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revisions/revisionHeaders.xml" ContentType="application/vnd.openxmlformats-officedocument.spreadsheetml.revisionHeaders+xml"/>
  <Override PartName="/xl/revisions/revisionLog23.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51.xml" ContentType="application/vnd.openxmlformats-officedocument.spreadsheetml.revisionLog+xml"/>
  <Override PartName="/xl/revisions/revisionLog19.xml" ContentType="application/vnd.openxmlformats-officedocument.spreadsheetml.revisionLog+xml"/>
  <Override PartName="/xl/revisions/revisionLog50.xml" ContentType="application/vnd.openxmlformats-officedocument.spreadsheetml.revisionLog+xml"/>
  <Override PartName="/xl/revisions/revisionLog47.xml" ContentType="application/vnd.openxmlformats-officedocument.spreadsheetml.revisionLog+xml"/>
  <Override PartName="/xl/revisions/revisionLog2.xml" ContentType="application/vnd.openxmlformats-officedocument.spreadsheetml.revisionLog+xml"/>
  <Override PartName="/xl/revisions/revisionLog10.xml" ContentType="application/vnd.openxmlformats-officedocument.spreadsheetml.revisionLog+xml"/>
  <Override PartName="/xl/revisions/revisionLog15.xml" ContentType="application/vnd.openxmlformats-officedocument.spreadsheetml.revisionLog+xml"/>
  <Override PartName="/xl/revisions/revisionLog46.xml" ContentType="application/vnd.openxmlformats-officedocument.spreadsheetml.revisionLog+xml"/>
  <Override PartName="/xl/revisions/revisionLog6.xml" ContentType="application/vnd.openxmlformats-officedocument.spreadsheetml.revisionLog+xml"/>
  <Override PartName="/xl/revisions/revisionLog14.xml" ContentType="application/vnd.openxmlformats-officedocument.spreadsheetml.revisionLog+xml"/>
  <Override PartName="/xl/revisions/revisionLog18.xml" ContentType="application/vnd.openxmlformats-officedocument.spreadsheetml.revisionLog+xml"/>
  <Override PartName="/xl/revisions/revisionLog1.xml" ContentType="application/vnd.openxmlformats-officedocument.spreadsheetml.revisionLog+xml"/>
  <Override PartName="/xl/revisions/revisionLog9.xml" ContentType="application/vnd.openxmlformats-officedocument.spreadsheetml.revisionLog+xml"/>
  <Override PartName="/xl/revisions/revisionLog17.xml" ContentType="application/vnd.openxmlformats-officedocument.spreadsheetml.revisionLog+xml"/>
  <Override PartName="/xl/revisions/revisionLog22.xml" ContentType="application/vnd.openxmlformats-officedocument.spreadsheetml.revisionLog+xml"/>
  <Override PartName="/xl/revisions/revisionLog53.xml" ContentType="application/vnd.openxmlformats-officedocument.spreadsheetml.revisionLog+xml"/>
  <Override PartName="/xl/revisions/revisionLog5.xml" ContentType="application/vnd.openxmlformats-officedocument.spreadsheetml.revisionLog+xml"/>
  <Override PartName="/xl/revisions/revisionLog13.xml" ContentType="application/vnd.openxmlformats-officedocument.spreadsheetml.revisionLog+xml"/>
  <Override PartName="/xl/revisions/revisionLog21.xml" ContentType="application/vnd.openxmlformats-officedocument.spreadsheetml.revisionLog+xml"/>
  <Override PartName="/xl/revisions/revisionLog49.xml" ContentType="application/vnd.openxmlformats-officedocument.spreadsheetml.revisionLog+xml"/>
  <Override PartName="/xl/revisions/revisionLog4.xml" ContentType="application/vnd.openxmlformats-officedocument.spreadsheetml.revisionLog+xml"/>
  <Override PartName="/xl/revisions/revisionLog8.xml" ContentType="application/vnd.openxmlformats-officedocument.spreadsheetml.revisionLog+xml"/>
  <Override PartName="/xl/revisions/revisionLog52.xml" ContentType="application/vnd.openxmlformats-officedocument.spreadsheetml.revisionLog+xml"/>
  <Override PartName="/xl/revisions/revisionLog7.xml" ContentType="application/vnd.openxmlformats-officedocument.spreadsheetml.revisionLog+xml"/>
  <Override PartName="/xl/revisions/revisionLog12.xml" ContentType="application/vnd.openxmlformats-officedocument.spreadsheetml.revisionLog+xml"/>
  <Override PartName="/xl/revisions/revisionLog20.xml" ContentType="application/vnd.openxmlformats-officedocument.spreadsheetml.revisionLog+xml"/>
  <Override PartName="/xl/revisions/revisionLog48.xml" ContentType="application/vnd.openxmlformats-officedocument.spreadsheetml.revisionLog+xml"/>
  <Override PartName="/xl/revisions/revisionLog3.xml" ContentType="application/vnd.openxmlformats-officedocument.spreadsheetml.revisionLog+xml"/>
  <Override PartName="/xl/revisions/revisionLog11.xml" ContentType="application/vnd.openxmlformats-officedocument.spreadsheetml.revisionLog+xml"/>
  <Override PartName="/xl/revisions/revisionLog16.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ce2620c2fd5e405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codeName="EstaPasta_de_trabalho" defaultThemeVersion="124226"/>
  <mc:AlternateContent xmlns:mc="http://schemas.openxmlformats.org/markup-compatibility/2006">
    <mc:Choice Requires="x15">
      <x15ac:absPath xmlns:x15ac="http://schemas.microsoft.com/office/spreadsheetml/2010/11/ac" url="S:\DESENVOLVIMENTO_REGIONAL\FEM\5. FEM\PLANILHAS DE TRABALHO\"/>
    </mc:Choice>
  </mc:AlternateContent>
  <xr:revisionPtr revIDLastSave="0" documentId="13_ncr:81_{5AFCA804-0FFE-435E-BB98-1C56680E3758}" xr6:coauthVersionLast="47" xr6:coauthVersionMax="47" xr10:uidLastSave="{00000000-0000-0000-0000-000000000000}"/>
  <bookViews>
    <workbookView xWindow="-110" yWindow="-110" windowWidth="19420" windowHeight="10420" tabRatio="926" firstSheet="1" activeTab="1" xr2:uid="{00000000-000D-0000-FFFF-FFFF00000000}"/>
  </bookViews>
  <sheets>
    <sheet name="INF GERAIS ORIGINAL" sheetId="1" r:id="rId1"/>
    <sheet name="APOIO" sheetId="2" r:id="rId2"/>
    <sheet name="E-FISCO" sheetId="3" r:id="rId3"/>
    <sheet name="AJUDA" sheetId="4" r:id="rId4"/>
    <sheet name="INF GERAIS" sheetId="5" r:id="rId5"/>
    <sheet name="RESUMO" sheetId="6" r:id="rId6"/>
    <sheet name="TERMO DE ADESÃO" sheetId="7" r:id="rId7"/>
    <sheet name="EVENTOS" sheetId="8" r:id="rId8"/>
    <sheet name="PAGAMENTOS" sheetId="9" r:id="rId9"/>
    <sheet name="VISTORIA" sheetId="10" r:id="rId10"/>
    <sheet name="PRESTAÇÃO DE CONTAS" sheetId="11" r:id="rId11"/>
    <sheet name="OBS  ENC" sheetId="12" r:id="rId12"/>
    <sheet name="CONCLUSÃO INFORMAL" sheetId="13" r:id="rId13"/>
  </sheets>
  <externalReferences>
    <externalReference r:id="rId14"/>
    <externalReference r:id="rId15"/>
  </externalReferences>
  <definedNames>
    <definedName name="_xlnm._FilterDatabase" localSheetId="1" hidden="1">APOIO!$AE$4:$AG$188</definedName>
    <definedName name="_xlnm._FilterDatabase" localSheetId="12" hidden="1">'CONCLUSÃO INFORMAL'!$B$6:$T$485</definedName>
    <definedName name="_xlnm._FilterDatabase" localSheetId="2" hidden="1">'E-FISCO'!$A$2:$O$1514</definedName>
    <definedName name="_xlnm._FilterDatabase" localSheetId="7" hidden="1">EVENTOS!$B$6:$R$485</definedName>
    <definedName name="_xlnm._FilterDatabase" localSheetId="4" hidden="1">'INF GERAIS'!$B$6:$T$453</definedName>
    <definedName name="_xlnm._FilterDatabase" localSheetId="0" hidden="1">'INF GERAIS ORIGINAL'!$B$6:$S$6</definedName>
    <definedName name="_xlnm._FilterDatabase" localSheetId="11" hidden="1">'OBS  ENC'!$B$6:$V$485</definedName>
    <definedName name="_xlnm._FilterDatabase" localSheetId="8" hidden="1">PAGAMENTOS!$B$6:$AY$485</definedName>
    <definedName name="_xlnm._FilterDatabase" localSheetId="10" hidden="1">'PRESTAÇÃO DE CONTAS'!$B$6:$O$485</definedName>
    <definedName name="_xlnm._FilterDatabase" localSheetId="5" hidden="1">RESUMO!$B$6:$AD$454</definedName>
    <definedName name="_xlnm._FilterDatabase" localSheetId="6" hidden="1">'TERMO DE ADESÃO'!$B$6:$K$485</definedName>
    <definedName name="_xlnm._FilterDatabase" localSheetId="9" hidden="1">VISTORIA!$B$6:$Z$454</definedName>
    <definedName name="_GoBack" localSheetId="11">'OBS  ENC'!$W$370</definedName>
    <definedName name="_xlnm.Print_Area" localSheetId="2">'E-FISCO'!$A:$M</definedName>
    <definedName name="AREA_DE_INVESTIMENTO">OFFSET(APOIO!$AJ$4,1,0,COUNTA(APOIO!$AJ$5:$AJ$2000),1)</definedName>
    <definedName name="COLUNA_PADRAO">OFFSET(APOIO!$H$4,1,0,COUNTA(APOIO!$H$5:$H$600),1)</definedName>
    <definedName name="LISTA_STATUS">OFFSET(APOIO!$B$5,0,0,COUNTA(APOIO!$B$5:$B$50),1)</definedName>
    <definedName name="LISTA_STATUS_OBRA">OFFSET(APOIO!$C$5,0,0,COUNTA(APOIO!$C$5:$C$50),1)</definedName>
    <definedName name="SECRETARIA_FINALISTICA">OFFSET(APOIO!$AL$4,1,0,COUNTA(APOIO!$AL$5:$AL$2000),1)</definedName>
    <definedName name="STATUS_PLANILHA">APOIO!$O$4</definedName>
    <definedName name="USUARIO_PADRAO">OFFSET(APOIO!$G$4,1,0,COUNTA(APOIO!$G$5:$G$600),1)</definedName>
    <definedName name="USUARIOS_MACRO">OFFSET(APOIO!$F$5,0,0,COUNTA(APOIO!$F$5:$F$200),1)</definedName>
    <definedName name="Z_0002530F_6957_40A1_9658_5A80D68049EF_.wvu.FilterData" localSheetId="1" hidden="1">APOIO!$AE$4:$AG$188</definedName>
    <definedName name="Z_0002530F_6957_40A1_9658_5A80D68049EF_.wvu.FilterData" localSheetId="4" hidden="1">'INF GERAIS'!$B$6:$T$453</definedName>
    <definedName name="Z_001B1AFF_735F_41BD_8C25_48447ABD775E_.wvu.FilterData" localSheetId="1" hidden="1">APOIO!$AE$4:$AG$188</definedName>
    <definedName name="Z_001B1AFF_735F_41BD_8C25_48447ABD775E_.wvu.FilterData" localSheetId="7" hidden="1">EVENTOS!$B$6:$R$485</definedName>
    <definedName name="Z_005BF22B_687A_449A_BF4D_7A0D098B892F_.wvu.FilterData" localSheetId="1" hidden="1">APOIO!$AE$4:$AG$188</definedName>
    <definedName name="Z_005BF22B_687A_449A_BF4D_7A0D098B892F_.wvu.FilterData" localSheetId="7" hidden="1">EVENTOS!$B$6:$R$485</definedName>
    <definedName name="Z_009E7D3E_2AEB_4C45_B6B5_54571BEDC4DF_.wvu.FilterData" localSheetId="1" hidden="1">APOIO!$AE$4:$AG$188</definedName>
    <definedName name="Z_00CA78F4_0F88_4431_8328_F8EDE49E6CD1_.wvu.FilterData" localSheetId="8" hidden="1">PAGAMENTOS!$B$6:$AY$485</definedName>
    <definedName name="Z_00CB13AF_640C_4079_A03D_2901D5099F9E_.wvu.FilterData" localSheetId="1" hidden="1">APOIO!$AE$4:$AG$188</definedName>
    <definedName name="Z_00CB13AF_640C_4079_A03D_2901D5099F9E_.wvu.FilterData" localSheetId="4" hidden="1">'INF GERAIS'!$B$6:$T$453</definedName>
    <definedName name="Z_00CB13AF_640C_4079_A03D_2901D5099F9E_.wvu.FilterData" localSheetId="10" hidden="1">'PRESTAÇÃO DE CONTAS'!$B$6:$O$485</definedName>
    <definedName name="Z_00E80867_F5AD_42C8_9E73_D6B16FEA1691_.wvu.FilterData" localSheetId="1" hidden="1">APOIO!$AE$4:$AG$188</definedName>
    <definedName name="Z_00E80867_F5AD_42C8_9E73_D6B16FEA1691_.wvu.FilterData" localSheetId="7" hidden="1">EVENTOS!$B$6:$R$485</definedName>
    <definedName name="Z_01012666_B801_4960_95F2_50A5A9FF0ED2_.wvu.FilterData" localSheetId="11" hidden="1">'OBS  ENC'!$B$6:$V$485</definedName>
    <definedName name="Z_011974CC_4C4A_4009_8CA7_060BC23E5C32_.wvu.FilterData" localSheetId="1" hidden="1">APOIO!$AE$4:$AG$188</definedName>
    <definedName name="Z_011974CC_4C4A_4009_8CA7_060BC23E5C32_.wvu.FilterData" localSheetId="10" hidden="1">'PRESTAÇÃO DE CONTAS'!$B$6:$O$485</definedName>
    <definedName name="Z_012161CF_F68E_4E0C_AE1A_A307EFEEF6B2_.wvu.FilterData" localSheetId="1" hidden="1">APOIO!$AE$4:$AG$188</definedName>
    <definedName name="Z_012161CF_F68E_4E0C_AE1A_A307EFEEF6B2_.wvu.FilterData" localSheetId="4" hidden="1">'INF GERAIS'!$B$6:$T$453</definedName>
    <definedName name="Z_012161CF_F68E_4E0C_AE1A_A307EFEEF6B2_.wvu.FilterData" localSheetId="5" hidden="1">RESUMO!$B$6:$AD$453</definedName>
    <definedName name="Z_01352666_C701_4220_B41F_C832BD2F9818_.wvu.FilterData" localSheetId="1" hidden="1">APOIO!$AE$4:$AG$188</definedName>
    <definedName name="Z_01352666_C701_4220_B41F_C832BD2F9818_.wvu.FilterData" localSheetId="10" hidden="1">'PRESTAÇÃO DE CONTAS'!$B$6:$O$485</definedName>
    <definedName name="Z_014C32EB_1444_4AB6_8F04_97520D053AB9_.wvu.FilterData" localSheetId="1" hidden="1">APOIO!$AE$4:$AG$188</definedName>
    <definedName name="Z_014C32EB_1444_4AB6_8F04_97520D053AB9_.wvu.FilterData" localSheetId="7" hidden="1">EVENTOS!$B$6:$R$485</definedName>
    <definedName name="Z_014C32EB_1444_4AB6_8F04_97520D053AB9_.wvu.FilterData" localSheetId="4" hidden="1">'INF GERAIS'!$B$6:$T$453</definedName>
    <definedName name="Z_014C32EB_1444_4AB6_8F04_97520D053AB9_.wvu.FilterData" localSheetId="11" hidden="1">'OBS  ENC'!$B$6:$V$485</definedName>
    <definedName name="Z_014C32EB_1444_4AB6_8F04_97520D053AB9_.wvu.FilterData" localSheetId="8" hidden="1">PAGAMENTOS!$B$6:$AY$485</definedName>
    <definedName name="Z_014C32EB_1444_4AB6_8F04_97520D053AB9_.wvu.FilterData" localSheetId="9" hidden="1">VISTORIA!$B$6:$Z$454</definedName>
    <definedName name="Z_01650715_8ACC_4FE7_B454_FF6EDBD637B2_.wvu.FilterData" localSheetId="1" hidden="1">APOIO!$AE$4:$AG$188</definedName>
    <definedName name="Z_01650715_8ACC_4FE7_B454_FF6EDBD637B2_.wvu.FilterData" localSheetId="7" hidden="1">EVENTOS!$B$6:$R$485</definedName>
    <definedName name="Z_019081EF_3D8F_4627_9392_C775DD435790_.wvu.FilterData" localSheetId="1" hidden="1">APOIO!$AE$4:$AG$188</definedName>
    <definedName name="Z_019081EF_3D8F_4627_9392_C775DD435790_.wvu.FilterData" localSheetId="11" hidden="1">'OBS  ENC'!$B$6:$V$485</definedName>
    <definedName name="Z_01B6B257_DC41_42D1_9ADD_356098E3A3D0_.wvu.FilterData" localSheetId="1" hidden="1">APOIO!$AE$4:$AG$188</definedName>
    <definedName name="Z_01B6B257_DC41_42D1_9ADD_356098E3A3D0_.wvu.FilterData" localSheetId="7" hidden="1">EVENTOS!$B$6:$R$485</definedName>
    <definedName name="Z_01B6B257_DC41_42D1_9ADD_356098E3A3D0_.wvu.FilterData" localSheetId="8" hidden="1">PAGAMENTOS!$B$6:$AY$485</definedName>
    <definedName name="Z_01B7FE8F_B378_440F_A7AF_C7705842C82C_.wvu.FilterData" localSheetId="1" hidden="1">APOIO!$AE$4:$AG$188</definedName>
    <definedName name="Z_01ED77D4_F6D1_4A0C_8779_F90145797FF2_.wvu.FilterData" localSheetId="7" hidden="1">EVENTOS!$B$6:$R$485</definedName>
    <definedName name="Z_01F09B77_5F20_4F8F_81FC_1106493951A5_.wvu.FilterData" localSheetId="1" hidden="1">APOIO!$AE$4:$AG$188</definedName>
    <definedName name="Z_01F09B77_5F20_4F8F_81FC_1106493951A5_.wvu.FilterData" localSheetId="7" hidden="1">EVENTOS!$B$6:$R$485</definedName>
    <definedName name="Z_01F09B77_5F20_4F8F_81FC_1106493951A5_.wvu.FilterData" localSheetId="8" hidden="1">PAGAMENTOS!$B$6:$AY$485</definedName>
    <definedName name="Z_01F09B77_5F20_4F8F_81FC_1106493951A5_.wvu.FilterData" localSheetId="9" hidden="1">VISTORIA!$B$6:$Z$454</definedName>
    <definedName name="Z_0203700F_67F0_41D7_843C_918B86DB7161_.wvu.FilterData" localSheetId="11" hidden="1">'OBS  ENC'!$B$6:$V$485</definedName>
    <definedName name="Z_020877D2_9E31_47B0_BF36_B6E09DD3D5C1_.wvu.Cols" localSheetId="3" hidden="1">AJUDA!$M:$XFD</definedName>
    <definedName name="Z_020877D2_9E31_47B0_BF36_B6E09DD3D5C1_.wvu.FilterData" localSheetId="12" hidden="1">'CONCLUSÃO INFORMAL'!$B$6:$T$485</definedName>
    <definedName name="Z_020877D2_9E31_47B0_BF36_B6E09DD3D5C1_.wvu.FilterData" localSheetId="2" hidden="1">'E-FISCO'!$A$2:$O$935</definedName>
    <definedName name="Z_020877D2_9E31_47B0_BF36_B6E09DD3D5C1_.wvu.FilterData" localSheetId="7" hidden="1">EVENTOS!$B$6:$R$485</definedName>
    <definedName name="Z_020877D2_9E31_47B0_BF36_B6E09DD3D5C1_.wvu.FilterData" localSheetId="4" hidden="1">'INF GERAIS'!$B$6:$T$453</definedName>
    <definedName name="Z_020877D2_9E31_47B0_BF36_B6E09DD3D5C1_.wvu.FilterData" localSheetId="0" hidden="1">'INF GERAIS ORIGINAL'!$B$6:$S$6</definedName>
    <definedName name="Z_020877D2_9E31_47B0_BF36_B6E09DD3D5C1_.wvu.FilterData" localSheetId="11" hidden="1">'OBS  ENC'!$B$6:$V$485</definedName>
    <definedName name="Z_020877D2_9E31_47B0_BF36_B6E09DD3D5C1_.wvu.FilterData" localSheetId="8" hidden="1">PAGAMENTOS!$B$6:$AY$485</definedName>
    <definedName name="Z_020877D2_9E31_47B0_BF36_B6E09DD3D5C1_.wvu.FilterData" localSheetId="10" hidden="1">'PRESTAÇÃO DE CONTAS'!$B$6:$O$485</definedName>
    <definedName name="Z_020877D2_9E31_47B0_BF36_B6E09DD3D5C1_.wvu.FilterData" localSheetId="5" hidden="1">RESUMO!$B$6:$AD$453</definedName>
    <definedName name="Z_020877D2_9E31_47B0_BF36_B6E09DD3D5C1_.wvu.FilterData" localSheetId="6" hidden="1">'TERMO DE ADESÃO'!$B$6:$K$485</definedName>
    <definedName name="Z_020877D2_9E31_47B0_BF36_B6E09DD3D5C1_.wvu.FilterData" localSheetId="9" hidden="1">VISTORIA!$B$6:$Z$453</definedName>
    <definedName name="Z_020877D2_9E31_47B0_BF36_B6E09DD3D5C1_.wvu.PrintArea" localSheetId="2" hidden="1">'E-FISCO'!$A:$M</definedName>
    <definedName name="Z_021ADDE4_2973_48D8_87F8_1B09B89EA1D4_.wvu.FilterData" localSheetId="1" hidden="1">APOIO!$AE$4:$AG$188</definedName>
    <definedName name="Z_021ADDE4_2973_48D8_87F8_1B09B89EA1D4_.wvu.FilterData" localSheetId="8" hidden="1">PAGAMENTOS!$B$6:$AY$485</definedName>
    <definedName name="Z_021ADDE4_2973_48D8_87F8_1B09B89EA1D4_.wvu.FilterData" localSheetId="9" hidden="1">VISTORIA!$B$6:$Z$453</definedName>
    <definedName name="Z_024B8C6C_8EFB_41C6_AEC4_03C7D235EB1C_.wvu.FilterData" localSheetId="1" hidden="1">APOIO!$AE$4:$AG$188</definedName>
    <definedName name="Z_024B8C6C_8EFB_41C6_AEC4_03C7D235EB1C_.wvu.FilterData" localSheetId="10" hidden="1">'PRESTAÇÃO DE CONTAS'!$B$6:$O$485</definedName>
    <definedName name="Z_02AC9528_8B09_4D6A_8DFA_A0200B009F7F_.wvu.FilterData" localSheetId="1" hidden="1">APOIO!$AE$4:$AG$188</definedName>
    <definedName name="Z_02AC9528_8B09_4D6A_8DFA_A0200B009F7F_.wvu.FilterData" localSheetId="7" hidden="1">EVENTOS!$B$6:$R$485</definedName>
    <definedName name="Z_02AC9528_8B09_4D6A_8DFA_A0200B009F7F_.wvu.FilterData" localSheetId="4" hidden="1">'INF GERAIS'!$B$6:$T$453</definedName>
    <definedName name="Z_02AC9528_8B09_4D6A_8DFA_A0200B009F7F_.wvu.FilterData" localSheetId="11" hidden="1">'OBS  ENC'!$B$6:$V$485</definedName>
    <definedName name="Z_02AC9528_8B09_4D6A_8DFA_A0200B009F7F_.wvu.FilterData" localSheetId="8" hidden="1">PAGAMENTOS!$B$6:$AY$485</definedName>
    <definedName name="Z_02AC9528_8B09_4D6A_8DFA_A0200B009F7F_.wvu.FilterData" localSheetId="10" hidden="1">'PRESTAÇÃO DE CONTAS'!$B$6:$O$485</definedName>
    <definedName name="Z_02AC9528_8B09_4D6A_8DFA_A0200B009F7F_.wvu.FilterData" localSheetId="9" hidden="1">VISTORIA!$B$6:$Z$453</definedName>
    <definedName name="Z_02D04FDB_AA34_4986_B00D_5CB61E0DB57B_.wvu.FilterData" localSheetId="1" hidden="1">APOIO!$AE$4:$AG$188</definedName>
    <definedName name="Z_02D04FDB_AA34_4986_B00D_5CB61E0DB57B_.wvu.FilterData" localSheetId="9" hidden="1">VISTORIA!$B$6:$Z$453</definedName>
    <definedName name="Z_02F88F23_484C_487B_AE2A_37B09F1B7DFE_.wvu.FilterData" localSheetId="11" hidden="1">'OBS  ENC'!$B$6:$V$485</definedName>
    <definedName name="Z_03141C13_5DA1_40B6_9A02_03A93B0D6060_.wvu.FilterData" localSheetId="11" hidden="1">'OBS  ENC'!$B$6:$V$485</definedName>
    <definedName name="Z_0332A4ED_8556_433C_8188_468790D727A3_.wvu.FilterData" localSheetId="1" hidden="1">APOIO!$AE$4:$AG$188</definedName>
    <definedName name="Z_0332A4ED_8556_433C_8188_468790D727A3_.wvu.FilterData" localSheetId="7" hidden="1">EVENTOS!$B$6:$R$485</definedName>
    <definedName name="Z_0332A4ED_8556_433C_8188_468790D727A3_.wvu.FilterData" localSheetId="11" hidden="1">'OBS  ENC'!$B$6:$V$485</definedName>
    <definedName name="Z_0332A4ED_8556_433C_8188_468790D727A3_.wvu.FilterData" localSheetId="8" hidden="1">PAGAMENTOS!$B$6:$AY$485</definedName>
    <definedName name="Z_0332A4ED_8556_433C_8188_468790D727A3_.wvu.FilterData" localSheetId="9" hidden="1">VISTORIA!$B$6:$Z$454</definedName>
    <definedName name="Z_0349B6BC_CCF5_476A_8000_527EA3E06D23_.wvu.FilterData" localSheetId="11" hidden="1">'OBS  ENC'!$B$6:$V$485</definedName>
    <definedName name="Z_038EFA52_990D_4680_BFDD_0FA8A3FDD6AE_.wvu.FilterData" localSheetId="1" hidden="1">APOIO!$AE$4:$AG$188</definedName>
    <definedName name="Z_038EFA52_990D_4680_BFDD_0FA8A3FDD6AE_.wvu.FilterData" localSheetId="4" hidden="1">'INF GERAIS'!$B$6:$T$453</definedName>
    <definedName name="Z_03B7DF34_CCB3_47E7_BB38_57B5A3A26149_.wvu.FilterData" localSheetId="9" hidden="1">VISTORIA!$B$6:$Z$453</definedName>
    <definedName name="Z_03D16DEB_D359_4F8F_B5AA_FCCAE186EA12_.wvu.FilterData" localSheetId="1" hidden="1">APOIO!$AE$4:$AG$188</definedName>
    <definedName name="Z_03DB0589_9B45_4E96_85B8_E17036C23A8B_.wvu.FilterData" localSheetId="1" hidden="1">APOIO!$AE$4:$AG$188</definedName>
    <definedName name="Z_03DB0589_9B45_4E96_85B8_E17036C23A8B_.wvu.FilterData" localSheetId="11" hidden="1">'OBS  ENC'!$B$6:$V$485</definedName>
    <definedName name="Z_03E8D90C_0830_48DF_89BD_DCE3204A5714_.wvu.FilterData" localSheetId="1" hidden="1">APOIO!$AE$4:$AG$188</definedName>
    <definedName name="Z_03E8D90C_0830_48DF_89BD_DCE3204A5714_.wvu.FilterData" localSheetId="8" hidden="1">PAGAMENTOS!$B$6:$AY$485</definedName>
    <definedName name="Z_03E8D90C_0830_48DF_89BD_DCE3204A5714_.wvu.FilterData" localSheetId="9" hidden="1">VISTORIA!$B$6:$Z$454</definedName>
    <definedName name="Z_03FEE3DB_A5EE_48A0_A151_31452176665B_.wvu.FilterData" localSheetId="1" hidden="1">APOIO!$AE$4:$AG$188</definedName>
    <definedName name="Z_03FEE3DB_A5EE_48A0_A151_31452176665B_.wvu.FilterData" localSheetId="7" hidden="1">EVENTOS!$B$6:$R$485</definedName>
    <definedName name="Z_03FEE3DB_A5EE_48A0_A151_31452176665B_.wvu.FilterData" localSheetId="11" hidden="1">'OBS  ENC'!$B$6:$V$485</definedName>
    <definedName name="Z_03FEE3DB_A5EE_48A0_A151_31452176665B_.wvu.FilterData" localSheetId="8" hidden="1">PAGAMENTOS!$B$6:$AY$485</definedName>
    <definedName name="Z_03FEE3DB_A5EE_48A0_A151_31452176665B_.wvu.FilterData" localSheetId="9" hidden="1">VISTORIA!$B$6:$Z$454</definedName>
    <definedName name="Z_0479E7DA_71E0_45EF_8F44_72E86DF94EEC_.wvu.FilterData" localSheetId="1" hidden="1">APOIO!$AE$4:$AG$188</definedName>
    <definedName name="Z_0479E7DA_71E0_45EF_8F44_72E86DF94EEC_.wvu.FilterData" localSheetId="2" hidden="1">'E-FISCO'!$A$2:$O$1107</definedName>
    <definedName name="Z_0479E7DA_71E0_45EF_8F44_72E86DF94EEC_.wvu.FilterData" localSheetId="8" hidden="1">PAGAMENTOS!$B$6:$AY$485</definedName>
    <definedName name="Z_04C77229_E3BC_4B6A_84F2_EB0F9D77332D_.wvu.FilterData" localSheetId="11" hidden="1">'OBS  ENC'!$B$6:$V$485</definedName>
    <definedName name="Z_04DA1CA3_AC7B_4BA7_B84B_E7F0BDE7A2D0_.wvu.FilterData" localSheetId="1" hidden="1">APOIO!$AE$4:$AG$188</definedName>
    <definedName name="Z_04DA1CA3_AC7B_4BA7_B84B_E7F0BDE7A2D0_.wvu.FilterData" localSheetId="7" hidden="1">EVENTOS!$B$6:$R$485</definedName>
    <definedName name="Z_04DA1CA3_AC7B_4BA7_B84B_E7F0BDE7A2D0_.wvu.FilterData" localSheetId="4" hidden="1">'INF GERAIS'!$B$6:$T$453</definedName>
    <definedName name="Z_04DA1CA3_AC7B_4BA7_B84B_E7F0BDE7A2D0_.wvu.FilterData" localSheetId="11" hidden="1">'OBS  ENC'!$B$6:$V$485</definedName>
    <definedName name="Z_04DA1CA3_AC7B_4BA7_B84B_E7F0BDE7A2D0_.wvu.FilterData" localSheetId="8" hidden="1">PAGAMENTOS!$B$6:$AY$485</definedName>
    <definedName name="Z_04DA1CA3_AC7B_4BA7_B84B_E7F0BDE7A2D0_.wvu.FilterData" localSheetId="9" hidden="1">VISTORIA!$B$6:$Z$454</definedName>
    <definedName name="Z_04F5C187_0BF4_4061_B63F_44098387F03A_.wvu.FilterData" localSheetId="1" hidden="1">APOIO!$AE$4:$AG$188</definedName>
    <definedName name="Z_053CDA4E_E50C_4611_9D24_E772A4089696_.wvu.FilterData" localSheetId="1" hidden="1">APOIO!$AE$4:$AG$188</definedName>
    <definedName name="Z_053CDA4E_E50C_4611_9D24_E772A4089696_.wvu.FilterData" localSheetId="7" hidden="1">EVENTOS!$B$6:$R$485</definedName>
    <definedName name="Z_053CDA4E_E50C_4611_9D24_E772A4089696_.wvu.FilterData" localSheetId="4" hidden="1">'INF GERAIS'!$B$6:$T$453</definedName>
    <definedName name="Z_0547F918_0F2F_4952_B045_38E6FACA4BB9_.wvu.FilterData" localSheetId="1" hidden="1">APOIO!$AE$4:$AG$188</definedName>
    <definedName name="Z_0547F918_0F2F_4952_B045_38E6FACA4BB9_.wvu.FilterData" localSheetId="8" hidden="1">PAGAMENTOS!$B$6:$AY$485</definedName>
    <definedName name="Z_0547F918_0F2F_4952_B045_38E6FACA4BB9_.wvu.FilterData" localSheetId="9" hidden="1">VISTORIA!$B$6:$Z$454</definedName>
    <definedName name="Z_055DB141_1CE3_4551_A164_70657611FF0C_.wvu.FilterData" localSheetId="1" hidden="1">APOIO!$AE$4:$AG$188</definedName>
    <definedName name="Z_055DB141_1CE3_4551_A164_70657611FF0C_.wvu.FilterData" localSheetId="8" hidden="1">PAGAMENTOS!$B$6:$AY$485</definedName>
    <definedName name="Z_056B9278_2AF0_4EDD_862D_F559B5D4D176_.wvu.FilterData" localSheetId="1" hidden="1">APOIO!$AE$4:$AG$188</definedName>
    <definedName name="Z_056B9278_2AF0_4EDD_862D_F559B5D4D176_.wvu.FilterData" localSheetId="9" hidden="1">VISTORIA!$B$6:$Z$454</definedName>
    <definedName name="Z_0585B324_8AFB_4C70_928B_4C7F96CAAF4A_.wvu.FilterData" localSheetId="1" hidden="1">APOIO!$AE$4:$AG$188</definedName>
    <definedName name="Z_0585B324_8AFB_4C70_928B_4C7F96CAAF4A_.wvu.FilterData" localSheetId="7" hidden="1">EVENTOS!$B$6:$R$485</definedName>
    <definedName name="Z_0585B324_8AFB_4C70_928B_4C7F96CAAF4A_.wvu.FilterData" localSheetId="4" hidden="1">'INF GERAIS'!$B$6:$T$453</definedName>
    <definedName name="Z_05890C2D_2B73_49BC_A609_CBF43F0DBF49_.wvu.FilterData" localSheetId="1" hidden="1">APOIO!$AE$4:$AG$188</definedName>
    <definedName name="Z_05890C2D_2B73_49BC_A609_CBF43F0DBF49_.wvu.FilterData" localSheetId="10" hidden="1">'PRESTAÇÃO DE CONTAS'!$B$6:$O$485</definedName>
    <definedName name="Z_05A4DC9A_CDC5_43E2_AC3D_21722C4C7274_.wvu.FilterData" localSheetId="1" hidden="1">APOIO!$AE$4:$AG$188</definedName>
    <definedName name="Z_05A4DC9A_CDC5_43E2_AC3D_21722C4C7274_.wvu.FilterData" localSheetId="8" hidden="1">PAGAMENTOS!$B$6:$AY$485</definedName>
    <definedName name="Z_05A4DC9A_CDC5_43E2_AC3D_21722C4C7274_.wvu.FilterData" localSheetId="9" hidden="1">VISTORIA!$B$6:$Z$454</definedName>
    <definedName name="Z_05AADF36_A6DD_4A25_A7E9_89B27678B8C9_.wvu.FilterData" localSheetId="1" hidden="1">APOIO!$AE$4:$AG$188</definedName>
    <definedName name="Z_05AADF36_A6DD_4A25_A7E9_89B27678B8C9_.wvu.FilterData" localSheetId="7" hidden="1">EVENTOS!$B$6:$R$485</definedName>
    <definedName name="Z_05B0306F_8FD1_4E00_848C_CC44C814FE5B_.wvu.FilterData" localSheetId="1" hidden="1">APOIO!$AE$4:$AG$188</definedName>
    <definedName name="Z_05B0306F_8FD1_4E00_848C_CC44C814FE5B_.wvu.FilterData" localSheetId="11" hidden="1">'OBS  ENC'!$B$6:$V$485</definedName>
    <definedName name="Z_05F11CDF_809E_4FE5_9EDA_CD2C41F54464_.wvu.FilterData" localSheetId="1" hidden="1">APOIO!$AE$4:$AG$188</definedName>
    <definedName name="Z_05F11CDF_809E_4FE5_9EDA_CD2C41F54464_.wvu.FilterData" localSheetId="4" hidden="1">'INF GERAIS'!$B$6:$T$453</definedName>
    <definedName name="Z_05F604BE_168C_4321_95B2_B1B09A112279_.wvu.FilterData" localSheetId="1" hidden="1">APOIO!$AE$4:$AG$188</definedName>
    <definedName name="Z_05F604BE_168C_4321_95B2_B1B09A112279_.wvu.FilterData" localSheetId="7" hidden="1">EVENTOS!$B$6:$R$485</definedName>
    <definedName name="Z_05F604BE_168C_4321_95B2_B1B09A112279_.wvu.FilterData" localSheetId="4" hidden="1">'INF GERAIS'!$B$6:$T$453</definedName>
    <definedName name="Z_062E6FDA_DA29_4C3D_B6A9_D45F7D21E092_.wvu.FilterData" localSheetId="1" hidden="1">APOIO!$AE$4:$AG$188</definedName>
    <definedName name="Z_062E6FDA_DA29_4C3D_B6A9_D45F7D21E092_.wvu.FilterData" localSheetId="7" hidden="1">EVENTOS!$B$6:$R$485</definedName>
    <definedName name="Z_062E6FDA_DA29_4C3D_B6A9_D45F7D21E092_.wvu.FilterData" localSheetId="8" hidden="1">PAGAMENTOS!$B$6:$AY$485</definedName>
    <definedName name="Z_062E6FDA_DA29_4C3D_B6A9_D45F7D21E092_.wvu.FilterData" localSheetId="9" hidden="1">VISTORIA!$B$6:$Z$454</definedName>
    <definedName name="Z_064DC2D4_269B_46F7_9988_B251F8465EFE_.wvu.FilterData" localSheetId="7" hidden="1">EVENTOS!$B$6:$R$485</definedName>
    <definedName name="Z_064DC2D4_269B_46F7_9988_B251F8465EFE_.wvu.FilterData" localSheetId="4" hidden="1">'INF GERAIS'!$B$6:$T$453</definedName>
    <definedName name="Z_064DC2D4_269B_46F7_9988_B251F8465EFE_.wvu.FilterData" localSheetId="8" hidden="1">PAGAMENTOS!$B$6:$AY$485</definedName>
    <definedName name="Z_064DC2D4_269B_46F7_9988_B251F8465EFE_.wvu.FilterData" localSheetId="9" hidden="1">VISTORIA!$B$6:$Z$453</definedName>
    <definedName name="Z_065108ED_EA6C_47F1_95FC_4E340A8585A4_.wvu.FilterData" localSheetId="1" hidden="1">APOIO!$AE$4:$AG$188</definedName>
    <definedName name="Z_065108ED_EA6C_47F1_95FC_4E340A8585A4_.wvu.FilterData" localSheetId="11" hidden="1">'OBS  ENC'!$B$6:$V$485</definedName>
    <definedName name="Z_067E0376_DFC1_41C3_BCAA_2CFB5925C70E_.wvu.FilterData" localSheetId="1" hidden="1">APOIO!$AE$4:$AG$188</definedName>
    <definedName name="Z_067E0376_DFC1_41C3_BCAA_2CFB5925C70E_.wvu.FilterData" localSheetId="7" hidden="1">EVENTOS!$B$6:$R$485</definedName>
    <definedName name="Z_067F7435_C45D_4A7D_B17B_A3C060BD3159_.wvu.FilterData" localSheetId="11" hidden="1">'OBS  ENC'!$B$6:$V$485</definedName>
    <definedName name="Z_06B6CF82_B3F0_41EE_92C8_B574C073DB4D_.wvu.FilterData" localSheetId="1" hidden="1">APOIO!$AE$4:$AG$188</definedName>
    <definedName name="Z_06B6CF82_B3F0_41EE_92C8_B574C073DB4D_.wvu.FilterData" localSheetId="7" hidden="1">EVENTOS!$B$6:$R$485</definedName>
    <definedName name="Z_06B6CF82_B3F0_41EE_92C8_B574C073DB4D_.wvu.FilterData" localSheetId="4" hidden="1">'INF GERAIS'!$B$6:$T$453</definedName>
    <definedName name="Z_06EBAAA6_A735_41D9_944B_1536AC886528_.wvu.FilterData" localSheetId="1" hidden="1">APOIO!$AE$4:$AG$188</definedName>
    <definedName name="Z_06EBAAA6_A735_41D9_944B_1536AC886528_.wvu.FilterData" localSheetId="8" hidden="1">PAGAMENTOS!$B$6:$AY$485</definedName>
    <definedName name="Z_06EBAAA6_A735_41D9_944B_1536AC886528_.wvu.FilterData" localSheetId="9" hidden="1">VISTORIA!$B$6:$Z$454</definedName>
    <definedName name="Z_06F2EB5A_3C21_48A6_AD56_E95F6C7B15A1_.wvu.FilterData" localSheetId="1" hidden="1">APOIO!$AE$4:$AG$188</definedName>
    <definedName name="Z_06FF0674_7C71_40D8_B01C_90A34E185EED_.wvu.FilterData" localSheetId="7" hidden="1">EVENTOS!$B$6:$R$485</definedName>
    <definedName name="Z_06FF0674_7C71_40D8_B01C_90A34E185EED_.wvu.FilterData" localSheetId="4" hidden="1">'INF GERAIS'!$B$6:$T$453</definedName>
    <definedName name="Z_06FF0674_7C71_40D8_B01C_90A34E185EED_.wvu.FilterData" localSheetId="11" hidden="1">'OBS  ENC'!$B$6:$V$485</definedName>
    <definedName name="Z_06FF0674_7C71_40D8_B01C_90A34E185EED_.wvu.FilterData" localSheetId="5" hidden="1">RESUMO!$B$6:$AD$453</definedName>
    <definedName name="Z_07095A3F_5BD0_4F4A_9D49_C6FB8C5EF058_.wvu.FilterData" localSheetId="1" hidden="1">APOIO!$AE$4:$AG$188</definedName>
    <definedName name="Z_07095A3F_5BD0_4F4A_9D49_C6FB8C5EF058_.wvu.FilterData" localSheetId="7" hidden="1">EVENTOS!$B$6:$R$485</definedName>
    <definedName name="Z_071E00C9_BBE0_4C80_9D80_8A2C17870E21_.wvu.FilterData" localSheetId="1" hidden="1">APOIO!$AE$4:$AG$188</definedName>
    <definedName name="Z_071E00C9_BBE0_4C80_9D80_8A2C17870E21_.wvu.FilterData" localSheetId="4" hidden="1">'INF GERAIS'!$B$6:$T$453</definedName>
    <definedName name="Z_072CE85F_E0A0_4067_96BE_72F9B5523099_.wvu.FilterData" localSheetId="1" hidden="1">APOIO!$AE$4:$AG$188</definedName>
    <definedName name="Z_072CE85F_E0A0_4067_96BE_72F9B5523099_.wvu.FilterData" localSheetId="10" hidden="1">'PRESTAÇÃO DE CONTAS'!$B$6:$O$485</definedName>
    <definedName name="Z_07581E2B_BB47_4EBD_BF92_A603DEC75A03_.wvu.FilterData" localSheetId="1" hidden="1">APOIO!$AE$4:$AG$188</definedName>
    <definedName name="Z_07581E2B_BB47_4EBD_BF92_A603DEC75A03_.wvu.FilterData" localSheetId="11" hidden="1">'OBS  ENC'!$B$6:$V$485</definedName>
    <definedName name="Z_07A5F6AB_2B1E_48D5_A724_06CAA6FE5F09_.wvu.FilterData" localSheetId="1" hidden="1">APOIO!$AE$4:$AG$188</definedName>
    <definedName name="Z_07A5F6AB_2B1E_48D5_A724_06CAA6FE5F09_.wvu.FilterData" localSheetId="7" hidden="1">EVENTOS!$B$6:$R$485</definedName>
    <definedName name="Z_07A5F6AB_2B1E_48D5_A724_06CAA6FE5F09_.wvu.FilterData" localSheetId="4" hidden="1">'INF GERAIS'!$B$6:$T$453</definedName>
    <definedName name="Z_07A5F6AB_2B1E_48D5_A724_06CAA6FE5F09_.wvu.FilterData" localSheetId="10" hidden="1">'PRESTAÇÃO DE CONTAS'!$B$6:$O$485</definedName>
    <definedName name="Z_07CD7529_8F3C_4BFD_A457_B94694C9E6EE_.wvu.FilterData" localSheetId="7" hidden="1">EVENTOS!$B$6:$R$485</definedName>
    <definedName name="Z_07F0F3A9_4EF2_4914_B57A_0BCE20D40100_.wvu.FilterData" localSheetId="1" hidden="1">APOIO!$AE$4:$AG$188</definedName>
    <definedName name="Z_07F0F3A9_4EF2_4914_B57A_0BCE20D40100_.wvu.FilterData" localSheetId="8" hidden="1">PAGAMENTOS!$B$6:$AY$485</definedName>
    <definedName name="Z_07F0F3A9_4EF2_4914_B57A_0BCE20D40100_.wvu.FilterData" localSheetId="9" hidden="1">VISTORIA!$B$6:$Z$454</definedName>
    <definedName name="Z_08715C00_6CE2_45EA_AF1A_649A7D953BD4_.wvu.FilterData" localSheetId="7" hidden="1">EVENTOS!$B$6:$R$485</definedName>
    <definedName name="Z_08763EFB_BDA8_4E46_8D1C_5635782923AC_.wvu.FilterData" localSheetId="1" hidden="1">APOIO!$AE$4:$AG$188</definedName>
    <definedName name="Z_08763EFB_BDA8_4E46_8D1C_5635782923AC_.wvu.FilterData" localSheetId="8" hidden="1">PAGAMENTOS!$B$6:$AY$485</definedName>
    <definedName name="Z_08763EFB_BDA8_4E46_8D1C_5635782923AC_.wvu.FilterData" localSheetId="10" hidden="1">'PRESTAÇÃO DE CONTAS'!$B$6:$O$485</definedName>
    <definedName name="Z_08763EFB_BDA8_4E46_8D1C_5635782923AC_.wvu.FilterData" localSheetId="9" hidden="1">VISTORIA!$B$6:$Z$454</definedName>
    <definedName name="Z_087FB060_6B0C_453E_B617_6FF919FBCAF3_.wvu.FilterData" localSheetId="1" hidden="1">APOIO!$AE$4:$AG$188</definedName>
    <definedName name="Z_087FB060_6B0C_453E_B617_6FF919FBCAF3_.wvu.FilterData" localSheetId="11" hidden="1">'OBS  ENC'!$B$6:$V$485</definedName>
    <definedName name="Z_089D38EA_616A_4DE1_9946_AF1B2B6CC6CC_.wvu.FilterData" localSheetId="1" hidden="1">APOIO!$AE$4:$AG$188</definedName>
    <definedName name="Z_08CB941B_F184_4FEA_8298_FED2B8C3A3B8_.wvu.FilterData" localSheetId="1" hidden="1">APOIO!$AE$4:$AG$188</definedName>
    <definedName name="Z_08CB941B_F184_4FEA_8298_FED2B8C3A3B8_.wvu.FilterData" localSheetId="8" hidden="1">PAGAMENTOS!$B$6:$AY$485</definedName>
    <definedName name="Z_08CB941B_F184_4FEA_8298_FED2B8C3A3B8_.wvu.FilterData" localSheetId="9" hidden="1">VISTORIA!$B$6:$Z$453</definedName>
    <definedName name="Z_08F9FCAA_5441_49DB_B7DC_479731398105_.wvu.FilterData" localSheetId="1" hidden="1">APOIO!$AE$4:$AG$188</definedName>
    <definedName name="Z_08F9FCAA_5441_49DB_B7DC_479731398105_.wvu.FilterData" localSheetId="8" hidden="1">PAGAMENTOS!$B$6:$AY$485</definedName>
    <definedName name="Z_08F9FCAA_5441_49DB_B7DC_479731398105_.wvu.FilterData" localSheetId="9" hidden="1">VISTORIA!$B$6:$Z$453</definedName>
    <definedName name="Z_095C733A_44F6_46C4_A228_DA7581D15230_.wvu.FilterData" localSheetId="8" hidden="1">PAGAMENTOS!$B$6:$AY$485</definedName>
    <definedName name="Z_097960F9_3F47_4503_B7F3_08B66C733A5A_.wvu.FilterData" localSheetId="1" hidden="1">APOIO!$AE$4:$AG$188</definedName>
    <definedName name="Z_097960F9_3F47_4503_B7F3_08B66C733A5A_.wvu.FilterData" localSheetId="8" hidden="1">PAGAMENTOS!$B$6:$AY$485</definedName>
    <definedName name="Z_097960F9_3F47_4503_B7F3_08B66C733A5A_.wvu.FilterData" localSheetId="9" hidden="1">VISTORIA!$B$6:$Z$454</definedName>
    <definedName name="Z_0985FA11_580A_4CF9_A298_A43ACBF153FC_.wvu.FilterData" localSheetId="1" hidden="1">APOIO!$AE$4:$AG$188</definedName>
    <definedName name="Z_0985FA11_580A_4CF9_A298_A43ACBF153FC_.wvu.FilterData" localSheetId="11" hidden="1">'OBS  ENC'!$B$6:$V$485</definedName>
    <definedName name="Z_098C2430_3F9F_4090_958D_6762229A2089_.wvu.FilterData" localSheetId="1" hidden="1">APOIO!$AE$4:$AG$188</definedName>
    <definedName name="Z_098C2430_3F9F_4090_958D_6762229A2089_.wvu.FilterData" localSheetId="7" hidden="1">EVENTOS!$B$6:$R$485</definedName>
    <definedName name="Z_098C2430_3F9F_4090_958D_6762229A2089_.wvu.FilterData" localSheetId="10" hidden="1">'PRESTAÇÃO DE CONTAS'!$B$6:$O$485</definedName>
    <definedName name="Z_09B758C1_41C8_48CA_9292_A653FC07052F_.wvu.FilterData" localSheetId="1" hidden="1">APOIO!$AE$4:$AG$188</definedName>
    <definedName name="Z_09B758C1_41C8_48CA_9292_A653FC07052F_.wvu.FilterData" localSheetId="10" hidden="1">'PRESTAÇÃO DE CONTAS'!$B$6:$O$485</definedName>
    <definedName name="Z_09C136CD_FCC2_42D8_848A_83104AF34976_.wvu.FilterData" localSheetId="1" hidden="1">APOIO!$AE$4:$AG$188</definedName>
    <definedName name="Z_09C2E690_6120_46AF_9B1D_7C4CAE686676_.wvu.FilterData" localSheetId="7" hidden="1">EVENTOS!$B$6:$R$485</definedName>
    <definedName name="Z_09D51365_C13A_456F_92E9_8005E73C49FD_.wvu.FilterData" localSheetId="1" hidden="1">APOIO!$AE$4:$AG$188</definedName>
    <definedName name="Z_09D51365_C13A_456F_92E9_8005E73C49FD_.wvu.FilterData" localSheetId="7" hidden="1">EVENTOS!$B$6:$R$485</definedName>
    <definedName name="Z_09D51365_C13A_456F_92E9_8005E73C49FD_.wvu.FilterData" localSheetId="8" hidden="1">PAGAMENTOS!$B$6:$AY$485</definedName>
    <definedName name="Z_09D51365_C13A_456F_92E9_8005E73C49FD_.wvu.FilterData" localSheetId="9" hidden="1">VISTORIA!$B$6:$Z$454</definedName>
    <definedName name="Z_09DA1A73_2ACB_48D4_945E_9E0C635ABC7C_.wvu.FilterData" localSheetId="1" hidden="1">APOIO!$AE$4:$AG$188</definedName>
    <definedName name="Z_09DA1A73_2ACB_48D4_945E_9E0C635ABC7C_.wvu.FilterData" localSheetId="2" hidden="1">'E-FISCO'!$A$2:$O$1133</definedName>
    <definedName name="Z_09DA1A73_2ACB_48D4_945E_9E0C635ABC7C_.wvu.FilterData" localSheetId="7" hidden="1">EVENTOS!$B$6:$R$485</definedName>
    <definedName name="Z_09DA1A73_2ACB_48D4_945E_9E0C635ABC7C_.wvu.FilterData" localSheetId="11" hidden="1">'OBS  ENC'!$B$6:$V$485</definedName>
    <definedName name="Z_09DA1A73_2ACB_48D4_945E_9E0C635ABC7C_.wvu.FilterData" localSheetId="8" hidden="1">PAGAMENTOS!$B$6:$AY$485</definedName>
    <definedName name="Z_09DA1A73_2ACB_48D4_945E_9E0C635ABC7C_.wvu.FilterData" localSheetId="9" hidden="1">VISTORIA!$B$6:$Z$453</definedName>
    <definedName name="Z_0A06859B_B7C0_4153_8767_465B331BABB3_.wvu.FilterData" localSheetId="1" hidden="1">APOIO!$AE$4:$AG$188</definedName>
    <definedName name="Z_0A06859B_B7C0_4153_8767_465B331BABB3_.wvu.FilterData" localSheetId="4" hidden="1">'INF GERAIS'!$B$6:$T$453</definedName>
    <definedName name="Z_0A27DE3A_E451_488E_ADB7_77694EDC166A_.wvu.FilterData" localSheetId="1" hidden="1">APOIO!$AE$4:$AG$188</definedName>
    <definedName name="Z_0A27DE3A_E451_488E_ADB7_77694EDC166A_.wvu.FilterData" localSheetId="4" hidden="1">'INF GERAIS'!$B$6:$T$453</definedName>
    <definedName name="Z_0A27DE3A_E451_488E_ADB7_77694EDC166A_.wvu.FilterData" localSheetId="8" hidden="1">PAGAMENTOS!$B$6:$AY$485</definedName>
    <definedName name="Z_0A2FBF29_C618_458B_A599_8C6090F68B2F_.wvu.FilterData" localSheetId="1" hidden="1">APOIO!$AE$4:$AG$188</definedName>
    <definedName name="Z_0A2FBF29_C618_458B_A599_8C6090F68B2F_.wvu.FilterData" localSheetId="7" hidden="1">EVENTOS!$B$6:$R$485</definedName>
    <definedName name="Z_0A48FA24_27A2_4388_80F8_DBE624406060_.wvu.FilterData" localSheetId="1" hidden="1">APOIO!$AE$4:$AG$188</definedName>
    <definedName name="Z_0A48FA24_27A2_4388_80F8_DBE624406060_.wvu.FilterData" localSheetId="4" hidden="1">'INF GERAIS'!$B$6:$T$453</definedName>
    <definedName name="Z_0A48FA24_27A2_4388_80F8_DBE624406060_.wvu.FilterData" localSheetId="8" hidden="1">PAGAMENTOS!$B$6:$AY$485</definedName>
    <definedName name="Z_0A48FA24_27A2_4388_80F8_DBE624406060_.wvu.FilterData" localSheetId="10" hidden="1">'PRESTAÇÃO DE CONTAS'!$B$6:$O$485</definedName>
    <definedName name="Z_0A6FBA5E_4CF2_433C_8BE5_5B337925FED9_.wvu.FilterData" localSheetId="1" hidden="1">APOIO!$AE$4:$AG$188</definedName>
    <definedName name="Z_0A8BE0F7_0B9F_410B_82AC_D5B593F08E34_.wvu.FilterData" localSheetId="1" hidden="1">APOIO!$AE$4:$AG$188</definedName>
    <definedName name="Z_0A8BE0F7_0B9F_410B_82AC_D5B593F08E34_.wvu.FilterData" localSheetId="7" hidden="1">EVENTOS!$B$6:$R$485</definedName>
    <definedName name="Z_0A8BE0F7_0B9F_410B_82AC_D5B593F08E34_.wvu.FilterData" localSheetId="8" hidden="1">PAGAMENTOS!$B$6:$AY$485</definedName>
    <definedName name="Z_0A8BE0F7_0B9F_410B_82AC_D5B593F08E34_.wvu.FilterData" localSheetId="9" hidden="1">VISTORIA!$B$6:$Z$454</definedName>
    <definedName name="Z_0ADEB36F_E472_4944_B95F_BF7961BFA1E1_.wvu.FilterData" localSheetId="1" hidden="1">APOIO!$AE$4:$AG$188</definedName>
    <definedName name="Z_0ADEB36F_E472_4944_B95F_BF7961BFA1E1_.wvu.FilterData" localSheetId="4" hidden="1">'INF GERAIS'!$B$6:$T$453</definedName>
    <definedName name="Z_0ADEB36F_E472_4944_B95F_BF7961BFA1E1_.wvu.FilterData" localSheetId="11" hidden="1">'OBS  ENC'!$B$6:$V$485</definedName>
    <definedName name="Z_0ADEB36F_E472_4944_B95F_BF7961BFA1E1_.wvu.FilterData" localSheetId="8" hidden="1">PAGAMENTOS!$B$6:$AY$485</definedName>
    <definedName name="Z_0ADEB36F_E472_4944_B95F_BF7961BFA1E1_.wvu.FilterData" localSheetId="9" hidden="1">VISTORIA!$B$6:$Z$454</definedName>
    <definedName name="Z_0B04BDC8_36E4_439C_A9CB_21102421E3EE_.wvu.FilterData" localSheetId="1" hidden="1">APOIO!$AE$4:$AG$188</definedName>
    <definedName name="Z_0B04BDC8_36E4_439C_A9CB_21102421E3EE_.wvu.FilterData" localSheetId="11" hidden="1">'OBS  ENC'!$B$6:$V$485</definedName>
    <definedName name="Z_0B04D782_C124_4617_9447_7F5C9FA20CA4_.wvu.FilterData" localSheetId="1" hidden="1">APOIO!$AE$4:$AG$188</definedName>
    <definedName name="Z_0B04D782_C124_4617_9447_7F5C9FA20CA4_.wvu.FilterData" localSheetId="10" hidden="1">'PRESTAÇÃO DE CONTAS'!$B$6:$O$485</definedName>
    <definedName name="Z_0B050D20_3299_4D61_A87D_D4F45F8899CC_.wvu.FilterData" localSheetId="1" hidden="1">APOIO!$AE$4:$AG$188</definedName>
    <definedName name="Z_0B050D20_3299_4D61_A87D_D4F45F8899CC_.wvu.FilterData" localSheetId="7" hidden="1">EVENTOS!$B$6:$R$485</definedName>
    <definedName name="Z_0B050D20_3299_4D61_A87D_D4F45F8899CC_.wvu.FilterData" localSheetId="4" hidden="1">'INF GERAIS'!$B$6:$T$453</definedName>
    <definedName name="Z_0B050D20_3299_4D61_A87D_D4F45F8899CC_.wvu.FilterData" localSheetId="11" hidden="1">'OBS  ENC'!$B$6:$V$485</definedName>
    <definedName name="Z_0B050D20_3299_4D61_A87D_D4F45F8899CC_.wvu.FilterData" localSheetId="8" hidden="1">PAGAMENTOS!$B$6:$AY$485</definedName>
    <definedName name="Z_0B050D20_3299_4D61_A87D_D4F45F8899CC_.wvu.FilterData" localSheetId="9" hidden="1">VISTORIA!$B$6:$Z$453</definedName>
    <definedName name="Z_0B05DA22_0544_45F5_9F7C_7731AB266AE9_.wvu.Cols" localSheetId="3" hidden="1">AJUDA!$M:$XFD</definedName>
    <definedName name="Z_0B05DA22_0544_45F5_9F7C_7731AB266AE9_.wvu.FilterData" localSheetId="1" hidden="1">APOIO!$AE$4:$AG$188</definedName>
    <definedName name="Z_0B05DA22_0544_45F5_9F7C_7731AB266AE9_.wvu.FilterData" localSheetId="12" hidden="1">'CONCLUSÃO INFORMAL'!$B$6:$T$485</definedName>
    <definedName name="Z_0B05DA22_0544_45F5_9F7C_7731AB266AE9_.wvu.FilterData" localSheetId="2" hidden="1">'E-FISCO'!$A$2:$O$1471</definedName>
    <definedName name="Z_0B05DA22_0544_45F5_9F7C_7731AB266AE9_.wvu.FilterData" localSheetId="7" hidden="1">EVENTOS!$B$6:$R$485</definedName>
    <definedName name="Z_0B05DA22_0544_45F5_9F7C_7731AB266AE9_.wvu.FilterData" localSheetId="4" hidden="1">'INF GERAIS'!$B$6:$T$453</definedName>
    <definedName name="Z_0B05DA22_0544_45F5_9F7C_7731AB266AE9_.wvu.FilterData" localSheetId="0" hidden="1">'INF GERAIS ORIGINAL'!$B$6:$S$6</definedName>
    <definedName name="Z_0B05DA22_0544_45F5_9F7C_7731AB266AE9_.wvu.FilterData" localSheetId="11" hidden="1">'OBS  ENC'!$B$6:$V$485</definedName>
    <definedName name="Z_0B05DA22_0544_45F5_9F7C_7731AB266AE9_.wvu.FilterData" localSheetId="8" hidden="1">PAGAMENTOS!$B$6:$AY$485</definedName>
    <definedName name="Z_0B05DA22_0544_45F5_9F7C_7731AB266AE9_.wvu.FilterData" localSheetId="10" hidden="1">'PRESTAÇÃO DE CONTAS'!$B$6:$O$485</definedName>
    <definedName name="Z_0B05DA22_0544_45F5_9F7C_7731AB266AE9_.wvu.FilterData" localSheetId="5" hidden="1">RESUMO!$B$6:$AD$454</definedName>
    <definedName name="Z_0B05DA22_0544_45F5_9F7C_7731AB266AE9_.wvu.FilterData" localSheetId="6" hidden="1">'TERMO DE ADESÃO'!$B$6:$K$485</definedName>
    <definedName name="Z_0B05DA22_0544_45F5_9F7C_7731AB266AE9_.wvu.FilterData" localSheetId="9" hidden="1">VISTORIA!$B$6:$Z$454</definedName>
    <definedName name="Z_0B05DA22_0544_45F5_9F7C_7731AB266AE9_.wvu.PrintArea" localSheetId="2" hidden="1">'E-FISCO'!$A:$M</definedName>
    <definedName name="Z_0B0691F7_9E7B_44CB_A500_C085D02CDBEF_.wvu.FilterData" localSheetId="1" hidden="1">APOIO!$AE$4:$AG$188</definedName>
    <definedName name="Z_0B0691F7_9E7B_44CB_A500_C085D02CDBEF_.wvu.FilterData" localSheetId="11" hidden="1">'OBS  ENC'!$B$6:$V$485</definedName>
    <definedName name="Z_0B0691F7_9E7B_44CB_A500_C085D02CDBEF_.wvu.FilterData" localSheetId="8" hidden="1">PAGAMENTOS!$B$6:$AY$485</definedName>
    <definedName name="Z_0B0691F7_9E7B_44CB_A500_C085D02CDBEF_.wvu.FilterData" localSheetId="10" hidden="1">'PRESTAÇÃO DE CONTAS'!$B$6:$O$485</definedName>
    <definedName name="Z_0B0691F7_9E7B_44CB_A500_C085D02CDBEF_.wvu.FilterData" localSheetId="9" hidden="1">VISTORIA!$B$6:$Z$454</definedName>
    <definedName name="Z_0B5242B9_F982_4816_B2E8_63AA7247B3DB_.wvu.FilterData" localSheetId="10" hidden="1">'PRESTAÇÃO DE CONTAS'!$B$6:$O$485</definedName>
    <definedName name="Z_0B9C8361_6CDD_429F_A255_B055469FC844_.wvu.FilterData" localSheetId="11" hidden="1">'OBS  ENC'!$B$6:$V$485</definedName>
    <definedName name="Z_0BB8F7D7_FF0D_4351_AC42_D6078A0039EA_.wvu.FilterData" localSheetId="7" hidden="1">EVENTOS!$B$6:$R$485</definedName>
    <definedName name="Z_0BB8F7D7_FF0D_4351_AC42_D6078A0039EA_.wvu.FilterData" localSheetId="4" hidden="1">'INF GERAIS'!$B$6:$T$453</definedName>
    <definedName name="Z_0BB99F2D_0FEB_456D_BD89_3F565ACA2012_.wvu.FilterData" localSheetId="1" hidden="1">APOIO!$AE$4:$AG$188</definedName>
    <definedName name="Z_0BB99F2D_0FEB_456D_BD89_3F565ACA2012_.wvu.FilterData" localSheetId="4" hidden="1">'INF GERAIS'!$B$6:$T$453</definedName>
    <definedName name="Z_0BBDAF5A_3F7E_40D9_AED1_9AFB12D88DB5_.wvu.FilterData" localSheetId="12" hidden="1">'CONCLUSÃO INFORMAL'!$B$6:$T$485</definedName>
    <definedName name="Z_0BBDAF5A_3F7E_40D9_AED1_9AFB12D88DB5_.wvu.FilterData" localSheetId="11" hidden="1">'OBS  ENC'!$B$6:$V$485</definedName>
    <definedName name="Z_0BBDAF5A_3F7E_40D9_AED1_9AFB12D88DB5_.wvu.FilterData" localSheetId="10" hidden="1">'PRESTAÇÃO DE CONTAS'!$B$6:$O$485</definedName>
    <definedName name="Z_0BBDAF5A_3F7E_40D9_AED1_9AFB12D88DB5_.wvu.FilterData" localSheetId="9" hidden="1">VISTORIA!$B$6:$Z$453</definedName>
    <definedName name="Z_0BCD8156_1022_4233_99F6_810C5268BE1A_.wvu.FilterData" localSheetId="11" hidden="1">'OBS  ENC'!$B$6:$V$485</definedName>
    <definedName name="Z_0BD28CED_AF49_4567_A991_8C5D64D929BD_.wvu.FilterData" localSheetId="11" hidden="1">'OBS  ENC'!$B$6:$V$485</definedName>
    <definedName name="Z_0BD996B7_EF8D_40AF_9C98_9C066F590F2B_.wvu.FilterData" localSheetId="1" hidden="1">APOIO!$AE$4:$AG$188</definedName>
    <definedName name="Z_0BD996B7_EF8D_40AF_9C98_9C066F590F2B_.wvu.FilterData" localSheetId="7" hidden="1">EVENTOS!$B$6:$R$485</definedName>
    <definedName name="Z_0BD996B7_EF8D_40AF_9C98_9C066F590F2B_.wvu.FilterData" localSheetId="8" hidden="1">PAGAMENTOS!$B$6:$AY$485</definedName>
    <definedName name="Z_0BD996B7_EF8D_40AF_9C98_9C066F590F2B_.wvu.FilterData" localSheetId="10" hidden="1">'PRESTAÇÃO DE CONTAS'!$B$6:$O$485</definedName>
    <definedName name="Z_0BD996B7_EF8D_40AF_9C98_9C066F590F2B_.wvu.FilterData" localSheetId="9" hidden="1">VISTORIA!$B$6:$Z$454</definedName>
    <definedName name="Z_0BEACC3A_9C27_4AD4_B530_F98AFC253740_.wvu.FilterData" localSheetId="1" hidden="1">APOIO!$AE$4:$AG$188</definedName>
    <definedName name="Z_0BEACC3A_9C27_4AD4_B530_F98AFC253740_.wvu.FilterData" localSheetId="7" hidden="1">EVENTOS!$B$6:$R$485</definedName>
    <definedName name="Z_0BEACC3A_9C27_4AD4_B530_F98AFC253740_.wvu.FilterData" localSheetId="4" hidden="1">'INF GERAIS'!$B$6:$T$453</definedName>
    <definedName name="Z_0BEACC3A_9C27_4AD4_B530_F98AFC253740_.wvu.FilterData" localSheetId="8" hidden="1">PAGAMENTOS!$B$6:$AY$485</definedName>
    <definedName name="Z_0BEACC3A_9C27_4AD4_B530_F98AFC253740_.wvu.FilterData" localSheetId="10" hidden="1">'PRESTAÇÃO DE CONTAS'!$B$6:$O$485</definedName>
    <definedName name="Z_0BF89A54_E7AE_4265_82FA_506CCC111462_.wvu.FilterData" localSheetId="1" hidden="1">APOIO!$AE$4:$AG$188</definedName>
    <definedName name="Z_0BF89A54_E7AE_4265_82FA_506CCC111462_.wvu.FilterData" localSheetId="7" hidden="1">EVENTOS!$B$6:$R$485</definedName>
    <definedName name="Z_0BF89A54_E7AE_4265_82FA_506CCC111462_.wvu.FilterData" localSheetId="10" hidden="1">'PRESTAÇÃO DE CONTAS'!$B$6:$O$485</definedName>
    <definedName name="Z_0C0C5824_2F70_4D97_B3FB_AD0C56FF9EBD_.wvu.FilterData" localSheetId="1" hidden="1">APOIO!$AE$4:$AG$188</definedName>
    <definedName name="Z_0C0C5824_2F70_4D97_B3FB_AD0C56FF9EBD_.wvu.FilterData" localSheetId="8" hidden="1">PAGAMENTOS!$B$6:$AY$485</definedName>
    <definedName name="Z_0C0C5824_2F70_4D97_B3FB_AD0C56FF9EBD_.wvu.FilterData" localSheetId="9" hidden="1">VISTORIA!$B$6:$Z$453</definedName>
    <definedName name="Z_0C7EFB71_D461_4604_B768_6FE55E1946C7_.wvu.FilterData" localSheetId="1" hidden="1">APOIO!$AE$4:$AG$188</definedName>
    <definedName name="Z_0C7EFB71_D461_4604_B768_6FE55E1946C7_.wvu.FilterData" localSheetId="7" hidden="1">EVENTOS!$B$6:$R$485</definedName>
    <definedName name="Z_0C7EFB71_D461_4604_B768_6FE55E1946C7_.wvu.FilterData" localSheetId="4" hidden="1">'INF GERAIS'!$B$6:$T$453</definedName>
    <definedName name="Z_0C7EFB71_D461_4604_B768_6FE55E1946C7_.wvu.FilterData" localSheetId="8" hidden="1">PAGAMENTOS!$B$6:$AY$485</definedName>
    <definedName name="Z_0CB98F07_A79A_4274_8347_3CAE8BCFD6FB_.wvu.FilterData" localSheetId="1" hidden="1">APOIO!$AE$4:$AG$188</definedName>
    <definedName name="Z_0CB98F07_A79A_4274_8347_3CAE8BCFD6FB_.wvu.FilterData" localSheetId="9" hidden="1">VISTORIA!$B$6:$Z$454</definedName>
    <definedName name="Z_0CDB6F12_5B8B_406D_9C90_BA5F8CAE4EB0_.wvu.FilterData" localSheetId="1" hidden="1">APOIO!$AE$4:$AG$188</definedName>
    <definedName name="Z_0CDB6F12_5B8B_406D_9C90_BA5F8CAE4EB0_.wvu.FilterData" localSheetId="2" hidden="1">'E-FISCO'!$A$2:$O$1363</definedName>
    <definedName name="Z_0CDB6F12_5B8B_406D_9C90_BA5F8CAE4EB0_.wvu.FilterData" localSheetId="7" hidden="1">EVENTOS!$B$6:$R$485</definedName>
    <definedName name="Z_0CDB6F12_5B8B_406D_9C90_BA5F8CAE4EB0_.wvu.FilterData" localSheetId="8" hidden="1">PAGAMENTOS!$B$6:$AY$485</definedName>
    <definedName name="Z_0D3666EB_2762_45E2_894B_896D4EA7073B_.wvu.FilterData" localSheetId="1" hidden="1">APOIO!$AE$4:$AG$188</definedName>
    <definedName name="Z_0D3666EB_2762_45E2_894B_896D4EA7073B_.wvu.FilterData" localSheetId="7" hidden="1">EVENTOS!$B$6:$R$485</definedName>
    <definedName name="Z_0D3666EB_2762_45E2_894B_896D4EA7073B_.wvu.FilterData" localSheetId="8" hidden="1">PAGAMENTOS!$B$6:$AY$485</definedName>
    <definedName name="Z_0D3666EB_2762_45E2_894B_896D4EA7073B_.wvu.FilterData" localSheetId="10" hidden="1">'PRESTAÇÃO DE CONTAS'!$B$6:$O$485</definedName>
    <definedName name="Z_0D389852_71F6_4D4E_8DFE_B60E837972BC_.wvu.FilterData" localSheetId="1" hidden="1">APOIO!$AE$4:$AG$188</definedName>
    <definedName name="Z_0D389852_71F6_4D4E_8DFE_B60E837972BC_.wvu.FilterData" localSheetId="7" hidden="1">EVENTOS!$B$6:$R$485</definedName>
    <definedName name="Z_0D389852_71F6_4D4E_8DFE_B60E837972BC_.wvu.FilterData" localSheetId="8" hidden="1">PAGAMENTOS!$B$6:$AY$485</definedName>
    <definedName name="Z_0D389852_71F6_4D4E_8DFE_B60E837972BC_.wvu.FilterData" localSheetId="9" hidden="1">VISTORIA!$B$6:$Z$453</definedName>
    <definedName name="Z_0D419E3B_087B_4EA4_ABC9_EDBAC01A192A_.wvu.FilterData" localSheetId="1" hidden="1">APOIO!$AE$4:$AG$188</definedName>
    <definedName name="Z_0D419E3B_087B_4EA4_ABC9_EDBAC01A192A_.wvu.FilterData" localSheetId="2" hidden="1">'E-FISCO'!$A$2:$O$1129</definedName>
    <definedName name="Z_0D419E3B_087B_4EA4_ABC9_EDBAC01A192A_.wvu.FilterData" localSheetId="8" hidden="1">PAGAMENTOS!$B$6:$AY$485</definedName>
    <definedName name="Z_0D461AEE_86BB_4805_89B9_37262E0BD5C6_.wvu.FilterData" localSheetId="1" hidden="1">APOIO!$AE$4:$AG$188</definedName>
    <definedName name="Z_0D461AEE_86BB_4805_89B9_37262E0BD5C6_.wvu.FilterData" localSheetId="8" hidden="1">PAGAMENTOS!$B$6:$AY$485</definedName>
    <definedName name="Z_0D461AEE_86BB_4805_89B9_37262E0BD5C6_.wvu.FilterData" localSheetId="10" hidden="1">'PRESTAÇÃO DE CONTAS'!$B$6:$O$485</definedName>
    <definedName name="Z_0D461AEE_86BB_4805_89B9_37262E0BD5C6_.wvu.FilterData" localSheetId="9" hidden="1">VISTORIA!$B$6:$Z$453</definedName>
    <definedName name="Z_0D659914_7240_44DE_A8C2_568AE7FFA098_.wvu.FilterData" localSheetId="8" hidden="1">PAGAMENTOS!$B$6:$AY$485</definedName>
    <definedName name="Z_0D659914_7240_44DE_A8C2_568AE7FFA098_.wvu.FilterData" localSheetId="9" hidden="1">VISTORIA!$B$6:$Z$453</definedName>
    <definedName name="Z_0D78F886_AFE4_4009_A273_ED9FBCC07D90_.wvu.FilterData" localSheetId="1" hidden="1">APOIO!$AE$4:$AG$188</definedName>
    <definedName name="Z_0D78F886_AFE4_4009_A273_ED9FBCC07D90_.wvu.FilterData" localSheetId="8" hidden="1">PAGAMENTOS!$B$6:$AY$485</definedName>
    <definedName name="Z_0DA62540_A7FC_486C_82B9_DDD3E671AB52_.wvu.FilterData" localSheetId="11" hidden="1">'OBS  ENC'!$B$6:$V$485</definedName>
    <definedName name="Z_0DA62540_A7FC_486C_82B9_DDD3E671AB52_.wvu.FilterData" localSheetId="8" hidden="1">PAGAMENTOS!$B$6:$AY$485</definedName>
    <definedName name="Z_0DA62540_A7FC_486C_82B9_DDD3E671AB52_.wvu.FilterData" localSheetId="9" hidden="1">VISTORIA!$B$6:$Z$453</definedName>
    <definedName name="Z_0DAF910F_BF9F_4ED7_964F_05525C7D8113_.wvu.FilterData" localSheetId="9" hidden="1">VISTORIA!$B$6:$Z$454</definedName>
    <definedName name="Z_0DD01B4E_9D9A_40D1_936C_E8468919D7CF_.wvu.FilterData" localSheetId="11" hidden="1">'OBS  ENC'!$B$6:$V$485</definedName>
    <definedName name="Z_0DD01B4E_9D9A_40D1_936C_E8468919D7CF_.wvu.FilterData" localSheetId="8" hidden="1">PAGAMENTOS!$B$6:$AY$485</definedName>
    <definedName name="Z_0DD01B4E_9D9A_40D1_936C_E8468919D7CF_.wvu.FilterData" localSheetId="9" hidden="1">VISTORIA!$B$6:$Z$453</definedName>
    <definedName name="Z_0DE8D707_25EF_4FA7_996C_EF2D3E0048D6_.wvu.FilterData" localSheetId="7" hidden="1">EVENTOS!$B$6:$R$485</definedName>
    <definedName name="Z_0DE8D707_25EF_4FA7_996C_EF2D3E0048D6_.wvu.FilterData" localSheetId="4" hidden="1">'INF GERAIS'!$B$6:$T$453</definedName>
    <definedName name="Z_0DE8D707_25EF_4FA7_996C_EF2D3E0048D6_.wvu.FilterData" localSheetId="11" hidden="1">'OBS  ENC'!$B$6:$V$485</definedName>
    <definedName name="Z_0DEF9A7C_A0EE_4791_BA1A_2F58D604671D_.wvu.FilterData" localSheetId="1" hidden="1">APOIO!$AE$4:$AG$188</definedName>
    <definedName name="Z_0DEF9A7C_A0EE_4791_BA1A_2F58D604671D_.wvu.FilterData" localSheetId="7" hidden="1">EVENTOS!$B$6:$R$485</definedName>
    <definedName name="Z_0DEFCC7E_2866_43CF_B935_793587D15D69_.wvu.FilterData" localSheetId="1" hidden="1">APOIO!$AE$4:$AG$188</definedName>
    <definedName name="Z_0DEFCC7E_2866_43CF_B935_793587D15D69_.wvu.FilterData" localSheetId="7" hidden="1">EVENTOS!$B$6:$R$485</definedName>
    <definedName name="Z_0DEFCC7E_2866_43CF_B935_793587D15D69_.wvu.FilterData" localSheetId="11" hidden="1">'OBS  ENC'!$B$6:$V$485</definedName>
    <definedName name="Z_0DEFCC7E_2866_43CF_B935_793587D15D69_.wvu.FilterData" localSheetId="9" hidden="1">VISTORIA!$B$6:$Z$454</definedName>
    <definedName name="Z_0DF5D041_9000_470B_A8AF_217DD82C1F2B_.wvu.FilterData" localSheetId="7" hidden="1">EVENTOS!$B$6:$R$485</definedName>
    <definedName name="Z_0E477194_012A_4957_B4CA_C4B0675A93BC_.wvu.FilterData" localSheetId="11" hidden="1">'OBS  ENC'!$B$6:$V$485</definedName>
    <definedName name="Z_0E4C8627_21F1_4F92_8F62_2FC4100909ED_.wvu.FilterData" localSheetId="1" hidden="1">APOIO!$AE$4:$AG$188</definedName>
    <definedName name="Z_0E4C8627_21F1_4F92_8F62_2FC4100909ED_.wvu.FilterData" localSheetId="8" hidden="1">PAGAMENTOS!$B$6:$AY$485</definedName>
    <definedName name="Z_0E4C8627_21F1_4F92_8F62_2FC4100909ED_.wvu.FilterData" localSheetId="9" hidden="1">VISTORIA!$B$6:$Z$454</definedName>
    <definedName name="Z_0E755DAC_B855_4EC3_8FA9_32C7FBC85699_.wvu.FilterData" localSheetId="1" hidden="1">APOIO!$AE$4:$AG$188</definedName>
    <definedName name="Z_0E7B58F2_1F63_4010_B699_5C4A29D79448_.wvu.FilterData" localSheetId="7" hidden="1">EVENTOS!$B$6:$R$485</definedName>
    <definedName name="Z_0E934B29_0F10_4407_8DA2_C900E7C71256_.wvu.FilterData" localSheetId="1" hidden="1">APOIO!$AE$4:$AG$188</definedName>
    <definedName name="Z_0E934B29_0F10_4407_8DA2_C900E7C71256_.wvu.FilterData" localSheetId="8" hidden="1">PAGAMENTOS!$B$6:$AY$485</definedName>
    <definedName name="Z_0EA8F376_CCC5_4424_82FF_4FCBECF61C7C_.wvu.Cols" localSheetId="3" hidden="1">AJUDA!$M:$XFD</definedName>
    <definedName name="Z_0EA8F376_CCC5_4424_82FF_4FCBECF61C7C_.wvu.FilterData" localSheetId="1" hidden="1">APOIO!$AE$4:$AG$188</definedName>
    <definedName name="Z_0EA8F376_CCC5_4424_82FF_4FCBECF61C7C_.wvu.FilterData" localSheetId="12" hidden="1">'CONCLUSÃO INFORMAL'!$B$6:$T$485</definedName>
    <definedName name="Z_0EA8F376_CCC5_4424_82FF_4FCBECF61C7C_.wvu.FilterData" localSheetId="2" hidden="1">'E-FISCO'!$A$2:$O$1471</definedName>
    <definedName name="Z_0EA8F376_CCC5_4424_82FF_4FCBECF61C7C_.wvu.FilterData" localSheetId="7" hidden="1">EVENTOS!$B$6:$R$485</definedName>
    <definedName name="Z_0EA8F376_CCC5_4424_82FF_4FCBECF61C7C_.wvu.FilterData" localSheetId="4" hidden="1">'INF GERAIS'!$B$6:$AJ$453</definedName>
    <definedName name="Z_0EA8F376_CCC5_4424_82FF_4FCBECF61C7C_.wvu.FilterData" localSheetId="0" hidden="1">'INF GERAIS ORIGINAL'!$B$6:$S$6</definedName>
    <definedName name="Z_0EA8F376_CCC5_4424_82FF_4FCBECF61C7C_.wvu.FilterData" localSheetId="11" hidden="1">'OBS  ENC'!$B$6:$V$485</definedName>
    <definedName name="Z_0EA8F376_CCC5_4424_82FF_4FCBECF61C7C_.wvu.FilterData" localSheetId="8" hidden="1">PAGAMENTOS!$B$6:$AY$485</definedName>
    <definedName name="Z_0EA8F376_CCC5_4424_82FF_4FCBECF61C7C_.wvu.FilterData" localSheetId="10" hidden="1">'PRESTAÇÃO DE CONTAS'!$B$6:$O$485</definedName>
    <definedName name="Z_0EA8F376_CCC5_4424_82FF_4FCBECF61C7C_.wvu.FilterData" localSheetId="5" hidden="1">RESUMO!$B$6:$AD$454</definedName>
    <definedName name="Z_0EA8F376_CCC5_4424_82FF_4FCBECF61C7C_.wvu.FilterData" localSheetId="6" hidden="1">'TERMO DE ADESÃO'!$B$6:$K$485</definedName>
    <definedName name="Z_0EA8F376_CCC5_4424_82FF_4FCBECF61C7C_.wvu.FilterData" localSheetId="9" hidden="1">VISTORIA!$B$6:$Z$454</definedName>
    <definedName name="Z_0EA8F376_CCC5_4424_82FF_4FCBECF61C7C_.wvu.PrintArea" localSheetId="2" hidden="1">'E-FISCO'!$A:$M</definedName>
    <definedName name="Z_0EB0CA63_F0F0_4577_A2CA_84EA1229D89A_.wvu.FilterData" localSheetId="1" hidden="1">APOIO!$AE$4:$AG$188</definedName>
    <definedName name="Z_0EB0CA63_F0F0_4577_A2CA_84EA1229D89A_.wvu.FilterData" localSheetId="4" hidden="1">'INF GERAIS'!$B$6:$T$453</definedName>
    <definedName name="Z_0EB0CA63_F0F0_4577_A2CA_84EA1229D89A_.wvu.FilterData" localSheetId="10" hidden="1">'PRESTAÇÃO DE CONTAS'!$B$6:$O$485</definedName>
    <definedName name="Z_0F9E638B_0CEA_4F99_9091_F0D8681D6E7D_.wvu.FilterData" localSheetId="1" hidden="1">APOIO!$AE$4:$AG$188</definedName>
    <definedName name="Z_0F9E638B_0CEA_4F99_9091_F0D8681D6E7D_.wvu.FilterData" localSheetId="4" hidden="1">'INF GERAIS'!$B$6:$T$453</definedName>
    <definedName name="Z_0FBC5ADE_D982_47D3_9196_42AF35059A09_.wvu.FilterData" localSheetId="1" hidden="1">APOIO!$AE$4:$AG$188</definedName>
    <definedName name="Z_0FC9D90B_6D3D_4A6A_89CE_745B4BA43FD4_.wvu.FilterData" localSheetId="1" hidden="1">APOIO!$AE$4:$AG$188</definedName>
    <definedName name="Z_101035DB_6F39_4D9C_8E8F_2BB75EC64AE0_.wvu.FilterData" localSheetId="1" hidden="1">APOIO!$AE$4:$AG$188</definedName>
    <definedName name="Z_101035DB_6F39_4D9C_8E8F_2BB75EC64AE0_.wvu.FilterData" localSheetId="7" hidden="1">EVENTOS!$B$6:$R$485</definedName>
    <definedName name="Z_101035DB_6F39_4D9C_8E8F_2BB75EC64AE0_.wvu.FilterData" localSheetId="10" hidden="1">'PRESTAÇÃO DE CONTAS'!$B$6:$O$485</definedName>
    <definedName name="Z_102FD794_DA06_4A89_AC3F_A308A3CD3131_.wvu.FilterData" localSheetId="1" hidden="1">APOIO!$AE$4:$AG$188</definedName>
    <definedName name="Z_102FD794_DA06_4A89_AC3F_A308A3CD3131_.wvu.FilterData" localSheetId="4" hidden="1">'INF GERAIS'!$B$6:$T$453</definedName>
    <definedName name="Z_102FD794_DA06_4A89_AC3F_A308A3CD3131_.wvu.FilterData" localSheetId="10" hidden="1">'PRESTAÇÃO DE CONTAS'!$B$6:$O$485</definedName>
    <definedName name="Z_1033CBB1_24C9_4395_95D6_2CBFBF3197FB_.wvu.FilterData" localSheetId="1" hidden="1">APOIO!$AE$4:$AG$188</definedName>
    <definedName name="Z_1033CBB1_24C9_4395_95D6_2CBFBF3197FB_.wvu.FilterData" localSheetId="7" hidden="1">EVENTOS!$B$6:$R$485</definedName>
    <definedName name="Z_1033CBB1_24C9_4395_95D6_2CBFBF3197FB_.wvu.FilterData" localSheetId="4" hidden="1">'INF GERAIS'!$B$6:$T$453</definedName>
    <definedName name="Z_1033CBB1_24C9_4395_95D6_2CBFBF3197FB_.wvu.FilterData" localSheetId="10" hidden="1">'PRESTAÇÃO DE CONTAS'!$B$6:$O$485</definedName>
    <definedName name="Z_109DC880_523D_48EE_9662_D2439CAE55C5_.wvu.FilterData" localSheetId="1" hidden="1">APOIO!$AE$4:$AG$188</definedName>
    <definedName name="Z_109DC880_523D_48EE_9662_D2439CAE55C5_.wvu.FilterData" localSheetId="7" hidden="1">EVENTOS!$B$6:$R$485</definedName>
    <definedName name="Z_10BD0CFE_1437_4CF3_B775_3FB83D001469_.wvu.FilterData" localSheetId="4" hidden="1">'INF GERAIS'!$B$6:$T$453</definedName>
    <definedName name="Z_10C9BC25_77B2_4AEC_950A_C067342D54FE_.wvu.FilterData" localSheetId="7" hidden="1">EVENTOS!$B$6:$R$485</definedName>
    <definedName name="Z_10C9BC25_77B2_4AEC_950A_C067342D54FE_.wvu.FilterData" localSheetId="4" hidden="1">'INF GERAIS'!$B$6:$T$453</definedName>
    <definedName name="Z_10C9BC25_77B2_4AEC_950A_C067342D54FE_.wvu.FilterData" localSheetId="11" hidden="1">'OBS  ENC'!$B$6:$V$485</definedName>
    <definedName name="Z_10C9BC25_77B2_4AEC_950A_C067342D54FE_.wvu.FilterData" localSheetId="8" hidden="1">PAGAMENTOS!$B$6:$AY$485</definedName>
    <definedName name="Z_10D36DC3_F894_450D_ABE5_BB4F47FC5692_.wvu.FilterData" localSheetId="1" hidden="1">APOIO!$AE$4:$AG$188</definedName>
    <definedName name="Z_10D36DC3_F894_450D_ABE5_BB4F47FC5692_.wvu.FilterData" localSheetId="7" hidden="1">EVENTOS!$B$6:$R$485</definedName>
    <definedName name="Z_10D36DC3_F894_450D_ABE5_BB4F47FC5692_.wvu.FilterData" localSheetId="11" hidden="1">'OBS  ENC'!$B$6:$V$485</definedName>
    <definedName name="Z_10D36DC3_F894_450D_ABE5_BB4F47FC5692_.wvu.FilterData" localSheetId="10" hidden="1">'PRESTAÇÃO DE CONTAS'!$B$6:$O$485</definedName>
    <definedName name="Z_10E003D8_6566_4257_8FE1_694DD5EAC358_.wvu.FilterData" localSheetId="1" hidden="1">APOIO!$AE$4:$AG$188</definedName>
    <definedName name="Z_10E003D8_6566_4257_8FE1_694DD5EAC358_.wvu.FilterData" localSheetId="7" hidden="1">EVENTOS!$B$6:$R$485</definedName>
    <definedName name="Z_10E003D8_6566_4257_8FE1_694DD5EAC358_.wvu.FilterData" localSheetId="4" hidden="1">'INF GERAIS'!$B$6:$T$453</definedName>
    <definedName name="Z_10E003D8_6566_4257_8FE1_694DD5EAC358_.wvu.FilterData" localSheetId="8" hidden="1">PAGAMENTOS!$B$6:$AY$485</definedName>
    <definedName name="Z_10E003D8_6566_4257_8FE1_694DD5EAC358_.wvu.FilterData" localSheetId="9" hidden="1">VISTORIA!$B$6:$Z$453</definedName>
    <definedName name="Z_11083076_06F4_4EBF_9884_009149AD7DD5_.wvu.FilterData" localSheetId="1" hidden="1">APOIO!$AE$4:$AG$188</definedName>
    <definedName name="Z_11083076_06F4_4EBF_9884_009149AD7DD5_.wvu.FilterData" localSheetId="10" hidden="1">'PRESTAÇÃO DE CONTAS'!$B$6:$O$485</definedName>
    <definedName name="Z_1127E103_57F2_4955_8AA5_C01237023A86_.wvu.FilterData" localSheetId="7" hidden="1">EVENTOS!$B$6:$R$485</definedName>
    <definedName name="Z_1127E103_57F2_4955_8AA5_C01237023A86_.wvu.FilterData" localSheetId="4" hidden="1">'INF GERAIS'!$B$6:$T$453</definedName>
    <definedName name="Z_1127E103_57F2_4955_8AA5_C01237023A86_.wvu.FilterData" localSheetId="11" hidden="1">'OBS  ENC'!$B$6:$V$485</definedName>
    <definedName name="Z_1127E103_57F2_4955_8AA5_C01237023A86_.wvu.FilterData" localSheetId="10" hidden="1">'PRESTAÇÃO DE CONTAS'!$B$6:$O$485</definedName>
    <definedName name="Z_1127E103_57F2_4955_8AA5_C01237023A86_.wvu.FilterData" localSheetId="9" hidden="1">VISTORIA!$B$6:$Z$453</definedName>
    <definedName name="Z_1133BC8F_E830_440F_BA70_213B402BA364_.wvu.FilterData" localSheetId="1" hidden="1">APOIO!$AE$4:$AG$188</definedName>
    <definedName name="Z_1133BC8F_E830_440F_BA70_213B402BA364_.wvu.FilterData" localSheetId="7" hidden="1">EVENTOS!$B$6:$R$485</definedName>
    <definedName name="Z_1133BC8F_E830_440F_BA70_213B402BA364_.wvu.FilterData" localSheetId="4" hidden="1">'INF GERAIS'!$B$6:$T$453</definedName>
    <definedName name="Z_113C5248_179C_446F_9639_65F82F4CE542_.wvu.FilterData" localSheetId="1" hidden="1">APOIO!$AE$4:$AG$188</definedName>
    <definedName name="Z_11524D1E_70A5_4817_9D92_E737E820360E_.wvu.FilterData" localSheetId="11" hidden="1">'OBS  ENC'!$B$6:$V$485</definedName>
    <definedName name="Z_115DC53B_A61E_41C0_AA3C_580243724139_.wvu.FilterData" localSheetId="1" hidden="1">APOIO!$AE$4:$AG$188</definedName>
    <definedName name="Z_115DC53B_A61E_41C0_AA3C_580243724139_.wvu.FilterData" localSheetId="11" hidden="1">'OBS  ENC'!$B$6:$V$485</definedName>
    <definedName name="Z_1178A032_96F8_413D_9241_CBEB29C94BBC_.wvu.FilterData" localSheetId="1" hidden="1">APOIO!$AE$4:$AG$188</definedName>
    <definedName name="Z_117EBCEE_6413_4D59_9A55_B2FCE9A3579F_.wvu.FilterData" localSheetId="1" hidden="1">APOIO!$AE$4:$AG$188</definedName>
    <definedName name="Z_117EBCEE_6413_4D59_9A55_B2FCE9A3579F_.wvu.FilterData" localSheetId="7" hidden="1">EVENTOS!$B$6:$R$485</definedName>
    <definedName name="Z_117EBCEE_6413_4D59_9A55_B2FCE9A3579F_.wvu.FilterData" localSheetId="4" hidden="1">'INF GERAIS'!$B$6:$T$453</definedName>
    <definedName name="Z_117EBCEE_6413_4D59_9A55_B2FCE9A3579F_.wvu.FilterData" localSheetId="8" hidden="1">PAGAMENTOS!$B$6:$AY$485</definedName>
    <definedName name="Z_117EBCEE_6413_4D59_9A55_B2FCE9A3579F_.wvu.FilterData" localSheetId="10" hidden="1">'PRESTAÇÃO DE CONTAS'!$B$6:$O$485</definedName>
    <definedName name="Z_117EBCEE_6413_4D59_9A55_B2FCE9A3579F_.wvu.FilterData" localSheetId="9" hidden="1">VISTORIA!$B$6:$Z$454</definedName>
    <definedName name="Z_1198E8AD_7A4D_4EE9_B9A5_3A797D3EB8DE_.wvu.FilterData" localSheetId="7" hidden="1">EVENTOS!$B$6:$R$485</definedName>
    <definedName name="Z_1198E8AD_7A4D_4EE9_B9A5_3A797D3EB8DE_.wvu.FilterData" localSheetId="4" hidden="1">'INF GERAIS'!$B$6:$T$453</definedName>
    <definedName name="Z_1198E8AD_7A4D_4EE9_B9A5_3A797D3EB8DE_.wvu.FilterData" localSheetId="11" hidden="1">'OBS  ENC'!$B$6:$V$485</definedName>
    <definedName name="Z_1198E8AD_7A4D_4EE9_B9A5_3A797D3EB8DE_.wvu.FilterData" localSheetId="10" hidden="1">'PRESTAÇÃO DE CONTAS'!$B$6:$O$485</definedName>
    <definedName name="Z_11BDC58F_C2D8_4C11_9A8C_8B3BF0A48D49_.wvu.FilterData" localSheetId="1" hidden="1">APOIO!$AE$4:$AG$188</definedName>
    <definedName name="Z_11BDC58F_C2D8_4C11_9A8C_8B3BF0A48D49_.wvu.FilterData" localSheetId="9" hidden="1">VISTORIA!$B$6:$Z$453</definedName>
    <definedName name="Z_11D7A122_47D3_4488_A3BA_CC6D73F7371D_.wvu.FilterData" localSheetId="1" hidden="1">APOIO!$AE$4:$AG$188</definedName>
    <definedName name="Z_11D7A122_47D3_4488_A3BA_CC6D73F7371D_.wvu.FilterData" localSheetId="10" hidden="1">'PRESTAÇÃO DE CONTAS'!$B$6:$O$485</definedName>
    <definedName name="Z_11EBA7AF_77BA_44A6_9AA8_EA53D786A289_.wvu.FilterData" localSheetId="11" hidden="1">'OBS  ENC'!$B$6:$V$485</definedName>
    <definedName name="Z_11F48615_B8BF_4323_8500_7333A467AA12_.wvu.Cols" localSheetId="3" hidden="1">AJUDA!$M:$XFD</definedName>
    <definedName name="Z_11F48615_B8BF_4323_8500_7333A467AA12_.wvu.FilterData" localSheetId="1" hidden="1">APOIO!$AE$4:$AG$188</definedName>
    <definedName name="Z_11F48615_B8BF_4323_8500_7333A467AA12_.wvu.FilterData" localSheetId="12" hidden="1">'CONCLUSÃO INFORMAL'!$B$6:$T$485</definedName>
    <definedName name="Z_11F48615_B8BF_4323_8500_7333A467AA12_.wvu.FilterData" localSheetId="2" hidden="1">'E-FISCO'!$A$2:$O$1514</definedName>
    <definedName name="Z_11F48615_B8BF_4323_8500_7333A467AA12_.wvu.FilterData" localSheetId="7" hidden="1">EVENTOS!$B$6:$R$485</definedName>
    <definedName name="Z_11F48615_B8BF_4323_8500_7333A467AA12_.wvu.FilterData" localSheetId="4" hidden="1">'INF GERAIS'!$B$6:$T$453</definedName>
    <definedName name="Z_11F48615_B8BF_4323_8500_7333A467AA12_.wvu.FilterData" localSheetId="0" hidden="1">'INF GERAIS ORIGINAL'!$B$6:$S$6</definedName>
    <definedName name="Z_11F48615_B8BF_4323_8500_7333A467AA12_.wvu.FilterData" localSheetId="11" hidden="1">'OBS  ENC'!$B$6:$V$485</definedName>
    <definedName name="Z_11F48615_B8BF_4323_8500_7333A467AA12_.wvu.FilterData" localSheetId="8" hidden="1">PAGAMENTOS!$B$6:$AY$485</definedName>
    <definedName name="Z_11F48615_B8BF_4323_8500_7333A467AA12_.wvu.FilterData" localSheetId="10" hidden="1">'PRESTAÇÃO DE CONTAS'!$B$6:$O$485</definedName>
    <definedName name="Z_11F48615_B8BF_4323_8500_7333A467AA12_.wvu.FilterData" localSheetId="5" hidden="1">RESUMO!$B$6:$AD$454</definedName>
    <definedName name="Z_11F48615_B8BF_4323_8500_7333A467AA12_.wvu.FilterData" localSheetId="6" hidden="1">'TERMO DE ADESÃO'!$B$6:$K$485</definedName>
    <definedName name="Z_11F48615_B8BF_4323_8500_7333A467AA12_.wvu.FilterData" localSheetId="9" hidden="1">VISTORIA!$B$6:$Z$454</definedName>
    <definedName name="Z_11F48615_B8BF_4323_8500_7333A467AA12_.wvu.PrintArea" localSheetId="2" hidden="1">'E-FISCO'!$A:$M</definedName>
    <definedName name="Z_120DD84D_E8F3_4213_9675_536DF8AFFC8C_.wvu.FilterData" localSheetId="1" hidden="1">APOIO!$AE$4:$AG$188</definedName>
    <definedName name="Z_121BC027_6DCB_469C_8187_BCF4DB6C17AA_.wvu.FilterData" localSheetId="1" hidden="1">APOIO!$AE$4:$AG$188</definedName>
    <definedName name="Z_121BC027_6DCB_469C_8187_BCF4DB6C17AA_.wvu.FilterData" localSheetId="9" hidden="1">VISTORIA!$B$6:$Z$454</definedName>
    <definedName name="Z_124BC24A_55B7_417D_B4E8_55CD0FF53620_.wvu.FilterData" localSheetId="1" hidden="1">APOIO!$AE$4:$AG$188</definedName>
    <definedName name="Z_12861D52_4F38_4E59_B0C5_FFA90226B01E_.wvu.FilterData" localSheetId="1" hidden="1">APOIO!$AE$4:$AG$188</definedName>
    <definedName name="Z_12861D52_4F38_4E59_B0C5_FFA90226B01E_.wvu.FilterData" localSheetId="7" hidden="1">EVENTOS!$B$6:$R$485</definedName>
    <definedName name="Z_12861D52_4F38_4E59_B0C5_FFA90226B01E_.wvu.FilterData" localSheetId="4" hidden="1">'INF GERAIS'!$B$6:$T$453</definedName>
    <definedName name="Z_12861D52_4F38_4E59_B0C5_FFA90226B01E_.wvu.FilterData" localSheetId="11" hidden="1">'OBS  ENC'!$B$6:$V$485</definedName>
    <definedName name="Z_12868EA9_CFED_4B5C_B274_5E649D7BD5BD_.wvu.FilterData" localSheetId="1" hidden="1">APOIO!$AE$4:$AG$188</definedName>
    <definedName name="Z_12868EA9_CFED_4B5C_B274_5E649D7BD5BD_.wvu.FilterData" localSheetId="11" hidden="1">'OBS  ENC'!$B$6:$V$485</definedName>
    <definedName name="Z_12998328_2717_48CF_A156_41AB0FC529E3_.wvu.FilterData" localSheetId="1" hidden="1">APOIO!$AE$4:$AG$188</definedName>
    <definedName name="Z_12998328_2717_48CF_A156_41AB0FC529E3_.wvu.FilterData" localSheetId="7" hidden="1">EVENTOS!$B$6:$R$485</definedName>
    <definedName name="Z_12998328_2717_48CF_A156_41AB0FC529E3_.wvu.FilterData" localSheetId="4" hidden="1">'INF GERAIS'!$B$6:$T$453</definedName>
    <definedName name="Z_12998328_2717_48CF_A156_41AB0FC529E3_.wvu.FilterData" localSheetId="10" hidden="1">'PRESTAÇÃO DE CONTAS'!$B$6:$O$485</definedName>
    <definedName name="Z_12BBAF45_8B2F_4E16_9141_9EE07A03951D_.wvu.FilterData" localSheetId="1" hidden="1">APOIO!$AE$4:$AG$188</definedName>
    <definedName name="Z_12BBAF45_8B2F_4E16_9141_9EE07A03951D_.wvu.FilterData" localSheetId="4" hidden="1">'INF GERAIS'!$B$6:$T$453</definedName>
    <definedName name="Z_12CE7286_876D_4F17_8C25_9BFE6166B59D_.wvu.FilterData" localSheetId="8" hidden="1">PAGAMENTOS!$B$6:$AY$485</definedName>
    <definedName name="Z_12FC5B05_BDA0_4045_A648_6A3424DA67D9_.wvu.FilterData" localSheetId="1" hidden="1">APOIO!$AE$4:$AG$188</definedName>
    <definedName name="Z_12FC5B05_BDA0_4045_A648_6A3424DA67D9_.wvu.FilterData" localSheetId="11" hidden="1">'OBS  ENC'!$B$6:$V$485</definedName>
    <definedName name="Z_130AE0D2_C561_46F6_9892_A2593AFD759D_.wvu.FilterData" localSheetId="1" hidden="1">APOIO!$AE$4:$AG$188</definedName>
    <definedName name="Z_1323EBE1_B762_47D7_9001_F771E3EE0A2B_.wvu.FilterData" localSheetId="1" hidden="1">APOIO!$AE$4:$AG$188</definedName>
    <definedName name="Z_132D6A07_26A5_4775_AA36_8B6D74944111_.wvu.FilterData" localSheetId="1" hidden="1">APOIO!$AE$4:$AG$188</definedName>
    <definedName name="Z_133F6E62_8884_4151_9635_A6F3E5D4C880_.wvu.FilterData" localSheetId="11" hidden="1">'OBS  ENC'!$B$6:$V$485</definedName>
    <definedName name="Z_134D87D5_BBCD_491A_8CB6_269B6CA3C08C_.wvu.Cols" localSheetId="3" hidden="1">AJUDA!$M:$XFD</definedName>
    <definedName name="Z_134D87D5_BBCD_491A_8CB6_269B6CA3C08C_.wvu.FilterData" localSheetId="1" hidden="1">APOIO!$AE$4:$AG$188</definedName>
    <definedName name="Z_134D87D5_BBCD_491A_8CB6_269B6CA3C08C_.wvu.FilterData" localSheetId="12" hidden="1">'CONCLUSÃO INFORMAL'!$B$6:$T$485</definedName>
    <definedName name="Z_134D87D5_BBCD_491A_8CB6_269B6CA3C08C_.wvu.FilterData" localSheetId="2" hidden="1">'E-FISCO'!$A$2:$O$1514</definedName>
    <definedName name="Z_134D87D5_BBCD_491A_8CB6_269B6CA3C08C_.wvu.FilterData" localSheetId="7" hidden="1">EVENTOS!$B$6:$R$485</definedName>
    <definedName name="Z_134D87D5_BBCD_491A_8CB6_269B6CA3C08C_.wvu.FilterData" localSheetId="4" hidden="1">'INF GERAIS'!$B$6:$T$453</definedName>
    <definedName name="Z_134D87D5_BBCD_491A_8CB6_269B6CA3C08C_.wvu.FilterData" localSheetId="0" hidden="1">'INF GERAIS ORIGINAL'!$B$6:$S$6</definedName>
    <definedName name="Z_134D87D5_BBCD_491A_8CB6_269B6CA3C08C_.wvu.FilterData" localSheetId="11" hidden="1">'OBS  ENC'!$B$6:$V$485</definedName>
    <definedName name="Z_134D87D5_BBCD_491A_8CB6_269B6CA3C08C_.wvu.FilterData" localSheetId="8" hidden="1">PAGAMENTOS!$B$6:$AY$485</definedName>
    <definedName name="Z_134D87D5_BBCD_491A_8CB6_269B6CA3C08C_.wvu.FilterData" localSheetId="10" hidden="1">'PRESTAÇÃO DE CONTAS'!$B$6:$O$485</definedName>
    <definedName name="Z_134D87D5_BBCD_491A_8CB6_269B6CA3C08C_.wvu.FilterData" localSheetId="5" hidden="1">RESUMO!$B$6:$AD$454</definedName>
    <definedName name="Z_134D87D5_BBCD_491A_8CB6_269B6CA3C08C_.wvu.FilterData" localSheetId="6" hidden="1">'TERMO DE ADESÃO'!$B$6:$K$485</definedName>
    <definedName name="Z_134D87D5_BBCD_491A_8CB6_269B6CA3C08C_.wvu.FilterData" localSheetId="9" hidden="1">VISTORIA!$B$6:$Z$454</definedName>
    <definedName name="Z_134D87D5_BBCD_491A_8CB6_269B6CA3C08C_.wvu.PrintArea" localSheetId="2" hidden="1">'E-FISCO'!$A:$M</definedName>
    <definedName name="Z_136EFDCE_F7AE_4CD4_A977_F7A7FC130F26_.wvu.FilterData" localSheetId="1" hidden="1">APOIO!$AE$4:$AG$188</definedName>
    <definedName name="Z_136EFDCE_F7AE_4CD4_A977_F7A7FC130F26_.wvu.FilterData" localSheetId="7" hidden="1">EVENTOS!$B$6:$R$485</definedName>
    <definedName name="Z_136EFDCE_F7AE_4CD4_A977_F7A7FC130F26_.wvu.FilterData" localSheetId="4" hidden="1">'INF GERAIS'!$B$6:$T$453</definedName>
    <definedName name="Z_13C9305B_84B2_4763_B843_54CBB148A42E_.wvu.FilterData" localSheetId="1" hidden="1">APOIO!$AE$4:$AG$188</definedName>
    <definedName name="Z_13C9305B_84B2_4763_B843_54CBB148A42E_.wvu.FilterData" localSheetId="11" hidden="1">'OBS  ENC'!$B$6:$V$485</definedName>
    <definedName name="Z_13DAA826_C469_49A5_A5AC_B3A4E938B765_.wvu.FilterData" localSheetId="1" hidden="1">APOIO!$AE$4:$AG$188</definedName>
    <definedName name="Z_13E83214_CC8B_4FC7_8EC7_93DB1B7D52CF_.wvu.FilterData" localSheetId="1" hidden="1">APOIO!$AE$4:$AG$188</definedName>
    <definedName name="Z_13E83214_CC8B_4FC7_8EC7_93DB1B7D52CF_.wvu.FilterData" localSheetId="7" hidden="1">EVENTOS!$B$6:$R$485</definedName>
    <definedName name="Z_142F6903_AF32_4014_A361_9BE4B2F807FC_.wvu.FilterData" localSheetId="1" hidden="1">APOIO!$AE$4:$AG$188</definedName>
    <definedName name="Z_142F6903_AF32_4014_A361_9BE4B2F807FC_.wvu.FilterData" localSheetId="7" hidden="1">EVENTOS!$B$6:$R$485</definedName>
    <definedName name="Z_142F6903_AF32_4014_A361_9BE4B2F807FC_.wvu.FilterData" localSheetId="4" hidden="1">'INF GERAIS'!$B$6:$T$453</definedName>
    <definedName name="Z_142F6903_AF32_4014_A361_9BE4B2F807FC_.wvu.FilterData" localSheetId="9" hidden="1">VISTORIA!$B$6:$Z$453</definedName>
    <definedName name="Z_147E138F_2973_4C9E_8537_978B336ED5C8_.wvu.Cols" localSheetId="3" hidden="1">AJUDA!$M:$XFD</definedName>
    <definedName name="Z_147E138F_2973_4C9E_8537_978B336ED5C8_.wvu.FilterData" localSheetId="1" hidden="1">APOIO!$AE$4:$AG$188</definedName>
    <definedName name="Z_147E138F_2973_4C9E_8537_978B336ED5C8_.wvu.FilterData" localSheetId="12" hidden="1">'CONCLUSÃO INFORMAL'!$B$6:$T$485</definedName>
    <definedName name="Z_147E138F_2973_4C9E_8537_978B336ED5C8_.wvu.FilterData" localSheetId="2" hidden="1">'E-FISCO'!$A$2:$O$1001</definedName>
    <definedName name="Z_147E138F_2973_4C9E_8537_978B336ED5C8_.wvu.FilterData" localSheetId="7" hidden="1">EVENTOS!$B$6:$R$485</definedName>
    <definedName name="Z_147E138F_2973_4C9E_8537_978B336ED5C8_.wvu.FilterData" localSheetId="4" hidden="1">'INF GERAIS'!$B$6:$T$453</definedName>
    <definedName name="Z_147E138F_2973_4C9E_8537_978B336ED5C8_.wvu.FilterData" localSheetId="0" hidden="1">'INF GERAIS ORIGINAL'!$B$6:$S$6</definedName>
    <definedName name="Z_147E138F_2973_4C9E_8537_978B336ED5C8_.wvu.FilterData" localSheetId="11" hidden="1">'OBS  ENC'!$B$6:$V$485</definedName>
    <definedName name="Z_147E138F_2973_4C9E_8537_978B336ED5C8_.wvu.FilterData" localSheetId="8" hidden="1">PAGAMENTOS!$B$6:$AY$485</definedName>
    <definedName name="Z_147E138F_2973_4C9E_8537_978B336ED5C8_.wvu.FilterData" localSheetId="10" hidden="1">'PRESTAÇÃO DE CONTAS'!$B$6:$O$485</definedName>
    <definedName name="Z_147E138F_2973_4C9E_8537_978B336ED5C8_.wvu.FilterData" localSheetId="5" hidden="1">RESUMO!$B$6:$AD$453</definedName>
    <definedName name="Z_147E138F_2973_4C9E_8537_978B336ED5C8_.wvu.FilterData" localSheetId="6" hidden="1">'TERMO DE ADESÃO'!$B$6:$K$485</definedName>
    <definedName name="Z_147E138F_2973_4C9E_8537_978B336ED5C8_.wvu.FilterData" localSheetId="9" hidden="1">VISTORIA!$B$6:$Z$453</definedName>
    <definedName name="Z_147E138F_2973_4C9E_8537_978B336ED5C8_.wvu.PrintArea" localSheetId="2" hidden="1">'E-FISCO'!$A:$M</definedName>
    <definedName name="Z_1488112C_D898_46E8_A07C_52541E01255C_.wvu.FilterData" localSheetId="1" hidden="1">APOIO!$AE$4:$AG$188</definedName>
    <definedName name="Z_1488112C_D898_46E8_A07C_52541E01255C_.wvu.FilterData" localSheetId="11" hidden="1">'OBS  ENC'!$B$6:$V$485</definedName>
    <definedName name="Z_1488112C_D898_46E8_A07C_52541E01255C_.wvu.FilterData" localSheetId="9" hidden="1">VISTORIA!$B$6:$Z$454</definedName>
    <definedName name="Z_14BC9A48_C88A_41F9_8041_1501205D6E90_.wvu.FilterData" localSheetId="1" hidden="1">APOIO!$AE$4:$AG$188</definedName>
    <definedName name="Z_14BC9A48_C88A_41F9_8041_1501205D6E90_.wvu.FilterData" localSheetId="7" hidden="1">EVENTOS!$B$6:$R$485</definedName>
    <definedName name="Z_14BC9A48_C88A_41F9_8041_1501205D6E90_.wvu.FilterData" localSheetId="4" hidden="1">'INF GERAIS'!$B$6:$T$453</definedName>
    <definedName name="Z_14BF71DD_AD3F_418F_B86C_B7F01AFDEC65_.wvu.Cols" localSheetId="3" hidden="1">AJUDA!$M:$XFD</definedName>
    <definedName name="Z_14BF71DD_AD3F_418F_B86C_B7F01AFDEC65_.wvu.FilterData" localSheetId="1" hidden="1">APOIO!$AE$4:$AG$188</definedName>
    <definedName name="Z_14BF71DD_AD3F_418F_B86C_B7F01AFDEC65_.wvu.FilterData" localSheetId="12" hidden="1">'CONCLUSÃO INFORMAL'!$B$6:$T$485</definedName>
    <definedName name="Z_14BF71DD_AD3F_418F_B86C_B7F01AFDEC65_.wvu.FilterData" localSheetId="2" hidden="1">'E-FISCO'!$A$2:$O$1514</definedName>
    <definedName name="Z_14BF71DD_AD3F_418F_B86C_B7F01AFDEC65_.wvu.FilterData" localSheetId="7" hidden="1">EVENTOS!$B$6:$R$485</definedName>
    <definedName name="Z_14BF71DD_AD3F_418F_B86C_B7F01AFDEC65_.wvu.FilterData" localSheetId="4" hidden="1">'INF GERAIS'!$B$6:$T$453</definedName>
    <definedName name="Z_14BF71DD_AD3F_418F_B86C_B7F01AFDEC65_.wvu.FilterData" localSheetId="0" hidden="1">'INF GERAIS ORIGINAL'!$B$6:$S$6</definedName>
    <definedName name="Z_14BF71DD_AD3F_418F_B86C_B7F01AFDEC65_.wvu.FilterData" localSheetId="11" hidden="1">'OBS  ENC'!$B$6:$V$485</definedName>
    <definedName name="Z_14BF71DD_AD3F_418F_B86C_B7F01AFDEC65_.wvu.FilterData" localSheetId="8" hidden="1">PAGAMENTOS!$B$6:$AY$485</definedName>
    <definedName name="Z_14BF71DD_AD3F_418F_B86C_B7F01AFDEC65_.wvu.FilterData" localSheetId="10" hidden="1">'PRESTAÇÃO DE CONTAS'!$B$6:$O$485</definedName>
    <definedName name="Z_14BF71DD_AD3F_418F_B86C_B7F01AFDEC65_.wvu.FilterData" localSheetId="5" hidden="1">RESUMO!$B$6:$AD$454</definedName>
    <definedName name="Z_14BF71DD_AD3F_418F_B86C_B7F01AFDEC65_.wvu.FilterData" localSheetId="6" hidden="1">'TERMO DE ADESÃO'!$B$6:$K$485</definedName>
    <definedName name="Z_14BF71DD_AD3F_418F_B86C_B7F01AFDEC65_.wvu.FilterData" localSheetId="9" hidden="1">VISTORIA!$B$6:$Z$454</definedName>
    <definedName name="Z_14BF71DD_AD3F_418F_B86C_B7F01AFDEC65_.wvu.PrintArea" localSheetId="2" hidden="1">'E-FISCO'!$A:$M</definedName>
    <definedName name="Z_14C5CDC1_A670_4E50_BE51_67EAF436EF8D_.wvu.FilterData" localSheetId="1" hidden="1">APOIO!$AE$4:$AG$188</definedName>
    <definedName name="Z_14C5CDC1_A670_4E50_BE51_67EAF436EF8D_.wvu.FilterData" localSheetId="7" hidden="1">EVENTOS!$B$6:$R$485</definedName>
    <definedName name="Z_14C5CDC1_A670_4E50_BE51_67EAF436EF8D_.wvu.FilterData" localSheetId="10" hidden="1">'PRESTAÇÃO DE CONTAS'!$B$6:$O$485</definedName>
    <definedName name="Z_14E7A6FC_E390_4741_9AD8_1272FBC5B21A_.wvu.FilterData" localSheetId="1" hidden="1">APOIO!$AE$4:$AG$188</definedName>
    <definedName name="Z_14E7A6FC_E390_4741_9AD8_1272FBC5B21A_.wvu.FilterData" localSheetId="7" hidden="1">EVENTOS!$B$6:$R$485</definedName>
    <definedName name="Z_14E7A6FC_E390_4741_9AD8_1272FBC5B21A_.wvu.FilterData" localSheetId="4" hidden="1">'INF GERAIS'!$B$6:$T$453</definedName>
    <definedName name="Z_14E7A6FC_E390_4741_9AD8_1272FBC5B21A_.wvu.FilterData" localSheetId="11" hidden="1">'OBS  ENC'!$B$6:$V$485</definedName>
    <definedName name="Z_14E7A6FC_E390_4741_9AD8_1272FBC5B21A_.wvu.FilterData" localSheetId="8" hidden="1">PAGAMENTOS!$B$6:$AY$485</definedName>
    <definedName name="Z_14E7A6FC_E390_4741_9AD8_1272FBC5B21A_.wvu.FilterData" localSheetId="10" hidden="1">'PRESTAÇÃO DE CONTAS'!$B$6:$O$485</definedName>
    <definedName name="Z_14E7A6FC_E390_4741_9AD8_1272FBC5B21A_.wvu.FilterData" localSheetId="5" hidden="1">RESUMO!$B$6:$AD$453</definedName>
    <definedName name="Z_14E7A6FC_E390_4741_9AD8_1272FBC5B21A_.wvu.FilterData" localSheetId="9" hidden="1">VISTORIA!$B$6:$Z$453</definedName>
    <definedName name="Z_15024904_AC52_4FC2_827A_2B3EBB062022_.wvu.FilterData" localSheetId="11" hidden="1">'OBS  ENC'!$B$6:$V$485</definedName>
    <definedName name="Z_15024904_AC52_4FC2_827A_2B3EBB062022_.wvu.FilterData" localSheetId="8" hidden="1">PAGAMENTOS!$B$6:$AY$485</definedName>
    <definedName name="Z_1504FA50_5BEF_4B72_815D_AABBA0DC206D_.wvu.Cols" localSheetId="3" hidden="1">AJUDA!$M:$XFD</definedName>
    <definedName name="Z_1504FA50_5BEF_4B72_815D_AABBA0DC206D_.wvu.FilterData" localSheetId="1" hidden="1">APOIO!$AE$4:$AG$188</definedName>
    <definedName name="Z_1504FA50_5BEF_4B72_815D_AABBA0DC206D_.wvu.FilterData" localSheetId="12" hidden="1">'CONCLUSÃO INFORMAL'!$B$6:$T$485</definedName>
    <definedName name="Z_1504FA50_5BEF_4B72_815D_AABBA0DC206D_.wvu.FilterData" localSheetId="2" hidden="1">'E-FISCO'!$A$2:$O$1514</definedName>
    <definedName name="Z_1504FA50_5BEF_4B72_815D_AABBA0DC206D_.wvu.FilterData" localSheetId="7" hidden="1">EVENTOS!$B$6:$R$485</definedName>
    <definedName name="Z_1504FA50_5BEF_4B72_815D_AABBA0DC206D_.wvu.FilterData" localSheetId="4" hidden="1">'INF GERAIS'!$B$6:$T$453</definedName>
    <definedName name="Z_1504FA50_5BEF_4B72_815D_AABBA0DC206D_.wvu.FilterData" localSheetId="0" hidden="1">'INF GERAIS ORIGINAL'!$B$6:$S$6</definedName>
    <definedName name="Z_1504FA50_5BEF_4B72_815D_AABBA0DC206D_.wvu.FilterData" localSheetId="11" hidden="1">'OBS  ENC'!$B$6:$V$485</definedName>
    <definedName name="Z_1504FA50_5BEF_4B72_815D_AABBA0DC206D_.wvu.FilterData" localSheetId="8" hidden="1">PAGAMENTOS!$B$6:$AY$485</definedName>
    <definedName name="Z_1504FA50_5BEF_4B72_815D_AABBA0DC206D_.wvu.FilterData" localSheetId="10" hidden="1">'PRESTAÇÃO DE CONTAS'!$B$6:$O$485</definedName>
    <definedName name="Z_1504FA50_5BEF_4B72_815D_AABBA0DC206D_.wvu.FilterData" localSheetId="5" hidden="1">RESUMO!$B$6:$AD$454</definedName>
    <definedName name="Z_1504FA50_5BEF_4B72_815D_AABBA0DC206D_.wvu.FilterData" localSheetId="6" hidden="1">'TERMO DE ADESÃO'!$B$6:$K$485</definedName>
    <definedName name="Z_1504FA50_5BEF_4B72_815D_AABBA0DC206D_.wvu.FilterData" localSheetId="9" hidden="1">VISTORIA!$B$6:$Z$454</definedName>
    <definedName name="Z_1504FA50_5BEF_4B72_815D_AABBA0DC206D_.wvu.PrintArea" localSheetId="2" hidden="1">'E-FISCO'!$A:$M</definedName>
    <definedName name="Z_15159CBA_6B3D_4B39_9381_B14D53847CEF_.wvu.FilterData" localSheetId="1" hidden="1">APOIO!$AE$4:$AG$188</definedName>
    <definedName name="Z_15159CBA_6B3D_4B39_9381_B14D53847CEF_.wvu.FilterData" localSheetId="8" hidden="1">PAGAMENTOS!$B$6:$AY$485</definedName>
    <definedName name="Z_15159CBA_6B3D_4B39_9381_B14D53847CEF_.wvu.FilterData" localSheetId="9" hidden="1">VISTORIA!$B$6:$Z$454</definedName>
    <definedName name="Z_15248936_52B2_49E5_99DC_12EB47148ADD_.wvu.FilterData" localSheetId="1" hidden="1">APOIO!$AE$4:$AG$188</definedName>
    <definedName name="Z_152ED76B_11EC_4483_AF73_9D5758103488_.wvu.FilterData" localSheetId="1" hidden="1">APOIO!$AE$4:$AG$188</definedName>
    <definedName name="Z_152ED76B_11EC_4483_AF73_9D5758103488_.wvu.FilterData" localSheetId="9" hidden="1">VISTORIA!$B$6:$Z$453</definedName>
    <definedName name="Z_1583E248_86C6_4F56_916A_0D1D2C5F0B90_.wvu.FilterData" localSheetId="1" hidden="1">APOIO!$AE$4:$AG$188</definedName>
    <definedName name="Z_1583E248_86C6_4F56_916A_0D1D2C5F0B90_.wvu.FilterData" localSheetId="7" hidden="1">EVENTOS!$B$6:$R$485</definedName>
    <definedName name="Z_1583E248_86C6_4F56_916A_0D1D2C5F0B90_.wvu.FilterData" localSheetId="4" hidden="1">'INF GERAIS'!$B$6:$T$453</definedName>
    <definedName name="Z_1587D27E_7A12_490E_B3CC_61A3601CC228_.wvu.FilterData" localSheetId="1" hidden="1">APOIO!$AE$4:$AG$188</definedName>
    <definedName name="Z_15A879CB_E414_4D4A_A555_5D6992E25E5E_.wvu.FilterData" localSheetId="1" hidden="1">APOIO!$AE$4:$AG$188</definedName>
    <definedName name="Z_15A879CB_E414_4D4A_A555_5D6992E25E5E_.wvu.FilterData" localSheetId="7" hidden="1">EVENTOS!$B$6:$R$485</definedName>
    <definedName name="Z_15B546C6_CA0B_43FE_9BC7_39D997489C94_.wvu.FilterData" localSheetId="1" hidden="1">APOIO!$AE$4:$AG$188</definedName>
    <definedName name="Z_15B546C6_CA0B_43FE_9BC7_39D997489C94_.wvu.FilterData" localSheetId="7" hidden="1">EVENTOS!$B$6:$R$485</definedName>
    <definedName name="Z_15B546C6_CA0B_43FE_9BC7_39D997489C94_.wvu.FilterData" localSheetId="11" hidden="1">'OBS  ENC'!$B$6:$V$485</definedName>
    <definedName name="Z_15B546C6_CA0B_43FE_9BC7_39D997489C94_.wvu.FilterData" localSheetId="8" hidden="1">PAGAMENTOS!$B$6:$AY$485</definedName>
    <definedName name="Z_15B546C6_CA0B_43FE_9BC7_39D997489C94_.wvu.FilterData" localSheetId="9" hidden="1">VISTORIA!$B$6:$Z$454</definedName>
    <definedName name="Z_15C12648_680A_4D3A_8119_CE5D07E3E9CA_.wvu.FilterData" localSheetId="2" hidden="1">'E-FISCO'!$A$2:$O$883</definedName>
    <definedName name="Z_15C12648_680A_4D3A_8119_CE5D07E3E9CA_.wvu.FilterData" localSheetId="7" hidden="1">EVENTOS!$B$6:$R$485</definedName>
    <definedName name="Z_15C12648_680A_4D3A_8119_CE5D07E3E9CA_.wvu.FilterData" localSheetId="11" hidden="1">'OBS  ENC'!$B$6:$V$485</definedName>
    <definedName name="Z_15C12648_680A_4D3A_8119_CE5D07E3E9CA_.wvu.FilterData" localSheetId="8" hidden="1">PAGAMENTOS!$B$6:$AY$485</definedName>
    <definedName name="Z_15C12648_680A_4D3A_8119_CE5D07E3E9CA_.wvu.FilterData" localSheetId="9" hidden="1">VISTORIA!$B$6:$Z$453</definedName>
    <definedName name="Z_15D7750E_5035_4504_B2D2_EE0DBFB0C9CD_.wvu.FilterData" localSheetId="11" hidden="1">'OBS  ENC'!$B$6:$V$485</definedName>
    <definedName name="Z_15E263C7_6F39_4581_9947_8CD7F4E622EA_.wvu.FilterData" localSheetId="8" hidden="1">PAGAMENTOS!$B$6:$AY$485</definedName>
    <definedName name="Z_15E9C154_9C74_4CE2_9873_18E7EC44C0F0_.wvu.FilterData" localSheetId="1" hidden="1">APOIO!$AE$4:$AG$188</definedName>
    <definedName name="Z_15E9C154_9C74_4CE2_9873_18E7EC44C0F0_.wvu.FilterData" localSheetId="9" hidden="1">VISTORIA!$B$6:$Z$454</definedName>
    <definedName name="Z_15F4DE78_4A8B_4698_A8F7_EBBE23934B74_.wvu.FilterData" localSheetId="1" hidden="1">APOIO!$AE$4:$AG$188</definedName>
    <definedName name="Z_15F4DE78_4A8B_4698_A8F7_EBBE23934B74_.wvu.FilterData" localSheetId="4" hidden="1">'INF GERAIS'!$B$6:$T$453</definedName>
    <definedName name="Z_15F4DE78_4A8B_4698_A8F7_EBBE23934B74_.wvu.FilterData" localSheetId="8" hidden="1">PAGAMENTOS!$B$6:$AY$485</definedName>
    <definedName name="Z_15F4DE78_4A8B_4698_A8F7_EBBE23934B74_.wvu.FilterData" localSheetId="9" hidden="1">VISTORIA!$B$6:$Z$453</definedName>
    <definedName name="Z_16058BB4_A1F3_4516_99E3_09C50273A5E2_.wvu.FilterData" localSheetId="1" hidden="1">APOIO!$AE$4:$AG$188</definedName>
    <definedName name="Z_16058BB4_A1F3_4516_99E3_09C50273A5E2_.wvu.FilterData" localSheetId="7" hidden="1">EVENTOS!$B$6:$R$485</definedName>
    <definedName name="Z_16058BB4_A1F3_4516_99E3_09C50273A5E2_.wvu.FilterData" localSheetId="8" hidden="1">PAGAMENTOS!$B$6:$AY$485</definedName>
    <definedName name="Z_16058BB4_A1F3_4516_99E3_09C50273A5E2_.wvu.FilterData" localSheetId="9" hidden="1">VISTORIA!$B$6:$Z$453</definedName>
    <definedName name="Z_1611F661_0043_4CF8_A294_AA1A9458EDC4_.wvu.FilterData" localSheetId="7" hidden="1">EVENTOS!$B$6:$R$485</definedName>
    <definedName name="Z_1611F661_0043_4CF8_A294_AA1A9458EDC4_.wvu.FilterData" localSheetId="10" hidden="1">'PRESTAÇÃO DE CONTAS'!$B$6:$O$485</definedName>
    <definedName name="Z_1611F661_0043_4CF8_A294_AA1A9458EDC4_.wvu.FilterData" localSheetId="9" hidden="1">VISTORIA!$B$6:$Z$453</definedName>
    <definedName name="Z_161F5981_FDA5_4AD0_AF26_6A2199F860A8_.wvu.FilterData" localSheetId="1" hidden="1">APOIO!$AE$4:$AG$188</definedName>
    <definedName name="Z_161F5981_FDA5_4AD0_AF26_6A2199F860A8_.wvu.FilterData" localSheetId="8" hidden="1">PAGAMENTOS!$B$6:$AY$485</definedName>
    <definedName name="Z_16452FF2_BF9C_49A5_9246_D555E91C7221_.wvu.FilterData" localSheetId="1" hidden="1">APOIO!$AE$4:$AG$188</definedName>
    <definedName name="Z_16452FF2_BF9C_49A5_9246_D555E91C7221_.wvu.FilterData" localSheetId="11" hidden="1">'OBS  ENC'!$B$6:$V$485</definedName>
    <definedName name="Z_16BB2382_0FDE_4669_B345_CFD9DFAEB676_.wvu.FilterData" localSheetId="1" hidden="1">APOIO!$AE$4:$AG$188</definedName>
    <definedName name="Z_16BB2382_0FDE_4669_B345_CFD9DFAEB676_.wvu.FilterData" localSheetId="7" hidden="1">EVENTOS!$B$6:$R$485</definedName>
    <definedName name="Z_16BB2382_0FDE_4669_B345_CFD9DFAEB676_.wvu.FilterData" localSheetId="4" hidden="1">'INF GERAIS'!$B$6:$T$453</definedName>
    <definedName name="Z_16BB2382_0FDE_4669_B345_CFD9DFAEB676_.wvu.FilterData" localSheetId="9" hidden="1">VISTORIA!$B$6:$Z$454</definedName>
    <definedName name="Z_16C96C58_9237_4D8E_9561_63FC61590799_.wvu.Cols" localSheetId="3" hidden="1">AJUDA!$M:$XFD</definedName>
    <definedName name="Z_16C96C58_9237_4D8E_9561_63FC61590799_.wvu.FilterData" localSheetId="1" hidden="1">APOIO!$AE$4:$AG$188</definedName>
    <definedName name="Z_16C96C58_9237_4D8E_9561_63FC61590799_.wvu.FilterData" localSheetId="12" hidden="1">'CONCLUSÃO INFORMAL'!$B$6:$T$485</definedName>
    <definedName name="Z_16C96C58_9237_4D8E_9561_63FC61590799_.wvu.FilterData" localSheetId="2" hidden="1">'E-FISCO'!$A$2:$O$1514</definedName>
    <definedName name="Z_16C96C58_9237_4D8E_9561_63FC61590799_.wvu.FilterData" localSheetId="7" hidden="1">EVENTOS!$B$6:$R$485</definedName>
    <definedName name="Z_16C96C58_9237_4D8E_9561_63FC61590799_.wvu.FilterData" localSheetId="4" hidden="1">'INF GERAIS'!$B$6:$T$453</definedName>
    <definedName name="Z_16C96C58_9237_4D8E_9561_63FC61590799_.wvu.FilterData" localSheetId="0" hidden="1">'INF GERAIS ORIGINAL'!$B$6:$S$6</definedName>
    <definedName name="Z_16C96C58_9237_4D8E_9561_63FC61590799_.wvu.FilterData" localSheetId="11" hidden="1">'OBS  ENC'!$B$6:$V$485</definedName>
    <definedName name="Z_16C96C58_9237_4D8E_9561_63FC61590799_.wvu.FilterData" localSheetId="8" hidden="1">PAGAMENTOS!$B$6:$AY$485</definedName>
    <definedName name="Z_16C96C58_9237_4D8E_9561_63FC61590799_.wvu.FilterData" localSheetId="10" hidden="1">'PRESTAÇÃO DE CONTAS'!$B$6:$O$485</definedName>
    <definedName name="Z_16C96C58_9237_4D8E_9561_63FC61590799_.wvu.FilterData" localSheetId="5" hidden="1">RESUMO!$B$6:$AD$454</definedName>
    <definedName name="Z_16C96C58_9237_4D8E_9561_63FC61590799_.wvu.FilterData" localSheetId="6" hidden="1">'TERMO DE ADESÃO'!$B$6:$K$485</definedName>
    <definedName name="Z_16C96C58_9237_4D8E_9561_63FC61590799_.wvu.FilterData" localSheetId="9" hidden="1">VISTORIA!$B$6:$Z$454</definedName>
    <definedName name="Z_16C96C58_9237_4D8E_9561_63FC61590799_.wvu.PrintArea" localSheetId="2" hidden="1">'E-FISCO'!$A:$M</definedName>
    <definedName name="Z_171ADD95_7E72_40F2_8982_70EB09F9B994_.wvu.FilterData" localSheetId="1" hidden="1">APOIO!$AE$4:$AG$188</definedName>
    <definedName name="Z_171ADD95_7E72_40F2_8982_70EB09F9B994_.wvu.FilterData" localSheetId="7" hidden="1">EVENTOS!$B$6:$R$485</definedName>
    <definedName name="Z_171ADD95_7E72_40F2_8982_70EB09F9B994_.wvu.FilterData" localSheetId="8" hidden="1">PAGAMENTOS!$B$6:$AY$485</definedName>
    <definedName name="Z_171ADD95_7E72_40F2_8982_70EB09F9B994_.wvu.FilterData" localSheetId="9" hidden="1">VISTORIA!$B$6:$Z$454</definedName>
    <definedName name="Z_17322CA6_A84B_4FFD_A57C_D2F9521DB48F_.wvu.FilterData" localSheetId="1" hidden="1">APOIO!$AE$4:$AG$188</definedName>
    <definedName name="Z_177304C3_D3CD_4E24_8945_3144D2CD5796_.wvu.FilterData" localSheetId="1" hidden="1">APOIO!$AE$4:$AG$188</definedName>
    <definedName name="Z_177304C3_D3CD_4E24_8945_3144D2CD5796_.wvu.FilterData" localSheetId="7" hidden="1">EVENTOS!$B$6:$R$485</definedName>
    <definedName name="Z_178CDF53_5464_4B6A_B0A5_8E48572DD2C9_.wvu.FilterData" localSheetId="1" hidden="1">APOIO!$AE$4:$AG$188</definedName>
    <definedName name="Z_178CDF53_5464_4B6A_B0A5_8E48572DD2C9_.wvu.FilterData" localSheetId="9" hidden="1">VISTORIA!$B$6:$Z$454</definedName>
    <definedName name="Z_17AA7B3D_19F6_4E28_9254_3AB54165C40A_.wvu.FilterData" localSheetId="1" hidden="1">APOIO!$AE$4:$AG$188</definedName>
    <definedName name="Z_17AA7B3D_19F6_4E28_9254_3AB54165C40A_.wvu.FilterData" localSheetId="7" hidden="1">EVENTOS!$B$6:$R$485</definedName>
    <definedName name="Z_1806B4F6_7674_4795_A33A_E95C0DDF30FA_.wvu.FilterData" localSheetId="1" hidden="1">APOIO!$AE$4:$AG$188</definedName>
    <definedName name="Z_1806B4F6_7674_4795_A33A_E95C0DDF30FA_.wvu.FilterData" localSheetId="7" hidden="1">EVENTOS!$B$6:$R$485</definedName>
    <definedName name="Z_1806B4F6_7674_4795_A33A_E95C0DDF30FA_.wvu.FilterData" localSheetId="11" hidden="1">'OBS  ENC'!$B$6:$V$485</definedName>
    <definedName name="Z_1806B4F6_7674_4795_A33A_E95C0DDF30FA_.wvu.FilterData" localSheetId="10" hidden="1">'PRESTAÇÃO DE CONTAS'!$B$6:$O$485</definedName>
    <definedName name="Z_18243D3C_84D4_4F0E_BA52_FA6E5E4BA816_.wvu.FilterData" localSheetId="1" hidden="1">APOIO!$AE$4:$AG$188</definedName>
    <definedName name="Z_18243D3C_84D4_4F0E_BA52_FA6E5E4BA816_.wvu.FilterData" localSheetId="7" hidden="1">EVENTOS!$B$6:$R$485</definedName>
    <definedName name="Z_18243D3C_84D4_4F0E_BA52_FA6E5E4BA816_.wvu.FilterData" localSheetId="4" hidden="1">'INF GERAIS'!$B$6:$T$453</definedName>
    <definedName name="Z_18243D3C_84D4_4F0E_BA52_FA6E5E4BA816_.wvu.FilterData" localSheetId="10" hidden="1">'PRESTAÇÃO DE CONTAS'!$B$6:$O$485</definedName>
    <definedName name="Z_18542521_767D_42F2_A578_704332A9590F_.wvu.FilterData" localSheetId="1" hidden="1">APOIO!$AE$4:$AG$188</definedName>
    <definedName name="Z_18542521_767D_42F2_A578_704332A9590F_.wvu.FilterData" localSheetId="10" hidden="1">'PRESTAÇÃO DE CONTAS'!$B$6:$O$485</definedName>
    <definedName name="Z_185FBADB_55D6_4FF0_A4EC_DC689456A34E_.wvu.FilterData" localSheetId="1" hidden="1">APOIO!$AE$4:$AG$188</definedName>
    <definedName name="Z_185FBADB_55D6_4FF0_A4EC_DC689456A34E_.wvu.FilterData" localSheetId="7" hidden="1">EVENTOS!$B$6:$R$485</definedName>
    <definedName name="Z_185FBADB_55D6_4FF0_A4EC_DC689456A34E_.wvu.FilterData" localSheetId="4" hidden="1">'INF GERAIS'!$B$6:$T$453</definedName>
    <definedName name="Z_185FBADB_55D6_4FF0_A4EC_DC689456A34E_.wvu.FilterData" localSheetId="8" hidden="1">PAGAMENTOS!$B$6:$AY$485</definedName>
    <definedName name="Z_185FBADB_55D6_4FF0_A4EC_DC689456A34E_.wvu.FilterData" localSheetId="10" hidden="1">'PRESTAÇÃO DE CONTAS'!$B$6:$O$485</definedName>
    <definedName name="Z_185FCF42_B2B2_4A65_A909_57E167F64CDE_.wvu.FilterData" localSheetId="1" hidden="1">APOIO!$AE$4:$AG$188</definedName>
    <definedName name="Z_185FCF42_B2B2_4A65_A909_57E167F64CDE_.wvu.FilterData" localSheetId="7" hidden="1">EVENTOS!$B$6:$R$485</definedName>
    <definedName name="Z_18A00B62_7469_4B6C_9A99_ED498949C5EF_.wvu.FilterData" localSheetId="1" hidden="1">APOIO!$AE$4:$AG$188</definedName>
    <definedName name="Z_18A00B62_7469_4B6C_9A99_ED498949C5EF_.wvu.FilterData" localSheetId="8" hidden="1">PAGAMENTOS!$B$6:$AY$485</definedName>
    <definedName name="Z_18C3318D_4429_4973_9B17_780067808EB3_.wvu.FilterData" localSheetId="7" hidden="1">EVENTOS!$B$6:$R$485</definedName>
    <definedName name="Z_18C3318D_4429_4973_9B17_780067808EB3_.wvu.FilterData" localSheetId="4" hidden="1">'INF GERAIS'!$B$6:$T$453</definedName>
    <definedName name="Z_18C3318D_4429_4973_9B17_780067808EB3_.wvu.FilterData" localSheetId="11" hidden="1">'OBS  ENC'!$B$6:$V$485</definedName>
    <definedName name="Z_18D892CE_652A_4928_B92F_ACB22EC2247D_.wvu.FilterData" localSheetId="7" hidden="1">EVENTOS!$B$6:$R$485</definedName>
    <definedName name="Z_18E3C567_78F8_4021_AC50_32F3564CD8AA_.wvu.FilterData" localSheetId="1" hidden="1">APOIO!$AE$4:$AG$188</definedName>
    <definedName name="Z_18E3C567_78F8_4021_AC50_32F3564CD8AA_.wvu.FilterData" localSheetId="7" hidden="1">EVENTOS!$B$6:$R$485</definedName>
    <definedName name="Z_18E3C567_78F8_4021_AC50_32F3564CD8AA_.wvu.FilterData" localSheetId="11" hidden="1">'OBS  ENC'!$B$6:$V$485</definedName>
    <definedName name="Z_18E3C567_78F8_4021_AC50_32F3564CD8AA_.wvu.FilterData" localSheetId="10" hidden="1">'PRESTAÇÃO DE CONTAS'!$B$6:$O$485</definedName>
    <definedName name="Z_18EF1D4B_C4FA_410B_AF6C_35C75BA1A555_.wvu.FilterData" localSheetId="1" hidden="1">APOIO!$AE$4:$AG$188</definedName>
    <definedName name="Z_18EF1D4B_C4FA_410B_AF6C_35C75BA1A555_.wvu.FilterData" localSheetId="7" hidden="1">EVENTOS!$B$6:$R$485</definedName>
    <definedName name="Z_1910445C_556E_4237_8BF9_560B81612EFB_.wvu.FilterData" localSheetId="1" hidden="1">APOIO!$AE$4:$AG$188</definedName>
    <definedName name="Z_1910445C_556E_4237_8BF9_560B81612EFB_.wvu.FilterData" localSheetId="11" hidden="1">'OBS  ENC'!$B$6:$V$485</definedName>
    <definedName name="Z_1910445C_556E_4237_8BF9_560B81612EFB_.wvu.FilterData" localSheetId="10" hidden="1">'PRESTAÇÃO DE CONTAS'!$B$6:$O$485</definedName>
    <definedName name="Z_1935134F_99C8_48BE_9495_5836646FF207_.wvu.FilterData" localSheetId="1" hidden="1">APOIO!$AE$4:$AG$188</definedName>
    <definedName name="Z_1935134F_99C8_48BE_9495_5836646FF207_.wvu.FilterData" localSheetId="2" hidden="1">'E-FISCO'!$A$2:$O$1396</definedName>
    <definedName name="Z_1935134F_99C8_48BE_9495_5836646FF207_.wvu.FilterData" localSheetId="7" hidden="1">EVENTOS!$B$6:$R$485</definedName>
    <definedName name="Z_1935134F_99C8_48BE_9495_5836646FF207_.wvu.FilterData" localSheetId="4" hidden="1">'INF GERAIS'!$B$6:$T$453</definedName>
    <definedName name="Z_1935134F_99C8_48BE_9495_5836646FF207_.wvu.FilterData" localSheetId="11" hidden="1">'OBS  ENC'!$B$6:$V$485</definedName>
    <definedName name="Z_1935134F_99C8_48BE_9495_5836646FF207_.wvu.FilterData" localSheetId="8" hidden="1">PAGAMENTOS!$B$6:$AY$485</definedName>
    <definedName name="Z_1935134F_99C8_48BE_9495_5836646FF207_.wvu.FilterData" localSheetId="9" hidden="1">VISTORIA!$B$6:$Z$454</definedName>
    <definedName name="Z_1973AE12_3C60_4BD7_BB4A_66EB1F2B9915_.wvu.FilterData" localSheetId="1" hidden="1">APOIO!$AE$4:$AG$188</definedName>
    <definedName name="Z_1973AE12_3C60_4BD7_BB4A_66EB1F2B9915_.wvu.FilterData" localSheetId="8" hidden="1">PAGAMENTOS!$B$6:$AY$485</definedName>
    <definedName name="Z_19D4EF1A_0ACD_4DB5_9A4A_3C0C0EB5C568_.wvu.FilterData" localSheetId="1" hidden="1">APOIO!$AE$4:$AG$188</definedName>
    <definedName name="Z_19D4EF1A_0ACD_4DB5_9A4A_3C0C0EB5C568_.wvu.FilterData" localSheetId="7" hidden="1">EVENTOS!$B$6:$R$485</definedName>
    <definedName name="Z_19D4EF1A_0ACD_4DB5_9A4A_3C0C0EB5C568_.wvu.FilterData" localSheetId="10" hidden="1">'PRESTAÇÃO DE CONTAS'!$B$6:$O$485</definedName>
    <definedName name="Z_1A2DFB6E_8B54_4F39_BAD7_C50D74F041A4_.wvu.FilterData" localSheetId="1" hidden="1">APOIO!$AE$4:$AG$188</definedName>
    <definedName name="Z_1A2DFB6E_8B54_4F39_BAD7_C50D74F041A4_.wvu.FilterData" localSheetId="7" hidden="1">EVENTOS!$B$6:$R$485</definedName>
    <definedName name="Z_1A2DFB6E_8B54_4F39_BAD7_C50D74F041A4_.wvu.FilterData" localSheetId="4" hidden="1">'INF GERAIS'!$B$6:$T$453</definedName>
    <definedName name="Z_1A2DFB6E_8B54_4F39_BAD7_C50D74F041A4_.wvu.FilterData" localSheetId="8" hidden="1">PAGAMENTOS!$B$6:$AY$485</definedName>
    <definedName name="Z_1A2DFB6E_8B54_4F39_BAD7_C50D74F041A4_.wvu.FilterData" localSheetId="9" hidden="1">VISTORIA!$B$6:$Z$454</definedName>
    <definedName name="Z_1A3517CF_F78B_405F_A38E_6EA2EE80E7CF_.wvu.FilterData" localSheetId="4" hidden="1">'INF GERAIS'!$B$6:$T$453</definedName>
    <definedName name="Z_1A474AA6_A122_464F_89D4_8856B8BA2815_.wvu.FilterData" localSheetId="7" hidden="1">EVENTOS!$B$6:$R$485</definedName>
    <definedName name="Z_1A474AA6_A122_464F_89D4_8856B8BA2815_.wvu.FilterData" localSheetId="11" hidden="1">'OBS  ENC'!$B$6:$V$485</definedName>
    <definedName name="Z_1A474AA6_A122_464F_89D4_8856B8BA2815_.wvu.FilterData" localSheetId="10" hidden="1">'PRESTAÇÃO DE CONTAS'!$B$6:$O$485</definedName>
    <definedName name="Z_1A60957D_87CE_4BEB_BB9F_14C23761C185_.wvu.FilterData" localSheetId="1" hidden="1">APOIO!$AE$4:$AG$188</definedName>
    <definedName name="Z_1A6DC6C0_AE6E_42DB_A36F_296920F6E925_.wvu.FilterData" localSheetId="1" hidden="1">APOIO!$AE$4:$AG$188</definedName>
    <definedName name="Z_1A6DC6C0_AE6E_42DB_A36F_296920F6E925_.wvu.FilterData" localSheetId="11" hidden="1">'OBS  ENC'!$B$6:$V$485</definedName>
    <definedName name="Z_1A6DC6C0_AE6E_42DB_A36F_296920F6E925_.wvu.FilterData" localSheetId="8" hidden="1">PAGAMENTOS!$B$6:$AY$485</definedName>
    <definedName name="Z_1A6DC6C0_AE6E_42DB_A36F_296920F6E925_.wvu.FilterData" localSheetId="9" hidden="1">VISTORIA!$B$6:$Z$453</definedName>
    <definedName name="Z_1A8C204F_6DB9_448C_8BB0_B31F83FA4722_.wvu.FilterData" localSheetId="7" hidden="1">EVENTOS!$B$6:$R$485</definedName>
    <definedName name="Z_1A8C204F_6DB9_448C_8BB0_B31F83FA4722_.wvu.FilterData" localSheetId="11" hidden="1">'OBS  ENC'!$B$6:$V$485</definedName>
    <definedName name="Z_1A8C204F_6DB9_448C_8BB0_B31F83FA4722_.wvu.FilterData" localSheetId="10" hidden="1">'PRESTAÇÃO DE CONTAS'!$B$6:$O$485</definedName>
    <definedName name="Z_1AA6BCBB_CDED_42F7_9140_A45730856626_.wvu.FilterData" localSheetId="1" hidden="1">APOIO!$AE$4:$AG$188</definedName>
    <definedName name="Z_1AA6BCBB_CDED_42F7_9140_A45730856626_.wvu.FilterData" localSheetId="7" hidden="1">EVENTOS!$B$6:$R$485</definedName>
    <definedName name="Z_1AA6BCBB_CDED_42F7_9140_A45730856626_.wvu.FilterData" localSheetId="10" hidden="1">'PRESTAÇÃO DE CONTAS'!$B$6:$O$485</definedName>
    <definedName name="Z_1AA6BCBB_CDED_42F7_9140_A45730856626_.wvu.FilterData" localSheetId="5" hidden="1">RESUMO!$B$6:$AD$453</definedName>
    <definedName name="Z_1B32926E_EC15_4885_B36E_161F8E3937AA_.wvu.FilterData" localSheetId="1" hidden="1">APOIO!$AE$4:$AG$188</definedName>
    <definedName name="Z_1B32926E_EC15_4885_B36E_161F8E3937AA_.wvu.FilterData" localSheetId="11" hidden="1">'OBS  ENC'!$B$6:$V$485</definedName>
    <definedName name="Z_1BB314C3_5FE2_44A2_B62C_EADF93CB7F5F_.wvu.FilterData" localSheetId="1" hidden="1">APOIO!$AE$4:$AG$188</definedName>
    <definedName name="Z_1BB314C3_5FE2_44A2_B62C_EADF93CB7F5F_.wvu.FilterData" localSheetId="8" hidden="1">PAGAMENTOS!$B$6:$AY$485</definedName>
    <definedName name="Z_1BB314C3_5FE2_44A2_B62C_EADF93CB7F5F_.wvu.FilterData" localSheetId="9" hidden="1">VISTORIA!$B$6:$Z$454</definedName>
    <definedName name="Z_1BB36DE2_2A74_4DAD_A297_C35420235BF0_.wvu.Cols" localSheetId="3" hidden="1">AJUDA!$M:$XFD</definedName>
    <definedName name="Z_1BB36DE2_2A74_4DAD_A297_C35420235BF0_.wvu.FilterData" localSheetId="1" hidden="1">APOIO!$AE$4:$AG$188</definedName>
    <definedName name="Z_1BB36DE2_2A74_4DAD_A297_C35420235BF0_.wvu.FilterData" localSheetId="12" hidden="1">'CONCLUSÃO INFORMAL'!$B$6:$T$485</definedName>
    <definedName name="Z_1BB36DE2_2A74_4DAD_A297_C35420235BF0_.wvu.FilterData" localSheetId="2" hidden="1">'E-FISCO'!$A$2:$O$1514</definedName>
    <definedName name="Z_1BB36DE2_2A74_4DAD_A297_C35420235BF0_.wvu.FilterData" localSheetId="7" hidden="1">EVENTOS!$B$6:$R$485</definedName>
    <definedName name="Z_1BB36DE2_2A74_4DAD_A297_C35420235BF0_.wvu.FilterData" localSheetId="4" hidden="1">'INF GERAIS'!$B$6:$T$453</definedName>
    <definedName name="Z_1BB36DE2_2A74_4DAD_A297_C35420235BF0_.wvu.FilterData" localSheetId="0" hidden="1">'INF GERAIS ORIGINAL'!$B$6:$S$6</definedName>
    <definedName name="Z_1BB36DE2_2A74_4DAD_A297_C35420235BF0_.wvu.FilterData" localSheetId="11" hidden="1">'OBS  ENC'!$B$6:$V$485</definedName>
    <definedName name="Z_1BB36DE2_2A74_4DAD_A297_C35420235BF0_.wvu.FilterData" localSheetId="8" hidden="1">PAGAMENTOS!$B$6:$AY$485</definedName>
    <definedName name="Z_1BB36DE2_2A74_4DAD_A297_C35420235BF0_.wvu.FilterData" localSheetId="10" hidden="1">'PRESTAÇÃO DE CONTAS'!$B$6:$O$485</definedName>
    <definedName name="Z_1BB36DE2_2A74_4DAD_A297_C35420235BF0_.wvu.FilterData" localSheetId="5" hidden="1">RESUMO!$B$6:$AD$454</definedName>
    <definedName name="Z_1BB36DE2_2A74_4DAD_A297_C35420235BF0_.wvu.FilterData" localSheetId="6" hidden="1">'TERMO DE ADESÃO'!$B$6:$K$485</definedName>
    <definedName name="Z_1BB36DE2_2A74_4DAD_A297_C35420235BF0_.wvu.FilterData" localSheetId="9" hidden="1">VISTORIA!$B$6:$Z$454</definedName>
    <definedName name="Z_1BB36DE2_2A74_4DAD_A297_C35420235BF0_.wvu.PrintArea" localSheetId="2" hidden="1">'E-FISCO'!$A:$M</definedName>
    <definedName name="Z_1BB8A3D9_9202_4A3F_8976_092B4D187756_.wvu.FilterData" localSheetId="1" hidden="1">APOIO!$AE$4:$AG$188</definedName>
    <definedName name="Z_1BB8A3D9_9202_4A3F_8976_092B4D187756_.wvu.FilterData" localSheetId="7" hidden="1">EVENTOS!$B$6:$R$485</definedName>
    <definedName name="Z_1BB8A3D9_9202_4A3F_8976_092B4D187756_.wvu.FilterData" localSheetId="4" hidden="1">'INF GERAIS'!$B$6:$T$453</definedName>
    <definedName name="Z_1BBE2F84_2541_4FAD_B037_7CA1AE5C441F_.wvu.FilterData" localSheetId="7" hidden="1">EVENTOS!$B$6:$R$485</definedName>
    <definedName name="Z_1BBE2F84_2541_4FAD_B037_7CA1AE5C441F_.wvu.FilterData" localSheetId="11" hidden="1">'OBS  ENC'!$B$6:$V$485</definedName>
    <definedName name="Z_1BBE2F84_2541_4FAD_B037_7CA1AE5C441F_.wvu.FilterData" localSheetId="8" hidden="1">PAGAMENTOS!$B$6:$AY$485</definedName>
    <definedName name="Z_1BBE2F84_2541_4FAD_B037_7CA1AE5C441F_.wvu.FilterData" localSheetId="9" hidden="1">VISTORIA!$B$6:$Z$453</definedName>
    <definedName name="Z_1BD60F4F_D9D3_4B53_BC60_E3CA03102969_.wvu.FilterData" localSheetId="1" hidden="1">APOIO!$AE$4:$AG$188</definedName>
    <definedName name="Z_1BD60F4F_D9D3_4B53_BC60_E3CA03102969_.wvu.FilterData" localSheetId="5" hidden="1">RESUMO!$B$6:$AD$453</definedName>
    <definedName name="Z_1C0FD1F4_D8BE_4BAF_99F4_0DF479FC9C4F_.wvu.FilterData" localSheetId="1" hidden="1">APOIO!$AE$4:$AG$188</definedName>
    <definedName name="Z_1C0FD1F4_D8BE_4BAF_99F4_0DF479FC9C4F_.wvu.FilterData" localSheetId="7" hidden="1">EVENTOS!$B$6:$R$485</definedName>
    <definedName name="Z_1C0FD1F4_D8BE_4BAF_99F4_0DF479FC9C4F_.wvu.FilterData" localSheetId="10" hidden="1">'PRESTAÇÃO DE CONTAS'!$B$6:$O$485</definedName>
    <definedName name="Z_1C25A0F0_9172_4A0D_BE00_0F9C3A860D35_.wvu.FilterData" localSheetId="7" hidden="1">EVENTOS!$B$6:$R$485</definedName>
    <definedName name="Z_1C6F4DA8_9C6F_4EDF_A40E_B038344A2C64_.wvu.FilterData" localSheetId="1" hidden="1">APOIO!$AE$4:$AG$188</definedName>
    <definedName name="Z_1C6F4DA8_9C6F_4EDF_A40E_B038344A2C64_.wvu.FilterData" localSheetId="7" hidden="1">EVENTOS!$B$6:$R$485</definedName>
    <definedName name="Z_1C6F4DA8_9C6F_4EDF_A40E_B038344A2C64_.wvu.FilterData" localSheetId="8" hidden="1">PAGAMENTOS!$B$6:$AY$485</definedName>
    <definedName name="Z_1C6F4DA8_9C6F_4EDF_A40E_B038344A2C64_.wvu.FilterData" localSheetId="10" hidden="1">'PRESTAÇÃO DE CONTAS'!$B$6:$O$485</definedName>
    <definedName name="Z_1C6F4DA8_9C6F_4EDF_A40E_B038344A2C64_.wvu.FilterData" localSheetId="9" hidden="1">VISTORIA!$B$6:$Z$454</definedName>
    <definedName name="Z_1C9F6533_E257_4579_A807_C1AD01581E07_.wvu.FilterData" localSheetId="1" hidden="1">APOIO!$AE$4:$AG$188</definedName>
    <definedName name="Z_1CABFDA1_A348_4326_8739_CB509415DA3D_.wvu.FilterData" localSheetId="7" hidden="1">EVENTOS!$B$6:$R$485</definedName>
    <definedName name="Z_1CABFDA1_A348_4326_8739_CB509415DA3D_.wvu.FilterData" localSheetId="11" hidden="1">'OBS  ENC'!$B$6:$V$485</definedName>
    <definedName name="Z_1CCE5ED5_7740_42AB_B773_47A2FD0D26C7_.wvu.FilterData" localSheetId="1" hidden="1">APOIO!$AE$4:$AG$188</definedName>
    <definedName name="Z_1CCE5ED5_7740_42AB_B773_47A2FD0D26C7_.wvu.FilterData" localSheetId="8" hidden="1">PAGAMENTOS!$B$6:$AY$485</definedName>
    <definedName name="Z_1D04D649_02D8_4536_8027_8D9E4D28972F_.wvu.FilterData" localSheetId="1" hidden="1">APOIO!$AE$4:$AG$188</definedName>
    <definedName name="Z_1D15B92A_306E_4A39_B695_62DD7D2B5B78_.wvu.FilterData" localSheetId="1" hidden="1">APOIO!$AE$4:$AG$188</definedName>
    <definedName name="Z_1D15B92A_306E_4A39_B695_62DD7D2B5B78_.wvu.FilterData" localSheetId="4" hidden="1">'INF GERAIS'!$B$6:$T$453</definedName>
    <definedName name="Z_1D2EB13E_FB8D_4892_9EC6_FD993C51FE87_.wvu.FilterData" localSheetId="1" hidden="1">APOIO!$AE$4:$AG$188</definedName>
    <definedName name="Z_1D4576C3_C384_4442_B2C9_308C551F7090_.wvu.FilterData" localSheetId="1" hidden="1">APOIO!$AE$4:$AG$188</definedName>
    <definedName name="Z_1D8C2738_81E7_416A_8326_235FD39EF887_.wvu.FilterData" localSheetId="1" hidden="1">APOIO!$AE$4:$AG$188</definedName>
    <definedName name="Z_1D8C2738_81E7_416A_8326_235FD39EF887_.wvu.FilterData" localSheetId="4" hidden="1">'INF GERAIS'!$B$6:$T$453</definedName>
    <definedName name="Z_1DDAFED6_C8D7_4947_9A9C_F99502B259F8_.wvu.FilterData" localSheetId="1" hidden="1">APOIO!$AE$4:$AG$188</definedName>
    <definedName name="Z_1DDAFED6_C8D7_4947_9A9C_F99502B259F8_.wvu.FilterData" localSheetId="7" hidden="1">EVENTOS!$B$6:$R$485</definedName>
    <definedName name="Z_1DDAFED6_C8D7_4947_9A9C_F99502B259F8_.wvu.FilterData" localSheetId="4" hidden="1">'INF GERAIS'!$B$6:$T$453</definedName>
    <definedName name="Z_1DE13B27_5EC9_4133_88D9_1287601187C2_.wvu.FilterData" localSheetId="1" hidden="1">APOIO!$AE$4:$AG$188</definedName>
    <definedName name="Z_1DE13B27_5EC9_4133_88D9_1287601187C2_.wvu.FilterData" localSheetId="8" hidden="1">PAGAMENTOS!$B$6:$AY$485</definedName>
    <definedName name="Z_1DE2BF94_5B18_49DD_B242_0F01594AD8F1_.wvu.FilterData" localSheetId="1" hidden="1">APOIO!$AE$4:$AG$188</definedName>
    <definedName name="Z_1DE2BF94_5B18_49DD_B242_0F01594AD8F1_.wvu.FilterData" localSheetId="7" hidden="1">EVENTOS!$B$6:$R$485</definedName>
    <definedName name="Z_1DE2BF94_5B18_49DD_B242_0F01594AD8F1_.wvu.FilterData" localSheetId="4" hidden="1">'INF GERAIS'!$B$6:$T$453</definedName>
    <definedName name="Z_1DE2BF94_5B18_49DD_B242_0F01594AD8F1_.wvu.FilterData" localSheetId="8" hidden="1">PAGAMENTOS!$B$6:$AY$485</definedName>
    <definedName name="Z_1DE2BF94_5B18_49DD_B242_0F01594AD8F1_.wvu.FilterData" localSheetId="9" hidden="1">VISTORIA!$B$6:$Z$454</definedName>
    <definedName name="Z_1DFA560C_3EC8_4A07_B397_6F2A8E5BB571_.wvu.FilterData" localSheetId="1" hidden="1">APOIO!$AE$4:$AG$188</definedName>
    <definedName name="Z_1E0302C1_64F9_4274_8E78_20F1B318B61C_.wvu.Cols" localSheetId="3" hidden="1">AJUDA!$M:$XFD</definedName>
    <definedName name="Z_1E0302C1_64F9_4274_8E78_20F1B318B61C_.wvu.FilterData" localSheetId="1" hidden="1">APOIO!$AE$4:$AG$188</definedName>
    <definedName name="Z_1E0302C1_64F9_4274_8E78_20F1B318B61C_.wvu.FilterData" localSheetId="12" hidden="1">'CONCLUSÃO INFORMAL'!$B$6:$T$485</definedName>
    <definedName name="Z_1E0302C1_64F9_4274_8E78_20F1B318B61C_.wvu.FilterData" localSheetId="2" hidden="1">'E-FISCO'!$A$2:$O$1514</definedName>
    <definedName name="Z_1E0302C1_64F9_4274_8E78_20F1B318B61C_.wvu.FilterData" localSheetId="7" hidden="1">EVENTOS!$B$6:$R$485</definedName>
    <definedName name="Z_1E0302C1_64F9_4274_8E78_20F1B318B61C_.wvu.FilterData" localSheetId="4" hidden="1">'INF GERAIS'!$B$6:$T$453</definedName>
    <definedName name="Z_1E0302C1_64F9_4274_8E78_20F1B318B61C_.wvu.FilterData" localSheetId="0" hidden="1">'INF GERAIS ORIGINAL'!$B$6:$S$6</definedName>
    <definedName name="Z_1E0302C1_64F9_4274_8E78_20F1B318B61C_.wvu.FilterData" localSheetId="11" hidden="1">'OBS  ENC'!$B$6:$V$485</definedName>
    <definedName name="Z_1E0302C1_64F9_4274_8E78_20F1B318B61C_.wvu.FilterData" localSheetId="8" hidden="1">PAGAMENTOS!$B$6:$AY$485</definedName>
    <definedName name="Z_1E0302C1_64F9_4274_8E78_20F1B318B61C_.wvu.FilterData" localSheetId="10" hidden="1">'PRESTAÇÃO DE CONTAS'!$B$6:$O$485</definedName>
    <definedName name="Z_1E0302C1_64F9_4274_8E78_20F1B318B61C_.wvu.FilterData" localSheetId="5" hidden="1">RESUMO!$B$6:$AD$454</definedName>
    <definedName name="Z_1E0302C1_64F9_4274_8E78_20F1B318B61C_.wvu.FilterData" localSheetId="6" hidden="1">'TERMO DE ADESÃO'!$B$6:$K$485</definedName>
    <definedName name="Z_1E0302C1_64F9_4274_8E78_20F1B318B61C_.wvu.FilterData" localSheetId="9" hidden="1">VISTORIA!$B$6:$Z$454</definedName>
    <definedName name="Z_1E0302C1_64F9_4274_8E78_20F1B318B61C_.wvu.PrintArea" localSheetId="2" hidden="1">'E-FISCO'!$A:$M</definedName>
    <definedName name="Z_1E7427A8_3721_4F78_A05F_6C79DB006334_.wvu.FilterData" localSheetId="1" hidden="1">APOIO!$AE$4:$AG$188</definedName>
    <definedName name="Z_1E7427A8_3721_4F78_A05F_6C79DB006334_.wvu.FilterData" localSheetId="7" hidden="1">EVENTOS!$B$6:$R$485</definedName>
    <definedName name="Z_1E7427A8_3721_4F78_A05F_6C79DB006334_.wvu.FilterData" localSheetId="10" hidden="1">'PRESTAÇÃO DE CONTAS'!$B$6:$O$485</definedName>
    <definedName name="Z_1E8B0373_4C83_49F3_A8F6_F80700673299_.wvu.FilterData" localSheetId="1" hidden="1">APOIO!$AE$4:$AG$188</definedName>
    <definedName name="Z_1E8E37BF_D96C_402D_8190_04E81303EAA3_.wvu.FilterData" localSheetId="1" hidden="1">APOIO!$AE$4:$AG$188</definedName>
    <definedName name="Z_1E97D986_C73C_4699_8A95_15820CBCEB98_.wvu.FilterData" localSheetId="1" hidden="1">APOIO!$AE$4:$AG$188</definedName>
    <definedName name="Z_1E97D986_C73C_4699_8A95_15820CBCEB98_.wvu.FilterData" localSheetId="8" hidden="1">PAGAMENTOS!$B$6:$AY$485</definedName>
    <definedName name="Z_1E97D986_C73C_4699_8A95_15820CBCEB98_.wvu.FilterData" localSheetId="9" hidden="1">VISTORIA!$B$6:$Z$453</definedName>
    <definedName name="Z_1EADC961_FF75_4B6E_BDDB_622B18E798F1_.wvu.FilterData" localSheetId="1" hidden="1">APOIO!$AE$4:$AG$188</definedName>
    <definedName name="Z_1F18AD67_13DE_4A14_9039_F680F9A22235_.wvu.FilterData" localSheetId="1" hidden="1">APOIO!$AE$4:$AG$188</definedName>
    <definedName name="Z_1F18AD67_13DE_4A14_9039_F680F9A22235_.wvu.FilterData" localSheetId="7" hidden="1">EVENTOS!$B$6:$R$485</definedName>
    <definedName name="Z_1F18AD67_13DE_4A14_9039_F680F9A22235_.wvu.FilterData" localSheetId="4" hidden="1">'INF GERAIS'!$B$6:$T$453</definedName>
    <definedName name="Z_1F18AD67_13DE_4A14_9039_F680F9A22235_.wvu.FilterData" localSheetId="8" hidden="1">PAGAMENTOS!$B$6:$AY$485</definedName>
    <definedName name="Z_1F18AD67_13DE_4A14_9039_F680F9A22235_.wvu.FilterData" localSheetId="9" hidden="1">VISTORIA!$B$6:$Z$454</definedName>
    <definedName name="Z_1F5508C9_BA7C_4C8E_9C69_0336D29E11AD_.wvu.FilterData" localSheetId="1" hidden="1">APOIO!$AE$4:$AG$188</definedName>
    <definedName name="Z_1F5508C9_BA7C_4C8E_9C69_0336D29E11AD_.wvu.FilterData" localSheetId="8" hidden="1">PAGAMENTOS!$B$6:$AY$485</definedName>
    <definedName name="Z_1F92C280_092B_4F92_A121_20F9360FE9AC_.wvu.FilterData" localSheetId="1" hidden="1">APOIO!$AE$4:$AG$188</definedName>
    <definedName name="Z_1F92C280_092B_4F92_A121_20F9360FE9AC_.wvu.FilterData" localSheetId="7" hidden="1">EVENTOS!$B$6:$R$485</definedName>
    <definedName name="Z_1F92C280_092B_4F92_A121_20F9360FE9AC_.wvu.FilterData" localSheetId="4" hidden="1">'INF GERAIS'!$B$6:$T$453</definedName>
    <definedName name="Z_1FA6DB22_35FF_4CF2_8E38_23C116AE40D5_.wvu.FilterData" localSheetId="1" hidden="1">APOIO!$AE$4:$AG$188</definedName>
    <definedName name="Z_1FA6DB22_35FF_4CF2_8E38_23C116AE40D5_.wvu.FilterData" localSheetId="7" hidden="1">EVENTOS!$B$6:$R$485</definedName>
    <definedName name="Z_1FB7A4F0_37D7_4190_BA55_A9C9C8F5B9CD_.wvu.FilterData" localSheetId="1" hidden="1">APOIO!$AE$4:$AG$188</definedName>
    <definedName name="Z_1FB7A4F0_37D7_4190_BA55_A9C9C8F5B9CD_.wvu.FilterData" localSheetId="7" hidden="1">EVENTOS!$B$6:$R$485</definedName>
    <definedName name="Z_1FB7A4F0_37D7_4190_BA55_A9C9C8F5B9CD_.wvu.FilterData" localSheetId="4" hidden="1">'INF GERAIS'!$B$6:$T$453</definedName>
    <definedName name="Z_1FB7A4F0_37D7_4190_BA55_A9C9C8F5B9CD_.wvu.FilterData" localSheetId="11" hidden="1">'OBS  ENC'!$B$6:$V$485</definedName>
    <definedName name="Z_1FB7A4F0_37D7_4190_BA55_A9C9C8F5B9CD_.wvu.FilterData" localSheetId="8" hidden="1">PAGAMENTOS!$B$6:$AY$485</definedName>
    <definedName name="Z_1FB7A4F0_37D7_4190_BA55_A9C9C8F5B9CD_.wvu.FilterData" localSheetId="10" hidden="1">'PRESTAÇÃO DE CONTAS'!$B$6:$O$485</definedName>
    <definedName name="Z_1FB7A4F0_37D7_4190_BA55_A9C9C8F5B9CD_.wvu.FilterData" localSheetId="9" hidden="1">VISTORIA!$B$6:$Z$454</definedName>
    <definedName name="Z_2026F57D_D6A0_41F5_8A9E_FCFC613CC1CB_.wvu.FilterData" localSheetId="1" hidden="1">APOIO!$AE$4:$AG$188</definedName>
    <definedName name="Z_2026F57D_D6A0_41F5_8A9E_FCFC613CC1CB_.wvu.FilterData" localSheetId="7" hidden="1">EVENTOS!$B$6:$R$485</definedName>
    <definedName name="Z_2026F57D_D6A0_41F5_8A9E_FCFC613CC1CB_.wvu.FilterData" localSheetId="10" hidden="1">'PRESTAÇÃO DE CONTAS'!$B$6:$O$485</definedName>
    <definedName name="Z_2058A906_113C_4844_A924_3DB5819C5DD3_.wvu.FilterData" localSheetId="11" hidden="1">'OBS  ENC'!$B$6:$V$485</definedName>
    <definedName name="Z_208A5557_3F6B_4CB5_8EDE_6A609C3DBD90_.wvu.FilterData" localSheetId="1" hidden="1">APOIO!$AE$4:$AG$188</definedName>
    <definedName name="Z_208A5557_3F6B_4CB5_8EDE_6A609C3DBD90_.wvu.FilterData" localSheetId="7" hidden="1">EVENTOS!$B$6:$R$485</definedName>
    <definedName name="Z_208A5557_3F6B_4CB5_8EDE_6A609C3DBD90_.wvu.FilterData" localSheetId="4" hidden="1">'INF GERAIS'!$B$6:$T$453</definedName>
    <definedName name="Z_208A5557_3F6B_4CB5_8EDE_6A609C3DBD90_.wvu.FilterData" localSheetId="10" hidden="1">'PRESTAÇÃO DE CONTAS'!$B$6:$O$485</definedName>
    <definedName name="Z_209ADF9C_D0CD_4A7F_A42F_2C9132B5FBEE_.wvu.FilterData" localSheetId="1" hidden="1">APOIO!$AE$4:$AG$188</definedName>
    <definedName name="Z_209ADF9C_D0CD_4A7F_A42F_2C9132B5FBEE_.wvu.FilterData" localSheetId="11" hidden="1">'OBS  ENC'!$B$6:$V$485</definedName>
    <definedName name="Z_209B50C7_8250_4368_90AB_D1B2C9B60627_.wvu.FilterData" localSheetId="1" hidden="1">APOIO!$AE$4:$AG$188</definedName>
    <definedName name="Z_209B50C7_8250_4368_90AB_D1B2C9B60627_.wvu.FilterData" localSheetId="7" hidden="1">EVENTOS!$B$6:$R$485</definedName>
    <definedName name="Z_20CB4598_0038_436F_9226_566B13653018_.wvu.FilterData" localSheetId="7" hidden="1">EVENTOS!$B$6:$R$485</definedName>
    <definedName name="Z_20CB4598_0038_436F_9226_566B13653018_.wvu.FilterData" localSheetId="4" hidden="1">'INF GERAIS'!$B$6:$T$453</definedName>
    <definedName name="Z_20CB4598_0038_436F_9226_566B13653018_.wvu.FilterData" localSheetId="11" hidden="1">'OBS  ENC'!$B$6:$V$485</definedName>
    <definedName name="Z_20CB4598_0038_436F_9226_566B13653018_.wvu.FilterData" localSheetId="8" hidden="1">PAGAMENTOS!$B$6:$AY$485</definedName>
    <definedName name="Z_20D47F6C_192F_429D_A753_32115F4DFFBC_.wvu.FilterData" localSheetId="1" hidden="1">APOIO!$AE$4:$AG$188</definedName>
    <definedName name="Z_20D92D7A_0D8B_403B_94C3_FE2DF6D45360_.wvu.FilterData" localSheetId="7" hidden="1">EVENTOS!$B$6:$R$485</definedName>
    <definedName name="Z_20D92D7A_0D8B_403B_94C3_FE2DF6D45360_.wvu.FilterData" localSheetId="4" hidden="1">'INF GERAIS'!$B$6:$T$453</definedName>
    <definedName name="Z_20D92D7A_0D8B_403B_94C3_FE2DF6D45360_.wvu.FilterData" localSheetId="11" hidden="1">'OBS  ENC'!$B$6:$V$485</definedName>
    <definedName name="Z_20D92D7A_0D8B_403B_94C3_FE2DF6D45360_.wvu.FilterData" localSheetId="8" hidden="1">PAGAMENTOS!$B$6:$AY$485</definedName>
    <definedName name="Z_20D92D7A_0D8B_403B_94C3_FE2DF6D45360_.wvu.FilterData" localSheetId="9" hidden="1">VISTORIA!$B$6:$Z$453</definedName>
    <definedName name="Z_20E7DAA2_064E_42D5_8B3F_4C6A63289C0E_.wvu.FilterData" localSheetId="8" hidden="1">PAGAMENTOS!$B$6:$AY$485</definedName>
    <definedName name="Z_20E7DAA2_064E_42D5_8B3F_4C6A63289C0E_.wvu.FilterData" localSheetId="9" hidden="1">VISTORIA!$B$6:$Z$453</definedName>
    <definedName name="Z_21974DA8_89DB_49A5_A636_09C6EB93B19A_.wvu.FilterData" localSheetId="1" hidden="1">APOIO!$AE$4:$AG$188</definedName>
    <definedName name="Z_21BC09B5_E41D_4DB9_9D5C_AD8BE3A5AEF5_.wvu.FilterData" localSheetId="1" hidden="1">APOIO!$AE$4:$AG$188</definedName>
    <definedName name="Z_21C67BDC_4B0B_4192_ACD8_958E22F2CF64_.wvu.FilterData" localSheetId="1" hidden="1">APOIO!$AE$4:$AG$188</definedName>
    <definedName name="Z_21C67BDC_4B0B_4192_ACD8_958E22F2CF64_.wvu.FilterData" localSheetId="10" hidden="1">'PRESTAÇÃO DE CONTAS'!$B$6:$O$485</definedName>
    <definedName name="Z_21CF9F6F_DA7A_44B1_872A_5416AC7D2295_.wvu.FilterData" localSheetId="1" hidden="1">APOIO!$AE$4:$AG$188</definedName>
    <definedName name="Z_21CF9F6F_DA7A_44B1_872A_5416AC7D2295_.wvu.FilterData" localSheetId="7" hidden="1">EVENTOS!$B$6:$R$485</definedName>
    <definedName name="Z_21CF9F6F_DA7A_44B1_872A_5416AC7D2295_.wvu.FilterData" localSheetId="4" hidden="1">'INF GERAIS'!$B$6:$T$453</definedName>
    <definedName name="Z_21CF9F6F_DA7A_44B1_872A_5416AC7D2295_.wvu.FilterData" localSheetId="8" hidden="1">PAGAMENTOS!$B$6:$AY$485</definedName>
    <definedName name="Z_21CF9F6F_DA7A_44B1_872A_5416AC7D2295_.wvu.FilterData" localSheetId="9" hidden="1">VISTORIA!$B$6:$Z$454</definedName>
    <definedName name="Z_21D84FAE_A3FA_40A0_B927_BF6206E38D8E_.wvu.FilterData" localSheetId="1" hidden="1">APOIO!$AE$4:$AG$188</definedName>
    <definedName name="Z_21D84FAE_A3FA_40A0_B927_BF6206E38D8E_.wvu.FilterData" localSheetId="7" hidden="1">EVENTOS!$B$6:$R$485</definedName>
    <definedName name="Z_21D84FAE_A3FA_40A0_B927_BF6206E38D8E_.wvu.FilterData" localSheetId="4" hidden="1">'INF GERAIS'!$B$6:$T$453</definedName>
    <definedName name="Z_21D84FAE_A3FA_40A0_B927_BF6206E38D8E_.wvu.FilterData" localSheetId="11" hidden="1">'OBS  ENC'!$B$6:$V$485</definedName>
    <definedName name="Z_21E78F7B_CCD1_403F_BED8_61CE68D05826_.wvu.FilterData" localSheetId="1" hidden="1">APOIO!$AE$4:$AG$188</definedName>
    <definedName name="Z_21E78F7B_CCD1_403F_BED8_61CE68D05826_.wvu.FilterData" localSheetId="7" hidden="1">EVENTOS!$B$6:$R$485</definedName>
    <definedName name="Z_2206F371_98A2_4364_A492_7AF3B0DE9BD1_.wvu.FilterData" localSheetId="4" hidden="1">'INF GERAIS'!$B$6:$T$453</definedName>
    <definedName name="Z_223BF70C_213C_41E1_974A_09C9A97C4E39_.wvu.FilterData" localSheetId="1" hidden="1">APOIO!$AE$4:$AG$188</definedName>
    <definedName name="Z_223BF70C_213C_41E1_974A_09C9A97C4E39_.wvu.FilterData" localSheetId="8" hidden="1">PAGAMENTOS!$B$6:$AY$485</definedName>
    <definedName name="Z_227926D5_FAD4_43C5_A232_BC7B613BA5AC_.wvu.FilterData" localSheetId="1" hidden="1">APOIO!$AE$4:$AG$188</definedName>
    <definedName name="Z_227926D5_FAD4_43C5_A232_BC7B613BA5AC_.wvu.FilterData" localSheetId="7" hidden="1">EVENTOS!$B$6:$R$485</definedName>
    <definedName name="Z_22AC0893_8696_4DB5_BE96_8347B9C94297_.wvu.FilterData" localSheetId="1" hidden="1">APOIO!$AE$4:$AG$188</definedName>
    <definedName name="Z_22BED7EC_B4A8_4E2E_8158_30D82172B116_.wvu.FilterData" localSheetId="1" hidden="1">APOIO!$AE$4:$AG$188</definedName>
    <definedName name="Z_22BED7EC_B4A8_4E2E_8158_30D82172B116_.wvu.FilterData" localSheetId="4" hidden="1">'INF GERAIS'!$B$6:$T$453</definedName>
    <definedName name="Z_232F8AFD_2CA3_4DED_BB25_08561D3EAA2D_.wvu.FilterData" localSheetId="11" hidden="1">'OBS  ENC'!$B$6:$V$485</definedName>
    <definedName name="Z_232F8AFD_2CA3_4DED_BB25_08561D3EAA2D_.wvu.FilterData" localSheetId="8" hidden="1">PAGAMENTOS!$B$6:$AY$485</definedName>
    <definedName name="Z_232F8AFD_2CA3_4DED_BB25_08561D3EAA2D_.wvu.FilterData" localSheetId="10" hidden="1">'PRESTAÇÃO DE CONTAS'!$B$6:$O$485</definedName>
    <definedName name="Z_232F8AFD_2CA3_4DED_BB25_08561D3EAA2D_.wvu.FilterData" localSheetId="9" hidden="1">VISTORIA!$B$6:$Z$453</definedName>
    <definedName name="Z_2334E5C4_FE5B_41F6_B181_1B77A8A8D9F4_.wvu.FilterData" localSheetId="1" hidden="1">APOIO!$AE$4:$AG$188</definedName>
    <definedName name="Z_2334E5C4_FE5B_41F6_B181_1B77A8A8D9F4_.wvu.FilterData" localSheetId="7" hidden="1">EVENTOS!$B$6:$R$485</definedName>
    <definedName name="Z_235C6B6A_A366_4FDD_96AB_99A0EC5B7385_.wvu.FilterData" localSheetId="1" hidden="1">APOIO!$AE$4:$AG$188</definedName>
    <definedName name="Z_235C6B6A_A366_4FDD_96AB_99A0EC5B7385_.wvu.FilterData" localSheetId="10" hidden="1">'PRESTAÇÃO DE CONTAS'!$B$6:$O$485</definedName>
    <definedName name="Z_2374A5D3_D9CB_4361_B465_BA20E810296A_.wvu.FilterData" localSheetId="7" hidden="1">EVENTOS!$B$6:$R$485</definedName>
    <definedName name="Z_2374A5D3_D9CB_4361_B465_BA20E810296A_.wvu.FilterData" localSheetId="5" hidden="1">RESUMO!$B$6:$AD$453</definedName>
    <definedName name="Z_2374A5D3_D9CB_4361_B465_BA20E810296A_.wvu.FilterData" localSheetId="9" hidden="1">VISTORIA!$B$6:$Z$453</definedName>
    <definedName name="Z_2374F765_2559_4C89_A1BE_E90248DAAD2B_.wvu.FilterData" localSheetId="1" hidden="1">APOIO!$AE$4:$AG$188</definedName>
    <definedName name="Z_2374F765_2559_4C89_A1BE_E90248DAAD2B_.wvu.FilterData" localSheetId="7" hidden="1">EVENTOS!$B$6:$R$485</definedName>
    <definedName name="Z_238617F5_C26C_4F81_903A_C6CC2F13248F_.wvu.FilterData" localSheetId="1" hidden="1">APOIO!$AE$4:$AG$188</definedName>
    <definedName name="Z_238617F5_C26C_4F81_903A_C6CC2F13248F_.wvu.FilterData" localSheetId="8" hidden="1">PAGAMENTOS!$B$6:$AY$485</definedName>
    <definedName name="Z_238617F5_C26C_4F81_903A_C6CC2F13248F_.wvu.FilterData" localSheetId="10" hidden="1">'PRESTAÇÃO DE CONTAS'!$B$6:$O$485</definedName>
    <definedName name="Z_23AF9A1E_C455_48B1_AED2_5A9828D3FBDD_.wvu.FilterData" localSheetId="1" hidden="1">APOIO!$AE$4:$AG$188</definedName>
    <definedName name="Z_23B813A7_C7F9_43AE_A0CD_8A648495E3D0_.wvu.FilterData" localSheetId="1" hidden="1">APOIO!$AE$4:$AG$188</definedName>
    <definedName name="Z_23B813A7_C7F9_43AE_A0CD_8A648495E3D0_.wvu.FilterData" localSheetId="4" hidden="1">'INF GERAIS'!$B$6:$T$453</definedName>
    <definedName name="Z_23B813A7_C7F9_43AE_A0CD_8A648495E3D0_.wvu.FilterData" localSheetId="10" hidden="1">'PRESTAÇÃO DE CONTAS'!$B$6:$O$485</definedName>
    <definedName name="Z_23CC42B9_F1E9_4470_8FA4_0F56316E9988_.wvu.FilterData" localSheetId="1" hidden="1">APOIO!$AE$4:$AG$188</definedName>
    <definedName name="Z_23CC42B9_F1E9_4470_8FA4_0F56316E9988_.wvu.FilterData" localSheetId="7" hidden="1">EVENTOS!$B$6:$R$485</definedName>
    <definedName name="Z_23CC42B9_F1E9_4470_8FA4_0F56316E9988_.wvu.FilterData" localSheetId="10" hidden="1">'PRESTAÇÃO DE CONTAS'!$B$6:$O$485</definedName>
    <definedName name="Z_23CC42B9_F1E9_4470_8FA4_0F56316E9988_.wvu.FilterData" localSheetId="9" hidden="1">VISTORIA!$B$6:$Z$454</definedName>
    <definedName name="Z_23D7FA9F_A8CF_4943_8C13_A4189A4D7DCD_.wvu.FilterData" localSheetId="4" hidden="1">'INF GERAIS'!$B$6:$T$453</definedName>
    <definedName name="Z_23DD52EE_FB3B_4687_8BFC_99D6FFFD27C4_.wvu.FilterData" localSheetId="8" hidden="1">PAGAMENTOS!$B$6:$AY$485</definedName>
    <definedName name="Z_23DD52EE_FB3B_4687_8BFC_99D6FFFD27C4_.wvu.FilterData" localSheetId="9" hidden="1">VISTORIA!$B$6:$Z$453</definedName>
    <definedName name="Z_23E7B0F6_BCC6_42E7_BCA8_C1BCD17C353B_.wvu.FilterData" localSheetId="1" hidden="1">APOIO!$AE$4:$AG$188</definedName>
    <definedName name="Z_23E9CCB0_7256_4FA5_A27E_6FABB1A4960F_.wvu.FilterData" localSheetId="1" hidden="1">APOIO!$AE$4:$AG$188</definedName>
    <definedName name="Z_23E9CCB0_7256_4FA5_A27E_6FABB1A4960F_.wvu.FilterData" localSheetId="4" hidden="1">'INF GERAIS'!$B$6:$T$453</definedName>
    <definedName name="Z_23E9CCB0_7256_4FA5_A27E_6FABB1A4960F_.wvu.FilterData" localSheetId="8" hidden="1">PAGAMENTOS!$B$6:$AY$485</definedName>
    <definedName name="Z_23EC9DEB_7F01_4A3B_A499_8C727357AD24_.wvu.FilterData" localSheetId="1" hidden="1">APOIO!$AE$4:$AG$188</definedName>
    <definedName name="Z_24074408_9F2E_4110_969F_5EDCA640661E_.wvu.FilterData" localSheetId="1" hidden="1">APOIO!$AE$4:$AG$188</definedName>
    <definedName name="Z_2411D34D_D56B_441F_A141_1CCF6974FD68_.wvu.FilterData" localSheetId="1" hidden="1">APOIO!$AE$4:$AG$188</definedName>
    <definedName name="Z_245953A3_5F23_4BA9_8E5B_43A925AB193E_.wvu.FilterData" localSheetId="11" hidden="1">'OBS  ENC'!$B$6:$V$485</definedName>
    <definedName name="Z_245BA979_55F0_4D30_B8AC_2DA5AA6CD0E8_.wvu.FilterData" localSheetId="7" hidden="1">EVENTOS!$B$6:$R$485</definedName>
    <definedName name="Z_245BA979_55F0_4D30_B8AC_2DA5AA6CD0E8_.wvu.FilterData" localSheetId="4" hidden="1">'INF GERAIS'!$B$6:$T$453</definedName>
    <definedName name="Z_245BA979_55F0_4D30_B8AC_2DA5AA6CD0E8_.wvu.FilterData" localSheetId="8" hidden="1">PAGAMENTOS!$B$6:$AY$485</definedName>
    <definedName name="Z_246FDD0F_1936_4C1D_A033_BDAAB74A18E4_.wvu.FilterData" localSheetId="7" hidden="1">EVENTOS!$B$6:$R$485</definedName>
    <definedName name="Z_24A12445_694B_43F0_BF12_2ED381EAD699_.wvu.FilterData" localSheetId="1" hidden="1">APOIO!$AE$4:$AG$188</definedName>
    <definedName name="Z_24A12445_694B_43F0_BF12_2ED381EAD699_.wvu.FilterData" localSheetId="7" hidden="1">EVENTOS!$B$6:$R$485</definedName>
    <definedName name="Z_24A12445_694B_43F0_BF12_2ED381EAD699_.wvu.FilterData" localSheetId="4" hidden="1">'INF GERAIS'!$B$6:$T$453</definedName>
    <definedName name="Z_24A12445_694B_43F0_BF12_2ED381EAD699_.wvu.FilterData" localSheetId="10" hidden="1">'PRESTAÇÃO DE CONTAS'!$B$6:$O$485</definedName>
    <definedName name="Z_251D940F_3979_4C86_9016_AFBECBD11D5A_.wvu.FilterData" localSheetId="1" hidden="1">APOIO!$AE$4:$AG$188</definedName>
    <definedName name="Z_252CF143_CE0E_4601_B27D_A88E8B0FCE8C_.wvu.FilterData" localSheetId="7" hidden="1">EVENTOS!$B$6:$R$485</definedName>
    <definedName name="Z_252CF143_CE0E_4601_B27D_A88E8B0FCE8C_.wvu.FilterData" localSheetId="10" hidden="1">'PRESTAÇÃO DE CONTAS'!$B$6:$O$485</definedName>
    <definedName name="Z_25BCAD10_CD97_4EB4_BD47_191905953FF7_.wvu.FilterData" localSheetId="1" hidden="1">APOIO!$AE$4:$AG$188</definedName>
    <definedName name="Z_25BCAD10_CD97_4EB4_BD47_191905953FF7_.wvu.FilterData" localSheetId="7" hidden="1">EVENTOS!$B$6:$R$485</definedName>
    <definedName name="Z_25BCAD10_CD97_4EB4_BD47_191905953FF7_.wvu.FilterData" localSheetId="11" hidden="1">'OBS  ENC'!$B$6:$V$485</definedName>
    <definedName name="Z_25E43B0F_4B79_4B6F_B481_F52E1E793A47_.wvu.FilterData" localSheetId="1" hidden="1">APOIO!$AE$4:$AG$188</definedName>
    <definedName name="Z_25E43B0F_4B79_4B6F_B481_F52E1E793A47_.wvu.FilterData" localSheetId="4" hidden="1">'INF GERAIS'!$B$6:$T$453</definedName>
    <definedName name="Z_25E43B0F_4B79_4B6F_B481_F52E1E793A47_.wvu.FilterData" localSheetId="8" hidden="1">PAGAMENTOS!$B$6:$AY$485</definedName>
    <definedName name="Z_25FE1395_9795_473B_B97E_E3E49E7F38D6_.wvu.FilterData" localSheetId="1" hidden="1">APOIO!$AE$4:$AG$188</definedName>
    <definedName name="Z_25FE1395_9795_473B_B97E_E3E49E7F38D6_.wvu.FilterData" localSheetId="7" hidden="1">EVENTOS!$B$6:$R$485</definedName>
    <definedName name="Z_25FE1395_9795_473B_B97E_E3E49E7F38D6_.wvu.FilterData" localSheetId="11" hidden="1">'OBS  ENC'!$B$6:$V$485</definedName>
    <definedName name="Z_25FE1395_9795_473B_B97E_E3E49E7F38D6_.wvu.FilterData" localSheetId="10" hidden="1">'PRESTAÇÃO DE CONTAS'!$B$6:$O$485</definedName>
    <definedName name="Z_26233BF9_7801_40B2_89E4_F1098D8FBCD4_.wvu.FilterData" localSheetId="4" hidden="1">'INF GERAIS'!$B$6:$T$453</definedName>
    <definedName name="Z_26233BF9_7801_40B2_89E4_F1098D8FBCD4_.wvu.FilterData" localSheetId="10" hidden="1">'PRESTAÇÃO DE CONTAS'!$B$6:$O$485</definedName>
    <definedName name="Z_262CE53E_FC2F_43CF_B7D4_7E356BF4BEDA_.wvu.FilterData" localSheetId="1" hidden="1">APOIO!$AE$4:$AG$188</definedName>
    <definedName name="Z_262E5954_8FC5_4623_B4AC_C9BEC474CDA1_.wvu.FilterData" localSheetId="1" hidden="1">APOIO!$AE$4:$AG$188</definedName>
    <definedName name="Z_262E5954_8FC5_4623_B4AC_C9BEC474CDA1_.wvu.FilterData" localSheetId="7" hidden="1">EVENTOS!$B$6:$R$485</definedName>
    <definedName name="Z_262E5954_8FC5_4623_B4AC_C9BEC474CDA1_.wvu.FilterData" localSheetId="10" hidden="1">'PRESTAÇÃO DE CONTAS'!$B$6:$O$485</definedName>
    <definedName name="Z_2657E9FA_103A_4AB0_A0D7_2A0F68EB8362_.wvu.FilterData" localSheetId="1" hidden="1">APOIO!$AE$4:$AG$188</definedName>
    <definedName name="Z_2657E9FA_103A_4AB0_A0D7_2A0F68EB8362_.wvu.FilterData" localSheetId="7" hidden="1">EVENTOS!$B$6:$R$485</definedName>
    <definedName name="Z_2657E9FA_103A_4AB0_A0D7_2A0F68EB8362_.wvu.FilterData" localSheetId="4" hidden="1">'INF GERAIS'!$B$6:$T$453</definedName>
    <definedName name="Z_2657E9FA_103A_4AB0_A0D7_2A0F68EB8362_.wvu.FilterData" localSheetId="10" hidden="1">'PRESTAÇÃO DE CONTAS'!$B$6:$O$485</definedName>
    <definedName name="Z_266F505C_F6C0_4490_95CD_ACA4A60648B9_.wvu.FilterData" localSheetId="1" hidden="1">APOIO!$AE$4:$AG$188</definedName>
    <definedName name="Z_266F505C_F6C0_4490_95CD_ACA4A60648B9_.wvu.FilterData" localSheetId="7" hidden="1">EVENTOS!$B$6:$R$485</definedName>
    <definedName name="Z_266F505C_F6C0_4490_95CD_ACA4A60648B9_.wvu.FilterData" localSheetId="4" hidden="1">'INF GERAIS'!$B$6:$T$453</definedName>
    <definedName name="Z_268D6061_5B5D_435F_93C2_2D91249DE194_.wvu.FilterData" localSheetId="10" hidden="1">'PRESTAÇÃO DE CONTAS'!$B$6:$O$485</definedName>
    <definedName name="Z_26EF064C_A307_4B3A_BD25_FDCA1793258C_.wvu.FilterData" localSheetId="1" hidden="1">APOIO!$AE$4:$AG$188</definedName>
    <definedName name="Z_26EF064C_A307_4B3A_BD25_FDCA1793258C_.wvu.FilterData" localSheetId="7" hidden="1">EVENTOS!$B$6:$R$485</definedName>
    <definedName name="Z_26FBE515_F546_49F8_9232_D840A8E8634F_.wvu.FilterData" localSheetId="1" hidden="1">APOIO!$AE$4:$AG$188</definedName>
    <definedName name="Z_2716A3DE_EE4A_4B09_9E30_F098F10F8C0F_.wvu.FilterData" localSheetId="1" hidden="1">APOIO!$AE$4:$AG$188</definedName>
    <definedName name="Z_2716A3DE_EE4A_4B09_9E30_F098F10F8C0F_.wvu.FilterData" localSheetId="7" hidden="1">EVENTOS!$B$6:$R$485</definedName>
    <definedName name="Z_2727F2B1_4CF5_4B63_B2F8_8BEA3A713CA0_.wvu.FilterData" localSheetId="8" hidden="1">PAGAMENTOS!$B$6:$AY$485</definedName>
    <definedName name="Z_2727F2B1_4CF5_4B63_B2F8_8BEA3A713CA0_.wvu.FilterData" localSheetId="9" hidden="1">VISTORIA!$B$6:$Z$453</definedName>
    <definedName name="Z_278EBCD1_DD3D_4394_B151_194B045BF0C0_.wvu.FilterData" localSheetId="1" hidden="1">APOIO!$AE$4:$AG$188</definedName>
    <definedName name="Z_278EBCD1_DD3D_4394_B151_194B045BF0C0_.wvu.FilterData" localSheetId="7" hidden="1">EVENTOS!$B$6:$R$485</definedName>
    <definedName name="Z_279F2064_12A4_441B_828A_2D02AED95384_.wvu.FilterData" localSheetId="1" hidden="1">APOIO!$AE$4:$AG$188</definedName>
    <definedName name="Z_279F2064_12A4_441B_828A_2D02AED95384_.wvu.FilterData" localSheetId="7" hidden="1">EVENTOS!$B$6:$R$485</definedName>
    <definedName name="Z_279F2064_12A4_441B_828A_2D02AED95384_.wvu.FilterData" localSheetId="4" hidden="1">'INF GERAIS'!$B$6:$T$453</definedName>
    <definedName name="Z_279F2064_12A4_441B_828A_2D02AED95384_.wvu.FilterData" localSheetId="8" hidden="1">PAGAMENTOS!$B$6:$AY$485</definedName>
    <definedName name="Z_279F2064_12A4_441B_828A_2D02AED95384_.wvu.FilterData" localSheetId="9" hidden="1">VISTORIA!$B$6:$Z$453</definedName>
    <definedName name="Z_27D41834_AF82_497B_9225_6614ADE241C7_.wvu.FilterData" localSheetId="1" hidden="1">APOIO!$AE$4:$AG$188</definedName>
    <definedName name="Z_27D41834_AF82_497B_9225_6614ADE241C7_.wvu.FilterData" localSheetId="8" hidden="1">PAGAMENTOS!$B$6:$AY$485</definedName>
    <definedName name="Z_27D41834_AF82_497B_9225_6614ADE241C7_.wvu.FilterData" localSheetId="9" hidden="1">VISTORIA!$B$6:$Z$454</definedName>
    <definedName name="Z_27E36070_2A18_4D0E_B8FE_2EB38A24471E_.wvu.FilterData" localSheetId="1" hidden="1">APOIO!$AE$4:$AG$188</definedName>
    <definedName name="Z_27E36070_2A18_4D0E_B8FE_2EB38A24471E_.wvu.FilterData" localSheetId="7" hidden="1">EVENTOS!$B$6:$R$485</definedName>
    <definedName name="Z_27E36070_2A18_4D0E_B8FE_2EB38A24471E_.wvu.FilterData" localSheetId="4" hidden="1">'INF GERAIS'!$B$6:$T$453</definedName>
    <definedName name="Z_27ED4748_F63C_4801_932B_4018375CBC2A_.wvu.FilterData" localSheetId="1" hidden="1">APOIO!$AE$4:$AG$188</definedName>
    <definedName name="Z_27ED4748_F63C_4801_932B_4018375CBC2A_.wvu.FilterData" localSheetId="7" hidden="1">EVENTOS!$B$6:$R$485</definedName>
    <definedName name="Z_286B6661_33B5_4C7B_9686_166C222D27BC_.wvu.Cols" localSheetId="3" hidden="1">AJUDA!$M:$XFD</definedName>
    <definedName name="Z_286B6661_33B5_4C7B_9686_166C222D27BC_.wvu.FilterData" localSheetId="1" hidden="1">APOIO!$AE$4:$AG$188</definedName>
    <definedName name="Z_286B6661_33B5_4C7B_9686_166C222D27BC_.wvu.FilterData" localSheetId="12" hidden="1">'CONCLUSÃO INFORMAL'!$B$6:$T$485</definedName>
    <definedName name="Z_286B6661_33B5_4C7B_9686_166C222D27BC_.wvu.FilterData" localSheetId="2" hidden="1">'E-FISCO'!$A$2:$O$1514</definedName>
    <definedName name="Z_286B6661_33B5_4C7B_9686_166C222D27BC_.wvu.FilterData" localSheetId="7" hidden="1">EVENTOS!$B$6:$R$485</definedName>
    <definedName name="Z_286B6661_33B5_4C7B_9686_166C222D27BC_.wvu.FilterData" localSheetId="4" hidden="1">'INF GERAIS'!$B$6:$T$453</definedName>
    <definedName name="Z_286B6661_33B5_4C7B_9686_166C222D27BC_.wvu.FilterData" localSheetId="0" hidden="1">'INF GERAIS ORIGINAL'!$B$6:$S$6</definedName>
    <definedName name="Z_286B6661_33B5_4C7B_9686_166C222D27BC_.wvu.FilterData" localSheetId="11" hidden="1">'OBS  ENC'!$B$6:$V$485</definedName>
    <definedName name="Z_286B6661_33B5_4C7B_9686_166C222D27BC_.wvu.FilterData" localSheetId="8" hidden="1">PAGAMENTOS!$B$6:$AY$485</definedName>
    <definedName name="Z_286B6661_33B5_4C7B_9686_166C222D27BC_.wvu.FilterData" localSheetId="10" hidden="1">'PRESTAÇÃO DE CONTAS'!$B$6:$O$485</definedName>
    <definedName name="Z_286B6661_33B5_4C7B_9686_166C222D27BC_.wvu.FilterData" localSheetId="5" hidden="1">RESUMO!$B$6:$AD$454</definedName>
    <definedName name="Z_286B6661_33B5_4C7B_9686_166C222D27BC_.wvu.FilterData" localSheetId="6" hidden="1">'TERMO DE ADESÃO'!$B$6:$K$485</definedName>
    <definedName name="Z_286B6661_33B5_4C7B_9686_166C222D27BC_.wvu.FilterData" localSheetId="9" hidden="1">VISTORIA!$B$6:$Z$454</definedName>
    <definedName name="Z_286B6661_33B5_4C7B_9686_166C222D27BC_.wvu.PrintArea" localSheetId="2" hidden="1">'E-FISCO'!$A:$M</definedName>
    <definedName name="Z_2895B934_9581_481C_AABA_29978A388B44_.wvu.FilterData" localSheetId="8" hidden="1">PAGAMENTOS!$B$6:$AY$485</definedName>
    <definedName name="Z_2895B934_9581_481C_AABA_29978A388B44_.wvu.FilterData" localSheetId="9" hidden="1">VISTORIA!$B$6:$Z$453</definedName>
    <definedName name="Z_28AD9ADC_F390_4DF8_89B0_69F0227DAA9C_.wvu.FilterData" localSheetId="1" hidden="1">APOIO!$AE$4:$AG$188</definedName>
    <definedName name="Z_28C856E7_85B8_48FB_84B8_E1B8B584BFAC_.wvu.FilterData" localSheetId="1" hidden="1">APOIO!$AE$4:$AG$188</definedName>
    <definedName name="Z_28C856E7_85B8_48FB_84B8_E1B8B584BFAC_.wvu.FilterData" localSheetId="4" hidden="1">'INF GERAIS'!$B$6:$T$453</definedName>
    <definedName name="Z_28C856E7_85B8_48FB_84B8_E1B8B584BFAC_.wvu.FilterData" localSheetId="9" hidden="1">VISTORIA!$B$6:$Z$454</definedName>
    <definedName name="Z_28CBC6E4_986C_4EA1_9006_CF4E29617EAC_.wvu.FilterData" localSheetId="11" hidden="1">'OBS  ENC'!$B$6:$V$485</definedName>
    <definedName name="Z_28E7E875_1DBC_4BCB_B43A_7D4502650B16_.wvu.FilterData" localSheetId="1" hidden="1">APOIO!$AE$4:$AG$188</definedName>
    <definedName name="Z_28E7E875_1DBC_4BCB_B43A_7D4502650B16_.wvu.FilterData" localSheetId="7" hidden="1">EVENTOS!$B$6:$R$485</definedName>
    <definedName name="Z_29392667_189D_40D4_BBF9_4E2D46265FA6_.wvu.FilterData" localSheetId="1" hidden="1">APOIO!$AE$4:$AG$188</definedName>
    <definedName name="Z_29392667_189D_40D4_BBF9_4E2D46265FA6_.wvu.FilterData" localSheetId="7" hidden="1">EVENTOS!$B$6:$R$485</definedName>
    <definedName name="Z_29392667_189D_40D4_BBF9_4E2D46265FA6_.wvu.FilterData" localSheetId="11" hidden="1">'OBS  ENC'!$B$6:$V$485</definedName>
    <definedName name="Z_29392667_189D_40D4_BBF9_4E2D46265FA6_.wvu.FilterData" localSheetId="10" hidden="1">'PRESTAÇÃO DE CONTAS'!$B$6:$O$485</definedName>
    <definedName name="Z_294AD635_02C7_4720_90C7_60F81CF9A77D_.wvu.FilterData" localSheetId="1" hidden="1">APOIO!$AE$4:$AG$188</definedName>
    <definedName name="Z_294AD635_02C7_4720_90C7_60F81CF9A77D_.wvu.FilterData" localSheetId="7" hidden="1">EVENTOS!$B$6:$R$485</definedName>
    <definedName name="Z_294AD635_02C7_4720_90C7_60F81CF9A77D_.wvu.FilterData" localSheetId="11" hidden="1">'OBS  ENC'!$B$6:$V$485</definedName>
    <definedName name="Z_294AD635_02C7_4720_90C7_60F81CF9A77D_.wvu.FilterData" localSheetId="8" hidden="1">PAGAMENTOS!$B$6:$AY$485</definedName>
    <definedName name="Z_294AD635_02C7_4720_90C7_60F81CF9A77D_.wvu.FilterData" localSheetId="9" hidden="1">VISTORIA!$B$6:$Z$453</definedName>
    <definedName name="Z_295DAE7A_2AD8_4589_99E0_19BDB687E207_.wvu.FilterData" localSheetId="8" hidden="1">PAGAMENTOS!$B$6:$AY$485</definedName>
    <definedName name="Z_295DAE7A_2AD8_4589_99E0_19BDB687E207_.wvu.FilterData" localSheetId="9" hidden="1">VISTORIA!$B$6:$Z$453</definedName>
    <definedName name="Z_296A7CA6_69FB_4CFF_A637_5AFA4C47D78C_.wvu.FilterData" localSheetId="1" hidden="1">APOIO!$AE$4:$AG$188</definedName>
    <definedName name="Z_296A7CA6_69FB_4CFF_A637_5AFA4C47D78C_.wvu.FilterData" localSheetId="7" hidden="1">EVENTOS!$B$6:$R$485</definedName>
    <definedName name="Z_296A7CA6_69FB_4CFF_A637_5AFA4C47D78C_.wvu.FilterData" localSheetId="4" hidden="1">'INF GERAIS'!$B$6:$T$453</definedName>
    <definedName name="Z_296A7CA6_69FB_4CFF_A637_5AFA4C47D78C_.wvu.FilterData" localSheetId="9" hidden="1">VISTORIA!$B$6:$Z$453</definedName>
    <definedName name="Z_298FD851_4000_4EFE_9BD6_DBFEB589D9B1_.wvu.FilterData" localSheetId="1" hidden="1">APOIO!$AE$4:$AG$188</definedName>
    <definedName name="Z_298FD851_4000_4EFE_9BD6_DBFEB589D9B1_.wvu.FilterData" localSheetId="7" hidden="1">EVENTOS!$B$6:$R$485</definedName>
    <definedName name="Z_29B53310_B4E8_42DE_B9E6_0776EB3280EF_.wvu.FilterData" localSheetId="1" hidden="1">APOIO!$AE$4:$AG$188</definedName>
    <definedName name="Z_29B53310_B4E8_42DE_B9E6_0776EB3280EF_.wvu.FilterData" localSheetId="2" hidden="1">'E-FISCO'!$A$2:$O$1401</definedName>
    <definedName name="Z_29EC88C6_0735_4165_8ED5_8E600CEE46A9_.wvu.FilterData" localSheetId="1" hidden="1">APOIO!$AE$4:$AG$188</definedName>
    <definedName name="Z_29EC88C6_0735_4165_8ED5_8E600CEE46A9_.wvu.FilterData" localSheetId="4" hidden="1">'INF GERAIS'!$B$6:$T$453</definedName>
    <definedName name="Z_29F48251_8059_4C5E_A560_7821EE87246A_.wvu.FilterData" localSheetId="1" hidden="1">APOIO!$AE$4:$AG$188</definedName>
    <definedName name="Z_29F48251_8059_4C5E_A560_7821EE87246A_.wvu.FilterData" localSheetId="4" hidden="1">'INF GERAIS'!$B$6:$T$453</definedName>
    <definedName name="Z_2A0A98F8_1BCC_4C78_B1CC_16798A54EA72_.wvu.FilterData" localSheetId="9" hidden="1">VISTORIA!$B$6:$Z$453</definedName>
    <definedName name="Z_2A13D801_5D64_46B7_AB47_901D21A4B18D_.wvu.FilterData" localSheetId="1" hidden="1">APOIO!$AE$4:$AG$188</definedName>
    <definedName name="Z_2A13D801_5D64_46B7_AB47_901D21A4B18D_.wvu.FilterData" localSheetId="8" hidden="1">PAGAMENTOS!$B$6:$AY$485</definedName>
    <definedName name="Z_2A13D801_5D64_46B7_AB47_901D21A4B18D_.wvu.FilterData" localSheetId="9" hidden="1">VISTORIA!$B$6:$Z$453</definedName>
    <definedName name="Z_2A1B083C_1B22_46E2_9221_46540A58C541_.wvu.FilterData" localSheetId="1" hidden="1">APOIO!$AE$4:$AG$188</definedName>
    <definedName name="Z_2A303C6E_59F1_4110_819F_D230793D865F_.wvu.FilterData" localSheetId="1" hidden="1">APOIO!$AE$4:$AG$188</definedName>
    <definedName name="Z_2A520708_2ED6_45A7_BCF6_A1369CF12650_.wvu.FilterData" localSheetId="2" hidden="1">'E-FISCO'!$A$2:$O$883</definedName>
    <definedName name="Z_2A520708_2ED6_45A7_BCF6_A1369CF12650_.wvu.FilterData" localSheetId="11" hidden="1">'OBS  ENC'!$B$6:$V$485</definedName>
    <definedName name="Z_2A520708_2ED6_45A7_BCF6_A1369CF12650_.wvu.FilterData" localSheetId="8" hidden="1">PAGAMENTOS!$B$6:$AY$485</definedName>
    <definedName name="Z_2A520708_2ED6_45A7_BCF6_A1369CF12650_.wvu.FilterData" localSheetId="9" hidden="1">VISTORIA!$B$6:$Z$453</definedName>
    <definedName name="Z_2A6EC9A7_C799_41B4_AE92_CAC52F4ED777_.wvu.FilterData" localSheetId="1" hidden="1">APOIO!$AE$4:$AG$188</definedName>
    <definedName name="Z_2A6EC9A7_C799_41B4_AE92_CAC52F4ED777_.wvu.FilterData" localSheetId="11" hidden="1">'OBS  ENC'!$B$6:$V$485</definedName>
    <definedName name="Z_2A6EC9A7_C799_41B4_AE92_CAC52F4ED777_.wvu.FilterData" localSheetId="8" hidden="1">PAGAMENTOS!$B$6:$AY$485</definedName>
    <definedName name="Z_2A6EC9A7_C799_41B4_AE92_CAC52F4ED777_.wvu.FilterData" localSheetId="9" hidden="1">VISTORIA!$B$6:$Z$454</definedName>
    <definedName name="Z_2A79AEB7_B90C_4E0E_94ED_4F78877F3AAC_.wvu.FilterData" localSheetId="1" hidden="1">APOIO!$AE$4:$AG$188</definedName>
    <definedName name="Z_2A79AEB7_B90C_4E0E_94ED_4F78877F3AAC_.wvu.FilterData" localSheetId="7" hidden="1">EVENTOS!$B$6:$R$485</definedName>
    <definedName name="Z_2A950AB7_AA44_4E5B_A016_560277F482F8_.wvu.FilterData" localSheetId="1" hidden="1">APOIO!$AE$4:$AG$188</definedName>
    <definedName name="Z_2A950AB7_AA44_4E5B_A016_560277F482F8_.wvu.FilterData" localSheetId="8" hidden="1">PAGAMENTOS!$B$6:$AY$485</definedName>
    <definedName name="Z_2A950AB7_AA44_4E5B_A016_560277F482F8_.wvu.FilterData" localSheetId="9" hidden="1">VISTORIA!$B$6:$Z$454</definedName>
    <definedName name="Z_2AA5EC47_32BC_4C96_8519_317858C48E70_.wvu.FilterData" localSheetId="1" hidden="1">APOIO!$AE$4:$AG$188</definedName>
    <definedName name="Z_2AA5EC47_32BC_4C96_8519_317858C48E70_.wvu.FilterData" localSheetId="4" hidden="1">'INF GERAIS'!$B$6:$AH$453</definedName>
    <definedName name="Z_2ABF285A_6335_48B7_B44F_F17053070107_.wvu.FilterData" localSheetId="1" hidden="1">APOIO!$AE$4:$AG$188</definedName>
    <definedName name="Z_2ABF285A_6335_48B7_B44F_F17053070107_.wvu.FilterData" localSheetId="4" hidden="1">'INF GERAIS'!$B$6:$T$453</definedName>
    <definedName name="Z_2ABF285A_6335_48B7_B44F_F17053070107_.wvu.FilterData" localSheetId="10" hidden="1">'PRESTAÇÃO DE CONTAS'!$B$6:$O$485</definedName>
    <definedName name="Z_2AC41A9E_266A_4FD4_A6E1_2B8DD40E3B1C_.wvu.FilterData" localSheetId="1" hidden="1">APOIO!$AE$4:$AG$188</definedName>
    <definedName name="Z_2AE3586B_0E48_4E41_85F7_E43899AAD9F3_.wvu.FilterData" localSheetId="1" hidden="1">APOIO!$AE$4:$AG$188</definedName>
    <definedName name="Z_2AE3586B_0E48_4E41_85F7_E43899AAD9F3_.wvu.FilterData" localSheetId="7" hidden="1">EVENTOS!$B$6:$R$485</definedName>
    <definedName name="Z_2AE3586B_0E48_4E41_85F7_E43899AAD9F3_.wvu.FilterData" localSheetId="4" hidden="1">'INF GERAIS'!$B$6:$T$453</definedName>
    <definedName name="Z_2AF0EB75_9924_4BC0_8A05_218CB792CB1D_.wvu.FilterData" localSheetId="1" hidden="1">APOIO!$AE$4:$AG$188</definedName>
    <definedName name="Z_2B35299F_1D4B_45B7_9174_7A6DD0A4A485_.wvu.FilterData" localSheetId="1" hidden="1">APOIO!$AE$4:$AG$188</definedName>
    <definedName name="Z_2B35299F_1D4B_45B7_9174_7A6DD0A4A485_.wvu.FilterData" localSheetId="7" hidden="1">EVENTOS!$B$6:$R$485</definedName>
    <definedName name="Z_2B35299F_1D4B_45B7_9174_7A6DD0A4A485_.wvu.FilterData" localSheetId="11" hidden="1">'OBS  ENC'!$B$6:$V$485</definedName>
    <definedName name="Z_2B35299F_1D4B_45B7_9174_7A6DD0A4A485_.wvu.FilterData" localSheetId="10" hidden="1">'PRESTAÇÃO DE CONTAS'!$B$6:$O$485</definedName>
    <definedName name="Z_2B35299F_1D4B_45B7_9174_7A6DD0A4A485_.wvu.FilterData" localSheetId="5" hidden="1">RESUMO!$B$6:$AD$453</definedName>
    <definedName name="Z_2B35299F_1D4B_45B7_9174_7A6DD0A4A485_.wvu.FilterData" localSheetId="9" hidden="1">VISTORIA!$B$6:$Z$454</definedName>
    <definedName name="Z_2B61B335_F577_45F1_B2EF_840668979534_.wvu.FilterData" localSheetId="1" hidden="1">APOIO!$AE$4:$AG$188</definedName>
    <definedName name="Z_2B921332_F420_4812_BAB7_7F5B0EFE3C54_.wvu.FilterData" localSheetId="1" hidden="1">APOIO!$AE$4:$AG$188</definedName>
    <definedName name="Z_2B921332_F420_4812_BAB7_7F5B0EFE3C54_.wvu.FilterData" localSheetId="7" hidden="1">EVENTOS!$B$6:$R$485</definedName>
    <definedName name="Z_2B921332_F420_4812_BAB7_7F5B0EFE3C54_.wvu.FilterData" localSheetId="4" hidden="1">'INF GERAIS'!$B$6:$T$453</definedName>
    <definedName name="Z_2B98FD94_144B_4E51_BC97_97B44C5B9FC7_.wvu.FilterData" localSheetId="1" hidden="1">APOIO!$AE$4:$AG$188</definedName>
    <definedName name="Z_2B98FD94_144B_4E51_BC97_97B44C5B9FC7_.wvu.FilterData" localSheetId="11" hidden="1">'OBS  ENC'!$B$6:$V$485</definedName>
    <definedName name="Z_2BCC1BDF_0B5F_4AA7_B812_9FF691C574A8_.wvu.FilterData" localSheetId="1" hidden="1">APOIO!$AE$4:$AG$188</definedName>
    <definedName name="Z_2BCC1BDF_0B5F_4AA7_B812_9FF691C574A8_.wvu.FilterData" localSheetId="11" hidden="1">'OBS  ENC'!$B$6:$V$485</definedName>
    <definedName name="Z_2BDFDCC8_9B6F_4366_9851_E658DF6F0EE9_.wvu.FilterData" localSheetId="1" hidden="1">APOIO!$AE$4:$AG$188</definedName>
    <definedName name="Z_2BDFDCC8_9B6F_4366_9851_E658DF6F0EE9_.wvu.FilterData" localSheetId="7" hidden="1">EVENTOS!$B$6:$R$485</definedName>
    <definedName name="Z_2BDFDCC8_9B6F_4366_9851_E658DF6F0EE9_.wvu.FilterData" localSheetId="4" hidden="1">'INF GERAIS'!$B$6:$T$453</definedName>
    <definedName name="Z_2BDFDCC8_9B6F_4366_9851_E658DF6F0EE9_.wvu.FilterData" localSheetId="11" hidden="1">'OBS  ENC'!$B$6:$V$485</definedName>
    <definedName name="Z_2C141D40_BDF3_49BD_A6A2_FCC0FB6EE1C7_.wvu.FilterData" localSheetId="4" hidden="1">'INF GERAIS'!$B$6:$T$453</definedName>
    <definedName name="Z_2C2685CA_B433_43C9_9208_28E978A03E3E_.wvu.FilterData" localSheetId="1" hidden="1">APOIO!$AE$4:$AG$188</definedName>
    <definedName name="Z_2C2685CA_B433_43C9_9208_28E978A03E3E_.wvu.FilterData" localSheetId="8" hidden="1">PAGAMENTOS!$B$6:$AY$485</definedName>
    <definedName name="Z_2C2BD51C_D96C_44A9_AEAC_2093180CECED_.wvu.FilterData" localSheetId="7" hidden="1">EVENTOS!$B$6:$R$485</definedName>
    <definedName name="Z_2C2BD51C_D96C_44A9_AEAC_2093180CECED_.wvu.FilterData" localSheetId="4" hidden="1">'INF GERAIS'!$B$6:$T$453</definedName>
    <definedName name="Z_2C4E3D41_3965_4DFF_B94B_A92D28A15CB5_.wvu.FilterData" localSheetId="1" hidden="1">APOIO!$AE$4:$AG$188</definedName>
    <definedName name="Z_2CF35036_7DCE_4172_8110_EBACC14BB148_.wvu.FilterData" localSheetId="7" hidden="1">EVENTOS!$B$6:$R$485</definedName>
    <definedName name="Z_2CF35036_7DCE_4172_8110_EBACC14BB148_.wvu.FilterData" localSheetId="4" hidden="1">'INF GERAIS'!$B$6:$T$453</definedName>
    <definedName name="Z_2CF35036_7DCE_4172_8110_EBACC14BB148_.wvu.FilterData" localSheetId="11" hidden="1">'OBS  ENC'!$B$6:$V$485</definedName>
    <definedName name="Z_2D12F0A5_CC5E_44BF_BA0F_271F85EBB4CE_.wvu.FilterData" localSheetId="7" hidden="1">EVENTOS!$B$6:$R$485</definedName>
    <definedName name="Z_2D7E177A_4D50_485D_8402_52FAC14A47F3_.wvu.FilterData" localSheetId="1" hidden="1">APOIO!$AE$4:$AG$188</definedName>
    <definedName name="Z_2D7E177A_4D50_485D_8402_52FAC14A47F3_.wvu.FilterData" localSheetId="7" hidden="1">EVENTOS!$B$6:$R$485</definedName>
    <definedName name="Z_2D7E177A_4D50_485D_8402_52FAC14A47F3_.wvu.FilterData" localSheetId="4" hidden="1">'INF GERAIS'!$B$6:$T$453</definedName>
    <definedName name="Z_2D7E177A_4D50_485D_8402_52FAC14A47F3_.wvu.FilterData" localSheetId="11" hidden="1">'OBS  ENC'!$B$6:$V$485</definedName>
    <definedName name="Z_2D7E177A_4D50_485D_8402_52FAC14A47F3_.wvu.FilterData" localSheetId="8" hidden="1">PAGAMENTOS!$B$6:$AY$485</definedName>
    <definedName name="Z_2D7E177A_4D50_485D_8402_52FAC14A47F3_.wvu.FilterData" localSheetId="10" hidden="1">'PRESTAÇÃO DE CONTAS'!$B$6:$O$485</definedName>
    <definedName name="Z_2D7E177A_4D50_485D_8402_52FAC14A47F3_.wvu.FilterData" localSheetId="5" hidden="1">RESUMO!$B$6:$AD$453</definedName>
    <definedName name="Z_2D7E177A_4D50_485D_8402_52FAC14A47F3_.wvu.FilterData" localSheetId="9" hidden="1">VISTORIA!$B$6:$Z$453</definedName>
    <definedName name="Z_2D9D49CE_0FFE_48B3_B032_F69BEBAB6071_.wvu.Cols" localSheetId="3" hidden="1">AJUDA!$M:$XFD</definedName>
    <definedName name="Z_2D9D49CE_0FFE_48B3_B032_F69BEBAB6071_.wvu.FilterData" localSheetId="1" hidden="1">APOIO!$AE$4:$AG$188</definedName>
    <definedName name="Z_2D9D49CE_0FFE_48B3_B032_F69BEBAB6071_.wvu.FilterData" localSheetId="12" hidden="1">'CONCLUSÃO INFORMAL'!$B$6:$T$485</definedName>
    <definedName name="Z_2D9D49CE_0FFE_48B3_B032_F69BEBAB6071_.wvu.FilterData" localSheetId="2" hidden="1">'E-FISCO'!$A$2:$O$1471</definedName>
    <definedName name="Z_2D9D49CE_0FFE_48B3_B032_F69BEBAB6071_.wvu.FilterData" localSheetId="7" hidden="1">EVENTOS!$B$6:$R$485</definedName>
    <definedName name="Z_2D9D49CE_0FFE_48B3_B032_F69BEBAB6071_.wvu.FilterData" localSheetId="4" hidden="1">'INF GERAIS'!$B$6:$T$453</definedName>
    <definedName name="Z_2D9D49CE_0FFE_48B3_B032_F69BEBAB6071_.wvu.FilterData" localSheetId="0" hidden="1">'INF GERAIS ORIGINAL'!$B$6:$S$6</definedName>
    <definedName name="Z_2D9D49CE_0FFE_48B3_B032_F69BEBAB6071_.wvu.FilterData" localSheetId="11" hidden="1">'OBS  ENC'!$B$6:$V$485</definedName>
    <definedName name="Z_2D9D49CE_0FFE_48B3_B032_F69BEBAB6071_.wvu.FilterData" localSheetId="8" hidden="1">PAGAMENTOS!$B$6:$AY$485</definedName>
    <definedName name="Z_2D9D49CE_0FFE_48B3_B032_F69BEBAB6071_.wvu.FilterData" localSheetId="10" hidden="1">'PRESTAÇÃO DE CONTAS'!$B$6:$O$485</definedName>
    <definedName name="Z_2D9D49CE_0FFE_48B3_B032_F69BEBAB6071_.wvu.FilterData" localSheetId="5" hidden="1">RESUMO!$B$6:$AD$454</definedName>
    <definedName name="Z_2D9D49CE_0FFE_48B3_B032_F69BEBAB6071_.wvu.FilterData" localSheetId="6" hidden="1">'TERMO DE ADESÃO'!$B$6:$K$485</definedName>
    <definedName name="Z_2D9D49CE_0FFE_48B3_B032_F69BEBAB6071_.wvu.FilterData" localSheetId="9" hidden="1">VISTORIA!$B$6:$Z$454</definedName>
    <definedName name="Z_2D9D49CE_0FFE_48B3_B032_F69BEBAB6071_.wvu.PrintArea" localSheetId="2" hidden="1">'E-FISCO'!$A:$M</definedName>
    <definedName name="Z_2DA4C5ED_02A6_4935_AF8C_2A557472D1AA_.wvu.FilterData" localSheetId="1" hidden="1">APOIO!$AE$4:$AG$188</definedName>
    <definedName name="Z_2DA4C5ED_02A6_4935_AF8C_2A557472D1AA_.wvu.FilterData" localSheetId="8" hidden="1">PAGAMENTOS!$B$6:$AY$485</definedName>
    <definedName name="Z_2DBC9BC8_CE7C_4A78_8AB8_1A219544DC70_.wvu.FilterData" localSheetId="1" hidden="1">APOIO!$AE$4:$AG$188</definedName>
    <definedName name="Z_2DBC9BC8_CE7C_4A78_8AB8_1A219544DC70_.wvu.FilterData" localSheetId="7" hidden="1">EVENTOS!$B$6:$R$485</definedName>
    <definedName name="Z_2DBC9BC8_CE7C_4A78_8AB8_1A219544DC70_.wvu.FilterData" localSheetId="4" hidden="1">'INF GERAIS'!$B$6:$T$453</definedName>
    <definedName name="Z_2E259271_A10F_4586_BF8E_F7881EA805AD_.wvu.FilterData" localSheetId="1" hidden="1">APOIO!$AE$4:$AG$188</definedName>
    <definedName name="Z_2E259271_A10F_4586_BF8E_F7881EA805AD_.wvu.FilterData" localSheetId="8" hidden="1">PAGAMENTOS!$B$6:$AY$485</definedName>
    <definedName name="Z_2E259271_A10F_4586_BF8E_F7881EA805AD_.wvu.FilterData" localSheetId="9" hidden="1">VISTORIA!$B$6:$Z$453</definedName>
    <definedName name="Z_2E2B3D6C_544F_424F_9235_F8FF3E2ADB61_.wvu.FilterData" localSheetId="1" hidden="1">APOIO!$AE$4:$AG$188</definedName>
    <definedName name="Z_2E33D30F_49BA_4F74_9C2F_4C991C7C1ADD_.wvu.FilterData" localSheetId="1" hidden="1">APOIO!$AE$4:$AG$188</definedName>
    <definedName name="Z_2E33D30F_49BA_4F74_9C2F_4C991C7C1ADD_.wvu.FilterData" localSheetId="7" hidden="1">EVENTOS!$B$6:$R$485</definedName>
    <definedName name="Z_2E33D30F_49BA_4F74_9C2F_4C991C7C1ADD_.wvu.FilterData" localSheetId="4" hidden="1">'INF GERAIS'!$B$6:$T$453</definedName>
    <definedName name="Z_2E33D30F_49BA_4F74_9C2F_4C991C7C1ADD_.wvu.FilterData" localSheetId="8" hidden="1">PAGAMENTOS!$B$6:$AY$485</definedName>
    <definedName name="Z_2E33D30F_49BA_4F74_9C2F_4C991C7C1ADD_.wvu.FilterData" localSheetId="9" hidden="1">VISTORIA!$B$6:$Z$454</definedName>
    <definedName name="Z_2E52D685_B8B4_4CFB_B6E7_071BDCD36483_.wvu.FilterData" localSheetId="1" hidden="1">APOIO!$AE$4:$AG$188</definedName>
    <definedName name="Z_2E52D685_B8B4_4CFB_B6E7_071BDCD36483_.wvu.FilterData" localSheetId="8" hidden="1">PAGAMENTOS!$B$6:$AY$485</definedName>
    <definedName name="Z_2E52D685_B8B4_4CFB_B6E7_071BDCD36483_.wvu.FilterData" localSheetId="9" hidden="1">VISTORIA!$B$6:$Z$454</definedName>
    <definedName name="Z_2E92E4DF_84D5_4EAD_86F6_AAE9B0ECAE05_.wvu.FilterData" localSheetId="11" hidden="1">'OBS  ENC'!$B$6:$V$485</definedName>
    <definedName name="Z_2E994CFC_F855_462E_81EF_FE30A0AC5F02_.wvu.FilterData" localSheetId="8" hidden="1">PAGAMENTOS!$B$6:$AY$485</definedName>
    <definedName name="Z_2E994CFC_F855_462E_81EF_FE30A0AC5F02_.wvu.FilterData" localSheetId="9" hidden="1">VISTORIA!$B$6:$Z$453</definedName>
    <definedName name="Z_2EBB3E09_6C49_415B_8DF8_4948FC661284_.wvu.FilterData" localSheetId="7" hidden="1">EVENTOS!$B$6:$R$485</definedName>
    <definedName name="Z_2EBB3E09_6C49_415B_8DF8_4948FC661284_.wvu.FilterData" localSheetId="4" hidden="1">'INF GERAIS'!$B$6:$T$453</definedName>
    <definedName name="Z_2EBDE525_07DA_478B_8417_0FE5B301C6BE_.wvu.FilterData" localSheetId="1" hidden="1">APOIO!$AE$4:$AG$188</definedName>
    <definedName name="Z_2EBDE525_07DA_478B_8417_0FE5B301C6BE_.wvu.FilterData" localSheetId="7" hidden="1">EVENTOS!$B$6:$R$485</definedName>
    <definedName name="Z_2ED445B2_8970_45D0_AFC2_82D0A596189F_.wvu.FilterData" localSheetId="7" hidden="1">EVENTOS!$B$6:$R$485</definedName>
    <definedName name="Z_2F4FFF2E_5912_4D82_89BA_D1BE43F019C8_.wvu.FilterData" localSheetId="1" hidden="1">APOIO!$AE$4:$AG$188</definedName>
    <definedName name="Z_2F4FFF2E_5912_4D82_89BA_D1BE43F019C8_.wvu.FilterData" localSheetId="7" hidden="1">EVENTOS!$B$6:$R$485</definedName>
    <definedName name="Z_2F4FFF2E_5912_4D82_89BA_D1BE43F019C8_.wvu.FilterData" localSheetId="11" hidden="1">'OBS  ENC'!$B$6:$V$485</definedName>
    <definedName name="Z_2F83B8EC_8E99_40E8_9778_BCF15B87639A_.wvu.FilterData" localSheetId="1" hidden="1">APOIO!$AE$4:$AG$188</definedName>
    <definedName name="Z_2F83B8EC_8E99_40E8_9778_BCF15B87639A_.wvu.FilterData" localSheetId="11" hidden="1">'OBS  ENC'!$B$6:$V$485</definedName>
    <definedName name="Z_2F83B8EC_8E99_40E8_9778_BCF15B87639A_.wvu.FilterData" localSheetId="8" hidden="1">PAGAMENTOS!$B$6:$AY$485</definedName>
    <definedName name="Z_2FA2A99C_A0DB_4D4E_9788_7CC2F4364E31_.wvu.FilterData" localSheetId="1" hidden="1">APOIO!$AE$4:$AG$188</definedName>
    <definedName name="Z_2FA2A99C_A0DB_4D4E_9788_7CC2F4364E31_.wvu.FilterData" localSheetId="8" hidden="1">PAGAMENTOS!$B$6:$AY$485</definedName>
    <definedName name="Z_2FA2A99C_A0DB_4D4E_9788_7CC2F4364E31_.wvu.FilterData" localSheetId="9" hidden="1">VISTORIA!$B$6:$Z$453</definedName>
    <definedName name="Z_2FC9F3CA_9846_46DB_BD2A_14441C5F05FE_.wvu.FilterData" localSheetId="1" hidden="1">APOIO!$AE$4:$AG$188</definedName>
    <definedName name="Z_2FC9F3CA_9846_46DB_BD2A_14441C5F05FE_.wvu.FilterData" localSheetId="8" hidden="1">PAGAMENTOS!$B$6:$AY$485</definedName>
    <definedName name="Z_2FC9F3CA_9846_46DB_BD2A_14441C5F05FE_.wvu.FilterData" localSheetId="9" hidden="1">VISTORIA!$B$6:$Z$454</definedName>
    <definedName name="Z_2FCC5119_15DA_4333_B2E6_6E9C53B4F1C3_.wvu.FilterData" localSheetId="1" hidden="1">APOIO!$AE$4:$AG$188</definedName>
    <definedName name="Z_2FE68469_AABF_461B_9315_97A8B069C17F_.wvu.FilterData" localSheetId="1" hidden="1">APOIO!$AE$4:$AG$188</definedName>
    <definedName name="Z_2FE68469_AABF_461B_9315_97A8B069C17F_.wvu.FilterData" localSheetId="4" hidden="1">'INF GERAIS'!$B$6:$AJ$453</definedName>
    <definedName name="Z_2FF3C70B_ADB4_498D_90D4_8F1680340E4B_.wvu.FilterData" localSheetId="1" hidden="1">APOIO!$AE$4:$AG$188</definedName>
    <definedName name="Z_2FF3C70B_ADB4_498D_90D4_8F1680340E4B_.wvu.FilterData" localSheetId="11" hidden="1">'OBS  ENC'!$B$6:$V$485</definedName>
    <definedName name="Z_2FF3C70B_ADB4_498D_90D4_8F1680340E4B_.wvu.FilterData" localSheetId="8" hidden="1">PAGAMENTOS!$B$6:$AY$485</definedName>
    <definedName name="Z_2FF3C70B_ADB4_498D_90D4_8F1680340E4B_.wvu.FilterData" localSheetId="9" hidden="1">VISTORIA!$B$6:$Z$454</definedName>
    <definedName name="Z_30001071_96FC_4B5F_B39E_096FD9D273CE_.wvu.FilterData" localSheetId="1" hidden="1">APOIO!$AE$4:$AG$188</definedName>
    <definedName name="Z_30001071_96FC_4B5F_B39E_096FD9D273CE_.wvu.FilterData" localSheetId="10" hidden="1">'PRESTAÇÃO DE CONTAS'!$B$6:$O$485</definedName>
    <definedName name="Z_30480EE7_8757_4792_A944_AE24EA34B4B4_.wvu.FilterData" localSheetId="1" hidden="1">APOIO!$AE$4:$AG$188</definedName>
    <definedName name="Z_30480EE7_8757_4792_A944_AE24EA34B4B4_.wvu.FilterData" localSheetId="4" hidden="1">'INF GERAIS'!$B$6:$T$453</definedName>
    <definedName name="Z_30480EE7_8757_4792_A944_AE24EA34B4B4_.wvu.FilterData" localSheetId="10" hidden="1">'PRESTAÇÃO DE CONTAS'!$B$6:$O$485</definedName>
    <definedName name="Z_3073AD6B_8E10_4A8E_B9AC_C2EDAE9CB259_.wvu.FilterData" localSheetId="8" hidden="1">PAGAMENTOS!$B$6:$AY$485</definedName>
    <definedName name="Z_3073AD6B_8E10_4A8E_B9AC_C2EDAE9CB259_.wvu.FilterData" localSheetId="9" hidden="1">VISTORIA!$B$6:$Z$453</definedName>
    <definedName name="Z_308E37E7_AC47_4437_B6AB_0731E7157770_.wvu.FilterData" localSheetId="1" hidden="1">APOIO!$AE$4:$AG$188</definedName>
    <definedName name="Z_308E37E7_AC47_4437_B6AB_0731E7157770_.wvu.FilterData" localSheetId="8" hidden="1">PAGAMENTOS!$B$6:$AY$485</definedName>
    <definedName name="Z_30F6C866_4997_4632_A78B_D7E37A1A474E_.wvu.FilterData" localSheetId="1" hidden="1">APOIO!$AE$4:$AG$188</definedName>
    <definedName name="Z_30F6C866_4997_4632_A78B_D7E37A1A474E_.wvu.FilterData" localSheetId="7" hidden="1">EVENTOS!$B$6:$R$485</definedName>
    <definedName name="Z_310200AF_58FC_4C22_A1AA_EC13A5402131_.wvu.FilterData" localSheetId="1" hidden="1">APOIO!$AE$4:$AG$188</definedName>
    <definedName name="Z_310200AF_58FC_4C22_A1AA_EC13A5402131_.wvu.FilterData" localSheetId="7" hidden="1">EVENTOS!$B$6:$R$485</definedName>
    <definedName name="Z_310200AF_58FC_4C22_A1AA_EC13A5402131_.wvu.FilterData" localSheetId="4" hidden="1">'INF GERAIS'!$B$6:$T$453</definedName>
    <definedName name="Z_310200AF_58FC_4C22_A1AA_EC13A5402131_.wvu.FilterData" localSheetId="8" hidden="1">PAGAMENTOS!$B$6:$AY$485</definedName>
    <definedName name="Z_310200AF_58FC_4C22_A1AA_EC13A5402131_.wvu.FilterData" localSheetId="10" hidden="1">'PRESTAÇÃO DE CONTAS'!$B$6:$O$485</definedName>
    <definedName name="Z_311F3536_0782_4A84_BE9C_B3A5F9FFD70B_.wvu.FilterData" localSheetId="1" hidden="1">APOIO!$AE$4:$AG$188</definedName>
    <definedName name="Z_311F3536_0782_4A84_BE9C_B3A5F9FFD70B_.wvu.FilterData" localSheetId="8" hidden="1">PAGAMENTOS!$B$6:$AY$485</definedName>
    <definedName name="Z_314C2761_A190_449B_BDB0_A6EEB11825E3_.wvu.FilterData" localSheetId="8" hidden="1">PAGAMENTOS!$B$6:$AY$485</definedName>
    <definedName name="Z_314C7CDF_36C0_4A52_87FC_6F88A6D4C481_.wvu.FilterData" localSheetId="1" hidden="1">APOIO!$AE$4:$AG$188</definedName>
    <definedName name="Z_314C7CDF_36C0_4A52_87FC_6F88A6D4C481_.wvu.FilterData" localSheetId="4" hidden="1">'INF GERAIS'!$B$6:$T$453</definedName>
    <definedName name="Z_314C7CDF_36C0_4A52_87FC_6F88A6D4C481_.wvu.FilterData" localSheetId="11" hidden="1">'OBS  ENC'!$B$6:$V$485</definedName>
    <definedName name="Z_31BF4FB7_25EB_4428_8253_93F96701B6C9_.wvu.FilterData" localSheetId="1" hidden="1">APOIO!$AE$4:$AG$188</definedName>
    <definedName name="Z_31CCD79D_FCD9_4D56_B9F3_EF62B39CADFD_.wvu.FilterData" localSheetId="1" hidden="1">APOIO!$AE$4:$AG$188</definedName>
    <definedName name="Z_31CCD79D_FCD9_4D56_B9F3_EF62B39CADFD_.wvu.FilterData" localSheetId="4" hidden="1">'INF GERAIS'!$B$6:$T$453</definedName>
    <definedName name="Z_31CCD79D_FCD9_4D56_B9F3_EF62B39CADFD_.wvu.FilterData" localSheetId="11" hidden="1">'OBS  ENC'!$B$6:$V$485</definedName>
    <definedName name="Z_31CCD79D_FCD9_4D56_B9F3_EF62B39CADFD_.wvu.FilterData" localSheetId="10" hidden="1">'PRESTAÇÃO DE CONTAS'!$B$6:$O$485</definedName>
    <definedName name="Z_31D2116A_645C_49F7_AD3F_D0DF1F280743_.wvu.FilterData" localSheetId="1" hidden="1">APOIO!$AE$4:$AG$188</definedName>
    <definedName name="Z_31D2116A_645C_49F7_AD3F_D0DF1F280743_.wvu.FilterData" localSheetId="11" hidden="1">'OBS  ENC'!$B$6:$V$485</definedName>
    <definedName name="Z_32035F64_BDCD_4AAC_8696_4F71220986EC_.wvu.FilterData" localSheetId="1" hidden="1">APOIO!$AE$4:$AG$188</definedName>
    <definedName name="Z_32035F64_BDCD_4AAC_8696_4F71220986EC_.wvu.FilterData" localSheetId="11" hidden="1">'OBS  ENC'!$B$6:$V$485</definedName>
    <definedName name="Z_32035F64_BDCD_4AAC_8696_4F71220986EC_.wvu.FilterData" localSheetId="9" hidden="1">VISTORIA!$B$6:$Z$454</definedName>
    <definedName name="Z_325099A1_1360_4D30_9511_44C8C6043A73_.wvu.FilterData" localSheetId="1" hidden="1">APOIO!$AE$4:$AG$188</definedName>
    <definedName name="Z_326DF4BB_20B6_46E8_853B_975F290A0D59_.wvu.FilterData" localSheetId="1" hidden="1">APOIO!$AE$4:$AG$188</definedName>
    <definedName name="Z_326DF4BB_20B6_46E8_853B_975F290A0D59_.wvu.FilterData" localSheetId="10" hidden="1">'PRESTAÇÃO DE CONTAS'!$B$6:$O$485</definedName>
    <definedName name="Z_32BA6725_BFE4_4E03_A36C_0C62B6EFA581_.wvu.FilterData" localSheetId="1" hidden="1">APOIO!$AE$4:$AG$188</definedName>
    <definedName name="Z_32BA6725_BFE4_4E03_A36C_0C62B6EFA581_.wvu.FilterData" localSheetId="10" hidden="1">'PRESTAÇÃO DE CONTAS'!$B$6:$O$485</definedName>
    <definedName name="Z_3318CED9_8157_482E_A7B0_F74030EC7E17_.wvu.FilterData" localSheetId="1" hidden="1">APOIO!$AE$4:$AG$188</definedName>
    <definedName name="Z_3318CED9_8157_482E_A7B0_F74030EC7E17_.wvu.FilterData" localSheetId="7" hidden="1">EVENTOS!$B$6:$R$485</definedName>
    <definedName name="Z_3318CED9_8157_482E_A7B0_F74030EC7E17_.wvu.FilterData" localSheetId="4" hidden="1">'INF GERAIS'!$B$6:$T$453</definedName>
    <definedName name="Z_3318CED9_8157_482E_A7B0_F74030EC7E17_.wvu.FilterData" localSheetId="10" hidden="1">'PRESTAÇÃO DE CONTAS'!$B$6:$O$485</definedName>
    <definedName name="Z_331D6069_EA81_4BF1_8AD1_ED1269EBC7E6_.wvu.FilterData" localSheetId="1" hidden="1">APOIO!$AE$4:$AG$188</definedName>
    <definedName name="Z_331D6069_EA81_4BF1_8AD1_ED1269EBC7E6_.wvu.FilterData" localSheetId="7" hidden="1">EVENTOS!$B$6:$R$485</definedName>
    <definedName name="Z_331D6069_EA81_4BF1_8AD1_ED1269EBC7E6_.wvu.FilterData" localSheetId="4" hidden="1">'INF GERAIS'!$B$6:$T$453</definedName>
    <definedName name="Z_331D6069_EA81_4BF1_8AD1_ED1269EBC7E6_.wvu.FilterData" localSheetId="8" hidden="1">PAGAMENTOS!$B$6:$AY$485</definedName>
    <definedName name="Z_331D6069_EA81_4BF1_8AD1_ED1269EBC7E6_.wvu.FilterData" localSheetId="9" hidden="1">VISTORIA!$B$6:$Z$454</definedName>
    <definedName name="Z_333B1364_BDF3_4E31_8A6F_3B559A17EA87_.wvu.FilterData" localSheetId="11" hidden="1">'OBS  ENC'!$B$6:$V$485</definedName>
    <definedName name="Z_339721E9_209C_438D_BB5B_44B6098A8B02_.wvu.FilterData" localSheetId="1" hidden="1">APOIO!$AE$4:$AG$188</definedName>
    <definedName name="Z_339721E9_209C_438D_BB5B_44B6098A8B02_.wvu.FilterData" localSheetId="11" hidden="1">'OBS  ENC'!$B$6:$V$485</definedName>
    <definedName name="Z_339721E9_209C_438D_BB5B_44B6098A8B02_.wvu.FilterData" localSheetId="10" hidden="1">'PRESTAÇÃO DE CONTAS'!$B$6:$O$485</definedName>
    <definedName name="Z_3399BC64_4A63_44EB_A80A_F51E3DC98F85_.wvu.FilterData" localSheetId="7" hidden="1">EVENTOS!$B$6:$R$485</definedName>
    <definedName name="Z_3399BC64_4A63_44EB_A80A_F51E3DC98F85_.wvu.FilterData" localSheetId="9" hidden="1">VISTORIA!$B$6:$Z$453</definedName>
    <definedName name="Z_33A3B459_1AA7_4A98_A4E1_FCA494744AD8_.wvu.FilterData" localSheetId="1" hidden="1">APOIO!$AE$4:$AG$188</definedName>
    <definedName name="Z_33A3B459_1AA7_4A98_A4E1_FCA494744AD8_.wvu.FilterData" localSheetId="10" hidden="1">'PRESTAÇÃO DE CONTAS'!$B$6:$O$485</definedName>
    <definedName name="Z_34040640_0B4C_4027_B10F_0E75857E2EE3_.wvu.FilterData" localSheetId="2" hidden="1">'E-FISCO'!$A$2:$O$923</definedName>
    <definedName name="Z_34BBC5FA_AFB0_479A_A369_B297905FC44F_.wvu.FilterData" localSheetId="4" hidden="1">'INF GERAIS'!$B$6:$T$453</definedName>
    <definedName name="Z_34C501E6_FB06_449A_8346_58F245890131_.wvu.FilterData" localSheetId="1" hidden="1">APOIO!$AE$4:$AG$188</definedName>
    <definedName name="Z_34C501E6_FB06_449A_8346_58F245890131_.wvu.FilterData" localSheetId="4" hidden="1">'INF GERAIS'!$B$6:$T$453</definedName>
    <definedName name="Z_34C501E6_FB06_449A_8346_58F245890131_.wvu.FilterData" localSheetId="10" hidden="1">'PRESTAÇÃO DE CONTAS'!$B$6:$O$485</definedName>
    <definedName name="Z_34ED15AF_A43F_455B_813B_752E746BA2BB_.wvu.FilterData" localSheetId="1" hidden="1">APOIO!$AE$4:$AG$188</definedName>
    <definedName name="Z_34ED15AF_A43F_455B_813B_752E746BA2BB_.wvu.FilterData" localSheetId="8" hidden="1">PAGAMENTOS!$B$6:$AY$485</definedName>
    <definedName name="Z_34ED15AF_A43F_455B_813B_752E746BA2BB_.wvu.FilterData" localSheetId="9" hidden="1">VISTORIA!$B$6:$Z$454</definedName>
    <definedName name="Z_35048E8D_B85F_4662_A276_95AB0C808890_.wvu.FilterData" localSheetId="1" hidden="1">APOIO!$AE$4:$AG$188</definedName>
    <definedName name="Z_35048E8D_B85F_4662_A276_95AB0C808890_.wvu.FilterData" localSheetId="10" hidden="1">'PRESTAÇÃO DE CONTAS'!$B$6:$O$485</definedName>
    <definedName name="Z_357C5DD4_EDD9_46B0_B04C_27CBCB3B19DE_.wvu.FilterData" localSheetId="1" hidden="1">APOIO!$AE$4:$AG$188</definedName>
    <definedName name="Z_357C5DD4_EDD9_46B0_B04C_27CBCB3B19DE_.wvu.FilterData" localSheetId="7" hidden="1">EVENTOS!$B$6:$R$485</definedName>
    <definedName name="Z_357C5DD4_EDD9_46B0_B04C_27CBCB3B19DE_.wvu.FilterData" localSheetId="4" hidden="1">'INF GERAIS'!$B$6:$T$453</definedName>
    <definedName name="Z_357C5DD4_EDD9_46B0_B04C_27CBCB3B19DE_.wvu.FilterData" localSheetId="10" hidden="1">'PRESTAÇÃO DE CONTAS'!$B$6:$O$485</definedName>
    <definedName name="Z_35850A92_CD69_45CF_B1A7_03077EF22456_.wvu.FilterData" localSheetId="11" hidden="1">'OBS  ENC'!$B$6:$V$485</definedName>
    <definedName name="Z_35AF99F4_DB8D_4B99_BDD8_39902A78A39E_.wvu.FilterData" localSheetId="1" hidden="1">APOIO!$AE$4:$AG$188</definedName>
    <definedName name="Z_35AF99F4_DB8D_4B99_BDD8_39902A78A39E_.wvu.FilterData" localSheetId="7" hidden="1">EVENTOS!$B$6:$R$485</definedName>
    <definedName name="Z_35AF99F4_DB8D_4B99_BDD8_39902A78A39E_.wvu.FilterData" localSheetId="4" hidden="1">'INF GERAIS'!$B$6:$T$453</definedName>
    <definedName name="Z_35AF99F4_DB8D_4B99_BDD8_39902A78A39E_.wvu.FilterData" localSheetId="11" hidden="1">'OBS  ENC'!$B$6:$V$485</definedName>
    <definedName name="Z_35C342CF_679A_433F_BBFC_EF3466080531_.wvu.FilterData" localSheetId="1" hidden="1">APOIO!$AE$4:$AG$188</definedName>
    <definedName name="Z_35C342CF_679A_433F_BBFC_EF3466080531_.wvu.FilterData" localSheetId="7" hidden="1">EVENTOS!$B$6:$R$485</definedName>
    <definedName name="Z_35C342CF_679A_433F_BBFC_EF3466080531_.wvu.FilterData" localSheetId="4" hidden="1">'INF GERAIS'!$B$6:$T$453</definedName>
    <definedName name="Z_35C342CF_679A_433F_BBFC_EF3466080531_.wvu.FilterData" localSheetId="10" hidden="1">'PRESTAÇÃO DE CONTAS'!$B$6:$O$485</definedName>
    <definedName name="Z_35C342CF_679A_433F_BBFC_EF3466080531_.wvu.FilterData" localSheetId="5" hidden="1">RESUMO!$B$6:$AD$454</definedName>
    <definedName name="Z_35C342CF_679A_433F_BBFC_EF3466080531_.wvu.FilterData" localSheetId="9" hidden="1">VISTORIA!$B$6:$Z$454</definedName>
    <definedName name="Z_35EB437C_AD09_4E17_8659_FA368E95FC49_.wvu.FilterData" localSheetId="1" hidden="1">APOIO!$AE$4:$AG$188</definedName>
    <definedName name="Z_35EB437C_AD09_4E17_8659_FA368E95FC49_.wvu.FilterData" localSheetId="7" hidden="1">EVENTOS!$B$6:$R$485</definedName>
    <definedName name="Z_35EB437C_AD09_4E17_8659_FA368E95FC49_.wvu.FilterData" localSheetId="4" hidden="1">'INF GERAIS'!$B$6:$T$453</definedName>
    <definedName name="Z_36279EC7_C7F5_4B2E_810D_60B5F718996B_.wvu.FilterData" localSheetId="1" hidden="1">APOIO!$AE$4:$AG$188</definedName>
    <definedName name="Z_36279EC7_C7F5_4B2E_810D_60B5F718996B_.wvu.FilterData" localSheetId="8" hidden="1">PAGAMENTOS!$B$6:$AY$485</definedName>
    <definedName name="Z_36279EC7_C7F5_4B2E_810D_60B5F718996B_.wvu.FilterData" localSheetId="9" hidden="1">VISTORIA!$B$6:$Z$454</definedName>
    <definedName name="Z_362C41BB_B2EA_4EB0_BDBB_5A89BE8DD1CC_.wvu.FilterData" localSheetId="7" hidden="1">EVENTOS!$B$6:$R$485</definedName>
    <definedName name="Z_362C41BB_B2EA_4EB0_BDBB_5A89BE8DD1CC_.wvu.FilterData" localSheetId="11" hidden="1">'OBS  ENC'!$B$6:$V$485</definedName>
    <definedName name="Z_362C41BB_B2EA_4EB0_BDBB_5A89BE8DD1CC_.wvu.FilterData" localSheetId="8" hidden="1">PAGAMENTOS!$B$6:$AY$485</definedName>
    <definedName name="Z_362C41BB_B2EA_4EB0_BDBB_5A89BE8DD1CC_.wvu.FilterData" localSheetId="10" hidden="1">'PRESTAÇÃO DE CONTAS'!$B$6:$O$485</definedName>
    <definedName name="Z_362C41BB_B2EA_4EB0_BDBB_5A89BE8DD1CC_.wvu.FilterData" localSheetId="9" hidden="1">VISTORIA!$B$6:$Z$453</definedName>
    <definedName name="Z_362DF568_1F1A_436B_B994_D87ED9F4FE4A_.wvu.FilterData" localSheetId="8" hidden="1">PAGAMENTOS!$B$6:$AY$485</definedName>
    <definedName name="Z_362DF568_1F1A_436B_B994_D87ED9F4FE4A_.wvu.FilterData" localSheetId="9" hidden="1">VISTORIA!$B$6:$Z$453</definedName>
    <definedName name="Z_3653B2CA_46DC_4EFC_9309_1034451FB00E_.wvu.FilterData" localSheetId="7" hidden="1">EVENTOS!$B$6:$R$485</definedName>
    <definedName name="Z_3653B2CA_46DC_4EFC_9309_1034451FB00E_.wvu.FilterData" localSheetId="11" hidden="1">'OBS  ENC'!$B$6:$V$485</definedName>
    <definedName name="Z_3653B2CA_46DC_4EFC_9309_1034451FB00E_.wvu.FilterData" localSheetId="9" hidden="1">VISTORIA!$B$6:$Z$453</definedName>
    <definedName name="Z_3654321F_36AE_41E2_8E7B_17C793F42F18_.wvu.FilterData" localSheetId="1" hidden="1">APOIO!$AE$4:$AG$188</definedName>
    <definedName name="Z_3654321F_36AE_41E2_8E7B_17C793F42F18_.wvu.FilterData" localSheetId="7" hidden="1">EVENTOS!$B$6:$R$485</definedName>
    <definedName name="Z_3654321F_36AE_41E2_8E7B_17C793F42F18_.wvu.FilterData" localSheetId="10" hidden="1">'PRESTAÇÃO DE CONTAS'!$B$6:$O$485</definedName>
    <definedName name="Z_365EABD8_7322_48CF_9AD7_D7EF6F2EE7F7_.wvu.FilterData" localSheetId="1" hidden="1">APOIO!$AE$4:$AG$188</definedName>
    <definedName name="Z_365EABD8_7322_48CF_9AD7_D7EF6F2EE7F7_.wvu.FilterData" localSheetId="8" hidden="1">PAGAMENTOS!$B$6:$AY$485</definedName>
    <definedName name="Z_366C1111_0C83_4846_A07E_95378B797CC1_.wvu.FilterData" localSheetId="1" hidden="1">APOIO!$AE$4:$AG$188</definedName>
    <definedName name="Z_369BB56B_0D18_4F22_BDCA_D0A9FEFA079F_.wvu.FilterData" localSheetId="1" hidden="1">APOIO!$AE$4:$AG$188</definedName>
    <definedName name="Z_36A4A8B3_4A18_43BC_AAC3_E44147FE2835_.wvu.FilterData" localSheetId="1" hidden="1">APOIO!$AE$4:$AG$188</definedName>
    <definedName name="Z_36CA4887_5DBB_44D5_AB57_58D63671198F_.wvu.FilterData" localSheetId="1" hidden="1">APOIO!$AE$4:$AG$188</definedName>
    <definedName name="Z_36CA4887_5DBB_44D5_AB57_58D63671198F_.wvu.FilterData" localSheetId="7" hidden="1">EVENTOS!$B$6:$R$485</definedName>
    <definedName name="Z_36EF9B1A_ED0A_4D16_B9A6_F6BD532C8228_.wvu.FilterData" localSheetId="1" hidden="1">APOIO!$AE$4:$AG$188</definedName>
    <definedName name="Z_36EF9B1A_ED0A_4D16_B9A6_F6BD532C8228_.wvu.FilterData" localSheetId="7" hidden="1">EVENTOS!$B$6:$R$485</definedName>
    <definedName name="Z_36EF9B1A_ED0A_4D16_B9A6_F6BD532C8228_.wvu.FilterData" localSheetId="4" hidden="1">'INF GERAIS'!$B$6:$T$453</definedName>
    <definedName name="Z_36EF9B1A_ED0A_4D16_B9A6_F6BD532C8228_.wvu.FilterData" localSheetId="8" hidden="1">PAGAMENTOS!$B$6:$AY$485</definedName>
    <definedName name="Z_36EF9B1A_ED0A_4D16_B9A6_F6BD532C8228_.wvu.FilterData" localSheetId="10" hidden="1">'PRESTAÇÃO DE CONTAS'!$B$6:$O$485</definedName>
    <definedName name="Z_36EF9B1A_ED0A_4D16_B9A6_F6BD532C8228_.wvu.FilterData" localSheetId="9" hidden="1">VISTORIA!$B$6:$Z$454</definedName>
    <definedName name="Z_370496C3_841E_4387_B337_93ABCFA488B9_.wvu.FilterData" localSheetId="11" hidden="1">'OBS  ENC'!$B$6:$V$485</definedName>
    <definedName name="Z_370496C3_841E_4387_B337_93ABCFA488B9_.wvu.FilterData" localSheetId="8" hidden="1">PAGAMENTOS!$B$6:$AY$485</definedName>
    <definedName name="Z_370496C3_841E_4387_B337_93ABCFA488B9_.wvu.FilterData" localSheetId="9" hidden="1">VISTORIA!$B$6:$Z$453</definedName>
    <definedName name="Z_370D5906_A929_40DB_964C_89D51564BE87_.wvu.FilterData" localSheetId="1" hidden="1">APOIO!$AE$4:$AG$188</definedName>
    <definedName name="Z_370D5906_A929_40DB_964C_89D51564BE87_.wvu.FilterData" localSheetId="4" hidden="1">'INF GERAIS'!$B$6:$AJ$453</definedName>
    <definedName name="Z_371EDD1D_56F0_4F37_963F_E700B7B4EFB5_.wvu.FilterData" localSheetId="1" hidden="1">APOIO!$AE$4:$AG$188</definedName>
    <definedName name="Z_371EDD1D_56F0_4F37_963F_E700B7B4EFB5_.wvu.FilterData" localSheetId="8" hidden="1">PAGAMENTOS!$B$6:$AY$485</definedName>
    <definedName name="Z_37567C6A_D3C9_4A47_8056_AE956664B357_.wvu.FilterData" localSheetId="7" hidden="1">EVENTOS!$B$6:$R$485</definedName>
    <definedName name="Z_37567C6A_D3C9_4A47_8056_AE956664B357_.wvu.FilterData" localSheetId="10" hidden="1">'PRESTAÇÃO DE CONTAS'!$B$6:$O$485</definedName>
    <definedName name="Z_37834D18_0803_48C1_BF22_8E23480897F5_.wvu.FilterData" localSheetId="1" hidden="1">APOIO!$AE$4:$AG$188</definedName>
    <definedName name="Z_37860681_4109_4523_BB3B_284775FB178A_.wvu.FilterData" localSheetId="1" hidden="1">APOIO!$AE$4:$AG$188</definedName>
    <definedName name="Z_37860681_4109_4523_BB3B_284775FB178A_.wvu.FilterData" localSheetId="7" hidden="1">EVENTOS!$B$6:$R$485</definedName>
    <definedName name="Z_37860681_4109_4523_BB3B_284775FB178A_.wvu.FilterData" localSheetId="11" hidden="1">'OBS  ENC'!$B$6:$V$485</definedName>
    <definedName name="Z_37860681_4109_4523_BB3B_284775FB178A_.wvu.FilterData" localSheetId="10" hidden="1">'PRESTAÇÃO DE CONTAS'!$B$6:$O$485</definedName>
    <definedName name="Z_378B4F8E_FF57_4E2D_8BC5_AEF9A01D98A7_.wvu.FilterData" localSheetId="11" hidden="1">'OBS  ENC'!$B$6:$V$485</definedName>
    <definedName name="Z_379D50CA_BCE1_4973_A0CA_FAA1DEF7B31D_.wvu.FilterData" localSheetId="1" hidden="1">APOIO!$AE$4:$AG$188</definedName>
    <definedName name="Z_379D50CA_BCE1_4973_A0CA_FAA1DEF7B31D_.wvu.FilterData" localSheetId="10" hidden="1">'PRESTAÇÃO DE CONTAS'!$B$6:$O$485</definedName>
    <definedName name="Z_37AE545E_8BBE_44B5_9D28_784E2E39BFCA_.wvu.FilterData" localSheetId="1" hidden="1">APOIO!$AE$4:$AG$188</definedName>
    <definedName name="Z_37BEBE07_E43C_480E_8783_E979506E1D80_.wvu.FilterData" localSheetId="11" hidden="1">'OBS  ENC'!$B$6:$V$485</definedName>
    <definedName name="Z_37C850A7_F9B2_4FB3_A703_47C065BC3A95_.wvu.FilterData" localSheetId="1" hidden="1">APOIO!$AE$4:$AG$188</definedName>
    <definedName name="Z_382A455C_5AA3_4057_A3FC_FD605E02A116_.wvu.FilterData" localSheetId="10" hidden="1">'PRESTAÇÃO DE CONTAS'!$B$6:$O$485</definedName>
    <definedName name="Z_38850311_97EF_45B2_A0F4_782777585976_.wvu.FilterData" localSheetId="1" hidden="1">APOIO!$AE$4:$AG$188</definedName>
    <definedName name="Z_38BA1BF2_2D93_473A_A3DE_7D1AD761013C_.wvu.FilterData" localSheetId="1" hidden="1">APOIO!$AE$4:$AG$188</definedName>
    <definedName name="Z_38BA1BF2_2D93_473A_A3DE_7D1AD761013C_.wvu.FilterData" localSheetId="7" hidden="1">EVENTOS!$B$6:$R$485</definedName>
    <definedName name="Z_38BA1BF2_2D93_473A_A3DE_7D1AD761013C_.wvu.FilterData" localSheetId="4" hidden="1">'INF GERAIS'!$B$6:$T$453</definedName>
    <definedName name="Z_38BA1BF2_2D93_473A_A3DE_7D1AD761013C_.wvu.FilterData" localSheetId="8" hidden="1">PAGAMENTOS!$B$6:$AY$485</definedName>
    <definedName name="Z_38BA1BF2_2D93_473A_A3DE_7D1AD761013C_.wvu.FilterData" localSheetId="10" hidden="1">'PRESTAÇÃO DE CONTAS'!$B$6:$O$485</definedName>
    <definedName name="Z_38D0C63C_B8FF_4E90_A41E_DC56108D10A1_.wvu.FilterData" localSheetId="1" hidden="1">APOIO!$AE$4:$AG$188</definedName>
    <definedName name="Z_38D0C63C_B8FF_4E90_A41E_DC56108D10A1_.wvu.FilterData" localSheetId="11" hidden="1">'OBS  ENC'!$B$6:$V$485</definedName>
    <definedName name="Z_38DC2BDE_3260_4F51_8BAE_C04A861311AF_.wvu.FilterData" localSheetId="1" hidden="1">APOIO!$AE$4:$AG$188</definedName>
    <definedName name="Z_38DC2BDE_3260_4F51_8BAE_C04A861311AF_.wvu.FilterData" localSheetId="11" hidden="1">'OBS  ENC'!$B$6:$V$485</definedName>
    <definedName name="Z_38DC2BDE_3260_4F51_8BAE_C04A861311AF_.wvu.FilterData" localSheetId="8" hidden="1">PAGAMENTOS!$B$6:$AY$485</definedName>
    <definedName name="Z_38DC2BDE_3260_4F51_8BAE_C04A861311AF_.wvu.FilterData" localSheetId="10" hidden="1">'PRESTAÇÃO DE CONTAS'!$B$6:$O$485</definedName>
    <definedName name="Z_38DEF514_2E76_4488_992B_577CAEEDBCBA_.wvu.FilterData" localSheetId="1" hidden="1">APOIO!$AE$4:$AG$188</definedName>
    <definedName name="Z_38DEF514_2E76_4488_992B_577CAEEDBCBA_.wvu.FilterData" localSheetId="7" hidden="1">EVENTOS!$B$6:$R$485</definedName>
    <definedName name="Z_38DEF514_2E76_4488_992B_577CAEEDBCBA_.wvu.FilterData" localSheetId="4" hidden="1">'INF GERAIS'!$B$6:$T$453</definedName>
    <definedName name="Z_38DEF514_2E76_4488_992B_577CAEEDBCBA_.wvu.FilterData" localSheetId="8" hidden="1">PAGAMENTOS!$B$6:$AY$485</definedName>
    <definedName name="Z_38DEF514_2E76_4488_992B_577CAEEDBCBA_.wvu.FilterData" localSheetId="9" hidden="1">VISTORIA!$B$6:$Z$454</definedName>
    <definedName name="Z_38DF4F75_3D5E_42C0_9E5B_C6EBF90DC665_.wvu.FilterData" localSheetId="2" hidden="1">'E-FISCO'!$A$2:$O$851</definedName>
    <definedName name="Z_38DF4F75_3D5E_42C0_9E5B_C6EBF90DC665_.wvu.FilterData" localSheetId="11" hidden="1">'OBS  ENC'!$B$6:$V$485</definedName>
    <definedName name="Z_38DF4F75_3D5E_42C0_9E5B_C6EBF90DC665_.wvu.FilterData" localSheetId="8" hidden="1">PAGAMENTOS!$B$6:$AY$485</definedName>
    <definedName name="Z_38DF4F75_3D5E_42C0_9E5B_C6EBF90DC665_.wvu.FilterData" localSheetId="9" hidden="1">VISTORIA!$B$6:$Z$453</definedName>
    <definedName name="Z_3945BB00_A43E_4B0D_80D7_831A136F0026_.wvu.FilterData" localSheetId="1" hidden="1">APOIO!$AE$4:$AG$188</definedName>
    <definedName name="Z_3945BB00_A43E_4B0D_80D7_831A136F0026_.wvu.FilterData" localSheetId="8" hidden="1">PAGAMENTOS!$B$6:$AY$485</definedName>
    <definedName name="Z_3945BB00_A43E_4B0D_80D7_831A136F0026_.wvu.FilterData" localSheetId="9" hidden="1">VISTORIA!$B$6:$Z$453</definedName>
    <definedName name="Z_39A9025D_0046_4227_901F_34B09D8BC850_.wvu.FilterData" localSheetId="1" hidden="1">APOIO!$AE$4:$AG$188</definedName>
    <definedName name="Z_39A9025D_0046_4227_901F_34B09D8BC850_.wvu.FilterData" localSheetId="7" hidden="1">EVENTOS!$B$6:$R$485</definedName>
    <definedName name="Z_39A9025D_0046_4227_901F_34B09D8BC850_.wvu.FilterData" localSheetId="4" hidden="1">'INF GERAIS'!$B$6:$T$453</definedName>
    <definedName name="Z_39A9025D_0046_4227_901F_34B09D8BC850_.wvu.FilterData" localSheetId="8" hidden="1">PAGAMENTOS!$B$6:$AY$485</definedName>
    <definedName name="Z_39A9025D_0046_4227_901F_34B09D8BC850_.wvu.FilterData" localSheetId="10" hidden="1">'PRESTAÇÃO DE CONTAS'!$B$6:$O$485</definedName>
    <definedName name="Z_39A9025D_0046_4227_901F_34B09D8BC850_.wvu.FilterData" localSheetId="9" hidden="1">VISTORIA!$B$6:$Z$454</definedName>
    <definedName name="Z_39BB8F23_424F_4F4E_9D8C_4D42E0D56F1F_.wvu.FilterData" localSheetId="1" hidden="1">APOIO!$AE$4:$AG$188</definedName>
    <definedName name="Z_39BB8F23_424F_4F4E_9D8C_4D42E0D56F1F_.wvu.FilterData" localSheetId="4" hidden="1">'INF GERAIS'!$B$6:$T$453</definedName>
    <definedName name="Z_39BB8F23_424F_4F4E_9D8C_4D42E0D56F1F_.wvu.FilterData" localSheetId="11" hidden="1">'OBS  ENC'!$B$6:$V$485</definedName>
    <definedName name="Z_39D7BA9F_DFF5_4CB5_8C40_DB62C7D17DEA_.wvu.FilterData" localSheetId="1" hidden="1">APOIO!$AE$4:$AG$188</definedName>
    <definedName name="Z_39D7BA9F_DFF5_4CB5_8C40_DB62C7D17DEA_.wvu.FilterData" localSheetId="7" hidden="1">EVENTOS!$B$6:$R$485</definedName>
    <definedName name="Z_39E82556_27FE_481C_B7CB_29D6A93C4047_.wvu.FilterData" localSheetId="1" hidden="1">APOIO!$AE$4:$AG$188</definedName>
    <definedName name="Z_39E82556_27FE_481C_B7CB_29D6A93C4047_.wvu.FilterData" localSheetId="7" hidden="1">EVENTOS!$B$6:$R$485</definedName>
    <definedName name="Z_39E82556_27FE_481C_B7CB_29D6A93C4047_.wvu.FilterData" localSheetId="4" hidden="1">'INF GERAIS'!$B$6:$AJ$453</definedName>
    <definedName name="Z_39F114BC_0595_4480_BEC9_5C90AF1C1C65_.wvu.FilterData" localSheetId="1" hidden="1">APOIO!$AE$4:$AG$188</definedName>
    <definedName name="Z_39F114BC_0595_4480_BEC9_5C90AF1C1C65_.wvu.FilterData" localSheetId="4" hidden="1">'INF GERAIS'!$B$6:$T$453</definedName>
    <definedName name="Z_3A5847BB_5579_4E91_AEC4_7811ADA3882B_.wvu.FilterData" localSheetId="1" hidden="1">APOIO!$AE$4:$AG$188</definedName>
    <definedName name="Z_3A5847BB_5579_4E91_AEC4_7811ADA3882B_.wvu.FilterData" localSheetId="10" hidden="1">'PRESTAÇÃO DE CONTAS'!$B$6:$O$485</definedName>
    <definedName name="Z_3A8DCD51_D4DB_4C39_A96D_7566D03B8112_.wvu.FilterData" localSheetId="7" hidden="1">EVENTOS!$B$6:$R$485</definedName>
    <definedName name="Z_3AC88018_C526_4028_96AF_3D8DDA828F94_.wvu.FilterData" localSheetId="11" hidden="1">'OBS  ENC'!$B$6:$V$485</definedName>
    <definedName name="Z_3AE9D62D_00FB_4F3E_8AAF_338626AF3903_.wvu.FilterData" localSheetId="1" hidden="1">APOIO!$AE$4:$AG$188</definedName>
    <definedName name="Z_3AE9D62D_00FB_4F3E_8AAF_338626AF3903_.wvu.FilterData" localSheetId="7" hidden="1">EVENTOS!$B$6:$R$485</definedName>
    <definedName name="Z_3AE9D62D_00FB_4F3E_8AAF_338626AF3903_.wvu.FilterData" localSheetId="10" hidden="1">'PRESTAÇÃO DE CONTAS'!$B$6:$O$485</definedName>
    <definedName name="Z_3AED0F60_9531_4113_A238_351EF592472C_.wvu.FilterData" localSheetId="1" hidden="1">APOIO!$AE$4:$AG$188</definedName>
    <definedName name="Z_3AED0F60_9531_4113_A238_351EF592472C_.wvu.FilterData" localSheetId="4" hidden="1">'INF GERAIS'!$B$6:$T$453</definedName>
    <definedName name="Z_3B07DECC_32C1_416D_A483_4032E5DF83F9_.wvu.FilterData" localSheetId="4" hidden="1">'INF GERAIS'!$B$6:$AH$453</definedName>
    <definedName name="Z_3B07DECC_32C1_416D_A483_4032E5DF83F9_.wvu.FilterData" localSheetId="11" hidden="1">'OBS  ENC'!$B$6:$V$485</definedName>
    <definedName name="Z_3B07DECC_32C1_416D_A483_4032E5DF83F9_.wvu.FilterData" localSheetId="8" hidden="1">PAGAMENTOS!$B$6:$AY$485</definedName>
    <definedName name="Z_3B07DECC_32C1_416D_A483_4032E5DF83F9_.wvu.FilterData" localSheetId="5" hidden="1">RESUMO!$B$6:$AD$453</definedName>
    <definedName name="Z_3B1397B4_772B_47EE_8D11_67EA904519A5_.wvu.FilterData" localSheetId="1" hidden="1">APOIO!$AE$4:$AG$188</definedName>
    <definedName name="Z_3B1397B4_772B_47EE_8D11_67EA904519A5_.wvu.FilterData" localSheetId="8" hidden="1">PAGAMENTOS!$B$6:$AY$485</definedName>
    <definedName name="Z_3B14E5C3_0130_4ADA_9466_F2D2413B6F2B_.wvu.FilterData" localSheetId="7" hidden="1">EVENTOS!$B$6:$R$485</definedName>
    <definedName name="Z_3B14E5C3_0130_4ADA_9466_F2D2413B6F2B_.wvu.FilterData" localSheetId="4" hidden="1">'INF GERAIS'!$B$6:$T$453</definedName>
    <definedName name="Z_3B14E5C3_0130_4ADA_9466_F2D2413B6F2B_.wvu.FilterData" localSheetId="11" hidden="1">'OBS  ENC'!$B$6:$V$485</definedName>
    <definedName name="Z_3B2CADC7_0604_4B94_A6B1_CDD782C96E1D_.wvu.FilterData" localSheetId="1" hidden="1">APOIO!$AE$4:$AG$188</definedName>
    <definedName name="Z_3B2CADC7_0604_4B94_A6B1_CDD782C96E1D_.wvu.FilterData" localSheetId="11" hidden="1">'OBS  ENC'!$B$6:$V$485</definedName>
    <definedName name="Z_3B4C1FCC_D0C7_4963_A6BC_73253AD842C8_.wvu.FilterData" localSheetId="1" hidden="1">APOIO!$AE$4:$AG$188</definedName>
    <definedName name="Z_3B4C1FCC_D0C7_4963_A6BC_73253AD842C8_.wvu.FilterData" localSheetId="7" hidden="1">EVENTOS!$B$6:$R$485</definedName>
    <definedName name="Z_3B4D64BE_7BDE_44DC_816D_9F838DB94281_.wvu.FilterData" localSheetId="1" hidden="1">APOIO!$AE$4:$AG$188</definedName>
    <definedName name="Z_3B4D64BE_7BDE_44DC_816D_9F838DB94281_.wvu.FilterData" localSheetId="7" hidden="1">EVENTOS!$B$6:$R$485</definedName>
    <definedName name="Z_3B4D64BE_7BDE_44DC_816D_9F838DB94281_.wvu.FilterData" localSheetId="4" hidden="1">'INF GERAIS'!$B$6:$T$453</definedName>
    <definedName name="Z_3B68F26E_51E6_4987_B7BE_7FE755FF246F_.wvu.FilterData" localSheetId="4" hidden="1">'INF GERAIS'!$B$6:$AH$453</definedName>
    <definedName name="Z_3B6F0F89_6487_42F6_BC01_DE8542B769AF_.wvu.Cols" localSheetId="3" hidden="1">AJUDA!$M:$XFD</definedName>
    <definedName name="Z_3B6F0F89_6487_42F6_BC01_DE8542B769AF_.wvu.FilterData" localSheetId="1" hidden="1">APOIO!$AE$4:$AG$188</definedName>
    <definedName name="Z_3B6F0F89_6487_42F6_BC01_DE8542B769AF_.wvu.FilterData" localSheetId="12" hidden="1">'CONCLUSÃO INFORMAL'!$B$6:$T$485</definedName>
    <definedName name="Z_3B6F0F89_6487_42F6_BC01_DE8542B769AF_.wvu.FilterData" localSheetId="2" hidden="1">'E-FISCO'!$A$2:$O$1471</definedName>
    <definedName name="Z_3B6F0F89_6487_42F6_BC01_DE8542B769AF_.wvu.FilterData" localSheetId="7" hidden="1">EVENTOS!$B$6:$R$485</definedName>
    <definedName name="Z_3B6F0F89_6487_42F6_BC01_DE8542B769AF_.wvu.FilterData" localSheetId="4" hidden="1">'INF GERAIS'!$B$6:$T$453</definedName>
    <definedName name="Z_3B6F0F89_6487_42F6_BC01_DE8542B769AF_.wvu.FilterData" localSheetId="0" hidden="1">'INF GERAIS ORIGINAL'!$B$6:$S$6</definedName>
    <definedName name="Z_3B6F0F89_6487_42F6_BC01_DE8542B769AF_.wvu.FilterData" localSheetId="11" hidden="1">'OBS  ENC'!$B$6:$V$485</definedName>
    <definedName name="Z_3B6F0F89_6487_42F6_BC01_DE8542B769AF_.wvu.FilterData" localSheetId="8" hidden="1">PAGAMENTOS!$B$6:$AY$485</definedName>
    <definedName name="Z_3B6F0F89_6487_42F6_BC01_DE8542B769AF_.wvu.FilterData" localSheetId="10" hidden="1">'PRESTAÇÃO DE CONTAS'!$B$6:$O$485</definedName>
    <definedName name="Z_3B6F0F89_6487_42F6_BC01_DE8542B769AF_.wvu.FilterData" localSheetId="5" hidden="1">RESUMO!$B$6:$AD$454</definedName>
    <definedName name="Z_3B6F0F89_6487_42F6_BC01_DE8542B769AF_.wvu.FilterData" localSheetId="6" hidden="1">'TERMO DE ADESÃO'!$B$6:$K$485</definedName>
    <definedName name="Z_3B6F0F89_6487_42F6_BC01_DE8542B769AF_.wvu.FilterData" localSheetId="9" hidden="1">VISTORIA!$B$6:$Z$454</definedName>
    <definedName name="Z_3B6F0F89_6487_42F6_BC01_DE8542B769AF_.wvu.PrintArea" localSheetId="2" hidden="1">'E-FISCO'!$A:$M</definedName>
    <definedName name="Z_3B7696C0_294B_4C36_A62E_2FFE10C1813A_.wvu.FilterData" localSheetId="8" hidden="1">PAGAMENTOS!$B$6:$AY$485</definedName>
    <definedName name="Z_3B7696C0_294B_4C36_A62E_2FFE10C1813A_.wvu.FilterData" localSheetId="9" hidden="1">VISTORIA!$B$6:$Z$453</definedName>
    <definedName name="Z_3B7C58DD_B283_4AAC_9AC8_E37066A750C6_.wvu.FilterData" localSheetId="1" hidden="1">APOIO!$AE$4:$AG$188</definedName>
    <definedName name="Z_3B85C2E7_7B59_4C5C_8EC8_A3F63446774F_.wvu.FilterData" localSheetId="1" hidden="1">APOIO!$AE$4:$AG$188</definedName>
    <definedName name="Z_3B85C2E7_7B59_4C5C_8EC8_A3F63446774F_.wvu.FilterData" localSheetId="7" hidden="1">EVENTOS!$B$6:$R$485</definedName>
    <definedName name="Z_3B86E703_24EA_4A4B_823B_87A0245AEB0E_.wvu.FilterData" localSheetId="4" hidden="1">'INF GERAIS'!$B$6:$T$453</definedName>
    <definedName name="Z_3BC2D985_FAF5_494D_941C_A43A6DDD162F_.wvu.FilterData" localSheetId="1" hidden="1">APOIO!$AE$4:$AG$188</definedName>
    <definedName name="Z_3BC2D985_FAF5_494D_941C_A43A6DDD162F_.wvu.FilterData" localSheetId="10" hidden="1">'PRESTAÇÃO DE CONTAS'!$B$6:$O$485</definedName>
    <definedName name="Z_3BDE8B2A_ECBC_4D3E_A40F_91274E9F76D8_.wvu.FilterData" localSheetId="1" hidden="1">APOIO!$AE$4:$AG$188</definedName>
    <definedName name="Z_3BDE8B2A_ECBC_4D3E_A40F_91274E9F76D8_.wvu.FilterData" localSheetId="7" hidden="1">EVENTOS!$B$6:$R$485</definedName>
    <definedName name="Z_3BDE8B2A_ECBC_4D3E_A40F_91274E9F76D8_.wvu.FilterData" localSheetId="11" hidden="1">'OBS  ENC'!$B$6:$V$485</definedName>
    <definedName name="Z_3BDE8B2A_ECBC_4D3E_A40F_91274E9F76D8_.wvu.FilterData" localSheetId="10" hidden="1">'PRESTAÇÃO DE CONTAS'!$B$6:$O$485</definedName>
    <definedName name="Z_3C00465E_7A83_464E_B83D_57DF886463F3_.wvu.FilterData" localSheetId="1" hidden="1">APOIO!$AE$4:$AG$188</definedName>
    <definedName name="Z_3C00465E_7A83_464E_B83D_57DF886463F3_.wvu.FilterData" localSheetId="7" hidden="1">EVENTOS!$B$6:$R$485</definedName>
    <definedName name="Z_3C00465E_7A83_464E_B83D_57DF886463F3_.wvu.FilterData" localSheetId="4" hidden="1">'INF GERAIS'!$B$6:$T$453</definedName>
    <definedName name="Z_3C00465E_7A83_464E_B83D_57DF886463F3_.wvu.FilterData" localSheetId="10" hidden="1">'PRESTAÇÃO DE CONTAS'!$B$6:$O$485</definedName>
    <definedName name="Z_3C154BB1_5509_4391_810D_E64E7C63547A_.wvu.FilterData" localSheetId="7" hidden="1">EVENTOS!$B$6:$R$485</definedName>
    <definedName name="Z_3C154BB1_5509_4391_810D_E64E7C63547A_.wvu.FilterData" localSheetId="4" hidden="1">'INF GERAIS'!$B$6:$AJ$453</definedName>
    <definedName name="Z_3C1EF7DC_F830_44EC_9BF7_9070389886E1_.wvu.FilterData" localSheetId="1" hidden="1">APOIO!$AE$4:$AG$188</definedName>
    <definedName name="Z_3C1EF7DC_F830_44EC_9BF7_9070389886E1_.wvu.FilterData" localSheetId="8" hidden="1">PAGAMENTOS!$B$6:$AY$485</definedName>
    <definedName name="Z_3C1EF7DC_F830_44EC_9BF7_9070389886E1_.wvu.FilterData" localSheetId="9" hidden="1">VISTORIA!$B$6:$Z$454</definedName>
    <definedName name="Z_3C269A3D_437E_48F7_80A6_B8F6E448C81E_.wvu.FilterData" localSheetId="1" hidden="1">APOIO!$AE$4:$AG$188</definedName>
    <definedName name="Z_3C269A3D_437E_48F7_80A6_B8F6E448C81E_.wvu.FilterData" localSheetId="8" hidden="1">PAGAMENTOS!$B$6:$AY$485</definedName>
    <definedName name="Z_3C269A3D_437E_48F7_80A6_B8F6E448C81E_.wvu.FilterData" localSheetId="9" hidden="1">VISTORIA!$B$6:$Z$454</definedName>
    <definedName name="Z_3C36044D_0FDD_4405_B3EE_195FD5E6CFAA_.wvu.FilterData" localSheetId="1" hidden="1">APOIO!$AE$4:$AG$188</definedName>
    <definedName name="Z_3C36044D_0FDD_4405_B3EE_195FD5E6CFAA_.wvu.FilterData" localSheetId="7" hidden="1">EVENTOS!$B$6:$R$485</definedName>
    <definedName name="Z_3C36044D_0FDD_4405_B3EE_195FD5E6CFAA_.wvu.FilterData" localSheetId="11" hidden="1">'OBS  ENC'!$B$6:$V$485</definedName>
    <definedName name="Z_3C36044D_0FDD_4405_B3EE_195FD5E6CFAA_.wvu.FilterData" localSheetId="10" hidden="1">'PRESTAÇÃO DE CONTAS'!$B$6:$O$485</definedName>
    <definedName name="Z_3C5BBC26_7609_4C45_B383_7D56C86EB943_.wvu.FilterData" localSheetId="1" hidden="1">APOIO!$AE$4:$AG$188</definedName>
    <definedName name="Z_3C5BBC26_7609_4C45_B383_7D56C86EB943_.wvu.FilterData" localSheetId="8" hidden="1">PAGAMENTOS!$B$6:$AY$485</definedName>
    <definedName name="Z_3C5BBC26_7609_4C45_B383_7D56C86EB943_.wvu.FilterData" localSheetId="9" hidden="1">VISTORIA!$B$6:$Z$453</definedName>
    <definedName name="Z_3D340DE8_BA0E_4623_8564_45CBC2CA26C5_.wvu.FilterData" localSheetId="1" hidden="1">APOIO!$AE$4:$AG$188</definedName>
    <definedName name="Z_3D340DE8_BA0E_4623_8564_45CBC2CA26C5_.wvu.FilterData" localSheetId="7" hidden="1">EVENTOS!$B$6:$R$485</definedName>
    <definedName name="Z_3D340DE8_BA0E_4623_8564_45CBC2CA26C5_.wvu.FilterData" localSheetId="4" hidden="1">'INF GERAIS'!$B$6:$T$453</definedName>
    <definedName name="Z_3D50BA80_5F45_4C77_89E4_3F1F12E755CC_.wvu.Cols" localSheetId="3" hidden="1">AJUDA!$M:$XFD</definedName>
    <definedName name="Z_3D50BA80_5F45_4C77_89E4_3F1F12E755CC_.wvu.FilterData" localSheetId="1" hidden="1">APOIO!$AE$4:$AG$188</definedName>
    <definedName name="Z_3D50BA80_5F45_4C77_89E4_3F1F12E755CC_.wvu.FilterData" localSheetId="12" hidden="1">'CONCLUSÃO INFORMAL'!$B$6:$T$485</definedName>
    <definedName name="Z_3D50BA80_5F45_4C77_89E4_3F1F12E755CC_.wvu.FilterData" localSheetId="2" hidden="1">'E-FISCO'!$A$2:$O$1514</definedName>
    <definedName name="Z_3D50BA80_5F45_4C77_89E4_3F1F12E755CC_.wvu.FilterData" localSheetId="7" hidden="1">EVENTOS!$B$6:$R$485</definedName>
    <definedName name="Z_3D50BA80_5F45_4C77_89E4_3F1F12E755CC_.wvu.FilterData" localSheetId="4" hidden="1">'INF GERAIS'!$B$6:$T$453</definedName>
    <definedName name="Z_3D50BA80_5F45_4C77_89E4_3F1F12E755CC_.wvu.FilterData" localSheetId="0" hidden="1">'INF GERAIS ORIGINAL'!$B$6:$S$6</definedName>
    <definedName name="Z_3D50BA80_5F45_4C77_89E4_3F1F12E755CC_.wvu.FilterData" localSheetId="11" hidden="1">'OBS  ENC'!$B$6:$V$485</definedName>
    <definedName name="Z_3D50BA80_5F45_4C77_89E4_3F1F12E755CC_.wvu.FilterData" localSheetId="8" hidden="1">PAGAMENTOS!$B$6:$AY$485</definedName>
    <definedName name="Z_3D50BA80_5F45_4C77_89E4_3F1F12E755CC_.wvu.FilterData" localSheetId="10" hidden="1">'PRESTAÇÃO DE CONTAS'!$B$6:$O$485</definedName>
    <definedName name="Z_3D50BA80_5F45_4C77_89E4_3F1F12E755CC_.wvu.FilterData" localSheetId="5" hidden="1">RESUMO!$B$6:$AD$454</definedName>
    <definedName name="Z_3D50BA80_5F45_4C77_89E4_3F1F12E755CC_.wvu.FilterData" localSheetId="6" hidden="1">'TERMO DE ADESÃO'!$B$6:$K$485</definedName>
    <definedName name="Z_3D50BA80_5F45_4C77_89E4_3F1F12E755CC_.wvu.FilterData" localSheetId="9" hidden="1">VISTORIA!$B$6:$Z$454</definedName>
    <definedName name="Z_3D50BA80_5F45_4C77_89E4_3F1F12E755CC_.wvu.PrintArea" localSheetId="2" hidden="1">'E-FISCO'!$A:$M</definedName>
    <definedName name="Z_3D5442EC_E338_4439_A586_F1BF99837E29_.wvu.FilterData" localSheetId="1" hidden="1">APOIO!$AE$4:$AG$188</definedName>
    <definedName name="Z_3D5442EC_E338_4439_A586_F1BF99837E29_.wvu.FilterData" localSheetId="7" hidden="1">EVENTOS!$B$6:$R$485</definedName>
    <definedName name="Z_3D5442EC_E338_4439_A586_F1BF99837E29_.wvu.FilterData" localSheetId="4" hidden="1">'INF GERAIS'!$B$6:$T$453</definedName>
    <definedName name="Z_3D5442EC_E338_4439_A586_F1BF99837E29_.wvu.FilterData" localSheetId="10" hidden="1">'PRESTAÇÃO DE CONTAS'!$B$6:$O$485</definedName>
    <definedName name="Z_3D5B3592_4C4D_4156_ADBD_79F067CF1148_.wvu.FilterData" localSheetId="1" hidden="1">APOIO!$AE$4:$AG$188</definedName>
    <definedName name="Z_3D5B3592_4C4D_4156_ADBD_79F067CF1148_.wvu.FilterData" localSheetId="7" hidden="1">EVENTOS!$B$6:$R$485</definedName>
    <definedName name="Z_3D5B3592_4C4D_4156_ADBD_79F067CF1148_.wvu.FilterData" localSheetId="4" hidden="1">'INF GERAIS'!$B$6:$T$453</definedName>
    <definedName name="Z_3D5B3592_4C4D_4156_ADBD_79F067CF1148_.wvu.FilterData" localSheetId="11" hidden="1">'OBS  ENC'!$B$6:$V$485</definedName>
    <definedName name="Z_3D5B3592_4C4D_4156_ADBD_79F067CF1148_.wvu.FilterData" localSheetId="9" hidden="1">VISTORIA!$B$6:$Z$454</definedName>
    <definedName name="Z_3D7D4DE7_A5A2_4C2F_987C_A4305B999CDD_.wvu.FilterData" localSheetId="1" hidden="1">APOIO!$AE$4:$AG$188</definedName>
    <definedName name="Z_3D821B6C_0C17_443B_9E0A_D991DD6B11A2_.wvu.FilterData" localSheetId="7" hidden="1">EVENTOS!$B$6:$R$485</definedName>
    <definedName name="Z_3DA34095_6C3C_4AF8_A49E_BA73B937D622_.wvu.FilterData" localSheetId="1" hidden="1">APOIO!$AE$4:$AG$188</definedName>
    <definedName name="Z_3DA34095_6C3C_4AF8_A49E_BA73B937D622_.wvu.FilterData" localSheetId="11" hidden="1">'OBS  ENC'!$B$6:$V$485</definedName>
    <definedName name="Z_3DBE62E3_334B_4263_AA9F_A1E9F4C7A279_.wvu.FilterData" localSheetId="1" hidden="1">APOIO!$AE$4:$AG$188</definedName>
    <definedName name="Z_3DBE62E3_334B_4263_AA9F_A1E9F4C7A279_.wvu.FilterData" localSheetId="2" hidden="1">'E-FISCO'!$A$2:$O$1396</definedName>
    <definedName name="Z_3DBE62E3_334B_4263_AA9F_A1E9F4C7A279_.wvu.FilterData" localSheetId="11" hidden="1">'OBS  ENC'!$B$6:$V$485</definedName>
    <definedName name="Z_3DBE62E3_334B_4263_AA9F_A1E9F4C7A279_.wvu.FilterData" localSheetId="8" hidden="1">PAGAMENTOS!$B$6:$AY$485</definedName>
    <definedName name="Z_3DBE62E3_334B_4263_AA9F_A1E9F4C7A279_.wvu.FilterData" localSheetId="9" hidden="1">VISTORIA!$B$6:$Z$454</definedName>
    <definedName name="Z_3DD8F89F_42E8_44C8_AB0F_5F1FB9C883DB_.wvu.FilterData" localSheetId="1" hidden="1">APOIO!$AE$4:$AG$188</definedName>
    <definedName name="Z_3DD8F89F_42E8_44C8_AB0F_5F1FB9C883DB_.wvu.FilterData" localSheetId="11" hidden="1">'OBS  ENC'!$B$6:$V$485</definedName>
    <definedName name="Z_3E270CC9_C0FF_4B7E_940A_EEC241154DD6_.wvu.FilterData" localSheetId="1" hidden="1">APOIO!$AE$4:$AG$188</definedName>
    <definedName name="Z_3E270CC9_C0FF_4B7E_940A_EEC241154DD6_.wvu.FilterData" localSheetId="7" hidden="1">EVENTOS!$B$6:$R$485</definedName>
    <definedName name="Z_3E270CC9_C0FF_4B7E_940A_EEC241154DD6_.wvu.FilterData" localSheetId="4" hidden="1">'INF GERAIS'!$B$6:$T$453</definedName>
    <definedName name="Z_3E270CC9_C0FF_4B7E_940A_EEC241154DD6_.wvu.FilterData" localSheetId="11" hidden="1">'OBS  ENC'!$B$6:$V$485</definedName>
    <definedName name="Z_3E54618B_17EE_47E0_9A26_A2A5E299930F_.wvu.FilterData" localSheetId="1" hidden="1">APOIO!$AE$4:$AG$188</definedName>
    <definedName name="Z_3E54618B_17EE_47E0_9A26_A2A5E299930F_.wvu.FilterData" localSheetId="7" hidden="1">EVENTOS!$B$6:$R$485</definedName>
    <definedName name="Z_3E54618B_17EE_47E0_9A26_A2A5E299930F_.wvu.FilterData" localSheetId="4" hidden="1">'INF GERAIS'!$B$6:$T$453</definedName>
    <definedName name="Z_3E69E64D_C2B6_45AB_A739_1C19491C8517_.wvu.FilterData" localSheetId="1" hidden="1">APOIO!$AE$4:$AG$188</definedName>
    <definedName name="Z_3E69E64D_C2B6_45AB_A739_1C19491C8517_.wvu.FilterData" localSheetId="7" hidden="1">EVENTOS!$B$6:$R$485</definedName>
    <definedName name="Z_3E69E64D_C2B6_45AB_A739_1C19491C8517_.wvu.FilterData" localSheetId="4" hidden="1">'INF GERAIS'!$B$6:$T$453</definedName>
    <definedName name="Z_3E69E64D_C2B6_45AB_A739_1C19491C8517_.wvu.FilterData" localSheetId="10" hidden="1">'PRESTAÇÃO DE CONTAS'!$B$6:$O$485</definedName>
    <definedName name="Z_3EA38324_A290_4473_9D90_943EA2D4ADD0_.wvu.FilterData" localSheetId="7" hidden="1">EVENTOS!$B$6:$R$485</definedName>
    <definedName name="Z_3EA38324_A290_4473_9D90_943EA2D4ADD0_.wvu.FilterData" localSheetId="4" hidden="1">'INF GERAIS'!$B$6:$T$453</definedName>
    <definedName name="Z_3EA38324_A290_4473_9D90_943EA2D4ADD0_.wvu.FilterData" localSheetId="11" hidden="1">'OBS  ENC'!$B$6:$V$485</definedName>
    <definedName name="Z_3EA38324_A290_4473_9D90_943EA2D4ADD0_.wvu.FilterData" localSheetId="8" hidden="1">PAGAMENTOS!$B$6:$AY$485</definedName>
    <definedName name="Z_3EA38324_A290_4473_9D90_943EA2D4ADD0_.wvu.FilterData" localSheetId="9" hidden="1">VISTORIA!$B$6:$Z$453</definedName>
    <definedName name="Z_3EC3F7F6_920E_48AC_8CF6_3200F45D7A2B_.wvu.FilterData" localSheetId="1" hidden="1">APOIO!$AE$4:$AG$188</definedName>
    <definedName name="Z_3EC3F7F6_920E_48AC_8CF6_3200F45D7A2B_.wvu.FilterData" localSheetId="8" hidden="1">PAGAMENTOS!$B$6:$AY$485</definedName>
    <definedName name="Z_3ECD635E_11E6_4EA3_9F4D_9A62480595C5_.wvu.FilterData" localSheetId="1" hidden="1">APOIO!$AE$4:$AG$188</definedName>
    <definedName name="Z_3ECD635E_11E6_4EA3_9F4D_9A62480595C5_.wvu.FilterData" localSheetId="2" hidden="1">'E-FISCO'!$A$2:$O$1243</definedName>
    <definedName name="Z_3ECD635E_11E6_4EA3_9F4D_9A62480595C5_.wvu.FilterData" localSheetId="11" hidden="1">'OBS  ENC'!$B$6:$V$485</definedName>
    <definedName name="Z_3F1C26D2_5326_461A_B082_B5902F4A49F2_.wvu.FilterData" localSheetId="1" hidden="1">APOIO!$AE$4:$AG$188</definedName>
    <definedName name="Z_3F1C26D2_5326_461A_B082_B5902F4A49F2_.wvu.FilterData" localSheetId="2" hidden="1">'E-FISCO'!$A$2:$O$1430</definedName>
    <definedName name="Z_3F1C26D2_5326_461A_B082_B5902F4A49F2_.wvu.FilterData" localSheetId="7" hidden="1">EVENTOS!$B$6:$R$485</definedName>
    <definedName name="Z_3F1C26D2_5326_461A_B082_B5902F4A49F2_.wvu.FilterData" localSheetId="8" hidden="1">PAGAMENTOS!$B$6:$AY$485</definedName>
    <definedName name="Z_3F52560D_4E8E_44D3_AAF3_6F77CCB47BA5_.wvu.FilterData" localSheetId="7" hidden="1">EVENTOS!$B$6:$R$485</definedName>
    <definedName name="Z_3FBEB7D7_4303_4716_AEF4_A80EF1B05FB3_.wvu.FilterData" localSheetId="1" hidden="1">APOIO!$AE$4:$AG$188</definedName>
    <definedName name="Z_3FC976CC_B255_49A8_9465_C294EA7192B5_.wvu.FilterData" localSheetId="1" hidden="1">APOIO!$AE$4:$AG$188</definedName>
    <definedName name="Z_3FC976CC_B255_49A8_9465_C294EA7192B5_.wvu.FilterData" localSheetId="11" hidden="1">'OBS  ENC'!$B$6:$V$485</definedName>
    <definedName name="Z_3FC976CC_B255_49A8_9465_C294EA7192B5_.wvu.FilterData" localSheetId="8" hidden="1">PAGAMENTOS!$B$6:$AY$485</definedName>
    <definedName name="Z_3FC976CC_B255_49A8_9465_C294EA7192B5_.wvu.FilterData" localSheetId="10" hidden="1">'PRESTAÇÃO DE CONTAS'!$B$6:$O$485</definedName>
    <definedName name="Z_3FC976CC_B255_49A8_9465_C294EA7192B5_.wvu.FilterData" localSheetId="9" hidden="1">VISTORIA!$B$6:$Z$453</definedName>
    <definedName name="Z_3FDDCA6C_1425_47C3_AC1E_42A68F937652_.wvu.FilterData" localSheetId="1" hidden="1">APOIO!$AE$4:$AG$188</definedName>
    <definedName name="Z_4017A0CB_3248_4252_B06F_A929D5E4DFC6_.wvu.FilterData" localSheetId="1" hidden="1">APOIO!$AE$4:$AG$188</definedName>
    <definedName name="Z_4017A0CB_3248_4252_B06F_A929D5E4DFC6_.wvu.FilterData" localSheetId="11" hidden="1">'OBS  ENC'!$B$6:$V$485</definedName>
    <definedName name="Z_40256D34_9935_4273_BDB4_F4EEFC0DEA9E_.wvu.FilterData" localSheetId="1" hidden="1">APOIO!$AE$4:$AG$188</definedName>
    <definedName name="Z_40256D34_9935_4273_BDB4_F4EEFC0DEA9E_.wvu.FilterData" localSheetId="8" hidden="1">PAGAMENTOS!$B$6:$AY$485</definedName>
    <definedName name="Z_40256D34_9935_4273_BDB4_F4EEFC0DEA9E_.wvu.FilterData" localSheetId="9" hidden="1">VISTORIA!$B$6:$Z$453</definedName>
    <definedName name="Z_402ED0BE_00A1_4ABD_9CF0_928C83DBA6A1_.wvu.FilterData" localSheetId="1" hidden="1">APOIO!$AE$4:$AG$188</definedName>
    <definedName name="Z_402ED0BE_00A1_4ABD_9CF0_928C83DBA6A1_.wvu.FilterData" localSheetId="10" hidden="1">'PRESTAÇÃO DE CONTAS'!$B$6:$O$485</definedName>
    <definedName name="Z_404768CB_D046_49FB_B3A2_1712423641E3_.wvu.FilterData" localSheetId="1" hidden="1">APOIO!$AE$4:$AG$188</definedName>
    <definedName name="Z_40A8C1C6_5801_4944_98D3_5A851B295E9D_.wvu.FilterData" localSheetId="1" hidden="1">APOIO!$AE$4:$AG$188</definedName>
    <definedName name="Z_40A8C1C6_5801_4944_98D3_5A851B295E9D_.wvu.FilterData" localSheetId="7" hidden="1">EVENTOS!$B$6:$R$485</definedName>
    <definedName name="Z_40BB3AA6_25BB_4D58_A596_E20B2DEAA968_.wvu.FilterData" localSheetId="1" hidden="1">APOIO!$AE$4:$AG$188</definedName>
    <definedName name="Z_40BB3AA6_25BB_4D58_A596_E20B2DEAA968_.wvu.FilterData" localSheetId="11" hidden="1">'OBS  ENC'!$B$6:$V$485</definedName>
    <definedName name="Z_40BB3AA6_25BB_4D58_A596_E20B2DEAA968_.wvu.FilterData" localSheetId="8" hidden="1">PAGAMENTOS!$B$6:$AY$485</definedName>
    <definedName name="Z_40BB3AA6_25BB_4D58_A596_E20B2DEAA968_.wvu.FilterData" localSheetId="9" hidden="1">VISTORIA!$B$6:$Z$454</definedName>
    <definedName name="Z_40C0E563_D84A_4724_A7D7_5DBC9A1FC047_.wvu.FilterData" localSheetId="11" hidden="1">'OBS  ENC'!$B$6:$V$485</definedName>
    <definedName name="Z_40C0E563_D84A_4724_A7D7_5DBC9A1FC047_.wvu.FilterData" localSheetId="10" hidden="1">'PRESTAÇÃO DE CONTAS'!$B$6:$O$485</definedName>
    <definedName name="Z_410BCB73_AA63_498B_871B_FBC09304ED03_.wvu.FilterData" localSheetId="1" hidden="1">APOIO!$AE$4:$AG$188</definedName>
    <definedName name="Z_411977B8_3968_416B_8821_1E9CEC05756D_.wvu.FilterData" localSheetId="1" hidden="1">APOIO!$AE$4:$AG$188</definedName>
    <definedName name="Z_411977B8_3968_416B_8821_1E9CEC05756D_.wvu.FilterData" localSheetId="7" hidden="1">EVENTOS!$B$6:$R$485</definedName>
    <definedName name="Z_413A0AFB_C279_4AEC_B63B_8FA65B4BA818_.wvu.FilterData" localSheetId="1" hidden="1">APOIO!$AE$4:$AG$188</definedName>
    <definedName name="Z_413A0AFB_C279_4AEC_B63B_8FA65B4BA818_.wvu.FilterData" localSheetId="4" hidden="1">'INF GERAIS'!$B$6:$T$453</definedName>
    <definedName name="Z_413A0AFB_C279_4AEC_B63B_8FA65B4BA818_.wvu.FilterData" localSheetId="10" hidden="1">'PRESTAÇÃO DE CONTAS'!$B$6:$O$485</definedName>
    <definedName name="Z_41407F0A_0871_4BD8_932C_41B9B0A54F9C_.wvu.FilterData" localSheetId="1" hidden="1">APOIO!$AE$4:$AG$188</definedName>
    <definedName name="Z_41407F0A_0871_4BD8_932C_41B9B0A54F9C_.wvu.FilterData" localSheetId="8" hidden="1">PAGAMENTOS!$B$6:$AY$485</definedName>
    <definedName name="Z_418E4E31_78EA_4D35_8D6D_61E5A7C499B1_.wvu.FilterData" localSheetId="1" hidden="1">APOIO!$AE$4:$AG$188</definedName>
    <definedName name="Z_418E4E31_78EA_4D35_8D6D_61E5A7C499B1_.wvu.FilterData" localSheetId="11" hidden="1">'OBS  ENC'!$B$6:$V$485</definedName>
    <definedName name="Z_41AE00E2_10C5_4B27_BF0D_E6FFD9286469_.wvu.FilterData" localSheetId="11" hidden="1">'OBS  ENC'!$B$6:$V$485</definedName>
    <definedName name="Z_41AEF906_6402_4389_B5AE_13CC0AA7B96B_.wvu.FilterData" localSheetId="4" hidden="1">'INF GERAIS'!$B$6:$T$453</definedName>
    <definedName name="Z_41B4CF00_BCEA_4BC6_A399_E59C1A5493E8_.wvu.FilterData" localSheetId="1" hidden="1">APOIO!$AE$4:$AG$188</definedName>
    <definedName name="Z_41B4CF00_BCEA_4BC6_A399_E59C1A5493E8_.wvu.FilterData" localSheetId="7" hidden="1">EVENTOS!$B$6:$R$485</definedName>
    <definedName name="Z_41EE3B05_5A1D_4172_9AAA_6E940DA81BD7_.wvu.FilterData" localSheetId="1" hidden="1">APOIO!$AE$4:$AG$188</definedName>
    <definedName name="Z_41EE3B05_5A1D_4172_9AAA_6E940DA81BD7_.wvu.FilterData" localSheetId="7" hidden="1">EVENTOS!$B$6:$R$485</definedName>
    <definedName name="Z_41EE3B05_5A1D_4172_9AAA_6E940DA81BD7_.wvu.FilterData" localSheetId="11" hidden="1">'OBS  ENC'!$B$6:$V$485</definedName>
    <definedName name="Z_4212BF17_3E0F_4F94_BCAD_D978AD4735D8_.wvu.FilterData" localSheetId="1" hidden="1">APOIO!$AE$4:$AG$188</definedName>
    <definedName name="Z_423B8B90_2600_42BE_8E84_8CA2A2FB9C17_.wvu.FilterData" localSheetId="7" hidden="1">EVENTOS!$B$6:$R$485</definedName>
    <definedName name="Z_423B8B90_2600_42BE_8E84_8CA2A2FB9C17_.wvu.FilterData" localSheetId="4" hidden="1">'INF GERAIS'!$B$6:$T$453</definedName>
    <definedName name="Z_423B8B90_2600_42BE_8E84_8CA2A2FB9C17_.wvu.FilterData" localSheetId="11" hidden="1">'OBS  ENC'!$B$6:$V$485</definedName>
    <definedName name="Z_4292DB18_3EE8_4E19_90A8_75A9863E025C_.wvu.FilterData" localSheetId="1" hidden="1">APOIO!$AE$4:$AG$188</definedName>
    <definedName name="Z_4292DB18_3EE8_4E19_90A8_75A9863E025C_.wvu.FilterData" localSheetId="11" hidden="1">'OBS  ENC'!$B$6:$V$485</definedName>
    <definedName name="Z_4292DB18_3EE8_4E19_90A8_75A9863E025C_.wvu.FilterData" localSheetId="10" hidden="1">'PRESTAÇÃO DE CONTAS'!$B$6:$O$485</definedName>
    <definedName name="Z_42A785FF_73B2_4665_BAF8_3CD708C7CED0_.wvu.FilterData" localSheetId="1" hidden="1">APOIO!$AE$4:$AG$188</definedName>
    <definedName name="Z_42A785FF_73B2_4665_BAF8_3CD708C7CED0_.wvu.FilterData" localSheetId="4" hidden="1">'INF GERAIS'!$B$6:$T$453</definedName>
    <definedName name="Z_42BD09BA_79A7_4801_8B8C_E4298423078C_.wvu.FilterData" localSheetId="11" hidden="1">'OBS  ENC'!$B$6:$V$485</definedName>
    <definedName name="Z_42BF2B07_778C_4424_A2BA_41A2FF0B646D_.wvu.FilterData" localSheetId="1" hidden="1">APOIO!$AE$4:$AG$188</definedName>
    <definedName name="Z_42BF2B07_778C_4424_A2BA_41A2FF0B646D_.wvu.FilterData" localSheetId="7" hidden="1">EVENTOS!$B$6:$R$485</definedName>
    <definedName name="Z_42BF2B07_778C_4424_A2BA_41A2FF0B646D_.wvu.FilterData" localSheetId="4" hidden="1">'INF GERAIS'!$B$6:$T$453</definedName>
    <definedName name="Z_430B1B08_A328_4307_BF66_5466D3AB0C76_.wvu.FilterData" localSheetId="1" hidden="1">APOIO!$AE$4:$AG$188</definedName>
    <definedName name="Z_430B1B08_A328_4307_BF66_5466D3AB0C76_.wvu.FilterData" localSheetId="4" hidden="1">'INF GERAIS'!$B$6:$T$453</definedName>
    <definedName name="Z_431264F6_CDD8_4769_B2A1_7476F0331441_.wvu.FilterData" localSheetId="1" hidden="1">APOIO!$AE$4:$AG$188</definedName>
    <definedName name="Z_431264F6_CDD8_4769_B2A1_7476F0331441_.wvu.FilterData" localSheetId="7" hidden="1">EVENTOS!$B$6:$R$485</definedName>
    <definedName name="Z_433E5D25_BF84_4ADE_B09A_6D7BA2098BBE_.wvu.FilterData" localSheetId="1" hidden="1">APOIO!$AE$4:$AG$188</definedName>
    <definedName name="Z_433E5D25_BF84_4ADE_B09A_6D7BA2098BBE_.wvu.FilterData" localSheetId="7" hidden="1">EVENTOS!$B$6:$R$485</definedName>
    <definedName name="Z_433E5D25_BF84_4ADE_B09A_6D7BA2098BBE_.wvu.FilterData" localSheetId="4" hidden="1">'INF GERAIS'!$B$6:$T$453</definedName>
    <definedName name="Z_4357446B_5608_496C_A8E9_F58A73C96DD7_.wvu.FilterData" localSheetId="1" hidden="1">APOIO!$AE$4:$AG$188</definedName>
    <definedName name="Z_4357446B_5608_496C_A8E9_F58A73C96DD7_.wvu.FilterData" localSheetId="7" hidden="1">EVENTOS!$B$6:$R$485</definedName>
    <definedName name="Z_4357446B_5608_496C_A8E9_F58A73C96DD7_.wvu.FilterData" localSheetId="4" hidden="1">'INF GERAIS'!$B$6:$T$453</definedName>
    <definedName name="Z_442773B4_CAE2_46CB_8906_C759E096B5CF_.wvu.FilterData" localSheetId="1" hidden="1">APOIO!$AE$4:$AG$188</definedName>
    <definedName name="Z_442773B4_CAE2_46CB_8906_C759E096B5CF_.wvu.FilterData" localSheetId="7" hidden="1">EVENTOS!$B$6:$R$485</definedName>
    <definedName name="Z_4463E128_FB1D_43D0_8C7E_13E3A9241C85_.wvu.FilterData" localSheetId="7" hidden="1">EVENTOS!$B$6:$R$485</definedName>
    <definedName name="Z_4463E128_FB1D_43D0_8C7E_13E3A9241C85_.wvu.FilterData" localSheetId="8" hidden="1">PAGAMENTOS!$B$6:$AY$485</definedName>
    <definedName name="Z_4463E128_FB1D_43D0_8C7E_13E3A9241C85_.wvu.FilterData" localSheetId="9" hidden="1">VISTORIA!$B$6:$Z$453</definedName>
    <definedName name="Z_449BD4FD_DE0B_47C9_9A45_7D4ABE67C9F0_.wvu.FilterData" localSheetId="1" hidden="1">APOIO!$AE$4:$AG$188</definedName>
    <definedName name="Z_449BD4FD_DE0B_47C9_9A45_7D4ABE67C9F0_.wvu.FilterData" localSheetId="7" hidden="1">EVENTOS!$B$6:$R$485</definedName>
    <definedName name="Z_449BD4FD_DE0B_47C9_9A45_7D4ABE67C9F0_.wvu.FilterData" localSheetId="4" hidden="1">'INF GERAIS'!$B$6:$T$453</definedName>
    <definedName name="Z_449BD4FD_DE0B_47C9_9A45_7D4ABE67C9F0_.wvu.FilterData" localSheetId="10" hidden="1">'PRESTAÇÃO DE CONTAS'!$B$6:$O$485</definedName>
    <definedName name="Z_44F8A6D0_D8C1_4282_AE0E_9430BACB1367_.wvu.FilterData" localSheetId="1" hidden="1">APOIO!$AE$4:$AG$188</definedName>
    <definedName name="Z_44F8A6D0_D8C1_4282_AE0E_9430BACB1367_.wvu.FilterData" localSheetId="8" hidden="1">PAGAMENTOS!$B$6:$AY$485</definedName>
    <definedName name="Z_44F8A6D0_D8C1_4282_AE0E_9430BACB1367_.wvu.FilterData" localSheetId="9" hidden="1">VISTORIA!$B$6:$Z$453</definedName>
    <definedName name="Z_454AB1A5_B321_4505_82D9_D3648F7CD349_.wvu.FilterData" localSheetId="1" hidden="1">APOIO!$AE$4:$AG$188</definedName>
    <definedName name="Z_454AB1A5_B321_4505_82D9_D3648F7CD349_.wvu.FilterData" localSheetId="7" hidden="1">EVENTOS!$B$6:$R$485</definedName>
    <definedName name="Z_454AB1A5_B321_4505_82D9_D3648F7CD349_.wvu.FilterData" localSheetId="4" hidden="1">'INF GERAIS'!$B$6:$T$453</definedName>
    <definedName name="Z_454AB1A5_B321_4505_82D9_D3648F7CD349_.wvu.FilterData" localSheetId="10" hidden="1">'PRESTAÇÃO DE CONTAS'!$B$6:$O$485</definedName>
    <definedName name="Z_45656694_C2BE_45FA_8B41_0AB422C16799_.wvu.FilterData" localSheetId="9" hidden="1">VISTORIA!$B$6:$Z$453</definedName>
    <definedName name="Z_456B4C78_F182_4BF0_B6D2_FF13B8DDA4BC_.wvu.FilterData" localSheetId="7" hidden="1">EVENTOS!$B$6:$R$485</definedName>
    <definedName name="Z_458BAC89_F540_4F6E_8DD0_F033A1D496B1_.wvu.FilterData" localSheetId="1" hidden="1">APOIO!$AE$4:$AG$188</definedName>
    <definedName name="Z_458BAC89_F540_4F6E_8DD0_F033A1D496B1_.wvu.FilterData" localSheetId="11" hidden="1">'OBS  ENC'!$B$6:$V$485</definedName>
    <definedName name="Z_45ACC446_BD1E_4BB8_9499_8A412C505596_.wvu.FilterData" localSheetId="1" hidden="1">APOIO!$AE$4:$AG$188</definedName>
    <definedName name="Z_45ACC446_BD1E_4BB8_9499_8A412C505596_.wvu.FilterData" localSheetId="7" hidden="1">EVENTOS!$B$6:$R$485</definedName>
    <definedName name="Z_45B7122E_67BE_45A9_A503_083A42CC3ECC_.wvu.FilterData" localSheetId="1" hidden="1">APOIO!$AE$4:$AG$188</definedName>
    <definedName name="Z_45B7122E_67BE_45A9_A503_083A42CC3ECC_.wvu.FilterData" localSheetId="7" hidden="1">EVENTOS!$B$6:$R$485</definedName>
    <definedName name="Z_45B7122E_67BE_45A9_A503_083A42CC3ECC_.wvu.FilterData" localSheetId="8" hidden="1">PAGAMENTOS!$B$6:$AY$485</definedName>
    <definedName name="Z_45B7122E_67BE_45A9_A503_083A42CC3ECC_.wvu.FilterData" localSheetId="9" hidden="1">VISTORIA!$B$6:$Z$454</definedName>
    <definedName name="Z_45C2B2A4_EC09_46BA_BA0A_F93CDCC0BB13_.wvu.FilterData" localSheetId="7" hidden="1">EVENTOS!$B$6:$R$485</definedName>
    <definedName name="Z_45C2B2A4_EC09_46BA_BA0A_F93CDCC0BB13_.wvu.FilterData" localSheetId="8" hidden="1">PAGAMENTOS!$B$6:$AY$485</definedName>
    <definedName name="Z_45C2B2A4_EC09_46BA_BA0A_F93CDCC0BB13_.wvu.FilterData" localSheetId="10" hidden="1">'PRESTAÇÃO DE CONTAS'!$B$6:$O$485</definedName>
    <definedName name="Z_45C2B2A4_EC09_46BA_BA0A_F93CDCC0BB13_.wvu.FilterData" localSheetId="9" hidden="1">VISTORIA!$B$6:$Z$453</definedName>
    <definedName name="Z_45DDDFE6_9958_42B9_8EB0_CB6F48226783_.wvu.FilterData" localSheetId="4" hidden="1">'INF GERAIS'!$B$6:$AH$453</definedName>
    <definedName name="Z_45DDDFE6_9958_42B9_8EB0_CB6F48226783_.wvu.FilterData" localSheetId="8" hidden="1">PAGAMENTOS!$B$6:$AY$485</definedName>
    <definedName name="Z_45F47F0F_B661_449F_AEF7_CBFE75ACEF4C_.wvu.FilterData" localSheetId="11" hidden="1">'OBS  ENC'!$B$6:$V$485</definedName>
    <definedName name="Z_4612005D_BFAE_4F0F_B366_8E11D125445E_.wvu.FilterData" localSheetId="8" hidden="1">PAGAMENTOS!$B$6:$AY$485</definedName>
    <definedName name="Z_46491642_D362_45C4_BC29_7D75DB06B7A4_.wvu.FilterData" localSheetId="1" hidden="1">APOIO!$AE$4:$AG$188</definedName>
    <definedName name="Z_468AE4B0_48C4_4738_867C_E9F41C59BBD7_.wvu.FilterData" localSheetId="1" hidden="1">APOIO!$AE$4:$AG$188</definedName>
    <definedName name="Z_468AE4B0_48C4_4738_867C_E9F41C59BBD7_.wvu.FilterData" localSheetId="7" hidden="1">EVENTOS!$B$6:$R$485</definedName>
    <definedName name="Z_46A9C170_36BE_4CD7_ACA8_6D1E6C66971A_.wvu.FilterData" localSheetId="1" hidden="1">APOIO!$AE$4:$AG$188</definedName>
    <definedName name="Z_46A9C170_36BE_4CD7_ACA8_6D1E6C66971A_.wvu.FilterData" localSheetId="11" hidden="1">'OBS  ENC'!$B$6:$V$485</definedName>
    <definedName name="Z_46C2F649_569C_4583_B252_661BD4F1F95B_.wvu.FilterData" localSheetId="11" hidden="1">'OBS  ENC'!$B$6:$V$485</definedName>
    <definedName name="Z_46C2F649_569C_4583_B252_661BD4F1F95B_.wvu.FilterData" localSheetId="8" hidden="1">PAGAMENTOS!$B$6:$AY$485</definedName>
    <definedName name="Z_46C2F649_569C_4583_B252_661BD4F1F95B_.wvu.FilterData" localSheetId="9" hidden="1">VISTORIA!$B$6:$Z$453</definedName>
    <definedName name="Z_46F6000E_7364_4404_B396_BC4C957CC9C1_.wvu.FilterData" localSheetId="1" hidden="1">APOIO!$AE$4:$AG$188</definedName>
    <definedName name="Z_46F6000E_7364_4404_B396_BC4C957CC9C1_.wvu.FilterData" localSheetId="7" hidden="1">EVENTOS!$B$6:$R$485</definedName>
    <definedName name="Z_46F6000E_7364_4404_B396_BC4C957CC9C1_.wvu.FilterData" localSheetId="8" hidden="1">PAGAMENTOS!$B$6:$AY$485</definedName>
    <definedName name="Z_46F6000E_7364_4404_B396_BC4C957CC9C1_.wvu.FilterData" localSheetId="10" hidden="1">'PRESTAÇÃO DE CONTAS'!$B$6:$O$485</definedName>
    <definedName name="Z_46FF48D8_3F3F_4F23_9458_A3BD2B2758F6_.wvu.FilterData" localSheetId="1" hidden="1">APOIO!$AE$4:$AG$188</definedName>
    <definedName name="Z_470E6D07_14F8_4D41_ABFA_A4BFA2036551_.wvu.FilterData" localSheetId="1" hidden="1">APOIO!$AE$4:$AG$188</definedName>
    <definedName name="Z_470E6D07_14F8_4D41_ABFA_A4BFA2036551_.wvu.FilterData" localSheetId="4" hidden="1">'INF GERAIS'!$B$6:$T$453</definedName>
    <definedName name="Z_470E6D07_14F8_4D41_ABFA_A4BFA2036551_.wvu.FilterData" localSheetId="8" hidden="1">PAGAMENTOS!$B$6:$AY$485</definedName>
    <definedName name="Z_470E6D07_14F8_4D41_ABFA_A4BFA2036551_.wvu.FilterData" localSheetId="9" hidden="1">VISTORIA!$B$6:$Z$453</definedName>
    <definedName name="Z_470EF053_9FB8_4E21_A306_0CC0A16E615E_.wvu.FilterData" localSheetId="7" hidden="1">EVENTOS!$B$6:$R$485</definedName>
    <definedName name="Z_470EF053_9FB8_4E21_A306_0CC0A16E615E_.wvu.FilterData" localSheetId="8" hidden="1">PAGAMENTOS!$B$6:$AY$485</definedName>
    <definedName name="Z_470EF053_9FB8_4E21_A306_0CC0A16E615E_.wvu.FilterData" localSheetId="10" hidden="1">'PRESTAÇÃO DE CONTAS'!$B$6:$O$485</definedName>
    <definedName name="Z_470EF053_9FB8_4E21_A306_0CC0A16E615E_.wvu.FilterData" localSheetId="9" hidden="1">VISTORIA!$B$6:$Z$453</definedName>
    <definedName name="Z_4717E26B_8A17_4411_AA67_99D740DE69FC_.wvu.FilterData" localSheetId="1" hidden="1">APOIO!$AE$4:$AG$188</definedName>
    <definedName name="Z_4717E26B_8A17_4411_AA67_99D740DE69FC_.wvu.FilterData" localSheetId="10" hidden="1">'PRESTAÇÃO DE CONTAS'!$B$6:$O$485</definedName>
    <definedName name="Z_47465D83_96A4_49F9_9BAE_296797AAC843_.wvu.FilterData" localSheetId="1" hidden="1">APOIO!$AE$4:$AG$188</definedName>
    <definedName name="Z_47465D83_96A4_49F9_9BAE_296797AAC843_.wvu.FilterData" localSheetId="7" hidden="1">EVENTOS!$B$6:$R$485</definedName>
    <definedName name="Z_47465D83_96A4_49F9_9BAE_296797AAC843_.wvu.FilterData" localSheetId="8" hidden="1">PAGAMENTOS!$B$6:$AY$485</definedName>
    <definedName name="Z_47DBF831_9BE2_4EFF_8EDB_FBDB3B109B0C_.wvu.FilterData" localSheetId="11" hidden="1">'OBS  ENC'!$B$6:$V$485</definedName>
    <definedName name="Z_47DBF831_9BE2_4EFF_8EDB_FBDB3B109B0C_.wvu.FilterData" localSheetId="8" hidden="1">PAGAMENTOS!$B$6:$AY$485</definedName>
    <definedName name="Z_47DBF831_9BE2_4EFF_8EDB_FBDB3B109B0C_.wvu.FilterData" localSheetId="9" hidden="1">VISTORIA!$B$6:$Z$453</definedName>
    <definedName name="Z_47F27FC4_E3F4_4C69_A00C_B9BBD07B4B59_.wvu.FilterData" localSheetId="1" hidden="1">APOIO!$AE$4:$AG$188</definedName>
    <definedName name="Z_47F27FC4_E3F4_4C69_A00C_B9BBD07B4B59_.wvu.FilterData" localSheetId="2" hidden="1">'E-FISCO'!$A$2:$O$1268</definedName>
    <definedName name="Z_47F27FC4_E3F4_4C69_A00C_B9BBD07B4B59_.wvu.FilterData" localSheetId="11" hidden="1">'OBS  ENC'!$B$6:$V$485</definedName>
    <definedName name="Z_47F27FC4_E3F4_4C69_A00C_B9BBD07B4B59_.wvu.FilterData" localSheetId="9" hidden="1">VISTORIA!$B$6:$Z$454</definedName>
    <definedName name="Z_4812B36E_000F_4483_B188_5724B5965572_.wvu.FilterData" localSheetId="8" hidden="1">PAGAMENTOS!$B$6:$AY$485</definedName>
    <definedName name="Z_4812B36E_000F_4483_B188_5724B5965572_.wvu.FilterData" localSheetId="9" hidden="1">VISTORIA!$B$6:$Z$453</definedName>
    <definedName name="Z_48C033C3_C800_4DF3_AF3F_880395707FB6_.wvu.FilterData" localSheetId="1" hidden="1">APOIO!$AE$4:$AG$188</definedName>
    <definedName name="Z_48C033C3_C800_4DF3_AF3F_880395707FB6_.wvu.FilterData" localSheetId="7" hidden="1">EVENTOS!$B$6:$R$485</definedName>
    <definedName name="Z_48C033C3_C800_4DF3_AF3F_880395707FB6_.wvu.FilterData" localSheetId="11" hidden="1">'OBS  ENC'!$B$6:$V$485</definedName>
    <definedName name="Z_48CC4A99_537A_4929_9370_BD0C664A60C1_.wvu.FilterData" localSheetId="11" hidden="1">'OBS  ENC'!$B$6:$V$485</definedName>
    <definedName name="Z_48CC4A99_537A_4929_9370_BD0C664A60C1_.wvu.FilterData" localSheetId="8" hidden="1">PAGAMENTOS!$B$6:$AY$485</definedName>
    <definedName name="Z_48E4612B_1D75_4653_B152_793695D9CABD_.wvu.FilterData" localSheetId="1" hidden="1">APOIO!$AE$4:$AG$188</definedName>
    <definedName name="Z_48E4612B_1D75_4653_B152_793695D9CABD_.wvu.FilterData" localSheetId="4" hidden="1">'INF GERAIS'!$B$6:$T$453</definedName>
    <definedName name="Z_48E4612B_1D75_4653_B152_793695D9CABD_.wvu.FilterData" localSheetId="8" hidden="1">PAGAMENTOS!$B$6:$AY$485</definedName>
    <definedName name="Z_48E4612B_1D75_4653_B152_793695D9CABD_.wvu.FilterData" localSheetId="9" hidden="1">VISTORIA!$B$6:$Z$454</definedName>
    <definedName name="Z_48FC39BD_FBE0_4796_AE2E_DF56E240DFB5_.wvu.FilterData" localSheetId="1" hidden="1">APOIO!$AE$4:$AG$188</definedName>
    <definedName name="Z_48FC39BD_FBE0_4796_AE2E_DF56E240DFB5_.wvu.FilterData" localSheetId="11" hidden="1">'OBS  ENC'!$B$6:$V$485</definedName>
    <definedName name="Z_49018BE1_D56E_43E7_BAF7_235BD8213E80_.wvu.FilterData" localSheetId="1" hidden="1">APOIO!$AE$4:$AG$188</definedName>
    <definedName name="Z_49018BE1_D56E_43E7_BAF7_235BD8213E80_.wvu.FilterData" localSheetId="10" hidden="1">'PRESTAÇÃO DE CONTAS'!$B$6:$O$485</definedName>
    <definedName name="Z_4937D421_6FDD_4CD0_B7AB_FD9A1E7BEFB4_.wvu.FilterData" localSheetId="1" hidden="1">APOIO!$AE$4:$AG$188</definedName>
    <definedName name="Z_4937D421_6FDD_4CD0_B7AB_FD9A1E7BEFB4_.wvu.FilterData" localSheetId="8" hidden="1">PAGAMENTOS!$B$6:$AY$485</definedName>
    <definedName name="Z_4937D421_6FDD_4CD0_B7AB_FD9A1E7BEFB4_.wvu.FilterData" localSheetId="9" hidden="1">VISTORIA!$B$6:$Z$454</definedName>
    <definedName name="Z_493A8222_2C73_44AE_8E62_0A45D014C12F_.wvu.FilterData" localSheetId="1" hidden="1">APOIO!$AE$4:$AG$188</definedName>
    <definedName name="Z_493A8222_2C73_44AE_8E62_0A45D014C12F_.wvu.FilterData" localSheetId="4" hidden="1">'INF GERAIS'!$B$6:$AJ$453</definedName>
    <definedName name="Z_4962C35C_6863_4228_A1A8_D274A02B0280_.wvu.FilterData" localSheetId="7" hidden="1">EVENTOS!$B$6:$R$485</definedName>
    <definedName name="Z_4962C35C_6863_4228_A1A8_D274A02B0280_.wvu.FilterData" localSheetId="4" hidden="1">'INF GERAIS'!$B$6:$T$453</definedName>
    <definedName name="Z_496383A0_52A4_4C7A_8ACE_CD0EB530B608_.wvu.FilterData" localSheetId="1" hidden="1">APOIO!$AE$4:$AG$188</definedName>
    <definedName name="Z_496383A0_52A4_4C7A_8ACE_CD0EB530B608_.wvu.FilterData" localSheetId="7" hidden="1">EVENTOS!$B$6:$R$485</definedName>
    <definedName name="Z_496383A0_52A4_4C7A_8ACE_CD0EB530B608_.wvu.FilterData" localSheetId="8" hidden="1">PAGAMENTOS!$B$6:$AY$485</definedName>
    <definedName name="Z_496383A0_52A4_4C7A_8ACE_CD0EB530B608_.wvu.FilterData" localSheetId="9" hidden="1">VISTORIA!$B$6:$Z$454</definedName>
    <definedName name="Z_496BB852_F624_4B77_87CE_C66968A74922_.wvu.FilterData" localSheetId="1" hidden="1">APOIO!$AE$4:$AG$188</definedName>
    <definedName name="Z_496BB852_F624_4B77_87CE_C66968A74922_.wvu.FilterData" localSheetId="11" hidden="1">'OBS  ENC'!$B$6:$V$485</definedName>
    <definedName name="Z_496BB852_F624_4B77_87CE_C66968A74922_.wvu.FilterData" localSheetId="9" hidden="1">VISTORIA!$B$6:$Z$454</definedName>
    <definedName name="Z_4982E732_F418_4850_ABBD_0F6DEDA15771_.wvu.FilterData" localSheetId="1" hidden="1">APOIO!$AE$4:$AG$188</definedName>
    <definedName name="Z_4982E732_F418_4850_ABBD_0F6DEDA15771_.wvu.FilterData" localSheetId="11" hidden="1">'OBS  ENC'!$B$6:$V$485</definedName>
    <definedName name="Z_49840103_B938_470D_B503_A36E36C24066_.wvu.FilterData" localSheetId="1" hidden="1">APOIO!$AE$4:$AG$188</definedName>
    <definedName name="Z_49840103_B938_470D_B503_A36E36C24066_.wvu.FilterData" localSheetId="8" hidden="1">PAGAMENTOS!$B$6:$AY$485</definedName>
    <definedName name="Z_49840103_B938_470D_B503_A36E36C24066_.wvu.FilterData" localSheetId="9" hidden="1">VISTORIA!$B$6:$Z$454</definedName>
    <definedName name="Z_4999C098_D28E_4110_B978_6578153D0051_.wvu.FilterData" localSheetId="1" hidden="1">APOIO!$AE$4:$AG$188</definedName>
    <definedName name="Z_4999C098_D28E_4110_B978_6578153D0051_.wvu.FilterData" localSheetId="7" hidden="1">EVENTOS!$B$6:$R$485</definedName>
    <definedName name="Z_49B716AE_BBFD_486A_969A_62421504EB4C_.wvu.FilterData" localSheetId="7" hidden="1">EVENTOS!$B$6:$R$485</definedName>
    <definedName name="Z_49B716AE_BBFD_486A_969A_62421504EB4C_.wvu.FilterData" localSheetId="4" hidden="1">'INF GERAIS'!$B$6:$T$453</definedName>
    <definedName name="Z_49B716AE_BBFD_486A_969A_62421504EB4C_.wvu.FilterData" localSheetId="11" hidden="1">'OBS  ENC'!$B$6:$V$485</definedName>
    <definedName name="Z_49B716AE_BBFD_486A_969A_62421504EB4C_.wvu.FilterData" localSheetId="8" hidden="1">PAGAMENTOS!$B$6:$AY$485</definedName>
    <definedName name="Z_49B716AE_BBFD_486A_969A_62421504EB4C_.wvu.FilterData" localSheetId="10" hidden="1">'PRESTAÇÃO DE CONTAS'!$B$6:$O$485</definedName>
    <definedName name="Z_49B716AE_BBFD_486A_969A_62421504EB4C_.wvu.FilterData" localSheetId="9" hidden="1">VISTORIA!$B$6:$Z$453</definedName>
    <definedName name="Z_49D19F62_46B6_4284_B7BC_DB7332121C2C_.wvu.FilterData" localSheetId="1" hidden="1">APOIO!$AE$4:$AG$188</definedName>
    <definedName name="Z_49D19F62_46B6_4284_B7BC_DB7332121C2C_.wvu.FilterData" localSheetId="7" hidden="1">EVENTOS!$B$6:$R$485</definedName>
    <definedName name="Z_49D19F62_46B6_4284_B7BC_DB7332121C2C_.wvu.FilterData" localSheetId="4" hidden="1">'INF GERAIS'!$B$6:$T$453</definedName>
    <definedName name="Z_49D19F62_46B6_4284_B7BC_DB7332121C2C_.wvu.FilterData" localSheetId="11" hidden="1">'OBS  ENC'!$B$6:$V$485</definedName>
    <definedName name="Z_49D19F62_46B6_4284_B7BC_DB7332121C2C_.wvu.FilterData" localSheetId="9" hidden="1">VISTORIA!$B$6:$Z$454</definedName>
    <definedName name="Z_4A252950_EDF4_43D9_8020_5B5569B829F8_.wvu.FilterData" localSheetId="1" hidden="1">APOIO!$AE$4:$AG$188</definedName>
    <definedName name="Z_4A3803D3_C7DB_4DC9_B8B9_3E3F487364EF_.wvu.FilterData" localSheetId="1" hidden="1">APOIO!$AE$4:$AG$188</definedName>
    <definedName name="Z_4A3803D3_C7DB_4DC9_B8B9_3E3F487364EF_.wvu.FilterData" localSheetId="9" hidden="1">VISTORIA!$B$6:$Z$454</definedName>
    <definedName name="Z_4A3BB7CF_B8DE_42B1_B611_FA46428BF312_.wvu.FilterData" localSheetId="1" hidden="1">APOIO!$AE$4:$AG$188</definedName>
    <definedName name="Z_4A3BB7CF_B8DE_42B1_B611_FA46428BF312_.wvu.FilterData" localSheetId="7" hidden="1">EVENTOS!$B$6:$R$485</definedName>
    <definedName name="Z_4A3BB7CF_B8DE_42B1_B611_FA46428BF312_.wvu.FilterData" localSheetId="8" hidden="1">PAGAMENTOS!$B$6:$AY$485</definedName>
    <definedName name="Z_4A776F48_9152_48B6_BF07_F49DD9B0E4E5_.wvu.FilterData" localSheetId="1" hidden="1">APOIO!$AE$4:$AG$188</definedName>
    <definedName name="Z_4A776F48_9152_48B6_BF07_F49DD9B0E4E5_.wvu.FilterData" localSheetId="8" hidden="1">PAGAMENTOS!$B$6:$AY$485</definedName>
    <definedName name="Z_4A776F48_9152_48B6_BF07_F49DD9B0E4E5_.wvu.FilterData" localSheetId="9" hidden="1">VISTORIA!$B$6:$Z$454</definedName>
    <definedName name="Z_4A816E77_B6C6_4106_B28C_527FE8678E9B_.wvu.FilterData" localSheetId="1" hidden="1">APOIO!$AE$4:$AG$188</definedName>
    <definedName name="Z_4A816E77_B6C6_4106_B28C_527FE8678E9B_.wvu.FilterData" localSheetId="4" hidden="1">'INF GERAIS'!$B$6:$T$453</definedName>
    <definedName name="Z_4A8410E7_0519_4D64_ADF4_DD721708BAE9_.wvu.FilterData" localSheetId="11" hidden="1">'OBS  ENC'!$B$6:$V$485</definedName>
    <definedName name="Z_4AB56A41_EF1B_4FED_9B61_B21A9B7D7507_.wvu.FilterData" localSheetId="1" hidden="1">APOIO!$AE$4:$AG$188</definedName>
    <definedName name="Z_4AB56A41_EF1B_4FED_9B61_B21A9B7D7507_.wvu.FilterData" localSheetId="8" hidden="1">PAGAMENTOS!$B$6:$AY$485</definedName>
    <definedName name="Z_4AB56A41_EF1B_4FED_9B61_B21A9B7D7507_.wvu.FilterData" localSheetId="9" hidden="1">VISTORIA!$B$6:$Z$453</definedName>
    <definedName name="Z_4AC9AEB1_63E1_4459_842D_3E625AA72AF0_.wvu.FilterData" localSheetId="8" hidden="1">PAGAMENTOS!$B$6:$AY$485</definedName>
    <definedName name="Z_4B388603_1B97_4B93_B1DA_81E109F2F3F0_.wvu.FilterData" localSheetId="1" hidden="1">APOIO!$AE$4:$AG$188</definedName>
    <definedName name="Z_4B388603_1B97_4B93_B1DA_81E109F2F3F0_.wvu.FilterData" localSheetId="4" hidden="1">'INF GERAIS'!$B$6:$T$453</definedName>
    <definedName name="Z_4B388603_1B97_4B93_B1DA_81E109F2F3F0_.wvu.FilterData" localSheetId="8" hidden="1">PAGAMENTOS!$B$6:$AY$485</definedName>
    <definedName name="Z_4BA14221_84C0_4C53_89B8_023943C85F69_.wvu.FilterData" localSheetId="1" hidden="1">APOIO!$AE$4:$AG$188</definedName>
    <definedName name="Z_4C0652B0_379E_4B49_BC03_0066A5F70333_.wvu.FilterData" localSheetId="1" hidden="1">APOIO!$AE$4:$AG$188</definedName>
    <definedName name="Z_4C0652B0_379E_4B49_BC03_0066A5F70333_.wvu.FilterData" localSheetId="11" hidden="1">'OBS  ENC'!$B$6:$V$485</definedName>
    <definedName name="Z_4CB107E6_9EAC_44BF_BBEB_795DADA0DD58_.wvu.FilterData" localSheetId="1" hidden="1">APOIO!$AE$4:$AG$188</definedName>
    <definedName name="Z_4CB107E6_9EAC_44BF_BBEB_795DADA0DD58_.wvu.FilterData" localSheetId="7" hidden="1">EVENTOS!$B$6:$R$485</definedName>
    <definedName name="Z_4CB107E6_9EAC_44BF_BBEB_795DADA0DD58_.wvu.FilterData" localSheetId="10" hidden="1">'PRESTAÇÃO DE CONTAS'!$B$6:$O$485</definedName>
    <definedName name="Z_4CC91182_E9B9_4F4C_ACAF_4FA3C50D2151_.wvu.FilterData" localSheetId="1" hidden="1">APOIO!$AE$4:$AG$188</definedName>
    <definedName name="Z_4CC91182_E9B9_4F4C_ACAF_4FA3C50D2151_.wvu.FilterData" localSheetId="7" hidden="1">EVENTOS!$B$6:$R$485</definedName>
    <definedName name="Z_4D2B55ED_B0BF_4B4A_A11A_7C4F479EBDC6_.wvu.FilterData" localSheetId="1" hidden="1">APOIO!$AE$4:$AG$188</definedName>
    <definedName name="Z_4D39A703_859B_48CA_8A2B_520310683513_.wvu.FilterData" localSheetId="1" hidden="1">APOIO!$AE$4:$AG$188</definedName>
    <definedName name="Z_4D39A703_859B_48CA_8A2B_520310683513_.wvu.FilterData" localSheetId="7" hidden="1">EVENTOS!$B$6:$R$485</definedName>
    <definedName name="Z_4D4BEF61_F14D_404F_819F_318C0B3DF520_.wvu.FilterData" localSheetId="1" hidden="1">APOIO!$AE$4:$AG$188</definedName>
    <definedName name="Z_4D5A66A0_8B8A_43CE_84D2_CF9859AEF182_.wvu.FilterData" localSheetId="8" hidden="1">PAGAMENTOS!$B$6:$AY$485</definedName>
    <definedName name="Z_4D6EDE34_9C58_4A96_B030_80F91D533A55_.wvu.FilterData" localSheetId="1" hidden="1">APOIO!$AE$4:$AG$188</definedName>
    <definedName name="Z_4D92DFAC_99CC_4A92_80E4_8415045B72E6_.wvu.FilterData" localSheetId="11" hidden="1">'OBS  ENC'!$B$6:$V$485</definedName>
    <definedName name="Z_4D950DA9_AC12_445D_995F_00B5D7B8503D_.wvu.FilterData" localSheetId="1" hidden="1">APOIO!$AE$4:$AG$188</definedName>
    <definedName name="Z_4D950DA9_AC12_445D_995F_00B5D7B8503D_.wvu.FilterData" localSheetId="4" hidden="1">'INF GERAIS'!$B$6:$T$453</definedName>
    <definedName name="Z_4D950DA9_AC12_445D_995F_00B5D7B8503D_.wvu.FilterData" localSheetId="10" hidden="1">'PRESTAÇÃO DE CONTAS'!$B$6:$O$485</definedName>
    <definedName name="Z_4D9FFEB5_C4D8_4503_89CF_865EEFD1AA77_.wvu.FilterData" localSheetId="1" hidden="1">APOIO!$AE$4:$AG$188</definedName>
    <definedName name="Z_4D9FFEB5_C4D8_4503_89CF_865EEFD1AA77_.wvu.FilterData" localSheetId="7" hidden="1">EVENTOS!$B$6:$R$485</definedName>
    <definedName name="Z_4DA61C62_F187_4696_99E0_F3E5562467F7_.wvu.FilterData" localSheetId="1" hidden="1">APOIO!$AE$4:$AG$188</definedName>
    <definedName name="Z_4DA61C62_F187_4696_99E0_F3E5562467F7_.wvu.FilterData" localSheetId="7" hidden="1">EVENTOS!$B$6:$R$485</definedName>
    <definedName name="Z_4DA61C62_F187_4696_99E0_F3E5562467F7_.wvu.FilterData" localSheetId="10" hidden="1">'PRESTAÇÃO DE CONTAS'!$B$6:$O$485</definedName>
    <definedName name="Z_4DDA4F91_5038_48D3_AB0D_22089BE5B923_.wvu.FilterData" localSheetId="1" hidden="1">APOIO!$AE$4:$AG$188</definedName>
    <definedName name="Z_4DDA4F91_5038_48D3_AB0D_22089BE5B923_.wvu.FilterData" localSheetId="7" hidden="1">EVENTOS!$B$6:$R$485</definedName>
    <definedName name="Z_4DDA4F91_5038_48D3_AB0D_22089BE5B923_.wvu.FilterData" localSheetId="10" hidden="1">'PRESTAÇÃO DE CONTAS'!$B$6:$O$485</definedName>
    <definedName name="Z_4DDA4F91_5038_48D3_AB0D_22089BE5B923_.wvu.FilterData" localSheetId="9" hidden="1">VISTORIA!$B$6:$Z$454</definedName>
    <definedName name="Z_4DE28E5B_8231_4D7F_B952_F3CCECF4DA1B_.wvu.FilterData" localSheetId="1" hidden="1">APOIO!$AE$4:$AG$188</definedName>
    <definedName name="Z_4DE28E5B_8231_4D7F_B952_F3CCECF4DA1B_.wvu.FilterData" localSheetId="7" hidden="1">EVENTOS!$B$6:$R$485</definedName>
    <definedName name="Z_4DFAB4DD_CEE2_4237_86FB_36CD4BBEA711_.wvu.FilterData" localSheetId="1" hidden="1">APOIO!$AE$4:$AG$188</definedName>
    <definedName name="Z_4E0A0B41_0C17_4EEF_8371_E15165E24B39_.wvu.FilterData" localSheetId="1" hidden="1">APOIO!$AE$4:$AG$188</definedName>
    <definedName name="Z_4E0A0B41_0C17_4EEF_8371_E15165E24B39_.wvu.FilterData" localSheetId="7" hidden="1">EVENTOS!$B$6:$R$485</definedName>
    <definedName name="Z_4E0A0B41_0C17_4EEF_8371_E15165E24B39_.wvu.FilterData" localSheetId="4" hidden="1">'INF GERAIS'!$B$6:$T$453</definedName>
    <definedName name="Z_4E13FA12_E01E_46EA_9EB5_005EF671740C_.wvu.FilterData" localSheetId="1" hidden="1">APOIO!$AE$4:$AG$188</definedName>
    <definedName name="Z_4E13FA12_E01E_46EA_9EB5_005EF671740C_.wvu.FilterData" localSheetId="4" hidden="1">'INF GERAIS'!$B$6:$T$453</definedName>
    <definedName name="Z_4E13FA12_E01E_46EA_9EB5_005EF671740C_.wvu.FilterData" localSheetId="9" hidden="1">VISTORIA!$B$6:$Z$454</definedName>
    <definedName name="Z_4E4C9A66_DE85_430F_B197_338D276EA5C6_.wvu.FilterData" localSheetId="7" hidden="1">EVENTOS!$B$6:$R$485</definedName>
    <definedName name="Z_4E4C9A66_DE85_430F_B197_338D276EA5C6_.wvu.FilterData" localSheetId="4" hidden="1">'INF GERAIS'!$B$6:$T$453</definedName>
    <definedName name="Z_4E4C9A66_DE85_430F_B197_338D276EA5C6_.wvu.FilterData" localSheetId="8" hidden="1">PAGAMENTOS!$B$6:$AY$485</definedName>
    <definedName name="Z_4E4C9A66_DE85_430F_B197_338D276EA5C6_.wvu.FilterData" localSheetId="10" hidden="1">'PRESTAÇÃO DE CONTAS'!$B$6:$O$485</definedName>
    <definedName name="Z_4E4C9A66_DE85_430F_B197_338D276EA5C6_.wvu.FilterData" localSheetId="9" hidden="1">VISTORIA!$B$6:$Z$453</definedName>
    <definedName name="Z_4E55568E_3BC2_4AAC_ACAE_9E52AFD22C66_.wvu.FilterData" localSheetId="1" hidden="1">APOIO!$AE$4:$AG$188</definedName>
    <definedName name="Z_4E55568E_3BC2_4AAC_ACAE_9E52AFD22C66_.wvu.FilterData" localSheetId="7" hidden="1">EVENTOS!$B$6:$R$485</definedName>
    <definedName name="Z_4E55568E_3BC2_4AAC_ACAE_9E52AFD22C66_.wvu.FilterData" localSheetId="10" hidden="1">'PRESTAÇÃO DE CONTAS'!$B$6:$O$485</definedName>
    <definedName name="Z_4EAF6DD2_11A9_4EFE_918D_FA249A7AB923_.wvu.FilterData" localSheetId="1" hidden="1">APOIO!$AE$4:$AG$188</definedName>
    <definedName name="Z_4EAF6DD2_11A9_4EFE_918D_FA249A7AB923_.wvu.FilterData" localSheetId="7" hidden="1">EVENTOS!$B$6:$R$485</definedName>
    <definedName name="Z_4EAF6DD2_11A9_4EFE_918D_FA249A7AB923_.wvu.FilterData" localSheetId="4" hidden="1">'INF GERAIS'!$B$6:$T$453</definedName>
    <definedName name="Z_4EAF6DD2_11A9_4EFE_918D_FA249A7AB923_.wvu.FilterData" localSheetId="8" hidden="1">PAGAMENTOS!$B$6:$AY$485</definedName>
    <definedName name="Z_4EAF6DD2_11A9_4EFE_918D_FA249A7AB923_.wvu.FilterData" localSheetId="9" hidden="1">VISTORIA!$B$6:$Z$453</definedName>
    <definedName name="Z_4F671C0C_7F6B_4A0E_837E_28A7B0BBB2C0_.wvu.FilterData" localSheetId="1" hidden="1">APOIO!$AE$4:$AG$188</definedName>
    <definedName name="Z_4F671C0C_7F6B_4A0E_837E_28A7B0BBB2C0_.wvu.FilterData" localSheetId="11" hidden="1">'OBS  ENC'!$B$6:$V$485</definedName>
    <definedName name="Z_4F79F950_80C5_4FF7_B613_7E8A70A6900F_.wvu.FilterData" localSheetId="1" hidden="1">APOIO!$AE$4:$AG$188</definedName>
    <definedName name="Z_4F79F950_80C5_4FF7_B613_7E8A70A6900F_.wvu.FilterData" localSheetId="7" hidden="1">EVENTOS!$B$6:$R$485</definedName>
    <definedName name="Z_4F79F950_80C5_4FF7_B613_7E8A70A6900F_.wvu.FilterData" localSheetId="4" hidden="1">'INF GERAIS'!$B$6:$T$453</definedName>
    <definedName name="Z_4F79F950_80C5_4FF7_B613_7E8A70A6900F_.wvu.FilterData" localSheetId="8" hidden="1">PAGAMENTOS!$B$6:$AY$485</definedName>
    <definedName name="Z_4F803BC8_5AA8_4A73_BECD_48043338C089_.wvu.FilterData" localSheetId="1" hidden="1">APOIO!$AE$4:$AG$188</definedName>
    <definedName name="Z_4F803BC8_5AA8_4A73_BECD_48043338C089_.wvu.FilterData" localSheetId="10" hidden="1">'PRESTAÇÃO DE CONTAS'!$B$6:$O$485</definedName>
    <definedName name="Z_4F82B647_DE5D_456E_812D_5DB029774AD4_.wvu.FilterData" localSheetId="1" hidden="1">APOIO!$AE$4:$AG$188</definedName>
    <definedName name="Z_4F82B647_DE5D_456E_812D_5DB029774AD4_.wvu.FilterData" localSheetId="8" hidden="1">PAGAMENTOS!$B$6:$AY$485</definedName>
    <definedName name="Z_4F82B647_DE5D_456E_812D_5DB029774AD4_.wvu.FilterData" localSheetId="9" hidden="1">VISTORIA!$B$6:$Z$454</definedName>
    <definedName name="Z_4F84F01A_53B4_4A1D_87AC_686FD6CBC0BE_.wvu.FilterData" localSheetId="7" hidden="1">EVENTOS!$B$6:$R$485</definedName>
    <definedName name="Z_4F84F01A_53B4_4A1D_87AC_686FD6CBC0BE_.wvu.FilterData" localSheetId="4" hidden="1">'INF GERAIS'!$B$6:$T$453</definedName>
    <definedName name="Z_4F84F01A_53B4_4A1D_87AC_686FD6CBC0BE_.wvu.FilterData" localSheetId="9" hidden="1">VISTORIA!$B$6:$Z$454</definedName>
    <definedName name="Z_4FAB8F17_BEE7_4209_B3AD_29E8E35286F9_.wvu.FilterData" localSheetId="7" hidden="1">EVENTOS!$B$6:$R$485</definedName>
    <definedName name="Z_4FAB8F17_BEE7_4209_B3AD_29E8E35286F9_.wvu.FilterData" localSheetId="8" hidden="1">PAGAMENTOS!$B$6:$AY$485</definedName>
    <definedName name="Z_4FAB8F17_BEE7_4209_B3AD_29E8E35286F9_.wvu.FilterData" localSheetId="5" hidden="1">RESUMO!$B$6:$AD$453</definedName>
    <definedName name="Z_4FAB8F17_BEE7_4209_B3AD_29E8E35286F9_.wvu.FilterData" localSheetId="9" hidden="1">VISTORIA!$B$6:$Z$453</definedName>
    <definedName name="Z_4FBB5849_35B3_46CE_9136_4A1C3961575F_.wvu.FilterData" localSheetId="1" hidden="1">APOIO!$AE$4:$AG$188</definedName>
    <definedName name="Z_4FBB5849_35B3_46CE_9136_4A1C3961575F_.wvu.FilterData" localSheetId="4" hidden="1">'INF GERAIS'!$B$6:$T$453</definedName>
    <definedName name="Z_4FCF2EBD_A317_4E88_A5EE_9E60129E9C3E_.wvu.FilterData" localSheetId="1" hidden="1">APOIO!$AE$4:$AG$188</definedName>
    <definedName name="Z_4FCF2EBD_A317_4E88_A5EE_9E60129E9C3E_.wvu.FilterData" localSheetId="2" hidden="1">'E-FISCO'!$A$2:$O$1133</definedName>
    <definedName name="Z_4FCF2EBD_A317_4E88_A5EE_9E60129E9C3E_.wvu.FilterData" localSheetId="4" hidden="1">'INF GERAIS'!$B$6:$T$453</definedName>
    <definedName name="Z_4FCF2EBD_A317_4E88_A5EE_9E60129E9C3E_.wvu.FilterData" localSheetId="11" hidden="1">'OBS  ENC'!$B$6:$V$485</definedName>
    <definedName name="Z_4FCF2EBD_A317_4E88_A5EE_9E60129E9C3E_.wvu.FilterData" localSheetId="8" hidden="1">PAGAMENTOS!$B$6:$AY$485</definedName>
    <definedName name="Z_4FCF2EBD_A317_4E88_A5EE_9E60129E9C3E_.wvu.FilterData" localSheetId="9" hidden="1">VISTORIA!$B$6:$Z$453</definedName>
    <definedName name="Z_4FD765BF_CCB6_4B85_8A63_D3089E1A914D_.wvu.FilterData" localSheetId="1" hidden="1">APOIO!$AE$4:$AG$188</definedName>
    <definedName name="Z_4FD765BF_CCB6_4B85_8A63_D3089E1A914D_.wvu.FilterData" localSheetId="11" hidden="1">'OBS  ENC'!$B$6:$V$485</definedName>
    <definedName name="Z_4FF42906_6649_47DE_8D22_36AB97EC75BF_.wvu.FilterData" localSheetId="1" hidden="1">APOIO!$AE$4:$AG$188</definedName>
    <definedName name="Z_4FF42906_6649_47DE_8D22_36AB97EC75BF_.wvu.FilterData" localSheetId="4" hidden="1">'INF GERAIS'!$B$6:$T$453</definedName>
    <definedName name="Z_4FF60C2D_502C_42B3_BF64_59BB0AEC8529_.wvu.FilterData" localSheetId="7" hidden="1">EVENTOS!$B$6:$R$485</definedName>
    <definedName name="Z_4FF60C2D_502C_42B3_BF64_59BB0AEC8529_.wvu.FilterData" localSheetId="4" hidden="1">'INF GERAIS'!$B$6:$T$453</definedName>
    <definedName name="Z_4FF60C2D_502C_42B3_BF64_59BB0AEC8529_.wvu.FilterData" localSheetId="11" hidden="1">'OBS  ENC'!$B$6:$V$485</definedName>
    <definedName name="Z_501643F4_A30F_4F08_B433_09FC7B3152C5_.wvu.FilterData" localSheetId="11" hidden="1">'OBS  ENC'!$B$6:$V$485</definedName>
    <definedName name="Z_5025AB88_45B9_48FD_9C84_34CB33C3CB6A_.wvu.FilterData" localSheetId="1" hidden="1">APOIO!$AE$4:$AG$188</definedName>
    <definedName name="Z_5058AC93_D214_420A_8476_3F0BF386EF8A_.wvu.FilterData" localSheetId="1" hidden="1">APOIO!$AE$4:$AG$188</definedName>
    <definedName name="Z_5058AC93_D214_420A_8476_3F0BF386EF8A_.wvu.FilterData" localSheetId="7" hidden="1">EVENTOS!$B$6:$R$485</definedName>
    <definedName name="Z_507570BA_70BF_4F75_9C31_01098E978AE5_.wvu.FilterData" localSheetId="1" hidden="1">APOIO!$AE$4:$AG$188</definedName>
    <definedName name="Z_507570BA_70BF_4F75_9C31_01098E978AE5_.wvu.FilterData" localSheetId="8" hidden="1">PAGAMENTOS!$B$6:$AY$485</definedName>
    <definedName name="Z_5079709C_5906_4331_A1BE_5077D20CCFCF_.wvu.FilterData" localSheetId="11" hidden="1">'OBS  ENC'!$B$6:$V$485</definedName>
    <definedName name="Z_507BA7A4_2CD0_403D_9FC7_7C96C7B05C15_.wvu.FilterData" localSheetId="1" hidden="1">APOIO!$AE$4:$AG$188</definedName>
    <definedName name="Z_507BA7A4_2CD0_403D_9FC7_7C96C7B05C15_.wvu.FilterData" localSheetId="7" hidden="1">EVENTOS!$B$6:$R$485</definedName>
    <definedName name="Z_507BA7A4_2CD0_403D_9FC7_7C96C7B05C15_.wvu.FilterData" localSheetId="4" hidden="1">'INF GERAIS'!$B$6:$T$453</definedName>
    <definedName name="Z_507BA7A4_2CD0_403D_9FC7_7C96C7B05C15_.wvu.FilterData" localSheetId="10" hidden="1">'PRESTAÇÃO DE CONTAS'!$B$6:$O$485</definedName>
    <definedName name="Z_509FF4F0_86B0_4702_A355_FE92ADEF5B8D_.wvu.FilterData" localSheetId="1" hidden="1">APOIO!$AE$4:$AG$188</definedName>
    <definedName name="Z_509FF4F0_86B0_4702_A355_FE92ADEF5B8D_.wvu.FilterData" localSheetId="11" hidden="1">'OBS  ENC'!$B$6:$V$485</definedName>
    <definedName name="Z_50E0B5ED_E768_4A19_97F3_6127EC9C7BC7_.wvu.FilterData" localSheetId="4" hidden="1">'INF GERAIS'!$B$6:$T$453</definedName>
    <definedName name="Z_50FBBBE2_1BF9_40D7_BF3F_38F9E344CB60_.wvu.FilterData" localSheetId="1" hidden="1">APOIO!$AE$4:$AG$188</definedName>
    <definedName name="Z_50FBBBE2_1BF9_40D7_BF3F_38F9E344CB60_.wvu.FilterData" localSheetId="4" hidden="1">'INF GERAIS'!$B$6:$T$453</definedName>
    <definedName name="Z_5137E1B5_1AC2_41DB_BF96_6D7E51D76DAC_.wvu.FilterData" localSheetId="1" hidden="1">APOIO!$AE$4:$AG$188</definedName>
    <definedName name="Z_5137E1B5_1AC2_41DB_BF96_6D7E51D76DAC_.wvu.FilterData" localSheetId="10" hidden="1">'PRESTAÇÃO DE CONTAS'!$B$6:$O$485</definedName>
    <definedName name="Z_51D9EA41_C772_4ED9_9B42_147EBA251E8D_.wvu.FilterData" localSheetId="1" hidden="1">APOIO!$AE$4:$AG$188</definedName>
    <definedName name="Z_51D9EA41_C772_4ED9_9B42_147EBA251E8D_.wvu.FilterData" localSheetId="10" hidden="1">'PRESTAÇÃO DE CONTAS'!$B$6:$O$485</definedName>
    <definedName name="Z_51FB2DFA_790B_4626_B0F4_F1850DFDD6A7_.wvu.FilterData" localSheetId="1" hidden="1">APOIO!$AE$4:$AG$188</definedName>
    <definedName name="Z_51FB2DFA_790B_4626_B0F4_F1850DFDD6A7_.wvu.FilterData" localSheetId="5" hidden="1">RESUMO!$B$6:$AD$453</definedName>
    <definedName name="Z_52345745_1814_4FE1_BBBA_74989683FEF4_.wvu.FilterData" localSheetId="1" hidden="1">APOIO!$AE$4:$AG$188</definedName>
    <definedName name="Z_523E38B1_E6EF_412D_9119_DBB815AF5E82_.wvu.FilterData" localSheetId="11" hidden="1">'OBS  ENC'!$B$6:$V$485</definedName>
    <definedName name="Z_52513FAD_3E96_421D_B414_BDE00F45CAAA_.wvu.FilterData" localSheetId="1" hidden="1">APOIO!$AE$4:$AG$188</definedName>
    <definedName name="Z_52513FAD_3E96_421D_B414_BDE00F45CAAA_.wvu.FilterData" localSheetId="7" hidden="1">EVENTOS!$B$6:$R$485</definedName>
    <definedName name="Z_52513FAD_3E96_421D_B414_BDE00F45CAAA_.wvu.FilterData" localSheetId="10" hidden="1">'PRESTAÇÃO DE CONTAS'!$B$6:$O$485</definedName>
    <definedName name="Z_526FA5DA_C996_4768_A147_C152859E74C8_.wvu.FilterData" localSheetId="1" hidden="1">APOIO!$AE$4:$AG$188</definedName>
    <definedName name="Z_52B108B7_97DF_4EE5_94A8_31B6C313901F_.wvu.FilterData" localSheetId="1" hidden="1">APOIO!$AE$4:$AG$188</definedName>
    <definedName name="Z_52B108B7_97DF_4EE5_94A8_31B6C313901F_.wvu.FilterData" localSheetId="7" hidden="1">EVENTOS!$B$6:$R$485</definedName>
    <definedName name="Z_52B3952D_C68A_4990_B5C5_DCDD3D3A2EFD_.wvu.FilterData" localSheetId="1" hidden="1">APOIO!$AE$4:$AG$188</definedName>
    <definedName name="Z_52B3952D_C68A_4990_B5C5_DCDD3D3A2EFD_.wvu.FilterData" localSheetId="7" hidden="1">EVENTOS!$B$6:$R$485</definedName>
    <definedName name="Z_52B3952D_C68A_4990_B5C5_DCDD3D3A2EFD_.wvu.FilterData" localSheetId="4" hidden="1">'INF GERAIS'!$B$6:$T$453</definedName>
    <definedName name="Z_52B3952D_C68A_4990_B5C5_DCDD3D3A2EFD_.wvu.FilterData" localSheetId="8" hidden="1">PAGAMENTOS!$B$6:$AY$485</definedName>
    <definedName name="Z_52B3952D_C68A_4990_B5C5_DCDD3D3A2EFD_.wvu.FilterData" localSheetId="9" hidden="1">VISTORIA!$B$6:$Z$454</definedName>
    <definedName name="Z_52D5257D_2E9F_49D3_AD7F_B20BEBA7E953_.wvu.FilterData" localSheetId="2" hidden="1">'E-FISCO'!$A$2:$O$883</definedName>
    <definedName name="Z_52D5257D_2E9F_49D3_AD7F_B20BEBA7E953_.wvu.FilterData" localSheetId="11" hidden="1">'OBS  ENC'!$B$6:$V$485</definedName>
    <definedName name="Z_52D5257D_2E9F_49D3_AD7F_B20BEBA7E953_.wvu.FilterData" localSheetId="8" hidden="1">PAGAMENTOS!$B$6:$AY$485</definedName>
    <definedName name="Z_52D5257D_2E9F_49D3_AD7F_B20BEBA7E953_.wvu.FilterData" localSheetId="9" hidden="1">VISTORIA!$B$6:$Z$453</definedName>
    <definedName name="Z_52E12ECC_381A_4F7A_A071_ABCFC6E2824B_.wvu.FilterData" localSheetId="1" hidden="1">APOIO!$AE$4:$AG$188</definedName>
    <definedName name="Z_52E12ECC_381A_4F7A_A071_ABCFC6E2824B_.wvu.FilterData" localSheetId="4" hidden="1">'INF GERAIS'!$B$6:$T$453</definedName>
    <definedName name="Z_5331337E_6624_4D62_9FFE_3C528BFD0670_.wvu.FilterData" localSheetId="1" hidden="1">APOIO!$AE$4:$AG$188</definedName>
    <definedName name="Z_5331337E_6624_4D62_9FFE_3C528BFD0670_.wvu.FilterData" localSheetId="7" hidden="1">EVENTOS!$B$6:$R$485</definedName>
    <definedName name="Z_5337784E_6ED9_49AC_B3DF_18A2643AA7A7_.wvu.FilterData" localSheetId="1" hidden="1">APOIO!$AE$4:$AG$188</definedName>
    <definedName name="Z_5349CD04_6CCC_40E8_9AE0_0CDCB43C7270_.wvu.FilterData" localSheetId="1" hidden="1">APOIO!$AE$4:$AG$188</definedName>
    <definedName name="Z_5349CD04_6CCC_40E8_9AE0_0CDCB43C7270_.wvu.FilterData" localSheetId="8" hidden="1">PAGAMENTOS!$B$6:$AY$485</definedName>
    <definedName name="Z_535CB4EE_8A5D_441E_A4DC_9DD1740A1E64_.wvu.FilterData" localSheetId="1" hidden="1">APOIO!$AE$4:$AG$188</definedName>
    <definedName name="Z_535CB4EE_8A5D_441E_A4DC_9DD1740A1E64_.wvu.FilterData" localSheetId="7" hidden="1">EVENTOS!$B$6:$R$485</definedName>
    <definedName name="Z_535CB4EE_8A5D_441E_A4DC_9DD1740A1E64_.wvu.FilterData" localSheetId="8" hidden="1">PAGAMENTOS!$B$6:$AY$485</definedName>
    <definedName name="Z_535CB4EE_8A5D_441E_A4DC_9DD1740A1E64_.wvu.FilterData" localSheetId="9" hidden="1">VISTORIA!$B$6:$Z$454</definedName>
    <definedName name="Z_535DD7FF_F021_4F67_B0B1_6EB08B0842ED_.wvu.FilterData" localSheetId="4" hidden="1">'INF GERAIS'!$B$6:$T$453</definedName>
    <definedName name="Z_53728C17_6B57_4D5E_91EC_B1CDD187BF62_.wvu.Cols" localSheetId="3" hidden="1">AJUDA!$M:$XFD</definedName>
    <definedName name="Z_53728C17_6B57_4D5E_91EC_B1CDD187BF62_.wvu.FilterData" localSheetId="1" hidden="1">APOIO!$AE$4:$AG$188</definedName>
    <definedName name="Z_53728C17_6B57_4D5E_91EC_B1CDD187BF62_.wvu.FilterData" localSheetId="12" hidden="1">'CONCLUSÃO INFORMAL'!$B$6:$T$485</definedName>
    <definedName name="Z_53728C17_6B57_4D5E_91EC_B1CDD187BF62_.wvu.FilterData" localSheetId="2" hidden="1">'E-FISCO'!$A$2:$O$1514</definedName>
    <definedName name="Z_53728C17_6B57_4D5E_91EC_B1CDD187BF62_.wvu.FilterData" localSheetId="7" hidden="1">EVENTOS!$B$6:$R$485</definedName>
    <definedName name="Z_53728C17_6B57_4D5E_91EC_B1CDD187BF62_.wvu.FilterData" localSheetId="4" hidden="1">'INF GERAIS'!$B$6:$T$453</definedName>
    <definedName name="Z_53728C17_6B57_4D5E_91EC_B1CDD187BF62_.wvu.FilterData" localSheetId="0" hidden="1">'INF GERAIS ORIGINAL'!$B$6:$S$6</definedName>
    <definedName name="Z_53728C17_6B57_4D5E_91EC_B1CDD187BF62_.wvu.FilterData" localSheetId="11" hidden="1">'OBS  ENC'!$B$6:$V$485</definedName>
    <definedName name="Z_53728C17_6B57_4D5E_91EC_B1CDD187BF62_.wvu.FilterData" localSheetId="8" hidden="1">PAGAMENTOS!$B$6:$AY$485</definedName>
    <definedName name="Z_53728C17_6B57_4D5E_91EC_B1CDD187BF62_.wvu.FilterData" localSheetId="10" hidden="1">'PRESTAÇÃO DE CONTAS'!$B$6:$O$485</definedName>
    <definedName name="Z_53728C17_6B57_4D5E_91EC_B1CDD187BF62_.wvu.FilterData" localSheetId="5" hidden="1">RESUMO!$B$6:$AD$454</definedName>
    <definedName name="Z_53728C17_6B57_4D5E_91EC_B1CDD187BF62_.wvu.FilterData" localSheetId="6" hidden="1">'TERMO DE ADESÃO'!$B$6:$K$485</definedName>
    <definedName name="Z_53728C17_6B57_4D5E_91EC_B1CDD187BF62_.wvu.FilterData" localSheetId="9" hidden="1">VISTORIA!$B$6:$Z$454</definedName>
    <definedName name="Z_53728C17_6B57_4D5E_91EC_B1CDD187BF62_.wvu.PrintArea" localSheetId="2" hidden="1">'E-FISCO'!$A:$M</definedName>
    <definedName name="Z_53AF8A3D_3B6A_4072_9EAA_1EFFABEA2C77_.wvu.FilterData" localSheetId="1" hidden="1">APOIO!$AE$4:$AG$188</definedName>
    <definedName name="Z_53AF8A3D_3B6A_4072_9EAA_1EFFABEA2C77_.wvu.FilterData" localSheetId="4" hidden="1">'INF GERAIS'!$B$6:$T$453</definedName>
    <definedName name="Z_53AF8A3D_3B6A_4072_9EAA_1EFFABEA2C77_.wvu.FilterData" localSheetId="8" hidden="1">PAGAMENTOS!$B$6:$AY$485</definedName>
    <definedName name="Z_53AF8A3D_3B6A_4072_9EAA_1EFFABEA2C77_.wvu.FilterData" localSheetId="9" hidden="1">VISTORIA!$B$6:$Z$454</definedName>
    <definedName name="Z_53BAE180_63DB_4F56_84E5_EA48B4FA526C_.wvu.FilterData" localSheetId="1" hidden="1">APOIO!$AE$4:$AG$188</definedName>
    <definedName name="Z_53BAE180_63DB_4F56_84E5_EA48B4FA526C_.wvu.FilterData" localSheetId="7" hidden="1">EVENTOS!$B$6:$R$485</definedName>
    <definedName name="Z_53BAE180_63DB_4F56_84E5_EA48B4FA526C_.wvu.FilterData" localSheetId="11" hidden="1">'OBS  ENC'!$B$6:$V$485</definedName>
    <definedName name="Z_53BAE180_63DB_4F56_84E5_EA48B4FA526C_.wvu.FilterData" localSheetId="8" hidden="1">PAGAMENTOS!$B$6:$AY$485</definedName>
    <definedName name="Z_53BAE180_63DB_4F56_84E5_EA48B4FA526C_.wvu.FilterData" localSheetId="9" hidden="1">VISTORIA!$B$6:$Z$453</definedName>
    <definedName name="Z_53BC433D_CA31_43E1_91ED_E7916939ACE3_.wvu.FilterData" localSheetId="8" hidden="1">PAGAMENTOS!$B$6:$AY$485</definedName>
    <definedName name="Z_53E74122_46CF_4554_91AB_683377C0D527_.wvu.FilterData" localSheetId="1" hidden="1">APOIO!$AE$4:$AG$188</definedName>
    <definedName name="Z_53E74122_46CF_4554_91AB_683377C0D527_.wvu.FilterData" localSheetId="4" hidden="1">'INF GERAIS'!$B$6:$T$453</definedName>
    <definedName name="Z_5409C805_E9EC_46E5_81BC_E22A2C31288F_.wvu.FilterData" localSheetId="7" hidden="1">EVENTOS!$B$6:$R$485</definedName>
    <definedName name="Z_54184204_F26A_492B_8553_8236019D3B09_.wvu.FilterData" localSheetId="1" hidden="1">APOIO!$AE$4:$AG$188</definedName>
    <definedName name="Z_54184204_F26A_492B_8553_8236019D3B09_.wvu.FilterData" localSheetId="4" hidden="1">'INF GERAIS'!$B$6:$T$453</definedName>
    <definedName name="Z_541ABD2F_68B9_4573_B5D4_82F11599C7AD_.wvu.FilterData" localSheetId="7" hidden="1">EVENTOS!$B$6:$R$485</definedName>
    <definedName name="Z_541ABD2F_68B9_4573_B5D4_82F11599C7AD_.wvu.FilterData" localSheetId="11" hidden="1">'OBS  ENC'!$B$6:$V$485</definedName>
    <definedName name="Z_541ABD2F_68B9_4573_B5D4_82F11599C7AD_.wvu.FilterData" localSheetId="8" hidden="1">PAGAMENTOS!$B$6:$AY$485</definedName>
    <definedName name="Z_541ABD2F_68B9_4573_B5D4_82F11599C7AD_.wvu.FilterData" localSheetId="9" hidden="1">VISTORIA!$B$6:$Z$453</definedName>
    <definedName name="Z_5434D4CB_C1E2_4537_9904_EB08F7F4E3BD_.wvu.FilterData" localSheetId="1" hidden="1">APOIO!$AE$4:$AG$188</definedName>
    <definedName name="Z_544B42E1_CD21_461D_B3DA_998B4B6B3F1B_.wvu.FilterData" localSheetId="8" hidden="1">PAGAMENTOS!$B$6:$AY$485</definedName>
    <definedName name="Z_544B42E1_CD21_461D_B3DA_998B4B6B3F1B_.wvu.FilterData" localSheetId="9" hidden="1">VISTORIA!$B$6:$Z$453</definedName>
    <definedName name="Z_547F8C44_30EC_4680_AFF0_06003851DFFF_.wvu.FilterData" localSheetId="1" hidden="1">APOIO!$AE$4:$AG$188</definedName>
    <definedName name="Z_547F8C44_30EC_4680_AFF0_06003851DFFF_.wvu.FilterData" localSheetId="7" hidden="1">EVENTOS!$B$6:$R$485</definedName>
    <definedName name="Z_547F8C44_30EC_4680_AFF0_06003851DFFF_.wvu.FilterData" localSheetId="4" hidden="1">'INF GERAIS'!$B$6:$T$453</definedName>
    <definedName name="Z_54C34784_BBDE_406D_BBC8_715A3B396747_.wvu.FilterData" localSheetId="1" hidden="1">APOIO!$AE$4:$AG$188</definedName>
    <definedName name="Z_54C34784_BBDE_406D_BBC8_715A3B396747_.wvu.FilterData" localSheetId="7" hidden="1">EVENTOS!$B$6:$R$485</definedName>
    <definedName name="Z_54C34784_BBDE_406D_BBC8_715A3B396747_.wvu.FilterData" localSheetId="4" hidden="1">'INF GERAIS'!$B$6:$T$453</definedName>
    <definedName name="Z_54C34784_BBDE_406D_BBC8_715A3B396747_.wvu.FilterData" localSheetId="11" hidden="1">'OBS  ENC'!$B$6:$V$485</definedName>
    <definedName name="Z_54C34784_BBDE_406D_BBC8_715A3B396747_.wvu.FilterData" localSheetId="8" hidden="1">PAGAMENTOS!$B$6:$AY$485</definedName>
    <definedName name="Z_54C34784_BBDE_406D_BBC8_715A3B396747_.wvu.FilterData" localSheetId="10" hidden="1">'PRESTAÇÃO DE CONTAS'!$B$6:$O$485</definedName>
    <definedName name="Z_54C34784_BBDE_406D_BBC8_715A3B396747_.wvu.FilterData" localSheetId="9" hidden="1">VISTORIA!$B$6:$Z$453</definedName>
    <definedName name="Z_54ECD83C_0268_4823_942A_6FE1CB5D350F_.wvu.FilterData" localSheetId="7" hidden="1">EVENTOS!$B$6:$R$485</definedName>
    <definedName name="Z_550407EB_E920_467A_94DB_C6DD52005E39_.wvu.FilterData" localSheetId="11" hidden="1">'OBS  ENC'!$B$6:$V$485</definedName>
    <definedName name="Z_550407EB_E920_467A_94DB_C6DD52005E39_.wvu.FilterData" localSheetId="8" hidden="1">PAGAMENTOS!$B$6:$AY$485</definedName>
    <definedName name="Z_550407EB_E920_467A_94DB_C6DD52005E39_.wvu.FilterData" localSheetId="9" hidden="1">VISTORIA!$B$6:$Z$453</definedName>
    <definedName name="Z_550F2A52_31C6_4CAC_B1D0_0E468F463F1D_.wvu.FilterData" localSheetId="1" hidden="1">APOIO!$AE$4:$AG$188</definedName>
    <definedName name="Z_550F2A52_31C6_4CAC_B1D0_0E468F463F1D_.wvu.FilterData" localSheetId="7" hidden="1">EVENTOS!$B$6:$R$485</definedName>
    <definedName name="Z_550F2A52_31C6_4CAC_B1D0_0E468F463F1D_.wvu.FilterData" localSheetId="10" hidden="1">'PRESTAÇÃO DE CONTAS'!$B$6:$O$485</definedName>
    <definedName name="Z_5512775A_D408_4A86_8236_CAA4D35756F6_.wvu.FilterData" localSheetId="1" hidden="1">APOIO!$AE$4:$AG$188</definedName>
    <definedName name="Z_5512775A_D408_4A86_8236_CAA4D35756F6_.wvu.FilterData" localSheetId="7" hidden="1">EVENTOS!$B$6:$R$485</definedName>
    <definedName name="Z_552A9966_1D55_4E79_AB17_BC531C6DF481_.wvu.FilterData" localSheetId="1" hidden="1">APOIO!$AE$4:$AG$188</definedName>
    <definedName name="Z_552A9966_1D55_4E79_AB17_BC531C6DF481_.wvu.FilterData" localSheetId="10" hidden="1">'PRESTAÇÃO DE CONTAS'!$B$6:$O$485</definedName>
    <definedName name="Z_556057D6_C0C2_4365_9ABB_DC127033B1A3_.wvu.FilterData" localSheetId="1" hidden="1">APOIO!$AE$4:$AG$188</definedName>
    <definedName name="Z_556057D6_C0C2_4365_9ABB_DC127033B1A3_.wvu.FilterData" localSheetId="11" hidden="1">'OBS  ENC'!$B$6:$V$485</definedName>
    <definedName name="Z_5576DFEF_77FE_4E30_898D_46DC20FF63ED_.wvu.FilterData" localSheetId="1" hidden="1">APOIO!$AE$4:$AG$188</definedName>
    <definedName name="Z_5576DFEF_77FE_4E30_898D_46DC20FF63ED_.wvu.FilterData" localSheetId="7" hidden="1">EVENTOS!$B$6:$R$485</definedName>
    <definedName name="Z_5576DFEF_77FE_4E30_898D_46DC20FF63ED_.wvu.FilterData" localSheetId="11" hidden="1">'OBS  ENC'!$B$6:$V$485</definedName>
    <definedName name="Z_5576DFEF_77FE_4E30_898D_46DC20FF63ED_.wvu.FilterData" localSheetId="8" hidden="1">PAGAMENTOS!$B$6:$AY$485</definedName>
    <definedName name="Z_5576DFEF_77FE_4E30_898D_46DC20FF63ED_.wvu.FilterData" localSheetId="9" hidden="1">VISTORIA!$B$6:$Z$454</definedName>
    <definedName name="Z_55CF3E75_FEF0_469E_8582_813AAE56D949_.wvu.FilterData" localSheetId="1" hidden="1">APOIO!$AE$4:$AG$188</definedName>
    <definedName name="Z_55CF3E75_FEF0_469E_8582_813AAE56D949_.wvu.FilterData" localSheetId="7" hidden="1">EVENTOS!$B$6:$R$485</definedName>
    <definedName name="Z_55CF3E75_FEF0_469E_8582_813AAE56D949_.wvu.FilterData" localSheetId="4" hidden="1">'INF GERAIS'!$B$6:$T$453</definedName>
    <definedName name="Z_55CF3E75_FEF0_469E_8582_813AAE56D949_.wvu.FilterData" localSheetId="8" hidden="1">PAGAMENTOS!$B$6:$AY$485</definedName>
    <definedName name="Z_55CF3E75_FEF0_469E_8582_813AAE56D949_.wvu.FilterData" localSheetId="9" hidden="1">VISTORIA!$B$6:$Z$454</definedName>
    <definedName name="Z_55D71B58_C31A_40FF_A7F7_62322227E863_.wvu.FilterData" localSheetId="1" hidden="1">APOIO!$AE$4:$AG$188</definedName>
    <definedName name="Z_55D71B58_C31A_40FF_A7F7_62322227E863_.wvu.FilterData" localSheetId="7" hidden="1">EVENTOS!$B$6:$R$485</definedName>
    <definedName name="Z_55D71B58_C31A_40FF_A7F7_62322227E863_.wvu.FilterData" localSheetId="11" hidden="1">'OBS  ENC'!$B$6:$V$485</definedName>
    <definedName name="Z_55D71B58_C31A_40FF_A7F7_62322227E863_.wvu.FilterData" localSheetId="8" hidden="1">PAGAMENTOS!$B$6:$AY$485</definedName>
    <definedName name="Z_55D71B58_C31A_40FF_A7F7_62322227E863_.wvu.FilterData" localSheetId="10" hidden="1">'PRESTAÇÃO DE CONTAS'!$B$6:$O$485</definedName>
    <definedName name="Z_55D71B58_C31A_40FF_A7F7_62322227E863_.wvu.FilterData" localSheetId="9" hidden="1">VISTORIA!$B$6:$Z$453</definedName>
    <definedName name="Z_55F48CA7_C645_4172_8840_8314B076A5D1_.wvu.FilterData" localSheetId="1" hidden="1">APOIO!$AE$4:$AG$188</definedName>
    <definedName name="Z_56351A41_54DA_409A_B5E6_E07334A84EC4_.wvu.FilterData" localSheetId="1" hidden="1">APOIO!$AE$4:$AG$188</definedName>
    <definedName name="Z_56351A41_54DA_409A_B5E6_E07334A84EC4_.wvu.FilterData" localSheetId="11" hidden="1">'OBS  ENC'!$B$6:$V$485</definedName>
    <definedName name="Z_56351A41_54DA_409A_B5E6_E07334A84EC4_.wvu.FilterData" localSheetId="8" hidden="1">PAGAMENTOS!$B$6:$AY$485</definedName>
    <definedName name="Z_56351A41_54DA_409A_B5E6_E07334A84EC4_.wvu.FilterData" localSheetId="9" hidden="1">VISTORIA!$B$6:$Z$454</definedName>
    <definedName name="Z_567E5D66_ACBA_45BB_9B08_74055BCC9D9F_.wvu.FilterData" localSheetId="1" hidden="1">APOIO!$AE$4:$AG$188</definedName>
    <definedName name="Z_567E5D66_ACBA_45BB_9B08_74055BCC9D9F_.wvu.FilterData" localSheetId="7" hidden="1">EVENTOS!$B$6:$R$485</definedName>
    <definedName name="Z_567EA607_724B_4D2C_BBE1_9D84263B16FE_.wvu.Cols" localSheetId="3" hidden="1">AJUDA!$M:$XFD</definedName>
    <definedName name="Z_567EA607_724B_4D2C_BBE1_9D84263B16FE_.wvu.FilterData" localSheetId="1" hidden="1">APOIO!$AE$4:$AG$188</definedName>
    <definedName name="Z_567EA607_724B_4D2C_BBE1_9D84263B16FE_.wvu.FilterData" localSheetId="12" hidden="1">'CONCLUSÃO INFORMAL'!$B$6:$T$485</definedName>
    <definedName name="Z_567EA607_724B_4D2C_BBE1_9D84263B16FE_.wvu.FilterData" localSheetId="2" hidden="1">'E-FISCO'!$A$2:$O$1471</definedName>
    <definedName name="Z_567EA607_724B_4D2C_BBE1_9D84263B16FE_.wvu.FilterData" localSheetId="7" hidden="1">EVENTOS!$B$6:$R$485</definedName>
    <definedName name="Z_567EA607_724B_4D2C_BBE1_9D84263B16FE_.wvu.FilterData" localSheetId="4" hidden="1">'INF GERAIS'!$B$6:$T$453</definedName>
    <definedName name="Z_567EA607_724B_4D2C_BBE1_9D84263B16FE_.wvu.FilterData" localSheetId="0" hidden="1">'INF GERAIS ORIGINAL'!$B$6:$S$6</definedName>
    <definedName name="Z_567EA607_724B_4D2C_BBE1_9D84263B16FE_.wvu.FilterData" localSheetId="11" hidden="1">'OBS  ENC'!$B$6:$V$485</definedName>
    <definedName name="Z_567EA607_724B_4D2C_BBE1_9D84263B16FE_.wvu.FilterData" localSheetId="8" hidden="1">PAGAMENTOS!$B$6:$AY$485</definedName>
    <definedName name="Z_567EA607_724B_4D2C_BBE1_9D84263B16FE_.wvu.FilterData" localSheetId="10" hidden="1">'PRESTAÇÃO DE CONTAS'!$B$6:$O$485</definedName>
    <definedName name="Z_567EA607_724B_4D2C_BBE1_9D84263B16FE_.wvu.FilterData" localSheetId="5" hidden="1">RESUMO!$B$6:$AD$454</definedName>
    <definedName name="Z_567EA607_724B_4D2C_BBE1_9D84263B16FE_.wvu.FilterData" localSheetId="6" hidden="1">'TERMO DE ADESÃO'!$B$6:$K$485</definedName>
    <definedName name="Z_567EA607_724B_4D2C_BBE1_9D84263B16FE_.wvu.FilterData" localSheetId="9" hidden="1">VISTORIA!$B$6:$Z$454</definedName>
    <definedName name="Z_567EA607_724B_4D2C_BBE1_9D84263B16FE_.wvu.PrintArea" localSheetId="2" hidden="1">'E-FISCO'!$A:$M</definedName>
    <definedName name="Z_567EA607_724B_4D2C_BBE1_9D84263B16FE_.wvu.Rows" localSheetId="2" hidden="1">'E-FISCO'!$1472:$1514</definedName>
    <definedName name="Z_56826F7B_7E66_48C3_8F4B_3867FB9EA8DE_.wvu.FilterData" localSheetId="1" hidden="1">APOIO!$AE$4:$AG$188</definedName>
    <definedName name="Z_56826F7B_7E66_48C3_8F4B_3867FB9EA8DE_.wvu.FilterData" localSheetId="7" hidden="1">EVENTOS!$B$6:$R$485</definedName>
    <definedName name="Z_56826F7B_7E66_48C3_8F4B_3867FB9EA8DE_.wvu.FilterData" localSheetId="4" hidden="1">'INF GERAIS'!$B$6:$T$453</definedName>
    <definedName name="Z_56B44913_FB5C_451E_97A5_2AB04E92FA4A_.wvu.FilterData" localSheetId="4" hidden="1">'INF GERAIS'!$B$6:$T$453</definedName>
    <definedName name="Z_56B44913_FB5C_451E_97A5_2AB04E92FA4A_.wvu.FilterData" localSheetId="11" hidden="1">'OBS  ENC'!$B$6:$V$485</definedName>
    <definedName name="Z_56B44913_FB5C_451E_97A5_2AB04E92FA4A_.wvu.FilterData" localSheetId="8" hidden="1">PAGAMENTOS!$B$6:$AY$485</definedName>
    <definedName name="Z_56B44913_FB5C_451E_97A5_2AB04E92FA4A_.wvu.FilterData" localSheetId="9" hidden="1">VISTORIA!$B$6:$Z$453</definedName>
    <definedName name="Z_56C1DA2F_8154_489E_A480_E6A1BA10413C_.wvu.FilterData" localSheetId="1" hidden="1">APOIO!$AE$4:$AG$188</definedName>
    <definedName name="Z_56C1DA2F_8154_489E_A480_E6A1BA10413C_.wvu.FilterData" localSheetId="8" hidden="1">PAGAMENTOS!$B$6:$AY$485</definedName>
    <definedName name="Z_56D0B10D_FC83_43EA_811A_B2FBCAF51C00_.wvu.FilterData" localSheetId="1" hidden="1">APOIO!$AE$4:$AG$188</definedName>
    <definedName name="Z_56D0B10D_FC83_43EA_811A_B2FBCAF51C00_.wvu.FilterData" localSheetId="8" hidden="1">PAGAMENTOS!$B$6:$AY$485</definedName>
    <definedName name="Z_56D0B10D_FC83_43EA_811A_B2FBCAF51C00_.wvu.FilterData" localSheetId="9" hidden="1">VISTORIA!$B$6:$Z$453</definedName>
    <definedName name="Z_56EF3B61_2C44_4F64_9BC8_04AC1ABAB1CD_.wvu.FilterData" localSheetId="1" hidden="1">APOIO!$AE$4:$AG$188</definedName>
    <definedName name="Z_56FA3D64_2487_471C_8BA5_335FCDB6D7D1_.wvu.FilterData" localSheetId="1" hidden="1">APOIO!$AE$4:$AG$188</definedName>
    <definedName name="Z_56FA3D64_2487_471C_8BA5_335FCDB6D7D1_.wvu.FilterData" localSheetId="7" hidden="1">EVENTOS!$B$6:$R$485</definedName>
    <definedName name="Z_571F22EC_D17F_475E_A8A6_B674B6E76D00_.wvu.FilterData" localSheetId="1" hidden="1">APOIO!$AE$4:$AG$188</definedName>
    <definedName name="Z_571F22EC_D17F_475E_A8A6_B674B6E76D00_.wvu.FilterData" localSheetId="11" hidden="1">'OBS  ENC'!$B$6:$V$485</definedName>
    <definedName name="Z_57385DDC_F43A_49F4_939A_3FC371EC6333_.wvu.FilterData" localSheetId="10" hidden="1">'PRESTAÇÃO DE CONTAS'!$B$6:$O$485</definedName>
    <definedName name="Z_574B69E5_93D4_47DD_9E02_22A4AC9BA796_.wvu.FilterData" localSheetId="1" hidden="1">APOIO!$AE$4:$AG$188</definedName>
    <definedName name="Z_574B69E5_93D4_47DD_9E02_22A4AC9BA796_.wvu.FilterData" localSheetId="4" hidden="1">'INF GERAIS'!$B$6:$T$453</definedName>
    <definedName name="Z_578C972D_33E1_472C_AE4C_226B188B4C08_.wvu.FilterData" localSheetId="1" hidden="1">APOIO!$AE$4:$AG$188</definedName>
    <definedName name="Z_578C972D_33E1_472C_AE4C_226B188B4C08_.wvu.FilterData" localSheetId="7" hidden="1">EVENTOS!$B$6:$R$485</definedName>
    <definedName name="Z_578C972D_33E1_472C_AE4C_226B188B4C08_.wvu.FilterData" localSheetId="8" hidden="1">PAGAMENTOS!$B$6:$AY$485</definedName>
    <definedName name="Z_578C972D_33E1_472C_AE4C_226B188B4C08_.wvu.FilterData" localSheetId="10" hidden="1">'PRESTAÇÃO DE CONTAS'!$B$6:$O$485</definedName>
    <definedName name="Z_578C972D_33E1_472C_AE4C_226B188B4C08_.wvu.FilterData" localSheetId="9" hidden="1">VISTORIA!$B$6:$Z$454</definedName>
    <definedName name="Z_579D41C3_A0E6_4CD3_B49C_F8015D43D0BB_.wvu.FilterData" localSheetId="1" hidden="1">APOIO!$AE$4:$AG$188</definedName>
    <definedName name="Z_579D41C3_A0E6_4CD3_B49C_F8015D43D0BB_.wvu.FilterData" localSheetId="11" hidden="1">'OBS  ENC'!$B$6:$V$485</definedName>
    <definedName name="Z_57B13986_D3FF_4349_AE0D_0D06B92B831C_.wvu.FilterData" localSheetId="1" hidden="1">APOIO!$AE$4:$AG$188</definedName>
    <definedName name="Z_57B13986_D3FF_4349_AE0D_0D06B92B831C_.wvu.FilterData" localSheetId="10" hidden="1">'PRESTAÇÃO DE CONTAS'!$B$6:$O$485</definedName>
    <definedName name="Z_57FDC510_797B_4862_A3C2_850CE57636FD_.wvu.FilterData" localSheetId="11" hidden="1">'OBS  ENC'!$B$6:$V$485</definedName>
    <definedName name="Z_5805297F_495C_4444_A98B_481A9E38BE7B_.wvu.FilterData" localSheetId="4" hidden="1">'INF GERAIS'!$B$6:$T$453</definedName>
    <definedName name="Z_58702302_EF58_4646_B18D_D29E5ACB0CB2_.wvu.FilterData" localSheetId="1" hidden="1">APOIO!$AE$4:$AG$188</definedName>
    <definedName name="Z_58702302_EF58_4646_B18D_D29E5ACB0CB2_.wvu.FilterData" localSheetId="7" hidden="1">EVENTOS!$B$6:$R$485</definedName>
    <definedName name="Z_58702302_EF58_4646_B18D_D29E5ACB0CB2_.wvu.FilterData" localSheetId="4" hidden="1">'INF GERAIS'!$B$6:$T$453</definedName>
    <definedName name="Z_58B0D58D_D7FB_469D_9ED6_76B1627E55DA_.wvu.FilterData" localSheetId="1" hidden="1">APOIO!$AE$4:$AG$188</definedName>
    <definedName name="Z_58B0D58D_D7FB_469D_9ED6_76B1627E55DA_.wvu.FilterData" localSheetId="7" hidden="1">EVENTOS!$B$6:$R$485</definedName>
    <definedName name="Z_58B0D58D_D7FB_469D_9ED6_76B1627E55DA_.wvu.FilterData" localSheetId="10" hidden="1">'PRESTAÇÃO DE CONTAS'!$B$6:$O$485</definedName>
    <definedName name="Z_58E045B2_3E86_4F71_B2E9_3FFD76B32AC2_.wvu.FilterData" localSheetId="1" hidden="1">APOIO!$AE$4:$AG$188</definedName>
    <definedName name="Z_58E045B2_3E86_4F71_B2E9_3FFD76B32AC2_.wvu.FilterData" localSheetId="8" hidden="1">PAGAMENTOS!$B$6:$AY$485</definedName>
    <definedName name="Z_591ADBC7_F292_426B_8343_C88AAED4806D_.wvu.FilterData" localSheetId="1" hidden="1">APOIO!$AE$4:$AG$188</definedName>
    <definedName name="Z_591ADBC7_F292_426B_8343_C88AAED4806D_.wvu.FilterData" localSheetId="7" hidden="1">EVENTOS!$B$6:$R$485</definedName>
    <definedName name="Z_591C4AF3_D714_4245_AA04_DA86B6B064D0_.wvu.FilterData" localSheetId="1" hidden="1">APOIO!$AE$4:$AG$188</definedName>
    <definedName name="Z_591C4AF3_D714_4245_AA04_DA86B6B064D0_.wvu.FilterData" localSheetId="8" hidden="1">PAGAMENTOS!$B$6:$AY$485</definedName>
    <definedName name="Z_591C4AF3_D714_4245_AA04_DA86B6B064D0_.wvu.FilterData" localSheetId="9" hidden="1">VISTORIA!$B$6:$Z$453</definedName>
    <definedName name="Z_59665ED4_EB6E_42F2_A46C_71899A1B120C_.wvu.FilterData" localSheetId="7" hidden="1">EVENTOS!$B$6:$R$485</definedName>
    <definedName name="Z_59665ED4_EB6E_42F2_A46C_71899A1B120C_.wvu.FilterData" localSheetId="11" hidden="1">'OBS  ENC'!$B$6:$V$485</definedName>
    <definedName name="Z_59665ED4_EB6E_42F2_A46C_71899A1B120C_.wvu.FilterData" localSheetId="8" hidden="1">PAGAMENTOS!$B$6:$AY$485</definedName>
    <definedName name="Z_596FB0AC_8293_419B_91A9_D3A357C3F56C_.wvu.FilterData" localSheetId="1" hidden="1">APOIO!$AE$4:$AG$188</definedName>
    <definedName name="Z_596FB0AC_8293_419B_91A9_D3A357C3F56C_.wvu.FilterData" localSheetId="2" hidden="1">'E-FISCO'!$A$2:$O$1375</definedName>
    <definedName name="Z_596FB0AC_8293_419B_91A9_D3A357C3F56C_.wvu.FilterData" localSheetId="7" hidden="1">EVENTOS!$B$6:$R$485</definedName>
    <definedName name="Z_596FB0AC_8293_419B_91A9_D3A357C3F56C_.wvu.FilterData" localSheetId="8" hidden="1">PAGAMENTOS!$B$6:$AY$485</definedName>
    <definedName name="Z_596FB0AC_8293_419B_91A9_D3A357C3F56C_.wvu.FilterData" localSheetId="10" hidden="1">'PRESTAÇÃO DE CONTAS'!$B$6:$O$485</definedName>
    <definedName name="Z_597436E6_75A3_4DB0_8536_2F95D05BCC5D_.wvu.FilterData" localSheetId="1" hidden="1">APOIO!$AE$4:$AG$188</definedName>
    <definedName name="Z_597436E6_75A3_4DB0_8536_2F95D05BCC5D_.wvu.FilterData" localSheetId="9" hidden="1">VISTORIA!$B$6:$Z$454</definedName>
    <definedName name="Z_59CB2793_C55B_4707_A4FB_28F7C8E1C33E_.wvu.FilterData" localSheetId="1" hidden="1">APOIO!$AE$4:$AG$188</definedName>
    <definedName name="Z_59CB2793_C55B_4707_A4FB_28F7C8E1C33E_.wvu.FilterData" localSheetId="9" hidden="1">VISTORIA!$B$6:$Z$454</definedName>
    <definedName name="Z_5A1125EF_6407_4259_AD57_B371B2CD44D9_.wvu.FilterData" localSheetId="1" hidden="1">APOIO!$AE$4:$AG$188</definedName>
    <definedName name="Z_5A1125EF_6407_4259_AD57_B371B2CD44D9_.wvu.FilterData" localSheetId="7" hidden="1">EVENTOS!$B$6:$R$485</definedName>
    <definedName name="Z_5A1125EF_6407_4259_AD57_B371B2CD44D9_.wvu.FilterData" localSheetId="4" hidden="1">'INF GERAIS'!$B$6:$AJ$453</definedName>
    <definedName name="Z_5A3C0F16_6470_46E4_B829_346E59F32D9C_.wvu.FilterData" localSheetId="1" hidden="1">APOIO!$AE$4:$AG$188</definedName>
    <definedName name="Z_5A3C0F16_6470_46E4_B829_346E59F32D9C_.wvu.FilterData" localSheetId="7" hidden="1">EVENTOS!$B$6:$R$485</definedName>
    <definedName name="Z_5A3C0F16_6470_46E4_B829_346E59F32D9C_.wvu.FilterData" localSheetId="10" hidden="1">'PRESTAÇÃO DE CONTAS'!$B$6:$O$485</definedName>
    <definedName name="Z_5A3C317A_9160_447B_AC47_DD7DA39FB87C_.wvu.FilterData" localSheetId="2" hidden="1">'E-FISCO'!$A$2:$O$1001</definedName>
    <definedName name="Z_5A3C317A_9160_447B_AC47_DD7DA39FB87C_.wvu.FilterData" localSheetId="8" hidden="1">PAGAMENTOS!$B$6:$AY$485</definedName>
    <definedName name="Z_5A76D857_D150_4078_B53D_D3C3461B40BE_.wvu.FilterData" localSheetId="1" hidden="1">APOIO!$AE$4:$AG$188</definedName>
    <definedName name="Z_5A76D857_D150_4078_B53D_D3C3461B40BE_.wvu.FilterData" localSheetId="7" hidden="1">EVENTOS!$B$6:$R$485</definedName>
    <definedName name="Z_5A76D857_D150_4078_B53D_D3C3461B40BE_.wvu.FilterData" localSheetId="4" hidden="1">'INF GERAIS'!$B$6:$T$453</definedName>
    <definedName name="Z_5A76D857_D150_4078_B53D_D3C3461B40BE_.wvu.FilterData" localSheetId="8" hidden="1">PAGAMENTOS!$B$6:$AY$485</definedName>
    <definedName name="Z_5A76D857_D150_4078_B53D_D3C3461B40BE_.wvu.FilterData" localSheetId="9" hidden="1">VISTORIA!$B$6:$Z$454</definedName>
    <definedName name="Z_5A853816_F209_4604_B645_E7A7762805D3_.wvu.FilterData" localSheetId="1" hidden="1">APOIO!$AE$4:$AG$188</definedName>
    <definedName name="Z_5A853816_F209_4604_B645_E7A7762805D3_.wvu.FilterData" localSheetId="7" hidden="1">EVENTOS!$B$6:$R$485</definedName>
    <definedName name="Z_5A853816_F209_4604_B645_E7A7762805D3_.wvu.FilterData" localSheetId="4" hidden="1">'INF GERAIS'!$B$6:$T$453</definedName>
    <definedName name="Z_5A853816_F209_4604_B645_E7A7762805D3_.wvu.FilterData" localSheetId="11" hidden="1">'OBS  ENC'!$B$6:$V$485</definedName>
    <definedName name="Z_5A853816_F209_4604_B645_E7A7762805D3_.wvu.FilterData" localSheetId="10" hidden="1">'PRESTAÇÃO DE CONTAS'!$B$6:$O$485</definedName>
    <definedName name="Z_5A9347A0_7AAD_4678_AAD8_7672BCD26A53_.wvu.FilterData" localSheetId="1" hidden="1">APOIO!$AE$4:$AG$188</definedName>
    <definedName name="Z_5A9C764B_3BF5_404F_A885_3624289CBF6B_.wvu.FilterData" localSheetId="9" hidden="1">VISTORIA!$B$6:$Z$453</definedName>
    <definedName name="Z_5AA60E81_5852_4ADD_9334_F49CF1603355_.wvu.FilterData" localSheetId="11" hidden="1">'OBS  ENC'!$B$6:$V$485</definedName>
    <definedName name="Z_5AAB84EE_1290_4B6C_B5FE_4E9F415A35EF_.wvu.FilterData" localSheetId="1" hidden="1">APOIO!$AE$4:$AG$188</definedName>
    <definedName name="Z_5AD98570_FEE5_4996_947D_EC161F5B2E55_.wvu.FilterData" localSheetId="1" hidden="1">APOIO!$AE$4:$AG$188</definedName>
    <definedName name="Z_5AD98570_FEE5_4996_947D_EC161F5B2E55_.wvu.FilterData" localSheetId="7" hidden="1">EVENTOS!$B$6:$R$485</definedName>
    <definedName name="Z_5AD98570_FEE5_4996_947D_EC161F5B2E55_.wvu.FilterData" localSheetId="11" hidden="1">'OBS  ENC'!$B$6:$V$485</definedName>
    <definedName name="Z_5AD98570_FEE5_4996_947D_EC161F5B2E55_.wvu.FilterData" localSheetId="10" hidden="1">'PRESTAÇÃO DE CONTAS'!$B$6:$O$485</definedName>
    <definedName name="Z_5ADE7579_FEEA_4338_AE2E_520F8F4442CE_.wvu.FilterData" localSheetId="1" hidden="1">APOIO!$AE$4:$AG$188</definedName>
    <definedName name="Z_5ADE7579_FEEA_4338_AE2E_520F8F4442CE_.wvu.FilterData" localSheetId="7" hidden="1">EVENTOS!$B$6:$R$485</definedName>
    <definedName name="Z_5AEDD2C7_6A5F_4276_A8B2_179815F1CF4C_.wvu.FilterData" localSheetId="1" hidden="1">APOIO!$AE$4:$AG$188</definedName>
    <definedName name="Z_5AEDD2C7_6A5F_4276_A8B2_179815F1CF4C_.wvu.FilterData" localSheetId="10" hidden="1">'PRESTAÇÃO DE CONTAS'!$B$6:$O$485</definedName>
    <definedName name="Z_5B33B8E4_FAD7_44FE_9E17_9112496004A4_.wvu.FilterData" localSheetId="7" hidden="1">EVENTOS!$B$6:$R$485</definedName>
    <definedName name="Z_5B33B8E4_FAD7_44FE_9E17_9112496004A4_.wvu.FilterData" localSheetId="8" hidden="1">PAGAMENTOS!$B$6:$AY$485</definedName>
    <definedName name="Z_5B5A6730_85B4_4A63_A26B_ED4CDDBE9055_.wvu.FilterData" localSheetId="1" hidden="1">APOIO!$AE$4:$AG$188</definedName>
    <definedName name="Z_5B5A6730_85B4_4A63_A26B_ED4CDDBE9055_.wvu.FilterData" localSheetId="7" hidden="1">EVENTOS!$B$6:$R$485</definedName>
    <definedName name="Z_5B5A6730_85B4_4A63_A26B_ED4CDDBE9055_.wvu.FilterData" localSheetId="11" hidden="1">'OBS  ENC'!$B$6:$V$485</definedName>
    <definedName name="Z_5B5A6730_85B4_4A63_A26B_ED4CDDBE9055_.wvu.FilterData" localSheetId="10" hidden="1">'PRESTAÇÃO DE CONTAS'!$B$6:$O$485</definedName>
    <definedName name="Z_5B9DDE6E_40AE_4A00_AE75_461F9EF713FE_.wvu.FilterData" localSheetId="1" hidden="1">APOIO!$AE$4:$AG$188</definedName>
    <definedName name="Z_5B9DDE6E_40AE_4A00_AE75_461F9EF713FE_.wvu.FilterData" localSheetId="7" hidden="1">EVENTOS!$B$6:$R$485</definedName>
    <definedName name="Z_5B9DDE6E_40AE_4A00_AE75_461F9EF713FE_.wvu.FilterData" localSheetId="4" hidden="1">'INF GERAIS'!$B$6:$T$453</definedName>
    <definedName name="Z_5B9DDE6E_40AE_4A00_AE75_461F9EF713FE_.wvu.FilterData" localSheetId="11" hidden="1">'OBS  ENC'!$B$6:$V$485</definedName>
    <definedName name="Z_5B9DDE6E_40AE_4A00_AE75_461F9EF713FE_.wvu.FilterData" localSheetId="8" hidden="1">PAGAMENTOS!$B$6:$AY$485</definedName>
    <definedName name="Z_5B9DDE6E_40AE_4A00_AE75_461F9EF713FE_.wvu.FilterData" localSheetId="10" hidden="1">'PRESTAÇÃO DE CONTAS'!$B$6:$O$485</definedName>
    <definedName name="Z_5B9DDE6E_40AE_4A00_AE75_461F9EF713FE_.wvu.FilterData" localSheetId="9" hidden="1">VISTORIA!$B$6:$Z$454</definedName>
    <definedName name="Z_5BC2AC27_9B72_4144_A6DA_27C855BC56DD_.wvu.Cols" localSheetId="3" hidden="1">AJUDA!$M:$XFD</definedName>
    <definedName name="Z_5BC2AC27_9B72_4144_A6DA_27C855BC56DD_.wvu.FilterData" localSheetId="1" hidden="1">APOIO!$AE$4:$AG$188</definedName>
    <definedName name="Z_5BC2AC27_9B72_4144_A6DA_27C855BC56DD_.wvu.FilterData" localSheetId="12" hidden="1">'CONCLUSÃO INFORMAL'!$B$6:$T$485</definedName>
    <definedName name="Z_5BC2AC27_9B72_4144_A6DA_27C855BC56DD_.wvu.FilterData" localSheetId="2" hidden="1">'E-FISCO'!$A$2:$O$1514</definedName>
    <definedName name="Z_5BC2AC27_9B72_4144_A6DA_27C855BC56DD_.wvu.FilterData" localSheetId="7" hidden="1">EVENTOS!$B$6:$R$485</definedName>
    <definedName name="Z_5BC2AC27_9B72_4144_A6DA_27C855BC56DD_.wvu.FilterData" localSheetId="4" hidden="1">'INF GERAIS'!$B$6:$T$453</definedName>
    <definedName name="Z_5BC2AC27_9B72_4144_A6DA_27C855BC56DD_.wvu.FilterData" localSheetId="0" hidden="1">'INF GERAIS ORIGINAL'!$B$6:$S$6</definedName>
    <definedName name="Z_5BC2AC27_9B72_4144_A6DA_27C855BC56DD_.wvu.FilterData" localSheetId="11" hidden="1">'OBS  ENC'!$B$6:$V$485</definedName>
    <definedName name="Z_5BC2AC27_9B72_4144_A6DA_27C855BC56DD_.wvu.FilterData" localSheetId="8" hidden="1">PAGAMENTOS!$B$6:$AY$485</definedName>
    <definedName name="Z_5BC2AC27_9B72_4144_A6DA_27C855BC56DD_.wvu.FilterData" localSheetId="10" hidden="1">'PRESTAÇÃO DE CONTAS'!$B$6:$O$485</definedName>
    <definedName name="Z_5BC2AC27_9B72_4144_A6DA_27C855BC56DD_.wvu.FilterData" localSheetId="5" hidden="1">RESUMO!$B$6:$AD$454</definedName>
    <definedName name="Z_5BC2AC27_9B72_4144_A6DA_27C855BC56DD_.wvu.FilterData" localSheetId="6" hidden="1">'TERMO DE ADESÃO'!$B$6:$K$485</definedName>
    <definedName name="Z_5BC2AC27_9B72_4144_A6DA_27C855BC56DD_.wvu.FilterData" localSheetId="9" hidden="1">VISTORIA!$B$6:$Z$454</definedName>
    <definedName name="Z_5BC2AC27_9B72_4144_A6DA_27C855BC56DD_.wvu.PrintArea" localSheetId="2" hidden="1">'E-FISCO'!$A:$M</definedName>
    <definedName name="Z_5C0728F7_1EE9_4A49_8FDC_EE0BAE1022E1_.wvu.FilterData" localSheetId="7" hidden="1">EVENTOS!$B$6:$R$485</definedName>
    <definedName name="Z_5CA70A6F_6E4B_4431_9A63_85F63EF1867D_.wvu.FilterData" localSheetId="1" hidden="1">APOIO!$AE$4:$AG$188</definedName>
    <definedName name="Z_5CA70A6F_6E4B_4431_9A63_85F63EF1867D_.wvu.FilterData" localSheetId="11" hidden="1">'OBS  ENC'!$B$6:$V$485</definedName>
    <definedName name="Z_5D079A91_3903_4C6B_B1FB_F31D959577B3_.wvu.FilterData" localSheetId="1" hidden="1">APOIO!$AE$4:$AG$188</definedName>
    <definedName name="Z_5D30D1DD_E176_4D4F_967D_262C2993D8AB_.wvu.FilterData" localSheetId="1" hidden="1">APOIO!$AE$4:$AG$188</definedName>
    <definedName name="Z_5D30D1DD_E176_4D4F_967D_262C2993D8AB_.wvu.FilterData" localSheetId="7" hidden="1">EVENTOS!$B$6:$R$485</definedName>
    <definedName name="Z_5D30D1DD_E176_4D4F_967D_262C2993D8AB_.wvu.FilterData" localSheetId="4" hidden="1">'INF GERAIS'!$B$6:$T$453</definedName>
    <definedName name="Z_5D30D1DD_E176_4D4F_967D_262C2993D8AB_.wvu.FilterData" localSheetId="8" hidden="1">PAGAMENTOS!$B$6:$AY$485</definedName>
    <definedName name="Z_5D30D1DD_E176_4D4F_967D_262C2993D8AB_.wvu.FilterData" localSheetId="10" hidden="1">'PRESTAÇÃO DE CONTAS'!$B$6:$O$485</definedName>
    <definedName name="Z_5D588A17_8762_4B36_9323_8D353E6FAD04_.wvu.FilterData" localSheetId="1" hidden="1">APOIO!$AE$4:$AG$188</definedName>
    <definedName name="Z_5D588A17_8762_4B36_9323_8D353E6FAD04_.wvu.FilterData" localSheetId="7" hidden="1">EVENTOS!$B$6:$R$485</definedName>
    <definedName name="Z_5D588A17_8762_4B36_9323_8D353E6FAD04_.wvu.FilterData" localSheetId="10" hidden="1">'PRESTAÇÃO DE CONTAS'!$B$6:$O$485</definedName>
    <definedName name="Z_5D5FD608_C5A9_4C22_A460_02AB8F692D91_.wvu.FilterData" localSheetId="1" hidden="1">APOIO!$AE$4:$AG$188</definedName>
    <definedName name="Z_5D5FD608_C5A9_4C22_A460_02AB8F692D91_.wvu.FilterData" localSheetId="7" hidden="1">EVENTOS!$B$6:$R$485</definedName>
    <definedName name="Z_5D5FD608_C5A9_4C22_A460_02AB8F692D91_.wvu.FilterData" localSheetId="4" hidden="1">'INF GERAIS'!$B$6:$T$453</definedName>
    <definedName name="Z_5D5FD608_C5A9_4C22_A460_02AB8F692D91_.wvu.FilterData" localSheetId="8" hidden="1">PAGAMENTOS!$B$6:$AY$485</definedName>
    <definedName name="Z_5D5FD608_C5A9_4C22_A460_02AB8F692D91_.wvu.FilterData" localSheetId="9" hidden="1">VISTORIA!$B$6:$Z$454</definedName>
    <definedName name="Z_5D697105_C17C_472F_9158_1FA327DB1147_.wvu.FilterData" localSheetId="7" hidden="1">EVENTOS!$B$6:$R$485</definedName>
    <definedName name="Z_5DAF1089_CEF7_413B_B7E5_DC6DC4780470_.wvu.FilterData" localSheetId="1" hidden="1">APOIO!$AE$4:$AG$188</definedName>
    <definedName name="Z_5DAF1089_CEF7_413B_B7E5_DC6DC4780470_.wvu.FilterData" localSheetId="8" hidden="1">PAGAMENTOS!$B$6:$AY$485</definedName>
    <definedName name="Z_5DAF1089_CEF7_413B_B7E5_DC6DC4780470_.wvu.FilterData" localSheetId="9" hidden="1">VISTORIA!$B$6:$Z$454</definedName>
    <definedName name="Z_5DB925E6_BF90_4A5F_962F_C75A7AF235D5_.wvu.FilterData" localSheetId="4" hidden="1">'INF GERAIS'!$B$6:$T$453</definedName>
    <definedName name="Z_5DD65FC0_8329_45C5_9F5D_AEC7C0938C96_.wvu.FilterData" localSheetId="1" hidden="1">APOIO!$AE$4:$AG$188</definedName>
    <definedName name="Z_5DD65FC0_8329_45C5_9F5D_AEC7C0938C96_.wvu.FilterData" localSheetId="7" hidden="1">EVENTOS!$B$6:$R$485</definedName>
    <definedName name="Z_5DD65FC0_8329_45C5_9F5D_AEC7C0938C96_.wvu.FilterData" localSheetId="8" hidden="1">PAGAMENTOS!$B$6:$AY$485</definedName>
    <definedName name="Z_5DD65FC0_8329_45C5_9F5D_AEC7C0938C96_.wvu.FilterData" localSheetId="9" hidden="1">VISTORIA!$B$6:$Z$454</definedName>
    <definedName name="Z_5DF06963_7CCE_40EE_B165_F6CB7EB2FF0F_.wvu.FilterData" localSheetId="1" hidden="1">APOIO!$AE$4:$AG$188</definedName>
    <definedName name="Z_5DF06963_7CCE_40EE_B165_F6CB7EB2FF0F_.wvu.FilterData" localSheetId="7" hidden="1">EVENTOS!$B$6:$R$485</definedName>
    <definedName name="Z_5DF06963_7CCE_40EE_B165_F6CB7EB2FF0F_.wvu.FilterData" localSheetId="4" hidden="1">'INF GERAIS'!$B$6:$T$453</definedName>
    <definedName name="Z_5DF06963_7CCE_40EE_B165_F6CB7EB2FF0F_.wvu.FilterData" localSheetId="8" hidden="1">PAGAMENTOS!$B$6:$AY$485</definedName>
    <definedName name="Z_5DFD2B5E_A46D_41F7_BD50_78E8BA304EB1_.wvu.FilterData" localSheetId="1" hidden="1">APOIO!$AE$4:$AG$188</definedName>
    <definedName name="Z_5DFD2B5E_A46D_41F7_BD50_78E8BA304EB1_.wvu.FilterData" localSheetId="11" hidden="1">'OBS  ENC'!$B$6:$V$485</definedName>
    <definedName name="Z_5E5B0950_49E9_49E7_BCFD_BB5F5E2BE1DF_.wvu.FilterData" localSheetId="4" hidden="1">'INF GERAIS'!$B$6:$T$453</definedName>
    <definedName name="Z_5E5B0950_49E9_49E7_BCFD_BB5F5E2BE1DF_.wvu.FilterData" localSheetId="11" hidden="1">'OBS  ENC'!$B$6:$V$485</definedName>
    <definedName name="Z_5E605891_4DB3_4DCA_93B0_938D7D8761D1_.wvu.FilterData" localSheetId="1" hidden="1">APOIO!$AE$4:$AG$188</definedName>
    <definedName name="Z_5EA01DEB_A3ED_4679_A62C_0E943F215BA5_.wvu.FilterData" localSheetId="1" hidden="1">APOIO!$AE$4:$AG$188</definedName>
    <definedName name="Z_5EA01DEB_A3ED_4679_A62C_0E943F215BA5_.wvu.FilterData" localSheetId="10" hidden="1">'PRESTAÇÃO DE CONTAS'!$B$6:$O$485</definedName>
    <definedName name="Z_5EA7D807_463D_433B_8CEA_946610A58106_.wvu.FilterData" localSheetId="1" hidden="1">APOIO!$AE$4:$AG$188</definedName>
    <definedName name="Z_5F009247_D3B3_4EA9_AD61_CBAD1237ECF1_.wvu.FilterData" localSheetId="1" hidden="1">APOIO!$AE$4:$AG$188</definedName>
    <definedName name="Z_5F009247_D3B3_4EA9_AD61_CBAD1237ECF1_.wvu.FilterData" localSheetId="8" hidden="1">PAGAMENTOS!$B$6:$AY$485</definedName>
    <definedName name="Z_5F079039_B9B4_4B51_B2F7_4144FEC47FDA_.wvu.FilterData" localSheetId="1" hidden="1">APOIO!$AE$4:$AG$188</definedName>
    <definedName name="Z_5F1A61A0_E3AC_41C7_93F4_8D2D861B8142_.wvu.FilterData" localSheetId="1" hidden="1">APOIO!$AE$4:$AG$188</definedName>
    <definedName name="Z_5F1A61A0_E3AC_41C7_93F4_8D2D861B8142_.wvu.FilterData" localSheetId="7" hidden="1">EVENTOS!$B$6:$R$485</definedName>
    <definedName name="Z_5F1A61A0_E3AC_41C7_93F4_8D2D861B8142_.wvu.FilterData" localSheetId="10" hidden="1">'PRESTAÇÃO DE CONTAS'!$B$6:$O$485</definedName>
    <definedName name="Z_5F234FDD_3523_483B_9993_5114038AC181_.wvu.FilterData" localSheetId="7" hidden="1">EVENTOS!$B$6:$R$485</definedName>
    <definedName name="Z_5F234FDD_3523_483B_9993_5114038AC181_.wvu.FilterData" localSheetId="11" hidden="1">'OBS  ENC'!$B$6:$V$485</definedName>
    <definedName name="Z_5F234FDD_3523_483B_9993_5114038AC181_.wvu.FilterData" localSheetId="9" hidden="1">VISTORIA!$B$6:$Z$453</definedName>
    <definedName name="Z_5F27CA29_4700_465E_8F97_2F50597036B8_.wvu.FilterData" localSheetId="1" hidden="1">APOIO!$AE$4:$AG$188</definedName>
    <definedName name="Z_5F27CA29_4700_465E_8F97_2F50597036B8_.wvu.FilterData" localSheetId="7" hidden="1">EVENTOS!$B$6:$R$485</definedName>
    <definedName name="Z_5F27CA29_4700_465E_8F97_2F50597036B8_.wvu.FilterData" localSheetId="10" hidden="1">'PRESTAÇÃO DE CONTAS'!$B$6:$O$485</definedName>
    <definedName name="Z_5F724955_F1F9_4B8A_9C8B_393F96A1CBC0_.wvu.FilterData" localSheetId="1" hidden="1">APOIO!$AE$4:$AG$188</definedName>
    <definedName name="Z_5F724955_F1F9_4B8A_9C8B_393F96A1CBC0_.wvu.FilterData" localSheetId="7" hidden="1">EVENTOS!$B$6:$R$485</definedName>
    <definedName name="Z_5F724955_F1F9_4B8A_9C8B_393F96A1CBC0_.wvu.FilterData" localSheetId="11" hidden="1">'OBS  ENC'!$B$6:$V$485</definedName>
    <definedName name="Z_5F7F4EBE_FF46_4783_BE99_774033CEC2AF_.wvu.FilterData" localSheetId="1" hidden="1">APOIO!$AE$4:$AG$188</definedName>
    <definedName name="Z_5F7F4EBE_FF46_4783_BE99_774033CEC2AF_.wvu.FilterData" localSheetId="5" hidden="1">RESUMO!$B$6:$AD$454</definedName>
    <definedName name="Z_5FA21DA0_27AD_413A_82DE_597992D6E148_.wvu.FilterData" localSheetId="1" hidden="1">APOIO!$AE$4:$AG$188</definedName>
    <definedName name="Z_5FA21DA0_27AD_413A_82DE_597992D6E148_.wvu.FilterData" localSheetId="11" hidden="1">'OBS  ENC'!$B$6:$V$485</definedName>
    <definedName name="Z_5FC49A6C_39C5_45F1_BF6F_CE587BED6F21_.wvu.FilterData" localSheetId="1" hidden="1">APOIO!$AE$4:$AG$188</definedName>
    <definedName name="Z_5FC49A6C_39C5_45F1_BF6F_CE587BED6F21_.wvu.FilterData" localSheetId="7" hidden="1">EVENTOS!$B$6:$R$485</definedName>
    <definedName name="Z_5FC49A6C_39C5_45F1_BF6F_CE587BED6F21_.wvu.FilterData" localSheetId="4" hidden="1">'INF GERAIS'!$B$6:$T$453</definedName>
    <definedName name="Z_5FC49A6C_39C5_45F1_BF6F_CE587BED6F21_.wvu.FilterData" localSheetId="10" hidden="1">'PRESTAÇÃO DE CONTAS'!$B$6:$O$485</definedName>
    <definedName name="Z_5FC49A6C_39C5_45F1_BF6F_CE587BED6F21_.wvu.FilterData" localSheetId="9" hidden="1">VISTORIA!$B$6:$Z$454</definedName>
    <definedName name="Z_5FDD926E_A431_40E3_B724_9D857717D40E_.wvu.FilterData" localSheetId="1" hidden="1">APOIO!$AE$4:$AG$188</definedName>
    <definedName name="Z_5FDD926E_A431_40E3_B724_9D857717D40E_.wvu.FilterData" localSheetId="7" hidden="1">EVENTOS!$B$6:$R$485</definedName>
    <definedName name="Z_5FDD926E_A431_40E3_B724_9D857717D40E_.wvu.FilterData" localSheetId="8" hidden="1">PAGAMENTOS!$B$6:$AY$485</definedName>
    <definedName name="Z_5FDD926E_A431_40E3_B724_9D857717D40E_.wvu.FilterData" localSheetId="9" hidden="1">VISTORIA!$B$6:$Z$453</definedName>
    <definedName name="Z_601F72AC_8BD3_4760_924C_D8B3434BB435_.wvu.FilterData" localSheetId="1" hidden="1">APOIO!$AE$4:$AG$188</definedName>
    <definedName name="Z_60403AB4_999A_48F3_9529_676781FE4840_.wvu.FilterData" localSheetId="1" hidden="1">APOIO!$AE$4:$AG$188</definedName>
    <definedName name="Z_60403AB4_999A_48F3_9529_676781FE4840_.wvu.FilterData" localSheetId="4" hidden="1">'INF GERAIS'!$B$6:$T$453</definedName>
    <definedName name="Z_604F91AA_CBE7_4D17_903A_94DE5DC5A9AC_.wvu.FilterData" localSheetId="7" hidden="1">EVENTOS!$B$6:$R$485</definedName>
    <definedName name="Z_604F91AA_CBE7_4D17_903A_94DE5DC5A9AC_.wvu.FilterData" localSheetId="4" hidden="1">'INF GERAIS'!$B$6:$T$453</definedName>
    <definedName name="Z_604F91AA_CBE7_4D17_903A_94DE5DC5A9AC_.wvu.FilterData" localSheetId="11" hidden="1">'OBS  ENC'!$B$6:$V$485</definedName>
    <definedName name="Z_604F91AA_CBE7_4D17_903A_94DE5DC5A9AC_.wvu.FilterData" localSheetId="5" hidden="1">RESUMO!$B$6:$AD$453</definedName>
    <definedName name="Z_60D2117B_DDE3_48BD_8D19_C595815DE5BE_.wvu.FilterData" localSheetId="1" hidden="1">APOIO!$AE$4:$AG$188</definedName>
    <definedName name="Z_60D2117B_DDE3_48BD_8D19_C595815DE5BE_.wvu.FilterData" localSheetId="2" hidden="1">'E-FISCO'!$A$2:$O$1197</definedName>
    <definedName name="Z_60D2117B_DDE3_48BD_8D19_C595815DE5BE_.wvu.FilterData" localSheetId="7" hidden="1">EVENTOS!$B$6:$R$485</definedName>
    <definedName name="Z_60D2117B_DDE3_48BD_8D19_C595815DE5BE_.wvu.FilterData" localSheetId="4" hidden="1">'INF GERAIS'!$B$6:$T$453</definedName>
    <definedName name="Z_60D2117B_DDE3_48BD_8D19_C595815DE5BE_.wvu.FilterData" localSheetId="8" hidden="1">PAGAMENTOS!$B$6:$AY$485</definedName>
    <definedName name="Z_60D2117B_DDE3_48BD_8D19_C595815DE5BE_.wvu.FilterData" localSheetId="10" hidden="1">'PRESTAÇÃO DE CONTAS'!$B$6:$O$485</definedName>
    <definedName name="Z_60D8F5E1_DE13_4082_954F_5E70C48A8F02_.wvu.FilterData" localSheetId="1" hidden="1">APOIO!$AE$4:$AG$188</definedName>
    <definedName name="Z_60D8F5E1_DE13_4082_954F_5E70C48A8F02_.wvu.FilterData" localSheetId="10" hidden="1">'PRESTAÇÃO DE CONTAS'!$B$6:$O$485</definedName>
    <definedName name="Z_613869F8_1B0C_44C6_996B_053F5862CDE7_.wvu.FilterData" localSheetId="1" hidden="1">APOIO!$AE$4:$AG$188</definedName>
    <definedName name="Z_613869F8_1B0C_44C6_996B_053F5862CDE7_.wvu.FilterData" localSheetId="7" hidden="1">EVENTOS!$B$6:$R$485</definedName>
    <definedName name="Z_613869F8_1B0C_44C6_996B_053F5862CDE7_.wvu.FilterData" localSheetId="4" hidden="1">'INF GERAIS'!$B$6:$T$453</definedName>
    <definedName name="Z_613869F8_1B0C_44C6_996B_053F5862CDE7_.wvu.FilterData" localSheetId="8" hidden="1">PAGAMENTOS!$B$6:$AY$485</definedName>
    <definedName name="Z_613869F8_1B0C_44C6_996B_053F5862CDE7_.wvu.FilterData" localSheetId="10" hidden="1">'PRESTAÇÃO DE CONTAS'!$B$6:$O$485</definedName>
    <definedName name="Z_613869F8_1B0C_44C6_996B_053F5862CDE7_.wvu.FilterData" localSheetId="9" hidden="1">VISTORIA!$B$6:$Z$454</definedName>
    <definedName name="Z_614358DC_61EC_4FCE_8905_D5036DE5E52D_.wvu.FilterData" localSheetId="1" hidden="1">APOIO!$AE$4:$AG$188</definedName>
    <definedName name="Z_614358DC_61EC_4FCE_8905_D5036DE5E52D_.wvu.FilterData" localSheetId="8" hidden="1">PAGAMENTOS!$B$6:$AY$485</definedName>
    <definedName name="Z_614358DC_61EC_4FCE_8905_D5036DE5E52D_.wvu.FilterData" localSheetId="9" hidden="1">VISTORIA!$B$6:$Z$454</definedName>
    <definedName name="Z_617283FB_062D_435C_9982_D5B1A0F8D741_.wvu.FilterData" localSheetId="1" hidden="1">APOIO!$AE$4:$AG$188</definedName>
    <definedName name="Z_617283FB_062D_435C_9982_D5B1A0F8D741_.wvu.FilterData" localSheetId="4" hidden="1">'INF GERAIS'!$B$6:$T$453</definedName>
    <definedName name="Z_618D9CFC_12CE_4AEC_88BC_EF5E301D5AF6_.wvu.FilterData" localSheetId="1" hidden="1">APOIO!$AE$4:$AG$188</definedName>
    <definedName name="Z_618D9CFC_12CE_4AEC_88BC_EF5E301D5AF6_.wvu.FilterData" localSheetId="4" hidden="1">'INF GERAIS'!$B$6:$T$453</definedName>
    <definedName name="Z_619C5CE5_7AF1_48AD_B631_7B21701AF2F7_.wvu.FilterData" localSheetId="1" hidden="1">APOIO!$AE$4:$AG$188</definedName>
    <definedName name="Z_619C5CE5_7AF1_48AD_B631_7B21701AF2F7_.wvu.FilterData" localSheetId="11" hidden="1">'OBS  ENC'!$B$6:$V$485</definedName>
    <definedName name="Z_619C5CE5_7AF1_48AD_B631_7B21701AF2F7_.wvu.FilterData" localSheetId="10" hidden="1">'PRESTAÇÃO DE CONTAS'!$B$6:$O$485</definedName>
    <definedName name="Z_61BD80D5_8CD6_4A80_849F_5BB2AFEAC4CD_.wvu.FilterData" localSheetId="1" hidden="1">APOIO!$AE$4:$AG$188</definedName>
    <definedName name="Z_61BFA622_ED55_4374_B97C_C321EDAB5587_.wvu.FilterData" localSheetId="1" hidden="1">APOIO!$AE$4:$AG$188</definedName>
    <definedName name="Z_61C1255B_18A1_4148_B03E_A23432E59B21_.wvu.FilterData" localSheetId="1" hidden="1">APOIO!$AE$4:$AG$188</definedName>
    <definedName name="Z_61C1255B_18A1_4148_B03E_A23432E59B21_.wvu.FilterData" localSheetId="7" hidden="1">EVENTOS!$B$6:$R$485</definedName>
    <definedName name="Z_61E8FD65_00C3_49EE_942F_892A47472763_.wvu.FilterData" localSheetId="1" hidden="1">APOIO!$AE$4:$AG$188</definedName>
    <definedName name="Z_622526AE_8D01_4889_B59D_E9AB079331EF_.wvu.FilterData" localSheetId="1" hidden="1">APOIO!$AE$4:$AG$188</definedName>
    <definedName name="Z_622526AE_8D01_4889_B59D_E9AB079331EF_.wvu.FilterData" localSheetId="8" hidden="1">PAGAMENTOS!$B$6:$AY$485</definedName>
    <definedName name="Z_622526AE_8D01_4889_B59D_E9AB079331EF_.wvu.FilterData" localSheetId="9" hidden="1">VISTORIA!$B$6:$Z$454</definedName>
    <definedName name="Z_622CB2CD_D093_45F3_9535_638129B6C95B_.wvu.FilterData" localSheetId="1" hidden="1">APOIO!$AE$4:$AG$188</definedName>
    <definedName name="Z_622CB2CD_D093_45F3_9535_638129B6C95B_.wvu.FilterData" localSheetId="8" hidden="1">PAGAMENTOS!$B$6:$AY$485</definedName>
    <definedName name="Z_622CB2CD_D093_45F3_9535_638129B6C95B_.wvu.FilterData" localSheetId="9" hidden="1">VISTORIA!$B$6:$Z$454</definedName>
    <definedName name="Z_6242E9C6_51B2_4A41_9684_A3B9B7714D61_.wvu.FilterData" localSheetId="1" hidden="1">APOIO!$AE$4:$AG$188</definedName>
    <definedName name="Z_624E8210_0FA4_4710_9BBA_1F6D79CF7370_.wvu.FilterData" localSheetId="1" hidden="1">APOIO!$AE$4:$AG$188</definedName>
    <definedName name="Z_625CC594_1F93_4B14_B705_9C97E18A7B59_.wvu.FilterData" localSheetId="1" hidden="1">APOIO!$AE$4:$AG$188</definedName>
    <definedName name="Z_625F8A90_6133_4606_84D3_097209D14B46_.wvu.FilterData" localSheetId="1" hidden="1">APOIO!$AE$4:$AG$188</definedName>
    <definedName name="Z_625F8A90_6133_4606_84D3_097209D14B46_.wvu.FilterData" localSheetId="8" hidden="1">PAGAMENTOS!$B$6:$AY$485</definedName>
    <definedName name="Z_625F8A90_6133_4606_84D3_097209D14B46_.wvu.FilterData" localSheetId="9" hidden="1">VISTORIA!$B$6:$Z$453</definedName>
    <definedName name="Z_62655B50_7201_43A4_9698_F4D3E142AFBE_.wvu.FilterData" localSheetId="11" hidden="1">'OBS  ENC'!$B$6:$V$485</definedName>
    <definedName name="Z_6278935E_F65C_4B5B_B7A0_D2C260D1B425_.wvu.FilterData" localSheetId="1" hidden="1">APOIO!$AE$4:$AG$188</definedName>
    <definedName name="Z_6278935E_F65C_4B5B_B7A0_D2C260D1B425_.wvu.FilterData" localSheetId="7" hidden="1">EVENTOS!$B$6:$R$485</definedName>
    <definedName name="Z_6278935E_F65C_4B5B_B7A0_D2C260D1B425_.wvu.FilterData" localSheetId="4" hidden="1">'INF GERAIS'!$B$6:$T$453</definedName>
    <definedName name="Z_629FAABC_EB23_43F3_A478_6F4ADC9D3F3B_.wvu.FilterData" localSheetId="1" hidden="1">APOIO!$AE$4:$AG$188</definedName>
    <definedName name="Z_629FAABC_EB23_43F3_A478_6F4ADC9D3F3B_.wvu.FilterData" localSheetId="7" hidden="1">EVENTOS!$B$6:$R$485</definedName>
    <definedName name="Z_629FAABC_EB23_43F3_A478_6F4ADC9D3F3B_.wvu.FilterData" localSheetId="8" hidden="1">PAGAMENTOS!$B$6:$AY$485</definedName>
    <definedName name="Z_629FAABC_EB23_43F3_A478_6F4ADC9D3F3B_.wvu.FilterData" localSheetId="9" hidden="1">VISTORIA!$B$6:$Z$453</definedName>
    <definedName name="Z_62A1944D_1C69_408C_91F2_C9198545F1C8_.wvu.FilterData" localSheetId="1" hidden="1">APOIO!$AE$4:$AG$188</definedName>
    <definedName name="Z_62A1944D_1C69_408C_91F2_C9198545F1C8_.wvu.FilterData" localSheetId="4" hidden="1">'INF GERAIS'!$B$6:$T$453</definedName>
    <definedName name="Z_62A1944D_1C69_408C_91F2_C9198545F1C8_.wvu.FilterData" localSheetId="11" hidden="1">'OBS  ENC'!$B$6:$V$485</definedName>
    <definedName name="Z_62A1944D_1C69_408C_91F2_C9198545F1C8_.wvu.FilterData" localSheetId="9" hidden="1">VISTORIA!$B$6:$Z$454</definedName>
    <definedName name="Z_62D0CC83_6E0B_4699_8B7B_DC6A1F8B8523_.wvu.FilterData" localSheetId="1" hidden="1">APOIO!$AE$4:$AG$188</definedName>
    <definedName name="Z_62FD197D_5AF6_406C_A29F_FBB5C543C3A1_.wvu.FilterData" localSheetId="1" hidden="1">APOIO!$AE$4:$AG$188</definedName>
    <definedName name="Z_62FD197D_5AF6_406C_A29F_FBB5C543C3A1_.wvu.FilterData" localSheetId="7" hidden="1">EVENTOS!$B$6:$R$485</definedName>
    <definedName name="Z_63789A17_F076_4AAF_A6F4_DE2AD60D494B_.wvu.FilterData" localSheetId="1" hidden="1">APOIO!$AE$4:$AG$188</definedName>
    <definedName name="Z_63789A17_F076_4AAF_A6F4_DE2AD60D494B_.wvu.FilterData" localSheetId="7" hidden="1">EVENTOS!$B$6:$R$485</definedName>
    <definedName name="Z_63789A17_F076_4AAF_A6F4_DE2AD60D494B_.wvu.FilterData" localSheetId="10" hidden="1">'PRESTAÇÃO DE CONTAS'!$B$6:$O$485</definedName>
    <definedName name="Z_637B2195_F195_41D6_96EF_DA64A04E4A82_.wvu.FilterData" localSheetId="1" hidden="1">APOIO!$AE$4:$AG$188</definedName>
    <definedName name="Z_637B2195_F195_41D6_96EF_DA64A04E4A82_.wvu.FilterData" localSheetId="7" hidden="1">EVENTOS!$B$6:$R$485</definedName>
    <definedName name="Z_637B2195_F195_41D6_96EF_DA64A04E4A82_.wvu.FilterData" localSheetId="10" hidden="1">'PRESTAÇÃO DE CONTAS'!$B$6:$O$485</definedName>
    <definedName name="Z_6381D474_80F5_4FF9_934B_EA497B0C9E3C_.wvu.FilterData" localSheetId="1" hidden="1">APOIO!$AE$4:$AG$188</definedName>
    <definedName name="Z_63B43032_CF10_4F3F_9595_0B9AF07B3670_.wvu.FilterData" localSheetId="1" hidden="1">APOIO!$AE$4:$AG$188</definedName>
    <definedName name="Z_63B43032_CF10_4F3F_9595_0B9AF07B3670_.wvu.FilterData" localSheetId="7" hidden="1">EVENTOS!$B$6:$R$485</definedName>
    <definedName name="Z_63B43032_CF10_4F3F_9595_0B9AF07B3670_.wvu.FilterData" localSheetId="8" hidden="1">PAGAMENTOS!$B$6:$AY$485</definedName>
    <definedName name="Z_63B43032_CF10_4F3F_9595_0B9AF07B3670_.wvu.FilterData" localSheetId="9" hidden="1">VISTORIA!$B$6:$Z$453</definedName>
    <definedName name="Z_63B95F35_E776_474A_831C_43A80A126418_.wvu.FilterData" localSheetId="1" hidden="1">APOIO!$AE$4:$AG$188</definedName>
    <definedName name="Z_63E97B19_1838_4FFE_AEFA_AA583D961446_.wvu.FilterData" localSheetId="1" hidden="1">APOIO!$AE$4:$AG$188</definedName>
    <definedName name="Z_63E97B19_1838_4FFE_AEFA_AA583D961446_.wvu.FilterData" localSheetId="7" hidden="1">EVENTOS!$B$6:$R$485</definedName>
    <definedName name="Z_63E97B19_1838_4FFE_AEFA_AA583D961446_.wvu.FilterData" localSheetId="4" hidden="1">'INF GERAIS'!$B$6:$AJ$453</definedName>
    <definedName name="Z_63E97B19_1838_4FFE_AEFA_AA583D961446_.wvu.FilterData" localSheetId="11" hidden="1">'OBS  ENC'!$B$6:$V$485</definedName>
    <definedName name="Z_63E97B19_1838_4FFE_AEFA_AA583D961446_.wvu.FilterData" localSheetId="8" hidden="1">PAGAMENTOS!$B$6:$AY$485</definedName>
    <definedName name="Z_63E97B19_1838_4FFE_AEFA_AA583D961446_.wvu.FilterData" localSheetId="9" hidden="1">VISTORIA!$B$6:$Z$454</definedName>
    <definedName name="Z_6402B703_C94D_4E37_9618_79CFC9A077AC_.wvu.FilterData" localSheetId="1" hidden="1">APOIO!$AE$4:$AG$188</definedName>
    <definedName name="Z_6402B703_C94D_4E37_9618_79CFC9A077AC_.wvu.FilterData" localSheetId="7" hidden="1">EVENTOS!$B$6:$R$485</definedName>
    <definedName name="Z_6402B703_C94D_4E37_9618_79CFC9A077AC_.wvu.FilterData" localSheetId="8" hidden="1">PAGAMENTOS!$B$6:$AY$485</definedName>
    <definedName name="Z_6402B703_C94D_4E37_9618_79CFC9A077AC_.wvu.FilterData" localSheetId="9" hidden="1">VISTORIA!$B$6:$Z$453</definedName>
    <definedName name="Z_642921CD_8463_4253_86E3_60BCA3E50BD6_.wvu.FilterData" localSheetId="8" hidden="1">PAGAMENTOS!$B$6:$AY$485</definedName>
    <definedName name="Z_642921CD_8463_4253_86E3_60BCA3E50BD6_.wvu.FilterData" localSheetId="9" hidden="1">VISTORIA!$B$6:$Z$453</definedName>
    <definedName name="Z_644C1201_7080_4834_B877_84E5084989E3_.wvu.FilterData" localSheetId="1" hidden="1">APOIO!$AE$4:$AG$188</definedName>
    <definedName name="Z_64515111_9FC2_43BF_9392_92E42E994202_.wvu.FilterData" localSheetId="1" hidden="1">APOIO!$AE$4:$AG$188</definedName>
    <definedName name="Z_64515111_9FC2_43BF_9392_92E42E994202_.wvu.FilterData" localSheetId="11" hidden="1">'OBS  ENC'!$B$6:$V$485</definedName>
    <definedName name="Z_64515111_9FC2_43BF_9392_92E42E994202_.wvu.FilterData" localSheetId="8" hidden="1">PAGAMENTOS!$B$6:$AY$485</definedName>
    <definedName name="Z_64515111_9FC2_43BF_9392_92E42E994202_.wvu.FilterData" localSheetId="9" hidden="1">VISTORIA!$B$6:$Z$453</definedName>
    <definedName name="Z_64566B25_55D9_483B_B33E_8F4314C3252A_.wvu.FilterData" localSheetId="1" hidden="1">APOIO!$AE$4:$AG$188</definedName>
    <definedName name="Z_64566B25_55D9_483B_B33E_8F4314C3252A_.wvu.FilterData" localSheetId="10" hidden="1">'PRESTAÇÃO DE CONTAS'!$B$6:$O$485</definedName>
    <definedName name="Z_64B13C7D_01D0_445D_9E37_8B98E2D6B494_.wvu.FilterData" localSheetId="1" hidden="1">APOIO!$AE$4:$AG$188</definedName>
    <definedName name="Z_64B13C7D_01D0_445D_9E37_8B98E2D6B494_.wvu.FilterData" localSheetId="11" hidden="1">'OBS  ENC'!$B$6:$V$485</definedName>
    <definedName name="Z_64B88590_740C_48EC_A996_4D8472ECE061_.wvu.FilterData" localSheetId="7" hidden="1">EVENTOS!$B$6:$R$485</definedName>
    <definedName name="Z_64B88590_740C_48EC_A996_4D8472ECE061_.wvu.FilterData" localSheetId="8" hidden="1">PAGAMENTOS!$B$6:$AY$485</definedName>
    <definedName name="Z_64C360FC_6744_4F75_9ECF_31E70BF6C4AF_.wvu.FilterData" localSheetId="1" hidden="1">APOIO!$AE$4:$AG$188</definedName>
    <definedName name="Z_653FDAF1_AF23_40DA_A578_7BDFCF58020C_.wvu.FilterData" localSheetId="1" hidden="1">APOIO!$AE$4:$AG$188</definedName>
    <definedName name="Z_653FDAF1_AF23_40DA_A578_7BDFCF58020C_.wvu.FilterData" localSheetId="7" hidden="1">EVENTOS!$B$6:$R$485</definedName>
    <definedName name="Z_653FDAF1_AF23_40DA_A578_7BDFCF58020C_.wvu.FilterData" localSheetId="4" hidden="1">'INF GERAIS'!$B$6:$T$453</definedName>
    <definedName name="Z_653FDAF1_AF23_40DA_A578_7BDFCF58020C_.wvu.FilterData" localSheetId="8" hidden="1">PAGAMENTOS!$B$6:$AY$485</definedName>
    <definedName name="Z_653FDAF1_AF23_40DA_A578_7BDFCF58020C_.wvu.FilterData" localSheetId="10" hidden="1">'PRESTAÇÃO DE CONTAS'!$B$6:$O$485</definedName>
    <definedName name="Z_653FDAF1_AF23_40DA_A578_7BDFCF58020C_.wvu.FilterData" localSheetId="5" hidden="1">RESUMO!$B$6:$AD$453</definedName>
    <definedName name="Z_654B4CE4_2834_4AB5_A96B_A8EFC56305BF_.wvu.FilterData" localSheetId="1" hidden="1">APOIO!$AE$4:$AG$188</definedName>
    <definedName name="Z_654B4CE4_2834_4AB5_A96B_A8EFC56305BF_.wvu.FilterData" localSheetId="8" hidden="1">PAGAMENTOS!$B$6:$AY$485</definedName>
    <definedName name="Z_654B4CE4_2834_4AB5_A96B_A8EFC56305BF_.wvu.FilterData" localSheetId="9" hidden="1">VISTORIA!$B$6:$Z$454</definedName>
    <definedName name="Z_657EDBE4_48A3_4731_9462_4F024870D522_.wvu.FilterData" localSheetId="7" hidden="1">EVENTOS!$B$6:$R$485</definedName>
    <definedName name="Z_657EDBE4_48A3_4731_9462_4F024870D522_.wvu.FilterData" localSheetId="4" hidden="1">'INF GERAIS'!$B$6:$T$453</definedName>
    <definedName name="Z_657EDBE4_48A3_4731_9462_4F024870D522_.wvu.FilterData" localSheetId="11" hidden="1">'OBS  ENC'!$B$6:$V$485</definedName>
    <definedName name="Z_657EDBE4_48A3_4731_9462_4F024870D522_.wvu.FilterData" localSheetId="10" hidden="1">'PRESTAÇÃO DE CONTAS'!$B$6:$O$485</definedName>
    <definedName name="Z_657EDBE4_48A3_4731_9462_4F024870D522_.wvu.FilterData" localSheetId="9" hidden="1">VISTORIA!$B$6:$Z$453</definedName>
    <definedName name="Z_6586794C_9D32_4E15_BDA9_001D1E711CE2_.wvu.FilterData" localSheetId="1" hidden="1">APOIO!$AE$4:$AG$188</definedName>
    <definedName name="Z_6586794C_9D32_4E15_BDA9_001D1E711CE2_.wvu.FilterData" localSheetId="11" hidden="1">'OBS  ENC'!$B$6:$V$485</definedName>
    <definedName name="Z_6586794C_9D32_4E15_BDA9_001D1E711CE2_.wvu.FilterData" localSheetId="5" hidden="1">RESUMO!$B$6:$AD$453</definedName>
    <definedName name="Z_658824B9_92AE_4072_84FA_766CCC67A543_.wvu.FilterData" localSheetId="11" hidden="1">'OBS  ENC'!$B$6:$V$485</definedName>
    <definedName name="Z_658824B9_92AE_4072_84FA_766CCC67A543_.wvu.FilterData" localSheetId="8" hidden="1">PAGAMENTOS!$B$6:$AY$485</definedName>
    <definedName name="Z_658824B9_92AE_4072_84FA_766CCC67A543_.wvu.FilterData" localSheetId="9" hidden="1">VISTORIA!$B$6:$Z$453</definedName>
    <definedName name="Z_658DAB1D_3D7D_4A96_AE01_60E2A1A4A401_.wvu.FilterData" localSheetId="1" hidden="1">APOIO!$AE$4:$AG$188</definedName>
    <definedName name="Z_658DAB1D_3D7D_4A96_AE01_60E2A1A4A401_.wvu.FilterData" localSheetId="11" hidden="1">'OBS  ENC'!$B$6:$V$485</definedName>
    <definedName name="Z_658DAB1D_3D7D_4A96_AE01_60E2A1A4A401_.wvu.FilterData" localSheetId="9" hidden="1">VISTORIA!$B$6:$Z$454</definedName>
    <definedName name="Z_65A46D28_4173_4D6F_9F82_83694F46046C_.wvu.FilterData" localSheetId="4" hidden="1">'INF GERAIS'!$B$6:$T$453</definedName>
    <definedName name="Z_65A46D28_4173_4D6F_9F82_83694F46046C_.wvu.FilterData" localSheetId="11" hidden="1">'OBS  ENC'!$B$6:$V$485</definedName>
    <definedName name="Z_65A46D28_4173_4D6F_9F82_83694F46046C_.wvu.FilterData" localSheetId="8" hidden="1">PAGAMENTOS!$B$6:$AY$485</definedName>
    <definedName name="Z_65A4916B_7B7F_4259_BCF8_260B38E86709_.wvu.FilterData" localSheetId="1" hidden="1">APOIO!$AE$4:$AG$188</definedName>
    <definedName name="Z_65A4916B_7B7F_4259_BCF8_260B38E86709_.wvu.FilterData" localSheetId="11" hidden="1">'OBS  ENC'!$B$6:$V$485</definedName>
    <definedName name="Z_65A4916B_7B7F_4259_BCF8_260B38E86709_.wvu.FilterData" localSheetId="8" hidden="1">PAGAMENTOS!$B$6:$AY$485</definedName>
    <definedName name="Z_65A4916B_7B7F_4259_BCF8_260B38E86709_.wvu.FilterData" localSheetId="9" hidden="1">VISTORIA!$B$6:$Z$454</definedName>
    <definedName name="Z_65D6B9F2_B239_4F73_A81A_5CC85002E06F_.wvu.FilterData" localSheetId="1" hidden="1">APOIO!$AE$4:$AG$188</definedName>
    <definedName name="Z_65D6B9F2_B239_4F73_A81A_5CC85002E06F_.wvu.FilterData" localSheetId="7" hidden="1">EVENTOS!$B$6:$R$485</definedName>
    <definedName name="Z_65D6B9F2_B239_4F73_A81A_5CC85002E06F_.wvu.FilterData" localSheetId="4" hidden="1">'INF GERAIS'!$B$6:$AJ$453</definedName>
    <definedName name="Z_65D6B9F2_B239_4F73_A81A_5CC85002E06F_.wvu.FilterData" localSheetId="11" hidden="1">'OBS  ENC'!$B$6:$V$485</definedName>
    <definedName name="Z_65D6B9F2_B239_4F73_A81A_5CC85002E06F_.wvu.FilterData" localSheetId="8" hidden="1">PAGAMENTOS!$B$6:$AY$485</definedName>
    <definedName name="Z_65D6B9F2_B239_4F73_A81A_5CC85002E06F_.wvu.FilterData" localSheetId="9" hidden="1">VISTORIA!$B$6:$Z$454</definedName>
    <definedName name="Z_6609F489_235E_44B6_BA81_A75C11CCFE90_.wvu.FilterData" localSheetId="11" hidden="1">'OBS  ENC'!$B$6:$V$485</definedName>
    <definedName name="Z_662D4F94_F2D0_434D_BDF6_F1299EBA3C50_.wvu.FilterData" localSheetId="1" hidden="1">APOIO!$AE$4:$AG$188</definedName>
    <definedName name="Z_662D4F94_F2D0_434D_BDF6_F1299EBA3C50_.wvu.FilterData" localSheetId="7" hidden="1">EVENTOS!$B$6:$R$485</definedName>
    <definedName name="Z_662D4F94_F2D0_434D_BDF6_F1299EBA3C50_.wvu.FilterData" localSheetId="4" hidden="1">'INF GERAIS'!$B$6:$T$453</definedName>
    <definedName name="Z_662D4F94_F2D0_434D_BDF6_F1299EBA3C50_.wvu.FilterData" localSheetId="8" hidden="1">PAGAMENTOS!$B$6:$AY$485</definedName>
    <definedName name="Z_662D4F94_F2D0_434D_BDF6_F1299EBA3C50_.wvu.FilterData" localSheetId="10" hidden="1">'PRESTAÇÃO DE CONTAS'!$B$6:$O$485</definedName>
    <definedName name="Z_662D4F94_F2D0_434D_BDF6_F1299EBA3C50_.wvu.FilterData" localSheetId="9" hidden="1">VISTORIA!$B$6:$Z$454</definedName>
    <definedName name="Z_66DDF629_BB63_4696_81AD_287A59A2E07C_.wvu.FilterData" localSheetId="1" hidden="1">APOIO!$AE$4:$AG$188</definedName>
    <definedName name="Z_66DDF629_BB63_4696_81AD_287A59A2E07C_.wvu.FilterData" localSheetId="7" hidden="1">EVENTOS!$B$6:$R$485</definedName>
    <definedName name="Z_677A3186_DD49_49E1_BD9A_E9287074CBDE_.wvu.FilterData" localSheetId="2" hidden="1">'E-FISCO'!$A$2:$O$907</definedName>
    <definedName name="Z_677A3186_DD49_49E1_BD9A_E9287074CBDE_.wvu.FilterData" localSheetId="7" hidden="1">EVENTOS!$B$6:$R$485</definedName>
    <definedName name="Z_677A3186_DD49_49E1_BD9A_E9287074CBDE_.wvu.FilterData" localSheetId="11" hidden="1">'OBS  ENC'!$B$6:$V$485</definedName>
    <definedName name="Z_677A3186_DD49_49E1_BD9A_E9287074CBDE_.wvu.FilterData" localSheetId="8" hidden="1">PAGAMENTOS!$B$6:$AY$485</definedName>
    <definedName name="Z_6788A803_9555_44D3_AD2C_B87F5F181CF4_.wvu.FilterData" localSheetId="2" hidden="1">'E-FISCO'!$A$2:$O$851</definedName>
    <definedName name="Z_6788A803_9555_44D3_AD2C_B87F5F181CF4_.wvu.FilterData" localSheetId="7" hidden="1">EVENTOS!$B$6:$R$485</definedName>
    <definedName name="Z_6788A803_9555_44D3_AD2C_B87F5F181CF4_.wvu.FilterData" localSheetId="8" hidden="1">PAGAMENTOS!$B$6:$AY$485</definedName>
    <definedName name="Z_6788A803_9555_44D3_AD2C_B87F5F181CF4_.wvu.FilterData" localSheetId="9" hidden="1">VISTORIA!$B$6:$Z$453</definedName>
    <definedName name="Z_678C1A3B_47F9_4EE4_8ADE_69CA0458FA16_.wvu.FilterData" localSheetId="1" hidden="1">APOIO!$AE$4:$AG$188</definedName>
    <definedName name="Z_67CA371C_00FE_4A17_A946_04012C7EFF36_.wvu.FilterData" localSheetId="1" hidden="1">APOIO!$AE$4:$AG$188</definedName>
    <definedName name="Z_67D40FD3_A145_476D_B431_0745AF4E454A_.wvu.FilterData" localSheetId="1" hidden="1">APOIO!$AE$4:$AG$188</definedName>
    <definedName name="Z_67D40FD3_A145_476D_B431_0745AF4E454A_.wvu.FilterData" localSheetId="7" hidden="1">EVENTOS!$B$6:$R$485</definedName>
    <definedName name="Z_67D9D7AD_6A6B_4391_87C9_62178304C872_.wvu.FilterData" localSheetId="1" hidden="1">APOIO!$AE$4:$AG$188</definedName>
    <definedName name="Z_67D9D7AD_6A6B_4391_87C9_62178304C872_.wvu.FilterData" localSheetId="11" hidden="1">'OBS  ENC'!$B$6:$V$485</definedName>
    <definedName name="Z_67F0C290_581E_426F_9662_F69D5D46C09D_.wvu.FilterData" localSheetId="1" hidden="1">APOIO!$AE$4:$AG$188</definedName>
    <definedName name="Z_67F0C290_581E_426F_9662_F69D5D46C09D_.wvu.FilterData" localSheetId="7" hidden="1">EVENTOS!$B$6:$R$485</definedName>
    <definedName name="Z_67F0C290_581E_426F_9662_F69D5D46C09D_.wvu.FilterData" localSheetId="10" hidden="1">'PRESTAÇÃO DE CONTAS'!$B$6:$O$485</definedName>
    <definedName name="Z_67F0C290_581E_426F_9662_F69D5D46C09D_.wvu.FilterData" localSheetId="5" hidden="1">RESUMO!$B$6:$AD$453</definedName>
    <definedName name="Z_67F1FC5F_B560_4B67_8466_63FB4590813F_.wvu.FilterData" localSheetId="8" hidden="1">PAGAMENTOS!$B$6:$AY$485</definedName>
    <definedName name="Z_67F1FC5F_B560_4B67_8466_63FB4590813F_.wvu.FilterData" localSheetId="9" hidden="1">VISTORIA!$B$6:$Z$453</definedName>
    <definedName name="Z_683814FB_F5A0_4F58_8360_986432ED798E_.wvu.FilterData" localSheetId="1" hidden="1">APOIO!$AE$4:$AG$188</definedName>
    <definedName name="Z_683FC395_EE48_4D02_A187_23179E5C674F_.wvu.FilterData" localSheetId="1" hidden="1">APOIO!$AE$4:$AG$188</definedName>
    <definedName name="Z_683FC395_EE48_4D02_A187_23179E5C674F_.wvu.FilterData" localSheetId="7" hidden="1">EVENTOS!$B$6:$R$485</definedName>
    <definedName name="Z_683FC395_EE48_4D02_A187_23179E5C674F_.wvu.FilterData" localSheetId="4" hidden="1">'INF GERAIS'!$B$6:$T$453</definedName>
    <definedName name="Z_683FC395_EE48_4D02_A187_23179E5C674F_.wvu.FilterData" localSheetId="11" hidden="1">'OBS  ENC'!$B$6:$V$485</definedName>
    <definedName name="Z_688E18E7_B1D5_45F8_AA5B_B5CC73F8BC6A_.wvu.FilterData" localSheetId="1" hidden="1">APOIO!$AE$4:$AG$188</definedName>
    <definedName name="Z_688E18E7_B1D5_45F8_AA5B_B5CC73F8BC6A_.wvu.FilterData" localSheetId="8" hidden="1">PAGAMENTOS!$B$6:$AY$485</definedName>
    <definedName name="Z_688E18E7_B1D5_45F8_AA5B_B5CC73F8BC6A_.wvu.FilterData" localSheetId="10" hidden="1">'PRESTAÇÃO DE CONTAS'!$B$6:$O$485</definedName>
    <definedName name="Z_688E18E7_B1D5_45F8_AA5B_B5CC73F8BC6A_.wvu.FilterData" localSheetId="9" hidden="1">VISTORIA!$B$6:$Z$454</definedName>
    <definedName name="Z_68976D01_FCEB_4385_815A_0BA068E31238_.wvu.FilterData" localSheetId="1" hidden="1">APOIO!$AE$4:$AG$188</definedName>
    <definedName name="Z_68976D01_FCEB_4385_815A_0BA068E31238_.wvu.FilterData" localSheetId="7" hidden="1">EVENTOS!$B$6:$R$485</definedName>
    <definedName name="Z_68A92BB6_90D8_494F_B5E7_A17E7C8A8230_.wvu.FilterData" localSheetId="1" hidden="1">APOIO!$AE$4:$AG$188</definedName>
    <definedName name="Z_68A92BB6_90D8_494F_B5E7_A17E7C8A8230_.wvu.FilterData" localSheetId="8" hidden="1">PAGAMENTOS!$B$6:$AY$485</definedName>
    <definedName name="Z_68A92BB6_90D8_494F_B5E7_A17E7C8A8230_.wvu.FilterData" localSheetId="9" hidden="1">VISTORIA!$B$6:$Z$453</definedName>
    <definedName name="Z_68B40C35_60ED_4751_B707_6ADF198FCE12_.wvu.FilterData" localSheetId="1" hidden="1">APOIO!$AE$4:$AG$188</definedName>
    <definedName name="Z_68B40C35_60ED_4751_B707_6ADF198FCE12_.wvu.FilterData" localSheetId="10" hidden="1">'PRESTAÇÃO DE CONTAS'!$B$6:$O$485</definedName>
    <definedName name="Z_68D53BE6_849E_4D46_8BE2_420620109074_.wvu.FilterData" localSheetId="8" hidden="1">PAGAMENTOS!$B$6:$AY$485</definedName>
    <definedName name="Z_68D6A9C3_1A7A_453B_8C6A_EE1C8DE7DFD4_.wvu.FilterData" localSheetId="7" hidden="1">EVENTOS!$B$6:$R$485</definedName>
    <definedName name="Z_68F7F352_A373_4AFA_85D4_8A60948FDD74_.wvu.FilterData" localSheetId="7" hidden="1">EVENTOS!$B$6:$R$485</definedName>
    <definedName name="Z_6903F456_8042_49BE_91FE_87D1576AE6CF_.wvu.FilterData" localSheetId="1" hidden="1">APOIO!$AE$4:$AG$188</definedName>
    <definedName name="Z_6903F456_8042_49BE_91FE_87D1576AE6CF_.wvu.FilterData" localSheetId="10" hidden="1">'PRESTAÇÃO DE CONTAS'!$B$6:$O$485</definedName>
    <definedName name="Z_6922EF88_4E5B_4ABA_ACEC_41F1BB584722_.wvu.FilterData" localSheetId="1" hidden="1">APOIO!$AE$4:$AG$188</definedName>
    <definedName name="Z_6922EF88_4E5B_4ABA_ACEC_41F1BB584722_.wvu.FilterData" localSheetId="4" hidden="1">'INF GERAIS'!$B$6:$AJ$453</definedName>
    <definedName name="Z_6922EF88_4E5B_4ABA_ACEC_41F1BB584722_.wvu.FilterData" localSheetId="10" hidden="1">'PRESTAÇÃO DE CONTAS'!$B$6:$O$485</definedName>
    <definedName name="Z_6923D207_D06D_49BB_8447_2D5DEF8D1296_.wvu.FilterData" localSheetId="1" hidden="1">APOIO!$AE$4:$AG$188</definedName>
    <definedName name="Z_6923D207_D06D_49BB_8447_2D5DEF8D1296_.wvu.FilterData" localSheetId="7" hidden="1">EVENTOS!$B$6:$R$485</definedName>
    <definedName name="Z_6923D207_D06D_49BB_8447_2D5DEF8D1296_.wvu.FilterData" localSheetId="4" hidden="1">'INF GERAIS'!$B$6:$T$453</definedName>
    <definedName name="Z_6923D207_D06D_49BB_8447_2D5DEF8D1296_.wvu.FilterData" localSheetId="11" hidden="1">'OBS  ENC'!$B$6:$V$485</definedName>
    <definedName name="Z_6923D207_D06D_49BB_8447_2D5DEF8D1296_.wvu.FilterData" localSheetId="10" hidden="1">'PRESTAÇÃO DE CONTAS'!$B$6:$O$485</definedName>
    <definedName name="Z_6939CC56_FB54_45A1_B8ED_CF3E5902E27F_.wvu.FilterData" localSheetId="1" hidden="1">APOIO!$AE$4:$AG$188</definedName>
    <definedName name="Z_6939CC56_FB54_45A1_B8ED_CF3E5902E27F_.wvu.FilterData" localSheetId="7" hidden="1">EVENTOS!$B$6:$R$485</definedName>
    <definedName name="Z_693CE5C2_FAED_4B3A_A246_C822E3B83310_.wvu.FilterData" localSheetId="1" hidden="1">APOIO!$AE$4:$AG$188</definedName>
    <definedName name="Z_693D0C5B_2006_4033_87B5_D743B320380C_.wvu.FilterData" localSheetId="1" hidden="1">APOIO!$AE$4:$AG$188</definedName>
    <definedName name="Z_693D0C5B_2006_4033_87B5_D743B320380C_.wvu.FilterData" localSheetId="7" hidden="1">EVENTOS!$B$6:$R$485</definedName>
    <definedName name="Z_693D0C5B_2006_4033_87B5_D743B320380C_.wvu.FilterData" localSheetId="9" hidden="1">VISTORIA!$B$6:$Z$454</definedName>
    <definedName name="Z_6946040B_3DA8_43FC_BC54_3B016D2DC600_.wvu.FilterData" localSheetId="1" hidden="1">APOIO!$AE$4:$AG$188</definedName>
    <definedName name="Z_695171FC_7556_4F60_8B0D_80B7EFE8A137_.wvu.FilterData" localSheetId="1" hidden="1">APOIO!$AE$4:$AG$188</definedName>
    <definedName name="Z_69B7A4F9_3E34_43A3_A2D0_E12DBC2EC1F9_.wvu.FilterData" localSheetId="1" hidden="1">APOIO!$AE$4:$AG$188</definedName>
    <definedName name="Z_69B7A4F9_3E34_43A3_A2D0_E12DBC2EC1F9_.wvu.FilterData" localSheetId="2" hidden="1">'E-FISCO'!$A$2:$O$1253</definedName>
    <definedName name="Z_69B7A4F9_3E34_43A3_A2D0_E12DBC2EC1F9_.wvu.FilterData" localSheetId="7" hidden="1">EVENTOS!$B$6:$R$485</definedName>
    <definedName name="Z_69B7A4F9_3E34_43A3_A2D0_E12DBC2EC1F9_.wvu.FilterData" localSheetId="4" hidden="1">'INF GERAIS'!$B$6:$T$453</definedName>
    <definedName name="Z_69B7A4F9_3E34_43A3_A2D0_E12DBC2EC1F9_.wvu.FilterData" localSheetId="10" hidden="1">'PRESTAÇÃO DE CONTAS'!$B$6:$O$485</definedName>
    <definedName name="Z_69CBDA18_4492_4356_B058_AD0C46511ACE_.wvu.FilterData" localSheetId="11" hidden="1">'OBS  ENC'!$B$6:$V$485</definedName>
    <definedName name="Z_69FB35D9_94EB_4540_8A96_00A58D0F2BF6_.wvu.FilterData" localSheetId="1" hidden="1">APOIO!$AE$4:$AG$188</definedName>
    <definedName name="Z_69FB35D9_94EB_4540_8A96_00A58D0F2BF6_.wvu.FilterData" localSheetId="4" hidden="1">'INF GERAIS'!$B$6:$T$453</definedName>
    <definedName name="Z_69FB35D9_94EB_4540_8A96_00A58D0F2BF6_.wvu.FilterData" localSheetId="10" hidden="1">'PRESTAÇÃO DE CONTAS'!$B$6:$O$485</definedName>
    <definedName name="Z_6A01F85B_CD93_414B_A6E7_6A9F81C9082E_.wvu.FilterData" localSheetId="1" hidden="1">APOIO!$AE$4:$AG$188</definedName>
    <definedName name="Z_6A01F85B_CD93_414B_A6E7_6A9F81C9082E_.wvu.FilterData" localSheetId="7" hidden="1">EVENTOS!$B$6:$R$485</definedName>
    <definedName name="Z_6A265AA9_3DC0_421D_A158_0121EC477533_.wvu.FilterData" localSheetId="1" hidden="1">APOIO!$AE$4:$AG$188</definedName>
    <definedName name="Z_6A265AA9_3DC0_421D_A158_0121EC477533_.wvu.FilterData" localSheetId="9" hidden="1">VISTORIA!$B$6:$Z$454</definedName>
    <definedName name="Z_6A561683_87F6_42C2_B501_6424BC484329_.wvu.FilterData" localSheetId="1" hidden="1">APOIO!$AE$4:$AG$188</definedName>
    <definedName name="Z_6A561683_87F6_42C2_B501_6424BC484329_.wvu.FilterData" localSheetId="11" hidden="1">'OBS  ENC'!$B$6:$V$485</definedName>
    <definedName name="Z_6A71E305_51AD_4BBA_9EB0_0506C221743E_.wvu.FilterData" localSheetId="7" hidden="1">EVENTOS!$B$6:$R$485</definedName>
    <definedName name="Z_6A71E305_51AD_4BBA_9EB0_0506C221743E_.wvu.FilterData" localSheetId="8" hidden="1">PAGAMENTOS!$B$6:$AY$485</definedName>
    <definedName name="Z_6A80274C_098F_4B14_A04B_0631A47EEE08_.wvu.FilterData" localSheetId="1" hidden="1">APOIO!$AE$4:$AG$188</definedName>
    <definedName name="Z_6A80274C_098F_4B14_A04B_0631A47EEE08_.wvu.FilterData" localSheetId="7" hidden="1">EVENTOS!$B$6:$R$485</definedName>
    <definedName name="Z_6A80274C_098F_4B14_A04B_0631A47EEE08_.wvu.FilterData" localSheetId="4" hidden="1">'INF GERAIS'!$B$6:$T$453</definedName>
    <definedName name="Z_6A80274C_098F_4B14_A04B_0631A47EEE08_.wvu.FilterData" localSheetId="11" hidden="1">'OBS  ENC'!$B$6:$V$485</definedName>
    <definedName name="Z_6A80274C_098F_4B14_A04B_0631A47EEE08_.wvu.FilterData" localSheetId="8" hidden="1">PAGAMENTOS!$B$6:$AY$485</definedName>
    <definedName name="Z_6A80274C_098F_4B14_A04B_0631A47EEE08_.wvu.FilterData" localSheetId="9" hidden="1">VISTORIA!$B$6:$Z$453</definedName>
    <definedName name="Z_6A902D37_DC03_4316_B131_D7523F3FCF45_.wvu.FilterData" localSheetId="1" hidden="1">APOIO!$AE$4:$AG$188</definedName>
    <definedName name="Z_6A902D37_DC03_4316_B131_D7523F3FCF45_.wvu.FilterData" localSheetId="7" hidden="1">EVENTOS!$B$6:$R$485</definedName>
    <definedName name="Z_6A902D37_DC03_4316_B131_D7523F3FCF45_.wvu.FilterData" localSheetId="4" hidden="1">'INF GERAIS'!$B$6:$T$453</definedName>
    <definedName name="Z_6A902D37_DC03_4316_B131_D7523F3FCF45_.wvu.FilterData" localSheetId="11" hidden="1">'OBS  ENC'!$B$6:$V$485</definedName>
    <definedName name="Z_6A902D37_DC03_4316_B131_D7523F3FCF45_.wvu.FilterData" localSheetId="8" hidden="1">PAGAMENTOS!$B$6:$AY$485</definedName>
    <definedName name="Z_6A902D37_DC03_4316_B131_D7523F3FCF45_.wvu.FilterData" localSheetId="9" hidden="1">VISTORIA!$B$6:$Z$454</definedName>
    <definedName name="Z_6AAE6510_EE3B_482B_8462_E9C64DEE8B78_.wvu.FilterData" localSheetId="1" hidden="1">APOIO!$AE$4:$AG$188</definedName>
    <definedName name="Z_6AAE6510_EE3B_482B_8462_E9C64DEE8B78_.wvu.FilterData" localSheetId="7" hidden="1">EVENTOS!$B$6:$R$485</definedName>
    <definedName name="Z_6AAE6510_EE3B_482B_8462_E9C64DEE8B78_.wvu.FilterData" localSheetId="11" hidden="1">'OBS  ENC'!$B$6:$V$485</definedName>
    <definedName name="Z_6B5076CB_3D0B_4093_8FAD_8B42345AA45D_.wvu.FilterData" localSheetId="1" hidden="1">APOIO!$AE$4:$AG$188</definedName>
    <definedName name="Z_6B5076CB_3D0B_4093_8FAD_8B42345AA45D_.wvu.FilterData" localSheetId="10" hidden="1">'PRESTAÇÃO DE CONTAS'!$B$6:$O$485</definedName>
    <definedName name="Z_6B90CB74_E053_4E1F_A92D_D0B82FDDBF04_.wvu.FilterData" localSheetId="7" hidden="1">EVENTOS!$B$6:$R$485</definedName>
    <definedName name="Z_6B90CB74_E053_4E1F_A92D_D0B82FDDBF04_.wvu.FilterData" localSheetId="11" hidden="1">'OBS  ENC'!$B$6:$V$485</definedName>
    <definedName name="Z_6BAFF3D3_2768_4753_889B_93507E854CDB_.wvu.FilterData" localSheetId="1" hidden="1">APOIO!$AE$4:$AG$188</definedName>
    <definedName name="Z_6BAFF3D3_2768_4753_889B_93507E854CDB_.wvu.FilterData" localSheetId="7" hidden="1">EVENTOS!$B$6:$R$485</definedName>
    <definedName name="Z_6BF7492C_B556_4535_8411_3DB09D9A2F56_.wvu.FilterData" localSheetId="1" hidden="1">APOIO!$AE$4:$AG$188</definedName>
    <definedName name="Z_6BF7492C_B556_4535_8411_3DB09D9A2F56_.wvu.FilterData" localSheetId="7" hidden="1">EVENTOS!$B$6:$R$485</definedName>
    <definedName name="Z_6BF7492C_B556_4535_8411_3DB09D9A2F56_.wvu.FilterData" localSheetId="8" hidden="1">PAGAMENTOS!$B$6:$AY$485</definedName>
    <definedName name="Z_6BF7492C_B556_4535_8411_3DB09D9A2F56_.wvu.FilterData" localSheetId="10" hidden="1">'PRESTAÇÃO DE CONTAS'!$B$6:$O$485</definedName>
    <definedName name="Z_6BF7492C_B556_4535_8411_3DB09D9A2F56_.wvu.FilterData" localSheetId="9" hidden="1">VISTORIA!$B$6:$Z$454</definedName>
    <definedName name="Z_6C0B2CD3_8CA7_4944_86F2_9C495B013C37_.wvu.FilterData" localSheetId="1" hidden="1">APOIO!$AE$4:$AG$188</definedName>
    <definedName name="Z_6C0B2CD3_8CA7_4944_86F2_9C495B013C37_.wvu.FilterData" localSheetId="11" hidden="1">'OBS  ENC'!$B$6:$V$485</definedName>
    <definedName name="Z_6C1EA7FB_09AF_4DA0_A537_EA90D61E6E45_.wvu.FilterData" localSheetId="1" hidden="1">APOIO!$AE$4:$AG$188</definedName>
    <definedName name="Z_6C1EA7FB_09AF_4DA0_A537_EA90D61E6E45_.wvu.FilterData" localSheetId="8" hidden="1">PAGAMENTOS!$B$6:$AY$485</definedName>
    <definedName name="Z_6C1EA7FB_09AF_4DA0_A537_EA90D61E6E45_.wvu.FilterData" localSheetId="9" hidden="1">VISTORIA!$B$6:$Z$454</definedName>
    <definedName name="Z_6C341404_401D_452E_88ED_0CF14541F88A_.wvu.FilterData" localSheetId="1" hidden="1">APOIO!$AE$4:$AG$188</definedName>
    <definedName name="Z_6C341404_401D_452E_88ED_0CF14541F88A_.wvu.FilterData" localSheetId="11" hidden="1">'OBS  ENC'!$B$6:$V$485</definedName>
    <definedName name="Z_6C5E1446_FFDD_48A1_9449_E867FF09BEFF_.wvu.FilterData" localSheetId="1" hidden="1">APOIO!$AE$4:$AG$188</definedName>
    <definedName name="Z_6C5E1446_FFDD_48A1_9449_E867FF09BEFF_.wvu.FilterData" localSheetId="7" hidden="1">EVENTOS!$B$6:$R$485</definedName>
    <definedName name="Z_6C5E1446_FFDD_48A1_9449_E867FF09BEFF_.wvu.FilterData" localSheetId="11" hidden="1">'OBS  ENC'!$B$6:$V$485</definedName>
    <definedName name="Z_6C5E1446_FFDD_48A1_9449_E867FF09BEFF_.wvu.FilterData" localSheetId="9" hidden="1">VISTORIA!$B$6:$Z$454</definedName>
    <definedName name="Z_6C62DED7_E7F2_47A0_9C56_9CC92A9F1252_.wvu.FilterData" localSheetId="1" hidden="1">APOIO!$AE$4:$AG$188</definedName>
    <definedName name="Z_6C62DED7_E7F2_47A0_9C56_9CC92A9F1252_.wvu.FilterData" localSheetId="11" hidden="1">'OBS  ENC'!$B$6:$V$485</definedName>
    <definedName name="Z_6C62DED7_E7F2_47A0_9C56_9CC92A9F1252_.wvu.FilterData" localSheetId="8" hidden="1">PAGAMENTOS!$B$6:$AY$485</definedName>
    <definedName name="Z_6C62DED7_E7F2_47A0_9C56_9CC92A9F1252_.wvu.FilterData" localSheetId="9" hidden="1">VISTORIA!$B$6:$Z$453</definedName>
    <definedName name="Z_6C72BAF4_DEF3_454E_A5F6_22F274F0881B_.wvu.FilterData" localSheetId="4" hidden="1">'INF GERAIS'!$B$6:$T$453</definedName>
    <definedName name="Z_6C902B72_4A87_4019_BAD8_FA94BAC395EA_.wvu.FilterData" localSheetId="1" hidden="1">APOIO!$AE$4:$AG$188</definedName>
    <definedName name="Z_6C902B72_4A87_4019_BAD8_FA94BAC395EA_.wvu.FilterData" localSheetId="7" hidden="1">EVENTOS!$B$6:$R$485</definedName>
    <definedName name="Z_6C902B72_4A87_4019_BAD8_FA94BAC395EA_.wvu.FilterData" localSheetId="4" hidden="1">'INF GERAIS'!$B$6:$T$453</definedName>
    <definedName name="Z_6C902B72_4A87_4019_BAD8_FA94BAC395EA_.wvu.FilterData" localSheetId="8" hidden="1">PAGAMENTOS!$B$6:$AY$485</definedName>
    <definedName name="Z_6C902B72_4A87_4019_BAD8_FA94BAC395EA_.wvu.FilterData" localSheetId="10" hidden="1">'PRESTAÇÃO DE CONTAS'!$B$6:$O$485</definedName>
    <definedName name="Z_6C902B72_4A87_4019_BAD8_FA94BAC395EA_.wvu.FilterData" localSheetId="9" hidden="1">VISTORIA!$B$6:$Z$453</definedName>
    <definedName name="Z_6D74C590_C00F_4FE4_A1EA_7DCD0D01B483_.wvu.Cols" localSheetId="3" hidden="1">AJUDA!$M:$XFD</definedName>
    <definedName name="Z_6D74C590_C00F_4FE4_A1EA_7DCD0D01B483_.wvu.FilterData" localSheetId="1" hidden="1">APOIO!$AE$4:$AG$188</definedName>
    <definedName name="Z_6D74C590_C00F_4FE4_A1EA_7DCD0D01B483_.wvu.FilterData" localSheetId="12" hidden="1">'CONCLUSÃO INFORMAL'!$B$6:$T$485</definedName>
    <definedName name="Z_6D74C590_C00F_4FE4_A1EA_7DCD0D01B483_.wvu.FilterData" localSheetId="2" hidden="1">'E-FISCO'!$A$2:$O$1420</definedName>
    <definedName name="Z_6D74C590_C00F_4FE4_A1EA_7DCD0D01B483_.wvu.FilterData" localSheetId="7" hidden="1">EVENTOS!$B$6:$R$485</definedName>
    <definedName name="Z_6D74C590_C00F_4FE4_A1EA_7DCD0D01B483_.wvu.FilterData" localSheetId="4" hidden="1">'INF GERAIS'!$B$6:$T$453</definedName>
    <definedName name="Z_6D74C590_C00F_4FE4_A1EA_7DCD0D01B483_.wvu.FilterData" localSheetId="0" hidden="1">'INF GERAIS ORIGINAL'!$B$6:$S$6</definedName>
    <definedName name="Z_6D74C590_C00F_4FE4_A1EA_7DCD0D01B483_.wvu.FilterData" localSheetId="11" hidden="1">'OBS  ENC'!$B$6:$V$485</definedName>
    <definedName name="Z_6D74C590_C00F_4FE4_A1EA_7DCD0D01B483_.wvu.FilterData" localSheetId="8" hidden="1">PAGAMENTOS!$B$6:$AY$485</definedName>
    <definedName name="Z_6D74C590_C00F_4FE4_A1EA_7DCD0D01B483_.wvu.FilterData" localSheetId="10" hidden="1">'PRESTAÇÃO DE CONTAS'!$B$6:$O$485</definedName>
    <definedName name="Z_6D74C590_C00F_4FE4_A1EA_7DCD0D01B483_.wvu.FilterData" localSheetId="5" hidden="1">RESUMO!$B$6:$AD$453</definedName>
    <definedName name="Z_6D74C590_C00F_4FE4_A1EA_7DCD0D01B483_.wvu.FilterData" localSheetId="6" hidden="1">'TERMO DE ADESÃO'!$B$6:$K$485</definedName>
    <definedName name="Z_6D74C590_C00F_4FE4_A1EA_7DCD0D01B483_.wvu.FilterData" localSheetId="9" hidden="1">VISTORIA!$B$6:$Z$454</definedName>
    <definedName name="Z_6D74C590_C00F_4FE4_A1EA_7DCD0D01B483_.wvu.PrintArea" localSheetId="2" hidden="1">'E-FISCO'!$A:$M</definedName>
    <definedName name="Z_6D852DD5_85E4_471B_9720_E0ADE39E9BA9_.wvu.FilterData" localSheetId="1" hidden="1">APOIO!$AE$4:$AG$188</definedName>
    <definedName name="Z_6D852DD5_85E4_471B_9720_E0ADE39E9BA9_.wvu.FilterData" localSheetId="7" hidden="1">EVENTOS!$B$6:$R$485</definedName>
    <definedName name="Z_6D852DD5_85E4_471B_9720_E0ADE39E9BA9_.wvu.FilterData" localSheetId="8" hidden="1">PAGAMENTOS!$B$6:$AY$485</definedName>
    <definedName name="Z_6D852DD5_85E4_471B_9720_E0ADE39E9BA9_.wvu.FilterData" localSheetId="9" hidden="1">VISTORIA!$B$6:$Z$454</definedName>
    <definedName name="Z_6DD253F6_44CE_4655_8652_0123ECD51529_.wvu.FilterData" localSheetId="7" hidden="1">EVENTOS!$B$6:$R$485</definedName>
    <definedName name="Z_6DD253F6_44CE_4655_8652_0123ECD51529_.wvu.FilterData" localSheetId="4" hidden="1">'INF GERAIS'!$B$6:$T$453</definedName>
    <definedName name="Z_6DD253F6_44CE_4655_8652_0123ECD51529_.wvu.FilterData" localSheetId="11" hidden="1">'OBS  ENC'!$B$6:$V$485</definedName>
    <definedName name="Z_6DD253F6_44CE_4655_8652_0123ECD51529_.wvu.FilterData" localSheetId="10" hidden="1">'PRESTAÇÃO DE CONTAS'!$B$6:$O$485</definedName>
    <definedName name="Z_6DD253F6_44CE_4655_8652_0123ECD51529_.wvu.FilterData" localSheetId="9" hidden="1">VISTORIA!$B$6:$Z$453</definedName>
    <definedName name="Z_6DDB0D5D_04B5_498D_BA70_348F0656807B_.wvu.FilterData" localSheetId="1" hidden="1">APOIO!$AE$4:$AG$188</definedName>
    <definedName name="Z_6DDB0D5D_04B5_498D_BA70_348F0656807B_.wvu.FilterData" localSheetId="7" hidden="1">EVENTOS!$B$6:$R$485</definedName>
    <definedName name="Z_6E2386EB_5332_4AEE_B17B_D8E0FD3F0117_.wvu.FilterData" localSheetId="4" hidden="1">'INF GERAIS'!$B$6:$T$453</definedName>
    <definedName name="Z_6EAD2F22_556E_4F51_8BDC_6EB4B868885B_.wvu.FilterData" localSheetId="1" hidden="1">APOIO!$AE$4:$AG$188</definedName>
    <definedName name="Z_6EB276B5_C3D7_4543_86EF_92BA865646D4_.wvu.FilterData" localSheetId="1" hidden="1">APOIO!$AE$4:$AG$188</definedName>
    <definedName name="Z_6EB276B5_C3D7_4543_86EF_92BA865646D4_.wvu.FilterData" localSheetId="8" hidden="1">PAGAMENTOS!$B$6:$AY$485</definedName>
    <definedName name="Z_6EB276B5_C3D7_4543_86EF_92BA865646D4_.wvu.FilterData" localSheetId="9" hidden="1">VISTORIA!$B$6:$Z$453</definedName>
    <definedName name="Z_6EE48A2A_AB64_4124_9CDE_3FEB9185071E_.wvu.FilterData" localSheetId="1" hidden="1">APOIO!$AE$4:$AG$188</definedName>
    <definedName name="Z_6EE48A2A_AB64_4124_9CDE_3FEB9185071E_.wvu.FilterData" localSheetId="7" hidden="1">EVENTOS!$B$6:$R$485</definedName>
    <definedName name="Z_6EEC2DAC_0C98_40C5_B21A_09BE6B640180_.wvu.FilterData" localSheetId="7" hidden="1">EVENTOS!$B$6:$R$485</definedName>
    <definedName name="Z_6F46086D_A62E_46FA_9681_4E890E15A7AB_.wvu.FilterData" localSheetId="1" hidden="1">APOIO!$AE$4:$AG$188</definedName>
    <definedName name="Z_6F57B71A_C9BE_44D3_95C2_9CAE2F576F30_.wvu.FilterData" localSheetId="1" hidden="1">APOIO!$AE$4:$AG$188</definedName>
    <definedName name="Z_6F57B71A_C9BE_44D3_95C2_9CAE2F576F30_.wvu.FilterData" localSheetId="7" hidden="1">EVENTOS!$B$6:$R$485</definedName>
    <definedName name="Z_6F7CC193_C493_4421_B0E9_499AC21B9275_.wvu.FilterData" localSheetId="1" hidden="1">APOIO!$AE$4:$AG$188</definedName>
    <definedName name="Z_6F7CC193_C493_4421_B0E9_499AC21B9275_.wvu.FilterData" localSheetId="7" hidden="1">EVENTOS!$B$6:$R$485</definedName>
    <definedName name="Z_6F7CC193_C493_4421_B0E9_499AC21B9275_.wvu.FilterData" localSheetId="10" hidden="1">'PRESTAÇÃO DE CONTAS'!$B$6:$O$485</definedName>
    <definedName name="Z_6F7F4E92_91E5_4CFC_844F_837DF747F1B6_.wvu.FilterData" localSheetId="1" hidden="1">APOIO!$AE$4:$AG$188</definedName>
    <definedName name="Z_6F7F4E92_91E5_4CFC_844F_837DF747F1B6_.wvu.FilterData" localSheetId="4" hidden="1">'INF GERAIS'!$B$6:$T$453</definedName>
    <definedName name="Z_6F8C1B58_629A_44C2_99C4_4B56FA5733E5_.wvu.FilterData" localSheetId="1" hidden="1">APOIO!$AE$4:$AG$188</definedName>
    <definedName name="Z_6F8C1B58_629A_44C2_99C4_4B56FA5733E5_.wvu.FilterData" localSheetId="7" hidden="1">EVENTOS!$B$6:$R$485</definedName>
    <definedName name="Z_6F8C1B58_629A_44C2_99C4_4B56FA5733E5_.wvu.FilterData" localSheetId="8" hidden="1">PAGAMENTOS!$B$6:$AY$485</definedName>
    <definedName name="Z_6F8C1B58_629A_44C2_99C4_4B56FA5733E5_.wvu.FilterData" localSheetId="10" hidden="1">'PRESTAÇÃO DE CONTAS'!$B$6:$O$485</definedName>
    <definedName name="Z_6F8C1B58_629A_44C2_99C4_4B56FA5733E5_.wvu.FilterData" localSheetId="9" hidden="1">VISTORIA!$B$6:$Z$454</definedName>
    <definedName name="Z_6F9D6B3E_EE1A_4463_8A46_AA368C47253C_.wvu.FilterData" localSheetId="1" hidden="1">APOIO!$AE$4:$AG$188</definedName>
    <definedName name="Z_6F9D6B3E_EE1A_4463_8A46_AA368C47253C_.wvu.FilterData" localSheetId="7" hidden="1">EVENTOS!$B$6:$R$485</definedName>
    <definedName name="Z_6F9D6B3E_EE1A_4463_8A46_AA368C47253C_.wvu.FilterData" localSheetId="10" hidden="1">'PRESTAÇÃO DE CONTAS'!$B$6:$O$485</definedName>
    <definedName name="Z_6FE9DAD7_A684_4257_B683_60F03C74471E_.wvu.FilterData" localSheetId="1" hidden="1">APOIO!$AE$4:$AG$188</definedName>
    <definedName name="Z_6FE9DAD7_A684_4257_B683_60F03C74471E_.wvu.FilterData" localSheetId="11" hidden="1">'OBS  ENC'!$B$6:$V$485</definedName>
    <definedName name="Z_6FF16FAB_8109_4C73_ABAE_B259EA74CB0D_.wvu.FilterData" localSheetId="7" hidden="1">EVENTOS!$B$6:$R$485</definedName>
    <definedName name="Z_6FF16FAB_8109_4C73_ABAE_B259EA74CB0D_.wvu.FilterData" localSheetId="11" hidden="1">'OBS  ENC'!$B$6:$V$485</definedName>
    <definedName name="Z_70276297_94C4_4D52_8ED8_5B10B5E14C7B_.wvu.FilterData" localSheetId="1" hidden="1">APOIO!$AE$4:$AG$188</definedName>
    <definedName name="Z_70276297_94C4_4D52_8ED8_5B10B5E14C7B_.wvu.FilterData" localSheetId="7" hidden="1">EVENTOS!$B$6:$R$485</definedName>
    <definedName name="Z_70276297_94C4_4D52_8ED8_5B10B5E14C7B_.wvu.FilterData" localSheetId="10" hidden="1">'PRESTAÇÃO DE CONTAS'!$B$6:$O$485</definedName>
    <definedName name="Z_7029C715_2F2F_4CF6_A579_DF3F296CF971_.wvu.FilterData" localSheetId="7" hidden="1">EVENTOS!$B$6:$R$485</definedName>
    <definedName name="Z_7029C715_2F2F_4CF6_A579_DF3F296CF971_.wvu.FilterData" localSheetId="9" hidden="1">VISTORIA!$B$6:$Z$453</definedName>
    <definedName name="Z_703A58F0_E00B_4C2D_8F44_CA1B785075A8_.wvu.FilterData" localSheetId="11" hidden="1">'OBS  ENC'!$B$6:$V$485</definedName>
    <definedName name="Z_703A58F0_E00B_4C2D_8F44_CA1B785075A8_.wvu.FilterData" localSheetId="8" hidden="1">PAGAMENTOS!$B$6:$AY$485</definedName>
    <definedName name="Z_703A58F0_E00B_4C2D_8F44_CA1B785075A8_.wvu.FilterData" localSheetId="9" hidden="1">VISTORIA!$B$6:$Z$453</definedName>
    <definedName name="Z_708FB73F_25DB_4E03_9E90_09F55539FAEF_.wvu.FilterData" localSheetId="1" hidden="1">APOIO!$AE$4:$AG$188</definedName>
    <definedName name="Z_708FB73F_25DB_4E03_9E90_09F55539FAEF_.wvu.FilterData" localSheetId="7" hidden="1">EVENTOS!$B$6:$R$485</definedName>
    <definedName name="Z_708FB73F_25DB_4E03_9E90_09F55539FAEF_.wvu.FilterData" localSheetId="4" hidden="1">'INF GERAIS'!$B$6:$T$453</definedName>
    <definedName name="Z_70CD1D6B_BF83_4644_8652_C50C251584C9_.wvu.FilterData" localSheetId="1" hidden="1">APOIO!$AE$4:$AG$188</definedName>
    <definedName name="Z_70CD1D6B_BF83_4644_8652_C50C251584C9_.wvu.FilterData" localSheetId="7" hidden="1">EVENTOS!$B$6:$R$485</definedName>
    <definedName name="Z_70CD1D6B_BF83_4644_8652_C50C251584C9_.wvu.FilterData" localSheetId="4" hidden="1">'INF GERAIS'!$B$6:$T$453</definedName>
    <definedName name="Z_70CD1D6B_BF83_4644_8652_C50C251584C9_.wvu.FilterData" localSheetId="11" hidden="1">'OBS  ENC'!$B$6:$V$485</definedName>
    <definedName name="Z_70CD1D6B_BF83_4644_8652_C50C251584C9_.wvu.FilterData" localSheetId="8" hidden="1">PAGAMENTOS!$B$6:$AY$485</definedName>
    <definedName name="Z_70CD1D6B_BF83_4644_8652_C50C251584C9_.wvu.FilterData" localSheetId="10" hidden="1">'PRESTAÇÃO DE CONTAS'!$B$6:$O$485</definedName>
    <definedName name="Z_70CD1D6B_BF83_4644_8652_C50C251584C9_.wvu.FilterData" localSheetId="9" hidden="1">VISTORIA!$B$6:$Z$453</definedName>
    <definedName name="Z_70EA5AD9_C19D_4BBB_865B_A7EC56DD645D_.wvu.FilterData" localSheetId="1" hidden="1">APOIO!$AE$4:$AG$188</definedName>
    <definedName name="Z_70EA5AD9_C19D_4BBB_865B_A7EC56DD645D_.wvu.FilterData" localSheetId="7" hidden="1">EVENTOS!$B$6:$R$485</definedName>
    <definedName name="Z_70FEC52F_0B63_414D_B2AB_087AF1FF7684_.wvu.FilterData" localSheetId="1" hidden="1">APOIO!$AE$4:$AG$188</definedName>
    <definedName name="Z_70FEC52F_0B63_414D_B2AB_087AF1FF7684_.wvu.FilterData" localSheetId="11" hidden="1">'OBS  ENC'!$B$6:$V$485</definedName>
    <definedName name="Z_711B127B_4DA5_45A3_ACCD_FA44769654BB_.wvu.FilterData" localSheetId="1" hidden="1">APOIO!$AE$4:$AG$188</definedName>
    <definedName name="Z_7124BAA8_F921_4561_A701_581C0D2FC014_.wvu.FilterData" localSheetId="10" hidden="1">'PRESTAÇÃO DE CONTAS'!$B$6:$O$485</definedName>
    <definedName name="Z_714993DA_3259_4DF7_AE71_872A734F476E_.wvu.FilterData" localSheetId="7" hidden="1">EVENTOS!$B$6:$R$485</definedName>
    <definedName name="Z_716E7B51_2CA1_42CD_858F_0C9BD7201BAC_.wvu.FilterData" localSheetId="8" hidden="1">PAGAMENTOS!$B$6:$AY$485</definedName>
    <definedName name="Z_7186A437_7ADD_4599_AEE3_BA254CD8B76C_.wvu.FilterData" localSheetId="1" hidden="1">APOIO!$AE$4:$AG$188</definedName>
    <definedName name="Z_71A5E816_1DB7_45A6_8941_4F7DEE9B09EA_.wvu.FilterData" localSheetId="4" hidden="1">'INF GERAIS'!$B$6:$T$453</definedName>
    <definedName name="Z_71A5E816_1DB7_45A6_8941_4F7DEE9B09EA_.wvu.FilterData" localSheetId="9" hidden="1">VISTORIA!$B$6:$Z$453</definedName>
    <definedName name="Z_71FB82DC_8F16_4852_89B9_031982578925_.wvu.FilterData" localSheetId="1" hidden="1">APOIO!$AE$4:$AG$188</definedName>
    <definedName name="Z_71FB82DC_8F16_4852_89B9_031982578925_.wvu.FilterData" localSheetId="7" hidden="1">EVENTOS!$B$6:$R$485</definedName>
    <definedName name="Z_71FFA5BB_9D66_4DCE_AF6A_F1648AEADEA1_.wvu.FilterData" localSheetId="1" hidden="1">APOIO!$AE$4:$AG$188</definedName>
    <definedName name="Z_71FFA5BB_9D66_4DCE_AF6A_F1648AEADEA1_.wvu.FilterData" localSheetId="8" hidden="1">PAGAMENTOS!$B$6:$AY$485</definedName>
    <definedName name="Z_71FFA5BB_9D66_4DCE_AF6A_F1648AEADEA1_.wvu.FilterData" localSheetId="9" hidden="1">VISTORIA!$B$6:$Z$454</definedName>
    <definedName name="Z_7200E309_BD87_430B_BB6B_2F00CA93A0BC_.wvu.FilterData" localSheetId="1" hidden="1">APOIO!$AE$4:$AG$188</definedName>
    <definedName name="Z_7200E309_BD87_430B_BB6B_2F00CA93A0BC_.wvu.FilterData" localSheetId="10" hidden="1">'PRESTAÇÃO DE CONTAS'!$B$6:$O$485</definedName>
    <definedName name="Z_721B1927_F2B8_4E0F_9DAB_55AC92FF3957_.wvu.FilterData" localSheetId="1" hidden="1">APOIO!$AE$4:$AG$188</definedName>
    <definedName name="Z_721B1927_F2B8_4E0F_9DAB_55AC92FF3957_.wvu.FilterData" localSheetId="7" hidden="1">EVENTOS!$B$6:$R$485</definedName>
    <definedName name="Z_721B1927_F2B8_4E0F_9DAB_55AC92FF3957_.wvu.FilterData" localSheetId="4" hidden="1">'INF GERAIS'!$B$6:$T$453</definedName>
    <definedName name="Z_721B1927_F2B8_4E0F_9DAB_55AC92FF3957_.wvu.FilterData" localSheetId="10" hidden="1">'PRESTAÇÃO DE CONTAS'!$B$6:$O$485</definedName>
    <definedName name="Z_726DE8FE_1D13_49CC_A2C7_7CE9BF7913D5_.wvu.FilterData" localSheetId="1" hidden="1">APOIO!$AE$4:$AG$188</definedName>
    <definedName name="Z_726DE8FE_1D13_49CC_A2C7_7CE9BF7913D5_.wvu.FilterData" localSheetId="7" hidden="1">EVENTOS!$B$6:$R$485</definedName>
    <definedName name="Z_726F26F1_443D_4425_81FB_48ED81C4DA1C_.wvu.FilterData" localSheetId="1" hidden="1">APOIO!$AE$4:$AG$188</definedName>
    <definedName name="Z_726F26F1_443D_4425_81FB_48ED81C4DA1C_.wvu.FilterData" localSheetId="7" hidden="1">EVENTOS!$B$6:$R$485</definedName>
    <definedName name="Z_726F26F1_443D_4425_81FB_48ED81C4DA1C_.wvu.FilterData" localSheetId="10" hidden="1">'PRESTAÇÃO DE CONTAS'!$B$6:$O$485</definedName>
    <definedName name="Z_727E1DBC_A6E5_417D_9E9D_D10F1170DEE5_.wvu.FilterData" localSheetId="11" hidden="1">'OBS  ENC'!$B$6:$V$485</definedName>
    <definedName name="Z_727F166B_FEB8_4770_8607_33FD830E67E5_.wvu.FilterData" localSheetId="1" hidden="1">APOIO!$AE$4:$AG$188</definedName>
    <definedName name="Z_727F166B_FEB8_4770_8607_33FD830E67E5_.wvu.FilterData" localSheetId="2" hidden="1">'E-FISCO'!$A$2:$O$1364</definedName>
    <definedName name="Z_72B0B706_D6B0_46EC_85C4_D59ACD4703A4_.wvu.FilterData" localSheetId="1" hidden="1">APOIO!$AE$4:$AG$188</definedName>
    <definedName name="Z_72B0B706_D6B0_46EC_85C4_D59ACD4703A4_.wvu.FilterData" localSheetId="7" hidden="1">EVENTOS!$B$6:$R$485</definedName>
    <definedName name="Z_72B0B706_D6B0_46EC_85C4_D59ACD4703A4_.wvu.FilterData" localSheetId="4" hidden="1">'INF GERAIS'!$B$6:$T$453</definedName>
    <definedName name="Z_7301A893_8D42_4D8F_A9BE_0755E20B6C1A_.wvu.FilterData" localSheetId="1" hidden="1">APOIO!$AE$4:$AG$188</definedName>
    <definedName name="Z_73156ECB_F5C5_4B4A_BA37_85ABE7A79CCB_.wvu.FilterData" localSheetId="7" hidden="1">EVENTOS!$B$6:$R$485</definedName>
    <definedName name="Z_73156ECB_F5C5_4B4A_BA37_85ABE7A79CCB_.wvu.FilterData" localSheetId="4" hidden="1">'INF GERAIS'!$B$6:$T$453</definedName>
    <definedName name="Z_73156ECB_F5C5_4B4A_BA37_85ABE7A79CCB_.wvu.FilterData" localSheetId="8" hidden="1">PAGAMENTOS!$B$6:$AY$485</definedName>
    <definedName name="Z_7319A0ED_B7A2_459D_898B_E7527AB2940D_.wvu.Cols" localSheetId="3" hidden="1">AJUDA!$M:$XFD</definedName>
    <definedName name="Z_7319A0ED_B7A2_459D_898B_E7527AB2940D_.wvu.FilterData" localSheetId="1" hidden="1">APOIO!$AE$4:$AG$188</definedName>
    <definedName name="Z_7319A0ED_B7A2_459D_898B_E7527AB2940D_.wvu.FilterData" localSheetId="12" hidden="1">'CONCLUSÃO INFORMAL'!$B$6:$T$485</definedName>
    <definedName name="Z_7319A0ED_B7A2_459D_898B_E7527AB2940D_.wvu.FilterData" localSheetId="2" hidden="1">'E-FISCO'!$A$2:$O$1420</definedName>
    <definedName name="Z_7319A0ED_B7A2_459D_898B_E7527AB2940D_.wvu.FilterData" localSheetId="7" hidden="1">EVENTOS!$B$6:$R$485</definedName>
    <definedName name="Z_7319A0ED_B7A2_459D_898B_E7527AB2940D_.wvu.FilterData" localSheetId="4" hidden="1">'INF GERAIS'!$B$6:$AJ$453</definedName>
    <definedName name="Z_7319A0ED_B7A2_459D_898B_E7527AB2940D_.wvu.FilterData" localSheetId="0" hidden="1">'INF GERAIS ORIGINAL'!$B$6:$S$6</definedName>
    <definedName name="Z_7319A0ED_B7A2_459D_898B_E7527AB2940D_.wvu.FilterData" localSheetId="11" hidden="1">'OBS  ENC'!$B$6:$V$485</definedName>
    <definedName name="Z_7319A0ED_B7A2_459D_898B_E7527AB2940D_.wvu.FilterData" localSheetId="8" hidden="1">PAGAMENTOS!$B$6:$AY$485</definedName>
    <definedName name="Z_7319A0ED_B7A2_459D_898B_E7527AB2940D_.wvu.FilterData" localSheetId="10" hidden="1">'PRESTAÇÃO DE CONTAS'!$B$6:$O$485</definedName>
    <definedName name="Z_7319A0ED_B7A2_459D_898B_E7527AB2940D_.wvu.FilterData" localSheetId="5" hidden="1">RESUMO!$B$6:$AD$453</definedName>
    <definedName name="Z_7319A0ED_B7A2_459D_898B_E7527AB2940D_.wvu.FilterData" localSheetId="6" hidden="1">'TERMO DE ADESÃO'!$B$6:$K$485</definedName>
    <definedName name="Z_7319A0ED_B7A2_459D_898B_E7527AB2940D_.wvu.FilterData" localSheetId="9" hidden="1">VISTORIA!$B$6:$Z$454</definedName>
    <definedName name="Z_7319A0ED_B7A2_459D_898B_E7527AB2940D_.wvu.PrintArea" localSheetId="2" hidden="1">'E-FISCO'!$A:$M</definedName>
    <definedName name="Z_73350765_6B93_462C_9622_5A98D855CE0F_.wvu.FilterData" localSheetId="1" hidden="1">APOIO!$AE$4:$AG$188</definedName>
    <definedName name="Z_737A7F58_BB4D_44C9_8C55_3E9D84C377F2_.wvu.FilterData" localSheetId="1" hidden="1">APOIO!$AE$4:$AG$188</definedName>
    <definedName name="Z_737A7F58_BB4D_44C9_8C55_3E9D84C377F2_.wvu.FilterData" localSheetId="7" hidden="1">EVENTOS!$B$6:$R$485</definedName>
    <definedName name="Z_737A7F58_BB4D_44C9_8C55_3E9D84C377F2_.wvu.FilterData" localSheetId="8" hidden="1">PAGAMENTOS!$B$6:$AY$485</definedName>
    <definedName name="Z_737A7F58_BB4D_44C9_8C55_3E9D84C377F2_.wvu.FilterData" localSheetId="9" hidden="1">VISTORIA!$B$6:$Z$453</definedName>
    <definedName name="Z_73BB9312_B45E_4D20_AFA6_7AE0D9E43611_.wvu.FilterData" localSheetId="1" hidden="1">APOIO!$AE$4:$AG$188</definedName>
    <definedName name="Z_73BB9312_B45E_4D20_AFA6_7AE0D9E43611_.wvu.FilterData" localSheetId="8" hidden="1">PAGAMENTOS!$B$6:$AY$485</definedName>
    <definedName name="Z_73BB9312_B45E_4D20_AFA6_7AE0D9E43611_.wvu.FilterData" localSheetId="9" hidden="1">VISTORIA!$B$6:$Z$454</definedName>
    <definedName name="Z_73C266AE_FEFB_4AC9_AF97_CF4F35959A3B_.wvu.FilterData" localSheetId="1" hidden="1">APOIO!$AE$4:$AG$188</definedName>
    <definedName name="Z_73CB11E9_9E97_469C_903F_674366EEBA1D_.wvu.FilterData" localSheetId="1" hidden="1">APOIO!$AE$4:$AG$188</definedName>
    <definedName name="Z_73CB11E9_9E97_469C_903F_674366EEBA1D_.wvu.FilterData" localSheetId="10" hidden="1">'PRESTAÇÃO DE CONTAS'!$B$6:$O$485</definedName>
    <definedName name="Z_73D81E90_A1FB_47E5_9240_B5F5D825B06D_.wvu.FilterData" localSheetId="1" hidden="1">APOIO!$AE$4:$AG$188</definedName>
    <definedName name="Z_73D81E90_A1FB_47E5_9240_B5F5D825B06D_.wvu.FilterData" localSheetId="11" hidden="1">'OBS  ENC'!$B$6:$V$485</definedName>
    <definedName name="Z_73D81E90_A1FB_47E5_9240_B5F5D825B06D_.wvu.FilterData" localSheetId="8" hidden="1">PAGAMENTOS!$B$6:$AY$485</definedName>
    <definedName name="Z_73D81E90_A1FB_47E5_9240_B5F5D825B06D_.wvu.FilterData" localSheetId="9" hidden="1">VISTORIA!$B$6:$Z$454</definedName>
    <definedName name="Z_7448F1E0_4EA4_43F7_A09F_C5A357D383E1_.wvu.FilterData" localSheetId="1" hidden="1">APOIO!$AE$4:$AG$188</definedName>
    <definedName name="Z_7448F1E0_4EA4_43F7_A09F_C5A357D383E1_.wvu.FilterData" localSheetId="7" hidden="1">EVENTOS!$B$6:$R$485</definedName>
    <definedName name="Z_7448F1E0_4EA4_43F7_A09F_C5A357D383E1_.wvu.FilterData" localSheetId="8" hidden="1">PAGAMENTOS!$B$6:$AY$485</definedName>
    <definedName name="Z_745A14CB_1A2C_435C_A728_F60E7867C3F4_.wvu.FilterData" localSheetId="1" hidden="1">APOIO!$AE$4:$AG$188</definedName>
    <definedName name="Z_745A14CB_1A2C_435C_A728_F60E7867C3F4_.wvu.FilterData" localSheetId="11" hidden="1">'OBS  ENC'!$B$6:$V$485</definedName>
    <definedName name="Z_74951E71_F0C6_4E24_9182_6AF30759B64D_.wvu.FilterData" localSheetId="2" hidden="1">'E-FISCO'!$A$2:$O$973</definedName>
    <definedName name="Z_74951E71_F0C6_4E24_9182_6AF30759B64D_.wvu.FilterData" localSheetId="7" hidden="1">EVENTOS!$B$6:$R$485</definedName>
    <definedName name="Z_74951E71_F0C6_4E24_9182_6AF30759B64D_.wvu.FilterData" localSheetId="4" hidden="1">'INF GERAIS'!$B$6:$T$453</definedName>
    <definedName name="Z_74951E71_F0C6_4E24_9182_6AF30759B64D_.wvu.FilterData" localSheetId="11" hidden="1">'OBS  ENC'!$B$6:$V$485</definedName>
    <definedName name="Z_74951E71_F0C6_4E24_9182_6AF30759B64D_.wvu.FilterData" localSheetId="8" hidden="1">PAGAMENTOS!$B$6:$AY$485</definedName>
    <definedName name="Z_74AC9333_C4D9_4683_95C4_1D872B869964_.wvu.FilterData" localSheetId="1" hidden="1">APOIO!$AE$4:$AG$188</definedName>
    <definedName name="Z_74AC9333_C4D9_4683_95C4_1D872B869964_.wvu.FilterData" localSheetId="7" hidden="1">EVENTOS!$B$6:$R$485</definedName>
    <definedName name="Z_74D7139C_7CAE_4969_BE23_F71ADAC70195_.wvu.FilterData" localSheetId="7" hidden="1">EVENTOS!$B$6:$R$485</definedName>
    <definedName name="Z_74D7139C_7CAE_4969_BE23_F71ADAC70195_.wvu.FilterData" localSheetId="8" hidden="1">PAGAMENTOS!$B$6:$AY$485</definedName>
    <definedName name="Z_74DA34DB_C202_4EDC_B308_3CAA0BF105CF_.wvu.FilterData" localSheetId="1" hidden="1">APOIO!$AE$4:$AG$188</definedName>
    <definedName name="Z_74DA34DB_C202_4EDC_B308_3CAA0BF105CF_.wvu.FilterData" localSheetId="10" hidden="1">'PRESTAÇÃO DE CONTAS'!$B$6:$O$485</definedName>
    <definedName name="Z_74E486F7_F4B6_43C6_86D7_3998835112A1_.wvu.FilterData" localSheetId="1" hidden="1">APOIO!$AE$4:$AG$188</definedName>
    <definedName name="Z_751EC834_DDDF_48F7_9974_75D550234790_.wvu.FilterData" localSheetId="1" hidden="1">APOIO!$AE$4:$AG$188</definedName>
    <definedName name="Z_751EC834_DDDF_48F7_9974_75D550234790_.wvu.FilterData" localSheetId="7" hidden="1">EVENTOS!$B$6:$R$485</definedName>
    <definedName name="Z_752616F5_933C_4B37_984A_14DC3A047070_.wvu.FilterData" localSheetId="1" hidden="1">APOIO!$AE$4:$AG$188</definedName>
    <definedName name="Z_752616F5_933C_4B37_984A_14DC3A047070_.wvu.FilterData" localSheetId="7" hidden="1">EVENTOS!$B$6:$R$485</definedName>
    <definedName name="Z_752616F5_933C_4B37_984A_14DC3A047070_.wvu.FilterData" localSheetId="11" hidden="1">'OBS  ENC'!$B$6:$V$485</definedName>
    <definedName name="Z_752616F5_933C_4B37_984A_14DC3A047070_.wvu.FilterData" localSheetId="8" hidden="1">PAGAMENTOS!$B$6:$AY$485</definedName>
    <definedName name="Z_752616F5_933C_4B37_984A_14DC3A047070_.wvu.FilterData" localSheetId="10" hidden="1">'PRESTAÇÃO DE CONTAS'!$B$6:$O$485</definedName>
    <definedName name="Z_752616F5_933C_4B37_984A_14DC3A047070_.wvu.FilterData" localSheetId="9" hidden="1">VISTORIA!$B$6:$Z$454</definedName>
    <definedName name="Z_752F0ED2_04E6_4E5E_8538_63B31DC66F70_.wvu.FilterData" localSheetId="1" hidden="1">APOIO!$AE$4:$AG$188</definedName>
    <definedName name="Z_752F0ED2_04E6_4E5E_8538_63B31DC66F70_.wvu.FilterData" localSheetId="8" hidden="1">PAGAMENTOS!$B$6:$AY$485</definedName>
    <definedName name="Z_7541CEF4_2C1F_495E_8988_8FD287F11443_.wvu.FilterData" localSheetId="7" hidden="1">EVENTOS!$B$6:$R$485</definedName>
    <definedName name="Z_7541CEF4_2C1F_495E_8988_8FD287F11443_.wvu.FilterData" localSheetId="8" hidden="1">PAGAMENTOS!$B$6:$AY$485</definedName>
    <definedName name="Z_7541CEF4_2C1F_495E_8988_8FD287F11443_.wvu.FilterData" localSheetId="9" hidden="1">VISTORIA!$B$6:$Z$453</definedName>
    <definedName name="Z_7566C2FF_EEFE_457B_922F_B0378FEF43CD_.wvu.FilterData" localSheetId="1" hidden="1">APOIO!$AE$4:$AG$188</definedName>
    <definedName name="Z_7566C2FF_EEFE_457B_922F_B0378FEF43CD_.wvu.FilterData" localSheetId="7" hidden="1">EVENTOS!$B$6:$R$485</definedName>
    <definedName name="Z_7566C2FF_EEFE_457B_922F_B0378FEF43CD_.wvu.FilterData" localSheetId="4" hidden="1">'INF GERAIS'!$B$6:$T$453</definedName>
    <definedName name="Z_7568FB1F_30C9_4186_A3A5_AA9124F83B33_.wvu.FilterData" localSheetId="1" hidden="1">APOIO!$AE$4:$AG$188</definedName>
    <definedName name="Z_7568FB1F_30C9_4186_A3A5_AA9124F83B33_.wvu.FilterData" localSheetId="7" hidden="1">EVENTOS!$B$6:$R$485</definedName>
    <definedName name="Z_7568FB1F_30C9_4186_A3A5_AA9124F83B33_.wvu.FilterData" localSheetId="11" hidden="1">'OBS  ENC'!$B$6:$V$485</definedName>
    <definedName name="Z_7568FB1F_30C9_4186_A3A5_AA9124F83B33_.wvu.FilterData" localSheetId="9" hidden="1">VISTORIA!$B$6:$Z$454</definedName>
    <definedName name="Z_759D60BA_28C6_49F2_B889_09912E34F3FE_.wvu.FilterData" localSheetId="4" hidden="1">'INF GERAIS'!$B$6:$T$453</definedName>
    <definedName name="Z_759D60BA_28C6_49F2_B889_09912E34F3FE_.wvu.FilterData" localSheetId="11" hidden="1">'OBS  ENC'!$B$6:$V$485</definedName>
    <definedName name="Z_759D60BA_28C6_49F2_B889_09912E34F3FE_.wvu.FilterData" localSheetId="9" hidden="1">VISTORIA!$B$6:$Z$453</definedName>
    <definedName name="Z_75C1F02E_CA5A_4321_B6A9_23FA29E9659E_.wvu.FilterData" localSheetId="11" hidden="1">'OBS  ENC'!$B$6:$V$485</definedName>
    <definedName name="Z_75C1F02E_CA5A_4321_B6A9_23FA29E9659E_.wvu.FilterData" localSheetId="8" hidden="1">PAGAMENTOS!$B$6:$AY$485</definedName>
    <definedName name="Z_75C1F02E_CA5A_4321_B6A9_23FA29E9659E_.wvu.FilterData" localSheetId="9" hidden="1">VISTORIA!$B$6:$Z$453</definedName>
    <definedName name="Z_75C62F8E_3187_4BB0_B9DD_240BCD087793_.wvu.FilterData" localSheetId="1" hidden="1">APOIO!$AE$4:$AG$188</definedName>
    <definedName name="Z_75C62F8E_3187_4BB0_B9DD_240BCD087793_.wvu.FilterData" localSheetId="8" hidden="1">PAGAMENTOS!$B$6:$AY$485</definedName>
    <definedName name="Z_75C62F8E_3187_4BB0_B9DD_240BCD087793_.wvu.FilterData" localSheetId="10" hidden="1">'PRESTAÇÃO DE CONTAS'!$B$6:$O$485</definedName>
    <definedName name="Z_75C62F8E_3187_4BB0_B9DD_240BCD087793_.wvu.FilterData" localSheetId="9" hidden="1">VISTORIA!$B$6:$Z$454</definedName>
    <definedName name="Z_75F4043E_D606_4BE3_9D66_922A8742C886_.wvu.FilterData" localSheetId="1" hidden="1">APOIO!$AE$4:$AG$188</definedName>
    <definedName name="Z_75F4043E_D606_4BE3_9D66_922A8742C886_.wvu.FilterData" localSheetId="10" hidden="1">'PRESTAÇÃO DE CONTAS'!$B$6:$O$485</definedName>
    <definedName name="Z_75F59208_F1B6_4A9F_9521_9D0FBC597B35_.wvu.FilterData" localSheetId="1" hidden="1">APOIO!$AE$4:$AG$188</definedName>
    <definedName name="Z_762ED7D3_8D6B_46F7_89BE_CA978AC6F635_.wvu.FilterData" localSheetId="2" hidden="1">'E-FISCO'!$A$2:$O$983</definedName>
    <definedName name="Z_762ED7D3_8D6B_46F7_89BE_CA978AC6F635_.wvu.FilterData" localSheetId="7" hidden="1">EVENTOS!$B$6:$R$485</definedName>
    <definedName name="Z_762ED7D3_8D6B_46F7_89BE_CA978AC6F635_.wvu.FilterData" localSheetId="11" hidden="1">'OBS  ENC'!$B$6:$V$485</definedName>
    <definedName name="Z_762ED7D3_8D6B_46F7_89BE_CA978AC6F635_.wvu.FilterData" localSheetId="8" hidden="1">PAGAMENTOS!$B$6:$AY$485</definedName>
    <definedName name="Z_762ED7D3_8D6B_46F7_89BE_CA978AC6F635_.wvu.FilterData" localSheetId="10" hidden="1">'PRESTAÇÃO DE CONTAS'!$B$6:$O$485</definedName>
    <definedName name="Z_762ED7D3_8D6B_46F7_89BE_CA978AC6F635_.wvu.FilterData" localSheetId="9" hidden="1">VISTORIA!$B$6:$Z$453</definedName>
    <definedName name="Z_7639494A_6665_404B_8E1A_0F468831D255_.wvu.FilterData" localSheetId="7" hidden="1">EVENTOS!$B$6:$R$485</definedName>
    <definedName name="Z_7641CC92_42CF_4A84_8D30_76D5DCC430C7_.wvu.FilterData" localSheetId="1" hidden="1">APOIO!$AE$4:$AG$188</definedName>
    <definedName name="Z_7641CC92_42CF_4A84_8D30_76D5DCC430C7_.wvu.FilterData" localSheetId="7" hidden="1">EVENTOS!$B$6:$R$485</definedName>
    <definedName name="Z_7641CC92_42CF_4A84_8D30_76D5DCC430C7_.wvu.FilterData" localSheetId="4" hidden="1">'INF GERAIS'!$B$6:$T$453</definedName>
    <definedName name="Z_765BAE6E_8F78_4DBD_B07B_E6303884D320_.wvu.FilterData" localSheetId="1" hidden="1">APOIO!$AE$4:$AG$188</definedName>
    <definedName name="Z_765BAE6E_8F78_4DBD_B07B_E6303884D320_.wvu.FilterData" localSheetId="7" hidden="1">EVENTOS!$B$6:$R$485</definedName>
    <definedName name="Z_765BAE6E_8F78_4DBD_B07B_E6303884D320_.wvu.FilterData" localSheetId="4" hidden="1">'INF GERAIS'!$B$6:$T$453</definedName>
    <definedName name="Z_765BAE6E_8F78_4DBD_B07B_E6303884D320_.wvu.FilterData" localSheetId="9" hidden="1">VISTORIA!$B$6:$Z$454</definedName>
    <definedName name="Z_7669D797_5704_4476_9849_F4DF7A3D25D3_.wvu.FilterData" localSheetId="7" hidden="1">EVENTOS!$B$6:$R$485</definedName>
    <definedName name="Z_766E0C92_B6AE_4F46_B0FB_1B0CEEDB3C6B_.wvu.FilterData" localSheetId="1" hidden="1">APOIO!$AE$4:$AG$188</definedName>
    <definedName name="Z_766E0C92_B6AE_4F46_B0FB_1B0CEEDB3C6B_.wvu.FilterData" localSheetId="7" hidden="1">EVENTOS!$B$6:$R$485</definedName>
    <definedName name="Z_766E0C92_B6AE_4F46_B0FB_1B0CEEDB3C6B_.wvu.FilterData" localSheetId="8" hidden="1">PAGAMENTOS!$B$6:$AY$485</definedName>
    <definedName name="Z_766E0C92_B6AE_4F46_B0FB_1B0CEEDB3C6B_.wvu.FilterData" localSheetId="9" hidden="1">VISTORIA!$B$6:$Z$453</definedName>
    <definedName name="Z_76777110_6AEB_4B03_A9A2_E2094F6C32CA_.wvu.FilterData" localSheetId="1" hidden="1">APOIO!$AE$4:$AG$188</definedName>
    <definedName name="Z_76777110_6AEB_4B03_A9A2_E2094F6C32CA_.wvu.FilterData" localSheetId="8" hidden="1">PAGAMENTOS!$B$6:$AY$485</definedName>
    <definedName name="Z_76777110_6AEB_4B03_A9A2_E2094F6C32CA_.wvu.FilterData" localSheetId="9" hidden="1">VISTORIA!$B$6:$Z$454</definedName>
    <definedName name="Z_7692B258_FBC1_4C35_BE26_B0B476A0A989_.wvu.FilterData" localSheetId="1" hidden="1">APOIO!$AE$4:$AG$188</definedName>
    <definedName name="Z_7692B258_FBC1_4C35_BE26_B0B476A0A989_.wvu.FilterData" localSheetId="7" hidden="1">EVENTOS!$B$6:$R$485</definedName>
    <definedName name="Z_7692B258_FBC1_4C35_BE26_B0B476A0A989_.wvu.FilterData" localSheetId="10" hidden="1">'PRESTAÇÃO DE CONTAS'!$B$6:$O$485</definedName>
    <definedName name="Z_769981B6_1BC4_4D5B_BD2A_742488184D18_.wvu.FilterData" localSheetId="7" hidden="1">EVENTOS!$B$6:$R$485</definedName>
    <definedName name="Z_769981B6_1BC4_4D5B_BD2A_742488184D18_.wvu.FilterData" localSheetId="11" hidden="1">'OBS  ENC'!$B$6:$V$485</definedName>
    <definedName name="Z_769981B6_1BC4_4D5B_BD2A_742488184D18_.wvu.FilterData" localSheetId="10" hidden="1">'PRESTAÇÃO DE CONTAS'!$B$6:$O$485</definedName>
    <definedName name="Z_76B96F09_7341_4438_8D6F_F7DC45346DBA_.wvu.FilterData" localSheetId="1" hidden="1">APOIO!$AE$4:$AG$188</definedName>
    <definedName name="Z_76B96F09_7341_4438_8D6F_F7DC45346DBA_.wvu.FilterData" localSheetId="2" hidden="1">'E-FISCO'!$A$2:$O$1253</definedName>
    <definedName name="Z_76B96F09_7341_4438_8D6F_F7DC45346DBA_.wvu.FilterData" localSheetId="11" hidden="1">'OBS  ENC'!$B$6:$V$485</definedName>
    <definedName name="Z_76BE866B_0C5E_4973_884B_5292B24A7589_.wvu.FilterData" localSheetId="1" hidden="1">APOIO!$AE$4:$AG$188</definedName>
    <definedName name="Z_76BE866B_0C5E_4973_884B_5292B24A7589_.wvu.FilterData" localSheetId="7" hidden="1">EVENTOS!$B$6:$R$485</definedName>
    <definedName name="Z_76BE866B_0C5E_4973_884B_5292B24A7589_.wvu.FilterData" localSheetId="4" hidden="1">'INF GERAIS'!$B$6:$AJ$453</definedName>
    <definedName name="Z_76BE866B_0C5E_4973_884B_5292B24A7589_.wvu.FilterData" localSheetId="11" hidden="1">'OBS  ENC'!$B$6:$V$485</definedName>
    <definedName name="Z_76BE866B_0C5E_4973_884B_5292B24A7589_.wvu.FilterData" localSheetId="10" hidden="1">'PRESTAÇÃO DE CONTAS'!$B$6:$O$485</definedName>
    <definedName name="Z_76DC8E0A_BCC2_419D_B54D_1A477649B519_.wvu.FilterData" localSheetId="1" hidden="1">APOIO!$AE$4:$AG$188</definedName>
    <definedName name="Z_76DC8E0A_BCC2_419D_B54D_1A477649B519_.wvu.FilterData" localSheetId="10" hidden="1">'PRESTAÇÃO DE CONTAS'!$B$6:$O$485</definedName>
    <definedName name="Z_76F1C963_D92F_4A03_B601_01B1D159F356_.wvu.FilterData" localSheetId="7" hidden="1">EVENTOS!$B$6:$R$485</definedName>
    <definedName name="Z_76F1C963_D92F_4A03_B601_01B1D159F356_.wvu.FilterData" localSheetId="4" hidden="1">'INF GERAIS'!$B$6:$T$453</definedName>
    <definedName name="Z_76F1C963_D92F_4A03_B601_01B1D159F356_.wvu.FilterData" localSheetId="11" hidden="1">'OBS  ENC'!$B$6:$V$485</definedName>
    <definedName name="Z_76F1C963_D92F_4A03_B601_01B1D159F356_.wvu.FilterData" localSheetId="8" hidden="1">PAGAMENTOS!$B$6:$AY$485</definedName>
    <definedName name="Z_76F1C963_D92F_4A03_B601_01B1D159F356_.wvu.FilterData" localSheetId="10" hidden="1">'PRESTAÇÃO DE CONTAS'!$B$6:$O$485</definedName>
    <definedName name="Z_76F1C963_D92F_4A03_B601_01B1D159F356_.wvu.FilterData" localSheetId="9" hidden="1">VISTORIA!$B$6:$Z$453</definedName>
    <definedName name="Z_76F2A6AB_903C_4147_9F26_B0B43084EB62_.wvu.FilterData" localSheetId="1" hidden="1">APOIO!$AE$4:$AG$188</definedName>
    <definedName name="Z_76F2A6AB_903C_4147_9F26_B0B43084EB62_.wvu.FilterData" localSheetId="7" hidden="1">EVENTOS!$B$6:$R$485</definedName>
    <definedName name="Z_76F2A6AB_903C_4147_9F26_B0B43084EB62_.wvu.FilterData" localSheetId="8" hidden="1">PAGAMENTOS!$B$6:$AY$485</definedName>
    <definedName name="Z_76F2A6AB_903C_4147_9F26_B0B43084EB62_.wvu.FilterData" localSheetId="10" hidden="1">'PRESTAÇÃO DE CONTAS'!$B$6:$O$485</definedName>
    <definedName name="Z_76F2A6AB_903C_4147_9F26_B0B43084EB62_.wvu.FilterData" localSheetId="9" hidden="1">VISTORIA!$B$6:$Z$454</definedName>
    <definedName name="Z_76FF919A_0D63_4A5C_A559_2C1D68529360_.wvu.FilterData" localSheetId="1" hidden="1">APOIO!$AE$4:$AG$188</definedName>
    <definedName name="Z_76FF919A_0D63_4A5C_A559_2C1D68529360_.wvu.FilterData" localSheetId="7" hidden="1">EVENTOS!$B$6:$R$485</definedName>
    <definedName name="Z_76FF919A_0D63_4A5C_A559_2C1D68529360_.wvu.FilterData" localSheetId="4" hidden="1">'INF GERAIS'!$B$6:$T$453</definedName>
    <definedName name="Z_76FF919A_0D63_4A5C_A559_2C1D68529360_.wvu.FilterData" localSheetId="10" hidden="1">'PRESTAÇÃO DE CONTAS'!$B$6:$O$485</definedName>
    <definedName name="Z_76FF919A_0D63_4A5C_A559_2C1D68529360_.wvu.FilterData" localSheetId="9" hidden="1">VISTORIA!$B$6:$Z$454</definedName>
    <definedName name="Z_778541B0_CAFC_4729_96F8_2572A1002ACE_.wvu.FilterData" localSheetId="1" hidden="1">APOIO!$AE$4:$AG$188</definedName>
    <definedName name="Z_778541B0_CAFC_4729_96F8_2572A1002ACE_.wvu.FilterData" localSheetId="8" hidden="1">PAGAMENTOS!$B$6:$AY$485</definedName>
    <definedName name="Z_77A818E7_F929_477B_BC17_427E787682DD_.wvu.FilterData" localSheetId="1" hidden="1">APOIO!$AE$4:$AG$188</definedName>
    <definedName name="Z_77B0F2D6_180C_47CB_BF9F_39791003B4D1_.wvu.FilterData" localSheetId="1" hidden="1">APOIO!$AE$4:$AG$188</definedName>
    <definedName name="Z_77B0F2D6_180C_47CB_BF9F_39791003B4D1_.wvu.FilterData" localSheetId="8" hidden="1">PAGAMENTOS!$B$6:$AY$485</definedName>
    <definedName name="Z_77B0F2D6_180C_47CB_BF9F_39791003B4D1_.wvu.FilterData" localSheetId="9" hidden="1">VISTORIA!$B$6:$Z$454</definedName>
    <definedName name="Z_77D7969D_7D51_405F_9672_1A9E508C0254_.wvu.Cols" localSheetId="3" hidden="1">AJUDA!$M:$XFD</definedName>
    <definedName name="Z_77D7969D_7D51_405F_9672_1A9E508C0254_.wvu.FilterData" localSheetId="1" hidden="1">APOIO!$AE$4:$AG$188</definedName>
    <definedName name="Z_77D7969D_7D51_405F_9672_1A9E508C0254_.wvu.FilterData" localSheetId="12" hidden="1">'CONCLUSÃO INFORMAL'!$B$6:$T$485</definedName>
    <definedName name="Z_77D7969D_7D51_405F_9672_1A9E508C0254_.wvu.FilterData" localSheetId="2" hidden="1">'E-FISCO'!$A$2:$O$1471</definedName>
    <definedName name="Z_77D7969D_7D51_405F_9672_1A9E508C0254_.wvu.FilterData" localSheetId="7" hidden="1">EVENTOS!$B$6:$R$485</definedName>
    <definedName name="Z_77D7969D_7D51_405F_9672_1A9E508C0254_.wvu.FilterData" localSheetId="4" hidden="1">'INF GERAIS'!$B$6:$AJ$453</definedName>
    <definedName name="Z_77D7969D_7D51_405F_9672_1A9E508C0254_.wvu.FilterData" localSheetId="0" hidden="1">'INF GERAIS ORIGINAL'!$B$6:$S$6</definedName>
    <definedName name="Z_77D7969D_7D51_405F_9672_1A9E508C0254_.wvu.FilterData" localSheetId="11" hidden="1">'OBS  ENC'!$B$6:$V$485</definedName>
    <definedName name="Z_77D7969D_7D51_405F_9672_1A9E508C0254_.wvu.FilterData" localSheetId="8" hidden="1">PAGAMENTOS!$B$6:$AY$485</definedName>
    <definedName name="Z_77D7969D_7D51_405F_9672_1A9E508C0254_.wvu.FilterData" localSheetId="10" hidden="1">'PRESTAÇÃO DE CONTAS'!$B$6:$O$485</definedName>
    <definedName name="Z_77D7969D_7D51_405F_9672_1A9E508C0254_.wvu.FilterData" localSheetId="5" hidden="1">RESUMO!$B$6:$AD$454</definedName>
    <definedName name="Z_77D7969D_7D51_405F_9672_1A9E508C0254_.wvu.FilterData" localSheetId="6" hidden="1">'TERMO DE ADESÃO'!$B$6:$K$485</definedName>
    <definedName name="Z_77D7969D_7D51_405F_9672_1A9E508C0254_.wvu.FilterData" localSheetId="9" hidden="1">VISTORIA!$B$6:$Z$454</definedName>
    <definedName name="Z_77D7969D_7D51_405F_9672_1A9E508C0254_.wvu.PrintArea" localSheetId="2" hidden="1">'E-FISCO'!$A:$M</definedName>
    <definedName name="Z_77DC6971_2E43_4443_93B0_6A21E0469B6B_.wvu.FilterData" localSheetId="1" hidden="1">APOIO!$AE$4:$AG$188</definedName>
    <definedName name="Z_7811A801_5EE2_44EC_9D39_7FA69A6A4E87_.wvu.FilterData" localSheetId="1" hidden="1">APOIO!$AE$4:$AG$188</definedName>
    <definedName name="Z_7840AF6C_72B9_4022_83E1_D029729741E9_.wvu.FilterData" localSheetId="1" hidden="1">APOIO!$AE$4:$AG$188</definedName>
    <definedName name="Z_7840AF6C_72B9_4022_83E1_D029729741E9_.wvu.FilterData" localSheetId="7" hidden="1">EVENTOS!$B$6:$R$485</definedName>
    <definedName name="Z_7840AF6C_72B9_4022_83E1_D029729741E9_.wvu.FilterData" localSheetId="11" hidden="1">'OBS  ENC'!$B$6:$V$485</definedName>
    <definedName name="Z_7840AF6C_72B9_4022_83E1_D029729741E9_.wvu.FilterData" localSheetId="8" hidden="1">PAGAMENTOS!$B$6:$AY$485</definedName>
    <definedName name="Z_7855805B_FFC4_4DB4_B3C7_439F3C4481C4_.wvu.FilterData" localSheetId="1" hidden="1">APOIO!$AE$4:$AG$188</definedName>
    <definedName name="Z_7855805B_FFC4_4DB4_B3C7_439F3C4481C4_.wvu.FilterData" localSheetId="7" hidden="1">EVENTOS!$B$6:$R$485</definedName>
    <definedName name="Z_7855805B_FFC4_4DB4_B3C7_439F3C4481C4_.wvu.FilterData" localSheetId="4" hidden="1">'INF GERAIS'!$B$6:$T$453</definedName>
    <definedName name="Z_786782C9_8EAB_4778_BD43_FD8E57253690_.wvu.FilterData" localSheetId="1" hidden="1">APOIO!$AE$4:$AG$188</definedName>
    <definedName name="Z_786782C9_8EAB_4778_BD43_FD8E57253690_.wvu.FilterData" localSheetId="7" hidden="1">EVENTOS!$B$6:$R$485</definedName>
    <definedName name="Z_786782C9_8EAB_4778_BD43_FD8E57253690_.wvu.FilterData" localSheetId="11" hidden="1">'OBS  ENC'!$B$6:$V$485</definedName>
    <definedName name="Z_788E86AC_9455_46C5_9C21_01148EAF3F27_.wvu.FilterData" localSheetId="1" hidden="1">APOIO!$AE$4:$AG$188</definedName>
    <definedName name="Z_788E86AC_9455_46C5_9C21_01148EAF3F27_.wvu.FilterData" localSheetId="11" hidden="1">'OBS  ENC'!$B$6:$V$485</definedName>
    <definedName name="Z_788E86AC_9455_46C5_9C21_01148EAF3F27_.wvu.FilterData" localSheetId="10" hidden="1">'PRESTAÇÃO DE CONTAS'!$B$6:$O$485</definedName>
    <definedName name="Z_7892B1D7_1E8A_4E97_8245_2B4DC4361B38_.wvu.FilterData" localSheetId="1" hidden="1">APOIO!$AE$4:$AG$188</definedName>
    <definedName name="Z_789C77E3_FEBA_44E4_9BFC_F11DA330A79D_.wvu.FilterData" localSheetId="11" hidden="1">'OBS  ENC'!$B$6:$V$485</definedName>
    <definedName name="Z_789C77E3_FEBA_44E4_9BFC_F11DA330A79D_.wvu.FilterData" localSheetId="8" hidden="1">PAGAMENTOS!$B$6:$AY$485</definedName>
    <definedName name="Z_789CAD24_9422_4A0A_9304_C8BB5DFE30CC_.wvu.FilterData" localSheetId="4" hidden="1">'INF GERAIS'!$B$6:$T$453</definedName>
    <definedName name="Z_789CAD24_9422_4A0A_9304_C8BB5DFE30CC_.wvu.FilterData" localSheetId="11" hidden="1">'OBS  ENC'!$B$6:$V$485</definedName>
    <definedName name="Z_78A03B60_065F_4D1D_9F63_2E6EED610C2B_.wvu.Cols" localSheetId="3" hidden="1">AJUDA!$M:$XFD</definedName>
    <definedName name="Z_78A03B60_065F_4D1D_9F63_2E6EED610C2B_.wvu.Cols" localSheetId="5" hidden="1">RESUMO!$M:$R</definedName>
    <definedName name="Z_78A03B60_065F_4D1D_9F63_2E6EED610C2B_.wvu.FilterData" localSheetId="1" hidden="1">APOIO!$AE$4:$AG$188</definedName>
    <definedName name="Z_78A03B60_065F_4D1D_9F63_2E6EED610C2B_.wvu.FilterData" localSheetId="12" hidden="1">'CONCLUSÃO INFORMAL'!$B$6:$T$485</definedName>
    <definedName name="Z_78A03B60_065F_4D1D_9F63_2E6EED610C2B_.wvu.FilterData" localSheetId="2" hidden="1">'E-FISCO'!$A$2:$O$1471</definedName>
    <definedName name="Z_78A03B60_065F_4D1D_9F63_2E6EED610C2B_.wvu.FilterData" localSheetId="7" hidden="1">EVENTOS!$A$6:$CL$453</definedName>
    <definedName name="Z_78A03B60_065F_4D1D_9F63_2E6EED610C2B_.wvu.FilterData" localSheetId="4" hidden="1">'INF GERAIS'!$A$6:$AJ$453</definedName>
    <definedName name="Z_78A03B60_065F_4D1D_9F63_2E6EED610C2B_.wvu.FilterData" localSheetId="0" hidden="1">'INF GERAIS ORIGINAL'!$B$6:$S$6</definedName>
    <definedName name="Z_78A03B60_065F_4D1D_9F63_2E6EED610C2B_.wvu.FilterData" localSheetId="11" hidden="1">'OBS  ENC'!$B$6:$V$485</definedName>
    <definedName name="Z_78A03B60_065F_4D1D_9F63_2E6EED610C2B_.wvu.FilterData" localSheetId="8" hidden="1">PAGAMENTOS!$B$6:$AZ$453</definedName>
    <definedName name="Z_78A03B60_065F_4D1D_9F63_2E6EED610C2B_.wvu.FilterData" localSheetId="10" hidden="1">'PRESTAÇÃO DE CONTAS'!$B$6:$O$485</definedName>
    <definedName name="Z_78A03B60_065F_4D1D_9F63_2E6EED610C2B_.wvu.FilterData" localSheetId="5" hidden="1">RESUMO!$B$6:$AD$454</definedName>
    <definedName name="Z_78A03B60_065F_4D1D_9F63_2E6EED610C2B_.wvu.FilterData" localSheetId="6" hidden="1">'TERMO DE ADESÃO'!$B$6:$K$485</definedName>
    <definedName name="Z_78A03B60_065F_4D1D_9F63_2E6EED610C2B_.wvu.FilterData" localSheetId="9" hidden="1">VISTORIA!$B$6:$Z$454</definedName>
    <definedName name="Z_78A03B60_065F_4D1D_9F63_2E6EED610C2B_.wvu.PrintArea" localSheetId="2" hidden="1">'E-FISCO'!$A:$M</definedName>
    <definedName name="Z_78A03B60_065F_4D1D_9F63_2E6EED610C2B_.wvu.Rows" localSheetId="2" hidden="1">'E-FISCO'!$1472:$1514</definedName>
    <definedName name="Z_78B904CE_00B9_40B0_987F_BA7F3B6D65E8_.wvu.FilterData" localSheetId="7" hidden="1">EVENTOS!$B$6:$R$485</definedName>
    <definedName name="Z_78B904CE_00B9_40B0_987F_BA7F3B6D65E8_.wvu.FilterData" localSheetId="4" hidden="1">'INF GERAIS'!$B$6:$T$453</definedName>
    <definedName name="Z_7917A630_F685_42F2_A844_B653C773031D_.wvu.FilterData" localSheetId="1" hidden="1">APOIO!$AE$4:$AG$188</definedName>
    <definedName name="Z_7917A630_F685_42F2_A844_B653C773031D_.wvu.FilterData" localSheetId="7" hidden="1">EVENTOS!$B$6:$R$485</definedName>
    <definedName name="Z_7917A630_F685_42F2_A844_B653C773031D_.wvu.FilterData" localSheetId="4" hidden="1">'INF GERAIS'!$B$6:$T$453</definedName>
    <definedName name="Z_793882BE_C7E0_49CE_B0BB_862BAFB3F56A_.wvu.FilterData" localSheetId="1" hidden="1">APOIO!$AE$4:$AG$188</definedName>
    <definedName name="Z_793882BE_C7E0_49CE_B0BB_862BAFB3F56A_.wvu.FilterData" localSheetId="7" hidden="1">EVENTOS!$B$6:$R$485</definedName>
    <definedName name="Z_793882BE_C7E0_49CE_B0BB_862BAFB3F56A_.wvu.FilterData" localSheetId="11" hidden="1">'OBS  ENC'!$B$6:$V$485</definedName>
    <definedName name="Z_793882BE_C7E0_49CE_B0BB_862BAFB3F56A_.wvu.FilterData" localSheetId="10" hidden="1">'PRESTAÇÃO DE CONTAS'!$B$6:$O$485</definedName>
    <definedName name="Z_79536CBC_B089_4D5A_967B_95E2591B63CD_.wvu.FilterData" localSheetId="7" hidden="1">EVENTOS!$B$6:$R$485</definedName>
    <definedName name="Z_79779D88_AFB2_4742_8FAA_1446C955B76C_.wvu.FilterData" localSheetId="1" hidden="1">APOIO!$AE$4:$AG$188</definedName>
    <definedName name="Z_79B20567_5C36_4165_9732_ED135B8A1529_.wvu.FilterData" localSheetId="1" hidden="1">APOIO!$AE$4:$AG$188</definedName>
    <definedName name="Z_79B20567_5C36_4165_9732_ED135B8A1529_.wvu.FilterData" localSheetId="2" hidden="1">'E-FISCO'!$A$2:$O$1397</definedName>
    <definedName name="Z_79B20567_5C36_4165_9732_ED135B8A1529_.wvu.FilterData" localSheetId="8" hidden="1">PAGAMENTOS!$B$6:$AY$485</definedName>
    <definedName name="Z_79B20567_5C36_4165_9732_ED135B8A1529_.wvu.FilterData" localSheetId="10" hidden="1">'PRESTAÇÃO DE CONTAS'!$B$6:$O$485</definedName>
    <definedName name="Z_79D05888_4D00_4E62_A4D9_D3068C003548_.wvu.FilterData" localSheetId="1" hidden="1">APOIO!$AE$4:$AG$188</definedName>
    <definedName name="Z_79D05888_4D00_4E62_A4D9_D3068C003548_.wvu.FilterData" localSheetId="11" hidden="1">'OBS  ENC'!$B$6:$V$485</definedName>
    <definedName name="Z_79D05888_4D00_4E62_A4D9_D3068C003548_.wvu.FilterData" localSheetId="8" hidden="1">PAGAMENTOS!$B$6:$AY$485</definedName>
    <definedName name="Z_79D05888_4D00_4E62_A4D9_D3068C003548_.wvu.FilterData" localSheetId="9" hidden="1">VISTORIA!$B$6:$Z$453</definedName>
    <definedName name="Z_7A301CB9_3A71_4E34_8F7B_7536EF00FEAD_.wvu.FilterData" localSheetId="9" hidden="1">VISTORIA!$B$6:$Z$453</definedName>
    <definedName name="Z_7A4A21F9_EA18_4406_9FDF_552C0F0CB81D_.wvu.FilterData" localSheetId="1" hidden="1">APOIO!$AE$4:$AG$188</definedName>
    <definedName name="Z_7A4A21F9_EA18_4406_9FDF_552C0F0CB81D_.wvu.FilterData" localSheetId="7" hidden="1">EVENTOS!$B$6:$R$485</definedName>
    <definedName name="Z_7A4BD4B8_7473_48EF_95D4_11E228745E12_.wvu.Cols" localSheetId="3" hidden="1">AJUDA!$M:$XFD</definedName>
    <definedName name="Z_7A4BD4B8_7473_48EF_95D4_11E228745E12_.wvu.FilterData" localSheetId="1" hidden="1">APOIO!$AE$4:$AG$188</definedName>
    <definedName name="Z_7A4BD4B8_7473_48EF_95D4_11E228745E12_.wvu.FilterData" localSheetId="12" hidden="1">'CONCLUSÃO INFORMAL'!$B$6:$T$485</definedName>
    <definedName name="Z_7A4BD4B8_7473_48EF_95D4_11E228745E12_.wvu.FilterData" localSheetId="2" hidden="1">'E-FISCO'!$A$2:$O$1471</definedName>
    <definedName name="Z_7A4BD4B8_7473_48EF_95D4_11E228745E12_.wvu.FilterData" localSheetId="7" hidden="1">EVENTOS!$B$6:$R$485</definedName>
    <definedName name="Z_7A4BD4B8_7473_48EF_95D4_11E228745E12_.wvu.FilterData" localSheetId="4" hidden="1">'INF GERAIS'!$B$6:$T$453</definedName>
    <definedName name="Z_7A4BD4B8_7473_48EF_95D4_11E228745E12_.wvu.FilterData" localSheetId="0" hidden="1">'INF GERAIS ORIGINAL'!$B$6:$S$6</definedName>
    <definedName name="Z_7A4BD4B8_7473_48EF_95D4_11E228745E12_.wvu.FilterData" localSheetId="11" hidden="1">'OBS  ENC'!$B$6:$V$485</definedName>
    <definedName name="Z_7A4BD4B8_7473_48EF_95D4_11E228745E12_.wvu.FilterData" localSheetId="8" hidden="1">PAGAMENTOS!$B$6:$AY$485</definedName>
    <definedName name="Z_7A4BD4B8_7473_48EF_95D4_11E228745E12_.wvu.FilterData" localSheetId="10" hidden="1">'PRESTAÇÃO DE CONTAS'!$B$6:$O$485</definedName>
    <definedName name="Z_7A4BD4B8_7473_48EF_95D4_11E228745E12_.wvu.FilterData" localSheetId="5" hidden="1">RESUMO!$B$6:$AD$454</definedName>
    <definedName name="Z_7A4BD4B8_7473_48EF_95D4_11E228745E12_.wvu.FilterData" localSheetId="6" hidden="1">'TERMO DE ADESÃO'!$B$6:$K$485</definedName>
    <definedName name="Z_7A4BD4B8_7473_48EF_95D4_11E228745E12_.wvu.FilterData" localSheetId="9" hidden="1">VISTORIA!$B$6:$Z$454</definedName>
    <definedName name="Z_7A4BD4B8_7473_48EF_95D4_11E228745E12_.wvu.PrintArea" localSheetId="2" hidden="1">'E-FISCO'!$A:$M</definedName>
    <definedName name="Z_7A4BD4B8_7473_48EF_95D4_11E228745E12_.wvu.Rows" localSheetId="2" hidden="1">'E-FISCO'!$1472:$1514</definedName>
    <definedName name="Z_7A9E5471_7588_48CF_933A_D6BD654D14B0_.wvu.FilterData" localSheetId="1" hidden="1">APOIO!$AE$4:$AG$188</definedName>
    <definedName name="Z_7A9E5471_7588_48CF_933A_D6BD654D14B0_.wvu.FilterData" localSheetId="7" hidden="1">EVENTOS!$B$6:$R$485</definedName>
    <definedName name="Z_7A9E5471_7588_48CF_933A_D6BD654D14B0_.wvu.FilterData" localSheetId="11" hidden="1">'OBS  ENC'!$B$6:$V$485</definedName>
    <definedName name="Z_7A9E5471_7588_48CF_933A_D6BD654D14B0_.wvu.FilterData" localSheetId="10" hidden="1">'PRESTAÇÃO DE CONTAS'!$B$6:$O$485</definedName>
    <definedName name="Z_7AA675F9_FFD7_44C9_9EE8_CD03307272C0_.wvu.FilterData" localSheetId="1" hidden="1">APOIO!$AE$4:$AG$188</definedName>
    <definedName name="Z_7AA675F9_FFD7_44C9_9EE8_CD03307272C0_.wvu.FilterData" localSheetId="7" hidden="1">EVENTOS!$B$6:$R$485</definedName>
    <definedName name="Z_7AA675F9_FFD7_44C9_9EE8_CD03307272C0_.wvu.FilterData" localSheetId="10" hidden="1">'PRESTAÇÃO DE CONTAS'!$B$6:$O$485</definedName>
    <definedName name="Z_7AA675F9_FFD7_44C9_9EE8_CD03307272C0_.wvu.FilterData" localSheetId="9" hidden="1">VISTORIA!$B$6:$Z$454</definedName>
    <definedName name="Z_7AEA063E_EDCD_4CA8_8D71_EDFAB289A17B_.wvu.FilterData" localSheetId="1" hidden="1">APOIO!$AE$4:$AG$188</definedName>
    <definedName name="Z_7AEA063E_EDCD_4CA8_8D71_EDFAB289A17B_.wvu.FilterData" localSheetId="7" hidden="1">EVENTOS!$B$6:$R$485</definedName>
    <definedName name="Z_7AEA063E_EDCD_4CA8_8D71_EDFAB289A17B_.wvu.FilterData" localSheetId="4" hidden="1">'INF GERAIS'!$B$6:$T$453</definedName>
    <definedName name="Z_7AF67F91_2BBC_4E73_B968_E09F5F9CC94A_.wvu.FilterData" localSheetId="1" hidden="1">APOIO!$AE$4:$AG$188</definedName>
    <definedName name="Z_7B248ECE_95DD_4E12_B1FE_A877911C43FC_.wvu.FilterData" localSheetId="1" hidden="1">APOIO!$AE$4:$AG$188</definedName>
    <definedName name="Z_7B248ECE_95DD_4E12_B1FE_A877911C43FC_.wvu.FilterData" localSheetId="10" hidden="1">'PRESTAÇÃO DE CONTAS'!$B$6:$O$485</definedName>
    <definedName name="Z_7B2FE337_FB55_44C9_8880_DA78B632E1A0_.wvu.FilterData" localSheetId="11" hidden="1">'OBS  ENC'!$B$6:$V$485</definedName>
    <definedName name="Z_7B76D9FE_FD9D_4F66_BC41_99C5FCF9F1D2_.wvu.FilterData" localSheetId="7" hidden="1">EVENTOS!$B$6:$R$485</definedName>
    <definedName name="Z_7B8D7E32_4B69_401C_A682_C423835DAB88_.wvu.FilterData" localSheetId="1" hidden="1">APOIO!$AE$4:$AG$188</definedName>
    <definedName name="Z_7B8D7E32_4B69_401C_A682_C423835DAB88_.wvu.FilterData" localSheetId="7" hidden="1">EVENTOS!$B$6:$R$485</definedName>
    <definedName name="Z_7B8D7E32_4B69_401C_A682_C423835DAB88_.wvu.FilterData" localSheetId="4" hidden="1">'INF GERAIS'!$B$6:$T$453</definedName>
    <definedName name="Z_7B8D7E32_4B69_401C_A682_C423835DAB88_.wvu.FilterData" localSheetId="10" hidden="1">'PRESTAÇÃO DE CONTAS'!$B$6:$O$485</definedName>
    <definedName name="Z_7B90B193_9542_4726_95FC_000C0E682BBA_.wvu.FilterData" localSheetId="1" hidden="1">APOIO!$AE$4:$AG$188</definedName>
    <definedName name="Z_7B90B193_9542_4726_95FC_000C0E682BBA_.wvu.FilterData" localSheetId="7" hidden="1">EVENTOS!$B$6:$R$485</definedName>
    <definedName name="Z_7B90B193_9542_4726_95FC_000C0E682BBA_.wvu.FilterData" localSheetId="4" hidden="1">'INF GERAIS'!$B$6:$T$453</definedName>
    <definedName name="Z_7B90B193_9542_4726_95FC_000C0E682BBA_.wvu.FilterData" localSheetId="8" hidden="1">PAGAMENTOS!$B$6:$AY$485</definedName>
    <definedName name="Z_7B90B193_9542_4726_95FC_000C0E682BBA_.wvu.FilterData" localSheetId="9" hidden="1">VISTORIA!$B$6:$Z$454</definedName>
    <definedName name="Z_7BA13BCE_6885_47ED_A57D_5ABE468BE6E7_.wvu.FilterData" localSheetId="1" hidden="1">APOIO!$AE$4:$AG$188</definedName>
    <definedName name="Z_7BA13BCE_6885_47ED_A57D_5ABE468BE6E7_.wvu.FilterData" localSheetId="7" hidden="1">EVENTOS!$B$6:$R$485</definedName>
    <definedName name="Z_7BA13BCE_6885_47ED_A57D_5ABE468BE6E7_.wvu.FilterData" localSheetId="4" hidden="1">'INF GERAIS'!$B$6:$T$453</definedName>
    <definedName name="Z_7BA13BCE_6885_47ED_A57D_5ABE468BE6E7_.wvu.FilterData" localSheetId="11" hidden="1">'OBS  ENC'!$B$6:$V$485</definedName>
    <definedName name="Z_7BB5F90F_7B13_45A8_9851_62831B3F9E3E_.wvu.FilterData" localSheetId="1" hidden="1">APOIO!$AE$4:$AG$188</definedName>
    <definedName name="Z_7BB5F90F_7B13_45A8_9851_62831B3F9E3E_.wvu.FilterData" localSheetId="7" hidden="1">EVENTOS!$B$6:$R$485</definedName>
    <definedName name="Z_7BB5F90F_7B13_45A8_9851_62831B3F9E3E_.wvu.FilterData" localSheetId="11" hidden="1">'OBS  ENC'!$B$6:$V$485</definedName>
    <definedName name="Z_7BB5F90F_7B13_45A8_9851_62831B3F9E3E_.wvu.FilterData" localSheetId="8" hidden="1">PAGAMENTOS!$B$6:$AY$485</definedName>
    <definedName name="Z_7BB5F90F_7B13_45A8_9851_62831B3F9E3E_.wvu.FilterData" localSheetId="9" hidden="1">VISTORIA!$B$6:$Z$453</definedName>
    <definedName name="Z_7BF31106_7E95_48AD_917F_DDADD6504FEE_.wvu.FilterData" localSheetId="1" hidden="1">APOIO!$AE$4:$AG$188</definedName>
    <definedName name="Z_7BF4DC2D_8BA1_46F8_9064_FF65C81B0665_.wvu.FilterData" localSheetId="1" hidden="1">APOIO!$AE$4:$AG$188</definedName>
    <definedName name="Z_7BF4DC2D_8BA1_46F8_9064_FF65C81B0665_.wvu.FilterData" localSheetId="7" hidden="1">EVENTOS!$B$6:$R$485</definedName>
    <definedName name="Z_7BF4DC2D_8BA1_46F8_9064_FF65C81B0665_.wvu.FilterData" localSheetId="10" hidden="1">'PRESTAÇÃO DE CONTAS'!$B$6:$O$485</definedName>
    <definedName name="Z_7C2CD5B7_D7BA_476D_B9AD_D859B757A738_.wvu.FilterData" localSheetId="1" hidden="1">APOIO!$AE$4:$AG$188</definedName>
    <definedName name="Z_7C2CD5B7_D7BA_476D_B9AD_D859B757A738_.wvu.FilterData" localSheetId="4" hidden="1">'INF GERAIS'!$B$6:$T$453</definedName>
    <definedName name="Z_7C774483_807A_42E8_A127_085E4317218C_.wvu.FilterData" localSheetId="1" hidden="1">APOIO!$AE$4:$AG$188</definedName>
    <definedName name="Z_7C774483_807A_42E8_A127_085E4317218C_.wvu.FilterData" localSheetId="7" hidden="1">EVENTOS!$B$6:$R$485</definedName>
    <definedName name="Z_7C774483_807A_42E8_A127_085E4317218C_.wvu.FilterData" localSheetId="4" hidden="1">'INF GERAIS'!$B$6:$T$453</definedName>
    <definedName name="Z_7C774483_807A_42E8_A127_085E4317218C_.wvu.FilterData" localSheetId="8" hidden="1">PAGAMENTOS!$B$6:$AY$485</definedName>
    <definedName name="Z_7C774483_807A_42E8_A127_085E4317218C_.wvu.FilterData" localSheetId="9" hidden="1">VISTORIA!$B$6:$Z$454</definedName>
    <definedName name="Z_7CA01D4E_9DD3_4D32_B303_F654D4622FBC_.wvu.FilterData" localSheetId="1" hidden="1">APOIO!$AE$4:$AG$188</definedName>
    <definedName name="Z_7CA01D4E_9DD3_4D32_B303_F654D4622FBC_.wvu.FilterData" localSheetId="4" hidden="1">'INF GERAIS'!$B$6:$T$453</definedName>
    <definedName name="Z_7CA01D4E_9DD3_4D32_B303_F654D4622FBC_.wvu.FilterData" localSheetId="8" hidden="1">PAGAMENTOS!$B$6:$AY$485</definedName>
    <definedName name="Z_7CA01D4E_9DD3_4D32_B303_F654D4622FBC_.wvu.FilterData" localSheetId="9" hidden="1">VISTORIA!$B$6:$Z$453</definedName>
    <definedName name="Z_7CAD55AC_E9FD_4E7E_8FD1_9B62145C0257_.wvu.FilterData" localSheetId="1" hidden="1">APOIO!$AE$4:$AG$188</definedName>
    <definedName name="Z_7CAD55AC_E9FD_4E7E_8FD1_9B62145C0257_.wvu.FilterData" localSheetId="7" hidden="1">EVENTOS!$B$6:$R$485</definedName>
    <definedName name="Z_7CC9B114_629B_4DBF_A680_238FF889F62B_.wvu.FilterData" localSheetId="1" hidden="1">APOIO!$AE$4:$AG$188</definedName>
    <definedName name="Z_7CC9B114_629B_4DBF_A680_238FF889F62B_.wvu.FilterData" localSheetId="7" hidden="1">EVENTOS!$B$6:$R$485</definedName>
    <definedName name="Z_7CC9B114_629B_4DBF_A680_238FF889F62B_.wvu.FilterData" localSheetId="4" hidden="1">'INF GERAIS'!$B$6:$T$453</definedName>
    <definedName name="Z_7CD2970B_2F6B_4FA1_AACC_530F34CADCA7_.wvu.FilterData" localSheetId="11" hidden="1">'OBS  ENC'!$B$6:$V$485</definedName>
    <definedName name="Z_7CE0DFD9_ABC4_4874_B800_7B34F26BF789_.wvu.FilterData" localSheetId="1" hidden="1">APOIO!$AE$4:$AG$188</definedName>
    <definedName name="Z_7CE0DFD9_ABC4_4874_B800_7B34F26BF789_.wvu.FilterData" localSheetId="7" hidden="1">EVENTOS!$B$6:$R$485</definedName>
    <definedName name="Z_7CE0DFD9_ABC4_4874_B800_7B34F26BF789_.wvu.FilterData" localSheetId="10" hidden="1">'PRESTAÇÃO DE CONTAS'!$B$6:$O$485</definedName>
    <definedName name="Z_7D0393BF_BC8C_414E_94CB_B6E769579AB6_.wvu.FilterData" localSheetId="1" hidden="1">APOIO!$AE$4:$AG$188</definedName>
    <definedName name="Z_7D0393BF_BC8C_414E_94CB_B6E769579AB6_.wvu.FilterData" localSheetId="4" hidden="1">'INF GERAIS'!$B$6:$T$453</definedName>
    <definedName name="Z_7D11E323_DBD4_4627_934E_F428CA022702_.wvu.FilterData" localSheetId="1" hidden="1">APOIO!$AE$4:$AG$188</definedName>
    <definedName name="Z_7D11E323_DBD4_4627_934E_F428CA022702_.wvu.FilterData" localSheetId="7" hidden="1">EVENTOS!$B$6:$R$485</definedName>
    <definedName name="Z_7D187478_7019_49C9_BA48_5F947CD8C3B3_.wvu.FilterData" localSheetId="11" hidden="1">'OBS  ENC'!$B$6:$V$485</definedName>
    <definedName name="Z_7D187478_7019_49C9_BA48_5F947CD8C3B3_.wvu.FilterData" localSheetId="8" hidden="1">PAGAMENTOS!$B$6:$AY$485</definedName>
    <definedName name="Z_7D187478_7019_49C9_BA48_5F947CD8C3B3_.wvu.FilterData" localSheetId="9" hidden="1">VISTORIA!$B$6:$Z$453</definedName>
    <definedName name="Z_7D21495C_81E4_40B4_8541_87707A33BE8B_.wvu.FilterData" localSheetId="1" hidden="1">APOIO!$AE$4:$AG$188</definedName>
    <definedName name="Z_7D21495C_81E4_40B4_8541_87707A33BE8B_.wvu.FilterData" localSheetId="10" hidden="1">'PRESTAÇÃO DE CONTAS'!$B$6:$O$485</definedName>
    <definedName name="Z_7DACD6BE_FB31_43CD_AE52_4283A706E6B4_.wvu.FilterData" localSheetId="1" hidden="1">APOIO!$AE$4:$AG$188</definedName>
    <definedName name="Z_7DACD6BE_FB31_43CD_AE52_4283A706E6B4_.wvu.FilterData" localSheetId="7" hidden="1">EVENTOS!$B$6:$R$485</definedName>
    <definedName name="Z_7DACD6BE_FB31_43CD_AE52_4283A706E6B4_.wvu.FilterData" localSheetId="4" hidden="1">'INF GERAIS'!$B$6:$T$453</definedName>
    <definedName name="Z_7DB00DD1_DEDE_4762_AAFE_B681D068DF66_.wvu.FilterData" localSheetId="8" hidden="1">PAGAMENTOS!$B$6:$AY$485</definedName>
    <definedName name="Z_7DB00DD1_DEDE_4762_AAFE_B681D068DF66_.wvu.FilterData" localSheetId="9" hidden="1">VISTORIA!$B$6:$Z$453</definedName>
    <definedName name="Z_7DF8A56A_D636_4ABC_B9C0_CA04B4A348E3_.wvu.FilterData" localSheetId="1" hidden="1">APOIO!$AE$4:$AG$188</definedName>
    <definedName name="Z_7DF8A56A_D636_4ABC_B9C0_CA04B4A348E3_.wvu.FilterData" localSheetId="4" hidden="1">'INF GERAIS'!$B$6:$T$453</definedName>
    <definedName name="Z_7DF8A56A_D636_4ABC_B9C0_CA04B4A348E3_.wvu.FilterData" localSheetId="11" hidden="1">'OBS  ENC'!$B$6:$V$485</definedName>
    <definedName name="Z_7DF8A56A_D636_4ABC_B9C0_CA04B4A348E3_.wvu.FilterData" localSheetId="9" hidden="1">VISTORIA!$B$6:$Z$454</definedName>
    <definedName name="Z_7E00295D_F1A8_42B5_A450_5BA8C20B8730_.wvu.FilterData" localSheetId="1" hidden="1">APOIO!$AE$4:$AG$188</definedName>
    <definedName name="Z_7E00295D_F1A8_42B5_A450_5BA8C20B8730_.wvu.FilterData" localSheetId="10" hidden="1">'PRESTAÇÃO DE CONTAS'!$B$6:$O$485</definedName>
    <definedName name="Z_7E167BDD_8031_4313_B7EF_0794B084F870_.wvu.FilterData" localSheetId="1" hidden="1">APOIO!$AE$4:$AG$188</definedName>
    <definedName name="Z_7E167BDD_8031_4313_B7EF_0794B084F870_.wvu.FilterData" localSheetId="7" hidden="1">EVENTOS!$B$6:$R$485</definedName>
    <definedName name="Z_7E167BDD_8031_4313_B7EF_0794B084F870_.wvu.FilterData" localSheetId="4" hidden="1">'INF GERAIS'!$B$6:$T$453</definedName>
    <definedName name="Z_7E167BDD_8031_4313_B7EF_0794B084F870_.wvu.FilterData" localSheetId="10" hidden="1">'PRESTAÇÃO DE CONTAS'!$B$6:$O$485</definedName>
    <definedName name="Z_7E256163_D34F_4BCB_993E_F079488B7B80_.wvu.FilterData" localSheetId="1" hidden="1">APOIO!$AE$4:$AG$188</definedName>
    <definedName name="Z_7E256163_D34F_4BCB_993E_F079488B7B80_.wvu.FilterData" localSheetId="10" hidden="1">'PRESTAÇÃO DE CONTAS'!$B$6:$O$485</definedName>
    <definedName name="Z_7E4E9568_C31B_4C9A_8CC4_7D60ADBCF7DF_.wvu.FilterData" localSheetId="1" hidden="1">APOIO!$AE$4:$AG$188</definedName>
    <definedName name="Z_7E4E9568_C31B_4C9A_8CC4_7D60ADBCF7DF_.wvu.FilterData" localSheetId="7" hidden="1">EVENTOS!$B$6:$R$485</definedName>
    <definedName name="Z_7E4E9568_C31B_4C9A_8CC4_7D60ADBCF7DF_.wvu.FilterData" localSheetId="8" hidden="1">PAGAMENTOS!$B$6:$AY$485</definedName>
    <definedName name="Z_7E4E9568_C31B_4C9A_8CC4_7D60ADBCF7DF_.wvu.FilterData" localSheetId="9" hidden="1">VISTORIA!$B$6:$Z$454</definedName>
    <definedName name="Z_7E5DD333_8A64_4A8F_AB19_48D4028E5016_.wvu.FilterData" localSheetId="11" hidden="1">'OBS  ENC'!$B$6:$V$485</definedName>
    <definedName name="Z_7E705157_5080_4B71_A9C3_D68DD7F682E2_.wvu.FilterData" localSheetId="11" hidden="1">'OBS  ENC'!$B$6:$V$485</definedName>
    <definedName name="Z_7E70A5A0_BE3D_40D9_9E7F_4019964902DA_.wvu.FilterData" localSheetId="1" hidden="1">APOIO!$AE$4:$AG$188</definedName>
    <definedName name="Z_7E70A5A0_BE3D_40D9_9E7F_4019964902DA_.wvu.FilterData" localSheetId="2" hidden="1">'E-FISCO'!$A$2:$O$1287</definedName>
    <definedName name="Z_7E70A5A0_BE3D_40D9_9E7F_4019964902DA_.wvu.FilterData" localSheetId="11" hidden="1">'OBS  ENC'!$B$6:$V$485</definedName>
    <definedName name="Z_7E74D181_D25B_48A3_9BCF_8B31CC1C6A06_.wvu.FilterData" localSheetId="1" hidden="1">APOIO!$AE$4:$AG$188</definedName>
    <definedName name="Z_7E74D181_D25B_48A3_9BCF_8B31CC1C6A06_.wvu.FilterData" localSheetId="7" hidden="1">EVENTOS!$B$6:$R$485</definedName>
    <definedName name="Z_7E797695_84B3_4B1B_830A_00C60DC68485_.wvu.FilterData" localSheetId="1" hidden="1">APOIO!$AE$4:$AG$188</definedName>
    <definedName name="Z_7E797695_84B3_4B1B_830A_00C60DC68485_.wvu.FilterData" localSheetId="7" hidden="1">EVENTOS!$B$6:$R$485</definedName>
    <definedName name="Z_7E797695_84B3_4B1B_830A_00C60DC68485_.wvu.FilterData" localSheetId="4" hidden="1">'INF GERAIS'!$B$6:$T$453</definedName>
    <definedName name="Z_7E797695_84B3_4B1B_830A_00C60DC68485_.wvu.FilterData" localSheetId="8" hidden="1">PAGAMENTOS!$B$6:$AY$485</definedName>
    <definedName name="Z_7E797695_84B3_4B1B_830A_00C60DC68485_.wvu.FilterData" localSheetId="9" hidden="1">VISTORIA!$B$6:$Z$454</definedName>
    <definedName name="Z_7E7AA678_B91F_419C_8729_9CC18AD87574_.wvu.FilterData" localSheetId="1" hidden="1">APOIO!$AE$4:$AG$188</definedName>
    <definedName name="Z_7E7AA678_B91F_419C_8729_9CC18AD87574_.wvu.FilterData" localSheetId="11" hidden="1">'OBS  ENC'!$B$6:$V$485</definedName>
    <definedName name="Z_7E7AA678_B91F_419C_8729_9CC18AD87574_.wvu.FilterData" localSheetId="9" hidden="1">VISTORIA!$B$6:$Z$454</definedName>
    <definedName name="Z_7E7E115E_949E_43C1_B643_4544F0988B70_.wvu.FilterData" localSheetId="8" hidden="1">PAGAMENTOS!$B$6:$AY$485</definedName>
    <definedName name="Z_7E7E115E_949E_43C1_B643_4544F0988B70_.wvu.FilterData" localSheetId="9" hidden="1">VISTORIA!$B$6:$Z$453</definedName>
    <definedName name="Z_7EA7C0E7_2184_4DED_97DA_B27F540C23C1_.wvu.FilterData" localSheetId="7" hidden="1">EVENTOS!$B$6:$R$485</definedName>
    <definedName name="Z_7EAC3AB9_0837_4D63_92DA_C777787AD4D9_.wvu.FilterData" localSheetId="1" hidden="1">APOIO!$AE$4:$AG$188</definedName>
    <definedName name="Z_7EAC3AB9_0837_4D63_92DA_C777787AD4D9_.wvu.FilterData" localSheetId="7" hidden="1">EVENTOS!$B$6:$R$485</definedName>
    <definedName name="Z_7EAC3AB9_0837_4D63_92DA_C777787AD4D9_.wvu.FilterData" localSheetId="4" hidden="1">'INF GERAIS'!$B$6:$T$453</definedName>
    <definedName name="Z_7EAC3AB9_0837_4D63_92DA_C777787AD4D9_.wvu.FilterData" localSheetId="8" hidden="1">PAGAMENTOS!$B$6:$AY$485</definedName>
    <definedName name="Z_7EAC3AB9_0837_4D63_92DA_C777787AD4D9_.wvu.FilterData" localSheetId="9" hidden="1">VISTORIA!$B$6:$Z$454</definedName>
    <definedName name="Z_7EBF0580_6C41_45F6_BD58_2DA5C0E11C3B_.wvu.FilterData" localSheetId="8" hidden="1">PAGAMENTOS!$B$6:$AY$485</definedName>
    <definedName name="Z_7EBF0580_6C41_45F6_BD58_2DA5C0E11C3B_.wvu.FilterData" localSheetId="10" hidden="1">'PRESTAÇÃO DE CONTAS'!$B$6:$O$485</definedName>
    <definedName name="Z_7EEDDC65_9535_459A_9541_37967C1A86F5_.wvu.FilterData" localSheetId="11" hidden="1">'OBS  ENC'!$B$6:$V$485</definedName>
    <definedName name="Z_7EEDDC65_9535_459A_9541_37967C1A86F5_.wvu.FilterData" localSheetId="10" hidden="1">'PRESTAÇÃO DE CONTAS'!$B$6:$O$485</definedName>
    <definedName name="Z_7F739C53_AA97_4EFF_A931_207F0756BE43_.wvu.FilterData" localSheetId="1" hidden="1">APOIO!$AE$4:$AG$188</definedName>
    <definedName name="Z_7F8AACD8_5FDF_4C21_BCFD_D29195EA9B17_.wvu.FilterData" localSheetId="1" hidden="1">APOIO!$AE$4:$AG$188</definedName>
    <definedName name="Z_7F8AACD8_5FDF_4C21_BCFD_D29195EA9B17_.wvu.FilterData" localSheetId="11" hidden="1">'OBS  ENC'!$B$6:$V$485</definedName>
    <definedName name="Z_800BC7A7_6DEA_453A_B586_A5DF7EABE935_.wvu.FilterData" localSheetId="1" hidden="1">APOIO!$AE$4:$AG$188</definedName>
    <definedName name="Z_800BC7A7_6DEA_453A_B586_A5DF7EABE935_.wvu.FilterData" localSheetId="7" hidden="1">EVENTOS!$B$6:$R$485</definedName>
    <definedName name="Z_800BC7A7_6DEA_453A_B586_A5DF7EABE935_.wvu.FilterData" localSheetId="4" hidden="1">'INF GERAIS'!$B$6:$T$453</definedName>
    <definedName name="Z_800BC7A7_6DEA_453A_B586_A5DF7EABE935_.wvu.FilterData" localSheetId="10" hidden="1">'PRESTAÇÃO DE CONTAS'!$B$6:$O$485</definedName>
    <definedName name="Z_800EED67_7F6A_4B6A_8B42_1633D6194E2B_.wvu.FilterData" localSheetId="1" hidden="1">APOIO!$AE$4:$AG$188</definedName>
    <definedName name="Z_800EED67_7F6A_4B6A_8B42_1633D6194E2B_.wvu.FilterData" localSheetId="8" hidden="1">PAGAMENTOS!$B$6:$AY$485</definedName>
    <definedName name="Z_8028397C_ED6D_4EC7_964D_B38513C38AAB_.wvu.FilterData" localSheetId="1" hidden="1">APOIO!$AE$4:$AG$188</definedName>
    <definedName name="Z_8028397C_ED6D_4EC7_964D_B38513C38AAB_.wvu.FilterData" localSheetId="7" hidden="1">EVENTOS!$B$6:$R$485</definedName>
    <definedName name="Z_8032616E_2932_4FBB_A1BA_93F291C4E1D8_.wvu.FilterData" localSheetId="1" hidden="1">APOIO!$AE$4:$AG$188</definedName>
    <definedName name="Z_8032616E_2932_4FBB_A1BA_93F291C4E1D8_.wvu.FilterData" localSheetId="2" hidden="1">'E-FISCO'!$A$2:$O$1197</definedName>
    <definedName name="Z_80578756_91F6_4CDD_9D52_E499C2FC9D7A_.wvu.FilterData" localSheetId="11" hidden="1">'OBS  ENC'!$B$6:$V$485</definedName>
    <definedName name="Z_80578756_91F6_4CDD_9D52_E499C2FC9D7A_.wvu.FilterData" localSheetId="8" hidden="1">PAGAMENTOS!$B$6:$AY$485</definedName>
    <definedName name="Z_8088A5C6_6AC3_4197_AE92_B513FF2E6BAE_.wvu.FilterData" localSheetId="1" hidden="1">APOIO!$AE$4:$AG$188</definedName>
    <definedName name="Z_8088A5C6_6AC3_4197_AE92_B513FF2E6BAE_.wvu.FilterData" localSheetId="4" hidden="1">'INF GERAIS'!$B$6:$T$453</definedName>
    <definedName name="Z_809F493C_50BF_41C9_BBD8_172F02FB0B61_.wvu.FilterData" localSheetId="1" hidden="1">APOIO!$AE$4:$AG$188</definedName>
    <definedName name="Z_809F493C_50BF_41C9_BBD8_172F02FB0B61_.wvu.FilterData" localSheetId="7" hidden="1">EVENTOS!$B$6:$R$485</definedName>
    <definedName name="Z_809F493C_50BF_41C9_BBD8_172F02FB0B61_.wvu.FilterData" localSheetId="4" hidden="1">'INF GERAIS'!$B$6:$T$453</definedName>
    <definedName name="Z_809F493C_50BF_41C9_BBD8_172F02FB0B61_.wvu.FilterData" localSheetId="10" hidden="1">'PRESTAÇÃO DE CONTAS'!$B$6:$O$485</definedName>
    <definedName name="Z_809F493C_50BF_41C9_BBD8_172F02FB0B61_.wvu.FilterData" localSheetId="9" hidden="1">VISTORIA!$B$6:$Z$454</definedName>
    <definedName name="Z_80B04498_07CF_4468_9501_4F6CBAB920C8_.wvu.FilterData" localSheetId="1" hidden="1">APOIO!$AE$4:$AG$188</definedName>
    <definedName name="Z_80B04498_07CF_4468_9501_4F6CBAB920C8_.wvu.FilterData" localSheetId="7" hidden="1">EVENTOS!$B$6:$R$485</definedName>
    <definedName name="Z_80B04498_07CF_4468_9501_4F6CBAB920C8_.wvu.FilterData" localSheetId="4" hidden="1">'INF GERAIS'!$B$6:$T$453</definedName>
    <definedName name="Z_80B04498_07CF_4468_9501_4F6CBAB920C8_.wvu.FilterData" localSheetId="11" hidden="1">'OBS  ENC'!$B$6:$V$485</definedName>
    <definedName name="Z_80B04498_07CF_4468_9501_4F6CBAB920C8_.wvu.FilterData" localSheetId="10" hidden="1">'PRESTAÇÃO DE CONTAS'!$B$6:$O$485</definedName>
    <definedName name="Z_80BFBD72_0825_461A_9DD0_178D1A78BBB8_.wvu.FilterData" localSheetId="1" hidden="1">APOIO!$AE$4:$AG$188</definedName>
    <definedName name="Z_80BFBD72_0825_461A_9DD0_178D1A78BBB8_.wvu.FilterData" localSheetId="10" hidden="1">'PRESTAÇÃO DE CONTAS'!$B$6:$O$485</definedName>
    <definedName name="Z_80DD0132_FA51_4866_8879_253379F4847E_.wvu.FilterData" localSheetId="1" hidden="1">APOIO!$AE$4:$AG$188</definedName>
    <definedName name="Z_80DD0132_FA51_4866_8879_253379F4847E_.wvu.FilterData" localSheetId="8" hidden="1">PAGAMENTOS!$B$6:$AY$485</definedName>
    <definedName name="Z_8111E06A_5941_4985_B0CA_3D5FC3F79268_.wvu.FilterData" localSheetId="1" hidden="1">APOIO!$AE$4:$AG$188</definedName>
    <definedName name="Z_8151FADD_209E_4FF8_A6DE_BBB5C15D549C_.wvu.FilterData" localSheetId="11" hidden="1">'OBS  ENC'!$B$6:$V$485</definedName>
    <definedName name="Z_8155E4D5_127B_45DA_AEF2_27AC47A51879_.wvu.FilterData" localSheetId="1" hidden="1">APOIO!$AE$4:$AG$188</definedName>
    <definedName name="Z_81692CB2_E586_471A_A20D_845B779FB95B_.wvu.FilterData" localSheetId="1" hidden="1">APOIO!$AE$4:$AG$188</definedName>
    <definedName name="Z_81692CB2_E586_471A_A20D_845B779FB95B_.wvu.FilterData" localSheetId="8" hidden="1">PAGAMENTOS!$B$6:$AY$485</definedName>
    <definedName name="Z_81692CB2_E586_471A_A20D_845B779FB95B_.wvu.FilterData" localSheetId="9" hidden="1">VISTORIA!$B$6:$Z$454</definedName>
    <definedName name="Z_8188EF33_1882_4B4A_9823_F5C5562CEF33_.wvu.FilterData" localSheetId="1" hidden="1">APOIO!$AE$4:$AG$188</definedName>
    <definedName name="Z_81906EAE_9FDF_496E_92A8_FDC7E05FA58C_.wvu.FilterData" localSheetId="8" hidden="1">PAGAMENTOS!$B$6:$AY$485</definedName>
    <definedName name="Z_81C7DBED_C5FB_4672_AD92_D84278404F16_.wvu.FilterData" localSheetId="1" hidden="1">APOIO!$AE$4:$AG$188</definedName>
    <definedName name="Z_81C7DBED_C5FB_4672_AD92_D84278404F16_.wvu.FilterData" localSheetId="7" hidden="1">EVENTOS!$B$6:$R$485</definedName>
    <definedName name="Z_81C7DBED_C5FB_4672_AD92_D84278404F16_.wvu.FilterData" localSheetId="4" hidden="1">'INF GERAIS'!$B$6:$T$453</definedName>
    <definedName name="Z_81C7DBED_C5FB_4672_AD92_D84278404F16_.wvu.FilterData" localSheetId="10" hidden="1">'PRESTAÇÃO DE CONTAS'!$B$6:$O$485</definedName>
    <definedName name="Z_81D7F3E7_7796_477E_A6B3_2D8C1E2040C1_.wvu.FilterData" localSheetId="1" hidden="1">APOIO!$AE$4:$AG$188</definedName>
    <definedName name="Z_81D7F3E7_7796_477E_A6B3_2D8C1E2040C1_.wvu.FilterData" localSheetId="7" hidden="1">EVENTOS!$B$6:$R$485</definedName>
    <definedName name="Z_81D7F3E7_7796_477E_A6B3_2D8C1E2040C1_.wvu.FilterData" localSheetId="4" hidden="1">'INF GERAIS'!$B$6:$T$453</definedName>
    <definedName name="Z_820AD17D_A07B_417F_AD5A_7619E5C8D8C1_.wvu.FilterData" localSheetId="1" hidden="1">APOIO!$AE$4:$AG$188</definedName>
    <definedName name="Z_82371FA8_8D76_4ADC_A0C2_C35EE0783411_.wvu.FilterData" localSheetId="1" hidden="1">APOIO!$AE$4:$AG$188</definedName>
    <definedName name="Z_82371FA8_8D76_4ADC_A0C2_C35EE0783411_.wvu.FilterData" localSheetId="7" hidden="1">EVENTOS!$B$6:$R$485</definedName>
    <definedName name="Z_82371FA8_8D76_4ADC_A0C2_C35EE0783411_.wvu.FilterData" localSheetId="11" hidden="1">'OBS  ENC'!$B$6:$V$485</definedName>
    <definedName name="Z_82371FA8_8D76_4ADC_A0C2_C35EE0783411_.wvu.FilterData" localSheetId="8" hidden="1">PAGAMENTOS!$B$6:$AY$485</definedName>
    <definedName name="Z_82371FA8_8D76_4ADC_A0C2_C35EE0783411_.wvu.FilterData" localSheetId="9" hidden="1">VISTORIA!$B$6:$Z$454</definedName>
    <definedName name="Z_826481CD_3B67_41E5_96C7_0A359C310795_.wvu.FilterData" localSheetId="1" hidden="1">APOIO!$AE$4:$AG$188</definedName>
    <definedName name="Z_826481CD_3B67_41E5_96C7_0A359C310795_.wvu.FilterData" localSheetId="4" hidden="1">'INF GERAIS'!$B$6:$AJ$453</definedName>
    <definedName name="Z_826481CD_3B67_41E5_96C7_0A359C310795_.wvu.FilterData" localSheetId="8" hidden="1">PAGAMENTOS!$B$6:$AY$485</definedName>
    <definedName name="Z_82858BC5_EA94_4FFF_BD2E_988EFBE2972E_.wvu.FilterData" localSheetId="1" hidden="1">APOIO!$AE$4:$AG$188</definedName>
    <definedName name="Z_82858BC5_EA94_4FFF_BD2E_988EFBE2972E_.wvu.FilterData" localSheetId="7" hidden="1">EVENTOS!$B$6:$R$485</definedName>
    <definedName name="Z_82858BC5_EA94_4FFF_BD2E_988EFBE2972E_.wvu.FilterData" localSheetId="4" hidden="1">'INF GERAIS'!$B$6:$T$453</definedName>
    <definedName name="Z_82858BC5_EA94_4FFF_BD2E_988EFBE2972E_.wvu.FilterData" localSheetId="8" hidden="1">PAGAMENTOS!$B$6:$AY$485</definedName>
    <definedName name="Z_82858BC5_EA94_4FFF_BD2E_988EFBE2972E_.wvu.FilterData" localSheetId="10" hidden="1">'PRESTAÇÃO DE CONTAS'!$B$6:$O$485</definedName>
    <definedName name="Z_82858BC5_EA94_4FFF_BD2E_988EFBE2972E_.wvu.FilterData" localSheetId="5" hidden="1">RESUMO!$B$6:$AD$453</definedName>
    <definedName name="Z_8294B4A2_F0F1_4668_8538_74E7B1B76CE1_.wvu.Cols" localSheetId="3" hidden="1">AJUDA!$M:$XFD</definedName>
    <definedName name="Z_8294B4A2_F0F1_4668_8538_74E7B1B76CE1_.wvu.FilterData" localSheetId="1" hidden="1">APOIO!$AE$4:$AG$188</definedName>
    <definedName name="Z_8294B4A2_F0F1_4668_8538_74E7B1B76CE1_.wvu.FilterData" localSheetId="12" hidden="1">'CONCLUSÃO INFORMAL'!$B$6:$T$485</definedName>
    <definedName name="Z_8294B4A2_F0F1_4668_8538_74E7B1B76CE1_.wvu.FilterData" localSheetId="2" hidden="1">'E-FISCO'!$A$2:$O$1514</definedName>
    <definedName name="Z_8294B4A2_F0F1_4668_8538_74E7B1B76CE1_.wvu.FilterData" localSheetId="7" hidden="1">EVENTOS!$B$6:$R$485</definedName>
    <definedName name="Z_8294B4A2_F0F1_4668_8538_74E7B1B76CE1_.wvu.FilterData" localSheetId="4" hidden="1">'INF GERAIS'!$B$6:$T$453</definedName>
    <definedName name="Z_8294B4A2_F0F1_4668_8538_74E7B1B76CE1_.wvu.FilterData" localSheetId="0" hidden="1">'INF GERAIS ORIGINAL'!$B$6:$S$6</definedName>
    <definedName name="Z_8294B4A2_F0F1_4668_8538_74E7B1B76CE1_.wvu.FilterData" localSheetId="11" hidden="1">'OBS  ENC'!$B$6:$V$485</definedName>
    <definedName name="Z_8294B4A2_F0F1_4668_8538_74E7B1B76CE1_.wvu.FilterData" localSheetId="8" hidden="1">PAGAMENTOS!$B$6:$AY$485</definedName>
    <definedName name="Z_8294B4A2_F0F1_4668_8538_74E7B1B76CE1_.wvu.FilterData" localSheetId="10" hidden="1">'PRESTAÇÃO DE CONTAS'!$B$6:$O$485</definedName>
    <definedName name="Z_8294B4A2_F0F1_4668_8538_74E7B1B76CE1_.wvu.FilterData" localSheetId="5" hidden="1">RESUMO!$B$6:$AD$454</definedName>
    <definedName name="Z_8294B4A2_F0F1_4668_8538_74E7B1B76CE1_.wvu.FilterData" localSheetId="6" hidden="1">'TERMO DE ADESÃO'!$B$6:$K$485</definedName>
    <definedName name="Z_8294B4A2_F0F1_4668_8538_74E7B1B76CE1_.wvu.FilterData" localSheetId="9" hidden="1">VISTORIA!$B$6:$Z$454</definedName>
    <definedName name="Z_8294B4A2_F0F1_4668_8538_74E7B1B76CE1_.wvu.PrintArea" localSheetId="2" hidden="1">'E-FISCO'!$A:$M</definedName>
    <definedName name="Z_82B13EFC_6B9D_42B1_9F7D_545C1786CA62_.wvu.FilterData" localSheetId="8" hidden="1">PAGAMENTOS!$B$6:$AY$485</definedName>
    <definedName name="Z_82C5957C_1148_47D2_AD52_DE715559A471_.wvu.FilterData" localSheetId="1" hidden="1">APOIO!$AE$4:$AG$188</definedName>
    <definedName name="Z_82C5957C_1148_47D2_AD52_DE715559A471_.wvu.FilterData" localSheetId="7" hidden="1">EVENTOS!$B$6:$R$485</definedName>
    <definedName name="Z_82C5957C_1148_47D2_AD52_DE715559A471_.wvu.FilterData" localSheetId="5" hidden="1">RESUMO!$B$6:$AD$453</definedName>
    <definedName name="Z_82C5957C_1148_47D2_AD52_DE715559A471_.wvu.FilterData" localSheetId="9" hidden="1">VISTORIA!$B$6:$Z$454</definedName>
    <definedName name="Z_82F6E813_93A5_49B8_B32E_4E66D6120E8E_.wvu.FilterData" localSheetId="1" hidden="1">APOIO!$AE$4:$AG$188</definedName>
    <definedName name="Z_83374241_35A8_4F3D_8DE5_45292DA96E22_.wvu.FilterData" localSheetId="1" hidden="1">APOIO!$AE$4:$AG$188</definedName>
    <definedName name="Z_83374241_35A8_4F3D_8DE5_45292DA96E22_.wvu.FilterData" localSheetId="7" hidden="1">EVENTOS!$B$6:$R$485</definedName>
    <definedName name="Z_83374241_35A8_4F3D_8DE5_45292DA96E22_.wvu.FilterData" localSheetId="11" hidden="1">'OBS  ENC'!$B$6:$V$485</definedName>
    <definedName name="Z_83374241_35A8_4F3D_8DE5_45292DA96E22_.wvu.FilterData" localSheetId="10" hidden="1">'PRESTAÇÃO DE CONTAS'!$B$6:$O$485</definedName>
    <definedName name="Z_83374241_35A8_4F3D_8DE5_45292DA96E22_.wvu.FilterData" localSheetId="9" hidden="1">VISTORIA!$B$6:$Z$454</definedName>
    <definedName name="Z_83A2ADCC_D940_43BA_935F_3A7AA43FA04E_.wvu.FilterData" localSheetId="1" hidden="1">APOIO!$AE$4:$AG$188</definedName>
    <definedName name="Z_83A2ADCC_D940_43BA_935F_3A7AA43FA04E_.wvu.FilterData" localSheetId="7" hidden="1">EVENTOS!$B$6:$R$485</definedName>
    <definedName name="Z_83A2ADCC_D940_43BA_935F_3A7AA43FA04E_.wvu.FilterData" localSheetId="11" hidden="1">'OBS  ENC'!$B$6:$V$485</definedName>
    <definedName name="Z_83A2ADCC_D940_43BA_935F_3A7AA43FA04E_.wvu.FilterData" localSheetId="10" hidden="1">'PRESTAÇÃO DE CONTAS'!$B$6:$O$485</definedName>
    <definedName name="Z_83DE4027_4A13_4FA1_852A_B0D6D975B93B_.wvu.FilterData" localSheetId="11" hidden="1">'OBS  ENC'!$B$6:$V$485</definedName>
    <definedName name="Z_83F477D9_5DEE_4910_8B80_F59D690AC92D_.wvu.FilterData" localSheetId="1" hidden="1">APOIO!$AE$4:$AG$188</definedName>
    <definedName name="Z_83F477D9_5DEE_4910_8B80_F59D690AC92D_.wvu.FilterData" localSheetId="11" hidden="1">'OBS  ENC'!$B$6:$V$485</definedName>
    <definedName name="Z_83F477D9_5DEE_4910_8B80_F59D690AC92D_.wvu.FilterData" localSheetId="9" hidden="1">VISTORIA!$B$6:$Z$454</definedName>
    <definedName name="Z_840403E1_9123_4AFB_8EA7_876F564491D8_.wvu.FilterData" localSheetId="1" hidden="1">APOIO!$AE$4:$AG$188</definedName>
    <definedName name="Z_840403E1_9123_4AFB_8EA7_876F564491D8_.wvu.FilterData" localSheetId="7" hidden="1">EVENTOS!$B$6:$R$485</definedName>
    <definedName name="Z_840403E1_9123_4AFB_8EA7_876F564491D8_.wvu.FilterData" localSheetId="8" hidden="1">PAGAMENTOS!$B$6:$AY$485</definedName>
    <definedName name="Z_840403E1_9123_4AFB_8EA7_876F564491D8_.wvu.FilterData" localSheetId="9" hidden="1">VISTORIA!$B$6:$Z$454</definedName>
    <definedName name="Z_840D4F25_2F8F_4C09_8A9B_31212914059F_.wvu.FilterData" localSheetId="1" hidden="1">APOIO!$AE$4:$AG$188</definedName>
    <definedName name="Z_840D4F25_2F8F_4C09_8A9B_31212914059F_.wvu.FilterData" localSheetId="4" hidden="1">'INF GERAIS'!$B$6:$T$453</definedName>
    <definedName name="Z_840D4F25_2F8F_4C09_8A9B_31212914059F_.wvu.FilterData" localSheetId="11" hidden="1">'OBS  ENC'!$B$6:$V$485</definedName>
    <definedName name="Z_846254ED_FFC4_4558_BAF6_D9DF9AD3991C_.wvu.FilterData" localSheetId="1" hidden="1">APOIO!$AE$4:$AG$188</definedName>
    <definedName name="Z_846254ED_FFC4_4558_BAF6_D9DF9AD3991C_.wvu.FilterData" localSheetId="7" hidden="1">EVENTOS!$B$6:$R$485</definedName>
    <definedName name="Z_847366CC_8D78_4924_A6B7_83D364DDA6CD_.wvu.FilterData" localSheetId="1" hidden="1">APOIO!$AE$4:$AG$188</definedName>
    <definedName name="Z_847366CC_8D78_4924_A6B7_83D364DDA6CD_.wvu.FilterData" localSheetId="8" hidden="1">PAGAMENTOS!$B$6:$AY$485</definedName>
    <definedName name="Z_84805517_B28C_408A_B948_0B3901DB83B7_.wvu.FilterData" localSheetId="1" hidden="1">APOIO!$AE$4:$AG$188</definedName>
    <definedName name="Z_84805517_B28C_408A_B948_0B3901DB83B7_.wvu.FilterData" localSheetId="7" hidden="1">EVENTOS!$B$6:$R$485</definedName>
    <definedName name="Z_84805517_B28C_408A_B948_0B3901DB83B7_.wvu.FilterData" localSheetId="10" hidden="1">'PRESTAÇÃO DE CONTAS'!$B$6:$O$485</definedName>
    <definedName name="Z_8545DEE7_F547_40DC_A26D_25AE4A99AA58_.wvu.FilterData" localSheetId="1" hidden="1">APOIO!$AE$4:$AG$188</definedName>
    <definedName name="Z_8545DEE7_F547_40DC_A26D_25AE4A99AA58_.wvu.FilterData" localSheetId="7" hidden="1">EVENTOS!$B$6:$R$485</definedName>
    <definedName name="Z_8545DEE7_F547_40DC_A26D_25AE4A99AA58_.wvu.FilterData" localSheetId="4" hidden="1">'INF GERAIS'!$B$6:$T$453</definedName>
    <definedName name="Z_8549D213_23F9_4C83_B2FA_52AA72CCE1D5_.wvu.FilterData" localSheetId="1" hidden="1">APOIO!$AE$4:$AG$188</definedName>
    <definedName name="Z_8549D213_23F9_4C83_B2FA_52AA72CCE1D5_.wvu.FilterData" localSheetId="2" hidden="1">'E-FISCO'!$A$2:$O$1243</definedName>
    <definedName name="Z_8549D213_23F9_4C83_B2FA_52AA72CCE1D5_.wvu.FilterData" localSheetId="8" hidden="1">PAGAMENTOS!$B$6:$AY$485</definedName>
    <definedName name="Z_8551CE15_42EC_433D_BDFA_B30FF5AA4467_.wvu.FilterData" localSheetId="1" hidden="1">APOIO!$AE$4:$AG$188</definedName>
    <definedName name="Z_8551CE15_42EC_433D_BDFA_B30FF5AA4467_.wvu.FilterData" localSheetId="10" hidden="1">'PRESTAÇÃO DE CONTAS'!$B$6:$O$485</definedName>
    <definedName name="Z_8552F615_F992_4343_95E1_F8A884EFA5A2_.wvu.FilterData" localSheetId="8" hidden="1">PAGAMENTOS!$B$6:$AY$485</definedName>
    <definedName name="Z_8552F615_F992_4343_95E1_F8A884EFA5A2_.wvu.FilterData" localSheetId="9" hidden="1">VISTORIA!$B$6:$Z$453</definedName>
    <definedName name="Z_8557A894_FC7E_4E8F_80C6_73E0D44344BB_.wvu.FilterData" localSheetId="8" hidden="1">PAGAMENTOS!$B$6:$AY$485</definedName>
    <definedName name="Z_857484E0_1062_4BFC_80AB_80EB5810DCFD_.wvu.FilterData" localSheetId="1" hidden="1">APOIO!$AE$4:$AG$188</definedName>
    <definedName name="Z_857484E0_1062_4BFC_80AB_80EB5810DCFD_.wvu.FilterData" localSheetId="7" hidden="1">EVENTOS!$B$6:$R$485</definedName>
    <definedName name="Z_857484E0_1062_4BFC_80AB_80EB5810DCFD_.wvu.FilterData" localSheetId="4" hidden="1">'INF GERAIS'!$B$6:$T$453</definedName>
    <definedName name="Z_857484E0_1062_4BFC_80AB_80EB5810DCFD_.wvu.FilterData" localSheetId="8" hidden="1">PAGAMENTOS!$B$6:$AY$485</definedName>
    <definedName name="Z_857484E0_1062_4BFC_80AB_80EB5810DCFD_.wvu.FilterData" localSheetId="10" hidden="1">'PRESTAÇÃO DE CONTAS'!$B$6:$O$485</definedName>
    <definedName name="Z_85CFF8E9_501E_48E0_BDEB_40F363521F19_.wvu.FilterData" localSheetId="1" hidden="1">APOIO!$AE$4:$AG$188</definedName>
    <definedName name="Z_85CFF8E9_501E_48E0_BDEB_40F363521F19_.wvu.FilterData" localSheetId="7" hidden="1">EVENTOS!$B$6:$R$485</definedName>
    <definedName name="Z_85D6DF90_70E3_4CEC_8F2D_9BC63282DB8B_.wvu.FilterData" localSheetId="1" hidden="1">APOIO!$AE$4:$AG$188</definedName>
    <definedName name="Z_85D6DF90_70E3_4CEC_8F2D_9BC63282DB8B_.wvu.FilterData" localSheetId="7" hidden="1">EVENTOS!$B$6:$R$485</definedName>
    <definedName name="Z_85D6DF90_70E3_4CEC_8F2D_9BC63282DB8B_.wvu.FilterData" localSheetId="8" hidden="1">PAGAMENTOS!$B$6:$AY$485</definedName>
    <definedName name="Z_85F87CD0_5EA6_4229_84BD_1D11505A928D_.wvu.Cols" localSheetId="3" hidden="1">AJUDA!$M:$XFD</definedName>
    <definedName name="Z_85F87CD0_5EA6_4229_84BD_1D11505A928D_.wvu.FilterData" localSheetId="1" hidden="1">APOIO!$AE$4:$AG$188</definedName>
    <definedName name="Z_85F87CD0_5EA6_4229_84BD_1D11505A928D_.wvu.FilterData" localSheetId="12" hidden="1">'CONCLUSÃO INFORMAL'!$B$6:$T$485</definedName>
    <definedName name="Z_85F87CD0_5EA6_4229_84BD_1D11505A928D_.wvu.FilterData" localSheetId="2" hidden="1">'E-FISCO'!$A$2:$O$1471</definedName>
    <definedName name="Z_85F87CD0_5EA6_4229_84BD_1D11505A928D_.wvu.FilterData" localSheetId="7" hidden="1">EVENTOS!$B$6:$R$485</definedName>
    <definedName name="Z_85F87CD0_5EA6_4229_84BD_1D11505A928D_.wvu.FilterData" localSheetId="4" hidden="1">'INF GERAIS'!$B$6:$T$453</definedName>
    <definedName name="Z_85F87CD0_5EA6_4229_84BD_1D11505A928D_.wvu.FilterData" localSheetId="0" hidden="1">'INF GERAIS ORIGINAL'!$B$6:$S$6</definedName>
    <definedName name="Z_85F87CD0_5EA6_4229_84BD_1D11505A928D_.wvu.FilterData" localSheetId="11" hidden="1">'OBS  ENC'!$B$6:$V$485</definedName>
    <definedName name="Z_85F87CD0_5EA6_4229_84BD_1D11505A928D_.wvu.FilterData" localSheetId="8" hidden="1">PAGAMENTOS!$B$6:$AY$485</definedName>
    <definedName name="Z_85F87CD0_5EA6_4229_84BD_1D11505A928D_.wvu.FilterData" localSheetId="10" hidden="1">'PRESTAÇÃO DE CONTAS'!$B$6:$O$485</definedName>
    <definedName name="Z_85F87CD0_5EA6_4229_84BD_1D11505A928D_.wvu.FilterData" localSheetId="5" hidden="1">RESUMO!$B$6:$AD$454</definedName>
    <definedName name="Z_85F87CD0_5EA6_4229_84BD_1D11505A928D_.wvu.FilterData" localSheetId="6" hidden="1">'TERMO DE ADESÃO'!$B$6:$K$485</definedName>
    <definedName name="Z_85F87CD0_5EA6_4229_84BD_1D11505A928D_.wvu.FilterData" localSheetId="9" hidden="1">VISTORIA!$B$6:$Z$454</definedName>
    <definedName name="Z_85F87CD0_5EA6_4229_84BD_1D11505A928D_.wvu.PrintArea" localSheetId="2" hidden="1">'E-FISCO'!$A:$M</definedName>
    <definedName name="Z_860D8BF1_0CD3_42F8_AB60_1061F8AA8BF2_.wvu.FilterData" localSheetId="1" hidden="1">APOIO!$AE$4:$AG$188</definedName>
    <definedName name="Z_860D8BF1_0CD3_42F8_AB60_1061F8AA8BF2_.wvu.FilterData" localSheetId="7" hidden="1">EVENTOS!$B$6:$R$485</definedName>
    <definedName name="Z_860D8BF1_0CD3_42F8_AB60_1061F8AA8BF2_.wvu.FilterData" localSheetId="11" hidden="1">'OBS  ENC'!$B$6:$V$485</definedName>
    <definedName name="Z_86502596_321A_4C0B_8792_5F183E2E6E79_.wvu.FilterData" localSheetId="11" hidden="1">'OBS  ENC'!$B$6:$V$485</definedName>
    <definedName name="Z_86502596_321A_4C0B_8792_5F183E2E6E79_.wvu.FilterData" localSheetId="8" hidden="1">PAGAMENTOS!$B$6:$AY$485</definedName>
    <definedName name="Z_86502596_321A_4C0B_8792_5F183E2E6E79_.wvu.FilterData" localSheetId="9" hidden="1">VISTORIA!$B$6:$Z$453</definedName>
    <definedName name="Z_8658603B_8B38_45F7_84FA_49035544BF15_.wvu.FilterData" localSheetId="1" hidden="1">APOIO!$AE$4:$AG$188</definedName>
    <definedName name="Z_8658603B_8B38_45F7_84FA_49035544BF15_.wvu.FilterData" localSheetId="11" hidden="1">'OBS  ENC'!$B$6:$V$485</definedName>
    <definedName name="Z_8658603B_8B38_45F7_84FA_49035544BF15_.wvu.FilterData" localSheetId="10" hidden="1">'PRESTAÇÃO DE CONTAS'!$B$6:$O$485</definedName>
    <definedName name="Z_86671FB8_03D4_4BAD_9CEA_ADFD852AD6CB_.wvu.FilterData" localSheetId="1" hidden="1">APOIO!$AE$4:$AG$188</definedName>
    <definedName name="Z_86671FB8_03D4_4BAD_9CEA_ADFD852AD6CB_.wvu.FilterData" localSheetId="7" hidden="1">EVENTOS!$B$6:$R$485</definedName>
    <definedName name="Z_866A28CA_EA15_4681_A4CD_8031304BE43F_.wvu.FilterData" localSheetId="1" hidden="1">APOIO!$AE$4:$AG$188</definedName>
    <definedName name="Z_866A28CA_EA15_4681_A4CD_8031304BE43F_.wvu.FilterData" localSheetId="4" hidden="1">'INF GERAIS'!$B$6:$T$453</definedName>
    <definedName name="Z_86758999_48C5_49E7_B363_1FD7B3A4CB63_.wvu.FilterData" localSheetId="7" hidden="1">EVENTOS!$B$6:$R$485</definedName>
    <definedName name="Z_868E8D8E_C697_43BE_9F46_5C7B4461EAA3_.wvu.FilterData" localSheetId="1" hidden="1">APOIO!$AE$4:$AG$188</definedName>
    <definedName name="Z_868E8D8E_C697_43BE_9F46_5C7B4461EAA3_.wvu.FilterData" localSheetId="7" hidden="1">EVENTOS!$B$6:$R$485</definedName>
    <definedName name="Z_868E8D8E_C697_43BE_9F46_5C7B4461EAA3_.wvu.FilterData" localSheetId="4" hidden="1">'INF GERAIS'!$B$6:$T$453</definedName>
    <definedName name="Z_868E8D8E_C697_43BE_9F46_5C7B4461EAA3_.wvu.FilterData" localSheetId="8" hidden="1">PAGAMENTOS!$B$6:$AY$485</definedName>
    <definedName name="Z_868E8D8E_C697_43BE_9F46_5C7B4461EAA3_.wvu.FilterData" localSheetId="10" hidden="1">'PRESTAÇÃO DE CONTAS'!$B$6:$O$485</definedName>
    <definedName name="Z_86CE920A_AC3A_47E2_BBF6_5A4C34F78BD6_.wvu.FilterData" localSheetId="1" hidden="1">APOIO!$AE$4:$AG$188</definedName>
    <definedName name="Z_86CE920A_AC3A_47E2_BBF6_5A4C34F78BD6_.wvu.FilterData" localSheetId="10" hidden="1">'PRESTAÇÃO DE CONTAS'!$B$6:$O$485</definedName>
    <definedName name="Z_870BE9F4_91F3_442D_B82E_3DC8D181BADF_.wvu.FilterData" localSheetId="1" hidden="1">APOIO!$AE$4:$AG$188</definedName>
    <definedName name="Z_870BE9F4_91F3_442D_B82E_3DC8D181BADF_.wvu.FilterData" localSheetId="4" hidden="1">'INF GERAIS'!$B$6:$T$453</definedName>
    <definedName name="Z_870BE9F4_91F3_442D_B82E_3DC8D181BADF_.wvu.FilterData" localSheetId="10" hidden="1">'PRESTAÇÃO DE CONTAS'!$B$6:$O$485</definedName>
    <definedName name="Z_87286871_1711_4257_BB56_93AE9BF87567_.wvu.FilterData" localSheetId="1" hidden="1">APOIO!$AE$4:$AG$188</definedName>
    <definedName name="Z_87286871_1711_4257_BB56_93AE9BF87567_.wvu.FilterData" localSheetId="7" hidden="1">EVENTOS!$B$6:$R$485</definedName>
    <definedName name="Z_87286871_1711_4257_BB56_93AE9BF87567_.wvu.FilterData" localSheetId="8" hidden="1">PAGAMENTOS!$B$6:$AY$485</definedName>
    <definedName name="Z_87286871_1711_4257_BB56_93AE9BF87567_.wvu.FilterData" localSheetId="10" hidden="1">'PRESTAÇÃO DE CONTAS'!$B$6:$O$485</definedName>
    <definedName name="Z_87AF7841_8742_4A92_949F_48169E29BA75_.wvu.FilterData" localSheetId="1" hidden="1">APOIO!$AE$4:$AG$188</definedName>
    <definedName name="Z_87AF7841_8742_4A92_949F_48169E29BA75_.wvu.FilterData" localSheetId="8" hidden="1">PAGAMENTOS!$B$6:$AY$485</definedName>
    <definedName name="Z_87BF2EF5_EC18_49C1_9668_9B6F1681A2AB_.wvu.FilterData" localSheetId="1" hidden="1">APOIO!$AE$4:$AG$188</definedName>
    <definedName name="Z_87E04275_0F8A_4A62_A95D_D77CC397045D_.wvu.FilterData" localSheetId="1" hidden="1">APOIO!$AE$4:$AG$188</definedName>
    <definedName name="Z_87FAAAC7_E83F_4E95_9719_FD69F494DC0F_.wvu.FilterData" localSheetId="4" hidden="1">'INF GERAIS'!$B$6:$T$453</definedName>
    <definedName name="Z_887F787F_D5C0_406C_83AC_78DB879201D7_.wvu.FilterData" localSheetId="1" hidden="1">APOIO!$AE$4:$AG$188</definedName>
    <definedName name="Z_887F787F_D5C0_406C_83AC_78DB879201D7_.wvu.FilterData" localSheetId="7" hidden="1">EVENTOS!$B$6:$R$485</definedName>
    <definedName name="Z_887F787F_D5C0_406C_83AC_78DB879201D7_.wvu.FilterData" localSheetId="8" hidden="1">PAGAMENTOS!$B$6:$AY$485</definedName>
    <definedName name="Z_887F787F_D5C0_406C_83AC_78DB879201D7_.wvu.FilterData" localSheetId="9" hidden="1">VISTORIA!$B$6:$Z$453</definedName>
    <definedName name="Z_8883E847_3855_4ED0_8203_80A081F437AA_.wvu.FilterData" localSheetId="1" hidden="1">APOIO!$AE$4:$AG$188</definedName>
    <definedName name="Z_88C30196_4BCC_40B9_87BA_9C804EB65DB7_.wvu.FilterData" localSheetId="1" hidden="1">APOIO!$AE$4:$AG$188</definedName>
    <definedName name="Z_88C30196_4BCC_40B9_87BA_9C804EB65DB7_.wvu.FilterData" localSheetId="7" hidden="1">EVENTOS!$B$6:$R$485</definedName>
    <definedName name="Z_88C30196_4BCC_40B9_87BA_9C804EB65DB7_.wvu.FilterData" localSheetId="4" hidden="1">'INF GERAIS'!$B$6:$T$453</definedName>
    <definedName name="Z_88C30196_4BCC_40B9_87BA_9C804EB65DB7_.wvu.FilterData" localSheetId="8" hidden="1">PAGAMENTOS!$B$6:$AY$485</definedName>
    <definedName name="Z_88C30196_4BCC_40B9_87BA_9C804EB65DB7_.wvu.FilterData" localSheetId="9" hidden="1">VISTORIA!$B$6:$Z$453</definedName>
    <definedName name="Z_88F34CA7_DE52_4044_96ED_D5E2009376A8_.wvu.FilterData" localSheetId="1" hidden="1">APOIO!$AE$4:$AG$188</definedName>
    <definedName name="Z_88F34CA7_DE52_4044_96ED_D5E2009376A8_.wvu.FilterData" localSheetId="7" hidden="1">EVENTOS!$B$6:$R$485</definedName>
    <definedName name="Z_88F34CA7_DE52_4044_96ED_D5E2009376A8_.wvu.FilterData" localSheetId="8" hidden="1">PAGAMENTOS!$B$6:$AY$485</definedName>
    <definedName name="Z_88F34CA7_DE52_4044_96ED_D5E2009376A8_.wvu.FilterData" localSheetId="10" hidden="1">'PRESTAÇÃO DE CONTAS'!$B$6:$O$485</definedName>
    <definedName name="Z_88F34CA7_DE52_4044_96ED_D5E2009376A8_.wvu.FilterData" localSheetId="9" hidden="1">VISTORIA!$B$6:$Z$454</definedName>
    <definedName name="Z_897086D6_819D_42A2_B5E4_CA529DFD0719_.wvu.FilterData" localSheetId="7" hidden="1">EVENTOS!$B$6:$R$485</definedName>
    <definedName name="Z_897086D6_819D_42A2_B5E4_CA529DFD0719_.wvu.FilterData" localSheetId="11" hidden="1">'OBS  ENC'!$B$6:$V$485</definedName>
    <definedName name="Z_897086D6_819D_42A2_B5E4_CA529DFD0719_.wvu.FilterData" localSheetId="8" hidden="1">PAGAMENTOS!$B$6:$AY$485</definedName>
    <definedName name="Z_89753A14_11CF_4270_BC4F_38065A44D63C_.wvu.FilterData" localSheetId="1" hidden="1">APOIO!$AE$4:$AG$188</definedName>
    <definedName name="Z_89753A14_11CF_4270_BC4F_38065A44D63C_.wvu.FilterData" localSheetId="4" hidden="1">'INF GERAIS'!$B$6:$T$453</definedName>
    <definedName name="Z_89753A14_11CF_4270_BC4F_38065A44D63C_.wvu.FilterData" localSheetId="11" hidden="1">'OBS  ENC'!$B$6:$V$485</definedName>
    <definedName name="Z_899DBC0B_BA39_4350_968D_B9B2F1D79428_.wvu.FilterData" localSheetId="1" hidden="1">APOIO!$AE$4:$AG$188</definedName>
    <definedName name="Z_899DBC0B_BA39_4350_968D_B9B2F1D79428_.wvu.FilterData" localSheetId="11" hidden="1">'OBS  ENC'!$B$6:$V$485</definedName>
    <definedName name="Z_899DBC0B_BA39_4350_968D_B9B2F1D79428_.wvu.FilterData" localSheetId="8" hidden="1">PAGAMENTOS!$B$6:$AY$485</definedName>
    <definedName name="Z_89DD5681_92B7_409D_97EB_213AF31EDC51_.wvu.FilterData" localSheetId="7" hidden="1">EVENTOS!$B$6:$R$485</definedName>
    <definedName name="Z_89DD5681_92B7_409D_97EB_213AF31EDC51_.wvu.FilterData" localSheetId="11" hidden="1">'OBS  ENC'!$B$6:$V$485</definedName>
    <definedName name="Z_8A481B66_86FB_4916_BC59_3B3689F23C97_.wvu.FilterData" localSheetId="1" hidden="1">APOIO!$AE$4:$AG$188</definedName>
    <definedName name="Z_8A481B66_86FB_4916_BC59_3B3689F23C97_.wvu.FilterData" localSheetId="7" hidden="1">EVENTOS!$B$6:$R$485</definedName>
    <definedName name="Z_8A4BEC0C_7C03_472F_8227_9DF6C30957B8_.wvu.FilterData" localSheetId="1" hidden="1">APOIO!$AE$4:$AG$188</definedName>
    <definedName name="Z_8A4BEC0C_7C03_472F_8227_9DF6C30957B8_.wvu.FilterData" localSheetId="7" hidden="1">EVENTOS!$B$6:$R$485</definedName>
    <definedName name="Z_8A53612B_7527_4825_9044_5CAA88291CEB_.wvu.FilterData" localSheetId="1" hidden="1">APOIO!$AE$4:$AG$188</definedName>
    <definedName name="Z_8A53612B_7527_4825_9044_5CAA88291CEB_.wvu.FilterData" localSheetId="7" hidden="1">EVENTOS!$B$6:$R$485</definedName>
    <definedName name="Z_8A53612B_7527_4825_9044_5CAA88291CEB_.wvu.FilterData" localSheetId="10" hidden="1">'PRESTAÇÃO DE CONTAS'!$B$6:$O$485</definedName>
    <definedName name="Z_8A761ED6_9C3F_4AB6_A9FD_1219AEA9BCF6_.wvu.FilterData" localSheetId="1" hidden="1">APOIO!$AE$4:$AG$188</definedName>
    <definedName name="Z_8A9FEB15_749C_4F1A_8662_1310ED976A07_.wvu.FilterData" localSheetId="1" hidden="1">APOIO!$AE$4:$AG$188</definedName>
    <definedName name="Z_8AB6DCF3_7350_4C5C_BC95_39BEAF883148_.wvu.FilterData" localSheetId="4" hidden="1">'INF GERAIS'!$B$6:$T$453</definedName>
    <definedName name="Z_8ABA15F6_1CEA_4505_BDD4_A401EB9D85DC_.wvu.FilterData" localSheetId="1" hidden="1">APOIO!$AE$4:$AG$188</definedName>
    <definedName name="Z_8ABA15F6_1CEA_4505_BDD4_A401EB9D85DC_.wvu.FilterData" localSheetId="7" hidden="1">EVENTOS!$B$6:$R$485</definedName>
    <definedName name="Z_8ABA15F6_1CEA_4505_BDD4_A401EB9D85DC_.wvu.FilterData" localSheetId="4" hidden="1">'INF GERAIS'!$B$6:$T$453</definedName>
    <definedName name="Z_8ABA15F6_1CEA_4505_BDD4_A401EB9D85DC_.wvu.FilterData" localSheetId="8" hidden="1">PAGAMENTOS!$B$6:$AY$485</definedName>
    <definedName name="Z_8ABA15F6_1CEA_4505_BDD4_A401EB9D85DC_.wvu.FilterData" localSheetId="10" hidden="1">'PRESTAÇÃO DE CONTAS'!$B$6:$O$485</definedName>
    <definedName name="Z_8ABA15F6_1CEA_4505_BDD4_A401EB9D85DC_.wvu.FilterData" localSheetId="9" hidden="1">VISTORIA!$B$6:$Z$454</definedName>
    <definedName name="Z_8ABDA1A9_91CF_49BF_BCEF_96D5800452EB_.wvu.FilterData" localSheetId="1" hidden="1">APOIO!$AE$4:$AG$188</definedName>
    <definedName name="Z_8AF58514_66B3_45F5_B445_885168908353_.wvu.FilterData" localSheetId="1" hidden="1">APOIO!$AE$4:$AG$188</definedName>
    <definedName name="Z_8AF58514_66B3_45F5_B445_885168908353_.wvu.FilterData" localSheetId="7" hidden="1">EVENTOS!$B$6:$R$485</definedName>
    <definedName name="Z_8B860D23_B84F_4251_BA40_395B9C8B0013_.wvu.FilterData" localSheetId="1" hidden="1">APOIO!$AE$4:$AG$188</definedName>
    <definedName name="Z_8B860D23_B84F_4251_BA40_395B9C8B0013_.wvu.FilterData" localSheetId="7" hidden="1">EVENTOS!$B$6:$R$485</definedName>
    <definedName name="Z_8B860D23_B84F_4251_BA40_395B9C8B0013_.wvu.FilterData" localSheetId="4" hidden="1">'INF GERAIS'!$B$6:$T$453</definedName>
    <definedName name="Z_8B9A263F_88AB_4389_A564_FBD1B6FC4C4B_.wvu.FilterData" localSheetId="1" hidden="1">APOIO!$AE$4:$AG$188</definedName>
    <definedName name="Z_8BA5B588_CC3A_47E8_9517_2956E74B8BEE_.wvu.FilterData" localSheetId="1" hidden="1">APOIO!$AE$4:$AG$188</definedName>
    <definedName name="Z_8BC4A20F_3086_4C16_8E4A_35DA339C75ED_.wvu.FilterData" localSheetId="1" hidden="1">APOIO!$AE$4:$AG$188</definedName>
    <definedName name="Z_8BC4A20F_3086_4C16_8E4A_35DA339C75ED_.wvu.FilterData" localSheetId="11" hidden="1">'OBS  ENC'!$B$6:$V$485</definedName>
    <definedName name="Z_8C86F546_4558_4444_8F65_605823667DFF_.wvu.FilterData" localSheetId="1" hidden="1">APOIO!$AE$4:$AG$188</definedName>
    <definedName name="Z_8C86F546_4558_4444_8F65_605823667DFF_.wvu.FilterData" localSheetId="7" hidden="1">EVENTOS!$B$6:$R$485</definedName>
    <definedName name="Z_8C86F546_4558_4444_8F65_605823667DFF_.wvu.FilterData" localSheetId="4" hidden="1">'INF GERAIS'!$B$6:$T$453</definedName>
    <definedName name="Z_8C86F546_4558_4444_8F65_605823667DFF_.wvu.FilterData" localSheetId="11" hidden="1">'OBS  ENC'!$B$6:$V$485</definedName>
    <definedName name="Z_8C86F546_4558_4444_8F65_605823667DFF_.wvu.FilterData" localSheetId="10" hidden="1">'PRESTAÇÃO DE CONTAS'!$B$6:$O$485</definedName>
    <definedName name="Z_8CB129B3_C731_4156_8982_C743AD68A919_.wvu.FilterData" localSheetId="1" hidden="1">APOIO!$AE$4:$AG$188</definedName>
    <definedName name="Z_8CB129B3_C731_4156_8982_C743AD68A919_.wvu.FilterData" localSheetId="7" hidden="1">EVENTOS!$B$6:$R$485</definedName>
    <definedName name="Z_8CB129B3_C731_4156_8982_C743AD68A919_.wvu.FilterData" localSheetId="4" hidden="1">'INF GERAIS'!$B$6:$T$453</definedName>
    <definedName name="Z_8D261899_95EE_47BF_8E16_54A873021C8C_.wvu.FilterData" localSheetId="1" hidden="1">APOIO!$AE$4:$AG$188</definedName>
    <definedName name="Z_8D261899_95EE_47BF_8E16_54A873021C8C_.wvu.FilterData" localSheetId="7" hidden="1">EVENTOS!$B$6:$R$485</definedName>
    <definedName name="Z_8D39ECFB_A9D8_4F9B_A4E8_D0A098B0E91F_.wvu.FilterData" localSheetId="7" hidden="1">EVENTOS!$B$6:$R$485</definedName>
    <definedName name="Z_8D39ECFB_A9D8_4F9B_A4E8_D0A098B0E91F_.wvu.FilterData" localSheetId="11" hidden="1">'OBS  ENC'!$B$6:$V$485</definedName>
    <definedName name="Z_8D6E4941_0F0D_4DA1_8294_87151054D536_.wvu.FilterData" localSheetId="7" hidden="1">EVENTOS!$B$6:$R$485</definedName>
    <definedName name="Z_8D6E4941_0F0D_4DA1_8294_87151054D536_.wvu.FilterData" localSheetId="8" hidden="1">PAGAMENTOS!$B$6:$AY$485</definedName>
    <definedName name="Z_8D6E51D1_649B_4A8B_9B09_BE150CD49D4D_.wvu.FilterData" localSheetId="1" hidden="1">APOIO!$AE$4:$AG$188</definedName>
    <definedName name="Z_8D6E51D1_649B_4A8B_9B09_BE150CD49D4D_.wvu.FilterData" localSheetId="2" hidden="1">'E-FISCO'!$A$2:$O$1420</definedName>
    <definedName name="Z_8D6E51D1_649B_4A8B_9B09_BE150CD49D4D_.wvu.FilterData" localSheetId="7" hidden="1">EVENTOS!$B$6:$R$485</definedName>
    <definedName name="Z_8D6E51D1_649B_4A8B_9B09_BE150CD49D4D_.wvu.FilterData" localSheetId="4" hidden="1">'INF GERAIS'!$B$6:$T$453</definedName>
    <definedName name="Z_8D6E51D1_649B_4A8B_9B09_BE150CD49D4D_.wvu.FilterData" localSheetId="11" hidden="1">'OBS  ENC'!$B$6:$V$485</definedName>
    <definedName name="Z_8D6E51D1_649B_4A8B_9B09_BE150CD49D4D_.wvu.FilterData" localSheetId="8" hidden="1">PAGAMENTOS!$B$6:$AY$485</definedName>
    <definedName name="Z_8D6E51D1_649B_4A8B_9B09_BE150CD49D4D_.wvu.FilterData" localSheetId="10" hidden="1">'PRESTAÇÃO DE CONTAS'!$B$6:$O$485</definedName>
    <definedName name="Z_8D92A32F_CF2D_4D93_96C6_BC0F830F9872_.wvu.FilterData" localSheetId="1" hidden="1">APOIO!$AE$4:$AG$188</definedName>
    <definedName name="Z_8D92A32F_CF2D_4D93_96C6_BC0F830F9872_.wvu.FilterData" localSheetId="2" hidden="1">'E-FISCO'!$A$2:$O$1271</definedName>
    <definedName name="Z_8DB724D8_71C2_4737_B6C6_48C13CCF3FA3_.wvu.Cols" localSheetId="3" hidden="1">AJUDA!$M:$XFD</definedName>
    <definedName name="Z_8DB724D8_71C2_4737_B6C6_48C13CCF3FA3_.wvu.FilterData" localSheetId="1" hidden="1">APOIO!$AE$4:$AG$188</definedName>
    <definedName name="Z_8DB724D8_71C2_4737_B6C6_48C13CCF3FA3_.wvu.FilterData" localSheetId="12" hidden="1">'CONCLUSÃO INFORMAL'!$B$6:$T$485</definedName>
    <definedName name="Z_8DB724D8_71C2_4737_B6C6_48C13CCF3FA3_.wvu.FilterData" localSheetId="2" hidden="1">'E-FISCO'!$A$2:$O$1514</definedName>
    <definedName name="Z_8DB724D8_71C2_4737_B6C6_48C13CCF3FA3_.wvu.FilterData" localSheetId="7" hidden="1">EVENTOS!$B$6:$R$485</definedName>
    <definedName name="Z_8DB724D8_71C2_4737_B6C6_48C13CCF3FA3_.wvu.FilterData" localSheetId="4" hidden="1">'INF GERAIS'!$B$6:$T$453</definedName>
    <definedName name="Z_8DB724D8_71C2_4737_B6C6_48C13CCF3FA3_.wvu.FilterData" localSheetId="0" hidden="1">'INF GERAIS ORIGINAL'!$B$6:$S$6</definedName>
    <definedName name="Z_8DB724D8_71C2_4737_B6C6_48C13CCF3FA3_.wvu.FilterData" localSheetId="11" hidden="1">'OBS  ENC'!$B$6:$V$485</definedName>
    <definedName name="Z_8DB724D8_71C2_4737_B6C6_48C13CCF3FA3_.wvu.FilterData" localSheetId="8" hidden="1">PAGAMENTOS!$B$6:$AY$485</definedName>
    <definedName name="Z_8DB724D8_71C2_4737_B6C6_48C13CCF3FA3_.wvu.FilterData" localSheetId="10" hidden="1">'PRESTAÇÃO DE CONTAS'!$B$6:$O$485</definedName>
    <definedName name="Z_8DB724D8_71C2_4737_B6C6_48C13CCF3FA3_.wvu.FilterData" localSheetId="5" hidden="1">RESUMO!$B$6:$AD$454</definedName>
    <definedName name="Z_8DB724D8_71C2_4737_B6C6_48C13CCF3FA3_.wvu.FilterData" localSheetId="6" hidden="1">'TERMO DE ADESÃO'!$B$6:$K$485</definedName>
    <definedName name="Z_8DB724D8_71C2_4737_B6C6_48C13CCF3FA3_.wvu.FilterData" localSheetId="9" hidden="1">VISTORIA!$B$6:$Z$454</definedName>
    <definedName name="Z_8DB724D8_71C2_4737_B6C6_48C13CCF3FA3_.wvu.PrintArea" localSheetId="2" hidden="1">'E-FISCO'!$A:$M</definedName>
    <definedName name="Z_8DC1A839_FC33_4501_9B96_4C3C475139DE_.wvu.FilterData" localSheetId="1" hidden="1">APOIO!$AE$4:$AG$188</definedName>
    <definedName name="Z_8DC1A839_FC33_4501_9B96_4C3C475139DE_.wvu.FilterData" localSheetId="7" hidden="1">EVENTOS!$B$6:$R$485</definedName>
    <definedName name="Z_8DC1A839_FC33_4501_9B96_4C3C475139DE_.wvu.FilterData" localSheetId="4" hidden="1">'INF GERAIS'!$B$6:$T$453</definedName>
    <definedName name="Z_8DC1A839_FC33_4501_9B96_4C3C475139DE_.wvu.FilterData" localSheetId="10" hidden="1">'PRESTAÇÃO DE CONTAS'!$B$6:$O$485</definedName>
    <definedName name="Z_8DC1A839_FC33_4501_9B96_4C3C475139DE_.wvu.FilterData" localSheetId="9" hidden="1">VISTORIA!$B$6:$Z$454</definedName>
    <definedName name="Z_8E0AE9B0_41E9_4340_B53E_6A8D72D0B8ED_.wvu.FilterData" localSheetId="1" hidden="1">APOIO!$AE$4:$AG$188</definedName>
    <definedName name="Z_8E0AE9B0_41E9_4340_B53E_6A8D72D0B8ED_.wvu.FilterData" localSheetId="10" hidden="1">'PRESTAÇÃO DE CONTAS'!$B$6:$O$485</definedName>
    <definedName name="Z_8E0C8CF9_95B0_4790_964A_5AF578C9B3A4_.wvu.FilterData" localSheetId="1" hidden="1">APOIO!$AE$4:$AG$188</definedName>
    <definedName name="Z_8E0C8CF9_95B0_4790_964A_5AF578C9B3A4_.wvu.FilterData" localSheetId="7" hidden="1">EVENTOS!$B$6:$R$485</definedName>
    <definedName name="Z_8E1038BF_B094_4ABE_ABB4_0C8021CDA16E_.wvu.FilterData" localSheetId="1" hidden="1">APOIO!$AE$4:$AG$188</definedName>
    <definedName name="Z_8E458258_4A26_4953_B2D1_95783D9DFB4E_.wvu.FilterData" localSheetId="11" hidden="1">'OBS  ENC'!$B$6:$V$485</definedName>
    <definedName name="Z_8E458258_4A26_4953_B2D1_95783D9DFB4E_.wvu.FilterData" localSheetId="9" hidden="1">VISTORIA!$B$6:$Z$453</definedName>
    <definedName name="Z_8EEE98EF_8ABF_4F9B_9060_846516BCA161_.wvu.FilterData" localSheetId="1" hidden="1">APOIO!$AE$4:$AG$188</definedName>
    <definedName name="Z_8EEE98EF_8ABF_4F9B_9060_846516BCA161_.wvu.FilterData" localSheetId="7" hidden="1">EVENTOS!$B$6:$R$485</definedName>
    <definedName name="Z_8EEE98EF_8ABF_4F9B_9060_846516BCA161_.wvu.FilterData" localSheetId="8" hidden="1">PAGAMENTOS!$B$6:$AY$485</definedName>
    <definedName name="Z_8EEE98EF_8ABF_4F9B_9060_846516BCA161_.wvu.FilterData" localSheetId="10" hidden="1">'PRESTAÇÃO DE CONTAS'!$B$6:$O$485</definedName>
    <definedName name="Z_8EEE98EF_8ABF_4F9B_9060_846516BCA161_.wvu.FilterData" localSheetId="9" hidden="1">VISTORIA!$B$6:$Z$454</definedName>
    <definedName name="Z_8EEE9C12_B8FE_4E6F_9D30_E61FFAAF0362_.wvu.FilterData" localSheetId="11" hidden="1">'OBS  ENC'!$B$6:$V$485</definedName>
    <definedName name="Z_8EF01F28_DC22_4846_99CB_16A045B23482_.wvu.FilterData" localSheetId="1" hidden="1">APOIO!$AE$4:$AG$188</definedName>
    <definedName name="Z_8EF01F28_DC22_4846_99CB_16A045B23482_.wvu.FilterData" localSheetId="2" hidden="1">'E-FISCO'!$A$2:$O$1370</definedName>
    <definedName name="Z_8EF01F28_DC22_4846_99CB_16A045B23482_.wvu.FilterData" localSheetId="7" hidden="1">EVENTOS!$B$6:$R$485</definedName>
    <definedName name="Z_8EF01F28_DC22_4846_99CB_16A045B23482_.wvu.FilterData" localSheetId="4" hidden="1">'INF GERAIS'!$B$6:$T$453</definedName>
    <definedName name="Z_8EF01F28_DC22_4846_99CB_16A045B23482_.wvu.FilterData" localSheetId="8" hidden="1">PAGAMENTOS!$B$6:$AY$485</definedName>
    <definedName name="Z_8EF01F28_DC22_4846_99CB_16A045B23482_.wvu.FilterData" localSheetId="9" hidden="1">VISTORIA!$B$6:$Z$454</definedName>
    <definedName name="Z_8EF9016D_0405_4203_B48B_E5266B07B9EF_.wvu.FilterData" localSheetId="11" hidden="1">'OBS  ENC'!$B$6:$V$485</definedName>
    <definedName name="Z_8F09F4E6_36F6_4AE9_BC10_0875CA004DFA_.wvu.FilterData" localSheetId="1" hidden="1">APOIO!$AE$4:$AG$188</definedName>
    <definedName name="Z_8F09F4E6_36F6_4AE9_BC10_0875CA004DFA_.wvu.FilterData" localSheetId="4" hidden="1">'INF GERAIS'!$B$6:$T$453</definedName>
    <definedName name="Z_8F4B661E_8971_46BC_B48A_AFD7A07D315A_.wvu.FilterData" localSheetId="7" hidden="1">EVENTOS!$B$6:$R$485</definedName>
    <definedName name="Z_8F4B661E_8971_46BC_B48A_AFD7A07D315A_.wvu.FilterData" localSheetId="4" hidden="1">'INF GERAIS'!$B$6:$T$453</definedName>
    <definedName name="Z_8F4B661E_8971_46BC_B48A_AFD7A07D315A_.wvu.FilterData" localSheetId="8" hidden="1">PAGAMENTOS!$B$6:$AY$485</definedName>
    <definedName name="Z_8F682E57_50E0_4A57_B36E_1E0ABE1F3720_.wvu.FilterData" localSheetId="1" hidden="1">APOIO!$AE$4:$AG$188</definedName>
    <definedName name="Z_8F682E57_50E0_4A57_B36E_1E0ABE1F3720_.wvu.FilterData" localSheetId="7" hidden="1">EVENTOS!$B$6:$R$485</definedName>
    <definedName name="Z_8F682E57_50E0_4A57_B36E_1E0ABE1F3720_.wvu.FilterData" localSheetId="4" hidden="1">'INF GERAIS'!$B$6:$T$453</definedName>
    <definedName name="Z_8F68F879_BAE9_4915_8114_635AD713CC64_.wvu.FilterData" localSheetId="1" hidden="1">APOIO!$AE$4:$AG$188</definedName>
    <definedName name="Z_8F68F879_BAE9_4915_8114_635AD713CC64_.wvu.FilterData" localSheetId="7" hidden="1">EVENTOS!$B$6:$R$485</definedName>
    <definedName name="Z_8F68F879_BAE9_4915_8114_635AD713CC64_.wvu.FilterData" localSheetId="4" hidden="1">'INF GERAIS'!$B$6:$T$453</definedName>
    <definedName name="Z_8F68F879_BAE9_4915_8114_635AD713CC64_.wvu.FilterData" localSheetId="11" hidden="1">'OBS  ENC'!$B$6:$V$485</definedName>
    <definedName name="Z_8F68F879_BAE9_4915_8114_635AD713CC64_.wvu.FilterData" localSheetId="8" hidden="1">PAGAMENTOS!$B$6:$AY$485</definedName>
    <definedName name="Z_8F68F879_BAE9_4915_8114_635AD713CC64_.wvu.FilterData" localSheetId="9" hidden="1">VISTORIA!$B$6:$Z$454</definedName>
    <definedName name="Z_8F916BE5_C38F_4373_86C1_BC4EE38F574D_.wvu.FilterData" localSheetId="1" hidden="1">APOIO!$AE$4:$AG$188</definedName>
    <definedName name="Z_8F981053_2333_4F99_AABF_17A12B55ED66_.wvu.FilterData" localSheetId="1" hidden="1">APOIO!$AE$4:$AG$188</definedName>
    <definedName name="Z_8F981053_2333_4F99_AABF_17A12B55ED66_.wvu.FilterData" localSheetId="8" hidden="1">PAGAMENTOS!$B$6:$AY$485</definedName>
    <definedName name="Z_8FADA682_BA93_4947_AC60_30E9DAF8E8DF_.wvu.FilterData" localSheetId="1" hidden="1">APOIO!$AE$4:$AG$188</definedName>
    <definedName name="Z_8FADA682_BA93_4947_AC60_30E9DAF8E8DF_.wvu.FilterData" localSheetId="7" hidden="1">EVENTOS!$B$6:$R$485</definedName>
    <definedName name="Z_90117964_6545_4F05_82E3_4808B5797E35_.wvu.FilterData" localSheetId="1" hidden="1">APOIO!$AE$4:$AG$188</definedName>
    <definedName name="Z_90184EF5_D232_4FB1_9660_513529B7E982_.wvu.FilterData" localSheetId="1" hidden="1">APOIO!$AE$4:$AG$188</definedName>
    <definedName name="Z_90184EF5_D232_4FB1_9660_513529B7E982_.wvu.FilterData" localSheetId="7" hidden="1">EVENTOS!$B$6:$R$485</definedName>
    <definedName name="Z_90184EF5_D232_4FB1_9660_513529B7E982_.wvu.FilterData" localSheetId="4" hidden="1">'INF GERAIS'!$B$6:$T$453</definedName>
    <definedName name="Z_90184EF5_D232_4FB1_9660_513529B7E982_.wvu.FilterData" localSheetId="11" hidden="1">'OBS  ENC'!$B$6:$V$485</definedName>
    <definedName name="Z_90184EF5_D232_4FB1_9660_513529B7E982_.wvu.FilterData" localSheetId="8" hidden="1">PAGAMENTOS!$B$6:$AY$485</definedName>
    <definedName name="Z_90184EF5_D232_4FB1_9660_513529B7E982_.wvu.FilterData" localSheetId="10" hidden="1">'PRESTAÇÃO DE CONTAS'!$B$6:$O$485</definedName>
    <definedName name="Z_90184EF5_D232_4FB1_9660_513529B7E982_.wvu.FilterData" localSheetId="9" hidden="1">VISTORIA!$B$6:$Z$454</definedName>
    <definedName name="Z_902689C6_9587_473C_9520_2F725C228E25_.wvu.FilterData" localSheetId="1" hidden="1">APOIO!$AE$4:$AG$188</definedName>
    <definedName name="Z_902689C6_9587_473C_9520_2F725C228E25_.wvu.FilterData" localSheetId="8" hidden="1">PAGAMENTOS!$B$6:$AY$485</definedName>
    <definedName name="Z_902689C6_9587_473C_9520_2F725C228E25_.wvu.FilterData" localSheetId="9" hidden="1">VISTORIA!$B$6:$Z$454</definedName>
    <definedName name="Z_9052F5D7_7F85_45F1_B1CD_BDB3659A0043_.wvu.FilterData" localSheetId="1" hidden="1">APOIO!$AE$4:$AG$188</definedName>
    <definedName name="Z_9052F5D7_7F85_45F1_B1CD_BDB3659A0043_.wvu.FilterData" localSheetId="8" hidden="1">PAGAMENTOS!$B$6:$AY$485</definedName>
    <definedName name="Z_905B3536_CE3F_4490_A2E8_E704A7FC7FF2_.wvu.FilterData" localSheetId="1" hidden="1">APOIO!$AE$4:$AG$188</definedName>
    <definedName name="Z_905B3536_CE3F_4490_A2E8_E704A7FC7FF2_.wvu.FilterData" localSheetId="7" hidden="1">EVENTOS!$B$6:$R$485</definedName>
    <definedName name="Z_905B3536_CE3F_4490_A2E8_E704A7FC7FF2_.wvu.FilterData" localSheetId="8" hidden="1">PAGAMENTOS!$B$6:$AY$485</definedName>
    <definedName name="Z_908AA376_65D8_4CC7_963A_57125EEBEED9_.wvu.FilterData" localSheetId="1" hidden="1">APOIO!$AE$4:$AG$188</definedName>
    <definedName name="Z_90D62378_9CCB_4EC8_8ECB_9A394F011F14_.wvu.FilterData" localSheetId="1" hidden="1">APOIO!$AE$4:$AG$188</definedName>
    <definedName name="Z_90DB91E3_8AE7_42E9_B257_FC86EB7AE6D9_.wvu.FilterData" localSheetId="8" hidden="1">PAGAMENTOS!$B$6:$AY$485</definedName>
    <definedName name="Z_90DB91E3_8AE7_42E9_B257_FC86EB7AE6D9_.wvu.FilterData" localSheetId="9" hidden="1">VISTORIA!$B$6:$Z$453</definedName>
    <definedName name="Z_9176BBB6_8096_43F8_A640_296037DC92A3_.wvu.FilterData" localSheetId="1" hidden="1">APOIO!$AE$4:$AG$188</definedName>
    <definedName name="Z_9176BBB6_8096_43F8_A640_296037DC92A3_.wvu.FilterData" localSheetId="7" hidden="1">EVENTOS!$B$6:$R$485</definedName>
    <definedName name="Z_9176BBB6_8096_43F8_A640_296037DC92A3_.wvu.FilterData" localSheetId="4" hidden="1">'INF GERAIS'!$B$6:$T$453</definedName>
    <definedName name="Z_92028EFB_ABE8_4ED7_8CE4_A1D82DFCC044_.wvu.FilterData" localSheetId="1" hidden="1">APOIO!$AE$4:$AG$188</definedName>
    <definedName name="Z_92DE27D4_F964_4362_8042_63DFE486EFA2_.wvu.FilterData" localSheetId="1" hidden="1">APOIO!$AE$4:$AG$188</definedName>
    <definedName name="Z_9307871A_0414_4A80_8009_58D788D34219_.wvu.FilterData" localSheetId="1" hidden="1">APOIO!$AE$4:$AG$188</definedName>
    <definedName name="Z_9307871A_0414_4A80_8009_58D788D34219_.wvu.FilterData" localSheetId="7" hidden="1">EVENTOS!$B$6:$R$485</definedName>
    <definedName name="Z_9307871A_0414_4A80_8009_58D788D34219_.wvu.FilterData" localSheetId="4" hidden="1">'INF GERAIS'!$B$6:$T$453</definedName>
    <definedName name="Z_9307871A_0414_4A80_8009_58D788D34219_.wvu.FilterData" localSheetId="11" hidden="1">'OBS  ENC'!$B$6:$V$485</definedName>
    <definedName name="Z_9307871A_0414_4A80_8009_58D788D34219_.wvu.FilterData" localSheetId="8" hidden="1">PAGAMENTOS!$B$6:$AY$485</definedName>
    <definedName name="Z_9307871A_0414_4A80_8009_58D788D34219_.wvu.FilterData" localSheetId="10" hidden="1">'PRESTAÇÃO DE CONTAS'!$B$6:$O$485</definedName>
    <definedName name="Z_9307871A_0414_4A80_8009_58D788D34219_.wvu.FilterData" localSheetId="9" hidden="1">VISTORIA!$B$6:$Z$454</definedName>
    <definedName name="Z_930EFD44_E3DE_41A5_90E0_DD0FF5BFC6C6_.wvu.FilterData" localSheetId="1" hidden="1">APOIO!$AE$4:$AG$188</definedName>
    <definedName name="Z_9310E416_4852_4F64_9AC4_5F36C47FDE31_.wvu.FilterData" localSheetId="1" hidden="1">APOIO!$AE$4:$AG$188</definedName>
    <definedName name="Z_9310E416_4852_4F64_9AC4_5F36C47FDE31_.wvu.FilterData" localSheetId="8" hidden="1">PAGAMENTOS!$B$6:$AY$485</definedName>
    <definedName name="Z_932686EC_6161_4979_8132_CCE18A39D186_.wvu.FilterData" localSheetId="8" hidden="1">PAGAMENTOS!$B$6:$AY$485</definedName>
    <definedName name="Z_932686EC_6161_4979_8132_CCE18A39D186_.wvu.FilterData" localSheetId="9" hidden="1">VISTORIA!$B$6:$Z$453</definedName>
    <definedName name="Z_934BAE14_1BA4_4654_ACC8_296ECB2B9559_.wvu.FilterData" localSheetId="1" hidden="1">APOIO!$AE$4:$AG$188</definedName>
    <definedName name="Z_934BAE14_1BA4_4654_ACC8_296ECB2B9559_.wvu.FilterData" localSheetId="4" hidden="1">'INF GERAIS'!$B$6:$T$453</definedName>
    <definedName name="Z_934BAE14_1BA4_4654_ACC8_296ECB2B9559_.wvu.FilterData" localSheetId="8" hidden="1">PAGAMENTOS!$B$6:$AY$485</definedName>
    <definedName name="Z_934BAE14_1BA4_4654_ACC8_296ECB2B9559_.wvu.FilterData" localSheetId="9" hidden="1">VISTORIA!$B$6:$Z$454</definedName>
    <definedName name="Z_93C771DC_C666_4AA7_AFE9_BF23CDEDBEAA_.wvu.FilterData" localSheetId="1" hidden="1">APOIO!$AE$4:$AG$188</definedName>
    <definedName name="Z_942B359D_540F_4A90_937C_E7CAE1B5614E_.wvu.FilterData" localSheetId="11" hidden="1">'OBS  ENC'!$B$6:$V$485</definedName>
    <definedName name="Z_942B359D_540F_4A90_937C_E7CAE1B5614E_.wvu.FilterData" localSheetId="8" hidden="1">PAGAMENTOS!$B$6:$AY$485</definedName>
    <definedName name="Z_942B359D_540F_4A90_937C_E7CAE1B5614E_.wvu.FilterData" localSheetId="9" hidden="1">VISTORIA!$B$6:$Z$453</definedName>
    <definedName name="Z_942E7769_BC9A_463E_843C_45B4B3E30298_.wvu.FilterData" localSheetId="1" hidden="1">APOIO!$AE$4:$AG$188</definedName>
    <definedName name="Z_942E7769_BC9A_463E_843C_45B4B3E30298_.wvu.FilterData" localSheetId="7" hidden="1">EVENTOS!$B$6:$R$485</definedName>
    <definedName name="Z_943C65CE_1970_4136_B55F_5FE45C893D39_.wvu.FilterData" localSheetId="1" hidden="1">APOIO!$AE$4:$AG$188</definedName>
    <definedName name="Z_943C65CE_1970_4136_B55F_5FE45C893D39_.wvu.FilterData" localSheetId="7" hidden="1">EVENTOS!$B$6:$R$485</definedName>
    <definedName name="Z_943C65CE_1970_4136_B55F_5FE45C893D39_.wvu.FilterData" localSheetId="8" hidden="1">PAGAMENTOS!$B$6:$AY$485</definedName>
    <definedName name="Z_943C65CE_1970_4136_B55F_5FE45C893D39_.wvu.FilterData" localSheetId="9" hidden="1">VISTORIA!$B$6:$Z$453</definedName>
    <definedName name="Z_944C5DC6_99AB_42F7_9E58_55EFB2DA01AF_.wvu.FilterData" localSheetId="1" hidden="1">APOIO!$AE$4:$AG$188</definedName>
    <definedName name="Z_944C5DC6_99AB_42F7_9E58_55EFB2DA01AF_.wvu.FilterData" localSheetId="7" hidden="1">EVENTOS!$B$6:$R$485</definedName>
    <definedName name="Z_944C5DC6_99AB_42F7_9E58_55EFB2DA01AF_.wvu.FilterData" localSheetId="10" hidden="1">'PRESTAÇÃO DE CONTAS'!$B$6:$O$485</definedName>
    <definedName name="Z_945D2A4F_7CD0_48FB_BA18_DC3FFC413D24_.wvu.FilterData" localSheetId="1" hidden="1">APOIO!$AE$4:$AG$188</definedName>
    <definedName name="Z_945D2A4F_7CD0_48FB_BA18_DC3FFC413D24_.wvu.FilterData" localSheetId="7" hidden="1">EVENTOS!$B$6:$R$485</definedName>
    <definedName name="Z_945D2A4F_7CD0_48FB_BA18_DC3FFC413D24_.wvu.FilterData" localSheetId="11" hidden="1">'OBS  ENC'!$B$6:$V$485</definedName>
    <definedName name="Z_9477E453_DA18_4EC7_AE8B_71D21B584D30_.wvu.FilterData" localSheetId="1" hidden="1">APOIO!$AE$4:$AG$188</definedName>
    <definedName name="Z_9477E453_DA18_4EC7_AE8B_71D21B584D30_.wvu.FilterData" localSheetId="4" hidden="1">'INF GERAIS'!$B$6:$T$453</definedName>
    <definedName name="Z_9477E453_DA18_4EC7_AE8B_71D21B584D30_.wvu.FilterData" localSheetId="10" hidden="1">'PRESTAÇÃO DE CONTAS'!$B$6:$O$485</definedName>
    <definedName name="Z_9488F707_FFE6_402F_82EB_ABB0FA697307_.wvu.FilterData" localSheetId="1" hidden="1">APOIO!$AE$4:$AG$188</definedName>
    <definedName name="Z_9488F707_FFE6_402F_82EB_ABB0FA697307_.wvu.FilterData" localSheetId="7" hidden="1">EVENTOS!$B$6:$R$485</definedName>
    <definedName name="Z_94DE71B1_4A61_418D_9E37_C3962764A56A_.wvu.FilterData" localSheetId="1" hidden="1">APOIO!$AE$4:$AG$188</definedName>
    <definedName name="Z_94DE71B1_4A61_418D_9E37_C3962764A56A_.wvu.FilterData" localSheetId="7" hidden="1">EVENTOS!$B$6:$R$485</definedName>
    <definedName name="Z_94DE71B1_4A61_418D_9E37_C3962764A56A_.wvu.FilterData" localSheetId="10" hidden="1">'PRESTAÇÃO DE CONTAS'!$B$6:$O$485</definedName>
    <definedName name="Z_94E41AD1_0E1B_445B_AC0B_FFC90943438B_.wvu.Cols" localSheetId="3" hidden="1">AJUDA!$M:$XFD</definedName>
    <definedName name="Z_94E41AD1_0E1B_445B_AC0B_FFC90943438B_.wvu.FilterData" localSheetId="1" hidden="1">APOIO!$AE$4:$AG$188</definedName>
    <definedName name="Z_94E41AD1_0E1B_445B_AC0B_FFC90943438B_.wvu.FilterData" localSheetId="12" hidden="1">'CONCLUSÃO INFORMAL'!$B$6:$T$485</definedName>
    <definedName name="Z_94E41AD1_0E1B_445B_AC0B_FFC90943438B_.wvu.FilterData" localSheetId="2" hidden="1">'E-FISCO'!$A$2:$O$1379</definedName>
    <definedName name="Z_94E41AD1_0E1B_445B_AC0B_FFC90943438B_.wvu.FilterData" localSheetId="7" hidden="1">EVENTOS!$B$6:$R$485</definedName>
    <definedName name="Z_94E41AD1_0E1B_445B_AC0B_FFC90943438B_.wvu.FilterData" localSheetId="4" hidden="1">'INF GERAIS'!$B$6:$AJ$453</definedName>
    <definedName name="Z_94E41AD1_0E1B_445B_AC0B_FFC90943438B_.wvu.FilterData" localSheetId="0" hidden="1">'INF GERAIS ORIGINAL'!$B$6:$S$6</definedName>
    <definedName name="Z_94E41AD1_0E1B_445B_AC0B_FFC90943438B_.wvu.FilterData" localSheetId="11" hidden="1">'OBS  ENC'!$B$6:$V$485</definedName>
    <definedName name="Z_94E41AD1_0E1B_445B_AC0B_FFC90943438B_.wvu.FilterData" localSheetId="8" hidden="1">PAGAMENTOS!$B$6:$AY$485</definedName>
    <definedName name="Z_94E41AD1_0E1B_445B_AC0B_FFC90943438B_.wvu.FilterData" localSheetId="10" hidden="1">'PRESTAÇÃO DE CONTAS'!$B$6:$O$485</definedName>
    <definedName name="Z_94E41AD1_0E1B_445B_AC0B_FFC90943438B_.wvu.FilterData" localSheetId="5" hidden="1">RESUMO!$B$6:$AD$453</definedName>
    <definedName name="Z_94E41AD1_0E1B_445B_AC0B_FFC90943438B_.wvu.FilterData" localSheetId="6" hidden="1">'TERMO DE ADESÃO'!$B$6:$K$485</definedName>
    <definedName name="Z_94E41AD1_0E1B_445B_AC0B_FFC90943438B_.wvu.FilterData" localSheetId="9" hidden="1">VISTORIA!$B$6:$Z$454</definedName>
    <definedName name="Z_94E41AD1_0E1B_445B_AC0B_FFC90943438B_.wvu.PrintArea" localSheetId="2" hidden="1">'E-FISCO'!$A:$M</definedName>
    <definedName name="Z_94E883B6_E104_4CB9_A178_4191FF8DDBC0_.wvu.FilterData" localSheetId="1" hidden="1">APOIO!$AE$4:$AG$188</definedName>
    <definedName name="Z_94E883B6_E104_4CB9_A178_4191FF8DDBC0_.wvu.FilterData" localSheetId="10" hidden="1">'PRESTAÇÃO DE CONTAS'!$B$6:$O$485</definedName>
    <definedName name="Z_9554BE9F_8BCB_46BF_9EE0_3567A01DBD88_.wvu.FilterData" localSheetId="1" hidden="1">APOIO!$AE$4:$AG$188</definedName>
    <definedName name="Z_9554BE9F_8BCB_46BF_9EE0_3567A01DBD88_.wvu.FilterData" localSheetId="4" hidden="1">'INF GERAIS'!$B$6:$T$453</definedName>
    <definedName name="Z_9574C381_7540_4765_90DC_23A7209CE810_.wvu.FilterData" localSheetId="1" hidden="1">APOIO!$AE$4:$AG$188</definedName>
    <definedName name="Z_9574C381_7540_4765_90DC_23A7209CE810_.wvu.FilterData" localSheetId="10" hidden="1">'PRESTAÇÃO DE CONTAS'!$B$6:$O$485</definedName>
    <definedName name="Z_95883B3D_5D78_495B_B1ED_437591125CA6_.wvu.FilterData" localSheetId="1" hidden="1">APOIO!$AE$4:$AG$188</definedName>
    <definedName name="Z_959678E0_644B_4C51_B00D_4DC76AA6C0FE_.wvu.FilterData" localSheetId="1" hidden="1">APOIO!$AE$4:$AG$188</definedName>
    <definedName name="Z_95B9BA4D_4DD2_46A4_8672_574714821E03_.wvu.FilterData" localSheetId="7" hidden="1">EVENTOS!$B$6:$R$485</definedName>
    <definedName name="Z_95B9BA4D_4DD2_46A4_8672_574714821E03_.wvu.FilterData" localSheetId="4" hidden="1">'INF GERAIS'!$B$6:$T$453</definedName>
    <definedName name="Z_95BD3596_D241_45AD_90AE_DCD495646D4E_.wvu.FilterData" localSheetId="1" hidden="1">APOIO!$AE$4:$AG$188</definedName>
    <definedName name="Z_95DF6C16_79AA_44BD_9F30_AFA7C02965E2_.wvu.FilterData" localSheetId="1" hidden="1">APOIO!$AE$4:$AG$188</definedName>
    <definedName name="Z_95DF6C16_79AA_44BD_9F30_AFA7C02965E2_.wvu.FilterData" localSheetId="8" hidden="1">PAGAMENTOS!$B$6:$AY$485</definedName>
    <definedName name="Z_95E91894_3AC1_45C5_AF4E_8412766A4579_.wvu.FilterData" localSheetId="1" hidden="1">APOIO!$AE$4:$AG$188</definedName>
    <definedName name="Z_95E91894_3AC1_45C5_AF4E_8412766A4579_.wvu.FilterData" localSheetId="7" hidden="1">EVENTOS!$B$6:$R$485</definedName>
    <definedName name="Z_95E91894_3AC1_45C5_AF4E_8412766A4579_.wvu.FilterData" localSheetId="4" hidden="1">'INF GERAIS'!$B$6:$T$453</definedName>
    <definedName name="Z_95E91894_3AC1_45C5_AF4E_8412766A4579_.wvu.FilterData" localSheetId="11" hidden="1">'OBS  ENC'!$B$6:$V$485</definedName>
    <definedName name="Z_95E91894_3AC1_45C5_AF4E_8412766A4579_.wvu.FilterData" localSheetId="8" hidden="1">PAGAMENTOS!$B$6:$AY$485</definedName>
    <definedName name="Z_95E91894_3AC1_45C5_AF4E_8412766A4579_.wvu.FilterData" localSheetId="10" hidden="1">'PRESTAÇÃO DE CONTAS'!$B$6:$O$485</definedName>
    <definedName name="Z_95E91894_3AC1_45C5_AF4E_8412766A4579_.wvu.FilterData" localSheetId="9" hidden="1">VISTORIA!$B$6:$Z$453</definedName>
    <definedName name="Z_95FAF8D7_9E31_436E_86C3_2F4B6F50ED6D_.wvu.FilterData" localSheetId="1" hidden="1">APOIO!$AE$4:$AG$188</definedName>
    <definedName name="Z_960E0ECA_B7C2_43BB_B885_8E6C3A510BBA_.wvu.FilterData" localSheetId="10" hidden="1">'PRESTAÇÃO DE CONTAS'!$B$6:$O$485</definedName>
    <definedName name="Z_962D9F2D_9AEF_493A_931F_92AC69DBB239_.wvu.FilterData" localSheetId="8" hidden="1">PAGAMENTOS!$B$6:$AY$485</definedName>
    <definedName name="Z_962FF7AB_FADE_4F6B_823D_E24BB791A087_.wvu.FilterData" localSheetId="1" hidden="1">APOIO!$AE$4:$AG$188</definedName>
    <definedName name="Z_962FF7AB_FADE_4F6B_823D_E24BB791A087_.wvu.FilterData" localSheetId="10" hidden="1">'PRESTAÇÃO DE CONTAS'!$B$6:$O$485</definedName>
    <definedName name="Z_969394E1_D8BB_4463_A6A7_3ACB930BDCD6_.wvu.FilterData" localSheetId="7" hidden="1">EVENTOS!$B$6:$R$485</definedName>
    <definedName name="Z_969417F4_2151_47EA_97BF_7AE7E6B3EAEB_.wvu.FilterData" localSheetId="8" hidden="1">PAGAMENTOS!$B$6:$AY$485</definedName>
    <definedName name="Z_969417F4_2151_47EA_97BF_7AE7E6B3EAEB_.wvu.FilterData" localSheetId="9" hidden="1">VISTORIA!$B$6:$Z$453</definedName>
    <definedName name="Z_9695EE40_F75E_448F_953C_27107CC8D75A_.wvu.FilterData" localSheetId="1" hidden="1">APOIO!$AE$4:$AG$188</definedName>
    <definedName name="Z_9695EE40_F75E_448F_953C_27107CC8D75A_.wvu.FilterData" localSheetId="7" hidden="1">EVENTOS!$B$6:$R$485</definedName>
    <definedName name="Z_9695EE40_F75E_448F_953C_27107CC8D75A_.wvu.FilterData" localSheetId="8" hidden="1">PAGAMENTOS!$B$6:$AY$485</definedName>
    <definedName name="Z_9695EE40_F75E_448F_953C_27107CC8D75A_.wvu.FilterData" localSheetId="9" hidden="1">VISTORIA!$B$6:$Z$454</definedName>
    <definedName name="Z_96AC52B2_97AF_4276_8E2C_5945FBF61250_.wvu.FilterData" localSheetId="1" hidden="1">APOIO!$AE$4:$AG$188</definedName>
    <definedName name="Z_96C1516C_8307_4BDC_8AD5_1B5A0DE4A7F8_.wvu.FilterData" localSheetId="1" hidden="1">APOIO!$AE$4:$AG$188</definedName>
    <definedName name="Z_96E97A9B_E272_4AB6_A96F_0B2BB7B17233_.wvu.FilterData" localSheetId="1" hidden="1">APOIO!$AE$4:$AG$188</definedName>
    <definedName name="Z_96E97A9B_E272_4AB6_A96F_0B2BB7B17233_.wvu.FilterData" localSheetId="7" hidden="1">EVENTOS!$B$6:$R$485</definedName>
    <definedName name="Z_96E97A9B_E272_4AB6_A96F_0B2BB7B17233_.wvu.FilterData" localSheetId="4" hidden="1">'INF GERAIS'!$B$6:$T$453</definedName>
    <definedName name="Z_96E97A9B_E272_4AB6_A96F_0B2BB7B17233_.wvu.FilterData" localSheetId="8" hidden="1">PAGAMENTOS!$B$6:$AY$485</definedName>
    <definedName name="Z_96E97A9B_E272_4AB6_A96F_0B2BB7B17233_.wvu.FilterData" localSheetId="10" hidden="1">'PRESTAÇÃO DE CONTAS'!$B$6:$O$485</definedName>
    <definedName name="Z_96E97A9B_E272_4AB6_A96F_0B2BB7B17233_.wvu.FilterData" localSheetId="9" hidden="1">VISTORIA!$B$6:$Z$454</definedName>
    <definedName name="Z_970F0130_5D94_4FA0_B4A6_93D4A3058AE1_.wvu.FilterData" localSheetId="7" hidden="1">EVENTOS!$B$6:$R$485</definedName>
    <definedName name="Z_970F0130_5D94_4FA0_B4A6_93D4A3058AE1_.wvu.FilterData" localSheetId="8" hidden="1">PAGAMENTOS!$B$6:$AY$485</definedName>
    <definedName name="Z_9723F6E4_A50D_4D1D_8F95_15C440FE9E13_.wvu.FilterData" localSheetId="7" hidden="1">EVENTOS!$B$6:$R$485</definedName>
    <definedName name="Z_9727B145_6F29_4FE8_8376_6B535F42222E_.wvu.FilterData" localSheetId="11" hidden="1">'OBS  ENC'!$B$6:$V$485</definedName>
    <definedName name="Z_973E53A9_CF8F_42D3_8C41_C1C2CD836C9E_.wvu.FilterData" localSheetId="11" hidden="1">'OBS  ENC'!$B$6:$V$485</definedName>
    <definedName name="Z_9760EFD9_F34A_4C0E_8535_744CB7AC0E6D_.wvu.FilterData" localSheetId="1" hidden="1">APOIO!$AE$4:$AG$188</definedName>
    <definedName name="Z_9760EFD9_F34A_4C0E_8535_744CB7AC0E6D_.wvu.FilterData" localSheetId="11" hidden="1">'OBS  ENC'!$B$6:$V$485</definedName>
    <definedName name="Z_979A944F_6B65_4E5C_8D2C_1E1B8D9B6A09_.wvu.FilterData" localSheetId="1" hidden="1">APOIO!$AE$4:$AG$188</definedName>
    <definedName name="Z_979A944F_6B65_4E5C_8D2C_1E1B8D9B6A09_.wvu.FilterData" localSheetId="2" hidden="1">'E-FISCO'!$A$2:$O$1400</definedName>
    <definedName name="Z_979A944F_6B65_4E5C_8D2C_1E1B8D9B6A09_.wvu.FilterData" localSheetId="7" hidden="1">EVENTOS!$B$6:$R$485</definedName>
    <definedName name="Z_979A944F_6B65_4E5C_8D2C_1E1B8D9B6A09_.wvu.FilterData" localSheetId="8" hidden="1">PAGAMENTOS!$B$6:$AY$485</definedName>
    <definedName name="Z_97AB216F_462C_4AD9_90E7_349412D20F11_.wvu.FilterData" localSheetId="1" hidden="1">APOIO!$AE$4:$AG$188</definedName>
    <definedName name="Z_97AB216F_462C_4AD9_90E7_349412D20F11_.wvu.FilterData" localSheetId="7" hidden="1">EVENTOS!$B$6:$R$485</definedName>
    <definedName name="Z_97AB216F_462C_4AD9_90E7_349412D20F11_.wvu.FilterData" localSheetId="4" hidden="1">'INF GERAIS'!$B$6:$T$453</definedName>
    <definedName name="Z_97AB216F_462C_4AD9_90E7_349412D20F11_.wvu.FilterData" localSheetId="11" hidden="1">'OBS  ENC'!$B$6:$V$485</definedName>
    <definedName name="Z_97AB216F_462C_4AD9_90E7_349412D20F11_.wvu.FilterData" localSheetId="8" hidden="1">PAGAMENTOS!$B$6:$AY$485</definedName>
    <definedName name="Z_97AB216F_462C_4AD9_90E7_349412D20F11_.wvu.FilterData" localSheetId="9" hidden="1">VISTORIA!$B$6:$Z$454</definedName>
    <definedName name="Z_97C8F247_6E6D_4754_99F8_81C2B2996369_.wvu.FilterData" localSheetId="1" hidden="1">APOIO!$AE$4:$AG$188</definedName>
    <definedName name="Z_97C8F247_6E6D_4754_99F8_81C2B2996369_.wvu.FilterData" localSheetId="8" hidden="1">PAGAMENTOS!$B$6:$AY$485</definedName>
    <definedName name="Z_97C8F247_6E6D_4754_99F8_81C2B2996369_.wvu.FilterData" localSheetId="9" hidden="1">VISTORIA!$B$6:$Z$453</definedName>
    <definedName name="Z_97E42674_C10A_44C5_866F_737EEEF4268C_.wvu.FilterData" localSheetId="1" hidden="1">APOIO!$AE$4:$AG$188</definedName>
    <definedName name="Z_97E42674_C10A_44C5_866F_737EEEF4268C_.wvu.FilterData" localSheetId="10" hidden="1">'PRESTAÇÃO DE CONTAS'!$B$6:$O$485</definedName>
    <definedName name="Z_97E821DB_7CD4_4722_A90E_954EFB20ABE4_.wvu.FilterData" localSheetId="1" hidden="1">APOIO!$AE$4:$AG$188</definedName>
    <definedName name="Z_97EAEEF6_0636_4742_B1C5_78E538BA3DCF_.wvu.FilterData" localSheetId="1" hidden="1">APOIO!$AE$4:$AG$188</definedName>
    <definedName name="Z_97EAEEF6_0636_4742_B1C5_78E538BA3DCF_.wvu.FilterData" localSheetId="7" hidden="1">EVENTOS!$B$6:$R$485</definedName>
    <definedName name="Z_97EAEEF6_0636_4742_B1C5_78E538BA3DCF_.wvu.FilterData" localSheetId="9" hidden="1">VISTORIA!$B$6:$Z$454</definedName>
    <definedName name="Z_981877B7_C183_41B4_896F_1564A5B1237A_.wvu.FilterData" localSheetId="1" hidden="1">APOIO!$AE$4:$AG$188</definedName>
    <definedName name="Z_981877B7_C183_41B4_896F_1564A5B1237A_.wvu.FilterData" localSheetId="11" hidden="1">'OBS  ENC'!$B$6:$V$485</definedName>
    <definedName name="Z_981877B7_C183_41B4_896F_1564A5B1237A_.wvu.FilterData" localSheetId="9" hidden="1">VISTORIA!$B$6:$Z$454</definedName>
    <definedName name="Z_98298884_46DD_408B_9A25_08E90C13A18E_.wvu.FilterData" localSheetId="1" hidden="1">APOIO!$AE$4:$AG$188</definedName>
    <definedName name="Z_98298884_46DD_408B_9A25_08E90C13A18E_.wvu.FilterData" localSheetId="7" hidden="1">EVENTOS!$B$6:$R$485</definedName>
    <definedName name="Z_988EAEFC_E45F_4ACD_AE4B_FEE2795DDD01_.wvu.FilterData" localSheetId="1" hidden="1">APOIO!$AE$4:$AG$188</definedName>
    <definedName name="Z_988EAEFC_E45F_4ACD_AE4B_FEE2795DDD01_.wvu.FilterData" localSheetId="7" hidden="1">EVENTOS!$B$6:$R$485</definedName>
    <definedName name="Z_988EAEFC_E45F_4ACD_AE4B_FEE2795DDD01_.wvu.FilterData" localSheetId="11" hidden="1">'OBS  ENC'!$B$6:$V$485</definedName>
    <definedName name="Z_988EAEFC_E45F_4ACD_AE4B_FEE2795DDD01_.wvu.FilterData" localSheetId="10" hidden="1">'PRESTAÇÃO DE CONTAS'!$B$6:$O$485</definedName>
    <definedName name="Z_9895AB5C_3B4C_414A_A4EE_789A6DE39478_.wvu.FilterData" localSheetId="1" hidden="1">APOIO!$AE$4:$AG$188</definedName>
    <definedName name="Z_98F74B77_4E25_4E33_83B1_FFAACF01126E_.wvu.FilterData" localSheetId="1" hidden="1">APOIO!$AE$4:$AG$188</definedName>
    <definedName name="Z_98F74B77_4E25_4E33_83B1_FFAACF01126E_.wvu.FilterData" localSheetId="7" hidden="1">EVENTOS!$B$6:$R$485</definedName>
    <definedName name="Z_98F85610_306B_4619_95DE_F5C9401C7F42_.wvu.FilterData" localSheetId="4" hidden="1">'INF GERAIS'!$B$6:$T$453</definedName>
    <definedName name="Z_98FD6526_A939_4DF5_8B67_111CC73F8E90_.wvu.FilterData" localSheetId="1" hidden="1">APOIO!$AE$4:$AG$188</definedName>
    <definedName name="Z_9936A069_D6D2_4FC2_8C1C_5423223BE331_.wvu.FilterData" localSheetId="1" hidden="1">APOIO!$AE$4:$AG$188</definedName>
    <definedName name="Z_9936A069_D6D2_4FC2_8C1C_5423223BE331_.wvu.FilterData" localSheetId="8" hidden="1">PAGAMENTOS!$B$6:$AY$485</definedName>
    <definedName name="Z_9936A069_D6D2_4FC2_8C1C_5423223BE331_.wvu.FilterData" localSheetId="9" hidden="1">VISTORIA!$B$6:$Z$454</definedName>
    <definedName name="Z_9977265A_394C_4B86_A2D1_9D13B76F5AEC_.wvu.FilterData" localSheetId="7" hidden="1">EVENTOS!$B$6:$R$485</definedName>
    <definedName name="Z_99A97250_4837_4124_8AD8_7456E65E020C_.wvu.FilterData" localSheetId="8" hidden="1">PAGAMENTOS!$B$6:$AY$485</definedName>
    <definedName name="Z_99D9BAD9_35F2_4D6C_8096_FE45A5E6DB6A_.wvu.FilterData" localSheetId="1" hidden="1">APOIO!$AE$4:$AG$188</definedName>
    <definedName name="Z_99D9BAD9_35F2_4D6C_8096_FE45A5E6DB6A_.wvu.FilterData" localSheetId="10" hidden="1">'PRESTAÇÃO DE CONTAS'!$B$6:$O$485</definedName>
    <definedName name="Z_99FB4F85_99B0_469E_A9FF_6700B2677832_.wvu.FilterData" localSheetId="1" hidden="1">APOIO!$AE$4:$AG$188</definedName>
    <definedName name="Z_9A168D1E_0AE3_4826_8214_87BF718692D2_.wvu.FilterData" localSheetId="1" hidden="1">APOIO!$AE$4:$AG$188</definedName>
    <definedName name="Z_9A168D1E_0AE3_4826_8214_87BF718692D2_.wvu.FilterData" localSheetId="8" hidden="1">PAGAMENTOS!$B$6:$AY$485</definedName>
    <definedName name="Z_9A541628_9A30_4A83_8F1B_22C5941B4ECE_.wvu.FilterData" localSheetId="1" hidden="1">APOIO!$AE$4:$AG$188</definedName>
    <definedName name="Z_9A541628_9A30_4A83_8F1B_22C5941B4ECE_.wvu.FilterData" localSheetId="7" hidden="1">EVENTOS!$B$6:$R$485</definedName>
    <definedName name="Z_9A541628_9A30_4A83_8F1B_22C5941B4ECE_.wvu.FilterData" localSheetId="10" hidden="1">'PRESTAÇÃO DE CONTAS'!$B$6:$O$485</definedName>
    <definedName name="Z_9A8E08AF_BA14_449D_8A0D_0B737BF91D60_.wvu.FilterData" localSheetId="1" hidden="1">APOIO!$AE$4:$AG$188</definedName>
    <definedName name="Z_9A8E08AF_BA14_449D_8A0D_0B737BF91D60_.wvu.FilterData" localSheetId="7" hidden="1">EVENTOS!$B$6:$R$485</definedName>
    <definedName name="Z_9A8E08AF_BA14_449D_8A0D_0B737BF91D60_.wvu.FilterData" localSheetId="11" hidden="1">'OBS  ENC'!$B$6:$V$485</definedName>
    <definedName name="Z_9A8E08AF_BA14_449D_8A0D_0B737BF91D60_.wvu.FilterData" localSheetId="8" hidden="1">PAGAMENTOS!$B$6:$AY$485</definedName>
    <definedName name="Z_9A8E08AF_BA14_449D_8A0D_0B737BF91D60_.wvu.FilterData" localSheetId="9" hidden="1">VISTORIA!$B$6:$Z$454</definedName>
    <definedName name="Z_9A922C59_1FE1_4889_A72C_6EBD7BB715E4_.wvu.FilterData" localSheetId="1" hidden="1">APOIO!$AE$4:$AG$188</definedName>
    <definedName name="Z_9A922C59_1FE1_4889_A72C_6EBD7BB715E4_.wvu.FilterData" localSheetId="7" hidden="1">EVENTOS!$B$6:$R$485</definedName>
    <definedName name="Z_9A922C59_1FE1_4889_A72C_6EBD7BB715E4_.wvu.FilterData" localSheetId="4" hidden="1">'INF GERAIS'!$B$6:$T$453</definedName>
    <definedName name="Z_9A922C59_1FE1_4889_A72C_6EBD7BB715E4_.wvu.FilterData" localSheetId="11" hidden="1">'OBS  ENC'!$B$6:$V$485</definedName>
    <definedName name="Z_9A922C59_1FE1_4889_A72C_6EBD7BB715E4_.wvu.FilterData" localSheetId="10" hidden="1">'PRESTAÇÃO DE CONTAS'!$B$6:$O$485</definedName>
    <definedName name="Z_9A922C59_1FE1_4889_A72C_6EBD7BB715E4_.wvu.FilterData" localSheetId="9" hidden="1">VISTORIA!$B$6:$Z$454</definedName>
    <definedName name="Z_9AC087E8_600C_46B9_928F_1DC05036E5BE_.wvu.FilterData" localSheetId="1" hidden="1">APOIO!$AE$4:$AG$188</definedName>
    <definedName name="Z_9AC94762_D35C_4486_8548_CA78E993B305_.wvu.FilterData" localSheetId="7" hidden="1">EVENTOS!$B$6:$R$485</definedName>
    <definedName name="Z_9AC94762_D35C_4486_8548_CA78E993B305_.wvu.FilterData" localSheetId="8" hidden="1">PAGAMENTOS!$B$6:$AY$485</definedName>
    <definedName name="Z_9AC94762_D35C_4486_8548_CA78E993B305_.wvu.FilterData" localSheetId="9" hidden="1">VISTORIA!$B$6:$Z$453</definedName>
    <definedName name="Z_9AF591A9_2A05_43B3_89DC_DE16562D4E10_.wvu.FilterData" localSheetId="1" hidden="1">APOIO!$AE$4:$AG$188</definedName>
    <definedName name="Z_9AF591A9_2A05_43B3_89DC_DE16562D4E10_.wvu.FilterData" localSheetId="7" hidden="1">EVENTOS!$B$6:$R$485</definedName>
    <definedName name="Z_9AF591A9_2A05_43B3_89DC_DE16562D4E10_.wvu.FilterData" localSheetId="4" hidden="1">'INF GERAIS'!$B$6:$T$453</definedName>
    <definedName name="Z_9AF591A9_2A05_43B3_89DC_DE16562D4E10_.wvu.FilterData" localSheetId="11" hidden="1">'OBS  ENC'!$B$6:$V$485</definedName>
    <definedName name="Z_9B1025C3_A7CC_4AF9_A058_5D6132BAFEF6_.wvu.FilterData" localSheetId="1" hidden="1">APOIO!$AE$4:$AG$188</definedName>
    <definedName name="Z_9B1025C3_A7CC_4AF9_A058_5D6132BAFEF6_.wvu.FilterData" localSheetId="8" hidden="1">PAGAMENTOS!$B$6:$AY$485</definedName>
    <definedName name="Z_9B1025C3_A7CC_4AF9_A058_5D6132BAFEF6_.wvu.FilterData" localSheetId="9" hidden="1">VISTORIA!$B$6:$Z$454</definedName>
    <definedName name="Z_9B313C2F_652A_4DB4_8FC4_43B749279FBC_.wvu.FilterData" localSheetId="8" hidden="1">PAGAMENTOS!$B$6:$AY$485</definedName>
    <definedName name="Z_9B313C2F_652A_4DB4_8FC4_43B749279FBC_.wvu.FilterData" localSheetId="9" hidden="1">VISTORIA!$B$6:$Z$453</definedName>
    <definedName name="Z_9B832C00_41E9_451D_8502_F6D697F8E451_.wvu.FilterData" localSheetId="11" hidden="1">'OBS  ENC'!$B$6:$V$485</definedName>
    <definedName name="Z_9BA2981C_0AAB_4C0D_97CC_874FABFD86C9_.wvu.FilterData" localSheetId="7" hidden="1">EVENTOS!$B$6:$R$485</definedName>
    <definedName name="Z_9BA2981C_0AAB_4C0D_97CC_874FABFD86C9_.wvu.FilterData" localSheetId="5" hidden="1">RESUMO!$B$6:$AD$453</definedName>
    <definedName name="Z_9BA2B44D_10FA_4EC3_ACEC_CC0BC2019AEF_.wvu.FilterData" localSheetId="1" hidden="1">APOIO!$AE$4:$AG$188</definedName>
    <definedName name="Z_9BA2B44D_10FA_4EC3_ACEC_CC0BC2019AEF_.wvu.FilterData" localSheetId="7" hidden="1">EVENTOS!$B$6:$R$485</definedName>
    <definedName name="Z_9BA2B44D_10FA_4EC3_ACEC_CC0BC2019AEF_.wvu.FilterData" localSheetId="4" hidden="1">'INF GERAIS'!$B$6:$T$453</definedName>
    <definedName name="Z_9BA2B44D_10FA_4EC3_ACEC_CC0BC2019AEF_.wvu.FilterData" localSheetId="10" hidden="1">'PRESTAÇÃO DE CONTAS'!$B$6:$O$485</definedName>
    <definedName name="Z_9BA4EAE6_A320_428E_95F2_91E9983E5816_.wvu.FilterData" localSheetId="1" hidden="1">APOIO!$AE$4:$AG$188</definedName>
    <definedName name="Z_9BA4EAE6_A320_428E_95F2_91E9983E5816_.wvu.FilterData" localSheetId="7" hidden="1">EVENTOS!$B$6:$R$485</definedName>
    <definedName name="Z_9BA4EAE6_A320_428E_95F2_91E9983E5816_.wvu.FilterData" localSheetId="4" hidden="1">'INF GERAIS'!$B$6:$T$453</definedName>
    <definedName name="Z_9BA4EAE6_A320_428E_95F2_91E9983E5816_.wvu.FilterData" localSheetId="8" hidden="1">PAGAMENTOS!$B$6:$AY$485</definedName>
    <definedName name="Z_9BA4EAE6_A320_428E_95F2_91E9983E5816_.wvu.FilterData" localSheetId="9" hidden="1">VISTORIA!$B$6:$Z$454</definedName>
    <definedName name="Z_9BAC260F_6B39_4963_8473_63C27F7DF8C1_.wvu.FilterData" localSheetId="7" hidden="1">EVENTOS!$B$6:$R$485</definedName>
    <definedName name="Z_9BFAAC43_FCA3_423B_B7B8_24FF1DF2DF1E_.wvu.FilterData" localSheetId="1" hidden="1">APOIO!$AE$4:$AG$188</definedName>
    <definedName name="Z_9BFAAC43_FCA3_423B_B7B8_24FF1DF2DF1E_.wvu.FilterData" localSheetId="7" hidden="1">EVENTOS!$B$6:$R$485</definedName>
    <definedName name="Z_9BFAAC43_FCA3_423B_B7B8_24FF1DF2DF1E_.wvu.FilterData" localSheetId="4" hidden="1">'INF GERAIS'!$B$6:$T$453</definedName>
    <definedName name="Z_9BFAAC43_FCA3_423B_B7B8_24FF1DF2DF1E_.wvu.FilterData" localSheetId="8" hidden="1">PAGAMENTOS!$B$6:$AY$485</definedName>
    <definedName name="Z_9BFAAC43_FCA3_423B_B7B8_24FF1DF2DF1E_.wvu.FilterData" localSheetId="9" hidden="1">VISTORIA!$B$6:$Z$454</definedName>
    <definedName name="Z_9C3F5AF1_D328_4365_9A38_F0D07198A1FD_.wvu.FilterData" localSheetId="1" hidden="1">APOIO!$AE$4:$AG$188</definedName>
    <definedName name="Z_9C3F5AF1_D328_4365_9A38_F0D07198A1FD_.wvu.FilterData" localSheetId="10" hidden="1">'PRESTAÇÃO DE CONTAS'!$B$6:$O$485</definedName>
    <definedName name="Z_9C47F909_D99B_4633_9B11_F61B9FA95B7C_.wvu.FilterData" localSheetId="1" hidden="1">APOIO!$AE$4:$AG$188</definedName>
    <definedName name="Z_9C47F909_D99B_4633_9B11_F61B9FA95B7C_.wvu.FilterData" localSheetId="9" hidden="1">VISTORIA!$B$6:$Z$453</definedName>
    <definedName name="Z_9C517743_BB95_4717_A828_BD2039FDBDBA_.wvu.FilterData" localSheetId="1" hidden="1">APOIO!$AE$4:$AG$188</definedName>
    <definedName name="Z_9C517743_BB95_4717_A828_BD2039FDBDBA_.wvu.FilterData" localSheetId="2" hidden="1">'E-FISCO'!$A$2:$O$1363</definedName>
    <definedName name="Z_9C517743_BB95_4717_A828_BD2039FDBDBA_.wvu.FilterData" localSheetId="7" hidden="1">EVENTOS!$B$6:$R$485</definedName>
    <definedName name="Z_9C517743_BB95_4717_A828_BD2039FDBDBA_.wvu.FilterData" localSheetId="4" hidden="1">'INF GERAIS'!$B$6:$T$453</definedName>
    <definedName name="Z_9C517743_BB95_4717_A828_BD2039FDBDBA_.wvu.FilterData" localSheetId="8" hidden="1">PAGAMENTOS!$B$6:$AY$485</definedName>
    <definedName name="Z_9C517743_BB95_4717_A828_BD2039FDBDBA_.wvu.FilterData" localSheetId="10" hidden="1">'PRESTAÇÃO DE CONTAS'!$B$6:$O$485</definedName>
    <definedName name="Z_9C67B529_8585_4D67_8816_82453DEF969A_.wvu.FilterData" localSheetId="1" hidden="1">APOIO!$AE$4:$AG$188</definedName>
    <definedName name="Z_9C67B529_8585_4D67_8816_82453DEF969A_.wvu.FilterData" localSheetId="7" hidden="1">EVENTOS!$B$6:$R$485</definedName>
    <definedName name="Z_9C67B529_8585_4D67_8816_82453DEF969A_.wvu.FilterData" localSheetId="10" hidden="1">'PRESTAÇÃO DE CONTAS'!$B$6:$O$485</definedName>
    <definedName name="Z_9C791A3B_6428_4521_9106_E1AE60108C2F_.wvu.FilterData" localSheetId="1" hidden="1">APOIO!$AE$4:$AG$188</definedName>
    <definedName name="Z_9C791A3B_6428_4521_9106_E1AE60108C2F_.wvu.FilterData" localSheetId="7" hidden="1">EVENTOS!$B$6:$R$485</definedName>
    <definedName name="Z_9C791A3B_6428_4521_9106_E1AE60108C2F_.wvu.FilterData" localSheetId="11" hidden="1">'OBS  ENC'!$B$6:$V$485</definedName>
    <definedName name="Z_9C791A3B_6428_4521_9106_E1AE60108C2F_.wvu.FilterData" localSheetId="8" hidden="1">PAGAMENTOS!$B$6:$AY$485</definedName>
    <definedName name="Z_9C791A3B_6428_4521_9106_E1AE60108C2F_.wvu.FilterData" localSheetId="9" hidden="1">VISTORIA!$B$6:$Z$453</definedName>
    <definedName name="Z_9C871C41_2905_4232_A9E8_9FD204F67F73_.wvu.FilterData" localSheetId="1" hidden="1">APOIO!$AE$4:$AG$188</definedName>
    <definedName name="Z_9C871C41_2905_4232_A9E8_9FD204F67F73_.wvu.FilterData" localSheetId="4" hidden="1">'INF GERAIS'!$B$6:$T$453</definedName>
    <definedName name="Z_9C871C41_2905_4232_A9E8_9FD204F67F73_.wvu.FilterData" localSheetId="9" hidden="1">VISTORIA!$B$6:$Z$454</definedName>
    <definedName name="Z_9C974EF8_06D1_4A19_AEB9_C1B5BE839E30_.wvu.FilterData" localSheetId="1" hidden="1">APOIO!$AE$4:$AG$188</definedName>
    <definedName name="Z_9C974EF8_06D1_4A19_AEB9_C1B5BE839E30_.wvu.FilterData" localSheetId="11" hidden="1">'OBS  ENC'!$B$6:$V$485</definedName>
    <definedName name="Z_9CD24A93_9CED_4F65_B5D2_B7FEF3595BA6_.wvu.FilterData" localSheetId="1" hidden="1">APOIO!$AE$4:$AG$188</definedName>
    <definedName name="Z_9CD24A93_9CED_4F65_B5D2_B7FEF3595BA6_.wvu.FilterData" localSheetId="7" hidden="1">EVENTOS!$B$6:$R$485</definedName>
    <definedName name="Z_9CDA9B7B_30CE_4E76_BB58_5CD096803B62_.wvu.FilterData" localSheetId="1" hidden="1">APOIO!$AE$4:$AG$188</definedName>
    <definedName name="Z_9CDA9B7B_30CE_4E76_BB58_5CD096803B62_.wvu.FilterData" localSheetId="10" hidden="1">'PRESTAÇÃO DE CONTAS'!$B$6:$O$485</definedName>
    <definedName name="Z_9CDAA644_58C5_4335_9782_6953CD3347C6_.wvu.FilterData" localSheetId="1" hidden="1">APOIO!$AE$4:$AG$188</definedName>
    <definedName name="Z_9CDAA644_58C5_4335_9782_6953CD3347C6_.wvu.FilterData" localSheetId="4" hidden="1">'INF GERAIS'!$B$6:$T$453</definedName>
    <definedName name="Z_9CDAA644_58C5_4335_9782_6953CD3347C6_.wvu.FilterData" localSheetId="8" hidden="1">PAGAMENTOS!$B$6:$AY$485</definedName>
    <definedName name="Z_9CDAA644_58C5_4335_9782_6953CD3347C6_.wvu.FilterData" localSheetId="9" hidden="1">VISTORIA!$B$6:$Z$453</definedName>
    <definedName name="Z_9CE1879E_69A8_4E8B_9FF1_D2C063F6A642_.wvu.FilterData" localSheetId="1" hidden="1">APOIO!$AE$4:$AG$188</definedName>
    <definedName name="Z_9CE1879E_69A8_4E8B_9FF1_D2C063F6A642_.wvu.FilterData" localSheetId="8" hidden="1">PAGAMENTOS!$B$6:$AY$485</definedName>
    <definedName name="Z_9CF031D1_B3CA_4080_85B0_CD4AF8351454_.wvu.FilterData" localSheetId="1" hidden="1">APOIO!$AE$4:$AG$188</definedName>
    <definedName name="Z_9CF3FDA6_1461_40C7_9F47_60313411E1B9_.wvu.FilterData" localSheetId="1" hidden="1">APOIO!$AE$4:$AG$188</definedName>
    <definedName name="Z_9CF3FDA6_1461_40C7_9F47_60313411E1B9_.wvu.FilterData" localSheetId="7" hidden="1">EVENTOS!$B$6:$R$485</definedName>
    <definedName name="Z_9CFD12C2_7E62_45AC_93A5_9AA69F6F0187_.wvu.FilterData" localSheetId="1" hidden="1">APOIO!$AE$4:$AG$188</definedName>
    <definedName name="Z_9CFD12C2_7E62_45AC_93A5_9AA69F6F0187_.wvu.FilterData" localSheetId="4" hidden="1">'INF GERAIS'!$B$6:$T$453</definedName>
    <definedName name="Z_9CFD12C2_7E62_45AC_93A5_9AA69F6F0187_.wvu.FilterData" localSheetId="11" hidden="1">'OBS  ENC'!$B$6:$V$485</definedName>
    <definedName name="Z_9D881BDD_E8AA_4E74_9B44_0E4027FE44DA_.wvu.FilterData" localSheetId="11" hidden="1">'OBS  ENC'!$B$6:$V$485</definedName>
    <definedName name="Z_9DBEB3AE_650F_4CA8_B8EB_89678C538D80_.wvu.FilterData" localSheetId="1" hidden="1">APOIO!$AE$4:$AG$188</definedName>
    <definedName name="Z_9DBEB3AE_650F_4CA8_B8EB_89678C538D80_.wvu.FilterData" localSheetId="7" hidden="1">EVENTOS!$B$6:$R$485</definedName>
    <definedName name="Z_9DBEB3AE_650F_4CA8_B8EB_89678C538D80_.wvu.FilterData" localSheetId="10" hidden="1">'PRESTAÇÃO DE CONTAS'!$B$6:$O$485</definedName>
    <definedName name="Z_9DE733C4_E159_4ABF_AF2E_BA09826DCED9_.wvu.FilterData" localSheetId="1" hidden="1">APOIO!$AE$4:$AG$188</definedName>
    <definedName name="Z_9DE733C4_E159_4ABF_AF2E_BA09826DCED9_.wvu.FilterData" localSheetId="7" hidden="1">EVENTOS!$B$6:$R$485</definedName>
    <definedName name="Z_9DE733C4_E159_4ABF_AF2E_BA09826DCED9_.wvu.FilterData" localSheetId="10" hidden="1">'PRESTAÇÃO DE CONTAS'!$B$6:$O$485</definedName>
    <definedName name="Z_9E215C7B_83A1_49B1_95B4_9B6F1B541456_.wvu.FilterData" localSheetId="1" hidden="1">APOIO!$AE$4:$AG$188</definedName>
    <definedName name="Z_9E81A7E8_ED01_4370_B8BC_CFA002A7413A_.wvu.FilterData" localSheetId="1" hidden="1">APOIO!$AE$4:$AG$188</definedName>
    <definedName name="Z_9E81A7E8_ED01_4370_B8BC_CFA002A7413A_.wvu.FilterData" localSheetId="7" hidden="1">EVENTOS!$B$6:$R$485</definedName>
    <definedName name="Z_9E81A7E8_ED01_4370_B8BC_CFA002A7413A_.wvu.FilterData" localSheetId="10" hidden="1">'PRESTAÇÃO DE CONTAS'!$B$6:$O$485</definedName>
    <definedName name="Z_9E83239A_5356_492C_B2D4_AC0DAF257F03_.wvu.FilterData" localSheetId="11" hidden="1">'OBS  ENC'!$B$6:$V$485</definedName>
    <definedName name="Z_9E83239A_5356_492C_B2D4_AC0DAF257F03_.wvu.FilterData" localSheetId="8" hidden="1">PAGAMENTOS!$B$6:$AY$485</definedName>
    <definedName name="Z_9E83239A_5356_492C_B2D4_AC0DAF257F03_.wvu.FilterData" localSheetId="9" hidden="1">VISTORIA!$B$6:$Z$453</definedName>
    <definedName name="Z_9EDE08F8_45A0_4242_86AD_3860D340F650_.wvu.FilterData" localSheetId="1" hidden="1">APOIO!$AE$4:$AG$188</definedName>
    <definedName name="Z_9EDE08F8_45A0_4242_86AD_3860D340F650_.wvu.FilterData" localSheetId="8" hidden="1">PAGAMENTOS!$B$6:$AY$485</definedName>
    <definedName name="Z_9EEBBE40_E157_4D31_883A_4276682A6B43_.wvu.FilterData" localSheetId="1" hidden="1">APOIO!$AE$4:$AG$188</definedName>
    <definedName name="Z_9EEBBE40_E157_4D31_883A_4276682A6B43_.wvu.FilterData" localSheetId="4" hidden="1">'INF GERAIS'!$B$6:$T$453</definedName>
    <definedName name="Z_9F1BCA14_01B1_4A65_872E_961379B72980_.wvu.FilterData" localSheetId="1" hidden="1">APOIO!$AE$4:$AG$188</definedName>
    <definedName name="Z_9F1BCA14_01B1_4A65_872E_961379B72980_.wvu.FilterData" localSheetId="7" hidden="1">EVENTOS!$B$6:$R$485</definedName>
    <definedName name="Z_9F1BCA14_01B1_4A65_872E_961379B72980_.wvu.FilterData" localSheetId="8" hidden="1">PAGAMENTOS!$B$6:$AY$485</definedName>
    <definedName name="Z_9F1BCA14_01B1_4A65_872E_961379B72980_.wvu.FilterData" localSheetId="10" hidden="1">'PRESTAÇÃO DE CONTAS'!$B$6:$O$485</definedName>
    <definedName name="Z_9F1BCA14_01B1_4A65_872E_961379B72980_.wvu.FilterData" localSheetId="9" hidden="1">VISTORIA!$B$6:$Z$454</definedName>
    <definedName name="Z_9F1EEFE4_A60C_40D5_A330_35B870B15A24_.wvu.FilterData" localSheetId="1" hidden="1">APOIO!$AE$4:$AG$188</definedName>
    <definedName name="Z_9F1FF3A8_58C0_48C8_A236_987573833FA1_.wvu.FilterData" localSheetId="7" hidden="1">EVENTOS!$B$6:$R$485</definedName>
    <definedName name="Z_9F1FF3A8_58C0_48C8_A236_987573833FA1_.wvu.FilterData" localSheetId="4" hidden="1">'INF GERAIS'!$B$6:$T$453</definedName>
    <definedName name="Z_9F1FF3A8_58C0_48C8_A236_987573833FA1_.wvu.FilterData" localSheetId="11" hidden="1">'OBS  ENC'!$B$6:$V$485</definedName>
    <definedName name="Z_9F1FF3A8_58C0_48C8_A236_987573833FA1_.wvu.FilterData" localSheetId="8" hidden="1">PAGAMENTOS!$B$6:$AY$485</definedName>
    <definedName name="Z_9F1FF3A8_58C0_48C8_A236_987573833FA1_.wvu.FilterData" localSheetId="9" hidden="1">VISTORIA!$B$6:$Z$453</definedName>
    <definedName name="Z_9F205F08_9514_4D3A_AB73_F8F8BBEED168_.wvu.FilterData" localSheetId="1" hidden="1">APOIO!$AE$4:$AG$188</definedName>
    <definedName name="Z_9F205F08_9514_4D3A_AB73_F8F8BBEED168_.wvu.FilterData" localSheetId="7" hidden="1">EVENTOS!$B$6:$R$485</definedName>
    <definedName name="Z_9F3384CC_2D99_49F9_AF6D_B4C0191B29E3_.wvu.FilterData" localSheetId="1" hidden="1">APOIO!$AE$4:$AG$188</definedName>
    <definedName name="Z_9F3384CC_2D99_49F9_AF6D_B4C0191B29E3_.wvu.FilterData" localSheetId="7" hidden="1">EVENTOS!$B$6:$R$485</definedName>
    <definedName name="Z_9F3384CC_2D99_49F9_AF6D_B4C0191B29E3_.wvu.FilterData" localSheetId="4" hidden="1">'INF GERAIS'!$B$6:$T$453</definedName>
    <definedName name="Z_9F3384CC_2D99_49F9_AF6D_B4C0191B29E3_.wvu.FilterData" localSheetId="10" hidden="1">'PRESTAÇÃO DE CONTAS'!$B$6:$O$485</definedName>
    <definedName name="Z_9FA90B3A_02CE_42EC_AE32_9316E9A6D3A0_.wvu.FilterData" localSheetId="1" hidden="1">APOIO!$AE$4:$AG$188</definedName>
    <definedName name="Z_9FA90B3A_02CE_42EC_AE32_9316E9A6D3A0_.wvu.FilterData" localSheetId="7" hidden="1">EVENTOS!$B$6:$R$485</definedName>
    <definedName name="Z_9FA90B3A_02CE_42EC_AE32_9316E9A6D3A0_.wvu.FilterData" localSheetId="9" hidden="1">VISTORIA!$B$6:$Z$453</definedName>
    <definedName name="Z_9FB2FAEE_498E_4DA4_9264_3512B42B86F4_.wvu.FilterData" localSheetId="1" hidden="1">APOIO!$AE$4:$AG$188</definedName>
    <definedName name="Z_9FDAD9B7_B4F2_4808_BDD7_A2746539231D_.wvu.FilterData" localSheetId="1" hidden="1">APOIO!$AE$4:$AG$188</definedName>
    <definedName name="Z_9FDAD9B7_B4F2_4808_BDD7_A2746539231D_.wvu.FilterData" localSheetId="7" hidden="1">EVENTOS!$B$6:$R$485</definedName>
    <definedName name="Z_9FDAD9B7_B4F2_4808_BDD7_A2746539231D_.wvu.FilterData" localSheetId="8" hidden="1">PAGAMENTOS!$B$6:$AY$485</definedName>
    <definedName name="Z_9FDAD9B7_B4F2_4808_BDD7_A2746539231D_.wvu.FilterData" localSheetId="9" hidden="1">VISTORIA!$B$6:$Z$453</definedName>
    <definedName name="Z_9FF2C41F_4EA2_4738_A7C4_2CBC6904C284_.wvu.FilterData" localSheetId="1" hidden="1">APOIO!$AE$4:$AG$188</definedName>
    <definedName name="Z_9FF2C41F_4EA2_4738_A7C4_2CBC6904C284_.wvu.FilterData" localSheetId="7" hidden="1">EVENTOS!$B$6:$R$485</definedName>
    <definedName name="Z_9FF2C41F_4EA2_4738_A7C4_2CBC6904C284_.wvu.FilterData" localSheetId="4" hidden="1">'INF GERAIS'!$B$6:$T$453</definedName>
    <definedName name="Z_9FF2C41F_4EA2_4738_A7C4_2CBC6904C284_.wvu.FilterData" localSheetId="8" hidden="1">PAGAMENTOS!$B$6:$AY$485</definedName>
    <definedName name="Z_9FF2C41F_4EA2_4738_A7C4_2CBC6904C284_.wvu.FilterData" localSheetId="10" hidden="1">'PRESTAÇÃO DE CONTAS'!$B$6:$O$485</definedName>
    <definedName name="Z_9FF2C41F_4EA2_4738_A7C4_2CBC6904C284_.wvu.FilterData" localSheetId="9" hidden="1">VISTORIA!$B$6:$Z$454</definedName>
    <definedName name="Z_A00F7F71_2B68_4C22_B8F4_8D11FD097AF3_.wvu.FilterData" localSheetId="1" hidden="1">APOIO!$AE$4:$AG$188</definedName>
    <definedName name="Z_A02FFD22_99EB_46CD_A961_2B3243C08637_.wvu.FilterData" localSheetId="1" hidden="1">APOIO!$AE$4:$AG$188</definedName>
    <definedName name="Z_A02FFD22_99EB_46CD_A961_2B3243C08637_.wvu.FilterData" localSheetId="4" hidden="1">'INF GERAIS'!$B$6:$T$453</definedName>
    <definedName name="Z_A04768D0_4817_443E_9B01_FBC96278A0F4_.wvu.FilterData" localSheetId="1" hidden="1">APOIO!$AE$4:$AG$188</definedName>
    <definedName name="Z_A04768D0_4817_443E_9B01_FBC96278A0F4_.wvu.FilterData" localSheetId="7" hidden="1">EVENTOS!$B$6:$R$485</definedName>
    <definedName name="Z_A05D5AD8_989F_41F6_B091_676663E909DF_.wvu.FilterData" localSheetId="1" hidden="1">APOIO!$AE$4:$AG$188</definedName>
    <definedName name="Z_A05D5AD8_989F_41F6_B091_676663E909DF_.wvu.FilterData" localSheetId="7" hidden="1">EVENTOS!$B$6:$R$485</definedName>
    <definedName name="Z_A05D5AD8_989F_41F6_B091_676663E909DF_.wvu.FilterData" localSheetId="4" hidden="1">'INF GERAIS'!$B$6:$AJ$453</definedName>
    <definedName name="Z_A05D5AD8_989F_41F6_B091_676663E909DF_.wvu.FilterData" localSheetId="10" hidden="1">'PRESTAÇÃO DE CONTAS'!$B$6:$O$485</definedName>
    <definedName name="Z_A069E7AF_DF14_42B0_ADF0_AF53C6933B3A_.wvu.FilterData" localSheetId="1" hidden="1">APOIO!$AE$4:$AG$188</definedName>
    <definedName name="Z_A069E7AF_DF14_42B0_ADF0_AF53C6933B3A_.wvu.FilterData" localSheetId="7" hidden="1">EVENTOS!$B$6:$R$485</definedName>
    <definedName name="Z_A08ABF54_6229_49C5_8F3D_6D9C4543095F_.wvu.FilterData" localSheetId="1" hidden="1">APOIO!$AE$4:$AG$188</definedName>
    <definedName name="Z_A08ABF54_6229_49C5_8F3D_6D9C4543095F_.wvu.FilterData" localSheetId="11" hidden="1">'OBS  ENC'!$B$6:$V$485</definedName>
    <definedName name="Z_A08ABF54_6229_49C5_8F3D_6D9C4543095F_.wvu.FilterData" localSheetId="8" hidden="1">PAGAMENTOS!$B$6:$AY$485</definedName>
    <definedName name="Z_A08ABF54_6229_49C5_8F3D_6D9C4543095F_.wvu.FilterData" localSheetId="9" hidden="1">VISTORIA!$B$6:$Z$454</definedName>
    <definedName name="Z_A090504C_E249_4BBC_8601_044419B2785B_.wvu.FilterData" localSheetId="1" hidden="1">APOIO!$AE$4:$AG$188</definedName>
    <definedName name="Z_A090504C_E249_4BBC_8601_044419B2785B_.wvu.FilterData" localSheetId="10" hidden="1">'PRESTAÇÃO DE CONTAS'!$B$6:$O$485</definedName>
    <definedName name="Z_A0A03014_7C6C_4810_B80E_7BE95406C1A5_.wvu.FilterData" localSheetId="1" hidden="1">APOIO!$AE$4:$AG$188</definedName>
    <definedName name="Z_A0A03014_7C6C_4810_B80E_7BE95406C1A5_.wvu.FilterData" localSheetId="7" hidden="1">EVENTOS!$B$6:$R$485</definedName>
    <definedName name="Z_A0B86FBB_E1B8_41E8_9CE4_5EC2B3DDF7F6_.wvu.FilterData" localSheetId="1" hidden="1">APOIO!$AE$4:$AG$188</definedName>
    <definedName name="Z_A0BFF7E2_ABCD_48C2_BE71_DF7E293C9AD7_.wvu.FilterData" localSheetId="1" hidden="1">APOIO!$AE$4:$AG$188</definedName>
    <definedName name="Z_A0BFF7E2_ABCD_48C2_BE71_DF7E293C9AD7_.wvu.FilterData" localSheetId="7" hidden="1">EVENTOS!$B$6:$R$485</definedName>
    <definedName name="Z_A0BFF7E2_ABCD_48C2_BE71_DF7E293C9AD7_.wvu.FilterData" localSheetId="4" hidden="1">'INF GERAIS'!$B$6:$T$453</definedName>
    <definedName name="Z_A102EE2F_B2B3_42E1_89D6_0B22954F7C4C_.wvu.FilterData" localSheetId="4" hidden="1">'INF GERAIS'!$B$6:$T$453</definedName>
    <definedName name="Z_A102EE2F_B2B3_42E1_89D6_0B22954F7C4C_.wvu.FilterData" localSheetId="11" hidden="1">'OBS  ENC'!$B$6:$V$485</definedName>
    <definedName name="Z_A102EE2F_B2B3_42E1_89D6_0B22954F7C4C_.wvu.FilterData" localSheetId="8" hidden="1">PAGAMENTOS!$B$6:$AY$485</definedName>
    <definedName name="Z_A14246AA_2AFB_489C_AE81_004EAEFA44C3_.wvu.FilterData" localSheetId="1" hidden="1">APOIO!$AE$4:$AG$188</definedName>
    <definedName name="Z_A14246AA_2AFB_489C_AE81_004EAEFA44C3_.wvu.FilterData" localSheetId="8" hidden="1">PAGAMENTOS!$B$6:$AY$485</definedName>
    <definedName name="Z_A14246AA_2AFB_489C_AE81_004EAEFA44C3_.wvu.FilterData" localSheetId="9" hidden="1">VISTORIA!$B$6:$Z$453</definedName>
    <definedName name="Z_A169E6D9_2C5D_429F_BA94_CC41BF41577A_.wvu.FilterData" localSheetId="1" hidden="1">APOIO!$AE$4:$AG$188</definedName>
    <definedName name="Z_A169E6D9_2C5D_429F_BA94_CC41BF41577A_.wvu.FilterData" localSheetId="8" hidden="1">PAGAMENTOS!$B$6:$AY$485</definedName>
    <definedName name="Z_A169E6D9_2C5D_429F_BA94_CC41BF41577A_.wvu.FilterData" localSheetId="10" hidden="1">'PRESTAÇÃO DE CONTAS'!$B$6:$O$485</definedName>
    <definedName name="Z_A174F7E5_0982_4E07_A58E_CC35E80BECBC_.wvu.FilterData" localSheetId="1" hidden="1">APOIO!$AE$4:$AG$188</definedName>
    <definedName name="Z_A19CD2B7_CFCB_47E7_8082_B92F214DA36C_.wvu.FilterData" localSheetId="7" hidden="1">EVENTOS!$B$6:$R$485</definedName>
    <definedName name="Z_A19CD2B7_CFCB_47E7_8082_B92F214DA36C_.wvu.FilterData" localSheetId="4" hidden="1">'INF GERAIS'!$B$6:$T$453</definedName>
    <definedName name="Z_A19CD2B7_CFCB_47E7_8082_B92F214DA36C_.wvu.FilterData" localSheetId="11" hidden="1">'OBS  ENC'!$B$6:$V$485</definedName>
    <definedName name="Z_A19E72FF_6F89_4829_9CED_97EE2E048D33_.wvu.FilterData" localSheetId="1" hidden="1">APOIO!$AE$4:$AG$188</definedName>
    <definedName name="Z_A19E72FF_6F89_4829_9CED_97EE2E048D33_.wvu.FilterData" localSheetId="11" hidden="1">'OBS  ENC'!$B$6:$V$485</definedName>
    <definedName name="Z_A19E72FF_6F89_4829_9CED_97EE2E048D33_.wvu.FilterData" localSheetId="8" hidden="1">PAGAMENTOS!$B$6:$AY$485</definedName>
    <definedName name="Z_A19E72FF_6F89_4829_9CED_97EE2E048D33_.wvu.FilterData" localSheetId="10" hidden="1">'PRESTAÇÃO DE CONTAS'!$B$6:$O$485</definedName>
    <definedName name="Z_A19E72FF_6F89_4829_9CED_97EE2E048D33_.wvu.FilterData" localSheetId="5" hidden="1">RESUMO!$B$6:$AD$453</definedName>
    <definedName name="Z_A19E72FF_6F89_4829_9CED_97EE2E048D33_.wvu.FilterData" localSheetId="9" hidden="1">VISTORIA!$B$6:$Z$453</definedName>
    <definedName name="Z_A21CC028_FEEC_4911_90CD_6D856BBEFF3B_.wvu.FilterData" localSheetId="1" hidden="1">APOIO!$AE$4:$AG$188</definedName>
    <definedName name="Z_A21CC028_FEEC_4911_90CD_6D856BBEFF3B_.wvu.FilterData" localSheetId="7" hidden="1">EVENTOS!$B$6:$R$485</definedName>
    <definedName name="Z_A21CC028_FEEC_4911_90CD_6D856BBEFF3B_.wvu.FilterData" localSheetId="4" hidden="1">'INF GERAIS'!$B$6:$T$453</definedName>
    <definedName name="Z_A21CC028_FEEC_4911_90CD_6D856BBEFF3B_.wvu.FilterData" localSheetId="8" hidden="1">PAGAMENTOS!$B$6:$AY$485</definedName>
    <definedName name="Z_A21CC028_FEEC_4911_90CD_6D856BBEFF3B_.wvu.FilterData" localSheetId="10" hidden="1">'PRESTAÇÃO DE CONTAS'!$B$6:$O$485</definedName>
    <definedName name="Z_A230F9E8_B255_4F8D_B961_3D60649F3ED1_.wvu.FilterData" localSheetId="7" hidden="1">EVENTOS!$B$6:$R$485</definedName>
    <definedName name="Z_A230F9E8_B255_4F8D_B961_3D60649F3ED1_.wvu.FilterData" localSheetId="11" hidden="1">'OBS  ENC'!$B$6:$V$485</definedName>
    <definedName name="Z_A238FBF8_CD2C_424B_A208_5E94A2E0B693_.wvu.FilterData" localSheetId="8" hidden="1">PAGAMENTOS!$B$6:$AY$485</definedName>
    <definedName name="Z_A2390724_2528_4790_AE21_48B38841F7F1_.wvu.FilterData" localSheetId="1" hidden="1">APOIO!$AE$4:$AG$188</definedName>
    <definedName name="Z_A2390724_2528_4790_AE21_48B38841F7F1_.wvu.FilterData" localSheetId="7" hidden="1">EVENTOS!$B$6:$R$485</definedName>
    <definedName name="Z_A24036E8_D957_4B74_9665_2DCB3DC3006B_.wvu.FilterData" localSheetId="1" hidden="1">APOIO!$AE$4:$AG$188</definedName>
    <definedName name="Z_A24036E8_D957_4B74_9665_2DCB3DC3006B_.wvu.FilterData" localSheetId="4" hidden="1">'INF GERAIS'!$B$6:$T$453</definedName>
    <definedName name="Z_A24036E8_D957_4B74_9665_2DCB3DC3006B_.wvu.FilterData" localSheetId="9" hidden="1">VISTORIA!$B$6:$Z$454</definedName>
    <definedName name="Z_A25F67B2_46A1_4FB7_8AED_72B5EB4A9080_.wvu.FilterData" localSheetId="1" hidden="1">APOIO!$AE$4:$AG$188</definedName>
    <definedName name="Z_A26CCBDD_36FC_4880_B993_F7C04756B6E2_.wvu.FilterData" localSheetId="4" hidden="1">'INF GERAIS'!$B$6:$T$453</definedName>
    <definedName name="Z_A28AEB3F_B370_46C2_B6F1_AE902450DD63_.wvu.FilterData" localSheetId="1" hidden="1">APOIO!$AE$4:$AG$188</definedName>
    <definedName name="Z_A28AEB3F_B370_46C2_B6F1_AE902450DD63_.wvu.FilterData" localSheetId="8" hidden="1">PAGAMENTOS!$B$6:$AY$485</definedName>
    <definedName name="Z_A28AEB3F_B370_46C2_B6F1_AE902450DD63_.wvu.FilterData" localSheetId="9" hidden="1">VISTORIA!$B$6:$Z$454</definedName>
    <definedName name="Z_A3048A1F_BFFC_401C_AA3D_37EFC3369C93_.wvu.FilterData" localSheetId="7" hidden="1">EVENTOS!$B$6:$R$485</definedName>
    <definedName name="Z_A3048A1F_BFFC_401C_AA3D_37EFC3369C93_.wvu.FilterData" localSheetId="4" hidden="1">'INF GERAIS'!$B$6:$AH$453</definedName>
    <definedName name="Z_A3048A1F_BFFC_401C_AA3D_37EFC3369C93_.wvu.FilterData" localSheetId="11" hidden="1">'OBS  ENC'!$B$6:$V$485</definedName>
    <definedName name="Z_A3048A1F_BFFC_401C_AA3D_37EFC3369C93_.wvu.FilterData" localSheetId="8" hidden="1">PAGAMENTOS!$B$6:$AY$485</definedName>
    <definedName name="Z_A3048A1F_BFFC_401C_AA3D_37EFC3369C93_.wvu.FilterData" localSheetId="5" hidden="1">RESUMO!$B$6:$AD$453</definedName>
    <definedName name="Z_A3048A1F_BFFC_401C_AA3D_37EFC3369C93_.wvu.FilterData" localSheetId="9" hidden="1">VISTORIA!$B$6:$Z$453</definedName>
    <definedName name="Z_A30FA83D_582B_48BB_A5AB_F4D7CE23A14D_.wvu.FilterData" localSheetId="1" hidden="1">APOIO!$AE$4:$AG$188</definedName>
    <definedName name="Z_A30FA83D_582B_48BB_A5AB_F4D7CE23A14D_.wvu.FilterData" localSheetId="7" hidden="1">EVENTOS!$B$6:$R$485</definedName>
    <definedName name="Z_A34A3FDD_F85E_4AFC_A6E4_92B0456C0E09_.wvu.FilterData" localSheetId="9" hidden="1">VISTORIA!$B$6:$Z$454</definedName>
    <definedName name="Z_A37CC5CC_ADFE_480C_8611_1A9CD19829A2_.wvu.FilterData" localSheetId="1" hidden="1">APOIO!$AE$4:$AG$188</definedName>
    <definedName name="Z_A37CC5CC_ADFE_480C_8611_1A9CD19829A2_.wvu.FilterData" localSheetId="11" hidden="1">'OBS  ENC'!$B$6:$V$485</definedName>
    <definedName name="Z_A3943DC6_5D86_4399_B753_DE850D53B403_.wvu.FilterData" localSheetId="1" hidden="1">APOIO!$AE$4:$AG$188</definedName>
    <definedName name="Z_A3943DC6_5D86_4399_B753_DE850D53B403_.wvu.FilterData" localSheetId="11" hidden="1">'OBS  ENC'!$B$6:$V$485</definedName>
    <definedName name="Z_A3943DC6_5D86_4399_B753_DE850D53B403_.wvu.FilterData" localSheetId="9" hidden="1">VISTORIA!$B$6:$Z$454</definedName>
    <definedName name="Z_A3D3EB64_E85F_4FDA_A316_091E8DBF5357_.wvu.FilterData" localSheetId="1" hidden="1">APOIO!$AE$4:$AG$188</definedName>
    <definedName name="Z_A3E97822_5F3F_447A_B339_B1F6D0F27616_.wvu.FilterData" localSheetId="1" hidden="1">APOIO!$AE$4:$AG$188</definedName>
    <definedName name="Z_A3E97822_5F3F_447A_B339_B1F6D0F27616_.wvu.FilterData" localSheetId="4" hidden="1">'INF GERAIS'!$B$6:$T$453</definedName>
    <definedName name="Z_A3E97822_5F3F_447A_B339_B1F6D0F27616_.wvu.FilterData" localSheetId="8" hidden="1">PAGAMENTOS!$B$6:$AY$485</definedName>
    <definedName name="Z_A3EC3494_6F4D_4BCB_9C24_8865259D1A4C_.wvu.FilterData" localSheetId="1" hidden="1">APOIO!$AE$4:$AG$188</definedName>
    <definedName name="Z_A3EC3494_6F4D_4BCB_9C24_8865259D1A4C_.wvu.FilterData" localSheetId="7" hidden="1">EVENTOS!$B$6:$R$485</definedName>
    <definedName name="Z_A3F05955_908D_4533_AC51_C730A72825FB_.wvu.FilterData" localSheetId="1" hidden="1">APOIO!$AE$4:$AG$188</definedName>
    <definedName name="Z_A3F05955_908D_4533_AC51_C730A72825FB_.wvu.FilterData" localSheetId="4" hidden="1">'INF GERAIS'!$B$6:$T$453</definedName>
    <definedName name="Z_A3F05955_908D_4533_AC51_C730A72825FB_.wvu.FilterData" localSheetId="10" hidden="1">'PRESTAÇÃO DE CONTAS'!$B$6:$O$485</definedName>
    <definedName name="Z_A4078F52_7DB9_42F2_BB1E_9A7D8EF38374_.wvu.FilterData" localSheetId="7" hidden="1">EVENTOS!$B$6:$R$485</definedName>
    <definedName name="Z_A4078F52_7DB9_42F2_BB1E_9A7D8EF38374_.wvu.FilterData" localSheetId="11" hidden="1">'OBS  ENC'!$B$6:$V$485</definedName>
    <definedName name="Z_A4078F52_7DB9_42F2_BB1E_9A7D8EF38374_.wvu.FilterData" localSheetId="8" hidden="1">PAGAMENTOS!$B$6:$AY$485</definedName>
    <definedName name="Z_A42833E1_5A27_43A1_A5C5_87DD68C2EB8E_.wvu.FilterData" localSheetId="1" hidden="1">APOIO!$AE$4:$AG$188</definedName>
    <definedName name="Z_A42833E1_5A27_43A1_A5C5_87DD68C2EB8E_.wvu.FilterData" localSheetId="7" hidden="1">EVENTOS!$B$6:$R$485</definedName>
    <definedName name="Z_A42833E1_5A27_43A1_A5C5_87DD68C2EB8E_.wvu.FilterData" localSheetId="10" hidden="1">'PRESTAÇÃO DE CONTAS'!$B$6:$O$485</definedName>
    <definedName name="Z_A44B5013_3D05_4F3F_ACC0_E72F539E7165_.wvu.FilterData" localSheetId="7" hidden="1">EVENTOS!$B$6:$R$485</definedName>
    <definedName name="Z_A4612AE5_330F_40FD_912E_C7FF19BEECF2_.wvu.FilterData" localSheetId="7" hidden="1">EVENTOS!$B$6:$R$485</definedName>
    <definedName name="Z_A465A8F1_DF49_46C4_9FC0_DC58023B421A_.wvu.FilterData" localSheetId="1" hidden="1">APOIO!$AE$4:$AG$188</definedName>
    <definedName name="Z_A465A8F1_DF49_46C4_9FC0_DC58023B421A_.wvu.FilterData" localSheetId="10" hidden="1">'PRESTAÇÃO DE CONTAS'!$B$6:$O$485</definedName>
    <definedName name="Z_A4752D93_FDAA_4568_99A4_BDDF8B1276A3_.wvu.FilterData" localSheetId="1" hidden="1">APOIO!$AE$4:$AG$188</definedName>
    <definedName name="Z_A4752D93_FDAA_4568_99A4_BDDF8B1276A3_.wvu.FilterData" localSheetId="4" hidden="1">'INF GERAIS'!$B$6:$T$453</definedName>
    <definedName name="Z_A478E84F_C9CC_4417_AA51_945ACDA58E6E_.wvu.FilterData" localSheetId="1" hidden="1">APOIO!$AE$4:$AG$188</definedName>
    <definedName name="Z_A47F8D3F_D2A7_450B_B026_CA3F0FCA687A_.wvu.FilterData" localSheetId="1" hidden="1">APOIO!$AE$4:$AG$188</definedName>
    <definedName name="Z_A4954EA7_60B7_4A1B_B49F_6BC6B0F4E2A6_.wvu.FilterData" localSheetId="1" hidden="1">APOIO!$AE$4:$AG$188</definedName>
    <definedName name="Z_A4954EA7_60B7_4A1B_B49F_6BC6B0F4E2A6_.wvu.FilterData" localSheetId="8" hidden="1">PAGAMENTOS!$B$6:$AY$485</definedName>
    <definedName name="Z_A49E7F5C_D9DE_4D61_8F65_2A151554DE48_.wvu.FilterData" localSheetId="1" hidden="1">APOIO!$AE$4:$AG$188</definedName>
    <definedName name="Z_A49E7F5C_D9DE_4D61_8F65_2A151554DE48_.wvu.FilterData" localSheetId="4" hidden="1">'INF GERAIS'!$B$6:$T$453</definedName>
    <definedName name="Z_A49E7F5C_D9DE_4D61_8F65_2A151554DE48_.wvu.FilterData" localSheetId="9" hidden="1">VISTORIA!$B$6:$Z$453</definedName>
    <definedName name="Z_A4E13A4F_DB74_4BDE_A0F5_A939DF811BCA_.wvu.FilterData" localSheetId="1" hidden="1">APOIO!$AE$4:$AG$188</definedName>
    <definedName name="Z_A4E13A4F_DB74_4BDE_A0F5_A939DF811BCA_.wvu.FilterData" localSheetId="7" hidden="1">EVENTOS!$B$6:$R$485</definedName>
    <definedName name="Z_A4E13A4F_DB74_4BDE_A0F5_A939DF811BCA_.wvu.FilterData" localSheetId="11" hidden="1">'OBS  ENC'!$B$6:$V$485</definedName>
    <definedName name="Z_A4E13A4F_DB74_4BDE_A0F5_A939DF811BCA_.wvu.FilterData" localSheetId="10" hidden="1">'PRESTAÇÃO DE CONTAS'!$B$6:$O$485</definedName>
    <definedName name="Z_A4E4B070_93DE_4AA4_8821_4FDF0FBE776B_.wvu.FilterData" localSheetId="1" hidden="1">APOIO!$AE$4:$AG$188</definedName>
    <definedName name="Z_A4E4B070_93DE_4AA4_8821_4FDF0FBE776B_.wvu.FilterData" localSheetId="7" hidden="1">EVENTOS!$B$6:$R$485</definedName>
    <definedName name="Z_A4E4B070_93DE_4AA4_8821_4FDF0FBE776B_.wvu.FilterData" localSheetId="4" hidden="1">'INF GERAIS'!$B$6:$T$453</definedName>
    <definedName name="Z_A585DDF7_0A3C_4962_AEC1_1EDDD285BC8E_.wvu.Cols" localSheetId="3" hidden="1">AJUDA!$M:$XFD</definedName>
    <definedName name="Z_A585DDF7_0A3C_4962_AEC1_1EDDD285BC8E_.wvu.FilterData" localSheetId="1" hidden="1">APOIO!$AE$4:$AG$188</definedName>
    <definedName name="Z_A585DDF7_0A3C_4962_AEC1_1EDDD285BC8E_.wvu.FilterData" localSheetId="12" hidden="1">'CONCLUSÃO INFORMAL'!$B$6:$T$485</definedName>
    <definedName name="Z_A585DDF7_0A3C_4962_AEC1_1EDDD285BC8E_.wvu.FilterData" localSheetId="2" hidden="1">'E-FISCO'!$A$2:$O$1514</definedName>
    <definedName name="Z_A585DDF7_0A3C_4962_AEC1_1EDDD285BC8E_.wvu.FilterData" localSheetId="7" hidden="1">EVENTOS!$B$6:$R$485</definedName>
    <definedName name="Z_A585DDF7_0A3C_4962_AEC1_1EDDD285BC8E_.wvu.FilterData" localSheetId="4" hidden="1">'INF GERAIS'!$B$6:$T$453</definedName>
    <definedName name="Z_A585DDF7_0A3C_4962_AEC1_1EDDD285BC8E_.wvu.FilterData" localSheetId="0" hidden="1">'INF GERAIS ORIGINAL'!$B$6:$S$6</definedName>
    <definedName name="Z_A585DDF7_0A3C_4962_AEC1_1EDDD285BC8E_.wvu.FilterData" localSheetId="11" hidden="1">'OBS  ENC'!$B$6:$V$485</definedName>
    <definedName name="Z_A585DDF7_0A3C_4962_AEC1_1EDDD285BC8E_.wvu.FilterData" localSheetId="8" hidden="1">PAGAMENTOS!$B$6:$AY$485</definedName>
    <definedName name="Z_A585DDF7_0A3C_4962_AEC1_1EDDD285BC8E_.wvu.FilterData" localSheetId="10" hidden="1">'PRESTAÇÃO DE CONTAS'!$B$6:$O$485</definedName>
    <definedName name="Z_A585DDF7_0A3C_4962_AEC1_1EDDD285BC8E_.wvu.FilterData" localSheetId="5" hidden="1">RESUMO!$B$6:$AD$454</definedName>
    <definedName name="Z_A585DDF7_0A3C_4962_AEC1_1EDDD285BC8E_.wvu.FilterData" localSheetId="6" hidden="1">'TERMO DE ADESÃO'!$B$6:$K$485</definedName>
    <definedName name="Z_A585DDF7_0A3C_4962_AEC1_1EDDD285BC8E_.wvu.FilterData" localSheetId="9" hidden="1">VISTORIA!$B$6:$Z$454</definedName>
    <definedName name="Z_A585DDF7_0A3C_4962_AEC1_1EDDD285BC8E_.wvu.PrintArea" localSheetId="2" hidden="1">'E-FISCO'!$A:$M</definedName>
    <definedName name="Z_A58C3461_83AA_4536_8267_2BBDEE206E89_.wvu.FilterData" localSheetId="1" hidden="1">APOIO!$AE$4:$AG$188</definedName>
    <definedName name="Z_A58C3461_83AA_4536_8267_2BBDEE206E89_.wvu.FilterData" localSheetId="11" hidden="1">'OBS  ENC'!$B$6:$V$485</definedName>
    <definedName name="Z_A5AC1701_2E99_4789_A001_A926902DB7A3_.wvu.FilterData" localSheetId="8" hidden="1">PAGAMENTOS!$B$6:$AY$485</definedName>
    <definedName name="Z_A5AC1701_2E99_4789_A001_A926902DB7A3_.wvu.FilterData" localSheetId="9" hidden="1">VISTORIA!$B$6:$Z$453</definedName>
    <definedName name="Z_A601E455_4274_4240_81E0_21EF5A562D10_.wvu.FilterData" localSheetId="1" hidden="1">APOIO!$AE$4:$AG$188</definedName>
    <definedName name="Z_A601E455_4274_4240_81E0_21EF5A562D10_.wvu.FilterData" localSheetId="4" hidden="1">'INF GERAIS'!$B$6:$T$453</definedName>
    <definedName name="Z_A601E455_4274_4240_81E0_21EF5A562D10_.wvu.FilterData" localSheetId="10" hidden="1">'PRESTAÇÃO DE CONTAS'!$B$6:$O$485</definedName>
    <definedName name="Z_A65229B0_87A6_4969_8169_00521455F24B_.wvu.FilterData" localSheetId="2" hidden="1">'E-FISCO'!$A$2:$O$891</definedName>
    <definedName name="Z_A65229B0_87A6_4969_8169_00521455F24B_.wvu.FilterData" localSheetId="11" hidden="1">'OBS  ENC'!$B$6:$V$485</definedName>
    <definedName name="Z_A65229B0_87A6_4969_8169_00521455F24B_.wvu.FilterData" localSheetId="8" hidden="1">PAGAMENTOS!$B$6:$AY$485</definedName>
    <definedName name="Z_A688E24B_C7A7_4392_B467_33F79D430290_.wvu.FilterData" localSheetId="7" hidden="1">EVENTOS!$B$6:$R$485</definedName>
    <definedName name="Z_A688E24B_C7A7_4392_B467_33F79D430290_.wvu.FilterData" localSheetId="4" hidden="1">'INF GERAIS'!$B$6:$T$453</definedName>
    <definedName name="Z_A688E24B_C7A7_4392_B467_33F79D430290_.wvu.FilterData" localSheetId="11" hidden="1">'OBS  ENC'!$B$6:$V$485</definedName>
    <definedName name="Z_A688E24B_C7A7_4392_B467_33F79D430290_.wvu.FilterData" localSheetId="10" hidden="1">'PRESTAÇÃO DE CONTAS'!$B$6:$O$485</definedName>
    <definedName name="Z_A6B4FEEA_1BE4_4BAE_B0D5_BA11D40997AF_.wvu.FilterData" localSheetId="1" hidden="1">APOIO!$AE$4:$AG$188</definedName>
    <definedName name="Z_A6D1D737_6D30_4698_BE49_A9E8ED534779_.wvu.FilterData" localSheetId="11" hidden="1">'OBS  ENC'!$B$6:$V$485</definedName>
    <definedName name="Z_A6D4C0A1_A9AE_47D1_B0E8_22A9928D6A2E_.wvu.FilterData" localSheetId="1" hidden="1">APOIO!$AE$4:$AG$188</definedName>
    <definedName name="Z_A6D4C0A1_A9AE_47D1_B0E8_22A9928D6A2E_.wvu.FilterData" localSheetId="7" hidden="1">EVENTOS!$B$6:$R$485</definedName>
    <definedName name="Z_A6E6BC8C_9815_43E2_BC55_A4BAEA1A6881_.wvu.FilterData" localSheetId="1" hidden="1">APOIO!$AE$4:$AG$188</definedName>
    <definedName name="Z_A7024C39_E0C3_4C5C_8AFF_13B54E96FD54_.wvu.FilterData" localSheetId="1" hidden="1">APOIO!$AE$4:$AG$188</definedName>
    <definedName name="Z_A7024C39_E0C3_4C5C_8AFF_13B54E96FD54_.wvu.FilterData" localSheetId="7" hidden="1">EVENTOS!$B$6:$R$485</definedName>
    <definedName name="Z_A7024C39_E0C3_4C5C_8AFF_13B54E96FD54_.wvu.FilterData" localSheetId="4" hidden="1">'INF GERAIS'!$B$6:$T$453</definedName>
    <definedName name="Z_A7024C39_E0C3_4C5C_8AFF_13B54E96FD54_.wvu.FilterData" localSheetId="10" hidden="1">'PRESTAÇÃO DE CONTAS'!$B$6:$O$485</definedName>
    <definedName name="Z_A71D1BED_0862_4ED9_9F00_C752628BAB59_.wvu.FilterData" localSheetId="1" hidden="1">APOIO!$AE$4:$AG$188</definedName>
    <definedName name="Z_A71D1BED_0862_4ED9_9F00_C752628BAB59_.wvu.FilterData" localSheetId="7" hidden="1">EVENTOS!$B$6:$R$485</definedName>
    <definedName name="Z_A71D1BED_0862_4ED9_9F00_C752628BAB59_.wvu.FilterData" localSheetId="4" hidden="1">'INF GERAIS'!$B$6:$T$453</definedName>
    <definedName name="Z_A71D1BED_0862_4ED9_9F00_C752628BAB59_.wvu.FilterData" localSheetId="10" hidden="1">'PRESTAÇÃO DE CONTAS'!$B$6:$O$485</definedName>
    <definedName name="Z_A7B15080_22A7_4579_A885_AF4328346AE2_.wvu.FilterData" localSheetId="4" hidden="1">'INF GERAIS'!$B$6:$T$453</definedName>
    <definedName name="Z_A7D0319C_6B73_4F49_A64E_8A92F66553F9_.wvu.FilterData" localSheetId="9" hidden="1">VISTORIA!$B$6:$Z$453</definedName>
    <definedName name="Z_A7D0CF9A_53ED_4B6E_92C6_84E41C011BA6_.wvu.FilterData" localSheetId="1" hidden="1">APOIO!$AE$4:$AG$188</definedName>
    <definedName name="Z_A7D0CF9A_53ED_4B6E_92C6_84E41C011BA6_.wvu.FilterData" localSheetId="2" hidden="1">'E-FISCO'!$A$2:$O$1133</definedName>
    <definedName name="Z_A7D0CF9A_53ED_4B6E_92C6_84E41C011BA6_.wvu.FilterData" localSheetId="7" hidden="1">EVENTOS!$B$6:$R$485</definedName>
    <definedName name="Z_A7D0CF9A_53ED_4B6E_92C6_84E41C011BA6_.wvu.FilterData" localSheetId="4" hidden="1">'INF GERAIS'!$B$6:$T$453</definedName>
    <definedName name="Z_A7D0CF9A_53ED_4B6E_92C6_84E41C011BA6_.wvu.FilterData" localSheetId="8" hidden="1">PAGAMENTOS!$B$6:$AY$485</definedName>
    <definedName name="Z_A7D0CF9A_53ED_4B6E_92C6_84E41C011BA6_.wvu.FilterData" localSheetId="10" hidden="1">'PRESTAÇÃO DE CONTAS'!$B$6:$O$485</definedName>
    <definedName name="Z_A7D0CF9A_53ED_4B6E_92C6_84E41C011BA6_.wvu.FilterData" localSheetId="9" hidden="1">VISTORIA!$B$6:$Z$453</definedName>
    <definedName name="Z_A7F68400_2577_437F_8A9D_DF4D44E05499_.wvu.FilterData" localSheetId="1" hidden="1">APOIO!$AE$4:$AG$188</definedName>
    <definedName name="Z_A80547D2_EB01_423A_B38A_28E072FD8CD5_.wvu.FilterData" localSheetId="11" hidden="1">'OBS  ENC'!$B$6:$V$485</definedName>
    <definedName name="Z_A805897E_EBDD_4F61_A28F_9B78B6157A03_.wvu.FilterData" localSheetId="7" hidden="1">EVENTOS!$B$6:$R$485</definedName>
    <definedName name="Z_A805897E_EBDD_4F61_A28F_9B78B6157A03_.wvu.FilterData" localSheetId="11" hidden="1">'OBS  ENC'!$B$6:$V$485</definedName>
    <definedName name="Z_A80AD196_5095_4AE3_8D6E_42C100D6169C_.wvu.FilterData" localSheetId="1" hidden="1">APOIO!$AE$4:$AG$188</definedName>
    <definedName name="Z_A80AD196_5095_4AE3_8D6E_42C100D6169C_.wvu.FilterData" localSheetId="4" hidden="1">'INF GERAIS'!$B$6:$T$453</definedName>
    <definedName name="Z_A83848A0_525B_4D65_B0F9_FCD7DB31037B_.wvu.FilterData" localSheetId="8" hidden="1">PAGAMENTOS!$B$6:$AY$485</definedName>
    <definedName name="Z_A83848A0_525B_4D65_B0F9_FCD7DB31037B_.wvu.FilterData" localSheetId="9" hidden="1">VISTORIA!$B$6:$Z$453</definedName>
    <definedName name="Z_A838E7AA_65E2_4962_A28F_BE6F0096FFC7_.wvu.FilterData" localSheetId="1" hidden="1">APOIO!$AE$4:$AG$188</definedName>
    <definedName name="Z_A838E7AA_65E2_4962_A28F_BE6F0096FFC7_.wvu.FilterData" localSheetId="4" hidden="1">'INF GERAIS'!$B$6:$T$453</definedName>
    <definedName name="Z_A838E7AA_65E2_4962_A28F_BE6F0096FFC7_.wvu.FilterData" localSheetId="8" hidden="1">PAGAMENTOS!$B$6:$AY$485</definedName>
    <definedName name="Z_A8482771_B87B_4107_9CCE_3951FF6E851D_.wvu.FilterData" localSheetId="1" hidden="1">APOIO!$AE$4:$AG$188</definedName>
    <definedName name="Z_A8482771_B87B_4107_9CCE_3951FF6E851D_.wvu.FilterData" localSheetId="2" hidden="1">'E-FISCO'!$A$2:$O$1084</definedName>
    <definedName name="Z_A8482771_B87B_4107_9CCE_3951FF6E851D_.wvu.FilterData" localSheetId="8" hidden="1">PAGAMENTOS!$B$6:$AY$485</definedName>
    <definedName name="Z_A8678AFB_B2C4_44CB_B2D3_D90068D5C544_.wvu.FilterData" localSheetId="1" hidden="1">APOIO!$AE$4:$AG$188</definedName>
    <definedName name="Z_A8678AFB_B2C4_44CB_B2D3_D90068D5C544_.wvu.FilterData" localSheetId="8" hidden="1">PAGAMENTOS!$B$6:$AY$485</definedName>
    <definedName name="Z_A8678AFB_B2C4_44CB_B2D3_D90068D5C544_.wvu.FilterData" localSheetId="9" hidden="1">VISTORIA!$B$6:$Z$454</definedName>
    <definedName name="Z_A885B359_D653_4D13_A644_56877099939E_.wvu.FilterData" localSheetId="1" hidden="1">APOIO!$AE$4:$AG$188</definedName>
    <definedName name="Z_A885B359_D653_4D13_A644_56877099939E_.wvu.FilterData" localSheetId="8" hidden="1">PAGAMENTOS!$B$6:$AY$485</definedName>
    <definedName name="Z_A885B359_D653_4D13_A644_56877099939E_.wvu.FilterData" localSheetId="9" hidden="1">VISTORIA!$B$6:$Z$454</definedName>
    <definedName name="Z_A8D313D5_428E_41B3_BB94_85EAFEE813D8_.wvu.FilterData" localSheetId="1" hidden="1">APOIO!$AE$4:$AG$188</definedName>
    <definedName name="Z_A8D313D5_428E_41B3_BB94_85EAFEE813D8_.wvu.FilterData" localSheetId="8" hidden="1">PAGAMENTOS!$B$6:$AY$485</definedName>
    <definedName name="Z_A8D313D5_428E_41B3_BB94_85EAFEE813D8_.wvu.FilterData" localSheetId="9" hidden="1">VISTORIA!$B$6:$Z$453</definedName>
    <definedName name="Z_A8FD3DEE_8CC1_4629_BD68_074EE2E78E95_.wvu.FilterData" localSheetId="1" hidden="1">APOIO!$AE$4:$AG$188</definedName>
    <definedName name="Z_A8FD3DEE_8CC1_4629_BD68_074EE2E78E95_.wvu.FilterData" localSheetId="7" hidden="1">EVENTOS!$B$6:$R$485</definedName>
    <definedName name="Z_A8FD3DEE_8CC1_4629_BD68_074EE2E78E95_.wvu.FilterData" localSheetId="4" hidden="1">'INF GERAIS'!$B$6:$T$453</definedName>
    <definedName name="Z_A8FD3DEE_8CC1_4629_BD68_074EE2E78E95_.wvu.FilterData" localSheetId="8" hidden="1">PAGAMENTOS!$B$6:$AY$485</definedName>
    <definedName name="Z_A8FD3DEE_8CC1_4629_BD68_074EE2E78E95_.wvu.FilterData" localSheetId="10" hidden="1">'PRESTAÇÃO DE CONTAS'!$B$6:$O$485</definedName>
    <definedName name="Z_A8FD3DEE_8CC1_4629_BD68_074EE2E78E95_.wvu.FilterData" localSheetId="9" hidden="1">VISTORIA!$B$6:$Z$453</definedName>
    <definedName name="Z_A91565C0_37A5_40D9_B5B7_491F65072C54_.wvu.FilterData" localSheetId="1" hidden="1">APOIO!$AE$4:$AG$188</definedName>
    <definedName name="Z_A951101A_0FFE_4E09_8128_4798A4CCE1B1_.wvu.FilterData" localSheetId="11" hidden="1">'OBS  ENC'!$B$6:$V$485</definedName>
    <definedName name="Z_A96001F8_E3F7_4755_9100_615B37D9C879_.wvu.FilterData" localSheetId="1" hidden="1">APOIO!$AE$4:$AG$188</definedName>
    <definedName name="Z_A96001F8_E3F7_4755_9100_615B37D9C879_.wvu.FilterData" localSheetId="2" hidden="1">'E-FISCO'!$A$2:$O$1379</definedName>
    <definedName name="Z_A96001F8_E3F7_4755_9100_615B37D9C879_.wvu.FilterData" localSheetId="7" hidden="1">EVENTOS!$B$6:$R$485</definedName>
    <definedName name="Z_A96001F8_E3F7_4755_9100_615B37D9C879_.wvu.FilterData" localSheetId="4" hidden="1">'INF GERAIS'!$B$6:$T$453</definedName>
    <definedName name="Z_A96001F8_E3F7_4755_9100_615B37D9C879_.wvu.FilterData" localSheetId="8" hidden="1">PAGAMENTOS!$B$6:$AY$485</definedName>
    <definedName name="Z_A993BC5C_26A3_4BB6_9EB4_273A53B2CF7C_.wvu.FilterData" localSheetId="1" hidden="1">APOIO!$AE$4:$AG$188</definedName>
    <definedName name="Z_A993BC5C_26A3_4BB6_9EB4_273A53B2CF7C_.wvu.FilterData" localSheetId="10" hidden="1">'PRESTAÇÃO DE CONTAS'!$B$6:$O$485</definedName>
    <definedName name="Z_A9996AD0_EDC0_4D54_8217_3F7DEF27EBFD_.wvu.FilterData" localSheetId="1" hidden="1">APOIO!$AE$4:$AG$188</definedName>
    <definedName name="Z_A9996AD0_EDC0_4D54_8217_3F7DEF27EBFD_.wvu.FilterData" localSheetId="4" hidden="1">'INF GERAIS'!$B$6:$T$453</definedName>
    <definedName name="Z_A999E0CB_9109_4339_A896_F87D69FF9AB3_.wvu.FilterData" localSheetId="11" hidden="1">'OBS  ENC'!$B$6:$V$485</definedName>
    <definedName name="Z_A99D47B2_9BE5_4699_A56C_376AB800A513_.wvu.FilterData" localSheetId="11" hidden="1">'OBS  ENC'!$B$6:$V$485</definedName>
    <definedName name="Z_A9B046AE_FDBA_4555_82C5_05F044429613_.wvu.FilterData" localSheetId="1" hidden="1">APOIO!$AE$4:$AG$188</definedName>
    <definedName name="Z_A9B046AE_FDBA_4555_82C5_05F044429613_.wvu.FilterData" localSheetId="4" hidden="1">'INF GERAIS'!$B$6:$T$453</definedName>
    <definedName name="Z_A9C1E5E4_F0A2_4D17_8304_6C5CF4838019_.wvu.FilterData" localSheetId="7" hidden="1">EVENTOS!$B$6:$R$485</definedName>
    <definedName name="Z_A9C1E5E4_F0A2_4D17_8304_6C5CF4838019_.wvu.FilterData" localSheetId="11" hidden="1">'OBS  ENC'!$B$6:$V$485</definedName>
    <definedName name="Z_A9C1E5E4_F0A2_4D17_8304_6C5CF4838019_.wvu.FilterData" localSheetId="8" hidden="1">PAGAMENTOS!$B$6:$AY$485</definedName>
    <definedName name="Z_A9C1E5E4_F0A2_4D17_8304_6C5CF4838019_.wvu.FilterData" localSheetId="9" hidden="1">VISTORIA!$B$6:$Z$453</definedName>
    <definedName name="Z_AA05856A_B1DA_471B_8295_0895DFBFF796_.wvu.FilterData" localSheetId="1" hidden="1">APOIO!$AE$4:$AG$188</definedName>
    <definedName name="Z_AA05856A_B1DA_471B_8295_0895DFBFF796_.wvu.FilterData" localSheetId="2" hidden="1">'E-FISCO'!$A$2:$O$1440</definedName>
    <definedName name="Z_AA05856A_B1DA_471B_8295_0895DFBFF796_.wvu.FilterData" localSheetId="7" hidden="1">EVENTOS!$B$6:$R$485</definedName>
    <definedName name="Z_AA05856A_B1DA_471B_8295_0895DFBFF796_.wvu.FilterData" localSheetId="4" hidden="1">'INF GERAIS'!$B$6:$T$453</definedName>
    <definedName name="Z_AA05856A_B1DA_471B_8295_0895DFBFF796_.wvu.FilterData" localSheetId="8" hidden="1">PAGAMENTOS!$B$6:$AY$485</definedName>
    <definedName name="Z_AA05856A_B1DA_471B_8295_0895DFBFF796_.wvu.FilterData" localSheetId="10" hidden="1">'PRESTAÇÃO DE CONTAS'!$B$6:$O$485</definedName>
    <definedName name="Z_AA16A580_CB03_48B0_9289_773CFD1E2720_.wvu.FilterData" localSheetId="1" hidden="1">APOIO!$AE$4:$AG$188</definedName>
    <definedName name="Z_AA265A5B_F55C_41CE_AF89_7BA463308A75_.wvu.FilterData" localSheetId="1" hidden="1">APOIO!$AE$4:$AG$188</definedName>
    <definedName name="Z_AA265A5B_F55C_41CE_AF89_7BA463308A75_.wvu.FilterData" localSheetId="11" hidden="1">'OBS  ENC'!$B$6:$V$485</definedName>
    <definedName name="Z_AA3D6616_5BF4_4A29_BD97_CD58C2C7AE3E_.wvu.FilterData" localSheetId="1" hidden="1">APOIO!$AE$4:$AG$188</definedName>
    <definedName name="Z_AA3D6616_5BF4_4A29_BD97_CD58C2C7AE3E_.wvu.FilterData" localSheetId="7" hidden="1">EVENTOS!$B$6:$R$485</definedName>
    <definedName name="Z_AA3D6616_5BF4_4A29_BD97_CD58C2C7AE3E_.wvu.FilterData" localSheetId="10" hidden="1">'PRESTAÇÃO DE CONTAS'!$B$6:$O$485</definedName>
    <definedName name="Z_AACF6D96_7980_4633_AFB9_8442528923EF_.wvu.FilterData" localSheetId="1" hidden="1">APOIO!$AE$4:$AG$188</definedName>
    <definedName name="Z_AACF6D96_7980_4633_AFB9_8442528923EF_.wvu.FilterData" localSheetId="7" hidden="1">EVENTOS!$B$6:$R$485</definedName>
    <definedName name="Z_AACF6D96_7980_4633_AFB9_8442528923EF_.wvu.FilterData" localSheetId="11" hidden="1">'OBS  ENC'!$B$6:$V$485</definedName>
    <definedName name="Z_AACF6D96_7980_4633_AFB9_8442528923EF_.wvu.FilterData" localSheetId="6" hidden="1">'TERMO DE ADESÃO'!$B$6:$K$485</definedName>
    <definedName name="Z_AADF5965_6082_4112_9CE5_D14AAD5CC369_.wvu.FilterData" localSheetId="1" hidden="1">APOIO!$AE$4:$AG$188</definedName>
    <definedName name="Z_AADF5965_6082_4112_9CE5_D14AAD5CC369_.wvu.FilterData" localSheetId="7" hidden="1">EVENTOS!$B$6:$R$485</definedName>
    <definedName name="Z_AADF5965_6082_4112_9CE5_D14AAD5CC369_.wvu.FilterData" localSheetId="4" hidden="1">'INF GERAIS'!$B$6:$T$453</definedName>
    <definedName name="Z_AADF5965_6082_4112_9CE5_D14AAD5CC369_.wvu.FilterData" localSheetId="8" hidden="1">PAGAMENTOS!$B$6:$AY$485</definedName>
    <definedName name="Z_AADF5965_6082_4112_9CE5_D14AAD5CC369_.wvu.FilterData" localSheetId="10" hidden="1">'PRESTAÇÃO DE CONTAS'!$B$6:$O$485</definedName>
    <definedName name="Z_AADF5965_6082_4112_9CE5_D14AAD5CC369_.wvu.FilterData" localSheetId="9" hidden="1">VISTORIA!$B$6:$Z$454</definedName>
    <definedName name="Z_AAFBAC42_2DED_4332_BAAE_7BF0C2C7FADF_.wvu.FilterData" localSheetId="11" hidden="1">'OBS  ENC'!$B$6:$V$485</definedName>
    <definedName name="Z_AAFBAC42_2DED_4332_BAAE_7BF0C2C7FADF_.wvu.FilterData" localSheetId="8" hidden="1">PAGAMENTOS!$B$6:$AY$485</definedName>
    <definedName name="Z_AB225203_5635_47F7_85AA_01C1A74E02B7_.wvu.FilterData" localSheetId="8" hidden="1">PAGAMENTOS!$B$6:$AY$485</definedName>
    <definedName name="Z_AB64DC8F_63CE_4F5E_B8C0_D12AEA296CD7_.wvu.FilterData" localSheetId="1" hidden="1">APOIO!$AE$4:$AG$188</definedName>
    <definedName name="Z_AB64DC8F_63CE_4F5E_B8C0_D12AEA296CD7_.wvu.FilterData" localSheetId="7" hidden="1">EVENTOS!$B$6:$R$485</definedName>
    <definedName name="Z_AB64DC8F_63CE_4F5E_B8C0_D12AEA296CD7_.wvu.FilterData" localSheetId="4" hidden="1">'INF GERAIS'!$B$6:$T$453</definedName>
    <definedName name="Z_AB64DC8F_63CE_4F5E_B8C0_D12AEA296CD7_.wvu.FilterData" localSheetId="11" hidden="1">'OBS  ENC'!$B$6:$V$485</definedName>
    <definedName name="Z_AB64DC8F_63CE_4F5E_B8C0_D12AEA296CD7_.wvu.FilterData" localSheetId="10" hidden="1">'PRESTAÇÃO DE CONTAS'!$B$6:$O$485</definedName>
    <definedName name="Z_AB96FAE9_AC13_4183_B90D_7C458ABAAD73_.wvu.FilterData" localSheetId="1" hidden="1">APOIO!$AE$4:$AG$188</definedName>
    <definedName name="Z_AB96FAE9_AC13_4183_B90D_7C458ABAAD73_.wvu.FilterData" localSheetId="7" hidden="1">EVENTOS!$B$6:$R$485</definedName>
    <definedName name="Z_AB96FAE9_AC13_4183_B90D_7C458ABAAD73_.wvu.FilterData" localSheetId="4" hidden="1">'INF GERAIS'!$B$6:$T$453</definedName>
    <definedName name="Z_ABAC6421_5D62_4A60_A1D2_86EF3FF06E2D_.wvu.FilterData" localSheetId="1" hidden="1">APOIO!$AE$4:$AG$188</definedName>
    <definedName name="Z_ABAC6421_5D62_4A60_A1D2_86EF3FF06E2D_.wvu.FilterData" localSheetId="7" hidden="1">EVENTOS!$B$6:$R$485</definedName>
    <definedName name="Z_ABAC6421_5D62_4A60_A1D2_86EF3FF06E2D_.wvu.FilterData" localSheetId="4" hidden="1">'INF GERAIS'!$B$6:$T$453</definedName>
    <definedName name="Z_ABAC6421_5D62_4A60_A1D2_86EF3FF06E2D_.wvu.FilterData" localSheetId="11" hidden="1">'OBS  ENC'!$B$6:$V$485</definedName>
    <definedName name="Z_ABAC6421_5D62_4A60_A1D2_86EF3FF06E2D_.wvu.FilterData" localSheetId="10" hidden="1">'PRESTAÇÃO DE CONTAS'!$B$6:$O$485</definedName>
    <definedName name="Z_ABAC6421_5D62_4A60_A1D2_86EF3FF06E2D_.wvu.FilterData" localSheetId="9" hidden="1">VISTORIA!$B$6:$Z$454</definedName>
    <definedName name="Z_AC274BFA_4D05_42C1_946C_5E9A545F1FBE_.wvu.FilterData" localSheetId="1" hidden="1">APOIO!$AE$4:$AG$188</definedName>
    <definedName name="Z_AC274BFA_4D05_42C1_946C_5E9A545F1FBE_.wvu.FilterData" localSheetId="10" hidden="1">'PRESTAÇÃO DE CONTAS'!$B$6:$O$485</definedName>
    <definedName name="Z_AC3AD8D2_14BD_4333_96AB_92C25BDABF27_.wvu.FilterData" localSheetId="11" hidden="1">'OBS  ENC'!$B$6:$V$485</definedName>
    <definedName name="Z_AC48E6AF_0EE1_4FA0_AC3C_24875FDDB814_.wvu.FilterData" localSheetId="1" hidden="1">APOIO!$AE$4:$AG$188</definedName>
    <definedName name="Z_AC48E6AF_0EE1_4FA0_AC3C_24875FDDB814_.wvu.FilterData" localSheetId="7" hidden="1">EVENTOS!$B$6:$R$485</definedName>
    <definedName name="Z_AC48E6AF_0EE1_4FA0_AC3C_24875FDDB814_.wvu.FilterData" localSheetId="4" hidden="1">'INF GERAIS'!$B$6:$T$453</definedName>
    <definedName name="Z_AC48E6AF_0EE1_4FA0_AC3C_24875FDDB814_.wvu.FilterData" localSheetId="9" hidden="1">VISTORIA!$B$6:$Z$453</definedName>
    <definedName name="Z_AC9F400C_7832_4EC6_B288_73CD4367BE9D_.wvu.FilterData" localSheetId="1" hidden="1">APOIO!$AE$4:$AG$188</definedName>
    <definedName name="Z_AC9F400C_7832_4EC6_B288_73CD4367BE9D_.wvu.FilterData" localSheetId="7" hidden="1">EVENTOS!$B$6:$R$485</definedName>
    <definedName name="Z_ACDE2E2E_5E6C_4FF9_81C2_0EFF84E54EA7_.wvu.FilterData" localSheetId="1" hidden="1">APOIO!$AE$4:$AG$188</definedName>
    <definedName name="Z_ACDE2E2E_5E6C_4FF9_81C2_0EFF84E54EA7_.wvu.FilterData" localSheetId="7" hidden="1">EVENTOS!$B$6:$R$485</definedName>
    <definedName name="Z_ACDE2E2E_5E6C_4FF9_81C2_0EFF84E54EA7_.wvu.FilterData" localSheetId="4" hidden="1">'INF GERAIS'!$B$6:$T$453</definedName>
    <definedName name="Z_ACDE2E2E_5E6C_4FF9_81C2_0EFF84E54EA7_.wvu.FilterData" localSheetId="11" hidden="1">'OBS  ENC'!$B$6:$V$485</definedName>
    <definedName name="Z_AD046ECD_751F_4332_8FC4_274F08D4DE7E_.wvu.Cols" localSheetId="3" hidden="1">AJUDA!$M:$XFD</definedName>
    <definedName name="Z_AD046ECD_751F_4332_8FC4_274F08D4DE7E_.wvu.FilterData" localSheetId="1" hidden="1">APOIO!$AE$4:$AG$188</definedName>
    <definedName name="Z_AD046ECD_751F_4332_8FC4_274F08D4DE7E_.wvu.FilterData" localSheetId="12" hidden="1">'CONCLUSÃO INFORMAL'!$B$6:$T$485</definedName>
    <definedName name="Z_AD046ECD_751F_4332_8FC4_274F08D4DE7E_.wvu.FilterData" localSheetId="2" hidden="1">'E-FISCO'!$A$2:$O$1514</definedName>
    <definedName name="Z_AD046ECD_751F_4332_8FC4_274F08D4DE7E_.wvu.FilterData" localSheetId="7" hidden="1">EVENTOS!$B$6:$R$485</definedName>
    <definedName name="Z_AD046ECD_751F_4332_8FC4_274F08D4DE7E_.wvu.FilterData" localSheetId="4" hidden="1">'INF GERAIS'!$B$6:$T$453</definedName>
    <definedName name="Z_AD046ECD_751F_4332_8FC4_274F08D4DE7E_.wvu.FilterData" localSheetId="0" hidden="1">'INF GERAIS ORIGINAL'!$B$6:$S$6</definedName>
    <definedName name="Z_AD046ECD_751F_4332_8FC4_274F08D4DE7E_.wvu.FilterData" localSheetId="11" hidden="1">'OBS  ENC'!$B$6:$V$485</definedName>
    <definedName name="Z_AD046ECD_751F_4332_8FC4_274F08D4DE7E_.wvu.FilterData" localSheetId="8" hidden="1">PAGAMENTOS!$B$6:$AY$485</definedName>
    <definedName name="Z_AD046ECD_751F_4332_8FC4_274F08D4DE7E_.wvu.FilterData" localSheetId="10" hidden="1">'PRESTAÇÃO DE CONTAS'!$B$6:$O$485</definedName>
    <definedName name="Z_AD046ECD_751F_4332_8FC4_274F08D4DE7E_.wvu.FilterData" localSheetId="5" hidden="1">RESUMO!$B$6:$AD$454</definedName>
    <definedName name="Z_AD046ECD_751F_4332_8FC4_274F08D4DE7E_.wvu.FilterData" localSheetId="6" hidden="1">'TERMO DE ADESÃO'!$B$6:$K$485</definedName>
    <definedName name="Z_AD046ECD_751F_4332_8FC4_274F08D4DE7E_.wvu.FilterData" localSheetId="9" hidden="1">VISTORIA!$B$6:$Z$454</definedName>
    <definedName name="Z_AD046ECD_751F_4332_8FC4_274F08D4DE7E_.wvu.PrintArea" localSheetId="2" hidden="1">'E-FISCO'!$A:$M</definedName>
    <definedName name="Z_AD0A074F_AF7F_4D97_B8F0_8C67B8A03AA1_.wvu.FilterData" localSheetId="1" hidden="1">APOIO!$AE$4:$AG$188</definedName>
    <definedName name="Z_AD0A074F_AF7F_4D97_B8F0_8C67B8A03AA1_.wvu.FilterData" localSheetId="7" hidden="1">EVENTOS!$B$6:$R$485</definedName>
    <definedName name="Z_AD0A074F_AF7F_4D97_B8F0_8C67B8A03AA1_.wvu.FilterData" localSheetId="4" hidden="1">'INF GERAIS'!$B$6:$T$453</definedName>
    <definedName name="Z_AD68674A_26A1_461F_A702_F323733C960C_.wvu.FilterData" localSheetId="1" hidden="1">APOIO!$AE$4:$AG$188</definedName>
    <definedName name="Z_AD68674A_26A1_461F_A702_F323733C960C_.wvu.FilterData" localSheetId="7" hidden="1">EVENTOS!$B$6:$R$485</definedName>
    <definedName name="Z_AD93CB00_014D_4AD4_923E_788C77FB3D75_.wvu.FilterData" localSheetId="1" hidden="1">APOIO!$AE$4:$AG$188</definedName>
    <definedName name="Z_AD93CB00_014D_4AD4_923E_788C77FB3D75_.wvu.FilterData" localSheetId="7" hidden="1">EVENTOS!$B$6:$R$485</definedName>
    <definedName name="Z_AD93CB00_014D_4AD4_923E_788C77FB3D75_.wvu.FilterData" localSheetId="4" hidden="1">'INF GERAIS'!$B$6:$T$453</definedName>
    <definedName name="Z_ADB38AD9_1F16_40DB_9913_E02E7605B519_.wvu.FilterData" localSheetId="1" hidden="1">APOIO!$AE$4:$AG$188</definedName>
    <definedName name="Z_ADB38AD9_1F16_40DB_9913_E02E7605B519_.wvu.FilterData" localSheetId="7" hidden="1">EVENTOS!$B$6:$R$485</definedName>
    <definedName name="Z_ADB38AD9_1F16_40DB_9913_E02E7605B519_.wvu.FilterData" localSheetId="10" hidden="1">'PRESTAÇÃO DE CONTAS'!$B$6:$O$485</definedName>
    <definedName name="Z_ADBDA81C_9641_436A_BDE6_367B3F3D2125_.wvu.FilterData" localSheetId="4" hidden="1">'INF GERAIS'!$B$6:$T$453</definedName>
    <definedName name="Z_ADD7D8DD_AD7D_4F15_9D59_60637F37FB27_.wvu.FilterData" localSheetId="1" hidden="1">APOIO!$AE$4:$AG$188</definedName>
    <definedName name="Z_ADF1D538_55B3_4D64_8FEC_1AFF9EB3D577_.wvu.FilterData" localSheetId="1" hidden="1">APOIO!$AE$4:$AG$188</definedName>
    <definedName name="Z_AE0AC6A2_5DBF_44EE_B3B1_7D5572E22B3F_.wvu.FilterData" localSheetId="1" hidden="1">APOIO!$AE$4:$AG$188</definedName>
    <definedName name="Z_AE1B954C_8FF0_48A8_B489_44EDA358B200_.wvu.FilterData" localSheetId="1" hidden="1">APOIO!$AE$4:$AG$188</definedName>
    <definedName name="Z_AE1B954C_8FF0_48A8_B489_44EDA358B200_.wvu.FilterData" localSheetId="10" hidden="1">'PRESTAÇÃO DE CONTAS'!$B$6:$O$485</definedName>
    <definedName name="Z_AE23959B_2C37_4DA0_9671_C7E305FB1ADD_.wvu.FilterData" localSheetId="1" hidden="1">APOIO!$AE$4:$AG$188</definedName>
    <definedName name="Z_AE23959B_2C37_4DA0_9671_C7E305FB1ADD_.wvu.FilterData" localSheetId="7" hidden="1">EVENTOS!$B$6:$R$485</definedName>
    <definedName name="Z_AE4E509C_7C15_4BEB_9A9E_8C9CF99C095D_.wvu.FilterData" localSheetId="1" hidden="1">APOIO!$AE$4:$AG$188</definedName>
    <definedName name="Z_AE731F7C_FACC_4131_92B8_FBC2D64D20E5_.wvu.FilterData" localSheetId="1" hidden="1">APOIO!$AE$4:$AG$188</definedName>
    <definedName name="Z_AE731F7C_FACC_4131_92B8_FBC2D64D20E5_.wvu.FilterData" localSheetId="4" hidden="1">'INF GERAIS'!$B$6:$T$453</definedName>
    <definedName name="Z_AE731F7C_FACC_4131_92B8_FBC2D64D20E5_.wvu.FilterData" localSheetId="11" hidden="1">'OBS  ENC'!$B$6:$V$485</definedName>
    <definedName name="Z_AE8737CA_89A5_4CEE_9903_3C1B54C67569_.wvu.FilterData" localSheetId="1" hidden="1">APOIO!$AE$4:$AG$188</definedName>
    <definedName name="Z_AE8737CA_89A5_4CEE_9903_3C1B54C67569_.wvu.FilterData" localSheetId="7" hidden="1">EVENTOS!$B$6:$R$485</definedName>
    <definedName name="Z_AE8737CA_89A5_4CEE_9903_3C1B54C67569_.wvu.FilterData" localSheetId="8" hidden="1">PAGAMENTOS!$B$6:$AY$485</definedName>
    <definedName name="Z_AEA8EEA5_45A2_49B6_80FA_3189F112073D_.wvu.FilterData" localSheetId="1" hidden="1">APOIO!$AE$4:$AG$188</definedName>
    <definedName name="Z_AEDB02A8_D5EC_4B54_BC85_0C83741E0698_.wvu.FilterData" localSheetId="1" hidden="1">APOIO!$AE$4:$AG$188</definedName>
    <definedName name="Z_AEDB02A8_D5EC_4B54_BC85_0C83741E0698_.wvu.FilterData" localSheetId="4" hidden="1">'INF GERAIS'!$B$6:$T$453</definedName>
    <definedName name="Z_AEDB02A8_D5EC_4B54_BC85_0C83741E0698_.wvu.FilterData" localSheetId="8" hidden="1">PAGAMENTOS!$B$6:$AY$485</definedName>
    <definedName name="Z_AEDB02A8_D5EC_4B54_BC85_0C83741E0698_.wvu.FilterData" localSheetId="10" hidden="1">'PRESTAÇÃO DE CONTAS'!$B$6:$O$485</definedName>
    <definedName name="Z_AEDB02A8_D5EC_4B54_BC85_0C83741E0698_.wvu.FilterData" localSheetId="9" hidden="1">VISTORIA!$B$6:$Z$454</definedName>
    <definedName name="Z_AF137E6E_2BCC_472D_ABFF_D50B44005C62_.wvu.FilterData" localSheetId="1" hidden="1">APOIO!$AE$4:$AG$188</definedName>
    <definedName name="Z_AF27C7A6_7C3C_4400_874E_DA98320614C0_.wvu.FilterData" localSheetId="1" hidden="1">APOIO!$AE$4:$AG$188</definedName>
    <definedName name="Z_AF6DDC21_F678_4663_8FAD_F79EA1912E03_.wvu.FilterData" localSheetId="1" hidden="1">APOIO!$AE$4:$AG$188</definedName>
    <definedName name="Z_AF6DDC21_F678_4663_8FAD_F79EA1912E03_.wvu.FilterData" localSheetId="11" hidden="1">'OBS  ENC'!$B$6:$V$485</definedName>
    <definedName name="Z_AF72D449_F49F_4FB3_8387_2017AE4F1799_.wvu.FilterData" localSheetId="1" hidden="1">APOIO!$AE$4:$AG$188</definedName>
    <definedName name="Z_AF72D449_F49F_4FB3_8387_2017AE4F1799_.wvu.FilterData" localSheetId="7" hidden="1">EVENTOS!$B$6:$R$485</definedName>
    <definedName name="Z_AF72D449_F49F_4FB3_8387_2017AE4F1799_.wvu.FilterData" localSheetId="10" hidden="1">'PRESTAÇÃO DE CONTAS'!$B$6:$O$485</definedName>
    <definedName name="Z_AFA8F194_A1E9_4C94_BC37_315D12FD6BB8_.wvu.FilterData" localSheetId="1" hidden="1">APOIO!$AE$4:$AG$188</definedName>
    <definedName name="Z_AFA8F194_A1E9_4C94_BC37_315D12FD6BB8_.wvu.FilterData" localSheetId="2" hidden="1">'E-FISCO'!$A$2:$O$1270</definedName>
    <definedName name="Z_AFA8F194_A1E9_4C94_BC37_315D12FD6BB8_.wvu.FilterData" localSheetId="7" hidden="1">EVENTOS!$B$6:$R$485</definedName>
    <definedName name="Z_AFA8F194_A1E9_4C94_BC37_315D12FD6BB8_.wvu.FilterData" localSheetId="11" hidden="1">'OBS  ENC'!$B$6:$V$485</definedName>
    <definedName name="Z_AFA8F194_A1E9_4C94_BC37_315D12FD6BB8_.wvu.FilterData" localSheetId="8" hidden="1">PAGAMENTOS!$B$6:$AY$485</definedName>
    <definedName name="Z_AFA8F194_A1E9_4C94_BC37_315D12FD6BB8_.wvu.FilterData" localSheetId="9" hidden="1">VISTORIA!$B$6:$Z$454</definedName>
    <definedName name="Z_AFB106CE_0ED5_4FB0_AA13_9D45C685BFD4_.wvu.FilterData" localSheetId="1" hidden="1">APOIO!$AE$4:$AG$188</definedName>
    <definedName name="Z_AFB106CE_0ED5_4FB0_AA13_9D45C685BFD4_.wvu.FilterData" localSheetId="7" hidden="1">EVENTOS!$B$6:$R$485</definedName>
    <definedName name="Z_AFB106CE_0ED5_4FB0_AA13_9D45C685BFD4_.wvu.FilterData" localSheetId="4" hidden="1">'INF GERAIS'!$B$6:$T$453</definedName>
    <definedName name="Z_AFEF72CD_CD52_4BD5_9B7D_B8E7BA5793C4_.wvu.FilterData" localSheetId="1" hidden="1">APOIO!$AE$4:$AG$188</definedName>
    <definedName name="Z_AFEF72CD_CD52_4BD5_9B7D_B8E7BA5793C4_.wvu.FilterData" localSheetId="7" hidden="1">EVENTOS!$B$6:$R$485</definedName>
    <definedName name="Z_AFEF72CD_CD52_4BD5_9B7D_B8E7BA5793C4_.wvu.FilterData" localSheetId="4" hidden="1">'INF GERAIS'!$B$6:$T$453</definedName>
    <definedName name="Z_B05417B3_BC3D_4869_8B79_E418B711EB46_.wvu.FilterData" localSheetId="1" hidden="1">APOIO!$AE$4:$AG$188</definedName>
    <definedName name="Z_B05417B3_BC3D_4869_8B79_E418B711EB46_.wvu.FilterData" localSheetId="7" hidden="1">EVENTOS!$B$6:$R$485</definedName>
    <definedName name="Z_B05417B3_BC3D_4869_8B79_E418B711EB46_.wvu.FilterData" localSheetId="10" hidden="1">'PRESTAÇÃO DE CONTAS'!$B$6:$O$485</definedName>
    <definedName name="Z_B0545EE0_D76B_40FC_8EDA_BBFC1DB856FB_.wvu.FilterData" localSheetId="1" hidden="1">APOIO!$AE$4:$AG$188</definedName>
    <definedName name="Z_B0545EE0_D76B_40FC_8EDA_BBFC1DB856FB_.wvu.FilterData" localSheetId="10" hidden="1">'PRESTAÇÃO DE CONTAS'!$B$6:$O$485</definedName>
    <definedName name="Z_B084F80B_1A9E_4F4A_865F_B8BC212C43D4_.wvu.FilterData" localSheetId="1" hidden="1">APOIO!$AE$4:$AG$188</definedName>
    <definedName name="Z_B084F80B_1A9E_4F4A_865F_B8BC212C43D4_.wvu.FilterData" localSheetId="2" hidden="1">'E-FISCO'!$A$2:$O$1287</definedName>
    <definedName name="Z_B084F80B_1A9E_4F4A_865F_B8BC212C43D4_.wvu.FilterData" localSheetId="7" hidden="1">EVENTOS!$B$6:$R$485</definedName>
    <definedName name="Z_B084F80B_1A9E_4F4A_865F_B8BC212C43D4_.wvu.FilterData" localSheetId="8" hidden="1">PAGAMENTOS!$B$6:$AY$485</definedName>
    <definedName name="Z_B15162E5_A604_4CD9_BC87_B44390AB7546_.wvu.FilterData" localSheetId="1" hidden="1">APOIO!$AE$4:$AG$188</definedName>
    <definedName name="Z_B15162E5_A604_4CD9_BC87_B44390AB7546_.wvu.FilterData" localSheetId="7" hidden="1">EVENTOS!$B$6:$R$485</definedName>
    <definedName name="Z_B15162E5_A604_4CD9_BC87_B44390AB7546_.wvu.FilterData" localSheetId="11" hidden="1">'OBS  ENC'!$B$6:$V$485</definedName>
    <definedName name="Z_B15162E5_A604_4CD9_BC87_B44390AB7546_.wvu.FilterData" localSheetId="10" hidden="1">'PRESTAÇÃO DE CONTAS'!$B$6:$O$485</definedName>
    <definedName name="Z_B1559BCF_CE4E_4017_986D_2F6DCC351830_.wvu.FilterData" localSheetId="1" hidden="1">APOIO!$AE$4:$AG$188</definedName>
    <definedName name="Z_B1B230CF_A007_49F3_B025_3B5D6F470531_.wvu.FilterData" localSheetId="1" hidden="1">APOIO!$AE$4:$AG$188</definedName>
    <definedName name="Z_B1E29ADE_393B_4622_9278_8D6994B49836_.wvu.FilterData" localSheetId="1" hidden="1">APOIO!$AE$4:$AG$188</definedName>
    <definedName name="Z_B1FDA522_47D7_41A9_B29B_EA6C4307CB04_.wvu.FilterData" localSheetId="7" hidden="1">EVENTOS!$B$6:$R$485</definedName>
    <definedName name="Z_B1FDA522_47D7_41A9_B29B_EA6C4307CB04_.wvu.FilterData" localSheetId="11" hidden="1">'OBS  ENC'!$B$6:$V$485</definedName>
    <definedName name="Z_B1FDA522_47D7_41A9_B29B_EA6C4307CB04_.wvu.FilterData" localSheetId="8" hidden="1">PAGAMENTOS!$B$6:$AY$485</definedName>
    <definedName name="Z_B1FDA522_47D7_41A9_B29B_EA6C4307CB04_.wvu.FilterData" localSheetId="9" hidden="1">VISTORIA!$B$6:$Z$453</definedName>
    <definedName name="Z_B2060D3A_7582_44D4_95D5_FC3E438AFB54_.wvu.FilterData" localSheetId="8" hidden="1">PAGAMENTOS!$B$6:$AY$485</definedName>
    <definedName name="Z_B2154990_F1FB_430A_8FA5_461840A8D610_.wvu.FilterData" localSheetId="11" hidden="1">'OBS  ENC'!$B$6:$V$485</definedName>
    <definedName name="Z_B2154990_F1FB_430A_8FA5_461840A8D610_.wvu.FilterData" localSheetId="9" hidden="1">VISTORIA!$B$6:$Z$453</definedName>
    <definedName name="Z_B2673BB0_CDB7_4C14_ADA3_C9B115A4A208_.wvu.FilterData" localSheetId="1" hidden="1">APOIO!$AE$4:$AG$188</definedName>
    <definedName name="Z_B2673BB0_CDB7_4C14_ADA3_C9B115A4A208_.wvu.FilterData" localSheetId="4" hidden="1">'INF GERAIS'!$B$6:$T$453</definedName>
    <definedName name="Z_B2BB26A5_999F_41A4_9099_8693432EA679_.wvu.FilterData" localSheetId="1" hidden="1">APOIO!$AE$4:$AG$188</definedName>
    <definedName name="Z_B2BB26A5_999F_41A4_9099_8693432EA679_.wvu.FilterData" localSheetId="7" hidden="1">EVENTOS!$B$6:$R$485</definedName>
    <definedName name="Z_B2BB26A5_999F_41A4_9099_8693432EA679_.wvu.FilterData" localSheetId="8" hidden="1">PAGAMENTOS!$B$6:$AY$485</definedName>
    <definedName name="Z_B2BB26A5_999F_41A4_9099_8693432EA679_.wvu.FilterData" localSheetId="9" hidden="1">VISTORIA!$B$6:$Z$454</definedName>
    <definedName name="Z_B2C14EA6_70D3_4B2C_A836_72DE067F089F_.wvu.FilterData" localSheetId="1" hidden="1">APOIO!$AE$4:$AG$188</definedName>
    <definedName name="Z_B2C14EA6_70D3_4B2C_A836_72DE067F089F_.wvu.FilterData" localSheetId="7" hidden="1">EVENTOS!$B$6:$R$485</definedName>
    <definedName name="Z_B2C14EA6_70D3_4B2C_A836_72DE067F089F_.wvu.FilterData" localSheetId="4" hidden="1">'INF GERAIS'!$B$6:$T$453</definedName>
    <definedName name="Z_B2E05F09_A52C_4D34_84C2_44DB84520F91_.wvu.FilterData" localSheetId="1" hidden="1">APOIO!$AE$4:$AG$188</definedName>
    <definedName name="Z_B2E05F09_A52C_4D34_84C2_44DB84520F91_.wvu.FilterData" localSheetId="10" hidden="1">'PRESTAÇÃO DE CONTAS'!$B$6:$O$485</definedName>
    <definedName name="Z_B2EC6C91_38A2_4B44_9717_998A773C7554_.wvu.FilterData" localSheetId="1" hidden="1">APOIO!$AE$4:$AG$188</definedName>
    <definedName name="Z_B2EC6C91_38A2_4B44_9717_998A773C7554_.wvu.FilterData" localSheetId="11" hidden="1">'OBS  ENC'!$B$6:$V$485</definedName>
    <definedName name="Z_B30B390E_7483_44CB_97C1_243390B1C887_.wvu.FilterData" localSheetId="1" hidden="1">APOIO!$AE$4:$AG$188</definedName>
    <definedName name="Z_B315813B_D61A_4319_8782_F3E7811FFCF3_.wvu.FilterData" localSheetId="1" hidden="1">APOIO!$AE$4:$AG$188</definedName>
    <definedName name="Z_B315813B_D61A_4319_8782_F3E7811FFCF3_.wvu.FilterData" localSheetId="4" hidden="1">'INF GERAIS'!$B$6:$T$453</definedName>
    <definedName name="Z_B331C342_EDBC_4BC5_A52F_B44FA5E0B7AD_.wvu.FilterData" localSheetId="1" hidden="1">APOIO!$AE$4:$AG$188</definedName>
    <definedName name="Z_B331C342_EDBC_4BC5_A52F_B44FA5E0B7AD_.wvu.FilterData" localSheetId="9" hidden="1">VISTORIA!$B$6:$Z$454</definedName>
    <definedName name="Z_B3661D2C_F5E2_417A_9AD1_8F58F335D3D6_.wvu.FilterData" localSheetId="11" hidden="1">'OBS  ENC'!$B$6:$V$485</definedName>
    <definedName name="Z_B3661D2C_F5E2_417A_9AD1_8F58F335D3D6_.wvu.FilterData" localSheetId="9" hidden="1">VISTORIA!$B$6:$Z$453</definedName>
    <definedName name="Z_B3878604_CF7B_4C96_9097_8F13FCCEA7A4_.wvu.FilterData" localSheetId="1" hidden="1">APOIO!$AE$4:$AG$188</definedName>
    <definedName name="Z_B3878604_CF7B_4C96_9097_8F13FCCEA7A4_.wvu.FilterData" localSheetId="8" hidden="1">PAGAMENTOS!$B$6:$AY$485</definedName>
    <definedName name="Z_B3878702_D771_493D_BE45_B2C71BA96F4C_.wvu.FilterData" localSheetId="1" hidden="1">APOIO!$AE$4:$AG$188</definedName>
    <definedName name="Z_B3878702_D771_493D_BE45_B2C71BA96F4C_.wvu.FilterData" localSheetId="7" hidden="1">EVENTOS!$B$6:$R$485</definedName>
    <definedName name="Z_B387B620_7BB5_421B_BE8B_32ACF2A5038D_.wvu.FilterData" localSheetId="1" hidden="1">APOIO!$AE$4:$AG$188</definedName>
    <definedName name="Z_B387B620_7BB5_421B_BE8B_32ACF2A5038D_.wvu.FilterData" localSheetId="7" hidden="1">EVENTOS!$B$6:$R$485</definedName>
    <definedName name="Z_B387B620_7BB5_421B_BE8B_32ACF2A5038D_.wvu.FilterData" localSheetId="10" hidden="1">'PRESTAÇÃO DE CONTAS'!$B$6:$O$485</definedName>
    <definedName name="Z_B3D7BC7E_75C1_4FD2_B0C7_193F41D2743D_.wvu.FilterData" localSheetId="1" hidden="1">APOIO!$AE$4:$AG$188</definedName>
    <definedName name="Z_B3D7BC7E_75C1_4FD2_B0C7_193F41D2743D_.wvu.FilterData" localSheetId="2" hidden="1">'E-FISCO'!$A$2:$O$1145</definedName>
    <definedName name="Z_B3D7BC7E_75C1_4FD2_B0C7_193F41D2743D_.wvu.FilterData" localSheetId="4" hidden="1">'INF GERAIS'!$B$6:$T$453</definedName>
    <definedName name="Z_B3ED020D_B65E_496A_8A4E_FFAF188D84FD_.wvu.FilterData" localSheetId="1" hidden="1">APOIO!$AE$4:$AG$188</definedName>
    <definedName name="Z_B3ED020D_B65E_496A_8A4E_FFAF188D84FD_.wvu.FilterData" localSheetId="7" hidden="1">EVENTOS!$B$6:$R$485</definedName>
    <definedName name="Z_B3ED020D_B65E_496A_8A4E_FFAF188D84FD_.wvu.FilterData" localSheetId="4" hidden="1">'INF GERAIS'!$B$6:$T$453</definedName>
    <definedName name="Z_B3ED020D_B65E_496A_8A4E_FFAF188D84FD_.wvu.FilterData" localSheetId="8" hidden="1">PAGAMENTOS!$B$6:$AY$485</definedName>
    <definedName name="Z_B3ED020D_B65E_496A_8A4E_FFAF188D84FD_.wvu.FilterData" localSheetId="9" hidden="1">VISTORIA!$B$6:$Z$454</definedName>
    <definedName name="Z_B41BA813_C0D6_4AE4_A5C5_956D747D64C6_.wvu.FilterData" localSheetId="1" hidden="1">APOIO!$AE$4:$AG$188</definedName>
    <definedName name="Z_B41BA813_C0D6_4AE4_A5C5_956D747D64C6_.wvu.FilterData" localSheetId="7" hidden="1">EVENTOS!$B$6:$R$485</definedName>
    <definedName name="Z_B428C21A_979F_412F_B039_65457A2D58E4_.wvu.FilterData" localSheetId="1" hidden="1">APOIO!$AE$4:$AG$188</definedName>
    <definedName name="Z_B428C21A_979F_412F_B039_65457A2D58E4_.wvu.FilterData" localSheetId="9" hidden="1">VISTORIA!$B$6:$Z$454</definedName>
    <definedName name="Z_B4307821_9B93_431F_8F2D_F1409E723294_.wvu.FilterData" localSheetId="1" hidden="1">APOIO!$AE$4:$AG$188</definedName>
    <definedName name="Z_B4307821_9B93_431F_8F2D_F1409E723294_.wvu.FilterData" localSheetId="7" hidden="1">EVENTOS!$B$6:$R$485</definedName>
    <definedName name="Z_B4307821_9B93_431F_8F2D_F1409E723294_.wvu.FilterData" localSheetId="10" hidden="1">'PRESTAÇÃO DE CONTAS'!$B$6:$O$485</definedName>
    <definedName name="Z_B438059A_9099_42AE_8E6E_CD1B60706AF0_.wvu.FilterData" localSheetId="1" hidden="1">APOIO!$AE$4:$AG$188</definedName>
    <definedName name="Z_B438059A_9099_42AE_8E6E_CD1B60706AF0_.wvu.FilterData" localSheetId="7" hidden="1">EVENTOS!$B$6:$R$485</definedName>
    <definedName name="Z_B47A2482_FC79_448A_B5A2_1B3E8C896F5C_.wvu.FilterData" localSheetId="1" hidden="1">APOIO!$AE$4:$AG$188</definedName>
    <definedName name="Z_B47A2482_FC79_448A_B5A2_1B3E8C896F5C_.wvu.FilterData" localSheetId="7" hidden="1">EVENTOS!$B$6:$R$485</definedName>
    <definedName name="Z_B47A2482_FC79_448A_B5A2_1B3E8C896F5C_.wvu.FilterData" localSheetId="4" hidden="1">'INF GERAIS'!$B$6:$T$453</definedName>
    <definedName name="Z_B47A2482_FC79_448A_B5A2_1B3E8C896F5C_.wvu.FilterData" localSheetId="10" hidden="1">'PRESTAÇÃO DE CONTAS'!$B$6:$O$485</definedName>
    <definedName name="Z_B4877E42_02EB_4C6E_9E82_616BF6174601_.wvu.FilterData" localSheetId="1" hidden="1">APOIO!$AE$4:$AG$188</definedName>
    <definedName name="Z_B4877E42_02EB_4C6E_9E82_616BF6174601_.wvu.FilterData" localSheetId="7" hidden="1">EVENTOS!$B$6:$R$485</definedName>
    <definedName name="Z_B4877E42_02EB_4C6E_9E82_616BF6174601_.wvu.FilterData" localSheetId="10" hidden="1">'PRESTAÇÃO DE CONTAS'!$B$6:$O$485</definedName>
    <definedName name="Z_B4AB0636_644C_4968_8DDD_06DA5A8008E0_.wvu.FilterData" localSheetId="7" hidden="1">EVENTOS!$B$6:$R$485</definedName>
    <definedName name="Z_B4D832EE_D0FE_498D_8AC1_74B493611A5B_.wvu.FilterData" localSheetId="1" hidden="1">APOIO!$AE$4:$AG$188</definedName>
    <definedName name="Z_B4D832EE_D0FE_498D_8AC1_74B493611A5B_.wvu.FilterData" localSheetId="7" hidden="1">EVENTOS!$B$6:$R$485</definedName>
    <definedName name="Z_B4D832EE_D0FE_498D_8AC1_74B493611A5B_.wvu.FilterData" localSheetId="4" hidden="1">'INF GERAIS'!$B$6:$T$453</definedName>
    <definedName name="Z_B4D832EE_D0FE_498D_8AC1_74B493611A5B_.wvu.FilterData" localSheetId="11" hidden="1">'OBS  ENC'!$B$6:$V$485</definedName>
    <definedName name="Z_B4D832EE_D0FE_498D_8AC1_74B493611A5B_.wvu.FilterData" localSheetId="8" hidden="1">PAGAMENTOS!$B$6:$AY$485</definedName>
    <definedName name="Z_B4D832EE_D0FE_498D_8AC1_74B493611A5B_.wvu.FilterData" localSheetId="10" hidden="1">'PRESTAÇÃO DE CONTAS'!$B$6:$O$485</definedName>
    <definedName name="Z_B4D832EE_D0FE_498D_8AC1_74B493611A5B_.wvu.FilterData" localSheetId="9" hidden="1">VISTORIA!$B$6:$Z$454</definedName>
    <definedName name="Z_B522FE0D_50DA_4186_B086_472D699B6C97_.wvu.FilterData" localSheetId="1" hidden="1">APOIO!$AE$4:$AG$188</definedName>
    <definedName name="Z_B522FE0D_50DA_4186_B086_472D699B6C97_.wvu.FilterData" localSheetId="7" hidden="1">EVENTOS!$B$6:$R$485</definedName>
    <definedName name="Z_B522FE0D_50DA_4186_B086_472D699B6C97_.wvu.FilterData" localSheetId="4" hidden="1">'INF GERAIS'!$B$6:$T$453</definedName>
    <definedName name="Z_B522FE0D_50DA_4186_B086_472D699B6C97_.wvu.FilterData" localSheetId="10" hidden="1">'PRESTAÇÃO DE CONTAS'!$B$6:$O$485</definedName>
    <definedName name="Z_B52A68D6_1513_4539_A32D_4AD4171BFA22_.wvu.FilterData" localSheetId="1" hidden="1">APOIO!$AE$4:$AG$188</definedName>
    <definedName name="Z_B52A68D6_1513_4539_A32D_4AD4171BFA22_.wvu.FilterData" localSheetId="11" hidden="1">'OBS  ENC'!$B$6:$V$485</definedName>
    <definedName name="Z_B52A68D6_1513_4539_A32D_4AD4171BFA22_.wvu.FilterData" localSheetId="9" hidden="1">VISTORIA!$B$6:$Z$454</definedName>
    <definedName name="Z_B56ED75E_E21A_4AFF_925C_DB26B5D1DA57_.wvu.FilterData" localSheetId="1" hidden="1">APOIO!$AE$4:$AG$188</definedName>
    <definedName name="Z_B56ED75E_E21A_4AFF_925C_DB26B5D1DA57_.wvu.FilterData" localSheetId="7" hidden="1">EVENTOS!$B$6:$R$485</definedName>
    <definedName name="Z_B56ED75E_E21A_4AFF_925C_DB26B5D1DA57_.wvu.FilterData" localSheetId="4" hidden="1">'INF GERAIS'!$B$6:$T$453</definedName>
    <definedName name="Z_B59232C8_9E2A_42B1_87F5_AAEF7841F76E_.wvu.FilterData" localSheetId="7" hidden="1">EVENTOS!$B$6:$R$485</definedName>
    <definedName name="Z_B59232C8_9E2A_42B1_87F5_AAEF7841F76E_.wvu.FilterData" localSheetId="4" hidden="1">'INF GERAIS'!$B$6:$T$453</definedName>
    <definedName name="Z_B59232C8_9E2A_42B1_87F5_AAEF7841F76E_.wvu.FilterData" localSheetId="11" hidden="1">'OBS  ENC'!$B$6:$V$485</definedName>
    <definedName name="Z_B5BE78D1_0D47_469B_8F65_82EBF0EA1F66_.wvu.Cols" localSheetId="3" hidden="1">AJUDA!$M:$XFD</definedName>
    <definedName name="Z_B5BE78D1_0D47_469B_8F65_82EBF0EA1F66_.wvu.FilterData" localSheetId="1" hidden="1">APOIO!$AE$4:$AG$188</definedName>
    <definedName name="Z_B5BE78D1_0D47_469B_8F65_82EBF0EA1F66_.wvu.FilterData" localSheetId="12" hidden="1">'CONCLUSÃO INFORMAL'!$B$6:$T$485</definedName>
    <definedName name="Z_B5BE78D1_0D47_469B_8F65_82EBF0EA1F66_.wvu.FilterData" localSheetId="2" hidden="1">'E-FISCO'!$A$2:$O$1514</definedName>
    <definedName name="Z_B5BE78D1_0D47_469B_8F65_82EBF0EA1F66_.wvu.FilterData" localSheetId="7" hidden="1">EVENTOS!$B$6:$R$485</definedName>
    <definedName name="Z_B5BE78D1_0D47_469B_8F65_82EBF0EA1F66_.wvu.FilterData" localSheetId="4" hidden="1">'INF GERAIS'!$B$6:$T$453</definedName>
    <definedName name="Z_B5BE78D1_0D47_469B_8F65_82EBF0EA1F66_.wvu.FilterData" localSheetId="0" hidden="1">'INF GERAIS ORIGINAL'!$B$6:$S$6</definedName>
    <definedName name="Z_B5BE78D1_0D47_469B_8F65_82EBF0EA1F66_.wvu.FilterData" localSheetId="11" hidden="1">'OBS  ENC'!$B$6:$V$485</definedName>
    <definedName name="Z_B5BE78D1_0D47_469B_8F65_82EBF0EA1F66_.wvu.FilterData" localSheetId="8" hidden="1">PAGAMENTOS!$B$6:$AY$485</definedName>
    <definedName name="Z_B5BE78D1_0D47_469B_8F65_82EBF0EA1F66_.wvu.FilterData" localSheetId="10" hidden="1">'PRESTAÇÃO DE CONTAS'!$B$6:$O$485</definedName>
    <definedName name="Z_B5BE78D1_0D47_469B_8F65_82EBF0EA1F66_.wvu.FilterData" localSheetId="5" hidden="1">RESUMO!$B$6:$AD$454</definedName>
    <definedName name="Z_B5BE78D1_0D47_469B_8F65_82EBF0EA1F66_.wvu.FilterData" localSheetId="6" hidden="1">'TERMO DE ADESÃO'!$B$6:$K$485</definedName>
    <definedName name="Z_B5BE78D1_0D47_469B_8F65_82EBF0EA1F66_.wvu.FilterData" localSheetId="9" hidden="1">VISTORIA!$B$6:$Z$454</definedName>
    <definedName name="Z_B5BE78D1_0D47_469B_8F65_82EBF0EA1F66_.wvu.PrintArea" localSheetId="2" hidden="1">'E-FISCO'!$A:$M</definedName>
    <definedName name="Z_B5C2D13E_8F8A_4DDA_B9CF_E2DB1452DEA9_.wvu.FilterData" localSheetId="1" hidden="1">APOIO!$AE$4:$AG$188</definedName>
    <definedName name="Z_B5C2D13E_8F8A_4DDA_B9CF_E2DB1452DEA9_.wvu.FilterData" localSheetId="4" hidden="1">'INF GERAIS'!$B$6:$T$453</definedName>
    <definedName name="Z_B5C2D13E_8F8A_4DDA_B9CF_E2DB1452DEA9_.wvu.FilterData" localSheetId="11" hidden="1">'OBS  ENC'!$B$6:$V$485</definedName>
    <definedName name="Z_B5C2D13E_8F8A_4DDA_B9CF_E2DB1452DEA9_.wvu.FilterData" localSheetId="9" hidden="1">VISTORIA!$B$6:$Z$453</definedName>
    <definedName name="Z_B5C88038_FA7F_4C55_8DEB_2E0E18091503_.wvu.FilterData" localSheetId="7" hidden="1">EVENTOS!$B$6:$R$485</definedName>
    <definedName name="Z_B5C88038_FA7F_4C55_8DEB_2E0E18091503_.wvu.FilterData" localSheetId="11" hidden="1">'OBS  ENC'!$B$6:$V$485</definedName>
    <definedName name="Z_B6194879_F457_4F1D_A2C5_4B1E0BFCCFF7_.wvu.FilterData" localSheetId="1" hidden="1">APOIO!$AE$4:$AG$188</definedName>
    <definedName name="Z_B6194879_F457_4F1D_A2C5_4B1E0BFCCFF7_.wvu.FilterData" localSheetId="7" hidden="1">EVENTOS!$B$6:$R$485</definedName>
    <definedName name="Z_B619C1B6_A360_4F19_BC47_A5D8041EEDE3_.wvu.FilterData" localSheetId="11" hidden="1">'OBS  ENC'!$B$6:$V$485</definedName>
    <definedName name="Z_B61F167E_A41D_449D_9745_D060865E0D84_.wvu.FilterData" localSheetId="1" hidden="1">APOIO!$AE$4:$AG$188</definedName>
    <definedName name="Z_B61F167E_A41D_449D_9745_D060865E0D84_.wvu.FilterData" localSheetId="2" hidden="1">'E-FISCO'!$A$2:$O$1462</definedName>
    <definedName name="Z_B61F167E_A41D_449D_9745_D060865E0D84_.wvu.FilterData" localSheetId="7" hidden="1">EVENTOS!$B$6:$R$485</definedName>
    <definedName name="Z_B61F167E_A41D_449D_9745_D060865E0D84_.wvu.FilterData" localSheetId="4" hidden="1">'INF GERAIS'!$B$6:$T$453</definedName>
    <definedName name="Z_B61F167E_A41D_449D_9745_D060865E0D84_.wvu.FilterData" localSheetId="8" hidden="1">PAGAMENTOS!$B$6:$AY$485</definedName>
    <definedName name="Z_B62392B5_6986_47E1_9915_68574D98F347_.wvu.FilterData" localSheetId="1" hidden="1">APOIO!$AE$4:$AG$188</definedName>
    <definedName name="Z_B62392B5_6986_47E1_9915_68574D98F347_.wvu.FilterData" localSheetId="10" hidden="1">'PRESTAÇÃO DE CONTAS'!$B$6:$O$485</definedName>
    <definedName name="Z_B62E76BD_DD2F_4C56_B6C9_3FE92AC78599_.wvu.FilterData" localSheetId="11" hidden="1">'OBS  ENC'!$B$6:$V$485</definedName>
    <definedName name="Z_B6336831_6403_4E66_85CD_679E4E1DC3E5_.wvu.FilterData" localSheetId="1" hidden="1">APOIO!$AE$4:$AG$188</definedName>
    <definedName name="Z_B6336831_6403_4E66_85CD_679E4E1DC3E5_.wvu.FilterData" localSheetId="11" hidden="1">'OBS  ENC'!$B$6:$V$485</definedName>
    <definedName name="Z_B666977D_7975_4102_B7F1_CA6AABFD269A_.wvu.FilterData" localSheetId="11" hidden="1">'OBS  ENC'!$B$6:$V$485</definedName>
    <definedName name="Z_B67115AF_5483_47F3_9D4D_2630A9D3733D_.wvu.Cols" localSheetId="3" hidden="1">AJUDA!$M:$XFD</definedName>
    <definedName name="Z_B67115AF_5483_47F3_9D4D_2630A9D3733D_.wvu.FilterData" localSheetId="12" hidden="1">'CONCLUSÃO INFORMAL'!$B$6:$T$485</definedName>
    <definedName name="Z_B67115AF_5483_47F3_9D4D_2630A9D3733D_.wvu.FilterData" localSheetId="2" hidden="1">'E-FISCO'!$A$2:$V$883</definedName>
    <definedName name="Z_B67115AF_5483_47F3_9D4D_2630A9D3733D_.wvu.FilterData" localSheetId="7" hidden="1">EVENTOS!$B$6:$R$485</definedName>
    <definedName name="Z_B67115AF_5483_47F3_9D4D_2630A9D3733D_.wvu.FilterData" localSheetId="4" hidden="1">'INF GERAIS'!$B$6:$T$453</definedName>
    <definedName name="Z_B67115AF_5483_47F3_9D4D_2630A9D3733D_.wvu.FilterData" localSheetId="0" hidden="1">'INF GERAIS ORIGINAL'!$B$6:$S$6</definedName>
    <definedName name="Z_B67115AF_5483_47F3_9D4D_2630A9D3733D_.wvu.FilterData" localSheetId="11" hidden="1">'OBS  ENC'!$B$6:$V$485</definedName>
    <definedName name="Z_B67115AF_5483_47F3_9D4D_2630A9D3733D_.wvu.FilterData" localSheetId="8" hidden="1">PAGAMENTOS!$B$6:$AY$485</definedName>
    <definedName name="Z_B67115AF_5483_47F3_9D4D_2630A9D3733D_.wvu.FilterData" localSheetId="10" hidden="1">'PRESTAÇÃO DE CONTAS'!$B$6:$O$485</definedName>
    <definedName name="Z_B67115AF_5483_47F3_9D4D_2630A9D3733D_.wvu.FilterData" localSheetId="5" hidden="1">RESUMO!$B$6:$AD$453</definedName>
    <definedName name="Z_B67115AF_5483_47F3_9D4D_2630A9D3733D_.wvu.FilterData" localSheetId="6" hidden="1">'TERMO DE ADESÃO'!$B$6:$K$485</definedName>
    <definedName name="Z_B67115AF_5483_47F3_9D4D_2630A9D3733D_.wvu.FilterData" localSheetId="9" hidden="1">VISTORIA!$B$6:$Z$453</definedName>
    <definedName name="Z_B68185BE_41D2_4E5D_B489_D7616A2F584E_.wvu.FilterData" localSheetId="11" hidden="1">'OBS  ENC'!$B$6:$V$485</definedName>
    <definedName name="Z_B68185BE_41D2_4E5D_B489_D7616A2F584E_.wvu.FilterData" localSheetId="9" hidden="1">VISTORIA!$B$6:$Z$453</definedName>
    <definedName name="Z_B69F4B0F_C1EE_454D_9BAB_257C4CEE7E97_.wvu.FilterData" localSheetId="1" hidden="1">APOIO!$AE$4:$AG$188</definedName>
    <definedName name="Z_B69F4B0F_C1EE_454D_9BAB_257C4CEE7E97_.wvu.FilterData" localSheetId="7" hidden="1">EVENTOS!$B$6:$R$485</definedName>
    <definedName name="Z_B69F4B0F_C1EE_454D_9BAB_257C4CEE7E97_.wvu.FilterData" localSheetId="11" hidden="1">'OBS  ENC'!$B$6:$V$485</definedName>
    <definedName name="Z_B69F8040_1399_4DDA_8A6F_EEB4A0C6A165_.wvu.FilterData" localSheetId="1" hidden="1">APOIO!$AE$4:$AG$188</definedName>
    <definedName name="Z_B6F965C5_F9A5_4C4B_8E35_D56D0919EA7F_.wvu.FilterData" localSheetId="1" hidden="1">APOIO!$AE$4:$AG$188</definedName>
    <definedName name="Z_B6F965C5_F9A5_4C4B_8E35_D56D0919EA7F_.wvu.FilterData" localSheetId="4" hidden="1">'INF GERAIS'!$B$6:$T$453</definedName>
    <definedName name="Z_B6F965C5_F9A5_4C4B_8E35_D56D0919EA7F_.wvu.FilterData" localSheetId="10" hidden="1">'PRESTAÇÃO DE CONTAS'!$B$6:$O$485</definedName>
    <definedName name="Z_B6FD0806_1997_4DFD_8285_7A590E39E835_.wvu.FilterData" localSheetId="1" hidden="1">APOIO!$AE$4:$AG$188</definedName>
    <definedName name="Z_B6FD0806_1997_4DFD_8285_7A590E39E835_.wvu.FilterData" localSheetId="11" hidden="1">'OBS  ENC'!$B$6:$V$485</definedName>
    <definedName name="Z_B70A03B2_DE72_4D53_ABDF_10158D102458_.wvu.FilterData" localSheetId="11" hidden="1">'OBS  ENC'!$B$6:$V$485</definedName>
    <definedName name="Z_B70A03B2_DE72_4D53_ABDF_10158D102458_.wvu.FilterData" localSheetId="10" hidden="1">'PRESTAÇÃO DE CONTAS'!$B$6:$O$485</definedName>
    <definedName name="Z_B72E0F00_08FD_4B2B_9CF9_FD61FE425162_.wvu.FilterData" localSheetId="7" hidden="1">EVENTOS!$B$6:$R$485</definedName>
    <definedName name="Z_B72E0F00_08FD_4B2B_9CF9_FD61FE425162_.wvu.FilterData" localSheetId="11" hidden="1">'OBS  ENC'!$B$6:$V$485</definedName>
    <definedName name="Z_B72E0F00_08FD_4B2B_9CF9_FD61FE425162_.wvu.FilterData" localSheetId="10" hidden="1">'PRESTAÇÃO DE CONTAS'!$B$6:$O$485</definedName>
    <definedName name="Z_B73A0BE3_88BD_4E21_93F2_7FD11B223D3C_.wvu.FilterData" localSheetId="1" hidden="1">APOIO!$AE$4:$AG$188</definedName>
    <definedName name="Z_B73A0BE3_88BD_4E21_93F2_7FD11B223D3C_.wvu.FilterData" localSheetId="7" hidden="1">EVENTOS!$B$6:$R$485</definedName>
    <definedName name="Z_B73A0BE3_88BD_4E21_93F2_7FD11B223D3C_.wvu.FilterData" localSheetId="4" hidden="1">'INF GERAIS'!$B$6:$T$453</definedName>
    <definedName name="Z_B73A0BE3_88BD_4E21_93F2_7FD11B223D3C_.wvu.FilterData" localSheetId="11" hidden="1">'OBS  ENC'!$B$6:$V$485</definedName>
    <definedName name="Z_B73A0BE3_88BD_4E21_93F2_7FD11B223D3C_.wvu.FilterData" localSheetId="8" hidden="1">PAGAMENTOS!$B$6:$AY$485</definedName>
    <definedName name="Z_B742F635_A853_4ED3_B7E3_17C35774F9FE_.wvu.FilterData" localSheetId="1" hidden="1">APOIO!$AE$4:$AG$188</definedName>
    <definedName name="Z_B742F635_A853_4ED3_B7E3_17C35774F9FE_.wvu.FilterData" localSheetId="9" hidden="1">VISTORIA!$B$6:$Z$454</definedName>
    <definedName name="Z_B747CFD6_2C97_4F00_BF76_5EF4D12E8AF3_.wvu.FilterData" localSheetId="11" hidden="1">'OBS  ENC'!$B$6:$V$485</definedName>
    <definedName name="Z_B78FDE17_7662_448B_B277_C53C59B53DF0_.wvu.FilterData" localSheetId="1" hidden="1">APOIO!$AE$4:$AG$188</definedName>
    <definedName name="Z_B78FDE17_7662_448B_B277_C53C59B53DF0_.wvu.FilterData" localSheetId="7" hidden="1">EVENTOS!$B$6:$R$485</definedName>
    <definedName name="Z_B7926CE2_32D4_4DD5_B03A_247C30FA1882_.wvu.FilterData" localSheetId="1" hidden="1">APOIO!$AE$4:$AG$188</definedName>
    <definedName name="Z_B7926CE2_32D4_4DD5_B03A_247C30FA1882_.wvu.FilterData" localSheetId="7" hidden="1">EVENTOS!$B$6:$R$485</definedName>
    <definedName name="Z_B7926CE2_32D4_4DD5_B03A_247C30FA1882_.wvu.FilterData" localSheetId="4" hidden="1">'INF GERAIS'!$B$6:$T$453</definedName>
    <definedName name="Z_B7926CE2_32D4_4DD5_B03A_247C30FA1882_.wvu.FilterData" localSheetId="11" hidden="1">'OBS  ENC'!$B$6:$V$485</definedName>
    <definedName name="Z_B7926CE2_32D4_4DD5_B03A_247C30FA1882_.wvu.FilterData" localSheetId="8" hidden="1">PAGAMENTOS!$B$6:$AY$485</definedName>
    <definedName name="Z_B7926CE2_32D4_4DD5_B03A_247C30FA1882_.wvu.FilterData" localSheetId="9" hidden="1">VISTORIA!$B$6:$Z$453</definedName>
    <definedName name="Z_B7B4EB65_058F_412A_8240_49B22C004FD1_.wvu.FilterData" localSheetId="1" hidden="1">APOIO!$AE$4:$AG$188</definedName>
    <definedName name="Z_B7B4EB65_058F_412A_8240_49B22C004FD1_.wvu.FilterData" localSheetId="7" hidden="1">EVENTOS!$B$6:$R$485</definedName>
    <definedName name="Z_B7D0B8E7_0ADF_478B_B94D_EFCF6B566E1C_.wvu.FilterData" localSheetId="1" hidden="1">APOIO!$AE$4:$AG$188</definedName>
    <definedName name="Z_B7D0B8E7_0ADF_478B_B94D_EFCF6B566E1C_.wvu.FilterData" localSheetId="7" hidden="1">EVENTOS!$B$6:$R$485</definedName>
    <definedName name="Z_B7D0B8E7_0ADF_478B_B94D_EFCF6B566E1C_.wvu.FilterData" localSheetId="4" hidden="1">'INF GERAIS'!$B$6:$T$453</definedName>
    <definedName name="Z_B7D0B8E7_0ADF_478B_B94D_EFCF6B566E1C_.wvu.FilterData" localSheetId="10" hidden="1">'PRESTAÇÃO DE CONTAS'!$B$6:$O$485</definedName>
    <definedName name="Z_B7E55DBE_E18F_46AD_8C44_A12CB9473B0B_.wvu.FilterData" localSheetId="1" hidden="1">APOIO!$AE$4:$AG$188</definedName>
    <definedName name="Z_B7E63167_D145_480C_B596_E305B215A0E8_.wvu.FilterData" localSheetId="1" hidden="1">APOIO!$AE$4:$AG$188</definedName>
    <definedName name="Z_B7E63167_D145_480C_B596_E305B215A0E8_.wvu.FilterData" localSheetId="8" hidden="1">PAGAMENTOS!$B$6:$AY$485</definedName>
    <definedName name="Z_B7E63167_D145_480C_B596_E305B215A0E8_.wvu.FilterData" localSheetId="9" hidden="1">VISTORIA!$B$6:$Z$453</definedName>
    <definedName name="Z_B8093F04_A4B7_4BD7_8B8C_CDC187191797_.wvu.FilterData" localSheetId="1" hidden="1">APOIO!$AE$4:$AG$188</definedName>
    <definedName name="Z_B8093F04_A4B7_4BD7_8B8C_CDC187191797_.wvu.FilterData" localSheetId="11" hidden="1">'OBS  ENC'!$B$6:$V$485</definedName>
    <definedName name="Z_B8093F04_A4B7_4BD7_8B8C_CDC187191797_.wvu.FilterData" localSheetId="9" hidden="1">VISTORIA!$B$6:$Z$454</definedName>
    <definedName name="Z_B814A4EA_2006_4E6B_A50E_A503745068C1_.wvu.FilterData" localSheetId="11" hidden="1">'OBS  ENC'!$B$6:$V$485</definedName>
    <definedName name="Z_B814A4EA_2006_4E6B_A50E_A503745068C1_.wvu.FilterData" localSheetId="10" hidden="1">'PRESTAÇÃO DE CONTAS'!$B$6:$O$485</definedName>
    <definedName name="Z_B85DAD87_4AA0_45DC_9500_237E08B4E886_.wvu.FilterData" localSheetId="1" hidden="1">APOIO!$AE$4:$AG$188</definedName>
    <definedName name="Z_B85DAD87_4AA0_45DC_9500_237E08B4E886_.wvu.FilterData" localSheetId="7" hidden="1">EVENTOS!$B$6:$R$485</definedName>
    <definedName name="Z_B85DAD87_4AA0_45DC_9500_237E08B4E886_.wvu.FilterData" localSheetId="4" hidden="1">'INF GERAIS'!$B$6:$T$453</definedName>
    <definedName name="Z_B85DAD87_4AA0_45DC_9500_237E08B4E886_.wvu.FilterData" localSheetId="10" hidden="1">'PRESTAÇÃO DE CONTAS'!$B$6:$O$485</definedName>
    <definedName name="Z_B85DAD87_4AA0_45DC_9500_237E08B4E886_.wvu.FilterData" localSheetId="9" hidden="1">VISTORIA!$B$6:$Z$453</definedName>
    <definedName name="Z_B85F3FE6_EA45_46E0_8DD3_ADF4C20FD98A_.wvu.FilterData" localSheetId="11" hidden="1">'OBS  ENC'!$B$6:$V$485</definedName>
    <definedName name="Z_B85F3FE6_EA45_46E0_8DD3_ADF4C20FD98A_.wvu.FilterData" localSheetId="8" hidden="1">PAGAMENTOS!$B$6:$AY$485</definedName>
    <definedName name="Z_B85F3FE6_EA45_46E0_8DD3_ADF4C20FD98A_.wvu.FilterData" localSheetId="9" hidden="1">VISTORIA!$B$6:$Z$453</definedName>
    <definedName name="Z_B87D8D44_42F3_45FA_9DA4_09F942B2BCE4_.wvu.FilterData" localSheetId="1" hidden="1">APOIO!$AE$4:$AG$188</definedName>
    <definedName name="Z_B87D8D44_42F3_45FA_9DA4_09F942B2BCE4_.wvu.FilterData" localSheetId="7" hidden="1">EVENTOS!$B$6:$R$485</definedName>
    <definedName name="Z_B87D8D44_42F3_45FA_9DA4_09F942B2BCE4_.wvu.FilterData" localSheetId="4" hidden="1">'INF GERAIS'!$B$6:$T$453</definedName>
    <definedName name="Z_B87D8D44_42F3_45FA_9DA4_09F942B2BCE4_.wvu.FilterData" localSheetId="11" hidden="1">'OBS  ENC'!$B$6:$V$485</definedName>
    <definedName name="Z_B87D8D44_42F3_45FA_9DA4_09F942B2BCE4_.wvu.FilterData" localSheetId="9" hidden="1">VISTORIA!$B$6:$Z$453</definedName>
    <definedName name="Z_B89E2E94_E4E4_41A9_B213_B57B3443E4D3_.wvu.FilterData" localSheetId="1" hidden="1">APOIO!$AE$4:$AG$188</definedName>
    <definedName name="Z_B89E2E94_E4E4_41A9_B213_B57B3443E4D3_.wvu.FilterData" localSheetId="8" hidden="1">PAGAMENTOS!$B$6:$AY$485</definedName>
    <definedName name="Z_B89E2E94_E4E4_41A9_B213_B57B3443E4D3_.wvu.FilterData" localSheetId="9" hidden="1">VISTORIA!$B$6:$Z$454</definedName>
    <definedName name="Z_B8A4CA9A_3C73_4D2C_BF25_1A734FBEA9CF_.wvu.FilterData" localSheetId="1" hidden="1">APOIO!$AE$4:$AG$188</definedName>
    <definedName name="Z_B8A4CA9A_3C73_4D2C_BF25_1A734FBEA9CF_.wvu.FilterData" localSheetId="7" hidden="1">EVENTOS!$B$6:$R$485</definedName>
    <definedName name="Z_B8A50011_A83C_49BB_9BCB_218075852B7C_.wvu.FilterData" localSheetId="1" hidden="1">APOIO!$AE$4:$AG$188</definedName>
    <definedName name="Z_B8A50011_A83C_49BB_9BCB_218075852B7C_.wvu.FilterData" localSheetId="7" hidden="1">EVENTOS!$B$6:$R$485</definedName>
    <definedName name="Z_B8A50011_A83C_49BB_9BCB_218075852B7C_.wvu.FilterData" localSheetId="10" hidden="1">'PRESTAÇÃO DE CONTAS'!$B$6:$O$485</definedName>
    <definedName name="Z_B8B7ACB1_46BC_4041_8032_17FD2AA91C7B_.wvu.FilterData" localSheetId="1" hidden="1">APOIO!$AE$4:$AG$188</definedName>
    <definedName name="Z_B8B7ACB1_46BC_4041_8032_17FD2AA91C7B_.wvu.FilterData" localSheetId="4" hidden="1">'INF GERAIS'!$B$6:$T$453</definedName>
    <definedName name="Z_B8B7ACB1_46BC_4041_8032_17FD2AA91C7B_.wvu.FilterData" localSheetId="5" hidden="1">RESUMO!$B$6:$AD$454</definedName>
    <definedName name="Z_B8C199CE_FC15_4138_95D7_C1D4C98B4FE6_.wvu.FilterData" localSheetId="1" hidden="1">APOIO!$AE$4:$AG$188</definedName>
    <definedName name="Z_B8C199CE_FC15_4138_95D7_C1D4C98B4FE6_.wvu.FilterData" localSheetId="7" hidden="1">EVENTOS!$B$6:$R$485</definedName>
    <definedName name="Z_B8C199CE_FC15_4138_95D7_C1D4C98B4FE6_.wvu.FilterData" localSheetId="4" hidden="1">'INF GERAIS'!$B$6:$T$453</definedName>
    <definedName name="Z_B8C199CE_FC15_4138_95D7_C1D4C98B4FE6_.wvu.FilterData" localSheetId="10" hidden="1">'PRESTAÇÃO DE CONTAS'!$B$6:$O$485</definedName>
    <definedName name="Z_B8C199CE_FC15_4138_95D7_C1D4C98B4FE6_.wvu.FilterData" localSheetId="9" hidden="1">VISTORIA!$B$6:$Z$454</definedName>
    <definedName name="Z_B8C858DC_5462_4371_85B3_90C5EDBCB2FF_.wvu.FilterData" localSheetId="1" hidden="1">APOIO!$AE$4:$AG$188</definedName>
    <definedName name="Z_B8C858DC_5462_4371_85B3_90C5EDBCB2FF_.wvu.FilterData" localSheetId="2" hidden="1">'E-FISCO'!$A$2:$O$1243</definedName>
    <definedName name="Z_B8C858DC_5462_4371_85B3_90C5EDBCB2FF_.wvu.FilterData" localSheetId="8" hidden="1">PAGAMENTOS!$B$6:$AY$485</definedName>
    <definedName name="Z_B9081F23_E473_4D74_92E5_7D6F4A6B6E4D_.wvu.FilterData" localSheetId="1" hidden="1">APOIO!$AE$4:$AG$188</definedName>
    <definedName name="Z_B915A07C_E885_49C9_983B_9FCC9F057690_.wvu.FilterData" localSheetId="11" hidden="1">'OBS  ENC'!$B$6:$V$485</definedName>
    <definedName name="Z_B915A07C_E885_49C9_983B_9FCC9F057690_.wvu.FilterData" localSheetId="8" hidden="1">PAGAMENTOS!$B$6:$AY$485</definedName>
    <definedName name="Z_B915A07C_E885_49C9_983B_9FCC9F057690_.wvu.FilterData" localSheetId="9" hidden="1">VISTORIA!$B$6:$Z$453</definedName>
    <definedName name="Z_B94C8D6C_5A10_4F93_88A0_FE8C2083BC8B_.wvu.FilterData" localSheetId="1" hidden="1">APOIO!$AE$4:$AG$188</definedName>
    <definedName name="Z_B94C8D6C_5A10_4F93_88A0_FE8C2083BC8B_.wvu.FilterData" localSheetId="7" hidden="1">EVENTOS!$B$6:$R$485</definedName>
    <definedName name="Z_B94C8D6C_5A10_4F93_88A0_FE8C2083BC8B_.wvu.FilterData" localSheetId="4" hidden="1">'INF GERAIS'!$B$6:$T$453</definedName>
    <definedName name="Z_B94C8D6C_5A10_4F93_88A0_FE8C2083BC8B_.wvu.FilterData" localSheetId="11" hidden="1">'OBS  ENC'!$B$6:$V$485</definedName>
    <definedName name="Z_B94C8D6C_5A10_4F93_88A0_FE8C2083BC8B_.wvu.FilterData" localSheetId="8" hidden="1">PAGAMENTOS!$B$6:$AY$485</definedName>
    <definedName name="Z_B94C8D6C_5A10_4F93_88A0_FE8C2083BC8B_.wvu.FilterData" localSheetId="10" hidden="1">'PRESTAÇÃO DE CONTAS'!$B$6:$O$485</definedName>
    <definedName name="Z_B94C8D6C_5A10_4F93_88A0_FE8C2083BC8B_.wvu.FilterData" localSheetId="9" hidden="1">VISTORIA!$B$6:$Z$453</definedName>
    <definedName name="Z_B96C2221_A5A7_4807_A160_3625D60D87C3_.wvu.FilterData" localSheetId="1" hidden="1">APOIO!$AE$4:$AG$188</definedName>
    <definedName name="Z_B96C2221_A5A7_4807_A160_3625D60D87C3_.wvu.FilterData" localSheetId="4" hidden="1">'INF GERAIS'!$B$6:$T$453</definedName>
    <definedName name="Z_B98A4716_EF43_467E_8942_642DB9676585_.wvu.FilterData" localSheetId="1" hidden="1">APOIO!$AE$4:$AG$188</definedName>
    <definedName name="Z_B98A4716_EF43_467E_8942_642DB9676585_.wvu.FilterData" localSheetId="8" hidden="1">PAGAMENTOS!$B$6:$AY$485</definedName>
    <definedName name="Z_B98A4716_EF43_467E_8942_642DB9676585_.wvu.FilterData" localSheetId="9" hidden="1">VISTORIA!$B$6:$Z$453</definedName>
    <definedName name="Z_B98B319E_F8E7_4AD4_9EF3_5F2400268123_.wvu.FilterData" localSheetId="1" hidden="1">APOIO!$AE$4:$AG$188</definedName>
    <definedName name="Z_B98B319E_F8E7_4AD4_9EF3_5F2400268123_.wvu.FilterData" localSheetId="7" hidden="1">EVENTOS!$B$6:$R$485</definedName>
    <definedName name="Z_B98B319E_F8E7_4AD4_9EF3_5F2400268123_.wvu.FilterData" localSheetId="11" hidden="1">'OBS  ENC'!$B$6:$V$485</definedName>
    <definedName name="Z_B98B319E_F8E7_4AD4_9EF3_5F2400268123_.wvu.FilterData" localSheetId="9" hidden="1">VISTORIA!$B$6:$Z$453</definedName>
    <definedName name="Z_B9942195_8699_4409_B882_ADC4331067B0_.wvu.FilterData" localSheetId="1" hidden="1">APOIO!$AE$4:$AG$188</definedName>
    <definedName name="Z_B9942195_8699_4409_B882_ADC4331067B0_.wvu.FilterData" localSheetId="8" hidden="1">PAGAMENTOS!$B$6:$AY$485</definedName>
    <definedName name="Z_B9A21872_25DE_4446_AAEB_E1DB7FC544EC_.wvu.FilterData" localSheetId="1" hidden="1">APOIO!$AE$4:$AG$188</definedName>
    <definedName name="Z_B9A21872_25DE_4446_AAEB_E1DB7FC544EC_.wvu.FilterData" localSheetId="7" hidden="1">EVENTOS!$B$6:$R$485</definedName>
    <definedName name="Z_B9A21872_25DE_4446_AAEB_E1DB7FC544EC_.wvu.FilterData" localSheetId="11" hidden="1">'OBS  ENC'!$B$6:$V$485</definedName>
    <definedName name="Z_B9B99A1E_5B44_4925_8003_AFB86C599705_.wvu.FilterData" localSheetId="1" hidden="1">APOIO!$AE$4:$AG$188</definedName>
    <definedName name="Z_B9B99A1E_5B44_4925_8003_AFB86C599705_.wvu.FilterData" localSheetId="4" hidden="1">'INF GERAIS'!$B$6:$T$453</definedName>
    <definedName name="Z_B9BCB817_7063_414C_8002_72DB1A0BF5B6_.wvu.FilterData" localSheetId="1" hidden="1">APOIO!$AE$4:$AG$188</definedName>
    <definedName name="Z_B9BCB817_7063_414C_8002_72DB1A0BF5B6_.wvu.FilterData" localSheetId="8" hidden="1">PAGAMENTOS!$B$6:$AY$485</definedName>
    <definedName name="Z_B9BCB817_7063_414C_8002_72DB1A0BF5B6_.wvu.FilterData" localSheetId="9" hidden="1">VISTORIA!$B$6:$Z$454</definedName>
    <definedName name="Z_B9FD286C_5328_4CBF_90B8_14B4A9507FFA_.wvu.FilterData" localSheetId="11" hidden="1">'OBS  ENC'!$B$6:$V$485</definedName>
    <definedName name="Z_B9FD286C_5328_4CBF_90B8_14B4A9507FFA_.wvu.FilterData" localSheetId="9" hidden="1">VISTORIA!$B$6:$Z$453</definedName>
    <definedName name="Z_BA07E564_4BAC_42AE_8B2F_6350A568BE1E_.wvu.FilterData" localSheetId="1" hidden="1">APOIO!$AE$4:$AG$188</definedName>
    <definedName name="Z_BA07E564_4BAC_42AE_8B2F_6350A568BE1E_.wvu.FilterData" localSheetId="11" hidden="1">'OBS  ENC'!$B$6:$V$485</definedName>
    <definedName name="Z_BA1AAC0B_5649_4EF6_8136_EF56D85BBA73_.wvu.FilterData" localSheetId="1" hidden="1">APOIO!$AE$4:$AG$188</definedName>
    <definedName name="Z_BA1AAC0B_5649_4EF6_8136_EF56D85BBA73_.wvu.FilterData" localSheetId="7" hidden="1">EVENTOS!$B$6:$R$485</definedName>
    <definedName name="Z_BA2E2BF5_2582_4A1C_AEC0_3958B4F9786D_.wvu.FilterData" localSheetId="1" hidden="1">APOIO!$AE$4:$AG$188</definedName>
    <definedName name="Z_BA2E2BF5_2582_4A1C_AEC0_3958B4F9786D_.wvu.FilterData" localSheetId="11" hidden="1">'OBS  ENC'!$B$6:$V$485</definedName>
    <definedName name="Z_BA2E2BF5_2582_4A1C_AEC0_3958B4F9786D_.wvu.FilterData" localSheetId="8" hidden="1">PAGAMENTOS!$B$6:$AY$485</definedName>
    <definedName name="Z_BA39A376_2E28_4C42_B363_E2F4B503B168_.wvu.FilterData" localSheetId="1" hidden="1">APOIO!$AE$4:$AG$188</definedName>
    <definedName name="Z_BA39A376_2E28_4C42_B363_E2F4B503B168_.wvu.FilterData" localSheetId="7" hidden="1">EVENTOS!$B$6:$R$485</definedName>
    <definedName name="Z_BA39A376_2E28_4C42_B363_E2F4B503B168_.wvu.FilterData" localSheetId="4" hidden="1">'INF GERAIS'!$B$6:$T$453</definedName>
    <definedName name="Z_BA45789A_28EF_4705_832A_21381A6FB764_.wvu.FilterData" localSheetId="1" hidden="1">APOIO!$AE$4:$AG$188</definedName>
    <definedName name="Z_BA45789A_28EF_4705_832A_21381A6FB764_.wvu.FilterData" localSheetId="7" hidden="1">EVENTOS!$B$6:$R$485</definedName>
    <definedName name="Z_BA45789A_28EF_4705_832A_21381A6FB764_.wvu.FilterData" localSheetId="4" hidden="1">'INF GERAIS'!$B$6:$T$453</definedName>
    <definedName name="Z_BA46ED14_410A_484C_B7FC_D0940409E90F_.wvu.FilterData" localSheetId="1" hidden="1">APOIO!$AE$4:$AG$188</definedName>
    <definedName name="Z_BA46ED14_410A_484C_B7FC_D0940409E90F_.wvu.FilterData" localSheetId="4" hidden="1">'INF GERAIS'!$B$6:$T$453</definedName>
    <definedName name="Z_BA46ED14_410A_484C_B7FC_D0940409E90F_.wvu.FilterData" localSheetId="11" hidden="1">'OBS  ENC'!$B$6:$V$485</definedName>
    <definedName name="Z_BA78CF5E_2F6E_4CA5_8DDB_AC04A3DFF217_.wvu.FilterData" localSheetId="1" hidden="1">APOIO!$AE$4:$AG$188</definedName>
    <definedName name="Z_BA78CF5E_2F6E_4CA5_8DDB_AC04A3DFF217_.wvu.FilterData" localSheetId="7" hidden="1">EVENTOS!$B$6:$R$485</definedName>
    <definedName name="Z_BA78CF5E_2F6E_4CA5_8DDB_AC04A3DFF217_.wvu.FilterData" localSheetId="4" hidden="1">'INF GERAIS'!$B$6:$T$453</definedName>
    <definedName name="Z_BA78CF5E_2F6E_4CA5_8DDB_AC04A3DFF217_.wvu.FilterData" localSheetId="10" hidden="1">'PRESTAÇÃO DE CONTAS'!$B$6:$O$485</definedName>
    <definedName name="Z_BA834C21_3AA0_4CD4_8905_000F1C58FFFE_.wvu.FilterData" localSheetId="1" hidden="1">APOIO!$AE$4:$AG$188</definedName>
    <definedName name="Z_BA834C21_3AA0_4CD4_8905_000F1C58FFFE_.wvu.FilterData" localSheetId="11" hidden="1">'OBS  ENC'!$B$6:$V$485</definedName>
    <definedName name="Z_BAC74A70_CAEE_4C74_93E7_AA867434993B_.wvu.FilterData" localSheetId="1" hidden="1">APOIO!$AE$4:$AG$188</definedName>
    <definedName name="Z_BB076E0E_2F1B_4433_9BA9_FFD15ED98EE4_.wvu.FilterData" localSheetId="1" hidden="1">APOIO!$AE$4:$AG$188</definedName>
    <definedName name="Z_BB076E0E_2F1B_4433_9BA9_FFD15ED98EE4_.wvu.FilterData" localSheetId="2" hidden="1">'E-FISCO'!$A$2:$O$1169</definedName>
    <definedName name="Z_BB076E0E_2F1B_4433_9BA9_FFD15ED98EE4_.wvu.FilterData" localSheetId="8" hidden="1">PAGAMENTOS!$B$6:$AY$485</definedName>
    <definedName name="Z_BB076E0E_2F1B_4433_9BA9_FFD15ED98EE4_.wvu.FilterData" localSheetId="9" hidden="1">VISTORIA!$B$6:$Z$454</definedName>
    <definedName name="Z_BB1D6EFB_91D7_4EFC_819E_F12F6DCC5E17_.wvu.FilterData" localSheetId="1" hidden="1">APOIO!$AE$4:$AG$188</definedName>
    <definedName name="Z_BB1D6EFB_91D7_4EFC_819E_F12F6DCC5E17_.wvu.FilterData" localSheetId="7" hidden="1">EVENTOS!$B$6:$R$485</definedName>
    <definedName name="Z_BB1D6EFB_91D7_4EFC_819E_F12F6DCC5E17_.wvu.FilterData" localSheetId="4" hidden="1">'INF GERAIS'!$B$6:$T$453</definedName>
    <definedName name="Z_BB1D6EFB_91D7_4EFC_819E_F12F6DCC5E17_.wvu.FilterData" localSheetId="10" hidden="1">'PRESTAÇÃO DE CONTAS'!$B$6:$O$485</definedName>
    <definedName name="Z_BB47D9DF_15B8_400F_9641_B0E70875E518_.wvu.FilterData" localSheetId="1" hidden="1">APOIO!$AE$4:$AG$188</definedName>
    <definedName name="Z_BB47D9DF_15B8_400F_9641_B0E70875E518_.wvu.FilterData" localSheetId="7" hidden="1">EVENTOS!$B$6:$R$485</definedName>
    <definedName name="Z_BB47D9DF_15B8_400F_9641_B0E70875E518_.wvu.FilterData" localSheetId="10" hidden="1">'PRESTAÇÃO DE CONTAS'!$B$6:$O$485</definedName>
    <definedName name="Z_BB48862D_894B_43E5_9E8C_20585DACD993_.wvu.FilterData" localSheetId="1" hidden="1">APOIO!$AE$4:$AG$188</definedName>
    <definedName name="Z_BB48862D_894B_43E5_9E8C_20585DACD993_.wvu.FilterData" localSheetId="2" hidden="1">'E-FISCO'!$A$2:$O$1281</definedName>
    <definedName name="Z_BB48862D_894B_43E5_9E8C_20585DACD993_.wvu.FilterData" localSheetId="7" hidden="1">EVENTOS!$B$6:$R$485</definedName>
    <definedName name="Z_BB48862D_894B_43E5_9E8C_20585DACD993_.wvu.FilterData" localSheetId="8" hidden="1">PAGAMENTOS!$B$6:$AY$485</definedName>
    <definedName name="Z_BB48862D_894B_43E5_9E8C_20585DACD993_.wvu.FilterData" localSheetId="10" hidden="1">'PRESTAÇÃO DE CONTAS'!$B$6:$O$485</definedName>
    <definedName name="Z_BB48862D_894B_43E5_9E8C_20585DACD993_.wvu.FilterData" localSheetId="9" hidden="1">VISTORIA!$B$6:$Z$454</definedName>
    <definedName name="Z_BB492F0C_69B1_4481_A29C_0E1AE7569FE7_.wvu.FilterData" localSheetId="1" hidden="1">APOIO!$AE$4:$AG$188</definedName>
    <definedName name="Z_BB492F0C_69B1_4481_A29C_0E1AE7569FE7_.wvu.FilterData" localSheetId="7" hidden="1">EVENTOS!$B$6:$R$485</definedName>
    <definedName name="Z_BB492F0C_69B1_4481_A29C_0E1AE7569FE7_.wvu.FilterData" localSheetId="4" hidden="1">'INF GERAIS'!$B$6:$T$453</definedName>
    <definedName name="Z_BB492F0C_69B1_4481_A29C_0E1AE7569FE7_.wvu.FilterData" localSheetId="10" hidden="1">'PRESTAÇÃO DE CONTAS'!$B$6:$O$485</definedName>
    <definedName name="Z_BB4DE2F5_A96C_4676_967F_554B173127DE_.wvu.FilterData" localSheetId="1" hidden="1">APOIO!$AE$4:$AG$188</definedName>
    <definedName name="Z_BB4DE2F5_A96C_4676_967F_554B173127DE_.wvu.FilterData" localSheetId="7" hidden="1">EVENTOS!$B$6:$R$485</definedName>
    <definedName name="Z_BB4DE2F5_A96C_4676_967F_554B173127DE_.wvu.FilterData" localSheetId="4" hidden="1">'INF GERAIS'!$B$6:$T$453</definedName>
    <definedName name="Z_BB4DE2F5_A96C_4676_967F_554B173127DE_.wvu.FilterData" localSheetId="8" hidden="1">PAGAMENTOS!$B$6:$AY$485</definedName>
    <definedName name="Z_BB4DE2F5_A96C_4676_967F_554B173127DE_.wvu.FilterData" localSheetId="10" hidden="1">'PRESTAÇÃO DE CONTAS'!$B$6:$O$485</definedName>
    <definedName name="Z_BB4DE2F5_A96C_4676_967F_554B173127DE_.wvu.FilterData" localSheetId="9" hidden="1">VISTORIA!$B$6:$Z$454</definedName>
    <definedName name="Z_BB4E8529_B6B5_4D84_B753_A9A0F25B0558_.wvu.FilterData" localSheetId="7" hidden="1">EVENTOS!$B$6:$R$485</definedName>
    <definedName name="Z_BB4E8529_B6B5_4D84_B753_A9A0F25B0558_.wvu.FilterData" localSheetId="8" hidden="1">PAGAMENTOS!$B$6:$AY$485</definedName>
    <definedName name="Z_BB8317A2_2788_4188_9BF9_E793FC549776_.wvu.FilterData" localSheetId="1" hidden="1">APOIO!$AE$4:$AG$188</definedName>
    <definedName name="Z_BB8317A2_2788_4188_9BF9_E793FC549776_.wvu.FilterData" localSheetId="7" hidden="1">EVENTOS!$B$6:$R$485</definedName>
    <definedName name="Z_BBAE1D01_3F8B_41C0_9083_90C7B75A7D89_.wvu.FilterData" localSheetId="1" hidden="1">APOIO!$AE$4:$AG$188</definedName>
    <definedName name="Z_BBAE1D01_3F8B_41C0_9083_90C7B75A7D89_.wvu.FilterData" localSheetId="7" hidden="1">EVENTOS!$B$6:$R$485</definedName>
    <definedName name="Z_BBAE1D01_3F8B_41C0_9083_90C7B75A7D89_.wvu.FilterData" localSheetId="4" hidden="1">'INF GERAIS'!$B$6:$T$453</definedName>
    <definedName name="Z_BBAE1D01_3F8B_41C0_9083_90C7B75A7D89_.wvu.FilterData" localSheetId="11" hidden="1">'OBS  ENC'!$B$6:$V$485</definedName>
    <definedName name="Z_BBAE1D01_3F8B_41C0_9083_90C7B75A7D89_.wvu.FilterData" localSheetId="8" hidden="1">PAGAMENTOS!$B$6:$AY$485</definedName>
    <definedName name="Z_BBAE1D01_3F8B_41C0_9083_90C7B75A7D89_.wvu.FilterData" localSheetId="9" hidden="1">VISTORIA!$B$6:$Z$453</definedName>
    <definedName name="Z_BBCAD5D9_9914_40BF_8708_BE2285C92805_.wvu.FilterData" localSheetId="8" hidden="1">PAGAMENTOS!$B$6:$AY$485</definedName>
    <definedName name="Z_BBEFE770_27BB_41EB_99B2_E0F6DF5F4597_.wvu.FilterData" localSheetId="1" hidden="1">APOIO!$AE$4:$AG$188</definedName>
    <definedName name="Z_BC226F79_B9C6_4394_986D_216F6EE20A89_.wvu.FilterData" localSheetId="7" hidden="1">EVENTOS!$B$6:$R$485</definedName>
    <definedName name="Z_BC226F79_B9C6_4394_986D_216F6EE20A89_.wvu.FilterData" localSheetId="11" hidden="1">'OBS  ENC'!$B$6:$V$485</definedName>
    <definedName name="Z_BC278B1C_C3E6_4097_92F7_E4EBFD6D0CEC_.wvu.FilterData" localSheetId="1" hidden="1">APOIO!$AE$4:$AG$188</definedName>
    <definedName name="Z_BC278B1C_C3E6_4097_92F7_E4EBFD6D0CEC_.wvu.FilterData" localSheetId="7" hidden="1">EVENTOS!$B$6:$R$485</definedName>
    <definedName name="Z_BC278B1C_C3E6_4097_92F7_E4EBFD6D0CEC_.wvu.FilterData" localSheetId="8" hidden="1">PAGAMENTOS!$B$6:$AY$485</definedName>
    <definedName name="Z_BC278B1C_C3E6_4097_92F7_E4EBFD6D0CEC_.wvu.FilterData" localSheetId="9" hidden="1">VISTORIA!$B$6:$Z$454</definedName>
    <definedName name="Z_BC51D80B_C19A_460A_948E_80E5D79E1EC1_.wvu.FilterData" localSheetId="2" hidden="1">'E-FISCO'!$A$2:$O$907</definedName>
    <definedName name="Z_BC51D80B_C19A_460A_948E_80E5D79E1EC1_.wvu.FilterData" localSheetId="7" hidden="1">EVENTOS!$B$6:$R$485</definedName>
    <definedName name="Z_BC51D80B_C19A_460A_948E_80E5D79E1EC1_.wvu.FilterData" localSheetId="4" hidden="1">'INF GERAIS'!$B$6:$T$453</definedName>
    <definedName name="Z_BC51D80B_C19A_460A_948E_80E5D79E1EC1_.wvu.FilterData" localSheetId="11" hidden="1">'OBS  ENC'!$B$6:$V$485</definedName>
    <definedName name="Z_BC51D80B_C19A_460A_948E_80E5D79E1EC1_.wvu.FilterData" localSheetId="9" hidden="1">VISTORIA!$B$6:$Z$453</definedName>
    <definedName name="Z_BC6206EF_0DFF_49CC_9796_9ADD6F6B477F_.wvu.FilterData" localSheetId="1" hidden="1">APOIO!$AE$4:$AG$188</definedName>
    <definedName name="Z_BC6206EF_0DFF_49CC_9796_9ADD6F6B477F_.wvu.FilterData" localSheetId="7" hidden="1">EVENTOS!$B$6:$R$485</definedName>
    <definedName name="Z_BC6206EF_0DFF_49CC_9796_9ADD6F6B477F_.wvu.FilterData" localSheetId="4" hidden="1">'INF GERAIS'!$B$6:$T$453</definedName>
    <definedName name="Z_BC6206EF_0DFF_49CC_9796_9ADD6F6B477F_.wvu.FilterData" localSheetId="10" hidden="1">'PRESTAÇÃO DE CONTAS'!$B$6:$O$485</definedName>
    <definedName name="Z_BC696F5D_5EF2_406F_859C_4CE0371751A9_.wvu.FilterData" localSheetId="1" hidden="1">APOIO!$AE$4:$AG$188</definedName>
    <definedName name="Z_BC696F5D_5EF2_406F_859C_4CE0371751A9_.wvu.FilterData" localSheetId="7" hidden="1">EVENTOS!$B$6:$R$485</definedName>
    <definedName name="Z_BC696F5D_5EF2_406F_859C_4CE0371751A9_.wvu.FilterData" localSheetId="4" hidden="1">'INF GERAIS'!$B$6:$T$453</definedName>
    <definedName name="Z_BCAEAC92_253E_4A9B_A066_DDF3B32D10FE_.wvu.FilterData" localSheetId="1" hidden="1">APOIO!$AE$4:$AG$188</definedName>
    <definedName name="Z_BCAEAC92_253E_4A9B_A066_DDF3B32D10FE_.wvu.FilterData" localSheetId="7" hidden="1">EVENTOS!$B$6:$R$485</definedName>
    <definedName name="Z_BCB435C9_B83B_45FF_B2E9_7F906F5C6573_.wvu.FilterData" localSheetId="1" hidden="1">APOIO!$AE$4:$AG$188</definedName>
    <definedName name="Z_BCB435C9_B83B_45FF_B2E9_7F906F5C6573_.wvu.FilterData" localSheetId="7" hidden="1">EVENTOS!$B$6:$R$485</definedName>
    <definedName name="Z_BCB435C9_B83B_45FF_B2E9_7F906F5C6573_.wvu.FilterData" localSheetId="4" hidden="1">'INF GERAIS'!$B$6:$T$453</definedName>
    <definedName name="Z_BCB435C9_B83B_45FF_B2E9_7F906F5C6573_.wvu.FilterData" localSheetId="8" hidden="1">PAGAMENTOS!$B$6:$AY$485</definedName>
    <definedName name="Z_BCB435C9_B83B_45FF_B2E9_7F906F5C6573_.wvu.FilterData" localSheetId="9" hidden="1">VISTORIA!$B$6:$Z$454</definedName>
    <definedName name="Z_BCC66484_946B_4699_B512_D4142DBBB620_.wvu.FilterData" localSheetId="1" hidden="1">APOIO!$AE$4:$AG$188</definedName>
    <definedName name="Z_BD1F7A2B_F29F_459A_8DD5_44008E5B0741_.wvu.FilterData" localSheetId="1" hidden="1">APOIO!$AE$4:$AG$188</definedName>
    <definedName name="Z_BD1F7A2B_F29F_459A_8DD5_44008E5B0741_.wvu.FilterData" localSheetId="7" hidden="1">EVENTOS!$B$6:$R$485</definedName>
    <definedName name="Z_BD1F7A2B_F29F_459A_8DD5_44008E5B0741_.wvu.FilterData" localSheetId="4" hidden="1">'INF GERAIS'!$B$6:$T$453</definedName>
    <definedName name="Z_BD1F7A2B_F29F_459A_8DD5_44008E5B0741_.wvu.FilterData" localSheetId="11" hidden="1">'OBS  ENC'!$B$6:$V$485</definedName>
    <definedName name="Z_BD53BEB4_AA37_441E_8FA2_999AF1672568_.wvu.FilterData" localSheetId="7" hidden="1">EVENTOS!$B$6:$R$485</definedName>
    <definedName name="Z_BD53BEB4_AA37_441E_8FA2_999AF1672568_.wvu.FilterData" localSheetId="4" hidden="1">'INF GERAIS'!$B$6:$T$453</definedName>
    <definedName name="Z_BD53BEB4_AA37_441E_8FA2_999AF1672568_.wvu.FilterData" localSheetId="11" hidden="1">'OBS  ENC'!$B$6:$V$485</definedName>
    <definedName name="Z_BD53BEB4_AA37_441E_8FA2_999AF1672568_.wvu.FilterData" localSheetId="8" hidden="1">PAGAMENTOS!$B$6:$AY$485</definedName>
    <definedName name="Z_BD53BEB4_AA37_441E_8FA2_999AF1672568_.wvu.FilterData" localSheetId="9" hidden="1">VISTORIA!$B$6:$Z$453</definedName>
    <definedName name="Z_BDA06D25_10D7_4508_93FE_2044193B8DF2_.wvu.FilterData" localSheetId="7" hidden="1">EVENTOS!$B$6:$R$485</definedName>
    <definedName name="Z_BDA2B52B_D0C1_4D30_8ECE_FAAD6C912E10_.wvu.FilterData" localSheetId="4" hidden="1">'INF GERAIS'!$B$6:$T$453</definedName>
    <definedName name="Z_BDB6E380_4A50_4E01_A4BB_390887784DAA_.wvu.FilterData" localSheetId="1" hidden="1">APOIO!$AE$4:$AG$188</definedName>
    <definedName name="Z_BDB6E380_4A50_4E01_A4BB_390887784DAA_.wvu.FilterData" localSheetId="7" hidden="1">EVENTOS!$B$6:$R$485</definedName>
    <definedName name="Z_BDB6E380_4A50_4E01_A4BB_390887784DAA_.wvu.FilterData" localSheetId="4" hidden="1">'INF GERAIS'!$B$6:$T$453</definedName>
    <definedName name="Z_BDB6E380_4A50_4E01_A4BB_390887784DAA_.wvu.FilterData" localSheetId="11" hidden="1">'OBS  ENC'!$B$6:$V$485</definedName>
    <definedName name="Z_BDB6E380_4A50_4E01_A4BB_390887784DAA_.wvu.FilterData" localSheetId="8" hidden="1">PAGAMENTOS!$B$6:$AY$485</definedName>
    <definedName name="Z_BDB6E380_4A50_4E01_A4BB_390887784DAA_.wvu.FilterData" localSheetId="10" hidden="1">'PRESTAÇÃO DE CONTAS'!$B$6:$O$485</definedName>
    <definedName name="Z_BDB6E380_4A50_4E01_A4BB_390887784DAA_.wvu.FilterData" localSheetId="9" hidden="1">VISTORIA!$B$6:$Z$454</definedName>
    <definedName name="Z_BDD6BA91_070B_4863_B05C_A8B40AD43E5C_.wvu.FilterData" localSheetId="1" hidden="1">APOIO!$AE$4:$AG$188</definedName>
    <definedName name="Z_BE39694E_2632_44EF_AC09_BF5C4E8B8536_.wvu.FilterData" localSheetId="1" hidden="1">APOIO!$AE$4:$AG$188</definedName>
    <definedName name="Z_BE39694E_2632_44EF_AC09_BF5C4E8B8536_.wvu.FilterData" localSheetId="7" hidden="1">EVENTOS!$B$6:$R$485</definedName>
    <definedName name="Z_BE39694E_2632_44EF_AC09_BF5C4E8B8536_.wvu.FilterData" localSheetId="4" hidden="1">'INF GERAIS'!$B$6:$T$453</definedName>
    <definedName name="Z_BE39694E_2632_44EF_AC09_BF5C4E8B8536_.wvu.FilterData" localSheetId="11" hidden="1">'OBS  ENC'!$B$6:$V$485</definedName>
    <definedName name="Z_BE39694E_2632_44EF_AC09_BF5C4E8B8536_.wvu.FilterData" localSheetId="8" hidden="1">PAGAMENTOS!$B$6:$AY$485</definedName>
    <definedName name="Z_BE39694E_2632_44EF_AC09_BF5C4E8B8536_.wvu.FilterData" localSheetId="9" hidden="1">VISTORIA!$B$6:$Z$453</definedName>
    <definedName name="Z_BE4342D9_DB40_41BC_8CAF_D8A9E000819B_.wvu.FilterData" localSheetId="1" hidden="1">APOIO!$AE$4:$AG$188</definedName>
    <definedName name="Z_BE741382_04DC_408D_80AD_85F09853267F_.wvu.FilterData" localSheetId="1" hidden="1">APOIO!$AE$4:$AG$188</definedName>
    <definedName name="Z_BE741382_04DC_408D_80AD_85F09853267F_.wvu.FilterData" localSheetId="7" hidden="1">EVENTOS!$B$6:$R$485</definedName>
    <definedName name="Z_BE741382_04DC_408D_80AD_85F09853267F_.wvu.FilterData" localSheetId="4" hidden="1">'INF GERAIS'!$B$6:$T$453</definedName>
    <definedName name="Z_BE741382_04DC_408D_80AD_85F09853267F_.wvu.FilterData" localSheetId="10" hidden="1">'PRESTAÇÃO DE CONTAS'!$B$6:$O$485</definedName>
    <definedName name="Z_BE741382_04DC_408D_80AD_85F09853267F_.wvu.FilterData" localSheetId="5" hidden="1">RESUMO!$B$6:$AD$453</definedName>
    <definedName name="Z_BE779C90_1DA7_4551_A480_999603A2A78C_.wvu.FilterData" localSheetId="1" hidden="1">APOIO!$AE$4:$AG$188</definedName>
    <definedName name="Z_BE779C90_1DA7_4551_A480_999603A2A78C_.wvu.FilterData" localSheetId="7" hidden="1">EVENTOS!$B$6:$R$485</definedName>
    <definedName name="Z_BE78F901_8F47_4C38_9F70_4114C4C640F6_.wvu.FilterData" localSheetId="1" hidden="1">APOIO!$AE$4:$AG$188</definedName>
    <definedName name="Z_BE78F901_8F47_4C38_9F70_4114C4C640F6_.wvu.FilterData" localSheetId="8" hidden="1">PAGAMENTOS!$B$6:$AY$485</definedName>
    <definedName name="Z_BE8F3F8F_38AF_4BE4_990B_34C6D08FA701_.wvu.FilterData" localSheetId="9" hidden="1">VISTORIA!$B$6:$Z$453</definedName>
    <definedName name="Z_BECC295F_E341_4691_9624_EAE5F8ABC591_.wvu.FilterData" localSheetId="1" hidden="1">APOIO!$AE$4:$AG$188</definedName>
    <definedName name="Z_BECC295F_E341_4691_9624_EAE5F8ABC591_.wvu.FilterData" localSheetId="4" hidden="1">'INF GERAIS'!$B$6:$T$453</definedName>
    <definedName name="Z_BF158971_5A51_4893_A7C9_51208A25FBAE_.wvu.FilterData" localSheetId="1" hidden="1">APOIO!$AE$4:$AG$188</definedName>
    <definedName name="Z_BF158971_5A51_4893_A7C9_51208A25FBAE_.wvu.FilterData" localSheetId="7" hidden="1">EVENTOS!$B$6:$R$485</definedName>
    <definedName name="Z_BF4C04E3_CE5C_487D_834E_D43DFDEB1A17_.wvu.FilterData" localSheetId="4" hidden="1">'INF GERAIS'!$B$6:$T$453</definedName>
    <definedName name="Z_BF6E077E_2B57_4241_978F_1B3E5ED13B2B_.wvu.FilterData" localSheetId="4" hidden="1">'INF GERAIS'!$B$6:$T$453</definedName>
    <definedName name="Z_BF6E077E_2B57_4241_978F_1B3E5ED13B2B_.wvu.FilterData" localSheetId="11" hidden="1">'OBS  ENC'!$B$6:$V$485</definedName>
    <definedName name="Z_BF98BC7C_C5D5_49A9_AE72_FF4D9FB07739_.wvu.FilterData" localSheetId="1" hidden="1">APOIO!$AE$4:$AG$188</definedName>
    <definedName name="Z_BF98BC7C_C5D5_49A9_AE72_FF4D9FB07739_.wvu.FilterData" localSheetId="12" hidden="1">'CONCLUSÃO INFORMAL'!$B$6:$T$485</definedName>
    <definedName name="Z_BF98BC7C_C5D5_49A9_AE72_FF4D9FB07739_.wvu.FilterData" localSheetId="7" hidden="1">EVENTOS!$B$6:$R$485</definedName>
    <definedName name="Z_BF98BC7C_C5D5_49A9_AE72_FF4D9FB07739_.wvu.FilterData" localSheetId="4" hidden="1">'INF GERAIS'!$B$6:$T$453</definedName>
    <definedName name="Z_BF98BC7C_C5D5_49A9_AE72_FF4D9FB07739_.wvu.FilterData" localSheetId="11" hidden="1">'OBS  ENC'!$B$6:$V$485</definedName>
    <definedName name="Z_BF98BC7C_C5D5_49A9_AE72_FF4D9FB07739_.wvu.FilterData" localSheetId="8" hidden="1">PAGAMENTOS!$B$6:$AY$485</definedName>
    <definedName name="Z_BF98BC7C_C5D5_49A9_AE72_FF4D9FB07739_.wvu.FilterData" localSheetId="10" hidden="1">'PRESTAÇÃO DE CONTAS'!$B$6:$O$485</definedName>
    <definedName name="Z_BF98BC7C_C5D5_49A9_AE72_FF4D9FB07739_.wvu.FilterData" localSheetId="5" hidden="1">RESUMO!$B$6:$AD$453</definedName>
    <definedName name="Z_BF98BC7C_C5D5_49A9_AE72_FF4D9FB07739_.wvu.FilterData" localSheetId="6" hidden="1">'TERMO DE ADESÃO'!$B$6:$K$485</definedName>
    <definedName name="Z_BF98BC7C_C5D5_49A9_AE72_FF4D9FB07739_.wvu.FilterData" localSheetId="9" hidden="1">VISTORIA!$B$6:$Z$454</definedName>
    <definedName name="Z_BF9A6678_C6B7_4860_8521_A9D127496913_.wvu.FilterData" localSheetId="7" hidden="1">EVENTOS!$B$6:$R$485</definedName>
    <definedName name="Z_BFBBAA9E_84C5_4FE9_B6B3_20D87F90FF9E_.wvu.FilterData" localSheetId="7" hidden="1">EVENTOS!$B$6:$R$485</definedName>
    <definedName name="Z_BFBBAA9E_84C5_4FE9_B6B3_20D87F90FF9E_.wvu.FilterData" localSheetId="11" hidden="1">'OBS  ENC'!$B$6:$V$485</definedName>
    <definedName name="Z_BFF13A81_6266_4381_BADE_C04156162F28_.wvu.FilterData" localSheetId="1" hidden="1">APOIO!$AE$4:$AG$188</definedName>
    <definedName name="Z_BFF13A81_6266_4381_BADE_C04156162F28_.wvu.FilterData" localSheetId="2" hidden="1">'E-FISCO'!$A$2:$O$1286</definedName>
    <definedName name="Z_BFF13A81_6266_4381_BADE_C04156162F28_.wvu.FilterData" localSheetId="7" hidden="1">EVENTOS!$B$6:$R$485</definedName>
    <definedName name="Z_BFF13A81_6266_4381_BADE_C04156162F28_.wvu.FilterData" localSheetId="4" hidden="1">'INF GERAIS'!$B$6:$T$453</definedName>
    <definedName name="Z_BFF13A81_6266_4381_BADE_C04156162F28_.wvu.FilterData" localSheetId="8" hidden="1">PAGAMENTOS!$B$6:$AY$485</definedName>
    <definedName name="Z_BFF13A81_6266_4381_BADE_C04156162F28_.wvu.FilterData" localSheetId="9" hidden="1">VISTORIA!$B$6:$Z$454</definedName>
    <definedName name="Z_C004A259_2B9C_47DB_8835_1461DBB2F87D_.wvu.FilterData" localSheetId="1" hidden="1">APOIO!$AE$4:$AG$188</definedName>
    <definedName name="Z_C004A259_2B9C_47DB_8835_1461DBB2F87D_.wvu.FilterData" localSheetId="7" hidden="1">EVENTOS!$B$6:$R$485</definedName>
    <definedName name="Z_C004A259_2B9C_47DB_8835_1461DBB2F87D_.wvu.FilterData" localSheetId="4" hidden="1">'INF GERAIS'!$B$6:$T$453</definedName>
    <definedName name="Z_C0170FAA_57D6_4D55_90D9_513B3EE8CFDD_.wvu.FilterData" localSheetId="1" hidden="1">APOIO!$AE$4:$AG$188</definedName>
    <definedName name="Z_C0170FAA_57D6_4D55_90D9_513B3EE8CFDD_.wvu.FilterData" localSheetId="7" hidden="1">EVENTOS!$B$6:$R$485</definedName>
    <definedName name="Z_C0170FAA_57D6_4D55_90D9_513B3EE8CFDD_.wvu.FilterData" localSheetId="4" hidden="1">'INF GERAIS'!$B$6:$T$453</definedName>
    <definedName name="Z_C03594A5_22E2_4250_A035_F103E8B48FDA_.wvu.FilterData" localSheetId="1" hidden="1">APOIO!$AE$4:$AG$188</definedName>
    <definedName name="Z_C03594A5_22E2_4250_A035_F103E8B48FDA_.wvu.FilterData" localSheetId="4" hidden="1">'INF GERAIS'!$B$6:$T$453</definedName>
    <definedName name="Z_C0545F7D_E7A1_4080_90FD_B558FC4499DB_.wvu.FilterData" localSheetId="11" hidden="1">'OBS  ENC'!$B$6:$V$485</definedName>
    <definedName name="Z_C07D5E02_C5F8_4E78_B1FB_6AF4D15B269F_.wvu.FilterData" localSheetId="1" hidden="1">APOIO!$AE$4:$AG$188</definedName>
    <definedName name="Z_C0901ED9_A86A_4195_9E0D_FD6C63193709_.wvu.FilterData" localSheetId="1" hidden="1">APOIO!$AE$4:$AG$188</definedName>
    <definedName name="Z_C0901ED9_A86A_4195_9E0D_FD6C63193709_.wvu.FilterData" localSheetId="7" hidden="1">EVENTOS!$B$6:$R$485</definedName>
    <definedName name="Z_C0901ED9_A86A_4195_9E0D_FD6C63193709_.wvu.FilterData" localSheetId="8" hidden="1">PAGAMENTOS!$B$6:$AY$485</definedName>
    <definedName name="Z_C0901ED9_A86A_4195_9E0D_FD6C63193709_.wvu.FilterData" localSheetId="10" hidden="1">'PRESTAÇÃO DE CONTAS'!$B$6:$O$485</definedName>
    <definedName name="Z_C091F9F3_A78A_478D_9640_5901086C532B_.wvu.FilterData" localSheetId="1" hidden="1">APOIO!$AE$4:$AG$188</definedName>
    <definedName name="Z_C0EB6563_E132_4A5E_A838_6A0DA73FF520_.wvu.FilterData" localSheetId="1" hidden="1">APOIO!$AE$4:$AG$188</definedName>
    <definedName name="Z_C0EB6563_E132_4A5E_A838_6A0DA73FF520_.wvu.FilterData" localSheetId="4" hidden="1">'INF GERAIS'!$B$6:$T$453</definedName>
    <definedName name="Z_C0EB6563_E132_4A5E_A838_6A0DA73FF520_.wvu.FilterData" localSheetId="11" hidden="1">'OBS  ENC'!$B$6:$V$485</definedName>
    <definedName name="Z_C0EB6563_E132_4A5E_A838_6A0DA73FF520_.wvu.FilterData" localSheetId="10" hidden="1">'PRESTAÇÃO DE CONTAS'!$B$6:$O$485</definedName>
    <definedName name="Z_C0F4ED1F_5AC8_40CD_AE26_111475C21548_.wvu.FilterData" localSheetId="1" hidden="1">APOIO!$AE$4:$AG$188</definedName>
    <definedName name="Z_C0F4ED1F_5AC8_40CD_AE26_111475C21548_.wvu.FilterData" localSheetId="7" hidden="1">EVENTOS!$B$6:$R$485</definedName>
    <definedName name="Z_C11D905F_414F_4B9A_A5A1_06251EC7E52F_.wvu.FilterData" localSheetId="1" hidden="1">APOIO!$AE$4:$AG$188</definedName>
    <definedName name="Z_C11D905F_414F_4B9A_A5A1_06251EC7E52F_.wvu.FilterData" localSheetId="2" hidden="1">'E-FISCO'!$A$2:$O$1058</definedName>
    <definedName name="Z_C11D905F_414F_4B9A_A5A1_06251EC7E52F_.wvu.FilterData" localSheetId="7" hidden="1">EVENTOS!$B$6:$R$485</definedName>
    <definedName name="Z_C11D905F_414F_4B9A_A5A1_06251EC7E52F_.wvu.FilterData" localSheetId="11" hidden="1">'OBS  ENC'!$B$6:$V$485</definedName>
    <definedName name="Z_C11D905F_414F_4B9A_A5A1_06251EC7E52F_.wvu.FilterData" localSheetId="10" hidden="1">'PRESTAÇÃO DE CONTAS'!$B$6:$O$485</definedName>
    <definedName name="Z_C1231C83_E4EB_42FD_A641_40CB86F7D66B_.wvu.FilterData" localSheetId="1" hidden="1">APOIO!$AE$4:$AG$188</definedName>
    <definedName name="Z_C1524876_6A1E_443D_BC9F_0A84A6538651_.wvu.FilterData" localSheetId="1" hidden="1">APOIO!$AE$4:$AG$188</definedName>
    <definedName name="Z_C1524876_6A1E_443D_BC9F_0A84A6538651_.wvu.FilterData" localSheetId="10" hidden="1">'PRESTAÇÃO DE CONTAS'!$B$6:$O$485</definedName>
    <definedName name="Z_C1820C03_EF87_4DD8_A353_B249EC8C3DB4_.wvu.FilterData" localSheetId="1" hidden="1">APOIO!$AE$4:$AG$188</definedName>
    <definedName name="Z_C1820C03_EF87_4DD8_A353_B249EC8C3DB4_.wvu.FilterData" localSheetId="8" hidden="1">PAGAMENTOS!$B$6:$AY$485</definedName>
    <definedName name="Z_C1820C03_EF87_4DD8_A353_B249EC8C3DB4_.wvu.FilterData" localSheetId="9" hidden="1">VISTORIA!$B$6:$Z$454</definedName>
    <definedName name="Z_C1B63080_1FDA_4921_AB48_DD41C79B024E_.wvu.FilterData" localSheetId="1" hidden="1">APOIO!$AE$4:$AG$188</definedName>
    <definedName name="Z_C1BF2465_675E_4999_B61D_19BF376B4E9A_.wvu.FilterData" localSheetId="7" hidden="1">EVENTOS!$B$6:$R$485</definedName>
    <definedName name="Z_C1BF2465_675E_4999_B61D_19BF376B4E9A_.wvu.FilterData" localSheetId="4" hidden="1">'INF GERAIS'!$B$6:$T$453</definedName>
    <definedName name="Z_C1BF2465_675E_4999_B61D_19BF376B4E9A_.wvu.FilterData" localSheetId="8" hidden="1">PAGAMENTOS!$B$6:$AY$485</definedName>
    <definedName name="Z_C1BF2465_675E_4999_B61D_19BF376B4E9A_.wvu.FilterData" localSheetId="9" hidden="1">VISTORIA!$B$6:$Z$453</definedName>
    <definedName name="Z_C1D33962_3C50_4D5B_B7DC_5E0BC60F0F1A_.wvu.FilterData" localSheetId="11" hidden="1">'OBS  ENC'!$B$6:$V$485</definedName>
    <definedName name="Z_C1D33962_3C50_4D5B_B7DC_5E0BC60F0F1A_.wvu.FilterData" localSheetId="8" hidden="1">PAGAMENTOS!$B$6:$AY$485</definedName>
    <definedName name="Z_C200853F_AE76_4B08_932F_09EADBF61930_.wvu.FilterData" localSheetId="1" hidden="1">APOIO!$AE$4:$AG$188</definedName>
    <definedName name="Z_C200853F_AE76_4B08_932F_09EADBF61930_.wvu.FilterData" localSheetId="8" hidden="1">PAGAMENTOS!$B$6:$AY$485</definedName>
    <definedName name="Z_C200853F_AE76_4B08_932F_09EADBF61930_.wvu.FilterData" localSheetId="9" hidden="1">VISTORIA!$B$6:$Z$454</definedName>
    <definedName name="Z_C221A38B_F7D9_4E9C_8095_1DEF956168D8_.wvu.FilterData" localSheetId="1" hidden="1">APOIO!$AE$4:$AG$188</definedName>
    <definedName name="Z_C221A38B_F7D9_4E9C_8095_1DEF956168D8_.wvu.FilterData" localSheetId="7" hidden="1">EVENTOS!$B$6:$R$485</definedName>
    <definedName name="Z_C221A38B_F7D9_4E9C_8095_1DEF956168D8_.wvu.FilterData" localSheetId="4" hidden="1">'INF GERAIS'!$B$6:$T$453</definedName>
    <definedName name="Z_C221A38B_F7D9_4E9C_8095_1DEF956168D8_.wvu.FilterData" localSheetId="10" hidden="1">'PRESTAÇÃO DE CONTAS'!$B$6:$O$485</definedName>
    <definedName name="Z_C221A38B_F7D9_4E9C_8095_1DEF956168D8_.wvu.FilterData" localSheetId="9" hidden="1">VISTORIA!$B$6:$Z$454</definedName>
    <definedName name="Z_C27870CE_A265_4936_971F_AD4F02B1FA36_.wvu.FilterData" localSheetId="1" hidden="1">APOIO!$AE$4:$AG$188</definedName>
    <definedName name="Z_C27870CE_A265_4936_971F_AD4F02B1FA36_.wvu.FilterData" localSheetId="7" hidden="1">EVENTOS!$B$6:$R$485</definedName>
    <definedName name="Z_C27870CE_A265_4936_971F_AD4F02B1FA36_.wvu.FilterData" localSheetId="11" hidden="1">'OBS  ENC'!$B$6:$V$485</definedName>
    <definedName name="Z_C29A6CCC_406F_485D_9256_BD8C4437C767_.wvu.FilterData" localSheetId="1" hidden="1">APOIO!$AE$4:$AG$188</definedName>
    <definedName name="Z_C29A6CCC_406F_485D_9256_BD8C4437C767_.wvu.FilterData" localSheetId="7" hidden="1">EVENTOS!$B$6:$R$485</definedName>
    <definedName name="Z_C2C7A3FB_E7F5_4317_930F_5BA3CDD05B61_.wvu.FilterData" localSheetId="1" hidden="1">APOIO!$AE$4:$AG$188</definedName>
    <definedName name="Z_C2C7A3FB_E7F5_4317_930F_5BA3CDD05B61_.wvu.FilterData" localSheetId="7" hidden="1">EVENTOS!$B$6:$R$485</definedName>
    <definedName name="Z_C2C7A3FB_E7F5_4317_930F_5BA3CDD05B61_.wvu.FilterData" localSheetId="4" hidden="1">'INF GERAIS'!$B$6:$T$453</definedName>
    <definedName name="Z_C2E19AF5_49CD_4D2D_8762_75E757B2B627_.wvu.FilterData" localSheetId="1" hidden="1">APOIO!$AE$4:$AG$188</definedName>
    <definedName name="Z_C2E19AF5_49CD_4D2D_8762_75E757B2B627_.wvu.FilterData" localSheetId="7" hidden="1">EVENTOS!$B$6:$R$485</definedName>
    <definedName name="Z_C3260962_7A63_442A_8BCA_65E94E468AF6_.wvu.FilterData" localSheetId="11" hidden="1">'OBS  ENC'!$B$6:$V$485</definedName>
    <definedName name="Z_C35B46DD_961E_462E_9DD3_2C34234196B4_.wvu.FilterData" localSheetId="7" hidden="1">EVENTOS!$B$6:$R$485</definedName>
    <definedName name="Z_C35B46DD_961E_462E_9DD3_2C34234196B4_.wvu.FilterData" localSheetId="11" hidden="1">'OBS  ENC'!$B$6:$V$485</definedName>
    <definedName name="Z_C36B515E_8C61_4C3E_97A8_37F5420BA4ED_.wvu.FilterData" localSheetId="11" hidden="1">'OBS  ENC'!$B$6:$V$485</definedName>
    <definedName name="Z_C3B69CE9_4BDA_47FF_8E49_781AC7799F9C_.wvu.FilterData" localSheetId="1" hidden="1">APOIO!$AE$4:$AG$188</definedName>
    <definedName name="Z_C3CF60E8_3659_46C2_BE98_655CE82896E0_.wvu.FilterData" localSheetId="7" hidden="1">EVENTOS!$B$6:$R$485</definedName>
    <definedName name="Z_C3F7C3D9_F246_4DFE_87E6_5416C5641986_.wvu.FilterData" localSheetId="1" hidden="1">APOIO!$AE$4:$AG$188</definedName>
    <definedName name="Z_C3F7C3D9_F246_4DFE_87E6_5416C5641986_.wvu.FilterData" localSheetId="7" hidden="1">EVENTOS!$B$6:$R$485</definedName>
    <definedName name="Z_C3F7C3D9_F246_4DFE_87E6_5416C5641986_.wvu.FilterData" localSheetId="11" hidden="1">'OBS  ENC'!$B$6:$V$485</definedName>
    <definedName name="Z_C3F7C3D9_F246_4DFE_87E6_5416C5641986_.wvu.FilterData" localSheetId="8" hidden="1">PAGAMENTOS!$B$6:$AY$485</definedName>
    <definedName name="Z_C3F7C3D9_F246_4DFE_87E6_5416C5641986_.wvu.FilterData" localSheetId="9" hidden="1">VISTORIA!$B$6:$Z$454</definedName>
    <definedName name="Z_C3FCE868_ACA0_4B9F_9A10_ACF5A10075EA_.wvu.FilterData" localSheetId="12" hidden="1">'CONCLUSÃO INFORMAL'!$B$6:$T$485</definedName>
    <definedName name="Z_C3FCE868_ACA0_4B9F_9A10_ACF5A10075EA_.wvu.FilterData" localSheetId="7" hidden="1">EVENTOS!$B$6:$R$485</definedName>
    <definedName name="Z_C3FCE868_ACA0_4B9F_9A10_ACF5A10075EA_.wvu.FilterData" localSheetId="11" hidden="1">'OBS  ENC'!$B$6:$V$485</definedName>
    <definedName name="Z_C3FCE868_ACA0_4B9F_9A10_ACF5A10075EA_.wvu.FilterData" localSheetId="8" hidden="1">PAGAMENTOS!$B$6:$AY$485</definedName>
    <definedName name="Z_C3FCE868_ACA0_4B9F_9A10_ACF5A10075EA_.wvu.FilterData" localSheetId="10" hidden="1">'PRESTAÇÃO DE CONTAS'!$B$6:$O$485</definedName>
    <definedName name="Z_C3FCE868_ACA0_4B9F_9A10_ACF5A10075EA_.wvu.FilterData" localSheetId="5" hidden="1">RESUMO!$B$6:$AD$453</definedName>
    <definedName name="Z_C3FCE868_ACA0_4B9F_9A10_ACF5A10075EA_.wvu.FilterData" localSheetId="6" hidden="1">'TERMO DE ADESÃO'!$B$6:$K$485</definedName>
    <definedName name="Z_C3FCE868_ACA0_4B9F_9A10_ACF5A10075EA_.wvu.FilterData" localSheetId="9" hidden="1">VISTORIA!$B$6:$Z$454</definedName>
    <definedName name="Z_C43F4524_D1C5_4CFA_AEF7_8C1A3E4005F6_.wvu.FilterData" localSheetId="1" hidden="1">APOIO!$AE$4:$AG$188</definedName>
    <definedName name="Z_C43F4524_D1C5_4CFA_AEF7_8C1A3E4005F6_.wvu.FilterData" localSheetId="7" hidden="1">EVENTOS!$B$6:$R$485</definedName>
    <definedName name="Z_C43F4524_D1C5_4CFA_AEF7_8C1A3E4005F6_.wvu.FilterData" localSheetId="4" hidden="1">'INF GERAIS'!$B$6:$T$453</definedName>
    <definedName name="Z_C43F4524_D1C5_4CFA_AEF7_8C1A3E4005F6_.wvu.FilterData" localSheetId="11" hidden="1">'OBS  ENC'!$B$6:$V$485</definedName>
    <definedName name="Z_C43F4524_D1C5_4CFA_AEF7_8C1A3E4005F6_.wvu.FilterData" localSheetId="5" hidden="1">RESUMO!$B$6:$AD$453</definedName>
    <definedName name="Z_C4417A30_5C69_4138_ABB1_5C8460F6B8A8_.wvu.FilterData" localSheetId="1" hidden="1">APOIO!$AE$4:$AG$188</definedName>
    <definedName name="Z_C4417A30_5C69_4138_ABB1_5C8460F6B8A8_.wvu.FilterData" localSheetId="7" hidden="1">EVENTOS!$B$6:$R$485</definedName>
    <definedName name="Z_C4417A30_5C69_4138_ABB1_5C8460F6B8A8_.wvu.FilterData" localSheetId="4" hidden="1">'INF GERAIS'!$B$6:$T$453</definedName>
    <definedName name="Z_C4417A30_5C69_4138_ABB1_5C8460F6B8A8_.wvu.FilterData" localSheetId="10" hidden="1">'PRESTAÇÃO DE CONTAS'!$B$6:$O$485</definedName>
    <definedName name="Z_C45B4EDF_438B_4958_A9AD_D580101A7FBC_.wvu.FilterData" localSheetId="1" hidden="1">APOIO!$AE$4:$AG$188</definedName>
    <definedName name="Z_C45B4EDF_438B_4958_A9AD_D580101A7FBC_.wvu.FilterData" localSheetId="7" hidden="1">EVENTOS!$B$6:$R$485</definedName>
    <definedName name="Z_C45B4EDF_438B_4958_A9AD_D580101A7FBC_.wvu.FilterData" localSheetId="4" hidden="1">'INF GERAIS'!$B$6:$T$453</definedName>
    <definedName name="Z_C47E9756_19EB_4334_B530_110C88359608_.wvu.FilterData" localSheetId="1" hidden="1">APOIO!$AE$4:$AG$188</definedName>
    <definedName name="Z_C47E9756_19EB_4334_B530_110C88359608_.wvu.FilterData" localSheetId="7" hidden="1">EVENTOS!$B$6:$R$485</definedName>
    <definedName name="Z_C47E9756_19EB_4334_B530_110C88359608_.wvu.FilterData" localSheetId="4" hidden="1">'INF GERAIS'!$B$6:$T$453</definedName>
    <definedName name="Z_C47E9756_19EB_4334_B530_110C88359608_.wvu.FilterData" localSheetId="10" hidden="1">'PRESTAÇÃO DE CONTAS'!$B$6:$O$485</definedName>
    <definedName name="Z_C4A53195_3959_4BF4_B7F5_5E8DE40B0A21_.wvu.FilterData" localSheetId="1" hidden="1">APOIO!$AE$4:$AG$188</definedName>
    <definedName name="Z_C4A53195_3959_4BF4_B7F5_5E8DE40B0A21_.wvu.FilterData" localSheetId="7" hidden="1">EVENTOS!$B$6:$R$485</definedName>
    <definedName name="Z_C4A53195_3959_4BF4_B7F5_5E8DE40B0A21_.wvu.FilterData" localSheetId="4" hidden="1">'INF GERAIS'!$B$6:$T$453</definedName>
    <definedName name="Z_C4B1611A_B5C3_459A_817F_8B29BFF41FFA_.wvu.FilterData" localSheetId="1" hidden="1">APOIO!$AE$4:$AG$188</definedName>
    <definedName name="Z_C4B1611A_B5C3_459A_817F_8B29BFF41FFA_.wvu.FilterData" localSheetId="4" hidden="1">'INF GERAIS'!$B$6:$T$453</definedName>
    <definedName name="Z_C4B1611A_B5C3_459A_817F_8B29BFF41FFA_.wvu.FilterData" localSheetId="11" hidden="1">'OBS  ENC'!$B$6:$V$485</definedName>
    <definedName name="Z_C4B1611A_B5C3_459A_817F_8B29BFF41FFA_.wvu.FilterData" localSheetId="8" hidden="1">PAGAMENTOS!$B$6:$AY$485</definedName>
    <definedName name="Z_C4B1611A_B5C3_459A_817F_8B29BFF41FFA_.wvu.FilterData" localSheetId="9" hidden="1">VISTORIA!$B$6:$Z$453</definedName>
    <definedName name="Z_C4B9D8DC_DC90_4AB5_B9C5_B387E07546CA_.wvu.FilterData" localSheetId="1" hidden="1">APOIO!$AE$4:$AG$188</definedName>
    <definedName name="Z_C4B9D8DC_DC90_4AB5_B9C5_B387E07546CA_.wvu.FilterData" localSheetId="7" hidden="1">EVENTOS!$B$6:$R$485</definedName>
    <definedName name="Z_C4B9D8DC_DC90_4AB5_B9C5_B387E07546CA_.wvu.FilterData" localSheetId="11" hidden="1">'OBS  ENC'!$B$6:$V$485</definedName>
    <definedName name="Z_C4D13B9F_9B1C_4028_8031_01A39245350F_.wvu.FilterData" localSheetId="1" hidden="1">APOIO!$AE$4:$AG$188</definedName>
    <definedName name="Z_C4D13B9F_9B1C_4028_8031_01A39245350F_.wvu.FilterData" localSheetId="7" hidden="1">EVENTOS!$B$6:$R$485</definedName>
    <definedName name="Z_C4D13B9F_9B1C_4028_8031_01A39245350F_.wvu.FilterData" localSheetId="8" hidden="1">PAGAMENTOS!$B$6:$AY$485</definedName>
    <definedName name="Z_C4D13B9F_9B1C_4028_8031_01A39245350F_.wvu.FilterData" localSheetId="10" hidden="1">'PRESTAÇÃO DE CONTAS'!$B$6:$O$485</definedName>
    <definedName name="Z_C4D13B9F_9B1C_4028_8031_01A39245350F_.wvu.FilterData" localSheetId="9" hidden="1">VISTORIA!$B$6:$Z$454</definedName>
    <definedName name="Z_C4EC6E5B_A585_4E4C_A845_80DEA424257A_.wvu.FilterData" localSheetId="1" hidden="1">APOIO!$AE$4:$AG$188</definedName>
    <definedName name="Z_C4EC6E5B_A585_4E4C_A845_80DEA424257A_.wvu.FilterData" localSheetId="7" hidden="1">EVENTOS!$B$6:$R$485</definedName>
    <definedName name="Z_C4EC6E5B_A585_4E4C_A845_80DEA424257A_.wvu.FilterData" localSheetId="4" hidden="1">'INF GERAIS'!$B$6:$T$453</definedName>
    <definedName name="Z_C4EEC308_E73C_4979_A61A_72A0115847C1_.wvu.FilterData" localSheetId="1" hidden="1">APOIO!$AE$4:$AG$188</definedName>
    <definedName name="Z_C4EEC308_E73C_4979_A61A_72A0115847C1_.wvu.FilterData" localSheetId="7" hidden="1">EVENTOS!$B$6:$R$485</definedName>
    <definedName name="Z_C4EEC308_E73C_4979_A61A_72A0115847C1_.wvu.FilterData" localSheetId="5" hidden="1">RESUMO!$B$6:$AD$453</definedName>
    <definedName name="Z_C4FB5DCE_C14E_4BF8_B93D_BCBF84FCB218_.wvu.FilterData" localSheetId="1" hidden="1">APOIO!$AE$4:$AG$188</definedName>
    <definedName name="Z_C4FB5DCE_C14E_4BF8_B93D_BCBF84FCB218_.wvu.FilterData" localSheetId="7" hidden="1">EVENTOS!$B$6:$R$485</definedName>
    <definedName name="Z_C4FB5DCE_C14E_4BF8_B93D_BCBF84FCB218_.wvu.FilterData" localSheetId="10" hidden="1">'PRESTAÇÃO DE CONTAS'!$B$6:$O$485</definedName>
    <definedName name="Z_C548F79A_5A6C_49AD_AB4A_3CC05FD4C066_.wvu.FilterData" localSheetId="1" hidden="1">APOIO!$AE$4:$AG$188</definedName>
    <definedName name="Z_C548F79A_5A6C_49AD_AB4A_3CC05FD4C066_.wvu.FilterData" localSheetId="8" hidden="1">PAGAMENTOS!$B$6:$AY$485</definedName>
    <definedName name="Z_C548F79A_5A6C_49AD_AB4A_3CC05FD4C066_.wvu.FilterData" localSheetId="9" hidden="1">VISTORIA!$B$6:$Z$453</definedName>
    <definedName name="Z_C5528B4A_62C8_400E_B660_FD047C71A027_.wvu.FilterData" localSheetId="1" hidden="1">APOIO!$AE$4:$AG$188</definedName>
    <definedName name="Z_C5528B4A_62C8_400E_B660_FD047C71A027_.wvu.FilterData" localSheetId="10" hidden="1">'PRESTAÇÃO DE CONTAS'!$B$6:$O$485</definedName>
    <definedName name="Z_C56AB1D6_F8C2_4C78_BC23_D37F25BDB3C6_.wvu.FilterData" localSheetId="1" hidden="1">APOIO!$AE$4:$AG$188</definedName>
    <definedName name="Z_C56AB1D6_F8C2_4C78_BC23_D37F25BDB3C6_.wvu.FilterData" localSheetId="7" hidden="1">EVENTOS!$B$6:$R$485</definedName>
    <definedName name="Z_C56AB1D6_F8C2_4C78_BC23_D37F25BDB3C6_.wvu.FilterData" localSheetId="4" hidden="1">'INF GERAIS'!$B$6:$T$453</definedName>
    <definedName name="Z_C56AB1D6_F8C2_4C78_BC23_D37F25BDB3C6_.wvu.FilterData" localSheetId="8" hidden="1">PAGAMENTOS!$B$6:$AY$485</definedName>
    <definedName name="Z_C5813777_6DBA_4E1B_86A3_8F9D90158B1B_.wvu.FilterData" localSheetId="11" hidden="1">'OBS  ENC'!$B$6:$V$485</definedName>
    <definedName name="Z_C5895DAD_C16F_4227_938E_2DDFEEADE173_.wvu.FilterData" localSheetId="1" hidden="1">APOIO!$AE$4:$AG$188</definedName>
    <definedName name="Z_C5895DAD_C16F_4227_938E_2DDFEEADE173_.wvu.FilterData" localSheetId="11" hidden="1">'OBS  ENC'!$B$6:$V$485</definedName>
    <definedName name="Z_C5BCCCB6_25E1_4403_9988_64977E33A015_.wvu.FilterData" localSheetId="8" hidden="1">PAGAMENTOS!$B$6:$AY$485</definedName>
    <definedName name="Z_C5C67F79_FFCB_4D65_B9F3_E96E852922AE_.wvu.FilterData" localSheetId="1" hidden="1">APOIO!$AE$4:$AG$188</definedName>
    <definedName name="Z_C5D15BB5_CCE9_4907_93A8_BFC32F39929D_.wvu.FilterData" localSheetId="1" hidden="1">APOIO!$AE$4:$AG$188</definedName>
    <definedName name="Z_C5E1BCCB_830A_49FB_983A_5CC26F8F2E2F_.wvu.FilterData" localSheetId="1" hidden="1">APOIO!$AE$4:$AG$188</definedName>
    <definedName name="Z_C5E1BCCB_830A_49FB_983A_5CC26F8F2E2F_.wvu.FilterData" localSheetId="8" hidden="1">PAGAMENTOS!$B$6:$AY$485</definedName>
    <definedName name="Z_C5E1BCCB_830A_49FB_983A_5CC26F8F2E2F_.wvu.FilterData" localSheetId="9" hidden="1">VISTORIA!$B$6:$Z$454</definedName>
    <definedName name="Z_C5FB4D04_42C7_4A84_A251_66BF08599B2E_.wvu.FilterData" localSheetId="1" hidden="1">APOIO!$AE$4:$AG$188</definedName>
    <definedName name="Z_C5FB4D04_42C7_4A84_A251_66BF08599B2E_.wvu.FilterData" localSheetId="7" hidden="1">EVENTOS!$B$6:$R$485</definedName>
    <definedName name="Z_C5FB4D04_42C7_4A84_A251_66BF08599B2E_.wvu.FilterData" localSheetId="8" hidden="1">PAGAMENTOS!$B$6:$AY$485</definedName>
    <definedName name="Z_C60911F9_A094_4C5D_8D21_D737BB523DEC_.wvu.FilterData" localSheetId="1" hidden="1">APOIO!$AE$4:$AG$188</definedName>
    <definedName name="Z_C60911F9_A094_4C5D_8D21_D737BB523DEC_.wvu.FilterData" localSheetId="2" hidden="1">'E-FISCO'!$A$2:$O$1373</definedName>
    <definedName name="Z_C60911F9_A094_4C5D_8D21_D737BB523DEC_.wvu.FilterData" localSheetId="7" hidden="1">EVENTOS!$B$6:$R$485</definedName>
    <definedName name="Z_C60911F9_A094_4C5D_8D21_D737BB523DEC_.wvu.FilterData" localSheetId="4" hidden="1">'INF GERAIS'!$B$6:$T$453</definedName>
    <definedName name="Z_C60911F9_A094_4C5D_8D21_D737BB523DEC_.wvu.FilterData" localSheetId="8" hidden="1">PAGAMENTOS!$B$6:$AY$485</definedName>
    <definedName name="Z_C6099553_9A76_47EC_8352_24CD8DC0F49A_.wvu.FilterData" localSheetId="1" hidden="1">APOIO!$AE$4:$AG$188</definedName>
    <definedName name="Z_C6099553_9A76_47EC_8352_24CD8DC0F49A_.wvu.FilterData" localSheetId="7" hidden="1">EVENTOS!$B$6:$R$485</definedName>
    <definedName name="Z_C6099553_9A76_47EC_8352_24CD8DC0F49A_.wvu.FilterData" localSheetId="11" hidden="1">'OBS  ENC'!$B$6:$V$485</definedName>
    <definedName name="Z_C6099553_9A76_47EC_8352_24CD8DC0F49A_.wvu.FilterData" localSheetId="9" hidden="1">VISTORIA!$B$6:$Z$454</definedName>
    <definedName name="Z_C6104A6B_5199_45B7_9786_CBB342854E0F_.wvu.FilterData" localSheetId="1" hidden="1">APOIO!$AE$4:$AG$188</definedName>
    <definedName name="Z_C6104A6B_5199_45B7_9786_CBB342854E0F_.wvu.FilterData" localSheetId="7" hidden="1">EVENTOS!$B$6:$R$485</definedName>
    <definedName name="Z_C6104A6B_5199_45B7_9786_CBB342854E0F_.wvu.FilterData" localSheetId="11" hidden="1">'OBS  ENC'!$B$6:$V$485</definedName>
    <definedName name="Z_C6104A6B_5199_45B7_9786_CBB342854E0F_.wvu.FilterData" localSheetId="10" hidden="1">'PRESTAÇÃO DE CONTAS'!$B$6:$O$485</definedName>
    <definedName name="Z_C6178C25_516D_434B_A721_BF7BA77257B7_.wvu.FilterData" localSheetId="1" hidden="1">APOIO!$AE$4:$AG$188</definedName>
    <definedName name="Z_C6178C25_516D_434B_A721_BF7BA77257B7_.wvu.FilterData" localSheetId="11" hidden="1">'OBS  ENC'!$B$6:$V$485</definedName>
    <definedName name="Z_C64434B5_3D1F_4949_ACC1_24BF3DB4CC56_.wvu.FilterData" localSheetId="1" hidden="1">APOIO!$AE$4:$AG$188</definedName>
    <definedName name="Z_C65A29A8_9DF1_4977_BF14_E543784D94EA_.wvu.FilterData" localSheetId="1" hidden="1">APOIO!$AE$4:$AG$188</definedName>
    <definedName name="Z_C65A29A8_9DF1_4977_BF14_E543784D94EA_.wvu.FilterData" localSheetId="7" hidden="1">EVENTOS!$B$6:$R$485</definedName>
    <definedName name="Z_C65A29A8_9DF1_4977_BF14_E543784D94EA_.wvu.FilterData" localSheetId="11" hidden="1">'OBS  ENC'!$B$6:$V$485</definedName>
    <definedName name="Z_C664CDBF_0DA0_480B_A96F_BD97E4BF9386_.wvu.FilterData" localSheetId="1" hidden="1">APOIO!$AE$4:$AG$188</definedName>
    <definedName name="Z_C664CDBF_0DA0_480B_A96F_BD97E4BF9386_.wvu.FilterData" localSheetId="7" hidden="1">EVENTOS!$B$6:$R$485</definedName>
    <definedName name="Z_C664CDBF_0DA0_480B_A96F_BD97E4BF9386_.wvu.FilterData" localSheetId="4" hidden="1">'INF GERAIS'!$B$6:$T$453</definedName>
    <definedName name="Z_C664CDBF_0DA0_480B_A96F_BD97E4BF9386_.wvu.FilterData" localSheetId="11" hidden="1">'OBS  ENC'!$B$6:$V$485</definedName>
    <definedName name="Z_C664CDBF_0DA0_480B_A96F_BD97E4BF9386_.wvu.FilterData" localSheetId="9" hidden="1">VISTORIA!$B$6:$Z$454</definedName>
    <definedName name="Z_C67B5254_CB91_4E52_B33B_F96576C68521_.wvu.FilterData" localSheetId="1" hidden="1">APOIO!$AE$4:$AG$188</definedName>
    <definedName name="Z_C67B5254_CB91_4E52_B33B_F96576C68521_.wvu.FilterData" localSheetId="7" hidden="1">EVENTOS!$B$6:$R$485</definedName>
    <definedName name="Z_C67B5254_CB91_4E52_B33B_F96576C68521_.wvu.FilterData" localSheetId="4" hidden="1">'INF GERAIS'!$B$6:$T$453</definedName>
    <definedName name="Z_C67B5254_CB91_4E52_B33B_F96576C68521_.wvu.FilterData" localSheetId="11" hidden="1">'OBS  ENC'!$B$6:$V$485</definedName>
    <definedName name="Z_C6B77086_B189_4F3F_BA97_8C95667A7A4F_.wvu.FilterData" localSheetId="1" hidden="1">APOIO!$AE$4:$AG$188</definedName>
    <definedName name="Z_C6B77086_B189_4F3F_BA97_8C95667A7A4F_.wvu.FilterData" localSheetId="8" hidden="1">PAGAMENTOS!$B$6:$AY$485</definedName>
    <definedName name="Z_C6B77086_B189_4F3F_BA97_8C95667A7A4F_.wvu.FilterData" localSheetId="9" hidden="1">VISTORIA!$B$6:$Z$454</definedName>
    <definedName name="Z_C6BA0EB2_4A3B_48B2_974D_996AB406E35B_.wvu.FilterData" localSheetId="1" hidden="1">APOIO!$AE$4:$AG$188</definedName>
    <definedName name="Z_C6BA0EB2_4A3B_48B2_974D_996AB406E35B_.wvu.FilterData" localSheetId="7" hidden="1">EVENTOS!$B$6:$R$485</definedName>
    <definedName name="Z_C6BA0EB2_4A3B_48B2_974D_996AB406E35B_.wvu.FilterData" localSheetId="10" hidden="1">'PRESTAÇÃO DE CONTAS'!$B$6:$O$485</definedName>
    <definedName name="Z_C6BDACC2_481C_4031_A376_4A8628A74D4E_.wvu.FilterData" localSheetId="1" hidden="1">APOIO!$AE$4:$AG$188</definedName>
    <definedName name="Z_C6BDACC2_481C_4031_A376_4A8628A74D4E_.wvu.FilterData" localSheetId="7" hidden="1">EVENTOS!$B$6:$R$485</definedName>
    <definedName name="Z_C6E1C205_CF2D_4C9E_A44B_8B624A3F9373_.wvu.FilterData" localSheetId="1" hidden="1">APOIO!$AE$4:$AG$188</definedName>
    <definedName name="Z_C6EDD99E_D0CA_4E3F_9F53_CA438B0B8914_.wvu.FilterData" localSheetId="1" hidden="1">APOIO!$AE$4:$AG$188</definedName>
    <definedName name="Z_C6EDD99E_D0CA_4E3F_9F53_CA438B0B8914_.wvu.FilterData" localSheetId="7" hidden="1">EVENTOS!$B$6:$R$485</definedName>
    <definedName name="Z_C6EDD99E_D0CA_4E3F_9F53_CA438B0B8914_.wvu.FilterData" localSheetId="4" hidden="1">'INF GERAIS'!$B$6:$T$453</definedName>
    <definedName name="Z_C6F5F991_74BC_4DE5_908A_F09181E280D3_.wvu.FilterData" localSheetId="8" hidden="1">PAGAMENTOS!$B$6:$AY$485</definedName>
    <definedName name="Z_C6F5F991_74BC_4DE5_908A_F09181E280D3_.wvu.FilterData" localSheetId="9" hidden="1">VISTORIA!$B$6:$Z$485</definedName>
    <definedName name="Z_C7286046_E13C_47DD_8832_615373BBE117_.wvu.Cols" localSheetId="3" hidden="1">AJUDA!$M:$XFD</definedName>
    <definedName name="Z_C7286046_E13C_47DD_8832_615373BBE117_.wvu.FilterData" localSheetId="1" hidden="1">APOIO!$AE$4:$AG$188</definedName>
    <definedName name="Z_C7286046_E13C_47DD_8832_615373BBE117_.wvu.FilterData" localSheetId="12" hidden="1">'CONCLUSÃO INFORMAL'!$B$6:$T$485</definedName>
    <definedName name="Z_C7286046_E13C_47DD_8832_615373BBE117_.wvu.FilterData" localSheetId="2" hidden="1">'E-FISCO'!$A$2:$O$1471</definedName>
    <definedName name="Z_C7286046_E13C_47DD_8832_615373BBE117_.wvu.FilterData" localSheetId="7" hidden="1">EVENTOS!$B$6:$R$485</definedName>
    <definedName name="Z_C7286046_E13C_47DD_8832_615373BBE117_.wvu.FilterData" localSheetId="4" hidden="1">'INF GERAIS'!$B$6:$T$453</definedName>
    <definedName name="Z_C7286046_E13C_47DD_8832_615373BBE117_.wvu.FilterData" localSheetId="0" hidden="1">'INF GERAIS ORIGINAL'!$B$6:$S$6</definedName>
    <definedName name="Z_C7286046_E13C_47DD_8832_615373BBE117_.wvu.FilterData" localSheetId="11" hidden="1">'OBS  ENC'!$B$6:$V$485</definedName>
    <definedName name="Z_C7286046_E13C_47DD_8832_615373BBE117_.wvu.FilterData" localSheetId="8" hidden="1">PAGAMENTOS!$B$6:$AY$485</definedName>
    <definedName name="Z_C7286046_E13C_47DD_8832_615373BBE117_.wvu.FilterData" localSheetId="10" hidden="1">'PRESTAÇÃO DE CONTAS'!$B$6:$O$485</definedName>
    <definedName name="Z_C7286046_E13C_47DD_8832_615373BBE117_.wvu.FilterData" localSheetId="5" hidden="1">RESUMO!$B$6:$AD$454</definedName>
    <definedName name="Z_C7286046_E13C_47DD_8832_615373BBE117_.wvu.FilterData" localSheetId="6" hidden="1">'TERMO DE ADESÃO'!$B$6:$K$485</definedName>
    <definedName name="Z_C7286046_E13C_47DD_8832_615373BBE117_.wvu.FilterData" localSheetId="9" hidden="1">VISTORIA!$B$6:$Z$454</definedName>
    <definedName name="Z_C7286046_E13C_47DD_8832_615373BBE117_.wvu.PrintArea" localSheetId="2" hidden="1">'E-FISCO'!$A:$M</definedName>
    <definedName name="Z_C734D367_7B58_446F_A905_5273495A23F4_.wvu.FilterData" localSheetId="1" hidden="1">APOIO!$AE$4:$AG$188</definedName>
    <definedName name="Z_C734D367_7B58_446F_A905_5273495A23F4_.wvu.FilterData" localSheetId="8" hidden="1">PAGAMENTOS!$B$6:$AY$485</definedName>
    <definedName name="Z_C75598A8_EAC5_4674_90E0_D93861BA8958_.wvu.FilterData" localSheetId="1" hidden="1">APOIO!$AE$4:$AG$188</definedName>
    <definedName name="Z_C76B91C4_F1AF_4C8D_B3AC_E850E4D9547A_.wvu.FilterData" localSheetId="1" hidden="1">APOIO!$AE$4:$AG$188</definedName>
    <definedName name="Z_C76B91C4_F1AF_4C8D_B3AC_E850E4D9547A_.wvu.FilterData" localSheetId="9" hidden="1">VISTORIA!$B$6:$Z$454</definedName>
    <definedName name="Z_C7B60DA4_6C0D_4D3D_936A_5864696FBEEF_.wvu.FilterData" localSheetId="1" hidden="1">APOIO!$AE$4:$AG$188</definedName>
    <definedName name="Z_C7B60DA4_6C0D_4D3D_936A_5864696FBEEF_.wvu.FilterData" localSheetId="4" hidden="1">'INF GERAIS'!$B$6:$T$453</definedName>
    <definedName name="Z_C7F49575_2E60_4901_A451_A83D38B71D64_.wvu.FilterData" localSheetId="1" hidden="1">APOIO!$AE$4:$AG$188</definedName>
    <definedName name="Z_C83548AD_C153_4907_9D9B_E345DF22E2F4_.wvu.FilterData" localSheetId="7" hidden="1">EVENTOS!$B$6:$R$485</definedName>
    <definedName name="Z_C83548AD_C153_4907_9D9B_E345DF22E2F4_.wvu.FilterData" localSheetId="11" hidden="1">'OBS  ENC'!$B$6:$V$485</definedName>
    <definedName name="Z_C83548AD_C153_4907_9D9B_E345DF22E2F4_.wvu.FilterData" localSheetId="9" hidden="1">VISTORIA!$B$6:$Z$453</definedName>
    <definedName name="Z_C85080C8_CB9F_4266_A9F8_3CE3E9BFB15A_.wvu.FilterData" localSheetId="1" hidden="1">APOIO!$AE$4:$AG$188</definedName>
    <definedName name="Z_C85080C8_CB9F_4266_A9F8_3CE3E9BFB15A_.wvu.FilterData" localSheetId="7" hidden="1">EVENTOS!$B$6:$R$485</definedName>
    <definedName name="Z_C85080C8_CB9F_4266_A9F8_3CE3E9BFB15A_.wvu.FilterData" localSheetId="10" hidden="1">'PRESTAÇÃO DE CONTAS'!$B$6:$O$485</definedName>
    <definedName name="Z_C8958575_8DDD_4DC0_BD01_3E2E887A9FC2_.wvu.FilterData" localSheetId="1" hidden="1">APOIO!$AE$4:$AG$188</definedName>
    <definedName name="Z_C8958575_8DDD_4DC0_BD01_3E2E887A9FC2_.wvu.FilterData" localSheetId="7" hidden="1">EVENTOS!$B$6:$R$485</definedName>
    <definedName name="Z_C8958575_8DDD_4DC0_BD01_3E2E887A9FC2_.wvu.FilterData" localSheetId="4" hidden="1">'INF GERAIS'!$B$6:$AJ$453</definedName>
    <definedName name="Z_C8958575_8DDD_4DC0_BD01_3E2E887A9FC2_.wvu.FilterData" localSheetId="10" hidden="1">'PRESTAÇÃO DE CONTAS'!$B$6:$O$485</definedName>
    <definedName name="Z_C8E7A992_97A9_4436_B6A5_9EA1656371A3_.wvu.FilterData" localSheetId="1" hidden="1">APOIO!$AE$4:$AG$188</definedName>
    <definedName name="Z_C91AED28_4098_4CB0_8FA3_60D13A012A5B_.wvu.FilterData" localSheetId="1" hidden="1">APOIO!$AE$4:$AG$188</definedName>
    <definedName name="Z_C91AED28_4098_4CB0_8FA3_60D13A012A5B_.wvu.FilterData" localSheetId="5" hidden="1">RESUMO!$B$6:$AD$453</definedName>
    <definedName name="Z_C96F4377_5040_4D52_B071_DFFA8B1380E7_.wvu.FilterData" localSheetId="7" hidden="1">EVENTOS!$B$6:$R$485</definedName>
    <definedName name="Z_C96F4377_5040_4D52_B071_DFFA8B1380E7_.wvu.FilterData" localSheetId="4" hidden="1">'INF GERAIS'!$B$6:$T$453</definedName>
    <definedName name="Z_C96F4377_5040_4D52_B071_DFFA8B1380E7_.wvu.FilterData" localSheetId="10" hidden="1">'PRESTAÇÃO DE CONTAS'!$B$6:$O$485</definedName>
    <definedName name="Z_C97B046B_D44D_42DE_9950_31A9670D418C_.wvu.FilterData" localSheetId="7" hidden="1">EVENTOS!$B$6:$R$485</definedName>
    <definedName name="Z_C97B046B_D44D_42DE_9950_31A9670D418C_.wvu.FilterData" localSheetId="11" hidden="1">'OBS  ENC'!$B$6:$V$485</definedName>
    <definedName name="Z_C9830252_0D18_4FC2_8F06_2E5D1B05DE1F_.wvu.FilterData" localSheetId="11" hidden="1">'OBS  ENC'!$B$6:$V$485</definedName>
    <definedName name="Z_C9830252_0D18_4FC2_8F06_2E5D1B05DE1F_.wvu.FilterData" localSheetId="8" hidden="1">PAGAMENTOS!$B$6:$AY$485</definedName>
    <definedName name="Z_C98A210A_BD47_4848_89F9_0D85AD7C6D27_.wvu.FilterData" localSheetId="1" hidden="1">APOIO!$AE$4:$AG$188</definedName>
    <definedName name="Z_C99278AC_E268_49FF_AAA1_075C90759513_.wvu.FilterData" localSheetId="11" hidden="1">'OBS  ENC'!$B$6:$V$485</definedName>
    <definedName name="Z_C99278AC_E268_49FF_AAA1_075C90759513_.wvu.FilterData" localSheetId="8" hidden="1">PAGAMENTOS!$B$6:$AY$485</definedName>
    <definedName name="Z_C99278AC_E268_49FF_AAA1_075C90759513_.wvu.FilterData" localSheetId="9" hidden="1">VISTORIA!$B$6:$Z$453</definedName>
    <definedName name="Z_C9DAECBC_B378_4A1F_AEAB_257E36B8AF18_.wvu.FilterData" localSheetId="1" hidden="1">APOIO!$AE$4:$AG$188</definedName>
    <definedName name="Z_C9DAECBC_B378_4A1F_AEAB_257E36B8AF18_.wvu.FilterData" localSheetId="7" hidden="1">EVENTOS!$B$6:$R$485</definedName>
    <definedName name="Z_C9DAECBC_B378_4A1F_AEAB_257E36B8AF18_.wvu.FilterData" localSheetId="11" hidden="1">'OBS  ENC'!$B$6:$V$485</definedName>
    <definedName name="Z_C9F0A437_5832_4613_9E09_9A3B20647E09_.wvu.FilterData" localSheetId="1" hidden="1">APOIO!$AE$4:$AG$188</definedName>
    <definedName name="Z_C9F0A437_5832_4613_9E09_9A3B20647E09_.wvu.FilterData" localSheetId="9" hidden="1">VISTORIA!$B$6:$Z$454</definedName>
    <definedName name="Z_CA093EC3_C776_4CB8_A5E8_CC1ADA1D7836_.wvu.FilterData" localSheetId="1" hidden="1">APOIO!$AE$4:$AG$188</definedName>
    <definedName name="Z_CA093EC3_C776_4CB8_A5E8_CC1ADA1D7836_.wvu.FilterData" localSheetId="7" hidden="1">EVENTOS!$B$6:$R$485</definedName>
    <definedName name="Z_CA093EC3_C776_4CB8_A5E8_CC1ADA1D7836_.wvu.FilterData" localSheetId="4" hidden="1">'INF GERAIS'!$B$6:$T$453</definedName>
    <definedName name="Z_CA5E33D8_95F8_4696_B4B2_B4448937BCFB_.wvu.Cols" localSheetId="3" hidden="1">AJUDA!$M:$XFD</definedName>
    <definedName name="Z_CA5E33D8_95F8_4696_B4B2_B4448937BCFB_.wvu.FilterData" localSheetId="1" hidden="1">APOIO!$AE$4:$AG$188</definedName>
    <definedName name="Z_CA5E33D8_95F8_4696_B4B2_B4448937BCFB_.wvu.FilterData" localSheetId="12" hidden="1">'CONCLUSÃO INFORMAL'!$B$6:$T$485</definedName>
    <definedName name="Z_CA5E33D8_95F8_4696_B4B2_B4448937BCFB_.wvu.FilterData" localSheetId="2" hidden="1">'E-FISCO'!$A$2:$O$1058</definedName>
    <definedName name="Z_CA5E33D8_95F8_4696_B4B2_B4448937BCFB_.wvu.FilterData" localSheetId="7" hidden="1">EVENTOS!$B$6:$R$485</definedName>
    <definedName name="Z_CA5E33D8_95F8_4696_B4B2_B4448937BCFB_.wvu.FilterData" localSheetId="4" hidden="1">'INF GERAIS'!$B$6:$T$453</definedName>
    <definedName name="Z_CA5E33D8_95F8_4696_B4B2_B4448937BCFB_.wvu.FilterData" localSheetId="0" hidden="1">'INF GERAIS ORIGINAL'!$B$6:$S$6</definedName>
    <definedName name="Z_CA5E33D8_95F8_4696_B4B2_B4448937BCFB_.wvu.FilterData" localSheetId="11" hidden="1">'OBS  ENC'!$B$6:$V$485</definedName>
    <definedName name="Z_CA5E33D8_95F8_4696_B4B2_B4448937BCFB_.wvu.FilterData" localSheetId="8" hidden="1">PAGAMENTOS!$B$6:$AY$485</definedName>
    <definedName name="Z_CA5E33D8_95F8_4696_B4B2_B4448937BCFB_.wvu.FilterData" localSheetId="10" hidden="1">'PRESTAÇÃO DE CONTAS'!$B$6:$O$485</definedName>
    <definedName name="Z_CA5E33D8_95F8_4696_B4B2_B4448937BCFB_.wvu.FilterData" localSheetId="5" hidden="1">RESUMO!$B$6:$AD$453</definedName>
    <definedName name="Z_CA5E33D8_95F8_4696_B4B2_B4448937BCFB_.wvu.FilterData" localSheetId="6" hidden="1">'TERMO DE ADESÃO'!$B$6:$K$485</definedName>
    <definedName name="Z_CA5E33D8_95F8_4696_B4B2_B4448937BCFB_.wvu.FilterData" localSheetId="9" hidden="1">VISTORIA!$B$6:$Z$453</definedName>
    <definedName name="Z_CA5E33D8_95F8_4696_B4B2_B4448937BCFB_.wvu.PrintArea" localSheetId="2" hidden="1">'E-FISCO'!$A:$M</definedName>
    <definedName name="Z_CA903522_9D4E_472A_BC46_68FD04A6988F_.wvu.FilterData" localSheetId="1" hidden="1">APOIO!$AE$4:$AG$188</definedName>
    <definedName name="Z_CA903522_9D4E_472A_BC46_68FD04A6988F_.wvu.FilterData" localSheetId="4" hidden="1">'INF GERAIS'!$B$6:$T$453</definedName>
    <definedName name="Z_CABCC127_5377_41C5_8170_73E0BBB2B055_.wvu.FilterData" localSheetId="1" hidden="1">APOIO!$AE$4:$AG$188</definedName>
    <definedName name="Z_CABCC127_5377_41C5_8170_73E0BBB2B055_.wvu.FilterData" localSheetId="8" hidden="1">PAGAMENTOS!$B$6:$AY$485</definedName>
    <definedName name="Z_CAD93593_0E8B_4A10_804A_EAC7BA947B06_.wvu.FilterData" localSheetId="1" hidden="1">APOIO!$AE$4:$AG$188</definedName>
    <definedName name="Z_CAD93593_0E8B_4A10_804A_EAC7BA947B06_.wvu.FilterData" localSheetId="7" hidden="1">EVENTOS!$B$6:$R$485</definedName>
    <definedName name="Z_CAD93593_0E8B_4A10_804A_EAC7BA947B06_.wvu.FilterData" localSheetId="4" hidden="1">'INF GERAIS'!$B$6:$T$453</definedName>
    <definedName name="Z_CAD93593_0E8B_4A10_804A_EAC7BA947B06_.wvu.FilterData" localSheetId="11" hidden="1">'OBS  ENC'!$B$6:$V$485</definedName>
    <definedName name="Z_CAD93593_0E8B_4A10_804A_EAC7BA947B06_.wvu.FilterData" localSheetId="8" hidden="1">PAGAMENTOS!$B$6:$AY$485</definedName>
    <definedName name="Z_CAD93593_0E8B_4A10_804A_EAC7BA947B06_.wvu.FilterData" localSheetId="9" hidden="1">VISTORIA!$B$6:$Z$453</definedName>
    <definedName name="Z_CAE792A3_62E7_4B1B_B2B3_299038FF09F1_.wvu.FilterData" localSheetId="1" hidden="1">APOIO!$AE$4:$AG$188</definedName>
    <definedName name="Z_CAE792A3_62E7_4B1B_B2B3_299038FF09F1_.wvu.FilterData" localSheetId="4" hidden="1">'INF GERAIS'!$B$6:$T$453</definedName>
    <definedName name="Z_CB6CE5EB_6665_43C2_BA16_1BB8254F37A9_.wvu.FilterData" localSheetId="1" hidden="1">APOIO!$AE$4:$AG$188</definedName>
    <definedName name="Z_CB6CE5EB_6665_43C2_BA16_1BB8254F37A9_.wvu.FilterData" localSheetId="7" hidden="1">EVENTOS!$B$6:$R$485</definedName>
    <definedName name="Z_CB6CE5EB_6665_43C2_BA16_1BB8254F37A9_.wvu.FilterData" localSheetId="11" hidden="1">'OBS  ENC'!$B$6:$V$485</definedName>
    <definedName name="Z_CB8F523C_924E_4243_9E4C_3DBD1FB879CC_.wvu.FilterData" localSheetId="1" hidden="1">APOIO!$AE$4:$AG$188</definedName>
    <definedName name="Z_CB953B15_B6E4_4BDE_B044_245790C0432B_.wvu.FilterData" localSheetId="7" hidden="1">EVENTOS!$B$6:$R$485</definedName>
    <definedName name="Z_CB953B15_B6E4_4BDE_B044_245790C0432B_.wvu.FilterData" localSheetId="4" hidden="1">'INF GERAIS'!$B$6:$T$453</definedName>
    <definedName name="Z_CB97BEB5_4C8A_4915_9BC9_6366949BB87E_.wvu.FilterData" localSheetId="1" hidden="1">APOIO!$AE$4:$AG$188</definedName>
    <definedName name="Z_CB97BEB5_4C8A_4915_9BC9_6366949BB87E_.wvu.FilterData" localSheetId="7" hidden="1">EVENTOS!$B$6:$R$485</definedName>
    <definedName name="Z_CB97BEB5_4C8A_4915_9BC9_6366949BB87E_.wvu.FilterData" localSheetId="4" hidden="1">'INF GERAIS'!$B$6:$T$453</definedName>
    <definedName name="Z_CB97BEB5_4C8A_4915_9BC9_6366949BB87E_.wvu.FilterData" localSheetId="10" hidden="1">'PRESTAÇÃO DE CONTAS'!$B$6:$O$485</definedName>
    <definedName name="Z_CBB81302_6E85_4CE0_BF9B_A3DAC43C4CA7_.wvu.FilterData" localSheetId="1" hidden="1">APOIO!$AE$4:$AG$188</definedName>
    <definedName name="Z_CBB81302_6E85_4CE0_BF9B_A3DAC43C4CA7_.wvu.FilterData" localSheetId="7" hidden="1">EVENTOS!$B$6:$R$485</definedName>
    <definedName name="Z_CBB81302_6E85_4CE0_BF9B_A3DAC43C4CA7_.wvu.FilterData" localSheetId="9" hidden="1">VISTORIA!$B$6:$Z$454</definedName>
    <definedName name="Z_CBE26F4F_C848_496E_8BB3_55DF1ACA6321_.wvu.FilterData" localSheetId="1" hidden="1">APOIO!$AE$4:$AG$188</definedName>
    <definedName name="Z_CBE26F4F_C848_496E_8BB3_55DF1ACA6321_.wvu.FilterData" localSheetId="7" hidden="1">EVENTOS!$B$6:$R$485</definedName>
    <definedName name="Z_CBE26F4F_C848_496E_8BB3_55DF1ACA6321_.wvu.FilterData" localSheetId="4" hidden="1">'INF GERAIS'!$B$6:$AJ$453</definedName>
    <definedName name="Z_CBF281D5_5E07_4D93_813A_38C3682F6C22_.wvu.FilterData" localSheetId="1" hidden="1">APOIO!$AE$4:$AG$188</definedName>
    <definedName name="Z_CBF281D5_5E07_4D93_813A_38C3682F6C22_.wvu.FilterData" localSheetId="4" hidden="1">'INF GERAIS'!$B$6:$T$453</definedName>
    <definedName name="Z_CBF281D5_5E07_4D93_813A_38C3682F6C22_.wvu.FilterData" localSheetId="10" hidden="1">'PRESTAÇÃO DE CONTAS'!$B$6:$O$485</definedName>
    <definedName name="Z_CC135B74_540C_4B60_ACE2_111D18B7BFA4_.wvu.FilterData" localSheetId="11" hidden="1">'OBS  ENC'!$B$6:$V$485</definedName>
    <definedName name="Z_CC35332F_4C5D_4145_8903_43059232FF90_.wvu.FilterData" localSheetId="7" hidden="1">EVENTOS!$B$6:$R$485</definedName>
    <definedName name="Z_CC57E7B4_7F31_4B6E_B7B3_00C3DD45F7A0_.wvu.FilterData" localSheetId="1" hidden="1">APOIO!$AE$4:$AG$188</definedName>
    <definedName name="Z_CC57E7B4_7F31_4B6E_B7B3_00C3DD45F7A0_.wvu.FilterData" localSheetId="7" hidden="1">EVENTOS!$B$6:$R$485</definedName>
    <definedName name="Z_CCBE3353_16D9_4CF4_82B9_8952A2FB732D_.wvu.FilterData" localSheetId="1" hidden="1">APOIO!$AE$4:$AG$188</definedName>
    <definedName name="Z_CCBE3353_16D9_4CF4_82B9_8952A2FB732D_.wvu.FilterData" localSheetId="10" hidden="1">'PRESTAÇÃO DE CONTAS'!$B$6:$O$485</definedName>
    <definedName name="Z_CD7381CB_86E4_440E_BB87_6009DE17CA2E_.wvu.FilterData" localSheetId="1" hidden="1">APOIO!$AE$4:$AG$188</definedName>
    <definedName name="Z_CD7381CB_86E4_440E_BB87_6009DE17CA2E_.wvu.FilterData" localSheetId="4" hidden="1">'INF GERAIS'!$B$6:$T$453</definedName>
    <definedName name="Z_CD7381CB_86E4_440E_BB87_6009DE17CA2E_.wvu.FilterData" localSheetId="8" hidden="1">PAGAMENTOS!$B$6:$AY$485</definedName>
    <definedName name="Z_CD7381CB_86E4_440E_BB87_6009DE17CA2E_.wvu.FilterData" localSheetId="10" hidden="1">'PRESTAÇÃO DE CONTAS'!$B$6:$O$485</definedName>
    <definedName name="Z_CD7381CB_86E4_440E_BB87_6009DE17CA2E_.wvu.FilterData" localSheetId="9" hidden="1">VISTORIA!$B$6:$Z$454</definedName>
    <definedName name="Z_CD7DAF8B_35CC_4960_B9DE_AB076E3608F3_.wvu.FilterData" localSheetId="1" hidden="1">APOIO!$AE$4:$AG$188</definedName>
    <definedName name="Z_CD7DAF8B_35CC_4960_B9DE_AB076E3608F3_.wvu.FilterData" localSheetId="7" hidden="1">EVENTOS!$B$6:$R$485</definedName>
    <definedName name="Z_CD7DAF8B_35CC_4960_B9DE_AB076E3608F3_.wvu.FilterData" localSheetId="8" hidden="1">PAGAMENTOS!$B$6:$AY$485</definedName>
    <definedName name="Z_CD990752_BEFE_473B_8652_5B178C14F335_.wvu.FilterData" localSheetId="1" hidden="1">APOIO!$AE$4:$AG$188</definedName>
    <definedName name="Z_CD990752_BEFE_473B_8652_5B178C14F335_.wvu.FilterData" localSheetId="4" hidden="1">'INF GERAIS'!$B$6:$T$453</definedName>
    <definedName name="Z_CDA7970D_F045_46D3_AA6C_58D4F065BB29_.wvu.FilterData" localSheetId="1" hidden="1">APOIO!$AE$4:$AG$188</definedName>
    <definedName name="Z_CDA7970D_F045_46D3_AA6C_58D4F065BB29_.wvu.FilterData" localSheetId="7" hidden="1">EVENTOS!$B$6:$R$485</definedName>
    <definedName name="Z_CDBE8BED_F1A8_40E6_88E9_E00FF8595799_.wvu.FilterData" localSheetId="1" hidden="1">APOIO!$AE$4:$AG$188</definedName>
    <definedName name="Z_CDCDD5A0_B74D_475A_AB6E_C2ADE4D932D2_.wvu.FilterData" localSheetId="1" hidden="1">APOIO!$AE$4:$AG$188</definedName>
    <definedName name="Z_CDCDD5A0_B74D_475A_AB6E_C2ADE4D932D2_.wvu.FilterData" localSheetId="7" hidden="1">EVENTOS!$B$6:$R$485</definedName>
    <definedName name="Z_CDCDD5A0_B74D_475A_AB6E_C2ADE4D932D2_.wvu.FilterData" localSheetId="4" hidden="1">'INF GERAIS'!$B$6:$AJ$453</definedName>
    <definedName name="Z_CDE86E03_BBAF_4BEF_BCAB_5DE22365A8BE_.wvu.FilterData" localSheetId="1" hidden="1">APOIO!$AE$4:$AG$188</definedName>
    <definedName name="Z_CDE86E03_BBAF_4BEF_BCAB_5DE22365A8BE_.wvu.FilterData" localSheetId="8" hidden="1">PAGAMENTOS!$B$6:$AY$485</definedName>
    <definedName name="Z_CE4B6FE6_6393_4765_A189_49E14518C8A3_.wvu.FilterData" localSheetId="11" hidden="1">'OBS  ENC'!$B$6:$V$485</definedName>
    <definedName name="Z_CE73E37D_360F_4457_8813_A3FC57D6E024_.wvu.FilterData" localSheetId="1" hidden="1">APOIO!$AE$4:$AG$188</definedName>
    <definedName name="Z_CE73E37D_360F_4457_8813_A3FC57D6E024_.wvu.FilterData" localSheetId="7" hidden="1">EVENTOS!$B$6:$R$485</definedName>
    <definedName name="Z_CE73E37D_360F_4457_8813_A3FC57D6E024_.wvu.FilterData" localSheetId="9" hidden="1">VISTORIA!$B$6:$Z$454</definedName>
    <definedName name="Z_CE90B889_06D2_4435_B113_600A43B45ABC_.wvu.FilterData" localSheetId="1" hidden="1">APOIO!$AE$4:$AG$188</definedName>
    <definedName name="Z_CE90B889_06D2_4435_B113_600A43B45ABC_.wvu.FilterData" localSheetId="10" hidden="1">'PRESTAÇÃO DE CONTAS'!$B$6:$O$485</definedName>
    <definedName name="Z_CE920435_D417_4267_9EF9_24CA1CB881C1_.wvu.FilterData" localSheetId="1" hidden="1">APOIO!$AE$4:$AG$188</definedName>
    <definedName name="Z_CE920435_D417_4267_9EF9_24CA1CB881C1_.wvu.FilterData" localSheetId="7" hidden="1">EVENTOS!$B$6:$R$485</definedName>
    <definedName name="Z_CECB284F_DD6F_450F_8BFF_29C4A1C4D9F3_.wvu.FilterData" localSheetId="8" hidden="1">PAGAMENTOS!$B$6:$AY$485</definedName>
    <definedName name="Z_CECB284F_DD6F_450F_8BFF_29C4A1C4D9F3_.wvu.FilterData" localSheetId="5" hidden="1">RESUMO!$B$6:$AD$453</definedName>
    <definedName name="Z_CECB284F_DD6F_450F_8BFF_29C4A1C4D9F3_.wvu.FilterData" localSheetId="9" hidden="1">VISTORIA!$B$6:$Z$453</definedName>
    <definedName name="Z_CED44AEF_206C_4AC4_A923_84C3D11F5769_.wvu.FilterData" localSheetId="1" hidden="1">APOIO!$AE$4:$AG$188</definedName>
    <definedName name="Z_CED44AEF_206C_4AC4_A923_84C3D11F5769_.wvu.FilterData" localSheetId="8" hidden="1">PAGAMENTOS!$B$6:$AY$485</definedName>
    <definedName name="Z_CED44AEF_206C_4AC4_A923_84C3D11F5769_.wvu.FilterData" localSheetId="9" hidden="1">VISTORIA!$B$6:$Z$454</definedName>
    <definedName name="Z_CF127168_1B77_439F_941D_0C063923A12E_.wvu.FilterData" localSheetId="1" hidden="1">APOIO!$AE$4:$AG$188</definedName>
    <definedName name="Z_CF127168_1B77_439F_941D_0C063923A12E_.wvu.FilterData" localSheetId="7" hidden="1">EVENTOS!$B$6:$R$485</definedName>
    <definedName name="Z_CF127168_1B77_439F_941D_0C063923A12E_.wvu.FilterData" localSheetId="4" hidden="1">'INF GERAIS'!$B$6:$T$453</definedName>
    <definedName name="Z_CF127168_1B77_439F_941D_0C063923A12E_.wvu.FilterData" localSheetId="11" hidden="1">'OBS  ENC'!$B$6:$V$485</definedName>
    <definedName name="Z_CF127168_1B77_439F_941D_0C063923A12E_.wvu.FilterData" localSheetId="8" hidden="1">PAGAMENTOS!$B$6:$AY$485</definedName>
    <definedName name="Z_CF127168_1B77_439F_941D_0C063923A12E_.wvu.FilterData" localSheetId="9" hidden="1">VISTORIA!$B$6:$Z$454</definedName>
    <definedName name="Z_CF30A68B_0E0A_4554_BE46_65E3F29D50BE_.wvu.FilterData" localSheetId="7" hidden="1">EVENTOS!$B$6:$R$485</definedName>
    <definedName name="Z_CF30A68B_0E0A_4554_BE46_65E3F29D50BE_.wvu.FilterData" localSheetId="4" hidden="1">'INF GERAIS'!$B$6:$T$453</definedName>
    <definedName name="Z_CF30A68B_0E0A_4554_BE46_65E3F29D50BE_.wvu.FilterData" localSheetId="11" hidden="1">'OBS  ENC'!$B$6:$V$485</definedName>
    <definedName name="Z_CF30A68B_0E0A_4554_BE46_65E3F29D50BE_.wvu.FilterData" localSheetId="10" hidden="1">'PRESTAÇÃO DE CONTAS'!$B$6:$O$485</definedName>
    <definedName name="Z_CF81982D_52E9_42D9_9219_268A7D5A9B68_.wvu.FilterData" localSheetId="1" hidden="1">APOIO!$AE$4:$AG$188</definedName>
    <definedName name="Z_CF81982D_52E9_42D9_9219_268A7D5A9B68_.wvu.FilterData" localSheetId="4" hidden="1">'INF GERAIS'!$B$6:$T$453</definedName>
    <definedName name="Z_CF81982D_52E9_42D9_9219_268A7D5A9B68_.wvu.FilterData" localSheetId="8" hidden="1">PAGAMENTOS!$B$6:$AY$485</definedName>
    <definedName name="Z_CF81982D_52E9_42D9_9219_268A7D5A9B68_.wvu.FilterData" localSheetId="9" hidden="1">VISTORIA!$B$6:$Z$454</definedName>
    <definedName name="Z_CF86C8F6_88BD_40B1_B5E2_5011384601A3_.wvu.FilterData" localSheetId="1" hidden="1">APOIO!$AE$4:$AG$188</definedName>
    <definedName name="Z_CF86C8F6_88BD_40B1_B5E2_5011384601A3_.wvu.FilterData" localSheetId="4" hidden="1">'INF GERAIS'!$B$6:$T$453</definedName>
    <definedName name="Z_CF86C8F6_88BD_40B1_B5E2_5011384601A3_.wvu.FilterData" localSheetId="8" hidden="1">PAGAMENTOS!$B$6:$AY$485</definedName>
    <definedName name="Z_CF86C8F6_88BD_40B1_B5E2_5011384601A3_.wvu.FilterData" localSheetId="9" hidden="1">VISTORIA!$B$6:$Z$454</definedName>
    <definedName name="Z_CF8754A4_DD87_46E1_A740_DF7FF0A2B4D2_.wvu.FilterData" localSheetId="7" hidden="1">EVENTOS!$B$6:$R$485</definedName>
    <definedName name="Z_CFC609F1_C69C_4CBD_BC70_DD0CC42A6055_.wvu.FilterData" localSheetId="1" hidden="1">APOIO!$AE$4:$AG$188</definedName>
    <definedName name="Z_CFC609F1_C69C_4CBD_BC70_DD0CC42A6055_.wvu.FilterData" localSheetId="7" hidden="1">EVENTOS!$B$6:$R$485</definedName>
    <definedName name="Z_CFC609F1_C69C_4CBD_BC70_DD0CC42A6055_.wvu.FilterData" localSheetId="4" hidden="1">'INF GERAIS'!$B$6:$T$453</definedName>
    <definedName name="Z_CFC8969A_2A1E_490C_98B1_37F0FF2069EA_.wvu.FilterData" localSheetId="1" hidden="1">APOIO!$AE$4:$AG$188</definedName>
    <definedName name="Z_CFD526BB_0A2A_4532_9E7E_EC86C1FAF31D_.wvu.FilterData" localSheetId="1" hidden="1">APOIO!$AE$4:$AG$188</definedName>
    <definedName name="Z_CFD526BB_0A2A_4532_9E7E_EC86C1FAF31D_.wvu.FilterData" localSheetId="9" hidden="1">VISTORIA!$B$6:$Z$454</definedName>
    <definedName name="Z_D00C93BC_808E_4EE3_AB2A_EDB4B2616A06_.wvu.FilterData" localSheetId="10" hidden="1">'PRESTAÇÃO DE CONTAS'!$B$6:$O$485</definedName>
    <definedName name="Z_D0114A3D_7722_4875_BE72_46347A5467A7_.wvu.FilterData" localSheetId="11" hidden="1">'OBS  ENC'!$B$6:$V$485</definedName>
    <definedName name="Z_D01EE204_9929_4B02_A6B7_12B49E82EFCD_.wvu.FilterData" localSheetId="8" hidden="1">PAGAMENTOS!$B$6:$AY$485</definedName>
    <definedName name="Z_D022C6AB_C4EA_46B0_9059_054D9F12E747_.wvu.FilterData" localSheetId="2" hidden="1">'E-FISCO'!$A$2:$O$1080</definedName>
    <definedName name="Z_D022C6AB_C4EA_46B0_9059_054D9F12E747_.wvu.FilterData" localSheetId="8" hidden="1">PAGAMENTOS!$B$6:$AY$485</definedName>
    <definedName name="Z_D05448F5_FEA4_4F01_BF6F_B46E7CCA163A_.wvu.FilterData" localSheetId="1" hidden="1">APOIO!$AE$4:$AG$188</definedName>
    <definedName name="Z_D05448F5_FEA4_4F01_BF6F_B46E7CCA163A_.wvu.FilterData" localSheetId="7" hidden="1">EVENTOS!$B$6:$R$485</definedName>
    <definedName name="Z_D05448F5_FEA4_4F01_BF6F_B46E7CCA163A_.wvu.FilterData" localSheetId="8" hidden="1">PAGAMENTOS!$B$6:$AY$485</definedName>
    <definedName name="Z_D05448F5_FEA4_4F01_BF6F_B46E7CCA163A_.wvu.FilterData" localSheetId="9" hidden="1">VISTORIA!$B$6:$Z$454</definedName>
    <definedName name="Z_D055D9FA_C308_43E3_814C_F9ECFD7612F3_.wvu.FilterData" localSheetId="10" hidden="1">'PRESTAÇÃO DE CONTAS'!$B$6:$O$485</definedName>
    <definedName name="Z_D06E6BCA_5872_4919_90E2_90E75B85C3B7_.wvu.FilterData" localSheetId="1" hidden="1">APOIO!$AE$4:$AG$188</definedName>
    <definedName name="Z_D06E6BCA_5872_4919_90E2_90E75B85C3B7_.wvu.FilterData" localSheetId="2" hidden="1">'E-FISCO'!$A$2:$O$1274</definedName>
    <definedName name="Z_D06E6BCA_5872_4919_90E2_90E75B85C3B7_.wvu.FilterData" localSheetId="8" hidden="1">PAGAMENTOS!$B$6:$AY$485</definedName>
    <definedName name="Z_D0B838B7_3D38_43BF_AB18_129C441A9D09_.wvu.FilterData" localSheetId="8" hidden="1">PAGAMENTOS!$B$6:$AY$485</definedName>
    <definedName name="Z_D0B838B7_3D38_43BF_AB18_129C441A9D09_.wvu.FilterData" localSheetId="9" hidden="1">VISTORIA!$B$6:$Z$453</definedName>
    <definedName name="Z_D0B9EE6A_E2FE_4B7B_918F_5796617FFC56_.wvu.FilterData" localSheetId="2" hidden="1">'E-FISCO'!$A$2:$O$907</definedName>
    <definedName name="Z_D0C4B336_0AF4_4BA0_909C_80926F7B4452_.wvu.FilterData" localSheetId="1" hidden="1">APOIO!$AE$4:$AG$188</definedName>
    <definedName name="Z_D0C4B336_0AF4_4BA0_909C_80926F7B4452_.wvu.FilterData" localSheetId="7" hidden="1">EVENTOS!$B$6:$R$485</definedName>
    <definedName name="Z_D0C4B336_0AF4_4BA0_909C_80926F7B4452_.wvu.FilterData" localSheetId="10" hidden="1">'PRESTAÇÃO DE CONTAS'!$B$6:$O$485</definedName>
    <definedName name="Z_D0F3108C_A23D_42A5_A3EE_130588E961DA_.wvu.FilterData" localSheetId="7" hidden="1">EVENTOS!$B$6:$R$485</definedName>
    <definedName name="Z_D0F3108C_A23D_42A5_A3EE_130588E961DA_.wvu.FilterData" localSheetId="11" hidden="1">'OBS  ENC'!$B$6:$V$485</definedName>
    <definedName name="Z_D13B3716_AA0E_4DC0_943F_D953BE30E069_.wvu.FilterData" localSheetId="11" hidden="1">'OBS  ENC'!$B$6:$V$485</definedName>
    <definedName name="Z_D13B3716_AA0E_4DC0_943F_D953BE30E069_.wvu.FilterData" localSheetId="8" hidden="1">PAGAMENTOS!$B$6:$AY$485</definedName>
    <definedName name="Z_D151FE5B_4C7E_4C76_955A_0BDB4D459CB1_.wvu.FilterData" localSheetId="1" hidden="1">APOIO!$AE$4:$AG$188</definedName>
    <definedName name="Z_D151FE5B_4C7E_4C76_955A_0BDB4D459CB1_.wvu.FilterData" localSheetId="7" hidden="1">EVENTOS!$B$6:$R$485</definedName>
    <definedName name="Z_D151FE5B_4C7E_4C76_955A_0BDB4D459CB1_.wvu.FilterData" localSheetId="10" hidden="1">'PRESTAÇÃO DE CONTAS'!$B$6:$O$485</definedName>
    <definedName name="Z_D16ED10E_8AEE_4E6E_AC2A_9411C9E6A259_.wvu.FilterData" localSheetId="1" hidden="1">APOIO!$AE$4:$AG$188</definedName>
    <definedName name="Z_D16ED10E_8AEE_4E6E_AC2A_9411C9E6A259_.wvu.FilterData" localSheetId="11" hidden="1">'OBS  ENC'!$B$6:$V$485</definedName>
    <definedName name="Z_D16ED10E_8AEE_4E6E_AC2A_9411C9E6A259_.wvu.FilterData" localSheetId="8" hidden="1">PAGAMENTOS!$B$6:$AY$485</definedName>
    <definedName name="Z_D16ED10E_8AEE_4E6E_AC2A_9411C9E6A259_.wvu.FilterData" localSheetId="9" hidden="1">VISTORIA!$B$6:$Z$454</definedName>
    <definedName name="Z_D17E3BC8_C6AA_417A_92F6_E40BFEA7F13B_.wvu.FilterData" localSheetId="1" hidden="1">APOIO!$AE$4:$AG$188</definedName>
    <definedName name="Z_D17E3BC8_C6AA_417A_92F6_E40BFEA7F13B_.wvu.FilterData" localSheetId="4" hidden="1">'INF GERAIS'!$B$6:$T$453</definedName>
    <definedName name="Z_D17E3BC8_C6AA_417A_92F6_E40BFEA7F13B_.wvu.FilterData" localSheetId="10" hidden="1">'PRESTAÇÃO DE CONTAS'!$B$6:$O$485</definedName>
    <definedName name="Z_D1C09E89_B89F_4F18_ACA8_C48D3EDAA695_.wvu.FilterData" localSheetId="1" hidden="1">APOIO!$AE$4:$AG$188</definedName>
    <definedName name="Z_D1C09E89_B89F_4F18_ACA8_C48D3EDAA695_.wvu.FilterData" localSheetId="8" hidden="1">PAGAMENTOS!$B$6:$AY$485</definedName>
    <definedName name="Z_D1C09E89_B89F_4F18_ACA8_C48D3EDAA695_.wvu.FilterData" localSheetId="9" hidden="1">VISTORIA!$B$6:$Z$454</definedName>
    <definedName name="Z_D1DF83AC_9501_4C80_87D5_733C99AB39A2_.wvu.FilterData" localSheetId="1" hidden="1">APOIO!$AE$4:$AG$188</definedName>
    <definedName name="Z_D1DF83AC_9501_4C80_87D5_733C99AB39A2_.wvu.FilterData" localSheetId="7" hidden="1">EVENTOS!$B$6:$R$485</definedName>
    <definedName name="Z_D1DF83AC_9501_4C80_87D5_733C99AB39A2_.wvu.FilterData" localSheetId="11" hidden="1">'OBS  ENC'!$B$6:$V$485</definedName>
    <definedName name="Z_D1EAFB93_3292_437F_B7EA_C76602663E90_.wvu.FilterData" localSheetId="10" hidden="1">'PRESTAÇÃO DE CONTAS'!$B$6:$O$485</definedName>
    <definedName name="Z_D201B7D6_1C6C_4991_8CF6_0D88F7C50660_.wvu.FilterData" localSheetId="1" hidden="1">APOIO!$AE$4:$AG$188</definedName>
    <definedName name="Z_D21FC50B_C732_4BAD_9EF7_D2FE786BCDE6_.wvu.FilterData" localSheetId="1" hidden="1">APOIO!$AE$4:$AG$188</definedName>
    <definedName name="Z_D21FC50B_C732_4BAD_9EF7_D2FE786BCDE6_.wvu.FilterData" localSheetId="8" hidden="1">PAGAMENTOS!$B$6:$AY$485</definedName>
    <definedName name="Z_D21FC50B_C732_4BAD_9EF7_D2FE786BCDE6_.wvu.FilterData" localSheetId="9" hidden="1">VISTORIA!$B$6:$Z$454</definedName>
    <definedName name="Z_D22156CB_2885_41C7_BA12_E9BC472D43A3_.wvu.FilterData" localSheetId="1" hidden="1">APOIO!$AE$4:$AG$188</definedName>
    <definedName name="Z_D224D1F8_D3D7_4861_ABB5_B6464E58502D_.wvu.FilterData" localSheetId="1" hidden="1">APOIO!$AE$4:$AG$188</definedName>
    <definedName name="Z_D224D1F8_D3D7_4861_ABB5_B6464E58502D_.wvu.FilterData" localSheetId="4" hidden="1">'INF GERAIS'!$B$6:$T$453</definedName>
    <definedName name="Z_D2754613_775C_4E32_A4FC_32FFC6E10764_.wvu.FilterData" localSheetId="1" hidden="1">APOIO!$AE$4:$AG$188</definedName>
    <definedName name="Z_D2754613_775C_4E32_A4FC_32FFC6E10764_.wvu.FilterData" localSheetId="7" hidden="1">EVENTOS!$B$6:$R$485</definedName>
    <definedName name="Z_D2754613_775C_4E32_A4FC_32FFC6E10764_.wvu.FilterData" localSheetId="8" hidden="1">PAGAMENTOS!$B$6:$AY$485</definedName>
    <definedName name="Z_D2754613_775C_4E32_A4FC_32FFC6E10764_.wvu.FilterData" localSheetId="10" hidden="1">'PRESTAÇÃO DE CONTAS'!$B$6:$O$485</definedName>
    <definedName name="Z_D27610DC_0A6E_4C8E_A35F_D509E04E0DB2_.wvu.FilterData" localSheetId="4" hidden="1">'INF GERAIS'!$B$6:$T$453</definedName>
    <definedName name="Z_D2AE5C5E_5D97_441D_BDA5_5E684B0EBCA7_.wvu.FilterData" localSheetId="1" hidden="1">APOIO!$AE$4:$AG$188</definedName>
    <definedName name="Z_D2AE5C5E_5D97_441D_BDA5_5E684B0EBCA7_.wvu.FilterData" localSheetId="7" hidden="1">EVENTOS!$B$6:$R$485</definedName>
    <definedName name="Z_D2CC7923_6ECC_442D_A4FE_7C78BE123875_.wvu.FilterData" localSheetId="1" hidden="1">APOIO!$AE$4:$AG$188</definedName>
    <definedName name="Z_D2CC7923_6ECC_442D_A4FE_7C78BE123875_.wvu.FilterData" localSheetId="7" hidden="1">EVENTOS!$B$6:$R$485</definedName>
    <definedName name="Z_D2CC7923_6ECC_442D_A4FE_7C78BE123875_.wvu.FilterData" localSheetId="4" hidden="1">'INF GERAIS'!$B$6:$T$453</definedName>
    <definedName name="Z_D2D023F6_6437_448D_8623_FE034AE77BEC_.wvu.FilterData" localSheetId="1" hidden="1">APOIO!$AE$4:$AG$188</definedName>
    <definedName name="Z_D2D023F6_6437_448D_8623_FE034AE77BEC_.wvu.FilterData" localSheetId="7" hidden="1">EVENTOS!$B$6:$R$485</definedName>
    <definedName name="Z_D2D023F6_6437_448D_8623_FE034AE77BEC_.wvu.FilterData" localSheetId="11" hidden="1">'OBS  ENC'!$B$6:$V$485</definedName>
    <definedName name="Z_D2E96D90_91A5_4E80_A612_A7076DF73AD1_.wvu.FilterData" localSheetId="1" hidden="1">APOIO!$AE$4:$AG$188</definedName>
    <definedName name="Z_D2E96D90_91A5_4E80_A612_A7076DF73AD1_.wvu.FilterData" localSheetId="7" hidden="1">EVENTOS!$B$6:$R$485</definedName>
    <definedName name="Z_D2E96D90_91A5_4E80_A612_A7076DF73AD1_.wvu.FilterData" localSheetId="11" hidden="1">'OBS  ENC'!$B$6:$V$485</definedName>
    <definedName name="Z_D2EF264B_B2D5_486A_A5B0_A66802A3B970_.wvu.FilterData" localSheetId="1" hidden="1">APOIO!$AE$4:$AG$188</definedName>
    <definedName name="Z_D2EF264B_B2D5_486A_A5B0_A66802A3B970_.wvu.FilterData" localSheetId="8" hidden="1">PAGAMENTOS!$B$6:$AY$485</definedName>
    <definedName name="Z_D2EF264B_B2D5_486A_A5B0_A66802A3B970_.wvu.FilterData" localSheetId="9" hidden="1">VISTORIA!$B$6:$Z$454</definedName>
    <definedName name="Z_D3747CE6_E71B_47D7_877D_DB246B02BCBE_.wvu.FilterData" localSheetId="1" hidden="1">APOIO!$AE$4:$AG$188</definedName>
    <definedName name="Z_D3747CE6_E71B_47D7_877D_DB246B02BCBE_.wvu.FilterData" localSheetId="7" hidden="1">EVENTOS!$B$6:$R$485</definedName>
    <definedName name="Z_D3747CE6_E71B_47D7_877D_DB246B02BCBE_.wvu.FilterData" localSheetId="4" hidden="1">'INF GERAIS'!$B$6:$T$453</definedName>
    <definedName name="Z_D3747CE6_E71B_47D7_877D_DB246B02BCBE_.wvu.FilterData" localSheetId="8" hidden="1">PAGAMENTOS!$B$6:$AY$485</definedName>
    <definedName name="Z_D3747CE6_E71B_47D7_877D_DB246B02BCBE_.wvu.FilterData" localSheetId="10" hidden="1">'PRESTAÇÃO DE CONTAS'!$B$6:$O$485</definedName>
    <definedName name="Z_D3747CE6_E71B_47D7_877D_DB246B02BCBE_.wvu.FilterData" localSheetId="9" hidden="1">VISTORIA!$B$6:$Z$454</definedName>
    <definedName name="Z_D375A676_E450_4CB6_9BD9_E016268F0C0D_.wvu.FilterData" localSheetId="4" hidden="1">'INF GERAIS'!$B$6:$T$453</definedName>
    <definedName name="Z_D375A676_E450_4CB6_9BD9_E016268F0C0D_.wvu.FilterData" localSheetId="10" hidden="1">'PRESTAÇÃO DE CONTAS'!$B$6:$O$485</definedName>
    <definedName name="Z_D375A676_E450_4CB6_9BD9_E016268F0C0D_.wvu.FilterData" localSheetId="9" hidden="1">VISTORIA!$B$6:$Z$453</definedName>
    <definedName name="Z_D3CFC675_284C_427C_A3A4_61760C5AE7EB_.wvu.FilterData" localSheetId="1" hidden="1">APOIO!$AE$4:$AG$188</definedName>
    <definedName name="Z_D3DBF5FE_0D50_4084_9D38_CAFCFC879D39_.wvu.FilterData" localSheetId="1" hidden="1">APOIO!$AE$4:$AG$188</definedName>
    <definedName name="Z_D3DBF5FE_0D50_4084_9D38_CAFCFC879D39_.wvu.FilterData" localSheetId="4" hidden="1">'INF GERAIS'!$B$6:$T$453</definedName>
    <definedName name="Z_D3DBF5FE_0D50_4084_9D38_CAFCFC879D39_.wvu.FilterData" localSheetId="10" hidden="1">'PRESTAÇÃO DE CONTAS'!$B$6:$O$485</definedName>
    <definedName name="Z_D4078556_010A_4107_808C_BB25B089A8D7_.wvu.FilterData" localSheetId="1" hidden="1">APOIO!$AE$4:$AG$188</definedName>
    <definedName name="Z_D4078556_010A_4107_808C_BB25B089A8D7_.wvu.FilterData" localSheetId="7" hidden="1">EVENTOS!$B$6:$R$485</definedName>
    <definedName name="Z_D41407CC_292C_40BB_9E16_21F7BAB86395_.wvu.FilterData" localSheetId="1" hidden="1">APOIO!$AE$4:$AG$188</definedName>
    <definedName name="Z_D41407CC_292C_40BB_9E16_21F7BAB86395_.wvu.FilterData" localSheetId="7" hidden="1">EVENTOS!$B$6:$R$485</definedName>
    <definedName name="Z_D41407CC_292C_40BB_9E16_21F7BAB86395_.wvu.FilterData" localSheetId="4" hidden="1">'INF GERAIS'!$B$6:$T$453</definedName>
    <definedName name="Z_D41407CC_292C_40BB_9E16_21F7BAB86395_.wvu.FilterData" localSheetId="8" hidden="1">PAGAMENTOS!$B$6:$AY$485</definedName>
    <definedName name="Z_D41407CC_292C_40BB_9E16_21F7BAB86395_.wvu.FilterData" localSheetId="10" hidden="1">'PRESTAÇÃO DE CONTAS'!$B$6:$O$485</definedName>
    <definedName name="Z_D41407CC_292C_40BB_9E16_21F7BAB86395_.wvu.FilterData" localSheetId="5" hidden="1">RESUMO!$B$6:$AD$453</definedName>
    <definedName name="Z_D41407CC_292C_40BB_9E16_21F7BAB86395_.wvu.FilterData" localSheetId="9" hidden="1">VISTORIA!$B$6:$Z$454</definedName>
    <definedName name="Z_D48324A2_7F1A_4280_B652_FCF0786AC7A2_.wvu.FilterData" localSheetId="11" hidden="1">'OBS  ENC'!$B$6:$V$485</definedName>
    <definedName name="Z_D4ABB330_B1B5_4971_8E40_69301B7B04E4_.wvu.FilterData" localSheetId="1" hidden="1">APOIO!$AE$4:$AG$188</definedName>
    <definedName name="Z_D4ABB330_B1B5_4971_8E40_69301B7B04E4_.wvu.FilterData" localSheetId="7" hidden="1">EVENTOS!$B$6:$R$485</definedName>
    <definedName name="Z_D4ABB330_B1B5_4971_8E40_69301B7B04E4_.wvu.FilterData" localSheetId="4" hidden="1">'INF GERAIS'!$B$6:$T$453</definedName>
    <definedName name="Z_D4ABB330_B1B5_4971_8E40_69301B7B04E4_.wvu.FilterData" localSheetId="8" hidden="1">PAGAMENTOS!$B$6:$AY$485</definedName>
    <definedName name="Z_D4ABB330_B1B5_4971_8E40_69301B7B04E4_.wvu.FilterData" localSheetId="9" hidden="1">VISTORIA!$B$6:$Z$454</definedName>
    <definedName name="Z_D4D679D2_A206_40A7_A396_F8AA948A7335_.wvu.FilterData" localSheetId="1" hidden="1">APOIO!$AE$4:$AG$188</definedName>
    <definedName name="Z_D4F5A93C_EA82_4B3F_8143_B5C49060DB18_.wvu.FilterData" localSheetId="1" hidden="1">APOIO!$AE$4:$AG$188</definedName>
    <definedName name="Z_D4F5A93C_EA82_4B3F_8143_B5C49060DB18_.wvu.FilterData" localSheetId="8" hidden="1">PAGAMENTOS!$B$6:$AY$485</definedName>
    <definedName name="Z_D4F5A93C_EA82_4B3F_8143_B5C49060DB18_.wvu.FilterData" localSheetId="9" hidden="1">VISTORIA!$B$6:$Z$454</definedName>
    <definedName name="Z_D51F800D_79C3_4402_89B0_67BC70605013_.wvu.FilterData" localSheetId="1" hidden="1">APOIO!$AE$4:$AG$188</definedName>
    <definedName name="Z_D51F800D_79C3_4402_89B0_67BC70605013_.wvu.FilterData" localSheetId="11" hidden="1">'OBS  ENC'!$B$6:$V$485</definedName>
    <definedName name="Z_D53396EC_E6E6_4A4E_91D3_28327E87525C_.wvu.FilterData" localSheetId="1" hidden="1">APOIO!$AE$4:$AG$188</definedName>
    <definedName name="Z_D53396EC_E6E6_4A4E_91D3_28327E87525C_.wvu.FilterData" localSheetId="7" hidden="1">EVENTOS!$B$6:$R$485</definedName>
    <definedName name="Z_D53396EC_E6E6_4A4E_91D3_28327E87525C_.wvu.FilterData" localSheetId="11" hidden="1">'OBS  ENC'!$B$6:$V$485</definedName>
    <definedName name="Z_D53396EC_E6E6_4A4E_91D3_28327E87525C_.wvu.FilterData" localSheetId="8" hidden="1">PAGAMENTOS!$B$6:$AY$485</definedName>
    <definedName name="Z_D53396EC_E6E6_4A4E_91D3_28327E87525C_.wvu.FilterData" localSheetId="9" hidden="1">VISTORIA!$B$6:$Z$454</definedName>
    <definedName name="Z_D55244E6_4A16_4F1F_AB0D_E3CBE093349B_.wvu.FilterData" localSheetId="1" hidden="1">APOIO!$AE$4:$AG$188</definedName>
    <definedName name="Z_D55244E6_4A16_4F1F_AB0D_E3CBE093349B_.wvu.FilterData" localSheetId="7" hidden="1">EVENTOS!$B$6:$R$485</definedName>
    <definedName name="Z_D55244E6_4A16_4F1F_AB0D_E3CBE093349B_.wvu.FilterData" localSheetId="4" hidden="1">'INF GERAIS'!$B$6:$T$453</definedName>
    <definedName name="Z_D55244E6_4A16_4F1F_AB0D_E3CBE093349B_.wvu.FilterData" localSheetId="8" hidden="1">PAGAMENTOS!$B$6:$AY$485</definedName>
    <definedName name="Z_D59D7C7E_3977_4D55_B5A2_CEB35838884B_.wvu.FilterData" localSheetId="1" hidden="1">APOIO!$AE$4:$AG$188</definedName>
    <definedName name="Z_D59D7C7E_3977_4D55_B5A2_CEB35838884B_.wvu.FilterData" localSheetId="11" hidden="1">'OBS  ENC'!$B$6:$V$485</definedName>
    <definedName name="Z_D5C2D097_6630_440A_B088_62AAFBFBA10A_.wvu.FilterData" localSheetId="9" hidden="1">VISTORIA!$B$6:$Z$453</definedName>
    <definedName name="Z_D60E5051_F872_4510_9C42_38455DCD247D_.wvu.FilterData" localSheetId="1" hidden="1">APOIO!$AE$4:$AG$188</definedName>
    <definedName name="Z_D60E5051_F872_4510_9C42_38455DCD247D_.wvu.FilterData" localSheetId="7" hidden="1">EVENTOS!$B$6:$R$485</definedName>
    <definedName name="Z_D60E5051_F872_4510_9C42_38455DCD247D_.wvu.FilterData" localSheetId="4" hidden="1">'INF GERAIS'!$B$6:$T$453</definedName>
    <definedName name="Z_D60E5051_F872_4510_9C42_38455DCD247D_.wvu.FilterData" localSheetId="10" hidden="1">'PRESTAÇÃO DE CONTAS'!$B$6:$O$485</definedName>
    <definedName name="Z_D613A67B_9309_4541_A8CB_9C9E0F845211_.wvu.FilterData" localSheetId="1" hidden="1">APOIO!$AE$4:$AG$188</definedName>
    <definedName name="Z_D613A67B_9309_4541_A8CB_9C9E0F845211_.wvu.FilterData" localSheetId="7" hidden="1">EVENTOS!$B$6:$R$485</definedName>
    <definedName name="Z_D613A67B_9309_4541_A8CB_9C9E0F845211_.wvu.FilterData" localSheetId="4" hidden="1">'INF GERAIS'!$B$6:$T$453</definedName>
    <definedName name="Z_D613A67B_9309_4541_A8CB_9C9E0F845211_.wvu.FilterData" localSheetId="11" hidden="1">'OBS  ENC'!$B$6:$V$485</definedName>
    <definedName name="Z_D613A67B_9309_4541_A8CB_9C9E0F845211_.wvu.FilterData" localSheetId="8" hidden="1">PAGAMENTOS!$B$6:$AY$485</definedName>
    <definedName name="Z_D613A67B_9309_4541_A8CB_9C9E0F845211_.wvu.FilterData" localSheetId="10" hidden="1">'PRESTAÇÃO DE CONTAS'!$B$6:$O$485</definedName>
    <definedName name="Z_D65847DD_316D_4A08_9ECE_5A9AC46BB766_.wvu.FilterData" localSheetId="1" hidden="1">APOIO!$AE$4:$AG$188</definedName>
    <definedName name="Z_D65847DD_316D_4A08_9ECE_5A9AC46BB766_.wvu.FilterData" localSheetId="7" hidden="1">EVENTOS!$B$6:$R$485</definedName>
    <definedName name="Z_D65847DD_316D_4A08_9ECE_5A9AC46BB766_.wvu.FilterData" localSheetId="8" hidden="1">PAGAMENTOS!$B$6:$AY$485</definedName>
    <definedName name="Z_D65847DD_316D_4A08_9ECE_5A9AC46BB766_.wvu.FilterData" localSheetId="10" hidden="1">'PRESTAÇÃO DE CONTAS'!$B$6:$O$485</definedName>
    <definedName name="Z_D65847DD_316D_4A08_9ECE_5A9AC46BB766_.wvu.FilterData" localSheetId="9" hidden="1">VISTORIA!$B$6:$Z$454</definedName>
    <definedName name="Z_D65D384E_6ED2_4507_8C44_DE051DD75DDD_.wvu.FilterData" localSheetId="1" hidden="1">APOIO!$AE$4:$AG$188</definedName>
    <definedName name="Z_D65D384E_6ED2_4507_8C44_DE051DD75DDD_.wvu.FilterData" localSheetId="7" hidden="1">EVENTOS!$B$6:$R$485</definedName>
    <definedName name="Z_D65D384E_6ED2_4507_8C44_DE051DD75DDD_.wvu.FilterData" localSheetId="10" hidden="1">'PRESTAÇÃO DE CONTAS'!$B$6:$O$485</definedName>
    <definedName name="Z_D6D048D0_C714_474E_BD72_96D6EB5F927D_.wvu.FilterData" localSheetId="1" hidden="1">APOIO!$AE$4:$AG$188</definedName>
    <definedName name="Z_D6D048D0_C714_474E_BD72_96D6EB5F927D_.wvu.FilterData" localSheetId="5" hidden="1">RESUMO!$B$6:$AD$453</definedName>
    <definedName name="Z_D6D2B8BF_FC64_4474_83AC_0C6FF5F7058B_.wvu.FilterData" localSheetId="1" hidden="1">APOIO!$AE$4:$AG$188</definedName>
    <definedName name="Z_D6D2B8BF_FC64_4474_83AC_0C6FF5F7058B_.wvu.FilterData" localSheetId="7" hidden="1">EVENTOS!$B$6:$R$485</definedName>
    <definedName name="Z_D6D6FD0E_A370_40CD_8F04_BF01AFA9349B_.wvu.FilterData" localSheetId="1" hidden="1">APOIO!$AE$4:$AG$188</definedName>
    <definedName name="Z_D6D6FD0E_A370_40CD_8F04_BF01AFA9349B_.wvu.FilterData" localSheetId="8" hidden="1">PAGAMENTOS!$B$6:$AY$485</definedName>
    <definedName name="Z_D6D6FD0E_A370_40CD_8F04_BF01AFA9349B_.wvu.FilterData" localSheetId="9" hidden="1">VISTORIA!$B$6:$Z$454</definedName>
    <definedName name="Z_D702F524_2FE4_4E42_AA1E_260E2B46D926_.wvu.FilterData" localSheetId="1" hidden="1">APOIO!$AE$4:$AG$188</definedName>
    <definedName name="Z_D702F524_2FE4_4E42_AA1E_260E2B46D926_.wvu.FilterData" localSheetId="11" hidden="1">'OBS  ENC'!$B$6:$V$485</definedName>
    <definedName name="Z_D73EDD3C_3AE1_459F_A831_4DBDB05B9D63_.wvu.FilterData" localSheetId="9" hidden="1">VISTORIA!$B$6:$Z$453</definedName>
    <definedName name="Z_D74B9974_69BE_4BA4_A6F6_EB7E06FC7B66_.wvu.FilterData" localSheetId="1" hidden="1">APOIO!$AE$4:$AG$188</definedName>
    <definedName name="Z_D74B9974_69BE_4BA4_A6F6_EB7E06FC7B66_.wvu.FilterData" localSheetId="7" hidden="1">EVENTOS!$B$6:$R$485</definedName>
    <definedName name="Z_D7A70692_5AC1_4D66_8C74_928678980A91_.wvu.FilterData" localSheetId="1" hidden="1">APOIO!$AE$4:$AG$188</definedName>
    <definedName name="Z_D7BB6E71_A67F_43BF_9B6D_8A231143C93F_.wvu.FilterData" localSheetId="1" hidden="1">APOIO!$AE$4:$AG$188</definedName>
    <definedName name="Z_D7BB6E71_A67F_43BF_9B6D_8A231143C93F_.wvu.FilterData" localSheetId="4" hidden="1">'INF GERAIS'!$B$6:$T$453</definedName>
    <definedName name="Z_D7BB6E71_A67F_43BF_9B6D_8A231143C93F_.wvu.FilterData" localSheetId="9" hidden="1">VISTORIA!$B$6:$Z$454</definedName>
    <definedName name="Z_D7D9B3EB_52A7_43D6_9BBB_D2333A096056_.wvu.FilterData" localSheetId="1" hidden="1">APOIO!$AE$4:$AG$188</definedName>
    <definedName name="Z_D7D9B3EB_52A7_43D6_9BBB_D2333A096056_.wvu.FilterData" localSheetId="7" hidden="1">EVENTOS!$B$6:$R$485</definedName>
    <definedName name="Z_D7D9B3EB_52A7_43D6_9BBB_D2333A096056_.wvu.FilterData" localSheetId="4" hidden="1">'INF GERAIS'!$B$6:$T$453</definedName>
    <definedName name="Z_D7D9B3EB_52A7_43D6_9BBB_D2333A096056_.wvu.FilterData" localSheetId="11" hidden="1">'OBS  ENC'!$B$6:$V$485</definedName>
    <definedName name="Z_D7D9B3EB_52A7_43D6_9BBB_D2333A096056_.wvu.FilterData" localSheetId="8" hidden="1">PAGAMENTOS!$B$6:$AY$485</definedName>
    <definedName name="Z_D7D9B3EB_52A7_43D6_9BBB_D2333A096056_.wvu.FilterData" localSheetId="9" hidden="1">VISTORIA!$B$6:$Z$454</definedName>
    <definedName name="Z_D7F52C7C_4A8F_4E8D_85B7_80D4A15F46AC_.wvu.FilterData" localSheetId="1" hidden="1">APOIO!$AE$4:$AG$188</definedName>
    <definedName name="Z_D7F52C7C_4A8F_4E8D_85B7_80D4A15F46AC_.wvu.FilterData" localSheetId="7" hidden="1">EVENTOS!$B$6:$R$485</definedName>
    <definedName name="Z_D7F52C7C_4A8F_4E8D_85B7_80D4A15F46AC_.wvu.FilterData" localSheetId="9" hidden="1">VISTORIA!$B$6:$Z$454</definedName>
    <definedName name="Z_D8116D99_1F81_4605_8852_57247FF9B9E5_.wvu.FilterData" localSheetId="1" hidden="1">APOIO!$AE$4:$AG$188</definedName>
    <definedName name="Z_D8116D99_1F81_4605_8852_57247FF9B9E5_.wvu.FilterData" localSheetId="11" hidden="1">'OBS  ENC'!$B$6:$V$485</definedName>
    <definedName name="Z_D8116D99_1F81_4605_8852_57247FF9B9E5_.wvu.FilterData" localSheetId="9" hidden="1">VISTORIA!$B$6:$Z$454</definedName>
    <definedName name="Z_D813F12F_4623_44A4_ABBB_4E0469F62D02_.wvu.FilterData" localSheetId="11" hidden="1">'OBS  ENC'!$B$6:$V$485</definedName>
    <definedName name="Z_D837B8D3_C51B_40F7_87E9_DF86CA90BFB5_.wvu.Cols" localSheetId="3" hidden="1">AJUDA!$M:$XFD</definedName>
    <definedName name="Z_D837B8D3_C51B_40F7_87E9_DF86CA90BFB5_.wvu.FilterData" localSheetId="1" hidden="1">APOIO!$AE$4:$AG$188</definedName>
    <definedName name="Z_D837B8D3_C51B_40F7_87E9_DF86CA90BFB5_.wvu.FilterData" localSheetId="12" hidden="1">'CONCLUSÃO INFORMAL'!$B$6:$T$485</definedName>
    <definedName name="Z_D837B8D3_C51B_40F7_87E9_DF86CA90BFB5_.wvu.FilterData" localSheetId="2" hidden="1">'E-FISCO'!$A$2:$O$1471</definedName>
    <definedName name="Z_D837B8D3_C51B_40F7_87E9_DF86CA90BFB5_.wvu.FilterData" localSheetId="7" hidden="1">EVENTOS!$B$6:$R$485</definedName>
    <definedName name="Z_D837B8D3_C51B_40F7_87E9_DF86CA90BFB5_.wvu.FilterData" localSheetId="4" hidden="1">'INF GERAIS'!$B$6:$T$453</definedName>
    <definedName name="Z_D837B8D3_C51B_40F7_87E9_DF86CA90BFB5_.wvu.FilterData" localSheetId="0" hidden="1">'INF GERAIS ORIGINAL'!$B$6:$S$6</definedName>
    <definedName name="Z_D837B8D3_C51B_40F7_87E9_DF86CA90BFB5_.wvu.FilterData" localSheetId="11" hidden="1">'OBS  ENC'!$B$6:$V$485</definedName>
    <definedName name="Z_D837B8D3_C51B_40F7_87E9_DF86CA90BFB5_.wvu.FilterData" localSheetId="8" hidden="1">PAGAMENTOS!$B$6:$AY$485</definedName>
    <definedName name="Z_D837B8D3_C51B_40F7_87E9_DF86CA90BFB5_.wvu.FilterData" localSheetId="10" hidden="1">'PRESTAÇÃO DE CONTAS'!$B$6:$O$485</definedName>
    <definedName name="Z_D837B8D3_C51B_40F7_87E9_DF86CA90BFB5_.wvu.FilterData" localSheetId="5" hidden="1">RESUMO!$B$6:$AD$454</definedName>
    <definedName name="Z_D837B8D3_C51B_40F7_87E9_DF86CA90BFB5_.wvu.FilterData" localSheetId="6" hidden="1">'TERMO DE ADESÃO'!$B$6:$K$485</definedName>
    <definedName name="Z_D837B8D3_C51B_40F7_87E9_DF86CA90BFB5_.wvu.FilterData" localSheetId="9" hidden="1">VISTORIA!$B$6:$Z$454</definedName>
    <definedName name="Z_D837B8D3_C51B_40F7_87E9_DF86CA90BFB5_.wvu.PrintArea" localSheetId="2" hidden="1">'E-FISCO'!$A:$M</definedName>
    <definedName name="Z_D84780C1_A2A1_4BDE_ADD1_E45A1871AD08_.wvu.FilterData" localSheetId="1" hidden="1">APOIO!$AE$4:$AG$188</definedName>
    <definedName name="Z_D84780C1_A2A1_4BDE_ADD1_E45A1871AD08_.wvu.FilterData" localSheetId="11" hidden="1">'OBS  ENC'!$B$6:$V$485</definedName>
    <definedName name="Z_D88DB813_F043_4CBD_BB26_6273C56B28D4_.wvu.FilterData" localSheetId="1" hidden="1">APOIO!$AE$4:$AG$188</definedName>
    <definedName name="Z_D88DB813_F043_4CBD_BB26_6273C56B28D4_.wvu.FilterData" localSheetId="7" hidden="1">EVENTOS!$B$6:$R$485</definedName>
    <definedName name="Z_D8C4B737_609E_4806_870E_09CE1CCE8B6F_.wvu.FilterData" localSheetId="1" hidden="1">APOIO!$AE$4:$AG$188</definedName>
    <definedName name="Z_D8C4B737_609E_4806_870E_09CE1CCE8B6F_.wvu.FilterData" localSheetId="7" hidden="1">EVENTOS!$B$6:$R$485</definedName>
    <definedName name="Z_D8C4B737_609E_4806_870E_09CE1CCE8B6F_.wvu.FilterData" localSheetId="10" hidden="1">'PRESTAÇÃO DE CONTAS'!$B$6:$O$485</definedName>
    <definedName name="Z_D90DC9A7_37E0_44DC_8053_F094E8FF0F7C_.wvu.FilterData" localSheetId="1" hidden="1">APOIO!$AE$4:$AG$188</definedName>
    <definedName name="Z_D90DC9A7_37E0_44DC_8053_F094E8FF0F7C_.wvu.FilterData" localSheetId="7" hidden="1">EVENTOS!$B$6:$R$485</definedName>
    <definedName name="Z_D90DC9A7_37E0_44DC_8053_F094E8FF0F7C_.wvu.FilterData" localSheetId="11" hidden="1">'OBS  ENC'!$B$6:$V$485</definedName>
    <definedName name="Z_D90DC9A7_37E0_44DC_8053_F094E8FF0F7C_.wvu.FilterData" localSheetId="8" hidden="1">PAGAMENTOS!$B$6:$AY$485</definedName>
    <definedName name="Z_D90DC9A7_37E0_44DC_8053_F094E8FF0F7C_.wvu.FilterData" localSheetId="10" hidden="1">'PRESTAÇÃO DE CONTAS'!$B$6:$O$485</definedName>
    <definedName name="Z_D90DC9A7_37E0_44DC_8053_F094E8FF0F7C_.wvu.FilterData" localSheetId="9" hidden="1">VISTORIA!$B$6:$Z$454</definedName>
    <definedName name="Z_D90FFEB7_F904_4D9B_A825_AD27A09BEDE1_.wvu.FilterData" localSheetId="1" hidden="1">APOIO!$AE$4:$AG$188</definedName>
    <definedName name="Z_D90FFEB7_F904_4D9B_A825_AD27A09BEDE1_.wvu.FilterData" localSheetId="8" hidden="1">PAGAMENTOS!$B$6:$AY$485</definedName>
    <definedName name="Z_D90FFEB7_F904_4D9B_A825_AD27A09BEDE1_.wvu.FilterData" localSheetId="10" hidden="1">'PRESTAÇÃO DE CONTAS'!$B$6:$O$485</definedName>
    <definedName name="Z_D90FFEB7_F904_4D9B_A825_AD27A09BEDE1_.wvu.FilterData" localSheetId="9" hidden="1">VISTORIA!$B$6:$Z$453</definedName>
    <definedName name="Z_D92C1615_84BE_4FAC_A239_E8926296FD22_.wvu.FilterData" localSheetId="1" hidden="1">APOIO!$AE$4:$AG$188</definedName>
    <definedName name="Z_D92C1615_84BE_4FAC_A239_E8926296FD22_.wvu.FilterData" localSheetId="8" hidden="1">PAGAMENTOS!$B$6:$AY$485</definedName>
    <definedName name="Z_D92C1615_84BE_4FAC_A239_E8926296FD22_.wvu.FilterData" localSheetId="9" hidden="1">VISTORIA!$B$6:$Z$454</definedName>
    <definedName name="Z_D93B09E4_E52E_48DB_A1E3_98DD2146E354_.wvu.FilterData" localSheetId="1" hidden="1">APOIO!$AE$4:$AG$188</definedName>
    <definedName name="Z_D93B09E4_E52E_48DB_A1E3_98DD2146E354_.wvu.FilterData" localSheetId="4" hidden="1">'INF GERAIS'!$B$6:$T$453</definedName>
    <definedName name="Z_D9499773_833C_468A_9FB9_D92292CD4086_.wvu.FilterData" localSheetId="1" hidden="1">APOIO!$AE$4:$AG$188</definedName>
    <definedName name="Z_D9499773_833C_468A_9FB9_D92292CD4086_.wvu.FilterData" localSheetId="7" hidden="1">EVENTOS!$B$6:$R$485</definedName>
    <definedName name="Z_D9499773_833C_468A_9FB9_D92292CD4086_.wvu.FilterData" localSheetId="8" hidden="1">PAGAMENTOS!$B$6:$AY$485</definedName>
    <definedName name="Z_D9499773_833C_468A_9FB9_D92292CD4086_.wvu.FilterData" localSheetId="10" hidden="1">'PRESTAÇÃO DE CONTAS'!$B$6:$O$485</definedName>
    <definedName name="Z_D9499773_833C_468A_9FB9_D92292CD4086_.wvu.FilterData" localSheetId="9" hidden="1">VISTORIA!$B$6:$Z$454</definedName>
    <definedName name="Z_D974CEEB_3BAD_4DFE_B328_0757DB37ED21_.wvu.FilterData" localSheetId="1" hidden="1">APOIO!$AE$4:$AG$188</definedName>
    <definedName name="Z_D9866579_43A6_41A8_8D6A_B816847C9F6F_.wvu.FilterData" localSheetId="1" hidden="1">APOIO!$AE$4:$AG$188</definedName>
    <definedName name="Z_D9866579_43A6_41A8_8D6A_B816847C9F6F_.wvu.FilterData" localSheetId="7" hidden="1">EVENTOS!$B$6:$R$485</definedName>
    <definedName name="Z_D9A7EB07_AAA0_4B82_9C3F_814F0267651C_.wvu.FilterData" localSheetId="1" hidden="1">APOIO!$AE$4:$AG$188</definedName>
    <definedName name="Z_D9A7EB07_AAA0_4B82_9C3F_814F0267651C_.wvu.FilterData" localSheetId="7" hidden="1">EVENTOS!$B$6:$R$485</definedName>
    <definedName name="Z_D9A7EB07_AAA0_4B82_9C3F_814F0267651C_.wvu.FilterData" localSheetId="4" hidden="1">'INF GERAIS'!$B$6:$T$453</definedName>
    <definedName name="Z_D9A7EB07_AAA0_4B82_9C3F_814F0267651C_.wvu.FilterData" localSheetId="10" hidden="1">'PRESTAÇÃO DE CONTAS'!$B$6:$O$485</definedName>
    <definedName name="Z_D9B82445_AEF8_4CF7_91F8_FDDE54994801_.wvu.FilterData" localSheetId="7" hidden="1">EVENTOS!$B$6:$R$485</definedName>
    <definedName name="Z_D9B82445_AEF8_4CF7_91F8_FDDE54994801_.wvu.FilterData" localSheetId="8" hidden="1">PAGAMENTOS!$B$6:$AY$485</definedName>
    <definedName name="Z_D9B82445_AEF8_4CF7_91F8_FDDE54994801_.wvu.FilterData" localSheetId="9" hidden="1">VISTORIA!$B$6:$Z$453</definedName>
    <definedName name="Z_D9CD71C6_471A_45D5_9E7F_1EBB7F178A83_.wvu.FilterData" localSheetId="1" hidden="1">APOIO!$AE$4:$AG$188</definedName>
    <definedName name="Z_D9D7BFE2_6F0A_4583_8EB3_7801936ED3ED_.wvu.FilterData" localSheetId="1" hidden="1">APOIO!$AE$4:$AG$188</definedName>
    <definedName name="Z_D9D7BFE2_6F0A_4583_8EB3_7801936ED3ED_.wvu.FilterData" localSheetId="7" hidden="1">EVENTOS!$B$6:$R$485</definedName>
    <definedName name="Z_D9D98365_2626_4D3B_BC89_BFE612DBECEF_.wvu.FilterData" localSheetId="4" hidden="1">'INF GERAIS'!$B$6:$T$453</definedName>
    <definedName name="Z_D9EB21E9_0917_4EC7_8B42_F46725F05F51_.wvu.FilterData" localSheetId="8" hidden="1">PAGAMENTOS!$B$6:$AY$485</definedName>
    <definedName name="Z_D9FBE82A_6118_42E2_A516_676613C2355E_.wvu.FilterData" localSheetId="1" hidden="1">APOIO!$AE$4:$AG$188</definedName>
    <definedName name="Z_D9FBE82A_6118_42E2_A516_676613C2355E_.wvu.FilterData" localSheetId="10" hidden="1">'PRESTAÇÃO DE CONTAS'!$B$6:$O$485</definedName>
    <definedName name="Z_DA12E492_0B97_4579_8C96_B379262D4AF6_.wvu.FilterData" localSheetId="11" hidden="1">'OBS  ENC'!$B$6:$V$485</definedName>
    <definedName name="Z_DA150D5C_09E0_42A1_8B85_D21442868CC7_.wvu.FilterData" localSheetId="1" hidden="1">APOIO!$AE$4:$AG$188</definedName>
    <definedName name="Z_DA150D5C_09E0_42A1_8B85_D21442868CC7_.wvu.FilterData" localSheetId="8" hidden="1">PAGAMENTOS!$B$6:$AY$485</definedName>
    <definedName name="Z_DA5D12D8_B102_4988_8EC9_A066D69DFA19_.wvu.FilterData" localSheetId="1" hidden="1">APOIO!$AE$4:$AG$188</definedName>
    <definedName name="Z_DA5D12D8_B102_4988_8EC9_A066D69DFA19_.wvu.FilterData" localSheetId="5" hidden="1">RESUMO!$B$6:$AD$453</definedName>
    <definedName name="Z_DA8E1969_5BE0_46F4_9DDD_3E537AC8F4DA_.wvu.FilterData" localSheetId="11" hidden="1">'OBS  ENC'!$B$6:$V$485</definedName>
    <definedName name="Z_DAA41E0E_2E64_4745_94BB_36DF550FB775_.wvu.FilterData" localSheetId="1" hidden="1">APOIO!$AE$4:$AG$188</definedName>
    <definedName name="Z_DAA41E0E_2E64_4745_94BB_36DF550FB775_.wvu.FilterData" localSheetId="7" hidden="1">EVENTOS!$B$6:$R$485</definedName>
    <definedName name="Z_DAA41E0E_2E64_4745_94BB_36DF550FB775_.wvu.FilterData" localSheetId="10" hidden="1">'PRESTAÇÃO DE CONTAS'!$B$6:$O$485</definedName>
    <definedName name="Z_DAC29CC0_EAF1_42AA_892C_D26B6B30A8DD_.wvu.FilterData" localSheetId="1" hidden="1">APOIO!$AE$4:$AG$188</definedName>
    <definedName name="Z_DAC29CC0_EAF1_42AA_892C_D26B6B30A8DD_.wvu.FilterData" localSheetId="10" hidden="1">'PRESTAÇÃO DE CONTAS'!$B$6:$O$485</definedName>
    <definedName name="Z_DAE70081_98FD_4585_8FB2_869966D1A571_.wvu.FilterData" localSheetId="1" hidden="1">APOIO!$AE$4:$AG$188</definedName>
    <definedName name="Z_DAE70081_98FD_4585_8FB2_869966D1A571_.wvu.FilterData" localSheetId="4" hidden="1">'INF GERAIS'!$B$6:$T$453</definedName>
    <definedName name="Z_DAE70081_98FD_4585_8FB2_869966D1A571_.wvu.FilterData" localSheetId="11" hidden="1">'OBS  ENC'!$B$6:$V$485</definedName>
    <definedName name="Z_DAE70081_98FD_4585_8FB2_869966D1A571_.wvu.FilterData" localSheetId="9" hidden="1">VISTORIA!$B$6:$Z$453</definedName>
    <definedName name="Z_DB2149D1_DAF2_40CD_906B_AB333C48B9D9_.wvu.FilterData" localSheetId="1" hidden="1">APOIO!$AE$4:$AG$188</definedName>
    <definedName name="Z_DB2FDCC0_2178_4F75_A5D2_36312E32D234_.wvu.FilterData" localSheetId="1" hidden="1">APOIO!$AE$4:$AG$188</definedName>
    <definedName name="Z_DB2FDCC0_2178_4F75_A5D2_36312E32D234_.wvu.FilterData" localSheetId="11" hidden="1">'OBS  ENC'!$B$6:$V$485</definedName>
    <definedName name="Z_DB2FDCC0_2178_4F75_A5D2_36312E32D234_.wvu.FilterData" localSheetId="9" hidden="1">VISTORIA!$B$6:$Z$454</definedName>
    <definedName name="Z_DBA65B4B_4BEE_4B45_BA53_20C9BD349C66_.wvu.FilterData" localSheetId="1" hidden="1">APOIO!$AE$4:$AG$188</definedName>
    <definedName name="Z_DBA65B4B_4BEE_4B45_BA53_20C9BD349C66_.wvu.FilterData" localSheetId="7" hidden="1">EVENTOS!$B$6:$R$485</definedName>
    <definedName name="Z_DBA92FB6_B626_4B0D_B569_1126ED7664F0_.wvu.FilterData" localSheetId="1" hidden="1">APOIO!$AE$4:$AG$188</definedName>
    <definedName name="Z_DBE2EDEE_C92A_4E70_A627_457E866CD7B9_.wvu.FilterData" localSheetId="1" hidden="1">APOIO!$AE$4:$AG$188</definedName>
    <definedName name="Z_DBE2EDEE_C92A_4E70_A627_457E866CD7B9_.wvu.FilterData" localSheetId="7" hidden="1">EVENTOS!$B$6:$R$485</definedName>
    <definedName name="Z_DBE2EDEE_C92A_4E70_A627_457E866CD7B9_.wvu.FilterData" localSheetId="4" hidden="1">'INF GERAIS'!$B$6:$T$453</definedName>
    <definedName name="Z_DBE2EDEE_C92A_4E70_A627_457E866CD7B9_.wvu.FilterData" localSheetId="8" hidden="1">PAGAMENTOS!$B$6:$AY$485</definedName>
    <definedName name="Z_DBE2EDEE_C92A_4E70_A627_457E866CD7B9_.wvu.FilterData" localSheetId="10" hidden="1">'PRESTAÇÃO DE CONTAS'!$B$6:$O$485</definedName>
    <definedName name="Z_DBE2EDEE_C92A_4E70_A627_457E866CD7B9_.wvu.FilterData" localSheetId="9" hidden="1">VISTORIA!$B$6:$Z$454</definedName>
    <definedName name="Z_DBE96FED_BB80_482A_8C50_87466547F89D_.wvu.FilterData" localSheetId="1" hidden="1">APOIO!$AE$4:$AG$188</definedName>
    <definedName name="Z_DBFF2EAA_38FD_41E7_9A91_E4C7FD188067_.wvu.FilterData" localSheetId="1" hidden="1">APOIO!$AE$4:$AG$188</definedName>
    <definedName name="Z_DBFF2EAA_38FD_41E7_9A91_E4C7FD188067_.wvu.FilterData" localSheetId="7" hidden="1">EVENTOS!$B$6:$R$485</definedName>
    <definedName name="Z_DBFF2EAA_38FD_41E7_9A91_E4C7FD188067_.wvu.FilterData" localSheetId="4" hidden="1">'INF GERAIS'!$B$6:$T$453</definedName>
    <definedName name="Z_DBFF2EAA_38FD_41E7_9A91_E4C7FD188067_.wvu.FilterData" localSheetId="10" hidden="1">'PRESTAÇÃO DE CONTAS'!$B$6:$O$485</definedName>
    <definedName name="Z_DC2247F2_80FC_4C68_A768_C455233E9601_.wvu.FilterData" localSheetId="10" hidden="1">'PRESTAÇÃO DE CONTAS'!$B$6:$O$485</definedName>
    <definedName name="Z_DC2247F2_80FC_4C68_A768_C455233E9601_.wvu.FilterData" localSheetId="5" hidden="1">RESUMO!$B$6:$AD$453</definedName>
    <definedName name="Z_DC2CD528_459A_4F7C_AF6F_0518037B8ECC_.wvu.FilterData" localSheetId="7" hidden="1">EVENTOS!$B$6:$R$485</definedName>
    <definedName name="Z_DC2CD528_459A_4F7C_AF6F_0518037B8ECC_.wvu.FilterData" localSheetId="4" hidden="1">'INF GERAIS'!$B$6:$T$453</definedName>
    <definedName name="Z_DC2CD528_459A_4F7C_AF6F_0518037B8ECC_.wvu.FilterData" localSheetId="11" hidden="1">'OBS  ENC'!$B$6:$V$485</definedName>
    <definedName name="Z_DC2CD528_459A_4F7C_AF6F_0518037B8ECC_.wvu.FilterData" localSheetId="8" hidden="1">PAGAMENTOS!$B$6:$AY$485</definedName>
    <definedName name="Z_DC2CD528_459A_4F7C_AF6F_0518037B8ECC_.wvu.FilterData" localSheetId="9" hidden="1">VISTORIA!$B$6:$Z$453</definedName>
    <definedName name="Z_DC2E932A_3512_4E20_A586_50E612117A03_.wvu.FilterData" localSheetId="1" hidden="1">APOIO!$AE$4:$AG$188</definedName>
    <definedName name="Z_DC2E932A_3512_4E20_A586_50E612117A03_.wvu.FilterData" localSheetId="11" hidden="1">'OBS  ENC'!$B$6:$V$485</definedName>
    <definedName name="Z_DC679EEE_F4CA_40E5_A4E8_212DB8113018_.wvu.FilterData" localSheetId="1" hidden="1">APOIO!$AE$4:$AG$188</definedName>
    <definedName name="Z_DC679EEE_F4CA_40E5_A4E8_212DB8113018_.wvu.FilterData" localSheetId="7" hidden="1">EVENTOS!$B$6:$R$485</definedName>
    <definedName name="Z_DCC7EAEC_EDDA_4D2B_8EDD_F4A9A7104070_.wvu.FilterData" localSheetId="1" hidden="1">APOIO!$AE$4:$AG$188</definedName>
    <definedName name="Z_DCC7EAEC_EDDA_4D2B_8EDD_F4A9A7104070_.wvu.FilterData" localSheetId="7" hidden="1">EVENTOS!$B$6:$R$485</definedName>
    <definedName name="Z_DCE870F3_B6D7_4F93_8393_1D4510A33B60_.wvu.FilterData" localSheetId="1" hidden="1">APOIO!$AE$4:$AG$188</definedName>
    <definedName name="Z_DCE870F3_B6D7_4F93_8393_1D4510A33B60_.wvu.FilterData" localSheetId="7" hidden="1">EVENTOS!$B$6:$R$485</definedName>
    <definedName name="Z_DCE870F3_B6D7_4F93_8393_1D4510A33B60_.wvu.FilterData" localSheetId="4" hidden="1">'INF GERAIS'!$B$6:$T$453</definedName>
    <definedName name="Z_DD08D2A4_472D_447F_BF8C_563FF3A48D40_.wvu.Cols" localSheetId="3" hidden="1">AJUDA!$M:$XFD</definedName>
    <definedName name="Z_DD08D2A4_472D_447F_BF8C_563FF3A48D40_.wvu.FilterData" localSheetId="1" hidden="1">APOIO!$AE$4:$AG$188</definedName>
    <definedName name="Z_DD08D2A4_472D_447F_BF8C_563FF3A48D40_.wvu.FilterData" localSheetId="12" hidden="1">'CONCLUSÃO INFORMAL'!$B$6:$T$485</definedName>
    <definedName name="Z_DD08D2A4_472D_447F_BF8C_563FF3A48D40_.wvu.FilterData" localSheetId="2" hidden="1">'E-FISCO'!$A$2:$O$1397</definedName>
    <definedName name="Z_DD08D2A4_472D_447F_BF8C_563FF3A48D40_.wvu.FilterData" localSheetId="7" hidden="1">EVENTOS!$B$6:$R$485</definedName>
    <definedName name="Z_DD08D2A4_472D_447F_BF8C_563FF3A48D40_.wvu.FilterData" localSheetId="4" hidden="1">'INF GERAIS'!$B$6:$T$453</definedName>
    <definedName name="Z_DD08D2A4_472D_447F_BF8C_563FF3A48D40_.wvu.FilterData" localSheetId="0" hidden="1">'INF GERAIS ORIGINAL'!$B$6:$S$6</definedName>
    <definedName name="Z_DD08D2A4_472D_447F_BF8C_563FF3A48D40_.wvu.FilterData" localSheetId="11" hidden="1">'OBS  ENC'!$B$6:$V$485</definedName>
    <definedName name="Z_DD08D2A4_472D_447F_BF8C_563FF3A48D40_.wvu.FilterData" localSheetId="8" hidden="1">PAGAMENTOS!$B$6:$AY$485</definedName>
    <definedName name="Z_DD08D2A4_472D_447F_BF8C_563FF3A48D40_.wvu.FilterData" localSheetId="10" hidden="1">'PRESTAÇÃO DE CONTAS'!$B$6:$O$485</definedName>
    <definedName name="Z_DD08D2A4_472D_447F_BF8C_563FF3A48D40_.wvu.FilterData" localSheetId="5" hidden="1">RESUMO!$B$6:$AD$453</definedName>
    <definedName name="Z_DD08D2A4_472D_447F_BF8C_563FF3A48D40_.wvu.FilterData" localSheetId="6" hidden="1">'TERMO DE ADESÃO'!$B$6:$K$485</definedName>
    <definedName name="Z_DD08D2A4_472D_447F_BF8C_563FF3A48D40_.wvu.FilterData" localSheetId="9" hidden="1">VISTORIA!$B$6:$Z$454</definedName>
    <definedName name="Z_DD08D2A4_472D_447F_BF8C_563FF3A48D40_.wvu.PrintArea" localSheetId="2" hidden="1">'E-FISCO'!$A:$M</definedName>
    <definedName name="Z_DD0CE933_B765_4078_99F1_B8DD8468FE61_.wvu.FilterData" localSheetId="11" hidden="1">'OBS  ENC'!$B$6:$V$485</definedName>
    <definedName name="Z_DD115899_86C4_45AC_A2F7_ADC867F6C64D_.wvu.FilterData" localSheetId="1" hidden="1">APOIO!$AE$4:$AG$188</definedName>
    <definedName name="Z_DD115899_86C4_45AC_A2F7_ADC867F6C64D_.wvu.FilterData" localSheetId="7" hidden="1">EVENTOS!$B$6:$R$485</definedName>
    <definedName name="Z_DD115899_86C4_45AC_A2F7_ADC867F6C64D_.wvu.FilterData" localSheetId="10" hidden="1">'PRESTAÇÃO DE CONTAS'!$B$6:$O$485</definedName>
    <definedName name="Z_DD2A28D9_8127_406B_B794_9CDBACF5BE24_.wvu.FilterData" localSheetId="1" hidden="1">APOIO!$AE$4:$AG$188</definedName>
    <definedName name="Z_DD60FC7A_37B2_476A_8F84_6A7ACC60C4A1_.wvu.FilterData" localSheetId="1" hidden="1">APOIO!$AE$4:$AG$188</definedName>
    <definedName name="Z_DD60FC7A_37B2_476A_8F84_6A7ACC60C4A1_.wvu.FilterData" localSheetId="8" hidden="1">PAGAMENTOS!$B$6:$AY$485</definedName>
    <definedName name="Z_DD60FC7A_37B2_476A_8F84_6A7ACC60C4A1_.wvu.FilterData" localSheetId="10" hidden="1">'PRESTAÇÃO DE CONTAS'!$B$6:$O$485</definedName>
    <definedName name="Z_DD60FC7A_37B2_476A_8F84_6A7ACC60C4A1_.wvu.FilterData" localSheetId="5" hidden="1">RESUMO!$B$6:$AD$454</definedName>
    <definedName name="Z_DE0765F0_D2C8_418D_B522_DB216DCD0339_.wvu.FilterData" localSheetId="7" hidden="1">EVENTOS!$B$6:$R$485</definedName>
    <definedName name="Z_DE0765F0_D2C8_418D_B522_DB216DCD0339_.wvu.FilterData" localSheetId="11" hidden="1">'OBS  ENC'!$B$6:$V$485</definedName>
    <definedName name="Z_DE0765F0_D2C8_418D_B522_DB216DCD0339_.wvu.FilterData" localSheetId="10" hidden="1">'PRESTAÇÃO DE CONTAS'!$B$6:$O$485</definedName>
    <definedName name="Z_DE123BA8_8A4B_4818_AEA2_D64FCD4A8550_.wvu.FilterData" localSheetId="1" hidden="1">APOIO!$AE$4:$AG$188</definedName>
    <definedName name="Z_DE123BA8_8A4B_4818_AEA2_D64FCD4A8550_.wvu.FilterData" localSheetId="7" hidden="1">EVENTOS!$B$6:$R$485</definedName>
    <definedName name="Z_DE123BA8_8A4B_4818_AEA2_D64FCD4A8550_.wvu.FilterData" localSheetId="8" hidden="1">PAGAMENTOS!$B$6:$AY$485</definedName>
    <definedName name="Z_DE123BA8_8A4B_4818_AEA2_D64FCD4A8550_.wvu.FilterData" localSheetId="9" hidden="1">VISTORIA!$B$6:$Z$454</definedName>
    <definedName name="Z_DE4BB508_E8ED_4920_8B0D_9B91789C1E47_.wvu.FilterData" localSheetId="1" hidden="1">APOIO!$AE$4:$AG$188</definedName>
    <definedName name="Z_DE4BB508_E8ED_4920_8B0D_9B91789C1E47_.wvu.FilterData" localSheetId="11" hidden="1">'OBS  ENC'!$B$6:$V$485</definedName>
    <definedName name="Z_DE54125C_17F6_4CBA_BE30_30ABDE575516_.wvu.FilterData" localSheetId="8" hidden="1">PAGAMENTOS!$B$6:$AY$485</definedName>
    <definedName name="Z_DE54125C_17F6_4CBA_BE30_30ABDE575516_.wvu.FilterData" localSheetId="9" hidden="1">VISTORIA!$B$6:$Z$453</definedName>
    <definedName name="Z_DE867389_2E27_46E0_99F3_7BE615532038_.wvu.FilterData" localSheetId="1" hidden="1">APOIO!$AE$4:$AG$188</definedName>
    <definedName name="Z_DE867389_2E27_46E0_99F3_7BE615532038_.wvu.FilterData" localSheetId="8" hidden="1">PAGAMENTOS!$B$6:$AY$485</definedName>
    <definedName name="Z_DE867389_2E27_46E0_99F3_7BE615532038_.wvu.FilterData" localSheetId="9" hidden="1">VISTORIA!$B$6:$Z$454</definedName>
    <definedName name="Z_DEA6A87D_2C9C_43C9_A979_068CB9B59B5E_.wvu.FilterData" localSheetId="1" hidden="1">APOIO!$AE$4:$AG$188</definedName>
    <definedName name="Z_DEA6A87D_2C9C_43C9_A979_068CB9B59B5E_.wvu.FilterData" localSheetId="7" hidden="1">EVENTOS!$B$6:$R$485</definedName>
    <definedName name="Z_DEA6A87D_2C9C_43C9_A979_068CB9B59B5E_.wvu.FilterData" localSheetId="4" hidden="1">'INF GERAIS'!$B$6:$T$453</definedName>
    <definedName name="Z_DEA6A87D_2C9C_43C9_A979_068CB9B59B5E_.wvu.FilterData" localSheetId="11" hidden="1">'OBS  ENC'!$B$6:$V$485</definedName>
    <definedName name="Z_DEA6A87D_2C9C_43C9_A979_068CB9B59B5E_.wvu.FilterData" localSheetId="8" hidden="1">PAGAMENTOS!$B$6:$AY$485</definedName>
    <definedName name="Z_DEA6A87D_2C9C_43C9_A979_068CB9B59B5E_.wvu.FilterData" localSheetId="9" hidden="1">VISTORIA!$B$6:$Z$454</definedName>
    <definedName name="Z_DEC0C850_11F0_4CA7_B975_33E2C97E606A_.wvu.FilterData" localSheetId="1" hidden="1">APOIO!$AE$4:$AG$188</definedName>
    <definedName name="Z_DEC0C850_11F0_4CA7_B975_33E2C97E606A_.wvu.FilterData" localSheetId="8" hidden="1">PAGAMENTOS!$B$6:$AY$485</definedName>
    <definedName name="Z_DECC88CB_28BF_46E5_8B4F_334080CD6D29_.wvu.FilterData" localSheetId="1" hidden="1">APOIO!$AE$4:$AG$188</definedName>
    <definedName name="Z_DECC88CB_28BF_46E5_8B4F_334080CD6D29_.wvu.FilterData" localSheetId="2" hidden="1">'E-FISCO'!$A$2:$O$1370</definedName>
    <definedName name="Z_DECC88CB_28BF_46E5_8B4F_334080CD6D29_.wvu.FilterData" localSheetId="7" hidden="1">EVENTOS!$B$6:$R$485</definedName>
    <definedName name="Z_DECC88CB_28BF_46E5_8B4F_334080CD6D29_.wvu.FilterData" localSheetId="8" hidden="1">PAGAMENTOS!$B$6:$AY$485</definedName>
    <definedName name="Z_DEE46515_8D21_46A0_AD56_C4C9322932C2_.wvu.FilterData" localSheetId="1" hidden="1">APOIO!$AE$4:$AG$188</definedName>
    <definedName name="Z_DEE46515_8D21_46A0_AD56_C4C9322932C2_.wvu.FilterData" localSheetId="11" hidden="1">'OBS  ENC'!$B$6:$V$485</definedName>
    <definedName name="Z_DEE46515_8D21_46A0_AD56_C4C9322932C2_.wvu.FilterData" localSheetId="10" hidden="1">'PRESTAÇÃO DE CONTAS'!$B$6:$O$485</definedName>
    <definedName name="Z_DEE46515_8D21_46A0_AD56_C4C9322932C2_.wvu.FilterData" localSheetId="5" hidden="1">RESUMO!$B$6:$AD$453</definedName>
    <definedName name="Z_DF0DF969_C125_4A99_86E8_5467832A6982_.wvu.FilterData" localSheetId="1" hidden="1">APOIO!$AE$4:$AG$188</definedName>
    <definedName name="Z_DF0DF969_C125_4A99_86E8_5467832A6982_.wvu.FilterData" localSheetId="7" hidden="1">EVENTOS!$B$6:$R$485</definedName>
    <definedName name="Z_DF0DF969_C125_4A99_86E8_5467832A6982_.wvu.FilterData" localSheetId="4" hidden="1">'INF GERAIS'!$B$6:$T$453</definedName>
    <definedName name="Z_DF0DF969_C125_4A99_86E8_5467832A6982_.wvu.FilterData" localSheetId="10" hidden="1">'PRESTAÇÃO DE CONTAS'!$B$6:$O$485</definedName>
    <definedName name="Z_DF1B335C_659D_41FA_8164_6F74B6CE8327_.wvu.FilterData" localSheetId="12" hidden="1">'CONCLUSÃO INFORMAL'!$B$6:$T$485</definedName>
    <definedName name="Z_DF1B335C_659D_41FA_8164_6F74B6CE8327_.wvu.FilterData" localSheetId="7" hidden="1">EVENTOS!$B$6:$R$485</definedName>
    <definedName name="Z_DF1B335C_659D_41FA_8164_6F74B6CE8327_.wvu.FilterData" localSheetId="4" hidden="1">'INF GERAIS'!$B$6:$T$453</definedName>
    <definedName name="Z_DF1B335C_659D_41FA_8164_6F74B6CE8327_.wvu.FilterData" localSheetId="11" hidden="1">'OBS  ENC'!$B$6:$V$485</definedName>
    <definedName name="Z_DF1B335C_659D_41FA_8164_6F74B6CE8327_.wvu.FilterData" localSheetId="8" hidden="1">PAGAMENTOS!$B$6:$AY$485</definedName>
    <definedName name="Z_DF1B335C_659D_41FA_8164_6F74B6CE8327_.wvu.FilterData" localSheetId="10" hidden="1">'PRESTAÇÃO DE CONTAS'!$B$6:$O$485</definedName>
    <definedName name="Z_DF1B335C_659D_41FA_8164_6F74B6CE8327_.wvu.FilterData" localSheetId="5" hidden="1">RESUMO!$B$6:$AD$453</definedName>
    <definedName name="Z_DF1B335C_659D_41FA_8164_6F74B6CE8327_.wvu.FilterData" localSheetId="6" hidden="1">'TERMO DE ADESÃO'!$B$6:$K$485</definedName>
    <definedName name="Z_DF1B335C_659D_41FA_8164_6F74B6CE8327_.wvu.FilterData" localSheetId="9" hidden="1">VISTORIA!$B$6:$Z$453</definedName>
    <definedName name="Z_DFA09024_43F1_40CA_B757_D437B555561F_.wvu.FilterData" localSheetId="1" hidden="1">APOIO!$AE$4:$AG$188</definedName>
    <definedName name="Z_DFA09024_43F1_40CA_B757_D437B555561F_.wvu.FilterData" localSheetId="7" hidden="1">EVENTOS!$B$6:$R$485</definedName>
    <definedName name="Z_DFA09024_43F1_40CA_B757_D437B555561F_.wvu.FilterData" localSheetId="8" hidden="1">PAGAMENTOS!$B$6:$AY$485</definedName>
    <definedName name="Z_DFA1C955_272E_4ED1_92E3_92181D5E9288_.wvu.FilterData" localSheetId="4" hidden="1">'INF GERAIS'!$B$6:$T$453</definedName>
    <definedName name="Z_DFE6E912_EFE1_4737_8482_6BE360B9C4DF_.wvu.FilterData" localSheetId="7" hidden="1">EVENTOS!$B$6:$R$485</definedName>
    <definedName name="Z_E005F1BA_5991_4909_8668_C318533709A4_.wvu.FilterData" localSheetId="1" hidden="1">APOIO!$AE$4:$AG$188</definedName>
    <definedName name="Z_E0165DC5_6FB3_410D_B698_BCAC47DCF899_.wvu.FilterData" localSheetId="1" hidden="1">APOIO!$AE$4:$AG$188</definedName>
    <definedName name="Z_E0165DC5_6FB3_410D_B698_BCAC47DCF899_.wvu.FilterData" localSheetId="7" hidden="1">EVENTOS!$B$6:$R$485</definedName>
    <definedName name="Z_E018281D_8ADF_4E24_945A_883B083A5219_.wvu.FilterData" localSheetId="1" hidden="1">APOIO!$AE$4:$AG$188</definedName>
    <definedName name="Z_E018281D_8ADF_4E24_945A_883B083A5219_.wvu.FilterData" localSheetId="7" hidden="1">EVENTOS!$B$6:$R$485</definedName>
    <definedName name="Z_E018281D_8ADF_4E24_945A_883B083A5219_.wvu.FilterData" localSheetId="11" hidden="1">'OBS  ENC'!$B$6:$V$485</definedName>
    <definedName name="Z_E018281D_8ADF_4E24_945A_883B083A5219_.wvu.FilterData" localSheetId="10" hidden="1">'PRESTAÇÃO DE CONTAS'!$B$6:$O$485</definedName>
    <definedName name="Z_E018AD7D_2D5F_453B_869E_CAD967F2F461_.wvu.FilterData" localSheetId="1" hidden="1">APOIO!$AE$4:$AG$188</definedName>
    <definedName name="Z_E018AD7D_2D5F_453B_869E_CAD967F2F461_.wvu.FilterData" localSheetId="7" hidden="1">EVENTOS!$B$6:$R$485</definedName>
    <definedName name="Z_E01B0D75_021C_4047_88CE_E4F1410E787B_.wvu.FilterData" localSheetId="1" hidden="1">APOIO!$AE$4:$AG$188</definedName>
    <definedName name="Z_E0480A36_FAF3_4188_9D22_C702E32510EC_.wvu.FilterData" localSheetId="1" hidden="1">APOIO!$AE$4:$AG$188</definedName>
    <definedName name="Z_E0480A36_FAF3_4188_9D22_C702E32510EC_.wvu.FilterData" localSheetId="4" hidden="1">'INF GERAIS'!$B$6:$T$453</definedName>
    <definedName name="Z_E064127A_5B21_4FCF_9F2B_2A265BCC97F8_.wvu.FilterData" localSheetId="11" hidden="1">'OBS  ENC'!$B$6:$V$485</definedName>
    <definedName name="Z_E064127A_5B21_4FCF_9F2B_2A265BCC97F8_.wvu.FilterData" localSheetId="8" hidden="1">PAGAMENTOS!$B$6:$AY$485</definedName>
    <definedName name="Z_E0A398FF_F0DE_4E2E_884A_8305CEB0A3F5_.wvu.FilterData" localSheetId="1" hidden="1">APOIO!$AE$4:$AG$188</definedName>
    <definedName name="Z_E0B67092_16F9_4B34_9102_84016F78759F_.wvu.FilterData" localSheetId="7" hidden="1">EVENTOS!$B$6:$R$485</definedName>
    <definedName name="Z_E0B67092_16F9_4B34_9102_84016F78759F_.wvu.FilterData" localSheetId="8" hidden="1">PAGAMENTOS!$B$6:$AY$485</definedName>
    <definedName name="Z_E0B67092_16F9_4B34_9102_84016F78759F_.wvu.FilterData" localSheetId="10" hidden="1">'PRESTAÇÃO DE CONTAS'!$B$6:$O$485</definedName>
    <definedName name="Z_E0B67092_16F9_4B34_9102_84016F78759F_.wvu.FilterData" localSheetId="9" hidden="1">VISTORIA!$B$6:$Z$453</definedName>
    <definedName name="Z_E0B72248_C283_40B2_B24E_93F31409FD82_.wvu.FilterData" localSheetId="1" hidden="1">APOIO!$AE$4:$AG$188</definedName>
    <definedName name="Z_E0C21539_D8F1_489F_9879_C8C990ED7B5A_.wvu.FilterData" localSheetId="1" hidden="1">APOIO!$AE$4:$AG$188</definedName>
    <definedName name="Z_E0C21539_D8F1_489F_9879_C8C990ED7B5A_.wvu.FilterData" localSheetId="8" hidden="1">PAGAMENTOS!$B$6:$AY$485</definedName>
    <definedName name="Z_E0C21539_D8F1_489F_9879_C8C990ED7B5A_.wvu.FilterData" localSheetId="9" hidden="1">VISTORIA!$B$6:$Z$454</definedName>
    <definedName name="Z_E100F679_7F0D_4F0C_9CBC_8720CAF8BF9E_.wvu.FilterData" localSheetId="1" hidden="1">APOIO!$AE$4:$AG$188</definedName>
    <definedName name="Z_E100F679_7F0D_4F0C_9CBC_8720CAF8BF9E_.wvu.FilterData" localSheetId="7" hidden="1">EVENTOS!$B$6:$R$485</definedName>
    <definedName name="Z_E100F679_7F0D_4F0C_9CBC_8720CAF8BF9E_.wvu.FilterData" localSheetId="11" hidden="1">'OBS  ENC'!$B$6:$V$485</definedName>
    <definedName name="Z_E11B0D0A_3E5C_4254_A6AD_6B0CD081A3E0_.wvu.FilterData" localSheetId="7" hidden="1">EVENTOS!$B$6:$R$485</definedName>
    <definedName name="Z_E11B0D0A_3E5C_4254_A6AD_6B0CD081A3E0_.wvu.FilterData" localSheetId="10" hidden="1">'PRESTAÇÃO DE CONTAS'!$B$6:$O$485</definedName>
    <definedName name="Z_E11F9C98_68DE_46D4_ABC5_9C072FBF720E_.wvu.FilterData" localSheetId="1" hidden="1">APOIO!$AE$4:$AG$188</definedName>
    <definedName name="Z_E11F9C98_68DE_46D4_ABC5_9C072FBF720E_.wvu.FilterData" localSheetId="7" hidden="1">EVENTOS!$B$6:$R$485</definedName>
    <definedName name="Z_E11F9C98_68DE_46D4_ABC5_9C072FBF720E_.wvu.FilterData" localSheetId="8" hidden="1">PAGAMENTOS!$B$6:$AY$485</definedName>
    <definedName name="Z_E11F9C98_68DE_46D4_ABC5_9C072FBF720E_.wvu.FilterData" localSheetId="9" hidden="1">VISTORIA!$B$6:$Z$454</definedName>
    <definedName name="Z_E14282DD_9229_447B_890F_2643B2B7D768_.wvu.FilterData" localSheetId="7" hidden="1">EVENTOS!$B$6:$R$485</definedName>
    <definedName name="Z_E14A7576_6DFD_4E19_8E5E_86505D966B09_.wvu.FilterData" localSheetId="1" hidden="1">APOIO!$AE$4:$AG$188</definedName>
    <definedName name="Z_E14A7576_6DFD_4E19_8E5E_86505D966B09_.wvu.FilterData" localSheetId="7" hidden="1">EVENTOS!$B$6:$R$485</definedName>
    <definedName name="Z_E14A7576_6DFD_4E19_8E5E_86505D966B09_.wvu.FilterData" localSheetId="4" hidden="1">'INF GERAIS'!$B$6:$T$453</definedName>
    <definedName name="Z_E14A7576_6DFD_4E19_8E5E_86505D966B09_.wvu.FilterData" localSheetId="11" hidden="1">'OBS  ENC'!$B$6:$V$485</definedName>
    <definedName name="Z_E17F9150_D4A3_411A_ADE8_B168100C28ED_.wvu.FilterData" localSheetId="7" hidden="1">EVENTOS!$B$6:$R$485</definedName>
    <definedName name="Z_E17F9150_D4A3_411A_ADE8_B168100C28ED_.wvu.FilterData" localSheetId="11" hidden="1">'OBS  ENC'!$B$6:$V$485</definedName>
    <definedName name="Z_E1C64BF2_463A_4CD7_B122_31FE166F3087_.wvu.FilterData" localSheetId="1" hidden="1">APOIO!$AE$4:$AG$188</definedName>
    <definedName name="Z_E1C64BF2_463A_4CD7_B122_31FE166F3087_.wvu.FilterData" localSheetId="2" hidden="1">'E-FISCO'!$A$2:$O$1058</definedName>
    <definedName name="Z_E1C64BF2_463A_4CD7_B122_31FE166F3087_.wvu.FilterData" localSheetId="7" hidden="1">EVENTOS!$B$6:$R$485</definedName>
    <definedName name="Z_E1C64BF2_463A_4CD7_B122_31FE166F3087_.wvu.FilterData" localSheetId="4" hidden="1">'INF GERAIS'!$B$6:$T$453</definedName>
    <definedName name="Z_E1C64BF2_463A_4CD7_B122_31FE166F3087_.wvu.FilterData" localSheetId="11" hidden="1">'OBS  ENC'!$B$6:$V$485</definedName>
    <definedName name="Z_E1C64BF2_463A_4CD7_B122_31FE166F3087_.wvu.FilterData" localSheetId="8" hidden="1">PAGAMENTOS!$B$6:$AY$485</definedName>
    <definedName name="Z_E1C64BF2_463A_4CD7_B122_31FE166F3087_.wvu.FilterData" localSheetId="10" hidden="1">'PRESTAÇÃO DE CONTAS'!$B$6:$O$485</definedName>
    <definedName name="Z_E1C64BF2_463A_4CD7_B122_31FE166F3087_.wvu.FilterData" localSheetId="9" hidden="1">VISTORIA!$B$6:$Z$453</definedName>
    <definedName name="Z_E1D64594_6FBE_4E7F_8694_5D37CC700DF4_.wvu.FilterData" localSheetId="1" hidden="1">APOIO!$AE$4:$AG$188</definedName>
    <definedName name="Z_E1D64594_6FBE_4E7F_8694_5D37CC700DF4_.wvu.FilterData" localSheetId="7" hidden="1">EVENTOS!$B$6:$R$485</definedName>
    <definedName name="Z_E1D64594_6FBE_4E7F_8694_5D37CC700DF4_.wvu.FilterData" localSheetId="9" hidden="1">VISTORIA!$B$6:$Z$454</definedName>
    <definedName name="Z_E1D6C442_E1AC_4593_9896_8F8346BDE263_.wvu.FilterData" localSheetId="1" hidden="1">APOIO!$AE$4:$AG$188</definedName>
    <definedName name="Z_E1D95429_FC41_4D57_8562_173A1D8B1369_.wvu.FilterData" localSheetId="1" hidden="1">APOIO!$AE$4:$AG$188</definedName>
    <definedName name="Z_E1D95429_FC41_4D57_8562_173A1D8B1369_.wvu.FilterData" localSheetId="7" hidden="1">EVENTOS!$B$6:$R$485</definedName>
    <definedName name="Z_E1E77D76_3B9A_4FE5_8A70_D0F0AB86C0BC_.wvu.FilterData" localSheetId="1" hidden="1">APOIO!$AE$4:$AG$188</definedName>
    <definedName name="Z_E1E77D76_3B9A_4FE5_8A70_D0F0AB86C0BC_.wvu.FilterData" localSheetId="11" hidden="1">'OBS  ENC'!$B$6:$V$485</definedName>
    <definedName name="Z_E2142E59_3AE5_47D6_ACA2_9D7BD5E3C970_.wvu.FilterData" localSheetId="7" hidden="1">EVENTOS!$B$6:$R$485</definedName>
    <definedName name="Z_E21E9149_93FA_4089_B47C_A9C25FB4EC59_.wvu.FilterData" localSheetId="1" hidden="1">APOIO!$AE$4:$AG$188</definedName>
    <definedName name="Z_E21E9149_93FA_4089_B47C_A9C25FB4EC59_.wvu.FilterData" localSheetId="4" hidden="1">'INF GERAIS'!$B$6:$T$453</definedName>
    <definedName name="Z_E2460367_8FB0_4326_8D7A_A643D7A48D3F_.wvu.FilterData" localSheetId="1" hidden="1">APOIO!$AE$4:$AG$188</definedName>
    <definedName name="Z_E2460367_8FB0_4326_8D7A_A643D7A48D3F_.wvu.FilterData" localSheetId="7" hidden="1">EVENTOS!$B$6:$R$485</definedName>
    <definedName name="Z_E2460367_8FB0_4326_8D7A_A643D7A48D3F_.wvu.FilterData" localSheetId="10" hidden="1">'PRESTAÇÃO DE CONTAS'!$B$6:$O$485</definedName>
    <definedName name="Z_E27FADE5_9B66_4C0D_9D7D_547F12173B58_.wvu.FilterData" localSheetId="1" hidden="1">APOIO!$AE$4:$AG$188</definedName>
    <definedName name="Z_E2EFF52A_0F6C_43C7_A866_C4D1B4ED910B_.wvu.FilterData" localSheetId="1" hidden="1">APOIO!$AE$4:$AG$188</definedName>
    <definedName name="Z_E2EFF52A_0F6C_43C7_A866_C4D1B4ED910B_.wvu.FilterData" localSheetId="7" hidden="1">EVENTOS!$B$6:$R$485</definedName>
    <definedName name="Z_E2EFF52A_0F6C_43C7_A866_C4D1B4ED910B_.wvu.FilterData" localSheetId="4" hidden="1">'INF GERAIS'!$B$6:$T$453</definedName>
    <definedName name="Z_E30D17BA_F9BF_480E_8682_1D13CAA506B6_.wvu.FilterData" localSheetId="1" hidden="1">APOIO!$AE$4:$AG$188</definedName>
    <definedName name="Z_E3652B44_97C5_4661_B74E_47617C7D2047_.wvu.FilterData" localSheetId="1" hidden="1">APOIO!$AE$4:$AG$188</definedName>
    <definedName name="Z_E3652B44_97C5_4661_B74E_47617C7D2047_.wvu.FilterData" localSheetId="8" hidden="1">PAGAMENTOS!$B$6:$AY$485</definedName>
    <definedName name="Z_E3652B44_97C5_4661_B74E_47617C7D2047_.wvu.FilterData" localSheetId="9" hidden="1">VISTORIA!$B$6:$Z$453</definedName>
    <definedName name="Z_E3D37D43_DB94_4422_A02F_C241157D35AD_.wvu.FilterData" localSheetId="1" hidden="1">APOIO!$AE$4:$AG$188</definedName>
    <definedName name="Z_E3D37D43_DB94_4422_A02F_C241157D35AD_.wvu.FilterData" localSheetId="7" hidden="1">EVENTOS!$B$6:$R$485</definedName>
    <definedName name="Z_E3D37D43_DB94_4422_A02F_C241157D35AD_.wvu.FilterData" localSheetId="8" hidden="1">PAGAMENTOS!$B$6:$AY$485</definedName>
    <definedName name="Z_E3D37D43_DB94_4422_A02F_C241157D35AD_.wvu.FilterData" localSheetId="9" hidden="1">VISTORIA!$B$6:$Z$454</definedName>
    <definedName name="Z_E3D435FF_0E01_4193_BF68_67566F5AEDFB_.wvu.FilterData" localSheetId="1" hidden="1">APOIO!$AE$4:$AG$188</definedName>
    <definedName name="Z_E3D435FF_0E01_4193_BF68_67566F5AEDFB_.wvu.FilterData" localSheetId="7" hidden="1">EVENTOS!$B$6:$R$485</definedName>
    <definedName name="Z_E3D435FF_0E01_4193_BF68_67566F5AEDFB_.wvu.FilterData" localSheetId="4" hidden="1">'INF GERAIS'!$B$6:$T$453</definedName>
    <definedName name="Z_E3D435FF_0E01_4193_BF68_67566F5AEDFB_.wvu.FilterData" localSheetId="10" hidden="1">'PRESTAÇÃO DE CONTAS'!$B$6:$O$485</definedName>
    <definedName name="Z_E415D501_6AC9_466D_B5D1_2A01EB363889_.wvu.FilterData" localSheetId="1" hidden="1">APOIO!$AE$4:$AG$188</definedName>
    <definedName name="Z_E4506208_AB32_454D_9F5E_A31A5CD52625_.wvu.FilterData" localSheetId="1" hidden="1">APOIO!$AE$4:$AG$188</definedName>
    <definedName name="Z_E4506208_AB32_454D_9F5E_A31A5CD52625_.wvu.FilterData" localSheetId="7" hidden="1">EVENTOS!$B$6:$R$485</definedName>
    <definedName name="Z_E4556116_B7A8_46B4_AFAB_CB0E52360C48_.wvu.FilterData" localSheetId="11" hidden="1">'OBS  ENC'!$B$6:$V$485</definedName>
    <definedName name="Z_E4556116_B7A8_46B4_AFAB_CB0E52360C48_.wvu.FilterData" localSheetId="8" hidden="1">PAGAMENTOS!$B$6:$AY$485</definedName>
    <definedName name="Z_E4556116_B7A8_46B4_AFAB_CB0E52360C48_.wvu.FilterData" localSheetId="9" hidden="1">VISTORIA!$B$6:$Z$453</definedName>
    <definedName name="Z_E456F9E3_FFE4_4D42_9870_22B1C225123F_.wvu.FilterData" localSheetId="11" hidden="1">'OBS  ENC'!$B$6:$V$485</definedName>
    <definedName name="Z_E45C6A9E_1C3B_4CCA_B642_056A339F8C3D_.wvu.FilterData" localSheetId="1" hidden="1">APOIO!$AE$4:$AG$188</definedName>
    <definedName name="Z_E45C6A9E_1C3B_4CCA_B642_056A339F8C3D_.wvu.FilterData" localSheetId="7" hidden="1">EVENTOS!$B$6:$R$485</definedName>
    <definedName name="Z_E45C6A9E_1C3B_4CCA_B642_056A339F8C3D_.wvu.FilterData" localSheetId="8" hidden="1">PAGAMENTOS!$B$6:$AY$485</definedName>
    <definedName name="Z_E45C6A9E_1C3B_4CCA_B642_056A339F8C3D_.wvu.FilterData" localSheetId="10" hidden="1">'PRESTAÇÃO DE CONTAS'!$B$6:$O$485</definedName>
    <definedName name="Z_E45C6A9E_1C3B_4CCA_B642_056A339F8C3D_.wvu.FilterData" localSheetId="9" hidden="1">VISTORIA!$B$6:$Z$454</definedName>
    <definedName name="Z_E495020E_2EAC_4B64_BFF0_90AC4EC488D9_.wvu.FilterData" localSheetId="1" hidden="1">APOIO!$AE$4:$AG$188</definedName>
    <definedName name="Z_E495020E_2EAC_4B64_BFF0_90AC4EC488D9_.wvu.FilterData" localSheetId="4" hidden="1">'INF GERAIS'!$B$6:$T$453</definedName>
    <definedName name="Z_E4CFC4DD_8511_4AF8_95BA_B2FAFC363C5B_.wvu.FilterData" localSheetId="1" hidden="1">APOIO!$AE$4:$AG$188</definedName>
    <definedName name="Z_E4EC0370_1689_4143_B9E1_CEAE32BEB74A_.wvu.FilterData" localSheetId="1" hidden="1">APOIO!$AE$4:$AG$188</definedName>
    <definedName name="Z_E4EC0370_1689_4143_B9E1_CEAE32BEB74A_.wvu.FilterData" localSheetId="7" hidden="1">EVENTOS!$B$6:$R$485</definedName>
    <definedName name="Z_E4EC0370_1689_4143_B9E1_CEAE32BEB74A_.wvu.FilterData" localSheetId="4" hidden="1">'INF GERAIS'!$B$6:$T$453</definedName>
    <definedName name="Z_E4EC0370_1689_4143_B9E1_CEAE32BEB74A_.wvu.FilterData" localSheetId="8" hidden="1">PAGAMENTOS!$B$6:$AY$485</definedName>
    <definedName name="Z_E4EC0370_1689_4143_B9E1_CEAE32BEB74A_.wvu.FilterData" localSheetId="9" hidden="1">VISTORIA!$B$6:$Z$454</definedName>
    <definedName name="Z_E50C955E_9BF6_45EB_85FF_05FB0E1745E1_.wvu.FilterData" localSheetId="1" hidden="1">APOIO!$AE$4:$AG$188</definedName>
    <definedName name="Z_E50C955E_9BF6_45EB_85FF_05FB0E1745E1_.wvu.FilterData" localSheetId="8" hidden="1">PAGAMENTOS!$B$6:$AY$485</definedName>
    <definedName name="Z_E50C955E_9BF6_45EB_85FF_05FB0E1745E1_.wvu.FilterData" localSheetId="9" hidden="1">VISTORIA!$B$6:$Z$454</definedName>
    <definedName name="Z_E5250046_52CB_4757_B8F4_349CD2A6389B_.wvu.FilterData" localSheetId="1" hidden="1">APOIO!$AE$4:$AG$188</definedName>
    <definedName name="Z_E5294959_055B_4604_899F_A083944E64CD_.wvu.FilterData" localSheetId="1" hidden="1">APOIO!$AE$4:$AG$188</definedName>
    <definedName name="Z_E5294959_055B_4604_899F_A083944E64CD_.wvu.FilterData" localSheetId="10" hidden="1">'PRESTAÇÃO DE CONTAS'!$B$6:$O$485</definedName>
    <definedName name="Z_E5A8D527_D548_40F2_8B43_1C3E18DA805D_.wvu.FilterData" localSheetId="1" hidden="1">APOIO!$AE$4:$AG$188</definedName>
    <definedName name="Z_E5A8D527_D548_40F2_8B43_1C3E18DA805D_.wvu.FilterData" localSheetId="7" hidden="1">EVENTOS!$B$6:$R$485</definedName>
    <definedName name="Z_E5A8D527_D548_40F2_8B43_1C3E18DA805D_.wvu.FilterData" localSheetId="4" hidden="1">'INF GERAIS'!$B$6:$T$453</definedName>
    <definedName name="Z_E5A8D527_D548_40F2_8B43_1C3E18DA805D_.wvu.FilterData" localSheetId="11" hidden="1">'OBS  ENC'!$B$6:$V$485</definedName>
    <definedName name="Z_E5A8D527_D548_40F2_8B43_1C3E18DA805D_.wvu.FilterData" localSheetId="8" hidden="1">PAGAMENTOS!$B$6:$AY$485</definedName>
    <definedName name="Z_E5A8D527_D548_40F2_8B43_1C3E18DA805D_.wvu.FilterData" localSheetId="9" hidden="1">VISTORIA!$B$6:$Z$454</definedName>
    <definedName name="Z_E5B1A724_BAEA_4E89_8666_C271560B5557_.wvu.FilterData" localSheetId="1" hidden="1">APOIO!$AE$4:$AG$188</definedName>
    <definedName name="Z_E5E6A22A_AB07_4A34_8C48_F89A769E198D_.wvu.FilterData" localSheetId="9" hidden="1">VISTORIA!$B$6:$Z$453</definedName>
    <definedName name="Z_E5F7C221_F3E8_405B_8B6B_F904642FA73B_.wvu.FilterData" localSheetId="7" hidden="1">EVENTOS!$B$6:$R$485</definedName>
    <definedName name="Z_E5F7C221_F3E8_405B_8B6B_F904642FA73B_.wvu.FilterData" localSheetId="11" hidden="1">'OBS  ENC'!$B$6:$V$485</definedName>
    <definedName name="Z_E5F7C221_F3E8_405B_8B6B_F904642FA73B_.wvu.FilterData" localSheetId="8" hidden="1">PAGAMENTOS!$B$6:$AY$485</definedName>
    <definedName name="Z_E5F7C221_F3E8_405B_8B6B_F904642FA73B_.wvu.FilterData" localSheetId="9" hidden="1">VISTORIA!$B$6:$Z$453</definedName>
    <definedName name="Z_E6084E5B_15A4_4570_9EE9_E1E7A774522F_.wvu.FilterData" localSheetId="4" hidden="1">'INF GERAIS'!$B$6:$T$453</definedName>
    <definedName name="Z_E69C3C19_B95B_4DE0_A4E2_66889AAA7D75_.wvu.FilterData" localSheetId="1" hidden="1">APOIO!$AE$4:$AG$188</definedName>
    <definedName name="Z_E69C3C19_B95B_4DE0_A4E2_66889AAA7D75_.wvu.FilterData" localSheetId="7" hidden="1">EVENTOS!$B$6:$R$485</definedName>
    <definedName name="Z_E7130DFC_9A02_4D69_9633_A98B74B26327_.wvu.FilterData" localSheetId="7" hidden="1">EVENTOS!$B$6:$R$485</definedName>
    <definedName name="Z_E72FB8B0_A79F_41DA_98A7_17C29815520A_.wvu.FilterData" localSheetId="1" hidden="1">APOIO!$AE$4:$AG$188</definedName>
    <definedName name="Z_E72FB8B0_A79F_41DA_98A7_17C29815520A_.wvu.FilterData" localSheetId="7" hidden="1">EVENTOS!$B$6:$R$485</definedName>
    <definedName name="Z_E72FB8B0_A79F_41DA_98A7_17C29815520A_.wvu.FilterData" localSheetId="4" hidden="1">'INF GERAIS'!$B$6:$T$453</definedName>
    <definedName name="Z_E72FB8B0_A79F_41DA_98A7_17C29815520A_.wvu.FilterData" localSheetId="9" hidden="1">VISTORIA!$B$6:$Z$454</definedName>
    <definedName name="Z_E755F644_E685_4848_9819_2A56A4E85B10_.wvu.FilterData" localSheetId="1" hidden="1">APOIO!$AE$4:$AG$188</definedName>
    <definedName name="Z_E755F644_E685_4848_9819_2A56A4E85B10_.wvu.FilterData" localSheetId="7" hidden="1">EVENTOS!$B$6:$R$485</definedName>
    <definedName name="Z_E755F644_E685_4848_9819_2A56A4E85B10_.wvu.FilterData" localSheetId="4" hidden="1">'INF GERAIS'!$B$6:$T$453</definedName>
    <definedName name="Z_E7593234_FEEB_4EE5_8B1E_67069019A6A2_.wvu.FilterData" localSheetId="1" hidden="1">APOIO!$AE$4:$AG$188</definedName>
    <definedName name="Z_E7593234_FEEB_4EE5_8B1E_67069019A6A2_.wvu.FilterData" localSheetId="11" hidden="1">'OBS  ENC'!$B$6:$V$485</definedName>
    <definedName name="Z_E7593234_FEEB_4EE5_8B1E_67069019A6A2_.wvu.FilterData" localSheetId="8" hidden="1">PAGAMENTOS!$B$6:$AY$485</definedName>
    <definedName name="Z_E7593234_FEEB_4EE5_8B1E_67069019A6A2_.wvu.FilterData" localSheetId="9" hidden="1">VISTORIA!$B$6:$Z$454</definedName>
    <definedName name="Z_E775CF61_09CF_4817_B2CC_221FBDDFA259_.wvu.FilterData" localSheetId="1" hidden="1">APOIO!$AE$4:$AG$188</definedName>
    <definedName name="Z_E775CF61_09CF_4817_B2CC_221FBDDFA259_.wvu.FilterData" localSheetId="4" hidden="1">'INF GERAIS'!$B$6:$T$453</definedName>
    <definedName name="Z_E775CF61_09CF_4817_B2CC_221FBDDFA259_.wvu.FilterData" localSheetId="9" hidden="1">VISTORIA!$B$6:$Z$454</definedName>
    <definedName name="Z_E7A8B6B9_6CB0_4915_B625_6B6D4D97FAE7_.wvu.FilterData" localSheetId="1" hidden="1">APOIO!$AE$4:$AG$188</definedName>
    <definedName name="Z_E7A8B6B9_6CB0_4915_B625_6B6D4D97FAE7_.wvu.FilterData" localSheetId="7" hidden="1">EVENTOS!$B$6:$R$485</definedName>
    <definedName name="Z_E81070F8_B7BC_4BC2_B4C7_A85E8D3085CF_.wvu.FilterData" localSheetId="1" hidden="1">APOIO!$AE$4:$AG$188</definedName>
    <definedName name="Z_E81070F8_B7BC_4BC2_B4C7_A85E8D3085CF_.wvu.FilterData" localSheetId="11" hidden="1">'OBS  ENC'!$B$6:$V$485</definedName>
    <definedName name="Z_E81A9F55_FCF9_4736_BE95_7010550A09D8_.wvu.FilterData" localSheetId="9" hidden="1">VISTORIA!$B$6:$Z$453</definedName>
    <definedName name="Z_E831D402_F3F2_46A0_B049_5EFF3FE0142B_.wvu.FilterData" localSheetId="8" hidden="1">PAGAMENTOS!$B$6:$AY$485</definedName>
    <definedName name="Z_E831D402_F3F2_46A0_B049_5EFF3FE0142B_.wvu.FilterData" localSheetId="10" hidden="1">'PRESTAÇÃO DE CONTAS'!$B$6:$O$485</definedName>
    <definedName name="Z_E831D402_F3F2_46A0_B049_5EFF3FE0142B_.wvu.FilterData" localSheetId="9" hidden="1">VISTORIA!$B$6:$Z$453</definedName>
    <definedName name="Z_E896476E_E194_429D_9D47_24DE52880134_.wvu.FilterData" localSheetId="7" hidden="1">EVENTOS!$B$6:$R$485</definedName>
    <definedName name="Z_E896476E_E194_429D_9D47_24DE52880134_.wvu.FilterData" localSheetId="11" hidden="1">'OBS  ENC'!$B$6:$V$485</definedName>
    <definedName name="Z_E8CC58AB_75D5_4716_AB0C_82C789A1A1FE_.wvu.FilterData" localSheetId="7" hidden="1">EVENTOS!$B$6:$R$485</definedName>
    <definedName name="Z_E8CC58AB_75D5_4716_AB0C_82C789A1A1FE_.wvu.FilterData" localSheetId="10" hidden="1">'PRESTAÇÃO DE CONTAS'!$B$6:$O$485</definedName>
    <definedName name="Z_E8E17A90_48F6_4D60_A9F8_C987CA38A798_.wvu.FilterData" localSheetId="7" hidden="1">EVENTOS!$B$6:$R$485</definedName>
    <definedName name="Z_E8E17A90_48F6_4D60_A9F8_C987CA38A798_.wvu.FilterData" localSheetId="4" hidden="1">'INF GERAIS'!$B$6:$T$453</definedName>
    <definedName name="Z_E8E17A90_48F6_4D60_A9F8_C987CA38A798_.wvu.FilterData" localSheetId="11" hidden="1">'OBS  ENC'!$B$6:$V$485</definedName>
    <definedName name="Z_E8E17A90_48F6_4D60_A9F8_C987CA38A798_.wvu.FilterData" localSheetId="8" hidden="1">PAGAMENTOS!$B$6:$AY$485</definedName>
    <definedName name="Z_E8E17A90_48F6_4D60_A9F8_C987CA38A798_.wvu.FilterData" localSheetId="9" hidden="1">VISTORIA!$B$6:$Z$453</definedName>
    <definedName name="Z_E8F39F70_E8D6_4941_B4AC_AC16E721EC29_.wvu.FilterData" localSheetId="1" hidden="1">APOIO!$AE$4:$AG$188</definedName>
    <definedName name="Z_E8F39F70_E8D6_4941_B4AC_AC16E721EC29_.wvu.FilterData" localSheetId="9" hidden="1">VISTORIA!$B$6:$Z$453</definedName>
    <definedName name="Z_E90223B9_90CF_4538_9B10_96B4CDBEC41F_.wvu.FilterData" localSheetId="1" hidden="1">APOIO!$AE$4:$AG$188</definedName>
    <definedName name="Z_E90223B9_90CF_4538_9B10_96B4CDBEC41F_.wvu.FilterData" localSheetId="7" hidden="1">EVENTOS!$B$6:$R$485</definedName>
    <definedName name="Z_E90223B9_90CF_4538_9B10_96B4CDBEC41F_.wvu.FilterData" localSheetId="4" hidden="1">'INF GERAIS'!$B$6:$T$453</definedName>
    <definedName name="Z_E903A79F_FFD8_4B38_8F57_7F20C9280B4F_.wvu.FilterData" localSheetId="1" hidden="1">APOIO!$AE$4:$AG$188</definedName>
    <definedName name="Z_E91C3131_7F05_45D3_B959_C1F0159B505E_.wvu.FilterData" localSheetId="1" hidden="1">APOIO!$AE$4:$AG$188</definedName>
    <definedName name="Z_E91C3131_7F05_45D3_B959_C1F0159B505E_.wvu.FilterData" localSheetId="7" hidden="1">EVENTOS!$B$6:$R$485</definedName>
    <definedName name="Z_E91C3131_7F05_45D3_B959_C1F0159B505E_.wvu.FilterData" localSheetId="4" hidden="1">'INF GERAIS'!$B$6:$T$453</definedName>
    <definedName name="Z_E91C3131_7F05_45D3_B959_C1F0159B505E_.wvu.FilterData" localSheetId="10" hidden="1">'PRESTAÇÃO DE CONTAS'!$B$6:$O$485</definedName>
    <definedName name="Z_E9364B40_F62D_4280_A46C_5F9793DF3DD3_.wvu.FilterData" localSheetId="1" hidden="1">APOIO!$AE$4:$AG$188</definedName>
    <definedName name="Z_E9364B40_F62D_4280_A46C_5F9793DF3DD3_.wvu.FilterData" localSheetId="7" hidden="1">EVENTOS!$B$6:$R$485</definedName>
    <definedName name="Z_E9453B47_0D7E_4A29_A28A_1195CA5D3C58_.wvu.FilterData" localSheetId="1" hidden="1">APOIO!$AE$4:$AG$188</definedName>
    <definedName name="Z_E9453B47_0D7E_4A29_A28A_1195CA5D3C58_.wvu.FilterData" localSheetId="4" hidden="1">'INF GERAIS'!$B$6:$AJ$453</definedName>
    <definedName name="Z_E95F34A4_FD18_4DE8_98D2_49ABC47C7FE4_.wvu.FilterData" localSheetId="11" hidden="1">'OBS  ENC'!$B$6:$V$485</definedName>
    <definedName name="Z_E971E516_3377_4F13_AAD9_EB77048880A5_.wvu.FilterData" localSheetId="1" hidden="1">APOIO!$AE$4:$AG$188</definedName>
    <definedName name="Z_E971E516_3377_4F13_AAD9_EB77048880A5_.wvu.FilterData" localSheetId="2" hidden="1">'E-FISCO'!$A$2:$O$1445</definedName>
    <definedName name="Z_E971E516_3377_4F13_AAD9_EB77048880A5_.wvu.FilterData" localSheetId="7" hidden="1">EVENTOS!$B$6:$R$485</definedName>
    <definedName name="Z_E971E516_3377_4F13_AAD9_EB77048880A5_.wvu.FilterData" localSheetId="4" hidden="1">'INF GERAIS'!$B$6:$T$453</definedName>
    <definedName name="Z_E971E516_3377_4F13_AAD9_EB77048880A5_.wvu.FilterData" localSheetId="8" hidden="1">PAGAMENTOS!$B$6:$AY$485</definedName>
    <definedName name="Z_E99FE917_33ED_4B56_AAC3_C0DD04BF0499_.wvu.FilterData" localSheetId="1" hidden="1">APOIO!$AE$4:$AG$188</definedName>
    <definedName name="Z_E99FE917_33ED_4B56_AAC3_C0DD04BF0499_.wvu.FilterData" localSheetId="11" hidden="1">'OBS  ENC'!$B$6:$V$485</definedName>
    <definedName name="Z_E99FE917_33ED_4B56_AAC3_C0DD04BF0499_.wvu.FilterData" localSheetId="8" hidden="1">PAGAMENTOS!$B$6:$AY$485</definedName>
    <definedName name="Z_E99FE917_33ED_4B56_AAC3_C0DD04BF0499_.wvu.FilterData" localSheetId="9" hidden="1">VISTORIA!$B$6:$Z$454</definedName>
    <definedName name="Z_E9F53849_E3CB_4142_A677_F12D03E51B9B_.wvu.FilterData" localSheetId="1" hidden="1">APOIO!$AE$4:$AG$188</definedName>
    <definedName name="Z_E9F53849_E3CB_4142_A677_F12D03E51B9B_.wvu.FilterData" localSheetId="11" hidden="1">'OBS  ENC'!$B$6:$V$485</definedName>
    <definedName name="Z_EA2A01BD_268C_468E_91A7_9A4D3E4578FC_.wvu.FilterData" localSheetId="1" hidden="1">APOIO!$AE$4:$AG$188</definedName>
    <definedName name="Z_EA2A01BD_268C_468E_91A7_9A4D3E4578FC_.wvu.FilterData" localSheetId="10" hidden="1">'PRESTAÇÃO DE CONTAS'!$B$6:$O$485</definedName>
    <definedName name="Z_EA2FD6DD_4BA2_4ED8_A5AF_AE143C33107D_.wvu.FilterData" localSheetId="1" hidden="1">APOIO!$AE$4:$AG$188</definedName>
    <definedName name="Z_EA2FD6DD_4BA2_4ED8_A5AF_AE143C33107D_.wvu.FilterData" localSheetId="4" hidden="1">'INF GERAIS'!$B$6:$T$453</definedName>
    <definedName name="Z_EA2FD6DD_4BA2_4ED8_A5AF_AE143C33107D_.wvu.FilterData" localSheetId="10" hidden="1">'PRESTAÇÃO DE CONTAS'!$B$6:$O$485</definedName>
    <definedName name="Z_EA38DD14_FB7D_46E4_8C92_9652B9CDEB3F_.wvu.FilterData" localSheetId="8" hidden="1">PAGAMENTOS!$B$6:$AY$485</definedName>
    <definedName name="Z_EA38DD14_FB7D_46E4_8C92_9652B9CDEB3F_.wvu.FilterData" localSheetId="10" hidden="1">'PRESTAÇÃO DE CONTAS'!$B$6:$O$485</definedName>
    <definedName name="Z_EA38DD14_FB7D_46E4_8C92_9652B9CDEB3F_.wvu.FilterData" localSheetId="9" hidden="1">VISTORIA!$B$6:$Z$453</definedName>
    <definedName name="Z_EA54DBC4_BF7D_4026_8E8B_C9863DA2CB75_.wvu.FilterData" localSheetId="7" hidden="1">EVENTOS!$B$6:$R$485</definedName>
    <definedName name="Z_EA54DBC4_BF7D_4026_8E8B_C9863DA2CB75_.wvu.FilterData" localSheetId="4" hidden="1">'INF GERAIS'!$B$6:$T$453</definedName>
    <definedName name="Z_EA54DBC4_BF7D_4026_8E8B_C9863DA2CB75_.wvu.FilterData" localSheetId="11" hidden="1">'OBS  ENC'!$B$6:$V$485</definedName>
    <definedName name="Z_EA54DBC4_BF7D_4026_8E8B_C9863DA2CB75_.wvu.FilterData" localSheetId="8" hidden="1">PAGAMENTOS!$B$6:$AY$485</definedName>
    <definedName name="Z_EA54DBC4_BF7D_4026_8E8B_C9863DA2CB75_.wvu.FilterData" localSheetId="9" hidden="1">VISTORIA!$B$6:$Z$453</definedName>
    <definedName name="Z_EA687C7A_27AF_404F_A8B1_5F4AD79C0CCA_.wvu.FilterData" localSheetId="1" hidden="1">APOIO!$AE$4:$AG$188</definedName>
    <definedName name="Z_EA687C7A_27AF_404F_A8B1_5F4AD79C0CCA_.wvu.FilterData" localSheetId="7" hidden="1">EVENTOS!$B$6:$R$485</definedName>
    <definedName name="Z_EA687C7A_27AF_404F_A8B1_5F4AD79C0CCA_.wvu.FilterData" localSheetId="8" hidden="1">PAGAMENTOS!$B$6:$AY$485</definedName>
    <definedName name="Z_EA687C7A_27AF_404F_A8B1_5F4AD79C0CCA_.wvu.FilterData" localSheetId="10" hidden="1">'PRESTAÇÃO DE CONTAS'!$B$6:$O$485</definedName>
    <definedName name="Z_EA78B4BA_95AE_4A6A_B42A_D335274D35DF_.wvu.FilterData" localSheetId="1" hidden="1">APOIO!$AE$4:$AG$188</definedName>
    <definedName name="Z_EA78B4BA_95AE_4A6A_B42A_D335274D35DF_.wvu.FilterData" localSheetId="4" hidden="1">'INF GERAIS'!$B$6:$T$453</definedName>
    <definedName name="Z_EA78B4BA_95AE_4A6A_B42A_D335274D35DF_.wvu.FilterData" localSheetId="8" hidden="1">PAGAMENTOS!$B$6:$AY$485</definedName>
    <definedName name="Z_EA78B4BA_95AE_4A6A_B42A_D335274D35DF_.wvu.FilterData" localSheetId="9" hidden="1">VISTORIA!$B$6:$Z$453</definedName>
    <definedName name="Z_EA7E257A_E253_4236_AF77_55F3932A4B2C_.wvu.FilterData" localSheetId="1" hidden="1">APOIO!$AE$4:$AG$188</definedName>
    <definedName name="Z_EA7E257A_E253_4236_AF77_55F3932A4B2C_.wvu.FilterData" localSheetId="7" hidden="1">EVENTOS!$B$6:$R$485</definedName>
    <definedName name="Z_EA91FBD1_2F95_4D80_8C1E_C1F3D15FF49E_.wvu.FilterData" localSheetId="7" hidden="1">EVENTOS!$B$6:$R$485</definedName>
    <definedName name="Z_EA91FBD1_2F95_4D80_8C1E_C1F3D15FF49E_.wvu.FilterData" localSheetId="4" hidden="1">'INF GERAIS'!$B$6:$T$453</definedName>
    <definedName name="Z_EA91FBD1_2F95_4D80_8C1E_C1F3D15FF49E_.wvu.FilterData" localSheetId="11" hidden="1">'OBS  ENC'!$B$6:$V$485</definedName>
    <definedName name="Z_EA91FBD1_2F95_4D80_8C1E_C1F3D15FF49E_.wvu.FilterData" localSheetId="8" hidden="1">PAGAMENTOS!$B$6:$AY$485</definedName>
    <definedName name="Z_EA91FBD1_2F95_4D80_8C1E_C1F3D15FF49E_.wvu.FilterData" localSheetId="9" hidden="1">VISTORIA!$B$6:$Z$453</definedName>
    <definedName name="Z_EA9FE5B8_FA0B_4162_83A5_CE45CB25C3A5_.wvu.FilterData" localSheetId="1" hidden="1">APOIO!$AE$4:$AG$188</definedName>
    <definedName name="Z_EA9FE5B8_FA0B_4162_83A5_CE45CB25C3A5_.wvu.FilterData" localSheetId="4" hidden="1">'INF GERAIS'!$B$6:$T$453</definedName>
    <definedName name="Z_EA9FE5B8_FA0B_4162_83A5_CE45CB25C3A5_.wvu.FilterData" localSheetId="10" hidden="1">'PRESTAÇÃO DE CONTAS'!$B$6:$O$485</definedName>
    <definedName name="Z_EAA1AC36_D92D_4B1E_987F_11918320AB03_.wvu.FilterData" localSheetId="7" hidden="1">EVENTOS!$B$6:$R$485</definedName>
    <definedName name="Z_EAA1AC36_D92D_4B1E_987F_11918320AB03_.wvu.FilterData" localSheetId="4" hidden="1">'INF GERAIS'!$B$6:$T$453</definedName>
    <definedName name="Z_EAA1AC36_D92D_4B1E_987F_11918320AB03_.wvu.FilterData" localSheetId="9" hidden="1">VISTORIA!$B$6:$Z$453</definedName>
    <definedName name="Z_EAAA053C_46AB_4CD6_A14C_BEEE3C01B4DF_.wvu.FilterData" localSheetId="1" hidden="1">APOIO!$AE$4:$AG$188</definedName>
    <definedName name="Z_EAAA053C_46AB_4CD6_A14C_BEEE3C01B4DF_.wvu.FilterData" localSheetId="7" hidden="1">EVENTOS!$B$6:$R$485</definedName>
    <definedName name="Z_EAAA053C_46AB_4CD6_A14C_BEEE3C01B4DF_.wvu.FilterData" localSheetId="8" hidden="1">PAGAMENTOS!$B$6:$AY$485</definedName>
    <definedName name="Z_EAAA053C_46AB_4CD6_A14C_BEEE3C01B4DF_.wvu.FilterData" localSheetId="9" hidden="1">VISTORIA!$B$6:$Z$454</definedName>
    <definedName name="Z_EAED1385_6CB1_4789_B9E3_2EF653AFE629_.wvu.FilterData" localSheetId="1" hidden="1">APOIO!$AE$4:$AG$188</definedName>
    <definedName name="Z_EAED1385_6CB1_4789_B9E3_2EF653AFE629_.wvu.FilterData" localSheetId="7" hidden="1">EVENTOS!$B$6:$R$485</definedName>
    <definedName name="Z_EAED1385_6CB1_4789_B9E3_2EF653AFE629_.wvu.FilterData" localSheetId="4" hidden="1">'INF GERAIS'!$B$6:$T$453</definedName>
    <definedName name="Z_EAED1385_6CB1_4789_B9E3_2EF653AFE629_.wvu.FilterData" localSheetId="11" hidden="1">'OBS  ENC'!$B$6:$V$485</definedName>
    <definedName name="Z_EB3CE3B2_563E_4E7B_82BA_0BBB51DD7BAD_.wvu.FilterData" localSheetId="1" hidden="1">APOIO!$AE$4:$AG$188</definedName>
    <definedName name="Z_EB3CE3B2_563E_4E7B_82BA_0BBB51DD7BAD_.wvu.FilterData" localSheetId="8" hidden="1">PAGAMENTOS!$B$6:$AY$485</definedName>
    <definedName name="Z_EB548E61_CCC3_4A85_9360_E90B8F49CF20_.wvu.FilterData" localSheetId="1" hidden="1">APOIO!$AE$4:$AG$188</definedName>
    <definedName name="Z_EB548E61_CCC3_4A85_9360_E90B8F49CF20_.wvu.FilterData" localSheetId="7" hidden="1">EVENTOS!$B$6:$R$485</definedName>
    <definedName name="Z_EB548E61_CCC3_4A85_9360_E90B8F49CF20_.wvu.FilterData" localSheetId="10" hidden="1">'PRESTAÇÃO DE CONTAS'!$B$6:$O$485</definedName>
    <definedName name="Z_EB5859E9_D1C0_47C1_BE68_47F545B3B3B6_.wvu.FilterData" localSheetId="1" hidden="1">APOIO!$AE$4:$AG$188</definedName>
    <definedName name="Z_EB5859E9_D1C0_47C1_BE68_47F545B3B3B6_.wvu.FilterData" localSheetId="4" hidden="1">'INF GERAIS'!$B$6:$AH$453</definedName>
    <definedName name="Z_EB6A6DBA_0C5B_4016_A531_808FCCA8FD81_.wvu.FilterData" localSheetId="11" hidden="1">'OBS  ENC'!$B$6:$V$485</definedName>
    <definedName name="Z_EB6A6DBA_0C5B_4016_A531_808FCCA8FD81_.wvu.FilterData" localSheetId="8" hidden="1">PAGAMENTOS!$B$6:$AY$485</definedName>
    <definedName name="Z_EB6A6DBA_0C5B_4016_A531_808FCCA8FD81_.wvu.FilterData" localSheetId="9" hidden="1">VISTORIA!$B$6:$Z$453</definedName>
    <definedName name="Z_EB766B2E_F20E_4645_B602_D9FECC289D45_.wvu.FilterData" localSheetId="7" hidden="1">EVENTOS!$B$6:$R$485</definedName>
    <definedName name="Z_EB766B2E_F20E_4645_B602_D9FECC289D45_.wvu.FilterData" localSheetId="11" hidden="1">'OBS  ENC'!$B$6:$V$485</definedName>
    <definedName name="Z_EB766B2E_F20E_4645_B602_D9FECC289D45_.wvu.FilterData" localSheetId="8" hidden="1">PAGAMENTOS!$B$6:$AY$485</definedName>
    <definedName name="Z_EB766B2E_F20E_4645_B602_D9FECC289D45_.wvu.FilterData" localSheetId="9" hidden="1">VISTORIA!$B$6:$Z$453</definedName>
    <definedName name="Z_EC1E7952_935B_4847_8D9E_662885228DAD_.wvu.FilterData" localSheetId="1" hidden="1">APOIO!$AE$4:$AG$188</definedName>
    <definedName name="Z_EC27CB20_0FD3_4562_B7BE_522C69392F13_.wvu.FilterData" localSheetId="1" hidden="1">APOIO!$AE$4:$AG$188</definedName>
    <definedName name="Z_EC27CB20_0FD3_4562_B7BE_522C69392F13_.wvu.FilterData" localSheetId="7" hidden="1">EVENTOS!$B$6:$R$485</definedName>
    <definedName name="Z_EC27CB20_0FD3_4562_B7BE_522C69392F13_.wvu.FilterData" localSheetId="11" hidden="1">'OBS  ENC'!$B$6:$V$485</definedName>
    <definedName name="Z_EC357246_89CF_47A6_B56F_940EF05F7844_.wvu.FilterData" localSheetId="1" hidden="1">APOIO!$AE$4:$AG$188</definedName>
    <definedName name="Z_EC3D370B_5079_461F_96C2_7B17F62655B4_.wvu.FilterData" localSheetId="1" hidden="1">APOIO!$AE$4:$AG$188</definedName>
    <definedName name="Z_EC3D370B_5079_461F_96C2_7B17F62655B4_.wvu.FilterData" localSheetId="4" hidden="1">'INF GERAIS'!$B$6:$T$453</definedName>
    <definedName name="Z_EC6EDABE_69F9_4DCE_8FEF_1A14E66D6B78_.wvu.FilterData" localSheetId="1" hidden="1">APOIO!$AE$4:$AG$188</definedName>
    <definedName name="Z_EC6EDABE_69F9_4DCE_8FEF_1A14E66D6B78_.wvu.FilterData" localSheetId="7" hidden="1">EVENTOS!$B$6:$R$485</definedName>
    <definedName name="Z_EC6EDABE_69F9_4DCE_8FEF_1A14E66D6B78_.wvu.FilterData" localSheetId="4" hidden="1">'INF GERAIS'!$B$6:$T$453</definedName>
    <definedName name="Z_EC72B4C7_3DD0_4FFB_A4B6_DEB4AE758C35_.wvu.FilterData" localSheetId="1" hidden="1">APOIO!$AE$4:$AG$188</definedName>
    <definedName name="Z_EC72B4C7_3DD0_4FFB_A4B6_DEB4AE758C35_.wvu.FilterData" localSheetId="11" hidden="1">'OBS  ENC'!$B$6:$V$485</definedName>
    <definedName name="Z_EC72B4C7_3DD0_4FFB_A4B6_DEB4AE758C35_.wvu.FilterData" localSheetId="10" hidden="1">'PRESTAÇÃO DE CONTAS'!$B$6:$O$485</definedName>
    <definedName name="Z_ED251760_25D4_4B5A_A573_7CC959F34D4D_.wvu.FilterData" localSheetId="1" hidden="1">APOIO!$AE$4:$AG$188</definedName>
    <definedName name="Z_ED3ED6A3_18F3_454D_BC83_6A1903D0BD58_.wvu.FilterData" localSheetId="1" hidden="1">APOIO!$AE$4:$AG$188</definedName>
    <definedName name="Z_ED3ED6A3_18F3_454D_BC83_6A1903D0BD58_.wvu.FilterData" localSheetId="7" hidden="1">EVENTOS!$B$6:$R$485</definedName>
    <definedName name="Z_ED6887F3_638D_4DFC_9114_B803F8B71593_.wvu.FilterData" localSheetId="1" hidden="1">APOIO!$AE$4:$AG$188</definedName>
    <definedName name="Z_ED6887F3_638D_4DFC_9114_B803F8B71593_.wvu.FilterData" localSheetId="7" hidden="1">EVENTOS!$B$6:$R$485</definedName>
    <definedName name="Z_ED6887F3_638D_4DFC_9114_B803F8B71593_.wvu.FilterData" localSheetId="4" hidden="1">'INF GERAIS'!$B$6:$T$453</definedName>
    <definedName name="Z_ED71409A_F3F1_40E9_90B4_C77C6ABE1B8C_.wvu.FilterData" localSheetId="1" hidden="1">APOIO!$AE$4:$AG$188</definedName>
    <definedName name="Z_ED71409A_F3F1_40E9_90B4_C77C6ABE1B8C_.wvu.FilterData" localSheetId="7" hidden="1">EVENTOS!$B$6:$R$485</definedName>
    <definedName name="Z_ED71409A_F3F1_40E9_90B4_C77C6ABE1B8C_.wvu.FilterData" localSheetId="4" hidden="1">'INF GERAIS'!$B$6:$T$453</definedName>
    <definedName name="Z_ED71409A_F3F1_40E9_90B4_C77C6ABE1B8C_.wvu.FilterData" localSheetId="9" hidden="1">VISTORIA!$B$6:$Z$454</definedName>
    <definedName name="Z_ED76DEAD_47FB_4DAA_85B9_3FA9F23B8D81_.wvu.FilterData" localSheetId="1" hidden="1">APOIO!$AE$4:$AG$188</definedName>
    <definedName name="Z_ED76DEAD_47FB_4DAA_85B9_3FA9F23B8D81_.wvu.FilterData" localSheetId="7" hidden="1">EVENTOS!$B$6:$R$485</definedName>
    <definedName name="Z_ED76DEAD_47FB_4DAA_85B9_3FA9F23B8D81_.wvu.FilterData" localSheetId="4" hidden="1">'INF GERAIS'!$B$6:$T$453</definedName>
    <definedName name="Z_ED76DEAD_47FB_4DAA_85B9_3FA9F23B8D81_.wvu.FilterData" localSheetId="8" hidden="1">PAGAMENTOS!$B$6:$AY$485</definedName>
    <definedName name="Z_ED76DEAD_47FB_4DAA_85B9_3FA9F23B8D81_.wvu.FilterData" localSheetId="9" hidden="1">VISTORIA!$B$6:$Z$453</definedName>
    <definedName name="Z_ED85A083_161B_484B_8A26_24F6B444474A_.wvu.FilterData" localSheetId="1" hidden="1">APOIO!$AE$4:$AG$188</definedName>
    <definedName name="Z_ED85A083_161B_484B_8A26_24F6B444474A_.wvu.FilterData" localSheetId="10" hidden="1">'PRESTAÇÃO DE CONTAS'!$B$6:$O$485</definedName>
    <definedName name="Z_ED8C5AD6_E7D9_4342_A2BD_25EF762F0A27_.wvu.FilterData" localSheetId="1" hidden="1">APOIO!$AE$4:$AG$188</definedName>
    <definedName name="Z_ED8C5AD6_E7D9_4342_A2BD_25EF762F0A27_.wvu.FilterData" localSheetId="7" hidden="1">EVENTOS!$B$6:$R$485</definedName>
    <definedName name="Z_ED95EC83_C869_48F2_95AF_F2592FADDEB4_.wvu.FilterData" localSheetId="1" hidden="1">APOIO!$AE$4:$AG$188</definedName>
    <definedName name="Z_ED96F5FC_A785_42BA_B21E_55834134D93D_.wvu.FilterData" localSheetId="1" hidden="1">APOIO!$AE$4:$AG$188</definedName>
    <definedName name="Z_ED96F5FC_A785_42BA_B21E_55834134D93D_.wvu.FilterData" localSheetId="7" hidden="1">EVENTOS!$B$6:$R$485</definedName>
    <definedName name="Z_ED96F5FC_A785_42BA_B21E_55834134D93D_.wvu.FilterData" localSheetId="4" hidden="1">'INF GERAIS'!$B$6:$T$453</definedName>
    <definedName name="Z_ED96F5FC_A785_42BA_B21E_55834134D93D_.wvu.FilterData" localSheetId="8" hidden="1">PAGAMENTOS!$B$6:$AY$485</definedName>
    <definedName name="Z_ED96F5FC_A785_42BA_B21E_55834134D93D_.wvu.FilterData" localSheetId="9" hidden="1">VISTORIA!$B$6:$Z$454</definedName>
    <definedName name="Z_EDC55559_8CFF_4CA0_93EA_452C84C4D4E2_.wvu.FilterData" localSheetId="1" hidden="1">APOIO!$AE$4:$AG$188</definedName>
    <definedName name="Z_EDC55559_8CFF_4CA0_93EA_452C84C4D4E2_.wvu.FilterData" localSheetId="7" hidden="1">EVENTOS!$B$6:$R$485</definedName>
    <definedName name="Z_EDC55559_8CFF_4CA0_93EA_452C84C4D4E2_.wvu.FilterData" localSheetId="8" hidden="1">PAGAMENTOS!$B$6:$AY$485</definedName>
    <definedName name="Z_EDC55559_8CFF_4CA0_93EA_452C84C4D4E2_.wvu.FilterData" localSheetId="9" hidden="1">VISTORIA!$B$6:$Z$454</definedName>
    <definedName name="Z_EDF5967B_FF84_487D_BB0B_3B95717E3F1C_.wvu.FilterData" localSheetId="1" hidden="1">APOIO!$AE$4:$AG$188</definedName>
    <definedName name="Z_EDF5967B_FF84_487D_BB0B_3B95717E3F1C_.wvu.FilterData" localSheetId="10" hidden="1">'PRESTAÇÃO DE CONTAS'!$B$6:$O$485</definedName>
    <definedName name="Z_EE1DE777_7ACA_40E3_AF44_EB094BCAF337_.wvu.FilterData" localSheetId="1" hidden="1">APOIO!$AE$4:$AG$188</definedName>
    <definedName name="Z_EE1DE777_7ACA_40E3_AF44_EB094BCAF337_.wvu.FilterData" localSheetId="7" hidden="1">EVENTOS!$B$6:$R$485</definedName>
    <definedName name="Z_EE215271_66B6_428A_AFDA_FA6A6499C3AB_.wvu.FilterData" localSheetId="4" hidden="1">'INF GERAIS'!$B$6:$T$453</definedName>
    <definedName name="Z_EE3247F7_8479_47BF_8D49_488FAB09B082_.wvu.FilterData" localSheetId="1" hidden="1">APOIO!$AE$4:$AG$188</definedName>
    <definedName name="Z_EE3DBDBE_5A8F_446E_95C9_2931EA671FDE_.wvu.FilterData" localSheetId="7" hidden="1">EVENTOS!$B$6:$R$485</definedName>
    <definedName name="Z_EE3DBDBE_5A8F_446E_95C9_2931EA671FDE_.wvu.FilterData" localSheetId="8" hidden="1">PAGAMENTOS!$B$6:$AY$485</definedName>
    <definedName name="Z_EE3DBDBE_5A8F_446E_95C9_2931EA671FDE_.wvu.FilterData" localSheetId="9" hidden="1">VISTORIA!$B$6:$Z$453</definedName>
    <definedName name="Z_EE3E6A6F_148D_48A5_9ECE_41A37F60CBEE_.wvu.FilterData" localSheetId="1" hidden="1">APOIO!$AE$4:$AG$188</definedName>
    <definedName name="Z_EE3E6A6F_148D_48A5_9ECE_41A37F60CBEE_.wvu.FilterData" localSheetId="7" hidden="1">EVENTOS!$B$6:$R$485</definedName>
    <definedName name="Z_EE3E6A6F_148D_48A5_9ECE_41A37F60CBEE_.wvu.FilterData" localSheetId="11" hidden="1">'OBS  ENC'!$B$6:$V$485</definedName>
    <definedName name="Z_EE3E6A6F_148D_48A5_9ECE_41A37F60CBEE_.wvu.FilterData" localSheetId="10" hidden="1">'PRESTAÇÃO DE CONTAS'!$B$6:$O$485</definedName>
    <definedName name="Z_EE70C875_8765_4544_98CA_2521DA321525_.wvu.FilterData" localSheetId="1" hidden="1">APOIO!$AE$4:$AG$188</definedName>
    <definedName name="Z_EE70C875_8765_4544_98CA_2521DA321525_.wvu.FilterData" localSheetId="11" hidden="1">'OBS  ENC'!$B$6:$V$485</definedName>
    <definedName name="Z_EEA0BE61_9F2E_49C4_891B_8ABDFA860434_.wvu.FilterData" localSheetId="1" hidden="1">APOIO!$AE$4:$AG$188</definedName>
    <definedName name="Z_EEA0BE61_9F2E_49C4_891B_8ABDFA860434_.wvu.FilterData" localSheetId="7" hidden="1">EVENTOS!$B$6:$R$485</definedName>
    <definedName name="Z_EEA0BE61_9F2E_49C4_891B_8ABDFA860434_.wvu.FilterData" localSheetId="8" hidden="1">PAGAMENTOS!$B$6:$AY$485</definedName>
    <definedName name="Z_EEA0BE61_9F2E_49C4_891B_8ABDFA860434_.wvu.FilterData" localSheetId="10" hidden="1">'PRESTAÇÃO DE CONTAS'!$B$6:$O$485</definedName>
    <definedName name="Z_EEA0BE61_9F2E_49C4_891B_8ABDFA860434_.wvu.FilterData" localSheetId="9" hidden="1">VISTORIA!$B$6:$Z$454</definedName>
    <definedName name="Z_EEB02AD1_7C65_4283_B477_00585AD6AC0E_.wvu.FilterData" localSheetId="1" hidden="1">APOIO!$AE$4:$AG$188</definedName>
    <definedName name="Z_EEB02AD1_7C65_4283_B477_00585AD6AC0E_.wvu.FilterData" localSheetId="7" hidden="1">EVENTOS!$B$6:$R$485</definedName>
    <definedName name="Z_EEBA68D1_73CB_4435_87DD_B03FF55155B2_.wvu.FilterData" localSheetId="1" hidden="1">APOIO!$AE$4:$AG$188</definedName>
    <definedName name="Z_EEBA68D1_73CB_4435_87DD_B03FF55155B2_.wvu.FilterData" localSheetId="4" hidden="1">'INF GERAIS'!$B$6:$AH$453</definedName>
    <definedName name="Z_EEC425CE_13CF_4AEE_A29E_EC6F6002CA83_.wvu.FilterData" localSheetId="1" hidden="1">APOIO!$AE$4:$AG$188</definedName>
    <definedName name="Z_EEC425CE_13CF_4AEE_A29E_EC6F6002CA83_.wvu.FilterData" localSheetId="8" hidden="1">PAGAMENTOS!$B$6:$AY$485</definedName>
    <definedName name="Z_EEC425CE_13CF_4AEE_A29E_EC6F6002CA83_.wvu.FilterData" localSheetId="9" hidden="1">VISTORIA!$B$6:$Z$454</definedName>
    <definedName name="Z_EEFF53F7_BA3E_4599_953C_CE71B7EA1B91_.wvu.FilterData" localSheetId="7" hidden="1">EVENTOS!$B$6:$R$485</definedName>
    <definedName name="Z_EEFF53F7_BA3E_4599_953C_CE71B7EA1B91_.wvu.FilterData" localSheetId="11" hidden="1">'OBS  ENC'!$B$6:$V$485</definedName>
    <definedName name="Z_EEFF53F7_BA3E_4599_953C_CE71B7EA1B91_.wvu.FilterData" localSheetId="9" hidden="1">VISTORIA!$B$6:$Z$453</definedName>
    <definedName name="Z_EF053E28_7DD8_422D_8497_58D558046EDE_.wvu.FilterData" localSheetId="1" hidden="1">APOIO!$AE$4:$AG$188</definedName>
    <definedName name="Z_EF053E28_7DD8_422D_8497_58D558046EDE_.wvu.FilterData" localSheetId="7" hidden="1">EVENTOS!$B$6:$R$485</definedName>
    <definedName name="Z_EF20568E_5107_48EF_9453_B6AB8C07FCA3_.wvu.FilterData" localSheetId="1" hidden="1">APOIO!$AE$4:$AG$188</definedName>
    <definedName name="Z_EF20568E_5107_48EF_9453_B6AB8C07FCA3_.wvu.FilterData" localSheetId="4" hidden="1">'INF GERAIS'!$B$6:$T$453</definedName>
    <definedName name="Z_EF20568E_5107_48EF_9453_B6AB8C07FCA3_.wvu.FilterData" localSheetId="8" hidden="1">PAGAMENTOS!$B$6:$AY$485</definedName>
    <definedName name="Z_EF20568E_5107_48EF_9453_B6AB8C07FCA3_.wvu.FilterData" localSheetId="9" hidden="1">VISTORIA!$B$6:$Z$454</definedName>
    <definedName name="Z_EF724E91_9FFD_42A9_869D_8CB4417CD74F_.wvu.FilterData" localSheetId="1" hidden="1">APOIO!$AE$4:$AG$188</definedName>
    <definedName name="Z_EF724E91_9FFD_42A9_869D_8CB4417CD74F_.wvu.FilterData" localSheetId="11" hidden="1">'OBS  ENC'!$B$6:$V$485</definedName>
    <definedName name="Z_EF724E91_9FFD_42A9_869D_8CB4417CD74F_.wvu.FilterData" localSheetId="9" hidden="1">VISTORIA!$B$6:$Z$454</definedName>
    <definedName name="Z_F0009FEB_4E6E_4B75_86B6_8129004D3E0C_.wvu.FilterData" localSheetId="1" hidden="1">APOIO!$AE$4:$AG$188</definedName>
    <definedName name="Z_F0009FEB_4E6E_4B75_86B6_8129004D3E0C_.wvu.FilterData" localSheetId="10" hidden="1">'PRESTAÇÃO DE CONTAS'!$B$6:$O$485</definedName>
    <definedName name="Z_F026BF9E_B40B_4FA8_8432_40C252931F7F_.wvu.Cols" localSheetId="3" hidden="1">AJUDA!$M:$XFD</definedName>
    <definedName name="Z_F026BF9E_B40B_4FA8_8432_40C252931F7F_.wvu.FilterData" localSheetId="1" hidden="1">APOIO!$AE$4:$AG$188</definedName>
    <definedName name="Z_F026BF9E_B40B_4FA8_8432_40C252931F7F_.wvu.FilterData" localSheetId="12" hidden="1">'CONCLUSÃO INFORMAL'!$B$6:$T$485</definedName>
    <definedName name="Z_F026BF9E_B40B_4FA8_8432_40C252931F7F_.wvu.FilterData" localSheetId="2" hidden="1">'E-FISCO'!$A$2:$O$1268</definedName>
    <definedName name="Z_F026BF9E_B40B_4FA8_8432_40C252931F7F_.wvu.FilterData" localSheetId="7" hidden="1">EVENTOS!$B$6:$R$485</definedName>
    <definedName name="Z_F026BF9E_B40B_4FA8_8432_40C252931F7F_.wvu.FilterData" localSheetId="4" hidden="1">'INF GERAIS'!$B$6:$AH$453</definedName>
    <definedName name="Z_F026BF9E_B40B_4FA8_8432_40C252931F7F_.wvu.FilterData" localSheetId="0" hidden="1">'INF GERAIS ORIGINAL'!$B$6:$S$6</definedName>
    <definedName name="Z_F026BF9E_B40B_4FA8_8432_40C252931F7F_.wvu.FilterData" localSheetId="11" hidden="1">'OBS  ENC'!$B$6:$V$485</definedName>
    <definedName name="Z_F026BF9E_B40B_4FA8_8432_40C252931F7F_.wvu.FilterData" localSheetId="8" hidden="1">PAGAMENTOS!$B$6:$AY$485</definedName>
    <definedName name="Z_F026BF9E_B40B_4FA8_8432_40C252931F7F_.wvu.FilterData" localSheetId="10" hidden="1">'PRESTAÇÃO DE CONTAS'!$B$6:$O$485</definedName>
    <definedName name="Z_F026BF9E_B40B_4FA8_8432_40C252931F7F_.wvu.FilterData" localSheetId="5" hidden="1">RESUMO!$B$6:$AD$453</definedName>
    <definedName name="Z_F026BF9E_B40B_4FA8_8432_40C252931F7F_.wvu.FilterData" localSheetId="6" hidden="1">'TERMO DE ADESÃO'!$B$6:$K$485</definedName>
    <definedName name="Z_F026BF9E_B40B_4FA8_8432_40C252931F7F_.wvu.FilterData" localSheetId="9" hidden="1">VISTORIA!$B$6:$Z$454</definedName>
    <definedName name="Z_F026BF9E_B40B_4FA8_8432_40C252931F7F_.wvu.PrintArea" localSheetId="2" hidden="1">'E-FISCO'!$A:$M</definedName>
    <definedName name="Z_F035AE4F_31AB_4754_9237_787135257D10_.wvu.FilterData" localSheetId="1" hidden="1">APOIO!$AE$4:$AG$188</definedName>
    <definedName name="Z_F037EDC4_02F0_4EFF_AE43_E1A767C03397_.wvu.FilterData" localSheetId="1" hidden="1">APOIO!$AE$4:$AG$188</definedName>
    <definedName name="Z_F037EDC4_02F0_4EFF_AE43_E1A767C03397_.wvu.FilterData" localSheetId="7" hidden="1">EVENTOS!$B$6:$R$485</definedName>
    <definedName name="Z_F037EDC4_02F0_4EFF_AE43_E1A767C03397_.wvu.FilterData" localSheetId="8" hidden="1">PAGAMENTOS!$B$6:$AY$485</definedName>
    <definedName name="Z_F03E8F2B_D2D7_47C6_B451_C9AFC0154BE3_.wvu.FilterData" localSheetId="1" hidden="1">APOIO!$AE$4:$AG$188</definedName>
    <definedName name="Z_F03E8F2B_D2D7_47C6_B451_C9AFC0154BE3_.wvu.FilterData" localSheetId="5" hidden="1">RESUMO!$B$6:$AD$453</definedName>
    <definedName name="Z_F05E49B1_2091_4662_88F1_5C70401C63A4_.wvu.FilterData" localSheetId="1" hidden="1">APOIO!$AE$4:$AG$188</definedName>
    <definedName name="Z_F05E49B1_2091_4662_88F1_5C70401C63A4_.wvu.FilterData" localSheetId="11" hidden="1">'OBS  ENC'!$B$6:$V$485</definedName>
    <definedName name="Z_F07AE14D_F2E3_4220_98E4_635E5951E486_.wvu.FilterData" localSheetId="1" hidden="1">APOIO!$AE$4:$AG$188</definedName>
    <definedName name="Z_F07AE14D_F2E3_4220_98E4_635E5951E486_.wvu.FilterData" localSheetId="11" hidden="1">'OBS  ENC'!$B$6:$V$485</definedName>
    <definedName name="Z_F07AE14D_F2E3_4220_98E4_635E5951E486_.wvu.FilterData" localSheetId="8" hidden="1">PAGAMENTOS!$B$6:$AY$485</definedName>
    <definedName name="Z_F07AE14D_F2E3_4220_98E4_635E5951E486_.wvu.FilterData" localSheetId="9" hidden="1">VISTORIA!$B$6:$Z$453</definedName>
    <definedName name="Z_F08C7482_7315_4611_BBD8_3A3BACA3DE59_.wvu.FilterData" localSheetId="1" hidden="1">APOIO!$AE$4:$AG$188</definedName>
    <definedName name="Z_F08C7482_7315_4611_BBD8_3A3BACA3DE59_.wvu.FilterData" localSheetId="7" hidden="1">EVENTOS!$B$6:$R$485</definedName>
    <definedName name="Z_F08C7482_7315_4611_BBD8_3A3BACA3DE59_.wvu.FilterData" localSheetId="11" hidden="1">'OBS  ENC'!$B$6:$V$485</definedName>
    <definedName name="Z_F08C7482_7315_4611_BBD8_3A3BACA3DE59_.wvu.FilterData" localSheetId="8" hidden="1">PAGAMENTOS!$B$6:$AY$485</definedName>
    <definedName name="Z_F08C7482_7315_4611_BBD8_3A3BACA3DE59_.wvu.FilterData" localSheetId="9" hidden="1">VISTORIA!$B$6:$Z$454</definedName>
    <definedName name="Z_F09156BA_E9BB_4FC0_A4DD_914C9FC58095_.wvu.FilterData" localSheetId="1" hidden="1">APOIO!$AE$4:$AG$188</definedName>
    <definedName name="Z_F09156BA_E9BB_4FC0_A4DD_914C9FC58095_.wvu.FilterData" localSheetId="11" hidden="1">'OBS  ENC'!$B$6:$V$485</definedName>
    <definedName name="Z_F09156BA_E9BB_4FC0_A4DD_914C9FC58095_.wvu.FilterData" localSheetId="8" hidden="1">PAGAMENTOS!$B$6:$AY$485</definedName>
    <definedName name="Z_F09156BA_E9BB_4FC0_A4DD_914C9FC58095_.wvu.FilterData" localSheetId="9" hidden="1">VISTORIA!$B$6:$Z$453</definedName>
    <definedName name="Z_F0BE37A5_EC47_4FCF_A04B_85E57E7D57E2_.wvu.FilterData" localSheetId="1" hidden="1">APOIO!$AE$4:$AG$188</definedName>
    <definedName name="Z_F0BE37A5_EC47_4FCF_A04B_85E57E7D57E2_.wvu.FilterData" localSheetId="7" hidden="1">EVENTOS!$B$6:$R$485</definedName>
    <definedName name="Z_F0BEBD91_2C14_4D6D_91E5_D1D270EFC703_.wvu.FilterData" localSheetId="7" hidden="1">EVENTOS!$B$6:$R$485</definedName>
    <definedName name="Z_F0E4FB52_E2A0_4805_915A_5E82A2BE16DB_.wvu.FilterData" localSheetId="7" hidden="1">EVENTOS!$B$6:$R$485</definedName>
    <definedName name="Z_F0E4FB52_E2A0_4805_915A_5E82A2BE16DB_.wvu.FilterData" localSheetId="11" hidden="1">'OBS  ENC'!$B$6:$V$485</definedName>
    <definedName name="Z_F0E4FB52_E2A0_4805_915A_5E82A2BE16DB_.wvu.FilterData" localSheetId="10" hidden="1">'PRESTAÇÃO DE CONTAS'!$B$6:$O$485</definedName>
    <definedName name="Z_F0F0ACE5_F7BD_4576_B734_A0AA8A79F353_.wvu.FilterData" localSheetId="1" hidden="1">APOIO!$AE$4:$AG$188</definedName>
    <definedName name="Z_F0F0ACE5_F7BD_4576_B734_A0AA8A79F353_.wvu.FilterData" localSheetId="4" hidden="1">'INF GERAIS'!$B$6:$T$453</definedName>
    <definedName name="Z_F0F0ACE5_F7BD_4576_B734_A0AA8A79F353_.wvu.FilterData" localSheetId="8" hidden="1">PAGAMENTOS!$B$6:$AY$485</definedName>
    <definedName name="Z_F0F0ACE5_F7BD_4576_B734_A0AA8A79F353_.wvu.FilterData" localSheetId="9" hidden="1">VISTORIA!$B$6:$Z$454</definedName>
    <definedName name="Z_F10D2295_80DD_42C0_9E51_0919EDEEF9C2_.wvu.FilterData" localSheetId="1" hidden="1">APOIO!$AE$4:$AG$188</definedName>
    <definedName name="Z_F10D2295_80DD_42C0_9E51_0919EDEEF9C2_.wvu.FilterData" localSheetId="4" hidden="1">'INF GERAIS'!$B$6:$T$453</definedName>
    <definedName name="Z_F14A3264_F57D_4543_9489_3AEB0E278939_.wvu.FilterData" localSheetId="1" hidden="1">APOIO!$AE$4:$AG$188</definedName>
    <definedName name="Z_F15BF1DC_879A_4484_9105_1C078D935E6E_.wvu.FilterData" localSheetId="1" hidden="1">APOIO!$AE$4:$AG$188</definedName>
    <definedName name="Z_F15BF1DC_879A_4484_9105_1C078D935E6E_.wvu.FilterData" localSheetId="7" hidden="1">EVENTOS!$B$6:$R$485</definedName>
    <definedName name="Z_F15BF1DC_879A_4484_9105_1C078D935E6E_.wvu.FilterData" localSheetId="4" hidden="1">'INF GERAIS'!$B$6:$T$453</definedName>
    <definedName name="Z_F15BF1DC_879A_4484_9105_1C078D935E6E_.wvu.FilterData" localSheetId="10" hidden="1">'PRESTAÇÃO DE CONTAS'!$B$6:$O$485</definedName>
    <definedName name="Z_F15D2DE6_83A7_47F3_A442_CB71242C40A7_.wvu.FilterData" localSheetId="1" hidden="1">APOIO!$AE$4:$AG$188</definedName>
    <definedName name="Z_F15D2DE6_83A7_47F3_A442_CB71242C40A7_.wvu.FilterData" localSheetId="7" hidden="1">EVENTOS!$B$6:$R$485</definedName>
    <definedName name="Z_F15D2DE6_83A7_47F3_A442_CB71242C40A7_.wvu.FilterData" localSheetId="10" hidden="1">'PRESTAÇÃO DE CONTAS'!$B$6:$O$485</definedName>
    <definedName name="Z_F1804085_FB0E_44DA_B15D_F07F190D7AF0_.wvu.FilterData" localSheetId="1" hidden="1">APOIO!$AE$4:$AG$188</definedName>
    <definedName name="Z_F1804085_FB0E_44DA_B15D_F07F190D7AF0_.wvu.FilterData" localSheetId="10" hidden="1">'PRESTAÇÃO DE CONTAS'!$B$6:$O$485</definedName>
    <definedName name="Z_F1A7CD76_4AD1_4E40_BDC8_77CB360B4AE6_.wvu.FilterData" localSheetId="4" hidden="1">'INF GERAIS'!$B$6:$T$453</definedName>
    <definedName name="Z_F1A7CD76_4AD1_4E40_BDC8_77CB360B4AE6_.wvu.FilterData" localSheetId="11" hidden="1">'OBS  ENC'!$B$6:$V$485</definedName>
    <definedName name="Z_F1A7CD76_4AD1_4E40_BDC8_77CB360B4AE6_.wvu.FilterData" localSheetId="8" hidden="1">PAGAMENTOS!$B$6:$AY$485</definedName>
    <definedName name="Z_F21451B2_6570_4CD1_BF36_729283CD2C6D_.wvu.FilterData" localSheetId="1" hidden="1">APOIO!$AE$4:$AG$188</definedName>
    <definedName name="Z_F21451B2_6570_4CD1_BF36_729283CD2C6D_.wvu.FilterData" localSheetId="7" hidden="1">EVENTOS!$B$6:$R$485</definedName>
    <definedName name="Z_F21451B2_6570_4CD1_BF36_729283CD2C6D_.wvu.FilterData" localSheetId="8" hidden="1">PAGAMENTOS!$B$6:$AY$485</definedName>
    <definedName name="Z_F21451B2_6570_4CD1_BF36_729283CD2C6D_.wvu.FilterData" localSheetId="10" hidden="1">'PRESTAÇÃO DE CONTAS'!$B$6:$O$485</definedName>
    <definedName name="Z_F21451B2_6570_4CD1_BF36_729283CD2C6D_.wvu.FilterData" localSheetId="9" hidden="1">VISTORIA!$B$6:$Z$454</definedName>
    <definedName name="Z_F2473F90_D08A_4A74_A751_A0839C461752_.wvu.FilterData" localSheetId="1" hidden="1">APOIO!$AE$4:$AG$188</definedName>
    <definedName name="Z_F264DD22_2CC0_4DFE_A02D_EBA9C594D5B7_.wvu.FilterData" localSheetId="1" hidden="1">APOIO!$AE$4:$AG$188</definedName>
    <definedName name="Z_F264DD22_2CC0_4DFE_A02D_EBA9C594D5B7_.wvu.FilterData" localSheetId="11" hidden="1">'OBS  ENC'!$B$6:$V$485</definedName>
    <definedName name="Z_F267E4FA_88F7_4A4E_BE08_FAA74B809905_.wvu.FilterData" localSheetId="1" hidden="1">APOIO!$AE$4:$AG$188</definedName>
    <definedName name="Z_F267E4FA_88F7_4A4E_BE08_FAA74B809905_.wvu.FilterData" localSheetId="7" hidden="1">EVENTOS!$B$6:$R$485</definedName>
    <definedName name="Z_F267E4FA_88F7_4A4E_BE08_FAA74B809905_.wvu.FilterData" localSheetId="8" hidden="1">PAGAMENTOS!$B$6:$AY$485</definedName>
    <definedName name="Z_F267E4FA_88F7_4A4E_BE08_FAA74B809905_.wvu.FilterData" localSheetId="9" hidden="1">VISTORIA!$B$6:$Z$454</definedName>
    <definedName name="Z_F2B31FCE_44F7_468E_9A48_36B7370D43F1_.wvu.FilterData" localSheetId="1" hidden="1">APOIO!$AE$4:$AG$188</definedName>
    <definedName name="Z_F2B31FCE_44F7_468E_9A48_36B7370D43F1_.wvu.FilterData" localSheetId="7" hidden="1">EVENTOS!$B$6:$R$485</definedName>
    <definedName name="Z_F2B31FCE_44F7_468E_9A48_36B7370D43F1_.wvu.FilterData" localSheetId="4" hidden="1">'INF GERAIS'!$B$6:$T$453</definedName>
    <definedName name="Z_F2B31FCE_44F7_468E_9A48_36B7370D43F1_.wvu.FilterData" localSheetId="8" hidden="1">PAGAMENTOS!$B$6:$AY$485</definedName>
    <definedName name="Z_F2B31FCE_44F7_468E_9A48_36B7370D43F1_.wvu.FilterData" localSheetId="9" hidden="1">VISTORIA!$B$6:$Z$453</definedName>
    <definedName name="Z_F2EDBB40_B7FE_480D_A095_72E8C5EBDD55_.wvu.FilterData" localSheetId="8" hidden="1">PAGAMENTOS!$B$6:$AY$485</definedName>
    <definedName name="Z_F2EDBB40_B7FE_480D_A095_72E8C5EBDD55_.wvu.FilterData" localSheetId="9" hidden="1">VISTORIA!$B$6:$Z$453</definedName>
    <definedName name="Z_F31B76CD_0D59_4E90_83EF_92A3E97FCD8E_.wvu.FilterData" localSheetId="1" hidden="1">APOIO!$AE$4:$AG$188</definedName>
    <definedName name="Z_F31B76CD_0D59_4E90_83EF_92A3E97FCD8E_.wvu.FilterData" localSheetId="4" hidden="1">'INF GERAIS'!$B$6:$AJ$453</definedName>
    <definedName name="Z_F3238DA6_1FC9_4BDD_AA1B_D5244C87D4ED_.wvu.FilterData" localSheetId="1" hidden="1">APOIO!$AE$4:$AG$188</definedName>
    <definedName name="Z_F3238DA6_1FC9_4BDD_AA1B_D5244C87D4ED_.wvu.FilterData" localSheetId="10" hidden="1">'PRESTAÇÃO DE CONTAS'!$B$6:$O$485</definedName>
    <definedName name="Z_F3338F6B_0023_428D_9E0D_4BC15C9045DC_.wvu.FilterData" localSheetId="1" hidden="1">APOIO!$AE$4:$AG$188</definedName>
    <definedName name="Z_F3338F6B_0023_428D_9E0D_4BC15C9045DC_.wvu.FilterData" localSheetId="2" hidden="1">'E-FISCO'!$A$2:$O$1081</definedName>
    <definedName name="Z_F3338F6B_0023_428D_9E0D_4BC15C9045DC_.wvu.FilterData" localSheetId="7" hidden="1">EVENTOS!$B$6:$R$485</definedName>
    <definedName name="Z_F3338F6B_0023_428D_9E0D_4BC15C9045DC_.wvu.FilterData" localSheetId="8" hidden="1">PAGAMENTOS!$B$6:$AY$485</definedName>
    <definedName name="Z_F3338F6B_0023_428D_9E0D_4BC15C9045DC_.wvu.FilterData" localSheetId="9" hidden="1">VISTORIA!$B$6:$Z$453</definedName>
    <definedName name="Z_F34565C4_705E_488C_A365_37DECA587CB8_.wvu.FilterData" localSheetId="1" hidden="1">APOIO!$AE$4:$AG$188</definedName>
    <definedName name="Z_F37C11EF_E68D_473C_B9E9_3A334CA89AD4_.wvu.FilterData" localSheetId="1" hidden="1">APOIO!$AE$4:$AG$188</definedName>
    <definedName name="Z_F38E99C8_FB1E_4E32_86FC_350CC2352336_.wvu.FilterData" localSheetId="1" hidden="1">APOIO!$AE$4:$AG$188</definedName>
    <definedName name="Z_F39276EB_A955_437B_A6BD_42B9DA30BBE6_.wvu.FilterData" localSheetId="7" hidden="1">EVENTOS!$B$6:$R$485</definedName>
    <definedName name="Z_F39276EB_A955_437B_A6BD_42B9DA30BBE6_.wvu.FilterData" localSheetId="10" hidden="1">'PRESTAÇÃO DE CONTAS'!$B$6:$O$485</definedName>
    <definedName name="Z_F3CE0980_3271_4563_91C0_D39EB78E5FCB_.wvu.FilterData" localSheetId="8" hidden="1">PAGAMENTOS!$B$6:$AY$485</definedName>
    <definedName name="Z_F3CE0980_3271_4563_91C0_D39EB78E5FCB_.wvu.FilterData" localSheetId="9" hidden="1">VISTORIA!$B$6:$Z$453</definedName>
    <definedName name="Z_F41E87A8_62E6_4F23_AEBA_07E2CBE75E24_.wvu.FilterData" localSheetId="7" hidden="1">EVENTOS!$B$6:$R$485</definedName>
    <definedName name="Z_F41E87A8_62E6_4F23_AEBA_07E2CBE75E24_.wvu.FilterData" localSheetId="11" hidden="1">'OBS  ENC'!$B$6:$V$485</definedName>
    <definedName name="Z_F41E87A8_62E6_4F23_AEBA_07E2CBE75E24_.wvu.FilterData" localSheetId="8" hidden="1">PAGAMENTOS!$B$6:$AY$485</definedName>
    <definedName name="Z_F41E87A8_62E6_4F23_AEBA_07E2CBE75E24_.wvu.FilterData" localSheetId="9" hidden="1">VISTORIA!$B$6:$Z$453</definedName>
    <definedName name="Z_F43C73DC_D5F4_49DA_A534_94B16DC717EA_.wvu.FilterData" localSheetId="4" hidden="1">'INF GERAIS'!$B$6:$T$453</definedName>
    <definedName name="Z_F43C73DC_D5F4_49DA_A534_94B16DC717EA_.wvu.FilterData" localSheetId="11" hidden="1">'OBS  ENC'!$B$6:$V$485</definedName>
    <definedName name="Z_F43C73DC_D5F4_49DA_A534_94B16DC717EA_.wvu.FilterData" localSheetId="8" hidden="1">PAGAMENTOS!$B$6:$AY$485</definedName>
    <definedName name="Z_F43C73DC_D5F4_49DA_A534_94B16DC717EA_.wvu.FilterData" localSheetId="9" hidden="1">VISTORIA!$B$6:$Z$453</definedName>
    <definedName name="Z_F46A46A8_21D8_4EF0_BB79_6F9DC51872A3_.wvu.FilterData" localSheetId="1" hidden="1">APOIO!$AE$4:$AG$188</definedName>
    <definedName name="Z_F46A46A8_21D8_4EF0_BB79_6F9DC51872A3_.wvu.FilterData" localSheetId="10" hidden="1">'PRESTAÇÃO DE CONTAS'!$B$6:$O$485</definedName>
    <definedName name="Z_F475281C_5EBD_4BEA_820F_4E090BFFC51F_.wvu.FilterData" localSheetId="7" hidden="1">EVENTOS!$B$6:$R$485</definedName>
    <definedName name="Z_F475281C_5EBD_4BEA_820F_4E090BFFC51F_.wvu.FilterData" localSheetId="4" hidden="1">'INF GERAIS'!$B$6:$T$453</definedName>
    <definedName name="Z_F475281C_5EBD_4BEA_820F_4E090BFFC51F_.wvu.FilterData" localSheetId="11" hidden="1">'OBS  ENC'!$B$6:$V$485</definedName>
    <definedName name="Z_F475281C_5EBD_4BEA_820F_4E090BFFC51F_.wvu.FilterData" localSheetId="8" hidden="1">PAGAMENTOS!$B$6:$AY$485</definedName>
    <definedName name="Z_F4A2FA7F_6BB2_4B5F_A8F8_C82FC86488A7_.wvu.FilterData" localSheetId="1" hidden="1">APOIO!$AE$4:$AG$188</definedName>
    <definedName name="Z_F4A2FA7F_6BB2_4B5F_A8F8_C82FC86488A7_.wvu.FilterData" localSheetId="7" hidden="1">EVENTOS!$B$6:$R$485</definedName>
    <definedName name="Z_F4BD1A6A_DC4E_4103_9D4A_EA1F1F4E159F_.wvu.FilterData" localSheetId="4" hidden="1">'INF GERAIS'!$B$6:$T$453</definedName>
    <definedName name="Z_F4CA8378_DBF1_4E56_ACBD_B0A4CD01089E_.wvu.FilterData" localSheetId="1" hidden="1">APOIO!$AE$4:$AG$188</definedName>
    <definedName name="Z_F4CA8378_DBF1_4E56_ACBD_B0A4CD01089E_.wvu.FilterData" localSheetId="7" hidden="1">EVENTOS!$B$6:$R$485</definedName>
    <definedName name="Z_F4CA8378_DBF1_4E56_ACBD_B0A4CD01089E_.wvu.FilterData" localSheetId="4" hidden="1">'INF GERAIS'!$B$6:$T$453</definedName>
    <definedName name="Z_F4CA8378_DBF1_4E56_ACBD_B0A4CD01089E_.wvu.FilterData" localSheetId="8" hidden="1">PAGAMENTOS!$B$6:$AY$485</definedName>
    <definedName name="Z_F4CA8378_DBF1_4E56_ACBD_B0A4CD01089E_.wvu.FilterData" localSheetId="9" hidden="1">VISTORIA!$B$6:$Z$453</definedName>
    <definedName name="Z_F4D62A51_A75D_4856_80C3_D03BB63A6EC9_.wvu.FilterData" localSheetId="1" hidden="1">APOIO!$AE$4:$AG$188</definedName>
    <definedName name="Z_F4D62A51_A75D_4856_80C3_D03BB63A6EC9_.wvu.FilterData" localSheetId="11" hidden="1">'OBS  ENC'!$B$6:$V$485</definedName>
    <definedName name="Z_F4D62A51_A75D_4856_80C3_D03BB63A6EC9_.wvu.FilterData" localSheetId="10" hidden="1">'PRESTAÇÃO DE CONTAS'!$B$6:$O$485</definedName>
    <definedName name="Z_F538A89E_73A8_4727_A60B_FF47CCC45517_.wvu.FilterData" localSheetId="4" hidden="1">'INF GERAIS'!$B$6:$T$453</definedName>
    <definedName name="Z_F54B56E5_4CB0_4C20_8CE9_4B9FDB8FE9A5_.wvu.FilterData" localSheetId="1" hidden="1">APOIO!$AE$4:$AG$188</definedName>
    <definedName name="Z_F54B56E5_4CB0_4C20_8CE9_4B9FDB8FE9A5_.wvu.FilterData" localSheetId="4" hidden="1">'INF GERAIS'!$B$6:$T$453</definedName>
    <definedName name="Z_F5553E59_BBFB_476C_B440_9912A0494C70_.wvu.FilterData" localSheetId="1" hidden="1">APOIO!$AE$4:$AG$188</definedName>
    <definedName name="Z_F5553E59_BBFB_476C_B440_9912A0494C70_.wvu.FilterData" localSheetId="7" hidden="1">EVENTOS!$B$6:$R$485</definedName>
    <definedName name="Z_F5553E59_BBFB_476C_B440_9912A0494C70_.wvu.FilterData" localSheetId="4" hidden="1">'INF GERAIS'!$B$6:$T$453</definedName>
    <definedName name="Z_F55DD0E2_DAC1_4E71_AAFC_46B4B3B5705B_.wvu.FilterData" localSheetId="1" hidden="1">APOIO!$AE$4:$AG$188</definedName>
    <definedName name="Z_F56DF1FE_0CAD_401F_8AA4_A3B146D15A14_.wvu.FilterData" localSheetId="1" hidden="1">APOIO!$AE$4:$AG$188</definedName>
    <definedName name="Z_F56DF1FE_0CAD_401F_8AA4_A3B146D15A14_.wvu.FilterData" localSheetId="11" hidden="1">'OBS  ENC'!$B$6:$V$485</definedName>
    <definedName name="Z_F56DF1FE_0CAD_401F_8AA4_A3B146D15A14_.wvu.FilterData" localSheetId="9" hidden="1">VISTORIA!$B$6:$Z$454</definedName>
    <definedName name="Z_F5A8D0A8_97BE_48BE_BE61_EFD3DBA6950A_.wvu.FilterData" localSheetId="1" hidden="1">APOIO!$AE$4:$AG$188</definedName>
    <definedName name="Z_F5A8D0A8_97BE_48BE_BE61_EFD3DBA6950A_.wvu.FilterData" localSheetId="7" hidden="1">EVENTOS!$B$6:$R$485</definedName>
    <definedName name="Z_F5A8D0A8_97BE_48BE_BE61_EFD3DBA6950A_.wvu.FilterData" localSheetId="4" hidden="1">'INF GERAIS'!$B$6:$T$453</definedName>
    <definedName name="Z_F5A8D0A8_97BE_48BE_BE61_EFD3DBA6950A_.wvu.FilterData" localSheetId="10" hidden="1">'PRESTAÇÃO DE CONTAS'!$B$6:$O$485</definedName>
    <definedName name="Z_F5BF198C_8771_486E_93F4_562D8CFDC136_.wvu.FilterData" localSheetId="1" hidden="1">APOIO!$AE$4:$AG$188</definedName>
    <definedName name="Z_F5BF198C_8771_486E_93F4_562D8CFDC136_.wvu.FilterData" localSheetId="7" hidden="1">EVENTOS!$B$6:$R$485</definedName>
    <definedName name="Z_F5BF198C_8771_486E_93F4_562D8CFDC136_.wvu.FilterData" localSheetId="8" hidden="1">PAGAMENTOS!$B$6:$AY$485</definedName>
    <definedName name="Z_F5BF198C_8771_486E_93F4_562D8CFDC136_.wvu.FilterData" localSheetId="9" hidden="1">VISTORIA!$B$6:$Z$454</definedName>
    <definedName name="Z_F5C82194_6E42_43BC_892F_B900BF8678EB_.wvu.FilterData" localSheetId="1" hidden="1">APOIO!$AE$4:$AG$188</definedName>
    <definedName name="Z_F5C82194_6E42_43BC_892F_B900BF8678EB_.wvu.FilterData" localSheetId="10" hidden="1">'PRESTAÇÃO DE CONTAS'!$B$6:$O$485</definedName>
    <definedName name="Z_F5D415B5_D5DA_415C_96A6_30249791513C_.wvu.FilterData" localSheetId="7" hidden="1">EVENTOS!$B$6:$R$485</definedName>
    <definedName name="Z_F5D415B5_D5DA_415C_96A6_30249791513C_.wvu.FilterData" localSheetId="4" hidden="1">'INF GERAIS'!$B$6:$T$453</definedName>
    <definedName name="Z_F5F1DDEA_77FC_4B05_8C8F_82E14697B5C2_.wvu.FilterData" localSheetId="1" hidden="1">APOIO!$AE$4:$AG$188</definedName>
    <definedName name="Z_F5F1DDEA_77FC_4B05_8C8F_82E14697B5C2_.wvu.FilterData" localSheetId="7" hidden="1">EVENTOS!$B$6:$R$485</definedName>
    <definedName name="Z_F5F1DDEA_77FC_4B05_8C8F_82E14697B5C2_.wvu.FilterData" localSheetId="10" hidden="1">'PRESTAÇÃO DE CONTAS'!$B$6:$O$485</definedName>
    <definedName name="Z_F5FD65B3_A5C9_48CE_9590_41CFAE6D3E62_.wvu.FilterData" localSheetId="7" hidden="1">EVENTOS!$B$6:$R$485</definedName>
    <definedName name="Z_F5FD65B3_A5C9_48CE_9590_41CFAE6D3E62_.wvu.FilterData" localSheetId="4" hidden="1">'INF GERAIS'!$B$6:$T$453</definedName>
    <definedName name="Z_F5FD65B3_A5C9_48CE_9590_41CFAE6D3E62_.wvu.FilterData" localSheetId="11" hidden="1">'OBS  ENC'!$B$6:$V$485</definedName>
    <definedName name="Z_F5FD65B3_A5C9_48CE_9590_41CFAE6D3E62_.wvu.FilterData" localSheetId="8" hidden="1">PAGAMENTOS!$B$6:$AY$485</definedName>
    <definedName name="Z_F5FD65B3_A5C9_48CE_9590_41CFAE6D3E62_.wvu.FilterData" localSheetId="9" hidden="1">VISTORIA!$B$6:$Z$453</definedName>
    <definedName name="Z_F619F63A_49AE_4C04_B855_6BF6FE78E21B_.wvu.FilterData" localSheetId="1" hidden="1">APOIO!$AE$4:$AG$188</definedName>
    <definedName name="Z_F619F63A_49AE_4C04_B855_6BF6FE78E21B_.wvu.FilterData" localSheetId="7" hidden="1">EVENTOS!$B$6:$R$485</definedName>
    <definedName name="Z_F637CCD2_C2C9_40C5_B2D7_A572A7DC8A77_.wvu.FilterData" localSheetId="1" hidden="1">APOIO!$AE$4:$AG$188</definedName>
    <definedName name="Z_F637CCD2_C2C9_40C5_B2D7_A572A7DC8A77_.wvu.FilterData" localSheetId="7" hidden="1">EVENTOS!$B$6:$R$485</definedName>
    <definedName name="Z_F637CCD2_C2C9_40C5_B2D7_A572A7DC8A77_.wvu.FilterData" localSheetId="4" hidden="1">'INF GERAIS'!$B$6:$T$453</definedName>
    <definedName name="Z_F637CCD2_C2C9_40C5_B2D7_A572A7DC8A77_.wvu.FilterData" localSheetId="11" hidden="1">'OBS  ENC'!$B$6:$V$485</definedName>
    <definedName name="Z_F637CCD2_C2C9_40C5_B2D7_A572A7DC8A77_.wvu.FilterData" localSheetId="8" hidden="1">PAGAMENTOS!$B$6:$AY$485</definedName>
    <definedName name="Z_F637CCD2_C2C9_40C5_B2D7_A572A7DC8A77_.wvu.FilterData" localSheetId="9" hidden="1">VISTORIA!$B$6:$Z$454</definedName>
    <definedName name="Z_F638D3FF_A8CB_41C0_9B6B_CF83B29EF970_.wvu.FilterData" localSheetId="1" hidden="1">APOIO!$AE$4:$AG$188</definedName>
    <definedName name="Z_F654A339_64B2_484D_BA70_217D05448B9C_.wvu.FilterData" localSheetId="1" hidden="1">APOIO!$AE$4:$AG$188</definedName>
    <definedName name="Z_F654A339_64B2_484D_BA70_217D05448B9C_.wvu.FilterData" localSheetId="11" hidden="1">'OBS  ENC'!$B$6:$V$485</definedName>
    <definedName name="Z_F654A339_64B2_484D_BA70_217D05448B9C_.wvu.FilterData" localSheetId="10" hidden="1">'PRESTAÇÃO DE CONTAS'!$B$6:$O$485</definedName>
    <definedName name="Z_F6ECD0CB_F2F9_4FDC_9DDC_29355C938B39_.wvu.Cols" localSheetId="3" hidden="1">AJUDA!$M:$XFD</definedName>
    <definedName name="Z_F6ECD0CB_F2F9_4FDC_9DDC_29355C938B39_.wvu.FilterData" localSheetId="1" hidden="1">APOIO!$AE$4:$AG$188</definedName>
    <definedName name="Z_F6ECD0CB_F2F9_4FDC_9DDC_29355C938B39_.wvu.FilterData" localSheetId="12" hidden="1">'CONCLUSÃO INFORMAL'!$B$6:$T$485</definedName>
    <definedName name="Z_F6ECD0CB_F2F9_4FDC_9DDC_29355C938B39_.wvu.FilterData" localSheetId="2" hidden="1">'E-FISCO'!$A$2:$O$1133</definedName>
    <definedName name="Z_F6ECD0CB_F2F9_4FDC_9DDC_29355C938B39_.wvu.FilterData" localSheetId="7" hidden="1">EVENTOS!$B$6:$R$485</definedName>
    <definedName name="Z_F6ECD0CB_F2F9_4FDC_9DDC_29355C938B39_.wvu.FilterData" localSheetId="4" hidden="1">'INF GERAIS'!$B$6:$T$453</definedName>
    <definedName name="Z_F6ECD0CB_F2F9_4FDC_9DDC_29355C938B39_.wvu.FilterData" localSheetId="0" hidden="1">'INF GERAIS ORIGINAL'!$B$6:$S$6</definedName>
    <definedName name="Z_F6ECD0CB_F2F9_4FDC_9DDC_29355C938B39_.wvu.FilterData" localSheetId="11" hidden="1">'OBS  ENC'!$B$6:$V$485</definedName>
    <definedName name="Z_F6ECD0CB_F2F9_4FDC_9DDC_29355C938B39_.wvu.FilterData" localSheetId="8" hidden="1">PAGAMENTOS!$B$6:$AY$485</definedName>
    <definedName name="Z_F6ECD0CB_F2F9_4FDC_9DDC_29355C938B39_.wvu.FilterData" localSheetId="10" hidden="1">'PRESTAÇÃO DE CONTAS'!$B$6:$O$485</definedName>
    <definedName name="Z_F6ECD0CB_F2F9_4FDC_9DDC_29355C938B39_.wvu.FilterData" localSheetId="5" hidden="1">RESUMO!$B$6:$AD$453</definedName>
    <definedName name="Z_F6ECD0CB_F2F9_4FDC_9DDC_29355C938B39_.wvu.FilterData" localSheetId="6" hidden="1">'TERMO DE ADESÃO'!$B$6:$K$485</definedName>
    <definedName name="Z_F6ECD0CB_F2F9_4FDC_9DDC_29355C938B39_.wvu.FilterData" localSheetId="9" hidden="1">VISTORIA!$B$6:$Z$453</definedName>
    <definedName name="Z_F6ECD0CB_F2F9_4FDC_9DDC_29355C938B39_.wvu.PrintArea" localSheetId="2" hidden="1">'E-FISCO'!$A:$M</definedName>
    <definedName name="Z_F6EF9892_7219_46F3_9A98_905668F47B9E_.wvu.FilterData" localSheetId="11" hidden="1">'OBS  ENC'!$B$6:$V$485</definedName>
    <definedName name="Z_F6EF9892_7219_46F3_9A98_905668F47B9E_.wvu.FilterData" localSheetId="10" hidden="1">'PRESTAÇÃO DE CONTAS'!$B$6:$O$485</definedName>
    <definedName name="Z_F6F7F689_824F_41E0_8A2B_F27B8425AB48_.wvu.FilterData" localSheetId="1" hidden="1">APOIO!$AE$4:$AG$188</definedName>
    <definedName name="Z_F6F7F689_824F_41E0_8A2B_F27B8425AB48_.wvu.FilterData" localSheetId="7" hidden="1">EVENTOS!$B$6:$R$485</definedName>
    <definedName name="Z_F70AA2A4_A919_457F_B5AE_63A1ABB80A1E_.wvu.FilterData" localSheetId="1" hidden="1">APOIO!$AE$4:$AG$188</definedName>
    <definedName name="Z_F70AA2A4_A919_457F_B5AE_63A1ABB80A1E_.wvu.FilterData" localSheetId="7" hidden="1">EVENTOS!$B$6:$R$485</definedName>
    <definedName name="Z_F70AA2A4_A919_457F_B5AE_63A1ABB80A1E_.wvu.FilterData" localSheetId="4" hidden="1">'INF GERAIS'!$B$6:$T$453</definedName>
    <definedName name="Z_F70AA2A4_A919_457F_B5AE_63A1ABB80A1E_.wvu.FilterData" localSheetId="11" hidden="1">'OBS  ENC'!$B$6:$V$485</definedName>
    <definedName name="Z_F70AA2A4_A919_457F_B5AE_63A1ABB80A1E_.wvu.FilterData" localSheetId="6" hidden="1">'TERMO DE ADESÃO'!$B$6:$K$485</definedName>
    <definedName name="Z_F759E5B7_6395_4AC6_9265_25A973AA34F3_.wvu.FilterData" localSheetId="1" hidden="1">APOIO!$AE$4:$AG$188</definedName>
    <definedName name="Z_F759E5B7_6395_4AC6_9265_25A973AA34F3_.wvu.FilterData" localSheetId="7" hidden="1">EVENTOS!$B$6:$R$485</definedName>
    <definedName name="Z_F759E5B7_6395_4AC6_9265_25A973AA34F3_.wvu.FilterData" localSheetId="4" hidden="1">'INF GERAIS'!$B$6:$T$453</definedName>
    <definedName name="Z_F759E5B7_6395_4AC6_9265_25A973AA34F3_.wvu.FilterData" localSheetId="8" hidden="1">PAGAMENTOS!$B$6:$AY$485</definedName>
    <definedName name="Z_F759E5B7_6395_4AC6_9265_25A973AA34F3_.wvu.FilterData" localSheetId="9" hidden="1">VISTORIA!$B$6:$Z$454</definedName>
    <definedName name="Z_F7675604_39F4_4DFB_A703_B1DCA68BE111_.wvu.FilterData" localSheetId="11" hidden="1">'OBS  ENC'!$B$6:$V$485</definedName>
    <definedName name="Z_F78B71A7_D51E_4F1C_82E4_710221967911_.wvu.FilterData" localSheetId="1" hidden="1">APOIO!$AE$4:$AG$188</definedName>
    <definedName name="Z_F78B71A7_D51E_4F1C_82E4_710221967911_.wvu.FilterData" localSheetId="7" hidden="1">EVENTOS!$B$6:$R$485</definedName>
    <definedName name="Z_F78B71A7_D51E_4F1C_82E4_710221967911_.wvu.FilterData" localSheetId="11" hidden="1">'OBS  ENC'!$B$6:$V$485</definedName>
    <definedName name="Z_F7C951C0_4275_42A8_916E_579AEA1B773E_.wvu.FilterData" localSheetId="8" hidden="1">PAGAMENTOS!$B$6:$AY$485</definedName>
    <definedName name="Z_F7E8AA25_118D_402C_80BF_57290A3B6D11_.wvu.FilterData" localSheetId="1" hidden="1">APOIO!$AE$4:$AG$188</definedName>
    <definedName name="Z_F832CC15_2F6A_416E_A1B8_A2B57D7EE032_.wvu.FilterData" localSheetId="1" hidden="1">APOIO!$AE$4:$AG$188</definedName>
    <definedName name="Z_F86267D9_9B2F_4BF0_80AD_A78B333DBE05_.wvu.FilterData" localSheetId="8" hidden="1">PAGAMENTOS!$B$6:$AY$485</definedName>
    <definedName name="Z_F88B4D96_7E8B_48A8_B456_3AFE45FA6F7B_.wvu.FilterData" localSheetId="1" hidden="1">APOIO!$AE$4:$AG$188</definedName>
    <definedName name="Z_F89C0572_477A_49AC_B0A6_5D0BC84E1E43_.wvu.FilterData" localSheetId="1" hidden="1">APOIO!$AE$4:$AG$188</definedName>
    <definedName name="Z_F89C0572_477A_49AC_B0A6_5D0BC84E1E43_.wvu.FilterData" localSheetId="11" hidden="1">'OBS  ENC'!$B$6:$V$485</definedName>
    <definedName name="Z_F8A0FE03_BB1F_452A_A2AA_7109E0A602D9_.wvu.FilterData" localSheetId="1" hidden="1">APOIO!$AE$4:$AG$188</definedName>
    <definedName name="Z_F8A0FE03_BB1F_452A_A2AA_7109E0A602D9_.wvu.FilterData" localSheetId="10" hidden="1">'PRESTAÇÃO DE CONTAS'!$B$6:$O$485</definedName>
    <definedName name="Z_F8B0E5D6_1240_4DAF_AF5D_32C66A643E25_.wvu.FilterData" localSheetId="4" hidden="1">'INF GERAIS'!$B$6:$T$453</definedName>
    <definedName name="Z_F8D7D65D_B8B5_41E5_BA3A_9955A2155919_.wvu.FilterData" localSheetId="1" hidden="1">APOIO!$AE$4:$AG$188</definedName>
    <definedName name="Z_F8D7D65D_B8B5_41E5_BA3A_9955A2155919_.wvu.FilterData" localSheetId="7" hidden="1">EVENTOS!$B$6:$R$485</definedName>
    <definedName name="Z_F8D7D65D_B8B5_41E5_BA3A_9955A2155919_.wvu.FilterData" localSheetId="4" hidden="1">'INF GERAIS'!$B$6:$T$453</definedName>
    <definedName name="Z_F8D7D65D_B8B5_41E5_BA3A_9955A2155919_.wvu.FilterData" localSheetId="8" hidden="1">PAGAMENTOS!$B$6:$AY$485</definedName>
    <definedName name="Z_F9237AFD_7D54_4E9A_94D5_7D7333DBE34F_.wvu.FilterData" localSheetId="1" hidden="1">APOIO!$AE$4:$AG$188</definedName>
    <definedName name="Z_F9237AFD_7D54_4E9A_94D5_7D7333DBE34F_.wvu.FilterData" localSheetId="7" hidden="1">EVENTOS!$B$6:$R$485</definedName>
    <definedName name="Z_F9237AFD_7D54_4E9A_94D5_7D7333DBE34F_.wvu.FilterData" localSheetId="4" hidden="1">'INF GERAIS'!$B$6:$T$453</definedName>
    <definedName name="Z_F9237AFD_7D54_4E9A_94D5_7D7333DBE34F_.wvu.FilterData" localSheetId="11" hidden="1">'OBS  ENC'!$B$6:$V$485</definedName>
    <definedName name="Z_F9237AFD_7D54_4E9A_94D5_7D7333DBE34F_.wvu.FilterData" localSheetId="8" hidden="1">PAGAMENTOS!$B$6:$AY$485</definedName>
    <definedName name="Z_F9237AFD_7D54_4E9A_94D5_7D7333DBE34F_.wvu.FilterData" localSheetId="10" hidden="1">'PRESTAÇÃO DE CONTAS'!$B$6:$O$485</definedName>
    <definedName name="Z_F9237AFD_7D54_4E9A_94D5_7D7333DBE34F_.wvu.FilterData" localSheetId="9" hidden="1">VISTORIA!$B$6:$Z$454</definedName>
    <definedName name="Z_F9351BFA_5CC5_4F61_BC55_C5759E4F3FAC_.wvu.FilterData" localSheetId="1" hidden="1">APOIO!$AE$4:$AG$188</definedName>
    <definedName name="Z_F9351BFA_5CC5_4F61_BC55_C5759E4F3FAC_.wvu.FilterData" localSheetId="9" hidden="1">VISTORIA!$B$6:$Z$454</definedName>
    <definedName name="Z_F9383D49_C67B_402B_8009_31FCC2EA8F8E_.wvu.FilterData" localSheetId="1" hidden="1">APOIO!$AE$4:$AG$188</definedName>
    <definedName name="Z_F9383D49_C67B_402B_8009_31FCC2EA8F8E_.wvu.FilterData" localSheetId="7" hidden="1">EVENTOS!$B$6:$R$485</definedName>
    <definedName name="Z_F9383D49_C67B_402B_8009_31FCC2EA8F8E_.wvu.FilterData" localSheetId="4" hidden="1">'INF GERAIS'!$B$6:$T$453</definedName>
    <definedName name="Z_F9383D49_C67B_402B_8009_31FCC2EA8F8E_.wvu.FilterData" localSheetId="11" hidden="1">'OBS  ENC'!$B$6:$V$485</definedName>
    <definedName name="Z_F9761487_9600_4F6B_B809_EFF093545925_.wvu.FilterData" localSheetId="1" hidden="1">APOIO!$AE$4:$AG$188</definedName>
    <definedName name="Z_F9761487_9600_4F6B_B809_EFF093545925_.wvu.FilterData" localSheetId="7" hidden="1">EVENTOS!$B$6:$R$485</definedName>
    <definedName name="Z_F9AADC2C_E990_4A86_ADAF_723DE99406BE_.wvu.FilterData" localSheetId="1" hidden="1">APOIO!$AE$4:$AG$188</definedName>
    <definedName name="Z_F9AADC2C_E990_4A86_ADAF_723DE99406BE_.wvu.FilterData" localSheetId="7" hidden="1">EVENTOS!$B$6:$R$485</definedName>
    <definedName name="Z_F9C2BB7E_40CA_4767_B397_97E4B3D82F72_.wvu.FilterData" localSheetId="8" hidden="1">PAGAMENTOS!$B$6:$AY$485</definedName>
    <definedName name="Z_F9C2BB7E_40CA_4767_B397_97E4B3D82F72_.wvu.FilterData" localSheetId="9" hidden="1">VISTORIA!$B$6:$Z$454</definedName>
    <definedName name="Z_FA08C97C_6DF8_41D7_8231_A4B66DC7F5F1_.wvu.FilterData" localSheetId="1" hidden="1">APOIO!$AE$4:$AG$188</definedName>
    <definedName name="Z_FA2347D2_E0AF_4DF4_A4A1_0E0D15BFC7DA_.wvu.FilterData" localSheetId="2" hidden="1">'E-FISCO'!$A$2:$O$891</definedName>
    <definedName name="Z_FA2347D2_E0AF_4DF4_A4A1_0E0D15BFC7DA_.wvu.FilterData" localSheetId="7" hidden="1">EVENTOS!$B$6:$R$485</definedName>
    <definedName name="Z_FA2347D2_E0AF_4DF4_A4A1_0E0D15BFC7DA_.wvu.FilterData" localSheetId="4" hidden="1">'INF GERAIS'!$B$6:$T$453</definedName>
    <definedName name="Z_FA2347D2_E0AF_4DF4_A4A1_0E0D15BFC7DA_.wvu.FilterData" localSheetId="11" hidden="1">'OBS  ENC'!$B$6:$V$485</definedName>
    <definedName name="Z_FA303D93_3509_433E_A68D_D1672F75CE40_.wvu.FilterData" localSheetId="9" hidden="1">VISTORIA!$B$6:$Z$453</definedName>
    <definedName name="Z_FA7682AD_33B5_4629_8D3F_3E3CA03525F6_.wvu.FilterData" localSheetId="1" hidden="1">APOIO!$AE$4:$AG$188</definedName>
    <definedName name="Z_FA7682AD_33B5_4629_8D3F_3E3CA03525F6_.wvu.FilterData" localSheetId="7" hidden="1">EVENTOS!$B$6:$R$485</definedName>
    <definedName name="Z_FA7682AD_33B5_4629_8D3F_3E3CA03525F6_.wvu.FilterData" localSheetId="4" hidden="1">'INF GERAIS'!$B$6:$T$453</definedName>
    <definedName name="Z_FA7682AD_33B5_4629_8D3F_3E3CA03525F6_.wvu.FilterData" localSheetId="11" hidden="1">'OBS  ENC'!$B$6:$V$485</definedName>
    <definedName name="Z_FA7682AD_33B5_4629_8D3F_3E3CA03525F6_.wvu.FilterData" localSheetId="8" hidden="1">PAGAMENTOS!$B$6:$AY$485</definedName>
    <definedName name="Z_FA7682AD_33B5_4629_8D3F_3E3CA03525F6_.wvu.FilterData" localSheetId="10" hidden="1">'PRESTAÇÃO DE CONTAS'!$B$6:$O$485</definedName>
    <definedName name="Z_FA7682AD_33B5_4629_8D3F_3E3CA03525F6_.wvu.FilterData" localSheetId="9" hidden="1">VISTORIA!$B$6:$Z$453</definedName>
    <definedName name="Z_FAACE335_75B3_4C36_8755_6F771B0F76F5_.wvu.FilterData" localSheetId="7" hidden="1">EVENTOS!$B$6:$R$485</definedName>
    <definedName name="Z_FAACE335_75B3_4C36_8755_6F771B0F76F5_.wvu.FilterData" localSheetId="11" hidden="1">'OBS  ENC'!$B$6:$V$485</definedName>
    <definedName name="Z_FAACE335_75B3_4C36_8755_6F771B0F76F5_.wvu.FilterData" localSheetId="8" hidden="1">PAGAMENTOS!$B$6:$AY$485</definedName>
    <definedName name="Z_FAACE335_75B3_4C36_8755_6F771B0F76F5_.wvu.FilterData" localSheetId="9" hidden="1">VISTORIA!$B$6:$Z$453</definedName>
    <definedName name="Z_FAE22486_062A_4628_B2D1_7E14FB7867E0_.wvu.FilterData" localSheetId="1" hidden="1">APOIO!$AE$4:$AG$188</definedName>
    <definedName name="Z_FAE22486_062A_4628_B2D1_7E14FB7867E0_.wvu.FilterData" localSheetId="7" hidden="1">EVENTOS!$B$6:$R$485</definedName>
    <definedName name="Z_FAE96D4A_3945_4EA8_B928_DD50A95671BB_.wvu.FilterData" localSheetId="1" hidden="1">APOIO!$AE$4:$AG$188</definedName>
    <definedName name="Z_FAE96D4A_3945_4EA8_B928_DD50A95671BB_.wvu.FilterData" localSheetId="7" hidden="1">EVENTOS!$B$6:$R$485</definedName>
    <definedName name="Z_FAE96D4A_3945_4EA8_B928_DD50A95671BB_.wvu.FilterData" localSheetId="4" hidden="1">'INF GERAIS'!$B$6:$T$453</definedName>
    <definedName name="Z_FAE96D4A_3945_4EA8_B928_DD50A95671BB_.wvu.FilterData" localSheetId="8" hidden="1">PAGAMENTOS!$B$6:$AY$485</definedName>
    <definedName name="Z_FAE96D4A_3945_4EA8_B928_DD50A95671BB_.wvu.FilterData" localSheetId="9" hidden="1">VISTORIA!$B$6:$Z$454</definedName>
    <definedName name="Z_FB160738_37B2_4BEB_B016_E821C6A8E9A2_.wvu.FilterData" localSheetId="9" hidden="1">VISTORIA!$B$6:$Z$453</definedName>
    <definedName name="Z_FB23843A_85CF_43F3_ADDB_D2640DA0A323_.wvu.FilterData" localSheetId="1" hidden="1">APOIO!$AE$4:$AG$188</definedName>
    <definedName name="Z_FB23843A_85CF_43F3_ADDB_D2640DA0A323_.wvu.FilterData" localSheetId="7" hidden="1">EVENTOS!$B$6:$R$485</definedName>
    <definedName name="Z_FB3DE318_9936_4E99_A8AF_687245286163_.wvu.FilterData" localSheetId="1" hidden="1">APOIO!$AE$4:$AG$188</definedName>
    <definedName name="Z_FB3DE318_9936_4E99_A8AF_687245286163_.wvu.FilterData" localSheetId="7" hidden="1">EVENTOS!$B$6:$R$485</definedName>
    <definedName name="Z_FB3DE318_9936_4E99_A8AF_687245286163_.wvu.FilterData" localSheetId="4" hidden="1">'INF GERAIS'!$B$6:$T$453</definedName>
    <definedName name="Z_FB3DE318_9936_4E99_A8AF_687245286163_.wvu.FilterData" localSheetId="8" hidden="1">PAGAMENTOS!$B$6:$AY$485</definedName>
    <definedName name="Z_FB3DE318_9936_4E99_A8AF_687245286163_.wvu.FilterData" localSheetId="9" hidden="1">VISTORIA!$B$6:$Z$453</definedName>
    <definedName name="Z_FB634448_3C10_44F2_971E_6E5FB6917FCC_.wvu.FilterData" localSheetId="7" hidden="1">EVENTOS!$B$6:$R$485</definedName>
    <definedName name="Z_FB634448_3C10_44F2_971E_6E5FB6917FCC_.wvu.FilterData" localSheetId="4" hidden="1">'INF GERAIS'!$B$6:$T$453</definedName>
    <definedName name="Z_FB634448_3C10_44F2_971E_6E5FB6917FCC_.wvu.FilterData" localSheetId="11" hidden="1">'OBS  ENC'!$B$6:$V$485</definedName>
    <definedName name="Z_FB634448_3C10_44F2_971E_6E5FB6917FCC_.wvu.FilterData" localSheetId="8" hidden="1">PAGAMENTOS!$B$6:$AY$485</definedName>
    <definedName name="Z_FB634448_3C10_44F2_971E_6E5FB6917FCC_.wvu.FilterData" localSheetId="10" hidden="1">'PRESTAÇÃO DE CONTAS'!$B$6:$O$485</definedName>
    <definedName name="Z_FB634448_3C10_44F2_971E_6E5FB6917FCC_.wvu.FilterData" localSheetId="9" hidden="1">VISTORIA!$B$6:$Z$453</definedName>
    <definedName name="Z_FB703852_974E_4061_B3F4_A16C3495EFA4_.wvu.FilterData" localSheetId="10" hidden="1">'PRESTAÇÃO DE CONTAS'!$B$6:$O$485</definedName>
    <definedName name="Z_FB7F2380_B1F9_4820_8FAA_7CB2E8D790BF_.wvu.FilterData" localSheetId="1" hidden="1">APOIO!$AE$4:$AG$188</definedName>
    <definedName name="Z_FBCA4507_0BCF_4796_B199_5A1628B58927_.wvu.FilterData" localSheetId="1" hidden="1">APOIO!$AE$4:$AG$188</definedName>
    <definedName name="Z_FBCA4507_0BCF_4796_B199_5A1628B58927_.wvu.FilterData" localSheetId="7" hidden="1">EVENTOS!$B$6:$R$485</definedName>
    <definedName name="Z_FC6133B7_7ADD_401D_B672_746EFF4D5337_.wvu.FilterData" localSheetId="1" hidden="1">APOIO!$AE$4:$AG$188</definedName>
    <definedName name="Z_FC6133B7_7ADD_401D_B672_746EFF4D5337_.wvu.FilterData" localSheetId="7" hidden="1">EVENTOS!$B$6:$R$485</definedName>
    <definedName name="Z_FC7B06E3_0991_44BF_B608_838B105ACD30_.wvu.FilterData" localSheetId="1" hidden="1">APOIO!$AE$4:$AG$188</definedName>
    <definedName name="Z_FC7B06E3_0991_44BF_B608_838B105ACD30_.wvu.FilterData" localSheetId="7" hidden="1">EVENTOS!$B$6:$R$485</definedName>
    <definedName name="Z_FC7B06E3_0991_44BF_B608_838B105ACD30_.wvu.FilterData" localSheetId="10" hidden="1">'PRESTAÇÃO DE CONTAS'!$B$6:$O$485</definedName>
    <definedName name="Z_FC7B06E3_0991_44BF_B608_838B105ACD30_.wvu.FilterData" localSheetId="9" hidden="1">VISTORIA!$B$6:$Z$453</definedName>
    <definedName name="Z_FC91CFF9_24F2_434B_B855_BE3254C21656_.wvu.FilterData" localSheetId="1" hidden="1">APOIO!$AE$4:$AG$188</definedName>
    <definedName name="Z_FC91CFF9_24F2_434B_B855_BE3254C21656_.wvu.FilterData" localSheetId="7" hidden="1">EVENTOS!$B$6:$R$485</definedName>
    <definedName name="Z_FC91CFF9_24F2_434B_B855_BE3254C21656_.wvu.FilterData" localSheetId="10" hidden="1">'PRESTAÇÃO DE CONTAS'!$B$6:$O$485</definedName>
    <definedName name="Z_FCA653E0_3B0C_4DB3_9CC0_F6A8FE90DA83_.wvu.FilterData" localSheetId="4" hidden="1">'INF GERAIS'!$B$6:$T$453</definedName>
    <definedName name="Z_FCDFAA65_F7C8_4977_94E7_2E2B341F80E9_.wvu.FilterData" localSheetId="1" hidden="1">APOIO!$AE$4:$AG$188</definedName>
    <definedName name="Z_FCDFAA65_F7C8_4977_94E7_2E2B341F80E9_.wvu.FilterData" localSheetId="7" hidden="1">EVENTOS!$B$6:$R$485</definedName>
    <definedName name="Z_FCDFAA65_F7C8_4977_94E7_2E2B341F80E9_.wvu.FilterData" localSheetId="11" hidden="1">'OBS  ENC'!$B$6:$V$485</definedName>
    <definedName name="Z_FCDFAA65_F7C8_4977_94E7_2E2B341F80E9_.wvu.FilterData" localSheetId="10" hidden="1">'PRESTAÇÃO DE CONTAS'!$B$6:$O$485</definedName>
    <definedName name="Z_FCF04A4E_8ED5_470F_B0A1_4D5E1107E77D_.wvu.FilterData" localSheetId="7" hidden="1">EVENTOS!$B$6:$R$485</definedName>
    <definedName name="Z_FCF04A4E_8ED5_470F_B0A1_4D5E1107E77D_.wvu.FilterData" localSheetId="4" hidden="1">'INF GERAIS'!$B$6:$T$453</definedName>
    <definedName name="Z_FCF04A4E_8ED5_470F_B0A1_4D5E1107E77D_.wvu.FilterData" localSheetId="11" hidden="1">'OBS  ENC'!$B$6:$V$485</definedName>
    <definedName name="Z_FD30C089_C0D3_47A2_8909_C9D3B6725EEA_.wvu.FilterData" localSheetId="4" hidden="1">'INF GERAIS'!$B$6:$T$453</definedName>
    <definedName name="Z_FD506EA7_AF96_4C40_AA18_222CEA7BBD15_.wvu.FilterData" localSheetId="1" hidden="1">APOIO!$AE$4:$AG$188</definedName>
    <definedName name="Z_FD506EA7_AF96_4C40_AA18_222CEA7BBD15_.wvu.FilterData" localSheetId="8" hidden="1">PAGAMENTOS!$B$6:$AY$485</definedName>
    <definedName name="Z_FD506EA7_AF96_4C40_AA18_222CEA7BBD15_.wvu.FilterData" localSheetId="9" hidden="1">VISTORIA!$B$6:$Z$454</definedName>
    <definedName name="Z_FD573FF9_FD57_4494_BD83_CD596BB1FC62_.wvu.FilterData" localSheetId="1" hidden="1">APOIO!$AE$4:$AG$188</definedName>
    <definedName name="Z_FD573FF9_FD57_4494_BD83_CD596BB1FC62_.wvu.FilterData" localSheetId="7" hidden="1">EVENTOS!$B$6:$R$485</definedName>
    <definedName name="Z_FD573FF9_FD57_4494_BD83_CD596BB1FC62_.wvu.FilterData" localSheetId="11" hidden="1">'OBS  ENC'!$B$6:$V$485</definedName>
    <definedName name="Z_FD573FF9_FD57_4494_BD83_CD596BB1FC62_.wvu.FilterData" localSheetId="10" hidden="1">'PRESTAÇÃO DE CONTAS'!$B$6:$O$485</definedName>
    <definedName name="Z_FD765D18_A4A7_4360_95B8_EAC2E2F07D93_.wvu.FilterData" localSheetId="1" hidden="1">APOIO!$AE$4:$AG$188</definedName>
    <definedName name="Z_FD765D18_A4A7_4360_95B8_EAC2E2F07D93_.wvu.FilterData" localSheetId="11" hidden="1">'OBS  ENC'!$B$6:$V$485</definedName>
    <definedName name="Z_FD765D18_A4A7_4360_95B8_EAC2E2F07D93_.wvu.FilterData" localSheetId="9" hidden="1">VISTORIA!$B$6:$Z$454</definedName>
    <definedName name="Z_FD83E8CC_7F13_46E5_B735_03DCF23BA9BE_.wvu.FilterData" localSheetId="1" hidden="1">APOIO!$AE$4:$AG$188</definedName>
    <definedName name="Z_FD83E8CC_7F13_46E5_B735_03DCF23BA9BE_.wvu.FilterData" localSheetId="7" hidden="1">EVENTOS!$B$6:$R$485</definedName>
    <definedName name="Z_FD83E8CC_7F13_46E5_B735_03DCF23BA9BE_.wvu.FilterData" localSheetId="4" hidden="1">'INF GERAIS'!$B$6:$T$453</definedName>
    <definedName name="Z_FD864624_941F_40B3_B8F0_6CC732DC0ED7_.wvu.FilterData" localSheetId="1" hidden="1">APOIO!$AE$4:$AG$188</definedName>
    <definedName name="Z_FD864624_941F_40B3_B8F0_6CC732DC0ED7_.wvu.FilterData" localSheetId="7" hidden="1">EVENTOS!$B$6:$R$485</definedName>
    <definedName name="Z_FD9A514F_7112_40C0_A9FB_7F971D0F19D1_.wvu.FilterData" localSheetId="11" hidden="1">'OBS  ENC'!$B$6:$V$485</definedName>
    <definedName name="Z_FD9A514F_7112_40C0_A9FB_7F971D0F19D1_.wvu.FilterData" localSheetId="9" hidden="1">VISTORIA!$B$6:$Z$453</definedName>
    <definedName name="Z_FDAABFAE_37B0_4A4E_8962_398C5C5F3EC8_.wvu.FilterData" localSheetId="1" hidden="1">APOIO!$AE$4:$AG$188</definedName>
    <definedName name="Z_FDAABFAE_37B0_4A4E_8962_398C5C5F3EC8_.wvu.FilterData" localSheetId="7" hidden="1">EVENTOS!$B$6:$R$485</definedName>
    <definedName name="Z_FDAABFAE_37B0_4A4E_8962_398C5C5F3EC8_.wvu.FilterData" localSheetId="4" hidden="1">'INF GERAIS'!$B$6:$T$453</definedName>
    <definedName name="Z_FDAABFAE_37B0_4A4E_8962_398C5C5F3EC8_.wvu.FilterData" localSheetId="11" hidden="1">'OBS  ENC'!$B$6:$V$485</definedName>
    <definedName name="Z_FDAABFAE_37B0_4A4E_8962_398C5C5F3EC8_.wvu.FilterData" localSheetId="10" hidden="1">'PRESTAÇÃO DE CONTAS'!$B$6:$O$485</definedName>
    <definedName name="Z_FDAABFAE_37B0_4A4E_8962_398C5C5F3EC8_.wvu.FilterData" localSheetId="9" hidden="1">VISTORIA!$B$6:$Z$454</definedName>
    <definedName name="Z_FDD68968_4D69_4C28_A19D_8CCE068DAF0A_.wvu.FilterData" localSheetId="8" hidden="1">PAGAMENTOS!$B$6:$AY$485</definedName>
    <definedName name="Z_FDEE050B_8CBA_442A_83D5_CB0F975F4713_.wvu.FilterData" localSheetId="1" hidden="1">APOIO!$AE$4:$AG$188</definedName>
    <definedName name="Z_FDEE050B_8CBA_442A_83D5_CB0F975F4713_.wvu.FilterData" localSheetId="11" hidden="1">'OBS  ENC'!$B$6:$V$485</definedName>
    <definedName name="Z_FDEE050B_8CBA_442A_83D5_CB0F975F4713_.wvu.FilterData" localSheetId="10" hidden="1">'PRESTAÇÃO DE CONTAS'!$B$6:$O$485</definedName>
    <definedName name="Z_FE11F4F3_4EC9_4C0D_AC63_FC352D629F27_.wvu.FilterData" localSheetId="1" hidden="1">APOIO!$AE$4:$AG$188</definedName>
    <definedName name="Z_FE14D667_9539_4E82_B6E4_733C2864306D_.wvu.FilterData" localSheetId="1" hidden="1">APOIO!$AE$4:$AG$188</definedName>
    <definedName name="Z_FE28BB02_7858_4DBB_8B73_E113CA4B298F_.wvu.FilterData" localSheetId="1" hidden="1">APOIO!$AE$4:$AG$188</definedName>
    <definedName name="Z_FE28BB02_7858_4DBB_8B73_E113CA4B298F_.wvu.FilterData" localSheetId="10" hidden="1">'PRESTAÇÃO DE CONTAS'!$B$6:$O$485</definedName>
    <definedName name="Z_FE458D1A_5AC0_4368_9CEF_55D732880DD8_.wvu.FilterData" localSheetId="1" hidden="1">APOIO!$AE$4:$AG$188</definedName>
    <definedName name="Z_FE458D1A_5AC0_4368_9CEF_55D732880DD8_.wvu.FilterData" localSheetId="7" hidden="1">EVENTOS!$B$6:$R$485</definedName>
    <definedName name="Z_FE971859_55B9_428A_B170_6FD439C5B550_.wvu.FilterData" localSheetId="7" hidden="1">EVENTOS!$B$6:$R$485</definedName>
    <definedName name="Z_FE971859_55B9_428A_B170_6FD439C5B550_.wvu.FilterData" localSheetId="11" hidden="1">'OBS  ENC'!$B$6:$V$485</definedName>
    <definedName name="Z_FEFB52A7_7F00_41F9_9BFF_2BC3DDD11FFA_.wvu.FilterData" localSheetId="1" hidden="1">APOIO!$AE$4:$AG$188</definedName>
    <definedName name="Z_FEFB52A7_7F00_41F9_9BFF_2BC3DDD11FFA_.wvu.FilterData" localSheetId="4" hidden="1">'INF GERAIS'!$B$6:$T$453</definedName>
    <definedName name="Z_FEFDE40D_DE20_44F9_8E37_66AB1FDAF8AD_.wvu.FilterData" localSheetId="1" hidden="1">APOIO!$AE$4:$AG$188</definedName>
    <definedName name="Z_FEFDE40D_DE20_44F9_8E37_66AB1FDAF8AD_.wvu.FilterData" localSheetId="8" hidden="1">PAGAMENTOS!$B$6:$AY$485</definedName>
    <definedName name="Z_FF57C2DA_8C15_4DF5_8377_5EBF972C93E4_.wvu.FilterData" localSheetId="8" hidden="1">PAGAMENTOS!$B$6:$AY$485</definedName>
    <definedName name="Z_FF57C2DA_8C15_4DF5_8377_5EBF972C93E4_.wvu.FilterData" localSheetId="9" hidden="1">VISTORIA!$B$6:$Z$454</definedName>
    <definedName name="Z_FF605459_7357_4DC1_A6C8_FBB864F99D4C_.wvu.FilterData" localSheetId="1" hidden="1">APOIO!$AE$4:$AG$188</definedName>
    <definedName name="Z_FF605459_7357_4DC1_A6C8_FBB864F99D4C_.wvu.FilterData" localSheetId="11" hidden="1">'OBS  ENC'!$B$6:$V$485</definedName>
    <definedName name="Z_FF774240_E85D_42C4_A82B_A65C5FD3476D_.wvu.FilterData" localSheetId="1" hidden="1">APOIO!$AE$4:$AG$188</definedName>
    <definedName name="Z_FF774240_E85D_42C4_A82B_A65C5FD3476D_.wvu.FilterData" localSheetId="11" hidden="1">'OBS  ENC'!$B$6:$V$485</definedName>
    <definedName name="Z_FF774240_E85D_42C4_A82B_A65C5FD3476D_.wvu.FilterData" localSheetId="10" hidden="1">'PRESTAÇÃO DE CONTAS'!$B$6:$O$485</definedName>
    <definedName name="Z_FFB1BBA0_2592_4B96_912C_BDEABD7D5459_.wvu.FilterData" localSheetId="1" hidden="1">APOIO!$AE$4:$AG$188</definedName>
    <definedName name="Z_FFB1BBA0_2592_4B96_912C_BDEABD7D5459_.wvu.FilterData" localSheetId="8" hidden="1">PAGAMENTOS!$B$6:$AY$485</definedName>
    <definedName name="Z_FFB1BBA0_2592_4B96_912C_BDEABD7D5459_.wvu.FilterData" localSheetId="9" hidden="1">VISTORIA!$B$6:$Z$454</definedName>
    <definedName name="Z_FFF3A371_3D68_43CC_8474_8B5D71040745_.wvu.FilterData" localSheetId="11" hidden="1">'OBS  ENC'!$B$6:$V$485</definedName>
    <definedName name="Z_FFF75DCF_807C_4CF7_892E_D090E52583FB_.wvu.FilterData" localSheetId="1" hidden="1">APOIO!$AE$4:$AG$188</definedName>
    <definedName name="Z_FFF75DCF_807C_4CF7_892E_D090E52583FB_.wvu.FilterData" localSheetId="11" hidden="1">'OBS  ENC'!$B$6:$V$485</definedName>
  </definedNames>
  <calcPr calcId="191029"/>
  <customWorkbookViews>
    <customWorkbookView name="humberto.carbonell - Modo de exibição pessoal" guid="{B5BE78D1-0D47-469B-8F65-82EBF0EA1F66}" mergeInterval="0" personalView="1" maximized="1" xWindow="-11" yWindow="-11" windowWidth="1942" windowHeight="1042" tabRatio="926" activeSheetId="2"/>
    <customWorkbookView name="luiz henrique xavier - Modo de exibição pessoal" guid="{A585DDF7-0A3C-4962-AEC1-1EDDD285BC8E}" mergeInterval="0" personalView="1" maximized="1" xWindow="-9" yWindow="-9" windowWidth="1938" windowHeight="1038" tabRatio="926" activeSheetId="2"/>
    <customWorkbookView name="paula melo - Modo de exibição pessoal" guid="{1504FA50-5BEF-4B72-815D-AABBA0DC206D}" mergeInterval="0" personalView="1" maximized="1" showSheetTabs="0" xWindow="-9" yWindow="-9" windowWidth="1938" windowHeight="1038" tabRatio="926" activeSheetId="6"/>
    <customWorkbookView name="nathalia carneiro campello vieira - Modo de exibição pessoal" guid="{14BF71DD-AD3F-418F-B86C-B7F01AFDEC65}" mergeInterval="0" personalView="1" xWindow="61" yWindow="61" windowWidth="1606" windowHeight="904" tabRatio="926" activeSheetId="2"/>
    <customWorkbookView name="roberto.silva - Modo de exibição pessoal" guid="{AD046ECD-751F-4332-8FC4-274F08D4DE7E}" mergeInterval="0" personalView="1" maximized="1" xWindow="-11" yWindow="-11" windowWidth="1942" windowHeight="1030" tabRatio="926" activeSheetId="2"/>
    <customWorkbookView name="bruno pascoal - Modo de exibição pessoal" guid="{286B6661-33B5-4C7B-9686-166C222D27BC}" mergeInterval="0" personalView="1" maximized="1" xWindow="-11" yWindow="-11" windowWidth="1942" windowHeight="1030" tabRatio="926" activeSheetId="2"/>
    <customWorkbookView name="roberta.paiva - Modo de exibição pessoal" guid="{3D50BA80-5F45-4C77-89E4-3F1F12E755CC}" mergeInterval="0" personalView="1" maximized="1" xWindow="-11" yWindow="-11" windowWidth="1942" windowHeight="1042" tabRatio="926" activeSheetId="2"/>
    <customWorkbookView name="lenin pastichi - Modo de exibição pessoal" guid="{134D87D5-BBCD-491A-8CB6-269B6CA3C08C}" mergeInterval="0" personalView="1" maximized="1" xWindow="-11" yWindow="-11" windowWidth="1942" windowHeight="1030" tabRatio="926" activeSheetId="2"/>
    <customWorkbookView name="Luiz Henrique da Silva Xavier - Modo de exibição pessoal" guid="{8DB724D8-71C2-4737-B6C6-48C13CCF3FA3}" mergeInterval="0" personalView="1" maximized="1" xWindow="-11" yWindow="-11" windowWidth="1942" windowHeight="1042" tabRatio="926" activeSheetId="2"/>
    <customWorkbookView name="leonardo.costa - Modo de exibição pessoal" guid="{567EA607-724B-4D2C-BBE1-9D84263B16FE}" mergeInterval="0" personalView="1" maximized="1" xWindow="-11" yWindow="-11" windowWidth="1942" windowHeight="1042" tabRatio="926" activeSheetId="2"/>
    <customWorkbookView name="hugo vasconcelos - Modo de exibição pessoal" guid="{78A03B60-065F-4D1D-9F63-2E6EED610C2B}" mergeInterval="0" personalView="1" maximized="1" xWindow="-11" yWindow="-11" windowWidth="1942" windowHeight="1030" tabRatio="926" activeSheetId="2"/>
    <customWorkbookView name="andrea.chaves - Modo de exibição pessoal" guid="{7A4BD4B8-7473-48EF-95D4-11E228745E12}" mergeInterval="0" personalView="1" maximized="1" showSheetTabs="0" xWindow="1" yWindow="1" windowWidth="1916" windowHeight="749" tabRatio="926" activeSheetId="8"/>
    <customWorkbookView name="luizhenrique.xavier - Modo de exibição pessoal" guid="{85F87CD0-5EA6-4229-84BD-1D11505A928D}" mergeInterval="0" personalView="1" maximized="1" xWindow="1" yWindow="1" windowWidth="1366" windowHeight="538" tabRatio="926" activeSheetId="2"/>
    <customWorkbookView name="melina.vasconcelos - Modo de exibição pessoal" guid="{3B6F0F89-6487-42F6-BC01-DE8542B769AF}" mergeInterval="0" personalView="1" maximized="1" xWindow="1" yWindow="1" windowWidth="1362" windowHeight="478" tabRatio="926" activeSheetId="2"/>
    <customWorkbookView name="nathalia.vieira - Modo de exibição pessoal" guid="{0B05DA22-0544-45F5-9F7C-7731AB266AE9}" mergeInterval="0" personalView="1" maximized="1" xWindow="1" yWindow="1" windowWidth="1304" windowHeight="512" tabRatio="926" activeSheetId="2"/>
    <customWorkbookView name="sandro.dornelas - Modo de exibição pessoal" guid="{7319A0ED-B7A2-459D-898B-E7527AB2940D}" mergeInterval="0" personalView="1" maximized="1" xWindow="1" yWindow="1" windowWidth="1362" windowHeight="548" tabRatio="926" activeSheetId="6"/>
    <customWorkbookView name="vitoria.cabral - Modo de exibição pessoal" guid="{94E41AD1-0E1B-445B-AC0B-FFC90943438B}" mergeInterval="0" personalView="1" maximized="1" xWindow="1" yWindow="1" windowWidth="1362" windowHeight="538" tabRatio="926" activeSheetId="2"/>
    <customWorkbookView name="flavio.figueiredo - Modo de exibição pessoal" guid="{F6ECD0CB-F2F9-4FDC-9DDC-29355C938B39}" mergeInterval="0" personalView="1" maximized="1" xWindow="1" yWindow="1" windowWidth="1362" windowHeight="538" tabRatio="926" activeSheetId="2"/>
    <customWorkbookView name="andre.luis - Modo de exibição pessoal" guid="{020877D2-9E31-47B0-BF36-B6E09DD3D5C1}" mergeInterval="0" personalView="1" maximized="1" xWindow="1" yWindow="1" windowWidth="1362" windowHeight="538" tabRatio="926" activeSheetId="2"/>
    <customWorkbookView name="Andre Luis da Silva - Modo de exibição pessoal" guid="{B67115AF-5483-47F3-9D4D-2630A9D3733D}" mergeInterval="0" personalView="1" maximized="1" windowWidth="1362" windowHeight="503" tabRatio="926" activeSheetId="2"/>
    <customWorkbookView name="katia.santos - Modo de exibição pessoal" guid="{147E138F-2973-4C9E-8537-978B336ED5C8}" mergeInterval="0" personalView="1" maximized="1" xWindow="1" yWindow="1" windowWidth="1436" windowHeight="628" tabRatio="926" activeSheetId="9"/>
    <customWorkbookView name="  - Modo de exibição pessoal" guid="{CA5E33D8-95F8-4696-B4B2-B4448937BCFB}" mergeInterval="0" personalView="1" maximized="1" showSheetTabs="0" xWindow="1" yWindow="1" windowWidth="1436" windowHeight="679" tabRatio="926" activeSheetId="6"/>
    <customWorkbookView name="andrea.karla - Modo de exibição pessoal" guid="{F026BF9E-B40B-4FA8-8432-40C252931F7F}" mergeInterval="0" personalView="1" maximized="1" xWindow="1" yWindow="1" windowWidth="1366" windowHeight="496" tabRatio="926" activeSheetId="9"/>
    <customWorkbookView name="ligia.medeiros - Modo de exibição pessoal" guid="{DD08D2A4-472D-447F-BF8C-563FF3A48D40}" mergeInterval="0" personalView="1" maximized="1" showSheetTabs="0" xWindow="1" yWindow="1" windowWidth="1362" windowHeight="398" tabRatio="926" activeSheetId="6"/>
    <customWorkbookView name="ricardo.pansera - Modo de exibição pessoal" guid="{6D74C590-C00F-4FE4-A1EA-7DCD0D01B483}" mergeInterval="0" personalView="1" maximized="1" xWindow="1" yWindow="1" windowWidth="1362" windowHeight="564" tabRatio="926" activeSheetId="2" showFormulaBar="0"/>
    <customWorkbookView name="taysa.siqueira - Modo de exibição pessoal" guid="{C7286046-E13C-47DD-8832-615373BBE117}" mergeInterval="0" personalView="1" maximized="1" showSheetTabs="0" xWindow="1" yWindow="1" windowWidth="1916" windowHeight="749" tabRatio="926" activeSheetId="5"/>
    <customWorkbookView name="lenin.pastichi - Modo de exibição pessoal" guid="{77D7969D-7D51-405F-9672-1A9E508C0254}" mergeInterval="0" personalView="1" maximized="1" showSheetTabs="0" xWindow="1" yWindow="1" windowWidth="1024" windowHeight="496" tabRatio="926" activeSheetId="9"/>
    <customWorkbookView name="anacristina.chagas - Modo de exibição pessoal" guid="{0EA8F376-CCC5-4424-82FF-4FCBECF61C7C}" mergeInterval="0" personalView="1" maximized="1" windowWidth="1884" windowHeight="658" tabRatio="926" activeSheetId="2"/>
    <customWorkbookView name="sandra.queiroz - Modo de exibição pessoal" guid="{D837B8D3-C51B-40F7-87E9-DF86CA90BFB5}" mergeInterval="0" personalView="1" maximized="1" xWindow="-11" yWindow="-11" windowWidth="1942" windowHeight="1042" tabRatio="926" activeSheetId="2"/>
    <customWorkbookView name="emily morgan caldas macedo - Modo de exibição pessoal" guid="{2D9D49CE-0FFE-48B3-B032-F69BEBAB6071}" mergeInterval="0" personalView="1" maximized="1" xWindow="-11" yWindow="-11" windowWidth="1942" windowHeight="1030" tabRatio="926" activeSheetId="2"/>
    <customWorkbookView name="Ana Paula Monteiro - Modo de exibição pessoal" guid="{53728C17-6B57-4D5E-91EC-B1CDD187BF62}" mergeInterval="0" personalView="1" maximized="1" showSheetTabs="0" xWindow="-8" yWindow="-8" windowWidth="1382" windowHeight="744" tabRatio="926" activeSheetId="8"/>
    <customWorkbookView name="bruno.pascoal - Modo de exibição pessoal" guid="{16C96C58-9237-4D8E-9561-63FC61590799}" mergeInterval="0" personalView="1" maximized="1" xWindow="-8" yWindow="-8" windowWidth="1936" windowHeight="1024" tabRatio="926" activeSheetId="2"/>
    <customWorkbookView name="brunno.neto - Modo de exibição pessoal" guid="{8294B4A2-F0F1-4668-8538-74E7B1B76CE1}" mergeInterval="0" personalView="1" maximized="1" xWindow="-11" yWindow="-11" windowWidth="1942" windowHeight="1042" tabRatio="926" activeSheetId="2"/>
    <customWorkbookView name="leonardo costa - Modo de exibição pessoal" guid="{1E0302C1-64F9-4274-8E78-20F1B318B61C}" mergeInterval="0" personalView="1" maximized="1" showSheetTabs="0" xWindow="-9" yWindow="-9" windowWidth="1938" windowHeight="1038" tabRatio="926" activeSheetId="5"/>
    <customWorkbookView name="sandra correia de queiroz - Modo de exibição pessoal" guid="{1BB36DE2-2A74-4DAD-A297-C35420235BF0}" mergeInterval="0" personalView="1" maximized="1" xWindow="-9" yWindow="-9" windowWidth="1938" windowHeight="1038" tabRatio="926" activeSheetId="2"/>
    <customWorkbookView name="isabelle.yvette - Modo de exibição pessoal" guid="{11F48615-B8BF-4323-8500-7333A467AA12}" mergeInterval="0" personalView="1" maximized="1" windowWidth="1898" windowHeight="716" tabRatio="926" activeSheetId="2"/>
    <customWorkbookView name="Ana Cristina Tenório Chagas - Modo de exibição pessoal" guid="{5BC2AC27-9B72-4144-A6DA-27C855BC56DD}" mergeInterval="0" personalView="1" maximized="1" xWindow="-9" yWindow="-9" windowWidth="1938" windowHeight="1038" tabRatio="926"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E96" i="6" l="1"/>
  <c r="E164" i="8" l="1"/>
  <c r="M136" i="5" l="1"/>
  <c r="O274" i="5"/>
  <c r="N274" i="5"/>
  <c r="AI264" i="9" l="1"/>
  <c r="O59" i="5" l="1"/>
  <c r="N59" i="5"/>
  <c r="N155" i="5" l="1"/>
  <c r="N157" i="5"/>
  <c r="N93" i="5"/>
  <c r="N8" i="5"/>
  <c r="N9" i="5"/>
  <c r="N10" i="5"/>
  <c r="N11" i="5"/>
  <c r="N12" i="5"/>
  <c r="N13" i="5"/>
  <c r="N14" i="5"/>
  <c r="N15" i="5"/>
  <c r="N16" i="5"/>
  <c r="N17" i="5"/>
  <c r="N18" i="5"/>
  <c r="N19" i="5"/>
  <c r="N20" i="5"/>
  <c r="N21" i="5"/>
  <c r="N22" i="5"/>
  <c r="N23" i="5"/>
  <c r="N24" i="5"/>
  <c r="N25" i="5"/>
  <c r="N26" i="5"/>
  <c r="N27" i="5"/>
  <c r="N28" i="5"/>
  <c r="N29" i="5"/>
  <c r="N30" i="5"/>
  <c r="N31" i="5"/>
  <c r="N32" i="5"/>
  <c r="N33" i="5"/>
  <c r="N34" i="5"/>
  <c r="N35" i="5"/>
  <c r="N36" i="5"/>
  <c r="N37" i="5"/>
  <c r="N38" i="5"/>
  <c r="N39" i="5"/>
  <c r="N40" i="5"/>
  <c r="N41" i="5"/>
  <c r="N42" i="5"/>
  <c r="N43" i="5"/>
  <c r="N44" i="5"/>
  <c r="N45" i="5"/>
  <c r="N46" i="5"/>
  <c r="N47" i="5"/>
  <c r="N48" i="5"/>
  <c r="N49" i="5"/>
  <c r="N50" i="5"/>
  <c r="N51" i="5"/>
  <c r="N52" i="5"/>
  <c r="N53" i="5"/>
  <c r="N54" i="5"/>
  <c r="N55" i="5"/>
  <c r="N56" i="5"/>
  <c r="N57" i="5"/>
  <c r="N58" i="5"/>
  <c r="N60" i="5"/>
  <c r="N61" i="5"/>
  <c r="N62" i="5"/>
  <c r="N63" i="5"/>
  <c r="N64" i="5"/>
  <c r="N65" i="5"/>
  <c r="N66" i="5"/>
  <c r="N67" i="5"/>
  <c r="N68" i="5"/>
  <c r="N69" i="5"/>
  <c r="N70" i="5"/>
  <c r="N71" i="5"/>
  <c r="N72" i="5"/>
  <c r="N73" i="5"/>
  <c r="N74" i="5"/>
  <c r="N75" i="5"/>
  <c r="N76" i="5"/>
  <c r="N77" i="5"/>
  <c r="N78" i="5"/>
  <c r="N79" i="5"/>
  <c r="N80" i="5"/>
  <c r="N81" i="5"/>
  <c r="N82" i="5"/>
  <c r="N83" i="5"/>
  <c r="N84" i="5"/>
  <c r="N85" i="5"/>
  <c r="N86" i="5"/>
  <c r="N87" i="5"/>
  <c r="N88" i="5"/>
  <c r="N89" i="5"/>
  <c r="N90" i="5"/>
  <c r="N91" i="5"/>
  <c r="N92" i="5"/>
  <c r="N94" i="5"/>
  <c r="N95" i="5"/>
  <c r="N96" i="5"/>
  <c r="N97" i="5"/>
  <c r="N98" i="5"/>
  <c r="N99" i="5"/>
  <c r="N100" i="5"/>
  <c r="N101" i="5"/>
  <c r="N102" i="5"/>
  <c r="N103" i="5"/>
  <c r="N104" i="5"/>
  <c r="N105" i="5"/>
  <c r="N106" i="5"/>
  <c r="N107" i="5"/>
  <c r="N108" i="5"/>
  <c r="N109" i="5"/>
  <c r="N110" i="5"/>
  <c r="N111" i="5"/>
  <c r="N112" i="5"/>
  <c r="N113" i="5"/>
  <c r="N114" i="5"/>
  <c r="N115" i="5"/>
  <c r="N116" i="5"/>
  <c r="N117" i="5"/>
  <c r="N118" i="5"/>
  <c r="N119" i="5"/>
  <c r="N120" i="5"/>
  <c r="N121" i="5"/>
  <c r="N122" i="5"/>
  <c r="N123" i="5"/>
  <c r="N124" i="5"/>
  <c r="N125" i="5"/>
  <c r="N126" i="5"/>
  <c r="N127" i="5"/>
  <c r="N128" i="5"/>
  <c r="N129" i="5"/>
  <c r="N130" i="5"/>
  <c r="N131" i="5"/>
  <c r="N132" i="5"/>
  <c r="N133" i="5"/>
  <c r="N134" i="5"/>
  <c r="N135" i="5"/>
  <c r="N136" i="5"/>
  <c r="N137" i="5"/>
  <c r="N138" i="5"/>
  <c r="N139" i="5"/>
  <c r="N140" i="5"/>
  <c r="N141" i="5"/>
  <c r="N142" i="5"/>
  <c r="N143" i="5"/>
  <c r="N144" i="5"/>
  <c r="N145" i="5"/>
  <c r="N146" i="5"/>
  <c r="N147" i="5"/>
  <c r="N148" i="5"/>
  <c r="N149" i="5"/>
  <c r="N150" i="5"/>
  <c r="N151" i="5"/>
  <c r="N152" i="5"/>
  <c r="N153" i="5"/>
  <c r="N154" i="5"/>
  <c r="N156" i="5"/>
  <c r="N158" i="5"/>
  <c r="N159" i="5"/>
  <c r="N160" i="5"/>
  <c r="N161" i="5"/>
  <c r="N162" i="5"/>
  <c r="N163" i="5"/>
  <c r="N164" i="5"/>
  <c r="G164" i="6" s="1"/>
  <c r="N165" i="5"/>
  <c r="N166" i="5"/>
  <c r="N167" i="5"/>
  <c r="N168" i="5"/>
  <c r="N169" i="5"/>
  <c r="N170" i="5"/>
  <c r="N171" i="5"/>
  <c r="N172" i="5"/>
  <c r="N173" i="5"/>
  <c r="N174" i="5"/>
  <c r="N175" i="5"/>
  <c r="N176" i="5"/>
  <c r="N177" i="5"/>
  <c r="N178" i="5"/>
  <c r="N179" i="5"/>
  <c r="N180" i="5"/>
  <c r="N181" i="5"/>
  <c r="N182" i="5"/>
  <c r="N183" i="5"/>
  <c r="N184" i="5"/>
  <c r="N185" i="5"/>
  <c r="N186" i="5"/>
  <c r="N187" i="5"/>
  <c r="N188" i="5"/>
  <c r="N189" i="5"/>
  <c r="N190" i="5"/>
  <c r="N191" i="5"/>
  <c r="N192" i="5"/>
  <c r="N193" i="5"/>
  <c r="N194" i="5"/>
  <c r="N195" i="5"/>
  <c r="N196" i="5"/>
  <c r="N197" i="5"/>
  <c r="N198" i="5"/>
  <c r="N199" i="5"/>
  <c r="N200" i="5"/>
  <c r="N201" i="5"/>
  <c r="N202" i="5"/>
  <c r="N203" i="5"/>
  <c r="N204" i="5"/>
  <c r="N205" i="5"/>
  <c r="N206" i="5"/>
  <c r="N207" i="5"/>
  <c r="N208" i="5"/>
  <c r="N209" i="5"/>
  <c r="N210" i="5"/>
  <c r="N211" i="5"/>
  <c r="N212" i="5"/>
  <c r="N213" i="5"/>
  <c r="N214" i="5"/>
  <c r="N215" i="5"/>
  <c r="N216" i="5"/>
  <c r="N217" i="5"/>
  <c r="N218" i="5"/>
  <c r="N219" i="5"/>
  <c r="N220" i="5"/>
  <c r="N221" i="5"/>
  <c r="N222" i="5"/>
  <c r="N223" i="5"/>
  <c r="N224" i="5"/>
  <c r="N225" i="5"/>
  <c r="N226" i="5"/>
  <c r="N227" i="5"/>
  <c r="N228" i="5"/>
  <c r="N229" i="5"/>
  <c r="N230" i="5"/>
  <c r="N231" i="5"/>
  <c r="N232" i="5"/>
  <c r="N233" i="5"/>
  <c r="N234" i="5"/>
  <c r="N235" i="5"/>
  <c r="N236" i="5"/>
  <c r="N237" i="5"/>
  <c r="N238" i="5"/>
  <c r="N239" i="5"/>
  <c r="G239" i="6" s="1"/>
  <c r="N240" i="5"/>
  <c r="N241" i="5"/>
  <c r="N242" i="5"/>
  <c r="N243" i="5"/>
  <c r="N244" i="5"/>
  <c r="N245" i="5"/>
  <c r="N246" i="5"/>
  <c r="N247" i="5"/>
  <c r="N248" i="5"/>
  <c r="N249" i="5"/>
  <c r="N250" i="5"/>
  <c r="N251" i="5"/>
  <c r="N252" i="5"/>
  <c r="N253" i="5"/>
  <c r="N254" i="5"/>
  <c r="N255" i="5"/>
  <c r="N256" i="5"/>
  <c r="N257" i="5"/>
  <c r="N258" i="5"/>
  <c r="N259" i="5"/>
  <c r="N260" i="5"/>
  <c r="N261" i="5"/>
  <c r="N262" i="5"/>
  <c r="N263" i="5"/>
  <c r="N264" i="5"/>
  <c r="N265" i="5"/>
  <c r="N266" i="5"/>
  <c r="N267" i="5"/>
  <c r="N268" i="5"/>
  <c r="N269" i="5"/>
  <c r="N270" i="5"/>
  <c r="N271" i="5"/>
  <c r="N272" i="5"/>
  <c r="N273" i="5"/>
  <c r="N275" i="5"/>
  <c r="N276" i="5"/>
  <c r="N277" i="5"/>
  <c r="N278" i="5"/>
  <c r="N279" i="5"/>
  <c r="N280" i="5"/>
  <c r="N281" i="5"/>
  <c r="N282" i="5"/>
  <c r="N283" i="5"/>
  <c r="N284" i="5"/>
  <c r="N285" i="5"/>
  <c r="N286" i="5"/>
  <c r="N287" i="5"/>
  <c r="N288" i="5"/>
  <c r="N289" i="5"/>
  <c r="N290" i="5"/>
  <c r="N291" i="5"/>
  <c r="N292" i="5"/>
  <c r="N293" i="5"/>
  <c r="N294" i="5"/>
  <c r="N295" i="5"/>
  <c r="N296" i="5"/>
  <c r="N297" i="5"/>
  <c r="N298" i="5"/>
  <c r="N299" i="5"/>
  <c r="N300" i="5"/>
  <c r="N301" i="5"/>
  <c r="N302" i="5"/>
  <c r="N303" i="5"/>
  <c r="N304" i="5"/>
  <c r="N305" i="5"/>
  <c r="N306" i="5"/>
  <c r="N307" i="5"/>
  <c r="N308" i="5"/>
  <c r="N309" i="5"/>
  <c r="N310" i="5"/>
  <c r="N311" i="5"/>
  <c r="N312" i="5"/>
  <c r="N313" i="5"/>
  <c r="N314" i="5"/>
  <c r="N315" i="5"/>
  <c r="N316" i="5"/>
  <c r="N317" i="5"/>
  <c r="N318" i="5"/>
  <c r="N319" i="5"/>
  <c r="N320" i="5"/>
  <c r="N321" i="5"/>
  <c r="N322" i="5"/>
  <c r="N323" i="5"/>
  <c r="N324" i="5"/>
  <c r="N325" i="5"/>
  <c r="N326" i="5"/>
  <c r="N327" i="5"/>
  <c r="N328" i="5"/>
  <c r="N329" i="5"/>
  <c r="N330" i="5"/>
  <c r="N331" i="5"/>
  <c r="N332" i="5"/>
  <c r="N333" i="5"/>
  <c r="N334" i="5"/>
  <c r="N335" i="5"/>
  <c r="N336" i="5"/>
  <c r="N337" i="5"/>
  <c r="N338" i="5"/>
  <c r="N339" i="5"/>
  <c r="N340" i="5"/>
  <c r="N341" i="5"/>
  <c r="N342" i="5"/>
  <c r="N343" i="5"/>
  <c r="N344" i="5"/>
  <c r="N345" i="5"/>
  <c r="N346" i="5"/>
  <c r="N347" i="5"/>
  <c r="N348" i="5"/>
  <c r="N349" i="5"/>
  <c r="N350" i="5"/>
  <c r="N351" i="5"/>
  <c r="N352" i="5"/>
  <c r="N353" i="5"/>
  <c r="N354" i="5"/>
  <c r="N355" i="5"/>
  <c r="N356" i="5"/>
  <c r="N357" i="5"/>
  <c r="N358" i="5"/>
  <c r="N359" i="5"/>
  <c r="N360" i="5"/>
  <c r="N361" i="5"/>
  <c r="N362" i="5"/>
  <c r="N363" i="5"/>
  <c r="N364" i="5"/>
  <c r="N365" i="5"/>
  <c r="N366" i="5"/>
  <c r="N367" i="5"/>
  <c r="N368" i="5"/>
  <c r="N369" i="5"/>
  <c r="N370" i="5"/>
  <c r="N371" i="5"/>
  <c r="N372" i="5"/>
  <c r="N373" i="5"/>
  <c r="N374" i="5"/>
  <c r="N375" i="5"/>
  <c r="N376" i="5"/>
  <c r="N377" i="5"/>
  <c r="N378" i="5"/>
  <c r="N379" i="5"/>
  <c r="N380" i="5"/>
  <c r="N381" i="5"/>
  <c r="N382" i="5"/>
  <c r="N383" i="5"/>
  <c r="N384" i="5"/>
  <c r="N385" i="5"/>
  <c r="N386" i="5"/>
  <c r="N387" i="5"/>
  <c r="N388" i="5"/>
  <c r="N389" i="5"/>
  <c r="N390" i="5"/>
  <c r="N391" i="5"/>
  <c r="N392" i="5"/>
  <c r="N393" i="5"/>
  <c r="N394" i="5"/>
  <c r="N395" i="5"/>
  <c r="N396" i="5"/>
  <c r="N397" i="5"/>
  <c r="N398" i="5"/>
  <c r="N399" i="5"/>
  <c r="N400" i="5"/>
  <c r="N401" i="5"/>
  <c r="N402" i="5"/>
  <c r="N403" i="5"/>
  <c r="N404" i="5"/>
  <c r="N405" i="5"/>
  <c r="N406" i="5"/>
  <c r="N407" i="5"/>
  <c r="N408" i="5"/>
  <c r="N409" i="5"/>
  <c r="N410" i="5"/>
  <c r="N411" i="5"/>
  <c r="N412" i="5"/>
  <c r="N413" i="5"/>
  <c r="N414" i="5"/>
  <c r="N415" i="5"/>
  <c r="N416" i="5"/>
  <c r="N417" i="5"/>
  <c r="N418" i="5"/>
  <c r="N419" i="5"/>
  <c r="N420" i="5"/>
  <c r="N421" i="5"/>
  <c r="N422" i="5"/>
  <c r="N423" i="5"/>
  <c r="N424" i="5"/>
  <c r="N425" i="5"/>
  <c r="N426" i="5"/>
  <c r="N427" i="5"/>
  <c r="N428" i="5"/>
  <c r="N429" i="5"/>
  <c r="N430" i="5"/>
  <c r="N431" i="5"/>
  <c r="N432" i="5"/>
  <c r="N433" i="5"/>
  <c r="N434" i="5"/>
  <c r="N435" i="5"/>
  <c r="N436" i="5"/>
  <c r="N437" i="5"/>
  <c r="N438" i="5"/>
  <c r="N439" i="5"/>
  <c r="N440" i="5"/>
  <c r="N441" i="5"/>
  <c r="N442" i="5"/>
  <c r="N443" i="5"/>
  <c r="N444" i="5"/>
  <c r="N445" i="5"/>
  <c r="N446" i="5"/>
  <c r="N447" i="5"/>
  <c r="N448" i="5"/>
  <c r="N449" i="5"/>
  <c r="N450" i="5"/>
  <c r="N451" i="5"/>
  <c r="N452" i="5"/>
  <c r="N453" i="5"/>
  <c r="K454" i="6"/>
  <c r="K453" i="6"/>
  <c r="K452" i="6"/>
  <c r="K451" i="6"/>
  <c r="K450" i="6"/>
  <c r="K449" i="6"/>
  <c r="K448" i="6"/>
  <c r="K447" i="6"/>
  <c r="K446" i="6"/>
  <c r="K445" i="6"/>
  <c r="K444" i="6"/>
  <c r="K443" i="6"/>
  <c r="K442" i="6"/>
  <c r="K441" i="6"/>
  <c r="K440" i="6"/>
  <c r="K439" i="6"/>
  <c r="K438" i="6"/>
  <c r="K437" i="6"/>
  <c r="K436" i="6"/>
  <c r="K435" i="6"/>
  <c r="K434" i="6"/>
  <c r="K433" i="6"/>
  <c r="K432" i="6"/>
  <c r="K431" i="6"/>
  <c r="K430" i="6"/>
  <c r="K429" i="6"/>
  <c r="K428" i="6"/>
  <c r="K427" i="6"/>
  <c r="K426" i="6"/>
  <c r="K425" i="6"/>
  <c r="K424" i="6"/>
  <c r="K423" i="6"/>
  <c r="K422" i="6"/>
  <c r="K421" i="6"/>
  <c r="K420" i="6"/>
  <c r="K419" i="6"/>
  <c r="K418" i="6"/>
  <c r="K417" i="6"/>
  <c r="K416" i="6"/>
  <c r="K415" i="6"/>
  <c r="K414" i="6"/>
  <c r="K413" i="6"/>
  <c r="K412" i="6"/>
  <c r="K411" i="6"/>
  <c r="K410" i="6"/>
  <c r="K409" i="6"/>
  <c r="K408" i="6"/>
  <c r="K407" i="6"/>
  <c r="K406" i="6"/>
  <c r="K405" i="6"/>
  <c r="K404" i="6"/>
  <c r="K403" i="6"/>
  <c r="K402" i="6"/>
  <c r="K401" i="6"/>
  <c r="K400" i="6"/>
  <c r="K399" i="6"/>
  <c r="K398" i="6"/>
  <c r="K397" i="6"/>
  <c r="K396" i="6"/>
  <c r="K395" i="6"/>
  <c r="K394" i="6"/>
  <c r="K393" i="6"/>
  <c r="K392" i="6"/>
  <c r="K391" i="6"/>
  <c r="K390" i="6"/>
  <c r="K389" i="6"/>
  <c r="K388" i="6"/>
  <c r="K387" i="6"/>
  <c r="K386" i="6"/>
  <c r="K385" i="6"/>
  <c r="K384" i="6"/>
  <c r="K383" i="6"/>
  <c r="K382" i="6"/>
  <c r="K381" i="6"/>
  <c r="K380" i="6"/>
  <c r="K379" i="6"/>
  <c r="K378" i="6"/>
  <c r="K377" i="6"/>
  <c r="K376" i="6"/>
  <c r="K375" i="6"/>
  <c r="K374" i="6"/>
  <c r="K373" i="6"/>
  <c r="K372" i="6"/>
  <c r="K371" i="6"/>
  <c r="K370" i="6"/>
  <c r="K369" i="6"/>
  <c r="K368" i="6"/>
  <c r="K367" i="6"/>
  <c r="K366" i="6"/>
  <c r="K365" i="6"/>
  <c r="K364" i="6"/>
  <c r="K363" i="6"/>
  <c r="K362" i="6"/>
  <c r="K361" i="6"/>
  <c r="K360" i="6"/>
  <c r="K359" i="6"/>
  <c r="K358" i="6"/>
  <c r="K357" i="6"/>
  <c r="K356" i="6"/>
  <c r="K355" i="6"/>
  <c r="K354" i="6"/>
  <c r="K353" i="6"/>
  <c r="K352" i="6"/>
  <c r="K351" i="6"/>
  <c r="K350" i="6"/>
  <c r="K349" i="6"/>
  <c r="K348" i="6"/>
  <c r="K347" i="6"/>
  <c r="K346" i="6"/>
  <c r="K345" i="6"/>
  <c r="K344" i="6"/>
  <c r="K343" i="6"/>
  <c r="K342" i="6"/>
  <c r="K341" i="6"/>
  <c r="K340" i="6"/>
  <c r="K339" i="6"/>
  <c r="K338" i="6"/>
  <c r="K337" i="6"/>
  <c r="K336" i="6"/>
  <c r="K335" i="6"/>
  <c r="K334" i="6"/>
  <c r="K333" i="6"/>
  <c r="K332" i="6"/>
  <c r="K331" i="6"/>
  <c r="K330" i="6"/>
  <c r="K329" i="6"/>
  <c r="K328" i="6"/>
  <c r="K327" i="6"/>
  <c r="K326" i="6"/>
  <c r="K325" i="6"/>
  <c r="K324" i="6"/>
  <c r="K323" i="6"/>
  <c r="K322" i="6"/>
  <c r="K321" i="6"/>
  <c r="K320" i="6"/>
  <c r="K319" i="6"/>
  <c r="K318" i="6"/>
  <c r="K317" i="6"/>
  <c r="K316" i="6"/>
  <c r="K315" i="6"/>
  <c r="K314" i="6"/>
  <c r="K313" i="6"/>
  <c r="K312" i="6"/>
  <c r="K311" i="6"/>
  <c r="K310" i="6"/>
  <c r="K309" i="6"/>
  <c r="K308" i="6"/>
  <c r="K307" i="6"/>
  <c r="K306" i="6"/>
  <c r="K305" i="6"/>
  <c r="K304" i="6"/>
  <c r="K303" i="6"/>
  <c r="K302" i="6"/>
  <c r="K301" i="6"/>
  <c r="K300" i="6"/>
  <c r="K299" i="6"/>
  <c r="K298" i="6"/>
  <c r="K297" i="6"/>
  <c r="K296" i="6"/>
  <c r="K295" i="6"/>
  <c r="K294" i="6"/>
  <c r="K293" i="6"/>
  <c r="K292" i="6"/>
  <c r="K291" i="6"/>
  <c r="K290" i="6"/>
  <c r="K289" i="6"/>
  <c r="K288" i="6"/>
  <c r="K287" i="6"/>
  <c r="K286" i="6"/>
  <c r="K285" i="6"/>
  <c r="K284" i="6"/>
  <c r="K283" i="6"/>
  <c r="K282" i="6"/>
  <c r="K281" i="6"/>
  <c r="K280" i="6"/>
  <c r="K279" i="6"/>
  <c r="K278" i="6"/>
  <c r="K277" i="6"/>
  <c r="K276" i="6"/>
  <c r="K275" i="6"/>
  <c r="K274" i="6"/>
  <c r="K273" i="6"/>
  <c r="K272" i="6"/>
  <c r="K271" i="6"/>
  <c r="K270" i="6"/>
  <c r="K269" i="6"/>
  <c r="K268" i="6"/>
  <c r="K267" i="6"/>
  <c r="K266" i="6"/>
  <c r="K265" i="6"/>
  <c r="K264" i="6"/>
  <c r="K263" i="6"/>
  <c r="K262" i="6"/>
  <c r="K261" i="6"/>
  <c r="K260" i="6"/>
  <c r="K259" i="6"/>
  <c r="K258" i="6"/>
  <c r="K257" i="6"/>
  <c r="K256" i="6"/>
  <c r="K255" i="6"/>
  <c r="K254" i="6"/>
  <c r="K253" i="6"/>
  <c r="K252" i="6"/>
  <c r="K251" i="6"/>
  <c r="K250" i="6"/>
  <c r="K249" i="6"/>
  <c r="K248" i="6"/>
  <c r="K247" i="6"/>
  <c r="K246" i="6"/>
  <c r="K245" i="6"/>
  <c r="K244" i="6"/>
  <c r="K243" i="6"/>
  <c r="K242" i="6"/>
  <c r="K241" i="6"/>
  <c r="K240" i="6"/>
  <c r="K239" i="6"/>
  <c r="K238" i="6"/>
  <c r="K237" i="6"/>
  <c r="K236" i="6"/>
  <c r="K235" i="6"/>
  <c r="K234" i="6"/>
  <c r="K233" i="6"/>
  <c r="K232" i="6"/>
  <c r="K231" i="6"/>
  <c r="K230" i="6"/>
  <c r="K229" i="6"/>
  <c r="K228" i="6"/>
  <c r="K227" i="6"/>
  <c r="K226" i="6"/>
  <c r="K225" i="6"/>
  <c r="K224" i="6"/>
  <c r="K223" i="6"/>
  <c r="K222" i="6"/>
  <c r="K221" i="6"/>
  <c r="K220" i="6"/>
  <c r="K219" i="6"/>
  <c r="K218" i="6"/>
  <c r="K217" i="6"/>
  <c r="K216" i="6"/>
  <c r="K215" i="6"/>
  <c r="K214" i="6"/>
  <c r="K213" i="6"/>
  <c r="K212" i="6"/>
  <c r="K211" i="6"/>
  <c r="K210" i="6"/>
  <c r="K209" i="6"/>
  <c r="K208" i="6"/>
  <c r="K207" i="6"/>
  <c r="K206" i="6"/>
  <c r="K205" i="6"/>
  <c r="K204" i="6"/>
  <c r="K203" i="6"/>
  <c r="K202" i="6"/>
  <c r="K201" i="6"/>
  <c r="K200" i="6"/>
  <c r="K199" i="6"/>
  <c r="K198" i="6"/>
  <c r="K197" i="6"/>
  <c r="K196" i="6"/>
  <c r="K195" i="6"/>
  <c r="K194" i="6"/>
  <c r="K193" i="6"/>
  <c r="K192" i="6"/>
  <c r="K191" i="6"/>
  <c r="K190" i="6"/>
  <c r="K189" i="6"/>
  <c r="K188" i="6"/>
  <c r="K187" i="6"/>
  <c r="K186" i="6"/>
  <c r="K185" i="6"/>
  <c r="K184" i="6"/>
  <c r="K183" i="6"/>
  <c r="K182" i="6"/>
  <c r="K181" i="6"/>
  <c r="K180" i="6"/>
  <c r="K179" i="6"/>
  <c r="K178" i="6"/>
  <c r="K177" i="6"/>
  <c r="K176" i="6"/>
  <c r="K175" i="6"/>
  <c r="K174" i="6"/>
  <c r="K173" i="6"/>
  <c r="K172" i="6"/>
  <c r="K171" i="6"/>
  <c r="K170" i="6"/>
  <c r="K169" i="6"/>
  <c r="K168" i="6"/>
  <c r="K167" i="6"/>
  <c r="K166" i="6"/>
  <c r="K165" i="6"/>
  <c r="K164" i="6"/>
  <c r="K163" i="6"/>
  <c r="K162" i="6"/>
  <c r="K161" i="6"/>
  <c r="K160" i="6"/>
  <c r="K159" i="6"/>
  <c r="K158" i="6"/>
  <c r="K157" i="6"/>
  <c r="K156" i="6"/>
  <c r="K155" i="6"/>
  <c r="K154" i="6"/>
  <c r="K153" i="6"/>
  <c r="K152" i="6"/>
  <c r="K151" i="6"/>
  <c r="K150" i="6"/>
  <c r="K149" i="6"/>
  <c r="K148" i="6"/>
  <c r="K147" i="6"/>
  <c r="K146" i="6"/>
  <c r="K145" i="6"/>
  <c r="K144" i="6"/>
  <c r="K143" i="6"/>
  <c r="K142" i="6"/>
  <c r="K141" i="6"/>
  <c r="K140" i="6"/>
  <c r="K139" i="6"/>
  <c r="K138" i="6"/>
  <c r="K137" i="6"/>
  <c r="K136" i="6"/>
  <c r="K135" i="6"/>
  <c r="K134" i="6"/>
  <c r="K133" i="6"/>
  <c r="K132" i="6"/>
  <c r="K131" i="6"/>
  <c r="K130" i="6"/>
  <c r="K129" i="6"/>
  <c r="K128" i="6"/>
  <c r="K127" i="6"/>
  <c r="K126" i="6"/>
  <c r="K125" i="6"/>
  <c r="K124" i="6"/>
  <c r="K123" i="6"/>
  <c r="K122" i="6"/>
  <c r="K121" i="6"/>
  <c r="K120" i="6"/>
  <c r="K119" i="6"/>
  <c r="K118" i="6"/>
  <c r="K117" i="6"/>
  <c r="K116" i="6"/>
  <c r="K115" i="6"/>
  <c r="K114" i="6"/>
  <c r="K113" i="6"/>
  <c r="K112" i="6"/>
  <c r="K111" i="6"/>
  <c r="K110" i="6"/>
  <c r="K109" i="6"/>
  <c r="K108" i="6"/>
  <c r="K107" i="6"/>
  <c r="K106" i="6"/>
  <c r="K105" i="6"/>
  <c r="K104" i="6"/>
  <c r="K103" i="6"/>
  <c r="K102" i="6"/>
  <c r="K101" i="6"/>
  <c r="K100" i="6"/>
  <c r="K99" i="6"/>
  <c r="K98" i="6"/>
  <c r="K97" i="6"/>
  <c r="K96" i="6"/>
  <c r="K95" i="6"/>
  <c r="K94" i="6"/>
  <c r="K93" i="6"/>
  <c r="K92" i="6"/>
  <c r="K91" i="6"/>
  <c r="K90" i="6"/>
  <c r="K89" i="6"/>
  <c r="K88" i="6"/>
  <c r="K87" i="6"/>
  <c r="K86" i="6"/>
  <c r="K85" i="6"/>
  <c r="K84" i="6"/>
  <c r="K83" i="6"/>
  <c r="K82" i="6"/>
  <c r="K81" i="6"/>
  <c r="K80" i="6"/>
  <c r="K79" i="6"/>
  <c r="K78" i="6"/>
  <c r="K77" i="6"/>
  <c r="K76" i="6"/>
  <c r="K75" i="6"/>
  <c r="K74" i="6"/>
  <c r="K73" i="6"/>
  <c r="K72" i="6"/>
  <c r="K71" i="6"/>
  <c r="K70" i="6"/>
  <c r="K69" i="6"/>
  <c r="K68" i="6"/>
  <c r="K67" i="6"/>
  <c r="K66" i="6"/>
  <c r="K65" i="6"/>
  <c r="K64" i="6"/>
  <c r="K63" i="6"/>
  <c r="K62" i="6"/>
  <c r="K61" i="6"/>
  <c r="K60" i="6"/>
  <c r="K59" i="6"/>
  <c r="K58" i="6"/>
  <c r="K57" i="6"/>
  <c r="K56" i="6"/>
  <c r="K55" i="6"/>
  <c r="K54" i="6"/>
  <c r="K53" i="6"/>
  <c r="K52" i="6"/>
  <c r="K51" i="6"/>
  <c r="K50" i="6"/>
  <c r="K49" i="6"/>
  <c r="K48" i="6"/>
  <c r="K47" i="6"/>
  <c r="K46" i="6"/>
  <c r="K45" i="6"/>
  <c r="K44" i="6"/>
  <c r="K43" i="6"/>
  <c r="K42" i="6"/>
  <c r="K41" i="6"/>
  <c r="K40" i="6"/>
  <c r="K39" i="6"/>
  <c r="K38" i="6"/>
  <c r="K37" i="6"/>
  <c r="K36" i="6"/>
  <c r="K35" i="6"/>
  <c r="K34" i="6"/>
  <c r="K33" i="6"/>
  <c r="K32" i="6"/>
  <c r="K31" i="6"/>
  <c r="K30" i="6"/>
  <c r="K29" i="6"/>
  <c r="K28" i="6"/>
  <c r="K27" i="6"/>
  <c r="K26" i="6"/>
  <c r="K25" i="6"/>
  <c r="K24" i="6"/>
  <c r="K23" i="6"/>
  <c r="K22" i="6"/>
  <c r="K21" i="6"/>
  <c r="K20" i="6"/>
  <c r="K19" i="6"/>
  <c r="K18" i="6"/>
  <c r="K17" i="6"/>
  <c r="K16" i="6"/>
  <c r="K15" i="6"/>
  <c r="K14" i="6"/>
  <c r="K13" i="6"/>
  <c r="K12" i="6"/>
  <c r="K11" i="6"/>
  <c r="K10" i="6"/>
  <c r="K9" i="6"/>
  <c r="K8" i="6"/>
  <c r="K5" i="5"/>
  <c r="O264" i="5" l="1"/>
  <c r="H264" i="6" s="1"/>
  <c r="I409" i="6"/>
  <c r="O248" i="5"/>
  <c r="O247" i="5"/>
  <c r="L95" i="6"/>
  <c r="J95" i="6"/>
  <c r="O47" i="5"/>
  <c r="O46" i="5"/>
  <c r="G46" i="6"/>
  <c r="R263" i="6"/>
  <c r="Z7" i="6"/>
  <c r="H200" i="9" l="1"/>
  <c r="J200" i="6"/>
  <c r="E452" i="6" l="1"/>
  <c r="O95" i="5" l="1"/>
  <c r="E260" i="6"/>
  <c r="E260" i="11"/>
  <c r="M80" i="5"/>
  <c r="M18" i="5"/>
  <c r="Q11" i="6" l="1"/>
  <c r="D209" i="9"/>
  <c r="G113" i="11"/>
  <c r="G218" i="11"/>
  <c r="G305" i="11"/>
  <c r="G395" i="11"/>
  <c r="G445" i="11"/>
  <c r="F8" i="10"/>
  <c r="F9" i="10"/>
  <c r="F10" i="10"/>
  <c r="F11" i="10"/>
  <c r="F12" i="10"/>
  <c r="F13" i="10"/>
  <c r="F14" i="10"/>
  <c r="F15" i="10"/>
  <c r="F16" i="10"/>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1"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8"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201" i="10"/>
  <c r="F202" i="10"/>
  <c r="F203" i="10"/>
  <c r="F204" i="10"/>
  <c r="F205" i="10"/>
  <c r="F206" i="10"/>
  <c r="F207" i="10"/>
  <c r="F208" i="10"/>
  <c r="F209" i="10"/>
  <c r="F210" i="10"/>
  <c r="F211" i="10"/>
  <c r="F212" i="10"/>
  <c r="F213" i="10"/>
  <c r="F214" i="10"/>
  <c r="F215" i="10"/>
  <c r="F216" i="10"/>
  <c r="F217" i="10"/>
  <c r="F218" i="10"/>
  <c r="F219" i="10"/>
  <c r="F220" i="10"/>
  <c r="F221" i="10"/>
  <c r="F222" i="10"/>
  <c r="F223" i="10"/>
  <c r="F224" i="10"/>
  <c r="F225" i="10"/>
  <c r="F226" i="10"/>
  <c r="F227" i="10"/>
  <c r="F228" i="10"/>
  <c r="F229" i="10"/>
  <c r="F230" i="10"/>
  <c r="F231" i="10"/>
  <c r="F232" i="10"/>
  <c r="F233" i="10"/>
  <c r="F234" i="10"/>
  <c r="F235" i="10"/>
  <c r="F236" i="10"/>
  <c r="F237" i="10"/>
  <c r="F238" i="10"/>
  <c r="F239" i="10"/>
  <c r="F240" i="10"/>
  <c r="F241" i="10"/>
  <c r="F242" i="10"/>
  <c r="F243" i="10"/>
  <c r="F244" i="10"/>
  <c r="F245" i="10"/>
  <c r="F246" i="10"/>
  <c r="F247" i="10"/>
  <c r="F248" i="10"/>
  <c r="F249" i="10"/>
  <c r="F250" i="10"/>
  <c r="F251" i="10"/>
  <c r="F252" i="10"/>
  <c r="F253" i="10"/>
  <c r="F254" i="10"/>
  <c r="F255" i="10"/>
  <c r="F256" i="10"/>
  <c r="F257" i="10"/>
  <c r="F258" i="10"/>
  <c r="F259" i="10"/>
  <c r="F260" i="10"/>
  <c r="F261" i="10"/>
  <c r="F262" i="10"/>
  <c r="F263" i="10"/>
  <c r="F264" i="10"/>
  <c r="F265" i="10"/>
  <c r="F266" i="10"/>
  <c r="F267" i="10"/>
  <c r="F268" i="10"/>
  <c r="F269" i="10"/>
  <c r="F270" i="10"/>
  <c r="F271" i="10"/>
  <c r="F272" i="10"/>
  <c r="F273" i="10"/>
  <c r="F274" i="10"/>
  <c r="F275" i="10"/>
  <c r="F276" i="10"/>
  <c r="F277" i="10"/>
  <c r="F278" i="10"/>
  <c r="F279" i="10"/>
  <c r="F280" i="10"/>
  <c r="F281" i="10"/>
  <c r="F282" i="10"/>
  <c r="F283" i="10"/>
  <c r="F284" i="10"/>
  <c r="F285" i="10"/>
  <c r="F286" i="10"/>
  <c r="F287" i="10"/>
  <c r="F288" i="10"/>
  <c r="F289" i="10"/>
  <c r="F290" i="10"/>
  <c r="F291" i="10"/>
  <c r="F292" i="10"/>
  <c r="F293" i="10"/>
  <c r="F294" i="10"/>
  <c r="F295" i="10"/>
  <c r="F296" i="10"/>
  <c r="F297" i="10"/>
  <c r="F298" i="10"/>
  <c r="F299" i="10"/>
  <c r="F300" i="10"/>
  <c r="F301" i="10"/>
  <c r="F302" i="10"/>
  <c r="F303" i="10"/>
  <c r="F304" i="10"/>
  <c r="F305" i="10"/>
  <c r="F306" i="10"/>
  <c r="F307" i="10"/>
  <c r="F308" i="10"/>
  <c r="F309" i="10"/>
  <c r="F310" i="10"/>
  <c r="F311" i="10"/>
  <c r="F312" i="10"/>
  <c r="F313" i="10"/>
  <c r="F314" i="10"/>
  <c r="F315" i="10"/>
  <c r="F316" i="10"/>
  <c r="F317" i="10"/>
  <c r="F318" i="10"/>
  <c r="F319" i="10"/>
  <c r="F320" i="10"/>
  <c r="F321" i="10"/>
  <c r="F322" i="10"/>
  <c r="F323" i="10"/>
  <c r="F324" i="10"/>
  <c r="F325" i="10"/>
  <c r="F326" i="10"/>
  <c r="F327" i="10"/>
  <c r="F328" i="10"/>
  <c r="F329" i="10"/>
  <c r="F330" i="10"/>
  <c r="F331" i="10"/>
  <c r="F332" i="10"/>
  <c r="F333" i="10"/>
  <c r="F334" i="10"/>
  <c r="F335" i="10"/>
  <c r="F336" i="10"/>
  <c r="F337" i="10"/>
  <c r="F338" i="10"/>
  <c r="F339" i="10"/>
  <c r="F340" i="10"/>
  <c r="F341" i="10"/>
  <c r="F342" i="10"/>
  <c r="F343" i="10"/>
  <c r="F344" i="10"/>
  <c r="F345" i="10"/>
  <c r="F346" i="10"/>
  <c r="F347" i="10"/>
  <c r="F348" i="10"/>
  <c r="F349" i="10"/>
  <c r="F350" i="10"/>
  <c r="F351" i="10"/>
  <c r="F352" i="10"/>
  <c r="F353" i="10"/>
  <c r="F354" i="10"/>
  <c r="F355" i="10"/>
  <c r="F356" i="10"/>
  <c r="F357" i="10"/>
  <c r="F358" i="10"/>
  <c r="F359" i="10"/>
  <c r="F360" i="10"/>
  <c r="F361" i="10"/>
  <c r="F362" i="10"/>
  <c r="F363" i="10"/>
  <c r="F364" i="10"/>
  <c r="F365" i="10"/>
  <c r="F366" i="10"/>
  <c r="F367" i="10"/>
  <c r="F368" i="10"/>
  <c r="F369" i="10"/>
  <c r="F370" i="10"/>
  <c r="F371" i="10"/>
  <c r="F372" i="10"/>
  <c r="F373" i="10"/>
  <c r="F374" i="10"/>
  <c r="F375" i="10"/>
  <c r="F376" i="10"/>
  <c r="F377" i="10"/>
  <c r="F378" i="10"/>
  <c r="F379" i="10"/>
  <c r="F380" i="10"/>
  <c r="F381" i="10"/>
  <c r="F382" i="10"/>
  <c r="F383" i="10"/>
  <c r="F384" i="10"/>
  <c r="F385" i="10"/>
  <c r="F386" i="10"/>
  <c r="F387" i="10"/>
  <c r="F388" i="10"/>
  <c r="F389" i="10"/>
  <c r="F390" i="10"/>
  <c r="F391" i="10"/>
  <c r="F392" i="10"/>
  <c r="F393" i="10"/>
  <c r="F394" i="10"/>
  <c r="F395" i="10"/>
  <c r="F396" i="10"/>
  <c r="F397" i="10"/>
  <c r="F398" i="10"/>
  <c r="F399" i="10"/>
  <c r="F400" i="10"/>
  <c r="F401" i="10"/>
  <c r="F402" i="10"/>
  <c r="F403" i="10"/>
  <c r="F404" i="10"/>
  <c r="F405" i="10"/>
  <c r="F406" i="10"/>
  <c r="F407" i="10"/>
  <c r="F408" i="10"/>
  <c r="F409" i="10"/>
  <c r="F410" i="10"/>
  <c r="F411" i="10"/>
  <c r="F412" i="10"/>
  <c r="F413" i="10"/>
  <c r="F414" i="10"/>
  <c r="F415" i="10"/>
  <c r="F416" i="10"/>
  <c r="F417" i="10"/>
  <c r="F418" i="10"/>
  <c r="F419" i="10"/>
  <c r="F420" i="10"/>
  <c r="F421" i="10"/>
  <c r="F422" i="10"/>
  <c r="F423" i="10"/>
  <c r="F424" i="10"/>
  <c r="F425" i="10"/>
  <c r="F426" i="10"/>
  <c r="F427" i="10"/>
  <c r="F428" i="10"/>
  <c r="F429" i="10"/>
  <c r="F430" i="10"/>
  <c r="F431" i="10"/>
  <c r="F432" i="10"/>
  <c r="F433" i="10"/>
  <c r="F434" i="10"/>
  <c r="F435" i="10"/>
  <c r="F436" i="10"/>
  <c r="F437" i="10"/>
  <c r="F438" i="10"/>
  <c r="F439" i="10"/>
  <c r="F440" i="10"/>
  <c r="F441" i="10"/>
  <c r="F442" i="10"/>
  <c r="F443" i="10"/>
  <c r="F444" i="10"/>
  <c r="F445" i="10"/>
  <c r="F446" i="10"/>
  <c r="F447" i="10"/>
  <c r="F448" i="10"/>
  <c r="F449" i="10"/>
  <c r="F450" i="10"/>
  <c r="F451" i="10"/>
  <c r="F452" i="10"/>
  <c r="F453" i="10"/>
  <c r="AI8" i="9"/>
  <c r="AI9" i="9"/>
  <c r="AI11" i="9"/>
  <c r="AI12" i="9"/>
  <c r="AI13" i="9"/>
  <c r="AI14" i="9"/>
  <c r="AI15" i="9"/>
  <c r="AI16" i="9"/>
  <c r="AI17" i="9"/>
  <c r="AI18" i="9"/>
  <c r="AI19" i="9"/>
  <c r="AI20" i="9"/>
  <c r="AI21" i="9"/>
  <c r="AI22" i="9"/>
  <c r="AI23" i="9"/>
  <c r="AI24" i="9"/>
  <c r="AI25" i="9"/>
  <c r="AI26" i="9"/>
  <c r="AI27" i="9"/>
  <c r="AI28" i="9"/>
  <c r="AI29" i="9"/>
  <c r="AI30" i="9"/>
  <c r="AI31" i="9"/>
  <c r="AI32" i="9"/>
  <c r="AI34" i="9"/>
  <c r="AI35" i="9"/>
  <c r="AI36" i="9"/>
  <c r="AI37" i="9"/>
  <c r="AI38" i="9"/>
  <c r="AI39" i="9"/>
  <c r="AI40" i="9"/>
  <c r="AI41" i="9"/>
  <c r="AI42" i="9"/>
  <c r="AI43" i="9"/>
  <c r="AI44" i="9"/>
  <c r="AI45" i="9"/>
  <c r="AI46" i="9"/>
  <c r="AI47" i="9"/>
  <c r="AI48" i="9"/>
  <c r="AI49" i="9"/>
  <c r="AI50" i="9"/>
  <c r="AI51" i="9"/>
  <c r="AI52" i="9"/>
  <c r="AI53" i="9"/>
  <c r="AI54" i="9"/>
  <c r="AI55" i="9"/>
  <c r="AI56" i="9"/>
  <c r="AI57" i="9"/>
  <c r="AI58" i="9"/>
  <c r="AI60" i="9"/>
  <c r="AI61" i="9"/>
  <c r="AI62" i="9"/>
  <c r="AI63" i="9"/>
  <c r="AI64" i="9"/>
  <c r="AI65" i="9"/>
  <c r="AI66" i="9"/>
  <c r="AI67" i="9"/>
  <c r="AI68" i="9"/>
  <c r="AI69" i="9"/>
  <c r="AI70" i="9"/>
  <c r="AI71" i="9"/>
  <c r="AI72" i="9"/>
  <c r="AI73" i="9"/>
  <c r="AI74" i="9"/>
  <c r="AI75" i="9"/>
  <c r="AI76" i="9"/>
  <c r="AI78" i="9"/>
  <c r="AI79" i="9"/>
  <c r="AI80" i="9"/>
  <c r="AI81" i="9"/>
  <c r="AI82" i="9"/>
  <c r="AI83" i="9"/>
  <c r="AI84" i="9"/>
  <c r="AI86" i="9"/>
  <c r="AI87" i="9"/>
  <c r="AI88" i="9"/>
  <c r="AI89" i="9"/>
  <c r="AI90" i="9"/>
  <c r="AI91" i="9"/>
  <c r="AI92" i="9"/>
  <c r="AI93" i="9"/>
  <c r="AI94" i="9"/>
  <c r="AI95" i="9"/>
  <c r="AI96" i="9"/>
  <c r="AI97" i="9"/>
  <c r="AI98" i="9"/>
  <c r="AI99" i="9"/>
  <c r="AI100" i="9"/>
  <c r="AI101" i="9"/>
  <c r="AI102" i="9"/>
  <c r="AI103" i="9"/>
  <c r="AI104" i="9"/>
  <c r="AI105" i="9"/>
  <c r="AI106" i="9"/>
  <c r="AI107" i="9"/>
  <c r="AI108" i="9"/>
  <c r="AI109" i="9"/>
  <c r="AI113" i="9"/>
  <c r="AI115" i="9"/>
  <c r="AI116" i="9"/>
  <c r="AI118" i="9"/>
  <c r="AI119" i="9"/>
  <c r="AI121" i="9"/>
  <c r="AI122" i="9"/>
  <c r="AI123" i="9"/>
  <c r="AI124" i="9"/>
  <c r="AI125" i="9"/>
  <c r="AI126" i="9"/>
  <c r="AI127" i="9"/>
  <c r="AI128" i="9"/>
  <c r="AI129" i="9"/>
  <c r="AI130" i="9"/>
  <c r="AI131" i="9"/>
  <c r="AI132" i="9"/>
  <c r="AI133" i="9"/>
  <c r="AI134" i="9"/>
  <c r="AI135" i="9"/>
  <c r="AI136" i="9"/>
  <c r="AI137" i="9"/>
  <c r="AI139" i="9"/>
  <c r="AI140" i="9"/>
  <c r="AI142" i="9"/>
  <c r="AI143" i="9"/>
  <c r="AI144" i="9"/>
  <c r="AI145" i="9"/>
  <c r="AI146" i="9"/>
  <c r="AI147" i="9"/>
  <c r="AI148" i="9"/>
  <c r="AI149" i="9"/>
  <c r="AI150" i="9"/>
  <c r="AI151" i="9"/>
  <c r="AI152" i="9"/>
  <c r="AI153" i="9"/>
  <c r="AI154" i="9"/>
  <c r="AI155" i="9"/>
  <c r="AI156" i="9"/>
  <c r="AI157" i="9"/>
  <c r="AI158" i="9"/>
  <c r="AI159" i="9"/>
  <c r="AI160" i="9"/>
  <c r="AI161" i="9"/>
  <c r="AI162" i="9"/>
  <c r="AI163" i="9"/>
  <c r="AI164" i="9"/>
  <c r="AI165" i="9"/>
  <c r="AI166" i="9"/>
  <c r="AI167" i="9"/>
  <c r="AI169" i="9"/>
  <c r="AI170" i="9"/>
  <c r="AI171" i="9"/>
  <c r="AI172" i="9"/>
  <c r="AI173" i="9"/>
  <c r="AI174" i="9"/>
  <c r="AI175" i="9"/>
  <c r="AI176" i="9"/>
  <c r="AI177" i="9"/>
  <c r="AI178" i="9"/>
  <c r="AI179" i="9"/>
  <c r="AI180" i="9"/>
  <c r="AI181" i="9"/>
  <c r="AI182" i="9"/>
  <c r="AI184" i="9"/>
  <c r="AI187" i="9"/>
  <c r="AI188" i="9"/>
  <c r="AI189" i="9"/>
  <c r="AI190" i="9"/>
  <c r="AI191" i="9"/>
  <c r="AI192" i="9"/>
  <c r="AI194" i="9"/>
  <c r="AI196" i="9"/>
  <c r="AI197" i="9"/>
  <c r="AI198" i="9"/>
  <c r="AI200" i="9"/>
  <c r="AI201" i="9"/>
  <c r="AI202" i="9"/>
  <c r="AI203" i="9"/>
  <c r="AI204" i="9"/>
  <c r="AI205" i="9"/>
  <c r="AI206" i="9"/>
  <c r="AI207" i="9"/>
  <c r="AI208" i="9"/>
  <c r="AI209" i="9"/>
  <c r="AI210" i="9"/>
  <c r="AI211" i="9"/>
  <c r="AI212" i="9"/>
  <c r="AI213" i="9"/>
  <c r="AI214" i="9"/>
  <c r="AI215" i="9"/>
  <c r="AI216" i="9"/>
  <c r="AI217" i="9"/>
  <c r="AI219" i="9"/>
  <c r="AI220" i="9"/>
  <c r="AI221" i="9"/>
  <c r="AI222" i="9"/>
  <c r="AI223" i="9"/>
  <c r="AI224" i="9"/>
  <c r="AI225" i="9"/>
  <c r="AI226" i="9"/>
  <c r="AI227" i="9"/>
  <c r="AI228" i="9"/>
  <c r="AI229" i="9"/>
  <c r="AI230" i="9"/>
  <c r="AI231" i="9"/>
  <c r="AI232" i="9"/>
  <c r="AI233" i="9"/>
  <c r="AI234" i="9"/>
  <c r="AI235" i="9"/>
  <c r="AI237" i="9"/>
  <c r="AI239" i="9"/>
  <c r="AI240" i="9"/>
  <c r="AI241" i="9"/>
  <c r="AI242" i="9"/>
  <c r="AI244" i="9"/>
  <c r="AI245" i="9"/>
  <c r="AI246" i="9"/>
  <c r="AI247" i="9"/>
  <c r="AI248" i="9"/>
  <c r="AI249" i="9"/>
  <c r="AI250" i="9"/>
  <c r="AI251" i="9"/>
  <c r="AI252" i="9"/>
  <c r="AI254" i="9"/>
  <c r="AI255" i="9"/>
  <c r="AI256" i="9"/>
  <c r="AI257" i="9"/>
  <c r="AI258" i="9"/>
  <c r="AI259" i="9"/>
  <c r="AI260" i="9"/>
  <c r="AI261" i="9"/>
  <c r="AI262" i="9"/>
  <c r="AI265" i="9"/>
  <c r="AI266" i="9"/>
  <c r="AI267" i="9"/>
  <c r="AI268" i="9"/>
  <c r="AI269" i="9"/>
  <c r="AI270" i="9"/>
  <c r="AI271" i="9"/>
  <c r="AI272" i="9"/>
  <c r="AI273" i="9"/>
  <c r="AI274" i="9"/>
  <c r="AI275" i="9"/>
  <c r="AI280" i="9"/>
  <c r="AI281" i="9"/>
  <c r="AI282" i="9"/>
  <c r="AI284" i="9"/>
  <c r="AI285" i="9"/>
  <c r="AI286" i="9"/>
  <c r="AI287" i="9"/>
  <c r="AI288" i="9"/>
  <c r="AI289" i="9"/>
  <c r="AI290" i="9"/>
  <c r="AI292" i="9"/>
  <c r="AI293" i="9"/>
  <c r="AI294" i="9"/>
  <c r="AI295" i="9"/>
  <c r="AI296" i="9"/>
  <c r="AI301" i="9"/>
  <c r="AI302" i="9"/>
  <c r="AI303" i="9"/>
  <c r="AI304" i="9"/>
  <c r="AI305" i="9"/>
  <c r="AI306" i="9"/>
  <c r="AI307" i="9"/>
  <c r="AI308" i="9"/>
  <c r="AI309" i="9"/>
  <c r="AI310" i="9"/>
  <c r="AI311" i="9"/>
  <c r="AI312" i="9"/>
  <c r="AI313" i="9"/>
  <c r="AI314" i="9"/>
  <c r="AI316" i="9"/>
  <c r="AI317" i="9"/>
  <c r="AI318" i="9"/>
  <c r="AI320" i="9"/>
  <c r="AI322" i="9"/>
  <c r="AI328" i="9"/>
  <c r="AI329" i="9"/>
  <c r="AI330" i="9"/>
  <c r="AI331" i="9"/>
  <c r="AI332" i="9"/>
  <c r="AI333" i="9"/>
  <c r="AI334" i="9"/>
  <c r="AI335" i="9"/>
  <c r="AI336" i="9"/>
  <c r="AI337" i="9"/>
  <c r="AI338" i="9"/>
  <c r="AI339" i="9"/>
  <c r="AI340" i="9"/>
  <c r="AI341" i="9"/>
  <c r="AI342" i="9"/>
  <c r="AI343" i="9"/>
  <c r="AI344" i="9"/>
  <c r="AI345" i="9"/>
  <c r="AI347" i="9"/>
  <c r="AI348" i="9"/>
  <c r="AI349" i="9"/>
  <c r="AI350" i="9"/>
  <c r="AI351" i="9"/>
  <c r="AI352" i="9"/>
  <c r="AI353" i="9"/>
  <c r="AI354" i="9"/>
  <c r="AI356" i="9"/>
  <c r="AI357" i="9"/>
  <c r="AI358" i="9"/>
  <c r="AI359" i="9"/>
  <c r="AI360" i="9"/>
  <c r="AI361" i="9"/>
  <c r="AI363" i="9"/>
  <c r="AI364" i="9"/>
  <c r="AI365" i="9"/>
  <c r="AI366" i="9"/>
  <c r="AI368" i="9"/>
  <c r="AI369" i="9"/>
  <c r="AI370" i="9"/>
  <c r="AI371" i="9"/>
  <c r="AI372" i="9"/>
  <c r="AI373" i="9"/>
  <c r="AI374" i="9"/>
  <c r="AI375" i="9"/>
  <c r="AI376" i="9"/>
  <c r="AI377" i="9"/>
  <c r="AI378" i="9"/>
  <c r="AI381" i="9"/>
  <c r="AI382" i="9"/>
  <c r="AI383" i="9"/>
  <c r="AI386" i="9"/>
  <c r="AI387" i="9"/>
  <c r="AI388" i="9"/>
  <c r="AI389" i="9"/>
  <c r="AI390" i="9"/>
  <c r="AI391" i="9"/>
  <c r="AI392" i="9"/>
  <c r="AI393" i="9"/>
  <c r="AI394" i="9"/>
  <c r="AI396" i="9"/>
  <c r="AI398" i="9"/>
  <c r="AI399" i="9"/>
  <c r="AI400" i="9"/>
  <c r="AI401" i="9"/>
  <c r="AI402" i="9"/>
  <c r="AI403" i="9"/>
  <c r="AI404" i="9"/>
  <c r="AI405" i="9"/>
  <c r="AI406" i="9"/>
  <c r="AI407" i="9"/>
  <c r="AI408" i="9"/>
  <c r="AI410" i="9"/>
  <c r="AI411" i="9"/>
  <c r="AI412" i="9"/>
  <c r="AI413" i="9"/>
  <c r="AI414" i="9"/>
  <c r="AI415" i="9"/>
  <c r="AI416" i="9"/>
  <c r="AI417" i="9"/>
  <c r="AI418" i="9"/>
  <c r="AI419" i="9"/>
  <c r="AI421" i="9"/>
  <c r="AI422" i="9"/>
  <c r="AI423" i="9"/>
  <c r="AI424" i="9"/>
  <c r="AI425" i="9"/>
  <c r="AI426" i="9"/>
  <c r="AI427" i="9"/>
  <c r="AI428" i="9"/>
  <c r="AI430" i="9"/>
  <c r="AI432" i="9"/>
  <c r="AI433" i="9"/>
  <c r="AI434" i="9"/>
  <c r="AI435" i="9"/>
  <c r="AI436" i="9"/>
  <c r="AI437" i="9"/>
  <c r="AI438" i="9"/>
  <c r="AI439" i="9"/>
  <c r="AI440" i="9"/>
  <c r="AI441" i="9"/>
  <c r="AI442" i="9"/>
  <c r="AI443" i="9"/>
  <c r="AI444" i="9"/>
  <c r="AI445" i="9"/>
  <c r="AI446" i="9"/>
  <c r="AI447" i="9"/>
  <c r="AI448" i="9"/>
  <c r="AI449" i="9"/>
  <c r="AI450" i="9"/>
  <c r="AI451" i="9"/>
  <c r="AI452" i="9"/>
  <c r="AI453" i="9"/>
  <c r="AA8" i="9"/>
  <c r="AA9" i="9"/>
  <c r="AA11" i="9"/>
  <c r="AA12" i="9"/>
  <c r="AA13" i="9"/>
  <c r="AA14" i="9"/>
  <c r="AA15" i="9"/>
  <c r="AA16" i="9"/>
  <c r="AA17" i="9"/>
  <c r="AA18" i="9"/>
  <c r="AA19" i="9"/>
  <c r="AA20" i="9"/>
  <c r="AA21" i="9"/>
  <c r="AA22" i="9"/>
  <c r="AA23" i="9"/>
  <c r="AA24" i="9"/>
  <c r="AA25" i="9"/>
  <c r="AA26" i="9"/>
  <c r="AA27" i="9"/>
  <c r="AA28" i="9"/>
  <c r="AA30" i="9"/>
  <c r="AA31" i="9"/>
  <c r="AA32" i="9"/>
  <c r="AA33" i="9"/>
  <c r="AI33" i="9" s="1"/>
  <c r="AA34" i="9"/>
  <c r="AA35" i="9"/>
  <c r="AA36" i="9"/>
  <c r="AA37" i="9"/>
  <c r="AA38" i="9"/>
  <c r="AA39" i="9"/>
  <c r="AA40" i="9"/>
  <c r="AA41" i="9"/>
  <c r="AA42" i="9"/>
  <c r="AA43" i="9"/>
  <c r="AA44" i="9"/>
  <c r="AA45" i="9"/>
  <c r="AA46" i="9"/>
  <c r="AA47" i="9"/>
  <c r="AA48" i="9"/>
  <c r="AA49" i="9"/>
  <c r="AA50" i="9"/>
  <c r="AA51" i="9"/>
  <c r="AA52" i="9"/>
  <c r="AA53" i="9"/>
  <c r="AA54" i="9"/>
  <c r="AA55" i="9"/>
  <c r="AA56" i="9"/>
  <c r="AA57" i="9"/>
  <c r="AA58" i="9"/>
  <c r="AA59" i="9"/>
  <c r="AI59" i="9" s="1"/>
  <c r="AA60" i="9"/>
  <c r="AA61" i="9"/>
  <c r="AA62" i="9"/>
  <c r="AA63" i="9"/>
  <c r="AA65" i="9"/>
  <c r="AA66" i="9"/>
  <c r="AA67" i="9"/>
  <c r="AA68" i="9"/>
  <c r="AA69" i="9"/>
  <c r="AA70" i="9"/>
  <c r="AA71" i="9"/>
  <c r="AA72" i="9"/>
  <c r="AA73" i="9"/>
  <c r="AA74" i="9"/>
  <c r="AA75" i="9"/>
  <c r="AA76" i="9"/>
  <c r="AA78" i="9"/>
  <c r="AA79" i="9"/>
  <c r="AA80" i="9"/>
  <c r="AA81" i="9"/>
  <c r="AA82" i="9"/>
  <c r="AA83" i="9"/>
  <c r="AA84" i="9"/>
  <c r="AA85" i="9"/>
  <c r="AA86" i="9"/>
  <c r="AA87" i="9"/>
  <c r="AA88" i="9"/>
  <c r="AA89" i="9"/>
  <c r="AA90" i="9"/>
  <c r="AA91" i="9"/>
  <c r="AA92" i="9"/>
  <c r="AA93" i="9"/>
  <c r="AA94" i="9"/>
  <c r="AA95" i="9"/>
  <c r="AA97" i="9"/>
  <c r="AA98" i="9"/>
  <c r="AA99" i="9"/>
  <c r="AA100" i="9"/>
  <c r="AA101" i="9"/>
  <c r="AA102" i="9"/>
  <c r="AA103" i="9"/>
  <c r="AA104" i="9"/>
  <c r="AA105" i="9"/>
  <c r="AA106" i="9"/>
  <c r="AA107" i="9"/>
  <c r="AA108" i="9"/>
  <c r="AA109" i="9"/>
  <c r="AA110" i="9"/>
  <c r="AI110" i="9" s="1"/>
  <c r="AA111" i="9"/>
  <c r="AI111" i="9" s="1"/>
  <c r="AA112" i="9"/>
  <c r="AI112" i="9" s="1"/>
  <c r="AA113" i="9"/>
  <c r="AA115" i="9"/>
  <c r="AA116" i="9"/>
  <c r="AA118" i="9"/>
  <c r="AA119" i="9"/>
  <c r="AA121" i="9"/>
  <c r="AA122" i="9"/>
  <c r="AA123" i="9"/>
  <c r="AA124" i="9"/>
  <c r="AA125" i="9"/>
  <c r="AA126" i="9"/>
  <c r="AA127" i="9"/>
  <c r="AA128" i="9"/>
  <c r="AA129" i="9"/>
  <c r="AA130" i="9"/>
  <c r="AA131" i="9"/>
  <c r="AA132" i="9"/>
  <c r="AA133" i="9"/>
  <c r="AA134" i="9"/>
  <c r="AA135" i="9"/>
  <c r="AA136" i="9"/>
  <c r="AA137" i="9"/>
  <c r="AA138" i="9"/>
  <c r="AI138" i="9" s="1"/>
  <c r="AA139" i="9"/>
  <c r="AA140" i="9"/>
  <c r="AA141" i="9"/>
  <c r="AI141" i="9" s="1"/>
  <c r="AA142" i="9"/>
  <c r="AA143" i="9"/>
  <c r="AA144" i="9"/>
  <c r="AA145" i="9"/>
  <c r="AA146" i="9"/>
  <c r="AA147" i="9"/>
  <c r="AA148" i="9"/>
  <c r="AA149" i="9"/>
  <c r="AA150" i="9"/>
  <c r="AA151" i="9"/>
  <c r="AA152" i="9"/>
  <c r="AA153" i="9"/>
  <c r="AA154" i="9"/>
  <c r="AA155" i="9"/>
  <c r="AA156" i="9"/>
  <c r="AA157" i="9"/>
  <c r="AA158" i="9"/>
  <c r="AA159" i="9"/>
  <c r="AA160" i="9"/>
  <c r="AA161" i="9"/>
  <c r="AA162" i="9"/>
  <c r="AA163" i="9"/>
  <c r="AA164" i="9"/>
  <c r="AA165" i="9"/>
  <c r="AA166" i="9"/>
  <c r="AA167" i="9"/>
  <c r="AA168" i="9"/>
  <c r="AI168" i="9" s="1"/>
  <c r="AA169" i="9"/>
  <c r="AA170" i="9"/>
  <c r="AA171" i="9"/>
  <c r="AA172" i="9"/>
  <c r="AA173" i="9"/>
  <c r="AA174" i="9"/>
  <c r="AA175" i="9"/>
  <c r="AA176" i="9"/>
  <c r="AA177" i="9"/>
  <c r="AA178" i="9"/>
  <c r="AA179" i="9"/>
  <c r="AA180" i="9"/>
  <c r="AA181" i="9"/>
  <c r="AA182" i="9"/>
  <c r="AA184" i="9"/>
  <c r="AA187" i="9"/>
  <c r="AA188" i="9"/>
  <c r="AA189" i="9"/>
  <c r="AA190" i="9"/>
  <c r="AA191" i="9"/>
  <c r="AA192" i="9"/>
  <c r="AA194" i="9"/>
  <c r="AA196" i="9"/>
  <c r="AA197" i="9"/>
  <c r="AA198" i="9"/>
  <c r="AA200" i="9"/>
  <c r="AA201" i="9"/>
  <c r="AA202" i="9"/>
  <c r="AA203" i="9"/>
  <c r="AA204" i="9"/>
  <c r="AA205" i="9"/>
  <c r="AA206" i="9"/>
  <c r="AA207" i="9"/>
  <c r="AA208" i="9"/>
  <c r="AA209" i="9"/>
  <c r="AA210" i="9"/>
  <c r="AA211" i="9"/>
  <c r="AA212" i="9"/>
  <c r="AA213" i="9"/>
  <c r="AA214" i="9"/>
  <c r="AA215" i="9"/>
  <c r="AA216" i="9"/>
  <c r="AA217" i="9"/>
  <c r="AA219" i="9"/>
  <c r="AA220" i="9"/>
  <c r="AA221" i="9"/>
  <c r="AA222" i="9"/>
  <c r="AA223" i="9"/>
  <c r="AA224" i="9"/>
  <c r="AA225" i="9"/>
  <c r="AA226" i="9"/>
  <c r="AA227" i="9"/>
  <c r="AA228" i="9"/>
  <c r="AA229" i="9"/>
  <c r="AA230" i="9"/>
  <c r="AA231" i="9"/>
  <c r="AA232" i="9"/>
  <c r="AA233" i="9"/>
  <c r="AA234" i="9"/>
  <c r="AA235" i="9"/>
  <c r="AA236" i="9"/>
  <c r="AI236" i="9" s="1"/>
  <c r="AA237" i="9"/>
  <c r="AA238" i="9"/>
  <c r="AI238" i="9" s="1"/>
  <c r="AA239" i="9"/>
  <c r="AA240" i="9"/>
  <c r="AA241" i="9"/>
  <c r="AA242" i="9"/>
  <c r="AA244" i="9"/>
  <c r="AA245" i="9"/>
  <c r="AA246" i="9"/>
  <c r="AA247" i="9"/>
  <c r="AA248" i="9"/>
  <c r="AA249" i="9"/>
  <c r="AA250" i="9"/>
  <c r="AA251" i="9"/>
  <c r="AA252" i="9"/>
  <c r="AA254" i="9"/>
  <c r="AA255" i="9"/>
  <c r="AA256" i="9"/>
  <c r="AA257" i="9"/>
  <c r="AA258" i="9"/>
  <c r="AA259" i="9"/>
  <c r="AA260" i="9"/>
  <c r="AA261" i="9"/>
  <c r="AA262" i="9"/>
  <c r="AA263" i="9"/>
  <c r="AI263" i="9" s="1"/>
  <c r="AA265" i="9"/>
  <c r="AA266" i="9"/>
  <c r="AA267" i="9"/>
  <c r="AA268" i="9"/>
  <c r="AA269" i="9"/>
  <c r="AA270" i="9"/>
  <c r="AA271" i="9"/>
  <c r="AA272" i="9"/>
  <c r="AA273" i="9"/>
  <c r="AA274" i="9"/>
  <c r="AA275" i="9"/>
  <c r="AA276" i="9"/>
  <c r="AI276" i="9" s="1"/>
  <c r="AA277" i="9"/>
  <c r="AI277" i="9" s="1"/>
  <c r="AA280" i="9"/>
  <c r="AA281" i="9"/>
  <c r="AA282" i="9"/>
  <c r="AA283" i="9"/>
  <c r="AI283" i="9" s="1"/>
  <c r="AA284" i="9"/>
  <c r="AA285" i="9"/>
  <c r="AA286" i="9"/>
  <c r="AA287" i="9"/>
  <c r="AA288" i="9"/>
  <c r="AA289" i="9"/>
  <c r="AA290" i="9"/>
  <c r="AA292" i="9"/>
  <c r="AA293" i="9"/>
  <c r="AA294" i="9"/>
  <c r="AA295" i="9"/>
  <c r="AA296" i="9"/>
  <c r="AA297" i="9"/>
  <c r="AI297" i="9" s="1"/>
  <c r="AA298" i="9"/>
  <c r="AI298" i="9" s="1"/>
  <c r="AA299" i="9"/>
  <c r="AI299" i="9" s="1"/>
  <c r="AA300" i="9"/>
  <c r="AI300" i="9" s="1"/>
  <c r="AA301" i="9"/>
  <c r="AA302" i="9"/>
  <c r="AA303" i="9"/>
  <c r="AA304" i="9"/>
  <c r="AA305" i="9"/>
  <c r="AA306" i="9"/>
  <c r="AA307" i="9"/>
  <c r="AA308" i="9"/>
  <c r="AA309" i="9"/>
  <c r="AA310" i="9"/>
  <c r="AA311" i="9"/>
  <c r="AA312" i="9"/>
  <c r="AA313" i="9"/>
  <c r="AA314" i="9"/>
  <c r="AA315" i="9"/>
  <c r="AI315" i="9" s="1"/>
  <c r="AA316" i="9"/>
  <c r="AA317" i="9"/>
  <c r="AA318" i="9"/>
  <c r="AA319" i="9"/>
  <c r="AI319" i="9" s="1"/>
  <c r="AA320" i="9"/>
  <c r="AA321" i="9"/>
  <c r="AI321" i="9" s="1"/>
  <c r="AA322" i="9"/>
  <c r="AA323" i="9"/>
  <c r="AI323" i="9" s="1"/>
  <c r="AA324" i="9"/>
  <c r="AI324" i="9" s="1"/>
  <c r="AA325" i="9"/>
  <c r="AI325" i="9" s="1"/>
  <c r="AA326" i="9"/>
  <c r="AI326" i="9" s="1"/>
  <c r="AA327" i="9"/>
  <c r="AI327" i="9" s="1"/>
  <c r="AA328" i="9"/>
  <c r="AA329" i="9"/>
  <c r="AA330" i="9"/>
  <c r="AA331" i="9"/>
  <c r="AA332" i="9"/>
  <c r="AA337" i="9"/>
  <c r="AA338" i="9"/>
  <c r="AA339" i="9"/>
  <c r="AA340" i="9"/>
  <c r="AA341" i="9"/>
  <c r="AA342" i="9"/>
  <c r="AA343" i="9"/>
  <c r="AA344" i="9"/>
  <c r="AA345" i="9"/>
  <c r="AA346" i="9"/>
  <c r="AI346" i="9" s="1"/>
  <c r="AA347" i="9"/>
  <c r="AA348" i="9"/>
  <c r="AA349" i="9"/>
  <c r="AA350" i="9"/>
  <c r="AA351" i="9"/>
  <c r="AA352" i="9"/>
  <c r="AA353" i="9"/>
  <c r="AA354" i="9"/>
  <c r="AA355" i="9"/>
  <c r="AA356" i="9"/>
  <c r="AA357" i="9"/>
  <c r="AA358" i="9"/>
  <c r="AA360" i="9"/>
  <c r="AA361" i="9"/>
  <c r="AA362" i="9"/>
  <c r="AI362" i="9" s="1"/>
  <c r="AA363" i="9"/>
  <c r="AA364" i="9"/>
  <c r="AA365" i="9"/>
  <c r="AA366" i="9"/>
  <c r="AA368" i="9"/>
  <c r="AA369" i="9"/>
  <c r="AA370" i="9"/>
  <c r="AA371" i="9"/>
  <c r="AA372" i="9"/>
  <c r="AA373" i="9"/>
  <c r="AA374" i="9"/>
  <c r="AA375" i="9"/>
  <c r="AA376" i="9"/>
  <c r="AA377" i="9"/>
  <c r="AA378" i="9"/>
  <c r="AA381" i="9"/>
  <c r="AA382" i="9"/>
  <c r="AA383" i="9"/>
  <c r="AA386" i="9"/>
  <c r="AA387" i="9"/>
  <c r="AA388" i="9"/>
  <c r="AA389" i="9"/>
  <c r="AA390" i="9"/>
  <c r="AA391" i="9"/>
  <c r="AA392" i="9"/>
  <c r="AA393" i="9"/>
  <c r="AA394" i="9"/>
  <c r="AA396" i="9"/>
  <c r="AA398" i="9"/>
  <c r="AA399" i="9"/>
  <c r="AA400" i="9"/>
  <c r="AA401" i="9"/>
  <c r="AA402" i="9"/>
  <c r="AA403" i="9"/>
  <c r="AA404" i="9"/>
  <c r="AA405" i="9"/>
  <c r="AA406" i="9"/>
  <c r="AA407" i="9"/>
  <c r="AA408" i="9"/>
  <c r="AA409" i="9"/>
  <c r="AI409" i="9" s="1"/>
  <c r="AA410" i="9"/>
  <c r="AA411" i="9"/>
  <c r="AA412" i="9"/>
  <c r="AA413" i="9"/>
  <c r="AA414" i="9"/>
  <c r="AA415" i="9"/>
  <c r="AA416" i="9"/>
  <c r="AA417" i="9"/>
  <c r="AA418" i="9"/>
  <c r="AA419" i="9"/>
  <c r="AA420" i="9"/>
  <c r="AI420" i="9" s="1"/>
  <c r="AA421" i="9"/>
  <c r="AA422" i="9"/>
  <c r="AA423" i="9"/>
  <c r="AA424" i="9"/>
  <c r="AA425" i="9"/>
  <c r="AA426" i="9"/>
  <c r="AA427" i="9"/>
  <c r="AA428" i="9"/>
  <c r="AA429" i="9"/>
  <c r="AI429" i="9" s="1"/>
  <c r="AA430" i="9"/>
  <c r="AA431" i="9"/>
  <c r="AI431" i="9" s="1"/>
  <c r="AA432" i="9"/>
  <c r="AA433" i="9"/>
  <c r="AA434" i="9"/>
  <c r="AA435" i="9"/>
  <c r="AA436" i="9"/>
  <c r="AA437" i="9"/>
  <c r="AA438" i="9"/>
  <c r="AA439" i="9"/>
  <c r="AA440" i="9"/>
  <c r="AA441" i="9"/>
  <c r="AA442" i="9"/>
  <c r="AA443" i="9"/>
  <c r="AA444" i="9"/>
  <c r="AA445" i="9"/>
  <c r="AA446" i="9"/>
  <c r="AA447" i="9"/>
  <c r="AA448" i="9"/>
  <c r="AA449" i="9"/>
  <c r="AA450" i="9"/>
  <c r="AA451" i="9"/>
  <c r="AA452" i="9"/>
  <c r="AA453" i="9"/>
  <c r="S8" i="9"/>
  <c r="S9" i="9"/>
  <c r="S10" i="9"/>
  <c r="S11" i="9"/>
  <c r="S12" i="9"/>
  <c r="S13" i="9"/>
  <c r="S14" i="9"/>
  <c r="S15" i="9"/>
  <c r="S16" i="9"/>
  <c r="S17" i="9"/>
  <c r="S18" i="9"/>
  <c r="S19" i="9"/>
  <c r="S20" i="9"/>
  <c r="S21" i="9"/>
  <c r="S22" i="9"/>
  <c r="S23" i="9"/>
  <c r="S24" i="9"/>
  <c r="S25" i="9"/>
  <c r="S26" i="9"/>
  <c r="S27" i="9"/>
  <c r="S29" i="9"/>
  <c r="S30" i="9"/>
  <c r="S31" i="9"/>
  <c r="S32" i="9"/>
  <c r="S33" i="9"/>
  <c r="S34" i="9"/>
  <c r="S35" i="9"/>
  <c r="S36" i="9"/>
  <c r="S37" i="9"/>
  <c r="S38" i="9"/>
  <c r="S39" i="9"/>
  <c r="S40" i="9"/>
  <c r="S41" i="9"/>
  <c r="S42" i="9"/>
  <c r="S43" i="9"/>
  <c r="S44" i="9"/>
  <c r="S45" i="9"/>
  <c r="S46" i="9"/>
  <c r="S47" i="9"/>
  <c r="S48" i="9"/>
  <c r="S49" i="9"/>
  <c r="S50" i="9"/>
  <c r="S51" i="9"/>
  <c r="S52" i="9"/>
  <c r="S53" i="9"/>
  <c r="S54" i="9"/>
  <c r="S55" i="9"/>
  <c r="S57" i="9"/>
  <c r="S58" i="9"/>
  <c r="S59" i="9"/>
  <c r="S60" i="9"/>
  <c r="S61" i="9"/>
  <c r="S62" i="9"/>
  <c r="S63" i="9"/>
  <c r="S64" i="9"/>
  <c r="AA64" i="9" s="1"/>
  <c r="S65" i="9"/>
  <c r="S66" i="9"/>
  <c r="S68" i="9"/>
  <c r="S69" i="9"/>
  <c r="S70" i="9"/>
  <c r="S71" i="9"/>
  <c r="S72" i="9"/>
  <c r="S73" i="9"/>
  <c r="S74" i="9"/>
  <c r="S75" i="9"/>
  <c r="S76" i="9"/>
  <c r="S78" i="9"/>
  <c r="S79" i="9"/>
  <c r="S80" i="9"/>
  <c r="S81" i="9"/>
  <c r="S82" i="9"/>
  <c r="S83" i="9"/>
  <c r="S84" i="9"/>
  <c r="S85" i="9"/>
  <c r="S86" i="9"/>
  <c r="S87" i="9"/>
  <c r="S88" i="9"/>
  <c r="S89" i="9"/>
  <c r="S90" i="9"/>
  <c r="S91" i="9"/>
  <c r="S92" i="9"/>
  <c r="S93" i="9"/>
  <c r="S94" i="9"/>
  <c r="S95" i="9"/>
  <c r="S97" i="9"/>
  <c r="S98" i="9"/>
  <c r="S99" i="9"/>
  <c r="S100" i="9"/>
  <c r="S101" i="9"/>
  <c r="S102" i="9"/>
  <c r="S103" i="9"/>
  <c r="S104" i="9"/>
  <c r="S105" i="9"/>
  <c r="S106" i="9"/>
  <c r="S107" i="9"/>
  <c r="S108" i="9"/>
  <c r="S109" i="9"/>
  <c r="S110" i="9"/>
  <c r="S111" i="9"/>
  <c r="S112" i="9"/>
  <c r="S113" i="9"/>
  <c r="S115" i="9"/>
  <c r="S116" i="9"/>
  <c r="S118" i="9"/>
  <c r="S119" i="9"/>
  <c r="S121" i="9"/>
  <c r="S122" i="9"/>
  <c r="S123" i="9"/>
  <c r="S124" i="9"/>
  <c r="S125" i="9"/>
  <c r="S126" i="9"/>
  <c r="S127" i="9"/>
  <c r="S128" i="9"/>
  <c r="S129" i="9"/>
  <c r="S130" i="9"/>
  <c r="S131" i="9"/>
  <c r="S132" i="9"/>
  <c r="S133" i="9"/>
  <c r="S134" i="9"/>
  <c r="S135" i="9"/>
  <c r="S136" i="9"/>
  <c r="S137" i="9"/>
  <c r="S138" i="9"/>
  <c r="S139" i="9"/>
  <c r="S140" i="9"/>
  <c r="S142" i="9"/>
  <c r="S143" i="9"/>
  <c r="S144" i="9"/>
  <c r="S145" i="9"/>
  <c r="S146" i="9"/>
  <c r="S147" i="9"/>
  <c r="S148" i="9"/>
  <c r="S149" i="9"/>
  <c r="S150" i="9"/>
  <c r="S151" i="9"/>
  <c r="S152" i="9"/>
  <c r="S153" i="9"/>
  <c r="S154" i="9"/>
  <c r="S155" i="9"/>
  <c r="S156" i="9"/>
  <c r="S157" i="9"/>
  <c r="S158" i="9"/>
  <c r="S159" i="9"/>
  <c r="S160" i="9"/>
  <c r="S161" i="9"/>
  <c r="S163" i="9"/>
  <c r="S164" i="9"/>
  <c r="S165" i="9"/>
  <c r="S166" i="9"/>
  <c r="S167" i="9"/>
  <c r="S168" i="9"/>
  <c r="S169" i="9"/>
  <c r="S170" i="9"/>
  <c r="S171" i="9"/>
  <c r="S172" i="9"/>
  <c r="S173" i="9"/>
  <c r="S174" i="9"/>
  <c r="S175" i="9"/>
  <c r="S176" i="9"/>
  <c r="S177" i="9"/>
  <c r="S178" i="9"/>
  <c r="S179" i="9"/>
  <c r="S180" i="9"/>
  <c r="S181" i="9"/>
  <c r="S182" i="9"/>
  <c r="S184" i="9"/>
  <c r="S187" i="9"/>
  <c r="S188" i="9"/>
  <c r="S189" i="9"/>
  <c r="S190" i="9"/>
  <c r="S191" i="9"/>
  <c r="S192" i="9"/>
  <c r="S194" i="9"/>
  <c r="S195" i="9"/>
  <c r="S196" i="9"/>
  <c r="S197" i="9"/>
  <c r="S198" i="9"/>
  <c r="S200" i="9"/>
  <c r="S201" i="9"/>
  <c r="S202" i="9"/>
  <c r="S203" i="9"/>
  <c r="S204" i="9"/>
  <c r="S205" i="9"/>
  <c r="S206" i="9"/>
  <c r="S207" i="9"/>
  <c r="S208" i="9"/>
  <c r="S209" i="9"/>
  <c r="S210" i="9"/>
  <c r="S211" i="9"/>
  <c r="S212" i="9"/>
  <c r="S213" i="9"/>
  <c r="S214" i="9"/>
  <c r="S215" i="9"/>
  <c r="S216" i="9"/>
  <c r="S217" i="9"/>
  <c r="S219" i="9"/>
  <c r="S220" i="9"/>
  <c r="S221" i="9"/>
  <c r="S222" i="9"/>
  <c r="S223" i="9"/>
  <c r="S224" i="9"/>
  <c r="S225" i="9"/>
  <c r="S226" i="9"/>
  <c r="S227" i="9"/>
  <c r="S228" i="9"/>
  <c r="S229" i="9"/>
  <c r="S230" i="9"/>
  <c r="S231" i="9"/>
  <c r="S232" i="9"/>
  <c r="S233" i="9"/>
  <c r="S234" i="9"/>
  <c r="S235" i="9"/>
  <c r="S236" i="9"/>
  <c r="S237" i="9"/>
  <c r="S238" i="9"/>
  <c r="S239" i="9"/>
  <c r="S240" i="9"/>
  <c r="S241" i="9"/>
  <c r="S242" i="9"/>
  <c r="S244" i="9"/>
  <c r="S245" i="9"/>
  <c r="S246" i="9"/>
  <c r="S247" i="9"/>
  <c r="S248" i="9"/>
  <c r="S249" i="9"/>
  <c r="S250" i="9"/>
  <c r="S251" i="9"/>
  <c r="S252" i="9"/>
  <c r="S254" i="9"/>
  <c r="S255" i="9"/>
  <c r="S256" i="9"/>
  <c r="S257" i="9"/>
  <c r="S258" i="9"/>
  <c r="S259" i="9"/>
  <c r="S260" i="9"/>
  <c r="S261" i="9"/>
  <c r="S262" i="9"/>
  <c r="S263" i="9"/>
  <c r="S264" i="9"/>
  <c r="S265" i="9"/>
  <c r="S266" i="9"/>
  <c r="S267" i="9"/>
  <c r="S268" i="9"/>
  <c r="S269" i="9"/>
  <c r="S270" i="9"/>
  <c r="S271" i="9"/>
  <c r="S272" i="9"/>
  <c r="S273" i="9"/>
  <c r="S274" i="9"/>
  <c r="S275" i="9"/>
  <c r="S276" i="9"/>
  <c r="S277" i="9"/>
  <c r="S280" i="9"/>
  <c r="S281" i="9"/>
  <c r="S282" i="9"/>
  <c r="S283" i="9"/>
  <c r="S284" i="9"/>
  <c r="S285" i="9"/>
  <c r="S286" i="9"/>
  <c r="S287" i="9"/>
  <c r="S288" i="9"/>
  <c r="S289" i="9"/>
  <c r="S290" i="9"/>
  <c r="S292" i="9"/>
  <c r="S293" i="9"/>
  <c r="S294" i="9"/>
  <c r="S295" i="9"/>
  <c r="S296" i="9"/>
  <c r="S297" i="9"/>
  <c r="S299" i="9"/>
  <c r="S300" i="9"/>
  <c r="S301" i="9"/>
  <c r="S302" i="9"/>
  <c r="S303" i="9"/>
  <c r="S304" i="9"/>
  <c r="S305" i="9"/>
  <c r="S306" i="9"/>
  <c r="S307" i="9"/>
  <c r="S308" i="9"/>
  <c r="S309" i="9"/>
  <c r="S310" i="9"/>
  <c r="S311" i="9"/>
  <c r="S312" i="9"/>
  <c r="S313" i="9"/>
  <c r="S314" i="9"/>
  <c r="S315" i="9"/>
  <c r="S316" i="9"/>
  <c r="S317" i="9"/>
  <c r="S318" i="9"/>
  <c r="S319" i="9"/>
  <c r="S320" i="9"/>
  <c r="S321" i="9"/>
  <c r="S322" i="9"/>
  <c r="S323" i="9"/>
  <c r="S324" i="9"/>
  <c r="S325" i="9"/>
  <c r="S326" i="9"/>
  <c r="S327" i="9"/>
  <c r="S328" i="9"/>
  <c r="S329" i="9"/>
  <c r="S330" i="9"/>
  <c r="S331" i="9"/>
  <c r="S332" i="9"/>
  <c r="S333" i="9"/>
  <c r="S334" i="9"/>
  <c r="S335" i="9"/>
  <c r="S336" i="9"/>
  <c r="AA336" i="9" s="1"/>
  <c r="S337" i="9"/>
  <c r="S338" i="9"/>
  <c r="S339" i="9"/>
  <c r="S340" i="9"/>
  <c r="S341" i="9"/>
  <c r="S342" i="9"/>
  <c r="S343" i="9"/>
  <c r="S344" i="9"/>
  <c r="S345" i="9"/>
  <c r="S346" i="9"/>
  <c r="S347" i="9"/>
  <c r="S348" i="9"/>
  <c r="S349" i="9"/>
  <c r="S350" i="9"/>
  <c r="S351" i="9"/>
  <c r="S352" i="9"/>
  <c r="S353" i="9"/>
  <c r="S354" i="9"/>
  <c r="S355" i="9"/>
  <c r="S356" i="9"/>
  <c r="S357" i="9"/>
  <c r="S358" i="9"/>
  <c r="S360" i="9"/>
  <c r="S361" i="9"/>
  <c r="S362" i="9"/>
  <c r="S363" i="9"/>
  <c r="S364" i="9"/>
  <c r="S365" i="9"/>
  <c r="S366" i="9"/>
  <c r="S368" i="9"/>
  <c r="S369" i="9"/>
  <c r="S370" i="9"/>
  <c r="S371" i="9"/>
  <c r="S372" i="9"/>
  <c r="S373" i="9"/>
  <c r="S374" i="9"/>
  <c r="S375" i="9"/>
  <c r="S376" i="9"/>
  <c r="S377" i="9"/>
  <c r="S378" i="9"/>
  <c r="S379" i="9"/>
  <c r="S380" i="9"/>
  <c r="S381" i="9"/>
  <c r="S382" i="9"/>
  <c r="S383" i="9"/>
  <c r="S384" i="9"/>
  <c r="AA384" i="9" s="1"/>
  <c r="S385" i="9"/>
  <c r="AA385" i="9" s="1"/>
  <c r="S386" i="9"/>
  <c r="S387" i="9"/>
  <c r="S388" i="9"/>
  <c r="S389" i="9"/>
  <c r="S390" i="9"/>
  <c r="S391" i="9"/>
  <c r="S392" i="9"/>
  <c r="S393" i="9"/>
  <c r="S394" i="9"/>
  <c r="S396" i="9"/>
  <c r="S398" i="9"/>
  <c r="S399" i="9"/>
  <c r="S400" i="9"/>
  <c r="S401" i="9"/>
  <c r="S402" i="9"/>
  <c r="S403" i="9"/>
  <c r="S404" i="9"/>
  <c r="S405" i="9"/>
  <c r="S406" i="9"/>
  <c r="S407" i="9"/>
  <c r="S408" i="9"/>
  <c r="S409" i="9"/>
  <c r="S410" i="9"/>
  <c r="S411" i="9"/>
  <c r="S412" i="9"/>
  <c r="S413" i="9"/>
  <c r="S414" i="9"/>
  <c r="S415" i="9"/>
  <c r="S416" i="9"/>
  <c r="S417" i="9"/>
  <c r="S418" i="9"/>
  <c r="S419" i="9"/>
  <c r="S420" i="9"/>
  <c r="S421" i="9"/>
  <c r="S422" i="9"/>
  <c r="S423" i="9"/>
  <c r="S424" i="9"/>
  <c r="S425" i="9"/>
  <c r="S426" i="9"/>
  <c r="S427" i="9"/>
  <c r="S428" i="9"/>
  <c r="S429" i="9"/>
  <c r="S430" i="9"/>
  <c r="S431" i="9"/>
  <c r="S432" i="9"/>
  <c r="S433" i="9"/>
  <c r="S434" i="9"/>
  <c r="S435" i="9"/>
  <c r="S436" i="9"/>
  <c r="S437" i="9"/>
  <c r="S438" i="9"/>
  <c r="S439" i="9"/>
  <c r="S440" i="9"/>
  <c r="S441" i="9"/>
  <c r="S442" i="9"/>
  <c r="S443" i="9"/>
  <c r="S444" i="9"/>
  <c r="S445" i="9"/>
  <c r="S446" i="9"/>
  <c r="S447" i="9"/>
  <c r="S448" i="9"/>
  <c r="S449" i="9"/>
  <c r="S450" i="9"/>
  <c r="S451" i="9"/>
  <c r="S452" i="9"/>
  <c r="S453" i="9"/>
  <c r="K8" i="9"/>
  <c r="K9" i="9"/>
  <c r="K10" i="9"/>
  <c r="K11" i="9"/>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K40" i="9"/>
  <c r="K41" i="9"/>
  <c r="K42" i="9"/>
  <c r="K43" i="9"/>
  <c r="K44" i="9"/>
  <c r="K45" i="9"/>
  <c r="K46" i="9"/>
  <c r="K47" i="9"/>
  <c r="K48" i="9"/>
  <c r="K49" i="9"/>
  <c r="K50" i="9"/>
  <c r="K51" i="9"/>
  <c r="K52" i="9"/>
  <c r="K53" i="9"/>
  <c r="K54" i="9"/>
  <c r="K55" i="9"/>
  <c r="K56" i="9"/>
  <c r="S56" i="9" s="1"/>
  <c r="K57" i="9"/>
  <c r="K58" i="9"/>
  <c r="K59" i="9"/>
  <c r="K60" i="9"/>
  <c r="K61" i="9"/>
  <c r="K62" i="9"/>
  <c r="K63" i="9"/>
  <c r="K64" i="9"/>
  <c r="K65" i="9"/>
  <c r="K66" i="9"/>
  <c r="K67" i="9"/>
  <c r="S67" i="9" s="1"/>
  <c r="K68" i="9"/>
  <c r="K69" i="9"/>
  <c r="K70" i="9"/>
  <c r="K71" i="9"/>
  <c r="K72" i="9"/>
  <c r="K73" i="9"/>
  <c r="K74" i="9"/>
  <c r="K75" i="9"/>
  <c r="K76" i="9"/>
  <c r="K77" i="9"/>
  <c r="K78" i="9"/>
  <c r="K79" i="9"/>
  <c r="K80" i="9"/>
  <c r="K81" i="9"/>
  <c r="K82" i="9"/>
  <c r="K83" i="9"/>
  <c r="K84" i="9"/>
  <c r="K85" i="9"/>
  <c r="K86" i="9"/>
  <c r="K87" i="9"/>
  <c r="K88" i="9"/>
  <c r="K89" i="9"/>
  <c r="K90" i="9"/>
  <c r="K91" i="9"/>
  <c r="K92" i="9"/>
  <c r="K93" i="9"/>
  <c r="K94" i="9"/>
  <c r="K95" i="9"/>
  <c r="K96" i="9"/>
  <c r="K97" i="9"/>
  <c r="K98" i="9"/>
  <c r="K99" i="9"/>
  <c r="K100" i="9"/>
  <c r="K101" i="9"/>
  <c r="K102" i="9"/>
  <c r="K103" i="9"/>
  <c r="K104" i="9"/>
  <c r="K105" i="9"/>
  <c r="K106" i="9"/>
  <c r="K107" i="9"/>
  <c r="K108" i="9"/>
  <c r="K109" i="9"/>
  <c r="K110" i="9"/>
  <c r="K111" i="9"/>
  <c r="K112" i="9"/>
  <c r="K113" i="9"/>
  <c r="K114" i="9"/>
  <c r="K115" i="9"/>
  <c r="K116" i="9"/>
  <c r="K117" i="9"/>
  <c r="K118" i="9"/>
  <c r="K119" i="9"/>
  <c r="K120" i="9"/>
  <c r="K121" i="9"/>
  <c r="K122" i="9"/>
  <c r="K123" i="9"/>
  <c r="K124" i="9"/>
  <c r="K125" i="9"/>
  <c r="K126" i="9"/>
  <c r="K127" i="9"/>
  <c r="K128" i="9"/>
  <c r="K129" i="9"/>
  <c r="K130" i="9"/>
  <c r="K131" i="9"/>
  <c r="K132" i="9"/>
  <c r="K133" i="9"/>
  <c r="K134" i="9"/>
  <c r="K135" i="9"/>
  <c r="K136" i="9"/>
  <c r="K137" i="9"/>
  <c r="K138" i="9"/>
  <c r="K139" i="9"/>
  <c r="K140" i="9"/>
  <c r="K141" i="9"/>
  <c r="S141" i="9" s="1"/>
  <c r="K142" i="9"/>
  <c r="K143" i="9"/>
  <c r="K144" i="9"/>
  <c r="K145" i="9"/>
  <c r="K146" i="9"/>
  <c r="K147" i="9"/>
  <c r="K148" i="9"/>
  <c r="K149" i="9"/>
  <c r="K150" i="9"/>
  <c r="K151" i="9"/>
  <c r="K152" i="9"/>
  <c r="K153" i="9"/>
  <c r="K154" i="9"/>
  <c r="K155" i="9"/>
  <c r="K156" i="9"/>
  <c r="K157" i="9"/>
  <c r="K158" i="9"/>
  <c r="K159" i="9"/>
  <c r="K160" i="9"/>
  <c r="K161" i="9"/>
  <c r="K162" i="9"/>
  <c r="S162" i="9" s="1"/>
  <c r="K163" i="9"/>
  <c r="K164" i="9"/>
  <c r="K165" i="9"/>
  <c r="K166" i="9"/>
  <c r="K167" i="9"/>
  <c r="K168" i="9"/>
  <c r="K169" i="9"/>
  <c r="K170" i="9"/>
  <c r="K171" i="9"/>
  <c r="K172" i="9"/>
  <c r="K173" i="9"/>
  <c r="K174" i="9"/>
  <c r="K175" i="9"/>
  <c r="K176" i="9"/>
  <c r="K177" i="9"/>
  <c r="K178" i="9"/>
  <c r="K179" i="9"/>
  <c r="K180" i="9"/>
  <c r="K181" i="9"/>
  <c r="K182" i="9"/>
  <c r="K184" i="9"/>
  <c r="K187" i="9"/>
  <c r="K188" i="9"/>
  <c r="K189" i="9"/>
  <c r="K190" i="9"/>
  <c r="K191" i="9"/>
  <c r="K192" i="9"/>
  <c r="K193" i="9"/>
  <c r="K194" i="9"/>
  <c r="K195" i="9"/>
  <c r="K196" i="9"/>
  <c r="K197" i="9"/>
  <c r="K198" i="9"/>
  <c r="K199" i="9"/>
  <c r="K200" i="9"/>
  <c r="K201" i="9"/>
  <c r="K202" i="9"/>
  <c r="K203" i="9"/>
  <c r="K204" i="9"/>
  <c r="K205" i="9"/>
  <c r="K206" i="9"/>
  <c r="K207" i="9"/>
  <c r="K208" i="9"/>
  <c r="K209" i="9"/>
  <c r="K210" i="9"/>
  <c r="K211" i="9"/>
  <c r="K212" i="9"/>
  <c r="K213" i="9"/>
  <c r="K214" i="9"/>
  <c r="K215" i="9"/>
  <c r="K216" i="9"/>
  <c r="K217" i="9"/>
  <c r="K218" i="9"/>
  <c r="K219" i="9"/>
  <c r="K220" i="9"/>
  <c r="K221" i="9"/>
  <c r="K222" i="9"/>
  <c r="K223" i="9"/>
  <c r="K224" i="9"/>
  <c r="K225" i="9"/>
  <c r="K226" i="9"/>
  <c r="K227" i="9"/>
  <c r="K228" i="9"/>
  <c r="K229" i="9"/>
  <c r="K230" i="9"/>
  <c r="K231" i="9"/>
  <c r="K232" i="9"/>
  <c r="K233" i="9"/>
  <c r="K234" i="9"/>
  <c r="K235" i="9"/>
  <c r="K236" i="9"/>
  <c r="K237" i="9"/>
  <c r="K238" i="9"/>
  <c r="K239" i="9"/>
  <c r="K240" i="9"/>
  <c r="K241" i="9"/>
  <c r="K242" i="9"/>
  <c r="K243" i="9"/>
  <c r="K244" i="9"/>
  <c r="K245" i="9"/>
  <c r="K246" i="9"/>
  <c r="K247" i="9"/>
  <c r="K248" i="9"/>
  <c r="K249" i="9"/>
  <c r="K250" i="9"/>
  <c r="K251" i="9"/>
  <c r="K252" i="9"/>
  <c r="K253" i="9"/>
  <c r="S253" i="9" s="1"/>
  <c r="AA253" i="9" s="1"/>
  <c r="K254" i="9"/>
  <c r="K255" i="9"/>
  <c r="K256" i="9"/>
  <c r="K257" i="9"/>
  <c r="K258" i="9"/>
  <c r="K259" i="9"/>
  <c r="K260" i="9"/>
  <c r="K261" i="9"/>
  <c r="K262" i="9"/>
  <c r="K263" i="9"/>
  <c r="K264" i="9"/>
  <c r="K265" i="9"/>
  <c r="K266" i="9"/>
  <c r="K267" i="9"/>
  <c r="K268" i="9"/>
  <c r="K269" i="9"/>
  <c r="K270" i="9"/>
  <c r="K271" i="9"/>
  <c r="K272" i="9"/>
  <c r="K273" i="9"/>
  <c r="K274" i="9"/>
  <c r="K275" i="9"/>
  <c r="K276" i="9"/>
  <c r="K277" i="9"/>
  <c r="K280" i="9"/>
  <c r="K281" i="9"/>
  <c r="K282" i="9"/>
  <c r="K283" i="9"/>
  <c r="K284" i="9"/>
  <c r="K285" i="9"/>
  <c r="K286" i="9"/>
  <c r="K287" i="9"/>
  <c r="K288" i="9"/>
  <c r="K289" i="9"/>
  <c r="K290" i="9"/>
  <c r="K291" i="9"/>
  <c r="K292" i="9"/>
  <c r="K293" i="9"/>
  <c r="K294" i="9"/>
  <c r="K295" i="9"/>
  <c r="K296" i="9"/>
  <c r="K297" i="9"/>
  <c r="K298" i="9"/>
  <c r="K299" i="9"/>
  <c r="K300" i="9"/>
  <c r="K301" i="9"/>
  <c r="K302" i="9"/>
  <c r="K303" i="9"/>
  <c r="K304" i="9"/>
  <c r="K305" i="9"/>
  <c r="K306" i="9"/>
  <c r="K307" i="9"/>
  <c r="K308" i="9"/>
  <c r="K309" i="9"/>
  <c r="K310" i="9"/>
  <c r="K311" i="9"/>
  <c r="K312" i="9"/>
  <c r="K313" i="9"/>
  <c r="K314" i="9"/>
  <c r="K315" i="9"/>
  <c r="K316" i="9"/>
  <c r="K317" i="9"/>
  <c r="K318" i="9"/>
  <c r="K319" i="9"/>
  <c r="K320" i="9"/>
  <c r="K321" i="9"/>
  <c r="K322" i="9"/>
  <c r="K323" i="9"/>
  <c r="K324" i="9"/>
  <c r="K325" i="9"/>
  <c r="K326" i="9"/>
  <c r="K327" i="9"/>
  <c r="K328" i="9"/>
  <c r="K329" i="9"/>
  <c r="K330" i="9"/>
  <c r="K331" i="9"/>
  <c r="K332" i="9"/>
  <c r="K333" i="9"/>
  <c r="K334" i="9"/>
  <c r="K335" i="9"/>
  <c r="K336" i="9"/>
  <c r="K337" i="9"/>
  <c r="K338" i="9"/>
  <c r="K339" i="9"/>
  <c r="K340" i="9"/>
  <c r="K341" i="9"/>
  <c r="K342" i="9"/>
  <c r="K343" i="9"/>
  <c r="K344" i="9"/>
  <c r="K345" i="9"/>
  <c r="K346" i="9"/>
  <c r="K347" i="9"/>
  <c r="K348" i="9"/>
  <c r="K349" i="9"/>
  <c r="K350" i="9"/>
  <c r="K351" i="9"/>
  <c r="K352" i="9"/>
  <c r="K353" i="9"/>
  <c r="K354" i="9"/>
  <c r="K355" i="9"/>
  <c r="K356" i="9"/>
  <c r="K357" i="9"/>
  <c r="K358" i="9"/>
  <c r="K359" i="9"/>
  <c r="S359" i="9" s="1"/>
  <c r="K360" i="9"/>
  <c r="K361" i="9"/>
  <c r="K362" i="9"/>
  <c r="K363" i="9"/>
  <c r="K364" i="9"/>
  <c r="K365" i="9"/>
  <c r="K366" i="9"/>
  <c r="K367" i="9"/>
  <c r="K368" i="9"/>
  <c r="K369" i="9"/>
  <c r="K370" i="9"/>
  <c r="K371" i="9"/>
  <c r="K372" i="9"/>
  <c r="K373" i="9"/>
  <c r="K374" i="9"/>
  <c r="K375" i="9"/>
  <c r="K376" i="9"/>
  <c r="K377" i="9"/>
  <c r="K378" i="9"/>
  <c r="K379" i="9"/>
  <c r="K380" i="9"/>
  <c r="K381" i="9"/>
  <c r="K382" i="9"/>
  <c r="K383" i="9"/>
  <c r="K384" i="9"/>
  <c r="K385" i="9"/>
  <c r="K386" i="9"/>
  <c r="K387" i="9"/>
  <c r="K388" i="9"/>
  <c r="K389" i="9"/>
  <c r="K390" i="9"/>
  <c r="K391" i="9"/>
  <c r="K392" i="9"/>
  <c r="K393" i="9"/>
  <c r="K394" i="9"/>
  <c r="K395" i="9"/>
  <c r="K396" i="9"/>
  <c r="K397" i="9"/>
  <c r="K398" i="9"/>
  <c r="K399" i="9"/>
  <c r="K400" i="9"/>
  <c r="K401" i="9"/>
  <c r="K402" i="9"/>
  <c r="K403" i="9"/>
  <c r="K404" i="9"/>
  <c r="K405" i="9"/>
  <c r="K406" i="9"/>
  <c r="K407" i="9"/>
  <c r="K408" i="9"/>
  <c r="K409" i="9"/>
  <c r="K410" i="9"/>
  <c r="K411" i="9"/>
  <c r="K412" i="9"/>
  <c r="K413" i="9"/>
  <c r="K414" i="9"/>
  <c r="K415" i="9"/>
  <c r="K416" i="9"/>
  <c r="K417" i="9"/>
  <c r="K418" i="9"/>
  <c r="K419" i="9"/>
  <c r="K420" i="9"/>
  <c r="K421" i="9"/>
  <c r="K422" i="9"/>
  <c r="K423" i="9"/>
  <c r="K424" i="9"/>
  <c r="K425" i="9"/>
  <c r="K426" i="9"/>
  <c r="K427" i="9"/>
  <c r="K428" i="9"/>
  <c r="K429" i="9"/>
  <c r="K430" i="9"/>
  <c r="K431" i="9"/>
  <c r="K432" i="9"/>
  <c r="K433" i="9"/>
  <c r="K434" i="9"/>
  <c r="K435" i="9"/>
  <c r="K436" i="9"/>
  <c r="K437" i="9"/>
  <c r="K438" i="9"/>
  <c r="K439" i="9"/>
  <c r="K440" i="9"/>
  <c r="K441" i="9"/>
  <c r="K442" i="9"/>
  <c r="K443" i="9"/>
  <c r="K444" i="9"/>
  <c r="K445" i="9"/>
  <c r="K446" i="9"/>
  <c r="K447" i="9"/>
  <c r="K448" i="9"/>
  <c r="K449" i="9"/>
  <c r="K450" i="9"/>
  <c r="K451" i="9"/>
  <c r="K452" i="9"/>
  <c r="K453" i="9"/>
  <c r="C8" i="6"/>
  <c r="D8" i="6"/>
  <c r="E8" i="6"/>
  <c r="F8" i="6"/>
  <c r="I8" i="6"/>
  <c r="J8" i="6"/>
  <c r="L8" i="6"/>
  <c r="M8" i="6"/>
  <c r="Q8" i="6"/>
  <c r="R8" i="6"/>
  <c r="U8" i="6"/>
  <c r="V8" i="6" s="1"/>
  <c r="X8" i="6"/>
  <c r="Y8" i="6"/>
  <c r="Z8" i="6"/>
  <c r="AA8" i="6"/>
  <c r="C9" i="6"/>
  <c r="D9" i="6"/>
  <c r="E9" i="6"/>
  <c r="F9" i="6"/>
  <c r="I9" i="6"/>
  <c r="J9" i="6"/>
  <c r="L9" i="6"/>
  <c r="M9" i="6"/>
  <c r="Q9" i="6"/>
  <c r="R9" i="6"/>
  <c r="U9" i="6"/>
  <c r="V9" i="6" s="1"/>
  <c r="X9" i="6"/>
  <c r="Y9" i="6"/>
  <c r="Z9" i="6"/>
  <c r="AA9" i="6"/>
  <c r="C10" i="6"/>
  <c r="D10" i="6"/>
  <c r="E10" i="6"/>
  <c r="F10" i="6"/>
  <c r="I10" i="6"/>
  <c r="J10" i="6"/>
  <c r="L10" i="6"/>
  <c r="M10" i="6"/>
  <c r="Q10" i="6"/>
  <c r="R10" i="6"/>
  <c r="U10" i="6"/>
  <c r="V10" i="6" s="1"/>
  <c r="X10" i="6"/>
  <c r="Y10" i="6"/>
  <c r="Z10" i="6"/>
  <c r="AA10" i="6"/>
  <c r="C11" i="6"/>
  <c r="D11" i="6"/>
  <c r="E11" i="6"/>
  <c r="F11" i="6"/>
  <c r="I11" i="6"/>
  <c r="J11" i="6"/>
  <c r="L11" i="6"/>
  <c r="M11" i="6"/>
  <c r="R11" i="6"/>
  <c r="U11" i="6"/>
  <c r="X11" i="6"/>
  <c r="Y11" i="6"/>
  <c r="Z11" i="6"/>
  <c r="AA11" i="6"/>
  <c r="C12" i="6"/>
  <c r="D12" i="6"/>
  <c r="E12" i="6"/>
  <c r="F12" i="6"/>
  <c r="I12" i="6"/>
  <c r="J12" i="6"/>
  <c r="L12" i="6"/>
  <c r="M12" i="6"/>
  <c r="Q12" i="6"/>
  <c r="R12" i="6"/>
  <c r="U12" i="6"/>
  <c r="V12" i="6" s="1"/>
  <c r="X12" i="6"/>
  <c r="Y12" i="6"/>
  <c r="Z12" i="6"/>
  <c r="AA12" i="6"/>
  <c r="C13" i="6"/>
  <c r="D13" i="6"/>
  <c r="E13" i="6"/>
  <c r="F13" i="6"/>
  <c r="I13" i="6"/>
  <c r="J13" i="6"/>
  <c r="L13" i="6"/>
  <c r="M13" i="6"/>
  <c r="Q13" i="6"/>
  <c r="R13" i="6"/>
  <c r="U13" i="6"/>
  <c r="V13" i="6" s="1"/>
  <c r="X13" i="6"/>
  <c r="Y13" i="6"/>
  <c r="Z13" i="6"/>
  <c r="AA13" i="6"/>
  <c r="C14" i="6"/>
  <c r="D14" i="6"/>
  <c r="E14" i="6"/>
  <c r="F14" i="6"/>
  <c r="I14" i="6"/>
  <c r="J14" i="6"/>
  <c r="L14" i="6"/>
  <c r="M14" i="6"/>
  <c r="Q14" i="6"/>
  <c r="R14" i="6"/>
  <c r="U14" i="6"/>
  <c r="V14" i="6" s="1"/>
  <c r="X14" i="6"/>
  <c r="Y14" i="6"/>
  <c r="Z14" i="6"/>
  <c r="AA14" i="6"/>
  <c r="C15" i="6"/>
  <c r="D15" i="6"/>
  <c r="E15" i="6"/>
  <c r="F15" i="6"/>
  <c r="I15" i="6"/>
  <c r="J15" i="6"/>
  <c r="L15" i="6"/>
  <c r="M15" i="6"/>
  <c r="Q15" i="6"/>
  <c r="R15" i="6"/>
  <c r="U15" i="6"/>
  <c r="X15" i="6"/>
  <c r="Y15" i="6"/>
  <c r="Z15" i="6"/>
  <c r="AA15" i="6"/>
  <c r="C16" i="6"/>
  <c r="D16" i="6"/>
  <c r="E16" i="6"/>
  <c r="F16" i="6"/>
  <c r="I16" i="6"/>
  <c r="J16" i="6"/>
  <c r="L16" i="6"/>
  <c r="M16" i="6"/>
  <c r="Q16" i="6"/>
  <c r="R16" i="6"/>
  <c r="U16" i="6"/>
  <c r="V16" i="6" s="1"/>
  <c r="X16" i="6"/>
  <c r="Y16" i="6"/>
  <c r="Z16" i="6"/>
  <c r="AA16" i="6"/>
  <c r="C17" i="6"/>
  <c r="D17" i="6"/>
  <c r="E17" i="6"/>
  <c r="F17" i="6"/>
  <c r="I17" i="6"/>
  <c r="J17" i="6"/>
  <c r="L17" i="6"/>
  <c r="M17" i="6"/>
  <c r="Q17" i="6"/>
  <c r="R17" i="6"/>
  <c r="U17" i="6"/>
  <c r="V17" i="6" s="1"/>
  <c r="X17" i="6"/>
  <c r="Y17" i="6"/>
  <c r="Z17" i="6"/>
  <c r="AA17" i="6"/>
  <c r="C18" i="6"/>
  <c r="D18" i="6"/>
  <c r="E18" i="6"/>
  <c r="F18" i="6"/>
  <c r="I18" i="6"/>
  <c r="J18" i="6"/>
  <c r="L18" i="6"/>
  <c r="M18" i="6"/>
  <c r="Q18" i="6"/>
  <c r="R18" i="6"/>
  <c r="U18" i="6"/>
  <c r="X18" i="6"/>
  <c r="Y18" i="6"/>
  <c r="Z18" i="6"/>
  <c r="AA18" i="6"/>
  <c r="C19" i="6"/>
  <c r="D19" i="6"/>
  <c r="E19" i="6"/>
  <c r="F19" i="6"/>
  <c r="I19" i="6"/>
  <c r="J19" i="6"/>
  <c r="L19" i="6"/>
  <c r="M19" i="6"/>
  <c r="Q19" i="6"/>
  <c r="R19" i="6"/>
  <c r="U19" i="6"/>
  <c r="X19" i="6"/>
  <c r="Y19" i="6"/>
  <c r="Z19" i="6"/>
  <c r="AA19" i="6"/>
  <c r="C20" i="6"/>
  <c r="D20" i="6"/>
  <c r="E20" i="6"/>
  <c r="F20" i="6"/>
  <c r="I20" i="6"/>
  <c r="J20" i="6"/>
  <c r="L20" i="6"/>
  <c r="M20" i="6"/>
  <c r="Q20" i="6"/>
  <c r="R20" i="6"/>
  <c r="U20" i="6"/>
  <c r="V20" i="6" s="1"/>
  <c r="X20" i="6"/>
  <c r="Y20" i="6"/>
  <c r="Z20" i="6"/>
  <c r="AA20" i="6"/>
  <c r="C21" i="6"/>
  <c r="D21" i="6"/>
  <c r="E21" i="6"/>
  <c r="F21" i="6"/>
  <c r="I21" i="6"/>
  <c r="J21" i="6"/>
  <c r="L21" i="6"/>
  <c r="M21" i="6"/>
  <c r="Q21" i="6"/>
  <c r="R21" i="6"/>
  <c r="U21" i="6"/>
  <c r="V21" i="6" s="1"/>
  <c r="X21" i="6"/>
  <c r="Y21" i="6"/>
  <c r="Z21" i="6"/>
  <c r="AA21" i="6"/>
  <c r="C22" i="6"/>
  <c r="D22" i="6"/>
  <c r="E22" i="6"/>
  <c r="F22" i="6"/>
  <c r="I22" i="6"/>
  <c r="J22" i="6"/>
  <c r="L22" i="6"/>
  <c r="M22" i="6"/>
  <c r="Q22" i="6"/>
  <c r="R22" i="6"/>
  <c r="U22" i="6"/>
  <c r="X22" i="6"/>
  <c r="Y22" i="6"/>
  <c r="Z22" i="6"/>
  <c r="AA22" i="6"/>
  <c r="C23" i="6"/>
  <c r="D23" i="6"/>
  <c r="E23" i="6"/>
  <c r="F23" i="6"/>
  <c r="I23" i="6"/>
  <c r="J23" i="6"/>
  <c r="L23" i="6"/>
  <c r="M23" i="6"/>
  <c r="Q23" i="6"/>
  <c r="R23" i="6"/>
  <c r="U23" i="6"/>
  <c r="V23" i="6" s="1"/>
  <c r="X23" i="6"/>
  <c r="Y23" i="6"/>
  <c r="Z23" i="6"/>
  <c r="AA23" i="6"/>
  <c r="C24" i="6"/>
  <c r="D24" i="6"/>
  <c r="E24" i="6"/>
  <c r="F24" i="6"/>
  <c r="I24" i="6"/>
  <c r="J24" i="6"/>
  <c r="L24" i="6"/>
  <c r="M24" i="6"/>
  <c r="Q24" i="6"/>
  <c r="R24" i="6"/>
  <c r="U24" i="6"/>
  <c r="V24" i="6" s="1"/>
  <c r="X24" i="6"/>
  <c r="Y24" i="6"/>
  <c r="Z24" i="6"/>
  <c r="AA24" i="6"/>
  <c r="C25" i="6"/>
  <c r="D25" i="6"/>
  <c r="E25" i="6"/>
  <c r="F25" i="6"/>
  <c r="I25" i="6"/>
  <c r="J25" i="6"/>
  <c r="L25" i="6"/>
  <c r="M25" i="6"/>
  <c r="Q25" i="6"/>
  <c r="R25" i="6"/>
  <c r="U25" i="6"/>
  <c r="V25" i="6" s="1"/>
  <c r="X25" i="6"/>
  <c r="Y25" i="6"/>
  <c r="Z25" i="6"/>
  <c r="AA25" i="6"/>
  <c r="C26" i="6"/>
  <c r="D26" i="6"/>
  <c r="E26" i="6"/>
  <c r="F26" i="6"/>
  <c r="I26" i="6"/>
  <c r="J26" i="6"/>
  <c r="L26" i="6"/>
  <c r="M26" i="6"/>
  <c r="Q26" i="6"/>
  <c r="R26" i="6"/>
  <c r="U26" i="6"/>
  <c r="V26" i="6" s="1"/>
  <c r="X26" i="6"/>
  <c r="Y26" i="6"/>
  <c r="Z26" i="6"/>
  <c r="AA26" i="6"/>
  <c r="C27" i="6"/>
  <c r="D27" i="6"/>
  <c r="E27" i="6"/>
  <c r="F27" i="6"/>
  <c r="I27" i="6"/>
  <c r="J27" i="6"/>
  <c r="L27" i="6"/>
  <c r="M27" i="6"/>
  <c r="Q27" i="6"/>
  <c r="R27" i="6"/>
  <c r="U27" i="6"/>
  <c r="X27" i="6"/>
  <c r="Y27" i="6"/>
  <c r="Z27" i="6"/>
  <c r="AA27" i="6"/>
  <c r="C28" i="6"/>
  <c r="D28" i="6"/>
  <c r="E28" i="6"/>
  <c r="F28" i="6"/>
  <c r="I28" i="6"/>
  <c r="J28" i="6"/>
  <c r="L28" i="6"/>
  <c r="M28" i="6"/>
  <c r="Q28" i="6"/>
  <c r="R28" i="6"/>
  <c r="U28" i="6"/>
  <c r="V28" i="6" s="1"/>
  <c r="X28" i="6"/>
  <c r="Y28" i="6"/>
  <c r="Z28" i="6"/>
  <c r="AA28" i="6"/>
  <c r="C29" i="6"/>
  <c r="D29" i="6"/>
  <c r="E29" i="6"/>
  <c r="F29" i="6"/>
  <c r="I29" i="6"/>
  <c r="J29" i="6"/>
  <c r="L29" i="6"/>
  <c r="M29" i="6"/>
  <c r="Q29" i="6"/>
  <c r="R29" i="6"/>
  <c r="U29" i="6"/>
  <c r="V29" i="6" s="1"/>
  <c r="X29" i="6"/>
  <c r="Y29" i="6"/>
  <c r="Z29" i="6"/>
  <c r="AA29" i="6"/>
  <c r="C30" i="6"/>
  <c r="D30" i="6"/>
  <c r="E30" i="6"/>
  <c r="F30" i="6"/>
  <c r="I30" i="6"/>
  <c r="J30" i="6"/>
  <c r="L30" i="6"/>
  <c r="M30" i="6"/>
  <c r="Q30" i="6"/>
  <c r="R30" i="6"/>
  <c r="U30" i="6"/>
  <c r="X30" i="6"/>
  <c r="Y30" i="6"/>
  <c r="Z30" i="6"/>
  <c r="AA30" i="6"/>
  <c r="C31" i="6"/>
  <c r="D31" i="6"/>
  <c r="E31" i="6"/>
  <c r="F31" i="6"/>
  <c r="I31" i="6"/>
  <c r="J31" i="6"/>
  <c r="L31" i="6"/>
  <c r="M31" i="6"/>
  <c r="Q31" i="6"/>
  <c r="R31" i="6"/>
  <c r="U31" i="6"/>
  <c r="V31" i="6" s="1"/>
  <c r="X31" i="6"/>
  <c r="Y31" i="6"/>
  <c r="Z31" i="6"/>
  <c r="AA31" i="6"/>
  <c r="C32" i="6"/>
  <c r="D32" i="6"/>
  <c r="E32" i="6"/>
  <c r="F32" i="6"/>
  <c r="I32" i="6"/>
  <c r="J32" i="6"/>
  <c r="L32" i="6"/>
  <c r="M32" i="6"/>
  <c r="Q32" i="6"/>
  <c r="R32" i="6"/>
  <c r="U32" i="6"/>
  <c r="V32" i="6" s="1"/>
  <c r="X32" i="6"/>
  <c r="Y32" i="6"/>
  <c r="Z32" i="6"/>
  <c r="AA32" i="6"/>
  <c r="C33" i="6"/>
  <c r="D33" i="6"/>
  <c r="E33" i="6"/>
  <c r="F33" i="6"/>
  <c r="I33" i="6"/>
  <c r="J33" i="6"/>
  <c r="L33" i="6"/>
  <c r="M33" i="6"/>
  <c r="Q33" i="6"/>
  <c r="R33" i="6"/>
  <c r="U33" i="6"/>
  <c r="V33" i="6" s="1"/>
  <c r="X33" i="6"/>
  <c r="Y33" i="6"/>
  <c r="Z33" i="6"/>
  <c r="AA33" i="6"/>
  <c r="C34" i="6"/>
  <c r="D34" i="6"/>
  <c r="E34" i="6"/>
  <c r="F34" i="6"/>
  <c r="I34" i="6"/>
  <c r="J34" i="6"/>
  <c r="L34" i="6"/>
  <c r="M34" i="6"/>
  <c r="Q34" i="6"/>
  <c r="R34" i="6"/>
  <c r="U34" i="6"/>
  <c r="V34" i="6" s="1"/>
  <c r="X34" i="6"/>
  <c r="Y34" i="6"/>
  <c r="Z34" i="6"/>
  <c r="AA34" i="6"/>
  <c r="C35" i="6"/>
  <c r="D35" i="6"/>
  <c r="E35" i="6"/>
  <c r="F35" i="6"/>
  <c r="I35" i="6"/>
  <c r="J35" i="6"/>
  <c r="L35" i="6"/>
  <c r="M35" i="6"/>
  <c r="Q35" i="6"/>
  <c r="R35" i="6"/>
  <c r="U35" i="6"/>
  <c r="X35" i="6"/>
  <c r="Y35" i="6"/>
  <c r="Z35" i="6"/>
  <c r="AA35" i="6"/>
  <c r="C36" i="6"/>
  <c r="D36" i="6"/>
  <c r="E36" i="6"/>
  <c r="F36" i="6"/>
  <c r="I36" i="6"/>
  <c r="J36" i="6"/>
  <c r="L36" i="6"/>
  <c r="M36" i="6"/>
  <c r="Q36" i="6"/>
  <c r="R36" i="6"/>
  <c r="U36" i="6"/>
  <c r="V36" i="6" s="1"/>
  <c r="X36" i="6"/>
  <c r="Y36" i="6"/>
  <c r="Z36" i="6"/>
  <c r="AA36" i="6"/>
  <c r="C37" i="6"/>
  <c r="D37" i="6"/>
  <c r="E37" i="6"/>
  <c r="F37" i="6"/>
  <c r="I37" i="6"/>
  <c r="J37" i="6"/>
  <c r="L37" i="6"/>
  <c r="M37" i="6"/>
  <c r="Q37" i="6"/>
  <c r="R37" i="6"/>
  <c r="U37" i="6"/>
  <c r="V37" i="6" s="1"/>
  <c r="X37" i="6"/>
  <c r="Y37" i="6"/>
  <c r="Z37" i="6"/>
  <c r="AA37" i="6"/>
  <c r="C38" i="6"/>
  <c r="D38" i="6"/>
  <c r="E38" i="6"/>
  <c r="F38" i="6"/>
  <c r="I38" i="6"/>
  <c r="J38" i="6"/>
  <c r="L38" i="6"/>
  <c r="M38" i="6"/>
  <c r="Q38" i="6"/>
  <c r="R38" i="6"/>
  <c r="U38" i="6"/>
  <c r="X38" i="6"/>
  <c r="Y38" i="6"/>
  <c r="Z38" i="6"/>
  <c r="AA38" i="6"/>
  <c r="C39" i="6"/>
  <c r="D39" i="6"/>
  <c r="E39" i="6"/>
  <c r="F39" i="6"/>
  <c r="I39" i="6"/>
  <c r="J39" i="6"/>
  <c r="L39" i="6"/>
  <c r="M39" i="6"/>
  <c r="Q39" i="6"/>
  <c r="R39" i="6"/>
  <c r="U39" i="6"/>
  <c r="V39" i="6" s="1"/>
  <c r="X39" i="6"/>
  <c r="Y39" i="6"/>
  <c r="Z39" i="6"/>
  <c r="AA39" i="6"/>
  <c r="C40" i="6"/>
  <c r="D40" i="6"/>
  <c r="E40" i="6"/>
  <c r="F40" i="6"/>
  <c r="I40" i="6"/>
  <c r="J40" i="6"/>
  <c r="L40" i="6"/>
  <c r="M40" i="6"/>
  <c r="N40" i="6"/>
  <c r="O40" i="6"/>
  <c r="P40" i="6"/>
  <c r="Q40" i="6"/>
  <c r="R40" i="6"/>
  <c r="U40" i="6"/>
  <c r="V40" i="6" s="1"/>
  <c r="X40" i="6"/>
  <c r="Y40" i="6"/>
  <c r="Z40" i="6"/>
  <c r="AA40" i="6"/>
  <c r="C41" i="6"/>
  <c r="D41" i="6"/>
  <c r="E41" i="6"/>
  <c r="F41" i="6"/>
  <c r="I41" i="6"/>
  <c r="J41" i="6"/>
  <c r="L41" i="6"/>
  <c r="M41" i="6"/>
  <c r="Q41" i="6"/>
  <c r="R41" i="6"/>
  <c r="U41" i="6"/>
  <c r="V41" i="6" s="1"/>
  <c r="X41" i="6"/>
  <c r="Y41" i="6"/>
  <c r="Z41" i="6"/>
  <c r="AA41" i="6"/>
  <c r="C42" i="6"/>
  <c r="D42" i="6"/>
  <c r="E42" i="6"/>
  <c r="F42" i="6"/>
  <c r="I42" i="6"/>
  <c r="J42" i="6"/>
  <c r="L42" i="6"/>
  <c r="M42" i="6"/>
  <c r="Q42" i="6"/>
  <c r="R42" i="6"/>
  <c r="U42" i="6"/>
  <c r="V42" i="6" s="1"/>
  <c r="X42" i="6"/>
  <c r="Y42" i="6"/>
  <c r="Z42" i="6"/>
  <c r="AA42" i="6"/>
  <c r="C43" i="6"/>
  <c r="D43" i="6"/>
  <c r="E43" i="6"/>
  <c r="F43" i="6"/>
  <c r="I43" i="6"/>
  <c r="J43" i="6"/>
  <c r="L43" i="6"/>
  <c r="M43" i="6"/>
  <c r="Q43" i="6"/>
  <c r="R43" i="6"/>
  <c r="U43" i="6"/>
  <c r="X43" i="6"/>
  <c r="Y43" i="6"/>
  <c r="Z43" i="6"/>
  <c r="AA43" i="6"/>
  <c r="C44" i="6"/>
  <c r="D44" i="6"/>
  <c r="E44" i="6"/>
  <c r="F44" i="6"/>
  <c r="I44" i="6"/>
  <c r="J44" i="6"/>
  <c r="L44" i="6"/>
  <c r="M44" i="6"/>
  <c r="Q44" i="6"/>
  <c r="R44" i="6"/>
  <c r="U44" i="6"/>
  <c r="X44" i="6"/>
  <c r="Y44" i="6"/>
  <c r="Z44" i="6"/>
  <c r="AA44" i="6"/>
  <c r="C45" i="6"/>
  <c r="D45" i="6"/>
  <c r="E45" i="6"/>
  <c r="F45" i="6"/>
  <c r="I45" i="6"/>
  <c r="J45" i="6"/>
  <c r="L45" i="6"/>
  <c r="M45" i="6"/>
  <c r="Q45" i="6"/>
  <c r="R45" i="6"/>
  <c r="U45" i="6"/>
  <c r="V45" i="6" s="1"/>
  <c r="X45" i="6"/>
  <c r="Y45" i="6"/>
  <c r="Z45" i="6"/>
  <c r="AA45" i="6"/>
  <c r="C46" i="6"/>
  <c r="D46" i="6"/>
  <c r="E46" i="6"/>
  <c r="F46" i="6"/>
  <c r="AB46" i="6"/>
  <c r="H46" i="6"/>
  <c r="I46" i="6"/>
  <c r="J46" i="6"/>
  <c r="L46" i="6"/>
  <c r="Q46" i="6"/>
  <c r="R46" i="6"/>
  <c r="U46" i="6"/>
  <c r="X46" i="6"/>
  <c r="Y46" i="6"/>
  <c r="Z46" i="6"/>
  <c r="AA46" i="6"/>
  <c r="C47" i="6"/>
  <c r="D47" i="6"/>
  <c r="E47" i="6"/>
  <c r="F47" i="6"/>
  <c r="G47" i="6"/>
  <c r="AB47" i="6" s="1"/>
  <c r="H47" i="6"/>
  <c r="I47" i="6"/>
  <c r="J47" i="6"/>
  <c r="L47" i="6"/>
  <c r="M47" i="6"/>
  <c r="Q47" i="6"/>
  <c r="R47" i="6"/>
  <c r="U47" i="6"/>
  <c r="V47" i="6" s="1"/>
  <c r="X47" i="6"/>
  <c r="Y47" i="6"/>
  <c r="Z47" i="6"/>
  <c r="AA47" i="6"/>
  <c r="C48" i="6"/>
  <c r="D48" i="6"/>
  <c r="E48" i="6"/>
  <c r="F48" i="6"/>
  <c r="I48" i="6"/>
  <c r="J48" i="6"/>
  <c r="L48" i="6"/>
  <c r="M48" i="6"/>
  <c r="Q48" i="6"/>
  <c r="R48" i="6"/>
  <c r="U48" i="6"/>
  <c r="V48" i="6" s="1"/>
  <c r="X48" i="6"/>
  <c r="Y48" i="6"/>
  <c r="Z48" i="6"/>
  <c r="AA48" i="6"/>
  <c r="C49" i="6"/>
  <c r="D49" i="6"/>
  <c r="E49" i="6"/>
  <c r="F49" i="6"/>
  <c r="I49" i="6"/>
  <c r="J49" i="6"/>
  <c r="L49" i="6"/>
  <c r="M49" i="6"/>
  <c r="Q49" i="6"/>
  <c r="R49" i="6"/>
  <c r="U49" i="6"/>
  <c r="V49" i="6" s="1"/>
  <c r="X49" i="6"/>
  <c r="Y49" i="6"/>
  <c r="Z49" i="6"/>
  <c r="AA49" i="6"/>
  <c r="C50" i="6"/>
  <c r="D50" i="6"/>
  <c r="E50" i="6"/>
  <c r="F50" i="6"/>
  <c r="I50" i="6"/>
  <c r="J50" i="6"/>
  <c r="L50" i="6"/>
  <c r="M50" i="6"/>
  <c r="Q50" i="6"/>
  <c r="R50" i="6"/>
  <c r="U50" i="6"/>
  <c r="V50" i="6" s="1"/>
  <c r="X50" i="6"/>
  <c r="Y50" i="6"/>
  <c r="Z50" i="6"/>
  <c r="AA50" i="6"/>
  <c r="C51" i="6"/>
  <c r="D51" i="6"/>
  <c r="E51" i="6"/>
  <c r="F51" i="6"/>
  <c r="I51" i="6"/>
  <c r="J51" i="6"/>
  <c r="L51" i="6"/>
  <c r="M51" i="6"/>
  <c r="Q51" i="6"/>
  <c r="R51" i="6"/>
  <c r="U51" i="6"/>
  <c r="X51" i="6"/>
  <c r="Y51" i="6"/>
  <c r="Z51" i="6"/>
  <c r="AA51" i="6"/>
  <c r="C52" i="6"/>
  <c r="D52" i="6"/>
  <c r="E52" i="6"/>
  <c r="F52" i="6"/>
  <c r="I52" i="6"/>
  <c r="J52" i="6"/>
  <c r="L52" i="6"/>
  <c r="M52" i="6"/>
  <c r="Q52" i="6"/>
  <c r="R52" i="6"/>
  <c r="U52" i="6"/>
  <c r="V52" i="6" s="1"/>
  <c r="X52" i="6"/>
  <c r="Y52" i="6"/>
  <c r="Z52" i="6"/>
  <c r="AA52" i="6"/>
  <c r="C53" i="6"/>
  <c r="D53" i="6"/>
  <c r="E53" i="6"/>
  <c r="F53" i="6"/>
  <c r="I53" i="6"/>
  <c r="J53" i="6"/>
  <c r="L53" i="6"/>
  <c r="M53" i="6"/>
  <c r="Q53" i="6"/>
  <c r="R53" i="6"/>
  <c r="U53" i="6"/>
  <c r="V53" i="6" s="1"/>
  <c r="X53" i="6"/>
  <c r="Y53" i="6"/>
  <c r="Z53" i="6"/>
  <c r="AA53" i="6"/>
  <c r="C54" i="6"/>
  <c r="D54" i="6"/>
  <c r="E54" i="6"/>
  <c r="F54" i="6"/>
  <c r="I54" i="6"/>
  <c r="J54" i="6"/>
  <c r="L54" i="6"/>
  <c r="M54" i="6"/>
  <c r="Q54" i="6"/>
  <c r="R54" i="6"/>
  <c r="U54" i="6"/>
  <c r="V54" i="6" s="1"/>
  <c r="X54" i="6"/>
  <c r="Y54" i="6"/>
  <c r="Z54" i="6"/>
  <c r="AA54" i="6"/>
  <c r="C55" i="6"/>
  <c r="D55" i="6"/>
  <c r="E55" i="6"/>
  <c r="F55" i="6"/>
  <c r="I55" i="6"/>
  <c r="J55" i="6"/>
  <c r="L55" i="6"/>
  <c r="M55" i="6"/>
  <c r="Q55" i="6"/>
  <c r="R55" i="6"/>
  <c r="U55" i="6"/>
  <c r="V55" i="6" s="1"/>
  <c r="X55" i="6"/>
  <c r="Y55" i="6"/>
  <c r="Z55" i="6"/>
  <c r="AA55" i="6"/>
  <c r="C56" i="6"/>
  <c r="D56" i="6"/>
  <c r="E56" i="6"/>
  <c r="F56" i="6"/>
  <c r="I56" i="6"/>
  <c r="J56" i="6"/>
  <c r="L56" i="6"/>
  <c r="M56" i="6"/>
  <c r="Q56" i="6"/>
  <c r="R56" i="6"/>
  <c r="U56" i="6"/>
  <c r="V56" i="6" s="1"/>
  <c r="X56" i="6"/>
  <c r="Y56" i="6"/>
  <c r="Z56" i="6"/>
  <c r="AA56" i="6"/>
  <c r="C57" i="6"/>
  <c r="D57" i="6"/>
  <c r="E57" i="6"/>
  <c r="F57" i="6"/>
  <c r="I57" i="6"/>
  <c r="J57" i="6"/>
  <c r="L57" i="6"/>
  <c r="M57" i="6"/>
  <c r="Q57" i="6"/>
  <c r="R57" i="6"/>
  <c r="U57" i="6"/>
  <c r="V57" i="6" s="1"/>
  <c r="X57" i="6"/>
  <c r="Y57" i="6"/>
  <c r="Z57" i="6"/>
  <c r="AA57" i="6"/>
  <c r="C58" i="6"/>
  <c r="D58" i="6"/>
  <c r="E58" i="6"/>
  <c r="F58" i="6"/>
  <c r="I58" i="6"/>
  <c r="J58" i="6"/>
  <c r="L58" i="6"/>
  <c r="M58" i="6"/>
  <c r="Q58" i="6"/>
  <c r="R58" i="6"/>
  <c r="U58" i="6"/>
  <c r="V58" i="6" s="1"/>
  <c r="X58" i="6"/>
  <c r="Y58" i="6"/>
  <c r="Z58" i="6"/>
  <c r="AA58" i="6"/>
  <c r="C59" i="6"/>
  <c r="D59" i="6"/>
  <c r="E59" i="6"/>
  <c r="F59" i="6"/>
  <c r="I59" i="6"/>
  <c r="J59" i="6"/>
  <c r="L59" i="6"/>
  <c r="M59" i="6"/>
  <c r="Q59" i="6"/>
  <c r="R59" i="6"/>
  <c r="U59" i="6"/>
  <c r="X59" i="6"/>
  <c r="Y59" i="6"/>
  <c r="Z59" i="6"/>
  <c r="AA59" i="6"/>
  <c r="C60" i="6"/>
  <c r="D60" i="6"/>
  <c r="E60" i="6"/>
  <c r="F60" i="6"/>
  <c r="I60" i="6"/>
  <c r="J60" i="6"/>
  <c r="L60" i="6"/>
  <c r="M60" i="6"/>
  <c r="Q60" i="6"/>
  <c r="R60" i="6"/>
  <c r="U60" i="6"/>
  <c r="V60" i="6" s="1"/>
  <c r="X60" i="6"/>
  <c r="Y60" i="6"/>
  <c r="Z60" i="6"/>
  <c r="AA60" i="6"/>
  <c r="C61" i="6"/>
  <c r="D61" i="6"/>
  <c r="E61" i="6"/>
  <c r="F61" i="6"/>
  <c r="I61" i="6"/>
  <c r="J61" i="6"/>
  <c r="L61" i="6"/>
  <c r="M61" i="6"/>
  <c r="Q61" i="6"/>
  <c r="R61" i="6"/>
  <c r="U61" i="6"/>
  <c r="V61" i="6" s="1"/>
  <c r="X61" i="6"/>
  <c r="Y61" i="6"/>
  <c r="Z61" i="6"/>
  <c r="AA61" i="6"/>
  <c r="C62" i="6"/>
  <c r="D62" i="6"/>
  <c r="E62" i="6"/>
  <c r="F62" i="6"/>
  <c r="I62" i="6"/>
  <c r="J62" i="6"/>
  <c r="L62" i="6"/>
  <c r="M62" i="6"/>
  <c r="Q62" i="6"/>
  <c r="R62" i="6"/>
  <c r="U62" i="6"/>
  <c r="V62" i="6" s="1"/>
  <c r="X62" i="6"/>
  <c r="Y62" i="6"/>
  <c r="Z62" i="6"/>
  <c r="AA62" i="6"/>
  <c r="C63" i="6"/>
  <c r="D63" i="6"/>
  <c r="E63" i="6"/>
  <c r="F63" i="6"/>
  <c r="I63" i="6"/>
  <c r="J63" i="6"/>
  <c r="L63" i="6"/>
  <c r="M63" i="6"/>
  <c r="Q63" i="6"/>
  <c r="R63" i="6"/>
  <c r="U63" i="6"/>
  <c r="X63" i="6"/>
  <c r="Y63" i="6"/>
  <c r="Z63" i="6"/>
  <c r="AA63" i="6"/>
  <c r="C64" i="6"/>
  <c r="D64" i="6"/>
  <c r="E64" i="6"/>
  <c r="F64" i="6"/>
  <c r="I64" i="6"/>
  <c r="J64" i="6"/>
  <c r="L64" i="6"/>
  <c r="M64" i="6"/>
  <c r="Q64" i="6"/>
  <c r="R64" i="6"/>
  <c r="U64" i="6"/>
  <c r="V64" i="6" s="1"/>
  <c r="X64" i="6"/>
  <c r="Y64" i="6"/>
  <c r="Z64" i="6"/>
  <c r="AA64" i="6"/>
  <c r="C65" i="6"/>
  <c r="D65" i="6"/>
  <c r="E65" i="6"/>
  <c r="F65" i="6"/>
  <c r="I65" i="6"/>
  <c r="J65" i="6"/>
  <c r="L65" i="6"/>
  <c r="M65" i="6"/>
  <c r="Q65" i="6"/>
  <c r="R65" i="6"/>
  <c r="U65" i="6"/>
  <c r="V65" i="6" s="1"/>
  <c r="X65" i="6"/>
  <c r="Y65" i="6"/>
  <c r="Z65" i="6"/>
  <c r="AA65" i="6"/>
  <c r="C66" i="6"/>
  <c r="D66" i="6"/>
  <c r="E66" i="6"/>
  <c r="F66" i="6"/>
  <c r="I66" i="6"/>
  <c r="J66" i="6"/>
  <c r="L66" i="6"/>
  <c r="M66" i="6"/>
  <c r="Q66" i="6"/>
  <c r="R66" i="6"/>
  <c r="U66" i="6"/>
  <c r="V66" i="6" s="1"/>
  <c r="X66" i="6"/>
  <c r="Y66" i="6"/>
  <c r="Z66" i="6"/>
  <c r="AA66" i="6"/>
  <c r="C67" i="6"/>
  <c r="D67" i="6"/>
  <c r="E67" i="6"/>
  <c r="F67" i="6"/>
  <c r="I67" i="6"/>
  <c r="J67" i="6"/>
  <c r="L67" i="6"/>
  <c r="M67" i="6"/>
  <c r="Q67" i="6"/>
  <c r="R67" i="6"/>
  <c r="U67" i="6"/>
  <c r="X67" i="6"/>
  <c r="Y67" i="6"/>
  <c r="Z67" i="6"/>
  <c r="AA67" i="6"/>
  <c r="C68" i="6"/>
  <c r="D68" i="6"/>
  <c r="E68" i="6"/>
  <c r="F68" i="6"/>
  <c r="I68" i="6"/>
  <c r="J68" i="6"/>
  <c r="L68" i="6"/>
  <c r="M68" i="6"/>
  <c r="Q68" i="6"/>
  <c r="R68" i="6"/>
  <c r="U68" i="6"/>
  <c r="X68" i="6"/>
  <c r="Y68" i="6"/>
  <c r="Z68" i="6"/>
  <c r="AA68" i="6"/>
  <c r="C69" i="6"/>
  <c r="D69" i="6"/>
  <c r="E69" i="6"/>
  <c r="F69" i="6"/>
  <c r="I69" i="6"/>
  <c r="J69" i="6"/>
  <c r="L69" i="6"/>
  <c r="M69" i="6"/>
  <c r="Q69" i="6"/>
  <c r="R69" i="6"/>
  <c r="U69" i="6"/>
  <c r="V69" i="6" s="1"/>
  <c r="X69" i="6"/>
  <c r="Y69" i="6"/>
  <c r="Z69" i="6"/>
  <c r="AA69" i="6"/>
  <c r="C70" i="6"/>
  <c r="D70" i="6"/>
  <c r="E70" i="6"/>
  <c r="F70" i="6"/>
  <c r="I70" i="6"/>
  <c r="J70" i="6"/>
  <c r="L70" i="6"/>
  <c r="M70" i="6"/>
  <c r="Q70" i="6"/>
  <c r="R70" i="6"/>
  <c r="U70" i="6"/>
  <c r="V70" i="6" s="1"/>
  <c r="X70" i="6"/>
  <c r="Y70" i="6"/>
  <c r="Z70" i="6"/>
  <c r="AA70" i="6"/>
  <c r="C71" i="6"/>
  <c r="D71" i="6"/>
  <c r="E71" i="6"/>
  <c r="F71" i="6"/>
  <c r="I71" i="6"/>
  <c r="J71" i="6"/>
  <c r="L71" i="6"/>
  <c r="M71" i="6"/>
  <c r="Q71" i="6"/>
  <c r="R71" i="6"/>
  <c r="U71" i="6"/>
  <c r="V71" i="6" s="1"/>
  <c r="X71" i="6"/>
  <c r="Y71" i="6"/>
  <c r="Z71" i="6"/>
  <c r="AA71" i="6"/>
  <c r="C72" i="6"/>
  <c r="D72" i="6"/>
  <c r="E72" i="6"/>
  <c r="F72" i="6"/>
  <c r="I72" i="6"/>
  <c r="J72" i="6"/>
  <c r="L72" i="6"/>
  <c r="M72" i="6"/>
  <c r="Q72" i="6"/>
  <c r="R72" i="6"/>
  <c r="U72" i="6"/>
  <c r="V72" i="6" s="1"/>
  <c r="X72" i="6"/>
  <c r="Y72" i="6"/>
  <c r="Z72" i="6"/>
  <c r="AA72" i="6"/>
  <c r="C73" i="6"/>
  <c r="D73" i="6"/>
  <c r="E73" i="6"/>
  <c r="F73" i="6"/>
  <c r="I73" i="6"/>
  <c r="J73" i="6"/>
  <c r="L73" i="6"/>
  <c r="M73" i="6"/>
  <c r="Q73" i="6"/>
  <c r="R73" i="6"/>
  <c r="U73" i="6"/>
  <c r="V73" i="6" s="1"/>
  <c r="X73" i="6"/>
  <c r="Y73" i="6"/>
  <c r="Z73" i="6"/>
  <c r="AA73" i="6"/>
  <c r="C74" i="6"/>
  <c r="D74" i="6"/>
  <c r="E74" i="6"/>
  <c r="F74" i="6"/>
  <c r="I74" i="6"/>
  <c r="J74" i="6"/>
  <c r="L74" i="6"/>
  <c r="M74" i="6"/>
  <c r="Q74" i="6"/>
  <c r="R74" i="6"/>
  <c r="U74" i="6"/>
  <c r="X74" i="6"/>
  <c r="Y74" i="6"/>
  <c r="Z74" i="6"/>
  <c r="AA74" i="6"/>
  <c r="C75" i="6"/>
  <c r="D75" i="6"/>
  <c r="E75" i="6"/>
  <c r="F75" i="6"/>
  <c r="I75" i="6"/>
  <c r="J75" i="6"/>
  <c r="L75" i="6"/>
  <c r="M75" i="6"/>
  <c r="Q75" i="6"/>
  <c r="R75" i="6"/>
  <c r="U75" i="6"/>
  <c r="X75" i="6"/>
  <c r="Y75" i="6"/>
  <c r="Z75" i="6"/>
  <c r="AA75" i="6"/>
  <c r="C76" i="6"/>
  <c r="D76" i="6"/>
  <c r="E76" i="6"/>
  <c r="F76" i="6"/>
  <c r="I76" i="6"/>
  <c r="J76" i="6"/>
  <c r="L76" i="6"/>
  <c r="M76" i="6"/>
  <c r="Q76" i="6"/>
  <c r="R76" i="6"/>
  <c r="U76" i="6"/>
  <c r="W76" i="6" s="1"/>
  <c r="X76" i="6"/>
  <c r="Y76" i="6"/>
  <c r="Z76" i="6"/>
  <c r="AA76" i="6"/>
  <c r="C77" i="6"/>
  <c r="D77" i="6"/>
  <c r="E77" i="6"/>
  <c r="F77" i="6"/>
  <c r="I77" i="6"/>
  <c r="J77" i="6"/>
  <c r="L77" i="6"/>
  <c r="M77" i="6"/>
  <c r="N77" i="6"/>
  <c r="O77" i="6"/>
  <c r="P77" i="6"/>
  <c r="Q77" i="6"/>
  <c r="R77" i="6"/>
  <c r="U77" i="6"/>
  <c r="X77" i="6"/>
  <c r="Y77" i="6"/>
  <c r="Z77" i="6"/>
  <c r="AA77" i="6"/>
  <c r="C78" i="6"/>
  <c r="D78" i="6"/>
  <c r="E78" i="6"/>
  <c r="F78" i="6"/>
  <c r="I78" i="6"/>
  <c r="J78" i="6"/>
  <c r="L78" i="6"/>
  <c r="M78" i="6"/>
  <c r="Q78" i="6"/>
  <c r="R78" i="6"/>
  <c r="U78" i="6"/>
  <c r="V78" i="6" s="1"/>
  <c r="X78" i="6"/>
  <c r="Y78" i="6"/>
  <c r="Z78" i="6"/>
  <c r="AA78" i="6"/>
  <c r="C79" i="6"/>
  <c r="D79" i="6"/>
  <c r="E79" i="6"/>
  <c r="F79" i="6"/>
  <c r="I79" i="6"/>
  <c r="J79" i="6"/>
  <c r="L79" i="6"/>
  <c r="M79" i="6"/>
  <c r="Q79" i="6"/>
  <c r="R79" i="6"/>
  <c r="U79" i="6"/>
  <c r="X79" i="6"/>
  <c r="Y79" i="6"/>
  <c r="Z79" i="6"/>
  <c r="AA79" i="6"/>
  <c r="C80" i="6"/>
  <c r="D80" i="6"/>
  <c r="E80" i="6"/>
  <c r="F80" i="6"/>
  <c r="I80" i="6"/>
  <c r="J80" i="6"/>
  <c r="L80" i="6"/>
  <c r="M80" i="6"/>
  <c r="Q80" i="6"/>
  <c r="R80" i="6"/>
  <c r="U80" i="6"/>
  <c r="V80" i="6" s="1"/>
  <c r="X80" i="6"/>
  <c r="Y80" i="6"/>
  <c r="Z80" i="6"/>
  <c r="AA80" i="6"/>
  <c r="C81" i="6"/>
  <c r="D81" i="6"/>
  <c r="E81" i="6"/>
  <c r="F81" i="6"/>
  <c r="G81" i="6"/>
  <c r="AB81" i="6" s="1"/>
  <c r="H81" i="6"/>
  <c r="I81" i="6"/>
  <c r="J81" i="6"/>
  <c r="L81" i="6"/>
  <c r="M81" i="6"/>
  <c r="Q81" i="6"/>
  <c r="R81" i="6"/>
  <c r="U81" i="6"/>
  <c r="V81" i="6" s="1"/>
  <c r="X81" i="6"/>
  <c r="Y81" i="6"/>
  <c r="Z81" i="6"/>
  <c r="AA81" i="6"/>
  <c r="C82" i="6"/>
  <c r="D82" i="6"/>
  <c r="E82" i="6"/>
  <c r="F82" i="6"/>
  <c r="G82" i="6"/>
  <c r="AB82" i="6" s="1"/>
  <c r="H82" i="6"/>
  <c r="I82" i="6"/>
  <c r="J82" i="6"/>
  <c r="L82" i="6"/>
  <c r="M82" i="6"/>
  <c r="Q82" i="6"/>
  <c r="R82" i="6"/>
  <c r="U82" i="6"/>
  <c r="V82" i="6" s="1"/>
  <c r="X82" i="6"/>
  <c r="Y82" i="6"/>
  <c r="Z82" i="6"/>
  <c r="AA82" i="6"/>
  <c r="C83" i="6"/>
  <c r="D83" i="6"/>
  <c r="E83" i="6"/>
  <c r="F83" i="6"/>
  <c r="I83" i="6"/>
  <c r="J83" i="6"/>
  <c r="L83" i="6"/>
  <c r="M83" i="6"/>
  <c r="Q83" i="6"/>
  <c r="R83" i="6"/>
  <c r="U83" i="6"/>
  <c r="X83" i="6"/>
  <c r="Y83" i="6"/>
  <c r="Z83" i="6"/>
  <c r="AA83" i="6"/>
  <c r="C84" i="6"/>
  <c r="D84" i="6"/>
  <c r="E84" i="6"/>
  <c r="F84" i="6"/>
  <c r="I84" i="6"/>
  <c r="J84" i="6"/>
  <c r="L84" i="6"/>
  <c r="M84" i="6"/>
  <c r="Q84" i="6"/>
  <c r="R84" i="6"/>
  <c r="U84" i="6"/>
  <c r="X84" i="6"/>
  <c r="Y84" i="6"/>
  <c r="Z84" i="6"/>
  <c r="AA84" i="6"/>
  <c r="C85" i="6"/>
  <c r="D85" i="6"/>
  <c r="E85" i="6"/>
  <c r="F85" i="6"/>
  <c r="I85" i="6"/>
  <c r="J85" i="6"/>
  <c r="L85" i="6"/>
  <c r="M85" i="6"/>
  <c r="U85" i="6"/>
  <c r="V85" i="6" s="1"/>
  <c r="X85" i="6"/>
  <c r="Y85" i="6"/>
  <c r="Z85" i="6"/>
  <c r="AA85" i="6"/>
  <c r="C86" i="6"/>
  <c r="D86" i="6"/>
  <c r="E86" i="6"/>
  <c r="F86" i="6"/>
  <c r="I86" i="6"/>
  <c r="J86" i="6"/>
  <c r="L86" i="6"/>
  <c r="M86" i="6"/>
  <c r="Q86" i="6"/>
  <c r="R86" i="6"/>
  <c r="U86" i="6"/>
  <c r="V86" i="6" s="1"/>
  <c r="X86" i="6"/>
  <c r="Y86" i="6"/>
  <c r="Z86" i="6"/>
  <c r="AA86" i="6"/>
  <c r="C87" i="6"/>
  <c r="D87" i="6"/>
  <c r="E87" i="6"/>
  <c r="F87" i="6"/>
  <c r="I87" i="6"/>
  <c r="J87" i="6"/>
  <c r="L87" i="6"/>
  <c r="M87" i="6"/>
  <c r="Q87" i="6"/>
  <c r="R87" i="6"/>
  <c r="U87" i="6"/>
  <c r="V87" i="6" s="1"/>
  <c r="X87" i="6"/>
  <c r="Y87" i="6"/>
  <c r="Z87" i="6"/>
  <c r="AA87" i="6"/>
  <c r="C88" i="6"/>
  <c r="D88" i="6"/>
  <c r="E88" i="6"/>
  <c r="F88" i="6"/>
  <c r="I88" i="6"/>
  <c r="J88" i="6"/>
  <c r="L88" i="6"/>
  <c r="M88" i="6"/>
  <c r="Q88" i="6"/>
  <c r="R88" i="6"/>
  <c r="U88" i="6"/>
  <c r="V88" i="6" s="1"/>
  <c r="X88" i="6"/>
  <c r="Y88" i="6"/>
  <c r="Z88" i="6"/>
  <c r="AA88" i="6"/>
  <c r="C89" i="6"/>
  <c r="D89" i="6"/>
  <c r="E89" i="6"/>
  <c r="F89" i="6"/>
  <c r="I89" i="6"/>
  <c r="J89" i="6"/>
  <c r="L89" i="6"/>
  <c r="M89" i="6"/>
  <c r="Q89" i="6"/>
  <c r="R89" i="6"/>
  <c r="U89" i="6"/>
  <c r="V89" i="6" s="1"/>
  <c r="X89" i="6"/>
  <c r="Y89" i="6"/>
  <c r="Z89" i="6"/>
  <c r="AA89" i="6"/>
  <c r="C90" i="6"/>
  <c r="D90" i="6"/>
  <c r="E90" i="6"/>
  <c r="F90" i="6"/>
  <c r="I90" i="6"/>
  <c r="J90" i="6"/>
  <c r="L90" i="6"/>
  <c r="M90" i="6"/>
  <c r="Q90" i="6"/>
  <c r="R90" i="6"/>
  <c r="U90" i="6"/>
  <c r="V90" i="6" s="1"/>
  <c r="X90" i="6"/>
  <c r="Y90" i="6"/>
  <c r="Z90" i="6"/>
  <c r="AA90" i="6"/>
  <c r="C91" i="6"/>
  <c r="D91" i="6"/>
  <c r="E91" i="6"/>
  <c r="F91" i="6"/>
  <c r="I91" i="6"/>
  <c r="J91" i="6"/>
  <c r="L91" i="6"/>
  <c r="M91" i="6"/>
  <c r="Q91" i="6"/>
  <c r="R91" i="6"/>
  <c r="U91" i="6"/>
  <c r="X91" i="6"/>
  <c r="Y91" i="6"/>
  <c r="Z91" i="6"/>
  <c r="AA91" i="6"/>
  <c r="C92" i="6"/>
  <c r="D92" i="6"/>
  <c r="E92" i="6"/>
  <c r="F92" i="6"/>
  <c r="I92" i="6"/>
  <c r="J92" i="6"/>
  <c r="L92" i="6"/>
  <c r="M92" i="6"/>
  <c r="Q92" i="6"/>
  <c r="R92" i="6"/>
  <c r="U92" i="6"/>
  <c r="W92" i="6" s="1"/>
  <c r="X92" i="6"/>
  <c r="Y92" i="6"/>
  <c r="Z92" i="6"/>
  <c r="AA92" i="6"/>
  <c r="C93" i="6"/>
  <c r="D93" i="6"/>
  <c r="E93" i="6"/>
  <c r="F93" i="6"/>
  <c r="H93" i="6"/>
  <c r="I93" i="6"/>
  <c r="J93" i="6"/>
  <c r="L93" i="6"/>
  <c r="M93" i="6"/>
  <c r="Q93" i="6"/>
  <c r="R93" i="6"/>
  <c r="U93" i="6"/>
  <c r="V93" i="6" s="1"/>
  <c r="X93" i="6"/>
  <c r="Y93" i="6"/>
  <c r="Z93" i="6"/>
  <c r="AA93" i="6"/>
  <c r="C94" i="6"/>
  <c r="D94" i="6"/>
  <c r="E94" i="6"/>
  <c r="F94" i="6"/>
  <c r="I94" i="6"/>
  <c r="J94" i="6"/>
  <c r="L94" i="6"/>
  <c r="M94" i="6"/>
  <c r="Q94" i="6"/>
  <c r="R94" i="6"/>
  <c r="U94" i="6"/>
  <c r="V94" i="6" s="1"/>
  <c r="X94" i="6"/>
  <c r="Y94" i="6"/>
  <c r="Z94" i="6"/>
  <c r="AA94" i="6"/>
  <c r="C95" i="6"/>
  <c r="D95" i="6"/>
  <c r="E95" i="6"/>
  <c r="F95" i="6"/>
  <c r="I95" i="6"/>
  <c r="M95" i="6"/>
  <c r="Q95" i="6"/>
  <c r="R95" i="6"/>
  <c r="U95" i="6"/>
  <c r="V95" i="6" s="1"/>
  <c r="X95" i="6"/>
  <c r="Y95" i="6"/>
  <c r="Z95" i="6"/>
  <c r="AA95" i="6"/>
  <c r="C96" i="6"/>
  <c r="D96" i="6"/>
  <c r="F96" i="6"/>
  <c r="I96" i="6"/>
  <c r="J96" i="6"/>
  <c r="L96" i="6"/>
  <c r="M96" i="6"/>
  <c r="Q96" i="6"/>
  <c r="R96" i="6"/>
  <c r="U96" i="6"/>
  <c r="V96" i="6" s="1"/>
  <c r="X96" i="6"/>
  <c r="Y96" i="6"/>
  <c r="Z96" i="6"/>
  <c r="AA96" i="6"/>
  <c r="C97" i="6"/>
  <c r="D97" i="6"/>
  <c r="E97" i="6"/>
  <c r="F97" i="6"/>
  <c r="I97" i="6"/>
  <c r="J97" i="6"/>
  <c r="L97" i="6"/>
  <c r="M97" i="6"/>
  <c r="Q97" i="6"/>
  <c r="R97" i="6"/>
  <c r="U97" i="6"/>
  <c r="V97" i="6" s="1"/>
  <c r="X97" i="6"/>
  <c r="Y97" i="6"/>
  <c r="Z97" i="6"/>
  <c r="AA97" i="6"/>
  <c r="C98" i="6"/>
  <c r="D98" i="6"/>
  <c r="E98" i="6"/>
  <c r="F98" i="6"/>
  <c r="I98" i="6"/>
  <c r="J98" i="6"/>
  <c r="L98" i="6"/>
  <c r="M98" i="6"/>
  <c r="Q98" i="6"/>
  <c r="R98" i="6"/>
  <c r="U98" i="6"/>
  <c r="V98" i="6" s="1"/>
  <c r="X98" i="6"/>
  <c r="Y98" i="6"/>
  <c r="Z98" i="6"/>
  <c r="AA98" i="6"/>
  <c r="C99" i="6"/>
  <c r="D99" i="6"/>
  <c r="E99" i="6"/>
  <c r="F99" i="6"/>
  <c r="I99" i="6"/>
  <c r="J99" i="6"/>
  <c r="L99" i="6"/>
  <c r="M99" i="6"/>
  <c r="Q99" i="6"/>
  <c r="R99" i="6"/>
  <c r="U99" i="6"/>
  <c r="X99" i="6"/>
  <c r="Y99" i="6"/>
  <c r="Z99" i="6"/>
  <c r="AA99" i="6"/>
  <c r="C100" i="6"/>
  <c r="D100" i="6"/>
  <c r="E100" i="6"/>
  <c r="F100" i="6"/>
  <c r="I100" i="6"/>
  <c r="J100" i="6"/>
  <c r="L100" i="6"/>
  <c r="M100" i="6"/>
  <c r="Q100" i="6"/>
  <c r="R100" i="6"/>
  <c r="U100" i="6"/>
  <c r="W100" i="6" s="1"/>
  <c r="X100" i="6"/>
  <c r="Y100" i="6"/>
  <c r="Z100" i="6"/>
  <c r="AA100" i="6"/>
  <c r="C101" i="6"/>
  <c r="D101" i="6"/>
  <c r="E101" i="6"/>
  <c r="F101" i="6"/>
  <c r="I101" i="6"/>
  <c r="J101" i="6"/>
  <c r="L101" i="6"/>
  <c r="M101" i="6"/>
  <c r="Q101" i="6"/>
  <c r="R101" i="6"/>
  <c r="U101" i="6"/>
  <c r="W101" i="6" s="1"/>
  <c r="X101" i="6"/>
  <c r="Y101" i="6"/>
  <c r="Z101" i="6"/>
  <c r="AA101" i="6"/>
  <c r="C102" i="6"/>
  <c r="D102" i="6"/>
  <c r="E102" i="6"/>
  <c r="F102" i="6"/>
  <c r="I102" i="6"/>
  <c r="J102" i="6"/>
  <c r="L102" i="6"/>
  <c r="M102" i="6"/>
  <c r="Q102" i="6"/>
  <c r="R102" i="6"/>
  <c r="U102" i="6"/>
  <c r="W102" i="6" s="1"/>
  <c r="X102" i="6"/>
  <c r="Y102" i="6"/>
  <c r="Z102" i="6"/>
  <c r="AA102" i="6"/>
  <c r="C103" i="6"/>
  <c r="D103" i="6"/>
  <c r="E103" i="6"/>
  <c r="F103" i="6"/>
  <c r="I103" i="6"/>
  <c r="J103" i="6"/>
  <c r="L103" i="6"/>
  <c r="M103" i="6"/>
  <c r="Q103" i="6"/>
  <c r="R103" i="6"/>
  <c r="U103" i="6"/>
  <c r="V103" i="6" s="1"/>
  <c r="X103" i="6"/>
  <c r="Y103" i="6"/>
  <c r="Z103" i="6"/>
  <c r="AA103" i="6"/>
  <c r="C104" i="6"/>
  <c r="D104" i="6"/>
  <c r="E104" i="6"/>
  <c r="F104" i="6"/>
  <c r="I104" i="6"/>
  <c r="J104" i="6"/>
  <c r="L104" i="6"/>
  <c r="M104" i="6"/>
  <c r="Q104" i="6"/>
  <c r="R104" i="6"/>
  <c r="U104" i="6"/>
  <c r="V104" i="6" s="1"/>
  <c r="X104" i="6"/>
  <c r="Y104" i="6"/>
  <c r="Z104" i="6"/>
  <c r="AA104" i="6"/>
  <c r="C105" i="6"/>
  <c r="D105" i="6"/>
  <c r="E105" i="6"/>
  <c r="F105" i="6"/>
  <c r="I105" i="6"/>
  <c r="J105" i="6"/>
  <c r="L105" i="6"/>
  <c r="M105" i="6"/>
  <c r="Q105" i="6"/>
  <c r="R105" i="6"/>
  <c r="U105" i="6"/>
  <c r="X105" i="6"/>
  <c r="Y105" i="6"/>
  <c r="Z105" i="6"/>
  <c r="AA105" i="6"/>
  <c r="C106" i="6"/>
  <c r="D106" i="6"/>
  <c r="E106" i="6"/>
  <c r="F106" i="6"/>
  <c r="I106" i="6"/>
  <c r="J106" i="6"/>
  <c r="L106" i="6"/>
  <c r="M106" i="6"/>
  <c r="Q106" i="6"/>
  <c r="R106" i="6"/>
  <c r="U106" i="6"/>
  <c r="V106" i="6" s="1"/>
  <c r="X106" i="6"/>
  <c r="Y106" i="6"/>
  <c r="Z106" i="6"/>
  <c r="AA106" i="6"/>
  <c r="C107" i="6"/>
  <c r="D107" i="6"/>
  <c r="E107" i="6"/>
  <c r="F107" i="6"/>
  <c r="I107" i="6"/>
  <c r="J107" i="6"/>
  <c r="L107" i="6"/>
  <c r="M107" i="6"/>
  <c r="Q107" i="6"/>
  <c r="R107" i="6"/>
  <c r="U107" i="6"/>
  <c r="X107" i="6"/>
  <c r="Y107" i="6"/>
  <c r="Z107" i="6"/>
  <c r="AA107" i="6"/>
  <c r="C108" i="6"/>
  <c r="D108" i="6"/>
  <c r="E108" i="6"/>
  <c r="F108" i="6"/>
  <c r="I108" i="6"/>
  <c r="J108" i="6"/>
  <c r="L108" i="6"/>
  <c r="M108" i="6"/>
  <c r="Q108" i="6"/>
  <c r="R108" i="6"/>
  <c r="U108" i="6"/>
  <c r="W108" i="6" s="1"/>
  <c r="X108" i="6"/>
  <c r="Y108" i="6"/>
  <c r="Z108" i="6"/>
  <c r="AA108" i="6"/>
  <c r="C109" i="6"/>
  <c r="D109" i="6"/>
  <c r="E109" i="6"/>
  <c r="F109" i="6"/>
  <c r="I109" i="6"/>
  <c r="J109" i="6"/>
  <c r="L109" i="6"/>
  <c r="M109" i="6"/>
  <c r="Q109" i="6"/>
  <c r="R109" i="6"/>
  <c r="U109" i="6"/>
  <c r="V109" i="6" s="1"/>
  <c r="X109" i="6"/>
  <c r="Y109" i="6"/>
  <c r="Z109" i="6"/>
  <c r="AA109" i="6"/>
  <c r="C110" i="6"/>
  <c r="D110" i="6"/>
  <c r="E110" i="6"/>
  <c r="F110" i="6"/>
  <c r="I110" i="6"/>
  <c r="J110" i="6"/>
  <c r="L110" i="6"/>
  <c r="M110" i="6"/>
  <c r="Q110" i="6"/>
  <c r="R110" i="6"/>
  <c r="U110" i="6"/>
  <c r="V110" i="6" s="1"/>
  <c r="X110" i="6"/>
  <c r="Y110" i="6"/>
  <c r="Z110" i="6"/>
  <c r="AA110" i="6"/>
  <c r="C111" i="6"/>
  <c r="D111" i="6"/>
  <c r="E111" i="6"/>
  <c r="F111" i="6"/>
  <c r="I111" i="6"/>
  <c r="J111" i="6"/>
  <c r="L111" i="6"/>
  <c r="M111" i="6"/>
  <c r="Q111" i="6"/>
  <c r="R111" i="6"/>
  <c r="U111" i="6"/>
  <c r="V111" i="6" s="1"/>
  <c r="X111" i="6"/>
  <c r="Y111" i="6"/>
  <c r="Z111" i="6"/>
  <c r="AA111" i="6"/>
  <c r="C112" i="6"/>
  <c r="D112" i="6"/>
  <c r="E112" i="6"/>
  <c r="F112" i="6"/>
  <c r="I112" i="6"/>
  <c r="J112" i="6"/>
  <c r="L112" i="6"/>
  <c r="M112" i="6"/>
  <c r="Q112" i="6"/>
  <c r="R112" i="6"/>
  <c r="U112" i="6"/>
  <c r="V112" i="6" s="1"/>
  <c r="X112" i="6"/>
  <c r="Y112" i="6"/>
  <c r="Z112" i="6"/>
  <c r="AA112" i="6"/>
  <c r="C113" i="6"/>
  <c r="D113" i="6"/>
  <c r="E113" i="6"/>
  <c r="F113" i="6"/>
  <c r="G113" i="6"/>
  <c r="AB113" i="6" s="1"/>
  <c r="I113" i="6"/>
  <c r="J113" i="6"/>
  <c r="L113" i="6"/>
  <c r="M113" i="6"/>
  <c r="Q113" i="6"/>
  <c r="R113" i="6"/>
  <c r="U113" i="6"/>
  <c r="V113" i="6" s="1"/>
  <c r="X113" i="6"/>
  <c r="Y113" i="6"/>
  <c r="Z113" i="6"/>
  <c r="AA113" i="6"/>
  <c r="C114" i="6"/>
  <c r="D114" i="6"/>
  <c r="E114" i="6"/>
  <c r="F114" i="6"/>
  <c r="I114" i="6"/>
  <c r="J114" i="6"/>
  <c r="L114" i="6"/>
  <c r="M114" i="6"/>
  <c r="N114" i="6"/>
  <c r="O114" i="6"/>
  <c r="P114" i="6"/>
  <c r="Q114" i="6"/>
  <c r="R114" i="6"/>
  <c r="U114" i="6"/>
  <c r="V114" i="6" s="1"/>
  <c r="X114" i="6"/>
  <c r="Y114" i="6"/>
  <c r="Z114" i="6"/>
  <c r="AA114" i="6"/>
  <c r="C115" i="6"/>
  <c r="D115" i="6"/>
  <c r="E115" i="6"/>
  <c r="F115" i="6"/>
  <c r="I115" i="6"/>
  <c r="J115" i="6"/>
  <c r="L115" i="6"/>
  <c r="M115" i="6"/>
  <c r="Q115" i="6"/>
  <c r="R115" i="6"/>
  <c r="U115" i="6"/>
  <c r="X115" i="6"/>
  <c r="Y115" i="6"/>
  <c r="Z115" i="6"/>
  <c r="AA115" i="6"/>
  <c r="C116" i="6"/>
  <c r="D116" i="6"/>
  <c r="E116" i="6"/>
  <c r="F116" i="6"/>
  <c r="I116" i="6"/>
  <c r="J116" i="6"/>
  <c r="L116" i="6"/>
  <c r="M116" i="6"/>
  <c r="Q116" i="6"/>
  <c r="R116" i="6"/>
  <c r="U116" i="6"/>
  <c r="V116" i="6" s="1"/>
  <c r="X116" i="6"/>
  <c r="Y116" i="6"/>
  <c r="Z116" i="6"/>
  <c r="AA116" i="6"/>
  <c r="C117" i="6"/>
  <c r="D117" i="6"/>
  <c r="E117" i="6"/>
  <c r="F117" i="6"/>
  <c r="I117" i="6"/>
  <c r="J117" i="6"/>
  <c r="L117" i="6"/>
  <c r="M117" i="6"/>
  <c r="N117" i="6"/>
  <c r="O117" i="6"/>
  <c r="P117" i="6"/>
  <c r="Q117" i="6"/>
  <c r="R117" i="6"/>
  <c r="U117" i="6"/>
  <c r="W117" i="6" s="1"/>
  <c r="X117" i="6"/>
  <c r="Y117" i="6"/>
  <c r="Z117" i="6"/>
  <c r="AA117" i="6"/>
  <c r="C118" i="6"/>
  <c r="D118" i="6"/>
  <c r="E118" i="6"/>
  <c r="F118" i="6"/>
  <c r="I118" i="6"/>
  <c r="J118" i="6"/>
  <c r="L118" i="6"/>
  <c r="M118" i="6"/>
  <c r="Q118" i="6"/>
  <c r="R118" i="6"/>
  <c r="U118" i="6"/>
  <c r="X118" i="6"/>
  <c r="Y118" i="6"/>
  <c r="Z118" i="6"/>
  <c r="AA118" i="6"/>
  <c r="C119" i="6"/>
  <c r="D119" i="6"/>
  <c r="E119" i="6"/>
  <c r="F119" i="6"/>
  <c r="I119" i="6"/>
  <c r="J119" i="6"/>
  <c r="L119" i="6"/>
  <c r="M119" i="6"/>
  <c r="Q119" i="6"/>
  <c r="R119" i="6"/>
  <c r="U119" i="6"/>
  <c r="V119" i="6" s="1"/>
  <c r="X119" i="6"/>
  <c r="Y119" i="6"/>
  <c r="Z119" i="6"/>
  <c r="AA119" i="6"/>
  <c r="C120" i="6"/>
  <c r="D120" i="6"/>
  <c r="E120" i="6"/>
  <c r="F120" i="6"/>
  <c r="I120" i="6"/>
  <c r="J120" i="6"/>
  <c r="L120" i="6"/>
  <c r="M120" i="6"/>
  <c r="N120" i="6"/>
  <c r="O120" i="6"/>
  <c r="P120" i="6"/>
  <c r="Q120" i="6"/>
  <c r="R120" i="6"/>
  <c r="U120" i="6"/>
  <c r="V120" i="6" s="1"/>
  <c r="X120" i="6"/>
  <c r="Y120" i="6"/>
  <c r="Z120" i="6"/>
  <c r="AA120" i="6"/>
  <c r="C121" i="6"/>
  <c r="D121" i="6"/>
  <c r="E121" i="6"/>
  <c r="F121" i="6"/>
  <c r="I121" i="6"/>
  <c r="J121" i="6"/>
  <c r="L121" i="6"/>
  <c r="M121" i="6"/>
  <c r="Q121" i="6"/>
  <c r="R121" i="6"/>
  <c r="U121" i="6"/>
  <c r="V121" i="6" s="1"/>
  <c r="X121" i="6"/>
  <c r="Y121" i="6"/>
  <c r="Z121" i="6"/>
  <c r="AA121" i="6"/>
  <c r="C122" i="6"/>
  <c r="D122" i="6"/>
  <c r="E122" i="6"/>
  <c r="F122" i="6"/>
  <c r="I122" i="6"/>
  <c r="J122" i="6"/>
  <c r="L122" i="6"/>
  <c r="M122" i="6"/>
  <c r="Q122" i="6"/>
  <c r="R122" i="6"/>
  <c r="U122" i="6"/>
  <c r="V122" i="6" s="1"/>
  <c r="X122" i="6"/>
  <c r="Y122" i="6"/>
  <c r="Z122" i="6"/>
  <c r="AA122" i="6"/>
  <c r="C123" i="6"/>
  <c r="D123" i="6"/>
  <c r="E123" i="6"/>
  <c r="F123" i="6"/>
  <c r="I123" i="6"/>
  <c r="J123" i="6"/>
  <c r="L123" i="6"/>
  <c r="M123" i="6"/>
  <c r="Q123" i="6"/>
  <c r="R123" i="6"/>
  <c r="U123" i="6"/>
  <c r="X123" i="6"/>
  <c r="Y123" i="6"/>
  <c r="Z123" i="6"/>
  <c r="AA123" i="6"/>
  <c r="C124" i="6"/>
  <c r="D124" i="6"/>
  <c r="E124" i="6"/>
  <c r="F124" i="6"/>
  <c r="I124" i="6"/>
  <c r="J124" i="6"/>
  <c r="L124" i="6"/>
  <c r="M124" i="6"/>
  <c r="Q124" i="6"/>
  <c r="R124" i="6"/>
  <c r="U124" i="6"/>
  <c r="X124" i="6"/>
  <c r="Y124" i="6"/>
  <c r="Z124" i="6"/>
  <c r="AA124" i="6"/>
  <c r="C125" i="6"/>
  <c r="D125" i="6"/>
  <c r="E125" i="6"/>
  <c r="F125" i="6"/>
  <c r="I125" i="6"/>
  <c r="J125" i="6"/>
  <c r="L125" i="6"/>
  <c r="M125" i="6"/>
  <c r="Q125" i="6"/>
  <c r="R125" i="6"/>
  <c r="U125" i="6"/>
  <c r="W125" i="6" s="1"/>
  <c r="X125" i="6"/>
  <c r="Y125" i="6"/>
  <c r="Z125" i="6"/>
  <c r="AA125" i="6"/>
  <c r="C126" i="6"/>
  <c r="D126" i="6"/>
  <c r="E126" i="6"/>
  <c r="F126" i="6"/>
  <c r="I126" i="6"/>
  <c r="J126" i="6"/>
  <c r="L126" i="6"/>
  <c r="M126" i="6"/>
  <c r="Q126" i="6"/>
  <c r="R126" i="6"/>
  <c r="U126" i="6"/>
  <c r="X126" i="6"/>
  <c r="Y126" i="6"/>
  <c r="Z126" i="6"/>
  <c r="AA126" i="6"/>
  <c r="C127" i="6"/>
  <c r="D127" i="6"/>
  <c r="E127" i="6"/>
  <c r="F127" i="6"/>
  <c r="I127" i="6"/>
  <c r="J127" i="6"/>
  <c r="L127" i="6"/>
  <c r="M127" i="6"/>
  <c r="Q127" i="6"/>
  <c r="R127" i="6"/>
  <c r="U127" i="6"/>
  <c r="V127" i="6" s="1"/>
  <c r="X127" i="6"/>
  <c r="Y127" i="6"/>
  <c r="Z127" i="6"/>
  <c r="AA127" i="6"/>
  <c r="C128" i="6"/>
  <c r="D128" i="6"/>
  <c r="E128" i="6"/>
  <c r="F128" i="6"/>
  <c r="I128" i="6"/>
  <c r="J128" i="6"/>
  <c r="L128" i="6"/>
  <c r="M128" i="6"/>
  <c r="Q128" i="6"/>
  <c r="R128" i="6"/>
  <c r="U128" i="6"/>
  <c r="V128" i="6" s="1"/>
  <c r="X128" i="6"/>
  <c r="Y128" i="6"/>
  <c r="Z128" i="6"/>
  <c r="AA128" i="6"/>
  <c r="C129" i="6"/>
  <c r="D129" i="6"/>
  <c r="E129" i="6"/>
  <c r="F129" i="6"/>
  <c r="I129" i="6"/>
  <c r="J129" i="6"/>
  <c r="L129" i="6"/>
  <c r="M129" i="6"/>
  <c r="Q129" i="6"/>
  <c r="R129" i="6"/>
  <c r="U129" i="6"/>
  <c r="V129" i="6" s="1"/>
  <c r="X129" i="6"/>
  <c r="Y129" i="6"/>
  <c r="Z129" i="6"/>
  <c r="AA129" i="6"/>
  <c r="C130" i="6"/>
  <c r="D130" i="6"/>
  <c r="E130" i="6"/>
  <c r="F130" i="6"/>
  <c r="I130" i="6"/>
  <c r="J130" i="6"/>
  <c r="L130" i="6"/>
  <c r="M130" i="6"/>
  <c r="Q130" i="6"/>
  <c r="R130" i="6"/>
  <c r="U130" i="6"/>
  <c r="W130" i="6" s="1"/>
  <c r="X130" i="6"/>
  <c r="Y130" i="6"/>
  <c r="Z130" i="6"/>
  <c r="AA130" i="6"/>
  <c r="C131" i="6"/>
  <c r="D131" i="6"/>
  <c r="E131" i="6"/>
  <c r="F131" i="6"/>
  <c r="I131" i="6"/>
  <c r="J131" i="6"/>
  <c r="L131" i="6"/>
  <c r="M131" i="6"/>
  <c r="Q131" i="6"/>
  <c r="R131" i="6"/>
  <c r="U131" i="6"/>
  <c r="X131" i="6"/>
  <c r="Y131" i="6"/>
  <c r="Z131" i="6"/>
  <c r="AA131" i="6"/>
  <c r="C132" i="6"/>
  <c r="D132" i="6"/>
  <c r="E132" i="6"/>
  <c r="F132" i="6"/>
  <c r="I132" i="6"/>
  <c r="J132" i="6"/>
  <c r="L132" i="6"/>
  <c r="M132" i="6"/>
  <c r="Q132" i="6"/>
  <c r="R132" i="6"/>
  <c r="U132" i="6"/>
  <c r="V132" i="6" s="1"/>
  <c r="X132" i="6"/>
  <c r="Y132" i="6"/>
  <c r="Z132" i="6"/>
  <c r="AA132" i="6"/>
  <c r="C133" i="6"/>
  <c r="D133" i="6"/>
  <c r="E133" i="6"/>
  <c r="F133" i="6"/>
  <c r="I133" i="6"/>
  <c r="J133" i="6"/>
  <c r="L133" i="6"/>
  <c r="M133" i="6"/>
  <c r="Q133" i="6"/>
  <c r="R133" i="6"/>
  <c r="U133" i="6"/>
  <c r="W133" i="6" s="1"/>
  <c r="X133" i="6"/>
  <c r="Y133" i="6"/>
  <c r="Z133" i="6"/>
  <c r="AA133" i="6"/>
  <c r="C134" i="6"/>
  <c r="D134" i="6"/>
  <c r="E134" i="6"/>
  <c r="F134" i="6"/>
  <c r="I134" i="6"/>
  <c r="J134" i="6"/>
  <c r="L134" i="6"/>
  <c r="Q134" i="6"/>
  <c r="R134" i="6"/>
  <c r="U134" i="6"/>
  <c r="W134" i="6" s="1"/>
  <c r="X134" i="6"/>
  <c r="Y134" i="6"/>
  <c r="Z134" i="6"/>
  <c r="AA134" i="6"/>
  <c r="C135" i="6"/>
  <c r="D135" i="6"/>
  <c r="E135" i="6"/>
  <c r="F135" i="6"/>
  <c r="I135" i="6"/>
  <c r="J135" i="6"/>
  <c r="L135" i="6"/>
  <c r="M135" i="6"/>
  <c r="Q135" i="6"/>
  <c r="R135" i="6"/>
  <c r="U135" i="6"/>
  <c r="V135" i="6" s="1"/>
  <c r="X135" i="6"/>
  <c r="Y135" i="6"/>
  <c r="Z135" i="6"/>
  <c r="AA135" i="6"/>
  <c r="C136" i="6"/>
  <c r="D136" i="6"/>
  <c r="E136" i="6"/>
  <c r="F136" i="6"/>
  <c r="I136" i="6"/>
  <c r="J136" i="6"/>
  <c r="L136" i="6"/>
  <c r="M136" i="6"/>
  <c r="Q136" i="6"/>
  <c r="R136" i="6"/>
  <c r="U136" i="6"/>
  <c r="V136" i="6" s="1"/>
  <c r="X136" i="6"/>
  <c r="Y136" i="6"/>
  <c r="Z136" i="6"/>
  <c r="AA136" i="6"/>
  <c r="C137" i="6"/>
  <c r="D137" i="6"/>
  <c r="E137" i="6"/>
  <c r="F137" i="6"/>
  <c r="I137" i="6"/>
  <c r="J137" i="6"/>
  <c r="L137" i="6"/>
  <c r="M137" i="6"/>
  <c r="Q137" i="6"/>
  <c r="R137" i="6"/>
  <c r="U137" i="6"/>
  <c r="V137" i="6" s="1"/>
  <c r="X137" i="6"/>
  <c r="Y137" i="6"/>
  <c r="Z137" i="6"/>
  <c r="AA137" i="6"/>
  <c r="C138" i="6"/>
  <c r="D138" i="6"/>
  <c r="E138" i="6"/>
  <c r="F138" i="6"/>
  <c r="I138" i="6"/>
  <c r="J138" i="6"/>
  <c r="L138" i="6"/>
  <c r="M138" i="6"/>
  <c r="Q138" i="6"/>
  <c r="R138" i="6"/>
  <c r="U138" i="6"/>
  <c r="W138" i="6" s="1"/>
  <c r="X138" i="6"/>
  <c r="Y138" i="6"/>
  <c r="Z138" i="6"/>
  <c r="AA138" i="6"/>
  <c r="C139" i="6"/>
  <c r="D139" i="6"/>
  <c r="E139" i="6"/>
  <c r="F139" i="6"/>
  <c r="I139" i="6"/>
  <c r="J139" i="6"/>
  <c r="L139" i="6"/>
  <c r="M139" i="6"/>
  <c r="Q139" i="6"/>
  <c r="R139" i="6"/>
  <c r="U139" i="6"/>
  <c r="X139" i="6"/>
  <c r="Y139" i="6"/>
  <c r="Z139" i="6"/>
  <c r="AA139" i="6"/>
  <c r="C140" i="6"/>
  <c r="D140" i="6"/>
  <c r="E140" i="6"/>
  <c r="F140" i="6"/>
  <c r="I140" i="6"/>
  <c r="J140" i="6"/>
  <c r="L140" i="6"/>
  <c r="M140" i="6"/>
  <c r="Q140" i="6"/>
  <c r="R140" i="6"/>
  <c r="U140" i="6"/>
  <c r="V140" i="6" s="1"/>
  <c r="X140" i="6"/>
  <c r="Y140" i="6"/>
  <c r="Z140" i="6"/>
  <c r="AA140" i="6"/>
  <c r="C141" i="6"/>
  <c r="D141" i="6"/>
  <c r="E141" i="6"/>
  <c r="F141" i="6"/>
  <c r="I141" i="6"/>
  <c r="J141" i="6"/>
  <c r="L141" i="6"/>
  <c r="M141" i="6"/>
  <c r="Q141" i="6"/>
  <c r="R141" i="6"/>
  <c r="U141" i="6"/>
  <c r="W141" i="6" s="1"/>
  <c r="X141" i="6"/>
  <c r="Y141" i="6"/>
  <c r="Z141" i="6"/>
  <c r="AA141" i="6"/>
  <c r="C142" i="6"/>
  <c r="D142" i="6"/>
  <c r="E142" i="6"/>
  <c r="F142" i="6"/>
  <c r="I142" i="6"/>
  <c r="J142" i="6"/>
  <c r="L142" i="6"/>
  <c r="M142" i="6"/>
  <c r="Q142" i="6"/>
  <c r="R142" i="6"/>
  <c r="U142" i="6"/>
  <c r="W142" i="6" s="1"/>
  <c r="X142" i="6"/>
  <c r="Y142" i="6"/>
  <c r="Z142" i="6"/>
  <c r="AA142" i="6"/>
  <c r="C143" i="6"/>
  <c r="D143" i="6"/>
  <c r="E143" i="6"/>
  <c r="F143" i="6"/>
  <c r="I143" i="6"/>
  <c r="J143" i="6"/>
  <c r="L143" i="6"/>
  <c r="M143" i="6"/>
  <c r="Q143" i="6"/>
  <c r="R143" i="6"/>
  <c r="U143" i="6"/>
  <c r="V143" i="6" s="1"/>
  <c r="X143" i="6"/>
  <c r="Y143" i="6"/>
  <c r="Z143" i="6"/>
  <c r="AA143" i="6"/>
  <c r="C144" i="6"/>
  <c r="D144" i="6"/>
  <c r="E144" i="6"/>
  <c r="F144" i="6"/>
  <c r="I144" i="6"/>
  <c r="J144" i="6"/>
  <c r="L144" i="6"/>
  <c r="M144" i="6"/>
  <c r="Q144" i="6"/>
  <c r="R144" i="6"/>
  <c r="U144" i="6"/>
  <c r="X144" i="6"/>
  <c r="Y144" i="6"/>
  <c r="Z144" i="6"/>
  <c r="AA144" i="6"/>
  <c r="C145" i="6"/>
  <c r="D145" i="6"/>
  <c r="E145" i="6"/>
  <c r="F145" i="6"/>
  <c r="I145" i="6"/>
  <c r="J145" i="6"/>
  <c r="L145" i="6"/>
  <c r="M145" i="6"/>
  <c r="Q145" i="6"/>
  <c r="R145" i="6"/>
  <c r="U145" i="6"/>
  <c r="X145" i="6"/>
  <c r="Y145" i="6"/>
  <c r="Z145" i="6"/>
  <c r="AA145" i="6"/>
  <c r="C146" i="6"/>
  <c r="D146" i="6"/>
  <c r="E146" i="6"/>
  <c r="F146" i="6"/>
  <c r="I146" i="6"/>
  <c r="J146" i="6"/>
  <c r="L146" i="6"/>
  <c r="M146" i="6"/>
  <c r="Q146" i="6"/>
  <c r="R146" i="6"/>
  <c r="U146" i="6"/>
  <c r="W146" i="6" s="1"/>
  <c r="X146" i="6"/>
  <c r="Y146" i="6"/>
  <c r="Z146" i="6"/>
  <c r="AA146" i="6"/>
  <c r="C147" i="6"/>
  <c r="D147" i="6"/>
  <c r="E147" i="6"/>
  <c r="F147" i="6"/>
  <c r="I147" i="6"/>
  <c r="J147" i="6"/>
  <c r="L147" i="6"/>
  <c r="M147" i="6"/>
  <c r="Q147" i="6"/>
  <c r="R147" i="6"/>
  <c r="U147" i="6"/>
  <c r="W147" i="6" s="1"/>
  <c r="X147" i="6"/>
  <c r="Y147" i="6"/>
  <c r="Z147" i="6"/>
  <c r="AA147" i="6"/>
  <c r="C148" i="6"/>
  <c r="D148" i="6"/>
  <c r="E148" i="6"/>
  <c r="F148" i="6"/>
  <c r="I148" i="6"/>
  <c r="J148" i="6"/>
  <c r="L148" i="6"/>
  <c r="M148" i="6"/>
  <c r="Q148" i="6"/>
  <c r="R148" i="6"/>
  <c r="U148" i="6"/>
  <c r="V148" i="6" s="1"/>
  <c r="X148" i="6"/>
  <c r="Y148" i="6"/>
  <c r="Z148" i="6"/>
  <c r="AA148" i="6"/>
  <c r="C149" i="6"/>
  <c r="D149" i="6"/>
  <c r="E149" i="6"/>
  <c r="F149" i="6"/>
  <c r="I149" i="6"/>
  <c r="J149" i="6"/>
  <c r="L149" i="6"/>
  <c r="M149" i="6"/>
  <c r="Q149" i="6"/>
  <c r="R149" i="6"/>
  <c r="U149" i="6"/>
  <c r="W149" i="6" s="1"/>
  <c r="X149" i="6"/>
  <c r="Y149" i="6"/>
  <c r="Z149" i="6"/>
  <c r="AA149" i="6"/>
  <c r="C150" i="6"/>
  <c r="D150" i="6"/>
  <c r="E150" i="6"/>
  <c r="F150" i="6"/>
  <c r="I150" i="6"/>
  <c r="J150" i="6"/>
  <c r="L150" i="6"/>
  <c r="M150" i="6"/>
  <c r="Q150" i="6"/>
  <c r="R150" i="6"/>
  <c r="U150" i="6"/>
  <c r="W150" i="6" s="1"/>
  <c r="X150" i="6"/>
  <c r="Y150" i="6"/>
  <c r="Z150" i="6"/>
  <c r="AA150" i="6"/>
  <c r="C151" i="6"/>
  <c r="D151" i="6"/>
  <c r="E151" i="6"/>
  <c r="F151" i="6"/>
  <c r="G151" i="6"/>
  <c r="AB151" i="6" s="1"/>
  <c r="H151" i="6"/>
  <c r="I151" i="6"/>
  <c r="J151" i="6"/>
  <c r="L151" i="6"/>
  <c r="M151" i="6"/>
  <c r="Q151" i="6"/>
  <c r="R151" i="6"/>
  <c r="U151" i="6"/>
  <c r="V151" i="6" s="1"/>
  <c r="X151" i="6"/>
  <c r="Y151" i="6"/>
  <c r="Z151" i="6"/>
  <c r="AA151" i="6"/>
  <c r="C152" i="6"/>
  <c r="D152" i="6"/>
  <c r="E152" i="6"/>
  <c r="F152" i="6"/>
  <c r="I152" i="6"/>
  <c r="J152" i="6"/>
  <c r="L152" i="6"/>
  <c r="M152" i="6"/>
  <c r="Q152" i="6"/>
  <c r="R152" i="6"/>
  <c r="U152" i="6"/>
  <c r="X152" i="6"/>
  <c r="Y152" i="6"/>
  <c r="Z152" i="6"/>
  <c r="AA152" i="6"/>
  <c r="C153" i="6"/>
  <c r="D153" i="6"/>
  <c r="E153" i="6"/>
  <c r="F153" i="6"/>
  <c r="I153" i="6"/>
  <c r="J153" i="6"/>
  <c r="L153" i="6"/>
  <c r="M153" i="6"/>
  <c r="Q153" i="6"/>
  <c r="R153" i="6"/>
  <c r="U153" i="6"/>
  <c r="V153" i="6" s="1"/>
  <c r="X153" i="6"/>
  <c r="Y153" i="6"/>
  <c r="Z153" i="6"/>
  <c r="AA153" i="6"/>
  <c r="C154" i="6"/>
  <c r="D154" i="6"/>
  <c r="E154" i="6"/>
  <c r="F154" i="6"/>
  <c r="I154" i="6"/>
  <c r="J154" i="6"/>
  <c r="L154" i="6"/>
  <c r="M154" i="6"/>
  <c r="Q154" i="6"/>
  <c r="R154" i="6"/>
  <c r="U154" i="6"/>
  <c r="W154" i="6" s="1"/>
  <c r="X154" i="6"/>
  <c r="Y154" i="6"/>
  <c r="Z154" i="6"/>
  <c r="AA154" i="6"/>
  <c r="C155" i="6"/>
  <c r="D155" i="6"/>
  <c r="E155" i="6"/>
  <c r="F155" i="6"/>
  <c r="G155" i="6"/>
  <c r="AB155" i="6" s="1"/>
  <c r="H155" i="6"/>
  <c r="I155" i="6"/>
  <c r="J155" i="6"/>
  <c r="L155" i="6"/>
  <c r="M155" i="6"/>
  <c r="Q155" i="6"/>
  <c r="R155" i="6"/>
  <c r="U155" i="6"/>
  <c r="W155" i="6" s="1"/>
  <c r="X155" i="6"/>
  <c r="Y155" i="6"/>
  <c r="Z155" i="6"/>
  <c r="AA155" i="6"/>
  <c r="C156" i="6"/>
  <c r="D156" i="6"/>
  <c r="E156" i="6"/>
  <c r="F156" i="6"/>
  <c r="I156" i="6"/>
  <c r="J156" i="6"/>
  <c r="L156" i="6"/>
  <c r="M156" i="6"/>
  <c r="Q156" i="6"/>
  <c r="R156" i="6"/>
  <c r="U156" i="6"/>
  <c r="W156" i="6" s="1"/>
  <c r="X156" i="6"/>
  <c r="Y156" i="6"/>
  <c r="Z156" i="6"/>
  <c r="AA156" i="6"/>
  <c r="C157" i="6"/>
  <c r="D157" i="6"/>
  <c r="E157" i="6"/>
  <c r="F157" i="6"/>
  <c r="G157" i="6"/>
  <c r="AB157" i="6" s="1"/>
  <c r="H157" i="6"/>
  <c r="I157" i="6"/>
  <c r="J157" i="6"/>
  <c r="L157" i="6"/>
  <c r="M157" i="6"/>
  <c r="Q157" i="6"/>
  <c r="R157" i="6"/>
  <c r="U157" i="6"/>
  <c r="W157" i="6" s="1"/>
  <c r="X157" i="6"/>
  <c r="Y157" i="6"/>
  <c r="Z157" i="6"/>
  <c r="AA157" i="6"/>
  <c r="C158" i="6"/>
  <c r="D158" i="6"/>
  <c r="E158" i="6"/>
  <c r="F158" i="6"/>
  <c r="I158" i="6"/>
  <c r="J158" i="6"/>
  <c r="L158" i="6"/>
  <c r="M158" i="6"/>
  <c r="Q158" i="6"/>
  <c r="R158" i="6"/>
  <c r="U158" i="6"/>
  <c r="V158" i="6" s="1"/>
  <c r="X158" i="6"/>
  <c r="Y158" i="6"/>
  <c r="Z158" i="6"/>
  <c r="AA158" i="6"/>
  <c r="C159" i="6"/>
  <c r="D159" i="6"/>
  <c r="E159" i="6"/>
  <c r="F159" i="6"/>
  <c r="I159" i="6"/>
  <c r="J159" i="6"/>
  <c r="L159" i="6"/>
  <c r="M159" i="6"/>
  <c r="Q159" i="6"/>
  <c r="R159" i="6"/>
  <c r="U159" i="6"/>
  <c r="V159" i="6" s="1"/>
  <c r="X159" i="6"/>
  <c r="Y159" i="6"/>
  <c r="Z159" i="6"/>
  <c r="AA159" i="6"/>
  <c r="C160" i="6"/>
  <c r="D160" i="6"/>
  <c r="E160" i="6"/>
  <c r="F160" i="6"/>
  <c r="I160" i="6"/>
  <c r="J160" i="6"/>
  <c r="L160" i="6"/>
  <c r="M160" i="6"/>
  <c r="Q160" i="6"/>
  <c r="R160" i="6"/>
  <c r="U160" i="6"/>
  <c r="V160" i="6" s="1"/>
  <c r="X160" i="6"/>
  <c r="Y160" i="6"/>
  <c r="Z160" i="6"/>
  <c r="AA160" i="6"/>
  <c r="C161" i="6"/>
  <c r="D161" i="6"/>
  <c r="E161" i="6"/>
  <c r="F161" i="6"/>
  <c r="I161" i="6"/>
  <c r="J161" i="6"/>
  <c r="L161" i="6"/>
  <c r="M161" i="6"/>
  <c r="Q161" i="6"/>
  <c r="R161" i="6"/>
  <c r="U161" i="6"/>
  <c r="W161" i="6" s="1"/>
  <c r="X161" i="6"/>
  <c r="Y161" i="6"/>
  <c r="Z161" i="6"/>
  <c r="AA161" i="6"/>
  <c r="C162" i="6"/>
  <c r="D162" i="6"/>
  <c r="E162" i="6"/>
  <c r="F162" i="6"/>
  <c r="I162" i="6"/>
  <c r="J162" i="6"/>
  <c r="L162" i="6"/>
  <c r="M162" i="6"/>
  <c r="Q162" i="6"/>
  <c r="R162" i="6"/>
  <c r="U162" i="6"/>
  <c r="W162" i="6" s="1"/>
  <c r="X162" i="6"/>
  <c r="Y162" i="6"/>
  <c r="Z162" i="6"/>
  <c r="AA162" i="6"/>
  <c r="C163" i="6"/>
  <c r="D163" i="6"/>
  <c r="E163" i="6"/>
  <c r="F163" i="6"/>
  <c r="I163" i="6"/>
  <c r="J163" i="6"/>
  <c r="L163" i="6"/>
  <c r="M163" i="6"/>
  <c r="Q163" i="6"/>
  <c r="R163" i="6"/>
  <c r="U163" i="6"/>
  <c r="V163" i="6" s="1"/>
  <c r="X163" i="6"/>
  <c r="Y163" i="6"/>
  <c r="Z163" i="6"/>
  <c r="AA163" i="6"/>
  <c r="C164" i="6"/>
  <c r="D164" i="6"/>
  <c r="E164" i="6"/>
  <c r="F164" i="6"/>
  <c r="I164" i="6"/>
  <c r="J164" i="6"/>
  <c r="L164" i="6"/>
  <c r="M164" i="6"/>
  <c r="Q164" i="6"/>
  <c r="R164" i="6"/>
  <c r="U164" i="6"/>
  <c r="X164" i="6"/>
  <c r="Y164" i="6"/>
  <c r="Z164" i="6"/>
  <c r="AA164" i="6"/>
  <c r="C165" i="6"/>
  <c r="D165" i="6"/>
  <c r="E165" i="6"/>
  <c r="F165" i="6"/>
  <c r="I165" i="6"/>
  <c r="J165" i="6"/>
  <c r="L165" i="6"/>
  <c r="M165" i="6"/>
  <c r="Q165" i="6"/>
  <c r="R165" i="6"/>
  <c r="U165" i="6"/>
  <c r="V165" i="6" s="1"/>
  <c r="X165" i="6"/>
  <c r="Y165" i="6"/>
  <c r="Z165" i="6"/>
  <c r="AA165" i="6"/>
  <c r="C166" i="6"/>
  <c r="D166" i="6"/>
  <c r="E166" i="6"/>
  <c r="F166" i="6"/>
  <c r="I166" i="6"/>
  <c r="J166" i="6"/>
  <c r="L166" i="6"/>
  <c r="M166" i="6"/>
  <c r="Q166" i="6"/>
  <c r="R166" i="6"/>
  <c r="U166" i="6"/>
  <c r="V166" i="6" s="1"/>
  <c r="X166" i="6"/>
  <c r="Y166" i="6"/>
  <c r="Z166" i="6"/>
  <c r="AA166" i="6"/>
  <c r="C167" i="6"/>
  <c r="D167" i="6"/>
  <c r="E167" i="6"/>
  <c r="F167" i="6"/>
  <c r="G167" i="6"/>
  <c r="AB167" i="6" s="1"/>
  <c r="H167" i="6"/>
  <c r="I167" i="6"/>
  <c r="J167" i="6"/>
  <c r="L167" i="6"/>
  <c r="M167" i="6"/>
  <c r="Q167" i="6"/>
  <c r="R167" i="6"/>
  <c r="U167" i="6"/>
  <c r="V167" i="6" s="1"/>
  <c r="X167" i="6"/>
  <c r="Y167" i="6"/>
  <c r="Z167" i="6"/>
  <c r="AA167" i="6"/>
  <c r="C168" i="6"/>
  <c r="D168" i="6"/>
  <c r="E168" i="6"/>
  <c r="F168" i="6"/>
  <c r="I168" i="6"/>
  <c r="J168" i="6"/>
  <c r="L168" i="6"/>
  <c r="M168" i="6"/>
  <c r="Q168" i="6"/>
  <c r="R168" i="6"/>
  <c r="U168" i="6"/>
  <c r="W168" i="6" s="1"/>
  <c r="X168" i="6"/>
  <c r="Y168" i="6"/>
  <c r="Z168" i="6"/>
  <c r="AA168" i="6"/>
  <c r="C169" i="6"/>
  <c r="D169" i="6"/>
  <c r="E169" i="6"/>
  <c r="F169" i="6"/>
  <c r="I169" i="6"/>
  <c r="J169" i="6"/>
  <c r="L169" i="6"/>
  <c r="M169" i="6"/>
  <c r="Q169" i="6"/>
  <c r="R169" i="6"/>
  <c r="U169" i="6"/>
  <c r="V169" i="6" s="1"/>
  <c r="X169" i="6"/>
  <c r="Y169" i="6"/>
  <c r="Z169" i="6"/>
  <c r="AA169" i="6"/>
  <c r="C170" i="6"/>
  <c r="D170" i="6"/>
  <c r="E170" i="6"/>
  <c r="F170" i="6"/>
  <c r="I170" i="6"/>
  <c r="J170" i="6"/>
  <c r="L170" i="6"/>
  <c r="M170" i="6"/>
  <c r="Q170" i="6"/>
  <c r="R170" i="6"/>
  <c r="U170" i="6"/>
  <c r="V170" i="6" s="1"/>
  <c r="X170" i="6"/>
  <c r="Y170" i="6"/>
  <c r="Z170" i="6"/>
  <c r="AA170" i="6"/>
  <c r="C171" i="6"/>
  <c r="D171" i="6"/>
  <c r="E171" i="6"/>
  <c r="F171" i="6"/>
  <c r="I171" i="6"/>
  <c r="J171" i="6"/>
  <c r="L171" i="6"/>
  <c r="M171" i="6"/>
  <c r="Q171" i="6"/>
  <c r="R171" i="6"/>
  <c r="U171" i="6"/>
  <c r="V171" i="6" s="1"/>
  <c r="X171" i="6"/>
  <c r="Y171" i="6"/>
  <c r="Z171" i="6"/>
  <c r="AA171" i="6"/>
  <c r="C172" i="6"/>
  <c r="D172" i="6"/>
  <c r="E172" i="6"/>
  <c r="F172" i="6"/>
  <c r="I172" i="6"/>
  <c r="J172" i="6"/>
  <c r="L172" i="6"/>
  <c r="M172" i="6"/>
  <c r="Q172" i="6"/>
  <c r="R172" i="6"/>
  <c r="U172" i="6"/>
  <c r="V172" i="6" s="1"/>
  <c r="X172" i="6"/>
  <c r="Y172" i="6"/>
  <c r="Z172" i="6"/>
  <c r="AA172" i="6"/>
  <c r="C173" i="6"/>
  <c r="D173" i="6"/>
  <c r="E173" i="6"/>
  <c r="F173" i="6"/>
  <c r="I173" i="6"/>
  <c r="J173" i="6"/>
  <c r="L173" i="6"/>
  <c r="M173" i="6"/>
  <c r="Q173" i="6"/>
  <c r="R173" i="6"/>
  <c r="U173" i="6"/>
  <c r="V173" i="6" s="1"/>
  <c r="X173" i="6"/>
  <c r="Y173" i="6"/>
  <c r="Z173" i="6"/>
  <c r="AA173" i="6"/>
  <c r="C174" i="6"/>
  <c r="D174" i="6"/>
  <c r="E174" i="6"/>
  <c r="F174" i="6"/>
  <c r="I174" i="6"/>
  <c r="J174" i="6"/>
  <c r="L174" i="6"/>
  <c r="M174" i="6"/>
  <c r="Q174" i="6"/>
  <c r="R174" i="6"/>
  <c r="U174" i="6"/>
  <c r="V174" i="6" s="1"/>
  <c r="X174" i="6"/>
  <c r="Y174" i="6"/>
  <c r="Z174" i="6"/>
  <c r="AA174" i="6"/>
  <c r="C175" i="6"/>
  <c r="D175" i="6"/>
  <c r="E175" i="6"/>
  <c r="F175" i="6"/>
  <c r="I175" i="6"/>
  <c r="J175" i="6"/>
  <c r="L175" i="6"/>
  <c r="M175" i="6"/>
  <c r="Q175" i="6"/>
  <c r="R175" i="6"/>
  <c r="U175" i="6"/>
  <c r="W175" i="6" s="1"/>
  <c r="X175" i="6"/>
  <c r="Y175" i="6"/>
  <c r="Z175" i="6"/>
  <c r="AA175" i="6"/>
  <c r="C176" i="6"/>
  <c r="D176" i="6"/>
  <c r="E176" i="6"/>
  <c r="F176" i="6"/>
  <c r="I176" i="6"/>
  <c r="J176" i="6"/>
  <c r="L176" i="6"/>
  <c r="M176" i="6"/>
  <c r="Q176" i="6"/>
  <c r="R176" i="6"/>
  <c r="U176" i="6"/>
  <c r="W176" i="6" s="1"/>
  <c r="X176" i="6"/>
  <c r="Y176" i="6"/>
  <c r="Z176" i="6"/>
  <c r="AA176" i="6"/>
  <c r="C177" i="6"/>
  <c r="D177" i="6"/>
  <c r="E177" i="6"/>
  <c r="F177" i="6"/>
  <c r="I177" i="6"/>
  <c r="J177" i="6"/>
  <c r="L177" i="6"/>
  <c r="M177" i="6"/>
  <c r="Q177" i="6"/>
  <c r="R177" i="6"/>
  <c r="U177" i="6"/>
  <c r="W177" i="6" s="1"/>
  <c r="X177" i="6"/>
  <c r="Y177" i="6"/>
  <c r="Z177" i="6"/>
  <c r="AA177" i="6"/>
  <c r="C178" i="6"/>
  <c r="D178" i="6"/>
  <c r="E178" i="6"/>
  <c r="F178" i="6"/>
  <c r="I178" i="6"/>
  <c r="J178" i="6"/>
  <c r="L178" i="6"/>
  <c r="M178" i="6"/>
  <c r="Q178" i="6"/>
  <c r="R178" i="6"/>
  <c r="U178" i="6"/>
  <c r="W178" i="6" s="1"/>
  <c r="X178" i="6"/>
  <c r="Y178" i="6"/>
  <c r="Z178" i="6"/>
  <c r="AA178" i="6"/>
  <c r="C179" i="6"/>
  <c r="D179" i="6"/>
  <c r="E179" i="6"/>
  <c r="F179" i="6"/>
  <c r="I179" i="6"/>
  <c r="J179" i="6"/>
  <c r="L179" i="6"/>
  <c r="M179" i="6"/>
  <c r="Q179" i="6"/>
  <c r="R179" i="6"/>
  <c r="U179" i="6"/>
  <c r="X179" i="6"/>
  <c r="Y179" i="6"/>
  <c r="Z179" i="6"/>
  <c r="AA179" i="6"/>
  <c r="C180" i="6"/>
  <c r="D180" i="6"/>
  <c r="E180" i="6"/>
  <c r="F180" i="6"/>
  <c r="I180" i="6"/>
  <c r="J180" i="6"/>
  <c r="L180" i="6"/>
  <c r="Q180" i="6"/>
  <c r="R180" i="6"/>
  <c r="U180" i="6"/>
  <c r="V180" i="6" s="1"/>
  <c r="X180" i="6"/>
  <c r="Y180" i="6"/>
  <c r="Z180" i="6"/>
  <c r="AA180" i="6"/>
  <c r="C181" i="6"/>
  <c r="D181" i="6"/>
  <c r="E181" i="6"/>
  <c r="F181" i="6"/>
  <c r="I181" i="6"/>
  <c r="J181" i="6"/>
  <c r="L181" i="6"/>
  <c r="M181" i="6"/>
  <c r="Q181" i="6"/>
  <c r="R181" i="6"/>
  <c r="U181" i="6"/>
  <c r="V181" i="6" s="1"/>
  <c r="X181" i="6"/>
  <c r="Y181" i="6"/>
  <c r="Z181" i="6"/>
  <c r="AA181" i="6"/>
  <c r="C182" i="6"/>
  <c r="D182" i="6"/>
  <c r="E182" i="6"/>
  <c r="F182" i="6"/>
  <c r="I182" i="6"/>
  <c r="J182" i="6"/>
  <c r="L182" i="6"/>
  <c r="M182" i="6"/>
  <c r="Q182" i="6"/>
  <c r="R182" i="6"/>
  <c r="U182" i="6"/>
  <c r="V182" i="6" s="1"/>
  <c r="X182" i="6"/>
  <c r="Y182" i="6"/>
  <c r="Z182" i="6"/>
  <c r="AA182" i="6"/>
  <c r="C183" i="6"/>
  <c r="D183" i="6"/>
  <c r="E183" i="6"/>
  <c r="F183" i="6"/>
  <c r="I183" i="6"/>
  <c r="J183" i="6"/>
  <c r="L183" i="6"/>
  <c r="M183" i="6"/>
  <c r="U183" i="6"/>
  <c r="V183" i="6" s="1"/>
  <c r="X183" i="6"/>
  <c r="Y183" i="6"/>
  <c r="Z183" i="6"/>
  <c r="AA183" i="6"/>
  <c r="C184" i="6"/>
  <c r="D184" i="6"/>
  <c r="E184" i="6"/>
  <c r="F184" i="6"/>
  <c r="I184" i="6"/>
  <c r="J184" i="6"/>
  <c r="L184" i="6"/>
  <c r="Q184" i="6"/>
  <c r="R184" i="6"/>
  <c r="U184" i="6"/>
  <c r="X184" i="6"/>
  <c r="Y184" i="6"/>
  <c r="Z184" i="6"/>
  <c r="AA184" i="6"/>
  <c r="C185" i="6"/>
  <c r="D185" i="6"/>
  <c r="E185" i="6"/>
  <c r="F185" i="6"/>
  <c r="I185" i="6"/>
  <c r="J185" i="6"/>
  <c r="L185" i="6"/>
  <c r="M185" i="6"/>
  <c r="U185" i="6"/>
  <c r="V185" i="6" s="1"/>
  <c r="X185" i="6"/>
  <c r="Y185" i="6"/>
  <c r="Z185" i="6"/>
  <c r="AA185" i="6"/>
  <c r="C186" i="6"/>
  <c r="D186" i="6"/>
  <c r="E186" i="6"/>
  <c r="F186" i="6"/>
  <c r="I186" i="6"/>
  <c r="J186" i="6"/>
  <c r="L186" i="6"/>
  <c r="M186" i="6"/>
  <c r="U186" i="6"/>
  <c r="X186" i="6"/>
  <c r="Y186" i="6"/>
  <c r="Z186" i="6"/>
  <c r="AA186" i="6"/>
  <c r="C187" i="6"/>
  <c r="D187" i="6"/>
  <c r="E187" i="6"/>
  <c r="F187" i="6"/>
  <c r="I187" i="6"/>
  <c r="J187" i="6"/>
  <c r="L187" i="6"/>
  <c r="M187" i="6"/>
  <c r="Q187" i="6"/>
  <c r="R187" i="6"/>
  <c r="U187" i="6"/>
  <c r="V187" i="6" s="1"/>
  <c r="X187" i="6"/>
  <c r="Y187" i="6"/>
  <c r="Z187" i="6"/>
  <c r="AA187" i="6"/>
  <c r="C188" i="6"/>
  <c r="D188" i="6"/>
  <c r="E188" i="6"/>
  <c r="F188" i="6"/>
  <c r="I188" i="6"/>
  <c r="J188" i="6"/>
  <c r="L188" i="6"/>
  <c r="M188" i="6"/>
  <c r="Q188" i="6"/>
  <c r="R188" i="6"/>
  <c r="U188" i="6"/>
  <c r="V188" i="6" s="1"/>
  <c r="X188" i="6"/>
  <c r="Y188" i="6"/>
  <c r="Z188" i="6"/>
  <c r="AA188" i="6"/>
  <c r="C189" i="6"/>
  <c r="D189" i="6"/>
  <c r="E189" i="6"/>
  <c r="F189" i="6"/>
  <c r="I189" i="6"/>
  <c r="J189" i="6"/>
  <c r="L189" i="6"/>
  <c r="M189" i="6"/>
  <c r="Q189" i="6"/>
  <c r="R189" i="6"/>
  <c r="U189" i="6"/>
  <c r="V189" i="6" s="1"/>
  <c r="X189" i="6"/>
  <c r="Y189" i="6"/>
  <c r="Z189" i="6"/>
  <c r="AA189" i="6"/>
  <c r="C190" i="6"/>
  <c r="D190" i="6"/>
  <c r="E190" i="6"/>
  <c r="F190" i="6"/>
  <c r="I190" i="6"/>
  <c r="J190" i="6"/>
  <c r="L190" i="6"/>
  <c r="M190" i="6"/>
  <c r="Q190" i="6"/>
  <c r="R190" i="6"/>
  <c r="U190" i="6"/>
  <c r="V190" i="6" s="1"/>
  <c r="X190" i="6"/>
  <c r="Y190" i="6"/>
  <c r="Z190" i="6"/>
  <c r="AA190" i="6"/>
  <c r="C191" i="6"/>
  <c r="D191" i="6"/>
  <c r="E191" i="6"/>
  <c r="F191" i="6"/>
  <c r="I191" i="6"/>
  <c r="J191" i="6"/>
  <c r="L191" i="6"/>
  <c r="M191" i="6"/>
  <c r="Q191" i="6"/>
  <c r="R191" i="6"/>
  <c r="U191" i="6"/>
  <c r="V191" i="6" s="1"/>
  <c r="X191" i="6"/>
  <c r="Y191" i="6"/>
  <c r="Z191" i="6"/>
  <c r="AA191" i="6"/>
  <c r="C192" i="6"/>
  <c r="D192" i="6"/>
  <c r="E192" i="6"/>
  <c r="F192" i="6"/>
  <c r="I192" i="6"/>
  <c r="J192" i="6"/>
  <c r="L192" i="6"/>
  <c r="M192" i="6"/>
  <c r="Q192" i="6"/>
  <c r="R192" i="6"/>
  <c r="U192" i="6"/>
  <c r="W192" i="6" s="1"/>
  <c r="X192" i="6"/>
  <c r="Y192" i="6"/>
  <c r="Z192" i="6"/>
  <c r="AA192" i="6"/>
  <c r="C193" i="6"/>
  <c r="D193" i="6"/>
  <c r="E193" i="6"/>
  <c r="F193" i="6"/>
  <c r="I193" i="6"/>
  <c r="J193" i="6"/>
  <c r="L193" i="6"/>
  <c r="M193" i="6"/>
  <c r="N193" i="6"/>
  <c r="O193" i="6"/>
  <c r="P193" i="6"/>
  <c r="Q193" i="6"/>
  <c r="R193" i="6"/>
  <c r="U193" i="6"/>
  <c r="V193" i="6" s="1"/>
  <c r="X193" i="6"/>
  <c r="Y193" i="6"/>
  <c r="Z193" i="6"/>
  <c r="AA193" i="6"/>
  <c r="C194" i="6"/>
  <c r="D194" i="6"/>
  <c r="E194" i="6"/>
  <c r="F194" i="6"/>
  <c r="H194" i="6"/>
  <c r="I194" i="6"/>
  <c r="J194" i="6"/>
  <c r="L194" i="6"/>
  <c r="M194" i="6"/>
  <c r="Q194" i="6"/>
  <c r="R194" i="6"/>
  <c r="U194" i="6"/>
  <c r="V194" i="6" s="1"/>
  <c r="X194" i="6"/>
  <c r="Y194" i="6"/>
  <c r="Z194" i="6"/>
  <c r="AA194" i="6"/>
  <c r="C195" i="6"/>
  <c r="D195" i="6"/>
  <c r="E195" i="6"/>
  <c r="F195" i="6"/>
  <c r="I195" i="6"/>
  <c r="J195" i="6"/>
  <c r="L195" i="6"/>
  <c r="M195" i="6"/>
  <c r="Q195" i="6"/>
  <c r="R195" i="6"/>
  <c r="U195" i="6"/>
  <c r="V195" i="6" s="1"/>
  <c r="X195" i="6"/>
  <c r="Y195" i="6"/>
  <c r="Z195" i="6"/>
  <c r="AA195" i="6"/>
  <c r="C196" i="6"/>
  <c r="D196" i="6"/>
  <c r="E196" i="6"/>
  <c r="F196" i="6"/>
  <c r="I196" i="6"/>
  <c r="J196" i="6"/>
  <c r="L196" i="6"/>
  <c r="M196" i="6"/>
  <c r="Q196" i="6"/>
  <c r="R196" i="6"/>
  <c r="U196" i="6"/>
  <c r="V196" i="6" s="1"/>
  <c r="X196" i="6"/>
  <c r="Y196" i="6"/>
  <c r="Z196" i="6"/>
  <c r="AA196" i="6"/>
  <c r="C197" i="6"/>
  <c r="D197" i="6"/>
  <c r="E197" i="6"/>
  <c r="F197" i="6"/>
  <c r="I197" i="6"/>
  <c r="J197" i="6"/>
  <c r="L197" i="6"/>
  <c r="M197" i="6"/>
  <c r="Q197" i="6"/>
  <c r="R197" i="6"/>
  <c r="U197" i="6"/>
  <c r="V197" i="6" s="1"/>
  <c r="X197" i="6"/>
  <c r="Y197" i="6"/>
  <c r="Z197" i="6"/>
  <c r="AA197" i="6"/>
  <c r="C198" i="6"/>
  <c r="D198" i="6"/>
  <c r="E198" i="6"/>
  <c r="F198" i="6"/>
  <c r="I198" i="6"/>
  <c r="J198" i="6"/>
  <c r="L198" i="6"/>
  <c r="M198" i="6"/>
  <c r="Q198" i="6"/>
  <c r="R198" i="6"/>
  <c r="U198" i="6"/>
  <c r="V198" i="6" s="1"/>
  <c r="X198" i="6"/>
  <c r="Y198" i="6"/>
  <c r="Z198" i="6"/>
  <c r="AA198" i="6"/>
  <c r="C199" i="6"/>
  <c r="D199" i="6"/>
  <c r="E199" i="6"/>
  <c r="F199" i="6"/>
  <c r="I199" i="6"/>
  <c r="J199" i="6"/>
  <c r="L199" i="6"/>
  <c r="M199" i="6"/>
  <c r="Q199" i="6"/>
  <c r="R199" i="6"/>
  <c r="U199" i="6"/>
  <c r="W199" i="6" s="1"/>
  <c r="X199" i="6"/>
  <c r="Y199" i="6"/>
  <c r="Z199" i="6"/>
  <c r="AA199" i="6"/>
  <c r="C200" i="6"/>
  <c r="D200" i="6"/>
  <c r="E200" i="6"/>
  <c r="F200" i="6"/>
  <c r="I200" i="6"/>
  <c r="L200" i="6"/>
  <c r="M200" i="6"/>
  <c r="Q200" i="6"/>
  <c r="R200" i="6"/>
  <c r="U200" i="6"/>
  <c r="W200" i="6" s="1"/>
  <c r="X200" i="6"/>
  <c r="Y200" i="6"/>
  <c r="Z200" i="6"/>
  <c r="AA200" i="6"/>
  <c r="C201" i="6"/>
  <c r="D201" i="6"/>
  <c r="E201" i="6"/>
  <c r="F201" i="6"/>
  <c r="I201" i="6"/>
  <c r="J201" i="6"/>
  <c r="L201" i="6"/>
  <c r="M201" i="6"/>
  <c r="Q201" i="6"/>
  <c r="R201" i="6"/>
  <c r="U201" i="6"/>
  <c r="X201" i="6"/>
  <c r="Y201" i="6"/>
  <c r="Z201" i="6"/>
  <c r="AA201" i="6"/>
  <c r="C202" i="6"/>
  <c r="D202" i="6"/>
  <c r="E202" i="6"/>
  <c r="F202" i="6"/>
  <c r="I202" i="6"/>
  <c r="J202" i="6"/>
  <c r="L202" i="6"/>
  <c r="M202" i="6"/>
  <c r="Q202" i="6"/>
  <c r="R202" i="6"/>
  <c r="U202" i="6"/>
  <c r="V202" i="6" s="1"/>
  <c r="X202" i="6"/>
  <c r="Y202" i="6"/>
  <c r="Z202" i="6"/>
  <c r="AA202" i="6"/>
  <c r="C203" i="6"/>
  <c r="D203" i="6"/>
  <c r="E203" i="6"/>
  <c r="F203" i="6"/>
  <c r="I203" i="6"/>
  <c r="J203" i="6"/>
  <c r="L203" i="6"/>
  <c r="M203" i="6"/>
  <c r="Q203" i="6"/>
  <c r="R203" i="6"/>
  <c r="U203" i="6"/>
  <c r="X203" i="6"/>
  <c r="Y203" i="6"/>
  <c r="Z203" i="6"/>
  <c r="AA203" i="6"/>
  <c r="C204" i="6"/>
  <c r="D204" i="6"/>
  <c r="E204" i="6"/>
  <c r="F204" i="6"/>
  <c r="I204" i="6"/>
  <c r="J204" i="6"/>
  <c r="L204" i="6"/>
  <c r="M204" i="6"/>
  <c r="Q204" i="6"/>
  <c r="R204" i="6"/>
  <c r="U204" i="6"/>
  <c r="V204" i="6" s="1"/>
  <c r="X204" i="6"/>
  <c r="Y204" i="6"/>
  <c r="Z204" i="6"/>
  <c r="AA204" i="6"/>
  <c r="C205" i="6"/>
  <c r="D205" i="6"/>
  <c r="E205" i="6"/>
  <c r="F205" i="6"/>
  <c r="I205" i="6"/>
  <c r="J205" i="6"/>
  <c r="L205" i="6"/>
  <c r="M205" i="6"/>
  <c r="Q205" i="6"/>
  <c r="R205" i="6"/>
  <c r="U205" i="6"/>
  <c r="V205" i="6" s="1"/>
  <c r="X205" i="6"/>
  <c r="Y205" i="6"/>
  <c r="Z205" i="6"/>
  <c r="AA205" i="6"/>
  <c r="C206" i="6"/>
  <c r="D206" i="6"/>
  <c r="E206" i="6"/>
  <c r="F206" i="6"/>
  <c r="I206" i="6"/>
  <c r="J206" i="6"/>
  <c r="L206" i="6"/>
  <c r="M206" i="6"/>
  <c r="Q206" i="6"/>
  <c r="R206" i="6"/>
  <c r="U206" i="6"/>
  <c r="V206" i="6" s="1"/>
  <c r="X206" i="6"/>
  <c r="Y206" i="6"/>
  <c r="Z206" i="6"/>
  <c r="AA206" i="6"/>
  <c r="C207" i="6"/>
  <c r="D207" i="6"/>
  <c r="E207" i="6"/>
  <c r="F207" i="6"/>
  <c r="I207" i="6"/>
  <c r="J207" i="6"/>
  <c r="L207" i="6"/>
  <c r="M207" i="6"/>
  <c r="Q207" i="6"/>
  <c r="R207" i="6"/>
  <c r="U207" i="6"/>
  <c r="W207" i="6" s="1"/>
  <c r="X207" i="6"/>
  <c r="Y207" i="6"/>
  <c r="Z207" i="6"/>
  <c r="AA207" i="6"/>
  <c r="C208" i="6"/>
  <c r="D208" i="6"/>
  <c r="E208" i="6"/>
  <c r="F208" i="6"/>
  <c r="I208" i="6"/>
  <c r="J208" i="6"/>
  <c r="L208" i="6"/>
  <c r="M208" i="6"/>
  <c r="Q208" i="6"/>
  <c r="R208" i="6"/>
  <c r="U208" i="6"/>
  <c r="W208" i="6" s="1"/>
  <c r="X208" i="6"/>
  <c r="Y208" i="6"/>
  <c r="Z208" i="6"/>
  <c r="AA208" i="6"/>
  <c r="C209" i="6"/>
  <c r="D209" i="6"/>
  <c r="E209" i="6"/>
  <c r="F209" i="6"/>
  <c r="G209" i="6"/>
  <c r="AB209" i="6" s="1"/>
  <c r="I209" i="6"/>
  <c r="J209" i="6"/>
  <c r="L209" i="6"/>
  <c r="M209" i="6"/>
  <c r="Q209" i="6"/>
  <c r="R209" i="6"/>
  <c r="U209" i="6"/>
  <c r="W209" i="6" s="1"/>
  <c r="X209" i="6"/>
  <c r="Y209" i="6"/>
  <c r="Z209" i="6"/>
  <c r="AA209" i="6"/>
  <c r="C210" i="6"/>
  <c r="D210" i="6"/>
  <c r="E210" i="6"/>
  <c r="F210" i="6"/>
  <c r="I210" i="6"/>
  <c r="J210" i="6"/>
  <c r="L210" i="6"/>
  <c r="M210" i="6"/>
  <c r="Q210" i="6"/>
  <c r="R210" i="6"/>
  <c r="U210" i="6"/>
  <c r="W210" i="6" s="1"/>
  <c r="X210" i="6"/>
  <c r="Y210" i="6"/>
  <c r="Z210" i="6"/>
  <c r="AA210" i="6"/>
  <c r="C211" i="6"/>
  <c r="D211" i="6"/>
  <c r="E211" i="6"/>
  <c r="F211" i="6"/>
  <c r="I211" i="6"/>
  <c r="J211" i="6"/>
  <c r="L211" i="6"/>
  <c r="M211" i="6"/>
  <c r="Q211" i="6"/>
  <c r="R211" i="6"/>
  <c r="U211" i="6"/>
  <c r="V211" i="6" s="1"/>
  <c r="X211" i="6"/>
  <c r="Y211" i="6"/>
  <c r="Z211" i="6"/>
  <c r="AA211" i="6"/>
  <c r="C212" i="6"/>
  <c r="D212" i="6"/>
  <c r="E212" i="6"/>
  <c r="F212" i="6"/>
  <c r="I212" i="6"/>
  <c r="J212" i="6"/>
  <c r="L212" i="6"/>
  <c r="M212" i="6"/>
  <c r="Q212" i="6"/>
  <c r="R212" i="6"/>
  <c r="U212" i="6"/>
  <c r="X212" i="6"/>
  <c r="Y212" i="6"/>
  <c r="Z212" i="6"/>
  <c r="AA212" i="6"/>
  <c r="C213" i="6"/>
  <c r="D213" i="6"/>
  <c r="E213" i="6"/>
  <c r="F213" i="6"/>
  <c r="I213" i="6"/>
  <c r="J213" i="6"/>
  <c r="L213" i="6"/>
  <c r="M213" i="6"/>
  <c r="Q213" i="6"/>
  <c r="R213" i="6"/>
  <c r="U213" i="6"/>
  <c r="V213" i="6" s="1"/>
  <c r="X213" i="6"/>
  <c r="Y213" i="6"/>
  <c r="Z213" i="6"/>
  <c r="AA213" i="6"/>
  <c r="C214" i="6"/>
  <c r="D214" i="6"/>
  <c r="E214" i="6"/>
  <c r="F214" i="6"/>
  <c r="I214" i="6"/>
  <c r="J214" i="6"/>
  <c r="L214" i="6"/>
  <c r="M214" i="6"/>
  <c r="Q214" i="6"/>
  <c r="R214" i="6"/>
  <c r="U214" i="6"/>
  <c r="V214" i="6" s="1"/>
  <c r="X214" i="6"/>
  <c r="Y214" i="6"/>
  <c r="Z214" i="6"/>
  <c r="AA214" i="6"/>
  <c r="C215" i="6"/>
  <c r="D215" i="6"/>
  <c r="E215" i="6"/>
  <c r="F215" i="6"/>
  <c r="J215" i="6"/>
  <c r="L215" i="6"/>
  <c r="M215" i="6"/>
  <c r="Q215" i="6"/>
  <c r="R215" i="6"/>
  <c r="U215" i="6"/>
  <c r="W215" i="6" s="1"/>
  <c r="X215" i="6"/>
  <c r="Y215" i="6"/>
  <c r="Z215" i="6"/>
  <c r="AA215" i="6"/>
  <c r="C216" i="6"/>
  <c r="D216" i="6"/>
  <c r="E216" i="6"/>
  <c r="F216" i="6"/>
  <c r="I216" i="6"/>
  <c r="J216" i="6"/>
  <c r="L216" i="6"/>
  <c r="M216" i="6"/>
  <c r="Q216" i="6"/>
  <c r="R216" i="6"/>
  <c r="U216" i="6"/>
  <c r="W216" i="6" s="1"/>
  <c r="X216" i="6"/>
  <c r="Y216" i="6"/>
  <c r="Z216" i="6"/>
  <c r="AA216" i="6"/>
  <c r="C217" i="6"/>
  <c r="D217" i="6"/>
  <c r="E217" i="6"/>
  <c r="F217" i="6"/>
  <c r="I217" i="6"/>
  <c r="J217" i="6"/>
  <c r="L217" i="6"/>
  <c r="M217" i="6"/>
  <c r="Q217" i="6"/>
  <c r="R217" i="6"/>
  <c r="U217" i="6"/>
  <c r="V217" i="6" s="1"/>
  <c r="X217" i="6"/>
  <c r="Y217" i="6"/>
  <c r="Z217" i="6"/>
  <c r="AA217" i="6"/>
  <c r="C218" i="6"/>
  <c r="D218" i="6"/>
  <c r="E218" i="6"/>
  <c r="F218" i="6"/>
  <c r="G218" i="6"/>
  <c r="AB218" i="6" s="1"/>
  <c r="H218" i="6"/>
  <c r="I218" i="6"/>
  <c r="J218" i="6"/>
  <c r="L218" i="6"/>
  <c r="M218" i="6"/>
  <c r="N218" i="6"/>
  <c r="O218" i="6"/>
  <c r="P218" i="6"/>
  <c r="Q218" i="6"/>
  <c r="R218" i="6"/>
  <c r="U218" i="6"/>
  <c r="V218" i="6" s="1"/>
  <c r="X218" i="6"/>
  <c r="Y218" i="6"/>
  <c r="Z218" i="6"/>
  <c r="AA218" i="6"/>
  <c r="C219" i="6"/>
  <c r="D219" i="6"/>
  <c r="E219" i="6"/>
  <c r="F219" i="6"/>
  <c r="I219" i="6"/>
  <c r="J219" i="6"/>
  <c r="L219" i="6"/>
  <c r="M219" i="6"/>
  <c r="Q219" i="6"/>
  <c r="R219" i="6"/>
  <c r="U219" i="6"/>
  <c r="V219" i="6" s="1"/>
  <c r="X219" i="6"/>
  <c r="Y219" i="6"/>
  <c r="Z219" i="6"/>
  <c r="AA219" i="6"/>
  <c r="C220" i="6"/>
  <c r="D220" i="6"/>
  <c r="E220" i="6"/>
  <c r="F220" i="6"/>
  <c r="I220" i="6"/>
  <c r="J220" i="6"/>
  <c r="L220" i="6"/>
  <c r="M220" i="6"/>
  <c r="Q220" i="6"/>
  <c r="R220" i="6"/>
  <c r="U220" i="6"/>
  <c r="V220" i="6" s="1"/>
  <c r="X220" i="6"/>
  <c r="Y220" i="6"/>
  <c r="Z220" i="6"/>
  <c r="AA220" i="6"/>
  <c r="C221" i="6"/>
  <c r="D221" i="6"/>
  <c r="E221" i="6"/>
  <c r="F221" i="6"/>
  <c r="I221" i="6"/>
  <c r="J221" i="6"/>
  <c r="L221" i="6"/>
  <c r="M221" i="6"/>
  <c r="Q221" i="6"/>
  <c r="R221" i="6"/>
  <c r="U221" i="6"/>
  <c r="V221" i="6" s="1"/>
  <c r="X221" i="6"/>
  <c r="Y221" i="6"/>
  <c r="Z221" i="6"/>
  <c r="AA221" i="6"/>
  <c r="C222" i="6"/>
  <c r="D222" i="6"/>
  <c r="E222" i="6"/>
  <c r="F222" i="6"/>
  <c r="I222" i="6"/>
  <c r="J222" i="6"/>
  <c r="L222" i="6"/>
  <c r="M222" i="6"/>
  <c r="Q222" i="6"/>
  <c r="R222" i="6"/>
  <c r="U222" i="6"/>
  <c r="V222" i="6" s="1"/>
  <c r="X222" i="6"/>
  <c r="Y222" i="6"/>
  <c r="Z222" i="6"/>
  <c r="AA222" i="6"/>
  <c r="C223" i="6"/>
  <c r="D223" i="6"/>
  <c r="E223" i="6"/>
  <c r="F223" i="6"/>
  <c r="I223" i="6"/>
  <c r="J223" i="6"/>
  <c r="L223" i="6"/>
  <c r="M223" i="6"/>
  <c r="Q223" i="6"/>
  <c r="R223" i="6"/>
  <c r="U223" i="6"/>
  <c r="W223" i="6" s="1"/>
  <c r="X223" i="6"/>
  <c r="Y223" i="6"/>
  <c r="Z223" i="6"/>
  <c r="AA223" i="6"/>
  <c r="C224" i="6"/>
  <c r="D224" i="6"/>
  <c r="E224" i="6"/>
  <c r="F224" i="6"/>
  <c r="I224" i="6"/>
  <c r="J224" i="6"/>
  <c r="L224" i="6"/>
  <c r="M224" i="6"/>
  <c r="Q224" i="6"/>
  <c r="R224" i="6"/>
  <c r="U224" i="6"/>
  <c r="W224" i="6" s="1"/>
  <c r="X224" i="6"/>
  <c r="Y224" i="6"/>
  <c r="Z224" i="6"/>
  <c r="AA224" i="6"/>
  <c r="C225" i="6"/>
  <c r="D225" i="6"/>
  <c r="E225" i="6"/>
  <c r="F225" i="6"/>
  <c r="I225" i="6"/>
  <c r="J225" i="6"/>
  <c r="L225" i="6"/>
  <c r="M225" i="6"/>
  <c r="Q225" i="6"/>
  <c r="R225" i="6"/>
  <c r="U225" i="6"/>
  <c r="V225" i="6" s="1"/>
  <c r="X225" i="6"/>
  <c r="Y225" i="6"/>
  <c r="Z225" i="6"/>
  <c r="AA225" i="6"/>
  <c r="C226" i="6"/>
  <c r="D226" i="6"/>
  <c r="E226" i="6"/>
  <c r="F226" i="6"/>
  <c r="I226" i="6"/>
  <c r="J226" i="6"/>
  <c r="L226" i="6"/>
  <c r="M226" i="6"/>
  <c r="Q226" i="6"/>
  <c r="R226" i="6"/>
  <c r="U226" i="6"/>
  <c r="X226" i="6"/>
  <c r="Y226" i="6"/>
  <c r="Z226" i="6"/>
  <c r="AA226" i="6"/>
  <c r="C227" i="6"/>
  <c r="D227" i="6"/>
  <c r="E227" i="6"/>
  <c r="F227" i="6"/>
  <c r="I227" i="6"/>
  <c r="J227" i="6"/>
  <c r="L227" i="6"/>
  <c r="M227" i="6"/>
  <c r="Q227" i="6"/>
  <c r="R227" i="6"/>
  <c r="U227" i="6"/>
  <c r="V227" i="6" s="1"/>
  <c r="X227" i="6"/>
  <c r="Y227" i="6"/>
  <c r="Z227" i="6"/>
  <c r="AA227" i="6"/>
  <c r="C228" i="6"/>
  <c r="D228" i="6"/>
  <c r="E228" i="6"/>
  <c r="F228" i="6"/>
  <c r="I228" i="6"/>
  <c r="J228" i="6"/>
  <c r="L228" i="6"/>
  <c r="M228" i="6"/>
  <c r="Q228" i="6"/>
  <c r="R228" i="6"/>
  <c r="U228" i="6"/>
  <c r="X228" i="6"/>
  <c r="Y228" i="6"/>
  <c r="Z228" i="6"/>
  <c r="AA228" i="6"/>
  <c r="C229" i="6"/>
  <c r="D229" i="6"/>
  <c r="E229" i="6"/>
  <c r="F229" i="6"/>
  <c r="I229" i="6"/>
  <c r="J229" i="6"/>
  <c r="L229" i="6"/>
  <c r="M229" i="6"/>
  <c r="Q229" i="6"/>
  <c r="R229" i="6"/>
  <c r="U229" i="6"/>
  <c r="V229" i="6" s="1"/>
  <c r="X229" i="6"/>
  <c r="Y229" i="6"/>
  <c r="Z229" i="6"/>
  <c r="AA229" i="6"/>
  <c r="C230" i="6"/>
  <c r="D230" i="6"/>
  <c r="E230" i="6"/>
  <c r="F230" i="6"/>
  <c r="I230" i="6"/>
  <c r="J230" i="6"/>
  <c r="L230" i="6"/>
  <c r="M230" i="6"/>
  <c r="Q230" i="6"/>
  <c r="R230" i="6"/>
  <c r="U230" i="6"/>
  <c r="V230" i="6" s="1"/>
  <c r="X230" i="6"/>
  <c r="Y230" i="6"/>
  <c r="Z230" i="6"/>
  <c r="AA230" i="6"/>
  <c r="C231" i="6"/>
  <c r="D231" i="6"/>
  <c r="E231" i="6"/>
  <c r="F231" i="6"/>
  <c r="I231" i="6"/>
  <c r="J231" i="6"/>
  <c r="L231" i="6"/>
  <c r="M231" i="6"/>
  <c r="Q231" i="6"/>
  <c r="R231" i="6"/>
  <c r="U231" i="6"/>
  <c r="X231" i="6"/>
  <c r="Y231" i="6"/>
  <c r="Z231" i="6"/>
  <c r="AA231" i="6"/>
  <c r="C232" i="6"/>
  <c r="D232" i="6"/>
  <c r="E232" i="6"/>
  <c r="F232" i="6"/>
  <c r="I232" i="6"/>
  <c r="J232" i="6"/>
  <c r="L232" i="6"/>
  <c r="M232" i="6"/>
  <c r="Q232" i="6"/>
  <c r="R232" i="6"/>
  <c r="U232" i="6"/>
  <c r="W232" i="6" s="1"/>
  <c r="X232" i="6"/>
  <c r="Y232" i="6"/>
  <c r="Z232" i="6"/>
  <c r="AA232" i="6"/>
  <c r="C233" i="6"/>
  <c r="D233" i="6"/>
  <c r="E233" i="6"/>
  <c r="F233" i="6"/>
  <c r="I233" i="6"/>
  <c r="J233" i="6"/>
  <c r="L233" i="6"/>
  <c r="M233" i="6"/>
  <c r="Q233" i="6"/>
  <c r="R233" i="6"/>
  <c r="U233" i="6"/>
  <c r="W233" i="6" s="1"/>
  <c r="X233" i="6"/>
  <c r="Y233" i="6"/>
  <c r="Z233" i="6"/>
  <c r="AA233" i="6"/>
  <c r="C234" i="6"/>
  <c r="D234" i="6"/>
  <c r="E234" i="6"/>
  <c r="F234" i="6"/>
  <c r="I234" i="6"/>
  <c r="J234" i="6"/>
  <c r="L234" i="6"/>
  <c r="M234" i="6"/>
  <c r="Q234" i="6"/>
  <c r="R234" i="6"/>
  <c r="U234" i="6"/>
  <c r="W234" i="6" s="1"/>
  <c r="X234" i="6"/>
  <c r="Y234" i="6"/>
  <c r="Z234" i="6"/>
  <c r="AA234" i="6"/>
  <c r="C235" i="6"/>
  <c r="D235" i="6"/>
  <c r="E235" i="6"/>
  <c r="F235" i="6"/>
  <c r="I235" i="6"/>
  <c r="J235" i="6"/>
  <c r="L235" i="6"/>
  <c r="M235" i="6"/>
  <c r="Q235" i="6"/>
  <c r="R235" i="6"/>
  <c r="U235" i="6"/>
  <c r="X235" i="6"/>
  <c r="Y235" i="6"/>
  <c r="Z235" i="6"/>
  <c r="AA235" i="6"/>
  <c r="C236" i="6"/>
  <c r="D236" i="6"/>
  <c r="E236" i="6"/>
  <c r="F236" i="6"/>
  <c r="I236" i="6"/>
  <c r="J236" i="6"/>
  <c r="L236" i="6"/>
  <c r="M236" i="6"/>
  <c r="Q236" i="6"/>
  <c r="R236" i="6"/>
  <c r="U236" i="6"/>
  <c r="X236" i="6"/>
  <c r="Y236" i="6"/>
  <c r="Z236" i="6"/>
  <c r="AA236" i="6"/>
  <c r="C237" i="6"/>
  <c r="D237" i="6"/>
  <c r="E237" i="6"/>
  <c r="F237" i="6"/>
  <c r="I237" i="6"/>
  <c r="J237" i="6"/>
  <c r="L237" i="6"/>
  <c r="M237" i="6"/>
  <c r="Q237" i="6"/>
  <c r="R237" i="6"/>
  <c r="U237" i="6"/>
  <c r="X237" i="6"/>
  <c r="Y237" i="6"/>
  <c r="Z237" i="6"/>
  <c r="AA237" i="6"/>
  <c r="C238" i="6"/>
  <c r="D238" i="6"/>
  <c r="E238" i="6"/>
  <c r="F238" i="6"/>
  <c r="I238" i="6"/>
  <c r="J238" i="6"/>
  <c r="L238" i="6"/>
  <c r="M238" i="6"/>
  <c r="Q238" i="6"/>
  <c r="R238" i="6"/>
  <c r="U238" i="6"/>
  <c r="X238" i="6"/>
  <c r="Y238" i="6"/>
  <c r="Z238" i="6"/>
  <c r="AA238" i="6"/>
  <c r="C239" i="6"/>
  <c r="D239" i="6"/>
  <c r="E239" i="6"/>
  <c r="F239" i="6"/>
  <c r="I239" i="6"/>
  <c r="J239" i="6"/>
  <c r="L239" i="6"/>
  <c r="Q239" i="6"/>
  <c r="R239" i="6"/>
  <c r="U239" i="6"/>
  <c r="X239" i="6"/>
  <c r="Y239" i="6"/>
  <c r="Z239" i="6"/>
  <c r="AA239" i="6"/>
  <c r="C240" i="6"/>
  <c r="D240" i="6"/>
  <c r="E240" i="6"/>
  <c r="F240" i="6"/>
  <c r="I240" i="6"/>
  <c r="J240" i="6"/>
  <c r="L240" i="6"/>
  <c r="M240" i="6"/>
  <c r="Q240" i="6"/>
  <c r="R240" i="6"/>
  <c r="U240" i="6"/>
  <c r="X240" i="6"/>
  <c r="Y240" i="6"/>
  <c r="Z240" i="6"/>
  <c r="AA240" i="6"/>
  <c r="C241" i="6"/>
  <c r="D241" i="6"/>
  <c r="E241" i="6"/>
  <c r="F241" i="6"/>
  <c r="I241" i="6"/>
  <c r="J241" i="6"/>
  <c r="L241" i="6"/>
  <c r="M241" i="6"/>
  <c r="Q241" i="6"/>
  <c r="R241" i="6"/>
  <c r="U241" i="6"/>
  <c r="V241" i="6" s="1"/>
  <c r="X241" i="6"/>
  <c r="Y241" i="6"/>
  <c r="Z241" i="6"/>
  <c r="AA241" i="6"/>
  <c r="C242" i="6"/>
  <c r="D242" i="6"/>
  <c r="E242" i="6"/>
  <c r="F242" i="6"/>
  <c r="I242" i="6"/>
  <c r="J242" i="6"/>
  <c r="L242" i="6"/>
  <c r="M242" i="6"/>
  <c r="Q242" i="6"/>
  <c r="R242" i="6"/>
  <c r="U242" i="6"/>
  <c r="V242" i="6" s="1"/>
  <c r="X242" i="6"/>
  <c r="Y242" i="6"/>
  <c r="Z242" i="6"/>
  <c r="AA242" i="6"/>
  <c r="C243" i="6"/>
  <c r="D243" i="6"/>
  <c r="E243" i="6"/>
  <c r="F243" i="6"/>
  <c r="I243" i="6"/>
  <c r="J243" i="6"/>
  <c r="L243" i="6"/>
  <c r="M243" i="6"/>
  <c r="N243" i="6"/>
  <c r="O243" i="6"/>
  <c r="P243" i="6"/>
  <c r="Q243" i="6"/>
  <c r="R243" i="6"/>
  <c r="U243" i="6"/>
  <c r="X243" i="6"/>
  <c r="Y243" i="6"/>
  <c r="Z243" i="6"/>
  <c r="AA243" i="6"/>
  <c r="C244" i="6"/>
  <c r="D244" i="6"/>
  <c r="E244" i="6"/>
  <c r="F244" i="6"/>
  <c r="I244" i="6"/>
  <c r="J244" i="6"/>
  <c r="L244" i="6"/>
  <c r="M244" i="6"/>
  <c r="Q244" i="6"/>
  <c r="R244" i="6"/>
  <c r="U244" i="6"/>
  <c r="V244" i="6" s="1"/>
  <c r="X244" i="6"/>
  <c r="Y244" i="6"/>
  <c r="Z244" i="6"/>
  <c r="AA244" i="6"/>
  <c r="C245" i="6"/>
  <c r="D245" i="6"/>
  <c r="E245" i="6"/>
  <c r="F245" i="6"/>
  <c r="I245" i="6"/>
  <c r="J245" i="6"/>
  <c r="L245" i="6"/>
  <c r="M245" i="6"/>
  <c r="Q245" i="6"/>
  <c r="R245" i="6"/>
  <c r="U245" i="6"/>
  <c r="X245" i="6"/>
  <c r="Y245" i="6"/>
  <c r="Z245" i="6"/>
  <c r="AA245" i="6"/>
  <c r="C246" i="6"/>
  <c r="D246" i="6"/>
  <c r="E246" i="6"/>
  <c r="F246" i="6"/>
  <c r="I246" i="6"/>
  <c r="J246" i="6"/>
  <c r="L246" i="6"/>
  <c r="M246" i="6"/>
  <c r="Q246" i="6"/>
  <c r="R246" i="6"/>
  <c r="U246" i="6"/>
  <c r="X246" i="6"/>
  <c r="Y246" i="6"/>
  <c r="Z246" i="6"/>
  <c r="AA246" i="6"/>
  <c r="C247" i="6"/>
  <c r="D247" i="6"/>
  <c r="E247" i="6"/>
  <c r="F247" i="6"/>
  <c r="G247" i="6"/>
  <c r="AB247" i="6" s="1"/>
  <c r="H247" i="6"/>
  <c r="I247" i="6"/>
  <c r="J247" i="6"/>
  <c r="L247" i="6"/>
  <c r="M247" i="6"/>
  <c r="Q247" i="6"/>
  <c r="R247" i="6"/>
  <c r="U247" i="6"/>
  <c r="X247" i="6"/>
  <c r="Y247" i="6"/>
  <c r="Z247" i="6"/>
  <c r="AA247" i="6"/>
  <c r="C248" i="6"/>
  <c r="D248" i="6"/>
  <c r="E248" i="6"/>
  <c r="F248" i="6"/>
  <c r="H248" i="6"/>
  <c r="I248" i="6"/>
  <c r="J248" i="6"/>
  <c r="L248" i="6"/>
  <c r="M248" i="6"/>
  <c r="Q248" i="6"/>
  <c r="R248" i="6"/>
  <c r="U248" i="6"/>
  <c r="X248" i="6"/>
  <c r="Y248" i="6"/>
  <c r="Z248" i="6"/>
  <c r="AA248" i="6"/>
  <c r="C249" i="6"/>
  <c r="D249" i="6"/>
  <c r="E249" i="6"/>
  <c r="F249" i="6"/>
  <c r="I249" i="6"/>
  <c r="J249" i="6"/>
  <c r="L249" i="6"/>
  <c r="M249" i="6"/>
  <c r="Q249" i="6"/>
  <c r="R249" i="6"/>
  <c r="U249" i="6"/>
  <c r="V249" i="6" s="1"/>
  <c r="X249" i="6"/>
  <c r="Y249" i="6"/>
  <c r="Z249" i="6"/>
  <c r="AA249" i="6"/>
  <c r="C250" i="6"/>
  <c r="D250" i="6"/>
  <c r="E250" i="6"/>
  <c r="F250" i="6"/>
  <c r="I250" i="6"/>
  <c r="J250" i="6"/>
  <c r="L250" i="6"/>
  <c r="M250" i="6"/>
  <c r="Q250" i="6"/>
  <c r="R250" i="6"/>
  <c r="U250" i="6"/>
  <c r="V250" i="6" s="1"/>
  <c r="X250" i="6"/>
  <c r="Y250" i="6"/>
  <c r="Z250" i="6"/>
  <c r="AA250" i="6"/>
  <c r="C251" i="6"/>
  <c r="D251" i="6"/>
  <c r="E251" i="6"/>
  <c r="F251" i="6"/>
  <c r="G251" i="6"/>
  <c r="AB251" i="6" s="1"/>
  <c r="I251" i="6"/>
  <c r="J251" i="6"/>
  <c r="L251" i="6"/>
  <c r="M251" i="6"/>
  <c r="Q251" i="6"/>
  <c r="R251" i="6"/>
  <c r="U251" i="6"/>
  <c r="V251" i="6" s="1"/>
  <c r="X251" i="6"/>
  <c r="Y251" i="6"/>
  <c r="Z251" i="6"/>
  <c r="AA251" i="6"/>
  <c r="C252" i="6"/>
  <c r="D252" i="6"/>
  <c r="E252" i="6"/>
  <c r="F252" i="6"/>
  <c r="I252" i="6"/>
  <c r="J252" i="6"/>
  <c r="L252" i="6"/>
  <c r="M252" i="6"/>
  <c r="Q252" i="6"/>
  <c r="R252" i="6"/>
  <c r="U252" i="6"/>
  <c r="V252" i="6" s="1"/>
  <c r="X252" i="6"/>
  <c r="Y252" i="6"/>
  <c r="Z252" i="6"/>
  <c r="AA252" i="6"/>
  <c r="C253" i="6"/>
  <c r="D253" i="6"/>
  <c r="E253" i="6"/>
  <c r="F253" i="6"/>
  <c r="I253" i="6"/>
  <c r="J253" i="6"/>
  <c r="L253" i="6"/>
  <c r="M253" i="6"/>
  <c r="Q253" i="6"/>
  <c r="R253" i="6"/>
  <c r="U253" i="6"/>
  <c r="X253" i="6"/>
  <c r="Y253" i="6"/>
  <c r="Z253" i="6"/>
  <c r="AA253" i="6"/>
  <c r="C254" i="6"/>
  <c r="D254" i="6"/>
  <c r="E254" i="6"/>
  <c r="F254" i="6"/>
  <c r="I254" i="6"/>
  <c r="J254" i="6"/>
  <c r="L254" i="6"/>
  <c r="M254" i="6"/>
  <c r="Q254" i="6"/>
  <c r="R254" i="6"/>
  <c r="U254" i="6"/>
  <c r="X254" i="6"/>
  <c r="Y254" i="6"/>
  <c r="Z254" i="6"/>
  <c r="AA254" i="6"/>
  <c r="C255" i="6"/>
  <c r="D255" i="6"/>
  <c r="E255" i="6"/>
  <c r="F255" i="6"/>
  <c r="I255" i="6"/>
  <c r="J255" i="6"/>
  <c r="L255" i="6"/>
  <c r="M255" i="6"/>
  <c r="Q255" i="6"/>
  <c r="R255" i="6"/>
  <c r="U255" i="6"/>
  <c r="V255" i="6" s="1"/>
  <c r="X255" i="6"/>
  <c r="Y255" i="6"/>
  <c r="Z255" i="6"/>
  <c r="AA255" i="6"/>
  <c r="C256" i="6"/>
  <c r="D256" i="6"/>
  <c r="E256" i="6"/>
  <c r="F256" i="6"/>
  <c r="I256" i="6"/>
  <c r="J256" i="6"/>
  <c r="L256" i="6"/>
  <c r="M256" i="6"/>
  <c r="Q256" i="6"/>
  <c r="R256" i="6"/>
  <c r="U256" i="6"/>
  <c r="V256" i="6" s="1"/>
  <c r="X256" i="6"/>
  <c r="Y256" i="6"/>
  <c r="Z256" i="6"/>
  <c r="AA256" i="6"/>
  <c r="C257" i="6"/>
  <c r="D257" i="6"/>
  <c r="E257" i="6"/>
  <c r="F257" i="6"/>
  <c r="I257" i="6"/>
  <c r="J257" i="6"/>
  <c r="L257" i="6"/>
  <c r="M257" i="6"/>
  <c r="Q257" i="6"/>
  <c r="R257" i="6"/>
  <c r="U257" i="6"/>
  <c r="W257" i="6" s="1"/>
  <c r="X257" i="6"/>
  <c r="Y257" i="6"/>
  <c r="Z257" i="6"/>
  <c r="AA257" i="6"/>
  <c r="C258" i="6"/>
  <c r="D258" i="6"/>
  <c r="E258" i="6"/>
  <c r="F258" i="6"/>
  <c r="I258" i="6"/>
  <c r="J258" i="6"/>
  <c r="L258" i="6"/>
  <c r="M258" i="6"/>
  <c r="Q258" i="6"/>
  <c r="R258" i="6"/>
  <c r="U258" i="6"/>
  <c r="X258" i="6"/>
  <c r="Y258" i="6"/>
  <c r="Z258" i="6"/>
  <c r="AA258" i="6"/>
  <c r="C259" i="6"/>
  <c r="D259" i="6"/>
  <c r="E259" i="6"/>
  <c r="F259" i="6"/>
  <c r="I259" i="6"/>
  <c r="J259" i="6"/>
  <c r="L259" i="6"/>
  <c r="M259" i="6"/>
  <c r="Q259" i="6"/>
  <c r="R259" i="6"/>
  <c r="U259" i="6"/>
  <c r="X259" i="6"/>
  <c r="Y259" i="6"/>
  <c r="Z259" i="6"/>
  <c r="AA259" i="6"/>
  <c r="C260" i="6"/>
  <c r="D260" i="6"/>
  <c r="F260" i="6"/>
  <c r="I260" i="6"/>
  <c r="J260" i="6"/>
  <c r="L260" i="6"/>
  <c r="M260" i="6"/>
  <c r="Q260" i="6"/>
  <c r="R260" i="6"/>
  <c r="U260" i="6"/>
  <c r="V260" i="6" s="1"/>
  <c r="X260" i="6"/>
  <c r="Y260" i="6"/>
  <c r="Z260" i="6"/>
  <c r="AA260" i="6"/>
  <c r="C261" i="6"/>
  <c r="D261" i="6"/>
  <c r="E261" i="6"/>
  <c r="F261" i="6"/>
  <c r="I261" i="6"/>
  <c r="J261" i="6"/>
  <c r="L261" i="6"/>
  <c r="M261" i="6"/>
  <c r="Q261" i="6"/>
  <c r="R261" i="6"/>
  <c r="U261" i="6"/>
  <c r="X261" i="6"/>
  <c r="Y261" i="6"/>
  <c r="Z261" i="6"/>
  <c r="AA261" i="6"/>
  <c r="C262" i="6"/>
  <c r="D262" i="6"/>
  <c r="E262" i="6"/>
  <c r="F262" i="6"/>
  <c r="I262" i="6"/>
  <c r="J262" i="6"/>
  <c r="L262" i="6"/>
  <c r="M262" i="6"/>
  <c r="Q262" i="6"/>
  <c r="R262" i="6"/>
  <c r="U262" i="6"/>
  <c r="X262" i="6"/>
  <c r="Y262" i="6"/>
  <c r="Z262" i="6"/>
  <c r="AA262" i="6"/>
  <c r="C263" i="6"/>
  <c r="D263" i="6"/>
  <c r="E263" i="6"/>
  <c r="F263" i="6"/>
  <c r="I263" i="6"/>
  <c r="J263" i="6"/>
  <c r="L263" i="6"/>
  <c r="Q263" i="6"/>
  <c r="U263" i="6"/>
  <c r="W263" i="6" s="1"/>
  <c r="X263" i="6"/>
  <c r="Y263" i="6"/>
  <c r="Z263" i="6"/>
  <c r="AA263" i="6"/>
  <c r="C264" i="6"/>
  <c r="D264" i="6"/>
  <c r="E264" i="6"/>
  <c r="F264" i="6"/>
  <c r="I264" i="6"/>
  <c r="J264" i="6"/>
  <c r="L264" i="6"/>
  <c r="M264" i="6"/>
  <c r="Q264" i="6"/>
  <c r="R264" i="6"/>
  <c r="U264" i="6"/>
  <c r="X264" i="6"/>
  <c r="Y264" i="6"/>
  <c r="Z264" i="6"/>
  <c r="AA264" i="6"/>
  <c r="C265" i="6"/>
  <c r="D265" i="6"/>
  <c r="E265" i="6"/>
  <c r="F265" i="6"/>
  <c r="I265" i="6"/>
  <c r="J265" i="6"/>
  <c r="L265" i="6"/>
  <c r="M265" i="6"/>
  <c r="Q265" i="6"/>
  <c r="R265" i="6"/>
  <c r="U265" i="6"/>
  <c r="V265" i="6" s="1"/>
  <c r="X265" i="6"/>
  <c r="Y265" i="6"/>
  <c r="Z265" i="6"/>
  <c r="AA265" i="6"/>
  <c r="C266" i="6"/>
  <c r="D266" i="6"/>
  <c r="E266" i="6"/>
  <c r="F266" i="6"/>
  <c r="I266" i="6"/>
  <c r="J266" i="6"/>
  <c r="L266" i="6"/>
  <c r="M266" i="6"/>
  <c r="Q266" i="6"/>
  <c r="R266" i="6"/>
  <c r="U266" i="6"/>
  <c r="V266" i="6" s="1"/>
  <c r="X266" i="6"/>
  <c r="Y266" i="6"/>
  <c r="Z266" i="6"/>
  <c r="AA266" i="6"/>
  <c r="C267" i="6"/>
  <c r="D267" i="6"/>
  <c r="E267" i="6"/>
  <c r="F267" i="6"/>
  <c r="I267" i="6"/>
  <c r="J267" i="6"/>
  <c r="L267" i="6"/>
  <c r="M267" i="6"/>
  <c r="Q267" i="6"/>
  <c r="R267" i="6"/>
  <c r="U267" i="6"/>
  <c r="V267" i="6" s="1"/>
  <c r="X267" i="6"/>
  <c r="Y267" i="6"/>
  <c r="Z267" i="6"/>
  <c r="AA267" i="6"/>
  <c r="C268" i="6"/>
  <c r="D268" i="6"/>
  <c r="E268" i="6"/>
  <c r="F268" i="6"/>
  <c r="I268" i="6"/>
  <c r="J268" i="6"/>
  <c r="L268" i="6"/>
  <c r="M268" i="6"/>
  <c r="Q268" i="6"/>
  <c r="R268" i="6"/>
  <c r="U268" i="6"/>
  <c r="X268" i="6"/>
  <c r="Y268" i="6"/>
  <c r="Z268" i="6"/>
  <c r="AA268" i="6"/>
  <c r="C269" i="6"/>
  <c r="D269" i="6"/>
  <c r="E269" i="6"/>
  <c r="F269" i="6"/>
  <c r="I269" i="6"/>
  <c r="J269" i="6"/>
  <c r="L269" i="6"/>
  <c r="M269" i="6"/>
  <c r="Q269" i="6"/>
  <c r="R269" i="6"/>
  <c r="U269" i="6"/>
  <c r="X269" i="6"/>
  <c r="Y269" i="6"/>
  <c r="Z269" i="6"/>
  <c r="AA269" i="6"/>
  <c r="C270" i="6"/>
  <c r="D270" i="6"/>
  <c r="E270" i="6"/>
  <c r="F270" i="6"/>
  <c r="I270" i="6"/>
  <c r="J270" i="6"/>
  <c r="L270" i="6"/>
  <c r="M270" i="6"/>
  <c r="Q270" i="6"/>
  <c r="R270" i="6"/>
  <c r="U270" i="6"/>
  <c r="W270" i="6" s="1"/>
  <c r="X270" i="6"/>
  <c r="Y270" i="6"/>
  <c r="Z270" i="6"/>
  <c r="AA270" i="6"/>
  <c r="C271" i="6"/>
  <c r="D271" i="6"/>
  <c r="E271" i="6"/>
  <c r="F271" i="6"/>
  <c r="I271" i="6"/>
  <c r="J271" i="6"/>
  <c r="L271" i="6"/>
  <c r="M271" i="6"/>
  <c r="Q271" i="6"/>
  <c r="R271" i="6"/>
  <c r="U271" i="6"/>
  <c r="X271" i="6"/>
  <c r="Y271" i="6"/>
  <c r="Z271" i="6"/>
  <c r="AA271" i="6"/>
  <c r="C272" i="6"/>
  <c r="D272" i="6"/>
  <c r="E272" i="6"/>
  <c r="F272" i="6"/>
  <c r="I272" i="6"/>
  <c r="J272" i="6"/>
  <c r="L272" i="6"/>
  <c r="M272" i="6"/>
  <c r="Q272" i="6"/>
  <c r="R272" i="6"/>
  <c r="U272" i="6"/>
  <c r="W272" i="6" s="1"/>
  <c r="X272" i="6"/>
  <c r="Y272" i="6"/>
  <c r="Z272" i="6"/>
  <c r="AA272" i="6"/>
  <c r="C273" i="6"/>
  <c r="D273" i="6"/>
  <c r="E273" i="6"/>
  <c r="F273" i="6"/>
  <c r="I273" i="6"/>
  <c r="J273" i="6"/>
  <c r="L273" i="6"/>
  <c r="M273" i="6"/>
  <c r="Q273" i="6"/>
  <c r="R273" i="6"/>
  <c r="U273" i="6"/>
  <c r="V273" i="6" s="1"/>
  <c r="X273" i="6"/>
  <c r="Y273" i="6"/>
  <c r="Z273" i="6"/>
  <c r="AA273" i="6"/>
  <c r="C274" i="6"/>
  <c r="D274" i="6"/>
  <c r="E274" i="6"/>
  <c r="F274" i="6"/>
  <c r="I274" i="6"/>
  <c r="J274" i="6"/>
  <c r="L274" i="6"/>
  <c r="M274" i="6"/>
  <c r="Q274" i="6"/>
  <c r="R274" i="6"/>
  <c r="U274" i="6"/>
  <c r="W274" i="6" s="1"/>
  <c r="X274" i="6"/>
  <c r="Y274" i="6"/>
  <c r="Z274" i="6"/>
  <c r="AA274" i="6"/>
  <c r="C275" i="6"/>
  <c r="D275" i="6"/>
  <c r="E275" i="6"/>
  <c r="F275" i="6"/>
  <c r="I275" i="6"/>
  <c r="J275" i="6"/>
  <c r="L275" i="6"/>
  <c r="M275" i="6"/>
  <c r="Q275" i="6"/>
  <c r="R275" i="6"/>
  <c r="U275" i="6"/>
  <c r="V275" i="6" s="1"/>
  <c r="X275" i="6"/>
  <c r="Y275" i="6"/>
  <c r="Z275" i="6"/>
  <c r="AA275" i="6"/>
  <c r="C276" i="6"/>
  <c r="D276" i="6"/>
  <c r="E276" i="6"/>
  <c r="F276" i="6"/>
  <c r="I276" i="6"/>
  <c r="J276" i="6"/>
  <c r="L276" i="6"/>
  <c r="M276" i="6"/>
  <c r="Q276" i="6"/>
  <c r="R276" i="6"/>
  <c r="U276" i="6"/>
  <c r="V276" i="6" s="1"/>
  <c r="X276" i="6"/>
  <c r="Y276" i="6"/>
  <c r="Z276" i="6"/>
  <c r="AA276" i="6"/>
  <c r="C277" i="6"/>
  <c r="D277" i="6"/>
  <c r="E277" i="6"/>
  <c r="F277" i="6"/>
  <c r="I277" i="6"/>
  <c r="J277" i="6"/>
  <c r="L277" i="6"/>
  <c r="M277" i="6"/>
  <c r="Q277" i="6"/>
  <c r="R277" i="6"/>
  <c r="U277" i="6"/>
  <c r="V277" i="6" s="1"/>
  <c r="X277" i="6"/>
  <c r="Y277" i="6"/>
  <c r="Z277" i="6"/>
  <c r="AA277" i="6"/>
  <c r="C278" i="6"/>
  <c r="D278" i="6"/>
  <c r="E278" i="6"/>
  <c r="F278" i="6"/>
  <c r="I278" i="6"/>
  <c r="J278" i="6"/>
  <c r="L278" i="6"/>
  <c r="M278" i="6"/>
  <c r="U278" i="6"/>
  <c r="W278" i="6" s="1"/>
  <c r="X278" i="6"/>
  <c r="Y278" i="6"/>
  <c r="Z278" i="6"/>
  <c r="AA278" i="6"/>
  <c r="C279" i="6"/>
  <c r="D279" i="6"/>
  <c r="E279" i="6"/>
  <c r="F279" i="6"/>
  <c r="I279" i="6"/>
  <c r="J279" i="6"/>
  <c r="L279" i="6"/>
  <c r="M279" i="6"/>
  <c r="U279" i="6"/>
  <c r="W279" i="6" s="1"/>
  <c r="X279" i="6"/>
  <c r="Y279" i="6"/>
  <c r="Z279" i="6"/>
  <c r="AA279" i="6"/>
  <c r="C280" i="6"/>
  <c r="D280" i="6"/>
  <c r="E280" i="6"/>
  <c r="F280" i="6"/>
  <c r="I280" i="6"/>
  <c r="J280" i="6"/>
  <c r="L280" i="6"/>
  <c r="M280" i="6"/>
  <c r="Q280" i="6"/>
  <c r="R280" i="6"/>
  <c r="U280" i="6"/>
  <c r="W280" i="6" s="1"/>
  <c r="X280" i="6"/>
  <c r="Y280" i="6"/>
  <c r="Z280" i="6"/>
  <c r="AA280" i="6"/>
  <c r="C281" i="6"/>
  <c r="D281" i="6"/>
  <c r="E281" i="6"/>
  <c r="F281" i="6"/>
  <c r="I281" i="6"/>
  <c r="J281" i="6"/>
  <c r="L281" i="6"/>
  <c r="M281" i="6"/>
  <c r="Q281" i="6"/>
  <c r="R281" i="6"/>
  <c r="U281" i="6"/>
  <c r="W281" i="6" s="1"/>
  <c r="X281" i="6"/>
  <c r="Y281" i="6"/>
  <c r="Z281" i="6"/>
  <c r="AA281" i="6"/>
  <c r="C282" i="6"/>
  <c r="D282" i="6"/>
  <c r="E282" i="6"/>
  <c r="F282" i="6"/>
  <c r="I282" i="6"/>
  <c r="J282" i="6"/>
  <c r="L282" i="6"/>
  <c r="M282" i="6"/>
  <c r="Q282" i="6"/>
  <c r="R282" i="6"/>
  <c r="U282" i="6"/>
  <c r="X282" i="6"/>
  <c r="Y282" i="6"/>
  <c r="Z282" i="6"/>
  <c r="AA282" i="6"/>
  <c r="C283" i="6"/>
  <c r="D283" i="6"/>
  <c r="E283" i="6"/>
  <c r="F283" i="6"/>
  <c r="I283" i="6"/>
  <c r="J283" i="6"/>
  <c r="L283" i="6"/>
  <c r="M283" i="6"/>
  <c r="Q283" i="6"/>
  <c r="R283" i="6"/>
  <c r="U283" i="6"/>
  <c r="V283" i="6" s="1"/>
  <c r="X283" i="6"/>
  <c r="Y283" i="6"/>
  <c r="Z283" i="6"/>
  <c r="AA283" i="6"/>
  <c r="C284" i="6"/>
  <c r="D284" i="6"/>
  <c r="E284" i="6"/>
  <c r="F284" i="6"/>
  <c r="I284" i="6"/>
  <c r="J284" i="6"/>
  <c r="L284" i="6"/>
  <c r="M284" i="6"/>
  <c r="Q284" i="6"/>
  <c r="R284" i="6"/>
  <c r="U284" i="6"/>
  <c r="V284" i="6" s="1"/>
  <c r="X284" i="6"/>
  <c r="Y284" i="6"/>
  <c r="Z284" i="6"/>
  <c r="AA284" i="6"/>
  <c r="C285" i="6"/>
  <c r="D285" i="6"/>
  <c r="E285" i="6"/>
  <c r="F285" i="6"/>
  <c r="I285" i="6"/>
  <c r="J285" i="6"/>
  <c r="L285" i="6"/>
  <c r="M285" i="6"/>
  <c r="Q285" i="6"/>
  <c r="R285" i="6"/>
  <c r="U285" i="6"/>
  <c r="V285" i="6" s="1"/>
  <c r="X285" i="6"/>
  <c r="Y285" i="6"/>
  <c r="Z285" i="6"/>
  <c r="AA285" i="6"/>
  <c r="C286" i="6"/>
  <c r="D286" i="6"/>
  <c r="E286" i="6"/>
  <c r="F286" i="6"/>
  <c r="I286" i="6"/>
  <c r="J286" i="6"/>
  <c r="L286" i="6"/>
  <c r="M286" i="6"/>
  <c r="Q286" i="6"/>
  <c r="R286" i="6"/>
  <c r="U286" i="6"/>
  <c r="W286" i="6" s="1"/>
  <c r="X286" i="6"/>
  <c r="Y286" i="6"/>
  <c r="Z286" i="6"/>
  <c r="AA286" i="6"/>
  <c r="C287" i="6"/>
  <c r="D287" i="6"/>
  <c r="E287" i="6"/>
  <c r="F287" i="6"/>
  <c r="I287" i="6"/>
  <c r="J287" i="6"/>
  <c r="L287" i="6"/>
  <c r="M287" i="6"/>
  <c r="Q287" i="6"/>
  <c r="R287" i="6"/>
  <c r="U287" i="6"/>
  <c r="X287" i="6"/>
  <c r="Y287" i="6"/>
  <c r="Z287" i="6"/>
  <c r="AA287" i="6"/>
  <c r="C288" i="6"/>
  <c r="D288" i="6"/>
  <c r="E288" i="6"/>
  <c r="F288" i="6"/>
  <c r="I288" i="6"/>
  <c r="J288" i="6"/>
  <c r="L288" i="6"/>
  <c r="M288" i="6"/>
  <c r="Q288" i="6"/>
  <c r="R288" i="6"/>
  <c r="U288" i="6"/>
  <c r="V288" i="6" s="1"/>
  <c r="X288" i="6"/>
  <c r="Y288" i="6"/>
  <c r="Z288" i="6"/>
  <c r="AA288" i="6"/>
  <c r="C289" i="6"/>
  <c r="D289" i="6"/>
  <c r="E289" i="6"/>
  <c r="F289" i="6"/>
  <c r="I289" i="6"/>
  <c r="J289" i="6"/>
  <c r="L289" i="6"/>
  <c r="M289" i="6"/>
  <c r="Q289" i="6"/>
  <c r="R289" i="6"/>
  <c r="U289" i="6"/>
  <c r="W289" i="6" s="1"/>
  <c r="X289" i="6"/>
  <c r="Y289" i="6"/>
  <c r="Z289" i="6"/>
  <c r="AA289" i="6"/>
  <c r="C290" i="6"/>
  <c r="D290" i="6"/>
  <c r="E290" i="6"/>
  <c r="F290" i="6"/>
  <c r="I290" i="6"/>
  <c r="J290" i="6"/>
  <c r="L290" i="6"/>
  <c r="M290" i="6"/>
  <c r="Q290" i="6"/>
  <c r="R290" i="6"/>
  <c r="U290" i="6"/>
  <c r="V290" i="6" s="1"/>
  <c r="X290" i="6"/>
  <c r="Y290" i="6"/>
  <c r="Z290" i="6"/>
  <c r="AA290" i="6"/>
  <c r="C291" i="6"/>
  <c r="D291" i="6"/>
  <c r="E291" i="6"/>
  <c r="F291" i="6"/>
  <c r="I291" i="6"/>
  <c r="J291" i="6"/>
  <c r="L291" i="6"/>
  <c r="M291" i="6"/>
  <c r="N291" i="6"/>
  <c r="O291" i="6"/>
  <c r="P291" i="6"/>
  <c r="Q291" i="6"/>
  <c r="R291" i="6"/>
  <c r="U291" i="6"/>
  <c r="V291" i="6" s="1"/>
  <c r="X291" i="6"/>
  <c r="Y291" i="6"/>
  <c r="Z291" i="6"/>
  <c r="AA291" i="6"/>
  <c r="C292" i="6"/>
  <c r="D292" i="6"/>
  <c r="E292" i="6"/>
  <c r="F292" i="6"/>
  <c r="I292" i="6"/>
  <c r="J292" i="6"/>
  <c r="L292" i="6"/>
  <c r="M292" i="6"/>
  <c r="Q292" i="6"/>
  <c r="R292" i="6"/>
  <c r="U292" i="6"/>
  <c r="V292" i="6" s="1"/>
  <c r="X292" i="6"/>
  <c r="Y292" i="6"/>
  <c r="Z292" i="6"/>
  <c r="AA292" i="6"/>
  <c r="C293" i="6"/>
  <c r="D293" i="6"/>
  <c r="E293" i="6"/>
  <c r="F293" i="6"/>
  <c r="I293" i="6"/>
  <c r="J293" i="6"/>
  <c r="L293" i="6"/>
  <c r="M293" i="6"/>
  <c r="Q293" i="6"/>
  <c r="R293" i="6"/>
  <c r="U293" i="6"/>
  <c r="X293" i="6"/>
  <c r="Y293" i="6"/>
  <c r="Z293" i="6"/>
  <c r="AA293" i="6"/>
  <c r="C294" i="6"/>
  <c r="D294" i="6"/>
  <c r="E294" i="6"/>
  <c r="F294" i="6"/>
  <c r="I294" i="6"/>
  <c r="J294" i="6"/>
  <c r="L294" i="6"/>
  <c r="M294" i="6"/>
  <c r="Q294" i="6"/>
  <c r="R294" i="6"/>
  <c r="U294" i="6"/>
  <c r="W294" i="6" s="1"/>
  <c r="X294" i="6"/>
  <c r="Y294" i="6"/>
  <c r="Z294" i="6"/>
  <c r="AA294" i="6"/>
  <c r="C295" i="6"/>
  <c r="D295" i="6"/>
  <c r="E295" i="6"/>
  <c r="F295" i="6"/>
  <c r="I295" i="6"/>
  <c r="J295" i="6"/>
  <c r="L295" i="6"/>
  <c r="M295" i="6"/>
  <c r="Q295" i="6"/>
  <c r="R295" i="6"/>
  <c r="U295" i="6"/>
  <c r="V295" i="6" s="1"/>
  <c r="X295" i="6"/>
  <c r="Y295" i="6"/>
  <c r="Z295" i="6"/>
  <c r="AA295" i="6"/>
  <c r="C296" i="6"/>
  <c r="D296" i="6"/>
  <c r="E296" i="6"/>
  <c r="F296" i="6"/>
  <c r="I296" i="6"/>
  <c r="J296" i="6"/>
  <c r="L296" i="6"/>
  <c r="M296" i="6"/>
  <c r="Q296" i="6"/>
  <c r="R296" i="6"/>
  <c r="U296" i="6"/>
  <c r="V296" i="6" s="1"/>
  <c r="X296" i="6"/>
  <c r="Y296" i="6"/>
  <c r="Z296" i="6"/>
  <c r="AA296" i="6"/>
  <c r="C297" i="6"/>
  <c r="D297" i="6"/>
  <c r="E297" i="6"/>
  <c r="F297" i="6"/>
  <c r="I297" i="6"/>
  <c r="J297" i="6"/>
  <c r="L297" i="6"/>
  <c r="M297" i="6"/>
  <c r="Q297" i="6"/>
  <c r="R297" i="6"/>
  <c r="U297" i="6"/>
  <c r="V297" i="6" s="1"/>
  <c r="X297" i="6"/>
  <c r="Y297" i="6"/>
  <c r="Z297" i="6"/>
  <c r="AA297" i="6"/>
  <c r="C298" i="6"/>
  <c r="D298" i="6"/>
  <c r="E298" i="6"/>
  <c r="F298" i="6"/>
  <c r="I298" i="6"/>
  <c r="J298" i="6"/>
  <c r="L298" i="6"/>
  <c r="M298" i="6"/>
  <c r="Q298" i="6"/>
  <c r="R298" i="6"/>
  <c r="U298" i="6"/>
  <c r="V298" i="6" s="1"/>
  <c r="X298" i="6"/>
  <c r="Y298" i="6"/>
  <c r="Z298" i="6"/>
  <c r="AA298" i="6"/>
  <c r="C299" i="6"/>
  <c r="D299" i="6"/>
  <c r="E299" i="6"/>
  <c r="F299" i="6"/>
  <c r="I299" i="6"/>
  <c r="J299" i="6"/>
  <c r="L299" i="6"/>
  <c r="M299" i="6"/>
  <c r="Q299" i="6"/>
  <c r="R299" i="6"/>
  <c r="U299" i="6"/>
  <c r="V299" i="6" s="1"/>
  <c r="X299" i="6"/>
  <c r="Y299" i="6"/>
  <c r="Z299" i="6"/>
  <c r="AA299" i="6"/>
  <c r="C300" i="6"/>
  <c r="D300" i="6"/>
  <c r="E300" i="6"/>
  <c r="F300" i="6"/>
  <c r="I300" i="6"/>
  <c r="J300" i="6"/>
  <c r="L300" i="6"/>
  <c r="M300" i="6"/>
  <c r="Q300" i="6"/>
  <c r="R300" i="6"/>
  <c r="U300" i="6"/>
  <c r="V300" i="6" s="1"/>
  <c r="X300" i="6"/>
  <c r="Y300" i="6"/>
  <c r="Z300" i="6"/>
  <c r="AA300" i="6"/>
  <c r="C301" i="6"/>
  <c r="D301" i="6"/>
  <c r="E301" i="6"/>
  <c r="F301" i="6"/>
  <c r="I301" i="6"/>
  <c r="J301" i="6"/>
  <c r="L301" i="6"/>
  <c r="M301" i="6"/>
  <c r="Q301" i="6"/>
  <c r="R301" i="6"/>
  <c r="U301" i="6"/>
  <c r="X301" i="6"/>
  <c r="Y301" i="6"/>
  <c r="Z301" i="6"/>
  <c r="AA301" i="6"/>
  <c r="C302" i="6"/>
  <c r="D302" i="6"/>
  <c r="E302" i="6"/>
  <c r="F302" i="6"/>
  <c r="I302" i="6"/>
  <c r="J302" i="6"/>
  <c r="L302" i="6"/>
  <c r="M302" i="6"/>
  <c r="Q302" i="6"/>
  <c r="R302" i="6"/>
  <c r="U302" i="6"/>
  <c r="W302" i="6" s="1"/>
  <c r="X302" i="6"/>
  <c r="Y302" i="6"/>
  <c r="Z302" i="6"/>
  <c r="AA302" i="6"/>
  <c r="C303" i="6"/>
  <c r="D303" i="6"/>
  <c r="E303" i="6"/>
  <c r="F303" i="6"/>
  <c r="I303" i="6"/>
  <c r="J303" i="6"/>
  <c r="L303" i="6"/>
  <c r="M303" i="6"/>
  <c r="Q303" i="6"/>
  <c r="R303" i="6"/>
  <c r="U303" i="6"/>
  <c r="W303" i="6" s="1"/>
  <c r="X303" i="6"/>
  <c r="Y303" i="6"/>
  <c r="Z303" i="6"/>
  <c r="AA303" i="6"/>
  <c r="C304" i="6"/>
  <c r="D304" i="6"/>
  <c r="E304" i="6"/>
  <c r="F304" i="6"/>
  <c r="I304" i="6"/>
  <c r="J304" i="6"/>
  <c r="L304" i="6"/>
  <c r="M304" i="6"/>
  <c r="Q304" i="6"/>
  <c r="R304" i="6"/>
  <c r="U304" i="6"/>
  <c r="V304" i="6" s="1"/>
  <c r="X304" i="6"/>
  <c r="Y304" i="6"/>
  <c r="Z304" i="6"/>
  <c r="AA304" i="6"/>
  <c r="C305" i="6"/>
  <c r="D305" i="6"/>
  <c r="E305" i="6"/>
  <c r="F305" i="6"/>
  <c r="G305" i="6"/>
  <c r="AB305" i="6" s="1"/>
  <c r="I305" i="6"/>
  <c r="J305" i="6"/>
  <c r="L305" i="6"/>
  <c r="M305" i="6"/>
  <c r="Q305" i="6"/>
  <c r="R305" i="6"/>
  <c r="U305" i="6"/>
  <c r="V305" i="6" s="1"/>
  <c r="X305" i="6"/>
  <c r="Y305" i="6"/>
  <c r="Z305" i="6"/>
  <c r="AA305" i="6"/>
  <c r="C306" i="6"/>
  <c r="D306" i="6"/>
  <c r="E306" i="6"/>
  <c r="F306" i="6"/>
  <c r="I306" i="6"/>
  <c r="J306" i="6"/>
  <c r="L306" i="6"/>
  <c r="M306" i="6"/>
  <c r="Q306" i="6"/>
  <c r="R306" i="6"/>
  <c r="U306" i="6"/>
  <c r="V306" i="6" s="1"/>
  <c r="X306" i="6"/>
  <c r="Y306" i="6"/>
  <c r="Z306" i="6"/>
  <c r="AA306" i="6"/>
  <c r="C307" i="6"/>
  <c r="D307" i="6"/>
  <c r="E307" i="6"/>
  <c r="F307" i="6"/>
  <c r="I307" i="6"/>
  <c r="J307" i="6"/>
  <c r="L307" i="6"/>
  <c r="M307" i="6"/>
  <c r="Q307" i="6"/>
  <c r="R307" i="6"/>
  <c r="U307" i="6"/>
  <c r="V307" i="6" s="1"/>
  <c r="X307" i="6"/>
  <c r="Y307" i="6"/>
  <c r="Z307" i="6"/>
  <c r="AA307" i="6"/>
  <c r="C308" i="6"/>
  <c r="D308" i="6"/>
  <c r="E308" i="6"/>
  <c r="F308" i="6"/>
  <c r="I308" i="6"/>
  <c r="J308" i="6"/>
  <c r="L308" i="6"/>
  <c r="M308" i="6"/>
  <c r="Q308" i="6"/>
  <c r="R308" i="6"/>
  <c r="U308" i="6"/>
  <c r="W308" i="6" s="1"/>
  <c r="X308" i="6"/>
  <c r="Y308" i="6"/>
  <c r="Z308" i="6"/>
  <c r="AA308" i="6"/>
  <c r="C309" i="6"/>
  <c r="D309" i="6"/>
  <c r="E309" i="6"/>
  <c r="F309" i="6"/>
  <c r="G309" i="6"/>
  <c r="AB309" i="6" s="1"/>
  <c r="H309" i="6"/>
  <c r="I309" i="6"/>
  <c r="J309" i="6"/>
  <c r="L309" i="6"/>
  <c r="M309" i="6"/>
  <c r="Q309" i="6"/>
  <c r="R309" i="6"/>
  <c r="U309" i="6"/>
  <c r="W309" i="6" s="1"/>
  <c r="X309" i="6"/>
  <c r="Y309" i="6"/>
  <c r="Z309" i="6"/>
  <c r="AA309" i="6"/>
  <c r="C310" i="6"/>
  <c r="D310" i="6"/>
  <c r="E310" i="6"/>
  <c r="F310" i="6"/>
  <c r="I310" i="6"/>
  <c r="J310" i="6"/>
  <c r="L310" i="6"/>
  <c r="M310" i="6"/>
  <c r="Q310" i="6"/>
  <c r="R310" i="6"/>
  <c r="U310" i="6"/>
  <c r="X310" i="6"/>
  <c r="Y310" i="6"/>
  <c r="Z310" i="6"/>
  <c r="AA310" i="6"/>
  <c r="C311" i="6"/>
  <c r="D311" i="6"/>
  <c r="E311" i="6"/>
  <c r="F311" i="6"/>
  <c r="I311" i="6"/>
  <c r="J311" i="6"/>
  <c r="L311" i="6"/>
  <c r="M311" i="6"/>
  <c r="Q311" i="6"/>
  <c r="R311" i="6"/>
  <c r="U311" i="6"/>
  <c r="V311" i="6" s="1"/>
  <c r="X311" i="6"/>
  <c r="Y311" i="6"/>
  <c r="Z311" i="6"/>
  <c r="AA311" i="6"/>
  <c r="C312" i="6"/>
  <c r="D312" i="6"/>
  <c r="E312" i="6"/>
  <c r="F312" i="6"/>
  <c r="I312" i="6"/>
  <c r="J312" i="6"/>
  <c r="L312" i="6"/>
  <c r="Q312" i="6"/>
  <c r="R312" i="6"/>
  <c r="U312" i="6"/>
  <c r="V312" i="6" s="1"/>
  <c r="X312" i="6"/>
  <c r="Y312" i="6"/>
  <c r="Z312" i="6"/>
  <c r="AA312" i="6"/>
  <c r="C313" i="6"/>
  <c r="D313" i="6"/>
  <c r="E313" i="6"/>
  <c r="F313" i="6"/>
  <c r="I313" i="6"/>
  <c r="J313" i="6"/>
  <c r="L313" i="6"/>
  <c r="M313" i="6"/>
  <c r="Q313" i="6"/>
  <c r="R313" i="6"/>
  <c r="U313" i="6"/>
  <c r="W313" i="6" s="1"/>
  <c r="X313" i="6"/>
  <c r="Y313" i="6"/>
  <c r="Z313" i="6"/>
  <c r="AA313" i="6"/>
  <c r="C314" i="6"/>
  <c r="D314" i="6"/>
  <c r="E314" i="6"/>
  <c r="F314" i="6"/>
  <c r="I314" i="6"/>
  <c r="J314" i="6"/>
  <c r="L314" i="6"/>
  <c r="M314" i="6"/>
  <c r="Q314" i="6"/>
  <c r="R314" i="6"/>
  <c r="U314" i="6"/>
  <c r="V314" i="6" s="1"/>
  <c r="X314" i="6"/>
  <c r="Y314" i="6"/>
  <c r="Z314" i="6"/>
  <c r="AA314" i="6"/>
  <c r="C315" i="6"/>
  <c r="D315" i="6"/>
  <c r="E315" i="6"/>
  <c r="F315" i="6"/>
  <c r="I315" i="6"/>
  <c r="J315" i="6"/>
  <c r="L315" i="6"/>
  <c r="M315" i="6"/>
  <c r="Q315" i="6"/>
  <c r="R315" i="6"/>
  <c r="U315" i="6"/>
  <c r="V315" i="6" s="1"/>
  <c r="X315" i="6"/>
  <c r="Y315" i="6"/>
  <c r="Z315" i="6"/>
  <c r="AA315" i="6"/>
  <c r="C316" i="6"/>
  <c r="D316" i="6"/>
  <c r="E316" i="6"/>
  <c r="F316" i="6"/>
  <c r="I316" i="6"/>
  <c r="J316" i="6"/>
  <c r="L316" i="6"/>
  <c r="M316" i="6"/>
  <c r="Q316" i="6"/>
  <c r="R316" i="6"/>
  <c r="U316" i="6"/>
  <c r="W316" i="6" s="1"/>
  <c r="X316" i="6"/>
  <c r="Y316" i="6"/>
  <c r="Z316" i="6"/>
  <c r="AA316" i="6"/>
  <c r="C317" i="6"/>
  <c r="D317" i="6"/>
  <c r="E317" i="6"/>
  <c r="F317" i="6"/>
  <c r="I317" i="6"/>
  <c r="J317" i="6"/>
  <c r="L317" i="6"/>
  <c r="M317" i="6"/>
  <c r="Q317" i="6"/>
  <c r="R317" i="6"/>
  <c r="U317" i="6"/>
  <c r="W317" i="6" s="1"/>
  <c r="X317" i="6"/>
  <c r="Y317" i="6"/>
  <c r="Z317" i="6"/>
  <c r="AA317" i="6"/>
  <c r="C318" i="6"/>
  <c r="D318" i="6"/>
  <c r="E318" i="6"/>
  <c r="F318" i="6"/>
  <c r="I318" i="6"/>
  <c r="J318" i="6"/>
  <c r="L318" i="6"/>
  <c r="M318" i="6"/>
  <c r="Q318" i="6"/>
  <c r="R318" i="6"/>
  <c r="U318" i="6"/>
  <c r="W318" i="6" s="1"/>
  <c r="X318" i="6"/>
  <c r="Y318" i="6"/>
  <c r="Z318" i="6"/>
  <c r="AA318" i="6"/>
  <c r="C319" i="6"/>
  <c r="D319" i="6"/>
  <c r="E319" i="6"/>
  <c r="F319" i="6"/>
  <c r="I319" i="6"/>
  <c r="J319" i="6"/>
  <c r="L319" i="6"/>
  <c r="M319" i="6"/>
  <c r="Q319" i="6"/>
  <c r="R319" i="6"/>
  <c r="U319" i="6"/>
  <c r="V319" i="6" s="1"/>
  <c r="X319" i="6"/>
  <c r="Y319" i="6"/>
  <c r="Z319" i="6"/>
  <c r="AA319" i="6"/>
  <c r="C320" i="6"/>
  <c r="D320" i="6"/>
  <c r="E320" i="6"/>
  <c r="F320" i="6"/>
  <c r="H320" i="6"/>
  <c r="I320" i="6"/>
  <c r="J320" i="6"/>
  <c r="L320" i="6"/>
  <c r="M320" i="6"/>
  <c r="Q320" i="6"/>
  <c r="R320" i="6"/>
  <c r="U320" i="6"/>
  <c r="V320" i="6" s="1"/>
  <c r="X320" i="6"/>
  <c r="Y320" i="6"/>
  <c r="Z320" i="6"/>
  <c r="AA320" i="6"/>
  <c r="C321" i="6"/>
  <c r="D321" i="6"/>
  <c r="E321" i="6"/>
  <c r="F321" i="6"/>
  <c r="I321" i="6"/>
  <c r="J321" i="6"/>
  <c r="L321" i="6"/>
  <c r="M321" i="6"/>
  <c r="Q321" i="6"/>
  <c r="R321" i="6"/>
  <c r="U321" i="6"/>
  <c r="W321" i="6" s="1"/>
  <c r="X321" i="6"/>
  <c r="Y321" i="6"/>
  <c r="Z321" i="6"/>
  <c r="AA321" i="6"/>
  <c r="C322" i="6"/>
  <c r="D322" i="6"/>
  <c r="E322" i="6"/>
  <c r="F322" i="6"/>
  <c r="I322" i="6"/>
  <c r="J322" i="6"/>
  <c r="L322" i="6"/>
  <c r="M322" i="6"/>
  <c r="Q322" i="6"/>
  <c r="R322" i="6"/>
  <c r="U322" i="6"/>
  <c r="V322" i="6" s="1"/>
  <c r="X322" i="6"/>
  <c r="Y322" i="6"/>
  <c r="Z322" i="6"/>
  <c r="AA322" i="6"/>
  <c r="C323" i="6"/>
  <c r="D323" i="6"/>
  <c r="E323" i="6"/>
  <c r="F323" i="6"/>
  <c r="I323" i="6"/>
  <c r="J323" i="6"/>
  <c r="L323" i="6"/>
  <c r="M323" i="6"/>
  <c r="Q323" i="6"/>
  <c r="R323" i="6"/>
  <c r="U323" i="6"/>
  <c r="V323" i="6" s="1"/>
  <c r="X323" i="6"/>
  <c r="Y323" i="6"/>
  <c r="Z323" i="6"/>
  <c r="AA323" i="6"/>
  <c r="C324" i="6"/>
  <c r="D324" i="6"/>
  <c r="E324" i="6"/>
  <c r="F324" i="6"/>
  <c r="I324" i="6"/>
  <c r="J324" i="6"/>
  <c r="L324" i="6"/>
  <c r="M324" i="6"/>
  <c r="Q324" i="6"/>
  <c r="R324" i="6"/>
  <c r="U324" i="6"/>
  <c r="V324" i="6" s="1"/>
  <c r="X324" i="6"/>
  <c r="Y324" i="6"/>
  <c r="Z324" i="6"/>
  <c r="AA324" i="6"/>
  <c r="C325" i="6"/>
  <c r="D325" i="6"/>
  <c r="E325" i="6"/>
  <c r="F325" i="6"/>
  <c r="I325" i="6"/>
  <c r="J325" i="6"/>
  <c r="L325" i="6"/>
  <c r="M325" i="6"/>
  <c r="Q325" i="6"/>
  <c r="R325" i="6"/>
  <c r="U325" i="6"/>
  <c r="W325" i="6" s="1"/>
  <c r="X325" i="6"/>
  <c r="Y325" i="6"/>
  <c r="Z325" i="6"/>
  <c r="AA325" i="6"/>
  <c r="C326" i="6"/>
  <c r="D326" i="6"/>
  <c r="E326" i="6"/>
  <c r="F326" i="6"/>
  <c r="I326" i="6"/>
  <c r="J326" i="6"/>
  <c r="L326" i="6"/>
  <c r="M326" i="6"/>
  <c r="Q326" i="6"/>
  <c r="R326" i="6"/>
  <c r="U326" i="6"/>
  <c r="W326" i="6" s="1"/>
  <c r="X326" i="6"/>
  <c r="Y326" i="6"/>
  <c r="Z326" i="6"/>
  <c r="AA326" i="6"/>
  <c r="C327" i="6"/>
  <c r="D327" i="6"/>
  <c r="E327" i="6"/>
  <c r="F327" i="6"/>
  <c r="I327" i="6"/>
  <c r="J327" i="6"/>
  <c r="L327" i="6"/>
  <c r="M327" i="6"/>
  <c r="Q327" i="6"/>
  <c r="R327" i="6"/>
  <c r="U327" i="6"/>
  <c r="X327" i="6"/>
  <c r="Y327" i="6"/>
  <c r="Z327" i="6"/>
  <c r="AA327" i="6"/>
  <c r="C328" i="6"/>
  <c r="D328" i="6"/>
  <c r="E328" i="6"/>
  <c r="F328" i="6"/>
  <c r="I328" i="6"/>
  <c r="J328" i="6"/>
  <c r="L328" i="6"/>
  <c r="M328" i="6"/>
  <c r="Q328" i="6"/>
  <c r="R328" i="6"/>
  <c r="U328" i="6"/>
  <c r="V328" i="6" s="1"/>
  <c r="X328" i="6"/>
  <c r="Y328" i="6"/>
  <c r="Z328" i="6"/>
  <c r="AA328" i="6"/>
  <c r="C329" i="6"/>
  <c r="D329" i="6"/>
  <c r="E329" i="6"/>
  <c r="F329" i="6"/>
  <c r="I329" i="6"/>
  <c r="J329" i="6"/>
  <c r="L329" i="6"/>
  <c r="M329" i="6"/>
  <c r="Q329" i="6"/>
  <c r="R329" i="6"/>
  <c r="U329" i="6"/>
  <c r="X329" i="6"/>
  <c r="Y329" i="6"/>
  <c r="Z329" i="6"/>
  <c r="AA329" i="6"/>
  <c r="C330" i="6"/>
  <c r="D330" i="6"/>
  <c r="E330" i="6"/>
  <c r="F330" i="6"/>
  <c r="I330" i="6"/>
  <c r="J330" i="6"/>
  <c r="L330" i="6"/>
  <c r="M330" i="6"/>
  <c r="Q330" i="6"/>
  <c r="R330" i="6"/>
  <c r="U330" i="6"/>
  <c r="V330" i="6" s="1"/>
  <c r="X330" i="6"/>
  <c r="Y330" i="6"/>
  <c r="Z330" i="6"/>
  <c r="AA330" i="6"/>
  <c r="C331" i="6"/>
  <c r="D331" i="6"/>
  <c r="E331" i="6"/>
  <c r="F331" i="6"/>
  <c r="I331" i="6"/>
  <c r="J331" i="6"/>
  <c r="L331" i="6"/>
  <c r="M331" i="6"/>
  <c r="Q331" i="6"/>
  <c r="R331" i="6"/>
  <c r="U331" i="6"/>
  <c r="V331" i="6" s="1"/>
  <c r="X331" i="6"/>
  <c r="Y331" i="6"/>
  <c r="Z331" i="6"/>
  <c r="AA331" i="6"/>
  <c r="C332" i="6"/>
  <c r="D332" i="6"/>
  <c r="E332" i="6"/>
  <c r="F332" i="6"/>
  <c r="I332" i="6"/>
  <c r="J332" i="6"/>
  <c r="L332" i="6"/>
  <c r="M332" i="6"/>
  <c r="Q332" i="6"/>
  <c r="R332" i="6"/>
  <c r="U332" i="6"/>
  <c r="V332" i="6" s="1"/>
  <c r="X332" i="6"/>
  <c r="Y332" i="6"/>
  <c r="Z332" i="6"/>
  <c r="AA332" i="6"/>
  <c r="C333" i="6"/>
  <c r="D333" i="6"/>
  <c r="E333" i="6"/>
  <c r="F333" i="6"/>
  <c r="I333" i="6"/>
  <c r="J333" i="6"/>
  <c r="L333" i="6"/>
  <c r="M333" i="6"/>
  <c r="Q333" i="6"/>
  <c r="R333" i="6"/>
  <c r="U333" i="6"/>
  <c r="X333" i="6"/>
  <c r="Y333" i="6"/>
  <c r="Z333" i="6"/>
  <c r="AA333" i="6"/>
  <c r="C334" i="6"/>
  <c r="D334" i="6"/>
  <c r="E334" i="6"/>
  <c r="F334" i="6"/>
  <c r="I334" i="6"/>
  <c r="J334" i="6"/>
  <c r="L334" i="6"/>
  <c r="M334" i="6"/>
  <c r="Q334" i="6"/>
  <c r="R334" i="6"/>
  <c r="U334" i="6"/>
  <c r="W334" i="6" s="1"/>
  <c r="X334" i="6"/>
  <c r="Y334" i="6"/>
  <c r="Z334" i="6"/>
  <c r="AA334" i="6"/>
  <c r="C335" i="6"/>
  <c r="D335" i="6"/>
  <c r="E335" i="6"/>
  <c r="F335" i="6"/>
  <c r="I335" i="6"/>
  <c r="J335" i="6"/>
  <c r="L335" i="6"/>
  <c r="M335" i="6"/>
  <c r="Q335" i="6"/>
  <c r="R335" i="6"/>
  <c r="U335" i="6"/>
  <c r="X335" i="6"/>
  <c r="Y335" i="6"/>
  <c r="Z335" i="6"/>
  <c r="AA335" i="6"/>
  <c r="C336" i="6"/>
  <c r="D336" i="6"/>
  <c r="E336" i="6"/>
  <c r="F336" i="6"/>
  <c r="I336" i="6"/>
  <c r="J336" i="6"/>
  <c r="L336" i="6"/>
  <c r="M336" i="6"/>
  <c r="Q336" i="6"/>
  <c r="R336" i="6"/>
  <c r="U336" i="6"/>
  <c r="V336" i="6" s="1"/>
  <c r="X336" i="6"/>
  <c r="Y336" i="6"/>
  <c r="Z336" i="6"/>
  <c r="AA336" i="6"/>
  <c r="C337" i="6"/>
  <c r="D337" i="6"/>
  <c r="E337" i="6"/>
  <c r="F337" i="6"/>
  <c r="I337" i="6"/>
  <c r="J337" i="6"/>
  <c r="L337" i="6"/>
  <c r="M337" i="6"/>
  <c r="Q337" i="6"/>
  <c r="R337" i="6"/>
  <c r="U337" i="6"/>
  <c r="V337" i="6" s="1"/>
  <c r="X337" i="6"/>
  <c r="Y337" i="6"/>
  <c r="Z337" i="6"/>
  <c r="AA337" i="6"/>
  <c r="C338" i="6"/>
  <c r="D338" i="6"/>
  <c r="E338" i="6"/>
  <c r="F338" i="6"/>
  <c r="I338" i="6"/>
  <c r="J338" i="6"/>
  <c r="L338" i="6"/>
  <c r="M338" i="6"/>
  <c r="Q338" i="6"/>
  <c r="R338" i="6"/>
  <c r="U338" i="6"/>
  <c r="V338" i="6" s="1"/>
  <c r="X338" i="6"/>
  <c r="Y338" i="6"/>
  <c r="Z338" i="6"/>
  <c r="AA338" i="6"/>
  <c r="C339" i="6"/>
  <c r="D339" i="6"/>
  <c r="E339" i="6"/>
  <c r="F339" i="6"/>
  <c r="I339" i="6"/>
  <c r="J339" i="6"/>
  <c r="L339" i="6"/>
  <c r="M339" i="6"/>
  <c r="Q339" i="6"/>
  <c r="R339" i="6"/>
  <c r="U339" i="6"/>
  <c r="W339" i="6" s="1"/>
  <c r="X339" i="6"/>
  <c r="Y339" i="6"/>
  <c r="Z339" i="6"/>
  <c r="AA339" i="6"/>
  <c r="C340" i="6"/>
  <c r="D340" i="6"/>
  <c r="E340" i="6"/>
  <c r="F340" i="6"/>
  <c r="I340" i="6"/>
  <c r="J340" i="6"/>
  <c r="L340" i="6"/>
  <c r="M340" i="6"/>
  <c r="Q340" i="6"/>
  <c r="R340" i="6"/>
  <c r="U340" i="6"/>
  <c r="V340" i="6" s="1"/>
  <c r="X340" i="6"/>
  <c r="Y340" i="6"/>
  <c r="Z340" i="6"/>
  <c r="AA340" i="6"/>
  <c r="C341" i="6"/>
  <c r="D341" i="6"/>
  <c r="E341" i="6"/>
  <c r="F341" i="6"/>
  <c r="I341" i="6"/>
  <c r="J341" i="6"/>
  <c r="L341" i="6"/>
  <c r="M341" i="6"/>
  <c r="Q341" i="6"/>
  <c r="R341" i="6"/>
  <c r="U341" i="6"/>
  <c r="W341" i="6" s="1"/>
  <c r="X341" i="6"/>
  <c r="Y341" i="6"/>
  <c r="Z341" i="6"/>
  <c r="AA341" i="6"/>
  <c r="C342" i="6"/>
  <c r="D342" i="6"/>
  <c r="E342" i="6"/>
  <c r="F342" i="6"/>
  <c r="I342" i="6"/>
  <c r="J342" i="6"/>
  <c r="L342" i="6"/>
  <c r="M342" i="6"/>
  <c r="Q342" i="6"/>
  <c r="R342" i="6"/>
  <c r="U342" i="6"/>
  <c r="W342" i="6" s="1"/>
  <c r="X342" i="6"/>
  <c r="Y342" i="6"/>
  <c r="Z342" i="6"/>
  <c r="AA342" i="6"/>
  <c r="C343" i="6"/>
  <c r="D343" i="6"/>
  <c r="E343" i="6"/>
  <c r="F343" i="6"/>
  <c r="I343" i="6"/>
  <c r="J343" i="6"/>
  <c r="L343" i="6"/>
  <c r="M343" i="6"/>
  <c r="Q343" i="6"/>
  <c r="R343" i="6"/>
  <c r="U343" i="6"/>
  <c r="W343" i="6" s="1"/>
  <c r="X343" i="6"/>
  <c r="Y343" i="6"/>
  <c r="Z343" i="6"/>
  <c r="AA343" i="6"/>
  <c r="C344" i="6"/>
  <c r="D344" i="6"/>
  <c r="E344" i="6"/>
  <c r="F344" i="6"/>
  <c r="I344" i="6"/>
  <c r="J344" i="6"/>
  <c r="L344" i="6"/>
  <c r="M344" i="6"/>
  <c r="Q344" i="6"/>
  <c r="R344" i="6"/>
  <c r="U344" i="6"/>
  <c r="V344" i="6" s="1"/>
  <c r="X344" i="6"/>
  <c r="Y344" i="6"/>
  <c r="Z344" i="6"/>
  <c r="AA344" i="6"/>
  <c r="C345" i="6"/>
  <c r="D345" i="6"/>
  <c r="E345" i="6"/>
  <c r="F345" i="6"/>
  <c r="I345" i="6"/>
  <c r="J345" i="6"/>
  <c r="L345" i="6"/>
  <c r="M345" i="6"/>
  <c r="Q345" i="6"/>
  <c r="R345" i="6"/>
  <c r="U345" i="6"/>
  <c r="V345" i="6" s="1"/>
  <c r="X345" i="6"/>
  <c r="Y345" i="6"/>
  <c r="Z345" i="6"/>
  <c r="AA345" i="6"/>
  <c r="C346" i="6"/>
  <c r="D346" i="6"/>
  <c r="E346" i="6"/>
  <c r="F346" i="6"/>
  <c r="I346" i="6"/>
  <c r="J346" i="6"/>
  <c r="L346" i="6"/>
  <c r="M346" i="6"/>
  <c r="Q346" i="6"/>
  <c r="R346" i="6"/>
  <c r="U346" i="6"/>
  <c r="V346" i="6" s="1"/>
  <c r="X346" i="6"/>
  <c r="Y346" i="6"/>
  <c r="Z346" i="6"/>
  <c r="AA346" i="6"/>
  <c r="C347" i="6"/>
  <c r="D347" i="6"/>
  <c r="E347" i="6"/>
  <c r="F347" i="6"/>
  <c r="I347" i="6"/>
  <c r="J347" i="6"/>
  <c r="L347" i="6"/>
  <c r="M347" i="6"/>
  <c r="Q347" i="6"/>
  <c r="R347" i="6"/>
  <c r="U347" i="6"/>
  <c r="W347" i="6" s="1"/>
  <c r="X347" i="6"/>
  <c r="Y347" i="6"/>
  <c r="Z347" i="6"/>
  <c r="AA347" i="6"/>
  <c r="C348" i="6"/>
  <c r="D348" i="6"/>
  <c r="E348" i="6"/>
  <c r="F348" i="6"/>
  <c r="I348" i="6"/>
  <c r="J348" i="6"/>
  <c r="L348" i="6"/>
  <c r="M348" i="6"/>
  <c r="Q348" i="6"/>
  <c r="R348" i="6"/>
  <c r="U348" i="6"/>
  <c r="W348" i="6" s="1"/>
  <c r="X348" i="6"/>
  <c r="Y348" i="6"/>
  <c r="Z348" i="6"/>
  <c r="AA348" i="6"/>
  <c r="C349" i="6"/>
  <c r="D349" i="6"/>
  <c r="E349" i="6"/>
  <c r="F349" i="6"/>
  <c r="I349" i="6"/>
  <c r="J349" i="6"/>
  <c r="L349" i="6"/>
  <c r="M349" i="6"/>
  <c r="Q349" i="6"/>
  <c r="R349" i="6"/>
  <c r="U349" i="6"/>
  <c r="W349" i="6" s="1"/>
  <c r="X349" i="6"/>
  <c r="Y349" i="6"/>
  <c r="Z349" i="6"/>
  <c r="AA349" i="6"/>
  <c r="C350" i="6"/>
  <c r="D350" i="6"/>
  <c r="E350" i="6"/>
  <c r="F350" i="6"/>
  <c r="I350" i="6"/>
  <c r="J350" i="6"/>
  <c r="L350" i="6"/>
  <c r="M350" i="6"/>
  <c r="Q350" i="6"/>
  <c r="R350" i="6"/>
  <c r="U350" i="6"/>
  <c r="X350" i="6"/>
  <c r="Y350" i="6"/>
  <c r="Z350" i="6"/>
  <c r="AA350" i="6"/>
  <c r="C351" i="6"/>
  <c r="D351" i="6"/>
  <c r="E351" i="6"/>
  <c r="F351" i="6"/>
  <c r="I351" i="6"/>
  <c r="J351" i="6"/>
  <c r="L351" i="6"/>
  <c r="M351" i="6"/>
  <c r="Q351" i="6"/>
  <c r="R351" i="6"/>
  <c r="U351" i="6"/>
  <c r="V351" i="6" s="1"/>
  <c r="X351" i="6"/>
  <c r="Y351" i="6"/>
  <c r="Z351" i="6"/>
  <c r="AA351" i="6"/>
  <c r="C352" i="6"/>
  <c r="D352" i="6"/>
  <c r="E352" i="6"/>
  <c r="F352" i="6"/>
  <c r="I352" i="6"/>
  <c r="J352" i="6"/>
  <c r="L352" i="6"/>
  <c r="M352" i="6"/>
  <c r="Q352" i="6"/>
  <c r="R352" i="6"/>
  <c r="U352" i="6"/>
  <c r="V352" i="6" s="1"/>
  <c r="X352" i="6"/>
  <c r="Y352" i="6"/>
  <c r="Z352" i="6"/>
  <c r="AA352" i="6"/>
  <c r="C353" i="6"/>
  <c r="D353" i="6"/>
  <c r="E353" i="6"/>
  <c r="F353" i="6"/>
  <c r="I353" i="6"/>
  <c r="J353" i="6"/>
  <c r="L353" i="6"/>
  <c r="M353" i="6"/>
  <c r="Q353" i="6"/>
  <c r="R353" i="6"/>
  <c r="U353" i="6"/>
  <c r="V353" i="6" s="1"/>
  <c r="X353" i="6"/>
  <c r="Y353" i="6"/>
  <c r="Z353" i="6"/>
  <c r="AA353" i="6"/>
  <c r="C354" i="6"/>
  <c r="D354" i="6"/>
  <c r="E354" i="6"/>
  <c r="F354" i="6"/>
  <c r="I354" i="6"/>
  <c r="J354" i="6"/>
  <c r="L354" i="6"/>
  <c r="M354" i="6"/>
  <c r="Q354" i="6"/>
  <c r="R354" i="6"/>
  <c r="U354" i="6"/>
  <c r="V354" i="6" s="1"/>
  <c r="X354" i="6"/>
  <c r="Y354" i="6"/>
  <c r="Z354" i="6"/>
  <c r="AA354" i="6"/>
  <c r="C355" i="6"/>
  <c r="D355" i="6"/>
  <c r="E355" i="6"/>
  <c r="F355" i="6"/>
  <c r="I355" i="6"/>
  <c r="J355" i="6"/>
  <c r="L355" i="6"/>
  <c r="M355" i="6"/>
  <c r="U355" i="6"/>
  <c r="W355" i="6" s="1"/>
  <c r="X355" i="6"/>
  <c r="Y355" i="6"/>
  <c r="Z355" i="6"/>
  <c r="AA355" i="6"/>
  <c r="C356" i="6"/>
  <c r="D356" i="6"/>
  <c r="E356" i="6"/>
  <c r="F356" i="6"/>
  <c r="I356" i="6"/>
  <c r="J356" i="6"/>
  <c r="L356" i="6"/>
  <c r="M356" i="6"/>
  <c r="Q356" i="6"/>
  <c r="R356" i="6"/>
  <c r="U356" i="6"/>
  <c r="W356" i="6" s="1"/>
  <c r="X356" i="6"/>
  <c r="Y356" i="6"/>
  <c r="Z356" i="6"/>
  <c r="AA356" i="6"/>
  <c r="C357" i="6"/>
  <c r="D357" i="6"/>
  <c r="E357" i="6"/>
  <c r="F357" i="6"/>
  <c r="I357" i="6"/>
  <c r="J357" i="6"/>
  <c r="L357" i="6"/>
  <c r="M357" i="6"/>
  <c r="Q357" i="6"/>
  <c r="R357" i="6"/>
  <c r="U357" i="6"/>
  <c r="X357" i="6"/>
  <c r="Y357" i="6"/>
  <c r="Z357" i="6"/>
  <c r="AA357" i="6"/>
  <c r="C358" i="6"/>
  <c r="D358" i="6"/>
  <c r="E358" i="6"/>
  <c r="F358" i="6"/>
  <c r="I358" i="6"/>
  <c r="J358" i="6"/>
  <c r="L358" i="6"/>
  <c r="M358" i="6"/>
  <c r="Q358" i="6"/>
  <c r="R358" i="6"/>
  <c r="U358" i="6"/>
  <c r="X358" i="6"/>
  <c r="Y358" i="6"/>
  <c r="Z358" i="6"/>
  <c r="AA358" i="6"/>
  <c r="C359" i="6"/>
  <c r="D359" i="6"/>
  <c r="E359" i="6"/>
  <c r="F359" i="6"/>
  <c r="I359" i="6"/>
  <c r="J359" i="6"/>
  <c r="L359" i="6"/>
  <c r="M359" i="6"/>
  <c r="Q359" i="6"/>
  <c r="R359" i="6"/>
  <c r="U359" i="6"/>
  <c r="V359" i="6" s="1"/>
  <c r="X359" i="6"/>
  <c r="Y359" i="6"/>
  <c r="Z359" i="6"/>
  <c r="AA359" i="6"/>
  <c r="C360" i="6"/>
  <c r="D360" i="6"/>
  <c r="E360" i="6"/>
  <c r="F360" i="6"/>
  <c r="I360" i="6"/>
  <c r="J360" i="6"/>
  <c r="L360" i="6"/>
  <c r="M360" i="6"/>
  <c r="Q360" i="6"/>
  <c r="R360" i="6"/>
  <c r="U360" i="6"/>
  <c r="V360" i="6" s="1"/>
  <c r="X360" i="6"/>
  <c r="Y360" i="6"/>
  <c r="Z360" i="6"/>
  <c r="AA360" i="6"/>
  <c r="C361" i="6"/>
  <c r="D361" i="6"/>
  <c r="E361" i="6"/>
  <c r="F361" i="6"/>
  <c r="I361" i="6"/>
  <c r="J361" i="6"/>
  <c r="L361" i="6"/>
  <c r="M361" i="6"/>
  <c r="Q361" i="6"/>
  <c r="R361" i="6"/>
  <c r="U361" i="6"/>
  <c r="V361" i="6" s="1"/>
  <c r="X361" i="6"/>
  <c r="Y361" i="6"/>
  <c r="Z361" i="6"/>
  <c r="AA361" i="6"/>
  <c r="C362" i="6"/>
  <c r="D362" i="6"/>
  <c r="E362" i="6"/>
  <c r="F362" i="6"/>
  <c r="I362" i="6"/>
  <c r="J362" i="6"/>
  <c r="L362" i="6"/>
  <c r="M362" i="6"/>
  <c r="Q362" i="6"/>
  <c r="R362" i="6"/>
  <c r="U362" i="6"/>
  <c r="V362" i="6" s="1"/>
  <c r="X362" i="6"/>
  <c r="Y362" i="6"/>
  <c r="Z362" i="6"/>
  <c r="AA362" i="6"/>
  <c r="C363" i="6"/>
  <c r="D363" i="6"/>
  <c r="E363" i="6"/>
  <c r="F363" i="6"/>
  <c r="I363" i="6"/>
  <c r="J363" i="6"/>
  <c r="L363" i="6"/>
  <c r="M363" i="6"/>
  <c r="Q363" i="6"/>
  <c r="R363" i="6"/>
  <c r="U363" i="6"/>
  <c r="W363" i="6" s="1"/>
  <c r="X363" i="6"/>
  <c r="Y363" i="6"/>
  <c r="Z363" i="6"/>
  <c r="AA363" i="6"/>
  <c r="C364" i="6"/>
  <c r="D364" i="6"/>
  <c r="E364" i="6"/>
  <c r="F364" i="6"/>
  <c r="I364" i="6"/>
  <c r="J364" i="6"/>
  <c r="L364" i="6"/>
  <c r="M364" i="6"/>
  <c r="Q364" i="6"/>
  <c r="R364" i="6"/>
  <c r="U364" i="6"/>
  <c r="X364" i="6"/>
  <c r="Y364" i="6"/>
  <c r="Z364" i="6"/>
  <c r="AA364" i="6"/>
  <c r="C365" i="6"/>
  <c r="D365" i="6"/>
  <c r="E365" i="6"/>
  <c r="F365" i="6"/>
  <c r="I365" i="6"/>
  <c r="J365" i="6"/>
  <c r="L365" i="6"/>
  <c r="M365" i="6"/>
  <c r="Q365" i="6"/>
  <c r="R365" i="6"/>
  <c r="U365" i="6"/>
  <c r="W365" i="6" s="1"/>
  <c r="X365" i="6"/>
  <c r="Y365" i="6"/>
  <c r="Z365" i="6"/>
  <c r="AA365" i="6"/>
  <c r="C366" i="6"/>
  <c r="D366" i="6"/>
  <c r="E366" i="6"/>
  <c r="F366" i="6"/>
  <c r="I366" i="6"/>
  <c r="J366" i="6"/>
  <c r="L366" i="6"/>
  <c r="M366" i="6"/>
  <c r="Q366" i="6"/>
  <c r="R366" i="6"/>
  <c r="U366" i="6"/>
  <c r="X366" i="6"/>
  <c r="Y366" i="6"/>
  <c r="Z366" i="6"/>
  <c r="AA366" i="6"/>
  <c r="C367" i="6"/>
  <c r="D367" i="6"/>
  <c r="E367" i="6"/>
  <c r="F367" i="6"/>
  <c r="I367" i="6"/>
  <c r="J367" i="6"/>
  <c r="L367" i="6"/>
  <c r="M367" i="6"/>
  <c r="N367" i="6"/>
  <c r="O367" i="6"/>
  <c r="P367" i="6"/>
  <c r="Q367" i="6"/>
  <c r="R367" i="6"/>
  <c r="U367" i="6"/>
  <c r="V367" i="6" s="1"/>
  <c r="X367" i="6"/>
  <c r="Y367" i="6"/>
  <c r="Z367" i="6"/>
  <c r="AA367" i="6"/>
  <c r="C368" i="6"/>
  <c r="D368" i="6"/>
  <c r="E368" i="6"/>
  <c r="F368" i="6"/>
  <c r="I368" i="6"/>
  <c r="J368" i="6"/>
  <c r="L368" i="6"/>
  <c r="M368" i="6"/>
  <c r="Q368" i="6"/>
  <c r="R368" i="6"/>
  <c r="U368" i="6"/>
  <c r="V368" i="6" s="1"/>
  <c r="X368" i="6"/>
  <c r="Y368" i="6"/>
  <c r="Z368" i="6"/>
  <c r="AA368" i="6"/>
  <c r="C369" i="6"/>
  <c r="D369" i="6"/>
  <c r="E369" i="6"/>
  <c r="F369" i="6"/>
  <c r="I369" i="6"/>
  <c r="J369" i="6"/>
  <c r="L369" i="6"/>
  <c r="M369" i="6"/>
  <c r="Q369" i="6"/>
  <c r="R369" i="6"/>
  <c r="U369" i="6"/>
  <c r="W369" i="6" s="1"/>
  <c r="X369" i="6"/>
  <c r="Y369" i="6"/>
  <c r="Z369" i="6"/>
  <c r="AA369" i="6"/>
  <c r="C370" i="6"/>
  <c r="D370" i="6"/>
  <c r="E370" i="6"/>
  <c r="F370" i="6"/>
  <c r="I370" i="6"/>
  <c r="J370" i="6"/>
  <c r="L370" i="6"/>
  <c r="M370" i="6"/>
  <c r="Q370" i="6"/>
  <c r="R370" i="6"/>
  <c r="U370" i="6"/>
  <c r="V370" i="6" s="1"/>
  <c r="X370" i="6"/>
  <c r="Y370" i="6"/>
  <c r="Z370" i="6"/>
  <c r="AA370" i="6"/>
  <c r="C371" i="6"/>
  <c r="D371" i="6"/>
  <c r="E371" i="6"/>
  <c r="F371" i="6"/>
  <c r="I371" i="6"/>
  <c r="J371" i="6"/>
  <c r="L371" i="6"/>
  <c r="M371" i="6"/>
  <c r="Q371" i="6"/>
  <c r="R371" i="6"/>
  <c r="U371" i="6"/>
  <c r="W371" i="6" s="1"/>
  <c r="X371" i="6"/>
  <c r="Y371" i="6"/>
  <c r="Z371" i="6"/>
  <c r="AA371" i="6"/>
  <c r="C372" i="6"/>
  <c r="D372" i="6"/>
  <c r="E372" i="6"/>
  <c r="F372" i="6"/>
  <c r="I372" i="6"/>
  <c r="J372" i="6"/>
  <c r="L372" i="6"/>
  <c r="M372" i="6"/>
  <c r="Q372" i="6"/>
  <c r="R372" i="6"/>
  <c r="U372" i="6"/>
  <c r="W372" i="6" s="1"/>
  <c r="X372" i="6"/>
  <c r="Y372" i="6"/>
  <c r="Z372" i="6"/>
  <c r="AA372" i="6"/>
  <c r="C373" i="6"/>
  <c r="D373" i="6"/>
  <c r="E373" i="6"/>
  <c r="F373" i="6"/>
  <c r="I373" i="6"/>
  <c r="J373" i="6"/>
  <c r="L373" i="6"/>
  <c r="M373" i="6"/>
  <c r="Q373" i="6"/>
  <c r="R373" i="6"/>
  <c r="U373" i="6"/>
  <c r="W373" i="6" s="1"/>
  <c r="X373" i="6"/>
  <c r="Y373" i="6"/>
  <c r="Z373" i="6"/>
  <c r="AA373" i="6"/>
  <c r="C374" i="6"/>
  <c r="D374" i="6"/>
  <c r="E374" i="6"/>
  <c r="F374" i="6"/>
  <c r="I374" i="6"/>
  <c r="J374" i="6"/>
  <c r="L374" i="6"/>
  <c r="M374" i="6"/>
  <c r="Q374" i="6"/>
  <c r="R374" i="6"/>
  <c r="U374" i="6"/>
  <c r="V374" i="6" s="1"/>
  <c r="X374" i="6"/>
  <c r="Y374" i="6"/>
  <c r="Z374" i="6"/>
  <c r="AA374" i="6"/>
  <c r="C375" i="6"/>
  <c r="D375" i="6"/>
  <c r="E375" i="6"/>
  <c r="F375" i="6"/>
  <c r="I375" i="6"/>
  <c r="J375" i="6"/>
  <c r="L375" i="6"/>
  <c r="M375" i="6"/>
  <c r="Q375" i="6"/>
  <c r="R375" i="6"/>
  <c r="U375" i="6"/>
  <c r="V375" i="6" s="1"/>
  <c r="X375" i="6"/>
  <c r="Y375" i="6"/>
  <c r="Z375" i="6"/>
  <c r="AA375" i="6"/>
  <c r="C376" i="6"/>
  <c r="D376" i="6"/>
  <c r="E376" i="6"/>
  <c r="F376" i="6"/>
  <c r="I376" i="6"/>
  <c r="J376" i="6"/>
  <c r="L376" i="6"/>
  <c r="M376" i="6"/>
  <c r="Q376" i="6"/>
  <c r="R376" i="6"/>
  <c r="U376" i="6"/>
  <c r="V376" i="6" s="1"/>
  <c r="X376" i="6"/>
  <c r="Y376" i="6"/>
  <c r="Z376" i="6"/>
  <c r="AA376" i="6"/>
  <c r="C377" i="6"/>
  <c r="D377" i="6"/>
  <c r="E377" i="6"/>
  <c r="F377" i="6"/>
  <c r="I377" i="6"/>
  <c r="J377" i="6"/>
  <c r="L377" i="6"/>
  <c r="M377" i="6"/>
  <c r="Q377" i="6"/>
  <c r="R377" i="6"/>
  <c r="U377" i="6"/>
  <c r="W377" i="6" s="1"/>
  <c r="X377" i="6"/>
  <c r="Y377" i="6"/>
  <c r="Z377" i="6"/>
  <c r="AA377" i="6"/>
  <c r="C378" i="6"/>
  <c r="D378" i="6"/>
  <c r="E378" i="6"/>
  <c r="F378" i="6"/>
  <c r="I378" i="6"/>
  <c r="J378" i="6"/>
  <c r="L378" i="6"/>
  <c r="M378" i="6"/>
  <c r="Q378" i="6"/>
  <c r="R378" i="6"/>
  <c r="U378" i="6"/>
  <c r="V378" i="6" s="1"/>
  <c r="X378" i="6"/>
  <c r="Y378" i="6"/>
  <c r="Z378" i="6"/>
  <c r="AA378" i="6"/>
  <c r="C379" i="6"/>
  <c r="D379" i="6"/>
  <c r="E379" i="6"/>
  <c r="F379" i="6"/>
  <c r="I379" i="6"/>
  <c r="J379" i="6"/>
  <c r="L379" i="6"/>
  <c r="M379" i="6"/>
  <c r="U379" i="6"/>
  <c r="W379" i="6" s="1"/>
  <c r="X379" i="6"/>
  <c r="Y379" i="6"/>
  <c r="Z379" i="6"/>
  <c r="AA379" i="6"/>
  <c r="C380" i="6"/>
  <c r="D380" i="6"/>
  <c r="E380" i="6"/>
  <c r="F380" i="6"/>
  <c r="I380" i="6"/>
  <c r="J380" i="6"/>
  <c r="L380" i="6"/>
  <c r="M380" i="6"/>
  <c r="U380" i="6"/>
  <c r="W380" i="6" s="1"/>
  <c r="X380" i="6"/>
  <c r="Y380" i="6"/>
  <c r="Z380" i="6"/>
  <c r="AA380" i="6"/>
  <c r="C381" i="6"/>
  <c r="D381" i="6"/>
  <c r="E381" i="6"/>
  <c r="F381" i="6"/>
  <c r="I381" i="6"/>
  <c r="J381" i="6"/>
  <c r="L381" i="6"/>
  <c r="M381" i="6"/>
  <c r="Q381" i="6"/>
  <c r="R381" i="6"/>
  <c r="U381" i="6"/>
  <c r="W381" i="6" s="1"/>
  <c r="X381" i="6"/>
  <c r="Y381" i="6"/>
  <c r="Z381" i="6"/>
  <c r="AA381" i="6"/>
  <c r="C382" i="6"/>
  <c r="D382" i="6"/>
  <c r="E382" i="6"/>
  <c r="F382" i="6"/>
  <c r="I382" i="6"/>
  <c r="J382" i="6"/>
  <c r="L382" i="6"/>
  <c r="M382" i="6"/>
  <c r="Q382" i="6"/>
  <c r="R382" i="6"/>
  <c r="U382" i="6"/>
  <c r="V382" i="6" s="1"/>
  <c r="X382" i="6"/>
  <c r="Y382" i="6"/>
  <c r="Z382" i="6"/>
  <c r="AA382" i="6"/>
  <c r="C383" i="6"/>
  <c r="D383" i="6"/>
  <c r="E383" i="6"/>
  <c r="F383" i="6"/>
  <c r="I383" i="6"/>
  <c r="J383" i="6"/>
  <c r="L383" i="6"/>
  <c r="M383" i="6"/>
  <c r="Q383" i="6"/>
  <c r="R383" i="6"/>
  <c r="U383" i="6"/>
  <c r="W383" i="6" s="1"/>
  <c r="X383" i="6"/>
  <c r="Y383" i="6"/>
  <c r="Z383" i="6"/>
  <c r="AA383" i="6"/>
  <c r="C384" i="6"/>
  <c r="D384" i="6"/>
  <c r="E384" i="6"/>
  <c r="F384" i="6"/>
  <c r="I384" i="6"/>
  <c r="J384" i="6"/>
  <c r="L384" i="6"/>
  <c r="M384" i="6"/>
  <c r="Q384" i="6"/>
  <c r="R384" i="6"/>
  <c r="U384" i="6"/>
  <c r="V384" i="6" s="1"/>
  <c r="X384" i="6"/>
  <c r="Y384" i="6"/>
  <c r="Z384" i="6"/>
  <c r="AA384" i="6"/>
  <c r="C385" i="6"/>
  <c r="D385" i="6"/>
  <c r="E385" i="6"/>
  <c r="F385" i="6"/>
  <c r="I385" i="6"/>
  <c r="J385" i="6"/>
  <c r="L385" i="6"/>
  <c r="M385" i="6"/>
  <c r="Q385" i="6"/>
  <c r="R385" i="6"/>
  <c r="U385" i="6"/>
  <c r="W385" i="6" s="1"/>
  <c r="X385" i="6"/>
  <c r="Y385" i="6"/>
  <c r="Z385" i="6"/>
  <c r="AA385" i="6"/>
  <c r="C386" i="6"/>
  <c r="D386" i="6"/>
  <c r="E386" i="6"/>
  <c r="F386" i="6"/>
  <c r="I386" i="6"/>
  <c r="J386" i="6"/>
  <c r="L386" i="6"/>
  <c r="M386" i="6"/>
  <c r="Q386" i="6"/>
  <c r="R386" i="6"/>
  <c r="U386" i="6"/>
  <c r="V386" i="6" s="1"/>
  <c r="X386" i="6"/>
  <c r="Y386" i="6"/>
  <c r="Z386" i="6"/>
  <c r="AA386" i="6"/>
  <c r="C387" i="6"/>
  <c r="D387" i="6"/>
  <c r="E387" i="6"/>
  <c r="F387" i="6"/>
  <c r="I387" i="6"/>
  <c r="J387" i="6"/>
  <c r="L387" i="6"/>
  <c r="M387" i="6"/>
  <c r="Q387" i="6"/>
  <c r="R387" i="6"/>
  <c r="U387" i="6"/>
  <c r="W387" i="6" s="1"/>
  <c r="X387" i="6"/>
  <c r="Y387" i="6"/>
  <c r="Z387" i="6"/>
  <c r="AA387" i="6"/>
  <c r="C388" i="6"/>
  <c r="D388" i="6"/>
  <c r="E388" i="6"/>
  <c r="F388" i="6"/>
  <c r="I388" i="6"/>
  <c r="J388" i="6"/>
  <c r="L388" i="6"/>
  <c r="M388" i="6"/>
  <c r="Q388" i="6"/>
  <c r="R388" i="6"/>
  <c r="U388" i="6"/>
  <c r="V388" i="6" s="1"/>
  <c r="X388" i="6"/>
  <c r="Y388" i="6"/>
  <c r="Z388" i="6"/>
  <c r="AA388" i="6"/>
  <c r="C389" i="6"/>
  <c r="D389" i="6"/>
  <c r="E389" i="6"/>
  <c r="F389" i="6"/>
  <c r="I389" i="6"/>
  <c r="J389" i="6"/>
  <c r="L389" i="6"/>
  <c r="M389" i="6"/>
  <c r="Q389" i="6"/>
  <c r="R389" i="6"/>
  <c r="U389" i="6"/>
  <c r="W389" i="6" s="1"/>
  <c r="X389" i="6"/>
  <c r="Y389" i="6"/>
  <c r="Z389" i="6"/>
  <c r="AA389" i="6"/>
  <c r="C390" i="6"/>
  <c r="D390" i="6"/>
  <c r="E390" i="6"/>
  <c r="F390" i="6"/>
  <c r="I390" i="6"/>
  <c r="J390" i="6"/>
  <c r="L390" i="6"/>
  <c r="M390" i="6"/>
  <c r="Q390" i="6"/>
  <c r="R390" i="6"/>
  <c r="U390" i="6"/>
  <c r="W390" i="6" s="1"/>
  <c r="X390" i="6"/>
  <c r="Y390" i="6"/>
  <c r="Z390" i="6"/>
  <c r="AA390" i="6"/>
  <c r="C391" i="6"/>
  <c r="D391" i="6"/>
  <c r="E391" i="6"/>
  <c r="F391" i="6"/>
  <c r="I391" i="6"/>
  <c r="J391" i="6"/>
  <c r="L391" i="6"/>
  <c r="M391" i="6"/>
  <c r="Q391" i="6"/>
  <c r="R391" i="6"/>
  <c r="U391" i="6"/>
  <c r="V391" i="6" s="1"/>
  <c r="X391" i="6"/>
  <c r="Y391" i="6"/>
  <c r="Z391" i="6"/>
  <c r="AA391" i="6"/>
  <c r="C392" i="6"/>
  <c r="D392" i="6"/>
  <c r="E392" i="6"/>
  <c r="F392" i="6"/>
  <c r="I392" i="6"/>
  <c r="J392" i="6"/>
  <c r="L392" i="6"/>
  <c r="M392" i="6"/>
  <c r="Q392" i="6"/>
  <c r="R392" i="6"/>
  <c r="U392" i="6"/>
  <c r="V392" i="6" s="1"/>
  <c r="X392" i="6"/>
  <c r="Y392" i="6"/>
  <c r="Z392" i="6"/>
  <c r="AA392" i="6"/>
  <c r="C393" i="6"/>
  <c r="D393" i="6"/>
  <c r="E393" i="6"/>
  <c r="F393" i="6"/>
  <c r="I393" i="6"/>
  <c r="J393" i="6"/>
  <c r="L393" i="6"/>
  <c r="M393" i="6"/>
  <c r="Q393" i="6"/>
  <c r="R393" i="6"/>
  <c r="U393" i="6"/>
  <c r="V393" i="6" s="1"/>
  <c r="X393" i="6"/>
  <c r="Y393" i="6"/>
  <c r="Z393" i="6"/>
  <c r="AA393" i="6"/>
  <c r="C394" i="6"/>
  <c r="D394" i="6"/>
  <c r="E394" i="6"/>
  <c r="F394" i="6"/>
  <c r="I394" i="6"/>
  <c r="J394" i="6"/>
  <c r="L394" i="6"/>
  <c r="M394" i="6"/>
  <c r="Q394" i="6"/>
  <c r="R394" i="6"/>
  <c r="U394" i="6"/>
  <c r="V394" i="6" s="1"/>
  <c r="X394" i="6"/>
  <c r="Y394" i="6"/>
  <c r="Z394" i="6"/>
  <c r="AA394" i="6"/>
  <c r="C395" i="6"/>
  <c r="D395" i="6"/>
  <c r="E395" i="6"/>
  <c r="F395" i="6"/>
  <c r="G395" i="6"/>
  <c r="AB395" i="6" s="1"/>
  <c r="I395" i="6"/>
  <c r="J395" i="6"/>
  <c r="L395" i="6"/>
  <c r="M395" i="6"/>
  <c r="N395" i="6"/>
  <c r="O395" i="6"/>
  <c r="P395" i="6"/>
  <c r="Q395" i="6"/>
  <c r="R395" i="6"/>
  <c r="U395" i="6"/>
  <c r="W395" i="6" s="1"/>
  <c r="X395" i="6"/>
  <c r="Y395" i="6"/>
  <c r="Z395" i="6"/>
  <c r="AA395" i="6"/>
  <c r="C396" i="6"/>
  <c r="D396" i="6"/>
  <c r="E396" i="6"/>
  <c r="F396" i="6"/>
  <c r="I396" i="6"/>
  <c r="J396" i="6"/>
  <c r="L396" i="6"/>
  <c r="M396" i="6"/>
  <c r="Q396" i="6"/>
  <c r="R396" i="6"/>
  <c r="U396" i="6"/>
  <c r="W396" i="6" s="1"/>
  <c r="X396" i="6"/>
  <c r="Y396" i="6"/>
  <c r="Z396" i="6"/>
  <c r="AA396" i="6"/>
  <c r="C397" i="6"/>
  <c r="D397" i="6"/>
  <c r="E397" i="6"/>
  <c r="F397" i="6"/>
  <c r="I397" i="6"/>
  <c r="J397" i="6"/>
  <c r="L397" i="6"/>
  <c r="M397" i="6"/>
  <c r="N397" i="6"/>
  <c r="O397" i="6"/>
  <c r="P397" i="6"/>
  <c r="Q397" i="6"/>
  <c r="R397" i="6"/>
  <c r="U397" i="6"/>
  <c r="W397" i="6" s="1"/>
  <c r="X397" i="6"/>
  <c r="Y397" i="6"/>
  <c r="Z397" i="6"/>
  <c r="AA397" i="6"/>
  <c r="C398" i="6"/>
  <c r="D398" i="6"/>
  <c r="E398" i="6"/>
  <c r="F398" i="6"/>
  <c r="I398" i="6"/>
  <c r="J398" i="6"/>
  <c r="L398" i="6"/>
  <c r="M398" i="6"/>
  <c r="Q398" i="6"/>
  <c r="R398" i="6"/>
  <c r="U398" i="6"/>
  <c r="V398" i="6" s="1"/>
  <c r="X398" i="6"/>
  <c r="Y398" i="6"/>
  <c r="Z398" i="6"/>
  <c r="AA398" i="6"/>
  <c r="C399" i="6"/>
  <c r="D399" i="6"/>
  <c r="E399" i="6"/>
  <c r="F399" i="6"/>
  <c r="I399" i="6"/>
  <c r="J399" i="6"/>
  <c r="L399" i="6"/>
  <c r="M399" i="6"/>
  <c r="Q399" i="6"/>
  <c r="R399" i="6"/>
  <c r="U399" i="6"/>
  <c r="W399" i="6" s="1"/>
  <c r="X399" i="6"/>
  <c r="Y399" i="6"/>
  <c r="Z399" i="6"/>
  <c r="AA399" i="6"/>
  <c r="C400" i="6"/>
  <c r="D400" i="6"/>
  <c r="E400" i="6"/>
  <c r="F400" i="6"/>
  <c r="I400" i="6"/>
  <c r="J400" i="6"/>
  <c r="L400" i="6"/>
  <c r="M400" i="6"/>
  <c r="Q400" i="6"/>
  <c r="R400" i="6"/>
  <c r="U400" i="6"/>
  <c r="V400" i="6" s="1"/>
  <c r="X400" i="6"/>
  <c r="Y400" i="6"/>
  <c r="Z400" i="6"/>
  <c r="AA400" i="6"/>
  <c r="C401" i="6"/>
  <c r="D401" i="6"/>
  <c r="E401" i="6"/>
  <c r="F401" i="6"/>
  <c r="I401" i="6"/>
  <c r="J401" i="6"/>
  <c r="L401" i="6"/>
  <c r="M401" i="6"/>
  <c r="Q401" i="6"/>
  <c r="R401" i="6"/>
  <c r="U401" i="6"/>
  <c r="W401" i="6" s="1"/>
  <c r="X401" i="6"/>
  <c r="Y401" i="6"/>
  <c r="Z401" i="6"/>
  <c r="AA401" i="6"/>
  <c r="C402" i="6"/>
  <c r="D402" i="6"/>
  <c r="E402" i="6"/>
  <c r="F402" i="6"/>
  <c r="G402" i="6"/>
  <c r="AB402" i="6" s="1"/>
  <c r="H402" i="6"/>
  <c r="I402" i="6"/>
  <c r="J402" i="6"/>
  <c r="L402" i="6"/>
  <c r="M402" i="6"/>
  <c r="Q402" i="6"/>
  <c r="R402" i="6"/>
  <c r="U402" i="6"/>
  <c r="V402" i="6" s="1"/>
  <c r="X402" i="6"/>
  <c r="Y402" i="6"/>
  <c r="Z402" i="6"/>
  <c r="AA402" i="6"/>
  <c r="C403" i="6"/>
  <c r="D403" i="6"/>
  <c r="E403" i="6"/>
  <c r="F403" i="6"/>
  <c r="I403" i="6"/>
  <c r="J403" i="6"/>
  <c r="L403" i="6"/>
  <c r="M403" i="6"/>
  <c r="Q403" i="6"/>
  <c r="R403" i="6"/>
  <c r="U403" i="6"/>
  <c r="W403" i="6" s="1"/>
  <c r="X403" i="6"/>
  <c r="Y403" i="6"/>
  <c r="Z403" i="6"/>
  <c r="AA403" i="6"/>
  <c r="C404" i="6"/>
  <c r="D404" i="6"/>
  <c r="E404" i="6"/>
  <c r="F404" i="6"/>
  <c r="I404" i="6"/>
  <c r="J404" i="6"/>
  <c r="L404" i="6"/>
  <c r="M404" i="6"/>
  <c r="Q404" i="6"/>
  <c r="R404" i="6"/>
  <c r="U404" i="6"/>
  <c r="W404" i="6" s="1"/>
  <c r="X404" i="6"/>
  <c r="Y404" i="6"/>
  <c r="Z404" i="6"/>
  <c r="AA404" i="6"/>
  <c r="C405" i="6"/>
  <c r="D405" i="6"/>
  <c r="E405" i="6"/>
  <c r="F405" i="6"/>
  <c r="I405" i="6"/>
  <c r="J405" i="6"/>
  <c r="L405" i="6"/>
  <c r="M405" i="6"/>
  <c r="Q405" i="6"/>
  <c r="R405" i="6"/>
  <c r="U405" i="6"/>
  <c r="W405" i="6" s="1"/>
  <c r="X405" i="6"/>
  <c r="Y405" i="6"/>
  <c r="Z405" i="6"/>
  <c r="AA405" i="6"/>
  <c r="C406" i="6"/>
  <c r="D406" i="6"/>
  <c r="E406" i="6"/>
  <c r="F406" i="6"/>
  <c r="I406" i="6"/>
  <c r="J406" i="6"/>
  <c r="L406" i="6"/>
  <c r="M406" i="6"/>
  <c r="Q406" i="6"/>
  <c r="R406" i="6"/>
  <c r="U406" i="6"/>
  <c r="V406" i="6" s="1"/>
  <c r="X406" i="6"/>
  <c r="Y406" i="6"/>
  <c r="Z406" i="6"/>
  <c r="AA406" i="6"/>
  <c r="C407" i="6"/>
  <c r="D407" i="6"/>
  <c r="E407" i="6"/>
  <c r="F407" i="6"/>
  <c r="I407" i="6"/>
  <c r="J407" i="6"/>
  <c r="L407" i="6"/>
  <c r="M407" i="6"/>
  <c r="Q407" i="6"/>
  <c r="R407" i="6"/>
  <c r="U407" i="6"/>
  <c r="V407" i="6" s="1"/>
  <c r="X407" i="6"/>
  <c r="Y407" i="6"/>
  <c r="Z407" i="6"/>
  <c r="AA407" i="6"/>
  <c r="C408" i="6"/>
  <c r="D408" i="6"/>
  <c r="E408" i="6"/>
  <c r="F408" i="6"/>
  <c r="I408" i="6"/>
  <c r="J408" i="6"/>
  <c r="L408" i="6"/>
  <c r="M408" i="6"/>
  <c r="Q408" i="6"/>
  <c r="R408" i="6"/>
  <c r="U408" i="6"/>
  <c r="V408" i="6" s="1"/>
  <c r="X408" i="6"/>
  <c r="Y408" i="6"/>
  <c r="Z408" i="6"/>
  <c r="AA408" i="6"/>
  <c r="C409" i="6"/>
  <c r="D409" i="6"/>
  <c r="E409" i="6"/>
  <c r="F409" i="6"/>
  <c r="J409" i="6"/>
  <c r="L409" i="6"/>
  <c r="Q409" i="6"/>
  <c r="R409" i="6"/>
  <c r="U409" i="6"/>
  <c r="V409" i="6" s="1"/>
  <c r="X409" i="6"/>
  <c r="Y409" i="6"/>
  <c r="Z409" i="6"/>
  <c r="AA409" i="6"/>
  <c r="C410" i="6"/>
  <c r="D410" i="6"/>
  <c r="E410" i="6"/>
  <c r="F410" i="6"/>
  <c r="I410" i="6"/>
  <c r="J410" i="6"/>
  <c r="L410" i="6"/>
  <c r="M410" i="6"/>
  <c r="Q410" i="6"/>
  <c r="R410" i="6"/>
  <c r="U410" i="6"/>
  <c r="V410" i="6" s="1"/>
  <c r="X410" i="6"/>
  <c r="Y410" i="6"/>
  <c r="Z410" i="6"/>
  <c r="AA410" i="6"/>
  <c r="C411" i="6"/>
  <c r="D411" i="6"/>
  <c r="E411" i="6"/>
  <c r="F411" i="6"/>
  <c r="H411" i="6"/>
  <c r="I411" i="6"/>
  <c r="J411" i="6"/>
  <c r="L411" i="6"/>
  <c r="M411" i="6"/>
  <c r="Q411" i="6"/>
  <c r="R411" i="6"/>
  <c r="U411" i="6"/>
  <c r="W411" i="6" s="1"/>
  <c r="X411" i="6"/>
  <c r="Y411" i="6"/>
  <c r="Z411" i="6"/>
  <c r="AA411" i="6"/>
  <c r="C412" i="6"/>
  <c r="D412" i="6"/>
  <c r="E412" i="6"/>
  <c r="F412" i="6"/>
  <c r="H412" i="6"/>
  <c r="I412" i="6"/>
  <c r="J412" i="6"/>
  <c r="L412" i="6"/>
  <c r="M412" i="6"/>
  <c r="Q412" i="6"/>
  <c r="R412" i="6"/>
  <c r="U412" i="6"/>
  <c r="V412" i="6" s="1"/>
  <c r="X412" i="6"/>
  <c r="Y412" i="6"/>
  <c r="Z412" i="6"/>
  <c r="AA412" i="6"/>
  <c r="C413" i="6"/>
  <c r="D413" i="6"/>
  <c r="E413" i="6"/>
  <c r="F413" i="6"/>
  <c r="G413" i="6"/>
  <c r="AB413" i="6" s="1"/>
  <c r="H413" i="6"/>
  <c r="I413" i="6"/>
  <c r="J413" i="6"/>
  <c r="L413" i="6"/>
  <c r="M413" i="6"/>
  <c r="Q413" i="6"/>
  <c r="R413" i="6"/>
  <c r="U413" i="6"/>
  <c r="W413" i="6" s="1"/>
  <c r="X413" i="6"/>
  <c r="Y413" i="6"/>
  <c r="Z413" i="6"/>
  <c r="AA413" i="6"/>
  <c r="C414" i="6"/>
  <c r="D414" i="6"/>
  <c r="E414" i="6"/>
  <c r="F414" i="6"/>
  <c r="G414" i="6"/>
  <c r="AB414" i="6" s="1"/>
  <c r="H414" i="6"/>
  <c r="I414" i="6"/>
  <c r="J414" i="6"/>
  <c r="L414" i="6"/>
  <c r="M414" i="6"/>
  <c r="Q414" i="6"/>
  <c r="R414" i="6"/>
  <c r="U414" i="6"/>
  <c r="V414" i="6" s="1"/>
  <c r="X414" i="6"/>
  <c r="Y414" i="6"/>
  <c r="Z414" i="6"/>
  <c r="AA414" i="6"/>
  <c r="C415" i="6"/>
  <c r="D415" i="6"/>
  <c r="E415" i="6"/>
  <c r="F415" i="6"/>
  <c r="I415" i="6"/>
  <c r="J415" i="6"/>
  <c r="L415" i="6"/>
  <c r="M415" i="6"/>
  <c r="Q415" i="6"/>
  <c r="R415" i="6"/>
  <c r="U415" i="6"/>
  <c r="W415" i="6" s="1"/>
  <c r="X415" i="6"/>
  <c r="Y415" i="6"/>
  <c r="Z415" i="6"/>
  <c r="AA415" i="6"/>
  <c r="C416" i="6"/>
  <c r="D416" i="6"/>
  <c r="E416" i="6"/>
  <c r="F416" i="6"/>
  <c r="I416" i="6"/>
  <c r="J416" i="6"/>
  <c r="L416" i="6"/>
  <c r="M416" i="6"/>
  <c r="Q416" i="6"/>
  <c r="R416" i="6"/>
  <c r="U416" i="6"/>
  <c r="V416" i="6" s="1"/>
  <c r="X416" i="6"/>
  <c r="Y416" i="6"/>
  <c r="Z416" i="6"/>
  <c r="AA416" i="6"/>
  <c r="C417" i="6"/>
  <c r="D417" i="6"/>
  <c r="E417" i="6"/>
  <c r="F417" i="6"/>
  <c r="I417" i="6"/>
  <c r="J417" i="6"/>
  <c r="L417" i="6"/>
  <c r="M417" i="6"/>
  <c r="Q417" i="6"/>
  <c r="R417" i="6"/>
  <c r="U417" i="6"/>
  <c r="V417" i="6" s="1"/>
  <c r="X417" i="6"/>
  <c r="Y417" i="6"/>
  <c r="Z417" i="6"/>
  <c r="AA417" i="6"/>
  <c r="C418" i="6"/>
  <c r="D418" i="6"/>
  <c r="E418" i="6"/>
  <c r="F418" i="6"/>
  <c r="I418" i="6"/>
  <c r="J418" i="6"/>
  <c r="L418" i="6"/>
  <c r="M418" i="6"/>
  <c r="Q418" i="6"/>
  <c r="R418" i="6"/>
  <c r="U418" i="6"/>
  <c r="V418" i="6" s="1"/>
  <c r="X418" i="6"/>
  <c r="Y418" i="6"/>
  <c r="Z418" i="6"/>
  <c r="AA418" i="6"/>
  <c r="C419" i="6"/>
  <c r="D419" i="6"/>
  <c r="E419" i="6"/>
  <c r="F419" i="6"/>
  <c r="I419" i="6"/>
  <c r="J419" i="6"/>
  <c r="L419" i="6"/>
  <c r="M419" i="6"/>
  <c r="Q419" i="6"/>
  <c r="R419" i="6"/>
  <c r="U419" i="6"/>
  <c r="W419" i="6" s="1"/>
  <c r="X419" i="6"/>
  <c r="Y419" i="6"/>
  <c r="Z419" i="6"/>
  <c r="AA419" i="6"/>
  <c r="C420" i="6"/>
  <c r="D420" i="6"/>
  <c r="E420" i="6"/>
  <c r="F420" i="6"/>
  <c r="I420" i="6"/>
  <c r="J420" i="6"/>
  <c r="L420" i="6"/>
  <c r="M420" i="6"/>
  <c r="Q420" i="6"/>
  <c r="R420" i="6"/>
  <c r="U420" i="6"/>
  <c r="W420" i="6" s="1"/>
  <c r="X420" i="6"/>
  <c r="Y420" i="6"/>
  <c r="Z420" i="6"/>
  <c r="AA420" i="6"/>
  <c r="C421" i="6"/>
  <c r="D421" i="6"/>
  <c r="E421" i="6"/>
  <c r="F421" i="6"/>
  <c r="I421" i="6"/>
  <c r="J421" i="6"/>
  <c r="L421" i="6"/>
  <c r="M421" i="6"/>
  <c r="Q421" i="6"/>
  <c r="R421" i="6"/>
  <c r="U421" i="6"/>
  <c r="W421" i="6" s="1"/>
  <c r="X421" i="6"/>
  <c r="Y421" i="6"/>
  <c r="Z421" i="6"/>
  <c r="AA421" i="6"/>
  <c r="C422" i="6"/>
  <c r="D422" i="6"/>
  <c r="E422" i="6"/>
  <c r="F422" i="6"/>
  <c r="I422" i="6"/>
  <c r="J422" i="6"/>
  <c r="L422" i="6"/>
  <c r="M422" i="6"/>
  <c r="Q422" i="6"/>
  <c r="R422" i="6"/>
  <c r="U422" i="6"/>
  <c r="W422" i="6" s="1"/>
  <c r="X422" i="6"/>
  <c r="Y422" i="6"/>
  <c r="Z422" i="6"/>
  <c r="AA422" i="6"/>
  <c r="C423" i="6"/>
  <c r="D423" i="6"/>
  <c r="E423" i="6"/>
  <c r="F423" i="6"/>
  <c r="I423" i="6"/>
  <c r="J423" i="6"/>
  <c r="L423" i="6"/>
  <c r="M423" i="6"/>
  <c r="Q423" i="6"/>
  <c r="R423" i="6"/>
  <c r="U423" i="6"/>
  <c r="W423" i="6" s="1"/>
  <c r="X423" i="6"/>
  <c r="Y423" i="6"/>
  <c r="Z423" i="6"/>
  <c r="AA423" i="6"/>
  <c r="C424" i="6"/>
  <c r="D424" i="6"/>
  <c r="E424" i="6"/>
  <c r="F424" i="6"/>
  <c r="I424" i="6"/>
  <c r="J424" i="6"/>
  <c r="L424" i="6"/>
  <c r="M424" i="6"/>
  <c r="Q424" i="6"/>
  <c r="R424" i="6"/>
  <c r="U424" i="6"/>
  <c r="V424" i="6" s="1"/>
  <c r="X424" i="6"/>
  <c r="Y424" i="6"/>
  <c r="Z424" i="6"/>
  <c r="AA424" i="6"/>
  <c r="C425" i="6"/>
  <c r="D425" i="6"/>
  <c r="E425" i="6"/>
  <c r="F425" i="6"/>
  <c r="I425" i="6"/>
  <c r="J425" i="6"/>
  <c r="L425" i="6"/>
  <c r="M425" i="6"/>
  <c r="Q425" i="6"/>
  <c r="R425" i="6"/>
  <c r="U425" i="6"/>
  <c r="W425" i="6" s="1"/>
  <c r="X425" i="6"/>
  <c r="Y425" i="6"/>
  <c r="Z425" i="6"/>
  <c r="AA425" i="6"/>
  <c r="C426" i="6"/>
  <c r="D426" i="6"/>
  <c r="E426" i="6"/>
  <c r="F426" i="6"/>
  <c r="I426" i="6"/>
  <c r="J426" i="6"/>
  <c r="L426" i="6"/>
  <c r="M426" i="6"/>
  <c r="Q426" i="6"/>
  <c r="R426" i="6"/>
  <c r="U426" i="6"/>
  <c r="V426" i="6" s="1"/>
  <c r="X426" i="6"/>
  <c r="Y426" i="6"/>
  <c r="Z426" i="6"/>
  <c r="AA426" i="6"/>
  <c r="C427" i="6"/>
  <c r="D427" i="6"/>
  <c r="E427" i="6"/>
  <c r="F427" i="6"/>
  <c r="I427" i="6"/>
  <c r="J427" i="6"/>
  <c r="L427" i="6"/>
  <c r="M427" i="6"/>
  <c r="Q427" i="6"/>
  <c r="R427" i="6"/>
  <c r="U427" i="6"/>
  <c r="W427" i="6" s="1"/>
  <c r="X427" i="6"/>
  <c r="Y427" i="6"/>
  <c r="Z427" i="6"/>
  <c r="AA427" i="6"/>
  <c r="C428" i="6"/>
  <c r="D428" i="6"/>
  <c r="E428" i="6"/>
  <c r="F428" i="6"/>
  <c r="I428" i="6"/>
  <c r="J428" i="6"/>
  <c r="L428" i="6"/>
  <c r="M428" i="6"/>
  <c r="Q428" i="6"/>
  <c r="R428" i="6"/>
  <c r="U428" i="6"/>
  <c r="V428" i="6" s="1"/>
  <c r="X428" i="6"/>
  <c r="Y428" i="6"/>
  <c r="Z428" i="6"/>
  <c r="AA428" i="6"/>
  <c r="C429" i="6"/>
  <c r="D429" i="6"/>
  <c r="E429" i="6"/>
  <c r="F429" i="6"/>
  <c r="I429" i="6"/>
  <c r="J429" i="6"/>
  <c r="L429" i="6"/>
  <c r="M429" i="6"/>
  <c r="Q429" i="6"/>
  <c r="R429" i="6"/>
  <c r="U429" i="6"/>
  <c r="W429" i="6" s="1"/>
  <c r="X429" i="6"/>
  <c r="Y429" i="6"/>
  <c r="Z429" i="6"/>
  <c r="AA429" i="6"/>
  <c r="C430" i="6"/>
  <c r="D430" i="6"/>
  <c r="E430" i="6"/>
  <c r="F430" i="6"/>
  <c r="I430" i="6"/>
  <c r="J430" i="6"/>
  <c r="L430" i="6"/>
  <c r="M430" i="6"/>
  <c r="Q430" i="6"/>
  <c r="R430" i="6"/>
  <c r="U430" i="6"/>
  <c r="W430" i="6" s="1"/>
  <c r="X430" i="6"/>
  <c r="Y430" i="6"/>
  <c r="Z430" i="6"/>
  <c r="AA430" i="6"/>
  <c r="C431" i="6"/>
  <c r="D431" i="6"/>
  <c r="E431" i="6"/>
  <c r="F431" i="6"/>
  <c r="I431" i="6"/>
  <c r="J431" i="6"/>
  <c r="L431" i="6"/>
  <c r="M431" i="6"/>
  <c r="Q431" i="6"/>
  <c r="R431" i="6"/>
  <c r="U431" i="6"/>
  <c r="V431" i="6" s="1"/>
  <c r="X431" i="6"/>
  <c r="Y431" i="6"/>
  <c r="Z431" i="6"/>
  <c r="AA431" i="6"/>
  <c r="C432" i="6"/>
  <c r="D432" i="6"/>
  <c r="E432" i="6"/>
  <c r="F432" i="6"/>
  <c r="I432" i="6"/>
  <c r="J432" i="6"/>
  <c r="L432" i="6"/>
  <c r="M432" i="6"/>
  <c r="Q432" i="6"/>
  <c r="R432" i="6"/>
  <c r="U432" i="6"/>
  <c r="V432" i="6" s="1"/>
  <c r="X432" i="6"/>
  <c r="Y432" i="6"/>
  <c r="Z432" i="6"/>
  <c r="AA432" i="6"/>
  <c r="C433" i="6"/>
  <c r="D433" i="6"/>
  <c r="E433" i="6"/>
  <c r="F433" i="6"/>
  <c r="I433" i="6"/>
  <c r="J433" i="6"/>
  <c r="L433" i="6"/>
  <c r="M433" i="6"/>
  <c r="Q433" i="6"/>
  <c r="R433" i="6"/>
  <c r="U433" i="6"/>
  <c r="W433" i="6" s="1"/>
  <c r="X433" i="6"/>
  <c r="Y433" i="6"/>
  <c r="Z433" i="6"/>
  <c r="AA433" i="6"/>
  <c r="C434" i="6"/>
  <c r="D434" i="6"/>
  <c r="E434" i="6"/>
  <c r="F434" i="6"/>
  <c r="I434" i="6"/>
  <c r="J434" i="6"/>
  <c r="L434" i="6"/>
  <c r="M434" i="6"/>
  <c r="Q434" i="6"/>
  <c r="R434" i="6"/>
  <c r="U434" i="6"/>
  <c r="V434" i="6" s="1"/>
  <c r="X434" i="6"/>
  <c r="Y434" i="6"/>
  <c r="Z434" i="6"/>
  <c r="AA434" i="6"/>
  <c r="C435" i="6"/>
  <c r="D435" i="6"/>
  <c r="E435" i="6"/>
  <c r="F435" i="6"/>
  <c r="I435" i="6"/>
  <c r="J435" i="6"/>
  <c r="L435" i="6"/>
  <c r="M435" i="6"/>
  <c r="Q435" i="6"/>
  <c r="R435" i="6"/>
  <c r="U435" i="6"/>
  <c r="W435" i="6" s="1"/>
  <c r="X435" i="6"/>
  <c r="Y435" i="6"/>
  <c r="Z435" i="6"/>
  <c r="AA435" i="6"/>
  <c r="C436" i="6"/>
  <c r="D436" i="6"/>
  <c r="E436" i="6"/>
  <c r="F436" i="6"/>
  <c r="I436" i="6"/>
  <c r="J436" i="6"/>
  <c r="L436" i="6"/>
  <c r="M436" i="6"/>
  <c r="Q436" i="6"/>
  <c r="R436" i="6"/>
  <c r="U436" i="6"/>
  <c r="W436" i="6" s="1"/>
  <c r="X436" i="6"/>
  <c r="Y436" i="6"/>
  <c r="Z436" i="6"/>
  <c r="AA436" i="6"/>
  <c r="C437" i="6"/>
  <c r="D437" i="6"/>
  <c r="E437" i="6"/>
  <c r="F437" i="6"/>
  <c r="I437" i="6"/>
  <c r="J437" i="6"/>
  <c r="L437" i="6"/>
  <c r="M437" i="6"/>
  <c r="Q437" i="6"/>
  <c r="R437" i="6"/>
  <c r="U437" i="6"/>
  <c r="W437" i="6" s="1"/>
  <c r="X437" i="6"/>
  <c r="Y437" i="6"/>
  <c r="Z437" i="6"/>
  <c r="AA437" i="6"/>
  <c r="C438" i="6"/>
  <c r="D438" i="6"/>
  <c r="E438" i="6"/>
  <c r="F438" i="6"/>
  <c r="I438" i="6"/>
  <c r="J438" i="6"/>
  <c r="L438" i="6"/>
  <c r="M438" i="6"/>
  <c r="Q438" i="6"/>
  <c r="R438" i="6"/>
  <c r="U438" i="6"/>
  <c r="V438" i="6" s="1"/>
  <c r="X438" i="6"/>
  <c r="Y438" i="6"/>
  <c r="Z438" i="6"/>
  <c r="AA438" i="6"/>
  <c r="C439" i="6"/>
  <c r="D439" i="6"/>
  <c r="E439" i="6"/>
  <c r="F439" i="6"/>
  <c r="I439" i="6"/>
  <c r="J439" i="6"/>
  <c r="L439" i="6"/>
  <c r="M439" i="6"/>
  <c r="Q439" i="6"/>
  <c r="R439" i="6"/>
  <c r="U439" i="6"/>
  <c r="W439" i="6" s="1"/>
  <c r="X439" i="6"/>
  <c r="Y439" i="6"/>
  <c r="Z439" i="6"/>
  <c r="AA439" i="6"/>
  <c r="C440" i="6"/>
  <c r="D440" i="6"/>
  <c r="E440" i="6"/>
  <c r="F440" i="6"/>
  <c r="I440" i="6"/>
  <c r="J440" i="6"/>
  <c r="L440" i="6"/>
  <c r="M440" i="6"/>
  <c r="Q440" i="6"/>
  <c r="R440" i="6"/>
  <c r="U440" i="6"/>
  <c r="V440" i="6" s="1"/>
  <c r="X440" i="6"/>
  <c r="Y440" i="6"/>
  <c r="Z440" i="6"/>
  <c r="AA440" i="6"/>
  <c r="C441" i="6"/>
  <c r="D441" i="6"/>
  <c r="E441" i="6"/>
  <c r="F441" i="6"/>
  <c r="I441" i="6"/>
  <c r="J441" i="6"/>
  <c r="L441" i="6"/>
  <c r="M441" i="6"/>
  <c r="Q441" i="6"/>
  <c r="R441" i="6"/>
  <c r="U441" i="6"/>
  <c r="V441" i="6" s="1"/>
  <c r="X441" i="6"/>
  <c r="Y441" i="6"/>
  <c r="Z441" i="6"/>
  <c r="AA441" i="6"/>
  <c r="C442" i="6"/>
  <c r="D442" i="6"/>
  <c r="E442" i="6"/>
  <c r="F442" i="6"/>
  <c r="I442" i="6"/>
  <c r="J442" i="6"/>
  <c r="L442" i="6"/>
  <c r="M442" i="6"/>
  <c r="Q442" i="6"/>
  <c r="R442" i="6"/>
  <c r="U442" i="6"/>
  <c r="V442" i="6" s="1"/>
  <c r="X442" i="6"/>
  <c r="Y442" i="6"/>
  <c r="Z442" i="6"/>
  <c r="AA442" i="6"/>
  <c r="C443" i="6"/>
  <c r="D443" i="6"/>
  <c r="E443" i="6"/>
  <c r="F443" i="6"/>
  <c r="I443" i="6"/>
  <c r="J443" i="6"/>
  <c r="L443" i="6"/>
  <c r="M443" i="6"/>
  <c r="Q443" i="6"/>
  <c r="R443" i="6"/>
  <c r="U443" i="6"/>
  <c r="W443" i="6" s="1"/>
  <c r="X443" i="6"/>
  <c r="Y443" i="6"/>
  <c r="Z443" i="6"/>
  <c r="AA443" i="6"/>
  <c r="C444" i="6"/>
  <c r="D444" i="6"/>
  <c r="E444" i="6"/>
  <c r="F444" i="6"/>
  <c r="I444" i="6"/>
  <c r="J444" i="6"/>
  <c r="L444" i="6"/>
  <c r="M444" i="6"/>
  <c r="Q444" i="6"/>
  <c r="R444" i="6"/>
  <c r="U444" i="6"/>
  <c r="W444" i="6" s="1"/>
  <c r="X444" i="6"/>
  <c r="Y444" i="6"/>
  <c r="Z444" i="6"/>
  <c r="AA444" i="6"/>
  <c r="C445" i="6"/>
  <c r="D445" i="6"/>
  <c r="E445" i="6"/>
  <c r="F445" i="6"/>
  <c r="G445" i="6"/>
  <c r="AB445" i="6" s="1"/>
  <c r="I445" i="6"/>
  <c r="J445" i="6"/>
  <c r="L445" i="6"/>
  <c r="M445" i="6"/>
  <c r="Q445" i="6"/>
  <c r="R445" i="6"/>
  <c r="U445" i="6"/>
  <c r="W445" i="6" s="1"/>
  <c r="X445" i="6"/>
  <c r="Y445" i="6"/>
  <c r="Z445" i="6"/>
  <c r="AA445" i="6"/>
  <c r="C446" i="6"/>
  <c r="D446" i="6"/>
  <c r="E446" i="6"/>
  <c r="F446" i="6"/>
  <c r="I446" i="6"/>
  <c r="J446" i="6"/>
  <c r="L446" i="6"/>
  <c r="M446" i="6"/>
  <c r="Q446" i="6"/>
  <c r="R446" i="6"/>
  <c r="U446" i="6"/>
  <c r="W446" i="6" s="1"/>
  <c r="X446" i="6"/>
  <c r="Y446" i="6"/>
  <c r="Z446" i="6"/>
  <c r="AA446" i="6"/>
  <c r="C447" i="6"/>
  <c r="D447" i="6"/>
  <c r="E447" i="6"/>
  <c r="F447" i="6"/>
  <c r="H447" i="6"/>
  <c r="I447" i="6"/>
  <c r="J447" i="6"/>
  <c r="L447" i="6"/>
  <c r="M447" i="6"/>
  <c r="Q447" i="6"/>
  <c r="R447" i="6"/>
  <c r="U447" i="6"/>
  <c r="V447" i="6" s="1"/>
  <c r="X447" i="6"/>
  <c r="Y447" i="6"/>
  <c r="Z447" i="6"/>
  <c r="AA447" i="6"/>
  <c r="C448" i="6"/>
  <c r="D448" i="6"/>
  <c r="E448" i="6"/>
  <c r="F448" i="6"/>
  <c r="H448" i="6"/>
  <c r="I448" i="6"/>
  <c r="J448" i="6"/>
  <c r="L448" i="6"/>
  <c r="M448" i="6"/>
  <c r="Q448" i="6"/>
  <c r="R448" i="6"/>
  <c r="U448" i="6"/>
  <c r="V448" i="6" s="1"/>
  <c r="X448" i="6"/>
  <c r="Y448" i="6"/>
  <c r="Z448" i="6"/>
  <c r="AA448" i="6"/>
  <c r="C449" i="6"/>
  <c r="D449" i="6"/>
  <c r="E449" i="6"/>
  <c r="F449" i="6"/>
  <c r="I449" i="6"/>
  <c r="J449" i="6"/>
  <c r="L449" i="6"/>
  <c r="M449" i="6"/>
  <c r="Q449" i="6"/>
  <c r="R449" i="6"/>
  <c r="U449" i="6"/>
  <c r="V449" i="6" s="1"/>
  <c r="X449" i="6"/>
  <c r="Y449" i="6"/>
  <c r="Z449" i="6"/>
  <c r="AA449" i="6"/>
  <c r="C450" i="6"/>
  <c r="D450" i="6"/>
  <c r="E450" i="6"/>
  <c r="F450" i="6"/>
  <c r="I450" i="6"/>
  <c r="J450" i="6"/>
  <c r="L450" i="6"/>
  <c r="M450" i="6"/>
  <c r="Q450" i="6"/>
  <c r="R450" i="6"/>
  <c r="U450" i="6"/>
  <c r="V450" i="6" s="1"/>
  <c r="X450" i="6"/>
  <c r="Y450" i="6"/>
  <c r="Z450" i="6"/>
  <c r="AA450" i="6"/>
  <c r="C451" i="6"/>
  <c r="D451" i="6"/>
  <c r="E451" i="6"/>
  <c r="F451" i="6"/>
  <c r="I451" i="6"/>
  <c r="J451" i="6"/>
  <c r="L451" i="6"/>
  <c r="M451" i="6"/>
  <c r="Q451" i="6"/>
  <c r="R451" i="6"/>
  <c r="U451" i="6"/>
  <c r="W451" i="6" s="1"/>
  <c r="X451" i="6"/>
  <c r="Y451" i="6"/>
  <c r="Z451" i="6"/>
  <c r="AA451" i="6"/>
  <c r="C452" i="6"/>
  <c r="D452" i="6"/>
  <c r="F452" i="6"/>
  <c r="I452" i="6"/>
  <c r="J452" i="6"/>
  <c r="L452" i="6"/>
  <c r="M452" i="6"/>
  <c r="Q452" i="6"/>
  <c r="R452" i="6"/>
  <c r="U452" i="6"/>
  <c r="V452" i="6" s="1"/>
  <c r="X452" i="6"/>
  <c r="Y452" i="6"/>
  <c r="Z452" i="6"/>
  <c r="AA452" i="6"/>
  <c r="C453" i="6"/>
  <c r="D453" i="6"/>
  <c r="E453" i="6"/>
  <c r="F453" i="6"/>
  <c r="I453" i="6"/>
  <c r="J453" i="6"/>
  <c r="L453" i="6"/>
  <c r="M453" i="6"/>
  <c r="Q453" i="6"/>
  <c r="R453" i="6"/>
  <c r="U453" i="6"/>
  <c r="W453" i="6" s="1"/>
  <c r="X453" i="6"/>
  <c r="Y453" i="6"/>
  <c r="Z453" i="6"/>
  <c r="AA453" i="6"/>
  <c r="E7" i="11"/>
  <c r="G53" i="6"/>
  <c r="AB53" i="6" s="1"/>
  <c r="G412" i="6"/>
  <c r="AB412" i="6" s="1"/>
  <c r="G411" i="6"/>
  <c r="AB411" i="6" s="1"/>
  <c r="G410" i="6"/>
  <c r="AB410" i="6" s="1"/>
  <c r="O330" i="5"/>
  <c r="H330" i="6" s="1"/>
  <c r="O331" i="5"/>
  <c r="H331" i="6" s="1"/>
  <c r="E76" i="13"/>
  <c r="E77" i="13"/>
  <c r="E78" i="13"/>
  <c r="E76" i="12"/>
  <c r="E77" i="12"/>
  <c r="E78" i="12"/>
  <c r="E76" i="10"/>
  <c r="E77" i="10"/>
  <c r="E78" i="10"/>
  <c r="E76" i="9"/>
  <c r="E77" i="9"/>
  <c r="E78" i="9"/>
  <c r="E77" i="7"/>
  <c r="E78" i="7"/>
  <c r="E79" i="7"/>
  <c r="E76" i="11"/>
  <c r="E77" i="11"/>
  <c r="E78" i="11"/>
  <c r="F229" i="11"/>
  <c r="F230" i="11"/>
  <c r="F231" i="11"/>
  <c r="F232" i="11"/>
  <c r="F233" i="11"/>
  <c r="D229" i="11"/>
  <c r="D230" i="11"/>
  <c r="D231" i="11"/>
  <c r="D232" i="11"/>
  <c r="D233" i="11"/>
  <c r="C229" i="11"/>
  <c r="C230" i="11"/>
  <c r="C231" i="11"/>
  <c r="C232" i="11"/>
  <c r="C233" i="11"/>
  <c r="E229" i="11"/>
  <c r="E230" i="11"/>
  <c r="E231" i="11"/>
  <c r="E232" i="11"/>
  <c r="E233" i="11"/>
  <c r="P1512" i="3"/>
  <c r="Q1512" i="3"/>
  <c r="R1512" i="3"/>
  <c r="S1512" i="3"/>
  <c r="T1512" i="3"/>
  <c r="P1513" i="3"/>
  <c r="Q1513" i="3"/>
  <c r="R1513" i="3"/>
  <c r="S1513" i="3"/>
  <c r="T1513" i="3"/>
  <c r="P1514" i="3"/>
  <c r="Q1514" i="3"/>
  <c r="R1514" i="3"/>
  <c r="S1514" i="3"/>
  <c r="T1514" i="3"/>
  <c r="P1506" i="3"/>
  <c r="Q1506" i="3"/>
  <c r="R1506" i="3"/>
  <c r="S1506" i="3"/>
  <c r="T1506" i="3"/>
  <c r="P1507" i="3"/>
  <c r="Q1507" i="3"/>
  <c r="R1507" i="3"/>
  <c r="S1507" i="3"/>
  <c r="T1507" i="3"/>
  <c r="P1508" i="3"/>
  <c r="Q1508" i="3"/>
  <c r="R1508" i="3"/>
  <c r="S1508" i="3"/>
  <c r="T1508" i="3"/>
  <c r="P1509" i="3"/>
  <c r="Q1509" i="3"/>
  <c r="R1509" i="3"/>
  <c r="S1509" i="3"/>
  <c r="T1509" i="3"/>
  <c r="P1510" i="3"/>
  <c r="Q1510" i="3"/>
  <c r="R1510" i="3"/>
  <c r="S1510" i="3"/>
  <c r="T1510" i="3"/>
  <c r="P1511" i="3"/>
  <c r="Q1511" i="3"/>
  <c r="R1511" i="3"/>
  <c r="S1511" i="3"/>
  <c r="T1511" i="3"/>
  <c r="P1500" i="3"/>
  <c r="Q1500" i="3"/>
  <c r="R1500" i="3"/>
  <c r="S1500" i="3"/>
  <c r="T1500" i="3"/>
  <c r="P1501" i="3"/>
  <c r="Q1501" i="3"/>
  <c r="R1501" i="3"/>
  <c r="S1501" i="3"/>
  <c r="T1501" i="3"/>
  <c r="P1502" i="3"/>
  <c r="Q1502" i="3"/>
  <c r="R1502" i="3"/>
  <c r="S1502" i="3"/>
  <c r="T1502" i="3"/>
  <c r="P1503" i="3"/>
  <c r="Q1503" i="3"/>
  <c r="R1503" i="3"/>
  <c r="S1503" i="3"/>
  <c r="T1503" i="3"/>
  <c r="P1504" i="3"/>
  <c r="Q1504" i="3"/>
  <c r="R1504" i="3"/>
  <c r="S1504" i="3"/>
  <c r="T1504" i="3"/>
  <c r="P1505" i="3"/>
  <c r="Q1505" i="3"/>
  <c r="R1505" i="3"/>
  <c r="S1505" i="3"/>
  <c r="T1505" i="3"/>
  <c r="P1478" i="3"/>
  <c r="Q1478" i="3"/>
  <c r="R1478" i="3"/>
  <c r="S1478" i="3"/>
  <c r="T1478" i="3"/>
  <c r="P1479" i="3"/>
  <c r="Q1479" i="3"/>
  <c r="R1479" i="3"/>
  <c r="S1479" i="3"/>
  <c r="T1479" i="3"/>
  <c r="P1480" i="3"/>
  <c r="Q1480" i="3"/>
  <c r="R1480" i="3"/>
  <c r="S1480" i="3"/>
  <c r="T1480" i="3"/>
  <c r="P1481" i="3"/>
  <c r="Q1481" i="3"/>
  <c r="R1481" i="3"/>
  <c r="S1481" i="3"/>
  <c r="T1481" i="3"/>
  <c r="P1482" i="3"/>
  <c r="Q1482" i="3"/>
  <c r="R1482" i="3"/>
  <c r="S1482" i="3"/>
  <c r="T1482" i="3"/>
  <c r="P1483" i="3"/>
  <c r="Q1483" i="3"/>
  <c r="R1483" i="3"/>
  <c r="S1483" i="3"/>
  <c r="T1483" i="3"/>
  <c r="P1484" i="3"/>
  <c r="Q1484" i="3"/>
  <c r="R1484" i="3"/>
  <c r="S1484" i="3"/>
  <c r="T1484" i="3"/>
  <c r="P1485" i="3"/>
  <c r="Q1485" i="3"/>
  <c r="R1485" i="3"/>
  <c r="S1485" i="3"/>
  <c r="T1485" i="3"/>
  <c r="P1486" i="3"/>
  <c r="Q1486" i="3"/>
  <c r="R1486" i="3"/>
  <c r="S1486" i="3"/>
  <c r="T1486" i="3"/>
  <c r="P1487" i="3"/>
  <c r="Q1487" i="3"/>
  <c r="R1487" i="3"/>
  <c r="S1487" i="3"/>
  <c r="T1487" i="3"/>
  <c r="P1488" i="3"/>
  <c r="Q1488" i="3"/>
  <c r="R1488" i="3"/>
  <c r="S1488" i="3"/>
  <c r="T1488" i="3"/>
  <c r="P1489" i="3"/>
  <c r="Q1489" i="3"/>
  <c r="R1489" i="3"/>
  <c r="S1489" i="3"/>
  <c r="T1489" i="3"/>
  <c r="P1490" i="3"/>
  <c r="Q1490" i="3"/>
  <c r="R1490" i="3"/>
  <c r="S1490" i="3"/>
  <c r="T1490" i="3"/>
  <c r="P1491" i="3"/>
  <c r="Q1491" i="3"/>
  <c r="R1491" i="3"/>
  <c r="S1491" i="3"/>
  <c r="T1491" i="3"/>
  <c r="P1492" i="3"/>
  <c r="Q1492" i="3"/>
  <c r="R1492" i="3"/>
  <c r="S1492" i="3"/>
  <c r="T1492" i="3"/>
  <c r="P1493" i="3"/>
  <c r="Q1493" i="3"/>
  <c r="R1493" i="3"/>
  <c r="S1493" i="3"/>
  <c r="T1493" i="3"/>
  <c r="P1494" i="3"/>
  <c r="Q1494" i="3"/>
  <c r="R1494" i="3"/>
  <c r="S1494" i="3"/>
  <c r="T1494" i="3"/>
  <c r="P1495" i="3"/>
  <c r="Q1495" i="3"/>
  <c r="R1495" i="3"/>
  <c r="S1495" i="3"/>
  <c r="T1495" i="3"/>
  <c r="P1496" i="3"/>
  <c r="Q1496" i="3"/>
  <c r="R1496" i="3"/>
  <c r="S1496" i="3"/>
  <c r="T1496" i="3"/>
  <c r="P1497" i="3"/>
  <c r="Q1497" i="3"/>
  <c r="R1497" i="3"/>
  <c r="S1497" i="3"/>
  <c r="T1497" i="3"/>
  <c r="P1498" i="3"/>
  <c r="Q1498" i="3"/>
  <c r="R1498" i="3"/>
  <c r="S1498" i="3"/>
  <c r="T1498" i="3"/>
  <c r="P1499" i="3"/>
  <c r="Q1499" i="3"/>
  <c r="R1499" i="3"/>
  <c r="S1499" i="3"/>
  <c r="T1499" i="3"/>
  <c r="P1472" i="3"/>
  <c r="Q1472" i="3"/>
  <c r="R1472" i="3"/>
  <c r="S1472" i="3"/>
  <c r="T1472" i="3"/>
  <c r="P1473" i="3"/>
  <c r="Q1473" i="3"/>
  <c r="R1473" i="3"/>
  <c r="S1473" i="3"/>
  <c r="T1473" i="3"/>
  <c r="P1474" i="3"/>
  <c r="Q1474" i="3"/>
  <c r="R1474" i="3"/>
  <c r="S1474" i="3"/>
  <c r="T1474" i="3"/>
  <c r="P1475" i="3"/>
  <c r="Q1475" i="3"/>
  <c r="R1475" i="3"/>
  <c r="S1475" i="3"/>
  <c r="T1475" i="3"/>
  <c r="P1476" i="3"/>
  <c r="Q1476" i="3"/>
  <c r="R1476" i="3"/>
  <c r="S1476" i="3"/>
  <c r="T1476" i="3"/>
  <c r="P1477" i="3"/>
  <c r="Q1477" i="3"/>
  <c r="R1477" i="3"/>
  <c r="S1477" i="3"/>
  <c r="T1477" i="3"/>
  <c r="E78" i="8"/>
  <c r="E77" i="8"/>
  <c r="S253" i="6" l="1"/>
  <c r="S45" i="6"/>
  <c r="S43" i="6"/>
  <c r="S41" i="6"/>
  <c r="V385" i="6"/>
  <c r="V316" i="6"/>
  <c r="V415" i="6"/>
  <c r="V308" i="6"/>
  <c r="S340" i="6"/>
  <c r="S339" i="6"/>
  <c r="W250" i="6"/>
  <c r="V396" i="6"/>
  <c r="S156" i="6"/>
  <c r="W340" i="6"/>
  <c r="S216" i="6"/>
  <c r="V439" i="6"/>
  <c r="W284" i="6"/>
  <c r="V192" i="6"/>
  <c r="V372" i="6"/>
  <c r="W292" i="6"/>
  <c r="V150" i="6"/>
  <c r="S304" i="6"/>
  <c r="S273" i="6"/>
  <c r="S342" i="6"/>
  <c r="S402" i="6"/>
  <c r="V356" i="6"/>
  <c r="W332" i="6"/>
  <c r="S318" i="6"/>
  <c r="S438" i="6"/>
  <c r="S371" i="6"/>
  <c r="S370" i="6"/>
  <c r="V321" i="6"/>
  <c r="V274" i="6"/>
  <c r="S241" i="6"/>
  <c r="S240" i="6"/>
  <c r="S198" i="6"/>
  <c r="W191" i="6"/>
  <c r="S419" i="6"/>
  <c r="W265" i="6"/>
  <c r="S307" i="6"/>
  <c r="S249" i="6"/>
  <c r="V429" i="6"/>
  <c r="V379" i="6"/>
  <c r="V369" i="6"/>
  <c r="V281" i="6"/>
  <c r="V146" i="6"/>
  <c r="S99" i="6"/>
  <c r="W103" i="6"/>
  <c r="S213" i="6"/>
  <c r="S212" i="6"/>
  <c r="S154" i="6"/>
  <c r="AI253" i="9"/>
  <c r="S117" i="6"/>
  <c r="V436" i="6"/>
  <c r="S422" i="6"/>
  <c r="S411" i="6"/>
  <c r="V390" i="6"/>
  <c r="S360" i="6"/>
  <c r="S357" i="6"/>
  <c r="W336" i="6"/>
  <c r="S332" i="6"/>
  <c r="V302" i="6"/>
  <c r="V272" i="6"/>
  <c r="V232" i="6"/>
  <c r="V216" i="6"/>
  <c r="S201" i="6"/>
  <c r="V178" i="6"/>
  <c r="S420" i="6"/>
  <c r="S410" i="6"/>
  <c r="W388" i="6"/>
  <c r="W361" i="6"/>
  <c r="S356" i="6"/>
  <c r="S328" i="6"/>
  <c r="S326" i="6"/>
  <c r="S325" i="6"/>
  <c r="V223" i="6"/>
  <c r="V209" i="6"/>
  <c r="W193" i="6"/>
  <c r="W172" i="6"/>
  <c r="V142" i="6"/>
  <c r="S125" i="6"/>
  <c r="V101" i="6"/>
  <c r="V423" i="6"/>
  <c r="W374" i="6"/>
  <c r="W351" i="6"/>
  <c r="V313" i="6"/>
  <c r="W311" i="6"/>
  <c r="S291" i="6"/>
  <c r="S288" i="6"/>
  <c r="S287" i="6"/>
  <c r="S285" i="6"/>
  <c r="W219" i="6"/>
  <c r="V168" i="6"/>
  <c r="V154" i="6"/>
  <c r="V138" i="6"/>
  <c r="W94" i="6"/>
  <c r="S81" i="6"/>
  <c r="W71" i="6"/>
  <c r="W447" i="6"/>
  <c r="V421" i="6"/>
  <c r="W345" i="6"/>
  <c r="W328" i="6"/>
  <c r="V309" i="6"/>
  <c r="V263" i="6"/>
  <c r="V200" i="6"/>
  <c r="V134" i="6"/>
  <c r="V125" i="6"/>
  <c r="W69" i="6"/>
  <c r="W37" i="6"/>
  <c r="V419" i="6"/>
  <c r="W409" i="6"/>
  <c r="V404" i="6"/>
  <c r="V383" i="6"/>
  <c r="V371" i="6"/>
  <c r="V343" i="6"/>
  <c r="W324" i="6"/>
  <c r="W275" i="6"/>
  <c r="V257" i="6"/>
  <c r="S239" i="6"/>
  <c r="W86" i="6"/>
  <c r="W65" i="6"/>
  <c r="W34" i="6"/>
  <c r="W28" i="6"/>
  <c r="S437" i="6"/>
  <c r="S435" i="6"/>
  <c r="S432" i="6"/>
  <c r="S430" i="6"/>
  <c r="S390" i="6"/>
  <c r="S389" i="6"/>
  <c r="W273" i="6"/>
  <c r="S247" i="6"/>
  <c r="W242" i="6"/>
  <c r="V437" i="6"/>
  <c r="V399" i="6"/>
  <c r="S354" i="6"/>
  <c r="W337" i="6"/>
  <c r="V318" i="6"/>
  <c r="S316" i="6"/>
  <c r="S292" i="6"/>
  <c r="V280" i="6"/>
  <c r="S265" i="6"/>
  <c r="S264" i="6"/>
  <c r="W249" i="6"/>
  <c r="V234" i="6"/>
  <c r="W194" i="6"/>
  <c r="V156" i="6"/>
  <c r="W148" i="6"/>
  <c r="V117" i="6"/>
  <c r="S77" i="6"/>
  <c r="W195" i="6"/>
  <c r="W171" i="6"/>
  <c r="V141" i="6"/>
  <c r="W121" i="6"/>
  <c r="S115" i="6"/>
  <c r="W111" i="6"/>
  <c r="S89" i="6"/>
  <c r="W26" i="6"/>
  <c r="S378" i="6"/>
  <c r="W353" i="6"/>
  <c r="S350" i="6"/>
  <c r="S323" i="6"/>
  <c r="S300" i="6"/>
  <c r="S299" i="6"/>
  <c r="S272" i="6"/>
  <c r="S271" i="6"/>
  <c r="S257" i="6"/>
  <c r="S246" i="6"/>
  <c r="S200" i="6"/>
  <c r="W170" i="6"/>
  <c r="W140" i="6"/>
  <c r="S137" i="6"/>
  <c r="W109" i="6"/>
  <c r="S83" i="6"/>
  <c r="W62" i="6"/>
  <c r="S57" i="6"/>
  <c r="W21" i="6"/>
  <c r="S444" i="6"/>
  <c r="V445" i="6"/>
  <c r="S443" i="6"/>
  <c r="V430" i="6"/>
  <c r="S428" i="6"/>
  <c r="S427" i="6"/>
  <c r="W417" i="6"/>
  <c r="V401" i="6"/>
  <c r="S398" i="6"/>
  <c r="S395" i="6"/>
  <c r="V387" i="6"/>
  <c r="W367" i="6"/>
  <c r="V355" i="6"/>
  <c r="S349" i="6"/>
  <c r="S347" i="6"/>
  <c r="S346" i="6"/>
  <c r="V339" i="6"/>
  <c r="V326" i="6"/>
  <c r="W304" i="6"/>
  <c r="S269" i="6"/>
  <c r="W260" i="6"/>
  <c r="W241" i="6"/>
  <c r="V208" i="6"/>
  <c r="V155" i="6"/>
  <c r="V149" i="6"/>
  <c r="S148" i="6"/>
  <c r="W116" i="6"/>
  <c r="V92" i="6"/>
  <c r="S75" i="6"/>
  <c r="W20" i="6"/>
  <c r="S13" i="6"/>
  <c r="S406" i="6"/>
  <c r="S320" i="6"/>
  <c r="S309" i="6"/>
  <c r="S281" i="6"/>
  <c r="S231" i="6"/>
  <c r="S230" i="6"/>
  <c r="W87" i="6"/>
  <c r="W57" i="6"/>
  <c r="W14" i="6"/>
  <c r="S405" i="6"/>
  <c r="S392" i="6"/>
  <c r="V443" i="6"/>
  <c r="W428" i="6"/>
  <c r="S413" i="6"/>
  <c r="W407" i="6"/>
  <c r="W398" i="6"/>
  <c r="W375" i="6"/>
  <c r="S373" i="6"/>
  <c r="S365" i="6"/>
  <c r="S363" i="6"/>
  <c r="V349" i="6"/>
  <c r="S334" i="6"/>
  <c r="W297" i="6"/>
  <c r="S294" i="6"/>
  <c r="V270" i="6"/>
  <c r="W256" i="6"/>
  <c r="W244" i="6"/>
  <c r="V233" i="6"/>
  <c r="V199" i="6"/>
  <c r="S153" i="6"/>
  <c r="W135" i="6"/>
  <c r="S132" i="6"/>
  <c r="W119" i="6"/>
  <c r="V102" i="6"/>
  <c r="W47" i="6"/>
  <c r="W36" i="6"/>
  <c r="S453" i="6"/>
  <c r="W441" i="6"/>
  <c r="V425" i="6"/>
  <c r="V397" i="6"/>
  <c r="W295" i="6"/>
  <c r="W266" i="6"/>
  <c r="S223" i="6"/>
  <c r="S222" i="6"/>
  <c r="W183" i="6"/>
  <c r="W132" i="6"/>
  <c r="W8" i="6"/>
  <c r="W452" i="6"/>
  <c r="V413" i="6"/>
  <c r="V381" i="6"/>
  <c r="V373" i="6"/>
  <c r="V365" i="6"/>
  <c r="V334" i="6"/>
  <c r="V278" i="6"/>
  <c r="V224" i="6"/>
  <c r="W217" i="6"/>
  <c r="V176" i="6"/>
  <c r="V161" i="6"/>
  <c r="W143" i="6"/>
  <c r="W113" i="6"/>
  <c r="V100" i="6"/>
  <c r="W81" i="6"/>
  <c r="W70" i="6"/>
  <c r="W29" i="6"/>
  <c r="S219" i="6"/>
  <c r="S407" i="6"/>
  <c r="S297" i="6"/>
  <c r="S121" i="6"/>
  <c r="S110" i="6"/>
  <c r="AA333" i="9"/>
  <c r="S207" i="6"/>
  <c r="S203" i="6"/>
  <c r="S244" i="6"/>
  <c r="S199" i="6"/>
  <c r="S327" i="6"/>
  <c r="S86" i="6"/>
  <c r="S322" i="6"/>
  <c r="S68" i="6"/>
  <c r="S67" i="6"/>
  <c r="S40" i="6"/>
  <c r="S27" i="6"/>
  <c r="S446" i="6"/>
  <c r="S436" i="6"/>
  <c r="S319" i="6"/>
  <c r="S295" i="6"/>
  <c r="S114" i="6"/>
  <c r="S62" i="6"/>
  <c r="S61" i="6"/>
  <c r="S60" i="6"/>
  <c r="S59" i="6"/>
  <c r="S72" i="6"/>
  <c r="S47" i="6"/>
  <c r="S35" i="6"/>
  <c r="S14" i="6"/>
  <c r="S159" i="6"/>
  <c r="S194" i="6"/>
  <c r="S190" i="6"/>
  <c r="S367" i="6"/>
  <c r="S150" i="6"/>
  <c r="S331" i="6"/>
  <c r="S329" i="6"/>
  <c r="S305" i="6"/>
  <c r="S314" i="6"/>
  <c r="S174" i="6"/>
  <c r="S173" i="6"/>
  <c r="S147" i="6"/>
  <c r="S366" i="6"/>
  <c r="S128" i="6"/>
  <c r="S126" i="6"/>
  <c r="S12" i="6"/>
  <c r="S9" i="6"/>
  <c r="S416" i="6"/>
  <c r="S381" i="6"/>
  <c r="S338" i="6"/>
  <c r="S274" i="6"/>
  <c r="S266" i="6"/>
  <c r="S255" i="6"/>
  <c r="S251" i="6"/>
  <c r="S112" i="6"/>
  <c r="S442" i="6"/>
  <c r="S408" i="6"/>
  <c r="S401" i="6"/>
  <c r="S337" i="6"/>
  <c r="S224" i="6"/>
  <c r="S193" i="6"/>
  <c r="S182" i="6"/>
  <c r="S181" i="6"/>
  <c r="S179" i="6"/>
  <c r="AA334" i="9"/>
  <c r="S290" i="6"/>
  <c r="S105" i="6"/>
  <c r="S91" i="6"/>
  <c r="S384" i="6"/>
  <c r="S283" i="6"/>
  <c r="S270" i="6"/>
  <c r="S258" i="6"/>
  <c r="S196" i="6"/>
  <c r="S157" i="6"/>
  <c r="S362" i="6"/>
  <c r="S235" i="6"/>
  <c r="S217" i="6"/>
  <c r="S70" i="6"/>
  <c r="S29" i="6"/>
  <c r="S424" i="6"/>
  <c r="S399" i="6"/>
  <c r="S166" i="6"/>
  <c r="S164" i="6"/>
  <c r="S140" i="6"/>
  <c r="S80" i="6"/>
  <c r="S79" i="6"/>
  <c r="S64" i="6"/>
  <c r="S63" i="6"/>
  <c r="S369" i="6"/>
  <c r="S88" i="6"/>
  <c r="S21" i="6"/>
  <c r="S439" i="6"/>
  <c r="S423" i="6"/>
  <c r="S397" i="6"/>
  <c r="S303" i="6"/>
  <c r="S133" i="6"/>
  <c r="S84" i="6"/>
  <c r="S16" i="6"/>
  <c r="S447" i="6"/>
  <c r="S377" i="6"/>
  <c r="S336" i="6"/>
  <c r="S335" i="6"/>
  <c r="S310" i="6"/>
  <c r="S302" i="6"/>
  <c r="S263" i="6"/>
  <c r="S228" i="6"/>
  <c r="S226" i="6"/>
  <c r="S225" i="6"/>
  <c r="S171" i="6"/>
  <c r="S144" i="6"/>
  <c r="S119" i="6"/>
  <c r="S118" i="6"/>
  <c r="S102" i="6"/>
  <c r="S56" i="6"/>
  <c r="S55" i="6"/>
  <c r="S49" i="6"/>
  <c r="S37" i="6"/>
  <c r="S431" i="6"/>
  <c r="S188" i="6"/>
  <c r="S374" i="6"/>
  <c r="S333" i="6"/>
  <c r="S95" i="6"/>
  <c r="V453" i="6"/>
  <c r="V446" i="6"/>
  <c r="V444" i="6"/>
  <c r="V433" i="6"/>
  <c r="V422" i="6"/>
  <c r="V420" i="6"/>
  <c r="V405" i="6"/>
  <c r="V380" i="6"/>
  <c r="V348" i="6"/>
  <c r="V327" i="6"/>
  <c r="W327" i="6"/>
  <c r="V303" i="6"/>
  <c r="V282" i="6"/>
  <c r="W282" i="6"/>
  <c r="S452" i="6"/>
  <c r="S445" i="6"/>
  <c r="S440" i="6"/>
  <c r="V435" i="6"/>
  <c r="S434" i="6"/>
  <c r="S433" i="6"/>
  <c r="S421" i="6"/>
  <c r="V411" i="6"/>
  <c r="S404" i="6"/>
  <c r="V395" i="6"/>
  <c r="S387" i="6"/>
  <c r="V377" i="6"/>
  <c r="S368" i="6"/>
  <c r="S348" i="6"/>
  <c r="V342" i="6"/>
  <c r="W333" i="6"/>
  <c r="V333" i="6"/>
  <c r="V317" i="6"/>
  <c r="W305" i="6"/>
  <c r="V271" i="6"/>
  <c r="W271" i="6"/>
  <c r="S409" i="6"/>
  <c r="V364" i="6"/>
  <c r="W364" i="6"/>
  <c r="V350" i="6"/>
  <c r="W350" i="6"/>
  <c r="V329" i="6"/>
  <c r="W329" i="6"/>
  <c r="W312" i="6"/>
  <c r="V264" i="6"/>
  <c r="W264" i="6"/>
  <c r="V201" i="6"/>
  <c r="W201" i="6"/>
  <c r="W449" i="6"/>
  <c r="W438" i="6"/>
  <c r="S429" i="6"/>
  <c r="S418" i="6"/>
  <c r="S417" i="6"/>
  <c r="W406" i="6"/>
  <c r="S396" i="6"/>
  <c r="W393" i="6"/>
  <c r="W391" i="6"/>
  <c r="V335" i="6"/>
  <c r="W335" i="6"/>
  <c r="S315" i="6"/>
  <c r="W301" i="6"/>
  <c r="V301" i="6"/>
  <c r="V287" i="6"/>
  <c r="W287" i="6"/>
  <c r="V243" i="6"/>
  <c r="W243" i="6"/>
  <c r="V235" i="6"/>
  <c r="W235" i="6"/>
  <c r="W293" i="6"/>
  <c r="V293" i="6"/>
  <c r="S451" i="6"/>
  <c r="S448" i="6"/>
  <c r="V427" i="6"/>
  <c r="S426" i="6"/>
  <c r="S425" i="6"/>
  <c r="S415" i="6"/>
  <c r="S414" i="6"/>
  <c r="S412" i="6"/>
  <c r="S403" i="6"/>
  <c r="V389" i="6"/>
  <c r="S386" i="6"/>
  <c r="S383" i="6"/>
  <c r="S382" i="6"/>
  <c r="V363" i="6"/>
  <c r="W359" i="6"/>
  <c r="S352" i="6"/>
  <c r="S321" i="6"/>
  <c r="S301" i="6"/>
  <c r="S296" i="6"/>
  <c r="S286" i="6"/>
  <c r="V268" i="6"/>
  <c r="W268" i="6"/>
  <c r="W431" i="6"/>
  <c r="W414" i="6"/>
  <c r="W412" i="6"/>
  <c r="W382" i="6"/>
  <c r="V366" i="6"/>
  <c r="W366" i="6"/>
  <c r="W319" i="6"/>
  <c r="W357" i="6"/>
  <c r="V357" i="6"/>
  <c r="V451" i="6"/>
  <c r="S450" i="6"/>
  <c r="S449" i="6"/>
  <c r="V403" i="6"/>
  <c r="S400" i="6"/>
  <c r="S394" i="6"/>
  <c r="S393" i="6"/>
  <c r="S391" i="6"/>
  <c r="S388" i="6"/>
  <c r="V358" i="6"/>
  <c r="W358" i="6"/>
  <c r="S341" i="6"/>
  <c r="W310" i="6"/>
  <c r="V310" i="6"/>
  <c r="S280" i="6"/>
  <c r="W258" i="6"/>
  <c r="V258" i="6"/>
  <c r="V248" i="6"/>
  <c r="W248" i="6"/>
  <c r="V179" i="6"/>
  <c r="W179" i="6"/>
  <c r="V157" i="6"/>
  <c r="S155" i="6"/>
  <c r="V145" i="6"/>
  <c r="W145" i="6"/>
  <c r="W97" i="6"/>
  <c r="W18" i="6"/>
  <c r="V18" i="6"/>
  <c r="V289" i="6"/>
  <c r="S243" i="6"/>
  <c r="V228" i="6"/>
  <c r="W228" i="6"/>
  <c r="V118" i="6"/>
  <c r="W118" i="6"/>
  <c r="V247" i="6"/>
  <c r="W247" i="6"/>
  <c r="W240" i="6"/>
  <c r="V240" i="6"/>
  <c r="V164" i="6"/>
  <c r="W164" i="6"/>
  <c r="V124" i="6"/>
  <c r="W124" i="6"/>
  <c r="W30" i="6"/>
  <c r="V30" i="6"/>
  <c r="V226" i="6"/>
  <c r="W226" i="6"/>
  <c r="V177" i="6"/>
  <c r="W239" i="6"/>
  <c r="V239" i="6"/>
  <c r="V212" i="6"/>
  <c r="W212" i="6"/>
  <c r="S364" i="6"/>
  <c r="S359" i="6"/>
  <c r="S358" i="6"/>
  <c r="S351" i="6"/>
  <c r="V347" i="6"/>
  <c r="S344" i="6"/>
  <c r="V341" i="6"/>
  <c r="S330" i="6"/>
  <c r="V325" i="6"/>
  <c r="W320" i="6"/>
  <c r="S312" i="6"/>
  <c r="W300" i="6"/>
  <c r="W296" i="6"/>
  <c r="V294" i="6"/>
  <c r="W288" i="6"/>
  <c r="S282" i="6"/>
  <c r="S256" i="6"/>
  <c r="S250" i="6"/>
  <c r="S214" i="6"/>
  <c r="W184" i="6"/>
  <c r="V184" i="6"/>
  <c r="S372" i="6"/>
  <c r="S361" i="6"/>
  <c r="S343" i="6"/>
  <c r="S317" i="6"/>
  <c r="S311" i="6"/>
  <c r="S308" i="6"/>
  <c r="S275" i="6"/>
  <c r="W267" i="6"/>
  <c r="V259" i="6"/>
  <c r="W259" i="6"/>
  <c r="S238" i="6"/>
  <c r="V210" i="6"/>
  <c r="V203" i="6"/>
  <c r="W203" i="6"/>
  <c r="V186" i="6"/>
  <c r="W186" i="6"/>
  <c r="V175" i="6"/>
  <c r="V133" i="6"/>
  <c r="V126" i="6"/>
  <c r="W126" i="6"/>
  <c r="S376" i="6"/>
  <c r="S375" i="6"/>
  <c r="S345" i="6"/>
  <c r="S324" i="6"/>
  <c r="S313" i="6"/>
  <c r="S306" i="6"/>
  <c r="S298" i="6"/>
  <c r="S293" i="6"/>
  <c r="S289" i="6"/>
  <c r="S284" i="6"/>
  <c r="S242" i="6"/>
  <c r="V236" i="6"/>
  <c r="W236" i="6"/>
  <c r="W231" i="6"/>
  <c r="V231" i="6"/>
  <c r="S161" i="6"/>
  <c r="W151" i="6"/>
  <c r="W251" i="6"/>
  <c r="W225" i="6"/>
  <c r="S210" i="6"/>
  <c r="S209" i="6"/>
  <c r="S205" i="6"/>
  <c r="W202" i="6"/>
  <c r="W187" i="6"/>
  <c r="W185" i="6"/>
  <c r="W158" i="6"/>
  <c r="W153" i="6"/>
  <c r="S146" i="6"/>
  <c r="S142" i="6"/>
  <c r="S135" i="6"/>
  <c r="V130" i="6"/>
  <c r="S129" i="6"/>
  <c r="W127" i="6"/>
  <c r="V76" i="6"/>
  <c r="V63" i="6"/>
  <c r="W63" i="6"/>
  <c r="V15" i="6"/>
  <c r="W15" i="6"/>
  <c r="W227" i="6"/>
  <c r="W211" i="6"/>
  <c r="V207" i="6"/>
  <c r="W204" i="6"/>
  <c r="S195" i="6"/>
  <c r="S191" i="6"/>
  <c r="W180" i="6"/>
  <c r="S172" i="6"/>
  <c r="W163" i="6"/>
  <c r="V84" i="6"/>
  <c r="W84" i="6"/>
  <c r="W46" i="6"/>
  <c r="V46" i="6"/>
  <c r="S221" i="6"/>
  <c r="S215" i="6"/>
  <c r="S206" i="6"/>
  <c r="S197" i="6"/>
  <c r="S187" i="6"/>
  <c r="S170" i="6"/>
  <c r="S169" i="6"/>
  <c r="S167" i="6"/>
  <c r="S127" i="6"/>
  <c r="S123" i="6"/>
  <c r="V105" i="6"/>
  <c r="W105" i="6"/>
  <c r="V79" i="6"/>
  <c r="W79" i="6"/>
  <c r="W44" i="6"/>
  <c r="V44" i="6"/>
  <c r="W38" i="6"/>
  <c r="V38" i="6"/>
  <c r="S259" i="6"/>
  <c r="W255" i="6"/>
  <c r="S227" i="6"/>
  <c r="W220" i="6"/>
  <c r="W218" i="6"/>
  <c r="S211" i="6"/>
  <c r="S204" i="6"/>
  <c r="S202" i="6"/>
  <c r="W196" i="6"/>
  <c r="S189" i="6"/>
  <c r="S180" i="6"/>
  <c r="W169" i="6"/>
  <c r="W167" i="6"/>
  <c r="S163" i="6"/>
  <c r="S158" i="6"/>
  <c r="S145" i="6"/>
  <c r="S107" i="6"/>
  <c r="V74" i="6"/>
  <c r="W74" i="6"/>
  <c r="S69" i="6"/>
  <c r="V68" i="6"/>
  <c r="W68" i="6"/>
  <c r="S267" i="6"/>
  <c r="W252" i="6"/>
  <c r="S234" i="6"/>
  <c r="S233" i="6"/>
  <c r="S229" i="6"/>
  <c r="V215" i="6"/>
  <c r="W188" i="6"/>
  <c r="S178" i="6"/>
  <c r="S177" i="6"/>
  <c r="S175" i="6"/>
  <c r="S165" i="6"/>
  <c r="V162" i="6"/>
  <c r="S134" i="6"/>
  <c r="V77" i="6"/>
  <c r="W77" i="6"/>
  <c r="W61" i="6"/>
  <c r="W22" i="6"/>
  <c r="V22" i="6"/>
  <c r="S254" i="6"/>
  <c r="S220" i="6"/>
  <c r="S152" i="6"/>
  <c r="S136" i="6"/>
  <c r="S104" i="6"/>
  <c r="S97" i="6"/>
  <c r="W89" i="6"/>
  <c r="W85" i="6"/>
  <c r="W78" i="6"/>
  <c r="S76" i="6"/>
  <c r="W73" i="6"/>
  <c r="S71" i="6"/>
  <c r="W54" i="6"/>
  <c r="W52" i="6"/>
  <c r="W50" i="6"/>
  <c r="S46" i="6"/>
  <c r="S44" i="6"/>
  <c r="W41" i="6"/>
  <c r="S38" i="6"/>
  <c r="S32" i="6"/>
  <c r="S30" i="6"/>
  <c r="S24" i="6"/>
  <c r="S22" i="6"/>
  <c r="S19" i="6"/>
  <c r="S15" i="6"/>
  <c r="S111" i="6"/>
  <c r="S94" i="6"/>
  <c r="S87" i="6"/>
  <c r="S48" i="6"/>
  <c r="W45" i="6"/>
  <c r="W39" i="6"/>
  <c r="S33" i="6"/>
  <c r="W31" i="6"/>
  <c r="S25" i="6"/>
  <c r="W23" i="6"/>
  <c r="W17" i="6"/>
  <c r="W110" i="6"/>
  <c r="S96" i="6"/>
  <c r="W93" i="6"/>
  <c r="S36" i="6"/>
  <c r="S28" i="6"/>
  <c r="S20" i="6"/>
  <c r="W12" i="6"/>
  <c r="S8" i="6"/>
  <c r="S113" i="6"/>
  <c r="V108" i="6"/>
  <c r="S103" i="6"/>
  <c r="W95" i="6"/>
  <c r="W82" i="6"/>
  <c r="S78" i="6"/>
  <c r="W66" i="6"/>
  <c r="W60" i="6"/>
  <c r="W58" i="6"/>
  <c r="S54" i="6"/>
  <c r="S52" i="6"/>
  <c r="S39" i="6"/>
  <c r="W33" i="6"/>
  <c r="S31" i="6"/>
  <c r="W25" i="6"/>
  <c r="S23" i="6"/>
  <c r="S17" i="6"/>
  <c r="S11" i="6"/>
  <c r="W9" i="6"/>
  <c r="W49" i="6"/>
  <c r="W42" i="6"/>
  <c r="W55" i="6"/>
  <c r="W53" i="6"/>
  <c r="AA335" i="9"/>
  <c r="S353" i="6"/>
  <c r="S441" i="6"/>
  <c r="S385" i="6"/>
  <c r="S141" i="6"/>
  <c r="S131" i="6"/>
  <c r="S124" i="6"/>
  <c r="S116" i="6"/>
  <c r="S108" i="6"/>
  <c r="S248" i="6"/>
  <c r="S218" i="6"/>
  <c r="S149" i="6"/>
  <c r="S139" i="6"/>
  <c r="S109" i="6"/>
  <c r="S262" i="6"/>
  <c r="S232" i="6"/>
  <c r="S208" i="6"/>
  <c r="S192" i="6"/>
  <c r="S184" i="6"/>
  <c r="S176" i="6"/>
  <c r="S168" i="6"/>
  <c r="S160" i="6"/>
  <c r="S120" i="6"/>
  <c r="S120" i="9"/>
  <c r="AA120" i="9" s="1"/>
  <c r="AI120" i="9" s="1"/>
  <c r="S96" i="9"/>
  <c r="AA96" i="9" s="1"/>
  <c r="AA10" i="9"/>
  <c r="AI10" i="9" s="1"/>
  <c r="AI384" i="9"/>
  <c r="S101" i="6"/>
  <c r="S100" i="6"/>
  <c r="S93" i="6"/>
  <c r="S92" i="6"/>
  <c r="S73" i="6"/>
  <c r="S65" i="6"/>
  <c r="S53" i="6"/>
  <c r="S51" i="6"/>
  <c r="S397" i="9"/>
  <c r="AA397" i="9" s="1"/>
  <c r="AI397" i="9" s="1"/>
  <c r="S193" i="9"/>
  <c r="AA193" i="9" s="1"/>
  <c r="AI193" i="9" s="1"/>
  <c r="S117" i="9"/>
  <c r="AA117" i="9" s="1"/>
  <c r="AI117" i="9" s="1"/>
  <c r="S77" i="9"/>
  <c r="AA77" i="9" s="1"/>
  <c r="AI77" i="9" s="1"/>
  <c r="AA359" i="9"/>
  <c r="AA195" i="9"/>
  <c r="AI195" i="9" s="1"/>
  <c r="AI385" i="9"/>
  <c r="S66" i="6"/>
  <c r="S218" i="9"/>
  <c r="AA218" i="9" s="1"/>
  <c r="S114" i="9"/>
  <c r="AA114" i="9" s="1"/>
  <c r="S395" i="9"/>
  <c r="AA395" i="9" s="1"/>
  <c r="S367" i="9"/>
  <c r="AA367" i="9" s="1"/>
  <c r="S291" i="9"/>
  <c r="S243" i="9"/>
  <c r="AA243" i="9" s="1"/>
  <c r="S199" i="9"/>
  <c r="AA199" i="9" s="1"/>
  <c r="W442" i="6"/>
  <c r="W434" i="6"/>
  <c r="W426" i="6"/>
  <c r="W418" i="6"/>
  <c r="W410" i="6"/>
  <c r="W402" i="6"/>
  <c r="W394" i="6"/>
  <c r="W386" i="6"/>
  <c r="W378" i="6"/>
  <c r="W370" i="6"/>
  <c r="W362" i="6"/>
  <c r="W354" i="6"/>
  <c r="W346" i="6"/>
  <c r="W338" i="6"/>
  <c r="W330" i="6"/>
  <c r="W322" i="6"/>
  <c r="W314" i="6"/>
  <c r="W306" i="6"/>
  <c r="W298" i="6"/>
  <c r="W290" i="6"/>
  <c r="V253" i="6"/>
  <c r="W253" i="6"/>
  <c r="V238" i="6"/>
  <c r="W238" i="6"/>
  <c r="W450" i="6"/>
  <c r="V286" i="6"/>
  <c r="W277" i="6"/>
  <c r="V237" i="6"/>
  <c r="W237" i="6"/>
  <c r="W448" i="6"/>
  <c r="W424" i="6"/>
  <c r="W400" i="6"/>
  <c r="W392" i="6"/>
  <c r="W384" i="6"/>
  <c r="W376" i="6"/>
  <c r="W368" i="6"/>
  <c r="W360" i="6"/>
  <c r="W352" i="6"/>
  <c r="W344" i="6"/>
  <c r="V262" i="6"/>
  <c r="W262" i="6"/>
  <c r="S252" i="6"/>
  <c r="S237" i="6"/>
  <c r="W440" i="6"/>
  <c r="W432" i="6"/>
  <c r="W416" i="6"/>
  <c r="W408" i="6"/>
  <c r="W331" i="6"/>
  <c r="W323" i="6"/>
  <c r="W315" i="6"/>
  <c r="W307" i="6"/>
  <c r="W299" i="6"/>
  <c r="W291" i="6"/>
  <c r="W283" i="6"/>
  <c r="V279" i="6"/>
  <c r="S277" i="6"/>
  <c r="V261" i="6"/>
  <c r="W261" i="6"/>
  <c r="S236" i="6"/>
  <c r="W285" i="6"/>
  <c r="W276" i="6"/>
  <c r="V269" i="6"/>
  <c r="W269" i="6"/>
  <c r="S261" i="6"/>
  <c r="V246" i="6"/>
  <c r="W246" i="6"/>
  <c r="S260" i="6"/>
  <c r="V245" i="6"/>
  <c r="W245" i="6"/>
  <c r="S276" i="6"/>
  <c r="S245" i="6"/>
  <c r="S268" i="6"/>
  <c r="V254" i="6"/>
  <c r="W254" i="6"/>
  <c r="W229" i="6"/>
  <c r="W221" i="6"/>
  <c r="W213" i="6"/>
  <c r="W205" i="6"/>
  <c r="W197" i="6"/>
  <c r="W189" i="6"/>
  <c r="W181" i="6"/>
  <c r="W173" i="6"/>
  <c r="W165" i="6"/>
  <c r="S106" i="6"/>
  <c r="S98" i="6"/>
  <c r="S90" i="6"/>
  <c r="V83" i="6"/>
  <c r="W83" i="6"/>
  <c r="V35" i="6"/>
  <c r="W35" i="6"/>
  <c r="S162" i="6"/>
  <c r="W159" i="6"/>
  <c r="W129" i="6"/>
  <c r="S26" i="6"/>
  <c r="V152" i="6"/>
  <c r="W152" i="6"/>
  <c r="V144" i="6"/>
  <c r="W144" i="6"/>
  <c r="V139" i="6"/>
  <c r="W139" i="6"/>
  <c r="S130" i="6"/>
  <c r="S74" i="6"/>
  <c r="V67" i="6"/>
  <c r="W67" i="6"/>
  <c r="S50" i="6"/>
  <c r="V43" i="6"/>
  <c r="W43" i="6"/>
  <c r="S10" i="6"/>
  <c r="W230" i="6"/>
  <c r="W222" i="6"/>
  <c r="W214" i="6"/>
  <c r="W206" i="6"/>
  <c r="W198" i="6"/>
  <c r="W190" i="6"/>
  <c r="W182" i="6"/>
  <c r="W174" i="6"/>
  <c r="W166" i="6"/>
  <c r="V147" i="6"/>
  <c r="V123" i="6"/>
  <c r="W123" i="6"/>
  <c r="S18" i="6"/>
  <c r="W137" i="6"/>
  <c r="S58" i="6"/>
  <c r="V27" i="6"/>
  <c r="W27" i="6"/>
  <c r="S151" i="6"/>
  <c r="S143" i="6"/>
  <c r="S138" i="6"/>
  <c r="S122" i="6"/>
  <c r="V115" i="6"/>
  <c r="W115" i="6"/>
  <c r="S82" i="6"/>
  <c r="V75" i="6"/>
  <c r="W75" i="6"/>
  <c r="V51" i="6"/>
  <c r="W51" i="6"/>
  <c r="S34" i="6"/>
  <c r="W160" i="6"/>
  <c r="V107" i="6"/>
  <c r="W107" i="6"/>
  <c r="V99" i="6"/>
  <c r="W99" i="6"/>
  <c r="V91" i="6"/>
  <c r="W91" i="6"/>
  <c r="V131" i="6"/>
  <c r="W131" i="6"/>
  <c r="V59" i="6"/>
  <c r="W59" i="6"/>
  <c r="S42" i="6"/>
  <c r="V19" i="6"/>
  <c r="W19" i="6"/>
  <c r="V11" i="6"/>
  <c r="W11" i="6"/>
  <c r="W122" i="6"/>
  <c r="W114" i="6"/>
  <c r="W106" i="6"/>
  <c r="W98" i="6"/>
  <c r="W90" i="6"/>
  <c r="W10" i="6"/>
  <c r="W13" i="6"/>
  <c r="W136" i="6"/>
  <c r="W128" i="6"/>
  <c r="W120" i="6"/>
  <c r="W112" i="6"/>
  <c r="W104" i="6"/>
  <c r="W96" i="6"/>
  <c r="W88" i="6"/>
  <c r="W80" i="6"/>
  <c r="W72" i="6"/>
  <c r="W64" i="6"/>
  <c r="W56" i="6"/>
  <c r="W48" i="6"/>
  <c r="W40" i="6"/>
  <c r="W32" i="6"/>
  <c r="W24" i="6"/>
  <c r="W16" i="6"/>
  <c r="O77" i="5"/>
  <c r="H77" i="6" s="1"/>
  <c r="F77" i="13"/>
  <c r="D77" i="13"/>
  <c r="C77" i="13"/>
  <c r="F77" i="12"/>
  <c r="D77" i="12"/>
  <c r="C77" i="12"/>
  <c r="F77" i="11"/>
  <c r="D77" i="11"/>
  <c r="C77" i="11"/>
  <c r="D77" i="10"/>
  <c r="C77" i="10"/>
  <c r="F77" i="9"/>
  <c r="D77" i="9"/>
  <c r="C77" i="9"/>
  <c r="F77" i="8"/>
  <c r="D77" i="8"/>
  <c r="C77" i="8"/>
  <c r="D77" i="7"/>
  <c r="C77" i="7"/>
  <c r="T1471" i="3"/>
  <c r="S1471" i="3"/>
  <c r="R1471" i="3"/>
  <c r="Q1471" i="3"/>
  <c r="P1471" i="3"/>
  <c r="T1470" i="3"/>
  <c r="S1470" i="3"/>
  <c r="R1470" i="3"/>
  <c r="Q1470" i="3"/>
  <c r="P1470" i="3"/>
  <c r="G77" i="11" l="1"/>
  <c r="G77" i="6"/>
  <c r="AB77" i="6" s="1"/>
  <c r="AI218" i="9"/>
  <c r="AI243" i="9"/>
  <c r="AA291" i="9"/>
  <c r="AI291" i="9" s="1"/>
  <c r="AI114" i="9"/>
  <c r="AI199" i="9"/>
  <c r="AI395" i="9"/>
  <c r="AI367" i="9"/>
  <c r="B77" i="8"/>
  <c r="B77" i="9"/>
  <c r="B77" i="10"/>
  <c r="B77" i="11"/>
  <c r="B77" i="7"/>
  <c r="B77" i="12"/>
  <c r="B77" i="13"/>
  <c r="B77" i="6"/>
  <c r="T77" i="6" s="1"/>
  <c r="P1463" i="3"/>
  <c r="Q1463" i="3"/>
  <c r="R1463" i="3"/>
  <c r="S1463" i="3"/>
  <c r="T1463" i="3"/>
  <c r="P1464" i="3"/>
  <c r="Q1464" i="3"/>
  <c r="R1464" i="3"/>
  <c r="S1464" i="3"/>
  <c r="T1464" i="3"/>
  <c r="P1465" i="3"/>
  <c r="Q1465" i="3"/>
  <c r="R1465" i="3"/>
  <c r="S1465" i="3"/>
  <c r="T1465" i="3"/>
  <c r="P1466" i="3"/>
  <c r="Q1466" i="3"/>
  <c r="R1466" i="3"/>
  <c r="S1466" i="3"/>
  <c r="T1466" i="3"/>
  <c r="P1467" i="3"/>
  <c r="Q1467" i="3"/>
  <c r="R1467" i="3"/>
  <c r="S1467" i="3"/>
  <c r="T1467" i="3"/>
  <c r="P1468" i="3"/>
  <c r="Q1468" i="3"/>
  <c r="R1468" i="3"/>
  <c r="S1468" i="3"/>
  <c r="T1468" i="3"/>
  <c r="P1469" i="3"/>
  <c r="Q1469" i="3"/>
  <c r="R1469" i="3"/>
  <c r="S1469" i="3"/>
  <c r="T1469" i="3"/>
  <c r="T1462" i="3"/>
  <c r="S1462" i="3"/>
  <c r="R1462" i="3"/>
  <c r="Q1462" i="3"/>
  <c r="P1462" i="3"/>
  <c r="T1461" i="3"/>
  <c r="S1461" i="3"/>
  <c r="R1461" i="3"/>
  <c r="Q1461" i="3"/>
  <c r="P1461" i="3"/>
  <c r="T1460" i="3"/>
  <c r="S1460" i="3"/>
  <c r="R1460" i="3"/>
  <c r="Q1460" i="3"/>
  <c r="P1460" i="3"/>
  <c r="T1459" i="3"/>
  <c r="S1459" i="3"/>
  <c r="R1459" i="3"/>
  <c r="Q1459" i="3"/>
  <c r="P1459" i="3"/>
  <c r="T1458" i="3"/>
  <c r="S1458" i="3"/>
  <c r="R1458" i="3"/>
  <c r="Q1458" i="3"/>
  <c r="P1458" i="3"/>
  <c r="AE77" i="6" l="1"/>
  <c r="AD77" i="6"/>
  <c r="AC77" i="6"/>
  <c r="O395" i="5"/>
  <c r="H395" i="6" s="1"/>
  <c r="B395" i="13"/>
  <c r="F395" i="13"/>
  <c r="E395" i="13"/>
  <c r="D395" i="13"/>
  <c r="C395" i="13"/>
  <c r="F395" i="12"/>
  <c r="E395" i="12"/>
  <c r="D395" i="12"/>
  <c r="C395" i="12"/>
  <c r="F395" i="11"/>
  <c r="E395" i="11"/>
  <c r="D395" i="11"/>
  <c r="C395" i="11"/>
  <c r="E395" i="10"/>
  <c r="D395" i="10"/>
  <c r="C395" i="10"/>
  <c r="F395" i="9"/>
  <c r="E395" i="9"/>
  <c r="D395" i="9"/>
  <c r="C395" i="9"/>
  <c r="F395" i="8"/>
  <c r="E395" i="8"/>
  <c r="D395" i="8"/>
  <c r="C395" i="8"/>
  <c r="E395" i="7"/>
  <c r="D395" i="7"/>
  <c r="C395" i="7"/>
  <c r="B218" i="6"/>
  <c r="T218" i="6" s="1"/>
  <c r="F218" i="13"/>
  <c r="E218" i="13"/>
  <c r="D218" i="13"/>
  <c r="C218" i="13"/>
  <c r="F218" i="12"/>
  <c r="E218" i="12"/>
  <c r="D218" i="12"/>
  <c r="C218" i="12"/>
  <c r="F218" i="11"/>
  <c r="E218" i="11"/>
  <c r="D218" i="11"/>
  <c r="C218" i="11"/>
  <c r="E218" i="10"/>
  <c r="D218" i="10"/>
  <c r="C218" i="10"/>
  <c r="F218" i="9"/>
  <c r="E218" i="9"/>
  <c r="D218" i="9"/>
  <c r="C218" i="9"/>
  <c r="F218" i="8"/>
  <c r="E218" i="8"/>
  <c r="D218" i="8"/>
  <c r="C218" i="8"/>
  <c r="E218" i="7"/>
  <c r="D218" i="7"/>
  <c r="C218" i="7"/>
  <c r="P1446" i="3"/>
  <c r="Q1446" i="3"/>
  <c r="R1446" i="3"/>
  <c r="S1446" i="3"/>
  <c r="T1446" i="3"/>
  <c r="P1447" i="3"/>
  <c r="Q1447" i="3"/>
  <c r="R1447" i="3"/>
  <c r="S1447" i="3"/>
  <c r="T1447" i="3"/>
  <c r="P1448" i="3"/>
  <c r="Q1448" i="3"/>
  <c r="R1448" i="3"/>
  <c r="S1448" i="3"/>
  <c r="T1448" i="3"/>
  <c r="P1449" i="3"/>
  <c r="Q1449" i="3"/>
  <c r="R1449" i="3"/>
  <c r="S1449" i="3"/>
  <c r="T1449" i="3"/>
  <c r="P1450" i="3"/>
  <c r="Q1450" i="3"/>
  <c r="R1450" i="3"/>
  <c r="S1450" i="3"/>
  <c r="T1450" i="3"/>
  <c r="P1451" i="3"/>
  <c r="Q1451" i="3"/>
  <c r="R1451" i="3"/>
  <c r="S1451" i="3"/>
  <c r="T1451" i="3"/>
  <c r="P1452" i="3"/>
  <c r="Q1452" i="3"/>
  <c r="R1452" i="3"/>
  <c r="S1452" i="3"/>
  <c r="T1452" i="3"/>
  <c r="P1453" i="3"/>
  <c r="Q1453" i="3"/>
  <c r="R1453" i="3"/>
  <c r="S1453" i="3"/>
  <c r="T1453" i="3"/>
  <c r="P1454" i="3"/>
  <c r="Q1454" i="3"/>
  <c r="R1454" i="3"/>
  <c r="S1454" i="3"/>
  <c r="T1454" i="3"/>
  <c r="P1455" i="3"/>
  <c r="Q1455" i="3"/>
  <c r="R1455" i="3"/>
  <c r="S1455" i="3"/>
  <c r="T1455" i="3"/>
  <c r="P1456" i="3"/>
  <c r="Q1456" i="3"/>
  <c r="R1456" i="3"/>
  <c r="S1456" i="3"/>
  <c r="T1456" i="3"/>
  <c r="P1457" i="3"/>
  <c r="Q1457" i="3"/>
  <c r="R1457" i="3"/>
  <c r="S1457" i="3"/>
  <c r="T1457" i="3"/>
  <c r="T1445" i="3"/>
  <c r="S1445" i="3"/>
  <c r="R1445" i="3"/>
  <c r="Q1445" i="3"/>
  <c r="P1445" i="3"/>
  <c r="AD395" i="6" l="1"/>
  <c r="AC395" i="6"/>
  <c r="AE395" i="6"/>
  <c r="B395" i="11"/>
  <c r="B395" i="7"/>
  <c r="B395" i="8"/>
  <c r="B395" i="10"/>
  <c r="B395" i="12"/>
  <c r="B395" i="9"/>
  <c r="B395" i="6"/>
  <c r="T395" i="6" s="1"/>
  <c r="B218" i="9"/>
  <c r="B218" i="10"/>
  <c r="B218" i="13"/>
  <c r="B218" i="12"/>
  <c r="B218" i="7"/>
  <c r="B218" i="8"/>
  <c r="B218" i="11"/>
  <c r="E166" i="11"/>
  <c r="AC218" i="6" l="1"/>
  <c r="AE218" i="6"/>
  <c r="AD218" i="6"/>
  <c r="P1441" i="3"/>
  <c r="Q1441" i="3"/>
  <c r="R1441" i="3"/>
  <c r="S1441" i="3"/>
  <c r="T1441" i="3"/>
  <c r="P1442" i="3"/>
  <c r="Q1442" i="3"/>
  <c r="R1442" i="3"/>
  <c r="S1442" i="3"/>
  <c r="T1442" i="3"/>
  <c r="P1443" i="3"/>
  <c r="Q1443" i="3"/>
  <c r="R1443" i="3"/>
  <c r="S1443" i="3"/>
  <c r="T1443" i="3"/>
  <c r="P1444" i="3"/>
  <c r="Q1444" i="3"/>
  <c r="R1444" i="3"/>
  <c r="S1444" i="3"/>
  <c r="T1444" i="3"/>
  <c r="P1438" i="3" l="1"/>
  <c r="Q1438" i="3"/>
  <c r="R1438" i="3"/>
  <c r="S1438" i="3"/>
  <c r="T1438" i="3"/>
  <c r="P1439" i="3"/>
  <c r="Q1439" i="3"/>
  <c r="R1439" i="3"/>
  <c r="S1439" i="3"/>
  <c r="T1439" i="3"/>
  <c r="P1440" i="3"/>
  <c r="Q1440" i="3"/>
  <c r="R1440" i="3"/>
  <c r="S1440" i="3"/>
  <c r="T1440" i="3"/>
  <c r="O253" i="5"/>
  <c r="H253" i="6" s="1"/>
  <c r="F253" i="13"/>
  <c r="E253" i="13"/>
  <c r="D253" i="13"/>
  <c r="C253" i="13"/>
  <c r="F253" i="12"/>
  <c r="E253" i="12"/>
  <c r="D253" i="12"/>
  <c r="C253" i="12"/>
  <c r="F253" i="11"/>
  <c r="E253" i="11"/>
  <c r="D253" i="11"/>
  <c r="C253" i="11"/>
  <c r="E253" i="10"/>
  <c r="D253" i="10"/>
  <c r="C253" i="10"/>
  <c r="F253" i="9"/>
  <c r="E253" i="9"/>
  <c r="D253" i="9"/>
  <c r="C253" i="9"/>
  <c r="F253" i="8"/>
  <c r="E253" i="8"/>
  <c r="D253" i="8"/>
  <c r="C253" i="8"/>
  <c r="E253" i="7"/>
  <c r="D253" i="7"/>
  <c r="C253" i="7"/>
  <c r="T1437" i="3"/>
  <c r="S1437" i="3"/>
  <c r="R1437" i="3"/>
  <c r="Q1437" i="3"/>
  <c r="P1437" i="3"/>
  <c r="T1436" i="3"/>
  <c r="S1436" i="3"/>
  <c r="R1436" i="3"/>
  <c r="Q1436" i="3"/>
  <c r="P1436" i="3"/>
  <c r="T1435" i="3"/>
  <c r="S1435" i="3"/>
  <c r="R1435" i="3"/>
  <c r="Q1435" i="3"/>
  <c r="P1435" i="3"/>
  <c r="T1434" i="3"/>
  <c r="S1434" i="3"/>
  <c r="R1434" i="3"/>
  <c r="Q1434" i="3"/>
  <c r="P1434" i="3"/>
  <c r="T1433" i="3"/>
  <c r="S1433" i="3"/>
  <c r="R1433" i="3"/>
  <c r="Q1433" i="3"/>
  <c r="P1433" i="3"/>
  <c r="T1432" i="3"/>
  <c r="S1432" i="3"/>
  <c r="R1432" i="3"/>
  <c r="Q1432" i="3"/>
  <c r="P1432" i="3"/>
  <c r="T1431" i="3"/>
  <c r="S1431" i="3"/>
  <c r="R1431" i="3"/>
  <c r="Q1431" i="3"/>
  <c r="P1431" i="3"/>
  <c r="B253" i="13" l="1"/>
  <c r="AC253" i="6" s="1"/>
  <c r="G253" i="6"/>
  <c r="AB253" i="6" s="1"/>
  <c r="B253" i="7"/>
  <c r="B253" i="8"/>
  <c r="B253" i="9"/>
  <c r="B253" i="10"/>
  <c r="B253" i="12"/>
  <c r="B253" i="11"/>
  <c r="B253" i="6"/>
  <c r="T253" i="6" s="1"/>
  <c r="T1430" i="3"/>
  <c r="S1430" i="3"/>
  <c r="R1430" i="3"/>
  <c r="Q1430" i="3"/>
  <c r="P1430" i="3"/>
  <c r="T1429" i="3"/>
  <c r="S1429" i="3"/>
  <c r="R1429" i="3"/>
  <c r="Q1429" i="3"/>
  <c r="P1429" i="3"/>
  <c r="T1428" i="3"/>
  <c r="S1428" i="3"/>
  <c r="R1428" i="3"/>
  <c r="Q1428" i="3"/>
  <c r="P1428" i="3"/>
  <c r="T1427" i="3"/>
  <c r="S1427" i="3"/>
  <c r="R1427" i="3"/>
  <c r="Q1427" i="3"/>
  <c r="P1427" i="3"/>
  <c r="T1426" i="3"/>
  <c r="S1426" i="3"/>
  <c r="R1426" i="3"/>
  <c r="Q1426" i="3"/>
  <c r="P1426" i="3"/>
  <c r="T1425" i="3"/>
  <c r="S1425" i="3"/>
  <c r="R1425" i="3"/>
  <c r="Q1425" i="3"/>
  <c r="P1425" i="3"/>
  <c r="T1424" i="3"/>
  <c r="S1424" i="3"/>
  <c r="R1424" i="3"/>
  <c r="Q1424" i="3"/>
  <c r="P1424" i="3"/>
  <c r="T1423" i="3"/>
  <c r="S1423" i="3"/>
  <c r="R1423" i="3"/>
  <c r="Q1423" i="3"/>
  <c r="P1423" i="3"/>
  <c r="T1422" i="3"/>
  <c r="S1422" i="3"/>
  <c r="R1422" i="3"/>
  <c r="Q1422" i="3"/>
  <c r="P1422" i="3"/>
  <c r="T1421" i="3"/>
  <c r="S1421" i="3"/>
  <c r="R1421" i="3"/>
  <c r="Q1421" i="3"/>
  <c r="P1421" i="3"/>
  <c r="O117" i="5"/>
  <c r="H117" i="6" s="1"/>
  <c r="F117" i="13"/>
  <c r="E117" i="13"/>
  <c r="D117" i="13"/>
  <c r="C117" i="13"/>
  <c r="F117" i="12"/>
  <c r="E117" i="12"/>
  <c r="D117" i="12"/>
  <c r="C117" i="12"/>
  <c r="F117" i="11"/>
  <c r="E117" i="11"/>
  <c r="D117" i="11"/>
  <c r="C117" i="11"/>
  <c r="E117" i="10"/>
  <c r="D117" i="10"/>
  <c r="C117" i="10"/>
  <c r="F117" i="9"/>
  <c r="E117" i="9"/>
  <c r="D117" i="9"/>
  <c r="C117" i="9"/>
  <c r="F117" i="8"/>
  <c r="E117" i="8"/>
  <c r="D117" i="8"/>
  <c r="C117" i="8"/>
  <c r="E117" i="7"/>
  <c r="D117" i="7"/>
  <c r="C117" i="7"/>
  <c r="AE253" i="6" l="1"/>
  <c r="AD253" i="6"/>
  <c r="B117" i="13"/>
  <c r="AE117" i="6" s="1"/>
  <c r="G117" i="6"/>
  <c r="AB117" i="6" s="1"/>
  <c r="G117" i="11"/>
  <c r="O253" i="6"/>
  <c r="N253" i="6"/>
  <c r="G253" i="11" s="1"/>
  <c r="P253" i="6"/>
  <c r="B117" i="12"/>
  <c r="B117" i="7"/>
  <c r="B117" i="8"/>
  <c r="B117" i="11"/>
  <c r="B117" i="6"/>
  <c r="T117" i="6" s="1"/>
  <c r="B117" i="9"/>
  <c r="B117" i="10"/>
  <c r="E309" i="8"/>
  <c r="AD117" i="6" l="1"/>
  <c r="AC117" i="6"/>
  <c r="O365" i="5"/>
  <c r="H365" i="6" s="1"/>
  <c r="F365" i="13"/>
  <c r="E365" i="13"/>
  <c r="D365" i="13"/>
  <c r="C365" i="13"/>
  <c r="F365" i="12"/>
  <c r="E365" i="12"/>
  <c r="D365" i="12"/>
  <c r="C365" i="12"/>
  <c r="F365" i="11"/>
  <c r="E365" i="11"/>
  <c r="D365" i="11"/>
  <c r="C365" i="11"/>
  <c r="E365" i="10"/>
  <c r="D365" i="10"/>
  <c r="C365" i="10"/>
  <c r="F365" i="9"/>
  <c r="E365" i="9"/>
  <c r="D365" i="9"/>
  <c r="C365" i="9"/>
  <c r="F365" i="8"/>
  <c r="E365" i="8"/>
  <c r="D365" i="8"/>
  <c r="C365" i="8"/>
  <c r="E365" i="7"/>
  <c r="D365" i="7"/>
  <c r="C365" i="7"/>
  <c r="O367" i="5"/>
  <c r="H367" i="6" s="1"/>
  <c r="F367" i="13"/>
  <c r="E367" i="13"/>
  <c r="D367" i="13"/>
  <c r="C367" i="13"/>
  <c r="F367" i="12"/>
  <c r="E367" i="12"/>
  <c r="D367" i="12"/>
  <c r="C367" i="12"/>
  <c r="F367" i="11"/>
  <c r="E367" i="11"/>
  <c r="D367" i="11"/>
  <c r="C367" i="11"/>
  <c r="E367" i="10"/>
  <c r="D367" i="10"/>
  <c r="C367" i="10"/>
  <c r="F367" i="9"/>
  <c r="E367" i="9"/>
  <c r="D367" i="9"/>
  <c r="C367" i="9"/>
  <c r="F367" i="8"/>
  <c r="E367" i="8"/>
  <c r="D367" i="8"/>
  <c r="C367" i="8"/>
  <c r="E367" i="7"/>
  <c r="D367" i="7"/>
  <c r="C367" i="7"/>
  <c r="B365" i="12" l="1"/>
  <c r="G365" i="6"/>
  <c r="AB365" i="6" s="1"/>
  <c r="G367" i="6"/>
  <c r="AB367" i="6" s="1"/>
  <c r="G367" i="11"/>
  <c r="B365" i="7"/>
  <c r="B365" i="8"/>
  <c r="B365" i="10"/>
  <c r="B365" i="13"/>
  <c r="B365" i="9"/>
  <c r="O365" i="6" s="1"/>
  <c r="B365" i="11"/>
  <c r="B365" i="6"/>
  <c r="T365" i="6" s="1"/>
  <c r="B367" i="13"/>
  <c r="B367" i="12"/>
  <c r="B367" i="10"/>
  <c r="B367" i="9"/>
  <c r="B367" i="7"/>
  <c r="B367" i="8"/>
  <c r="B367" i="11"/>
  <c r="B367" i="6"/>
  <c r="T367" i="6" s="1"/>
  <c r="D177" i="9"/>
  <c r="N365" i="6" l="1"/>
  <c r="G365" i="11" s="1"/>
  <c r="AE367" i="6"/>
  <c r="AD367" i="6"/>
  <c r="AC367" i="6"/>
  <c r="AC365" i="6"/>
  <c r="AE365" i="6"/>
  <c r="AD365" i="6"/>
  <c r="P365" i="6"/>
  <c r="E96" i="12" l="1"/>
  <c r="F7" i="12" l="1"/>
  <c r="F108" i="11"/>
  <c r="T1420" i="3" l="1"/>
  <c r="S1420" i="3"/>
  <c r="R1420" i="3"/>
  <c r="Q1420" i="3"/>
  <c r="P1420" i="3"/>
  <c r="T1419" i="3"/>
  <c r="S1419" i="3"/>
  <c r="R1419" i="3"/>
  <c r="Q1419" i="3"/>
  <c r="P1419" i="3"/>
  <c r="T1418" i="3"/>
  <c r="S1418" i="3"/>
  <c r="R1418" i="3"/>
  <c r="Q1418" i="3"/>
  <c r="P1418" i="3"/>
  <c r="T1417" i="3"/>
  <c r="S1417" i="3"/>
  <c r="R1417" i="3"/>
  <c r="Q1417" i="3"/>
  <c r="P1417" i="3"/>
  <c r="T1416" i="3"/>
  <c r="S1416" i="3"/>
  <c r="R1416" i="3"/>
  <c r="Q1416" i="3"/>
  <c r="P1416" i="3"/>
  <c r="T1415" i="3"/>
  <c r="S1415" i="3"/>
  <c r="R1415" i="3"/>
  <c r="Q1415" i="3"/>
  <c r="P1415" i="3"/>
  <c r="T1414" i="3"/>
  <c r="S1414" i="3"/>
  <c r="R1414" i="3"/>
  <c r="Q1414" i="3"/>
  <c r="P1414" i="3"/>
  <c r="T1413" i="3"/>
  <c r="S1413" i="3"/>
  <c r="R1413" i="3"/>
  <c r="Q1413" i="3"/>
  <c r="P1413" i="3"/>
  <c r="T1412" i="3"/>
  <c r="S1412" i="3"/>
  <c r="R1412" i="3"/>
  <c r="Q1412" i="3"/>
  <c r="P1412" i="3"/>
  <c r="T1411" i="3"/>
  <c r="S1411" i="3"/>
  <c r="R1411" i="3"/>
  <c r="Q1411" i="3"/>
  <c r="P1411" i="3"/>
  <c r="T1410" i="3"/>
  <c r="S1410" i="3"/>
  <c r="R1410" i="3"/>
  <c r="Q1410" i="3"/>
  <c r="P1410" i="3"/>
  <c r="T1409" i="3"/>
  <c r="S1409" i="3"/>
  <c r="R1409" i="3"/>
  <c r="Q1409" i="3"/>
  <c r="P1409" i="3"/>
  <c r="T1408" i="3"/>
  <c r="S1408" i="3"/>
  <c r="R1408" i="3"/>
  <c r="Q1408" i="3"/>
  <c r="P1408" i="3"/>
  <c r="T1407" i="3"/>
  <c r="S1407" i="3"/>
  <c r="R1407" i="3"/>
  <c r="Q1407" i="3"/>
  <c r="P1407" i="3"/>
  <c r="T1406" i="3"/>
  <c r="S1406" i="3"/>
  <c r="R1406" i="3"/>
  <c r="Q1406" i="3"/>
  <c r="P1406" i="3"/>
  <c r="T1405" i="3"/>
  <c r="S1405" i="3"/>
  <c r="R1405" i="3"/>
  <c r="Q1405" i="3"/>
  <c r="P1405" i="3"/>
  <c r="T1404" i="3"/>
  <c r="S1404" i="3"/>
  <c r="R1404" i="3"/>
  <c r="Q1404" i="3"/>
  <c r="P1404" i="3"/>
  <c r="T1403" i="3"/>
  <c r="S1403" i="3"/>
  <c r="R1403" i="3"/>
  <c r="Q1403" i="3"/>
  <c r="P1403" i="3"/>
  <c r="T1402" i="3"/>
  <c r="S1402" i="3"/>
  <c r="R1402" i="3"/>
  <c r="Q1402" i="3"/>
  <c r="P1402" i="3"/>
  <c r="O10" i="5"/>
  <c r="H10" i="6" s="1"/>
  <c r="F10" i="13"/>
  <c r="E10" i="13"/>
  <c r="D10" i="13"/>
  <c r="C10" i="13"/>
  <c r="F10" i="12"/>
  <c r="E10" i="12"/>
  <c r="D10" i="12"/>
  <c r="C10" i="12"/>
  <c r="F10" i="11"/>
  <c r="E10" i="11"/>
  <c r="D10" i="11"/>
  <c r="C10" i="11"/>
  <c r="E10" i="10"/>
  <c r="D10" i="10"/>
  <c r="C10" i="10"/>
  <c r="F10" i="9"/>
  <c r="E10" i="9"/>
  <c r="D10" i="9"/>
  <c r="C10" i="9"/>
  <c r="F10" i="8"/>
  <c r="E10" i="8"/>
  <c r="D10" i="8"/>
  <c r="C10" i="8"/>
  <c r="E10" i="7"/>
  <c r="D10" i="7"/>
  <c r="C10" i="7"/>
  <c r="M409" i="5"/>
  <c r="M409" i="6" s="1"/>
  <c r="B10" i="13" l="1"/>
  <c r="AE10" i="6" s="1"/>
  <c r="G10" i="11"/>
  <c r="G10" i="6"/>
  <c r="AB10" i="6" s="1"/>
  <c r="B10" i="8"/>
  <c r="B10" i="7"/>
  <c r="B10" i="10"/>
  <c r="B10" i="9"/>
  <c r="B10" i="12"/>
  <c r="B10" i="11"/>
  <c r="B10" i="6"/>
  <c r="T10" i="6" s="1"/>
  <c r="O409" i="5"/>
  <c r="H409" i="6" s="1"/>
  <c r="F409" i="13"/>
  <c r="E409" i="13"/>
  <c r="D409" i="13"/>
  <c r="C409" i="13"/>
  <c r="F409" i="12"/>
  <c r="E409" i="12"/>
  <c r="D409" i="12"/>
  <c r="C409" i="12"/>
  <c r="F409" i="11"/>
  <c r="E409" i="11"/>
  <c r="D409" i="11"/>
  <c r="C409" i="11"/>
  <c r="E409" i="10"/>
  <c r="D409" i="10"/>
  <c r="C409" i="10"/>
  <c r="F409" i="9"/>
  <c r="E409" i="9"/>
  <c r="D409" i="9"/>
  <c r="C409" i="9"/>
  <c r="F409" i="8"/>
  <c r="E409" i="8"/>
  <c r="D409" i="8"/>
  <c r="C409" i="8"/>
  <c r="E409" i="7"/>
  <c r="D409" i="7"/>
  <c r="C409" i="7"/>
  <c r="AC10" i="6" l="1"/>
  <c r="AD10" i="6"/>
  <c r="B409" i="6"/>
  <c r="T409" i="6" s="1"/>
  <c r="G409" i="11"/>
  <c r="G409" i="6"/>
  <c r="AB409" i="6" s="1"/>
  <c r="N10" i="6"/>
  <c r="O10" i="6"/>
  <c r="P10" i="6"/>
  <c r="B409" i="7"/>
  <c r="B409" i="11"/>
  <c r="B409" i="9"/>
  <c r="B409" i="8"/>
  <c r="B409" i="10"/>
  <c r="B409" i="13"/>
  <c r="B409" i="12"/>
  <c r="AC409" i="6" l="1"/>
  <c r="AE409" i="6"/>
  <c r="AD409" i="6"/>
  <c r="P409" i="6"/>
  <c r="N409" i="6"/>
  <c r="O409" i="6"/>
  <c r="G371" i="6" l="1"/>
  <c r="AB371" i="6" s="1"/>
  <c r="M46" i="6"/>
  <c r="T1401" i="3" l="1"/>
  <c r="S1401" i="3"/>
  <c r="R1401" i="3"/>
  <c r="Q1401" i="3"/>
  <c r="P1401" i="3"/>
  <c r="E14" i="11" l="1"/>
  <c r="T1400" i="3" l="1"/>
  <c r="S1400" i="3"/>
  <c r="R1400" i="3"/>
  <c r="Q1400" i="3"/>
  <c r="P1400" i="3"/>
  <c r="T1399" i="3"/>
  <c r="S1399" i="3"/>
  <c r="R1399" i="3"/>
  <c r="Q1399" i="3"/>
  <c r="P1399" i="3"/>
  <c r="T1398" i="3"/>
  <c r="S1398" i="3"/>
  <c r="R1398" i="3"/>
  <c r="Q1398" i="3"/>
  <c r="P1398" i="3"/>
  <c r="E82" i="9"/>
  <c r="T1397" i="3" l="1"/>
  <c r="S1397" i="3"/>
  <c r="R1397" i="3"/>
  <c r="Q1397" i="3"/>
  <c r="P1397" i="3"/>
  <c r="T1396" i="3" l="1"/>
  <c r="S1396" i="3"/>
  <c r="R1396" i="3"/>
  <c r="Q1396" i="3"/>
  <c r="P1396" i="3"/>
  <c r="T1395" i="3"/>
  <c r="S1395" i="3"/>
  <c r="R1395" i="3"/>
  <c r="Q1395" i="3"/>
  <c r="P1395" i="3"/>
  <c r="T1394" i="3"/>
  <c r="S1394" i="3"/>
  <c r="R1394" i="3"/>
  <c r="Q1394" i="3"/>
  <c r="P1394" i="3"/>
  <c r="T1393" i="3"/>
  <c r="S1393" i="3"/>
  <c r="R1393" i="3"/>
  <c r="Q1393" i="3"/>
  <c r="P1393" i="3"/>
  <c r="T1392" i="3"/>
  <c r="S1392" i="3"/>
  <c r="R1392" i="3"/>
  <c r="Q1392" i="3"/>
  <c r="P1392" i="3"/>
  <c r="T1391" i="3"/>
  <c r="S1391" i="3"/>
  <c r="R1391" i="3"/>
  <c r="Q1391" i="3"/>
  <c r="P1391" i="3"/>
  <c r="T1390" i="3"/>
  <c r="S1390" i="3"/>
  <c r="R1390" i="3"/>
  <c r="Q1390" i="3"/>
  <c r="P1390" i="3"/>
  <c r="T1389" i="3"/>
  <c r="S1389" i="3"/>
  <c r="R1389" i="3"/>
  <c r="Q1389" i="3"/>
  <c r="P1389" i="3"/>
  <c r="T1388" i="3"/>
  <c r="S1388" i="3"/>
  <c r="R1388" i="3"/>
  <c r="Q1388" i="3"/>
  <c r="P1388" i="3"/>
  <c r="T1387" i="3"/>
  <c r="S1387" i="3"/>
  <c r="R1387" i="3"/>
  <c r="Q1387" i="3"/>
  <c r="P1387" i="3"/>
  <c r="T1386" i="3"/>
  <c r="S1386" i="3"/>
  <c r="R1386" i="3"/>
  <c r="Q1386" i="3"/>
  <c r="P1386" i="3"/>
  <c r="T1385" i="3"/>
  <c r="S1385" i="3"/>
  <c r="R1385" i="3"/>
  <c r="Q1385" i="3"/>
  <c r="P1385" i="3"/>
  <c r="T1384" i="3"/>
  <c r="S1384" i="3"/>
  <c r="R1384" i="3"/>
  <c r="Q1384" i="3"/>
  <c r="P1384" i="3"/>
  <c r="T1383" i="3"/>
  <c r="S1383" i="3"/>
  <c r="R1383" i="3"/>
  <c r="Q1383" i="3"/>
  <c r="P1383" i="3"/>
  <c r="T1382" i="3"/>
  <c r="S1382" i="3"/>
  <c r="R1382" i="3"/>
  <c r="Q1382" i="3"/>
  <c r="P1382" i="3"/>
  <c r="T1381" i="3"/>
  <c r="S1381" i="3"/>
  <c r="R1381" i="3"/>
  <c r="Q1381" i="3"/>
  <c r="P1381" i="3"/>
  <c r="T1380" i="3"/>
  <c r="S1380" i="3"/>
  <c r="R1380" i="3"/>
  <c r="Q1380" i="3"/>
  <c r="P1380" i="3"/>
  <c r="T1379" i="3" l="1"/>
  <c r="S1379" i="3"/>
  <c r="R1379" i="3"/>
  <c r="Q1379" i="3"/>
  <c r="P1379" i="3"/>
  <c r="T1378" i="3"/>
  <c r="S1378" i="3"/>
  <c r="R1378" i="3"/>
  <c r="Q1378" i="3"/>
  <c r="P1378" i="3"/>
  <c r="T1377" i="3"/>
  <c r="S1377" i="3"/>
  <c r="R1377" i="3"/>
  <c r="Q1377" i="3"/>
  <c r="P1377" i="3"/>
  <c r="T1376" i="3"/>
  <c r="S1376" i="3"/>
  <c r="R1376" i="3"/>
  <c r="Q1376" i="3"/>
  <c r="P1376" i="3"/>
  <c r="O291" i="5" l="1"/>
  <c r="H291" i="6" s="1"/>
  <c r="F291" i="13"/>
  <c r="E291" i="13"/>
  <c r="D291" i="13"/>
  <c r="C291" i="13"/>
  <c r="F291" i="12"/>
  <c r="E291" i="12"/>
  <c r="D291" i="12"/>
  <c r="C291" i="12"/>
  <c r="F291" i="11"/>
  <c r="E291" i="11"/>
  <c r="D291" i="11"/>
  <c r="C291" i="11"/>
  <c r="E291" i="10"/>
  <c r="D291" i="10"/>
  <c r="C291" i="10"/>
  <c r="F291" i="9"/>
  <c r="E291" i="9"/>
  <c r="D291" i="9"/>
  <c r="C291" i="9"/>
  <c r="F291" i="8"/>
  <c r="E291" i="8"/>
  <c r="D291" i="8"/>
  <c r="C291" i="8"/>
  <c r="E291" i="7"/>
  <c r="D291" i="7"/>
  <c r="C291" i="7"/>
  <c r="G291" i="6" l="1"/>
  <c r="AB291" i="6" s="1"/>
  <c r="G291" i="11"/>
  <c r="B291" i="11"/>
  <c r="B291" i="12"/>
  <c r="B291" i="9"/>
  <c r="B291" i="6"/>
  <c r="T291" i="6" s="1"/>
  <c r="B291" i="10"/>
  <c r="B291" i="13"/>
  <c r="B291" i="7"/>
  <c r="B291" i="8"/>
  <c r="P1375" i="3"/>
  <c r="Q1375" i="3"/>
  <c r="R1375" i="3"/>
  <c r="S1375" i="3"/>
  <c r="T1375" i="3"/>
  <c r="E250" i="11"/>
  <c r="AE291" i="6" l="1"/>
  <c r="AD291" i="6"/>
  <c r="AC291" i="6"/>
  <c r="AI7" i="9"/>
  <c r="AA7" i="9"/>
  <c r="S7" i="9"/>
  <c r="T1374" i="3" l="1"/>
  <c r="S1374" i="3"/>
  <c r="R1374" i="3"/>
  <c r="Q1374" i="3"/>
  <c r="P1374" i="3"/>
  <c r="V1373" i="3"/>
  <c r="V1372" i="3"/>
  <c r="V1371" i="3"/>
  <c r="V1370" i="3"/>
  <c r="V1369" i="3"/>
  <c r="V1368" i="3"/>
  <c r="V1367" i="3"/>
  <c r="V1366" i="3"/>
  <c r="V1365" i="3"/>
  <c r="V1364" i="3"/>
  <c r="V1363" i="3"/>
  <c r="V1362" i="3"/>
  <c r="V1361" i="3"/>
  <c r="V1360" i="3"/>
  <c r="V1359" i="3"/>
  <c r="V1358" i="3"/>
  <c r="V1357" i="3"/>
  <c r="V1356" i="3"/>
  <c r="V1355" i="3"/>
  <c r="V1354" i="3"/>
  <c r="V1353" i="3"/>
  <c r="V1352" i="3"/>
  <c r="V1351" i="3"/>
  <c r="V1350" i="3"/>
  <c r="V1349" i="3"/>
  <c r="V1348" i="3"/>
  <c r="V1347" i="3"/>
  <c r="V1346" i="3"/>
  <c r="V1345" i="3"/>
  <c r="V1344" i="3"/>
  <c r="V1343" i="3"/>
  <c r="V1342" i="3"/>
  <c r="V1341" i="3"/>
  <c r="V1340" i="3"/>
  <c r="V1339" i="3"/>
  <c r="V1338" i="3"/>
  <c r="V1337" i="3"/>
  <c r="V1336" i="3"/>
  <c r="V1335" i="3"/>
  <c r="V1334" i="3"/>
  <c r="V1333" i="3"/>
  <c r="V1332" i="3"/>
  <c r="V1331" i="3"/>
  <c r="V1330" i="3"/>
  <c r="V1329" i="3"/>
  <c r="V1328" i="3"/>
  <c r="V1327" i="3"/>
  <c r="V1326" i="3"/>
  <c r="V1325" i="3"/>
  <c r="V1324" i="3"/>
  <c r="V1323" i="3"/>
  <c r="V1322" i="3"/>
  <c r="V1321" i="3"/>
  <c r="V1320" i="3"/>
  <c r="V1319" i="3"/>
  <c r="V1318" i="3"/>
  <c r="V1317" i="3"/>
  <c r="V1316" i="3"/>
  <c r="V1315" i="3"/>
  <c r="V1314" i="3"/>
  <c r="V1313" i="3"/>
  <c r="V1312" i="3"/>
  <c r="V1311" i="3"/>
  <c r="V1310" i="3"/>
  <c r="V1309" i="3"/>
  <c r="V1308" i="3"/>
  <c r="V1307" i="3"/>
  <c r="V1306" i="3"/>
  <c r="V1305" i="3"/>
  <c r="V1304" i="3"/>
  <c r="V1303" i="3"/>
  <c r="V1302" i="3"/>
  <c r="V1301" i="3"/>
  <c r="V1300" i="3"/>
  <c r="V1299" i="3"/>
  <c r="V1298" i="3"/>
  <c r="V1297" i="3"/>
  <c r="V1296" i="3"/>
  <c r="V1295" i="3"/>
  <c r="V1294" i="3"/>
  <c r="V1293" i="3"/>
  <c r="V1292" i="3"/>
  <c r="V1291" i="3"/>
  <c r="V1290" i="3"/>
  <c r="V1289" i="3"/>
  <c r="V1288" i="3"/>
  <c r="V1287" i="3"/>
  <c r="V1286" i="3"/>
  <c r="V1285" i="3"/>
  <c r="V1284" i="3"/>
  <c r="V1283" i="3"/>
  <c r="V1282" i="3"/>
  <c r="V1281" i="3"/>
  <c r="V1280" i="3"/>
  <c r="V1279" i="3"/>
  <c r="V1278" i="3"/>
  <c r="V1277" i="3"/>
  <c r="V1276" i="3"/>
  <c r="V1275" i="3"/>
  <c r="V1274" i="3"/>
  <c r="V1273" i="3"/>
  <c r="V1272" i="3"/>
  <c r="V1271" i="3"/>
  <c r="V1270" i="3"/>
  <c r="V1269" i="3"/>
  <c r="V1268" i="3"/>
  <c r="V1267" i="3"/>
  <c r="V1266" i="3"/>
  <c r="V1265" i="3"/>
  <c r="V1264" i="3"/>
  <c r="V1263" i="3"/>
  <c r="V1262" i="3"/>
  <c r="V1261" i="3"/>
  <c r="V1260" i="3"/>
  <c r="V1259" i="3"/>
  <c r="V1258" i="3"/>
  <c r="V1257" i="3"/>
  <c r="V1256" i="3"/>
  <c r="V1255" i="3"/>
  <c r="V1254" i="3"/>
  <c r="V1253" i="3"/>
  <c r="V1252" i="3"/>
  <c r="V1251" i="3"/>
  <c r="V1250" i="3"/>
  <c r="V1249" i="3"/>
  <c r="V1248" i="3"/>
  <c r="V1247" i="3"/>
  <c r="V1246" i="3"/>
  <c r="V1245" i="3"/>
  <c r="V1244" i="3"/>
  <c r="V1243" i="3"/>
  <c r="V1242" i="3"/>
  <c r="V1241" i="3"/>
  <c r="V1240" i="3"/>
  <c r="V1239" i="3"/>
  <c r="V1238" i="3"/>
  <c r="V1237" i="3"/>
  <c r="V1236" i="3"/>
  <c r="V1235" i="3"/>
  <c r="V1234" i="3"/>
  <c r="V1233" i="3"/>
  <c r="V1232" i="3"/>
  <c r="V1231" i="3"/>
  <c r="V1230" i="3"/>
  <c r="V1229" i="3"/>
  <c r="V1228" i="3"/>
  <c r="V1227" i="3"/>
  <c r="V1226" i="3"/>
  <c r="V1225" i="3"/>
  <c r="V1224" i="3"/>
  <c r="V1223" i="3"/>
  <c r="V1222" i="3"/>
  <c r="V1221" i="3"/>
  <c r="V1220" i="3"/>
  <c r="V1219" i="3"/>
  <c r="V1218" i="3"/>
  <c r="V1217" i="3"/>
  <c r="V1216" i="3"/>
  <c r="V1215" i="3"/>
  <c r="V1214" i="3"/>
  <c r="V1213" i="3"/>
  <c r="V1212" i="3"/>
  <c r="V1211" i="3"/>
  <c r="V1210" i="3"/>
  <c r="V1209" i="3"/>
  <c r="V1208" i="3"/>
  <c r="V1207" i="3"/>
  <c r="V1206" i="3"/>
  <c r="V1205" i="3"/>
  <c r="V1204" i="3"/>
  <c r="V1203" i="3"/>
  <c r="V1202" i="3"/>
  <c r="V1201" i="3"/>
  <c r="V1200" i="3"/>
  <c r="V1199" i="3"/>
  <c r="V1198" i="3"/>
  <c r="V1197" i="3"/>
  <c r="V1196" i="3"/>
  <c r="V1195" i="3"/>
  <c r="V1194" i="3"/>
  <c r="V1193" i="3"/>
  <c r="V1192" i="3"/>
  <c r="V1191" i="3"/>
  <c r="V1190" i="3"/>
  <c r="V1189" i="3"/>
  <c r="V1188" i="3"/>
  <c r="V1187" i="3"/>
  <c r="V1186" i="3"/>
  <c r="V1185" i="3"/>
  <c r="V1184" i="3"/>
  <c r="V1183" i="3"/>
  <c r="V1182" i="3"/>
  <c r="V1181" i="3"/>
  <c r="V1180" i="3"/>
  <c r="V1179" i="3"/>
  <c r="V1178" i="3"/>
  <c r="V1177" i="3"/>
  <c r="V1176" i="3"/>
  <c r="V1175" i="3"/>
  <c r="V1174" i="3"/>
  <c r="V1173" i="3"/>
  <c r="V1172" i="3"/>
  <c r="V1171" i="3"/>
  <c r="V1170" i="3"/>
  <c r="V1169" i="3"/>
  <c r="V1168" i="3"/>
  <c r="V1167" i="3"/>
  <c r="V1166" i="3"/>
  <c r="V1165" i="3"/>
  <c r="V1164" i="3"/>
  <c r="V1163" i="3"/>
  <c r="V1162" i="3"/>
  <c r="V1161" i="3"/>
  <c r="V1160" i="3"/>
  <c r="V1159" i="3"/>
  <c r="V1158" i="3"/>
  <c r="V1157" i="3"/>
  <c r="V1156" i="3"/>
  <c r="V1155" i="3"/>
  <c r="V1154" i="3"/>
  <c r="V1153" i="3"/>
  <c r="V1152" i="3"/>
  <c r="V1151" i="3"/>
  <c r="V1150" i="3"/>
  <c r="V1149" i="3"/>
  <c r="V1148" i="3"/>
  <c r="V1147" i="3"/>
  <c r="V1146" i="3"/>
  <c r="V1145" i="3"/>
  <c r="V1144" i="3"/>
  <c r="V1143" i="3"/>
  <c r="V1142" i="3"/>
  <c r="V1141" i="3"/>
  <c r="V1140" i="3"/>
  <c r="V1139" i="3"/>
  <c r="V1138" i="3"/>
  <c r="V1137" i="3"/>
  <c r="V1136" i="3"/>
  <c r="V1135" i="3"/>
  <c r="V1134" i="3"/>
  <c r="V1133" i="3"/>
  <c r="V1132" i="3"/>
  <c r="V1131" i="3"/>
  <c r="V1130" i="3"/>
  <c r="V1129" i="3"/>
  <c r="V1128" i="3"/>
  <c r="V1127" i="3"/>
  <c r="V1126" i="3"/>
  <c r="V1125" i="3"/>
  <c r="V1124" i="3"/>
  <c r="V1123" i="3"/>
  <c r="V1122" i="3"/>
  <c r="V1121" i="3"/>
  <c r="V1120" i="3"/>
  <c r="V1119" i="3"/>
  <c r="V1118" i="3"/>
  <c r="V1117" i="3"/>
  <c r="V1116" i="3"/>
  <c r="V1115" i="3"/>
  <c r="V1114" i="3"/>
  <c r="V1113" i="3"/>
  <c r="V1112" i="3"/>
  <c r="V1111" i="3"/>
  <c r="V1110" i="3"/>
  <c r="V1109" i="3"/>
  <c r="V1108" i="3"/>
  <c r="V1107" i="3"/>
  <c r="V1106" i="3"/>
  <c r="V1105" i="3"/>
  <c r="V1104" i="3"/>
  <c r="V1103" i="3"/>
  <c r="V1102" i="3"/>
  <c r="V1101" i="3"/>
  <c r="V1100" i="3"/>
  <c r="V1099" i="3"/>
  <c r="V1098" i="3"/>
  <c r="V1097" i="3"/>
  <c r="V1096" i="3"/>
  <c r="V1095" i="3"/>
  <c r="V1094" i="3"/>
  <c r="V1093" i="3"/>
  <c r="V1092" i="3"/>
  <c r="V1091" i="3"/>
  <c r="V1090" i="3"/>
  <c r="V1089" i="3"/>
  <c r="V1088" i="3"/>
  <c r="V1087" i="3"/>
  <c r="V1086" i="3"/>
  <c r="V1085" i="3"/>
  <c r="V1084" i="3"/>
  <c r="V1083" i="3"/>
  <c r="V1082" i="3"/>
  <c r="V1081" i="3"/>
  <c r="V1080" i="3"/>
  <c r="V1079" i="3"/>
  <c r="V1078" i="3"/>
  <c r="V1077" i="3"/>
  <c r="V1076" i="3"/>
  <c r="V1075" i="3"/>
  <c r="V1074" i="3"/>
  <c r="V1073" i="3"/>
  <c r="V1072" i="3"/>
  <c r="V1071" i="3"/>
  <c r="V1070" i="3"/>
  <c r="V1069" i="3"/>
  <c r="V1068" i="3"/>
  <c r="V1067" i="3"/>
  <c r="V1066" i="3"/>
  <c r="V1065" i="3"/>
  <c r="V1064" i="3"/>
  <c r="V1063" i="3"/>
  <c r="V1062" i="3"/>
  <c r="V1061" i="3"/>
  <c r="V1060" i="3"/>
  <c r="V1059" i="3"/>
  <c r="V1058" i="3"/>
  <c r="V1057" i="3"/>
  <c r="V1056" i="3"/>
  <c r="V1055" i="3"/>
  <c r="V1054" i="3"/>
  <c r="V1053" i="3"/>
  <c r="V1052" i="3"/>
  <c r="V1051" i="3"/>
  <c r="V1050" i="3"/>
  <c r="V1049" i="3"/>
  <c r="V1048" i="3"/>
  <c r="V1047" i="3"/>
  <c r="V1046" i="3"/>
  <c r="V1045" i="3"/>
  <c r="V1044" i="3"/>
  <c r="V1043" i="3"/>
  <c r="V1042" i="3"/>
  <c r="V1041" i="3"/>
  <c r="V1040" i="3"/>
  <c r="V1039" i="3"/>
  <c r="V1038" i="3"/>
  <c r="V1037" i="3"/>
  <c r="V1036" i="3"/>
  <c r="V1035" i="3"/>
  <c r="V1034" i="3"/>
  <c r="V1033" i="3"/>
  <c r="V1032" i="3"/>
  <c r="V1031" i="3"/>
  <c r="V1030" i="3"/>
  <c r="V1029" i="3"/>
  <c r="V1028" i="3"/>
  <c r="V1027" i="3"/>
  <c r="V1026" i="3"/>
  <c r="V1025" i="3"/>
  <c r="V1024" i="3"/>
  <c r="V1023" i="3"/>
  <c r="V1022" i="3"/>
  <c r="V1021" i="3"/>
  <c r="V1020" i="3"/>
  <c r="V1019" i="3"/>
  <c r="V1018" i="3"/>
  <c r="V1017" i="3"/>
  <c r="V1016" i="3"/>
  <c r="V1015" i="3"/>
  <c r="V1014" i="3"/>
  <c r="V1013" i="3"/>
  <c r="V1012" i="3"/>
  <c r="V1011" i="3"/>
  <c r="V1010" i="3"/>
  <c r="V1009" i="3"/>
  <c r="V1008" i="3"/>
  <c r="V1007" i="3"/>
  <c r="V1006" i="3"/>
  <c r="V1005" i="3"/>
  <c r="V1004" i="3"/>
  <c r="V1003" i="3"/>
  <c r="V1002" i="3"/>
  <c r="V1001" i="3"/>
  <c r="V1000" i="3"/>
  <c r="V999" i="3"/>
  <c r="V998" i="3"/>
  <c r="V997" i="3"/>
  <c r="V996" i="3"/>
  <c r="V995" i="3"/>
  <c r="V994" i="3"/>
  <c r="V993" i="3"/>
  <c r="V992" i="3"/>
  <c r="V991" i="3"/>
  <c r="V990" i="3"/>
  <c r="V989" i="3"/>
  <c r="V988" i="3"/>
  <c r="V987" i="3"/>
  <c r="V986" i="3"/>
  <c r="V985" i="3"/>
  <c r="V984" i="3"/>
  <c r="V983" i="3"/>
  <c r="V982" i="3"/>
  <c r="V981" i="3"/>
  <c r="V980" i="3"/>
  <c r="V979" i="3"/>
  <c r="V978" i="3"/>
  <c r="V977" i="3"/>
  <c r="V976" i="3"/>
  <c r="V975" i="3"/>
  <c r="V974" i="3"/>
  <c r="V973" i="3"/>
  <c r="V972" i="3"/>
  <c r="V971" i="3"/>
  <c r="V970" i="3"/>
  <c r="V969" i="3"/>
  <c r="V968" i="3"/>
  <c r="V967" i="3"/>
  <c r="V966" i="3"/>
  <c r="V965" i="3"/>
  <c r="V964" i="3"/>
  <c r="V963" i="3"/>
  <c r="V962" i="3"/>
  <c r="V961" i="3"/>
  <c r="V960" i="3"/>
  <c r="V959" i="3"/>
  <c r="V958" i="3"/>
  <c r="V957" i="3"/>
  <c r="V956" i="3"/>
  <c r="V955" i="3"/>
  <c r="V954" i="3"/>
  <c r="V953" i="3"/>
  <c r="V952" i="3"/>
  <c r="V951" i="3"/>
  <c r="V950" i="3"/>
  <c r="V949" i="3"/>
  <c r="V948" i="3"/>
  <c r="V947" i="3"/>
  <c r="V946" i="3"/>
  <c r="V945" i="3"/>
  <c r="V944" i="3"/>
  <c r="V943" i="3"/>
  <c r="V942" i="3"/>
  <c r="V941" i="3"/>
  <c r="V940" i="3"/>
  <c r="V939" i="3"/>
  <c r="V938" i="3"/>
  <c r="V937" i="3"/>
  <c r="V936" i="3"/>
  <c r="V935" i="3"/>
  <c r="V934" i="3"/>
  <c r="V933" i="3"/>
  <c r="V932" i="3"/>
  <c r="V931" i="3"/>
  <c r="V930" i="3"/>
  <c r="V929" i="3"/>
  <c r="V928" i="3"/>
  <c r="V927" i="3"/>
  <c r="V926" i="3"/>
  <c r="V925" i="3"/>
  <c r="V924" i="3"/>
  <c r="V923" i="3"/>
  <c r="V922" i="3"/>
  <c r="V921" i="3"/>
  <c r="V920" i="3"/>
  <c r="V919" i="3"/>
  <c r="V918" i="3"/>
  <c r="V917" i="3"/>
  <c r="V916" i="3"/>
  <c r="V915" i="3"/>
  <c r="V914" i="3"/>
  <c r="V913" i="3"/>
  <c r="V912" i="3"/>
  <c r="V911" i="3"/>
  <c r="V910" i="3"/>
  <c r="V909" i="3"/>
  <c r="V908" i="3"/>
  <c r="V907" i="3"/>
  <c r="V906" i="3"/>
  <c r="V905" i="3"/>
  <c r="V904" i="3"/>
  <c r="V903" i="3"/>
  <c r="V902" i="3"/>
  <c r="V901" i="3"/>
  <c r="V900" i="3"/>
  <c r="V899" i="3"/>
  <c r="V898" i="3"/>
  <c r="V897" i="3"/>
  <c r="V896" i="3"/>
  <c r="V895" i="3"/>
  <c r="V894" i="3"/>
  <c r="V893" i="3"/>
  <c r="V892" i="3"/>
  <c r="V891" i="3"/>
  <c r="V890" i="3"/>
  <c r="V889" i="3"/>
  <c r="V888" i="3"/>
  <c r="V887" i="3"/>
  <c r="V886" i="3"/>
  <c r="V885" i="3"/>
  <c r="V884" i="3"/>
  <c r="V883" i="3"/>
  <c r="V882" i="3"/>
  <c r="V881" i="3"/>
  <c r="V880" i="3"/>
  <c r="V879" i="3"/>
  <c r="V878" i="3"/>
  <c r="V877" i="3"/>
  <c r="V876" i="3"/>
  <c r="V875" i="3"/>
  <c r="V874" i="3"/>
  <c r="V873" i="3"/>
  <c r="V872" i="3"/>
  <c r="V871" i="3"/>
  <c r="V870" i="3"/>
  <c r="V869" i="3"/>
  <c r="V868" i="3"/>
  <c r="V867" i="3"/>
  <c r="V866" i="3"/>
  <c r="V865" i="3"/>
  <c r="V864" i="3"/>
  <c r="V863" i="3"/>
  <c r="V862" i="3"/>
  <c r="V861" i="3"/>
  <c r="V860" i="3"/>
  <c r="V859" i="3"/>
  <c r="V858" i="3"/>
  <c r="V857" i="3"/>
  <c r="V856" i="3"/>
  <c r="V855" i="3"/>
  <c r="V854" i="3"/>
  <c r="V853" i="3"/>
  <c r="V852" i="3"/>
  <c r="V851" i="3"/>
  <c r="V850" i="3"/>
  <c r="V849" i="3"/>
  <c r="V848" i="3"/>
  <c r="V847" i="3"/>
  <c r="V846" i="3"/>
  <c r="V845" i="3"/>
  <c r="V844" i="3"/>
  <c r="V843" i="3"/>
  <c r="V842" i="3"/>
  <c r="V841" i="3"/>
  <c r="V840" i="3"/>
  <c r="V839" i="3"/>
  <c r="V838" i="3"/>
  <c r="V837" i="3"/>
  <c r="V836" i="3"/>
  <c r="V835" i="3"/>
  <c r="V834" i="3"/>
  <c r="V833" i="3"/>
  <c r="V832" i="3"/>
  <c r="V831" i="3"/>
  <c r="V830" i="3"/>
  <c r="V829" i="3"/>
  <c r="V828" i="3"/>
  <c r="V827" i="3"/>
  <c r="V826" i="3"/>
  <c r="V825" i="3"/>
  <c r="V824" i="3"/>
  <c r="V823" i="3"/>
  <c r="V822" i="3"/>
  <c r="V821" i="3"/>
  <c r="V820" i="3"/>
  <c r="V819" i="3"/>
  <c r="V818" i="3"/>
  <c r="V817" i="3"/>
  <c r="V816" i="3"/>
  <c r="V815" i="3"/>
  <c r="V814" i="3"/>
  <c r="V813" i="3"/>
  <c r="V812" i="3"/>
  <c r="V811" i="3"/>
  <c r="V810" i="3"/>
  <c r="V809" i="3"/>
  <c r="V808" i="3"/>
  <c r="V807" i="3"/>
  <c r="V806" i="3"/>
  <c r="V805" i="3"/>
  <c r="V804" i="3"/>
  <c r="V803" i="3"/>
  <c r="V802" i="3"/>
  <c r="V801" i="3"/>
  <c r="V800" i="3"/>
  <c r="V799" i="3"/>
  <c r="V798" i="3"/>
  <c r="V797" i="3"/>
  <c r="V796" i="3"/>
  <c r="V795" i="3"/>
  <c r="V794" i="3"/>
  <c r="V793" i="3"/>
  <c r="V792" i="3"/>
  <c r="V791" i="3"/>
  <c r="V790" i="3"/>
  <c r="V789" i="3"/>
  <c r="V788" i="3"/>
  <c r="V787" i="3"/>
  <c r="V786" i="3"/>
  <c r="V785" i="3"/>
  <c r="V784" i="3"/>
  <c r="V783" i="3"/>
  <c r="V782" i="3"/>
  <c r="V781" i="3"/>
  <c r="V780" i="3"/>
  <c r="V779" i="3"/>
  <c r="V778" i="3"/>
  <c r="V777" i="3"/>
  <c r="V776" i="3"/>
  <c r="V775" i="3"/>
  <c r="V774" i="3"/>
  <c r="V773" i="3"/>
  <c r="V772" i="3"/>
  <c r="V771" i="3"/>
  <c r="V770" i="3"/>
  <c r="V769" i="3"/>
  <c r="V768" i="3"/>
  <c r="V767" i="3"/>
  <c r="V766" i="3"/>
  <c r="V765" i="3"/>
  <c r="V764" i="3"/>
  <c r="V763" i="3"/>
  <c r="V762" i="3"/>
  <c r="V761" i="3"/>
  <c r="V760" i="3"/>
  <c r="V759" i="3"/>
  <c r="V758" i="3"/>
  <c r="V757" i="3"/>
  <c r="V756" i="3"/>
  <c r="V755" i="3"/>
  <c r="V754" i="3"/>
  <c r="V753" i="3"/>
  <c r="V752" i="3"/>
  <c r="V751" i="3"/>
  <c r="V750" i="3"/>
  <c r="V749" i="3"/>
  <c r="V748" i="3"/>
  <c r="V747" i="3"/>
  <c r="V746" i="3"/>
  <c r="V745" i="3"/>
  <c r="V744" i="3"/>
  <c r="V743" i="3"/>
  <c r="V742" i="3"/>
  <c r="V741" i="3"/>
  <c r="V740" i="3"/>
  <c r="V739" i="3"/>
  <c r="V738" i="3"/>
  <c r="V737" i="3"/>
  <c r="V736" i="3"/>
  <c r="V735" i="3"/>
  <c r="V734" i="3"/>
  <c r="V733" i="3"/>
  <c r="V732" i="3"/>
  <c r="V731" i="3"/>
  <c r="V730" i="3"/>
  <c r="V729" i="3"/>
  <c r="V728" i="3"/>
  <c r="V727" i="3"/>
  <c r="V726" i="3"/>
  <c r="V725" i="3"/>
  <c r="V724" i="3"/>
  <c r="V723" i="3"/>
  <c r="V722" i="3"/>
  <c r="V721" i="3"/>
  <c r="V720" i="3"/>
  <c r="V719" i="3"/>
  <c r="V718" i="3"/>
  <c r="V717" i="3"/>
  <c r="V716" i="3"/>
  <c r="V715" i="3"/>
  <c r="V714" i="3"/>
  <c r="V713" i="3"/>
  <c r="V712" i="3"/>
  <c r="V711" i="3"/>
  <c r="V710" i="3"/>
  <c r="V709" i="3"/>
  <c r="V708" i="3"/>
  <c r="V707" i="3"/>
  <c r="V706" i="3"/>
  <c r="V705" i="3"/>
  <c r="V704" i="3"/>
  <c r="V703" i="3"/>
  <c r="V702" i="3"/>
  <c r="V701" i="3"/>
  <c r="V700" i="3"/>
  <c r="V699" i="3"/>
  <c r="V698" i="3"/>
  <c r="V697" i="3"/>
  <c r="V696" i="3"/>
  <c r="V695" i="3"/>
  <c r="V694" i="3"/>
  <c r="V693" i="3"/>
  <c r="V692" i="3"/>
  <c r="V691" i="3"/>
  <c r="V690" i="3"/>
  <c r="V689" i="3"/>
  <c r="V688" i="3"/>
  <c r="V687" i="3"/>
  <c r="V686" i="3"/>
  <c r="V685" i="3"/>
  <c r="V684" i="3"/>
  <c r="V683" i="3"/>
  <c r="V682" i="3"/>
  <c r="V681" i="3"/>
  <c r="V680" i="3"/>
  <c r="V679" i="3"/>
  <c r="V678" i="3"/>
  <c r="V677" i="3"/>
  <c r="V676" i="3"/>
  <c r="V675" i="3"/>
  <c r="V674" i="3"/>
  <c r="V673" i="3"/>
  <c r="V672" i="3"/>
  <c r="V671" i="3"/>
  <c r="V670" i="3"/>
  <c r="V669" i="3"/>
  <c r="V668" i="3"/>
  <c r="V667" i="3"/>
  <c r="V666" i="3"/>
  <c r="V665" i="3"/>
  <c r="V664" i="3"/>
  <c r="V663" i="3"/>
  <c r="V662" i="3"/>
  <c r="V661" i="3"/>
  <c r="V660" i="3"/>
  <c r="V659" i="3"/>
  <c r="V658" i="3"/>
  <c r="V657" i="3"/>
  <c r="V656" i="3"/>
  <c r="V655" i="3"/>
  <c r="V654" i="3"/>
  <c r="V653" i="3"/>
  <c r="V652" i="3"/>
  <c r="V651" i="3"/>
  <c r="V650" i="3"/>
  <c r="V649" i="3"/>
  <c r="V648" i="3"/>
  <c r="V647" i="3"/>
  <c r="V646" i="3"/>
  <c r="V645" i="3"/>
  <c r="V644" i="3"/>
  <c r="V643" i="3"/>
  <c r="V642" i="3"/>
  <c r="V641" i="3"/>
  <c r="V640" i="3"/>
  <c r="V639" i="3"/>
  <c r="V638" i="3"/>
  <c r="V637" i="3"/>
  <c r="V636" i="3"/>
  <c r="V635" i="3"/>
  <c r="V634" i="3"/>
  <c r="V633" i="3"/>
  <c r="V632" i="3"/>
  <c r="V631" i="3"/>
  <c r="V630" i="3"/>
  <c r="V629" i="3"/>
  <c r="V628" i="3"/>
  <c r="V627" i="3"/>
  <c r="V626" i="3"/>
  <c r="V625" i="3"/>
  <c r="V624" i="3"/>
  <c r="V623" i="3"/>
  <c r="V622" i="3"/>
  <c r="V621" i="3"/>
  <c r="V620" i="3"/>
  <c r="V619" i="3"/>
  <c r="V618" i="3"/>
  <c r="V617" i="3"/>
  <c r="V616" i="3"/>
  <c r="V615" i="3"/>
  <c r="V614" i="3"/>
  <c r="V613" i="3"/>
  <c r="V612" i="3"/>
  <c r="V611" i="3"/>
  <c r="V610" i="3"/>
  <c r="V609" i="3"/>
  <c r="V608" i="3"/>
  <c r="V607" i="3"/>
  <c r="V606" i="3"/>
  <c r="V605" i="3"/>
  <c r="V604" i="3"/>
  <c r="V603" i="3"/>
  <c r="V602" i="3"/>
  <c r="V601" i="3"/>
  <c r="V600" i="3"/>
  <c r="V599" i="3"/>
  <c r="V598" i="3"/>
  <c r="V597" i="3"/>
  <c r="V596" i="3"/>
  <c r="V595" i="3"/>
  <c r="V594" i="3"/>
  <c r="V593" i="3"/>
  <c r="V592" i="3"/>
  <c r="V591" i="3"/>
  <c r="V590" i="3"/>
  <c r="V589" i="3"/>
  <c r="V588" i="3"/>
  <c r="V587" i="3"/>
  <c r="V586" i="3"/>
  <c r="V585" i="3"/>
  <c r="V584" i="3"/>
  <c r="V583" i="3"/>
  <c r="V582" i="3"/>
  <c r="V581" i="3"/>
  <c r="V580" i="3"/>
  <c r="V579" i="3"/>
  <c r="V578" i="3"/>
  <c r="V577" i="3"/>
  <c r="V576" i="3"/>
  <c r="V575" i="3"/>
  <c r="V574" i="3"/>
  <c r="V573" i="3"/>
  <c r="V572" i="3"/>
  <c r="V571" i="3"/>
  <c r="V570" i="3"/>
  <c r="V569" i="3"/>
  <c r="V568" i="3"/>
  <c r="V567" i="3"/>
  <c r="V566" i="3"/>
  <c r="V565" i="3"/>
  <c r="V564" i="3"/>
  <c r="V563" i="3"/>
  <c r="V562" i="3"/>
  <c r="V561" i="3"/>
  <c r="V560" i="3"/>
  <c r="V559" i="3"/>
  <c r="V558" i="3"/>
  <c r="V557" i="3"/>
  <c r="V556" i="3"/>
  <c r="V555" i="3"/>
  <c r="V554" i="3"/>
  <c r="V553" i="3"/>
  <c r="V552" i="3"/>
  <c r="V551" i="3"/>
  <c r="V550" i="3"/>
  <c r="V549" i="3"/>
  <c r="V548" i="3"/>
  <c r="V547" i="3"/>
  <c r="V546" i="3"/>
  <c r="V545" i="3"/>
  <c r="V544" i="3"/>
  <c r="V543" i="3"/>
  <c r="V542" i="3"/>
  <c r="V541" i="3"/>
  <c r="V540" i="3"/>
  <c r="V539" i="3"/>
  <c r="V538" i="3"/>
  <c r="V537" i="3"/>
  <c r="V536" i="3"/>
  <c r="V535" i="3"/>
  <c r="V534" i="3"/>
  <c r="V533" i="3"/>
  <c r="V532" i="3"/>
  <c r="V531" i="3"/>
  <c r="V530" i="3"/>
  <c r="V529" i="3"/>
  <c r="V528" i="3"/>
  <c r="V527" i="3"/>
  <c r="V526" i="3"/>
  <c r="V525" i="3"/>
  <c r="V524" i="3"/>
  <c r="V523" i="3"/>
  <c r="V522" i="3"/>
  <c r="V521" i="3"/>
  <c r="V520" i="3"/>
  <c r="V519" i="3"/>
  <c r="V518" i="3"/>
  <c r="V517" i="3"/>
  <c r="V516" i="3"/>
  <c r="V515" i="3"/>
  <c r="V514" i="3"/>
  <c r="V513" i="3"/>
  <c r="V512" i="3"/>
  <c r="V511" i="3"/>
  <c r="V510" i="3"/>
  <c r="V509" i="3"/>
  <c r="V508" i="3"/>
  <c r="V507" i="3"/>
  <c r="V506" i="3"/>
  <c r="V505" i="3"/>
  <c r="V504" i="3"/>
  <c r="V503" i="3"/>
  <c r="V502" i="3"/>
  <c r="V501" i="3"/>
  <c r="V500" i="3"/>
  <c r="V499" i="3"/>
  <c r="V498" i="3"/>
  <c r="V497" i="3"/>
  <c r="V496" i="3"/>
  <c r="V495" i="3"/>
  <c r="V494" i="3"/>
  <c r="V493" i="3"/>
  <c r="V492" i="3"/>
  <c r="V491" i="3"/>
  <c r="V490" i="3"/>
  <c r="V489" i="3"/>
  <c r="V488" i="3"/>
  <c r="V487" i="3"/>
  <c r="V486" i="3"/>
  <c r="V485" i="3"/>
  <c r="V484" i="3"/>
  <c r="V483" i="3"/>
  <c r="V482" i="3"/>
  <c r="V481" i="3"/>
  <c r="V480" i="3"/>
  <c r="V479" i="3"/>
  <c r="V478" i="3"/>
  <c r="V477" i="3"/>
  <c r="V476" i="3"/>
  <c r="V475" i="3"/>
  <c r="V474" i="3"/>
  <c r="V473" i="3"/>
  <c r="V472" i="3"/>
  <c r="V471" i="3"/>
  <c r="V470" i="3"/>
  <c r="V469" i="3"/>
  <c r="V468" i="3"/>
  <c r="V467" i="3"/>
  <c r="V466" i="3"/>
  <c r="V465" i="3"/>
  <c r="V464" i="3"/>
  <c r="V463" i="3"/>
  <c r="V462" i="3"/>
  <c r="V461" i="3"/>
  <c r="V460" i="3"/>
  <c r="V459" i="3"/>
  <c r="V458" i="3"/>
  <c r="V457" i="3"/>
  <c r="V456" i="3"/>
  <c r="V455" i="3"/>
  <c r="V454" i="3"/>
  <c r="V453" i="3"/>
  <c r="V452" i="3"/>
  <c r="V451" i="3"/>
  <c r="V450" i="3"/>
  <c r="V449" i="3"/>
  <c r="V448" i="3"/>
  <c r="V447" i="3"/>
  <c r="V446" i="3"/>
  <c r="V445" i="3"/>
  <c r="V444" i="3"/>
  <c r="V443" i="3"/>
  <c r="V442" i="3"/>
  <c r="V441" i="3"/>
  <c r="V440" i="3"/>
  <c r="V439" i="3"/>
  <c r="V438" i="3"/>
  <c r="V437" i="3"/>
  <c r="V436" i="3"/>
  <c r="V435" i="3"/>
  <c r="V434" i="3"/>
  <c r="V433" i="3"/>
  <c r="V432" i="3"/>
  <c r="V431" i="3"/>
  <c r="V430" i="3"/>
  <c r="V429" i="3"/>
  <c r="V428" i="3"/>
  <c r="V427" i="3"/>
  <c r="V426" i="3"/>
  <c r="V425" i="3"/>
  <c r="V424" i="3"/>
  <c r="V423" i="3"/>
  <c r="V422" i="3"/>
  <c r="V421" i="3"/>
  <c r="V420" i="3"/>
  <c r="V419" i="3"/>
  <c r="V418" i="3"/>
  <c r="V417" i="3"/>
  <c r="V416" i="3"/>
  <c r="V415" i="3"/>
  <c r="V414" i="3"/>
  <c r="V413" i="3"/>
  <c r="V412" i="3"/>
  <c r="V411" i="3"/>
  <c r="V410" i="3"/>
  <c r="V409" i="3"/>
  <c r="V408" i="3"/>
  <c r="V407" i="3"/>
  <c r="V406" i="3"/>
  <c r="V405" i="3"/>
  <c r="V404" i="3"/>
  <c r="V403" i="3"/>
  <c r="V402" i="3"/>
  <c r="V401" i="3"/>
  <c r="V400" i="3"/>
  <c r="V399" i="3"/>
  <c r="V398" i="3"/>
  <c r="V397" i="3"/>
  <c r="V396" i="3"/>
  <c r="V395" i="3"/>
  <c r="V394" i="3"/>
  <c r="V393" i="3"/>
  <c r="V392" i="3"/>
  <c r="V391" i="3"/>
  <c r="V390" i="3"/>
  <c r="V389" i="3"/>
  <c r="V388" i="3"/>
  <c r="V387" i="3"/>
  <c r="V386" i="3"/>
  <c r="V385" i="3"/>
  <c r="V384" i="3"/>
  <c r="V383" i="3"/>
  <c r="V382" i="3"/>
  <c r="V381" i="3"/>
  <c r="V380" i="3"/>
  <c r="V379" i="3"/>
  <c r="V378" i="3"/>
  <c r="V377" i="3"/>
  <c r="V376" i="3"/>
  <c r="V375" i="3"/>
  <c r="V374" i="3"/>
  <c r="V373" i="3"/>
  <c r="V372" i="3"/>
  <c r="V371" i="3"/>
  <c r="V370" i="3"/>
  <c r="V369" i="3"/>
  <c r="V368" i="3"/>
  <c r="V367" i="3"/>
  <c r="V366" i="3"/>
  <c r="V365" i="3"/>
  <c r="V364" i="3"/>
  <c r="V363" i="3"/>
  <c r="V362" i="3"/>
  <c r="V361" i="3"/>
  <c r="V360" i="3"/>
  <c r="V359" i="3"/>
  <c r="V358" i="3"/>
  <c r="V357" i="3"/>
  <c r="V356" i="3"/>
  <c r="V355" i="3"/>
  <c r="V354" i="3"/>
  <c r="V353" i="3"/>
  <c r="V352" i="3"/>
  <c r="V351" i="3"/>
  <c r="V350" i="3"/>
  <c r="V349" i="3"/>
  <c r="V348" i="3"/>
  <c r="V347" i="3"/>
  <c r="V346" i="3"/>
  <c r="V345" i="3"/>
  <c r="V344" i="3"/>
  <c r="V343" i="3"/>
  <c r="V342" i="3"/>
  <c r="V341" i="3"/>
  <c r="V340" i="3"/>
  <c r="V339" i="3"/>
  <c r="V338" i="3"/>
  <c r="V337" i="3"/>
  <c r="V336" i="3"/>
  <c r="V335" i="3"/>
  <c r="V334" i="3"/>
  <c r="V333" i="3"/>
  <c r="V332" i="3"/>
  <c r="V331" i="3"/>
  <c r="V330" i="3"/>
  <c r="V329" i="3"/>
  <c r="V328" i="3"/>
  <c r="V327" i="3"/>
  <c r="V326" i="3"/>
  <c r="V325" i="3"/>
  <c r="V324" i="3"/>
  <c r="V323" i="3"/>
  <c r="V322" i="3"/>
  <c r="V321" i="3"/>
  <c r="V320" i="3"/>
  <c r="V319" i="3"/>
  <c r="V318" i="3"/>
  <c r="V317" i="3"/>
  <c r="V316" i="3"/>
  <c r="V315" i="3"/>
  <c r="V314" i="3"/>
  <c r="V313" i="3"/>
  <c r="V312" i="3"/>
  <c r="V311" i="3"/>
  <c r="V310" i="3"/>
  <c r="V309" i="3"/>
  <c r="V308" i="3"/>
  <c r="V307" i="3"/>
  <c r="V306" i="3"/>
  <c r="V305" i="3"/>
  <c r="V304" i="3"/>
  <c r="V303" i="3"/>
  <c r="V302" i="3"/>
  <c r="V301" i="3"/>
  <c r="V300" i="3"/>
  <c r="V299" i="3"/>
  <c r="V298" i="3"/>
  <c r="V297" i="3"/>
  <c r="V296" i="3"/>
  <c r="V295" i="3"/>
  <c r="V294" i="3"/>
  <c r="V293" i="3"/>
  <c r="V292" i="3"/>
  <c r="V291" i="3"/>
  <c r="V290" i="3"/>
  <c r="V289" i="3"/>
  <c r="V288" i="3"/>
  <c r="V287" i="3"/>
  <c r="V286" i="3"/>
  <c r="V285" i="3"/>
  <c r="V284" i="3"/>
  <c r="V283" i="3"/>
  <c r="V282" i="3"/>
  <c r="V281" i="3"/>
  <c r="V280" i="3"/>
  <c r="V279" i="3"/>
  <c r="V278" i="3"/>
  <c r="V277" i="3"/>
  <c r="V276" i="3"/>
  <c r="V275" i="3"/>
  <c r="V274" i="3"/>
  <c r="V273" i="3"/>
  <c r="V272" i="3"/>
  <c r="V271" i="3"/>
  <c r="V270" i="3"/>
  <c r="V269" i="3"/>
  <c r="V268" i="3"/>
  <c r="V267" i="3"/>
  <c r="V266" i="3"/>
  <c r="V265" i="3"/>
  <c r="V264" i="3"/>
  <c r="V263" i="3"/>
  <c r="V262" i="3"/>
  <c r="V261" i="3"/>
  <c r="V260" i="3"/>
  <c r="V259" i="3"/>
  <c r="V258" i="3"/>
  <c r="V257" i="3"/>
  <c r="V256" i="3"/>
  <c r="V255" i="3"/>
  <c r="V254" i="3"/>
  <c r="V253" i="3"/>
  <c r="V252" i="3"/>
  <c r="V251" i="3"/>
  <c r="V250" i="3"/>
  <c r="V249" i="3"/>
  <c r="V248" i="3"/>
  <c r="V247" i="3"/>
  <c r="V246" i="3"/>
  <c r="V245" i="3"/>
  <c r="V244" i="3"/>
  <c r="V243" i="3"/>
  <c r="V242" i="3"/>
  <c r="V241" i="3"/>
  <c r="V240" i="3"/>
  <c r="V239" i="3"/>
  <c r="V238" i="3"/>
  <c r="V237" i="3"/>
  <c r="V236" i="3"/>
  <c r="V235" i="3"/>
  <c r="V234" i="3"/>
  <c r="V233" i="3"/>
  <c r="V232" i="3"/>
  <c r="V231" i="3"/>
  <c r="V230" i="3"/>
  <c r="V229" i="3"/>
  <c r="V228" i="3"/>
  <c r="V227" i="3"/>
  <c r="V226" i="3"/>
  <c r="V225" i="3"/>
  <c r="V224" i="3"/>
  <c r="V223" i="3"/>
  <c r="V222" i="3"/>
  <c r="V221" i="3"/>
  <c r="V220" i="3"/>
  <c r="V219" i="3"/>
  <c r="V218" i="3"/>
  <c r="V217" i="3"/>
  <c r="V216" i="3"/>
  <c r="V215" i="3"/>
  <c r="V214" i="3"/>
  <c r="V213" i="3"/>
  <c r="V212" i="3"/>
  <c r="V211" i="3"/>
  <c r="V210" i="3"/>
  <c r="V209" i="3"/>
  <c r="V208" i="3"/>
  <c r="V207" i="3"/>
  <c r="V206" i="3"/>
  <c r="V205" i="3"/>
  <c r="V204" i="3"/>
  <c r="V203" i="3"/>
  <c r="V202" i="3"/>
  <c r="V201" i="3"/>
  <c r="V200" i="3"/>
  <c r="V199" i="3"/>
  <c r="V198" i="3"/>
  <c r="V197" i="3"/>
  <c r="V196" i="3"/>
  <c r="V195" i="3"/>
  <c r="V194" i="3"/>
  <c r="V193" i="3"/>
  <c r="V192" i="3"/>
  <c r="V191" i="3"/>
  <c r="V190" i="3"/>
  <c r="V189" i="3"/>
  <c r="V188" i="3"/>
  <c r="V187" i="3"/>
  <c r="V186" i="3"/>
  <c r="V185" i="3"/>
  <c r="V184" i="3"/>
  <c r="V183" i="3"/>
  <c r="V182" i="3"/>
  <c r="V181" i="3"/>
  <c r="V180" i="3"/>
  <c r="V179" i="3"/>
  <c r="V178" i="3"/>
  <c r="V177" i="3"/>
  <c r="V176" i="3"/>
  <c r="V175" i="3"/>
  <c r="V174" i="3"/>
  <c r="V173" i="3"/>
  <c r="V172" i="3"/>
  <c r="V171" i="3"/>
  <c r="V170" i="3"/>
  <c r="V169" i="3"/>
  <c r="V168" i="3"/>
  <c r="V167" i="3"/>
  <c r="V166" i="3"/>
  <c r="V165" i="3"/>
  <c r="V164" i="3"/>
  <c r="V163" i="3"/>
  <c r="V162" i="3"/>
  <c r="V161" i="3"/>
  <c r="V160" i="3"/>
  <c r="V159" i="3"/>
  <c r="V158" i="3"/>
  <c r="V157" i="3"/>
  <c r="V156" i="3"/>
  <c r="V155" i="3"/>
  <c r="V154" i="3"/>
  <c r="V153" i="3"/>
  <c r="V152" i="3"/>
  <c r="V151" i="3"/>
  <c r="V150" i="3"/>
  <c r="V149" i="3"/>
  <c r="V148" i="3"/>
  <c r="V147" i="3"/>
  <c r="V146" i="3"/>
  <c r="V145" i="3"/>
  <c r="V144" i="3"/>
  <c r="V143" i="3"/>
  <c r="V142" i="3"/>
  <c r="V141" i="3"/>
  <c r="V140" i="3"/>
  <c r="V139" i="3"/>
  <c r="V138" i="3"/>
  <c r="V137" i="3"/>
  <c r="V136" i="3"/>
  <c r="V135" i="3"/>
  <c r="V134" i="3"/>
  <c r="V133" i="3"/>
  <c r="V132" i="3"/>
  <c r="V131" i="3"/>
  <c r="V130" i="3"/>
  <c r="V129" i="3"/>
  <c r="V128" i="3"/>
  <c r="V127" i="3"/>
  <c r="V126" i="3"/>
  <c r="V125" i="3"/>
  <c r="V124" i="3"/>
  <c r="V123" i="3"/>
  <c r="V122" i="3"/>
  <c r="V121" i="3"/>
  <c r="V120" i="3"/>
  <c r="V119" i="3"/>
  <c r="V118" i="3"/>
  <c r="V117" i="3"/>
  <c r="V116" i="3"/>
  <c r="V115" i="3"/>
  <c r="V114" i="3"/>
  <c r="V113" i="3"/>
  <c r="V112" i="3"/>
  <c r="V111" i="3"/>
  <c r="V110" i="3"/>
  <c r="V109" i="3"/>
  <c r="V108" i="3"/>
  <c r="V107" i="3"/>
  <c r="V106" i="3"/>
  <c r="V105" i="3"/>
  <c r="V104" i="3"/>
  <c r="V103" i="3"/>
  <c r="V102" i="3"/>
  <c r="V101" i="3"/>
  <c r="V100" i="3"/>
  <c r="V99" i="3"/>
  <c r="V98" i="3"/>
  <c r="V97" i="3"/>
  <c r="V96" i="3"/>
  <c r="V95" i="3"/>
  <c r="V94" i="3"/>
  <c r="V93" i="3"/>
  <c r="V92" i="3"/>
  <c r="V91" i="3"/>
  <c r="V90" i="3"/>
  <c r="V89" i="3"/>
  <c r="V88" i="3"/>
  <c r="V87" i="3"/>
  <c r="V86" i="3"/>
  <c r="V85" i="3"/>
  <c r="V84" i="3"/>
  <c r="V83" i="3"/>
  <c r="V82" i="3"/>
  <c r="V81" i="3"/>
  <c r="V80" i="3"/>
  <c r="V79" i="3"/>
  <c r="V78" i="3"/>
  <c r="V77" i="3"/>
  <c r="V76" i="3"/>
  <c r="V75" i="3"/>
  <c r="V74" i="3"/>
  <c r="V73" i="3"/>
  <c r="V72" i="3"/>
  <c r="V71" i="3"/>
  <c r="V70" i="3"/>
  <c r="V69" i="3"/>
  <c r="V68" i="3"/>
  <c r="V67" i="3"/>
  <c r="V66" i="3"/>
  <c r="V65" i="3"/>
  <c r="V64" i="3"/>
  <c r="V63" i="3"/>
  <c r="V62" i="3"/>
  <c r="V61" i="3"/>
  <c r="V60" i="3"/>
  <c r="V59" i="3"/>
  <c r="V58" i="3"/>
  <c r="V57" i="3"/>
  <c r="V56" i="3"/>
  <c r="V55" i="3"/>
  <c r="V54" i="3"/>
  <c r="V53" i="3"/>
  <c r="V52" i="3"/>
  <c r="V51" i="3"/>
  <c r="V50" i="3"/>
  <c r="V49" i="3"/>
  <c r="V48" i="3"/>
  <c r="V47" i="3"/>
  <c r="V46" i="3"/>
  <c r="V45" i="3"/>
  <c r="V44" i="3"/>
  <c r="V43" i="3"/>
  <c r="V42" i="3"/>
  <c r="V41" i="3"/>
  <c r="V40" i="3"/>
  <c r="V39" i="3"/>
  <c r="V38" i="3"/>
  <c r="V37" i="3"/>
  <c r="V36" i="3"/>
  <c r="V35" i="3"/>
  <c r="V34" i="3"/>
  <c r="V33" i="3"/>
  <c r="V32" i="3"/>
  <c r="V31" i="3"/>
  <c r="V30" i="3"/>
  <c r="V29" i="3"/>
  <c r="V28" i="3"/>
  <c r="V27" i="3"/>
  <c r="V26" i="3"/>
  <c r="V25" i="3"/>
  <c r="V24" i="3"/>
  <c r="V23" i="3"/>
  <c r="V22" i="3"/>
  <c r="V21" i="3"/>
  <c r="V20" i="3"/>
  <c r="V19" i="3"/>
  <c r="V18" i="3"/>
  <c r="V17" i="3"/>
  <c r="V16" i="3"/>
  <c r="V15" i="3"/>
  <c r="V14" i="3"/>
  <c r="V13" i="3"/>
  <c r="V12" i="3"/>
  <c r="V11" i="3"/>
  <c r="V10" i="3"/>
  <c r="V9" i="3"/>
  <c r="V8" i="3"/>
  <c r="V7" i="3"/>
  <c r="V6" i="3"/>
  <c r="V5" i="3"/>
  <c r="V4" i="3"/>
  <c r="V3" i="3"/>
  <c r="AF355" i="9" l="1"/>
  <c r="AE355" i="9"/>
  <c r="AD355" i="9"/>
  <c r="AC355" i="9"/>
  <c r="AB355" i="9"/>
  <c r="AF85" i="9"/>
  <c r="AE85" i="9"/>
  <c r="AD85" i="9"/>
  <c r="AC85" i="9"/>
  <c r="AB85" i="9"/>
  <c r="T1373" i="3"/>
  <c r="S1373" i="3"/>
  <c r="R1373" i="3"/>
  <c r="Q1373" i="3"/>
  <c r="P1373" i="3"/>
  <c r="T1372" i="3"/>
  <c r="S1372" i="3"/>
  <c r="R1372" i="3"/>
  <c r="Q1372" i="3"/>
  <c r="P1372" i="3"/>
  <c r="T1371" i="3"/>
  <c r="S1371" i="3"/>
  <c r="R1371" i="3"/>
  <c r="Q1371" i="3"/>
  <c r="P1371" i="3"/>
  <c r="AI355" i="9" l="1"/>
  <c r="Q355" i="6"/>
  <c r="R355" i="6"/>
  <c r="S355" i="6" s="1"/>
  <c r="Q85" i="6"/>
  <c r="R85" i="6"/>
  <c r="S85" i="6" s="1"/>
  <c r="AI85" i="9"/>
  <c r="T1370" i="3"/>
  <c r="S1370" i="3"/>
  <c r="R1370" i="3"/>
  <c r="Q1370" i="3"/>
  <c r="P1370" i="3"/>
  <c r="T1369" i="3"/>
  <c r="S1369" i="3"/>
  <c r="R1369" i="3"/>
  <c r="Q1369" i="3"/>
  <c r="P1369" i="3"/>
  <c r="T1368" i="3"/>
  <c r="S1368" i="3"/>
  <c r="R1368" i="3"/>
  <c r="Q1368" i="3"/>
  <c r="P1368" i="3"/>
  <c r="T1367" i="3"/>
  <c r="S1367" i="3"/>
  <c r="R1367" i="3"/>
  <c r="Q1367" i="3"/>
  <c r="P1367" i="3"/>
  <c r="T1366" i="3"/>
  <c r="S1366" i="3"/>
  <c r="R1366" i="3"/>
  <c r="Q1366" i="3"/>
  <c r="P1366" i="3"/>
  <c r="T1365" i="3"/>
  <c r="S1365" i="3"/>
  <c r="R1365" i="3"/>
  <c r="Q1365" i="3"/>
  <c r="P1365" i="3"/>
  <c r="T1364" i="3"/>
  <c r="S1364" i="3"/>
  <c r="R1364" i="3"/>
  <c r="Q1364" i="3"/>
  <c r="P1364" i="3"/>
  <c r="P1294" i="3" l="1"/>
  <c r="Q1294" i="3"/>
  <c r="R1294" i="3"/>
  <c r="S1294" i="3"/>
  <c r="T1294" i="3"/>
  <c r="P1295" i="3"/>
  <c r="Q1295" i="3"/>
  <c r="R1295" i="3"/>
  <c r="S1295" i="3"/>
  <c r="T1295" i="3"/>
  <c r="P1296" i="3"/>
  <c r="Q1296" i="3"/>
  <c r="R1296" i="3"/>
  <c r="S1296" i="3"/>
  <c r="T1296" i="3"/>
  <c r="P1297" i="3"/>
  <c r="Q1297" i="3"/>
  <c r="R1297" i="3"/>
  <c r="S1297" i="3"/>
  <c r="T1297" i="3"/>
  <c r="P1298" i="3"/>
  <c r="Q1298" i="3"/>
  <c r="R1298" i="3"/>
  <c r="S1298" i="3"/>
  <c r="T1298" i="3"/>
  <c r="P1299" i="3"/>
  <c r="Q1299" i="3"/>
  <c r="R1299" i="3"/>
  <c r="S1299" i="3"/>
  <c r="T1299" i="3"/>
  <c r="P1300" i="3"/>
  <c r="Q1300" i="3"/>
  <c r="R1300" i="3"/>
  <c r="S1300" i="3"/>
  <c r="T1300" i="3"/>
  <c r="P1301" i="3"/>
  <c r="Q1301" i="3"/>
  <c r="R1301" i="3"/>
  <c r="S1301" i="3"/>
  <c r="T1301" i="3"/>
  <c r="P1302" i="3"/>
  <c r="Q1302" i="3"/>
  <c r="R1302" i="3"/>
  <c r="S1302" i="3"/>
  <c r="T1302" i="3"/>
  <c r="P1303" i="3"/>
  <c r="Q1303" i="3"/>
  <c r="R1303" i="3"/>
  <c r="S1303" i="3"/>
  <c r="T1303" i="3"/>
  <c r="P1304" i="3"/>
  <c r="Q1304" i="3"/>
  <c r="R1304" i="3"/>
  <c r="S1304" i="3"/>
  <c r="T1304" i="3"/>
  <c r="P1305" i="3"/>
  <c r="Q1305" i="3"/>
  <c r="R1305" i="3"/>
  <c r="S1305" i="3"/>
  <c r="T1305" i="3"/>
  <c r="P1306" i="3"/>
  <c r="Q1306" i="3"/>
  <c r="R1306" i="3"/>
  <c r="S1306" i="3"/>
  <c r="T1306" i="3"/>
  <c r="P1307" i="3"/>
  <c r="Q1307" i="3"/>
  <c r="R1307" i="3"/>
  <c r="S1307" i="3"/>
  <c r="T1307" i="3"/>
  <c r="P1308" i="3"/>
  <c r="Q1308" i="3"/>
  <c r="R1308" i="3"/>
  <c r="S1308" i="3"/>
  <c r="T1308" i="3"/>
  <c r="P1309" i="3"/>
  <c r="Q1309" i="3"/>
  <c r="R1309" i="3"/>
  <c r="S1309" i="3"/>
  <c r="T1309" i="3"/>
  <c r="P1310" i="3"/>
  <c r="Q1310" i="3"/>
  <c r="R1310" i="3"/>
  <c r="S1310" i="3"/>
  <c r="T1310" i="3"/>
  <c r="P1311" i="3"/>
  <c r="Q1311" i="3"/>
  <c r="R1311" i="3"/>
  <c r="S1311" i="3"/>
  <c r="T1311" i="3"/>
  <c r="P1312" i="3"/>
  <c r="Q1312" i="3"/>
  <c r="R1312" i="3"/>
  <c r="S1312" i="3"/>
  <c r="T1312" i="3"/>
  <c r="P1313" i="3"/>
  <c r="Q1313" i="3"/>
  <c r="R1313" i="3"/>
  <c r="S1313" i="3"/>
  <c r="T1313" i="3"/>
  <c r="P1314" i="3"/>
  <c r="Q1314" i="3"/>
  <c r="R1314" i="3"/>
  <c r="S1314" i="3"/>
  <c r="T1314" i="3"/>
  <c r="P1315" i="3"/>
  <c r="Q1315" i="3"/>
  <c r="R1315" i="3"/>
  <c r="S1315" i="3"/>
  <c r="T1315" i="3"/>
  <c r="P1316" i="3"/>
  <c r="Q1316" i="3"/>
  <c r="R1316" i="3"/>
  <c r="S1316" i="3"/>
  <c r="T1316" i="3"/>
  <c r="P1317" i="3"/>
  <c r="Q1317" i="3"/>
  <c r="R1317" i="3"/>
  <c r="S1317" i="3"/>
  <c r="T1317" i="3"/>
  <c r="P1318" i="3"/>
  <c r="Q1318" i="3"/>
  <c r="R1318" i="3"/>
  <c r="S1318" i="3"/>
  <c r="T1318" i="3"/>
  <c r="P1319" i="3"/>
  <c r="Q1319" i="3"/>
  <c r="R1319" i="3"/>
  <c r="S1319" i="3"/>
  <c r="T1319" i="3"/>
  <c r="P1320" i="3"/>
  <c r="Q1320" i="3"/>
  <c r="R1320" i="3"/>
  <c r="S1320" i="3"/>
  <c r="T1320" i="3"/>
  <c r="P1321" i="3"/>
  <c r="Q1321" i="3"/>
  <c r="R1321" i="3"/>
  <c r="S1321" i="3"/>
  <c r="T1321" i="3"/>
  <c r="P1322" i="3"/>
  <c r="Q1322" i="3"/>
  <c r="R1322" i="3"/>
  <c r="S1322" i="3"/>
  <c r="T1322" i="3"/>
  <c r="P1323" i="3"/>
  <c r="Q1323" i="3"/>
  <c r="R1323" i="3"/>
  <c r="S1323" i="3"/>
  <c r="T1323" i="3"/>
  <c r="P1324" i="3"/>
  <c r="Q1324" i="3"/>
  <c r="R1324" i="3"/>
  <c r="S1324" i="3"/>
  <c r="T1324" i="3"/>
  <c r="P1325" i="3"/>
  <c r="Q1325" i="3"/>
  <c r="R1325" i="3"/>
  <c r="S1325" i="3"/>
  <c r="T1325" i="3"/>
  <c r="P1326" i="3"/>
  <c r="Q1326" i="3"/>
  <c r="R1326" i="3"/>
  <c r="S1326" i="3"/>
  <c r="T1326" i="3"/>
  <c r="P1327" i="3"/>
  <c r="Q1327" i="3"/>
  <c r="R1327" i="3"/>
  <c r="S1327" i="3"/>
  <c r="T1327" i="3"/>
  <c r="P1328" i="3"/>
  <c r="Q1328" i="3"/>
  <c r="R1328" i="3"/>
  <c r="S1328" i="3"/>
  <c r="T1328" i="3"/>
  <c r="P1329" i="3"/>
  <c r="Q1329" i="3"/>
  <c r="R1329" i="3"/>
  <c r="S1329" i="3"/>
  <c r="T1329" i="3"/>
  <c r="P1330" i="3"/>
  <c r="Q1330" i="3"/>
  <c r="R1330" i="3"/>
  <c r="S1330" i="3"/>
  <c r="T1330" i="3"/>
  <c r="P1331" i="3"/>
  <c r="Q1331" i="3"/>
  <c r="R1331" i="3"/>
  <c r="S1331" i="3"/>
  <c r="T1331" i="3"/>
  <c r="P1332" i="3"/>
  <c r="Q1332" i="3"/>
  <c r="R1332" i="3"/>
  <c r="S1332" i="3"/>
  <c r="T1332" i="3"/>
  <c r="P1333" i="3"/>
  <c r="Q1333" i="3"/>
  <c r="R1333" i="3"/>
  <c r="S1333" i="3"/>
  <c r="T1333" i="3"/>
  <c r="P1334" i="3"/>
  <c r="Q1334" i="3"/>
  <c r="R1334" i="3"/>
  <c r="S1334" i="3"/>
  <c r="T1334" i="3"/>
  <c r="P1335" i="3"/>
  <c r="Q1335" i="3"/>
  <c r="R1335" i="3"/>
  <c r="S1335" i="3"/>
  <c r="T1335" i="3"/>
  <c r="P1336" i="3"/>
  <c r="Q1336" i="3"/>
  <c r="R1336" i="3"/>
  <c r="S1336" i="3"/>
  <c r="T1336" i="3"/>
  <c r="P1337" i="3"/>
  <c r="Q1337" i="3"/>
  <c r="R1337" i="3"/>
  <c r="S1337" i="3"/>
  <c r="T1337" i="3"/>
  <c r="P1338" i="3"/>
  <c r="Q1338" i="3"/>
  <c r="R1338" i="3"/>
  <c r="S1338" i="3"/>
  <c r="T1338" i="3"/>
  <c r="P1339" i="3"/>
  <c r="Q1339" i="3"/>
  <c r="R1339" i="3"/>
  <c r="S1339" i="3"/>
  <c r="T1339" i="3"/>
  <c r="P1340" i="3"/>
  <c r="Q1340" i="3"/>
  <c r="R1340" i="3"/>
  <c r="S1340" i="3"/>
  <c r="T1340" i="3"/>
  <c r="P1341" i="3"/>
  <c r="Q1341" i="3"/>
  <c r="R1341" i="3"/>
  <c r="S1341" i="3"/>
  <c r="T1341" i="3"/>
  <c r="P1342" i="3"/>
  <c r="Q1342" i="3"/>
  <c r="R1342" i="3"/>
  <c r="S1342" i="3"/>
  <c r="T1342" i="3"/>
  <c r="P1343" i="3"/>
  <c r="Q1343" i="3"/>
  <c r="R1343" i="3"/>
  <c r="S1343" i="3"/>
  <c r="T1343" i="3"/>
  <c r="P1344" i="3"/>
  <c r="Q1344" i="3"/>
  <c r="R1344" i="3"/>
  <c r="S1344" i="3"/>
  <c r="T1344" i="3"/>
  <c r="P1345" i="3"/>
  <c r="Q1345" i="3"/>
  <c r="R1345" i="3"/>
  <c r="S1345" i="3"/>
  <c r="T1345" i="3"/>
  <c r="P1346" i="3"/>
  <c r="Q1346" i="3"/>
  <c r="R1346" i="3"/>
  <c r="S1346" i="3"/>
  <c r="T1346" i="3"/>
  <c r="P1347" i="3"/>
  <c r="Q1347" i="3"/>
  <c r="R1347" i="3"/>
  <c r="S1347" i="3"/>
  <c r="T1347" i="3"/>
  <c r="P1348" i="3"/>
  <c r="Q1348" i="3"/>
  <c r="R1348" i="3"/>
  <c r="S1348" i="3"/>
  <c r="T1348" i="3"/>
  <c r="P1349" i="3"/>
  <c r="Q1349" i="3"/>
  <c r="R1349" i="3"/>
  <c r="S1349" i="3"/>
  <c r="T1349" i="3"/>
  <c r="P1350" i="3"/>
  <c r="Q1350" i="3"/>
  <c r="R1350" i="3"/>
  <c r="S1350" i="3"/>
  <c r="T1350" i="3"/>
  <c r="P1351" i="3"/>
  <c r="Q1351" i="3"/>
  <c r="R1351" i="3"/>
  <c r="S1351" i="3"/>
  <c r="T1351" i="3"/>
  <c r="P1352" i="3"/>
  <c r="Q1352" i="3"/>
  <c r="R1352" i="3"/>
  <c r="S1352" i="3"/>
  <c r="T1352" i="3"/>
  <c r="P1353" i="3"/>
  <c r="Q1353" i="3"/>
  <c r="R1353" i="3"/>
  <c r="S1353" i="3"/>
  <c r="T1353" i="3"/>
  <c r="P1354" i="3"/>
  <c r="Q1354" i="3"/>
  <c r="R1354" i="3"/>
  <c r="S1354" i="3"/>
  <c r="T1354" i="3"/>
  <c r="P1355" i="3"/>
  <c r="Q1355" i="3"/>
  <c r="R1355" i="3"/>
  <c r="S1355" i="3"/>
  <c r="T1355" i="3"/>
  <c r="P1356" i="3"/>
  <c r="Q1356" i="3"/>
  <c r="R1356" i="3"/>
  <c r="S1356" i="3"/>
  <c r="T1356" i="3"/>
  <c r="P1357" i="3"/>
  <c r="Q1357" i="3"/>
  <c r="R1357" i="3"/>
  <c r="S1357" i="3"/>
  <c r="T1357" i="3"/>
  <c r="P1358" i="3"/>
  <c r="Q1358" i="3"/>
  <c r="R1358" i="3"/>
  <c r="S1358" i="3"/>
  <c r="T1358" i="3"/>
  <c r="P1359" i="3"/>
  <c r="Q1359" i="3"/>
  <c r="R1359" i="3"/>
  <c r="S1359" i="3"/>
  <c r="T1359" i="3"/>
  <c r="P1360" i="3"/>
  <c r="Q1360" i="3"/>
  <c r="R1360" i="3"/>
  <c r="S1360" i="3"/>
  <c r="T1360" i="3"/>
  <c r="P1361" i="3"/>
  <c r="Q1361" i="3"/>
  <c r="R1361" i="3"/>
  <c r="S1361" i="3"/>
  <c r="T1361" i="3"/>
  <c r="P1362" i="3"/>
  <c r="Q1362" i="3"/>
  <c r="R1362" i="3"/>
  <c r="S1362" i="3"/>
  <c r="T1362" i="3"/>
  <c r="P1363" i="3"/>
  <c r="Q1363" i="3"/>
  <c r="R1363" i="3"/>
  <c r="S1363" i="3"/>
  <c r="T1363" i="3"/>
  <c r="P1288" i="3"/>
  <c r="Q1288" i="3"/>
  <c r="R1288" i="3"/>
  <c r="S1288" i="3"/>
  <c r="T1288" i="3"/>
  <c r="P1289" i="3"/>
  <c r="Q1289" i="3"/>
  <c r="R1289" i="3"/>
  <c r="S1289" i="3"/>
  <c r="T1289" i="3"/>
  <c r="P1290" i="3"/>
  <c r="Q1290" i="3"/>
  <c r="R1290" i="3"/>
  <c r="S1290" i="3"/>
  <c r="T1290" i="3"/>
  <c r="P1291" i="3"/>
  <c r="Q1291" i="3"/>
  <c r="R1291" i="3"/>
  <c r="S1291" i="3"/>
  <c r="T1291" i="3"/>
  <c r="P1292" i="3"/>
  <c r="Q1292" i="3"/>
  <c r="R1292" i="3"/>
  <c r="S1292" i="3"/>
  <c r="T1292" i="3"/>
  <c r="P1293" i="3"/>
  <c r="Q1293" i="3"/>
  <c r="R1293" i="3"/>
  <c r="S1293" i="3"/>
  <c r="T1293" i="3"/>
  <c r="T1287" i="3"/>
  <c r="S1287" i="3"/>
  <c r="R1287" i="3"/>
  <c r="Q1287" i="3"/>
  <c r="P1287" i="3"/>
  <c r="O335" i="5" l="1"/>
  <c r="H335" i="6" s="1"/>
  <c r="F335" i="13"/>
  <c r="E335" i="13"/>
  <c r="D335" i="13"/>
  <c r="C335" i="13"/>
  <c r="F335" i="12"/>
  <c r="E335" i="12"/>
  <c r="D335" i="12"/>
  <c r="C335" i="12"/>
  <c r="F335" i="11"/>
  <c r="E335" i="11"/>
  <c r="D335" i="11"/>
  <c r="C335" i="11"/>
  <c r="E335" i="10"/>
  <c r="D335" i="10"/>
  <c r="C335" i="10"/>
  <c r="F335" i="9"/>
  <c r="E335" i="9"/>
  <c r="D335" i="9"/>
  <c r="C335" i="9"/>
  <c r="F335" i="8"/>
  <c r="E335" i="8"/>
  <c r="D335" i="8"/>
  <c r="C335" i="8"/>
  <c r="E335" i="7"/>
  <c r="D335" i="7"/>
  <c r="C335" i="7"/>
  <c r="O334" i="5"/>
  <c r="H334" i="6" s="1"/>
  <c r="F334" i="13"/>
  <c r="E334" i="13"/>
  <c r="D334" i="13"/>
  <c r="C334" i="13"/>
  <c r="F334" i="12"/>
  <c r="E334" i="12"/>
  <c r="D334" i="12"/>
  <c r="C334" i="12"/>
  <c r="F334" i="11"/>
  <c r="E334" i="11"/>
  <c r="D334" i="11"/>
  <c r="C334" i="11"/>
  <c r="E334" i="10"/>
  <c r="D334" i="10"/>
  <c r="C334" i="10"/>
  <c r="F334" i="9"/>
  <c r="E334" i="9"/>
  <c r="D334" i="9"/>
  <c r="C334" i="9"/>
  <c r="F334" i="8"/>
  <c r="E334" i="8"/>
  <c r="D334" i="8"/>
  <c r="C334" i="8"/>
  <c r="E334" i="7"/>
  <c r="D334" i="7"/>
  <c r="C334" i="7"/>
  <c r="O333" i="5"/>
  <c r="H333" i="6" s="1"/>
  <c r="F333" i="13"/>
  <c r="E333" i="13"/>
  <c r="D333" i="13"/>
  <c r="C333" i="13"/>
  <c r="F333" i="12"/>
  <c r="E333" i="12"/>
  <c r="D333" i="12"/>
  <c r="C333" i="12"/>
  <c r="F333" i="11"/>
  <c r="E333" i="11"/>
  <c r="D333" i="11"/>
  <c r="C333" i="11"/>
  <c r="E333" i="10"/>
  <c r="D333" i="10"/>
  <c r="C333" i="10"/>
  <c r="F333" i="9"/>
  <c r="E333" i="9"/>
  <c r="D333" i="9"/>
  <c r="C333" i="9"/>
  <c r="F333" i="8"/>
  <c r="E333" i="8"/>
  <c r="D333" i="8"/>
  <c r="C333" i="8"/>
  <c r="E333" i="7"/>
  <c r="D333" i="7"/>
  <c r="C333" i="7"/>
  <c r="B334" i="6" l="1"/>
  <c r="T334" i="6" s="1"/>
  <c r="G334" i="6"/>
  <c r="AB334" i="6" s="1"/>
  <c r="B333" i="6"/>
  <c r="T333" i="6" s="1"/>
  <c r="G333" i="6"/>
  <c r="AB333" i="6" s="1"/>
  <c r="B335" i="6"/>
  <c r="T335" i="6" s="1"/>
  <c r="G335" i="6"/>
  <c r="AB335" i="6" s="1"/>
  <c r="B335" i="7"/>
  <c r="B335" i="8"/>
  <c r="B335" i="13"/>
  <c r="B335" i="10"/>
  <c r="B335" i="12"/>
  <c r="B335" i="9"/>
  <c r="B335" i="11"/>
  <c r="B334" i="10"/>
  <c r="B334" i="13"/>
  <c r="B334" i="7"/>
  <c r="B334" i="8"/>
  <c r="B334" i="9"/>
  <c r="B334" i="12"/>
  <c r="B334" i="11"/>
  <c r="B333" i="9"/>
  <c r="B333" i="12"/>
  <c r="B333" i="10"/>
  <c r="B333" i="13"/>
  <c r="B333" i="7"/>
  <c r="B333" i="8"/>
  <c r="B333" i="11"/>
  <c r="AE334" i="6" l="1"/>
  <c r="AD334" i="6"/>
  <c r="AC334" i="6"/>
  <c r="AD335" i="6"/>
  <c r="AC335" i="6"/>
  <c r="AE335" i="6"/>
  <c r="AE333" i="6"/>
  <c r="AD333" i="6"/>
  <c r="AC333" i="6"/>
  <c r="O333" i="6"/>
  <c r="P333" i="6"/>
  <c r="N333" i="6"/>
  <c r="G333" i="11" s="1"/>
  <c r="O335" i="6"/>
  <c r="P335" i="6"/>
  <c r="N335" i="6"/>
  <c r="G335" i="11" s="1"/>
  <c r="N334" i="6"/>
  <c r="G334" i="11" s="1"/>
  <c r="O334" i="6"/>
  <c r="P334" i="6"/>
  <c r="T1286" i="3"/>
  <c r="S1286" i="3"/>
  <c r="R1286" i="3"/>
  <c r="Q1286" i="3"/>
  <c r="P1286" i="3"/>
  <c r="T1285" i="3"/>
  <c r="S1285" i="3"/>
  <c r="R1285" i="3"/>
  <c r="Q1285" i="3"/>
  <c r="P1285" i="3"/>
  <c r="T1284" i="3"/>
  <c r="S1284" i="3"/>
  <c r="R1284" i="3"/>
  <c r="Q1284" i="3"/>
  <c r="P1284" i="3"/>
  <c r="T1283" i="3"/>
  <c r="S1283" i="3"/>
  <c r="R1283" i="3"/>
  <c r="Q1283" i="3"/>
  <c r="P1283" i="3"/>
  <c r="D423" i="12" l="1"/>
  <c r="E337" i="11"/>
  <c r="D18" i="10"/>
  <c r="P1282" i="3" l="1"/>
  <c r="Q1282" i="3"/>
  <c r="R1282" i="3"/>
  <c r="S1282" i="3"/>
  <c r="T1282" i="3"/>
  <c r="D23" i="8"/>
  <c r="O76" i="5" l="1"/>
  <c r="H76" i="6" s="1"/>
  <c r="F76" i="13"/>
  <c r="D76" i="13"/>
  <c r="C76" i="13"/>
  <c r="F76" i="12"/>
  <c r="D76" i="12"/>
  <c r="C76" i="12"/>
  <c r="F76" i="11"/>
  <c r="D76" i="11"/>
  <c r="C76" i="11"/>
  <c r="D76" i="10"/>
  <c r="C76" i="10"/>
  <c r="F76" i="9"/>
  <c r="D76" i="9"/>
  <c r="C76" i="9"/>
  <c r="F76" i="8"/>
  <c r="E76" i="8"/>
  <c r="D76" i="8"/>
  <c r="C76" i="8"/>
  <c r="E76" i="7"/>
  <c r="D76" i="7"/>
  <c r="C76" i="7"/>
  <c r="E8" i="9"/>
  <c r="B76" i="13" l="1"/>
  <c r="AE76" i="6" s="1"/>
  <c r="G76" i="6"/>
  <c r="AB76" i="6" s="1"/>
  <c r="B76" i="9"/>
  <c r="B76" i="11"/>
  <c r="B76" i="8"/>
  <c r="B76" i="10"/>
  <c r="B76" i="12"/>
  <c r="B76" i="7"/>
  <c r="B76" i="6"/>
  <c r="T76" i="6" s="1"/>
  <c r="E138" i="8"/>
  <c r="AC76" i="6" l="1"/>
  <c r="AD76" i="6"/>
  <c r="E182" i="9"/>
  <c r="P76" i="6" l="1"/>
  <c r="O76" i="6"/>
  <c r="N76" i="6"/>
  <c r="G76" i="11" s="1"/>
  <c r="E401" i="9"/>
  <c r="T1281" i="3"/>
  <c r="S1281" i="3"/>
  <c r="R1281" i="3"/>
  <c r="Q1281" i="3"/>
  <c r="P1281" i="3"/>
  <c r="T1280" i="3"/>
  <c r="S1280" i="3"/>
  <c r="R1280" i="3"/>
  <c r="Q1280" i="3"/>
  <c r="P1280" i="3"/>
  <c r="T1279" i="3"/>
  <c r="S1279" i="3"/>
  <c r="R1279" i="3"/>
  <c r="Q1279" i="3"/>
  <c r="P1279" i="3"/>
  <c r="T1278" i="3"/>
  <c r="S1278" i="3"/>
  <c r="R1278" i="3"/>
  <c r="Q1278" i="3"/>
  <c r="P1278" i="3"/>
  <c r="T1277" i="3"/>
  <c r="S1277" i="3"/>
  <c r="R1277" i="3"/>
  <c r="Q1277" i="3"/>
  <c r="P1277" i="3"/>
  <c r="T1276" i="3"/>
  <c r="S1276" i="3"/>
  <c r="R1276" i="3"/>
  <c r="Q1276" i="3"/>
  <c r="P1276" i="3"/>
  <c r="T1275" i="3"/>
  <c r="S1275" i="3"/>
  <c r="R1275" i="3"/>
  <c r="Q1275" i="3"/>
  <c r="P1275" i="3"/>
  <c r="T1274" i="3" l="1"/>
  <c r="S1274" i="3"/>
  <c r="R1274" i="3"/>
  <c r="Q1274" i="3"/>
  <c r="P1274" i="3"/>
  <c r="T1273" i="3"/>
  <c r="S1273" i="3"/>
  <c r="R1273" i="3"/>
  <c r="Q1273" i="3"/>
  <c r="P1273" i="3"/>
  <c r="T1272" i="3"/>
  <c r="S1272" i="3"/>
  <c r="R1272" i="3"/>
  <c r="Q1272" i="3"/>
  <c r="P1272" i="3"/>
  <c r="O200" i="5" l="1"/>
  <c r="H200" i="6" s="1"/>
  <c r="F200" i="13"/>
  <c r="E200" i="13"/>
  <c r="D200" i="13"/>
  <c r="C200" i="13"/>
  <c r="F200" i="12"/>
  <c r="E200" i="12"/>
  <c r="D200" i="12"/>
  <c r="C200" i="12"/>
  <c r="F200" i="11"/>
  <c r="E200" i="11"/>
  <c r="D200" i="11"/>
  <c r="C200" i="11"/>
  <c r="E200" i="10"/>
  <c r="D200" i="10"/>
  <c r="C200" i="10"/>
  <c r="F200" i="9"/>
  <c r="E200" i="9"/>
  <c r="D200" i="9"/>
  <c r="C200" i="9"/>
  <c r="F200" i="8"/>
  <c r="E200" i="8"/>
  <c r="D200" i="8"/>
  <c r="C200" i="8"/>
  <c r="E200" i="7"/>
  <c r="D200" i="7"/>
  <c r="C200" i="7"/>
  <c r="G200" i="6" l="1"/>
  <c r="AB200" i="6" s="1"/>
  <c r="B200" i="9"/>
  <c r="B200" i="6"/>
  <c r="T200" i="6" s="1"/>
  <c r="B200" i="11"/>
  <c r="B200" i="7"/>
  <c r="B200" i="8"/>
  <c r="B200" i="10"/>
  <c r="B200" i="13"/>
  <c r="B200" i="12"/>
  <c r="E209" i="9"/>
  <c r="M312" i="5"/>
  <c r="M312" i="6" s="1"/>
  <c r="P1271" i="3"/>
  <c r="Q1271" i="3"/>
  <c r="R1271" i="3"/>
  <c r="S1271" i="3"/>
  <c r="T1271" i="3"/>
  <c r="T1270" i="3"/>
  <c r="S1270" i="3"/>
  <c r="R1270" i="3"/>
  <c r="Q1270" i="3"/>
  <c r="P1270" i="3"/>
  <c r="T1269" i="3"/>
  <c r="S1269" i="3"/>
  <c r="R1269" i="3"/>
  <c r="Q1269" i="3"/>
  <c r="P1269" i="3"/>
  <c r="O420" i="5"/>
  <c r="H420" i="6" s="1"/>
  <c r="F420" i="13"/>
  <c r="E420" i="13"/>
  <c r="D420" i="13"/>
  <c r="C420" i="13"/>
  <c r="F420" i="12"/>
  <c r="E420" i="12"/>
  <c r="D420" i="12"/>
  <c r="C420" i="12"/>
  <c r="F420" i="11"/>
  <c r="E420" i="11"/>
  <c r="D420" i="11"/>
  <c r="C420" i="11"/>
  <c r="E420" i="10"/>
  <c r="D420" i="10"/>
  <c r="C420" i="10"/>
  <c r="F453" i="13"/>
  <c r="E453" i="13"/>
  <c r="D453" i="13"/>
  <c r="C453" i="13"/>
  <c r="G453" i="6"/>
  <c r="AB453" i="6" s="1"/>
  <c r="F452" i="13"/>
  <c r="E452" i="13"/>
  <c r="D452" i="13"/>
  <c r="C452" i="13"/>
  <c r="G452" i="6"/>
  <c r="AB452" i="6" s="1"/>
  <c r="F451" i="13"/>
  <c r="E451" i="13"/>
  <c r="D451" i="13"/>
  <c r="C451" i="13"/>
  <c r="F450" i="13"/>
  <c r="E450" i="13"/>
  <c r="D450" i="13"/>
  <c r="C450" i="13"/>
  <c r="F449" i="13"/>
  <c r="E449" i="13"/>
  <c r="D449" i="13"/>
  <c r="C449" i="13"/>
  <c r="F448" i="13"/>
  <c r="E448" i="13"/>
  <c r="D448" i="13"/>
  <c r="C448" i="13"/>
  <c r="F447" i="13"/>
  <c r="E447" i="13"/>
  <c r="D447" i="13"/>
  <c r="C447" i="13"/>
  <c r="F446" i="13"/>
  <c r="E446" i="13"/>
  <c r="D446" i="13"/>
  <c r="C446" i="13"/>
  <c r="F445" i="13"/>
  <c r="E445" i="13"/>
  <c r="D445" i="13"/>
  <c r="C445" i="13"/>
  <c r="B445" i="11"/>
  <c r="F444" i="13"/>
  <c r="E444" i="13"/>
  <c r="D444" i="13"/>
  <c r="C444" i="13"/>
  <c r="F443" i="13"/>
  <c r="E443" i="13"/>
  <c r="D443" i="13"/>
  <c r="C443" i="13"/>
  <c r="F442" i="13"/>
  <c r="E442" i="13"/>
  <c r="D442" i="13"/>
  <c r="C442" i="13"/>
  <c r="F441" i="13"/>
  <c r="E441" i="13"/>
  <c r="D441" i="13"/>
  <c r="C441" i="13"/>
  <c r="F440" i="13"/>
  <c r="E440" i="13"/>
  <c r="D440" i="13"/>
  <c r="C440" i="13"/>
  <c r="F439" i="13"/>
  <c r="E439" i="13"/>
  <c r="D439" i="13"/>
  <c r="C439" i="13"/>
  <c r="F438" i="13"/>
  <c r="E438" i="13"/>
  <c r="D438" i="13"/>
  <c r="C438" i="13"/>
  <c r="F437" i="13"/>
  <c r="E437" i="13"/>
  <c r="D437" i="13"/>
  <c r="C437" i="13"/>
  <c r="G437" i="6"/>
  <c r="AB437" i="6" s="1"/>
  <c r="F436" i="13"/>
  <c r="E436" i="13"/>
  <c r="D436" i="13"/>
  <c r="C436" i="13"/>
  <c r="F435" i="13"/>
  <c r="E435" i="13"/>
  <c r="D435" i="13"/>
  <c r="C435" i="13"/>
  <c r="G435" i="6"/>
  <c r="AB435" i="6" s="1"/>
  <c r="F434" i="13"/>
  <c r="E434" i="13"/>
  <c r="D434" i="13"/>
  <c r="C434" i="13"/>
  <c r="F433" i="13"/>
  <c r="E433" i="13"/>
  <c r="D433" i="13"/>
  <c r="C433" i="13"/>
  <c r="F432" i="13"/>
  <c r="E432" i="13"/>
  <c r="D432" i="13"/>
  <c r="C432" i="13"/>
  <c r="F431" i="13"/>
  <c r="E431" i="13"/>
  <c r="D431" i="13"/>
  <c r="C431" i="13"/>
  <c r="F430" i="13"/>
  <c r="E430" i="13"/>
  <c r="D430" i="13"/>
  <c r="C430" i="13"/>
  <c r="F429" i="13"/>
  <c r="E429" i="13"/>
  <c r="D429" i="13"/>
  <c r="C429" i="13"/>
  <c r="F428" i="13"/>
  <c r="E428" i="13"/>
  <c r="D428" i="13"/>
  <c r="C428" i="13"/>
  <c r="F427" i="13"/>
  <c r="E427" i="13"/>
  <c r="D427" i="13"/>
  <c r="C427" i="13"/>
  <c r="F426" i="13"/>
  <c r="E426" i="13"/>
  <c r="D426" i="13"/>
  <c r="C426" i="13"/>
  <c r="F425" i="13"/>
  <c r="E425" i="13"/>
  <c r="D425" i="13"/>
  <c r="C425" i="13"/>
  <c r="F424" i="13"/>
  <c r="E424" i="13"/>
  <c r="D424" i="13"/>
  <c r="C424" i="13"/>
  <c r="F423" i="13"/>
  <c r="E423" i="13"/>
  <c r="D423" i="13"/>
  <c r="C423" i="13"/>
  <c r="F422" i="13"/>
  <c r="E422" i="13"/>
  <c r="D422" i="13"/>
  <c r="C422" i="13"/>
  <c r="F421" i="13"/>
  <c r="E421" i="13"/>
  <c r="D421" i="13"/>
  <c r="C421" i="13"/>
  <c r="F419" i="13"/>
  <c r="E419" i="13"/>
  <c r="D419" i="13"/>
  <c r="C419" i="13"/>
  <c r="F418" i="13"/>
  <c r="E418" i="13"/>
  <c r="D418" i="13"/>
  <c r="C418" i="13"/>
  <c r="F417" i="13"/>
  <c r="E417" i="13"/>
  <c r="D417" i="13"/>
  <c r="C417" i="13"/>
  <c r="F416" i="13"/>
  <c r="E416" i="13"/>
  <c r="D416" i="13"/>
  <c r="C416" i="13"/>
  <c r="F415" i="13"/>
  <c r="E415" i="13"/>
  <c r="D415" i="13"/>
  <c r="C415" i="13"/>
  <c r="G415" i="6"/>
  <c r="AB415" i="6" s="1"/>
  <c r="F414" i="13"/>
  <c r="E414" i="13"/>
  <c r="D414" i="13"/>
  <c r="C414" i="13"/>
  <c r="B414" i="9"/>
  <c r="F413" i="13"/>
  <c r="E413" i="13"/>
  <c r="D413" i="13"/>
  <c r="C413" i="13"/>
  <c r="B413" i="13"/>
  <c r="F412" i="13"/>
  <c r="E412" i="13"/>
  <c r="D412" i="13"/>
  <c r="C412" i="13"/>
  <c r="F411" i="13"/>
  <c r="E411" i="13"/>
  <c r="D411" i="13"/>
  <c r="C411" i="13"/>
  <c r="F410" i="13"/>
  <c r="E410" i="13"/>
  <c r="D410" i="13"/>
  <c r="C410" i="13"/>
  <c r="B410" i="13"/>
  <c r="F408" i="13"/>
  <c r="E408" i="13"/>
  <c r="D408" i="13"/>
  <c r="C408" i="13"/>
  <c r="F407" i="13"/>
  <c r="E407" i="13"/>
  <c r="D407" i="13"/>
  <c r="C407" i="13"/>
  <c r="F406" i="13"/>
  <c r="E406" i="13"/>
  <c r="D406" i="13"/>
  <c r="C406" i="13"/>
  <c r="F405" i="13"/>
  <c r="E405" i="13"/>
  <c r="D405" i="13"/>
  <c r="C405" i="13"/>
  <c r="F404" i="13"/>
  <c r="E404" i="13"/>
  <c r="D404" i="13"/>
  <c r="C404" i="13"/>
  <c r="F403" i="13"/>
  <c r="E403" i="13"/>
  <c r="D403" i="13"/>
  <c r="C403" i="13"/>
  <c r="F402" i="13"/>
  <c r="E402" i="13"/>
  <c r="D402" i="13"/>
  <c r="C402" i="13"/>
  <c r="F401" i="13"/>
  <c r="E401" i="13"/>
  <c r="D401" i="13"/>
  <c r="C401" i="13"/>
  <c r="F400" i="13"/>
  <c r="E400" i="13"/>
  <c r="D400" i="13"/>
  <c r="C400" i="13"/>
  <c r="G400" i="6"/>
  <c r="AB400" i="6" s="1"/>
  <c r="F399" i="13"/>
  <c r="E399" i="13"/>
  <c r="D399" i="13"/>
  <c r="C399" i="13"/>
  <c r="F398" i="13"/>
  <c r="E398" i="13"/>
  <c r="D398" i="13"/>
  <c r="C398" i="13"/>
  <c r="F397" i="13"/>
  <c r="E397" i="13"/>
  <c r="D397" i="13"/>
  <c r="C397" i="13"/>
  <c r="F396" i="13"/>
  <c r="E396" i="13"/>
  <c r="D396" i="13"/>
  <c r="C396" i="13"/>
  <c r="G396" i="6"/>
  <c r="AB396" i="6" s="1"/>
  <c r="F394" i="13"/>
  <c r="E394" i="13"/>
  <c r="D394" i="13"/>
  <c r="C394" i="13"/>
  <c r="G394" i="6"/>
  <c r="AB394" i="6" s="1"/>
  <c r="F393" i="13"/>
  <c r="E393" i="13"/>
  <c r="D393" i="13"/>
  <c r="C393" i="13"/>
  <c r="F392" i="13"/>
  <c r="E392" i="13"/>
  <c r="D392" i="13"/>
  <c r="C392" i="13"/>
  <c r="F391" i="13"/>
  <c r="E391" i="13"/>
  <c r="D391" i="13"/>
  <c r="C391" i="13"/>
  <c r="F390" i="13"/>
  <c r="E390" i="13"/>
  <c r="D390" i="13"/>
  <c r="C390" i="13"/>
  <c r="F389" i="13"/>
  <c r="E389" i="13"/>
  <c r="D389" i="13"/>
  <c r="C389" i="13"/>
  <c r="G389" i="6"/>
  <c r="AB389" i="6" s="1"/>
  <c r="F388" i="13"/>
  <c r="E388" i="13"/>
  <c r="D388" i="13"/>
  <c r="C388" i="13"/>
  <c r="F387" i="13"/>
  <c r="E387" i="13"/>
  <c r="D387" i="13"/>
  <c r="C387" i="13"/>
  <c r="F386" i="13"/>
  <c r="E386" i="13"/>
  <c r="D386" i="13"/>
  <c r="C386" i="13"/>
  <c r="F385" i="13"/>
  <c r="E385" i="13"/>
  <c r="D385" i="13"/>
  <c r="C385" i="13"/>
  <c r="F384" i="13"/>
  <c r="E384" i="13"/>
  <c r="D384" i="13"/>
  <c r="C384" i="13"/>
  <c r="F383" i="13"/>
  <c r="E383" i="13"/>
  <c r="D383" i="13"/>
  <c r="C383" i="13"/>
  <c r="G383" i="6"/>
  <c r="AB383" i="6" s="1"/>
  <c r="F382" i="13"/>
  <c r="E382" i="13"/>
  <c r="D382" i="13"/>
  <c r="C382" i="13"/>
  <c r="G382" i="6"/>
  <c r="AB382" i="6" s="1"/>
  <c r="F381" i="13"/>
  <c r="E381" i="13"/>
  <c r="D381" i="13"/>
  <c r="C381" i="13"/>
  <c r="F380" i="13"/>
  <c r="E380" i="13"/>
  <c r="D380" i="13"/>
  <c r="C380" i="13"/>
  <c r="F379" i="13"/>
  <c r="E379" i="13"/>
  <c r="D379" i="13"/>
  <c r="C379" i="13"/>
  <c r="F378" i="13"/>
  <c r="E378" i="13"/>
  <c r="D378" i="13"/>
  <c r="C378" i="13"/>
  <c r="F377" i="13"/>
  <c r="E377" i="13"/>
  <c r="D377" i="13"/>
  <c r="C377" i="13"/>
  <c r="G377" i="6"/>
  <c r="AB377" i="6" s="1"/>
  <c r="F376" i="13"/>
  <c r="E376" i="13"/>
  <c r="D376" i="13"/>
  <c r="C376" i="13"/>
  <c r="F375" i="13"/>
  <c r="E375" i="13"/>
  <c r="D375" i="13"/>
  <c r="C375" i="13"/>
  <c r="F374" i="13"/>
  <c r="E374" i="13"/>
  <c r="D374" i="13"/>
  <c r="C374" i="13"/>
  <c r="G374" i="6"/>
  <c r="AB374" i="6" s="1"/>
  <c r="F373" i="13"/>
  <c r="E373" i="13"/>
  <c r="D373" i="13"/>
  <c r="C373" i="13"/>
  <c r="G373" i="6"/>
  <c r="AB373" i="6" s="1"/>
  <c r="F372" i="13"/>
  <c r="E372" i="13"/>
  <c r="D372" i="13"/>
  <c r="C372" i="13"/>
  <c r="F371" i="13"/>
  <c r="E371" i="13"/>
  <c r="D371" i="13"/>
  <c r="C371" i="13"/>
  <c r="B371" i="11"/>
  <c r="F370" i="13"/>
  <c r="E370" i="13"/>
  <c r="D370" i="13"/>
  <c r="C370" i="13"/>
  <c r="F369" i="13"/>
  <c r="E369" i="13"/>
  <c r="D369" i="13"/>
  <c r="C369" i="13"/>
  <c r="G369" i="6"/>
  <c r="AB369" i="6" s="1"/>
  <c r="F368" i="13"/>
  <c r="E368" i="13"/>
  <c r="D368" i="13"/>
  <c r="C368" i="13"/>
  <c r="F366" i="13"/>
  <c r="E366" i="13"/>
  <c r="D366" i="13"/>
  <c r="C366" i="13"/>
  <c r="F364" i="13"/>
  <c r="E364" i="13"/>
  <c r="D364" i="13"/>
  <c r="C364" i="13"/>
  <c r="F363" i="13"/>
  <c r="E363" i="13"/>
  <c r="D363" i="13"/>
  <c r="C363" i="13"/>
  <c r="G363" i="6"/>
  <c r="AB363" i="6" s="1"/>
  <c r="F362" i="13"/>
  <c r="E362" i="13"/>
  <c r="D362" i="13"/>
  <c r="C362" i="13"/>
  <c r="F361" i="13"/>
  <c r="E361" i="13"/>
  <c r="D361" i="13"/>
  <c r="C361" i="13"/>
  <c r="F360" i="13"/>
  <c r="E360" i="13"/>
  <c r="D360" i="13"/>
  <c r="C360" i="13"/>
  <c r="F359" i="13"/>
  <c r="E359" i="13"/>
  <c r="D359" i="13"/>
  <c r="C359" i="13"/>
  <c r="F358" i="13"/>
  <c r="E358" i="13"/>
  <c r="D358" i="13"/>
  <c r="C358" i="13"/>
  <c r="G358" i="6"/>
  <c r="AB358" i="6" s="1"/>
  <c r="F357" i="13"/>
  <c r="E357" i="13"/>
  <c r="D357" i="13"/>
  <c r="C357" i="13"/>
  <c r="F356" i="13"/>
  <c r="E356" i="13"/>
  <c r="D356" i="13"/>
  <c r="C356" i="13"/>
  <c r="F355" i="13"/>
  <c r="E355" i="13"/>
  <c r="D355" i="13"/>
  <c r="C355" i="13"/>
  <c r="F354" i="13"/>
  <c r="E354" i="13"/>
  <c r="D354" i="13"/>
  <c r="C354" i="13"/>
  <c r="G354" i="6"/>
  <c r="AB354" i="6" s="1"/>
  <c r="F353" i="13"/>
  <c r="E353" i="13"/>
  <c r="D353" i="13"/>
  <c r="C353" i="13"/>
  <c r="F352" i="13"/>
  <c r="E352" i="13"/>
  <c r="D352" i="13"/>
  <c r="C352" i="13"/>
  <c r="F351" i="13"/>
  <c r="E351" i="13"/>
  <c r="D351" i="13"/>
  <c r="C351" i="13"/>
  <c r="G351" i="6"/>
  <c r="AB351" i="6" s="1"/>
  <c r="F350" i="13"/>
  <c r="E350" i="13"/>
  <c r="D350" i="13"/>
  <c r="C350" i="13"/>
  <c r="F349" i="13"/>
  <c r="E349" i="13"/>
  <c r="D349" i="13"/>
  <c r="C349" i="13"/>
  <c r="G349" i="6"/>
  <c r="AB349" i="6" s="1"/>
  <c r="F348" i="13"/>
  <c r="E348" i="13"/>
  <c r="D348" i="13"/>
  <c r="C348" i="13"/>
  <c r="F347" i="13"/>
  <c r="E347" i="13"/>
  <c r="D347" i="13"/>
  <c r="C347" i="13"/>
  <c r="F346" i="13"/>
  <c r="E346" i="13"/>
  <c r="D346" i="13"/>
  <c r="C346" i="13"/>
  <c r="F345" i="13"/>
  <c r="E345" i="13"/>
  <c r="D345" i="13"/>
  <c r="C345" i="13"/>
  <c r="F344" i="13"/>
  <c r="E344" i="13"/>
  <c r="D344" i="13"/>
  <c r="C344" i="13"/>
  <c r="F343" i="13"/>
  <c r="E343" i="13"/>
  <c r="D343" i="13"/>
  <c r="C343" i="13"/>
  <c r="G343" i="6"/>
  <c r="AB343" i="6" s="1"/>
  <c r="F342" i="13"/>
  <c r="E342" i="13"/>
  <c r="D342" i="13"/>
  <c r="C342" i="13"/>
  <c r="F341" i="13"/>
  <c r="E341" i="13"/>
  <c r="D341" i="13"/>
  <c r="C341" i="13"/>
  <c r="F340" i="13"/>
  <c r="E340" i="13"/>
  <c r="D340" i="13"/>
  <c r="C340" i="13"/>
  <c r="G340" i="6"/>
  <c r="AB340" i="6" s="1"/>
  <c r="F339" i="13"/>
  <c r="E339" i="13"/>
  <c r="D339" i="13"/>
  <c r="C339" i="13"/>
  <c r="G339" i="6"/>
  <c r="AB339" i="6" s="1"/>
  <c r="F338" i="13"/>
  <c r="E338" i="13"/>
  <c r="D338" i="13"/>
  <c r="C338" i="13"/>
  <c r="F337" i="13"/>
  <c r="E337" i="13"/>
  <c r="D337" i="13"/>
  <c r="C337" i="13"/>
  <c r="F336" i="13"/>
  <c r="E336" i="13"/>
  <c r="D336" i="13"/>
  <c r="C336" i="13"/>
  <c r="F332" i="13"/>
  <c r="E332" i="13"/>
  <c r="D332" i="13"/>
  <c r="C332" i="13"/>
  <c r="G332" i="6"/>
  <c r="AB332" i="6" s="1"/>
  <c r="F331" i="13"/>
  <c r="E331" i="13"/>
  <c r="D331" i="13"/>
  <c r="C331" i="13"/>
  <c r="F330" i="13"/>
  <c r="E330" i="13"/>
  <c r="D330" i="13"/>
  <c r="C330" i="13"/>
  <c r="F329" i="13"/>
  <c r="E329" i="13"/>
  <c r="D329" i="13"/>
  <c r="C329" i="13"/>
  <c r="F328" i="13"/>
  <c r="E328" i="13"/>
  <c r="D328" i="13"/>
  <c r="C328" i="13"/>
  <c r="F327" i="13"/>
  <c r="E327" i="13"/>
  <c r="D327" i="13"/>
  <c r="C327" i="13"/>
  <c r="F326" i="13"/>
  <c r="E326" i="13"/>
  <c r="D326" i="13"/>
  <c r="C326" i="13"/>
  <c r="F325" i="13"/>
  <c r="E325" i="13"/>
  <c r="D325" i="13"/>
  <c r="C325" i="13"/>
  <c r="F324" i="13"/>
  <c r="E324" i="13"/>
  <c r="D324" i="13"/>
  <c r="C324" i="13"/>
  <c r="F323" i="13"/>
  <c r="E323" i="13"/>
  <c r="D323" i="13"/>
  <c r="C323" i="13"/>
  <c r="F322" i="13"/>
  <c r="E322" i="13"/>
  <c r="D322" i="13"/>
  <c r="C322" i="13"/>
  <c r="F321" i="13"/>
  <c r="E321" i="13"/>
  <c r="D321" i="13"/>
  <c r="C321" i="13"/>
  <c r="F320" i="13"/>
  <c r="E320" i="13"/>
  <c r="D320" i="13"/>
  <c r="C320" i="13"/>
  <c r="F319" i="13"/>
  <c r="E319" i="13"/>
  <c r="D319" i="13"/>
  <c r="C319" i="13"/>
  <c r="G319" i="6"/>
  <c r="AB319" i="6" s="1"/>
  <c r="F318" i="13"/>
  <c r="E318" i="13"/>
  <c r="D318" i="13"/>
  <c r="C318" i="13"/>
  <c r="F317" i="13"/>
  <c r="E317" i="13"/>
  <c r="D317" i="13"/>
  <c r="C317" i="13"/>
  <c r="F316" i="13"/>
  <c r="E316" i="13"/>
  <c r="D316" i="13"/>
  <c r="C316" i="13"/>
  <c r="G316" i="6"/>
  <c r="AB316" i="6" s="1"/>
  <c r="F315" i="13"/>
  <c r="E315" i="13"/>
  <c r="D315" i="13"/>
  <c r="C315" i="13"/>
  <c r="G315" i="6"/>
  <c r="AB315" i="6" s="1"/>
  <c r="F314" i="13"/>
  <c r="E314" i="13"/>
  <c r="D314" i="13"/>
  <c r="C314" i="13"/>
  <c r="G314" i="6"/>
  <c r="AB314" i="6" s="1"/>
  <c r="F313" i="13"/>
  <c r="E313" i="13"/>
  <c r="D313" i="13"/>
  <c r="C313" i="13"/>
  <c r="F312" i="13"/>
  <c r="E312" i="13"/>
  <c r="D312" i="13"/>
  <c r="C312" i="13"/>
  <c r="F311" i="13"/>
  <c r="E311" i="13"/>
  <c r="D311" i="13"/>
  <c r="C311" i="13"/>
  <c r="F310" i="13"/>
  <c r="E310" i="13"/>
  <c r="D310" i="13"/>
  <c r="C310" i="13"/>
  <c r="F309" i="13"/>
  <c r="E309" i="13"/>
  <c r="D309" i="13"/>
  <c r="C309" i="13"/>
  <c r="B309" i="10"/>
  <c r="F308" i="13"/>
  <c r="E308" i="13"/>
  <c r="D308" i="13"/>
  <c r="C308" i="13"/>
  <c r="F307" i="13"/>
  <c r="E307" i="13"/>
  <c r="D307" i="13"/>
  <c r="C307" i="13"/>
  <c r="F306" i="13"/>
  <c r="E306" i="13"/>
  <c r="D306" i="13"/>
  <c r="C306" i="13"/>
  <c r="G306" i="6"/>
  <c r="AB306" i="6" s="1"/>
  <c r="F305" i="13"/>
  <c r="E305" i="13"/>
  <c r="D305" i="13"/>
  <c r="C305" i="13"/>
  <c r="B305" i="9"/>
  <c r="F304" i="13"/>
  <c r="E304" i="13"/>
  <c r="D304" i="13"/>
  <c r="C304" i="13"/>
  <c r="F303" i="13"/>
  <c r="E303" i="13"/>
  <c r="D303" i="13"/>
  <c r="C303" i="13"/>
  <c r="F302" i="13"/>
  <c r="E302" i="13"/>
  <c r="D302" i="13"/>
  <c r="C302" i="13"/>
  <c r="G302" i="6"/>
  <c r="AB302" i="6" s="1"/>
  <c r="F301" i="13"/>
  <c r="E301" i="13"/>
  <c r="D301" i="13"/>
  <c r="C301" i="13"/>
  <c r="F300" i="13"/>
  <c r="E300" i="13"/>
  <c r="D300" i="13"/>
  <c r="C300" i="13"/>
  <c r="F299" i="13"/>
  <c r="E299" i="13"/>
  <c r="D299" i="13"/>
  <c r="C299" i="13"/>
  <c r="F298" i="13"/>
  <c r="E298" i="13"/>
  <c r="D298" i="13"/>
  <c r="C298" i="13"/>
  <c r="F297" i="13"/>
  <c r="E297" i="13"/>
  <c r="D297" i="13"/>
  <c r="C297" i="13"/>
  <c r="F296" i="13"/>
  <c r="E296" i="13"/>
  <c r="D296" i="13"/>
  <c r="C296" i="13"/>
  <c r="F295" i="13"/>
  <c r="E295" i="13"/>
  <c r="D295" i="13"/>
  <c r="C295" i="13"/>
  <c r="F294" i="13"/>
  <c r="E294" i="13"/>
  <c r="D294" i="13"/>
  <c r="C294" i="13"/>
  <c r="F293" i="13"/>
  <c r="E293" i="13"/>
  <c r="D293" i="13"/>
  <c r="C293" i="13"/>
  <c r="F292" i="13"/>
  <c r="E292" i="13"/>
  <c r="D292" i="13"/>
  <c r="C292" i="13"/>
  <c r="F290" i="13"/>
  <c r="E290" i="13"/>
  <c r="D290" i="13"/>
  <c r="C290" i="13"/>
  <c r="F289" i="13"/>
  <c r="E289" i="13"/>
  <c r="D289" i="13"/>
  <c r="C289" i="13"/>
  <c r="F288" i="13"/>
  <c r="E288" i="13"/>
  <c r="D288" i="13"/>
  <c r="C288" i="13"/>
  <c r="F287" i="13"/>
  <c r="E287" i="13"/>
  <c r="D287" i="13"/>
  <c r="C287" i="13"/>
  <c r="F286" i="13"/>
  <c r="E286" i="13"/>
  <c r="D286" i="13"/>
  <c r="C286" i="13"/>
  <c r="F285" i="13"/>
  <c r="E285" i="13"/>
  <c r="D285" i="13"/>
  <c r="C285" i="13"/>
  <c r="F284" i="13"/>
  <c r="E284" i="13"/>
  <c r="D284" i="13"/>
  <c r="C284" i="13"/>
  <c r="F283" i="13"/>
  <c r="E283" i="13"/>
  <c r="D283" i="13"/>
  <c r="C283" i="13"/>
  <c r="F282" i="13"/>
  <c r="E282" i="13"/>
  <c r="D282" i="13"/>
  <c r="C282" i="13"/>
  <c r="F281" i="13"/>
  <c r="E281" i="13"/>
  <c r="D281" i="13"/>
  <c r="C281" i="13"/>
  <c r="F280" i="13"/>
  <c r="E280" i="13"/>
  <c r="D280" i="13"/>
  <c r="C280" i="13"/>
  <c r="F279" i="13"/>
  <c r="E279" i="13"/>
  <c r="D279" i="13"/>
  <c r="C279" i="13"/>
  <c r="F278" i="13"/>
  <c r="E278" i="13"/>
  <c r="D278" i="13"/>
  <c r="C278" i="13"/>
  <c r="F277" i="13"/>
  <c r="E277" i="13"/>
  <c r="D277" i="13"/>
  <c r="C277" i="13"/>
  <c r="F276" i="13"/>
  <c r="E276" i="13"/>
  <c r="D276" i="13"/>
  <c r="C276" i="13"/>
  <c r="F275" i="13"/>
  <c r="E275" i="13"/>
  <c r="D275" i="13"/>
  <c r="C275" i="13"/>
  <c r="F274" i="13"/>
  <c r="E274" i="13"/>
  <c r="D274" i="13"/>
  <c r="C274" i="13"/>
  <c r="F273" i="13"/>
  <c r="E273" i="13"/>
  <c r="D273" i="13"/>
  <c r="C273" i="13"/>
  <c r="F272" i="13"/>
  <c r="E272" i="13"/>
  <c r="D272" i="13"/>
  <c r="C272" i="13"/>
  <c r="G272" i="6"/>
  <c r="AB272" i="6" s="1"/>
  <c r="F271" i="13"/>
  <c r="E271" i="13"/>
  <c r="D271" i="13"/>
  <c r="C271" i="13"/>
  <c r="G271" i="6"/>
  <c r="AB271" i="6" s="1"/>
  <c r="F270" i="13"/>
  <c r="E270" i="13"/>
  <c r="D270" i="13"/>
  <c r="C270" i="13"/>
  <c r="F269" i="13"/>
  <c r="E269" i="13"/>
  <c r="D269" i="13"/>
  <c r="C269" i="13"/>
  <c r="F268" i="13"/>
  <c r="E268" i="13"/>
  <c r="D268" i="13"/>
  <c r="C268" i="13"/>
  <c r="F267" i="13"/>
  <c r="E267" i="13"/>
  <c r="D267" i="13"/>
  <c r="C267" i="13"/>
  <c r="F266" i="13"/>
  <c r="E266" i="13"/>
  <c r="D266" i="13"/>
  <c r="C266" i="13"/>
  <c r="F265" i="13"/>
  <c r="E265" i="13"/>
  <c r="D265" i="13"/>
  <c r="C265" i="13"/>
  <c r="F264" i="13"/>
  <c r="E264" i="13"/>
  <c r="D264" i="13"/>
  <c r="C264" i="13"/>
  <c r="G264" i="6"/>
  <c r="F263" i="13"/>
  <c r="E263" i="13"/>
  <c r="D263" i="13"/>
  <c r="C263" i="13"/>
  <c r="F262" i="13"/>
  <c r="E262" i="13"/>
  <c r="D262" i="13"/>
  <c r="C262" i="13"/>
  <c r="F261" i="13"/>
  <c r="E261" i="13"/>
  <c r="D261" i="13"/>
  <c r="C261" i="13"/>
  <c r="F260" i="13"/>
  <c r="E260" i="13"/>
  <c r="D260" i="13"/>
  <c r="C260" i="13"/>
  <c r="F259" i="13"/>
  <c r="E259" i="13"/>
  <c r="D259" i="13"/>
  <c r="C259" i="13"/>
  <c r="F258" i="13"/>
  <c r="E258" i="13"/>
  <c r="D258" i="13"/>
  <c r="C258" i="13"/>
  <c r="F257" i="13"/>
  <c r="E257" i="13"/>
  <c r="D257" i="13"/>
  <c r="C257" i="13"/>
  <c r="F256" i="13"/>
  <c r="E256" i="13"/>
  <c r="D256" i="13"/>
  <c r="C256" i="13"/>
  <c r="G256" i="6"/>
  <c r="AB256" i="6" s="1"/>
  <c r="F255" i="13"/>
  <c r="E255" i="13"/>
  <c r="D255" i="13"/>
  <c r="C255" i="13"/>
  <c r="F254" i="13"/>
  <c r="E254" i="13"/>
  <c r="D254" i="13"/>
  <c r="C254" i="13"/>
  <c r="G254" i="6"/>
  <c r="AB254" i="6" s="1"/>
  <c r="F252" i="13"/>
  <c r="E252" i="13"/>
  <c r="D252" i="13"/>
  <c r="C252" i="13"/>
  <c r="F251" i="13"/>
  <c r="E251" i="13"/>
  <c r="D251" i="13"/>
  <c r="C251" i="13"/>
  <c r="B251" i="13"/>
  <c r="F250" i="13"/>
  <c r="E250" i="13"/>
  <c r="D250" i="13"/>
  <c r="C250" i="13"/>
  <c r="F249" i="13"/>
  <c r="E249" i="13"/>
  <c r="D249" i="13"/>
  <c r="C249" i="13"/>
  <c r="F248" i="13"/>
  <c r="E248" i="13"/>
  <c r="D248" i="13"/>
  <c r="C248" i="13"/>
  <c r="F247" i="13"/>
  <c r="E247" i="13"/>
  <c r="D247" i="13"/>
  <c r="C247" i="13"/>
  <c r="B247" i="7"/>
  <c r="F246" i="13"/>
  <c r="E246" i="13"/>
  <c r="D246" i="13"/>
  <c r="C246" i="13"/>
  <c r="G246" i="6"/>
  <c r="AB246" i="6" s="1"/>
  <c r="F245" i="13"/>
  <c r="E245" i="13"/>
  <c r="D245" i="13"/>
  <c r="C245" i="13"/>
  <c r="F244" i="13"/>
  <c r="E244" i="13"/>
  <c r="D244" i="13"/>
  <c r="C244" i="13"/>
  <c r="F243" i="13"/>
  <c r="E243" i="13"/>
  <c r="D243" i="13"/>
  <c r="C243" i="13"/>
  <c r="F242" i="13"/>
  <c r="E242" i="13"/>
  <c r="D242" i="13"/>
  <c r="C242" i="13"/>
  <c r="F241" i="13"/>
  <c r="E241" i="13"/>
  <c r="D241" i="13"/>
  <c r="C241" i="13"/>
  <c r="F240" i="13"/>
  <c r="E240" i="13"/>
  <c r="D240" i="13"/>
  <c r="C240" i="13"/>
  <c r="F239" i="13"/>
  <c r="E239" i="13"/>
  <c r="D239" i="13"/>
  <c r="C239" i="13"/>
  <c r="AB239" i="6"/>
  <c r="F238" i="13"/>
  <c r="E238" i="13"/>
  <c r="D238" i="13"/>
  <c r="C238" i="13"/>
  <c r="F237" i="13"/>
  <c r="E237" i="13"/>
  <c r="D237" i="13"/>
  <c r="C237" i="13"/>
  <c r="G237" i="6"/>
  <c r="AB237" i="6" s="1"/>
  <c r="F236" i="13"/>
  <c r="E236" i="13"/>
  <c r="D236" i="13"/>
  <c r="C236" i="13"/>
  <c r="F235" i="13"/>
  <c r="E235" i="13"/>
  <c r="D235" i="13"/>
  <c r="C235" i="13"/>
  <c r="G235" i="6"/>
  <c r="AB235" i="6" s="1"/>
  <c r="F234" i="13"/>
  <c r="E234" i="13"/>
  <c r="D234" i="13"/>
  <c r="C234" i="13"/>
  <c r="G234" i="6"/>
  <c r="AB234" i="6" s="1"/>
  <c r="F233" i="13"/>
  <c r="E233" i="13"/>
  <c r="D233" i="13"/>
  <c r="C233" i="13"/>
  <c r="F232" i="13"/>
  <c r="E232" i="13"/>
  <c r="D232" i="13"/>
  <c r="C232" i="13"/>
  <c r="F231" i="13"/>
  <c r="E231" i="13"/>
  <c r="D231" i="13"/>
  <c r="C231" i="13"/>
  <c r="F230" i="13"/>
  <c r="E230" i="13"/>
  <c r="D230" i="13"/>
  <c r="C230" i="13"/>
  <c r="G230" i="6"/>
  <c r="AB230" i="6" s="1"/>
  <c r="F229" i="13"/>
  <c r="E229" i="13"/>
  <c r="D229" i="13"/>
  <c r="C229" i="13"/>
  <c r="G229" i="6"/>
  <c r="AB229" i="6" s="1"/>
  <c r="F228" i="13"/>
  <c r="E228" i="13"/>
  <c r="D228" i="13"/>
  <c r="C228" i="13"/>
  <c r="F227" i="13"/>
  <c r="E227" i="13"/>
  <c r="D227" i="13"/>
  <c r="C227" i="13"/>
  <c r="G227" i="6"/>
  <c r="AB227" i="6" s="1"/>
  <c r="F226" i="13"/>
  <c r="E226" i="13"/>
  <c r="D226" i="13"/>
  <c r="C226" i="13"/>
  <c r="F225" i="13"/>
  <c r="E225" i="13"/>
  <c r="D225" i="13"/>
  <c r="C225" i="13"/>
  <c r="F224" i="13"/>
  <c r="E224" i="13"/>
  <c r="D224" i="13"/>
  <c r="C224" i="13"/>
  <c r="G224" i="6"/>
  <c r="AB224" i="6" s="1"/>
  <c r="F223" i="13"/>
  <c r="E223" i="13"/>
  <c r="D223" i="13"/>
  <c r="C223" i="13"/>
  <c r="F222" i="13"/>
  <c r="E222" i="13"/>
  <c r="D222" i="13"/>
  <c r="C222" i="13"/>
  <c r="F221" i="13"/>
  <c r="E221" i="13"/>
  <c r="D221" i="13"/>
  <c r="C221" i="13"/>
  <c r="F220" i="13"/>
  <c r="E220" i="13"/>
  <c r="D220" i="13"/>
  <c r="C220" i="13"/>
  <c r="F219" i="13"/>
  <c r="E219" i="13"/>
  <c r="D219" i="13"/>
  <c r="C219" i="13"/>
  <c r="F217" i="13"/>
  <c r="E217" i="13"/>
  <c r="D217" i="13"/>
  <c r="C217" i="13"/>
  <c r="F216" i="13"/>
  <c r="E216" i="13"/>
  <c r="D216" i="13"/>
  <c r="C216" i="13"/>
  <c r="F215" i="13"/>
  <c r="E215" i="13"/>
  <c r="D215" i="13"/>
  <c r="C215" i="13"/>
  <c r="F214" i="13"/>
  <c r="E214" i="13"/>
  <c r="D214" i="13"/>
  <c r="C214" i="13"/>
  <c r="F213" i="13"/>
  <c r="E213" i="13"/>
  <c r="D213" i="13"/>
  <c r="C213" i="13"/>
  <c r="F212" i="13"/>
  <c r="E212" i="13"/>
  <c r="D212" i="13"/>
  <c r="C212" i="13"/>
  <c r="F211" i="13"/>
  <c r="E211" i="13"/>
  <c r="D211" i="13"/>
  <c r="C211" i="13"/>
  <c r="F210" i="13"/>
  <c r="E210" i="13"/>
  <c r="D210" i="13"/>
  <c r="C210" i="13"/>
  <c r="F209" i="13"/>
  <c r="E209" i="13"/>
  <c r="D209" i="13"/>
  <c r="C209" i="13"/>
  <c r="F208" i="13"/>
  <c r="E208" i="13"/>
  <c r="D208" i="13"/>
  <c r="C208" i="13"/>
  <c r="F207" i="13"/>
  <c r="E207" i="13"/>
  <c r="D207" i="13"/>
  <c r="C207" i="13"/>
  <c r="F206" i="13"/>
  <c r="E206" i="13"/>
  <c r="D206" i="13"/>
  <c r="C206" i="13"/>
  <c r="AB206" i="6"/>
  <c r="F205" i="13"/>
  <c r="E205" i="13"/>
  <c r="D205" i="13"/>
  <c r="C205" i="13"/>
  <c r="F204" i="13"/>
  <c r="E204" i="13"/>
  <c r="D204" i="13"/>
  <c r="C204" i="13"/>
  <c r="F203" i="13"/>
  <c r="E203" i="13"/>
  <c r="D203" i="13"/>
  <c r="C203" i="13"/>
  <c r="F202" i="13"/>
  <c r="E202" i="13"/>
  <c r="D202" i="13"/>
  <c r="C202" i="13"/>
  <c r="G202" i="6"/>
  <c r="AB202" i="6" s="1"/>
  <c r="F201" i="13"/>
  <c r="E201" i="13"/>
  <c r="D201" i="13"/>
  <c r="C201" i="13"/>
  <c r="F199" i="13"/>
  <c r="E199" i="13"/>
  <c r="D199" i="13"/>
  <c r="C199" i="13"/>
  <c r="F198" i="13"/>
  <c r="E198" i="13"/>
  <c r="D198" i="13"/>
  <c r="C198" i="13"/>
  <c r="F197" i="13"/>
  <c r="E197" i="13"/>
  <c r="D197" i="13"/>
  <c r="C197" i="13"/>
  <c r="F196" i="13"/>
  <c r="E196" i="13"/>
  <c r="D196" i="13"/>
  <c r="C196" i="13"/>
  <c r="F195" i="13"/>
  <c r="E195" i="13"/>
  <c r="D195" i="13"/>
  <c r="C195" i="13"/>
  <c r="F194" i="13"/>
  <c r="E194" i="13"/>
  <c r="D194" i="13"/>
  <c r="C194" i="13"/>
  <c r="F193" i="13"/>
  <c r="E193" i="13"/>
  <c r="D193" i="13"/>
  <c r="C193" i="13"/>
  <c r="F192" i="13"/>
  <c r="E192" i="13"/>
  <c r="D192" i="13"/>
  <c r="C192" i="13"/>
  <c r="F191" i="13"/>
  <c r="E191" i="13"/>
  <c r="D191" i="13"/>
  <c r="C191" i="13"/>
  <c r="G191" i="6"/>
  <c r="AB191" i="6" s="1"/>
  <c r="F190" i="13"/>
  <c r="E190" i="13"/>
  <c r="D190" i="13"/>
  <c r="C190" i="13"/>
  <c r="F189" i="13"/>
  <c r="E189" i="13"/>
  <c r="D189" i="13"/>
  <c r="C189" i="13"/>
  <c r="G189" i="6"/>
  <c r="AB189" i="6" s="1"/>
  <c r="F188" i="13"/>
  <c r="E188" i="13"/>
  <c r="D188" i="13"/>
  <c r="C188" i="13"/>
  <c r="F187" i="13"/>
  <c r="E187" i="13"/>
  <c r="D187" i="13"/>
  <c r="C187" i="13"/>
  <c r="F186" i="13"/>
  <c r="E186" i="13"/>
  <c r="D186" i="13"/>
  <c r="C186" i="13"/>
  <c r="F185" i="13"/>
  <c r="E185" i="13"/>
  <c r="D185" i="13"/>
  <c r="C185" i="13"/>
  <c r="F184" i="13"/>
  <c r="E184" i="13"/>
  <c r="D184" i="13"/>
  <c r="C184" i="13"/>
  <c r="G184" i="6"/>
  <c r="AB184" i="6" s="1"/>
  <c r="F183" i="13"/>
  <c r="E183" i="13"/>
  <c r="D183" i="13"/>
  <c r="C183" i="13"/>
  <c r="F182" i="13"/>
  <c r="E182" i="13"/>
  <c r="D182" i="13"/>
  <c r="C182" i="13"/>
  <c r="F181" i="13"/>
  <c r="E181" i="13"/>
  <c r="D181" i="13"/>
  <c r="C181" i="13"/>
  <c r="G181" i="6"/>
  <c r="AB181" i="6" s="1"/>
  <c r="F180" i="13"/>
  <c r="E180" i="13"/>
  <c r="D180" i="13"/>
  <c r="C180" i="13"/>
  <c r="G180" i="6"/>
  <c r="AB180" i="6" s="1"/>
  <c r="F179" i="13"/>
  <c r="E179" i="13"/>
  <c r="D179" i="13"/>
  <c r="C179" i="13"/>
  <c r="F178" i="13"/>
  <c r="E178" i="13"/>
  <c r="D178" i="13"/>
  <c r="C178" i="13"/>
  <c r="F177" i="13"/>
  <c r="E177" i="13"/>
  <c r="D177" i="13"/>
  <c r="C177" i="13"/>
  <c r="F176" i="13"/>
  <c r="E176" i="13"/>
  <c r="D176" i="13"/>
  <c r="C176" i="13"/>
  <c r="F175" i="13"/>
  <c r="E175" i="13"/>
  <c r="D175" i="13"/>
  <c r="C175" i="13"/>
  <c r="F174" i="13"/>
  <c r="E174" i="13"/>
  <c r="D174" i="13"/>
  <c r="C174" i="13"/>
  <c r="F173" i="13"/>
  <c r="E173" i="13"/>
  <c r="D173" i="13"/>
  <c r="C173" i="13"/>
  <c r="G173" i="6"/>
  <c r="AB173" i="6" s="1"/>
  <c r="F172" i="13"/>
  <c r="E172" i="13"/>
  <c r="D172" i="13"/>
  <c r="C172" i="13"/>
  <c r="F171" i="13"/>
  <c r="E171" i="13"/>
  <c r="D171" i="13"/>
  <c r="C171" i="13"/>
  <c r="F170" i="13"/>
  <c r="E170" i="13"/>
  <c r="D170" i="13"/>
  <c r="C170" i="13"/>
  <c r="F169" i="13"/>
  <c r="E169" i="13"/>
  <c r="D169" i="13"/>
  <c r="C169" i="13"/>
  <c r="F168" i="13"/>
  <c r="E168" i="13"/>
  <c r="D168" i="13"/>
  <c r="C168" i="13"/>
  <c r="F167" i="13"/>
  <c r="E167" i="13"/>
  <c r="D167" i="13"/>
  <c r="C167" i="13"/>
  <c r="F166" i="13"/>
  <c r="E166" i="13"/>
  <c r="D166" i="13"/>
  <c r="C166" i="13"/>
  <c r="G166" i="6"/>
  <c r="AB166" i="6" s="1"/>
  <c r="F165" i="13"/>
  <c r="E165" i="13"/>
  <c r="D165" i="13"/>
  <c r="C165" i="13"/>
  <c r="G165" i="6"/>
  <c r="AB165" i="6" s="1"/>
  <c r="F164" i="13"/>
  <c r="E164" i="13"/>
  <c r="D164" i="13"/>
  <c r="C164" i="13"/>
  <c r="F163" i="13"/>
  <c r="E163" i="13"/>
  <c r="D163" i="13"/>
  <c r="C163" i="13"/>
  <c r="G163" i="6"/>
  <c r="AB163" i="6" s="1"/>
  <c r="F162" i="13"/>
  <c r="E162" i="13"/>
  <c r="D162" i="13"/>
  <c r="C162" i="13"/>
  <c r="F161" i="13"/>
  <c r="E161" i="13"/>
  <c r="D161" i="13"/>
  <c r="C161" i="13"/>
  <c r="F160" i="13"/>
  <c r="E160" i="13"/>
  <c r="D160" i="13"/>
  <c r="C160" i="13"/>
  <c r="F159" i="13"/>
  <c r="E159" i="13"/>
  <c r="D159" i="13"/>
  <c r="C159" i="13"/>
  <c r="F158" i="13"/>
  <c r="E158" i="13"/>
  <c r="D158" i="13"/>
  <c r="C158" i="13"/>
  <c r="F157" i="13"/>
  <c r="E157" i="13"/>
  <c r="D157" i="13"/>
  <c r="C157" i="13"/>
  <c r="F156" i="13"/>
  <c r="E156" i="13"/>
  <c r="D156" i="13"/>
  <c r="C156" i="13"/>
  <c r="F155" i="13"/>
  <c r="E155" i="13"/>
  <c r="D155" i="13"/>
  <c r="C155" i="13"/>
  <c r="B155" i="9"/>
  <c r="F154" i="13"/>
  <c r="E154" i="13"/>
  <c r="D154" i="13"/>
  <c r="C154" i="13"/>
  <c r="F153" i="13"/>
  <c r="E153" i="13"/>
  <c r="D153" i="13"/>
  <c r="C153" i="13"/>
  <c r="G153" i="6"/>
  <c r="AB153" i="6" s="1"/>
  <c r="F152" i="13"/>
  <c r="E152" i="13"/>
  <c r="D152" i="13"/>
  <c r="C152" i="13"/>
  <c r="F151" i="13"/>
  <c r="E151" i="13"/>
  <c r="D151" i="13"/>
  <c r="C151" i="13"/>
  <c r="B151" i="13"/>
  <c r="F150" i="13"/>
  <c r="E150" i="13"/>
  <c r="D150" i="13"/>
  <c r="C150" i="13"/>
  <c r="F149" i="13"/>
  <c r="E149" i="13"/>
  <c r="D149" i="13"/>
  <c r="C149" i="13"/>
  <c r="F148" i="13"/>
  <c r="E148" i="13"/>
  <c r="D148" i="13"/>
  <c r="C148" i="13"/>
  <c r="G148" i="6"/>
  <c r="AB148" i="6" s="1"/>
  <c r="F147" i="13"/>
  <c r="E147" i="13"/>
  <c r="D147" i="13"/>
  <c r="C147" i="13"/>
  <c r="G147" i="6"/>
  <c r="AB147" i="6" s="1"/>
  <c r="F146" i="13"/>
  <c r="E146" i="13"/>
  <c r="D146" i="13"/>
  <c r="C146" i="13"/>
  <c r="F145" i="13"/>
  <c r="E145" i="13"/>
  <c r="D145" i="13"/>
  <c r="C145" i="13"/>
  <c r="G145" i="6"/>
  <c r="AB145" i="6" s="1"/>
  <c r="F144" i="13"/>
  <c r="E144" i="13"/>
  <c r="D144" i="13"/>
  <c r="C144" i="13"/>
  <c r="G144" i="6"/>
  <c r="AB144" i="6" s="1"/>
  <c r="F143" i="13"/>
  <c r="E143" i="13"/>
  <c r="D143" i="13"/>
  <c r="C143" i="13"/>
  <c r="F142" i="13"/>
  <c r="E142" i="13"/>
  <c r="D142" i="13"/>
  <c r="C142" i="13"/>
  <c r="F141" i="13"/>
  <c r="E141" i="13"/>
  <c r="D141" i="13"/>
  <c r="C141" i="13"/>
  <c r="F140" i="13"/>
  <c r="E140" i="13"/>
  <c r="D140" i="13"/>
  <c r="C140" i="13"/>
  <c r="F139" i="13"/>
  <c r="E139" i="13"/>
  <c r="D139" i="13"/>
  <c r="C139" i="13"/>
  <c r="G139" i="6"/>
  <c r="AB139" i="6" s="1"/>
  <c r="F138" i="13"/>
  <c r="E138" i="13"/>
  <c r="D138" i="13"/>
  <c r="C138" i="13"/>
  <c r="F137" i="13"/>
  <c r="E137" i="13"/>
  <c r="D137" i="13"/>
  <c r="C137" i="13"/>
  <c r="F136" i="13"/>
  <c r="E136" i="13"/>
  <c r="D136" i="13"/>
  <c r="C136" i="13"/>
  <c r="F135" i="13"/>
  <c r="E135" i="13"/>
  <c r="D135" i="13"/>
  <c r="C135" i="13"/>
  <c r="F134" i="13"/>
  <c r="E134" i="13"/>
  <c r="D134" i="13"/>
  <c r="C134" i="13"/>
  <c r="F133" i="13"/>
  <c r="E133" i="13"/>
  <c r="D133" i="13"/>
  <c r="C133" i="13"/>
  <c r="G133" i="6"/>
  <c r="AB133" i="6" s="1"/>
  <c r="F132" i="13"/>
  <c r="E132" i="13"/>
  <c r="D132" i="13"/>
  <c r="C132" i="13"/>
  <c r="G132" i="6"/>
  <c r="AB132" i="6" s="1"/>
  <c r="F131" i="13"/>
  <c r="E131" i="13"/>
  <c r="D131" i="13"/>
  <c r="C131" i="13"/>
  <c r="F130" i="13"/>
  <c r="E130" i="13"/>
  <c r="D130" i="13"/>
  <c r="C130" i="13"/>
  <c r="G130" i="6"/>
  <c r="AB130" i="6" s="1"/>
  <c r="F129" i="13"/>
  <c r="E129" i="13"/>
  <c r="D129" i="13"/>
  <c r="C129" i="13"/>
  <c r="G129" i="6"/>
  <c r="AB129" i="6" s="1"/>
  <c r="F128" i="13"/>
  <c r="E128" i="13"/>
  <c r="D128" i="13"/>
  <c r="C128" i="13"/>
  <c r="F127" i="13"/>
  <c r="E127" i="13"/>
  <c r="D127" i="13"/>
  <c r="C127" i="13"/>
  <c r="F126" i="13"/>
  <c r="E126" i="13"/>
  <c r="D126" i="13"/>
  <c r="C126" i="13"/>
  <c r="F125" i="13"/>
  <c r="E125" i="13"/>
  <c r="D125" i="13"/>
  <c r="C125" i="13"/>
  <c r="G125" i="6"/>
  <c r="AB125" i="6" s="1"/>
  <c r="F124" i="13"/>
  <c r="E124" i="13"/>
  <c r="D124" i="13"/>
  <c r="C124" i="13"/>
  <c r="F123" i="13"/>
  <c r="E123" i="13"/>
  <c r="D123" i="13"/>
  <c r="C123" i="13"/>
  <c r="G123" i="6"/>
  <c r="AB123" i="6" s="1"/>
  <c r="F122" i="13"/>
  <c r="E122" i="13"/>
  <c r="D122" i="13"/>
  <c r="C122" i="13"/>
  <c r="F121" i="13"/>
  <c r="E121" i="13"/>
  <c r="D121" i="13"/>
  <c r="C121" i="13"/>
  <c r="F120" i="13"/>
  <c r="E120" i="13"/>
  <c r="D120" i="13"/>
  <c r="C120" i="13"/>
  <c r="F119" i="13"/>
  <c r="E119" i="13"/>
  <c r="D119" i="13"/>
  <c r="C119" i="13"/>
  <c r="F118" i="13"/>
  <c r="E118" i="13"/>
  <c r="D118" i="13"/>
  <c r="C118" i="13"/>
  <c r="G118" i="6"/>
  <c r="AB118" i="6" s="1"/>
  <c r="F116" i="13"/>
  <c r="E116" i="13"/>
  <c r="D116" i="13"/>
  <c r="C116" i="13"/>
  <c r="G116" i="6"/>
  <c r="AB116" i="6" s="1"/>
  <c r="F115" i="13"/>
  <c r="E115" i="13"/>
  <c r="D115" i="13"/>
  <c r="C115" i="13"/>
  <c r="F114" i="13"/>
  <c r="E114" i="13"/>
  <c r="D114" i="13"/>
  <c r="C114" i="13"/>
  <c r="F113" i="13"/>
  <c r="E113" i="13"/>
  <c r="D113" i="13"/>
  <c r="C113" i="13"/>
  <c r="B113" i="13"/>
  <c r="F112" i="13"/>
  <c r="E112" i="13"/>
  <c r="D112" i="13"/>
  <c r="C112" i="13"/>
  <c r="F111" i="13"/>
  <c r="E111" i="13"/>
  <c r="D111" i="13"/>
  <c r="C111" i="13"/>
  <c r="F110" i="13"/>
  <c r="E110" i="13"/>
  <c r="D110" i="13"/>
  <c r="C110" i="13"/>
  <c r="F109" i="13"/>
  <c r="E109" i="13"/>
  <c r="D109" i="13"/>
  <c r="C109" i="13"/>
  <c r="F108" i="13"/>
  <c r="E108" i="13"/>
  <c r="D108" i="13"/>
  <c r="C108" i="13"/>
  <c r="G108" i="6"/>
  <c r="AB108" i="6" s="1"/>
  <c r="F107" i="13"/>
  <c r="E107" i="13"/>
  <c r="D107" i="13"/>
  <c r="C107" i="13"/>
  <c r="G107" i="6"/>
  <c r="AB107" i="6" s="1"/>
  <c r="F106" i="13"/>
  <c r="E106" i="13"/>
  <c r="D106" i="13"/>
  <c r="C106" i="13"/>
  <c r="F105" i="13"/>
  <c r="E105" i="13"/>
  <c r="D105" i="13"/>
  <c r="C105" i="13"/>
  <c r="G105" i="6"/>
  <c r="AB105" i="6" s="1"/>
  <c r="F104" i="13"/>
  <c r="E104" i="13"/>
  <c r="D104" i="13"/>
  <c r="C104" i="13"/>
  <c r="G104" i="6"/>
  <c r="AB104" i="6" s="1"/>
  <c r="F103" i="13"/>
  <c r="E103" i="13"/>
  <c r="D103" i="13"/>
  <c r="C103" i="13"/>
  <c r="G103" i="6"/>
  <c r="AB103" i="6" s="1"/>
  <c r="F102" i="13"/>
  <c r="E102" i="13"/>
  <c r="D102" i="13"/>
  <c r="C102" i="13"/>
  <c r="F101" i="13"/>
  <c r="E101" i="13"/>
  <c r="D101" i="13"/>
  <c r="C101" i="13"/>
  <c r="G101" i="6"/>
  <c r="AB101" i="6" s="1"/>
  <c r="F100" i="13"/>
  <c r="E100" i="13"/>
  <c r="D100" i="13"/>
  <c r="C100" i="13"/>
  <c r="G100" i="6"/>
  <c r="AB100" i="6" s="1"/>
  <c r="F99" i="13"/>
  <c r="E99" i="13"/>
  <c r="D99" i="13"/>
  <c r="C99" i="13"/>
  <c r="F98" i="13"/>
  <c r="E98" i="13"/>
  <c r="D98" i="13"/>
  <c r="C98" i="13"/>
  <c r="F97" i="13"/>
  <c r="E97" i="13"/>
  <c r="D97" i="13"/>
  <c r="C97" i="13"/>
  <c r="F96" i="13"/>
  <c r="E96" i="13"/>
  <c r="D96" i="13"/>
  <c r="C96" i="13"/>
  <c r="F95" i="13"/>
  <c r="E95" i="13"/>
  <c r="D95" i="13"/>
  <c r="C95" i="13"/>
  <c r="F94" i="13"/>
  <c r="E94" i="13"/>
  <c r="D94" i="13"/>
  <c r="C94" i="13"/>
  <c r="F93" i="13"/>
  <c r="E93" i="13"/>
  <c r="D93" i="13"/>
  <c r="C93" i="13"/>
  <c r="F92" i="13"/>
  <c r="E92" i="13"/>
  <c r="D92" i="13"/>
  <c r="C92" i="13"/>
  <c r="G92" i="6"/>
  <c r="AB92" i="6" s="1"/>
  <c r="F91" i="13"/>
  <c r="E91" i="13"/>
  <c r="D91" i="13"/>
  <c r="C91" i="13"/>
  <c r="F90" i="13"/>
  <c r="E90" i="13"/>
  <c r="D90" i="13"/>
  <c r="C90" i="13"/>
  <c r="F89" i="13"/>
  <c r="E89" i="13"/>
  <c r="D89" i="13"/>
  <c r="C89" i="13"/>
  <c r="F88" i="13"/>
  <c r="E88" i="13"/>
  <c r="D88" i="13"/>
  <c r="C88" i="13"/>
  <c r="G88" i="6"/>
  <c r="AB88" i="6" s="1"/>
  <c r="F87" i="13"/>
  <c r="E87" i="13"/>
  <c r="D87" i="13"/>
  <c r="C87" i="13"/>
  <c r="F86" i="13"/>
  <c r="E86" i="13"/>
  <c r="D86" i="13"/>
  <c r="C86" i="13"/>
  <c r="G86" i="6"/>
  <c r="AB86" i="6" s="1"/>
  <c r="F85" i="13"/>
  <c r="E85" i="13"/>
  <c r="D85" i="13"/>
  <c r="C85" i="13"/>
  <c r="F84" i="13"/>
  <c r="E84" i="13"/>
  <c r="D84" i="13"/>
  <c r="C84" i="13"/>
  <c r="F83" i="13"/>
  <c r="E83" i="13"/>
  <c r="D83" i="13"/>
  <c r="C83" i="13"/>
  <c r="F82" i="13"/>
  <c r="E82" i="13"/>
  <c r="D82" i="13"/>
  <c r="C82" i="13"/>
  <c r="B82" i="13"/>
  <c r="F81" i="13"/>
  <c r="E81" i="13"/>
  <c r="D81" i="13"/>
  <c r="C81" i="13"/>
  <c r="B81" i="13"/>
  <c r="F80" i="13"/>
  <c r="E80" i="13"/>
  <c r="D80" i="13"/>
  <c r="C80" i="13"/>
  <c r="G80" i="6"/>
  <c r="AB80" i="6" s="1"/>
  <c r="F79" i="13"/>
  <c r="E79" i="13"/>
  <c r="D79" i="13"/>
  <c r="C79" i="13"/>
  <c r="G79" i="6"/>
  <c r="AB79" i="6" s="1"/>
  <c r="F78" i="13"/>
  <c r="D78" i="13"/>
  <c r="C78" i="13"/>
  <c r="F75" i="13"/>
  <c r="E75" i="13"/>
  <c r="D75" i="13"/>
  <c r="C75" i="13"/>
  <c r="F74" i="13"/>
  <c r="E74" i="13"/>
  <c r="D74" i="13"/>
  <c r="C74" i="13"/>
  <c r="G74" i="6"/>
  <c r="AB74" i="6" s="1"/>
  <c r="F73" i="13"/>
  <c r="E73" i="13"/>
  <c r="D73" i="13"/>
  <c r="C73" i="13"/>
  <c r="G73" i="6"/>
  <c r="AB73" i="6" s="1"/>
  <c r="F72" i="13"/>
  <c r="E72" i="13"/>
  <c r="D72" i="13"/>
  <c r="C72" i="13"/>
  <c r="F71" i="13"/>
  <c r="E71" i="13"/>
  <c r="D71" i="13"/>
  <c r="C71" i="13"/>
  <c r="F70" i="13"/>
  <c r="E70" i="13"/>
  <c r="D70" i="13"/>
  <c r="C70" i="13"/>
  <c r="G70" i="6"/>
  <c r="AB70" i="6" s="1"/>
  <c r="F69" i="13"/>
  <c r="E69" i="13"/>
  <c r="D69" i="13"/>
  <c r="C69" i="13"/>
  <c r="F68" i="13"/>
  <c r="E68" i="13"/>
  <c r="D68" i="13"/>
  <c r="C68" i="13"/>
  <c r="F67" i="13"/>
  <c r="E67" i="13"/>
  <c r="D67" i="13"/>
  <c r="C67" i="13"/>
  <c r="F66" i="13"/>
  <c r="E66" i="13"/>
  <c r="D66" i="13"/>
  <c r="C66" i="13"/>
  <c r="F65" i="13"/>
  <c r="E65" i="13"/>
  <c r="D65" i="13"/>
  <c r="C65" i="13"/>
  <c r="F64" i="13"/>
  <c r="E64" i="13"/>
  <c r="D64" i="13"/>
  <c r="C64" i="13"/>
  <c r="F63" i="13"/>
  <c r="E63" i="13"/>
  <c r="D63" i="13"/>
  <c r="C63" i="13"/>
  <c r="F62" i="13"/>
  <c r="E62" i="13"/>
  <c r="D62" i="13"/>
  <c r="C62" i="13"/>
  <c r="F61" i="13"/>
  <c r="E61" i="13"/>
  <c r="D61" i="13"/>
  <c r="C61" i="13"/>
  <c r="G61" i="6"/>
  <c r="AB61" i="6" s="1"/>
  <c r="F60" i="13"/>
  <c r="E60" i="13"/>
  <c r="D60" i="13"/>
  <c r="C60" i="13"/>
  <c r="F59" i="13"/>
  <c r="E59" i="13"/>
  <c r="D59" i="13"/>
  <c r="C59" i="13"/>
  <c r="F58" i="13"/>
  <c r="E58" i="13"/>
  <c r="D58" i="13"/>
  <c r="C58" i="13"/>
  <c r="G58" i="6"/>
  <c r="AB58" i="6" s="1"/>
  <c r="F57" i="13"/>
  <c r="E57" i="13"/>
  <c r="D57" i="13"/>
  <c r="C57" i="13"/>
  <c r="G57" i="6"/>
  <c r="AB57" i="6" s="1"/>
  <c r="F56" i="13"/>
  <c r="E56" i="13"/>
  <c r="D56" i="13"/>
  <c r="C56" i="13"/>
  <c r="F55" i="13"/>
  <c r="E55" i="13"/>
  <c r="D55" i="13"/>
  <c r="C55" i="13"/>
  <c r="F54" i="13"/>
  <c r="E54" i="13"/>
  <c r="D54" i="13"/>
  <c r="C54" i="13"/>
  <c r="F53" i="13"/>
  <c r="E53" i="13"/>
  <c r="D53" i="13"/>
  <c r="C53" i="13"/>
  <c r="F52" i="13"/>
  <c r="E52" i="13"/>
  <c r="D52" i="13"/>
  <c r="C52" i="13"/>
  <c r="F51" i="13"/>
  <c r="E51" i="13"/>
  <c r="D51" i="13"/>
  <c r="C51" i="13"/>
  <c r="F50" i="13"/>
  <c r="E50" i="13"/>
  <c r="D50" i="13"/>
  <c r="C50" i="13"/>
  <c r="G50" i="6"/>
  <c r="AB50" i="6" s="1"/>
  <c r="F49" i="13"/>
  <c r="E49" i="13"/>
  <c r="D49" i="13"/>
  <c r="C49" i="13"/>
  <c r="F48" i="13"/>
  <c r="E48" i="13"/>
  <c r="D48" i="13"/>
  <c r="C48" i="13"/>
  <c r="F47" i="13"/>
  <c r="E47" i="13"/>
  <c r="D47" i="13"/>
  <c r="C47" i="13"/>
  <c r="B47" i="13"/>
  <c r="F46" i="13"/>
  <c r="E46" i="13"/>
  <c r="D46" i="13"/>
  <c r="C46" i="13"/>
  <c r="F45" i="13"/>
  <c r="E45" i="13"/>
  <c r="D45" i="13"/>
  <c r="C45" i="13"/>
  <c r="F44" i="13"/>
  <c r="E44" i="13"/>
  <c r="D44" i="13"/>
  <c r="C44" i="13"/>
  <c r="F43" i="13"/>
  <c r="E43" i="13"/>
  <c r="D43" i="13"/>
  <c r="C43" i="13"/>
  <c r="F42" i="13"/>
  <c r="E42" i="13"/>
  <c r="D42" i="13"/>
  <c r="C42" i="13"/>
  <c r="G42" i="6"/>
  <c r="AB42" i="6" s="1"/>
  <c r="F41" i="13"/>
  <c r="E41" i="13"/>
  <c r="D41" i="13"/>
  <c r="C41" i="13"/>
  <c r="F40" i="13"/>
  <c r="E40" i="13"/>
  <c r="D40" i="13"/>
  <c r="C40" i="13"/>
  <c r="F39" i="13"/>
  <c r="E39" i="13"/>
  <c r="D39" i="13"/>
  <c r="C39" i="13"/>
  <c r="G39" i="6"/>
  <c r="AB39" i="6" s="1"/>
  <c r="F38" i="13"/>
  <c r="E38" i="13"/>
  <c r="D38" i="13"/>
  <c r="C38" i="13"/>
  <c r="F37" i="13"/>
  <c r="E37" i="13"/>
  <c r="D37" i="13"/>
  <c r="C37" i="13"/>
  <c r="G37" i="6"/>
  <c r="AB37" i="6" s="1"/>
  <c r="F36" i="13"/>
  <c r="E36" i="13"/>
  <c r="D36" i="13"/>
  <c r="C36" i="13"/>
  <c r="G36" i="6"/>
  <c r="AB36" i="6" s="1"/>
  <c r="F35" i="13"/>
  <c r="E35" i="13"/>
  <c r="D35" i="13"/>
  <c r="C35" i="13"/>
  <c r="F34" i="13"/>
  <c r="E34" i="13"/>
  <c r="D34" i="13"/>
  <c r="C34" i="13"/>
  <c r="G34" i="6"/>
  <c r="AB34" i="6" s="1"/>
  <c r="F33" i="13"/>
  <c r="E33" i="13"/>
  <c r="D33" i="13"/>
  <c r="C33" i="13"/>
  <c r="B33" i="9"/>
  <c r="F32" i="13"/>
  <c r="E32" i="13"/>
  <c r="D32" i="13"/>
  <c r="C32" i="13"/>
  <c r="G32" i="6"/>
  <c r="AB32" i="6" s="1"/>
  <c r="F31" i="13"/>
  <c r="E31" i="13"/>
  <c r="D31" i="13"/>
  <c r="C31" i="13"/>
  <c r="F30" i="13"/>
  <c r="E30" i="13"/>
  <c r="D30" i="13"/>
  <c r="C30" i="13"/>
  <c r="G30" i="6"/>
  <c r="AB30" i="6" s="1"/>
  <c r="F29" i="13"/>
  <c r="E29" i="13"/>
  <c r="D29" i="13"/>
  <c r="C29" i="13"/>
  <c r="F28" i="13"/>
  <c r="E28" i="13"/>
  <c r="D28" i="13"/>
  <c r="C28" i="13"/>
  <c r="F27" i="13"/>
  <c r="E27" i="13"/>
  <c r="D27" i="13"/>
  <c r="C27" i="13"/>
  <c r="F26" i="13"/>
  <c r="E26" i="13"/>
  <c r="D26" i="13"/>
  <c r="C26" i="13"/>
  <c r="F25" i="13"/>
  <c r="E25" i="13"/>
  <c r="D25" i="13"/>
  <c r="C25" i="13"/>
  <c r="F24" i="13"/>
  <c r="E24" i="13"/>
  <c r="D24" i="13"/>
  <c r="C24" i="13"/>
  <c r="F23" i="13"/>
  <c r="E23" i="13"/>
  <c r="D23" i="13"/>
  <c r="C23" i="13"/>
  <c r="F22" i="13"/>
  <c r="E22" i="13"/>
  <c r="D22" i="13"/>
  <c r="C22" i="13"/>
  <c r="G22" i="6"/>
  <c r="AB22" i="6" s="1"/>
  <c r="F21" i="13"/>
  <c r="E21" i="13"/>
  <c r="D21" i="13"/>
  <c r="C21" i="13"/>
  <c r="F20" i="13"/>
  <c r="E20" i="13"/>
  <c r="D20" i="13"/>
  <c r="C20" i="13"/>
  <c r="F19" i="13"/>
  <c r="E19" i="13"/>
  <c r="D19" i="13"/>
  <c r="C19" i="13"/>
  <c r="F18" i="13"/>
  <c r="E18" i="13"/>
  <c r="D18" i="13"/>
  <c r="C18" i="13"/>
  <c r="G18" i="6"/>
  <c r="AB18" i="6" s="1"/>
  <c r="F17" i="13"/>
  <c r="E17" i="13"/>
  <c r="D17" i="13"/>
  <c r="C17" i="13"/>
  <c r="F16" i="13"/>
  <c r="E16" i="13"/>
  <c r="D16" i="13"/>
  <c r="C16" i="13"/>
  <c r="F15" i="13"/>
  <c r="E15" i="13"/>
  <c r="D15" i="13"/>
  <c r="C15" i="13"/>
  <c r="G15" i="6"/>
  <c r="AB15" i="6" s="1"/>
  <c r="F14" i="13"/>
  <c r="E14" i="13"/>
  <c r="D14" i="13"/>
  <c r="C14" i="13"/>
  <c r="F13" i="13"/>
  <c r="E13" i="13"/>
  <c r="D13" i="13"/>
  <c r="C13" i="13"/>
  <c r="G13" i="6"/>
  <c r="AB13" i="6" s="1"/>
  <c r="F12" i="13"/>
  <c r="E12" i="13"/>
  <c r="D12" i="13"/>
  <c r="C12" i="13"/>
  <c r="F11" i="13"/>
  <c r="E11" i="13"/>
  <c r="D11" i="13"/>
  <c r="C11" i="13"/>
  <c r="F9" i="13"/>
  <c r="E9" i="13"/>
  <c r="D9" i="13"/>
  <c r="C9" i="13"/>
  <c r="F8" i="13"/>
  <c r="E8" i="13"/>
  <c r="D8" i="13"/>
  <c r="C8" i="13"/>
  <c r="F7" i="13"/>
  <c r="E7" i="13"/>
  <c r="D7" i="13"/>
  <c r="C7" i="13"/>
  <c r="N7" i="5"/>
  <c r="B7" i="8" s="1"/>
  <c r="F453" i="12"/>
  <c r="E453" i="12"/>
  <c r="D453" i="12"/>
  <c r="C453" i="12"/>
  <c r="F452" i="12"/>
  <c r="E452" i="12"/>
  <c r="D452" i="12"/>
  <c r="C452" i="12"/>
  <c r="F451" i="12"/>
  <c r="E451" i="12"/>
  <c r="D451" i="12"/>
  <c r="C451" i="12"/>
  <c r="F450" i="12"/>
  <c r="E450" i="12"/>
  <c r="D450" i="12"/>
  <c r="C450" i="12"/>
  <c r="F449" i="12"/>
  <c r="E449" i="12"/>
  <c r="D449" i="12"/>
  <c r="C449" i="12"/>
  <c r="F448" i="12"/>
  <c r="E448" i="12"/>
  <c r="D448" i="12"/>
  <c r="C448" i="12"/>
  <c r="F447" i="12"/>
  <c r="E447" i="12"/>
  <c r="D447" i="12"/>
  <c r="C447" i="12"/>
  <c r="F446" i="12"/>
  <c r="E446" i="12"/>
  <c r="D446" i="12"/>
  <c r="C446" i="12"/>
  <c r="F445" i="12"/>
  <c r="E445" i="12"/>
  <c r="D445" i="12"/>
  <c r="C445" i="12"/>
  <c r="F444" i="12"/>
  <c r="E444" i="12"/>
  <c r="D444" i="12"/>
  <c r="C444" i="12"/>
  <c r="F443" i="12"/>
  <c r="E443" i="12"/>
  <c r="D443" i="12"/>
  <c r="C443" i="12"/>
  <c r="F442" i="12"/>
  <c r="E442" i="12"/>
  <c r="D442" i="12"/>
  <c r="C442" i="12"/>
  <c r="F441" i="12"/>
  <c r="E441" i="12"/>
  <c r="D441" i="12"/>
  <c r="C441" i="12"/>
  <c r="F440" i="12"/>
  <c r="E440" i="12"/>
  <c r="D440" i="12"/>
  <c r="C440" i="12"/>
  <c r="F439" i="12"/>
  <c r="E439" i="12"/>
  <c r="D439" i="12"/>
  <c r="C439" i="12"/>
  <c r="F438" i="12"/>
  <c r="E438" i="12"/>
  <c r="D438" i="12"/>
  <c r="C438" i="12"/>
  <c r="F437" i="12"/>
  <c r="E437" i="12"/>
  <c r="D437" i="12"/>
  <c r="C437" i="12"/>
  <c r="F436" i="12"/>
  <c r="E436" i="12"/>
  <c r="D436" i="12"/>
  <c r="C436" i="12"/>
  <c r="F435" i="12"/>
  <c r="E435" i="12"/>
  <c r="D435" i="12"/>
  <c r="C435" i="12"/>
  <c r="F434" i="12"/>
  <c r="E434" i="12"/>
  <c r="D434" i="12"/>
  <c r="C434" i="12"/>
  <c r="F433" i="12"/>
  <c r="E433" i="12"/>
  <c r="D433" i="12"/>
  <c r="C433" i="12"/>
  <c r="F432" i="12"/>
  <c r="E432" i="12"/>
  <c r="D432" i="12"/>
  <c r="C432" i="12"/>
  <c r="F431" i="12"/>
  <c r="E431" i="12"/>
  <c r="D431" i="12"/>
  <c r="C431" i="12"/>
  <c r="F430" i="12"/>
  <c r="E430" i="12"/>
  <c r="D430" i="12"/>
  <c r="C430" i="12"/>
  <c r="F429" i="12"/>
  <c r="E429" i="12"/>
  <c r="D429" i="12"/>
  <c r="C429" i="12"/>
  <c r="F428" i="12"/>
  <c r="E428" i="12"/>
  <c r="D428" i="12"/>
  <c r="C428" i="12"/>
  <c r="F427" i="12"/>
  <c r="E427" i="12"/>
  <c r="D427" i="12"/>
  <c r="C427" i="12"/>
  <c r="F426" i="12"/>
  <c r="E426" i="12"/>
  <c r="D426" i="12"/>
  <c r="C426" i="12"/>
  <c r="F425" i="12"/>
  <c r="E425" i="12"/>
  <c r="D425" i="12"/>
  <c r="C425" i="12"/>
  <c r="F424" i="12"/>
  <c r="E424" i="12"/>
  <c r="D424" i="12"/>
  <c r="C424" i="12"/>
  <c r="F423" i="12"/>
  <c r="E423" i="12"/>
  <c r="C423" i="12"/>
  <c r="F422" i="12"/>
  <c r="E422" i="12"/>
  <c r="D422" i="12"/>
  <c r="C422" i="12"/>
  <c r="F421" i="12"/>
  <c r="E421" i="12"/>
  <c r="D421" i="12"/>
  <c r="C421" i="12"/>
  <c r="F419" i="12"/>
  <c r="E419" i="12"/>
  <c r="D419" i="12"/>
  <c r="C419" i="12"/>
  <c r="F418" i="12"/>
  <c r="E418" i="12"/>
  <c r="D418" i="12"/>
  <c r="C418" i="12"/>
  <c r="F417" i="12"/>
  <c r="E417" i="12"/>
  <c r="D417" i="12"/>
  <c r="C417" i="12"/>
  <c r="F416" i="12"/>
  <c r="E416" i="12"/>
  <c r="D416" i="12"/>
  <c r="C416" i="12"/>
  <c r="F415" i="12"/>
  <c r="E415" i="12"/>
  <c r="D415" i="12"/>
  <c r="C415" i="12"/>
  <c r="F414" i="12"/>
  <c r="E414" i="12"/>
  <c r="D414" i="12"/>
  <c r="C414" i="12"/>
  <c r="F413" i="12"/>
  <c r="E413" i="12"/>
  <c r="D413" i="12"/>
  <c r="C413" i="12"/>
  <c r="F412" i="12"/>
  <c r="E412" i="12"/>
  <c r="D412" i="12"/>
  <c r="C412" i="12"/>
  <c r="F411" i="12"/>
  <c r="E411" i="12"/>
  <c r="D411" i="12"/>
  <c r="C411" i="12"/>
  <c r="F410" i="12"/>
  <c r="E410" i="12"/>
  <c r="D410" i="12"/>
  <c r="C410" i="12"/>
  <c r="F408" i="12"/>
  <c r="E408" i="12"/>
  <c r="D408" i="12"/>
  <c r="C408" i="12"/>
  <c r="F407" i="12"/>
  <c r="E407" i="12"/>
  <c r="D407" i="12"/>
  <c r="C407" i="12"/>
  <c r="F406" i="12"/>
  <c r="E406" i="12"/>
  <c r="D406" i="12"/>
  <c r="C406" i="12"/>
  <c r="F405" i="12"/>
  <c r="E405" i="12"/>
  <c r="D405" i="12"/>
  <c r="C405" i="12"/>
  <c r="F404" i="12"/>
  <c r="E404" i="12"/>
  <c r="D404" i="12"/>
  <c r="C404" i="12"/>
  <c r="F403" i="12"/>
  <c r="E403" i="12"/>
  <c r="D403" i="12"/>
  <c r="C403" i="12"/>
  <c r="F402" i="12"/>
  <c r="E402" i="12"/>
  <c r="D402" i="12"/>
  <c r="C402" i="12"/>
  <c r="F401" i="12"/>
  <c r="E401" i="12"/>
  <c r="D401" i="12"/>
  <c r="C401" i="12"/>
  <c r="F400" i="12"/>
  <c r="E400" i="12"/>
  <c r="D400" i="12"/>
  <c r="C400" i="12"/>
  <c r="F399" i="12"/>
  <c r="E399" i="12"/>
  <c r="D399" i="12"/>
  <c r="C399" i="12"/>
  <c r="F398" i="12"/>
  <c r="E398" i="12"/>
  <c r="D398" i="12"/>
  <c r="C398" i="12"/>
  <c r="F397" i="12"/>
  <c r="E397" i="12"/>
  <c r="D397" i="12"/>
  <c r="C397" i="12"/>
  <c r="F396" i="12"/>
  <c r="E396" i="12"/>
  <c r="D396" i="12"/>
  <c r="C396" i="12"/>
  <c r="F394" i="12"/>
  <c r="E394" i="12"/>
  <c r="D394" i="12"/>
  <c r="C394" i="12"/>
  <c r="F393" i="12"/>
  <c r="E393" i="12"/>
  <c r="D393" i="12"/>
  <c r="C393" i="12"/>
  <c r="F392" i="12"/>
  <c r="E392" i="12"/>
  <c r="D392" i="12"/>
  <c r="C392" i="12"/>
  <c r="F391" i="12"/>
  <c r="E391" i="12"/>
  <c r="D391" i="12"/>
  <c r="C391" i="12"/>
  <c r="F390" i="12"/>
  <c r="E390" i="12"/>
  <c r="D390" i="12"/>
  <c r="C390" i="12"/>
  <c r="F389" i="12"/>
  <c r="E389" i="12"/>
  <c r="D389" i="12"/>
  <c r="C389" i="12"/>
  <c r="F388" i="12"/>
  <c r="E388" i="12"/>
  <c r="D388" i="12"/>
  <c r="C388" i="12"/>
  <c r="F387" i="12"/>
  <c r="E387" i="12"/>
  <c r="D387" i="12"/>
  <c r="C387" i="12"/>
  <c r="F386" i="12"/>
  <c r="E386" i="12"/>
  <c r="D386" i="12"/>
  <c r="C386" i="12"/>
  <c r="F385" i="12"/>
  <c r="E385" i="12"/>
  <c r="D385" i="12"/>
  <c r="C385" i="12"/>
  <c r="F384" i="12"/>
  <c r="E384" i="12"/>
  <c r="D384" i="12"/>
  <c r="C384" i="12"/>
  <c r="F383" i="12"/>
  <c r="E383" i="12"/>
  <c r="D383" i="12"/>
  <c r="C383" i="12"/>
  <c r="F382" i="12"/>
  <c r="E382" i="12"/>
  <c r="D382" i="12"/>
  <c r="C382" i="12"/>
  <c r="F381" i="12"/>
  <c r="E381" i="12"/>
  <c r="D381" i="12"/>
  <c r="C381" i="12"/>
  <c r="F380" i="12"/>
  <c r="E380" i="12"/>
  <c r="D380" i="12"/>
  <c r="C380" i="12"/>
  <c r="F379" i="12"/>
  <c r="E379" i="12"/>
  <c r="D379" i="12"/>
  <c r="C379" i="12"/>
  <c r="F378" i="12"/>
  <c r="E378" i="12"/>
  <c r="D378" i="12"/>
  <c r="C378" i="12"/>
  <c r="F377" i="12"/>
  <c r="E377" i="12"/>
  <c r="D377" i="12"/>
  <c r="C377" i="12"/>
  <c r="F376" i="12"/>
  <c r="E376" i="12"/>
  <c r="D376" i="12"/>
  <c r="C376" i="12"/>
  <c r="F375" i="12"/>
  <c r="E375" i="12"/>
  <c r="D375" i="12"/>
  <c r="C375" i="12"/>
  <c r="F374" i="12"/>
  <c r="E374" i="12"/>
  <c r="D374" i="12"/>
  <c r="C374" i="12"/>
  <c r="F373" i="12"/>
  <c r="E373" i="12"/>
  <c r="D373" i="12"/>
  <c r="C373" i="12"/>
  <c r="F372" i="12"/>
  <c r="E372" i="12"/>
  <c r="D372" i="12"/>
  <c r="C372" i="12"/>
  <c r="F371" i="12"/>
  <c r="E371" i="12"/>
  <c r="D371" i="12"/>
  <c r="C371" i="12"/>
  <c r="F370" i="12"/>
  <c r="E370" i="12"/>
  <c r="D370" i="12"/>
  <c r="C370" i="12"/>
  <c r="F369" i="12"/>
  <c r="E369" i="12"/>
  <c r="D369" i="12"/>
  <c r="C369" i="12"/>
  <c r="F368" i="12"/>
  <c r="E368" i="12"/>
  <c r="D368" i="12"/>
  <c r="C368" i="12"/>
  <c r="F366" i="12"/>
  <c r="E366" i="12"/>
  <c r="D366" i="12"/>
  <c r="C366" i="12"/>
  <c r="F364" i="12"/>
  <c r="E364" i="12"/>
  <c r="D364" i="12"/>
  <c r="C364" i="12"/>
  <c r="F363" i="12"/>
  <c r="E363" i="12"/>
  <c r="D363" i="12"/>
  <c r="C363" i="12"/>
  <c r="F362" i="12"/>
  <c r="E362" i="12"/>
  <c r="D362" i="12"/>
  <c r="C362" i="12"/>
  <c r="F361" i="12"/>
  <c r="E361" i="12"/>
  <c r="D361" i="12"/>
  <c r="C361" i="12"/>
  <c r="F360" i="12"/>
  <c r="E360" i="12"/>
  <c r="D360" i="12"/>
  <c r="C360" i="12"/>
  <c r="F359" i="12"/>
  <c r="E359" i="12"/>
  <c r="D359" i="12"/>
  <c r="C359" i="12"/>
  <c r="F358" i="12"/>
  <c r="E358" i="12"/>
  <c r="D358" i="12"/>
  <c r="C358" i="12"/>
  <c r="F357" i="12"/>
  <c r="E357" i="12"/>
  <c r="D357" i="12"/>
  <c r="C357" i="12"/>
  <c r="F356" i="12"/>
  <c r="E356" i="12"/>
  <c r="D356" i="12"/>
  <c r="C356" i="12"/>
  <c r="F355" i="12"/>
  <c r="E355" i="12"/>
  <c r="D355" i="12"/>
  <c r="C355" i="12"/>
  <c r="F354" i="12"/>
  <c r="E354" i="12"/>
  <c r="D354" i="12"/>
  <c r="C354" i="12"/>
  <c r="F353" i="12"/>
  <c r="E353" i="12"/>
  <c r="D353" i="12"/>
  <c r="C353" i="12"/>
  <c r="F352" i="12"/>
  <c r="E352" i="12"/>
  <c r="D352" i="12"/>
  <c r="C352" i="12"/>
  <c r="F351" i="12"/>
  <c r="E351" i="12"/>
  <c r="D351" i="12"/>
  <c r="C351" i="12"/>
  <c r="F350" i="12"/>
  <c r="E350" i="12"/>
  <c r="D350" i="12"/>
  <c r="C350" i="12"/>
  <c r="F349" i="12"/>
  <c r="E349" i="12"/>
  <c r="D349" i="12"/>
  <c r="C349" i="12"/>
  <c r="F348" i="12"/>
  <c r="E348" i="12"/>
  <c r="D348" i="12"/>
  <c r="C348" i="12"/>
  <c r="F347" i="12"/>
  <c r="E347" i="12"/>
  <c r="D347" i="12"/>
  <c r="C347" i="12"/>
  <c r="F346" i="12"/>
  <c r="E346" i="12"/>
  <c r="D346" i="12"/>
  <c r="C346" i="12"/>
  <c r="F345" i="12"/>
  <c r="E345" i="12"/>
  <c r="D345" i="12"/>
  <c r="C345" i="12"/>
  <c r="F344" i="12"/>
  <c r="E344" i="12"/>
  <c r="D344" i="12"/>
  <c r="C344" i="12"/>
  <c r="F343" i="12"/>
  <c r="E343" i="12"/>
  <c r="D343" i="12"/>
  <c r="C343" i="12"/>
  <c r="F342" i="12"/>
  <c r="E342" i="12"/>
  <c r="D342" i="12"/>
  <c r="C342" i="12"/>
  <c r="F341" i="12"/>
  <c r="E341" i="12"/>
  <c r="D341" i="12"/>
  <c r="C341" i="12"/>
  <c r="F340" i="12"/>
  <c r="E340" i="12"/>
  <c r="D340" i="12"/>
  <c r="C340" i="12"/>
  <c r="F339" i="12"/>
  <c r="E339" i="12"/>
  <c r="D339" i="12"/>
  <c r="C339" i="12"/>
  <c r="F338" i="12"/>
  <c r="E338" i="12"/>
  <c r="D338" i="12"/>
  <c r="C338" i="12"/>
  <c r="F337" i="12"/>
  <c r="E337" i="12"/>
  <c r="D337" i="12"/>
  <c r="C337" i="12"/>
  <c r="F336" i="12"/>
  <c r="E336" i="12"/>
  <c r="D336" i="12"/>
  <c r="C336" i="12"/>
  <c r="F332" i="12"/>
  <c r="E332" i="12"/>
  <c r="D332" i="12"/>
  <c r="C332" i="12"/>
  <c r="F331" i="12"/>
  <c r="E331" i="12"/>
  <c r="D331" i="12"/>
  <c r="C331" i="12"/>
  <c r="F330" i="12"/>
  <c r="E330" i="12"/>
  <c r="D330" i="12"/>
  <c r="C330" i="12"/>
  <c r="F329" i="12"/>
  <c r="E329" i="12"/>
  <c r="D329" i="12"/>
  <c r="C329" i="12"/>
  <c r="F328" i="12"/>
  <c r="E328" i="12"/>
  <c r="D328" i="12"/>
  <c r="C328" i="12"/>
  <c r="F327" i="12"/>
  <c r="E327" i="12"/>
  <c r="D327" i="12"/>
  <c r="C327" i="12"/>
  <c r="F326" i="12"/>
  <c r="E326" i="12"/>
  <c r="D326" i="12"/>
  <c r="C326" i="12"/>
  <c r="F325" i="12"/>
  <c r="E325" i="12"/>
  <c r="D325" i="12"/>
  <c r="C325" i="12"/>
  <c r="F324" i="12"/>
  <c r="E324" i="12"/>
  <c r="D324" i="12"/>
  <c r="C324" i="12"/>
  <c r="F323" i="12"/>
  <c r="E323" i="12"/>
  <c r="D323" i="12"/>
  <c r="C323" i="12"/>
  <c r="F322" i="12"/>
  <c r="E322" i="12"/>
  <c r="D322" i="12"/>
  <c r="C322" i="12"/>
  <c r="F321" i="12"/>
  <c r="E321" i="12"/>
  <c r="D321" i="12"/>
  <c r="C321" i="12"/>
  <c r="F320" i="12"/>
  <c r="E320" i="12"/>
  <c r="D320" i="12"/>
  <c r="C320" i="12"/>
  <c r="F319" i="12"/>
  <c r="E319" i="12"/>
  <c r="D319" i="12"/>
  <c r="C319" i="12"/>
  <c r="F318" i="12"/>
  <c r="E318" i="12"/>
  <c r="D318" i="12"/>
  <c r="C318" i="12"/>
  <c r="F317" i="12"/>
  <c r="E317" i="12"/>
  <c r="D317" i="12"/>
  <c r="C317" i="12"/>
  <c r="F316" i="12"/>
  <c r="E316" i="12"/>
  <c r="D316" i="12"/>
  <c r="C316" i="12"/>
  <c r="F315" i="12"/>
  <c r="E315" i="12"/>
  <c r="D315" i="12"/>
  <c r="C315" i="12"/>
  <c r="F314" i="12"/>
  <c r="E314" i="12"/>
  <c r="D314" i="12"/>
  <c r="C314" i="12"/>
  <c r="F313" i="12"/>
  <c r="E313" i="12"/>
  <c r="D313" i="12"/>
  <c r="C313" i="12"/>
  <c r="F312" i="12"/>
  <c r="E312" i="12"/>
  <c r="D312" i="12"/>
  <c r="C312" i="12"/>
  <c r="F311" i="12"/>
  <c r="E311" i="12"/>
  <c r="D311" i="12"/>
  <c r="C311" i="12"/>
  <c r="F310" i="12"/>
  <c r="E310" i="12"/>
  <c r="D310" i="12"/>
  <c r="C310" i="12"/>
  <c r="F309" i="12"/>
  <c r="E309" i="12"/>
  <c r="D309" i="12"/>
  <c r="C309" i="12"/>
  <c r="F308" i="12"/>
  <c r="E308" i="12"/>
  <c r="D308" i="12"/>
  <c r="C308" i="12"/>
  <c r="F307" i="12"/>
  <c r="E307" i="12"/>
  <c r="D307" i="12"/>
  <c r="C307" i="12"/>
  <c r="F306" i="12"/>
  <c r="E306" i="12"/>
  <c r="D306" i="12"/>
  <c r="C306" i="12"/>
  <c r="F305" i="12"/>
  <c r="E305" i="12"/>
  <c r="D305" i="12"/>
  <c r="C305" i="12"/>
  <c r="F304" i="12"/>
  <c r="E304" i="12"/>
  <c r="D304" i="12"/>
  <c r="C304" i="12"/>
  <c r="F303" i="12"/>
  <c r="E303" i="12"/>
  <c r="D303" i="12"/>
  <c r="C303" i="12"/>
  <c r="F302" i="12"/>
  <c r="E302" i="12"/>
  <c r="D302" i="12"/>
  <c r="C302" i="12"/>
  <c r="F301" i="12"/>
  <c r="E301" i="12"/>
  <c r="D301" i="12"/>
  <c r="C301" i="12"/>
  <c r="F300" i="12"/>
  <c r="E300" i="12"/>
  <c r="D300" i="12"/>
  <c r="C300" i="12"/>
  <c r="F299" i="12"/>
  <c r="E299" i="12"/>
  <c r="D299" i="12"/>
  <c r="C299" i="12"/>
  <c r="F298" i="12"/>
  <c r="E298" i="12"/>
  <c r="D298" i="12"/>
  <c r="C298" i="12"/>
  <c r="F297" i="12"/>
  <c r="E297" i="12"/>
  <c r="D297" i="12"/>
  <c r="C297" i="12"/>
  <c r="F296" i="12"/>
  <c r="E296" i="12"/>
  <c r="D296" i="12"/>
  <c r="C296" i="12"/>
  <c r="F295" i="12"/>
  <c r="E295" i="12"/>
  <c r="D295" i="12"/>
  <c r="C295" i="12"/>
  <c r="F294" i="12"/>
  <c r="E294" i="12"/>
  <c r="D294" i="12"/>
  <c r="C294" i="12"/>
  <c r="F293" i="12"/>
  <c r="E293" i="12"/>
  <c r="D293" i="12"/>
  <c r="C293" i="12"/>
  <c r="F292" i="12"/>
  <c r="E292" i="12"/>
  <c r="D292" i="12"/>
  <c r="C292" i="12"/>
  <c r="F290" i="12"/>
  <c r="E290" i="12"/>
  <c r="D290" i="12"/>
  <c r="C290" i="12"/>
  <c r="F289" i="12"/>
  <c r="E289" i="12"/>
  <c r="D289" i="12"/>
  <c r="C289" i="12"/>
  <c r="F288" i="12"/>
  <c r="E288" i="12"/>
  <c r="D288" i="12"/>
  <c r="C288" i="12"/>
  <c r="F287" i="12"/>
  <c r="E287" i="12"/>
  <c r="D287" i="12"/>
  <c r="C287" i="12"/>
  <c r="F286" i="12"/>
  <c r="E286" i="12"/>
  <c r="D286" i="12"/>
  <c r="C286" i="12"/>
  <c r="F285" i="12"/>
  <c r="E285" i="12"/>
  <c r="D285" i="12"/>
  <c r="C285" i="12"/>
  <c r="F284" i="12"/>
  <c r="E284" i="12"/>
  <c r="D284" i="12"/>
  <c r="C284" i="12"/>
  <c r="F283" i="12"/>
  <c r="E283" i="12"/>
  <c r="D283" i="12"/>
  <c r="C283" i="12"/>
  <c r="F282" i="12"/>
  <c r="E282" i="12"/>
  <c r="D282" i="12"/>
  <c r="C282" i="12"/>
  <c r="F281" i="12"/>
  <c r="E281" i="12"/>
  <c r="D281" i="12"/>
  <c r="C281" i="12"/>
  <c r="F280" i="12"/>
  <c r="E280" i="12"/>
  <c r="D280" i="12"/>
  <c r="C280" i="12"/>
  <c r="F279" i="12"/>
  <c r="E279" i="12"/>
  <c r="D279" i="12"/>
  <c r="C279" i="12"/>
  <c r="F278" i="12"/>
  <c r="E278" i="12"/>
  <c r="D278" i="12"/>
  <c r="C278" i="12"/>
  <c r="F277" i="12"/>
  <c r="E277" i="12"/>
  <c r="D277" i="12"/>
  <c r="C277" i="12"/>
  <c r="F276" i="12"/>
  <c r="E276" i="12"/>
  <c r="D276" i="12"/>
  <c r="C276" i="12"/>
  <c r="F275" i="12"/>
  <c r="E275" i="12"/>
  <c r="D275" i="12"/>
  <c r="C275" i="12"/>
  <c r="F274" i="12"/>
  <c r="E274" i="12"/>
  <c r="D274" i="12"/>
  <c r="C274" i="12"/>
  <c r="F273" i="12"/>
  <c r="E273" i="12"/>
  <c r="D273" i="12"/>
  <c r="C273" i="12"/>
  <c r="F272" i="12"/>
  <c r="E272" i="12"/>
  <c r="D272" i="12"/>
  <c r="C272" i="12"/>
  <c r="F271" i="12"/>
  <c r="E271" i="12"/>
  <c r="D271" i="12"/>
  <c r="C271" i="12"/>
  <c r="F270" i="12"/>
  <c r="E270" i="12"/>
  <c r="D270" i="12"/>
  <c r="C270" i="12"/>
  <c r="F269" i="12"/>
  <c r="E269" i="12"/>
  <c r="D269" i="12"/>
  <c r="C269" i="12"/>
  <c r="F268" i="12"/>
  <c r="E268" i="12"/>
  <c r="D268" i="12"/>
  <c r="C268" i="12"/>
  <c r="F267" i="12"/>
  <c r="E267" i="12"/>
  <c r="D267" i="12"/>
  <c r="C267" i="12"/>
  <c r="F266" i="12"/>
  <c r="E266" i="12"/>
  <c r="D266" i="12"/>
  <c r="C266" i="12"/>
  <c r="F265" i="12"/>
  <c r="E265" i="12"/>
  <c r="D265" i="12"/>
  <c r="C265" i="12"/>
  <c r="F264" i="12"/>
  <c r="E264" i="12"/>
  <c r="D264" i="12"/>
  <c r="C264" i="12"/>
  <c r="F263" i="12"/>
  <c r="E263" i="12"/>
  <c r="D263" i="12"/>
  <c r="C263" i="12"/>
  <c r="F262" i="12"/>
  <c r="E262" i="12"/>
  <c r="D262" i="12"/>
  <c r="C262" i="12"/>
  <c r="F261" i="12"/>
  <c r="E261" i="12"/>
  <c r="D261" i="12"/>
  <c r="C261" i="12"/>
  <c r="F260" i="12"/>
  <c r="E260" i="12"/>
  <c r="D260" i="12"/>
  <c r="C260" i="12"/>
  <c r="F259" i="12"/>
  <c r="E259" i="12"/>
  <c r="D259" i="12"/>
  <c r="C259" i="12"/>
  <c r="F258" i="12"/>
  <c r="E258" i="12"/>
  <c r="D258" i="12"/>
  <c r="C258" i="12"/>
  <c r="F257" i="12"/>
  <c r="E257" i="12"/>
  <c r="D257" i="12"/>
  <c r="C257" i="12"/>
  <c r="F256" i="12"/>
  <c r="E256" i="12"/>
  <c r="D256" i="12"/>
  <c r="C256" i="12"/>
  <c r="F255" i="12"/>
  <c r="E255" i="12"/>
  <c r="D255" i="12"/>
  <c r="C255" i="12"/>
  <c r="F254" i="12"/>
  <c r="E254" i="12"/>
  <c r="D254" i="12"/>
  <c r="C254" i="12"/>
  <c r="F252" i="12"/>
  <c r="E252" i="12"/>
  <c r="D252" i="12"/>
  <c r="C252" i="12"/>
  <c r="F251" i="12"/>
  <c r="E251" i="12"/>
  <c r="D251" i="12"/>
  <c r="C251" i="12"/>
  <c r="F250" i="12"/>
  <c r="E250" i="12"/>
  <c r="D250" i="12"/>
  <c r="C250" i="12"/>
  <c r="F249" i="12"/>
  <c r="E249" i="12"/>
  <c r="D249" i="12"/>
  <c r="C249" i="12"/>
  <c r="F248" i="12"/>
  <c r="E248" i="12"/>
  <c r="D248" i="12"/>
  <c r="C248" i="12"/>
  <c r="F247" i="12"/>
  <c r="E247" i="12"/>
  <c r="D247" i="12"/>
  <c r="C247" i="12"/>
  <c r="F246" i="12"/>
  <c r="E246" i="12"/>
  <c r="D246" i="12"/>
  <c r="C246" i="12"/>
  <c r="F245" i="12"/>
  <c r="E245" i="12"/>
  <c r="D245" i="12"/>
  <c r="C245" i="12"/>
  <c r="F244" i="12"/>
  <c r="E244" i="12"/>
  <c r="D244" i="12"/>
  <c r="C244" i="12"/>
  <c r="F243" i="12"/>
  <c r="E243" i="12"/>
  <c r="D243" i="12"/>
  <c r="C243" i="12"/>
  <c r="F242" i="12"/>
  <c r="E242" i="12"/>
  <c r="D242" i="12"/>
  <c r="C242" i="12"/>
  <c r="F241" i="12"/>
  <c r="E241" i="12"/>
  <c r="D241" i="12"/>
  <c r="C241" i="12"/>
  <c r="F240" i="12"/>
  <c r="E240" i="12"/>
  <c r="D240" i="12"/>
  <c r="C240" i="12"/>
  <c r="F239" i="12"/>
  <c r="E239" i="12"/>
  <c r="D239" i="12"/>
  <c r="C239" i="12"/>
  <c r="F238" i="12"/>
  <c r="E238" i="12"/>
  <c r="D238" i="12"/>
  <c r="C238" i="12"/>
  <c r="F237" i="12"/>
  <c r="E237" i="12"/>
  <c r="D237" i="12"/>
  <c r="C237" i="12"/>
  <c r="F236" i="12"/>
  <c r="E236" i="12"/>
  <c r="D236" i="12"/>
  <c r="C236" i="12"/>
  <c r="F235" i="12"/>
  <c r="E235" i="12"/>
  <c r="D235" i="12"/>
  <c r="C235" i="12"/>
  <c r="F234" i="12"/>
  <c r="E234" i="12"/>
  <c r="D234" i="12"/>
  <c r="C234" i="12"/>
  <c r="F233" i="12"/>
  <c r="E233" i="12"/>
  <c r="D233" i="12"/>
  <c r="C233" i="12"/>
  <c r="F232" i="12"/>
  <c r="E232" i="12"/>
  <c r="D232" i="12"/>
  <c r="C232" i="12"/>
  <c r="F231" i="12"/>
  <c r="E231" i="12"/>
  <c r="D231" i="12"/>
  <c r="C231" i="12"/>
  <c r="F230" i="12"/>
  <c r="E230" i="12"/>
  <c r="D230" i="12"/>
  <c r="C230" i="12"/>
  <c r="F229" i="12"/>
  <c r="E229" i="12"/>
  <c r="D229" i="12"/>
  <c r="C229" i="12"/>
  <c r="F228" i="12"/>
  <c r="E228" i="12"/>
  <c r="D228" i="12"/>
  <c r="C228" i="12"/>
  <c r="F227" i="12"/>
  <c r="E227" i="12"/>
  <c r="D227" i="12"/>
  <c r="C227" i="12"/>
  <c r="F226" i="12"/>
  <c r="E226" i="12"/>
  <c r="D226" i="12"/>
  <c r="C226" i="12"/>
  <c r="F225" i="12"/>
  <c r="E225" i="12"/>
  <c r="D225" i="12"/>
  <c r="C225" i="12"/>
  <c r="F224" i="12"/>
  <c r="E224" i="12"/>
  <c r="D224" i="12"/>
  <c r="C224" i="12"/>
  <c r="F223" i="12"/>
  <c r="E223" i="12"/>
  <c r="D223" i="12"/>
  <c r="C223" i="12"/>
  <c r="F222" i="12"/>
  <c r="E222" i="12"/>
  <c r="D222" i="12"/>
  <c r="C222" i="12"/>
  <c r="F221" i="12"/>
  <c r="E221" i="12"/>
  <c r="D221" i="12"/>
  <c r="C221" i="12"/>
  <c r="F220" i="12"/>
  <c r="E220" i="12"/>
  <c r="D220" i="12"/>
  <c r="C220" i="12"/>
  <c r="F219" i="12"/>
  <c r="E219" i="12"/>
  <c r="D219" i="12"/>
  <c r="C219" i="12"/>
  <c r="F217" i="12"/>
  <c r="E217" i="12"/>
  <c r="D217" i="12"/>
  <c r="C217" i="12"/>
  <c r="F216" i="12"/>
  <c r="E216" i="12"/>
  <c r="D216" i="12"/>
  <c r="C216" i="12"/>
  <c r="F215" i="12"/>
  <c r="E215" i="12"/>
  <c r="D215" i="12"/>
  <c r="C215" i="12"/>
  <c r="F214" i="12"/>
  <c r="E214" i="12"/>
  <c r="D214" i="12"/>
  <c r="C214" i="12"/>
  <c r="F213" i="12"/>
  <c r="E213" i="12"/>
  <c r="D213" i="12"/>
  <c r="C213" i="12"/>
  <c r="F212" i="12"/>
  <c r="E212" i="12"/>
  <c r="D212" i="12"/>
  <c r="C212" i="12"/>
  <c r="F211" i="12"/>
  <c r="E211" i="12"/>
  <c r="D211" i="12"/>
  <c r="C211" i="12"/>
  <c r="F210" i="12"/>
  <c r="E210" i="12"/>
  <c r="D210" i="12"/>
  <c r="C210" i="12"/>
  <c r="F209" i="12"/>
  <c r="E209" i="12"/>
  <c r="D209" i="12"/>
  <c r="C209" i="12"/>
  <c r="F208" i="12"/>
  <c r="E208" i="12"/>
  <c r="D208" i="12"/>
  <c r="C208" i="12"/>
  <c r="F207" i="12"/>
  <c r="E207" i="12"/>
  <c r="D207" i="12"/>
  <c r="C207" i="12"/>
  <c r="F206" i="12"/>
  <c r="E206" i="12"/>
  <c r="D206" i="12"/>
  <c r="C206" i="12"/>
  <c r="F205" i="12"/>
  <c r="E205" i="12"/>
  <c r="D205" i="12"/>
  <c r="C205" i="12"/>
  <c r="F204" i="12"/>
  <c r="E204" i="12"/>
  <c r="D204" i="12"/>
  <c r="C204" i="12"/>
  <c r="F203" i="12"/>
  <c r="E203" i="12"/>
  <c r="D203" i="12"/>
  <c r="C203" i="12"/>
  <c r="F202" i="12"/>
  <c r="E202" i="12"/>
  <c r="D202" i="12"/>
  <c r="C202" i="12"/>
  <c r="F201" i="12"/>
  <c r="E201" i="12"/>
  <c r="D201" i="12"/>
  <c r="C201" i="12"/>
  <c r="F199" i="12"/>
  <c r="E199" i="12"/>
  <c r="D199" i="12"/>
  <c r="C199" i="12"/>
  <c r="F198" i="12"/>
  <c r="E198" i="12"/>
  <c r="D198" i="12"/>
  <c r="C198" i="12"/>
  <c r="F197" i="12"/>
  <c r="E197" i="12"/>
  <c r="D197" i="12"/>
  <c r="C197" i="12"/>
  <c r="F196" i="12"/>
  <c r="E196" i="12"/>
  <c r="D196" i="12"/>
  <c r="C196" i="12"/>
  <c r="F195" i="12"/>
  <c r="E195" i="12"/>
  <c r="D195" i="12"/>
  <c r="C195" i="12"/>
  <c r="F194" i="12"/>
  <c r="E194" i="12"/>
  <c r="D194" i="12"/>
  <c r="C194" i="12"/>
  <c r="F193" i="12"/>
  <c r="E193" i="12"/>
  <c r="D193" i="12"/>
  <c r="C193" i="12"/>
  <c r="F192" i="12"/>
  <c r="E192" i="12"/>
  <c r="D192" i="12"/>
  <c r="C192" i="12"/>
  <c r="F191" i="12"/>
  <c r="E191" i="12"/>
  <c r="D191" i="12"/>
  <c r="C191" i="12"/>
  <c r="F190" i="12"/>
  <c r="E190" i="12"/>
  <c r="D190" i="12"/>
  <c r="C190" i="12"/>
  <c r="F189" i="12"/>
  <c r="E189" i="12"/>
  <c r="D189" i="12"/>
  <c r="C189" i="12"/>
  <c r="F188" i="12"/>
  <c r="E188" i="12"/>
  <c r="D188" i="12"/>
  <c r="C188" i="12"/>
  <c r="F187" i="12"/>
  <c r="E187" i="12"/>
  <c r="D187" i="12"/>
  <c r="C187" i="12"/>
  <c r="F186" i="12"/>
  <c r="E186" i="12"/>
  <c r="D186" i="12"/>
  <c r="C186" i="12"/>
  <c r="F185" i="12"/>
  <c r="E185" i="12"/>
  <c r="D185" i="12"/>
  <c r="C185" i="12"/>
  <c r="F184" i="12"/>
  <c r="E184" i="12"/>
  <c r="D184" i="12"/>
  <c r="C184" i="12"/>
  <c r="F183" i="12"/>
  <c r="E183" i="12"/>
  <c r="D183" i="12"/>
  <c r="C183" i="12"/>
  <c r="F182" i="12"/>
  <c r="E182" i="12"/>
  <c r="D182" i="12"/>
  <c r="C182" i="12"/>
  <c r="F181" i="12"/>
  <c r="E181" i="12"/>
  <c r="D181" i="12"/>
  <c r="C181" i="12"/>
  <c r="F180" i="12"/>
  <c r="E180" i="12"/>
  <c r="D180" i="12"/>
  <c r="C180" i="12"/>
  <c r="F179" i="12"/>
  <c r="E179" i="12"/>
  <c r="D179" i="12"/>
  <c r="C179" i="12"/>
  <c r="F178" i="12"/>
  <c r="E178" i="12"/>
  <c r="D178" i="12"/>
  <c r="C178" i="12"/>
  <c r="F177" i="12"/>
  <c r="E177" i="12"/>
  <c r="D177" i="12"/>
  <c r="C177" i="12"/>
  <c r="F176" i="12"/>
  <c r="E176" i="12"/>
  <c r="D176" i="12"/>
  <c r="C176" i="12"/>
  <c r="F175" i="12"/>
  <c r="E175" i="12"/>
  <c r="D175" i="12"/>
  <c r="C175" i="12"/>
  <c r="F174" i="12"/>
  <c r="E174" i="12"/>
  <c r="D174" i="12"/>
  <c r="C174" i="12"/>
  <c r="F173" i="12"/>
  <c r="E173" i="12"/>
  <c r="D173" i="12"/>
  <c r="C173" i="12"/>
  <c r="F172" i="12"/>
  <c r="E172" i="12"/>
  <c r="D172" i="12"/>
  <c r="C172" i="12"/>
  <c r="F171" i="12"/>
  <c r="E171" i="12"/>
  <c r="D171" i="12"/>
  <c r="C171" i="12"/>
  <c r="F170" i="12"/>
  <c r="E170" i="12"/>
  <c r="D170" i="12"/>
  <c r="C170" i="12"/>
  <c r="F169" i="12"/>
  <c r="E169" i="12"/>
  <c r="D169" i="12"/>
  <c r="C169" i="12"/>
  <c r="F168" i="12"/>
  <c r="E168" i="12"/>
  <c r="D168" i="12"/>
  <c r="C168" i="12"/>
  <c r="F167" i="12"/>
  <c r="E167" i="12"/>
  <c r="D167" i="12"/>
  <c r="C167" i="12"/>
  <c r="F166" i="12"/>
  <c r="E166" i="12"/>
  <c r="D166" i="12"/>
  <c r="C166" i="12"/>
  <c r="F165" i="12"/>
  <c r="E165" i="12"/>
  <c r="D165" i="12"/>
  <c r="C165" i="12"/>
  <c r="F164" i="12"/>
  <c r="E164" i="12"/>
  <c r="D164" i="12"/>
  <c r="C164" i="12"/>
  <c r="F163" i="12"/>
  <c r="E163" i="12"/>
  <c r="D163" i="12"/>
  <c r="C163" i="12"/>
  <c r="F162" i="12"/>
  <c r="E162" i="12"/>
  <c r="D162" i="12"/>
  <c r="C162" i="12"/>
  <c r="F161" i="12"/>
  <c r="E161" i="12"/>
  <c r="D161" i="12"/>
  <c r="C161" i="12"/>
  <c r="F160" i="12"/>
  <c r="E160" i="12"/>
  <c r="D160" i="12"/>
  <c r="C160" i="12"/>
  <c r="F159" i="12"/>
  <c r="E159" i="12"/>
  <c r="D159" i="12"/>
  <c r="C159" i="12"/>
  <c r="F158" i="12"/>
  <c r="E158" i="12"/>
  <c r="D158" i="12"/>
  <c r="C158" i="12"/>
  <c r="F157" i="12"/>
  <c r="E157" i="12"/>
  <c r="D157" i="12"/>
  <c r="C157" i="12"/>
  <c r="F156" i="12"/>
  <c r="E156" i="12"/>
  <c r="D156" i="12"/>
  <c r="C156" i="12"/>
  <c r="F155" i="12"/>
  <c r="E155" i="12"/>
  <c r="D155" i="12"/>
  <c r="C155" i="12"/>
  <c r="F154" i="12"/>
  <c r="E154" i="12"/>
  <c r="D154" i="12"/>
  <c r="C154" i="12"/>
  <c r="F153" i="12"/>
  <c r="E153" i="12"/>
  <c r="D153" i="12"/>
  <c r="C153" i="12"/>
  <c r="F152" i="12"/>
  <c r="E152" i="12"/>
  <c r="D152" i="12"/>
  <c r="C152" i="12"/>
  <c r="F151" i="12"/>
  <c r="E151" i="12"/>
  <c r="D151" i="12"/>
  <c r="C151" i="12"/>
  <c r="F150" i="12"/>
  <c r="E150" i="12"/>
  <c r="D150" i="12"/>
  <c r="C150" i="12"/>
  <c r="F149" i="12"/>
  <c r="E149" i="12"/>
  <c r="D149" i="12"/>
  <c r="C149" i="12"/>
  <c r="F148" i="12"/>
  <c r="E148" i="12"/>
  <c r="D148" i="12"/>
  <c r="C148" i="12"/>
  <c r="F147" i="12"/>
  <c r="E147" i="12"/>
  <c r="D147" i="12"/>
  <c r="C147" i="12"/>
  <c r="F146" i="12"/>
  <c r="E146" i="12"/>
  <c r="D146" i="12"/>
  <c r="C146" i="12"/>
  <c r="F145" i="12"/>
  <c r="E145" i="12"/>
  <c r="D145" i="12"/>
  <c r="C145" i="12"/>
  <c r="F144" i="12"/>
  <c r="E144" i="12"/>
  <c r="D144" i="12"/>
  <c r="C144" i="12"/>
  <c r="F143" i="12"/>
  <c r="E143" i="12"/>
  <c r="D143" i="12"/>
  <c r="C143" i="12"/>
  <c r="F142" i="12"/>
  <c r="E142" i="12"/>
  <c r="D142" i="12"/>
  <c r="C142" i="12"/>
  <c r="F141" i="12"/>
  <c r="E141" i="12"/>
  <c r="D141" i="12"/>
  <c r="C141" i="12"/>
  <c r="F140" i="12"/>
  <c r="E140" i="12"/>
  <c r="D140" i="12"/>
  <c r="C140" i="12"/>
  <c r="F139" i="12"/>
  <c r="E139" i="12"/>
  <c r="D139" i="12"/>
  <c r="C139" i="12"/>
  <c r="F138" i="12"/>
  <c r="E138" i="12"/>
  <c r="D138" i="12"/>
  <c r="C138" i="12"/>
  <c r="F137" i="12"/>
  <c r="E137" i="12"/>
  <c r="D137" i="12"/>
  <c r="C137" i="12"/>
  <c r="F136" i="12"/>
  <c r="E136" i="12"/>
  <c r="D136" i="12"/>
  <c r="C136" i="12"/>
  <c r="F135" i="12"/>
  <c r="E135" i="12"/>
  <c r="D135" i="12"/>
  <c r="C135" i="12"/>
  <c r="F134" i="12"/>
  <c r="E134" i="12"/>
  <c r="D134" i="12"/>
  <c r="C134" i="12"/>
  <c r="F133" i="12"/>
  <c r="E133" i="12"/>
  <c r="D133" i="12"/>
  <c r="C133" i="12"/>
  <c r="F132" i="12"/>
  <c r="E132" i="12"/>
  <c r="D132" i="12"/>
  <c r="C132" i="12"/>
  <c r="F131" i="12"/>
  <c r="E131" i="12"/>
  <c r="D131" i="12"/>
  <c r="C131" i="12"/>
  <c r="F130" i="12"/>
  <c r="E130" i="12"/>
  <c r="D130" i="12"/>
  <c r="C130" i="12"/>
  <c r="F129" i="12"/>
  <c r="E129" i="12"/>
  <c r="D129" i="12"/>
  <c r="C129" i="12"/>
  <c r="F128" i="12"/>
  <c r="E128" i="12"/>
  <c r="D128" i="12"/>
  <c r="C128" i="12"/>
  <c r="F127" i="12"/>
  <c r="E127" i="12"/>
  <c r="D127" i="12"/>
  <c r="C127" i="12"/>
  <c r="F126" i="12"/>
  <c r="E126" i="12"/>
  <c r="D126" i="12"/>
  <c r="C126" i="12"/>
  <c r="F125" i="12"/>
  <c r="E125" i="12"/>
  <c r="D125" i="12"/>
  <c r="C125" i="12"/>
  <c r="F124" i="12"/>
  <c r="E124" i="12"/>
  <c r="D124" i="12"/>
  <c r="C124" i="12"/>
  <c r="F123" i="12"/>
  <c r="E123" i="12"/>
  <c r="D123" i="12"/>
  <c r="C123" i="12"/>
  <c r="F122" i="12"/>
  <c r="E122" i="12"/>
  <c r="D122" i="12"/>
  <c r="C122" i="12"/>
  <c r="F121" i="12"/>
  <c r="E121" i="12"/>
  <c r="D121" i="12"/>
  <c r="C121" i="12"/>
  <c r="F120" i="12"/>
  <c r="E120" i="12"/>
  <c r="D120" i="12"/>
  <c r="C120" i="12"/>
  <c r="F119" i="12"/>
  <c r="E119" i="12"/>
  <c r="D119" i="12"/>
  <c r="C119" i="12"/>
  <c r="F118" i="12"/>
  <c r="E118" i="12"/>
  <c r="D118" i="12"/>
  <c r="C118" i="12"/>
  <c r="F116" i="12"/>
  <c r="E116" i="12"/>
  <c r="D116" i="12"/>
  <c r="C116" i="12"/>
  <c r="F115" i="12"/>
  <c r="E115" i="12"/>
  <c r="D115" i="12"/>
  <c r="C115" i="12"/>
  <c r="F114" i="12"/>
  <c r="E114" i="12"/>
  <c r="D114" i="12"/>
  <c r="C114" i="12"/>
  <c r="F113" i="12"/>
  <c r="E113" i="12"/>
  <c r="D113" i="12"/>
  <c r="C113" i="12"/>
  <c r="F112" i="12"/>
  <c r="E112" i="12"/>
  <c r="D112" i="12"/>
  <c r="C112" i="12"/>
  <c r="F111" i="12"/>
  <c r="E111" i="12"/>
  <c r="D111" i="12"/>
  <c r="C111" i="12"/>
  <c r="F110" i="12"/>
  <c r="E110" i="12"/>
  <c r="D110" i="12"/>
  <c r="C110" i="12"/>
  <c r="F109" i="12"/>
  <c r="E109" i="12"/>
  <c r="D109" i="12"/>
  <c r="C109" i="12"/>
  <c r="F108" i="12"/>
  <c r="E108" i="12"/>
  <c r="D108" i="12"/>
  <c r="C108" i="12"/>
  <c r="F107" i="12"/>
  <c r="E107" i="12"/>
  <c r="D107" i="12"/>
  <c r="C107" i="12"/>
  <c r="F106" i="12"/>
  <c r="E106" i="12"/>
  <c r="D106" i="12"/>
  <c r="C106" i="12"/>
  <c r="F105" i="12"/>
  <c r="E105" i="12"/>
  <c r="D105" i="12"/>
  <c r="C105" i="12"/>
  <c r="F104" i="12"/>
  <c r="E104" i="12"/>
  <c r="D104" i="12"/>
  <c r="C104" i="12"/>
  <c r="F103" i="12"/>
  <c r="E103" i="12"/>
  <c r="D103" i="12"/>
  <c r="C103" i="12"/>
  <c r="F102" i="12"/>
  <c r="E102" i="12"/>
  <c r="D102" i="12"/>
  <c r="C102" i="12"/>
  <c r="F101" i="12"/>
  <c r="E101" i="12"/>
  <c r="D101" i="12"/>
  <c r="C101" i="12"/>
  <c r="F100" i="12"/>
  <c r="E100" i="12"/>
  <c r="D100" i="12"/>
  <c r="C100" i="12"/>
  <c r="F99" i="12"/>
  <c r="E99" i="12"/>
  <c r="D99" i="12"/>
  <c r="C99" i="12"/>
  <c r="F98" i="12"/>
  <c r="E98" i="12"/>
  <c r="D98" i="12"/>
  <c r="C98" i="12"/>
  <c r="F97" i="12"/>
  <c r="E97" i="12"/>
  <c r="D97" i="12"/>
  <c r="C97" i="12"/>
  <c r="F96" i="12"/>
  <c r="D96" i="12"/>
  <c r="C96" i="12"/>
  <c r="F95" i="12"/>
  <c r="E95" i="12"/>
  <c r="D95" i="12"/>
  <c r="C95" i="12"/>
  <c r="F94" i="12"/>
  <c r="E94" i="12"/>
  <c r="D94" i="12"/>
  <c r="C94" i="12"/>
  <c r="F93" i="12"/>
  <c r="E93" i="12"/>
  <c r="D93" i="12"/>
  <c r="C93" i="12"/>
  <c r="F92" i="12"/>
  <c r="E92" i="12"/>
  <c r="D92" i="12"/>
  <c r="C92" i="12"/>
  <c r="F91" i="12"/>
  <c r="E91" i="12"/>
  <c r="D91" i="12"/>
  <c r="C91" i="12"/>
  <c r="F90" i="12"/>
  <c r="E90" i="12"/>
  <c r="D90" i="12"/>
  <c r="C90" i="12"/>
  <c r="F89" i="12"/>
  <c r="E89" i="12"/>
  <c r="D89" i="12"/>
  <c r="C89" i="12"/>
  <c r="F88" i="12"/>
  <c r="E88" i="12"/>
  <c r="D88" i="12"/>
  <c r="C88" i="12"/>
  <c r="F87" i="12"/>
  <c r="E87" i="12"/>
  <c r="D87" i="12"/>
  <c r="C87" i="12"/>
  <c r="F86" i="12"/>
  <c r="E86" i="12"/>
  <c r="D86" i="12"/>
  <c r="C86" i="12"/>
  <c r="F85" i="12"/>
  <c r="E85" i="12"/>
  <c r="D85" i="12"/>
  <c r="C85" i="12"/>
  <c r="F84" i="12"/>
  <c r="E84" i="12"/>
  <c r="D84" i="12"/>
  <c r="C84" i="12"/>
  <c r="F83" i="12"/>
  <c r="E83" i="12"/>
  <c r="D83" i="12"/>
  <c r="C83" i="12"/>
  <c r="F82" i="12"/>
  <c r="E82" i="12"/>
  <c r="D82" i="12"/>
  <c r="C82" i="12"/>
  <c r="F81" i="12"/>
  <c r="E81" i="12"/>
  <c r="D81" i="12"/>
  <c r="C81" i="12"/>
  <c r="F80" i="12"/>
  <c r="E80" i="12"/>
  <c r="D80" i="12"/>
  <c r="C80" i="12"/>
  <c r="F79" i="12"/>
  <c r="E79" i="12"/>
  <c r="D79" i="12"/>
  <c r="C79" i="12"/>
  <c r="F78" i="12"/>
  <c r="D78" i="12"/>
  <c r="C78" i="12"/>
  <c r="F75" i="12"/>
  <c r="E75" i="12"/>
  <c r="D75" i="12"/>
  <c r="C75" i="12"/>
  <c r="F74" i="12"/>
  <c r="E74" i="12"/>
  <c r="D74" i="12"/>
  <c r="C74" i="12"/>
  <c r="F73" i="12"/>
  <c r="E73" i="12"/>
  <c r="D73" i="12"/>
  <c r="C73" i="12"/>
  <c r="F72" i="12"/>
  <c r="E72" i="12"/>
  <c r="D72" i="12"/>
  <c r="C72" i="12"/>
  <c r="F71" i="12"/>
  <c r="E71" i="12"/>
  <c r="D71" i="12"/>
  <c r="C71" i="12"/>
  <c r="F70" i="12"/>
  <c r="E70" i="12"/>
  <c r="D70" i="12"/>
  <c r="C70" i="12"/>
  <c r="F69" i="12"/>
  <c r="E69" i="12"/>
  <c r="D69" i="12"/>
  <c r="C69" i="12"/>
  <c r="F68" i="12"/>
  <c r="E68" i="12"/>
  <c r="D68" i="12"/>
  <c r="C68" i="12"/>
  <c r="F67" i="12"/>
  <c r="E67" i="12"/>
  <c r="D67" i="12"/>
  <c r="C67" i="12"/>
  <c r="F66" i="12"/>
  <c r="E66" i="12"/>
  <c r="D66" i="12"/>
  <c r="C66" i="12"/>
  <c r="F65" i="12"/>
  <c r="E65" i="12"/>
  <c r="D65" i="12"/>
  <c r="C65" i="12"/>
  <c r="F64" i="12"/>
  <c r="E64" i="12"/>
  <c r="D64" i="12"/>
  <c r="C64" i="12"/>
  <c r="F63" i="12"/>
  <c r="E63" i="12"/>
  <c r="D63" i="12"/>
  <c r="C63" i="12"/>
  <c r="F62" i="12"/>
  <c r="E62" i="12"/>
  <c r="D62" i="12"/>
  <c r="C62" i="12"/>
  <c r="F61" i="12"/>
  <c r="E61" i="12"/>
  <c r="D61" i="12"/>
  <c r="C61" i="12"/>
  <c r="F60" i="12"/>
  <c r="E60" i="12"/>
  <c r="D60" i="12"/>
  <c r="C60" i="12"/>
  <c r="F59" i="12"/>
  <c r="E59" i="12"/>
  <c r="D59" i="12"/>
  <c r="C59" i="12"/>
  <c r="F58" i="12"/>
  <c r="E58" i="12"/>
  <c r="D58" i="12"/>
  <c r="C58" i="12"/>
  <c r="F57" i="12"/>
  <c r="E57" i="12"/>
  <c r="D57" i="12"/>
  <c r="C57" i="12"/>
  <c r="F56" i="12"/>
  <c r="E56" i="12"/>
  <c r="D56" i="12"/>
  <c r="C56" i="12"/>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F28" i="12"/>
  <c r="E28" i="12"/>
  <c r="D28" i="12"/>
  <c r="C28" i="12"/>
  <c r="F27" i="12"/>
  <c r="E27" i="12"/>
  <c r="D27" i="12"/>
  <c r="C27" i="12"/>
  <c r="F26" i="12"/>
  <c r="E26" i="12"/>
  <c r="D26" i="12"/>
  <c r="C26" i="12"/>
  <c r="F25" i="12"/>
  <c r="E25" i="12"/>
  <c r="D25" i="12"/>
  <c r="C25" i="12"/>
  <c r="F24" i="12"/>
  <c r="E24" i="12"/>
  <c r="D24" i="12"/>
  <c r="C24" i="12"/>
  <c r="F23" i="12"/>
  <c r="E23" i="12"/>
  <c r="D23" i="12"/>
  <c r="C23" i="12"/>
  <c r="F22" i="12"/>
  <c r="E22" i="12"/>
  <c r="D22" i="12"/>
  <c r="C22" i="12"/>
  <c r="F21" i="12"/>
  <c r="E21" i="12"/>
  <c r="D21" i="12"/>
  <c r="C21" i="12"/>
  <c r="F20" i="12"/>
  <c r="E20" i="12"/>
  <c r="D20" i="12"/>
  <c r="C20" i="12"/>
  <c r="F19" i="12"/>
  <c r="E19" i="12"/>
  <c r="D19" i="12"/>
  <c r="C19" i="12"/>
  <c r="F18" i="12"/>
  <c r="E18" i="12"/>
  <c r="D18" i="12"/>
  <c r="C18" i="12"/>
  <c r="F17" i="12"/>
  <c r="E17" i="12"/>
  <c r="D17" i="12"/>
  <c r="C17" i="12"/>
  <c r="F16" i="12"/>
  <c r="E16" i="12"/>
  <c r="D16" i="12"/>
  <c r="C16" i="12"/>
  <c r="F15" i="12"/>
  <c r="E15" i="12"/>
  <c r="D15" i="12"/>
  <c r="C15" i="12"/>
  <c r="F14" i="12"/>
  <c r="E14" i="12"/>
  <c r="D14" i="12"/>
  <c r="C14" i="12"/>
  <c r="F13" i="12"/>
  <c r="E13" i="12"/>
  <c r="D13" i="12"/>
  <c r="C13" i="12"/>
  <c r="F12" i="12"/>
  <c r="E12" i="12"/>
  <c r="D12" i="12"/>
  <c r="C12" i="12"/>
  <c r="F11" i="12"/>
  <c r="E11" i="12"/>
  <c r="D11" i="12"/>
  <c r="C11" i="12"/>
  <c r="F9" i="12"/>
  <c r="E9" i="12"/>
  <c r="D9" i="12"/>
  <c r="C9" i="12"/>
  <c r="F8" i="12"/>
  <c r="E8" i="12"/>
  <c r="D8" i="12"/>
  <c r="C8" i="12"/>
  <c r="E7" i="12"/>
  <c r="D7" i="12"/>
  <c r="C7" i="12"/>
  <c r="C453" i="9"/>
  <c r="D453" i="9"/>
  <c r="E453" i="9"/>
  <c r="F453" i="9"/>
  <c r="F453" i="11"/>
  <c r="E453" i="11"/>
  <c r="D453" i="11"/>
  <c r="C453" i="11"/>
  <c r="C452" i="9"/>
  <c r="D452" i="9"/>
  <c r="E452" i="9"/>
  <c r="F452" i="9"/>
  <c r="F452" i="11"/>
  <c r="E452" i="11"/>
  <c r="D452" i="11"/>
  <c r="C452" i="11"/>
  <c r="C451" i="9"/>
  <c r="D451" i="9"/>
  <c r="E451" i="9"/>
  <c r="F451" i="9"/>
  <c r="F451" i="11"/>
  <c r="E451" i="11"/>
  <c r="D451" i="11"/>
  <c r="C451" i="11"/>
  <c r="F450" i="11"/>
  <c r="E450" i="11"/>
  <c r="D450" i="11"/>
  <c r="C450" i="11"/>
  <c r="F449" i="11"/>
  <c r="E449" i="11"/>
  <c r="D449" i="11"/>
  <c r="C449" i="11"/>
  <c r="F448" i="11"/>
  <c r="E448" i="11"/>
  <c r="D448" i="11"/>
  <c r="C448" i="11"/>
  <c r="F447" i="11"/>
  <c r="E447" i="11"/>
  <c r="D447" i="11"/>
  <c r="C447" i="11"/>
  <c r="F446" i="11"/>
  <c r="E446" i="11"/>
  <c r="D446" i="11"/>
  <c r="C446" i="11"/>
  <c r="F445" i="11"/>
  <c r="E445" i="11"/>
  <c r="D445" i="11"/>
  <c r="C445" i="11"/>
  <c r="F444" i="11"/>
  <c r="E444" i="11"/>
  <c r="D444" i="11"/>
  <c r="C444" i="11"/>
  <c r="F443" i="11"/>
  <c r="E443" i="11"/>
  <c r="D443" i="11"/>
  <c r="C443" i="11"/>
  <c r="F442" i="11"/>
  <c r="E442" i="11"/>
  <c r="D442" i="11"/>
  <c r="C442" i="11"/>
  <c r="F441" i="11"/>
  <c r="E441" i="11"/>
  <c r="D441" i="11"/>
  <c r="C441" i="11"/>
  <c r="F440" i="11"/>
  <c r="E440" i="11"/>
  <c r="D440" i="11"/>
  <c r="C440" i="11"/>
  <c r="C439" i="9"/>
  <c r="D439" i="9"/>
  <c r="E439" i="9"/>
  <c r="F439" i="9"/>
  <c r="F439" i="11"/>
  <c r="E439" i="11"/>
  <c r="D439" i="11"/>
  <c r="C439" i="11"/>
  <c r="C438" i="9"/>
  <c r="D438" i="9"/>
  <c r="E438" i="9"/>
  <c r="F438" i="9"/>
  <c r="F438" i="11"/>
  <c r="E438" i="11"/>
  <c r="D438" i="11"/>
  <c r="C438" i="11"/>
  <c r="C437" i="9"/>
  <c r="D437" i="9"/>
  <c r="E437" i="9"/>
  <c r="F437" i="9"/>
  <c r="F437" i="11"/>
  <c r="E437" i="11"/>
  <c r="D437" i="11"/>
  <c r="C437" i="11"/>
  <c r="C436" i="9"/>
  <c r="D436" i="9"/>
  <c r="E436" i="9"/>
  <c r="F436" i="9"/>
  <c r="F436" i="11"/>
  <c r="E436" i="11"/>
  <c r="D436" i="11"/>
  <c r="C436" i="11"/>
  <c r="C435" i="9"/>
  <c r="D435" i="9"/>
  <c r="E435" i="9"/>
  <c r="F435" i="9"/>
  <c r="F435" i="11"/>
  <c r="E435" i="11"/>
  <c r="D435" i="11"/>
  <c r="C435" i="11"/>
  <c r="F434" i="11"/>
  <c r="E434" i="11"/>
  <c r="D434" i="11"/>
  <c r="C434" i="11"/>
  <c r="F433" i="11"/>
  <c r="E433" i="11"/>
  <c r="D433" i="11"/>
  <c r="C433" i="11"/>
  <c r="F432" i="11"/>
  <c r="E432" i="11"/>
  <c r="D432" i="11"/>
  <c r="C432" i="11"/>
  <c r="F431" i="11"/>
  <c r="E431" i="11"/>
  <c r="D431" i="11"/>
  <c r="C431" i="11"/>
  <c r="F430" i="11"/>
  <c r="E430" i="11"/>
  <c r="D430" i="11"/>
  <c r="C430" i="11"/>
  <c r="F429" i="11"/>
  <c r="E429" i="11"/>
  <c r="D429" i="11"/>
  <c r="C429" i="11"/>
  <c r="C428" i="9"/>
  <c r="D428" i="9"/>
  <c r="E428" i="9"/>
  <c r="F428" i="9"/>
  <c r="F428" i="11"/>
  <c r="E428" i="11"/>
  <c r="D428" i="11"/>
  <c r="C428" i="11"/>
  <c r="C427" i="9"/>
  <c r="D427" i="9"/>
  <c r="E427" i="9"/>
  <c r="F427" i="9"/>
  <c r="F427" i="11"/>
  <c r="E427" i="11"/>
  <c r="D427" i="11"/>
  <c r="C427" i="11"/>
  <c r="C426" i="9"/>
  <c r="D426" i="9"/>
  <c r="E426" i="9"/>
  <c r="F426" i="9"/>
  <c r="F426" i="11"/>
  <c r="E426" i="11"/>
  <c r="D426" i="11"/>
  <c r="C426" i="11"/>
  <c r="C425" i="9"/>
  <c r="D425" i="9"/>
  <c r="E425" i="9"/>
  <c r="F425" i="9"/>
  <c r="F425" i="11"/>
  <c r="E425" i="11"/>
  <c r="D425" i="11"/>
  <c r="C425" i="11"/>
  <c r="F424" i="11"/>
  <c r="E424" i="11"/>
  <c r="D424" i="11"/>
  <c r="C424" i="11"/>
  <c r="F423" i="11"/>
  <c r="E423" i="11"/>
  <c r="D423" i="11"/>
  <c r="C423" i="11"/>
  <c r="F422" i="11"/>
  <c r="E422" i="11"/>
  <c r="D422" i="11"/>
  <c r="C422" i="11"/>
  <c r="C421" i="9"/>
  <c r="D421" i="9"/>
  <c r="E421" i="9"/>
  <c r="F421" i="9"/>
  <c r="F421" i="11"/>
  <c r="E421" i="11"/>
  <c r="D421" i="11"/>
  <c r="C421" i="11"/>
  <c r="F419" i="11"/>
  <c r="E419" i="11"/>
  <c r="D419" i="11"/>
  <c r="C419" i="11"/>
  <c r="F418" i="11"/>
  <c r="E418" i="11"/>
  <c r="D418" i="11"/>
  <c r="C418" i="11"/>
  <c r="F417" i="11"/>
  <c r="E417" i="11"/>
  <c r="D417" i="11"/>
  <c r="C417" i="11"/>
  <c r="F416" i="11"/>
  <c r="E416" i="11"/>
  <c r="D416" i="11"/>
  <c r="C416" i="11"/>
  <c r="F415" i="11"/>
  <c r="E415" i="11"/>
  <c r="D415" i="11"/>
  <c r="C415" i="11"/>
  <c r="F414" i="11"/>
  <c r="E414" i="11"/>
  <c r="D414" i="11"/>
  <c r="C414" i="11"/>
  <c r="F413" i="11"/>
  <c r="E413" i="11"/>
  <c r="D413" i="11"/>
  <c r="C413" i="11"/>
  <c r="F412" i="11"/>
  <c r="E412" i="11"/>
  <c r="D412" i="11"/>
  <c r="C412" i="11"/>
  <c r="F411" i="11"/>
  <c r="E411" i="11"/>
  <c r="D411" i="11"/>
  <c r="C411" i="11"/>
  <c r="F410" i="11"/>
  <c r="E410" i="11"/>
  <c r="D410" i="11"/>
  <c r="C410" i="11"/>
  <c r="F408" i="11"/>
  <c r="E408" i="11"/>
  <c r="D408" i="11"/>
  <c r="C408" i="11"/>
  <c r="F407" i="11"/>
  <c r="E407" i="11"/>
  <c r="D407" i="11"/>
  <c r="C407" i="11"/>
  <c r="F406" i="11"/>
  <c r="E406" i="11"/>
  <c r="D406" i="11"/>
  <c r="C406" i="11"/>
  <c r="C405" i="9"/>
  <c r="D405" i="9"/>
  <c r="E405" i="9"/>
  <c r="F405" i="9"/>
  <c r="F405" i="11"/>
  <c r="E405" i="11"/>
  <c r="D405" i="11"/>
  <c r="C405" i="11"/>
  <c r="F404" i="11"/>
  <c r="E404" i="11"/>
  <c r="D404" i="11"/>
  <c r="C404" i="11"/>
  <c r="C403" i="9"/>
  <c r="D403" i="9"/>
  <c r="E403" i="9"/>
  <c r="F403" i="9"/>
  <c r="F403" i="11"/>
  <c r="E403" i="11"/>
  <c r="D403" i="11"/>
  <c r="C403" i="11"/>
  <c r="F402" i="11"/>
  <c r="E402" i="11"/>
  <c r="D402" i="11"/>
  <c r="C402" i="11"/>
  <c r="F401" i="11"/>
  <c r="E401" i="11"/>
  <c r="D401" i="11"/>
  <c r="C401" i="11"/>
  <c r="F400" i="11"/>
  <c r="E400" i="11"/>
  <c r="D400" i="11"/>
  <c r="C400" i="11"/>
  <c r="C399" i="9"/>
  <c r="D399" i="9"/>
  <c r="E399" i="9"/>
  <c r="F399" i="9"/>
  <c r="F399" i="11"/>
  <c r="E399" i="11"/>
  <c r="D399" i="11"/>
  <c r="C399" i="11"/>
  <c r="C398" i="9"/>
  <c r="D398" i="9"/>
  <c r="E398" i="9"/>
  <c r="F398" i="9"/>
  <c r="F398" i="11"/>
  <c r="E398" i="11"/>
  <c r="D398" i="11"/>
  <c r="C398" i="11"/>
  <c r="F397" i="11"/>
  <c r="E397" i="11"/>
  <c r="D397" i="11"/>
  <c r="C397" i="11"/>
  <c r="C396" i="9"/>
  <c r="D396" i="9"/>
  <c r="E396" i="9"/>
  <c r="F396" i="9"/>
  <c r="F396" i="11"/>
  <c r="E396" i="11"/>
  <c r="D396" i="11"/>
  <c r="C396" i="11"/>
  <c r="F394" i="11"/>
  <c r="E394" i="11"/>
  <c r="D394" i="11"/>
  <c r="C394" i="11"/>
  <c r="F393" i="11"/>
  <c r="E393" i="11"/>
  <c r="D393" i="11"/>
  <c r="C393" i="11"/>
  <c r="F392" i="11"/>
  <c r="E392" i="11"/>
  <c r="D392" i="11"/>
  <c r="C392" i="11"/>
  <c r="C391" i="9"/>
  <c r="D391" i="9"/>
  <c r="E391" i="9"/>
  <c r="F391" i="9"/>
  <c r="F391" i="11"/>
  <c r="E391" i="11"/>
  <c r="D391" i="11"/>
  <c r="C391" i="11"/>
  <c r="F390" i="11"/>
  <c r="E390" i="11"/>
  <c r="D390" i="11"/>
  <c r="C390" i="11"/>
  <c r="F389" i="11"/>
  <c r="E389" i="11"/>
  <c r="D389" i="11"/>
  <c r="C389" i="11"/>
  <c r="F388" i="11"/>
  <c r="E388" i="11"/>
  <c r="D388" i="11"/>
  <c r="C388" i="11"/>
  <c r="F387" i="11"/>
  <c r="E387" i="11"/>
  <c r="D387" i="11"/>
  <c r="C387" i="11"/>
  <c r="F386" i="11"/>
  <c r="E386" i="11"/>
  <c r="D386" i="11"/>
  <c r="C386" i="11"/>
  <c r="F385" i="11"/>
  <c r="E385" i="11"/>
  <c r="D385" i="11"/>
  <c r="C385" i="11"/>
  <c r="F384" i="11"/>
  <c r="E384" i="11"/>
  <c r="D384" i="11"/>
  <c r="C384" i="11"/>
  <c r="F383" i="11"/>
  <c r="E383" i="11"/>
  <c r="D383" i="11"/>
  <c r="C383" i="11"/>
  <c r="F382" i="11"/>
  <c r="E382" i="11"/>
  <c r="D382" i="11"/>
  <c r="C382" i="11"/>
  <c r="C381" i="9"/>
  <c r="D381" i="9"/>
  <c r="E381" i="9"/>
  <c r="F381" i="9"/>
  <c r="F381" i="11"/>
  <c r="E381" i="11"/>
  <c r="D381" i="11"/>
  <c r="C381" i="11"/>
  <c r="F380" i="11"/>
  <c r="E380" i="11"/>
  <c r="D380" i="11"/>
  <c r="C380" i="11"/>
  <c r="F379" i="11"/>
  <c r="E379" i="11"/>
  <c r="D379" i="11"/>
  <c r="C379" i="11"/>
  <c r="C378" i="9"/>
  <c r="D378" i="9"/>
  <c r="E378" i="9"/>
  <c r="F378" i="9"/>
  <c r="F378" i="11"/>
  <c r="E378" i="11"/>
  <c r="D378" i="11"/>
  <c r="C378" i="11"/>
  <c r="C377" i="9"/>
  <c r="D377" i="9"/>
  <c r="E377" i="9"/>
  <c r="F377" i="9"/>
  <c r="F377" i="11"/>
  <c r="E377" i="11"/>
  <c r="D377" i="11"/>
  <c r="C377" i="11"/>
  <c r="F376" i="11"/>
  <c r="E376" i="11"/>
  <c r="D376" i="11"/>
  <c r="C376" i="11"/>
  <c r="F375" i="11"/>
  <c r="E375" i="11"/>
  <c r="D375" i="11"/>
  <c r="C375" i="11"/>
  <c r="F374" i="11"/>
  <c r="E374" i="11"/>
  <c r="D374" i="11"/>
  <c r="C374" i="11"/>
  <c r="F373" i="11"/>
  <c r="E373" i="11"/>
  <c r="D373" i="11"/>
  <c r="C373" i="11"/>
  <c r="F372" i="11"/>
  <c r="E372" i="11"/>
  <c r="D372" i="11"/>
  <c r="C372" i="11"/>
  <c r="F371" i="11"/>
  <c r="E371" i="11"/>
  <c r="D371" i="11"/>
  <c r="C371" i="11"/>
  <c r="F370" i="11"/>
  <c r="E370" i="11"/>
  <c r="D370" i="11"/>
  <c r="C370" i="11"/>
  <c r="F369" i="11"/>
  <c r="E369" i="11"/>
  <c r="D369" i="11"/>
  <c r="C369" i="11"/>
  <c r="F368" i="11"/>
  <c r="E368" i="11"/>
  <c r="D368" i="11"/>
  <c r="C368" i="11"/>
  <c r="F366" i="11"/>
  <c r="E366" i="11"/>
  <c r="D366" i="11"/>
  <c r="C366" i="11"/>
  <c r="F364" i="11"/>
  <c r="E364" i="11"/>
  <c r="D364" i="11"/>
  <c r="C364" i="11"/>
  <c r="F363" i="11"/>
  <c r="E363" i="11"/>
  <c r="D363" i="11"/>
  <c r="C363" i="11"/>
  <c r="F362" i="11"/>
  <c r="E362" i="11"/>
  <c r="D362" i="11"/>
  <c r="C362" i="11"/>
  <c r="F361" i="11"/>
  <c r="E361" i="11"/>
  <c r="D361" i="11"/>
  <c r="C361" i="11"/>
  <c r="F360" i="11"/>
  <c r="E360" i="11"/>
  <c r="D360" i="11"/>
  <c r="C360" i="11"/>
  <c r="C359" i="9"/>
  <c r="D359" i="9"/>
  <c r="E359" i="9"/>
  <c r="F359" i="9"/>
  <c r="F359" i="11"/>
  <c r="E359" i="11"/>
  <c r="D359" i="11"/>
  <c r="C359" i="11"/>
  <c r="C358" i="9"/>
  <c r="D358" i="9"/>
  <c r="E358" i="9"/>
  <c r="F358" i="9"/>
  <c r="F358" i="11"/>
  <c r="E358" i="11"/>
  <c r="D358" i="11"/>
  <c r="C358" i="11"/>
  <c r="C357" i="9"/>
  <c r="D357" i="9"/>
  <c r="E357" i="9"/>
  <c r="F357" i="9"/>
  <c r="F357" i="11"/>
  <c r="E357" i="11"/>
  <c r="D357" i="11"/>
  <c r="C357" i="11"/>
  <c r="F356" i="11"/>
  <c r="E356" i="11"/>
  <c r="D356" i="11"/>
  <c r="C356" i="11"/>
  <c r="F355" i="11"/>
  <c r="E355" i="11"/>
  <c r="D355" i="11"/>
  <c r="C355" i="11"/>
  <c r="C354" i="9"/>
  <c r="D354" i="9"/>
  <c r="E354" i="9"/>
  <c r="F354" i="9"/>
  <c r="F354" i="11"/>
  <c r="E354" i="11"/>
  <c r="D354" i="11"/>
  <c r="C354" i="11"/>
  <c r="F353" i="11"/>
  <c r="E353" i="11"/>
  <c r="D353" i="11"/>
  <c r="C353" i="11"/>
  <c r="C352" i="9"/>
  <c r="D352" i="9"/>
  <c r="E352" i="9"/>
  <c r="F352" i="9"/>
  <c r="F352" i="11"/>
  <c r="E352" i="11"/>
  <c r="D352" i="11"/>
  <c r="C352" i="11"/>
  <c r="C351" i="9"/>
  <c r="D351" i="9"/>
  <c r="E351" i="9"/>
  <c r="F351" i="9"/>
  <c r="F351" i="11"/>
  <c r="E351" i="11"/>
  <c r="D351" i="11"/>
  <c r="C351" i="11"/>
  <c r="C350" i="9"/>
  <c r="D350" i="9"/>
  <c r="E350" i="9"/>
  <c r="F350" i="9"/>
  <c r="F350" i="11"/>
  <c r="E350" i="11"/>
  <c r="D350" i="11"/>
  <c r="C350" i="11"/>
  <c r="C349" i="9"/>
  <c r="D349" i="9"/>
  <c r="E349" i="9"/>
  <c r="F349" i="9"/>
  <c r="F349" i="11"/>
  <c r="E349" i="11"/>
  <c r="D349" i="11"/>
  <c r="C349" i="11"/>
  <c r="F348" i="11"/>
  <c r="E348" i="11"/>
  <c r="D348" i="11"/>
  <c r="C348" i="11"/>
  <c r="F347" i="11"/>
  <c r="E347" i="11"/>
  <c r="D347" i="11"/>
  <c r="C347" i="11"/>
  <c r="F346" i="11"/>
  <c r="E346" i="11"/>
  <c r="D346" i="11"/>
  <c r="C346" i="11"/>
  <c r="C345" i="9"/>
  <c r="D345" i="9"/>
  <c r="E345" i="9"/>
  <c r="F345" i="9"/>
  <c r="F345" i="11"/>
  <c r="E345" i="11"/>
  <c r="D345" i="11"/>
  <c r="C345" i="11"/>
  <c r="C344" i="9"/>
  <c r="D344" i="9"/>
  <c r="E344" i="9"/>
  <c r="F344" i="9"/>
  <c r="F344" i="11"/>
  <c r="E344" i="11"/>
  <c r="D344" i="11"/>
  <c r="C344" i="11"/>
  <c r="C343" i="9"/>
  <c r="D343" i="9"/>
  <c r="E343" i="9"/>
  <c r="F343" i="9"/>
  <c r="F343" i="11"/>
  <c r="E343" i="11"/>
  <c r="D343" i="11"/>
  <c r="C343" i="11"/>
  <c r="C342" i="9"/>
  <c r="D342" i="9"/>
  <c r="E342" i="9"/>
  <c r="F342" i="9"/>
  <c r="F342" i="11"/>
  <c r="E342" i="11"/>
  <c r="D342" i="11"/>
  <c r="C342" i="11"/>
  <c r="C341" i="9"/>
  <c r="D341" i="9"/>
  <c r="E341" i="9"/>
  <c r="F341" i="9"/>
  <c r="F341" i="11"/>
  <c r="E341" i="11"/>
  <c r="D341" i="11"/>
  <c r="C341" i="11"/>
  <c r="C340" i="9"/>
  <c r="D340" i="9"/>
  <c r="E340" i="9"/>
  <c r="F340" i="9"/>
  <c r="F340" i="11"/>
  <c r="E340" i="11"/>
  <c r="D340" i="11"/>
  <c r="C340" i="11"/>
  <c r="C339" i="9"/>
  <c r="D339" i="9"/>
  <c r="E339" i="9"/>
  <c r="F339" i="9"/>
  <c r="F339" i="11"/>
  <c r="E339" i="11"/>
  <c r="D339" i="11"/>
  <c r="C339" i="11"/>
  <c r="C338" i="9"/>
  <c r="D338" i="9"/>
  <c r="E338" i="9"/>
  <c r="F338" i="9"/>
  <c r="F338" i="11"/>
  <c r="E338" i="11"/>
  <c r="D338" i="11"/>
  <c r="C338" i="11"/>
  <c r="C337" i="9"/>
  <c r="D337" i="9"/>
  <c r="E337" i="9"/>
  <c r="F337" i="9"/>
  <c r="F337" i="11"/>
  <c r="D337" i="11"/>
  <c r="C337" i="11"/>
  <c r="F336" i="11"/>
  <c r="E336" i="11"/>
  <c r="D336" i="11"/>
  <c r="C336" i="11"/>
  <c r="F332" i="11"/>
  <c r="E332" i="11"/>
  <c r="D332" i="11"/>
  <c r="C332" i="11"/>
  <c r="F331" i="11"/>
  <c r="E331" i="11"/>
  <c r="D331" i="11"/>
  <c r="C331" i="11"/>
  <c r="F330" i="11"/>
  <c r="E330" i="11"/>
  <c r="D330" i="11"/>
  <c r="C330" i="11"/>
  <c r="F329" i="11"/>
  <c r="E329" i="11"/>
  <c r="D329" i="11"/>
  <c r="C329" i="11"/>
  <c r="F328" i="11"/>
  <c r="E328" i="11"/>
  <c r="D328" i="11"/>
  <c r="C328" i="11"/>
  <c r="F327" i="11"/>
  <c r="E327" i="11"/>
  <c r="D327" i="11"/>
  <c r="C327" i="11"/>
  <c r="F326" i="11"/>
  <c r="E326" i="11"/>
  <c r="D326" i="11"/>
  <c r="C326" i="11"/>
  <c r="F325" i="11"/>
  <c r="E325" i="11"/>
  <c r="D325" i="11"/>
  <c r="C325" i="11"/>
  <c r="F324" i="11"/>
  <c r="E324" i="11"/>
  <c r="D324" i="11"/>
  <c r="C324" i="11"/>
  <c r="F323" i="11"/>
  <c r="E323" i="11"/>
  <c r="D323" i="11"/>
  <c r="C323" i="11"/>
  <c r="F322" i="11"/>
  <c r="E322" i="11"/>
  <c r="D322" i="11"/>
  <c r="C322" i="11"/>
  <c r="F321" i="11"/>
  <c r="E321" i="11"/>
  <c r="D321" i="11"/>
  <c r="C321" i="11"/>
  <c r="F320" i="11"/>
  <c r="E320" i="11"/>
  <c r="D320" i="11"/>
  <c r="C320" i="11"/>
  <c r="F319" i="11"/>
  <c r="E319" i="11"/>
  <c r="D319" i="11"/>
  <c r="C319" i="11"/>
  <c r="F318" i="11"/>
  <c r="E318" i="11"/>
  <c r="D318" i="11"/>
  <c r="C318" i="11"/>
  <c r="F317" i="11"/>
  <c r="E317" i="11"/>
  <c r="D317" i="11"/>
  <c r="C317" i="11"/>
  <c r="F316" i="11"/>
  <c r="E316" i="11"/>
  <c r="D316" i="11"/>
  <c r="C316" i="11"/>
  <c r="F315" i="11"/>
  <c r="E315" i="11"/>
  <c r="D315" i="11"/>
  <c r="C315" i="11"/>
  <c r="F314" i="11"/>
  <c r="E314" i="11"/>
  <c r="D314" i="11"/>
  <c r="C314" i="11"/>
  <c r="C313" i="9"/>
  <c r="D313" i="9"/>
  <c r="E313" i="9"/>
  <c r="F313" i="9"/>
  <c r="F313" i="11"/>
  <c r="E313" i="11"/>
  <c r="D313" i="11"/>
  <c r="C313" i="11"/>
  <c r="F312" i="11"/>
  <c r="E312" i="11"/>
  <c r="D312" i="11"/>
  <c r="C312" i="11"/>
  <c r="F311" i="11"/>
  <c r="E311" i="11"/>
  <c r="D311" i="11"/>
  <c r="C311" i="11"/>
  <c r="F310" i="11"/>
  <c r="E310" i="11"/>
  <c r="D310" i="11"/>
  <c r="C310" i="11"/>
  <c r="F309" i="11"/>
  <c r="E309" i="11"/>
  <c r="D309" i="11"/>
  <c r="C309" i="11"/>
  <c r="F308" i="11"/>
  <c r="E308" i="11"/>
  <c r="D308" i="11"/>
  <c r="C308" i="11"/>
  <c r="F307" i="11"/>
  <c r="E307" i="11"/>
  <c r="D307" i="11"/>
  <c r="C307" i="11"/>
  <c r="F306" i="11"/>
  <c r="E306" i="11"/>
  <c r="D306" i="11"/>
  <c r="C306" i="11"/>
  <c r="F305" i="11"/>
  <c r="E305" i="11"/>
  <c r="D305" i="11"/>
  <c r="C305" i="11"/>
  <c r="F304" i="11"/>
  <c r="E304" i="11"/>
  <c r="D304" i="11"/>
  <c r="C304" i="11"/>
  <c r="F303" i="11"/>
  <c r="E303" i="11"/>
  <c r="D303" i="11"/>
  <c r="C303" i="11"/>
  <c r="F302" i="11"/>
  <c r="E302" i="11"/>
  <c r="D302" i="11"/>
  <c r="C302" i="11"/>
  <c r="F301" i="11"/>
  <c r="E301" i="11"/>
  <c r="D301" i="11"/>
  <c r="C301" i="11"/>
  <c r="F300" i="11"/>
  <c r="E300" i="11"/>
  <c r="D300" i="11"/>
  <c r="C300" i="11"/>
  <c r="F299" i="11"/>
  <c r="E299" i="11"/>
  <c r="D299" i="11"/>
  <c r="C299" i="11"/>
  <c r="F298" i="11"/>
  <c r="E298" i="11"/>
  <c r="D298" i="11"/>
  <c r="C298" i="11"/>
  <c r="F297" i="11"/>
  <c r="E297" i="11"/>
  <c r="D297" i="11"/>
  <c r="C297" i="11"/>
  <c r="F296" i="11"/>
  <c r="E296" i="11"/>
  <c r="D296" i="11"/>
  <c r="C296" i="11"/>
  <c r="F295" i="11"/>
  <c r="E295" i="11"/>
  <c r="D295" i="11"/>
  <c r="C295" i="11"/>
  <c r="F294" i="11"/>
  <c r="E294" i="11"/>
  <c r="D294" i="11"/>
  <c r="C294" i="11"/>
  <c r="F293" i="11"/>
  <c r="E293" i="11"/>
  <c r="D293" i="11"/>
  <c r="C293" i="11"/>
  <c r="F292" i="11"/>
  <c r="E292" i="11"/>
  <c r="D292" i="11"/>
  <c r="C292" i="11"/>
  <c r="C290" i="9"/>
  <c r="D290" i="9"/>
  <c r="E290" i="9"/>
  <c r="F290" i="9"/>
  <c r="F290" i="11"/>
  <c r="E290" i="11"/>
  <c r="D290" i="11"/>
  <c r="C290" i="11"/>
  <c r="F289" i="11"/>
  <c r="E289" i="11"/>
  <c r="D289" i="11"/>
  <c r="C289" i="11"/>
  <c r="F288" i="11"/>
  <c r="E288" i="11"/>
  <c r="D288" i="11"/>
  <c r="C288" i="11"/>
  <c r="C287" i="9"/>
  <c r="D287" i="9"/>
  <c r="E287" i="9"/>
  <c r="F287" i="9"/>
  <c r="F287" i="11"/>
  <c r="E287" i="11"/>
  <c r="D287" i="11"/>
  <c r="C287" i="11"/>
  <c r="F286" i="11"/>
  <c r="E286" i="11"/>
  <c r="D286" i="11"/>
  <c r="C286" i="11"/>
  <c r="F285" i="11"/>
  <c r="E285" i="11"/>
  <c r="D285" i="11"/>
  <c r="C285" i="11"/>
  <c r="F284" i="11"/>
  <c r="E284" i="11"/>
  <c r="D284" i="11"/>
  <c r="C284" i="11"/>
  <c r="F283" i="11"/>
  <c r="E283" i="11"/>
  <c r="D283" i="11"/>
  <c r="C283" i="11"/>
  <c r="C282" i="9"/>
  <c r="D282" i="9"/>
  <c r="E282" i="9"/>
  <c r="F282" i="9"/>
  <c r="F282" i="11"/>
  <c r="E282" i="11"/>
  <c r="D282" i="11"/>
  <c r="C282" i="11"/>
  <c r="C281" i="9"/>
  <c r="D281" i="9"/>
  <c r="E281" i="9"/>
  <c r="F281" i="9"/>
  <c r="F281" i="11"/>
  <c r="E281" i="11"/>
  <c r="D281" i="11"/>
  <c r="C281" i="11"/>
  <c r="C280" i="9"/>
  <c r="D280" i="9"/>
  <c r="E280" i="9"/>
  <c r="F280" i="9"/>
  <c r="F280" i="11"/>
  <c r="E280" i="11"/>
  <c r="D280" i="11"/>
  <c r="C280" i="11"/>
  <c r="C279" i="9"/>
  <c r="D279" i="9"/>
  <c r="E279" i="9"/>
  <c r="F279" i="9"/>
  <c r="G279" i="9"/>
  <c r="F279" i="11"/>
  <c r="E279" i="11"/>
  <c r="D279" i="11"/>
  <c r="C279" i="11"/>
  <c r="F278" i="11"/>
  <c r="E278" i="11"/>
  <c r="D278" i="11"/>
  <c r="C278" i="11"/>
  <c r="F277" i="11"/>
  <c r="E277" i="11"/>
  <c r="D277" i="11"/>
  <c r="C277" i="11"/>
  <c r="F276" i="11"/>
  <c r="E276" i="11"/>
  <c r="D276" i="11"/>
  <c r="C276" i="11"/>
  <c r="F275" i="11"/>
  <c r="E275" i="11"/>
  <c r="D275" i="11"/>
  <c r="C275" i="11"/>
  <c r="F274" i="11"/>
  <c r="E274" i="11"/>
  <c r="D274" i="11"/>
  <c r="C274" i="11"/>
  <c r="F273" i="11"/>
  <c r="E273" i="11"/>
  <c r="D273" i="11"/>
  <c r="C273" i="11"/>
  <c r="F272" i="11"/>
  <c r="E272" i="11"/>
  <c r="D272" i="11"/>
  <c r="C272" i="11"/>
  <c r="C271" i="9"/>
  <c r="D271" i="9"/>
  <c r="E271" i="9"/>
  <c r="F271" i="9"/>
  <c r="F271" i="11"/>
  <c r="E271" i="11"/>
  <c r="D271" i="11"/>
  <c r="C271" i="11"/>
  <c r="C270" i="9"/>
  <c r="D270" i="9"/>
  <c r="E270" i="9"/>
  <c r="F270" i="9"/>
  <c r="F270" i="11"/>
  <c r="E270" i="11"/>
  <c r="D270" i="11"/>
  <c r="C270" i="11"/>
  <c r="C269" i="9"/>
  <c r="D269" i="9"/>
  <c r="E269" i="9"/>
  <c r="F269" i="9"/>
  <c r="F269" i="11"/>
  <c r="E269" i="11"/>
  <c r="D269" i="11"/>
  <c r="C269" i="11"/>
  <c r="C268" i="9"/>
  <c r="D268" i="9"/>
  <c r="E268" i="9"/>
  <c r="F268" i="9"/>
  <c r="F268" i="11"/>
  <c r="E268" i="11"/>
  <c r="D268" i="11"/>
  <c r="C268" i="11"/>
  <c r="C267" i="9"/>
  <c r="D267" i="9"/>
  <c r="E267" i="9"/>
  <c r="F267" i="9"/>
  <c r="F267" i="11"/>
  <c r="E267" i="11"/>
  <c r="D267" i="11"/>
  <c r="C267" i="11"/>
  <c r="C266" i="9"/>
  <c r="D266" i="9"/>
  <c r="E266" i="9"/>
  <c r="F266" i="9"/>
  <c r="F266" i="11"/>
  <c r="E266" i="11"/>
  <c r="D266" i="11"/>
  <c r="C266" i="11"/>
  <c r="C265" i="9"/>
  <c r="D265" i="9"/>
  <c r="E265" i="9"/>
  <c r="F265" i="9"/>
  <c r="F265" i="11"/>
  <c r="E265" i="11"/>
  <c r="D265" i="11"/>
  <c r="C265" i="11"/>
  <c r="F264" i="11"/>
  <c r="E264" i="11"/>
  <c r="D264" i="11"/>
  <c r="C264" i="11"/>
  <c r="F263" i="11"/>
  <c r="E263" i="11"/>
  <c r="D263" i="11"/>
  <c r="C263" i="11"/>
  <c r="F262" i="11"/>
  <c r="E262" i="11"/>
  <c r="D262" i="11"/>
  <c r="C262" i="11"/>
  <c r="C261" i="9"/>
  <c r="D261" i="9"/>
  <c r="E261" i="9"/>
  <c r="F261" i="9"/>
  <c r="F261" i="11"/>
  <c r="E261" i="11"/>
  <c r="D261" i="11"/>
  <c r="C261" i="11"/>
  <c r="F260" i="11"/>
  <c r="D260" i="11"/>
  <c r="C260" i="11"/>
  <c r="C259" i="9"/>
  <c r="D259" i="9"/>
  <c r="E259" i="9"/>
  <c r="F259" i="9"/>
  <c r="F259" i="11"/>
  <c r="E259" i="11"/>
  <c r="D259" i="11"/>
  <c r="C259" i="11"/>
  <c r="C258" i="9"/>
  <c r="D258" i="9"/>
  <c r="E258" i="9"/>
  <c r="F258" i="9"/>
  <c r="F258" i="11"/>
  <c r="E258" i="11"/>
  <c r="D258" i="11"/>
  <c r="C258" i="11"/>
  <c r="C257" i="9"/>
  <c r="D257" i="9"/>
  <c r="E257" i="9"/>
  <c r="F257" i="9"/>
  <c r="F257" i="11"/>
  <c r="E257" i="11"/>
  <c r="D257" i="11"/>
  <c r="C257" i="11"/>
  <c r="C256" i="9"/>
  <c r="D256" i="9"/>
  <c r="E256" i="9"/>
  <c r="F256" i="9"/>
  <c r="F256" i="11"/>
  <c r="E256" i="11"/>
  <c r="D256" i="11"/>
  <c r="C256" i="11"/>
  <c r="F255" i="11"/>
  <c r="E255" i="11"/>
  <c r="D255" i="11"/>
  <c r="C255" i="11"/>
  <c r="C254" i="9"/>
  <c r="D254" i="9"/>
  <c r="E254" i="9"/>
  <c r="F254" i="9"/>
  <c r="F254" i="11"/>
  <c r="E254" i="11"/>
  <c r="D254" i="11"/>
  <c r="C254" i="11"/>
  <c r="F252" i="11"/>
  <c r="E252" i="11"/>
  <c r="D252" i="11"/>
  <c r="C252" i="11"/>
  <c r="F251" i="11"/>
  <c r="E251" i="11"/>
  <c r="D251" i="11"/>
  <c r="C251" i="11"/>
  <c r="F250" i="11"/>
  <c r="D250" i="11"/>
  <c r="C250" i="11"/>
  <c r="F249" i="11"/>
  <c r="E249" i="11"/>
  <c r="D249" i="11"/>
  <c r="C249" i="11"/>
  <c r="F248" i="11"/>
  <c r="E248" i="11"/>
  <c r="D248" i="11"/>
  <c r="C248" i="11"/>
  <c r="F247" i="11"/>
  <c r="E247" i="11"/>
  <c r="D247" i="11"/>
  <c r="C247" i="11"/>
  <c r="F246" i="11"/>
  <c r="E246" i="11"/>
  <c r="D246" i="11"/>
  <c r="C246" i="11"/>
  <c r="F245" i="11"/>
  <c r="E245" i="11"/>
  <c r="D245" i="11"/>
  <c r="C245" i="11"/>
  <c r="F244" i="11"/>
  <c r="E244" i="11"/>
  <c r="D244" i="11"/>
  <c r="C244" i="11"/>
  <c r="F243" i="11"/>
  <c r="E243" i="11"/>
  <c r="D243" i="11"/>
  <c r="C243" i="11"/>
  <c r="F242" i="11"/>
  <c r="E242" i="11"/>
  <c r="D242" i="11"/>
  <c r="C242" i="11"/>
  <c r="C241" i="9"/>
  <c r="D241" i="9"/>
  <c r="E241" i="9"/>
  <c r="F241" i="9"/>
  <c r="F241" i="11"/>
  <c r="E241" i="11"/>
  <c r="D241" i="11"/>
  <c r="C241" i="11"/>
  <c r="C240" i="9"/>
  <c r="D240" i="9"/>
  <c r="E240" i="9"/>
  <c r="F240" i="9"/>
  <c r="F240" i="11"/>
  <c r="E240" i="11"/>
  <c r="D240" i="11"/>
  <c r="C240" i="11"/>
  <c r="F239" i="11"/>
  <c r="E239" i="11"/>
  <c r="D239" i="11"/>
  <c r="C239" i="11"/>
  <c r="F238" i="11"/>
  <c r="E238" i="11"/>
  <c r="D238" i="11"/>
  <c r="C238" i="11"/>
  <c r="F237" i="11"/>
  <c r="E237" i="11"/>
  <c r="D237" i="11"/>
  <c r="C237" i="11"/>
  <c r="F236" i="11"/>
  <c r="E236" i="11"/>
  <c r="D236" i="11"/>
  <c r="C236" i="11"/>
  <c r="F235" i="11"/>
  <c r="E235" i="11"/>
  <c r="D235" i="11"/>
  <c r="C235" i="11"/>
  <c r="F234" i="11"/>
  <c r="E234" i="11"/>
  <c r="D234" i="11"/>
  <c r="C234" i="11"/>
  <c r="F228" i="11"/>
  <c r="E228" i="11"/>
  <c r="D228" i="11"/>
  <c r="C228" i="11"/>
  <c r="C227" i="9"/>
  <c r="D227" i="9"/>
  <c r="E227" i="9"/>
  <c r="F227" i="9"/>
  <c r="F227" i="11"/>
  <c r="E227" i="11"/>
  <c r="D227" i="11"/>
  <c r="C227" i="11"/>
  <c r="F226" i="11"/>
  <c r="E226" i="11"/>
  <c r="D226" i="11"/>
  <c r="C226" i="11"/>
  <c r="F225" i="11"/>
  <c r="E225" i="11"/>
  <c r="D225" i="11"/>
  <c r="C225" i="11"/>
  <c r="F224" i="11"/>
  <c r="E224" i="11"/>
  <c r="D224" i="11"/>
  <c r="C224" i="11"/>
  <c r="F223" i="11"/>
  <c r="E223" i="11"/>
  <c r="D223" i="11"/>
  <c r="C223" i="11"/>
  <c r="C222" i="9"/>
  <c r="D222" i="9"/>
  <c r="E222" i="9"/>
  <c r="F222" i="9"/>
  <c r="F222" i="11"/>
  <c r="E222" i="11"/>
  <c r="D222" i="11"/>
  <c r="C222" i="11"/>
  <c r="F221" i="11"/>
  <c r="E221" i="11"/>
  <c r="D221" i="11"/>
  <c r="C221" i="11"/>
  <c r="C220" i="9"/>
  <c r="D220" i="9"/>
  <c r="E220" i="9"/>
  <c r="F220" i="9"/>
  <c r="F220" i="11"/>
  <c r="E220" i="11"/>
  <c r="D220" i="11"/>
  <c r="C220" i="11"/>
  <c r="F219" i="11"/>
  <c r="E219" i="11"/>
  <c r="D219" i="11"/>
  <c r="C219" i="11"/>
  <c r="F217" i="11"/>
  <c r="E217" i="11"/>
  <c r="D217" i="11"/>
  <c r="C217" i="11"/>
  <c r="F216" i="11"/>
  <c r="E216" i="11"/>
  <c r="D216" i="11"/>
  <c r="C216" i="11"/>
  <c r="F215" i="11"/>
  <c r="E215" i="11"/>
  <c r="D215" i="11"/>
  <c r="C215" i="11"/>
  <c r="F214" i="11"/>
  <c r="E214" i="11"/>
  <c r="D214" i="11"/>
  <c r="C214" i="11"/>
  <c r="F213" i="11"/>
  <c r="E213" i="11"/>
  <c r="D213" i="11"/>
  <c r="C213" i="11"/>
  <c r="C212" i="9"/>
  <c r="D212" i="9"/>
  <c r="E212" i="9"/>
  <c r="F212" i="9"/>
  <c r="F212" i="11"/>
  <c r="E212" i="11"/>
  <c r="D212" i="11"/>
  <c r="C212" i="11"/>
  <c r="C211" i="9"/>
  <c r="D211" i="9"/>
  <c r="E211" i="9"/>
  <c r="F211" i="9"/>
  <c r="F211" i="11"/>
  <c r="E211" i="11"/>
  <c r="D211" i="11"/>
  <c r="C211" i="11"/>
  <c r="C210" i="9"/>
  <c r="D210" i="9"/>
  <c r="E210" i="9"/>
  <c r="F210" i="9"/>
  <c r="F210" i="11"/>
  <c r="E210" i="11"/>
  <c r="D210" i="11"/>
  <c r="C210" i="11"/>
  <c r="F209" i="11"/>
  <c r="E209" i="11"/>
  <c r="D209" i="11"/>
  <c r="C209" i="11"/>
  <c r="F208" i="11"/>
  <c r="E208" i="11"/>
  <c r="D208" i="11"/>
  <c r="C208" i="11"/>
  <c r="F207" i="11"/>
  <c r="E207" i="11"/>
  <c r="D207" i="11"/>
  <c r="C207" i="11"/>
  <c r="F206" i="11"/>
  <c r="E206" i="11"/>
  <c r="D206" i="11"/>
  <c r="C206" i="11"/>
  <c r="F205" i="11"/>
  <c r="E205" i="11"/>
  <c r="D205" i="11"/>
  <c r="C205" i="11"/>
  <c r="F204" i="11"/>
  <c r="E204" i="11"/>
  <c r="D204" i="11"/>
  <c r="C204" i="11"/>
  <c r="F203" i="11"/>
  <c r="E203" i="11"/>
  <c r="D203" i="11"/>
  <c r="C203" i="11"/>
  <c r="F202" i="11"/>
  <c r="E202" i="11"/>
  <c r="D202" i="11"/>
  <c r="C202" i="11"/>
  <c r="F201" i="11"/>
  <c r="E201" i="11"/>
  <c r="D201" i="11"/>
  <c r="C201" i="11"/>
  <c r="F199" i="11"/>
  <c r="E199" i="11"/>
  <c r="D199" i="11"/>
  <c r="C199" i="11"/>
  <c r="C198" i="9"/>
  <c r="D198" i="9"/>
  <c r="E198" i="9"/>
  <c r="F198" i="9"/>
  <c r="F198" i="11"/>
  <c r="E198" i="11"/>
  <c r="D198" i="11"/>
  <c r="C198" i="11"/>
  <c r="C197" i="9"/>
  <c r="D197" i="9"/>
  <c r="E197" i="9"/>
  <c r="F197" i="9"/>
  <c r="F197" i="11"/>
  <c r="E197" i="11"/>
  <c r="D197" i="11"/>
  <c r="C197" i="11"/>
  <c r="C196" i="9"/>
  <c r="D196" i="9"/>
  <c r="E196" i="9"/>
  <c r="F196" i="9"/>
  <c r="F196" i="11"/>
  <c r="E196" i="11"/>
  <c r="D196" i="11"/>
  <c r="C196" i="11"/>
  <c r="F195" i="11"/>
  <c r="E195" i="11"/>
  <c r="D195" i="11"/>
  <c r="C195" i="11"/>
  <c r="F194" i="11"/>
  <c r="E194" i="11"/>
  <c r="D194" i="11"/>
  <c r="C194" i="11"/>
  <c r="F193" i="11"/>
  <c r="E193" i="11"/>
  <c r="D193" i="11"/>
  <c r="C193" i="11"/>
  <c r="F192" i="11"/>
  <c r="E192" i="11"/>
  <c r="D192" i="11"/>
  <c r="C192" i="11"/>
  <c r="F191" i="11"/>
  <c r="E191" i="11"/>
  <c r="D191" i="11"/>
  <c r="C191" i="11"/>
  <c r="F190" i="11"/>
  <c r="E190" i="11"/>
  <c r="D190" i="11"/>
  <c r="C190" i="11"/>
  <c r="F189" i="11"/>
  <c r="E189" i="11"/>
  <c r="D189" i="11"/>
  <c r="C189" i="11"/>
  <c r="F188" i="11"/>
  <c r="E188" i="11"/>
  <c r="D188" i="11"/>
  <c r="C188" i="11"/>
  <c r="F187" i="11"/>
  <c r="E187" i="11"/>
  <c r="D187" i="11"/>
  <c r="C187" i="11"/>
  <c r="F186" i="11"/>
  <c r="E186" i="11"/>
  <c r="D186" i="11"/>
  <c r="C186" i="11"/>
  <c r="F185" i="11"/>
  <c r="E185" i="11"/>
  <c r="D185" i="11"/>
  <c r="C185" i="11"/>
  <c r="F184" i="11"/>
  <c r="E184" i="11"/>
  <c r="D184" i="11"/>
  <c r="C184" i="11"/>
  <c r="F183" i="11"/>
  <c r="E183" i="11"/>
  <c r="D183" i="11"/>
  <c r="C183" i="11"/>
  <c r="F182" i="11"/>
  <c r="E182" i="11"/>
  <c r="D182" i="11"/>
  <c r="C182" i="11"/>
  <c r="F181" i="11"/>
  <c r="E181" i="11"/>
  <c r="D181" i="11"/>
  <c r="C181" i="11"/>
  <c r="F180" i="11"/>
  <c r="E180" i="11"/>
  <c r="D180" i="11"/>
  <c r="C180" i="11"/>
  <c r="F179" i="11"/>
  <c r="E179" i="11"/>
  <c r="D179" i="11"/>
  <c r="C179" i="11"/>
  <c r="F178" i="11"/>
  <c r="E178" i="11"/>
  <c r="D178" i="11"/>
  <c r="C178" i="11"/>
  <c r="F177" i="11"/>
  <c r="E177" i="11"/>
  <c r="D177" i="11"/>
  <c r="C177" i="11"/>
  <c r="F176" i="11"/>
  <c r="E176" i="11"/>
  <c r="D176" i="11"/>
  <c r="C176" i="11"/>
  <c r="C175" i="9"/>
  <c r="D175" i="9"/>
  <c r="E175" i="9"/>
  <c r="F175" i="9"/>
  <c r="F175" i="11"/>
  <c r="E175" i="11"/>
  <c r="D175" i="11"/>
  <c r="C175" i="11"/>
  <c r="F174" i="11"/>
  <c r="E174" i="11"/>
  <c r="D174" i="11"/>
  <c r="C174" i="11"/>
  <c r="F173" i="11"/>
  <c r="E173" i="11"/>
  <c r="D173" i="11"/>
  <c r="C173" i="11"/>
  <c r="F172" i="11"/>
  <c r="E172" i="11"/>
  <c r="D172" i="11"/>
  <c r="C172" i="11"/>
  <c r="F171" i="11"/>
  <c r="E171" i="11"/>
  <c r="D171" i="11"/>
  <c r="C171" i="11"/>
  <c r="F170" i="11"/>
  <c r="E170" i="11"/>
  <c r="D170" i="11"/>
  <c r="C170" i="11"/>
  <c r="F169" i="11"/>
  <c r="E169" i="11"/>
  <c r="D169" i="11"/>
  <c r="C169" i="11"/>
  <c r="F168" i="11"/>
  <c r="E168" i="11"/>
  <c r="D168" i="11"/>
  <c r="C168" i="11"/>
  <c r="F167" i="11"/>
  <c r="E167" i="11"/>
  <c r="D167" i="11"/>
  <c r="C167" i="11"/>
  <c r="F166" i="11"/>
  <c r="D166" i="11"/>
  <c r="C166" i="11"/>
  <c r="F165" i="11"/>
  <c r="E165" i="11"/>
  <c r="D165" i="11"/>
  <c r="C165" i="11"/>
  <c r="F164" i="11"/>
  <c r="E164" i="11"/>
  <c r="D164" i="11"/>
  <c r="C164" i="11"/>
  <c r="F163" i="11"/>
  <c r="E163" i="11"/>
  <c r="D163" i="11"/>
  <c r="C163" i="11"/>
  <c r="F162" i="11"/>
  <c r="E162" i="11"/>
  <c r="D162" i="11"/>
  <c r="C162" i="11"/>
  <c r="F161" i="11"/>
  <c r="E161" i="11"/>
  <c r="D161" i="11"/>
  <c r="C161" i="11"/>
  <c r="F160" i="11"/>
  <c r="E160" i="11"/>
  <c r="D160" i="11"/>
  <c r="C160" i="11"/>
  <c r="F159" i="11"/>
  <c r="E159" i="11"/>
  <c r="D159" i="11"/>
  <c r="C159" i="11"/>
  <c r="F158" i="11"/>
  <c r="E158" i="11"/>
  <c r="D158" i="11"/>
  <c r="C158" i="11"/>
  <c r="F157" i="11"/>
  <c r="E157" i="11"/>
  <c r="D157" i="11"/>
  <c r="C157" i="11"/>
  <c r="F156" i="11"/>
  <c r="E156" i="11"/>
  <c r="D156" i="11"/>
  <c r="C156" i="11"/>
  <c r="F155" i="11"/>
  <c r="E155" i="11"/>
  <c r="D155" i="11"/>
  <c r="C155" i="11"/>
  <c r="F154" i="11"/>
  <c r="E154" i="11"/>
  <c r="D154" i="11"/>
  <c r="C154" i="11"/>
  <c r="F153" i="11"/>
  <c r="E153" i="11"/>
  <c r="D153" i="11"/>
  <c r="C153" i="11"/>
  <c r="F152" i="11"/>
  <c r="E152" i="11"/>
  <c r="D152" i="11"/>
  <c r="C152" i="11"/>
  <c r="F151" i="11"/>
  <c r="E151" i="11"/>
  <c r="D151" i="11"/>
  <c r="C151" i="11"/>
  <c r="F150" i="11"/>
  <c r="E150" i="11"/>
  <c r="D150" i="11"/>
  <c r="C150" i="11"/>
  <c r="F149" i="11"/>
  <c r="E149" i="11"/>
  <c r="D149" i="11"/>
  <c r="C149" i="11"/>
  <c r="F148" i="11"/>
  <c r="E148" i="11"/>
  <c r="D148" i="11"/>
  <c r="C148" i="11"/>
  <c r="F147" i="11"/>
  <c r="E147" i="11"/>
  <c r="D147" i="11"/>
  <c r="C147" i="11"/>
  <c r="F146" i="11"/>
  <c r="E146" i="11"/>
  <c r="D146" i="11"/>
  <c r="C146" i="11"/>
  <c r="F145" i="11"/>
  <c r="E145" i="11"/>
  <c r="D145" i="11"/>
  <c r="C145" i="11"/>
  <c r="F144" i="11"/>
  <c r="E144" i="11"/>
  <c r="D144" i="11"/>
  <c r="C144" i="11"/>
  <c r="C143" i="9"/>
  <c r="D143" i="9"/>
  <c r="E143" i="9"/>
  <c r="F143" i="9"/>
  <c r="F143" i="11"/>
  <c r="E143" i="11"/>
  <c r="D143" i="11"/>
  <c r="C143" i="11"/>
  <c r="C142" i="9"/>
  <c r="D142" i="9"/>
  <c r="E142" i="9"/>
  <c r="F142" i="9"/>
  <c r="F142" i="11"/>
  <c r="E142" i="11"/>
  <c r="D142" i="11"/>
  <c r="C142" i="11"/>
  <c r="F141" i="11"/>
  <c r="E141" i="11"/>
  <c r="D141" i="11"/>
  <c r="C141" i="11"/>
  <c r="F140" i="11"/>
  <c r="E140" i="11"/>
  <c r="D140" i="11"/>
  <c r="C140" i="11"/>
  <c r="F139" i="11"/>
  <c r="E139" i="11"/>
  <c r="D139" i="11"/>
  <c r="C139" i="11"/>
  <c r="F138" i="11"/>
  <c r="E138" i="11"/>
  <c r="D138" i="11"/>
  <c r="C138" i="11"/>
  <c r="F137" i="11"/>
  <c r="E137" i="11"/>
  <c r="D137" i="11"/>
  <c r="C137" i="11"/>
  <c r="C136" i="9"/>
  <c r="D136" i="9"/>
  <c r="E136" i="9"/>
  <c r="F136" i="9"/>
  <c r="F136" i="11"/>
  <c r="E136" i="11"/>
  <c r="D136" i="11"/>
  <c r="C136" i="11"/>
  <c r="F135" i="11"/>
  <c r="E135" i="11"/>
  <c r="D135" i="11"/>
  <c r="C135" i="11"/>
  <c r="C134" i="9"/>
  <c r="D134" i="9"/>
  <c r="E134" i="9"/>
  <c r="F134" i="9"/>
  <c r="F134" i="11"/>
  <c r="E134" i="11"/>
  <c r="D134" i="11"/>
  <c r="C134" i="11"/>
  <c r="C133" i="9"/>
  <c r="D133" i="9"/>
  <c r="E133" i="9"/>
  <c r="F133" i="9"/>
  <c r="F133" i="11"/>
  <c r="E133" i="11"/>
  <c r="D133" i="11"/>
  <c r="C133" i="11"/>
  <c r="C132" i="9"/>
  <c r="D132" i="9"/>
  <c r="E132" i="9"/>
  <c r="F132" i="9"/>
  <c r="F132" i="11"/>
  <c r="E132" i="11"/>
  <c r="D132" i="11"/>
  <c r="C132" i="11"/>
  <c r="C131" i="9"/>
  <c r="D131" i="9"/>
  <c r="E131" i="9"/>
  <c r="F131" i="9"/>
  <c r="F131" i="11"/>
  <c r="E131" i="11"/>
  <c r="D131" i="11"/>
  <c r="C131" i="11"/>
  <c r="C130" i="9"/>
  <c r="D130" i="9"/>
  <c r="E130" i="9"/>
  <c r="F130" i="9"/>
  <c r="F130" i="11"/>
  <c r="E130" i="11"/>
  <c r="D130" i="11"/>
  <c r="C130" i="11"/>
  <c r="F129" i="11"/>
  <c r="E129" i="11"/>
  <c r="D129" i="11"/>
  <c r="C129" i="11"/>
  <c r="F128" i="11"/>
  <c r="E128" i="11"/>
  <c r="D128" i="11"/>
  <c r="C128" i="11"/>
  <c r="F127" i="11"/>
  <c r="E127" i="11"/>
  <c r="D127" i="11"/>
  <c r="C127" i="11"/>
  <c r="F126" i="11"/>
  <c r="E126" i="11"/>
  <c r="D126" i="11"/>
  <c r="C126" i="11"/>
  <c r="C125" i="9"/>
  <c r="D125" i="9"/>
  <c r="E125" i="9"/>
  <c r="F125" i="9"/>
  <c r="F125" i="11"/>
  <c r="E125" i="11"/>
  <c r="D125" i="11"/>
  <c r="C125" i="11"/>
  <c r="C124" i="9"/>
  <c r="D124" i="9"/>
  <c r="E124" i="9"/>
  <c r="F124" i="9"/>
  <c r="F124" i="11"/>
  <c r="E124" i="11"/>
  <c r="D124" i="11"/>
  <c r="C124" i="11"/>
  <c r="C123" i="9"/>
  <c r="D123" i="9"/>
  <c r="E123" i="9"/>
  <c r="F123" i="9"/>
  <c r="F123" i="11"/>
  <c r="E123" i="11"/>
  <c r="D123" i="11"/>
  <c r="C123" i="11"/>
  <c r="C122" i="9"/>
  <c r="D122" i="9"/>
  <c r="E122" i="9"/>
  <c r="F122" i="9"/>
  <c r="F122" i="11"/>
  <c r="E122" i="11"/>
  <c r="D122" i="11"/>
  <c r="C122" i="11"/>
  <c r="F121" i="11"/>
  <c r="E121" i="11"/>
  <c r="D121" i="11"/>
  <c r="C121" i="11"/>
  <c r="F120" i="11"/>
  <c r="E120" i="11"/>
  <c r="D120" i="11"/>
  <c r="C120" i="11"/>
  <c r="F119" i="11"/>
  <c r="E119" i="11"/>
  <c r="D119" i="11"/>
  <c r="C119" i="11"/>
  <c r="F118" i="11"/>
  <c r="E118" i="11"/>
  <c r="D118" i="11"/>
  <c r="C118" i="11"/>
  <c r="F116" i="11"/>
  <c r="E116" i="11"/>
  <c r="D116" i="11"/>
  <c r="C116" i="11"/>
  <c r="F115" i="11"/>
  <c r="E115" i="11"/>
  <c r="D115" i="11"/>
  <c r="C115" i="11"/>
  <c r="F114" i="11"/>
  <c r="E114" i="11"/>
  <c r="D114" i="11"/>
  <c r="C114" i="11"/>
  <c r="F113" i="11"/>
  <c r="E113" i="11"/>
  <c r="D113" i="11"/>
  <c r="C113" i="11"/>
  <c r="F112" i="11"/>
  <c r="E112" i="11"/>
  <c r="D112" i="11"/>
  <c r="C112" i="11"/>
  <c r="F111" i="11"/>
  <c r="E111" i="11"/>
  <c r="D111" i="11"/>
  <c r="C111" i="11"/>
  <c r="F110" i="11"/>
  <c r="E110" i="11"/>
  <c r="D110" i="11"/>
  <c r="C110" i="11"/>
  <c r="F109" i="11"/>
  <c r="E109" i="11"/>
  <c r="D109" i="11"/>
  <c r="C109" i="11"/>
  <c r="E108" i="11"/>
  <c r="D108" i="11"/>
  <c r="C108" i="11"/>
  <c r="F107" i="11"/>
  <c r="E107" i="11"/>
  <c r="D107" i="11"/>
  <c r="C107" i="11"/>
  <c r="F106" i="11"/>
  <c r="E106" i="11"/>
  <c r="D106" i="11"/>
  <c r="C106" i="11"/>
  <c r="F105" i="11"/>
  <c r="E105" i="11"/>
  <c r="D105" i="11"/>
  <c r="C105" i="11"/>
  <c r="F104" i="11"/>
  <c r="E104" i="11"/>
  <c r="D104" i="11"/>
  <c r="C104" i="11"/>
  <c r="F103" i="11"/>
  <c r="E103" i="11"/>
  <c r="D103" i="11"/>
  <c r="C103" i="11"/>
  <c r="C102" i="9"/>
  <c r="D102" i="9"/>
  <c r="E102" i="9"/>
  <c r="F102" i="9"/>
  <c r="F102" i="11"/>
  <c r="E102" i="11"/>
  <c r="D102" i="11"/>
  <c r="C102" i="11"/>
  <c r="F101" i="11"/>
  <c r="E101" i="11"/>
  <c r="D101" i="11"/>
  <c r="C101" i="11"/>
  <c r="C100" i="9"/>
  <c r="D100" i="9"/>
  <c r="E100" i="9"/>
  <c r="F100" i="9"/>
  <c r="F100" i="11"/>
  <c r="E100" i="11"/>
  <c r="D100" i="11"/>
  <c r="C100" i="11"/>
  <c r="C99" i="9"/>
  <c r="D99" i="9"/>
  <c r="E99" i="9"/>
  <c r="F99" i="9"/>
  <c r="F99" i="11"/>
  <c r="E99" i="11"/>
  <c r="D99" i="11"/>
  <c r="C99" i="11"/>
  <c r="C98" i="9"/>
  <c r="D98" i="9"/>
  <c r="E98" i="9"/>
  <c r="F98" i="9"/>
  <c r="F98" i="11"/>
  <c r="E98" i="11"/>
  <c r="D98" i="11"/>
  <c r="C98" i="11"/>
  <c r="C97" i="9"/>
  <c r="D97" i="9"/>
  <c r="E97" i="9"/>
  <c r="F97" i="9"/>
  <c r="F97" i="11"/>
  <c r="E97" i="11"/>
  <c r="D97" i="11"/>
  <c r="C97" i="11"/>
  <c r="F96" i="11"/>
  <c r="E96" i="11"/>
  <c r="D96" i="11"/>
  <c r="C96" i="11"/>
  <c r="F95" i="11"/>
  <c r="E95" i="11"/>
  <c r="D95" i="11"/>
  <c r="C95" i="11"/>
  <c r="F94" i="11"/>
  <c r="E94" i="11"/>
  <c r="D94" i="11"/>
  <c r="C94" i="11"/>
  <c r="F93" i="11"/>
  <c r="E93" i="11"/>
  <c r="D93" i="11"/>
  <c r="C93" i="11"/>
  <c r="F92" i="11"/>
  <c r="E92" i="11"/>
  <c r="D92" i="11"/>
  <c r="C92" i="11"/>
  <c r="F91" i="11"/>
  <c r="E91" i="11"/>
  <c r="D91" i="11"/>
  <c r="C91" i="11"/>
  <c r="C90" i="9"/>
  <c r="D90" i="9"/>
  <c r="E90" i="9"/>
  <c r="F90" i="9"/>
  <c r="F90" i="11"/>
  <c r="E90" i="11"/>
  <c r="D90" i="11"/>
  <c r="C90" i="11"/>
  <c r="C89" i="9"/>
  <c r="D89" i="9"/>
  <c r="E89" i="9"/>
  <c r="F89" i="9"/>
  <c r="F89" i="11"/>
  <c r="E89" i="11"/>
  <c r="D89" i="11"/>
  <c r="C89" i="11"/>
  <c r="F88" i="11"/>
  <c r="E88" i="11"/>
  <c r="D88" i="11"/>
  <c r="C88" i="11"/>
  <c r="C87" i="9"/>
  <c r="D87" i="9"/>
  <c r="E87" i="9"/>
  <c r="F87" i="9"/>
  <c r="F87" i="11"/>
  <c r="E87" i="11"/>
  <c r="D87" i="11"/>
  <c r="C87" i="11"/>
  <c r="C86" i="9"/>
  <c r="D86" i="9"/>
  <c r="E86" i="9"/>
  <c r="F86" i="9"/>
  <c r="F86" i="11"/>
  <c r="E86" i="11"/>
  <c r="D86" i="11"/>
  <c r="C86" i="11"/>
  <c r="F85" i="11"/>
  <c r="E85" i="11"/>
  <c r="D85" i="11"/>
  <c r="C85" i="11"/>
  <c r="F84" i="11"/>
  <c r="E84" i="11"/>
  <c r="D84" i="11"/>
  <c r="C84" i="11"/>
  <c r="F83" i="11"/>
  <c r="E83" i="11"/>
  <c r="D83" i="11"/>
  <c r="C83" i="11"/>
  <c r="F82" i="11"/>
  <c r="E82" i="11"/>
  <c r="D82" i="11"/>
  <c r="C82" i="11"/>
  <c r="F81" i="11"/>
  <c r="E81" i="11"/>
  <c r="D81" i="11"/>
  <c r="C81" i="11"/>
  <c r="F80" i="11"/>
  <c r="E80" i="11"/>
  <c r="D80" i="11"/>
  <c r="C80" i="11"/>
  <c r="C79" i="9"/>
  <c r="D79" i="9"/>
  <c r="E79" i="9"/>
  <c r="F79" i="9"/>
  <c r="F79" i="11"/>
  <c r="E79" i="11"/>
  <c r="D79" i="11"/>
  <c r="C79" i="11"/>
  <c r="C78" i="9"/>
  <c r="D78" i="9"/>
  <c r="F78" i="9"/>
  <c r="F78" i="11"/>
  <c r="D78" i="11"/>
  <c r="C78" i="11"/>
  <c r="F75" i="11"/>
  <c r="E75" i="11"/>
  <c r="D75" i="11"/>
  <c r="C75" i="11"/>
  <c r="F74" i="11"/>
  <c r="E74" i="11"/>
  <c r="D74" i="11"/>
  <c r="C74" i="11"/>
  <c r="C73" i="9"/>
  <c r="D73" i="9"/>
  <c r="E73" i="9"/>
  <c r="F73" i="9"/>
  <c r="F73" i="11"/>
  <c r="E73" i="11"/>
  <c r="D73" i="11"/>
  <c r="C73" i="11"/>
  <c r="C72" i="9"/>
  <c r="D72" i="9"/>
  <c r="E72" i="9"/>
  <c r="F72" i="9"/>
  <c r="F72" i="11"/>
  <c r="E72" i="11"/>
  <c r="D72" i="11"/>
  <c r="C72" i="11"/>
  <c r="F71" i="11"/>
  <c r="E71" i="11"/>
  <c r="D71" i="11"/>
  <c r="C71" i="11"/>
  <c r="F70" i="11"/>
  <c r="E70" i="11"/>
  <c r="D70" i="11"/>
  <c r="C70" i="11"/>
  <c r="F69" i="11"/>
  <c r="E69" i="11"/>
  <c r="D69" i="11"/>
  <c r="C69" i="11"/>
  <c r="F68" i="11"/>
  <c r="E68" i="11"/>
  <c r="D68" i="11"/>
  <c r="C68" i="11"/>
  <c r="F67" i="11"/>
  <c r="E67" i="11"/>
  <c r="D67" i="11"/>
  <c r="C67" i="11"/>
  <c r="F66" i="11"/>
  <c r="E66" i="11"/>
  <c r="D66" i="11"/>
  <c r="C66" i="11"/>
  <c r="C65" i="9"/>
  <c r="D65" i="9"/>
  <c r="E65" i="9"/>
  <c r="F65" i="9"/>
  <c r="F65" i="11"/>
  <c r="E65" i="11"/>
  <c r="D65" i="11"/>
  <c r="C65" i="11"/>
  <c r="C64" i="9"/>
  <c r="D64" i="9"/>
  <c r="E64" i="9"/>
  <c r="F64" i="9"/>
  <c r="F64" i="11"/>
  <c r="E64" i="11"/>
  <c r="D64" i="11"/>
  <c r="C64" i="11"/>
  <c r="F63" i="11"/>
  <c r="E63" i="11"/>
  <c r="D63" i="11"/>
  <c r="C63" i="11"/>
  <c r="F62" i="11"/>
  <c r="E62" i="11"/>
  <c r="D62" i="11"/>
  <c r="C62" i="11"/>
  <c r="F61" i="11"/>
  <c r="E61" i="11"/>
  <c r="D61" i="11"/>
  <c r="C61" i="11"/>
  <c r="F60" i="11"/>
  <c r="E60" i="11"/>
  <c r="D60" i="11"/>
  <c r="C60" i="11"/>
  <c r="F59" i="11"/>
  <c r="E59" i="11"/>
  <c r="D59" i="11"/>
  <c r="C59" i="11"/>
  <c r="F58" i="11"/>
  <c r="E58" i="11"/>
  <c r="D58" i="11"/>
  <c r="C58" i="11"/>
  <c r="F57" i="11"/>
  <c r="E57" i="11"/>
  <c r="D57" i="11"/>
  <c r="C57" i="11"/>
  <c r="F56" i="11"/>
  <c r="E56" i="11"/>
  <c r="D56" i="11"/>
  <c r="C56" i="11"/>
  <c r="F55" i="11"/>
  <c r="E55" i="11"/>
  <c r="D55" i="11"/>
  <c r="C55" i="11"/>
  <c r="F54" i="11"/>
  <c r="E54" i="11"/>
  <c r="D54" i="11"/>
  <c r="C54" i="11"/>
  <c r="F53" i="11"/>
  <c r="E53" i="11"/>
  <c r="D53" i="11"/>
  <c r="C53" i="11"/>
  <c r="F52" i="11"/>
  <c r="E52" i="11"/>
  <c r="D52" i="11"/>
  <c r="C52" i="11"/>
  <c r="F51" i="11"/>
  <c r="E51" i="11"/>
  <c r="D51" i="11"/>
  <c r="C51" i="11"/>
  <c r="F50" i="11"/>
  <c r="E50" i="11"/>
  <c r="D50" i="11"/>
  <c r="C50" i="11"/>
  <c r="F49" i="11"/>
  <c r="E49" i="11"/>
  <c r="D49" i="11"/>
  <c r="C49" i="11"/>
  <c r="F48" i="11"/>
  <c r="E48" i="11"/>
  <c r="D48" i="11"/>
  <c r="C48" i="11"/>
  <c r="F47" i="11"/>
  <c r="E47" i="11"/>
  <c r="D47" i="11"/>
  <c r="C47" i="11"/>
  <c r="F46" i="11"/>
  <c r="E46" i="11"/>
  <c r="D46" i="11"/>
  <c r="C46" i="11"/>
  <c r="C45" i="9"/>
  <c r="D45" i="9"/>
  <c r="E45" i="9"/>
  <c r="F45" i="9"/>
  <c r="F45" i="11"/>
  <c r="E45" i="11"/>
  <c r="D45" i="11"/>
  <c r="C45" i="11"/>
  <c r="C44" i="9"/>
  <c r="D44" i="9"/>
  <c r="E44" i="9"/>
  <c r="F44" i="9"/>
  <c r="F44" i="11"/>
  <c r="E44" i="11"/>
  <c r="D44" i="11"/>
  <c r="C44" i="11"/>
  <c r="C43" i="9"/>
  <c r="D43" i="9"/>
  <c r="E43" i="9"/>
  <c r="F43" i="9"/>
  <c r="F43" i="11"/>
  <c r="E43" i="11"/>
  <c r="D43" i="11"/>
  <c r="C43" i="11"/>
  <c r="F42" i="11"/>
  <c r="E42" i="11"/>
  <c r="D42" i="11"/>
  <c r="C42" i="11"/>
  <c r="F41" i="11"/>
  <c r="E41" i="11"/>
  <c r="D41" i="11"/>
  <c r="C41" i="11"/>
  <c r="F40" i="11"/>
  <c r="E40" i="11"/>
  <c r="D40" i="11"/>
  <c r="C40" i="11"/>
  <c r="F39" i="11"/>
  <c r="E39" i="11"/>
  <c r="D39" i="11"/>
  <c r="C39" i="11"/>
  <c r="C38" i="9"/>
  <c r="D38" i="9"/>
  <c r="E38" i="9"/>
  <c r="F38" i="9"/>
  <c r="F38" i="11"/>
  <c r="E38" i="11"/>
  <c r="D38" i="11"/>
  <c r="C38" i="11"/>
  <c r="F37" i="11"/>
  <c r="E37" i="11"/>
  <c r="D37" i="11"/>
  <c r="C37" i="11"/>
  <c r="F36" i="11"/>
  <c r="E36" i="11"/>
  <c r="D36" i="11"/>
  <c r="C36" i="11"/>
  <c r="F35" i="11"/>
  <c r="E35" i="11"/>
  <c r="D35" i="11"/>
  <c r="C35" i="11"/>
  <c r="F34" i="11"/>
  <c r="E34" i="11"/>
  <c r="D34" i="11"/>
  <c r="C34" i="11"/>
  <c r="F33" i="11"/>
  <c r="E33" i="11"/>
  <c r="D33" i="11"/>
  <c r="C33" i="11"/>
  <c r="C32" i="9"/>
  <c r="D32" i="9"/>
  <c r="E32" i="9"/>
  <c r="F32" i="9"/>
  <c r="F32" i="11"/>
  <c r="E32" i="11"/>
  <c r="D32" i="11"/>
  <c r="C32" i="11"/>
  <c r="F31" i="11"/>
  <c r="E31" i="11"/>
  <c r="D31" i="11"/>
  <c r="C31" i="11"/>
  <c r="C30" i="9"/>
  <c r="D30" i="9"/>
  <c r="E30" i="9"/>
  <c r="F30" i="9"/>
  <c r="F30" i="11"/>
  <c r="E30" i="11"/>
  <c r="D30" i="11"/>
  <c r="C30" i="11"/>
  <c r="F29" i="11"/>
  <c r="E29" i="11"/>
  <c r="D29" i="11"/>
  <c r="C29" i="11"/>
  <c r="F28" i="11"/>
  <c r="E28" i="11"/>
  <c r="D28" i="11"/>
  <c r="C28" i="11"/>
  <c r="F27" i="11"/>
  <c r="E27" i="11"/>
  <c r="D27" i="11"/>
  <c r="C27" i="11"/>
  <c r="F26" i="11"/>
  <c r="E26" i="11"/>
  <c r="D26" i="11"/>
  <c r="C26" i="11"/>
  <c r="F25" i="11"/>
  <c r="E25" i="11"/>
  <c r="D25" i="11"/>
  <c r="C25" i="11"/>
  <c r="F24" i="11"/>
  <c r="E24" i="11"/>
  <c r="D24" i="11"/>
  <c r="C24" i="11"/>
  <c r="F23" i="11"/>
  <c r="E23" i="11"/>
  <c r="D23" i="11"/>
  <c r="C23" i="11"/>
  <c r="F22" i="11"/>
  <c r="E22" i="11"/>
  <c r="D22" i="11"/>
  <c r="C22" i="11"/>
  <c r="F21" i="11"/>
  <c r="E21" i="11"/>
  <c r="D21" i="11"/>
  <c r="C21" i="11"/>
  <c r="F20" i="11"/>
  <c r="E20" i="11"/>
  <c r="D20" i="11"/>
  <c r="C20" i="11"/>
  <c r="F19" i="11"/>
  <c r="E19" i="11"/>
  <c r="D19" i="11"/>
  <c r="C19" i="11"/>
  <c r="F18" i="11"/>
  <c r="E18" i="11"/>
  <c r="D18" i="11"/>
  <c r="C18" i="11"/>
  <c r="F17" i="11"/>
  <c r="E17" i="11"/>
  <c r="D17" i="11"/>
  <c r="C17" i="11"/>
  <c r="F16" i="11"/>
  <c r="E16" i="11"/>
  <c r="D16" i="11"/>
  <c r="C16" i="11"/>
  <c r="F15" i="11"/>
  <c r="E15" i="11"/>
  <c r="D15" i="11"/>
  <c r="C15" i="11"/>
  <c r="F14" i="11"/>
  <c r="D14" i="11"/>
  <c r="C14" i="11"/>
  <c r="C13" i="9"/>
  <c r="D13" i="9"/>
  <c r="E13" i="9"/>
  <c r="F13" i="9"/>
  <c r="F13" i="11"/>
  <c r="E13" i="11"/>
  <c r="D13" i="11"/>
  <c r="C13" i="11"/>
  <c r="C12" i="9"/>
  <c r="D12" i="9"/>
  <c r="E12" i="9"/>
  <c r="F12" i="9"/>
  <c r="F12" i="11"/>
  <c r="E12" i="11"/>
  <c r="D12" i="11"/>
  <c r="C12" i="11"/>
  <c r="F11" i="11"/>
  <c r="E11" i="11"/>
  <c r="D11" i="11"/>
  <c r="C11" i="11"/>
  <c r="F9" i="11"/>
  <c r="E9" i="11"/>
  <c r="D9" i="11"/>
  <c r="C9" i="11"/>
  <c r="F8" i="11"/>
  <c r="E8" i="11"/>
  <c r="D8" i="11"/>
  <c r="C8" i="11"/>
  <c r="F7" i="11"/>
  <c r="D7" i="11"/>
  <c r="C7" i="11"/>
  <c r="E453" i="10"/>
  <c r="D453" i="10"/>
  <c r="C453" i="10"/>
  <c r="E452" i="10"/>
  <c r="D452" i="10"/>
  <c r="C452" i="10"/>
  <c r="E451" i="10"/>
  <c r="D451" i="10"/>
  <c r="C451" i="10"/>
  <c r="E450" i="10"/>
  <c r="D450" i="10"/>
  <c r="C450" i="10"/>
  <c r="E449" i="10"/>
  <c r="D449" i="10"/>
  <c r="C449" i="10"/>
  <c r="E448" i="10"/>
  <c r="D448" i="10"/>
  <c r="C448" i="10"/>
  <c r="E447" i="10"/>
  <c r="D447" i="10"/>
  <c r="C447" i="10"/>
  <c r="E446" i="10"/>
  <c r="D446" i="10"/>
  <c r="C446" i="10"/>
  <c r="E445" i="10"/>
  <c r="D445" i="10"/>
  <c r="C445" i="10"/>
  <c r="E444" i="10"/>
  <c r="D444" i="10"/>
  <c r="C444" i="10"/>
  <c r="E443" i="10"/>
  <c r="D443" i="10"/>
  <c r="C443" i="10"/>
  <c r="E442" i="10"/>
  <c r="D442" i="10"/>
  <c r="C442" i="10"/>
  <c r="E441" i="10"/>
  <c r="D441" i="10"/>
  <c r="C441" i="10"/>
  <c r="E440" i="10"/>
  <c r="D440" i="10"/>
  <c r="C440" i="10"/>
  <c r="E439" i="10"/>
  <c r="D439" i="10"/>
  <c r="C439" i="10"/>
  <c r="E438" i="10"/>
  <c r="D438" i="10"/>
  <c r="C438" i="10"/>
  <c r="E437" i="10"/>
  <c r="D437" i="10"/>
  <c r="C437" i="10"/>
  <c r="E436" i="10"/>
  <c r="D436" i="10"/>
  <c r="C436" i="10"/>
  <c r="E435" i="10"/>
  <c r="D435" i="10"/>
  <c r="C435" i="10"/>
  <c r="E434" i="10"/>
  <c r="D434" i="10"/>
  <c r="C434" i="10"/>
  <c r="E433" i="10"/>
  <c r="D433" i="10"/>
  <c r="C433" i="10"/>
  <c r="E432" i="10"/>
  <c r="D432" i="10"/>
  <c r="C432" i="10"/>
  <c r="E431" i="10"/>
  <c r="D431" i="10"/>
  <c r="C431" i="10"/>
  <c r="E430" i="10"/>
  <c r="D430" i="10"/>
  <c r="C430" i="10"/>
  <c r="E429" i="10"/>
  <c r="D429" i="10"/>
  <c r="C429" i="10"/>
  <c r="E428" i="10"/>
  <c r="D428" i="10"/>
  <c r="C428" i="10"/>
  <c r="E427" i="10"/>
  <c r="D427" i="10"/>
  <c r="C427" i="10"/>
  <c r="E426" i="10"/>
  <c r="D426" i="10"/>
  <c r="C426" i="10"/>
  <c r="E425" i="10"/>
  <c r="D425" i="10"/>
  <c r="C425" i="10"/>
  <c r="E424" i="10"/>
  <c r="D424" i="10"/>
  <c r="C424" i="10"/>
  <c r="E423" i="10"/>
  <c r="D423" i="10"/>
  <c r="C423" i="10"/>
  <c r="E422" i="10"/>
  <c r="D422" i="10"/>
  <c r="C422" i="10"/>
  <c r="E421" i="10"/>
  <c r="D421" i="10"/>
  <c r="C421" i="10"/>
  <c r="E419" i="10"/>
  <c r="D419" i="10"/>
  <c r="C419" i="10"/>
  <c r="E418" i="10"/>
  <c r="D418" i="10"/>
  <c r="C418" i="10"/>
  <c r="E417" i="10"/>
  <c r="D417" i="10"/>
  <c r="C417" i="10"/>
  <c r="E416" i="10"/>
  <c r="D416" i="10"/>
  <c r="C416" i="10"/>
  <c r="E415" i="10"/>
  <c r="D415" i="10"/>
  <c r="C415" i="10"/>
  <c r="E414" i="10"/>
  <c r="D414" i="10"/>
  <c r="C414" i="10"/>
  <c r="E413" i="10"/>
  <c r="D413" i="10"/>
  <c r="C413" i="10"/>
  <c r="E412" i="10"/>
  <c r="D412" i="10"/>
  <c r="C412" i="10"/>
  <c r="E411" i="10"/>
  <c r="D411" i="10"/>
  <c r="C411" i="10"/>
  <c r="E410" i="10"/>
  <c r="D410" i="10"/>
  <c r="C410" i="10"/>
  <c r="E408" i="10"/>
  <c r="D408" i="10"/>
  <c r="C408" i="10"/>
  <c r="E407" i="10"/>
  <c r="D407" i="10"/>
  <c r="C407" i="10"/>
  <c r="E406" i="10"/>
  <c r="D406" i="10"/>
  <c r="C406" i="10"/>
  <c r="E405" i="10"/>
  <c r="D405" i="10"/>
  <c r="C405" i="10"/>
  <c r="E404" i="10"/>
  <c r="D404" i="10"/>
  <c r="C404" i="10"/>
  <c r="E403" i="10"/>
  <c r="D403" i="10"/>
  <c r="C403" i="10"/>
  <c r="E402" i="10"/>
  <c r="D402" i="10"/>
  <c r="C402" i="10"/>
  <c r="E401" i="10"/>
  <c r="D401" i="10"/>
  <c r="C401" i="10"/>
  <c r="E400" i="10"/>
  <c r="D400" i="10"/>
  <c r="C400" i="10"/>
  <c r="E399" i="10"/>
  <c r="D399" i="10"/>
  <c r="C399" i="10"/>
  <c r="E398" i="10"/>
  <c r="D398" i="10"/>
  <c r="C398" i="10"/>
  <c r="E397" i="10"/>
  <c r="D397" i="10"/>
  <c r="C397" i="10"/>
  <c r="E396" i="10"/>
  <c r="D396" i="10"/>
  <c r="C396" i="10"/>
  <c r="E394" i="10"/>
  <c r="D394" i="10"/>
  <c r="C394" i="10"/>
  <c r="E393" i="10"/>
  <c r="D393" i="10"/>
  <c r="C393" i="10"/>
  <c r="E392" i="10"/>
  <c r="D392" i="10"/>
  <c r="C392" i="10"/>
  <c r="E391" i="10"/>
  <c r="D391" i="10"/>
  <c r="C391" i="10"/>
  <c r="E390" i="10"/>
  <c r="D390" i="10"/>
  <c r="C390" i="10"/>
  <c r="E389" i="10"/>
  <c r="D389" i="10"/>
  <c r="C389" i="10"/>
  <c r="E388" i="10"/>
  <c r="D388" i="10"/>
  <c r="C388" i="10"/>
  <c r="E387" i="10"/>
  <c r="D387" i="10"/>
  <c r="C387" i="10"/>
  <c r="E386" i="10"/>
  <c r="D386" i="10"/>
  <c r="C386" i="10"/>
  <c r="E385" i="10"/>
  <c r="D385" i="10"/>
  <c r="C385" i="10"/>
  <c r="E384" i="10"/>
  <c r="D384" i="10"/>
  <c r="C384" i="10"/>
  <c r="E383" i="10"/>
  <c r="D383" i="10"/>
  <c r="C383" i="10"/>
  <c r="E382" i="10"/>
  <c r="D382" i="10"/>
  <c r="C382" i="10"/>
  <c r="E381" i="10"/>
  <c r="D381" i="10"/>
  <c r="C381" i="10"/>
  <c r="E380" i="10"/>
  <c r="D380" i="10"/>
  <c r="C380" i="10"/>
  <c r="E379" i="10"/>
  <c r="D379" i="10"/>
  <c r="C379" i="10"/>
  <c r="E378" i="10"/>
  <c r="D378" i="10"/>
  <c r="C378" i="10"/>
  <c r="E377" i="10"/>
  <c r="D377" i="10"/>
  <c r="C377" i="10"/>
  <c r="E376" i="10"/>
  <c r="D376" i="10"/>
  <c r="C376" i="10"/>
  <c r="E375" i="10"/>
  <c r="D375" i="10"/>
  <c r="C375" i="10"/>
  <c r="E374" i="10"/>
  <c r="D374" i="10"/>
  <c r="C374" i="10"/>
  <c r="E373" i="10"/>
  <c r="D373" i="10"/>
  <c r="C373" i="10"/>
  <c r="E372" i="10"/>
  <c r="D372" i="10"/>
  <c r="C372" i="10"/>
  <c r="E371" i="10"/>
  <c r="D371" i="10"/>
  <c r="C371" i="10"/>
  <c r="E370" i="10"/>
  <c r="D370" i="10"/>
  <c r="C370" i="10"/>
  <c r="E369" i="10"/>
  <c r="D369" i="10"/>
  <c r="C369" i="10"/>
  <c r="E368" i="10"/>
  <c r="D368" i="10"/>
  <c r="C368" i="10"/>
  <c r="E366" i="10"/>
  <c r="D366" i="10"/>
  <c r="C366" i="10"/>
  <c r="E364" i="10"/>
  <c r="D364" i="10"/>
  <c r="C364" i="10"/>
  <c r="E363" i="10"/>
  <c r="D363" i="10"/>
  <c r="C363" i="10"/>
  <c r="E362" i="10"/>
  <c r="D362" i="10"/>
  <c r="C362" i="10"/>
  <c r="E361" i="10"/>
  <c r="D361" i="10"/>
  <c r="C361" i="10"/>
  <c r="E360" i="10"/>
  <c r="D360" i="10"/>
  <c r="C360" i="10"/>
  <c r="E359" i="10"/>
  <c r="D359" i="10"/>
  <c r="C359" i="10"/>
  <c r="E358" i="10"/>
  <c r="D358" i="10"/>
  <c r="C358" i="10"/>
  <c r="E357" i="10"/>
  <c r="D357" i="10"/>
  <c r="C357" i="10"/>
  <c r="E356" i="10"/>
  <c r="D356" i="10"/>
  <c r="C356" i="10"/>
  <c r="E355" i="10"/>
  <c r="D355" i="10"/>
  <c r="C355" i="10"/>
  <c r="E354" i="10"/>
  <c r="D354" i="10"/>
  <c r="C354" i="10"/>
  <c r="E353" i="10"/>
  <c r="D353" i="10"/>
  <c r="C353" i="10"/>
  <c r="E352" i="10"/>
  <c r="D352" i="10"/>
  <c r="C352" i="10"/>
  <c r="E351" i="10"/>
  <c r="D351" i="10"/>
  <c r="C351" i="10"/>
  <c r="E350" i="10"/>
  <c r="D350" i="10"/>
  <c r="C350" i="10"/>
  <c r="E349" i="10"/>
  <c r="D349" i="10"/>
  <c r="C349" i="10"/>
  <c r="E348" i="10"/>
  <c r="D348" i="10"/>
  <c r="C348" i="10"/>
  <c r="E347" i="10"/>
  <c r="D347" i="10"/>
  <c r="C347" i="10"/>
  <c r="E346" i="10"/>
  <c r="D346" i="10"/>
  <c r="C346" i="10"/>
  <c r="E345" i="10"/>
  <c r="D345" i="10"/>
  <c r="C345" i="10"/>
  <c r="E344" i="10"/>
  <c r="D344" i="10"/>
  <c r="C344" i="10"/>
  <c r="E343" i="10"/>
  <c r="D343" i="10"/>
  <c r="C343" i="10"/>
  <c r="E342" i="10"/>
  <c r="D342" i="10"/>
  <c r="C342" i="10"/>
  <c r="E341" i="10"/>
  <c r="D341" i="10"/>
  <c r="C341" i="10"/>
  <c r="E340" i="10"/>
  <c r="D340" i="10"/>
  <c r="C340" i="10"/>
  <c r="E339" i="10"/>
  <c r="D339" i="10"/>
  <c r="C339" i="10"/>
  <c r="E338" i="10"/>
  <c r="D338" i="10"/>
  <c r="C338" i="10"/>
  <c r="E337" i="10"/>
  <c r="D337" i="10"/>
  <c r="C337" i="10"/>
  <c r="E336" i="10"/>
  <c r="D336" i="10"/>
  <c r="C336" i="10"/>
  <c r="E332" i="10"/>
  <c r="D332" i="10"/>
  <c r="C332" i="10"/>
  <c r="E331" i="10"/>
  <c r="D331" i="10"/>
  <c r="C331" i="10"/>
  <c r="E330" i="10"/>
  <c r="D330" i="10"/>
  <c r="C330" i="10"/>
  <c r="E329" i="10"/>
  <c r="D329" i="10"/>
  <c r="C329" i="10"/>
  <c r="E328" i="10"/>
  <c r="D328" i="10"/>
  <c r="C328" i="10"/>
  <c r="E327" i="10"/>
  <c r="D327" i="10"/>
  <c r="C327" i="10"/>
  <c r="E326" i="10"/>
  <c r="D326" i="10"/>
  <c r="C326" i="10"/>
  <c r="E325" i="10"/>
  <c r="D325" i="10"/>
  <c r="C325" i="10"/>
  <c r="E324" i="10"/>
  <c r="D324" i="10"/>
  <c r="C324" i="10"/>
  <c r="E323" i="10"/>
  <c r="D323" i="10"/>
  <c r="C323" i="10"/>
  <c r="E322" i="10"/>
  <c r="D322" i="10"/>
  <c r="C322" i="10"/>
  <c r="E321" i="10"/>
  <c r="D321" i="10"/>
  <c r="C321" i="10"/>
  <c r="E320" i="10"/>
  <c r="D320" i="10"/>
  <c r="C320" i="10"/>
  <c r="E319" i="10"/>
  <c r="D319" i="10"/>
  <c r="C319" i="10"/>
  <c r="E318" i="10"/>
  <c r="D318" i="10"/>
  <c r="C318" i="10"/>
  <c r="E317" i="10"/>
  <c r="D317" i="10"/>
  <c r="C317" i="10"/>
  <c r="E316" i="10"/>
  <c r="D316" i="10"/>
  <c r="C316" i="10"/>
  <c r="E315" i="10"/>
  <c r="D315" i="10"/>
  <c r="C315" i="10"/>
  <c r="E314" i="10"/>
  <c r="D314" i="10"/>
  <c r="C314" i="10"/>
  <c r="E313" i="10"/>
  <c r="D313" i="10"/>
  <c r="C313" i="10"/>
  <c r="E312" i="10"/>
  <c r="D312" i="10"/>
  <c r="C312" i="10"/>
  <c r="E311" i="10"/>
  <c r="D311" i="10"/>
  <c r="C311" i="10"/>
  <c r="E310" i="10"/>
  <c r="D310" i="10"/>
  <c r="C310" i="10"/>
  <c r="E309" i="10"/>
  <c r="D309" i="10"/>
  <c r="C309" i="10"/>
  <c r="E308" i="10"/>
  <c r="D308" i="10"/>
  <c r="C308" i="10"/>
  <c r="E307" i="10"/>
  <c r="D307" i="10"/>
  <c r="C307" i="10"/>
  <c r="E306" i="10"/>
  <c r="D306" i="10"/>
  <c r="C306" i="10"/>
  <c r="E305" i="10"/>
  <c r="D305" i="10"/>
  <c r="C305" i="10"/>
  <c r="E304" i="10"/>
  <c r="D304" i="10"/>
  <c r="C304" i="10"/>
  <c r="E303" i="10"/>
  <c r="D303" i="10"/>
  <c r="C303" i="10"/>
  <c r="E302" i="10"/>
  <c r="D302" i="10"/>
  <c r="C302" i="10"/>
  <c r="E301" i="10"/>
  <c r="D301" i="10"/>
  <c r="C301" i="10"/>
  <c r="E300" i="10"/>
  <c r="D300" i="10"/>
  <c r="C300" i="10"/>
  <c r="E299" i="10"/>
  <c r="D299" i="10"/>
  <c r="C299" i="10"/>
  <c r="E298" i="10"/>
  <c r="D298" i="10"/>
  <c r="C298" i="10"/>
  <c r="E297" i="10"/>
  <c r="D297" i="10"/>
  <c r="C297" i="10"/>
  <c r="E296" i="10"/>
  <c r="D296" i="10"/>
  <c r="C296" i="10"/>
  <c r="E295" i="10"/>
  <c r="D295" i="10"/>
  <c r="C295" i="10"/>
  <c r="E294" i="10"/>
  <c r="D294" i="10"/>
  <c r="C294" i="10"/>
  <c r="E293" i="10"/>
  <c r="D293" i="10"/>
  <c r="C293" i="10"/>
  <c r="E292" i="10"/>
  <c r="D292" i="10"/>
  <c r="C292" i="10"/>
  <c r="E290" i="10"/>
  <c r="D290" i="10"/>
  <c r="C290" i="10"/>
  <c r="E289" i="10"/>
  <c r="D289" i="10"/>
  <c r="C289" i="10"/>
  <c r="E288" i="10"/>
  <c r="D288" i="10"/>
  <c r="C288" i="10"/>
  <c r="E287" i="10"/>
  <c r="D287" i="10"/>
  <c r="C287" i="10"/>
  <c r="E286" i="10"/>
  <c r="D286" i="10"/>
  <c r="C286" i="10"/>
  <c r="E285" i="10"/>
  <c r="D285" i="10"/>
  <c r="C285" i="10"/>
  <c r="E284" i="10"/>
  <c r="D284" i="10"/>
  <c r="C284" i="10"/>
  <c r="E283" i="10"/>
  <c r="D283" i="10"/>
  <c r="C283" i="10"/>
  <c r="E282" i="10"/>
  <c r="D282" i="10"/>
  <c r="C282" i="10"/>
  <c r="E281" i="10"/>
  <c r="D281" i="10"/>
  <c r="C281" i="10"/>
  <c r="E280" i="10"/>
  <c r="D280" i="10"/>
  <c r="C280" i="10"/>
  <c r="E279" i="10"/>
  <c r="D279" i="10"/>
  <c r="C279" i="10"/>
  <c r="E278" i="10"/>
  <c r="D278" i="10"/>
  <c r="C278" i="10"/>
  <c r="E277" i="10"/>
  <c r="D277" i="10"/>
  <c r="C277" i="10"/>
  <c r="E276" i="10"/>
  <c r="D276" i="10"/>
  <c r="C276" i="10"/>
  <c r="E275" i="10"/>
  <c r="D275" i="10"/>
  <c r="C275" i="10"/>
  <c r="E274" i="10"/>
  <c r="D274" i="10"/>
  <c r="C274" i="10"/>
  <c r="E273" i="10"/>
  <c r="D273" i="10"/>
  <c r="C273" i="10"/>
  <c r="E272" i="10"/>
  <c r="D272" i="10"/>
  <c r="C272" i="10"/>
  <c r="E271" i="10"/>
  <c r="D271" i="10"/>
  <c r="C271" i="10"/>
  <c r="E270" i="10"/>
  <c r="D270" i="10"/>
  <c r="C270" i="10"/>
  <c r="E269" i="10"/>
  <c r="D269" i="10"/>
  <c r="C269" i="10"/>
  <c r="E268" i="10"/>
  <c r="D268" i="10"/>
  <c r="C268" i="10"/>
  <c r="E267" i="10"/>
  <c r="D267" i="10"/>
  <c r="C267" i="10"/>
  <c r="E266" i="10"/>
  <c r="D266" i="10"/>
  <c r="C266" i="10"/>
  <c r="E265" i="10"/>
  <c r="D265" i="10"/>
  <c r="C265" i="10"/>
  <c r="E264" i="10"/>
  <c r="D264" i="10"/>
  <c r="C264" i="10"/>
  <c r="E263" i="10"/>
  <c r="D263" i="10"/>
  <c r="C263" i="10"/>
  <c r="E262" i="10"/>
  <c r="D262" i="10"/>
  <c r="C262" i="10"/>
  <c r="E261" i="10"/>
  <c r="D261" i="10"/>
  <c r="C261" i="10"/>
  <c r="E260" i="10"/>
  <c r="D260" i="10"/>
  <c r="C260" i="10"/>
  <c r="E259" i="10"/>
  <c r="D259" i="10"/>
  <c r="C259" i="10"/>
  <c r="E258" i="10"/>
  <c r="D258" i="10"/>
  <c r="C258" i="10"/>
  <c r="E257" i="10"/>
  <c r="D257" i="10"/>
  <c r="C257" i="10"/>
  <c r="E256" i="10"/>
  <c r="D256" i="10"/>
  <c r="C256" i="10"/>
  <c r="E255" i="10"/>
  <c r="D255" i="10"/>
  <c r="C255" i="10"/>
  <c r="E254" i="10"/>
  <c r="D254" i="10"/>
  <c r="C254" i="10"/>
  <c r="E252" i="10"/>
  <c r="D252" i="10"/>
  <c r="C252" i="10"/>
  <c r="E251" i="10"/>
  <c r="D251" i="10"/>
  <c r="C251" i="10"/>
  <c r="E250" i="10"/>
  <c r="D250" i="10"/>
  <c r="C250" i="10"/>
  <c r="E249" i="10"/>
  <c r="D249" i="10"/>
  <c r="C249" i="10"/>
  <c r="E248" i="10"/>
  <c r="D248" i="10"/>
  <c r="C248" i="10"/>
  <c r="E247" i="10"/>
  <c r="D247" i="10"/>
  <c r="C247" i="10"/>
  <c r="E246" i="10"/>
  <c r="D246" i="10"/>
  <c r="C246" i="10"/>
  <c r="E245" i="10"/>
  <c r="D245" i="10"/>
  <c r="C245" i="10"/>
  <c r="E244" i="10"/>
  <c r="D244" i="10"/>
  <c r="C244" i="10"/>
  <c r="E243" i="10"/>
  <c r="D243" i="10"/>
  <c r="C243" i="10"/>
  <c r="E242" i="10"/>
  <c r="D242" i="10"/>
  <c r="C242" i="10"/>
  <c r="E241" i="10"/>
  <c r="D241" i="10"/>
  <c r="C241" i="10"/>
  <c r="E240" i="10"/>
  <c r="D240" i="10"/>
  <c r="C240" i="10"/>
  <c r="E239" i="10"/>
  <c r="D239" i="10"/>
  <c r="C239" i="10"/>
  <c r="E238" i="10"/>
  <c r="D238" i="10"/>
  <c r="C238" i="10"/>
  <c r="E237" i="10"/>
  <c r="D237" i="10"/>
  <c r="C237" i="10"/>
  <c r="E236" i="10"/>
  <c r="D236" i="10"/>
  <c r="C236" i="10"/>
  <c r="E235" i="10"/>
  <c r="D235" i="10"/>
  <c r="C235" i="10"/>
  <c r="E234" i="10"/>
  <c r="D234" i="10"/>
  <c r="C234" i="10"/>
  <c r="E233" i="10"/>
  <c r="D233" i="10"/>
  <c r="C233" i="10"/>
  <c r="E232" i="10"/>
  <c r="D232" i="10"/>
  <c r="C232" i="10"/>
  <c r="E231" i="10"/>
  <c r="D231" i="10"/>
  <c r="C231" i="10"/>
  <c r="E230" i="10"/>
  <c r="D230" i="10"/>
  <c r="C230" i="10"/>
  <c r="E229" i="10"/>
  <c r="D229" i="10"/>
  <c r="C229" i="10"/>
  <c r="E228" i="10"/>
  <c r="D228" i="10"/>
  <c r="C228" i="10"/>
  <c r="E227" i="10"/>
  <c r="D227" i="10"/>
  <c r="C227" i="10"/>
  <c r="E226" i="10"/>
  <c r="D226" i="10"/>
  <c r="C226" i="10"/>
  <c r="E225" i="10"/>
  <c r="D225" i="10"/>
  <c r="C225" i="10"/>
  <c r="E224" i="10"/>
  <c r="D224" i="10"/>
  <c r="C224" i="10"/>
  <c r="E223" i="10"/>
  <c r="D223" i="10"/>
  <c r="C223" i="10"/>
  <c r="E222" i="10"/>
  <c r="D222" i="10"/>
  <c r="C222" i="10"/>
  <c r="E221" i="10"/>
  <c r="D221" i="10"/>
  <c r="C221" i="10"/>
  <c r="E220" i="10"/>
  <c r="D220" i="10"/>
  <c r="C220" i="10"/>
  <c r="E219" i="10"/>
  <c r="D219" i="10"/>
  <c r="C219" i="10"/>
  <c r="E217" i="10"/>
  <c r="D217" i="10"/>
  <c r="C217" i="10"/>
  <c r="E216" i="10"/>
  <c r="D216" i="10"/>
  <c r="C216" i="10"/>
  <c r="E215" i="10"/>
  <c r="D215" i="10"/>
  <c r="C215" i="10"/>
  <c r="E214" i="10"/>
  <c r="D214" i="10"/>
  <c r="C214" i="10"/>
  <c r="E213" i="10"/>
  <c r="D213" i="10"/>
  <c r="C213" i="10"/>
  <c r="E212" i="10"/>
  <c r="D212" i="10"/>
  <c r="C212" i="10"/>
  <c r="E211" i="10"/>
  <c r="D211" i="10"/>
  <c r="C211" i="10"/>
  <c r="E210" i="10"/>
  <c r="D210" i="10"/>
  <c r="C210" i="10"/>
  <c r="E209" i="10"/>
  <c r="D209" i="10"/>
  <c r="C209" i="10"/>
  <c r="E208" i="10"/>
  <c r="D208" i="10"/>
  <c r="C208" i="10"/>
  <c r="E207" i="10"/>
  <c r="D207" i="10"/>
  <c r="C207" i="10"/>
  <c r="E206" i="10"/>
  <c r="D206" i="10"/>
  <c r="C206" i="10"/>
  <c r="E205" i="10"/>
  <c r="D205" i="10"/>
  <c r="C205" i="10"/>
  <c r="E204" i="10"/>
  <c r="D204" i="10"/>
  <c r="C204" i="10"/>
  <c r="E203" i="10"/>
  <c r="D203" i="10"/>
  <c r="C203" i="10"/>
  <c r="E202" i="10"/>
  <c r="D202" i="10"/>
  <c r="C202" i="10"/>
  <c r="E201" i="10"/>
  <c r="D201" i="10"/>
  <c r="C201" i="10"/>
  <c r="E199" i="10"/>
  <c r="D199" i="10"/>
  <c r="C199" i="10"/>
  <c r="E198" i="10"/>
  <c r="D198" i="10"/>
  <c r="C198" i="10"/>
  <c r="E197" i="10"/>
  <c r="D197" i="10"/>
  <c r="C197" i="10"/>
  <c r="E196" i="10"/>
  <c r="D196" i="10"/>
  <c r="C196" i="10"/>
  <c r="E195" i="10"/>
  <c r="D195" i="10"/>
  <c r="C195" i="10"/>
  <c r="E194" i="10"/>
  <c r="D194" i="10"/>
  <c r="C194" i="10"/>
  <c r="E193" i="10"/>
  <c r="D193" i="10"/>
  <c r="C193" i="10"/>
  <c r="E192" i="10"/>
  <c r="D192" i="10"/>
  <c r="C192" i="10"/>
  <c r="E191" i="10"/>
  <c r="D191" i="10"/>
  <c r="C191" i="10"/>
  <c r="E190" i="10"/>
  <c r="D190" i="10"/>
  <c r="C190" i="10"/>
  <c r="E189" i="10"/>
  <c r="D189" i="10"/>
  <c r="C189" i="10"/>
  <c r="E188" i="10"/>
  <c r="D188" i="10"/>
  <c r="C188" i="10"/>
  <c r="E187" i="10"/>
  <c r="D187" i="10"/>
  <c r="C187" i="10"/>
  <c r="E186" i="10"/>
  <c r="D186" i="10"/>
  <c r="C186" i="10"/>
  <c r="E185" i="10"/>
  <c r="D185" i="10"/>
  <c r="C185" i="10"/>
  <c r="E184" i="10"/>
  <c r="D184" i="10"/>
  <c r="C184" i="10"/>
  <c r="E183" i="10"/>
  <c r="D183" i="10"/>
  <c r="C183" i="10"/>
  <c r="E182" i="10"/>
  <c r="D182" i="10"/>
  <c r="C182" i="10"/>
  <c r="E181" i="10"/>
  <c r="D181" i="10"/>
  <c r="C181" i="10"/>
  <c r="E180" i="10"/>
  <c r="D180" i="10"/>
  <c r="C180" i="10"/>
  <c r="E179" i="10"/>
  <c r="D179" i="10"/>
  <c r="C179" i="10"/>
  <c r="E178" i="10"/>
  <c r="D178" i="10"/>
  <c r="C178" i="10"/>
  <c r="E177" i="10"/>
  <c r="D177" i="10"/>
  <c r="C177" i="10"/>
  <c r="E176" i="10"/>
  <c r="D176" i="10"/>
  <c r="C176" i="10"/>
  <c r="E175" i="10"/>
  <c r="D175" i="10"/>
  <c r="C175" i="10"/>
  <c r="E174" i="10"/>
  <c r="D174" i="10"/>
  <c r="C174" i="10"/>
  <c r="E173" i="10"/>
  <c r="D173" i="10"/>
  <c r="C173" i="10"/>
  <c r="E172" i="10"/>
  <c r="D172" i="10"/>
  <c r="C172" i="10"/>
  <c r="E171" i="10"/>
  <c r="D171" i="10"/>
  <c r="C171" i="10"/>
  <c r="E170" i="10"/>
  <c r="D170" i="10"/>
  <c r="C170" i="10"/>
  <c r="E169" i="10"/>
  <c r="D169" i="10"/>
  <c r="C169" i="10"/>
  <c r="E168" i="10"/>
  <c r="D168" i="10"/>
  <c r="C168" i="10"/>
  <c r="E167" i="10"/>
  <c r="D167" i="10"/>
  <c r="C167" i="10"/>
  <c r="E166" i="10"/>
  <c r="D166" i="10"/>
  <c r="C166" i="10"/>
  <c r="E165" i="10"/>
  <c r="D165" i="10"/>
  <c r="C165" i="10"/>
  <c r="E164" i="10"/>
  <c r="D164" i="10"/>
  <c r="C164" i="10"/>
  <c r="E163" i="10"/>
  <c r="D163" i="10"/>
  <c r="C163" i="10"/>
  <c r="E162" i="10"/>
  <c r="D162" i="10"/>
  <c r="C162" i="10"/>
  <c r="E161" i="10"/>
  <c r="D161" i="10"/>
  <c r="C161" i="10"/>
  <c r="E160" i="10"/>
  <c r="D160" i="10"/>
  <c r="C160" i="10"/>
  <c r="E159" i="10"/>
  <c r="D159" i="10"/>
  <c r="C159" i="10"/>
  <c r="E158" i="10"/>
  <c r="D158" i="10"/>
  <c r="C158" i="10"/>
  <c r="E157" i="10"/>
  <c r="D157" i="10"/>
  <c r="C157" i="10"/>
  <c r="E156" i="10"/>
  <c r="D156" i="10"/>
  <c r="C156" i="10"/>
  <c r="E155" i="10"/>
  <c r="D155" i="10"/>
  <c r="C155" i="10"/>
  <c r="E154" i="10"/>
  <c r="D154" i="10"/>
  <c r="C154" i="10"/>
  <c r="E153" i="10"/>
  <c r="D153" i="10"/>
  <c r="C153" i="10"/>
  <c r="E152" i="10"/>
  <c r="D152" i="10"/>
  <c r="C152" i="10"/>
  <c r="E151" i="10"/>
  <c r="D151" i="10"/>
  <c r="C151" i="10"/>
  <c r="E150" i="10"/>
  <c r="D150" i="10"/>
  <c r="C150" i="10"/>
  <c r="E149" i="10"/>
  <c r="D149" i="10"/>
  <c r="C149" i="10"/>
  <c r="E148" i="10"/>
  <c r="D148" i="10"/>
  <c r="C148" i="10"/>
  <c r="E147" i="10"/>
  <c r="D147" i="10"/>
  <c r="C147" i="10"/>
  <c r="E146" i="10"/>
  <c r="D146" i="10"/>
  <c r="C146" i="10"/>
  <c r="E145" i="10"/>
  <c r="D145" i="10"/>
  <c r="C145" i="10"/>
  <c r="E144" i="10"/>
  <c r="D144" i="10"/>
  <c r="C144" i="10"/>
  <c r="E143" i="10"/>
  <c r="D143" i="10"/>
  <c r="C143" i="10"/>
  <c r="E142" i="10"/>
  <c r="D142" i="10"/>
  <c r="C142" i="10"/>
  <c r="E141" i="10"/>
  <c r="D141" i="10"/>
  <c r="C141" i="10"/>
  <c r="E140" i="10"/>
  <c r="D140" i="10"/>
  <c r="C140" i="10"/>
  <c r="E139" i="10"/>
  <c r="D139" i="10"/>
  <c r="C139" i="10"/>
  <c r="E138" i="10"/>
  <c r="D138" i="10"/>
  <c r="C138" i="10"/>
  <c r="E137" i="10"/>
  <c r="D137" i="10"/>
  <c r="C137" i="10"/>
  <c r="E136" i="10"/>
  <c r="D136" i="10"/>
  <c r="C136" i="10"/>
  <c r="E135" i="10"/>
  <c r="D135" i="10"/>
  <c r="C135" i="10"/>
  <c r="E134" i="10"/>
  <c r="D134" i="10"/>
  <c r="C134" i="10"/>
  <c r="E133" i="10"/>
  <c r="D133" i="10"/>
  <c r="C133" i="10"/>
  <c r="E132" i="10"/>
  <c r="D132" i="10"/>
  <c r="C132" i="10"/>
  <c r="E131" i="10"/>
  <c r="D131" i="10"/>
  <c r="C131" i="10"/>
  <c r="E130" i="10"/>
  <c r="D130" i="10"/>
  <c r="C130" i="10"/>
  <c r="E129" i="10"/>
  <c r="D129" i="10"/>
  <c r="C129" i="10"/>
  <c r="E128" i="10"/>
  <c r="D128" i="10"/>
  <c r="C128" i="10"/>
  <c r="E127" i="10"/>
  <c r="D127" i="10"/>
  <c r="C127" i="10"/>
  <c r="E126" i="10"/>
  <c r="D126" i="10"/>
  <c r="C126" i="10"/>
  <c r="E125" i="10"/>
  <c r="D125" i="10"/>
  <c r="C125" i="10"/>
  <c r="E124" i="10"/>
  <c r="D124" i="10"/>
  <c r="C124" i="10"/>
  <c r="E123" i="10"/>
  <c r="D123" i="10"/>
  <c r="C123" i="10"/>
  <c r="E122" i="10"/>
  <c r="D122" i="10"/>
  <c r="C122" i="10"/>
  <c r="E121" i="10"/>
  <c r="D121" i="10"/>
  <c r="C121" i="10"/>
  <c r="E120" i="10"/>
  <c r="D120" i="10"/>
  <c r="C120" i="10"/>
  <c r="E119" i="10"/>
  <c r="D119" i="10"/>
  <c r="C119" i="10"/>
  <c r="E118" i="10"/>
  <c r="D118" i="10"/>
  <c r="C118" i="10"/>
  <c r="E116" i="10"/>
  <c r="D116" i="10"/>
  <c r="C116" i="10"/>
  <c r="E115" i="10"/>
  <c r="D115" i="10"/>
  <c r="C115" i="10"/>
  <c r="E114" i="10"/>
  <c r="D114" i="10"/>
  <c r="C114" i="10"/>
  <c r="E113" i="10"/>
  <c r="D113" i="10"/>
  <c r="C113" i="10"/>
  <c r="E112" i="10"/>
  <c r="D112" i="10"/>
  <c r="C112" i="10"/>
  <c r="E111" i="10"/>
  <c r="D111" i="10"/>
  <c r="C111" i="10"/>
  <c r="E110" i="10"/>
  <c r="D110" i="10"/>
  <c r="C110" i="10"/>
  <c r="E109" i="10"/>
  <c r="D109" i="10"/>
  <c r="C109" i="10"/>
  <c r="E108" i="10"/>
  <c r="D108" i="10"/>
  <c r="C108" i="10"/>
  <c r="E107" i="10"/>
  <c r="D107" i="10"/>
  <c r="C107" i="10"/>
  <c r="E106" i="10"/>
  <c r="D106" i="10"/>
  <c r="C106" i="10"/>
  <c r="E105" i="10"/>
  <c r="D105" i="10"/>
  <c r="C105" i="10"/>
  <c r="E104" i="10"/>
  <c r="D104" i="10"/>
  <c r="C104" i="10"/>
  <c r="E103" i="10"/>
  <c r="D103" i="10"/>
  <c r="C103" i="10"/>
  <c r="E102" i="10"/>
  <c r="D102" i="10"/>
  <c r="C102" i="10"/>
  <c r="E101" i="10"/>
  <c r="D101" i="10"/>
  <c r="C101" i="10"/>
  <c r="E100" i="10"/>
  <c r="D100" i="10"/>
  <c r="C100" i="10"/>
  <c r="E99" i="10"/>
  <c r="D99" i="10"/>
  <c r="C99" i="10"/>
  <c r="E98" i="10"/>
  <c r="D98" i="10"/>
  <c r="C98" i="10"/>
  <c r="E97" i="10"/>
  <c r="D97" i="10"/>
  <c r="C97" i="10"/>
  <c r="E96" i="10"/>
  <c r="D96" i="10"/>
  <c r="C96" i="10"/>
  <c r="E95" i="10"/>
  <c r="D95" i="10"/>
  <c r="C95" i="10"/>
  <c r="E94" i="10"/>
  <c r="D94" i="10"/>
  <c r="C94" i="10"/>
  <c r="E93" i="10"/>
  <c r="D93" i="10"/>
  <c r="C93" i="10"/>
  <c r="E92" i="10"/>
  <c r="D92" i="10"/>
  <c r="C92" i="10"/>
  <c r="E91" i="10"/>
  <c r="D91" i="10"/>
  <c r="C91" i="10"/>
  <c r="E90" i="10"/>
  <c r="D90" i="10"/>
  <c r="C90" i="10"/>
  <c r="E89" i="10"/>
  <c r="D89" i="10"/>
  <c r="C89" i="10"/>
  <c r="E88" i="10"/>
  <c r="D88" i="10"/>
  <c r="C88" i="10"/>
  <c r="E87" i="10"/>
  <c r="D87" i="10"/>
  <c r="C87" i="10"/>
  <c r="E86" i="10"/>
  <c r="D86" i="10"/>
  <c r="C86" i="10"/>
  <c r="E85" i="10"/>
  <c r="D85" i="10"/>
  <c r="C85" i="10"/>
  <c r="E84" i="10"/>
  <c r="D84" i="10"/>
  <c r="C84" i="10"/>
  <c r="E83" i="10"/>
  <c r="D83" i="10"/>
  <c r="C83" i="10"/>
  <c r="E82" i="10"/>
  <c r="D82" i="10"/>
  <c r="C82" i="10"/>
  <c r="E81" i="10"/>
  <c r="D81" i="10"/>
  <c r="C81" i="10"/>
  <c r="E80" i="10"/>
  <c r="D80" i="10"/>
  <c r="C80" i="10"/>
  <c r="E79" i="10"/>
  <c r="D79" i="10"/>
  <c r="C79" i="10"/>
  <c r="D78" i="10"/>
  <c r="C78" i="10"/>
  <c r="E75" i="10"/>
  <c r="D75" i="10"/>
  <c r="C75" i="10"/>
  <c r="E74" i="10"/>
  <c r="D74" i="10"/>
  <c r="C74" i="10"/>
  <c r="E73" i="10"/>
  <c r="D73" i="10"/>
  <c r="C73" i="10"/>
  <c r="E72" i="10"/>
  <c r="D72" i="10"/>
  <c r="C72" i="10"/>
  <c r="E71" i="10"/>
  <c r="D71" i="10"/>
  <c r="C71" i="10"/>
  <c r="E70" i="10"/>
  <c r="D70" i="10"/>
  <c r="C70" i="10"/>
  <c r="E69" i="10"/>
  <c r="D69" i="10"/>
  <c r="C69" i="10"/>
  <c r="E68" i="10"/>
  <c r="D68" i="10"/>
  <c r="C68" i="10"/>
  <c r="E67" i="10"/>
  <c r="D67" i="10"/>
  <c r="C67" i="10"/>
  <c r="E66" i="10"/>
  <c r="D66" i="10"/>
  <c r="C66" i="10"/>
  <c r="E65" i="10"/>
  <c r="D65" i="10"/>
  <c r="C65" i="10"/>
  <c r="E64" i="10"/>
  <c r="D64" i="10"/>
  <c r="C64" i="10"/>
  <c r="E63" i="10"/>
  <c r="D63" i="10"/>
  <c r="C63" i="10"/>
  <c r="E62" i="10"/>
  <c r="D62" i="10"/>
  <c r="C62" i="10"/>
  <c r="E61" i="10"/>
  <c r="D61" i="10"/>
  <c r="C61" i="10"/>
  <c r="E60" i="10"/>
  <c r="D60" i="10"/>
  <c r="C60" i="10"/>
  <c r="E59" i="10"/>
  <c r="D59" i="10"/>
  <c r="C59" i="10"/>
  <c r="E58" i="10"/>
  <c r="D58" i="10"/>
  <c r="C58" i="10"/>
  <c r="E57" i="10"/>
  <c r="D57" i="10"/>
  <c r="C57" i="10"/>
  <c r="E56" i="10"/>
  <c r="D56" i="10"/>
  <c r="C56" i="10"/>
  <c r="E55" i="10"/>
  <c r="D55" i="10"/>
  <c r="C55" i="10"/>
  <c r="E54" i="10"/>
  <c r="D54" i="10"/>
  <c r="C54" i="10"/>
  <c r="E53" i="10"/>
  <c r="D53" i="10"/>
  <c r="C53" i="10"/>
  <c r="E52" i="10"/>
  <c r="D52" i="10"/>
  <c r="C52" i="10"/>
  <c r="E51" i="10"/>
  <c r="D51" i="10"/>
  <c r="C51" i="10"/>
  <c r="E50" i="10"/>
  <c r="D50" i="10"/>
  <c r="C50" i="10"/>
  <c r="E49" i="10"/>
  <c r="D49" i="10"/>
  <c r="C49" i="10"/>
  <c r="E48" i="10"/>
  <c r="D48" i="10"/>
  <c r="C48" i="10"/>
  <c r="E47" i="10"/>
  <c r="D47" i="10"/>
  <c r="C47" i="10"/>
  <c r="E46" i="10"/>
  <c r="D46" i="10"/>
  <c r="C46" i="10"/>
  <c r="E45" i="10"/>
  <c r="D45" i="10"/>
  <c r="C45" i="10"/>
  <c r="E44" i="10"/>
  <c r="D44" i="10"/>
  <c r="C44" i="10"/>
  <c r="E43" i="10"/>
  <c r="D43" i="10"/>
  <c r="C43" i="10"/>
  <c r="E42" i="10"/>
  <c r="D42" i="10"/>
  <c r="C42" i="10"/>
  <c r="E41" i="10"/>
  <c r="D41" i="10"/>
  <c r="C41" i="10"/>
  <c r="E40" i="10"/>
  <c r="D40" i="10"/>
  <c r="C40" i="10"/>
  <c r="E39" i="10"/>
  <c r="D39" i="10"/>
  <c r="C39" i="10"/>
  <c r="E38" i="10"/>
  <c r="D38" i="10"/>
  <c r="C38" i="10"/>
  <c r="E37" i="10"/>
  <c r="D37" i="10"/>
  <c r="C37" i="10"/>
  <c r="E36" i="10"/>
  <c r="D36" i="10"/>
  <c r="C36" i="10"/>
  <c r="E35" i="10"/>
  <c r="D35" i="10"/>
  <c r="C35" i="10"/>
  <c r="E34" i="10"/>
  <c r="D34" i="10"/>
  <c r="C34" i="10"/>
  <c r="E33" i="10"/>
  <c r="D33" i="10"/>
  <c r="C33" i="10"/>
  <c r="E32" i="10"/>
  <c r="D32" i="10"/>
  <c r="C32" i="10"/>
  <c r="E31" i="10"/>
  <c r="D31" i="10"/>
  <c r="C31" i="10"/>
  <c r="E30" i="10"/>
  <c r="D30" i="10"/>
  <c r="C30" i="10"/>
  <c r="E29" i="10"/>
  <c r="D29" i="10"/>
  <c r="C29" i="10"/>
  <c r="E28" i="10"/>
  <c r="D28" i="10"/>
  <c r="C28" i="10"/>
  <c r="E27" i="10"/>
  <c r="D27" i="10"/>
  <c r="C27" i="10"/>
  <c r="E26" i="10"/>
  <c r="D26" i="10"/>
  <c r="C26" i="10"/>
  <c r="E25" i="10"/>
  <c r="D25" i="10"/>
  <c r="C25" i="10"/>
  <c r="E24" i="10"/>
  <c r="D24" i="10"/>
  <c r="C24" i="10"/>
  <c r="E23" i="10"/>
  <c r="D23" i="10"/>
  <c r="C23" i="10"/>
  <c r="E22" i="10"/>
  <c r="D22" i="10"/>
  <c r="C22" i="10"/>
  <c r="E21" i="10"/>
  <c r="D21" i="10"/>
  <c r="C21" i="10"/>
  <c r="E20" i="10"/>
  <c r="D20" i="10"/>
  <c r="C20" i="10"/>
  <c r="E19" i="10"/>
  <c r="D19" i="10"/>
  <c r="C19" i="10"/>
  <c r="E18" i="10"/>
  <c r="C18" i="10"/>
  <c r="E17" i="10"/>
  <c r="D17" i="10"/>
  <c r="C17" i="10"/>
  <c r="E16" i="10"/>
  <c r="D16" i="10"/>
  <c r="C16" i="10"/>
  <c r="E15" i="10"/>
  <c r="D15" i="10"/>
  <c r="C15" i="10"/>
  <c r="E14" i="10"/>
  <c r="D14" i="10"/>
  <c r="C14" i="10"/>
  <c r="E13" i="10"/>
  <c r="D13" i="10"/>
  <c r="C13" i="10"/>
  <c r="E12" i="10"/>
  <c r="D12" i="10"/>
  <c r="C12" i="10"/>
  <c r="E11" i="10"/>
  <c r="D11" i="10"/>
  <c r="C11" i="10"/>
  <c r="E9" i="10"/>
  <c r="D9" i="10"/>
  <c r="C9" i="10"/>
  <c r="E8" i="10"/>
  <c r="D8" i="10"/>
  <c r="C8" i="10"/>
  <c r="F7" i="10"/>
  <c r="E7" i="10"/>
  <c r="D7" i="10"/>
  <c r="C7" i="10"/>
  <c r="F450" i="9"/>
  <c r="E450" i="9"/>
  <c r="D450" i="9"/>
  <c r="C450" i="9"/>
  <c r="F449" i="9"/>
  <c r="E449" i="9"/>
  <c r="D449" i="9"/>
  <c r="C449" i="9"/>
  <c r="F448" i="9"/>
  <c r="E448" i="9"/>
  <c r="D448" i="9"/>
  <c r="C448" i="9"/>
  <c r="F447" i="9"/>
  <c r="E447" i="9"/>
  <c r="D447" i="9"/>
  <c r="C447" i="9"/>
  <c r="F446" i="9"/>
  <c r="E446" i="9"/>
  <c r="D446" i="9"/>
  <c r="C446" i="9"/>
  <c r="F445" i="9"/>
  <c r="E445" i="9"/>
  <c r="D445" i="9"/>
  <c r="C445" i="9"/>
  <c r="F444" i="9"/>
  <c r="E444" i="9"/>
  <c r="D444" i="9"/>
  <c r="C444" i="9"/>
  <c r="F443" i="9"/>
  <c r="E443" i="9"/>
  <c r="D443" i="9"/>
  <c r="C443" i="9"/>
  <c r="F442" i="9"/>
  <c r="E442" i="9"/>
  <c r="D442" i="9"/>
  <c r="C442" i="9"/>
  <c r="F441" i="9"/>
  <c r="E441" i="9"/>
  <c r="D441" i="9"/>
  <c r="C441" i="9"/>
  <c r="F440" i="9"/>
  <c r="E440" i="9"/>
  <c r="D440" i="9"/>
  <c r="C440" i="9"/>
  <c r="F434" i="9"/>
  <c r="E434" i="9"/>
  <c r="D434" i="9"/>
  <c r="C434" i="9"/>
  <c r="F433" i="9"/>
  <c r="E433" i="9"/>
  <c r="D433" i="9"/>
  <c r="C433" i="9"/>
  <c r="F432" i="9"/>
  <c r="E432" i="9"/>
  <c r="D432" i="9"/>
  <c r="C432" i="9"/>
  <c r="F431" i="9"/>
  <c r="E431" i="9"/>
  <c r="D431" i="9"/>
  <c r="C431" i="9"/>
  <c r="F430" i="9"/>
  <c r="E430" i="9"/>
  <c r="D430" i="9"/>
  <c r="C430" i="9"/>
  <c r="F429" i="9"/>
  <c r="E429" i="9"/>
  <c r="D429" i="9"/>
  <c r="C429" i="9"/>
  <c r="F424" i="9"/>
  <c r="E424" i="9"/>
  <c r="D424" i="9"/>
  <c r="C424" i="9"/>
  <c r="F423" i="9"/>
  <c r="E423" i="9"/>
  <c r="D423" i="9"/>
  <c r="C423" i="9"/>
  <c r="F422" i="9"/>
  <c r="E422" i="9"/>
  <c r="D422" i="9"/>
  <c r="C422" i="9"/>
  <c r="F420" i="9"/>
  <c r="E420" i="9"/>
  <c r="D420" i="9"/>
  <c r="C420" i="9"/>
  <c r="F419" i="9"/>
  <c r="E419" i="9"/>
  <c r="D419" i="9"/>
  <c r="C419" i="9"/>
  <c r="F418" i="9"/>
  <c r="E418" i="9"/>
  <c r="D418" i="9"/>
  <c r="C418" i="9"/>
  <c r="F417" i="9"/>
  <c r="E417" i="9"/>
  <c r="D417" i="9"/>
  <c r="C417" i="9"/>
  <c r="F416" i="9"/>
  <c r="E416" i="9"/>
  <c r="D416" i="9"/>
  <c r="C416" i="9"/>
  <c r="F415" i="9"/>
  <c r="E415" i="9"/>
  <c r="D415" i="9"/>
  <c r="C415" i="9"/>
  <c r="F414" i="9"/>
  <c r="E414" i="9"/>
  <c r="D414" i="9"/>
  <c r="C414" i="9"/>
  <c r="F413" i="9"/>
  <c r="E413" i="9"/>
  <c r="D413" i="9"/>
  <c r="C413" i="9"/>
  <c r="F412" i="9"/>
  <c r="E412" i="9"/>
  <c r="D412" i="9"/>
  <c r="C412" i="9"/>
  <c r="F411" i="9"/>
  <c r="E411" i="9"/>
  <c r="D411" i="9"/>
  <c r="C411" i="9"/>
  <c r="F410" i="9"/>
  <c r="E410" i="9"/>
  <c r="D410" i="9"/>
  <c r="C410" i="9"/>
  <c r="F408" i="9"/>
  <c r="E408" i="9"/>
  <c r="D408" i="9"/>
  <c r="C408" i="9"/>
  <c r="F407" i="9"/>
  <c r="E407" i="9"/>
  <c r="D407" i="9"/>
  <c r="C407" i="9"/>
  <c r="F406" i="9"/>
  <c r="E406" i="9"/>
  <c r="D406" i="9"/>
  <c r="C406" i="9"/>
  <c r="F404" i="9"/>
  <c r="E404" i="9"/>
  <c r="D404" i="9"/>
  <c r="C404" i="9"/>
  <c r="F402" i="9"/>
  <c r="E402" i="9"/>
  <c r="D402" i="9"/>
  <c r="C402" i="9"/>
  <c r="F401" i="9"/>
  <c r="D401" i="9"/>
  <c r="C401" i="9"/>
  <c r="F400" i="9"/>
  <c r="E400" i="9"/>
  <c r="D400" i="9"/>
  <c r="C400" i="9"/>
  <c r="F397" i="9"/>
  <c r="E397" i="9"/>
  <c r="D397" i="9"/>
  <c r="C397" i="9"/>
  <c r="F394" i="9"/>
  <c r="E394" i="9"/>
  <c r="D394" i="9"/>
  <c r="C394" i="9"/>
  <c r="F393" i="9"/>
  <c r="E393" i="9"/>
  <c r="D393" i="9"/>
  <c r="C393" i="9"/>
  <c r="F392" i="9"/>
  <c r="E392" i="9"/>
  <c r="D392" i="9"/>
  <c r="C392" i="9"/>
  <c r="F390" i="9"/>
  <c r="E390" i="9"/>
  <c r="D390" i="9"/>
  <c r="C390" i="9"/>
  <c r="F389" i="9"/>
  <c r="E389" i="9"/>
  <c r="D389" i="9"/>
  <c r="C389" i="9"/>
  <c r="F388" i="9"/>
  <c r="E388" i="9"/>
  <c r="D388" i="9"/>
  <c r="C388" i="9"/>
  <c r="F387" i="9"/>
  <c r="E387" i="9"/>
  <c r="D387" i="9"/>
  <c r="C387" i="9"/>
  <c r="F386" i="9"/>
  <c r="E386" i="9"/>
  <c r="D386" i="9"/>
  <c r="C386" i="9"/>
  <c r="F385" i="9"/>
  <c r="E385" i="9"/>
  <c r="D385" i="9"/>
  <c r="C385" i="9"/>
  <c r="F384" i="9"/>
  <c r="E384" i="9"/>
  <c r="D384" i="9"/>
  <c r="C384" i="9"/>
  <c r="F383" i="9"/>
  <c r="E383" i="9"/>
  <c r="D383" i="9"/>
  <c r="C383" i="9"/>
  <c r="F382" i="9"/>
  <c r="E382" i="9"/>
  <c r="D382" i="9"/>
  <c r="C382" i="9"/>
  <c r="T380" i="9"/>
  <c r="F380" i="9"/>
  <c r="E380" i="9"/>
  <c r="D380" i="9"/>
  <c r="C380" i="9"/>
  <c r="T379" i="9"/>
  <c r="F379" i="9"/>
  <c r="E379" i="9"/>
  <c r="D379" i="9"/>
  <c r="C379" i="9"/>
  <c r="F376" i="9"/>
  <c r="E376" i="9"/>
  <c r="D376" i="9"/>
  <c r="C376" i="9"/>
  <c r="F375" i="9"/>
  <c r="E375" i="9"/>
  <c r="D375" i="9"/>
  <c r="C375" i="9"/>
  <c r="F374" i="9"/>
  <c r="E374" i="9"/>
  <c r="D374" i="9"/>
  <c r="C374" i="9"/>
  <c r="F373" i="9"/>
  <c r="E373" i="9"/>
  <c r="D373" i="9"/>
  <c r="C373" i="9"/>
  <c r="F372" i="9"/>
  <c r="E372" i="9"/>
  <c r="D372" i="9"/>
  <c r="C372" i="9"/>
  <c r="F371" i="9"/>
  <c r="E371" i="9"/>
  <c r="D371" i="9"/>
  <c r="C371" i="9"/>
  <c r="F370" i="9"/>
  <c r="E370" i="9"/>
  <c r="D370" i="9"/>
  <c r="C370" i="9"/>
  <c r="F369" i="9"/>
  <c r="E369" i="9"/>
  <c r="D369" i="9"/>
  <c r="C369" i="9"/>
  <c r="F368" i="9"/>
  <c r="E368" i="9"/>
  <c r="D368" i="9"/>
  <c r="C368" i="9"/>
  <c r="F366" i="9"/>
  <c r="E366" i="9"/>
  <c r="D366" i="9"/>
  <c r="C366" i="9"/>
  <c r="F364" i="9"/>
  <c r="E364" i="9"/>
  <c r="D364" i="9"/>
  <c r="C364" i="9"/>
  <c r="F363" i="9"/>
  <c r="E363" i="9"/>
  <c r="D363" i="9"/>
  <c r="C363" i="9"/>
  <c r="F362" i="9"/>
  <c r="E362" i="9"/>
  <c r="D362" i="9"/>
  <c r="C362" i="9"/>
  <c r="F361" i="9"/>
  <c r="E361" i="9"/>
  <c r="D361" i="9"/>
  <c r="C361" i="9"/>
  <c r="F360" i="9"/>
  <c r="E360" i="9"/>
  <c r="D360" i="9"/>
  <c r="C360" i="9"/>
  <c r="F356" i="9"/>
  <c r="E356" i="9"/>
  <c r="D356" i="9"/>
  <c r="C356" i="9"/>
  <c r="F355" i="9"/>
  <c r="E355" i="9"/>
  <c r="D355" i="9"/>
  <c r="C355" i="9"/>
  <c r="F353" i="9"/>
  <c r="E353" i="9"/>
  <c r="D353" i="9"/>
  <c r="C353" i="9"/>
  <c r="F348" i="9"/>
  <c r="E348" i="9"/>
  <c r="D348" i="9"/>
  <c r="C348" i="9"/>
  <c r="F347" i="9"/>
  <c r="E347" i="9"/>
  <c r="D347" i="9"/>
  <c r="C347" i="9"/>
  <c r="F346" i="9"/>
  <c r="E346" i="9"/>
  <c r="D346" i="9"/>
  <c r="C346" i="9"/>
  <c r="F336" i="9"/>
  <c r="E336" i="9"/>
  <c r="D336" i="9"/>
  <c r="C336" i="9"/>
  <c r="F332" i="9"/>
  <c r="E332" i="9"/>
  <c r="D332" i="9"/>
  <c r="C332" i="9"/>
  <c r="F331" i="9"/>
  <c r="E331" i="9"/>
  <c r="D331" i="9"/>
  <c r="C331" i="9"/>
  <c r="F330" i="9"/>
  <c r="E330" i="9"/>
  <c r="D330" i="9"/>
  <c r="C330" i="9"/>
  <c r="F329" i="9"/>
  <c r="E329" i="9"/>
  <c r="D329" i="9"/>
  <c r="C329" i="9"/>
  <c r="F328" i="9"/>
  <c r="E328" i="9"/>
  <c r="D328" i="9"/>
  <c r="C328" i="9"/>
  <c r="F327" i="9"/>
  <c r="E327" i="9"/>
  <c r="D327" i="9"/>
  <c r="C327" i="9"/>
  <c r="F326" i="9"/>
  <c r="E326" i="9"/>
  <c r="D326" i="9"/>
  <c r="C326" i="9"/>
  <c r="F325" i="9"/>
  <c r="E325" i="9"/>
  <c r="D325" i="9"/>
  <c r="C325" i="9"/>
  <c r="F324" i="9"/>
  <c r="E324" i="9"/>
  <c r="D324" i="9"/>
  <c r="C324" i="9"/>
  <c r="F323" i="9"/>
  <c r="E323" i="9"/>
  <c r="D323" i="9"/>
  <c r="C323" i="9"/>
  <c r="F322" i="9"/>
  <c r="E322" i="9"/>
  <c r="D322" i="9"/>
  <c r="C322" i="9"/>
  <c r="F321" i="9"/>
  <c r="E321" i="9"/>
  <c r="D321" i="9"/>
  <c r="C321" i="9"/>
  <c r="F320" i="9"/>
  <c r="E320" i="9"/>
  <c r="D320" i="9"/>
  <c r="C320" i="9"/>
  <c r="F319" i="9"/>
  <c r="E319" i="9"/>
  <c r="D319" i="9"/>
  <c r="C319" i="9"/>
  <c r="F318" i="9"/>
  <c r="E318" i="9"/>
  <c r="D318" i="9"/>
  <c r="C318" i="9"/>
  <c r="F317" i="9"/>
  <c r="E317" i="9"/>
  <c r="D317" i="9"/>
  <c r="C317" i="9"/>
  <c r="F316" i="9"/>
  <c r="E316" i="9"/>
  <c r="D316" i="9"/>
  <c r="C316" i="9"/>
  <c r="F315" i="9"/>
  <c r="E315" i="9"/>
  <c r="D315" i="9"/>
  <c r="C315" i="9"/>
  <c r="F314" i="9"/>
  <c r="E314" i="9"/>
  <c r="D314" i="9"/>
  <c r="C314" i="9"/>
  <c r="F312" i="9"/>
  <c r="E312" i="9"/>
  <c r="D312" i="9"/>
  <c r="C312" i="9"/>
  <c r="F311" i="9"/>
  <c r="E311" i="9"/>
  <c r="D311" i="9"/>
  <c r="C311" i="9"/>
  <c r="F310" i="9"/>
  <c r="E310" i="9"/>
  <c r="D310" i="9"/>
  <c r="C310" i="9"/>
  <c r="F309" i="9"/>
  <c r="E309" i="9"/>
  <c r="D309" i="9"/>
  <c r="C309" i="9"/>
  <c r="F308" i="9"/>
  <c r="E308" i="9"/>
  <c r="D308" i="9"/>
  <c r="C308" i="9"/>
  <c r="F307" i="9"/>
  <c r="E307" i="9"/>
  <c r="D307" i="9"/>
  <c r="C307" i="9"/>
  <c r="F306" i="9"/>
  <c r="E306" i="9"/>
  <c r="D306" i="9"/>
  <c r="C306" i="9"/>
  <c r="F305" i="9"/>
  <c r="E305" i="9"/>
  <c r="D305" i="9"/>
  <c r="C305" i="9"/>
  <c r="F304" i="9"/>
  <c r="E304" i="9"/>
  <c r="D304" i="9"/>
  <c r="C304" i="9"/>
  <c r="F303" i="9"/>
  <c r="E303" i="9"/>
  <c r="D303" i="9"/>
  <c r="C303" i="9"/>
  <c r="F302" i="9"/>
  <c r="E302" i="9"/>
  <c r="D302" i="9"/>
  <c r="C302" i="9"/>
  <c r="F301" i="9"/>
  <c r="E301" i="9"/>
  <c r="D301" i="9"/>
  <c r="C301" i="9"/>
  <c r="F300" i="9"/>
  <c r="E300" i="9"/>
  <c r="D300" i="9"/>
  <c r="C300" i="9"/>
  <c r="F299" i="9"/>
  <c r="E299" i="9"/>
  <c r="D299" i="9"/>
  <c r="C299" i="9"/>
  <c r="F298" i="9"/>
  <c r="E298" i="9"/>
  <c r="D298" i="9"/>
  <c r="C298" i="9"/>
  <c r="F297" i="9"/>
  <c r="E297" i="9"/>
  <c r="D297" i="9"/>
  <c r="C297" i="9"/>
  <c r="F296" i="9"/>
  <c r="E296" i="9"/>
  <c r="D296" i="9"/>
  <c r="C296" i="9"/>
  <c r="F295" i="9"/>
  <c r="E295" i="9"/>
  <c r="D295" i="9"/>
  <c r="C295" i="9"/>
  <c r="F294" i="9"/>
  <c r="E294" i="9"/>
  <c r="D294" i="9"/>
  <c r="C294" i="9"/>
  <c r="F293" i="9"/>
  <c r="E293" i="9"/>
  <c r="D293" i="9"/>
  <c r="C293" i="9"/>
  <c r="F292" i="9"/>
  <c r="E292" i="9"/>
  <c r="D292" i="9"/>
  <c r="C292" i="9"/>
  <c r="F289" i="9"/>
  <c r="E289" i="9"/>
  <c r="D289" i="9"/>
  <c r="C289" i="9"/>
  <c r="F288" i="9"/>
  <c r="E288" i="9"/>
  <c r="D288" i="9"/>
  <c r="C288" i="9"/>
  <c r="F286" i="9"/>
  <c r="E286" i="9"/>
  <c r="D286" i="9"/>
  <c r="C286" i="9"/>
  <c r="F285" i="9"/>
  <c r="E285" i="9"/>
  <c r="D285" i="9"/>
  <c r="C285" i="9"/>
  <c r="F284" i="9"/>
  <c r="E284" i="9"/>
  <c r="D284" i="9"/>
  <c r="C284" i="9"/>
  <c r="F283" i="9"/>
  <c r="E283" i="9"/>
  <c r="D283" i="9"/>
  <c r="C283" i="9"/>
  <c r="G278" i="9"/>
  <c r="F278" i="9"/>
  <c r="E278" i="9"/>
  <c r="D278" i="9"/>
  <c r="C278" i="9"/>
  <c r="F277" i="9"/>
  <c r="E277" i="9"/>
  <c r="D277" i="9"/>
  <c r="C277" i="9"/>
  <c r="F276" i="9"/>
  <c r="E276" i="9"/>
  <c r="D276" i="9"/>
  <c r="C276" i="9"/>
  <c r="F275" i="9"/>
  <c r="E275" i="9"/>
  <c r="D275" i="9"/>
  <c r="C275" i="9"/>
  <c r="F274" i="9"/>
  <c r="E274" i="9"/>
  <c r="D274" i="9"/>
  <c r="C274" i="9"/>
  <c r="F273" i="9"/>
  <c r="E273" i="9"/>
  <c r="D273" i="9"/>
  <c r="C273" i="9"/>
  <c r="F272" i="9"/>
  <c r="E272" i="9"/>
  <c r="D272" i="9"/>
  <c r="C272" i="9"/>
  <c r="F264" i="9"/>
  <c r="E264" i="9"/>
  <c r="D264" i="9"/>
  <c r="C264" i="9"/>
  <c r="F263" i="9"/>
  <c r="E263" i="9"/>
  <c r="D263" i="9"/>
  <c r="C263" i="9"/>
  <c r="F262" i="9"/>
  <c r="E262" i="9"/>
  <c r="D262" i="9"/>
  <c r="C262" i="9"/>
  <c r="F260" i="9"/>
  <c r="E260" i="9"/>
  <c r="D260" i="9"/>
  <c r="C260" i="9"/>
  <c r="F255" i="9"/>
  <c r="E255" i="9"/>
  <c r="D255" i="9"/>
  <c r="C255" i="9"/>
  <c r="F252" i="9"/>
  <c r="E252" i="9"/>
  <c r="D252" i="9"/>
  <c r="C252" i="9"/>
  <c r="F251" i="9"/>
  <c r="E251" i="9"/>
  <c r="D251" i="9"/>
  <c r="C251" i="9"/>
  <c r="F250" i="9"/>
  <c r="E250" i="9"/>
  <c r="D250" i="9"/>
  <c r="C250" i="9"/>
  <c r="F249" i="9"/>
  <c r="E249" i="9"/>
  <c r="D249" i="9"/>
  <c r="C249" i="9"/>
  <c r="F248" i="9"/>
  <c r="E248" i="9"/>
  <c r="D248" i="9"/>
  <c r="C248" i="9"/>
  <c r="F247" i="9"/>
  <c r="E247" i="9"/>
  <c r="D247" i="9"/>
  <c r="C247" i="9"/>
  <c r="F246" i="9"/>
  <c r="E246" i="9"/>
  <c r="D246" i="9"/>
  <c r="C246" i="9"/>
  <c r="F245" i="9"/>
  <c r="E245" i="9"/>
  <c r="D245" i="9"/>
  <c r="C245" i="9"/>
  <c r="F244" i="9"/>
  <c r="E244" i="9"/>
  <c r="D244" i="9"/>
  <c r="C244" i="9"/>
  <c r="F243" i="9"/>
  <c r="E243" i="9"/>
  <c r="D243" i="9"/>
  <c r="C243" i="9"/>
  <c r="F242" i="9"/>
  <c r="E242" i="9"/>
  <c r="D242" i="9"/>
  <c r="C242" i="9"/>
  <c r="F239" i="9"/>
  <c r="E239" i="9"/>
  <c r="D239" i="9"/>
  <c r="C239" i="9"/>
  <c r="F238" i="9"/>
  <c r="E238" i="9"/>
  <c r="D238" i="9"/>
  <c r="C238" i="9"/>
  <c r="F237" i="9"/>
  <c r="E237" i="9"/>
  <c r="D237" i="9"/>
  <c r="C237" i="9"/>
  <c r="F236" i="9"/>
  <c r="E236" i="9"/>
  <c r="D236" i="9"/>
  <c r="C236" i="9"/>
  <c r="F235" i="9"/>
  <c r="E235" i="9"/>
  <c r="D235" i="9"/>
  <c r="C235" i="9"/>
  <c r="F234" i="9"/>
  <c r="E234" i="9"/>
  <c r="D234" i="9"/>
  <c r="C234" i="9"/>
  <c r="F233" i="9"/>
  <c r="E233" i="9"/>
  <c r="D233" i="9"/>
  <c r="C233" i="9"/>
  <c r="F232" i="9"/>
  <c r="E232" i="9"/>
  <c r="D232" i="9"/>
  <c r="C232" i="9"/>
  <c r="F231" i="9"/>
  <c r="E231" i="9"/>
  <c r="D231" i="9"/>
  <c r="C231" i="9"/>
  <c r="F230" i="9"/>
  <c r="E230" i="9"/>
  <c r="D230" i="9"/>
  <c r="C230" i="9"/>
  <c r="F229" i="9"/>
  <c r="E229" i="9"/>
  <c r="D229" i="9"/>
  <c r="C229" i="9"/>
  <c r="F228" i="9"/>
  <c r="E228" i="9"/>
  <c r="D228" i="9"/>
  <c r="C228" i="9"/>
  <c r="F226" i="9"/>
  <c r="E226" i="9"/>
  <c r="D226" i="9"/>
  <c r="C226" i="9"/>
  <c r="F225" i="9"/>
  <c r="E225" i="9"/>
  <c r="D225" i="9"/>
  <c r="C225" i="9"/>
  <c r="F224" i="9"/>
  <c r="E224" i="9"/>
  <c r="D224" i="9"/>
  <c r="C224" i="9"/>
  <c r="F223" i="9"/>
  <c r="E223" i="9"/>
  <c r="D223" i="9"/>
  <c r="C223" i="9"/>
  <c r="F221" i="9"/>
  <c r="E221" i="9"/>
  <c r="D221" i="9"/>
  <c r="C221" i="9"/>
  <c r="F219" i="9"/>
  <c r="E219" i="9"/>
  <c r="D219" i="9"/>
  <c r="C219" i="9"/>
  <c r="F217" i="9"/>
  <c r="E217" i="9"/>
  <c r="D217" i="9"/>
  <c r="C217" i="9"/>
  <c r="F216" i="9"/>
  <c r="E216" i="9"/>
  <c r="D216" i="9"/>
  <c r="C216" i="9"/>
  <c r="F215" i="9"/>
  <c r="E215" i="9"/>
  <c r="D215" i="9"/>
  <c r="C215" i="9"/>
  <c r="F214" i="9"/>
  <c r="E214" i="9"/>
  <c r="D214" i="9"/>
  <c r="C214" i="9"/>
  <c r="F213" i="9"/>
  <c r="E213" i="9"/>
  <c r="D213" i="9"/>
  <c r="C213" i="9"/>
  <c r="F209" i="9"/>
  <c r="C209" i="9"/>
  <c r="F208" i="9"/>
  <c r="E208" i="9"/>
  <c r="D208" i="9"/>
  <c r="C208" i="9"/>
  <c r="F207" i="9"/>
  <c r="E207" i="9"/>
  <c r="D207" i="9"/>
  <c r="C207" i="9"/>
  <c r="F206" i="9"/>
  <c r="E206" i="9"/>
  <c r="D206" i="9"/>
  <c r="C206" i="9"/>
  <c r="F205" i="9"/>
  <c r="E205" i="9"/>
  <c r="D205" i="9"/>
  <c r="C205" i="9"/>
  <c r="F204" i="9"/>
  <c r="E204" i="9"/>
  <c r="D204" i="9"/>
  <c r="C204" i="9"/>
  <c r="F203" i="9"/>
  <c r="E203" i="9"/>
  <c r="D203" i="9"/>
  <c r="C203" i="9"/>
  <c r="F202" i="9"/>
  <c r="E202" i="9"/>
  <c r="D202" i="9"/>
  <c r="C202" i="9"/>
  <c r="F201" i="9"/>
  <c r="E201" i="9"/>
  <c r="D201" i="9"/>
  <c r="C201" i="9"/>
  <c r="F199" i="9"/>
  <c r="E199" i="9"/>
  <c r="D199" i="9"/>
  <c r="C199" i="9"/>
  <c r="F195" i="9"/>
  <c r="E195" i="9"/>
  <c r="D195" i="9"/>
  <c r="C195" i="9"/>
  <c r="F194" i="9"/>
  <c r="E194" i="9"/>
  <c r="D194" i="9"/>
  <c r="C194" i="9"/>
  <c r="F193" i="9"/>
  <c r="E193" i="9"/>
  <c r="D193" i="9"/>
  <c r="C193" i="9"/>
  <c r="F192" i="9"/>
  <c r="E192" i="9"/>
  <c r="D192" i="9"/>
  <c r="C192" i="9"/>
  <c r="F191" i="9"/>
  <c r="E191" i="9"/>
  <c r="D191" i="9"/>
  <c r="C191" i="9"/>
  <c r="F190" i="9"/>
  <c r="E190" i="9"/>
  <c r="D190" i="9"/>
  <c r="C190" i="9"/>
  <c r="F189" i="9"/>
  <c r="E189" i="9"/>
  <c r="D189" i="9"/>
  <c r="C189" i="9"/>
  <c r="F188" i="9"/>
  <c r="E188" i="9"/>
  <c r="D188" i="9"/>
  <c r="C188" i="9"/>
  <c r="F187" i="9"/>
  <c r="E187" i="9"/>
  <c r="D187" i="9"/>
  <c r="C187" i="9"/>
  <c r="G186" i="9"/>
  <c r="F186" i="9"/>
  <c r="E186" i="9"/>
  <c r="D186" i="9"/>
  <c r="C186" i="9"/>
  <c r="G185" i="9"/>
  <c r="F185" i="9"/>
  <c r="E185" i="9"/>
  <c r="D185" i="9"/>
  <c r="C185" i="9"/>
  <c r="F184" i="9"/>
  <c r="E184" i="9"/>
  <c r="D184" i="9"/>
  <c r="C184" i="9"/>
  <c r="G183" i="9"/>
  <c r="F183" i="9"/>
  <c r="E183" i="9"/>
  <c r="D183" i="9"/>
  <c r="C183" i="9"/>
  <c r="F182" i="9"/>
  <c r="D182" i="9"/>
  <c r="C182" i="9"/>
  <c r="F181" i="9"/>
  <c r="E181" i="9"/>
  <c r="D181" i="9"/>
  <c r="C181" i="9"/>
  <c r="F180" i="9"/>
  <c r="E180" i="9"/>
  <c r="D180" i="9"/>
  <c r="C180" i="9"/>
  <c r="F179" i="9"/>
  <c r="E179" i="9"/>
  <c r="D179" i="9"/>
  <c r="C179" i="9"/>
  <c r="F178" i="9"/>
  <c r="E178" i="9"/>
  <c r="D178" i="9"/>
  <c r="C178" i="9"/>
  <c r="F177" i="9"/>
  <c r="E177" i="9"/>
  <c r="C177" i="9"/>
  <c r="F176" i="9"/>
  <c r="E176" i="9"/>
  <c r="D176" i="9"/>
  <c r="C176" i="9"/>
  <c r="F174" i="9"/>
  <c r="E174" i="9"/>
  <c r="D174" i="9"/>
  <c r="C174" i="9"/>
  <c r="F173" i="9"/>
  <c r="E173" i="9"/>
  <c r="D173" i="9"/>
  <c r="C173" i="9"/>
  <c r="F172" i="9"/>
  <c r="E172" i="9"/>
  <c r="D172" i="9"/>
  <c r="C172" i="9"/>
  <c r="F171" i="9"/>
  <c r="E171" i="9"/>
  <c r="D171" i="9"/>
  <c r="C171" i="9"/>
  <c r="F170" i="9"/>
  <c r="E170" i="9"/>
  <c r="D170" i="9"/>
  <c r="C170" i="9"/>
  <c r="F169" i="9"/>
  <c r="E169" i="9"/>
  <c r="D169" i="9"/>
  <c r="C169" i="9"/>
  <c r="F168" i="9"/>
  <c r="E168" i="9"/>
  <c r="D168" i="9"/>
  <c r="C168" i="9"/>
  <c r="F167" i="9"/>
  <c r="E167" i="9"/>
  <c r="D167" i="9"/>
  <c r="C167" i="9"/>
  <c r="F166" i="9"/>
  <c r="E166" i="9"/>
  <c r="D166" i="9"/>
  <c r="C166" i="9"/>
  <c r="F165" i="9"/>
  <c r="E165" i="9"/>
  <c r="D165" i="9"/>
  <c r="C165" i="9"/>
  <c r="F164" i="9"/>
  <c r="E164" i="9"/>
  <c r="D164" i="9"/>
  <c r="C164" i="9"/>
  <c r="F163" i="9"/>
  <c r="E163" i="9"/>
  <c r="D163" i="9"/>
  <c r="C163" i="9"/>
  <c r="F162" i="9"/>
  <c r="E162" i="9"/>
  <c r="D162" i="9"/>
  <c r="C162" i="9"/>
  <c r="F161" i="9"/>
  <c r="E161" i="9"/>
  <c r="D161" i="9"/>
  <c r="C161" i="9"/>
  <c r="F160" i="9"/>
  <c r="E160" i="9"/>
  <c r="D160" i="9"/>
  <c r="C160" i="9"/>
  <c r="F159" i="9"/>
  <c r="E159" i="9"/>
  <c r="D159" i="9"/>
  <c r="C159" i="9"/>
  <c r="F158" i="9"/>
  <c r="E158" i="9"/>
  <c r="D158" i="9"/>
  <c r="C158" i="9"/>
  <c r="F157" i="9"/>
  <c r="E157" i="9"/>
  <c r="D157" i="9"/>
  <c r="C157" i="9"/>
  <c r="F156" i="9"/>
  <c r="E156" i="9"/>
  <c r="D156" i="9"/>
  <c r="C156" i="9"/>
  <c r="F155" i="9"/>
  <c r="E155" i="9"/>
  <c r="D155" i="9"/>
  <c r="C155" i="9"/>
  <c r="F154" i="9"/>
  <c r="E154" i="9"/>
  <c r="D154" i="9"/>
  <c r="C154" i="9"/>
  <c r="F153" i="9"/>
  <c r="E153" i="9"/>
  <c r="D153" i="9"/>
  <c r="C153" i="9"/>
  <c r="F152" i="9"/>
  <c r="E152" i="9"/>
  <c r="D152" i="9"/>
  <c r="C152" i="9"/>
  <c r="F151" i="9"/>
  <c r="E151" i="9"/>
  <c r="D151" i="9"/>
  <c r="C151" i="9"/>
  <c r="F150" i="9"/>
  <c r="E150" i="9"/>
  <c r="D150" i="9"/>
  <c r="C150" i="9"/>
  <c r="F149" i="9"/>
  <c r="E149" i="9"/>
  <c r="D149" i="9"/>
  <c r="C149" i="9"/>
  <c r="F148" i="9"/>
  <c r="E148" i="9"/>
  <c r="D148" i="9"/>
  <c r="C148" i="9"/>
  <c r="F147" i="9"/>
  <c r="E147" i="9"/>
  <c r="D147" i="9"/>
  <c r="C147" i="9"/>
  <c r="F146" i="9"/>
  <c r="E146" i="9"/>
  <c r="D146" i="9"/>
  <c r="C146" i="9"/>
  <c r="F145" i="9"/>
  <c r="E145" i="9"/>
  <c r="D145" i="9"/>
  <c r="C145" i="9"/>
  <c r="F144" i="9"/>
  <c r="E144" i="9"/>
  <c r="D144" i="9"/>
  <c r="C144" i="9"/>
  <c r="F141" i="9"/>
  <c r="E141" i="9"/>
  <c r="D141" i="9"/>
  <c r="C141" i="9"/>
  <c r="F140" i="9"/>
  <c r="E140" i="9"/>
  <c r="D140" i="9"/>
  <c r="C140" i="9"/>
  <c r="F139" i="9"/>
  <c r="E139" i="9"/>
  <c r="D139" i="9"/>
  <c r="C139" i="9"/>
  <c r="F138" i="9"/>
  <c r="E138" i="9"/>
  <c r="D138" i="9"/>
  <c r="C138" i="9"/>
  <c r="F137" i="9"/>
  <c r="E137" i="9"/>
  <c r="D137" i="9"/>
  <c r="C137" i="9"/>
  <c r="F135" i="9"/>
  <c r="E135" i="9"/>
  <c r="D135" i="9"/>
  <c r="C135" i="9"/>
  <c r="F129" i="9"/>
  <c r="E129" i="9"/>
  <c r="D129" i="9"/>
  <c r="C129" i="9"/>
  <c r="F128" i="9"/>
  <c r="E128" i="9"/>
  <c r="D128" i="9"/>
  <c r="C128" i="9"/>
  <c r="F127" i="9"/>
  <c r="E127" i="9"/>
  <c r="D127" i="9"/>
  <c r="C127" i="9"/>
  <c r="F126" i="9"/>
  <c r="E126" i="9"/>
  <c r="D126" i="9"/>
  <c r="C126" i="9"/>
  <c r="F121" i="9"/>
  <c r="E121" i="9"/>
  <c r="D121" i="9"/>
  <c r="C121" i="9"/>
  <c r="F120" i="9"/>
  <c r="E120" i="9"/>
  <c r="D120" i="9"/>
  <c r="C120" i="9"/>
  <c r="F119" i="9"/>
  <c r="E119" i="9"/>
  <c r="D119" i="9"/>
  <c r="C119" i="9"/>
  <c r="F118" i="9"/>
  <c r="E118" i="9"/>
  <c r="D118" i="9"/>
  <c r="C118" i="9"/>
  <c r="F116" i="9"/>
  <c r="E116" i="9"/>
  <c r="D116" i="9"/>
  <c r="C116" i="9"/>
  <c r="F115" i="9"/>
  <c r="E115" i="9"/>
  <c r="D115" i="9"/>
  <c r="C115" i="9"/>
  <c r="F114" i="9"/>
  <c r="E114" i="9"/>
  <c r="D114" i="9"/>
  <c r="C114" i="9"/>
  <c r="F113" i="9"/>
  <c r="E113" i="9"/>
  <c r="D113" i="9"/>
  <c r="C113" i="9"/>
  <c r="F112" i="9"/>
  <c r="E112" i="9"/>
  <c r="D112" i="9"/>
  <c r="C112" i="9"/>
  <c r="F111" i="9"/>
  <c r="E111" i="9"/>
  <c r="D111" i="9"/>
  <c r="C111" i="9"/>
  <c r="F110" i="9"/>
  <c r="E110" i="9"/>
  <c r="D110" i="9"/>
  <c r="C110" i="9"/>
  <c r="F109" i="9"/>
  <c r="E109" i="9"/>
  <c r="D109" i="9"/>
  <c r="C109" i="9"/>
  <c r="F108" i="9"/>
  <c r="E108" i="9"/>
  <c r="D108" i="9"/>
  <c r="C108" i="9"/>
  <c r="F107" i="9"/>
  <c r="E107" i="9"/>
  <c r="D107" i="9"/>
  <c r="C107" i="9"/>
  <c r="F106" i="9"/>
  <c r="E106" i="9"/>
  <c r="D106" i="9"/>
  <c r="C106" i="9"/>
  <c r="F105" i="9"/>
  <c r="E105" i="9"/>
  <c r="D105" i="9"/>
  <c r="C105" i="9"/>
  <c r="F104" i="9"/>
  <c r="E104" i="9"/>
  <c r="D104" i="9"/>
  <c r="C104" i="9"/>
  <c r="F103" i="9"/>
  <c r="E103" i="9"/>
  <c r="D103" i="9"/>
  <c r="C103" i="9"/>
  <c r="F101" i="9"/>
  <c r="E101" i="9"/>
  <c r="D101" i="9"/>
  <c r="C101" i="9"/>
  <c r="F96" i="9"/>
  <c r="E96" i="9"/>
  <c r="D96" i="9"/>
  <c r="C96" i="9"/>
  <c r="F95" i="9"/>
  <c r="E95" i="9"/>
  <c r="D95" i="9"/>
  <c r="C95" i="9"/>
  <c r="F94" i="9"/>
  <c r="E94" i="9"/>
  <c r="D94" i="9"/>
  <c r="C94" i="9"/>
  <c r="F93" i="9"/>
  <c r="E93" i="9"/>
  <c r="D93" i="9"/>
  <c r="C93" i="9"/>
  <c r="F92" i="9"/>
  <c r="E92" i="9"/>
  <c r="D92" i="9"/>
  <c r="C92" i="9"/>
  <c r="F91" i="9"/>
  <c r="E91" i="9"/>
  <c r="D91" i="9"/>
  <c r="C91" i="9"/>
  <c r="F88" i="9"/>
  <c r="E88" i="9"/>
  <c r="D88" i="9"/>
  <c r="C88" i="9"/>
  <c r="F85" i="9"/>
  <c r="E85" i="9"/>
  <c r="D85" i="9"/>
  <c r="C85" i="9"/>
  <c r="F84" i="9"/>
  <c r="E84" i="9"/>
  <c r="D84" i="9"/>
  <c r="C84" i="9"/>
  <c r="F83" i="9"/>
  <c r="E83" i="9"/>
  <c r="D83" i="9"/>
  <c r="C83" i="9"/>
  <c r="F82" i="9"/>
  <c r="D82" i="9"/>
  <c r="C82" i="9"/>
  <c r="F81" i="9"/>
  <c r="E81" i="9"/>
  <c r="D81" i="9"/>
  <c r="C81" i="9"/>
  <c r="F80" i="9"/>
  <c r="E80" i="9"/>
  <c r="D80" i="9"/>
  <c r="C80" i="9"/>
  <c r="F75" i="9"/>
  <c r="E75" i="9"/>
  <c r="D75" i="9"/>
  <c r="C75" i="9"/>
  <c r="F74" i="9"/>
  <c r="E74" i="9"/>
  <c r="D74" i="9"/>
  <c r="C74" i="9"/>
  <c r="F71" i="9"/>
  <c r="E71" i="9"/>
  <c r="D71" i="9"/>
  <c r="C71" i="9"/>
  <c r="F70" i="9"/>
  <c r="E70" i="9"/>
  <c r="D70" i="9"/>
  <c r="C70" i="9"/>
  <c r="F69" i="9"/>
  <c r="E69" i="9"/>
  <c r="D69" i="9"/>
  <c r="C69" i="9"/>
  <c r="F68" i="9"/>
  <c r="E68" i="9"/>
  <c r="D68" i="9"/>
  <c r="C68" i="9"/>
  <c r="F67" i="9"/>
  <c r="E67" i="9"/>
  <c r="D67" i="9"/>
  <c r="C67" i="9"/>
  <c r="F66" i="9"/>
  <c r="E66" i="9"/>
  <c r="D66" i="9"/>
  <c r="C66" i="9"/>
  <c r="F63" i="9"/>
  <c r="E63" i="9"/>
  <c r="D63" i="9"/>
  <c r="C63" i="9"/>
  <c r="F62" i="9"/>
  <c r="E62" i="9"/>
  <c r="D62" i="9"/>
  <c r="C62" i="9"/>
  <c r="F61" i="9"/>
  <c r="E61" i="9"/>
  <c r="D61" i="9"/>
  <c r="C61" i="9"/>
  <c r="F60" i="9"/>
  <c r="E60" i="9"/>
  <c r="D60" i="9"/>
  <c r="C60" i="9"/>
  <c r="F59" i="9"/>
  <c r="E59" i="9"/>
  <c r="D59" i="9"/>
  <c r="C59" i="9"/>
  <c r="F58" i="9"/>
  <c r="E58" i="9"/>
  <c r="D58" i="9"/>
  <c r="C58" i="9"/>
  <c r="F57" i="9"/>
  <c r="E57" i="9"/>
  <c r="D57" i="9"/>
  <c r="C57" i="9"/>
  <c r="F56" i="9"/>
  <c r="E56" i="9"/>
  <c r="D56" i="9"/>
  <c r="C56" i="9"/>
  <c r="F55" i="9"/>
  <c r="E55" i="9"/>
  <c r="D55" i="9"/>
  <c r="C55" i="9"/>
  <c r="F54" i="9"/>
  <c r="E54" i="9"/>
  <c r="D54" i="9"/>
  <c r="C54" i="9"/>
  <c r="F53" i="9"/>
  <c r="E53" i="9"/>
  <c r="D53" i="9"/>
  <c r="C53" i="9"/>
  <c r="F52" i="9"/>
  <c r="E52" i="9"/>
  <c r="D52" i="9"/>
  <c r="C52" i="9"/>
  <c r="F51" i="9"/>
  <c r="E51" i="9"/>
  <c r="D51" i="9"/>
  <c r="C51" i="9"/>
  <c r="F50" i="9"/>
  <c r="E50" i="9"/>
  <c r="D50" i="9"/>
  <c r="C50" i="9"/>
  <c r="F49" i="9"/>
  <c r="E49" i="9"/>
  <c r="D49" i="9"/>
  <c r="C49" i="9"/>
  <c r="F48" i="9"/>
  <c r="E48" i="9"/>
  <c r="D48" i="9"/>
  <c r="C48" i="9"/>
  <c r="F47" i="9"/>
  <c r="E47" i="9"/>
  <c r="D47" i="9"/>
  <c r="C47" i="9"/>
  <c r="F46" i="9"/>
  <c r="E46" i="9"/>
  <c r="D46" i="9"/>
  <c r="C46" i="9"/>
  <c r="F42" i="9"/>
  <c r="E42" i="9"/>
  <c r="D42" i="9"/>
  <c r="C42" i="9"/>
  <c r="F41" i="9"/>
  <c r="E41" i="9"/>
  <c r="D41" i="9"/>
  <c r="C41" i="9"/>
  <c r="F40" i="9"/>
  <c r="E40" i="9"/>
  <c r="D40" i="9"/>
  <c r="C40" i="9"/>
  <c r="F39" i="9"/>
  <c r="E39" i="9"/>
  <c r="D39" i="9"/>
  <c r="C39" i="9"/>
  <c r="F37" i="9"/>
  <c r="E37" i="9"/>
  <c r="D37" i="9"/>
  <c r="C37" i="9"/>
  <c r="F36" i="9"/>
  <c r="E36" i="9"/>
  <c r="D36" i="9"/>
  <c r="C36" i="9"/>
  <c r="F35" i="9"/>
  <c r="E35" i="9"/>
  <c r="D35" i="9"/>
  <c r="C35" i="9"/>
  <c r="F34" i="9"/>
  <c r="E34" i="9"/>
  <c r="D34" i="9"/>
  <c r="C34" i="9"/>
  <c r="F33" i="9"/>
  <c r="E33" i="9"/>
  <c r="D33" i="9"/>
  <c r="C33" i="9"/>
  <c r="F31" i="9"/>
  <c r="E31" i="9"/>
  <c r="D31" i="9"/>
  <c r="C31" i="9"/>
  <c r="F29" i="9"/>
  <c r="E29" i="9"/>
  <c r="D29" i="9"/>
  <c r="C29" i="9"/>
  <c r="F28" i="9"/>
  <c r="E28" i="9"/>
  <c r="D28" i="9"/>
  <c r="C28" i="9"/>
  <c r="F27" i="9"/>
  <c r="E27" i="9"/>
  <c r="D27" i="9"/>
  <c r="C27" i="9"/>
  <c r="F26" i="9"/>
  <c r="E26" i="9"/>
  <c r="D26" i="9"/>
  <c r="C26" i="9"/>
  <c r="F25" i="9"/>
  <c r="E25" i="9"/>
  <c r="D25" i="9"/>
  <c r="C25" i="9"/>
  <c r="F24" i="9"/>
  <c r="E24" i="9"/>
  <c r="D24" i="9"/>
  <c r="C24" i="9"/>
  <c r="F23" i="9"/>
  <c r="E23" i="9"/>
  <c r="D23" i="9"/>
  <c r="C23" i="9"/>
  <c r="F22" i="9"/>
  <c r="E22" i="9"/>
  <c r="D22" i="9"/>
  <c r="C22" i="9"/>
  <c r="F21" i="9"/>
  <c r="E21" i="9"/>
  <c r="D21" i="9"/>
  <c r="C21" i="9"/>
  <c r="F20" i="9"/>
  <c r="E20" i="9"/>
  <c r="D20" i="9"/>
  <c r="C20" i="9"/>
  <c r="F19" i="9"/>
  <c r="E19" i="9"/>
  <c r="D19" i="9"/>
  <c r="C19" i="9"/>
  <c r="F18" i="9"/>
  <c r="E18" i="9"/>
  <c r="D18" i="9"/>
  <c r="C18" i="9"/>
  <c r="F17" i="9"/>
  <c r="E17" i="9"/>
  <c r="D17" i="9"/>
  <c r="C17" i="9"/>
  <c r="F16" i="9"/>
  <c r="E16" i="9"/>
  <c r="D16" i="9"/>
  <c r="C16" i="9"/>
  <c r="F15" i="9"/>
  <c r="E15" i="9"/>
  <c r="D15" i="9"/>
  <c r="C15" i="9"/>
  <c r="F14" i="9"/>
  <c r="E14" i="9"/>
  <c r="D14" i="9"/>
  <c r="C14" i="9"/>
  <c r="F11" i="9"/>
  <c r="E11" i="9"/>
  <c r="D11" i="9"/>
  <c r="C11" i="9"/>
  <c r="F9" i="9"/>
  <c r="E9" i="9"/>
  <c r="D9" i="9"/>
  <c r="C9" i="9"/>
  <c r="F8" i="9"/>
  <c r="D8" i="9"/>
  <c r="C8" i="9"/>
  <c r="K7" i="9"/>
  <c r="F7" i="9"/>
  <c r="E7" i="9"/>
  <c r="D7" i="9"/>
  <c r="C7" i="9"/>
  <c r="F453" i="8"/>
  <c r="E453" i="8"/>
  <c r="D453" i="8"/>
  <c r="C453" i="8"/>
  <c r="F452" i="8"/>
  <c r="E452" i="8"/>
  <c r="D452" i="8"/>
  <c r="C452" i="8"/>
  <c r="F451" i="8"/>
  <c r="E451" i="8"/>
  <c r="D451" i="8"/>
  <c r="C451" i="8"/>
  <c r="F450" i="8"/>
  <c r="E450" i="8"/>
  <c r="D450" i="8"/>
  <c r="C450" i="8"/>
  <c r="F449" i="8"/>
  <c r="E449" i="8"/>
  <c r="D449" i="8"/>
  <c r="C449" i="8"/>
  <c r="F448" i="8"/>
  <c r="E448" i="8"/>
  <c r="D448" i="8"/>
  <c r="C448" i="8"/>
  <c r="F447" i="8"/>
  <c r="E447" i="8"/>
  <c r="D447" i="8"/>
  <c r="C447" i="8"/>
  <c r="F446" i="8"/>
  <c r="E446" i="8"/>
  <c r="D446" i="8"/>
  <c r="C446" i="8"/>
  <c r="F445" i="8"/>
  <c r="E445" i="8"/>
  <c r="D445" i="8"/>
  <c r="C445" i="8"/>
  <c r="F444" i="8"/>
  <c r="E444" i="8"/>
  <c r="D444" i="8"/>
  <c r="C444" i="8"/>
  <c r="F443" i="8"/>
  <c r="E443" i="8"/>
  <c r="D443" i="8"/>
  <c r="C443" i="8"/>
  <c r="F442" i="8"/>
  <c r="E442" i="8"/>
  <c r="D442" i="8"/>
  <c r="C442" i="8"/>
  <c r="F441" i="8"/>
  <c r="E441" i="8"/>
  <c r="D441" i="8"/>
  <c r="C441" i="8"/>
  <c r="F440" i="8"/>
  <c r="E440" i="8"/>
  <c r="D440" i="8"/>
  <c r="C440" i="8"/>
  <c r="F439" i="8"/>
  <c r="E439" i="8"/>
  <c r="D439" i="8"/>
  <c r="C439" i="8"/>
  <c r="F438" i="8"/>
  <c r="E438" i="8"/>
  <c r="D438" i="8"/>
  <c r="C438" i="8"/>
  <c r="F437" i="8"/>
  <c r="E437" i="8"/>
  <c r="D437" i="8"/>
  <c r="C437" i="8"/>
  <c r="F436" i="8"/>
  <c r="E436" i="8"/>
  <c r="D436" i="8"/>
  <c r="C436" i="8"/>
  <c r="F435" i="8"/>
  <c r="E435" i="8"/>
  <c r="D435" i="8"/>
  <c r="C435" i="8"/>
  <c r="F434" i="8"/>
  <c r="E434" i="8"/>
  <c r="D434" i="8"/>
  <c r="C434" i="8"/>
  <c r="F433" i="8"/>
  <c r="E433" i="8"/>
  <c r="D433" i="8"/>
  <c r="C433" i="8"/>
  <c r="F432" i="8"/>
  <c r="E432" i="8"/>
  <c r="D432" i="8"/>
  <c r="C432" i="8"/>
  <c r="F431" i="8"/>
  <c r="E431" i="8"/>
  <c r="D431" i="8"/>
  <c r="C431" i="8"/>
  <c r="F430" i="8"/>
  <c r="E430" i="8"/>
  <c r="D430" i="8"/>
  <c r="C430" i="8"/>
  <c r="F429" i="8"/>
  <c r="E429" i="8"/>
  <c r="D429" i="8"/>
  <c r="C429" i="8"/>
  <c r="F428" i="8"/>
  <c r="E428" i="8"/>
  <c r="D428" i="8"/>
  <c r="C428" i="8"/>
  <c r="F427" i="8"/>
  <c r="E427" i="8"/>
  <c r="D427" i="8"/>
  <c r="C427" i="8"/>
  <c r="F426" i="8"/>
  <c r="E426" i="8"/>
  <c r="D426" i="8"/>
  <c r="C426" i="8"/>
  <c r="F425" i="8"/>
  <c r="E425" i="8"/>
  <c r="D425" i="8"/>
  <c r="C425" i="8"/>
  <c r="F424" i="8"/>
  <c r="E424" i="8"/>
  <c r="D424" i="8"/>
  <c r="C424" i="8"/>
  <c r="F423" i="8"/>
  <c r="E423" i="8"/>
  <c r="D423" i="8"/>
  <c r="C423" i="8"/>
  <c r="F422" i="8"/>
  <c r="E422" i="8"/>
  <c r="D422" i="8"/>
  <c r="C422" i="8"/>
  <c r="F421" i="8"/>
  <c r="E421" i="8"/>
  <c r="D421" i="8"/>
  <c r="C421" i="8"/>
  <c r="F420" i="8"/>
  <c r="E420" i="8"/>
  <c r="D420" i="8"/>
  <c r="C420" i="8"/>
  <c r="F419" i="8"/>
  <c r="E419" i="8"/>
  <c r="D419" i="8"/>
  <c r="C419" i="8"/>
  <c r="F418" i="8"/>
  <c r="E418" i="8"/>
  <c r="D418" i="8"/>
  <c r="C418" i="8"/>
  <c r="F417" i="8"/>
  <c r="E417" i="8"/>
  <c r="D417" i="8"/>
  <c r="C417" i="8"/>
  <c r="F416" i="8"/>
  <c r="E416" i="8"/>
  <c r="D416" i="8"/>
  <c r="C416" i="8"/>
  <c r="F415" i="8"/>
  <c r="E415" i="8"/>
  <c r="D415" i="8"/>
  <c r="C415" i="8"/>
  <c r="F414" i="8"/>
  <c r="E414" i="8"/>
  <c r="D414" i="8"/>
  <c r="C414" i="8"/>
  <c r="F413" i="8"/>
  <c r="E413" i="8"/>
  <c r="D413" i="8"/>
  <c r="C413" i="8"/>
  <c r="F412" i="8"/>
  <c r="E412" i="8"/>
  <c r="D412" i="8"/>
  <c r="C412" i="8"/>
  <c r="F411" i="8"/>
  <c r="E411" i="8"/>
  <c r="D411" i="8"/>
  <c r="C411" i="8"/>
  <c r="F410" i="8"/>
  <c r="E410" i="8"/>
  <c r="D410" i="8"/>
  <c r="C410" i="8"/>
  <c r="F408" i="8"/>
  <c r="E408" i="8"/>
  <c r="D408" i="8"/>
  <c r="C408" i="8"/>
  <c r="F407" i="8"/>
  <c r="E407" i="8"/>
  <c r="D407" i="8"/>
  <c r="C407" i="8"/>
  <c r="F406" i="8"/>
  <c r="E406" i="8"/>
  <c r="D406" i="8"/>
  <c r="C406" i="8"/>
  <c r="F405" i="8"/>
  <c r="E405" i="8"/>
  <c r="D405" i="8"/>
  <c r="C405" i="8"/>
  <c r="F404" i="8"/>
  <c r="E404" i="8"/>
  <c r="D404" i="8"/>
  <c r="C404" i="8"/>
  <c r="F403" i="8"/>
  <c r="E403" i="8"/>
  <c r="D403" i="8"/>
  <c r="C403" i="8"/>
  <c r="F402" i="8"/>
  <c r="E402" i="8"/>
  <c r="D402" i="8"/>
  <c r="C402" i="8"/>
  <c r="F401" i="8"/>
  <c r="E401" i="8"/>
  <c r="D401" i="8"/>
  <c r="C401" i="8"/>
  <c r="F400" i="8"/>
  <c r="E400" i="8"/>
  <c r="D400" i="8"/>
  <c r="C400" i="8"/>
  <c r="F399" i="8"/>
  <c r="E399" i="8"/>
  <c r="D399" i="8"/>
  <c r="C399" i="8"/>
  <c r="F398" i="8"/>
  <c r="E398" i="8"/>
  <c r="D398" i="8"/>
  <c r="C398" i="8"/>
  <c r="F397" i="8"/>
  <c r="E397" i="8"/>
  <c r="D397" i="8"/>
  <c r="C397" i="8"/>
  <c r="F396" i="8"/>
  <c r="E396" i="8"/>
  <c r="D396" i="8"/>
  <c r="C396" i="8"/>
  <c r="F394" i="8"/>
  <c r="E394" i="8"/>
  <c r="D394" i="8"/>
  <c r="C394" i="8"/>
  <c r="F393" i="8"/>
  <c r="E393" i="8"/>
  <c r="D393" i="8"/>
  <c r="C393" i="8"/>
  <c r="F392" i="8"/>
  <c r="E392" i="8"/>
  <c r="D392" i="8"/>
  <c r="C392" i="8"/>
  <c r="F391" i="8"/>
  <c r="E391" i="8"/>
  <c r="D391" i="8"/>
  <c r="C391" i="8"/>
  <c r="F390" i="8"/>
  <c r="E390" i="8"/>
  <c r="D390" i="8"/>
  <c r="C390" i="8"/>
  <c r="F389" i="8"/>
  <c r="E389" i="8"/>
  <c r="D389" i="8"/>
  <c r="C389" i="8"/>
  <c r="F388" i="8"/>
  <c r="E388" i="8"/>
  <c r="D388" i="8"/>
  <c r="C388" i="8"/>
  <c r="F387" i="8"/>
  <c r="E387" i="8"/>
  <c r="D387" i="8"/>
  <c r="C387" i="8"/>
  <c r="F386" i="8"/>
  <c r="E386" i="8"/>
  <c r="D386" i="8"/>
  <c r="C386" i="8"/>
  <c r="F385" i="8"/>
  <c r="E385" i="8"/>
  <c r="D385" i="8"/>
  <c r="C385" i="8"/>
  <c r="F384" i="8"/>
  <c r="E384" i="8"/>
  <c r="D384" i="8"/>
  <c r="C384" i="8"/>
  <c r="F383" i="8"/>
  <c r="E383" i="8"/>
  <c r="D383" i="8"/>
  <c r="C383" i="8"/>
  <c r="F382" i="8"/>
  <c r="E382" i="8"/>
  <c r="D382" i="8"/>
  <c r="C382" i="8"/>
  <c r="F381" i="8"/>
  <c r="E381" i="8"/>
  <c r="D381" i="8"/>
  <c r="C381" i="8"/>
  <c r="F380" i="8"/>
  <c r="E380" i="8"/>
  <c r="D380" i="8"/>
  <c r="C380" i="8"/>
  <c r="F379" i="8"/>
  <c r="E379" i="8"/>
  <c r="D379" i="8"/>
  <c r="C379" i="8"/>
  <c r="F378" i="8"/>
  <c r="E378" i="8"/>
  <c r="D378" i="8"/>
  <c r="C378" i="8"/>
  <c r="F377" i="8"/>
  <c r="E377" i="8"/>
  <c r="D377" i="8"/>
  <c r="C377" i="8"/>
  <c r="F376" i="8"/>
  <c r="E376" i="8"/>
  <c r="D376" i="8"/>
  <c r="C376" i="8"/>
  <c r="F375" i="8"/>
  <c r="E375" i="8"/>
  <c r="D375" i="8"/>
  <c r="C375" i="8"/>
  <c r="F374" i="8"/>
  <c r="E374" i="8"/>
  <c r="D374" i="8"/>
  <c r="C374" i="8"/>
  <c r="F373" i="8"/>
  <c r="E373" i="8"/>
  <c r="D373" i="8"/>
  <c r="C373" i="8"/>
  <c r="F372" i="8"/>
  <c r="E372" i="8"/>
  <c r="D372" i="8"/>
  <c r="C372" i="8"/>
  <c r="F371" i="8"/>
  <c r="E371" i="8"/>
  <c r="D371" i="8"/>
  <c r="C371" i="8"/>
  <c r="F370" i="8"/>
  <c r="E370" i="8"/>
  <c r="D370" i="8"/>
  <c r="C370" i="8"/>
  <c r="F369" i="8"/>
  <c r="E369" i="8"/>
  <c r="D369" i="8"/>
  <c r="C369" i="8"/>
  <c r="F368" i="8"/>
  <c r="E368" i="8"/>
  <c r="D368" i="8"/>
  <c r="C368" i="8"/>
  <c r="F366" i="8"/>
  <c r="E366" i="8"/>
  <c r="D366" i="8"/>
  <c r="C366" i="8"/>
  <c r="F364" i="8"/>
  <c r="E364" i="8"/>
  <c r="D364" i="8"/>
  <c r="C364" i="8"/>
  <c r="F363" i="8"/>
  <c r="E363" i="8"/>
  <c r="D363" i="8"/>
  <c r="C363" i="8"/>
  <c r="F362" i="8"/>
  <c r="E362" i="8"/>
  <c r="D362" i="8"/>
  <c r="C362" i="8"/>
  <c r="F361" i="8"/>
  <c r="E361" i="8"/>
  <c r="D361" i="8"/>
  <c r="C361" i="8"/>
  <c r="F360" i="8"/>
  <c r="E360" i="8"/>
  <c r="D360" i="8"/>
  <c r="C360" i="8"/>
  <c r="F359" i="8"/>
  <c r="E359" i="8"/>
  <c r="D359" i="8"/>
  <c r="C359" i="8"/>
  <c r="F358" i="8"/>
  <c r="E358" i="8"/>
  <c r="D358" i="8"/>
  <c r="C358" i="8"/>
  <c r="F357" i="8"/>
  <c r="E357" i="8"/>
  <c r="D357" i="8"/>
  <c r="C357" i="8"/>
  <c r="F356" i="8"/>
  <c r="E356" i="8"/>
  <c r="D356" i="8"/>
  <c r="C356" i="8"/>
  <c r="F355" i="8"/>
  <c r="E355" i="8"/>
  <c r="D355" i="8"/>
  <c r="C355" i="8"/>
  <c r="F354" i="8"/>
  <c r="E354" i="8"/>
  <c r="D354" i="8"/>
  <c r="C354" i="8"/>
  <c r="F353" i="8"/>
  <c r="E353" i="8"/>
  <c r="D353" i="8"/>
  <c r="C353" i="8"/>
  <c r="F352" i="8"/>
  <c r="E352" i="8"/>
  <c r="D352" i="8"/>
  <c r="C352" i="8"/>
  <c r="F351" i="8"/>
  <c r="E351" i="8"/>
  <c r="D351" i="8"/>
  <c r="C351" i="8"/>
  <c r="F350" i="8"/>
  <c r="E350" i="8"/>
  <c r="D350" i="8"/>
  <c r="C350" i="8"/>
  <c r="F349" i="8"/>
  <c r="E349" i="8"/>
  <c r="D349" i="8"/>
  <c r="C349" i="8"/>
  <c r="F348" i="8"/>
  <c r="E348" i="8"/>
  <c r="D348" i="8"/>
  <c r="C348" i="8"/>
  <c r="F347" i="8"/>
  <c r="E347" i="8"/>
  <c r="D347" i="8"/>
  <c r="C347" i="8"/>
  <c r="F346" i="8"/>
  <c r="E346" i="8"/>
  <c r="D346" i="8"/>
  <c r="C346" i="8"/>
  <c r="F345" i="8"/>
  <c r="E345" i="8"/>
  <c r="D345" i="8"/>
  <c r="C345" i="8"/>
  <c r="F344" i="8"/>
  <c r="E344" i="8"/>
  <c r="D344" i="8"/>
  <c r="C344" i="8"/>
  <c r="F343" i="8"/>
  <c r="E343" i="8"/>
  <c r="D343" i="8"/>
  <c r="C343" i="8"/>
  <c r="F342" i="8"/>
  <c r="E342" i="8"/>
  <c r="D342" i="8"/>
  <c r="C342" i="8"/>
  <c r="F341" i="8"/>
  <c r="E341" i="8"/>
  <c r="D341" i="8"/>
  <c r="C341" i="8"/>
  <c r="F340" i="8"/>
  <c r="E340" i="8"/>
  <c r="D340" i="8"/>
  <c r="C340" i="8"/>
  <c r="F339" i="8"/>
  <c r="E339" i="8"/>
  <c r="D339" i="8"/>
  <c r="C339" i="8"/>
  <c r="F338" i="8"/>
  <c r="E338" i="8"/>
  <c r="D338" i="8"/>
  <c r="C338" i="8"/>
  <c r="F337" i="8"/>
  <c r="E337" i="8"/>
  <c r="D337" i="8"/>
  <c r="C337" i="8"/>
  <c r="F336" i="8"/>
  <c r="E336" i="8"/>
  <c r="D336" i="8"/>
  <c r="C336" i="8"/>
  <c r="F332" i="8"/>
  <c r="E332" i="8"/>
  <c r="D332" i="8"/>
  <c r="C332" i="8"/>
  <c r="F331" i="8"/>
  <c r="E331" i="8"/>
  <c r="D331" i="8"/>
  <c r="C331" i="8"/>
  <c r="F330" i="8"/>
  <c r="E330" i="8"/>
  <c r="D330" i="8"/>
  <c r="C330" i="8"/>
  <c r="F329" i="8"/>
  <c r="E329" i="8"/>
  <c r="D329" i="8"/>
  <c r="C329" i="8"/>
  <c r="F328" i="8"/>
  <c r="E328" i="8"/>
  <c r="D328" i="8"/>
  <c r="C328" i="8"/>
  <c r="F327" i="8"/>
  <c r="E327" i="8"/>
  <c r="D327" i="8"/>
  <c r="C327" i="8"/>
  <c r="F326" i="8"/>
  <c r="E326" i="8"/>
  <c r="D326" i="8"/>
  <c r="C326" i="8"/>
  <c r="F325" i="8"/>
  <c r="E325" i="8"/>
  <c r="D325" i="8"/>
  <c r="C325" i="8"/>
  <c r="F324" i="8"/>
  <c r="E324" i="8"/>
  <c r="D324" i="8"/>
  <c r="C324" i="8"/>
  <c r="F323" i="8"/>
  <c r="E323" i="8"/>
  <c r="D323" i="8"/>
  <c r="C323" i="8"/>
  <c r="F322" i="8"/>
  <c r="E322" i="8"/>
  <c r="D322" i="8"/>
  <c r="C322" i="8"/>
  <c r="F321" i="8"/>
  <c r="E321" i="8"/>
  <c r="D321" i="8"/>
  <c r="C321" i="8"/>
  <c r="F320" i="8"/>
  <c r="E320" i="8"/>
  <c r="D320" i="8"/>
  <c r="C320" i="8"/>
  <c r="F319" i="8"/>
  <c r="E319" i="8"/>
  <c r="D319" i="8"/>
  <c r="C319" i="8"/>
  <c r="F318" i="8"/>
  <c r="E318" i="8"/>
  <c r="D318" i="8"/>
  <c r="C318" i="8"/>
  <c r="F317" i="8"/>
  <c r="E317" i="8"/>
  <c r="D317" i="8"/>
  <c r="C317" i="8"/>
  <c r="F316" i="8"/>
  <c r="E316" i="8"/>
  <c r="D316" i="8"/>
  <c r="C316" i="8"/>
  <c r="F315" i="8"/>
  <c r="E315" i="8"/>
  <c r="D315" i="8"/>
  <c r="C315" i="8"/>
  <c r="F314" i="8"/>
  <c r="E314" i="8"/>
  <c r="D314" i="8"/>
  <c r="C314" i="8"/>
  <c r="F313" i="8"/>
  <c r="E313" i="8"/>
  <c r="D313" i="8"/>
  <c r="C313" i="8"/>
  <c r="F312" i="8"/>
  <c r="E312" i="8"/>
  <c r="D312" i="8"/>
  <c r="C312" i="8"/>
  <c r="F311" i="8"/>
  <c r="E311" i="8"/>
  <c r="D311" i="8"/>
  <c r="C311" i="8"/>
  <c r="F310" i="8"/>
  <c r="E310" i="8"/>
  <c r="D310" i="8"/>
  <c r="C310" i="8"/>
  <c r="F309" i="8"/>
  <c r="D309" i="8"/>
  <c r="C309" i="8"/>
  <c r="F308" i="8"/>
  <c r="E308" i="8"/>
  <c r="D308" i="8"/>
  <c r="C308" i="8"/>
  <c r="F307" i="8"/>
  <c r="E307" i="8"/>
  <c r="D307" i="8"/>
  <c r="C307" i="8"/>
  <c r="F306" i="8"/>
  <c r="E306" i="8"/>
  <c r="D306" i="8"/>
  <c r="C306" i="8"/>
  <c r="F305" i="8"/>
  <c r="E305" i="8"/>
  <c r="D305" i="8"/>
  <c r="C305" i="8"/>
  <c r="F304" i="8"/>
  <c r="E304" i="8"/>
  <c r="D304" i="8"/>
  <c r="C304" i="8"/>
  <c r="F303" i="8"/>
  <c r="E303" i="8"/>
  <c r="D303" i="8"/>
  <c r="C303" i="8"/>
  <c r="F302" i="8"/>
  <c r="E302" i="8"/>
  <c r="D302" i="8"/>
  <c r="C302" i="8"/>
  <c r="F301" i="8"/>
  <c r="E301" i="8"/>
  <c r="D301" i="8"/>
  <c r="C301" i="8"/>
  <c r="F300" i="8"/>
  <c r="E300" i="8"/>
  <c r="D300" i="8"/>
  <c r="C300" i="8"/>
  <c r="F299" i="8"/>
  <c r="E299" i="8"/>
  <c r="D299" i="8"/>
  <c r="C299" i="8"/>
  <c r="F298" i="8"/>
  <c r="E298" i="8"/>
  <c r="D298" i="8"/>
  <c r="C298" i="8"/>
  <c r="F297" i="8"/>
  <c r="E297" i="8"/>
  <c r="D297" i="8"/>
  <c r="C297" i="8"/>
  <c r="F296" i="8"/>
  <c r="E296" i="8"/>
  <c r="D296" i="8"/>
  <c r="C296" i="8"/>
  <c r="F295" i="8"/>
  <c r="E295" i="8"/>
  <c r="D295" i="8"/>
  <c r="C295" i="8"/>
  <c r="F294" i="8"/>
  <c r="E294" i="8"/>
  <c r="D294" i="8"/>
  <c r="C294" i="8"/>
  <c r="F293" i="8"/>
  <c r="E293" i="8"/>
  <c r="D293" i="8"/>
  <c r="C293" i="8"/>
  <c r="F292" i="8"/>
  <c r="E292" i="8"/>
  <c r="D292" i="8"/>
  <c r="C292" i="8"/>
  <c r="F290" i="8"/>
  <c r="E290" i="8"/>
  <c r="D290" i="8"/>
  <c r="C290" i="8"/>
  <c r="F289" i="8"/>
  <c r="E289" i="8"/>
  <c r="D289" i="8"/>
  <c r="C289" i="8"/>
  <c r="F288" i="8"/>
  <c r="E288" i="8"/>
  <c r="D288" i="8"/>
  <c r="C288" i="8"/>
  <c r="F287" i="8"/>
  <c r="E287" i="8"/>
  <c r="D287" i="8"/>
  <c r="C287" i="8"/>
  <c r="F286" i="8"/>
  <c r="E286" i="8"/>
  <c r="D286" i="8"/>
  <c r="C286" i="8"/>
  <c r="F285" i="8"/>
  <c r="E285" i="8"/>
  <c r="D285" i="8"/>
  <c r="C285" i="8"/>
  <c r="F284" i="8"/>
  <c r="E284" i="8"/>
  <c r="D284" i="8"/>
  <c r="C284" i="8"/>
  <c r="F283" i="8"/>
  <c r="E283" i="8"/>
  <c r="D283" i="8"/>
  <c r="C283" i="8"/>
  <c r="F282" i="8"/>
  <c r="E282" i="8"/>
  <c r="D282" i="8"/>
  <c r="C282" i="8"/>
  <c r="F281" i="8"/>
  <c r="E281" i="8"/>
  <c r="D281" i="8"/>
  <c r="C281" i="8"/>
  <c r="F280" i="8"/>
  <c r="E280" i="8"/>
  <c r="D280" i="8"/>
  <c r="C280" i="8"/>
  <c r="F279" i="8"/>
  <c r="E279" i="8"/>
  <c r="D279" i="8"/>
  <c r="C279" i="8"/>
  <c r="F278" i="8"/>
  <c r="E278" i="8"/>
  <c r="D278" i="8"/>
  <c r="C278" i="8"/>
  <c r="F277" i="8"/>
  <c r="E277" i="8"/>
  <c r="D277" i="8"/>
  <c r="C277" i="8"/>
  <c r="F276" i="8"/>
  <c r="E276" i="8"/>
  <c r="D276" i="8"/>
  <c r="C276" i="8"/>
  <c r="F275" i="8"/>
  <c r="E275" i="8"/>
  <c r="D275" i="8"/>
  <c r="C275" i="8"/>
  <c r="F274" i="8"/>
  <c r="E274" i="8"/>
  <c r="D274" i="8"/>
  <c r="C274" i="8"/>
  <c r="F273" i="8"/>
  <c r="E273" i="8"/>
  <c r="D273" i="8"/>
  <c r="C273" i="8"/>
  <c r="F272" i="8"/>
  <c r="E272" i="8"/>
  <c r="D272" i="8"/>
  <c r="C272" i="8"/>
  <c r="F271" i="8"/>
  <c r="E271" i="8"/>
  <c r="D271" i="8"/>
  <c r="C271" i="8"/>
  <c r="F270" i="8"/>
  <c r="E270" i="8"/>
  <c r="D270" i="8"/>
  <c r="C270" i="8"/>
  <c r="F269" i="8"/>
  <c r="E269" i="8"/>
  <c r="D269" i="8"/>
  <c r="C269" i="8"/>
  <c r="F268" i="8"/>
  <c r="E268" i="8"/>
  <c r="D268" i="8"/>
  <c r="C268" i="8"/>
  <c r="F267" i="8"/>
  <c r="E267" i="8"/>
  <c r="D267" i="8"/>
  <c r="C267" i="8"/>
  <c r="F266" i="8"/>
  <c r="E266" i="8"/>
  <c r="D266" i="8"/>
  <c r="C266" i="8"/>
  <c r="F265" i="8"/>
  <c r="E265" i="8"/>
  <c r="D265" i="8"/>
  <c r="C265" i="8"/>
  <c r="F264" i="8"/>
  <c r="E264" i="8"/>
  <c r="D264" i="8"/>
  <c r="C264" i="8"/>
  <c r="F263" i="8"/>
  <c r="E263" i="8"/>
  <c r="D263" i="8"/>
  <c r="C263" i="8"/>
  <c r="F262" i="8"/>
  <c r="E262" i="8"/>
  <c r="D262" i="8"/>
  <c r="C262" i="8"/>
  <c r="F261" i="8"/>
  <c r="E261" i="8"/>
  <c r="D261" i="8"/>
  <c r="C261" i="8"/>
  <c r="F260" i="8"/>
  <c r="E260" i="8"/>
  <c r="D260" i="8"/>
  <c r="C260" i="8"/>
  <c r="F259" i="8"/>
  <c r="E259" i="8"/>
  <c r="D259" i="8"/>
  <c r="C259" i="8"/>
  <c r="F258" i="8"/>
  <c r="E258" i="8"/>
  <c r="D258" i="8"/>
  <c r="C258" i="8"/>
  <c r="F257" i="8"/>
  <c r="E257" i="8"/>
  <c r="D257" i="8"/>
  <c r="C257" i="8"/>
  <c r="F256" i="8"/>
  <c r="E256" i="8"/>
  <c r="D256" i="8"/>
  <c r="C256" i="8"/>
  <c r="F255" i="8"/>
  <c r="E255" i="8"/>
  <c r="D255" i="8"/>
  <c r="C255" i="8"/>
  <c r="F254" i="8"/>
  <c r="E254" i="8"/>
  <c r="D254" i="8"/>
  <c r="C254" i="8"/>
  <c r="F252" i="8"/>
  <c r="E252" i="8"/>
  <c r="D252" i="8"/>
  <c r="C252" i="8"/>
  <c r="F251" i="8"/>
  <c r="E251" i="8"/>
  <c r="D251" i="8"/>
  <c r="C251" i="8"/>
  <c r="F250" i="8"/>
  <c r="E250" i="8"/>
  <c r="D250" i="8"/>
  <c r="C250" i="8"/>
  <c r="F249" i="8"/>
  <c r="E249" i="8"/>
  <c r="D249" i="8"/>
  <c r="C249" i="8"/>
  <c r="F248" i="8"/>
  <c r="E248" i="8"/>
  <c r="D248" i="8"/>
  <c r="C248" i="8"/>
  <c r="F247" i="8"/>
  <c r="E247" i="8"/>
  <c r="D247" i="8"/>
  <c r="C247" i="8"/>
  <c r="F246" i="8"/>
  <c r="E246" i="8"/>
  <c r="D246" i="8"/>
  <c r="C246" i="8"/>
  <c r="F245" i="8"/>
  <c r="E245" i="8"/>
  <c r="D245" i="8"/>
  <c r="C245" i="8"/>
  <c r="F244" i="8"/>
  <c r="E244" i="8"/>
  <c r="D244" i="8"/>
  <c r="C244" i="8"/>
  <c r="F243" i="8"/>
  <c r="E243" i="8"/>
  <c r="D243" i="8"/>
  <c r="C243" i="8"/>
  <c r="F242" i="8"/>
  <c r="E242" i="8"/>
  <c r="D242" i="8"/>
  <c r="C242" i="8"/>
  <c r="F241" i="8"/>
  <c r="E241" i="8"/>
  <c r="D241" i="8"/>
  <c r="C241" i="8"/>
  <c r="F240" i="8"/>
  <c r="E240" i="8"/>
  <c r="D240" i="8"/>
  <c r="C240" i="8"/>
  <c r="F239" i="8"/>
  <c r="E239" i="8"/>
  <c r="D239" i="8"/>
  <c r="C239" i="8"/>
  <c r="F238" i="8"/>
  <c r="E238" i="8"/>
  <c r="D238" i="8"/>
  <c r="C238" i="8"/>
  <c r="F237" i="8"/>
  <c r="E237" i="8"/>
  <c r="D237" i="8"/>
  <c r="C237" i="8"/>
  <c r="F236" i="8"/>
  <c r="E236" i="8"/>
  <c r="D236" i="8"/>
  <c r="C236" i="8"/>
  <c r="F235" i="8"/>
  <c r="E235" i="8"/>
  <c r="D235" i="8"/>
  <c r="C235" i="8"/>
  <c r="F234" i="8"/>
  <c r="E234" i="8"/>
  <c r="D234" i="8"/>
  <c r="C234" i="8"/>
  <c r="F233" i="8"/>
  <c r="E233" i="8"/>
  <c r="D233" i="8"/>
  <c r="C233" i="8"/>
  <c r="F232" i="8"/>
  <c r="E232" i="8"/>
  <c r="D232" i="8"/>
  <c r="C232" i="8"/>
  <c r="F231" i="8"/>
  <c r="E231" i="8"/>
  <c r="D231" i="8"/>
  <c r="C231" i="8"/>
  <c r="F230" i="8"/>
  <c r="E230" i="8"/>
  <c r="D230" i="8"/>
  <c r="C230" i="8"/>
  <c r="F229" i="8"/>
  <c r="E229" i="8"/>
  <c r="D229" i="8"/>
  <c r="C229" i="8"/>
  <c r="F228" i="8"/>
  <c r="E228" i="8"/>
  <c r="D228" i="8"/>
  <c r="C228" i="8"/>
  <c r="F227" i="8"/>
  <c r="E227" i="8"/>
  <c r="D227" i="8"/>
  <c r="C227" i="8"/>
  <c r="F226" i="8"/>
  <c r="E226" i="8"/>
  <c r="D226" i="8"/>
  <c r="C226" i="8"/>
  <c r="F225" i="8"/>
  <c r="E225" i="8"/>
  <c r="D225" i="8"/>
  <c r="C225" i="8"/>
  <c r="F224" i="8"/>
  <c r="E224" i="8"/>
  <c r="D224" i="8"/>
  <c r="C224" i="8"/>
  <c r="F223" i="8"/>
  <c r="E223" i="8"/>
  <c r="D223" i="8"/>
  <c r="C223" i="8"/>
  <c r="F222" i="8"/>
  <c r="E222" i="8"/>
  <c r="D222" i="8"/>
  <c r="C222" i="8"/>
  <c r="F221" i="8"/>
  <c r="E221" i="8"/>
  <c r="D221" i="8"/>
  <c r="C221" i="8"/>
  <c r="F220" i="8"/>
  <c r="E220" i="8"/>
  <c r="D220" i="8"/>
  <c r="C220" i="8"/>
  <c r="F219" i="8"/>
  <c r="E219" i="8"/>
  <c r="D219" i="8"/>
  <c r="C219" i="8"/>
  <c r="F217" i="8"/>
  <c r="E217" i="8"/>
  <c r="D217" i="8"/>
  <c r="C217" i="8"/>
  <c r="F216" i="8"/>
  <c r="E216" i="8"/>
  <c r="D216" i="8"/>
  <c r="C216" i="8"/>
  <c r="F215" i="8"/>
  <c r="E215" i="8"/>
  <c r="D215" i="8"/>
  <c r="C215" i="8"/>
  <c r="F214" i="8"/>
  <c r="E214" i="8"/>
  <c r="D214" i="8"/>
  <c r="C214" i="8"/>
  <c r="F213" i="8"/>
  <c r="E213" i="8"/>
  <c r="D213" i="8"/>
  <c r="C213" i="8"/>
  <c r="F212" i="8"/>
  <c r="E212" i="8"/>
  <c r="D212" i="8"/>
  <c r="C212" i="8"/>
  <c r="F211" i="8"/>
  <c r="E211" i="8"/>
  <c r="D211" i="8"/>
  <c r="C211" i="8"/>
  <c r="F210" i="8"/>
  <c r="E210" i="8"/>
  <c r="D210" i="8"/>
  <c r="C210" i="8"/>
  <c r="F209" i="8"/>
  <c r="E209" i="8"/>
  <c r="D209" i="8"/>
  <c r="C209" i="8"/>
  <c r="F208" i="8"/>
  <c r="E208" i="8"/>
  <c r="D208" i="8"/>
  <c r="C208" i="8"/>
  <c r="F207" i="8"/>
  <c r="E207" i="8"/>
  <c r="D207" i="8"/>
  <c r="C207" i="8"/>
  <c r="F206" i="8"/>
  <c r="E206" i="8"/>
  <c r="D206" i="8"/>
  <c r="C206" i="8"/>
  <c r="F205" i="8"/>
  <c r="E205" i="8"/>
  <c r="D205" i="8"/>
  <c r="C205" i="8"/>
  <c r="F204" i="8"/>
  <c r="E204" i="8"/>
  <c r="D204" i="8"/>
  <c r="C204" i="8"/>
  <c r="F203" i="8"/>
  <c r="E203" i="8"/>
  <c r="D203" i="8"/>
  <c r="C203" i="8"/>
  <c r="F202" i="8"/>
  <c r="E202" i="8"/>
  <c r="D202" i="8"/>
  <c r="C202" i="8"/>
  <c r="F201" i="8"/>
  <c r="E201" i="8"/>
  <c r="D201" i="8"/>
  <c r="C201" i="8"/>
  <c r="F199" i="8"/>
  <c r="E199" i="8"/>
  <c r="D199" i="8"/>
  <c r="C199" i="8"/>
  <c r="F198" i="8"/>
  <c r="E198" i="8"/>
  <c r="D198" i="8"/>
  <c r="C198" i="8"/>
  <c r="F197" i="8"/>
  <c r="E197" i="8"/>
  <c r="D197" i="8"/>
  <c r="C197" i="8"/>
  <c r="F196" i="8"/>
  <c r="E196" i="8"/>
  <c r="D196" i="8"/>
  <c r="C196" i="8"/>
  <c r="F195" i="8"/>
  <c r="E195" i="8"/>
  <c r="D195" i="8"/>
  <c r="C195" i="8"/>
  <c r="F194" i="8"/>
  <c r="E194" i="8"/>
  <c r="D194" i="8"/>
  <c r="C194" i="8"/>
  <c r="F193" i="8"/>
  <c r="E193" i="8"/>
  <c r="D193" i="8"/>
  <c r="C193" i="8"/>
  <c r="F192" i="8"/>
  <c r="E192" i="8"/>
  <c r="D192" i="8"/>
  <c r="C192" i="8"/>
  <c r="F191" i="8"/>
  <c r="E191" i="8"/>
  <c r="D191" i="8"/>
  <c r="C191" i="8"/>
  <c r="F190" i="8"/>
  <c r="E190" i="8"/>
  <c r="D190" i="8"/>
  <c r="C190" i="8"/>
  <c r="F189" i="8"/>
  <c r="E189" i="8"/>
  <c r="D189" i="8"/>
  <c r="C189" i="8"/>
  <c r="F188" i="8"/>
  <c r="E188" i="8"/>
  <c r="D188" i="8"/>
  <c r="C188" i="8"/>
  <c r="F187" i="8"/>
  <c r="E187" i="8"/>
  <c r="D187" i="8"/>
  <c r="C187" i="8"/>
  <c r="F186" i="8"/>
  <c r="E186" i="8"/>
  <c r="D186" i="8"/>
  <c r="C186" i="8"/>
  <c r="F185" i="8"/>
  <c r="E185" i="8"/>
  <c r="D185" i="8"/>
  <c r="C185" i="8"/>
  <c r="F184" i="8"/>
  <c r="E184" i="8"/>
  <c r="D184" i="8"/>
  <c r="C184" i="8"/>
  <c r="F183" i="8"/>
  <c r="E183" i="8"/>
  <c r="D183" i="8"/>
  <c r="C183" i="8"/>
  <c r="F182" i="8"/>
  <c r="E182" i="8"/>
  <c r="D182" i="8"/>
  <c r="C182" i="8"/>
  <c r="F181" i="8"/>
  <c r="E181" i="8"/>
  <c r="D181" i="8"/>
  <c r="C181" i="8"/>
  <c r="F180" i="8"/>
  <c r="E180" i="8"/>
  <c r="D180" i="8"/>
  <c r="C180" i="8"/>
  <c r="F179" i="8"/>
  <c r="E179" i="8"/>
  <c r="D179" i="8"/>
  <c r="C179" i="8"/>
  <c r="F178" i="8"/>
  <c r="E178" i="8"/>
  <c r="D178" i="8"/>
  <c r="C178" i="8"/>
  <c r="F177" i="8"/>
  <c r="E177" i="8"/>
  <c r="D177" i="8"/>
  <c r="C177" i="8"/>
  <c r="F176" i="8"/>
  <c r="E176" i="8"/>
  <c r="D176" i="8"/>
  <c r="C176" i="8"/>
  <c r="F175" i="8"/>
  <c r="E175" i="8"/>
  <c r="D175" i="8"/>
  <c r="C175" i="8"/>
  <c r="F174" i="8"/>
  <c r="E174" i="8"/>
  <c r="D174" i="8"/>
  <c r="C174" i="8"/>
  <c r="F173" i="8"/>
  <c r="E173" i="8"/>
  <c r="D173" i="8"/>
  <c r="C173" i="8"/>
  <c r="F172" i="8"/>
  <c r="E172" i="8"/>
  <c r="D172" i="8"/>
  <c r="C172" i="8"/>
  <c r="F171" i="8"/>
  <c r="E171" i="8"/>
  <c r="D171" i="8"/>
  <c r="C171" i="8"/>
  <c r="F170" i="8"/>
  <c r="E170" i="8"/>
  <c r="D170" i="8"/>
  <c r="C170" i="8"/>
  <c r="F169" i="8"/>
  <c r="E169" i="8"/>
  <c r="D169" i="8"/>
  <c r="C169" i="8"/>
  <c r="F168" i="8"/>
  <c r="E168" i="8"/>
  <c r="D168" i="8"/>
  <c r="C168" i="8"/>
  <c r="F167" i="8"/>
  <c r="E167" i="8"/>
  <c r="D167" i="8"/>
  <c r="C167" i="8"/>
  <c r="F166" i="8"/>
  <c r="E166" i="8"/>
  <c r="D166" i="8"/>
  <c r="C166" i="8"/>
  <c r="F165" i="8"/>
  <c r="E165" i="8"/>
  <c r="D165" i="8"/>
  <c r="C165" i="8"/>
  <c r="F164" i="8"/>
  <c r="D164" i="8"/>
  <c r="C164" i="8"/>
  <c r="F163" i="8"/>
  <c r="E163" i="8"/>
  <c r="D163" i="8"/>
  <c r="C163" i="8"/>
  <c r="F162" i="8"/>
  <c r="E162" i="8"/>
  <c r="D162" i="8"/>
  <c r="C162" i="8"/>
  <c r="F161" i="8"/>
  <c r="E161" i="8"/>
  <c r="D161" i="8"/>
  <c r="C161" i="8"/>
  <c r="F160" i="8"/>
  <c r="E160" i="8"/>
  <c r="D160" i="8"/>
  <c r="C160" i="8"/>
  <c r="F159" i="8"/>
  <c r="E159" i="8"/>
  <c r="D159" i="8"/>
  <c r="C159" i="8"/>
  <c r="F158" i="8"/>
  <c r="E158" i="8"/>
  <c r="D158" i="8"/>
  <c r="C158" i="8"/>
  <c r="F157" i="8"/>
  <c r="E157" i="8"/>
  <c r="D157" i="8"/>
  <c r="C157" i="8"/>
  <c r="F156" i="8"/>
  <c r="E156" i="8"/>
  <c r="D156" i="8"/>
  <c r="C156" i="8"/>
  <c r="F155" i="8"/>
  <c r="E155" i="8"/>
  <c r="D155" i="8"/>
  <c r="C155" i="8"/>
  <c r="F154" i="8"/>
  <c r="E154" i="8"/>
  <c r="D154" i="8"/>
  <c r="C154" i="8"/>
  <c r="F153" i="8"/>
  <c r="E153" i="8"/>
  <c r="D153" i="8"/>
  <c r="C153" i="8"/>
  <c r="F152" i="8"/>
  <c r="E152" i="8"/>
  <c r="D152" i="8"/>
  <c r="C152" i="8"/>
  <c r="F151" i="8"/>
  <c r="E151" i="8"/>
  <c r="D151" i="8"/>
  <c r="C151" i="8"/>
  <c r="F150" i="8"/>
  <c r="E150" i="8"/>
  <c r="D150" i="8"/>
  <c r="C150" i="8"/>
  <c r="F149" i="8"/>
  <c r="E149" i="8"/>
  <c r="D149" i="8"/>
  <c r="C149" i="8"/>
  <c r="F148" i="8"/>
  <c r="E148" i="8"/>
  <c r="D148" i="8"/>
  <c r="C148" i="8"/>
  <c r="F147" i="8"/>
  <c r="E147" i="8"/>
  <c r="D147" i="8"/>
  <c r="C147" i="8"/>
  <c r="F146" i="8"/>
  <c r="E146" i="8"/>
  <c r="D146" i="8"/>
  <c r="C146" i="8"/>
  <c r="F145" i="8"/>
  <c r="E145" i="8"/>
  <c r="D145" i="8"/>
  <c r="C145" i="8"/>
  <c r="F144" i="8"/>
  <c r="E144" i="8"/>
  <c r="D144" i="8"/>
  <c r="C144" i="8"/>
  <c r="F143" i="8"/>
  <c r="E143" i="8"/>
  <c r="D143" i="8"/>
  <c r="C143" i="8"/>
  <c r="F142" i="8"/>
  <c r="E142" i="8"/>
  <c r="D142" i="8"/>
  <c r="C142" i="8"/>
  <c r="F141" i="8"/>
  <c r="E141" i="8"/>
  <c r="D141" i="8"/>
  <c r="C141" i="8"/>
  <c r="F140" i="8"/>
  <c r="E140" i="8"/>
  <c r="D140" i="8"/>
  <c r="C140" i="8"/>
  <c r="F139" i="8"/>
  <c r="E139" i="8"/>
  <c r="D139" i="8"/>
  <c r="C139" i="8"/>
  <c r="F138" i="8"/>
  <c r="D138" i="8"/>
  <c r="C138" i="8"/>
  <c r="F137" i="8"/>
  <c r="E137" i="8"/>
  <c r="D137" i="8"/>
  <c r="C137" i="8"/>
  <c r="F136" i="8"/>
  <c r="E136" i="8"/>
  <c r="D136" i="8"/>
  <c r="C136" i="8"/>
  <c r="F135" i="8"/>
  <c r="E135" i="8"/>
  <c r="D135" i="8"/>
  <c r="C135" i="8"/>
  <c r="F134" i="8"/>
  <c r="E134" i="8"/>
  <c r="D134" i="8"/>
  <c r="C134" i="8"/>
  <c r="F133" i="8"/>
  <c r="E133" i="8"/>
  <c r="D133" i="8"/>
  <c r="C133" i="8"/>
  <c r="F132" i="8"/>
  <c r="E132" i="8"/>
  <c r="D132" i="8"/>
  <c r="C132" i="8"/>
  <c r="F131" i="8"/>
  <c r="E131" i="8"/>
  <c r="D131" i="8"/>
  <c r="C131" i="8"/>
  <c r="F130" i="8"/>
  <c r="E130" i="8"/>
  <c r="D130" i="8"/>
  <c r="C130" i="8"/>
  <c r="F129" i="8"/>
  <c r="E129" i="8"/>
  <c r="D129" i="8"/>
  <c r="C129" i="8"/>
  <c r="F128" i="8"/>
  <c r="E128" i="8"/>
  <c r="D128" i="8"/>
  <c r="C128" i="8"/>
  <c r="F127" i="8"/>
  <c r="E127" i="8"/>
  <c r="D127" i="8"/>
  <c r="C127" i="8"/>
  <c r="F126" i="8"/>
  <c r="E126" i="8"/>
  <c r="D126" i="8"/>
  <c r="C126" i="8"/>
  <c r="F125" i="8"/>
  <c r="E125" i="8"/>
  <c r="D125" i="8"/>
  <c r="C125" i="8"/>
  <c r="F124" i="8"/>
  <c r="E124" i="8"/>
  <c r="D124" i="8"/>
  <c r="C124" i="8"/>
  <c r="F123" i="8"/>
  <c r="E123" i="8"/>
  <c r="D123" i="8"/>
  <c r="C123" i="8"/>
  <c r="F122" i="8"/>
  <c r="E122" i="8"/>
  <c r="D122" i="8"/>
  <c r="C122" i="8"/>
  <c r="F121" i="8"/>
  <c r="E121" i="8"/>
  <c r="D121" i="8"/>
  <c r="C121" i="8"/>
  <c r="F120" i="8"/>
  <c r="E120" i="8"/>
  <c r="D120" i="8"/>
  <c r="C120" i="8"/>
  <c r="F119" i="8"/>
  <c r="E119" i="8"/>
  <c r="D119" i="8"/>
  <c r="C119" i="8"/>
  <c r="F118" i="8"/>
  <c r="E118" i="8"/>
  <c r="D118" i="8"/>
  <c r="C118" i="8"/>
  <c r="F116" i="8"/>
  <c r="E116" i="8"/>
  <c r="D116" i="8"/>
  <c r="C116" i="8"/>
  <c r="F115" i="8"/>
  <c r="E115" i="8"/>
  <c r="D115" i="8"/>
  <c r="C115" i="8"/>
  <c r="F114" i="8"/>
  <c r="E114" i="8"/>
  <c r="D114" i="8"/>
  <c r="C114" i="8"/>
  <c r="F113" i="8"/>
  <c r="E113" i="8"/>
  <c r="D113" i="8"/>
  <c r="C113" i="8"/>
  <c r="F112" i="8"/>
  <c r="E112" i="8"/>
  <c r="D112" i="8"/>
  <c r="C112" i="8"/>
  <c r="F111" i="8"/>
  <c r="E111" i="8"/>
  <c r="D111" i="8"/>
  <c r="C111" i="8"/>
  <c r="F110" i="8"/>
  <c r="E110" i="8"/>
  <c r="D110" i="8"/>
  <c r="C110" i="8"/>
  <c r="F109" i="8"/>
  <c r="E109" i="8"/>
  <c r="D109" i="8"/>
  <c r="C109" i="8"/>
  <c r="F108" i="8"/>
  <c r="E108" i="8"/>
  <c r="D108" i="8"/>
  <c r="C108" i="8"/>
  <c r="F107" i="8"/>
  <c r="E107" i="8"/>
  <c r="D107" i="8"/>
  <c r="C107" i="8"/>
  <c r="F106" i="8"/>
  <c r="E106" i="8"/>
  <c r="D106" i="8"/>
  <c r="C106" i="8"/>
  <c r="F105" i="8"/>
  <c r="E105" i="8"/>
  <c r="D105" i="8"/>
  <c r="C105" i="8"/>
  <c r="F104" i="8"/>
  <c r="E104" i="8"/>
  <c r="D104" i="8"/>
  <c r="C104" i="8"/>
  <c r="F103" i="8"/>
  <c r="E103" i="8"/>
  <c r="D103" i="8"/>
  <c r="C103" i="8"/>
  <c r="F102" i="8"/>
  <c r="E102" i="8"/>
  <c r="D102" i="8"/>
  <c r="C102" i="8"/>
  <c r="F101" i="8"/>
  <c r="E101" i="8"/>
  <c r="D101" i="8"/>
  <c r="C101" i="8"/>
  <c r="F100" i="8"/>
  <c r="E100" i="8"/>
  <c r="D100" i="8"/>
  <c r="C100" i="8"/>
  <c r="F99" i="8"/>
  <c r="E99" i="8"/>
  <c r="D99" i="8"/>
  <c r="C99" i="8"/>
  <c r="F98" i="8"/>
  <c r="E98" i="8"/>
  <c r="D98" i="8"/>
  <c r="C98" i="8"/>
  <c r="F97" i="8"/>
  <c r="E97" i="8"/>
  <c r="D97" i="8"/>
  <c r="C97" i="8"/>
  <c r="F96" i="8"/>
  <c r="E96" i="8"/>
  <c r="D96" i="8"/>
  <c r="C96" i="8"/>
  <c r="F95" i="8"/>
  <c r="E95" i="8"/>
  <c r="D95" i="8"/>
  <c r="C95" i="8"/>
  <c r="F94" i="8"/>
  <c r="E94" i="8"/>
  <c r="D94" i="8"/>
  <c r="C94" i="8"/>
  <c r="F93" i="8"/>
  <c r="E93" i="8"/>
  <c r="D93" i="8"/>
  <c r="C93" i="8"/>
  <c r="F92" i="8"/>
  <c r="E92" i="8"/>
  <c r="D92" i="8"/>
  <c r="C92" i="8"/>
  <c r="F91" i="8"/>
  <c r="E91" i="8"/>
  <c r="D91" i="8"/>
  <c r="C91" i="8"/>
  <c r="F90" i="8"/>
  <c r="E90" i="8"/>
  <c r="D90" i="8"/>
  <c r="C90" i="8"/>
  <c r="F89" i="8"/>
  <c r="E89" i="8"/>
  <c r="D89" i="8"/>
  <c r="C89" i="8"/>
  <c r="F88" i="8"/>
  <c r="E88" i="8"/>
  <c r="D88" i="8"/>
  <c r="C88" i="8"/>
  <c r="F87" i="8"/>
  <c r="E87" i="8"/>
  <c r="D87" i="8"/>
  <c r="C87" i="8"/>
  <c r="F86" i="8"/>
  <c r="E86" i="8"/>
  <c r="D86" i="8"/>
  <c r="C86" i="8"/>
  <c r="F85" i="8"/>
  <c r="E85" i="8"/>
  <c r="D85" i="8"/>
  <c r="C85" i="8"/>
  <c r="F84" i="8"/>
  <c r="E84" i="8"/>
  <c r="D84" i="8"/>
  <c r="C84" i="8"/>
  <c r="F83" i="8"/>
  <c r="E83" i="8"/>
  <c r="D83" i="8"/>
  <c r="C83" i="8"/>
  <c r="F82" i="8"/>
  <c r="E82" i="8"/>
  <c r="D82" i="8"/>
  <c r="C82" i="8"/>
  <c r="F81" i="8"/>
  <c r="E81" i="8"/>
  <c r="D81" i="8"/>
  <c r="C81" i="8"/>
  <c r="F80" i="8"/>
  <c r="E80" i="8"/>
  <c r="D80" i="8"/>
  <c r="C80" i="8"/>
  <c r="F79" i="8"/>
  <c r="E79" i="8"/>
  <c r="D79" i="8"/>
  <c r="C79" i="8"/>
  <c r="F78" i="8"/>
  <c r="D78" i="8"/>
  <c r="C78" i="8"/>
  <c r="F75" i="8"/>
  <c r="E75" i="8"/>
  <c r="D75" i="8"/>
  <c r="C75" i="8"/>
  <c r="F74" i="8"/>
  <c r="E74" i="8"/>
  <c r="D74" i="8"/>
  <c r="C74" i="8"/>
  <c r="F73" i="8"/>
  <c r="E73" i="8"/>
  <c r="D73" i="8"/>
  <c r="C73" i="8"/>
  <c r="F72" i="8"/>
  <c r="E72" i="8"/>
  <c r="D72" i="8"/>
  <c r="C72" i="8"/>
  <c r="F71" i="8"/>
  <c r="E71" i="8"/>
  <c r="D71" i="8"/>
  <c r="C71" i="8"/>
  <c r="F70" i="8"/>
  <c r="E70" i="8"/>
  <c r="D70" i="8"/>
  <c r="C70" i="8"/>
  <c r="F69" i="8"/>
  <c r="E69" i="8"/>
  <c r="D69" i="8"/>
  <c r="C69" i="8"/>
  <c r="F68" i="8"/>
  <c r="E68" i="8"/>
  <c r="D68" i="8"/>
  <c r="C68" i="8"/>
  <c r="F67" i="8"/>
  <c r="E67" i="8"/>
  <c r="D67" i="8"/>
  <c r="C67" i="8"/>
  <c r="F66" i="8"/>
  <c r="E66" i="8"/>
  <c r="D66" i="8"/>
  <c r="C66" i="8"/>
  <c r="F65" i="8"/>
  <c r="E65" i="8"/>
  <c r="D65" i="8"/>
  <c r="C65" i="8"/>
  <c r="F64" i="8"/>
  <c r="E64" i="8"/>
  <c r="D64" i="8"/>
  <c r="C64" i="8"/>
  <c r="F63" i="8"/>
  <c r="E63" i="8"/>
  <c r="D63" i="8"/>
  <c r="C63" i="8"/>
  <c r="F62" i="8"/>
  <c r="E62" i="8"/>
  <c r="D62" i="8"/>
  <c r="C62" i="8"/>
  <c r="F61" i="8"/>
  <c r="E61" i="8"/>
  <c r="D61" i="8"/>
  <c r="C61" i="8"/>
  <c r="F60" i="8"/>
  <c r="E60" i="8"/>
  <c r="D60" i="8"/>
  <c r="C60" i="8"/>
  <c r="F59" i="8"/>
  <c r="E59" i="8"/>
  <c r="D59" i="8"/>
  <c r="C59" i="8"/>
  <c r="F58" i="8"/>
  <c r="E58" i="8"/>
  <c r="D58" i="8"/>
  <c r="C58" i="8"/>
  <c r="F57" i="8"/>
  <c r="E57" i="8"/>
  <c r="D57" i="8"/>
  <c r="C57" i="8"/>
  <c r="F56" i="8"/>
  <c r="E56" i="8"/>
  <c r="D56" i="8"/>
  <c r="C56" i="8"/>
  <c r="F55" i="8"/>
  <c r="E55" i="8"/>
  <c r="D55" i="8"/>
  <c r="C55" i="8"/>
  <c r="F54" i="8"/>
  <c r="E54" i="8"/>
  <c r="D54" i="8"/>
  <c r="C54" i="8"/>
  <c r="F53" i="8"/>
  <c r="E53" i="8"/>
  <c r="D53" i="8"/>
  <c r="C53" i="8"/>
  <c r="F52" i="8"/>
  <c r="E52" i="8"/>
  <c r="D52" i="8"/>
  <c r="C52" i="8"/>
  <c r="F51" i="8"/>
  <c r="E51" i="8"/>
  <c r="D51" i="8"/>
  <c r="C51" i="8"/>
  <c r="F50" i="8"/>
  <c r="E50" i="8"/>
  <c r="D50" i="8"/>
  <c r="C50" i="8"/>
  <c r="F49" i="8"/>
  <c r="E49" i="8"/>
  <c r="D49" i="8"/>
  <c r="C49" i="8"/>
  <c r="F48" i="8"/>
  <c r="E48" i="8"/>
  <c r="D48" i="8"/>
  <c r="C48" i="8"/>
  <c r="F47" i="8"/>
  <c r="E47" i="8"/>
  <c r="D47" i="8"/>
  <c r="C47" i="8"/>
  <c r="F46" i="8"/>
  <c r="E46" i="8"/>
  <c r="D46" i="8"/>
  <c r="C46" i="8"/>
  <c r="F45" i="8"/>
  <c r="E45" i="8"/>
  <c r="D45" i="8"/>
  <c r="C45" i="8"/>
  <c r="F44" i="8"/>
  <c r="E44" i="8"/>
  <c r="D44" i="8"/>
  <c r="C44" i="8"/>
  <c r="F43" i="8"/>
  <c r="E43" i="8"/>
  <c r="D43" i="8"/>
  <c r="C43" i="8"/>
  <c r="F42" i="8"/>
  <c r="E42" i="8"/>
  <c r="D42" i="8"/>
  <c r="C42" i="8"/>
  <c r="F41" i="8"/>
  <c r="E41" i="8"/>
  <c r="D41" i="8"/>
  <c r="C41" i="8"/>
  <c r="F40" i="8"/>
  <c r="E40" i="8"/>
  <c r="D40" i="8"/>
  <c r="C40" i="8"/>
  <c r="F39" i="8"/>
  <c r="E39" i="8"/>
  <c r="D39" i="8"/>
  <c r="C39" i="8"/>
  <c r="F38" i="8"/>
  <c r="E38" i="8"/>
  <c r="D38" i="8"/>
  <c r="C38" i="8"/>
  <c r="F37" i="8"/>
  <c r="E37" i="8"/>
  <c r="D37" i="8"/>
  <c r="C37" i="8"/>
  <c r="F36" i="8"/>
  <c r="E36" i="8"/>
  <c r="D36" i="8"/>
  <c r="C36" i="8"/>
  <c r="F35" i="8"/>
  <c r="E35" i="8"/>
  <c r="D35" i="8"/>
  <c r="C35" i="8"/>
  <c r="F34" i="8"/>
  <c r="E34" i="8"/>
  <c r="D34" i="8"/>
  <c r="C34" i="8"/>
  <c r="F33" i="8"/>
  <c r="E33" i="8"/>
  <c r="D33" i="8"/>
  <c r="C33" i="8"/>
  <c r="F32" i="8"/>
  <c r="E32" i="8"/>
  <c r="D32" i="8"/>
  <c r="C32" i="8"/>
  <c r="F31" i="8"/>
  <c r="E31" i="8"/>
  <c r="D31" i="8"/>
  <c r="C31" i="8"/>
  <c r="F30" i="8"/>
  <c r="E30" i="8"/>
  <c r="D30" i="8"/>
  <c r="C30" i="8"/>
  <c r="F29" i="8"/>
  <c r="E29" i="8"/>
  <c r="D29" i="8"/>
  <c r="C29" i="8"/>
  <c r="F28" i="8"/>
  <c r="E28" i="8"/>
  <c r="D28" i="8"/>
  <c r="C28" i="8"/>
  <c r="F27" i="8"/>
  <c r="E27" i="8"/>
  <c r="D27" i="8"/>
  <c r="C27" i="8"/>
  <c r="F26" i="8"/>
  <c r="E26" i="8"/>
  <c r="D26" i="8"/>
  <c r="C26" i="8"/>
  <c r="F25" i="8"/>
  <c r="E25" i="8"/>
  <c r="D25" i="8"/>
  <c r="C25" i="8"/>
  <c r="F24" i="8"/>
  <c r="E24" i="8"/>
  <c r="D24" i="8"/>
  <c r="C24" i="8"/>
  <c r="F23" i="8"/>
  <c r="E23" i="8"/>
  <c r="C23" i="8"/>
  <c r="F22" i="8"/>
  <c r="E22" i="8"/>
  <c r="D22" i="8"/>
  <c r="C22" i="8"/>
  <c r="F21" i="8"/>
  <c r="E21" i="8"/>
  <c r="D21" i="8"/>
  <c r="C21" i="8"/>
  <c r="F20" i="8"/>
  <c r="E20" i="8"/>
  <c r="D20" i="8"/>
  <c r="C20" i="8"/>
  <c r="F19" i="8"/>
  <c r="E19" i="8"/>
  <c r="D19" i="8"/>
  <c r="C19" i="8"/>
  <c r="F18" i="8"/>
  <c r="E18" i="8"/>
  <c r="D18" i="8"/>
  <c r="C18" i="8"/>
  <c r="F17" i="8"/>
  <c r="E17" i="8"/>
  <c r="D17" i="8"/>
  <c r="C17" i="8"/>
  <c r="F16" i="8"/>
  <c r="E16" i="8"/>
  <c r="D16" i="8"/>
  <c r="C16" i="8"/>
  <c r="F15" i="8"/>
  <c r="E15" i="8"/>
  <c r="D15" i="8"/>
  <c r="C15" i="8"/>
  <c r="F14" i="8"/>
  <c r="E14" i="8"/>
  <c r="D14" i="8"/>
  <c r="C14" i="8"/>
  <c r="F13" i="8"/>
  <c r="E13" i="8"/>
  <c r="D13" i="8"/>
  <c r="C13" i="8"/>
  <c r="F12" i="8"/>
  <c r="E12" i="8"/>
  <c r="D12" i="8"/>
  <c r="C12" i="8"/>
  <c r="F11" i="8"/>
  <c r="E11" i="8"/>
  <c r="D11" i="8"/>
  <c r="C11" i="8"/>
  <c r="F9" i="8"/>
  <c r="E9" i="8"/>
  <c r="D9" i="8"/>
  <c r="C9" i="8"/>
  <c r="F8" i="8"/>
  <c r="E8" i="8"/>
  <c r="D8" i="8"/>
  <c r="C8" i="8"/>
  <c r="F7" i="8"/>
  <c r="E7" i="8"/>
  <c r="D7" i="8"/>
  <c r="C7" i="8"/>
  <c r="E453" i="7"/>
  <c r="D453" i="7"/>
  <c r="C453" i="7"/>
  <c r="E452" i="7"/>
  <c r="D452" i="7"/>
  <c r="C452" i="7"/>
  <c r="E451" i="7"/>
  <c r="D451" i="7"/>
  <c r="C451" i="7"/>
  <c r="E450" i="7"/>
  <c r="D450" i="7"/>
  <c r="C450" i="7"/>
  <c r="E449" i="7"/>
  <c r="D449" i="7"/>
  <c r="C449" i="7"/>
  <c r="E448" i="7"/>
  <c r="D448" i="7"/>
  <c r="C448" i="7"/>
  <c r="E447" i="7"/>
  <c r="D447" i="7"/>
  <c r="C447" i="7"/>
  <c r="E446" i="7"/>
  <c r="D446" i="7"/>
  <c r="C446" i="7"/>
  <c r="E445" i="7"/>
  <c r="D445" i="7"/>
  <c r="C445" i="7"/>
  <c r="E444" i="7"/>
  <c r="D444" i="7"/>
  <c r="C444" i="7"/>
  <c r="E443" i="7"/>
  <c r="D443" i="7"/>
  <c r="C443" i="7"/>
  <c r="E442" i="7"/>
  <c r="D442" i="7"/>
  <c r="C442" i="7"/>
  <c r="E441" i="7"/>
  <c r="D441" i="7"/>
  <c r="C441" i="7"/>
  <c r="E440" i="7"/>
  <c r="D440" i="7"/>
  <c r="C440" i="7"/>
  <c r="E439" i="7"/>
  <c r="D439" i="7"/>
  <c r="C439" i="7"/>
  <c r="E438" i="7"/>
  <c r="D438" i="7"/>
  <c r="C438" i="7"/>
  <c r="E437" i="7"/>
  <c r="D437" i="7"/>
  <c r="C437" i="7"/>
  <c r="E436" i="7"/>
  <c r="D436" i="7"/>
  <c r="C436" i="7"/>
  <c r="E435" i="7"/>
  <c r="D435" i="7"/>
  <c r="C435" i="7"/>
  <c r="E434" i="7"/>
  <c r="D434" i="7"/>
  <c r="C434" i="7"/>
  <c r="E433" i="7"/>
  <c r="D433" i="7"/>
  <c r="C433" i="7"/>
  <c r="E432" i="7"/>
  <c r="D432" i="7"/>
  <c r="C432" i="7"/>
  <c r="E431" i="7"/>
  <c r="D431" i="7"/>
  <c r="C431" i="7"/>
  <c r="E430" i="7"/>
  <c r="D430" i="7"/>
  <c r="C430" i="7"/>
  <c r="E429" i="7"/>
  <c r="D429" i="7"/>
  <c r="C429" i="7"/>
  <c r="E428" i="7"/>
  <c r="D428" i="7"/>
  <c r="C428" i="7"/>
  <c r="E427" i="7"/>
  <c r="D427" i="7"/>
  <c r="C427" i="7"/>
  <c r="E426" i="7"/>
  <c r="D426" i="7"/>
  <c r="C426" i="7"/>
  <c r="E425" i="7"/>
  <c r="D425" i="7"/>
  <c r="C425" i="7"/>
  <c r="E424" i="7"/>
  <c r="D424" i="7"/>
  <c r="C424" i="7"/>
  <c r="E423" i="7"/>
  <c r="D423" i="7"/>
  <c r="C423" i="7"/>
  <c r="E422" i="7"/>
  <c r="D422" i="7"/>
  <c r="C422" i="7"/>
  <c r="E421" i="7"/>
  <c r="D421" i="7"/>
  <c r="C421" i="7"/>
  <c r="E420" i="7"/>
  <c r="D420" i="7"/>
  <c r="C420" i="7"/>
  <c r="E419" i="7"/>
  <c r="D419" i="7"/>
  <c r="C419" i="7"/>
  <c r="E418" i="7"/>
  <c r="D418" i="7"/>
  <c r="C418" i="7"/>
  <c r="E417" i="7"/>
  <c r="D417" i="7"/>
  <c r="C417" i="7"/>
  <c r="E416" i="7"/>
  <c r="D416" i="7"/>
  <c r="C416" i="7"/>
  <c r="E415" i="7"/>
  <c r="D415" i="7"/>
  <c r="C415" i="7"/>
  <c r="E414" i="7"/>
  <c r="D414" i="7"/>
  <c r="C414" i="7"/>
  <c r="E413" i="7"/>
  <c r="D413" i="7"/>
  <c r="C413" i="7"/>
  <c r="E412" i="7"/>
  <c r="D412" i="7"/>
  <c r="C412" i="7"/>
  <c r="E411" i="7"/>
  <c r="D411" i="7"/>
  <c r="C411" i="7"/>
  <c r="E410" i="7"/>
  <c r="D410" i="7"/>
  <c r="C410" i="7"/>
  <c r="E408" i="7"/>
  <c r="D408" i="7"/>
  <c r="C408" i="7"/>
  <c r="E407" i="7"/>
  <c r="D407" i="7"/>
  <c r="C407" i="7"/>
  <c r="E406" i="7"/>
  <c r="D406" i="7"/>
  <c r="C406" i="7"/>
  <c r="E405" i="7"/>
  <c r="D405" i="7"/>
  <c r="C405" i="7"/>
  <c r="E404" i="7"/>
  <c r="D404" i="7"/>
  <c r="C404" i="7"/>
  <c r="E403" i="7"/>
  <c r="D403" i="7"/>
  <c r="C403" i="7"/>
  <c r="E402" i="7"/>
  <c r="D402" i="7"/>
  <c r="C402" i="7"/>
  <c r="E401" i="7"/>
  <c r="D401" i="7"/>
  <c r="C401" i="7"/>
  <c r="E400" i="7"/>
  <c r="D400" i="7"/>
  <c r="C400" i="7"/>
  <c r="E399" i="7"/>
  <c r="D399" i="7"/>
  <c r="C399" i="7"/>
  <c r="E398" i="7"/>
  <c r="D398" i="7"/>
  <c r="C398" i="7"/>
  <c r="E397" i="7"/>
  <c r="D397" i="7"/>
  <c r="C397" i="7"/>
  <c r="E396" i="7"/>
  <c r="D396" i="7"/>
  <c r="C396" i="7"/>
  <c r="E394" i="7"/>
  <c r="D394" i="7"/>
  <c r="C394" i="7"/>
  <c r="E393" i="7"/>
  <c r="D393" i="7"/>
  <c r="C393" i="7"/>
  <c r="E392" i="7"/>
  <c r="D392" i="7"/>
  <c r="C392" i="7"/>
  <c r="E391" i="7"/>
  <c r="D391" i="7"/>
  <c r="C391" i="7"/>
  <c r="E390" i="7"/>
  <c r="D390" i="7"/>
  <c r="C390" i="7"/>
  <c r="E389" i="7"/>
  <c r="D389" i="7"/>
  <c r="C389" i="7"/>
  <c r="E388" i="7"/>
  <c r="D388" i="7"/>
  <c r="C388" i="7"/>
  <c r="E387" i="7"/>
  <c r="D387" i="7"/>
  <c r="C387" i="7"/>
  <c r="E386" i="7"/>
  <c r="D386" i="7"/>
  <c r="C386" i="7"/>
  <c r="E385" i="7"/>
  <c r="D385" i="7"/>
  <c r="C385" i="7"/>
  <c r="E384" i="7"/>
  <c r="D384" i="7"/>
  <c r="C384" i="7"/>
  <c r="E383" i="7"/>
  <c r="D383" i="7"/>
  <c r="C383" i="7"/>
  <c r="E382" i="7"/>
  <c r="D382" i="7"/>
  <c r="C382" i="7"/>
  <c r="E381" i="7"/>
  <c r="D381" i="7"/>
  <c r="C381" i="7"/>
  <c r="E380" i="7"/>
  <c r="D380" i="7"/>
  <c r="C380" i="7"/>
  <c r="E379" i="7"/>
  <c r="D379" i="7"/>
  <c r="C379" i="7"/>
  <c r="E378" i="7"/>
  <c r="D378" i="7"/>
  <c r="C378" i="7"/>
  <c r="E377" i="7"/>
  <c r="D377" i="7"/>
  <c r="C377" i="7"/>
  <c r="E376" i="7"/>
  <c r="D376" i="7"/>
  <c r="C376" i="7"/>
  <c r="E375" i="7"/>
  <c r="D375" i="7"/>
  <c r="C375" i="7"/>
  <c r="E374" i="7"/>
  <c r="D374" i="7"/>
  <c r="C374" i="7"/>
  <c r="E373" i="7"/>
  <c r="D373" i="7"/>
  <c r="C373" i="7"/>
  <c r="E372" i="7"/>
  <c r="D372" i="7"/>
  <c r="C372" i="7"/>
  <c r="E371" i="7"/>
  <c r="D371" i="7"/>
  <c r="C371" i="7"/>
  <c r="E370" i="7"/>
  <c r="D370" i="7"/>
  <c r="C370" i="7"/>
  <c r="E369" i="7"/>
  <c r="D369" i="7"/>
  <c r="C369" i="7"/>
  <c r="E368" i="7"/>
  <c r="D368" i="7"/>
  <c r="C368" i="7"/>
  <c r="E366" i="7"/>
  <c r="D366" i="7"/>
  <c r="C366" i="7"/>
  <c r="E364" i="7"/>
  <c r="D364" i="7"/>
  <c r="C364" i="7"/>
  <c r="E363" i="7"/>
  <c r="D363" i="7"/>
  <c r="C363" i="7"/>
  <c r="E362" i="7"/>
  <c r="D362" i="7"/>
  <c r="C362" i="7"/>
  <c r="E361" i="7"/>
  <c r="D361" i="7"/>
  <c r="C361" i="7"/>
  <c r="E360" i="7"/>
  <c r="D360" i="7"/>
  <c r="C360" i="7"/>
  <c r="E359" i="7"/>
  <c r="D359" i="7"/>
  <c r="C359" i="7"/>
  <c r="E358" i="7"/>
  <c r="D358" i="7"/>
  <c r="C358" i="7"/>
  <c r="E357" i="7"/>
  <c r="D357" i="7"/>
  <c r="C357" i="7"/>
  <c r="E356" i="7"/>
  <c r="D356" i="7"/>
  <c r="C356" i="7"/>
  <c r="E355" i="7"/>
  <c r="D355" i="7"/>
  <c r="C355" i="7"/>
  <c r="E354" i="7"/>
  <c r="D354" i="7"/>
  <c r="C354" i="7"/>
  <c r="E353" i="7"/>
  <c r="D353" i="7"/>
  <c r="C353" i="7"/>
  <c r="E352" i="7"/>
  <c r="D352" i="7"/>
  <c r="C352" i="7"/>
  <c r="E351" i="7"/>
  <c r="D351" i="7"/>
  <c r="C351" i="7"/>
  <c r="E350" i="7"/>
  <c r="D350" i="7"/>
  <c r="C350" i="7"/>
  <c r="E349" i="7"/>
  <c r="D349" i="7"/>
  <c r="C349" i="7"/>
  <c r="E348" i="7"/>
  <c r="D348" i="7"/>
  <c r="C348" i="7"/>
  <c r="E347" i="7"/>
  <c r="D347" i="7"/>
  <c r="C347" i="7"/>
  <c r="E346" i="7"/>
  <c r="D346" i="7"/>
  <c r="C346" i="7"/>
  <c r="E345" i="7"/>
  <c r="D345" i="7"/>
  <c r="C345" i="7"/>
  <c r="E344" i="7"/>
  <c r="D344" i="7"/>
  <c r="C344" i="7"/>
  <c r="E343" i="7"/>
  <c r="D343" i="7"/>
  <c r="C343" i="7"/>
  <c r="E342" i="7"/>
  <c r="D342" i="7"/>
  <c r="C342" i="7"/>
  <c r="E341" i="7"/>
  <c r="D341" i="7"/>
  <c r="C341" i="7"/>
  <c r="E340" i="7"/>
  <c r="D340" i="7"/>
  <c r="C340" i="7"/>
  <c r="E339" i="7"/>
  <c r="D339" i="7"/>
  <c r="C339" i="7"/>
  <c r="E338" i="7"/>
  <c r="D338" i="7"/>
  <c r="C338" i="7"/>
  <c r="E337" i="7"/>
  <c r="D337" i="7"/>
  <c r="C337" i="7"/>
  <c r="E336" i="7"/>
  <c r="D336" i="7"/>
  <c r="C336" i="7"/>
  <c r="E332" i="7"/>
  <c r="D332" i="7"/>
  <c r="C332" i="7"/>
  <c r="E331" i="7"/>
  <c r="D331" i="7"/>
  <c r="C331" i="7"/>
  <c r="E330" i="7"/>
  <c r="D330" i="7"/>
  <c r="C330" i="7"/>
  <c r="E329" i="7"/>
  <c r="D329" i="7"/>
  <c r="C329" i="7"/>
  <c r="E328" i="7"/>
  <c r="D328" i="7"/>
  <c r="C328" i="7"/>
  <c r="E327" i="7"/>
  <c r="D327" i="7"/>
  <c r="C327" i="7"/>
  <c r="E326" i="7"/>
  <c r="D326" i="7"/>
  <c r="C326" i="7"/>
  <c r="E325" i="7"/>
  <c r="D325" i="7"/>
  <c r="C325" i="7"/>
  <c r="E324" i="7"/>
  <c r="D324" i="7"/>
  <c r="C324" i="7"/>
  <c r="E323" i="7"/>
  <c r="D323" i="7"/>
  <c r="C323" i="7"/>
  <c r="E322" i="7"/>
  <c r="D322" i="7"/>
  <c r="C322" i="7"/>
  <c r="E321" i="7"/>
  <c r="D321" i="7"/>
  <c r="C321" i="7"/>
  <c r="E320" i="7"/>
  <c r="D320" i="7"/>
  <c r="C320" i="7"/>
  <c r="E319" i="7"/>
  <c r="D319" i="7"/>
  <c r="C319" i="7"/>
  <c r="E318" i="7"/>
  <c r="D318" i="7"/>
  <c r="C318" i="7"/>
  <c r="E317" i="7"/>
  <c r="D317" i="7"/>
  <c r="C317" i="7"/>
  <c r="E316" i="7"/>
  <c r="D316" i="7"/>
  <c r="C316" i="7"/>
  <c r="E315" i="7"/>
  <c r="D315" i="7"/>
  <c r="C315" i="7"/>
  <c r="E314" i="7"/>
  <c r="D314" i="7"/>
  <c r="C314" i="7"/>
  <c r="E313" i="7"/>
  <c r="D313" i="7"/>
  <c r="C313" i="7"/>
  <c r="E312" i="7"/>
  <c r="D312" i="7"/>
  <c r="C312" i="7"/>
  <c r="E311" i="7"/>
  <c r="D311" i="7"/>
  <c r="C311" i="7"/>
  <c r="E310" i="7"/>
  <c r="D310" i="7"/>
  <c r="C310" i="7"/>
  <c r="E309" i="7"/>
  <c r="D309" i="7"/>
  <c r="C309" i="7"/>
  <c r="E308" i="7"/>
  <c r="D308" i="7"/>
  <c r="C308" i="7"/>
  <c r="E307" i="7"/>
  <c r="D307" i="7"/>
  <c r="C307" i="7"/>
  <c r="E306" i="7"/>
  <c r="D306" i="7"/>
  <c r="C306" i="7"/>
  <c r="E305" i="7"/>
  <c r="D305" i="7"/>
  <c r="C305" i="7"/>
  <c r="E304" i="7"/>
  <c r="D304" i="7"/>
  <c r="C304" i="7"/>
  <c r="E303" i="7"/>
  <c r="D303" i="7"/>
  <c r="C303" i="7"/>
  <c r="E302" i="7"/>
  <c r="D302" i="7"/>
  <c r="C302" i="7"/>
  <c r="E301" i="7"/>
  <c r="D301" i="7"/>
  <c r="C301" i="7"/>
  <c r="E300" i="7"/>
  <c r="D300" i="7"/>
  <c r="C300" i="7"/>
  <c r="E299" i="7"/>
  <c r="D299" i="7"/>
  <c r="C299" i="7"/>
  <c r="E298" i="7"/>
  <c r="D298" i="7"/>
  <c r="C298" i="7"/>
  <c r="E297" i="7"/>
  <c r="D297" i="7"/>
  <c r="C297" i="7"/>
  <c r="E296" i="7"/>
  <c r="D296" i="7"/>
  <c r="C296" i="7"/>
  <c r="E295" i="7"/>
  <c r="D295" i="7"/>
  <c r="C295" i="7"/>
  <c r="E294" i="7"/>
  <c r="D294" i="7"/>
  <c r="C294" i="7"/>
  <c r="E293" i="7"/>
  <c r="D293" i="7"/>
  <c r="C293" i="7"/>
  <c r="E292" i="7"/>
  <c r="D292" i="7"/>
  <c r="C292" i="7"/>
  <c r="E290" i="7"/>
  <c r="D290" i="7"/>
  <c r="C290" i="7"/>
  <c r="E289" i="7"/>
  <c r="D289" i="7"/>
  <c r="C289" i="7"/>
  <c r="E288" i="7"/>
  <c r="D288" i="7"/>
  <c r="C288" i="7"/>
  <c r="E287" i="7"/>
  <c r="D287" i="7"/>
  <c r="C287" i="7"/>
  <c r="E286" i="7"/>
  <c r="D286" i="7"/>
  <c r="C286" i="7"/>
  <c r="E285" i="7"/>
  <c r="D285" i="7"/>
  <c r="C285" i="7"/>
  <c r="E284" i="7"/>
  <c r="D284" i="7"/>
  <c r="C284" i="7"/>
  <c r="E283" i="7"/>
  <c r="D283" i="7"/>
  <c r="C283" i="7"/>
  <c r="E282" i="7"/>
  <c r="D282" i="7"/>
  <c r="C282" i="7"/>
  <c r="E281" i="7"/>
  <c r="D281" i="7"/>
  <c r="C281" i="7"/>
  <c r="E280" i="7"/>
  <c r="D280" i="7"/>
  <c r="C280" i="7"/>
  <c r="E279" i="7"/>
  <c r="D279" i="7"/>
  <c r="C279" i="7"/>
  <c r="E278" i="7"/>
  <c r="D278" i="7"/>
  <c r="C278" i="7"/>
  <c r="E277" i="7"/>
  <c r="D277" i="7"/>
  <c r="C277" i="7"/>
  <c r="E276" i="7"/>
  <c r="D276" i="7"/>
  <c r="C276" i="7"/>
  <c r="E275" i="7"/>
  <c r="D275" i="7"/>
  <c r="C275" i="7"/>
  <c r="E274" i="7"/>
  <c r="D274" i="7"/>
  <c r="C274" i="7"/>
  <c r="E273" i="7"/>
  <c r="D273" i="7"/>
  <c r="C273" i="7"/>
  <c r="E272" i="7"/>
  <c r="D272" i="7"/>
  <c r="C272" i="7"/>
  <c r="E271" i="7"/>
  <c r="D271" i="7"/>
  <c r="C271" i="7"/>
  <c r="E270" i="7"/>
  <c r="D270" i="7"/>
  <c r="C270" i="7"/>
  <c r="E269" i="7"/>
  <c r="D269" i="7"/>
  <c r="C269" i="7"/>
  <c r="E268" i="7"/>
  <c r="D268" i="7"/>
  <c r="C268" i="7"/>
  <c r="E267" i="7"/>
  <c r="D267" i="7"/>
  <c r="C267" i="7"/>
  <c r="E266" i="7"/>
  <c r="D266" i="7"/>
  <c r="C266" i="7"/>
  <c r="E265" i="7"/>
  <c r="D265" i="7"/>
  <c r="C265" i="7"/>
  <c r="E264" i="7"/>
  <c r="D264" i="7"/>
  <c r="C264" i="7"/>
  <c r="E263" i="7"/>
  <c r="D263" i="7"/>
  <c r="C263" i="7"/>
  <c r="E262" i="7"/>
  <c r="D262" i="7"/>
  <c r="C262" i="7"/>
  <c r="E261" i="7"/>
  <c r="D261" i="7"/>
  <c r="C261" i="7"/>
  <c r="E260" i="7"/>
  <c r="D260" i="7"/>
  <c r="C260" i="7"/>
  <c r="E259" i="7"/>
  <c r="D259" i="7"/>
  <c r="C259" i="7"/>
  <c r="E258" i="7"/>
  <c r="D258" i="7"/>
  <c r="C258" i="7"/>
  <c r="E257" i="7"/>
  <c r="D257" i="7"/>
  <c r="C257" i="7"/>
  <c r="E256" i="7"/>
  <c r="D256" i="7"/>
  <c r="C256" i="7"/>
  <c r="E255" i="7"/>
  <c r="D255" i="7"/>
  <c r="C255" i="7"/>
  <c r="E254" i="7"/>
  <c r="D254" i="7"/>
  <c r="C254" i="7"/>
  <c r="E252" i="7"/>
  <c r="D252" i="7"/>
  <c r="C252" i="7"/>
  <c r="E251" i="7"/>
  <c r="D251" i="7"/>
  <c r="C251" i="7"/>
  <c r="E250" i="7"/>
  <c r="D250" i="7"/>
  <c r="C250" i="7"/>
  <c r="E249" i="7"/>
  <c r="D249" i="7"/>
  <c r="C249" i="7"/>
  <c r="E248" i="7"/>
  <c r="D248" i="7"/>
  <c r="C248" i="7"/>
  <c r="E247" i="7"/>
  <c r="D247" i="7"/>
  <c r="C247" i="7"/>
  <c r="E246" i="7"/>
  <c r="D246" i="7"/>
  <c r="C246" i="7"/>
  <c r="E245" i="7"/>
  <c r="D245" i="7"/>
  <c r="C245" i="7"/>
  <c r="E244" i="7"/>
  <c r="D244" i="7"/>
  <c r="C244" i="7"/>
  <c r="E243" i="7"/>
  <c r="D243" i="7"/>
  <c r="C243" i="7"/>
  <c r="E242" i="7"/>
  <c r="D242" i="7"/>
  <c r="C242" i="7"/>
  <c r="E241" i="7"/>
  <c r="D241" i="7"/>
  <c r="C241" i="7"/>
  <c r="E240" i="7"/>
  <c r="D240" i="7"/>
  <c r="C240" i="7"/>
  <c r="E239" i="7"/>
  <c r="D239" i="7"/>
  <c r="C239" i="7"/>
  <c r="E238" i="7"/>
  <c r="D238" i="7"/>
  <c r="C238" i="7"/>
  <c r="E237" i="7"/>
  <c r="D237" i="7"/>
  <c r="C237" i="7"/>
  <c r="E236" i="7"/>
  <c r="D236" i="7"/>
  <c r="C236" i="7"/>
  <c r="E235" i="7"/>
  <c r="D235" i="7"/>
  <c r="C235" i="7"/>
  <c r="E234" i="7"/>
  <c r="D234" i="7"/>
  <c r="C234" i="7"/>
  <c r="E233" i="7"/>
  <c r="D233" i="7"/>
  <c r="C233" i="7"/>
  <c r="E232" i="7"/>
  <c r="D232" i="7"/>
  <c r="C232" i="7"/>
  <c r="E231" i="7"/>
  <c r="D231" i="7"/>
  <c r="C231" i="7"/>
  <c r="E230" i="7"/>
  <c r="D230" i="7"/>
  <c r="C230" i="7"/>
  <c r="E229" i="7"/>
  <c r="D229" i="7"/>
  <c r="C229" i="7"/>
  <c r="E228" i="7"/>
  <c r="D228" i="7"/>
  <c r="C228" i="7"/>
  <c r="E227" i="7"/>
  <c r="D227" i="7"/>
  <c r="C227" i="7"/>
  <c r="E226" i="7"/>
  <c r="D226" i="7"/>
  <c r="C226" i="7"/>
  <c r="E225" i="7"/>
  <c r="D225" i="7"/>
  <c r="C225" i="7"/>
  <c r="E224" i="7"/>
  <c r="D224" i="7"/>
  <c r="C224" i="7"/>
  <c r="E223" i="7"/>
  <c r="D223" i="7"/>
  <c r="C223" i="7"/>
  <c r="E222" i="7"/>
  <c r="D222" i="7"/>
  <c r="C222" i="7"/>
  <c r="E221" i="7"/>
  <c r="D221" i="7"/>
  <c r="C221" i="7"/>
  <c r="E220" i="7"/>
  <c r="D220" i="7"/>
  <c r="C220" i="7"/>
  <c r="E219" i="7"/>
  <c r="D219" i="7"/>
  <c r="C219" i="7"/>
  <c r="E217" i="7"/>
  <c r="D217" i="7"/>
  <c r="C217" i="7"/>
  <c r="E216" i="7"/>
  <c r="D216" i="7"/>
  <c r="C216" i="7"/>
  <c r="E215" i="7"/>
  <c r="D215" i="7"/>
  <c r="C215" i="7"/>
  <c r="E214" i="7"/>
  <c r="D214" i="7"/>
  <c r="C214" i="7"/>
  <c r="E213" i="7"/>
  <c r="D213" i="7"/>
  <c r="C213" i="7"/>
  <c r="E212" i="7"/>
  <c r="D212" i="7"/>
  <c r="C212" i="7"/>
  <c r="E211" i="7"/>
  <c r="D211" i="7"/>
  <c r="C211" i="7"/>
  <c r="E210" i="7"/>
  <c r="D210" i="7"/>
  <c r="C210" i="7"/>
  <c r="E209" i="7"/>
  <c r="D209" i="7"/>
  <c r="C209" i="7"/>
  <c r="E208" i="7"/>
  <c r="D208" i="7"/>
  <c r="C208" i="7"/>
  <c r="E207" i="7"/>
  <c r="D207" i="7"/>
  <c r="C207" i="7"/>
  <c r="E206" i="7"/>
  <c r="D206" i="7"/>
  <c r="C206" i="7"/>
  <c r="E205" i="7"/>
  <c r="D205" i="7"/>
  <c r="C205" i="7"/>
  <c r="E204" i="7"/>
  <c r="D204" i="7"/>
  <c r="C204" i="7"/>
  <c r="E203" i="7"/>
  <c r="D203" i="7"/>
  <c r="C203" i="7"/>
  <c r="E202" i="7"/>
  <c r="D202" i="7"/>
  <c r="C202" i="7"/>
  <c r="E201" i="7"/>
  <c r="D201" i="7"/>
  <c r="C201" i="7"/>
  <c r="E199" i="7"/>
  <c r="D199" i="7"/>
  <c r="C199" i="7"/>
  <c r="E198" i="7"/>
  <c r="D198" i="7"/>
  <c r="C198" i="7"/>
  <c r="E197" i="7"/>
  <c r="D197" i="7"/>
  <c r="C197" i="7"/>
  <c r="E196" i="7"/>
  <c r="D196" i="7"/>
  <c r="C196" i="7"/>
  <c r="E195" i="7"/>
  <c r="D195" i="7"/>
  <c r="C195" i="7"/>
  <c r="E194" i="7"/>
  <c r="D194" i="7"/>
  <c r="C194" i="7"/>
  <c r="E193" i="7"/>
  <c r="D193" i="7"/>
  <c r="C193" i="7"/>
  <c r="E192" i="7"/>
  <c r="D192" i="7"/>
  <c r="C192" i="7"/>
  <c r="E191" i="7"/>
  <c r="D191" i="7"/>
  <c r="C191" i="7"/>
  <c r="E190" i="7"/>
  <c r="D190" i="7"/>
  <c r="C190" i="7"/>
  <c r="E189" i="7"/>
  <c r="D189" i="7"/>
  <c r="C189" i="7"/>
  <c r="E188" i="7"/>
  <c r="D188" i="7"/>
  <c r="C188" i="7"/>
  <c r="E187" i="7"/>
  <c r="D187" i="7"/>
  <c r="C187" i="7"/>
  <c r="E186" i="7"/>
  <c r="D186" i="7"/>
  <c r="C186" i="7"/>
  <c r="E185" i="7"/>
  <c r="D185" i="7"/>
  <c r="C185" i="7"/>
  <c r="E184" i="7"/>
  <c r="D184" i="7"/>
  <c r="C184" i="7"/>
  <c r="E183" i="7"/>
  <c r="D183" i="7"/>
  <c r="C183" i="7"/>
  <c r="E182" i="7"/>
  <c r="D182" i="7"/>
  <c r="C182" i="7"/>
  <c r="E181" i="7"/>
  <c r="D181" i="7"/>
  <c r="C181" i="7"/>
  <c r="E180" i="7"/>
  <c r="D180" i="7"/>
  <c r="C180" i="7"/>
  <c r="E179" i="7"/>
  <c r="D179" i="7"/>
  <c r="C179" i="7"/>
  <c r="E178" i="7"/>
  <c r="D178" i="7"/>
  <c r="C178" i="7"/>
  <c r="E177" i="7"/>
  <c r="D177" i="7"/>
  <c r="C177" i="7"/>
  <c r="E176" i="7"/>
  <c r="D176" i="7"/>
  <c r="C176" i="7"/>
  <c r="E175" i="7"/>
  <c r="D175" i="7"/>
  <c r="C175" i="7"/>
  <c r="E174" i="7"/>
  <c r="D174" i="7"/>
  <c r="C174" i="7"/>
  <c r="E173" i="7"/>
  <c r="D173" i="7"/>
  <c r="C173" i="7"/>
  <c r="E172" i="7"/>
  <c r="D172" i="7"/>
  <c r="C172" i="7"/>
  <c r="E171" i="7"/>
  <c r="D171" i="7"/>
  <c r="C171" i="7"/>
  <c r="E170" i="7"/>
  <c r="D170" i="7"/>
  <c r="C170" i="7"/>
  <c r="E169" i="7"/>
  <c r="D169" i="7"/>
  <c r="C169" i="7"/>
  <c r="E168" i="7"/>
  <c r="D168" i="7"/>
  <c r="C168" i="7"/>
  <c r="E167" i="7"/>
  <c r="D167" i="7"/>
  <c r="C167" i="7"/>
  <c r="E166" i="7"/>
  <c r="D166" i="7"/>
  <c r="C166" i="7"/>
  <c r="E165" i="7"/>
  <c r="D165" i="7"/>
  <c r="C165" i="7"/>
  <c r="E164" i="7"/>
  <c r="D164" i="7"/>
  <c r="C164" i="7"/>
  <c r="E163" i="7"/>
  <c r="D163" i="7"/>
  <c r="C163" i="7"/>
  <c r="E162" i="7"/>
  <c r="D162" i="7"/>
  <c r="C162" i="7"/>
  <c r="E161" i="7"/>
  <c r="D161" i="7"/>
  <c r="C161" i="7"/>
  <c r="E160" i="7"/>
  <c r="D160" i="7"/>
  <c r="C160" i="7"/>
  <c r="E159" i="7"/>
  <c r="D159" i="7"/>
  <c r="C159" i="7"/>
  <c r="E158" i="7"/>
  <c r="D158" i="7"/>
  <c r="C158" i="7"/>
  <c r="E157" i="7"/>
  <c r="D157" i="7"/>
  <c r="C157" i="7"/>
  <c r="E156" i="7"/>
  <c r="D156" i="7"/>
  <c r="C156" i="7"/>
  <c r="E155" i="7"/>
  <c r="D155" i="7"/>
  <c r="C155" i="7"/>
  <c r="E154" i="7"/>
  <c r="D154" i="7"/>
  <c r="C154" i="7"/>
  <c r="E153" i="7"/>
  <c r="D153" i="7"/>
  <c r="C153" i="7"/>
  <c r="E152" i="7"/>
  <c r="D152" i="7"/>
  <c r="C152" i="7"/>
  <c r="E151" i="7"/>
  <c r="D151" i="7"/>
  <c r="C151" i="7"/>
  <c r="E150" i="7"/>
  <c r="D150" i="7"/>
  <c r="C150" i="7"/>
  <c r="E149" i="7"/>
  <c r="D149" i="7"/>
  <c r="C149" i="7"/>
  <c r="E148" i="7"/>
  <c r="D148" i="7"/>
  <c r="C148" i="7"/>
  <c r="E147" i="7"/>
  <c r="D147" i="7"/>
  <c r="C147" i="7"/>
  <c r="E146" i="7"/>
  <c r="D146" i="7"/>
  <c r="C146" i="7"/>
  <c r="E145" i="7"/>
  <c r="D145" i="7"/>
  <c r="C145" i="7"/>
  <c r="E144" i="7"/>
  <c r="D144" i="7"/>
  <c r="C144" i="7"/>
  <c r="E143" i="7"/>
  <c r="D143" i="7"/>
  <c r="C143" i="7"/>
  <c r="E142" i="7"/>
  <c r="D142" i="7"/>
  <c r="C142" i="7"/>
  <c r="E141" i="7"/>
  <c r="D141" i="7"/>
  <c r="C141" i="7"/>
  <c r="E140" i="7"/>
  <c r="D140" i="7"/>
  <c r="C140" i="7"/>
  <c r="E139" i="7"/>
  <c r="D139" i="7"/>
  <c r="C139" i="7"/>
  <c r="E138" i="7"/>
  <c r="D138" i="7"/>
  <c r="C138" i="7"/>
  <c r="E137" i="7"/>
  <c r="D137" i="7"/>
  <c r="C137" i="7"/>
  <c r="E136" i="7"/>
  <c r="D136" i="7"/>
  <c r="C136" i="7"/>
  <c r="E135" i="7"/>
  <c r="D135" i="7"/>
  <c r="C135" i="7"/>
  <c r="E134" i="7"/>
  <c r="D134" i="7"/>
  <c r="C134" i="7"/>
  <c r="E133" i="7"/>
  <c r="D133" i="7"/>
  <c r="C133" i="7"/>
  <c r="E132" i="7"/>
  <c r="D132" i="7"/>
  <c r="C132" i="7"/>
  <c r="E131" i="7"/>
  <c r="D131" i="7"/>
  <c r="C131" i="7"/>
  <c r="E130" i="7"/>
  <c r="D130" i="7"/>
  <c r="C130" i="7"/>
  <c r="E129" i="7"/>
  <c r="D129" i="7"/>
  <c r="C129" i="7"/>
  <c r="E128" i="7"/>
  <c r="D128" i="7"/>
  <c r="C128" i="7"/>
  <c r="E127" i="7"/>
  <c r="D127" i="7"/>
  <c r="C127" i="7"/>
  <c r="E126" i="7"/>
  <c r="D126" i="7"/>
  <c r="C126" i="7"/>
  <c r="E125" i="7"/>
  <c r="D125" i="7"/>
  <c r="C125" i="7"/>
  <c r="E124" i="7"/>
  <c r="D124" i="7"/>
  <c r="C124" i="7"/>
  <c r="E123" i="7"/>
  <c r="D123" i="7"/>
  <c r="C123" i="7"/>
  <c r="E122" i="7"/>
  <c r="D122" i="7"/>
  <c r="C122" i="7"/>
  <c r="E121" i="7"/>
  <c r="D121" i="7"/>
  <c r="C121" i="7"/>
  <c r="E120" i="7"/>
  <c r="D120" i="7"/>
  <c r="C120" i="7"/>
  <c r="E119" i="7"/>
  <c r="D119" i="7"/>
  <c r="C119" i="7"/>
  <c r="E118" i="7"/>
  <c r="D118" i="7"/>
  <c r="C118" i="7"/>
  <c r="E116" i="7"/>
  <c r="D116" i="7"/>
  <c r="C116" i="7"/>
  <c r="E115" i="7"/>
  <c r="D115" i="7"/>
  <c r="C115" i="7"/>
  <c r="E114" i="7"/>
  <c r="D114" i="7"/>
  <c r="C114" i="7"/>
  <c r="E113" i="7"/>
  <c r="D113" i="7"/>
  <c r="C113" i="7"/>
  <c r="E112" i="7"/>
  <c r="D112" i="7"/>
  <c r="C112" i="7"/>
  <c r="E111" i="7"/>
  <c r="D111" i="7"/>
  <c r="C111" i="7"/>
  <c r="E110" i="7"/>
  <c r="D110" i="7"/>
  <c r="C110" i="7"/>
  <c r="E109" i="7"/>
  <c r="D109" i="7"/>
  <c r="C109" i="7"/>
  <c r="E108" i="7"/>
  <c r="D108" i="7"/>
  <c r="C108" i="7"/>
  <c r="E107" i="7"/>
  <c r="D107" i="7"/>
  <c r="C107" i="7"/>
  <c r="E106" i="7"/>
  <c r="D106" i="7"/>
  <c r="C106" i="7"/>
  <c r="E105" i="7"/>
  <c r="D105" i="7"/>
  <c r="C105" i="7"/>
  <c r="E104" i="7"/>
  <c r="D104" i="7"/>
  <c r="C104" i="7"/>
  <c r="E103" i="7"/>
  <c r="D103" i="7"/>
  <c r="C103" i="7"/>
  <c r="E102" i="7"/>
  <c r="D102" i="7"/>
  <c r="C102" i="7"/>
  <c r="E101" i="7"/>
  <c r="D101" i="7"/>
  <c r="C101" i="7"/>
  <c r="E100" i="7"/>
  <c r="D100" i="7"/>
  <c r="C100" i="7"/>
  <c r="E99" i="7"/>
  <c r="D99" i="7"/>
  <c r="C99" i="7"/>
  <c r="E98" i="7"/>
  <c r="D98" i="7"/>
  <c r="C98" i="7"/>
  <c r="E97" i="7"/>
  <c r="D97" i="7"/>
  <c r="C97" i="7"/>
  <c r="E96" i="7"/>
  <c r="D96" i="7"/>
  <c r="C96" i="7"/>
  <c r="E95" i="7"/>
  <c r="D95" i="7"/>
  <c r="C95" i="7"/>
  <c r="E94" i="7"/>
  <c r="D94" i="7"/>
  <c r="C94" i="7"/>
  <c r="E93" i="7"/>
  <c r="D93" i="7"/>
  <c r="C93" i="7"/>
  <c r="E92" i="7"/>
  <c r="D92" i="7"/>
  <c r="C92" i="7"/>
  <c r="E91" i="7"/>
  <c r="D91" i="7"/>
  <c r="C91" i="7"/>
  <c r="E90" i="7"/>
  <c r="D90" i="7"/>
  <c r="C90" i="7"/>
  <c r="E89" i="7"/>
  <c r="D89" i="7"/>
  <c r="C89" i="7"/>
  <c r="E88" i="7"/>
  <c r="D88" i="7"/>
  <c r="C88" i="7"/>
  <c r="E87" i="7"/>
  <c r="D87" i="7"/>
  <c r="C87" i="7"/>
  <c r="E86" i="7"/>
  <c r="D86" i="7"/>
  <c r="C86" i="7"/>
  <c r="E85" i="7"/>
  <c r="D85" i="7"/>
  <c r="C85" i="7"/>
  <c r="E84" i="7"/>
  <c r="D84" i="7"/>
  <c r="C84" i="7"/>
  <c r="E83" i="7"/>
  <c r="D83" i="7"/>
  <c r="C83" i="7"/>
  <c r="E82" i="7"/>
  <c r="D82" i="7"/>
  <c r="C82" i="7"/>
  <c r="E81" i="7"/>
  <c r="D81" i="7"/>
  <c r="C81" i="7"/>
  <c r="E80" i="7"/>
  <c r="D80" i="7"/>
  <c r="C80" i="7"/>
  <c r="D79" i="7"/>
  <c r="C79" i="7"/>
  <c r="D78" i="7"/>
  <c r="C78" i="7"/>
  <c r="E75" i="7"/>
  <c r="D75" i="7"/>
  <c r="C75" i="7"/>
  <c r="E74" i="7"/>
  <c r="D74" i="7"/>
  <c r="C74" i="7"/>
  <c r="E73" i="7"/>
  <c r="D73" i="7"/>
  <c r="C73" i="7"/>
  <c r="E72" i="7"/>
  <c r="D72" i="7"/>
  <c r="C72" i="7"/>
  <c r="E71" i="7"/>
  <c r="D71" i="7"/>
  <c r="C71" i="7"/>
  <c r="E70" i="7"/>
  <c r="D70" i="7"/>
  <c r="C70" i="7"/>
  <c r="E69" i="7"/>
  <c r="D69" i="7"/>
  <c r="C69" i="7"/>
  <c r="E68" i="7"/>
  <c r="D68" i="7"/>
  <c r="C68" i="7"/>
  <c r="E67" i="7"/>
  <c r="D67" i="7"/>
  <c r="C67" i="7"/>
  <c r="E66" i="7"/>
  <c r="D66" i="7"/>
  <c r="C66" i="7"/>
  <c r="E65" i="7"/>
  <c r="D65" i="7"/>
  <c r="C65" i="7"/>
  <c r="E64" i="7"/>
  <c r="D64" i="7"/>
  <c r="C64" i="7"/>
  <c r="E63" i="7"/>
  <c r="D63" i="7"/>
  <c r="C63" i="7"/>
  <c r="E62" i="7"/>
  <c r="D62" i="7"/>
  <c r="C62" i="7"/>
  <c r="E61" i="7"/>
  <c r="D61" i="7"/>
  <c r="C61" i="7"/>
  <c r="E60" i="7"/>
  <c r="D60" i="7"/>
  <c r="C60" i="7"/>
  <c r="E59" i="7"/>
  <c r="D59" i="7"/>
  <c r="C59" i="7"/>
  <c r="E58" i="7"/>
  <c r="D58" i="7"/>
  <c r="C58" i="7"/>
  <c r="E57" i="7"/>
  <c r="D57" i="7"/>
  <c r="C57" i="7"/>
  <c r="E56" i="7"/>
  <c r="D56" i="7"/>
  <c r="C56" i="7"/>
  <c r="E55" i="7"/>
  <c r="D55" i="7"/>
  <c r="C55" i="7"/>
  <c r="E54" i="7"/>
  <c r="D54" i="7"/>
  <c r="C54" i="7"/>
  <c r="E53" i="7"/>
  <c r="D53" i="7"/>
  <c r="C53" i="7"/>
  <c r="E52" i="7"/>
  <c r="D52" i="7"/>
  <c r="C52" i="7"/>
  <c r="E51" i="7"/>
  <c r="D51" i="7"/>
  <c r="C51" i="7"/>
  <c r="E50" i="7"/>
  <c r="D50" i="7"/>
  <c r="C50" i="7"/>
  <c r="E49" i="7"/>
  <c r="D49" i="7"/>
  <c r="C49" i="7"/>
  <c r="E48" i="7"/>
  <c r="D48" i="7"/>
  <c r="C48" i="7"/>
  <c r="E47" i="7"/>
  <c r="D47" i="7"/>
  <c r="C47" i="7"/>
  <c r="E46" i="7"/>
  <c r="D46" i="7"/>
  <c r="C46" i="7"/>
  <c r="E45" i="7"/>
  <c r="D45" i="7"/>
  <c r="C45" i="7"/>
  <c r="E44" i="7"/>
  <c r="D44" i="7"/>
  <c r="C44" i="7"/>
  <c r="E43" i="7"/>
  <c r="D43" i="7"/>
  <c r="C43" i="7"/>
  <c r="E42" i="7"/>
  <c r="D42" i="7"/>
  <c r="C42" i="7"/>
  <c r="E41" i="7"/>
  <c r="D41" i="7"/>
  <c r="C41" i="7"/>
  <c r="E40" i="7"/>
  <c r="D40" i="7"/>
  <c r="C40" i="7"/>
  <c r="E39" i="7"/>
  <c r="D39" i="7"/>
  <c r="C39" i="7"/>
  <c r="E38" i="7"/>
  <c r="D38" i="7"/>
  <c r="C38" i="7"/>
  <c r="E37" i="7"/>
  <c r="D37" i="7"/>
  <c r="C37" i="7"/>
  <c r="E36" i="7"/>
  <c r="D36" i="7"/>
  <c r="C36" i="7"/>
  <c r="E35" i="7"/>
  <c r="D35" i="7"/>
  <c r="C35" i="7"/>
  <c r="E34" i="7"/>
  <c r="D34" i="7"/>
  <c r="C34" i="7"/>
  <c r="E33" i="7"/>
  <c r="D33" i="7"/>
  <c r="C33" i="7"/>
  <c r="E32" i="7"/>
  <c r="D32" i="7"/>
  <c r="C32" i="7"/>
  <c r="E31" i="7"/>
  <c r="D31" i="7"/>
  <c r="C31" i="7"/>
  <c r="E30" i="7"/>
  <c r="D30" i="7"/>
  <c r="C30" i="7"/>
  <c r="E29" i="7"/>
  <c r="D29" i="7"/>
  <c r="C29" i="7"/>
  <c r="E28" i="7"/>
  <c r="D28" i="7"/>
  <c r="C28" i="7"/>
  <c r="E27" i="7"/>
  <c r="D27" i="7"/>
  <c r="C27" i="7"/>
  <c r="E26" i="7"/>
  <c r="D26" i="7"/>
  <c r="C26" i="7"/>
  <c r="E25" i="7"/>
  <c r="D25" i="7"/>
  <c r="C25" i="7"/>
  <c r="E24" i="7"/>
  <c r="D24" i="7"/>
  <c r="C24" i="7"/>
  <c r="E23" i="7"/>
  <c r="D23" i="7"/>
  <c r="C23" i="7"/>
  <c r="E22" i="7"/>
  <c r="D22" i="7"/>
  <c r="C22" i="7"/>
  <c r="E21" i="7"/>
  <c r="D21" i="7"/>
  <c r="C21" i="7"/>
  <c r="E20" i="7"/>
  <c r="D20" i="7"/>
  <c r="C20" i="7"/>
  <c r="E19" i="7"/>
  <c r="D19" i="7"/>
  <c r="C19" i="7"/>
  <c r="E18" i="7"/>
  <c r="D18" i="7"/>
  <c r="C18" i="7"/>
  <c r="E17" i="7"/>
  <c r="D17" i="7"/>
  <c r="C17" i="7"/>
  <c r="E16" i="7"/>
  <c r="D16" i="7"/>
  <c r="C16" i="7"/>
  <c r="E15" i="7"/>
  <c r="D15" i="7"/>
  <c r="C15" i="7"/>
  <c r="E14" i="7"/>
  <c r="D14" i="7"/>
  <c r="C14" i="7"/>
  <c r="E13" i="7"/>
  <c r="D13" i="7"/>
  <c r="C13" i="7"/>
  <c r="E12" i="7"/>
  <c r="D12" i="7"/>
  <c r="C12" i="7"/>
  <c r="E11" i="7"/>
  <c r="D11" i="7"/>
  <c r="C11" i="7"/>
  <c r="E9" i="7"/>
  <c r="D9" i="7"/>
  <c r="C9" i="7"/>
  <c r="E8" i="7"/>
  <c r="D8" i="7"/>
  <c r="C8" i="7"/>
  <c r="E7" i="7"/>
  <c r="D7" i="7"/>
  <c r="C7" i="7"/>
  <c r="O453" i="5"/>
  <c r="H453" i="6" s="1"/>
  <c r="O452" i="5"/>
  <c r="H452" i="6" s="1"/>
  <c r="O451" i="5"/>
  <c r="H451" i="6" s="1"/>
  <c r="O450" i="5"/>
  <c r="H450" i="6" s="1"/>
  <c r="O449" i="5"/>
  <c r="H449" i="6" s="1"/>
  <c r="O446" i="5"/>
  <c r="H446" i="6" s="1"/>
  <c r="O445" i="5"/>
  <c r="H445" i="6" s="1"/>
  <c r="O444" i="5"/>
  <c r="H444" i="6" s="1"/>
  <c r="O443" i="5"/>
  <c r="H443" i="6" s="1"/>
  <c r="O442" i="5"/>
  <c r="H442" i="6" s="1"/>
  <c r="O441" i="5"/>
  <c r="H441" i="6" s="1"/>
  <c r="O440" i="5"/>
  <c r="H440" i="6" s="1"/>
  <c r="O439" i="5"/>
  <c r="H439" i="6" s="1"/>
  <c r="O438" i="5"/>
  <c r="H438" i="6" s="1"/>
  <c r="O437" i="5"/>
  <c r="H437" i="6" s="1"/>
  <c r="O436" i="5"/>
  <c r="H436" i="6" s="1"/>
  <c r="O435" i="5"/>
  <c r="H435" i="6" s="1"/>
  <c r="O434" i="5"/>
  <c r="H434" i="6" s="1"/>
  <c r="O433" i="5"/>
  <c r="H433" i="6" s="1"/>
  <c r="O432" i="5"/>
  <c r="H432" i="6" s="1"/>
  <c r="O431" i="5"/>
  <c r="H431" i="6" s="1"/>
  <c r="O430" i="5"/>
  <c r="H430" i="6" s="1"/>
  <c r="O429" i="5"/>
  <c r="H429" i="6" s="1"/>
  <c r="O428" i="5"/>
  <c r="H428" i="6" s="1"/>
  <c r="O427" i="5"/>
  <c r="H427" i="6" s="1"/>
  <c r="O426" i="5"/>
  <c r="H426" i="6" s="1"/>
  <c r="O425" i="5"/>
  <c r="H425" i="6" s="1"/>
  <c r="O424" i="5"/>
  <c r="H424" i="6" s="1"/>
  <c r="O423" i="5"/>
  <c r="H423" i="6" s="1"/>
  <c r="O422" i="5"/>
  <c r="H422" i="6" s="1"/>
  <c r="O421" i="5"/>
  <c r="H421" i="6" s="1"/>
  <c r="O419" i="5"/>
  <c r="H419" i="6" s="1"/>
  <c r="O418" i="5"/>
  <c r="H418" i="6" s="1"/>
  <c r="O417" i="5"/>
  <c r="H417" i="6" s="1"/>
  <c r="O416" i="5"/>
  <c r="H416" i="6" s="1"/>
  <c r="O415" i="5"/>
  <c r="H415" i="6" s="1"/>
  <c r="O410" i="5"/>
  <c r="H410" i="6" s="1"/>
  <c r="O408" i="5"/>
  <c r="H408" i="6" s="1"/>
  <c r="O407" i="5"/>
  <c r="H407" i="6" s="1"/>
  <c r="O406" i="5"/>
  <c r="H406" i="6" s="1"/>
  <c r="O405" i="5"/>
  <c r="H405" i="6" s="1"/>
  <c r="O404" i="5"/>
  <c r="H404" i="6" s="1"/>
  <c r="O403" i="5"/>
  <c r="H403" i="6" s="1"/>
  <c r="O401" i="5"/>
  <c r="H401" i="6" s="1"/>
  <c r="O400" i="5"/>
  <c r="H400" i="6" s="1"/>
  <c r="O399" i="5"/>
  <c r="H399" i="6" s="1"/>
  <c r="O398" i="5"/>
  <c r="H398" i="6" s="1"/>
  <c r="O397" i="5"/>
  <c r="H397" i="6" s="1"/>
  <c r="O396" i="5"/>
  <c r="H396" i="6" s="1"/>
  <c r="O394" i="5"/>
  <c r="H394" i="6" s="1"/>
  <c r="O393" i="5"/>
  <c r="H393" i="6" s="1"/>
  <c r="O392" i="5"/>
  <c r="H392" i="6" s="1"/>
  <c r="O391" i="5"/>
  <c r="H391" i="6" s="1"/>
  <c r="O390" i="5"/>
  <c r="H390" i="6" s="1"/>
  <c r="O389" i="5"/>
  <c r="H389" i="6" s="1"/>
  <c r="O388" i="5"/>
  <c r="H388" i="6" s="1"/>
  <c r="O387" i="5"/>
  <c r="H387" i="6" s="1"/>
  <c r="O386" i="5"/>
  <c r="H386" i="6" s="1"/>
  <c r="O385" i="5"/>
  <c r="H385" i="6" s="1"/>
  <c r="O384" i="5"/>
  <c r="H384" i="6" s="1"/>
  <c r="O383" i="5"/>
  <c r="H383" i="6" s="1"/>
  <c r="O382" i="5"/>
  <c r="H382" i="6" s="1"/>
  <c r="O381" i="5"/>
  <c r="H381" i="6" s="1"/>
  <c r="O380" i="5"/>
  <c r="H380" i="6" s="1"/>
  <c r="O379" i="5"/>
  <c r="H379" i="6" s="1"/>
  <c r="O378" i="5"/>
  <c r="H378" i="6" s="1"/>
  <c r="O377" i="5"/>
  <c r="H377" i="6" s="1"/>
  <c r="O376" i="5"/>
  <c r="H376" i="6" s="1"/>
  <c r="O375" i="5"/>
  <c r="H375" i="6" s="1"/>
  <c r="O374" i="5"/>
  <c r="H374" i="6" s="1"/>
  <c r="O373" i="5"/>
  <c r="H373" i="6" s="1"/>
  <c r="O372" i="5"/>
  <c r="H372" i="6" s="1"/>
  <c r="O371" i="5"/>
  <c r="H371" i="6" s="1"/>
  <c r="O370" i="5"/>
  <c r="H370" i="6" s="1"/>
  <c r="O369" i="5"/>
  <c r="H369" i="6" s="1"/>
  <c r="O368" i="5"/>
  <c r="H368" i="6" s="1"/>
  <c r="O366" i="5"/>
  <c r="H366" i="6" s="1"/>
  <c r="O364" i="5"/>
  <c r="H364" i="6" s="1"/>
  <c r="O363" i="5"/>
  <c r="H363" i="6" s="1"/>
  <c r="O362" i="5"/>
  <c r="H362" i="6" s="1"/>
  <c r="O361" i="5"/>
  <c r="H361" i="6" s="1"/>
  <c r="O360" i="5"/>
  <c r="H360" i="6" s="1"/>
  <c r="O359" i="5"/>
  <c r="H359" i="6" s="1"/>
  <c r="O358" i="5"/>
  <c r="H358" i="6" s="1"/>
  <c r="O357" i="5"/>
  <c r="H357" i="6" s="1"/>
  <c r="O356" i="5"/>
  <c r="H356" i="6" s="1"/>
  <c r="O355" i="5"/>
  <c r="H355" i="6" s="1"/>
  <c r="O354" i="5"/>
  <c r="H354" i="6" s="1"/>
  <c r="O353" i="5"/>
  <c r="H353" i="6" s="1"/>
  <c r="O352" i="5"/>
  <c r="H352" i="6" s="1"/>
  <c r="O351" i="5"/>
  <c r="H351" i="6" s="1"/>
  <c r="O350" i="5"/>
  <c r="H350" i="6" s="1"/>
  <c r="O349" i="5"/>
  <c r="H349" i="6" s="1"/>
  <c r="O348" i="5"/>
  <c r="H348" i="6" s="1"/>
  <c r="O347" i="5"/>
  <c r="H347" i="6" s="1"/>
  <c r="O346" i="5"/>
  <c r="H346" i="6" s="1"/>
  <c r="O345" i="5"/>
  <c r="H345" i="6" s="1"/>
  <c r="O344" i="5"/>
  <c r="H344" i="6" s="1"/>
  <c r="O343" i="5"/>
  <c r="H343" i="6" s="1"/>
  <c r="O342" i="5"/>
  <c r="H342" i="6" s="1"/>
  <c r="O341" i="5"/>
  <c r="H341" i="6" s="1"/>
  <c r="O340" i="5"/>
  <c r="H340" i="6" s="1"/>
  <c r="O339" i="5"/>
  <c r="H339" i="6" s="1"/>
  <c r="O338" i="5"/>
  <c r="H338" i="6" s="1"/>
  <c r="O337" i="5"/>
  <c r="H337" i="6" s="1"/>
  <c r="O336" i="5"/>
  <c r="H336" i="6" s="1"/>
  <c r="O332" i="5"/>
  <c r="H332" i="6" s="1"/>
  <c r="O329" i="5"/>
  <c r="H329" i="6" s="1"/>
  <c r="O328" i="5"/>
  <c r="H328" i="6" s="1"/>
  <c r="O327" i="5"/>
  <c r="H327" i="6" s="1"/>
  <c r="O326" i="5"/>
  <c r="H326" i="6" s="1"/>
  <c r="O325" i="5"/>
  <c r="H325" i="6" s="1"/>
  <c r="O324" i="5"/>
  <c r="H324" i="6" s="1"/>
  <c r="O323" i="5"/>
  <c r="H323" i="6" s="1"/>
  <c r="O322" i="5"/>
  <c r="H322" i="6" s="1"/>
  <c r="O321" i="5"/>
  <c r="H321" i="6" s="1"/>
  <c r="O319" i="5"/>
  <c r="H319" i="6" s="1"/>
  <c r="O318" i="5"/>
  <c r="H318" i="6" s="1"/>
  <c r="O317" i="5"/>
  <c r="H317" i="6" s="1"/>
  <c r="O316" i="5"/>
  <c r="H316" i="6" s="1"/>
  <c r="O315" i="5"/>
  <c r="H315" i="6" s="1"/>
  <c r="O314" i="5"/>
  <c r="H314" i="6" s="1"/>
  <c r="O313" i="5"/>
  <c r="H313" i="6" s="1"/>
  <c r="O312" i="5"/>
  <c r="H312" i="6" s="1"/>
  <c r="O311" i="5"/>
  <c r="H311" i="6" s="1"/>
  <c r="O310" i="5"/>
  <c r="H310" i="6" s="1"/>
  <c r="O308" i="5"/>
  <c r="H308" i="6" s="1"/>
  <c r="O307" i="5"/>
  <c r="H307" i="6" s="1"/>
  <c r="O306" i="5"/>
  <c r="H306" i="6" s="1"/>
  <c r="O305" i="5"/>
  <c r="H305" i="6" s="1"/>
  <c r="O304" i="5"/>
  <c r="H304" i="6" s="1"/>
  <c r="O303" i="5"/>
  <c r="H303" i="6" s="1"/>
  <c r="O302" i="5"/>
  <c r="H302" i="6" s="1"/>
  <c r="O301" i="5"/>
  <c r="H301" i="6" s="1"/>
  <c r="O300" i="5"/>
  <c r="H300" i="6" s="1"/>
  <c r="O299" i="5"/>
  <c r="H299" i="6" s="1"/>
  <c r="O298" i="5"/>
  <c r="H298" i="6" s="1"/>
  <c r="O297" i="5"/>
  <c r="H297" i="6" s="1"/>
  <c r="O296" i="5"/>
  <c r="H296" i="6" s="1"/>
  <c r="O295" i="5"/>
  <c r="H295" i="6" s="1"/>
  <c r="O294" i="5"/>
  <c r="H294" i="6" s="1"/>
  <c r="O293" i="5"/>
  <c r="H293" i="6" s="1"/>
  <c r="O292" i="5"/>
  <c r="H292" i="6" s="1"/>
  <c r="O290" i="5"/>
  <c r="H290" i="6" s="1"/>
  <c r="O289" i="5"/>
  <c r="H289" i="6" s="1"/>
  <c r="O288" i="5"/>
  <c r="H288" i="6" s="1"/>
  <c r="O287" i="5"/>
  <c r="H287" i="6" s="1"/>
  <c r="O286" i="5"/>
  <c r="H286" i="6" s="1"/>
  <c r="O285" i="5"/>
  <c r="H285" i="6" s="1"/>
  <c r="O284" i="5"/>
  <c r="H284" i="6" s="1"/>
  <c r="O283" i="5"/>
  <c r="H283" i="6" s="1"/>
  <c r="O282" i="5"/>
  <c r="H282" i="6" s="1"/>
  <c r="O281" i="5"/>
  <c r="H281" i="6" s="1"/>
  <c r="O280" i="5"/>
  <c r="H280" i="6" s="1"/>
  <c r="O279" i="5"/>
  <c r="H279" i="6" s="1"/>
  <c r="O278" i="5"/>
  <c r="H278" i="6" s="1"/>
  <c r="O277" i="5"/>
  <c r="H277" i="6" s="1"/>
  <c r="O276" i="5"/>
  <c r="H276" i="6" s="1"/>
  <c r="O275" i="5"/>
  <c r="H275" i="6" s="1"/>
  <c r="H274" i="6"/>
  <c r="O273" i="5"/>
  <c r="H273" i="6" s="1"/>
  <c r="O272" i="5"/>
  <c r="H272" i="6" s="1"/>
  <c r="O271" i="5"/>
  <c r="H271" i="6" s="1"/>
  <c r="O270" i="5"/>
  <c r="H270" i="6" s="1"/>
  <c r="O269" i="5"/>
  <c r="H269" i="6" s="1"/>
  <c r="O268" i="5"/>
  <c r="H268" i="6" s="1"/>
  <c r="O267" i="5"/>
  <c r="H267" i="6" s="1"/>
  <c r="O266" i="5"/>
  <c r="H266" i="6" s="1"/>
  <c r="O265" i="5"/>
  <c r="H265" i="6" s="1"/>
  <c r="O263" i="5"/>
  <c r="H263" i="6" s="1"/>
  <c r="O262" i="5"/>
  <c r="H262" i="6" s="1"/>
  <c r="O261" i="5"/>
  <c r="H261" i="6" s="1"/>
  <c r="O260" i="5"/>
  <c r="H260" i="6" s="1"/>
  <c r="O259" i="5"/>
  <c r="H259" i="6" s="1"/>
  <c r="O258" i="5"/>
  <c r="H258" i="6" s="1"/>
  <c r="O257" i="5"/>
  <c r="H257" i="6" s="1"/>
  <c r="O256" i="5"/>
  <c r="H256" i="6" s="1"/>
  <c r="O255" i="5"/>
  <c r="H255" i="6" s="1"/>
  <c r="O254" i="5"/>
  <c r="H254" i="6" s="1"/>
  <c r="O252" i="5"/>
  <c r="H252" i="6" s="1"/>
  <c r="O251" i="5"/>
  <c r="H251" i="6" s="1"/>
  <c r="O250" i="5"/>
  <c r="H250" i="6" s="1"/>
  <c r="O249" i="5"/>
  <c r="H249" i="6" s="1"/>
  <c r="O246" i="5"/>
  <c r="H246" i="6" s="1"/>
  <c r="O245" i="5"/>
  <c r="H245" i="6" s="1"/>
  <c r="O244" i="5"/>
  <c r="H244" i="6" s="1"/>
  <c r="O243" i="5"/>
  <c r="H243" i="6" s="1"/>
  <c r="O242" i="5"/>
  <c r="H242" i="6" s="1"/>
  <c r="O241" i="5"/>
  <c r="H241" i="6" s="1"/>
  <c r="O240" i="5"/>
  <c r="H240" i="6" s="1"/>
  <c r="M239" i="5"/>
  <c r="M239" i="6" s="1"/>
  <c r="O239" i="5"/>
  <c r="H239" i="6" s="1"/>
  <c r="O238" i="5"/>
  <c r="H238" i="6" s="1"/>
  <c r="O237" i="5"/>
  <c r="H237" i="6" s="1"/>
  <c r="O236" i="5"/>
  <c r="H236" i="6" s="1"/>
  <c r="O235" i="5"/>
  <c r="H235" i="6" s="1"/>
  <c r="O234" i="5"/>
  <c r="H234" i="6" s="1"/>
  <c r="O233" i="5"/>
  <c r="H233" i="6" s="1"/>
  <c r="O232" i="5"/>
  <c r="H232" i="6" s="1"/>
  <c r="O231" i="5"/>
  <c r="H231" i="6" s="1"/>
  <c r="O230" i="5"/>
  <c r="H230" i="6" s="1"/>
  <c r="O229" i="5"/>
  <c r="H229" i="6" s="1"/>
  <c r="O228" i="5"/>
  <c r="H228" i="6" s="1"/>
  <c r="O227" i="5"/>
  <c r="H227" i="6" s="1"/>
  <c r="O226" i="5"/>
  <c r="H226" i="6" s="1"/>
  <c r="O225" i="5"/>
  <c r="H225" i="6" s="1"/>
  <c r="O224" i="5"/>
  <c r="H224" i="6" s="1"/>
  <c r="O223" i="5"/>
  <c r="H223" i="6" s="1"/>
  <c r="O222" i="5"/>
  <c r="H222" i="6" s="1"/>
  <c r="O221" i="5"/>
  <c r="H221" i="6" s="1"/>
  <c r="O220" i="5"/>
  <c r="H220" i="6" s="1"/>
  <c r="O219" i="5"/>
  <c r="H219" i="6" s="1"/>
  <c r="O217" i="5"/>
  <c r="H217" i="6" s="1"/>
  <c r="O216" i="5"/>
  <c r="H216" i="6" s="1"/>
  <c r="O215" i="5"/>
  <c r="H215" i="6" s="1"/>
  <c r="O214" i="5"/>
  <c r="H214" i="6" s="1"/>
  <c r="O213" i="5"/>
  <c r="H213" i="6" s="1"/>
  <c r="O212" i="5"/>
  <c r="H212" i="6" s="1"/>
  <c r="O211" i="5"/>
  <c r="H211" i="6" s="1"/>
  <c r="O210" i="5"/>
  <c r="H210" i="6" s="1"/>
  <c r="O209" i="5"/>
  <c r="H209" i="6" s="1"/>
  <c r="O208" i="5"/>
  <c r="H208" i="6" s="1"/>
  <c r="O207" i="5"/>
  <c r="H207" i="6" s="1"/>
  <c r="O206" i="5"/>
  <c r="H206" i="6" s="1"/>
  <c r="O205" i="5"/>
  <c r="H205" i="6" s="1"/>
  <c r="O204" i="5"/>
  <c r="H204" i="6" s="1"/>
  <c r="O203" i="5"/>
  <c r="H203" i="6" s="1"/>
  <c r="O202" i="5"/>
  <c r="H202" i="6" s="1"/>
  <c r="O201" i="5"/>
  <c r="H201" i="6" s="1"/>
  <c r="O199" i="5"/>
  <c r="H199" i="6" s="1"/>
  <c r="O198" i="5"/>
  <c r="H198" i="6" s="1"/>
  <c r="O197" i="5"/>
  <c r="H197" i="6" s="1"/>
  <c r="O196" i="5"/>
  <c r="H196" i="6" s="1"/>
  <c r="O195" i="5"/>
  <c r="H195" i="6" s="1"/>
  <c r="O193" i="5"/>
  <c r="H193" i="6" s="1"/>
  <c r="O192" i="5"/>
  <c r="H192" i="6" s="1"/>
  <c r="O191" i="5"/>
  <c r="H191" i="6" s="1"/>
  <c r="O190" i="5"/>
  <c r="H190" i="6" s="1"/>
  <c r="O189" i="5"/>
  <c r="H189" i="6" s="1"/>
  <c r="O188" i="5"/>
  <c r="H188" i="6" s="1"/>
  <c r="O187" i="5"/>
  <c r="H187" i="6" s="1"/>
  <c r="O186" i="5"/>
  <c r="H186" i="6" s="1"/>
  <c r="O185" i="5"/>
  <c r="H185" i="6" s="1"/>
  <c r="M184" i="5"/>
  <c r="M184" i="6" s="1"/>
  <c r="O184" i="5"/>
  <c r="H184" i="6" s="1"/>
  <c r="O183" i="5"/>
  <c r="H183" i="6" s="1"/>
  <c r="O182" i="5"/>
  <c r="H182" i="6" s="1"/>
  <c r="O181" i="5"/>
  <c r="H181" i="6" s="1"/>
  <c r="O180" i="5"/>
  <c r="H180" i="6" s="1"/>
  <c r="O179" i="5"/>
  <c r="H179" i="6" s="1"/>
  <c r="O178" i="5"/>
  <c r="H178" i="6" s="1"/>
  <c r="O177" i="5"/>
  <c r="H177" i="6" s="1"/>
  <c r="O176" i="5"/>
  <c r="H176" i="6" s="1"/>
  <c r="O175" i="5"/>
  <c r="H175" i="6" s="1"/>
  <c r="O174" i="5"/>
  <c r="H174" i="6" s="1"/>
  <c r="O173" i="5"/>
  <c r="H173" i="6" s="1"/>
  <c r="O172" i="5"/>
  <c r="H172" i="6" s="1"/>
  <c r="O171" i="5"/>
  <c r="H171" i="6" s="1"/>
  <c r="O170" i="5"/>
  <c r="H170" i="6" s="1"/>
  <c r="O169" i="5"/>
  <c r="H169" i="6" s="1"/>
  <c r="O168" i="5"/>
  <c r="H168" i="6" s="1"/>
  <c r="O166" i="5"/>
  <c r="H166" i="6" s="1"/>
  <c r="O165" i="5"/>
  <c r="H165" i="6" s="1"/>
  <c r="O164" i="5"/>
  <c r="H164" i="6" s="1"/>
  <c r="O163" i="5"/>
  <c r="H163" i="6" s="1"/>
  <c r="O162" i="5"/>
  <c r="H162" i="6" s="1"/>
  <c r="O161" i="5"/>
  <c r="H161" i="6" s="1"/>
  <c r="O160" i="5"/>
  <c r="H160" i="6" s="1"/>
  <c r="O159" i="5"/>
  <c r="H159" i="6" s="1"/>
  <c r="O158" i="5"/>
  <c r="H158" i="6" s="1"/>
  <c r="O156" i="5"/>
  <c r="H156" i="6" s="1"/>
  <c r="O154" i="5"/>
  <c r="H154" i="6" s="1"/>
  <c r="O153" i="5"/>
  <c r="H153" i="6" s="1"/>
  <c r="O152" i="5"/>
  <c r="H152" i="6" s="1"/>
  <c r="O150" i="5"/>
  <c r="H150" i="6" s="1"/>
  <c r="O149" i="5"/>
  <c r="H149" i="6" s="1"/>
  <c r="O148" i="5"/>
  <c r="H148" i="6" s="1"/>
  <c r="O147" i="5"/>
  <c r="H147" i="6" s="1"/>
  <c r="O146" i="5"/>
  <c r="H146" i="6" s="1"/>
  <c r="O145" i="5"/>
  <c r="H145" i="6" s="1"/>
  <c r="O144" i="5"/>
  <c r="H144" i="6" s="1"/>
  <c r="O143" i="5"/>
  <c r="H143" i="6" s="1"/>
  <c r="O142" i="5"/>
  <c r="H142" i="6" s="1"/>
  <c r="O141" i="5"/>
  <c r="H141" i="6" s="1"/>
  <c r="O140" i="5"/>
  <c r="H140" i="6" s="1"/>
  <c r="O139" i="5"/>
  <c r="H139" i="6" s="1"/>
  <c r="O138" i="5"/>
  <c r="H138" i="6" s="1"/>
  <c r="O137" i="5"/>
  <c r="H137" i="6" s="1"/>
  <c r="O136" i="5"/>
  <c r="H136" i="6" s="1"/>
  <c r="O135" i="5"/>
  <c r="H135" i="6" s="1"/>
  <c r="M134" i="5"/>
  <c r="M134" i="6" s="1"/>
  <c r="O134" i="5"/>
  <c r="H134" i="6" s="1"/>
  <c r="O133" i="5"/>
  <c r="H133" i="6" s="1"/>
  <c r="O132" i="5"/>
  <c r="H132" i="6" s="1"/>
  <c r="O131" i="5"/>
  <c r="H131" i="6" s="1"/>
  <c r="O130" i="5"/>
  <c r="H130" i="6" s="1"/>
  <c r="O129" i="5"/>
  <c r="H129" i="6" s="1"/>
  <c r="O128" i="5"/>
  <c r="H128" i="6" s="1"/>
  <c r="O127" i="5"/>
  <c r="H127" i="6" s="1"/>
  <c r="O126" i="5"/>
  <c r="H126" i="6" s="1"/>
  <c r="O125" i="5"/>
  <c r="H125" i="6" s="1"/>
  <c r="O124" i="5"/>
  <c r="H124" i="6" s="1"/>
  <c r="O123" i="5"/>
  <c r="H123" i="6" s="1"/>
  <c r="O122" i="5"/>
  <c r="H122" i="6" s="1"/>
  <c r="O121" i="5"/>
  <c r="H121" i="6" s="1"/>
  <c r="O120" i="5"/>
  <c r="H120" i="6" s="1"/>
  <c r="O119" i="5"/>
  <c r="H119" i="6" s="1"/>
  <c r="O118" i="5"/>
  <c r="H118" i="6" s="1"/>
  <c r="O116" i="5"/>
  <c r="H116" i="6" s="1"/>
  <c r="O115" i="5"/>
  <c r="H115" i="6" s="1"/>
  <c r="O114" i="5"/>
  <c r="H114" i="6" s="1"/>
  <c r="O113" i="5"/>
  <c r="H113" i="6" s="1"/>
  <c r="O112" i="5"/>
  <c r="H112" i="6" s="1"/>
  <c r="O111" i="5"/>
  <c r="H111" i="6" s="1"/>
  <c r="O110" i="5"/>
  <c r="H110" i="6" s="1"/>
  <c r="O109" i="5"/>
  <c r="H109" i="6" s="1"/>
  <c r="O108" i="5"/>
  <c r="H108" i="6" s="1"/>
  <c r="O107" i="5"/>
  <c r="H107" i="6" s="1"/>
  <c r="O106" i="5"/>
  <c r="H106" i="6" s="1"/>
  <c r="O105" i="5"/>
  <c r="H105" i="6" s="1"/>
  <c r="O104" i="5"/>
  <c r="H104" i="6" s="1"/>
  <c r="O103" i="5"/>
  <c r="H103" i="6" s="1"/>
  <c r="O102" i="5"/>
  <c r="H102" i="6" s="1"/>
  <c r="O101" i="5"/>
  <c r="H101" i="6" s="1"/>
  <c r="O100" i="5"/>
  <c r="H100" i="6" s="1"/>
  <c r="O99" i="5"/>
  <c r="H99" i="6" s="1"/>
  <c r="O98" i="5"/>
  <c r="H98" i="6" s="1"/>
  <c r="O97" i="5"/>
  <c r="H97" i="6" s="1"/>
  <c r="O96" i="5"/>
  <c r="H96" i="6" s="1"/>
  <c r="H95" i="6"/>
  <c r="O94" i="5"/>
  <c r="H94" i="6" s="1"/>
  <c r="O92" i="5"/>
  <c r="H92" i="6" s="1"/>
  <c r="O91" i="5"/>
  <c r="H91" i="6" s="1"/>
  <c r="O90" i="5"/>
  <c r="H90" i="6" s="1"/>
  <c r="O89" i="5"/>
  <c r="H89" i="6" s="1"/>
  <c r="O88" i="5"/>
  <c r="H88" i="6" s="1"/>
  <c r="O87" i="5"/>
  <c r="H87" i="6" s="1"/>
  <c r="O86" i="5"/>
  <c r="H86" i="6" s="1"/>
  <c r="O85" i="5"/>
  <c r="H85" i="6" s="1"/>
  <c r="O84" i="5"/>
  <c r="H84" i="6" s="1"/>
  <c r="O83" i="5"/>
  <c r="H83" i="6" s="1"/>
  <c r="O80" i="5"/>
  <c r="H80" i="6" s="1"/>
  <c r="O79" i="5"/>
  <c r="H79" i="6" s="1"/>
  <c r="O78" i="5"/>
  <c r="H78" i="6" s="1"/>
  <c r="O75" i="5"/>
  <c r="H75" i="6" s="1"/>
  <c r="O74" i="5"/>
  <c r="H74" i="6" s="1"/>
  <c r="O73" i="5"/>
  <c r="H73" i="6" s="1"/>
  <c r="O72" i="5"/>
  <c r="H72" i="6" s="1"/>
  <c r="O71" i="5"/>
  <c r="H71" i="6" s="1"/>
  <c r="O70" i="5"/>
  <c r="H70" i="6" s="1"/>
  <c r="O69" i="5"/>
  <c r="H69" i="6" s="1"/>
  <c r="O68" i="5"/>
  <c r="H68" i="6" s="1"/>
  <c r="O67" i="5"/>
  <c r="H67" i="6" s="1"/>
  <c r="O66" i="5"/>
  <c r="H66" i="6" s="1"/>
  <c r="O65" i="5"/>
  <c r="H65" i="6" s="1"/>
  <c r="O64" i="5"/>
  <c r="H64" i="6" s="1"/>
  <c r="O63" i="5"/>
  <c r="H63" i="6" s="1"/>
  <c r="O62" i="5"/>
  <c r="H62" i="6" s="1"/>
  <c r="O61" i="5"/>
  <c r="H61" i="6" s="1"/>
  <c r="O60" i="5"/>
  <c r="H60" i="6" s="1"/>
  <c r="H59" i="6"/>
  <c r="O58" i="5"/>
  <c r="H58" i="6" s="1"/>
  <c r="O57" i="5"/>
  <c r="H57" i="6" s="1"/>
  <c r="O56" i="5"/>
  <c r="H56" i="6" s="1"/>
  <c r="O55" i="5"/>
  <c r="H55" i="6" s="1"/>
  <c r="O54" i="5"/>
  <c r="H54" i="6" s="1"/>
  <c r="O53" i="5"/>
  <c r="H53" i="6" s="1"/>
  <c r="O52" i="5"/>
  <c r="H52" i="6" s="1"/>
  <c r="O51" i="5"/>
  <c r="H51" i="6" s="1"/>
  <c r="O50" i="5"/>
  <c r="H50" i="6" s="1"/>
  <c r="O49" i="5"/>
  <c r="H49" i="6" s="1"/>
  <c r="O48" i="5"/>
  <c r="H48" i="6" s="1"/>
  <c r="O45" i="5"/>
  <c r="H45" i="6" s="1"/>
  <c r="O44" i="5"/>
  <c r="H44" i="6" s="1"/>
  <c r="O43" i="5"/>
  <c r="H43" i="6" s="1"/>
  <c r="O42" i="5"/>
  <c r="H42" i="6" s="1"/>
  <c r="O41" i="5"/>
  <c r="H41" i="6" s="1"/>
  <c r="O40" i="5"/>
  <c r="H40" i="6" s="1"/>
  <c r="O39" i="5"/>
  <c r="H39" i="6" s="1"/>
  <c r="O38" i="5"/>
  <c r="H38" i="6" s="1"/>
  <c r="O37" i="5"/>
  <c r="H37" i="6" s="1"/>
  <c r="O36" i="5"/>
  <c r="H36" i="6" s="1"/>
  <c r="O35" i="5"/>
  <c r="H35" i="6" s="1"/>
  <c r="O34" i="5"/>
  <c r="H34" i="6" s="1"/>
  <c r="O33" i="5"/>
  <c r="H33" i="6" s="1"/>
  <c r="O32" i="5"/>
  <c r="H32" i="6" s="1"/>
  <c r="O31" i="5"/>
  <c r="H31" i="6" s="1"/>
  <c r="O30" i="5"/>
  <c r="H30" i="6" s="1"/>
  <c r="O29" i="5"/>
  <c r="H29" i="6" s="1"/>
  <c r="O28" i="5"/>
  <c r="H28" i="6" s="1"/>
  <c r="O27" i="5"/>
  <c r="H27" i="6" s="1"/>
  <c r="O26" i="5"/>
  <c r="H26" i="6" s="1"/>
  <c r="O25" i="5"/>
  <c r="H25" i="6" s="1"/>
  <c r="O24" i="5"/>
  <c r="H24" i="6" s="1"/>
  <c r="O23" i="5"/>
  <c r="H23" i="6" s="1"/>
  <c r="O22" i="5"/>
  <c r="H22" i="6" s="1"/>
  <c r="O21" i="5"/>
  <c r="H21" i="6" s="1"/>
  <c r="O20" i="5"/>
  <c r="H20" i="6" s="1"/>
  <c r="O19" i="5"/>
  <c r="H19" i="6" s="1"/>
  <c r="O18" i="5"/>
  <c r="H18" i="6" s="1"/>
  <c r="O17" i="5"/>
  <c r="H17" i="6" s="1"/>
  <c r="O16" i="5"/>
  <c r="H16" i="6" s="1"/>
  <c r="O15" i="5"/>
  <c r="H15" i="6" s="1"/>
  <c r="O14" i="5"/>
  <c r="H14" i="6" s="1"/>
  <c r="O13" i="5"/>
  <c r="H13" i="6" s="1"/>
  <c r="O12" i="5"/>
  <c r="H12" i="6" s="1"/>
  <c r="O11" i="5"/>
  <c r="H11" i="6" s="1"/>
  <c r="O9" i="5"/>
  <c r="H9" i="6" s="1"/>
  <c r="O8" i="5"/>
  <c r="H8" i="6" s="1"/>
  <c r="AA7" i="6"/>
  <c r="Y7" i="6"/>
  <c r="X7" i="6"/>
  <c r="U7" i="6"/>
  <c r="W7" i="6" s="1"/>
  <c r="R7" i="6"/>
  <c r="K7" i="6"/>
  <c r="K5" i="6" s="1"/>
  <c r="Q7" i="6"/>
  <c r="M7" i="6"/>
  <c r="L7" i="6"/>
  <c r="J7" i="6"/>
  <c r="I7" i="6"/>
  <c r="O7" i="5"/>
  <c r="H7" i="6" s="1"/>
  <c r="F7" i="6"/>
  <c r="E7" i="6"/>
  <c r="D7" i="6"/>
  <c r="C7" i="6"/>
  <c r="T1268" i="3"/>
  <c r="S1268" i="3"/>
  <c r="R1268" i="3"/>
  <c r="Q1268" i="3"/>
  <c r="P1268" i="3"/>
  <c r="T1267" i="3"/>
  <c r="S1267" i="3"/>
  <c r="R1267" i="3"/>
  <c r="Q1267" i="3"/>
  <c r="P1267" i="3"/>
  <c r="T1266" i="3"/>
  <c r="S1266" i="3"/>
  <c r="R1266" i="3"/>
  <c r="Q1266" i="3"/>
  <c r="P1266" i="3"/>
  <c r="T1265" i="3"/>
  <c r="S1265" i="3"/>
  <c r="R1265" i="3"/>
  <c r="Q1265" i="3"/>
  <c r="P1265" i="3"/>
  <c r="T1264" i="3"/>
  <c r="S1264" i="3"/>
  <c r="R1264" i="3"/>
  <c r="Q1264" i="3"/>
  <c r="P1264" i="3"/>
  <c r="T1263" i="3"/>
  <c r="S1263" i="3"/>
  <c r="R1263" i="3"/>
  <c r="Q1263" i="3"/>
  <c r="P1263" i="3"/>
  <c r="T1262" i="3"/>
  <c r="S1262" i="3"/>
  <c r="R1262" i="3"/>
  <c r="Q1262" i="3"/>
  <c r="P1262" i="3"/>
  <c r="T1261" i="3"/>
  <c r="S1261" i="3"/>
  <c r="R1261" i="3"/>
  <c r="Q1261" i="3"/>
  <c r="P1261" i="3"/>
  <c r="T1260" i="3"/>
  <c r="S1260" i="3"/>
  <c r="R1260" i="3"/>
  <c r="Q1260" i="3"/>
  <c r="P1260" i="3"/>
  <c r="T1259" i="3"/>
  <c r="S1259" i="3"/>
  <c r="R1259" i="3"/>
  <c r="Q1259" i="3"/>
  <c r="P1259" i="3"/>
  <c r="T1258" i="3"/>
  <c r="S1258" i="3"/>
  <c r="R1258" i="3"/>
  <c r="Q1258" i="3"/>
  <c r="P1258" i="3"/>
  <c r="T1257" i="3"/>
  <c r="S1257" i="3"/>
  <c r="R1257" i="3"/>
  <c r="Q1257" i="3"/>
  <c r="P1257" i="3"/>
  <c r="T1256" i="3"/>
  <c r="S1256" i="3"/>
  <c r="R1256" i="3"/>
  <c r="Q1256" i="3"/>
  <c r="P1256" i="3"/>
  <c r="T1255" i="3"/>
  <c r="S1255" i="3"/>
  <c r="R1255" i="3"/>
  <c r="Q1255" i="3"/>
  <c r="P1255" i="3"/>
  <c r="T1254" i="3"/>
  <c r="S1254" i="3"/>
  <c r="R1254" i="3"/>
  <c r="Q1254" i="3"/>
  <c r="P1254" i="3"/>
  <c r="T1253" i="3"/>
  <c r="S1253" i="3"/>
  <c r="R1253" i="3"/>
  <c r="Q1253" i="3"/>
  <c r="P1253" i="3"/>
  <c r="T1252" i="3"/>
  <c r="S1252" i="3"/>
  <c r="R1252" i="3"/>
  <c r="Q1252" i="3"/>
  <c r="P1252" i="3"/>
  <c r="T1251" i="3"/>
  <c r="S1251" i="3"/>
  <c r="R1251" i="3"/>
  <c r="Q1251" i="3"/>
  <c r="P1251" i="3"/>
  <c r="T1250" i="3"/>
  <c r="S1250" i="3"/>
  <c r="R1250" i="3"/>
  <c r="Q1250" i="3"/>
  <c r="P1250" i="3"/>
  <c r="T1249" i="3"/>
  <c r="S1249" i="3"/>
  <c r="R1249" i="3"/>
  <c r="Q1249" i="3"/>
  <c r="P1249" i="3"/>
  <c r="T1248" i="3"/>
  <c r="S1248" i="3"/>
  <c r="R1248" i="3"/>
  <c r="Q1248" i="3"/>
  <c r="P1248" i="3"/>
  <c r="T1247" i="3"/>
  <c r="S1247" i="3"/>
  <c r="R1247" i="3"/>
  <c r="Q1247" i="3"/>
  <c r="P1247" i="3"/>
  <c r="T1246" i="3"/>
  <c r="S1246" i="3"/>
  <c r="R1246" i="3"/>
  <c r="Q1246" i="3"/>
  <c r="P1246" i="3"/>
  <c r="T1245" i="3"/>
  <c r="S1245" i="3"/>
  <c r="R1245" i="3"/>
  <c r="Q1245" i="3"/>
  <c r="P1245" i="3"/>
  <c r="T1244" i="3"/>
  <c r="S1244" i="3"/>
  <c r="R1244" i="3"/>
  <c r="Q1244" i="3"/>
  <c r="P1244" i="3"/>
  <c r="T1243" i="3"/>
  <c r="S1243" i="3"/>
  <c r="R1243" i="3"/>
  <c r="Q1243" i="3"/>
  <c r="P1243" i="3"/>
  <c r="T1242" i="3"/>
  <c r="S1242" i="3"/>
  <c r="R1242" i="3"/>
  <c r="Q1242" i="3"/>
  <c r="P1242" i="3"/>
  <c r="T1241" i="3"/>
  <c r="S1241" i="3"/>
  <c r="R1241" i="3"/>
  <c r="Q1241" i="3"/>
  <c r="P1241" i="3"/>
  <c r="T1240" i="3"/>
  <c r="S1240" i="3"/>
  <c r="R1240" i="3"/>
  <c r="Q1240" i="3"/>
  <c r="P1240" i="3"/>
  <c r="T1239" i="3"/>
  <c r="S1239" i="3"/>
  <c r="R1239" i="3"/>
  <c r="Q1239" i="3"/>
  <c r="P1239" i="3"/>
  <c r="T1238" i="3"/>
  <c r="S1238" i="3"/>
  <c r="R1238" i="3"/>
  <c r="Q1238" i="3"/>
  <c r="P1238" i="3"/>
  <c r="T1237" i="3"/>
  <c r="S1237" i="3"/>
  <c r="R1237" i="3"/>
  <c r="Q1237" i="3"/>
  <c r="P1237" i="3"/>
  <c r="T1236" i="3"/>
  <c r="S1236" i="3"/>
  <c r="R1236" i="3"/>
  <c r="Q1236" i="3"/>
  <c r="P1236" i="3"/>
  <c r="T1235" i="3"/>
  <c r="S1235" i="3"/>
  <c r="R1235" i="3"/>
  <c r="Q1235" i="3"/>
  <c r="P1235" i="3"/>
  <c r="T1234" i="3"/>
  <c r="S1234" i="3"/>
  <c r="R1234" i="3"/>
  <c r="Q1234" i="3"/>
  <c r="P1234" i="3"/>
  <c r="T1233" i="3"/>
  <c r="S1233" i="3"/>
  <c r="R1233" i="3"/>
  <c r="Q1233" i="3"/>
  <c r="P1233" i="3"/>
  <c r="T1232" i="3"/>
  <c r="S1232" i="3"/>
  <c r="R1232" i="3"/>
  <c r="Q1232" i="3"/>
  <c r="P1232" i="3"/>
  <c r="T1231" i="3"/>
  <c r="S1231" i="3"/>
  <c r="R1231" i="3"/>
  <c r="Q1231" i="3"/>
  <c r="P1231" i="3"/>
  <c r="T1230" i="3"/>
  <c r="S1230" i="3"/>
  <c r="R1230" i="3"/>
  <c r="Q1230" i="3"/>
  <c r="P1230" i="3"/>
  <c r="T1229" i="3"/>
  <c r="S1229" i="3"/>
  <c r="R1229" i="3"/>
  <c r="Q1229" i="3"/>
  <c r="P1229" i="3"/>
  <c r="T1228" i="3"/>
  <c r="S1228" i="3"/>
  <c r="R1228" i="3"/>
  <c r="Q1228" i="3"/>
  <c r="P1228" i="3"/>
  <c r="T1227" i="3"/>
  <c r="S1227" i="3"/>
  <c r="R1227" i="3"/>
  <c r="Q1227" i="3"/>
  <c r="P1227" i="3"/>
  <c r="T1226" i="3"/>
  <c r="S1226" i="3"/>
  <c r="R1226" i="3"/>
  <c r="Q1226" i="3"/>
  <c r="P1226" i="3"/>
  <c r="T1225" i="3"/>
  <c r="S1225" i="3"/>
  <c r="R1225" i="3"/>
  <c r="Q1225" i="3"/>
  <c r="P1225" i="3"/>
  <c r="T1224" i="3"/>
  <c r="S1224" i="3"/>
  <c r="R1224" i="3"/>
  <c r="Q1224" i="3"/>
  <c r="P1224" i="3"/>
  <c r="T1223" i="3"/>
  <c r="S1223" i="3"/>
  <c r="R1223" i="3"/>
  <c r="Q1223" i="3"/>
  <c r="P1223" i="3"/>
  <c r="T1222" i="3"/>
  <c r="S1222" i="3"/>
  <c r="R1222" i="3"/>
  <c r="Q1222" i="3"/>
  <c r="P1222" i="3"/>
  <c r="T1221" i="3"/>
  <c r="S1221" i="3"/>
  <c r="R1221" i="3"/>
  <c r="Q1221" i="3"/>
  <c r="P1221" i="3"/>
  <c r="T1220" i="3"/>
  <c r="S1220" i="3"/>
  <c r="R1220" i="3"/>
  <c r="Q1220" i="3"/>
  <c r="P1220" i="3"/>
  <c r="T1219" i="3"/>
  <c r="S1219" i="3"/>
  <c r="R1219" i="3"/>
  <c r="Q1219" i="3"/>
  <c r="P1219" i="3"/>
  <c r="T1218" i="3"/>
  <c r="S1218" i="3"/>
  <c r="R1218" i="3"/>
  <c r="Q1218" i="3"/>
  <c r="P1218" i="3"/>
  <c r="T1217" i="3"/>
  <c r="S1217" i="3"/>
  <c r="R1217" i="3"/>
  <c r="Q1217" i="3"/>
  <c r="P1217" i="3"/>
  <c r="T1216" i="3"/>
  <c r="S1216" i="3"/>
  <c r="R1216" i="3"/>
  <c r="Q1216" i="3"/>
  <c r="P1216" i="3"/>
  <c r="T1215" i="3"/>
  <c r="S1215" i="3"/>
  <c r="R1215" i="3"/>
  <c r="Q1215" i="3"/>
  <c r="P1215" i="3"/>
  <c r="T1214" i="3"/>
  <c r="S1214" i="3"/>
  <c r="R1214" i="3"/>
  <c r="Q1214" i="3"/>
  <c r="P1214" i="3"/>
  <c r="T1213" i="3"/>
  <c r="S1213" i="3"/>
  <c r="R1213" i="3"/>
  <c r="Q1213" i="3"/>
  <c r="P1213" i="3"/>
  <c r="T1212" i="3"/>
  <c r="S1212" i="3"/>
  <c r="R1212" i="3"/>
  <c r="Q1212" i="3"/>
  <c r="P1212" i="3"/>
  <c r="T1211" i="3"/>
  <c r="S1211" i="3"/>
  <c r="R1211" i="3"/>
  <c r="Q1211" i="3"/>
  <c r="P1211" i="3"/>
  <c r="T1210" i="3"/>
  <c r="S1210" i="3"/>
  <c r="R1210" i="3"/>
  <c r="Q1210" i="3"/>
  <c r="P1210" i="3"/>
  <c r="T1209" i="3"/>
  <c r="S1209" i="3"/>
  <c r="R1209" i="3"/>
  <c r="Q1209" i="3"/>
  <c r="P1209" i="3"/>
  <c r="T1208" i="3"/>
  <c r="S1208" i="3"/>
  <c r="R1208" i="3"/>
  <c r="Q1208" i="3"/>
  <c r="P1208" i="3"/>
  <c r="T1207" i="3"/>
  <c r="S1207" i="3"/>
  <c r="R1207" i="3"/>
  <c r="Q1207" i="3"/>
  <c r="P1207" i="3"/>
  <c r="T1206" i="3"/>
  <c r="S1206" i="3"/>
  <c r="R1206" i="3"/>
  <c r="Q1206" i="3"/>
  <c r="P1206" i="3"/>
  <c r="T1205" i="3"/>
  <c r="S1205" i="3"/>
  <c r="R1205" i="3"/>
  <c r="Q1205" i="3"/>
  <c r="P1205" i="3"/>
  <c r="T1204" i="3"/>
  <c r="S1204" i="3"/>
  <c r="R1204" i="3"/>
  <c r="Q1204" i="3"/>
  <c r="P1204" i="3"/>
  <c r="T1203" i="3"/>
  <c r="S1203" i="3"/>
  <c r="R1203" i="3"/>
  <c r="Q1203" i="3"/>
  <c r="P1203" i="3"/>
  <c r="T1202" i="3"/>
  <c r="S1202" i="3"/>
  <c r="R1202" i="3"/>
  <c r="Q1202" i="3"/>
  <c r="P1202" i="3"/>
  <c r="T1201" i="3"/>
  <c r="S1201" i="3"/>
  <c r="R1201" i="3"/>
  <c r="Q1201" i="3"/>
  <c r="P1201" i="3"/>
  <c r="T1200" i="3"/>
  <c r="S1200" i="3"/>
  <c r="R1200" i="3"/>
  <c r="Q1200" i="3"/>
  <c r="P1200" i="3"/>
  <c r="T1199" i="3"/>
  <c r="S1199" i="3"/>
  <c r="R1199" i="3"/>
  <c r="Q1199" i="3"/>
  <c r="P1199" i="3"/>
  <c r="T1198" i="3"/>
  <c r="S1198" i="3"/>
  <c r="R1198" i="3"/>
  <c r="Q1198" i="3"/>
  <c r="P1198" i="3"/>
  <c r="T1197" i="3"/>
  <c r="S1197" i="3"/>
  <c r="R1197" i="3"/>
  <c r="Q1197" i="3"/>
  <c r="P1197" i="3"/>
  <c r="T1196" i="3"/>
  <c r="S1196" i="3"/>
  <c r="R1196" i="3"/>
  <c r="Q1196" i="3"/>
  <c r="P1196" i="3"/>
  <c r="T1195" i="3"/>
  <c r="S1195" i="3"/>
  <c r="R1195" i="3"/>
  <c r="Q1195" i="3"/>
  <c r="P1195" i="3"/>
  <c r="T1194" i="3"/>
  <c r="S1194" i="3"/>
  <c r="R1194" i="3"/>
  <c r="Q1194" i="3"/>
  <c r="P1194" i="3"/>
  <c r="T1193" i="3"/>
  <c r="S1193" i="3"/>
  <c r="R1193" i="3"/>
  <c r="Q1193" i="3"/>
  <c r="P1193" i="3"/>
  <c r="T1192" i="3"/>
  <c r="S1192" i="3"/>
  <c r="R1192" i="3"/>
  <c r="Q1192" i="3"/>
  <c r="P1192" i="3"/>
  <c r="T1191" i="3"/>
  <c r="S1191" i="3"/>
  <c r="R1191" i="3"/>
  <c r="Q1191" i="3"/>
  <c r="P1191" i="3"/>
  <c r="T1190" i="3"/>
  <c r="S1190" i="3"/>
  <c r="R1190" i="3"/>
  <c r="Q1190" i="3"/>
  <c r="P1190" i="3"/>
  <c r="T1189" i="3"/>
  <c r="S1189" i="3"/>
  <c r="R1189" i="3"/>
  <c r="Q1189" i="3"/>
  <c r="P1189" i="3"/>
  <c r="T1188" i="3"/>
  <c r="S1188" i="3"/>
  <c r="R1188" i="3"/>
  <c r="Q1188" i="3"/>
  <c r="P1188" i="3"/>
  <c r="T1187" i="3"/>
  <c r="S1187" i="3"/>
  <c r="R1187" i="3"/>
  <c r="Q1187" i="3"/>
  <c r="P1187" i="3"/>
  <c r="T1186" i="3"/>
  <c r="S1186" i="3"/>
  <c r="R1186" i="3"/>
  <c r="Q1186" i="3"/>
  <c r="P1186" i="3"/>
  <c r="T1185" i="3"/>
  <c r="S1185" i="3"/>
  <c r="R1185" i="3"/>
  <c r="Q1185" i="3"/>
  <c r="P1185" i="3"/>
  <c r="T1184" i="3"/>
  <c r="S1184" i="3"/>
  <c r="R1184" i="3"/>
  <c r="Q1184" i="3"/>
  <c r="P1184" i="3"/>
  <c r="T1183" i="3"/>
  <c r="S1183" i="3"/>
  <c r="R1183" i="3"/>
  <c r="Q1183" i="3"/>
  <c r="P1183" i="3"/>
  <c r="T1182" i="3"/>
  <c r="S1182" i="3"/>
  <c r="R1182" i="3"/>
  <c r="Q1182" i="3"/>
  <c r="P1182" i="3"/>
  <c r="T1181" i="3"/>
  <c r="S1181" i="3"/>
  <c r="R1181" i="3"/>
  <c r="Q1181" i="3"/>
  <c r="P1181" i="3"/>
  <c r="T1180" i="3"/>
  <c r="S1180" i="3"/>
  <c r="R1180" i="3"/>
  <c r="Q1180" i="3"/>
  <c r="P1180" i="3"/>
  <c r="T1179" i="3"/>
  <c r="S1179" i="3"/>
  <c r="R1179" i="3"/>
  <c r="Q1179" i="3"/>
  <c r="P1179" i="3"/>
  <c r="T1178" i="3"/>
  <c r="S1178" i="3"/>
  <c r="R1178" i="3"/>
  <c r="Q1178" i="3"/>
  <c r="P1178" i="3"/>
  <c r="T1177" i="3"/>
  <c r="S1177" i="3"/>
  <c r="R1177" i="3"/>
  <c r="Q1177" i="3"/>
  <c r="P1177" i="3"/>
  <c r="T1176" i="3"/>
  <c r="S1176" i="3"/>
  <c r="R1176" i="3"/>
  <c r="Q1176" i="3"/>
  <c r="P1176" i="3"/>
  <c r="T1175" i="3"/>
  <c r="S1175" i="3"/>
  <c r="R1175" i="3"/>
  <c r="Q1175" i="3"/>
  <c r="P1175" i="3"/>
  <c r="T1174" i="3"/>
  <c r="S1174" i="3"/>
  <c r="R1174" i="3"/>
  <c r="Q1174" i="3"/>
  <c r="P1174" i="3"/>
  <c r="T1173" i="3"/>
  <c r="S1173" i="3"/>
  <c r="R1173" i="3"/>
  <c r="Q1173" i="3"/>
  <c r="P1173" i="3"/>
  <c r="T1172" i="3"/>
  <c r="S1172" i="3"/>
  <c r="R1172" i="3"/>
  <c r="Q1172" i="3"/>
  <c r="P1172" i="3"/>
  <c r="T1171" i="3"/>
  <c r="S1171" i="3"/>
  <c r="R1171" i="3"/>
  <c r="Q1171" i="3"/>
  <c r="P1171" i="3"/>
  <c r="T1170" i="3"/>
  <c r="S1170" i="3"/>
  <c r="R1170" i="3"/>
  <c r="Q1170" i="3"/>
  <c r="P1170" i="3"/>
  <c r="T1169" i="3"/>
  <c r="S1169" i="3"/>
  <c r="R1169" i="3"/>
  <c r="Q1169" i="3"/>
  <c r="P1169" i="3"/>
  <c r="T1168" i="3"/>
  <c r="S1168" i="3"/>
  <c r="R1168" i="3"/>
  <c r="Q1168" i="3"/>
  <c r="P1168" i="3"/>
  <c r="T1167" i="3"/>
  <c r="S1167" i="3"/>
  <c r="R1167" i="3"/>
  <c r="Q1167" i="3"/>
  <c r="P1167" i="3"/>
  <c r="T1166" i="3"/>
  <c r="S1166" i="3"/>
  <c r="R1166" i="3"/>
  <c r="Q1166" i="3"/>
  <c r="P1166" i="3"/>
  <c r="T1165" i="3"/>
  <c r="S1165" i="3"/>
  <c r="R1165" i="3"/>
  <c r="Q1165" i="3"/>
  <c r="P1165" i="3"/>
  <c r="T1164" i="3"/>
  <c r="S1164" i="3"/>
  <c r="R1164" i="3"/>
  <c r="Q1164" i="3"/>
  <c r="P1164" i="3"/>
  <c r="T1163" i="3"/>
  <c r="S1163" i="3"/>
  <c r="R1163" i="3"/>
  <c r="Q1163" i="3"/>
  <c r="P1163" i="3"/>
  <c r="T1162" i="3"/>
  <c r="S1162" i="3"/>
  <c r="R1162" i="3"/>
  <c r="Q1162" i="3"/>
  <c r="P1162" i="3"/>
  <c r="T1161" i="3"/>
  <c r="S1161" i="3"/>
  <c r="R1161" i="3"/>
  <c r="Q1161" i="3"/>
  <c r="P1161" i="3"/>
  <c r="T1160" i="3"/>
  <c r="S1160" i="3"/>
  <c r="R1160" i="3"/>
  <c r="Q1160" i="3"/>
  <c r="P1160" i="3"/>
  <c r="T1159" i="3"/>
  <c r="S1159" i="3"/>
  <c r="R1159" i="3"/>
  <c r="Q1159" i="3"/>
  <c r="P1159" i="3"/>
  <c r="T1158" i="3"/>
  <c r="S1158" i="3"/>
  <c r="R1158" i="3"/>
  <c r="Q1158" i="3"/>
  <c r="P1158" i="3"/>
  <c r="T1157" i="3"/>
  <c r="S1157" i="3"/>
  <c r="R1157" i="3"/>
  <c r="Q1157" i="3"/>
  <c r="P1157" i="3"/>
  <c r="T1156" i="3"/>
  <c r="S1156" i="3"/>
  <c r="R1156" i="3"/>
  <c r="Q1156" i="3"/>
  <c r="P1156" i="3"/>
  <c r="T1155" i="3"/>
  <c r="S1155" i="3"/>
  <c r="R1155" i="3"/>
  <c r="Q1155" i="3"/>
  <c r="P1155" i="3"/>
  <c r="T1154" i="3"/>
  <c r="S1154" i="3"/>
  <c r="R1154" i="3"/>
  <c r="Q1154" i="3"/>
  <c r="P1154" i="3"/>
  <c r="T1153" i="3"/>
  <c r="S1153" i="3"/>
  <c r="R1153" i="3"/>
  <c r="Q1153" i="3"/>
  <c r="P1153" i="3"/>
  <c r="T1152" i="3"/>
  <c r="S1152" i="3"/>
  <c r="R1152" i="3"/>
  <c r="Q1152" i="3"/>
  <c r="P1152" i="3"/>
  <c r="T1151" i="3"/>
  <c r="S1151" i="3"/>
  <c r="R1151" i="3"/>
  <c r="Q1151" i="3"/>
  <c r="P1151" i="3"/>
  <c r="T1150" i="3"/>
  <c r="S1150" i="3"/>
  <c r="R1150" i="3"/>
  <c r="Q1150" i="3"/>
  <c r="P1150" i="3"/>
  <c r="T1149" i="3"/>
  <c r="S1149" i="3"/>
  <c r="R1149" i="3"/>
  <c r="Q1149" i="3"/>
  <c r="P1149" i="3"/>
  <c r="T1148" i="3"/>
  <c r="S1148" i="3"/>
  <c r="R1148" i="3"/>
  <c r="Q1148" i="3"/>
  <c r="P1148" i="3"/>
  <c r="T1147" i="3"/>
  <c r="S1147" i="3"/>
  <c r="R1147" i="3"/>
  <c r="Q1147" i="3"/>
  <c r="P1147" i="3"/>
  <c r="T1146" i="3"/>
  <c r="S1146" i="3"/>
  <c r="R1146" i="3"/>
  <c r="Q1146" i="3"/>
  <c r="P1146" i="3"/>
  <c r="T1145" i="3"/>
  <c r="S1145" i="3"/>
  <c r="R1145" i="3"/>
  <c r="Q1145" i="3"/>
  <c r="P1145" i="3"/>
  <c r="T1144" i="3"/>
  <c r="S1144" i="3"/>
  <c r="R1144" i="3"/>
  <c r="Q1144" i="3"/>
  <c r="P1144" i="3"/>
  <c r="T1143" i="3"/>
  <c r="S1143" i="3"/>
  <c r="R1143" i="3"/>
  <c r="Q1143" i="3"/>
  <c r="P1143" i="3"/>
  <c r="T1142" i="3"/>
  <c r="S1142" i="3"/>
  <c r="R1142" i="3"/>
  <c r="Q1142" i="3"/>
  <c r="P1142" i="3"/>
  <c r="T1141" i="3"/>
  <c r="S1141" i="3"/>
  <c r="R1141" i="3"/>
  <c r="Q1141" i="3"/>
  <c r="P1141" i="3"/>
  <c r="T1140" i="3"/>
  <c r="S1140" i="3"/>
  <c r="R1140" i="3"/>
  <c r="Q1140" i="3"/>
  <c r="P1140" i="3"/>
  <c r="T1139" i="3"/>
  <c r="S1139" i="3"/>
  <c r="R1139" i="3"/>
  <c r="Q1139" i="3"/>
  <c r="P1139" i="3"/>
  <c r="T1138" i="3"/>
  <c r="S1138" i="3"/>
  <c r="R1138" i="3"/>
  <c r="Q1138" i="3"/>
  <c r="P1138" i="3"/>
  <c r="T1137" i="3"/>
  <c r="S1137" i="3"/>
  <c r="R1137" i="3"/>
  <c r="Q1137" i="3"/>
  <c r="P1137" i="3"/>
  <c r="T1136" i="3"/>
  <c r="S1136" i="3"/>
  <c r="R1136" i="3"/>
  <c r="Q1136" i="3"/>
  <c r="P1136" i="3"/>
  <c r="T1135" i="3"/>
  <c r="S1135" i="3"/>
  <c r="R1135" i="3"/>
  <c r="Q1135" i="3"/>
  <c r="P1135" i="3"/>
  <c r="T1134" i="3"/>
  <c r="S1134" i="3"/>
  <c r="R1134" i="3"/>
  <c r="Q1134" i="3"/>
  <c r="P1134" i="3"/>
  <c r="T1133" i="3"/>
  <c r="S1133" i="3"/>
  <c r="R1133" i="3"/>
  <c r="Q1133" i="3"/>
  <c r="P1133" i="3"/>
  <c r="T1132" i="3"/>
  <c r="S1132" i="3"/>
  <c r="R1132" i="3"/>
  <c r="Q1132" i="3"/>
  <c r="P1132" i="3"/>
  <c r="T1131" i="3"/>
  <c r="S1131" i="3"/>
  <c r="R1131" i="3"/>
  <c r="Q1131" i="3"/>
  <c r="P1131" i="3"/>
  <c r="T1130" i="3"/>
  <c r="S1130" i="3"/>
  <c r="R1130" i="3"/>
  <c r="Q1130" i="3"/>
  <c r="P1130" i="3"/>
  <c r="T1129" i="3"/>
  <c r="S1129" i="3"/>
  <c r="R1129" i="3"/>
  <c r="Q1129" i="3"/>
  <c r="P1129" i="3"/>
  <c r="T1128" i="3"/>
  <c r="S1128" i="3"/>
  <c r="R1128" i="3"/>
  <c r="Q1128" i="3"/>
  <c r="P1128" i="3"/>
  <c r="T1127" i="3"/>
  <c r="S1127" i="3"/>
  <c r="R1127" i="3"/>
  <c r="Q1127" i="3"/>
  <c r="P1127" i="3"/>
  <c r="T1126" i="3"/>
  <c r="S1126" i="3"/>
  <c r="R1126" i="3"/>
  <c r="Q1126" i="3"/>
  <c r="P1126" i="3"/>
  <c r="T1125" i="3"/>
  <c r="S1125" i="3"/>
  <c r="R1125" i="3"/>
  <c r="Q1125" i="3"/>
  <c r="P1125" i="3"/>
  <c r="T1124" i="3"/>
  <c r="S1124" i="3"/>
  <c r="R1124" i="3"/>
  <c r="Q1124" i="3"/>
  <c r="P1124" i="3"/>
  <c r="T1123" i="3"/>
  <c r="S1123" i="3"/>
  <c r="R1123" i="3"/>
  <c r="Q1123" i="3"/>
  <c r="P1123" i="3"/>
  <c r="T1122" i="3"/>
  <c r="S1122" i="3"/>
  <c r="R1122" i="3"/>
  <c r="Q1122" i="3"/>
  <c r="P1122" i="3"/>
  <c r="T1121" i="3"/>
  <c r="S1121" i="3"/>
  <c r="R1121" i="3"/>
  <c r="Q1121" i="3"/>
  <c r="P1121" i="3"/>
  <c r="T1120" i="3"/>
  <c r="S1120" i="3"/>
  <c r="R1120" i="3"/>
  <c r="Q1120" i="3"/>
  <c r="P1120" i="3"/>
  <c r="T1119" i="3"/>
  <c r="S1119" i="3"/>
  <c r="R1119" i="3"/>
  <c r="Q1119" i="3"/>
  <c r="P1119" i="3"/>
  <c r="T1118" i="3"/>
  <c r="S1118" i="3"/>
  <c r="R1118" i="3"/>
  <c r="Q1118" i="3"/>
  <c r="P1118" i="3"/>
  <c r="T1117" i="3"/>
  <c r="S1117" i="3"/>
  <c r="R1117" i="3"/>
  <c r="Q1117" i="3"/>
  <c r="P1117" i="3"/>
  <c r="T1116" i="3"/>
  <c r="S1116" i="3"/>
  <c r="R1116" i="3"/>
  <c r="Q1116" i="3"/>
  <c r="P1116" i="3"/>
  <c r="T1115" i="3"/>
  <c r="S1115" i="3"/>
  <c r="R1115" i="3"/>
  <c r="Q1115" i="3"/>
  <c r="P1115" i="3"/>
  <c r="T1114" i="3"/>
  <c r="S1114" i="3"/>
  <c r="R1114" i="3"/>
  <c r="Q1114" i="3"/>
  <c r="P1114" i="3"/>
  <c r="T1113" i="3"/>
  <c r="S1113" i="3"/>
  <c r="R1113" i="3"/>
  <c r="Q1113" i="3"/>
  <c r="P1113" i="3"/>
  <c r="T1112" i="3"/>
  <c r="S1112" i="3"/>
  <c r="R1112" i="3"/>
  <c r="Q1112" i="3"/>
  <c r="P1112" i="3"/>
  <c r="T1111" i="3"/>
  <c r="S1111" i="3"/>
  <c r="R1111" i="3"/>
  <c r="Q1111" i="3"/>
  <c r="P1111" i="3"/>
  <c r="T1110" i="3"/>
  <c r="S1110" i="3"/>
  <c r="R1110" i="3"/>
  <c r="Q1110" i="3"/>
  <c r="P1110" i="3"/>
  <c r="T1109" i="3"/>
  <c r="S1109" i="3"/>
  <c r="R1109" i="3"/>
  <c r="Q1109" i="3"/>
  <c r="P1109" i="3"/>
  <c r="T1108" i="3"/>
  <c r="S1108" i="3"/>
  <c r="R1108" i="3"/>
  <c r="Q1108" i="3"/>
  <c r="P1108" i="3"/>
  <c r="T1107" i="3"/>
  <c r="S1107" i="3"/>
  <c r="R1107" i="3"/>
  <c r="Q1107" i="3"/>
  <c r="P1107" i="3"/>
  <c r="T1106" i="3"/>
  <c r="S1106" i="3"/>
  <c r="R1106" i="3"/>
  <c r="Q1106" i="3"/>
  <c r="P1106" i="3"/>
  <c r="T1105" i="3"/>
  <c r="S1105" i="3"/>
  <c r="R1105" i="3"/>
  <c r="Q1105" i="3"/>
  <c r="P1105" i="3"/>
  <c r="T1104" i="3"/>
  <c r="S1104" i="3"/>
  <c r="R1104" i="3"/>
  <c r="Q1104" i="3"/>
  <c r="P1104" i="3"/>
  <c r="T1103" i="3"/>
  <c r="S1103" i="3"/>
  <c r="R1103" i="3"/>
  <c r="Q1103" i="3"/>
  <c r="P1103" i="3"/>
  <c r="T1102" i="3"/>
  <c r="S1102" i="3"/>
  <c r="R1102" i="3"/>
  <c r="Q1102" i="3"/>
  <c r="P1102" i="3"/>
  <c r="T1101" i="3"/>
  <c r="S1101" i="3"/>
  <c r="R1101" i="3"/>
  <c r="Q1101" i="3"/>
  <c r="P1101" i="3"/>
  <c r="T1100" i="3"/>
  <c r="S1100" i="3"/>
  <c r="R1100" i="3"/>
  <c r="Q1100" i="3"/>
  <c r="P1100" i="3"/>
  <c r="T1099" i="3"/>
  <c r="S1099" i="3"/>
  <c r="R1099" i="3"/>
  <c r="Q1099" i="3"/>
  <c r="P1099" i="3"/>
  <c r="T1098" i="3"/>
  <c r="S1098" i="3"/>
  <c r="R1098" i="3"/>
  <c r="Q1098" i="3"/>
  <c r="P1098" i="3"/>
  <c r="T1097" i="3"/>
  <c r="S1097" i="3"/>
  <c r="R1097" i="3"/>
  <c r="Q1097" i="3"/>
  <c r="P1097" i="3"/>
  <c r="T1096" i="3"/>
  <c r="S1096" i="3"/>
  <c r="R1096" i="3"/>
  <c r="Q1096" i="3"/>
  <c r="P1096" i="3"/>
  <c r="T1095" i="3"/>
  <c r="S1095" i="3"/>
  <c r="R1095" i="3"/>
  <c r="Q1095" i="3"/>
  <c r="P1095" i="3"/>
  <c r="T1094" i="3"/>
  <c r="S1094" i="3"/>
  <c r="R1094" i="3"/>
  <c r="Q1094" i="3"/>
  <c r="P1094" i="3"/>
  <c r="T1093" i="3"/>
  <c r="S1093" i="3"/>
  <c r="R1093" i="3"/>
  <c r="Q1093" i="3"/>
  <c r="P1093" i="3"/>
  <c r="T1092" i="3"/>
  <c r="S1092" i="3"/>
  <c r="R1092" i="3"/>
  <c r="Q1092" i="3"/>
  <c r="P1092" i="3"/>
  <c r="T1091" i="3"/>
  <c r="S1091" i="3"/>
  <c r="R1091" i="3"/>
  <c r="Q1091" i="3"/>
  <c r="P1091" i="3"/>
  <c r="T1090" i="3"/>
  <c r="S1090" i="3"/>
  <c r="R1090" i="3"/>
  <c r="Q1090" i="3"/>
  <c r="P1090" i="3"/>
  <c r="T1089" i="3"/>
  <c r="S1089" i="3"/>
  <c r="R1089" i="3"/>
  <c r="Q1089" i="3"/>
  <c r="P1089" i="3"/>
  <c r="T1088" i="3"/>
  <c r="S1088" i="3"/>
  <c r="R1088" i="3"/>
  <c r="Q1088" i="3"/>
  <c r="P1088" i="3"/>
  <c r="T1087" i="3"/>
  <c r="S1087" i="3"/>
  <c r="R1087" i="3"/>
  <c r="Q1087" i="3"/>
  <c r="P1087" i="3"/>
  <c r="T1086" i="3"/>
  <c r="S1086" i="3"/>
  <c r="R1086" i="3"/>
  <c r="Q1086" i="3"/>
  <c r="P1086" i="3"/>
  <c r="T1085" i="3"/>
  <c r="S1085" i="3"/>
  <c r="R1085" i="3"/>
  <c r="Q1085" i="3"/>
  <c r="P1085" i="3"/>
  <c r="T1084" i="3"/>
  <c r="S1084" i="3"/>
  <c r="R1084" i="3"/>
  <c r="Q1084" i="3"/>
  <c r="P1084" i="3"/>
  <c r="T1083" i="3"/>
  <c r="S1083" i="3"/>
  <c r="R1083" i="3"/>
  <c r="Q1083" i="3"/>
  <c r="P1083" i="3"/>
  <c r="T1082" i="3"/>
  <c r="S1082" i="3"/>
  <c r="R1082" i="3"/>
  <c r="Q1082" i="3"/>
  <c r="P1082" i="3"/>
  <c r="T1081" i="3"/>
  <c r="S1081" i="3"/>
  <c r="R1081" i="3"/>
  <c r="Q1081" i="3"/>
  <c r="P1081" i="3"/>
  <c r="T1080" i="3"/>
  <c r="S1080" i="3"/>
  <c r="R1080" i="3"/>
  <c r="Q1080" i="3"/>
  <c r="P1080" i="3"/>
  <c r="T1079" i="3"/>
  <c r="S1079" i="3"/>
  <c r="R1079" i="3"/>
  <c r="Q1079" i="3"/>
  <c r="P1079" i="3"/>
  <c r="T1078" i="3"/>
  <c r="S1078" i="3"/>
  <c r="R1078" i="3"/>
  <c r="Q1078" i="3"/>
  <c r="P1078" i="3"/>
  <c r="T1077" i="3"/>
  <c r="S1077" i="3"/>
  <c r="R1077" i="3"/>
  <c r="Q1077" i="3"/>
  <c r="P1077" i="3"/>
  <c r="T1076" i="3"/>
  <c r="S1076" i="3"/>
  <c r="R1076" i="3"/>
  <c r="Q1076" i="3"/>
  <c r="P1076" i="3"/>
  <c r="T1075" i="3"/>
  <c r="S1075" i="3"/>
  <c r="R1075" i="3"/>
  <c r="Q1075" i="3"/>
  <c r="P1075" i="3"/>
  <c r="T1074" i="3"/>
  <c r="S1074" i="3"/>
  <c r="R1074" i="3"/>
  <c r="Q1074" i="3"/>
  <c r="P1074" i="3"/>
  <c r="T1073" i="3"/>
  <c r="S1073" i="3"/>
  <c r="R1073" i="3"/>
  <c r="Q1073" i="3"/>
  <c r="P1073" i="3"/>
  <c r="T1072" i="3"/>
  <c r="S1072" i="3"/>
  <c r="R1072" i="3"/>
  <c r="Q1072" i="3"/>
  <c r="P1072" i="3"/>
  <c r="T1071" i="3"/>
  <c r="S1071" i="3"/>
  <c r="R1071" i="3"/>
  <c r="Q1071" i="3"/>
  <c r="P1071" i="3"/>
  <c r="T1070" i="3"/>
  <c r="S1070" i="3"/>
  <c r="R1070" i="3"/>
  <c r="Q1070" i="3"/>
  <c r="P1070" i="3"/>
  <c r="T1069" i="3"/>
  <c r="S1069" i="3"/>
  <c r="R1069" i="3"/>
  <c r="Q1069" i="3"/>
  <c r="P1069" i="3"/>
  <c r="T1068" i="3"/>
  <c r="S1068" i="3"/>
  <c r="R1068" i="3"/>
  <c r="Q1068" i="3"/>
  <c r="P1068" i="3"/>
  <c r="T1067" i="3"/>
  <c r="S1067" i="3"/>
  <c r="R1067" i="3"/>
  <c r="Q1067" i="3"/>
  <c r="P1067" i="3"/>
  <c r="T1066" i="3"/>
  <c r="S1066" i="3"/>
  <c r="R1066" i="3"/>
  <c r="Q1066" i="3"/>
  <c r="P1066" i="3"/>
  <c r="T1065" i="3"/>
  <c r="S1065" i="3"/>
  <c r="R1065" i="3"/>
  <c r="Q1065" i="3"/>
  <c r="P1065" i="3"/>
  <c r="T1064" i="3"/>
  <c r="S1064" i="3"/>
  <c r="R1064" i="3"/>
  <c r="Q1064" i="3"/>
  <c r="P1064" i="3"/>
  <c r="T1063" i="3"/>
  <c r="S1063" i="3"/>
  <c r="R1063" i="3"/>
  <c r="Q1063" i="3"/>
  <c r="P1063" i="3"/>
  <c r="T1062" i="3"/>
  <c r="S1062" i="3"/>
  <c r="R1062" i="3"/>
  <c r="Q1062" i="3"/>
  <c r="P1062" i="3"/>
  <c r="T1061" i="3"/>
  <c r="S1061" i="3"/>
  <c r="R1061" i="3"/>
  <c r="Q1061" i="3"/>
  <c r="P1061" i="3"/>
  <c r="T1060" i="3"/>
  <c r="S1060" i="3"/>
  <c r="R1060" i="3"/>
  <c r="Q1060" i="3"/>
  <c r="P1060" i="3"/>
  <c r="T1059" i="3"/>
  <c r="S1059" i="3"/>
  <c r="R1059" i="3"/>
  <c r="Q1059" i="3"/>
  <c r="P1059" i="3"/>
  <c r="T1058" i="3"/>
  <c r="S1058" i="3"/>
  <c r="R1058" i="3"/>
  <c r="Q1058" i="3"/>
  <c r="P1058" i="3"/>
  <c r="T1057" i="3"/>
  <c r="S1057" i="3"/>
  <c r="R1057" i="3"/>
  <c r="Q1057" i="3"/>
  <c r="P1057" i="3"/>
  <c r="T1056" i="3"/>
  <c r="S1056" i="3"/>
  <c r="R1056" i="3"/>
  <c r="Q1056" i="3"/>
  <c r="P1056" i="3"/>
  <c r="T1055" i="3"/>
  <c r="S1055" i="3"/>
  <c r="R1055" i="3"/>
  <c r="Q1055" i="3"/>
  <c r="P1055" i="3"/>
  <c r="T1054" i="3"/>
  <c r="S1054" i="3"/>
  <c r="R1054" i="3"/>
  <c r="Q1054" i="3"/>
  <c r="P1054" i="3"/>
  <c r="T1053" i="3"/>
  <c r="S1053" i="3"/>
  <c r="R1053" i="3"/>
  <c r="Q1053" i="3"/>
  <c r="P1053" i="3"/>
  <c r="T1052" i="3"/>
  <c r="S1052" i="3"/>
  <c r="R1052" i="3"/>
  <c r="Q1052" i="3"/>
  <c r="P1052" i="3"/>
  <c r="T1051" i="3"/>
  <c r="S1051" i="3"/>
  <c r="R1051" i="3"/>
  <c r="Q1051" i="3"/>
  <c r="P1051" i="3"/>
  <c r="T1050" i="3"/>
  <c r="S1050" i="3"/>
  <c r="R1050" i="3"/>
  <c r="Q1050" i="3"/>
  <c r="P1050" i="3"/>
  <c r="T1049" i="3"/>
  <c r="S1049" i="3"/>
  <c r="R1049" i="3"/>
  <c r="Q1049" i="3"/>
  <c r="P1049" i="3"/>
  <c r="T1048" i="3"/>
  <c r="S1048" i="3"/>
  <c r="R1048" i="3"/>
  <c r="Q1048" i="3"/>
  <c r="P1048" i="3"/>
  <c r="T1047" i="3"/>
  <c r="S1047" i="3"/>
  <c r="R1047" i="3"/>
  <c r="Q1047" i="3"/>
  <c r="P1047" i="3"/>
  <c r="T1046" i="3"/>
  <c r="S1046" i="3"/>
  <c r="R1046" i="3"/>
  <c r="Q1046" i="3"/>
  <c r="P1046" i="3"/>
  <c r="T1045" i="3"/>
  <c r="S1045" i="3"/>
  <c r="R1045" i="3"/>
  <c r="Q1045" i="3"/>
  <c r="P1045" i="3"/>
  <c r="T1044" i="3"/>
  <c r="S1044" i="3"/>
  <c r="R1044" i="3"/>
  <c r="Q1044" i="3"/>
  <c r="P1044" i="3"/>
  <c r="T1043" i="3"/>
  <c r="S1043" i="3"/>
  <c r="R1043" i="3"/>
  <c r="Q1043" i="3"/>
  <c r="P1043" i="3"/>
  <c r="T1042" i="3"/>
  <c r="S1042" i="3"/>
  <c r="R1042" i="3"/>
  <c r="Q1042" i="3"/>
  <c r="P1042" i="3"/>
  <c r="T1041" i="3"/>
  <c r="S1041" i="3"/>
  <c r="R1041" i="3"/>
  <c r="Q1041" i="3"/>
  <c r="P1041" i="3"/>
  <c r="T1040" i="3"/>
  <c r="S1040" i="3"/>
  <c r="R1040" i="3"/>
  <c r="Q1040" i="3"/>
  <c r="P1040" i="3"/>
  <c r="T1039" i="3"/>
  <c r="S1039" i="3"/>
  <c r="R1039" i="3"/>
  <c r="Q1039" i="3"/>
  <c r="P1039" i="3"/>
  <c r="T1038" i="3"/>
  <c r="S1038" i="3"/>
  <c r="R1038" i="3"/>
  <c r="Q1038" i="3"/>
  <c r="P1038" i="3"/>
  <c r="T1037" i="3"/>
  <c r="S1037" i="3"/>
  <c r="R1037" i="3"/>
  <c r="Q1037" i="3"/>
  <c r="P1037" i="3"/>
  <c r="T1036" i="3"/>
  <c r="S1036" i="3"/>
  <c r="R1036" i="3"/>
  <c r="Q1036" i="3"/>
  <c r="P1036" i="3"/>
  <c r="T1035" i="3"/>
  <c r="S1035" i="3"/>
  <c r="R1035" i="3"/>
  <c r="Q1035" i="3"/>
  <c r="P1035" i="3"/>
  <c r="T1034" i="3"/>
  <c r="S1034" i="3"/>
  <c r="R1034" i="3"/>
  <c r="Q1034" i="3"/>
  <c r="P1034" i="3"/>
  <c r="T1033" i="3"/>
  <c r="S1033" i="3"/>
  <c r="R1033" i="3"/>
  <c r="Q1033" i="3"/>
  <c r="P1033" i="3"/>
  <c r="T1032" i="3"/>
  <c r="S1032" i="3"/>
  <c r="R1032" i="3"/>
  <c r="Q1032" i="3"/>
  <c r="P1032" i="3"/>
  <c r="T1031" i="3"/>
  <c r="S1031" i="3"/>
  <c r="R1031" i="3"/>
  <c r="Q1031" i="3"/>
  <c r="P1031" i="3"/>
  <c r="T1030" i="3"/>
  <c r="S1030" i="3"/>
  <c r="R1030" i="3"/>
  <c r="Q1030" i="3"/>
  <c r="P1030" i="3"/>
  <c r="T1029" i="3"/>
  <c r="S1029" i="3"/>
  <c r="R1029" i="3"/>
  <c r="Q1029" i="3"/>
  <c r="P1029" i="3"/>
  <c r="T1028" i="3"/>
  <c r="S1028" i="3"/>
  <c r="R1028" i="3"/>
  <c r="Q1028" i="3"/>
  <c r="P1028" i="3"/>
  <c r="T1027" i="3"/>
  <c r="S1027" i="3"/>
  <c r="R1027" i="3"/>
  <c r="Q1027" i="3"/>
  <c r="P1027" i="3"/>
  <c r="T1026" i="3"/>
  <c r="S1026" i="3"/>
  <c r="R1026" i="3"/>
  <c r="Q1026" i="3"/>
  <c r="P1026" i="3"/>
  <c r="T1025" i="3"/>
  <c r="S1025" i="3"/>
  <c r="R1025" i="3"/>
  <c r="Q1025" i="3"/>
  <c r="P1025" i="3"/>
  <c r="T1024" i="3"/>
  <c r="S1024" i="3"/>
  <c r="R1024" i="3"/>
  <c r="Q1024" i="3"/>
  <c r="P1024" i="3"/>
  <c r="T1023" i="3"/>
  <c r="S1023" i="3"/>
  <c r="R1023" i="3"/>
  <c r="Q1023" i="3"/>
  <c r="P1023" i="3"/>
  <c r="T1022" i="3"/>
  <c r="S1022" i="3"/>
  <c r="R1022" i="3"/>
  <c r="Q1022" i="3"/>
  <c r="P1022" i="3"/>
  <c r="T1021" i="3"/>
  <c r="S1021" i="3"/>
  <c r="R1021" i="3"/>
  <c r="Q1021" i="3"/>
  <c r="P1021" i="3"/>
  <c r="T1020" i="3"/>
  <c r="S1020" i="3"/>
  <c r="R1020" i="3"/>
  <c r="Q1020" i="3"/>
  <c r="P1020" i="3"/>
  <c r="T1019" i="3"/>
  <c r="S1019" i="3"/>
  <c r="R1019" i="3"/>
  <c r="Q1019" i="3"/>
  <c r="P1019" i="3"/>
  <c r="T1018" i="3"/>
  <c r="S1018" i="3"/>
  <c r="R1018" i="3"/>
  <c r="Q1018" i="3"/>
  <c r="P1018" i="3"/>
  <c r="T1017" i="3"/>
  <c r="S1017" i="3"/>
  <c r="R1017" i="3"/>
  <c r="Q1017" i="3"/>
  <c r="P1017" i="3"/>
  <c r="T1016" i="3"/>
  <c r="S1016" i="3"/>
  <c r="R1016" i="3"/>
  <c r="Q1016" i="3"/>
  <c r="P1016" i="3"/>
  <c r="T1015" i="3"/>
  <c r="S1015" i="3"/>
  <c r="R1015" i="3"/>
  <c r="Q1015" i="3"/>
  <c r="P1015" i="3"/>
  <c r="T1014" i="3"/>
  <c r="S1014" i="3"/>
  <c r="R1014" i="3"/>
  <c r="Q1014" i="3"/>
  <c r="P1014" i="3"/>
  <c r="T1013" i="3"/>
  <c r="S1013" i="3"/>
  <c r="R1013" i="3"/>
  <c r="Q1013" i="3"/>
  <c r="P1013" i="3"/>
  <c r="T1012" i="3"/>
  <c r="S1012" i="3"/>
  <c r="R1012" i="3"/>
  <c r="Q1012" i="3"/>
  <c r="P1012" i="3"/>
  <c r="T1011" i="3"/>
  <c r="S1011" i="3"/>
  <c r="R1011" i="3"/>
  <c r="Q1011" i="3"/>
  <c r="P1011" i="3"/>
  <c r="T1010" i="3"/>
  <c r="S1010" i="3"/>
  <c r="R1010" i="3"/>
  <c r="Q1010" i="3"/>
  <c r="P1010" i="3"/>
  <c r="T1009" i="3"/>
  <c r="S1009" i="3"/>
  <c r="R1009" i="3"/>
  <c r="Q1009" i="3"/>
  <c r="P1009" i="3"/>
  <c r="T1008" i="3"/>
  <c r="S1008" i="3"/>
  <c r="R1008" i="3"/>
  <c r="Q1008" i="3"/>
  <c r="P1008" i="3"/>
  <c r="T1007" i="3"/>
  <c r="S1007" i="3"/>
  <c r="R1007" i="3"/>
  <c r="Q1007" i="3"/>
  <c r="P1007" i="3"/>
  <c r="T1006" i="3"/>
  <c r="S1006" i="3"/>
  <c r="R1006" i="3"/>
  <c r="Q1006" i="3"/>
  <c r="P1006" i="3"/>
  <c r="T1005" i="3"/>
  <c r="S1005" i="3"/>
  <c r="R1005" i="3"/>
  <c r="Q1005" i="3"/>
  <c r="P1005" i="3"/>
  <c r="T1004" i="3"/>
  <c r="S1004" i="3"/>
  <c r="R1004" i="3"/>
  <c r="Q1004" i="3"/>
  <c r="P1004" i="3"/>
  <c r="T1003" i="3"/>
  <c r="S1003" i="3"/>
  <c r="R1003" i="3"/>
  <c r="Q1003" i="3"/>
  <c r="P1003" i="3"/>
  <c r="T1002" i="3"/>
  <c r="S1002" i="3"/>
  <c r="R1002" i="3"/>
  <c r="Q1002" i="3"/>
  <c r="P1002" i="3"/>
  <c r="T1001" i="3"/>
  <c r="S1001" i="3"/>
  <c r="R1001" i="3"/>
  <c r="Q1001" i="3"/>
  <c r="P1001" i="3"/>
  <c r="T1000" i="3"/>
  <c r="S1000" i="3"/>
  <c r="R1000" i="3"/>
  <c r="Q1000" i="3"/>
  <c r="P1000" i="3"/>
  <c r="T999" i="3"/>
  <c r="S999" i="3"/>
  <c r="R999" i="3"/>
  <c r="Q999" i="3"/>
  <c r="P999" i="3"/>
  <c r="T998" i="3"/>
  <c r="S998" i="3"/>
  <c r="R998" i="3"/>
  <c r="Q998" i="3"/>
  <c r="P998" i="3"/>
  <c r="T997" i="3"/>
  <c r="S997" i="3"/>
  <c r="R997" i="3"/>
  <c r="Q997" i="3"/>
  <c r="P997" i="3"/>
  <c r="T996" i="3"/>
  <c r="S996" i="3"/>
  <c r="R996" i="3"/>
  <c r="Q996" i="3"/>
  <c r="P996" i="3"/>
  <c r="T995" i="3"/>
  <c r="S995" i="3"/>
  <c r="R995" i="3"/>
  <c r="Q995" i="3"/>
  <c r="P995" i="3"/>
  <c r="T994" i="3"/>
  <c r="S994" i="3"/>
  <c r="R994" i="3"/>
  <c r="Q994" i="3"/>
  <c r="P994" i="3"/>
  <c r="T993" i="3"/>
  <c r="S993" i="3"/>
  <c r="R993" i="3"/>
  <c r="Q993" i="3"/>
  <c r="P993" i="3"/>
  <c r="T992" i="3"/>
  <c r="S992" i="3"/>
  <c r="R992" i="3"/>
  <c r="Q992" i="3"/>
  <c r="P992" i="3"/>
  <c r="T991" i="3"/>
  <c r="S991" i="3"/>
  <c r="R991" i="3"/>
  <c r="Q991" i="3"/>
  <c r="P991" i="3"/>
  <c r="T990" i="3"/>
  <c r="S990" i="3"/>
  <c r="R990" i="3"/>
  <c r="Q990" i="3"/>
  <c r="P990" i="3"/>
  <c r="T989" i="3"/>
  <c r="S989" i="3"/>
  <c r="R989" i="3"/>
  <c r="Q989" i="3"/>
  <c r="P989" i="3"/>
  <c r="T988" i="3"/>
  <c r="S988" i="3"/>
  <c r="R988" i="3"/>
  <c r="Q988" i="3"/>
  <c r="P988" i="3"/>
  <c r="T987" i="3"/>
  <c r="S987" i="3"/>
  <c r="R987" i="3"/>
  <c r="Q987" i="3"/>
  <c r="P987" i="3"/>
  <c r="T986" i="3"/>
  <c r="S986" i="3"/>
  <c r="R986" i="3"/>
  <c r="Q986" i="3"/>
  <c r="P986" i="3"/>
  <c r="T985" i="3"/>
  <c r="S985" i="3"/>
  <c r="R985" i="3"/>
  <c r="Q985" i="3"/>
  <c r="P985" i="3"/>
  <c r="T984" i="3"/>
  <c r="S984" i="3"/>
  <c r="R984" i="3"/>
  <c r="Q984" i="3"/>
  <c r="P984" i="3"/>
  <c r="T983" i="3"/>
  <c r="S983" i="3"/>
  <c r="R983" i="3"/>
  <c r="Q983" i="3"/>
  <c r="P983" i="3"/>
  <c r="T982" i="3"/>
  <c r="S982" i="3"/>
  <c r="R982" i="3"/>
  <c r="Q982" i="3"/>
  <c r="P982" i="3"/>
  <c r="T981" i="3"/>
  <c r="S981" i="3"/>
  <c r="R981" i="3"/>
  <c r="Q981" i="3"/>
  <c r="P981" i="3"/>
  <c r="T980" i="3"/>
  <c r="S980" i="3"/>
  <c r="R980" i="3"/>
  <c r="Q980" i="3"/>
  <c r="P980" i="3"/>
  <c r="T979" i="3"/>
  <c r="S979" i="3"/>
  <c r="R979" i="3"/>
  <c r="Q979" i="3"/>
  <c r="P979" i="3"/>
  <c r="T978" i="3"/>
  <c r="S978" i="3"/>
  <c r="R978" i="3"/>
  <c r="Q978" i="3"/>
  <c r="P978" i="3"/>
  <c r="T977" i="3"/>
  <c r="S977" i="3"/>
  <c r="R977" i="3"/>
  <c r="Q977" i="3"/>
  <c r="P977" i="3"/>
  <c r="T976" i="3"/>
  <c r="S976" i="3"/>
  <c r="R976" i="3"/>
  <c r="Q976" i="3"/>
  <c r="P976" i="3"/>
  <c r="T975" i="3"/>
  <c r="S975" i="3"/>
  <c r="R975" i="3"/>
  <c r="Q975" i="3"/>
  <c r="P975" i="3"/>
  <c r="T974" i="3"/>
  <c r="S974" i="3"/>
  <c r="R974" i="3"/>
  <c r="Q974" i="3"/>
  <c r="P974" i="3"/>
  <c r="T973" i="3"/>
  <c r="S973" i="3"/>
  <c r="R973" i="3"/>
  <c r="Q973" i="3"/>
  <c r="P973" i="3"/>
  <c r="T972" i="3"/>
  <c r="S972" i="3"/>
  <c r="R972" i="3"/>
  <c r="Q972" i="3"/>
  <c r="P972" i="3"/>
  <c r="T971" i="3"/>
  <c r="S971" i="3"/>
  <c r="R971" i="3"/>
  <c r="Q971" i="3"/>
  <c r="P971" i="3"/>
  <c r="T970" i="3"/>
  <c r="S970" i="3"/>
  <c r="R970" i="3"/>
  <c r="Q970" i="3"/>
  <c r="P970" i="3"/>
  <c r="T969" i="3"/>
  <c r="S969" i="3"/>
  <c r="R969" i="3"/>
  <c r="Q969" i="3"/>
  <c r="P969" i="3"/>
  <c r="T968" i="3"/>
  <c r="S968" i="3"/>
  <c r="R968" i="3"/>
  <c r="Q968" i="3"/>
  <c r="P968" i="3"/>
  <c r="T967" i="3"/>
  <c r="S967" i="3"/>
  <c r="R967" i="3"/>
  <c r="Q967" i="3"/>
  <c r="P967" i="3"/>
  <c r="T966" i="3"/>
  <c r="S966" i="3"/>
  <c r="R966" i="3"/>
  <c r="Q966" i="3"/>
  <c r="P966" i="3"/>
  <c r="T965" i="3"/>
  <c r="S965" i="3"/>
  <c r="R965" i="3"/>
  <c r="Q965" i="3"/>
  <c r="P965" i="3"/>
  <c r="T964" i="3"/>
  <c r="S964" i="3"/>
  <c r="R964" i="3"/>
  <c r="Q964" i="3"/>
  <c r="P964" i="3"/>
  <c r="T963" i="3"/>
  <c r="S963" i="3"/>
  <c r="R963" i="3"/>
  <c r="Q963" i="3"/>
  <c r="P963" i="3"/>
  <c r="T962" i="3"/>
  <c r="S962" i="3"/>
  <c r="R962" i="3"/>
  <c r="Q962" i="3"/>
  <c r="P962" i="3"/>
  <c r="T961" i="3"/>
  <c r="S961" i="3"/>
  <c r="R961" i="3"/>
  <c r="Q961" i="3"/>
  <c r="P961" i="3"/>
  <c r="T960" i="3"/>
  <c r="S960" i="3"/>
  <c r="R960" i="3"/>
  <c r="Q960" i="3"/>
  <c r="P960" i="3"/>
  <c r="T959" i="3"/>
  <c r="S959" i="3"/>
  <c r="R959" i="3"/>
  <c r="Q959" i="3"/>
  <c r="P959" i="3"/>
  <c r="T958" i="3"/>
  <c r="S958" i="3"/>
  <c r="R958" i="3"/>
  <c r="Q958" i="3"/>
  <c r="P958" i="3"/>
  <c r="T957" i="3"/>
  <c r="S957" i="3"/>
  <c r="R957" i="3"/>
  <c r="Q957" i="3"/>
  <c r="P957" i="3"/>
  <c r="T956" i="3"/>
  <c r="S956" i="3"/>
  <c r="R956" i="3"/>
  <c r="Q956" i="3"/>
  <c r="P956" i="3"/>
  <c r="T955" i="3"/>
  <c r="S955" i="3"/>
  <c r="R955" i="3"/>
  <c r="Q955" i="3"/>
  <c r="P955" i="3"/>
  <c r="T954" i="3"/>
  <c r="S954" i="3"/>
  <c r="R954" i="3"/>
  <c r="Q954" i="3"/>
  <c r="P954" i="3"/>
  <c r="T953" i="3"/>
  <c r="S953" i="3"/>
  <c r="R953" i="3"/>
  <c r="Q953" i="3"/>
  <c r="P953" i="3"/>
  <c r="T952" i="3"/>
  <c r="S952" i="3"/>
  <c r="R952" i="3"/>
  <c r="Q952" i="3"/>
  <c r="P952" i="3"/>
  <c r="T951" i="3"/>
  <c r="S951" i="3"/>
  <c r="R951" i="3"/>
  <c r="Q951" i="3"/>
  <c r="P951" i="3"/>
  <c r="T950" i="3"/>
  <c r="S950" i="3"/>
  <c r="R950" i="3"/>
  <c r="Q950" i="3"/>
  <c r="P950" i="3"/>
  <c r="T949" i="3"/>
  <c r="S949" i="3"/>
  <c r="R949" i="3"/>
  <c r="Q949" i="3"/>
  <c r="P949" i="3"/>
  <c r="T948" i="3"/>
  <c r="S948" i="3"/>
  <c r="R948" i="3"/>
  <c r="Q948" i="3"/>
  <c r="P948" i="3"/>
  <c r="T947" i="3"/>
  <c r="S947" i="3"/>
  <c r="R947" i="3"/>
  <c r="Q947" i="3"/>
  <c r="P947" i="3"/>
  <c r="T946" i="3"/>
  <c r="S946" i="3"/>
  <c r="R946" i="3"/>
  <c r="Q946" i="3"/>
  <c r="P946" i="3"/>
  <c r="T945" i="3"/>
  <c r="S945" i="3"/>
  <c r="R945" i="3"/>
  <c r="Q945" i="3"/>
  <c r="P945" i="3"/>
  <c r="T944" i="3"/>
  <c r="S944" i="3"/>
  <c r="R944" i="3"/>
  <c r="Q944" i="3"/>
  <c r="P944" i="3"/>
  <c r="T943" i="3"/>
  <c r="S943" i="3"/>
  <c r="R943" i="3"/>
  <c r="Q943" i="3"/>
  <c r="P943" i="3"/>
  <c r="T942" i="3"/>
  <c r="S942" i="3"/>
  <c r="R942" i="3"/>
  <c r="Q942" i="3"/>
  <c r="P942" i="3"/>
  <c r="T941" i="3"/>
  <c r="S941" i="3"/>
  <c r="R941" i="3"/>
  <c r="Q941" i="3"/>
  <c r="P941" i="3"/>
  <c r="T940" i="3"/>
  <c r="S940" i="3"/>
  <c r="R940" i="3"/>
  <c r="Q940" i="3"/>
  <c r="P940" i="3"/>
  <c r="T939" i="3"/>
  <c r="S939" i="3"/>
  <c r="R939" i="3"/>
  <c r="Q939" i="3"/>
  <c r="P939" i="3"/>
  <c r="T938" i="3"/>
  <c r="S938" i="3"/>
  <c r="R938" i="3"/>
  <c r="Q938" i="3"/>
  <c r="P938" i="3"/>
  <c r="T937" i="3"/>
  <c r="S937" i="3"/>
  <c r="R937" i="3"/>
  <c r="Q937" i="3"/>
  <c r="P937" i="3"/>
  <c r="T936" i="3"/>
  <c r="S936" i="3"/>
  <c r="R936" i="3"/>
  <c r="Q936" i="3"/>
  <c r="P936" i="3"/>
  <c r="T935" i="3"/>
  <c r="S935" i="3"/>
  <c r="R935" i="3"/>
  <c r="Q935" i="3"/>
  <c r="P935" i="3"/>
  <c r="T934" i="3"/>
  <c r="S934" i="3"/>
  <c r="R934" i="3"/>
  <c r="Q934" i="3"/>
  <c r="P934" i="3"/>
  <c r="T933" i="3"/>
  <c r="S933" i="3"/>
  <c r="R933" i="3"/>
  <c r="Q933" i="3"/>
  <c r="P933" i="3"/>
  <c r="T932" i="3"/>
  <c r="S932" i="3"/>
  <c r="R932" i="3"/>
  <c r="Q932" i="3"/>
  <c r="P932" i="3"/>
  <c r="T931" i="3"/>
  <c r="S931" i="3"/>
  <c r="R931" i="3"/>
  <c r="Q931" i="3"/>
  <c r="P931" i="3"/>
  <c r="T930" i="3"/>
  <c r="S930" i="3"/>
  <c r="R930" i="3"/>
  <c r="Q930" i="3"/>
  <c r="P930" i="3"/>
  <c r="T929" i="3"/>
  <c r="S929" i="3"/>
  <c r="R929" i="3"/>
  <c r="Q929" i="3"/>
  <c r="P929" i="3"/>
  <c r="T928" i="3"/>
  <c r="S928" i="3"/>
  <c r="R928" i="3"/>
  <c r="Q928" i="3"/>
  <c r="P928" i="3"/>
  <c r="T927" i="3"/>
  <c r="S927" i="3"/>
  <c r="R927" i="3"/>
  <c r="Q927" i="3"/>
  <c r="P927" i="3"/>
  <c r="T926" i="3"/>
  <c r="S926" i="3"/>
  <c r="R926" i="3"/>
  <c r="Q926" i="3"/>
  <c r="P926" i="3"/>
  <c r="T925" i="3"/>
  <c r="S925" i="3"/>
  <c r="R925" i="3"/>
  <c r="Q925" i="3"/>
  <c r="P925" i="3"/>
  <c r="T924" i="3"/>
  <c r="S924" i="3"/>
  <c r="R924" i="3"/>
  <c r="Q924" i="3"/>
  <c r="P924" i="3"/>
  <c r="T923" i="3"/>
  <c r="S923" i="3"/>
  <c r="R923" i="3"/>
  <c r="Q923" i="3"/>
  <c r="P923" i="3"/>
  <c r="T922" i="3"/>
  <c r="S922" i="3"/>
  <c r="R922" i="3"/>
  <c r="Q922" i="3"/>
  <c r="P922" i="3"/>
  <c r="T921" i="3"/>
  <c r="S921" i="3"/>
  <c r="R921" i="3"/>
  <c r="Q921" i="3"/>
  <c r="P921" i="3"/>
  <c r="T920" i="3"/>
  <c r="S920" i="3"/>
  <c r="R920" i="3"/>
  <c r="Q920" i="3"/>
  <c r="P920" i="3"/>
  <c r="T919" i="3"/>
  <c r="S919" i="3"/>
  <c r="R919" i="3"/>
  <c r="Q919" i="3"/>
  <c r="P919" i="3"/>
  <c r="T918" i="3"/>
  <c r="S918" i="3"/>
  <c r="R918" i="3"/>
  <c r="Q918" i="3"/>
  <c r="P918" i="3"/>
  <c r="T917" i="3"/>
  <c r="S917" i="3"/>
  <c r="R917" i="3"/>
  <c r="Q917" i="3"/>
  <c r="P917" i="3"/>
  <c r="T916" i="3"/>
  <c r="S916" i="3"/>
  <c r="R916" i="3"/>
  <c r="Q916" i="3"/>
  <c r="P916" i="3"/>
  <c r="T915" i="3"/>
  <c r="S915" i="3"/>
  <c r="R915" i="3"/>
  <c r="Q915" i="3"/>
  <c r="P915" i="3"/>
  <c r="T914" i="3"/>
  <c r="S914" i="3"/>
  <c r="R914" i="3"/>
  <c r="Q914" i="3"/>
  <c r="P914" i="3"/>
  <c r="T913" i="3"/>
  <c r="S913" i="3"/>
  <c r="R913" i="3"/>
  <c r="Q913" i="3"/>
  <c r="P913" i="3"/>
  <c r="T912" i="3"/>
  <c r="S912" i="3"/>
  <c r="R912" i="3"/>
  <c r="Q912" i="3"/>
  <c r="P912" i="3"/>
  <c r="T911" i="3"/>
  <c r="S911" i="3"/>
  <c r="R911" i="3"/>
  <c r="Q911" i="3"/>
  <c r="P911" i="3"/>
  <c r="T910" i="3"/>
  <c r="S910" i="3"/>
  <c r="R910" i="3"/>
  <c r="Q910" i="3"/>
  <c r="P910" i="3"/>
  <c r="T909" i="3"/>
  <c r="S909" i="3"/>
  <c r="R909" i="3"/>
  <c r="Q909" i="3"/>
  <c r="P909" i="3"/>
  <c r="T908" i="3"/>
  <c r="S908" i="3"/>
  <c r="R908" i="3"/>
  <c r="Q908" i="3"/>
  <c r="P908" i="3"/>
  <c r="T907" i="3"/>
  <c r="S907" i="3"/>
  <c r="R907" i="3"/>
  <c r="Q907" i="3"/>
  <c r="P907" i="3"/>
  <c r="T906" i="3"/>
  <c r="S906" i="3"/>
  <c r="R906" i="3"/>
  <c r="Q906" i="3"/>
  <c r="P906" i="3"/>
  <c r="T905" i="3"/>
  <c r="S905" i="3"/>
  <c r="R905" i="3"/>
  <c r="Q905" i="3"/>
  <c r="P905" i="3"/>
  <c r="T904" i="3"/>
  <c r="S904" i="3"/>
  <c r="R904" i="3"/>
  <c r="Q904" i="3"/>
  <c r="P904" i="3"/>
  <c r="T903" i="3"/>
  <c r="S903" i="3"/>
  <c r="R903" i="3"/>
  <c r="Q903" i="3"/>
  <c r="P903" i="3"/>
  <c r="T902" i="3"/>
  <c r="S902" i="3"/>
  <c r="R902" i="3"/>
  <c r="Q902" i="3"/>
  <c r="P902" i="3"/>
  <c r="T901" i="3"/>
  <c r="S901" i="3"/>
  <c r="R901" i="3"/>
  <c r="Q901" i="3"/>
  <c r="P901" i="3"/>
  <c r="T900" i="3"/>
  <c r="S900" i="3"/>
  <c r="R900" i="3"/>
  <c r="Q900" i="3"/>
  <c r="P900" i="3"/>
  <c r="T899" i="3"/>
  <c r="S899" i="3"/>
  <c r="R899" i="3"/>
  <c r="Q899" i="3"/>
  <c r="P899" i="3"/>
  <c r="T898" i="3"/>
  <c r="S898" i="3"/>
  <c r="R898" i="3"/>
  <c r="Q898" i="3"/>
  <c r="P898" i="3"/>
  <c r="T897" i="3"/>
  <c r="S897" i="3"/>
  <c r="R897" i="3"/>
  <c r="Q897" i="3"/>
  <c r="P897" i="3"/>
  <c r="T896" i="3"/>
  <c r="S896" i="3"/>
  <c r="R896" i="3"/>
  <c r="Q896" i="3"/>
  <c r="P896" i="3"/>
  <c r="T895" i="3"/>
  <c r="S895" i="3"/>
  <c r="R895" i="3"/>
  <c r="Q895" i="3"/>
  <c r="P895" i="3"/>
  <c r="T894" i="3"/>
  <c r="S894" i="3"/>
  <c r="R894" i="3"/>
  <c r="Q894" i="3"/>
  <c r="P894" i="3"/>
  <c r="T893" i="3"/>
  <c r="S893" i="3"/>
  <c r="R893" i="3"/>
  <c r="Q893" i="3"/>
  <c r="P893" i="3"/>
  <c r="T892" i="3"/>
  <c r="S892" i="3"/>
  <c r="R892" i="3"/>
  <c r="Q892" i="3"/>
  <c r="P892" i="3"/>
  <c r="T891" i="3"/>
  <c r="S891" i="3"/>
  <c r="R891" i="3"/>
  <c r="Q891" i="3"/>
  <c r="P891" i="3"/>
  <c r="T890" i="3"/>
  <c r="S890" i="3"/>
  <c r="R890" i="3"/>
  <c r="Q890" i="3"/>
  <c r="P890" i="3"/>
  <c r="T889" i="3"/>
  <c r="S889" i="3"/>
  <c r="R889" i="3"/>
  <c r="Q889" i="3"/>
  <c r="P889" i="3"/>
  <c r="T888" i="3"/>
  <c r="S888" i="3"/>
  <c r="R888" i="3"/>
  <c r="Q888" i="3"/>
  <c r="P888" i="3"/>
  <c r="T887" i="3"/>
  <c r="S887" i="3"/>
  <c r="R887" i="3"/>
  <c r="Q887" i="3"/>
  <c r="P887" i="3"/>
  <c r="T886" i="3"/>
  <c r="S886" i="3"/>
  <c r="R886" i="3"/>
  <c r="Q886" i="3"/>
  <c r="P886" i="3"/>
  <c r="T885" i="3"/>
  <c r="S885" i="3"/>
  <c r="R885" i="3"/>
  <c r="Q885" i="3"/>
  <c r="P885" i="3"/>
  <c r="T884" i="3"/>
  <c r="S884" i="3"/>
  <c r="R884" i="3"/>
  <c r="Q884" i="3"/>
  <c r="P884" i="3"/>
  <c r="T883" i="3"/>
  <c r="S883" i="3"/>
  <c r="R883" i="3"/>
  <c r="Q883" i="3"/>
  <c r="P883" i="3"/>
  <c r="T882" i="3"/>
  <c r="S882" i="3"/>
  <c r="R882" i="3"/>
  <c r="Q882" i="3"/>
  <c r="P882" i="3"/>
  <c r="T881" i="3"/>
  <c r="S881" i="3"/>
  <c r="R881" i="3"/>
  <c r="Q881" i="3"/>
  <c r="P881" i="3"/>
  <c r="T880" i="3"/>
  <c r="S880" i="3"/>
  <c r="R880" i="3"/>
  <c r="Q880" i="3"/>
  <c r="P880" i="3"/>
  <c r="T879" i="3"/>
  <c r="S879" i="3"/>
  <c r="R879" i="3"/>
  <c r="Q879" i="3"/>
  <c r="P879" i="3"/>
  <c r="T878" i="3"/>
  <c r="S878" i="3"/>
  <c r="R878" i="3"/>
  <c r="Q878" i="3"/>
  <c r="P878" i="3"/>
  <c r="T877" i="3"/>
  <c r="S877" i="3"/>
  <c r="R877" i="3"/>
  <c r="Q877" i="3"/>
  <c r="P877" i="3"/>
  <c r="T876" i="3"/>
  <c r="S876" i="3"/>
  <c r="R876" i="3"/>
  <c r="Q876" i="3"/>
  <c r="P876" i="3"/>
  <c r="T875" i="3"/>
  <c r="S875" i="3"/>
  <c r="R875" i="3"/>
  <c r="Q875" i="3"/>
  <c r="P875" i="3"/>
  <c r="T874" i="3"/>
  <c r="S874" i="3"/>
  <c r="R874" i="3"/>
  <c r="Q874" i="3"/>
  <c r="P874" i="3"/>
  <c r="T873" i="3"/>
  <c r="S873" i="3"/>
  <c r="R873" i="3"/>
  <c r="Q873" i="3"/>
  <c r="P873" i="3"/>
  <c r="T872" i="3"/>
  <c r="S872" i="3"/>
  <c r="R872" i="3"/>
  <c r="Q872" i="3"/>
  <c r="P872" i="3"/>
  <c r="T871" i="3"/>
  <c r="S871" i="3"/>
  <c r="R871" i="3"/>
  <c r="Q871" i="3"/>
  <c r="P871" i="3"/>
  <c r="T870" i="3"/>
  <c r="S870" i="3"/>
  <c r="R870" i="3"/>
  <c r="Q870" i="3"/>
  <c r="P870" i="3"/>
  <c r="T869" i="3"/>
  <c r="S869" i="3"/>
  <c r="R869" i="3"/>
  <c r="Q869" i="3"/>
  <c r="P869" i="3"/>
  <c r="T868" i="3"/>
  <c r="S868" i="3"/>
  <c r="R868" i="3"/>
  <c r="Q868" i="3"/>
  <c r="P868" i="3"/>
  <c r="T867" i="3"/>
  <c r="S867" i="3"/>
  <c r="R867" i="3"/>
  <c r="Q867" i="3"/>
  <c r="P867" i="3"/>
  <c r="T866" i="3"/>
  <c r="S866" i="3"/>
  <c r="R866" i="3"/>
  <c r="Q866" i="3"/>
  <c r="P866" i="3"/>
  <c r="T865" i="3"/>
  <c r="S865" i="3"/>
  <c r="R865" i="3"/>
  <c r="Q865" i="3"/>
  <c r="P865" i="3"/>
  <c r="T864" i="3"/>
  <c r="S864" i="3"/>
  <c r="R864" i="3"/>
  <c r="Q864" i="3"/>
  <c r="P864" i="3"/>
  <c r="T863" i="3"/>
  <c r="S863" i="3"/>
  <c r="R863" i="3"/>
  <c r="Q863" i="3"/>
  <c r="P863" i="3"/>
  <c r="T862" i="3"/>
  <c r="S862" i="3"/>
  <c r="R862" i="3"/>
  <c r="Q862" i="3"/>
  <c r="P862" i="3"/>
  <c r="T861" i="3"/>
  <c r="S861" i="3"/>
  <c r="R861" i="3"/>
  <c r="Q861" i="3"/>
  <c r="P861" i="3"/>
  <c r="T860" i="3"/>
  <c r="S860" i="3"/>
  <c r="R860" i="3"/>
  <c r="Q860" i="3"/>
  <c r="P860" i="3"/>
  <c r="T859" i="3"/>
  <c r="S859" i="3"/>
  <c r="R859" i="3"/>
  <c r="Q859" i="3"/>
  <c r="P859" i="3"/>
  <c r="T858" i="3"/>
  <c r="S858" i="3"/>
  <c r="R858" i="3"/>
  <c r="Q858" i="3"/>
  <c r="P858" i="3"/>
  <c r="T857" i="3"/>
  <c r="S857" i="3"/>
  <c r="R857" i="3"/>
  <c r="Q857" i="3"/>
  <c r="P857" i="3"/>
  <c r="T856" i="3"/>
  <c r="S856" i="3"/>
  <c r="R856" i="3"/>
  <c r="Q856" i="3"/>
  <c r="P856" i="3"/>
  <c r="T855" i="3"/>
  <c r="S855" i="3"/>
  <c r="R855" i="3"/>
  <c r="Q855" i="3"/>
  <c r="P855" i="3"/>
  <c r="T854" i="3"/>
  <c r="S854" i="3"/>
  <c r="R854" i="3"/>
  <c r="Q854" i="3"/>
  <c r="P854" i="3"/>
  <c r="T853" i="3"/>
  <c r="S853" i="3"/>
  <c r="R853" i="3"/>
  <c r="Q853" i="3"/>
  <c r="P853" i="3"/>
  <c r="T852" i="3"/>
  <c r="S852" i="3"/>
  <c r="R852" i="3"/>
  <c r="Q852" i="3"/>
  <c r="P852" i="3"/>
  <c r="T851" i="3"/>
  <c r="S851" i="3"/>
  <c r="R851" i="3"/>
  <c r="Q851" i="3"/>
  <c r="P851" i="3"/>
  <c r="T850" i="3"/>
  <c r="S850" i="3"/>
  <c r="R850" i="3"/>
  <c r="Q850" i="3"/>
  <c r="P850" i="3"/>
  <c r="T849" i="3"/>
  <c r="S849" i="3"/>
  <c r="R849" i="3"/>
  <c r="Q849" i="3"/>
  <c r="P849" i="3"/>
  <c r="T848" i="3"/>
  <c r="S848" i="3"/>
  <c r="R848" i="3"/>
  <c r="Q848" i="3"/>
  <c r="P848" i="3"/>
  <c r="T847" i="3"/>
  <c r="S847" i="3"/>
  <c r="R847" i="3"/>
  <c r="Q847" i="3"/>
  <c r="P847" i="3"/>
  <c r="T846" i="3"/>
  <c r="S846" i="3"/>
  <c r="R846" i="3"/>
  <c r="Q846" i="3"/>
  <c r="P846" i="3"/>
  <c r="T845" i="3"/>
  <c r="S845" i="3"/>
  <c r="R845" i="3"/>
  <c r="Q845" i="3"/>
  <c r="P845" i="3"/>
  <c r="T844" i="3"/>
  <c r="S844" i="3"/>
  <c r="R844" i="3"/>
  <c r="Q844" i="3"/>
  <c r="P844" i="3"/>
  <c r="T843" i="3"/>
  <c r="S843" i="3"/>
  <c r="R843" i="3"/>
  <c r="Q843" i="3"/>
  <c r="P843" i="3"/>
  <c r="T842" i="3"/>
  <c r="S842" i="3"/>
  <c r="R842" i="3"/>
  <c r="Q842" i="3"/>
  <c r="P842" i="3"/>
  <c r="T841" i="3"/>
  <c r="S841" i="3"/>
  <c r="R841" i="3"/>
  <c r="Q841" i="3"/>
  <c r="P841" i="3"/>
  <c r="T840" i="3"/>
  <c r="S840" i="3"/>
  <c r="R840" i="3"/>
  <c r="Q840" i="3"/>
  <c r="P840" i="3"/>
  <c r="T839" i="3"/>
  <c r="S839" i="3"/>
  <c r="R839" i="3"/>
  <c r="Q839" i="3"/>
  <c r="P839" i="3"/>
  <c r="T838" i="3"/>
  <c r="S838" i="3"/>
  <c r="R838" i="3"/>
  <c r="Q838" i="3"/>
  <c r="P838" i="3"/>
  <c r="T837" i="3"/>
  <c r="S837" i="3"/>
  <c r="R837" i="3"/>
  <c r="Q837" i="3"/>
  <c r="P837" i="3"/>
  <c r="T836" i="3"/>
  <c r="S836" i="3"/>
  <c r="R836" i="3"/>
  <c r="Q836" i="3"/>
  <c r="P836" i="3"/>
  <c r="T835" i="3"/>
  <c r="S835" i="3"/>
  <c r="R835" i="3"/>
  <c r="Q835" i="3"/>
  <c r="P835" i="3"/>
  <c r="T834" i="3"/>
  <c r="S834" i="3"/>
  <c r="R834" i="3"/>
  <c r="Q834" i="3"/>
  <c r="P834" i="3"/>
  <c r="T833" i="3"/>
  <c r="S833" i="3"/>
  <c r="R833" i="3"/>
  <c r="Q833" i="3"/>
  <c r="P833" i="3"/>
  <c r="T832" i="3"/>
  <c r="S832" i="3"/>
  <c r="R832" i="3"/>
  <c r="Q832" i="3"/>
  <c r="P832" i="3"/>
  <c r="T831" i="3"/>
  <c r="S831" i="3"/>
  <c r="R831" i="3"/>
  <c r="Q831" i="3"/>
  <c r="P831" i="3"/>
  <c r="T830" i="3"/>
  <c r="S830" i="3"/>
  <c r="R830" i="3"/>
  <c r="Q830" i="3"/>
  <c r="P830" i="3"/>
  <c r="T829" i="3"/>
  <c r="S829" i="3"/>
  <c r="R829" i="3"/>
  <c r="Q829" i="3"/>
  <c r="P829" i="3"/>
  <c r="T828" i="3"/>
  <c r="S828" i="3"/>
  <c r="R828" i="3"/>
  <c r="Q828" i="3"/>
  <c r="P828" i="3"/>
  <c r="T827" i="3"/>
  <c r="S827" i="3"/>
  <c r="R827" i="3"/>
  <c r="Q827" i="3"/>
  <c r="P827" i="3"/>
  <c r="T826" i="3"/>
  <c r="S826" i="3"/>
  <c r="R826" i="3"/>
  <c r="Q826" i="3"/>
  <c r="P826" i="3"/>
  <c r="T825" i="3"/>
  <c r="S825" i="3"/>
  <c r="R825" i="3"/>
  <c r="Q825" i="3"/>
  <c r="P825" i="3"/>
  <c r="T824" i="3"/>
  <c r="S824" i="3"/>
  <c r="R824" i="3"/>
  <c r="Q824" i="3"/>
  <c r="P824" i="3"/>
  <c r="T823" i="3"/>
  <c r="S823" i="3"/>
  <c r="R823" i="3"/>
  <c r="Q823" i="3"/>
  <c r="P823" i="3"/>
  <c r="T822" i="3"/>
  <c r="S822" i="3"/>
  <c r="R822" i="3"/>
  <c r="Q822" i="3"/>
  <c r="P822" i="3"/>
  <c r="T821" i="3"/>
  <c r="S821" i="3"/>
  <c r="R821" i="3"/>
  <c r="Q821" i="3"/>
  <c r="P821" i="3"/>
  <c r="T820" i="3"/>
  <c r="S820" i="3"/>
  <c r="R820" i="3"/>
  <c r="Q820" i="3"/>
  <c r="P820" i="3"/>
  <c r="T819" i="3"/>
  <c r="S819" i="3"/>
  <c r="R819" i="3"/>
  <c r="Q819" i="3"/>
  <c r="P819" i="3"/>
  <c r="T818" i="3"/>
  <c r="S818" i="3"/>
  <c r="R818" i="3"/>
  <c r="Q818" i="3"/>
  <c r="P818" i="3"/>
  <c r="T817" i="3"/>
  <c r="S817" i="3"/>
  <c r="R817" i="3"/>
  <c r="Q817" i="3"/>
  <c r="P817" i="3"/>
  <c r="T816" i="3"/>
  <c r="S816" i="3"/>
  <c r="R816" i="3"/>
  <c r="Q816" i="3"/>
  <c r="P816" i="3"/>
  <c r="T815" i="3"/>
  <c r="S815" i="3"/>
  <c r="R815" i="3"/>
  <c r="Q815" i="3"/>
  <c r="P815" i="3"/>
  <c r="T814" i="3"/>
  <c r="S814" i="3"/>
  <c r="R814" i="3"/>
  <c r="Q814" i="3"/>
  <c r="P814" i="3"/>
  <c r="T813" i="3"/>
  <c r="S813" i="3"/>
  <c r="R813" i="3"/>
  <c r="Q813" i="3"/>
  <c r="P813" i="3"/>
  <c r="T812" i="3"/>
  <c r="S812" i="3"/>
  <c r="R812" i="3"/>
  <c r="Q812" i="3"/>
  <c r="P812" i="3"/>
  <c r="T811" i="3"/>
  <c r="S811" i="3"/>
  <c r="R811" i="3"/>
  <c r="Q811" i="3"/>
  <c r="P811" i="3"/>
  <c r="T810" i="3"/>
  <c r="S810" i="3"/>
  <c r="R810" i="3"/>
  <c r="Q810" i="3"/>
  <c r="P810" i="3"/>
  <c r="T809" i="3"/>
  <c r="S809" i="3"/>
  <c r="R809" i="3"/>
  <c r="Q809" i="3"/>
  <c r="P809" i="3"/>
  <c r="T808" i="3"/>
  <c r="S808" i="3"/>
  <c r="R808" i="3"/>
  <c r="Q808" i="3"/>
  <c r="P808" i="3"/>
  <c r="T807" i="3"/>
  <c r="S807" i="3"/>
  <c r="R807" i="3"/>
  <c r="Q807" i="3"/>
  <c r="P807" i="3"/>
  <c r="T806" i="3"/>
  <c r="S806" i="3"/>
  <c r="R806" i="3"/>
  <c r="Q806" i="3"/>
  <c r="P806" i="3"/>
  <c r="T805" i="3"/>
  <c r="S805" i="3"/>
  <c r="R805" i="3"/>
  <c r="Q805" i="3"/>
  <c r="P805" i="3"/>
  <c r="T804" i="3"/>
  <c r="S804" i="3"/>
  <c r="R804" i="3"/>
  <c r="Q804" i="3"/>
  <c r="P804" i="3"/>
  <c r="T803" i="3"/>
  <c r="S803" i="3"/>
  <c r="R803" i="3"/>
  <c r="Q803" i="3"/>
  <c r="P803" i="3"/>
  <c r="T802" i="3"/>
  <c r="S802" i="3"/>
  <c r="R802" i="3"/>
  <c r="Q802" i="3"/>
  <c r="P802" i="3"/>
  <c r="T801" i="3"/>
  <c r="S801" i="3"/>
  <c r="R801" i="3"/>
  <c r="Q801" i="3"/>
  <c r="P801" i="3"/>
  <c r="T800" i="3"/>
  <c r="S800" i="3"/>
  <c r="R800" i="3"/>
  <c r="Q800" i="3"/>
  <c r="P800" i="3"/>
  <c r="T799" i="3"/>
  <c r="S799" i="3"/>
  <c r="R799" i="3"/>
  <c r="Q799" i="3"/>
  <c r="P799" i="3"/>
  <c r="T798" i="3"/>
  <c r="S798" i="3"/>
  <c r="R798" i="3"/>
  <c r="Q798" i="3"/>
  <c r="P798" i="3"/>
  <c r="T797" i="3"/>
  <c r="S797" i="3"/>
  <c r="R797" i="3"/>
  <c r="Q797" i="3"/>
  <c r="P797" i="3"/>
  <c r="T796" i="3"/>
  <c r="S796" i="3"/>
  <c r="R796" i="3"/>
  <c r="Q796" i="3"/>
  <c r="P796" i="3"/>
  <c r="T795" i="3"/>
  <c r="S795" i="3"/>
  <c r="R795" i="3"/>
  <c r="Q795" i="3"/>
  <c r="P795" i="3"/>
  <c r="T794" i="3"/>
  <c r="S794" i="3"/>
  <c r="R794" i="3"/>
  <c r="Q794" i="3"/>
  <c r="P794" i="3"/>
  <c r="T793" i="3"/>
  <c r="S793" i="3"/>
  <c r="R793" i="3"/>
  <c r="Q793" i="3"/>
  <c r="P793" i="3"/>
  <c r="T792" i="3"/>
  <c r="S792" i="3"/>
  <c r="R792" i="3"/>
  <c r="Q792" i="3"/>
  <c r="P792" i="3"/>
  <c r="T791" i="3"/>
  <c r="S791" i="3"/>
  <c r="R791" i="3"/>
  <c r="Q791" i="3"/>
  <c r="P791" i="3"/>
  <c r="T790" i="3"/>
  <c r="S790" i="3"/>
  <c r="R790" i="3"/>
  <c r="Q790" i="3"/>
  <c r="P790" i="3"/>
  <c r="T789" i="3"/>
  <c r="S789" i="3"/>
  <c r="R789" i="3"/>
  <c r="Q789" i="3"/>
  <c r="P789" i="3"/>
  <c r="T788" i="3"/>
  <c r="S788" i="3"/>
  <c r="R788" i="3"/>
  <c r="Q788" i="3"/>
  <c r="P788" i="3"/>
  <c r="T787" i="3"/>
  <c r="S787" i="3"/>
  <c r="R787" i="3"/>
  <c r="Q787" i="3"/>
  <c r="P787" i="3"/>
  <c r="T786" i="3"/>
  <c r="S786" i="3"/>
  <c r="R786" i="3"/>
  <c r="Q786" i="3"/>
  <c r="P786" i="3"/>
  <c r="T785" i="3"/>
  <c r="S785" i="3"/>
  <c r="R785" i="3"/>
  <c r="Q785" i="3"/>
  <c r="P785" i="3"/>
  <c r="T784" i="3"/>
  <c r="S784" i="3"/>
  <c r="R784" i="3"/>
  <c r="Q784" i="3"/>
  <c r="P784" i="3"/>
  <c r="T783" i="3"/>
  <c r="S783" i="3"/>
  <c r="R783" i="3"/>
  <c r="Q783" i="3"/>
  <c r="P783" i="3"/>
  <c r="T782" i="3"/>
  <c r="S782" i="3"/>
  <c r="R782" i="3"/>
  <c r="Q782" i="3"/>
  <c r="P782" i="3"/>
  <c r="T781" i="3"/>
  <c r="S781" i="3"/>
  <c r="R781" i="3"/>
  <c r="Q781" i="3"/>
  <c r="P781" i="3"/>
  <c r="T780" i="3"/>
  <c r="S780" i="3"/>
  <c r="R780" i="3"/>
  <c r="Q780" i="3"/>
  <c r="P780" i="3"/>
  <c r="T779" i="3"/>
  <c r="S779" i="3"/>
  <c r="R779" i="3"/>
  <c r="Q779" i="3"/>
  <c r="P779" i="3"/>
  <c r="T778" i="3"/>
  <c r="S778" i="3"/>
  <c r="R778" i="3"/>
  <c r="Q778" i="3"/>
  <c r="P778" i="3"/>
  <c r="T777" i="3"/>
  <c r="S777" i="3"/>
  <c r="R777" i="3"/>
  <c r="Q777" i="3"/>
  <c r="P777" i="3"/>
  <c r="T776" i="3"/>
  <c r="S776" i="3"/>
  <c r="R776" i="3"/>
  <c r="Q776" i="3"/>
  <c r="P776" i="3"/>
  <c r="T775" i="3"/>
  <c r="S775" i="3"/>
  <c r="R775" i="3"/>
  <c r="Q775" i="3"/>
  <c r="P775" i="3"/>
  <c r="T774" i="3"/>
  <c r="S774" i="3"/>
  <c r="R774" i="3"/>
  <c r="Q774" i="3"/>
  <c r="P774" i="3"/>
  <c r="T773" i="3"/>
  <c r="S773" i="3"/>
  <c r="R773" i="3"/>
  <c r="Q773" i="3"/>
  <c r="P773" i="3"/>
  <c r="T772" i="3"/>
  <c r="S772" i="3"/>
  <c r="R772" i="3"/>
  <c r="Q772" i="3"/>
  <c r="P772" i="3"/>
  <c r="T771" i="3"/>
  <c r="S771" i="3"/>
  <c r="R771" i="3"/>
  <c r="Q771" i="3"/>
  <c r="P771" i="3"/>
  <c r="T770" i="3"/>
  <c r="S770" i="3"/>
  <c r="R770" i="3"/>
  <c r="Q770" i="3"/>
  <c r="P770" i="3"/>
  <c r="T769" i="3"/>
  <c r="S769" i="3"/>
  <c r="R769" i="3"/>
  <c r="Q769" i="3"/>
  <c r="P769" i="3"/>
  <c r="T768" i="3"/>
  <c r="S768" i="3"/>
  <c r="R768" i="3"/>
  <c r="Q768" i="3"/>
  <c r="P768" i="3"/>
  <c r="T767" i="3"/>
  <c r="S767" i="3"/>
  <c r="R767" i="3"/>
  <c r="Q767" i="3"/>
  <c r="P767" i="3"/>
  <c r="T766" i="3"/>
  <c r="S766" i="3"/>
  <c r="R766" i="3"/>
  <c r="Q766" i="3"/>
  <c r="P766" i="3"/>
  <c r="T765" i="3"/>
  <c r="S765" i="3"/>
  <c r="R765" i="3"/>
  <c r="Q765" i="3"/>
  <c r="P765" i="3"/>
  <c r="T764" i="3"/>
  <c r="S764" i="3"/>
  <c r="R764" i="3"/>
  <c r="Q764" i="3"/>
  <c r="P764" i="3"/>
  <c r="T763" i="3"/>
  <c r="S763" i="3"/>
  <c r="R763" i="3"/>
  <c r="Q763" i="3"/>
  <c r="P763" i="3"/>
  <c r="T762" i="3"/>
  <c r="S762" i="3"/>
  <c r="R762" i="3"/>
  <c r="Q762" i="3"/>
  <c r="P762" i="3"/>
  <c r="T761" i="3"/>
  <c r="S761" i="3"/>
  <c r="R761" i="3"/>
  <c r="Q761" i="3"/>
  <c r="P761" i="3"/>
  <c r="T760" i="3"/>
  <c r="S760" i="3"/>
  <c r="R760" i="3"/>
  <c r="Q760" i="3"/>
  <c r="P760" i="3"/>
  <c r="T759" i="3"/>
  <c r="S759" i="3"/>
  <c r="R759" i="3"/>
  <c r="Q759" i="3"/>
  <c r="P759" i="3"/>
  <c r="T758" i="3"/>
  <c r="S758" i="3"/>
  <c r="R758" i="3"/>
  <c r="Q758" i="3"/>
  <c r="P758" i="3"/>
  <c r="T757" i="3"/>
  <c r="S757" i="3"/>
  <c r="R757" i="3"/>
  <c r="Q757" i="3"/>
  <c r="P757" i="3"/>
  <c r="T756" i="3"/>
  <c r="S756" i="3"/>
  <c r="R756" i="3"/>
  <c r="Q756" i="3"/>
  <c r="P756" i="3"/>
  <c r="T755" i="3"/>
  <c r="S755" i="3"/>
  <c r="R755" i="3"/>
  <c r="Q755" i="3"/>
  <c r="P755" i="3"/>
  <c r="T754" i="3"/>
  <c r="S754" i="3"/>
  <c r="R754" i="3"/>
  <c r="Q754" i="3"/>
  <c r="P754" i="3"/>
  <c r="T753" i="3"/>
  <c r="S753" i="3"/>
  <c r="R753" i="3"/>
  <c r="Q753" i="3"/>
  <c r="P753" i="3"/>
  <c r="T752" i="3"/>
  <c r="S752" i="3"/>
  <c r="R752" i="3"/>
  <c r="Q752" i="3"/>
  <c r="P752" i="3"/>
  <c r="T751" i="3"/>
  <c r="S751" i="3"/>
  <c r="R751" i="3"/>
  <c r="Q751" i="3"/>
  <c r="P751" i="3"/>
  <c r="T750" i="3"/>
  <c r="S750" i="3"/>
  <c r="R750" i="3"/>
  <c r="Q750" i="3"/>
  <c r="P750" i="3"/>
  <c r="T749" i="3"/>
  <c r="S749" i="3"/>
  <c r="R749" i="3"/>
  <c r="Q749" i="3"/>
  <c r="P749" i="3"/>
  <c r="T748" i="3"/>
  <c r="S748" i="3"/>
  <c r="R748" i="3"/>
  <c r="Q748" i="3"/>
  <c r="P748" i="3"/>
  <c r="T747" i="3"/>
  <c r="S747" i="3"/>
  <c r="R747" i="3"/>
  <c r="Q747" i="3"/>
  <c r="P747" i="3"/>
  <c r="T746" i="3"/>
  <c r="S746" i="3"/>
  <c r="R746" i="3"/>
  <c r="Q746" i="3"/>
  <c r="P746" i="3"/>
  <c r="T745" i="3"/>
  <c r="S745" i="3"/>
  <c r="R745" i="3"/>
  <c r="Q745" i="3"/>
  <c r="P745" i="3"/>
  <c r="T744" i="3"/>
  <c r="S744" i="3"/>
  <c r="R744" i="3"/>
  <c r="Q744" i="3"/>
  <c r="P744" i="3"/>
  <c r="T743" i="3"/>
  <c r="S743" i="3"/>
  <c r="R743" i="3"/>
  <c r="Q743" i="3"/>
  <c r="P743" i="3"/>
  <c r="T742" i="3"/>
  <c r="S742" i="3"/>
  <c r="R742" i="3"/>
  <c r="Q742" i="3"/>
  <c r="P742" i="3"/>
  <c r="T741" i="3"/>
  <c r="S741" i="3"/>
  <c r="R741" i="3"/>
  <c r="Q741" i="3"/>
  <c r="P741" i="3"/>
  <c r="T740" i="3"/>
  <c r="S740" i="3"/>
  <c r="R740" i="3"/>
  <c r="Q740" i="3"/>
  <c r="P740" i="3"/>
  <c r="T739" i="3"/>
  <c r="S739" i="3"/>
  <c r="R739" i="3"/>
  <c r="Q739" i="3"/>
  <c r="P739" i="3"/>
  <c r="T738" i="3"/>
  <c r="S738" i="3"/>
  <c r="R738" i="3"/>
  <c r="Q738" i="3"/>
  <c r="P738" i="3"/>
  <c r="T737" i="3"/>
  <c r="S737" i="3"/>
  <c r="R737" i="3"/>
  <c r="Q737" i="3"/>
  <c r="P737" i="3"/>
  <c r="T736" i="3"/>
  <c r="S736" i="3"/>
  <c r="R736" i="3"/>
  <c r="Q736" i="3"/>
  <c r="P736" i="3"/>
  <c r="T735" i="3"/>
  <c r="S735" i="3"/>
  <c r="R735" i="3"/>
  <c r="Q735" i="3"/>
  <c r="P735" i="3"/>
  <c r="T734" i="3"/>
  <c r="S734" i="3"/>
  <c r="R734" i="3"/>
  <c r="Q734" i="3"/>
  <c r="P734" i="3"/>
  <c r="T733" i="3"/>
  <c r="S733" i="3"/>
  <c r="R733" i="3"/>
  <c r="Q733" i="3"/>
  <c r="P733" i="3"/>
  <c r="T732" i="3"/>
  <c r="S732" i="3"/>
  <c r="R732" i="3"/>
  <c r="Q732" i="3"/>
  <c r="P732" i="3"/>
  <c r="T731" i="3"/>
  <c r="S731" i="3"/>
  <c r="R731" i="3"/>
  <c r="Q731" i="3"/>
  <c r="P731" i="3"/>
  <c r="T730" i="3"/>
  <c r="S730" i="3"/>
  <c r="R730" i="3"/>
  <c r="Q730" i="3"/>
  <c r="P730" i="3"/>
  <c r="T729" i="3"/>
  <c r="S729" i="3"/>
  <c r="R729" i="3"/>
  <c r="Q729" i="3"/>
  <c r="P729" i="3"/>
  <c r="T728" i="3"/>
  <c r="S728" i="3"/>
  <c r="R728" i="3"/>
  <c r="Q728" i="3"/>
  <c r="P728" i="3"/>
  <c r="T727" i="3"/>
  <c r="S727" i="3"/>
  <c r="R727" i="3"/>
  <c r="Q727" i="3"/>
  <c r="P727" i="3"/>
  <c r="T726" i="3"/>
  <c r="S726" i="3"/>
  <c r="R726" i="3"/>
  <c r="Q726" i="3"/>
  <c r="P726" i="3"/>
  <c r="T725" i="3"/>
  <c r="S725" i="3"/>
  <c r="R725" i="3"/>
  <c r="Q725" i="3"/>
  <c r="P725" i="3"/>
  <c r="T724" i="3"/>
  <c r="S724" i="3"/>
  <c r="R724" i="3"/>
  <c r="Q724" i="3"/>
  <c r="P724" i="3"/>
  <c r="T723" i="3"/>
  <c r="S723" i="3"/>
  <c r="R723" i="3"/>
  <c r="Q723" i="3"/>
  <c r="P723" i="3"/>
  <c r="T722" i="3"/>
  <c r="S722" i="3"/>
  <c r="R722" i="3"/>
  <c r="Q722" i="3"/>
  <c r="P722" i="3"/>
  <c r="T721" i="3"/>
  <c r="S721" i="3"/>
  <c r="R721" i="3"/>
  <c r="Q721" i="3"/>
  <c r="P721" i="3"/>
  <c r="T720" i="3"/>
  <c r="S720" i="3"/>
  <c r="R720" i="3"/>
  <c r="Q720" i="3"/>
  <c r="P720" i="3"/>
  <c r="T719" i="3"/>
  <c r="S719" i="3"/>
  <c r="R719" i="3"/>
  <c r="Q719" i="3"/>
  <c r="P719" i="3"/>
  <c r="T718" i="3"/>
  <c r="S718" i="3"/>
  <c r="R718" i="3"/>
  <c r="Q718" i="3"/>
  <c r="P718" i="3"/>
  <c r="T717" i="3"/>
  <c r="S717" i="3"/>
  <c r="R717" i="3"/>
  <c r="Q717" i="3"/>
  <c r="P717" i="3"/>
  <c r="T716" i="3"/>
  <c r="S716" i="3"/>
  <c r="R716" i="3"/>
  <c r="Q716" i="3"/>
  <c r="P716" i="3"/>
  <c r="T715" i="3"/>
  <c r="S715" i="3"/>
  <c r="R715" i="3"/>
  <c r="Q715" i="3"/>
  <c r="P715" i="3"/>
  <c r="T714" i="3"/>
  <c r="S714" i="3"/>
  <c r="R714" i="3"/>
  <c r="Q714" i="3"/>
  <c r="P714" i="3"/>
  <c r="T713" i="3"/>
  <c r="S713" i="3"/>
  <c r="R713" i="3"/>
  <c r="Q713" i="3"/>
  <c r="P713" i="3"/>
  <c r="T712" i="3"/>
  <c r="S712" i="3"/>
  <c r="R712" i="3"/>
  <c r="Q712" i="3"/>
  <c r="P712" i="3"/>
  <c r="T711" i="3"/>
  <c r="S711" i="3"/>
  <c r="R711" i="3"/>
  <c r="Q711" i="3"/>
  <c r="P711" i="3"/>
  <c r="T710" i="3"/>
  <c r="S710" i="3"/>
  <c r="R710" i="3"/>
  <c r="Q710" i="3"/>
  <c r="P710" i="3"/>
  <c r="T709" i="3"/>
  <c r="S709" i="3"/>
  <c r="R709" i="3"/>
  <c r="Q709" i="3"/>
  <c r="P709" i="3"/>
  <c r="T708" i="3"/>
  <c r="S708" i="3"/>
  <c r="R708" i="3"/>
  <c r="Q708" i="3"/>
  <c r="P708" i="3"/>
  <c r="T707" i="3"/>
  <c r="S707" i="3"/>
  <c r="R707" i="3"/>
  <c r="Q707" i="3"/>
  <c r="P707" i="3"/>
  <c r="T706" i="3"/>
  <c r="S706" i="3"/>
  <c r="R706" i="3"/>
  <c r="Q706" i="3"/>
  <c r="P706" i="3"/>
  <c r="T705" i="3"/>
  <c r="S705" i="3"/>
  <c r="R705" i="3"/>
  <c r="Q705" i="3"/>
  <c r="P705" i="3"/>
  <c r="T704" i="3"/>
  <c r="S704" i="3"/>
  <c r="R704" i="3"/>
  <c r="Q704" i="3"/>
  <c r="P704" i="3"/>
  <c r="T703" i="3"/>
  <c r="S703" i="3"/>
  <c r="R703" i="3"/>
  <c r="Q703" i="3"/>
  <c r="P703" i="3"/>
  <c r="T702" i="3"/>
  <c r="S702" i="3"/>
  <c r="R702" i="3"/>
  <c r="Q702" i="3"/>
  <c r="P702" i="3"/>
  <c r="T701" i="3"/>
  <c r="S701" i="3"/>
  <c r="R701" i="3"/>
  <c r="Q701" i="3"/>
  <c r="P701" i="3"/>
  <c r="T700" i="3"/>
  <c r="S700" i="3"/>
  <c r="R700" i="3"/>
  <c r="Q700" i="3"/>
  <c r="P700" i="3"/>
  <c r="T699" i="3"/>
  <c r="S699" i="3"/>
  <c r="R699" i="3"/>
  <c r="Q699" i="3"/>
  <c r="P699" i="3"/>
  <c r="T698" i="3"/>
  <c r="S698" i="3"/>
  <c r="R698" i="3"/>
  <c r="Q698" i="3"/>
  <c r="P698" i="3"/>
  <c r="T697" i="3"/>
  <c r="S697" i="3"/>
  <c r="R697" i="3"/>
  <c r="Q697" i="3"/>
  <c r="P697" i="3"/>
  <c r="T696" i="3"/>
  <c r="S696" i="3"/>
  <c r="R696" i="3"/>
  <c r="Q696" i="3"/>
  <c r="P696" i="3"/>
  <c r="T695" i="3"/>
  <c r="S695" i="3"/>
  <c r="R695" i="3"/>
  <c r="Q695" i="3"/>
  <c r="P695" i="3"/>
  <c r="T694" i="3"/>
  <c r="S694" i="3"/>
  <c r="R694" i="3"/>
  <c r="Q694" i="3"/>
  <c r="P694" i="3"/>
  <c r="T693" i="3"/>
  <c r="S693" i="3"/>
  <c r="R693" i="3"/>
  <c r="Q693" i="3"/>
  <c r="P693" i="3"/>
  <c r="T692" i="3"/>
  <c r="S692" i="3"/>
  <c r="R692" i="3"/>
  <c r="Q692" i="3"/>
  <c r="P692" i="3"/>
  <c r="T691" i="3"/>
  <c r="S691" i="3"/>
  <c r="R691" i="3"/>
  <c r="Q691" i="3"/>
  <c r="P691" i="3"/>
  <c r="T690" i="3"/>
  <c r="S690" i="3"/>
  <c r="R690" i="3"/>
  <c r="Q690" i="3"/>
  <c r="P690" i="3"/>
  <c r="T689" i="3"/>
  <c r="S689" i="3"/>
  <c r="R689" i="3"/>
  <c r="Q689" i="3"/>
  <c r="P689" i="3"/>
  <c r="T688" i="3"/>
  <c r="S688" i="3"/>
  <c r="R688" i="3"/>
  <c r="Q688" i="3"/>
  <c r="P688" i="3"/>
  <c r="T687" i="3"/>
  <c r="S687" i="3"/>
  <c r="R687" i="3"/>
  <c r="Q687" i="3"/>
  <c r="P687" i="3"/>
  <c r="T686" i="3"/>
  <c r="S686" i="3"/>
  <c r="R686" i="3"/>
  <c r="Q686" i="3"/>
  <c r="P686" i="3"/>
  <c r="T685" i="3"/>
  <c r="S685" i="3"/>
  <c r="R685" i="3"/>
  <c r="Q685" i="3"/>
  <c r="P685" i="3"/>
  <c r="T684" i="3"/>
  <c r="S684" i="3"/>
  <c r="R684" i="3"/>
  <c r="Q684" i="3"/>
  <c r="P684" i="3"/>
  <c r="T683" i="3"/>
  <c r="S683" i="3"/>
  <c r="R683" i="3"/>
  <c r="Q683" i="3"/>
  <c r="P683" i="3"/>
  <c r="T682" i="3"/>
  <c r="S682" i="3"/>
  <c r="R682" i="3"/>
  <c r="Q682" i="3"/>
  <c r="P682" i="3"/>
  <c r="T681" i="3"/>
  <c r="S681" i="3"/>
  <c r="R681" i="3"/>
  <c r="Q681" i="3"/>
  <c r="P681" i="3"/>
  <c r="T680" i="3"/>
  <c r="S680" i="3"/>
  <c r="R680" i="3"/>
  <c r="Q680" i="3"/>
  <c r="P680" i="3"/>
  <c r="T679" i="3"/>
  <c r="S679" i="3"/>
  <c r="R679" i="3"/>
  <c r="Q679" i="3"/>
  <c r="P679" i="3"/>
  <c r="T678" i="3"/>
  <c r="S678" i="3"/>
  <c r="R678" i="3"/>
  <c r="Q678" i="3"/>
  <c r="P678" i="3"/>
  <c r="T677" i="3"/>
  <c r="S677" i="3"/>
  <c r="R677" i="3"/>
  <c r="Q677" i="3"/>
  <c r="P677" i="3"/>
  <c r="T676" i="3"/>
  <c r="S676" i="3"/>
  <c r="R676" i="3"/>
  <c r="Q676" i="3"/>
  <c r="P676" i="3"/>
  <c r="T675" i="3"/>
  <c r="S675" i="3"/>
  <c r="R675" i="3"/>
  <c r="Q675" i="3"/>
  <c r="P675" i="3"/>
  <c r="T674" i="3"/>
  <c r="S674" i="3"/>
  <c r="R674" i="3"/>
  <c r="Q674" i="3"/>
  <c r="P674" i="3"/>
  <c r="T673" i="3"/>
  <c r="S673" i="3"/>
  <c r="R673" i="3"/>
  <c r="Q673" i="3"/>
  <c r="P673" i="3"/>
  <c r="T672" i="3"/>
  <c r="S672" i="3"/>
  <c r="R672" i="3"/>
  <c r="Q672" i="3"/>
  <c r="P672" i="3"/>
  <c r="T671" i="3"/>
  <c r="S671" i="3"/>
  <c r="R671" i="3"/>
  <c r="Q671" i="3"/>
  <c r="P671" i="3"/>
  <c r="T670" i="3"/>
  <c r="S670" i="3"/>
  <c r="R670" i="3"/>
  <c r="Q670" i="3"/>
  <c r="P670" i="3"/>
  <c r="T669" i="3"/>
  <c r="S669" i="3"/>
  <c r="R669" i="3"/>
  <c r="Q669" i="3"/>
  <c r="P669" i="3"/>
  <c r="T668" i="3"/>
  <c r="S668" i="3"/>
  <c r="R668" i="3"/>
  <c r="Q668" i="3"/>
  <c r="P668" i="3"/>
  <c r="T667" i="3"/>
  <c r="S667" i="3"/>
  <c r="R667" i="3"/>
  <c r="Q667" i="3"/>
  <c r="P667" i="3"/>
  <c r="T666" i="3"/>
  <c r="S666" i="3"/>
  <c r="R666" i="3"/>
  <c r="Q666" i="3"/>
  <c r="P666" i="3"/>
  <c r="T665" i="3"/>
  <c r="S665" i="3"/>
  <c r="R665" i="3"/>
  <c r="Q665" i="3"/>
  <c r="P665" i="3"/>
  <c r="T664" i="3"/>
  <c r="S664" i="3"/>
  <c r="R664" i="3"/>
  <c r="Q664" i="3"/>
  <c r="P664" i="3"/>
  <c r="T663" i="3"/>
  <c r="S663" i="3"/>
  <c r="R663" i="3"/>
  <c r="Q663" i="3"/>
  <c r="P663" i="3"/>
  <c r="T662" i="3"/>
  <c r="S662" i="3"/>
  <c r="R662" i="3"/>
  <c r="Q662" i="3"/>
  <c r="P662" i="3"/>
  <c r="T661" i="3"/>
  <c r="S661" i="3"/>
  <c r="R661" i="3"/>
  <c r="Q661" i="3"/>
  <c r="P661" i="3"/>
  <c r="T660" i="3"/>
  <c r="S660" i="3"/>
  <c r="R660" i="3"/>
  <c r="Q660" i="3"/>
  <c r="P660" i="3"/>
  <c r="T659" i="3"/>
  <c r="S659" i="3"/>
  <c r="R659" i="3"/>
  <c r="Q659" i="3"/>
  <c r="P659" i="3"/>
  <c r="T658" i="3"/>
  <c r="S658" i="3"/>
  <c r="R658" i="3"/>
  <c r="Q658" i="3"/>
  <c r="P658" i="3"/>
  <c r="T657" i="3"/>
  <c r="S657" i="3"/>
  <c r="R657" i="3"/>
  <c r="Q657" i="3"/>
  <c r="P657" i="3"/>
  <c r="T656" i="3"/>
  <c r="S656" i="3"/>
  <c r="R656" i="3"/>
  <c r="Q656" i="3"/>
  <c r="P656" i="3"/>
  <c r="T655" i="3"/>
  <c r="S655" i="3"/>
  <c r="R655" i="3"/>
  <c r="Q655" i="3"/>
  <c r="P655" i="3"/>
  <c r="T654" i="3"/>
  <c r="S654" i="3"/>
  <c r="R654" i="3"/>
  <c r="Q654" i="3"/>
  <c r="P654" i="3"/>
  <c r="T653" i="3"/>
  <c r="S653" i="3"/>
  <c r="R653" i="3"/>
  <c r="Q653" i="3"/>
  <c r="P653" i="3"/>
  <c r="T652" i="3"/>
  <c r="S652" i="3"/>
  <c r="R652" i="3"/>
  <c r="Q652" i="3"/>
  <c r="P652" i="3"/>
  <c r="T651" i="3"/>
  <c r="S651" i="3"/>
  <c r="R651" i="3"/>
  <c r="Q651" i="3"/>
  <c r="P651" i="3"/>
  <c r="T650" i="3"/>
  <c r="S650" i="3"/>
  <c r="R650" i="3"/>
  <c r="Q650" i="3"/>
  <c r="P650" i="3"/>
  <c r="T649" i="3"/>
  <c r="S649" i="3"/>
  <c r="R649" i="3"/>
  <c r="Q649" i="3"/>
  <c r="P649" i="3"/>
  <c r="T648" i="3"/>
  <c r="S648" i="3"/>
  <c r="R648" i="3"/>
  <c r="Q648" i="3"/>
  <c r="P648" i="3"/>
  <c r="T647" i="3"/>
  <c r="S647" i="3"/>
  <c r="R647" i="3"/>
  <c r="Q647" i="3"/>
  <c r="P647" i="3"/>
  <c r="T646" i="3"/>
  <c r="S646" i="3"/>
  <c r="R646" i="3"/>
  <c r="Q646" i="3"/>
  <c r="P646" i="3"/>
  <c r="T645" i="3"/>
  <c r="S645" i="3"/>
  <c r="R645" i="3"/>
  <c r="Q645" i="3"/>
  <c r="P645" i="3"/>
  <c r="T644" i="3"/>
  <c r="S644" i="3"/>
  <c r="R644" i="3"/>
  <c r="Q644" i="3"/>
  <c r="P644" i="3"/>
  <c r="T643" i="3"/>
  <c r="S643" i="3"/>
  <c r="R643" i="3"/>
  <c r="Q643" i="3"/>
  <c r="P643" i="3"/>
  <c r="T642" i="3"/>
  <c r="S642" i="3"/>
  <c r="R642" i="3"/>
  <c r="Q642" i="3"/>
  <c r="P642" i="3"/>
  <c r="T641" i="3"/>
  <c r="S641" i="3"/>
  <c r="R641" i="3"/>
  <c r="Q641" i="3"/>
  <c r="P641" i="3"/>
  <c r="T640" i="3"/>
  <c r="S640" i="3"/>
  <c r="R640" i="3"/>
  <c r="Q640" i="3"/>
  <c r="P640" i="3"/>
  <c r="T639" i="3"/>
  <c r="S639" i="3"/>
  <c r="R639" i="3"/>
  <c r="Q639" i="3"/>
  <c r="P639" i="3"/>
  <c r="T638" i="3"/>
  <c r="S638" i="3"/>
  <c r="R638" i="3"/>
  <c r="Q638" i="3"/>
  <c r="P638" i="3"/>
  <c r="T637" i="3"/>
  <c r="S637" i="3"/>
  <c r="R637" i="3"/>
  <c r="Q637" i="3"/>
  <c r="P637" i="3"/>
  <c r="T636" i="3"/>
  <c r="S636" i="3"/>
  <c r="R636" i="3"/>
  <c r="Q636" i="3"/>
  <c r="P636" i="3"/>
  <c r="T635" i="3"/>
  <c r="S635" i="3"/>
  <c r="R635" i="3"/>
  <c r="Q635" i="3"/>
  <c r="P635" i="3"/>
  <c r="T634" i="3"/>
  <c r="S634" i="3"/>
  <c r="R634" i="3"/>
  <c r="Q634" i="3"/>
  <c r="P634" i="3"/>
  <c r="T633" i="3"/>
  <c r="S633" i="3"/>
  <c r="R633" i="3"/>
  <c r="Q633" i="3"/>
  <c r="P633" i="3"/>
  <c r="T632" i="3"/>
  <c r="S632" i="3"/>
  <c r="R632" i="3"/>
  <c r="Q632" i="3"/>
  <c r="P632" i="3"/>
  <c r="T631" i="3"/>
  <c r="S631" i="3"/>
  <c r="R631" i="3"/>
  <c r="Q631" i="3"/>
  <c r="P631" i="3"/>
  <c r="T630" i="3"/>
  <c r="S630" i="3"/>
  <c r="R630" i="3"/>
  <c r="Q630" i="3"/>
  <c r="P630" i="3"/>
  <c r="T629" i="3"/>
  <c r="S629" i="3"/>
  <c r="R629" i="3"/>
  <c r="Q629" i="3"/>
  <c r="P629" i="3"/>
  <c r="T628" i="3"/>
  <c r="S628" i="3"/>
  <c r="R628" i="3"/>
  <c r="Q628" i="3"/>
  <c r="P628" i="3"/>
  <c r="T627" i="3"/>
  <c r="S627" i="3"/>
  <c r="R627" i="3"/>
  <c r="Q627" i="3"/>
  <c r="P627" i="3"/>
  <c r="T626" i="3"/>
  <c r="S626" i="3"/>
  <c r="R626" i="3"/>
  <c r="Q626" i="3"/>
  <c r="P626" i="3"/>
  <c r="T625" i="3"/>
  <c r="S625" i="3"/>
  <c r="R625" i="3"/>
  <c r="Q625" i="3"/>
  <c r="P625" i="3"/>
  <c r="T624" i="3"/>
  <c r="S624" i="3"/>
  <c r="R624" i="3"/>
  <c r="Q624" i="3"/>
  <c r="P624" i="3"/>
  <c r="T623" i="3"/>
  <c r="S623" i="3"/>
  <c r="R623" i="3"/>
  <c r="Q623" i="3"/>
  <c r="P623" i="3"/>
  <c r="T622" i="3"/>
  <c r="S622" i="3"/>
  <c r="R622" i="3"/>
  <c r="Q622" i="3"/>
  <c r="P622" i="3"/>
  <c r="T621" i="3"/>
  <c r="S621" i="3"/>
  <c r="R621" i="3"/>
  <c r="Q621" i="3"/>
  <c r="P621" i="3"/>
  <c r="T620" i="3"/>
  <c r="S620" i="3"/>
  <c r="R620" i="3"/>
  <c r="Q620" i="3"/>
  <c r="P620" i="3"/>
  <c r="T619" i="3"/>
  <c r="S619" i="3"/>
  <c r="R619" i="3"/>
  <c r="Q619" i="3"/>
  <c r="P619" i="3"/>
  <c r="T618" i="3"/>
  <c r="S618" i="3"/>
  <c r="R618" i="3"/>
  <c r="Q618" i="3"/>
  <c r="P618" i="3"/>
  <c r="T617" i="3"/>
  <c r="S617" i="3"/>
  <c r="R617" i="3"/>
  <c r="Q617" i="3"/>
  <c r="P617" i="3"/>
  <c r="T616" i="3"/>
  <c r="S616" i="3"/>
  <c r="R616" i="3"/>
  <c r="Q616" i="3"/>
  <c r="P616" i="3"/>
  <c r="T615" i="3"/>
  <c r="S615" i="3"/>
  <c r="R615" i="3"/>
  <c r="Q615" i="3"/>
  <c r="P615" i="3"/>
  <c r="T614" i="3"/>
  <c r="S614" i="3"/>
  <c r="R614" i="3"/>
  <c r="Q614" i="3"/>
  <c r="P614" i="3"/>
  <c r="T613" i="3"/>
  <c r="S613" i="3"/>
  <c r="R613" i="3"/>
  <c r="Q613" i="3"/>
  <c r="P613" i="3"/>
  <c r="T612" i="3"/>
  <c r="S612" i="3"/>
  <c r="R612" i="3"/>
  <c r="Q612" i="3"/>
  <c r="P612" i="3"/>
  <c r="T611" i="3"/>
  <c r="S611" i="3"/>
  <c r="R611" i="3"/>
  <c r="Q611" i="3"/>
  <c r="P611" i="3"/>
  <c r="T610" i="3"/>
  <c r="S610" i="3"/>
  <c r="R610" i="3"/>
  <c r="Q610" i="3"/>
  <c r="P610" i="3"/>
  <c r="T609" i="3"/>
  <c r="S609" i="3"/>
  <c r="R609" i="3"/>
  <c r="Q609" i="3"/>
  <c r="P609" i="3"/>
  <c r="T608" i="3"/>
  <c r="S608" i="3"/>
  <c r="R608" i="3"/>
  <c r="Q608" i="3"/>
  <c r="P608" i="3"/>
  <c r="T607" i="3"/>
  <c r="S607" i="3"/>
  <c r="R607" i="3"/>
  <c r="Q607" i="3"/>
  <c r="P607" i="3"/>
  <c r="T606" i="3"/>
  <c r="S606" i="3"/>
  <c r="R606" i="3"/>
  <c r="Q606" i="3"/>
  <c r="P606" i="3"/>
  <c r="T605" i="3"/>
  <c r="S605" i="3"/>
  <c r="R605" i="3"/>
  <c r="Q605" i="3"/>
  <c r="P605" i="3"/>
  <c r="T604" i="3"/>
  <c r="S604" i="3"/>
  <c r="R604" i="3"/>
  <c r="Q604" i="3"/>
  <c r="P604" i="3"/>
  <c r="T603" i="3"/>
  <c r="S603" i="3"/>
  <c r="R603" i="3"/>
  <c r="Q603" i="3"/>
  <c r="P603" i="3"/>
  <c r="T602" i="3"/>
  <c r="S602" i="3"/>
  <c r="R602" i="3"/>
  <c r="Q602" i="3"/>
  <c r="P602" i="3"/>
  <c r="T601" i="3"/>
  <c r="S601" i="3"/>
  <c r="R601" i="3"/>
  <c r="Q601" i="3"/>
  <c r="P601" i="3"/>
  <c r="T600" i="3"/>
  <c r="S600" i="3"/>
  <c r="R600" i="3"/>
  <c r="Q600" i="3"/>
  <c r="P600" i="3"/>
  <c r="T599" i="3"/>
  <c r="S599" i="3"/>
  <c r="R599" i="3"/>
  <c r="Q599" i="3"/>
  <c r="P599" i="3"/>
  <c r="T598" i="3"/>
  <c r="S598" i="3"/>
  <c r="R598" i="3"/>
  <c r="Q598" i="3"/>
  <c r="P598" i="3"/>
  <c r="T597" i="3"/>
  <c r="S597" i="3"/>
  <c r="R597" i="3"/>
  <c r="Q597" i="3"/>
  <c r="P597" i="3"/>
  <c r="T596" i="3"/>
  <c r="S596" i="3"/>
  <c r="R596" i="3"/>
  <c r="Q596" i="3"/>
  <c r="P596" i="3"/>
  <c r="T595" i="3"/>
  <c r="S595" i="3"/>
  <c r="R595" i="3"/>
  <c r="Q595" i="3"/>
  <c r="P595" i="3"/>
  <c r="T594" i="3"/>
  <c r="S594" i="3"/>
  <c r="R594" i="3"/>
  <c r="Q594" i="3"/>
  <c r="P594" i="3"/>
  <c r="T593" i="3"/>
  <c r="S593" i="3"/>
  <c r="R593" i="3"/>
  <c r="Q593" i="3"/>
  <c r="P593" i="3"/>
  <c r="T592" i="3"/>
  <c r="S592" i="3"/>
  <c r="R592" i="3"/>
  <c r="Q592" i="3"/>
  <c r="P592" i="3"/>
  <c r="T591" i="3"/>
  <c r="S591" i="3"/>
  <c r="R591" i="3"/>
  <c r="Q591" i="3"/>
  <c r="P591" i="3"/>
  <c r="T590" i="3"/>
  <c r="S590" i="3"/>
  <c r="R590" i="3"/>
  <c r="Q590" i="3"/>
  <c r="P590" i="3"/>
  <c r="T589" i="3"/>
  <c r="S589" i="3"/>
  <c r="R589" i="3"/>
  <c r="Q589" i="3"/>
  <c r="P589" i="3"/>
  <c r="T588" i="3"/>
  <c r="S588" i="3"/>
  <c r="R588" i="3"/>
  <c r="Q588" i="3"/>
  <c r="P588" i="3"/>
  <c r="T587" i="3"/>
  <c r="S587" i="3"/>
  <c r="R587" i="3"/>
  <c r="Q587" i="3"/>
  <c r="P587" i="3"/>
  <c r="T586" i="3"/>
  <c r="S586" i="3"/>
  <c r="R586" i="3"/>
  <c r="Q586" i="3"/>
  <c r="P586" i="3"/>
  <c r="T585" i="3"/>
  <c r="S585" i="3"/>
  <c r="R585" i="3"/>
  <c r="Q585" i="3"/>
  <c r="P585" i="3"/>
  <c r="T584" i="3"/>
  <c r="S584" i="3"/>
  <c r="R584" i="3"/>
  <c r="Q584" i="3"/>
  <c r="P584" i="3"/>
  <c r="T583" i="3"/>
  <c r="S583" i="3"/>
  <c r="R583" i="3"/>
  <c r="Q583" i="3"/>
  <c r="P583" i="3"/>
  <c r="T582" i="3"/>
  <c r="S582" i="3"/>
  <c r="R582" i="3"/>
  <c r="Q582" i="3"/>
  <c r="P582" i="3"/>
  <c r="T581" i="3"/>
  <c r="S581" i="3"/>
  <c r="R581" i="3"/>
  <c r="Q581" i="3"/>
  <c r="P581" i="3"/>
  <c r="T580" i="3"/>
  <c r="S580" i="3"/>
  <c r="R580" i="3"/>
  <c r="Q580" i="3"/>
  <c r="P580" i="3"/>
  <c r="T579" i="3"/>
  <c r="S579" i="3"/>
  <c r="R579" i="3"/>
  <c r="Q579" i="3"/>
  <c r="P579" i="3"/>
  <c r="T578" i="3"/>
  <c r="S578" i="3"/>
  <c r="R578" i="3"/>
  <c r="Q578" i="3"/>
  <c r="P578" i="3"/>
  <c r="T577" i="3"/>
  <c r="S577" i="3"/>
  <c r="R577" i="3"/>
  <c r="Q577" i="3"/>
  <c r="P577" i="3"/>
  <c r="T576" i="3"/>
  <c r="S576" i="3"/>
  <c r="R576" i="3"/>
  <c r="Q576" i="3"/>
  <c r="P576" i="3"/>
  <c r="T575" i="3"/>
  <c r="S575" i="3"/>
  <c r="R575" i="3"/>
  <c r="Q575" i="3"/>
  <c r="P575" i="3"/>
  <c r="T574" i="3"/>
  <c r="S574" i="3"/>
  <c r="R574" i="3"/>
  <c r="Q574" i="3"/>
  <c r="P574" i="3"/>
  <c r="T573" i="3"/>
  <c r="S573" i="3"/>
  <c r="R573" i="3"/>
  <c r="Q573" i="3"/>
  <c r="P573" i="3"/>
  <c r="T572" i="3"/>
  <c r="S572" i="3"/>
  <c r="R572" i="3"/>
  <c r="Q572" i="3"/>
  <c r="P572" i="3"/>
  <c r="T571" i="3"/>
  <c r="S571" i="3"/>
  <c r="R571" i="3"/>
  <c r="Q571" i="3"/>
  <c r="P571" i="3"/>
  <c r="T570" i="3"/>
  <c r="S570" i="3"/>
  <c r="R570" i="3"/>
  <c r="Q570" i="3"/>
  <c r="P570" i="3"/>
  <c r="T569" i="3"/>
  <c r="S569" i="3"/>
  <c r="R569" i="3"/>
  <c r="Q569" i="3"/>
  <c r="P569" i="3"/>
  <c r="T568" i="3"/>
  <c r="S568" i="3"/>
  <c r="R568" i="3"/>
  <c r="Q568" i="3"/>
  <c r="P568" i="3"/>
  <c r="T567" i="3"/>
  <c r="S567" i="3"/>
  <c r="R567" i="3"/>
  <c r="Q567" i="3"/>
  <c r="P567" i="3"/>
  <c r="T566" i="3"/>
  <c r="S566" i="3"/>
  <c r="R566" i="3"/>
  <c r="Q566" i="3"/>
  <c r="P566" i="3"/>
  <c r="T565" i="3"/>
  <c r="S565" i="3"/>
  <c r="R565" i="3"/>
  <c r="Q565" i="3"/>
  <c r="P565" i="3"/>
  <c r="T564" i="3"/>
  <c r="S564" i="3"/>
  <c r="R564" i="3"/>
  <c r="Q564" i="3"/>
  <c r="P564" i="3"/>
  <c r="T563" i="3"/>
  <c r="S563" i="3"/>
  <c r="R563" i="3"/>
  <c r="Q563" i="3"/>
  <c r="P563" i="3"/>
  <c r="T562" i="3"/>
  <c r="S562" i="3"/>
  <c r="R562" i="3"/>
  <c r="Q562" i="3"/>
  <c r="P562" i="3"/>
  <c r="T561" i="3"/>
  <c r="S561" i="3"/>
  <c r="R561" i="3"/>
  <c r="Q561" i="3"/>
  <c r="P561" i="3"/>
  <c r="T560" i="3"/>
  <c r="S560" i="3"/>
  <c r="R560" i="3"/>
  <c r="Q560" i="3"/>
  <c r="P560" i="3"/>
  <c r="T559" i="3"/>
  <c r="S559" i="3"/>
  <c r="R559" i="3"/>
  <c r="Q559" i="3"/>
  <c r="P559" i="3"/>
  <c r="T558" i="3"/>
  <c r="S558" i="3"/>
  <c r="R558" i="3"/>
  <c r="Q558" i="3"/>
  <c r="P558" i="3"/>
  <c r="T557" i="3"/>
  <c r="S557" i="3"/>
  <c r="R557" i="3"/>
  <c r="Q557" i="3"/>
  <c r="P557" i="3"/>
  <c r="T556" i="3"/>
  <c r="S556" i="3"/>
  <c r="R556" i="3"/>
  <c r="Q556" i="3"/>
  <c r="P556" i="3"/>
  <c r="T555" i="3"/>
  <c r="S555" i="3"/>
  <c r="R555" i="3"/>
  <c r="Q555" i="3"/>
  <c r="P555" i="3"/>
  <c r="T554" i="3"/>
  <c r="S554" i="3"/>
  <c r="R554" i="3"/>
  <c r="Q554" i="3"/>
  <c r="P554" i="3"/>
  <c r="T553" i="3"/>
  <c r="S553" i="3"/>
  <c r="R553" i="3"/>
  <c r="Q553" i="3"/>
  <c r="P553" i="3"/>
  <c r="T552" i="3"/>
  <c r="S552" i="3"/>
  <c r="R552" i="3"/>
  <c r="Q552" i="3"/>
  <c r="P552" i="3"/>
  <c r="T551" i="3"/>
  <c r="S551" i="3"/>
  <c r="R551" i="3"/>
  <c r="Q551" i="3"/>
  <c r="P551" i="3"/>
  <c r="T550" i="3"/>
  <c r="S550" i="3"/>
  <c r="R550" i="3"/>
  <c r="Q550" i="3"/>
  <c r="P550" i="3"/>
  <c r="T549" i="3"/>
  <c r="S549" i="3"/>
  <c r="R549" i="3"/>
  <c r="Q549" i="3"/>
  <c r="P549" i="3"/>
  <c r="T548" i="3"/>
  <c r="S548" i="3"/>
  <c r="R548" i="3"/>
  <c r="Q548" i="3"/>
  <c r="P548" i="3"/>
  <c r="T547" i="3"/>
  <c r="S547" i="3"/>
  <c r="R547" i="3"/>
  <c r="Q547" i="3"/>
  <c r="P547" i="3"/>
  <c r="T546" i="3"/>
  <c r="S546" i="3"/>
  <c r="R546" i="3"/>
  <c r="Q546" i="3"/>
  <c r="P546" i="3"/>
  <c r="T545" i="3"/>
  <c r="S545" i="3"/>
  <c r="R545" i="3"/>
  <c r="Q545" i="3"/>
  <c r="P545" i="3"/>
  <c r="T544" i="3"/>
  <c r="S544" i="3"/>
  <c r="R544" i="3"/>
  <c r="Q544" i="3"/>
  <c r="P544" i="3"/>
  <c r="T543" i="3"/>
  <c r="S543" i="3"/>
  <c r="R543" i="3"/>
  <c r="Q543" i="3"/>
  <c r="P543" i="3"/>
  <c r="T542" i="3"/>
  <c r="S542" i="3"/>
  <c r="R542" i="3"/>
  <c r="Q542" i="3"/>
  <c r="P542" i="3"/>
  <c r="T541" i="3"/>
  <c r="S541" i="3"/>
  <c r="R541" i="3"/>
  <c r="Q541" i="3"/>
  <c r="P541" i="3"/>
  <c r="T540" i="3"/>
  <c r="S540" i="3"/>
  <c r="R540" i="3"/>
  <c r="Q540" i="3"/>
  <c r="P540" i="3"/>
  <c r="T539" i="3"/>
  <c r="S539" i="3"/>
  <c r="R539" i="3"/>
  <c r="Q539" i="3"/>
  <c r="P539" i="3"/>
  <c r="T538" i="3"/>
  <c r="S538" i="3"/>
  <c r="R538" i="3"/>
  <c r="Q538" i="3"/>
  <c r="P538" i="3"/>
  <c r="T537" i="3"/>
  <c r="S537" i="3"/>
  <c r="R537" i="3"/>
  <c r="Q537" i="3"/>
  <c r="P537" i="3"/>
  <c r="T536" i="3"/>
  <c r="S536" i="3"/>
  <c r="R536" i="3"/>
  <c r="Q536" i="3"/>
  <c r="P536" i="3"/>
  <c r="T535" i="3"/>
  <c r="S535" i="3"/>
  <c r="R535" i="3"/>
  <c r="Q535" i="3"/>
  <c r="P535" i="3"/>
  <c r="T534" i="3"/>
  <c r="S534" i="3"/>
  <c r="R534" i="3"/>
  <c r="Q534" i="3"/>
  <c r="P534" i="3"/>
  <c r="T533" i="3"/>
  <c r="S533" i="3"/>
  <c r="R533" i="3"/>
  <c r="Q533" i="3"/>
  <c r="P533" i="3"/>
  <c r="T532" i="3"/>
  <c r="S532" i="3"/>
  <c r="R532" i="3"/>
  <c r="Q532" i="3"/>
  <c r="P532" i="3"/>
  <c r="T531" i="3"/>
  <c r="S531" i="3"/>
  <c r="R531" i="3"/>
  <c r="Q531" i="3"/>
  <c r="P531" i="3"/>
  <c r="T530" i="3"/>
  <c r="S530" i="3"/>
  <c r="R530" i="3"/>
  <c r="Q530" i="3"/>
  <c r="P530" i="3"/>
  <c r="T529" i="3"/>
  <c r="S529" i="3"/>
  <c r="R529" i="3"/>
  <c r="Q529" i="3"/>
  <c r="P529" i="3"/>
  <c r="T528" i="3"/>
  <c r="S528" i="3"/>
  <c r="R528" i="3"/>
  <c r="Q528" i="3"/>
  <c r="P528" i="3"/>
  <c r="T527" i="3"/>
  <c r="S527" i="3"/>
  <c r="R527" i="3"/>
  <c r="Q527" i="3"/>
  <c r="P527" i="3"/>
  <c r="T526" i="3"/>
  <c r="S526" i="3"/>
  <c r="R526" i="3"/>
  <c r="Q526" i="3"/>
  <c r="P526" i="3"/>
  <c r="T525" i="3"/>
  <c r="S525" i="3"/>
  <c r="R525" i="3"/>
  <c r="Q525" i="3"/>
  <c r="P525" i="3"/>
  <c r="T524" i="3"/>
  <c r="S524" i="3"/>
  <c r="R524" i="3"/>
  <c r="Q524" i="3"/>
  <c r="P524" i="3"/>
  <c r="T523" i="3"/>
  <c r="S523" i="3"/>
  <c r="R523" i="3"/>
  <c r="Q523" i="3"/>
  <c r="P523" i="3"/>
  <c r="T522" i="3"/>
  <c r="S522" i="3"/>
  <c r="R522" i="3"/>
  <c r="Q522" i="3"/>
  <c r="P522" i="3"/>
  <c r="T521" i="3"/>
  <c r="S521" i="3"/>
  <c r="R521" i="3"/>
  <c r="Q521" i="3"/>
  <c r="P521" i="3"/>
  <c r="T520" i="3"/>
  <c r="S520" i="3"/>
  <c r="R520" i="3"/>
  <c r="Q520" i="3"/>
  <c r="P520" i="3"/>
  <c r="T519" i="3"/>
  <c r="S519" i="3"/>
  <c r="R519" i="3"/>
  <c r="Q519" i="3"/>
  <c r="P519" i="3"/>
  <c r="T518" i="3"/>
  <c r="S518" i="3"/>
  <c r="R518" i="3"/>
  <c r="Q518" i="3"/>
  <c r="P518" i="3"/>
  <c r="T517" i="3"/>
  <c r="S517" i="3"/>
  <c r="R517" i="3"/>
  <c r="Q517" i="3"/>
  <c r="P517" i="3"/>
  <c r="T516" i="3"/>
  <c r="S516" i="3"/>
  <c r="R516" i="3"/>
  <c r="Q516" i="3"/>
  <c r="P516" i="3"/>
  <c r="T515" i="3"/>
  <c r="S515" i="3"/>
  <c r="R515" i="3"/>
  <c r="Q515" i="3"/>
  <c r="P515" i="3"/>
  <c r="T514" i="3"/>
  <c r="S514" i="3"/>
  <c r="R514" i="3"/>
  <c r="Q514" i="3"/>
  <c r="P514" i="3"/>
  <c r="T513" i="3"/>
  <c r="S513" i="3"/>
  <c r="R513" i="3"/>
  <c r="Q513" i="3"/>
  <c r="P513" i="3"/>
  <c r="T512" i="3"/>
  <c r="S512" i="3"/>
  <c r="R512" i="3"/>
  <c r="Q512" i="3"/>
  <c r="P512" i="3"/>
  <c r="T511" i="3"/>
  <c r="S511" i="3"/>
  <c r="R511" i="3"/>
  <c r="Q511" i="3"/>
  <c r="P511" i="3"/>
  <c r="T510" i="3"/>
  <c r="S510" i="3"/>
  <c r="R510" i="3"/>
  <c r="Q510" i="3"/>
  <c r="P510" i="3"/>
  <c r="T509" i="3"/>
  <c r="S509" i="3"/>
  <c r="R509" i="3"/>
  <c r="Q509" i="3"/>
  <c r="P509" i="3"/>
  <c r="T508" i="3"/>
  <c r="S508" i="3"/>
  <c r="R508" i="3"/>
  <c r="Q508" i="3"/>
  <c r="P508" i="3"/>
  <c r="T507" i="3"/>
  <c r="S507" i="3"/>
  <c r="R507" i="3"/>
  <c r="Q507" i="3"/>
  <c r="P507" i="3"/>
  <c r="T506" i="3"/>
  <c r="S506" i="3"/>
  <c r="R506" i="3"/>
  <c r="Q506" i="3"/>
  <c r="P506" i="3"/>
  <c r="T505" i="3"/>
  <c r="S505" i="3"/>
  <c r="R505" i="3"/>
  <c r="Q505" i="3"/>
  <c r="P505" i="3"/>
  <c r="T504" i="3"/>
  <c r="S504" i="3"/>
  <c r="R504" i="3"/>
  <c r="Q504" i="3"/>
  <c r="P504" i="3"/>
  <c r="T503" i="3"/>
  <c r="S503" i="3"/>
  <c r="R503" i="3"/>
  <c r="Q503" i="3"/>
  <c r="P503" i="3"/>
  <c r="T502" i="3"/>
  <c r="S502" i="3"/>
  <c r="R502" i="3"/>
  <c r="Q502" i="3"/>
  <c r="P502" i="3"/>
  <c r="T501" i="3"/>
  <c r="S501" i="3"/>
  <c r="R501" i="3"/>
  <c r="Q501" i="3"/>
  <c r="P501" i="3"/>
  <c r="T500" i="3"/>
  <c r="S500" i="3"/>
  <c r="R500" i="3"/>
  <c r="Q500" i="3"/>
  <c r="P500" i="3"/>
  <c r="T499" i="3"/>
  <c r="S499" i="3"/>
  <c r="R499" i="3"/>
  <c r="Q499" i="3"/>
  <c r="P499" i="3"/>
  <c r="T498" i="3"/>
  <c r="S498" i="3"/>
  <c r="R498" i="3"/>
  <c r="Q498" i="3"/>
  <c r="P498" i="3"/>
  <c r="T497" i="3"/>
  <c r="S497" i="3"/>
  <c r="R497" i="3"/>
  <c r="Q497" i="3"/>
  <c r="P497" i="3"/>
  <c r="T496" i="3"/>
  <c r="S496" i="3"/>
  <c r="R496" i="3"/>
  <c r="Q496" i="3"/>
  <c r="P496" i="3"/>
  <c r="T495" i="3"/>
  <c r="S495" i="3"/>
  <c r="R495" i="3"/>
  <c r="Q495" i="3"/>
  <c r="P495" i="3"/>
  <c r="T494" i="3"/>
  <c r="S494" i="3"/>
  <c r="R494" i="3"/>
  <c r="Q494" i="3"/>
  <c r="P494" i="3"/>
  <c r="T493" i="3"/>
  <c r="S493" i="3"/>
  <c r="R493" i="3"/>
  <c r="Q493" i="3"/>
  <c r="P493" i="3"/>
  <c r="T492" i="3"/>
  <c r="S492" i="3"/>
  <c r="R492" i="3"/>
  <c r="Q492" i="3"/>
  <c r="P492" i="3"/>
  <c r="T491" i="3"/>
  <c r="S491" i="3"/>
  <c r="R491" i="3"/>
  <c r="Q491" i="3"/>
  <c r="P491" i="3"/>
  <c r="T490" i="3"/>
  <c r="S490" i="3"/>
  <c r="R490" i="3"/>
  <c r="Q490" i="3"/>
  <c r="P490" i="3"/>
  <c r="T489" i="3"/>
  <c r="S489" i="3"/>
  <c r="R489" i="3"/>
  <c r="Q489" i="3"/>
  <c r="P489" i="3"/>
  <c r="T488" i="3"/>
  <c r="S488" i="3"/>
  <c r="R488" i="3"/>
  <c r="Q488" i="3"/>
  <c r="P488" i="3"/>
  <c r="T487" i="3"/>
  <c r="S487" i="3"/>
  <c r="R487" i="3"/>
  <c r="Q487" i="3"/>
  <c r="P487" i="3"/>
  <c r="T486" i="3"/>
  <c r="S486" i="3"/>
  <c r="R486" i="3"/>
  <c r="Q486" i="3"/>
  <c r="P486" i="3"/>
  <c r="T485" i="3"/>
  <c r="S485" i="3"/>
  <c r="R485" i="3"/>
  <c r="Q485" i="3"/>
  <c r="P485" i="3"/>
  <c r="T484" i="3"/>
  <c r="S484" i="3"/>
  <c r="R484" i="3"/>
  <c r="Q484" i="3"/>
  <c r="P484" i="3"/>
  <c r="T483" i="3"/>
  <c r="S483" i="3"/>
  <c r="R483" i="3"/>
  <c r="Q483" i="3"/>
  <c r="P483" i="3"/>
  <c r="T482" i="3"/>
  <c r="S482" i="3"/>
  <c r="R482" i="3"/>
  <c r="Q482" i="3"/>
  <c r="P482" i="3"/>
  <c r="T481" i="3"/>
  <c r="S481" i="3"/>
  <c r="R481" i="3"/>
  <c r="Q481" i="3"/>
  <c r="P481" i="3"/>
  <c r="T480" i="3"/>
  <c r="S480" i="3"/>
  <c r="R480" i="3"/>
  <c r="Q480" i="3"/>
  <c r="P480" i="3"/>
  <c r="T479" i="3"/>
  <c r="S479" i="3"/>
  <c r="R479" i="3"/>
  <c r="Q479" i="3"/>
  <c r="P479" i="3"/>
  <c r="T478" i="3"/>
  <c r="S478" i="3"/>
  <c r="R478" i="3"/>
  <c r="Q478" i="3"/>
  <c r="P478" i="3"/>
  <c r="T477" i="3"/>
  <c r="S477" i="3"/>
  <c r="R477" i="3"/>
  <c r="Q477" i="3"/>
  <c r="P477" i="3"/>
  <c r="T476" i="3"/>
  <c r="S476" i="3"/>
  <c r="R476" i="3"/>
  <c r="Q476" i="3"/>
  <c r="P476" i="3"/>
  <c r="T475" i="3"/>
  <c r="S475" i="3"/>
  <c r="R475" i="3"/>
  <c r="Q475" i="3"/>
  <c r="P475" i="3"/>
  <c r="T474" i="3"/>
  <c r="S474" i="3"/>
  <c r="R474" i="3"/>
  <c r="Q474" i="3"/>
  <c r="P474" i="3"/>
  <c r="T473" i="3"/>
  <c r="S473" i="3"/>
  <c r="R473" i="3"/>
  <c r="Q473" i="3"/>
  <c r="P473" i="3"/>
  <c r="T472" i="3"/>
  <c r="S472" i="3"/>
  <c r="R472" i="3"/>
  <c r="Q472" i="3"/>
  <c r="P472" i="3"/>
  <c r="T471" i="3"/>
  <c r="S471" i="3"/>
  <c r="R471" i="3"/>
  <c r="Q471" i="3"/>
  <c r="P471" i="3"/>
  <c r="T470" i="3"/>
  <c r="S470" i="3"/>
  <c r="R470" i="3"/>
  <c r="Q470" i="3"/>
  <c r="P470" i="3"/>
  <c r="T469" i="3"/>
  <c r="S469" i="3"/>
  <c r="R469" i="3"/>
  <c r="Q469" i="3"/>
  <c r="P469" i="3"/>
  <c r="T468" i="3"/>
  <c r="S468" i="3"/>
  <c r="R468" i="3"/>
  <c r="Q468" i="3"/>
  <c r="P468" i="3"/>
  <c r="T467" i="3"/>
  <c r="S467" i="3"/>
  <c r="R467" i="3"/>
  <c r="Q467" i="3"/>
  <c r="P467" i="3"/>
  <c r="T466" i="3"/>
  <c r="S466" i="3"/>
  <c r="R466" i="3"/>
  <c r="Q466" i="3"/>
  <c r="P466" i="3"/>
  <c r="T465" i="3"/>
  <c r="S465" i="3"/>
  <c r="R465" i="3"/>
  <c r="Q465" i="3"/>
  <c r="P465" i="3"/>
  <c r="T464" i="3"/>
  <c r="S464" i="3"/>
  <c r="R464" i="3"/>
  <c r="Q464" i="3"/>
  <c r="P464" i="3"/>
  <c r="T463" i="3"/>
  <c r="S463" i="3"/>
  <c r="R463" i="3"/>
  <c r="Q463" i="3"/>
  <c r="P463" i="3"/>
  <c r="T462" i="3"/>
  <c r="S462" i="3"/>
  <c r="R462" i="3"/>
  <c r="Q462" i="3"/>
  <c r="P462" i="3"/>
  <c r="T461" i="3"/>
  <c r="S461" i="3"/>
  <c r="R461" i="3"/>
  <c r="Q461" i="3"/>
  <c r="P461" i="3"/>
  <c r="T460" i="3"/>
  <c r="S460" i="3"/>
  <c r="R460" i="3"/>
  <c r="Q460" i="3"/>
  <c r="P460" i="3"/>
  <c r="T459" i="3"/>
  <c r="S459" i="3"/>
  <c r="R459" i="3"/>
  <c r="Q459" i="3"/>
  <c r="P459" i="3"/>
  <c r="T458" i="3"/>
  <c r="S458" i="3"/>
  <c r="R458" i="3"/>
  <c r="Q458" i="3"/>
  <c r="P458" i="3"/>
  <c r="T457" i="3"/>
  <c r="S457" i="3"/>
  <c r="R457" i="3"/>
  <c r="Q457" i="3"/>
  <c r="P457" i="3"/>
  <c r="T456" i="3"/>
  <c r="S456" i="3"/>
  <c r="R456" i="3"/>
  <c r="Q456" i="3"/>
  <c r="P456" i="3"/>
  <c r="T455" i="3"/>
  <c r="S455" i="3"/>
  <c r="R455" i="3"/>
  <c r="Q455" i="3"/>
  <c r="P455" i="3"/>
  <c r="T454" i="3"/>
  <c r="S454" i="3"/>
  <c r="R454" i="3"/>
  <c r="Q454" i="3"/>
  <c r="P454" i="3"/>
  <c r="T453" i="3"/>
  <c r="S453" i="3"/>
  <c r="R453" i="3"/>
  <c r="Q453" i="3"/>
  <c r="P453" i="3"/>
  <c r="T452" i="3"/>
  <c r="S452" i="3"/>
  <c r="R452" i="3"/>
  <c r="Q452" i="3"/>
  <c r="P452" i="3"/>
  <c r="T451" i="3"/>
  <c r="S451" i="3"/>
  <c r="R451" i="3"/>
  <c r="Q451" i="3"/>
  <c r="P451" i="3"/>
  <c r="T450" i="3"/>
  <c r="S450" i="3"/>
  <c r="R450" i="3"/>
  <c r="Q450" i="3"/>
  <c r="P450" i="3"/>
  <c r="T449" i="3"/>
  <c r="S449" i="3"/>
  <c r="R449" i="3"/>
  <c r="Q449" i="3"/>
  <c r="P449" i="3"/>
  <c r="T448" i="3"/>
  <c r="S448" i="3"/>
  <c r="R448" i="3"/>
  <c r="Q448" i="3"/>
  <c r="P448" i="3"/>
  <c r="T447" i="3"/>
  <c r="S447" i="3"/>
  <c r="R447" i="3"/>
  <c r="Q447" i="3"/>
  <c r="P447" i="3"/>
  <c r="T446" i="3"/>
  <c r="S446" i="3"/>
  <c r="R446" i="3"/>
  <c r="Q446" i="3"/>
  <c r="P446" i="3"/>
  <c r="T445" i="3"/>
  <c r="S445" i="3"/>
  <c r="R445" i="3"/>
  <c r="Q445" i="3"/>
  <c r="P445" i="3"/>
  <c r="T444" i="3"/>
  <c r="S444" i="3"/>
  <c r="R444" i="3"/>
  <c r="Q444" i="3"/>
  <c r="P444" i="3"/>
  <c r="T443" i="3"/>
  <c r="S443" i="3"/>
  <c r="R443" i="3"/>
  <c r="Q443" i="3"/>
  <c r="P443" i="3"/>
  <c r="T442" i="3"/>
  <c r="S442" i="3"/>
  <c r="R442" i="3"/>
  <c r="Q442" i="3"/>
  <c r="P442" i="3"/>
  <c r="T441" i="3"/>
  <c r="S441" i="3"/>
  <c r="R441" i="3"/>
  <c r="Q441" i="3"/>
  <c r="P441" i="3"/>
  <c r="T440" i="3"/>
  <c r="S440" i="3"/>
  <c r="R440" i="3"/>
  <c r="Q440" i="3"/>
  <c r="P440" i="3"/>
  <c r="T439" i="3"/>
  <c r="S439" i="3"/>
  <c r="R439" i="3"/>
  <c r="Q439" i="3"/>
  <c r="P439" i="3"/>
  <c r="T438" i="3"/>
  <c r="S438" i="3"/>
  <c r="R438" i="3"/>
  <c r="Q438" i="3"/>
  <c r="P438" i="3"/>
  <c r="T437" i="3"/>
  <c r="S437" i="3"/>
  <c r="R437" i="3"/>
  <c r="Q437" i="3"/>
  <c r="P437" i="3"/>
  <c r="T436" i="3"/>
  <c r="S436" i="3"/>
  <c r="R436" i="3"/>
  <c r="Q436" i="3"/>
  <c r="P436" i="3"/>
  <c r="T435" i="3"/>
  <c r="S435" i="3"/>
  <c r="R435" i="3"/>
  <c r="Q435" i="3"/>
  <c r="P435" i="3"/>
  <c r="T434" i="3"/>
  <c r="S434" i="3"/>
  <c r="R434" i="3"/>
  <c r="Q434" i="3"/>
  <c r="P434" i="3"/>
  <c r="T433" i="3"/>
  <c r="S433" i="3"/>
  <c r="R433" i="3"/>
  <c r="Q433" i="3"/>
  <c r="P433" i="3"/>
  <c r="T432" i="3"/>
  <c r="S432" i="3"/>
  <c r="R432" i="3"/>
  <c r="Q432" i="3"/>
  <c r="P432" i="3"/>
  <c r="T431" i="3"/>
  <c r="S431" i="3"/>
  <c r="R431" i="3"/>
  <c r="Q431" i="3"/>
  <c r="P431" i="3"/>
  <c r="T430" i="3"/>
  <c r="S430" i="3"/>
  <c r="R430" i="3"/>
  <c r="Q430" i="3"/>
  <c r="P430" i="3"/>
  <c r="T429" i="3"/>
  <c r="S429" i="3"/>
  <c r="R429" i="3"/>
  <c r="Q429" i="3"/>
  <c r="P429" i="3"/>
  <c r="T428" i="3"/>
  <c r="S428" i="3"/>
  <c r="R428" i="3"/>
  <c r="Q428" i="3"/>
  <c r="P428" i="3"/>
  <c r="T427" i="3"/>
  <c r="S427" i="3"/>
  <c r="R427" i="3"/>
  <c r="Q427" i="3"/>
  <c r="P427" i="3"/>
  <c r="T426" i="3"/>
  <c r="S426" i="3"/>
  <c r="R426" i="3"/>
  <c r="Q426" i="3"/>
  <c r="P426" i="3"/>
  <c r="T425" i="3"/>
  <c r="S425" i="3"/>
  <c r="R425" i="3"/>
  <c r="Q425" i="3"/>
  <c r="P425" i="3"/>
  <c r="T424" i="3"/>
  <c r="S424" i="3"/>
  <c r="R424" i="3"/>
  <c r="Q424" i="3"/>
  <c r="P424" i="3"/>
  <c r="T423" i="3"/>
  <c r="S423" i="3"/>
  <c r="R423" i="3"/>
  <c r="Q423" i="3"/>
  <c r="P423" i="3"/>
  <c r="T422" i="3"/>
  <c r="S422" i="3"/>
  <c r="R422" i="3"/>
  <c r="Q422" i="3"/>
  <c r="P422" i="3"/>
  <c r="T421" i="3"/>
  <c r="S421" i="3"/>
  <c r="R421" i="3"/>
  <c r="Q421" i="3"/>
  <c r="P421" i="3"/>
  <c r="T420" i="3"/>
  <c r="S420" i="3"/>
  <c r="R420" i="3"/>
  <c r="Q420" i="3"/>
  <c r="P420" i="3"/>
  <c r="T419" i="3"/>
  <c r="S419" i="3"/>
  <c r="R419" i="3"/>
  <c r="Q419" i="3"/>
  <c r="P419" i="3"/>
  <c r="T418" i="3"/>
  <c r="S418" i="3"/>
  <c r="R418" i="3"/>
  <c r="Q418" i="3"/>
  <c r="P418" i="3"/>
  <c r="T417" i="3"/>
  <c r="S417" i="3"/>
  <c r="R417" i="3"/>
  <c r="Q417" i="3"/>
  <c r="P417" i="3"/>
  <c r="T416" i="3"/>
  <c r="S416" i="3"/>
  <c r="R416" i="3"/>
  <c r="Q416" i="3"/>
  <c r="P416" i="3"/>
  <c r="T415" i="3"/>
  <c r="S415" i="3"/>
  <c r="R415" i="3"/>
  <c r="Q415" i="3"/>
  <c r="P415" i="3"/>
  <c r="T414" i="3"/>
  <c r="S414" i="3"/>
  <c r="R414" i="3"/>
  <c r="Q414" i="3"/>
  <c r="P414" i="3"/>
  <c r="T413" i="3"/>
  <c r="S413" i="3"/>
  <c r="R413" i="3"/>
  <c r="Q413" i="3"/>
  <c r="P413" i="3"/>
  <c r="T412" i="3"/>
  <c r="S412" i="3"/>
  <c r="R412" i="3"/>
  <c r="Q412" i="3"/>
  <c r="P412" i="3"/>
  <c r="T411" i="3"/>
  <c r="S411" i="3"/>
  <c r="R411" i="3"/>
  <c r="Q411" i="3"/>
  <c r="P411" i="3"/>
  <c r="T410" i="3"/>
  <c r="S410" i="3"/>
  <c r="R410" i="3"/>
  <c r="Q410" i="3"/>
  <c r="P410" i="3"/>
  <c r="T409" i="3"/>
  <c r="S409" i="3"/>
  <c r="R409" i="3"/>
  <c r="Q409" i="3"/>
  <c r="P409" i="3"/>
  <c r="T408" i="3"/>
  <c r="S408" i="3"/>
  <c r="R408" i="3"/>
  <c r="Q408" i="3"/>
  <c r="P408" i="3"/>
  <c r="T407" i="3"/>
  <c r="S407" i="3"/>
  <c r="R407" i="3"/>
  <c r="Q407" i="3"/>
  <c r="P407" i="3"/>
  <c r="T406" i="3"/>
  <c r="S406" i="3"/>
  <c r="R406" i="3"/>
  <c r="Q406" i="3"/>
  <c r="P406" i="3"/>
  <c r="T405" i="3"/>
  <c r="S405" i="3"/>
  <c r="R405" i="3"/>
  <c r="Q405" i="3"/>
  <c r="P405" i="3"/>
  <c r="T404" i="3"/>
  <c r="S404" i="3"/>
  <c r="R404" i="3"/>
  <c r="Q404" i="3"/>
  <c r="P404" i="3"/>
  <c r="T403" i="3"/>
  <c r="S403" i="3"/>
  <c r="R403" i="3"/>
  <c r="Q403" i="3"/>
  <c r="P403" i="3"/>
  <c r="T402" i="3"/>
  <c r="S402" i="3"/>
  <c r="R402" i="3"/>
  <c r="Q402" i="3"/>
  <c r="P402" i="3"/>
  <c r="T401" i="3"/>
  <c r="S401" i="3"/>
  <c r="R401" i="3"/>
  <c r="Q401" i="3"/>
  <c r="P401" i="3"/>
  <c r="T400" i="3"/>
  <c r="S400" i="3"/>
  <c r="R400" i="3"/>
  <c r="Q400" i="3"/>
  <c r="P400" i="3"/>
  <c r="T399" i="3"/>
  <c r="S399" i="3"/>
  <c r="R399" i="3"/>
  <c r="Q399" i="3"/>
  <c r="P399" i="3"/>
  <c r="T398" i="3"/>
  <c r="S398" i="3"/>
  <c r="R398" i="3"/>
  <c r="Q398" i="3"/>
  <c r="P398" i="3"/>
  <c r="T397" i="3"/>
  <c r="S397" i="3"/>
  <c r="R397" i="3"/>
  <c r="Q397" i="3"/>
  <c r="P397" i="3"/>
  <c r="T396" i="3"/>
  <c r="S396" i="3"/>
  <c r="R396" i="3"/>
  <c r="Q396" i="3"/>
  <c r="P396" i="3"/>
  <c r="T395" i="3"/>
  <c r="S395" i="3"/>
  <c r="R395" i="3"/>
  <c r="Q395" i="3"/>
  <c r="P395" i="3"/>
  <c r="T394" i="3"/>
  <c r="S394" i="3"/>
  <c r="R394" i="3"/>
  <c r="Q394" i="3"/>
  <c r="P394" i="3"/>
  <c r="T393" i="3"/>
  <c r="S393" i="3"/>
  <c r="R393" i="3"/>
  <c r="Q393" i="3"/>
  <c r="P393" i="3"/>
  <c r="T392" i="3"/>
  <c r="S392" i="3"/>
  <c r="R392" i="3"/>
  <c r="Q392" i="3"/>
  <c r="P392" i="3"/>
  <c r="T391" i="3"/>
  <c r="S391" i="3"/>
  <c r="R391" i="3"/>
  <c r="Q391" i="3"/>
  <c r="P391" i="3"/>
  <c r="T390" i="3"/>
  <c r="S390" i="3"/>
  <c r="R390" i="3"/>
  <c r="Q390" i="3"/>
  <c r="P390" i="3"/>
  <c r="T389" i="3"/>
  <c r="S389" i="3"/>
  <c r="R389" i="3"/>
  <c r="Q389" i="3"/>
  <c r="P389" i="3"/>
  <c r="T388" i="3"/>
  <c r="S388" i="3"/>
  <c r="R388" i="3"/>
  <c r="Q388" i="3"/>
  <c r="P388" i="3"/>
  <c r="T387" i="3"/>
  <c r="S387" i="3"/>
  <c r="R387" i="3"/>
  <c r="Q387" i="3"/>
  <c r="P387" i="3"/>
  <c r="T386" i="3"/>
  <c r="S386" i="3"/>
  <c r="R386" i="3"/>
  <c r="Q386" i="3"/>
  <c r="P386" i="3"/>
  <c r="T385" i="3"/>
  <c r="S385" i="3"/>
  <c r="R385" i="3"/>
  <c r="Q385" i="3"/>
  <c r="P385" i="3"/>
  <c r="T384" i="3"/>
  <c r="S384" i="3"/>
  <c r="R384" i="3"/>
  <c r="Q384" i="3"/>
  <c r="P384" i="3"/>
  <c r="T383" i="3"/>
  <c r="S383" i="3"/>
  <c r="R383" i="3"/>
  <c r="Q383" i="3"/>
  <c r="P383" i="3"/>
  <c r="T382" i="3"/>
  <c r="S382" i="3"/>
  <c r="R382" i="3"/>
  <c r="Q382" i="3"/>
  <c r="P382" i="3"/>
  <c r="T381" i="3"/>
  <c r="S381" i="3"/>
  <c r="R381" i="3"/>
  <c r="Q381" i="3"/>
  <c r="P381" i="3"/>
  <c r="T380" i="3"/>
  <c r="S380" i="3"/>
  <c r="R380" i="3"/>
  <c r="Q380" i="3"/>
  <c r="P380" i="3"/>
  <c r="T379" i="3"/>
  <c r="S379" i="3"/>
  <c r="R379" i="3"/>
  <c r="Q379" i="3"/>
  <c r="P379" i="3"/>
  <c r="T378" i="3"/>
  <c r="S378" i="3"/>
  <c r="R378" i="3"/>
  <c r="Q378" i="3"/>
  <c r="P378" i="3"/>
  <c r="T377" i="3"/>
  <c r="S377" i="3"/>
  <c r="R377" i="3"/>
  <c r="Q377" i="3"/>
  <c r="P377" i="3"/>
  <c r="T376" i="3"/>
  <c r="S376" i="3"/>
  <c r="R376" i="3"/>
  <c r="Q376" i="3"/>
  <c r="P376" i="3"/>
  <c r="T375" i="3"/>
  <c r="S375" i="3"/>
  <c r="R375" i="3"/>
  <c r="Q375" i="3"/>
  <c r="P375" i="3"/>
  <c r="T374" i="3"/>
  <c r="S374" i="3"/>
  <c r="R374" i="3"/>
  <c r="Q374" i="3"/>
  <c r="P374" i="3"/>
  <c r="T373" i="3"/>
  <c r="S373" i="3"/>
  <c r="R373" i="3"/>
  <c r="Q373" i="3"/>
  <c r="P373" i="3"/>
  <c r="T372" i="3"/>
  <c r="S372" i="3"/>
  <c r="R372" i="3"/>
  <c r="Q372" i="3"/>
  <c r="P372" i="3"/>
  <c r="T371" i="3"/>
  <c r="S371" i="3"/>
  <c r="R371" i="3"/>
  <c r="Q371" i="3"/>
  <c r="P371" i="3"/>
  <c r="T370" i="3"/>
  <c r="S370" i="3"/>
  <c r="R370" i="3"/>
  <c r="Q370" i="3"/>
  <c r="P370" i="3"/>
  <c r="T369" i="3"/>
  <c r="S369" i="3"/>
  <c r="R369" i="3"/>
  <c r="Q369" i="3"/>
  <c r="P369" i="3"/>
  <c r="T368" i="3"/>
  <c r="S368" i="3"/>
  <c r="R368" i="3"/>
  <c r="Q368" i="3"/>
  <c r="P368" i="3"/>
  <c r="T367" i="3"/>
  <c r="S367" i="3"/>
  <c r="R367" i="3"/>
  <c r="Q367" i="3"/>
  <c r="P367" i="3"/>
  <c r="T366" i="3"/>
  <c r="S366" i="3"/>
  <c r="R366" i="3"/>
  <c r="Q366" i="3"/>
  <c r="P366" i="3"/>
  <c r="T365" i="3"/>
  <c r="S365" i="3"/>
  <c r="R365" i="3"/>
  <c r="Q365" i="3"/>
  <c r="P365" i="3"/>
  <c r="T364" i="3"/>
  <c r="S364" i="3"/>
  <c r="R364" i="3"/>
  <c r="Q364" i="3"/>
  <c r="P364" i="3"/>
  <c r="T363" i="3"/>
  <c r="S363" i="3"/>
  <c r="R363" i="3"/>
  <c r="Q363" i="3"/>
  <c r="P363" i="3"/>
  <c r="T362" i="3"/>
  <c r="S362" i="3"/>
  <c r="R362" i="3"/>
  <c r="Q362" i="3"/>
  <c r="P362" i="3"/>
  <c r="T361" i="3"/>
  <c r="S361" i="3"/>
  <c r="R361" i="3"/>
  <c r="Q361" i="3"/>
  <c r="P361" i="3"/>
  <c r="T360" i="3"/>
  <c r="S360" i="3"/>
  <c r="R360" i="3"/>
  <c r="Q360" i="3"/>
  <c r="P360" i="3"/>
  <c r="T359" i="3"/>
  <c r="S359" i="3"/>
  <c r="R359" i="3"/>
  <c r="Q359" i="3"/>
  <c r="P359" i="3"/>
  <c r="T358" i="3"/>
  <c r="S358" i="3"/>
  <c r="R358" i="3"/>
  <c r="Q358" i="3"/>
  <c r="P358" i="3"/>
  <c r="T357" i="3"/>
  <c r="S357" i="3"/>
  <c r="R357" i="3"/>
  <c r="Q357" i="3"/>
  <c r="P357" i="3"/>
  <c r="T356" i="3"/>
  <c r="S356" i="3"/>
  <c r="R356" i="3"/>
  <c r="Q356" i="3"/>
  <c r="P356" i="3"/>
  <c r="T355" i="3"/>
  <c r="S355" i="3"/>
  <c r="R355" i="3"/>
  <c r="Q355" i="3"/>
  <c r="P355" i="3"/>
  <c r="T354" i="3"/>
  <c r="S354" i="3"/>
  <c r="R354" i="3"/>
  <c r="Q354" i="3"/>
  <c r="P354" i="3"/>
  <c r="T353" i="3"/>
  <c r="S353" i="3"/>
  <c r="R353" i="3"/>
  <c r="Q353" i="3"/>
  <c r="P353" i="3"/>
  <c r="T352" i="3"/>
  <c r="S352" i="3"/>
  <c r="R352" i="3"/>
  <c r="Q352" i="3"/>
  <c r="P352" i="3"/>
  <c r="T351" i="3"/>
  <c r="S351" i="3"/>
  <c r="R351" i="3"/>
  <c r="Q351" i="3"/>
  <c r="P351" i="3"/>
  <c r="T350" i="3"/>
  <c r="S350" i="3"/>
  <c r="R350" i="3"/>
  <c r="Q350" i="3"/>
  <c r="P350" i="3"/>
  <c r="T349" i="3"/>
  <c r="S349" i="3"/>
  <c r="R349" i="3"/>
  <c r="Q349" i="3"/>
  <c r="P349" i="3"/>
  <c r="T348" i="3"/>
  <c r="S348" i="3"/>
  <c r="R348" i="3"/>
  <c r="Q348" i="3"/>
  <c r="P348" i="3"/>
  <c r="T347" i="3"/>
  <c r="S347" i="3"/>
  <c r="R347" i="3"/>
  <c r="Q347" i="3"/>
  <c r="P347" i="3"/>
  <c r="T346" i="3"/>
  <c r="S346" i="3"/>
  <c r="R346" i="3"/>
  <c r="Q346" i="3"/>
  <c r="P346" i="3"/>
  <c r="T345" i="3"/>
  <c r="S345" i="3"/>
  <c r="R345" i="3"/>
  <c r="Q345" i="3"/>
  <c r="P345" i="3"/>
  <c r="T344" i="3"/>
  <c r="S344" i="3"/>
  <c r="R344" i="3"/>
  <c r="Q344" i="3"/>
  <c r="P344" i="3"/>
  <c r="T343" i="3"/>
  <c r="S343" i="3"/>
  <c r="R343" i="3"/>
  <c r="Q343" i="3"/>
  <c r="P343" i="3"/>
  <c r="T342" i="3"/>
  <c r="S342" i="3"/>
  <c r="R342" i="3"/>
  <c r="Q342" i="3"/>
  <c r="P342" i="3"/>
  <c r="T341" i="3"/>
  <c r="S341" i="3"/>
  <c r="R341" i="3"/>
  <c r="Q341" i="3"/>
  <c r="P341" i="3"/>
  <c r="T340" i="3"/>
  <c r="S340" i="3"/>
  <c r="R340" i="3"/>
  <c r="Q340" i="3"/>
  <c r="P340" i="3"/>
  <c r="T339" i="3"/>
  <c r="S339" i="3"/>
  <c r="R339" i="3"/>
  <c r="Q339" i="3"/>
  <c r="P339" i="3"/>
  <c r="T338" i="3"/>
  <c r="S338" i="3"/>
  <c r="R338" i="3"/>
  <c r="Q338" i="3"/>
  <c r="P338" i="3"/>
  <c r="T337" i="3"/>
  <c r="S337" i="3"/>
  <c r="R337" i="3"/>
  <c r="Q337" i="3"/>
  <c r="P337" i="3"/>
  <c r="T336" i="3"/>
  <c r="S336" i="3"/>
  <c r="R336" i="3"/>
  <c r="Q336" i="3"/>
  <c r="P336" i="3"/>
  <c r="T335" i="3"/>
  <c r="S335" i="3"/>
  <c r="R335" i="3"/>
  <c r="Q335" i="3"/>
  <c r="P335" i="3"/>
  <c r="T334" i="3"/>
  <c r="S334" i="3"/>
  <c r="R334" i="3"/>
  <c r="Q334" i="3"/>
  <c r="P334" i="3"/>
  <c r="T333" i="3"/>
  <c r="S333" i="3"/>
  <c r="R333" i="3"/>
  <c r="Q333" i="3"/>
  <c r="P333" i="3"/>
  <c r="T332" i="3"/>
  <c r="S332" i="3"/>
  <c r="R332" i="3"/>
  <c r="Q332" i="3"/>
  <c r="P332" i="3"/>
  <c r="T331" i="3"/>
  <c r="S331" i="3"/>
  <c r="R331" i="3"/>
  <c r="Q331" i="3"/>
  <c r="P331" i="3"/>
  <c r="T330" i="3"/>
  <c r="S330" i="3"/>
  <c r="R330" i="3"/>
  <c r="Q330" i="3"/>
  <c r="P330" i="3"/>
  <c r="T329" i="3"/>
  <c r="S329" i="3"/>
  <c r="R329" i="3"/>
  <c r="Q329" i="3"/>
  <c r="P329" i="3"/>
  <c r="T328" i="3"/>
  <c r="S328" i="3"/>
  <c r="R328" i="3"/>
  <c r="Q328" i="3"/>
  <c r="P328" i="3"/>
  <c r="T327" i="3"/>
  <c r="S327" i="3"/>
  <c r="R327" i="3"/>
  <c r="Q327" i="3"/>
  <c r="P327" i="3"/>
  <c r="T326" i="3"/>
  <c r="S326" i="3"/>
  <c r="R326" i="3"/>
  <c r="Q326" i="3"/>
  <c r="P326" i="3"/>
  <c r="T325" i="3"/>
  <c r="S325" i="3"/>
  <c r="R325" i="3"/>
  <c r="Q325" i="3"/>
  <c r="P325" i="3"/>
  <c r="T324" i="3"/>
  <c r="S324" i="3"/>
  <c r="R324" i="3"/>
  <c r="Q324" i="3"/>
  <c r="P324" i="3"/>
  <c r="T323" i="3"/>
  <c r="S323" i="3"/>
  <c r="R323" i="3"/>
  <c r="Q323" i="3"/>
  <c r="P323" i="3"/>
  <c r="T322" i="3"/>
  <c r="S322" i="3"/>
  <c r="R322" i="3"/>
  <c r="Q322" i="3"/>
  <c r="P322" i="3"/>
  <c r="T321" i="3"/>
  <c r="S321" i="3"/>
  <c r="R321" i="3"/>
  <c r="Q321" i="3"/>
  <c r="P321" i="3"/>
  <c r="T320" i="3"/>
  <c r="S320" i="3"/>
  <c r="R320" i="3"/>
  <c r="Q320" i="3"/>
  <c r="P320" i="3"/>
  <c r="T319" i="3"/>
  <c r="S319" i="3"/>
  <c r="R319" i="3"/>
  <c r="Q319" i="3"/>
  <c r="P319" i="3"/>
  <c r="T318" i="3"/>
  <c r="S318" i="3"/>
  <c r="R318" i="3"/>
  <c r="Q318" i="3"/>
  <c r="P318" i="3"/>
  <c r="T317" i="3"/>
  <c r="S317" i="3"/>
  <c r="R317" i="3"/>
  <c r="Q317" i="3"/>
  <c r="P317" i="3"/>
  <c r="T316" i="3"/>
  <c r="S316" i="3"/>
  <c r="R316" i="3"/>
  <c r="Q316" i="3"/>
  <c r="P316" i="3"/>
  <c r="T315" i="3"/>
  <c r="S315" i="3"/>
  <c r="R315" i="3"/>
  <c r="Q315" i="3"/>
  <c r="P315" i="3"/>
  <c r="T314" i="3"/>
  <c r="S314" i="3"/>
  <c r="R314" i="3"/>
  <c r="Q314" i="3"/>
  <c r="P314" i="3"/>
  <c r="T313" i="3"/>
  <c r="S313" i="3"/>
  <c r="R313" i="3"/>
  <c r="Q313" i="3"/>
  <c r="P313" i="3"/>
  <c r="T312" i="3"/>
  <c r="S312" i="3"/>
  <c r="R312" i="3"/>
  <c r="Q312" i="3"/>
  <c r="P312" i="3"/>
  <c r="T311" i="3"/>
  <c r="S311" i="3"/>
  <c r="R311" i="3"/>
  <c r="Q311" i="3"/>
  <c r="P311" i="3"/>
  <c r="T310" i="3"/>
  <c r="S310" i="3"/>
  <c r="R310" i="3"/>
  <c r="Q310" i="3"/>
  <c r="P310" i="3"/>
  <c r="T309" i="3"/>
  <c r="S309" i="3"/>
  <c r="R309" i="3"/>
  <c r="Q309" i="3"/>
  <c r="P309" i="3"/>
  <c r="T308" i="3"/>
  <c r="S308" i="3"/>
  <c r="R308" i="3"/>
  <c r="Q308" i="3"/>
  <c r="P308" i="3"/>
  <c r="T307" i="3"/>
  <c r="S307" i="3"/>
  <c r="R307" i="3"/>
  <c r="Q307" i="3"/>
  <c r="P307" i="3"/>
  <c r="T306" i="3"/>
  <c r="S306" i="3"/>
  <c r="R306" i="3"/>
  <c r="Q306" i="3"/>
  <c r="P306" i="3"/>
  <c r="T305" i="3"/>
  <c r="S305" i="3"/>
  <c r="R305" i="3"/>
  <c r="Q305" i="3"/>
  <c r="P305" i="3"/>
  <c r="T304" i="3"/>
  <c r="S304" i="3"/>
  <c r="R304" i="3"/>
  <c r="Q304" i="3"/>
  <c r="P304" i="3"/>
  <c r="T303" i="3"/>
  <c r="S303" i="3"/>
  <c r="R303" i="3"/>
  <c r="Q303" i="3"/>
  <c r="P303" i="3"/>
  <c r="T302" i="3"/>
  <c r="S302" i="3"/>
  <c r="R302" i="3"/>
  <c r="Q302" i="3"/>
  <c r="P302" i="3"/>
  <c r="T301" i="3"/>
  <c r="S301" i="3"/>
  <c r="R301" i="3"/>
  <c r="Q301" i="3"/>
  <c r="P301" i="3"/>
  <c r="T300" i="3"/>
  <c r="S300" i="3"/>
  <c r="R300" i="3"/>
  <c r="Q300" i="3"/>
  <c r="P300" i="3"/>
  <c r="T299" i="3"/>
  <c r="S299" i="3"/>
  <c r="R299" i="3"/>
  <c r="Q299" i="3"/>
  <c r="P299" i="3"/>
  <c r="T298" i="3"/>
  <c r="S298" i="3"/>
  <c r="R298" i="3"/>
  <c r="Q298" i="3"/>
  <c r="P298" i="3"/>
  <c r="T297" i="3"/>
  <c r="S297" i="3"/>
  <c r="R297" i="3"/>
  <c r="Q297" i="3"/>
  <c r="P297" i="3"/>
  <c r="T296" i="3"/>
  <c r="S296" i="3"/>
  <c r="R296" i="3"/>
  <c r="Q296" i="3"/>
  <c r="P296" i="3"/>
  <c r="T295" i="3"/>
  <c r="S295" i="3"/>
  <c r="R295" i="3"/>
  <c r="Q295" i="3"/>
  <c r="P295" i="3"/>
  <c r="T294" i="3"/>
  <c r="S294" i="3"/>
  <c r="R294" i="3"/>
  <c r="Q294" i="3"/>
  <c r="P294" i="3"/>
  <c r="T293" i="3"/>
  <c r="S293" i="3"/>
  <c r="R293" i="3"/>
  <c r="Q293" i="3"/>
  <c r="P293" i="3"/>
  <c r="T292" i="3"/>
  <c r="S292" i="3"/>
  <c r="R292" i="3"/>
  <c r="Q292" i="3"/>
  <c r="P292" i="3"/>
  <c r="T291" i="3"/>
  <c r="S291" i="3"/>
  <c r="R291" i="3"/>
  <c r="Q291" i="3"/>
  <c r="P291" i="3"/>
  <c r="T290" i="3"/>
  <c r="S290" i="3"/>
  <c r="R290" i="3"/>
  <c r="Q290" i="3"/>
  <c r="P290" i="3"/>
  <c r="T289" i="3"/>
  <c r="S289" i="3"/>
  <c r="R289" i="3"/>
  <c r="Q289" i="3"/>
  <c r="P289" i="3"/>
  <c r="T288" i="3"/>
  <c r="S288" i="3"/>
  <c r="R288" i="3"/>
  <c r="Q288" i="3"/>
  <c r="P288" i="3"/>
  <c r="T287" i="3"/>
  <c r="S287" i="3"/>
  <c r="R287" i="3"/>
  <c r="Q287" i="3"/>
  <c r="P287" i="3"/>
  <c r="T286" i="3"/>
  <c r="S286" i="3"/>
  <c r="R286" i="3"/>
  <c r="Q286" i="3"/>
  <c r="P286" i="3"/>
  <c r="T285" i="3"/>
  <c r="S285" i="3"/>
  <c r="R285" i="3"/>
  <c r="Q285" i="3"/>
  <c r="P285" i="3"/>
  <c r="T284" i="3"/>
  <c r="S284" i="3"/>
  <c r="R284" i="3"/>
  <c r="Q284" i="3"/>
  <c r="P284" i="3"/>
  <c r="T283" i="3"/>
  <c r="S283" i="3"/>
  <c r="R283" i="3"/>
  <c r="Q283" i="3"/>
  <c r="P283" i="3"/>
  <c r="T282" i="3"/>
  <c r="S282" i="3"/>
  <c r="R282" i="3"/>
  <c r="Q282" i="3"/>
  <c r="P282" i="3"/>
  <c r="T281" i="3"/>
  <c r="S281" i="3"/>
  <c r="R281" i="3"/>
  <c r="Q281" i="3"/>
  <c r="P281" i="3"/>
  <c r="T280" i="3"/>
  <c r="S280" i="3"/>
  <c r="R280" i="3"/>
  <c r="Q280" i="3"/>
  <c r="P280" i="3"/>
  <c r="T279" i="3"/>
  <c r="S279" i="3"/>
  <c r="R279" i="3"/>
  <c r="Q279" i="3"/>
  <c r="P279" i="3"/>
  <c r="T278" i="3"/>
  <c r="S278" i="3"/>
  <c r="R278" i="3"/>
  <c r="Q278" i="3"/>
  <c r="P278" i="3"/>
  <c r="T277" i="3"/>
  <c r="S277" i="3"/>
  <c r="R277" i="3"/>
  <c r="Q277" i="3"/>
  <c r="P277" i="3"/>
  <c r="T276" i="3"/>
  <c r="S276" i="3"/>
  <c r="R276" i="3"/>
  <c r="Q276" i="3"/>
  <c r="P276" i="3"/>
  <c r="T275" i="3"/>
  <c r="S275" i="3"/>
  <c r="R275" i="3"/>
  <c r="Q275" i="3"/>
  <c r="P275" i="3"/>
  <c r="T274" i="3"/>
  <c r="S274" i="3"/>
  <c r="R274" i="3"/>
  <c r="Q274" i="3"/>
  <c r="P274" i="3"/>
  <c r="T273" i="3"/>
  <c r="S273" i="3"/>
  <c r="R273" i="3"/>
  <c r="Q273" i="3"/>
  <c r="P273" i="3"/>
  <c r="T272" i="3"/>
  <c r="S272" i="3"/>
  <c r="R272" i="3"/>
  <c r="Q272" i="3"/>
  <c r="P272" i="3"/>
  <c r="T271" i="3"/>
  <c r="S271" i="3"/>
  <c r="R271" i="3"/>
  <c r="Q271" i="3"/>
  <c r="P271" i="3"/>
  <c r="T270" i="3"/>
  <c r="S270" i="3"/>
  <c r="R270" i="3"/>
  <c r="Q270" i="3"/>
  <c r="P270" i="3"/>
  <c r="T269" i="3"/>
  <c r="S269" i="3"/>
  <c r="R269" i="3"/>
  <c r="Q269" i="3"/>
  <c r="P269" i="3"/>
  <c r="T268" i="3"/>
  <c r="S268" i="3"/>
  <c r="R268" i="3"/>
  <c r="Q268" i="3"/>
  <c r="P268" i="3"/>
  <c r="T267" i="3"/>
  <c r="S267" i="3"/>
  <c r="R267" i="3"/>
  <c r="Q267" i="3"/>
  <c r="P267" i="3"/>
  <c r="T266" i="3"/>
  <c r="S266" i="3"/>
  <c r="R266" i="3"/>
  <c r="Q266" i="3"/>
  <c r="P266" i="3"/>
  <c r="T265" i="3"/>
  <c r="S265" i="3"/>
  <c r="R265" i="3"/>
  <c r="Q265" i="3"/>
  <c r="P265" i="3"/>
  <c r="T264" i="3"/>
  <c r="S264" i="3"/>
  <c r="R264" i="3"/>
  <c r="Q264" i="3"/>
  <c r="P264" i="3"/>
  <c r="T263" i="3"/>
  <c r="S263" i="3"/>
  <c r="R263" i="3"/>
  <c r="Q263" i="3"/>
  <c r="P263" i="3"/>
  <c r="T262" i="3"/>
  <c r="S262" i="3"/>
  <c r="R262" i="3"/>
  <c r="Q262" i="3"/>
  <c r="P262" i="3"/>
  <c r="T261" i="3"/>
  <c r="S261" i="3"/>
  <c r="R261" i="3"/>
  <c r="Q261" i="3"/>
  <c r="P261" i="3"/>
  <c r="T260" i="3"/>
  <c r="S260" i="3"/>
  <c r="R260" i="3"/>
  <c r="Q260" i="3"/>
  <c r="P260" i="3"/>
  <c r="T259" i="3"/>
  <c r="S259" i="3"/>
  <c r="R259" i="3"/>
  <c r="Q259" i="3"/>
  <c r="P259" i="3"/>
  <c r="T258" i="3"/>
  <c r="S258" i="3"/>
  <c r="R258" i="3"/>
  <c r="Q258" i="3"/>
  <c r="P258" i="3"/>
  <c r="T257" i="3"/>
  <c r="S257" i="3"/>
  <c r="R257" i="3"/>
  <c r="Q257" i="3"/>
  <c r="P257" i="3"/>
  <c r="T256" i="3"/>
  <c r="S256" i="3"/>
  <c r="R256" i="3"/>
  <c r="Q256" i="3"/>
  <c r="P256" i="3"/>
  <c r="T255" i="3"/>
  <c r="S255" i="3"/>
  <c r="R255" i="3"/>
  <c r="Q255" i="3"/>
  <c r="P255" i="3"/>
  <c r="T254" i="3"/>
  <c r="S254" i="3"/>
  <c r="R254" i="3"/>
  <c r="Q254" i="3"/>
  <c r="P254" i="3"/>
  <c r="T253" i="3"/>
  <c r="S253" i="3"/>
  <c r="R253" i="3"/>
  <c r="Q253" i="3"/>
  <c r="P253" i="3"/>
  <c r="T252" i="3"/>
  <c r="S252" i="3"/>
  <c r="R252" i="3"/>
  <c r="Q252" i="3"/>
  <c r="P252" i="3"/>
  <c r="T251" i="3"/>
  <c r="S251" i="3"/>
  <c r="R251" i="3"/>
  <c r="Q251" i="3"/>
  <c r="P251" i="3"/>
  <c r="T250" i="3"/>
  <c r="S250" i="3"/>
  <c r="R250" i="3"/>
  <c r="Q250" i="3"/>
  <c r="P250" i="3"/>
  <c r="T249" i="3"/>
  <c r="S249" i="3"/>
  <c r="R249" i="3"/>
  <c r="Q249" i="3"/>
  <c r="P249" i="3"/>
  <c r="T248" i="3"/>
  <c r="S248" i="3"/>
  <c r="R248" i="3"/>
  <c r="Q248" i="3"/>
  <c r="P248" i="3"/>
  <c r="T247" i="3"/>
  <c r="S247" i="3"/>
  <c r="R247" i="3"/>
  <c r="Q247" i="3"/>
  <c r="P247" i="3"/>
  <c r="T246" i="3"/>
  <c r="S246" i="3"/>
  <c r="R246" i="3"/>
  <c r="Q246" i="3"/>
  <c r="P246" i="3"/>
  <c r="T245" i="3"/>
  <c r="S245" i="3"/>
  <c r="R245" i="3"/>
  <c r="Q245" i="3"/>
  <c r="P245" i="3"/>
  <c r="T244" i="3"/>
  <c r="S244" i="3"/>
  <c r="R244" i="3"/>
  <c r="Q244" i="3"/>
  <c r="P244" i="3"/>
  <c r="T243" i="3"/>
  <c r="S243" i="3"/>
  <c r="R243" i="3"/>
  <c r="Q243" i="3"/>
  <c r="P243" i="3"/>
  <c r="T242" i="3"/>
  <c r="S242" i="3"/>
  <c r="R242" i="3"/>
  <c r="Q242" i="3"/>
  <c r="P242" i="3"/>
  <c r="T241" i="3"/>
  <c r="S241" i="3"/>
  <c r="R241" i="3"/>
  <c r="Q241" i="3"/>
  <c r="P241" i="3"/>
  <c r="T240" i="3"/>
  <c r="S240" i="3"/>
  <c r="R240" i="3"/>
  <c r="Q240" i="3"/>
  <c r="P240" i="3"/>
  <c r="T239" i="3"/>
  <c r="S239" i="3"/>
  <c r="R239" i="3"/>
  <c r="Q239" i="3"/>
  <c r="P239" i="3"/>
  <c r="T238" i="3"/>
  <c r="S238" i="3"/>
  <c r="R238" i="3"/>
  <c r="Q238" i="3"/>
  <c r="P238" i="3"/>
  <c r="T237" i="3"/>
  <c r="S237" i="3"/>
  <c r="R237" i="3"/>
  <c r="Q237" i="3"/>
  <c r="P237" i="3"/>
  <c r="T236" i="3"/>
  <c r="S236" i="3"/>
  <c r="R236" i="3"/>
  <c r="Q236" i="3"/>
  <c r="P236" i="3"/>
  <c r="T235" i="3"/>
  <c r="S235" i="3"/>
  <c r="R235" i="3"/>
  <c r="Q235" i="3"/>
  <c r="P235" i="3"/>
  <c r="T234" i="3"/>
  <c r="S234" i="3"/>
  <c r="R234" i="3"/>
  <c r="Q234" i="3"/>
  <c r="P234" i="3"/>
  <c r="T233" i="3"/>
  <c r="S233" i="3"/>
  <c r="R233" i="3"/>
  <c r="Q233" i="3"/>
  <c r="P233" i="3"/>
  <c r="T232" i="3"/>
  <c r="S232" i="3"/>
  <c r="R232" i="3"/>
  <c r="Q232" i="3"/>
  <c r="P232" i="3"/>
  <c r="T231" i="3"/>
  <c r="S231" i="3"/>
  <c r="R231" i="3"/>
  <c r="Q231" i="3"/>
  <c r="P231" i="3"/>
  <c r="T230" i="3"/>
  <c r="S230" i="3"/>
  <c r="R230" i="3"/>
  <c r="Q230" i="3"/>
  <c r="P230" i="3"/>
  <c r="T229" i="3"/>
  <c r="S229" i="3"/>
  <c r="R229" i="3"/>
  <c r="Q229" i="3"/>
  <c r="P229" i="3"/>
  <c r="T228" i="3"/>
  <c r="S228" i="3"/>
  <c r="R228" i="3"/>
  <c r="Q228" i="3"/>
  <c r="P228" i="3"/>
  <c r="T227" i="3"/>
  <c r="S227" i="3"/>
  <c r="R227" i="3"/>
  <c r="Q227" i="3"/>
  <c r="P227" i="3"/>
  <c r="T226" i="3"/>
  <c r="S226" i="3"/>
  <c r="R226" i="3"/>
  <c r="Q226" i="3"/>
  <c r="P226" i="3"/>
  <c r="T225" i="3"/>
  <c r="S225" i="3"/>
  <c r="R225" i="3"/>
  <c r="Q225" i="3"/>
  <c r="P225" i="3"/>
  <c r="T224" i="3"/>
  <c r="S224" i="3"/>
  <c r="R224" i="3"/>
  <c r="Q224" i="3"/>
  <c r="P224" i="3"/>
  <c r="T223" i="3"/>
  <c r="S223" i="3"/>
  <c r="R223" i="3"/>
  <c r="Q223" i="3"/>
  <c r="P223" i="3"/>
  <c r="T222" i="3"/>
  <c r="S222" i="3"/>
  <c r="R222" i="3"/>
  <c r="Q222" i="3"/>
  <c r="P222" i="3"/>
  <c r="T221" i="3"/>
  <c r="S221" i="3"/>
  <c r="R221" i="3"/>
  <c r="Q221" i="3"/>
  <c r="P221" i="3"/>
  <c r="T220" i="3"/>
  <c r="S220" i="3"/>
  <c r="R220" i="3"/>
  <c r="Q220" i="3"/>
  <c r="P220" i="3"/>
  <c r="T219" i="3"/>
  <c r="S219" i="3"/>
  <c r="R219" i="3"/>
  <c r="Q219" i="3"/>
  <c r="P219" i="3"/>
  <c r="T218" i="3"/>
  <c r="S218" i="3"/>
  <c r="R218" i="3"/>
  <c r="Q218" i="3"/>
  <c r="P218" i="3"/>
  <c r="T217" i="3"/>
  <c r="S217" i="3"/>
  <c r="R217" i="3"/>
  <c r="Q217" i="3"/>
  <c r="P217" i="3"/>
  <c r="T216" i="3"/>
  <c r="S216" i="3"/>
  <c r="R216" i="3"/>
  <c r="Q216" i="3"/>
  <c r="P216" i="3"/>
  <c r="T215" i="3"/>
  <c r="S215" i="3"/>
  <c r="R215" i="3"/>
  <c r="Q215" i="3"/>
  <c r="P215" i="3"/>
  <c r="T214" i="3"/>
  <c r="S214" i="3"/>
  <c r="R214" i="3"/>
  <c r="Q214" i="3"/>
  <c r="P214" i="3"/>
  <c r="T213" i="3"/>
  <c r="S213" i="3"/>
  <c r="R213" i="3"/>
  <c r="Q213" i="3"/>
  <c r="P213" i="3"/>
  <c r="T212" i="3"/>
  <c r="S212" i="3"/>
  <c r="R212" i="3"/>
  <c r="Q212" i="3"/>
  <c r="P212" i="3"/>
  <c r="T211" i="3"/>
  <c r="S211" i="3"/>
  <c r="R211" i="3"/>
  <c r="Q211" i="3"/>
  <c r="P211" i="3"/>
  <c r="T210" i="3"/>
  <c r="S210" i="3"/>
  <c r="R210" i="3"/>
  <c r="Q210" i="3"/>
  <c r="P210" i="3"/>
  <c r="T209" i="3"/>
  <c r="S209" i="3"/>
  <c r="R209" i="3"/>
  <c r="Q209" i="3"/>
  <c r="P209" i="3"/>
  <c r="T208" i="3"/>
  <c r="S208" i="3"/>
  <c r="R208" i="3"/>
  <c r="Q208" i="3"/>
  <c r="P208" i="3"/>
  <c r="T207" i="3"/>
  <c r="S207" i="3"/>
  <c r="R207" i="3"/>
  <c r="Q207" i="3"/>
  <c r="P207" i="3"/>
  <c r="T206" i="3"/>
  <c r="S206" i="3"/>
  <c r="R206" i="3"/>
  <c r="Q206" i="3"/>
  <c r="P206" i="3"/>
  <c r="T205" i="3"/>
  <c r="S205" i="3"/>
  <c r="R205" i="3"/>
  <c r="Q205" i="3"/>
  <c r="P205" i="3"/>
  <c r="T204" i="3"/>
  <c r="S204" i="3"/>
  <c r="R204" i="3"/>
  <c r="Q204" i="3"/>
  <c r="P204" i="3"/>
  <c r="T203" i="3"/>
  <c r="S203" i="3"/>
  <c r="R203" i="3"/>
  <c r="Q203" i="3"/>
  <c r="P203" i="3"/>
  <c r="T202" i="3"/>
  <c r="S202" i="3"/>
  <c r="R202" i="3"/>
  <c r="Q202" i="3"/>
  <c r="P202" i="3"/>
  <c r="T201" i="3"/>
  <c r="S201" i="3"/>
  <c r="R201" i="3"/>
  <c r="Q201" i="3"/>
  <c r="P201" i="3"/>
  <c r="T200" i="3"/>
  <c r="S200" i="3"/>
  <c r="R200" i="3"/>
  <c r="Q200" i="3"/>
  <c r="P200" i="3"/>
  <c r="T199" i="3"/>
  <c r="S199" i="3"/>
  <c r="R199" i="3"/>
  <c r="Q199" i="3"/>
  <c r="P199" i="3"/>
  <c r="T198" i="3"/>
  <c r="S198" i="3"/>
  <c r="R198" i="3"/>
  <c r="Q198" i="3"/>
  <c r="P198" i="3"/>
  <c r="T197" i="3"/>
  <c r="S197" i="3"/>
  <c r="R197" i="3"/>
  <c r="Q197" i="3"/>
  <c r="P197" i="3"/>
  <c r="T196" i="3"/>
  <c r="S196" i="3"/>
  <c r="R196" i="3"/>
  <c r="Q196" i="3"/>
  <c r="P196" i="3"/>
  <c r="T195" i="3"/>
  <c r="S195" i="3"/>
  <c r="R195" i="3"/>
  <c r="Q195" i="3"/>
  <c r="P195" i="3"/>
  <c r="T194" i="3"/>
  <c r="S194" i="3"/>
  <c r="R194" i="3"/>
  <c r="Q194" i="3"/>
  <c r="P194" i="3"/>
  <c r="T193" i="3"/>
  <c r="S193" i="3"/>
  <c r="R193" i="3"/>
  <c r="Q193" i="3"/>
  <c r="P193" i="3"/>
  <c r="T192" i="3"/>
  <c r="S192" i="3"/>
  <c r="R192" i="3"/>
  <c r="Q192" i="3"/>
  <c r="P192" i="3"/>
  <c r="T191" i="3"/>
  <c r="S191" i="3"/>
  <c r="R191" i="3"/>
  <c r="Q191" i="3"/>
  <c r="P191" i="3"/>
  <c r="T190" i="3"/>
  <c r="S190" i="3"/>
  <c r="R190" i="3"/>
  <c r="Q190" i="3"/>
  <c r="P190" i="3"/>
  <c r="T189" i="3"/>
  <c r="S189" i="3"/>
  <c r="R189" i="3"/>
  <c r="Q189" i="3"/>
  <c r="P189" i="3"/>
  <c r="T188" i="3"/>
  <c r="S188" i="3"/>
  <c r="R188" i="3"/>
  <c r="Q188" i="3"/>
  <c r="P188" i="3"/>
  <c r="T187" i="3"/>
  <c r="S187" i="3"/>
  <c r="R187" i="3"/>
  <c r="Q187" i="3"/>
  <c r="P187" i="3"/>
  <c r="T186" i="3"/>
  <c r="S186" i="3"/>
  <c r="R186" i="3"/>
  <c r="Q186" i="3"/>
  <c r="P186" i="3"/>
  <c r="T185" i="3"/>
  <c r="S185" i="3"/>
  <c r="R185" i="3"/>
  <c r="Q185" i="3"/>
  <c r="P185" i="3"/>
  <c r="T184" i="3"/>
  <c r="S184" i="3"/>
  <c r="R184" i="3"/>
  <c r="Q184" i="3"/>
  <c r="P184" i="3"/>
  <c r="T183" i="3"/>
  <c r="S183" i="3"/>
  <c r="R183" i="3"/>
  <c r="Q183" i="3"/>
  <c r="P183" i="3"/>
  <c r="T182" i="3"/>
  <c r="S182" i="3"/>
  <c r="R182" i="3"/>
  <c r="Q182" i="3"/>
  <c r="P182" i="3"/>
  <c r="T181" i="3"/>
  <c r="S181" i="3"/>
  <c r="R181" i="3"/>
  <c r="Q181" i="3"/>
  <c r="P181" i="3"/>
  <c r="T180" i="3"/>
  <c r="S180" i="3"/>
  <c r="R180" i="3"/>
  <c r="Q180" i="3"/>
  <c r="P180" i="3"/>
  <c r="T179" i="3"/>
  <c r="S179" i="3"/>
  <c r="R179" i="3"/>
  <c r="Q179" i="3"/>
  <c r="P179" i="3"/>
  <c r="T178" i="3"/>
  <c r="S178" i="3"/>
  <c r="R178" i="3"/>
  <c r="Q178" i="3"/>
  <c r="P178" i="3"/>
  <c r="T177" i="3"/>
  <c r="S177" i="3"/>
  <c r="R177" i="3"/>
  <c r="Q177" i="3"/>
  <c r="P177" i="3"/>
  <c r="T176" i="3"/>
  <c r="S176" i="3"/>
  <c r="R176" i="3"/>
  <c r="Q176" i="3"/>
  <c r="P176" i="3"/>
  <c r="T175" i="3"/>
  <c r="S175" i="3"/>
  <c r="R175" i="3"/>
  <c r="Q175" i="3"/>
  <c r="P175" i="3"/>
  <c r="T174" i="3"/>
  <c r="S174" i="3"/>
  <c r="R174" i="3"/>
  <c r="Q174" i="3"/>
  <c r="P174" i="3"/>
  <c r="T173" i="3"/>
  <c r="S173" i="3"/>
  <c r="R173" i="3"/>
  <c r="Q173" i="3"/>
  <c r="P173" i="3"/>
  <c r="T172" i="3"/>
  <c r="S172" i="3"/>
  <c r="R172" i="3"/>
  <c r="Q172" i="3"/>
  <c r="P172" i="3"/>
  <c r="T171" i="3"/>
  <c r="S171" i="3"/>
  <c r="R171" i="3"/>
  <c r="Q171" i="3"/>
  <c r="P171" i="3"/>
  <c r="T170" i="3"/>
  <c r="S170" i="3"/>
  <c r="R170" i="3"/>
  <c r="Q170" i="3"/>
  <c r="P170" i="3"/>
  <c r="T169" i="3"/>
  <c r="S169" i="3"/>
  <c r="R169" i="3"/>
  <c r="Q169" i="3"/>
  <c r="P169" i="3"/>
  <c r="T168" i="3"/>
  <c r="S168" i="3"/>
  <c r="R168" i="3"/>
  <c r="Q168" i="3"/>
  <c r="P168" i="3"/>
  <c r="T167" i="3"/>
  <c r="S167" i="3"/>
  <c r="R167" i="3"/>
  <c r="Q167" i="3"/>
  <c r="P167" i="3"/>
  <c r="T166" i="3"/>
  <c r="S166" i="3"/>
  <c r="R166" i="3"/>
  <c r="Q166" i="3"/>
  <c r="P166" i="3"/>
  <c r="T165" i="3"/>
  <c r="S165" i="3"/>
  <c r="R165" i="3"/>
  <c r="Q165" i="3"/>
  <c r="P165" i="3"/>
  <c r="T164" i="3"/>
  <c r="S164" i="3"/>
  <c r="R164" i="3"/>
  <c r="Q164" i="3"/>
  <c r="P164" i="3"/>
  <c r="T163" i="3"/>
  <c r="S163" i="3"/>
  <c r="R163" i="3"/>
  <c r="Q163" i="3"/>
  <c r="P163" i="3"/>
  <c r="T162" i="3"/>
  <c r="S162" i="3"/>
  <c r="R162" i="3"/>
  <c r="Q162" i="3"/>
  <c r="P162" i="3"/>
  <c r="T161" i="3"/>
  <c r="S161" i="3"/>
  <c r="R161" i="3"/>
  <c r="Q161" i="3"/>
  <c r="P161" i="3"/>
  <c r="T160" i="3"/>
  <c r="S160" i="3"/>
  <c r="R160" i="3"/>
  <c r="Q160" i="3"/>
  <c r="P160" i="3"/>
  <c r="T159" i="3"/>
  <c r="S159" i="3"/>
  <c r="R159" i="3"/>
  <c r="Q159" i="3"/>
  <c r="P159" i="3"/>
  <c r="T158" i="3"/>
  <c r="S158" i="3"/>
  <c r="R158" i="3"/>
  <c r="Q158" i="3"/>
  <c r="P158" i="3"/>
  <c r="T157" i="3"/>
  <c r="S157" i="3"/>
  <c r="R157" i="3"/>
  <c r="Q157" i="3"/>
  <c r="P157" i="3"/>
  <c r="T156" i="3"/>
  <c r="S156" i="3"/>
  <c r="R156" i="3"/>
  <c r="Q156" i="3"/>
  <c r="P156" i="3"/>
  <c r="T155" i="3"/>
  <c r="S155" i="3"/>
  <c r="R155" i="3"/>
  <c r="Q155" i="3"/>
  <c r="P155" i="3"/>
  <c r="T154" i="3"/>
  <c r="S154" i="3"/>
  <c r="R154" i="3"/>
  <c r="Q154" i="3"/>
  <c r="P154" i="3"/>
  <c r="T153" i="3"/>
  <c r="S153" i="3"/>
  <c r="R153" i="3"/>
  <c r="Q153" i="3"/>
  <c r="P153" i="3"/>
  <c r="T152" i="3"/>
  <c r="S152" i="3"/>
  <c r="R152" i="3"/>
  <c r="Q152" i="3"/>
  <c r="P152" i="3"/>
  <c r="T151" i="3"/>
  <c r="S151" i="3"/>
  <c r="R151" i="3"/>
  <c r="Q151" i="3"/>
  <c r="P151" i="3"/>
  <c r="T150" i="3"/>
  <c r="S150" i="3"/>
  <c r="R150" i="3"/>
  <c r="Q150" i="3"/>
  <c r="P150" i="3"/>
  <c r="T149" i="3"/>
  <c r="S149" i="3"/>
  <c r="R149" i="3"/>
  <c r="Q149" i="3"/>
  <c r="P149" i="3"/>
  <c r="T148" i="3"/>
  <c r="S148" i="3"/>
  <c r="R148" i="3"/>
  <c r="Q148" i="3"/>
  <c r="P148" i="3"/>
  <c r="T147" i="3"/>
  <c r="S147" i="3"/>
  <c r="R147" i="3"/>
  <c r="Q147" i="3"/>
  <c r="P147" i="3"/>
  <c r="T146" i="3"/>
  <c r="S146" i="3"/>
  <c r="R146" i="3"/>
  <c r="Q146" i="3"/>
  <c r="P146" i="3"/>
  <c r="T145" i="3"/>
  <c r="S145" i="3"/>
  <c r="R145" i="3"/>
  <c r="Q145" i="3"/>
  <c r="P145" i="3"/>
  <c r="T144" i="3"/>
  <c r="S144" i="3"/>
  <c r="R144" i="3"/>
  <c r="Q144" i="3"/>
  <c r="P144" i="3"/>
  <c r="T143" i="3"/>
  <c r="S143" i="3"/>
  <c r="R143" i="3"/>
  <c r="Q143" i="3"/>
  <c r="P143" i="3"/>
  <c r="T142" i="3"/>
  <c r="S142" i="3"/>
  <c r="R142" i="3"/>
  <c r="Q142" i="3"/>
  <c r="P142" i="3"/>
  <c r="T141" i="3"/>
  <c r="S141" i="3"/>
  <c r="R141" i="3"/>
  <c r="Q141" i="3"/>
  <c r="P141" i="3"/>
  <c r="T140" i="3"/>
  <c r="S140" i="3"/>
  <c r="R140" i="3"/>
  <c r="Q140" i="3"/>
  <c r="P140" i="3"/>
  <c r="T139" i="3"/>
  <c r="S139" i="3"/>
  <c r="R139" i="3"/>
  <c r="Q139" i="3"/>
  <c r="P139" i="3"/>
  <c r="T138" i="3"/>
  <c r="S138" i="3"/>
  <c r="R138" i="3"/>
  <c r="Q138" i="3"/>
  <c r="P138" i="3"/>
  <c r="T137" i="3"/>
  <c r="S137" i="3"/>
  <c r="R137" i="3"/>
  <c r="Q137" i="3"/>
  <c r="P137" i="3"/>
  <c r="T136" i="3"/>
  <c r="S136" i="3"/>
  <c r="R136" i="3"/>
  <c r="Q136" i="3"/>
  <c r="P136" i="3"/>
  <c r="T135" i="3"/>
  <c r="S135" i="3"/>
  <c r="R135" i="3"/>
  <c r="Q135" i="3"/>
  <c r="P135" i="3"/>
  <c r="T134" i="3"/>
  <c r="S134" i="3"/>
  <c r="R134" i="3"/>
  <c r="Q134" i="3"/>
  <c r="P134" i="3"/>
  <c r="T133" i="3"/>
  <c r="S133" i="3"/>
  <c r="R133" i="3"/>
  <c r="Q133" i="3"/>
  <c r="P133" i="3"/>
  <c r="T132" i="3"/>
  <c r="S132" i="3"/>
  <c r="R132" i="3"/>
  <c r="Q132" i="3"/>
  <c r="P132" i="3"/>
  <c r="T131" i="3"/>
  <c r="S131" i="3"/>
  <c r="R131" i="3"/>
  <c r="Q131" i="3"/>
  <c r="P131" i="3"/>
  <c r="T130" i="3"/>
  <c r="S130" i="3"/>
  <c r="R130" i="3"/>
  <c r="Q130" i="3"/>
  <c r="P130" i="3"/>
  <c r="T129" i="3"/>
  <c r="S129" i="3"/>
  <c r="R129" i="3"/>
  <c r="Q129" i="3"/>
  <c r="P129" i="3"/>
  <c r="T128" i="3"/>
  <c r="S128" i="3"/>
  <c r="R128" i="3"/>
  <c r="Q128" i="3"/>
  <c r="P128" i="3"/>
  <c r="T127" i="3"/>
  <c r="S127" i="3"/>
  <c r="R127" i="3"/>
  <c r="Q127" i="3"/>
  <c r="P127" i="3"/>
  <c r="T126" i="3"/>
  <c r="S126" i="3"/>
  <c r="R126" i="3"/>
  <c r="Q126" i="3"/>
  <c r="P126" i="3"/>
  <c r="T125" i="3"/>
  <c r="S125" i="3"/>
  <c r="R125" i="3"/>
  <c r="Q125" i="3"/>
  <c r="P125" i="3"/>
  <c r="T124" i="3"/>
  <c r="S124" i="3"/>
  <c r="R124" i="3"/>
  <c r="Q124" i="3"/>
  <c r="P124" i="3"/>
  <c r="T123" i="3"/>
  <c r="S123" i="3"/>
  <c r="R123" i="3"/>
  <c r="Q123" i="3"/>
  <c r="P123" i="3"/>
  <c r="T122" i="3"/>
  <c r="S122" i="3"/>
  <c r="R122" i="3"/>
  <c r="Q122" i="3"/>
  <c r="P122" i="3"/>
  <c r="T121" i="3"/>
  <c r="S121" i="3"/>
  <c r="R121" i="3"/>
  <c r="Q121" i="3"/>
  <c r="P121" i="3"/>
  <c r="T120" i="3"/>
  <c r="S120" i="3"/>
  <c r="R120" i="3"/>
  <c r="Q120" i="3"/>
  <c r="P120" i="3"/>
  <c r="T119" i="3"/>
  <c r="S119" i="3"/>
  <c r="R119" i="3"/>
  <c r="Q119" i="3"/>
  <c r="P119" i="3"/>
  <c r="T118" i="3"/>
  <c r="S118" i="3"/>
  <c r="R118" i="3"/>
  <c r="Q118" i="3"/>
  <c r="P118" i="3"/>
  <c r="T117" i="3"/>
  <c r="S117" i="3"/>
  <c r="R117" i="3"/>
  <c r="Q117" i="3"/>
  <c r="P117" i="3"/>
  <c r="T116" i="3"/>
  <c r="S116" i="3"/>
  <c r="R116" i="3"/>
  <c r="Q116" i="3"/>
  <c r="P116" i="3"/>
  <c r="T115" i="3"/>
  <c r="S115" i="3"/>
  <c r="R115" i="3"/>
  <c r="Q115" i="3"/>
  <c r="P115" i="3"/>
  <c r="T114" i="3"/>
  <c r="S114" i="3"/>
  <c r="R114" i="3"/>
  <c r="Q114" i="3"/>
  <c r="P114" i="3"/>
  <c r="T113" i="3"/>
  <c r="S113" i="3"/>
  <c r="R113" i="3"/>
  <c r="Q113" i="3"/>
  <c r="P113" i="3"/>
  <c r="T112" i="3"/>
  <c r="S112" i="3"/>
  <c r="R112" i="3"/>
  <c r="Q112" i="3"/>
  <c r="P112" i="3"/>
  <c r="T111" i="3"/>
  <c r="S111" i="3"/>
  <c r="R111" i="3"/>
  <c r="Q111" i="3"/>
  <c r="P111" i="3"/>
  <c r="T110" i="3"/>
  <c r="S110" i="3"/>
  <c r="R110" i="3"/>
  <c r="Q110" i="3"/>
  <c r="P110" i="3"/>
  <c r="T109" i="3"/>
  <c r="S109" i="3"/>
  <c r="R109" i="3"/>
  <c r="Q109" i="3"/>
  <c r="P109" i="3"/>
  <c r="T108" i="3"/>
  <c r="S108" i="3"/>
  <c r="R108" i="3"/>
  <c r="Q108" i="3"/>
  <c r="P108" i="3"/>
  <c r="T107" i="3"/>
  <c r="S107" i="3"/>
  <c r="R107" i="3"/>
  <c r="Q107" i="3"/>
  <c r="P107" i="3"/>
  <c r="T106" i="3"/>
  <c r="S106" i="3"/>
  <c r="R106" i="3"/>
  <c r="Q106" i="3"/>
  <c r="P106" i="3"/>
  <c r="T105" i="3"/>
  <c r="S105" i="3"/>
  <c r="R105" i="3"/>
  <c r="Q105" i="3"/>
  <c r="P105" i="3"/>
  <c r="T104" i="3"/>
  <c r="S104" i="3"/>
  <c r="R104" i="3"/>
  <c r="Q104" i="3"/>
  <c r="P104" i="3"/>
  <c r="T103" i="3"/>
  <c r="S103" i="3"/>
  <c r="R103" i="3"/>
  <c r="Q103" i="3"/>
  <c r="P103" i="3"/>
  <c r="T102" i="3"/>
  <c r="S102" i="3"/>
  <c r="R102" i="3"/>
  <c r="Q102" i="3"/>
  <c r="P102" i="3"/>
  <c r="T101" i="3"/>
  <c r="S101" i="3"/>
  <c r="R101" i="3"/>
  <c r="Q101" i="3"/>
  <c r="P101" i="3"/>
  <c r="T100" i="3"/>
  <c r="S100" i="3"/>
  <c r="R100" i="3"/>
  <c r="Q100" i="3"/>
  <c r="P100" i="3"/>
  <c r="T99" i="3"/>
  <c r="S99" i="3"/>
  <c r="R99" i="3"/>
  <c r="Q99" i="3"/>
  <c r="P99" i="3"/>
  <c r="T98" i="3"/>
  <c r="S98" i="3"/>
  <c r="R98" i="3"/>
  <c r="Q98" i="3"/>
  <c r="P98" i="3"/>
  <c r="T97" i="3"/>
  <c r="S97" i="3"/>
  <c r="R97" i="3"/>
  <c r="Q97" i="3"/>
  <c r="P97" i="3"/>
  <c r="T96" i="3"/>
  <c r="S96" i="3"/>
  <c r="R96" i="3"/>
  <c r="Q96" i="3"/>
  <c r="P96" i="3"/>
  <c r="T95" i="3"/>
  <c r="S95" i="3"/>
  <c r="R95" i="3"/>
  <c r="Q95" i="3"/>
  <c r="P95" i="3"/>
  <c r="T94" i="3"/>
  <c r="S94" i="3"/>
  <c r="R94" i="3"/>
  <c r="Q94" i="3"/>
  <c r="P94" i="3"/>
  <c r="T93" i="3"/>
  <c r="S93" i="3"/>
  <c r="R93" i="3"/>
  <c r="Q93" i="3"/>
  <c r="P93" i="3"/>
  <c r="T92" i="3"/>
  <c r="S92" i="3"/>
  <c r="R92" i="3"/>
  <c r="Q92" i="3"/>
  <c r="P92" i="3"/>
  <c r="T91" i="3"/>
  <c r="S91" i="3"/>
  <c r="R91" i="3"/>
  <c r="Q91" i="3"/>
  <c r="P91" i="3"/>
  <c r="T90" i="3"/>
  <c r="S90" i="3"/>
  <c r="R90" i="3"/>
  <c r="Q90" i="3"/>
  <c r="P90" i="3"/>
  <c r="T89" i="3"/>
  <c r="S89" i="3"/>
  <c r="R89" i="3"/>
  <c r="Q89" i="3"/>
  <c r="P89" i="3"/>
  <c r="T88" i="3"/>
  <c r="S88" i="3"/>
  <c r="R88" i="3"/>
  <c r="Q88" i="3"/>
  <c r="P88" i="3"/>
  <c r="T87" i="3"/>
  <c r="S87" i="3"/>
  <c r="R87" i="3"/>
  <c r="Q87" i="3"/>
  <c r="P87" i="3"/>
  <c r="T86" i="3"/>
  <c r="S86" i="3"/>
  <c r="R86" i="3"/>
  <c r="Q86" i="3"/>
  <c r="P86" i="3"/>
  <c r="T85" i="3"/>
  <c r="S85" i="3"/>
  <c r="R85" i="3"/>
  <c r="Q85" i="3"/>
  <c r="P85" i="3"/>
  <c r="T84" i="3"/>
  <c r="S84" i="3"/>
  <c r="R84" i="3"/>
  <c r="Q84" i="3"/>
  <c r="P84" i="3"/>
  <c r="T83" i="3"/>
  <c r="S83" i="3"/>
  <c r="R83" i="3"/>
  <c r="Q83" i="3"/>
  <c r="P83" i="3"/>
  <c r="T82" i="3"/>
  <c r="S82" i="3"/>
  <c r="R82" i="3"/>
  <c r="Q82" i="3"/>
  <c r="P82" i="3"/>
  <c r="T81" i="3"/>
  <c r="S81" i="3"/>
  <c r="R81" i="3"/>
  <c r="Q81" i="3"/>
  <c r="P81" i="3"/>
  <c r="T80" i="3"/>
  <c r="S80" i="3"/>
  <c r="R80" i="3"/>
  <c r="Q80" i="3"/>
  <c r="P80" i="3"/>
  <c r="T79" i="3"/>
  <c r="S79" i="3"/>
  <c r="R79" i="3"/>
  <c r="Q79" i="3"/>
  <c r="P79" i="3"/>
  <c r="T78" i="3"/>
  <c r="S78" i="3"/>
  <c r="R78" i="3"/>
  <c r="Q78" i="3"/>
  <c r="P78" i="3"/>
  <c r="T77" i="3"/>
  <c r="S77" i="3"/>
  <c r="R77" i="3"/>
  <c r="Q77" i="3"/>
  <c r="P77" i="3"/>
  <c r="T76" i="3"/>
  <c r="S76" i="3"/>
  <c r="R76" i="3"/>
  <c r="Q76" i="3"/>
  <c r="P76" i="3"/>
  <c r="T75" i="3"/>
  <c r="S75" i="3"/>
  <c r="R75" i="3"/>
  <c r="Q75" i="3"/>
  <c r="P75" i="3"/>
  <c r="T74" i="3"/>
  <c r="S74" i="3"/>
  <c r="R74" i="3"/>
  <c r="Q74" i="3"/>
  <c r="P74" i="3"/>
  <c r="T73" i="3"/>
  <c r="S73" i="3"/>
  <c r="R73" i="3"/>
  <c r="Q73" i="3"/>
  <c r="P73" i="3"/>
  <c r="T72" i="3"/>
  <c r="S72" i="3"/>
  <c r="R72" i="3"/>
  <c r="Q72" i="3"/>
  <c r="P72" i="3"/>
  <c r="T71" i="3"/>
  <c r="S71" i="3"/>
  <c r="R71" i="3"/>
  <c r="Q71" i="3"/>
  <c r="P71" i="3"/>
  <c r="T70" i="3"/>
  <c r="S70" i="3"/>
  <c r="R70" i="3"/>
  <c r="Q70" i="3"/>
  <c r="P70" i="3"/>
  <c r="T69" i="3"/>
  <c r="S69" i="3"/>
  <c r="R69" i="3"/>
  <c r="Q69" i="3"/>
  <c r="P69" i="3"/>
  <c r="T68" i="3"/>
  <c r="S68" i="3"/>
  <c r="R68" i="3"/>
  <c r="Q68" i="3"/>
  <c r="P68" i="3"/>
  <c r="T67" i="3"/>
  <c r="S67" i="3"/>
  <c r="R67" i="3"/>
  <c r="Q67" i="3"/>
  <c r="P67" i="3"/>
  <c r="T66" i="3"/>
  <c r="S66" i="3"/>
  <c r="R66" i="3"/>
  <c r="Q66" i="3"/>
  <c r="P66" i="3"/>
  <c r="T65" i="3"/>
  <c r="S65" i="3"/>
  <c r="R65" i="3"/>
  <c r="Q65" i="3"/>
  <c r="P65" i="3"/>
  <c r="T64" i="3"/>
  <c r="S64" i="3"/>
  <c r="R64" i="3"/>
  <c r="Q64" i="3"/>
  <c r="P64" i="3"/>
  <c r="T63" i="3"/>
  <c r="S63" i="3"/>
  <c r="R63" i="3"/>
  <c r="Q63" i="3"/>
  <c r="P63" i="3"/>
  <c r="T62" i="3"/>
  <c r="S62" i="3"/>
  <c r="R62" i="3"/>
  <c r="Q62" i="3"/>
  <c r="P62" i="3"/>
  <c r="T61" i="3"/>
  <c r="S61" i="3"/>
  <c r="R61" i="3"/>
  <c r="Q61" i="3"/>
  <c r="P61" i="3"/>
  <c r="T60" i="3"/>
  <c r="S60" i="3"/>
  <c r="R60" i="3"/>
  <c r="Q60" i="3"/>
  <c r="P60" i="3"/>
  <c r="T59" i="3"/>
  <c r="S59" i="3"/>
  <c r="R59" i="3"/>
  <c r="Q59" i="3"/>
  <c r="P59" i="3"/>
  <c r="T58" i="3"/>
  <c r="S58" i="3"/>
  <c r="R58" i="3"/>
  <c r="Q58" i="3"/>
  <c r="P58" i="3"/>
  <c r="T57" i="3"/>
  <c r="S57" i="3"/>
  <c r="R57" i="3"/>
  <c r="Q57" i="3"/>
  <c r="P57" i="3"/>
  <c r="T56" i="3"/>
  <c r="S56" i="3"/>
  <c r="R56" i="3"/>
  <c r="Q56" i="3"/>
  <c r="P56" i="3"/>
  <c r="T55" i="3"/>
  <c r="S55" i="3"/>
  <c r="R55" i="3"/>
  <c r="Q55" i="3"/>
  <c r="P55" i="3"/>
  <c r="T54" i="3"/>
  <c r="S54" i="3"/>
  <c r="R54" i="3"/>
  <c r="Q54" i="3"/>
  <c r="P54" i="3"/>
  <c r="T53" i="3"/>
  <c r="S53" i="3"/>
  <c r="R53" i="3"/>
  <c r="Q53" i="3"/>
  <c r="P53" i="3"/>
  <c r="T52" i="3"/>
  <c r="S52" i="3"/>
  <c r="R52" i="3"/>
  <c r="Q52" i="3"/>
  <c r="P52" i="3"/>
  <c r="T51" i="3"/>
  <c r="S51" i="3"/>
  <c r="R51" i="3"/>
  <c r="Q51" i="3"/>
  <c r="P51" i="3"/>
  <c r="T50" i="3"/>
  <c r="S50" i="3"/>
  <c r="R50" i="3"/>
  <c r="Q50" i="3"/>
  <c r="P50" i="3"/>
  <c r="T49" i="3"/>
  <c r="S49" i="3"/>
  <c r="R49" i="3"/>
  <c r="Q49" i="3"/>
  <c r="P49" i="3"/>
  <c r="T48" i="3"/>
  <c r="S48" i="3"/>
  <c r="R48" i="3"/>
  <c r="Q48" i="3"/>
  <c r="P48" i="3"/>
  <c r="T47" i="3"/>
  <c r="S47" i="3"/>
  <c r="R47" i="3"/>
  <c r="Q47" i="3"/>
  <c r="P47" i="3"/>
  <c r="T46" i="3"/>
  <c r="S46" i="3"/>
  <c r="R46" i="3"/>
  <c r="Q46" i="3"/>
  <c r="P46" i="3"/>
  <c r="T45" i="3"/>
  <c r="S45" i="3"/>
  <c r="R45" i="3"/>
  <c r="Q45" i="3"/>
  <c r="P45" i="3"/>
  <c r="T44" i="3"/>
  <c r="S44" i="3"/>
  <c r="R44" i="3"/>
  <c r="Q44" i="3"/>
  <c r="P44" i="3"/>
  <c r="T43" i="3"/>
  <c r="S43" i="3"/>
  <c r="R43" i="3"/>
  <c r="Q43" i="3"/>
  <c r="P43" i="3"/>
  <c r="T42" i="3"/>
  <c r="S42" i="3"/>
  <c r="R42" i="3"/>
  <c r="Q42" i="3"/>
  <c r="P42" i="3"/>
  <c r="T41" i="3"/>
  <c r="S41" i="3"/>
  <c r="R41" i="3"/>
  <c r="Q41" i="3"/>
  <c r="P41" i="3"/>
  <c r="T40" i="3"/>
  <c r="S40" i="3"/>
  <c r="R40" i="3"/>
  <c r="Q40" i="3"/>
  <c r="P40" i="3"/>
  <c r="T39" i="3"/>
  <c r="S39" i="3"/>
  <c r="R39" i="3"/>
  <c r="Q39" i="3"/>
  <c r="P39" i="3"/>
  <c r="T38" i="3"/>
  <c r="S38" i="3"/>
  <c r="R38" i="3"/>
  <c r="Q38" i="3"/>
  <c r="P38" i="3"/>
  <c r="T37" i="3"/>
  <c r="S37" i="3"/>
  <c r="R37" i="3"/>
  <c r="Q37" i="3"/>
  <c r="P37" i="3"/>
  <c r="T36" i="3"/>
  <c r="S36" i="3"/>
  <c r="R36" i="3"/>
  <c r="Q36" i="3"/>
  <c r="P36" i="3"/>
  <c r="T35" i="3"/>
  <c r="S35" i="3"/>
  <c r="R35" i="3"/>
  <c r="Q35" i="3"/>
  <c r="P35" i="3"/>
  <c r="T34" i="3"/>
  <c r="S34" i="3"/>
  <c r="R34" i="3"/>
  <c r="Q34" i="3"/>
  <c r="P34" i="3"/>
  <c r="T33" i="3"/>
  <c r="S33" i="3"/>
  <c r="R33" i="3"/>
  <c r="Q33" i="3"/>
  <c r="P33" i="3"/>
  <c r="T32" i="3"/>
  <c r="S32" i="3"/>
  <c r="R32" i="3"/>
  <c r="Q32" i="3"/>
  <c r="P32" i="3"/>
  <c r="T31" i="3"/>
  <c r="S31" i="3"/>
  <c r="R31" i="3"/>
  <c r="Q31" i="3"/>
  <c r="P31" i="3"/>
  <c r="T30" i="3"/>
  <c r="S30" i="3"/>
  <c r="R30" i="3"/>
  <c r="Q30" i="3"/>
  <c r="P30" i="3"/>
  <c r="T29" i="3"/>
  <c r="S29" i="3"/>
  <c r="R29" i="3"/>
  <c r="Q29" i="3"/>
  <c r="P29" i="3"/>
  <c r="T28" i="3"/>
  <c r="S28" i="3"/>
  <c r="R28" i="3"/>
  <c r="Q28" i="3"/>
  <c r="P28" i="3"/>
  <c r="T27" i="3"/>
  <c r="S27" i="3"/>
  <c r="R27" i="3"/>
  <c r="Q27" i="3"/>
  <c r="P27" i="3"/>
  <c r="T26" i="3"/>
  <c r="S26" i="3"/>
  <c r="R26" i="3"/>
  <c r="Q26" i="3"/>
  <c r="P26" i="3"/>
  <c r="T25" i="3"/>
  <c r="S25" i="3"/>
  <c r="R25" i="3"/>
  <c r="Q25" i="3"/>
  <c r="P25" i="3"/>
  <c r="T24" i="3"/>
  <c r="S24" i="3"/>
  <c r="R24" i="3"/>
  <c r="Q24" i="3"/>
  <c r="P24" i="3"/>
  <c r="T23" i="3"/>
  <c r="S23" i="3"/>
  <c r="R23" i="3"/>
  <c r="Q23" i="3"/>
  <c r="P23" i="3"/>
  <c r="T22" i="3"/>
  <c r="S22" i="3"/>
  <c r="R22" i="3"/>
  <c r="Q22" i="3"/>
  <c r="P22" i="3"/>
  <c r="T21" i="3"/>
  <c r="S21" i="3"/>
  <c r="R21" i="3"/>
  <c r="Q21" i="3"/>
  <c r="P21" i="3"/>
  <c r="T20" i="3"/>
  <c r="S20" i="3"/>
  <c r="R20" i="3"/>
  <c r="Q20" i="3"/>
  <c r="P20" i="3"/>
  <c r="T19" i="3"/>
  <c r="S19" i="3"/>
  <c r="R19" i="3"/>
  <c r="Q19" i="3"/>
  <c r="P19" i="3"/>
  <c r="T18" i="3"/>
  <c r="S18" i="3"/>
  <c r="R18" i="3"/>
  <c r="Q18" i="3"/>
  <c r="P18" i="3"/>
  <c r="T17" i="3"/>
  <c r="S17" i="3"/>
  <c r="R17" i="3"/>
  <c r="Q17" i="3"/>
  <c r="P17" i="3"/>
  <c r="T16" i="3"/>
  <c r="S16" i="3"/>
  <c r="R16" i="3"/>
  <c r="Q16" i="3"/>
  <c r="P16" i="3"/>
  <c r="T15" i="3"/>
  <c r="S15" i="3"/>
  <c r="R15" i="3"/>
  <c r="Q15" i="3"/>
  <c r="P15" i="3"/>
  <c r="T14" i="3"/>
  <c r="S14" i="3"/>
  <c r="R14" i="3"/>
  <c r="Q14" i="3"/>
  <c r="P14" i="3"/>
  <c r="T13" i="3"/>
  <c r="S13" i="3"/>
  <c r="R13" i="3"/>
  <c r="Q13" i="3"/>
  <c r="P13" i="3"/>
  <c r="T12" i="3"/>
  <c r="S12" i="3"/>
  <c r="R12" i="3"/>
  <c r="Q12" i="3"/>
  <c r="P12" i="3"/>
  <c r="T11" i="3"/>
  <c r="S11" i="3"/>
  <c r="R11" i="3"/>
  <c r="Q11" i="3"/>
  <c r="P11" i="3"/>
  <c r="T10" i="3"/>
  <c r="S10" i="3"/>
  <c r="R10" i="3"/>
  <c r="Q10" i="3"/>
  <c r="P10" i="3"/>
  <c r="T9" i="3"/>
  <c r="S9" i="3"/>
  <c r="R9" i="3"/>
  <c r="Q9" i="3"/>
  <c r="P9" i="3"/>
  <c r="T8" i="3"/>
  <c r="S8" i="3"/>
  <c r="R8" i="3"/>
  <c r="Q8" i="3"/>
  <c r="P8" i="3"/>
  <c r="T7" i="3"/>
  <c r="S7" i="3"/>
  <c r="R7" i="3"/>
  <c r="Q7" i="3"/>
  <c r="P7" i="3"/>
  <c r="T6" i="3"/>
  <c r="S6" i="3"/>
  <c r="R6" i="3"/>
  <c r="Q6" i="3"/>
  <c r="P6" i="3"/>
  <c r="T5" i="3"/>
  <c r="S5" i="3"/>
  <c r="R5" i="3"/>
  <c r="Q5" i="3"/>
  <c r="P5" i="3"/>
  <c r="T4" i="3"/>
  <c r="S4" i="3"/>
  <c r="R4" i="3"/>
  <c r="Q4" i="3"/>
  <c r="P4" i="3"/>
  <c r="T3" i="3"/>
  <c r="S3" i="3"/>
  <c r="R3" i="3"/>
  <c r="Q3" i="3"/>
  <c r="P3" i="3"/>
  <c r="Q2006" i="2"/>
  <c r="P2006" i="2"/>
  <c r="O2006" i="2"/>
  <c r="Q2005" i="2"/>
  <c r="P2005" i="2"/>
  <c r="O2005" i="2"/>
  <c r="Q2004" i="2"/>
  <c r="P2004" i="2"/>
  <c r="O2004" i="2"/>
  <c r="Q2003" i="2"/>
  <c r="P2003" i="2"/>
  <c r="O2003" i="2"/>
  <c r="Q2002" i="2"/>
  <c r="P2002" i="2"/>
  <c r="O2002" i="2"/>
  <c r="Q2001" i="2"/>
  <c r="P2001" i="2"/>
  <c r="O2001" i="2"/>
  <c r="Q2000" i="2"/>
  <c r="P2000" i="2"/>
  <c r="O2000" i="2"/>
  <c r="Q1999" i="2"/>
  <c r="P1999" i="2"/>
  <c r="O1999" i="2"/>
  <c r="Q1998" i="2"/>
  <c r="P1998" i="2"/>
  <c r="O1998" i="2"/>
  <c r="Q1997" i="2"/>
  <c r="P1997" i="2"/>
  <c r="O1997" i="2"/>
  <c r="Q1996" i="2"/>
  <c r="P1996" i="2"/>
  <c r="O1996" i="2"/>
  <c r="Q1995" i="2"/>
  <c r="P1995" i="2"/>
  <c r="O1995" i="2"/>
  <c r="Q1994" i="2"/>
  <c r="P1994" i="2"/>
  <c r="O1994" i="2"/>
  <c r="Q1993" i="2"/>
  <c r="P1993" i="2"/>
  <c r="O1993" i="2"/>
  <c r="Q1992" i="2"/>
  <c r="P1992" i="2"/>
  <c r="O1992" i="2"/>
  <c r="Q1991" i="2"/>
  <c r="P1991" i="2"/>
  <c r="O1991" i="2"/>
  <c r="Q1990" i="2"/>
  <c r="P1990" i="2"/>
  <c r="O1990" i="2"/>
  <c r="Q1989" i="2"/>
  <c r="P1989" i="2"/>
  <c r="O1989" i="2"/>
  <c r="Q1988" i="2"/>
  <c r="P1988" i="2"/>
  <c r="O1988" i="2"/>
  <c r="Q1987" i="2"/>
  <c r="P1987" i="2"/>
  <c r="O1987" i="2"/>
  <c r="Q1986" i="2"/>
  <c r="P1986" i="2"/>
  <c r="O1986" i="2"/>
  <c r="Q1985" i="2"/>
  <c r="P1985" i="2"/>
  <c r="O1985" i="2"/>
  <c r="Q1984" i="2"/>
  <c r="P1984" i="2"/>
  <c r="O1984" i="2"/>
  <c r="Q1983" i="2"/>
  <c r="P1983" i="2"/>
  <c r="O1983" i="2"/>
  <c r="Q1982" i="2"/>
  <c r="P1982" i="2"/>
  <c r="O1982" i="2"/>
  <c r="Q1981" i="2"/>
  <c r="P1981" i="2"/>
  <c r="O1981" i="2"/>
  <c r="Q1980" i="2"/>
  <c r="P1980" i="2"/>
  <c r="O1980" i="2"/>
  <c r="Q1979" i="2"/>
  <c r="P1979" i="2"/>
  <c r="O1979" i="2"/>
  <c r="Q1978" i="2"/>
  <c r="P1978" i="2"/>
  <c r="O1978" i="2"/>
  <c r="Q1977" i="2"/>
  <c r="P1977" i="2"/>
  <c r="O1977" i="2"/>
  <c r="Q1976" i="2"/>
  <c r="P1976" i="2"/>
  <c r="O1976" i="2"/>
  <c r="Q1975" i="2"/>
  <c r="P1975" i="2"/>
  <c r="O1975" i="2"/>
  <c r="Q1974" i="2"/>
  <c r="P1974" i="2"/>
  <c r="O1974" i="2"/>
  <c r="Q1973" i="2"/>
  <c r="P1973" i="2"/>
  <c r="O1973" i="2"/>
  <c r="Q1972" i="2"/>
  <c r="P1972" i="2"/>
  <c r="O1972" i="2"/>
  <c r="Q1971" i="2"/>
  <c r="P1971" i="2"/>
  <c r="O1971" i="2"/>
  <c r="Q1970" i="2"/>
  <c r="P1970" i="2"/>
  <c r="O1970" i="2"/>
  <c r="Q1969" i="2"/>
  <c r="P1969" i="2"/>
  <c r="O1969" i="2"/>
  <c r="Q1968" i="2"/>
  <c r="P1968" i="2"/>
  <c r="O1968" i="2"/>
  <c r="Q1967" i="2"/>
  <c r="P1967" i="2"/>
  <c r="O1967" i="2"/>
  <c r="Q1966" i="2"/>
  <c r="P1966" i="2"/>
  <c r="O1966" i="2"/>
  <c r="Q1965" i="2"/>
  <c r="P1965" i="2"/>
  <c r="O1965" i="2"/>
  <c r="Q1964" i="2"/>
  <c r="P1964" i="2"/>
  <c r="O1964" i="2"/>
  <c r="Q1963" i="2"/>
  <c r="P1963" i="2"/>
  <c r="O1963" i="2"/>
  <c r="Q1962" i="2"/>
  <c r="P1962" i="2"/>
  <c r="O1962" i="2"/>
  <c r="Q1961" i="2"/>
  <c r="P1961" i="2"/>
  <c r="O1961" i="2"/>
  <c r="Q1960" i="2"/>
  <c r="P1960" i="2"/>
  <c r="O1960" i="2"/>
  <c r="Q1959" i="2"/>
  <c r="P1959" i="2"/>
  <c r="O1959" i="2"/>
  <c r="Q1958" i="2"/>
  <c r="P1958" i="2"/>
  <c r="O1958" i="2"/>
  <c r="Q1957" i="2"/>
  <c r="P1957" i="2"/>
  <c r="O1957" i="2"/>
  <c r="Q1956" i="2"/>
  <c r="P1956" i="2"/>
  <c r="O1956" i="2"/>
  <c r="Q1955" i="2"/>
  <c r="P1955" i="2"/>
  <c r="O1955" i="2"/>
  <c r="Q1954" i="2"/>
  <c r="P1954" i="2"/>
  <c r="O1954" i="2"/>
  <c r="Q1953" i="2"/>
  <c r="P1953" i="2"/>
  <c r="O1953" i="2"/>
  <c r="Q1952" i="2"/>
  <c r="P1952" i="2"/>
  <c r="O1952" i="2"/>
  <c r="Q1951" i="2"/>
  <c r="P1951" i="2"/>
  <c r="O1951" i="2"/>
  <c r="Q1950" i="2"/>
  <c r="P1950" i="2"/>
  <c r="O1950" i="2"/>
  <c r="Q1949" i="2"/>
  <c r="P1949" i="2"/>
  <c r="O1949" i="2"/>
  <c r="Q1948" i="2"/>
  <c r="P1948" i="2"/>
  <c r="O1948" i="2"/>
  <c r="Q1947" i="2"/>
  <c r="P1947" i="2"/>
  <c r="O1947" i="2"/>
  <c r="Q1946" i="2"/>
  <c r="P1946" i="2"/>
  <c r="O1946" i="2"/>
  <c r="Q1945" i="2"/>
  <c r="P1945" i="2"/>
  <c r="O1945" i="2"/>
  <c r="Q1944" i="2"/>
  <c r="P1944" i="2"/>
  <c r="O1944" i="2"/>
  <c r="Q1943" i="2"/>
  <c r="P1943" i="2"/>
  <c r="O1943" i="2"/>
  <c r="Q1942" i="2"/>
  <c r="P1942" i="2"/>
  <c r="O1942" i="2"/>
  <c r="Q1941" i="2"/>
  <c r="P1941" i="2"/>
  <c r="O1941" i="2"/>
  <c r="Q1940" i="2"/>
  <c r="P1940" i="2"/>
  <c r="O1940" i="2"/>
  <c r="Q1939" i="2"/>
  <c r="P1939" i="2"/>
  <c r="O1939" i="2"/>
  <c r="Q1938" i="2"/>
  <c r="P1938" i="2"/>
  <c r="O1938" i="2"/>
  <c r="Q1937" i="2"/>
  <c r="P1937" i="2"/>
  <c r="O1937" i="2"/>
  <c r="Q1936" i="2"/>
  <c r="P1936" i="2"/>
  <c r="O1936" i="2"/>
  <c r="Q1935" i="2"/>
  <c r="P1935" i="2"/>
  <c r="O1935" i="2"/>
  <c r="Q1934" i="2"/>
  <c r="P1934" i="2"/>
  <c r="O1934" i="2"/>
  <c r="Q1933" i="2"/>
  <c r="P1933" i="2"/>
  <c r="O1933" i="2"/>
  <c r="Q1932" i="2"/>
  <c r="P1932" i="2"/>
  <c r="O1932" i="2"/>
  <c r="Q1931" i="2"/>
  <c r="P1931" i="2"/>
  <c r="O1931" i="2"/>
  <c r="Q1930" i="2"/>
  <c r="P1930" i="2"/>
  <c r="O1930" i="2"/>
  <c r="Q1929" i="2"/>
  <c r="P1929" i="2"/>
  <c r="O1929" i="2"/>
  <c r="Q1928" i="2"/>
  <c r="P1928" i="2"/>
  <c r="O1928" i="2"/>
  <c r="Q1927" i="2"/>
  <c r="P1927" i="2"/>
  <c r="O1927" i="2"/>
  <c r="Q1926" i="2"/>
  <c r="P1926" i="2"/>
  <c r="O1926" i="2"/>
  <c r="Q1925" i="2"/>
  <c r="P1925" i="2"/>
  <c r="O1925" i="2"/>
  <c r="Q1924" i="2"/>
  <c r="P1924" i="2"/>
  <c r="O1924" i="2"/>
  <c r="Q1923" i="2"/>
  <c r="P1923" i="2"/>
  <c r="O1923" i="2"/>
  <c r="Q1922" i="2"/>
  <c r="P1922" i="2"/>
  <c r="O1922" i="2"/>
  <c r="Q1921" i="2"/>
  <c r="P1921" i="2"/>
  <c r="O1921" i="2"/>
  <c r="Q1920" i="2"/>
  <c r="P1920" i="2"/>
  <c r="O1920" i="2"/>
  <c r="Q1919" i="2"/>
  <c r="P1919" i="2"/>
  <c r="O1919" i="2"/>
  <c r="Q1918" i="2"/>
  <c r="P1918" i="2"/>
  <c r="O1918" i="2"/>
  <c r="Q1917" i="2"/>
  <c r="P1917" i="2"/>
  <c r="O1917" i="2"/>
  <c r="Q1916" i="2"/>
  <c r="P1916" i="2"/>
  <c r="O1916" i="2"/>
  <c r="Q1915" i="2"/>
  <c r="P1915" i="2"/>
  <c r="O1915" i="2"/>
  <c r="Q1914" i="2"/>
  <c r="P1914" i="2"/>
  <c r="O1914" i="2"/>
  <c r="Q1913" i="2"/>
  <c r="P1913" i="2"/>
  <c r="O1913" i="2"/>
  <c r="Q1912" i="2"/>
  <c r="P1912" i="2"/>
  <c r="O1912" i="2"/>
  <c r="Q1911" i="2"/>
  <c r="P1911" i="2"/>
  <c r="O1911" i="2"/>
  <c r="Q1910" i="2"/>
  <c r="P1910" i="2"/>
  <c r="O1910" i="2"/>
  <c r="Q1909" i="2"/>
  <c r="P1909" i="2"/>
  <c r="O1909" i="2"/>
  <c r="Q1908" i="2"/>
  <c r="P1908" i="2"/>
  <c r="O1908" i="2"/>
  <c r="Q1907" i="2"/>
  <c r="P1907" i="2"/>
  <c r="O1907" i="2"/>
  <c r="Q1906" i="2"/>
  <c r="P1906" i="2"/>
  <c r="O1906" i="2"/>
  <c r="Q1905" i="2"/>
  <c r="P1905" i="2"/>
  <c r="O1905" i="2"/>
  <c r="Q1904" i="2"/>
  <c r="P1904" i="2"/>
  <c r="O1904" i="2"/>
  <c r="Q1903" i="2"/>
  <c r="P1903" i="2"/>
  <c r="O1903" i="2"/>
  <c r="Q1902" i="2"/>
  <c r="P1902" i="2"/>
  <c r="O1902" i="2"/>
  <c r="Q1901" i="2"/>
  <c r="P1901" i="2"/>
  <c r="O1901" i="2"/>
  <c r="Q1900" i="2"/>
  <c r="P1900" i="2"/>
  <c r="O1900" i="2"/>
  <c r="Q1899" i="2"/>
  <c r="P1899" i="2"/>
  <c r="O1899" i="2"/>
  <c r="Q1898" i="2"/>
  <c r="P1898" i="2"/>
  <c r="O1898" i="2"/>
  <c r="Q1897" i="2"/>
  <c r="P1897" i="2"/>
  <c r="O1897" i="2"/>
  <c r="Q1896" i="2"/>
  <c r="P1896" i="2"/>
  <c r="O1896" i="2"/>
  <c r="Q1895" i="2"/>
  <c r="P1895" i="2"/>
  <c r="O1895" i="2"/>
  <c r="Q1894" i="2"/>
  <c r="P1894" i="2"/>
  <c r="O1894" i="2"/>
  <c r="Q1893" i="2"/>
  <c r="P1893" i="2"/>
  <c r="O1893" i="2"/>
  <c r="Q1892" i="2"/>
  <c r="P1892" i="2"/>
  <c r="O1892" i="2"/>
  <c r="Q1891" i="2"/>
  <c r="P1891" i="2"/>
  <c r="O1891" i="2"/>
  <c r="Q1890" i="2"/>
  <c r="P1890" i="2"/>
  <c r="O1890" i="2"/>
  <c r="Q1889" i="2"/>
  <c r="P1889" i="2"/>
  <c r="O1889" i="2"/>
  <c r="Q1888" i="2"/>
  <c r="P1888" i="2"/>
  <c r="O1888" i="2"/>
  <c r="Q1887" i="2"/>
  <c r="P1887" i="2"/>
  <c r="O1887" i="2"/>
  <c r="Q1886" i="2"/>
  <c r="P1886" i="2"/>
  <c r="O1886" i="2"/>
  <c r="Q1885" i="2"/>
  <c r="P1885" i="2"/>
  <c r="O1885" i="2"/>
  <c r="Q1884" i="2"/>
  <c r="P1884" i="2"/>
  <c r="O1884" i="2"/>
  <c r="Q1883" i="2"/>
  <c r="P1883" i="2"/>
  <c r="O1883" i="2"/>
  <c r="Q1882" i="2"/>
  <c r="P1882" i="2"/>
  <c r="O1882" i="2"/>
  <c r="Q1881" i="2"/>
  <c r="P1881" i="2"/>
  <c r="O1881" i="2"/>
  <c r="Q1880" i="2"/>
  <c r="P1880" i="2"/>
  <c r="O1880" i="2"/>
  <c r="Q1879" i="2"/>
  <c r="P1879" i="2"/>
  <c r="O1879" i="2"/>
  <c r="Q1878" i="2"/>
  <c r="P1878" i="2"/>
  <c r="O1878" i="2"/>
  <c r="Q1877" i="2"/>
  <c r="P1877" i="2"/>
  <c r="O1877" i="2"/>
  <c r="Q1876" i="2"/>
  <c r="P1876" i="2"/>
  <c r="O1876" i="2"/>
  <c r="Q1875" i="2"/>
  <c r="P1875" i="2"/>
  <c r="O1875" i="2"/>
  <c r="Q1874" i="2"/>
  <c r="P1874" i="2"/>
  <c r="O1874" i="2"/>
  <c r="Q1873" i="2"/>
  <c r="P1873" i="2"/>
  <c r="O1873" i="2"/>
  <c r="Q1872" i="2"/>
  <c r="P1872" i="2"/>
  <c r="O1872" i="2"/>
  <c r="Q1871" i="2"/>
  <c r="P1871" i="2"/>
  <c r="O1871" i="2"/>
  <c r="Q1870" i="2"/>
  <c r="P1870" i="2"/>
  <c r="O1870" i="2"/>
  <c r="Q1869" i="2"/>
  <c r="P1869" i="2"/>
  <c r="O1869" i="2"/>
  <c r="Q1868" i="2"/>
  <c r="P1868" i="2"/>
  <c r="O1868" i="2"/>
  <c r="Q1867" i="2"/>
  <c r="P1867" i="2"/>
  <c r="O1867" i="2"/>
  <c r="Q1866" i="2"/>
  <c r="P1866" i="2"/>
  <c r="O1866" i="2"/>
  <c r="Q1865" i="2"/>
  <c r="P1865" i="2"/>
  <c r="O1865" i="2"/>
  <c r="Q1864" i="2"/>
  <c r="P1864" i="2"/>
  <c r="O1864" i="2"/>
  <c r="Q1863" i="2"/>
  <c r="P1863" i="2"/>
  <c r="O1863" i="2"/>
  <c r="Q1862" i="2"/>
  <c r="P1862" i="2"/>
  <c r="O1862" i="2"/>
  <c r="Q1861" i="2"/>
  <c r="P1861" i="2"/>
  <c r="O1861" i="2"/>
  <c r="Q1860" i="2"/>
  <c r="P1860" i="2"/>
  <c r="O1860" i="2"/>
  <c r="Q1859" i="2"/>
  <c r="P1859" i="2"/>
  <c r="O1859" i="2"/>
  <c r="Q1858" i="2"/>
  <c r="P1858" i="2"/>
  <c r="O1858" i="2"/>
  <c r="Q1857" i="2"/>
  <c r="P1857" i="2"/>
  <c r="O1857" i="2"/>
  <c r="Q1856" i="2"/>
  <c r="P1856" i="2"/>
  <c r="O1856" i="2"/>
  <c r="Q1855" i="2"/>
  <c r="P1855" i="2"/>
  <c r="O1855" i="2"/>
  <c r="Q1854" i="2"/>
  <c r="P1854" i="2"/>
  <c r="O1854" i="2"/>
  <c r="Q1853" i="2"/>
  <c r="P1853" i="2"/>
  <c r="O1853" i="2"/>
  <c r="Q1852" i="2"/>
  <c r="P1852" i="2"/>
  <c r="O1852" i="2"/>
  <c r="Q1851" i="2"/>
  <c r="P1851" i="2"/>
  <c r="O1851" i="2"/>
  <c r="Q1850" i="2"/>
  <c r="P1850" i="2"/>
  <c r="O1850" i="2"/>
  <c r="Q1849" i="2"/>
  <c r="P1849" i="2"/>
  <c r="O1849" i="2"/>
  <c r="Q1848" i="2"/>
  <c r="P1848" i="2"/>
  <c r="O1848" i="2"/>
  <c r="Q1847" i="2"/>
  <c r="P1847" i="2"/>
  <c r="O1847" i="2"/>
  <c r="Q1846" i="2"/>
  <c r="P1846" i="2"/>
  <c r="O1846" i="2"/>
  <c r="Q1845" i="2"/>
  <c r="P1845" i="2"/>
  <c r="O1845" i="2"/>
  <c r="Q1844" i="2"/>
  <c r="P1844" i="2"/>
  <c r="O1844" i="2"/>
  <c r="Q1843" i="2"/>
  <c r="P1843" i="2"/>
  <c r="O1843" i="2"/>
  <c r="Q1842" i="2"/>
  <c r="P1842" i="2"/>
  <c r="O1842" i="2"/>
  <c r="Q1841" i="2"/>
  <c r="P1841" i="2"/>
  <c r="O1841" i="2"/>
  <c r="Q1840" i="2"/>
  <c r="P1840" i="2"/>
  <c r="O1840" i="2"/>
  <c r="Q1839" i="2"/>
  <c r="P1839" i="2"/>
  <c r="O1839" i="2"/>
  <c r="Q1838" i="2"/>
  <c r="P1838" i="2"/>
  <c r="O1838" i="2"/>
  <c r="Q1837" i="2"/>
  <c r="P1837" i="2"/>
  <c r="O1837" i="2"/>
  <c r="Q1836" i="2"/>
  <c r="P1836" i="2"/>
  <c r="O1836" i="2"/>
  <c r="Q1835" i="2"/>
  <c r="P1835" i="2"/>
  <c r="O1835" i="2"/>
  <c r="Q1834" i="2"/>
  <c r="P1834" i="2"/>
  <c r="O1834" i="2"/>
  <c r="Q1833" i="2"/>
  <c r="P1833" i="2"/>
  <c r="O1833" i="2"/>
  <c r="Q1832" i="2"/>
  <c r="P1832" i="2"/>
  <c r="O1832" i="2"/>
  <c r="Q1831" i="2"/>
  <c r="P1831" i="2"/>
  <c r="O1831" i="2"/>
  <c r="Q1830" i="2"/>
  <c r="P1830" i="2"/>
  <c r="O1830" i="2"/>
  <c r="Q1829" i="2"/>
  <c r="P1829" i="2"/>
  <c r="O1829" i="2"/>
  <c r="Q1828" i="2"/>
  <c r="P1828" i="2"/>
  <c r="O1828" i="2"/>
  <c r="Q1827" i="2"/>
  <c r="P1827" i="2"/>
  <c r="O1827" i="2"/>
  <c r="Q1826" i="2"/>
  <c r="P1826" i="2"/>
  <c r="O1826" i="2"/>
  <c r="Q1825" i="2"/>
  <c r="P1825" i="2"/>
  <c r="O1825" i="2"/>
  <c r="Q1824" i="2"/>
  <c r="P1824" i="2"/>
  <c r="O1824" i="2"/>
  <c r="Q1823" i="2"/>
  <c r="P1823" i="2"/>
  <c r="O1823" i="2"/>
  <c r="Q1822" i="2"/>
  <c r="P1822" i="2"/>
  <c r="O1822" i="2"/>
  <c r="Q1821" i="2"/>
  <c r="P1821" i="2"/>
  <c r="O1821" i="2"/>
  <c r="Q1820" i="2"/>
  <c r="P1820" i="2"/>
  <c r="O1820" i="2"/>
  <c r="Q1819" i="2"/>
  <c r="P1819" i="2"/>
  <c r="O1819" i="2"/>
  <c r="Q1818" i="2"/>
  <c r="P1818" i="2"/>
  <c r="O1818" i="2"/>
  <c r="Q1817" i="2"/>
  <c r="P1817" i="2"/>
  <c r="O1817" i="2"/>
  <c r="Q1816" i="2"/>
  <c r="P1816" i="2"/>
  <c r="O1816" i="2"/>
  <c r="Q1815" i="2"/>
  <c r="P1815" i="2"/>
  <c r="O1815" i="2"/>
  <c r="Q1814" i="2"/>
  <c r="P1814" i="2"/>
  <c r="O1814" i="2"/>
  <c r="Q1813" i="2"/>
  <c r="P1813" i="2"/>
  <c r="O1813" i="2"/>
  <c r="Q1812" i="2"/>
  <c r="P1812" i="2"/>
  <c r="O1812" i="2"/>
  <c r="Q1811" i="2"/>
  <c r="P1811" i="2"/>
  <c r="O1811" i="2"/>
  <c r="Q1810" i="2"/>
  <c r="P1810" i="2"/>
  <c r="O1810" i="2"/>
  <c r="Q1809" i="2"/>
  <c r="P1809" i="2"/>
  <c r="O1809" i="2"/>
  <c r="Q1808" i="2"/>
  <c r="P1808" i="2"/>
  <c r="O1808" i="2"/>
  <c r="Q1807" i="2"/>
  <c r="P1807" i="2"/>
  <c r="O1807" i="2"/>
  <c r="Q1806" i="2"/>
  <c r="P1806" i="2"/>
  <c r="O1806" i="2"/>
  <c r="Q1805" i="2"/>
  <c r="P1805" i="2"/>
  <c r="O1805" i="2"/>
  <c r="Q1804" i="2"/>
  <c r="P1804" i="2"/>
  <c r="O1804" i="2"/>
  <c r="Q1803" i="2"/>
  <c r="P1803" i="2"/>
  <c r="O1803" i="2"/>
  <c r="Q1802" i="2"/>
  <c r="P1802" i="2"/>
  <c r="O1802" i="2"/>
  <c r="Q1801" i="2"/>
  <c r="P1801" i="2"/>
  <c r="O1801" i="2"/>
  <c r="Q1800" i="2"/>
  <c r="P1800" i="2"/>
  <c r="O1800" i="2"/>
  <c r="Q1799" i="2"/>
  <c r="P1799" i="2"/>
  <c r="O1799" i="2"/>
  <c r="Q1798" i="2"/>
  <c r="P1798" i="2"/>
  <c r="O1798" i="2"/>
  <c r="Q1797" i="2"/>
  <c r="P1797" i="2"/>
  <c r="O1797" i="2"/>
  <c r="Q1796" i="2"/>
  <c r="P1796" i="2"/>
  <c r="O1796" i="2"/>
  <c r="Q1795" i="2"/>
  <c r="P1795" i="2"/>
  <c r="O1795" i="2"/>
  <c r="Q1794" i="2"/>
  <c r="P1794" i="2"/>
  <c r="O1794" i="2"/>
  <c r="Q1793" i="2"/>
  <c r="P1793" i="2"/>
  <c r="O1793" i="2"/>
  <c r="Q1792" i="2"/>
  <c r="P1792" i="2"/>
  <c r="O1792" i="2"/>
  <c r="Q1791" i="2"/>
  <c r="P1791" i="2"/>
  <c r="O1791" i="2"/>
  <c r="Q1790" i="2"/>
  <c r="P1790" i="2"/>
  <c r="O1790" i="2"/>
  <c r="Q1789" i="2"/>
  <c r="P1789" i="2"/>
  <c r="O1789" i="2"/>
  <c r="Q1788" i="2"/>
  <c r="P1788" i="2"/>
  <c r="O1788" i="2"/>
  <c r="Q1787" i="2"/>
  <c r="P1787" i="2"/>
  <c r="O1787" i="2"/>
  <c r="Q1786" i="2"/>
  <c r="P1786" i="2"/>
  <c r="O1786" i="2"/>
  <c r="Q1785" i="2"/>
  <c r="P1785" i="2"/>
  <c r="O1785" i="2"/>
  <c r="Q1784" i="2"/>
  <c r="P1784" i="2"/>
  <c r="O1784" i="2"/>
  <c r="Q1783" i="2"/>
  <c r="P1783" i="2"/>
  <c r="O1783" i="2"/>
  <c r="Q1782" i="2"/>
  <c r="P1782" i="2"/>
  <c r="O1782" i="2"/>
  <c r="Q1781" i="2"/>
  <c r="P1781" i="2"/>
  <c r="O1781" i="2"/>
  <c r="Q1780" i="2"/>
  <c r="P1780" i="2"/>
  <c r="O1780" i="2"/>
  <c r="Q1779" i="2"/>
  <c r="P1779" i="2"/>
  <c r="O1779" i="2"/>
  <c r="Q1778" i="2"/>
  <c r="P1778" i="2"/>
  <c r="O1778" i="2"/>
  <c r="Q1777" i="2"/>
  <c r="P1777" i="2"/>
  <c r="O1777" i="2"/>
  <c r="Q1776" i="2"/>
  <c r="P1776" i="2"/>
  <c r="O1776" i="2"/>
  <c r="Q1775" i="2"/>
  <c r="P1775" i="2"/>
  <c r="O1775" i="2"/>
  <c r="Q1774" i="2"/>
  <c r="P1774" i="2"/>
  <c r="O1774" i="2"/>
  <c r="Q1773" i="2"/>
  <c r="P1773" i="2"/>
  <c r="O1773" i="2"/>
  <c r="Q1772" i="2"/>
  <c r="P1772" i="2"/>
  <c r="O1772" i="2"/>
  <c r="Q1771" i="2"/>
  <c r="P1771" i="2"/>
  <c r="O1771" i="2"/>
  <c r="Q1770" i="2"/>
  <c r="P1770" i="2"/>
  <c r="O1770" i="2"/>
  <c r="Q1769" i="2"/>
  <c r="P1769" i="2"/>
  <c r="O1769" i="2"/>
  <c r="Q1768" i="2"/>
  <c r="P1768" i="2"/>
  <c r="O1768" i="2"/>
  <c r="Q1767" i="2"/>
  <c r="P1767" i="2"/>
  <c r="O1767" i="2"/>
  <c r="Q1766" i="2"/>
  <c r="P1766" i="2"/>
  <c r="O1766" i="2"/>
  <c r="Q1765" i="2"/>
  <c r="P1765" i="2"/>
  <c r="O1765" i="2"/>
  <c r="Q1764" i="2"/>
  <c r="P1764" i="2"/>
  <c r="O1764" i="2"/>
  <c r="Q1763" i="2"/>
  <c r="P1763" i="2"/>
  <c r="O1763" i="2"/>
  <c r="Q1762" i="2"/>
  <c r="P1762" i="2"/>
  <c r="O1762" i="2"/>
  <c r="Q1761" i="2"/>
  <c r="P1761" i="2"/>
  <c r="O1761" i="2"/>
  <c r="Q1760" i="2"/>
  <c r="P1760" i="2"/>
  <c r="O1760" i="2"/>
  <c r="Q1759" i="2"/>
  <c r="P1759" i="2"/>
  <c r="O1759" i="2"/>
  <c r="Q1758" i="2"/>
  <c r="P1758" i="2"/>
  <c r="O1758" i="2"/>
  <c r="Q1757" i="2"/>
  <c r="P1757" i="2"/>
  <c r="O1757" i="2"/>
  <c r="Q1756" i="2"/>
  <c r="P1756" i="2"/>
  <c r="O1756" i="2"/>
  <c r="Q1755" i="2"/>
  <c r="P1755" i="2"/>
  <c r="O1755" i="2"/>
  <c r="Q1754" i="2"/>
  <c r="P1754" i="2"/>
  <c r="O1754" i="2"/>
  <c r="Q1753" i="2"/>
  <c r="P1753" i="2"/>
  <c r="O1753" i="2"/>
  <c r="Q1752" i="2"/>
  <c r="P1752" i="2"/>
  <c r="O1752" i="2"/>
  <c r="Q1751" i="2"/>
  <c r="P1751" i="2"/>
  <c r="O1751" i="2"/>
  <c r="Q1750" i="2"/>
  <c r="P1750" i="2"/>
  <c r="O1750" i="2"/>
  <c r="Q1749" i="2"/>
  <c r="P1749" i="2"/>
  <c r="O1749" i="2"/>
  <c r="Q1748" i="2"/>
  <c r="P1748" i="2"/>
  <c r="O1748" i="2"/>
  <c r="Q1747" i="2"/>
  <c r="P1747" i="2"/>
  <c r="O1747" i="2"/>
  <c r="Q1746" i="2"/>
  <c r="P1746" i="2"/>
  <c r="O1746" i="2"/>
  <c r="Q1745" i="2"/>
  <c r="P1745" i="2"/>
  <c r="O1745" i="2"/>
  <c r="Q1744" i="2"/>
  <c r="P1744" i="2"/>
  <c r="O1744" i="2"/>
  <c r="Q1743" i="2"/>
  <c r="P1743" i="2"/>
  <c r="O1743" i="2"/>
  <c r="Q1742" i="2"/>
  <c r="P1742" i="2"/>
  <c r="O1742" i="2"/>
  <c r="Q1741" i="2"/>
  <c r="P1741" i="2"/>
  <c r="O1741" i="2"/>
  <c r="Q1740" i="2"/>
  <c r="P1740" i="2"/>
  <c r="O1740" i="2"/>
  <c r="Q1739" i="2"/>
  <c r="P1739" i="2"/>
  <c r="O1739" i="2"/>
  <c r="Q1738" i="2"/>
  <c r="P1738" i="2"/>
  <c r="O1738" i="2"/>
  <c r="Q1737" i="2"/>
  <c r="P1737" i="2"/>
  <c r="O1737" i="2"/>
  <c r="Q1736" i="2"/>
  <c r="P1736" i="2"/>
  <c r="O1736" i="2"/>
  <c r="Q1735" i="2"/>
  <c r="P1735" i="2"/>
  <c r="O1735" i="2"/>
  <c r="Q1734" i="2"/>
  <c r="P1734" i="2"/>
  <c r="O1734" i="2"/>
  <c r="Q1733" i="2"/>
  <c r="P1733" i="2"/>
  <c r="O1733" i="2"/>
  <c r="Q1732" i="2"/>
  <c r="P1732" i="2"/>
  <c r="O1732" i="2"/>
  <c r="Q1731" i="2"/>
  <c r="P1731" i="2"/>
  <c r="O1731" i="2"/>
  <c r="Q1730" i="2"/>
  <c r="P1730" i="2"/>
  <c r="O1730" i="2"/>
  <c r="Q1729" i="2"/>
  <c r="P1729" i="2"/>
  <c r="O1729" i="2"/>
  <c r="Q1728" i="2"/>
  <c r="P1728" i="2"/>
  <c r="O1728" i="2"/>
  <c r="Q1727" i="2"/>
  <c r="P1727" i="2"/>
  <c r="O1727" i="2"/>
  <c r="Q1726" i="2"/>
  <c r="P1726" i="2"/>
  <c r="O1726" i="2"/>
  <c r="Q1725" i="2"/>
  <c r="P1725" i="2"/>
  <c r="O1725" i="2"/>
  <c r="Q1724" i="2"/>
  <c r="P1724" i="2"/>
  <c r="O1724" i="2"/>
  <c r="Q1723" i="2"/>
  <c r="P1723" i="2"/>
  <c r="O1723" i="2"/>
  <c r="Q1722" i="2"/>
  <c r="P1722" i="2"/>
  <c r="O1722" i="2"/>
  <c r="Q1721" i="2"/>
  <c r="P1721" i="2"/>
  <c r="O1721" i="2"/>
  <c r="Q1720" i="2"/>
  <c r="P1720" i="2"/>
  <c r="O1720" i="2"/>
  <c r="Q1719" i="2"/>
  <c r="P1719" i="2"/>
  <c r="O1719" i="2"/>
  <c r="Q1718" i="2"/>
  <c r="P1718" i="2"/>
  <c r="O1718" i="2"/>
  <c r="Q1717" i="2"/>
  <c r="P1717" i="2"/>
  <c r="O1717" i="2"/>
  <c r="Q1716" i="2"/>
  <c r="P1716" i="2"/>
  <c r="O1716" i="2"/>
  <c r="Q1715" i="2"/>
  <c r="P1715" i="2"/>
  <c r="O1715" i="2"/>
  <c r="Q1714" i="2"/>
  <c r="P1714" i="2"/>
  <c r="O1714" i="2"/>
  <c r="Q1713" i="2"/>
  <c r="P1713" i="2"/>
  <c r="O1713" i="2"/>
  <c r="Q1712" i="2"/>
  <c r="P1712" i="2"/>
  <c r="O1712" i="2"/>
  <c r="Q1711" i="2"/>
  <c r="P1711" i="2"/>
  <c r="O1711" i="2"/>
  <c r="Q1710" i="2"/>
  <c r="P1710" i="2"/>
  <c r="O1710" i="2"/>
  <c r="Q1709" i="2"/>
  <c r="P1709" i="2"/>
  <c r="O1709" i="2"/>
  <c r="Q1708" i="2"/>
  <c r="P1708" i="2"/>
  <c r="O1708" i="2"/>
  <c r="Q1707" i="2"/>
  <c r="P1707" i="2"/>
  <c r="O1707" i="2"/>
  <c r="Q1706" i="2"/>
  <c r="P1706" i="2"/>
  <c r="O1706" i="2"/>
  <c r="Q1705" i="2"/>
  <c r="P1705" i="2"/>
  <c r="O1705" i="2"/>
  <c r="Q1704" i="2"/>
  <c r="P1704" i="2"/>
  <c r="O1704" i="2"/>
  <c r="Q1703" i="2"/>
  <c r="P1703" i="2"/>
  <c r="O1703" i="2"/>
  <c r="Q1702" i="2"/>
  <c r="P1702" i="2"/>
  <c r="O1702" i="2"/>
  <c r="Q1701" i="2"/>
  <c r="P1701" i="2"/>
  <c r="O1701" i="2"/>
  <c r="Q1700" i="2"/>
  <c r="P1700" i="2"/>
  <c r="O1700" i="2"/>
  <c r="Q1699" i="2"/>
  <c r="P1699" i="2"/>
  <c r="O1699" i="2"/>
  <c r="Q1698" i="2"/>
  <c r="P1698" i="2"/>
  <c r="O1698" i="2"/>
  <c r="Q1697" i="2"/>
  <c r="P1697" i="2"/>
  <c r="O1697" i="2"/>
  <c r="Q1696" i="2"/>
  <c r="P1696" i="2"/>
  <c r="O1696" i="2"/>
  <c r="Q1695" i="2"/>
  <c r="P1695" i="2"/>
  <c r="O1695" i="2"/>
  <c r="Q1694" i="2"/>
  <c r="P1694" i="2"/>
  <c r="O1694" i="2"/>
  <c r="Q1693" i="2"/>
  <c r="P1693" i="2"/>
  <c r="O1693" i="2"/>
  <c r="Q1692" i="2"/>
  <c r="P1692" i="2"/>
  <c r="O1692" i="2"/>
  <c r="Q1691" i="2"/>
  <c r="P1691" i="2"/>
  <c r="O1691" i="2"/>
  <c r="Q1690" i="2"/>
  <c r="P1690" i="2"/>
  <c r="O1690" i="2"/>
  <c r="Q1689" i="2"/>
  <c r="P1689" i="2"/>
  <c r="O1689" i="2"/>
  <c r="Q1688" i="2"/>
  <c r="P1688" i="2"/>
  <c r="O1688" i="2"/>
  <c r="Q1687" i="2"/>
  <c r="P1687" i="2"/>
  <c r="O1687" i="2"/>
  <c r="Q1686" i="2"/>
  <c r="P1686" i="2"/>
  <c r="O1686" i="2"/>
  <c r="Q1685" i="2"/>
  <c r="P1685" i="2"/>
  <c r="O1685" i="2"/>
  <c r="Q1684" i="2"/>
  <c r="P1684" i="2"/>
  <c r="O1684" i="2"/>
  <c r="Q1683" i="2"/>
  <c r="P1683" i="2"/>
  <c r="O1683" i="2"/>
  <c r="Q1682" i="2"/>
  <c r="P1682" i="2"/>
  <c r="O1682" i="2"/>
  <c r="Q1681" i="2"/>
  <c r="P1681" i="2"/>
  <c r="O1681" i="2"/>
  <c r="Q1680" i="2"/>
  <c r="P1680" i="2"/>
  <c r="O1680" i="2"/>
  <c r="Q1679" i="2"/>
  <c r="P1679" i="2"/>
  <c r="O1679" i="2"/>
  <c r="Q1678" i="2"/>
  <c r="P1678" i="2"/>
  <c r="O1678" i="2"/>
  <c r="Q1677" i="2"/>
  <c r="P1677" i="2"/>
  <c r="O1677" i="2"/>
  <c r="Q1676" i="2"/>
  <c r="P1676" i="2"/>
  <c r="O1676" i="2"/>
  <c r="Q1675" i="2"/>
  <c r="P1675" i="2"/>
  <c r="O1675" i="2"/>
  <c r="Q1674" i="2"/>
  <c r="P1674" i="2"/>
  <c r="O1674" i="2"/>
  <c r="Q1673" i="2"/>
  <c r="P1673" i="2"/>
  <c r="O1673" i="2"/>
  <c r="Q1672" i="2"/>
  <c r="P1672" i="2"/>
  <c r="O1672" i="2"/>
  <c r="Q1671" i="2"/>
  <c r="P1671" i="2"/>
  <c r="O1671" i="2"/>
  <c r="Q1670" i="2"/>
  <c r="P1670" i="2"/>
  <c r="O1670" i="2"/>
  <c r="Q1669" i="2"/>
  <c r="P1669" i="2"/>
  <c r="O1669" i="2"/>
  <c r="Q1668" i="2"/>
  <c r="P1668" i="2"/>
  <c r="O1668" i="2"/>
  <c r="Q1667" i="2"/>
  <c r="P1667" i="2"/>
  <c r="O1667" i="2"/>
  <c r="Q1666" i="2"/>
  <c r="P1666" i="2"/>
  <c r="O1666" i="2"/>
  <c r="Q1665" i="2"/>
  <c r="P1665" i="2"/>
  <c r="O1665" i="2"/>
  <c r="Q1664" i="2"/>
  <c r="P1664" i="2"/>
  <c r="O1664" i="2"/>
  <c r="Q1663" i="2"/>
  <c r="P1663" i="2"/>
  <c r="O1663" i="2"/>
  <c r="Q1662" i="2"/>
  <c r="P1662" i="2"/>
  <c r="O1662" i="2"/>
  <c r="Q1661" i="2"/>
  <c r="P1661" i="2"/>
  <c r="O1661" i="2"/>
  <c r="Q1660" i="2"/>
  <c r="P1660" i="2"/>
  <c r="O1660" i="2"/>
  <c r="Q1659" i="2"/>
  <c r="P1659" i="2"/>
  <c r="O1659" i="2"/>
  <c r="Q1658" i="2"/>
  <c r="P1658" i="2"/>
  <c r="O1658" i="2"/>
  <c r="Q1657" i="2"/>
  <c r="P1657" i="2"/>
  <c r="O1657" i="2"/>
  <c r="Q1656" i="2"/>
  <c r="P1656" i="2"/>
  <c r="O1656" i="2"/>
  <c r="Q1655" i="2"/>
  <c r="P1655" i="2"/>
  <c r="O1655" i="2"/>
  <c r="Q1654" i="2"/>
  <c r="P1654" i="2"/>
  <c r="O1654" i="2"/>
  <c r="Q1653" i="2"/>
  <c r="P1653" i="2"/>
  <c r="O1653" i="2"/>
  <c r="Q1652" i="2"/>
  <c r="P1652" i="2"/>
  <c r="O1652" i="2"/>
  <c r="Q1651" i="2"/>
  <c r="P1651" i="2"/>
  <c r="O1651" i="2"/>
  <c r="Q1650" i="2"/>
  <c r="P1650" i="2"/>
  <c r="O1650" i="2"/>
  <c r="Q1649" i="2"/>
  <c r="P1649" i="2"/>
  <c r="O1649" i="2"/>
  <c r="Q1648" i="2"/>
  <c r="P1648" i="2"/>
  <c r="O1648" i="2"/>
  <c r="Q1647" i="2"/>
  <c r="P1647" i="2"/>
  <c r="O1647" i="2"/>
  <c r="Q1646" i="2"/>
  <c r="P1646" i="2"/>
  <c r="O1646" i="2"/>
  <c r="Q1645" i="2"/>
  <c r="P1645" i="2"/>
  <c r="O1645" i="2"/>
  <c r="Q1644" i="2"/>
  <c r="P1644" i="2"/>
  <c r="O1644" i="2"/>
  <c r="Q1643" i="2"/>
  <c r="P1643" i="2"/>
  <c r="O1643" i="2"/>
  <c r="Q1642" i="2"/>
  <c r="P1642" i="2"/>
  <c r="O1642" i="2"/>
  <c r="Q1641" i="2"/>
  <c r="P1641" i="2"/>
  <c r="O1641" i="2"/>
  <c r="Q1640" i="2"/>
  <c r="P1640" i="2"/>
  <c r="O1640" i="2"/>
  <c r="Q1639" i="2"/>
  <c r="P1639" i="2"/>
  <c r="O1639" i="2"/>
  <c r="Q1638" i="2"/>
  <c r="P1638" i="2"/>
  <c r="O1638" i="2"/>
  <c r="Q1637" i="2"/>
  <c r="P1637" i="2"/>
  <c r="O1637" i="2"/>
  <c r="Q1636" i="2"/>
  <c r="P1636" i="2"/>
  <c r="O1636" i="2"/>
  <c r="Q1635" i="2"/>
  <c r="P1635" i="2"/>
  <c r="O1635" i="2"/>
  <c r="Q1634" i="2"/>
  <c r="P1634" i="2"/>
  <c r="O1634" i="2"/>
  <c r="Q1633" i="2"/>
  <c r="P1633" i="2"/>
  <c r="O1633" i="2"/>
  <c r="Q1632" i="2"/>
  <c r="P1632" i="2"/>
  <c r="O1632" i="2"/>
  <c r="Q1631" i="2"/>
  <c r="P1631" i="2"/>
  <c r="O1631" i="2"/>
  <c r="Q1630" i="2"/>
  <c r="P1630" i="2"/>
  <c r="O1630" i="2"/>
  <c r="Q1629" i="2"/>
  <c r="P1629" i="2"/>
  <c r="O1629" i="2"/>
  <c r="Q1628" i="2"/>
  <c r="P1628" i="2"/>
  <c r="O1628" i="2"/>
  <c r="Q1627" i="2"/>
  <c r="P1627" i="2"/>
  <c r="O1627" i="2"/>
  <c r="Q1626" i="2"/>
  <c r="P1626" i="2"/>
  <c r="O1626" i="2"/>
  <c r="Q1625" i="2"/>
  <c r="P1625" i="2"/>
  <c r="O1625" i="2"/>
  <c r="Q1624" i="2"/>
  <c r="P1624" i="2"/>
  <c r="O1624" i="2"/>
  <c r="Q1623" i="2"/>
  <c r="P1623" i="2"/>
  <c r="O1623" i="2"/>
  <c r="Q1622" i="2"/>
  <c r="P1622" i="2"/>
  <c r="O1622" i="2"/>
  <c r="Q1621" i="2"/>
  <c r="P1621" i="2"/>
  <c r="O1621" i="2"/>
  <c r="Q1620" i="2"/>
  <c r="P1620" i="2"/>
  <c r="O1620" i="2"/>
  <c r="Q1619" i="2"/>
  <c r="P1619" i="2"/>
  <c r="O1619" i="2"/>
  <c r="Q1618" i="2"/>
  <c r="P1618" i="2"/>
  <c r="O1618" i="2"/>
  <c r="Q1617" i="2"/>
  <c r="P1617" i="2"/>
  <c r="O1617" i="2"/>
  <c r="Q1616" i="2"/>
  <c r="P1616" i="2"/>
  <c r="O1616" i="2"/>
  <c r="Q1615" i="2"/>
  <c r="P1615" i="2"/>
  <c r="O1615" i="2"/>
  <c r="Q1614" i="2"/>
  <c r="P1614" i="2"/>
  <c r="O1614" i="2"/>
  <c r="Q1613" i="2"/>
  <c r="P1613" i="2"/>
  <c r="O1613" i="2"/>
  <c r="Q1612" i="2"/>
  <c r="P1612" i="2"/>
  <c r="O1612" i="2"/>
  <c r="Q1611" i="2"/>
  <c r="P1611" i="2"/>
  <c r="O1611" i="2"/>
  <c r="Q1610" i="2"/>
  <c r="P1610" i="2"/>
  <c r="O1610" i="2"/>
  <c r="Q1609" i="2"/>
  <c r="P1609" i="2"/>
  <c r="O1609" i="2"/>
  <c r="Q1608" i="2"/>
  <c r="P1608" i="2"/>
  <c r="O1608" i="2"/>
  <c r="Q1607" i="2"/>
  <c r="P1607" i="2"/>
  <c r="O1607" i="2"/>
  <c r="Q1606" i="2"/>
  <c r="P1606" i="2"/>
  <c r="O1606" i="2"/>
  <c r="Q1605" i="2"/>
  <c r="P1605" i="2"/>
  <c r="O1605" i="2"/>
  <c r="Q1604" i="2"/>
  <c r="P1604" i="2"/>
  <c r="O1604" i="2"/>
  <c r="Q1603" i="2"/>
  <c r="P1603" i="2"/>
  <c r="O1603" i="2"/>
  <c r="Q1602" i="2"/>
  <c r="P1602" i="2"/>
  <c r="O1602" i="2"/>
  <c r="Q1601" i="2"/>
  <c r="P1601" i="2"/>
  <c r="O1601" i="2"/>
  <c r="Q1600" i="2"/>
  <c r="P1600" i="2"/>
  <c r="O1600" i="2"/>
  <c r="Q1599" i="2"/>
  <c r="P1599" i="2"/>
  <c r="O1599" i="2"/>
  <c r="Q1598" i="2"/>
  <c r="P1598" i="2"/>
  <c r="O1598" i="2"/>
  <c r="Q1597" i="2"/>
  <c r="P1597" i="2"/>
  <c r="O1597" i="2"/>
  <c r="Q1596" i="2"/>
  <c r="P1596" i="2"/>
  <c r="O1596" i="2"/>
  <c r="Q1595" i="2"/>
  <c r="P1595" i="2"/>
  <c r="O1595" i="2"/>
  <c r="Q1594" i="2"/>
  <c r="P1594" i="2"/>
  <c r="O1594" i="2"/>
  <c r="Q1593" i="2"/>
  <c r="P1593" i="2"/>
  <c r="O1593" i="2"/>
  <c r="Q1592" i="2"/>
  <c r="P1592" i="2"/>
  <c r="O1592" i="2"/>
  <c r="Q1591" i="2"/>
  <c r="P1591" i="2"/>
  <c r="O1591" i="2"/>
  <c r="Q1590" i="2"/>
  <c r="P1590" i="2"/>
  <c r="O1590" i="2"/>
  <c r="Q1589" i="2"/>
  <c r="P1589" i="2"/>
  <c r="O1589" i="2"/>
  <c r="Q1588" i="2"/>
  <c r="P1588" i="2"/>
  <c r="O1588" i="2"/>
  <c r="Q1587" i="2"/>
  <c r="P1587" i="2"/>
  <c r="O1587" i="2"/>
  <c r="Q1586" i="2"/>
  <c r="P1586" i="2"/>
  <c r="O1586" i="2"/>
  <c r="Q1585" i="2"/>
  <c r="P1585" i="2"/>
  <c r="O1585" i="2"/>
  <c r="Q1584" i="2"/>
  <c r="P1584" i="2"/>
  <c r="O1584" i="2"/>
  <c r="Q1583" i="2"/>
  <c r="P1583" i="2"/>
  <c r="O1583" i="2"/>
  <c r="Q1582" i="2"/>
  <c r="P1582" i="2"/>
  <c r="O1582" i="2"/>
  <c r="Q1581" i="2"/>
  <c r="P1581" i="2"/>
  <c r="O1581" i="2"/>
  <c r="Q1580" i="2"/>
  <c r="P1580" i="2"/>
  <c r="O1580" i="2"/>
  <c r="Q1579" i="2"/>
  <c r="P1579" i="2"/>
  <c r="O1579" i="2"/>
  <c r="Q1578" i="2"/>
  <c r="P1578" i="2"/>
  <c r="O1578" i="2"/>
  <c r="Q1577" i="2"/>
  <c r="P1577" i="2"/>
  <c r="O1577" i="2"/>
  <c r="Q1576" i="2"/>
  <c r="P1576" i="2"/>
  <c r="O1576" i="2"/>
  <c r="Q1575" i="2"/>
  <c r="P1575" i="2"/>
  <c r="O1575" i="2"/>
  <c r="Q1574" i="2"/>
  <c r="P1574" i="2"/>
  <c r="O1574" i="2"/>
  <c r="Q1573" i="2"/>
  <c r="P1573" i="2"/>
  <c r="O1573" i="2"/>
  <c r="Q1572" i="2"/>
  <c r="P1572" i="2"/>
  <c r="O1572" i="2"/>
  <c r="Q1571" i="2"/>
  <c r="P1571" i="2"/>
  <c r="O1571" i="2"/>
  <c r="Q1570" i="2"/>
  <c r="P1570" i="2"/>
  <c r="O1570" i="2"/>
  <c r="Q1569" i="2"/>
  <c r="P1569" i="2"/>
  <c r="O1569" i="2"/>
  <c r="Q1568" i="2"/>
  <c r="P1568" i="2"/>
  <c r="O1568" i="2"/>
  <c r="Q1567" i="2"/>
  <c r="P1567" i="2"/>
  <c r="O1567" i="2"/>
  <c r="Q1566" i="2"/>
  <c r="P1566" i="2"/>
  <c r="O1566" i="2"/>
  <c r="Q1565" i="2"/>
  <c r="P1565" i="2"/>
  <c r="O1565" i="2"/>
  <c r="Q1564" i="2"/>
  <c r="P1564" i="2"/>
  <c r="O1564" i="2"/>
  <c r="Q1563" i="2"/>
  <c r="P1563" i="2"/>
  <c r="O1563" i="2"/>
  <c r="Q1562" i="2"/>
  <c r="P1562" i="2"/>
  <c r="O1562" i="2"/>
  <c r="Q1561" i="2"/>
  <c r="P1561" i="2"/>
  <c r="O1561" i="2"/>
  <c r="Q1560" i="2"/>
  <c r="P1560" i="2"/>
  <c r="O1560" i="2"/>
  <c r="Q1559" i="2"/>
  <c r="P1559" i="2"/>
  <c r="O1559" i="2"/>
  <c r="Q1558" i="2"/>
  <c r="P1558" i="2"/>
  <c r="O1558" i="2"/>
  <c r="Q1557" i="2"/>
  <c r="P1557" i="2"/>
  <c r="O1557" i="2"/>
  <c r="Q1556" i="2"/>
  <c r="P1556" i="2"/>
  <c r="O1556" i="2"/>
  <c r="Q1555" i="2"/>
  <c r="P1555" i="2"/>
  <c r="O1555" i="2"/>
  <c r="Q1554" i="2"/>
  <c r="P1554" i="2"/>
  <c r="O1554" i="2"/>
  <c r="Q1553" i="2"/>
  <c r="P1553" i="2"/>
  <c r="O1553" i="2"/>
  <c r="Q1552" i="2"/>
  <c r="P1552" i="2"/>
  <c r="O1552" i="2"/>
  <c r="Q1551" i="2"/>
  <c r="P1551" i="2"/>
  <c r="O1551" i="2"/>
  <c r="Q1550" i="2"/>
  <c r="P1550" i="2"/>
  <c r="O1550" i="2"/>
  <c r="Q1549" i="2"/>
  <c r="P1549" i="2"/>
  <c r="O1549" i="2"/>
  <c r="Q1548" i="2"/>
  <c r="P1548" i="2"/>
  <c r="O1548" i="2"/>
  <c r="Q1547" i="2"/>
  <c r="P1547" i="2"/>
  <c r="O1547" i="2"/>
  <c r="Q1546" i="2"/>
  <c r="P1546" i="2"/>
  <c r="O1546" i="2"/>
  <c r="Q1545" i="2"/>
  <c r="P1545" i="2"/>
  <c r="O1545" i="2"/>
  <c r="Q1544" i="2"/>
  <c r="P1544" i="2"/>
  <c r="O1544" i="2"/>
  <c r="Q1543" i="2"/>
  <c r="P1543" i="2"/>
  <c r="O1543" i="2"/>
  <c r="Q1542" i="2"/>
  <c r="P1542" i="2"/>
  <c r="O1542" i="2"/>
  <c r="Q1541" i="2"/>
  <c r="P1541" i="2"/>
  <c r="O1541" i="2"/>
  <c r="Q1540" i="2"/>
  <c r="P1540" i="2"/>
  <c r="O1540" i="2"/>
  <c r="Q1539" i="2"/>
  <c r="P1539" i="2"/>
  <c r="O1539" i="2"/>
  <c r="Q1538" i="2"/>
  <c r="P1538" i="2"/>
  <c r="O1538" i="2"/>
  <c r="Q1537" i="2"/>
  <c r="P1537" i="2"/>
  <c r="O1537" i="2"/>
  <c r="Q1536" i="2"/>
  <c r="P1536" i="2"/>
  <c r="O1536" i="2"/>
  <c r="Q1535" i="2"/>
  <c r="P1535" i="2"/>
  <c r="O1535" i="2"/>
  <c r="Q1534" i="2"/>
  <c r="P1534" i="2"/>
  <c r="O1534" i="2"/>
  <c r="Q1533" i="2"/>
  <c r="P1533" i="2"/>
  <c r="O1533" i="2"/>
  <c r="Q1532" i="2"/>
  <c r="P1532" i="2"/>
  <c r="O1532" i="2"/>
  <c r="Q1531" i="2"/>
  <c r="P1531" i="2"/>
  <c r="O1531" i="2"/>
  <c r="Q1530" i="2"/>
  <c r="P1530" i="2"/>
  <c r="O1530" i="2"/>
  <c r="Q1529" i="2"/>
  <c r="P1529" i="2"/>
  <c r="O1529" i="2"/>
  <c r="Q1528" i="2"/>
  <c r="P1528" i="2"/>
  <c r="O1528" i="2"/>
  <c r="Q1527" i="2"/>
  <c r="P1527" i="2"/>
  <c r="O1527" i="2"/>
  <c r="Q1526" i="2"/>
  <c r="P1526" i="2"/>
  <c r="O1526" i="2"/>
  <c r="Q1525" i="2"/>
  <c r="P1525" i="2"/>
  <c r="O1525" i="2"/>
  <c r="Q1524" i="2"/>
  <c r="P1524" i="2"/>
  <c r="O1524" i="2"/>
  <c r="Q1523" i="2"/>
  <c r="P1523" i="2"/>
  <c r="O1523" i="2"/>
  <c r="Q1522" i="2"/>
  <c r="P1522" i="2"/>
  <c r="O1522" i="2"/>
  <c r="Q1521" i="2"/>
  <c r="P1521" i="2"/>
  <c r="O1521" i="2"/>
  <c r="Q1520" i="2"/>
  <c r="P1520" i="2"/>
  <c r="O1520" i="2"/>
  <c r="Q1519" i="2"/>
  <c r="P1519" i="2"/>
  <c r="O1519" i="2"/>
  <c r="Q1518" i="2"/>
  <c r="P1518" i="2"/>
  <c r="O1518" i="2"/>
  <c r="Q1517" i="2"/>
  <c r="P1517" i="2"/>
  <c r="O1517" i="2"/>
  <c r="Q1516" i="2"/>
  <c r="P1516" i="2"/>
  <c r="O1516" i="2"/>
  <c r="Q1515" i="2"/>
  <c r="P1515" i="2"/>
  <c r="O1515" i="2"/>
  <c r="Q1514" i="2"/>
  <c r="P1514" i="2"/>
  <c r="O1514" i="2"/>
  <c r="Q1513" i="2"/>
  <c r="P1513" i="2"/>
  <c r="O1513" i="2"/>
  <c r="Q1512" i="2"/>
  <c r="P1512" i="2"/>
  <c r="O1512" i="2"/>
  <c r="Q1511" i="2"/>
  <c r="P1511" i="2"/>
  <c r="O1511" i="2"/>
  <c r="Q1510" i="2"/>
  <c r="P1510" i="2"/>
  <c r="O1510" i="2"/>
  <c r="Q1509" i="2"/>
  <c r="P1509" i="2"/>
  <c r="O1509" i="2"/>
  <c r="Q1508" i="2"/>
  <c r="P1508" i="2"/>
  <c r="O1508" i="2"/>
  <c r="Q1507" i="2"/>
  <c r="P1507" i="2"/>
  <c r="O1507" i="2"/>
  <c r="Q1506" i="2"/>
  <c r="P1506" i="2"/>
  <c r="O1506" i="2"/>
  <c r="Q1505" i="2"/>
  <c r="P1505" i="2"/>
  <c r="O1505" i="2"/>
  <c r="Q1504" i="2"/>
  <c r="P1504" i="2"/>
  <c r="O1504" i="2"/>
  <c r="Q1503" i="2"/>
  <c r="P1503" i="2"/>
  <c r="O1503" i="2"/>
  <c r="Q1502" i="2"/>
  <c r="P1502" i="2"/>
  <c r="O1502" i="2"/>
  <c r="Q1501" i="2"/>
  <c r="P1501" i="2"/>
  <c r="O1501" i="2"/>
  <c r="Q1500" i="2"/>
  <c r="P1500" i="2"/>
  <c r="O1500" i="2"/>
  <c r="Q1499" i="2"/>
  <c r="P1499" i="2"/>
  <c r="O1499" i="2"/>
  <c r="Q1498" i="2"/>
  <c r="P1498" i="2"/>
  <c r="O1498" i="2"/>
  <c r="Q1497" i="2"/>
  <c r="P1497" i="2"/>
  <c r="O1497" i="2"/>
  <c r="Q1496" i="2"/>
  <c r="P1496" i="2"/>
  <c r="O1496" i="2"/>
  <c r="Q1495" i="2"/>
  <c r="P1495" i="2"/>
  <c r="O1495" i="2"/>
  <c r="Q1494" i="2"/>
  <c r="P1494" i="2"/>
  <c r="O1494" i="2"/>
  <c r="Q1493" i="2"/>
  <c r="P1493" i="2"/>
  <c r="O1493" i="2"/>
  <c r="Q1492" i="2"/>
  <c r="P1492" i="2"/>
  <c r="O1492" i="2"/>
  <c r="Q1491" i="2"/>
  <c r="P1491" i="2"/>
  <c r="O1491" i="2"/>
  <c r="Q1490" i="2"/>
  <c r="P1490" i="2"/>
  <c r="O1490" i="2"/>
  <c r="Q1489" i="2"/>
  <c r="P1489" i="2"/>
  <c r="O1489" i="2"/>
  <c r="Q1488" i="2"/>
  <c r="P1488" i="2"/>
  <c r="O1488" i="2"/>
  <c r="Q1487" i="2"/>
  <c r="P1487" i="2"/>
  <c r="O1487" i="2"/>
  <c r="Q1486" i="2"/>
  <c r="P1486" i="2"/>
  <c r="O1486" i="2"/>
  <c r="Q1485" i="2"/>
  <c r="P1485" i="2"/>
  <c r="O1485" i="2"/>
  <c r="Q1484" i="2"/>
  <c r="P1484" i="2"/>
  <c r="O1484" i="2"/>
  <c r="Q1483" i="2"/>
  <c r="P1483" i="2"/>
  <c r="O1483" i="2"/>
  <c r="Q1482" i="2"/>
  <c r="P1482" i="2"/>
  <c r="O1482" i="2"/>
  <c r="Q1481" i="2"/>
  <c r="P1481" i="2"/>
  <c r="O1481" i="2"/>
  <c r="Q1480" i="2"/>
  <c r="P1480" i="2"/>
  <c r="O1480" i="2"/>
  <c r="Q1479" i="2"/>
  <c r="P1479" i="2"/>
  <c r="O1479" i="2"/>
  <c r="Q1478" i="2"/>
  <c r="P1478" i="2"/>
  <c r="O1478" i="2"/>
  <c r="Q1477" i="2"/>
  <c r="P1477" i="2"/>
  <c r="O1477" i="2"/>
  <c r="Q1476" i="2"/>
  <c r="P1476" i="2"/>
  <c r="O1476" i="2"/>
  <c r="Q1475" i="2"/>
  <c r="P1475" i="2"/>
  <c r="O1475" i="2"/>
  <c r="Q1474" i="2"/>
  <c r="P1474" i="2"/>
  <c r="O1474" i="2"/>
  <c r="Q1473" i="2"/>
  <c r="P1473" i="2"/>
  <c r="O1473" i="2"/>
  <c r="Q1472" i="2"/>
  <c r="P1472" i="2"/>
  <c r="O1472" i="2"/>
  <c r="Q1471" i="2"/>
  <c r="P1471" i="2"/>
  <c r="O1471" i="2"/>
  <c r="Q1470" i="2"/>
  <c r="P1470" i="2"/>
  <c r="O1470" i="2"/>
  <c r="Q1469" i="2"/>
  <c r="P1469" i="2"/>
  <c r="O1469" i="2"/>
  <c r="Q1468" i="2"/>
  <c r="P1468" i="2"/>
  <c r="O1468" i="2"/>
  <c r="Q1467" i="2"/>
  <c r="P1467" i="2"/>
  <c r="O1467" i="2"/>
  <c r="Q1466" i="2"/>
  <c r="P1466" i="2"/>
  <c r="O1466" i="2"/>
  <c r="Q1465" i="2"/>
  <c r="P1465" i="2"/>
  <c r="O1465" i="2"/>
  <c r="Q1464" i="2"/>
  <c r="P1464" i="2"/>
  <c r="O1464" i="2"/>
  <c r="Q1463" i="2"/>
  <c r="P1463" i="2"/>
  <c r="O1463" i="2"/>
  <c r="Q1462" i="2"/>
  <c r="P1462" i="2"/>
  <c r="O1462" i="2"/>
  <c r="Q1461" i="2"/>
  <c r="P1461" i="2"/>
  <c r="O1461" i="2"/>
  <c r="Q1460" i="2"/>
  <c r="P1460" i="2"/>
  <c r="O1460" i="2"/>
  <c r="Q1459" i="2"/>
  <c r="P1459" i="2"/>
  <c r="O1459" i="2"/>
  <c r="Q1458" i="2"/>
  <c r="P1458" i="2"/>
  <c r="O1458" i="2"/>
  <c r="Q1457" i="2"/>
  <c r="P1457" i="2"/>
  <c r="O1457" i="2"/>
  <c r="Q1456" i="2"/>
  <c r="P1456" i="2"/>
  <c r="O1456" i="2"/>
  <c r="Q1455" i="2"/>
  <c r="P1455" i="2"/>
  <c r="O1455" i="2"/>
  <c r="Q1454" i="2"/>
  <c r="P1454" i="2"/>
  <c r="O1454" i="2"/>
  <c r="Q1453" i="2"/>
  <c r="P1453" i="2"/>
  <c r="O1453" i="2"/>
  <c r="Q1452" i="2"/>
  <c r="P1452" i="2"/>
  <c r="O1452" i="2"/>
  <c r="Q1451" i="2"/>
  <c r="P1451" i="2"/>
  <c r="O1451" i="2"/>
  <c r="Q1450" i="2"/>
  <c r="P1450" i="2"/>
  <c r="O1450" i="2"/>
  <c r="Q1449" i="2"/>
  <c r="P1449" i="2"/>
  <c r="O1449" i="2"/>
  <c r="Q1448" i="2"/>
  <c r="P1448" i="2"/>
  <c r="O1448" i="2"/>
  <c r="Q1447" i="2"/>
  <c r="P1447" i="2"/>
  <c r="O1447" i="2"/>
  <c r="Q1446" i="2"/>
  <c r="P1446" i="2"/>
  <c r="O1446" i="2"/>
  <c r="Q1445" i="2"/>
  <c r="P1445" i="2"/>
  <c r="O1445" i="2"/>
  <c r="Q1444" i="2"/>
  <c r="P1444" i="2"/>
  <c r="O1444" i="2"/>
  <c r="Q1443" i="2"/>
  <c r="P1443" i="2"/>
  <c r="O1443" i="2"/>
  <c r="Q1442" i="2"/>
  <c r="P1442" i="2"/>
  <c r="O1442" i="2"/>
  <c r="Q1441" i="2"/>
  <c r="P1441" i="2"/>
  <c r="O1441" i="2"/>
  <c r="Q1440" i="2"/>
  <c r="P1440" i="2"/>
  <c r="O1440" i="2"/>
  <c r="Q1439" i="2"/>
  <c r="P1439" i="2"/>
  <c r="O1439" i="2"/>
  <c r="Q1438" i="2"/>
  <c r="P1438" i="2"/>
  <c r="O1438" i="2"/>
  <c r="Q1437" i="2"/>
  <c r="P1437" i="2"/>
  <c r="O1437" i="2"/>
  <c r="Q1436" i="2"/>
  <c r="P1436" i="2"/>
  <c r="O1436" i="2"/>
  <c r="Q1435" i="2"/>
  <c r="P1435" i="2"/>
  <c r="O1435" i="2"/>
  <c r="Q1434" i="2"/>
  <c r="P1434" i="2"/>
  <c r="O1434" i="2"/>
  <c r="Q1433" i="2"/>
  <c r="P1433" i="2"/>
  <c r="O1433" i="2"/>
  <c r="Q1432" i="2"/>
  <c r="P1432" i="2"/>
  <c r="O1432" i="2"/>
  <c r="Q1431" i="2"/>
  <c r="P1431" i="2"/>
  <c r="O1431" i="2"/>
  <c r="Q1430" i="2"/>
  <c r="P1430" i="2"/>
  <c r="O1430" i="2"/>
  <c r="Q1429" i="2"/>
  <c r="P1429" i="2"/>
  <c r="O1429" i="2"/>
  <c r="Q1428" i="2"/>
  <c r="P1428" i="2"/>
  <c r="O1428" i="2"/>
  <c r="Q1427" i="2"/>
  <c r="P1427" i="2"/>
  <c r="O1427" i="2"/>
  <c r="Q1426" i="2"/>
  <c r="P1426" i="2"/>
  <c r="O1426" i="2"/>
  <c r="Q1425" i="2"/>
  <c r="P1425" i="2"/>
  <c r="O1425" i="2"/>
  <c r="Q1424" i="2"/>
  <c r="P1424" i="2"/>
  <c r="O1424" i="2"/>
  <c r="Q1423" i="2"/>
  <c r="P1423" i="2"/>
  <c r="O1423" i="2"/>
  <c r="Q1422" i="2"/>
  <c r="P1422" i="2"/>
  <c r="O1422" i="2"/>
  <c r="Q1421" i="2"/>
  <c r="P1421" i="2"/>
  <c r="O1421" i="2"/>
  <c r="Q1420" i="2"/>
  <c r="P1420" i="2"/>
  <c r="O1420" i="2"/>
  <c r="Q1419" i="2"/>
  <c r="P1419" i="2"/>
  <c r="O1419" i="2"/>
  <c r="Q1418" i="2"/>
  <c r="P1418" i="2"/>
  <c r="O1418" i="2"/>
  <c r="Q1417" i="2"/>
  <c r="P1417" i="2"/>
  <c r="O1417" i="2"/>
  <c r="Q1416" i="2"/>
  <c r="P1416" i="2"/>
  <c r="O1416" i="2"/>
  <c r="Q1415" i="2"/>
  <c r="P1415" i="2"/>
  <c r="O1415" i="2"/>
  <c r="Q1414" i="2"/>
  <c r="P1414" i="2"/>
  <c r="O1414" i="2"/>
  <c r="Q1413" i="2"/>
  <c r="P1413" i="2"/>
  <c r="O1413" i="2"/>
  <c r="Q1412" i="2"/>
  <c r="P1412" i="2"/>
  <c r="O1412" i="2"/>
  <c r="Q1411" i="2"/>
  <c r="P1411" i="2"/>
  <c r="O1411" i="2"/>
  <c r="Q1410" i="2"/>
  <c r="P1410" i="2"/>
  <c r="O1410" i="2"/>
  <c r="Q1409" i="2"/>
  <c r="P1409" i="2"/>
  <c r="O1409" i="2"/>
  <c r="Q1408" i="2"/>
  <c r="P1408" i="2"/>
  <c r="O1408" i="2"/>
  <c r="Q1407" i="2"/>
  <c r="P1407" i="2"/>
  <c r="O1407" i="2"/>
  <c r="Q1406" i="2"/>
  <c r="P1406" i="2"/>
  <c r="O1406" i="2"/>
  <c r="Q1405" i="2"/>
  <c r="P1405" i="2"/>
  <c r="O1405" i="2"/>
  <c r="Q1404" i="2"/>
  <c r="P1404" i="2"/>
  <c r="O1404" i="2"/>
  <c r="Q1403" i="2"/>
  <c r="P1403" i="2"/>
  <c r="O1403" i="2"/>
  <c r="Q1402" i="2"/>
  <c r="P1402" i="2"/>
  <c r="O1402" i="2"/>
  <c r="Q1401" i="2"/>
  <c r="P1401" i="2"/>
  <c r="O1401" i="2"/>
  <c r="Q1400" i="2"/>
  <c r="P1400" i="2"/>
  <c r="O1400" i="2"/>
  <c r="Q1399" i="2"/>
  <c r="P1399" i="2"/>
  <c r="O1399" i="2"/>
  <c r="Q1398" i="2"/>
  <c r="P1398" i="2"/>
  <c r="O1398" i="2"/>
  <c r="Q1397" i="2"/>
  <c r="P1397" i="2"/>
  <c r="O1397" i="2"/>
  <c r="Q1396" i="2"/>
  <c r="P1396" i="2"/>
  <c r="O1396" i="2"/>
  <c r="Q1395" i="2"/>
  <c r="P1395" i="2"/>
  <c r="O1395" i="2"/>
  <c r="Q1394" i="2"/>
  <c r="P1394" i="2"/>
  <c r="O1394" i="2"/>
  <c r="Q1393" i="2"/>
  <c r="P1393" i="2"/>
  <c r="O1393" i="2"/>
  <c r="Q1392" i="2"/>
  <c r="P1392" i="2"/>
  <c r="O1392" i="2"/>
  <c r="Q1391" i="2"/>
  <c r="P1391" i="2"/>
  <c r="O1391" i="2"/>
  <c r="Q1390" i="2"/>
  <c r="P1390" i="2"/>
  <c r="O1390" i="2"/>
  <c r="Q1389" i="2"/>
  <c r="P1389" i="2"/>
  <c r="O1389" i="2"/>
  <c r="Q1388" i="2"/>
  <c r="P1388" i="2"/>
  <c r="O1388" i="2"/>
  <c r="Q1387" i="2"/>
  <c r="P1387" i="2"/>
  <c r="O1387" i="2"/>
  <c r="Q1386" i="2"/>
  <c r="P1386" i="2"/>
  <c r="O1386" i="2"/>
  <c r="Q1385" i="2"/>
  <c r="P1385" i="2"/>
  <c r="O1385" i="2"/>
  <c r="Q1384" i="2"/>
  <c r="P1384" i="2"/>
  <c r="O1384" i="2"/>
  <c r="Q1383" i="2"/>
  <c r="P1383" i="2"/>
  <c r="O1383" i="2"/>
  <c r="Q1382" i="2"/>
  <c r="P1382" i="2"/>
  <c r="O1382" i="2"/>
  <c r="Q1381" i="2"/>
  <c r="P1381" i="2"/>
  <c r="O1381" i="2"/>
  <c r="Q1380" i="2"/>
  <c r="P1380" i="2"/>
  <c r="O1380" i="2"/>
  <c r="Q1379" i="2"/>
  <c r="P1379" i="2"/>
  <c r="O1379" i="2"/>
  <c r="Q1378" i="2"/>
  <c r="P1378" i="2"/>
  <c r="O1378" i="2"/>
  <c r="Q1377" i="2"/>
  <c r="P1377" i="2"/>
  <c r="O1377" i="2"/>
  <c r="Q1376" i="2"/>
  <c r="P1376" i="2"/>
  <c r="O1376" i="2"/>
  <c r="Q1375" i="2"/>
  <c r="P1375" i="2"/>
  <c r="O1375" i="2"/>
  <c r="Q1374" i="2"/>
  <c r="P1374" i="2"/>
  <c r="O1374" i="2"/>
  <c r="Q1373" i="2"/>
  <c r="P1373" i="2"/>
  <c r="O1373" i="2"/>
  <c r="Q1372" i="2"/>
  <c r="P1372" i="2"/>
  <c r="O1372" i="2"/>
  <c r="Q1371" i="2"/>
  <c r="P1371" i="2"/>
  <c r="O1371" i="2"/>
  <c r="Q1370" i="2"/>
  <c r="P1370" i="2"/>
  <c r="O1370" i="2"/>
  <c r="Q1369" i="2"/>
  <c r="P1369" i="2"/>
  <c r="O1369" i="2"/>
  <c r="Q1368" i="2"/>
  <c r="P1368" i="2"/>
  <c r="O1368" i="2"/>
  <c r="Q1367" i="2"/>
  <c r="P1367" i="2"/>
  <c r="O1367" i="2"/>
  <c r="Q1366" i="2"/>
  <c r="P1366" i="2"/>
  <c r="O1366" i="2"/>
  <c r="Q1365" i="2"/>
  <c r="P1365" i="2"/>
  <c r="O1365" i="2"/>
  <c r="Q1364" i="2"/>
  <c r="P1364" i="2"/>
  <c r="O1364" i="2"/>
  <c r="Q1363" i="2"/>
  <c r="P1363" i="2"/>
  <c r="O1363" i="2"/>
  <c r="Q1362" i="2"/>
  <c r="P1362" i="2"/>
  <c r="O1362" i="2"/>
  <c r="Q1361" i="2"/>
  <c r="P1361" i="2"/>
  <c r="O1361" i="2"/>
  <c r="Q1360" i="2"/>
  <c r="P1360" i="2"/>
  <c r="O1360" i="2"/>
  <c r="Q1359" i="2"/>
  <c r="P1359" i="2"/>
  <c r="O1359" i="2"/>
  <c r="Q1358" i="2"/>
  <c r="P1358" i="2"/>
  <c r="O1358" i="2"/>
  <c r="Q1357" i="2"/>
  <c r="P1357" i="2"/>
  <c r="O1357" i="2"/>
  <c r="Q1356" i="2"/>
  <c r="P1356" i="2"/>
  <c r="O1356" i="2"/>
  <c r="Q1355" i="2"/>
  <c r="P1355" i="2"/>
  <c r="O1355" i="2"/>
  <c r="Q1354" i="2"/>
  <c r="P1354" i="2"/>
  <c r="O1354" i="2"/>
  <c r="Q1353" i="2"/>
  <c r="P1353" i="2"/>
  <c r="O1353" i="2"/>
  <c r="Q1352" i="2"/>
  <c r="P1352" i="2"/>
  <c r="O1352" i="2"/>
  <c r="Q1351" i="2"/>
  <c r="P1351" i="2"/>
  <c r="O1351" i="2"/>
  <c r="Q1350" i="2"/>
  <c r="P1350" i="2"/>
  <c r="O1350" i="2"/>
  <c r="Q1349" i="2"/>
  <c r="P1349" i="2"/>
  <c r="O1349" i="2"/>
  <c r="Q1348" i="2"/>
  <c r="P1348" i="2"/>
  <c r="O1348" i="2"/>
  <c r="Q1347" i="2"/>
  <c r="P1347" i="2"/>
  <c r="O1347" i="2"/>
  <c r="Q1346" i="2"/>
  <c r="P1346" i="2"/>
  <c r="O1346" i="2"/>
  <c r="Q1345" i="2"/>
  <c r="P1345" i="2"/>
  <c r="O1345" i="2"/>
  <c r="Q1344" i="2"/>
  <c r="P1344" i="2"/>
  <c r="O1344" i="2"/>
  <c r="Q1343" i="2"/>
  <c r="P1343" i="2"/>
  <c r="O1343" i="2"/>
  <c r="Q1342" i="2"/>
  <c r="P1342" i="2"/>
  <c r="O1342" i="2"/>
  <c r="Q1341" i="2"/>
  <c r="P1341" i="2"/>
  <c r="O1341" i="2"/>
  <c r="Q1340" i="2"/>
  <c r="P1340" i="2"/>
  <c r="O1340" i="2"/>
  <c r="Q1339" i="2"/>
  <c r="P1339" i="2"/>
  <c r="O1339" i="2"/>
  <c r="Q1338" i="2"/>
  <c r="P1338" i="2"/>
  <c r="O1338" i="2"/>
  <c r="Q1337" i="2"/>
  <c r="P1337" i="2"/>
  <c r="O1337" i="2"/>
  <c r="Q1336" i="2"/>
  <c r="P1336" i="2"/>
  <c r="O1336" i="2"/>
  <c r="Q1335" i="2"/>
  <c r="P1335" i="2"/>
  <c r="O1335" i="2"/>
  <c r="Q1334" i="2"/>
  <c r="P1334" i="2"/>
  <c r="O1334" i="2"/>
  <c r="Q1333" i="2"/>
  <c r="P1333" i="2"/>
  <c r="O1333" i="2"/>
  <c r="Q1332" i="2"/>
  <c r="P1332" i="2"/>
  <c r="O1332" i="2"/>
  <c r="Q1331" i="2"/>
  <c r="P1331" i="2"/>
  <c r="O1331" i="2"/>
  <c r="Q1330" i="2"/>
  <c r="P1330" i="2"/>
  <c r="O1330" i="2"/>
  <c r="Q1329" i="2"/>
  <c r="P1329" i="2"/>
  <c r="O1329" i="2"/>
  <c r="Q1328" i="2"/>
  <c r="P1328" i="2"/>
  <c r="O1328" i="2"/>
  <c r="Q1327" i="2"/>
  <c r="P1327" i="2"/>
  <c r="O1327" i="2"/>
  <c r="Q1326" i="2"/>
  <c r="P1326" i="2"/>
  <c r="O1326" i="2"/>
  <c r="Q1325" i="2"/>
  <c r="P1325" i="2"/>
  <c r="O1325" i="2"/>
  <c r="Q1324" i="2"/>
  <c r="P1324" i="2"/>
  <c r="O1324" i="2"/>
  <c r="Q1323" i="2"/>
  <c r="P1323" i="2"/>
  <c r="O1323" i="2"/>
  <c r="Q1322" i="2"/>
  <c r="P1322" i="2"/>
  <c r="O1322" i="2"/>
  <c r="Q1321" i="2"/>
  <c r="P1321" i="2"/>
  <c r="O1321" i="2"/>
  <c r="Q1320" i="2"/>
  <c r="P1320" i="2"/>
  <c r="O1320" i="2"/>
  <c r="Q1319" i="2"/>
  <c r="P1319" i="2"/>
  <c r="O1319" i="2"/>
  <c r="Q1318" i="2"/>
  <c r="P1318" i="2"/>
  <c r="O1318" i="2"/>
  <c r="Q1317" i="2"/>
  <c r="P1317" i="2"/>
  <c r="O1317" i="2"/>
  <c r="Q1316" i="2"/>
  <c r="P1316" i="2"/>
  <c r="O1316" i="2"/>
  <c r="Q1315" i="2"/>
  <c r="P1315" i="2"/>
  <c r="O1315" i="2"/>
  <c r="Q1314" i="2"/>
  <c r="P1314" i="2"/>
  <c r="O1314" i="2"/>
  <c r="Q1313" i="2"/>
  <c r="P1313" i="2"/>
  <c r="O1313" i="2"/>
  <c r="Q1312" i="2"/>
  <c r="P1312" i="2"/>
  <c r="O1312" i="2"/>
  <c r="Q1311" i="2"/>
  <c r="P1311" i="2"/>
  <c r="O1311" i="2"/>
  <c r="Q1310" i="2"/>
  <c r="P1310" i="2"/>
  <c r="O1310" i="2"/>
  <c r="Q1309" i="2"/>
  <c r="P1309" i="2"/>
  <c r="O1309" i="2"/>
  <c r="Q1308" i="2"/>
  <c r="P1308" i="2"/>
  <c r="O1308" i="2"/>
  <c r="Q1307" i="2"/>
  <c r="P1307" i="2"/>
  <c r="O1307" i="2"/>
  <c r="Q1306" i="2"/>
  <c r="P1306" i="2"/>
  <c r="O1306" i="2"/>
  <c r="Q1305" i="2"/>
  <c r="P1305" i="2"/>
  <c r="O1305" i="2"/>
  <c r="Q1304" i="2"/>
  <c r="P1304" i="2"/>
  <c r="O1304" i="2"/>
  <c r="Q1303" i="2"/>
  <c r="P1303" i="2"/>
  <c r="O1303" i="2"/>
  <c r="Q1302" i="2"/>
  <c r="P1302" i="2"/>
  <c r="O1302" i="2"/>
  <c r="Q1301" i="2"/>
  <c r="P1301" i="2"/>
  <c r="O1301" i="2"/>
  <c r="Q1300" i="2"/>
  <c r="P1300" i="2"/>
  <c r="O1300" i="2"/>
  <c r="Q1299" i="2"/>
  <c r="P1299" i="2"/>
  <c r="O1299" i="2"/>
  <c r="Q1298" i="2"/>
  <c r="P1298" i="2"/>
  <c r="O1298" i="2"/>
  <c r="Q1297" i="2"/>
  <c r="P1297" i="2"/>
  <c r="O1297" i="2"/>
  <c r="Q1296" i="2"/>
  <c r="P1296" i="2"/>
  <c r="O1296" i="2"/>
  <c r="Q1295" i="2"/>
  <c r="P1295" i="2"/>
  <c r="O1295" i="2"/>
  <c r="Q1294" i="2"/>
  <c r="P1294" i="2"/>
  <c r="O1294" i="2"/>
  <c r="Q1293" i="2"/>
  <c r="P1293" i="2"/>
  <c r="O1293" i="2"/>
  <c r="Q1292" i="2"/>
  <c r="P1292" i="2"/>
  <c r="O1292" i="2"/>
  <c r="Q1291" i="2"/>
  <c r="P1291" i="2"/>
  <c r="O1291" i="2"/>
  <c r="Q1290" i="2"/>
  <c r="P1290" i="2"/>
  <c r="O1290" i="2"/>
  <c r="Q1289" i="2"/>
  <c r="P1289" i="2"/>
  <c r="O1289" i="2"/>
  <c r="Q1288" i="2"/>
  <c r="P1288" i="2"/>
  <c r="O1288" i="2"/>
  <c r="Q1287" i="2"/>
  <c r="P1287" i="2"/>
  <c r="O1287" i="2"/>
  <c r="Q1286" i="2"/>
  <c r="P1286" i="2"/>
  <c r="O1286" i="2"/>
  <c r="Q1285" i="2"/>
  <c r="P1285" i="2"/>
  <c r="O1285" i="2"/>
  <c r="Q1284" i="2"/>
  <c r="P1284" i="2"/>
  <c r="O1284" i="2"/>
  <c r="Q1283" i="2"/>
  <c r="P1283" i="2"/>
  <c r="O1283" i="2"/>
  <c r="Q1282" i="2"/>
  <c r="P1282" i="2"/>
  <c r="O1282" i="2"/>
  <c r="Q1281" i="2"/>
  <c r="P1281" i="2"/>
  <c r="O1281" i="2"/>
  <c r="Q1280" i="2"/>
  <c r="P1280" i="2"/>
  <c r="O1280" i="2"/>
  <c r="Q1279" i="2"/>
  <c r="P1279" i="2"/>
  <c r="O1279" i="2"/>
  <c r="Q1278" i="2"/>
  <c r="P1278" i="2"/>
  <c r="O1278" i="2"/>
  <c r="Q1277" i="2"/>
  <c r="P1277" i="2"/>
  <c r="O1277" i="2"/>
  <c r="Q1276" i="2"/>
  <c r="P1276" i="2"/>
  <c r="O1276" i="2"/>
  <c r="Q1275" i="2"/>
  <c r="P1275" i="2"/>
  <c r="O1275" i="2"/>
  <c r="Q1274" i="2"/>
  <c r="P1274" i="2"/>
  <c r="O1274" i="2"/>
  <c r="Q1273" i="2"/>
  <c r="P1273" i="2"/>
  <c r="O1273" i="2"/>
  <c r="Q1272" i="2"/>
  <c r="P1272" i="2"/>
  <c r="O1272" i="2"/>
  <c r="Q1271" i="2"/>
  <c r="P1271" i="2"/>
  <c r="O1271" i="2"/>
  <c r="Q1270" i="2"/>
  <c r="P1270" i="2"/>
  <c r="O1270" i="2"/>
  <c r="Q1269" i="2"/>
  <c r="P1269" i="2"/>
  <c r="O1269" i="2"/>
  <c r="Q1268" i="2"/>
  <c r="P1268" i="2"/>
  <c r="O1268" i="2"/>
  <c r="Q1267" i="2"/>
  <c r="P1267" i="2"/>
  <c r="O1267" i="2"/>
  <c r="Q1266" i="2"/>
  <c r="P1266" i="2"/>
  <c r="O1266" i="2"/>
  <c r="Q1265" i="2"/>
  <c r="P1265" i="2"/>
  <c r="O1265" i="2"/>
  <c r="Q1264" i="2"/>
  <c r="P1264" i="2"/>
  <c r="O1264" i="2"/>
  <c r="Q1263" i="2"/>
  <c r="P1263" i="2"/>
  <c r="O1263" i="2"/>
  <c r="Q1262" i="2"/>
  <c r="P1262" i="2"/>
  <c r="O1262" i="2"/>
  <c r="Q1261" i="2"/>
  <c r="P1261" i="2"/>
  <c r="O1261" i="2"/>
  <c r="Q1260" i="2"/>
  <c r="P1260" i="2"/>
  <c r="O1260" i="2"/>
  <c r="Q1259" i="2"/>
  <c r="P1259" i="2"/>
  <c r="O1259" i="2"/>
  <c r="Q1258" i="2"/>
  <c r="P1258" i="2"/>
  <c r="O1258" i="2"/>
  <c r="Q1257" i="2"/>
  <c r="P1257" i="2"/>
  <c r="O1257" i="2"/>
  <c r="Q1256" i="2"/>
  <c r="P1256" i="2"/>
  <c r="O1256" i="2"/>
  <c r="Q1255" i="2"/>
  <c r="P1255" i="2"/>
  <c r="O1255" i="2"/>
  <c r="Q1254" i="2"/>
  <c r="P1254" i="2"/>
  <c r="O1254" i="2"/>
  <c r="Q1253" i="2"/>
  <c r="P1253" i="2"/>
  <c r="O1253" i="2"/>
  <c r="Q1252" i="2"/>
  <c r="P1252" i="2"/>
  <c r="O1252" i="2"/>
  <c r="Q1251" i="2"/>
  <c r="P1251" i="2"/>
  <c r="O1251" i="2"/>
  <c r="Q1250" i="2"/>
  <c r="P1250" i="2"/>
  <c r="O1250" i="2"/>
  <c r="Q1249" i="2"/>
  <c r="P1249" i="2"/>
  <c r="O1249" i="2"/>
  <c r="Q1248" i="2"/>
  <c r="P1248" i="2"/>
  <c r="O1248" i="2"/>
  <c r="Q1247" i="2"/>
  <c r="P1247" i="2"/>
  <c r="O1247" i="2"/>
  <c r="Q1246" i="2"/>
  <c r="P1246" i="2"/>
  <c r="O1246" i="2"/>
  <c r="Q1245" i="2"/>
  <c r="P1245" i="2"/>
  <c r="O1245" i="2"/>
  <c r="Q1244" i="2"/>
  <c r="P1244" i="2"/>
  <c r="O1244" i="2"/>
  <c r="Q1243" i="2"/>
  <c r="P1243" i="2"/>
  <c r="O1243" i="2"/>
  <c r="Q1242" i="2"/>
  <c r="P1242" i="2"/>
  <c r="O1242" i="2"/>
  <c r="Q1241" i="2"/>
  <c r="P1241" i="2"/>
  <c r="O1241" i="2"/>
  <c r="Q1240" i="2"/>
  <c r="P1240" i="2"/>
  <c r="O1240" i="2"/>
  <c r="Q1239" i="2"/>
  <c r="P1239" i="2"/>
  <c r="O1239" i="2"/>
  <c r="Q1238" i="2"/>
  <c r="P1238" i="2"/>
  <c r="O1238" i="2"/>
  <c r="Q1237" i="2"/>
  <c r="P1237" i="2"/>
  <c r="O1237" i="2"/>
  <c r="Q1236" i="2"/>
  <c r="P1236" i="2"/>
  <c r="O1236" i="2"/>
  <c r="Q1235" i="2"/>
  <c r="P1235" i="2"/>
  <c r="O1235" i="2"/>
  <c r="Q1234" i="2"/>
  <c r="P1234" i="2"/>
  <c r="O1234" i="2"/>
  <c r="Q1233" i="2"/>
  <c r="P1233" i="2"/>
  <c r="O1233" i="2"/>
  <c r="Q1232" i="2"/>
  <c r="P1232" i="2"/>
  <c r="O1232" i="2"/>
  <c r="Q1231" i="2"/>
  <c r="P1231" i="2"/>
  <c r="O1231" i="2"/>
  <c r="Q1230" i="2"/>
  <c r="P1230" i="2"/>
  <c r="O1230" i="2"/>
  <c r="Q1229" i="2"/>
  <c r="P1229" i="2"/>
  <c r="O1229" i="2"/>
  <c r="Q1228" i="2"/>
  <c r="P1228" i="2"/>
  <c r="O1228" i="2"/>
  <c r="Q1227" i="2"/>
  <c r="P1227" i="2"/>
  <c r="O1227" i="2"/>
  <c r="Q1226" i="2"/>
  <c r="P1226" i="2"/>
  <c r="O1226" i="2"/>
  <c r="Q1225" i="2"/>
  <c r="P1225" i="2"/>
  <c r="O1225" i="2"/>
  <c r="Q1224" i="2"/>
  <c r="P1224" i="2"/>
  <c r="O1224" i="2"/>
  <c r="Q1223" i="2"/>
  <c r="P1223" i="2"/>
  <c r="O1223" i="2"/>
  <c r="Q1222" i="2"/>
  <c r="P1222" i="2"/>
  <c r="O1222" i="2"/>
  <c r="Q1221" i="2"/>
  <c r="P1221" i="2"/>
  <c r="O1221" i="2"/>
  <c r="Q1220" i="2"/>
  <c r="P1220" i="2"/>
  <c r="O1220" i="2"/>
  <c r="Q1219" i="2"/>
  <c r="P1219" i="2"/>
  <c r="O1219" i="2"/>
  <c r="Q1218" i="2"/>
  <c r="P1218" i="2"/>
  <c r="O1218" i="2"/>
  <c r="Q1217" i="2"/>
  <c r="P1217" i="2"/>
  <c r="O1217" i="2"/>
  <c r="Q1216" i="2"/>
  <c r="P1216" i="2"/>
  <c r="O1216" i="2"/>
  <c r="Q1215" i="2"/>
  <c r="P1215" i="2"/>
  <c r="O1215" i="2"/>
  <c r="Q1214" i="2"/>
  <c r="P1214" i="2"/>
  <c r="O1214" i="2"/>
  <c r="Q1213" i="2"/>
  <c r="P1213" i="2"/>
  <c r="O1213" i="2"/>
  <c r="Q1212" i="2"/>
  <c r="P1212" i="2"/>
  <c r="O1212" i="2"/>
  <c r="Q1211" i="2"/>
  <c r="P1211" i="2"/>
  <c r="O1211" i="2"/>
  <c r="Q1210" i="2"/>
  <c r="P1210" i="2"/>
  <c r="O1210" i="2"/>
  <c r="Q1209" i="2"/>
  <c r="P1209" i="2"/>
  <c r="O1209" i="2"/>
  <c r="Q1208" i="2"/>
  <c r="P1208" i="2"/>
  <c r="O1208" i="2"/>
  <c r="Q1207" i="2"/>
  <c r="P1207" i="2"/>
  <c r="O1207" i="2"/>
  <c r="Q1206" i="2"/>
  <c r="P1206" i="2"/>
  <c r="O1206" i="2"/>
  <c r="Q1205" i="2"/>
  <c r="P1205" i="2"/>
  <c r="O1205" i="2"/>
  <c r="Q1204" i="2"/>
  <c r="P1204" i="2"/>
  <c r="O1204" i="2"/>
  <c r="Q1203" i="2"/>
  <c r="P1203" i="2"/>
  <c r="O1203" i="2"/>
  <c r="Q1202" i="2"/>
  <c r="P1202" i="2"/>
  <c r="O1202" i="2"/>
  <c r="Q1201" i="2"/>
  <c r="P1201" i="2"/>
  <c r="O1201" i="2"/>
  <c r="Q1200" i="2"/>
  <c r="P1200" i="2"/>
  <c r="O1200" i="2"/>
  <c r="Q1199" i="2"/>
  <c r="P1199" i="2"/>
  <c r="O1199" i="2"/>
  <c r="Q1198" i="2"/>
  <c r="P1198" i="2"/>
  <c r="O1198" i="2"/>
  <c r="Q1197" i="2"/>
  <c r="P1197" i="2"/>
  <c r="O1197" i="2"/>
  <c r="Q1196" i="2"/>
  <c r="P1196" i="2"/>
  <c r="O1196" i="2"/>
  <c r="Q1195" i="2"/>
  <c r="P1195" i="2"/>
  <c r="O1195" i="2"/>
  <c r="Q1194" i="2"/>
  <c r="P1194" i="2"/>
  <c r="O1194" i="2"/>
  <c r="Q1193" i="2"/>
  <c r="P1193" i="2"/>
  <c r="O1193" i="2"/>
  <c r="Q1192" i="2"/>
  <c r="P1192" i="2"/>
  <c r="O1192" i="2"/>
  <c r="Q1191" i="2"/>
  <c r="P1191" i="2"/>
  <c r="O1191" i="2"/>
  <c r="Q1190" i="2"/>
  <c r="P1190" i="2"/>
  <c r="O1190" i="2"/>
  <c r="Q1189" i="2"/>
  <c r="P1189" i="2"/>
  <c r="O1189" i="2"/>
  <c r="Q1188" i="2"/>
  <c r="P1188" i="2"/>
  <c r="O1188" i="2"/>
  <c r="Q1187" i="2"/>
  <c r="P1187" i="2"/>
  <c r="O1187" i="2"/>
  <c r="Q1186" i="2"/>
  <c r="P1186" i="2"/>
  <c r="O1186" i="2"/>
  <c r="Q1185" i="2"/>
  <c r="P1185" i="2"/>
  <c r="O1185" i="2"/>
  <c r="Q1184" i="2"/>
  <c r="P1184" i="2"/>
  <c r="O1184" i="2"/>
  <c r="Q1183" i="2"/>
  <c r="P1183" i="2"/>
  <c r="O1183" i="2"/>
  <c r="Q1182" i="2"/>
  <c r="P1182" i="2"/>
  <c r="O1182" i="2"/>
  <c r="Q1181" i="2"/>
  <c r="P1181" i="2"/>
  <c r="O1181" i="2"/>
  <c r="Q1180" i="2"/>
  <c r="P1180" i="2"/>
  <c r="O1180" i="2"/>
  <c r="Q1179" i="2"/>
  <c r="P1179" i="2"/>
  <c r="O1179" i="2"/>
  <c r="Q1178" i="2"/>
  <c r="P1178" i="2"/>
  <c r="O1178" i="2"/>
  <c r="Q1177" i="2"/>
  <c r="P1177" i="2"/>
  <c r="O1177" i="2"/>
  <c r="Q1176" i="2"/>
  <c r="P1176" i="2"/>
  <c r="O1176" i="2"/>
  <c r="Q1175" i="2"/>
  <c r="P1175" i="2"/>
  <c r="O1175" i="2"/>
  <c r="Q1174" i="2"/>
  <c r="P1174" i="2"/>
  <c r="O1174" i="2"/>
  <c r="Q1173" i="2"/>
  <c r="P1173" i="2"/>
  <c r="O1173" i="2"/>
  <c r="Q1172" i="2"/>
  <c r="P1172" i="2"/>
  <c r="O1172" i="2"/>
  <c r="Q1171" i="2"/>
  <c r="P1171" i="2"/>
  <c r="O1171" i="2"/>
  <c r="Q1170" i="2"/>
  <c r="P1170" i="2"/>
  <c r="O1170" i="2"/>
  <c r="Q1169" i="2"/>
  <c r="P1169" i="2"/>
  <c r="O1169" i="2"/>
  <c r="Q1168" i="2"/>
  <c r="P1168" i="2"/>
  <c r="O1168" i="2"/>
  <c r="Q1167" i="2"/>
  <c r="P1167" i="2"/>
  <c r="O1167" i="2"/>
  <c r="Q1166" i="2"/>
  <c r="P1166" i="2"/>
  <c r="O1166" i="2"/>
  <c r="Q1165" i="2"/>
  <c r="P1165" i="2"/>
  <c r="O1165" i="2"/>
  <c r="Q1164" i="2"/>
  <c r="P1164" i="2"/>
  <c r="O1164" i="2"/>
  <c r="Q1163" i="2"/>
  <c r="P1163" i="2"/>
  <c r="O1163" i="2"/>
  <c r="Q1162" i="2"/>
  <c r="P1162" i="2"/>
  <c r="O1162" i="2"/>
  <c r="Q1161" i="2"/>
  <c r="P1161" i="2"/>
  <c r="O1161" i="2"/>
  <c r="Q1160" i="2"/>
  <c r="P1160" i="2"/>
  <c r="O1160" i="2"/>
  <c r="Q1159" i="2"/>
  <c r="P1159" i="2"/>
  <c r="O1159" i="2"/>
  <c r="Q1158" i="2"/>
  <c r="P1158" i="2"/>
  <c r="O1158" i="2"/>
  <c r="Q1157" i="2"/>
  <c r="P1157" i="2"/>
  <c r="O1157" i="2"/>
  <c r="Q1156" i="2"/>
  <c r="P1156" i="2"/>
  <c r="O1156" i="2"/>
  <c r="Q1155" i="2"/>
  <c r="P1155" i="2"/>
  <c r="O1155" i="2"/>
  <c r="Q1154" i="2"/>
  <c r="P1154" i="2"/>
  <c r="O1154" i="2"/>
  <c r="Q1153" i="2"/>
  <c r="P1153" i="2"/>
  <c r="O1153" i="2"/>
  <c r="Q1152" i="2"/>
  <c r="P1152" i="2"/>
  <c r="O1152" i="2"/>
  <c r="Q1151" i="2"/>
  <c r="P1151" i="2"/>
  <c r="O1151" i="2"/>
  <c r="Q1150" i="2"/>
  <c r="P1150" i="2"/>
  <c r="O1150" i="2"/>
  <c r="Q1149" i="2"/>
  <c r="P1149" i="2"/>
  <c r="O1149" i="2"/>
  <c r="Q1148" i="2"/>
  <c r="P1148" i="2"/>
  <c r="O1148" i="2"/>
  <c r="Q1147" i="2"/>
  <c r="P1147" i="2"/>
  <c r="O1147" i="2"/>
  <c r="Q1146" i="2"/>
  <c r="P1146" i="2"/>
  <c r="O1146" i="2"/>
  <c r="Q1145" i="2"/>
  <c r="P1145" i="2"/>
  <c r="O1145" i="2"/>
  <c r="Q1144" i="2"/>
  <c r="P1144" i="2"/>
  <c r="O1144" i="2"/>
  <c r="Q1143" i="2"/>
  <c r="P1143" i="2"/>
  <c r="O1143" i="2"/>
  <c r="Q1142" i="2"/>
  <c r="P1142" i="2"/>
  <c r="O1142" i="2"/>
  <c r="Q1141" i="2"/>
  <c r="P1141" i="2"/>
  <c r="O1141" i="2"/>
  <c r="Q1140" i="2"/>
  <c r="P1140" i="2"/>
  <c r="O1140" i="2"/>
  <c r="Q1139" i="2"/>
  <c r="P1139" i="2"/>
  <c r="O1139" i="2"/>
  <c r="Q1138" i="2"/>
  <c r="P1138" i="2"/>
  <c r="O1138" i="2"/>
  <c r="Q1137" i="2"/>
  <c r="P1137" i="2"/>
  <c r="O1137" i="2"/>
  <c r="Q1136" i="2"/>
  <c r="P1136" i="2"/>
  <c r="O1136" i="2"/>
  <c r="Q1135" i="2"/>
  <c r="P1135" i="2"/>
  <c r="O1135" i="2"/>
  <c r="Q1134" i="2"/>
  <c r="P1134" i="2"/>
  <c r="O1134" i="2"/>
  <c r="Q1133" i="2"/>
  <c r="P1133" i="2"/>
  <c r="O1133" i="2"/>
  <c r="Q1132" i="2"/>
  <c r="P1132" i="2"/>
  <c r="O1132" i="2"/>
  <c r="Q1131" i="2"/>
  <c r="P1131" i="2"/>
  <c r="O1131" i="2"/>
  <c r="Q1130" i="2"/>
  <c r="P1130" i="2"/>
  <c r="O1130" i="2"/>
  <c r="Q1129" i="2"/>
  <c r="P1129" i="2"/>
  <c r="O1129" i="2"/>
  <c r="Q1128" i="2"/>
  <c r="P1128" i="2"/>
  <c r="O1128" i="2"/>
  <c r="Q1127" i="2"/>
  <c r="P1127" i="2"/>
  <c r="O1127" i="2"/>
  <c r="Q1126" i="2"/>
  <c r="P1126" i="2"/>
  <c r="O1126" i="2"/>
  <c r="Q1125" i="2"/>
  <c r="P1125" i="2"/>
  <c r="O1125" i="2"/>
  <c r="Q1124" i="2"/>
  <c r="P1124" i="2"/>
  <c r="O1124" i="2"/>
  <c r="Q1123" i="2"/>
  <c r="P1123" i="2"/>
  <c r="O1123" i="2"/>
  <c r="Q1122" i="2"/>
  <c r="P1122" i="2"/>
  <c r="O1122" i="2"/>
  <c r="Q1121" i="2"/>
  <c r="P1121" i="2"/>
  <c r="O1121" i="2"/>
  <c r="Q1120" i="2"/>
  <c r="P1120" i="2"/>
  <c r="O1120" i="2"/>
  <c r="Q1119" i="2"/>
  <c r="P1119" i="2"/>
  <c r="O1119" i="2"/>
  <c r="Q1118" i="2"/>
  <c r="P1118" i="2"/>
  <c r="O1118" i="2"/>
  <c r="Q1117" i="2"/>
  <c r="P1117" i="2"/>
  <c r="O1117" i="2"/>
  <c r="Q1116" i="2"/>
  <c r="P1116" i="2"/>
  <c r="O1116" i="2"/>
  <c r="Q1115" i="2"/>
  <c r="P1115" i="2"/>
  <c r="O1115" i="2"/>
  <c r="Q1114" i="2"/>
  <c r="P1114" i="2"/>
  <c r="O1114" i="2"/>
  <c r="Q1113" i="2"/>
  <c r="P1113" i="2"/>
  <c r="O1113" i="2"/>
  <c r="Q1112" i="2"/>
  <c r="P1112" i="2"/>
  <c r="O1112" i="2"/>
  <c r="Q1111" i="2"/>
  <c r="P1111" i="2"/>
  <c r="O1111" i="2"/>
  <c r="Q1110" i="2"/>
  <c r="P1110" i="2"/>
  <c r="O1110" i="2"/>
  <c r="Q1109" i="2"/>
  <c r="P1109" i="2"/>
  <c r="O1109" i="2"/>
  <c r="Q1108" i="2"/>
  <c r="P1108" i="2"/>
  <c r="O1108" i="2"/>
  <c r="Q1107" i="2"/>
  <c r="P1107" i="2"/>
  <c r="O1107" i="2"/>
  <c r="Q1106" i="2"/>
  <c r="P1106" i="2"/>
  <c r="O1106" i="2"/>
  <c r="Q1105" i="2"/>
  <c r="P1105" i="2"/>
  <c r="O1105" i="2"/>
  <c r="Q1104" i="2"/>
  <c r="P1104" i="2"/>
  <c r="O1104" i="2"/>
  <c r="Q1103" i="2"/>
  <c r="P1103" i="2"/>
  <c r="O1103" i="2"/>
  <c r="Q1102" i="2"/>
  <c r="P1102" i="2"/>
  <c r="O1102" i="2"/>
  <c r="Q1101" i="2"/>
  <c r="P1101" i="2"/>
  <c r="O1101" i="2"/>
  <c r="Q1100" i="2"/>
  <c r="P1100" i="2"/>
  <c r="O1100" i="2"/>
  <c r="Q1099" i="2"/>
  <c r="P1099" i="2"/>
  <c r="O1099" i="2"/>
  <c r="Q1098" i="2"/>
  <c r="P1098" i="2"/>
  <c r="O1098" i="2"/>
  <c r="Q1097" i="2"/>
  <c r="P1097" i="2"/>
  <c r="O1097" i="2"/>
  <c r="Q1096" i="2"/>
  <c r="P1096" i="2"/>
  <c r="O1096" i="2"/>
  <c r="Q1095" i="2"/>
  <c r="P1095" i="2"/>
  <c r="O1095" i="2"/>
  <c r="Q1094" i="2"/>
  <c r="P1094" i="2"/>
  <c r="O1094" i="2"/>
  <c r="Q1093" i="2"/>
  <c r="P1093" i="2"/>
  <c r="O1093" i="2"/>
  <c r="Q1092" i="2"/>
  <c r="P1092" i="2"/>
  <c r="O1092" i="2"/>
  <c r="Q1091" i="2"/>
  <c r="P1091" i="2"/>
  <c r="O1091" i="2"/>
  <c r="Q1090" i="2"/>
  <c r="P1090" i="2"/>
  <c r="O1090" i="2"/>
  <c r="Q1089" i="2"/>
  <c r="P1089" i="2"/>
  <c r="O1089" i="2"/>
  <c r="Q1088" i="2"/>
  <c r="P1088" i="2"/>
  <c r="O1088" i="2"/>
  <c r="Q1087" i="2"/>
  <c r="P1087" i="2"/>
  <c r="O1087" i="2"/>
  <c r="Q1086" i="2"/>
  <c r="P1086" i="2"/>
  <c r="O1086" i="2"/>
  <c r="Q1085" i="2"/>
  <c r="P1085" i="2"/>
  <c r="O1085" i="2"/>
  <c r="Q1084" i="2"/>
  <c r="P1084" i="2"/>
  <c r="O1084" i="2"/>
  <c r="Q1083" i="2"/>
  <c r="P1083" i="2"/>
  <c r="O1083" i="2"/>
  <c r="Q1082" i="2"/>
  <c r="P1082" i="2"/>
  <c r="O1082" i="2"/>
  <c r="Q1081" i="2"/>
  <c r="P1081" i="2"/>
  <c r="O1081" i="2"/>
  <c r="Q1080" i="2"/>
  <c r="P1080" i="2"/>
  <c r="O1080" i="2"/>
  <c r="Q1079" i="2"/>
  <c r="P1079" i="2"/>
  <c r="O1079" i="2"/>
  <c r="Q1078" i="2"/>
  <c r="P1078" i="2"/>
  <c r="O1078" i="2"/>
  <c r="Q1077" i="2"/>
  <c r="P1077" i="2"/>
  <c r="O1077" i="2"/>
  <c r="Q1076" i="2"/>
  <c r="P1076" i="2"/>
  <c r="O1076" i="2"/>
  <c r="Q1075" i="2"/>
  <c r="P1075" i="2"/>
  <c r="O1075" i="2"/>
  <c r="Q1074" i="2"/>
  <c r="P1074" i="2"/>
  <c r="O1074" i="2"/>
  <c r="Q1073" i="2"/>
  <c r="P1073" i="2"/>
  <c r="O1073" i="2"/>
  <c r="Q1072" i="2"/>
  <c r="P1072" i="2"/>
  <c r="O1072" i="2"/>
  <c r="Q1071" i="2"/>
  <c r="P1071" i="2"/>
  <c r="O1071" i="2"/>
  <c r="Q1070" i="2"/>
  <c r="P1070" i="2"/>
  <c r="O1070" i="2"/>
  <c r="Q1069" i="2"/>
  <c r="P1069" i="2"/>
  <c r="O1069" i="2"/>
  <c r="Q1068" i="2"/>
  <c r="P1068" i="2"/>
  <c r="O1068" i="2"/>
  <c r="Q1067" i="2"/>
  <c r="P1067" i="2"/>
  <c r="O1067" i="2"/>
  <c r="Q1066" i="2"/>
  <c r="P1066" i="2"/>
  <c r="O1066" i="2"/>
  <c r="Q1065" i="2"/>
  <c r="P1065" i="2"/>
  <c r="O1065" i="2"/>
  <c r="Q1064" i="2"/>
  <c r="P1064" i="2"/>
  <c r="O1064" i="2"/>
  <c r="Q1063" i="2"/>
  <c r="P1063" i="2"/>
  <c r="O1063" i="2"/>
  <c r="Q1062" i="2"/>
  <c r="P1062" i="2"/>
  <c r="O1062" i="2"/>
  <c r="Q1061" i="2"/>
  <c r="P1061" i="2"/>
  <c r="O1061" i="2"/>
  <c r="Q1060" i="2"/>
  <c r="P1060" i="2"/>
  <c r="O1060" i="2"/>
  <c r="Q1059" i="2"/>
  <c r="P1059" i="2"/>
  <c r="O1059" i="2"/>
  <c r="Q1058" i="2"/>
  <c r="P1058" i="2"/>
  <c r="O1058" i="2"/>
  <c r="Q1057" i="2"/>
  <c r="P1057" i="2"/>
  <c r="O1057" i="2"/>
  <c r="Q1056" i="2"/>
  <c r="P1056" i="2"/>
  <c r="O1056" i="2"/>
  <c r="Q1055" i="2"/>
  <c r="P1055" i="2"/>
  <c r="O1055" i="2"/>
  <c r="Q1054" i="2"/>
  <c r="P1054" i="2"/>
  <c r="O1054" i="2"/>
  <c r="Q1053" i="2"/>
  <c r="P1053" i="2"/>
  <c r="O1053" i="2"/>
  <c r="Q1052" i="2"/>
  <c r="P1052" i="2"/>
  <c r="O1052" i="2"/>
  <c r="Q1051" i="2"/>
  <c r="P1051" i="2"/>
  <c r="O1051" i="2"/>
  <c r="Q1050" i="2"/>
  <c r="P1050" i="2"/>
  <c r="O1050" i="2"/>
  <c r="Q1049" i="2"/>
  <c r="P1049" i="2"/>
  <c r="O1049" i="2"/>
  <c r="Q1048" i="2"/>
  <c r="P1048" i="2"/>
  <c r="O1048" i="2"/>
  <c r="Q1047" i="2"/>
  <c r="P1047" i="2"/>
  <c r="O1047" i="2"/>
  <c r="Q1046" i="2"/>
  <c r="P1046" i="2"/>
  <c r="O1046" i="2"/>
  <c r="Q1045" i="2"/>
  <c r="P1045" i="2"/>
  <c r="O1045" i="2"/>
  <c r="Q1044" i="2"/>
  <c r="P1044" i="2"/>
  <c r="O1044" i="2"/>
  <c r="Q1043" i="2"/>
  <c r="P1043" i="2"/>
  <c r="O1043" i="2"/>
  <c r="Q1042" i="2"/>
  <c r="P1042" i="2"/>
  <c r="O1042" i="2"/>
  <c r="Q1041" i="2"/>
  <c r="P1041" i="2"/>
  <c r="O1041" i="2"/>
  <c r="Q1040" i="2"/>
  <c r="P1040" i="2"/>
  <c r="O1040" i="2"/>
  <c r="Q1039" i="2"/>
  <c r="P1039" i="2"/>
  <c r="O1039" i="2"/>
  <c r="Q1038" i="2"/>
  <c r="P1038" i="2"/>
  <c r="O1038" i="2"/>
  <c r="Q1037" i="2"/>
  <c r="P1037" i="2"/>
  <c r="O1037" i="2"/>
  <c r="Q1036" i="2"/>
  <c r="P1036" i="2"/>
  <c r="O1036" i="2"/>
  <c r="Q1035" i="2"/>
  <c r="P1035" i="2"/>
  <c r="O1035" i="2"/>
  <c r="Q1034" i="2"/>
  <c r="P1034" i="2"/>
  <c r="O1034" i="2"/>
  <c r="Q1033" i="2"/>
  <c r="P1033" i="2"/>
  <c r="O1033" i="2"/>
  <c r="Q1032" i="2"/>
  <c r="P1032" i="2"/>
  <c r="O1032" i="2"/>
  <c r="Q1031" i="2"/>
  <c r="P1031" i="2"/>
  <c r="O1031" i="2"/>
  <c r="Q1030" i="2"/>
  <c r="P1030" i="2"/>
  <c r="O1030" i="2"/>
  <c r="Q1029" i="2"/>
  <c r="P1029" i="2"/>
  <c r="O1029" i="2"/>
  <c r="Q1028" i="2"/>
  <c r="P1028" i="2"/>
  <c r="O1028" i="2"/>
  <c r="Q1027" i="2"/>
  <c r="P1027" i="2"/>
  <c r="O1027" i="2"/>
  <c r="Q1026" i="2"/>
  <c r="P1026" i="2"/>
  <c r="O1026" i="2"/>
  <c r="Q1025" i="2"/>
  <c r="P1025" i="2"/>
  <c r="O1025" i="2"/>
  <c r="Q1024" i="2"/>
  <c r="P1024" i="2"/>
  <c r="O1024" i="2"/>
  <c r="Q1023" i="2"/>
  <c r="P1023" i="2"/>
  <c r="O1023" i="2"/>
  <c r="Q1022" i="2"/>
  <c r="P1022" i="2"/>
  <c r="O1022" i="2"/>
  <c r="Q1021" i="2"/>
  <c r="P1021" i="2"/>
  <c r="O1021" i="2"/>
  <c r="Q1020" i="2"/>
  <c r="P1020" i="2"/>
  <c r="O1020" i="2"/>
  <c r="Q1019" i="2"/>
  <c r="P1019" i="2"/>
  <c r="O1019" i="2"/>
  <c r="Q1018" i="2"/>
  <c r="P1018" i="2"/>
  <c r="O1018" i="2"/>
  <c r="Q1017" i="2"/>
  <c r="P1017" i="2"/>
  <c r="O1017" i="2"/>
  <c r="Q1016" i="2"/>
  <c r="P1016" i="2"/>
  <c r="O1016" i="2"/>
  <c r="Q1015" i="2"/>
  <c r="P1015" i="2"/>
  <c r="O1015" i="2"/>
  <c r="Q1014" i="2"/>
  <c r="P1014" i="2"/>
  <c r="O1014" i="2"/>
  <c r="Q1013" i="2"/>
  <c r="P1013" i="2"/>
  <c r="O1013" i="2"/>
  <c r="Q1012" i="2"/>
  <c r="P1012" i="2"/>
  <c r="O1012" i="2"/>
  <c r="Q1011" i="2"/>
  <c r="P1011" i="2"/>
  <c r="O1011" i="2"/>
  <c r="Q1010" i="2"/>
  <c r="P1010" i="2"/>
  <c r="O1010" i="2"/>
  <c r="Q1009" i="2"/>
  <c r="P1009" i="2"/>
  <c r="O1009" i="2"/>
  <c r="Q1008" i="2"/>
  <c r="P1008" i="2"/>
  <c r="O1008" i="2"/>
  <c r="Q1007" i="2"/>
  <c r="P1007" i="2"/>
  <c r="O1007" i="2"/>
  <c r="Q1006" i="2"/>
  <c r="P1006" i="2"/>
  <c r="O1006" i="2"/>
  <c r="Q1005" i="2"/>
  <c r="P1005" i="2"/>
  <c r="O1005" i="2"/>
  <c r="Q1004" i="2"/>
  <c r="P1004" i="2"/>
  <c r="O1004" i="2"/>
  <c r="Q1003" i="2"/>
  <c r="P1003" i="2"/>
  <c r="O1003" i="2"/>
  <c r="Q1002" i="2"/>
  <c r="P1002" i="2"/>
  <c r="O1002" i="2"/>
  <c r="Q1001" i="2"/>
  <c r="P1001" i="2"/>
  <c r="O1001" i="2"/>
  <c r="Q1000" i="2"/>
  <c r="P1000" i="2"/>
  <c r="O1000" i="2"/>
  <c r="Q999" i="2"/>
  <c r="P999" i="2"/>
  <c r="O999" i="2"/>
  <c r="Q998" i="2"/>
  <c r="P998" i="2"/>
  <c r="O998" i="2"/>
  <c r="Q997" i="2"/>
  <c r="P997" i="2"/>
  <c r="O997" i="2"/>
  <c r="Q996" i="2"/>
  <c r="P996" i="2"/>
  <c r="O996" i="2"/>
  <c r="Q995" i="2"/>
  <c r="P995" i="2"/>
  <c r="O995" i="2"/>
  <c r="Q994" i="2"/>
  <c r="P994" i="2"/>
  <c r="O994" i="2"/>
  <c r="Q993" i="2"/>
  <c r="P993" i="2"/>
  <c r="O993" i="2"/>
  <c r="Q992" i="2"/>
  <c r="P992" i="2"/>
  <c r="O992" i="2"/>
  <c r="Q991" i="2"/>
  <c r="P991" i="2"/>
  <c r="O991" i="2"/>
  <c r="Q990" i="2"/>
  <c r="P990" i="2"/>
  <c r="O990" i="2"/>
  <c r="Q989" i="2"/>
  <c r="P989" i="2"/>
  <c r="O989" i="2"/>
  <c r="Q988" i="2"/>
  <c r="P988" i="2"/>
  <c r="O988" i="2"/>
  <c r="Q987" i="2"/>
  <c r="P987" i="2"/>
  <c r="O987" i="2"/>
  <c r="Q986" i="2"/>
  <c r="P986" i="2"/>
  <c r="O986" i="2"/>
  <c r="Q985" i="2"/>
  <c r="P985" i="2"/>
  <c r="O985" i="2"/>
  <c r="Q984" i="2"/>
  <c r="P984" i="2"/>
  <c r="O984" i="2"/>
  <c r="Q983" i="2"/>
  <c r="P983" i="2"/>
  <c r="O983" i="2"/>
  <c r="Q982" i="2"/>
  <c r="P982" i="2"/>
  <c r="O982" i="2"/>
  <c r="Q981" i="2"/>
  <c r="P981" i="2"/>
  <c r="O981" i="2"/>
  <c r="Q980" i="2"/>
  <c r="P980" i="2"/>
  <c r="O980" i="2"/>
  <c r="Q979" i="2"/>
  <c r="P979" i="2"/>
  <c r="O979" i="2"/>
  <c r="Q978" i="2"/>
  <c r="P978" i="2"/>
  <c r="O978" i="2"/>
  <c r="Q977" i="2"/>
  <c r="P977" i="2"/>
  <c r="O977" i="2"/>
  <c r="Q976" i="2"/>
  <c r="P976" i="2"/>
  <c r="O976" i="2"/>
  <c r="Q975" i="2"/>
  <c r="P975" i="2"/>
  <c r="O975" i="2"/>
  <c r="Q974" i="2"/>
  <c r="P974" i="2"/>
  <c r="O974" i="2"/>
  <c r="Q973" i="2"/>
  <c r="P973" i="2"/>
  <c r="O973" i="2"/>
  <c r="Q972" i="2"/>
  <c r="P972" i="2"/>
  <c r="O972" i="2"/>
  <c r="Q971" i="2"/>
  <c r="P971" i="2"/>
  <c r="O971" i="2"/>
  <c r="Q970" i="2"/>
  <c r="P970" i="2"/>
  <c r="O970" i="2"/>
  <c r="Q969" i="2"/>
  <c r="P969" i="2"/>
  <c r="O969" i="2"/>
  <c r="Q968" i="2"/>
  <c r="P968" i="2"/>
  <c r="O968" i="2"/>
  <c r="Q967" i="2"/>
  <c r="P967" i="2"/>
  <c r="O967" i="2"/>
  <c r="Q966" i="2"/>
  <c r="P966" i="2"/>
  <c r="O966" i="2"/>
  <c r="Q965" i="2"/>
  <c r="P965" i="2"/>
  <c r="O965" i="2"/>
  <c r="Q964" i="2"/>
  <c r="P964" i="2"/>
  <c r="O964" i="2"/>
  <c r="Q963" i="2"/>
  <c r="P963" i="2"/>
  <c r="O963" i="2"/>
  <c r="Q962" i="2"/>
  <c r="P962" i="2"/>
  <c r="O962" i="2"/>
  <c r="Q961" i="2"/>
  <c r="P961" i="2"/>
  <c r="O961" i="2"/>
  <c r="Q960" i="2"/>
  <c r="P960" i="2"/>
  <c r="O960" i="2"/>
  <c r="Q959" i="2"/>
  <c r="P959" i="2"/>
  <c r="O959" i="2"/>
  <c r="Q958" i="2"/>
  <c r="P958" i="2"/>
  <c r="O958" i="2"/>
  <c r="Q957" i="2"/>
  <c r="P957" i="2"/>
  <c r="O957" i="2"/>
  <c r="Q956" i="2"/>
  <c r="P956" i="2"/>
  <c r="O956" i="2"/>
  <c r="Q955" i="2"/>
  <c r="P955" i="2"/>
  <c r="O955" i="2"/>
  <c r="Q954" i="2"/>
  <c r="P954" i="2"/>
  <c r="O954" i="2"/>
  <c r="Q953" i="2"/>
  <c r="P953" i="2"/>
  <c r="O953" i="2"/>
  <c r="Q952" i="2"/>
  <c r="P952" i="2"/>
  <c r="O952" i="2"/>
  <c r="Q951" i="2"/>
  <c r="P951" i="2"/>
  <c r="O951" i="2"/>
  <c r="Q950" i="2"/>
  <c r="P950" i="2"/>
  <c r="O950" i="2"/>
  <c r="Q949" i="2"/>
  <c r="P949" i="2"/>
  <c r="O949" i="2"/>
  <c r="Q948" i="2"/>
  <c r="P948" i="2"/>
  <c r="O948" i="2"/>
  <c r="Q947" i="2"/>
  <c r="P947" i="2"/>
  <c r="O947" i="2"/>
  <c r="Q946" i="2"/>
  <c r="P946" i="2"/>
  <c r="O946" i="2"/>
  <c r="Q945" i="2"/>
  <c r="P945" i="2"/>
  <c r="O945" i="2"/>
  <c r="Q944" i="2"/>
  <c r="P944" i="2"/>
  <c r="O944" i="2"/>
  <c r="Q943" i="2"/>
  <c r="P943" i="2"/>
  <c r="O943" i="2"/>
  <c r="Q942" i="2"/>
  <c r="P942" i="2"/>
  <c r="O942" i="2"/>
  <c r="Q941" i="2"/>
  <c r="P941" i="2"/>
  <c r="O941" i="2"/>
  <c r="Q940" i="2"/>
  <c r="P940" i="2"/>
  <c r="O940" i="2"/>
  <c r="Q939" i="2"/>
  <c r="P939" i="2"/>
  <c r="O939" i="2"/>
  <c r="Q938" i="2"/>
  <c r="P938" i="2"/>
  <c r="O938" i="2"/>
  <c r="Q937" i="2"/>
  <c r="P937" i="2"/>
  <c r="O937" i="2"/>
  <c r="Q936" i="2"/>
  <c r="P936" i="2"/>
  <c r="O936" i="2"/>
  <c r="Q935" i="2"/>
  <c r="P935" i="2"/>
  <c r="O935" i="2"/>
  <c r="Q934" i="2"/>
  <c r="P934" i="2"/>
  <c r="O934" i="2"/>
  <c r="Q933" i="2"/>
  <c r="P933" i="2"/>
  <c r="O933" i="2"/>
  <c r="Q932" i="2"/>
  <c r="P932" i="2"/>
  <c r="O932" i="2"/>
  <c r="Q931" i="2"/>
  <c r="P931" i="2"/>
  <c r="O931" i="2"/>
  <c r="Q930" i="2"/>
  <c r="P930" i="2"/>
  <c r="O930" i="2"/>
  <c r="Q929" i="2"/>
  <c r="P929" i="2"/>
  <c r="O929" i="2"/>
  <c r="Q928" i="2"/>
  <c r="P928" i="2"/>
  <c r="O928" i="2"/>
  <c r="Q927" i="2"/>
  <c r="P927" i="2"/>
  <c r="O927" i="2"/>
  <c r="Q926" i="2"/>
  <c r="P926" i="2"/>
  <c r="O926" i="2"/>
  <c r="Q925" i="2"/>
  <c r="P925" i="2"/>
  <c r="O925" i="2"/>
  <c r="Q924" i="2"/>
  <c r="P924" i="2"/>
  <c r="O924" i="2"/>
  <c r="Q923" i="2"/>
  <c r="P923" i="2"/>
  <c r="O923" i="2"/>
  <c r="Q922" i="2"/>
  <c r="P922" i="2"/>
  <c r="O922" i="2"/>
  <c r="Q921" i="2"/>
  <c r="P921" i="2"/>
  <c r="O921" i="2"/>
  <c r="Q920" i="2"/>
  <c r="P920" i="2"/>
  <c r="O920" i="2"/>
  <c r="Q919" i="2"/>
  <c r="P919" i="2"/>
  <c r="O919" i="2"/>
  <c r="Q918" i="2"/>
  <c r="P918" i="2"/>
  <c r="O918" i="2"/>
  <c r="Q917" i="2"/>
  <c r="P917" i="2"/>
  <c r="O917" i="2"/>
  <c r="Q916" i="2"/>
  <c r="P916" i="2"/>
  <c r="O916" i="2"/>
  <c r="Q915" i="2"/>
  <c r="P915" i="2"/>
  <c r="O915" i="2"/>
  <c r="Q914" i="2"/>
  <c r="P914" i="2"/>
  <c r="O914" i="2"/>
  <c r="Q913" i="2"/>
  <c r="P913" i="2"/>
  <c r="O913" i="2"/>
  <c r="Q912" i="2"/>
  <c r="P912" i="2"/>
  <c r="O912" i="2"/>
  <c r="Q911" i="2"/>
  <c r="P911" i="2"/>
  <c r="O911" i="2"/>
  <c r="Q910" i="2"/>
  <c r="P910" i="2"/>
  <c r="O910" i="2"/>
  <c r="Q909" i="2"/>
  <c r="P909" i="2"/>
  <c r="O909" i="2"/>
  <c r="Q908" i="2"/>
  <c r="P908" i="2"/>
  <c r="O908" i="2"/>
  <c r="Q907" i="2"/>
  <c r="P907" i="2"/>
  <c r="O907" i="2"/>
  <c r="Q906" i="2"/>
  <c r="P906" i="2"/>
  <c r="O906" i="2"/>
  <c r="Q905" i="2"/>
  <c r="P905" i="2"/>
  <c r="O905" i="2"/>
  <c r="Q904" i="2"/>
  <c r="P904" i="2"/>
  <c r="O904" i="2"/>
  <c r="Q903" i="2"/>
  <c r="P903" i="2"/>
  <c r="O903" i="2"/>
  <c r="Q902" i="2"/>
  <c r="P902" i="2"/>
  <c r="O902" i="2"/>
  <c r="Q901" i="2"/>
  <c r="P901" i="2"/>
  <c r="O901" i="2"/>
  <c r="Q900" i="2"/>
  <c r="P900" i="2"/>
  <c r="O900" i="2"/>
  <c r="Q899" i="2"/>
  <c r="P899" i="2"/>
  <c r="O899" i="2"/>
  <c r="Q898" i="2"/>
  <c r="P898" i="2"/>
  <c r="O898" i="2"/>
  <c r="Q897" i="2"/>
  <c r="P897" i="2"/>
  <c r="O897" i="2"/>
  <c r="Q896" i="2"/>
  <c r="P896" i="2"/>
  <c r="O896" i="2"/>
  <c r="Q895" i="2"/>
  <c r="P895" i="2"/>
  <c r="O895" i="2"/>
  <c r="Q894" i="2"/>
  <c r="P894" i="2"/>
  <c r="O894" i="2"/>
  <c r="Q893" i="2"/>
  <c r="P893" i="2"/>
  <c r="O893" i="2"/>
  <c r="Q892" i="2"/>
  <c r="P892" i="2"/>
  <c r="O892" i="2"/>
  <c r="Q891" i="2"/>
  <c r="P891" i="2"/>
  <c r="O891" i="2"/>
  <c r="Q890" i="2"/>
  <c r="P890" i="2"/>
  <c r="O890" i="2"/>
  <c r="Q889" i="2"/>
  <c r="P889" i="2"/>
  <c r="O889" i="2"/>
  <c r="Q888" i="2"/>
  <c r="P888" i="2"/>
  <c r="O888" i="2"/>
  <c r="Q887" i="2"/>
  <c r="P887" i="2"/>
  <c r="O887" i="2"/>
  <c r="Q886" i="2"/>
  <c r="P886" i="2"/>
  <c r="O886" i="2"/>
  <c r="Q885" i="2"/>
  <c r="P885" i="2"/>
  <c r="O885" i="2"/>
  <c r="Q884" i="2"/>
  <c r="P884" i="2"/>
  <c r="O884" i="2"/>
  <c r="Q883" i="2"/>
  <c r="P883" i="2"/>
  <c r="O883" i="2"/>
  <c r="Q882" i="2"/>
  <c r="P882" i="2"/>
  <c r="O882" i="2"/>
  <c r="Q881" i="2"/>
  <c r="P881" i="2"/>
  <c r="O881" i="2"/>
  <c r="Q880" i="2"/>
  <c r="P880" i="2"/>
  <c r="O880" i="2"/>
  <c r="Q879" i="2"/>
  <c r="P879" i="2"/>
  <c r="O879" i="2"/>
  <c r="Q878" i="2"/>
  <c r="P878" i="2"/>
  <c r="O878" i="2"/>
  <c r="Q877" i="2"/>
  <c r="P877" i="2"/>
  <c r="O877" i="2"/>
  <c r="Q876" i="2"/>
  <c r="P876" i="2"/>
  <c r="O876" i="2"/>
  <c r="Q875" i="2"/>
  <c r="P875" i="2"/>
  <c r="O875" i="2"/>
  <c r="Q874" i="2"/>
  <c r="P874" i="2"/>
  <c r="O874" i="2"/>
  <c r="Q873" i="2"/>
  <c r="P873" i="2"/>
  <c r="O873" i="2"/>
  <c r="Q872" i="2"/>
  <c r="P872" i="2"/>
  <c r="O872" i="2"/>
  <c r="Q871" i="2"/>
  <c r="P871" i="2"/>
  <c r="O871" i="2"/>
  <c r="Q870" i="2"/>
  <c r="P870" i="2"/>
  <c r="O870" i="2"/>
  <c r="Q869" i="2"/>
  <c r="P869" i="2"/>
  <c r="O869" i="2"/>
  <c r="Q868" i="2"/>
  <c r="P868" i="2"/>
  <c r="O868" i="2"/>
  <c r="Q867" i="2"/>
  <c r="P867" i="2"/>
  <c r="O867" i="2"/>
  <c r="Q866" i="2"/>
  <c r="P866" i="2"/>
  <c r="O866" i="2"/>
  <c r="Q865" i="2"/>
  <c r="P865" i="2"/>
  <c r="O865" i="2"/>
  <c r="Q864" i="2"/>
  <c r="P864" i="2"/>
  <c r="O864" i="2"/>
  <c r="Q863" i="2"/>
  <c r="P863" i="2"/>
  <c r="O863" i="2"/>
  <c r="Q862" i="2"/>
  <c r="P862" i="2"/>
  <c r="O862" i="2"/>
  <c r="Q861" i="2"/>
  <c r="P861" i="2"/>
  <c r="O861" i="2"/>
  <c r="Q860" i="2"/>
  <c r="P860" i="2"/>
  <c r="O860" i="2"/>
  <c r="Q859" i="2"/>
  <c r="P859" i="2"/>
  <c r="O859" i="2"/>
  <c r="Q858" i="2"/>
  <c r="P858" i="2"/>
  <c r="O858" i="2"/>
  <c r="Q857" i="2"/>
  <c r="P857" i="2"/>
  <c r="O857" i="2"/>
  <c r="Q856" i="2"/>
  <c r="P856" i="2"/>
  <c r="O856" i="2"/>
  <c r="Q855" i="2"/>
  <c r="P855" i="2"/>
  <c r="O855" i="2"/>
  <c r="Q854" i="2"/>
  <c r="P854" i="2"/>
  <c r="O854" i="2"/>
  <c r="Q853" i="2"/>
  <c r="P853" i="2"/>
  <c r="O853" i="2"/>
  <c r="Q852" i="2"/>
  <c r="P852" i="2"/>
  <c r="O852" i="2"/>
  <c r="Q851" i="2"/>
  <c r="P851" i="2"/>
  <c r="O851" i="2"/>
  <c r="Q850" i="2"/>
  <c r="P850" i="2"/>
  <c r="O850" i="2"/>
  <c r="Q849" i="2"/>
  <c r="P849" i="2"/>
  <c r="O849" i="2"/>
  <c r="Q848" i="2"/>
  <c r="P848" i="2"/>
  <c r="O848" i="2"/>
  <c r="Q847" i="2"/>
  <c r="P847" i="2"/>
  <c r="O847" i="2"/>
  <c r="Q846" i="2"/>
  <c r="P846" i="2"/>
  <c r="O846" i="2"/>
  <c r="Q845" i="2"/>
  <c r="P845" i="2"/>
  <c r="O845" i="2"/>
  <c r="Q844" i="2"/>
  <c r="P844" i="2"/>
  <c r="O844" i="2"/>
  <c r="Q843" i="2"/>
  <c r="P843" i="2"/>
  <c r="O843" i="2"/>
  <c r="Q842" i="2"/>
  <c r="P842" i="2"/>
  <c r="O842" i="2"/>
  <c r="Q841" i="2"/>
  <c r="P841" i="2"/>
  <c r="O841" i="2"/>
  <c r="Q840" i="2"/>
  <c r="P840" i="2"/>
  <c r="O840" i="2"/>
  <c r="Q839" i="2"/>
  <c r="P839" i="2"/>
  <c r="O839" i="2"/>
  <c r="Q838" i="2"/>
  <c r="P838" i="2"/>
  <c r="O838" i="2"/>
  <c r="Q837" i="2"/>
  <c r="P837" i="2"/>
  <c r="O837" i="2"/>
  <c r="Q836" i="2"/>
  <c r="P836" i="2"/>
  <c r="O836" i="2"/>
  <c r="Q835" i="2"/>
  <c r="P835" i="2"/>
  <c r="O835" i="2"/>
  <c r="Q834" i="2"/>
  <c r="P834" i="2"/>
  <c r="O834" i="2"/>
  <c r="Q833" i="2"/>
  <c r="P833" i="2"/>
  <c r="O833" i="2"/>
  <c r="Q832" i="2"/>
  <c r="P832" i="2"/>
  <c r="O832" i="2"/>
  <c r="Q831" i="2"/>
  <c r="P831" i="2"/>
  <c r="O831" i="2"/>
  <c r="Q830" i="2"/>
  <c r="P830" i="2"/>
  <c r="O830" i="2"/>
  <c r="Q829" i="2"/>
  <c r="P829" i="2"/>
  <c r="O829" i="2"/>
  <c r="Q828" i="2"/>
  <c r="P828" i="2"/>
  <c r="O828" i="2"/>
  <c r="Q827" i="2"/>
  <c r="P827" i="2"/>
  <c r="O827" i="2"/>
  <c r="Q826" i="2"/>
  <c r="P826" i="2"/>
  <c r="O826" i="2"/>
  <c r="Q825" i="2"/>
  <c r="P825" i="2"/>
  <c r="O825" i="2"/>
  <c r="Q824" i="2"/>
  <c r="P824" i="2"/>
  <c r="O824" i="2"/>
  <c r="Q823" i="2"/>
  <c r="P823" i="2"/>
  <c r="O823" i="2"/>
  <c r="Q822" i="2"/>
  <c r="P822" i="2"/>
  <c r="O822" i="2"/>
  <c r="Q821" i="2"/>
  <c r="P821" i="2"/>
  <c r="O821" i="2"/>
  <c r="Q820" i="2"/>
  <c r="P820" i="2"/>
  <c r="O820" i="2"/>
  <c r="Q819" i="2"/>
  <c r="P819" i="2"/>
  <c r="O819" i="2"/>
  <c r="Q818" i="2"/>
  <c r="P818" i="2"/>
  <c r="O818" i="2"/>
  <c r="Q817" i="2"/>
  <c r="P817" i="2"/>
  <c r="O817" i="2"/>
  <c r="Q816" i="2"/>
  <c r="P816" i="2"/>
  <c r="O816" i="2"/>
  <c r="Q815" i="2"/>
  <c r="P815" i="2"/>
  <c r="O815" i="2"/>
  <c r="Q814" i="2"/>
  <c r="P814" i="2"/>
  <c r="O814" i="2"/>
  <c r="Q813" i="2"/>
  <c r="P813" i="2"/>
  <c r="O813" i="2"/>
  <c r="Q812" i="2"/>
  <c r="P812" i="2"/>
  <c r="O812" i="2"/>
  <c r="Q811" i="2"/>
  <c r="P811" i="2"/>
  <c r="O811" i="2"/>
  <c r="Q810" i="2"/>
  <c r="P810" i="2"/>
  <c r="O810" i="2"/>
  <c r="Q809" i="2"/>
  <c r="P809" i="2"/>
  <c r="O809" i="2"/>
  <c r="Q808" i="2"/>
  <c r="P808" i="2"/>
  <c r="O808" i="2"/>
  <c r="Q807" i="2"/>
  <c r="P807" i="2"/>
  <c r="O807" i="2"/>
  <c r="Q806" i="2"/>
  <c r="P806" i="2"/>
  <c r="O806" i="2"/>
  <c r="Q805" i="2"/>
  <c r="P805" i="2"/>
  <c r="O805" i="2"/>
  <c r="Q804" i="2"/>
  <c r="P804" i="2"/>
  <c r="O804" i="2"/>
  <c r="Q803" i="2"/>
  <c r="P803" i="2"/>
  <c r="O803" i="2"/>
  <c r="Q802" i="2"/>
  <c r="P802" i="2"/>
  <c r="O802" i="2"/>
  <c r="Q801" i="2"/>
  <c r="P801" i="2"/>
  <c r="O801" i="2"/>
  <c r="Q800" i="2"/>
  <c r="P800" i="2"/>
  <c r="O800" i="2"/>
  <c r="Q799" i="2"/>
  <c r="P799" i="2"/>
  <c r="O799" i="2"/>
  <c r="Q798" i="2"/>
  <c r="P798" i="2"/>
  <c r="O798" i="2"/>
  <c r="Q797" i="2"/>
  <c r="P797" i="2"/>
  <c r="O797" i="2"/>
  <c r="Q796" i="2"/>
  <c r="P796" i="2"/>
  <c r="O796" i="2"/>
  <c r="Q795" i="2"/>
  <c r="P795" i="2"/>
  <c r="O795" i="2"/>
  <c r="Q794" i="2"/>
  <c r="P794" i="2"/>
  <c r="O794" i="2"/>
  <c r="Q793" i="2"/>
  <c r="P793" i="2"/>
  <c r="O793" i="2"/>
  <c r="Q792" i="2"/>
  <c r="P792" i="2"/>
  <c r="O792" i="2"/>
  <c r="Q791" i="2"/>
  <c r="P791" i="2"/>
  <c r="O791" i="2"/>
  <c r="Q790" i="2"/>
  <c r="P790" i="2"/>
  <c r="O790" i="2"/>
  <c r="Q789" i="2"/>
  <c r="P789" i="2"/>
  <c r="O789" i="2"/>
  <c r="Q788" i="2"/>
  <c r="P788" i="2"/>
  <c r="O788" i="2"/>
  <c r="Q787" i="2"/>
  <c r="P787" i="2"/>
  <c r="O787" i="2"/>
  <c r="Q786" i="2"/>
  <c r="P786" i="2"/>
  <c r="O786" i="2"/>
  <c r="Q785" i="2"/>
  <c r="P785" i="2"/>
  <c r="O785" i="2"/>
  <c r="Q784" i="2"/>
  <c r="P784" i="2"/>
  <c r="O784" i="2"/>
  <c r="Q783" i="2"/>
  <c r="P783" i="2"/>
  <c r="O783" i="2"/>
  <c r="Q782" i="2"/>
  <c r="P782" i="2"/>
  <c r="O782" i="2"/>
  <c r="Q781" i="2"/>
  <c r="P781" i="2"/>
  <c r="O781" i="2"/>
  <c r="Q780" i="2"/>
  <c r="P780" i="2"/>
  <c r="O780" i="2"/>
  <c r="Q779" i="2"/>
  <c r="P779" i="2"/>
  <c r="O779" i="2"/>
  <c r="Q778" i="2"/>
  <c r="P778" i="2"/>
  <c r="O778" i="2"/>
  <c r="Q777" i="2"/>
  <c r="P777" i="2"/>
  <c r="O777" i="2"/>
  <c r="Q776" i="2"/>
  <c r="P776" i="2"/>
  <c r="O776" i="2"/>
  <c r="Q775" i="2"/>
  <c r="P775" i="2"/>
  <c r="O775" i="2"/>
  <c r="Q774" i="2"/>
  <c r="P774" i="2"/>
  <c r="O774" i="2"/>
  <c r="Q773" i="2"/>
  <c r="P773" i="2"/>
  <c r="O773" i="2"/>
  <c r="Q772" i="2"/>
  <c r="P772" i="2"/>
  <c r="O772" i="2"/>
  <c r="Q771" i="2"/>
  <c r="P771" i="2"/>
  <c r="O771" i="2"/>
  <c r="Q770" i="2"/>
  <c r="P770" i="2"/>
  <c r="O770" i="2"/>
  <c r="Q769" i="2"/>
  <c r="P769" i="2"/>
  <c r="O769" i="2"/>
  <c r="Q768" i="2"/>
  <c r="P768" i="2"/>
  <c r="O768" i="2"/>
  <c r="Q767" i="2"/>
  <c r="P767" i="2"/>
  <c r="O767" i="2"/>
  <c r="Q766" i="2"/>
  <c r="P766" i="2"/>
  <c r="O766" i="2"/>
  <c r="Q765" i="2"/>
  <c r="P765" i="2"/>
  <c r="O765" i="2"/>
  <c r="Q764" i="2"/>
  <c r="P764" i="2"/>
  <c r="O764" i="2"/>
  <c r="Q763" i="2"/>
  <c r="P763" i="2"/>
  <c r="O763" i="2"/>
  <c r="Q762" i="2"/>
  <c r="P762" i="2"/>
  <c r="O762" i="2"/>
  <c r="Q761" i="2"/>
  <c r="P761" i="2"/>
  <c r="O761" i="2"/>
  <c r="Q760" i="2"/>
  <c r="P760" i="2"/>
  <c r="O760" i="2"/>
  <c r="Q759" i="2"/>
  <c r="P759" i="2"/>
  <c r="O759" i="2"/>
  <c r="Q758" i="2"/>
  <c r="P758" i="2"/>
  <c r="O758" i="2"/>
  <c r="Q757" i="2"/>
  <c r="P757" i="2"/>
  <c r="O757" i="2"/>
  <c r="Q756" i="2"/>
  <c r="P756" i="2"/>
  <c r="O756" i="2"/>
  <c r="Q755" i="2"/>
  <c r="P755" i="2"/>
  <c r="O755" i="2"/>
  <c r="Q754" i="2"/>
  <c r="P754" i="2"/>
  <c r="O754" i="2"/>
  <c r="Q753" i="2"/>
  <c r="P753" i="2"/>
  <c r="O753" i="2"/>
  <c r="Q752" i="2"/>
  <c r="P752" i="2"/>
  <c r="O752" i="2"/>
  <c r="Q751" i="2"/>
  <c r="P751" i="2"/>
  <c r="O751" i="2"/>
  <c r="Q750" i="2"/>
  <c r="P750" i="2"/>
  <c r="O750" i="2"/>
  <c r="Q749" i="2"/>
  <c r="P749" i="2"/>
  <c r="O749" i="2"/>
  <c r="Q748" i="2"/>
  <c r="P748" i="2"/>
  <c r="O748" i="2"/>
  <c r="Q747" i="2"/>
  <c r="P747" i="2"/>
  <c r="O747" i="2"/>
  <c r="Q746" i="2"/>
  <c r="P746" i="2"/>
  <c r="O746" i="2"/>
  <c r="Q745" i="2"/>
  <c r="P745" i="2"/>
  <c r="O745" i="2"/>
  <c r="Q744" i="2"/>
  <c r="P744" i="2"/>
  <c r="O744" i="2"/>
  <c r="Q743" i="2"/>
  <c r="P743" i="2"/>
  <c r="O743" i="2"/>
  <c r="Q742" i="2"/>
  <c r="P742" i="2"/>
  <c r="O742" i="2"/>
  <c r="Q741" i="2"/>
  <c r="P741" i="2"/>
  <c r="O741" i="2"/>
  <c r="Q740" i="2"/>
  <c r="P740" i="2"/>
  <c r="O740" i="2"/>
  <c r="Q739" i="2"/>
  <c r="P739" i="2"/>
  <c r="O739" i="2"/>
  <c r="Q738" i="2"/>
  <c r="P738" i="2"/>
  <c r="O738" i="2"/>
  <c r="Q737" i="2"/>
  <c r="P737" i="2"/>
  <c r="O737" i="2"/>
  <c r="Q736" i="2"/>
  <c r="P736" i="2"/>
  <c r="O736" i="2"/>
  <c r="Q735" i="2"/>
  <c r="P735" i="2"/>
  <c r="O735" i="2"/>
  <c r="Q734" i="2"/>
  <c r="P734" i="2"/>
  <c r="O734" i="2"/>
  <c r="Q733" i="2"/>
  <c r="P733" i="2"/>
  <c r="O733" i="2"/>
  <c r="Q732" i="2"/>
  <c r="P732" i="2"/>
  <c r="O732" i="2"/>
  <c r="Q731" i="2"/>
  <c r="P731" i="2"/>
  <c r="O731" i="2"/>
  <c r="Q730" i="2"/>
  <c r="P730" i="2"/>
  <c r="O730" i="2"/>
  <c r="Q729" i="2"/>
  <c r="P729" i="2"/>
  <c r="O729" i="2"/>
  <c r="Q728" i="2"/>
  <c r="P728" i="2"/>
  <c r="O728" i="2"/>
  <c r="Q727" i="2"/>
  <c r="P727" i="2"/>
  <c r="O727" i="2"/>
  <c r="Q726" i="2"/>
  <c r="P726" i="2"/>
  <c r="O726" i="2"/>
  <c r="Q725" i="2"/>
  <c r="P725" i="2"/>
  <c r="O725" i="2"/>
  <c r="Q724" i="2"/>
  <c r="P724" i="2"/>
  <c r="O724" i="2"/>
  <c r="Q723" i="2"/>
  <c r="P723" i="2"/>
  <c r="O723" i="2"/>
  <c r="Q722" i="2"/>
  <c r="P722" i="2"/>
  <c r="O722" i="2"/>
  <c r="Q721" i="2"/>
  <c r="P721" i="2"/>
  <c r="O721" i="2"/>
  <c r="Q720" i="2"/>
  <c r="P720" i="2"/>
  <c r="O720" i="2"/>
  <c r="Q719" i="2"/>
  <c r="P719" i="2"/>
  <c r="O719" i="2"/>
  <c r="Q718" i="2"/>
  <c r="P718" i="2"/>
  <c r="O718" i="2"/>
  <c r="Q717" i="2"/>
  <c r="P717" i="2"/>
  <c r="O717" i="2"/>
  <c r="Q716" i="2"/>
  <c r="P716" i="2"/>
  <c r="O716" i="2"/>
  <c r="Q715" i="2"/>
  <c r="P715" i="2"/>
  <c r="O715" i="2"/>
  <c r="Q714" i="2"/>
  <c r="P714" i="2"/>
  <c r="O714" i="2"/>
  <c r="Q713" i="2"/>
  <c r="P713" i="2"/>
  <c r="O713" i="2"/>
  <c r="Q712" i="2"/>
  <c r="P712" i="2"/>
  <c r="O712" i="2"/>
  <c r="Q711" i="2"/>
  <c r="P711" i="2"/>
  <c r="O711" i="2"/>
  <c r="Q710" i="2"/>
  <c r="P710" i="2"/>
  <c r="O710" i="2"/>
  <c r="Q709" i="2"/>
  <c r="P709" i="2"/>
  <c r="O709" i="2"/>
  <c r="Q708" i="2"/>
  <c r="P708" i="2"/>
  <c r="O708" i="2"/>
  <c r="Q707" i="2"/>
  <c r="P707" i="2"/>
  <c r="O707" i="2"/>
  <c r="Q706" i="2"/>
  <c r="P706" i="2"/>
  <c r="O706" i="2"/>
  <c r="Q705" i="2"/>
  <c r="P705" i="2"/>
  <c r="O705" i="2"/>
  <c r="Q704" i="2"/>
  <c r="P704" i="2"/>
  <c r="O704" i="2"/>
  <c r="Q703" i="2"/>
  <c r="P703" i="2"/>
  <c r="O703" i="2"/>
  <c r="Q702" i="2"/>
  <c r="P702" i="2"/>
  <c r="O702" i="2"/>
  <c r="Q701" i="2"/>
  <c r="P701" i="2"/>
  <c r="O701" i="2"/>
  <c r="Q700" i="2"/>
  <c r="P700" i="2"/>
  <c r="O700" i="2"/>
  <c r="Q699" i="2"/>
  <c r="P699" i="2"/>
  <c r="O699" i="2"/>
  <c r="Q698" i="2"/>
  <c r="P698" i="2"/>
  <c r="O698" i="2"/>
  <c r="Q697" i="2"/>
  <c r="P697" i="2"/>
  <c r="O697" i="2"/>
  <c r="Q696" i="2"/>
  <c r="P696" i="2"/>
  <c r="O696" i="2"/>
  <c r="Q695" i="2"/>
  <c r="P695" i="2"/>
  <c r="O695" i="2"/>
  <c r="Q694" i="2"/>
  <c r="P694" i="2"/>
  <c r="O694" i="2"/>
  <c r="Q693" i="2"/>
  <c r="P693" i="2"/>
  <c r="O693" i="2"/>
  <c r="Q692" i="2"/>
  <c r="P692" i="2"/>
  <c r="O692" i="2"/>
  <c r="Q691" i="2"/>
  <c r="P691" i="2"/>
  <c r="O691" i="2"/>
  <c r="Q690" i="2"/>
  <c r="P690" i="2"/>
  <c r="O690" i="2"/>
  <c r="Q689" i="2"/>
  <c r="P689" i="2"/>
  <c r="O689" i="2"/>
  <c r="Q688" i="2"/>
  <c r="P688" i="2"/>
  <c r="O688" i="2"/>
  <c r="Q687" i="2"/>
  <c r="P687" i="2"/>
  <c r="O687" i="2"/>
  <c r="Q686" i="2"/>
  <c r="P686" i="2"/>
  <c r="O686" i="2"/>
  <c r="Q685" i="2"/>
  <c r="P685" i="2"/>
  <c r="O685" i="2"/>
  <c r="Q684" i="2"/>
  <c r="P684" i="2"/>
  <c r="O684" i="2"/>
  <c r="Q683" i="2"/>
  <c r="P683" i="2"/>
  <c r="O683" i="2"/>
  <c r="Q682" i="2"/>
  <c r="P682" i="2"/>
  <c r="O682" i="2"/>
  <c r="Q681" i="2"/>
  <c r="P681" i="2"/>
  <c r="O681" i="2"/>
  <c r="Q680" i="2"/>
  <c r="P680" i="2"/>
  <c r="O680" i="2"/>
  <c r="Q679" i="2"/>
  <c r="P679" i="2"/>
  <c r="O679" i="2"/>
  <c r="Q678" i="2"/>
  <c r="P678" i="2"/>
  <c r="O678" i="2"/>
  <c r="Q677" i="2"/>
  <c r="P677" i="2"/>
  <c r="O677" i="2"/>
  <c r="Q676" i="2"/>
  <c r="P676" i="2"/>
  <c r="O676" i="2"/>
  <c r="Q675" i="2"/>
  <c r="P675" i="2"/>
  <c r="O675" i="2"/>
  <c r="Q674" i="2"/>
  <c r="P674" i="2"/>
  <c r="O674" i="2"/>
  <c r="Q673" i="2"/>
  <c r="P673" i="2"/>
  <c r="O673" i="2"/>
  <c r="Q672" i="2"/>
  <c r="P672" i="2"/>
  <c r="O672" i="2"/>
  <c r="Q671" i="2"/>
  <c r="P671" i="2"/>
  <c r="O671" i="2"/>
  <c r="Q670" i="2"/>
  <c r="P670" i="2"/>
  <c r="O670" i="2"/>
  <c r="Q669" i="2"/>
  <c r="P669" i="2"/>
  <c r="O669" i="2"/>
  <c r="Q668" i="2"/>
  <c r="P668" i="2"/>
  <c r="O668" i="2"/>
  <c r="Q667" i="2"/>
  <c r="P667" i="2"/>
  <c r="O667" i="2"/>
  <c r="Q666" i="2"/>
  <c r="P666" i="2"/>
  <c r="O666" i="2"/>
  <c r="Q665" i="2"/>
  <c r="P665" i="2"/>
  <c r="O665" i="2"/>
  <c r="Q664" i="2"/>
  <c r="P664" i="2"/>
  <c r="O664" i="2"/>
  <c r="Q663" i="2"/>
  <c r="P663" i="2"/>
  <c r="O663" i="2"/>
  <c r="Q662" i="2"/>
  <c r="P662" i="2"/>
  <c r="O662" i="2"/>
  <c r="Q661" i="2"/>
  <c r="P661" i="2"/>
  <c r="O661" i="2"/>
  <c r="Q660" i="2"/>
  <c r="P660" i="2"/>
  <c r="O660" i="2"/>
  <c r="Q659" i="2"/>
  <c r="P659" i="2"/>
  <c r="O659" i="2"/>
  <c r="Q658" i="2"/>
  <c r="P658" i="2"/>
  <c r="O658" i="2"/>
  <c r="Q657" i="2"/>
  <c r="P657" i="2"/>
  <c r="O657" i="2"/>
  <c r="Q656" i="2"/>
  <c r="P656" i="2"/>
  <c r="O656" i="2"/>
  <c r="Q655" i="2"/>
  <c r="P655" i="2"/>
  <c r="O655" i="2"/>
  <c r="Q654" i="2"/>
  <c r="P654" i="2"/>
  <c r="O654" i="2"/>
  <c r="Q653" i="2"/>
  <c r="P653" i="2"/>
  <c r="O653" i="2"/>
  <c r="Q652" i="2"/>
  <c r="P652" i="2"/>
  <c r="O652" i="2"/>
  <c r="Q651" i="2"/>
  <c r="P651" i="2"/>
  <c r="O651" i="2"/>
  <c r="Q650" i="2"/>
  <c r="P650" i="2"/>
  <c r="O650" i="2"/>
  <c r="Q649" i="2"/>
  <c r="P649" i="2"/>
  <c r="O649" i="2"/>
  <c r="Q648" i="2"/>
  <c r="P648" i="2"/>
  <c r="O648" i="2"/>
  <c r="Q647" i="2"/>
  <c r="P647" i="2"/>
  <c r="O647" i="2"/>
  <c r="Q646" i="2"/>
  <c r="P646" i="2"/>
  <c r="O646" i="2"/>
  <c r="Q645" i="2"/>
  <c r="P645" i="2"/>
  <c r="O645" i="2"/>
  <c r="Q644" i="2"/>
  <c r="P644" i="2"/>
  <c r="O644" i="2"/>
  <c r="Q643" i="2"/>
  <c r="P643" i="2"/>
  <c r="O643" i="2"/>
  <c r="Q642" i="2"/>
  <c r="P642" i="2"/>
  <c r="O642" i="2"/>
  <c r="Q641" i="2"/>
  <c r="P641" i="2"/>
  <c r="O641" i="2"/>
  <c r="Q640" i="2"/>
  <c r="P640" i="2"/>
  <c r="O640" i="2"/>
  <c r="Q639" i="2"/>
  <c r="P639" i="2"/>
  <c r="O639" i="2"/>
  <c r="Q638" i="2"/>
  <c r="P638" i="2"/>
  <c r="O638" i="2"/>
  <c r="Q637" i="2"/>
  <c r="P637" i="2"/>
  <c r="O637" i="2"/>
  <c r="Q636" i="2"/>
  <c r="P636" i="2"/>
  <c r="O636" i="2"/>
  <c r="Q635" i="2"/>
  <c r="P635" i="2"/>
  <c r="O635" i="2"/>
  <c r="Q634" i="2"/>
  <c r="P634" i="2"/>
  <c r="O634" i="2"/>
  <c r="Q633" i="2"/>
  <c r="P633" i="2"/>
  <c r="O633" i="2"/>
  <c r="Q632" i="2"/>
  <c r="P632" i="2"/>
  <c r="O632" i="2"/>
  <c r="Q631" i="2"/>
  <c r="P631" i="2"/>
  <c r="O631" i="2"/>
  <c r="Q630" i="2"/>
  <c r="P630" i="2"/>
  <c r="O630" i="2"/>
  <c r="Q629" i="2"/>
  <c r="P629" i="2"/>
  <c r="O629" i="2"/>
  <c r="Q628" i="2"/>
  <c r="P628" i="2"/>
  <c r="O628" i="2"/>
  <c r="Q627" i="2"/>
  <c r="P627" i="2"/>
  <c r="O627" i="2"/>
  <c r="Q626" i="2"/>
  <c r="P626" i="2"/>
  <c r="O626" i="2"/>
  <c r="Q625" i="2"/>
  <c r="P625" i="2"/>
  <c r="O625" i="2"/>
  <c r="Q624" i="2"/>
  <c r="P624" i="2"/>
  <c r="O624" i="2"/>
  <c r="Q623" i="2"/>
  <c r="P623" i="2"/>
  <c r="O623" i="2"/>
  <c r="Q622" i="2"/>
  <c r="P622" i="2"/>
  <c r="O622" i="2"/>
  <c r="Q621" i="2"/>
  <c r="P621" i="2"/>
  <c r="O621" i="2"/>
  <c r="Q620" i="2"/>
  <c r="P620" i="2"/>
  <c r="O620" i="2"/>
  <c r="Q619" i="2"/>
  <c r="P619" i="2"/>
  <c r="O619" i="2"/>
  <c r="Q618" i="2"/>
  <c r="P618" i="2"/>
  <c r="O618" i="2"/>
  <c r="Q617" i="2"/>
  <c r="P617" i="2"/>
  <c r="O617" i="2"/>
  <c r="Q616" i="2"/>
  <c r="P616" i="2"/>
  <c r="O616" i="2"/>
  <c r="Q615" i="2"/>
  <c r="P615" i="2"/>
  <c r="O615" i="2"/>
  <c r="Q614" i="2"/>
  <c r="P614" i="2"/>
  <c r="O614" i="2"/>
  <c r="Q613" i="2"/>
  <c r="P613" i="2"/>
  <c r="O613" i="2"/>
  <c r="Q612" i="2"/>
  <c r="P612" i="2"/>
  <c r="O612" i="2"/>
  <c r="Q611" i="2"/>
  <c r="P611" i="2"/>
  <c r="O611" i="2"/>
  <c r="Q610" i="2"/>
  <c r="P610" i="2"/>
  <c r="O610" i="2"/>
  <c r="Q609" i="2"/>
  <c r="P609" i="2"/>
  <c r="O609" i="2"/>
  <c r="Q608" i="2"/>
  <c r="P608" i="2"/>
  <c r="O608" i="2"/>
  <c r="Q607" i="2"/>
  <c r="P607" i="2"/>
  <c r="O607" i="2"/>
  <c r="Q606" i="2"/>
  <c r="P606" i="2"/>
  <c r="O606" i="2"/>
  <c r="Q605" i="2"/>
  <c r="P605" i="2"/>
  <c r="O605" i="2"/>
  <c r="Q604" i="2"/>
  <c r="P604" i="2"/>
  <c r="O604" i="2"/>
  <c r="Q603" i="2"/>
  <c r="P603" i="2"/>
  <c r="O603" i="2"/>
  <c r="Q602" i="2"/>
  <c r="P602" i="2"/>
  <c r="O602" i="2"/>
  <c r="Q601" i="2"/>
  <c r="P601" i="2"/>
  <c r="O601" i="2"/>
  <c r="Q600" i="2"/>
  <c r="P600" i="2"/>
  <c r="O600" i="2"/>
  <c r="Q599" i="2"/>
  <c r="P599" i="2"/>
  <c r="O599" i="2"/>
  <c r="Q598" i="2"/>
  <c r="P598" i="2"/>
  <c r="O598" i="2"/>
  <c r="Q597" i="2"/>
  <c r="P597" i="2"/>
  <c r="O597" i="2"/>
  <c r="Q596" i="2"/>
  <c r="P596" i="2"/>
  <c r="O596" i="2"/>
  <c r="Q595" i="2"/>
  <c r="P595" i="2"/>
  <c r="O595" i="2"/>
  <c r="Q594" i="2"/>
  <c r="P594" i="2"/>
  <c r="O594" i="2"/>
  <c r="Q593" i="2"/>
  <c r="P593" i="2"/>
  <c r="O593" i="2"/>
  <c r="Q592" i="2"/>
  <c r="P592" i="2"/>
  <c r="O592" i="2"/>
  <c r="Q591" i="2"/>
  <c r="P591" i="2"/>
  <c r="O591" i="2"/>
  <c r="Q590" i="2"/>
  <c r="P590" i="2"/>
  <c r="O590" i="2"/>
  <c r="Q589" i="2"/>
  <c r="P589" i="2"/>
  <c r="O589" i="2"/>
  <c r="Q588" i="2"/>
  <c r="P588" i="2"/>
  <c r="O588" i="2"/>
  <c r="Q587" i="2"/>
  <c r="P587" i="2"/>
  <c r="O587" i="2"/>
  <c r="Q586" i="2"/>
  <c r="P586" i="2"/>
  <c r="O586" i="2"/>
  <c r="Q585" i="2"/>
  <c r="P585" i="2"/>
  <c r="O585" i="2"/>
  <c r="Q584" i="2"/>
  <c r="P584" i="2"/>
  <c r="O584" i="2"/>
  <c r="Q583" i="2"/>
  <c r="P583" i="2"/>
  <c r="O583" i="2"/>
  <c r="Q582" i="2"/>
  <c r="P582" i="2"/>
  <c r="O582" i="2"/>
  <c r="Q581" i="2"/>
  <c r="P581" i="2"/>
  <c r="O581" i="2"/>
  <c r="Q580" i="2"/>
  <c r="P580" i="2"/>
  <c r="O580" i="2"/>
  <c r="Q579" i="2"/>
  <c r="P579" i="2"/>
  <c r="O579" i="2"/>
  <c r="Q578" i="2"/>
  <c r="P578" i="2"/>
  <c r="O578" i="2"/>
  <c r="Q577" i="2"/>
  <c r="P577" i="2"/>
  <c r="O577" i="2"/>
  <c r="Q576" i="2"/>
  <c r="P576" i="2"/>
  <c r="O576" i="2"/>
  <c r="Q575" i="2"/>
  <c r="P575" i="2"/>
  <c r="O575" i="2"/>
  <c r="Q574" i="2"/>
  <c r="P574" i="2"/>
  <c r="O574" i="2"/>
  <c r="Q573" i="2"/>
  <c r="P573" i="2"/>
  <c r="O573" i="2"/>
  <c r="Q572" i="2"/>
  <c r="P572" i="2"/>
  <c r="O572" i="2"/>
  <c r="Q571" i="2"/>
  <c r="P571" i="2"/>
  <c r="O571" i="2"/>
  <c r="Q570" i="2"/>
  <c r="P570" i="2"/>
  <c r="O570" i="2"/>
  <c r="Q569" i="2"/>
  <c r="P569" i="2"/>
  <c r="O569" i="2"/>
  <c r="Q568" i="2"/>
  <c r="P568" i="2"/>
  <c r="O568" i="2"/>
  <c r="Q567" i="2"/>
  <c r="P567" i="2"/>
  <c r="O567" i="2"/>
  <c r="Q566" i="2"/>
  <c r="P566" i="2"/>
  <c r="O566" i="2"/>
  <c r="Q565" i="2"/>
  <c r="P565" i="2"/>
  <c r="O565" i="2"/>
  <c r="Q564" i="2"/>
  <c r="P564" i="2"/>
  <c r="O564" i="2"/>
  <c r="Q563" i="2"/>
  <c r="P563" i="2"/>
  <c r="O563" i="2"/>
  <c r="Q562" i="2"/>
  <c r="P562" i="2"/>
  <c r="O562" i="2"/>
  <c r="Q561" i="2"/>
  <c r="P561" i="2"/>
  <c r="O561" i="2"/>
  <c r="Q560" i="2"/>
  <c r="P560" i="2"/>
  <c r="O560" i="2"/>
  <c r="Q559" i="2"/>
  <c r="P559" i="2"/>
  <c r="O559" i="2"/>
  <c r="Q558" i="2"/>
  <c r="P558" i="2"/>
  <c r="O558" i="2"/>
  <c r="Q557" i="2"/>
  <c r="P557" i="2"/>
  <c r="O557" i="2"/>
  <c r="Q556" i="2"/>
  <c r="P556" i="2"/>
  <c r="O556" i="2"/>
  <c r="Q555" i="2"/>
  <c r="P555" i="2"/>
  <c r="O555" i="2"/>
  <c r="Q554" i="2"/>
  <c r="P554" i="2"/>
  <c r="O554" i="2"/>
  <c r="Q553" i="2"/>
  <c r="P553" i="2"/>
  <c r="O553" i="2"/>
  <c r="Q552" i="2"/>
  <c r="P552" i="2"/>
  <c r="O552" i="2"/>
  <c r="Q551" i="2"/>
  <c r="P551" i="2"/>
  <c r="O551" i="2"/>
  <c r="Q550" i="2"/>
  <c r="P550" i="2"/>
  <c r="O550" i="2"/>
  <c r="Q549" i="2"/>
  <c r="P549" i="2"/>
  <c r="O549" i="2"/>
  <c r="Q548" i="2"/>
  <c r="P548" i="2"/>
  <c r="O548" i="2"/>
  <c r="Q547" i="2"/>
  <c r="P547" i="2"/>
  <c r="O547" i="2"/>
  <c r="Q546" i="2"/>
  <c r="P546" i="2"/>
  <c r="O546" i="2"/>
  <c r="Q545" i="2"/>
  <c r="P545" i="2"/>
  <c r="O545" i="2"/>
  <c r="Q544" i="2"/>
  <c r="P544" i="2"/>
  <c r="O544" i="2"/>
  <c r="Q543" i="2"/>
  <c r="P543" i="2"/>
  <c r="O543" i="2"/>
  <c r="Q542" i="2"/>
  <c r="P542" i="2"/>
  <c r="O542" i="2"/>
  <c r="Q541" i="2"/>
  <c r="P541" i="2"/>
  <c r="O541" i="2"/>
  <c r="Q540" i="2"/>
  <c r="P540" i="2"/>
  <c r="O540" i="2"/>
  <c r="Q539" i="2"/>
  <c r="P539" i="2"/>
  <c r="O539" i="2"/>
  <c r="Q538" i="2"/>
  <c r="P538" i="2"/>
  <c r="O538" i="2"/>
  <c r="Q537" i="2"/>
  <c r="P537" i="2"/>
  <c r="O537" i="2"/>
  <c r="Q536" i="2"/>
  <c r="P536" i="2"/>
  <c r="O536" i="2"/>
  <c r="Q535" i="2"/>
  <c r="P535" i="2"/>
  <c r="O535" i="2"/>
  <c r="Q534" i="2"/>
  <c r="P534" i="2"/>
  <c r="O534" i="2"/>
  <c r="Q533" i="2"/>
  <c r="P533" i="2"/>
  <c r="O533" i="2"/>
  <c r="Q532" i="2"/>
  <c r="P532" i="2"/>
  <c r="O532" i="2"/>
  <c r="Q531" i="2"/>
  <c r="P531" i="2"/>
  <c r="O531" i="2"/>
  <c r="Q530" i="2"/>
  <c r="P530" i="2"/>
  <c r="O530" i="2"/>
  <c r="Q529" i="2"/>
  <c r="P529" i="2"/>
  <c r="O529" i="2"/>
  <c r="Q528" i="2"/>
  <c r="P528" i="2"/>
  <c r="O528" i="2"/>
  <c r="Q527" i="2"/>
  <c r="P527" i="2"/>
  <c r="O527" i="2"/>
  <c r="Q526" i="2"/>
  <c r="P526" i="2"/>
  <c r="O526" i="2"/>
  <c r="Q525" i="2"/>
  <c r="P525" i="2"/>
  <c r="O525" i="2"/>
  <c r="Q524" i="2"/>
  <c r="P524" i="2"/>
  <c r="O524" i="2"/>
  <c r="Q523" i="2"/>
  <c r="P523" i="2"/>
  <c r="O523" i="2"/>
  <c r="Q522" i="2"/>
  <c r="P522" i="2"/>
  <c r="O522" i="2"/>
  <c r="Q521" i="2"/>
  <c r="P521" i="2"/>
  <c r="O521" i="2"/>
  <c r="Q520" i="2"/>
  <c r="P520" i="2"/>
  <c r="O520" i="2"/>
  <c r="Q519" i="2"/>
  <c r="P519" i="2"/>
  <c r="O519" i="2"/>
  <c r="Q518" i="2"/>
  <c r="P518" i="2"/>
  <c r="O518" i="2"/>
  <c r="Q517" i="2"/>
  <c r="P517" i="2"/>
  <c r="O517" i="2"/>
  <c r="Q516" i="2"/>
  <c r="P516" i="2"/>
  <c r="O516" i="2"/>
  <c r="Q515" i="2"/>
  <c r="P515" i="2"/>
  <c r="O515" i="2"/>
  <c r="Q514" i="2"/>
  <c r="P514" i="2"/>
  <c r="O514" i="2"/>
  <c r="Q513" i="2"/>
  <c r="P513" i="2"/>
  <c r="O513" i="2"/>
  <c r="Q512" i="2"/>
  <c r="P512" i="2"/>
  <c r="O512" i="2"/>
  <c r="Q511" i="2"/>
  <c r="P511" i="2"/>
  <c r="O511" i="2"/>
  <c r="Q510" i="2"/>
  <c r="P510" i="2"/>
  <c r="O510" i="2"/>
  <c r="Q509" i="2"/>
  <c r="P509" i="2"/>
  <c r="O509" i="2"/>
  <c r="Q508" i="2"/>
  <c r="P508" i="2"/>
  <c r="O508" i="2"/>
  <c r="Q507" i="2"/>
  <c r="P507" i="2"/>
  <c r="O507" i="2"/>
  <c r="Q506" i="2"/>
  <c r="P506" i="2"/>
  <c r="O506" i="2"/>
  <c r="Q505" i="2"/>
  <c r="P505" i="2"/>
  <c r="O505" i="2"/>
  <c r="Q504" i="2"/>
  <c r="P504" i="2"/>
  <c r="O504" i="2"/>
  <c r="Q503" i="2"/>
  <c r="P503" i="2"/>
  <c r="O503" i="2"/>
  <c r="Q502" i="2"/>
  <c r="P502" i="2"/>
  <c r="O502" i="2"/>
  <c r="Q501" i="2"/>
  <c r="P501" i="2"/>
  <c r="O501" i="2"/>
  <c r="Q500" i="2"/>
  <c r="P500" i="2"/>
  <c r="O500" i="2"/>
  <c r="Q499" i="2"/>
  <c r="P499" i="2"/>
  <c r="O499" i="2"/>
  <c r="Q498" i="2"/>
  <c r="P498" i="2"/>
  <c r="O498" i="2"/>
  <c r="Q497" i="2"/>
  <c r="P497" i="2"/>
  <c r="O497" i="2"/>
  <c r="Q496" i="2"/>
  <c r="P496" i="2"/>
  <c r="O496" i="2"/>
  <c r="Q495" i="2"/>
  <c r="P495" i="2"/>
  <c r="O495" i="2"/>
  <c r="Q494" i="2"/>
  <c r="P494" i="2"/>
  <c r="O494" i="2"/>
  <c r="Q493" i="2"/>
  <c r="P493" i="2"/>
  <c r="O493" i="2"/>
  <c r="Q492" i="2"/>
  <c r="P492" i="2"/>
  <c r="O492" i="2"/>
  <c r="Q491" i="2"/>
  <c r="P491" i="2"/>
  <c r="O491" i="2"/>
  <c r="Q490" i="2"/>
  <c r="P490" i="2"/>
  <c r="O490" i="2"/>
  <c r="Q489" i="2"/>
  <c r="P489" i="2"/>
  <c r="O489" i="2"/>
  <c r="Q488" i="2"/>
  <c r="P488" i="2"/>
  <c r="O488" i="2"/>
  <c r="Q487" i="2"/>
  <c r="P487" i="2"/>
  <c r="O487" i="2"/>
  <c r="Q486" i="2"/>
  <c r="P486" i="2"/>
  <c r="O486" i="2"/>
  <c r="Q485" i="2"/>
  <c r="P485" i="2"/>
  <c r="O485" i="2"/>
  <c r="Q484" i="2"/>
  <c r="P484" i="2"/>
  <c r="O484" i="2"/>
  <c r="Q483" i="2"/>
  <c r="P483" i="2"/>
  <c r="O483" i="2"/>
  <c r="Q482" i="2"/>
  <c r="P482" i="2"/>
  <c r="O482" i="2"/>
  <c r="Q481" i="2"/>
  <c r="P481" i="2"/>
  <c r="O481" i="2"/>
  <c r="Q480" i="2"/>
  <c r="P480" i="2"/>
  <c r="O480" i="2"/>
  <c r="Q479" i="2"/>
  <c r="P479" i="2"/>
  <c r="O479" i="2"/>
  <c r="Q478" i="2"/>
  <c r="P478" i="2"/>
  <c r="O478" i="2"/>
  <c r="Q477" i="2"/>
  <c r="P477" i="2"/>
  <c r="O477" i="2"/>
  <c r="Q476" i="2"/>
  <c r="P476" i="2"/>
  <c r="O476" i="2"/>
  <c r="Q475" i="2"/>
  <c r="P475" i="2"/>
  <c r="O475" i="2"/>
  <c r="Q474" i="2"/>
  <c r="P474" i="2"/>
  <c r="O474" i="2"/>
  <c r="Q473" i="2"/>
  <c r="P473" i="2"/>
  <c r="O473" i="2"/>
  <c r="Q472" i="2"/>
  <c r="P472" i="2"/>
  <c r="O472" i="2"/>
  <c r="Q471" i="2"/>
  <c r="P471" i="2"/>
  <c r="O471" i="2"/>
  <c r="Q470" i="2"/>
  <c r="P470" i="2"/>
  <c r="O470" i="2"/>
  <c r="Q469" i="2"/>
  <c r="P469" i="2"/>
  <c r="O469" i="2"/>
  <c r="Q468" i="2"/>
  <c r="P468" i="2"/>
  <c r="O468" i="2"/>
  <c r="Q467" i="2"/>
  <c r="P467" i="2"/>
  <c r="O467" i="2"/>
  <c r="Q466" i="2"/>
  <c r="P466" i="2"/>
  <c r="O466" i="2"/>
  <c r="Q465" i="2"/>
  <c r="P465" i="2"/>
  <c r="O465" i="2"/>
  <c r="Q464" i="2"/>
  <c r="P464" i="2"/>
  <c r="O464" i="2"/>
  <c r="Q463" i="2"/>
  <c r="P463" i="2"/>
  <c r="O463" i="2"/>
  <c r="Q462" i="2"/>
  <c r="P462" i="2"/>
  <c r="O462" i="2"/>
  <c r="Q461" i="2"/>
  <c r="P461" i="2"/>
  <c r="O461" i="2"/>
  <c r="Q460" i="2"/>
  <c r="P460" i="2"/>
  <c r="O460" i="2"/>
  <c r="Q459" i="2"/>
  <c r="P459" i="2"/>
  <c r="O459" i="2"/>
  <c r="Q458" i="2"/>
  <c r="P458" i="2"/>
  <c r="O458" i="2"/>
  <c r="Q457" i="2"/>
  <c r="P457" i="2"/>
  <c r="O457" i="2"/>
  <c r="Q456" i="2"/>
  <c r="P456" i="2"/>
  <c r="O456" i="2"/>
  <c r="Q455" i="2"/>
  <c r="P455" i="2"/>
  <c r="O455" i="2"/>
  <c r="Q454" i="2"/>
  <c r="P454" i="2"/>
  <c r="O454" i="2"/>
  <c r="Q453" i="2"/>
  <c r="P453" i="2"/>
  <c r="O453" i="2"/>
  <c r="Q452" i="2"/>
  <c r="P452" i="2"/>
  <c r="O452" i="2"/>
  <c r="Q451" i="2"/>
  <c r="P451" i="2"/>
  <c r="O451" i="2"/>
  <c r="Q450" i="2"/>
  <c r="P450" i="2"/>
  <c r="O450" i="2"/>
  <c r="Q449" i="2"/>
  <c r="P449" i="2"/>
  <c r="O449" i="2"/>
  <c r="Q448" i="2"/>
  <c r="P448" i="2"/>
  <c r="O448" i="2"/>
  <c r="Q447" i="2"/>
  <c r="P447" i="2"/>
  <c r="O447" i="2"/>
  <c r="Q446" i="2"/>
  <c r="P446" i="2"/>
  <c r="O446" i="2"/>
  <c r="Q445" i="2"/>
  <c r="P445" i="2"/>
  <c r="O445" i="2"/>
  <c r="Q444" i="2"/>
  <c r="P444" i="2"/>
  <c r="O444" i="2"/>
  <c r="Q443" i="2"/>
  <c r="P443" i="2"/>
  <c r="O443" i="2"/>
  <c r="Q442" i="2"/>
  <c r="P442" i="2"/>
  <c r="O442" i="2"/>
  <c r="Q441" i="2"/>
  <c r="P441" i="2"/>
  <c r="O441" i="2"/>
  <c r="Q440" i="2"/>
  <c r="P440" i="2"/>
  <c r="O440" i="2"/>
  <c r="Q439" i="2"/>
  <c r="P439" i="2"/>
  <c r="O439" i="2"/>
  <c r="Q438" i="2"/>
  <c r="P438" i="2"/>
  <c r="O438" i="2"/>
  <c r="Q437" i="2"/>
  <c r="P437" i="2"/>
  <c r="O437" i="2"/>
  <c r="X188" i="2"/>
  <c r="W188" i="2"/>
  <c r="X187" i="2"/>
  <c r="W187" i="2"/>
  <c r="X186" i="2"/>
  <c r="AB186" i="2" s="1"/>
  <c r="W186" i="2"/>
  <c r="X185" i="2"/>
  <c r="AA185" i="2" s="1"/>
  <c r="W185" i="2"/>
  <c r="X184" i="2"/>
  <c r="W184" i="2"/>
  <c r="X183" i="2"/>
  <c r="AB183" i="2" s="1"/>
  <c r="W183" i="2"/>
  <c r="X182" i="2"/>
  <c r="AA182" i="2" s="1"/>
  <c r="W182" i="2"/>
  <c r="X181" i="2"/>
  <c r="AB181" i="2" s="1"/>
  <c r="W181" i="2"/>
  <c r="X180" i="2"/>
  <c r="W180" i="2"/>
  <c r="X179" i="2"/>
  <c r="W179" i="2"/>
  <c r="X178" i="2"/>
  <c r="W178" i="2"/>
  <c r="X177" i="2"/>
  <c r="W177" i="2"/>
  <c r="X176" i="2"/>
  <c r="W176" i="2"/>
  <c r="X175" i="2"/>
  <c r="AA175" i="2" s="1"/>
  <c r="W175" i="2"/>
  <c r="X174" i="2"/>
  <c r="AB174" i="2" s="1"/>
  <c r="W174" i="2"/>
  <c r="X173" i="2"/>
  <c r="AA173" i="2" s="1"/>
  <c r="W173" i="2"/>
  <c r="X172" i="2"/>
  <c r="AB172" i="2" s="1"/>
  <c r="W172" i="2"/>
  <c r="X171" i="2"/>
  <c r="W171" i="2"/>
  <c r="X170" i="2"/>
  <c r="AA170" i="2" s="1"/>
  <c r="W170" i="2"/>
  <c r="X169" i="2"/>
  <c r="W169" i="2"/>
  <c r="X168" i="2"/>
  <c r="W168" i="2"/>
  <c r="X167" i="2"/>
  <c r="AB167" i="2" s="1"/>
  <c r="W167" i="2"/>
  <c r="X166" i="2"/>
  <c r="AB166" i="2" s="1"/>
  <c r="W166" i="2"/>
  <c r="X165" i="2"/>
  <c r="AA165" i="2" s="1"/>
  <c r="W165" i="2"/>
  <c r="X164" i="2"/>
  <c r="AA164" i="2" s="1"/>
  <c r="W164" i="2"/>
  <c r="X163" i="2"/>
  <c r="W163" i="2"/>
  <c r="X162" i="2"/>
  <c r="W162" i="2"/>
  <c r="X161" i="2"/>
  <c r="AA161" i="2" s="1"/>
  <c r="W161" i="2"/>
  <c r="X160" i="2"/>
  <c r="W160" i="2"/>
  <c r="X159" i="2"/>
  <c r="AA159" i="2" s="1"/>
  <c r="W159" i="2"/>
  <c r="X158" i="2"/>
  <c r="AA158" i="2" s="1"/>
  <c r="W158" i="2"/>
  <c r="X157" i="2"/>
  <c r="AB157" i="2" s="1"/>
  <c r="W157" i="2"/>
  <c r="X156" i="2"/>
  <c r="AB156" i="2" s="1"/>
  <c r="W156" i="2"/>
  <c r="X155" i="2"/>
  <c r="W155" i="2"/>
  <c r="X154" i="2"/>
  <c r="W154" i="2"/>
  <c r="X153" i="2"/>
  <c r="AB153" i="2" s="1"/>
  <c r="W153" i="2"/>
  <c r="X152" i="2"/>
  <c r="W152" i="2"/>
  <c r="X151" i="2"/>
  <c r="AB151" i="2" s="1"/>
  <c r="W151" i="2"/>
  <c r="X150" i="2"/>
  <c r="AA150" i="2" s="1"/>
  <c r="W150" i="2"/>
  <c r="X149" i="2"/>
  <c r="AA149" i="2" s="1"/>
  <c r="W149" i="2"/>
  <c r="X148" i="2"/>
  <c r="AA148" i="2" s="1"/>
  <c r="W148" i="2"/>
  <c r="X147" i="2"/>
  <c r="W147" i="2"/>
  <c r="X146" i="2"/>
  <c r="AB146" i="2" s="1"/>
  <c r="W146" i="2"/>
  <c r="X145" i="2"/>
  <c r="AB145" i="2" s="1"/>
  <c r="W145" i="2"/>
  <c r="X144" i="2"/>
  <c r="AB144" i="2" s="1"/>
  <c r="W144" i="2"/>
  <c r="X143" i="2"/>
  <c r="AB143" i="2" s="1"/>
  <c r="W143" i="2"/>
  <c r="X142" i="2"/>
  <c r="AA142" i="2" s="1"/>
  <c r="W142" i="2"/>
  <c r="X141" i="2"/>
  <c r="W141" i="2"/>
  <c r="X140" i="2"/>
  <c r="AA140" i="2" s="1"/>
  <c r="W140" i="2"/>
  <c r="X139" i="2"/>
  <c r="W139" i="2"/>
  <c r="X138" i="2"/>
  <c r="AB138" i="2" s="1"/>
  <c r="W138" i="2"/>
  <c r="X137" i="2"/>
  <c r="W137" i="2"/>
  <c r="X136" i="2"/>
  <c r="AB136" i="2" s="1"/>
  <c r="W136" i="2"/>
  <c r="X135" i="2"/>
  <c r="AA135" i="2" s="1"/>
  <c r="W135" i="2"/>
  <c r="X134" i="2"/>
  <c r="AB134" i="2" s="1"/>
  <c r="W134" i="2"/>
  <c r="X133" i="2"/>
  <c r="AB133" i="2" s="1"/>
  <c r="W133" i="2"/>
  <c r="X132" i="2"/>
  <c r="AA132" i="2" s="1"/>
  <c r="W132" i="2"/>
  <c r="X131" i="2"/>
  <c r="AA131" i="2" s="1"/>
  <c r="W131" i="2"/>
  <c r="X130" i="2"/>
  <c r="W130" i="2"/>
  <c r="X129" i="2"/>
  <c r="W129" i="2"/>
  <c r="X128" i="2"/>
  <c r="W128" i="2"/>
  <c r="X127" i="2"/>
  <c r="W127" i="2"/>
  <c r="X126" i="2"/>
  <c r="AB126" i="2" s="1"/>
  <c r="W126" i="2"/>
  <c r="X125" i="2"/>
  <c r="AA125" i="2" s="1"/>
  <c r="W125" i="2"/>
  <c r="X124" i="2"/>
  <c r="AA124" i="2" s="1"/>
  <c r="W124" i="2"/>
  <c r="X123" i="2"/>
  <c r="AB123" i="2" s="1"/>
  <c r="W123" i="2"/>
  <c r="X122" i="2"/>
  <c r="AA122" i="2" s="1"/>
  <c r="W122" i="2"/>
  <c r="X121" i="2"/>
  <c r="W121" i="2"/>
  <c r="X120" i="2"/>
  <c r="W120" i="2"/>
  <c r="X119" i="2"/>
  <c r="AB119" i="2" s="1"/>
  <c r="W119" i="2"/>
  <c r="X118" i="2"/>
  <c r="AA118" i="2" s="1"/>
  <c r="W118" i="2"/>
  <c r="X117" i="2"/>
  <c r="W117" i="2"/>
  <c r="X116" i="2"/>
  <c r="AA116" i="2" s="1"/>
  <c r="W116" i="2"/>
  <c r="X115" i="2"/>
  <c r="W115" i="2"/>
  <c r="X114" i="2"/>
  <c r="W114" i="2"/>
  <c r="X113" i="2"/>
  <c r="AB113" i="2" s="1"/>
  <c r="W113" i="2"/>
  <c r="X112" i="2"/>
  <c r="AA112" i="2" s="1"/>
  <c r="W112" i="2"/>
  <c r="X111" i="2"/>
  <c r="AA111" i="2" s="1"/>
  <c r="W111" i="2"/>
  <c r="X110" i="2"/>
  <c r="W110" i="2"/>
  <c r="X109" i="2"/>
  <c r="W109" i="2"/>
  <c r="X108" i="2"/>
  <c r="W108" i="2"/>
  <c r="X107" i="2"/>
  <c r="W107" i="2"/>
  <c r="X106" i="2"/>
  <c r="AB106" i="2" s="1"/>
  <c r="W106" i="2"/>
  <c r="X105" i="2"/>
  <c r="AA105" i="2" s="1"/>
  <c r="W105" i="2"/>
  <c r="X104" i="2"/>
  <c r="AB104" i="2" s="1"/>
  <c r="W104" i="2"/>
  <c r="X103" i="2"/>
  <c r="AB103" i="2" s="1"/>
  <c r="W103" i="2"/>
  <c r="X102" i="2"/>
  <c r="W102" i="2"/>
  <c r="X101" i="2"/>
  <c r="AA101" i="2" s="1"/>
  <c r="W101" i="2"/>
  <c r="X100" i="2"/>
  <c r="AA100" i="2" s="1"/>
  <c r="W100" i="2"/>
  <c r="X99" i="2"/>
  <c r="W99" i="2"/>
  <c r="X98" i="2"/>
  <c r="AA98" i="2" s="1"/>
  <c r="W98" i="2"/>
  <c r="X97" i="2"/>
  <c r="AA97" i="2" s="1"/>
  <c r="W97" i="2"/>
  <c r="X96" i="2"/>
  <c r="AA96" i="2" s="1"/>
  <c r="W96" i="2"/>
  <c r="X95" i="2"/>
  <c r="AA95" i="2" s="1"/>
  <c r="W95" i="2"/>
  <c r="X94" i="2"/>
  <c r="AA94" i="2" s="1"/>
  <c r="W94" i="2"/>
  <c r="X93" i="2"/>
  <c r="AB93" i="2" s="1"/>
  <c r="W93" i="2"/>
  <c r="X92" i="2"/>
  <c r="AB92" i="2" s="1"/>
  <c r="W92" i="2"/>
  <c r="X91" i="2"/>
  <c r="W91" i="2"/>
  <c r="X90" i="2"/>
  <c r="AB90" i="2" s="1"/>
  <c r="W90" i="2"/>
  <c r="X89" i="2"/>
  <c r="W89" i="2"/>
  <c r="X88" i="2"/>
  <c r="AB88" i="2" s="1"/>
  <c r="W88" i="2"/>
  <c r="X87" i="2"/>
  <c r="AB87" i="2" s="1"/>
  <c r="W87" i="2"/>
  <c r="X86" i="2"/>
  <c r="AA86" i="2" s="1"/>
  <c r="W86" i="2"/>
  <c r="X85" i="2"/>
  <c r="AB85" i="2" s="1"/>
  <c r="W85" i="2"/>
  <c r="X84" i="2"/>
  <c r="AB84" i="2" s="1"/>
  <c r="W84" i="2"/>
  <c r="X83" i="2"/>
  <c r="AA83" i="2" s="1"/>
  <c r="W83" i="2"/>
  <c r="X82" i="2"/>
  <c r="AA82" i="2" s="1"/>
  <c r="W82" i="2"/>
  <c r="X81" i="2"/>
  <c r="W81" i="2"/>
  <c r="X80" i="2"/>
  <c r="AB80" i="2" s="1"/>
  <c r="W80" i="2"/>
  <c r="X79" i="2"/>
  <c r="AB79" i="2" s="1"/>
  <c r="W79" i="2"/>
  <c r="X78" i="2"/>
  <c r="W78" i="2"/>
  <c r="X77" i="2"/>
  <c r="W77" i="2"/>
  <c r="X76" i="2"/>
  <c r="AB76" i="2" s="1"/>
  <c r="W76" i="2"/>
  <c r="X75" i="2"/>
  <c r="AB75" i="2" s="1"/>
  <c r="W75" i="2"/>
  <c r="X74" i="2"/>
  <c r="AB74" i="2" s="1"/>
  <c r="W74" i="2"/>
  <c r="X73" i="2"/>
  <c r="AA73" i="2" s="1"/>
  <c r="W73" i="2"/>
  <c r="X72" i="2"/>
  <c r="AA72" i="2" s="1"/>
  <c r="W72" i="2"/>
  <c r="X71" i="2"/>
  <c r="AB71" i="2" s="1"/>
  <c r="W71" i="2"/>
  <c r="X70" i="2"/>
  <c r="W70" i="2"/>
  <c r="X69" i="2"/>
  <c r="W69" i="2"/>
  <c r="X68" i="2"/>
  <c r="AA68" i="2" s="1"/>
  <c r="W68" i="2"/>
  <c r="X67" i="2"/>
  <c r="W67" i="2"/>
  <c r="X66" i="2"/>
  <c r="AB66" i="2" s="1"/>
  <c r="W66" i="2"/>
  <c r="X65" i="2"/>
  <c r="AB65" i="2" s="1"/>
  <c r="W65" i="2"/>
  <c r="X64" i="2"/>
  <c r="AA64" i="2" s="1"/>
  <c r="W64" i="2"/>
  <c r="X63" i="2"/>
  <c r="W63" i="2"/>
  <c r="X62" i="2"/>
  <c r="AA62" i="2" s="1"/>
  <c r="W62" i="2"/>
  <c r="X61" i="2"/>
  <c r="AA61" i="2" s="1"/>
  <c r="W61" i="2"/>
  <c r="X60" i="2"/>
  <c r="AA60" i="2" s="1"/>
  <c r="W60" i="2"/>
  <c r="X59" i="2"/>
  <c r="AA59" i="2" s="1"/>
  <c r="W59" i="2"/>
  <c r="X58" i="2"/>
  <c r="AA58" i="2" s="1"/>
  <c r="W58" i="2"/>
  <c r="X57" i="2"/>
  <c r="AB57" i="2" s="1"/>
  <c r="W57" i="2"/>
  <c r="X56" i="2"/>
  <c r="AB56" i="2" s="1"/>
  <c r="W56" i="2"/>
  <c r="X55" i="2"/>
  <c r="AA55" i="2" s="1"/>
  <c r="W55" i="2"/>
  <c r="X54" i="2"/>
  <c r="AB54" i="2" s="1"/>
  <c r="W54" i="2"/>
  <c r="X53" i="2"/>
  <c r="W53" i="2"/>
  <c r="X52" i="2"/>
  <c r="AB52" i="2" s="1"/>
  <c r="W52" i="2"/>
  <c r="X51" i="2"/>
  <c r="AB51" i="2" s="1"/>
  <c r="W51" i="2"/>
  <c r="X50" i="2"/>
  <c r="AA50" i="2" s="1"/>
  <c r="W50" i="2"/>
  <c r="X49" i="2"/>
  <c r="AA49" i="2" s="1"/>
  <c r="W49" i="2"/>
  <c r="X48" i="2"/>
  <c r="AA48" i="2" s="1"/>
  <c r="W48" i="2"/>
  <c r="X47" i="2"/>
  <c r="AB47" i="2" s="1"/>
  <c r="W47" i="2"/>
  <c r="X46" i="2"/>
  <c r="AA46" i="2" s="1"/>
  <c r="W46" i="2"/>
  <c r="X45" i="2"/>
  <c r="AA45" i="2" s="1"/>
  <c r="W45" i="2"/>
  <c r="X44" i="2"/>
  <c r="W44" i="2"/>
  <c r="X43" i="2"/>
  <c r="AB43" i="2" s="1"/>
  <c r="W43" i="2"/>
  <c r="X42" i="2"/>
  <c r="AA42" i="2" s="1"/>
  <c r="W42" i="2"/>
  <c r="X41" i="2"/>
  <c r="AB41" i="2" s="1"/>
  <c r="W41" i="2"/>
  <c r="X40" i="2"/>
  <c r="AA40" i="2" s="1"/>
  <c r="W40" i="2"/>
  <c r="X39" i="2"/>
  <c r="AA39" i="2" s="1"/>
  <c r="W39" i="2"/>
  <c r="X38" i="2"/>
  <c r="AA38" i="2" s="1"/>
  <c r="W38" i="2"/>
  <c r="X37" i="2"/>
  <c r="AA37" i="2" s="1"/>
  <c r="W37" i="2"/>
  <c r="X36" i="2"/>
  <c r="AB36" i="2" s="1"/>
  <c r="W36" i="2"/>
  <c r="X35" i="2"/>
  <c r="W35" i="2"/>
  <c r="X34" i="2"/>
  <c r="AB34" i="2" s="1"/>
  <c r="W34" i="2"/>
  <c r="X33" i="2"/>
  <c r="W33" i="2"/>
  <c r="X32" i="2"/>
  <c r="AB32" i="2" s="1"/>
  <c r="W32" i="2"/>
  <c r="X31" i="2"/>
  <c r="AA31" i="2" s="1"/>
  <c r="W31" i="2"/>
  <c r="X30" i="2"/>
  <c r="AA30" i="2" s="1"/>
  <c r="W30" i="2"/>
  <c r="X29" i="2"/>
  <c r="AB29" i="2" s="1"/>
  <c r="W29" i="2"/>
  <c r="X28" i="2"/>
  <c r="AA28" i="2" s="1"/>
  <c r="W28" i="2"/>
  <c r="X27" i="2"/>
  <c r="W27" i="2"/>
  <c r="X26" i="2"/>
  <c r="AB26" i="2" s="1"/>
  <c r="W26" i="2"/>
  <c r="X25" i="2"/>
  <c r="W25" i="2"/>
  <c r="X24" i="2"/>
  <c r="AB24" i="2" s="1"/>
  <c r="W24" i="2"/>
  <c r="X23" i="2"/>
  <c r="AA23" i="2" s="1"/>
  <c r="W23" i="2"/>
  <c r="X22" i="2"/>
  <c r="AA22" i="2" s="1"/>
  <c r="W22" i="2"/>
  <c r="X21" i="2"/>
  <c r="AA21" i="2" s="1"/>
  <c r="W21" i="2"/>
  <c r="X20" i="2"/>
  <c r="AB20" i="2" s="1"/>
  <c r="W20" i="2"/>
  <c r="X19" i="2"/>
  <c r="W19" i="2"/>
  <c r="X18" i="2"/>
  <c r="AB18" i="2" s="1"/>
  <c r="W18" i="2"/>
  <c r="X17" i="2"/>
  <c r="AA17" i="2" s="1"/>
  <c r="W17" i="2"/>
  <c r="X16" i="2"/>
  <c r="AA16" i="2" s="1"/>
  <c r="W16" i="2"/>
  <c r="K16" i="2"/>
  <c r="X15" i="2"/>
  <c r="AB15" i="2" s="1"/>
  <c r="W15" i="2"/>
  <c r="K15" i="2"/>
  <c r="X14" i="2"/>
  <c r="AB14" i="2" s="1"/>
  <c r="W14" i="2"/>
  <c r="K14" i="2"/>
  <c r="X13" i="2"/>
  <c r="AA13" i="2" s="1"/>
  <c r="W13" i="2"/>
  <c r="K13" i="2"/>
  <c r="X12" i="2"/>
  <c r="W12" i="2"/>
  <c r="K12" i="2"/>
  <c r="X11" i="2"/>
  <c r="AA11" i="2" s="1"/>
  <c r="W11" i="2"/>
  <c r="K11" i="2"/>
  <c r="X10" i="2"/>
  <c r="AB10" i="2" s="1"/>
  <c r="W10" i="2"/>
  <c r="K10" i="2"/>
  <c r="X9" i="2"/>
  <c r="AA9" i="2" s="1"/>
  <c r="W9" i="2"/>
  <c r="K9" i="2"/>
  <c r="X8" i="2"/>
  <c r="AA8" i="2" s="1"/>
  <c r="W8" i="2"/>
  <c r="K8" i="2"/>
  <c r="X7" i="2"/>
  <c r="AA7" i="2" s="1"/>
  <c r="W7" i="2"/>
  <c r="X6" i="2"/>
  <c r="AB6" i="2" s="1"/>
  <c r="W6" i="2"/>
  <c r="X5" i="2"/>
  <c r="W5" i="2"/>
  <c r="J5" i="2"/>
  <c r="B362" i="11" l="1"/>
  <c r="G14" i="6"/>
  <c r="AB14" i="6" s="1"/>
  <c r="AA278" i="9"/>
  <c r="AI278" i="9"/>
  <c r="K278" i="9"/>
  <c r="S278" i="9"/>
  <c r="R278" i="6"/>
  <c r="S278" i="6" s="1"/>
  <c r="Q278" i="6"/>
  <c r="B38" i="12"/>
  <c r="G38" i="6"/>
  <c r="AB38" i="6" s="1"/>
  <c r="B51" i="7"/>
  <c r="G51" i="6"/>
  <c r="AB51" i="6" s="1"/>
  <c r="G56" i="6"/>
  <c r="AB56" i="6" s="1"/>
  <c r="G56" i="11"/>
  <c r="B64" i="13"/>
  <c r="AD64" i="6" s="1"/>
  <c r="G64" i="6"/>
  <c r="AB64" i="6" s="1"/>
  <c r="B72" i="11"/>
  <c r="G72" i="6"/>
  <c r="AB72" i="6" s="1"/>
  <c r="B87" i="10"/>
  <c r="G87" i="6"/>
  <c r="AB87" i="6" s="1"/>
  <c r="B95" i="6"/>
  <c r="T95" i="6" s="1"/>
  <c r="G95" i="6"/>
  <c r="AB95" i="6" s="1"/>
  <c r="B111" i="8"/>
  <c r="G111" i="11"/>
  <c r="G111" i="6"/>
  <c r="AB111" i="6" s="1"/>
  <c r="B120" i="11"/>
  <c r="G120" i="11"/>
  <c r="G120" i="6"/>
  <c r="AB120" i="6" s="1"/>
  <c r="B128" i="6"/>
  <c r="T128" i="6" s="1"/>
  <c r="G128" i="6"/>
  <c r="AB128" i="6" s="1"/>
  <c r="B136" i="11"/>
  <c r="G136" i="6"/>
  <c r="AB136" i="6" s="1"/>
  <c r="B152" i="11"/>
  <c r="G152" i="6"/>
  <c r="AB152" i="6" s="1"/>
  <c r="B170" i="12"/>
  <c r="G170" i="6"/>
  <c r="AB170" i="6" s="1"/>
  <c r="B178" i="13"/>
  <c r="AC178" i="6" s="1"/>
  <c r="G178" i="11"/>
  <c r="G178" i="6"/>
  <c r="AB178" i="6" s="1"/>
  <c r="B186" i="13"/>
  <c r="AC186" i="6" s="1"/>
  <c r="G186" i="11"/>
  <c r="G186" i="6"/>
  <c r="AB186" i="6" s="1"/>
  <c r="B194" i="9"/>
  <c r="N194" i="6" s="1"/>
  <c r="G194" i="11" s="1"/>
  <c r="G194" i="6"/>
  <c r="AB194" i="6" s="1"/>
  <c r="B203" i="13"/>
  <c r="AD203" i="6" s="1"/>
  <c r="G203" i="6"/>
  <c r="AB203" i="6" s="1"/>
  <c r="B216" i="13"/>
  <c r="AD216" i="6" s="1"/>
  <c r="G216" i="6"/>
  <c r="AB216" i="6" s="1"/>
  <c r="B225" i="13"/>
  <c r="AE225" i="6" s="1"/>
  <c r="G225" i="6"/>
  <c r="AB225" i="6" s="1"/>
  <c r="B233" i="11"/>
  <c r="G233" i="6"/>
  <c r="AB233" i="6" s="1"/>
  <c r="B241" i="13"/>
  <c r="AC241" i="6" s="1"/>
  <c r="G241" i="6"/>
  <c r="AB241" i="6" s="1"/>
  <c r="B249" i="13"/>
  <c r="AC249" i="6" s="1"/>
  <c r="G249" i="6"/>
  <c r="AB249" i="6" s="1"/>
  <c r="B258" i="11"/>
  <c r="G258" i="6"/>
  <c r="AB258" i="6" s="1"/>
  <c r="B266" i="13"/>
  <c r="AE266" i="6" s="1"/>
  <c r="G266" i="6"/>
  <c r="AB266" i="6" s="1"/>
  <c r="B274" i="13"/>
  <c r="AC274" i="6" s="1"/>
  <c r="G274" i="6"/>
  <c r="AB274" i="6" s="1"/>
  <c r="B282" i="13"/>
  <c r="AE282" i="6" s="1"/>
  <c r="G282" i="6"/>
  <c r="AB282" i="6" s="1"/>
  <c r="B290" i="13"/>
  <c r="AE290" i="6" s="1"/>
  <c r="G290" i="6"/>
  <c r="AB290" i="6" s="1"/>
  <c r="G299" i="11"/>
  <c r="G299" i="6"/>
  <c r="AB299" i="6" s="1"/>
  <c r="B307" i="13"/>
  <c r="AC307" i="6" s="1"/>
  <c r="G307" i="6"/>
  <c r="AB307" i="6" s="1"/>
  <c r="B323" i="13"/>
  <c r="AD323" i="6" s="1"/>
  <c r="G323" i="11"/>
  <c r="G323" i="6"/>
  <c r="AB323" i="6" s="1"/>
  <c r="B331" i="13"/>
  <c r="AC331" i="6" s="1"/>
  <c r="G331" i="6"/>
  <c r="AB331" i="6" s="1"/>
  <c r="B342" i="9"/>
  <c r="N342" i="6" s="1"/>
  <c r="G342" i="11" s="1"/>
  <c r="G342" i="6"/>
  <c r="AB342" i="6" s="1"/>
  <c r="B350" i="13"/>
  <c r="AC350" i="6" s="1"/>
  <c r="G350" i="6"/>
  <c r="AB350" i="6" s="1"/>
  <c r="B368" i="13"/>
  <c r="AC368" i="6" s="1"/>
  <c r="G368" i="6"/>
  <c r="AB368" i="6" s="1"/>
  <c r="B376" i="9"/>
  <c r="P376" i="6" s="1"/>
  <c r="G376" i="6"/>
  <c r="AB376" i="6" s="1"/>
  <c r="B384" i="13"/>
  <c r="AD384" i="6" s="1"/>
  <c r="G384" i="11"/>
  <c r="G384" i="6"/>
  <c r="AB384" i="6" s="1"/>
  <c r="B392" i="13"/>
  <c r="AE392" i="6" s="1"/>
  <c r="G392" i="6"/>
  <c r="AB392" i="6" s="1"/>
  <c r="B401" i="13"/>
  <c r="AC401" i="6" s="1"/>
  <c r="G401" i="6"/>
  <c r="AB401" i="6" s="1"/>
  <c r="B406" i="7"/>
  <c r="G406" i="6"/>
  <c r="AB406" i="6" s="1"/>
  <c r="B417" i="8"/>
  <c r="G417" i="6"/>
  <c r="AB417" i="6" s="1"/>
  <c r="B426" i="8"/>
  <c r="G426" i="6"/>
  <c r="AB426" i="6" s="1"/>
  <c r="B434" i="7"/>
  <c r="G434" i="6"/>
  <c r="AB434" i="6" s="1"/>
  <c r="B442" i="12"/>
  <c r="G442" i="6"/>
  <c r="AB442" i="6" s="1"/>
  <c r="B450" i="7"/>
  <c r="G450" i="6"/>
  <c r="AB450" i="6" s="1"/>
  <c r="B11" i="9"/>
  <c r="O11" i="6" s="1"/>
  <c r="G11" i="6"/>
  <c r="AB11" i="6" s="1"/>
  <c r="B19" i="8"/>
  <c r="G19" i="6"/>
  <c r="AB19" i="6" s="1"/>
  <c r="G27" i="6"/>
  <c r="AB27" i="6" s="1"/>
  <c r="G27" i="11"/>
  <c r="B35" i="10"/>
  <c r="G35" i="6"/>
  <c r="AB35" i="6" s="1"/>
  <c r="B43" i="9"/>
  <c r="P43" i="6" s="1"/>
  <c r="G43" i="6"/>
  <c r="AB43" i="6" s="1"/>
  <c r="B48" i="13"/>
  <c r="AD48" i="6" s="1"/>
  <c r="G48" i="6"/>
  <c r="AB48" i="6" s="1"/>
  <c r="B69" i="7"/>
  <c r="G69" i="6"/>
  <c r="AB69" i="6" s="1"/>
  <c r="B84" i="6"/>
  <c r="T84" i="6" s="1"/>
  <c r="G84" i="11"/>
  <c r="G84" i="6"/>
  <c r="AB84" i="6" s="1"/>
  <c r="B141" i="11"/>
  <c r="G141" i="6"/>
  <c r="AB141" i="6" s="1"/>
  <c r="B149" i="8"/>
  <c r="G149" i="6"/>
  <c r="AB149" i="6" s="1"/>
  <c r="G162" i="11"/>
  <c r="G162" i="6"/>
  <c r="AB162" i="6" s="1"/>
  <c r="B175" i="13"/>
  <c r="AC175" i="6" s="1"/>
  <c r="G175" i="6"/>
  <c r="AB175" i="6" s="1"/>
  <c r="B183" i="13"/>
  <c r="AD183" i="6" s="1"/>
  <c r="G183" i="6"/>
  <c r="AB183" i="6" s="1"/>
  <c r="B199" i="13"/>
  <c r="AE199" i="6" s="1"/>
  <c r="G199" i="11"/>
  <c r="G199" i="6"/>
  <c r="AB199" i="6" s="1"/>
  <c r="B208" i="13"/>
  <c r="AD208" i="6" s="1"/>
  <c r="G208" i="6"/>
  <c r="AB208" i="6" s="1"/>
  <c r="G213" i="11"/>
  <c r="G213" i="6"/>
  <c r="AB213" i="6" s="1"/>
  <c r="B222" i="11"/>
  <c r="G222" i="6"/>
  <c r="AB222" i="6" s="1"/>
  <c r="B238" i="7"/>
  <c r="G238" i="11"/>
  <c r="G238" i="6"/>
  <c r="AB238" i="6" s="1"/>
  <c r="B255" i="7"/>
  <c r="G255" i="6"/>
  <c r="AB255" i="6" s="1"/>
  <c r="B263" i="9"/>
  <c r="O263" i="6" s="1"/>
  <c r="G263" i="11"/>
  <c r="G263" i="6"/>
  <c r="AB263" i="6" s="1"/>
  <c r="B279" i="7"/>
  <c r="G279" i="6"/>
  <c r="AB279" i="6" s="1"/>
  <c r="B287" i="7"/>
  <c r="G287" i="6"/>
  <c r="AB287" i="6" s="1"/>
  <c r="B296" i="6"/>
  <c r="T296" i="6" s="1"/>
  <c r="G296" i="6"/>
  <c r="AB296" i="6" s="1"/>
  <c r="B304" i="7"/>
  <c r="G304" i="6"/>
  <c r="AB304" i="6" s="1"/>
  <c r="B312" i="7"/>
  <c r="G312" i="6"/>
  <c r="AB312" i="6" s="1"/>
  <c r="B320" i="7"/>
  <c r="G320" i="6"/>
  <c r="AB320" i="6" s="1"/>
  <c r="B328" i="7"/>
  <c r="G328" i="11"/>
  <c r="G328" i="6"/>
  <c r="AB328" i="6" s="1"/>
  <c r="B347" i="6"/>
  <c r="T347" i="6" s="1"/>
  <c r="G347" i="6"/>
  <c r="AB347" i="6" s="1"/>
  <c r="B355" i="7"/>
  <c r="G355" i="6"/>
  <c r="AB355" i="6" s="1"/>
  <c r="B381" i="7"/>
  <c r="G381" i="6"/>
  <c r="AB381" i="6" s="1"/>
  <c r="B398" i="7"/>
  <c r="G398" i="6"/>
  <c r="AB398" i="6" s="1"/>
  <c r="B403" i="11"/>
  <c r="G403" i="6"/>
  <c r="AB403" i="6" s="1"/>
  <c r="B423" i="10"/>
  <c r="G423" i="6"/>
  <c r="AB423" i="6" s="1"/>
  <c r="G431" i="11"/>
  <c r="G431" i="6"/>
  <c r="AB431" i="6" s="1"/>
  <c r="B439" i="6"/>
  <c r="T439" i="6" s="1"/>
  <c r="G439" i="6"/>
  <c r="AB439" i="6" s="1"/>
  <c r="G447" i="6"/>
  <c r="AB447" i="6" s="1"/>
  <c r="AA380" i="9"/>
  <c r="AI380" i="9" s="1"/>
  <c r="Q380" i="6"/>
  <c r="R380" i="6"/>
  <c r="S380" i="6" s="1"/>
  <c r="B16" i="11"/>
  <c r="G16" i="6"/>
  <c r="AB16" i="6" s="1"/>
  <c r="B24" i="7"/>
  <c r="G24" i="11"/>
  <c r="G24" i="6"/>
  <c r="AB24" i="6" s="1"/>
  <c r="G40" i="6"/>
  <c r="AB40" i="6" s="1"/>
  <c r="G40" i="11"/>
  <c r="B66" i="6"/>
  <c r="T66" i="6" s="1"/>
  <c r="G66" i="6"/>
  <c r="AB66" i="6" s="1"/>
  <c r="G66" i="11"/>
  <c r="B89" i="13"/>
  <c r="AE89" i="6" s="1"/>
  <c r="G89" i="6"/>
  <c r="AB89" i="6" s="1"/>
  <c r="B97" i="13"/>
  <c r="AE97" i="6" s="1"/>
  <c r="G97" i="6"/>
  <c r="AB97" i="6" s="1"/>
  <c r="B122" i="13"/>
  <c r="AC122" i="6" s="1"/>
  <c r="G122" i="6"/>
  <c r="AB122" i="6" s="1"/>
  <c r="B138" i="13"/>
  <c r="AD138" i="6" s="1"/>
  <c r="G138" i="11"/>
  <c r="G138" i="6"/>
  <c r="AB138" i="6" s="1"/>
  <c r="B146" i="13"/>
  <c r="AE146" i="6" s="1"/>
  <c r="G146" i="6"/>
  <c r="AB146" i="6" s="1"/>
  <c r="B154" i="13"/>
  <c r="AE154" i="6" s="1"/>
  <c r="G154" i="6"/>
  <c r="AB154" i="6" s="1"/>
  <c r="B159" i="13"/>
  <c r="AE159" i="6" s="1"/>
  <c r="G159" i="11"/>
  <c r="G159" i="6"/>
  <c r="AB159" i="6" s="1"/>
  <c r="B172" i="7"/>
  <c r="G172" i="6"/>
  <c r="AB172" i="6" s="1"/>
  <c r="B188" i="7"/>
  <c r="G188" i="6"/>
  <c r="AB188" i="6" s="1"/>
  <c r="B196" i="7"/>
  <c r="G196" i="6"/>
  <c r="AB196" i="6" s="1"/>
  <c r="B205" i="6"/>
  <c r="T205" i="6" s="1"/>
  <c r="G205" i="6"/>
  <c r="AB205" i="6" s="1"/>
  <c r="B210" i="13"/>
  <c r="AC210" i="6" s="1"/>
  <c r="G210" i="6"/>
  <c r="AB210" i="6" s="1"/>
  <c r="B219" i="12"/>
  <c r="G219" i="6"/>
  <c r="AB219" i="6" s="1"/>
  <c r="B243" i="6"/>
  <c r="T243" i="6" s="1"/>
  <c r="G243" i="11"/>
  <c r="G243" i="6"/>
  <c r="AB243" i="6" s="1"/>
  <c r="B260" i="13"/>
  <c r="AD260" i="6" s="1"/>
  <c r="G260" i="6"/>
  <c r="AB260" i="6" s="1"/>
  <c r="B268" i="13"/>
  <c r="AD268" i="6" s="1"/>
  <c r="G268" i="6"/>
  <c r="AB268" i="6" s="1"/>
  <c r="B276" i="13"/>
  <c r="AC276" i="6" s="1"/>
  <c r="G276" i="11"/>
  <c r="G276" i="6"/>
  <c r="AB276" i="6" s="1"/>
  <c r="G284" i="11"/>
  <c r="G284" i="6"/>
  <c r="AB284" i="6" s="1"/>
  <c r="B293" i="13"/>
  <c r="AE293" i="6" s="1"/>
  <c r="G293" i="6"/>
  <c r="AB293" i="6" s="1"/>
  <c r="B301" i="13"/>
  <c r="AD301" i="6" s="1"/>
  <c r="G301" i="11"/>
  <c r="G301" i="6"/>
  <c r="AB301" i="6" s="1"/>
  <c r="B317" i="13"/>
  <c r="AE317" i="6" s="1"/>
  <c r="G317" i="6"/>
  <c r="AB317" i="6" s="1"/>
  <c r="B325" i="13"/>
  <c r="AD325" i="6" s="1"/>
  <c r="G325" i="11"/>
  <c r="G325" i="6"/>
  <c r="AB325" i="6" s="1"/>
  <c r="B336" i="11"/>
  <c r="G336" i="6"/>
  <c r="AB336" i="6" s="1"/>
  <c r="B344" i="13"/>
  <c r="AD344" i="6" s="1"/>
  <c r="G344" i="6"/>
  <c r="AB344" i="6" s="1"/>
  <c r="B352" i="13"/>
  <c r="AD352" i="6" s="1"/>
  <c r="G352" i="6"/>
  <c r="AB352" i="6" s="1"/>
  <c r="B360" i="13"/>
  <c r="AC360" i="6" s="1"/>
  <c r="G360" i="6"/>
  <c r="AB360" i="6" s="1"/>
  <c r="B370" i="13"/>
  <c r="AE370" i="6" s="1"/>
  <c r="G370" i="6"/>
  <c r="AB370" i="6" s="1"/>
  <c r="B378" i="13"/>
  <c r="AE378" i="6" s="1"/>
  <c r="G378" i="6"/>
  <c r="AB378" i="6" s="1"/>
  <c r="B386" i="11"/>
  <c r="G386" i="6"/>
  <c r="AB386" i="6" s="1"/>
  <c r="G408" i="6"/>
  <c r="AB408" i="6" s="1"/>
  <c r="G419" i="6"/>
  <c r="AB419" i="6" s="1"/>
  <c r="B428" i="6"/>
  <c r="T428" i="6" s="1"/>
  <c r="G428" i="6"/>
  <c r="AB428" i="6" s="1"/>
  <c r="B436" i="8"/>
  <c r="G436" i="6"/>
  <c r="AB436" i="6" s="1"/>
  <c r="B444" i="7"/>
  <c r="G444" i="6"/>
  <c r="AB444" i="6" s="1"/>
  <c r="B21" i="10"/>
  <c r="G21" i="6"/>
  <c r="AB21" i="6" s="1"/>
  <c r="G29" i="6"/>
  <c r="AB29" i="6" s="1"/>
  <c r="B45" i="7"/>
  <c r="G45" i="6"/>
  <c r="AB45" i="6" s="1"/>
  <c r="B55" i="13"/>
  <c r="AC55" i="6" s="1"/>
  <c r="G55" i="11"/>
  <c r="G55" i="6"/>
  <c r="AB55" i="6" s="1"/>
  <c r="B63" i="9"/>
  <c r="N63" i="6" s="1"/>
  <c r="G63" i="11" s="1"/>
  <c r="G63" i="6"/>
  <c r="AB63" i="6" s="1"/>
  <c r="B71" i="13"/>
  <c r="AD71" i="6" s="1"/>
  <c r="G71" i="6"/>
  <c r="AB71" i="6" s="1"/>
  <c r="B94" i="13"/>
  <c r="AD94" i="6" s="1"/>
  <c r="G94" i="6"/>
  <c r="AB94" i="6" s="1"/>
  <c r="G94" i="11"/>
  <c r="B102" i="6"/>
  <c r="T102" i="6" s="1"/>
  <c r="G102" i="6"/>
  <c r="AB102" i="6" s="1"/>
  <c r="B110" i="13"/>
  <c r="AC110" i="6" s="1"/>
  <c r="G110" i="11"/>
  <c r="G110" i="6"/>
  <c r="AB110" i="6" s="1"/>
  <c r="B119" i="13"/>
  <c r="AE119" i="6" s="1"/>
  <c r="G119" i="6"/>
  <c r="AB119" i="6" s="1"/>
  <c r="B127" i="11"/>
  <c r="G127" i="11"/>
  <c r="G127" i="6"/>
  <c r="AB127" i="6" s="1"/>
  <c r="B135" i="13"/>
  <c r="AD135" i="6" s="1"/>
  <c r="G135" i="6"/>
  <c r="AB135" i="6" s="1"/>
  <c r="B143" i="13"/>
  <c r="AD143" i="6" s="1"/>
  <c r="G143" i="6"/>
  <c r="AB143" i="6" s="1"/>
  <c r="G164" i="11"/>
  <c r="AB164" i="6"/>
  <c r="B169" i="13"/>
  <c r="AE169" i="6" s="1"/>
  <c r="G169" i="6"/>
  <c r="AB169" i="6" s="1"/>
  <c r="G177" i="11"/>
  <c r="G177" i="6"/>
  <c r="AB177" i="6" s="1"/>
  <c r="B185" i="13"/>
  <c r="AC185" i="6" s="1"/>
  <c r="G185" i="11"/>
  <c r="G185" i="6"/>
  <c r="AB185" i="6" s="1"/>
  <c r="G193" i="11"/>
  <c r="G193" i="6"/>
  <c r="AB193" i="6" s="1"/>
  <c r="G215" i="6"/>
  <c r="AB215" i="6" s="1"/>
  <c r="B232" i="11"/>
  <c r="G232" i="6"/>
  <c r="AB232" i="6" s="1"/>
  <c r="B240" i="10"/>
  <c r="G240" i="6"/>
  <c r="AB240" i="6" s="1"/>
  <c r="B248" i="8"/>
  <c r="G248" i="6"/>
  <c r="AB248" i="6" s="1"/>
  <c r="B257" i="11"/>
  <c r="G257" i="6"/>
  <c r="AB257" i="6" s="1"/>
  <c r="B265" i="7"/>
  <c r="G265" i="6"/>
  <c r="AB265" i="6" s="1"/>
  <c r="B273" i="10"/>
  <c r="G273" i="6"/>
  <c r="AB273" i="6" s="1"/>
  <c r="B281" i="8"/>
  <c r="G281" i="6"/>
  <c r="AB281" i="6" s="1"/>
  <c r="G289" i="6"/>
  <c r="AB289" i="6" s="1"/>
  <c r="G298" i="11"/>
  <c r="G298" i="6"/>
  <c r="AB298" i="6" s="1"/>
  <c r="B322" i="7"/>
  <c r="G322" i="6"/>
  <c r="AB322" i="6" s="1"/>
  <c r="B330" i="9"/>
  <c r="O330" i="6" s="1"/>
  <c r="G330" i="6"/>
  <c r="AB330" i="6" s="1"/>
  <c r="B341" i="12"/>
  <c r="G341" i="6"/>
  <c r="AB341" i="6" s="1"/>
  <c r="B357" i="7"/>
  <c r="G357" i="6"/>
  <c r="AB357" i="6" s="1"/>
  <c r="G366" i="11"/>
  <c r="G366" i="6"/>
  <c r="AB366" i="6" s="1"/>
  <c r="B375" i="12"/>
  <c r="G375" i="6"/>
  <c r="AB375" i="6" s="1"/>
  <c r="B391" i="8"/>
  <c r="G391" i="6"/>
  <c r="AB391" i="6" s="1"/>
  <c r="G405" i="6"/>
  <c r="AB405" i="6" s="1"/>
  <c r="B416" i="13"/>
  <c r="AC416" i="6" s="1"/>
  <c r="G416" i="6"/>
  <c r="AB416" i="6" s="1"/>
  <c r="B425" i="13"/>
  <c r="AC425" i="6" s="1"/>
  <c r="G425" i="6"/>
  <c r="AB425" i="6" s="1"/>
  <c r="B433" i="13"/>
  <c r="AE433" i="6" s="1"/>
  <c r="G433" i="6"/>
  <c r="AB433" i="6" s="1"/>
  <c r="B441" i="13"/>
  <c r="AC441" i="6" s="1"/>
  <c r="G441" i="6"/>
  <c r="AB441" i="6" s="1"/>
  <c r="B449" i="13"/>
  <c r="AD449" i="6" s="1"/>
  <c r="G449" i="11"/>
  <c r="G449" i="6"/>
  <c r="AB449" i="6" s="1"/>
  <c r="B420" i="6"/>
  <c r="T420" i="6" s="1"/>
  <c r="G420" i="11"/>
  <c r="G420" i="6"/>
  <c r="AB420" i="6" s="1"/>
  <c r="AI186" i="9"/>
  <c r="AA186" i="9"/>
  <c r="K186" i="9"/>
  <c r="S186" i="9"/>
  <c r="Q186" i="6"/>
  <c r="R186" i="6"/>
  <c r="S186" i="6" s="1"/>
  <c r="B9" i="6"/>
  <c r="T9" i="6" s="1"/>
  <c r="G9" i="6"/>
  <c r="AB9" i="6" s="1"/>
  <c r="G9" i="11"/>
  <c r="B26" i="9"/>
  <c r="P26" i="6" s="1"/>
  <c r="G26" i="6"/>
  <c r="AB26" i="6" s="1"/>
  <c r="B60" i="12"/>
  <c r="G60" i="11"/>
  <c r="G60" i="6"/>
  <c r="AB60" i="6" s="1"/>
  <c r="B68" i="13"/>
  <c r="AC68" i="6" s="1"/>
  <c r="G68" i="6"/>
  <c r="AB68" i="6" s="1"/>
  <c r="B78" i="13"/>
  <c r="AC78" i="6" s="1"/>
  <c r="G78" i="6"/>
  <c r="AB78" i="6" s="1"/>
  <c r="B83" i="7"/>
  <c r="G83" i="6"/>
  <c r="AB83" i="6" s="1"/>
  <c r="B91" i="9"/>
  <c r="N91" i="6" s="1"/>
  <c r="G91" i="11" s="1"/>
  <c r="G91" i="6"/>
  <c r="AB91" i="6" s="1"/>
  <c r="B99" i="6"/>
  <c r="T99" i="6" s="1"/>
  <c r="G99" i="6"/>
  <c r="AB99" i="6" s="1"/>
  <c r="B115" i="6"/>
  <c r="T115" i="6" s="1"/>
  <c r="G115" i="6"/>
  <c r="AB115" i="6" s="1"/>
  <c r="B124" i="7"/>
  <c r="G124" i="6"/>
  <c r="AB124" i="6" s="1"/>
  <c r="B140" i="6"/>
  <c r="T140" i="6" s="1"/>
  <c r="G140" i="11"/>
  <c r="G140" i="6"/>
  <c r="AB140" i="6" s="1"/>
  <c r="B156" i="9"/>
  <c r="N156" i="6" s="1"/>
  <c r="G156" i="11" s="1"/>
  <c r="G156" i="6"/>
  <c r="AB156" i="6" s="1"/>
  <c r="G161" i="11"/>
  <c r="G161" i="6"/>
  <c r="AB161" i="6" s="1"/>
  <c r="B174" i="6"/>
  <c r="T174" i="6" s="1"/>
  <c r="G174" i="6"/>
  <c r="AB174" i="6" s="1"/>
  <c r="B182" i="6"/>
  <c r="T182" i="6" s="1"/>
  <c r="G182" i="6"/>
  <c r="AB182" i="6" s="1"/>
  <c r="B190" i="9"/>
  <c r="P190" i="6" s="1"/>
  <c r="G190" i="6"/>
  <c r="AB190" i="6" s="1"/>
  <c r="B198" i="6"/>
  <c r="T198" i="6" s="1"/>
  <c r="G198" i="6"/>
  <c r="AB198" i="6" s="1"/>
  <c r="B207" i="10"/>
  <c r="G207" i="6"/>
  <c r="AB207" i="6" s="1"/>
  <c r="B212" i="13"/>
  <c r="AC212" i="6" s="1"/>
  <c r="G212" i="6"/>
  <c r="AB212" i="6" s="1"/>
  <c r="B221" i="12"/>
  <c r="G221" i="6"/>
  <c r="AB221" i="6" s="1"/>
  <c r="B245" i="13"/>
  <c r="AE245" i="6" s="1"/>
  <c r="G245" i="6"/>
  <c r="AB245" i="6" s="1"/>
  <c r="B262" i="13"/>
  <c r="AE262" i="6" s="1"/>
  <c r="G262" i="6"/>
  <c r="AB262" i="6" s="1"/>
  <c r="B270" i="6"/>
  <c r="T270" i="6" s="1"/>
  <c r="G270" i="6"/>
  <c r="AB270" i="6" s="1"/>
  <c r="B278" i="13"/>
  <c r="AD278" i="6" s="1"/>
  <c r="G278" i="11"/>
  <c r="G278" i="6"/>
  <c r="AB278" i="6" s="1"/>
  <c r="B286" i="12"/>
  <c r="G286" i="6"/>
  <c r="AB286" i="6" s="1"/>
  <c r="B295" i="9"/>
  <c r="O295" i="6" s="1"/>
  <c r="G295" i="6"/>
  <c r="AB295" i="6" s="1"/>
  <c r="B303" i="8"/>
  <c r="G303" i="6"/>
  <c r="AB303" i="6" s="1"/>
  <c r="B311" i="6"/>
  <c r="T311" i="6" s="1"/>
  <c r="G311" i="6"/>
  <c r="AB311" i="6" s="1"/>
  <c r="G327" i="11"/>
  <c r="G327" i="6"/>
  <c r="AB327" i="6" s="1"/>
  <c r="B338" i="12"/>
  <c r="G338" i="6"/>
  <c r="AB338" i="6" s="1"/>
  <c r="B346" i="13"/>
  <c r="AC346" i="6" s="1"/>
  <c r="G346" i="11"/>
  <c r="G346" i="6"/>
  <c r="AB346" i="6" s="1"/>
  <c r="B362" i="7"/>
  <c r="G362" i="6"/>
  <c r="AB362" i="6" s="1"/>
  <c r="B372" i="10"/>
  <c r="G372" i="6"/>
  <c r="AB372" i="6" s="1"/>
  <c r="B380" i="13"/>
  <c r="AD380" i="6" s="1"/>
  <c r="G380" i="11"/>
  <c r="G380" i="6"/>
  <c r="AB380" i="6" s="1"/>
  <c r="B388" i="13"/>
  <c r="AD388" i="6" s="1"/>
  <c r="G388" i="6"/>
  <c r="AB388" i="6" s="1"/>
  <c r="B397" i="9"/>
  <c r="G397" i="11"/>
  <c r="G397" i="6"/>
  <c r="AB397" i="6" s="1"/>
  <c r="B422" i="13"/>
  <c r="AC422" i="6" s="1"/>
  <c r="G422" i="6"/>
  <c r="AB422" i="6" s="1"/>
  <c r="B430" i="13"/>
  <c r="AE430" i="6" s="1"/>
  <c r="G430" i="11"/>
  <c r="G430" i="6"/>
  <c r="AB430" i="6" s="1"/>
  <c r="B438" i="13"/>
  <c r="AE438" i="6" s="1"/>
  <c r="G438" i="6"/>
  <c r="AB438" i="6" s="1"/>
  <c r="B446" i="13"/>
  <c r="AE446" i="6" s="1"/>
  <c r="G446" i="6"/>
  <c r="AB446" i="6" s="1"/>
  <c r="AA379" i="9"/>
  <c r="AI379" i="9" s="1"/>
  <c r="R379" i="6"/>
  <c r="S379" i="6" s="1"/>
  <c r="Q379" i="6"/>
  <c r="B23" i="13"/>
  <c r="AC23" i="6" s="1"/>
  <c r="G23" i="6"/>
  <c r="AB23" i="6" s="1"/>
  <c r="B31" i="13"/>
  <c r="AE31" i="6" s="1"/>
  <c r="G31" i="6"/>
  <c r="AB31" i="6" s="1"/>
  <c r="B52" i="13"/>
  <c r="AC52" i="6" s="1"/>
  <c r="G52" i="6"/>
  <c r="AB52" i="6" s="1"/>
  <c r="B65" i="6"/>
  <c r="T65" i="6" s="1"/>
  <c r="G65" i="6"/>
  <c r="AB65" i="6" s="1"/>
  <c r="B96" i="11"/>
  <c r="G96" i="6"/>
  <c r="AB96" i="6" s="1"/>
  <c r="G112" i="11"/>
  <c r="G112" i="6"/>
  <c r="AB112" i="6" s="1"/>
  <c r="B121" i="13"/>
  <c r="AC121" i="6" s="1"/>
  <c r="G121" i="6"/>
  <c r="AB121" i="6" s="1"/>
  <c r="B137" i="7"/>
  <c r="G137" i="11"/>
  <c r="G137" i="6"/>
  <c r="AB137" i="6" s="1"/>
  <c r="B158" i="11"/>
  <c r="G158" i="11"/>
  <c r="G158" i="6"/>
  <c r="AB158" i="6" s="1"/>
  <c r="B171" i="6"/>
  <c r="T171" i="6" s="1"/>
  <c r="G171" i="6"/>
  <c r="AB171" i="6" s="1"/>
  <c r="B179" i="13"/>
  <c r="AC179" i="6" s="1"/>
  <c r="G179" i="6"/>
  <c r="AB179" i="6" s="1"/>
  <c r="B187" i="7"/>
  <c r="G187" i="6"/>
  <c r="AB187" i="6" s="1"/>
  <c r="B195" i="13"/>
  <c r="AC195" i="6" s="1"/>
  <c r="G195" i="6"/>
  <c r="AB195" i="6" s="1"/>
  <c r="G195" i="11"/>
  <c r="B204" i="8"/>
  <c r="G204" i="6"/>
  <c r="AB204" i="6" s="1"/>
  <c r="B217" i="8"/>
  <c r="G217" i="6"/>
  <c r="AB217" i="6" s="1"/>
  <c r="B226" i="9"/>
  <c r="P226" i="6" s="1"/>
  <c r="G226" i="6"/>
  <c r="AB226" i="6" s="1"/>
  <c r="B242" i="8"/>
  <c r="G242" i="6"/>
  <c r="AB242" i="6" s="1"/>
  <c r="B250" i="11"/>
  <c r="G250" i="6"/>
  <c r="AB250" i="6" s="1"/>
  <c r="B259" i="9"/>
  <c r="O259" i="6" s="1"/>
  <c r="G259" i="6"/>
  <c r="AB259" i="6" s="1"/>
  <c r="B267" i="11"/>
  <c r="G267" i="6"/>
  <c r="AB267" i="6" s="1"/>
  <c r="G275" i="6"/>
  <c r="AB275" i="6" s="1"/>
  <c r="B283" i="9"/>
  <c r="P283" i="6" s="1"/>
  <c r="G283" i="11"/>
  <c r="G283" i="6"/>
  <c r="AB283" i="6" s="1"/>
  <c r="B292" i="10"/>
  <c r="G292" i="6"/>
  <c r="AB292" i="6" s="1"/>
  <c r="B300" i="11"/>
  <c r="G300" i="11"/>
  <c r="G300" i="6"/>
  <c r="AB300" i="6" s="1"/>
  <c r="B308" i="8"/>
  <c r="G308" i="11"/>
  <c r="G308" i="6"/>
  <c r="AB308" i="6" s="1"/>
  <c r="G324" i="11"/>
  <c r="G324" i="6"/>
  <c r="AB324" i="6" s="1"/>
  <c r="B359" i="11"/>
  <c r="G359" i="6"/>
  <c r="AB359" i="6" s="1"/>
  <c r="B385" i="7"/>
  <c r="G385" i="11"/>
  <c r="G385" i="6"/>
  <c r="AB385" i="6" s="1"/>
  <c r="B393" i="6"/>
  <c r="T393" i="6" s="1"/>
  <c r="G393" i="6"/>
  <c r="AB393" i="6" s="1"/>
  <c r="B407" i="13"/>
  <c r="AE407" i="6" s="1"/>
  <c r="G407" i="6"/>
  <c r="AB407" i="6" s="1"/>
  <c r="B418" i="9"/>
  <c r="N418" i="6" s="1"/>
  <c r="G418" i="11" s="1"/>
  <c r="G418" i="6"/>
  <c r="AB418" i="6" s="1"/>
  <c r="B427" i="9"/>
  <c r="O427" i="6" s="1"/>
  <c r="G427" i="6"/>
  <c r="AB427" i="6" s="1"/>
  <c r="B443" i="10"/>
  <c r="G443" i="6"/>
  <c r="AB443" i="6" s="1"/>
  <c r="B451" i="13"/>
  <c r="AD451" i="6" s="1"/>
  <c r="G451" i="6"/>
  <c r="AB451" i="6" s="1"/>
  <c r="AI183" i="9"/>
  <c r="K183" i="9"/>
  <c r="S183" i="9" s="1"/>
  <c r="Q183" i="6"/>
  <c r="R183" i="6"/>
  <c r="S183" i="6" s="1"/>
  <c r="B12" i="13"/>
  <c r="AE12" i="6" s="1"/>
  <c r="G12" i="6"/>
  <c r="AB12" i="6" s="1"/>
  <c r="B20" i="13"/>
  <c r="AD20" i="6" s="1"/>
  <c r="G20" i="6"/>
  <c r="AB20" i="6" s="1"/>
  <c r="B28" i="13"/>
  <c r="AE28" i="6" s="1"/>
  <c r="G28" i="6"/>
  <c r="AB28" i="6" s="1"/>
  <c r="B44" i="13"/>
  <c r="AC44" i="6" s="1"/>
  <c r="G44" i="6"/>
  <c r="AB44" i="6" s="1"/>
  <c r="B49" i="6"/>
  <c r="T49" i="6" s="1"/>
  <c r="G49" i="6"/>
  <c r="AB49" i="6" s="1"/>
  <c r="B54" i="8"/>
  <c r="G54" i="6"/>
  <c r="AB54" i="6" s="1"/>
  <c r="B62" i="12"/>
  <c r="G62" i="6"/>
  <c r="AB62" i="6" s="1"/>
  <c r="B85" i="8"/>
  <c r="G85" i="6"/>
  <c r="AB85" i="6" s="1"/>
  <c r="G85" i="11"/>
  <c r="G93" i="6"/>
  <c r="AB93" i="6" s="1"/>
  <c r="B109" i="10"/>
  <c r="G109" i="6"/>
  <c r="AB109" i="6" s="1"/>
  <c r="B126" i="10"/>
  <c r="G126" i="6"/>
  <c r="AB126" i="6" s="1"/>
  <c r="B134" i="7"/>
  <c r="G134" i="6"/>
  <c r="AB134" i="6" s="1"/>
  <c r="B142" i="10"/>
  <c r="G142" i="6"/>
  <c r="AB142" i="6" s="1"/>
  <c r="B150" i="8"/>
  <c r="G150" i="6"/>
  <c r="AB150" i="6" s="1"/>
  <c r="B168" i="11"/>
  <c r="G168" i="11"/>
  <c r="G168" i="6"/>
  <c r="AB168" i="6" s="1"/>
  <c r="B176" i="11"/>
  <c r="G176" i="11"/>
  <c r="G176" i="6"/>
  <c r="AB176" i="6" s="1"/>
  <c r="B192" i="10"/>
  <c r="G192" i="6"/>
  <c r="AB192" i="6" s="1"/>
  <c r="G201" i="11"/>
  <c r="G201" i="6"/>
  <c r="AB201" i="6" s="1"/>
  <c r="B214" i="8"/>
  <c r="G214" i="6"/>
  <c r="AB214" i="6" s="1"/>
  <c r="B223" i="9"/>
  <c r="N223" i="6" s="1"/>
  <c r="G223" i="11" s="1"/>
  <c r="G223" i="6"/>
  <c r="AB223" i="6" s="1"/>
  <c r="G231" i="11"/>
  <c r="G231" i="6"/>
  <c r="AB231" i="6" s="1"/>
  <c r="AB264" i="6"/>
  <c r="B280" i="6"/>
  <c r="T280" i="6" s="1"/>
  <c r="G280" i="6"/>
  <c r="AB280" i="6" s="1"/>
  <c r="B288" i="6"/>
  <c r="T288" i="6" s="1"/>
  <c r="G288" i="6"/>
  <c r="AB288" i="6" s="1"/>
  <c r="B297" i="9"/>
  <c r="O297" i="6" s="1"/>
  <c r="G297" i="11"/>
  <c r="G297" i="6"/>
  <c r="AB297" i="6" s="1"/>
  <c r="B313" i="11"/>
  <c r="G313" i="6"/>
  <c r="AB313" i="6" s="1"/>
  <c r="B321" i="8"/>
  <c r="G321" i="11"/>
  <c r="G321" i="6"/>
  <c r="AB321" i="6" s="1"/>
  <c r="G329" i="11"/>
  <c r="G329" i="6"/>
  <c r="AB329" i="6" s="1"/>
  <c r="B348" i="7"/>
  <c r="G348" i="6"/>
  <c r="AB348" i="6" s="1"/>
  <c r="B356" i="11"/>
  <c r="G356" i="6"/>
  <c r="AB356" i="6" s="1"/>
  <c r="B364" i="9"/>
  <c r="N364" i="6" s="1"/>
  <c r="G364" i="11" s="1"/>
  <c r="G364" i="6"/>
  <c r="AB364" i="6" s="1"/>
  <c r="B390" i="13"/>
  <c r="AD390" i="6" s="1"/>
  <c r="G390" i="6"/>
  <c r="AB390" i="6" s="1"/>
  <c r="B399" i="7"/>
  <c r="G399" i="6"/>
  <c r="AB399" i="6" s="1"/>
  <c r="B404" i="13"/>
  <c r="AD404" i="6" s="1"/>
  <c r="G404" i="6"/>
  <c r="AB404" i="6" s="1"/>
  <c r="B424" i="6"/>
  <c r="T424" i="6" s="1"/>
  <c r="G424" i="6"/>
  <c r="AB424" i="6" s="1"/>
  <c r="B432" i="13"/>
  <c r="AE432" i="6" s="1"/>
  <c r="G432" i="6"/>
  <c r="AB432" i="6" s="1"/>
  <c r="B440" i="11"/>
  <c r="G440" i="6"/>
  <c r="AB440" i="6" s="1"/>
  <c r="B448" i="13"/>
  <c r="AC448" i="6" s="1"/>
  <c r="G448" i="6"/>
  <c r="AB448" i="6" s="1"/>
  <c r="AI185" i="9"/>
  <c r="AA185" i="9"/>
  <c r="K185" i="9"/>
  <c r="S185" i="9"/>
  <c r="Q185" i="6"/>
  <c r="R185" i="6"/>
  <c r="S185" i="6" s="1"/>
  <c r="K279" i="9"/>
  <c r="AI279" i="9"/>
  <c r="S279" i="9"/>
  <c r="R279" i="6"/>
  <c r="S279" i="6" s="1"/>
  <c r="Q279" i="6"/>
  <c r="B8" i="9"/>
  <c r="O8" i="6" s="1"/>
  <c r="G8" i="11"/>
  <c r="G8" i="6"/>
  <c r="AB8" i="6" s="1"/>
  <c r="B17" i="6"/>
  <c r="T17" i="6" s="1"/>
  <c r="G17" i="6"/>
  <c r="AB17" i="6" s="1"/>
  <c r="B25" i="7"/>
  <c r="G25" i="6"/>
  <c r="AB25" i="6" s="1"/>
  <c r="B33" i="7"/>
  <c r="G33" i="6"/>
  <c r="AB33" i="6" s="1"/>
  <c r="B41" i="6"/>
  <c r="T41" i="6" s="1"/>
  <c r="G41" i="6"/>
  <c r="AB41" i="6" s="1"/>
  <c r="G41" i="11"/>
  <c r="G59" i="11"/>
  <c r="G59" i="6"/>
  <c r="AB59" i="6" s="1"/>
  <c r="B67" i="7"/>
  <c r="G67" i="6"/>
  <c r="AB67" i="6" s="1"/>
  <c r="B75" i="10"/>
  <c r="G75" i="6"/>
  <c r="AB75" i="6" s="1"/>
  <c r="B90" i="12"/>
  <c r="G90" i="11"/>
  <c r="G90" i="6"/>
  <c r="AB90" i="6" s="1"/>
  <c r="B98" i="10"/>
  <c r="G98" i="6"/>
  <c r="AB98" i="6" s="1"/>
  <c r="B106" i="8"/>
  <c r="G106" i="6"/>
  <c r="AB106" i="6" s="1"/>
  <c r="B114" i="13"/>
  <c r="AD114" i="6" s="1"/>
  <c r="G114" i="6"/>
  <c r="AB114" i="6" s="1"/>
  <c r="G114" i="11"/>
  <c r="B131" i="13"/>
  <c r="AD131" i="6" s="1"/>
  <c r="G131" i="6"/>
  <c r="AB131" i="6" s="1"/>
  <c r="B160" i="10"/>
  <c r="G160" i="11"/>
  <c r="G160" i="6"/>
  <c r="AB160" i="6" s="1"/>
  <c r="B197" i="7"/>
  <c r="G197" i="6"/>
  <c r="AB197" i="6" s="1"/>
  <c r="B211" i="13"/>
  <c r="AE211" i="6" s="1"/>
  <c r="G211" i="6"/>
  <c r="AB211" i="6" s="1"/>
  <c r="B220" i="13"/>
  <c r="AC220" i="6" s="1"/>
  <c r="G220" i="11"/>
  <c r="G220" i="6"/>
  <c r="AB220" i="6" s="1"/>
  <c r="B228" i="13"/>
  <c r="AE228" i="6" s="1"/>
  <c r="G228" i="6"/>
  <c r="AB228" i="6" s="1"/>
  <c r="B236" i="6"/>
  <c r="T236" i="6" s="1"/>
  <c r="G236" i="11"/>
  <c r="G236" i="6"/>
  <c r="AB236" i="6" s="1"/>
  <c r="B244" i="13"/>
  <c r="AE244" i="6" s="1"/>
  <c r="G244" i="11"/>
  <c r="G244" i="6"/>
  <c r="AB244" i="6" s="1"/>
  <c r="B252" i="13"/>
  <c r="AC252" i="6" s="1"/>
  <c r="G252" i="11"/>
  <c r="G252" i="6"/>
  <c r="AB252" i="6" s="1"/>
  <c r="B261" i="6"/>
  <c r="T261" i="6" s="1"/>
  <c r="G261" i="6"/>
  <c r="AB261" i="6" s="1"/>
  <c r="B269" i="13"/>
  <c r="AE269" i="6" s="1"/>
  <c r="G269" i="6"/>
  <c r="AB269" i="6" s="1"/>
  <c r="B277" i="13"/>
  <c r="AD277" i="6" s="1"/>
  <c r="G277" i="11"/>
  <c r="G277" i="6"/>
  <c r="AB277" i="6" s="1"/>
  <c r="B285" i="13"/>
  <c r="AE285" i="6" s="1"/>
  <c r="G285" i="11"/>
  <c r="G285" i="6"/>
  <c r="AB285" i="6" s="1"/>
  <c r="B294" i="13"/>
  <c r="AE294" i="6" s="1"/>
  <c r="G294" i="6"/>
  <c r="AB294" i="6" s="1"/>
  <c r="B310" i="13"/>
  <c r="AD310" i="6" s="1"/>
  <c r="G310" i="11"/>
  <c r="G310" i="6"/>
  <c r="AB310" i="6" s="1"/>
  <c r="B318" i="10"/>
  <c r="G318" i="6"/>
  <c r="AB318" i="6" s="1"/>
  <c r="B326" i="13"/>
  <c r="AC326" i="6" s="1"/>
  <c r="G326" i="11"/>
  <c r="G326" i="6"/>
  <c r="AB326" i="6" s="1"/>
  <c r="B337" i="13"/>
  <c r="AE337" i="6" s="1"/>
  <c r="G337" i="6"/>
  <c r="AB337" i="6" s="1"/>
  <c r="B345" i="13"/>
  <c r="AE345" i="6" s="1"/>
  <c r="G345" i="6"/>
  <c r="AB345" i="6" s="1"/>
  <c r="B353" i="8"/>
  <c r="G353" i="11"/>
  <c r="G353" i="6"/>
  <c r="AB353" i="6" s="1"/>
  <c r="B361" i="6"/>
  <c r="T361" i="6" s="1"/>
  <c r="G361" i="6"/>
  <c r="AB361" i="6" s="1"/>
  <c r="B379" i="8"/>
  <c r="G379" i="6"/>
  <c r="AB379" i="6" s="1"/>
  <c r="B387" i="10"/>
  <c r="G387" i="6"/>
  <c r="AB387" i="6" s="1"/>
  <c r="B421" i="8"/>
  <c r="G421" i="6"/>
  <c r="AB421" i="6" s="1"/>
  <c r="B429" i="6"/>
  <c r="T429" i="6" s="1"/>
  <c r="G429" i="11"/>
  <c r="G429" i="6"/>
  <c r="AB429" i="6" s="1"/>
  <c r="P414" i="6"/>
  <c r="O414" i="6"/>
  <c r="N414" i="6"/>
  <c r="G414" i="11" s="1"/>
  <c r="AC47" i="6"/>
  <c r="AE47" i="6"/>
  <c r="AD47" i="6"/>
  <c r="AC413" i="6"/>
  <c r="AE413" i="6"/>
  <c r="AD413" i="6"/>
  <c r="AE82" i="6"/>
  <c r="AD82" i="6"/>
  <c r="AC82" i="6"/>
  <c r="AE151" i="6"/>
  <c r="AD151" i="6"/>
  <c r="AC151" i="6"/>
  <c r="P155" i="6"/>
  <c r="O155" i="6"/>
  <c r="N155" i="6"/>
  <c r="G155" i="11" s="1"/>
  <c r="AD410" i="6"/>
  <c r="AC410" i="6"/>
  <c r="AE410" i="6"/>
  <c r="AE200" i="6"/>
  <c r="AD200" i="6"/>
  <c r="AC200" i="6"/>
  <c r="AE81" i="6"/>
  <c r="AD81" i="6"/>
  <c r="AC81" i="6"/>
  <c r="AC113" i="6"/>
  <c r="AE113" i="6"/>
  <c r="AD113" i="6"/>
  <c r="AE251" i="6"/>
  <c r="AD251" i="6"/>
  <c r="AC251" i="6"/>
  <c r="N305" i="6"/>
  <c r="P305" i="6"/>
  <c r="O305" i="6"/>
  <c r="N200" i="6"/>
  <c r="G200" i="11" s="1"/>
  <c r="B431" i="11"/>
  <c r="B431" i="9"/>
  <c r="B437" i="8"/>
  <c r="B437" i="11"/>
  <c r="B231" i="12"/>
  <c r="B231" i="11"/>
  <c r="B229" i="9"/>
  <c r="B229" i="11"/>
  <c r="B230" i="7"/>
  <c r="B230" i="11"/>
  <c r="B164" i="7"/>
  <c r="B164" i="9"/>
  <c r="B389" i="7"/>
  <c r="B7" i="11"/>
  <c r="B7" i="10"/>
  <c r="B101" i="7"/>
  <c r="B101" i="9"/>
  <c r="B7" i="9"/>
  <c r="O7" i="6" s="1"/>
  <c r="B157" i="6"/>
  <c r="B15" i="13"/>
  <c r="B15" i="6"/>
  <c r="T15" i="6" s="1"/>
  <c r="B40" i="11"/>
  <c r="B86" i="13"/>
  <c r="B162" i="13"/>
  <c r="B162" i="11"/>
  <c r="B215" i="8"/>
  <c r="B215" i="6"/>
  <c r="T215" i="6" s="1"/>
  <c r="B319" i="13"/>
  <c r="B147" i="12"/>
  <c r="B147" i="6"/>
  <c r="T147" i="6" s="1"/>
  <c r="AB55" i="2"/>
  <c r="AC55" i="2" s="1"/>
  <c r="B313" i="8"/>
  <c r="AB38" i="2"/>
  <c r="AC38" i="2" s="1"/>
  <c r="AA156" i="2"/>
  <c r="AC156" i="2" s="1"/>
  <c r="AB17" i="2"/>
  <c r="AC17" i="2" s="1"/>
  <c r="AA75" i="2"/>
  <c r="AC75" i="2" s="1"/>
  <c r="AB42" i="2"/>
  <c r="AC42" i="2" s="1"/>
  <c r="AA71" i="2"/>
  <c r="AC71" i="2" s="1"/>
  <c r="AA153" i="2"/>
  <c r="AC153" i="2" s="1"/>
  <c r="AA157" i="2"/>
  <c r="AC157" i="2" s="1"/>
  <c r="AB73" i="2"/>
  <c r="AC73" i="2" s="1"/>
  <c r="AA134" i="2"/>
  <c r="AC134" i="2" s="1"/>
  <c r="B360" i="9"/>
  <c r="B399" i="6"/>
  <c r="T399" i="6" s="1"/>
  <c r="B352" i="10"/>
  <c r="B407" i="11"/>
  <c r="B356" i="9"/>
  <c r="B317" i="7"/>
  <c r="B416" i="8"/>
  <c r="B329" i="12"/>
  <c r="B425" i="6"/>
  <c r="T425" i="6" s="1"/>
  <c r="B374" i="7"/>
  <c r="B356" i="8"/>
  <c r="B360" i="11"/>
  <c r="B293" i="12"/>
  <c r="B325" i="6"/>
  <c r="T325" i="6" s="1"/>
  <c r="B297" i="10"/>
  <c r="B329" i="11"/>
  <c r="B378" i="12"/>
  <c r="B305" i="8"/>
  <c r="B348" i="8"/>
  <c r="B329" i="10"/>
  <c r="B325" i="11"/>
  <c r="B378" i="9"/>
  <c r="B297" i="6"/>
  <c r="T297" i="6" s="1"/>
  <c r="B344" i="6"/>
  <c r="T344" i="6" s="1"/>
  <c r="B449" i="6"/>
  <c r="T449" i="6" s="1"/>
  <c r="B297" i="7"/>
  <c r="B356" i="7"/>
  <c r="B293" i="8"/>
  <c r="B329" i="8"/>
  <c r="B374" i="8"/>
  <c r="B390" i="9"/>
  <c r="B317" i="10"/>
  <c r="B378" i="10"/>
  <c r="B293" i="11"/>
  <c r="B317" i="11"/>
  <c r="B309" i="12"/>
  <c r="B352" i="12"/>
  <c r="B305" i="7"/>
  <c r="B364" i="7"/>
  <c r="B416" i="7"/>
  <c r="B390" i="8"/>
  <c r="B416" i="10"/>
  <c r="B297" i="11"/>
  <c r="B344" i="11"/>
  <c r="B317" i="12"/>
  <c r="B364" i="12"/>
  <c r="B317" i="6"/>
  <c r="T317" i="6" s="1"/>
  <c r="B329" i="6"/>
  <c r="T329" i="6" s="1"/>
  <c r="B378" i="6"/>
  <c r="T378" i="6" s="1"/>
  <c r="B407" i="6"/>
  <c r="T407" i="6" s="1"/>
  <c r="B437" i="6"/>
  <c r="T437" i="6" s="1"/>
  <c r="B54" i="7"/>
  <c r="B344" i="7"/>
  <c r="B390" i="7"/>
  <c r="B364" i="8"/>
  <c r="B429" i="8"/>
  <c r="B301" i="9"/>
  <c r="B305" i="10"/>
  <c r="B364" i="10"/>
  <c r="B309" i="11"/>
  <c r="B352" i="9"/>
  <c r="B297" i="12"/>
  <c r="B336" i="12"/>
  <c r="B407" i="12"/>
  <c r="AA36" i="2"/>
  <c r="AC36" i="2" s="1"/>
  <c r="AA41" i="2"/>
  <c r="AC41" i="2" s="1"/>
  <c r="AB72" i="2"/>
  <c r="AC72" i="2" s="1"/>
  <c r="AA143" i="2"/>
  <c r="AC143" i="2" s="1"/>
  <c r="AA166" i="2"/>
  <c r="AC166" i="2" s="1"/>
  <c r="AB7" i="2"/>
  <c r="AC7" i="2" s="1"/>
  <c r="AA56" i="2"/>
  <c r="AC56" i="2" s="1"/>
  <c r="AB125" i="2"/>
  <c r="AC125" i="2" s="1"/>
  <c r="B257" i="7"/>
  <c r="AB49" i="2"/>
  <c r="AC49" i="2" s="1"/>
  <c r="AB59" i="2"/>
  <c r="AC59" i="2" s="1"/>
  <c r="AB83" i="2"/>
  <c r="AC83" i="2" s="1"/>
  <c r="AB96" i="2"/>
  <c r="AC96" i="2" s="1"/>
  <c r="AA103" i="2"/>
  <c r="AC103" i="2" s="1"/>
  <c r="AA104" i="2"/>
  <c r="AC104" i="2" s="1"/>
  <c r="AB118" i="2"/>
  <c r="AC118" i="2" s="1"/>
  <c r="AA151" i="2"/>
  <c r="AC151" i="2" s="1"/>
  <c r="AB164" i="2"/>
  <c r="AC164" i="2" s="1"/>
  <c r="AB30" i="2"/>
  <c r="AC30" i="2" s="1"/>
  <c r="AB112" i="2"/>
  <c r="AC112" i="2" s="1"/>
  <c r="AB132" i="2"/>
  <c r="AC132" i="2" s="1"/>
  <c r="AB22" i="2"/>
  <c r="AC22" i="2" s="1"/>
  <c r="AA34" i="2"/>
  <c r="AC34" i="2" s="1"/>
  <c r="AA88" i="2"/>
  <c r="AC88" i="2" s="1"/>
  <c r="AA93" i="2"/>
  <c r="AC93" i="2" s="1"/>
  <c r="AA172" i="2"/>
  <c r="AC172" i="2" s="1"/>
  <c r="AA181" i="2"/>
  <c r="AC181" i="2" s="1"/>
  <c r="AA6" i="2"/>
  <c r="AC6" i="2" s="1"/>
  <c r="AA29" i="2"/>
  <c r="AC29" i="2" s="1"/>
  <c r="AA54" i="2"/>
  <c r="AC54" i="2" s="1"/>
  <c r="AA66" i="2"/>
  <c r="AC66" i="2" s="1"/>
  <c r="AA84" i="2"/>
  <c r="AC84" i="2" s="1"/>
  <c r="AB94" i="2"/>
  <c r="AC94" i="2" s="1"/>
  <c r="AB97" i="2"/>
  <c r="AC97" i="2" s="1"/>
  <c r="AB105" i="2"/>
  <c r="AC105" i="2" s="1"/>
  <c r="AA123" i="2"/>
  <c r="AC123" i="2" s="1"/>
  <c r="AB124" i="2"/>
  <c r="AC124" i="2" s="1"/>
  <c r="AB131" i="2"/>
  <c r="AC131" i="2" s="1"/>
  <c r="AA133" i="2"/>
  <c r="AC133" i="2" s="1"/>
  <c r="AB140" i="2"/>
  <c r="AC140" i="2" s="1"/>
  <c r="AA145" i="2"/>
  <c r="AC145" i="2" s="1"/>
  <c r="AB165" i="2"/>
  <c r="AC165" i="2" s="1"/>
  <c r="B97" i="7"/>
  <c r="B244" i="9"/>
  <c r="B289" i="9"/>
  <c r="B178" i="12"/>
  <c r="B257" i="8"/>
  <c r="B126" i="9"/>
  <c r="B252" i="10"/>
  <c r="B126" i="6"/>
  <c r="T126" i="6" s="1"/>
  <c r="B162" i="7"/>
  <c r="B118" i="8"/>
  <c r="B158" i="9"/>
  <c r="B326" i="9"/>
  <c r="B122" i="10"/>
  <c r="B277" i="12"/>
  <c r="B158" i="6"/>
  <c r="T158" i="6" s="1"/>
  <c r="B265" i="6"/>
  <c r="T265" i="6" s="1"/>
  <c r="B211" i="7"/>
  <c r="B203" i="8"/>
  <c r="B190" i="10"/>
  <c r="B89" i="9"/>
  <c r="B97" i="9"/>
  <c r="B175" i="11"/>
  <c r="B175" i="9"/>
  <c r="B113" i="6"/>
  <c r="T113" i="6" s="1"/>
  <c r="B138" i="6"/>
  <c r="T138" i="6" s="1"/>
  <c r="B252" i="6"/>
  <c r="T252" i="6" s="1"/>
  <c r="B182" i="7"/>
  <c r="B273" i="7"/>
  <c r="B158" i="8"/>
  <c r="B93" i="9"/>
  <c r="B166" i="10"/>
  <c r="B277" i="10"/>
  <c r="B220" i="11"/>
  <c r="B220" i="9"/>
  <c r="B232" i="12"/>
  <c r="B23" i="6"/>
  <c r="T23" i="6" s="1"/>
  <c r="B228" i="6"/>
  <c r="T228" i="6" s="1"/>
  <c r="B273" i="6"/>
  <c r="T273" i="6" s="1"/>
  <c r="B285" i="6"/>
  <c r="T285" i="6" s="1"/>
  <c r="B122" i="7"/>
  <c r="B232" i="7"/>
  <c r="B93" i="8"/>
  <c r="B220" i="8"/>
  <c r="B220" i="10"/>
  <c r="B166" i="12"/>
  <c r="B82" i="7"/>
  <c r="B211" i="12"/>
  <c r="B294" i="12"/>
  <c r="B139" i="8"/>
  <c r="B68" i="10"/>
  <c r="B97" i="10"/>
  <c r="B432" i="10"/>
  <c r="B436" i="7"/>
  <c r="B201" i="6"/>
  <c r="T201" i="6" s="1"/>
  <c r="B432" i="6"/>
  <c r="T432" i="6" s="1"/>
  <c r="B16" i="8"/>
  <c r="B245" i="7"/>
  <c r="B16" i="9"/>
  <c r="B159" i="9"/>
  <c r="B233" i="9"/>
  <c r="B428" i="7"/>
  <c r="B448" i="12"/>
  <c r="B164" i="6"/>
  <c r="T164" i="6" s="1"/>
  <c r="B436" i="6"/>
  <c r="T436" i="6" s="1"/>
  <c r="B432" i="8"/>
  <c r="B101" i="12"/>
  <c r="B118" i="6"/>
  <c r="T118" i="6" s="1"/>
  <c r="B166" i="6"/>
  <c r="T166" i="6" s="1"/>
  <c r="B207" i="6"/>
  <c r="T207" i="6" s="1"/>
  <c r="B220" i="6"/>
  <c r="T220" i="6" s="1"/>
  <c r="B283" i="6"/>
  <c r="T283" i="6" s="1"/>
  <c r="B93" i="7"/>
  <c r="B142" i="7"/>
  <c r="B198" i="7"/>
  <c r="B244" i="7"/>
  <c r="B269" i="7"/>
  <c r="B424" i="7"/>
  <c r="B440" i="7"/>
  <c r="B11" i="8"/>
  <c r="B113" i="8"/>
  <c r="B154" i="8"/>
  <c r="B269" i="8"/>
  <c r="B393" i="8"/>
  <c r="B178" i="9"/>
  <c r="B182" i="9"/>
  <c r="B186" i="9"/>
  <c r="B224" i="9"/>
  <c r="B228" i="9"/>
  <c r="B252" i="9"/>
  <c r="B101" i="10"/>
  <c r="B178" i="10"/>
  <c r="B228" i="10"/>
  <c r="B285" i="10"/>
  <c r="B126" i="11"/>
  <c r="B186" i="11"/>
  <c r="B228" i="11"/>
  <c r="B252" i="11"/>
  <c r="B289" i="11"/>
  <c r="B432" i="11"/>
  <c r="B154" i="12"/>
  <c r="B186" i="12"/>
  <c r="B269" i="12"/>
  <c r="B330" i="12"/>
  <c r="B101" i="6"/>
  <c r="T101" i="6" s="1"/>
  <c r="B190" i="6"/>
  <c r="T190" i="6" s="1"/>
  <c r="B203" i="6"/>
  <c r="T203" i="6" s="1"/>
  <c r="B211" i="6"/>
  <c r="T211" i="6" s="1"/>
  <c r="B248" i="6"/>
  <c r="T248" i="6" s="1"/>
  <c r="B289" i="6"/>
  <c r="T289" i="6" s="1"/>
  <c r="B75" i="7"/>
  <c r="B118" i="7"/>
  <c r="B166" i="7"/>
  <c r="B220" i="7"/>
  <c r="B252" i="7"/>
  <c r="B289" i="7"/>
  <c r="B326" i="7"/>
  <c r="B393" i="7"/>
  <c r="B432" i="7"/>
  <c r="B75" i="8"/>
  <c r="B126" i="8"/>
  <c r="B182" i="8"/>
  <c r="B244" i="8"/>
  <c r="B203" i="9"/>
  <c r="B207" i="9"/>
  <c r="B285" i="9"/>
  <c r="B432" i="9"/>
  <c r="B154" i="10"/>
  <c r="B203" i="10"/>
  <c r="B269" i="10"/>
  <c r="B113" i="11"/>
  <c r="B154" i="11"/>
  <c r="B194" i="11"/>
  <c r="B244" i="11"/>
  <c r="B269" i="11"/>
  <c r="B97" i="12"/>
  <c r="B220" i="12"/>
  <c r="B432" i="12"/>
  <c r="B301" i="6"/>
  <c r="T301" i="6" s="1"/>
  <c r="B309" i="6"/>
  <c r="T309" i="6" s="1"/>
  <c r="B356" i="6"/>
  <c r="T356" i="6" s="1"/>
  <c r="B364" i="6"/>
  <c r="T364" i="6" s="1"/>
  <c r="B403" i="6"/>
  <c r="T403" i="6" s="1"/>
  <c r="B20" i="7"/>
  <c r="B171" i="7"/>
  <c r="B293" i="7"/>
  <c r="B313" i="7"/>
  <c r="B329" i="7"/>
  <c r="B360" i="7"/>
  <c r="B378" i="7"/>
  <c r="B403" i="7"/>
  <c r="B429" i="7"/>
  <c r="B301" i="8"/>
  <c r="B317" i="8"/>
  <c r="B344" i="8"/>
  <c r="B360" i="8"/>
  <c r="B378" i="8"/>
  <c r="B420" i="8"/>
  <c r="B183" i="9"/>
  <c r="B293" i="9"/>
  <c r="B329" i="9"/>
  <c r="B301" i="10"/>
  <c r="B325" i="10"/>
  <c r="B360" i="10"/>
  <c r="B390" i="10"/>
  <c r="B449" i="10"/>
  <c r="B98" i="11"/>
  <c r="B98" i="9"/>
  <c r="B208" i="11"/>
  <c r="B344" i="9"/>
  <c r="B378" i="11"/>
  <c r="B416" i="11"/>
  <c r="B241" i="12"/>
  <c r="B313" i="12"/>
  <c r="B360" i="12"/>
  <c r="B390" i="12"/>
  <c r="B293" i="6"/>
  <c r="T293" i="6" s="1"/>
  <c r="B305" i="6"/>
  <c r="T305" i="6" s="1"/>
  <c r="B352" i="6"/>
  <c r="T352" i="6" s="1"/>
  <c r="B360" i="6"/>
  <c r="T360" i="6" s="1"/>
  <c r="B370" i="6"/>
  <c r="T370" i="6" s="1"/>
  <c r="B390" i="6"/>
  <c r="T390" i="6" s="1"/>
  <c r="B416" i="6"/>
  <c r="T416" i="6" s="1"/>
  <c r="B262" i="7"/>
  <c r="B301" i="7"/>
  <c r="B325" i="7"/>
  <c r="B352" i="7"/>
  <c r="B370" i="7"/>
  <c r="B420" i="7"/>
  <c r="B282" i="8"/>
  <c r="B309" i="8"/>
  <c r="B325" i="8"/>
  <c r="B352" i="8"/>
  <c r="B370" i="8"/>
  <c r="B317" i="9"/>
  <c r="B325" i="9"/>
  <c r="B370" i="9"/>
  <c r="B416" i="9"/>
  <c r="B293" i="10"/>
  <c r="B344" i="10"/>
  <c r="B370" i="10"/>
  <c r="B420" i="10"/>
  <c r="B90" i="11"/>
  <c r="B90" i="9"/>
  <c r="B301" i="11"/>
  <c r="B352" i="11"/>
  <c r="B370" i="11"/>
  <c r="B390" i="11"/>
  <c r="B429" i="11"/>
  <c r="B301" i="12"/>
  <c r="B325" i="12"/>
  <c r="B344" i="12"/>
  <c r="B370" i="12"/>
  <c r="B416" i="12"/>
  <c r="B44" i="6"/>
  <c r="T44" i="6" s="1"/>
  <c r="B90" i="6"/>
  <c r="T90" i="6" s="1"/>
  <c r="B290" i="8"/>
  <c r="B143" i="10"/>
  <c r="B212" i="11"/>
  <c r="B266" i="11"/>
  <c r="B20" i="6"/>
  <c r="T20" i="6" s="1"/>
  <c r="B67" i="6"/>
  <c r="T67" i="6" s="1"/>
  <c r="B78" i="6"/>
  <c r="T78" i="6" s="1"/>
  <c r="B97" i="6"/>
  <c r="T97" i="6" s="1"/>
  <c r="B106" i="6"/>
  <c r="T106" i="6" s="1"/>
  <c r="B122" i="6"/>
  <c r="T122" i="6" s="1"/>
  <c r="B134" i="6"/>
  <c r="T134" i="6" s="1"/>
  <c r="B139" i="6"/>
  <c r="T139" i="6" s="1"/>
  <c r="B154" i="6"/>
  <c r="T154" i="6" s="1"/>
  <c r="B178" i="6"/>
  <c r="T178" i="6" s="1"/>
  <c r="B224" i="6"/>
  <c r="T224" i="6" s="1"/>
  <c r="B232" i="6"/>
  <c r="T232" i="6" s="1"/>
  <c r="B286" i="6"/>
  <c r="T286" i="6" s="1"/>
  <c r="B290" i="6"/>
  <c r="T290" i="6" s="1"/>
  <c r="B294" i="6"/>
  <c r="T294" i="6" s="1"/>
  <c r="B298" i="6"/>
  <c r="T298" i="6" s="1"/>
  <c r="B310" i="6"/>
  <c r="T310" i="6" s="1"/>
  <c r="B442" i="6"/>
  <c r="T442" i="6" s="1"/>
  <c r="B68" i="7"/>
  <c r="B113" i="7"/>
  <c r="B158" i="7"/>
  <c r="B178" i="7"/>
  <c r="B190" i="7"/>
  <c r="B195" i="7"/>
  <c r="B207" i="7"/>
  <c r="B228" i="7"/>
  <c r="B248" i="7"/>
  <c r="B285" i="7"/>
  <c r="B286" i="7"/>
  <c r="B341" i="7"/>
  <c r="B64" i="8"/>
  <c r="B97" i="8"/>
  <c r="B122" i="8"/>
  <c r="B146" i="8"/>
  <c r="B178" i="8"/>
  <c r="B190" i="8"/>
  <c r="B211" i="8"/>
  <c r="B228" i="8"/>
  <c r="B252" i="8"/>
  <c r="B277" i="8"/>
  <c r="B289" i="8"/>
  <c r="B442" i="8"/>
  <c r="B118" i="9"/>
  <c r="B154" i="9"/>
  <c r="B24" i="10"/>
  <c r="B93" i="10"/>
  <c r="B113" i="10"/>
  <c r="B138" i="10"/>
  <c r="B162" i="10"/>
  <c r="B186" i="10"/>
  <c r="B211" i="10"/>
  <c r="B244" i="10"/>
  <c r="B274" i="10"/>
  <c r="B44" i="9"/>
  <c r="B78" i="11"/>
  <c r="B78" i="9"/>
  <c r="B97" i="11"/>
  <c r="B122" i="9"/>
  <c r="B159" i="11"/>
  <c r="B190" i="11"/>
  <c r="B211" i="9"/>
  <c r="B225" i="11"/>
  <c r="B241" i="11"/>
  <c r="B248" i="11"/>
  <c r="B257" i="9"/>
  <c r="B290" i="9"/>
  <c r="B318" i="11"/>
  <c r="B86" i="12"/>
  <c r="B122" i="12"/>
  <c r="B162" i="12"/>
  <c r="B175" i="12"/>
  <c r="B203" i="12"/>
  <c r="B228" i="12"/>
  <c r="B252" i="12"/>
  <c r="B183" i="7"/>
  <c r="B179" i="8"/>
  <c r="B195" i="8"/>
  <c r="B241" i="8"/>
  <c r="B28" i="10"/>
  <c r="B119" i="10"/>
  <c r="B52" i="11"/>
  <c r="B143" i="12"/>
  <c r="B24" i="6"/>
  <c r="T24" i="6" s="1"/>
  <c r="B93" i="6"/>
  <c r="T93" i="6" s="1"/>
  <c r="B146" i="6"/>
  <c r="T146" i="6" s="1"/>
  <c r="B162" i="6"/>
  <c r="T162" i="6" s="1"/>
  <c r="B186" i="6"/>
  <c r="T186" i="6" s="1"/>
  <c r="B204" i="6"/>
  <c r="T204" i="6" s="1"/>
  <c r="B208" i="6"/>
  <c r="T208" i="6" s="1"/>
  <c r="B212" i="6"/>
  <c r="T212" i="6" s="1"/>
  <c r="B244" i="6"/>
  <c r="T244" i="6" s="1"/>
  <c r="B257" i="6"/>
  <c r="T257" i="6" s="1"/>
  <c r="B269" i="6"/>
  <c r="T269" i="6" s="1"/>
  <c r="B277" i="6"/>
  <c r="T277" i="6" s="1"/>
  <c r="B341" i="6"/>
  <c r="T341" i="6" s="1"/>
  <c r="B86" i="7"/>
  <c r="B126" i="7"/>
  <c r="B154" i="7"/>
  <c r="B186" i="7"/>
  <c r="B203" i="7"/>
  <c r="B224" i="7"/>
  <c r="B277" i="7"/>
  <c r="B55" i="8"/>
  <c r="B94" i="8"/>
  <c r="B119" i="8"/>
  <c r="B143" i="8"/>
  <c r="B162" i="8"/>
  <c r="B186" i="8"/>
  <c r="B207" i="8"/>
  <c r="B224" i="8"/>
  <c r="B273" i="8"/>
  <c r="B285" i="8"/>
  <c r="B341" i="8"/>
  <c r="B113" i="9"/>
  <c r="B151" i="9"/>
  <c r="B162" i="9"/>
  <c r="B208" i="9"/>
  <c r="B273" i="9"/>
  <c r="B277" i="9"/>
  <c r="B322" i="9"/>
  <c r="B11" i="10"/>
  <c r="B71" i="10"/>
  <c r="B158" i="10"/>
  <c r="B179" i="10"/>
  <c r="B290" i="10"/>
  <c r="B326" i="10"/>
  <c r="B94" i="11"/>
  <c r="B122" i="11"/>
  <c r="B143" i="9"/>
  <c r="B178" i="11"/>
  <c r="B203" i="11"/>
  <c r="B211" i="11"/>
  <c r="B245" i="11"/>
  <c r="B269" i="9"/>
  <c r="B277" i="11"/>
  <c r="B285" i="11"/>
  <c r="B326" i="11"/>
  <c r="B337" i="11"/>
  <c r="B404" i="11"/>
  <c r="B16" i="12"/>
  <c r="B113" i="12"/>
  <c r="B159" i="12"/>
  <c r="B171" i="12"/>
  <c r="B199" i="12"/>
  <c r="B225" i="12"/>
  <c r="B244" i="12"/>
  <c r="B285" i="12"/>
  <c r="B16" i="6"/>
  <c r="T16" i="6" s="1"/>
  <c r="B143" i="6"/>
  <c r="T143" i="6" s="1"/>
  <c r="B151" i="6"/>
  <c r="T151" i="6" s="1"/>
  <c r="B191" i="6"/>
  <c r="T191" i="6" s="1"/>
  <c r="B195" i="6"/>
  <c r="T195" i="6" s="1"/>
  <c r="B52" i="7"/>
  <c r="B94" i="7"/>
  <c r="B110" i="7"/>
  <c r="B143" i="7"/>
  <c r="B204" i="7"/>
  <c r="B216" i="7"/>
  <c r="B270" i="7"/>
  <c r="B337" i="7"/>
  <c r="B44" i="8"/>
  <c r="B78" i="8"/>
  <c r="B151" i="8"/>
  <c r="B171" i="8"/>
  <c r="B237" i="8"/>
  <c r="B249" i="8"/>
  <c r="B266" i="8"/>
  <c r="B114" i="9"/>
  <c r="B139" i="9"/>
  <c r="B12" i="10"/>
  <c r="B52" i="10"/>
  <c r="B90" i="10"/>
  <c r="B155" i="10"/>
  <c r="B216" i="10"/>
  <c r="B241" i="10"/>
  <c r="B28" i="11"/>
  <c r="B143" i="11"/>
  <c r="B171" i="11"/>
  <c r="B183" i="11"/>
  <c r="B78" i="12"/>
  <c r="B216" i="12"/>
  <c r="B266" i="12"/>
  <c r="B410" i="12"/>
  <c r="B172" i="6"/>
  <c r="T172" i="6" s="1"/>
  <c r="B99" i="7"/>
  <c r="B48" i="6"/>
  <c r="T48" i="6" s="1"/>
  <c r="B69" i="6"/>
  <c r="T69" i="6" s="1"/>
  <c r="B114" i="6"/>
  <c r="T114" i="6" s="1"/>
  <c r="B241" i="6"/>
  <c r="T241" i="6" s="1"/>
  <c r="B326" i="6"/>
  <c r="T326" i="6" s="1"/>
  <c r="B330" i="6"/>
  <c r="T330" i="6" s="1"/>
  <c r="B40" i="7"/>
  <c r="B72" i="7"/>
  <c r="B159" i="7"/>
  <c r="B175" i="7"/>
  <c r="B212" i="7"/>
  <c r="B225" i="7"/>
  <c r="B226" i="7"/>
  <c r="B237" i="7"/>
  <c r="B278" i="7"/>
  <c r="B298" i="7"/>
  <c r="B314" i="7"/>
  <c r="B417" i="7"/>
  <c r="B430" i="7"/>
  <c r="B442" i="7"/>
  <c r="B40" i="8"/>
  <c r="B212" i="8"/>
  <c r="B262" i="8"/>
  <c r="B274" i="8"/>
  <c r="B314" i="8"/>
  <c r="B326" i="8"/>
  <c r="B451" i="8"/>
  <c r="B48" i="9"/>
  <c r="B442" i="9"/>
  <c r="B48" i="10"/>
  <c r="B86" i="10"/>
  <c r="B187" i="10"/>
  <c r="B262" i="10"/>
  <c r="B310" i="10"/>
  <c r="B86" i="11"/>
  <c r="B216" i="11"/>
  <c r="B241" i="9"/>
  <c r="B274" i="11"/>
  <c r="B278" i="11"/>
  <c r="B282" i="11"/>
  <c r="B282" i="9"/>
  <c r="B28" i="12"/>
  <c r="B151" i="12"/>
  <c r="B282" i="12"/>
  <c r="B439" i="12"/>
  <c r="B21" i="7"/>
  <c r="B372" i="8"/>
  <c r="T7" i="6"/>
  <c r="B28" i="6"/>
  <c r="T28" i="6" s="1"/>
  <c r="B37" i="6"/>
  <c r="T37" i="6" s="1"/>
  <c r="B40" i="6"/>
  <c r="T40" i="6" s="1"/>
  <c r="B45" i="6"/>
  <c r="T45" i="6" s="1"/>
  <c r="B52" i="6"/>
  <c r="T52" i="6" s="1"/>
  <c r="B64" i="6"/>
  <c r="T64" i="6" s="1"/>
  <c r="B68" i="6"/>
  <c r="T68" i="6" s="1"/>
  <c r="B72" i="6"/>
  <c r="T72" i="6" s="1"/>
  <c r="B82" i="6"/>
  <c r="T82" i="6" s="1"/>
  <c r="B94" i="6"/>
  <c r="T94" i="6" s="1"/>
  <c r="B110" i="6"/>
  <c r="T110" i="6" s="1"/>
  <c r="B152" i="6"/>
  <c r="T152" i="6" s="1"/>
  <c r="B175" i="6"/>
  <c r="T175" i="6" s="1"/>
  <c r="B179" i="6"/>
  <c r="T179" i="6" s="1"/>
  <c r="B199" i="6"/>
  <c r="T199" i="6" s="1"/>
  <c r="B221" i="6"/>
  <c r="T221" i="6" s="1"/>
  <c r="B225" i="6"/>
  <c r="T225" i="6" s="1"/>
  <c r="B237" i="6"/>
  <c r="T237" i="6" s="1"/>
  <c r="B245" i="6"/>
  <c r="T245" i="6" s="1"/>
  <c r="B249" i="6"/>
  <c r="T249" i="6" s="1"/>
  <c r="B255" i="6"/>
  <c r="T255" i="6" s="1"/>
  <c r="B282" i="6"/>
  <c r="T282" i="6" s="1"/>
  <c r="B314" i="6"/>
  <c r="T314" i="6" s="1"/>
  <c r="B357" i="6"/>
  <c r="T357" i="6" s="1"/>
  <c r="B404" i="6"/>
  <c r="T404" i="6" s="1"/>
  <c r="B16" i="7"/>
  <c r="B28" i="7"/>
  <c r="B37" i="7"/>
  <c r="B48" i="7"/>
  <c r="B78" i="7"/>
  <c r="B139" i="7"/>
  <c r="B151" i="7"/>
  <c r="B152" i="7"/>
  <c r="B179" i="7"/>
  <c r="B221" i="7"/>
  <c r="B266" i="7"/>
  <c r="B274" i="7"/>
  <c r="B282" i="7"/>
  <c r="B290" i="7"/>
  <c r="B310" i="7"/>
  <c r="B330" i="7"/>
  <c r="B354" i="7"/>
  <c r="B28" i="8"/>
  <c r="B52" i="8"/>
  <c r="B72" i="8"/>
  <c r="B86" i="8"/>
  <c r="B147" i="8"/>
  <c r="B159" i="8"/>
  <c r="B201" i="8"/>
  <c r="B208" i="8"/>
  <c r="B216" i="8"/>
  <c r="B245" i="8"/>
  <c r="B270" i="8"/>
  <c r="B278" i="8"/>
  <c r="B337" i="8"/>
  <c r="B384" i="8"/>
  <c r="B20" i="9"/>
  <c r="B24" i="9"/>
  <c r="B28" i="9"/>
  <c r="B52" i="9"/>
  <c r="B68" i="9"/>
  <c r="B94" i="9"/>
  <c r="B147" i="9"/>
  <c r="B179" i="9"/>
  <c r="B216" i="9"/>
  <c r="B225" i="9"/>
  <c r="B249" i="9"/>
  <c r="B294" i="9"/>
  <c r="B298" i="9"/>
  <c r="B299" i="9"/>
  <c r="B310" i="9"/>
  <c r="B20" i="10"/>
  <c r="B44" i="10"/>
  <c r="B64" i="10"/>
  <c r="B82" i="10"/>
  <c r="B94" i="10"/>
  <c r="B131" i="10"/>
  <c r="B151" i="10"/>
  <c r="B159" i="10"/>
  <c r="B175" i="10"/>
  <c r="B199" i="10"/>
  <c r="B249" i="10"/>
  <c r="B282" i="10"/>
  <c r="B294" i="10"/>
  <c r="B341" i="10"/>
  <c r="B44" i="11"/>
  <c r="B68" i="11"/>
  <c r="B119" i="11"/>
  <c r="B139" i="11"/>
  <c r="B151" i="11"/>
  <c r="B155" i="11"/>
  <c r="B199" i="11"/>
  <c r="B286" i="11"/>
  <c r="B290" i="11"/>
  <c r="B294" i="11"/>
  <c r="B310" i="11"/>
  <c r="B345" i="9"/>
  <c r="B446" i="11"/>
  <c r="B52" i="12"/>
  <c r="B155" i="12"/>
  <c r="B183" i="12"/>
  <c r="B208" i="12"/>
  <c r="B233" i="12"/>
  <c r="B290" i="12"/>
  <c r="B298" i="12"/>
  <c r="B342" i="12"/>
  <c r="B417" i="12"/>
  <c r="B217" i="6"/>
  <c r="T217" i="6" s="1"/>
  <c r="B12" i="6"/>
  <c r="T12" i="6" s="1"/>
  <c r="B57" i="6"/>
  <c r="T57" i="6" s="1"/>
  <c r="B86" i="6"/>
  <c r="T86" i="6" s="1"/>
  <c r="B127" i="6"/>
  <c r="T127" i="6" s="1"/>
  <c r="B135" i="6"/>
  <c r="T135" i="6" s="1"/>
  <c r="B155" i="6"/>
  <c r="B159" i="6"/>
  <c r="T159" i="6" s="1"/>
  <c r="B183" i="6"/>
  <c r="B216" i="6"/>
  <c r="T216" i="6" s="1"/>
  <c r="B262" i="6"/>
  <c r="T262" i="6" s="1"/>
  <c r="B266" i="6"/>
  <c r="T266" i="6" s="1"/>
  <c r="B274" i="6"/>
  <c r="T274" i="6" s="1"/>
  <c r="B278" i="6"/>
  <c r="T278" i="6" s="1"/>
  <c r="B337" i="6"/>
  <c r="T337" i="6" s="1"/>
  <c r="B379" i="6"/>
  <c r="B384" i="6"/>
  <c r="T384" i="6" s="1"/>
  <c r="B446" i="6"/>
  <c r="T446" i="6" s="1"/>
  <c r="B12" i="7"/>
  <c r="B44" i="7"/>
  <c r="B64" i="7"/>
  <c r="B65" i="7"/>
  <c r="B90" i="7"/>
  <c r="B147" i="7"/>
  <c r="B155" i="7"/>
  <c r="B168" i="7"/>
  <c r="B199" i="7"/>
  <c r="B208" i="7"/>
  <c r="B241" i="7"/>
  <c r="B249" i="7"/>
  <c r="B294" i="7"/>
  <c r="B380" i="7"/>
  <c r="B20" i="8"/>
  <c r="B48" i="8"/>
  <c r="B68" i="8"/>
  <c r="B82" i="8"/>
  <c r="B175" i="8"/>
  <c r="B183" i="8"/>
  <c r="B199" i="8"/>
  <c r="B225" i="8"/>
  <c r="B294" i="8"/>
  <c r="B310" i="8"/>
  <c r="B330" i="8"/>
  <c r="B410" i="8"/>
  <c r="B82" i="9"/>
  <c r="B195" i="9"/>
  <c r="B199" i="9"/>
  <c r="B245" i="9"/>
  <c r="B262" i="9"/>
  <c r="B274" i="9"/>
  <c r="B278" i="9"/>
  <c r="B307" i="9"/>
  <c r="B413" i="9"/>
  <c r="B16" i="10"/>
  <c r="B37" i="10"/>
  <c r="B61" i="10"/>
  <c r="B78" i="10"/>
  <c r="B147" i="10"/>
  <c r="B168" i="10"/>
  <c r="B183" i="10"/>
  <c r="B195" i="10"/>
  <c r="B208" i="10"/>
  <c r="B225" i="10"/>
  <c r="B266" i="10"/>
  <c r="B337" i="10"/>
  <c r="B442" i="10"/>
  <c r="B20" i="11"/>
  <c r="B86" i="9"/>
  <c r="B124" i="11"/>
  <c r="B135" i="11"/>
  <c r="B147" i="11"/>
  <c r="B249" i="11"/>
  <c r="B266" i="9"/>
  <c r="B337" i="9"/>
  <c r="B438" i="11"/>
  <c r="B438" i="9"/>
  <c r="B44" i="12"/>
  <c r="B119" i="12"/>
  <c r="B249" i="12"/>
  <c r="B274" i="12"/>
  <c r="B310" i="12"/>
  <c r="B326" i="12"/>
  <c r="B337" i="12"/>
  <c r="B353" i="12"/>
  <c r="B446" i="12"/>
  <c r="B33" i="6"/>
  <c r="T33" i="6" s="1"/>
  <c r="B61" i="6"/>
  <c r="T61" i="6" s="1"/>
  <c r="B107" i="6"/>
  <c r="T107" i="6" s="1"/>
  <c r="B132" i="6"/>
  <c r="T132" i="6" s="1"/>
  <c r="B148" i="6"/>
  <c r="T148" i="6" s="1"/>
  <c r="B176" i="6"/>
  <c r="T176" i="6" s="1"/>
  <c r="B196" i="6"/>
  <c r="T196" i="6" s="1"/>
  <c r="B213" i="6"/>
  <c r="T213" i="6" s="1"/>
  <c r="B136" i="7"/>
  <c r="B213" i="7"/>
  <c r="B222" i="7"/>
  <c r="B259" i="7"/>
  <c r="B267" i="7"/>
  <c r="B303" i="7"/>
  <c r="B372" i="7"/>
  <c r="B103" i="8"/>
  <c r="B168" i="8"/>
  <c r="B362" i="8"/>
  <c r="B148" i="9"/>
  <c r="B234" i="9"/>
  <c r="B103" i="10"/>
  <c r="B152" i="10"/>
  <c r="B401" i="10"/>
  <c r="B41" i="11"/>
  <c r="B217" i="11"/>
  <c r="B263" i="11"/>
  <c r="B388" i="11"/>
  <c r="B392" i="11"/>
  <c r="B303" i="12"/>
  <c r="B111" i="6"/>
  <c r="T111" i="6" s="1"/>
  <c r="B124" i="6"/>
  <c r="T124" i="6" s="1"/>
  <c r="B188" i="6"/>
  <c r="T188" i="6" s="1"/>
  <c r="B259" i="6"/>
  <c r="T259" i="6" s="1"/>
  <c r="B29" i="7"/>
  <c r="B128" i="7"/>
  <c r="B156" i="7"/>
  <c r="B176" i="7"/>
  <c r="B234" i="7"/>
  <c r="B21" i="8"/>
  <c r="B45" i="8"/>
  <c r="B136" i="8"/>
  <c r="B283" i="8"/>
  <c r="B307" i="8"/>
  <c r="B380" i="8"/>
  <c r="B427" i="8"/>
  <c r="B69" i="9"/>
  <c r="B111" i="9"/>
  <c r="B217" i="9"/>
  <c r="B303" i="9"/>
  <c r="B380" i="9"/>
  <c r="B384" i="9"/>
  <c r="B392" i="9"/>
  <c r="B69" i="10"/>
  <c r="B128" i="10"/>
  <c r="B307" i="10"/>
  <c r="B388" i="10"/>
  <c r="B17" i="11"/>
  <c r="B128" i="11"/>
  <c r="B192" i="11"/>
  <c r="B319" i="11"/>
  <c r="B342" i="11"/>
  <c r="B384" i="11"/>
  <c r="B401" i="11"/>
  <c r="B427" i="11"/>
  <c r="B372" i="12"/>
  <c r="B21" i="6"/>
  <c r="T21" i="6" s="1"/>
  <c r="B91" i="6"/>
  <c r="T91" i="6" s="1"/>
  <c r="B103" i="6"/>
  <c r="T103" i="6" s="1"/>
  <c r="B160" i="6"/>
  <c r="T160" i="6" s="1"/>
  <c r="B226" i="6"/>
  <c r="T226" i="6" s="1"/>
  <c r="B238" i="6"/>
  <c r="T238" i="6" s="1"/>
  <c r="B242" i="6"/>
  <c r="T242" i="6" s="1"/>
  <c r="B401" i="6"/>
  <c r="T401" i="6" s="1"/>
  <c r="B17" i="7"/>
  <c r="B61" i="7"/>
  <c r="B95" i="7"/>
  <c r="B192" i="7"/>
  <c r="B201" i="7"/>
  <c r="B242" i="7"/>
  <c r="B292" i="7"/>
  <c r="B392" i="7"/>
  <c r="B410" i="7"/>
  <c r="B392" i="8"/>
  <c r="B201" i="9"/>
  <c r="B410" i="9"/>
  <c r="B201" i="10"/>
  <c r="B226" i="10"/>
  <c r="B410" i="10"/>
  <c r="B21" i="11"/>
  <c r="B33" i="11"/>
  <c r="B160" i="11"/>
  <c r="B201" i="11"/>
  <c r="B410" i="11"/>
  <c r="B20" i="12"/>
  <c r="B68" i="12"/>
  <c r="B94" i="12"/>
  <c r="B392" i="12"/>
  <c r="Q205" i="2"/>
  <c r="Q57" i="2"/>
  <c r="P410" i="2"/>
  <c r="Q333" i="2"/>
  <c r="Q406" i="2"/>
  <c r="AB12" i="2"/>
  <c r="AA12" i="2"/>
  <c r="AA19" i="2"/>
  <c r="AB19" i="2"/>
  <c r="AB27" i="2"/>
  <c r="AA27" i="2"/>
  <c r="AB91" i="2"/>
  <c r="AA91" i="2"/>
  <c r="AB130" i="2"/>
  <c r="AA130" i="2"/>
  <c r="AB169" i="2"/>
  <c r="AA169" i="2"/>
  <c r="AA178" i="2"/>
  <c r="AB178" i="2"/>
  <c r="AA184" i="2"/>
  <c r="AB184" i="2"/>
  <c r="AB188" i="2"/>
  <c r="AA188" i="2"/>
  <c r="B9" i="8"/>
  <c r="B9" i="10"/>
  <c r="B9" i="7"/>
  <c r="B14" i="13"/>
  <c r="B14" i="11"/>
  <c r="B14" i="7"/>
  <c r="B14" i="8"/>
  <c r="B14" i="12"/>
  <c r="B14" i="10"/>
  <c r="B22" i="12"/>
  <c r="B22" i="11"/>
  <c r="B22" i="10"/>
  <c r="B30" i="13"/>
  <c r="B30" i="8"/>
  <c r="B30" i="7"/>
  <c r="B30" i="11"/>
  <c r="B30" i="10"/>
  <c r="B30" i="12"/>
  <c r="B30" i="9"/>
  <c r="B38" i="13"/>
  <c r="B38" i="10"/>
  <c r="B38" i="7"/>
  <c r="B38" i="6"/>
  <c r="T38" i="6" s="1"/>
  <c r="B38" i="11"/>
  <c r="B38" i="8"/>
  <c r="B42" i="8"/>
  <c r="B42" i="10"/>
  <c r="B42" i="9"/>
  <c r="B42" i="7"/>
  <c r="B50" i="12"/>
  <c r="B50" i="6"/>
  <c r="T50" i="6" s="1"/>
  <c r="B50" i="8"/>
  <c r="B50" i="7"/>
  <c r="B58" i="10"/>
  <c r="B58" i="8"/>
  <c r="B58" i="7"/>
  <c r="B58" i="6"/>
  <c r="T58" i="6" s="1"/>
  <c r="B58" i="9"/>
  <c r="B70" i="12"/>
  <c r="B70" i="6"/>
  <c r="T70" i="6" s="1"/>
  <c r="B80" i="13"/>
  <c r="B100" i="7"/>
  <c r="B100" i="10"/>
  <c r="B108" i="9"/>
  <c r="B108" i="7"/>
  <c r="B125" i="7"/>
  <c r="B137" i="13"/>
  <c r="B137" i="12"/>
  <c r="B137" i="10"/>
  <c r="B137" i="9"/>
  <c r="B145" i="13"/>
  <c r="B145" i="10"/>
  <c r="B161" i="13"/>
  <c r="B161" i="7"/>
  <c r="B181" i="8"/>
  <c r="B181" i="6"/>
  <c r="T181" i="6" s="1"/>
  <c r="B189" i="9"/>
  <c r="B189" i="10"/>
  <c r="B193" i="13"/>
  <c r="B193" i="6"/>
  <c r="T193" i="6" s="1"/>
  <c r="B193" i="12"/>
  <c r="B202" i="13"/>
  <c r="B202" i="11"/>
  <c r="B206" i="10"/>
  <c r="B206" i="8"/>
  <c r="B206" i="6"/>
  <c r="T206" i="6" s="1"/>
  <c r="B239" i="8"/>
  <c r="B239" i="6"/>
  <c r="T239" i="6" s="1"/>
  <c r="B272" i="8"/>
  <c r="B272" i="7"/>
  <c r="B343" i="7"/>
  <c r="B363" i="6"/>
  <c r="T363" i="6" s="1"/>
  <c r="B363" i="7"/>
  <c r="B373" i="7"/>
  <c r="B373" i="6"/>
  <c r="T373" i="6" s="1"/>
  <c r="B377" i="8"/>
  <c r="B377" i="6"/>
  <c r="T377" i="6" s="1"/>
  <c r="B402" i="7"/>
  <c r="B402" i="9"/>
  <c r="B402" i="6"/>
  <c r="T402" i="6" s="1"/>
  <c r="B402" i="8"/>
  <c r="B411" i="9"/>
  <c r="B411" i="11"/>
  <c r="B419" i="9"/>
  <c r="B419" i="10"/>
  <c r="B419" i="8"/>
  <c r="B419" i="6"/>
  <c r="T419" i="6" s="1"/>
  <c r="B419" i="7"/>
  <c r="AB25" i="2"/>
  <c r="AA25" i="2"/>
  <c r="AB110" i="2"/>
  <c r="AA110" i="2"/>
  <c r="B427" i="13"/>
  <c r="B427" i="10"/>
  <c r="B427" i="6"/>
  <c r="T427" i="6" s="1"/>
  <c r="B427" i="7"/>
  <c r="B435" i="13"/>
  <c r="B435" i="10"/>
  <c r="B435" i="8"/>
  <c r="B435" i="7"/>
  <c r="B435" i="6"/>
  <c r="T435" i="6" s="1"/>
  <c r="B435" i="12"/>
  <c r="B435" i="11"/>
  <c r="B439" i="13"/>
  <c r="B439" i="10"/>
  <c r="B439" i="8"/>
  <c r="B443" i="13"/>
  <c r="B443" i="9"/>
  <c r="B443" i="8"/>
  <c r="B443" i="6"/>
  <c r="T443" i="6" s="1"/>
  <c r="B443" i="7"/>
  <c r="B443" i="12"/>
  <c r="B443" i="11"/>
  <c r="AB35" i="2"/>
  <c r="AA35" i="2"/>
  <c r="B450" i="12"/>
  <c r="B450" i="10"/>
  <c r="B450" i="8"/>
  <c r="B450" i="9"/>
  <c r="B450" i="6"/>
  <c r="T450" i="6" s="1"/>
  <c r="B450" i="13"/>
  <c r="AA57" i="2"/>
  <c r="AC57" i="2" s="1"/>
  <c r="AA76" i="2"/>
  <c r="AC76" i="2" s="1"/>
  <c r="AA126" i="2"/>
  <c r="AC126" i="2" s="1"/>
  <c r="AA167" i="2"/>
  <c r="AC167" i="2" s="1"/>
  <c r="B96" i="7"/>
  <c r="B377" i="7"/>
  <c r="B38" i="9"/>
  <c r="AA20" i="2"/>
  <c r="AC20" i="2" s="1"/>
  <c r="AA138" i="2"/>
  <c r="AC138" i="2" s="1"/>
  <c r="AB149" i="2"/>
  <c r="AC149" i="2" s="1"/>
  <c r="AB182" i="2"/>
  <c r="AC182" i="2" s="1"/>
  <c r="B62" i="7"/>
  <c r="B161" i="9"/>
  <c r="B108" i="10"/>
  <c r="B121" i="10"/>
  <c r="B347" i="11"/>
  <c r="B419" i="11"/>
  <c r="B435" i="9"/>
  <c r="B439" i="11"/>
  <c r="B439" i="9"/>
  <c r="AB33" i="2"/>
  <c r="AA33" i="2"/>
  <c r="AA53" i="2"/>
  <c r="AB53" i="2"/>
  <c r="AB176" i="2"/>
  <c r="AA176" i="2"/>
  <c r="B18" i="9"/>
  <c r="B18" i="8"/>
  <c r="B34" i="11"/>
  <c r="B34" i="7"/>
  <c r="B34" i="6"/>
  <c r="T34" i="6" s="1"/>
  <c r="B34" i="10"/>
  <c r="B34" i="9"/>
  <c r="B46" i="11"/>
  <c r="B54" i="13"/>
  <c r="B54" i="6"/>
  <c r="T54" i="6" s="1"/>
  <c r="B54" i="9"/>
  <c r="B54" i="10"/>
  <c r="B54" i="12"/>
  <c r="B54" i="11"/>
  <c r="B62" i="13"/>
  <c r="B62" i="10"/>
  <c r="B62" i="8"/>
  <c r="B62" i="11"/>
  <c r="B62" i="6"/>
  <c r="T62" i="6" s="1"/>
  <c r="B62" i="9"/>
  <c r="B74" i="8"/>
  <c r="B74" i="7"/>
  <c r="B74" i="6"/>
  <c r="T74" i="6" s="1"/>
  <c r="B84" i="8"/>
  <c r="B84" i="7"/>
  <c r="B84" i="11"/>
  <c r="B104" i="13"/>
  <c r="B104" i="11"/>
  <c r="B112" i="8"/>
  <c r="B116" i="6"/>
  <c r="T116" i="6" s="1"/>
  <c r="B116" i="7"/>
  <c r="B129" i="13"/>
  <c r="B129" i="9"/>
  <c r="B165" i="7"/>
  <c r="B165" i="6"/>
  <c r="T165" i="6" s="1"/>
  <c r="B227" i="13"/>
  <c r="B227" i="6"/>
  <c r="T227" i="6" s="1"/>
  <c r="B235" i="13"/>
  <c r="B284" i="6"/>
  <c r="T284" i="6" s="1"/>
  <c r="B284" i="11"/>
  <c r="B332" i="11"/>
  <c r="B332" i="8"/>
  <c r="B339" i="9"/>
  <c r="B339" i="7"/>
  <c r="B351" i="7"/>
  <c r="B351" i="11"/>
  <c r="B351" i="6"/>
  <c r="T351" i="6" s="1"/>
  <c r="B369" i="9"/>
  <c r="B369" i="8"/>
  <c r="B369" i="6"/>
  <c r="T369" i="6" s="1"/>
  <c r="B369" i="11"/>
  <c r="B369" i="10"/>
  <c r="B393" i="9"/>
  <c r="B393" i="10"/>
  <c r="AB69" i="2"/>
  <c r="AA69" i="2"/>
  <c r="AB89" i="2"/>
  <c r="AA89" i="2"/>
  <c r="AA102" i="2"/>
  <c r="AB102" i="2"/>
  <c r="AB108" i="2"/>
  <c r="AA108" i="2"/>
  <c r="AB120" i="2"/>
  <c r="AA120" i="2"/>
  <c r="AB154" i="2"/>
  <c r="AA154" i="2"/>
  <c r="B423" i="7"/>
  <c r="B423" i="9"/>
  <c r="B423" i="6"/>
  <c r="T423" i="6" s="1"/>
  <c r="B423" i="12"/>
  <c r="B431" i="7"/>
  <c r="B431" i="6"/>
  <c r="T431" i="6" s="1"/>
  <c r="B431" i="10"/>
  <c r="B431" i="8"/>
  <c r="B447" i="7"/>
  <c r="AA44" i="2"/>
  <c r="AB44" i="2"/>
  <c r="AB129" i="2"/>
  <c r="AA129" i="2"/>
  <c r="AB147" i="2"/>
  <c r="AA147" i="2"/>
  <c r="AB168" i="2"/>
  <c r="AA168" i="2"/>
  <c r="AB177" i="2"/>
  <c r="AA177" i="2"/>
  <c r="AB179" i="2"/>
  <c r="AA179" i="2"/>
  <c r="AB187" i="2"/>
  <c r="AA187" i="2"/>
  <c r="AA5" i="2"/>
  <c r="AB5" i="2"/>
  <c r="AB63" i="2"/>
  <c r="AA63" i="2"/>
  <c r="AB70" i="2"/>
  <c r="AA70" i="2"/>
  <c r="AB99" i="2"/>
  <c r="AA99" i="2"/>
  <c r="AB107" i="2"/>
  <c r="AA107" i="2"/>
  <c r="AA109" i="2"/>
  <c r="AB109" i="2"/>
  <c r="AB114" i="2"/>
  <c r="AA114" i="2"/>
  <c r="AB139" i="2"/>
  <c r="AA139" i="2"/>
  <c r="AB162" i="2"/>
  <c r="AA162" i="2"/>
  <c r="AA43" i="2"/>
  <c r="AC43" i="2" s="1"/>
  <c r="AA146" i="2"/>
  <c r="AC146" i="2" s="1"/>
  <c r="AB158" i="2"/>
  <c r="AC158" i="2" s="1"/>
  <c r="B14" i="6"/>
  <c r="T14" i="6" s="1"/>
  <c r="B18" i="6"/>
  <c r="T18" i="6" s="1"/>
  <c r="Q200" i="2"/>
  <c r="B369" i="7"/>
  <c r="B46" i="8"/>
  <c r="AA14" i="2"/>
  <c r="AC14" i="2" s="1"/>
  <c r="AA15" i="2"/>
  <c r="AC15" i="2" s="1"/>
  <c r="AB16" i="2"/>
  <c r="AC16" i="2" s="1"/>
  <c r="AB46" i="2"/>
  <c r="AC46" i="2" s="1"/>
  <c r="AA79" i="2"/>
  <c r="AC79" i="2" s="1"/>
  <c r="AB9" i="2"/>
  <c r="AC9" i="2" s="1"/>
  <c r="AA10" i="2"/>
  <c r="AC10" i="2" s="1"/>
  <c r="AA18" i="2"/>
  <c r="AC18" i="2" s="1"/>
  <c r="AA47" i="2"/>
  <c r="AC47" i="2" s="1"/>
  <c r="AA52" i="2"/>
  <c r="AC52" i="2" s="1"/>
  <c r="AA65" i="2"/>
  <c r="AC65" i="2" s="1"/>
  <c r="AA74" i="2"/>
  <c r="AC74" i="2" s="1"/>
  <c r="AA90" i="2"/>
  <c r="AC90" i="2" s="1"/>
  <c r="AA144" i="2"/>
  <c r="AC144" i="2" s="1"/>
  <c r="AA183" i="2"/>
  <c r="AC183" i="2" s="1"/>
  <c r="B30" i="6"/>
  <c r="T30" i="6" s="1"/>
  <c r="B42" i="6"/>
  <c r="T42" i="6" s="1"/>
  <c r="B141" i="6"/>
  <c r="T141" i="6" s="1"/>
  <c r="B411" i="6"/>
  <c r="T411" i="6" s="1"/>
  <c r="B18" i="7"/>
  <c r="B129" i="7"/>
  <c r="B347" i="7"/>
  <c r="B439" i="7"/>
  <c r="B9" i="9"/>
  <c r="B14" i="9"/>
  <c r="B332" i="10"/>
  <c r="B50" i="11"/>
  <c r="B100" i="12"/>
  <c r="B427" i="12"/>
  <c r="B25" i="6"/>
  <c r="T25" i="6" s="1"/>
  <c r="B29" i="6"/>
  <c r="T29" i="6" s="1"/>
  <c r="B83" i="6"/>
  <c r="T83" i="6" s="1"/>
  <c r="B156" i="6"/>
  <c r="T156" i="6" s="1"/>
  <c r="B168" i="6"/>
  <c r="T168" i="6" s="1"/>
  <c r="B222" i="6"/>
  <c r="T222" i="6" s="1"/>
  <c r="B267" i="6"/>
  <c r="T267" i="6" s="1"/>
  <c r="B292" i="6"/>
  <c r="T292" i="6" s="1"/>
  <c r="B307" i="6"/>
  <c r="T307" i="6" s="1"/>
  <c r="B346" i="6"/>
  <c r="T346" i="6" s="1"/>
  <c r="B392" i="6"/>
  <c r="T392" i="6" s="1"/>
  <c r="B410" i="6"/>
  <c r="T410" i="6" s="1"/>
  <c r="B41" i="7"/>
  <c r="B57" i="7"/>
  <c r="B107" i="7"/>
  <c r="B132" i="7"/>
  <c r="B148" i="7"/>
  <c r="B160" i="7"/>
  <c r="B283" i="7"/>
  <c r="B319" i="7"/>
  <c r="P363" i="2"/>
  <c r="B388" i="7"/>
  <c r="B397" i="7"/>
  <c r="Q413" i="2"/>
  <c r="B446" i="7"/>
  <c r="B37" i="8"/>
  <c r="B69" i="8"/>
  <c r="B152" i="8"/>
  <c r="B176" i="8"/>
  <c r="B234" i="8"/>
  <c r="B267" i="8"/>
  <c r="B401" i="8"/>
  <c r="B430" i="8"/>
  <c r="B446" i="8"/>
  <c r="B21" i="9"/>
  <c r="B37" i="9"/>
  <c r="B103" i="9"/>
  <c r="B152" i="9"/>
  <c r="B311" i="9"/>
  <c r="B372" i="9"/>
  <c r="B388" i="9"/>
  <c r="B401" i="9"/>
  <c r="B430" i="9"/>
  <c r="B234" i="10"/>
  <c r="B267" i="10"/>
  <c r="B384" i="10"/>
  <c r="B430" i="10"/>
  <c r="B25" i="11"/>
  <c r="B45" i="9"/>
  <c r="B103" i="11"/>
  <c r="B136" i="9"/>
  <c r="B234" i="11"/>
  <c r="B267" i="9"/>
  <c r="B372" i="11"/>
  <c r="B420" i="11"/>
  <c r="B430" i="11"/>
  <c r="B388" i="12"/>
  <c r="B420" i="12"/>
  <c r="AA24" i="2"/>
  <c r="AC24" i="2" s="1"/>
  <c r="AA26" i="2"/>
  <c r="AC26" i="2" s="1"/>
  <c r="AA32" i="2"/>
  <c r="AC32" i="2" s="1"/>
  <c r="AB100" i="2"/>
  <c r="AC100" i="2" s="1"/>
  <c r="AB170" i="2"/>
  <c r="AC170" i="2" s="1"/>
  <c r="AA174" i="2"/>
  <c r="AC174" i="2" s="1"/>
  <c r="Q20" i="2"/>
  <c r="P23" i="2"/>
  <c r="B136" i="6"/>
  <c r="T136" i="6" s="1"/>
  <c r="B230" i="6"/>
  <c r="T230" i="6" s="1"/>
  <c r="B234" i="6"/>
  <c r="T234" i="6" s="1"/>
  <c r="B372" i="6"/>
  <c r="T372" i="6" s="1"/>
  <c r="B380" i="6"/>
  <c r="B388" i="6"/>
  <c r="T388" i="6" s="1"/>
  <c r="B397" i="6"/>
  <c r="T397" i="6" s="1"/>
  <c r="B430" i="6"/>
  <c r="T430" i="6" s="1"/>
  <c r="B103" i="7"/>
  <c r="B111" i="7"/>
  <c r="B217" i="7"/>
  <c r="B263" i="7"/>
  <c r="B307" i="7"/>
  <c r="B338" i="7"/>
  <c r="B384" i="7"/>
  <c r="B401" i="7"/>
  <c r="B414" i="7"/>
  <c r="B388" i="8"/>
  <c r="B397" i="8"/>
  <c r="B168" i="9"/>
  <c r="B420" i="9"/>
  <c r="B446" i="9"/>
  <c r="B29" i="10"/>
  <c r="B136" i="10"/>
  <c r="B392" i="10"/>
  <c r="B446" i="10"/>
  <c r="B307" i="11"/>
  <c r="B307" i="12"/>
  <c r="B384" i="12"/>
  <c r="B401" i="12"/>
  <c r="B430" i="12"/>
  <c r="B420" i="13"/>
  <c r="B71" i="6"/>
  <c r="T71" i="6" s="1"/>
  <c r="B81" i="6"/>
  <c r="T81" i="6" s="1"/>
  <c r="B100" i="6"/>
  <c r="T100" i="6" s="1"/>
  <c r="B108" i="6"/>
  <c r="T108" i="6" s="1"/>
  <c r="B125" i="6"/>
  <c r="T125" i="6" s="1"/>
  <c r="B256" i="6"/>
  <c r="T256" i="6" s="1"/>
  <c r="B268" i="6"/>
  <c r="T268" i="6" s="1"/>
  <c r="B342" i="6"/>
  <c r="T342" i="6" s="1"/>
  <c r="B353" i="6"/>
  <c r="T353" i="6" s="1"/>
  <c r="B11" i="7"/>
  <c r="B189" i="7"/>
  <c r="B227" i="7"/>
  <c r="B308" i="7"/>
  <c r="B316" i="7"/>
  <c r="B342" i="7"/>
  <c r="B350" i="7"/>
  <c r="B353" i="7"/>
  <c r="B400" i="7"/>
  <c r="B404" i="7"/>
  <c r="B89" i="8"/>
  <c r="B125" i="8"/>
  <c r="B137" i="8"/>
  <c r="B145" i="8"/>
  <c r="B161" i="8"/>
  <c r="B247" i="8"/>
  <c r="B342" i="8"/>
  <c r="B350" i="8"/>
  <c r="B357" i="8"/>
  <c r="B375" i="8"/>
  <c r="B404" i="8"/>
  <c r="B441" i="8"/>
  <c r="B449" i="8"/>
  <c r="B15" i="9"/>
  <c r="B27" i="9"/>
  <c r="B71" i="9"/>
  <c r="B75" i="9"/>
  <c r="B81" i="9"/>
  <c r="B121" i="9"/>
  <c r="B141" i="9"/>
  <c r="O141" i="6" s="1"/>
  <c r="B251" i="9"/>
  <c r="B328" i="9"/>
  <c r="B346" i="9"/>
  <c r="B375" i="9"/>
  <c r="B15" i="10"/>
  <c r="B81" i="10"/>
  <c r="B104" i="10"/>
  <c r="B342" i="10"/>
  <c r="B353" i="10"/>
  <c r="B404" i="10"/>
  <c r="B11" i="11"/>
  <c r="B47" i="11"/>
  <c r="B71" i="11"/>
  <c r="B75" i="11"/>
  <c r="B89" i="11"/>
  <c r="B108" i="11"/>
  <c r="B206" i="11"/>
  <c r="B210" i="11"/>
  <c r="B243" i="11"/>
  <c r="B251" i="11"/>
  <c r="B268" i="9"/>
  <c r="B11" i="12"/>
  <c r="B71" i="12"/>
  <c r="B89" i="12"/>
  <c r="B129" i="12"/>
  <c r="B404" i="12"/>
  <c r="B425" i="12"/>
  <c r="B433" i="12"/>
  <c r="B449" i="12"/>
  <c r="B96" i="13"/>
  <c r="B342" i="13"/>
  <c r="B27" i="6"/>
  <c r="T27" i="6" s="1"/>
  <c r="B31" i="6"/>
  <c r="T31" i="6" s="1"/>
  <c r="B47" i="6"/>
  <c r="T47" i="6" s="1"/>
  <c r="B85" i="6"/>
  <c r="T85" i="6" s="1"/>
  <c r="B89" i="6"/>
  <c r="T89" i="6" s="1"/>
  <c r="B129" i="6"/>
  <c r="T129" i="6" s="1"/>
  <c r="B145" i="6"/>
  <c r="T145" i="6" s="1"/>
  <c r="B202" i="6"/>
  <c r="T202" i="6" s="1"/>
  <c r="B251" i="6"/>
  <c r="T251" i="6" s="1"/>
  <c r="B328" i="6"/>
  <c r="T328" i="6" s="1"/>
  <c r="B413" i="6"/>
  <c r="T413" i="6" s="1"/>
  <c r="B15" i="7"/>
  <c r="B27" i="7"/>
  <c r="B31" i="7"/>
  <c r="B59" i="7"/>
  <c r="B81" i="7"/>
  <c r="B89" i="7"/>
  <c r="B104" i="7"/>
  <c r="B121" i="7"/>
  <c r="B141" i="7"/>
  <c r="B256" i="7"/>
  <c r="B375" i="7"/>
  <c r="B449" i="7"/>
  <c r="B15" i="8"/>
  <c r="B71" i="8"/>
  <c r="B81" i="8"/>
  <c r="B96" i="8"/>
  <c r="B108" i="8"/>
  <c r="B116" i="8"/>
  <c r="B425" i="8"/>
  <c r="B35" i="9"/>
  <c r="B67" i="9"/>
  <c r="N67" i="6" s="1"/>
  <c r="G67" i="11" s="1"/>
  <c r="B145" i="9"/>
  <c r="B332" i="9"/>
  <c r="B353" i="9"/>
  <c r="B89" i="10"/>
  <c r="B96" i="10"/>
  <c r="B125" i="10"/>
  <c r="B141" i="10"/>
  <c r="B165" i="10"/>
  <c r="B202" i="10"/>
  <c r="B425" i="10"/>
  <c r="B15" i="11"/>
  <c r="B31" i="11"/>
  <c r="B81" i="11"/>
  <c r="B129" i="11"/>
  <c r="B137" i="11"/>
  <c r="B256" i="11"/>
  <c r="B350" i="9"/>
  <c r="B353" i="11"/>
  <c r="B425" i="9"/>
  <c r="B96" i="12"/>
  <c r="B104" i="12"/>
  <c r="B145" i="12"/>
  <c r="B227" i="12"/>
  <c r="B260" i="12"/>
  <c r="B350" i="12"/>
  <c r="B413" i="12"/>
  <c r="B441" i="12"/>
  <c r="B11" i="6"/>
  <c r="T11" i="6" s="1"/>
  <c r="B35" i="6"/>
  <c r="T35" i="6" s="1"/>
  <c r="B51" i="6"/>
  <c r="T51" i="6" s="1"/>
  <c r="B59" i="6"/>
  <c r="T59" i="6" s="1"/>
  <c r="B75" i="6"/>
  <c r="T75" i="6" s="1"/>
  <c r="B96" i="6"/>
  <c r="T96" i="6" s="1"/>
  <c r="B104" i="6"/>
  <c r="T104" i="6" s="1"/>
  <c r="B121" i="6"/>
  <c r="T121" i="6" s="1"/>
  <c r="B137" i="6"/>
  <c r="T137" i="6" s="1"/>
  <c r="B149" i="6"/>
  <c r="T149" i="6" s="1"/>
  <c r="B173" i="6"/>
  <c r="T173" i="6" s="1"/>
  <c r="B185" i="6"/>
  <c r="T185" i="6" s="1"/>
  <c r="B276" i="6"/>
  <c r="T276" i="6" s="1"/>
  <c r="B332" i="6"/>
  <c r="T332" i="6" s="1"/>
  <c r="B350" i="6"/>
  <c r="T350" i="6" s="1"/>
  <c r="B71" i="7"/>
  <c r="B145" i="7"/>
  <c r="B206" i="7"/>
  <c r="B332" i="7"/>
  <c r="B346" i="7"/>
  <c r="B413" i="7"/>
  <c r="B425" i="7"/>
  <c r="B104" i="8"/>
  <c r="B121" i="8"/>
  <c r="B129" i="8"/>
  <c r="B141" i="8"/>
  <c r="B235" i="8"/>
  <c r="B280" i="8"/>
  <c r="B346" i="8"/>
  <c r="B413" i="8"/>
  <c r="B51" i="9"/>
  <c r="B96" i="9"/>
  <c r="B104" i="9"/>
  <c r="B404" i="9"/>
  <c r="B449" i="9"/>
  <c r="B47" i="10"/>
  <c r="B55" i="10"/>
  <c r="B129" i="10"/>
  <c r="B173" i="10"/>
  <c r="B239" i="10"/>
  <c r="B276" i="10"/>
  <c r="B350" i="10"/>
  <c r="B413" i="10"/>
  <c r="B121" i="11"/>
  <c r="B145" i="11"/>
  <c r="B346" i="11"/>
  <c r="B350" i="11"/>
  <c r="B413" i="11"/>
  <c r="B425" i="11"/>
  <c r="B449" i="11"/>
  <c r="B15" i="12"/>
  <c r="B27" i="12"/>
  <c r="B81" i="12"/>
  <c r="B121" i="12"/>
  <c r="B181" i="12"/>
  <c r="P147" i="2"/>
  <c r="Q215" i="2"/>
  <c r="P292" i="2"/>
  <c r="P314" i="2"/>
  <c r="P399" i="2"/>
  <c r="P81" i="2"/>
  <c r="P201" i="2"/>
  <c r="B438" i="6"/>
  <c r="T438" i="6" s="1"/>
  <c r="B438" i="12"/>
  <c r="B438" i="8"/>
  <c r="B438" i="7"/>
  <c r="B438" i="10"/>
  <c r="B16" i="13"/>
  <c r="B147" i="13"/>
  <c r="P283" i="2"/>
  <c r="Q152" i="2"/>
  <c r="P384" i="2"/>
  <c r="Q56" i="2"/>
  <c r="Q240" i="2"/>
  <c r="Q286" i="2"/>
  <c r="Q361" i="2"/>
  <c r="P119" i="2"/>
  <c r="Q26" i="2"/>
  <c r="Q11" i="2"/>
  <c r="Q132" i="2"/>
  <c r="P10" i="2"/>
  <c r="Q164" i="2"/>
  <c r="Q246" i="2"/>
  <c r="P104" i="2"/>
  <c r="Q305" i="2"/>
  <c r="P435" i="2"/>
  <c r="B308" i="6"/>
  <c r="T308" i="6" s="1"/>
  <c r="B338" i="6"/>
  <c r="T338" i="6" s="1"/>
  <c r="B371" i="6"/>
  <c r="T371" i="6" s="1"/>
  <c r="B387" i="6"/>
  <c r="T387" i="6" s="1"/>
  <c r="B422" i="6"/>
  <c r="T422" i="6" s="1"/>
  <c r="B445" i="6"/>
  <c r="T445" i="6" s="1"/>
  <c r="B448" i="6"/>
  <c r="T448" i="6" s="1"/>
  <c r="B7" i="7"/>
  <c r="B23" i="7"/>
  <c r="B55" i="7"/>
  <c r="B70" i="7"/>
  <c r="B91" i="7"/>
  <c r="B106" i="7"/>
  <c r="B135" i="7"/>
  <c r="B138" i="7"/>
  <c r="B173" i="7"/>
  <c r="B185" i="7"/>
  <c r="B202" i="7"/>
  <c r="B239" i="7"/>
  <c r="B251" i="7"/>
  <c r="B268" i="7"/>
  <c r="B331" i="7"/>
  <c r="B368" i="7"/>
  <c r="B371" i="7"/>
  <c r="B383" i="7"/>
  <c r="B411" i="7"/>
  <c r="B422" i="7"/>
  <c r="B426" i="7"/>
  <c r="B433" i="7"/>
  <c r="B437" i="7"/>
  <c r="B441" i="7"/>
  <c r="B445" i="7"/>
  <c r="B448" i="7"/>
  <c r="B451" i="7"/>
  <c r="B51" i="8"/>
  <c r="B80" i="8"/>
  <c r="B110" i="8"/>
  <c r="B114" i="8"/>
  <c r="B142" i="8"/>
  <c r="B173" i="8"/>
  <c r="B185" i="8"/>
  <c r="B193" i="8"/>
  <c r="B202" i="8"/>
  <c r="B227" i="8"/>
  <c r="B243" i="8"/>
  <c r="B256" i="8"/>
  <c r="B276" i="8"/>
  <c r="B300" i="8"/>
  <c r="B311" i="8"/>
  <c r="B371" i="8"/>
  <c r="B383" i="8"/>
  <c r="B403" i="8"/>
  <c r="B411" i="8"/>
  <c r="B448" i="8"/>
  <c r="B23" i="9"/>
  <c r="B55" i="9"/>
  <c r="B70" i="9"/>
  <c r="B83" i="9"/>
  <c r="B110" i="9"/>
  <c r="B169" i="9"/>
  <c r="B173" i="9"/>
  <c r="B193" i="9"/>
  <c r="B235" i="9"/>
  <c r="B272" i="9"/>
  <c r="B300" i="9"/>
  <c r="B315" i="9"/>
  <c r="B323" i="9"/>
  <c r="B362" i="9"/>
  <c r="B368" i="9"/>
  <c r="B407" i="9"/>
  <c r="B27" i="10"/>
  <c r="B31" i="10"/>
  <c r="B63" i="10"/>
  <c r="B70" i="10"/>
  <c r="B110" i="10"/>
  <c r="B127" i="10"/>
  <c r="B135" i="10"/>
  <c r="B146" i="10"/>
  <c r="B185" i="10"/>
  <c r="B197" i="10"/>
  <c r="B210" i="10"/>
  <c r="B231" i="10"/>
  <c r="B251" i="10"/>
  <c r="B272" i="10"/>
  <c r="B300" i="10"/>
  <c r="B323" i="10"/>
  <c r="B331" i="10"/>
  <c r="B362" i="10"/>
  <c r="B403" i="10"/>
  <c r="B411" i="10"/>
  <c r="B426" i="10"/>
  <c r="B451" i="10"/>
  <c r="B59" i="11"/>
  <c r="B138" i="11"/>
  <c r="B210" i="9"/>
  <c r="B239" i="11"/>
  <c r="B260" i="11"/>
  <c r="B272" i="11"/>
  <c r="B276" i="11"/>
  <c r="B323" i="11"/>
  <c r="B331" i="11"/>
  <c r="B368" i="11"/>
  <c r="B375" i="11"/>
  <c r="B391" i="9"/>
  <c r="B433" i="11"/>
  <c r="B12" i="12"/>
  <c r="B47" i="12"/>
  <c r="B55" i="12"/>
  <c r="B135" i="12"/>
  <c r="B165" i="12"/>
  <c r="B210" i="12"/>
  <c r="B235" i="12"/>
  <c r="B276" i="12"/>
  <c r="B345" i="12"/>
  <c r="B371" i="12"/>
  <c r="B387" i="12"/>
  <c r="B400" i="12"/>
  <c r="B231" i="6"/>
  <c r="T231" i="6" s="1"/>
  <c r="B235" i="6"/>
  <c r="T235" i="6" s="1"/>
  <c r="B300" i="6"/>
  <c r="T300" i="6" s="1"/>
  <c r="B319" i="6"/>
  <c r="T319" i="6" s="1"/>
  <c r="B323" i="6"/>
  <c r="T323" i="6" s="1"/>
  <c r="B331" i="6"/>
  <c r="T331" i="6" s="1"/>
  <c r="B348" i="6"/>
  <c r="T348" i="6" s="1"/>
  <c r="B368" i="6"/>
  <c r="T368" i="6" s="1"/>
  <c r="B375" i="6"/>
  <c r="T375" i="6" s="1"/>
  <c r="B391" i="6"/>
  <c r="T391" i="6" s="1"/>
  <c r="B400" i="6"/>
  <c r="T400" i="6" s="1"/>
  <c r="B441" i="6"/>
  <c r="T441" i="6" s="1"/>
  <c r="B451" i="6"/>
  <c r="T451" i="6" s="1"/>
  <c r="B35" i="7"/>
  <c r="B47" i="7"/>
  <c r="B80" i="7"/>
  <c r="B114" i="7"/>
  <c r="B146" i="7"/>
  <c r="B149" i="7"/>
  <c r="B193" i="7"/>
  <c r="B210" i="7"/>
  <c r="B214" i="7"/>
  <c r="B231" i="7"/>
  <c r="B260" i="7"/>
  <c r="B276" i="7"/>
  <c r="B280" i="7"/>
  <c r="B296" i="7"/>
  <c r="B311" i="7"/>
  <c r="B323" i="7"/>
  <c r="B359" i="7"/>
  <c r="B387" i="7"/>
  <c r="B27" i="8"/>
  <c r="B70" i="8"/>
  <c r="B87" i="8"/>
  <c r="B135" i="8"/>
  <c r="B169" i="8"/>
  <c r="B189" i="8"/>
  <c r="B210" i="8"/>
  <c r="B251" i="8"/>
  <c r="B260" i="8"/>
  <c r="B268" i="8"/>
  <c r="B331" i="8"/>
  <c r="B387" i="8"/>
  <c r="B407" i="8"/>
  <c r="B422" i="8"/>
  <c r="B445" i="8"/>
  <c r="B31" i="9"/>
  <c r="B47" i="9"/>
  <c r="B74" i="9"/>
  <c r="B80" i="9"/>
  <c r="B181" i="9"/>
  <c r="B185" i="9"/>
  <c r="B214" i="9"/>
  <c r="B239" i="9"/>
  <c r="B243" i="9"/>
  <c r="B260" i="9"/>
  <c r="B276" i="9"/>
  <c r="B331" i="9"/>
  <c r="B348" i="9"/>
  <c r="B371" i="9"/>
  <c r="B400" i="9"/>
  <c r="B422" i="9"/>
  <c r="B441" i="9"/>
  <c r="B448" i="9"/>
  <c r="B23" i="10"/>
  <c r="B74" i="10"/>
  <c r="B95" i="10"/>
  <c r="B114" i="10"/>
  <c r="B169" i="10"/>
  <c r="B193" i="10"/>
  <c r="B227" i="10"/>
  <c r="B235" i="10"/>
  <c r="B260" i="10"/>
  <c r="B268" i="10"/>
  <c r="B345" i="10"/>
  <c r="B359" i="10"/>
  <c r="B368" i="10"/>
  <c r="B375" i="10"/>
  <c r="B400" i="10"/>
  <c r="B407" i="10"/>
  <c r="G7" i="11"/>
  <c r="B12" i="9"/>
  <c r="B23" i="11"/>
  <c r="B43" i="11"/>
  <c r="B55" i="11"/>
  <c r="B70" i="11"/>
  <c r="B80" i="11"/>
  <c r="B110" i="11"/>
  <c r="B114" i="11"/>
  <c r="B131" i="9"/>
  <c r="B161" i="11"/>
  <c r="B185" i="11"/>
  <c r="B193" i="11"/>
  <c r="B227" i="9"/>
  <c r="B268" i="11"/>
  <c r="B338" i="11"/>
  <c r="B345" i="11"/>
  <c r="B451" i="9"/>
  <c r="B23" i="12"/>
  <c r="B31" i="12"/>
  <c r="B80" i="12"/>
  <c r="B127" i="12"/>
  <c r="B138" i="12"/>
  <c r="B161" i="12"/>
  <c r="B169" i="12"/>
  <c r="B243" i="12"/>
  <c r="B331" i="12"/>
  <c r="B368" i="12"/>
  <c r="B451" i="12"/>
  <c r="B70" i="13"/>
  <c r="B311" i="13"/>
  <c r="G7" i="6"/>
  <c r="AB7" i="6" s="1"/>
  <c r="B55" i="6"/>
  <c r="T55" i="6" s="1"/>
  <c r="B80" i="6"/>
  <c r="T80" i="6" s="1"/>
  <c r="B87" i="6"/>
  <c r="T87" i="6" s="1"/>
  <c r="B119" i="6"/>
  <c r="T119" i="6" s="1"/>
  <c r="B131" i="6"/>
  <c r="T131" i="6" s="1"/>
  <c r="B142" i="6"/>
  <c r="T142" i="6" s="1"/>
  <c r="B161" i="6"/>
  <c r="T161" i="6" s="1"/>
  <c r="B169" i="6"/>
  <c r="T169" i="6" s="1"/>
  <c r="B189" i="6"/>
  <c r="T189" i="6" s="1"/>
  <c r="B210" i="6"/>
  <c r="T210" i="6" s="1"/>
  <c r="B214" i="6"/>
  <c r="T214" i="6" s="1"/>
  <c r="B260" i="6"/>
  <c r="T260" i="6" s="1"/>
  <c r="B272" i="6"/>
  <c r="T272" i="6" s="1"/>
  <c r="B345" i="6"/>
  <c r="T345" i="6" s="1"/>
  <c r="B359" i="6"/>
  <c r="T359" i="6" s="1"/>
  <c r="B433" i="6"/>
  <c r="T433" i="6" s="1"/>
  <c r="B87" i="7"/>
  <c r="B119" i="7"/>
  <c r="B131" i="7"/>
  <c r="B169" i="7"/>
  <c r="B181" i="7"/>
  <c r="B235" i="7"/>
  <c r="B300" i="7"/>
  <c r="B345" i="7"/>
  <c r="B391" i="7"/>
  <c r="B407" i="7"/>
  <c r="B12" i="8"/>
  <c r="B23" i="8"/>
  <c r="B31" i="8"/>
  <c r="B47" i="8"/>
  <c r="B59" i="8"/>
  <c r="B131" i="8"/>
  <c r="B138" i="8"/>
  <c r="B323" i="8"/>
  <c r="B338" i="8"/>
  <c r="B345" i="8"/>
  <c r="B359" i="8"/>
  <c r="B368" i="8"/>
  <c r="B400" i="8"/>
  <c r="B433" i="8"/>
  <c r="B59" i="9"/>
  <c r="B119" i="9"/>
  <c r="B135" i="9"/>
  <c r="B138" i="9"/>
  <c r="B146" i="9"/>
  <c r="B202" i="9"/>
  <c r="B206" i="9"/>
  <c r="B319" i="9"/>
  <c r="B387" i="9"/>
  <c r="B433" i="9"/>
  <c r="B445" i="9"/>
  <c r="B59" i="10"/>
  <c r="B80" i="10"/>
  <c r="B161" i="10"/>
  <c r="B371" i="10"/>
  <c r="B422" i="10"/>
  <c r="B433" i="10"/>
  <c r="B441" i="10"/>
  <c r="B448" i="10"/>
  <c r="B12" i="11"/>
  <c r="B146" i="11"/>
  <c r="B169" i="11"/>
  <c r="B227" i="11"/>
  <c r="B235" i="11"/>
  <c r="B422" i="11"/>
  <c r="B441" i="11"/>
  <c r="B448" i="11"/>
  <c r="B451" i="11"/>
  <c r="B110" i="12"/>
  <c r="B146" i="12"/>
  <c r="B185" i="12"/>
  <c r="B202" i="12"/>
  <c r="B251" i="12"/>
  <c r="B268" i="12"/>
  <c r="B323" i="12"/>
  <c r="B422" i="12"/>
  <c r="P271" i="2"/>
  <c r="Q353" i="2"/>
  <c r="P275" i="2"/>
  <c r="P93" i="2"/>
  <c r="P20" i="2"/>
  <c r="Q175" i="2"/>
  <c r="P272" i="2"/>
  <c r="Q300" i="2"/>
  <c r="Q122" i="2"/>
  <c r="Q338" i="2"/>
  <c r="Q75" i="2"/>
  <c r="Q77" i="2"/>
  <c r="P87" i="2"/>
  <c r="P89" i="2"/>
  <c r="P157" i="2"/>
  <c r="P165" i="2"/>
  <c r="Q190" i="2"/>
  <c r="Q193" i="2"/>
  <c r="Q259" i="2"/>
  <c r="P318" i="2"/>
  <c r="P373" i="2"/>
  <c r="P380" i="2"/>
  <c r="Q395" i="2"/>
  <c r="Q12" i="2"/>
  <c r="Q34" i="2"/>
  <c r="P58" i="2"/>
  <c r="Q61" i="2"/>
  <c r="P73" i="2"/>
  <c r="P75" i="2"/>
  <c r="P92" i="2"/>
  <c r="Q98" i="2"/>
  <c r="P106" i="2"/>
  <c r="P107" i="2"/>
  <c r="P136" i="2"/>
  <c r="P153" i="2"/>
  <c r="P156" i="2"/>
  <c r="P158" i="2"/>
  <c r="P170" i="2"/>
  <c r="P184" i="2"/>
  <c r="P217" i="2"/>
  <c r="P222" i="2"/>
  <c r="P248" i="2"/>
  <c r="P285" i="2"/>
  <c r="Q301" i="2"/>
  <c r="P311" i="2"/>
  <c r="P325" i="2"/>
  <c r="P327" i="2"/>
  <c r="P343" i="2"/>
  <c r="P344" i="2"/>
  <c r="P360" i="2"/>
  <c r="P371" i="2"/>
  <c r="Q373" i="2"/>
  <c r="Q374" i="2"/>
  <c r="P388" i="2"/>
  <c r="P396" i="2"/>
  <c r="P397" i="2"/>
  <c r="Q399" i="2"/>
  <c r="Q400" i="2"/>
  <c r="Q103" i="2"/>
  <c r="P196" i="2"/>
  <c r="P206" i="2"/>
  <c r="Q296" i="2"/>
  <c r="P297" i="2"/>
  <c r="Q307" i="2"/>
  <c r="Q341" i="2"/>
  <c r="Q349" i="2"/>
  <c r="P362" i="2"/>
  <c r="P402" i="2"/>
  <c r="P414" i="2"/>
  <c r="P419" i="2"/>
  <c r="Q423" i="2"/>
  <c r="P429" i="2"/>
  <c r="Q28" i="2"/>
  <c r="Q220" i="2"/>
  <c r="P225" i="2"/>
  <c r="P301" i="2"/>
  <c r="Q318" i="2"/>
  <c r="Q319" i="2"/>
  <c r="Q320" i="2"/>
  <c r="Q321" i="2"/>
  <c r="P349" i="2"/>
  <c r="P353" i="2"/>
  <c r="Q357" i="2"/>
  <c r="P378" i="2"/>
  <c r="Q385" i="2"/>
  <c r="P406" i="2"/>
  <c r="P432" i="2"/>
  <c r="P24" i="2"/>
  <c r="Q35" i="2"/>
  <c r="Q139" i="2"/>
  <c r="Q167" i="2"/>
  <c r="Q168" i="2"/>
  <c r="Q176" i="2"/>
  <c r="P191" i="2"/>
  <c r="Q279" i="2"/>
  <c r="P338" i="2"/>
  <c r="Q354" i="2"/>
  <c r="P427" i="2"/>
  <c r="Q64" i="2"/>
  <c r="Q117" i="2"/>
  <c r="P164" i="2"/>
  <c r="P177" i="2"/>
  <c r="Q247" i="2"/>
  <c r="Q264" i="2"/>
  <c r="Q408" i="2"/>
  <c r="P18" i="2"/>
  <c r="Q23" i="2"/>
  <c r="Q250" i="2"/>
  <c r="Q369" i="2"/>
  <c r="Q431" i="2"/>
  <c r="Q15" i="2"/>
  <c r="P19" i="2"/>
  <c r="P56" i="2"/>
  <c r="P387" i="2"/>
  <c r="Q393" i="2"/>
  <c r="Q33" i="2"/>
  <c r="P120" i="2"/>
  <c r="Q230" i="2"/>
  <c r="Q407" i="2"/>
  <c r="P413" i="2"/>
  <c r="Q435" i="2"/>
  <c r="P26" i="2"/>
  <c r="P128" i="2"/>
  <c r="Q231" i="2"/>
  <c r="Q299" i="2"/>
  <c r="P100" i="2"/>
  <c r="P110" i="2"/>
  <c r="P309" i="2"/>
  <c r="Q313" i="2"/>
  <c r="Q329" i="2"/>
  <c r="Q358" i="2"/>
  <c r="T169" i="2"/>
  <c r="P8" i="2"/>
  <c r="T182" i="2"/>
  <c r="P90" i="2"/>
  <c r="Q433" i="2"/>
  <c r="Q18" i="2"/>
  <c r="Q53" i="2"/>
  <c r="Q166" i="2"/>
  <c r="P264" i="2"/>
  <c r="Q363" i="2"/>
  <c r="P386" i="2"/>
  <c r="P12" i="2"/>
  <c r="Q45" i="2"/>
  <c r="Q112" i="2"/>
  <c r="P115" i="2"/>
  <c r="Q160" i="2"/>
  <c r="Q181" i="2"/>
  <c r="Q326" i="2"/>
  <c r="Q327" i="2"/>
  <c r="Q335" i="2"/>
  <c r="Q436" i="2"/>
  <c r="Q7" i="2"/>
  <c r="Q52" i="2"/>
  <c r="P127" i="2"/>
  <c r="Q347" i="2"/>
  <c r="P14" i="2"/>
  <c r="Q21" i="2"/>
  <c r="P123" i="2"/>
  <c r="Q62" i="2"/>
  <c r="Q63" i="2"/>
  <c r="Q256" i="2"/>
  <c r="P287" i="2"/>
  <c r="Q365" i="2"/>
  <c r="Q42" i="2"/>
  <c r="Q154" i="2"/>
  <c r="Q183" i="2"/>
  <c r="P254" i="2"/>
  <c r="P365" i="2"/>
  <c r="Q345" i="2"/>
  <c r="Q434" i="2"/>
  <c r="P41" i="2"/>
  <c r="P25" i="2"/>
  <c r="P36" i="2"/>
  <c r="P9" i="2"/>
  <c r="P44" i="2"/>
  <c r="P69" i="2"/>
  <c r="Q80" i="2"/>
  <c r="Q155" i="2"/>
  <c r="Q173" i="2"/>
  <c r="P211" i="2"/>
  <c r="P235" i="2"/>
  <c r="P358" i="2"/>
  <c r="Q372" i="2"/>
  <c r="Q376" i="2"/>
  <c r="Q398" i="2"/>
  <c r="P407" i="2"/>
  <c r="Q422" i="2"/>
  <c r="Q424" i="2"/>
  <c r="Q265" i="2"/>
  <c r="Q267" i="2"/>
  <c r="Q277" i="2"/>
  <c r="P59" i="2"/>
  <c r="P95" i="2"/>
  <c r="P145" i="2"/>
  <c r="P159" i="2"/>
  <c r="P187" i="2"/>
  <c r="P204" i="2"/>
  <c r="P209" i="2"/>
  <c r="P237" i="2"/>
  <c r="P313" i="2"/>
  <c r="P348" i="2"/>
  <c r="Q51" i="2"/>
  <c r="Q101" i="2"/>
  <c r="Q311" i="2"/>
  <c r="Q429" i="2"/>
  <c r="Q27" i="2"/>
  <c r="Q59" i="2"/>
  <c r="Q119" i="2"/>
  <c r="Q157" i="2"/>
  <c r="Q188" i="2"/>
  <c r="Q236" i="2"/>
  <c r="Q276" i="2"/>
  <c r="Q303" i="2"/>
  <c r="Q306" i="2"/>
  <c r="Q323" i="2"/>
  <c r="Q342" i="2"/>
  <c r="Q379" i="2"/>
  <c r="Q72" i="2"/>
  <c r="Q252" i="2"/>
  <c r="P372" i="2"/>
  <c r="P421" i="2"/>
  <c r="Q144" i="2"/>
  <c r="Q145" i="2"/>
  <c r="Q156" i="2"/>
  <c r="P265" i="2"/>
  <c r="P377" i="2"/>
  <c r="P27" i="2"/>
  <c r="Q32" i="2"/>
  <c r="Q66" i="2"/>
  <c r="P70" i="2"/>
  <c r="P85" i="2"/>
  <c r="P88" i="2"/>
  <c r="P91" i="2"/>
  <c r="Q92" i="2"/>
  <c r="Q177" i="2"/>
  <c r="P193" i="2"/>
  <c r="Q226" i="2"/>
  <c r="Q237" i="2"/>
  <c r="Q269" i="2"/>
  <c r="P322" i="2"/>
  <c r="P342" i="2"/>
  <c r="P37" i="2"/>
  <c r="P49" i="2"/>
  <c r="P51" i="2"/>
  <c r="P82" i="2"/>
  <c r="P99" i="2"/>
  <c r="P113" i="2"/>
  <c r="P163" i="2"/>
  <c r="P241" i="2"/>
  <c r="P242" i="2"/>
  <c r="P243" i="2"/>
  <c r="P291" i="2"/>
  <c r="P293" i="2"/>
  <c r="P306" i="2"/>
  <c r="P316" i="2"/>
  <c r="P331" i="2"/>
  <c r="P351" i="2"/>
  <c r="P367" i="2"/>
  <c r="Q10" i="2"/>
  <c r="Q126" i="2"/>
  <c r="Q202" i="2"/>
  <c r="P389" i="2"/>
  <c r="P390" i="2"/>
  <c r="Q411" i="2"/>
  <c r="P412" i="2"/>
  <c r="Q295" i="2"/>
  <c r="Q297" i="2"/>
  <c r="P417" i="2"/>
  <c r="Q108" i="2"/>
  <c r="Q123" i="2"/>
  <c r="Q198" i="2"/>
  <c r="P220" i="2"/>
  <c r="P250" i="2"/>
  <c r="Q284" i="2"/>
  <c r="P381" i="2"/>
  <c r="Q29" i="2"/>
  <c r="Q67" i="2"/>
  <c r="Q76" i="2"/>
  <c r="Q169" i="2"/>
  <c r="Q191" i="2"/>
  <c r="Q225" i="2"/>
  <c r="Q271" i="2"/>
  <c r="Q272" i="2"/>
  <c r="Q273" i="2"/>
  <c r="Q274" i="2"/>
  <c r="Q322" i="2"/>
  <c r="Q368" i="2"/>
  <c r="Q396" i="2"/>
  <c r="Q416" i="2"/>
  <c r="Q420" i="2"/>
  <c r="P63" i="2"/>
  <c r="Q73" i="2"/>
  <c r="P215" i="2"/>
  <c r="Q282" i="2"/>
  <c r="P329" i="2"/>
  <c r="P74" i="2"/>
  <c r="Q257" i="2"/>
  <c r="P422" i="2"/>
  <c r="P197" i="2"/>
  <c r="P227" i="2"/>
  <c r="P281" i="2"/>
  <c r="P336" i="2"/>
  <c r="Q340" i="2"/>
  <c r="P375" i="2"/>
  <c r="P16" i="2"/>
  <c r="P47" i="2"/>
  <c r="P61" i="2"/>
  <c r="P79" i="2"/>
  <c r="P96" i="2"/>
  <c r="P111" i="2"/>
  <c r="P140" i="2"/>
  <c r="P160" i="2"/>
  <c r="P207" i="2"/>
  <c r="P223" i="2"/>
  <c r="P252" i="2"/>
  <c r="P268" i="2"/>
  <c r="P330" i="2"/>
  <c r="P347" i="2"/>
  <c r="Q377" i="2"/>
  <c r="Q25" i="2"/>
  <c r="Q217" i="2"/>
  <c r="P246" i="2"/>
  <c r="Q248" i="2"/>
  <c r="Q355" i="2"/>
  <c r="P405" i="2"/>
  <c r="Q430" i="2"/>
  <c r="Q9" i="2"/>
  <c r="Q58" i="2"/>
  <c r="Q95" i="2"/>
  <c r="Q151" i="2"/>
  <c r="Q208" i="2"/>
  <c r="Q285" i="2"/>
  <c r="Q304" i="2"/>
  <c r="Q324" i="2"/>
  <c r="P333" i="2"/>
  <c r="Q343" i="2"/>
  <c r="Q380" i="2"/>
  <c r="P400" i="2"/>
  <c r="P22" i="2"/>
  <c r="Q71" i="2"/>
  <c r="P376" i="2"/>
  <c r="Q390" i="2"/>
  <c r="Q394" i="2"/>
  <c r="P415" i="2"/>
  <c r="Q418" i="2"/>
  <c r="Q146" i="2"/>
  <c r="P266" i="2"/>
  <c r="Q8" i="2"/>
  <c r="Q17" i="2"/>
  <c r="P45" i="2"/>
  <c r="Q60" i="2"/>
  <c r="Q96" i="2"/>
  <c r="P101" i="2"/>
  <c r="Q165" i="2"/>
  <c r="P179" i="2"/>
  <c r="Q232" i="2"/>
  <c r="Q239" i="2"/>
  <c r="P256" i="2"/>
  <c r="Q263" i="2"/>
  <c r="Q266" i="2"/>
  <c r="Q294" i="2"/>
  <c r="Q339" i="2"/>
  <c r="P21" i="2"/>
  <c r="P38" i="2"/>
  <c r="P39" i="2"/>
  <c r="P40" i="2"/>
  <c r="P52" i="2"/>
  <c r="P54" i="2"/>
  <c r="P68" i="2"/>
  <c r="P71" i="2"/>
  <c r="P105" i="2"/>
  <c r="P118" i="2"/>
  <c r="P133" i="2"/>
  <c r="P134" i="2"/>
  <c r="P150" i="2"/>
  <c r="P151" i="2"/>
  <c r="P152" i="2"/>
  <c r="P167" i="2"/>
  <c r="P181" i="2"/>
  <c r="P182" i="2"/>
  <c r="P199" i="2"/>
  <c r="P213" i="2"/>
  <c r="P232" i="2"/>
  <c r="P261" i="2"/>
  <c r="P277" i="2"/>
  <c r="P295" i="2"/>
  <c r="P307" i="2"/>
  <c r="P320" i="2"/>
  <c r="P323" i="2"/>
  <c r="P339" i="2"/>
  <c r="P355" i="2"/>
  <c r="P370" i="2"/>
  <c r="P393" i="2"/>
  <c r="Q37" i="2"/>
  <c r="Q142" i="2"/>
  <c r="Q179" i="2"/>
  <c r="Q281" i="2"/>
  <c r="Q302" i="2"/>
  <c r="Q330" i="2"/>
  <c r="Q331" i="2"/>
  <c r="Q367" i="2"/>
  <c r="Q204" i="2"/>
  <c r="P279" i="2"/>
  <c r="Q316" i="2"/>
  <c r="Q351" i="2"/>
  <c r="Q352" i="2"/>
  <c r="P369" i="2"/>
  <c r="Q371" i="2"/>
  <c r="P382" i="2"/>
  <c r="Q391" i="2"/>
  <c r="P392" i="2"/>
  <c r="Q425" i="2"/>
  <c r="P426" i="2"/>
  <c r="Q36" i="2"/>
  <c r="Q54" i="2"/>
  <c r="Q128" i="2"/>
  <c r="Q129" i="2"/>
  <c r="Q130" i="2"/>
  <c r="Q141" i="2"/>
  <c r="Q148" i="2"/>
  <c r="Q161" i="2"/>
  <c r="Q180" i="2"/>
  <c r="Q216" i="2"/>
  <c r="Q223" i="2"/>
  <c r="Q224" i="2"/>
  <c r="Q244" i="2"/>
  <c r="Q289" i="2"/>
  <c r="Q291" i="2"/>
  <c r="Q414" i="2"/>
  <c r="Q426" i="2"/>
  <c r="Q427" i="2"/>
  <c r="Q43" i="2"/>
  <c r="P62" i="2"/>
  <c r="Q84" i="2"/>
  <c r="Q93" i="2"/>
  <c r="Q99" i="2"/>
  <c r="Q131" i="2"/>
  <c r="P132" i="2"/>
  <c r="Q150" i="2"/>
  <c r="Q192" i="2"/>
  <c r="Q212" i="2"/>
  <c r="Q213" i="2"/>
  <c r="Q227" i="2"/>
  <c r="Q262" i="2"/>
  <c r="Q328" i="2"/>
  <c r="Q337" i="2"/>
  <c r="Q359" i="2"/>
  <c r="Q382" i="2"/>
  <c r="P404" i="2"/>
  <c r="Q404" i="2"/>
  <c r="Q38" i="2"/>
  <c r="Q82" i="2"/>
  <c r="Q178" i="2"/>
  <c r="P234" i="2"/>
  <c r="Q288" i="2"/>
  <c r="P395" i="2"/>
  <c r="P80" i="2"/>
  <c r="P138" i="2"/>
  <c r="Q159" i="2"/>
  <c r="P168" i="2"/>
  <c r="Q228" i="2"/>
  <c r="P341" i="2"/>
  <c r="P345" i="2"/>
  <c r="B22" i="9"/>
  <c r="B22" i="7"/>
  <c r="B22" i="6"/>
  <c r="T22" i="6" s="1"/>
  <c r="B22" i="13"/>
  <c r="B22" i="8"/>
  <c r="B26" i="11"/>
  <c r="B26" i="8"/>
  <c r="B26" i="6"/>
  <c r="T26" i="6" s="1"/>
  <c r="B26" i="7"/>
  <c r="B26" i="10"/>
  <c r="B49" i="7"/>
  <c r="B53" i="6"/>
  <c r="T53" i="6" s="1"/>
  <c r="B53" i="9"/>
  <c r="B53" i="8"/>
  <c r="B53" i="7"/>
  <c r="B53" i="10"/>
  <c r="B85" i="12"/>
  <c r="B85" i="7"/>
  <c r="B112" i="11"/>
  <c r="B112" i="6"/>
  <c r="T112" i="6" s="1"/>
  <c r="B112" i="10"/>
  <c r="B112" i="9"/>
  <c r="B112" i="7"/>
  <c r="B112" i="13"/>
  <c r="B112" i="12"/>
  <c r="B133" i="10"/>
  <c r="B133" i="6"/>
  <c r="T133" i="6" s="1"/>
  <c r="B133" i="7"/>
  <c r="B140" i="7"/>
  <c r="B144" i="7"/>
  <c r="B144" i="6"/>
  <c r="T144" i="6" s="1"/>
  <c r="B144" i="8"/>
  <c r="B170" i="13"/>
  <c r="B170" i="10"/>
  <c r="B170" i="9"/>
  <c r="B170" i="8"/>
  <c r="B170" i="7"/>
  <c r="B170" i="11"/>
  <c r="B170" i="6"/>
  <c r="T170" i="6" s="1"/>
  <c r="B174" i="8"/>
  <c r="B174" i="7"/>
  <c r="B174" i="11"/>
  <c r="B174" i="10"/>
  <c r="B174" i="9"/>
  <c r="B194" i="13"/>
  <c r="B194" i="8"/>
  <c r="B194" i="10"/>
  <c r="B194" i="7"/>
  <c r="B194" i="6"/>
  <c r="T194" i="6" s="1"/>
  <c r="B194" i="12"/>
  <c r="B229" i="10"/>
  <c r="B229" i="8"/>
  <c r="B229" i="7"/>
  <c r="B229" i="13"/>
  <c r="B229" i="6"/>
  <c r="T229" i="6" s="1"/>
  <c r="B233" i="13"/>
  <c r="B233" i="6"/>
  <c r="T233" i="6" s="1"/>
  <c r="B233" i="7"/>
  <c r="B233" i="10"/>
  <c r="B233" i="8"/>
  <c r="B254" i="7"/>
  <c r="B254" i="6"/>
  <c r="T254" i="6" s="1"/>
  <c r="B258" i="13"/>
  <c r="B258" i="12"/>
  <c r="B258" i="9"/>
  <c r="B258" i="7"/>
  <c r="B258" i="10"/>
  <c r="B258" i="8"/>
  <c r="B258" i="6"/>
  <c r="T258" i="6" s="1"/>
  <c r="B284" i="10"/>
  <c r="B284" i="9"/>
  <c r="B284" i="7"/>
  <c r="B284" i="13"/>
  <c r="B284" i="12"/>
  <c r="B284" i="8"/>
  <c r="B288" i="8"/>
  <c r="B288" i="9"/>
  <c r="B288" i="7"/>
  <c r="B321" i="7"/>
  <c r="B321" i="6"/>
  <c r="T321" i="6" s="1"/>
  <c r="B321" i="9"/>
  <c r="B324" i="6"/>
  <c r="T324" i="6" s="1"/>
  <c r="B324" i="11"/>
  <c r="B324" i="10"/>
  <c r="B324" i="9"/>
  <c r="B324" i="8"/>
  <c r="B324" i="7"/>
  <c r="B382" i="12"/>
  <c r="B382" i="9"/>
  <c r="B382" i="8"/>
  <c r="B382" i="7"/>
  <c r="B412" i="6"/>
  <c r="T412" i="6" s="1"/>
  <c r="B412" i="8"/>
  <c r="B412" i="7"/>
  <c r="B412" i="13"/>
  <c r="B412" i="12"/>
  <c r="B412" i="9"/>
  <c r="B440" i="8"/>
  <c r="B440" i="12"/>
  <c r="B440" i="10"/>
  <c r="B440" i="13"/>
  <c r="B440" i="9"/>
  <c r="B440" i="6"/>
  <c r="T440" i="6" s="1"/>
  <c r="B444" i="6"/>
  <c r="T444" i="6" s="1"/>
  <c r="B444" i="9"/>
  <c r="B453" i="9"/>
  <c r="B453" i="8"/>
  <c r="B453" i="7"/>
  <c r="B92" i="9"/>
  <c r="B92" i="8"/>
  <c r="B92" i="6"/>
  <c r="T92" i="6" s="1"/>
  <c r="B92" i="10"/>
  <c r="B92" i="7"/>
  <c r="B177" i="10"/>
  <c r="B177" i="9"/>
  <c r="B177" i="7"/>
  <c r="B177" i="13"/>
  <c r="B177" i="12"/>
  <c r="B177" i="11"/>
  <c r="B358" i="11"/>
  <c r="B358" i="12"/>
  <c r="B358" i="9"/>
  <c r="B358" i="10"/>
  <c r="B358" i="7"/>
  <c r="B358" i="13"/>
  <c r="B358" i="8"/>
  <c r="B361" i="10"/>
  <c r="B361" i="9"/>
  <c r="B361" i="8"/>
  <c r="B361" i="7"/>
  <c r="B361" i="11"/>
  <c r="B396" i="10"/>
  <c r="B396" i="8"/>
  <c r="B418" i="11"/>
  <c r="B418" i="7"/>
  <c r="B418" i="10"/>
  <c r="B418" i="8"/>
  <c r="B418" i="13"/>
  <c r="B418" i="12"/>
  <c r="B418" i="6"/>
  <c r="T418" i="6" s="1"/>
  <c r="B8" i="11"/>
  <c r="B8" i="6"/>
  <c r="T8" i="6" s="1"/>
  <c r="B8" i="7"/>
  <c r="B13" i="7"/>
  <c r="B13" i="6"/>
  <c r="T13" i="6" s="1"/>
  <c r="B13" i="8"/>
  <c r="B39" i="13"/>
  <c r="B39" i="12"/>
  <c r="B39" i="9"/>
  <c r="B39" i="11"/>
  <c r="B39" i="8"/>
  <c r="B39" i="7"/>
  <c r="B39" i="6"/>
  <c r="T39" i="6" s="1"/>
  <c r="B39" i="10"/>
  <c r="B43" i="10"/>
  <c r="B43" i="8"/>
  <c r="B43" i="7"/>
  <c r="B43" i="6"/>
  <c r="T43" i="6" s="1"/>
  <c r="B63" i="13"/>
  <c r="B63" i="8"/>
  <c r="B63" i="12"/>
  <c r="B63" i="11"/>
  <c r="B63" i="7"/>
  <c r="B63" i="6"/>
  <c r="T63" i="6" s="1"/>
  <c r="B98" i="12"/>
  <c r="B98" i="8"/>
  <c r="B98" i="7"/>
  <c r="B98" i="6"/>
  <c r="T98" i="6" s="1"/>
  <c r="B98" i="13"/>
  <c r="B102" i="13"/>
  <c r="B102" i="7"/>
  <c r="B102" i="12"/>
  <c r="B102" i="9"/>
  <c r="B102" i="11"/>
  <c r="B102" i="10"/>
  <c r="B102" i="8"/>
  <c r="B123" i="10"/>
  <c r="B123" i="7"/>
  <c r="B123" i="6"/>
  <c r="T123" i="6" s="1"/>
  <c r="B127" i="13"/>
  <c r="B127" i="9"/>
  <c r="B127" i="7"/>
  <c r="B127" i="8"/>
  <c r="B153" i="6"/>
  <c r="T153" i="6" s="1"/>
  <c r="B153" i="12"/>
  <c r="B153" i="11"/>
  <c r="B153" i="10"/>
  <c r="B153" i="7"/>
  <c r="B153" i="13"/>
  <c r="B153" i="9"/>
  <c r="B153" i="8"/>
  <c r="B157" i="10"/>
  <c r="B157" i="8"/>
  <c r="B157" i="7"/>
  <c r="B157" i="9"/>
  <c r="B180" i="7"/>
  <c r="B180" i="6"/>
  <c r="T180" i="6" s="1"/>
  <c r="B184" i="10"/>
  <c r="B184" i="9"/>
  <c r="B184" i="8"/>
  <c r="B184" i="7"/>
  <c r="B184" i="6"/>
  <c r="T184" i="6" s="1"/>
  <c r="B215" i="12"/>
  <c r="B215" i="7"/>
  <c r="B243" i="10"/>
  <c r="B243" i="7"/>
  <c r="B243" i="13"/>
  <c r="B264" i="7"/>
  <c r="B271" i="7"/>
  <c r="B275" i="7"/>
  <c r="B275" i="8"/>
  <c r="B309" i="7"/>
  <c r="B309" i="13"/>
  <c r="B309" i="9"/>
  <c r="B336" i="10"/>
  <c r="B336" i="8"/>
  <c r="B336" i="6"/>
  <c r="T336" i="6" s="1"/>
  <c r="B336" i="7"/>
  <c r="B336" i="13"/>
  <c r="B336" i="9"/>
  <c r="B340" i="7"/>
  <c r="B399" i="12"/>
  <c r="B399" i="8"/>
  <c r="B399" i="11"/>
  <c r="B399" i="13"/>
  <c r="B399" i="9"/>
  <c r="B399" i="10"/>
  <c r="B402" i="10"/>
  <c r="B402" i="11"/>
  <c r="B424" i="11"/>
  <c r="B424" i="8"/>
  <c r="B424" i="13"/>
  <c r="B424" i="12"/>
  <c r="B424" i="10"/>
  <c r="B424" i="9"/>
  <c r="B428" i="8"/>
  <c r="B431" i="13"/>
  <c r="B431" i="12"/>
  <c r="B177" i="6"/>
  <c r="T177" i="6" s="1"/>
  <c r="B177" i="8"/>
  <c r="B396" i="9"/>
  <c r="B32" i="9"/>
  <c r="B32" i="10"/>
  <c r="B32" i="12"/>
  <c r="B32" i="11"/>
  <c r="B32" i="8"/>
  <c r="B32" i="7"/>
  <c r="B32" i="6"/>
  <c r="T32" i="6" s="1"/>
  <c r="B32" i="13"/>
  <c r="B36" i="13"/>
  <c r="B36" i="11"/>
  <c r="B36" i="7"/>
  <c r="B36" i="6"/>
  <c r="T36" i="6" s="1"/>
  <c r="B36" i="12"/>
  <c r="B36" i="9"/>
  <c r="B36" i="8"/>
  <c r="B56" i="10"/>
  <c r="B56" i="7"/>
  <c r="B60" i="13"/>
  <c r="B60" i="11"/>
  <c r="B60" i="10"/>
  <c r="B60" i="9"/>
  <c r="B60" i="7"/>
  <c r="B60" i="6"/>
  <c r="T60" i="6" s="1"/>
  <c r="B60" i="8"/>
  <c r="B88" i="9"/>
  <c r="B88" i="7"/>
  <c r="B88" i="6"/>
  <c r="T88" i="6" s="1"/>
  <c r="B88" i="13"/>
  <c r="B88" i="12"/>
  <c r="B88" i="11"/>
  <c r="B88" i="10"/>
  <c r="B88" i="8"/>
  <c r="B115" i="7"/>
  <c r="B120" i="9"/>
  <c r="B120" i="10"/>
  <c r="B120" i="8"/>
  <c r="B120" i="7"/>
  <c r="B120" i="6"/>
  <c r="T120" i="6" s="1"/>
  <c r="B150" i="7"/>
  <c r="B150" i="6"/>
  <c r="T150" i="6" s="1"/>
  <c r="B205" i="7"/>
  <c r="B209" i="7"/>
  <c r="B209" i="8"/>
  <c r="B236" i="13"/>
  <c r="B236" i="11"/>
  <c r="B236" i="9"/>
  <c r="B236" i="12"/>
  <c r="B236" i="10"/>
  <c r="B236" i="8"/>
  <c r="B236" i="7"/>
  <c r="B240" i="9"/>
  <c r="B240" i="8"/>
  <c r="B240" i="7"/>
  <c r="B240" i="6"/>
  <c r="T240" i="6" s="1"/>
  <c r="B261" i="13"/>
  <c r="B261" i="11"/>
  <c r="B261" i="10"/>
  <c r="B261" i="8"/>
  <c r="B261" i="9"/>
  <c r="B261" i="7"/>
  <c r="B261" i="12"/>
  <c r="B295" i="6"/>
  <c r="T295" i="6" s="1"/>
  <c r="B295" i="8"/>
  <c r="B295" i="7"/>
  <c r="B295" i="13"/>
  <c r="B295" i="10"/>
  <c r="B299" i="13"/>
  <c r="B299" i="11"/>
  <c r="B299" i="10"/>
  <c r="B299" i="7"/>
  <c r="B299" i="12"/>
  <c r="B299" i="8"/>
  <c r="B299" i="6"/>
  <c r="T299" i="6" s="1"/>
  <c r="B302" i="13"/>
  <c r="B302" i="12"/>
  <c r="B302" i="11"/>
  <c r="B302" i="9"/>
  <c r="B302" i="8"/>
  <c r="B302" i="7"/>
  <c r="B302" i="6"/>
  <c r="T302" i="6" s="1"/>
  <c r="B306" i="11"/>
  <c r="B306" i="8"/>
  <c r="B306" i="6"/>
  <c r="T306" i="6" s="1"/>
  <c r="B306" i="10"/>
  <c r="B306" i="7"/>
  <c r="B306" i="9"/>
  <c r="B327" i="10"/>
  <c r="B327" i="6"/>
  <c r="T327" i="6" s="1"/>
  <c r="B327" i="7"/>
  <c r="B366" i="10"/>
  <c r="B366" i="11"/>
  <c r="B366" i="8"/>
  <c r="B366" i="12"/>
  <c r="B366" i="7"/>
  <c r="B366" i="6"/>
  <c r="T366" i="6" s="1"/>
  <c r="B366" i="9"/>
  <c r="B19" i="7"/>
  <c r="B19" i="9"/>
  <c r="B19" i="6"/>
  <c r="T19" i="6" s="1"/>
  <c r="B46" i="12"/>
  <c r="B46" i="7"/>
  <c r="B46" i="13"/>
  <c r="B46" i="10"/>
  <c r="B46" i="9"/>
  <c r="B46" i="6"/>
  <c r="T46" i="6" s="1"/>
  <c r="B66" i="10"/>
  <c r="B66" i="7"/>
  <c r="B66" i="11"/>
  <c r="B73" i="7"/>
  <c r="B73" i="9"/>
  <c r="B73" i="6"/>
  <c r="T73" i="6" s="1"/>
  <c r="B79" i="7"/>
  <c r="B79" i="9"/>
  <c r="B79" i="8"/>
  <c r="B79" i="6"/>
  <c r="T79" i="6" s="1"/>
  <c r="B105" i="13"/>
  <c r="B105" i="12"/>
  <c r="B105" i="10"/>
  <c r="B105" i="8"/>
  <c r="B105" i="7"/>
  <c r="B105" i="6"/>
  <c r="T105" i="6" s="1"/>
  <c r="B105" i="11"/>
  <c r="B105" i="9"/>
  <c r="B109" i="9"/>
  <c r="B109" i="8"/>
  <c r="B109" i="6"/>
  <c r="T109" i="6" s="1"/>
  <c r="B109" i="7"/>
  <c r="B130" i="13"/>
  <c r="B130" i="8"/>
  <c r="B130" i="12"/>
  <c r="B130" i="11"/>
  <c r="B130" i="7"/>
  <c r="B130" i="9"/>
  <c r="B130" i="10"/>
  <c r="B130" i="6"/>
  <c r="T130" i="6" s="1"/>
  <c r="B163" i="9"/>
  <c r="B163" i="6"/>
  <c r="T163" i="6" s="1"/>
  <c r="B163" i="8"/>
  <c r="B163" i="7"/>
  <c r="B163" i="13"/>
  <c r="B163" i="10"/>
  <c r="B167" i="13"/>
  <c r="B167" i="9"/>
  <c r="B167" i="6"/>
  <c r="T167" i="6" s="1"/>
  <c r="B167" i="12"/>
  <c r="B167" i="11"/>
  <c r="B167" i="10"/>
  <c r="B167" i="7"/>
  <c r="B167" i="8"/>
  <c r="B191" i="13"/>
  <c r="B191" i="12"/>
  <c r="B191" i="9"/>
  <c r="B191" i="7"/>
  <c r="B191" i="11"/>
  <c r="B191" i="10"/>
  <c r="B191" i="8"/>
  <c r="B219" i="11"/>
  <c r="B219" i="6"/>
  <c r="T219" i="6" s="1"/>
  <c r="B219" i="7"/>
  <c r="B219" i="13"/>
  <c r="B219" i="10"/>
  <c r="B219" i="9"/>
  <c r="B219" i="8"/>
  <c r="B223" i="11"/>
  <c r="B223" i="8"/>
  <c r="B223" i="6"/>
  <c r="T223" i="6" s="1"/>
  <c r="B223" i="7"/>
  <c r="B246" i="9"/>
  <c r="B246" i="7"/>
  <c r="B246" i="6"/>
  <c r="T246" i="6" s="1"/>
  <c r="B250" i="6"/>
  <c r="T250" i="6" s="1"/>
  <c r="B250" i="8"/>
  <c r="B250" i="7"/>
  <c r="B250" i="9"/>
  <c r="B281" i="7"/>
  <c r="B281" i="6"/>
  <c r="T281" i="6" s="1"/>
  <c r="B315" i="8"/>
  <c r="B315" i="6"/>
  <c r="T315" i="6" s="1"/>
  <c r="B315" i="10"/>
  <c r="B315" i="7"/>
  <c r="B315" i="13"/>
  <c r="B315" i="12"/>
  <c r="B315" i="11"/>
  <c r="B318" i="13"/>
  <c r="B318" i="12"/>
  <c r="B318" i="9"/>
  <c r="B318" i="7"/>
  <c r="B318" i="8"/>
  <c r="B318" i="6"/>
  <c r="T318" i="6" s="1"/>
  <c r="B349" i="12"/>
  <c r="B349" i="7"/>
  <c r="B376" i="10"/>
  <c r="B376" i="8"/>
  <c r="B376" i="6"/>
  <c r="T376" i="6" s="1"/>
  <c r="B376" i="7"/>
  <c r="B376" i="13"/>
  <c r="B376" i="12"/>
  <c r="B376" i="11"/>
  <c r="B379" i="12"/>
  <c r="B379" i="9"/>
  <c r="B379" i="7"/>
  <c r="B379" i="11"/>
  <c r="B379" i="10"/>
  <c r="B434" i="12"/>
  <c r="B434" i="8"/>
  <c r="B434" i="6"/>
  <c r="T434" i="6" s="1"/>
  <c r="B56" i="6"/>
  <c r="T56" i="6" s="1"/>
  <c r="B358" i="6"/>
  <c r="T358" i="6" s="1"/>
  <c r="B396" i="6"/>
  <c r="T396" i="6" s="1"/>
  <c r="B396" i="7"/>
  <c r="B36" i="10"/>
  <c r="B302" i="10"/>
  <c r="B92" i="11"/>
  <c r="B361" i="12"/>
  <c r="B396" i="12"/>
  <c r="T188" i="2"/>
  <c r="T170" i="2"/>
  <c r="T168" i="2"/>
  <c r="T166" i="2"/>
  <c r="T173" i="2"/>
  <c r="T179" i="2"/>
  <c r="T171" i="2"/>
  <c r="Q97" i="2"/>
  <c r="Q332" i="2"/>
  <c r="Q105" i="2"/>
  <c r="AF71" i="2"/>
  <c r="P195" i="2"/>
  <c r="Q16" i="2"/>
  <c r="Q107" i="2"/>
  <c r="P114" i="2"/>
  <c r="P155" i="2"/>
  <c r="P236" i="2"/>
  <c r="Q268" i="2"/>
  <c r="Q287" i="2"/>
  <c r="P357" i="2"/>
  <c r="Q360" i="2"/>
  <c r="P361" i="2"/>
  <c r="P364" i="2"/>
  <c r="Q405" i="2"/>
  <c r="P11" i="2"/>
  <c r="P29" i="2"/>
  <c r="P32" i="2"/>
  <c r="P50" i="2"/>
  <c r="P66" i="2"/>
  <c r="P97" i="2"/>
  <c r="P102" i="2"/>
  <c r="P121" i="2"/>
  <c r="P124" i="2"/>
  <c r="P137" i="2"/>
  <c r="P142" i="2"/>
  <c r="P174" i="2"/>
  <c r="P186" i="2"/>
  <c r="P189" i="2"/>
  <c r="P200" i="2"/>
  <c r="P205" i="2"/>
  <c r="P210" i="2"/>
  <c r="P221" i="2"/>
  <c r="P233" i="2"/>
  <c r="P238" i="2"/>
  <c r="P245" i="2"/>
  <c r="P255" i="2"/>
  <c r="P286" i="2"/>
  <c r="P290" i="2"/>
  <c r="P302" i="2"/>
  <c r="P305" i="2"/>
  <c r="P317" i="2"/>
  <c r="P324" i="2"/>
  <c r="P326" i="2"/>
  <c r="P334" i="2"/>
  <c r="P359" i="2"/>
  <c r="Q375" i="2"/>
  <c r="Q378" i="2"/>
  <c r="P394" i="2"/>
  <c r="Q401" i="2"/>
  <c r="Q14" i="2"/>
  <c r="Q19" i="2"/>
  <c r="Q46" i="2"/>
  <c r="P48" i="2"/>
  <c r="Q69" i="2"/>
  <c r="Q74" i="2"/>
  <c r="Q78" i="2"/>
  <c r="Q83" i="2"/>
  <c r="Q89" i="2"/>
  <c r="Q106" i="2"/>
  <c r="P129" i="2"/>
  <c r="P130" i="2"/>
  <c r="Q138" i="2"/>
  <c r="P139" i="2"/>
  <c r="P143" i="2"/>
  <c r="P162" i="2"/>
  <c r="Q170" i="2"/>
  <c r="P175" i="2"/>
  <c r="P176" i="2"/>
  <c r="P194" i="2"/>
  <c r="P203" i="2"/>
  <c r="Q206" i="2"/>
  <c r="Q229" i="2"/>
  <c r="P230" i="2"/>
  <c r="Q234" i="2"/>
  <c r="Q238" i="2"/>
  <c r="P239" i="2"/>
  <c r="Q243" i="2"/>
  <c r="P244" i="2"/>
  <c r="P257" i="2"/>
  <c r="P262" i="2"/>
  <c r="Q270" i="2"/>
  <c r="P276" i="2"/>
  <c r="P294" i="2"/>
  <c r="P299" i="2"/>
  <c r="Q308" i="2"/>
  <c r="Q314" i="2"/>
  <c r="Q362" i="2"/>
  <c r="P374" i="2"/>
  <c r="Q384" i="2"/>
  <c r="P430" i="2"/>
  <c r="Q49" i="2"/>
  <c r="Q356" i="2"/>
  <c r="Q386" i="2"/>
  <c r="P431" i="2"/>
  <c r="Q194" i="2"/>
  <c r="Q218" i="2"/>
  <c r="Q310" i="2"/>
  <c r="Q370" i="2"/>
  <c r="P409" i="2"/>
  <c r="P428" i="2"/>
  <c r="Q24" i="2"/>
  <c r="Q70" i="2"/>
  <c r="Q86" i="2"/>
  <c r="Q221" i="2"/>
  <c r="Q241" i="2"/>
  <c r="Q410" i="2"/>
  <c r="Q421" i="2"/>
  <c r="P436" i="2"/>
  <c r="Q143" i="2"/>
  <c r="Q402" i="2"/>
  <c r="Q47" i="2"/>
  <c r="AE126" i="2"/>
  <c r="P17" i="2"/>
  <c r="P31" i="2"/>
  <c r="Q40" i="2"/>
  <c r="Q55" i="2"/>
  <c r="P57" i="2"/>
  <c r="P72" i="2"/>
  <c r="P76" i="2"/>
  <c r="P78" i="2"/>
  <c r="Q94" i="2"/>
  <c r="Q113" i="2"/>
  <c r="Q116" i="2"/>
  <c r="Q136" i="2"/>
  <c r="Q182" i="2"/>
  <c r="Q184" i="2"/>
  <c r="Q186" i="2"/>
  <c r="P188" i="2"/>
  <c r="Q199" i="2"/>
  <c r="P214" i="2"/>
  <c r="P228" i="2"/>
  <c r="P247" i="2"/>
  <c r="Q249" i="2"/>
  <c r="P251" i="2"/>
  <c r="Q253" i="2"/>
  <c r="P274" i="2"/>
  <c r="P280" i="2"/>
  <c r="P282" i="2"/>
  <c r="Q283" i="2"/>
  <c r="P284" i="2"/>
  <c r="P298" i="2"/>
  <c r="P328" i="2"/>
  <c r="P332" i="2"/>
  <c r="Q344" i="2"/>
  <c r="P346" i="2"/>
  <c r="Q348" i="2"/>
  <c r="P352" i="2"/>
  <c r="Q388" i="2"/>
  <c r="Q409" i="2"/>
  <c r="P411" i="2"/>
  <c r="Q412" i="2"/>
  <c r="P418" i="2"/>
  <c r="Q432" i="2"/>
  <c r="Q41" i="2"/>
  <c r="P425" i="2"/>
  <c r="Q31" i="2"/>
  <c r="P383" i="2"/>
  <c r="Q22" i="2"/>
  <c r="Q242" i="2"/>
  <c r="P259" i="2"/>
  <c r="P53" i="2"/>
  <c r="P60" i="2"/>
  <c r="Q195" i="2"/>
  <c r="Q196" i="2"/>
  <c r="P231" i="2"/>
  <c r="P263" i="2"/>
  <c r="P269" i="2"/>
  <c r="Q280" i="2"/>
  <c r="Q392" i="2"/>
  <c r="Q397" i="2"/>
  <c r="P13" i="2"/>
  <c r="P28" i="2"/>
  <c r="P30" i="2"/>
  <c r="P35" i="2"/>
  <c r="P55" i="2"/>
  <c r="P64" i="2"/>
  <c r="P67" i="2"/>
  <c r="P77" i="2"/>
  <c r="P86" i="2"/>
  <c r="P94" i="2"/>
  <c r="P103" i="2"/>
  <c r="P122" i="2"/>
  <c r="P125" i="2"/>
  <c r="P141" i="2"/>
  <c r="P146" i="2"/>
  <c r="P149" i="2"/>
  <c r="P178" i="2"/>
  <c r="P185" i="2"/>
  <c r="P192" i="2"/>
  <c r="P202" i="2"/>
  <c r="P224" i="2"/>
  <c r="P249" i="2"/>
  <c r="P253" i="2"/>
  <c r="P260" i="2"/>
  <c r="P278" i="2"/>
  <c r="P288" i="2"/>
  <c r="P296" i="2"/>
  <c r="P300" i="2"/>
  <c r="P308" i="2"/>
  <c r="P312" i="2"/>
  <c r="P315" i="2"/>
  <c r="P319" i="2"/>
  <c r="P335" i="2"/>
  <c r="P337" i="2"/>
  <c r="P340" i="2"/>
  <c r="P350" i="2"/>
  <c r="P366" i="2"/>
  <c r="P368" i="2"/>
  <c r="P398" i="2"/>
  <c r="Q403" i="2"/>
  <c r="P15" i="2"/>
  <c r="P33" i="2"/>
  <c r="P34" i="2"/>
  <c r="P65" i="2"/>
  <c r="P84" i="2"/>
  <c r="P98" i="2"/>
  <c r="Q110" i="2"/>
  <c r="P112" i="2"/>
  <c r="Q115" i="2"/>
  <c r="P116" i="2"/>
  <c r="Q133" i="2"/>
  <c r="Q147" i="2"/>
  <c r="P148" i="2"/>
  <c r="Q153" i="2"/>
  <c r="P161" i="2"/>
  <c r="P171" i="2"/>
  <c r="P180" i="2"/>
  <c r="Q197" i="2"/>
  <c r="P198" i="2"/>
  <c r="P208" i="2"/>
  <c r="Q211" i="2"/>
  <c r="P212" i="2"/>
  <c r="P226" i="2"/>
  <c r="P240" i="2"/>
  <c r="P258" i="2"/>
  <c r="Q261" i="2"/>
  <c r="P267" i="2"/>
  <c r="Q275" i="2"/>
  <c r="P289" i="2"/>
  <c r="Q293" i="2"/>
  <c r="Q298" i="2"/>
  <c r="P303" i="2"/>
  <c r="P304" i="2"/>
  <c r="Q366" i="2"/>
  <c r="P379" i="2"/>
  <c r="P385" i="2"/>
  <c r="P391" i="2"/>
  <c r="Q415" i="2"/>
  <c r="Q419" i="2"/>
  <c r="Q428" i="2"/>
  <c r="P434" i="2"/>
  <c r="Q79" i="2"/>
  <c r="Q114" i="2"/>
  <c r="Q140" i="2"/>
  <c r="Q172" i="2"/>
  <c r="P401" i="2"/>
  <c r="P433" i="2"/>
  <c r="Q120" i="2"/>
  <c r="Q251" i="2"/>
  <c r="Q260" i="2"/>
  <c r="Q346" i="2"/>
  <c r="Q364" i="2"/>
  <c r="Q383" i="2"/>
  <c r="Q278" i="2"/>
  <c r="Q350" i="2"/>
  <c r="Q13" i="2"/>
  <c r="Q50" i="2"/>
  <c r="P7" i="2"/>
  <c r="T187" i="2"/>
  <c r="Q203" i="2"/>
  <c r="Q30" i="2"/>
  <c r="P42" i="2"/>
  <c r="Q48" i="2"/>
  <c r="Q68" i="2"/>
  <c r="Q85" i="2"/>
  <c r="Q87" i="2"/>
  <c r="Q88" i="2"/>
  <c r="Q90" i="2"/>
  <c r="Q91" i="2"/>
  <c r="Q100" i="2"/>
  <c r="P108" i="2"/>
  <c r="Q109" i="2"/>
  <c r="Q118" i="2"/>
  <c r="P126" i="2"/>
  <c r="P131" i="2"/>
  <c r="Q162" i="2"/>
  <c r="Q163" i="2"/>
  <c r="P172" i="2"/>
  <c r="Q187" i="2"/>
  <c r="Q201" i="2"/>
  <c r="Q207" i="2"/>
  <c r="Q209" i="2"/>
  <c r="P216" i="2"/>
  <c r="P219" i="2"/>
  <c r="Q254" i="2"/>
  <c r="Q292" i="2"/>
  <c r="P310" i="2"/>
  <c r="Q317" i="2"/>
  <c r="Q336" i="2"/>
  <c r="P354" i="2"/>
  <c r="P423" i="2"/>
  <c r="Q39" i="2"/>
  <c r="Q81" i="2"/>
  <c r="Q124" i="2"/>
  <c r="Q137" i="2"/>
  <c r="P154" i="2"/>
  <c r="P270" i="2"/>
  <c r="S7" i="6"/>
  <c r="P43" i="2"/>
  <c r="Q44" i="2"/>
  <c r="P46" i="2"/>
  <c r="Q65" i="2"/>
  <c r="P117" i="2"/>
  <c r="P169" i="2"/>
  <c r="Q127" i="2"/>
  <c r="P135" i="2"/>
  <c r="Q158" i="2"/>
  <c r="Q189" i="2"/>
  <c r="Q210" i="2"/>
  <c r="Q235" i="2"/>
  <c r="Q290" i="2"/>
  <c r="Q381" i="2"/>
  <c r="Q387" i="2"/>
  <c r="Q111" i="2"/>
  <c r="Q134" i="2"/>
  <c r="P83" i="2"/>
  <c r="Q104" i="2"/>
  <c r="P109" i="2"/>
  <c r="Q149" i="2"/>
  <c r="P183" i="2"/>
  <c r="Q185" i="2"/>
  <c r="Q214" i="2"/>
  <c r="P218" i="2"/>
  <c r="Q219" i="2"/>
  <c r="P229" i="2"/>
  <c r="P321" i="2"/>
  <c r="Q334" i="2"/>
  <c r="P356" i="2"/>
  <c r="Q389" i="2"/>
  <c r="P403" i="2"/>
  <c r="P416" i="2"/>
  <c r="Q245" i="2"/>
  <c r="Q102" i="2"/>
  <c r="Q121" i="2"/>
  <c r="Q125" i="2"/>
  <c r="Q315" i="2"/>
  <c r="Q325" i="2"/>
  <c r="P424" i="2"/>
  <c r="P173" i="2"/>
  <c r="Q309" i="2"/>
  <c r="Q312" i="2"/>
  <c r="AB78" i="2"/>
  <c r="AA78" i="2"/>
  <c r="AB115" i="2"/>
  <c r="AA115" i="2"/>
  <c r="AA121" i="2"/>
  <c r="AB121" i="2"/>
  <c r="AB137" i="2"/>
  <c r="AA137" i="2"/>
  <c r="AA141" i="2"/>
  <c r="AB141" i="2"/>
  <c r="AB152" i="2"/>
  <c r="AA152" i="2"/>
  <c r="AA180" i="2"/>
  <c r="AB180" i="2"/>
  <c r="T184" i="2"/>
  <c r="T180" i="2"/>
  <c r="T178" i="2"/>
  <c r="T175" i="2"/>
  <c r="AF148" i="2"/>
  <c r="AF126" i="2"/>
  <c r="AE71" i="2"/>
  <c r="T183" i="2"/>
  <c r="T177" i="2"/>
  <c r="T165" i="2"/>
  <c r="T162" i="2"/>
  <c r="AB8" i="2"/>
  <c r="AC8" i="2" s="1"/>
  <c r="AB11" i="2"/>
  <c r="AC11" i="2" s="1"/>
  <c r="AB13" i="2"/>
  <c r="AC13" i="2" s="1"/>
  <c r="AB21" i="2"/>
  <c r="AC21" i="2" s="1"/>
  <c r="AB23" i="2"/>
  <c r="AC23" i="2" s="1"/>
  <c r="AB28" i="2"/>
  <c r="AC28" i="2" s="1"/>
  <c r="AB31" i="2"/>
  <c r="AC31" i="2" s="1"/>
  <c r="AB37" i="2"/>
  <c r="AC37" i="2" s="1"/>
  <c r="AB39" i="2"/>
  <c r="AC39" i="2" s="1"/>
  <c r="AB40" i="2"/>
  <c r="AC40" i="2" s="1"/>
  <c r="AB60" i="2"/>
  <c r="AC60" i="2" s="1"/>
  <c r="AB62" i="2"/>
  <c r="AC62" i="2" s="1"/>
  <c r="AB95" i="2"/>
  <c r="AC95" i="2" s="1"/>
  <c r="AB98" i="2"/>
  <c r="AC98" i="2" s="1"/>
  <c r="AB101" i="2"/>
  <c r="AC101" i="2" s="1"/>
  <c r="AB173" i="2"/>
  <c r="AC173" i="2" s="1"/>
  <c r="P420" i="2"/>
  <c r="AB45" i="2"/>
  <c r="AC45" i="2" s="1"/>
  <c r="AB48" i="2"/>
  <c r="AC48" i="2" s="1"/>
  <c r="AB50" i="2"/>
  <c r="AC50" i="2" s="1"/>
  <c r="AA51" i="2"/>
  <c r="AC51" i="2" s="1"/>
  <c r="AB58" i="2"/>
  <c r="AC58" i="2" s="1"/>
  <c r="AB68" i="2"/>
  <c r="AC68" i="2" s="1"/>
  <c r="AA80" i="2"/>
  <c r="AC80" i="2" s="1"/>
  <c r="AB82" i="2"/>
  <c r="AC82" i="2" s="1"/>
  <c r="AB86" i="2"/>
  <c r="AC86" i="2" s="1"/>
  <c r="AA92" i="2"/>
  <c r="AC92" i="2" s="1"/>
  <c r="AA106" i="2"/>
  <c r="AC106" i="2" s="1"/>
  <c r="AA113" i="2"/>
  <c r="AC113" i="2" s="1"/>
  <c r="AB116" i="2"/>
  <c r="AC116" i="2" s="1"/>
  <c r="AB135" i="2"/>
  <c r="AC135" i="2" s="1"/>
  <c r="AE148" i="2"/>
  <c r="AB150" i="2"/>
  <c r="AC150" i="2" s="1"/>
  <c r="AB159" i="2"/>
  <c r="AC159" i="2" s="1"/>
  <c r="AB161" i="2"/>
  <c r="AC161" i="2" s="1"/>
  <c r="T163" i="2"/>
  <c r="T167" i="2"/>
  <c r="AB175" i="2"/>
  <c r="AC175" i="2" s="1"/>
  <c r="T176" i="2"/>
  <c r="T185" i="2"/>
  <c r="T186" i="2"/>
  <c r="AA67" i="2"/>
  <c r="AB67" i="2"/>
  <c r="AA127" i="2"/>
  <c r="AB127" i="2"/>
  <c r="AA160" i="2"/>
  <c r="AB160" i="2"/>
  <c r="AB163" i="2"/>
  <c r="AA163" i="2"/>
  <c r="Q135" i="2"/>
  <c r="AA77" i="2"/>
  <c r="AB77" i="2"/>
  <c r="AA81" i="2"/>
  <c r="AB81" i="2"/>
  <c r="AB117" i="2"/>
  <c r="AA117" i="2"/>
  <c r="AB128" i="2"/>
  <c r="AA128" i="2"/>
  <c r="AB155" i="2"/>
  <c r="AA155" i="2"/>
  <c r="AB171" i="2"/>
  <c r="AA171" i="2"/>
  <c r="AB61" i="2"/>
  <c r="AC61" i="2" s="1"/>
  <c r="AB64" i="2"/>
  <c r="AC64" i="2" s="1"/>
  <c r="AA85" i="2"/>
  <c r="AC85" i="2" s="1"/>
  <c r="AA87" i="2"/>
  <c r="AC87" i="2" s="1"/>
  <c r="AB111" i="2"/>
  <c r="AC111" i="2" s="1"/>
  <c r="AA119" i="2"/>
  <c r="AC119" i="2" s="1"/>
  <c r="AB122" i="2"/>
  <c r="AC122" i="2" s="1"/>
  <c r="AA136" i="2"/>
  <c r="AC136" i="2" s="1"/>
  <c r="AB142" i="2"/>
  <c r="AC142" i="2" s="1"/>
  <c r="AB148" i="2"/>
  <c r="AC148" i="2" s="1"/>
  <c r="T164" i="2"/>
  <c r="T172" i="2"/>
  <c r="T174" i="2"/>
  <c r="T181" i="2"/>
  <c r="AB185" i="2"/>
  <c r="AC185" i="2" s="1"/>
  <c r="AA186" i="2"/>
  <c r="AC186" i="2" s="1"/>
  <c r="B354" i="11"/>
  <c r="B354" i="8"/>
  <c r="B354" i="10"/>
  <c r="B354" i="13"/>
  <c r="B354" i="12"/>
  <c r="B354" i="9"/>
  <c r="B354" i="6"/>
  <c r="T354" i="6" s="1"/>
  <c r="B394" i="10"/>
  <c r="B394" i="9"/>
  <c r="B394" i="8"/>
  <c r="B394" i="13"/>
  <c r="B394" i="12"/>
  <c r="B394" i="11"/>
  <c r="B394" i="6"/>
  <c r="T394" i="6" s="1"/>
  <c r="B394" i="7"/>
  <c r="B405" i="13"/>
  <c r="B405" i="10"/>
  <c r="B405" i="12"/>
  <c r="B405" i="9"/>
  <c r="B405" i="11"/>
  <c r="B405" i="8"/>
  <c r="B405" i="6"/>
  <c r="T405" i="6" s="1"/>
  <c r="B405" i="7"/>
  <c r="B408" i="13"/>
  <c r="B408" i="12"/>
  <c r="B408" i="11"/>
  <c r="B408" i="10"/>
  <c r="B408" i="9"/>
  <c r="B408" i="8"/>
  <c r="B408" i="6"/>
  <c r="T408" i="6" s="1"/>
  <c r="B408" i="7"/>
  <c r="B415" i="7"/>
  <c r="AE171" i="2"/>
  <c r="P144" i="2"/>
  <c r="Q174" i="2"/>
  <c r="Q417" i="2"/>
  <c r="Q233" i="2"/>
  <c r="Q255" i="2"/>
  <c r="Q171" i="2"/>
  <c r="Q258" i="2"/>
  <c r="P273" i="2"/>
  <c r="B13" i="9"/>
  <c r="B13" i="10"/>
  <c r="B13" i="11"/>
  <c r="B19" i="13"/>
  <c r="B19" i="12"/>
  <c r="B19" i="11"/>
  <c r="B19" i="10"/>
  <c r="B56" i="12"/>
  <c r="B56" i="8"/>
  <c r="B56" i="13"/>
  <c r="B56" i="11"/>
  <c r="B56" i="9"/>
  <c r="P56" i="6" s="1"/>
  <c r="B66" i="13"/>
  <c r="B66" i="12"/>
  <c r="B66" i="8"/>
  <c r="B66" i="9"/>
  <c r="B79" i="10"/>
  <c r="B79" i="11"/>
  <c r="B85" i="13"/>
  <c r="B85" i="11"/>
  <c r="B85" i="10"/>
  <c r="B85" i="9"/>
  <c r="B123" i="11"/>
  <c r="B123" i="12"/>
  <c r="B123" i="9"/>
  <c r="B123" i="8"/>
  <c r="B123" i="13"/>
  <c r="B133" i="13"/>
  <c r="B133" i="9"/>
  <c r="B133" i="12"/>
  <c r="B133" i="8"/>
  <c r="B133" i="11"/>
  <c r="B144" i="11"/>
  <c r="B144" i="10"/>
  <c r="B144" i="9"/>
  <c r="B150" i="13"/>
  <c r="B150" i="11"/>
  <c r="B150" i="10"/>
  <c r="B150" i="12"/>
  <c r="B150" i="9"/>
  <c r="B187" i="12"/>
  <c r="B187" i="11"/>
  <c r="B187" i="8"/>
  <c r="B187" i="13"/>
  <c r="B187" i="9"/>
  <c r="B187" i="6"/>
  <c r="T187" i="6" s="1"/>
  <c r="B197" i="13"/>
  <c r="B197" i="12"/>
  <c r="B197" i="11"/>
  <c r="B197" i="8"/>
  <c r="B197" i="9"/>
  <c r="B197" i="6"/>
  <c r="T197" i="6" s="1"/>
  <c r="B209" i="11"/>
  <c r="B209" i="10"/>
  <c r="B209" i="9"/>
  <c r="B209" i="6"/>
  <c r="T209" i="6" s="1"/>
  <c r="B215" i="13"/>
  <c r="B215" i="11"/>
  <c r="B215" i="9"/>
  <c r="B215" i="10"/>
  <c r="B254" i="11"/>
  <c r="B254" i="12"/>
  <c r="B254" i="8"/>
  <c r="B254" i="13"/>
  <c r="B254" i="10"/>
  <c r="B254" i="9"/>
  <c r="B264" i="13"/>
  <c r="B264" i="12"/>
  <c r="B264" i="11"/>
  <c r="B264" i="8"/>
  <c r="B264" i="10"/>
  <c r="B264" i="9"/>
  <c r="B264" i="6"/>
  <c r="T264" i="6" s="1"/>
  <c r="B275" i="11"/>
  <c r="B275" i="10"/>
  <c r="B275" i="9"/>
  <c r="B275" i="6"/>
  <c r="T275" i="6" s="1"/>
  <c r="B281" i="13"/>
  <c r="B281" i="11"/>
  <c r="B281" i="9"/>
  <c r="B281" i="10"/>
  <c r="B281" i="12"/>
  <c r="B327" i="12"/>
  <c r="B327" i="11"/>
  <c r="B327" i="9"/>
  <c r="B327" i="13"/>
  <c r="B327" i="8"/>
  <c r="B340" i="13"/>
  <c r="B340" i="12"/>
  <c r="B340" i="10"/>
  <c r="B340" i="9"/>
  <c r="B340" i="11"/>
  <c r="B340" i="8"/>
  <c r="B340" i="6"/>
  <c r="T340" i="6" s="1"/>
  <c r="B343" i="9"/>
  <c r="B343" i="10"/>
  <c r="B343" i="11"/>
  <c r="B343" i="8"/>
  <c r="B343" i="6"/>
  <c r="T343" i="6" s="1"/>
  <c r="B349" i="13"/>
  <c r="B349" i="9"/>
  <c r="B349" i="10"/>
  <c r="B349" i="8"/>
  <c r="B349" i="11"/>
  <c r="B349" i="6"/>
  <c r="T349" i="6" s="1"/>
  <c r="B382" i="13"/>
  <c r="B382" i="10"/>
  <c r="B382" i="11"/>
  <c r="B382" i="6"/>
  <c r="T382" i="6" s="1"/>
  <c r="B385" i="10"/>
  <c r="B385" i="9"/>
  <c r="B385" i="8"/>
  <c r="B385" i="6"/>
  <c r="T385" i="6" s="1"/>
  <c r="B389" i="9"/>
  <c r="P408" i="2"/>
  <c r="V7" i="6"/>
  <c r="P166" i="2"/>
  <c r="B421" i="13"/>
  <c r="B421" i="12"/>
  <c r="B421" i="9"/>
  <c r="B421" i="10"/>
  <c r="B421" i="11"/>
  <c r="B421" i="6"/>
  <c r="T421" i="6" s="1"/>
  <c r="B452" i="13"/>
  <c r="B452" i="9"/>
  <c r="B452" i="12"/>
  <c r="B452" i="11"/>
  <c r="B452" i="10"/>
  <c r="B452" i="6"/>
  <c r="T452" i="6" s="1"/>
  <c r="B452" i="8"/>
  <c r="B426" i="11"/>
  <c r="B426" i="12"/>
  <c r="B426" i="9"/>
  <c r="B426" i="13"/>
  <c r="B426" i="6"/>
  <c r="T426" i="6" s="1"/>
  <c r="B421" i="7"/>
  <c r="B452" i="7"/>
  <c r="B40" i="12"/>
  <c r="B40" i="10"/>
  <c r="B40" i="13"/>
  <c r="B40" i="9"/>
  <c r="B50" i="13"/>
  <c r="B50" i="10"/>
  <c r="B50" i="9"/>
  <c r="B61" i="8"/>
  <c r="B61" i="11"/>
  <c r="B61" i="9"/>
  <c r="B67" i="13"/>
  <c r="B67" i="11"/>
  <c r="B67" i="12"/>
  <c r="B67" i="8"/>
  <c r="B67" i="10"/>
  <c r="B106" i="11"/>
  <c r="B106" i="10"/>
  <c r="B106" i="13"/>
  <c r="B106" i="12"/>
  <c r="B106" i="9"/>
  <c r="B116" i="13"/>
  <c r="B116" i="11"/>
  <c r="B116" i="10"/>
  <c r="B116" i="9"/>
  <c r="B116" i="12"/>
  <c r="B128" i="9"/>
  <c r="B128" i="8"/>
  <c r="B134" i="13"/>
  <c r="B134" i="11"/>
  <c r="B134" i="12"/>
  <c r="B134" i="8"/>
  <c r="B134" i="9"/>
  <c r="B134" i="10"/>
  <c r="B171" i="10"/>
  <c r="B171" i="9"/>
  <c r="B171" i="13"/>
  <c r="B181" i="13"/>
  <c r="B181" i="11"/>
  <c r="B181" i="10"/>
  <c r="B192" i="8"/>
  <c r="B192" i="9"/>
  <c r="B192" i="6"/>
  <c r="T192" i="6" s="1"/>
  <c r="B198" i="13"/>
  <c r="B198" i="9"/>
  <c r="B198" i="11"/>
  <c r="B198" i="12"/>
  <c r="B198" i="8"/>
  <c r="B198" i="10"/>
  <c r="B237" i="11"/>
  <c r="B237" i="10"/>
  <c r="B237" i="9"/>
  <c r="B237" i="13"/>
  <c r="B237" i="12"/>
  <c r="B247" i="13"/>
  <c r="B247" i="11"/>
  <c r="B247" i="10"/>
  <c r="B247" i="9"/>
  <c r="B247" i="6"/>
  <c r="T247" i="6" s="1"/>
  <c r="B247" i="12"/>
  <c r="B259" i="8"/>
  <c r="B259" i="11"/>
  <c r="B259" i="10"/>
  <c r="B265" i="13"/>
  <c r="B265" i="11"/>
  <c r="B265" i="10"/>
  <c r="B265" i="12"/>
  <c r="B265" i="9"/>
  <c r="B265" i="8"/>
  <c r="B303" i="10"/>
  <c r="B303" i="13"/>
  <c r="B303" i="11"/>
  <c r="B303" i="6"/>
  <c r="T303" i="6" s="1"/>
  <c r="B313" i="13"/>
  <c r="B313" i="10"/>
  <c r="B313" i="9"/>
  <c r="B313" i="6"/>
  <c r="T313" i="6" s="1"/>
  <c r="B316" i="11"/>
  <c r="B316" i="10"/>
  <c r="B316" i="8"/>
  <c r="B316" i="9"/>
  <c r="B316" i="6"/>
  <c r="T316" i="6" s="1"/>
  <c r="B322" i="13"/>
  <c r="B322" i="12"/>
  <c r="B322" i="10"/>
  <c r="B322" i="11"/>
  <c r="B322" i="6"/>
  <c r="T322" i="6" s="1"/>
  <c r="B322" i="8"/>
  <c r="B24" i="12"/>
  <c r="B24" i="11"/>
  <c r="B24" i="8"/>
  <c r="B24" i="13"/>
  <c r="B34" i="13"/>
  <c r="B34" i="8"/>
  <c r="B34" i="12"/>
  <c r="B45" i="10"/>
  <c r="B45" i="11"/>
  <c r="B51" i="13"/>
  <c r="B51" i="11"/>
  <c r="B51" i="12"/>
  <c r="B51" i="10"/>
  <c r="B90" i="8"/>
  <c r="B90" i="13"/>
  <c r="B100" i="13"/>
  <c r="B100" i="8"/>
  <c r="B100" i="9"/>
  <c r="B100" i="11"/>
  <c r="B111" i="11"/>
  <c r="B111" i="10"/>
  <c r="B118" i="13"/>
  <c r="B118" i="12"/>
  <c r="B118" i="11"/>
  <c r="B118" i="10"/>
  <c r="B155" i="8"/>
  <c r="B155" i="13"/>
  <c r="B165" i="13"/>
  <c r="B165" i="9"/>
  <c r="B165" i="8"/>
  <c r="B165" i="11"/>
  <c r="B176" i="10"/>
  <c r="B176" i="9"/>
  <c r="B182" i="13"/>
  <c r="B182" i="11"/>
  <c r="B182" i="12"/>
  <c r="B182" i="10"/>
  <c r="B221" i="11"/>
  <c r="B221" i="9"/>
  <c r="B221" i="8"/>
  <c r="B221" i="13"/>
  <c r="B221" i="10"/>
  <c r="B231" i="13"/>
  <c r="B231" i="9"/>
  <c r="B231" i="8"/>
  <c r="B242" i="11"/>
  <c r="B242" i="10"/>
  <c r="B242" i="9"/>
  <c r="B248" i="13"/>
  <c r="B248" i="12"/>
  <c r="B248" i="9"/>
  <c r="B248" i="10"/>
  <c r="B286" i="9"/>
  <c r="B286" i="8"/>
  <c r="B286" i="13"/>
  <c r="B286" i="10"/>
  <c r="B297" i="13"/>
  <c r="B297" i="8"/>
  <c r="B308" i="10"/>
  <c r="B308" i="11"/>
  <c r="B308" i="9"/>
  <c r="B314" i="13"/>
  <c r="B314" i="11"/>
  <c r="B314" i="12"/>
  <c r="B314" i="10"/>
  <c r="B314" i="9"/>
  <c r="B319" i="12"/>
  <c r="B319" i="8"/>
  <c r="B319" i="10"/>
  <c r="B362" i="12"/>
  <c r="B362" i="6"/>
  <c r="T362" i="6" s="1"/>
  <c r="B362" i="13"/>
  <c r="B374" i="13"/>
  <c r="B374" i="12"/>
  <c r="B374" i="11"/>
  <c r="B374" i="10"/>
  <c r="B374" i="6"/>
  <c r="T374" i="6" s="1"/>
  <c r="B374" i="9"/>
  <c r="B377" i="11"/>
  <c r="B377" i="10"/>
  <c r="B383" i="12"/>
  <c r="B383" i="9"/>
  <c r="B383" i="10"/>
  <c r="B383" i="6"/>
  <c r="T383" i="6" s="1"/>
  <c r="B434" i="11"/>
  <c r="B434" i="10"/>
  <c r="B434" i="13"/>
  <c r="B434" i="9"/>
  <c r="B444" i="13"/>
  <c r="B444" i="12"/>
  <c r="B444" i="11"/>
  <c r="B444" i="10"/>
  <c r="B444" i="8"/>
  <c r="B447" i="13"/>
  <c r="B447" i="12"/>
  <c r="B447" i="9"/>
  <c r="B447" i="8"/>
  <c r="B447" i="6"/>
  <c r="T447" i="6" s="1"/>
  <c r="B447" i="11"/>
  <c r="B447" i="10"/>
  <c r="B453" i="13"/>
  <c r="B453" i="12"/>
  <c r="B453" i="10"/>
  <c r="B453" i="6"/>
  <c r="T453" i="6" s="1"/>
  <c r="B453" i="11"/>
  <c r="P190" i="2"/>
  <c r="B7" i="12"/>
  <c r="B7" i="13"/>
  <c r="B18" i="13"/>
  <c r="B18" i="11"/>
  <c r="B18" i="12"/>
  <c r="B18" i="10"/>
  <c r="B29" i="11"/>
  <c r="B29" i="8"/>
  <c r="B29" i="9"/>
  <c r="B35" i="13"/>
  <c r="B35" i="12"/>
  <c r="B35" i="11"/>
  <c r="B35" i="8"/>
  <c r="B72" i="9"/>
  <c r="B72" i="10"/>
  <c r="B72" i="13"/>
  <c r="B72" i="12"/>
  <c r="B84" i="13"/>
  <c r="B84" i="10"/>
  <c r="B84" i="12"/>
  <c r="B84" i="9"/>
  <c r="B95" i="11"/>
  <c r="B95" i="9"/>
  <c r="B95" i="8"/>
  <c r="B101" i="13"/>
  <c r="B101" i="11"/>
  <c r="B101" i="8"/>
  <c r="B139" i="10"/>
  <c r="B139" i="13"/>
  <c r="B139" i="12"/>
  <c r="B149" i="13"/>
  <c r="B149" i="10"/>
  <c r="B149" i="12"/>
  <c r="B149" i="11"/>
  <c r="B149" i="9"/>
  <c r="B160" i="9"/>
  <c r="B160" i="8"/>
  <c r="B166" i="13"/>
  <c r="B166" i="11"/>
  <c r="B166" i="9"/>
  <c r="B166" i="8"/>
  <c r="B204" i="11"/>
  <c r="B204" i="10"/>
  <c r="B204" i="9"/>
  <c r="B204" i="13"/>
  <c r="B204" i="12"/>
  <c r="B214" i="13"/>
  <c r="B214" i="11"/>
  <c r="B214" i="10"/>
  <c r="B214" i="12"/>
  <c r="B226" i="11"/>
  <c r="B226" i="8"/>
  <c r="B232" i="13"/>
  <c r="B232" i="10"/>
  <c r="B232" i="9"/>
  <c r="B232" i="8"/>
  <c r="B270" i="10"/>
  <c r="B270" i="13"/>
  <c r="B270" i="12"/>
  <c r="B270" i="9"/>
  <c r="B270" i="11"/>
  <c r="B280" i="13"/>
  <c r="B280" i="11"/>
  <c r="B280" i="10"/>
  <c r="B280" i="9"/>
  <c r="B280" i="12"/>
  <c r="B292" i="11"/>
  <c r="B292" i="8"/>
  <c r="B292" i="9"/>
  <c r="B298" i="13"/>
  <c r="B298" i="11"/>
  <c r="B298" i="10"/>
  <c r="B298" i="8"/>
  <c r="B348" i="13"/>
  <c r="B348" i="11"/>
  <c r="B348" i="10"/>
  <c r="B348" i="12"/>
  <c r="B351" i="9"/>
  <c r="B351" i="10"/>
  <c r="B351" i="8"/>
  <c r="B357" i="13"/>
  <c r="B357" i="12"/>
  <c r="B357" i="11"/>
  <c r="B357" i="10"/>
  <c r="B357" i="9"/>
  <c r="B414" i="13"/>
  <c r="B414" i="12"/>
  <c r="B414" i="11"/>
  <c r="B414" i="8"/>
  <c r="B414" i="6"/>
  <c r="T414" i="6" s="1"/>
  <c r="B414" i="10"/>
  <c r="B417" i="13"/>
  <c r="B417" i="10"/>
  <c r="B417" i="11"/>
  <c r="B417" i="9"/>
  <c r="B417" i="6"/>
  <c r="T417" i="6" s="1"/>
  <c r="B423" i="13"/>
  <c r="B423" i="11"/>
  <c r="B423" i="8"/>
  <c r="B429" i="13"/>
  <c r="B429" i="12"/>
  <c r="B429" i="10"/>
  <c r="B429" i="9"/>
  <c r="Q222" i="2"/>
  <c r="B11" i="13"/>
  <c r="B27" i="13"/>
  <c r="B27" i="11"/>
  <c r="B37" i="11"/>
  <c r="B43" i="13"/>
  <c r="B43" i="12"/>
  <c r="B53" i="11"/>
  <c r="B59" i="13"/>
  <c r="B59" i="12"/>
  <c r="B69" i="11"/>
  <c r="B75" i="13"/>
  <c r="B75" i="12"/>
  <c r="B87" i="9"/>
  <c r="B87" i="11"/>
  <c r="B93" i="13"/>
  <c r="B93" i="12"/>
  <c r="B93" i="11"/>
  <c r="B109" i="13"/>
  <c r="B109" i="12"/>
  <c r="B109" i="11"/>
  <c r="B126" i="13"/>
  <c r="B126" i="12"/>
  <c r="B142" i="13"/>
  <c r="B142" i="12"/>
  <c r="B142" i="9"/>
  <c r="B142" i="11"/>
  <c r="B158" i="13"/>
  <c r="B158" i="12"/>
  <c r="B174" i="13"/>
  <c r="B174" i="12"/>
  <c r="B184" i="11"/>
  <c r="B190" i="13"/>
  <c r="B190" i="12"/>
  <c r="B207" i="13"/>
  <c r="B207" i="12"/>
  <c r="B207" i="11"/>
  <c r="B217" i="10"/>
  <c r="B224" i="13"/>
  <c r="B224" i="12"/>
  <c r="B224" i="11"/>
  <c r="B224" i="10"/>
  <c r="B240" i="13"/>
  <c r="B240" i="12"/>
  <c r="B240" i="11"/>
  <c r="B250" i="10"/>
  <c r="B257" i="13"/>
  <c r="B257" i="12"/>
  <c r="B257" i="10"/>
  <c r="B273" i="13"/>
  <c r="B273" i="12"/>
  <c r="B273" i="11"/>
  <c r="B283" i="11"/>
  <c r="B283" i="10"/>
  <c r="B289" i="13"/>
  <c r="B289" i="12"/>
  <c r="B289" i="10"/>
  <c r="B306" i="13"/>
  <c r="B306" i="12"/>
  <c r="B321" i="13"/>
  <c r="B321" i="11"/>
  <c r="B321" i="12"/>
  <c r="B321" i="10"/>
  <c r="B330" i="13"/>
  <c r="B330" i="11"/>
  <c r="B330" i="10"/>
  <c r="B338" i="10"/>
  <c r="B338" i="9"/>
  <c r="B356" i="13"/>
  <c r="B356" i="12"/>
  <c r="B356" i="10"/>
  <c r="B391" i="12"/>
  <c r="B391" i="10"/>
  <c r="B403" i="12"/>
  <c r="B403" i="9"/>
  <c r="B428" i="13"/>
  <c r="B428" i="9"/>
  <c r="B428" i="12"/>
  <c r="B428" i="11"/>
  <c r="B428" i="10"/>
  <c r="B437" i="13"/>
  <c r="B437" i="12"/>
  <c r="B437" i="9"/>
  <c r="B437" i="10"/>
  <c r="B442" i="11"/>
  <c r="B9" i="13"/>
  <c r="B9" i="12"/>
  <c r="B9" i="11"/>
  <c r="B26" i="13"/>
  <c r="B26" i="12"/>
  <c r="B42" i="13"/>
  <c r="B42" i="11"/>
  <c r="B42" i="12"/>
  <c r="B48" i="12"/>
  <c r="B48" i="11"/>
  <c r="B58" i="13"/>
  <c r="B58" i="12"/>
  <c r="B58" i="11"/>
  <c r="B64" i="12"/>
  <c r="B64" i="9"/>
  <c r="B64" i="11"/>
  <c r="B74" i="13"/>
  <c r="B74" i="11"/>
  <c r="B74" i="12"/>
  <c r="B82" i="12"/>
  <c r="B82" i="11"/>
  <c r="B92" i="13"/>
  <c r="B92" i="12"/>
  <c r="B108" i="13"/>
  <c r="B108" i="12"/>
  <c r="B114" i="12"/>
  <c r="B125" i="13"/>
  <c r="B125" i="9"/>
  <c r="B125" i="12"/>
  <c r="B125" i="11"/>
  <c r="B131" i="12"/>
  <c r="B131" i="11"/>
  <c r="B141" i="13"/>
  <c r="B141" i="12"/>
  <c r="B157" i="13"/>
  <c r="B157" i="11"/>
  <c r="B157" i="12"/>
  <c r="B163" i="12"/>
  <c r="B163" i="11"/>
  <c r="B173" i="13"/>
  <c r="B173" i="11"/>
  <c r="B173" i="12"/>
  <c r="B179" i="12"/>
  <c r="B179" i="11"/>
  <c r="B189" i="13"/>
  <c r="B189" i="12"/>
  <c r="B189" i="11"/>
  <c r="B195" i="12"/>
  <c r="B195" i="11"/>
  <c r="B206" i="13"/>
  <c r="B206" i="12"/>
  <c r="B212" i="12"/>
  <c r="B212" i="9"/>
  <c r="B212" i="10"/>
  <c r="B223" i="13"/>
  <c r="B223" i="12"/>
  <c r="B223" i="10"/>
  <c r="B229" i="12"/>
  <c r="B239" i="13"/>
  <c r="B239" i="12"/>
  <c r="B245" i="12"/>
  <c r="B245" i="10"/>
  <c r="B256" i="13"/>
  <c r="B256" i="9"/>
  <c r="B256" i="12"/>
  <c r="B256" i="10"/>
  <c r="B262" i="12"/>
  <c r="B262" i="11"/>
  <c r="B272" i="13"/>
  <c r="B272" i="12"/>
  <c r="B278" i="12"/>
  <c r="B278" i="10"/>
  <c r="B288" i="13"/>
  <c r="B288" i="12"/>
  <c r="B288" i="11"/>
  <c r="B288" i="10"/>
  <c r="B295" i="12"/>
  <c r="B295" i="11"/>
  <c r="B305" i="13"/>
  <c r="B305" i="11"/>
  <c r="B305" i="12"/>
  <c r="B311" i="12"/>
  <c r="B311" i="11"/>
  <c r="B311" i="10"/>
  <c r="B329" i="13"/>
  <c r="B346" i="12"/>
  <c r="B346" i="10"/>
  <c r="B364" i="13"/>
  <c r="B364" i="11"/>
  <c r="B380" i="12"/>
  <c r="B380" i="11"/>
  <c r="B380" i="10"/>
  <c r="B397" i="13"/>
  <c r="B397" i="11"/>
  <c r="B397" i="10"/>
  <c r="B397" i="12"/>
  <c r="B400" i="13"/>
  <c r="B400" i="11"/>
  <c r="B412" i="10"/>
  <c r="B412" i="11"/>
  <c r="B436" i="13"/>
  <c r="B436" i="12"/>
  <c r="B436" i="9"/>
  <c r="B436" i="11"/>
  <c r="B436" i="10"/>
  <c r="B445" i="13"/>
  <c r="B445" i="12"/>
  <c r="B445" i="10"/>
  <c r="B450" i="11"/>
  <c r="B338" i="13"/>
  <c r="B372" i="13"/>
  <c r="B403" i="13"/>
  <c r="B442" i="13"/>
  <c r="B386" i="12"/>
  <c r="B386" i="9"/>
  <c r="B386" i="13"/>
  <c r="B386" i="6"/>
  <c r="T386" i="6" s="1"/>
  <c r="B386" i="7"/>
  <c r="B386" i="8"/>
  <c r="B386" i="10"/>
  <c r="B8" i="13"/>
  <c r="B8" i="12"/>
  <c r="B8" i="10"/>
  <c r="B8" i="8"/>
  <c r="B17" i="13"/>
  <c r="B17" i="12"/>
  <c r="B17" i="10"/>
  <c r="B17" i="9"/>
  <c r="B17" i="8"/>
  <c r="B25" i="13"/>
  <c r="B25" i="12"/>
  <c r="B25" i="10"/>
  <c r="B25" i="9"/>
  <c r="B25" i="8"/>
  <c r="B33" i="13"/>
  <c r="B33" i="12"/>
  <c r="B33" i="10"/>
  <c r="B33" i="8"/>
  <c r="B41" i="12"/>
  <c r="B41" i="13"/>
  <c r="B41" i="10"/>
  <c r="B41" i="9"/>
  <c r="B41" i="8"/>
  <c r="B49" i="12"/>
  <c r="B49" i="13"/>
  <c r="B49" i="10"/>
  <c r="B49" i="9"/>
  <c r="B49" i="11"/>
  <c r="B49" i="8"/>
  <c r="B57" i="12"/>
  <c r="B57" i="13"/>
  <c r="B57" i="9"/>
  <c r="B57" i="10"/>
  <c r="B57" i="11"/>
  <c r="B57" i="8"/>
  <c r="B65" i="12"/>
  <c r="B65" i="13"/>
  <c r="B65" i="9"/>
  <c r="B65" i="10"/>
  <c r="B65" i="11"/>
  <c r="B65" i="8"/>
  <c r="B73" i="12"/>
  <c r="B73" i="13"/>
  <c r="B73" i="11"/>
  <c r="B73" i="10"/>
  <c r="B73" i="8"/>
  <c r="B83" i="12"/>
  <c r="B83" i="13"/>
  <c r="B83" i="11"/>
  <c r="B83" i="10"/>
  <c r="B83" i="8"/>
  <c r="B91" i="12"/>
  <c r="B91" i="13"/>
  <c r="B91" i="10"/>
  <c r="B91" i="11"/>
  <c r="B91" i="8"/>
  <c r="B99" i="12"/>
  <c r="B99" i="13"/>
  <c r="B99" i="10"/>
  <c r="B99" i="9"/>
  <c r="B99" i="11"/>
  <c r="B99" i="8"/>
  <c r="B107" i="12"/>
  <c r="B107" i="13"/>
  <c r="B107" i="11"/>
  <c r="B107" i="10"/>
  <c r="B107" i="9"/>
  <c r="B107" i="8"/>
  <c r="B115" i="12"/>
  <c r="B115" i="13"/>
  <c r="B115" i="11"/>
  <c r="B115" i="9"/>
  <c r="B115" i="10"/>
  <c r="B115" i="8"/>
  <c r="B124" i="12"/>
  <c r="B124" i="13"/>
  <c r="B124" i="10"/>
  <c r="B124" i="9"/>
  <c r="B124" i="8"/>
  <c r="B132" i="12"/>
  <c r="B132" i="13"/>
  <c r="B132" i="11"/>
  <c r="B132" i="9"/>
  <c r="B132" i="10"/>
  <c r="B132" i="8"/>
  <c r="B140" i="12"/>
  <c r="B140" i="13"/>
  <c r="B140" i="9"/>
  <c r="B140" i="11"/>
  <c r="B140" i="10"/>
  <c r="B140" i="8"/>
  <c r="B148" i="12"/>
  <c r="B148" i="13"/>
  <c r="B148" i="11"/>
  <c r="B148" i="10"/>
  <c r="B148" i="8"/>
  <c r="B156" i="12"/>
  <c r="B156" i="13"/>
  <c r="B156" i="11"/>
  <c r="B156" i="10"/>
  <c r="B156" i="8"/>
  <c r="B164" i="12"/>
  <c r="B164" i="13"/>
  <c r="B164" i="11"/>
  <c r="B164" i="10"/>
  <c r="B164" i="8"/>
  <c r="B172" i="12"/>
  <c r="B172" i="13"/>
  <c r="B172" i="11"/>
  <c r="B172" i="10"/>
  <c r="B172" i="9"/>
  <c r="B172" i="8"/>
  <c r="B180" i="12"/>
  <c r="B180" i="13"/>
  <c r="B180" i="9"/>
  <c r="B180" i="10"/>
  <c r="B180" i="11"/>
  <c r="B180" i="8"/>
  <c r="B188" i="12"/>
  <c r="B188" i="13"/>
  <c r="B188" i="10"/>
  <c r="B188" i="9"/>
  <c r="B188" i="11"/>
  <c r="B188" i="8"/>
  <c r="B196" i="12"/>
  <c r="B196" i="13"/>
  <c r="B196" i="9"/>
  <c r="B196" i="10"/>
  <c r="B196" i="11"/>
  <c r="B196" i="8"/>
  <c r="B205" i="12"/>
  <c r="B205" i="13"/>
  <c r="B205" i="9"/>
  <c r="B205" i="10"/>
  <c r="B205" i="11"/>
  <c r="B205" i="8"/>
  <c r="B213" i="12"/>
  <c r="B213" i="13"/>
  <c r="B213" i="9"/>
  <c r="B213" i="10"/>
  <c r="B213" i="11"/>
  <c r="B213" i="8"/>
  <c r="B222" i="12"/>
  <c r="B222" i="13"/>
  <c r="B222" i="9"/>
  <c r="B222" i="10"/>
  <c r="B222" i="8"/>
  <c r="B230" i="12"/>
  <c r="B230" i="13"/>
  <c r="B230" i="10"/>
  <c r="B230" i="9"/>
  <c r="B230" i="8"/>
  <c r="B238" i="12"/>
  <c r="B238" i="13"/>
  <c r="B238" i="11"/>
  <c r="B238" i="10"/>
  <c r="B238" i="9"/>
  <c r="B238" i="8"/>
  <c r="B246" i="12"/>
  <c r="B246" i="13"/>
  <c r="B246" i="11"/>
  <c r="B246" i="10"/>
  <c r="B246" i="8"/>
  <c r="B255" i="12"/>
  <c r="B255" i="13"/>
  <c r="B255" i="11"/>
  <c r="B255" i="10"/>
  <c r="B255" i="9"/>
  <c r="B255" i="8"/>
  <c r="B263" i="12"/>
  <c r="B263" i="13"/>
  <c r="B263" i="10"/>
  <c r="B263" i="6"/>
  <c r="T263" i="6" s="1"/>
  <c r="B263" i="8"/>
  <c r="B271" i="12"/>
  <c r="B271" i="13"/>
  <c r="B271" i="10"/>
  <c r="B271" i="9"/>
  <c r="B271" i="11"/>
  <c r="B271" i="8"/>
  <c r="B271" i="6"/>
  <c r="T271" i="6" s="1"/>
  <c r="B279" i="12"/>
  <c r="B279" i="13"/>
  <c r="B279" i="6"/>
  <c r="B279" i="10"/>
  <c r="B279" i="9"/>
  <c r="B279" i="8"/>
  <c r="B287" i="12"/>
  <c r="B287" i="13"/>
  <c r="B287" i="9"/>
  <c r="B287" i="10"/>
  <c r="B287" i="6"/>
  <c r="T287" i="6" s="1"/>
  <c r="B287" i="11"/>
  <c r="B287" i="8"/>
  <c r="B296" i="12"/>
  <c r="B296" i="13"/>
  <c r="B296" i="11"/>
  <c r="B296" i="10"/>
  <c r="B296" i="9"/>
  <c r="B296" i="8"/>
  <c r="B304" i="12"/>
  <c r="B304" i="13"/>
  <c r="B304" i="11"/>
  <c r="B304" i="9"/>
  <c r="B304" i="6"/>
  <c r="T304" i="6" s="1"/>
  <c r="B304" i="10"/>
  <c r="B304" i="8"/>
  <c r="B312" i="12"/>
  <c r="B312" i="13"/>
  <c r="B312" i="11"/>
  <c r="B312" i="10"/>
  <c r="B312" i="9"/>
  <c r="B312" i="6"/>
  <c r="T312" i="6" s="1"/>
  <c r="B312" i="8"/>
  <c r="B320" i="12"/>
  <c r="B320" i="13"/>
  <c r="B320" i="11"/>
  <c r="B320" i="9"/>
  <c r="B320" i="10"/>
  <c r="B320" i="6"/>
  <c r="T320" i="6" s="1"/>
  <c r="B320" i="8"/>
  <c r="B328" i="12"/>
  <c r="B328" i="13"/>
  <c r="B328" i="11"/>
  <c r="B328" i="10"/>
  <c r="B328" i="8"/>
  <c r="B339" i="12"/>
  <c r="B339" i="13"/>
  <c r="B339" i="6"/>
  <c r="T339" i="6" s="1"/>
  <c r="B339" i="11"/>
  <c r="B339" i="10"/>
  <c r="B339" i="8"/>
  <c r="B347" i="12"/>
  <c r="B347" i="13"/>
  <c r="B347" i="10"/>
  <c r="B347" i="9"/>
  <c r="B347" i="8"/>
  <c r="B355" i="12"/>
  <c r="B355" i="13"/>
  <c r="B355" i="9"/>
  <c r="B355" i="10"/>
  <c r="B355" i="6"/>
  <c r="T355" i="6" s="1"/>
  <c r="B355" i="11"/>
  <c r="B355" i="8"/>
  <c r="B363" i="12"/>
  <c r="B363" i="13"/>
  <c r="B363" i="10"/>
  <c r="B363" i="11"/>
  <c r="B363" i="9"/>
  <c r="B363" i="8"/>
  <c r="B373" i="12"/>
  <c r="B373" i="13"/>
  <c r="B373" i="10"/>
  <c r="B373" i="11"/>
  <c r="B373" i="9"/>
  <c r="B373" i="8"/>
  <c r="B381" i="12"/>
  <c r="B381" i="13"/>
  <c r="B381" i="9"/>
  <c r="B381" i="6"/>
  <c r="T381" i="6" s="1"/>
  <c r="B381" i="10"/>
  <c r="B381" i="11"/>
  <c r="B381" i="8"/>
  <c r="B389" i="12"/>
  <c r="B389" i="13"/>
  <c r="B389" i="11"/>
  <c r="B389" i="10"/>
  <c r="B389" i="8"/>
  <c r="B389" i="6"/>
  <c r="T389" i="6" s="1"/>
  <c r="B398" i="12"/>
  <c r="B398" i="13"/>
  <c r="B398" i="11"/>
  <c r="B398" i="9"/>
  <c r="B398" i="10"/>
  <c r="B398" i="6"/>
  <c r="T398" i="6" s="1"/>
  <c r="B398" i="8"/>
  <c r="B406" i="12"/>
  <c r="B406" i="13"/>
  <c r="B406" i="11"/>
  <c r="B406" i="10"/>
  <c r="B406" i="9"/>
  <c r="B406" i="6"/>
  <c r="T406" i="6" s="1"/>
  <c r="B406" i="8"/>
  <c r="B415" i="12"/>
  <c r="B415" i="13"/>
  <c r="B415" i="11"/>
  <c r="B415" i="10"/>
  <c r="B415" i="9"/>
  <c r="B415" i="8"/>
  <c r="B415" i="6"/>
  <c r="T415" i="6" s="1"/>
  <c r="B279" i="11"/>
  <c r="B353" i="13"/>
  <c r="B361" i="13"/>
  <c r="B371" i="13"/>
  <c r="B379" i="13"/>
  <c r="B387" i="13"/>
  <c r="B387" i="11"/>
  <c r="B396" i="13"/>
  <c r="B396" i="11"/>
  <c r="B341" i="13"/>
  <c r="B341" i="9"/>
  <c r="B341" i="11"/>
  <c r="B366" i="13"/>
  <c r="B375" i="13"/>
  <c r="B383" i="13"/>
  <c r="B383" i="11"/>
  <c r="B391" i="13"/>
  <c r="B391" i="11"/>
  <c r="B13" i="13"/>
  <c r="B13" i="12"/>
  <c r="B21" i="13"/>
  <c r="B21" i="12"/>
  <c r="B29" i="13"/>
  <c r="B29" i="12"/>
  <c r="B37" i="13"/>
  <c r="B37" i="12"/>
  <c r="B45" i="12"/>
  <c r="B45" i="13"/>
  <c r="B53" i="12"/>
  <c r="B53" i="13"/>
  <c r="B61" i="12"/>
  <c r="B61" i="13"/>
  <c r="B69" i="12"/>
  <c r="B69" i="13"/>
  <c r="B79" i="12"/>
  <c r="B79" i="13"/>
  <c r="B87" i="12"/>
  <c r="B87" i="13"/>
  <c r="B95" i="12"/>
  <c r="B95" i="13"/>
  <c r="B103" i="12"/>
  <c r="B103" i="13"/>
  <c r="B111" i="12"/>
  <c r="B111" i="13"/>
  <c r="B120" i="12"/>
  <c r="B120" i="13"/>
  <c r="B128" i="12"/>
  <c r="B128" i="13"/>
  <c r="B136" i="12"/>
  <c r="B136" i="13"/>
  <c r="B144" i="12"/>
  <c r="B144" i="13"/>
  <c r="B152" i="12"/>
  <c r="B152" i="13"/>
  <c r="B160" i="12"/>
  <c r="B160" i="13"/>
  <c r="B168" i="12"/>
  <c r="B168" i="13"/>
  <c r="B176" i="12"/>
  <c r="B176" i="13"/>
  <c r="B184" i="12"/>
  <c r="B184" i="13"/>
  <c r="B192" i="12"/>
  <c r="B192" i="13"/>
  <c r="B201" i="12"/>
  <c r="B201" i="13"/>
  <c r="B209" i="12"/>
  <c r="B209" i="13"/>
  <c r="B217" i="12"/>
  <c r="B217" i="13"/>
  <c r="B226" i="12"/>
  <c r="B226" i="13"/>
  <c r="B234" i="12"/>
  <c r="B234" i="13"/>
  <c r="B242" i="12"/>
  <c r="B242" i="13"/>
  <c r="B250" i="12"/>
  <c r="B250" i="13"/>
  <c r="B259" i="12"/>
  <c r="B259" i="13"/>
  <c r="B267" i="12"/>
  <c r="B267" i="13"/>
  <c r="B275" i="12"/>
  <c r="B275" i="13"/>
  <c r="B283" i="12"/>
  <c r="B283" i="13"/>
  <c r="B292" i="12"/>
  <c r="B292" i="13"/>
  <c r="B300" i="12"/>
  <c r="B300" i="13"/>
  <c r="B308" i="12"/>
  <c r="B308" i="13"/>
  <c r="B316" i="12"/>
  <c r="B316" i="13"/>
  <c r="B324" i="12"/>
  <c r="B324" i="13"/>
  <c r="B332" i="12"/>
  <c r="B332" i="13"/>
  <c r="B343" i="12"/>
  <c r="B343" i="13"/>
  <c r="B351" i="12"/>
  <c r="B351" i="13"/>
  <c r="B359" i="12"/>
  <c r="B359" i="13"/>
  <c r="B359" i="9"/>
  <c r="B369" i="12"/>
  <c r="B369" i="13"/>
  <c r="B377" i="12"/>
  <c r="B377" i="13"/>
  <c r="B377" i="9"/>
  <c r="B385" i="12"/>
  <c r="B385" i="13"/>
  <c r="B385" i="11"/>
  <c r="B393" i="12"/>
  <c r="B393" i="13"/>
  <c r="B393" i="11"/>
  <c r="B402" i="12"/>
  <c r="B402" i="13"/>
  <c r="B411" i="12"/>
  <c r="B411" i="13"/>
  <c r="B419" i="12"/>
  <c r="B419" i="13"/>
  <c r="N199" i="6" l="1"/>
  <c r="O199" i="6"/>
  <c r="P199" i="6"/>
  <c r="T155" i="6"/>
  <c r="T157" i="6"/>
  <c r="AC293" i="6"/>
  <c r="AC89" i="6"/>
  <c r="AD360" i="6"/>
  <c r="AD210" i="6"/>
  <c r="AD293" i="6"/>
  <c r="AE210" i="6"/>
  <c r="AE178" i="6"/>
  <c r="AC119" i="6"/>
  <c r="AE94" i="6"/>
  <c r="AD331" i="6"/>
  <c r="AE360" i="6"/>
  <c r="AD89" i="6"/>
  <c r="AC94" i="6"/>
  <c r="AD55" i="6"/>
  <c r="AC268" i="6"/>
  <c r="AD119" i="6"/>
  <c r="AE55" i="6"/>
  <c r="N376" i="6"/>
  <c r="G376" i="11" s="1"/>
  <c r="O376" i="6"/>
  <c r="AE331" i="6"/>
  <c r="AC199" i="6"/>
  <c r="AD199" i="6"/>
  <c r="AC146" i="6"/>
  <c r="AD245" i="6"/>
  <c r="AC388" i="6"/>
  <c r="AD178" i="6"/>
  <c r="AE301" i="6"/>
  <c r="AD241" i="6"/>
  <c r="AE388" i="6"/>
  <c r="AD274" i="6"/>
  <c r="AE241" i="6"/>
  <c r="AE203" i="6"/>
  <c r="AE274" i="6"/>
  <c r="AC203" i="6"/>
  <c r="T379" i="6"/>
  <c r="T183" i="6"/>
  <c r="AE416" i="6"/>
  <c r="AD416" i="6"/>
  <c r="AD430" i="6"/>
  <c r="AC245" i="6"/>
  <c r="AC430" i="6"/>
  <c r="AC449" i="6"/>
  <c r="AE449" i="6"/>
  <c r="N427" i="6"/>
  <c r="G427" i="11" s="1"/>
  <c r="P427" i="6"/>
  <c r="O283" i="6"/>
  <c r="N283" i="6"/>
  <c r="AE278" i="6"/>
  <c r="AD228" i="6"/>
  <c r="N8" i="6"/>
  <c r="AE44" i="6"/>
  <c r="AE268" i="6"/>
  <c r="AD146" i="6"/>
  <c r="AD252" i="6"/>
  <c r="P8" i="6"/>
  <c r="AC228" i="6"/>
  <c r="AE64" i="6"/>
  <c r="AC262" i="6"/>
  <c r="T279" i="6"/>
  <c r="AE252" i="6"/>
  <c r="AD23" i="6"/>
  <c r="AC370" i="6"/>
  <c r="AC301" i="6"/>
  <c r="AC384" i="6"/>
  <c r="AC64" i="6"/>
  <c r="AD370" i="6"/>
  <c r="AE384" i="6"/>
  <c r="AD307" i="6"/>
  <c r="AE23" i="6"/>
  <c r="AE307" i="6"/>
  <c r="AC97" i="6"/>
  <c r="O342" i="6"/>
  <c r="AD97" i="6"/>
  <c r="P342" i="6"/>
  <c r="AD12" i="6"/>
  <c r="P91" i="6"/>
  <c r="AC208" i="6"/>
  <c r="AD401" i="6"/>
  <c r="AC277" i="6"/>
  <c r="P418" i="6"/>
  <c r="AE390" i="6"/>
  <c r="AC380" i="6"/>
  <c r="P263" i="6"/>
  <c r="AC352" i="6"/>
  <c r="N297" i="6"/>
  <c r="AC183" i="6"/>
  <c r="AE368" i="6"/>
  <c r="AC390" i="6"/>
  <c r="AE352" i="6"/>
  <c r="AD368" i="6"/>
  <c r="AD290" i="6"/>
  <c r="O418" i="6"/>
  <c r="N263" i="6"/>
  <c r="AE183" i="6"/>
  <c r="AE441" i="6"/>
  <c r="AD422" i="6"/>
  <c r="AC290" i="6"/>
  <c r="AD432" i="6"/>
  <c r="AD441" i="6"/>
  <c r="AE422" i="6"/>
  <c r="AC432" i="6"/>
  <c r="AC138" i="6"/>
  <c r="AD28" i="6"/>
  <c r="AE78" i="6"/>
  <c r="AE138" i="6"/>
  <c r="AC28" i="6"/>
  <c r="AE346" i="6"/>
  <c r="AD78" i="6"/>
  <c r="AE52" i="6"/>
  <c r="P297" i="6"/>
  <c r="AE380" i="6"/>
  <c r="AD346" i="6"/>
  <c r="AD52" i="6"/>
  <c r="O63" i="6"/>
  <c r="AE208" i="6"/>
  <c r="AE179" i="6"/>
  <c r="AE325" i="6"/>
  <c r="AC337" i="6"/>
  <c r="AE277" i="6"/>
  <c r="AD185" i="6"/>
  <c r="AC143" i="6"/>
  <c r="O194" i="6"/>
  <c r="N26" i="6"/>
  <c r="G26" i="11" s="1"/>
  <c r="AE48" i="6"/>
  <c r="AC325" i="6"/>
  <c r="AE260" i="6"/>
  <c r="AD337" i="6"/>
  <c r="AE185" i="6"/>
  <c r="AE143" i="6"/>
  <c r="P194" i="6"/>
  <c r="O26" i="6"/>
  <c r="AC48" i="6"/>
  <c r="AC260" i="6"/>
  <c r="AC266" i="6"/>
  <c r="AD121" i="6"/>
  <c r="AC310" i="6"/>
  <c r="AD266" i="6"/>
  <c r="AE121" i="6"/>
  <c r="AE310" i="6"/>
  <c r="AE401" i="6"/>
  <c r="AC278" i="6"/>
  <c r="AC446" i="6"/>
  <c r="O156" i="6"/>
  <c r="AD446" i="6"/>
  <c r="P156" i="6"/>
  <c r="AD220" i="6"/>
  <c r="N190" i="6"/>
  <c r="G190" i="11" s="1"/>
  <c r="AE220" i="6"/>
  <c r="O190" i="6"/>
  <c r="AD195" i="6"/>
  <c r="AC244" i="6"/>
  <c r="AD294" i="6"/>
  <c r="AD244" i="6"/>
  <c r="AE326" i="6"/>
  <c r="AC269" i="6"/>
  <c r="AD269" i="6"/>
  <c r="AE195" i="6"/>
  <c r="AC294" i="6"/>
  <c r="O364" i="6"/>
  <c r="AE131" i="6"/>
  <c r="AD44" i="6"/>
  <c r="AC131" i="6"/>
  <c r="AD179" i="6"/>
  <c r="P364" i="6"/>
  <c r="AD326" i="6"/>
  <c r="AD262" i="6"/>
  <c r="AA279" i="9"/>
  <c r="N279" i="6" s="1"/>
  <c r="G279" i="11" s="1"/>
  <c r="AC12" i="6"/>
  <c r="AE114" i="6"/>
  <c r="P63" i="6"/>
  <c r="AE186" i="6"/>
  <c r="O91" i="6"/>
  <c r="P330" i="6"/>
  <c r="AD438" i="6"/>
  <c r="AD249" i="6"/>
  <c r="AC154" i="6"/>
  <c r="AD425" i="6"/>
  <c r="N330" i="6"/>
  <c r="G330" i="11" s="1"/>
  <c r="AC169" i="6"/>
  <c r="AE249" i="6"/>
  <c r="AE216" i="6"/>
  <c r="AE344" i="6"/>
  <c r="AD276" i="6"/>
  <c r="AD154" i="6"/>
  <c r="AE122" i="6"/>
  <c r="AE425" i="6"/>
  <c r="AC345" i="6"/>
  <c r="AD169" i="6"/>
  <c r="AC216" i="6"/>
  <c r="P259" i="6"/>
  <c r="AE276" i="6"/>
  <c r="AD345" i="6"/>
  <c r="AC114" i="6"/>
  <c r="AD282" i="6"/>
  <c r="N259" i="6"/>
  <c r="G259" i="11" s="1"/>
  <c r="O223" i="6"/>
  <c r="P223" i="6"/>
  <c r="AC211" i="6"/>
  <c r="AE323" i="6"/>
  <c r="AD122" i="6"/>
  <c r="AC438" i="6"/>
  <c r="AC282" i="6"/>
  <c r="AD186" i="6"/>
  <c r="AC378" i="6"/>
  <c r="AC344" i="6"/>
  <c r="AD211" i="6"/>
  <c r="N226" i="6"/>
  <c r="G226" i="11" s="1"/>
  <c r="AD175" i="6"/>
  <c r="P11" i="6"/>
  <c r="AE56" i="2"/>
  <c r="AD448" i="6"/>
  <c r="AD378" i="6"/>
  <c r="AE135" i="6"/>
  <c r="AD212" i="6"/>
  <c r="AE175" i="6"/>
  <c r="AE20" i="6"/>
  <c r="AE212" i="6"/>
  <c r="AC20" i="6"/>
  <c r="AD350" i="6"/>
  <c r="AE26" i="2"/>
  <c r="AC285" i="6"/>
  <c r="AE350" i="6"/>
  <c r="N43" i="6"/>
  <c r="G43" i="11" s="1"/>
  <c r="AC317" i="6"/>
  <c r="AE451" i="6"/>
  <c r="AA183" i="9"/>
  <c r="AE448" i="6"/>
  <c r="AD317" i="6"/>
  <c r="AC159" i="6"/>
  <c r="AC433" i="6"/>
  <c r="AD285" i="6"/>
  <c r="AC392" i="6"/>
  <c r="AC323" i="6"/>
  <c r="AC451" i="6"/>
  <c r="O226" i="6"/>
  <c r="AC31" i="6"/>
  <c r="N11" i="6"/>
  <c r="G11" i="11" s="1"/>
  <c r="AD159" i="6"/>
  <c r="AD433" i="6"/>
  <c r="AD110" i="6"/>
  <c r="AD392" i="6"/>
  <c r="AD31" i="6"/>
  <c r="T380" i="6"/>
  <c r="AE110" i="6"/>
  <c r="AE71" i="6"/>
  <c r="AC225" i="6"/>
  <c r="AC71" i="6"/>
  <c r="AD225" i="6"/>
  <c r="AD68" i="6"/>
  <c r="AC407" i="6"/>
  <c r="AE404" i="6"/>
  <c r="N295" i="6"/>
  <c r="G295" i="11" s="1"/>
  <c r="AE68" i="6"/>
  <c r="AD407" i="6"/>
  <c r="AC404" i="6"/>
  <c r="AC135" i="6"/>
  <c r="P295" i="6"/>
  <c r="O43" i="6"/>
  <c r="AE292" i="6"/>
  <c r="AD292" i="6"/>
  <c r="AC292" i="6"/>
  <c r="AE242" i="6"/>
  <c r="AD242" i="6"/>
  <c r="AC242" i="6"/>
  <c r="AC160" i="6"/>
  <c r="AE160" i="6"/>
  <c r="AD160" i="6"/>
  <c r="AC37" i="6"/>
  <c r="AE37" i="6"/>
  <c r="AD37" i="6"/>
  <c r="AE391" i="6"/>
  <c r="AC391" i="6"/>
  <c r="AD391" i="6"/>
  <c r="AC398" i="6"/>
  <c r="AE398" i="6"/>
  <c r="AD398" i="6"/>
  <c r="P373" i="6"/>
  <c r="O373" i="6"/>
  <c r="N373" i="6"/>
  <c r="G373" i="11" s="1"/>
  <c r="AE355" i="6"/>
  <c r="AD355" i="6"/>
  <c r="AC355" i="6"/>
  <c r="AD263" i="6"/>
  <c r="AC263" i="6"/>
  <c r="AE263" i="6"/>
  <c r="N213" i="6"/>
  <c r="P213" i="6"/>
  <c r="O213" i="6"/>
  <c r="P180" i="6"/>
  <c r="O180" i="6"/>
  <c r="N180" i="6"/>
  <c r="G180" i="11" s="1"/>
  <c r="AC140" i="6"/>
  <c r="AE140" i="6"/>
  <c r="AD140" i="6"/>
  <c r="N49" i="6"/>
  <c r="G49" i="11" s="1"/>
  <c r="P49" i="6"/>
  <c r="O49" i="6"/>
  <c r="O386" i="6"/>
  <c r="N386" i="6"/>
  <c r="G386" i="11" s="1"/>
  <c r="P386" i="6"/>
  <c r="O436" i="6"/>
  <c r="N436" i="6"/>
  <c r="G436" i="11" s="1"/>
  <c r="P436" i="6"/>
  <c r="AE305" i="6"/>
  <c r="AD305" i="6"/>
  <c r="AC305" i="6"/>
  <c r="AD239" i="6"/>
  <c r="AC239" i="6"/>
  <c r="AE239" i="6"/>
  <c r="AC157" i="6"/>
  <c r="AE157" i="6"/>
  <c r="AD157" i="6"/>
  <c r="AE125" i="6"/>
  <c r="AD125" i="6"/>
  <c r="AC125" i="6"/>
  <c r="P64" i="6"/>
  <c r="N64" i="6"/>
  <c r="G64" i="11" s="1"/>
  <c r="O64" i="6"/>
  <c r="AC58" i="6"/>
  <c r="AE58" i="6"/>
  <c r="AD58" i="6"/>
  <c r="AD428" i="6"/>
  <c r="AE428" i="6"/>
  <c r="AC428" i="6"/>
  <c r="N338" i="6"/>
  <c r="G338" i="11" s="1"/>
  <c r="P338" i="6"/>
  <c r="O338" i="6"/>
  <c r="AD330" i="6"/>
  <c r="AC330" i="6"/>
  <c r="AE330" i="6"/>
  <c r="AE321" i="6"/>
  <c r="AD321" i="6"/>
  <c r="AC321" i="6"/>
  <c r="AC158" i="6"/>
  <c r="AE158" i="6"/>
  <c r="AD158" i="6"/>
  <c r="AE142" i="6"/>
  <c r="AD142" i="6"/>
  <c r="AC142" i="6"/>
  <c r="AD93" i="6"/>
  <c r="AC93" i="6"/>
  <c r="AE93" i="6"/>
  <c r="AC75" i="6"/>
  <c r="AE75" i="6"/>
  <c r="AD75" i="6"/>
  <c r="N429" i="6"/>
  <c r="P429" i="6"/>
  <c r="O429" i="6"/>
  <c r="N417" i="6"/>
  <c r="G417" i="11" s="1"/>
  <c r="P417" i="6"/>
  <c r="O417" i="6"/>
  <c r="P232" i="6"/>
  <c r="O232" i="6"/>
  <c r="N232" i="6"/>
  <c r="G232" i="11" s="1"/>
  <c r="AC214" i="6"/>
  <c r="AE214" i="6"/>
  <c r="AD214" i="6"/>
  <c r="N149" i="6"/>
  <c r="G149" i="11" s="1"/>
  <c r="P149" i="6"/>
  <c r="O149" i="6"/>
  <c r="AD149" i="6"/>
  <c r="AC149" i="6"/>
  <c r="AE149" i="6"/>
  <c r="P95" i="6"/>
  <c r="O95" i="6"/>
  <c r="N95" i="6"/>
  <c r="G95" i="11" s="1"/>
  <c r="AE18" i="6"/>
  <c r="AD18" i="6"/>
  <c r="AC18" i="6"/>
  <c r="AC453" i="6"/>
  <c r="AD453" i="6"/>
  <c r="AE453" i="6"/>
  <c r="AC444" i="6"/>
  <c r="AE444" i="6"/>
  <c r="AD444" i="6"/>
  <c r="AE374" i="6"/>
  <c r="AD374" i="6"/>
  <c r="AC374" i="6"/>
  <c r="P314" i="6"/>
  <c r="O314" i="6"/>
  <c r="N314" i="6"/>
  <c r="G314" i="11" s="1"/>
  <c r="AE314" i="6"/>
  <c r="AC314" i="6"/>
  <c r="AD314" i="6"/>
  <c r="AC182" i="6"/>
  <c r="AE182" i="6"/>
  <c r="AD182" i="6"/>
  <c r="AE118" i="6"/>
  <c r="AD118" i="6"/>
  <c r="AC118" i="6"/>
  <c r="P100" i="6"/>
  <c r="O100" i="6"/>
  <c r="N100" i="6"/>
  <c r="G100" i="11" s="1"/>
  <c r="AE51" i="6"/>
  <c r="AD51" i="6"/>
  <c r="AC51" i="6"/>
  <c r="AC313" i="6"/>
  <c r="AE313" i="6"/>
  <c r="AD313" i="6"/>
  <c r="N247" i="6"/>
  <c r="G247" i="11" s="1"/>
  <c r="O247" i="6"/>
  <c r="P247" i="6"/>
  <c r="P192" i="6"/>
  <c r="O192" i="6"/>
  <c r="N192" i="6"/>
  <c r="G192" i="11" s="1"/>
  <c r="AE181" i="6"/>
  <c r="AD181" i="6"/>
  <c r="AC181" i="6"/>
  <c r="AE116" i="6"/>
  <c r="AD116" i="6"/>
  <c r="AC116" i="6"/>
  <c r="AE50" i="6"/>
  <c r="AD50" i="6"/>
  <c r="AC50" i="6"/>
  <c r="AE426" i="6"/>
  <c r="AC426" i="6"/>
  <c r="AD426" i="6"/>
  <c r="AC421" i="6"/>
  <c r="AE421" i="6"/>
  <c r="AD421" i="6"/>
  <c r="O389" i="6"/>
  <c r="N389" i="6"/>
  <c r="G389" i="11" s="1"/>
  <c r="P389" i="6"/>
  <c r="AC382" i="6"/>
  <c r="AE382" i="6"/>
  <c r="AD382" i="6"/>
  <c r="AE327" i="6"/>
  <c r="AD327" i="6"/>
  <c r="AC327" i="6"/>
  <c r="AD281" i="6"/>
  <c r="AC281" i="6"/>
  <c r="AE281" i="6"/>
  <c r="N254" i="6"/>
  <c r="G254" i="11" s="1"/>
  <c r="P254" i="6"/>
  <c r="O254" i="6"/>
  <c r="P85" i="6"/>
  <c r="O85" i="6"/>
  <c r="N85" i="6"/>
  <c r="AE56" i="6"/>
  <c r="AD56" i="6"/>
  <c r="AC56" i="6"/>
  <c r="P405" i="6"/>
  <c r="O405" i="6"/>
  <c r="N405" i="6"/>
  <c r="G405" i="11" s="1"/>
  <c r="AD394" i="6"/>
  <c r="AC394" i="6"/>
  <c r="AE394" i="6"/>
  <c r="N318" i="6"/>
  <c r="G318" i="11" s="1"/>
  <c r="P318" i="6"/>
  <c r="O318" i="6"/>
  <c r="O250" i="6"/>
  <c r="N250" i="6"/>
  <c r="G250" i="11" s="1"/>
  <c r="P250" i="6"/>
  <c r="N219" i="6"/>
  <c r="G219" i="11" s="1"/>
  <c r="P219" i="6"/>
  <c r="O219" i="6"/>
  <c r="AC191" i="6"/>
  <c r="AE191" i="6"/>
  <c r="AD191" i="6"/>
  <c r="AC167" i="6"/>
  <c r="AE167" i="6"/>
  <c r="AD167" i="6"/>
  <c r="N73" i="6"/>
  <c r="G73" i="11" s="1"/>
  <c r="P73" i="6"/>
  <c r="O73" i="6"/>
  <c r="AE46" i="6"/>
  <c r="AD46" i="6"/>
  <c r="AC46" i="6"/>
  <c r="O19" i="6"/>
  <c r="N19" i="6"/>
  <c r="G19" i="11" s="1"/>
  <c r="P19" i="6"/>
  <c r="P306" i="6"/>
  <c r="O306" i="6"/>
  <c r="N306" i="6"/>
  <c r="G306" i="11" s="1"/>
  <c r="AE302" i="6"/>
  <c r="AD302" i="6"/>
  <c r="AC302" i="6"/>
  <c r="P236" i="6"/>
  <c r="O236" i="6"/>
  <c r="N236" i="6"/>
  <c r="AC60" i="6"/>
  <c r="AE60" i="6"/>
  <c r="AD60" i="6"/>
  <c r="O36" i="6"/>
  <c r="N36" i="6"/>
  <c r="G36" i="11" s="1"/>
  <c r="P36" i="6"/>
  <c r="N424" i="6"/>
  <c r="G424" i="11" s="1"/>
  <c r="P424" i="6"/>
  <c r="O424" i="6"/>
  <c r="AD336" i="6"/>
  <c r="AC336" i="6"/>
  <c r="AE336" i="6"/>
  <c r="AD243" i="6"/>
  <c r="AC243" i="6"/>
  <c r="AE243" i="6"/>
  <c r="P184" i="6"/>
  <c r="O184" i="6"/>
  <c r="N184" i="6"/>
  <c r="G184" i="11" s="1"/>
  <c r="P157" i="6"/>
  <c r="O157" i="6"/>
  <c r="N157" i="6"/>
  <c r="G157" i="11" s="1"/>
  <c r="AC127" i="6"/>
  <c r="AE127" i="6"/>
  <c r="AD127" i="6"/>
  <c r="N39" i="6"/>
  <c r="G39" i="11" s="1"/>
  <c r="O39" i="6"/>
  <c r="P39" i="6"/>
  <c r="AC358" i="6"/>
  <c r="AE358" i="6"/>
  <c r="AD358" i="6"/>
  <c r="AE177" i="6"/>
  <c r="AD177" i="6"/>
  <c r="AC177" i="6"/>
  <c r="O92" i="6"/>
  <c r="N92" i="6"/>
  <c r="G92" i="11" s="1"/>
  <c r="P92" i="6"/>
  <c r="P444" i="6"/>
  <c r="O444" i="6"/>
  <c r="N444" i="6"/>
  <c r="G444" i="11" s="1"/>
  <c r="AE440" i="6"/>
  <c r="AD440" i="6"/>
  <c r="AC440" i="6"/>
  <c r="O412" i="6"/>
  <c r="N412" i="6"/>
  <c r="G412" i="11" s="1"/>
  <c r="P412" i="6"/>
  <c r="O382" i="6"/>
  <c r="N382" i="6"/>
  <c r="G382" i="11" s="1"/>
  <c r="P382" i="6"/>
  <c r="P324" i="6"/>
  <c r="O324" i="6"/>
  <c r="N324" i="6"/>
  <c r="P321" i="6"/>
  <c r="N321" i="6"/>
  <c r="O321" i="6"/>
  <c r="P288" i="6"/>
  <c r="O288" i="6"/>
  <c r="N288" i="6"/>
  <c r="G288" i="11" s="1"/>
  <c r="AE284" i="6"/>
  <c r="AD284" i="6"/>
  <c r="AC284" i="6"/>
  <c r="N258" i="6"/>
  <c r="G258" i="11" s="1"/>
  <c r="P258" i="6"/>
  <c r="O258" i="6"/>
  <c r="AE194" i="6"/>
  <c r="AD194" i="6"/>
  <c r="AC194" i="6"/>
  <c r="AE170" i="6"/>
  <c r="AD170" i="6"/>
  <c r="AC170" i="6"/>
  <c r="N53" i="6"/>
  <c r="G53" i="11" s="1"/>
  <c r="P53" i="6"/>
  <c r="O53" i="6"/>
  <c r="P22" i="6"/>
  <c r="O22" i="6"/>
  <c r="N22" i="6"/>
  <c r="G22" i="11" s="1"/>
  <c r="N387" i="6"/>
  <c r="G387" i="11" s="1"/>
  <c r="P387" i="6"/>
  <c r="O387" i="6"/>
  <c r="P146" i="6"/>
  <c r="O146" i="6"/>
  <c r="N146" i="6"/>
  <c r="G146" i="11" s="1"/>
  <c r="O59" i="6"/>
  <c r="N59" i="6"/>
  <c r="P59" i="6"/>
  <c r="P400" i="6"/>
  <c r="O400" i="6"/>
  <c r="N400" i="6"/>
  <c r="G400" i="11" s="1"/>
  <c r="N276" i="6"/>
  <c r="P276" i="6"/>
  <c r="O276" i="6"/>
  <c r="O214" i="6"/>
  <c r="N214" i="6"/>
  <c r="G214" i="11" s="1"/>
  <c r="P214" i="6"/>
  <c r="N74" i="6"/>
  <c r="G74" i="11" s="1"/>
  <c r="P74" i="6"/>
  <c r="O74" i="6"/>
  <c r="O210" i="6"/>
  <c r="N210" i="6"/>
  <c r="G210" i="11" s="1"/>
  <c r="P210" i="6"/>
  <c r="P323" i="6"/>
  <c r="O323" i="6"/>
  <c r="N323" i="6"/>
  <c r="N235" i="6"/>
  <c r="G235" i="11" s="1"/>
  <c r="P235" i="6"/>
  <c r="O235" i="6"/>
  <c r="P110" i="6"/>
  <c r="O110" i="6"/>
  <c r="N110" i="6"/>
  <c r="P23" i="6"/>
  <c r="N23" i="6"/>
  <c r="G23" i="11" s="1"/>
  <c r="O23" i="6"/>
  <c r="AC147" i="6"/>
  <c r="AE147" i="6"/>
  <c r="AD147" i="6"/>
  <c r="O104" i="6"/>
  <c r="N104" i="6"/>
  <c r="G104" i="11" s="1"/>
  <c r="P104" i="6"/>
  <c r="AC342" i="6"/>
  <c r="AE342" i="6"/>
  <c r="AD342" i="6"/>
  <c r="N346" i="6"/>
  <c r="P346" i="6"/>
  <c r="O346" i="6"/>
  <c r="N121" i="6"/>
  <c r="G121" i="11" s="1"/>
  <c r="P121" i="6"/>
  <c r="O121" i="6"/>
  <c r="P27" i="6"/>
  <c r="O27" i="6"/>
  <c r="N27" i="6"/>
  <c r="O446" i="6"/>
  <c r="P446" i="6"/>
  <c r="N446" i="6"/>
  <c r="G446" i="11" s="1"/>
  <c r="O372" i="6"/>
  <c r="N372" i="6"/>
  <c r="G372" i="11" s="1"/>
  <c r="P372" i="6"/>
  <c r="P37" i="6"/>
  <c r="O37" i="6"/>
  <c r="N37" i="6"/>
  <c r="G37" i="11" s="1"/>
  <c r="O393" i="6"/>
  <c r="N393" i="6"/>
  <c r="G393" i="11" s="1"/>
  <c r="P393" i="6"/>
  <c r="N129" i="6"/>
  <c r="G129" i="11" s="1"/>
  <c r="P129" i="6"/>
  <c r="O129" i="6"/>
  <c r="AD54" i="6"/>
  <c r="AC54" i="6"/>
  <c r="AE54" i="6"/>
  <c r="P18" i="6"/>
  <c r="O18" i="6"/>
  <c r="N18" i="6"/>
  <c r="G18" i="11" s="1"/>
  <c r="P38" i="6"/>
  <c r="O38" i="6"/>
  <c r="N38" i="6"/>
  <c r="G38" i="11" s="1"/>
  <c r="O443" i="6"/>
  <c r="N443" i="6"/>
  <c r="G443" i="11" s="1"/>
  <c r="P443" i="6"/>
  <c r="AD439" i="6"/>
  <c r="AC439" i="6"/>
  <c r="AE439" i="6"/>
  <c r="P419" i="6"/>
  <c r="O419" i="6"/>
  <c r="N419" i="6"/>
  <c r="G419" i="11" s="1"/>
  <c r="N108" i="6"/>
  <c r="G108" i="11" s="1"/>
  <c r="P108" i="6"/>
  <c r="O108" i="6"/>
  <c r="P42" i="6"/>
  <c r="O42" i="6"/>
  <c r="N42" i="6"/>
  <c r="G42" i="11" s="1"/>
  <c r="AE38" i="6"/>
  <c r="AD38" i="6"/>
  <c r="AC38" i="6"/>
  <c r="AD14" i="6"/>
  <c r="AC14" i="6"/>
  <c r="AE14" i="6"/>
  <c r="O201" i="6"/>
  <c r="N201" i="6"/>
  <c r="P201" i="6"/>
  <c r="N392" i="6"/>
  <c r="G392" i="11" s="1"/>
  <c r="P392" i="6"/>
  <c r="O392" i="6"/>
  <c r="O217" i="6"/>
  <c r="N217" i="6"/>
  <c r="G217" i="11" s="1"/>
  <c r="P217" i="6"/>
  <c r="N234" i="6"/>
  <c r="G234" i="11" s="1"/>
  <c r="P234" i="6"/>
  <c r="O234" i="6"/>
  <c r="P266" i="6"/>
  <c r="O266" i="6"/>
  <c r="N266" i="6"/>
  <c r="G266" i="11" s="1"/>
  <c r="O413" i="6"/>
  <c r="N413" i="6"/>
  <c r="G413" i="11" s="1"/>
  <c r="P413" i="6"/>
  <c r="O262" i="6"/>
  <c r="N262" i="6"/>
  <c r="G262" i="11" s="1"/>
  <c r="P262" i="6"/>
  <c r="N82" i="6"/>
  <c r="P82" i="6"/>
  <c r="O82" i="6"/>
  <c r="P294" i="6"/>
  <c r="O294" i="6"/>
  <c r="N294" i="6"/>
  <c r="G294" i="11" s="1"/>
  <c r="O179" i="6"/>
  <c r="N179" i="6"/>
  <c r="G179" i="11" s="1"/>
  <c r="P179" i="6"/>
  <c r="P52" i="6"/>
  <c r="O52" i="6"/>
  <c r="N52" i="6"/>
  <c r="G52" i="11" s="1"/>
  <c r="N48" i="6"/>
  <c r="G48" i="11" s="1"/>
  <c r="P48" i="6"/>
  <c r="O48" i="6"/>
  <c r="P139" i="6"/>
  <c r="O139" i="6"/>
  <c r="N139" i="6"/>
  <c r="G139" i="11" s="1"/>
  <c r="P143" i="6"/>
  <c r="O143" i="6"/>
  <c r="N143" i="6"/>
  <c r="G143" i="11" s="1"/>
  <c r="O208" i="6"/>
  <c r="N208" i="6"/>
  <c r="G208" i="11" s="1"/>
  <c r="P208" i="6"/>
  <c r="O257" i="6"/>
  <c r="N257" i="6"/>
  <c r="G257" i="11" s="1"/>
  <c r="P257" i="6"/>
  <c r="O211" i="6"/>
  <c r="N211" i="6"/>
  <c r="G211" i="11" s="1"/>
  <c r="P211" i="6"/>
  <c r="N370" i="6"/>
  <c r="G370" i="11" s="1"/>
  <c r="P370" i="6"/>
  <c r="O370" i="6"/>
  <c r="O329" i="6"/>
  <c r="N329" i="6"/>
  <c r="P329" i="6"/>
  <c r="O207" i="6"/>
  <c r="N207" i="6"/>
  <c r="G207" i="11" s="1"/>
  <c r="P207" i="6"/>
  <c r="N228" i="6"/>
  <c r="G228" i="11" s="1"/>
  <c r="P228" i="6"/>
  <c r="O228" i="6"/>
  <c r="N178" i="6"/>
  <c r="P178" i="6"/>
  <c r="O178" i="6"/>
  <c r="N233" i="6"/>
  <c r="G233" i="11" s="1"/>
  <c r="P233" i="6"/>
  <c r="O233" i="6"/>
  <c r="O89" i="6"/>
  <c r="N89" i="6"/>
  <c r="G89" i="11" s="1"/>
  <c r="P89" i="6"/>
  <c r="P326" i="6"/>
  <c r="O326" i="6"/>
  <c r="N326" i="6"/>
  <c r="N378" i="6"/>
  <c r="G378" i="11" s="1"/>
  <c r="P378" i="6"/>
  <c r="O378" i="6"/>
  <c r="AC319" i="6"/>
  <c r="AE319" i="6"/>
  <c r="AD319" i="6"/>
  <c r="AE162" i="6"/>
  <c r="AD162" i="6"/>
  <c r="AC162" i="6"/>
  <c r="AE15" i="6"/>
  <c r="AD15" i="6"/>
  <c r="AC15" i="6"/>
  <c r="O164" i="6"/>
  <c r="N164" i="6"/>
  <c r="P164" i="6"/>
  <c r="P141" i="6"/>
  <c r="O67" i="6"/>
  <c r="AC343" i="6"/>
  <c r="AE343" i="6"/>
  <c r="AD343" i="6"/>
  <c r="AE259" i="6"/>
  <c r="AD259" i="6"/>
  <c r="AC259" i="6"/>
  <c r="AE209" i="6"/>
  <c r="AD209" i="6"/>
  <c r="AC209" i="6"/>
  <c r="AC128" i="6"/>
  <c r="AE128" i="6"/>
  <c r="AD128" i="6"/>
  <c r="AD21" i="6"/>
  <c r="AC21" i="6"/>
  <c r="AE21" i="6"/>
  <c r="AC366" i="6"/>
  <c r="AE366" i="6"/>
  <c r="AD366" i="6"/>
  <c r="AE379" i="6"/>
  <c r="AD379" i="6"/>
  <c r="AC379" i="6"/>
  <c r="N381" i="6"/>
  <c r="G381" i="11" s="1"/>
  <c r="P381" i="6"/>
  <c r="O381" i="6"/>
  <c r="AE328" i="6"/>
  <c r="AD328" i="6"/>
  <c r="AC328" i="6"/>
  <c r="P296" i="6"/>
  <c r="O296" i="6"/>
  <c r="N296" i="6"/>
  <c r="G296" i="11" s="1"/>
  <c r="AD279" i="6"/>
  <c r="AC279" i="6"/>
  <c r="AE279" i="6"/>
  <c r="P230" i="6"/>
  <c r="O230" i="6"/>
  <c r="N230" i="6"/>
  <c r="G230" i="11" s="1"/>
  <c r="P196" i="6"/>
  <c r="O196" i="6"/>
  <c r="N196" i="6"/>
  <c r="G196" i="11" s="1"/>
  <c r="P172" i="6"/>
  <c r="O172" i="6"/>
  <c r="N172" i="6"/>
  <c r="G172" i="11" s="1"/>
  <c r="AC164" i="6"/>
  <c r="AE164" i="6"/>
  <c r="AD164" i="6"/>
  <c r="N132" i="6"/>
  <c r="G132" i="11" s="1"/>
  <c r="P132" i="6"/>
  <c r="O132" i="6"/>
  <c r="P107" i="6"/>
  <c r="O107" i="6"/>
  <c r="N107" i="6"/>
  <c r="G107" i="11" s="1"/>
  <c r="AE73" i="6"/>
  <c r="AD73" i="6"/>
  <c r="AC73" i="6"/>
  <c r="AC57" i="6"/>
  <c r="AE57" i="6"/>
  <c r="AD57" i="6"/>
  <c r="AC33" i="6"/>
  <c r="AE33" i="6"/>
  <c r="AD33" i="6"/>
  <c r="AC372" i="6"/>
  <c r="AE372" i="6"/>
  <c r="AD372" i="6"/>
  <c r="AC256" i="6"/>
  <c r="AE256" i="6"/>
  <c r="AD256" i="6"/>
  <c r="AE223" i="6"/>
  <c r="AD223" i="6"/>
  <c r="AC223" i="6"/>
  <c r="AC419" i="6"/>
  <c r="AE419" i="6"/>
  <c r="AD419" i="6"/>
  <c r="AE402" i="6"/>
  <c r="AD402" i="6"/>
  <c r="AC402" i="6"/>
  <c r="N377" i="6"/>
  <c r="G377" i="11" s="1"/>
  <c r="P377" i="6"/>
  <c r="O377" i="6"/>
  <c r="AC351" i="6"/>
  <c r="AE351" i="6"/>
  <c r="AD351" i="6"/>
  <c r="AE332" i="6"/>
  <c r="AD332" i="6"/>
  <c r="AC332" i="6"/>
  <c r="AE316" i="6"/>
  <c r="AC316" i="6"/>
  <c r="AD316" i="6"/>
  <c r="AE300" i="6"/>
  <c r="AD300" i="6"/>
  <c r="AC300" i="6"/>
  <c r="AE283" i="6"/>
  <c r="AD283" i="6"/>
  <c r="AC283" i="6"/>
  <c r="AE267" i="6"/>
  <c r="AD267" i="6"/>
  <c r="AC267" i="6"/>
  <c r="AE250" i="6"/>
  <c r="AD250" i="6"/>
  <c r="AC250" i="6"/>
  <c r="AE234" i="6"/>
  <c r="AD234" i="6"/>
  <c r="AC234" i="6"/>
  <c r="AC217" i="6"/>
  <c r="AE217" i="6"/>
  <c r="AD217" i="6"/>
  <c r="AE201" i="6"/>
  <c r="AD201" i="6"/>
  <c r="AC201" i="6"/>
  <c r="AC184" i="6"/>
  <c r="AE184" i="6"/>
  <c r="AD184" i="6"/>
  <c r="AC168" i="6"/>
  <c r="AE168" i="6"/>
  <c r="AD168" i="6"/>
  <c r="AD152" i="6"/>
  <c r="AC152" i="6"/>
  <c r="AE152" i="6"/>
  <c r="AC136" i="6"/>
  <c r="AE136" i="6"/>
  <c r="AD136" i="6"/>
  <c r="AE120" i="6"/>
  <c r="AC120" i="6"/>
  <c r="AD120" i="6"/>
  <c r="AE103" i="6"/>
  <c r="AD103" i="6"/>
  <c r="AC103" i="6"/>
  <c r="AC87" i="6"/>
  <c r="AE87" i="6"/>
  <c r="AD87" i="6"/>
  <c r="AC69" i="6"/>
  <c r="AE69" i="6"/>
  <c r="AD69" i="6"/>
  <c r="AE53" i="6"/>
  <c r="AD53" i="6"/>
  <c r="AC53" i="6"/>
  <c r="AC375" i="6"/>
  <c r="AE375" i="6"/>
  <c r="AD375" i="6"/>
  <c r="AD341" i="6"/>
  <c r="AC341" i="6"/>
  <c r="AE341" i="6"/>
  <c r="AC387" i="6"/>
  <c r="AE387" i="6"/>
  <c r="AD387" i="6"/>
  <c r="AE353" i="6"/>
  <c r="AD353" i="6"/>
  <c r="AC353" i="6"/>
  <c r="P415" i="6"/>
  <c r="O415" i="6"/>
  <c r="N415" i="6"/>
  <c r="G415" i="11" s="1"/>
  <c r="AE373" i="6"/>
  <c r="AD373" i="6"/>
  <c r="AC373" i="6"/>
  <c r="P355" i="6"/>
  <c r="O355" i="6"/>
  <c r="N355" i="6"/>
  <c r="G355" i="11" s="1"/>
  <c r="O347" i="6"/>
  <c r="N347" i="6"/>
  <c r="G347" i="11" s="1"/>
  <c r="P347" i="6"/>
  <c r="AE339" i="6"/>
  <c r="AD339" i="6"/>
  <c r="AC339" i="6"/>
  <c r="AC320" i="6"/>
  <c r="AE320" i="6"/>
  <c r="AD320" i="6"/>
  <c r="P312" i="6"/>
  <c r="O312" i="6"/>
  <c r="N312" i="6"/>
  <c r="G312" i="11" s="1"/>
  <c r="O304" i="6"/>
  <c r="N304" i="6"/>
  <c r="G304" i="11" s="1"/>
  <c r="P304" i="6"/>
  <c r="AC296" i="6"/>
  <c r="AE296" i="6"/>
  <c r="AD296" i="6"/>
  <c r="AE271" i="6"/>
  <c r="AD271" i="6"/>
  <c r="AC271" i="6"/>
  <c r="N255" i="6"/>
  <c r="G255" i="11" s="1"/>
  <c r="P255" i="6"/>
  <c r="O255" i="6"/>
  <c r="AE246" i="6"/>
  <c r="AD246" i="6"/>
  <c r="AC246" i="6"/>
  <c r="AE222" i="6"/>
  <c r="AD222" i="6"/>
  <c r="AC222" i="6"/>
  <c r="AE205" i="6"/>
  <c r="AD205" i="6"/>
  <c r="AC205" i="6"/>
  <c r="AC188" i="6"/>
  <c r="AE188" i="6"/>
  <c r="AD188" i="6"/>
  <c r="AC172" i="6"/>
  <c r="AE172" i="6"/>
  <c r="AD172" i="6"/>
  <c r="N140" i="6"/>
  <c r="P140" i="6"/>
  <c r="O140" i="6"/>
  <c r="AE124" i="6"/>
  <c r="AD124" i="6"/>
  <c r="AC124" i="6"/>
  <c r="P115" i="6"/>
  <c r="O115" i="6"/>
  <c r="N115" i="6"/>
  <c r="G115" i="11" s="1"/>
  <c r="AD107" i="6"/>
  <c r="AC107" i="6"/>
  <c r="AE107" i="6"/>
  <c r="P99" i="6"/>
  <c r="O99" i="6"/>
  <c r="N99" i="6"/>
  <c r="G99" i="11" s="1"/>
  <c r="AC83" i="6"/>
  <c r="AE83" i="6"/>
  <c r="AD83" i="6"/>
  <c r="O57" i="6"/>
  <c r="N57" i="6"/>
  <c r="G57" i="11" s="1"/>
  <c r="P57" i="6"/>
  <c r="AE41" i="6"/>
  <c r="AD41" i="6"/>
  <c r="AC41" i="6"/>
  <c r="N17" i="6"/>
  <c r="G17" i="11" s="1"/>
  <c r="P17" i="6"/>
  <c r="O17" i="6"/>
  <c r="AD386" i="6"/>
  <c r="AC386" i="6"/>
  <c r="AE386" i="6"/>
  <c r="AD403" i="6"/>
  <c r="AC403" i="6"/>
  <c r="AE403" i="6"/>
  <c r="AD364" i="6"/>
  <c r="AC364" i="6"/>
  <c r="AE364" i="6"/>
  <c r="O256" i="6"/>
  <c r="N256" i="6"/>
  <c r="G256" i="11" s="1"/>
  <c r="P256" i="6"/>
  <c r="AE173" i="6"/>
  <c r="AD173" i="6"/>
  <c r="AC173" i="6"/>
  <c r="N125" i="6"/>
  <c r="G125" i="11" s="1"/>
  <c r="P125" i="6"/>
  <c r="O125" i="6"/>
  <c r="AC108" i="6"/>
  <c r="AE108" i="6"/>
  <c r="AD108" i="6"/>
  <c r="AC26" i="6"/>
  <c r="AE26" i="6"/>
  <c r="AD26" i="6"/>
  <c r="AE437" i="6"/>
  <c r="AD437" i="6"/>
  <c r="AC437" i="6"/>
  <c r="O428" i="6"/>
  <c r="P428" i="6"/>
  <c r="N428" i="6"/>
  <c r="G428" i="11" s="1"/>
  <c r="AE356" i="6"/>
  <c r="AD356" i="6"/>
  <c r="AC356" i="6"/>
  <c r="AC190" i="6"/>
  <c r="AE190" i="6"/>
  <c r="AD190" i="6"/>
  <c r="AD59" i="6"/>
  <c r="AC59" i="6"/>
  <c r="AE59" i="6"/>
  <c r="AC429" i="6"/>
  <c r="AD429" i="6"/>
  <c r="AE429" i="6"/>
  <c r="AC417" i="6"/>
  <c r="AE417" i="6"/>
  <c r="AD417" i="6"/>
  <c r="N270" i="6"/>
  <c r="G270" i="11" s="1"/>
  <c r="P270" i="6"/>
  <c r="O270" i="6"/>
  <c r="P204" i="6"/>
  <c r="O204" i="6"/>
  <c r="N204" i="6"/>
  <c r="G204" i="11" s="1"/>
  <c r="N166" i="6"/>
  <c r="G166" i="11" s="1"/>
  <c r="P166" i="6"/>
  <c r="O166" i="6"/>
  <c r="N160" i="6"/>
  <c r="P160" i="6"/>
  <c r="O160" i="6"/>
  <c r="AE72" i="6"/>
  <c r="AD72" i="6"/>
  <c r="AC72" i="6"/>
  <c r="AE447" i="6"/>
  <c r="AD447" i="6"/>
  <c r="AC447" i="6"/>
  <c r="N383" i="6"/>
  <c r="G383" i="11" s="1"/>
  <c r="P383" i="6"/>
  <c r="O383" i="6"/>
  <c r="N374" i="6"/>
  <c r="G374" i="11" s="1"/>
  <c r="P374" i="6"/>
  <c r="O374" i="6"/>
  <c r="AE286" i="6"/>
  <c r="AD286" i="6"/>
  <c r="AC286" i="6"/>
  <c r="P248" i="6"/>
  <c r="O248" i="6"/>
  <c r="N248" i="6"/>
  <c r="G248" i="11" s="1"/>
  <c r="AC231" i="6"/>
  <c r="AE231" i="6"/>
  <c r="AD231" i="6"/>
  <c r="N221" i="6"/>
  <c r="G221" i="11" s="1"/>
  <c r="P221" i="6"/>
  <c r="O221" i="6"/>
  <c r="AE155" i="6"/>
  <c r="AD155" i="6"/>
  <c r="AC155" i="6"/>
  <c r="AD90" i="6"/>
  <c r="AC90" i="6"/>
  <c r="AE90" i="6"/>
  <c r="AC322" i="6"/>
  <c r="AD322" i="6"/>
  <c r="AE322" i="6"/>
  <c r="AE303" i="6"/>
  <c r="AD303" i="6"/>
  <c r="AC303" i="6"/>
  <c r="AE247" i="6"/>
  <c r="AD247" i="6"/>
  <c r="AC247" i="6"/>
  <c r="O128" i="6"/>
  <c r="N128" i="6"/>
  <c r="G128" i="11" s="1"/>
  <c r="P128" i="6"/>
  <c r="AC106" i="6"/>
  <c r="AE106" i="6"/>
  <c r="AD106" i="6"/>
  <c r="P61" i="6"/>
  <c r="O61" i="6"/>
  <c r="N61" i="6"/>
  <c r="G61" i="11" s="1"/>
  <c r="N385" i="6"/>
  <c r="P385" i="6"/>
  <c r="O385" i="6"/>
  <c r="P343" i="6"/>
  <c r="N343" i="6"/>
  <c r="G343" i="11" s="1"/>
  <c r="O343" i="6"/>
  <c r="P340" i="6"/>
  <c r="O340" i="6"/>
  <c r="N340" i="6"/>
  <c r="G340" i="11" s="1"/>
  <c r="AC264" i="6"/>
  <c r="AE264" i="6"/>
  <c r="AD264" i="6"/>
  <c r="P215" i="6"/>
  <c r="O215" i="6"/>
  <c r="N215" i="6"/>
  <c r="G215" i="11" s="1"/>
  <c r="P209" i="6"/>
  <c r="O209" i="6"/>
  <c r="N209" i="6"/>
  <c r="N197" i="6"/>
  <c r="G197" i="11" s="1"/>
  <c r="P197" i="6"/>
  <c r="O197" i="6"/>
  <c r="AD197" i="6"/>
  <c r="AC197" i="6"/>
  <c r="AE197" i="6"/>
  <c r="N144" i="6"/>
  <c r="G144" i="11" s="1"/>
  <c r="P144" i="6"/>
  <c r="O144" i="6"/>
  <c r="AC123" i="6"/>
  <c r="AD123" i="6"/>
  <c r="AE123" i="6"/>
  <c r="AC85" i="6"/>
  <c r="AE85" i="6"/>
  <c r="AD85" i="6"/>
  <c r="N408" i="6"/>
  <c r="G408" i="11" s="1"/>
  <c r="P408" i="6"/>
  <c r="O408" i="6"/>
  <c r="AE408" i="6"/>
  <c r="AD408" i="6"/>
  <c r="AC408" i="6"/>
  <c r="AC405" i="6"/>
  <c r="AE405" i="6"/>
  <c r="AD405" i="6"/>
  <c r="AE354" i="6"/>
  <c r="AD354" i="6"/>
  <c r="AC354" i="6"/>
  <c r="P167" i="6"/>
  <c r="N167" i="6"/>
  <c r="G167" i="11" s="1"/>
  <c r="O167" i="6"/>
  <c r="O105" i="6"/>
  <c r="N105" i="6"/>
  <c r="G105" i="11" s="1"/>
  <c r="P105" i="6"/>
  <c r="AE299" i="6"/>
  <c r="AD299" i="6"/>
  <c r="AC299" i="6"/>
  <c r="N261" i="6"/>
  <c r="G261" i="11" s="1"/>
  <c r="P261" i="6"/>
  <c r="O261" i="6"/>
  <c r="AC261" i="6"/>
  <c r="AE261" i="6"/>
  <c r="AD261" i="6"/>
  <c r="N240" i="6"/>
  <c r="G240" i="11" s="1"/>
  <c r="P240" i="6"/>
  <c r="O240" i="6"/>
  <c r="AD424" i="6"/>
  <c r="AE424" i="6"/>
  <c r="AC424" i="6"/>
  <c r="P336" i="6"/>
  <c r="N336" i="6"/>
  <c r="G336" i="11" s="1"/>
  <c r="O336" i="6"/>
  <c r="N127" i="6"/>
  <c r="P127" i="6"/>
  <c r="O127" i="6"/>
  <c r="O102" i="6"/>
  <c r="N102" i="6"/>
  <c r="G102" i="11" s="1"/>
  <c r="P102" i="6"/>
  <c r="AD98" i="6"/>
  <c r="AC98" i="6"/>
  <c r="AE98" i="6"/>
  <c r="AD418" i="6"/>
  <c r="AC418" i="6"/>
  <c r="AE418" i="6"/>
  <c r="P358" i="6"/>
  <c r="O358" i="6"/>
  <c r="N358" i="6"/>
  <c r="G358" i="11" s="1"/>
  <c r="N453" i="6"/>
  <c r="G453" i="11" s="1"/>
  <c r="O453" i="6"/>
  <c r="P453" i="6"/>
  <c r="O440" i="6"/>
  <c r="N440" i="6"/>
  <c r="G440" i="11" s="1"/>
  <c r="P440" i="6"/>
  <c r="AE229" i="6"/>
  <c r="AD229" i="6"/>
  <c r="AC229" i="6"/>
  <c r="P112" i="6"/>
  <c r="O112" i="6"/>
  <c r="N112" i="6"/>
  <c r="O433" i="6"/>
  <c r="N433" i="6"/>
  <c r="G433" i="11" s="1"/>
  <c r="P433" i="6"/>
  <c r="P202" i="6"/>
  <c r="O202" i="6"/>
  <c r="N202" i="6"/>
  <c r="G202" i="11" s="1"/>
  <c r="N119" i="6"/>
  <c r="G119" i="11" s="1"/>
  <c r="O119" i="6"/>
  <c r="P119" i="6"/>
  <c r="AE70" i="6"/>
  <c r="AD70" i="6"/>
  <c r="AC70" i="6"/>
  <c r="P451" i="6"/>
  <c r="O451" i="6"/>
  <c r="N451" i="6"/>
  <c r="G451" i="11" s="1"/>
  <c r="O227" i="6"/>
  <c r="N227" i="6"/>
  <c r="G227" i="11" s="1"/>
  <c r="P227" i="6"/>
  <c r="N131" i="6"/>
  <c r="G131" i="11" s="1"/>
  <c r="P131" i="6"/>
  <c r="O131" i="6"/>
  <c r="P12" i="6"/>
  <c r="O12" i="6"/>
  <c r="N12" i="6"/>
  <c r="G12" i="11" s="1"/>
  <c r="O422" i="6"/>
  <c r="P422" i="6"/>
  <c r="N422" i="6"/>
  <c r="G422" i="11" s="1"/>
  <c r="P331" i="6"/>
  <c r="O331" i="6"/>
  <c r="N331" i="6"/>
  <c r="G331" i="11" s="1"/>
  <c r="O239" i="6"/>
  <c r="N239" i="6"/>
  <c r="G239" i="11" s="1"/>
  <c r="P239" i="6"/>
  <c r="P80" i="6"/>
  <c r="O80" i="6"/>
  <c r="N80" i="6"/>
  <c r="G80" i="11" s="1"/>
  <c r="N391" i="6"/>
  <c r="G391" i="11" s="1"/>
  <c r="P391" i="6"/>
  <c r="O391" i="6"/>
  <c r="O362" i="6"/>
  <c r="N362" i="6"/>
  <c r="G362" i="11" s="1"/>
  <c r="P362" i="6"/>
  <c r="N272" i="6"/>
  <c r="G272" i="11" s="1"/>
  <c r="P272" i="6"/>
  <c r="O272" i="6"/>
  <c r="N169" i="6"/>
  <c r="G169" i="11" s="1"/>
  <c r="P169" i="6"/>
  <c r="O169" i="6"/>
  <c r="O55" i="6"/>
  <c r="N55" i="6"/>
  <c r="P55" i="6"/>
  <c r="N404" i="6"/>
  <c r="G404" i="11" s="1"/>
  <c r="P404" i="6"/>
  <c r="O404" i="6"/>
  <c r="O350" i="6"/>
  <c r="N350" i="6"/>
  <c r="G350" i="11" s="1"/>
  <c r="P350" i="6"/>
  <c r="P145" i="6"/>
  <c r="O145" i="6"/>
  <c r="N145" i="6"/>
  <c r="G145" i="11" s="1"/>
  <c r="P375" i="6"/>
  <c r="N375" i="6"/>
  <c r="G375" i="11" s="1"/>
  <c r="O375" i="6"/>
  <c r="P71" i="6"/>
  <c r="O71" i="6"/>
  <c r="N71" i="6"/>
  <c r="G71" i="11" s="1"/>
  <c r="O267" i="6"/>
  <c r="N267" i="6"/>
  <c r="G267" i="11" s="1"/>
  <c r="P267" i="6"/>
  <c r="P45" i="6"/>
  <c r="O45" i="6"/>
  <c r="N45" i="6"/>
  <c r="G45" i="11" s="1"/>
  <c r="N388" i="6"/>
  <c r="G388" i="11" s="1"/>
  <c r="P388" i="6"/>
  <c r="O388" i="6"/>
  <c r="N103" i="6"/>
  <c r="G103" i="11" s="1"/>
  <c r="P103" i="6"/>
  <c r="O103" i="6"/>
  <c r="AE235" i="6"/>
  <c r="AD235" i="6"/>
  <c r="AC235" i="6"/>
  <c r="P439" i="6"/>
  <c r="O439" i="6"/>
  <c r="N439" i="6"/>
  <c r="G439" i="11" s="1"/>
  <c r="AE450" i="6"/>
  <c r="AD450" i="6"/>
  <c r="AC450" i="6"/>
  <c r="AD435" i="6"/>
  <c r="AE435" i="6"/>
  <c r="AC435" i="6"/>
  <c r="AD427" i="6"/>
  <c r="AC427" i="6"/>
  <c r="AE427" i="6"/>
  <c r="O189" i="6"/>
  <c r="N189" i="6"/>
  <c r="G189" i="11" s="1"/>
  <c r="P189" i="6"/>
  <c r="AD161" i="6"/>
  <c r="AC161" i="6"/>
  <c r="AE161" i="6"/>
  <c r="AE80" i="6"/>
  <c r="AD80" i="6"/>
  <c r="AC80" i="6"/>
  <c r="AC30" i="6"/>
  <c r="AE30" i="6"/>
  <c r="AD30" i="6"/>
  <c r="O410" i="6"/>
  <c r="N410" i="6"/>
  <c r="G410" i="11" s="1"/>
  <c r="P410" i="6"/>
  <c r="P303" i="6"/>
  <c r="O303" i="6"/>
  <c r="N303" i="6"/>
  <c r="G303" i="11" s="1"/>
  <c r="P337" i="6"/>
  <c r="O337" i="6"/>
  <c r="N337" i="6"/>
  <c r="G337" i="11" s="1"/>
  <c r="P274" i="6"/>
  <c r="O274" i="6"/>
  <c r="N274" i="6"/>
  <c r="G274" i="11" s="1"/>
  <c r="O195" i="6"/>
  <c r="N195" i="6"/>
  <c r="P195" i="6"/>
  <c r="N345" i="6"/>
  <c r="G345" i="11" s="1"/>
  <c r="P345" i="6"/>
  <c r="O345" i="6"/>
  <c r="O298" i="6"/>
  <c r="N298" i="6"/>
  <c r="P298" i="6"/>
  <c r="O216" i="6"/>
  <c r="N216" i="6"/>
  <c r="G216" i="11" s="1"/>
  <c r="P216" i="6"/>
  <c r="N68" i="6"/>
  <c r="G68" i="11" s="1"/>
  <c r="P68" i="6"/>
  <c r="O68" i="6"/>
  <c r="P20" i="6"/>
  <c r="O20" i="6"/>
  <c r="N20" i="6"/>
  <c r="G20" i="11" s="1"/>
  <c r="O282" i="6"/>
  <c r="N282" i="6"/>
  <c r="G282" i="11" s="1"/>
  <c r="P282" i="6"/>
  <c r="N241" i="6"/>
  <c r="G241" i="11" s="1"/>
  <c r="P241" i="6"/>
  <c r="O241" i="6"/>
  <c r="N442" i="6"/>
  <c r="G442" i="11" s="1"/>
  <c r="P442" i="6"/>
  <c r="O442" i="6"/>
  <c r="P269" i="6"/>
  <c r="O269" i="6"/>
  <c r="N269" i="6"/>
  <c r="G269" i="11" s="1"/>
  <c r="O273" i="6"/>
  <c r="N273" i="6"/>
  <c r="G273" i="11" s="1"/>
  <c r="P273" i="6"/>
  <c r="P113" i="6"/>
  <c r="O113" i="6"/>
  <c r="N113" i="6"/>
  <c r="N290" i="6"/>
  <c r="G290" i="11" s="1"/>
  <c r="P290" i="6"/>
  <c r="O290" i="6"/>
  <c r="N122" i="6"/>
  <c r="G122" i="11" s="1"/>
  <c r="P122" i="6"/>
  <c r="O122" i="6"/>
  <c r="N44" i="6"/>
  <c r="G44" i="11" s="1"/>
  <c r="P44" i="6"/>
  <c r="O44" i="6"/>
  <c r="P416" i="6"/>
  <c r="O416" i="6"/>
  <c r="N416" i="6"/>
  <c r="G416" i="11" s="1"/>
  <c r="N344" i="6"/>
  <c r="G344" i="11" s="1"/>
  <c r="P344" i="6"/>
  <c r="O344" i="6"/>
  <c r="O285" i="6"/>
  <c r="N285" i="6"/>
  <c r="P285" i="6"/>
  <c r="N252" i="6"/>
  <c r="O252" i="6"/>
  <c r="P252" i="6"/>
  <c r="O182" i="6"/>
  <c r="N182" i="6"/>
  <c r="G182" i="11" s="1"/>
  <c r="P182" i="6"/>
  <c r="N97" i="6"/>
  <c r="G97" i="11" s="1"/>
  <c r="P97" i="6"/>
  <c r="O97" i="6"/>
  <c r="P390" i="6"/>
  <c r="O390" i="6"/>
  <c r="N390" i="6"/>
  <c r="G390" i="11" s="1"/>
  <c r="O101" i="6"/>
  <c r="N101" i="6"/>
  <c r="G101" i="11" s="1"/>
  <c r="P101" i="6"/>
  <c r="N56" i="6"/>
  <c r="P67" i="6"/>
  <c r="AC411" i="6"/>
  <c r="AE411" i="6"/>
  <c r="AD411" i="6"/>
  <c r="AC359" i="6"/>
  <c r="AE359" i="6"/>
  <c r="AD359" i="6"/>
  <c r="AC324" i="6"/>
  <c r="AD324" i="6"/>
  <c r="AE324" i="6"/>
  <c r="AE275" i="6"/>
  <c r="AD275" i="6"/>
  <c r="AC275" i="6"/>
  <c r="AC192" i="6"/>
  <c r="AE192" i="6"/>
  <c r="AD192" i="6"/>
  <c r="AC176" i="6"/>
  <c r="AE176" i="6"/>
  <c r="AD176" i="6"/>
  <c r="AD111" i="6"/>
  <c r="AE111" i="6"/>
  <c r="AC111" i="6"/>
  <c r="AE377" i="6"/>
  <c r="AD377" i="6"/>
  <c r="AC377" i="6"/>
  <c r="AC393" i="6"/>
  <c r="AE393" i="6"/>
  <c r="AD393" i="6"/>
  <c r="AC369" i="6"/>
  <c r="AE369" i="6"/>
  <c r="AD369" i="6"/>
  <c r="AD29" i="6"/>
  <c r="AC29" i="6"/>
  <c r="AE29" i="6"/>
  <c r="AE13" i="6"/>
  <c r="AD13" i="6"/>
  <c r="AC13" i="6"/>
  <c r="AC383" i="6"/>
  <c r="AE383" i="6"/>
  <c r="AD383" i="6"/>
  <c r="P341" i="6"/>
  <c r="O341" i="6"/>
  <c r="N341" i="6"/>
  <c r="G341" i="11" s="1"/>
  <c r="AE361" i="6"/>
  <c r="AD361" i="6"/>
  <c r="AC361" i="6"/>
  <c r="AE415" i="6"/>
  <c r="AD415" i="6"/>
  <c r="AC415" i="6"/>
  <c r="P406" i="6"/>
  <c r="O406" i="6"/>
  <c r="N406" i="6"/>
  <c r="G406" i="11" s="1"/>
  <c r="O398" i="6"/>
  <c r="N398" i="6"/>
  <c r="G398" i="11" s="1"/>
  <c r="P398" i="6"/>
  <c r="AE389" i="6"/>
  <c r="AD389" i="6"/>
  <c r="AC389" i="6"/>
  <c r="O363" i="6"/>
  <c r="N363" i="6"/>
  <c r="G363" i="11" s="1"/>
  <c r="P363" i="6"/>
  <c r="AD312" i="6"/>
  <c r="AE312" i="6"/>
  <c r="AC312" i="6"/>
  <c r="AE287" i="6"/>
  <c r="AD287" i="6"/>
  <c r="AC287" i="6"/>
  <c r="AD255" i="6"/>
  <c r="AC255" i="6"/>
  <c r="AE255" i="6"/>
  <c r="P238" i="6"/>
  <c r="O238" i="6"/>
  <c r="N238" i="6"/>
  <c r="AE230" i="6"/>
  <c r="AD230" i="6"/>
  <c r="AC230" i="6"/>
  <c r="P222" i="6"/>
  <c r="O222" i="6"/>
  <c r="N222" i="6"/>
  <c r="G222" i="11" s="1"/>
  <c r="N205" i="6"/>
  <c r="G205" i="11" s="1"/>
  <c r="P205" i="6"/>
  <c r="O205" i="6"/>
  <c r="AE148" i="6"/>
  <c r="AD148" i="6"/>
  <c r="AC148" i="6"/>
  <c r="AC132" i="6"/>
  <c r="AE132" i="6"/>
  <c r="AD132" i="6"/>
  <c r="AE91" i="6"/>
  <c r="AD91" i="6"/>
  <c r="AC91" i="6"/>
  <c r="AE65" i="6"/>
  <c r="AD65" i="6"/>
  <c r="AC65" i="6"/>
  <c r="AE49" i="6"/>
  <c r="AD49" i="6"/>
  <c r="AC49" i="6"/>
  <c r="N25" i="6"/>
  <c r="G25" i="11" s="1"/>
  <c r="P25" i="6"/>
  <c r="O25" i="6"/>
  <c r="AE17" i="6"/>
  <c r="AD17" i="6"/>
  <c r="AC17" i="6"/>
  <c r="AC8" i="6"/>
  <c r="AE8" i="6"/>
  <c r="AD8" i="6"/>
  <c r="AD442" i="6"/>
  <c r="AC442" i="6"/>
  <c r="AE442" i="6"/>
  <c r="AE436" i="6"/>
  <c r="AD436" i="6"/>
  <c r="AC436" i="6"/>
  <c r="AC400" i="6"/>
  <c r="AE400" i="6"/>
  <c r="AD400" i="6"/>
  <c r="AD397" i="6"/>
  <c r="AC397" i="6"/>
  <c r="AE397" i="6"/>
  <c r="AE329" i="6"/>
  <c r="AD329" i="6"/>
  <c r="AC329" i="6"/>
  <c r="AE288" i="6"/>
  <c r="AD288" i="6"/>
  <c r="AC288" i="6"/>
  <c r="AE272" i="6"/>
  <c r="AD272" i="6"/>
  <c r="AC272" i="6"/>
  <c r="P212" i="6"/>
  <c r="O212" i="6"/>
  <c r="N212" i="6"/>
  <c r="G212" i="11" s="1"/>
  <c r="AE189" i="6"/>
  <c r="AD189" i="6"/>
  <c r="AC189" i="6"/>
  <c r="AE141" i="6"/>
  <c r="AD141" i="6"/>
  <c r="AC141" i="6"/>
  <c r="AE74" i="6"/>
  <c r="AD74" i="6"/>
  <c r="AC74" i="6"/>
  <c r="AD9" i="6"/>
  <c r="AC9" i="6"/>
  <c r="AE9" i="6"/>
  <c r="AC306" i="6"/>
  <c r="AE306" i="6"/>
  <c r="AD306" i="6"/>
  <c r="AD273" i="6"/>
  <c r="AC273" i="6"/>
  <c r="AE273" i="6"/>
  <c r="AC174" i="6"/>
  <c r="AE174" i="6"/>
  <c r="AD174" i="6"/>
  <c r="O142" i="6"/>
  <c r="N142" i="6"/>
  <c r="G142" i="11" s="1"/>
  <c r="P142" i="6"/>
  <c r="AD126" i="6"/>
  <c r="AE126" i="6"/>
  <c r="AC126" i="6"/>
  <c r="O87" i="6"/>
  <c r="N87" i="6"/>
  <c r="G87" i="11" s="1"/>
  <c r="P87" i="6"/>
  <c r="AC43" i="6"/>
  <c r="AE43" i="6"/>
  <c r="AD43" i="6"/>
  <c r="AD11" i="6"/>
  <c r="AC11" i="6"/>
  <c r="AE11" i="6"/>
  <c r="AD423" i="6"/>
  <c r="AE423" i="6"/>
  <c r="AC423" i="6"/>
  <c r="O357" i="6"/>
  <c r="N357" i="6"/>
  <c r="G357" i="11" s="1"/>
  <c r="P357" i="6"/>
  <c r="AD357" i="6"/>
  <c r="AC357" i="6"/>
  <c r="AE357" i="6"/>
  <c r="P292" i="6"/>
  <c r="O292" i="6"/>
  <c r="N292" i="6"/>
  <c r="G292" i="11" s="1"/>
  <c r="O280" i="6"/>
  <c r="N280" i="6"/>
  <c r="G280" i="11" s="1"/>
  <c r="P280" i="6"/>
  <c r="AC232" i="6"/>
  <c r="AE232" i="6"/>
  <c r="AD232" i="6"/>
  <c r="AE204" i="6"/>
  <c r="AD204" i="6"/>
  <c r="AC204" i="6"/>
  <c r="AD139" i="6"/>
  <c r="AE139" i="6"/>
  <c r="AC139" i="6"/>
  <c r="AD101" i="6"/>
  <c r="AC101" i="6"/>
  <c r="AE101" i="6"/>
  <c r="N84" i="6"/>
  <c r="P84" i="6"/>
  <c r="O84" i="6"/>
  <c r="O29" i="6"/>
  <c r="N29" i="6"/>
  <c r="G29" i="11" s="1"/>
  <c r="P29" i="6"/>
  <c r="AC434" i="6"/>
  <c r="AE434" i="6"/>
  <c r="AD434" i="6"/>
  <c r="AE362" i="6"/>
  <c r="AD362" i="6"/>
  <c r="AC362" i="6"/>
  <c r="N242" i="6"/>
  <c r="G242" i="11" s="1"/>
  <c r="O242" i="6"/>
  <c r="P242" i="6"/>
  <c r="P231" i="6"/>
  <c r="N231" i="6"/>
  <c r="O231" i="6"/>
  <c r="AE165" i="6"/>
  <c r="AD165" i="6"/>
  <c r="AC165" i="6"/>
  <c r="AE100" i="6"/>
  <c r="AD100" i="6"/>
  <c r="AC100" i="6"/>
  <c r="AE24" i="6"/>
  <c r="AD24" i="6"/>
  <c r="AC24" i="6"/>
  <c r="O313" i="6"/>
  <c r="N313" i="6"/>
  <c r="G313" i="11" s="1"/>
  <c r="P313" i="6"/>
  <c r="P265" i="6"/>
  <c r="O265" i="6"/>
  <c r="N265" i="6"/>
  <c r="G265" i="11" s="1"/>
  <c r="AE265" i="6"/>
  <c r="AD265" i="6"/>
  <c r="AC265" i="6"/>
  <c r="N237" i="6"/>
  <c r="G237" i="11" s="1"/>
  <c r="P237" i="6"/>
  <c r="O237" i="6"/>
  <c r="AE198" i="6"/>
  <c r="AD198" i="6"/>
  <c r="AC198" i="6"/>
  <c r="O171" i="6"/>
  <c r="N171" i="6"/>
  <c r="G171" i="11" s="1"/>
  <c r="P171" i="6"/>
  <c r="AD67" i="6"/>
  <c r="AC67" i="6"/>
  <c r="AE67" i="6"/>
  <c r="O50" i="6"/>
  <c r="N50" i="6"/>
  <c r="G50" i="11" s="1"/>
  <c r="P50" i="6"/>
  <c r="AE40" i="6"/>
  <c r="AD40" i="6"/>
  <c r="AC40" i="6"/>
  <c r="AD452" i="6"/>
  <c r="AC452" i="6"/>
  <c r="AE452" i="6"/>
  <c r="N421" i="6"/>
  <c r="G421" i="11" s="1"/>
  <c r="P421" i="6"/>
  <c r="O421" i="6"/>
  <c r="AD349" i="6"/>
  <c r="AC349" i="6"/>
  <c r="AE349" i="6"/>
  <c r="AE340" i="6"/>
  <c r="AD340" i="6"/>
  <c r="AC340" i="6"/>
  <c r="N281" i="6"/>
  <c r="G281" i="11" s="1"/>
  <c r="P281" i="6"/>
  <c r="O281" i="6"/>
  <c r="N275" i="6"/>
  <c r="G275" i="11" s="1"/>
  <c r="P275" i="6"/>
  <c r="O275" i="6"/>
  <c r="P264" i="6"/>
  <c r="O264" i="6"/>
  <c r="N264" i="6"/>
  <c r="G264" i="11" s="1"/>
  <c r="AD254" i="6"/>
  <c r="AC254" i="6"/>
  <c r="AE254" i="6"/>
  <c r="AE187" i="6"/>
  <c r="AD187" i="6"/>
  <c r="AC187" i="6"/>
  <c r="N150" i="6"/>
  <c r="G150" i="11" s="1"/>
  <c r="P150" i="6"/>
  <c r="O150" i="6"/>
  <c r="AD150" i="6"/>
  <c r="AC150" i="6"/>
  <c r="AE150" i="6"/>
  <c r="AE133" i="6"/>
  <c r="AD133" i="6"/>
  <c r="AC133" i="6"/>
  <c r="O66" i="6"/>
  <c r="N66" i="6"/>
  <c r="P66" i="6"/>
  <c r="AD19" i="6"/>
  <c r="AC19" i="6"/>
  <c r="AE19" i="6"/>
  <c r="O394" i="6"/>
  <c r="N394" i="6"/>
  <c r="G394" i="11" s="1"/>
  <c r="P394" i="6"/>
  <c r="AD376" i="6"/>
  <c r="AC376" i="6"/>
  <c r="AE376" i="6"/>
  <c r="AD318" i="6"/>
  <c r="AE318" i="6"/>
  <c r="AC318" i="6"/>
  <c r="P246" i="6"/>
  <c r="O246" i="6"/>
  <c r="N246" i="6"/>
  <c r="G246" i="11" s="1"/>
  <c r="AC219" i="6"/>
  <c r="AE219" i="6"/>
  <c r="AD219" i="6"/>
  <c r="O191" i="6"/>
  <c r="N191" i="6"/>
  <c r="G191" i="11" s="1"/>
  <c r="P191" i="6"/>
  <c r="AE163" i="6"/>
  <c r="AD163" i="6"/>
  <c r="AC163" i="6"/>
  <c r="N163" i="6"/>
  <c r="G163" i="11" s="1"/>
  <c r="P163" i="6"/>
  <c r="O163" i="6"/>
  <c r="AC130" i="6"/>
  <c r="AD130" i="6"/>
  <c r="AE130" i="6"/>
  <c r="O109" i="6"/>
  <c r="N109" i="6"/>
  <c r="G109" i="11" s="1"/>
  <c r="P109" i="6"/>
  <c r="AD105" i="6"/>
  <c r="AC105" i="6"/>
  <c r="AE105" i="6"/>
  <c r="P46" i="6"/>
  <c r="O46" i="6"/>
  <c r="N46" i="6"/>
  <c r="G46" i="11" s="1"/>
  <c r="P366" i="6"/>
  <c r="O366" i="6"/>
  <c r="N366" i="6"/>
  <c r="AC236" i="6"/>
  <c r="AE236" i="6"/>
  <c r="AD236" i="6"/>
  <c r="AD88" i="6"/>
  <c r="AC88" i="6"/>
  <c r="AE88" i="6"/>
  <c r="AE32" i="6"/>
  <c r="AD32" i="6"/>
  <c r="AC32" i="6"/>
  <c r="O396" i="6"/>
  <c r="N396" i="6"/>
  <c r="G396" i="11" s="1"/>
  <c r="P396" i="6"/>
  <c r="AD431" i="6"/>
  <c r="AC431" i="6"/>
  <c r="AE431" i="6"/>
  <c r="AC399" i="6"/>
  <c r="AE399" i="6"/>
  <c r="AD399" i="6"/>
  <c r="AC309" i="6"/>
  <c r="AE309" i="6"/>
  <c r="AD309" i="6"/>
  <c r="AE153" i="6"/>
  <c r="AD153" i="6"/>
  <c r="AC153" i="6"/>
  <c r="AC102" i="6"/>
  <c r="AE102" i="6"/>
  <c r="AD102" i="6"/>
  <c r="AD63" i="6"/>
  <c r="AC63" i="6"/>
  <c r="AE63" i="6"/>
  <c r="AD39" i="6"/>
  <c r="AC39" i="6"/>
  <c r="AE39" i="6"/>
  <c r="N177" i="6"/>
  <c r="P177" i="6"/>
  <c r="O177" i="6"/>
  <c r="AC412" i="6"/>
  <c r="AE412" i="6"/>
  <c r="AD412" i="6"/>
  <c r="N284" i="6"/>
  <c r="P284" i="6"/>
  <c r="O284" i="6"/>
  <c r="AE258" i="6"/>
  <c r="AD258" i="6"/>
  <c r="AC258" i="6"/>
  <c r="O170" i="6"/>
  <c r="P170" i="6"/>
  <c r="N170" i="6"/>
  <c r="G170" i="11" s="1"/>
  <c r="P445" i="6"/>
  <c r="O445" i="6"/>
  <c r="N445" i="6"/>
  <c r="O206" i="6"/>
  <c r="N206" i="6"/>
  <c r="G206" i="11" s="1"/>
  <c r="P206" i="6"/>
  <c r="N135" i="6"/>
  <c r="G135" i="11" s="1"/>
  <c r="P135" i="6"/>
  <c r="O135" i="6"/>
  <c r="AC311" i="6"/>
  <c r="AE311" i="6"/>
  <c r="AD311" i="6"/>
  <c r="P441" i="6"/>
  <c r="N441" i="6"/>
  <c r="G441" i="11" s="1"/>
  <c r="O441" i="6"/>
  <c r="P348" i="6"/>
  <c r="O348" i="6"/>
  <c r="N348" i="6"/>
  <c r="G348" i="11" s="1"/>
  <c r="N181" i="6"/>
  <c r="G181" i="11" s="1"/>
  <c r="P181" i="6"/>
  <c r="O181" i="6"/>
  <c r="P31" i="6"/>
  <c r="O31" i="6"/>
  <c r="N31" i="6"/>
  <c r="G31" i="11" s="1"/>
  <c r="P368" i="6"/>
  <c r="O368" i="6"/>
  <c r="N368" i="6"/>
  <c r="G368" i="11" s="1"/>
  <c r="N300" i="6"/>
  <c r="P300" i="6"/>
  <c r="O300" i="6"/>
  <c r="O173" i="6"/>
  <c r="N173" i="6"/>
  <c r="G173" i="11" s="1"/>
  <c r="P173" i="6"/>
  <c r="N70" i="6"/>
  <c r="G70" i="11" s="1"/>
  <c r="P70" i="6"/>
  <c r="O70" i="6"/>
  <c r="P449" i="6"/>
  <c r="O449" i="6"/>
  <c r="N449" i="6"/>
  <c r="O51" i="6"/>
  <c r="N51" i="6"/>
  <c r="G51" i="11" s="1"/>
  <c r="P51" i="6"/>
  <c r="O332" i="6"/>
  <c r="N332" i="6"/>
  <c r="G332" i="11" s="1"/>
  <c r="P332" i="6"/>
  <c r="P268" i="6"/>
  <c r="O268" i="6"/>
  <c r="N268" i="6"/>
  <c r="G268" i="11" s="1"/>
  <c r="O251" i="6"/>
  <c r="N251" i="6"/>
  <c r="G251" i="11" s="1"/>
  <c r="P251" i="6"/>
  <c r="P75" i="6"/>
  <c r="O75" i="6"/>
  <c r="N75" i="6"/>
  <c r="G75" i="11" s="1"/>
  <c r="AC420" i="6"/>
  <c r="AE420" i="6"/>
  <c r="AD420" i="6"/>
  <c r="O168" i="6"/>
  <c r="N168" i="6"/>
  <c r="P168" i="6"/>
  <c r="N401" i="6"/>
  <c r="G401" i="11" s="1"/>
  <c r="P401" i="6"/>
  <c r="O401" i="6"/>
  <c r="O152" i="6"/>
  <c r="N152" i="6"/>
  <c r="G152" i="11" s="1"/>
  <c r="P152" i="6"/>
  <c r="N21" i="6"/>
  <c r="G21" i="11" s="1"/>
  <c r="P21" i="6"/>
  <c r="O21" i="6"/>
  <c r="P9" i="6"/>
  <c r="O9" i="6"/>
  <c r="N9" i="6"/>
  <c r="N339" i="6"/>
  <c r="G339" i="11" s="1"/>
  <c r="P339" i="6"/>
  <c r="O339" i="6"/>
  <c r="AE104" i="6"/>
  <c r="AD104" i="6"/>
  <c r="AC104" i="6"/>
  <c r="AE62" i="6"/>
  <c r="AD62" i="6"/>
  <c r="AC62" i="6"/>
  <c r="O54" i="6"/>
  <c r="N54" i="6"/>
  <c r="G54" i="11" s="1"/>
  <c r="P54" i="6"/>
  <c r="P34" i="6"/>
  <c r="O34" i="6"/>
  <c r="N34" i="6"/>
  <c r="G34" i="11" s="1"/>
  <c r="P161" i="6"/>
  <c r="O161" i="6"/>
  <c r="N161" i="6"/>
  <c r="P411" i="6"/>
  <c r="O411" i="6"/>
  <c r="N411" i="6"/>
  <c r="G411" i="11" s="1"/>
  <c r="AD202" i="6"/>
  <c r="AC202" i="6"/>
  <c r="AE202" i="6"/>
  <c r="O137" i="6"/>
  <c r="N137" i="6"/>
  <c r="P137" i="6"/>
  <c r="O58" i="6"/>
  <c r="N58" i="6"/>
  <c r="G58" i="11" s="1"/>
  <c r="P58" i="6"/>
  <c r="P380" i="6"/>
  <c r="O380" i="6"/>
  <c r="N380" i="6"/>
  <c r="P69" i="6"/>
  <c r="O69" i="6"/>
  <c r="N69" i="6"/>
  <c r="G69" i="11" s="1"/>
  <c r="O299" i="6"/>
  <c r="N299" i="6"/>
  <c r="P299" i="6"/>
  <c r="P225" i="6"/>
  <c r="O225" i="6"/>
  <c r="N225" i="6"/>
  <c r="G225" i="11" s="1"/>
  <c r="O94" i="6"/>
  <c r="N94" i="6"/>
  <c r="P94" i="6"/>
  <c r="P24" i="6"/>
  <c r="O24" i="6"/>
  <c r="N24" i="6"/>
  <c r="O277" i="6"/>
  <c r="N277" i="6"/>
  <c r="P277" i="6"/>
  <c r="O151" i="6"/>
  <c r="N151" i="6"/>
  <c r="G151" i="11" s="1"/>
  <c r="P151" i="6"/>
  <c r="O118" i="6"/>
  <c r="N118" i="6"/>
  <c r="G118" i="11" s="1"/>
  <c r="P118" i="6"/>
  <c r="P317" i="6"/>
  <c r="O317" i="6"/>
  <c r="N317" i="6"/>
  <c r="G317" i="11" s="1"/>
  <c r="O432" i="6"/>
  <c r="N432" i="6"/>
  <c r="G432" i="11" s="1"/>
  <c r="P432" i="6"/>
  <c r="O16" i="6"/>
  <c r="N16" i="6"/>
  <c r="G16" i="11" s="1"/>
  <c r="P16" i="6"/>
  <c r="P220" i="6"/>
  <c r="O220" i="6"/>
  <c r="N220" i="6"/>
  <c r="P93" i="6"/>
  <c r="O93" i="6"/>
  <c r="N93" i="6"/>
  <c r="N126" i="6"/>
  <c r="G126" i="11" s="1"/>
  <c r="P126" i="6"/>
  <c r="O126" i="6"/>
  <c r="O244" i="6"/>
  <c r="N244" i="6"/>
  <c r="P244" i="6"/>
  <c r="N431" i="6"/>
  <c r="P431" i="6"/>
  <c r="O431" i="6"/>
  <c r="O56" i="6"/>
  <c r="N141" i="6"/>
  <c r="G141" i="11" s="1"/>
  <c r="AC385" i="6"/>
  <c r="AE385" i="6"/>
  <c r="AD385" i="6"/>
  <c r="AC308" i="6"/>
  <c r="AE308" i="6"/>
  <c r="AD308" i="6"/>
  <c r="AD226" i="6"/>
  <c r="AC226" i="6"/>
  <c r="AE226" i="6"/>
  <c r="AD144" i="6"/>
  <c r="AC144" i="6"/>
  <c r="AE144" i="6"/>
  <c r="AE95" i="6"/>
  <c r="AD95" i="6"/>
  <c r="AC95" i="6"/>
  <c r="AD79" i="6"/>
  <c r="AC79" i="6"/>
  <c r="AE79" i="6"/>
  <c r="AC61" i="6"/>
  <c r="AE61" i="6"/>
  <c r="AD61" i="6"/>
  <c r="AE45" i="6"/>
  <c r="AD45" i="6"/>
  <c r="AC45" i="6"/>
  <c r="AD396" i="6"/>
  <c r="AC396" i="6"/>
  <c r="AE396" i="6"/>
  <c r="AC371" i="6"/>
  <c r="AE371" i="6"/>
  <c r="AD371" i="6"/>
  <c r="AD406" i="6"/>
  <c r="AE406" i="6"/>
  <c r="AC406" i="6"/>
  <c r="AD381" i="6"/>
  <c r="AC381" i="6"/>
  <c r="AE381" i="6"/>
  <c r="AD363" i="6"/>
  <c r="AC363" i="6"/>
  <c r="AE363" i="6"/>
  <c r="AE347" i="6"/>
  <c r="AD347" i="6"/>
  <c r="AC347" i="6"/>
  <c r="AD304" i="6"/>
  <c r="AC304" i="6"/>
  <c r="AE304" i="6"/>
  <c r="P287" i="6"/>
  <c r="O287" i="6"/>
  <c r="N287" i="6"/>
  <c r="G287" i="11" s="1"/>
  <c r="O271" i="6"/>
  <c r="N271" i="6"/>
  <c r="G271" i="11" s="1"/>
  <c r="P271" i="6"/>
  <c r="AC238" i="6"/>
  <c r="AE238" i="6"/>
  <c r="AD238" i="6"/>
  <c r="AE213" i="6"/>
  <c r="AD213" i="6"/>
  <c r="AC213" i="6"/>
  <c r="AE196" i="6"/>
  <c r="AD196" i="6"/>
  <c r="AC196" i="6"/>
  <c r="O188" i="6"/>
  <c r="N188" i="6"/>
  <c r="G188" i="11" s="1"/>
  <c r="P188" i="6"/>
  <c r="AC180" i="6"/>
  <c r="AE180" i="6"/>
  <c r="AD180" i="6"/>
  <c r="AC156" i="6"/>
  <c r="AE156" i="6"/>
  <c r="AD156" i="6"/>
  <c r="O124" i="6"/>
  <c r="N124" i="6"/>
  <c r="G124" i="11" s="1"/>
  <c r="P124" i="6"/>
  <c r="AC115" i="6"/>
  <c r="AD115" i="6"/>
  <c r="AE115" i="6"/>
  <c r="AE99" i="6"/>
  <c r="AD99" i="6"/>
  <c r="AC99" i="6"/>
  <c r="P65" i="6"/>
  <c r="O65" i="6"/>
  <c r="N65" i="6"/>
  <c r="G65" i="11" s="1"/>
  <c r="N41" i="6"/>
  <c r="P41" i="6"/>
  <c r="O41" i="6"/>
  <c r="AC25" i="6"/>
  <c r="AE25" i="6"/>
  <c r="AD25" i="6"/>
  <c r="AE338" i="6"/>
  <c r="AD338" i="6"/>
  <c r="AC338" i="6"/>
  <c r="AE445" i="6"/>
  <c r="AD445" i="6"/>
  <c r="AC445" i="6"/>
  <c r="AE206" i="6"/>
  <c r="AD206" i="6"/>
  <c r="AC206" i="6"/>
  <c r="AE92" i="6"/>
  <c r="AD92" i="6"/>
  <c r="AC92" i="6"/>
  <c r="AE42" i="6"/>
  <c r="AD42" i="6"/>
  <c r="AC42" i="6"/>
  <c r="P437" i="6"/>
  <c r="O437" i="6"/>
  <c r="N437" i="6"/>
  <c r="G437" i="11" s="1"/>
  <c r="P403" i="6"/>
  <c r="O403" i="6"/>
  <c r="N403" i="6"/>
  <c r="G403" i="11" s="1"/>
  <c r="AE289" i="6"/>
  <c r="AD289" i="6"/>
  <c r="AC289" i="6"/>
  <c r="AE257" i="6"/>
  <c r="AD257" i="6"/>
  <c r="AC257" i="6"/>
  <c r="AD240" i="6"/>
  <c r="AC240" i="6"/>
  <c r="AE240" i="6"/>
  <c r="AE224" i="6"/>
  <c r="AD224" i="6"/>
  <c r="AC224" i="6"/>
  <c r="AC207" i="6"/>
  <c r="AE207" i="6"/>
  <c r="AD207" i="6"/>
  <c r="AC109" i="6"/>
  <c r="AE109" i="6"/>
  <c r="AD109" i="6"/>
  <c r="AD27" i="6"/>
  <c r="AC27" i="6"/>
  <c r="AE27" i="6"/>
  <c r="AD414" i="6"/>
  <c r="AE414" i="6"/>
  <c r="AC414" i="6"/>
  <c r="O351" i="6"/>
  <c r="P351" i="6"/>
  <c r="N351" i="6"/>
  <c r="G351" i="11" s="1"/>
  <c r="AE348" i="6"/>
  <c r="AD348" i="6"/>
  <c r="AC348" i="6"/>
  <c r="AE298" i="6"/>
  <c r="AD298" i="6"/>
  <c r="AC298" i="6"/>
  <c r="AE280" i="6"/>
  <c r="AD280" i="6"/>
  <c r="AC280" i="6"/>
  <c r="AE270" i="6"/>
  <c r="AD270" i="6"/>
  <c r="AC270" i="6"/>
  <c r="AC166" i="6"/>
  <c r="AE166" i="6"/>
  <c r="AD166" i="6"/>
  <c r="AC84" i="6"/>
  <c r="AE84" i="6"/>
  <c r="AD84" i="6"/>
  <c r="P72" i="6"/>
  <c r="O72" i="6"/>
  <c r="N72" i="6"/>
  <c r="G72" i="11" s="1"/>
  <c r="AD35" i="6"/>
  <c r="AC35" i="6"/>
  <c r="AE35" i="6"/>
  <c r="P447" i="6"/>
  <c r="O447" i="6"/>
  <c r="N447" i="6"/>
  <c r="N434" i="6"/>
  <c r="G434" i="11" s="1"/>
  <c r="P434" i="6"/>
  <c r="O434" i="6"/>
  <c r="O308" i="6"/>
  <c r="N308" i="6"/>
  <c r="P308" i="6"/>
  <c r="AD297" i="6"/>
  <c r="AC297" i="6"/>
  <c r="AE297" i="6"/>
  <c r="O286" i="6"/>
  <c r="N286" i="6"/>
  <c r="G286" i="11" s="1"/>
  <c r="P286" i="6"/>
  <c r="AD248" i="6"/>
  <c r="AC248" i="6"/>
  <c r="AE248" i="6"/>
  <c r="AD221" i="6"/>
  <c r="AC221" i="6"/>
  <c r="AE221" i="6"/>
  <c r="P176" i="6"/>
  <c r="O176" i="6"/>
  <c r="N176" i="6"/>
  <c r="O165" i="6"/>
  <c r="N165" i="6"/>
  <c r="G165" i="11" s="1"/>
  <c r="P165" i="6"/>
  <c r="AC34" i="6"/>
  <c r="AE34" i="6"/>
  <c r="AD34" i="6"/>
  <c r="N316" i="6"/>
  <c r="G316" i="11" s="1"/>
  <c r="P316" i="6"/>
  <c r="O316" i="6"/>
  <c r="AE237" i="6"/>
  <c r="AD237" i="6"/>
  <c r="AC237" i="6"/>
  <c r="O198" i="6"/>
  <c r="N198" i="6"/>
  <c r="G198" i="11" s="1"/>
  <c r="P198" i="6"/>
  <c r="AE171" i="6"/>
  <c r="AD171" i="6"/>
  <c r="AC171" i="6"/>
  <c r="P134" i="6"/>
  <c r="O134" i="6"/>
  <c r="N134" i="6"/>
  <c r="G134" i="11" s="1"/>
  <c r="AD134" i="6"/>
  <c r="AE134" i="6"/>
  <c r="AC134" i="6"/>
  <c r="N116" i="6"/>
  <c r="G116" i="11" s="1"/>
  <c r="P116" i="6"/>
  <c r="O116" i="6"/>
  <c r="P106" i="6"/>
  <c r="O106" i="6"/>
  <c r="N106" i="6"/>
  <c r="G106" i="11" s="1"/>
  <c r="N426" i="6"/>
  <c r="G426" i="11" s="1"/>
  <c r="O426" i="6"/>
  <c r="P426" i="6"/>
  <c r="N452" i="6"/>
  <c r="G452" i="11" s="1"/>
  <c r="P452" i="6"/>
  <c r="O452" i="6"/>
  <c r="N349" i="6"/>
  <c r="G349" i="11" s="1"/>
  <c r="P349" i="6"/>
  <c r="O349" i="6"/>
  <c r="N327" i="6"/>
  <c r="O327" i="6"/>
  <c r="P327" i="6"/>
  <c r="AD215" i="6"/>
  <c r="AC215" i="6"/>
  <c r="AE215" i="6"/>
  <c r="N187" i="6"/>
  <c r="G187" i="11" s="1"/>
  <c r="P187" i="6"/>
  <c r="O187" i="6"/>
  <c r="N133" i="6"/>
  <c r="G133" i="11" s="1"/>
  <c r="P133" i="6"/>
  <c r="O133" i="6"/>
  <c r="O123" i="6"/>
  <c r="N123" i="6"/>
  <c r="G123" i="11" s="1"/>
  <c r="P123" i="6"/>
  <c r="AC66" i="6"/>
  <c r="AE66" i="6"/>
  <c r="AD66" i="6"/>
  <c r="P13" i="6"/>
  <c r="O13" i="6"/>
  <c r="N13" i="6"/>
  <c r="G13" i="11" s="1"/>
  <c r="N354" i="6"/>
  <c r="G354" i="11" s="1"/>
  <c r="P354" i="6"/>
  <c r="O354" i="6"/>
  <c r="AE315" i="6"/>
  <c r="AC315" i="6"/>
  <c r="AD315" i="6"/>
  <c r="N130" i="6"/>
  <c r="G130" i="11" s="1"/>
  <c r="P130" i="6"/>
  <c r="O130" i="6"/>
  <c r="N79" i="6"/>
  <c r="G79" i="11" s="1"/>
  <c r="P79" i="6"/>
  <c r="O79" i="6"/>
  <c r="N302" i="6"/>
  <c r="G302" i="11" s="1"/>
  <c r="P302" i="6"/>
  <c r="O302" i="6"/>
  <c r="AD295" i="6"/>
  <c r="AC295" i="6"/>
  <c r="AE295" i="6"/>
  <c r="P88" i="6"/>
  <c r="O88" i="6"/>
  <c r="N88" i="6"/>
  <c r="G88" i="11" s="1"/>
  <c r="P60" i="6"/>
  <c r="O60" i="6"/>
  <c r="N60" i="6"/>
  <c r="AC36" i="6"/>
  <c r="AE36" i="6"/>
  <c r="AD36" i="6"/>
  <c r="P32" i="6"/>
  <c r="O32" i="6"/>
  <c r="N32" i="6"/>
  <c r="G32" i="11" s="1"/>
  <c r="P399" i="6"/>
  <c r="O399" i="6"/>
  <c r="N399" i="6"/>
  <c r="G399" i="11" s="1"/>
  <c r="O309" i="6"/>
  <c r="P309" i="6"/>
  <c r="N309" i="6"/>
  <c r="G309" i="11" s="1"/>
  <c r="O153" i="6"/>
  <c r="N153" i="6"/>
  <c r="G153" i="11" s="1"/>
  <c r="P153" i="6"/>
  <c r="O361" i="6"/>
  <c r="N361" i="6"/>
  <c r="G361" i="11" s="1"/>
  <c r="P361" i="6"/>
  <c r="AE233" i="6"/>
  <c r="AD233" i="6"/>
  <c r="AC233" i="6"/>
  <c r="P174" i="6"/>
  <c r="O174" i="6"/>
  <c r="N174" i="6"/>
  <c r="G174" i="11" s="1"/>
  <c r="AE112" i="6"/>
  <c r="AC112" i="6"/>
  <c r="AD112" i="6"/>
  <c r="AC22" i="6"/>
  <c r="AE22" i="6"/>
  <c r="AD22" i="6"/>
  <c r="N319" i="6"/>
  <c r="G319" i="11" s="1"/>
  <c r="P319" i="6"/>
  <c r="O319" i="6"/>
  <c r="P138" i="6"/>
  <c r="O138" i="6"/>
  <c r="N138" i="6"/>
  <c r="O448" i="6"/>
  <c r="N448" i="6"/>
  <c r="G448" i="11" s="1"/>
  <c r="P448" i="6"/>
  <c r="P371" i="6"/>
  <c r="O371" i="6"/>
  <c r="N371" i="6"/>
  <c r="G371" i="11" s="1"/>
  <c r="P260" i="6"/>
  <c r="O260" i="6"/>
  <c r="N260" i="6"/>
  <c r="G260" i="11" s="1"/>
  <c r="P47" i="6"/>
  <c r="O47" i="6"/>
  <c r="N47" i="6"/>
  <c r="G47" i="11" s="1"/>
  <c r="P407" i="6"/>
  <c r="O407" i="6"/>
  <c r="N407" i="6"/>
  <c r="G407" i="11" s="1"/>
  <c r="O315" i="6"/>
  <c r="N315" i="6"/>
  <c r="G315" i="11" s="1"/>
  <c r="P315" i="6"/>
  <c r="P83" i="6"/>
  <c r="O83" i="6"/>
  <c r="N83" i="6"/>
  <c r="G83" i="11" s="1"/>
  <c r="AC16" i="6"/>
  <c r="AE16" i="6"/>
  <c r="AD16" i="6"/>
  <c r="N425" i="6"/>
  <c r="G425" i="11" s="1"/>
  <c r="P425" i="6"/>
  <c r="O425" i="6"/>
  <c r="P353" i="6"/>
  <c r="O353" i="6"/>
  <c r="N353" i="6"/>
  <c r="N35" i="6"/>
  <c r="G35" i="11" s="1"/>
  <c r="P35" i="6"/>
  <c r="O35" i="6"/>
  <c r="AC96" i="6"/>
  <c r="AE96" i="6"/>
  <c r="AD96" i="6"/>
  <c r="O328" i="6"/>
  <c r="N328" i="6"/>
  <c r="P328" i="6"/>
  <c r="P81" i="6"/>
  <c r="O81" i="6"/>
  <c r="N81" i="6"/>
  <c r="O15" i="6"/>
  <c r="N15" i="6"/>
  <c r="G15" i="11" s="1"/>
  <c r="P15" i="6"/>
  <c r="N136" i="6"/>
  <c r="G136" i="11" s="1"/>
  <c r="O136" i="6"/>
  <c r="P136" i="6"/>
  <c r="P430" i="6"/>
  <c r="N430" i="6"/>
  <c r="O430" i="6"/>
  <c r="P311" i="6"/>
  <c r="O311" i="6"/>
  <c r="N311" i="6"/>
  <c r="G311" i="11" s="1"/>
  <c r="P33" i="6"/>
  <c r="O33" i="6"/>
  <c r="N33" i="6"/>
  <c r="G33" i="11" s="1"/>
  <c r="P14" i="6"/>
  <c r="O14" i="6"/>
  <c r="N14" i="6"/>
  <c r="G14" i="11" s="1"/>
  <c r="O423" i="6"/>
  <c r="N423" i="6"/>
  <c r="G423" i="11" s="1"/>
  <c r="P423" i="6"/>
  <c r="O369" i="6"/>
  <c r="N369" i="6"/>
  <c r="G369" i="11" s="1"/>
  <c r="P369" i="6"/>
  <c r="AD227" i="6"/>
  <c r="AC227" i="6"/>
  <c r="AE227" i="6"/>
  <c r="AE129" i="6"/>
  <c r="AD129" i="6"/>
  <c r="AC129" i="6"/>
  <c r="O62" i="6"/>
  <c r="N62" i="6"/>
  <c r="G62" i="11" s="1"/>
  <c r="P62" i="6"/>
  <c r="N435" i="6"/>
  <c r="G435" i="11" s="1"/>
  <c r="P435" i="6"/>
  <c r="O435" i="6"/>
  <c r="O450" i="6"/>
  <c r="N450" i="6"/>
  <c r="G450" i="11" s="1"/>
  <c r="P450" i="6"/>
  <c r="AC443" i="6"/>
  <c r="AD443" i="6"/>
  <c r="AE443" i="6"/>
  <c r="P402" i="6"/>
  <c r="O402" i="6"/>
  <c r="N402" i="6"/>
  <c r="G402" i="11" s="1"/>
  <c r="AC193" i="6"/>
  <c r="AE193" i="6"/>
  <c r="AD193" i="6"/>
  <c r="AE145" i="6"/>
  <c r="AD145" i="6"/>
  <c r="AC145" i="6"/>
  <c r="AE137" i="6"/>
  <c r="AD137" i="6"/>
  <c r="AC137" i="6"/>
  <c r="P30" i="6"/>
  <c r="O30" i="6"/>
  <c r="N30" i="6"/>
  <c r="G30" i="11" s="1"/>
  <c r="P384" i="6"/>
  <c r="O384" i="6"/>
  <c r="N384" i="6"/>
  <c r="O111" i="6"/>
  <c r="N111" i="6"/>
  <c r="P111" i="6"/>
  <c r="N148" i="6"/>
  <c r="G148" i="11" s="1"/>
  <c r="P148" i="6"/>
  <c r="O148" i="6"/>
  <c r="P438" i="6"/>
  <c r="O438" i="6"/>
  <c r="N438" i="6"/>
  <c r="G438" i="11" s="1"/>
  <c r="O86" i="6"/>
  <c r="N86" i="6"/>
  <c r="G86" i="11" s="1"/>
  <c r="P86" i="6"/>
  <c r="N307" i="6"/>
  <c r="G307" i="11" s="1"/>
  <c r="P307" i="6"/>
  <c r="O307" i="6"/>
  <c r="O245" i="6"/>
  <c r="N245" i="6"/>
  <c r="G245" i="11" s="1"/>
  <c r="P245" i="6"/>
  <c r="P310" i="6"/>
  <c r="N310" i="6"/>
  <c r="O310" i="6"/>
  <c r="N249" i="6"/>
  <c r="G249" i="11" s="1"/>
  <c r="P249" i="6"/>
  <c r="O249" i="6"/>
  <c r="N147" i="6"/>
  <c r="G147" i="11" s="1"/>
  <c r="P147" i="6"/>
  <c r="O147" i="6"/>
  <c r="N28" i="6"/>
  <c r="G28" i="11" s="1"/>
  <c r="P28" i="6"/>
  <c r="O28" i="6"/>
  <c r="N322" i="6"/>
  <c r="G322" i="11" s="1"/>
  <c r="P322" i="6"/>
  <c r="O322" i="6"/>
  <c r="P78" i="6"/>
  <c r="O78" i="6"/>
  <c r="N78" i="6"/>
  <c r="G78" i="11" s="1"/>
  <c r="O154" i="6"/>
  <c r="N154" i="6"/>
  <c r="G154" i="11" s="1"/>
  <c r="P154" i="6"/>
  <c r="O90" i="6"/>
  <c r="N90" i="6"/>
  <c r="P90" i="6"/>
  <c r="P325" i="6"/>
  <c r="O325" i="6"/>
  <c r="N325" i="6"/>
  <c r="O98" i="6"/>
  <c r="N98" i="6"/>
  <c r="G98" i="11" s="1"/>
  <c r="P98" i="6"/>
  <c r="O293" i="6"/>
  <c r="N293" i="6"/>
  <c r="G293" i="11" s="1"/>
  <c r="P293" i="6"/>
  <c r="O203" i="6"/>
  <c r="N203" i="6"/>
  <c r="G203" i="11" s="1"/>
  <c r="P203" i="6"/>
  <c r="O224" i="6"/>
  <c r="N224" i="6"/>
  <c r="G224" i="11" s="1"/>
  <c r="P224" i="6"/>
  <c r="P159" i="6"/>
  <c r="O159" i="6"/>
  <c r="N159" i="6"/>
  <c r="P175" i="6"/>
  <c r="O175" i="6"/>
  <c r="N175" i="6"/>
  <c r="G175" i="11" s="1"/>
  <c r="P158" i="6"/>
  <c r="O158" i="6"/>
  <c r="N158" i="6"/>
  <c r="N289" i="6"/>
  <c r="G289" i="11" s="1"/>
  <c r="P289" i="6"/>
  <c r="O289" i="6"/>
  <c r="O352" i="6"/>
  <c r="N352" i="6"/>
  <c r="G352" i="11" s="1"/>
  <c r="P352" i="6"/>
  <c r="P301" i="6"/>
  <c r="O301" i="6"/>
  <c r="N301" i="6"/>
  <c r="P356" i="6"/>
  <c r="O356" i="6"/>
  <c r="N356" i="6"/>
  <c r="G356" i="11" s="1"/>
  <c r="P360" i="6"/>
  <c r="O360" i="6"/>
  <c r="N360" i="6"/>
  <c r="G360" i="11" s="1"/>
  <c r="AE86" i="6"/>
  <c r="AD86" i="6"/>
  <c r="AC86" i="6"/>
  <c r="O229" i="6"/>
  <c r="N229" i="6"/>
  <c r="G229" i="11" s="1"/>
  <c r="P229" i="6"/>
  <c r="N162" i="6"/>
  <c r="O162" i="6"/>
  <c r="P162" i="6"/>
  <c r="N186" i="6"/>
  <c r="O186" i="6"/>
  <c r="P186" i="6"/>
  <c r="P200" i="6"/>
  <c r="O200" i="6"/>
  <c r="P96" i="6"/>
  <c r="N96" i="6"/>
  <c r="G96" i="11" s="1"/>
  <c r="O96" i="6"/>
  <c r="N379" i="6"/>
  <c r="G379" i="11" s="1"/>
  <c r="O185" i="6"/>
  <c r="P185" i="6"/>
  <c r="N185" i="6"/>
  <c r="N420" i="6"/>
  <c r="O420" i="6"/>
  <c r="P420" i="6"/>
  <c r="P359" i="6"/>
  <c r="N359" i="6"/>
  <c r="G359" i="11" s="1"/>
  <c r="P278" i="6"/>
  <c r="N278" i="6"/>
  <c r="O278" i="6"/>
  <c r="AF15" i="2"/>
  <c r="AE15" i="2"/>
  <c r="AC139" i="2"/>
  <c r="AC99" i="2"/>
  <c r="AC187" i="2"/>
  <c r="AC177" i="2"/>
  <c r="AC147" i="2"/>
  <c r="AC176" i="2"/>
  <c r="AC188" i="2"/>
  <c r="AC12" i="2"/>
  <c r="AF174" i="2"/>
  <c r="AE174" i="2"/>
  <c r="AC5" i="2"/>
  <c r="AC169" i="2"/>
  <c r="AE93" i="2"/>
  <c r="AF93" i="2"/>
  <c r="AC184" i="2"/>
  <c r="AC81" i="2"/>
  <c r="AC33" i="2"/>
  <c r="AC25" i="2"/>
  <c r="AC178" i="2"/>
  <c r="AC180" i="2"/>
  <c r="AC141" i="2"/>
  <c r="AC121" i="2"/>
  <c r="AC102" i="2"/>
  <c r="AC69" i="2"/>
  <c r="AC53" i="2"/>
  <c r="AF106" i="2"/>
  <c r="AF120" i="2"/>
  <c r="O415" i="2"/>
  <c r="AF7" i="2"/>
  <c r="AF63" i="2"/>
  <c r="AE7" i="2"/>
  <c r="O222" i="2"/>
  <c r="O214" i="2"/>
  <c r="AE63" i="2"/>
  <c r="AF55" i="2"/>
  <c r="AF110" i="2"/>
  <c r="AE110" i="2"/>
  <c r="O348" i="2"/>
  <c r="AE55" i="2"/>
  <c r="AE86" i="2"/>
  <c r="AE163" i="2"/>
  <c r="AE120" i="2"/>
  <c r="AE40" i="2"/>
  <c r="AF86" i="2"/>
  <c r="AF101" i="2"/>
  <c r="AE90" i="2"/>
  <c r="O278" i="2"/>
  <c r="O246" i="2"/>
  <c r="O400" i="2"/>
  <c r="O332" i="2"/>
  <c r="AF40" i="2"/>
  <c r="O94" i="2"/>
  <c r="O376" i="2"/>
  <c r="O340" i="2"/>
  <c r="O320" i="2"/>
  <c r="AE168" i="2"/>
  <c r="O293" i="2"/>
  <c r="AE83" i="2"/>
  <c r="O158" i="2"/>
  <c r="O316" i="2"/>
  <c r="O356" i="2"/>
  <c r="O309" i="2"/>
  <c r="O364" i="2"/>
  <c r="O285" i="2"/>
  <c r="O198" i="2"/>
  <c r="AE132" i="2"/>
  <c r="AE81" i="2"/>
  <c r="AF81" i="2"/>
  <c r="AF51" i="2"/>
  <c r="AE108" i="2"/>
  <c r="AE51" i="2"/>
  <c r="O238" i="2"/>
  <c r="O110" i="2"/>
  <c r="O182" i="2"/>
  <c r="AF132" i="2"/>
  <c r="AE106" i="2"/>
  <c r="AF90" i="2"/>
  <c r="O270" i="2"/>
  <c r="O262" i="2"/>
  <c r="O206" i="2"/>
  <c r="O174" i="2"/>
  <c r="AF97" i="2"/>
  <c r="AF144" i="2"/>
  <c r="AF168" i="2"/>
  <c r="O317" i="2"/>
  <c r="O179" i="2"/>
  <c r="AF180" i="2"/>
  <c r="AF116" i="2"/>
  <c r="AE43" i="2"/>
  <c r="AE95" i="2"/>
  <c r="AE152" i="2"/>
  <c r="O118" i="2"/>
  <c r="AE127" i="2"/>
  <c r="AE97" i="2"/>
  <c r="AE100" i="2"/>
  <c r="AF157" i="2"/>
  <c r="AE41" i="2"/>
  <c r="O150" i="2"/>
  <c r="AF43" i="2"/>
  <c r="AF163" i="2"/>
  <c r="AF83" i="2"/>
  <c r="AF94" i="2"/>
  <c r="AE94" i="2"/>
  <c r="O267" i="2"/>
  <c r="AF16" i="2"/>
  <c r="O302" i="2"/>
  <c r="O235" i="2"/>
  <c r="O139" i="2"/>
  <c r="AE59" i="2"/>
  <c r="AF32" i="2"/>
  <c r="AF34" i="2"/>
  <c r="AF27" i="2"/>
  <c r="AE34" i="2"/>
  <c r="AF100" i="2"/>
  <c r="O143" i="2"/>
  <c r="O83" i="2"/>
  <c r="O75" i="2"/>
  <c r="AE27" i="2"/>
  <c r="AE65" i="2"/>
  <c r="AF150" i="2"/>
  <c r="AE147" i="2"/>
  <c r="AE103" i="2"/>
  <c r="AE162" i="2"/>
  <c r="AE30" i="2"/>
  <c r="AE175" i="2"/>
  <c r="AE24" i="2"/>
  <c r="AF68" i="2"/>
  <c r="AF103" i="2"/>
  <c r="O389" i="2"/>
  <c r="O286" i="2"/>
  <c r="O171" i="2"/>
  <c r="O19" i="2"/>
  <c r="O195" i="2"/>
  <c r="O147" i="2"/>
  <c r="O203" i="2"/>
  <c r="O275" i="2"/>
  <c r="AF133" i="2"/>
  <c r="AE10" i="2"/>
  <c r="AE33" i="2"/>
  <c r="AF30" i="2"/>
  <c r="AF33" i="2"/>
  <c r="AF65" i="2"/>
  <c r="AF147" i="2"/>
  <c r="O67" i="2"/>
  <c r="O43" i="2"/>
  <c r="O325" i="2"/>
  <c r="O283" i="2"/>
  <c r="O51" i="2"/>
  <c r="O27" i="2"/>
  <c r="AF39" i="2"/>
  <c r="AF8" i="2"/>
  <c r="O211" i="2"/>
  <c r="O91" i="2"/>
  <c r="AF135" i="2"/>
  <c r="AE73" i="2"/>
  <c r="AF95" i="2"/>
  <c r="O243" i="2"/>
  <c r="O219" i="2"/>
  <c r="O155" i="2"/>
  <c r="AE153" i="2"/>
  <c r="O15" i="2"/>
  <c r="AE68" i="2"/>
  <c r="O111" i="2"/>
  <c r="AE8" i="2"/>
  <c r="AF152" i="2"/>
  <c r="AF38" i="2"/>
  <c r="AF127" i="2"/>
  <c r="AF31" i="2"/>
  <c r="AF73" i="2"/>
  <c r="AE135" i="2"/>
  <c r="AE48" i="2"/>
  <c r="O259" i="2"/>
  <c r="AE31" i="2"/>
  <c r="O378" i="2"/>
  <c r="AF59" i="2"/>
  <c r="O394" i="2"/>
  <c r="AF36" i="2"/>
  <c r="AE57" i="2"/>
  <c r="AE36" i="2"/>
  <c r="AF176" i="2"/>
  <c r="AE47" i="2"/>
  <c r="O426" i="2"/>
  <c r="O117" i="2"/>
  <c r="O14" i="2"/>
  <c r="O370" i="2"/>
  <c r="O429" i="2"/>
  <c r="O61" i="2"/>
  <c r="O410" i="2"/>
  <c r="O13" i="2"/>
  <c r="AE183" i="2"/>
  <c r="AE91" i="2"/>
  <c r="AE116" i="2"/>
  <c r="AE14" i="2"/>
  <c r="AE50" i="2"/>
  <c r="AF183" i="2"/>
  <c r="AF50" i="2"/>
  <c r="AF91" i="2"/>
  <c r="O101" i="2"/>
  <c r="O125" i="2"/>
  <c r="O386" i="2"/>
  <c r="O374" i="2"/>
  <c r="O299" i="2"/>
  <c r="O422" i="2"/>
  <c r="O418" i="2"/>
  <c r="O29" i="2"/>
  <c r="AE16" i="2"/>
  <c r="AF178" i="2"/>
  <c r="AE173" i="2"/>
  <c r="AF187" i="2"/>
  <c r="AF173" i="2"/>
  <c r="O408" i="2"/>
  <c r="O330" i="2"/>
  <c r="O413" i="2"/>
  <c r="AE187" i="2"/>
  <c r="AE184" i="2"/>
  <c r="AE85" i="2"/>
  <c r="AF61" i="2"/>
  <c r="AE17" i="2"/>
  <c r="AF25" i="2"/>
  <c r="O397" i="2"/>
  <c r="AF19" i="2"/>
  <c r="AE146" i="2"/>
  <c r="AE109" i="2"/>
  <c r="O133" i="2"/>
  <c r="O433" i="2"/>
  <c r="AE182" i="2"/>
  <c r="AF57" i="2"/>
  <c r="AF48" i="2"/>
  <c r="AF21" i="2"/>
  <c r="AF79" i="2"/>
  <c r="AE144" i="2"/>
  <c r="AF182" i="2"/>
  <c r="AE21" i="2"/>
  <c r="AE178" i="2"/>
  <c r="O53" i="2"/>
  <c r="O37" i="2"/>
  <c r="AC155" i="2"/>
  <c r="AC117" i="2"/>
  <c r="O333" i="2"/>
  <c r="O229" i="2"/>
  <c r="AC120" i="2"/>
  <c r="AC130" i="2"/>
  <c r="AC27" i="2"/>
  <c r="AE157" i="2"/>
  <c r="AE133" i="2"/>
  <c r="AE102" i="2"/>
  <c r="AE69" i="2"/>
  <c r="AE39" i="2"/>
  <c r="AE150" i="2"/>
  <c r="AE32" i="2"/>
  <c r="AE12" i="2"/>
  <c r="AF66" i="2"/>
  <c r="AF23" i="2"/>
  <c r="AF52" i="2"/>
  <c r="AE101" i="2"/>
  <c r="AE176" i="2"/>
  <c r="AF69" i="2"/>
  <c r="AF134" i="2"/>
  <c r="AF10" i="2"/>
  <c r="AF153" i="2"/>
  <c r="AE19" i="2"/>
  <c r="AE61" i="2"/>
  <c r="AE13" i="2"/>
  <c r="AE45" i="2"/>
  <c r="AF12" i="2"/>
  <c r="AE66" i="2"/>
  <c r="AC162" i="2"/>
  <c r="AC114" i="2"/>
  <c r="AC107" i="2"/>
  <c r="AC70" i="2"/>
  <c r="AC179" i="2"/>
  <c r="AC168" i="2"/>
  <c r="AC129" i="2"/>
  <c r="AC35" i="2"/>
  <c r="AC110" i="2"/>
  <c r="AC19" i="2"/>
  <c r="AE96" i="2"/>
  <c r="AE98" i="2"/>
  <c r="AF109" i="2"/>
  <c r="AE53" i="2"/>
  <c r="AF45" i="2"/>
  <c r="O54" i="2"/>
  <c r="AC127" i="2"/>
  <c r="AF146" i="2"/>
  <c r="AF118" i="2"/>
  <c r="AE60" i="2"/>
  <c r="AF37" i="2"/>
  <c r="AE25" i="2"/>
  <c r="AF13" i="2"/>
  <c r="AF60" i="2"/>
  <c r="AE134" i="2"/>
  <c r="AF175" i="2"/>
  <c r="AF85" i="2"/>
  <c r="AF104" i="2"/>
  <c r="AF14" i="2"/>
  <c r="AE38" i="2"/>
  <c r="AF17" i="2"/>
  <c r="AF53" i="2"/>
  <c r="AF41" i="2"/>
  <c r="AF184" i="2"/>
  <c r="O197" i="2"/>
  <c r="O421" i="2"/>
  <c r="O78" i="2"/>
  <c r="O141" i="2"/>
  <c r="O432" i="2"/>
  <c r="O86" i="2"/>
  <c r="O338" i="2"/>
  <c r="O70" i="2"/>
  <c r="AC109" i="2"/>
  <c r="AC63" i="2"/>
  <c r="AC44" i="2"/>
  <c r="AC154" i="2"/>
  <c r="AC108" i="2"/>
  <c r="AC89" i="2"/>
  <c r="AC91" i="2"/>
  <c r="AE44" i="2"/>
  <c r="AE64" i="2"/>
  <c r="AF72" i="2"/>
  <c r="AE139" i="2"/>
  <c r="AE54" i="2"/>
  <c r="AF125" i="2"/>
  <c r="AE6" i="2"/>
  <c r="AE125" i="2"/>
  <c r="O93" i="2"/>
  <c r="O245" i="2"/>
  <c r="AE79" i="2"/>
  <c r="AE72" i="2"/>
  <c r="AF44" i="2"/>
  <c r="AF113" i="2"/>
  <c r="AF139" i="2"/>
  <c r="O157" i="2"/>
  <c r="O107" i="2"/>
  <c r="O22" i="2"/>
  <c r="O11" i="2"/>
  <c r="AF117" i="2"/>
  <c r="AE180" i="2"/>
  <c r="AF155" i="2"/>
  <c r="O30" i="2"/>
  <c r="O131" i="2"/>
  <c r="O253" i="2"/>
  <c r="O221" i="2"/>
  <c r="AE155" i="2"/>
  <c r="AE23" i="2"/>
  <c r="AE159" i="2"/>
  <c r="AF96" i="2"/>
  <c r="AE117" i="2"/>
  <c r="AE37" i="2"/>
  <c r="AE52" i="2"/>
  <c r="O165" i="2"/>
  <c r="O77" i="2"/>
  <c r="O205" i="2"/>
  <c r="O46" i="2"/>
  <c r="O354" i="2"/>
  <c r="O416" i="2"/>
  <c r="O142" i="2"/>
  <c r="O392" i="2"/>
  <c r="O424" i="2"/>
  <c r="O134" i="2"/>
  <c r="O181" i="2"/>
  <c r="O261" i="2"/>
  <c r="O322" i="2"/>
  <c r="O314" i="2"/>
  <c r="O189" i="2"/>
  <c r="O269" i="2"/>
  <c r="O405" i="2"/>
  <c r="O431" i="2"/>
  <c r="AE122" i="2"/>
  <c r="AF177" i="2"/>
  <c r="AF62" i="2"/>
  <c r="O434" i="2"/>
  <c r="AE62" i="2"/>
  <c r="AE99" i="2"/>
  <c r="AF5" i="2"/>
  <c r="AF70" i="2"/>
  <c r="AF119" i="2"/>
  <c r="AF80" i="2"/>
  <c r="O115" i="2"/>
  <c r="O69" i="2"/>
  <c r="AE78" i="2"/>
  <c r="AE76" i="2"/>
  <c r="AF76" i="2"/>
  <c r="AE113" i="2"/>
  <c r="AE46" i="2"/>
  <c r="AE118" i="2"/>
  <c r="AF98" i="2"/>
  <c r="AE119" i="2"/>
  <c r="AE177" i="2"/>
  <c r="AE70" i="2"/>
  <c r="O59" i="2"/>
  <c r="AE105" i="2"/>
  <c r="AE143" i="2"/>
  <c r="AF170" i="2"/>
  <c r="AE22" i="2"/>
  <c r="P7" i="6"/>
  <c r="O95" i="2"/>
  <c r="O423" i="2"/>
  <c r="AE49" i="2"/>
  <c r="AE84" i="2"/>
  <c r="AE75" i="2"/>
  <c r="AF22" i="2"/>
  <c r="AF172" i="2"/>
  <c r="AF49" i="2"/>
  <c r="AF105" i="2"/>
  <c r="AE130" i="2"/>
  <c r="AE11" i="2"/>
  <c r="AF58" i="2"/>
  <c r="AF47" i="2"/>
  <c r="AF75" i="2"/>
  <c r="AF64" i="2"/>
  <c r="AF11" i="2"/>
  <c r="AF84" i="2"/>
  <c r="AE58" i="2"/>
  <c r="AF88" i="2"/>
  <c r="AF42" i="2"/>
  <c r="AF143" i="2"/>
  <c r="O407" i="2"/>
  <c r="O237" i="2"/>
  <c r="O99" i="2"/>
  <c r="O62" i="2"/>
  <c r="N7" i="6"/>
  <c r="AE88" i="2"/>
  <c r="AE172" i="2"/>
  <c r="AF130" i="2"/>
  <c r="O223" i="2"/>
  <c r="AE77" i="2"/>
  <c r="AE129" i="2"/>
  <c r="AF74" i="2"/>
  <c r="O414" i="2"/>
  <c r="AE179" i="2"/>
  <c r="AE35" i="2"/>
  <c r="AF108" i="2"/>
  <c r="AE29" i="2"/>
  <c r="AF9" i="2"/>
  <c r="AE104" i="2"/>
  <c r="AF129" i="2"/>
  <c r="AF142" i="2"/>
  <c r="AE74" i="2"/>
  <c r="AE92" i="2"/>
  <c r="AF140" i="2"/>
  <c r="AF29" i="2"/>
  <c r="O255" i="2"/>
  <c r="O47" i="2"/>
  <c r="AE142" i="2"/>
  <c r="AE67" i="2"/>
  <c r="AE80" i="2"/>
  <c r="AF28" i="2"/>
  <c r="AF46" i="2"/>
  <c r="AF54" i="2"/>
  <c r="AF92" i="2"/>
  <c r="AF166" i="2"/>
  <c r="AE9" i="2"/>
  <c r="AF35" i="2"/>
  <c r="AF24" i="2"/>
  <c r="AF77" i="2"/>
  <c r="AE170" i="2"/>
  <c r="O277" i="2"/>
  <c r="O251" i="2"/>
  <c r="O190" i="2"/>
  <c r="O166" i="2"/>
  <c r="O109" i="2"/>
  <c r="O307" i="2"/>
  <c r="O187" i="2"/>
  <c r="O163" i="2"/>
  <c r="O126" i="2"/>
  <c r="O402" i="2"/>
  <c r="O385" i="2"/>
  <c r="O105" i="2"/>
  <c r="O362" i="2"/>
  <c r="O102" i="2"/>
  <c r="O298" i="2"/>
  <c r="O294" i="2"/>
  <c r="O291" i="2"/>
  <c r="O85" i="2"/>
  <c r="O265" i="2"/>
  <c r="O159" i="2"/>
  <c r="O303" i="2"/>
  <c r="O297" i="2"/>
  <c r="O281" i="2"/>
  <c r="O191" i="2"/>
  <c r="O121" i="2"/>
  <c r="O89" i="2"/>
  <c r="O9" i="2"/>
  <c r="O154" i="2"/>
  <c r="AE166" i="2"/>
  <c r="O230" i="2"/>
  <c r="O173" i="2"/>
  <c r="O324" i="2"/>
  <c r="O301" i="2"/>
  <c r="O149" i="2"/>
  <c r="O123" i="2"/>
  <c r="O38" i="2"/>
  <c r="O346" i="2"/>
  <c r="AE114" i="2"/>
  <c r="AE140" i="2"/>
  <c r="O35" i="2"/>
  <c r="O45" i="2"/>
  <c r="AF6" i="2"/>
  <c r="O339" i="2"/>
  <c r="O323" i="2"/>
  <c r="O292" i="2"/>
  <c r="O276" i="2"/>
  <c r="O260" i="2"/>
  <c r="O244" i="2"/>
  <c r="O228" i="2"/>
  <c r="O196" i="2"/>
  <c r="O180" i="2"/>
  <c r="O164" i="2"/>
  <c r="O148" i="2"/>
  <c r="O132" i="2"/>
  <c r="O224" i="2"/>
  <c r="O161" i="2"/>
  <c r="O151" i="2"/>
  <c r="O97" i="2"/>
  <c r="O305" i="2"/>
  <c r="O295" i="2"/>
  <c r="O167" i="2"/>
  <c r="O130" i="2"/>
  <c r="AF99" i="2"/>
  <c r="AF122" i="2"/>
  <c r="O31" i="2"/>
  <c r="AE5" i="2"/>
  <c r="AF56" i="2"/>
  <c r="O185" i="2"/>
  <c r="O250" i="2"/>
  <c r="O218" i="2"/>
  <c r="O90" i="2"/>
  <c r="O290" i="2"/>
  <c r="O7" i="2"/>
  <c r="AE169" i="2"/>
  <c r="AF112" i="2"/>
  <c r="AF67" i="2"/>
  <c r="O21" i="2"/>
  <c r="O310" i="2"/>
  <c r="O254" i="2"/>
  <c r="AF20" i="2"/>
  <c r="O384" i="2"/>
  <c r="AF26" i="2"/>
  <c r="O192" i="2"/>
  <c r="O425" i="2"/>
  <c r="O344" i="2"/>
  <c r="AE28" i="2"/>
  <c r="AE20" i="2"/>
  <c r="AF114" i="2"/>
  <c r="AF78" i="2"/>
  <c r="AE18" i="2"/>
  <c r="AE42" i="2"/>
  <c r="AG71" i="2"/>
  <c r="AF18" i="2"/>
  <c r="O213" i="2"/>
  <c r="O227" i="2"/>
  <c r="AG126" i="2"/>
  <c r="O347" i="2"/>
  <c r="O308" i="2"/>
  <c r="O212" i="2"/>
  <c r="O282" i="2"/>
  <c r="O39" i="2"/>
  <c r="O247" i="2"/>
  <c r="Q4" i="2"/>
  <c r="O379" i="2"/>
  <c r="O366" i="2"/>
  <c r="O215" i="2"/>
  <c r="O23" i="2"/>
  <c r="O194" i="2"/>
  <c r="O428" i="2"/>
  <c r="O352" i="2"/>
  <c r="O287" i="2"/>
  <c r="O239" i="2"/>
  <c r="O233" i="2"/>
  <c r="O217" i="2"/>
  <c r="O201" i="2"/>
  <c r="O169" i="2"/>
  <c r="O137" i="2"/>
  <c r="O79" i="2"/>
  <c r="O73" i="2"/>
  <c r="O25" i="2"/>
  <c r="O266" i="2"/>
  <c r="O226" i="2"/>
  <c r="O199" i="2"/>
  <c r="O34" i="2"/>
  <c r="O17" i="2"/>
  <c r="AE186" i="2"/>
  <c r="O279" i="2"/>
  <c r="O114" i="2"/>
  <c r="O55" i="2"/>
  <c r="O390" i="2"/>
  <c r="AF107" i="2"/>
  <c r="O57" i="2"/>
  <c r="O411" i="2"/>
  <c r="O202" i="2"/>
  <c r="O122" i="2"/>
  <c r="O209" i="2"/>
  <c r="O146" i="2"/>
  <c r="P4" i="2"/>
  <c r="O315" i="2"/>
  <c r="O156" i="2"/>
  <c r="O271" i="2"/>
  <c r="O127" i="2"/>
  <c r="O63" i="2"/>
  <c r="AE156" i="2"/>
  <c r="O321" i="2"/>
  <c r="O98" i="2"/>
  <c r="O81" i="2"/>
  <c r="O427" i="2"/>
  <c r="O360" i="2"/>
  <c r="O350" i="2"/>
  <c r="O311" i="2"/>
  <c r="O289" i="2"/>
  <c r="O225" i="2"/>
  <c r="O258" i="2"/>
  <c r="O66" i="2"/>
  <c r="O82" i="2"/>
  <c r="O18" i="2"/>
  <c r="O138" i="2"/>
  <c r="O412" i="2"/>
  <c r="O345" i="2"/>
  <c r="AE7" i="6"/>
  <c r="AD7" i="6"/>
  <c r="AC7" i="6"/>
  <c r="AE181" i="2"/>
  <c r="AE161" i="2"/>
  <c r="O398" i="2"/>
  <c r="O135" i="2"/>
  <c r="O430" i="2"/>
  <c r="O328" i="2"/>
  <c r="O318" i="2"/>
  <c r="O210" i="2"/>
  <c r="O129" i="2"/>
  <c r="O380" i="2"/>
  <c r="O87" i="2"/>
  <c r="O358" i="2"/>
  <c r="O306" i="2"/>
  <c r="AC77" i="2"/>
  <c r="AC160" i="2"/>
  <c r="AC67" i="2"/>
  <c r="AE87" i="2"/>
  <c r="AE164" i="2"/>
  <c r="AF188" i="2"/>
  <c r="AC78" i="2"/>
  <c r="O420" i="2"/>
  <c r="O337" i="2"/>
  <c r="O249" i="2"/>
  <c r="O417" i="2"/>
  <c r="O183" i="2"/>
  <c r="O36" i="2"/>
  <c r="O369" i="2"/>
  <c r="O373" i="2"/>
  <c r="AF159" i="2"/>
  <c r="AF82" i="2"/>
  <c r="O326" i="2"/>
  <c r="O331" i="2"/>
  <c r="O300" i="2"/>
  <c r="O268" i="2"/>
  <c r="O220" i="2"/>
  <c r="O188" i="2"/>
  <c r="O172" i="2"/>
  <c r="O124" i="2"/>
  <c r="O92" i="2"/>
  <c r="O359" i="2"/>
  <c r="O327" i="2"/>
  <c r="O168" i="2"/>
  <c r="O64" i="2"/>
  <c r="O382" i="2"/>
  <c r="O74" i="2"/>
  <c r="O26" i="2"/>
  <c r="O336" i="2"/>
  <c r="O50" i="2"/>
  <c r="O33" i="2"/>
  <c r="AF137" i="2"/>
  <c r="AE82" i="2"/>
  <c r="AF169" i="2"/>
  <c r="AE89" i="2"/>
  <c r="AE137" i="2"/>
  <c r="AF156" i="2"/>
  <c r="AC152" i="2"/>
  <c r="AC137" i="2"/>
  <c r="AC115" i="2"/>
  <c r="AE188" i="2"/>
  <c r="O231" i="2"/>
  <c r="AF102" i="2"/>
  <c r="O409" i="2"/>
  <c r="O435" i="2"/>
  <c r="AF138" i="2"/>
  <c r="O273" i="2"/>
  <c r="O113" i="2"/>
  <c r="AF171" i="2"/>
  <c r="AG171" i="2" s="1"/>
  <c r="O10" i="2"/>
  <c r="O436" i="2"/>
  <c r="O241" i="2"/>
  <c r="AF179" i="2"/>
  <c r="AF162" i="2"/>
  <c r="AE160" i="2"/>
  <c r="O274" i="2"/>
  <c r="O20" i="2"/>
  <c r="O388" i="2"/>
  <c r="O263" i="2"/>
  <c r="O234" i="2"/>
  <c r="AE185" i="2"/>
  <c r="AE138" i="2"/>
  <c r="O284" i="2"/>
  <c r="O252" i="2"/>
  <c r="O236" i="2"/>
  <c r="O204" i="2"/>
  <c r="O140" i="2"/>
  <c r="O108" i="2"/>
  <c r="O351" i="2"/>
  <c r="O288" i="2"/>
  <c r="O144" i="2"/>
  <c r="O128" i="2"/>
  <c r="O40" i="2"/>
  <c r="O334" i="2"/>
  <c r="O153" i="2"/>
  <c r="O170" i="2"/>
  <c r="O58" i="2"/>
  <c r="O42" i="2"/>
  <c r="O177" i="2"/>
  <c r="O404" i="2"/>
  <c r="AE107" i="2"/>
  <c r="O162" i="2"/>
  <c r="O28" i="2"/>
  <c r="O12" i="2"/>
  <c r="O377" i="2"/>
  <c r="O8" i="2"/>
  <c r="AF161" i="2"/>
  <c r="O419" i="2"/>
  <c r="O396" i="2"/>
  <c r="O175" i="2"/>
  <c r="O41" i="2"/>
  <c r="O186" i="2"/>
  <c r="O106" i="2"/>
  <c r="O406" i="2"/>
  <c r="O401" i="2"/>
  <c r="O178" i="2"/>
  <c r="O313" i="2"/>
  <c r="O368" i="2"/>
  <c r="O257" i="2"/>
  <c r="O193" i="2"/>
  <c r="O119" i="2"/>
  <c r="O65" i="2"/>
  <c r="O393" i="2"/>
  <c r="O342" i="2"/>
  <c r="O49" i="2"/>
  <c r="O103" i="2"/>
  <c r="AC171" i="2"/>
  <c r="AC128" i="2"/>
  <c r="AC163" i="2"/>
  <c r="AF186" i="2"/>
  <c r="AF164" i="2"/>
  <c r="AF160" i="2"/>
  <c r="AG148" i="2"/>
  <c r="AF89" i="2"/>
  <c r="AE112" i="2"/>
  <c r="AF181" i="2"/>
  <c r="AF87" i="2"/>
  <c r="AF185" i="2"/>
  <c r="O242" i="2"/>
  <c r="O207" i="2"/>
  <c r="O71" i="2"/>
  <c r="O145" i="2"/>
  <c r="O372" i="2"/>
  <c r="O365" i="2"/>
  <c r="O349" i="2"/>
  <c r="O399" i="2"/>
  <c r="AF158" i="2"/>
  <c r="AE158" i="2"/>
  <c r="AF149" i="2"/>
  <c r="AE149" i="2"/>
  <c r="AF141" i="2"/>
  <c r="AE141" i="2"/>
  <c r="AF123" i="2"/>
  <c r="AE123" i="2"/>
  <c r="AF121" i="2"/>
  <c r="AE121" i="2"/>
  <c r="O272" i="2"/>
  <c r="O256" i="2"/>
  <c r="O403" i="2"/>
  <c r="O387" i="2"/>
  <c r="O371" i="2"/>
  <c r="O355" i="2"/>
  <c r="O363" i="2"/>
  <c r="O361" i="2"/>
  <c r="O329" i="2"/>
  <c r="AF165" i="2"/>
  <c r="AE165" i="2"/>
  <c r="AF154" i="2"/>
  <c r="AE154" i="2"/>
  <c r="AF151" i="2"/>
  <c r="AE151" i="2"/>
  <c r="AF145" i="2"/>
  <c r="AE145" i="2"/>
  <c r="AF136" i="2"/>
  <c r="AE136" i="2"/>
  <c r="O304" i="2"/>
  <c r="AE131" i="2"/>
  <c r="AF131" i="2"/>
  <c r="AF128" i="2"/>
  <c r="AE128" i="2"/>
  <c r="O296" i="2"/>
  <c r="O264" i="2"/>
  <c r="O76" i="2"/>
  <c r="O60" i="2"/>
  <c r="O44" i="2"/>
  <c r="O381" i="2"/>
  <c r="O367" i="2"/>
  <c r="O319" i="2"/>
  <c r="O232" i="2"/>
  <c r="O160" i="2"/>
  <c r="O112" i="2"/>
  <c r="O88" i="2"/>
  <c r="O72" i="2"/>
  <c r="O24" i="2"/>
  <c r="O357" i="2"/>
  <c r="O341" i="2"/>
  <c r="O383" i="2"/>
  <c r="O343" i="2"/>
  <c r="O312" i="2"/>
  <c r="AF124" i="2"/>
  <c r="AE124" i="2"/>
  <c r="O280" i="2"/>
  <c r="AF115" i="2"/>
  <c r="AE115" i="2"/>
  <c r="O395" i="2"/>
  <c r="O248" i="2"/>
  <c r="O208" i="2"/>
  <c r="O184" i="2"/>
  <c r="O152" i="2"/>
  <c r="O136" i="2"/>
  <c r="O120" i="2"/>
  <c r="O104" i="2"/>
  <c r="O56" i="2"/>
  <c r="O32" i="2"/>
  <c r="O353" i="2"/>
  <c r="O391" i="2"/>
  <c r="AE167" i="2"/>
  <c r="AF167" i="2"/>
  <c r="O375" i="2"/>
  <c r="AF111" i="2"/>
  <c r="AE111" i="2"/>
  <c r="O116" i="2"/>
  <c r="O100" i="2"/>
  <c r="O84" i="2"/>
  <c r="O68" i="2"/>
  <c r="O52" i="2"/>
  <c r="O335" i="2"/>
  <c r="O240" i="2"/>
  <c r="O216" i="2"/>
  <c r="O200" i="2"/>
  <c r="O176" i="2"/>
  <c r="O96" i="2"/>
  <c r="O80" i="2"/>
  <c r="O48" i="2"/>
  <c r="O16" i="2"/>
  <c r="AG56" i="2" l="1"/>
  <c r="AG26" i="2"/>
  <c r="O379" i="6"/>
  <c r="O359" i="6"/>
  <c r="N320" i="6"/>
  <c r="G320" i="11" s="1"/>
  <c r="O320" i="6"/>
  <c r="P320" i="6"/>
  <c r="P379" i="6"/>
  <c r="O279" i="6"/>
  <c r="P279" i="6"/>
  <c r="N183" i="6"/>
  <c r="G183" i="11" s="1"/>
  <c r="AG15" i="2"/>
  <c r="AG146" i="2"/>
  <c r="AG65" i="2"/>
  <c r="AG106" i="2"/>
  <c r="AG174" i="2"/>
  <c r="AG68" i="2"/>
  <c r="AG93" i="2"/>
  <c r="AG101" i="2"/>
  <c r="AG66" i="2"/>
  <c r="AG135" i="2"/>
  <c r="AG33" i="2"/>
  <c r="AG91" i="2"/>
  <c r="AG157" i="2"/>
  <c r="AG61" i="2"/>
  <c r="AG34" i="2"/>
  <c r="AG110" i="2"/>
  <c r="AG27" i="2"/>
  <c r="AG7" i="2"/>
  <c r="AG103" i="2"/>
  <c r="AG40" i="2"/>
  <c r="AG83" i="2"/>
  <c r="AG90" i="2"/>
  <c r="AG81" i="2"/>
  <c r="AG120" i="2"/>
  <c r="AG55" i="2"/>
  <c r="AG63" i="2"/>
  <c r="AG41" i="2"/>
  <c r="AG163" i="2"/>
  <c r="AG180" i="2"/>
  <c r="AG8" i="2"/>
  <c r="AG95" i="2"/>
  <c r="AG43" i="2"/>
  <c r="AG86" i="2"/>
  <c r="AG147" i="2"/>
  <c r="AG100" i="2"/>
  <c r="AG51" i="2"/>
  <c r="AG97" i="2"/>
  <c r="AG127" i="2"/>
  <c r="AG94" i="2"/>
  <c r="AG152" i="2"/>
  <c r="AG116" i="2"/>
  <c r="AG132" i="2"/>
  <c r="AG168" i="2"/>
  <c r="AG24" i="2"/>
  <c r="AG108" i="2"/>
  <c r="AG162" i="2"/>
  <c r="AG60" i="2"/>
  <c r="AG10" i="2"/>
  <c r="AG39" i="2"/>
  <c r="AG12" i="2"/>
  <c r="AG102" i="2"/>
  <c r="AG150" i="2"/>
  <c r="AG16" i="2"/>
  <c r="AG133" i="2"/>
  <c r="AG31" i="2"/>
  <c r="AG13" i="2"/>
  <c r="AG178" i="2"/>
  <c r="AG175" i="2"/>
  <c r="AG144" i="2"/>
  <c r="AG59" i="2"/>
  <c r="AG30" i="2"/>
  <c r="AG77" i="2"/>
  <c r="AG32" i="2"/>
  <c r="AG57" i="2"/>
  <c r="AG38" i="2"/>
  <c r="AG47" i="2"/>
  <c r="AG184" i="2"/>
  <c r="AG104" i="2"/>
  <c r="AG25" i="2"/>
  <c r="AG53" i="2"/>
  <c r="AG21" i="2"/>
  <c r="AG187" i="2"/>
  <c r="AG173" i="2"/>
  <c r="AG50" i="2"/>
  <c r="AG183" i="2"/>
  <c r="AG36" i="2"/>
  <c r="AG48" i="2"/>
  <c r="AG73" i="2"/>
  <c r="AG19" i="2"/>
  <c r="AG182" i="2"/>
  <c r="AG45" i="2"/>
  <c r="AG176" i="2"/>
  <c r="AG113" i="2"/>
  <c r="AG118" i="2"/>
  <c r="AG52" i="2"/>
  <c r="AG17" i="2"/>
  <c r="AG134" i="2"/>
  <c r="AG109" i="2"/>
  <c r="AG153" i="2"/>
  <c r="AG69" i="2"/>
  <c r="AG85" i="2"/>
  <c r="AG14" i="2"/>
  <c r="AG23" i="2"/>
  <c r="AG79" i="2"/>
  <c r="AG98" i="2"/>
  <c r="AG58" i="2"/>
  <c r="AG96" i="2"/>
  <c r="AG6" i="2"/>
  <c r="AG37" i="2"/>
  <c r="AG44" i="2"/>
  <c r="AG139" i="2"/>
  <c r="AG72" i="2"/>
  <c r="AG125" i="2"/>
  <c r="AG64" i="2"/>
  <c r="AG155" i="2"/>
  <c r="AG54" i="2"/>
  <c r="AG105" i="2"/>
  <c r="AG170" i="2"/>
  <c r="AG159" i="2"/>
  <c r="AG5" i="2"/>
  <c r="AG78" i="2"/>
  <c r="AG117" i="2"/>
  <c r="AG143" i="2"/>
  <c r="AG42" i="2"/>
  <c r="AG22" i="2"/>
  <c r="AG99" i="2"/>
  <c r="AG130" i="2"/>
  <c r="AG88" i="2"/>
  <c r="AG76" i="2"/>
  <c r="AG70" i="2"/>
  <c r="AG80" i="2"/>
  <c r="AG35" i="2"/>
  <c r="AG49" i="2"/>
  <c r="AG119" i="2"/>
  <c r="AG62" i="2"/>
  <c r="AG122" i="2"/>
  <c r="AG177" i="2"/>
  <c r="AG140" i="2"/>
  <c r="AG9" i="2"/>
  <c r="AG46" i="2"/>
  <c r="AG172" i="2"/>
  <c r="AG11" i="2"/>
  <c r="AG84" i="2"/>
  <c r="AG75" i="2"/>
  <c r="AG137" i="2"/>
  <c r="AG169" i="2"/>
  <c r="AG67" i="2"/>
  <c r="AG74" i="2"/>
  <c r="AG129" i="2"/>
  <c r="AG142" i="2"/>
  <c r="AG92" i="2"/>
  <c r="AG29" i="2"/>
  <c r="AG28" i="2"/>
  <c r="AG166" i="2"/>
  <c r="AG179" i="2"/>
  <c r="AG107" i="2"/>
  <c r="AG156" i="2"/>
  <c r="AG114" i="2"/>
  <c r="AG112" i="2"/>
  <c r="AG138" i="2"/>
  <c r="AG20" i="2"/>
  <c r="AG18" i="2"/>
  <c r="AG188" i="2"/>
  <c r="AG160" i="2"/>
  <c r="AG186" i="2"/>
  <c r="AG164" i="2"/>
  <c r="AG161" i="2"/>
  <c r="AG87" i="2"/>
  <c r="AG185" i="2"/>
  <c r="AG89" i="2"/>
  <c r="AG82" i="2"/>
  <c r="AG181" i="2"/>
  <c r="AG167" i="2"/>
  <c r="AG136" i="2"/>
  <c r="AG151" i="2"/>
  <c r="AG154" i="2"/>
  <c r="AG149" i="2"/>
  <c r="AG145" i="2"/>
  <c r="AG121" i="2"/>
  <c r="AG128" i="2"/>
  <c r="O4" i="2"/>
  <c r="AG124" i="2"/>
  <c r="AG165" i="2"/>
  <c r="AG123" i="2"/>
  <c r="AG141" i="2"/>
  <c r="AG115" i="2"/>
  <c r="AG131" i="2"/>
  <c r="AG111" i="2"/>
  <c r="AG158" i="2"/>
  <c r="P183" i="6" l="1"/>
  <c r="O183"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Humberto.carbonell</author>
  </authors>
  <commentList>
    <comment ref="L6" authorId="0" guid="{6670A935-8026-4A26-A3BC-39A73692EFBF}" shapeId="0" xr:uid="{00000000-0006-0000-0000-000001000000}">
      <text>
        <r>
          <rPr>
            <b/>
            <i/>
            <sz val="9"/>
            <color indexed="81"/>
            <rFont val="Tahoma"/>
            <family val="2"/>
          </rPr>
          <t>Humberto.carbonell:</t>
        </r>
        <r>
          <rPr>
            <sz val="9"/>
            <color indexed="81"/>
            <rFont val="Tahoma"/>
            <family val="2"/>
          </rPr>
          <t xml:space="preserve">
A prefeitura desistiu de reprogramar o ptm para o valor de R$581.366,75. Informação em 21/05/2015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sandra.queiroz</author>
    <author>Luiz Henrique da Silva Xavier</author>
    <author>melina.vasconcelos</author>
    <author>anacristina.chagas</author>
    <author>roberta.paiva</author>
    <author>Humberto.carbonell</author>
    <author>luizhenrique.xavier</author>
    <author>bruno pascoal</author>
    <author>ricardo.pansera</author>
    <author>taysa.siqueira</author>
  </authors>
  <commentList>
    <comment ref="E7" authorId="0" guid="{C428503B-7CD3-4F7B-96C4-199EF550FB77}" shapeId="0" xr:uid="{00000000-0006-0000-0400-000001000000}">
      <text>
        <r>
          <rPr>
            <b/>
            <sz val="9"/>
            <color indexed="81"/>
            <rFont val="Tahoma"/>
            <family val="2"/>
          </rPr>
          <t>sandra.queiroz:</t>
        </r>
        <r>
          <rPr>
            <sz val="9"/>
            <color indexed="81"/>
            <rFont val="Tahoma"/>
            <family val="2"/>
          </rPr>
          <t xml:space="preserve">
Nome anterior29/04/2019 PAVIMENTAÇÃO DE RUAS EM PARALELEPÍPEOS NO MUNICÍPIO DE ABREU E LIMA
</t>
        </r>
      </text>
    </comment>
    <comment ref="J7" authorId="1" guid="{D5376610-2648-4D50-8251-854F5343AEC9}" shapeId="0" xr:uid="{00000000-0006-0000-0400-000002000000}">
      <text>
        <r>
          <rPr>
            <b/>
            <sz val="9"/>
            <color indexed="81"/>
            <rFont val="Segoe UI"/>
            <family val="2"/>
          </rPr>
          <t>sandra.queiroz:</t>
        </r>
        <r>
          <rPr>
            <sz val="9"/>
            <color indexed="81"/>
            <rFont val="Segoe UI"/>
            <family val="2"/>
          </rPr>
          <t xml:space="preserve">
Valor anterior: R$ 640.098,55
</t>
        </r>
        <r>
          <rPr>
            <b/>
            <sz val="9"/>
            <color indexed="81"/>
            <rFont val="Segoe UI"/>
            <family val="2"/>
          </rPr>
          <t>sandra.queiroz:</t>
        </r>
        <r>
          <rPr>
            <sz val="9"/>
            <color indexed="81"/>
            <rFont val="Segoe UI"/>
            <family val="2"/>
          </rPr>
          <t xml:space="preserve">
Valor anterior R$ 630.608,78</t>
        </r>
      </text>
    </comment>
    <comment ref="K7" authorId="1" guid="{D85BBB7C-5F31-43C3-BE10-0AE308702D83}" shapeId="0" xr:uid="{00000000-0006-0000-0400-000003000000}">
      <text>
        <r>
          <rPr>
            <b/>
            <sz val="9"/>
            <color indexed="81"/>
            <rFont val="Segoe UI"/>
            <family val="2"/>
          </rPr>
          <t>sandra.queiroz:</t>
        </r>
        <r>
          <rPr>
            <sz val="9"/>
            <color indexed="81"/>
            <rFont val="Segoe UI"/>
            <family val="2"/>
          </rPr>
          <t xml:space="preserve">
Valor anterior: R$ 640.098,55
</t>
        </r>
        <r>
          <rPr>
            <b/>
            <sz val="9"/>
            <color indexed="81"/>
            <rFont val="Segoe UI"/>
            <family val="2"/>
          </rPr>
          <t>sandra.queiroz:</t>
        </r>
        <r>
          <rPr>
            <sz val="9"/>
            <color indexed="81"/>
            <rFont val="Segoe UI"/>
            <family val="2"/>
          </rPr>
          <t xml:space="preserve">
Valor anterior R$ 630.608,78</t>
        </r>
      </text>
    </comment>
    <comment ref="K8" authorId="0" guid="{76809CF0-186F-4A69-A49C-CE6092F567C6}" shapeId="0" xr:uid="{00000000-0006-0000-0400-000004000000}">
      <text>
        <r>
          <rPr>
            <sz val="9"/>
            <color indexed="81"/>
            <rFont val="Tahoma"/>
            <family val="2"/>
          </rPr>
          <t xml:space="preserve">sandra.queiroz:
Valor anterior: R$ 621.142,30
</t>
        </r>
        <r>
          <rPr>
            <b/>
            <sz val="9"/>
            <color indexed="81"/>
            <rFont val="Tahoma"/>
            <family val="2"/>
          </rPr>
          <t>sandra.queiroz:</t>
        </r>
        <r>
          <rPr>
            <sz val="9"/>
            <color indexed="81"/>
            <rFont val="Tahoma"/>
            <family val="2"/>
          </rPr>
          <t xml:space="preserve">
Valor anterior R$ 621.089,14
</t>
        </r>
      </text>
    </comment>
    <comment ref="K15" authorId="0" guid="{5DEDBAA3-30BE-490C-8334-B4FDBF890AA1}" shapeId="0" xr:uid="{00000000-0006-0000-0400-000005000000}">
      <text>
        <r>
          <rPr>
            <b/>
            <sz val="9"/>
            <color indexed="81"/>
            <rFont val="Tahoma"/>
            <family val="2"/>
          </rPr>
          <t>sandra.queiroz:</t>
        </r>
        <r>
          <rPr>
            <sz val="9"/>
            <color indexed="81"/>
            <rFont val="Tahoma"/>
            <family val="2"/>
          </rPr>
          <t xml:space="preserve">
Valor anterior : R$ 905.538,26
</t>
        </r>
      </text>
    </comment>
    <comment ref="J16" authorId="2" guid="{462BA2FB-BE5A-40A4-98E2-830866548749}" shapeId="0" xr:uid="{00000000-0006-0000-0400-000006000000}">
      <text>
        <r>
          <rPr>
            <b/>
            <sz val="9"/>
            <color indexed="81"/>
            <rFont val="Tahoma"/>
            <family val="2"/>
          </rPr>
          <t>melina.vasconcelos:</t>
        </r>
        <r>
          <rPr>
            <sz val="9"/>
            <color indexed="81"/>
            <rFont val="Tahoma"/>
            <family val="2"/>
          </rPr>
          <t xml:space="preserve">
valor anterior: R$ 717.599,22</t>
        </r>
      </text>
    </comment>
    <comment ref="K16" authorId="2" guid="{696A27AB-D535-4714-93C7-FE29FC654E09}" shapeId="0" xr:uid="{00000000-0006-0000-0400-000007000000}">
      <text>
        <r>
          <rPr>
            <b/>
            <sz val="9"/>
            <color indexed="81"/>
            <rFont val="Tahoma"/>
            <family val="2"/>
          </rPr>
          <t>melina.vasconcelos:</t>
        </r>
        <r>
          <rPr>
            <sz val="9"/>
            <color indexed="81"/>
            <rFont val="Tahoma"/>
            <family val="2"/>
          </rPr>
          <t xml:space="preserve">
valor anterior: R$ 711.739,63</t>
        </r>
      </text>
    </comment>
    <comment ref="M16" authorId="2" guid="{2EB26A50-87B6-4BA7-8C51-B3DDD3CFCCAD}" shapeId="0" xr:uid="{00000000-0006-0000-0400-000008000000}">
      <text>
        <r>
          <rPr>
            <b/>
            <sz val="9"/>
            <color indexed="81"/>
            <rFont val="Tahoma"/>
            <family val="2"/>
          </rPr>
          <t>melina.vasconcelos:</t>
        </r>
        <r>
          <rPr>
            <sz val="9"/>
            <color indexed="81"/>
            <rFont val="Tahoma"/>
            <family val="2"/>
          </rPr>
          <t xml:space="preserve">
valor anterior: R$ 5.859,60</t>
        </r>
      </text>
    </comment>
    <comment ref="J17" authorId="2" guid="{12ADA54C-8BA3-4735-8D75-6E4FEE54ABDF}" shapeId="0" xr:uid="{00000000-0006-0000-0400-000009000000}">
      <text>
        <r>
          <rPr>
            <sz val="9"/>
            <color indexed="81"/>
            <rFont val="Tahoma"/>
            <family val="2"/>
          </rPr>
          <t>melina.vasconcelos:
Valor anterior: R$ 91.992,68
valor anterior: R$ 108.968,75</t>
        </r>
      </text>
    </comment>
    <comment ref="K17" authorId="2" guid="{40C81618-0EAD-4624-AF86-A4B6C8A134B4}" shapeId="0" xr:uid="{00000000-0006-0000-0400-00000A000000}">
      <text>
        <r>
          <rPr>
            <sz val="9"/>
            <color indexed="81"/>
            <rFont val="Tahoma"/>
            <family val="2"/>
          </rPr>
          <t>melina.vasconcelos:
Valor anterior: R$ 90.472,32
valor anterior: R$ 90.427,35</t>
        </r>
      </text>
    </comment>
    <comment ref="M17" authorId="2" guid="{046307CF-B804-4F9F-BEA0-ACE289EDD038}" shapeId="0" xr:uid="{00000000-0006-0000-0400-00000B000000}">
      <text>
        <r>
          <rPr>
            <b/>
            <sz val="9"/>
            <color indexed="81"/>
            <rFont val="Tahoma"/>
            <family val="2"/>
          </rPr>
          <t>melina.vasconcelos:</t>
        </r>
        <r>
          <rPr>
            <sz val="9"/>
            <color indexed="81"/>
            <rFont val="Tahoma"/>
            <family val="2"/>
          </rPr>
          <t xml:space="preserve">
valor anterior: R$ 18.541,40</t>
        </r>
      </text>
    </comment>
    <comment ref="P17" authorId="2" guid="{42BBCAFA-2F9D-4785-8CEF-0BA8884A7552}" shapeId="0" xr:uid="{00000000-0006-0000-0400-00000C000000}">
      <text>
        <r>
          <rPr>
            <sz val="9"/>
            <color indexed="81"/>
            <rFont val="Tahoma"/>
            <family val="2"/>
          </rPr>
          <t>melina.vasconcelos:</t>
        </r>
        <r>
          <rPr>
            <sz val="9"/>
            <color indexed="81"/>
            <rFont val="Tahoma"/>
            <family val="2"/>
          </rPr>
          <t xml:space="preserve">
Data anterior: 09/06/2014
</t>
        </r>
      </text>
    </comment>
    <comment ref="J18" authorId="2" guid="{A65F473F-DDA0-4A52-B01A-B26EA491C10C}" shapeId="0" xr:uid="{00000000-0006-0000-0400-00000D000000}">
      <text>
        <r>
          <rPr>
            <sz val="9"/>
            <color indexed="81"/>
            <rFont val="Tahoma"/>
            <family val="2"/>
          </rPr>
          <t>melina.vasconcelos:
Valor anterior: R$ 108.067,71
valor anterior: R$ 105.056,44</t>
        </r>
      </text>
    </comment>
    <comment ref="K18" authorId="2" guid="{AB95C830-FBE8-4653-8EF2-1F021FC54D48}" shapeId="0" xr:uid="{00000000-0006-0000-0400-00000E000000}">
      <text>
        <r>
          <rPr>
            <sz val="9"/>
            <color indexed="81"/>
            <rFont val="Tahoma"/>
            <family val="2"/>
          </rPr>
          <t>melina.vasconcelos:</t>
        </r>
        <r>
          <rPr>
            <sz val="9"/>
            <color indexed="81"/>
            <rFont val="Tahoma"/>
            <family val="2"/>
          </rPr>
          <t xml:space="preserve">
Valor anterior: R$ 102.652,29
</t>
        </r>
      </text>
    </comment>
    <comment ref="M18" authorId="2" guid="{4E9A081C-222B-40BD-A6D0-59C7C896ECB7}" shapeId="0" xr:uid="{00000000-0006-0000-0400-00000F000000}">
      <text>
        <r>
          <rPr>
            <sz val="9"/>
            <color indexed="81"/>
            <rFont val="Tahoma"/>
            <family val="2"/>
          </rPr>
          <t>melina.vasconcelos:
Valor anterior: R$ 5.415,42
valor anterior: R$ 2.399,19</t>
        </r>
      </text>
    </comment>
    <comment ref="P18" authorId="2" guid="{212CE96F-5307-4EEF-BDCC-025E2F7D67FF}" shapeId="0" xr:uid="{00000000-0006-0000-0400-000010000000}">
      <text>
        <r>
          <rPr>
            <sz val="9"/>
            <color indexed="81"/>
            <rFont val="Tahoma"/>
            <family val="2"/>
          </rPr>
          <t>melina.vasconcelos:</t>
        </r>
        <r>
          <rPr>
            <sz val="9"/>
            <color indexed="81"/>
            <rFont val="Tahoma"/>
            <family val="2"/>
          </rPr>
          <t xml:space="preserve">
Sem data anterior
</t>
        </r>
      </text>
    </comment>
    <comment ref="J20" authorId="3" guid="{74014806-34C9-457D-8C4C-465EF35EF014}" shapeId="0" xr:uid="{00000000-0006-0000-0400-000011000000}">
      <text>
        <r>
          <rPr>
            <sz val="9"/>
            <color indexed="81"/>
            <rFont val="Tahoma"/>
            <family val="2"/>
          </rPr>
          <t>anacristina.chagas:</t>
        </r>
        <r>
          <rPr>
            <sz val="9"/>
            <color indexed="81"/>
            <rFont val="Tahoma"/>
            <family val="2"/>
          </rPr>
          <t xml:space="preserve">
Valor anterior 485879,1
</t>
        </r>
      </text>
    </comment>
    <comment ref="K20" authorId="3" guid="{248DE562-5493-4CE2-A936-E19221598067}" shapeId="0" xr:uid="{00000000-0006-0000-0400-000012000000}">
      <text>
        <r>
          <rPr>
            <sz val="9"/>
            <color indexed="81"/>
            <rFont val="Tahoma"/>
            <family val="2"/>
          </rPr>
          <t>anacristina.chagas:</t>
        </r>
        <r>
          <rPr>
            <sz val="9"/>
            <color indexed="81"/>
            <rFont val="Tahoma"/>
            <family val="2"/>
          </rPr>
          <t xml:space="preserve">
Valor anterior 485879,1
</t>
        </r>
      </text>
    </comment>
    <comment ref="J22" authorId="4" guid="{85BBB890-C2D1-4A1B-B2AD-2D6296D82E6F}" shapeId="0" xr:uid="{00000000-0006-0000-0400-000013000000}">
      <text>
        <r>
          <rPr>
            <b/>
            <sz val="9"/>
            <color indexed="81"/>
            <rFont val="Tahoma"/>
            <family val="2"/>
          </rPr>
          <t>roberta.paiva:</t>
        </r>
        <r>
          <rPr>
            <sz val="9"/>
            <color indexed="81"/>
            <rFont val="Tahoma"/>
            <family val="2"/>
          </rPr>
          <t xml:space="preserve">
Valor anterior: R$ 1.404.762,41.
</t>
        </r>
      </text>
    </comment>
    <comment ref="K22" authorId="4" guid="{C6844DC6-DE94-4DF4-8249-5104C35ED737}" shapeId="0" xr:uid="{00000000-0006-0000-0400-000014000000}">
      <text>
        <r>
          <rPr>
            <b/>
            <sz val="9"/>
            <color indexed="81"/>
            <rFont val="Tahoma"/>
            <family val="2"/>
          </rPr>
          <t>roberta.paiva:</t>
        </r>
        <r>
          <rPr>
            <sz val="9"/>
            <color indexed="81"/>
            <rFont val="Tahoma"/>
            <family val="2"/>
          </rPr>
          <t xml:space="preserve">
Valor anterior: R$ 1.358.489,77.
</t>
        </r>
      </text>
    </comment>
    <comment ref="M22" authorId="4" guid="{9075AF12-B893-41FC-8DA1-BC35C4028EA9}" shapeId="0" xr:uid="{00000000-0006-0000-0400-000015000000}">
      <text>
        <r>
          <rPr>
            <b/>
            <sz val="9"/>
            <color indexed="81"/>
            <rFont val="Tahoma"/>
            <family val="2"/>
          </rPr>
          <t>roberta.paiva:</t>
        </r>
        <r>
          <rPr>
            <sz val="9"/>
            <color indexed="81"/>
            <rFont val="Tahoma"/>
            <family val="2"/>
          </rPr>
          <t xml:space="preserve">
Valor anterior: R$ 46.272,63.
</t>
        </r>
      </text>
    </comment>
    <comment ref="H23" authorId="2" guid="{44E194FC-69A6-4EF7-B82B-824DD910547D}" shapeId="0" xr:uid="{00000000-0006-0000-0400-000016000000}">
      <text>
        <r>
          <rPr>
            <sz val="9"/>
            <color indexed="81"/>
            <rFont val="Tahoma"/>
            <family val="2"/>
          </rPr>
          <t>melina.vasconcelos:</t>
        </r>
        <r>
          <rPr>
            <sz val="9"/>
            <color indexed="81"/>
            <rFont val="Tahoma"/>
            <family val="2"/>
          </rPr>
          <t xml:space="preserve">
Data anterior: 01/11/2014
</t>
        </r>
      </text>
    </comment>
    <comment ref="J23" authorId="2" guid="{933D2309-0338-4AF0-BD68-D2B92F60AB4F}" shapeId="0" xr:uid="{00000000-0006-0000-0400-000017000000}">
      <text>
        <r>
          <rPr>
            <sz val="9"/>
            <color indexed="81"/>
            <rFont val="Tahoma"/>
            <family val="2"/>
          </rPr>
          <t xml:space="preserve">melina.vasconcelos
Valor anterior: R$ 361.522,15 
</t>
        </r>
        <r>
          <rPr>
            <b/>
            <sz val="9"/>
            <color indexed="81"/>
            <rFont val="Tahoma"/>
            <family val="2"/>
          </rPr>
          <t>melina.vasconcelos:</t>
        </r>
        <r>
          <rPr>
            <sz val="9"/>
            <color indexed="81"/>
            <rFont val="Tahoma"/>
            <family val="2"/>
          </rPr>
          <t xml:space="preserve">
Valor anterior: R$ 363.246,64
</t>
        </r>
      </text>
    </comment>
    <comment ref="K23" authorId="2" guid="{C60CF64F-EDB3-4F4D-9594-FCFCC3758008}" shapeId="0" xr:uid="{00000000-0006-0000-0400-000018000000}">
      <text>
        <r>
          <rPr>
            <sz val="9"/>
            <color indexed="81"/>
            <rFont val="Tahoma"/>
            <family val="2"/>
          </rPr>
          <t xml:space="preserve">melina.vasconcelos:
Valor anterior: não foi alterado
</t>
        </r>
        <r>
          <rPr>
            <b/>
            <sz val="9"/>
            <color indexed="81"/>
            <rFont val="Tahoma"/>
            <family val="2"/>
          </rPr>
          <t>melina.vasconcelos:</t>
        </r>
        <r>
          <rPr>
            <sz val="9"/>
            <color indexed="81"/>
            <rFont val="Tahoma"/>
            <family val="2"/>
          </rPr>
          <t xml:space="preserve">
Valor anterior: R$ 273.180,08
</t>
        </r>
      </text>
    </comment>
    <comment ref="M23" authorId="2" guid="{F5E3CD5C-6FA4-435C-9615-1235515BE495}" shapeId="0" xr:uid="{00000000-0006-0000-0400-000019000000}">
      <text>
        <r>
          <rPr>
            <sz val="9"/>
            <color indexed="81"/>
            <rFont val="Tahoma"/>
            <family val="2"/>
          </rPr>
          <t xml:space="preserve">melina.vasconcelos:
Valor anterior: R$ 88.342,06
</t>
        </r>
        <r>
          <rPr>
            <b/>
            <sz val="9"/>
            <color indexed="81"/>
            <rFont val="Tahoma"/>
            <family val="2"/>
          </rPr>
          <t>melina.vasconcelos:</t>
        </r>
        <r>
          <rPr>
            <sz val="9"/>
            <color indexed="81"/>
            <rFont val="Tahoma"/>
            <family val="2"/>
          </rPr>
          <t xml:space="preserve">
Valor anterior: R$ 90.065,55
</t>
        </r>
      </text>
    </comment>
    <comment ref="P23" authorId="2" guid="{156220EE-029A-44C3-A2E7-6B916FA2CCC0}" shapeId="0" xr:uid="{00000000-0006-0000-0400-00001A000000}">
      <text>
        <r>
          <rPr>
            <sz val="9"/>
            <color indexed="81"/>
            <rFont val="Tahoma"/>
            <family val="2"/>
          </rPr>
          <t xml:space="preserve">melina.vasconcelos:
Data anterior: 09/06/2014
</t>
        </r>
        <r>
          <rPr>
            <b/>
            <sz val="9"/>
            <color indexed="81"/>
            <rFont val="Tahoma"/>
            <family val="2"/>
          </rPr>
          <t>melina.vasconcelos:</t>
        </r>
        <r>
          <rPr>
            <sz val="9"/>
            <color indexed="81"/>
            <rFont val="Tahoma"/>
            <family val="2"/>
          </rPr>
          <t xml:space="preserve">
Data anterior: 16/05/2016
</t>
        </r>
      </text>
    </comment>
    <comment ref="H25" authorId="2" guid="{D04DD2ED-96F8-4AB5-BAD6-BA2674374C69}" shapeId="0" xr:uid="{00000000-0006-0000-0400-00001B000000}">
      <text>
        <r>
          <rPr>
            <sz val="9"/>
            <color indexed="81"/>
            <rFont val="Tahoma"/>
            <family val="2"/>
          </rPr>
          <t>melina.vasconcelos:</t>
        </r>
        <r>
          <rPr>
            <sz val="9"/>
            <color indexed="81"/>
            <rFont val="Tahoma"/>
            <family val="2"/>
          </rPr>
          <t xml:space="preserve">
Data anterior: 01/12/2014
</t>
        </r>
      </text>
    </comment>
    <comment ref="J25" authorId="2" guid="{4AC46E2D-01F5-4D6F-9812-99760E74C1EC}" shapeId="0" xr:uid="{00000000-0006-0000-0400-00001C000000}">
      <text>
        <r>
          <rPr>
            <sz val="9"/>
            <color indexed="81"/>
            <rFont val="Tahoma"/>
            <family val="2"/>
          </rPr>
          <t xml:space="preserve">melina.vasconcelos:
Valor anterior: R$ 212.114,26
</t>
        </r>
        <r>
          <rPr>
            <b/>
            <sz val="9"/>
            <color indexed="81"/>
            <rFont val="Tahoma"/>
            <family val="2"/>
          </rPr>
          <t>melina.vasconcelos:</t>
        </r>
        <r>
          <rPr>
            <sz val="9"/>
            <color indexed="81"/>
            <rFont val="Tahoma"/>
            <family val="2"/>
          </rPr>
          <t xml:space="preserve">
Valor anterior: R$ 213.8
40,3
</t>
        </r>
      </text>
    </comment>
    <comment ref="K25" authorId="2" guid="{A011B195-9752-4E40-9F93-77D69B55D9CE}" shapeId="0" xr:uid="{00000000-0006-0000-0400-00001D000000}">
      <text>
        <r>
          <rPr>
            <sz val="9"/>
            <color indexed="81"/>
            <rFont val="Tahoma"/>
            <family val="2"/>
          </rPr>
          <t xml:space="preserve">melina.vasconcelos:
Valor anterior: R$ 160.064,35
</t>
        </r>
        <r>
          <rPr>
            <b/>
            <sz val="9"/>
            <color indexed="81"/>
            <rFont val="Tahoma"/>
            <family val="2"/>
          </rPr>
          <t>melina.vasconcelos:</t>
        </r>
        <r>
          <rPr>
            <sz val="9"/>
            <color indexed="81"/>
            <rFont val="Tahoma"/>
            <family val="2"/>
          </rPr>
          <t xml:space="preserve">
Valor anterior: R$ 160.065,9
</t>
        </r>
      </text>
    </comment>
    <comment ref="M25" authorId="2" guid="{1398F643-C775-4D05-B195-C41282958CC6}" shapeId="0" xr:uid="{00000000-0006-0000-0400-00001E000000}">
      <text>
        <r>
          <rPr>
            <sz val="9"/>
            <color indexed="81"/>
            <rFont val="Tahoma"/>
            <family val="2"/>
          </rPr>
          <t xml:space="preserve">melina.vasconcelos:
Valor anterior: R$ 52.049,91
</t>
        </r>
        <r>
          <rPr>
            <b/>
            <sz val="9"/>
            <color indexed="81"/>
            <rFont val="Tahoma"/>
            <family val="2"/>
          </rPr>
          <t>melina.vasconcelos:</t>
        </r>
        <r>
          <rPr>
            <sz val="9"/>
            <color indexed="81"/>
            <rFont val="Tahoma"/>
            <family val="2"/>
          </rPr>
          <t xml:space="preserve">
Valor anterior: R$ 53.774,4
</t>
        </r>
      </text>
    </comment>
    <comment ref="P25" authorId="2" guid="{55F7017E-BA56-498B-85EF-F20533C161EA}" shapeId="0" xr:uid="{00000000-0006-0000-0400-00001F000000}">
      <text>
        <r>
          <rPr>
            <sz val="9"/>
            <color indexed="81"/>
            <rFont val="Tahoma"/>
            <family val="2"/>
          </rPr>
          <t xml:space="preserve">melina.vasconcelos:
Data anterior: 09/06/2014
</t>
        </r>
        <r>
          <rPr>
            <b/>
            <sz val="9"/>
            <color indexed="81"/>
            <rFont val="Tahoma"/>
            <family val="2"/>
          </rPr>
          <t>melina.vasconcelos:</t>
        </r>
        <r>
          <rPr>
            <sz val="9"/>
            <color indexed="81"/>
            <rFont val="Tahoma"/>
            <family val="2"/>
          </rPr>
          <t xml:space="preserve">
Data anterior: 16/05/2016
</t>
        </r>
      </text>
    </comment>
    <comment ref="H26" authorId="2" guid="{478B10E5-8D77-47FC-A1A5-F1843C898A25}" shapeId="0" xr:uid="{00000000-0006-0000-0400-000020000000}">
      <text>
        <r>
          <rPr>
            <b/>
            <sz val="9"/>
            <color indexed="81"/>
            <rFont val="Tahoma"/>
            <family val="2"/>
          </rPr>
          <t>melina.vasconcelos:</t>
        </r>
        <r>
          <rPr>
            <sz val="9"/>
            <color indexed="81"/>
            <rFont val="Tahoma"/>
            <family val="2"/>
          </rPr>
          <t xml:space="preserve">
Data anterior: 01/10/2014
</t>
        </r>
      </text>
    </comment>
    <comment ref="J26" authorId="2" guid="{F61A64AD-FCE7-432E-9C89-D529ED981CEB}" shapeId="0" xr:uid="{00000000-0006-0000-0400-000021000000}">
      <text>
        <r>
          <rPr>
            <b/>
            <sz val="9"/>
            <color indexed="81"/>
            <rFont val="Tahoma"/>
            <family val="2"/>
          </rPr>
          <t>melina.vasconcelos:</t>
        </r>
        <r>
          <rPr>
            <sz val="9"/>
            <color indexed="81"/>
            <rFont val="Tahoma"/>
            <family val="2"/>
          </rPr>
          <t xml:space="preserve">
Valor anterior: R$ 185.531,79
</t>
        </r>
      </text>
    </comment>
    <comment ref="K26" authorId="2" guid="{2E345EE8-8365-4DF6-94FD-EADFE545F704}" shapeId="0" xr:uid="{00000000-0006-0000-0400-000022000000}">
      <text>
        <r>
          <rPr>
            <b/>
            <sz val="9"/>
            <color indexed="81"/>
            <rFont val="Tahoma"/>
            <family val="2"/>
          </rPr>
          <t>melina.vasconcelos:</t>
        </r>
        <r>
          <rPr>
            <sz val="9"/>
            <color indexed="81"/>
            <rFont val="Tahoma"/>
            <family val="2"/>
          </rPr>
          <t xml:space="preserve">
Mesmo valor anterior
</t>
        </r>
      </text>
    </comment>
    <comment ref="M26" authorId="2" guid="{39881564-A429-4205-87A9-53A2BC4FA6AD}" shapeId="0" xr:uid="{00000000-0006-0000-0400-000023000000}">
      <text>
        <r>
          <rPr>
            <b/>
            <sz val="9"/>
            <color indexed="81"/>
            <rFont val="Tahoma"/>
            <family val="2"/>
          </rPr>
          <t>melina.vasconcelos:</t>
        </r>
        <r>
          <rPr>
            <sz val="9"/>
            <color indexed="81"/>
            <rFont val="Tahoma"/>
            <family val="2"/>
          </rPr>
          <t xml:space="preserve">
Valor anterior: R$ 36.1
64,00
</t>
        </r>
      </text>
    </comment>
    <comment ref="P26" authorId="2" guid="{02D20ED2-7D12-4BE9-8B7E-29A409E5CBB7}" shapeId="0" xr:uid="{00000000-0006-0000-0400-000024000000}">
      <text>
        <r>
          <rPr>
            <b/>
            <sz val="9"/>
            <color indexed="81"/>
            <rFont val="Tahoma"/>
            <family val="2"/>
          </rPr>
          <t>melina.vasconcelos:</t>
        </r>
        <r>
          <rPr>
            <sz val="9"/>
            <color indexed="81"/>
            <rFont val="Tahoma"/>
            <family val="2"/>
          </rPr>
          <t xml:space="preserve">
Data anterior: 09/06/2014
</t>
        </r>
      </text>
    </comment>
    <comment ref="J27" authorId="5" guid="{0CF8A80E-367E-4424-96FF-CAAD63E3B46A}" shapeId="0" xr:uid="{00000000-0006-0000-0400-000025000000}">
      <text>
        <r>
          <rPr>
            <b/>
            <sz val="9"/>
            <color indexed="81"/>
            <rFont val="Tahoma"/>
            <family val="2"/>
          </rPr>
          <t>Humberto.carbonell:</t>
        </r>
        <r>
          <rPr>
            <sz val="9"/>
            <color indexed="81"/>
            <rFont val="Tahoma"/>
            <family val="2"/>
          </rPr>
          <t xml:space="preserve">
VALOR ANTERIOR18/06/2018:R$ 1.150.850,73
</t>
        </r>
        <r>
          <rPr>
            <b/>
            <sz val="9"/>
            <color indexed="81"/>
            <rFont val="Tahoma"/>
            <family val="2"/>
          </rPr>
          <t>humberto.carbonell:</t>
        </r>
        <r>
          <rPr>
            <sz val="9"/>
            <color indexed="81"/>
            <rFont val="Tahoma"/>
            <family val="2"/>
          </rPr>
          <t xml:space="preserve">
VALOR ANTERIOR 1.265.104,81
</t>
        </r>
      </text>
    </comment>
    <comment ref="K27" authorId="5" guid="{3A3A573B-D4D4-491A-8A6E-D3064ACECE58}" shapeId="0" xr:uid="{00000000-0006-0000-0400-000026000000}">
      <text>
        <r>
          <rPr>
            <b/>
            <sz val="9"/>
            <color indexed="81"/>
            <rFont val="Tahoma"/>
            <family val="2"/>
          </rPr>
          <t>Humberto.carbonell:</t>
        </r>
        <r>
          <rPr>
            <sz val="9"/>
            <color indexed="81"/>
            <rFont val="Tahoma"/>
            <family val="2"/>
          </rPr>
          <t xml:space="preserve">
VALOR ANTERIOR18/06/2018:R$ 1.150.850,73
</t>
        </r>
        <r>
          <rPr>
            <b/>
            <sz val="9"/>
            <color indexed="81"/>
            <rFont val="Tahoma"/>
            <family val="2"/>
          </rPr>
          <t>humberto.carbonell:</t>
        </r>
        <r>
          <rPr>
            <sz val="9"/>
            <color indexed="81"/>
            <rFont val="Tahoma"/>
            <family val="2"/>
          </rPr>
          <t xml:space="preserve">
VALOR ANTERIOR 1.265.104,81
</t>
        </r>
      </text>
    </comment>
    <comment ref="K28" authorId="5" guid="{30970E60-5240-4387-8CDF-D7865CA75B99}" shapeId="0" xr:uid="{00000000-0006-0000-0400-000027000000}">
      <text>
        <r>
          <rPr>
            <b/>
            <sz val="9"/>
            <color indexed="81"/>
            <rFont val="Tahoma"/>
            <family val="2"/>
          </rPr>
          <t>Humberto.carbonell:</t>
        </r>
        <r>
          <rPr>
            <sz val="9"/>
            <color indexed="81"/>
            <rFont val="Tahoma"/>
            <family val="2"/>
          </rPr>
          <t xml:space="preserve">
VALOR ANTERIOR : R$ 180.021,93
</t>
        </r>
        <r>
          <rPr>
            <sz val="9"/>
            <color indexed="81"/>
            <rFont val="Tahoma"/>
            <family val="2"/>
          </rPr>
          <t xml:space="preserve">
</t>
        </r>
      </text>
    </comment>
    <comment ref="J29" authorId="5" guid="{285E91C1-A008-45C5-AFDA-E0331EB15617}" shapeId="0" xr:uid="{00000000-0006-0000-0400-000028000000}">
      <text>
        <r>
          <rPr>
            <b/>
            <sz val="9"/>
            <color indexed="81"/>
            <rFont val="Tahoma"/>
            <family val="2"/>
          </rPr>
          <t>Humberto.carbonell:</t>
        </r>
        <r>
          <rPr>
            <sz val="9"/>
            <color indexed="81"/>
            <rFont val="Tahoma"/>
            <family val="2"/>
          </rPr>
          <t xml:space="preserve">
VALOR ANTERIOR  R$18.925,79
</t>
        </r>
      </text>
    </comment>
    <comment ref="K29" authorId="5" guid="{3C6EFF3E-908F-449D-807B-7DA1568F2F81}" shapeId="0" xr:uid="{00000000-0006-0000-0400-000029000000}">
      <text>
        <r>
          <rPr>
            <b/>
            <sz val="9"/>
            <color indexed="81"/>
            <rFont val="Tahoma"/>
            <family val="2"/>
          </rPr>
          <t>Humberto.carbonell:</t>
        </r>
        <r>
          <rPr>
            <sz val="9"/>
            <color indexed="81"/>
            <rFont val="Tahoma"/>
            <family val="2"/>
          </rPr>
          <t xml:space="preserve">
VALOR ANTERIOR  R$18.925,79
</t>
        </r>
        <r>
          <rPr>
            <sz val="9"/>
            <color indexed="81"/>
            <rFont val="Tahoma"/>
            <family val="2"/>
          </rPr>
          <t xml:space="preserve">
</t>
        </r>
      </text>
    </comment>
    <comment ref="H30" authorId="2" guid="{671764BD-0585-44C4-ABE7-9CF4B3F27EDF}" shapeId="0" xr:uid="{00000000-0006-0000-0400-00002A000000}">
      <text>
        <r>
          <rPr>
            <sz val="9"/>
            <color indexed="81"/>
            <rFont val="Tahoma"/>
            <family val="2"/>
          </rPr>
          <t>melina.vasconcelos:</t>
        </r>
        <r>
          <rPr>
            <sz val="9"/>
            <color indexed="81"/>
            <rFont val="Tahoma"/>
            <family val="2"/>
          </rPr>
          <t xml:space="preserve">
Data anterior: 30/04/2015
</t>
        </r>
      </text>
    </comment>
    <comment ref="K30" authorId="2" guid="{D2891ACC-1514-42DA-8362-0E2F57D374E4}" shapeId="0" xr:uid="{00000000-0006-0000-0400-00002B000000}">
      <text>
        <r>
          <rPr>
            <sz val="9"/>
            <color indexed="81"/>
            <rFont val="Tahoma"/>
            <family val="2"/>
          </rPr>
          <t>melina.vasconcelos:</t>
        </r>
        <r>
          <rPr>
            <sz val="9"/>
            <color indexed="81"/>
            <rFont val="Tahoma"/>
            <family val="2"/>
          </rPr>
          <t xml:space="preserve">
Valor anterior: R$ 460.026,69
</t>
        </r>
      </text>
    </comment>
    <comment ref="M30" authorId="2" guid="{1108DA5F-E2DA-4A9D-B13F-611F20BD3C43}" shapeId="0" xr:uid="{00000000-0006-0000-0400-00002C000000}">
      <text>
        <r>
          <rPr>
            <sz val="9"/>
            <color indexed="81"/>
            <rFont val="Tahoma"/>
            <family val="2"/>
          </rPr>
          <t>melina.vasconcelos:</t>
        </r>
        <r>
          <rPr>
            <sz val="9"/>
            <color indexed="81"/>
            <rFont val="Tahoma"/>
            <family val="2"/>
          </rPr>
          <t xml:space="preserve">
Valor anterior: R$ 15.180,35
</t>
        </r>
      </text>
    </comment>
    <comment ref="P30" authorId="2" guid="{2F62D29B-94B5-4F04-B857-8AFCCB8E444E}" shapeId="0" xr:uid="{00000000-0006-0000-0400-00002D000000}">
      <text>
        <r>
          <rPr>
            <sz val="9"/>
            <color indexed="81"/>
            <rFont val="Tahoma"/>
            <family val="2"/>
          </rPr>
          <t>melina.vasconcelos:</t>
        </r>
        <r>
          <rPr>
            <sz val="9"/>
            <color indexed="81"/>
            <rFont val="Tahoma"/>
            <family val="2"/>
          </rPr>
          <t xml:space="preserve">
Data anterior: R$ 09/06/2014
</t>
        </r>
      </text>
    </comment>
    <comment ref="H31" authorId="2" guid="{C0DDBEDD-C124-478D-A887-A16D81A703D1}" shapeId="0" xr:uid="{00000000-0006-0000-0400-00002E000000}">
      <text>
        <r>
          <rPr>
            <sz val="9"/>
            <color indexed="81"/>
            <rFont val="Tahoma"/>
            <family val="2"/>
          </rPr>
          <t>melina.vasconcelos:</t>
        </r>
        <r>
          <rPr>
            <sz val="9"/>
            <color indexed="81"/>
            <rFont val="Tahoma"/>
            <family val="2"/>
          </rPr>
          <t xml:space="preserve">
Data anterior: R$ 30/04/2015
</t>
        </r>
      </text>
    </comment>
    <comment ref="J31" authorId="2" guid="{652F25A8-D134-4BBF-A852-1D1082AF5D77}" shapeId="0" xr:uid="{00000000-0006-0000-0400-00002F000000}">
      <text>
        <r>
          <rPr>
            <sz val="9"/>
            <color indexed="81"/>
            <rFont val="Tahoma"/>
            <family val="2"/>
          </rPr>
          <t>melina.vasconcelos:</t>
        </r>
        <r>
          <rPr>
            <sz val="9"/>
            <color indexed="81"/>
            <rFont val="Tahoma"/>
            <family val="2"/>
          </rPr>
          <t xml:space="preserve">
Valor anterior: R$ 273.394,76
</t>
        </r>
      </text>
    </comment>
    <comment ref="K31" authorId="2" guid="{71B262DF-FF12-4E13-B107-A18793138760}" shapeId="0" xr:uid="{00000000-0006-0000-0400-000030000000}">
      <text>
        <r>
          <rPr>
            <sz val="9"/>
            <color indexed="81"/>
            <rFont val="Tahoma"/>
            <family val="2"/>
          </rPr>
          <t>melina.vasconcelos:</t>
        </r>
        <r>
          <rPr>
            <sz val="9"/>
            <color indexed="81"/>
            <rFont val="Tahoma"/>
            <family val="2"/>
          </rPr>
          <t xml:space="preserve">
Valor anterior: R$ 273.394,76
</t>
        </r>
      </text>
    </comment>
    <comment ref="P31" authorId="2" guid="{AC05AA8B-79EF-427D-9B98-4AC3EABE6445}" shapeId="0" xr:uid="{00000000-0006-0000-0400-000031000000}">
      <text>
        <r>
          <rPr>
            <sz val="9"/>
            <color indexed="81"/>
            <rFont val="Tahoma"/>
            <family val="2"/>
          </rPr>
          <t>melina.vasconcelos:</t>
        </r>
        <r>
          <rPr>
            <sz val="9"/>
            <color indexed="81"/>
            <rFont val="Tahoma"/>
            <family val="2"/>
          </rPr>
          <t xml:space="preserve">
Data anterior: R$ 09/06/2014
</t>
        </r>
      </text>
    </comment>
    <comment ref="J32" authorId="2" guid="{A670C885-829E-4589-8279-428E059F6F3E}" shapeId="0" xr:uid="{00000000-0006-0000-0400-000032000000}">
      <text>
        <r>
          <rPr>
            <sz val="9"/>
            <color indexed="81"/>
            <rFont val="Tahoma"/>
            <family val="2"/>
          </rPr>
          <t>melina.vasconcelos:</t>
        </r>
        <r>
          <rPr>
            <sz val="9"/>
            <color indexed="81"/>
            <rFont val="Tahoma"/>
            <family val="2"/>
          </rPr>
          <t xml:space="preserve">
Valor anterior: R$ 172.238,41
</t>
        </r>
      </text>
    </comment>
    <comment ref="K32" authorId="2" guid="{CC742D67-E7F8-4454-BB45-8425AB285C09}" shapeId="0" xr:uid="{00000000-0006-0000-0400-000033000000}">
      <text>
        <r>
          <rPr>
            <sz val="9"/>
            <color indexed="81"/>
            <rFont val="Tahoma"/>
            <family val="2"/>
          </rPr>
          <t>melina.vasconcelos:</t>
        </r>
        <r>
          <rPr>
            <sz val="9"/>
            <color indexed="81"/>
            <rFont val="Tahoma"/>
            <family val="2"/>
          </rPr>
          <t xml:space="preserve">
Valor anterior: R$ 172.238,41
</t>
        </r>
      </text>
    </comment>
    <comment ref="P32" authorId="2" guid="{166B51C3-DCB4-4D0B-8951-7D950C300F0D}" shapeId="0" xr:uid="{00000000-0006-0000-0400-000034000000}">
      <text>
        <r>
          <rPr>
            <sz val="9"/>
            <color indexed="81"/>
            <rFont val="Tahoma"/>
            <family val="2"/>
          </rPr>
          <t>melina.vasconcelos:</t>
        </r>
        <r>
          <rPr>
            <sz val="9"/>
            <color indexed="81"/>
            <rFont val="Tahoma"/>
            <family val="2"/>
          </rPr>
          <t xml:space="preserve">
Data anterior: 09/06/2014
</t>
        </r>
      </text>
    </comment>
    <comment ref="J33" authorId="3" guid="{6E59EA9C-AC8A-4AD8-BC63-4CEC4C394A5F}" shapeId="0" xr:uid="{00000000-0006-0000-0400-000035000000}">
      <text>
        <r>
          <rPr>
            <sz val="9"/>
            <color indexed="81"/>
            <rFont val="Tahoma"/>
            <family val="2"/>
          </rPr>
          <t>anacristina.chagas:</t>
        </r>
        <r>
          <rPr>
            <sz val="9"/>
            <color indexed="81"/>
            <rFont val="Tahoma"/>
            <family val="2"/>
          </rPr>
          <t xml:space="preserve">
Anterior 336670,75
</t>
        </r>
      </text>
    </comment>
    <comment ref="K33" authorId="3" guid="{24A476BB-0D69-4DCB-86CA-5DE1222354E6}" shapeId="0" xr:uid="{00000000-0006-0000-0400-000036000000}">
      <text>
        <r>
          <rPr>
            <sz val="9"/>
            <color indexed="81"/>
            <rFont val="Tahoma"/>
            <family val="2"/>
          </rPr>
          <t>anacristina.chagas:</t>
        </r>
        <r>
          <rPr>
            <sz val="9"/>
            <color indexed="81"/>
            <rFont val="Tahoma"/>
            <family val="2"/>
          </rPr>
          <t xml:space="preserve">
Anterior 336670,75
</t>
        </r>
      </text>
    </comment>
    <comment ref="K34" authorId="0" guid="{2973564F-DE23-45F8-A290-81BFEEA16247}" shapeId="0" xr:uid="{00000000-0006-0000-0400-000037000000}">
      <text>
        <r>
          <rPr>
            <sz val="9"/>
            <color indexed="81"/>
            <rFont val="Tahoma"/>
            <family val="2"/>
          </rPr>
          <t>sandra.queiroz:</t>
        </r>
        <r>
          <rPr>
            <sz val="9"/>
            <color indexed="81"/>
            <rFont val="Tahoma"/>
            <family val="2"/>
          </rPr>
          <t xml:space="preserve">
Valor anterior: R$ 315.029,63
</t>
        </r>
      </text>
    </comment>
    <comment ref="M34" authorId="0" guid="{C56D91ED-AF30-433C-9969-FE1FC699D74B}" shapeId="0" xr:uid="{00000000-0006-0000-0400-000038000000}">
      <text>
        <r>
          <rPr>
            <sz val="9"/>
            <color indexed="81"/>
            <rFont val="Tahoma"/>
            <family val="2"/>
          </rPr>
          <t>sandra.queiroz:</t>
        </r>
        <r>
          <rPr>
            <sz val="9"/>
            <color indexed="81"/>
            <rFont val="Tahoma"/>
            <family val="2"/>
          </rPr>
          <t xml:space="preserve">
Antes não havia contrapartida
</t>
        </r>
      </text>
    </comment>
    <comment ref="E38" authorId="0" guid="{CD7C8E3D-BB28-4E86-94EA-273E1931F907}" shapeId="0" xr:uid="{00000000-0006-0000-0400-000039000000}">
      <text>
        <r>
          <rPr>
            <b/>
            <sz val="9"/>
            <color indexed="81"/>
            <rFont val="Tahoma"/>
            <family val="2"/>
          </rPr>
          <t>sandra.queiroz:</t>
        </r>
        <r>
          <rPr>
            <sz val="9"/>
            <color indexed="81"/>
            <rFont val="Tahoma"/>
            <family val="2"/>
          </rPr>
          <t xml:space="preserve">
PTM anterior : DESENVOLVIMENTO E URBANIZAÇÃO
</t>
        </r>
      </text>
    </comment>
    <comment ref="K38" authorId="0" guid="{A13C3B56-2DD1-4502-8BB1-72A9EF0B21E8}" shapeId="0" xr:uid="{00000000-0006-0000-0400-00003A000000}">
      <text>
        <r>
          <rPr>
            <sz val="9"/>
            <color indexed="81"/>
            <rFont val="Tahoma"/>
            <family val="2"/>
          </rPr>
          <t>sandra.queiroz:</t>
        </r>
        <r>
          <rPr>
            <sz val="9"/>
            <color indexed="81"/>
            <rFont val="Tahoma"/>
            <family val="2"/>
          </rPr>
          <t xml:space="preserve">
Valor anterior: R$ 904.287,04
</t>
        </r>
      </text>
    </comment>
    <comment ref="M38" authorId="0" guid="{6982B2E0-3BCB-4D29-9AD1-4F8F04DB7893}" shapeId="0" xr:uid="{00000000-0006-0000-0400-00003B000000}">
      <text>
        <r>
          <rPr>
            <sz val="9"/>
            <color indexed="81"/>
            <rFont val="Tahoma"/>
            <family val="2"/>
          </rPr>
          <t>sandra.queiroz:</t>
        </r>
        <r>
          <rPr>
            <sz val="9"/>
            <color indexed="81"/>
            <rFont val="Tahoma"/>
            <family val="2"/>
          </rPr>
          <t xml:space="preserve">
Valor anterior: R$ 245.215,64
</t>
        </r>
      </text>
    </comment>
    <comment ref="H46" authorId="2" guid="{6DDD1149-EBE3-4B91-9FF0-D0426BF687B9}" shapeId="0" xr:uid="{00000000-0006-0000-0400-00003C000000}">
      <text>
        <r>
          <rPr>
            <b/>
            <sz val="9"/>
            <color indexed="81"/>
            <rFont val="Tahoma"/>
            <family val="2"/>
          </rPr>
          <t>melina.vasconcelos:</t>
        </r>
        <r>
          <rPr>
            <sz val="9"/>
            <color indexed="81"/>
            <rFont val="Tahoma"/>
            <family val="2"/>
          </rPr>
          <t xml:space="preserve">
Data anterior: 30/06/2015
</t>
        </r>
      </text>
    </comment>
    <comment ref="M46" authorId="2" guid="{4E820ECC-701E-4520-87B2-41EF075BD3BF}" shapeId="0" xr:uid="{00000000-0006-0000-0400-00003D000000}">
      <text>
        <r>
          <rPr>
            <b/>
            <sz val="9"/>
            <color indexed="81"/>
            <rFont val="Tahoma"/>
            <family val="2"/>
          </rPr>
          <t>melina.vasconcelos:</t>
        </r>
        <r>
          <rPr>
            <sz val="9"/>
            <color indexed="81"/>
            <rFont val="Tahoma"/>
            <family val="2"/>
          </rPr>
          <t xml:space="preserve">
Sem contrapartida anterior
</t>
        </r>
      </text>
    </comment>
    <comment ref="S46" authorId="2" guid="{F53CDB29-B417-4782-B407-426E2FD7FA8A}" shapeId="0" xr:uid="{00000000-0006-0000-0400-00003E000000}">
      <text>
        <r>
          <rPr>
            <b/>
            <sz val="9"/>
            <color indexed="81"/>
            <rFont val="Tahoma"/>
            <family val="2"/>
          </rPr>
          <t>melina.vasconcelos:</t>
        </r>
        <r>
          <rPr>
            <sz val="9"/>
            <color indexed="81"/>
            <rFont val="Tahoma"/>
            <family val="2"/>
          </rPr>
          <t xml:space="preserve">
Número anterior: 3
</t>
        </r>
      </text>
    </comment>
    <comment ref="P47" authorId="2" guid="{3BFDCC17-A106-4B14-9DD5-FACA852C948F}" shapeId="0" xr:uid="{00000000-0006-0000-0400-00003F000000}">
      <text>
        <r>
          <rPr>
            <b/>
            <sz val="9"/>
            <color indexed="81"/>
            <rFont val="Tahoma"/>
            <family val="2"/>
          </rPr>
          <t>melina.vasconcelos:</t>
        </r>
        <r>
          <rPr>
            <sz val="9"/>
            <color indexed="81"/>
            <rFont val="Tahoma"/>
            <family val="2"/>
          </rPr>
          <t xml:space="preserve">
Data anterior: 09/06/2014
</t>
        </r>
      </text>
    </comment>
    <comment ref="J48" authorId="3" guid="{54879B7E-781B-4581-82DF-6D9A36944368}" shapeId="0" xr:uid="{00000000-0006-0000-0400-000040000000}">
      <text>
        <r>
          <rPr>
            <sz val="9"/>
            <color indexed="81"/>
            <rFont val="Tahoma"/>
            <family val="2"/>
          </rPr>
          <t>anacristina.chagas:</t>
        </r>
        <r>
          <rPr>
            <sz val="9"/>
            <color indexed="81"/>
            <rFont val="Tahoma"/>
            <family val="2"/>
          </rPr>
          <t xml:space="preserve">
Anterior 1011232,84</t>
        </r>
      </text>
    </comment>
    <comment ref="K48" authorId="3" guid="{8D03F097-81A1-47DC-A665-69A9FBDE9806}" shapeId="0" xr:uid="{00000000-0006-0000-0400-000041000000}">
      <text>
        <r>
          <rPr>
            <sz val="9"/>
            <color indexed="81"/>
            <rFont val="Tahoma"/>
            <family val="2"/>
          </rPr>
          <t>anacristina.chagas:</t>
        </r>
        <r>
          <rPr>
            <sz val="9"/>
            <color indexed="81"/>
            <rFont val="Tahoma"/>
            <family val="2"/>
          </rPr>
          <t xml:space="preserve">
Anterior 1011232,84</t>
        </r>
      </text>
    </comment>
    <comment ref="J53" authorId="5" guid="{E6E2906D-3C25-4294-8D4E-61AE0EC70770}" shapeId="0" xr:uid="{00000000-0006-0000-0400-000042000000}">
      <text>
        <r>
          <rPr>
            <b/>
            <sz val="9"/>
            <color indexed="81"/>
            <rFont val="Tahoma"/>
            <family val="2"/>
          </rPr>
          <t>Humberto.carbonell:</t>
        </r>
        <r>
          <rPr>
            <sz val="9"/>
            <color indexed="81"/>
            <rFont val="Tahoma"/>
            <family val="2"/>
          </rPr>
          <t xml:space="preserve">
Valor anterior R$ 933.872,62
</t>
        </r>
      </text>
    </comment>
    <comment ref="K53" authorId="5" guid="{A8D6727A-D7E5-407C-8158-EC34E218064C}" shapeId="0" xr:uid="{00000000-0006-0000-0400-000043000000}">
      <text>
        <r>
          <rPr>
            <sz val="9"/>
            <color indexed="81"/>
            <rFont val="Tahoma"/>
            <family val="2"/>
          </rPr>
          <t xml:space="preserve">Humberto.carbonell:
valor anterior R$ 968.697,52
</t>
        </r>
      </text>
    </comment>
    <comment ref="M53" authorId="5" guid="{4D503915-CCF7-4DBA-BF14-D89F3FE0D42F}" shapeId="0" xr:uid="{00000000-0006-0000-0400-000044000000}">
      <text>
        <r>
          <rPr>
            <sz val="9"/>
            <color indexed="81"/>
            <rFont val="Tahoma"/>
            <family val="2"/>
          </rPr>
          <t xml:space="preserve">Humberto.carbonell:
Valor anterior - R$ 40.161,05
</t>
        </r>
        <r>
          <rPr>
            <b/>
            <sz val="9"/>
            <color indexed="81"/>
            <rFont val="Tahoma"/>
            <family val="2"/>
          </rPr>
          <t>Humberto.carbonell:</t>
        </r>
        <r>
          <rPr>
            <sz val="9"/>
            <color indexed="81"/>
            <rFont val="Tahoma"/>
            <family val="2"/>
          </rPr>
          <t xml:space="preserve">
valor anterior11/08/2017 R$ 63.037,67
</t>
        </r>
        <r>
          <rPr>
            <b/>
            <sz val="9"/>
            <color indexed="81"/>
            <rFont val="Tahoma"/>
            <family val="2"/>
          </rPr>
          <t>Humberto.carbonell:</t>
        </r>
        <r>
          <rPr>
            <sz val="9"/>
            <color indexed="81"/>
            <rFont val="Tahoma"/>
            <family val="2"/>
          </rPr>
          <t xml:space="preserve">
Valor anterior R$ 28.213,37 em 21/09/2017
</t>
        </r>
      </text>
    </comment>
    <comment ref="J54" authorId="2" guid="{E8F2E90E-0010-46AE-A5C4-ABCAF1C0AA1C}" shapeId="0" xr:uid="{00000000-0006-0000-0400-000045000000}">
      <text>
        <r>
          <rPr>
            <b/>
            <sz val="9"/>
            <color indexed="81"/>
            <rFont val="Tahoma"/>
            <family val="2"/>
          </rPr>
          <t>melina.vasconcelos:</t>
        </r>
        <r>
          <rPr>
            <sz val="9"/>
            <color indexed="81"/>
            <rFont val="Tahoma"/>
            <family val="2"/>
          </rPr>
          <t xml:space="preserve">
Valor anterior: R$ 550.581,99
</t>
        </r>
      </text>
    </comment>
    <comment ref="K54" authorId="2" guid="{FB2383D8-79EF-4DA8-A1CD-2CE9DEADE013}" shapeId="0" xr:uid="{00000000-0006-0000-0400-000046000000}">
      <text>
        <r>
          <rPr>
            <b/>
            <sz val="9"/>
            <color indexed="81"/>
            <rFont val="Tahoma"/>
            <family val="2"/>
          </rPr>
          <t>melina.vasconcelos:</t>
        </r>
        <r>
          <rPr>
            <sz val="9"/>
            <color indexed="81"/>
            <rFont val="Tahoma"/>
            <family val="2"/>
          </rPr>
          <t xml:space="preserve">
Valor anterior: R$ 438.119,42
</t>
        </r>
      </text>
    </comment>
    <comment ref="M54" authorId="2" guid="{B2C85B5E-7BF2-4394-A016-A5D3AFC17591}" shapeId="0" xr:uid="{00000000-0006-0000-0400-000047000000}">
      <text>
        <r>
          <rPr>
            <b/>
            <sz val="9"/>
            <color indexed="81"/>
            <rFont val="Tahoma"/>
            <family val="2"/>
          </rPr>
          <t>melina.vasconcelos:</t>
        </r>
        <r>
          <rPr>
            <sz val="9"/>
            <color indexed="81"/>
            <rFont val="Tahoma"/>
            <family val="2"/>
          </rPr>
          <t xml:space="preserve">
Valor anterior: R$ 112.462,56
</t>
        </r>
      </text>
    </comment>
    <comment ref="J56" authorId="2" guid="{337EA937-723E-4492-8339-58EE9E663BD2}" shapeId="0" xr:uid="{00000000-0006-0000-0400-000048000000}">
      <text>
        <r>
          <rPr>
            <sz val="9"/>
            <color indexed="81"/>
            <rFont val="Tahoma"/>
            <family val="2"/>
          </rPr>
          <t>melina.vasconcelos:</t>
        </r>
        <r>
          <rPr>
            <sz val="9"/>
            <color indexed="81"/>
            <rFont val="Tahoma"/>
            <family val="2"/>
          </rPr>
          <t xml:space="preserve">
Valor anterior: R$ 568.215,45
</t>
        </r>
      </text>
    </comment>
    <comment ref="P56" authorId="2" guid="{7ADEAF9F-F12C-4C81-8869-E4509B885C07}" shapeId="0" xr:uid="{00000000-0006-0000-0400-000049000000}">
      <text>
        <r>
          <rPr>
            <sz val="9"/>
            <color indexed="81"/>
            <rFont val="Tahoma"/>
            <family val="2"/>
          </rPr>
          <t>melina.vasconcelos:</t>
        </r>
        <r>
          <rPr>
            <sz val="9"/>
            <color indexed="81"/>
            <rFont val="Tahoma"/>
            <family val="2"/>
          </rPr>
          <t xml:space="preserve">
Data anterior: 27/04/2015
</t>
        </r>
      </text>
    </comment>
    <comment ref="H57" authorId="2" guid="{6642A2EF-4735-4E36-AC2A-58920010ED62}" shapeId="0" xr:uid="{00000000-0006-0000-0400-00004A000000}">
      <text>
        <r>
          <rPr>
            <sz val="9"/>
            <color indexed="81"/>
            <rFont val="Tahoma"/>
            <family val="2"/>
          </rPr>
          <t>melina.vasconcelos:</t>
        </r>
        <r>
          <rPr>
            <sz val="9"/>
            <color indexed="81"/>
            <rFont val="Tahoma"/>
            <family val="2"/>
          </rPr>
          <t xml:space="preserve">
Data anterior 15/06/2014
</t>
        </r>
      </text>
    </comment>
    <comment ref="J57" authorId="2" guid="{F98E1153-F784-4F78-9E2B-A220F4DF61D2}" shapeId="0" xr:uid="{00000000-0006-0000-0400-00004B000000}">
      <text>
        <r>
          <rPr>
            <sz val="9"/>
            <color indexed="81"/>
            <rFont val="Tahoma"/>
            <family val="2"/>
          </rPr>
          <t>melina.vasconcelos:</t>
        </r>
        <r>
          <rPr>
            <sz val="9"/>
            <color indexed="81"/>
            <rFont val="Tahoma"/>
            <family val="2"/>
          </rPr>
          <t xml:space="preserve">
Valor anterior: 381.461,6
</t>
        </r>
      </text>
    </comment>
    <comment ref="K57" authorId="2" guid="{059785C9-95D4-4359-B3D4-FAA02BC0BF4C}" shapeId="0" xr:uid="{00000000-0006-0000-0400-00004C000000}">
      <text>
        <r>
          <rPr>
            <sz val="9"/>
            <color indexed="81"/>
            <rFont val="Tahoma"/>
            <family val="2"/>
          </rPr>
          <t>melina.vasconcelos:</t>
        </r>
        <r>
          <rPr>
            <sz val="9"/>
            <color indexed="81"/>
            <rFont val="Tahoma"/>
            <family val="2"/>
          </rPr>
          <t xml:space="preserve">
Valor anterior: 381.461,6
</t>
        </r>
      </text>
    </comment>
    <comment ref="P57" authorId="2" guid="{962B1E22-D5E6-4771-819B-554854467416}" shapeId="0" xr:uid="{00000000-0006-0000-0400-00004D000000}">
      <text>
        <r>
          <rPr>
            <sz val="9"/>
            <color indexed="81"/>
            <rFont val="Tahoma"/>
            <family val="2"/>
          </rPr>
          <t>melina.vasconcelos:</t>
        </r>
        <r>
          <rPr>
            <sz val="9"/>
            <color indexed="81"/>
            <rFont val="Tahoma"/>
            <family val="2"/>
          </rPr>
          <t xml:space="preserve">
Sem data anterior
</t>
        </r>
      </text>
    </comment>
    <comment ref="H58" authorId="2" guid="{BC8A1227-2ED9-4CDE-A183-1804B873CD23}" shapeId="0" xr:uid="{00000000-0006-0000-0400-00004E000000}">
      <text>
        <r>
          <rPr>
            <sz val="9"/>
            <color indexed="81"/>
            <rFont val="Tahoma"/>
            <family val="2"/>
          </rPr>
          <t>melina.vasconcelos:</t>
        </r>
        <r>
          <rPr>
            <sz val="9"/>
            <color indexed="81"/>
            <rFont val="Tahoma"/>
            <family val="2"/>
          </rPr>
          <t xml:space="preserve">
Data anterior: 15/06/2014
</t>
        </r>
      </text>
    </comment>
    <comment ref="J58" authorId="2" guid="{458A8032-CD47-4423-9B6D-437C66432882}" shapeId="0" xr:uid="{00000000-0006-0000-0400-00004F000000}">
      <text>
        <r>
          <rPr>
            <sz val="9"/>
            <color indexed="81"/>
            <rFont val="Tahoma"/>
            <family val="2"/>
          </rPr>
          <t>melina.vasconcelos:</t>
        </r>
        <r>
          <rPr>
            <sz val="9"/>
            <color indexed="81"/>
            <rFont val="Tahoma"/>
            <family val="2"/>
          </rPr>
          <t xml:space="preserve">
Valor anterior: 277.760,20
</t>
        </r>
      </text>
    </comment>
    <comment ref="K58" authorId="2" guid="{0BAB4AAA-0076-4630-98ED-497B1FD70F65}" shapeId="0" xr:uid="{00000000-0006-0000-0400-000050000000}">
      <text>
        <r>
          <rPr>
            <sz val="9"/>
            <color indexed="81"/>
            <rFont val="Tahoma"/>
            <family val="2"/>
          </rPr>
          <t>melina.vasconcelos:</t>
        </r>
        <r>
          <rPr>
            <sz val="9"/>
            <color indexed="81"/>
            <rFont val="Tahoma"/>
            <family val="2"/>
          </rPr>
          <t xml:space="preserve">
Valor anterior: 277.760,20
</t>
        </r>
      </text>
    </comment>
    <comment ref="M58" authorId="2" guid="{905A0F8B-DEC6-4152-93CF-4E95588E7BC4}" shapeId="0" xr:uid="{00000000-0006-0000-0400-000051000000}">
      <text>
        <r>
          <rPr>
            <sz val="9"/>
            <color indexed="81"/>
            <rFont val="Tahoma"/>
            <family val="2"/>
          </rPr>
          <t>melina.vasconcelos:</t>
        </r>
        <r>
          <rPr>
            <sz val="9"/>
            <color indexed="81"/>
            <rFont val="Tahoma"/>
            <family val="2"/>
          </rPr>
          <t xml:space="preserve">
Sam contrapartida
</t>
        </r>
      </text>
    </comment>
    <comment ref="P58" authorId="2" guid="{81C99665-611E-497D-A5E4-985166D165B6}" shapeId="0" xr:uid="{00000000-0006-0000-0400-000052000000}">
      <text>
        <r>
          <rPr>
            <sz val="9"/>
            <color indexed="81"/>
            <rFont val="Tahoma"/>
            <family val="2"/>
          </rPr>
          <t>melina.vasconcelos:</t>
        </r>
        <r>
          <rPr>
            <sz val="9"/>
            <color indexed="81"/>
            <rFont val="Tahoma"/>
            <family val="2"/>
          </rPr>
          <t xml:space="preserve">
Sam data anterior
</t>
        </r>
      </text>
    </comment>
    <comment ref="H59" authorId="2" guid="{AACB1D0A-7294-4447-8426-F51C6C574176}" shapeId="0" xr:uid="{00000000-0006-0000-0400-000053000000}">
      <text>
        <r>
          <rPr>
            <b/>
            <sz val="9"/>
            <color indexed="81"/>
            <rFont val="Tahoma"/>
            <family val="2"/>
          </rPr>
          <t>melina.vasconcelos:</t>
        </r>
        <r>
          <rPr>
            <sz val="9"/>
            <color indexed="81"/>
            <rFont val="Tahoma"/>
            <family val="2"/>
          </rPr>
          <t xml:space="preserve">
Data anterior: 15/09/2017
</t>
        </r>
      </text>
    </comment>
    <comment ref="J59" authorId="2" guid="{B6C00D5E-1270-4E3F-8522-3E07DBEDE1B5}" shapeId="0" xr:uid="{00000000-0006-0000-0400-000054000000}">
      <text>
        <r>
          <rPr>
            <b/>
            <sz val="9"/>
            <color indexed="81"/>
            <rFont val="Tahoma"/>
            <family val="2"/>
          </rPr>
          <t>melina.vasconcelos:</t>
        </r>
        <r>
          <rPr>
            <sz val="9"/>
            <color indexed="81"/>
            <rFont val="Tahoma"/>
            <family val="2"/>
          </rPr>
          <t xml:space="preserve">
Valor anterior: R$ 290.287,90
</t>
        </r>
      </text>
    </comment>
    <comment ref="K59" authorId="2" guid="{0B005B6D-1344-4E2E-8B81-2CF72D32D5C9}" shapeId="0" xr:uid="{00000000-0006-0000-0400-000055000000}">
      <text>
        <r>
          <rPr>
            <b/>
            <sz val="9"/>
            <color indexed="81"/>
            <rFont val="Tahoma"/>
            <family val="2"/>
          </rPr>
          <t>melina.vasconcelos:</t>
        </r>
        <r>
          <rPr>
            <sz val="9"/>
            <color indexed="81"/>
            <rFont val="Tahoma"/>
            <family val="2"/>
          </rPr>
          <t xml:space="preserve">
Valor anterior: R$ 290.287,90
</t>
        </r>
      </text>
    </comment>
    <comment ref="M59" authorId="2" guid="{84756BCB-BF5B-43E9-9FA0-E0E6B5D678A5}" shapeId="0" xr:uid="{00000000-0006-0000-0400-000056000000}">
      <text>
        <r>
          <rPr>
            <b/>
            <sz val="9"/>
            <color indexed="81"/>
            <rFont val="Tahoma"/>
            <family val="2"/>
          </rPr>
          <t>melina.vasconcelos:</t>
        </r>
        <r>
          <rPr>
            <sz val="9"/>
            <color indexed="81"/>
            <rFont val="Tahoma"/>
            <family val="2"/>
          </rPr>
          <t xml:space="preserve">
Valor anterior: R$ 0,00
</t>
        </r>
      </text>
    </comment>
    <comment ref="J60" authorId="4" guid="{27E8A6F6-22B6-47C6-A25B-7FE5019510EA}" shapeId="0" xr:uid="{00000000-0006-0000-0400-000057000000}">
      <text>
        <r>
          <rPr>
            <sz val="9"/>
            <color indexed="81"/>
            <rFont val="Tahoma"/>
            <family val="2"/>
          </rPr>
          <t>roberta.paiva:</t>
        </r>
        <r>
          <rPr>
            <sz val="9"/>
            <color indexed="81"/>
            <rFont val="Tahoma"/>
            <family val="2"/>
          </rPr>
          <t xml:space="preserve">
Valor anterior: R$ 617.710,54.
</t>
        </r>
      </text>
    </comment>
    <comment ref="K60" authorId="4" guid="{DA3A4246-FC12-4883-B154-BFD48F5596E3}" shapeId="0" xr:uid="{00000000-0006-0000-0400-000058000000}">
      <text>
        <r>
          <rPr>
            <sz val="9"/>
            <color indexed="81"/>
            <rFont val="Tahoma"/>
            <family val="2"/>
          </rPr>
          <t>roberta.paiva:</t>
        </r>
        <r>
          <rPr>
            <sz val="9"/>
            <color indexed="81"/>
            <rFont val="Tahoma"/>
            <family val="2"/>
          </rPr>
          <t xml:space="preserve">
Valor anterior: R$ 603.031,80.
</t>
        </r>
      </text>
    </comment>
    <comment ref="M60" authorId="4" guid="{636D1ABC-2E59-4330-AF75-E300790D7D6C}" shapeId="0" xr:uid="{00000000-0006-0000-0400-000059000000}">
      <text>
        <r>
          <rPr>
            <sz val="9"/>
            <color indexed="81"/>
            <rFont val="Tahoma"/>
            <family val="2"/>
          </rPr>
          <t>roberta.paiva:</t>
        </r>
        <r>
          <rPr>
            <sz val="9"/>
            <color indexed="81"/>
            <rFont val="Tahoma"/>
            <family val="2"/>
          </rPr>
          <t xml:space="preserve">
Valor anterior: R$ 14.678,74.
</t>
        </r>
      </text>
    </comment>
    <comment ref="H61" authorId="2" guid="{C6C122DF-4D9E-44EC-930B-D9AA9BBF1214}" shapeId="0" xr:uid="{00000000-0006-0000-0400-00005A000000}">
      <text>
        <r>
          <rPr>
            <sz val="9"/>
            <color indexed="81"/>
            <rFont val="Tahoma"/>
            <family val="2"/>
          </rPr>
          <t>melina.vasconcelos:</t>
        </r>
        <r>
          <rPr>
            <sz val="9"/>
            <color indexed="81"/>
            <rFont val="Tahoma"/>
            <family val="2"/>
          </rPr>
          <t xml:space="preserve">
Data anterior: 30/06/2015
</t>
        </r>
      </text>
    </comment>
    <comment ref="J61" authorId="2" guid="{5EE4C50C-9074-4D1B-871D-817C9F61518E}" shapeId="0" xr:uid="{00000000-0006-0000-0400-00005B000000}">
      <text>
        <r>
          <rPr>
            <sz val="9"/>
            <color indexed="81"/>
            <rFont val="Tahoma"/>
            <family val="2"/>
          </rPr>
          <t>melina.vasconcelos:</t>
        </r>
        <r>
          <rPr>
            <sz val="9"/>
            <color indexed="81"/>
            <rFont val="Tahoma"/>
            <family val="2"/>
          </rPr>
          <t xml:space="preserve">
Valor anterior: R$ 1.273.861,2
</t>
        </r>
        <r>
          <rPr>
            <sz val="9"/>
            <color indexed="81"/>
            <rFont val="Tahoma"/>
            <family val="2"/>
          </rPr>
          <t>melina.vasconcelos:</t>
        </r>
        <r>
          <rPr>
            <sz val="9"/>
            <color indexed="81"/>
            <rFont val="Tahoma"/>
            <family val="2"/>
          </rPr>
          <t xml:space="preserve">
Valor anterior: R$ 1442903,57
</t>
        </r>
      </text>
    </comment>
    <comment ref="K61" authorId="2" guid="{858AC7F6-2489-4882-A00A-A291D34EBD57}" shapeId="0" xr:uid="{00000000-0006-0000-0400-00005C000000}">
      <text>
        <r>
          <rPr>
            <sz val="9"/>
            <color indexed="81"/>
            <rFont val="Tahoma"/>
            <family val="2"/>
          </rPr>
          <t>melina.vasconcelos:</t>
        </r>
        <r>
          <rPr>
            <sz val="9"/>
            <color indexed="81"/>
            <rFont val="Tahoma"/>
            <family val="2"/>
          </rPr>
          <t xml:space="preserve">
Valor anterior: R$ 1.273.861,2
</t>
        </r>
        <r>
          <rPr>
            <sz val="9"/>
            <color indexed="81"/>
            <rFont val="Tahoma"/>
            <family val="2"/>
          </rPr>
          <t>melina.vasconcelos:</t>
        </r>
        <r>
          <rPr>
            <sz val="9"/>
            <color indexed="81"/>
            <rFont val="Tahoma"/>
            <family val="2"/>
          </rPr>
          <t xml:space="preserve">
Valor anterior: R$ 1419373,3
</t>
        </r>
      </text>
    </comment>
    <comment ref="L61" authorId="2" guid="{86C63CE9-33B4-40EA-96B7-073BE71E0282}" shapeId="0" xr:uid="{00000000-0006-0000-0400-00005D000000}">
      <text>
        <r>
          <rPr>
            <sz val="9"/>
            <color indexed="81"/>
            <rFont val="Tahoma"/>
            <family val="2"/>
          </rPr>
          <t>melina.vasconcelos:</t>
        </r>
        <r>
          <rPr>
            <sz val="9"/>
            <color indexed="81"/>
            <rFont val="Tahoma"/>
            <family val="2"/>
          </rPr>
          <t xml:space="preserve">
Sem valor anterior
</t>
        </r>
      </text>
    </comment>
    <comment ref="M61" authorId="2" guid="{EA9DA361-6BA6-49E9-B440-524970266F90}" shapeId="0" xr:uid="{00000000-0006-0000-0400-00005E000000}">
      <text>
        <r>
          <rPr>
            <sz val="9"/>
            <color indexed="81"/>
            <rFont val="Tahoma"/>
            <family val="2"/>
          </rPr>
          <t>melina.vasconcelos:</t>
        </r>
        <r>
          <rPr>
            <sz val="9"/>
            <color indexed="81"/>
            <rFont val="Tahoma"/>
            <family val="2"/>
          </rPr>
          <t xml:space="preserve">
Sem valor anterior
</t>
        </r>
        <r>
          <rPr>
            <sz val="9"/>
            <color indexed="81"/>
            <rFont val="Tahoma"/>
            <family val="2"/>
          </rPr>
          <t>melina.vasconcelos:</t>
        </r>
        <r>
          <rPr>
            <sz val="9"/>
            <color indexed="81"/>
            <rFont val="Tahoma"/>
            <family val="2"/>
          </rPr>
          <t xml:space="preserve">
Valor anterior: R$ 23530,27
</t>
        </r>
      </text>
    </comment>
    <comment ref="P61" authorId="2" guid="{F88ED344-53CC-4889-A9F9-55D7C2EB4022}" shapeId="0" xr:uid="{00000000-0006-0000-0400-00005F000000}">
      <text>
        <r>
          <rPr>
            <sz val="9"/>
            <color indexed="81"/>
            <rFont val="Tahoma"/>
            <family val="2"/>
          </rPr>
          <t>melina.vasconcelos:</t>
        </r>
        <r>
          <rPr>
            <sz val="9"/>
            <color indexed="81"/>
            <rFont val="Tahoma"/>
            <family val="2"/>
          </rPr>
          <t xml:space="preserve">
Sem data anterior
</t>
        </r>
      </text>
    </comment>
    <comment ref="H62" authorId="2" guid="{D2B62337-FD2D-455F-AFA7-28C34BEDCF7F}" shapeId="0" xr:uid="{00000000-0006-0000-0400-000060000000}">
      <text>
        <r>
          <rPr>
            <sz val="9"/>
            <color indexed="81"/>
            <rFont val="Tahoma"/>
            <family val="2"/>
          </rPr>
          <t>melina.vasconcelos:</t>
        </r>
        <r>
          <rPr>
            <sz val="9"/>
            <color indexed="81"/>
            <rFont val="Tahoma"/>
            <family val="2"/>
          </rPr>
          <t xml:space="preserve">
Data anterior: 30/06/2015
</t>
        </r>
      </text>
    </comment>
    <comment ref="K62" authorId="2" guid="{CA4EB072-1C73-4B38-B0D2-9847FF1F5373}" shapeId="0" xr:uid="{00000000-0006-0000-0400-000061000000}">
      <text>
        <r>
          <rPr>
            <sz val="9"/>
            <color indexed="81"/>
            <rFont val="Tahoma"/>
            <family val="2"/>
          </rPr>
          <t>melina.vasconcelos:</t>
        </r>
        <r>
          <rPr>
            <sz val="9"/>
            <color indexed="81"/>
            <rFont val="Tahoma"/>
            <family val="2"/>
          </rPr>
          <t xml:space="preserve">
Valor anterior: R$ 240151,37
</t>
        </r>
      </text>
    </comment>
    <comment ref="P62" authorId="2" guid="{7FB58D9C-3964-4D7B-BA17-311EE8269058}" shapeId="0" xr:uid="{00000000-0006-0000-0400-000062000000}">
      <text>
        <r>
          <rPr>
            <sz val="9"/>
            <color indexed="81"/>
            <rFont val="Tahoma"/>
            <family val="2"/>
          </rPr>
          <t>melina.vasconcelos:</t>
        </r>
        <r>
          <rPr>
            <sz val="9"/>
            <color indexed="81"/>
            <rFont val="Tahoma"/>
            <family val="2"/>
          </rPr>
          <t xml:space="preserve">
Sem data anterior
</t>
        </r>
      </text>
    </comment>
    <comment ref="J67" authorId="2" guid="{BC4D3B64-B0F9-4F47-90E5-510BB0F634B3}" shapeId="0" xr:uid="{00000000-0006-0000-0400-000063000000}">
      <text>
        <r>
          <rPr>
            <sz val="9"/>
            <color indexed="81"/>
            <rFont val="Tahoma"/>
            <family val="2"/>
          </rPr>
          <t>melina.vasconcelos:</t>
        </r>
        <r>
          <rPr>
            <sz val="9"/>
            <color indexed="81"/>
            <rFont val="Tahoma"/>
            <family val="2"/>
          </rPr>
          <t xml:space="preserve">
Reprogramação aprovada. Valor mantido.
</t>
        </r>
      </text>
    </comment>
    <comment ref="K67" authorId="2" guid="{1E5088B7-7E31-4518-9989-BDDE381347ED}" shapeId="0" xr:uid="{00000000-0006-0000-0400-000064000000}">
      <text>
        <r>
          <rPr>
            <sz val="9"/>
            <color indexed="81"/>
            <rFont val="Tahoma"/>
            <family val="2"/>
          </rPr>
          <t>melina.vasconcelos:</t>
        </r>
        <r>
          <rPr>
            <sz val="9"/>
            <color indexed="81"/>
            <rFont val="Tahoma"/>
            <family val="2"/>
          </rPr>
          <t xml:space="preserve">
Reprogramação aprovada. Valor mantido
</t>
        </r>
      </text>
    </comment>
    <comment ref="M67" authorId="2" guid="{900E8FDA-A860-4A59-BCFA-8E4A3E20E944}" shapeId="0" xr:uid="{00000000-0006-0000-0400-000065000000}">
      <text>
        <r>
          <rPr>
            <sz val="9"/>
            <color indexed="81"/>
            <rFont val="Tahoma"/>
            <family val="2"/>
          </rPr>
          <t>melina.vasconcelos:</t>
        </r>
        <r>
          <rPr>
            <sz val="9"/>
            <color indexed="81"/>
            <rFont val="Tahoma"/>
            <family val="2"/>
          </rPr>
          <t xml:space="preserve">
Reprogramação aprovada. Valor mantido
</t>
        </r>
      </text>
    </comment>
    <comment ref="J68" authorId="6" guid="{C552AE06-DC91-41ED-9716-B5F8DFAB825B}" shapeId="0" xr:uid="{00000000-0006-0000-0400-000066000000}">
      <text>
        <r>
          <rPr>
            <sz val="9"/>
            <color indexed="81"/>
            <rFont val="Tahoma"/>
            <family val="2"/>
          </rPr>
          <t>luizhenrique.xavier:</t>
        </r>
        <r>
          <rPr>
            <sz val="9"/>
            <color indexed="81"/>
            <rFont val="Tahoma"/>
            <family val="2"/>
          </rPr>
          <t xml:space="preserve">
Valor Anterior: R$ 107.141,73
</t>
        </r>
      </text>
    </comment>
    <comment ref="K68" authorId="6" guid="{4E84B570-0AE0-46D3-93D9-8878BD8178C2}" shapeId="0" xr:uid="{00000000-0006-0000-0400-000067000000}">
      <text>
        <r>
          <rPr>
            <sz val="9"/>
            <color indexed="81"/>
            <rFont val="Tahoma"/>
            <family val="2"/>
          </rPr>
          <t>luizhenrique.xavier:</t>
        </r>
        <r>
          <rPr>
            <sz val="9"/>
            <color indexed="81"/>
            <rFont val="Tahoma"/>
            <family val="2"/>
          </rPr>
          <t xml:space="preserve">
Valor Anterior: R$ 105.042,85
</t>
        </r>
      </text>
    </comment>
    <comment ref="M68" authorId="6" guid="{713C8653-EBBD-4CE2-8693-EA19C9B3C853}" shapeId="0" xr:uid="{00000000-0006-0000-0400-000068000000}">
      <text>
        <r>
          <rPr>
            <sz val="9"/>
            <color indexed="81"/>
            <rFont val="Tahoma"/>
            <family val="2"/>
          </rPr>
          <t>luizhenrique.xavier:</t>
        </r>
        <r>
          <rPr>
            <sz val="9"/>
            <color indexed="81"/>
            <rFont val="Tahoma"/>
            <family val="2"/>
          </rPr>
          <t xml:space="preserve">
Valor Anterior: R$ 2.098,88
</t>
        </r>
      </text>
    </comment>
    <comment ref="H69" authorId="6" guid="{0412D448-AE4B-4A8B-994E-B88E57812ED1}" shapeId="0" xr:uid="{00000000-0006-0000-0400-000069000000}">
      <text>
        <r>
          <rPr>
            <sz val="9"/>
            <color indexed="81"/>
            <rFont val="Tahoma"/>
            <family val="2"/>
          </rPr>
          <t>luizhenrique.xavier:</t>
        </r>
        <r>
          <rPr>
            <sz val="9"/>
            <color indexed="81"/>
            <rFont val="Tahoma"/>
            <family val="2"/>
          </rPr>
          <t xml:space="preserve">
Data Anterior: 30/06/2015
</t>
        </r>
      </text>
    </comment>
    <comment ref="J69" authorId="6" guid="{D32F7BFB-3F93-46FF-8D4D-8E1843BDCED7}" shapeId="0" xr:uid="{00000000-0006-0000-0400-00006A000000}">
      <text>
        <r>
          <rPr>
            <sz val="9"/>
            <color indexed="81"/>
            <rFont val="Tahoma"/>
            <family val="2"/>
          </rPr>
          <t>luizhenrique.xavier:</t>
        </r>
        <r>
          <rPr>
            <sz val="9"/>
            <color indexed="81"/>
            <rFont val="Tahoma"/>
            <family val="2"/>
          </rPr>
          <t xml:space="preserve">
Valor Anterior: R$ 390.878,60</t>
        </r>
      </text>
    </comment>
    <comment ref="K69" authorId="6" guid="{E9111EFA-DA53-4E3A-A5BE-577DAECD788C}" shapeId="0" xr:uid="{00000000-0006-0000-0400-00006B000000}">
      <text>
        <r>
          <rPr>
            <sz val="9"/>
            <color indexed="81"/>
            <rFont val="Tahoma"/>
            <family val="2"/>
          </rPr>
          <t>luizhenrique.xavier:</t>
        </r>
        <r>
          <rPr>
            <sz val="9"/>
            <color indexed="81"/>
            <rFont val="Tahoma"/>
            <family val="2"/>
          </rPr>
          <t xml:space="preserve">
Valor Anterior: R$ 390.878,60
</t>
        </r>
      </text>
    </comment>
    <comment ref="P69" authorId="6" guid="{50D3EC5F-B998-4511-86FF-F3F6EEEF0341}" shapeId="0" xr:uid="{00000000-0006-0000-0400-00006C000000}">
      <text>
        <r>
          <rPr>
            <sz val="9"/>
            <color indexed="81"/>
            <rFont val="Tahoma"/>
            <family val="2"/>
          </rPr>
          <t>luizhenrique.xavier:</t>
        </r>
        <r>
          <rPr>
            <sz val="9"/>
            <color indexed="81"/>
            <rFont val="Tahoma"/>
            <family val="2"/>
          </rPr>
          <t xml:space="preserve">
Data Anterior: 07/07/2015
</t>
        </r>
      </text>
    </comment>
    <comment ref="H71" authorId="6" guid="{DEDE4D06-0674-40ED-B74D-B5931772A3F6}" shapeId="0" xr:uid="{00000000-0006-0000-0400-00006D000000}">
      <text>
        <r>
          <rPr>
            <sz val="9"/>
            <color indexed="81"/>
            <rFont val="Tahoma"/>
            <family val="2"/>
          </rPr>
          <t xml:space="preserve">luizhenrique.xavier:
Data Anterior: 31/12/2016
</t>
        </r>
      </text>
    </comment>
    <comment ref="J71" authorId="6" guid="{3DF73151-3121-4F3A-9772-66C693BBE657}" shapeId="0" xr:uid="{00000000-0006-0000-0400-00006E000000}">
      <text>
        <r>
          <rPr>
            <sz val="9"/>
            <color indexed="81"/>
            <rFont val="Tahoma"/>
            <family val="2"/>
          </rPr>
          <t xml:space="preserve">luizhenrique.xavier:
Valor Anterior: R$ 320.070,79
</t>
        </r>
      </text>
    </comment>
    <comment ref="K71" authorId="6" guid="{CBC5FD5B-8181-4225-AF7F-AE8D65079752}" shapeId="0" xr:uid="{00000000-0006-0000-0400-00006F000000}">
      <text>
        <r>
          <rPr>
            <sz val="9"/>
            <color indexed="81"/>
            <rFont val="Tahoma"/>
            <family val="2"/>
          </rPr>
          <t xml:space="preserve">luizhenrique.xavier:
Valor Anterior: R$ 291.089,65
</t>
        </r>
      </text>
    </comment>
    <comment ref="P71" authorId="6" guid="{B21E3343-A73F-4C20-B7EB-D49C910DE40D}" shapeId="0" xr:uid="{00000000-0006-0000-0400-000070000000}">
      <text>
        <r>
          <rPr>
            <sz val="9"/>
            <color indexed="81"/>
            <rFont val="Tahoma"/>
            <family val="2"/>
          </rPr>
          <t xml:space="preserve">luizhenrique.xavier:
Data Anterior: 14/10/2016
</t>
        </r>
      </text>
    </comment>
    <comment ref="J72" authorId="2" guid="{4B65B600-A5E7-48C2-A3D5-CE23F97D93F6}" shapeId="0" xr:uid="{00000000-0006-0000-0400-000071000000}">
      <text>
        <r>
          <rPr>
            <sz val="9"/>
            <color indexed="81"/>
            <rFont val="Tahoma"/>
            <family val="2"/>
          </rPr>
          <t>melina.vasconcelos:</t>
        </r>
        <r>
          <rPr>
            <sz val="9"/>
            <color indexed="81"/>
            <rFont val="Tahoma"/>
            <family val="2"/>
          </rPr>
          <t xml:space="preserve">
Valor anterior: R$ 922.143,23
</t>
        </r>
      </text>
    </comment>
    <comment ref="K72" authorId="2" guid="{85ECE345-0267-44FC-AB2A-5ACC9B9E2FFC}" shapeId="0" xr:uid="{00000000-0006-0000-0400-000072000000}">
      <text>
        <r>
          <rPr>
            <sz val="9"/>
            <color indexed="81"/>
            <rFont val="Tahoma"/>
            <family val="2"/>
          </rPr>
          <t>melina.vasconcelos:</t>
        </r>
        <r>
          <rPr>
            <sz val="9"/>
            <color indexed="81"/>
            <rFont val="Tahoma"/>
            <family val="2"/>
          </rPr>
          <t xml:space="preserve">
Valor anterior: R$ 922.143,23
</t>
        </r>
      </text>
    </comment>
    <comment ref="P72" authorId="2" guid="{0CC4C6E0-6396-4596-8A6A-0FF539CEBDCA}" shapeId="0" xr:uid="{00000000-0006-0000-0400-000073000000}">
      <text>
        <r>
          <rPr>
            <sz val="9"/>
            <color indexed="81"/>
            <rFont val="Tahoma"/>
            <family val="2"/>
          </rPr>
          <t>melina.vasconcelos:</t>
        </r>
        <r>
          <rPr>
            <sz val="9"/>
            <color indexed="81"/>
            <rFont val="Tahoma"/>
            <family val="2"/>
          </rPr>
          <t xml:space="preserve">
Data anterior: 09/06/2014
</t>
        </r>
      </text>
    </comment>
    <comment ref="J73" authorId="2" guid="{5B7D28BC-F522-4D58-AA78-A250D6F93087}" shapeId="0" xr:uid="{00000000-0006-0000-0400-000074000000}">
      <text>
        <r>
          <rPr>
            <sz val="9"/>
            <color indexed="81"/>
            <rFont val="Tahoma"/>
            <family val="2"/>
          </rPr>
          <t>melina.vasconcelos:</t>
        </r>
        <r>
          <rPr>
            <sz val="9"/>
            <color indexed="81"/>
            <rFont val="Tahoma"/>
            <family val="2"/>
          </rPr>
          <t xml:space="preserve">
Valor anterior: R$ 435.400,35
</t>
        </r>
      </text>
    </comment>
    <comment ref="K73" authorId="2" guid="{CE058AE4-C0CD-44D3-8E7A-D98C43719B13}" shapeId="0" xr:uid="{00000000-0006-0000-0400-000075000000}">
      <text>
        <r>
          <rPr>
            <sz val="9"/>
            <color indexed="81"/>
            <rFont val="Tahoma"/>
            <family val="2"/>
          </rPr>
          <t>melina.vasconcelos:</t>
        </r>
        <r>
          <rPr>
            <sz val="9"/>
            <color indexed="81"/>
            <rFont val="Tahoma"/>
            <family val="2"/>
          </rPr>
          <t xml:space="preserve">
Valor anterior: R$ 435.400,35
</t>
        </r>
      </text>
    </comment>
    <comment ref="P73" authorId="2" guid="{0BDC52E7-4386-48BA-B31C-EB588AE9DE3B}" shapeId="0" xr:uid="{00000000-0006-0000-0400-000076000000}">
      <text>
        <r>
          <rPr>
            <sz val="9"/>
            <color indexed="81"/>
            <rFont val="Tahoma"/>
            <family val="2"/>
          </rPr>
          <t>melina.vasconcelos:</t>
        </r>
        <r>
          <rPr>
            <sz val="9"/>
            <color indexed="81"/>
            <rFont val="Tahoma"/>
            <family val="2"/>
          </rPr>
          <t xml:space="preserve">
Data anterior: 09/06/2014
</t>
        </r>
      </text>
    </comment>
    <comment ref="J74" authorId="4" guid="{5E319EA7-1358-472E-A00B-950503EBB955}" shapeId="0" xr:uid="{00000000-0006-0000-0400-000077000000}">
      <text>
        <r>
          <rPr>
            <b/>
            <sz val="9"/>
            <color indexed="81"/>
            <rFont val="Tahoma"/>
            <family val="2"/>
          </rPr>
          <t>roberta.paiva:</t>
        </r>
        <r>
          <rPr>
            <sz val="9"/>
            <color indexed="81"/>
            <rFont val="Tahoma"/>
            <family val="2"/>
          </rPr>
          <t xml:space="preserve">
Valor anterior: R$ 58.041,17.
</t>
        </r>
        <r>
          <rPr>
            <b/>
            <sz val="9"/>
            <color indexed="81"/>
            <rFont val="Tahoma"/>
            <family val="2"/>
          </rPr>
          <t>roberta.paiva:</t>
        </r>
        <r>
          <rPr>
            <sz val="9"/>
            <color indexed="81"/>
            <rFont val="Tahoma"/>
            <family val="2"/>
          </rPr>
          <t xml:space="preserve">
Valor anterior (2): R$ 76.693,57.
</t>
        </r>
      </text>
    </comment>
    <comment ref="K74" authorId="4" guid="{CB4A818C-5254-4A4E-ABC5-886DAC3CB00C}" shapeId="0" xr:uid="{00000000-0006-0000-0400-000078000000}">
      <text>
        <r>
          <rPr>
            <b/>
            <sz val="9"/>
            <color indexed="81"/>
            <rFont val="Tahoma"/>
            <family val="2"/>
          </rPr>
          <t>roberta.paiva:</t>
        </r>
        <r>
          <rPr>
            <sz val="9"/>
            <color indexed="81"/>
            <rFont val="Tahoma"/>
            <family val="2"/>
          </rPr>
          <t xml:space="preserve">
Valor anterior: R$ 23.010,86.
</t>
        </r>
        <r>
          <rPr>
            <b/>
            <sz val="9"/>
            <color indexed="81"/>
            <rFont val="Tahoma"/>
            <family val="2"/>
          </rPr>
          <t>roberta.paiva:</t>
        </r>
        <r>
          <rPr>
            <sz val="9"/>
            <color indexed="81"/>
            <rFont val="Tahoma"/>
            <family val="2"/>
          </rPr>
          <t xml:space="preserve">
Valor anterior (2): R$ 23.010,87.
</t>
        </r>
      </text>
    </comment>
    <comment ref="M74" authorId="4" guid="{3680C5AB-4CB1-4148-8412-7C21CE967D64}" shapeId="0" xr:uid="{00000000-0006-0000-0400-000079000000}">
      <text>
        <r>
          <rPr>
            <b/>
            <sz val="9"/>
            <color indexed="81"/>
            <rFont val="Tahoma"/>
            <family val="2"/>
          </rPr>
          <t>roberta.paiva:</t>
        </r>
        <r>
          <rPr>
            <sz val="9"/>
            <color indexed="81"/>
            <rFont val="Tahoma"/>
            <family val="2"/>
          </rPr>
          <t xml:space="preserve">
Valor anterior: R$ 35.030,31.
</t>
        </r>
        <r>
          <rPr>
            <b/>
            <sz val="9"/>
            <color indexed="81"/>
            <rFont val="Tahoma"/>
            <family val="2"/>
          </rPr>
          <t>roberta.paiva:</t>
        </r>
        <r>
          <rPr>
            <sz val="9"/>
            <color indexed="81"/>
            <rFont val="Tahoma"/>
            <family val="2"/>
          </rPr>
          <t xml:space="preserve">
Valor anterior (2): R$ 53.682,70.
</t>
        </r>
      </text>
    </comment>
    <comment ref="K75" authorId="4" guid="{03AC332D-FBF0-4020-871F-E9E5C02B250F}" shapeId="0" xr:uid="{00000000-0006-0000-0400-00007A000000}">
      <text>
        <r>
          <rPr>
            <b/>
            <sz val="9"/>
            <color indexed="81"/>
            <rFont val="Tahoma"/>
            <family val="2"/>
          </rPr>
          <t>roberta.paiva:</t>
        </r>
        <r>
          <rPr>
            <sz val="9"/>
            <color indexed="81"/>
            <rFont val="Tahoma"/>
            <family val="2"/>
          </rPr>
          <t xml:space="preserve">
Valor anterior: R$ 257.365,62.
</t>
        </r>
      </text>
    </comment>
    <comment ref="K82" authorId="5" guid="{5845973F-D481-4C07-BD30-3F9E576F2FF8}" shapeId="0" xr:uid="{00000000-0006-0000-0400-00007B000000}">
      <text>
        <r>
          <rPr>
            <sz val="9"/>
            <color indexed="81"/>
            <rFont val="Tahoma"/>
            <family val="2"/>
          </rPr>
          <t xml:space="preserve">Humberto.carbonell:
Valor anterior 240.764,28 Reais
</t>
        </r>
      </text>
    </comment>
    <comment ref="J83" authorId="4" guid="{6DFE057C-D596-43B1-AEC6-97A696C45177}" shapeId="0" xr:uid="{00000000-0006-0000-0400-00007C000000}">
      <text>
        <r>
          <rPr>
            <b/>
            <sz val="9"/>
            <color indexed="81"/>
            <rFont val="Tahoma"/>
            <family val="2"/>
          </rPr>
          <t>roberta.paiva:</t>
        </r>
        <r>
          <rPr>
            <sz val="9"/>
            <color indexed="81"/>
            <rFont val="Tahoma"/>
            <family val="2"/>
          </rPr>
          <t xml:space="preserve">
Valor anterior: R$ 1.973.221,31.
</t>
        </r>
      </text>
    </comment>
    <comment ref="K83" authorId="4" guid="{E7D5130E-93E4-43CD-9A66-54EE3EC49D56}" shapeId="0" xr:uid="{00000000-0006-0000-0400-00007D000000}">
      <text>
        <r>
          <rPr>
            <b/>
            <sz val="9"/>
            <color indexed="81"/>
            <rFont val="Tahoma"/>
            <family val="2"/>
          </rPr>
          <t>roberta.paiva:</t>
        </r>
        <r>
          <rPr>
            <sz val="9"/>
            <color indexed="81"/>
            <rFont val="Tahoma"/>
            <family val="2"/>
          </rPr>
          <t xml:space="preserve">
Valor anterior: R$ 1.559.326,86.
</t>
        </r>
      </text>
    </comment>
    <comment ref="M83" authorId="4" guid="{EE174344-18A3-4161-A138-9F6C155E2715}" shapeId="0" xr:uid="{00000000-0006-0000-0400-00007E000000}">
      <text>
        <r>
          <rPr>
            <b/>
            <sz val="9"/>
            <color indexed="81"/>
            <rFont val="Tahoma"/>
            <family val="2"/>
          </rPr>
          <t>roberta.paiva:</t>
        </r>
        <r>
          <rPr>
            <sz val="9"/>
            <color indexed="81"/>
            <rFont val="Tahoma"/>
            <family val="2"/>
          </rPr>
          <t xml:space="preserve">
Valor anterior: R$ 413.894,45.
</t>
        </r>
      </text>
    </comment>
    <comment ref="J84" authorId="4" guid="{FDE89707-C9CF-4FEF-843E-EE7F4BEE67E1}" shapeId="0" xr:uid="{00000000-0006-0000-0400-00007F000000}">
      <text>
        <r>
          <rPr>
            <b/>
            <sz val="9"/>
            <color indexed="81"/>
            <rFont val="Tahoma"/>
            <family val="2"/>
          </rPr>
          <t>roberta.paiva:</t>
        </r>
        <r>
          <rPr>
            <sz val="9"/>
            <color indexed="81"/>
            <rFont val="Tahoma"/>
            <family val="2"/>
          </rPr>
          <t xml:space="preserve">
Valor anterior: R$ 3.127.590,79.
</t>
        </r>
      </text>
    </comment>
    <comment ref="K84" authorId="0" guid="{0F3AE311-45C3-4AD8-B722-8C413DBB8606}" shapeId="0" xr:uid="{00000000-0006-0000-0400-000080000000}">
      <text>
        <r>
          <rPr>
            <b/>
            <sz val="9"/>
            <color indexed="81"/>
            <rFont val="Tahoma"/>
            <family val="2"/>
          </rPr>
          <t>sandra.queiroz:</t>
        </r>
        <r>
          <rPr>
            <sz val="9"/>
            <color indexed="81"/>
            <rFont val="Tahoma"/>
            <family val="2"/>
          </rPr>
          <t xml:space="preserve">
Valor anterior: R$ 3.132.893,68
</t>
        </r>
        <r>
          <rPr>
            <b/>
            <sz val="9"/>
            <color indexed="81"/>
            <rFont val="Tahoma"/>
            <family val="2"/>
          </rPr>
          <t>roberta.paiva:</t>
        </r>
        <r>
          <rPr>
            <sz val="9"/>
            <color indexed="81"/>
            <rFont val="Tahoma"/>
            <family val="2"/>
          </rPr>
          <t xml:space="preserve">
Valor anterior (2): R$ 3.127.590,79.
</t>
        </r>
      </text>
    </comment>
    <comment ref="K85" authorId="0" guid="{076154D6-65CD-47F8-8BB3-347009816A99}" shapeId="0" xr:uid="{00000000-0006-0000-0400-000081000000}">
      <text>
        <r>
          <rPr>
            <sz val="9"/>
            <color indexed="81"/>
            <rFont val="Tahoma"/>
            <family val="2"/>
          </rPr>
          <t xml:space="preserve">sandra.queiroz:
Na reprogramação não houve alteração de valor. 
</t>
        </r>
        <r>
          <rPr>
            <b/>
            <sz val="9"/>
            <color indexed="81"/>
            <rFont val="Tahoma"/>
            <family val="2"/>
          </rPr>
          <t>sandra.queiroz:</t>
        </r>
        <r>
          <rPr>
            <sz val="9"/>
            <color indexed="81"/>
            <rFont val="Tahoma"/>
            <family val="2"/>
          </rPr>
          <t xml:space="preserve">
Valor anterior do Recurso FEM R$ 1.281.350,20
</t>
        </r>
      </text>
    </comment>
    <comment ref="F86" authorId="0" guid="{873AA6A5-4EFA-4C28-8435-15BA199F172C}" shapeId="0" xr:uid="{00000000-0006-0000-0400-000082000000}">
      <text>
        <r>
          <rPr>
            <sz val="9"/>
            <color indexed="81"/>
            <rFont val="Tahoma"/>
            <family val="2"/>
          </rPr>
          <t>sandra.queiroz:</t>
        </r>
        <r>
          <rPr>
            <sz val="9"/>
            <color indexed="81"/>
            <rFont val="Tahoma"/>
            <family val="2"/>
          </rPr>
          <t xml:space="preserve">
No PTM reprogramado consta a seguinte descrição: Construção de Calçamento nas Ruas: Milton de Souza Santos, Adriano Rodrigues de Souza, Edier Luis Gonzaga, João Vidal Pinheiro, Josefina Gomes de Araújo, Manoel Gomes Gonzaga, Odilon Freire do Nascimento na cidade de Cabrobó - PE.
</t>
        </r>
      </text>
    </comment>
    <comment ref="M86" authorId="0" guid="{7C379E81-6438-4250-A037-21C2855C87BC}" shapeId="0" xr:uid="{00000000-0006-0000-0400-000083000000}">
      <text>
        <r>
          <rPr>
            <sz val="9"/>
            <color indexed="81"/>
            <rFont val="Tahoma"/>
            <family val="2"/>
          </rPr>
          <t>sandra.queiroz:</t>
        </r>
        <r>
          <rPr>
            <sz val="9"/>
            <color indexed="81"/>
            <rFont val="Tahoma"/>
            <family val="2"/>
          </rPr>
          <t xml:space="preserve">
Valor anterior: R$ 119.692,13
</t>
        </r>
      </text>
    </comment>
    <comment ref="K87" authorId="0" guid="{3C18D57D-7051-4F58-BF4E-11005772F5DA}" shapeId="0" xr:uid="{00000000-0006-0000-0400-000084000000}">
      <text>
        <r>
          <rPr>
            <sz val="9"/>
            <color indexed="81"/>
            <rFont val="Tahoma"/>
            <family val="2"/>
          </rPr>
          <t>sandra.queiroz:</t>
        </r>
        <r>
          <rPr>
            <sz val="9"/>
            <color indexed="81"/>
            <rFont val="Tahoma"/>
            <family val="2"/>
          </rPr>
          <t xml:space="preserve">
Valor anterior R$ 501.138,15
</t>
        </r>
      </text>
    </comment>
    <comment ref="M87" authorId="0" guid="{9B7C294E-C6F4-404E-9976-952EFE08A83A}" shapeId="0" xr:uid="{00000000-0006-0000-0400-000085000000}">
      <text>
        <r>
          <rPr>
            <sz val="9"/>
            <color indexed="81"/>
            <rFont val="Tahoma"/>
            <family val="2"/>
          </rPr>
          <t>sandra.queiroz:</t>
        </r>
        <r>
          <rPr>
            <sz val="9"/>
            <color indexed="81"/>
            <rFont val="Tahoma"/>
            <family val="2"/>
          </rPr>
          <t xml:space="preserve">
Valor anterior R$ 36.851,20
</t>
        </r>
      </text>
    </comment>
    <comment ref="J88" authorId="2" guid="{86F776D5-AB52-44FB-85ED-5CAC4241E482}" shapeId="0" xr:uid="{00000000-0006-0000-0400-000086000000}">
      <text>
        <r>
          <rPr>
            <sz val="9"/>
            <color indexed="81"/>
            <rFont val="Tahoma"/>
            <family val="2"/>
          </rPr>
          <t>melina.vasconcelos:</t>
        </r>
        <r>
          <rPr>
            <sz val="9"/>
            <color indexed="81"/>
            <rFont val="Tahoma"/>
            <family val="2"/>
          </rPr>
          <t xml:space="preserve">
Valor anterior: R$ 964.962,73
</t>
        </r>
      </text>
    </comment>
    <comment ref="K88" authorId="2" guid="{7F680411-E3E4-4429-8EBF-6DB53A3F7C62}" shapeId="0" xr:uid="{00000000-0006-0000-0400-000087000000}">
      <text>
        <r>
          <rPr>
            <sz val="9"/>
            <color indexed="81"/>
            <rFont val="Tahoma"/>
            <family val="2"/>
          </rPr>
          <t>melina.vasconcelos:</t>
        </r>
        <r>
          <rPr>
            <sz val="9"/>
            <color indexed="81"/>
            <rFont val="Tahoma"/>
            <family val="2"/>
          </rPr>
          <t xml:space="preserve">
Valor anterior: R$ 904.626,77
</t>
        </r>
      </text>
    </comment>
    <comment ref="M88" authorId="2" guid="{219BD1C9-F1C2-439C-B062-C62DFB4796D8}" shapeId="0" xr:uid="{00000000-0006-0000-0400-000088000000}">
      <text>
        <r>
          <rPr>
            <sz val="9"/>
            <color indexed="81"/>
            <rFont val="Tahoma"/>
            <family val="2"/>
          </rPr>
          <t>melina.vasconcelos:</t>
        </r>
        <r>
          <rPr>
            <sz val="9"/>
            <color indexed="81"/>
            <rFont val="Tahoma"/>
            <family val="2"/>
          </rPr>
          <t xml:space="preserve">
Valor anterior: R$ 603.35,96
</t>
        </r>
      </text>
    </comment>
    <comment ref="P88" authorId="2" guid="{F8291B6C-D883-4120-9DC3-FEED753BF174}" shapeId="0" xr:uid="{00000000-0006-0000-0400-000089000000}">
      <text>
        <r>
          <rPr>
            <sz val="9"/>
            <color indexed="81"/>
            <rFont val="Tahoma"/>
            <family val="2"/>
          </rPr>
          <t>melina.vasconcelos:</t>
        </r>
        <r>
          <rPr>
            <sz val="9"/>
            <color indexed="81"/>
            <rFont val="Tahoma"/>
            <family val="2"/>
          </rPr>
          <t xml:space="preserve">
Data anterior: 20/03/2015
</t>
        </r>
      </text>
    </comment>
    <comment ref="J90" authorId="4" guid="{E6FE0639-5F0E-43CF-A181-878C45539D19}" shapeId="0" xr:uid="{00000000-0006-0000-0400-00008A000000}">
      <text>
        <r>
          <rPr>
            <b/>
            <sz val="9"/>
            <color indexed="81"/>
            <rFont val="Tahoma"/>
            <family val="2"/>
          </rPr>
          <t>roberta.paiva:</t>
        </r>
        <r>
          <rPr>
            <sz val="9"/>
            <color indexed="81"/>
            <rFont val="Tahoma"/>
            <family val="2"/>
          </rPr>
          <t xml:space="preserve">
Valor anterior: R$ 979.080,74.
</t>
        </r>
      </text>
    </comment>
    <comment ref="K90" authorId="4" guid="{4E9F8B34-69CD-4FD4-8B3A-D593B3B5FF3D}" shapeId="0" xr:uid="{00000000-0006-0000-0400-00008B000000}">
      <text>
        <r>
          <rPr>
            <b/>
            <sz val="9"/>
            <color indexed="81"/>
            <rFont val="Tahoma"/>
            <family val="2"/>
          </rPr>
          <t>roberta.paiva:</t>
        </r>
        <r>
          <rPr>
            <sz val="9"/>
            <color indexed="81"/>
            <rFont val="Tahoma"/>
            <family val="2"/>
          </rPr>
          <t xml:space="preserve">
Valor anterior: R$ 979.080,74.
</t>
        </r>
      </text>
    </comment>
    <comment ref="J91" authorId="4" guid="{101A07AC-4BF0-4B73-8D7F-4F698F519464}" shapeId="0" xr:uid="{00000000-0006-0000-0400-00008C000000}">
      <text>
        <r>
          <rPr>
            <b/>
            <sz val="9"/>
            <color indexed="81"/>
            <rFont val="Tahoma"/>
            <family val="2"/>
          </rPr>
          <t>roberta.paiva:</t>
        </r>
        <r>
          <rPr>
            <sz val="9"/>
            <color indexed="81"/>
            <rFont val="Tahoma"/>
            <family val="2"/>
          </rPr>
          <t xml:space="preserve">
Valor anterior: R$ 424.321,27.
</t>
        </r>
      </text>
    </comment>
    <comment ref="K91" authorId="4" guid="{230F2EE1-D26C-445E-B109-BF39EA599380}" shapeId="0" xr:uid="{00000000-0006-0000-0400-00008D000000}">
      <text>
        <r>
          <rPr>
            <b/>
            <sz val="9"/>
            <color indexed="81"/>
            <rFont val="Tahoma"/>
            <family val="2"/>
          </rPr>
          <t>roberta.paiva:</t>
        </r>
        <r>
          <rPr>
            <sz val="9"/>
            <color indexed="81"/>
            <rFont val="Tahoma"/>
            <family val="2"/>
          </rPr>
          <t xml:space="preserve">
Valor anterior: R$ 424.321,27.
</t>
        </r>
      </text>
    </comment>
    <comment ref="J92" authorId="4" guid="{6E01F73C-9E54-497E-9FE7-77A426405196}" shapeId="0" xr:uid="{00000000-0006-0000-0400-00008E000000}">
      <text>
        <r>
          <rPr>
            <b/>
            <sz val="9"/>
            <color indexed="81"/>
            <rFont val="Tahoma"/>
            <family val="2"/>
          </rPr>
          <t>roberta.paiva:</t>
        </r>
        <r>
          <rPr>
            <sz val="9"/>
            <color indexed="81"/>
            <rFont val="Tahoma"/>
            <family val="2"/>
          </rPr>
          <t xml:space="preserve">
Valor anterior: R$ 134.735,98.
</t>
        </r>
      </text>
    </comment>
    <comment ref="K92" authorId="4" guid="{C953E19C-B9F0-4CBD-B813-615AF6B3D9AB}" shapeId="0" xr:uid="{00000000-0006-0000-0400-00008F000000}">
      <text>
        <r>
          <rPr>
            <b/>
            <sz val="9"/>
            <color indexed="81"/>
            <rFont val="Tahoma"/>
            <family val="2"/>
          </rPr>
          <t>roberta.paiva:</t>
        </r>
        <r>
          <rPr>
            <sz val="9"/>
            <color indexed="81"/>
            <rFont val="Tahoma"/>
            <family val="2"/>
          </rPr>
          <t xml:space="preserve">
Valor anterior: R$ 134.735,98.
</t>
        </r>
      </text>
    </comment>
    <comment ref="J98" authorId="2" guid="{93366E64-BD7F-48A9-9D9D-47F3EC00B285}" shapeId="0" xr:uid="{00000000-0006-0000-0400-000090000000}">
      <text>
        <r>
          <rPr>
            <sz val="9"/>
            <color indexed="81"/>
            <rFont val="Tahoma"/>
            <family val="2"/>
          </rPr>
          <t>melina.vasconcelos:</t>
        </r>
        <r>
          <rPr>
            <sz val="9"/>
            <color indexed="81"/>
            <rFont val="Tahoma"/>
            <family val="2"/>
          </rPr>
          <t xml:space="preserve">
Valor anterior: R$ 307.829,58
</t>
        </r>
      </text>
    </comment>
    <comment ref="K98" authorId="2" guid="{09A63ECB-BB35-4ADF-A4FD-D4D7670839EF}" shapeId="0" xr:uid="{00000000-0006-0000-0400-000091000000}">
      <text>
        <r>
          <rPr>
            <sz val="9"/>
            <color indexed="81"/>
            <rFont val="Tahoma"/>
            <family val="2"/>
          </rPr>
          <t>melina.vasconcelos:</t>
        </r>
        <r>
          <rPr>
            <sz val="9"/>
            <color indexed="81"/>
            <rFont val="Tahoma"/>
            <family val="2"/>
          </rPr>
          <t xml:space="preserve">
Valor anterior: R$ 307.829,58
</t>
        </r>
      </text>
    </comment>
    <comment ref="P98" authorId="2" guid="{3FEDC80A-DC07-4D6E-92D3-4F64548B3196}" shapeId="0" xr:uid="{00000000-0006-0000-0400-000092000000}">
      <text>
        <r>
          <rPr>
            <sz val="9"/>
            <color indexed="81"/>
            <rFont val="Tahoma"/>
            <family val="2"/>
          </rPr>
          <t>melina.vasconcelos:</t>
        </r>
        <r>
          <rPr>
            <sz val="9"/>
            <color indexed="81"/>
            <rFont val="Tahoma"/>
            <family val="2"/>
          </rPr>
          <t xml:space="preserve">
Data anterior: 20/11/2014
</t>
        </r>
      </text>
    </comment>
    <comment ref="J99" authorId="2" guid="{F4C06A58-4C3E-4880-8562-2CC8331ED28B}" shapeId="0" xr:uid="{00000000-0006-0000-0400-000093000000}">
      <text>
        <r>
          <rPr>
            <sz val="9"/>
            <color indexed="81"/>
            <rFont val="Tahoma"/>
            <family val="2"/>
          </rPr>
          <t>melina.vasconcelos:</t>
        </r>
        <r>
          <rPr>
            <sz val="9"/>
            <color indexed="81"/>
            <rFont val="Tahoma"/>
            <family val="2"/>
          </rPr>
          <t xml:space="preserve">
Valor anterior: R$ 300.915,92
</t>
        </r>
      </text>
    </comment>
    <comment ref="K99" authorId="2" guid="{09D0C55A-47D0-4593-A565-7A379BF0333A}" shapeId="0" xr:uid="{00000000-0006-0000-0400-000094000000}">
      <text>
        <r>
          <rPr>
            <sz val="9"/>
            <color indexed="81"/>
            <rFont val="Tahoma"/>
            <family val="2"/>
          </rPr>
          <t>melina.vasconcelos:</t>
        </r>
        <r>
          <rPr>
            <sz val="9"/>
            <color indexed="81"/>
            <rFont val="Tahoma"/>
            <family val="2"/>
          </rPr>
          <t xml:space="preserve">
Valor anterior igual (não mudou)
</t>
        </r>
      </text>
    </comment>
    <comment ref="M99" authorId="2" guid="{0D349BF1-F3C7-46C9-BC81-99F4FC7493DF}" shapeId="0" xr:uid="{00000000-0006-0000-0400-000095000000}">
      <text>
        <r>
          <rPr>
            <sz val="9"/>
            <color indexed="81"/>
            <rFont val="Tahoma"/>
            <family val="2"/>
          </rPr>
          <t>melina.vasconcelos:</t>
        </r>
        <r>
          <rPr>
            <sz val="9"/>
            <color indexed="81"/>
            <rFont val="Tahoma"/>
            <family val="2"/>
          </rPr>
          <t xml:space="preserve">
Sem valor anterior
</t>
        </r>
      </text>
    </comment>
    <comment ref="J100" authorId="2" guid="{561E9109-2085-4F1F-B6A3-EFDE201D430B}" shapeId="0" xr:uid="{00000000-0006-0000-0400-000096000000}">
      <text>
        <r>
          <rPr>
            <sz val="9"/>
            <color indexed="81"/>
            <rFont val="Tahoma"/>
            <family val="2"/>
          </rPr>
          <t>melina.vasconcelos:</t>
        </r>
        <r>
          <rPr>
            <sz val="9"/>
            <color indexed="81"/>
            <rFont val="Tahoma"/>
            <family val="2"/>
          </rPr>
          <t xml:space="preserve">
Valor anterior: R$ 146.260,83
</t>
        </r>
      </text>
    </comment>
    <comment ref="K100" authorId="2" guid="{E6D0E0B2-44F1-44E7-8B8E-0CE3FD8824BF}" shapeId="0" xr:uid="{00000000-0006-0000-0400-000097000000}">
      <text>
        <r>
          <rPr>
            <sz val="9"/>
            <color indexed="81"/>
            <rFont val="Tahoma"/>
            <family val="2"/>
          </rPr>
          <t>melina.vasconcelos:</t>
        </r>
        <r>
          <rPr>
            <sz val="9"/>
            <color indexed="81"/>
            <rFont val="Tahoma"/>
            <family val="2"/>
          </rPr>
          <t xml:space="preserve">
Valor anterior igual (não mudou)
</t>
        </r>
      </text>
    </comment>
    <comment ref="M100" authorId="2" guid="{27043D1F-D8D8-479C-94D1-58AF48E0BB89}" shapeId="0" xr:uid="{00000000-0006-0000-0400-000098000000}">
      <text>
        <r>
          <rPr>
            <sz val="9"/>
            <color indexed="81"/>
            <rFont val="Tahoma"/>
            <family val="2"/>
          </rPr>
          <t>melina.vasconcelos:</t>
        </r>
        <r>
          <rPr>
            <sz val="9"/>
            <color indexed="81"/>
            <rFont val="Tahoma"/>
            <family val="2"/>
          </rPr>
          <t xml:space="preserve">
Sem valor anterior
</t>
        </r>
      </text>
    </comment>
    <comment ref="J103" authorId="4" guid="{42028465-1A79-4212-89C3-E4268D8E7C0A}" shapeId="0" xr:uid="{00000000-0006-0000-0400-000099000000}">
      <text>
        <r>
          <rPr>
            <b/>
            <sz val="9"/>
            <color indexed="81"/>
            <rFont val="Tahoma"/>
            <family val="2"/>
          </rPr>
          <t>roberta.paiva:</t>
        </r>
        <r>
          <rPr>
            <sz val="9"/>
            <color indexed="81"/>
            <rFont val="Tahoma"/>
            <family val="2"/>
          </rPr>
          <t xml:space="preserve">
Valor anterior: R$ 595.321,23.
</t>
        </r>
        <r>
          <rPr>
            <b/>
            <sz val="9"/>
            <color indexed="81"/>
            <rFont val="Tahoma"/>
            <family val="2"/>
          </rPr>
          <t>roberta.paiva:</t>
        </r>
        <r>
          <rPr>
            <sz val="9"/>
            <color indexed="81"/>
            <rFont val="Tahoma"/>
            <family val="2"/>
          </rPr>
          <t xml:space="preserve">
Valor anterior (2): R$ 617.341,04.
</t>
        </r>
      </text>
    </comment>
    <comment ref="K103" authorId="4" guid="{EC2CA09F-9217-46AA-B4DB-B8F762A2CBEB}" shapeId="0" xr:uid="{00000000-0006-0000-0400-00009A000000}">
      <text>
        <r>
          <rPr>
            <b/>
            <sz val="9"/>
            <color indexed="81"/>
            <rFont val="Tahoma"/>
            <family val="2"/>
          </rPr>
          <t>roberta.paiva:</t>
        </r>
        <r>
          <rPr>
            <sz val="9"/>
            <color indexed="81"/>
            <rFont val="Tahoma"/>
            <family val="2"/>
          </rPr>
          <t xml:space="preserve">
Valor anterior: R$ 595.321,23.
</t>
        </r>
        <r>
          <rPr>
            <b/>
            <sz val="9"/>
            <color indexed="81"/>
            <rFont val="Tahoma"/>
            <family val="2"/>
          </rPr>
          <t>roberta.paiva:</t>
        </r>
        <r>
          <rPr>
            <sz val="9"/>
            <color indexed="81"/>
            <rFont val="Tahoma"/>
            <family val="2"/>
          </rPr>
          <t xml:space="preserve">
Valor anterior (2): R$ 595.199,70.
</t>
        </r>
      </text>
    </comment>
    <comment ref="K109" authorId="5" guid="{01B912F0-1DAD-4019-BEE6-B4BEB13BDAAA}" shapeId="0" xr:uid="{00000000-0006-0000-0400-00009B000000}">
      <text>
        <r>
          <rPr>
            <b/>
            <sz val="9"/>
            <color indexed="81"/>
            <rFont val="Tahoma"/>
            <family val="2"/>
          </rPr>
          <t>Humberto.carbonell:</t>
        </r>
        <r>
          <rPr>
            <sz val="9"/>
            <color indexed="81"/>
            <rFont val="Tahoma"/>
            <family val="2"/>
          </rPr>
          <t xml:space="preserve">
Valor anterior: 264.044,15 Reais
</t>
        </r>
      </text>
    </comment>
    <comment ref="J110" authorId="5" guid="{608C3904-BB74-49A3-BEBB-7E9345C9B558}" shapeId="0" xr:uid="{00000000-0006-0000-0400-00009C000000}">
      <text>
        <r>
          <rPr>
            <b/>
            <sz val="9"/>
            <color indexed="81"/>
            <rFont val="Tahoma"/>
            <family val="2"/>
          </rPr>
          <t>Humberto.carbonell:</t>
        </r>
        <r>
          <rPr>
            <sz val="9"/>
            <color indexed="81"/>
            <rFont val="Tahoma"/>
            <family val="2"/>
          </rPr>
          <t xml:space="preserve">
valor anterior r$ 48.894,30
</t>
        </r>
      </text>
    </comment>
    <comment ref="M110" authorId="5" guid="{A349AAE3-FC3C-4801-8F3B-A3077BC80F93}" shapeId="0" xr:uid="{00000000-0006-0000-0400-00009D000000}">
      <text>
        <r>
          <rPr>
            <b/>
            <sz val="9"/>
            <color indexed="81"/>
            <rFont val="Tahoma"/>
            <family val="2"/>
          </rPr>
          <t>Humberto.carbonell:</t>
        </r>
        <r>
          <rPr>
            <sz val="9"/>
            <color indexed="81"/>
            <rFont val="Tahoma"/>
            <family val="2"/>
          </rPr>
          <t xml:space="preserve">
valor anterior r$ 345.027,74
</t>
        </r>
      </text>
    </comment>
    <comment ref="J111" authorId="5" guid="{885C19B5-F4EF-41BF-AA1C-33E8B84E5EEE}" shapeId="0" xr:uid="{00000000-0006-0000-0400-00009E000000}">
      <text>
        <r>
          <rPr>
            <b/>
            <sz val="9"/>
            <color indexed="81"/>
            <rFont val="Tahoma"/>
            <family val="2"/>
          </rPr>
          <t>Humberto.carbonell:</t>
        </r>
        <r>
          <rPr>
            <sz val="9"/>
            <color indexed="81"/>
            <rFont val="Tahoma"/>
            <family val="2"/>
          </rPr>
          <t xml:space="preserve">
Valor anterior: R$ 868.699,25
</t>
        </r>
      </text>
    </comment>
    <comment ref="K111" authorId="5" guid="{7C08211C-7167-49BE-9206-61D57390E14F}" shapeId="0" xr:uid="{00000000-0006-0000-0400-00009F000000}">
      <text>
        <r>
          <rPr>
            <b/>
            <sz val="9"/>
            <color indexed="81"/>
            <rFont val="Tahoma"/>
            <family val="2"/>
          </rPr>
          <t>Humberto.carbonell:</t>
        </r>
        <r>
          <rPr>
            <sz val="9"/>
            <color indexed="81"/>
            <rFont val="Tahoma"/>
            <family val="2"/>
          </rPr>
          <t xml:space="preserve">
Valor anterior: R$ 868.699,25
</t>
        </r>
      </text>
    </comment>
    <comment ref="J112" authorId="5" guid="{42550C80-7D85-45F3-8C77-6331BD0F455C}" shapeId="0" xr:uid="{00000000-0006-0000-0400-0000A0000000}">
      <text>
        <r>
          <rPr>
            <b/>
            <sz val="9"/>
            <color indexed="81"/>
            <rFont val="Tahoma"/>
            <family val="2"/>
          </rPr>
          <t>Humberto.carbonell:</t>
        </r>
        <r>
          <rPr>
            <sz val="9"/>
            <color indexed="81"/>
            <rFont val="Tahoma"/>
            <family val="2"/>
          </rPr>
          <t xml:space="preserve">
R$ 841.516,22
</t>
        </r>
      </text>
    </comment>
    <comment ref="K112" authorId="5" guid="{4F6DA114-751D-4758-B5B6-1888F9833944}" shapeId="0" xr:uid="{00000000-0006-0000-0400-0000A1000000}">
      <text>
        <r>
          <rPr>
            <b/>
            <sz val="9"/>
            <color indexed="81"/>
            <rFont val="Tahoma"/>
            <family val="2"/>
          </rPr>
          <t>Humberto.carbonell:</t>
        </r>
        <r>
          <rPr>
            <sz val="9"/>
            <color indexed="81"/>
            <rFont val="Tahoma"/>
            <family val="2"/>
          </rPr>
          <t xml:space="preserve">
R$ 841.516,22
</t>
        </r>
      </text>
    </comment>
    <comment ref="K113" authorId="5" guid="{407F1244-9473-47F7-A556-CB37DFF7A3EC}" shapeId="0" xr:uid="{00000000-0006-0000-0400-0000A2000000}">
      <text>
        <r>
          <rPr>
            <b/>
            <sz val="9"/>
            <color indexed="81"/>
            <rFont val="Tahoma"/>
            <family val="2"/>
          </rPr>
          <t>Humberto.carbonell:</t>
        </r>
        <r>
          <rPr>
            <sz val="9"/>
            <color indexed="81"/>
            <rFont val="Tahoma"/>
            <family val="2"/>
          </rPr>
          <t xml:space="preserve">
valor anterior: R$ 202.082,93
</t>
        </r>
      </text>
    </comment>
    <comment ref="J115" authorId="2" guid="{D7D4A472-D656-4405-B76D-AF23A2CA183A}" shapeId="0" xr:uid="{00000000-0006-0000-0400-0000A3000000}">
      <text>
        <r>
          <rPr>
            <b/>
            <sz val="9"/>
            <color indexed="81"/>
            <rFont val="Tahoma"/>
            <family val="2"/>
          </rPr>
          <t>melina.vasconcelos:</t>
        </r>
        <r>
          <rPr>
            <sz val="9"/>
            <color indexed="81"/>
            <rFont val="Tahoma"/>
            <family val="2"/>
          </rPr>
          <t xml:space="preserve">
Valor anterior: R$ 5.122.989,74
</t>
        </r>
      </text>
    </comment>
    <comment ref="K115" authorId="2" guid="{B78352F8-515D-45F4-8179-7DB5159C37D5}" shapeId="0" xr:uid="{00000000-0006-0000-0400-0000A4000000}">
      <text>
        <r>
          <rPr>
            <b/>
            <sz val="9"/>
            <color indexed="81"/>
            <rFont val="Tahoma"/>
            <family val="2"/>
          </rPr>
          <t>melina.vasconcelos:</t>
        </r>
        <r>
          <rPr>
            <sz val="9"/>
            <color indexed="81"/>
            <rFont val="Tahoma"/>
            <family val="2"/>
          </rPr>
          <t xml:space="preserve">
Valor anterior: R$ 5.122.989,74
</t>
        </r>
      </text>
    </comment>
    <comment ref="M115" authorId="2" guid="{95CD8B5C-562C-4508-B952-3E7BE70772B1}" shapeId="0" xr:uid="{00000000-0006-0000-0400-0000A5000000}">
      <text>
        <r>
          <rPr>
            <b/>
            <sz val="9"/>
            <color indexed="81"/>
            <rFont val="Tahoma"/>
            <family val="2"/>
          </rPr>
          <t>melina.vasconcelos:</t>
        </r>
        <r>
          <rPr>
            <sz val="9"/>
            <color indexed="81"/>
            <rFont val="Tahoma"/>
            <family val="2"/>
          </rPr>
          <t xml:space="preserve">
Valor anterior: R$ 326.176,88
</t>
        </r>
      </text>
    </comment>
    <comment ref="P115" authorId="2" guid="{2E699BA5-9BAC-4EED-8430-1DBE447B3BD7}" shapeId="0" xr:uid="{00000000-0006-0000-0400-0000A6000000}">
      <text>
        <r>
          <rPr>
            <b/>
            <sz val="9"/>
            <color indexed="81"/>
            <rFont val="Tahoma"/>
            <family val="2"/>
          </rPr>
          <t>melina.vasconcelos:</t>
        </r>
        <r>
          <rPr>
            <sz val="9"/>
            <color indexed="81"/>
            <rFont val="Tahoma"/>
            <family val="2"/>
          </rPr>
          <t xml:space="preserve">
Data anterior: 30/04/2015
</t>
        </r>
      </text>
    </comment>
    <comment ref="H116" authorId="6" guid="{645DDEAD-0821-4B5C-B2B1-0738CB428C89}" shapeId="0" xr:uid="{00000000-0006-0000-0400-0000A7000000}">
      <text>
        <r>
          <rPr>
            <b/>
            <sz val="9"/>
            <color indexed="81"/>
            <rFont val="Tahoma"/>
            <family val="2"/>
          </rPr>
          <t>luizhenrique.xavier:</t>
        </r>
        <r>
          <rPr>
            <sz val="9"/>
            <color indexed="81"/>
            <rFont val="Tahoma"/>
            <family val="2"/>
          </rPr>
          <t xml:space="preserve">
Data Anterior: 31/03/2015
</t>
        </r>
      </text>
    </comment>
    <comment ref="J116" authorId="6" guid="{1A0E3ED9-EB4B-4328-99F1-CA379F357994}" shapeId="0" xr:uid="{00000000-0006-0000-0400-0000A8000000}">
      <text>
        <r>
          <rPr>
            <b/>
            <sz val="9"/>
            <color indexed="81"/>
            <rFont val="Tahoma"/>
            <family val="2"/>
          </rPr>
          <t>luizhenrique.xavier:</t>
        </r>
        <r>
          <rPr>
            <sz val="9"/>
            <color indexed="81"/>
            <rFont val="Tahoma"/>
            <family val="2"/>
          </rPr>
          <t xml:space="preserve">
Valor Anterior: R$ 812.441,01
</t>
        </r>
      </text>
    </comment>
    <comment ref="K116" authorId="6" guid="{F791935D-5EE5-4FE5-B888-61879337A1AC}" shapeId="0" xr:uid="{00000000-0006-0000-0400-0000A9000000}">
      <text>
        <r>
          <rPr>
            <b/>
            <sz val="9"/>
            <color indexed="81"/>
            <rFont val="Tahoma"/>
            <family val="2"/>
          </rPr>
          <t>luizhenrique.xavier:</t>
        </r>
        <r>
          <rPr>
            <sz val="9"/>
            <color indexed="81"/>
            <rFont val="Tahoma"/>
            <family val="2"/>
          </rPr>
          <t xml:space="preserve">
Valor Anterior: R$ 754.716,55
</t>
        </r>
      </text>
    </comment>
    <comment ref="M116" authorId="6" guid="{015D5A11-9D0B-44BC-AD13-84CAF987C031}" shapeId="0" xr:uid="{00000000-0006-0000-0400-0000AA000000}">
      <text>
        <r>
          <rPr>
            <b/>
            <sz val="9"/>
            <color indexed="81"/>
            <rFont val="Tahoma"/>
            <family val="2"/>
          </rPr>
          <t>luizhenrique.xavier:</t>
        </r>
        <r>
          <rPr>
            <sz val="9"/>
            <color indexed="81"/>
            <rFont val="Tahoma"/>
            <family val="2"/>
          </rPr>
          <t xml:space="preserve">
Valor Anterior: R$ 57.724,46
</t>
        </r>
      </text>
    </comment>
    <comment ref="P116" authorId="6" guid="{03B2D8EC-0B02-4C27-A750-7903F475345C}" shapeId="0" xr:uid="{00000000-0006-0000-0400-0000AB000000}">
      <text>
        <r>
          <rPr>
            <sz val="9"/>
            <color indexed="81"/>
            <rFont val="Tahoma"/>
            <family val="2"/>
          </rPr>
          <t>luizhenrique.xavier:</t>
        </r>
        <r>
          <rPr>
            <sz val="9"/>
            <color indexed="81"/>
            <rFont val="Tahoma"/>
            <family val="2"/>
          </rPr>
          <t xml:space="preserve">
Data Anterior: 29/01/2015
</t>
        </r>
      </text>
    </comment>
    <comment ref="J121" authorId="5" guid="{F15A6FB1-245D-48E5-B967-BE23B577E0DA}" shapeId="0" xr:uid="{00000000-0006-0000-0400-0000AC000000}">
      <text>
        <r>
          <rPr>
            <sz val="9"/>
            <color indexed="81"/>
            <rFont val="Tahoma"/>
            <family val="2"/>
          </rPr>
          <t>Humberto.carbonell:</t>
        </r>
        <r>
          <rPr>
            <sz val="9"/>
            <color indexed="81"/>
            <rFont val="Tahoma"/>
            <family val="2"/>
          </rPr>
          <t xml:space="preserve">
Valor anterior: R$ 603.773,24
</t>
        </r>
      </text>
    </comment>
    <comment ref="J123" authorId="4" guid="{BC7A933C-524F-4254-89A3-BDCDE20AFDF4}" shapeId="0" xr:uid="{00000000-0006-0000-0400-0000AD000000}">
      <text>
        <r>
          <rPr>
            <b/>
            <i/>
            <sz val="9"/>
            <color indexed="81"/>
            <rFont val="Tahoma"/>
            <family val="2"/>
          </rPr>
          <t>roberta.paiva:</t>
        </r>
        <r>
          <rPr>
            <sz val="9"/>
            <color indexed="81"/>
            <rFont val="Tahoma"/>
            <family val="2"/>
          </rPr>
          <t xml:space="preserve">
Valor anterior: R$ 180.931,63.
</t>
        </r>
      </text>
    </comment>
    <comment ref="K123" authorId="4" guid="{431F48DD-3ACB-46FC-B1D1-92708D4082CE}" shapeId="0" xr:uid="{00000000-0006-0000-0400-0000AE000000}">
      <text>
        <r>
          <rPr>
            <b/>
            <i/>
            <sz val="9"/>
            <color indexed="81"/>
            <rFont val="Tahoma"/>
            <family val="2"/>
          </rPr>
          <t>roberta.paiva:</t>
        </r>
        <r>
          <rPr>
            <sz val="9"/>
            <color indexed="81"/>
            <rFont val="Tahoma"/>
            <family val="2"/>
          </rPr>
          <t xml:space="preserve">
Valor anterior: R$ 180.931,63.
</t>
        </r>
      </text>
    </comment>
    <comment ref="K126" authorId="5" guid="{C2CE5EC2-5423-4D2F-8847-0F072E04766C}" shapeId="0" xr:uid="{00000000-0006-0000-0400-0000AF000000}">
      <text>
        <r>
          <rPr>
            <sz val="9"/>
            <color indexed="81"/>
            <rFont val="Tahoma"/>
            <family val="2"/>
          </rPr>
          <t>Humberto.carbonell:</t>
        </r>
        <r>
          <rPr>
            <sz val="9"/>
            <color indexed="81"/>
            <rFont val="Tahoma"/>
            <family val="2"/>
          </rPr>
          <t xml:space="preserve">
Anterior: R$ 1.031.500 ,49
</t>
        </r>
      </text>
    </comment>
    <comment ref="J127" authorId="4" guid="{3B8BD986-8A40-4FD6-8718-DC9458CBE99F}" shapeId="0" xr:uid="{00000000-0006-0000-0400-0000B0000000}">
      <text>
        <r>
          <rPr>
            <b/>
            <sz val="9"/>
            <color indexed="81"/>
            <rFont val="Tahoma"/>
            <family val="2"/>
          </rPr>
          <t>roberta.paiva:</t>
        </r>
        <r>
          <rPr>
            <sz val="9"/>
            <color indexed="81"/>
            <rFont val="Tahoma"/>
            <family val="2"/>
          </rPr>
          <t xml:space="preserve">
Valor anterior: R$ 925.684,69.
Valor anterior (2): R$ 892.253,54.</t>
        </r>
      </text>
    </comment>
    <comment ref="K127" authorId="4" guid="{DF4C9ED1-C619-439F-A42A-B965B733505D}" shapeId="0" xr:uid="{00000000-0006-0000-0400-0000B1000000}">
      <text>
        <r>
          <rPr>
            <b/>
            <sz val="9"/>
            <color indexed="81"/>
            <rFont val="Tahoma"/>
            <family val="2"/>
          </rPr>
          <t>roberta.paiva:</t>
        </r>
        <r>
          <rPr>
            <sz val="9"/>
            <color indexed="81"/>
            <rFont val="Tahoma"/>
            <family val="2"/>
          </rPr>
          <t xml:space="preserve">
Valor anterior: R$ 904.973,81.
Valor anterior (2): R$ 892.253,54.</t>
        </r>
      </text>
    </comment>
    <comment ref="M127" authorId="4" guid="{EBC8B019-013C-49C5-BA13-5255D9E6EF8C}" shapeId="0" xr:uid="{00000000-0006-0000-0400-0000B2000000}">
      <text>
        <r>
          <rPr>
            <b/>
            <sz val="9"/>
            <color indexed="81"/>
            <rFont val="Tahoma"/>
            <family val="2"/>
          </rPr>
          <t>roberta.paiva:</t>
        </r>
        <r>
          <rPr>
            <sz val="9"/>
            <color indexed="81"/>
            <rFont val="Tahoma"/>
            <family val="2"/>
          </rPr>
          <t xml:space="preserve">
Valor anterior: R$ 20.710,87.
</t>
        </r>
      </text>
    </comment>
    <comment ref="J128" authorId="4" guid="{EF893D80-51F1-4158-A969-E4420F440F61}" shapeId="0" xr:uid="{00000000-0006-0000-0400-0000B3000000}">
      <text>
        <r>
          <rPr>
            <b/>
            <sz val="9"/>
            <color indexed="81"/>
            <rFont val="Tahoma"/>
            <family val="2"/>
          </rPr>
          <t>roberta.paiva:</t>
        </r>
        <r>
          <rPr>
            <sz val="9"/>
            <color indexed="81"/>
            <rFont val="Tahoma"/>
            <family val="2"/>
          </rPr>
          <t xml:space="preserve">
Valor anterior: R$ 503.601,45.
</t>
        </r>
      </text>
    </comment>
    <comment ref="K128" authorId="4" guid="{903A7A7A-7039-48C0-A331-A599BFE1460B}" shapeId="0" xr:uid="{00000000-0006-0000-0400-0000B4000000}">
      <text>
        <r>
          <rPr>
            <b/>
            <sz val="9"/>
            <color indexed="81"/>
            <rFont val="Tahoma"/>
            <family val="2"/>
          </rPr>
          <t>roberta.paiva:</t>
        </r>
        <r>
          <rPr>
            <sz val="9"/>
            <color indexed="81"/>
            <rFont val="Tahoma"/>
            <family val="2"/>
          </rPr>
          <t xml:space="preserve">
Valor anterior: R$ 503.601,45.
</t>
        </r>
      </text>
    </comment>
    <comment ref="J132" authorId="2" guid="{D9E792BA-44E9-4134-BFF9-CFC193E96E1D}" shapeId="0" xr:uid="{00000000-0006-0000-0400-0000B5000000}">
      <text>
        <r>
          <rPr>
            <sz val="9"/>
            <color indexed="81"/>
            <rFont val="Tahoma"/>
            <family val="2"/>
          </rPr>
          <t>melina.vasconcelos:</t>
        </r>
        <r>
          <rPr>
            <sz val="9"/>
            <color indexed="81"/>
            <rFont val="Tahoma"/>
            <family val="2"/>
          </rPr>
          <t xml:space="preserve">
Valor anterior: R$ 53.654,93
</t>
        </r>
      </text>
    </comment>
    <comment ref="K132" authorId="2" guid="{0FFC6D74-FCCE-4FB1-8933-D77281A07E1C}" shapeId="0" xr:uid="{00000000-0006-0000-0400-0000B6000000}">
      <text>
        <r>
          <rPr>
            <sz val="9"/>
            <color indexed="81"/>
            <rFont val="Tahoma"/>
            <family val="2"/>
          </rPr>
          <t>melina.vasconcelos:</t>
        </r>
        <r>
          <rPr>
            <sz val="9"/>
            <color indexed="81"/>
            <rFont val="Tahoma"/>
            <family val="2"/>
          </rPr>
          <t xml:space="preserve">
Valor anterior: R$ 52.968,33
</t>
        </r>
      </text>
    </comment>
    <comment ref="M132" authorId="2" guid="{23736031-FC6E-4286-9BFC-A23D576A7398}" shapeId="0" xr:uid="{00000000-0006-0000-0400-0000B7000000}">
      <text>
        <r>
          <rPr>
            <sz val="9"/>
            <color indexed="81"/>
            <rFont val="Tahoma"/>
            <family val="2"/>
          </rPr>
          <t>melina.vasconcelos:</t>
        </r>
        <r>
          <rPr>
            <sz val="9"/>
            <color indexed="81"/>
            <rFont val="Tahoma"/>
            <family val="2"/>
          </rPr>
          <t xml:space="preserve">
Valor anterior: R$ 686,60
</t>
        </r>
      </text>
    </comment>
    <comment ref="J133" authorId="2" guid="{1ADA1833-B789-4F59-8426-1B17F70F12D6}" shapeId="0" xr:uid="{00000000-0006-0000-0400-0000B8000000}">
      <text>
        <r>
          <rPr>
            <sz val="9"/>
            <color indexed="81"/>
            <rFont val="Tahoma"/>
            <family val="2"/>
          </rPr>
          <t>melina.vasconcelos:</t>
        </r>
        <r>
          <rPr>
            <sz val="9"/>
            <color indexed="81"/>
            <rFont val="Tahoma"/>
            <family val="2"/>
          </rPr>
          <t xml:space="preserve">
Valor anterior: R$ 527,620,06
</t>
        </r>
      </text>
    </comment>
    <comment ref="K133" authorId="2" guid="{874B1631-4E87-49A8-B6C6-E9E65C734FA7}" shapeId="0" xr:uid="{00000000-0006-0000-0400-0000B9000000}">
      <text>
        <r>
          <rPr>
            <sz val="9"/>
            <color indexed="81"/>
            <rFont val="Tahoma"/>
            <family val="2"/>
          </rPr>
          <t>melina.vasconcelos:</t>
        </r>
        <r>
          <rPr>
            <sz val="9"/>
            <color indexed="81"/>
            <rFont val="Tahoma"/>
            <family val="2"/>
          </rPr>
          <t xml:space="preserve">
Valor anterior: R$ 527,620,06
</t>
        </r>
      </text>
    </comment>
    <comment ref="J134" authorId="2" guid="{D8E2B0AF-14B8-470D-8B38-EAF80A49ACA7}" shapeId="0" xr:uid="{00000000-0006-0000-0400-0000BA000000}">
      <text>
        <r>
          <rPr>
            <b/>
            <sz val="9"/>
            <color indexed="81"/>
            <rFont val="Tahoma"/>
            <family val="2"/>
          </rPr>
          <t>melina.vasconcelos:</t>
        </r>
        <r>
          <rPr>
            <sz val="9"/>
            <color indexed="81"/>
            <rFont val="Tahoma"/>
            <family val="2"/>
          </rPr>
          <t xml:space="preserve">
Valor anterior: R$ 249.969,26.
</t>
        </r>
      </text>
    </comment>
    <comment ref="K134" authorId="2" guid="{18E70821-184F-48FD-80B0-4674F7285B47}" shapeId="0" xr:uid="{00000000-0006-0000-0400-0000BB000000}">
      <text>
        <r>
          <rPr>
            <b/>
            <sz val="9"/>
            <color indexed="81"/>
            <rFont val="Tahoma"/>
            <family val="2"/>
          </rPr>
          <t>melina.vasconcelos:</t>
        </r>
        <r>
          <rPr>
            <sz val="9"/>
            <color indexed="81"/>
            <rFont val="Tahoma"/>
            <family val="2"/>
          </rPr>
          <t xml:space="preserve">
Valor anterior: R$ 249.440,31
</t>
        </r>
      </text>
    </comment>
    <comment ref="M134" authorId="2" guid="{A6D91389-CF97-42B4-B536-1AA3E4A69F80}" shapeId="0" xr:uid="{00000000-0006-0000-0400-0000BC000000}">
      <text>
        <r>
          <rPr>
            <b/>
            <sz val="9"/>
            <color indexed="81"/>
            <rFont val="Tahoma"/>
            <family val="2"/>
          </rPr>
          <t>melina.vasconcelos:</t>
        </r>
        <r>
          <rPr>
            <sz val="9"/>
            <color indexed="81"/>
            <rFont val="Tahoma"/>
            <family val="2"/>
          </rPr>
          <t xml:space="preserve">
Valor anterior: R$ 528,95
</t>
        </r>
      </text>
    </comment>
    <comment ref="P134" authorId="2" guid="{B279511E-09DE-407E-9EDB-99A3FA7A3A12}" shapeId="0" xr:uid="{00000000-0006-0000-0400-0000BD000000}">
      <text>
        <r>
          <rPr>
            <b/>
            <sz val="9"/>
            <color indexed="81"/>
            <rFont val="Tahoma"/>
            <family val="2"/>
          </rPr>
          <t>melina.vasconcelos:</t>
        </r>
        <r>
          <rPr>
            <sz val="9"/>
            <color indexed="81"/>
            <rFont val="Tahoma"/>
            <family val="2"/>
          </rPr>
          <t xml:space="preserve">
Data anterior: 09/06/2014
</t>
        </r>
      </text>
    </comment>
    <comment ref="K135" authorId="0" guid="{1A60E5E1-6E72-44C0-B358-6C6B6951F69F}" shapeId="0" xr:uid="{00000000-0006-0000-0400-0000BE000000}">
      <text>
        <r>
          <rPr>
            <b/>
            <sz val="9"/>
            <color indexed="81"/>
            <rFont val="Tahoma"/>
            <family val="2"/>
          </rPr>
          <t>sandra.queiroz:</t>
        </r>
        <r>
          <rPr>
            <sz val="9"/>
            <color indexed="81"/>
            <rFont val="Tahoma"/>
            <family val="2"/>
          </rPr>
          <t xml:space="preserve">
Valor anteiror R$ 1.202.993,27
</t>
        </r>
      </text>
    </comment>
    <comment ref="M135" authorId="0" guid="{143B1A09-D86B-4B30-B287-B5FF091AAA18}" shapeId="0" xr:uid="{00000000-0006-0000-0400-0000BF000000}">
      <text>
        <r>
          <rPr>
            <b/>
            <sz val="9"/>
            <color indexed="81"/>
            <rFont val="Tahoma"/>
            <family val="2"/>
          </rPr>
          <t>sandra.queiroz:</t>
        </r>
        <r>
          <rPr>
            <sz val="9"/>
            <color indexed="81"/>
            <rFont val="Tahoma"/>
            <family val="2"/>
          </rPr>
          <t xml:space="preserve">
Valor anteior R$ 55.978,62
</t>
        </r>
      </text>
    </comment>
    <comment ref="K136" authorId="7" guid="{D661C10C-4007-4FEE-9A0B-A8C2C6A050E8}" shapeId="0" xr:uid="{00000000-0006-0000-0400-0000C0000000}">
      <text>
        <r>
          <rPr>
            <sz val="9"/>
            <color indexed="81"/>
            <rFont val="Segoe UI"/>
            <family val="2"/>
          </rPr>
          <t>Valor atual: R$ 904.413,11
2º Valor: R$ 905.480,08
1º Valor: R$ 905.480,56</t>
        </r>
      </text>
    </comment>
    <comment ref="M136" authorId="7" guid="{EBA994CD-C1D8-498E-8194-A90C829557DA}" shapeId="0" xr:uid="{00000000-0006-0000-0400-0000C1000000}">
      <text>
        <r>
          <rPr>
            <sz val="9"/>
            <color indexed="81"/>
            <rFont val="Segoe UI"/>
            <family val="2"/>
          </rPr>
          <t>Valor atual: R$ 13.482,12
2º Valor: R$ 2.304,53
1º Valor: R$ 32.474,30</t>
        </r>
      </text>
    </comment>
    <comment ref="K137" authorId="4" guid="{9AC17CC8-A3A0-4FF0-8765-931A03D5C5C1}" shapeId="0" xr:uid="{00000000-0006-0000-0400-0000C2000000}">
      <text>
        <r>
          <rPr>
            <b/>
            <sz val="9"/>
            <color indexed="81"/>
            <rFont val="Tahoma"/>
            <family val="2"/>
          </rPr>
          <t>roberta.paiva:</t>
        </r>
        <r>
          <rPr>
            <sz val="9"/>
            <color indexed="81"/>
            <rFont val="Tahoma"/>
            <family val="2"/>
          </rPr>
          <t xml:space="preserve">
Valor anterior: R$ 647.728,95.
</t>
        </r>
      </text>
    </comment>
    <comment ref="K138" authorId="4" guid="{CB435020-9F15-4EA8-B52C-800A128C15E2}" shapeId="0" xr:uid="{00000000-0006-0000-0400-0000C3000000}">
      <text>
        <r>
          <rPr>
            <b/>
            <sz val="9"/>
            <color indexed="81"/>
            <rFont val="Tahoma"/>
            <family val="2"/>
          </rPr>
          <t>roberta.paiva:</t>
        </r>
        <r>
          <rPr>
            <sz val="9"/>
            <color indexed="81"/>
            <rFont val="Tahoma"/>
            <family val="2"/>
          </rPr>
          <t xml:space="preserve">
Valor anterior: R$ 575.108,55.
</t>
        </r>
      </text>
    </comment>
    <comment ref="H144" authorId="6" guid="{25C7B245-BA63-40A0-AA6C-6EC124FEC5C8}" shapeId="0" xr:uid="{00000000-0006-0000-0400-0000C4000000}">
      <text>
        <r>
          <rPr>
            <sz val="9"/>
            <color indexed="81"/>
            <rFont val="Tahoma"/>
            <family val="2"/>
          </rPr>
          <t>luizhenrique.xavier:</t>
        </r>
        <r>
          <rPr>
            <sz val="9"/>
            <color indexed="81"/>
            <rFont val="Tahoma"/>
            <family val="2"/>
          </rPr>
          <t xml:space="preserve">
Data Anterior: 30/04/2015</t>
        </r>
      </text>
    </comment>
    <comment ref="J144" authorId="6" guid="{9C6E0738-874F-442C-880E-CC462D4A9A9C}" shapeId="0" xr:uid="{00000000-0006-0000-0400-0000C5000000}">
      <text>
        <r>
          <rPr>
            <b/>
            <sz val="9"/>
            <color indexed="81"/>
            <rFont val="Tahoma"/>
            <family val="2"/>
          </rPr>
          <t>luizhenrique.xavier:</t>
        </r>
        <r>
          <rPr>
            <sz val="9"/>
            <color indexed="81"/>
            <rFont val="Tahoma"/>
            <family val="2"/>
          </rPr>
          <t xml:space="preserve">
Valor Anterior: R$ 723.042,08
</t>
        </r>
      </text>
    </comment>
    <comment ref="K144" authorId="6" guid="{83379491-2910-4E0E-9908-889A95B5AC31}" shapeId="0" xr:uid="{00000000-0006-0000-0400-0000C6000000}">
      <text>
        <r>
          <rPr>
            <b/>
            <sz val="9"/>
            <color indexed="81"/>
            <rFont val="Tahoma"/>
            <family val="2"/>
          </rPr>
          <t>luizhenrique.xavier:</t>
        </r>
        <r>
          <rPr>
            <sz val="9"/>
            <color indexed="81"/>
            <rFont val="Tahoma"/>
            <family val="2"/>
          </rPr>
          <t xml:space="preserve">
Valor Anterior: R$ 722.357,62
</t>
        </r>
      </text>
    </comment>
    <comment ref="M144" authorId="6" guid="{DF8CB0E4-03EC-40DC-B16B-78EA2E3BC827}" shapeId="0" xr:uid="{00000000-0006-0000-0400-0000C7000000}">
      <text>
        <r>
          <rPr>
            <b/>
            <sz val="9"/>
            <color indexed="81"/>
            <rFont val="Tahoma"/>
            <family val="2"/>
          </rPr>
          <t>luizhenrique.xavier:</t>
        </r>
        <r>
          <rPr>
            <sz val="9"/>
            <color indexed="81"/>
            <rFont val="Tahoma"/>
            <family val="2"/>
          </rPr>
          <t xml:space="preserve">
Valor Anterior: R$ 684,48
</t>
        </r>
      </text>
    </comment>
    <comment ref="H145" authorId="6" guid="{6933FF06-A947-4F16-B32A-3A0F378EF181}" shapeId="0" xr:uid="{00000000-0006-0000-0400-0000C8000000}">
      <text>
        <r>
          <rPr>
            <sz val="9"/>
            <color indexed="81"/>
            <rFont val="Tahoma"/>
            <family val="2"/>
          </rPr>
          <t>luizhenrique.xavier:</t>
        </r>
        <r>
          <rPr>
            <sz val="9"/>
            <color indexed="81"/>
            <rFont val="Tahoma"/>
            <family val="2"/>
          </rPr>
          <t xml:space="preserve">
Data Anterior: 30/04/2015</t>
        </r>
      </text>
    </comment>
    <comment ref="J145" authorId="6" guid="{545490F8-9DAF-4949-A345-0C984D522BC4}" shapeId="0" xr:uid="{00000000-0006-0000-0400-0000C9000000}">
      <text>
        <r>
          <rPr>
            <b/>
            <sz val="9"/>
            <color indexed="81"/>
            <rFont val="Tahoma"/>
            <family val="2"/>
          </rPr>
          <t>luizhenrique.xavier:</t>
        </r>
        <r>
          <rPr>
            <sz val="9"/>
            <color indexed="81"/>
            <rFont val="Tahoma"/>
            <family val="2"/>
          </rPr>
          <t xml:space="preserve">
Valor Anterior: R$ 120.715,57
</t>
        </r>
      </text>
    </comment>
    <comment ref="K145" authorId="6" guid="{E5287962-4771-48FF-A310-1D2B574D25A6}" shapeId="0" xr:uid="{00000000-0006-0000-0400-0000CA000000}">
      <text>
        <r>
          <rPr>
            <b/>
            <sz val="9"/>
            <color indexed="81"/>
            <rFont val="Tahoma"/>
            <family val="2"/>
          </rPr>
          <t>luizhenrique.xavier:</t>
        </r>
        <r>
          <rPr>
            <sz val="9"/>
            <color indexed="81"/>
            <rFont val="Tahoma"/>
            <family val="2"/>
          </rPr>
          <t xml:space="preserve">
Valor Anterior: R$ 120.715,57
</t>
        </r>
      </text>
    </comment>
    <comment ref="H146" authorId="6" guid="{FB33CAE1-9A62-4A65-9190-850E6497FF8B}" shapeId="0" xr:uid="{00000000-0006-0000-0400-0000CB000000}">
      <text>
        <r>
          <rPr>
            <sz val="9"/>
            <color indexed="81"/>
            <rFont val="Tahoma"/>
            <family val="2"/>
          </rPr>
          <t>luizhenrique.xavier:</t>
        </r>
        <r>
          <rPr>
            <sz val="9"/>
            <color indexed="81"/>
            <rFont val="Tahoma"/>
            <family val="2"/>
          </rPr>
          <t xml:space="preserve">
Data Anterior: 30/04/2015
</t>
        </r>
      </text>
    </comment>
    <comment ref="J146" authorId="6" guid="{02F624B9-3AE6-4E84-9188-DD265E291DA9}" shapeId="0" xr:uid="{00000000-0006-0000-0400-0000CC000000}">
      <text>
        <r>
          <rPr>
            <b/>
            <sz val="9"/>
            <color indexed="81"/>
            <rFont val="Tahoma"/>
            <family val="2"/>
          </rPr>
          <t>luizhenrique.xavier:</t>
        </r>
        <r>
          <rPr>
            <sz val="9"/>
            <color indexed="81"/>
            <rFont val="Tahoma"/>
            <family val="2"/>
          </rPr>
          <t xml:space="preserve">
Valor Anterior: R$ 62.534,69
</t>
        </r>
      </text>
    </comment>
    <comment ref="K146" authorId="6" guid="{B7449837-B367-4310-84E0-BA05189F3127}" shapeId="0" xr:uid="{00000000-0006-0000-0400-0000CD000000}">
      <text>
        <r>
          <rPr>
            <b/>
            <sz val="9"/>
            <color indexed="81"/>
            <rFont val="Tahoma"/>
            <family val="2"/>
          </rPr>
          <t>luizhenrique.xavier:</t>
        </r>
        <r>
          <rPr>
            <sz val="9"/>
            <color indexed="81"/>
            <rFont val="Tahoma"/>
            <family val="2"/>
          </rPr>
          <t xml:space="preserve">
Valor Anterior: R$ 62.534,69
</t>
        </r>
      </text>
    </comment>
    <comment ref="J148" authorId="8" guid="{FE6CD461-EFA5-40D0-A39E-32DEE77587EE}" shapeId="0" xr:uid="{00000000-0006-0000-0400-0000CE000000}">
      <text>
        <r>
          <rPr>
            <sz val="9"/>
            <color indexed="81"/>
            <rFont val="Tahoma"/>
            <family val="2"/>
          </rPr>
          <t xml:space="preserve">ricardo.pansera:
Valor anterior: R$682.245,23
</t>
        </r>
        <r>
          <rPr>
            <b/>
            <sz val="9"/>
            <color indexed="81"/>
            <rFont val="Tahoma"/>
            <family val="2"/>
          </rPr>
          <t>ricardo.pansera:</t>
        </r>
        <r>
          <rPr>
            <sz val="9"/>
            <color indexed="81"/>
            <rFont val="Tahoma"/>
            <family val="2"/>
          </rPr>
          <t xml:space="preserve">
R$812.114,97
</t>
        </r>
      </text>
    </comment>
    <comment ref="K148" authorId="8" guid="{7DD88F4E-84F2-4498-B607-E2CE1DDE4F5C}" shapeId="0" xr:uid="{00000000-0006-0000-0400-0000CF000000}">
      <text>
        <r>
          <rPr>
            <sz val="9"/>
            <color indexed="81"/>
            <rFont val="Tahoma"/>
            <family val="2"/>
          </rPr>
          <t xml:space="preserve">ricardo.pansera:
Valor anterior: R$682.245,23
</t>
        </r>
        <r>
          <rPr>
            <b/>
            <sz val="9"/>
            <color indexed="81"/>
            <rFont val="Tahoma"/>
            <family val="2"/>
          </rPr>
          <t>ricardo.pansera:</t>
        </r>
        <r>
          <rPr>
            <sz val="9"/>
            <color indexed="81"/>
            <rFont val="Tahoma"/>
            <family val="2"/>
          </rPr>
          <t xml:space="preserve">
R$660.922,65
</t>
        </r>
      </text>
    </comment>
    <comment ref="M148" authorId="8" guid="{69E210B0-6B3C-4D22-92C2-655A95FBBB62}" shapeId="0" xr:uid="{00000000-0006-0000-0400-0000D0000000}">
      <text>
        <r>
          <rPr>
            <sz val="9"/>
            <color indexed="81"/>
            <rFont val="Tahoma"/>
            <family val="2"/>
          </rPr>
          <t xml:space="preserve">ricardo.pansera:
Contrapartida anterior: não houve.
</t>
        </r>
        <r>
          <rPr>
            <b/>
            <sz val="9"/>
            <color indexed="81"/>
            <rFont val="Tahoma"/>
            <family val="2"/>
          </rPr>
          <t>Humberto.carbonell:</t>
        </r>
        <r>
          <rPr>
            <sz val="9"/>
            <color indexed="81"/>
            <rFont val="Tahoma"/>
            <family val="2"/>
          </rPr>
          <t xml:space="preserve">
VALOR ANTERIOR R$  69.799,43
</t>
        </r>
        <r>
          <rPr>
            <b/>
            <sz val="9"/>
            <color indexed="81"/>
            <rFont val="Tahoma"/>
            <family val="2"/>
          </rPr>
          <t>ricardo.pansera:</t>
        </r>
        <r>
          <rPr>
            <sz val="9"/>
            <color indexed="81"/>
            <rFont val="Tahoma"/>
            <family val="2"/>
          </rPr>
          <t xml:space="preserve">
R$151.192,32
</t>
        </r>
      </text>
    </comment>
    <comment ref="P148" authorId="8" guid="{9F437D8C-4B2D-464D-90CB-6CD61CCF3E97}" shapeId="0" xr:uid="{00000000-0006-0000-0400-0000D1000000}">
      <text>
        <r>
          <rPr>
            <sz val="9"/>
            <color indexed="81"/>
            <rFont val="Tahoma"/>
            <family val="2"/>
          </rPr>
          <t>ricardo.pansera:</t>
        </r>
        <r>
          <rPr>
            <sz val="9"/>
            <color indexed="81"/>
            <rFont val="Tahoma"/>
            <family val="2"/>
          </rPr>
          <t xml:space="preserve">
Data anterior: 09/06/2014
</t>
        </r>
      </text>
    </comment>
    <comment ref="M150" authorId="5" guid="{6D15A6FA-0A96-4CC0-9391-EB9C754E6D78}" shapeId="0" xr:uid="{00000000-0006-0000-0400-0000D2000000}">
      <text>
        <r>
          <rPr>
            <sz val="9"/>
            <color indexed="81"/>
            <rFont val="Tahoma"/>
            <family val="2"/>
          </rPr>
          <t>Humberto.carbonell:</t>
        </r>
        <r>
          <rPr>
            <sz val="9"/>
            <color indexed="81"/>
            <rFont val="Tahoma"/>
            <family val="2"/>
          </rPr>
          <t xml:space="preserve">
Valor anterior: R$ 2.742,00
</t>
        </r>
      </text>
    </comment>
    <comment ref="K153" authorId="5" guid="{6B8C5BE5-DA7D-46BF-87DF-15F7AFE119AA}" shapeId="0" xr:uid="{00000000-0006-0000-0400-0000D3000000}">
      <text>
        <r>
          <rPr>
            <b/>
            <sz val="9"/>
            <color indexed="81"/>
            <rFont val="Tahoma"/>
            <family val="2"/>
          </rPr>
          <t>Humberto.carbonell:</t>
        </r>
        <r>
          <rPr>
            <sz val="9"/>
            <color indexed="81"/>
            <rFont val="Tahoma"/>
            <family val="2"/>
          </rPr>
          <t xml:space="preserve">
Será necessário ajustar a quarta parcela através de parcela extra. Valor anterior – R$ 65.627,58
</t>
        </r>
      </text>
    </comment>
    <comment ref="J154" authorId="1" guid="{BBA11A9B-7115-4122-A1EF-3A3CBD50FE7B}" shapeId="0" xr:uid="{00000000-0006-0000-0400-0000D4000000}">
      <text>
        <r>
          <rPr>
            <b/>
            <sz val="9"/>
            <color indexed="81"/>
            <rFont val="Segoe UI"/>
            <family val="2"/>
          </rPr>
          <t>Humberto.carbonell:</t>
        </r>
        <r>
          <rPr>
            <sz val="9"/>
            <color indexed="81"/>
            <rFont val="Segoe UI"/>
            <family val="2"/>
          </rPr>
          <t xml:space="preserve">
Será necessário ajustar a quarta parcela através de parcela extra. Valor anterior – R$ 38.832,65
</t>
        </r>
      </text>
    </comment>
    <comment ref="K154" authorId="5" guid="{9B6B7B22-14AB-4F12-BA98-A334FB74D668}" shapeId="0" xr:uid="{00000000-0006-0000-0400-0000D5000000}">
      <text>
        <r>
          <rPr>
            <b/>
            <sz val="9"/>
            <color indexed="81"/>
            <rFont val="Tahoma"/>
            <family val="2"/>
          </rPr>
          <t>Humberto.carbonell:</t>
        </r>
        <r>
          <rPr>
            <sz val="9"/>
            <color indexed="81"/>
            <rFont val="Tahoma"/>
            <family val="2"/>
          </rPr>
          <t xml:space="preserve">
Será necessário ajustar a quarta parcela através de parcela extra. Valor anterior – R$ 38.832,65
</t>
        </r>
      </text>
    </comment>
    <comment ref="H155" authorId="6" guid="{5947C937-8ED2-476A-A095-C1EDAF9D141B}" shapeId="0" xr:uid="{00000000-0006-0000-0400-0000D6000000}">
      <text>
        <r>
          <rPr>
            <b/>
            <sz val="9"/>
            <color indexed="81"/>
            <rFont val="Tahoma"/>
            <family val="2"/>
          </rPr>
          <t>luizhenrique.xavier:</t>
        </r>
        <r>
          <rPr>
            <sz val="9"/>
            <color indexed="81"/>
            <rFont val="Tahoma"/>
            <family val="2"/>
          </rPr>
          <t xml:space="preserve">
Data Anterior: 30/12/2014
</t>
        </r>
      </text>
    </comment>
    <comment ref="J155" authorId="6" guid="{559336D9-58DF-40CF-AE40-1FD7932A00B6}" shapeId="0" xr:uid="{00000000-0006-0000-0400-0000D7000000}">
      <text>
        <r>
          <rPr>
            <b/>
            <sz val="9"/>
            <color indexed="81"/>
            <rFont val="Tahoma"/>
            <family val="2"/>
          </rPr>
          <t>luizhenrique.xavier:</t>
        </r>
        <r>
          <rPr>
            <sz val="9"/>
            <color indexed="81"/>
            <rFont val="Tahoma"/>
            <family val="2"/>
          </rPr>
          <t xml:space="preserve">
Valor Anterior: R$ 297.910,31
</t>
        </r>
      </text>
    </comment>
    <comment ref="M155" authorId="6" guid="{07597E2D-6A0A-457D-A194-D7A058FF841C}" shapeId="0" xr:uid="{00000000-0006-0000-0400-0000D8000000}">
      <text>
        <r>
          <rPr>
            <b/>
            <sz val="9"/>
            <color indexed="81"/>
            <rFont val="Tahoma"/>
            <family val="2"/>
          </rPr>
          <t>luizhenrique.xavier:</t>
        </r>
        <r>
          <rPr>
            <sz val="9"/>
            <color indexed="81"/>
            <rFont val="Tahoma"/>
            <family val="2"/>
          </rPr>
          <t xml:space="preserve">
Valor Anterior: R$ 8.600,00
</t>
        </r>
      </text>
    </comment>
    <comment ref="P155" authorId="6" guid="{29EEC708-CF60-4131-86D0-63A8CBFF8F75}" shapeId="0" xr:uid="{00000000-0006-0000-0400-0000D9000000}">
      <text>
        <r>
          <rPr>
            <b/>
            <sz val="9"/>
            <color indexed="81"/>
            <rFont val="Tahoma"/>
            <family val="2"/>
          </rPr>
          <t>luizhenrique.xavier:</t>
        </r>
        <r>
          <rPr>
            <sz val="9"/>
            <color indexed="81"/>
            <rFont val="Tahoma"/>
            <family val="2"/>
          </rPr>
          <t xml:space="preserve">
Data Anterior: 09/06/2014
</t>
        </r>
      </text>
    </comment>
    <comment ref="J156" authorId="6" guid="{E0738F81-0D97-4FEB-A57D-2AA5077032F5}" shapeId="0" xr:uid="{00000000-0006-0000-0400-0000DA000000}">
      <text>
        <r>
          <rPr>
            <b/>
            <sz val="9"/>
            <color indexed="81"/>
            <rFont val="Tahoma"/>
            <family val="2"/>
          </rPr>
          <t>luizhenrique.xavier:</t>
        </r>
        <r>
          <rPr>
            <sz val="9"/>
            <color indexed="81"/>
            <rFont val="Tahoma"/>
            <family val="2"/>
          </rPr>
          <t xml:space="preserve">
Valor Anterior: R$ 176.380,85
</t>
        </r>
      </text>
    </comment>
    <comment ref="J157" authorId="6" guid="{4A8BF560-A235-44D9-8B66-DCD5BFEE8B5E}" shapeId="0" xr:uid="{00000000-0006-0000-0400-0000DB000000}">
      <text>
        <r>
          <rPr>
            <b/>
            <sz val="9"/>
            <color indexed="81"/>
            <rFont val="Tahoma"/>
            <family val="2"/>
          </rPr>
          <t>luizhenrique.xavier:</t>
        </r>
        <r>
          <rPr>
            <sz val="9"/>
            <color indexed="81"/>
            <rFont val="Tahoma"/>
            <family val="2"/>
          </rPr>
          <t xml:space="preserve">
Valor Anterior: 
R$ 313.111,65
</t>
        </r>
      </text>
    </comment>
    <comment ref="K157" authorId="6" guid="{29B1CF5B-69AD-4F5F-9AD5-1230D3586DDF}" shapeId="0" xr:uid="{00000000-0006-0000-0400-0000DC000000}">
      <text>
        <r>
          <rPr>
            <b/>
            <sz val="9"/>
            <color indexed="81"/>
            <rFont val="Tahoma"/>
            <family val="2"/>
          </rPr>
          <t>luizhenrique.xavier:</t>
        </r>
        <r>
          <rPr>
            <sz val="9"/>
            <color indexed="81"/>
            <rFont val="Tahoma"/>
            <family val="2"/>
          </rPr>
          <t xml:space="preserve">
Valor Anterior: 
R$ 294.039,46
</t>
        </r>
      </text>
    </comment>
    <comment ref="M157" authorId="6" guid="{573CD9A8-EB99-4FB8-909A-58554DD57F67}" shapeId="0" xr:uid="{00000000-0006-0000-0400-0000DD000000}">
      <text>
        <r>
          <rPr>
            <b/>
            <sz val="9"/>
            <color indexed="81"/>
            <rFont val="Tahoma"/>
            <family val="2"/>
          </rPr>
          <t>luizhenrique.xavier:</t>
        </r>
        <r>
          <rPr>
            <sz val="9"/>
            <color indexed="81"/>
            <rFont val="Tahoma"/>
            <family val="2"/>
          </rPr>
          <t xml:space="preserve">
Valor Anterior: 
R$ 19.072,19
</t>
        </r>
      </text>
    </comment>
    <comment ref="K162" authorId="9" guid="{1A5D5431-46B9-4C89-A8A0-057E6FC091A0}" shapeId="0" xr:uid="{00000000-0006-0000-0400-0000DE000000}">
      <text>
        <r>
          <rPr>
            <b/>
            <sz val="9"/>
            <color indexed="81"/>
            <rFont val="Tahoma"/>
            <family val="2"/>
          </rPr>
          <t>anterior 740.106,93</t>
        </r>
        <r>
          <rPr>
            <sz val="9"/>
            <color indexed="81"/>
            <rFont val="Tahoma"/>
            <family val="2"/>
          </rPr>
          <t xml:space="preserve">
</t>
        </r>
      </text>
    </comment>
    <comment ref="M162" authorId="9" guid="{7D63552B-6DF4-439A-9C1A-FC0D3558B28D}" shapeId="0" xr:uid="{00000000-0006-0000-0400-0000DF000000}">
      <text>
        <r>
          <rPr>
            <b/>
            <sz val="9"/>
            <color indexed="81"/>
            <rFont val="Tahoma"/>
            <family val="2"/>
          </rPr>
          <t>valor anterior 9.149,00</t>
        </r>
        <r>
          <rPr>
            <sz val="9"/>
            <color indexed="81"/>
            <rFont val="Tahoma"/>
            <family val="2"/>
          </rPr>
          <t xml:space="preserve">
</t>
        </r>
      </text>
    </comment>
    <comment ref="J163" authorId="4" guid="{233371F5-BFB0-4F28-A107-F5FFF28B6613}" shapeId="0" xr:uid="{00000000-0006-0000-0400-0000E0000000}">
      <text>
        <r>
          <rPr>
            <sz val="9"/>
            <color indexed="81"/>
            <rFont val="Tahoma"/>
            <family val="2"/>
          </rPr>
          <t xml:space="preserve">roberta.paiva:
Valor anterior: R$ 641.306,66.
Valor anterior (2): R$ 711.235,93.
</t>
        </r>
      </text>
    </comment>
    <comment ref="M163" authorId="4" guid="{4510BF69-4272-438A-B5EE-46B59550E603}" shapeId="0" xr:uid="{00000000-0006-0000-0400-0000E1000000}">
      <text>
        <r>
          <rPr>
            <sz val="9"/>
            <color indexed="81"/>
            <rFont val="Tahoma"/>
            <family val="2"/>
          </rPr>
          <t xml:space="preserve">roberta.paiva:
Valor anterior: R$ 150.965,10.V 
Valor anterior (2): R$ 220.894,37.
</t>
        </r>
      </text>
    </comment>
    <comment ref="J164" authorId="4" guid="{B5FFFD96-16F5-4EBD-A387-571700468699}" shapeId="0" xr:uid="{00000000-0006-0000-0400-0000E2000000}">
      <text>
        <r>
          <rPr>
            <sz val="9"/>
            <color indexed="81"/>
            <rFont val="Tahoma"/>
            <family val="2"/>
          </rPr>
          <t>roberta.paiva:</t>
        </r>
        <r>
          <rPr>
            <sz val="9"/>
            <color indexed="81"/>
            <rFont val="Tahoma"/>
            <family val="2"/>
          </rPr>
          <t xml:space="preserve">
Valor anterior: R$ 1.495.876,37
</t>
        </r>
      </text>
    </comment>
    <comment ref="J165" authorId="4" guid="{39D6F010-9B93-4419-BA15-0DC5CEC94A95}" shapeId="0" xr:uid="{00000000-0006-0000-0400-0000E3000000}">
      <text>
        <r>
          <rPr>
            <sz val="9"/>
            <color indexed="81"/>
            <rFont val="Tahoma"/>
            <family val="2"/>
          </rPr>
          <t>roberta.paiva:</t>
        </r>
        <r>
          <rPr>
            <sz val="9"/>
            <color indexed="81"/>
            <rFont val="Tahoma"/>
            <family val="2"/>
          </rPr>
          <t xml:space="preserve">
Valor anterior: R$ 431.986,23.
</t>
        </r>
      </text>
    </comment>
    <comment ref="J166" authorId="4" guid="{B6588B1C-48B4-4BEC-B021-0DA388C4984A}" shapeId="0" xr:uid="{00000000-0006-0000-0400-0000E4000000}">
      <text>
        <r>
          <rPr>
            <sz val="9"/>
            <color indexed="81"/>
            <rFont val="Tahoma"/>
            <family val="2"/>
          </rPr>
          <t xml:space="preserve">roberta.paiva:
Valor anterior: R$ 298.775,35.
Valor anterior (2): R$ 416.328,56.
</t>
        </r>
      </text>
    </comment>
    <comment ref="L166" authorId="4" guid="{B4969525-D388-48D4-82DE-DF4F4DEEA7D9}" shapeId="0" xr:uid="{00000000-0006-0000-0400-0000E5000000}">
      <text>
        <r>
          <rPr>
            <b/>
            <sz val="9"/>
            <color indexed="81"/>
            <rFont val="Tahoma"/>
            <family val="2"/>
          </rPr>
          <t>roberta.paiva:</t>
        </r>
        <r>
          <rPr>
            <sz val="9"/>
            <color indexed="81"/>
            <rFont val="Tahoma"/>
            <family val="2"/>
          </rPr>
          <t xml:space="preserve">
Valor anterior: R$ 6.399,33.
</t>
        </r>
      </text>
    </comment>
    <comment ref="M166" authorId="4" guid="{2E07A10C-DF6A-4076-9D0C-A2F440BDC33C}" shapeId="0" xr:uid="{00000000-0006-0000-0400-0000E6000000}">
      <text>
        <r>
          <rPr>
            <b/>
            <sz val="9"/>
            <color indexed="81"/>
            <rFont val="Tahoma"/>
            <family val="2"/>
          </rPr>
          <t>roberta.paiva:</t>
        </r>
        <r>
          <rPr>
            <sz val="9"/>
            <color indexed="81"/>
            <rFont val="Tahoma"/>
            <family val="2"/>
          </rPr>
          <t xml:space="preserve">
Valor anterior: R$ 111.153,88.
</t>
        </r>
      </text>
    </comment>
    <comment ref="J168" authorId="0" guid="{E933A66B-EF7E-452C-A315-42A6DDA42970}" shapeId="0" xr:uid="{00000000-0006-0000-0400-0000E7000000}">
      <text>
        <r>
          <rPr>
            <b/>
            <sz val="9"/>
            <color indexed="81"/>
            <rFont val="Tahoma"/>
            <family val="2"/>
          </rPr>
          <t>sandra.queiroz:</t>
        </r>
        <r>
          <rPr>
            <sz val="9"/>
            <color indexed="81"/>
            <rFont val="Tahoma"/>
            <family val="2"/>
          </rPr>
          <t xml:space="preserve">
Valor anterior: .R$ 1.701.409,74
</t>
        </r>
      </text>
    </comment>
    <comment ref="K168" authorId="0" guid="{1DF5AD38-0BB6-41E2-A33A-27DDB305BDC6}" shapeId="0" xr:uid="{00000000-0006-0000-0400-0000E8000000}">
      <text>
        <r>
          <rPr>
            <b/>
            <sz val="9"/>
            <color indexed="81"/>
            <rFont val="Tahoma"/>
            <family val="2"/>
          </rPr>
          <t xml:space="preserve">sandra.queiroz: Valor anterior: </t>
        </r>
        <r>
          <rPr>
            <b/>
            <u/>
            <sz val="9"/>
            <color indexed="81"/>
            <rFont val="Tahoma"/>
            <family val="2"/>
          </rPr>
          <t>R$</t>
        </r>
        <r>
          <rPr>
            <sz val="9"/>
            <color indexed="81"/>
            <rFont val="Tahoma"/>
            <family val="2"/>
          </rPr>
          <t xml:space="preserve">
1.666.963,33
</t>
        </r>
      </text>
    </comment>
    <comment ref="M168" authorId="0" guid="{276900A6-EDEF-4098-A367-421721CC47EE}" shapeId="0" xr:uid="{00000000-0006-0000-0400-0000E9000000}">
      <text>
        <r>
          <rPr>
            <b/>
            <sz val="9"/>
            <color indexed="81"/>
            <rFont val="Tahoma"/>
            <family val="2"/>
          </rPr>
          <t>sandra.queiroz:</t>
        </r>
        <r>
          <rPr>
            <sz val="9"/>
            <color indexed="81"/>
            <rFont val="Tahoma"/>
            <family val="2"/>
          </rPr>
          <t xml:space="preserve">
Valor anteirior: R$ 34.446,41
</t>
        </r>
      </text>
    </comment>
    <comment ref="K169" authorId="0" guid="{65918806-E342-4949-8755-B427334CE143}" shapeId="0" xr:uid="{00000000-0006-0000-0400-0000EA000000}">
      <text>
        <r>
          <rPr>
            <b/>
            <sz val="9"/>
            <color indexed="81"/>
            <rFont val="Tahoma"/>
            <family val="2"/>
          </rPr>
          <t>sandra.queiroz:</t>
        </r>
        <r>
          <rPr>
            <sz val="9"/>
            <color indexed="81"/>
            <rFont val="Tahoma"/>
            <family val="2"/>
          </rPr>
          <t xml:space="preserve">
Valor anterior R$ 264.824,24
</t>
        </r>
      </text>
    </comment>
    <comment ref="J174" authorId="2" guid="{9A0C8102-241E-44CC-8D62-478ABFD28283}" shapeId="0" xr:uid="{00000000-0006-0000-0400-0000EB000000}">
      <text>
        <r>
          <rPr>
            <sz val="9"/>
            <color indexed="81"/>
            <rFont val="Tahoma"/>
            <family val="2"/>
          </rPr>
          <t xml:space="preserve">melina.vasconcelos:
Valor anterior: R$ 1.962.262,99
</t>
        </r>
        <r>
          <rPr>
            <b/>
            <sz val="9"/>
            <color indexed="81"/>
            <rFont val="Tahoma"/>
            <family val="2"/>
          </rPr>
          <t>melina.vasconcelos:</t>
        </r>
        <r>
          <rPr>
            <sz val="9"/>
            <color indexed="81"/>
            <rFont val="Tahoma"/>
            <family val="2"/>
          </rPr>
          <t xml:space="preserve">
Valor anterior: R$ 1.817.104,55
Nova aprovação (redução de meta). Valor contratado: R$ 1.817.104,55. Valor reprogramado: R$ 1.176.056,91.
De acordo com o termo de vistoria de 23/03/2018, os dados da visitação foram colhidos pelo Sr. Ricardo Sérgio Cardim – Secretário de Infraestrutura. O plano de trabalho reprogramado terá o valor de R$ 1.176.056,91, que  representa os valores acumulados executados, apresentado pela empresa contratada. Na visita, referente à qualidade dos serviços executados, foram analisados na vistoria de 60% pelo Eng. Fábio Laborte (CEHAB).
</t>
        </r>
      </text>
    </comment>
    <comment ref="K174" authorId="2" guid="{143CDD7F-5A0F-412B-A45B-5D2D5026E2EE}" shapeId="0" xr:uid="{00000000-0006-0000-0400-0000EC000000}">
      <text>
        <r>
          <rPr>
            <sz val="9"/>
            <color indexed="81"/>
            <rFont val="Tahoma"/>
            <family val="2"/>
          </rPr>
          <t>melina.vasconcelos:</t>
        </r>
        <r>
          <rPr>
            <sz val="9"/>
            <color indexed="81"/>
            <rFont val="Tahoma"/>
            <family val="2"/>
          </rPr>
          <t xml:space="preserve">
Valor anterior: R$ 1.962.262,99
</t>
        </r>
      </text>
    </comment>
    <comment ref="M174" authorId="2" guid="{F2333C90-25A9-4CB2-967C-D00053D25A5B}" shapeId="0" xr:uid="{00000000-0006-0000-0400-0000ED000000}">
      <text>
        <r>
          <rPr>
            <sz val="9"/>
            <color indexed="81"/>
            <rFont val="Tahoma"/>
            <family val="2"/>
          </rPr>
          <t>melina.vasconcelos:</t>
        </r>
        <r>
          <rPr>
            <sz val="9"/>
            <color indexed="81"/>
            <rFont val="Tahoma"/>
            <family val="2"/>
          </rPr>
          <t xml:space="preserve">
Sem valor anterior
</t>
        </r>
      </text>
    </comment>
    <comment ref="P174" authorId="2" guid="{A08C455E-7868-4909-B780-DEA0B1C7E762}" shapeId="0" xr:uid="{00000000-0006-0000-0400-0000EE000000}">
      <text>
        <r>
          <rPr>
            <sz val="9"/>
            <color indexed="81"/>
            <rFont val="Tahoma"/>
            <family val="2"/>
          </rPr>
          <t xml:space="preserve">melina.vasconcelos:
Data anterior: 09/06/2014
</t>
        </r>
        <r>
          <rPr>
            <b/>
            <sz val="9"/>
            <color indexed="81"/>
            <rFont val="Tahoma"/>
            <family val="2"/>
          </rPr>
          <t>melina.vasconcelos:</t>
        </r>
        <r>
          <rPr>
            <sz val="9"/>
            <color indexed="81"/>
            <rFont val="Tahoma"/>
            <family val="2"/>
          </rPr>
          <t xml:space="preserve">
Data anterior: 28/11/2016
</t>
        </r>
      </text>
    </comment>
    <comment ref="J176" authorId="4" guid="{717BC43F-8A7B-4345-8720-6744931D9EB0}" shapeId="0" xr:uid="{00000000-0006-0000-0400-0000EF000000}">
      <text>
        <r>
          <rPr>
            <b/>
            <sz val="9"/>
            <color indexed="81"/>
            <rFont val="Tahoma"/>
            <family val="2"/>
          </rPr>
          <t>roberta.paiva:</t>
        </r>
        <r>
          <rPr>
            <sz val="9"/>
            <color indexed="81"/>
            <rFont val="Tahoma"/>
            <family val="2"/>
          </rPr>
          <t xml:space="preserve">
Novo valor: R$ 249.204,37.
</t>
        </r>
      </text>
    </comment>
    <comment ref="K176" authorId="4" guid="{DC8973C5-5BE4-4758-B78C-C5827F51A675}" shapeId="0" xr:uid="{00000000-0006-0000-0400-0000F0000000}">
      <text>
        <r>
          <rPr>
            <b/>
            <sz val="9"/>
            <color indexed="81"/>
            <rFont val="Tahoma"/>
            <family val="2"/>
          </rPr>
          <t>roberta.paiva:</t>
        </r>
        <r>
          <rPr>
            <sz val="9"/>
            <color indexed="81"/>
            <rFont val="Tahoma"/>
            <family val="2"/>
          </rPr>
          <t xml:space="preserve">
Valor anterior: R$ 249.204,37.
</t>
        </r>
      </text>
    </comment>
    <comment ref="J177" authorId="4" guid="{A04594F8-9FBD-4B55-8F4D-FA7F7031087D}" shapeId="0" xr:uid="{00000000-0006-0000-0400-0000F1000000}">
      <text>
        <r>
          <rPr>
            <b/>
            <sz val="9"/>
            <color indexed="81"/>
            <rFont val="Tahoma"/>
            <family val="2"/>
          </rPr>
          <t>roberta.paiva:</t>
        </r>
        <r>
          <rPr>
            <sz val="9"/>
            <color indexed="81"/>
            <rFont val="Tahoma"/>
            <family val="2"/>
          </rPr>
          <t xml:space="preserve">
Valor anterior: R$ 119.224,53.
</t>
        </r>
      </text>
    </comment>
    <comment ref="K177" authorId="4" guid="{873BE9ED-BBDA-42E2-8B34-518AE653B1CC}" shapeId="0" xr:uid="{00000000-0006-0000-0400-0000F2000000}">
      <text>
        <r>
          <rPr>
            <b/>
            <sz val="9"/>
            <color indexed="81"/>
            <rFont val="Tahoma"/>
            <family val="2"/>
          </rPr>
          <t>roberta.paiva:</t>
        </r>
        <r>
          <rPr>
            <sz val="9"/>
            <color indexed="81"/>
            <rFont val="Tahoma"/>
            <family val="2"/>
          </rPr>
          <t xml:space="preserve">
Valor anterior: R$ 119.224,53.
</t>
        </r>
      </text>
    </comment>
    <comment ref="J178" authorId="4" guid="{4C65ED09-528A-4598-A576-75500AF30066}" shapeId="0" xr:uid="{00000000-0006-0000-0400-0000F3000000}">
      <text>
        <r>
          <rPr>
            <b/>
            <sz val="9"/>
            <color indexed="81"/>
            <rFont val="Tahoma"/>
            <family val="2"/>
          </rPr>
          <t>roberta.paiva:</t>
        </r>
        <r>
          <rPr>
            <sz val="9"/>
            <color indexed="81"/>
            <rFont val="Tahoma"/>
            <family val="2"/>
          </rPr>
          <t xml:space="preserve">
Valor anterior: R$ 85.732,23.
</t>
        </r>
      </text>
    </comment>
    <comment ref="K178" authorId="4" guid="{0D9EAA80-9C5E-4E8A-8B3D-315CE740CD10}" shapeId="0" xr:uid="{00000000-0006-0000-0400-0000F4000000}">
      <text>
        <r>
          <rPr>
            <b/>
            <sz val="9"/>
            <color indexed="81"/>
            <rFont val="Tahoma"/>
            <family val="2"/>
          </rPr>
          <t>roberta.paiva:</t>
        </r>
        <r>
          <rPr>
            <sz val="9"/>
            <color indexed="81"/>
            <rFont val="Tahoma"/>
            <family val="2"/>
          </rPr>
          <t xml:space="preserve">
Valor anterior: R$ 85.732,23.
</t>
        </r>
      </text>
    </comment>
    <comment ref="S179" authorId="7" guid="{A7D7BA9E-383F-4004-B097-479E5D7F0E16}" shapeId="0" xr:uid="{00000000-0006-0000-0400-0000F5000000}">
      <text>
        <r>
          <rPr>
            <b/>
            <sz val="9"/>
            <color indexed="81"/>
            <rFont val="Segoe UI"/>
            <family val="2"/>
          </rPr>
          <t>AP inicial 17</t>
        </r>
      </text>
    </comment>
    <comment ref="J184" authorId="2" guid="{6BFA07DD-D58D-465B-9117-FFB128A8F207}" shapeId="0" xr:uid="{00000000-0006-0000-0400-0000F6000000}">
      <text>
        <r>
          <rPr>
            <b/>
            <sz val="9"/>
            <color indexed="81"/>
            <rFont val="Tahoma"/>
            <family val="2"/>
          </rPr>
          <t>melina.vasconcelos:</t>
        </r>
        <r>
          <rPr>
            <sz val="9"/>
            <color indexed="81"/>
            <rFont val="Tahoma"/>
            <family val="2"/>
          </rPr>
          <t xml:space="preserve">
Valor anterior: R$ 187.966,64
</t>
        </r>
      </text>
    </comment>
    <comment ref="K184" authorId="2" guid="{D272DDAD-85A1-43A6-A708-E752F9139626}" shapeId="0" xr:uid="{00000000-0006-0000-0400-0000F7000000}">
      <text>
        <r>
          <rPr>
            <b/>
            <sz val="9"/>
            <color indexed="81"/>
            <rFont val="Tahoma"/>
            <family val="2"/>
          </rPr>
          <t>melina.vasconcelos:</t>
        </r>
        <r>
          <rPr>
            <sz val="9"/>
            <color indexed="81"/>
            <rFont val="Tahoma"/>
            <family val="2"/>
          </rPr>
          <t xml:space="preserve">
Valor anterior: R$ 155.086,30
</t>
        </r>
      </text>
    </comment>
    <comment ref="M184" authorId="2" guid="{12148073-93D8-4FFB-9132-63FACDEF8769}" shapeId="0" xr:uid="{00000000-0006-0000-0400-0000F8000000}">
      <text>
        <r>
          <rPr>
            <b/>
            <sz val="9"/>
            <color indexed="81"/>
            <rFont val="Tahoma"/>
            <family val="2"/>
          </rPr>
          <t>melina.vasconcelos:</t>
        </r>
        <r>
          <rPr>
            <sz val="9"/>
            <color indexed="81"/>
            <rFont val="Tahoma"/>
            <family val="2"/>
          </rPr>
          <t xml:space="preserve">
Valor anterior: R$ 32.880,34
</t>
        </r>
      </text>
    </comment>
    <comment ref="P184" authorId="2" guid="{82AF5A30-FB03-4008-BE06-9FB5263F2DAC}" shapeId="0" xr:uid="{00000000-0006-0000-0400-0000F9000000}">
      <text>
        <r>
          <rPr>
            <b/>
            <sz val="9"/>
            <color indexed="81"/>
            <rFont val="Tahoma"/>
            <family val="2"/>
          </rPr>
          <t>melina.vasconcelos:</t>
        </r>
        <r>
          <rPr>
            <sz val="9"/>
            <color indexed="81"/>
            <rFont val="Tahoma"/>
            <family val="2"/>
          </rPr>
          <t xml:space="preserve">
Data enterior: 09/06/2014
</t>
        </r>
      </text>
    </comment>
    <comment ref="K187" authorId="0" guid="{ED06700B-73C4-4598-9B4B-0195FFE02DB3}" shapeId="0" xr:uid="{00000000-0006-0000-0400-0000FA000000}">
      <text>
        <r>
          <rPr>
            <sz val="9"/>
            <color indexed="81"/>
            <rFont val="Tahoma"/>
            <family val="2"/>
          </rPr>
          <t xml:space="preserve">sandra.queiroz:
Valor anterior: R$ 898.457,90
</t>
        </r>
        <r>
          <rPr>
            <b/>
            <sz val="9"/>
            <color indexed="81"/>
            <rFont val="Tahoma"/>
            <family val="2"/>
          </rPr>
          <t>sandra.queiroz:</t>
        </r>
        <r>
          <rPr>
            <sz val="9"/>
            <color indexed="81"/>
            <rFont val="Tahoma"/>
            <family val="2"/>
          </rPr>
          <t xml:space="preserve">
Valor anteior R$ R$ 909.262,16
</t>
        </r>
      </text>
    </comment>
    <comment ref="M187" authorId="0" guid="{3274C3CD-43C6-42DA-95CC-F1003F584E92}" shapeId="0" xr:uid="{00000000-0006-0000-0400-0000FB000000}">
      <text>
        <r>
          <rPr>
            <sz val="9"/>
            <color indexed="81"/>
            <rFont val="Tahoma"/>
            <family val="2"/>
          </rPr>
          <t xml:space="preserve">sandra.queiroz:
Valor anterior: R$ 785920,14
</t>
        </r>
        <r>
          <rPr>
            <b/>
            <sz val="9"/>
            <color indexed="81"/>
            <rFont val="Tahoma"/>
            <family val="2"/>
          </rPr>
          <t>sandra.queiroz:</t>
        </r>
        <r>
          <rPr>
            <sz val="9"/>
            <color indexed="81"/>
            <rFont val="Tahoma"/>
            <family val="2"/>
          </rPr>
          <t xml:space="preserve">
Valor anteior R$ 776.203,06
</t>
        </r>
      </text>
    </comment>
    <comment ref="E188" authorId="0" guid="{CBB8847D-3E22-4729-B114-5E230D05C179}" shapeId="0" xr:uid="{00000000-0006-0000-0400-0000FC000000}">
      <text>
        <r>
          <rPr>
            <sz val="9"/>
            <color indexed="81"/>
            <rFont val="Tahoma"/>
            <family val="2"/>
          </rPr>
          <t>sandra.queiroz:</t>
        </r>
        <r>
          <rPr>
            <sz val="9"/>
            <color indexed="81"/>
            <rFont val="Tahoma"/>
            <family val="2"/>
          </rPr>
          <t xml:space="preserve">
NOME ANTERIOR : PAVIMENTAÇÃO ASFÁLTICA EM DIVERSAS RUAS NO MUNICÍPIO DE IGARASSU
</t>
        </r>
      </text>
    </comment>
    <comment ref="J189" authorId="0" guid="{5E0E1E6F-5B55-42EE-B13D-0A23E2C1B628}" shapeId="0" xr:uid="{00000000-0006-0000-0400-0000FD000000}">
      <text>
        <r>
          <rPr>
            <sz val="9"/>
            <color indexed="81"/>
            <rFont val="Tahoma"/>
            <family val="2"/>
          </rPr>
          <t>sandra.queiroz:</t>
        </r>
        <r>
          <rPr>
            <sz val="9"/>
            <color indexed="81"/>
            <rFont val="Tahoma"/>
            <family val="2"/>
          </rPr>
          <t xml:space="preserve">
Valor da reprogramação anterior: R$ 488.852,63
</t>
        </r>
      </text>
    </comment>
    <comment ref="K189" authorId="0" guid="{DE594639-C4CC-482F-822A-495B79FD766F}" shapeId="0" xr:uid="{00000000-0006-0000-0400-0000FE000000}">
      <text>
        <r>
          <rPr>
            <sz val="9"/>
            <color indexed="81"/>
            <rFont val="Tahoma"/>
            <family val="2"/>
          </rPr>
          <t>sandra.queiroz:</t>
        </r>
        <r>
          <rPr>
            <sz val="9"/>
            <color indexed="81"/>
            <rFont val="Tahoma"/>
            <family val="2"/>
          </rPr>
          <t xml:space="preserve">
Valor da reprogramação anterior: R$ 488.852,63
</t>
        </r>
      </text>
    </comment>
    <comment ref="K194" authorId="0" guid="{65008249-C648-4027-8D5A-239207DC7091}" shapeId="0" xr:uid="{00000000-0006-0000-0400-0000FF000000}">
      <text>
        <r>
          <rPr>
            <b/>
            <sz val="9"/>
            <color indexed="81"/>
            <rFont val="Tahoma"/>
            <family val="2"/>
          </rPr>
          <t>sandra.queiroz:</t>
        </r>
        <r>
          <rPr>
            <sz val="9"/>
            <color indexed="81"/>
            <rFont val="Tahoma"/>
            <family val="2"/>
          </rPr>
          <t xml:space="preserve">
Valor anterior R$ 905.588,94
</t>
        </r>
        <r>
          <rPr>
            <b/>
            <sz val="9"/>
            <color indexed="81"/>
            <rFont val="Tahoma"/>
            <family val="2"/>
          </rPr>
          <t>sandra.queiroz:</t>
        </r>
        <r>
          <rPr>
            <sz val="9"/>
            <color indexed="81"/>
            <rFont val="Tahoma"/>
            <family val="2"/>
          </rPr>
          <t xml:space="preserve">
Valor anterior R$ 905.316,98
</t>
        </r>
      </text>
    </comment>
    <comment ref="M194" authorId="0" guid="{CBB22AE4-E384-42EE-8B47-DC6C4A31AFC3}" shapeId="0" xr:uid="{00000000-0006-0000-0400-000000010000}">
      <text>
        <r>
          <rPr>
            <b/>
            <sz val="9"/>
            <color indexed="81"/>
            <rFont val="Tahoma"/>
            <family val="2"/>
          </rPr>
          <t>sandra.queiroz:</t>
        </r>
        <r>
          <rPr>
            <sz val="9"/>
            <color indexed="81"/>
            <rFont val="Tahoma"/>
            <family val="2"/>
          </rPr>
          <t xml:space="preserve">
Valor anterior: R$ 191.447,88
</t>
        </r>
        <r>
          <rPr>
            <b/>
            <sz val="9"/>
            <color indexed="81"/>
            <rFont val="Tahoma"/>
            <family val="2"/>
          </rPr>
          <t>sandra.queiroz:</t>
        </r>
        <r>
          <rPr>
            <sz val="9"/>
            <color indexed="81"/>
            <rFont val="Tahoma"/>
            <family val="2"/>
          </rPr>
          <t xml:space="preserve">
Valor anteirior: R$ 201.831,06
</t>
        </r>
      </text>
    </comment>
    <comment ref="H195" authorId="2" guid="{75218627-1158-4381-B4C9-CBF9006812D3}" shapeId="0" xr:uid="{00000000-0006-0000-0400-000001010000}">
      <text>
        <r>
          <rPr>
            <b/>
            <sz val="9"/>
            <color indexed="81"/>
            <rFont val="Tahoma"/>
            <family val="2"/>
          </rPr>
          <t>melina.vasconcelos:</t>
        </r>
        <r>
          <rPr>
            <sz val="9"/>
            <color indexed="81"/>
            <rFont val="Tahoma"/>
            <family val="2"/>
          </rPr>
          <t xml:space="preserve">
Data anterior: 30/04/2015
</t>
        </r>
      </text>
    </comment>
    <comment ref="J195" authorId="2" guid="{FD51924A-3927-415F-AE76-713AD9B70EED}" shapeId="0" xr:uid="{00000000-0006-0000-0400-000002010000}">
      <text>
        <r>
          <rPr>
            <b/>
            <sz val="9"/>
            <color indexed="81"/>
            <rFont val="Tahoma"/>
            <family val="2"/>
          </rPr>
          <t>melina.vasconcelos:</t>
        </r>
        <r>
          <rPr>
            <sz val="9"/>
            <color indexed="81"/>
            <rFont val="Tahoma"/>
            <family val="2"/>
          </rPr>
          <t xml:space="preserve">
Valor anterior: R$ 931.083,11
</t>
        </r>
      </text>
    </comment>
    <comment ref="K195" authorId="2" guid="{4FD0499E-10D1-4486-B0EC-E4463D702C3D}" shapeId="0" xr:uid="{00000000-0006-0000-0400-000003010000}">
      <text>
        <r>
          <rPr>
            <b/>
            <sz val="9"/>
            <color indexed="81"/>
            <rFont val="Tahoma"/>
            <family val="2"/>
          </rPr>
          <t>melina.vasconcelos:</t>
        </r>
        <r>
          <rPr>
            <sz val="9"/>
            <color indexed="81"/>
            <rFont val="Tahoma"/>
            <family val="2"/>
          </rPr>
          <t xml:space="preserve">
Valor anterior: R$ 905.640,10
</t>
        </r>
      </text>
    </comment>
    <comment ref="M195" authorId="2" guid="{1D488888-0C87-4101-A9E4-488984052E71}" shapeId="0" xr:uid="{00000000-0006-0000-0400-000004010000}">
      <text>
        <r>
          <rPr>
            <b/>
            <sz val="9"/>
            <color indexed="81"/>
            <rFont val="Tahoma"/>
            <family val="2"/>
          </rPr>
          <t>melina.vasconcelos:</t>
        </r>
        <r>
          <rPr>
            <sz val="9"/>
            <color indexed="81"/>
            <rFont val="Tahoma"/>
            <family val="2"/>
          </rPr>
          <t xml:space="preserve">
Valor anterior: R$ 254.43,01
</t>
        </r>
      </text>
    </comment>
    <comment ref="P195" authorId="2" guid="{EE747FF7-2C7F-4DA2-9D18-41AD5754E304}" shapeId="0" xr:uid="{00000000-0006-0000-0400-000005010000}">
      <text>
        <r>
          <rPr>
            <b/>
            <sz val="9"/>
            <color indexed="81"/>
            <rFont val="Tahoma"/>
            <family val="2"/>
          </rPr>
          <t>melina.vasconcelos:</t>
        </r>
        <r>
          <rPr>
            <sz val="9"/>
            <color indexed="81"/>
            <rFont val="Tahoma"/>
            <family val="2"/>
          </rPr>
          <t xml:space="preserve">
Data anterior: 09/06/2014
</t>
        </r>
      </text>
    </comment>
    <comment ref="U200" authorId="0" guid="{8D690694-3B10-41C8-BF73-4A0DAE0DEA6B}" shapeId="0" xr:uid="{00000000-0006-0000-0400-000006010000}">
      <text>
        <r>
          <rPr>
            <b/>
            <sz val="9"/>
            <color indexed="81"/>
            <rFont val="Tahoma"/>
            <family val="2"/>
          </rPr>
          <t>sandra.queiroz: Conta anteiro que foi encerrada por falta de utilização</t>
        </r>
        <r>
          <rPr>
            <sz val="9"/>
            <color indexed="81"/>
            <rFont val="Tahoma"/>
            <family val="2"/>
          </rPr>
          <t xml:space="preserve">
CEF - AG. 3014 - OP 006 - CONTA 71003-6
</t>
        </r>
      </text>
    </comment>
    <comment ref="K201" authorId="5" guid="{B1B0FFD0-534A-4447-B885-23E14B233CD7}" shapeId="0" xr:uid="{00000000-0006-0000-0400-000007010000}">
      <text>
        <r>
          <rPr>
            <b/>
            <sz val="9"/>
            <color indexed="81"/>
            <rFont val="Tahoma"/>
            <family val="2"/>
          </rPr>
          <t>Humberto.carbonell:</t>
        </r>
        <r>
          <rPr>
            <sz val="9"/>
            <color indexed="81"/>
            <rFont val="Tahoma"/>
            <family val="2"/>
          </rPr>
          <t xml:space="preserve">
361.652,70
</t>
        </r>
      </text>
    </comment>
    <comment ref="M201" authorId="5" guid="{44830C13-1B17-4216-8BE7-6773EABBA66F}" shapeId="0" xr:uid="{00000000-0006-0000-0400-000008010000}">
      <text>
        <r>
          <rPr>
            <b/>
            <sz val="9"/>
            <color indexed="81"/>
            <rFont val="Tahoma"/>
            <family val="2"/>
          </rPr>
          <t>Humberto.carbonell:</t>
        </r>
        <r>
          <rPr>
            <sz val="9"/>
            <color indexed="81"/>
            <rFont val="Tahoma"/>
            <family val="2"/>
          </rPr>
          <t xml:space="preserve">
VALOR ANTERIOR 110. 614,44 Reais
</t>
        </r>
      </text>
    </comment>
    <comment ref="E208" authorId="4" guid="{5A1FA46D-4DAD-4444-A2B5-A90AE3FAC934}" shapeId="0" xr:uid="{00000000-0006-0000-0400-000009010000}">
      <text>
        <r>
          <rPr>
            <sz val="9"/>
            <color indexed="81"/>
            <rFont val="Tahoma"/>
            <family val="2"/>
          </rPr>
          <t>roberta.paiva:</t>
        </r>
        <r>
          <rPr>
            <sz val="9"/>
            <color indexed="81"/>
            <rFont val="Tahoma"/>
            <family val="2"/>
          </rPr>
          <t xml:space="preserve">
Nome anterior: PAVIMENTAÇÃO EM TSD DE DIVERSAS RUAS 
</t>
        </r>
      </text>
    </comment>
    <comment ref="J208" authorId="4" guid="{B166F2B5-6C8E-467C-ACA1-7E560D007FBA}" shapeId="0" xr:uid="{00000000-0006-0000-0400-00000A010000}">
      <text>
        <r>
          <rPr>
            <sz val="9"/>
            <color indexed="81"/>
            <rFont val="Tahoma"/>
            <family val="2"/>
          </rPr>
          <t>roberta.paiva:</t>
        </r>
        <r>
          <rPr>
            <sz val="9"/>
            <color indexed="81"/>
            <rFont val="Tahoma"/>
            <family val="2"/>
          </rPr>
          <t xml:space="preserve">
Valor anterior: R$ 1.234.656,40.
</t>
        </r>
      </text>
    </comment>
    <comment ref="K208" authorId="4" guid="{56611EFB-A59B-45AF-8567-EC306CC500E5}" shapeId="0" xr:uid="{00000000-0006-0000-0400-00000B010000}">
      <text>
        <r>
          <rPr>
            <sz val="9"/>
            <color indexed="81"/>
            <rFont val="Tahoma"/>
            <family val="2"/>
          </rPr>
          <t>roberta.paiva:</t>
        </r>
        <r>
          <rPr>
            <sz val="9"/>
            <color indexed="81"/>
            <rFont val="Tahoma"/>
            <family val="2"/>
          </rPr>
          <t xml:space="preserve">
Valor anterior: R$ 1.052.034,49.
</t>
        </r>
      </text>
    </comment>
    <comment ref="M208" authorId="4" guid="{A9D84E68-F76F-42AF-84C3-AA8E51563AB4}" shapeId="0" xr:uid="{00000000-0006-0000-0400-00000C010000}">
      <text>
        <r>
          <rPr>
            <sz val="9"/>
            <color indexed="81"/>
            <rFont val="Tahoma"/>
            <family val="2"/>
          </rPr>
          <t>roberta.paiva:</t>
        </r>
        <r>
          <rPr>
            <sz val="9"/>
            <color indexed="81"/>
            <rFont val="Tahoma"/>
            <family val="2"/>
          </rPr>
          <t xml:space="preserve">
Valor anterior: R$ 182.621,91.
</t>
        </r>
      </text>
    </comment>
    <comment ref="M209" authorId="5" guid="{293E7848-1301-4F98-8619-D6850CF41ED0}" shapeId="0" xr:uid="{00000000-0006-0000-0400-00000D010000}">
      <text>
        <r>
          <rPr>
            <b/>
            <sz val="9"/>
            <color indexed="81"/>
            <rFont val="Tahoma"/>
            <family val="2"/>
          </rPr>
          <t>Humberto.carbonell:</t>
        </r>
        <r>
          <rPr>
            <sz val="9"/>
            <color indexed="81"/>
            <rFont val="Tahoma"/>
            <family val="2"/>
          </rPr>
          <t xml:space="preserve">
Valor anterior:96.178,99 Reais
</t>
        </r>
      </text>
    </comment>
    <comment ref="R211" authorId="2" guid="{7F40C41D-1503-478D-A240-E9B39A50C5D7}" shapeId="0" xr:uid="{00000000-0006-0000-0400-00000E010000}">
      <text>
        <r>
          <rPr>
            <b/>
            <sz val="9"/>
            <color indexed="81"/>
            <rFont val="Tahoma"/>
            <family val="2"/>
          </rPr>
          <t>melina.vasconcelos:</t>
        </r>
        <r>
          <rPr>
            <sz val="9"/>
            <color indexed="81"/>
            <rFont val="Tahoma"/>
            <family val="2"/>
          </rPr>
          <t xml:space="preserve">
Sec de Infraestrutura e Recursos Hídricos
</t>
        </r>
      </text>
    </comment>
    <comment ref="J213" authorId="0" guid="{FF5B4037-4A03-4CE8-9888-F0BBBFE5516B}" shapeId="0" xr:uid="{00000000-0006-0000-0400-00000F010000}">
      <text>
        <r>
          <rPr>
            <sz val="9"/>
            <color indexed="81"/>
            <rFont val="Tahoma"/>
            <family val="2"/>
          </rPr>
          <t>sandra.queiroz:</t>
        </r>
        <r>
          <rPr>
            <sz val="9"/>
            <color indexed="81"/>
            <rFont val="Tahoma"/>
            <family val="2"/>
          </rPr>
          <t xml:space="preserve">
Valor anterior: R$ 226.311,02
</t>
        </r>
      </text>
    </comment>
    <comment ref="K213" authorId="0" guid="{21D35619-7BF3-451F-9B18-9B851CB0FB99}" shapeId="0" xr:uid="{00000000-0006-0000-0400-000010010000}">
      <text>
        <r>
          <rPr>
            <sz val="9"/>
            <color indexed="81"/>
            <rFont val="Tahoma"/>
            <family val="2"/>
          </rPr>
          <t>sandra.queiroz:</t>
        </r>
        <r>
          <rPr>
            <sz val="9"/>
            <color indexed="81"/>
            <rFont val="Tahoma"/>
            <family val="2"/>
          </rPr>
          <t xml:space="preserve">
Valor anterior: R$ 226.311,02
</t>
        </r>
      </text>
    </comment>
    <comment ref="K214" authorId="0" guid="{1ECBEB23-6922-4C9E-8AC5-BE28583628BD}" shapeId="0" xr:uid="{00000000-0006-0000-0400-000011010000}">
      <text>
        <r>
          <rPr>
            <b/>
            <sz val="9"/>
            <color indexed="81"/>
            <rFont val="Tahoma"/>
            <family val="2"/>
          </rPr>
          <t>sandra.queiroz:</t>
        </r>
        <r>
          <rPr>
            <sz val="9"/>
            <color indexed="81"/>
            <rFont val="Tahoma"/>
            <family val="2"/>
          </rPr>
          <t xml:space="preserve">
Valor anterior: 149.347,90
</t>
        </r>
      </text>
    </comment>
    <comment ref="E215" authorId="0" guid="{DF8D7516-E33E-4D5E-BC79-FE3D2FD0A032}" shapeId="0" xr:uid="{00000000-0006-0000-0400-000012010000}">
      <text>
        <r>
          <rPr>
            <sz val="9"/>
            <color indexed="81"/>
            <rFont val="Tahoma"/>
            <family val="2"/>
          </rPr>
          <t>sandra.queiroz: Título anterior:</t>
        </r>
        <r>
          <rPr>
            <sz val="9"/>
            <color indexed="81"/>
            <rFont val="Tahoma"/>
            <family val="2"/>
          </rPr>
          <t xml:space="preserve">
OBRAS DE PAVIMENTAÇÃO EM PARALELEPÍPEDO GRANÍTICO E RECAPEAMENTO ASFÁLTICO
</t>
        </r>
      </text>
    </comment>
    <comment ref="J215" authorId="0" guid="{92077E22-8C91-45BD-B024-F1C6402341BD}" shapeId="0" xr:uid="{00000000-0006-0000-0400-000013010000}">
      <text>
        <r>
          <rPr>
            <sz val="9"/>
            <color indexed="81"/>
            <rFont val="Tahoma"/>
            <family val="2"/>
          </rPr>
          <t>sandra.queiroz:</t>
        </r>
        <r>
          <rPr>
            <sz val="9"/>
            <color indexed="81"/>
            <rFont val="Tahoma"/>
            <family val="2"/>
          </rPr>
          <t xml:space="preserve">
Valor anterior: R$ 680.292,14
</t>
        </r>
      </text>
    </comment>
    <comment ref="H217" authorId="0" guid="{6D87A170-4DC8-43D6-A9BB-619107C5A75C}" shapeId="0" xr:uid="{00000000-0006-0000-0400-000014010000}">
      <text>
        <r>
          <rPr>
            <sz val="9"/>
            <color indexed="81"/>
            <rFont val="Tahoma"/>
            <family val="2"/>
          </rPr>
          <t>sandra.queiroz:</t>
        </r>
        <r>
          <rPr>
            <sz val="9"/>
            <color indexed="81"/>
            <rFont val="Tahoma"/>
            <family val="2"/>
          </rPr>
          <t xml:space="preserve">
Data anteior: 31/12/2015
</t>
        </r>
      </text>
    </comment>
    <comment ref="J217" authorId="0" guid="{DD8F7DB5-DEF5-47F9-BDD0-DFF313EDC8AF}" shapeId="0" xr:uid="{00000000-0006-0000-0400-000015010000}">
      <text>
        <r>
          <rPr>
            <sz val="9"/>
            <color indexed="81"/>
            <rFont val="Tahoma"/>
            <family val="2"/>
          </rPr>
          <t xml:space="preserve">sandra.queiroz:
Valor anterior: R$ 5.061.848,43
</t>
        </r>
        <r>
          <rPr>
            <b/>
            <sz val="9"/>
            <color indexed="81"/>
            <rFont val="Tahoma"/>
            <family val="2"/>
          </rPr>
          <t>sandra.queiroz:</t>
        </r>
        <r>
          <rPr>
            <sz val="9"/>
            <color indexed="81"/>
            <rFont val="Tahoma"/>
            <family val="2"/>
          </rPr>
          <t xml:space="preserve">
Valor anterior R$ 4905485
</t>
        </r>
      </text>
    </comment>
    <comment ref="K217" authorId="0" guid="{AAA62A00-C8C0-4484-9E21-2B33650A7F66}" shapeId="0" xr:uid="{00000000-0006-0000-0400-000016010000}">
      <text>
        <r>
          <rPr>
            <sz val="9"/>
            <color indexed="81"/>
            <rFont val="Tahoma"/>
            <family val="2"/>
          </rPr>
          <t xml:space="preserve">sandra.queiroz:
Valor anterior: R$ 4.775.064,96
</t>
        </r>
        <r>
          <rPr>
            <b/>
            <sz val="9"/>
            <color indexed="81"/>
            <rFont val="Tahoma"/>
            <family val="2"/>
          </rPr>
          <t>sandra.queiroz:</t>
        </r>
        <r>
          <rPr>
            <sz val="9"/>
            <color indexed="81"/>
            <rFont val="Tahoma"/>
            <family val="2"/>
          </rPr>
          <t xml:space="preserve">
Valor anterior R$ 4.796.813,21
</t>
        </r>
        <r>
          <rPr>
            <b/>
            <sz val="9"/>
            <color indexed="81"/>
            <rFont val="Tahoma"/>
            <family val="2"/>
          </rPr>
          <t>sandra.queiroz:</t>
        </r>
        <r>
          <rPr>
            <sz val="9"/>
            <color indexed="81"/>
            <rFont val="Tahoma"/>
            <family val="2"/>
          </rPr>
          <t xml:space="preserve">
Valor anterior : 4786149,43
</t>
        </r>
      </text>
    </comment>
    <comment ref="M217" authorId="0" guid="{55789134-9B73-4BF7-B662-D6C97F542018}" shapeId="0" xr:uid="{00000000-0006-0000-0400-000017010000}">
      <text>
        <r>
          <rPr>
            <sz val="9"/>
            <color indexed="81"/>
            <rFont val="Tahoma"/>
            <family val="2"/>
          </rPr>
          <t xml:space="preserve">sandra.queiroz:
Valor anterior: R$ 286.783,47
</t>
        </r>
        <r>
          <rPr>
            <b/>
            <sz val="9"/>
            <color indexed="81"/>
            <rFont val="Tahoma"/>
            <family val="2"/>
          </rPr>
          <t>sandra.queiroz:</t>
        </r>
        <r>
          <rPr>
            <sz val="9"/>
            <color indexed="81"/>
            <rFont val="Tahoma"/>
            <family val="2"/>
          </rPr>
          <t xml:space="preserve">
Não houve alteração de valor da contrapartida na última reprogramação
</t>
        </r>
      </text>
    </comment>
    <comment ref="E219" authorId="3" guid="{0F5E2C1E-3861-4D5C-B37F-E866552E768D}" shapeId="0" xr:uid="{00000000-0006-0000-0400-000018010000}">
      <text>
        <r>
          <rPr>
            <sz val="9"/>
            <color indexed="81"/>
            <rFont val="Tahoma"/>
            <family val="2"/>
          </rPr>
          <t>anacristina.chagas:</t>
        </r>
        <r>
          <rPr>
            <sz val="9"/>
            <color indexed="81"/>
            <rFont val="Tahoma"/>
            <family val="2"/>
          </rPr>
          <t xml:space="preserve">
REFORMA E AMPLIAÇÃO DO ANTIGO CLUBE MUNICIPAL PARA A INSTALAÇÃO DA UMA NOVA SEDE DA PREFEITURA MUNICIPAL
</t>
        </r>
      </text>
    </comment>
    <comment ref="M221" authorId="5" guid="{3DAA2244-330E-420B-A7E3-05C2A4F5C028}" shapeId="0" xr:uid="{00000000-0006-0000-0400-000019010000}">
      <text>
        <r>
          <rPr>
            <b/>
            <sz val="9"/>
            <color indexed="81"/>
            <rFont val="Tahoma"/>
            <family val="2"/>
          </rPr>
          <t>Humberto.carbonell:</t>
        </r>
        <r>
          <rPr>
            <sz val="9"/>
            <color indexed="81"/>
            <rFont val="Tahoma"/>
            <family val="2"/>
          </rPr>
          <t xml:space="preserve">
Valor anterior: R$ 21.057,95
</t>
        </r>
      </text>
    </comment>
    <comment ref="J222" authorId="6" guid="{247849F0-98FE-4BE7-8E0F-470A77B474F6}" shapeId="0" xr:uid="{00000000-0006-0000-0400-00001A010000}">
      <text>
        <r>
          <rPr>
            <sz val="9"/>
            <color indexed="81"/>
            <rFont val="Tahoma"/>
            <family val="2"/>
          </rPr>
          <t>luizhenrique.xavier:</t>
        </r>
        <r>
          <rPr>
            <sz val="9"/>
            <color indexed="81"/>
            <rFont val="Tahoma"/>
            <family val="2"/>
          </rPr>
          <t xml:space="preserve">
Valor Anterior: R$ 1.207.546,47</t>
        </r>
      </text>
    </comment>
    <comment ref="K222" authorId="6" guid="{65BC8976-FCAF-41F9-96FF-28B9AD796182}" shapeId="0" xr:uid="{00000000-0006-0000-0400-00001B010000}">
      <text>
        <r>
          <rPr>
            <sz val="9"/>
            <color indexed="81"/>
            <rFont val="Tahoma"/>
            <family val="2"/>
          </rPr>
          <t>luizhenrique.xavier:</t>
        </r>
        <r>
          <rPr>
            <sz val="9"/>
            <color indexed="81"/>
            <rFont val="Tahoma"/>
            <family val="2"/>
          </rPr>
          <t xml:space="preserve">
Valor Anterior: R$ 1.207.546,47</t>
        </r>
      </text>
    </comment>
    <comment ref="J226" authorId="4" guid="{33B0EFB5-A5D9-4FF4-94D9-15F4BA4BC5C0}" shapeId="0" xr:uid="{00000000-0006-0000-0400-00001C010000}">
      <text>
        <r>
          <rPr>
            <b/>
            <sz val="9"/>
            <color indexed="81"/>
            <rFont val="Tahoma"/>
            <family val="2"/>
          </rPr>
          <t>roberta.paiva:</t>
        </r>
        <r>
          <rPr>
            <sz val="9"/>
            <color indexed="81"/>
            <rFont val="Tahoma"/>
            <family val="2"/>
          </rPr>
          <t xml:space="preserve">
Valor anterior: R$ 421.915,67.
</t>
        </r>
      </text>
    </comment>
    <comment ref="K226" authorId="4" guid="{A85C9BD1-A61D-4B87-9B93-43D438896EE3}" shapeId="0" xr:uid="{00000000-0006-0000-0400-00001D010000}">
      <text>
        <r>
          <rPr>
            <b/>
            <sz val="9"/>
            <color indexed="81"/>
            <rFont val="Tahoma"/>
            <family val="2"/>
          </rPr>
          <t>roberta.paiva:</t>
        </r>
        <r>
          <rPr>
            <sz val="9"/>
            <color indexed="81"/>
            <rFont val="Tahoma"/>
            <family val="2"/>
          </rPr>
          <t xml:space="preserve">
Valor anterior: R$ 341.615,67.
</t>
        </r>
      </text>
    </comment>
    <comment ref="M226" authorId="4" guid="{68DE0274-34DC-4A3A-9FD5-4207FD12CD3C}" shapeId="0" xr:uid="{00000000-0006-0000-0400-00001E010000}">
      <text>
        <r>
          <rPr>
            <b/>
            <sz val="9"/>
            <color indexed="81"/>
            <rFont val="Tahoma"/>
            <family val="2"/>
          </rPr>
          <t>roberta.paiva:</t>
        </r>
        <r>
          <rPr>
            <sz val="9"/>
            <color indexed="81"/>
            <rFont val="Tahoma"/>
            <family val="2"/>
          </rPr>
          <t xml:space="preserve">
Valor anterior: R$ 80.300,00.
</t>
        </r>
      </text>
    </comment>
    <comment ref="K227" authorId="4" guid="{316492D8-7943-4643-B150-5745C0329BDC}" shapeId="0" xr:uid="{00000000-0006-0000-0400-00001F010000}">
      <text>
        <r>
          <rPr>
            <sz val="9"/>
            <color indexed="81"/>
            <rFont val="Tahoma"/>
            <family val="2"/>
          </rPr>
          <t>roberta.paiva:</t>
        </r>
        <r>
          <rPr>
            <sz val="9"/>
            <color indexed="81"/>
            <rFont val="Tahoma"/>
            <family val="2"/>
          </rPr>
          <t xml:space="preserve">
Valor anterior (1): R$ 267.628,46. Valor anterior (2): R$ 266.554,68.
</t>
        </r>
      </text>
    </comment>
    <comment ref="J228" authorId="4" guid="{BDD06F1D-AD90-4589-BF9A-302B6938D234}" shapeId="0" xr:uid="{00000000-0006-0000-0400-000020010000}">
      <text>
        <r>
          <rPr>
            <b/>
            <sz val="9"/>
            <color indexed="81"/>
            <rFont val="Tahoma"/>
            <family val="2"/>
          </rPr>
          <t>roberta.paiva:</t>
        </r>
        <r>
          <rPr>
            <sz val="9"/>
            <color indexed="81"/>
            <rFont val="Tahoma"/>
            <family val="2"/>
          </rPr>
          <t xml:space="preserve">
Valor anterior: R$ 141.955,50.
</t>
        </r>
      </text>
    </comment>
    <comment ref="K228" authorId="4" guid="{CE24AD6E-23D5-403D-8AA7-2BD3732B7B7D}" shapeId="0" xr:uid="{00000000-0006-0000-0400-000021010000}">
      <text>
        <r>
          <rPr>
            <b/>
            <sz val="9"/>
            <color indexed="81"/>
            <rFont val="Tahoma"/>
            <family val="2"/>
          </rPr>
          <t>roberta.paiva:</t>
        </r>
        <r>
          <rPr>
            <sz val="9"/>
            <color indexed="81"/>
            <rFont val="Tahoma"/>
            <family val="2"/>
          </rPr>
          <t xml:space="preserve">
Valor anterior: R$ 141.955,50.
</t>
        </r>
      </text>
    </comment>
    <comment ref="J229" authorId="4" guid="{DA04222F-639D-488A-AB90-2930DE163832}" shapeId="0" xr:uid="{00000000-0006-0000-0400-000022010000}">
      <text>
        <r>
          <rPr>
            <b/>
            <sz val="9"/>
            <color indexed="81"/>
            <rFont val="Tahoma"/>
            <family val="2"/>
          </rPr>
          <t>roberta.paiva:</t>
        </r>
        <r>
          <rPr>
            <sz val="9"/>
            <color indexed="81"/>
            <rFont val="Tahoma"/>
            <family val="2"/>
          </rPr>
          <t xml:space="preserve">
Valor anterior: R$ 397.368,34.
</t>
        </r>
      </text>
    </comment>
    <comment ref="K229" authorId="4" guid="{5DF1CC4A-4907-4BFB-992C-5725888506A7}" shapeId="0" xr:uid="{00000000-0006-0000-0400-000023010000}">
      <text>
        <r>
          <rPr>
            <b/>
            <sz val="9"/>
            <color indexed="81"/>
            <rFont val="Tahoma"/>
            <family val="2"/>
          </rPr>
          <t>roberta.paiva:</t>
        </r>
        <r>
          <rPr>
            <sz val="9"/>
            <color indexed="81"/>
            <rFont val="Tahoma"/>
            <family val="2"/>
          </rPr>
          <t xml:space="preserve">
Valor anterior: R$ 328.763,34.
</t>
        </r>
      </text>
    </comment>
    <comment ref="M229" authorId="4" guid="{4C1B68C7-F61F-445A-A5BF-D11B0DA8B6B0}" shapeId="0" xr:uid="{00000000-0006-0000-0400-000024010000}">
      <text>
        <r>
          <rPr>
            <b/>
            <sz val="9"/>
            <color indexed="81"/>
            <rFont val="Tahoma"/>
            <family val="2"/>
          </rPr>
          <t>roberta.paiva:</t>
        </r>
        <r>
          <rPr>
            <sz val="9"/>
            <color indexed="81"/>
            <rFont val="Tahoma"/>
            <family val="2"/>
          </rPr>
          <t xml:space="preserve">
Valor anterior: R$ 68.605,00.
</t>
        </r>
      </text>
    </comment>
    <comment ref="J230" authorId="4" guid="{EE1EBA58-AC89-4B71-A817-8AD10CD7EEB5}" shapeId="0" xr:uid="{00000000-0006-0000-0400-000025010000}">
      <text>
        <r>
          <rPr>
            <b/>
            <sz val="9"/>
            <color indexed="81"/>
            <rFont val="Tahoma"/>
            <family val="2"/>
          </rPr>
          <t>roberta.paiva:</t>
        </r>
        <r>
          <rPr>
            <sz val="9"/>
            <color indexed="81"/>
            <rFont val="Tahoma"/>
            <family val="2"/>
          </rPr>
          <t xml:space="preserve">
Valor anterior: R$ 133.005,20.
</t>
        </r>
      </text>
    </comment>
    <comment ref="M230" authorId="4" guid="{25AE565F-ADBA-4FA8-855E-F8DE268D7825}" shapeId="0" xr:uid="{00000000-0006-0000-0400-000026010000}">
      <text>
        <r>
          <rPr>
            <b/>
            <sz val="9"/>
            <color indexed="81"/>
            <rFont val="Tahoma"/>
            <family val="2"/>
          </rPr>
          <t>roberta.paiva:</t>
        </r>
        <r>
          <rPr>
            <sz val="9"/>
            <color indexed="81"/>
            <rFont val="Tahoma"/>
            <family val="2"/>
          </rPr>
          <t xml:space="preserve">
Valor anterior: R$ 1.443,60.
</t>
        </r>
      </text>
    </comment>
    <comment ref="J232" authorId="4" guid="{ED50DBFC-8B80-40D8-A653-EF24BC5BBAFB}" shapeId="0" xr:uid="{00000000-0006-0000-0400-000027010000}">
      <text>
        <r>
          <rPr>
            <b/>
            <sz val="9"/>
            <color indexed="81"/>
            <rFont val="Tahoma"/>
            <family val="2"/>
          </rPr>
          <t>roberta.paiva:</t>
        </r>
        <r>
          <rPr>
            <sz val="9"/>
            <color indexed="81"/>
            <rFont val="Tahoma"/>
            <family val="2"/>
          </rPr>
          <t xml:space="preserve">
Valor anterior: R$ 49.670,01.
</t>
        </r>
      </text>
    </comment>
    <comment ref="K232" authorId="4" guid="{E42E29E8-E2EC-439F-964A-9B32368FE532}" shapeId="0" xr:uid="{00000000-0006-0000-0400-000028010000}">
      <text>
        <r>
          <rPr>
            <b/>
            <sz val="9"/>
            <color indexed="81"/>
            <rFont val="Tahoma"/>
            <family val="2"/>
          </rPr>
          <t>roberta.paiva:</t>
        </r>
        <r>
          <rPr>
            <sz val="9"/>
            <color indexed="81"/>
            <rFont val="Tahoma"/>
            <family val="2"/>
          </rPr>
          <t xml:space="preserve">
Valor anterior: R$ 49.670,01.
</t>
        </r>
      </text>
    </comment>
    <comment ref="J233" authorId="4" guid="{4923A951-7DBE-4304-9F7A-1F975D415F33}" shapeId="0" xr:uid="{00000000-0006-0000-0400-000029010000}">
      <text>
        <r>
          <rPr>
            <b/>
            <sz val="9"/>
            <color indexed="81"/>
            <rFont val="Tahoma"/>
            <family val="2"/>
          </rPr>
          <t>roberta.paiva:</t>
        </r>
        <r>
          <rPr>
            <sz val="9"/>
            <color indexed="81"/>
            <rFont val="Tahoma"/>
            <family val="2"/>
          </rPr>
          <t xml:space="preserve">
Valor anterior: R$ 152.734,12.
</t>
        </r>
      </text>
    </comment>
    <comment ref="K233" authorId="4" guid="{0D2051ED-759D-4557-B8E0-399AC04BB2D9}" shapeId="0" xr:uid="{00000000-0006-0000-0400-00002A010000}">
      <text>
        <r>
          <rPr>
            <b/>
            <sz val="9"/>
            <color indexed="81"/>
            <rFont val="Tahoma"/>
            <family val="2"/>
          </rPr>
          <t>roberta.paiva:</t>
        </r>
        <r>
          <rPr>
            <sz val="9"/>
            <color indexed="81"/>
            <rFont val="Tahoma"/>
            <family val="2"/>
          </rPr>
          <t xml:space="preserve">
Valor anterior: R$ 151.897,00.
</t>
        </r>
      </text>
    </comment>
    <comment ref="M233" authorId="4" guid="{1EFEEF41-290B-482F-B263-8B1E3159004D}" shapeId="0" xr:uid="{00000000-0006-0000-0400-00002B010000}">
      <text>
        <r>
          <rPr>
            <b/>
            <sz val="9"/>
            <color indexed="81"/>
            <rFont val="Tahoma"/>
            <family val="2"/>
          </rPr>
          <t>roberta.paiva:</t>
        </r>
        <r>
          <rPr>
            <sz val="9"/>
            <color indexed="81"/>
            <rFont val="Tahoma"/>
            <family val="2"/>
          </rPr>
          <t xml:space="preserve">
Valor anterior: R$ 837,12.
</t>
        </r>
      </text>
    </comment>
    <comment ref="K234" authorId="5" guid="{2DF77F96-99CE-4760-831F-82684B3203E2}" shapeId="0" xr:uid="{00000000-0006-0000-0400-00002C010000}">
      <text>
        <r>
          <rPr>
            <sz val="9"/>
            <color indexed="81"/>
            <rFont val="Tahoma"/>
            <family val="2"/>
          </rPr>
          <t xml:space="preserve">Humberto.carbonell:
</t>
        </r>
        <r>
          <rPr>
            <b/>
            <sz val="9"/>
            <color indexed="81"/>
            <rFont val="Tahoma"/>
            <family val="2"/>
          </rPr>
          <t>Humberto.carbonell:</t>
        </r>
        <r>
          <rPr>
            <sz val="9"/>
            <color indexed="81"/>
            <rFont val="Tahoma"/>
            <family val="2"/>
          </rPr>
          <t xml:space="preserve">
Valor anterior - R$ 905.645,26
</t>
        </r>
      </text>
    </comment>
    <comment ref="J235" authorId="5" guid="{D8B0AB27-C4F1-486E-B93E-7852F0CEF4F7}" shapeId="0" xr:uid="{00000000-0006-0000-0400-00002D010000}">
      <text>
        <r>
          <rPr>
            <sz val="9"/>
            <color indexed="81"/>
            <rFont val="Tahoma"/>
            <family val="2"/>
          </rPr>
          <t>Humberto.carbonell:</t>
        </r>
        <r>
          <rPr>
            <sz val="9"/>
            <color indexed="81"/>
            <rFont val="Tahoma"/>
            <family val="2"/>
          </rPr>
          <t xml:space="preserve">
Valor anterior: R$ 742.031,14
</t>
        </r>
      </text>
    </comment>
    <comment ref="K235" authorId="5" guid="{E9E842EB-516F-4D01-94A9-00AD991659EC}" shapeId="0" xr:uid="{00000000-0006-0000-0400-00002E010000}">
      <text>
        <r>
          <rPr>
            <sz val="9"/>
            <color indexed="81"/>
            <rFont val="Tahoma"/>
            <family val="2"/>
          </rPr>
          <t>Humberto.carbonell:</t>
        </r>
        <r>
          <rPr>
            <sz val="9"/>
            <color indexed="81"/>
            <rFont val="Tahoma"/>
            <family val="2"/>
          </rPr>
          <t xml:space="preserve">
Valor anterior: R$ 742.031,14
</t>
        </r>
      </text>
    </comment>
    <comment ref="J237" authorId="4" guid="{0884AA01-D745-4036-8EF6-912249194A1B}" shapeId="0" xr:uid="{00000000-0006-0000-0400-00002F010000}">
      <text>
        <r>
          <rPr>
            <b/>
            <sz val="9"/>
            <color indexed="81"/>
            <rFont val="Tahoma"/>
            <family val="2"/>
          </rPr>
          <t>roberta.paiva:</t>
        </r>
        <r>
          <rPr>
            <sz val="9"/>
            <color indexed="81"/>
            <rFont val="Tahoma"/>
            <family val="2"/>
          </rPr>
          <t xml:space="preserve">
Valor anterior: R$ 170.686,65.
</t>
        </r>
      </text>
    </comment>
    <comment ref="K237" authorId="4" guid="{1D53D890-A974-4CD0-AFDB-31308E3B4961}" shapeId="0" xr:uid="{00000000-0006-0000-0400-000030010000}">
      <text>
        <r>
          <rPr>
            <b/>
            <sz val="9"/>
            <color indexed="81"/>
            <rFont val="Tahoma"/>
            <family val="2"/>
          </rPr>
          <t>roberta.paiva:</t>
        </r>
        <r>
          <rPr>
            <sz val="9"/>
            <color indexed="81"/>
            <rFont val="Tahoma"/>
            <family val="2"/>
          </rPr>
          <t xml:space="preserve">
Valor anterior: R$ 170.686,65.
</t>
        </r>
      </text>
    </comment>
    <comment ref="J239" authorId="2" guid="{452B4666-6058-460B-A94B-D5FCB8D0A996}" shapeId="0" xr:uid="{00000000-0006-0000-0400-000031010000}">
      <text>
        <r>
          <rPr>
            <sz val="9"/>
            <color indexed="81"/>
            <rFont val="Tahoma"/>
            <family val="2"/>
          </rPr>
          <t xml:space="preserve">melina.vasconcelos:
Reprogramação aprovada. Valor mantido
</t>
        </r>
        <r>
          <rPr>
            <b/>
            <i/>
            <sz val="9"/>
            <color indexed="81"/>
            <rFont val="Tahoma"/>
            <family val="2"/>
          </rPr>
          <t>melina.vasconcelos:</t>
        </r>
        <r>
          <rPr>
            <sz val="9"/>
            <color indexed="81"/>
            <rFont val="Tahoma"/>
            <family val="2"/>
          </rPr>
          <t xml:space="preserve">
Valor anterior: R$ 7547.16,53
</t>
        </r>
        <r>
          <rPr>
            <b/>
            <sz val="9"/>
            <color indexed="81"/>
            <rFont val="Tahoma"/>
            <family val="2"/>
          </rPr>
          <t>melina.vasconcelos:</t>
        </r>
        <r>
          <rPr>
            <sz val="9"/>
            <color indexed="81"/>
            <rFont val="Tahoma"/>
            <family val="2"/>
          </rPr>
          <t xml:space="preserve">
Valor anterior: R$ 821.379,73
</t>
        </r>
      </text>
    </comment>
    <comment ref="K239" authorId="2" guid="{CE2744FB-4F64-4859-8D81-6F0A55A464AD}" shapeId="0" xr:uid="{00000000-0006-0000-0400-000032010000}">
      <text>
        <r>
          <rPr>
            <b/>
            <sz val="9"/>
            <color indexed="81"/>
            <rFont val="Tahoma"/>
            <family val="2"/>
          </rPr>
          <t>melina.vasconcelos:</t>
        </r>
        <r>
          <rPr>
            <sz val="9"/>
            <color indexed="81"/>
            <rFont val="Tahoma"/>
            <family val="2"/>
          </rPr>
          <t xml:space="preserve">
Reprogramação aprovada. Valor mantido
</t>
        </r>
        <r>
          <rPr>
            <b/>
            <sz val="9"/>
            <color indexed="81"/>
            <rFont val="Tahoma"/>
            <family val="2"/>
          </rPr>
          <t>melina.vasconcelos:</t>
        </r>
        <r>
          <rPr>
            <sz val="9"/>
            <color indexed="81"/>
            <rFont val="Tahoma"/>
            <family val="2"/>
          </rPr>
          <t xml:space="preserve">
Valor anterior: R$754.716,53
</t>
        </r>
        <r>
          <rPr>
            <b/>
            <sz val="9"/>
            <color indexed="81"/>
            <rFont val="Tahoma"/>
            <family val="2"/>
          </rPr>
          <t>melina.vasconcelos:</t>
        </r>
        <r>
          <rPr>
            <sz val="9"/>
            <color indexed="81"/>
            <rFont val="Tahoma"/>
            <family val="2"/>
          </rPr>
          <t xml:space="preserve">
Valor anterior: R$ 754.715,68
</t>
        </r>
      </text>
    </comment>
    <comment ref="J242" authorId="4" guid="{534E2706-A11F-4A98-BD02-CCC140A04684}" shapeId="0" xr:uid="{00000000-0006-0000-0400-000033010000}">
      <text>
        <r>
          <rPr>
            <b/>
            <sz val="9"/>
            <color indexed="81"/>
            <rFont val="Tahoma"/>
            <family val="2"/>
          </rPr>
          <t>roberta.paiva:</t>
        </r>
        <r>
          <rPr>
            <sz val="9"/>
            <color indexed="81"/>
            <rFont val="Tahoma"/>
            <family val="2"/>
          </rPr>
          <t xml:space="preserve">
Valor anterior: R$ 1.207.209,67.
</t>
        </r>
        <r>
          <rPr>
            <b/>
            <sz val="9"/>
            <color indexed="81"/>
            <rFont val="Tahoma"/>
            <family val="2"/>
          </rPr>
          <t>roberta.paiva:</t>
        </r>
        <r>
          <rPr>
            <sz val="9"/>
            <color indexed="81"/>
            <rFont val="Tahoma"/>
            <family val="2"/>
          </rPr>
          <t xml:space="preserve">
</t>
        </r>
      </text>
    </comment>
    <comment ref="K242" authorId="4" guid="{5B53342E-B24C-467E-B4AD-105CE78F9E01}" shapeId="0" xr:uid="{00000000-0006-0000-0400-000034010000}">
      <text>
        <r>
          <rPr>
            <b/>
            <sz val="9"/>
            <color indexed="81"/>
            <rFont val="Tahoma"/>
            <family val="2"/>
          </rPr>
          <t>roberta.paiva:</t>
        </r>
        <r>
          <rPr>
            <sz val="9"/>
            <color indexed="81"/>
            <rFont val="Tahoma"/>
            <family val="2"/>
          </rPr>
          <t xml:space="preserve">
Valor anterior: R$ 1.207.209,67.
</t>
        </r>
      </text>
    </comment>
    <comment ref="H245" authorId="6" guid="{70BC44B8-8056-4218-9FFB-9931303FA042}" shapeId="0" xr:uid="{00000000-0006-0000-0400-000035010000}">
      <text>
        <r>
          <rPr>
            <sz val="9"/>
            <color indexed="81"/>
            <rFont val="Tahoma"/>
            <family val="2"/>
          </rPr>
          <t xml:space="preserve">luizhenrique.xavier:
Data Anterior: 30/03/2015
</t>
        </r>
      </text>
    </comment>
    <comment ref="J245" authorId="6" guid="{A59691F4-0D83-4D2A-A0CD-30EAC33D61A5}" shapeId="0" xr:uid="{00000000-0006-0000-0400-000036010000}">
      <text>
        <r>
          <rPr>
            <sz val="9"/>
            <color indexed="81"/>
            <rFont val="Tahoma"/>
            <family val="2"/>
          </rPr>
          <t xml:space="preserve">luizhenrique.xavier:
Valor Anterior: R$ 255.528,82
</t>
        </r>
      </text>
    </comment>
    <comment ref="K245" authorId="6" guid="{19AF9838-F590-4D55-9C7F-E1E6E1C69E2C}" shapeId="0" xr:uid="{00000000-0006-0000-0400-000037010000}">
      <text>
        <r>
          <rPr>
            <sz val="9"/>
            <color indexed="81"/>
            <rFont val="Tahoma"/>
            <family val="2"/>
          </rPr>
          <t xml:space="preserve">luizhenrique.xavier:
Valor Anterior: R$ 255.528,82
</t>
        </r>
      </text>
    </comment>
    <comment ref="H246" authorId="6" guid="{29D3A68C-4E8F-4894-9DBE-DCD35C6BA523}" shapeId="0" xr:uid="{00000000-0006-0000-0400-000038010000}">
      <text>
        <r>
          <rPr>
            <u/>
            <sz val="9"/>
            <color indexed="81"/>
            <rFont val="Tahoma"/>
            <family val="2"/>
          </rPr>
          <t>luizhenrique.xavier:</t>
        </r>
        <r>
          <rPr>
            <sz val="9"/>
            <color indexed="81"/>
            <rFont val="Tahoma"/>
            <family val="2"/>
          </rPr>
          <t xml:space="preserve">
Data Anterior: 31/12/2015
</t>
        </r>
        <r>
          <rPr>
            <u/>
            <sz val="9"/>
            <color indexed="81"/>
            <rFont val="Tahoma"/>
            <family val="2"/>
          </rPr>
          <t>luizhenrique.xavier:</t>
        </r>
        <r>
          <rPr>
            <sz val="9"/>
            <color indexed="81"/>
            <rFont val="Tahoma"/>
            <family val="2"/>
          </rPr>
          <t xml:space="preserve">
Data Anterior: 30/06/2017
</t>
        </r>
      </text>
    </comment>
    <comment ref="J246" authorId="6" guid="{2A3A6628-4880-42B2-9D3F-90432B8B9693}" shapeId="0" xr:uid="{00000000-0006-0000-0400-000039010000}">
      <text>
        <r>
          <rPr>
            <u/>
            <sz val="9"/>
            <color indexed="81"/>
            <rFont val="Tahoma"/>
            <family val="2"/>
          </rPr>
          <t>luizhenrique.xavier:</t>
        </r>
        <r>
          <rPr>
            <sz val="9"/>
            <color indexed="81"/>
            <rFont val="Tahoma"/>
            <family val="2"/>
          </rPr>
          <t xml:space="preserve">
Valor Anterior: R$ 1.404.840,82
</t>
        </r>
      </text>
    </comment>
    <comment ref="K246" authorId="6" guid="{B569CD46-D272-4645-9B60-86E2F5CF33FB}" shapeId="0" xr:uid="{00000000-0006-0000-0400-00003A010000}">
      <text>
        <r>
          <rPr>
            <u/>
            <sz val="9"/>
            <color indexed="81"/>
            <rFont val="Tahoma"/>
            <family val="2"/>
          </rPr>
          <t>luizhenrique.xavier:</t>
        </r>
        <r>
          <rPr>
            <sz val="9"/>
            <color indexed="81"/>
            <rFont val="Tahoma"/>
            <family val="2"/>
          </rPr>
          <t xml:space="preserve">
Valor Anterior: R$ 1.404.840,82
</t>
        </r>
      </text>
    </comment>
    <comment ref="P246" authorId="6" guid="{68681739-B3E1-46AF-BBA7-D2CD3A8EE3E8}" shapeId="0" xr:uid="{00000000-0006-0000-0400-00003B010000}">
      <text>
        <r>
          <rPr>
            <u/>
            <sz val="9"/>
            <color indexed="81"/>
            <rFont val="Tahoma"/>
            <family val="2"/>
          </rPr>
          <t>luizhenrique.xavier:</t>
        </r>
        <r>
          <rPr>
            <sz val="9"/>
            <color indexed="81"/>
            <rFont val="Tahoma"/>
            <family val="2"/>
          </rPr>
          <t xml:space="preserve">
Data Anterior: 09/12/2015
</t>
        </r>
        <r>
          <rPr>
            <u/>
            <sz val="9"/>
            <color indexed="81"/>
            <rFont val="Tahoma"/>
            <family val="2"/>
          </rPr>
          <t>luizhenrique.xavier:</t>
        </r>
        <r>
          <rPr>
            <sz val="9"/>
            <color indexed="81"/>
            <rFont val="Tahoma"/>
            <family val="2"/>
          </rPr>
          <t xml:space="preserve">
Data Anterior: 04/07/2017
</t>
        </r>
      </text>
    </comment>
    <comment ref="E247" authorId="5" guid="{B21AEFA4-EF31-4D9B-B02A-DC8C1D0B8830}" shapeId="0" xr:uid="{00000000-0006-0000-0400-00003C010000}">
      <text>
        <r>
          <rPr>
            <sz val="9"/>
            <color indexed="81"/>
            <rFont val="Tahoma"/>
            <family val="2"/>
          </rPr>
          <t>Humberto.carbonell:</t>
        </r>
        <r>
          <rPr>
            <sz val="9"/>
            <color indexed="81"/>
            <rFont val="Tahoma"/>
            <family val="2"/>
          </rPr>
          <t xml:space="preserve">
Inauguração dia 06 de agosto
</t>
        </r>
      </text>
    </comment>
    <comment ref="J247" authorId="5" guid="{712DB39C-3EB9-435D-8A3C-0D3A4E267965}" shapeId="0" xr:uid="{00000000-0006-0000-0400-00003D010000}">
      <text>
        <r>
          <rPr>
            <b/>
            <sz val="9"/>
            <color indexed="81"/>
            <rFont val="Tahoma"/>
            <family val="2"/>
          </rPr>
          <t>Humberto.carbonell:</t>
        </r>
        <r>
          <rPr>
            <sz val="9"/>
            <color indexed="81"/>
            <rFont val="Tahoma"/>
            <family val="2"/>
          </rPr>
          <t xml:space="preserve">
Valor anterior: R$ 599.976,45
</t>
        </r>
      </text>
    </comment>
    <comment ref="K247" authorId="5" guid="{F5A3709A-126B-4097-AA9C-7C091573905D}" shapeId="0" xr:uid="{00000000-0006-0000-0400-00003E010000}">
      <text>
        <r>
          <rPr>
            <b/>
            <sz val="9"/>
            <color indexed="81"/>
            <rFont val="Tahoma"/>
            <family val="2"/>
          </rPr>
          <t>Humberto.carbonell:</t>
        </r>
        <r>
          <rPr>
            <sz val="9"/>
            <color indexed="81"/>
            <rFont val="Tahoma"/>
            <family val="2"/>
          </rPr>
          <t xml:space="preserve">
Valor anterior: R$ 599.976,45
</t>
        </r>
      </text>
    </comment>
    <comment ref="K248" authorId="5" guid="{079E6BAF-2A0A-4D4F-BF53-253E4BDC69B0}" shapeId="0" xr:uid="{00000000-0006-0000-0400-00003F010000}">
      <text>
        <r>
          <rPr>
            <b/>
            <sz val="9"/>
            <color indexed="81"/>
            <rFont val="Tahoma"/>
            <family val="2"/>
          </rPr>
          <t>Humberto.carbonell:</t>
        </r>
        <r>
          <rPr>
            <sz val="9"/>
            <color indexed="81"/>
            <rFont val="Tahoma"/>
            <family val="2"/>
          </rPr>
          <t xml:space="preserve">
Valor anterior: 436.460.88
</t>
        </r>
        <r>
          <rPr>
            <b/>
            <sz val="9"/>
            <color indexed="81"/>
            <rFont val="Tahoma"/>
            <family val="2"/>
          </rPr>
          <t>Humberto.carbonell:</t>
        </r>
        <r>
          <rPr>
            <sz val="9"/>
            <color indexed="81"/>
            <rFont val="Tahoma"/>
            <family val="2"/>
          </rPr>
          <t xml:space="preserve">
Valor anterior: R$ 436.433,45
</t>
        </r>
        <r>
          <rPr>
            <b/>
            <sz val="9"/>
            <color indexed="81"/>
            <rFont val="Tahoma"/>
            <family val="2"/>
          </rPr>
          <t>Humberto.carbonell:</t>
        </r>
        <r>
          <rPr>
            <sz val="9"/>
            <color indexed="81"/>
            <rFont val="Tahoma"/>
            <family val="2"/>
          </rPr>
          <t xml:space="preserve">
VALOR ANTERIOR  435.746,55
</t>
        </r>
      </text>
    </comment>
    <comment ref="J250" authorId="6" guid="{5D52B61D-C989-41E9-ABD0-4845DEF8ABFA}" shapeId="0" xr:uid="{00000000-0006-0000-0400-000040010000}">
      <text>
        <r>
          <rPr>
            <b/>
            <sz val="9"/>
            <color indexed="81"/>
            <rFont val="Tahoma"/>
            <family val="2"/>
          </rPr>
          <t>luizhenrique.xavier:</t>
        </r>
        <r>
          <rPr>
            <sz val="9"/>
            <color indexed="81"/>
            <rFont val="Tahoma"/>
            <family val="2"/>
          </rPr>
          <t xml:space="preserve">
Valor Anterior: R$ 536.397,35
</t>
        </r>
      </text>
    </comment>
    <comment ref="K260" authorId="0" guid="{7665CD00-F6F3-4AA4-AC07-382072979BAC}" shapeId="0" xr:uid="{00000000-0006-0000-0400-000041010000}">
      <text>
        <r>
          <rPr>
            <sz val="9"/>
            <color indexed="81"/>
            <rFont val="Tahoma"/>
            <family val="2"/>
          </rPr>
          <t xml:space="preserve">sandra.queiroz:
sandra.queiroz:
Valor anterior era: R$ 1.660.334,82 Recurso Fem + R$ 58.284,14 Contrapartida
Valor anterior antes de 11/06/2016: R$ 1.654.733,58 FEM + R$ 58.187,02 contrapartida
</t>
        </r>
        <r>
          <rPr>
            <b/>
            <i/>
            <sz val="9"/>
            <color indexed="81"/>
            <rFont val="Tahoma"/>
            <family val="2"/>
          </rPr>
          <t>sandra.queiroz:</t>
        </r>
        <r>
          <rPr>
            <sz val="9"/>
            <color indexed="81"/>
            <rFont val="Tahoma"/>
            <family val="2"/>
          </rPr>
          <t xml:space="preserve">
Valor anteior a 28/12/2017 R$ 1.654.733,52
</t>
        </r>
      </text>
    </comment>
    <comment ref="M260" authorId="0" guid="{F92B9AD2-A268-44AE-BC3D-CB5752F65F34}" shapeId="0" xr:uid="{00000000-0006-0000-0400-000042010000}">
      <text>
        <r>
          <rPr>
            <sz val="9"/>
            <color indexed="81"/>
            <rFont val="Tahoma"/>
            <family val="2"/>
          </rPr>
          <t xml:space="preserve">sandra.queiroz:
Valor anterior da contrapartida R$ 58.284,14
sandra.queiroz:
Valor anteior de contrapartida antes de 11/06/2016 R$ 58.187,02
</t>
        </r>
        <r>
          <rPr>
            <b/>
            <i/>
            <sz val="9"/>
            <color indexed="81"/>
            <rFont val="Tahoma"/>
            <family val="2"/>
          </rPr>
          <t>sandra.queiroz:</t>
        </r>
        <r>
          <rPr>
            <sz val="9"/>
            <color indexed="81"/>
            <rFont val="Tahoma"/>
            <family val="2"/>
          </rPr>
          <t xml:space="preserve">
Valor anterior a 28/12/2016 R$ 58.279,31
</t>
        </r>
      </text>
    </comment>
    <comment ref="K262" authorId="0" guid="{95CC177C-8297-4390-A5FB-52EFE9310191}" shapeId="0" xr:uid="{00000000-0006-0000-0400-000043010000}">
      <text>
        <r>
          <rPr>
            <b/>
            <sz val="9"/>
            <color indexed="81"/>
            <rFont val="Tahoma"/>
            <family val="2"/>
          </rPr>
          <t>sandra.queiroz:</t>
        </r>
        <r>
          <rPr>
            <sz val="9"/>
            <color indexed="81"/>
            <rFont val="Tahoma"/>
            <family val="2"/>
          </rPr>
          <t xml:space="preserve">
Valor anterior R$ 287892,75
</t>
        </r>
      </text>
    </comment>
    <comment ref="M262" authorId="0" guid="{8B97BD3D-0404-497B-AE6E-0524756CB8D4}" shapeId="0" xr:uid="{00000000-0006-0000-0400-000044010000}">
      <text>
        <r>
          <rPr>
            <b/>
            <sz val="9"/>
            <color indexed="81"/>
            <rFont val="Tahoma"/>
            <family val="2"/>
          </rPr>
          <t>sandra.queiroz:</t>
        </r>
        <r>
          <rPr>
            <sz val="9"/>
            <color indexed="81"/>
            <rFont val="Tahoma"/>
            <family val="2"/>
          </rPr>
          <t xml:space="preserve">
Valor anteiror R$ 6838,78
</t>
        </r>
      </text>
    </comment>
    <comment ref="J265" authorId="1" guid="{CAADCE99-0288-4714-B078-C4555BC7717E}" shapeId="0" xr:uid="{00000000-0006-0000-0400-000045010000}">
      <text>
        <r>
          <rPr>
            <b/>
            <sz val="9"/>
            <color indexed="81"/>
            <rFont val="Segoe UI"/>
            <family val="2"/>
          </rPr>
          <t>Luiz Henrique da Silva Xavier:</t>
        </r>
        <r>
          <rPr>
            <sz val="9"/>
            <color indexed="81"/>
            <rFont val="Segoe UI"/>
            <family val="2"/>
          </rPr>
          <t xml:space="preserve">
Valor Anterior: R$ 260.534,04
</t>
        </r>
      </text>
    </comment>
    <comment ref="J266" authorId="1" guid="{7556E1ED-E871-42B3-9BC7-73263DB1F035}" shapeId="0" xr:uid="{00000000-0006-0000-0400-000046010000}">
      <text>
        <r>
          <rPr>
            <b/>
            <sz val="9"/>
            <color indexed="81"/>
            <rFont val="Segoe UI"/>
            <family val="2"/>
          </rPr>
          <t>Luiz Henrique da Silva Xavier:</t>
        </r>
        <r>
          <rPr>
            <sz val="9"/>
            <color indexed="81"/>
            <rFont val="Segoe UI"/>
            <family val="2"/>
          </rPr>
          <t xml:space="preserve">
Valor Anterior: R$ 167.229,36</t>
        </r>
      </text>
    </comment>
    <comment ref="K266" authorId="1" guid="{8EA9E7EB-0C9E-4D8C-A28E-AE16AFF722CD}" shapeId="0" xr:uid="{00000000-0006-0000-0400-000047010000}">
      <text>
        <r>
          <rPr>
            <b/>
            <sz val="9"/>
            <color indexed="81"/>
            <rFont val="Segoe UI"/>
            <family val="2"/>
          </rPr>
          <t>Luiz Henrique da Silva Xavier:</t>
        </r>
        <r>
          <rPr>
            <sz val="9"/>
            <color indexed="81"/>
            <rFont val="Segoe UI"/>
            <family val="2"/>
          </rPr>
          <t xml:space="preserve">
Valor Anterior: R$ 167.229,36</t>
        </r>
      </text>
    </comment>
    <comment ref="J267" authorId="1" guid="{2CC329CF-A9CB-4BFF-8F74-4BDAF85BDB62}" shapeId="0" xr:uid="{00000000-0006-0000-0400-000048010000}">
      <text>
        <r>
          <rPr>
            <b/>
            <sz val="9"/>
            <color indexed="81"/>
            <rFont val="Segoe UI"/>
            <family val="2"/>
          </rPr>
          <t>Luiz Henrique da Silva Xavier:</t>
        </r>
        <r>
          <rPr>
            <sz val="9"/>
            <color indexed="81"/>
            <rFont val="Segoe UI"/>
            <family val="2"/>
          </rPr>
          <t xml:space="preserve">
Valor Anterior: R$ 152.106,21</t>
        </r>
      </text>
    </comment>
    <comment ref="J268" authorId="1" guid="{184B9AF8-4E64-4507-AFDA-6BCB97A63052}" shapeId="0" xr:uid="{00000000-0006-0000-0400-000049010000}">
      <text>
        <r>
          <rPr>
            <b/>
            <sz val="9"/>
            <color indexed="81"/>
            <rFont val="Segoe UI"/>
            <family val="2"/>
          </rPr>
          <t>Luiz Henrique da Silva Xavier:</t>
        </r>
        <r>
          <rPr>
            <sz val="9"/>
            <color indexed="81"/>
            <rFont val="Segoe UI"/>
            <family val="2"/>
          </rPr>
          <t xml:space="preserve">
Valor Anterior: R$ 120.507,36</t>
        </r>
      </text>
    </comment>
    <comment ref="J269" authorId="6" guid="{9785BCB5-FA31-42F8-861F-413C34D1A84B}" shapeId="0" xr:uid="{00000000-0006-0000-0400-00004A010000}">
      <text>
        <r>
          <rPr>
            <b/>
            <sz val="9"/>
            <color indexed="81"/>
            <rFont val="Tahoma"/>
            <family val="2"/>
          </rPr>
          <t>luizhenrique.xavier:</t>
        </r>
        <r>
          <rPr>
            <sz val="9"/>
            <color indexed="81"/>
            <rFont val="Tahoma"/>
            <family val="2"/>
          </rPr>
          <t xml:space="preserve">
ValorAnterior: R$ 373.703,11
</t>
        </r>
      </text>
    </comment>
    <comment ref="M269" authorId="6" guid="{16952239-EFAB-496C-A559-4710E9940BE8}" shapeId="0" xr:uid="{00000000-0006-0000-0400-00004B010000}">
      <text>
        <r>
          <rPr>
            <b/>
            <sz val="9"/>
            <color indexed="81"/>
            <rFont val="Tahoma"/>
            <family val="2"/>
          </rPr>
          <t>luizhenrique.xavier:</t>
        </r>
        <r>
          <rPr>
            <sz val="9"/>
            <color indexed="81"/>
            <rFont val="Tahoma"/>
            <family val="2"/>
          </rPr>
          <t xml:space="preserve">
ValorAnterior: R$ 169.052,15
</t>
        </r>
      </text>
    </comment>
    <comment ref="J272" authorId="4" guid="{40DCE657-5F52-4D81-9FAA-3E1418585379}" shapeId="0" xr:uid="{00000000-0006-0000-0400-00004C010000}">
      <text>
        <r>
          <rPr>
            <b/>
            <sz val="9"/>
            <color indexed="81"/>
            <rFont val="Tahoma"/>
            <family val="2"/>
          </rPr>
          <t>roberta.paiva:</t>
        </r>
        <r>
          <rPr>
            <sz val="9"/>
            <color indexed="81"/>
            <rFont val="Tahoma"/>
            <family val="2"/>
          </rPr>
          <t xml:space="preserve">
Valor anterior: R$ 836.433,41.
</t>
        </r>
      </text>
    </comment>
    <comment ref="K272" authorId="4" guid="{D4CCBFED-12E5-4A4B-A24F-A0E0C3EEC1CC}" shapeId="0" xr:uid="{00000000-0006-0000-0400-00004D010000}">
      <text>
        <r>
          <rPr>
            <b/>
            <sz val="9"/>
            <color indexed="81"/>
            <rFont val="Tahoma"/>
            <family val="2"/>
          </rPr>
          <t>roberta.paiva:</t>
        </r>
        <r>
          <rPr>
            <sz val="9"/>
            <color indexed="81"/>
            <rFont val="Tahoma"/>
            <family val="2"/>
          </rPr>
          <t xml:space="preserve">
Valor anterior: R$ 836.433,41.
</t>
        </r>
      </text>
    </comment>
    <comment ref="J274" authorId="3" guid="{9A91B7F8-4F76-4996-8D3E-B0ACF9D8028A}" shapeId="0" xr:uid="{00000000-0006-0000-0400-00004E010000}">
      <text>
        <r>
          <rPr>
            <b/>
            <sz val="9"/>
            <color indexed="81"/>
            <rFont val="Tahoma"/>
            <family val="2"/>
          </rPr>
          <t xml:space="preserve">anacristina.chagas:
Anterior 1.066.509,72
</t>
        </r>
      </text>
    </comment>
    <comment ref="K274" authorId="3" guid="{8B2F56D1-7419-43A8-9C3E-7D4C6BD9AB5B}" shapeId="0" xr:uid="{00000000-0006-0000-0400-00004F010000}">
      <text>
        <r>
          <rPr>
            <b/>
            <sz val="9"/>
            <color indexed="81"/>
            <rFont val="Tahoma"/>
            <family val="2"/>
          </rPr>
          <t xml:space="preserve">anacristina.chagas:
Anterior 1.066.509,72
</t>
        </r>
      </text>
    </comment>
    <comment ref="J275" authorId="3" guid="{310D545E-8268-42BA-A494-AFBCD1F08FE5}" shapeId="0" xr:uid="{00000000-0006-0000-0400-000050010000}">
      <text>
        <r>
          <rPr>
            <b/>
            <sz val="9"/>
            <color indexed="81"/>
            <rFont val="Tahoma"/>
            <family val="2"/>
          </rPr>
          <t>anacristina.chagas:</t>
        </r>
        <r>
          <rPr>
            <sz val="9"/>
            <color indexed="81"/>
            <rFont val="Tahoma"/>
            <family val="2"/>
          </rPr>
          <t xml:space="preserve">
Anterior 364.713,01
</t>
        </r>
      </text>
    </comment>
    <comment ref="K275" authorId="3" guid="{AEF99A96-682A-4DB7-A84B-88C7193B0E5A}" shapeId="0" xr:uid="{00000000-0006-0000-0400-000051010000}">
      <text>
        <r>
          <rPr>
            <b/>
            <sz val="9"/>
            <color indexed="81"/>
            <rFont val="Tahoma"/>
            <family val="2"/>
          </rPr>
          <t>anacristina.chagas:</t>
        </r>
        <r>
          <rPr>
            <sz val="9"/>
            <color indexed="81"/>
            <rFont val="Tahoma"/>
            <family val="2"/>
          </rPr>
          <t xml:space="preserve">
Anterior 364.713,01
</t>
        </r>
      </text>
    </comment>
    <comment ref="J277" authorId="4" guid="{EEAA0485-959F-4333-902A-7B11C815F4A6}" shapeId="0" xr:uid="{00000000-0006-0000-0400-000052010000}">
      <text>
        <r>
          <rPr>
            <b/>
            <sz val="9"/>
            <color indexed="81"/>
            <rFont val="Tahoma"/>
            <family val="2"/>
          </rPr>
          <t>roberta.paiva:</t>
        </r>
        <r>
          <rPr>
            <sz val="9"/>
            <color indexed="81"/>
            <rFont val="Tahoma"/>
            <family val="2"/>
          </rPr>
          <t xml:space="preserve">
Valor anterior: R$ 450.513,50.
</t>
        </r>
        <r>
          <rPr>
            <b/>
            <sz val="9"/>
            <color indexed="81"/>
            <rFont val="Tahoma"/>
            <family val="2"/>
          </rPr>
          <t>roberta.paiva:</t>
        </r>
        <r>
          <rPr>
            <sz val="9"/>
            <color indexed="81"/>
            <rFont val="Tahoma"/>
            <family val="2"/>
          </rPr>
          <t xml:space="preserve">
Valor anterior (2): R$ 450.474,18.
</t>
        </r>
      </text>
    </comment>
    <comment ref="K277" authorId="4" guid="{E331E1D7-CD43-447A-86C7-7AF0CB6D11F0}" shapeId="0" xr:uid="{00000000-0006-0000-0400-000053010000}">
      <text>
        <r>
          <rPr>
            <b/>
            <sz val="9"/>
            <color indexed="81"/>
            <rFont val="Tahoma"/>
            <family val="2"/>
          </rPr>
          <t>roberta.paiva:</t>
        </r>
        <r>
          <rPr>
            <sz val="9"/>
            <color indexed="81"/>
            <rFont val="Tahoma"/>
            <family val="2"/>
          </rPr>
          <t xml:space="preserve">
Valor anterior: R$ 450.513,50.
</t>
        </r>
        <r>
          <rPr>
            <b/>
            <sz val="9"/>
            <color indexed="81"/>
            <rFont val="Tahoma"/>
            <family val="2"/>
          </rPr>
          <t>roberta.paiva:</t>
        </r>
        <r>
          <rPr>
            <sz val="9"/>
            <color indexed="81"/>
            <rFont val="Tahoma"/>
            <family val="2"/>
          </rPr>
          <t xml:space="preserve">
Valor anterior (2): R$ 450.474,18.
</t>
        </r>
      </text>
    </comment>
    <comment ref="J284" authorId="4" guid="{480D477A-EAAD-4BF6-A299-D48A1557BBD2}" shapeId="0" xr:uid="{00000000-0006-0000-0400-000054010000}">
      <text>
        <r>
          <rPr>
            <b/>
            <sz val="9"/>
            <color indexed="81"/>
            <rFont val="Tahoma"/>
            <family val="2"/>
          </rPr>
          <t>roberta.paiva:</t>
        </r>
        <r>
          <rPr>
            <sz val="9"/>
            <color indexed="81"/>
            <rFont val="Tahoma"/>
            <family val="2"/>
          </rPr>
          <t xml:space="preserve">
Valor anterior: R$ 124.283,52.
</t>
        </r>
      </text>
    </comment>
    <comment ref="K284" authorId="4" guid="{311300C4-A99B-4DB8-A170-5DB84C97F3DC}" shapeId="0" xr:uid="{00000000-0006-0000-0400-000055010000}">
      <text>
        <r>
          <rPr>
            <b/>
            <sz val="9"/>
            <color indexed="81"/>
            <rFont val="Tahoma"/>
            <family val="2"/>
          </rPr>
          <t>roberta.paiva:</t>
        </r>
        <r>
          <rPr>
            <sz val="9"/>
            <color indexed="81"/>
            <rFont val="Tahoma"/>
            <family val="2"/>
          </rPr>
          <t xml:space="preserve">
Valor anterior: R$ 124.283,52.
</t>
        </r>
      </text>
    </comment>
    <comment ref="J285" authorId="4" guid="{F13E4916-1464-4CCB-A0F0-85F11C722841}" shapeId="0" xr:uid="{00000000-0006-0000-0400-000056010000}">
      <text>
        <r>
          <rPr>
            <b/>
            <sz val="9"/>
            <color indexed="81"/>
            <rFont val="Tahoma"/>
            <family val="2"/>
          </rPr>
          <t>roberta.paiva:</t>
        </r>
        <r>
          <rPr>
            <sz val="9"/>
            <color indexed="81"/>
            <rFont val="Tahoma"/>
            <family val="2"/>
          </rPr>
          <t xml:space="preserve">
Valor anterior: R$ 211.155,17.
</t>
        </r>
        <r>
          <rPr>
            <b/>
            <sz val="9"/>
            <color indexed="81"/>
            <rFont val="Tahoma"/>
            <family val="2"/>
          </rPr>
          <t>roberta.paiva:</t>
        </r>
        <r>
          <rPr>
            <sz val="9"/>
            <color indexed="81"/>
            <rFont val="Tahoma"/>
            <family val="2"/>
          </rPr>
          <t xml:space="preserve">
Valor anterior (2): R$ 230.984,67.
</t>
        </r>
      </text>
    </comment>
    <comment ref="K285" authorId="4" guid="{84C957E9-B0DE-4380-ABC5-67912B3450C1}" shapeId="0" xr:uid="{00000000-0006-0000-0400-000057010000}">
      <text>
        <r>
          <rPr>
            <b/>
            <sz val="9"/>
            <color indexed="81"/>
            <rFont val="Tahoma"/>
            <family val="2"/>
          </rPr>
          <t>roberta.paiva:</t>
        </r>
        <r>
          <rPr>
            <sz val="9"/>
            <color indexed="81"/>
            <rFont val="Tahoma"/>
            <family val="2"/>
          </rPr>
          <t xml:space="preserve">
Valor anterior: R$ 211.155,17.
</t>
        </r>
        <r>
          <rPr>
            <b/>
            <sz val="9"/>
            <color indexed="81"/>
            <rFont val="Tahoma"/>
            <family val="2"/>
          </rPr>
          <t>roberta.paiva:</t>
        </r>
        <r>
          <rPr>
            <sz val="9"/>
            <color indexed="81"/>
            <rFont val="Tahoma"/>
            <family val="2"/>
          </rPr>
          <t xml:space="preserve">
Valor anterior (2): R$ 211.130,65.
</t>
        </r>
      </text>
    </comment>
    <comment ref="M285" authorId="4" guid="{771D1E96-7DA1-45AD-B770-39D5D643D2F7}" shapeId="0" xr:uid="{00000000-0006-0000-0400-000058010000}">
      <text>
        <r>
          <rPr>
            <b/>
            <sz val="9"/>
            <color indexed="81"/>
            <rFont val="Tahoma"/>
            <family val="2"/>
          </rPr>
          <t>roberta.paiva:</t>
        </r>
        <r>
          <rPr>
            <sz val="9"/>
            <color indexed="81"/>
            <rFont val="Tahoma"/>
            <family val="2"/>
          </rPr>
          <t xml:space="preserve">
Valor anterior: R$ 19.854,02.
</t>
        </r>
      </text>
    </comment>
    <comment ref="J286" authorId="4" guid="{9B90AA37-209F-485B-9795-1AC86A10FF61}" shapeId="0" xr:uid="{00000000-0006-0000-0400-000059010000}">
      <text>
        <r>
          <rPr>
            <b/>
            <sz val="9"/>
            <color indexed="81"/>
            <rFont val="Tahoma"/>
            <family val="2"/>
          </rPr>
          <t>roberta.paiva:</t>
        </r>
        <r>
          <rPr>
            <sz val="9"/>
            <color indexed="81"/>
            <rFont val="Tahoma"/>
            <family val="2"/>
          </rPr>
          <t xml:space="preserve">
Valor anterior: R$ 62.610,45.
</t>
        </r>
      </text>
    </comment>
    <comment ref="K286" authorId="4" guid="{B5C69BEF-262A-4E04-9799-DE111506C5DA}" shapeId="0" xr:uid="{00000000-0006-0000-0400-00005A010000}">
      <text>
        <r>
          <rPr>
            <b/>
            <sz val="9"/>
            <color indexed="81"/>
            <rFont val="Tahoma"/>
            <family val="2"/>
          </rPr>
          <t>roberta.paiva:</t>
        </r>
        <r>
          <rPr>
            <sz val="9"/>
            <color indexed="81"/>
            <rFont val="Tahoma"/>
            <family val="2"/>
          </rPr>
          <t xml:space="preserve">
Valor anterior: R$ 62.610,45.
</t>
        </r>
      </text>
    </comment>
    <comment ref="J291" authorId="1" guid="{28D3BD95-B8C9-4EBD-83CF-8412955B0415}" shapeId="0" xr:uid="{00000000-0006-0000-0400-00005B010000}">
      <text>
        <r>
          <rPr>
            <b/>
            <sz val="9"/>
            <color indexed="81"/>
            <rFont val="Segoe UI"/>
            <family val="2"/>
          </rPr>
          <t>Luiz Henrique da Silva Xavier:</t>
        </r>
        <r>
          <rPr>
            <sz val="9"/>
            <color indexed="81"/>
            <rFont val="Segoe UI"/>
            <family val="2"/>
          </rPr>
          <t xml:space="preserve">
Valor Anterior: R$ 114.393,52</t>
        </r>
      </text>
    </comment>
    <comment ref="K291" authorId="1" guid="{77920202-BC3C-48EC-9127-3C4B82F7DD2B}" shapeId="0" xr:uid="{00000000-0006-0000-0400-00005C010000}">
      <text>
        <r>
          <rPr>
            <b/>
            <sz val="9"/>
            <color indexed="81"/>
            <rFont val="Segoe UI"/>
            <family val="2"/>
          </rPr>
          <t>Luiz Henrique da Silva Xavier:</t>
        </r>
        <r>
          <rPr>
            <sz val="9"/>
            <color indexed="81"/>
            <rFont val="Segoe UI"/>
            <family val="2"/>
          </rPr>
          <t xml:space="preserve">
Valor Anterior: R$ 63.235,78
</t>
        </r>
      </text>
    </comment>
    <comment ref="M291" authorId="1" guid="{5FDD2CBE-56F6-49CA-9F70-290F591B6121}" shapeId="0" xr:uid="{00000000-0006-0000-0400-00005D010000}">
      <text>
        <r>
          <rPr>
            <b/>
            <sz val="9"/>
            <color indexed="81"/>
            <rFont val="Segoe UI"/>
            <family val="2"/>
          </rPr>
          <t>Luiz Henrique da Silva Xavier:</t>
        </r>
        <r>
          <rPr>
            <sz val="9"/>
            <color indexed="81"/>
            <rFont val="Segoe UI"/>
            <family val="2"/>
          </rPr>
          <t xml:space="preserve">
Valor Anterior: R$ 51.157,74
</t>
        </r>
      </text>
    </comment>
    <comment ref="P291" authorId="6" guid="{925E1E79-D66E-4E4E-B58D-65E0833286AE}" shapeId="0" xr:uid="{00000000-0006-0000-0400-00005E010000}">
      <text>
        <r>
          <rPr>
            <b/>
            <sz val="9"/>
            <color indexed="81"/>
            <rFont val="Tahoma"/>
            <family val="2"/>
          </rPr>
          <t>luizhenrique.xavier:</t>
        </r>
        <r>
          <rPr>
            <sz val="9"/>
            <color indexed="81"/>
            <rFont val="Tahoma"/>
            <family val="2"/>
          </rPr>
          <t xml:space="preserve">
Data Anterior: 28/06/2018
</t>
        </r>
      </text>
    </comment>
    <comment ref="J292" authorId="1" guid="{39A3A086-4524-413B-AB75-E4A25610AC60}" shapeId="0" xr:uid="{00000000-0006-0000-0400-00005F010000}">
      <text>
        <r>
          <rPr>
            <b/>
            <sz val="9"/>
            <color indexed="81"/>
            <rFont val="Segoe UI"/>
            <family val="2"/>
          </rPr>
          <t>Luiz Henrique da Silva Xavier:</t>
        </r>
        <r>
          <rPr>
            <sz val="9"/>
            <color indexed="81"/>
            <rFont val="Segoe UI"/>
            <family val="2"/>
          </rPr>
          <t xml:space="preserve">
Valor Anterior: R$ 359.701,14</t>
        </r>
      </text>
    </comment>
    <comment ref="K292" authorId="1" guid="{B9EEB051-4F3C-4263-A8CE-C1142C7FD6D7}" shapeId="0" xr:uid="{00000000-0006-0000-0400-000060010000}">
      <text>
        <r>
          <rPr>
            <b/>
            <sz val="9"/>
            <color indexed="81"/>
            <rFont val="Segoe UI"/>
            <family val="2"/>
          </rPr>
          <t>Luiz Henrique da Silva Xavier:</t>
        </r>
        <r>
          <rPr>
            <sz val="9"/>
            <color indexed="81"/>
            <rFont val="Segoe UI"/>
            <family val="2"/>
          </rPr>
          <t xml:space="preserve">
Valor Anterior: R$ 359.701,14</t>
        </r>
      </text>
    </comment>
    <comment ref="E293" authorId="6" guid="{E4A742FE-9DED-49F5-AAB7-BD7D8B8D946D}" shapeId="0" xr:uid="{00000000-0006-0000-0400-000061010000}">
      <text>
        <r>
          <rPr>
            <b/>
            <sz val="9"/>
            <color indexed="81"/>
            <rFont val="Tahoma"/>
            <family val="2"/>
          </rPr>
          <t>luizhenrique.xavier:</t>
        </r>
        <r>
          <rPr>
            <sz val="9"/>
            <color indexed="81"/>
            <rFont val="Tahoma"/>
            <family val="2"/>
          </rPr>
          <t xml:space="preserve">
PTM Anterior: Urbanização, Revitalização e Recuperação da Praça Antônio Pedro</t>
        </r>
      </text>
    </comment>
    <comment ref="J293" authorId="6" guid="{7E88334A-55A7-4CEF-A7A1-FDDE05C96341}" shapeId="0" xr:uid="{00000000-0006-0000-0400-000062010000}">
      <text>
        <r>
          <rPr>
            <b/>
            <sz val="9"/>
            <color indexed="81"/>
            <rFont val="Tahoma"/>
            <family val="2"/>
          </rPr>
          <t>luizhenrique.xavier:</t>
        </r>
        <r>
          <rPr>
            <sz val="9"/>
            <color indexed="81"/>
            <rFont val="Tahoma"/>
            <family val="2"/>
          </rPr>
          <t xml:space="preserve">
Valor Anterior: R$ 259.907,68
</t>
        </r>
      </text>
    </comment>
    <comment ref="K293" authorId="6" guid="{D3A3FF4F-66F1-40C0-AF50-79D1A5DEBF87}" shapeId="0" xr:uid="{00000000-0006-0000-0400-000063010000}">
      <text>
        <r>
          <rPr>
            <b/>
            <sz val="9"/>
            <color indexed="81"/>
            <rFont val="Tahoma"/>
            <family val="2"/>
          </rPr>
          <t>luizhenrique.xavier:</t>
        </r>
        <r>
          <rPr>
            <sz val="9"/>
            <color indexed="81"/>
            <rFont val="Tahoma"/>
            <family val="2"/>
          </rPr>
          <t xml:space="preserve">
Valor Anterior: R$ 244.639,53
</t>
        </r>
      </text>
    </comment>
    <comment ref="M293" authorId="6" guid="{693A0FC0-2E4D-4EFB-A2AE-02882109CD42}" shapeId="0" xr:uid="{00000000-0006-0000-0400-000064010000}">
      <text>
        <r>
          <rPr>
            <b/>
            <sz val="9"/>
            <color indexed="81"/>
            <rFont val="Tahoma"/>
            <family val="2"/>
          </rPr>
          <t>luizhenrique.xavier:</t>
        </r>
        <r>
          <rPr>
            <sz val="9"/>
            <color indexed="81"/>
            <rFont val="Tahoma"/>
            <family val="2"/>
          </rPr>
          <t xml:space="preserve">
Valor Anterior: R$ 15.268,15
</t>
        </r>
      </text>
    </comment>
    <comment ref="P295" authorId="6" guid="{F91EF4ED-BD58-46FD-804F-ECB272DAE019}" shapeId="0" xr:uid="{00000000-0006-0000-0400-000065010000}">
      <text>
        <r>
          <rPr>
            <b/>
            <sz val="9"/>
            <color indexed="81"/>
            <rFont val="Tahoma"/>
            <family val="2"/>
          </rPr>
          <t>luizhenrique.xavier:</t>
        </r>
        <r>
          <rPr>
            <sz val="9"/>
            <color indexed="81"/>
            <rFont val="Tahoma"/>
            <family val="2"/>
          </rPr>
          <t xml:space="preserve">
Data Anterior: 16/06/2016
</t>
        </r>
      </text>
    </comment>
    <comment ref="E302" authorId="0" guid="{5C2EB808-6EC5-42D6-BEF3-2B400FD456B1}" shapeId="0" xr:uid="{00000000-0006-0000-0400-000066010000}">
      <text>
        <r>
          <rPr>
            <sz val="9"/>
            <color indexed="81"/>
            <rFont val="Tahoma"/>
            <family val="2"/>
          </rPr>
          <t xml:space="preserve">sandra.queiroz:Nome do  PTM anterior:
PAVIMENTAÇÃO E DRENAGEM DE 07  RUAS NA CIDADE
</t>
        </r>
        <r>
          <rPr>
            <b/>
            <sz val="9"/>
            <color indexed="81"/>
            <rFont val="Tahoma"/>
            <family val="2"/>
          </rPr>
          <t>sandra.queiroz:</t>
        </r>
        <r>
          <rPr>
            <sz val="9"/>
            <color indexed="81"/>
            <rFont val="Tahoma"/>
            <family val="2"/>
          </rPr>
          <t xml:space="preserve">
18/09/2019 </t>
        </r>
        <r>
          <rPr>
            <b/>
            <sz val="9"/>
            <color indexed="81"/>
            <rFont val="Tahoma"/>
            <family val="2"/>
          </rPr>
          <t xml:space="preserve"> Nome anterior OBRAS DE PAVIMENTAÇÃO E DRENAGEM DE 08 (OITO) RUAS NA CIDADE DO PAULISTA
Na verdade, continua 08 ruas. O município se equivocou ao informar a CEHAB a qtde de ruas
</t>
        </r>
      </text>
    </comment>
    <comment ref="J303" authorId="4" guid="{B6883C42-8313-443C-808E-2D363873B29E}" shapeId="0" xr:uid="{00000000-0006-0000-0400-000067010000}">
      <text>
        <r>
          <rPr>
            <sz val="9"/>
            <color indexed="81"/>
            <rFont val="Tahoma"/>
            <family val="2"/>
          </rPr>
          <t xml:space="preserve">roberta.paiva:
Valor anterior: R$ 933.829,78.
Valor anterior (2): R$ 968.647,67.
</t>
        </r>
        <r>
          <rPr>
            <sz val="9"/>
            <color indexed="81"/>
            <rFont val="Tahoma"/>
            <family val="2"/>
          </rPr>
          <t xml:space="preserve">Valor anterior (3): R$ 933.814,41.
</t>
        </r>
      </text>
    </comment>
    <comment ref="K303" authorId="4" guid="{7E39EBFF-0A40-4931-BD03-51E1641E36FD}" shapeId="0" xr:uid="{00000000-0006-0000-0400-000068010000}">
      <text>
        <r>
          <rPr>
            <sz val="9"/>
            <color indexed="81"/>
            <rFont val="Tahoma"/>
            <family val="2"/>
          </rPr>
          <t xml:space="preserve">roberta.paiva:
Valor anterior: R$ 905.284,16.
Valor anterior (2): R$ 905.233,96.
Valor anterior (3): R$ 905.270,95.
</t>
        </r>
      </text>
    </comment>
    <comment ref="M303" authorId="4" guid="{589E3C5C-3A75-40FA-95CD-CF7DE2512F8B}" shapeId="0" xr:uid="{00000000-0006-0000-0400-000069010000}">
      <text>
        <r>
          <rPr>
            <sz val="9"/>
            <color indexed="81"/>
            <rFont val="Tahoma"/>
            <family val="2"/>
          </rPr>
          <t xml:space="preserve">roberta.paiva:
Valor anterior: R$ 28.545,62.
Valor anterior (2): R$ 63.413,71.
</t>
        </r>
        <r>
          <rPr>
            <sz val="9"/>
            <color indexed="81"/>
            <rFont val="Tahoma"/>
            <family val="2"/>
          </rPr>
          <t xml:space="preserve">Valor anterior (3): R$ 28.543,46.
</t>
        </r>
      </text>
    </comment>
    <comment ref="J304" authorId="2" guid="{C68A1ACD-51B5-4B43-A54C-20FCFA4BC437}" shapeId="0" xr:uid="{00000000-0006-0000-0400-00006A010000}">
      <text>
        <r>
          <rPr>
            <sz val="9"/>
            <color indexed="81"/>
            <rFont val="Tahoma"/>
            <family val="2"/>
          </rPr>
          <t>melina.vasconcelos:</t>
        </r>
        <r>
          <rPr>
            <sz val="9"/>
            <color indexed="81"/>
            <rFont val="Tahoma"/>
            <family val="2"/>
          </rPr>
          <t xml:space="preserve">
Valor anterior não foi alterado
</t>
        </r>
      </text>
    </comment>
    <comment ref="K304" authorId="2" guid="{DEEFA845-883D-4D12-9A09-DB2C6C90E9F2}" shapeId="0" xr:uid="{00000000-0006-0000-0400-00006B010000}">
      <text>
        <r>
          <rPr>
            <sz val="9"/>
            <color indexed="81"/>
            <rFont val="Tahoma"/>
            <family val="2"/>
          </rPr>
          <t>melina.vasconcelos:</t>
        </r>
        <r>
          <rPr>
            <sz val="9"/>
            <color indexed="81"/>
            <rFont val="Tahoma"/>
            <family val="2"/>
          </rPr>
          <t xml:space="preserve">
Valor anterior não foi alterado
</t>
        </r>
      </text>
    </comment>
    <comment ref="M304" authorId="2" guid="{B352BD21-F53B-434D-824E-AB4BD984B8D4}" shapeId="0" xr:uid="{00000000-0006-0000-0400-00006C010000}">
      <text>
        <r>
          <rPr>
            <sz val="9"/>
            <color indexed="81"/>
            <rFont val="Tahoma"/>
            <family val="2"/>
          </rPr>
          <t>melina.vasconcelos:</t>
        </r>
        <r>
          <rPr>
            <sz val="9"/>
            <color indexed="81"/>
            <rFont val="Tahoma"/>
            <family val="2"/>
          </rPr>
          <t xml:space="preserve">
Valor anterior não foi alterado
</t>
        </r>
      </text>
    </comment>
    <comment ref="P304" authorId="2" guid="{0DDF9BEF-AAC8-484C-BEB5-CB52B1A38568}" shapeId="0" xr:uid="{00000000-0006-0000-0400-00006D010000}">
      <text>
        <r>
          <rPr>
            <b/>
            <sz val="9"/>
            <color indexed="81"/>
            <rFont val="Tahoma"/>
            <family val="2"/>
          </rPr>
          <t>melina.vasconcelos:</t>
        </r>
        <r>
          <rPr>
            <sz val="9"/>
            <color indexed="81"/>
            <rFont val="Tahoma"/>
            <family val="2"/>
          </rPr>
          <t xml:space="preserve">
data anterior 23/12/2015
</t>
        </r>
      </text>
    </comment>
    <comment ref="H305" authorId="2" guid="{7BB8A40C-F030-40A4-868B-331E625D6ECB}" shapeId="0" xr:uid="{00000000-0006-0000-0400-00006E010000}">
      <text>
        <r>
          <rPr>
            <sz val="9"/>
            <color indexed="81"/>
            <rFont val="Tahoma"/>
            <family val="2"/>
          </rPr>
          <t>melina.vasconcelos:</t>
        </r>
        <r>
          <rPr>
            <sz val="9"/>
            <color indexed="81"/>
            <rFont val="Tahoma"/>
            <family val="2"/>
          </rPr>
          <t xml:space="preserve">
Data anterior 31/12/2015
</t>
        </r>
      </text>
    </comment>
    <comment ref="J305" authorId="2" guid="{F000E65E-54DA-442B-9C4C-496AE96E702B}" shapeId="0" xr:uid="{00000000-0006-0000-0400-00006F010000}">
      <text>
        <r>
          <rPr>
            <sz val="9"/>
            <color indexed="81"/>
            <rFont val="Tahoma"/>
            <family val="2"/>
          </rPr>
          <t>melina.vasconcelos:</t>
        </r>
        <r>
          <rPr>
            <sz val="9"/>
            <color indexed="81"/>
            <rFont val="Tahoma"/>
            <family val="2"/>
          </rPr>
          <t xml:space="preserve">
Valor anterior: R$ 401.774,96
</t>
        </r>
      </text>
    </comment>
    <comment ref="K305" authorId="2" guid="{E99AA8F3-854C-4B00-BF3C-BF1F225F8140}" shapeId="0" xr:uid="{00000000-0006-0000-0400-000070010000}">
      <text>
        <r>
          <rPr>
            <sz val="9"/>
            <color indexed="81"/>
            <rFont val="Tahoma"/>
            <family val="2"/>
          </rPr>
          <t>melina.vasconcelos:</t>
        </r>
        <r>
          <rPr>
            <sz val="9"/>
            <color indexed="81"/>
            <rFont val="Tahoma"/>
            <family val="2"/>
          </rPr>
          <t xml:space="preserve">
Valor anterior: R$ 401.774,96
</t>
        </r>
      </text>
    </comment>
    <comment ref="P305" authorId="2" guid="{E125548C-EAEC-4860-845D-450D487FDCF3}" shapeId="0" xr:uid="{00000000-0006-0000-0400-000071010000}">
      <text>
        <r>
          <rPr>
            <sz val="9"/>
            <color indexed="81"/>
            <rFont val="Tahoma"/>
            <family val="2"/>
          </rPr>
          <t>melina.vasconcelos:</t>
        </r>
        <r>
          <rPr>
            <sz val="9"/>
            <color indexed="81"/>
            <rFont val="Tahoma"/>
            <family val="2"/>
          </rPr>
          <t xml:space="preserve">
Sem data anterior
</t>
        </r>
      </text>
    </comment>
    <comment ref="J306" authorId="2" guid="{1673A7DD-A5ED-4192-850B-32B2D891D30F}" shapeId="0" xr:uid="{00000000-0006-0000-0400-000072010000}">
      <text>
        <r>
          <rPr>
            <sz val="9"/>
            <color indexed="81"/>
            <rFont val="Tahoma"/>
            <family val="2"/>
          </rPr>
          <t xml:space="preserve">melina.vasconcelos:
Valor anterior: R$ 494.867,68
</t>
        </r>
        <r>
          <rPr>
            <b/>
            <sz val="9"/>
            <color indexed="81"/>
            <rFont val="Tahoma"/>
            <family val="2"/>
          </rPr>
          <t>melina.vasconcelos:</t>
        </r>
        <r>
          <rPr>
            <sz val="9"/>
            <color indexed="81"/>
            <rFont val="Tahoma"/>
            <family val="2"/>
          </rPr>
          <t xml:space="preserve">
Valor anterior: R$ 494.656,18
</t>
        </r>
      </text>
    </comment>
    <comment ref="K306" authorId="2" guid="{993423AB-02E9-4CA6-84C6-9EB9482BCCAD}" shapeId="0" xr:uid="{00000000-0006-0000-0400-000073010000}">
      <text>
        <r>
          <rPr>
            <sz val="9"/>
            <color indexed="81"/>
            <rFont val="Tahoma"/>
            <family val="2"/>
          </rPr>
          <t xml:space="preserve">melina.vasconcelos:
Valor anterior: R$ 494.867,68
</t>
        </r>
        <r>
          <rPr>
            <b/>
            <sz val="9"/>
            <color indexed="81"/>
            <rFont val="Tahoma"/>
            <family val="2"/>
          </rPr>
          <t>melina.vasconcelos:</t>
        </r>
        <r>
          <rPr>
            <sz val="9"/>
            <color indexed="81"/>
            <rFont val="Tahoma"/>
            <family val="2"/>
          </rPr>
          <t xml:space="preserve">
Valor anterior: R$ 494.656,18
</t>
        </r>
      </text>
    </comment>
    <comment ref="P306" authorId="2" guid="{A2553D3F-D83D-43E5-9D0E-81B51A77A299}" shapeId="0" xr:uid="{00000000-0006-0000-0400-000074010000}">
      <text>
        <r>
          <rPr>
            <sz val="9"/>
            <color indexed="81"/>
            <rFont val="Tahoma"/>
            <family val="2"/>
          </rPr>
          <t>melina.vasconcelos:</t>
        </r>
        <r>
          <rPr>
            <sz val="9"/>
            <color indexed="81"/>
            <rFont val="Tahoma"/>
            <family val="2"/>
          </rPr>
          <t xml:space="preserve">
Data anterior: 09/06/2014
</t>
        </r>
      </text>
    </comment>
    <comment ref="H307" authorId="2" guid="{07BE97E5-2A20-41A5-95E7-08AA5D5BEE2E}" shapeId="0" xr:uid="{00000000-0006-0000-0400-000075010000}">
      <text>
        <r>
          <rPr>
            <b/>
            <sz val="9"/>
            <color indexed="81"/>
            <rFont val="Tahoma"/>
            <family val="2"/>
          </rPr>
          <t>melina.vasconcelos:</t>
        </r>
        <r>
          <rPr>
            <sz val="9"/>
            <color indexed="81"/>
            <rFont val="Tahoma"/>
            <family val="2"/>
          </rPr>
          <t xml:space="preserve">
Data anterior: 30/11/2014
</t>
        </r>
      </text>
    </comment>
    <comment ref="J307" authorId="2" guid="{3F1EE4CB-FE82-4998-9121-10153D9B244A}" shapeId="0" xr:uid="{00000000-0006-0000-0400-000076010000}">
      <text>
        <r>
          <rPr>
            <b/>
            <sz val="9"/>
            <color indexed="81"/>
            <rFont val="Tahoma"/>
            <family val="2"/>
          </rPr>
          <t>melina.vasconcelos:</t>
        </r>
        <r>
          <rPr>
            <sz val="9"/>
            <color indexed="81"/>
            <rFont val="Tahoma"/>
            <family val="2"/>
          </rPr>
          <t xml:space="preserve">
Valor anterior: R$ 364.636,93
</t>
        </r>
        <r>
          <rPr>
            <b/>
            <sz val="9"/>
            <color indexed="81"/>
            <rFont val="Tahoma"/>
            <family val="2"/>
          </rPr>
          <t>melina.vasconcelos:</t>
        </r>
        <r>
          <rPr>
            <sz val="9"/>
            <color indexed="81"/>
            <rFont val="Tahoma"/>
            <family val="2"/>
          </rPr>
          <t xml:space="preserve">
Valor anterior: R$ 408.838,39
</t>
        </r>
      </text>
    </comment>
    <comment ref="K307" authorId="2" guid="{A55834E8-6BB2-4398-8D53-228D10BACFE9}" shapeId="0" xr:uid="{00000000-0006-0000-0400-000077010000}">
      <text>
        <r>
          <rPr>
            <b/>
            <sz val="9"/>
            <color indexed="81"/>
            <rFont val="Tahoma"/>
            <family val="2"/>
          </rPr>
          <t>melina.vasconcelos:</t>
        </r>
        <r>
          <rPr>
            <sz val="9"/>
            <color indexed="81"/>
            <rFont val="Tahoma"/>
            <family val="2"/>
          </rPr>
          <t xml:space="preserve">
Valor anterior: R$ 364.636,93
</t>
        </r>
        <r>
          <rPr>
            <b/>
            <sz val="9"/>
            <color indexed="81"/>
            <rFont val="Tahoma"/>
            <family val="2"/>
          </rPr>
          <t>melina.vasconcelos:</t>
        </r>
        <r>
          <rPr>
            <sz val="9"/>
            <color indexed="81"/>
            <rFont val="Tahoma"/>
            <family val="2"/>
          </rPr>
          <t xml:space="preserve">
Valor anterior: R$ 408.838,39
</t>
        </r>
      </text>
    </comment>
    <comment ref="P307" authorId="2" guid="{D106B0F6-2E5D-4702-BFE1-01F5CD215218}" shapeId="0" xr:uid="{00000000-0006-0000-0400-000078010000}">
      <text>
        <r>
          <rPr>
            <b/>
            <sz val="9"/>
            <color indexed="81"/>
            <rFont val="Tahoma"/>
            <family val="2"/>
          </rPr>
          <t>melina.vasconcelos:</t>
        </r>
        <r>
          <rPr>
            <sz val="9"/>
            <color indexed="81"/>
            <rFont val="Tahoma"/>
            <family val="2"/>
          </rPr>
          <t xml:space="preserve">
Data anterior: 09/06/2014
</t>
        </r>
        <r>
          <rPr>
            <b/>
            <sz val="9"/>
            <color indexed="81"/>
            <rFont val="Tahoma"/>
            <family val="2"/>
          </rPr>
          <t>melina.vasconcelos:</t>
        </r>
        <r>
          <rPr>
            <sz val="9"/>
            <color indexed="81"/>
            <rFont val="Tahoma"/>
            <family val="2"/>
          </rPr>
          <t xml:space="preserve">
Data anterior: 22/01/2019
</t>
        </r>
      </text>
    </comment>
    <comment ref="H308" authorId="2" guid="{2B71582D-973E-4AA1-B516-4B7E2AB6D2A9}" shapeId="0" xr:uid="{00000000-0006-0000-0400-000079010000}">
      <text>
        <r>
          <rPr>
            <sz val="9"/>
            <color indexed="81"/>
            <rFont val="Tahoma"/>
            <family val="2"/>
          </rPr>
          <t>melina.vasconcelos:</t>
        </r>
        <r>
          <rPr>
            <sz val="9"/>
            <color indexed="81"/>
            <rFont val="Tahoma"/>
            <family val="2"/>
          </rPr>
          <t xml:space="preserve">
Data anterior: 31/12/2016 
</t>
        </r>
      </text>
    </comment>
    <comment ref="J308" authorId="2" guid="{FAB28E1D-5B90-47AF-93AB-7B2924CBC1C5}" shapeId="0" xr:uid="{00000000-0006-0000-0400-00007A010000}">
      <text>
        <r>
          <rPr>
            <sz val="9"/>
            <color indexed="81"/>
            <rFont val="Tahoma"/>
            <family val="2"/>
          </rPr>
          <t>melina.vasconcelos:</t>
        </r>
        <r>
          <rPr>
            <sz val="9"/>
            <color indexed="81"/>
            <rFont val="Tahoma"/>
            <family val="2"/>
          </rPr>
          <t xml:space="preserve">
Valor anterior não foi alterado
</t>
        </r>
      </text>
    </comment>
    <comment ref="K308" authorId="2" guid="{446CF8F4-310C-4F56-9948-89E16D82937E}" shapeId="0" xr:uid="{00000000-0006-0000-0400-00007B010000}">
      <text>
        <r>
          <rPr>
            <sz val="9"/>
            <color indexed="81"/>
            <rFont val="Tahoma"/>
            <family val="2"/>
          </rPr>
          <t>melina.vasconcelos:</t>
        </r>
        <r>
          <rPr>
            <sz val="9"/>
            <color indexed="81"/>
            <rFont val="Tahoma"/>
            <family val="2"/>
          </rPr>
          <t xml:space="preserve">
Valor anterior não foi alterado
</t>
        </r>
      </text>
    </comment>
    <comment ref="M308" authorId="2" guid="{EA3ADFBB-325F-431E-AEE2-99E677576B4C}" shapeId="0" xr:uid="{00000000-0006-0000-0400-00007C010000}">
      <text>
        <r>
          <rPr>
            <sz val="9"/>
            <color indexed="81"/>
            <rFont val="Tahoma"/>
            <family val="2"/>
          </rPr>
          <t>melina.vasconcelos:</t>
        </r>
        <r>
          <rPr>
            <sz val="9"/>
            <color indexed="81"/>
            <rFont val="Tahoma"/>
            <family val="2"/>
          </rPr>
          <t xml:space="preserve">
Não houve contrapartida anterior
</t>
        </r>
      </text>
    </comment>
    <comment ref="P308" authorId="2" guid="{1CEDF235-8D35-4A1B-B44F-3A78FC1B92D3}" shapeId="0" xr:uid="{00000000-0006-0000-0400-00007D010000}">
      <text>
        <r>
          <rPr>
            <sz val="9"/>
            <color indexed="81"/>
            <rFont val="Tahoma"/>
            <family val="2"/>
          </rPr>
          <t>melina.vasconcelos:</t>
        </r>
        <r>
          <rPr>
            <sz val="9"/>
            <color indexed="81"/>
            <rFont val="Tahoma"/>
            <family val="2"/>
          </rPr>
          <t xml:space="preserve">
Data anterior: 28/12/2015
</t>
        </r>
      </text>
    </comment>
    <comment ref="M309" authorId="5" guid="{BE9CDD40-A002-472E-A1EB-01A60CDD0510}" shapeId="0" xr:uid="{00000000-0006-0000-0400-00007E010000}">
      <text>
        <r>
          <rPr>
            <b/>
            <sz val="9"/>
            <color indexed="81"/>
            <rFont val="Tahoma"/>
            <family val="2"/>
          </rPr>
          <t>Humberto.carbonell:</t>
        </r>
        <r>
          <rPr>
            <sz val="9"/>
            <color indexed="81"/>
            <rFont val="Tahoma"/>
            <family val="2"/>
          </rPr>
          <t xml:space="preserve">
Valor anterior:257.284,15 Reais
</t>
        </r>
      </text>
    </comment>
    <comment ref="K311" authorId="0" guid="{0EF0E92C-41BD-443D-870E-1ECE056DB622}" shapeId="0" xr:uid="{00000000-0006-0000-0400-00007F010000}">
      <text>
        <r>
          <rPr>
            <b/>
            <sz val="9"/>
            <color indexed="81"/>
            <rFont val="Tahoma"/>
            <family val="2"/>
          </rPr>
          <t>sandra.queiroz:</t>
        </r>
        <r>
          <rPr>
            <sz val="9"/>
            <color indexed="81"/>
            <rFont val="Tahoma"/>
            <family val="2"/>
          </rPr>
          <t xml:space="preserve">
Valor anterior R$ 4.796.813,21
</t>
        </r>
        <r>
          <rPr>
            <b/>
            <sz val="9"/>
            <color indexed="81"/>
            <rFont val="Tahoma"/>
            <family val="2"/>
          </rPr>
          <t>sandra.queiroz:</t>
        </r>
        <r>
          <rPr>
            <sz val="9"/>
            <color indexed="81"/>
            <rFont val="Tahoma"/>
            <family val="2"/>
          </rPr>
          <t xml:space="preserve">
R$ 4.292.697,11
</t>
        </r>
      </text>
    </comment>
    <comment ref="M311" authorId="0" guid="{0AE4345A-AE45-43CB-8A61-A7F2A49467E3}" shapeId="0" xr:uid="{00000000-0006-0000-0400-000080010000}">
      <text>
        <r>
          <rPr>
            <b/>
            <sz val="9"/>
            <color indexed="81"/>
            <rFont val="Tahoma"/>
            <family val="2"/>
          </rPr>
          <t>sandra.queiroz:</t>
        </r>
        <r>
          <rPr>
            <sz val="9"/>
            <color indexed="81"/>
            <rFont val="Tahoma"/>
            <family val="2"/>
          </rPr>
          <t xml:space="preserve">
Valor anterior: R$ 25.899,42
</t>
        </r>
      </text>
    </comment>
    <comment ref="J312" authorId="2" guid="{B905A329-FAF9-4FFB-AF4A-73910F3A6971}" shapeId="0" xr:uid="{00000000-0006-0000-0400-000081010000}">
      <text>
        <r>
          <rPr>
            <sz val="9"/>
            <color indexed="81"/>
            <rFont val="Tahoma"/>
            <family val="2"/>
          </rPr>
          <t xml:space="preserve">melina.vasconcelos:
Valor não foi alterado
</t>
        </r>
        <r>
          <rPr>
            <b/>
            <sz val="9"/>
            <color indexed="81"/>
            <rFont val="Tahoma"/>
            <family val="2"/>
          </rPr>
          <t>melina.vasconcelos:</t>
        </r>
        <r>
          <rPr>
            <sz val="9"/>
            <color indexed="81"/>
            <rFont val="Tahoma"/>
            <family val="2"/>
          </rPr>
          <t xml:space="preserve">
Valor anterior: R$ 610.002,79
</t>
        </r>
        <r>
          <rPr>
            <b/>
            <sz val="9"/>
            <color indexed="81"/>
            <rFont val="Tahoma"/>
            <family val="2"/>
          </rPr>
          <t>melina.vasconcelos:</t>
        </r>
        <r>
          <rPr>
            <sz val="9"/>
            <color indexed="81"/>
            <rFont val="Tahoma"/>
            <family val="2"/>
          </rPr>
          <t xml:space="preserve">
Valor anterior: R$ 603.910,78
</t>
        </r>
      </text>
    </comment>
    <comment ref="K312" authorId="2" guid="{AE5EB98F-7525-406C-8D02-0EEFF9CB4126}" shapeId="0" xr:uid="{00000000-0006-0000-0400-000082010000}">
      <text>
        <r>
          <rPr>
            <sz val="9"/>
            <color indexed="81"/>
            <rFont val="Tahoma"/>
            <family val="2"/>
          </rPr>
          <t xml:space="preserve">melina.vasconcelos:
Valor não foi alterado
</t>
        </r>
        <r>
          <rPr>
            <b/>
            <sz val="9"/>
            <color indexed="81"/>
            <rFont val="Tahoma"/>
            <family val="2"/>
          </rPr>
          <t>melina.vasconcelos:</t>
        </r>
        <r>
          <rPr>
            <sz val="9"/>
            <color indexed="81"/>
            <rFont val="Tahoma"/>
            <family val="2"/>
          </rPr>
          <t xml:space="preserve">
Valor anterior: R$ 600.589,97
</t>
        </r>
        <r>
          <rPr>
            <b/>
            <sz val="9"/>
            <color indexed="81"/>
            <rFont val="Tahoma"/>
            <family val="2"/>
          </rPr>
          <t>melina.vasconcelos:</t>
        </r>
        <r>
          <rPr>
            <sz val="9"/>
            <color indexed="81"/>
            <rFont val="Tahoma"/>
            <family val="2"/>
          </rPr>
          <t xml:space="preserve">
Valor anterior: não foi alterado
</t>
        </r>
      </text>
    </comment>
    <comment ref="M312" authorId="2" guid="{4BC9A84A-6C01-4EC4-AB53-EECF7D466750}" shapeId="0" xr:uid="{00000000-0006-0000-0400-000083010000}">
      <text>
        <r>
          <rPr>
            <sz val="9"/>
            <color indexed="81"/>
            <rFont val="Tahoma"/>
            <family val="2"/>
          </rPr>
          <t xml:space="preserve">melina.vasconcelos:
Valor não foi alterado
</t>
        </r>
        <r>
          <rPr>
            <b/>
            <sz val="9"/>
            <color indexed="81"/>
            <rFont val="Tahoma"/>
            <family val="2"/>
          </rPr>
          <t>melina.vasconcelos:</t>
        </r>
        <r>
          <rPr>
            <sz val="9"/>
            <color indexed="81"/>
            <rFont val="Tahoma"/>
            <family val="2"/>
          </rPr>
          <t xml:space="preserve">
Valor anterior: R$ 3.320,81
</t>
        </r>
        <r>
          <rPr>
            <b/>
            <sz val="9"/>
            <color indexed="81"/>
            <rFont val="Tahoma"/>
            <family val="2"/>
          </rPr>
          <t>melina.vasconcelos:</t>
        </r>
        <r>
          <rPr>
            <sz val="9"/>
            <color indexed="81"/>
            <rFont val="Tahoma"/>
            <family val="2"/>
          </rPr>
          <t xml:space="preserve">
Valor anterior: R$ 9.412,74
</t>
        </r>
      </text>
    </comment>
    <comment ref="P312" authorId="2" guid="{608248A6-9366-41C2-A790-20FFB331B800}" shapeId="0" xr:uid="{00000000-0006-0000-0400-000084010000}">
      <text>
        <r>
          <rPr>
            <b/>
            <sz val="9"/>
            <color indexed="81"/>
            <rFont val="Tahoma"/>
            <family val="2"/>
          </rPr>
          <t>melina.vasconcelos:</t>
        </r>
        <r>
          <rPr>
            <sz val="9"/>
            <color indexed="81"/>
            <rFont val="Tahoma"/>
            <family val="2"/>
          </rPr>
          <t xml:space="preserve">
Data anterior: 17/10/2017
</t>
        </r>
      </text>
    </comment>
    <comment ref="K313" authorId="0" guid="{9C8FBEFB-95DE-4359-BE33-1A481068D476}" shapeId="0" xr:uid="{00000000-0006-0000-0400-000085010000}">
      <text>
        <r>
          <rPr>
            <sz val="9"/>
            <color indexed="81"/>
            <rFont val="Tahoma"/>
            <family val="2"/>
          </rPr>
          <t>sandra.queiroz:</t>
        </r>
        <r>
          <rPr>
            <sz val="9"/>
            <color indexed="81"/>
            <rFont val="Tahoma"/>
            <family val="2"/>
          </rPr>
          <t xml:space="preserve">
Valor anterior: R$ 1.056.587,35
</t>
        </r>
      </text>
    </comment>
    <comment ref="M313" authorId="0" guid="{5A92F7ED-5813-4472-B965-87D5AEFE8D29}" shapeId="0" xr:uid="{00000000-0006-0000-0400-000086010000}">
      <text>
        <r>
          <rPr>
            <sz val="9"/>
            <color indexed="81"/>
            <rFont val="Tahoma"/>
            <family val="2"/>
          </rPr>
          <t>sandra.queiroz:</t>
        </r>
        <r>
          <rPr>
            <sz val="9"/>
            <color indexed="81"/>
            <rFont val="Tahoma"/>
            <family val="2"/>
          </rPr>
          <t xml:space="preserve">
Valor anterior R$ 32.590,59
</t>
        </r>
      </text>
    </comment>
    <comment ref="J317" authorId="3" guid="{56E83FEF-EC5E-4E41-87FA-ABCD98F4B966}" shapeId="0" xr:uid="{00000000-0006-0000-0400-000087010000}">
      <text>
        <r>
          <rPr>
            <sz val="9"/>
            <color indexed="81"/>
            <rFont val="Tahoma"/>
            <family val="2"/>
          </rPr>
          <t>anacristina.chagas:</t>
        </r>
        <r>
          <rPr>
            <sz val="9"/>
            <color indexed="81"/>
            <rFont val="Tahoma"/>
            <family val="2"/>
          </rPr>
          <t xml:space="preserve">
Anterior R$ 154.610,17
</t>
        </r>
      </text>
    </comment>
    <comment ref="K317" authorId="3" guid="{8BE18BE1-A62A-4AEE-AEE2-0B04FF6FA21B}" shapeId="0" xr:uid="{00000000-0006-0000-0400-000088010000}">
      <text>
        <r>
          <rPr>
            <sz val="9"/>
            <color indexed="81"/>
            <rFont val="Tahoma"/>
            <family val="2"/>
          </rPr>
          <t>anacristina.chagas:</t>
        </r>
        <r>
          <rPr>
            <sz val="9"/>
            <color indexed="81"/>
            <rFont val="Tahoma"/>
            <family val="2"/>
          </rPr>
          <t xml:space="preserve">
Anterior 154610,17
</t>
        </r>
      </text>
    </comment>
    <comment ref="E319" authorId="0" guid="{0E635ADC-9561-4B35-A406-507EF8793779}" shapeId="0" xr:uid="{00000000-0006-0000-0400-000089010000}">
      <text>
        <r>
          <rPr>
            <b/>
            <sz val="9"/>
            <color indexed="81"/>
            <rFont val="Tahoma"/>
            <family val="2"/>
          </rPr>
          <t>sandra.queiroz:</t>
        </r>
        <r>
          <rPr>
            <sz val="9"/>
            <color indexed="81"/>
            <rFont val="Tahoma"/>
            <family val="2"/>
          </rPr>
          <t xml:space="preserve">
Nome do PTM anterior: EXECUÇÃO DE OBRAS DE REVESTIMENTO, PAVIMENTAÇÃO, URBANISMO E PAISAGISMO DO CANAL DO ARRUDA, LOCALIZADO NA AV.PROFESSOR JOSÉ DOS ANJOS (TRECHO : AV NORTE /AV. PETRONILA BOTELHO)
</t>
        </r>
      </text>
    </comment>
    <comment ref="H322" authorId="2" guid="{4168951A-3F6A-43B8-97F9-56055E97B604}" shapeId="0" xr:uid="{00000000-0006-0000-0400-00008A010000}">
      <text>
        <r>
          <rPr>
            <sz val="9"/>
            <color indexed="81"/>
            <rFont val="Tahoma"/>
            <family val="2"/>
          </rPr>
          <t>melina.vasconcelos:</t>
        </r>
        <r>
          <rPr>
            <sz val="9"/>
            <color indexed="81"/>
            <rFont val="Tahoma"/>
            <family val="2"/>
          </rPr>
          <t xml:space="preserve">
Data anterior: 31/05/2015
</t>
        </r>
      </text>
    </comment>
    <comment ref="J322" authorId="2" guid="{D9E901E6-FA7C-45A2-B4AB-C46BB86E577F}" shapeId="0" xr:uid="{00000000-0006-0000-0400-00008B010000}">
      <text>
        <r>
          <rPr>
            <sz val="9"/>
            <color indexed="81"/>
            <rFont val="Tahoma"/>
            <family val="2"/>
          </rPr>
          <t xml:space="preserve">melina.vasconcelos:
Valor anterior: R$ 905.659,86
Valor anterior: 905.644,86
</t>
        </r>
        <r>
          <rPr>
            <b/>
            <sz val="9"/>
            <color indexed="81"/>
            <rFont val="Tahoma"/>
            <family val="2"/>
          </rPr>
          <t>melina.vasconcelos:</t>
        </r>
        <r>
          <rPr>
            <sz val="9"/>
            <color indexed="81"/>
            <rFont val="Tahoma"/>
            <family val="2"/>
          </rPr>
          <t xml:space="preserve">
Valor anterior: R$ 1.060.783,73
</t>
        </r>
      </text>
    </comment>
    <comment ref="K322" authorId="2" guid="{BA9D3393-7FF1-4A41-AE57-26634A5EF700}" shapeId="0" xr:uid="{00000000-0006-0000-0400-00008C010000}">
      <text>
        <r>
          <rPr>
            <sz val="9"/>
            <color indexed="81"/>
            <rFont val="Tahoma"/>
            <family val="2"/>
          </rPr>
          <t xml:space="preserve">melina.vasconcelos:
Valor anterior: R$ 905.659,86
Valor anterior: não mudou
</t>
        </r>
        <r>
          <rPr>
            <b/>
            <sz val="9"/>
            <color indexed="81"/>
            <rFont val="Tahoma"/>
            <family val="2"/>
          </rPr>
          <t>melina.vasconcelos:</t>
        </r>
        <r>
          <rPr>
            <sz val="9"/>
            <color indexed="81"/>
            <rFont val="Tahoma"/>
            <family val="2"/>
          </rPr>
          <t xml:space="preserve">
Valor anterior: R$ 905.644,86
</t>
        </r>
        <r>
          <rPr>
            <b/>
            <sz val="9"/>
            <color indexed="81"/>
            <rFont val="Tahoma"/>
            <family val="2"/>
          </rPr>
          <t>melina.vasconcelos:</t>
        </r>
        <r>
          <rPr>
            <sz val="9"/>
            <color indexed="81"/>
            <rFont val="Tahoma"/>
            <family val="2"/>
          </rPr>
          <t xml:space="preserve">
Valor anterior: R$ 905.644,86
</t>
        </r>
      </text>
    </comment>
    <comment ref="M322" authorId="2" guid="{BD813953-6665-42D0-B814-8BAD56D3343A}" shapeId="0" xr:uid="{00000000-0006-0000-0400-00008D010000}">
      <text>
        <r>
          <rPr>
            <sz val="9"/>
            <color indexed="81"/>
            <rFont val="Tahoma"/>
            <family val="2"/>
          </rPr>
          <t xml:space="preserve">melina.vasconcelos:
Valor anterior: sem contrapartida
</t>
        </r>
        <r>
          <rPr>
            <b/>
            <sz val="9"/>
            <color indexed="81"/>
            <rFont val="Tahoma"/>
            <family val="2"/>
          </rPr>
          <t>melina.vasconcelos:</t>
        </r>
        <r>
          <rPr>
            <sz val="9"/>
            <color indexed="81"/>
            <rFont val="Tahoma"/>
            <family val="2"/>
          </rPr>
          <t xml:space="preserve">
Valor anterior: R$ 155.138,88
</t>
        </r>
      </text>
    </comment>
    <comment ref="P322" authorId="2" guid="{B571092A-684F-40FB-ADE8-744107278D42}" shapeId="0" xr:uid="{00000000-0006-0000-0400-00008E010000}">
      <text>
        <r>
          <rPr>
            <sz val="9"/>
            <color indexed="81"/>
            <rFont val="Tahoma"/>
            <family val="2"/>
          </rPr>
          <t xml:space="preserve">melina.vasconcelos:
Data anterior: R$ 09/06/2014
melina.vasconcelos:
Data anterior: 01/07/2016
</t>
        </r>
        <r>
          <rPr>
            <b/>
            <sz val="9"/>
            <color indexed="81"/>
            <rFont val="Tahoma"/>
            <family val="2"/>
          </rPr>
          <t>melina.vasconcelos:</t>
        </r>
        <r>
          <rPr>
            <sz val="9"/>
            <color indexed="81"/>
            <rFont val="Tahoma"/>
            <family val="2"/>
          </rPr>
          <t xml:space="preserve">
Data anterior: 15/02/2017
</t>
        </r>
      </text>
    </comment>
    <comment ref="J336" authorId="2" guid="{71732CE8-2CEC-440A-8420-17F70383DB71}" shapeId="0" xr:uid="{00000000-0006-0000-0400-00008F010000}">
      <text>
        <r>
          <rPr>
            <b/>
            <sz val="9"/>
            <color indexed="81"/>
            <rFont val="Tahoma"/>
            <family val="2"/>
          </rPr>
          <t>melina.vasconcelos:</t>
        </r>
        <r>
          <rPr>
            <sz val="9"/>
            <color indexed="81"/>
            <rFont val="Tahoma"/>
            <family val="2"/>
          </rPr>
          <t xml:space="preserve">
Valor anterior: R$ 67.031,07
</t>
        </r>
      </text>
    </comment>
    <comment ref="K336" authorId="2" guid="{B40596F5-E58A-4354-B507-B2D532E909CC}" shapeId="0" xr:uid="{00000000-0006-0000-0400-000090010000}">
      <text>
        <r>
          <rPr>
            <b/>
            <sz val="9"/>
            <color indexed="81"/>
            <rFont val="Tahoma"/>
            <family val="2"/>
          </rPr>
          <t>melina.vasconcelos:</t>
        </r>
        <r>
          <rPr>
            <sz val="9"/>
            <color indexed="81"/>
            <rFont val="Tahoma"/>
            <family val="2"/>
          </rPr>
          <t xml:space="preserve">
Valor anterior: R$ 67.037,10
</t>
        </r>
        <r>
          <rPr>
            <b/>
            <sz val="9"/>
            <color indexed="81"/>
            <rFont val="Tahoma"/>
            <family val="2"/>
          </rPr>
          <t>melina.vasconcelos:</t>
        </r>
        <r>
          <rPr>
            <sz val="9"/>
            <color indexed="81"/>
            <rFont val="Tahoma"/>
            <family val="2"/>
          </rPr>
          <t xml:space="preserve">
Valor anterior: R$ 67.031,07
</t>
        </r>
      </text>
    </comment>
    <comment ref="M336" authorId="2" guid="{6D2886BB-FF27-4014-AEC7-D3307A5AD1C0}" shapeId="0" xr:uid="{00000000-0006-0000-0400-000091010000}">
      <text>
        <r>
          <rPr>
            <b/>
            <sz val="9"/>
            <color indexed="81"/>
            <rFont val="Tahoma"/>
            <family val="2"/>
          </rPr>
          <t>melina.vasconcelos:</t>
        </r>
        <r>
          <rPr>
            <sz val="9"/>
            <color indexed="81"/>
            <rFont val="Tahoma"/>
            <family val="2"/>
          </rPr>
          <t xml:space="preserve">
Valor anterior: R$ 107.268,61
</t>
        </r>
        <r>
          <rPr>
            <b/>
            <sz val="9"/>
            <color indexed="81"/>
            <rFont val="Tahoma"/>
            <family val="2"/>
          </rPr>
          <t>melina.vasconcelos:</t>
        </r>
        <r>
          <rPr>
            <sz val="9"/>
            <color indexed="81"/>
            <rFont val="Tahoma"/>
            <family val="2"/>
          </rPr>
          <t xml:space="preserve">
Não havia contrapartida anterior
</t>
        </r>
      </text>
    </comment>
    <comment ref="P336" authorId="2" guid="{3BC720C6-A911-4364-B623-BC37F51B5FA7}" shapeId="0" xr:uid="{00000000-0006-0000-0400-000092010000}">
      <text>
        <r>
          <rPr>
            <b/>
            <sz val="9"/>
            <color indexed="81"/>
            <rFont val="Tahoma"/>
            <family val="2"/>
          </rPr>
          <t>melina.vasconcelos:</t>
        </r>
        <r>
          <rPr>
            <sz val="9"/>
            <color indexed="81"/>
            <rFont val="Tahoma"/>
            <family val="2"/>
          </rPr>
          <t xml:space="preserve">
Data anterior: 08/11/2017
</t>
        </r>
      </text>
    </comment>
    <comment ref="S336" authorId="2" guid="{E098440E-CA24-4528-AC91-8579A820BC1F}" shapeId="0" xr:uid="{00000000-0006-0000-0400-000093010000}">
      <text>
        <r>
          <rPr>
            <b/>
            <sz val="9"/>
            <color indexed="81"/>
            <rFont val="Tahoma"/>
            <family val="2"/>
          </rPr>
          <t>melina.vasconcelos:</t>
        </r>
        <r>
          <rPr>
            <sz val="9"/>
            <color indexed="81"/>
            <rFont val="Tahoma"/>
            <family val="2"/>
          </rPr>
          <t xml:space="preserve">
Nº anterior 39
</t>
        </r>
      </text>
    </comment>
    <comment ref="H337" authorId="2" guid="{AE1CA314-AE2C-4D05-9BF1-78D0CFF840B9}" shapeId="0" xr:uid="{00000000-0006-0000-0400-000094010000}">
      <text>
        <r>
          <rPr>
            <sz val="9"/>
            <color indexed="81"/>
            <rFont val="Tahoma"/>
            <family val="2"/>
          </rPr>
          <t>melina.vasconcelos:</t>
        </r>
        <r>
          <rPr>
            <sz val="9"/>
            <color indexed="81"/>
            <rFont val="Tahoma"/>
            <family val="2"/>
          </rPr>
          <t xml:space="preserve">
Sem data anterior
</t>
        </r>
        <r>
          <rPr>
            <sz val="9"/>
            <color indexed="81"/>
            <rFont val="Tahoma"/>
            <family val="2"/>
          </rPr>
          <t>melina.vasconcelos:</t>
        </r>
        <r>
          <rPr>
            <sz val="9"/>
            <color indexed="81"/>
            <rFont val="Tahoma"/>
            <family val="2"/>
          </rPr>
          <t xml:space="preserve">
Data permaneceu
</t>
        </r>
      </text>
    </comment>
    <comment ref="J337" authorId="2" guid="{DD9599AF-FA06-4269-ACA4-ACA41AD0CB00}" shapeId="0" xr:uid="{00000000-0006-0000-0400-000095010000}">
      <text>
        <r>
          <rPr>
            <sz val="9"/>
            <color indexed="81"/>
            <rFont val="Tahoma"/>
            <family val="2"/>
          </rPr>
          <t>melina.vasconcelos:</t>
        </r>
        <r>
          <rPr>
            <sz val="9"/>
            <color indexed="81"/>
            <rFont val="Tahoma"/>
            <family val="2"/>
          </rPr>
          <t xml:space="preserve">
Valor anterior: R$ 551.153,31
</t>
        </r>
        <r>
          <rPr>
            <sz val="9"/>
            <color indexed="81"/>
            <rFont val="Tahoma"/>
            <family val="2"/>
          </rPr>
          <t>melina.vasconcelos:</t>
        </r>
        <r>
          <rPr>
            <sz val="9"/>
            <color indexed="81"/>
            <rFont val="Tahoma"/>
            <family val="2"/>
          </rPr>
          <t xml:space="preserve">
Valor anterior: R$ 531.153,31
</t>
        </r>
      </text>
    </comment>
    <comment ref="K337" authorId="2" guid="{32833CB7-15A8-42FE-A80D-89DFE079C866}" shapeId="0" xr:uid="{00000000-0006-0000-0400-000096010000}">
      <text>
        <r>
          <rPr>
            <sz val="9"/>
            <color indexed="81"/>
            <rFont val="Tahoma"/>
            <family val="2"/>
          </rPr>
          <t>melina.vasconcelos:</t>
        </r>
        <r>
          <rPr>
            <sz val="9"/>
            <color indexed="81"/>
            <rFont val="Tahoma"/>
            <family val="2"/>
          </rPr>
          <t xml:space="preserve">
Valor anterior: R$ 551.153,31
</t>
        </r>
        <r>
          <rPr>
            <sz val="9"/>
            <color indexed="81"/>
            <rFont val="Tahoma"/>
            <family val="2"/>
          </rPr>
          <t>melina.vasconcelos:</t>
        </r>
        <r>
          <rPr>
            <sz val="9"/>
            <color indexed="81"/>
            <rFont val="Tahoma"/>
            <family val="2"/>
          </rPr>
          <t xml:space="preserve">
Valor anterior: R$ 531.153,31
</t>
        </r>
      </text>
    </comment>
    <comment ref="M337" authorId="2" guid="{939F5BBE-1D32-406D-B1F4-7BBBA83A2365}" shapeId="0" xr:uid="{00000000-0006-0000-0400-000097010000}">
      <text>
        <r>
          <rPr>
            <sz val="9"/>
            <color indexed="81"/>
            <rFont val="Tahoma"/>
            <family val="2"/>
          </rPr>
          <t>melina.vasconcelos:</t>
        </r>
        <r>
          <rPr>
            <sz val="9"/>
            <color indexed="81"/>
            <rFont val="Tahoma"/>
            <family val="2"/>
          </rPr>
          <t xml:space="preserve">
Valor anterior: R$ 14.417,17
</t>
        </r>
        <r>
          <rPr>
            <sz val="9"/>
            <color indexed="81"/>
            <rFont val="Tahoma"/>
            <family val="2"/>
          </rPr>
          <t>melina.vasconcelos:</t>
        </r>
        <r>
          <rPr>
            <sz val="9"/>
            <color indexed="81"/>
            <rFont val="Tahoma"/>
            <family val="2"/>
          </rPr>
          <t xml:space="preserve">
Sem valor anterior
</t>
        </r>
      </text>
    </comment>
    <comment ref="P337" authorId="2" guid="{31E70EFA-79E2-4A51-8714-5BEF47BB3A5C}" shapeId="0" xr:uid="{00000000-0006-0000-0400-000098010000}">
      <text>
        <r>
          <rPr>
            <sz val="9"/>
            <color indexed="81"/>
            <rFont val="Tahoma"/>
            <family val="2"/>
          </rPr>
          <t>melina.vasconcelos:</t>
        </r>
        <r>
          <rPr>
            <sz val="9"/>
            <color indexed="81"/>
            <rFont val="Tahoma"/>
            <family val="2"/>
          </rPr>
          <t xml:space="preserve">
Sem data anterior
</t>
        </r>
        <r>
          <rPr>
            <sz val="9"/>
            <color indexed="81"/>
            <rFont val="Tahoma"/>
            <family val="2"/>
          </rPr>
          <t>melina.vasconcelos:</t>
        </r>
        <r>
          <rPr>
            <sz val="9"/>
            <color indexed="81"/>
            <rFont val="Tahoma"/>
            <family val="2"/>
          </rPr>
          <t xml:space="preserve">
Data anterior: 20/04/2016
</t>
        </r>
      </text>
    </comment>
    <comment ref="J339" authorId="6" guid="{91D330A6-4A3D-492B-9D7B-6F01205DBF20}" shapeId="0" xr:uid="{00000000-0006-0000-0400-000099010000}">
      <text>
        <r>
          <rPr>
            <b/>
            <sz val="9"/>
            <color indexed="81"/>
            <rFont val="Tahoma"/>
            <family val="2"/>
          </rPr>
          <t>luizhenrique.xavier:</t>
        </r>
        <r>
          <rPr>
            <sz val="9"/>
            <color indexed="81"/>
            <rFont val="Tahoma"/>
            <family val="2"/>
          </rPr>
          <t xml:space="preserve">
Valor Anterior: R$ 174.491,03
</t>
        </r>
      </text>
    </comment>
    <comment ref="K339" authorId="6" guid="{108D636F-F275-455A-92DF-C13B18CDF32B}" shapeId="0" xr:uid="{00000000-0006-0000-0400-00009A010000}">
      <text>
        <r>
          <rPr>
            <b/>
            <sz val="9"/>
            <color indexed="81"/>
            <rFont val="Tahoma"/>
            <family val="2"/>
          </rPr>
          <t>luizhenrique.xavier:</t>
        </r>
        <r>
          <rPr>
            <sz val="9"/>
            <color indexed="81"/>
            <rFont val="Tahoma"/>
            <family val="2"/>
          </rPr>
          <t xml:space="preserve">
Valor Anterior: R$ 170.201,99
</t>
        </r>
      </text>
    </comment>
    <comment ref="M339" authorId="6" guid="{3215F803-0626-4E04-9069-8ED79C87E8E2}" shapeId="0" xr:uid="{00000000-0006-0000-0400-00009B010000}">
      <text>
        <r>
          <rPr>
            <b/>
            <sz val="9"/>
            <color indexed="81"/>
            <rFont val="Tahoma"/>
            <family val="2"/>
          </rPr>
          <t>luizhenrique.xavier:</t>
        </r>
        <r>
          <rPr>
            <sz val="9"/>
            <color indexed="81"/>
            <rFont val="Tahoma"/>
            <family val="2"/>
          </rPr>
          <t xml:space="preserve">
Valor Anterior: R$ 4.289,04
</t>
        </r>
      </text>
    </comment>
    <comment ref="J340" authorId="6" guid="{79568335-3A20-44DE-8AC5-D1781FA1E76D}" shapeId="0" xr:uid="{00000000-0006-0000-0400-00009C010000}">
      <text>
        <r>
          <rPr>
            <b/>
            <sz val="9"/>
            <color indexed="81"/>
            <rFont val="Tahoma"/>
            <family val="2"/>
          </rPr>
          <t>luizhenrique.xavier:</t>
        </r>
        <r>
          <rPr>
            <sz val="9"/>
            <color indexed="81"/>
            <rFont val="Tahoma"/>
            <family val="2"/>
          </rPr>
          <t xml:space="preserve">
Valor Anterior: R$ 307.665,05
</t>
        </r>
      </text>
    </comment>
    <comment ref="K340" authorId="6" guid="{DAAE28BE-5832-41A2-BDAA-0CBE36B98690}" shapeId="0" xr:uid="{00000000-0006-0000-0400-00009D010000}">
      <text>
        <r>
          <rPr>
            <b/>
            <sz val="9"/>
            <color indexed="81"/>
            <rFont val="Tahoma"/>
            <family val="2"/>
          </rPr>
          <t>luizhenrique.xavier:</t>
        </r>
        <r>
          <rPr>
            <sz val="9"/>
            <color indexed="81"/>
            <rFont val="Tahoma"/>
            <family val="2"/>
          </rPr>
          <t xml:space="preserve">
Valor Anterior: R$ 225.001,63
</t>
        </r>
      </text>
    </comment>
    <comment ref="M340" authorId="6" guid="{8786B367-6CFE-4E25-9DD4-0CAD64A5BF36}" shapeId="0" xr:uid="{00000000-0006-0000-0400-00009E010000}">
      <text>
        <r>
          <rPr>
            <b/>
            <sz val="9"/>
            <color indexed="81"/>
            <rFont val="Tahoma"/>
            <family val="2"/>
          </rPr>
          <t>luizhenrique.xavier:</t>
        </r>
        <r>
          <rPr>
            <sz val="9"/>
            <color indexed="81"/>
            <rFont val="Tahoma"/>
            <family val="2"/>
          </rPr>
          <t xml:space="preserve">
Valor Anterior: R$ 82.663,42
</t>
        </r>
      </text>
    </comment>
    <comment ref="J342" authorId="4" guid="{ED4A8BEB-821B-4634-9242-101FDAEECEC1}" shapeId="0" xr:uid="{00000000-0006-0000-0400-00009F010000}">
      <text>
        <r>
          <rPr>
            <sz val="9"/>
            <color indexed="81"/>
            <rFont val="Tahoma"/>
            <family val="2"/>
          </rPr>
          <t>roberta.paiva:</t>
        </r>
        <r>
          <rPr>
            <sz val="9"/>
            <color indexed="81"/>
            <rFont val="Tahoma"/>
            <family val="2"/>
          </rPr>
          <t xml:space="preserve">
Valor anterior: R$ 412.115,98
</t>
        </r>
      </text>
    </comment>
    <comment ref="K342" authorId="4" guid="{C5E932EB-1397-4BE8-9C95-7217E88BE80A}" shapeId="0" xr:uid="{00000000-0006-0000-0400-0000A0010000}">
      <text>
        <r>
          <rPr>
            <sz val="9"/>
            <color indexed="81"/>
            <rFont val="Tahoma"/>
            <family val="2"/>
          </rPr>
          <t>roberta.paiva:</t>
        </r>
        <r>
          <rPr>
            <sz val="9"/>
            <color indexed="81"/>
            <rFont val="Tahoma"/>
            <family val="2"/>
          </rPr>
          <t xml:space="preserve">
Valor anterior: R$ 412.115,98
</t>
        </r>
      </text>
    </comment>
    <comment ref="J343" authorId="4" guid="{737166CA-0B6E-491C-B102-0DFFA40B40DA}" shapeId="0" xr:uid="{00000000-0006-0000-0400-0000A1010000}">
      <text>
        <r>
          <rPr>
            <sz val="9"/>
            <color indexed="81"/>
            <rFont val="Tahoma"/>
            <family val="2"/>
          </rPr>
          <t>roberta.paiva:</t>
        </r>
        <r>
          <rPr>
            <sz val="9"/>
            <color indexed="81"/>
            <rFont val="Tahoma"/>
            <family val="2"/>
          </rPr>
          <t xml:space="preserve">
Valor anterior: R$ 195.761,89.
</t>
        </r>
      </text>
    </comment>
    <comment ref="K343" authorId="4" guid="{97A8EAEA-2A3A-4BFC-AB69-4188539017E9}" shapeId="0" xr:uid="{00000000-0006-0000-0400-0000A2010000}">
      <text>
        <r>
          <rPr>
            <sz val="9"/>
            <color indexed="81"/>
            <rFont val="Tahoma"/>
            <family val="2"/>
          </rPr>
          <t>roberta.paiva:</t>
        </r>
        <r>
          <rPr>
            <sz val="9"/>
            <color indexed="81"/>
            <rFont val="Tahoma"/>
            <family val="2"/>
          </rPr>
          <t xml:space="preserve">
Valor anterior: R$ 195.761,89.
</t>
        </r>
      </text>
    </comment>
    <comment ref="J344" authorId="4" guid="{8ED12D4D-EE54-44FF-BA72-E18102786CF4}" shapeId="0" xr:uid="{00000000-0006-0000-0400-0000A3010000}">
      <text>
        <r>
          <rPr>
            <sz val="9"/>
            <color indexed="81"/>
            <rFont val="Tahoma"/>
            <family val="2"/>
          </rPr>
          <t>roberta.paiva:</t>
        </r>
        <r>
          <rPr>
            <sz val="9"/>
            <color indexed="81"/>
            <rFont val="Tahoma"/>
            <family val="2"/>
          </rPr>
          <t xml:space="preserve">
Valor anterior: R$ 85.895,27.
</t>
        </r>
      </text>
    </comment>
    <comment ref="K344" authorId="4" guid="{047DB4A4-7AE1-44C4-804F-5B8E1A45BBA9}" shapeId="0" xr:uid="{00000000-0006-0000-0400-0000A4010000}">
      <text>
        <r>
          <rPr>
            <sz val="9"/>
            <color indexed="81"/>
            <rFont val="Tahoma"/>
            <family val="2"/>
          </rPr>
          <t>roberta.paiva:</t>
        </r>
        <r>
          <rPr>
            <sz val="9"/>
            <color indexed="81"/>
            <rFont val="Tahoma"/>
            <family val="2"/>
          </rPr>
          <t xml:space="preserve">
Valor anterior: R$ 85.895,27.
</t>
        </r>
      </text>
    </comment>
    <comment ref="J345" authorId="4" guid="{8A96D9C7-F703-49B5-8505-9A66911FC1DC}" shapeId="0" xr:uid="{00000000-0006-0000-0400-0000A5010000}">
      <text>
        <r>
          <rPr>
            <sz val="9"/>
            <color indexed="81"/>
            <rFont val="Tahoma"/>
            <family val="2"/>
          </rPr>
          <t>roberta.paiva:</t>
        </r>
        <r>
          <rPr>
            <sz val="9"/>
            <color indexed="81"/>
            <rFont val="Tahoma"/>
            <family val="2"/>
          </rPr>
          <t xml:space="preserve">
Valor anterior: R$ 59.392,62.
</t>
        </r>
      </text>
    </comment>
    <comment ref="K345" authorId="4" guid="{EE8EC4D5-5BF4-43A1-B60D-65F799C40C42}" shapeId="0" xr:uid="{00000000-0006-0000-0400-0000A6010000}">
      <text>
        <r>
          <rPr>
            <sz val="9"/>
            <color indexed="81"/>
            <rFont val="Tahoma"/>
            <family val="2"/>
          </rPr>
          <t>roberta.paiva:</t>
        </r>
        <r>
          <rPr>
            <sz val="9"/>
            <color indexed="81"/>
            <rFont val="Tahoma"/>
            <family val="2"/>
          </rPr>
          <t xml:space="preserve">
Valor anterior: R$ 59.392,62.
</t>
        </r>
      </text>
    </comment>
    <comment ref="J352" authorId="6" guid="{7CE989E4-CC4B-480E-BAFB-6F62896C83A1}" shapeId="0" xr:uid="{00000000-0006-0000-0400-0000A7010000}">
      <text>
        <r>
          <rPr>
            <b/>
            <sz val="9"/>
            <color indexed="81"/>
            <rFont val="Tahoma"/>
            <family val="2"/>
          </rPr>
          <t>luizhenrique.xavier:</t>
        </r>
        <r>
          <rPr>
            <sz val="9"/>
            <color indexed="81"/>
            <rFont val="Tahoma"/>
            <family val="2"/>
          </rPr>
          <t xml:space="preserve">
Valor Anterior: R$ 1.433.493,84
</t>
        </r>
      </text>
    </comment>
    <comment ref="K352" authorId="6" guid="{79653690-66A5-45E7-9B97-7ACCD968DE3D}" shapeId="0" xr:uid="{00000000-0006-0000-0400-0000A8010000}">
      <text>
        <r>
          <rPr>
            <b/>
            <sz val="9"/>
            <color indexed="81"/>
            <rFont val="Tahoma"/>
            <family val="2"/>
          </rPr>
          <t>luizhenrique.xavier:</t>
        </r>
        <r>
          <rPr>
            <sz val="9"/>
            <color indexed="81"/>
            <rFont val="Tahoma"/>
            <family val="2"/>
          </rPr>
          <t xml:space="preserve">
Valor Anterior: R$ 1.415.952,87
</t>
        </r>
      </text>
    </comment>
    <comment ref="E355" authorId="0" guid="{F099180F-180C-4148-B1D3-661F9050E1AC}" shapeId="0" xr:uid="{00000000-0006-0000-0400-0000A9010000}">
      <text>
        <r>
          <rPr>
            <sz val="9"/>
            <color indexed="81"/>
            <rFont val="Tahoma"/>
            <family val="2"/>
          </rPr>
          <t>sandra.queiroz:</t>
        </r>
        <r>
          <rPr>
            <sz val="9"/>
            <color indexed="81"/>
            <rFont val="Tahoma"/>
            <family val="2"/>
          </rPr>
          <t xml:space="preserve">
NOME ANTERIOR: PAVIMENTAÇÃO ASFALTICO NA AVENIDA COELHO
</t>
        </r>
      </text>
    </comment>
    <comment ref="K355" authorId="0" guid="{BE84CDE9-51EE-498D-9496-04365A09228A}" shapeId="0" xr:uid="{00000000-0006-0000-0400-0000AA010000}">
      <text>
        <r>
          <rPr>
            <sz val="9"/>
            <color indexed="81"/>
            <rFont val="Tahoma"/>
            <family val="2"/>
          </rPr>
          <t>sandra.queiroz:</t>
        </r>
        <r>
          <rPr>
            <sz val="9"/>
            <color indexed="81"/>
            <rFont val="Tahoma"/>
            <family val="2"/>
          </rPr>
          <t xml:space="preserve">
Valor anterior: R$ 477.712,90
</t>
        </r>
      </text>
    </comment>
    <comment ref="K356" authorId="0" guid="{7A39199E-A9FA-48C9-819D-B5EE62744623}" shapeId="0" xr:uid="{00000000-0006-0000-0400-0000AB010000}">
      <text>
        <r>
          <rPr>
            <b/>
            <sz val="9"/>
            <color indexed="81"/>
            <rFont val="Tahoma"/>
            <family val="2"/>
          </rPr>
          <t>sandra.queiroz:</t>
        </r>
        <r>
          <rPr>
            <sz val="9"/>
            <color indexed="81"/>
            <rFont val="Tahoma"/>
            <family val="2"/>
          </rPr>
          <t xml:space="preserve">
Valor anterior R$ 23.075,56
</t>
        </r>
      </text>
    </comment>
    <comment ref="M356" authorId="0" guid="{FBB6857B-EF0E-47CC-B4C7-76D48DD17BB6}" shapeId="0" xr:uid="{00000000-0006-0000-0400-0000AC010000}">
      <text>
        <r>
          <rPr>
            <b/>
            <sz val="9"/>
            <color indexed="81"/>
            <rFont val="Tahoma"/>
            <family val="2"/>
          </rPr>
          <t>sandra.queiroz:</t>
        </r>
        <r>
          <rPr>
            <sz val="9"/>
            <color indexed="81"/>
            <rFont val="Tahoma"/>
            <family val="2"/>
          </rPr>
          <t xml:space="preserve">
Valor anterior R$ 5.875,42
</t>
        </r>
      </text>
    </comment>
    <comment ref="H361" authorId="6" guid="{64C7DF4A-49C6-47A4-A982-3B0153FF1009}" shapeId="0" xr:uid="{00000000-0006-0000-0400-0000AD010000}">
      <text>
        <r>
          <rPr>
            <sz val="9"/>
            <color indexed="81"/>
            <rFont val="Tahoma"/>
            <family val="2"/>
          </rPr>
          <t>luizhenrique.xavier:
Data Anterior: 16/01/2015</t>
        </r>
      </text>
    </comment>
    <comment ref="J361" authorId="6" guid="{261F89C6-10D9-43A5-BED4-1F0A7AA34540}" shapeId="0" xr:uid="{00000000-0006-0000-0400-0000AE010000}">
      <text>
        <r>
          <rPr>
            <b/>
            <sz val="9"/>
            <color indexed="81"/>
            <rFont val="Tahoma"/>
            <family val="2"/>
          </rPr>
          <t>luizhenrique.xavier:</t>
        </r>
        <r>
          <rPr>
            <sz val="9"/>
            <color indexed="81"/>
            <rFont val="Tahoma"/>
            <family val="2"/>
          </rPr>
          <t xml:space="preserve">
Valor Anterior: R$ 565.955,04
</t>
        </r>
      </text>
    </comment>
    <comment ref="K361" authorId="6" guid="{51AEB645-61A4-4082-9D96-6E7226B42CAC}" shapeId="0" xr:uid="{00000000-0006-0000-0400-0000AF010000}">
      <text>
        <r>
          <rPr>
            <b/>
            <sz val="9"/>
            <color indexed="81"/>
            <rFont val="Tahoma"/>
            <family val="2"/>
          </rPr>
          <t>luizhenrique.xavier:</t>
        </r>
        <r>
          <rPr>
            <sz val="9"/>
            <color indexed="81"/>
            <rFont val="Tahoma"/>
            <family val="2"/>
          </rPr>
          <t xml:space="preserve">
Valor Anterior: R$ 565.955,04
</t>
        </r>
      </text>
    </comment>
    <comment ref="K362" authorId="0" guid="{CAABCAF7-C32F-4DD8-B4B5-02CE7489C1F8}" shapeId="0" xr:uid="{00000000-0006-0000-0400-0000B0010000}">
      <text>
        <r>
          <rPr>
            <b/>
            <sz val="9"/>
            <color indexed="81"/>
            <rFont val="Tahoma"/>
            <family val="2"/>
          </rPr>
          <t>sandra.queiroz:</t>
        </r>
        <r>
          <rPr>
            <sz val="9"/>
            <color indexed="81"/>
            <rFont val="Tahoma"/>
            <family val="2"/>
          </rPr>
          <t xml:space="preserve">
Valor anterior: R$ 307.671,30
</t>
        </r>
      </text>
    </comment>
    <comment ref="H369" authorId="2" guid="{BAF23411-3761-4011-B587-905BDC11CFAD}" shapeId="0" xr:uid="{00000000-0006-0000-0400-0000B1010000}">
      <text>
        <r>
          <rPr>
            <b/>
            <sz val="9"/>
            <color indexed="81"/>
            <rFont val="Tahoma"/>
            <family val="2"/>
          </rPr>
          <t>melina.vasconcelos:</t>
        </r>
        <r>
          <rPr>
            <sz val="9"/>
            <color indexed="81"/>
            <rFont val="Tahoma"/>
            <family val="2"/>
          </rPr>
          <t xml:space="preserve">
Data anterior: 31/12/2015
</t>
        </r>
      </text>
    </comment>
    <comment ref="J369" authorId="2" guid="{B428F564-22C7-42C0-9FA5-42C6345F862D}" shapeId="0" xr:uid="{00000000-0006-0000-0400-0000B2010000}">
      <text>
        <r>
          <rPr>
            <sz val="9"/>
            <color indexed="81"/>
            <rFont val="Tahoma"/>
            <family val="2"/>
          </rPr>
          <t xml:space="preserve">melina.vasconcelos:
Valor anterior: R$ 1.448.725,79
</t>
        </r>
        <r>
          <rPr>
            <b/>
            <i/>
            <sz val="9"/>
            <color indexed="81"/>
            <rFont val="Tahoma"/>
            <family val="2"/>
          </rPr>
          <t>melina.vasconcelos:</t>
        </r>
        <r>
          <rPr>
            <sz val="9"/>
            <color indexed="81"/>
            <rFont val="Tahoma"/>
            <family val="2"/>
          </rPr>
          <t xml:space="preserve">
Valor anterior: R$ 14.689.03,29
</t>
        </r>
      </text>
    </comment>
    <comment ref="K369" authorId="2" guid="{2803615D-76C0-4225-8C8E-F427ADED04A6}" shapeId="0" xr:uid="{00000000-0006-0000-0400-0000B3010000}">
      <text>
        <r>
          <rPr>
            <sz val="9"/>
            <color indexed="81"/>
            <rFont val="Tahoma"/>
            <family val="2"/>
          </rPr>
          <t xml:space="preserve">melina.vasconcelos:
Valor anterior: R$ 1.448.725,79
</t>
        </r>
        <r>
          <rPr>
            <b/>
            <i/>
            <sz val="9"/>
            <color indexed="81"/>
            <rFont val="Tahoma"/>
            <family val="2"/>
          </rPr>
          <t>melina.vasconcelos:</t>
        </r>
        <r>
          <rPr>
            <sz val="9"/>
            <color indexed="81"/>
            <rFont val="Tahoma"/>
            <family val="2"/>
          </rPr>
          <t xml:space="preserve">
Valor anterior: R$ 14.689.03,29
</t>
        </r>
      </text>
    </comment>
    <comment ref="P369" authorId="2" guid="{E44DE42E-F402-4103-95F0-7C4BC4877FBD}" shapeId="0" xr:uid="{00000000-0006-0000-0400-0000B4010000}">
      <text>
        <r>
          <rPr>
            <b/>
            <sz val="9"/>
            <color indexed="81"/>
            <rFont val="Tahoma"/>
            <family val="2"/>
          </rPr>
          <t>melina.vasconcelos:</t>
        </r>
        <r>
          <rPr>
            <sz val="9"/>
            <color indexed="81"/>
            <rFont val="Tahoma"/>
            <family val="2"/>
          </rPr>
          <t xml:space="preserve">
Data anterior: 15/08/2016
</t>
        </r>
        <r>
          <rPr>
            <b/>
            <sz val="9"/>
            <color indexed="81"/>
            <rFont val="Tahoma"/>
            <family val="2"/>
          </rPr>
          <t>melina.vasconcelos:</t>
        </r>
        <r>
          <rPr>
            <sz val="9"/>
            <color indexed="81"/>
            <rFont val="Tahoma"/>
            <family val="2"/>
          </rPr>
          <t xml:space="preserve">
Data anterior: 31/05/2017
</t>
        </r>
      </text>
    </comment>
    <comment ref="H370" authorId="2" guid="{24DD5B82-80CD-4599-8505-8CFB55874EA7}" shapeId="0" xr:uid="{00000000-0006-0000-0400-0000B5010000}">
      <text>
        <r>
          <rPr>
            <b/>
            <sz val="9"/>
            <color indexed="81"/>
            <rFont val="Tahoma"/>
            <family val="2"/>
          </rPr>
          <t>melina.vasconcelos:</t>
        </r>
        <r>
          <rPr>
            <sz val="9"/>
            <color indexed="81"/>
            <rFont val="Tahoma"/>
            <family val="2"/>
          </rPr>
          <t xml:space="preserve">
Data anterior: 30/10/2014
</t>
        </r>
        <r>
          <rPr>
            <b/>
            <sz val="9"/>
            <color indexed="81"/>
            <rFont val="Tahoma"/>
            <family val="2"/>
          </rPr>
          <t>melina.vasconcelos:</t>
        </r>
        <r>
          <rPr>
            <sz val="9"/>
            <color indexed="81"/>
            <rFont val="Tahoma"/>
            <family val="2"/>
          </rPr>
          <t xml:space="preserve">
Data anterior: 30/10/2014
</t>
        </r>
      </text>
    </comment>
    <comment ref="J370" authorId="2" guid="{ED2D079A-E268-4684-9D13-0C57C4C0D526}" shapeId="0" xr:uid="{00000000-0006-0000-0400-0000B6010000}">
      <text>
        <r>
          <rPr>
            <b/>
            <sz val="9"/>
            <color indexed="81"/>
            <rFont val="Tahoma"/>
            <family val="2"/>
          </rPr>
          <t>melina.vasconcelos:</t>
        </r>
        <r>
          <rPr>
            <sz val="9"/>
            <color indexed="81"/>
            <rFont val="Tahoma"/>
            <family val="2"/>
          </rPr>
          <t xml:space="preserve">
Valor anterior: R$ 190.722,41
</t>
        </r>
        <r>
          <rPr>
            <b/>
            <sz val="9"/>
            <color indexed="81"/>
            <rFont val="Tahoma"/>
            <family val="2"/>
          </rPr>
          <t>melina.vasconcelos:</t>
        </r>
        <r>
          <rPr>
            <sz val="9"/>
            <color indexed="81"/>
            <rFont val="Tahoma"/>
            <family val="2"/>
          </rPr>
          <t xml:space="preserve">
Valor anterior: R$ 181.322,30
</t>
        </r>
      </text>
    </comment>
    <comment ref="K370" authorId="2" guid="{D8683E7B-6AE8-40E5-AE6F-204EA99C94F7}" shapeId="0" xr:uid="{00000000-0006-0000-0400-0000B7010000}">
      <text>
        <r>
          <rPr>
            <b/>
            <sz val="9"/>
            <color indexed="81"/>
            <rFont val="Tahoma"/>
            <family val="2"/>
          </rPr>
          <t>melina.vasconcelos:</t>
        </r>
        <r>
          <rPr>
            <sz val="9"/>
            <color indexed="81"/>
            <rFont val="Tahoma"/>
            <family val="2"/>
          </rPr>
          <t xml:space="preserve">
Valor anterior: R$ 190.722,41
</t>
        </r>
        <r>
          <rPr>
            <b/>
            <sz val="9"/>
            <color indexed="81"/>
            <rFont val="Tahoma"/>
            <family val="2"/>
          </rPr>
          <t>melina.vasconcelos:</t>
        </r>
        <r>
          <rPr>
            <sz val="9"/>
            <color indexed="81"/>
            <rFont val="Tahoma"/>
            <family val="2"/>
          </rPr>
          <t xml:space="preserve">
Valor anterior: R$ 181.322,30
</t>
        </r>
      </text>
    </comment>
    <comment ref="P370" authorId="2" guid="{DC065152-513E-410B-BB60-242F46186E86}" shapeId="0" xr:uid="{00000000-0006-0000-0400-0000B8010000}">
      <text>
        <r>
          <rPr>
            <b/>
            <sz val="9"/>
            <color indexed="81"/>
            <rFont val="Tahoma"/>
            <family val="2"/>
          </rPr>
          <t>melina.vasconcelos:</t>
        </r>
        <r>
          <rPr>
            <sz val="9"/>
            <color indexed="81"/>
            <rFont val="Tahoma"/>
            <family val="2"/>
          </rPr>
          <t xml:space="preserve">
Data anterior: 09/06/2014
</t>
        </r>
        <r>
          <rPr>
            <b/>
            <sz val="9"/>
            <color indexed="81"/>
            <rFont val="Tahoma"/>
            <family val="2"/>
          </rPr>
          <t>melina.vasconcelos:</t>
        </r>
        <r>
          <rPr>
            <sz val="9"/>
            <color indexed="81"/>
            <rFont val="Tahoma"/>
            <family val="2"/>
          </rPr>
          <t xml:space="preserve">
Data anterior: 01/02/2018
</t>
        </r>
      </text>
    </comment>
    <comment ref="H371" authorId="2" guid="{0C4AF079-3EE6-4540-A5DE-4F5E36807B92}" shapeId="0" xr:uid="{00000000-0006-0000-0400-0000B9010000}">
      <text>
        <r>
          <rPr>
            <b/>
            <sz val="9"/>
            <color indexed="81"/>
            <rFont val="Tahoma"/>
            <family val="2"/>
          </rPr>
          <t>melina.vasconcelos:</t>
        </r>
        <r>
          <rPr>
            <sz val="9"/>
            <color indexed="81"/>
            <rFont val="Tahoma"/>
            <family val="2"/>
          </rPr>
          <t xml:space="preserve">
Data anterior: 30/04/2015
</t>
        </r>
      </text>
    </comment>
    <comment ref="J371" authorId="2" guid="{2F82E68B-8E99-46D7-9278-4540B6B8E37B}" shapeId="0" xr:uid="{00000000-0006-0000-0400-0000BA010000}">
      <text>
        <r>
          <rPr>
            <sz val="9"/>
            <color indexed="81"/>
            <rFont val="Tahoma"/>
            <family val="2"/>
          </rPr>
          <t xml:space="preserve">melina.vasconcelos:
Valor anterior: R$ 920.405,01
</t>
        </r>
        <r>
          <rPr>
            <b/>
            <sz val="9"/>
            <color indexed="81"/>
            <rFont val="Tahoma"/>
            <family val="2"/>
          </rPr>
          <t>melina.vasconcelos:</t>
        </r>
        <r>
          <rPr>
            <sz val="9"/>
            <color indexed="81"/>
            <rFont val="Tahoma"/>
            <family val="2"/>
          </rPr>
          <t xml:space="preserve">
Valor anterior: R$ 873.221,02
</t>
        </r>
        <r>
          <rPr>
            <b/>
            <sz val="9"/>
            <color indexed="81"/>
            <rFont val="Tahoma"/>
            <family val="2"/>
          </rPr>
          <t>melina.vasconcelos:</t>
        </r>
        <r>
          <rPr>
            <sz val="9"/>
            <color indexed="81"/>
            <rFont val="Tahoma"/>
            <family val="2"/>
          </rPr>
          <t xml:space="preserve">
Valor anterior: R$ 873.221,02
</t>
        </r>
      </text>
    </comment>
    <comment ref="K371" authorId="2" guid="{F397E3F9-E4EC-4D32-B2D3-713A13B07F57}" shapeId="0" xr:uid="{00000000-0006-0000-0400-0000BB010000}">
      <text>
        <r>
          <rPr>
            <sz val="9"/>
            <color indexed="81"/>
            <rFont val="Tahoma"/>
            <family val="2"/>
          </rPr>
          <t xml:space="preserve">melina.vasconcelos:
Valor anterior: R$ 920.405,01
</t>
        </r>
        <r>
          <rPr>
            <b/>
            <sz val="9"/>
            <color indexed="81"/>
            <rFont val="Tahoma"/>
            <family val="2"/>
          </rPr>
          <t>melina.vasconcelos:</t>
        </r>
        <r>
          <rPr>
            <sz val="9"/>
            <color indexed="81"/>
            <rFont val="Tahoma"/>
            <family val="2"/>
          </rPr>
          <t xml:space="preserve">
Valor anterior: R$ 561.444,26
</t>
        </r>
        <r>
          <rPr>
            <b/>
            <sz val="9"/>
            <color indexed="81"/>
            <rFont val="Tahoma"/>
            <family val="2"/>
          </rPr>
          <t>melina.vasconcelos:</t>
        </r>
        <r>
          <rPr>
            <sz val="9"/>
            <color indexed="81"/>
            <rFont val="Tahoma"/>
            <family val="2"/>
          </rPr>
          <t xml:space="preserve">
Valor anterior: R$ 864.732,66
</t>
        </r>
      </text>
    </comment>
    <comment ref="M371" authorId="2" guid="{5ADC350F-49F7-48D6-93C9-45C46357FA49}" shapeId="0" xr:uid="{00000000-0006-0000-0400-0000BC010000}">
      <text>
        <r>
          <rPr>
            <b/>
            <sz val="9"/>
            <color indexed="81"/>
            <rFont val="Tahoma"/>
            <family val="2"/>
          </rPr>
          <t xml:space="preserve">melina.vasconcelos:
Valor anterior não mudou
melina.vasconcelos:
Valor anterior não mudou
</t>
        </r>
      </text>
    </comment>
    <comment ref="P371" authorId="2" guid="{AC6C7109-289A-4406-A082-B383062E7ADA}" shapeId="0" xr:uid="{00000000-0006-0000-0400-0000BD010000}">
      <text>
        <r>
          <rPr>
            <sz val="9"/>
            <color indexed="81"/>
            <rFont val="Tahoma"/>
            <family val="2"/>
          </rPr>
          <t xml:space="preserve">melina.vasconcelos:
Não tinha data anterior
</t>
        </r>
        <r>
          <rPr>
            <b/>
            <sz val="9"/>
            <color indexed="81"/>
            <rFont val="Tahoma"/>
            <family val="2"/>
          </rPr>
          <t>melina.vasconcelos:</t>
        </r>
        <r>
          <rPr>
            <sz val="9"/>
            <color indexed="81"/>
            <rFont val="Tahoma"/>
            <family val="2"/>
          </rPr>
          <t xml:space="preserve">
Data anterior: 06/07/2016
</t>
        </r>
      </text>
    </comment>
    <comment ref="J372" authorId="2" guid="{20D46E92-45E2-496B-AAA0-559B510B339F}" shapeId="0" xr:uid="{00000000-0006-0000-0400-0000BE010000}">
      <text>
        <r>
          <rPr>
            <b/>
            <sz val="9"/>
            <color indexed="81"/>
            <rFont val="Tahoma"/>
            <family val="2"/>
          </rPr>
          <t>melina.vasconcelos:</t>
        </r>
        <r>
          <rPr>
            <sz val="9"/>
            <color indexed="81"/>
            <rFont val="Tahoma"/>
            <family val="2"/>
          </rPr>
          <t xml:space="preserve">
Valor anterior: R$119.091,69
</t>
        </r>
      </text>
    </comment>
    <comment ref="K372" authorId="2" guid="{6D0DD67F-CAD4-4FE6-B87E-5B21E4FD2D33}" shapeId="0" xr:uid="{00000000-0006-0000-0400-0000BF010000}">
      <text>
        <r>
          <rPr>
            <b/>
            <sz val="9"/>
            <color indexed="81"/>
            <rFont val="Tahoma"/>
            <family val="2"/>
          </rPr>
          <t>melina.vasconcelos:</t>
        </r>
        <r>
          <rPr>
            <sz val="9"/>
            <color indexed="81"/>
            <rFont val="Tahoma"/>
            <family val="2"/>
          </rPr>
          <t xml:space="preserve">
Valor anterior: R$119.091,69
</t>
        </r>
      </text>
    </comment>
    <comment ref="H374" authorId="2" guid="{A9C67089-5F39-4D1C-BCEA-767F33AED902}" shapeId="0" xr:uid="{00000000-0006-0000-0400-0000C0010000}">
      <text>
        <r>
          <rPr>
            <b/>
            <sz val="9"/>
            <color indexed="81"/>
            <rFont val="Tahoma"/>
            <family val="2"/>
          </rPr>
          <t>melina.vasconcelos:</t>
        </r>
        <r>
          <rPr>
            <sz val="9"/>
            <color indexed="81"/>
            <rFont val="Tahoma"/>
            <family val="2"/>
          </rPr>
          <t xml:space="preserve">
Data anterior: 15/05/2015
</t>
        </r>
      </text>
    </comment>
    <comment ref="J374" authorId="2" guid="{65B8C73F-8ECB-4AB2-B892-72DDB9D96C3D}" shapeId="0" xr:uid="{00000000-0006-0000-0400-0000C1010000}">
      <text>
        <r>
          <rPr>
            <b/>
            <sz val="9"/>
            <color indexed="81"/>
            <rFont val="Tahoma"/>
            <family val="2"/>
          </rPr>
          <t>melina.vasconcelos:</t>
        </r>
        <r>
          <rPr>
            <sz val="9"/>
            <color indexed="81"/>
            <rFont val="Tahoma"/>
            <family val="2"/>
          </rPr>
          <t xml:space="preserve">
Valor anterior: R$ 99.856,12
</t>
        </r>
      </text>
    </comment>
    <comment ref="K374" authorId="2" guid="{DC86AF22-BA89-4783-AA38-5257C99E8773}" shapeId="0" xr:uid="{00000000-0006-0000-0400-0000C2010000}">
      <text>
        <r>
          <rPr>
            <b/>
            <sz val="9"/>
            <color indexed="81"/>
            <rFont val="Tahoma"/>
            <family val="2"/>
          </rPr>
          <t>melina.vasconcelos:</t>
        </r>
        <r>
          <rPr>
            <sz val="9"/>
            <color indexed="81"/>
            <rFont val="Tahoma"/>
            <family val="2"/>
          </rPr>
          <t xml:space="preserve">
Valor anterior: R$ 99.856,12
</t>
        </r>
      </text>
    </comment>
    <comment ref="M374" authorId="2" guid="{392240AD-FD28-4E70-8ACA-5A9563B3F226}" shapeId="0" xr:uid="{00000000-0006-0000-0400-0000C3010000}">
      <text>
        <r>
          <rPr>
            <b/>
            <sz val="9"/>
            <color indexed="81"/>
            <rFont val="Tahoma"/>
            <family val="2"/>
          </rPr>
          <t>melina.vasconcelos:</t>
        </r>
        <r>
          <rPr>
            <sz val="9"/>
            <color indexed="81"/>
            <rFont val="Tahoma"/>
            <family val="2"/>
          </rPr>
          <t xml:space="preserve">
Sem contrapartida anterior
</t>
        </r>
      </text>
    </comment>
    <comment ref="P374" authorId="2" guid="{0A774088-B6CF-41E6-964B-36685B195EFD}" shapeId="0" xr:uid="{00000000-0006-0000-0400-0000C4010000}">
      <text>
        <r>
          <rPr>
            <b/>
            <sz val="9"/>
            <color indexed="81"/>
            <rFont val="Tahoma"/>
            <family val="2"/>
          </rPr>
          <t>melina.vasconcelos:</t>
        </r>
        <r>
          <rPr>
            <sz val="9"/>
            <color indexed="81"/>
            <rFont val="Tahoma"/>
            <family val="2"/>
          </rPr>
          <t xml:space="preserve">
Data anterior: 05/08/2014
</t>
        </r>
      </text>
    </comment>
    <comment ref="S374" authorId="2" guid="{22759C60-E87C-4DC8-AF47-C5DE415F174E}" shapeId="0" xr:uid="{00000000-0006-0000-0400-0000C5010000}">
      <text>
        <r>
          <rPr>
            <b/>
            <sz val="9"/>
            <color indexed="81"/>
            <rFont val="Tahoma"/>
            <family val="2"/>
          </rPr>
          <t>melina.vasconcelos:</t>
        </r>
        <r>
          <rPr>
            <sz val="9"/>
            <color indexed="81"/>
            <rFont val="Tahoma"/>
            <family val="2"/>
          </rPr>
          <t xml:space="preserve">
Nº anterior 6
</t>
        </r>
      </text>
    </comment>
    <comment ref="E375" authorId="4" guid="{73F0701B-7EF6-428B-81AB-602EA61B9038}" shapeId="0" xr:uid="{00000000-0006-0000-0400-0000C6010000}">
      <text>
        <r>
          <rPr>
            <b/>
            <sz val="9"/>
            <color indexed="81"/>
            <rFont val="Tahoma"/>
            <family val="2"/>
          </rPr>
          <t>roberta.paiva:</t>
        </r>
        <r>
          <rPr>
            <sz val="9"/>
            <color indexed="81"/>
            <rFont val="Tahoma"/>
            <family val="2"/>
          </rPr>
          <t xml:space="preserve">
Nome anterior: PAVIMENTAÇÃO EM PARALELEPÍPEDOS  DE DIVERSAS RUAS NO MUNICÍPIO DE SÃO JOÃO/PE
</t>
        </r>
      </text>
    </comment>
    <comment ref="J375" authorId="4" guid="{678A6465-9E81-4D39-A262-EACA1582AF00}" shapeId="0" xr:uid="{00000000-0006-0000-0400-0000C7010000}">
      <text>
        <r>
          <rPr>
            <b/>
            <sz val="9"/>
            <color indexed="81"/>
            <rFont val="Tahoma"/>
            <family val="2"/>
          </rPr>
          <t>roberta.paiva:</t>
        </r>
        <r>
          <rPr>
            <sz val="9"/>
            <color indexed="81"/>
            <rFont val="Tahoma"/>
            <family val="2"/>
          </rPr>
          <t xml:space="preserve">
Valor anterior: R$ 826.461,31.
</t>
        </r>
      </text>
    </comment>
    <comment ref="M375" authorId="4" guid="{D8264267-1B22-42F0-8866-7708F6368C9A}" shapeId="0" xr:uid="{00000000-0006-0000-0400-0000C8010000}">
      <text>
        <r>
          <rPr>
            <b/>
            <sz val="9"/>
            <color indexed="81"/>
            <rFont val="Tahoma"/>
            <family val="2"/>
          </rPr>
          <t>roberta.paiva:</t>
        </r>
        <r>
          <rPr>
            <sz val="9"/>
            <color indexed="81"/>
            <rFont val="Tahoma"/>
            <family val="2"/>
          </rPr>
          <t xml:space="preserve">
Valor anterior: R$ 196.071,18.
</t>
        </r>
      </text>
    </comment>
    <comment ref="J377" authorId="2" guid="{61AAFCD3-7577-41C8-9617-D38C227E8AAF}" shapeId="0" xr:uid="{00000000-0006-0000-0400-0000C9010000}">
      <text>
        <r>
          <rPr>
            <sz val="9"/>
            <color indexed="81"/>
            <rFont val="Tahoma"/>
            <family val="2"/>
          </rPr>
          <t>melina.vasconcelos:</t>
        </r>
        <r>
          <rPr>
            <sz val="9"/>
            <color indexed="81"/>
            <rFont val="Tahoma"/>
            <family val="2"/>
          </rPr>
          <t xml:space="preserve">
Valor anterior: R$ 785.398,19
</t>
        </r>
      </text>
    </comment>
    <comment ref="K377" authorId="2" guid="{4C419AEA-024C-4F4E-94A2-C9A654DCCD30}" shapeId="0" xr:uid="{00000000-0006-0000-0400-0000CA010000}">
      <text>
        <r>
          <rPr>
            <sz val="9"/>
            <color indexed="81"/>
            <rFont val="Tahoma"/>
            <family val="2"/>
          </rPr>
          <t>melina.vasconcelos:</t>
        </r>
        <r>
          <rPr>
            <sz val="9"/>
            <color indexed="81"/>
            <rFont val="Tahoma"/>
            <family val="2"/>
          </rPr>
          <t xml:space="preserve">
Valor anetrior: R$ 710.544,8
</t>
        </r>
      </text>
    </comment>
    <comment ref="M377" authorId="2" guid="{CAA38049-8F1C-43F4-9D72-4E8ACE0B146C}" shapeId="0" xr:uid="{00000000-0006-0000-0400-0000CB010000}">
      <text>
        <r>
          <rPr>
            <sz val="9"/>
            <color indexed="81"/>
            <rFont val="Tahoma"/>
            <family val="2"/>
          </rPr>
          <t>melina.vasconcelos:</t>
        </r>
        <r>
          <rPr>
            <sz val="9"/>
            <color indexed="81"/>
            <rFont val="Tahoma"/>
            <family val="2"/>
          </rPr>
          <t xml:space="preserve">
Valor anterior: R$ 74.853,39
</t>
        </r>
      </text>
    </comment>
    <comment ref="J378" authorId="2" guid="{7EDEB23A-F029-4DD4-A6DD-B814FCB30A45}" shapeId="0" xr:uid="{00000000-0006-0000-0400-0000CC010000}">
      <text>
        <r>
          <rPr>
            <sz val="9"/>
            <color indexed="81"/>
            <rFont val="Tahoma"/>
            <family val="2"/>
          </rPr>
          <t>melina.vasconcelos:</t>
        </r>
        <r>
          <rPr>
            <sz val="9"/>
            <color indexed="81"/>
            <rFont val="Tahoma"/>
            <family val="2"/>
          </rPr>
          <t xml:space="preserve">
Valor anterior: R$ 195.115,06
</t>
        </r>
      </text>
    </comment>
    <comment ref="K378" authorId="2" guid="{5E7C9EEE-5E94-47AC-A2C1-C53F99B4A795}" shapeId="0" xr:uid="{00000000-0006-0000-0400-0000CD010000}">
      <text>
        <r>
          <rPr>
            <sz val="9"/>
            <color indexed="81"/>
            <rFont val="Tahoma"/>
            <family val="2"/>
          </rPr>
          <t>melina.vasconcelos:</t>
        </r>
        <r>
          <rPr>
            <sz val="9"/>
            <color indexed="81"/>
            <rFont val="Tahoma"/>
            <family val="2"/>
          </rPr>
          <t xml:space="preserve">
Valor anterior: R$ 195.115,06
</t>
        </r>
      </text>
    </comment>
    <comment ref="K386" authorId="6" guid="{48CD1130-3CC4-4ED7-A456-2A5D48B777A0}" shapeId="0" xr:uid="{00000000-0006-0000-0400-0000CE010000}">
      <text>
        <r>
          <rPr>
            <b/>
            <sz val="9"/>
            <color indexed="81"/>
            <rFont val="Tahoma"/>
            <family val="2"/>
          </rPr>
          <t>luizhenrique.xavier:</t>
        </r>
        <r>
          <rPr>
            <sz val="9"/>
            <color indexed="81"/>
            <rFont val="Tahoma"/>
            <family val="2"/>
          </rPr>
          <t xml:space="preserve">
Valor Anterior: R$ 486.719,72
</t>
        </r>
      </text>
    </comment>
    <comment ref="M386" authorId="6" guid="{EFC4AD40-DA43-448F-A459-36D375496123}" shapeId="0" xr:uid="{00000000-0006-0000-0400-0000CF010000}">
      <text>
        <r>
          <rPr>
            <b/>
            <sz val="9"/>
            <color indexed="81"/>
            <rFont val="Tahoma"/>
            <family val="2"/>
          </rPr>
          <t>luizhenrique.xavier:</t>
        </r>
        <r>
          <rPr>
            <sz val="9"/>
            <color indexed="81"/>
            <rFont val="Tahoma"/>
            <family val="2"/>
          </rPr>
          <t xml:space="preserve">
Valor Anterior: R$ 162.681,72
</t>
        </r>
      </text>
    </comment>
    <comment ref="P386" authorId="6" guid="{5104CAAB-5B38-4C94-AF64-B392A898CF8F}" shapeId="0" xr:uid="{00000000-0006-0000-0400-0000D0010000}">
      <text>
        <r>
          <rPr>
            <b/>
            <sz val="9"/>
            <color indexed="81"/>
            <rFont val="Tahoma"/>
            <family val="2"/>
          </rPr>
          <t>luizhenrique.xavier:</t>
        </r>
        <r>
          <rPr>
            <sz val="9"/>
            <color indexed="81"/>
            <rFont val="Tahoma"/>
            <family val="2"/>
          </rPr>
          <t xml:space="preserve">
Data Anterior: 06/09/2017
</t>
        </r>
      </text>
    </comment>
    <comment ref="P387" authorId="6" guid="{CE38FFA0-04F9-4D5A-9266-5D356149C766}" shapeId="0" xr:uid="{00000000-0006-0000-0400-0000D1010000}">
      <text>
        <r>
          <rPr>
            <b/>
            <sz val="9"/>
            <color indexed="81"/>
            <rFont val="Tahoma"/>
            <family val="2"/>
          </rPr>
          <t>luizhenrique.xavier:</t>
        </r>
        <r>
          <rPr>
            <sz val="9"/>
            <color indexed="81"/>
            <rFont val="Tahoma"/>
            <family val="2"/>
          </rPr>
          <t xml:space="preserve">
Data Anterior: 01/11/2017
</t>
        </r>
      </text>
    </comment>
    <comment ref="J394" authorId="6" guid="{5BA590D1-0CFD-4E72-962E-C42A481A3F7E}" shapeId="0" xr:uid="{00000000-0006-0000-0400-0000D2010000}">
      <text>
        <r>
          <rPr>
            <sz val="9"/>
            <color indexed="81"/>
            <rFont val="Tahoma"/>
            <family val="2"/>
          </rPr>
          <t xml:space="preserve">luizhenrique.xavier:
Valor Anterior: R$ 971.445,35
</t>
        </r>
        <r>
          <rPr>
            <b/>
            <sz val="9"/>
            <color indexed="81"/>
            <rFont val="Tahoma"/>
            <family val="2"/>
          </rPr>
          <t>melina.vasconcelos:</t>
        </r>
        <r>
          <rPr>
            <sz val="9"/>
            <color indexed="81"/>
            <rFont val="Tahoma"/>
            <family val="2"/>
          </rPr>
          <t xml:space="preserve">
Valor anterior: R$ 986.449,33
</t>
        </r>
      </text>
    </comment>
    <comment ref="K394" authorId="6" guid="{1958D9EE-43F8-48F3-A87A-B0BD81994CA2}" shapeId="0" xr:uid="{00000000-0006-0000-0400-0000D3010000}">
      <text>
        <r>
          <rPr>
            <sz val="9"/>
            <color indexed="81"/>
            <rFont val="Tahoma"/>
            <family val="2"/>
          </rPr>
          <t xml:space="preserve">luizhenrique.xavier:
Valor Anterior: R$ 956.681,15
</t>
        </r>
        <r>
          <rPr>
            <b/>
            <sz val="9"/>
            <color indexed="81"/>
            <rFont val="Tahoma"/>
            <family val="2"/>
          </rPr>
          <t>melina.vasconcelos:</t>
        </r>
        <r>
          <rPr>
            <sz val="9"/>
            <color indexed="81"/>
            <rFont val="Tahoma"/>
            <family val="2"/>
          </rPr>
          <t xml:space="preserve">
Valor anterior: R$ 956.926,52
</t>
        </r>
      </text>
    </comment>
    <comment ref="M394" authorId="6" guid="{32A87131-F2A6-4B89-A510-DBDB9FE043A5}" shapeId="0" xr:uid="{00000000-0006-0000-0400-0000D4010000}">
      <text>
        <r>
          <rPr>
            <sz val="9"/>
            <color indexed="81"/>
            <rFont val="Tahoma"/>
            <family val="2"/>
          </rPr>
          <t xml:space="preserve">luizhenrique.xavier:
Valor Anterior: R$ 14.764,19
</t>
        </r>
        <r>
          <rPr>
            <b/>
            <sz val="9"/>
            <color indexed="81"/>
            <rFont val="Tahoma"/>
            <family val="2"/>
          </rPr>
          <t>melina.vasconcelos:</t>
        </r>
        <r>
          <rPr>
            <sz val="9"/>
            <color indexed="81"/>
            <rFont val="Tahoma"/>
            <family val="2"/>
          </rPr>
          <t xml:space="preserve">
Valor anterior: R$ 29.522,81
</t>
        </r>
      </text>
    </comment>
    <comment ref="P394" authorId="6" guid="{8801345E-DD8E-4F3B-9811-F436FF98F35E}" shapeId="0" xr:uid="{00000000-0006-0000-0400-0000D5010000}">
      <text>
        <r>
          <rPr>
            <b/>
            <sz val="9"/>
            <color indexed="81"/>
            <rFont val="Tahoma"/>
            <family val="2"/>
          </rPr>
          <t>luizhenrique.xavier:</t>
        </r>
        <r>
          <rPr>
            <sz val="9"/>
            <color indexed="81"/>
            <rFont val="Tahoma"/>
            <family val="2"/>
          </rPr>
          <t xml:space="preserve">
Data Anterior: 25/06/2015
</t>
        </r>
        <r>
          <rPr>
            <b/>
            <sz val="9"/>
            <color indexed="81"/>
            <rFont val="Tahoma"/>
            <family val="2"/>
          </rPr>
          <t>melina.vasconcelos:</t>
        </r>
        <r>
          <rPr>
            <sz val="9"/>
            <color indexed="81"/>
            <rFont val="Tahoma"/>
            <family val="2"/>
          </rPr>
          <t xml:space="preserve">
Data anterior: 05/12/2016
</t>
        </r>
      </text>
    </comment>
    <comment ref="J399" authorId="3" guid="{76802264-EF9F-4939-95DF-CA1BA3A5B4A7}" shapeId="0" xr:uid="{00000000-0006-0000-0400-0000D6010000}">
      <text>
        <r>
          <rPr>
            <sz val="9"/>
            <color indexed="81"/>
            <rFont val="Tahoma"/>
            <family val="2"/>
          </rPr>
          <t>anacristina.chagas:</t>
        </r>
        <r>
          <rPr>
            <sz val="9"/>
            <color indexed="81"/>
            <rFont val="Tahoma"/>
            <family val="2"/>
          </rPr>
          <t xml:space="preserve">
Anterior: 58408,95
</t>
        </r>
      </text>
    </comment>
    <comment ref="K399" authorId="3" guid="{D1A4C22B-4EBA-43CF-9EF8-CFC9CB3B6988}" shapeId="0" xr:uid="{00000000-0006-0000-0400-0000D7010000}">
      <text>
        <r>
          <rPr>
            <sz val="9"/>
            <color indexed="81"/>
            <rFont val="Tahoma"/>
            <family val="2"/>
          </rPr>
          <t>anacristina.chagas:</t>
        </r>
        <r>
          <rPr>
            <sz val="9"/>
            <color indexed="81"/>
            <rFont val="Tahoma"/>
            <family val="2"/>
          </rPr>
          <t xml:space="preserve">
Anterior 58408,95
</t>
        </r>
      </text>
    </comment>
    <comment ref="J405" authorId="6" guid="{1E3A9EA5-1F36-43E7-8C9B-AAA26C9B664B}" shapeId="0" xr:uid="{00000000-0006-0000-0400-0000D8010000}">
      <text>
        <r>
          <rPr>
            <b/>
            <sz val="9"/>
            <color indexed="81"/>
            <rFont val="Tahoma"/>
            <family val="2"/>
          </rPr>
          <t>luizhenrique.xavier:</t>
        </r>
        <r>
          <rPr>
            <sz val="9"/>
            <color indexed="81"/>
            <rFont val="Tahoma"/>
            <family val="2"/>
          </rPr>
          <t xml:space="preserve">
Valor Anterior: R$ 207.186,24
</t>
        </r>
      </text>
    </comment>
    <comment ref="K405" authorId="6" guid="{3E303C4F-8CD3-4606-A1C1-E92019F89C79}" shapeId="0" xr:uid="{00000000-0006-0000-0400-0000D9010000}">
      <text>
        <r>
          <rPr>
            <b/>
            <sz val="9"/>
            <color indexed="81"/>
            <rFont val="Tahoma"/>
            <family val="2"/>
          </rPr>
          <t>luizhenrique.xavier:</t>
        </r>
        <r>
          <rPr>
            <sz val="9"/>
            <color indexed="81"/>
            <rFont val="Tahoma"/>
            <family val="2"/>
          </rPr>
          <t xml:space="preserve">
Valor Anterior: R$ 201.151,69
</t>
        </r>
      </text>
    </comment>
    <comment ref="M405" authorId="6" guid="{964B6ED3-5AEA-45FE-B145-E460FB20345A}" shapeId="0" xr:uid="{00000000-0006-0000-0400-0000DA010000}">
      <text>
        <r>
          <rPr>
            <b/>
            <sz val="9"/>
            <color indexed="81"/>
            <rFont val="Tahoma"/>
            <family val="2"/>
          </rPr>
          <t>luizhenrique.xavier:</t>
        </r>
        <r>
          <rPr>
            <sz val="9"/>
            <color indexed="81"/>
            <rFont val="Tahoma"/>
            <family val="2"/>
          </rPr>
          <t xml:space="preserve">
Valor Anterior: R$ 6.034,55
</t>
        </r>
      </text>
    </comment>
    <comment ref="P405" authorId="6" guid="{F75D6054-D58C-4CA7-B8C8-8EEA0800F678}" shapeId="0" xr:uid="{00000000-0006-0000-0400-0000DB010000}">
      <text>
        <r>
          <rPr>
            <b/>
            <sz val="9"/>
            <color indexed="81"/>
            <rFont val="Tahoma"/>
            <family val="2"/>
          </rPr>
          <t>luizhenrique.xavier:</t>
        </r>
        <r>
          <rPr>
            <sz val="9"/>
            <color indexed="81"/>
            <rFont val="Tahoma"/>
            <family val="2"/>
          </rPr>
          <t xml:space="preserve">
Data Anterior: 21/12/2015
</t>
        </r>
      </text>
    </comment>
    <comment ref="J406" authorId="6" guid="{D03F5066-0732-4137-9B69-F8F90BECA076}" shapeId="0" xr:uid="{00000000-0006-0000-0400-0000DC010000}">
      <text>
        <r>
          <rPr>
            <b/>
            <sz val="9"/>
            <color indexed="81"/>
            <rFont val="Tahoma"/>
            <family val="2"/>
          </rPr>
          <t>luizhenrique.xavier:</t>
        </r>
        <r>
          <rPr>
            <sz val="9"/>
            <color indexed="81"/>
            <rFont val="Tahoma"/>
            <family val="2"/>
          </rPr>
          <t xml:space="preserve">
Valor Anterior: R$ 1.153.577,56
</t>
        </r>
      </text>
    </comment>
    <comment ref="R408" authorId="2" guid="{DCC5F57C-1FDE-46E4-83F5-D017F5DDC640}" shapeId="0" xr:uid="{00000000-0006-0000-0400-0000DD010000}">
      <text>
        <r>
          <rPr>
            <b/>
            <sz val="9"/>
            <color indexed="81"/>
            <rFont val="Tahoma"/>
            <family val="2"/>
          </rPr>
          <t>melina.vasconcelos:</t>
        </r>
        <r>
          <rPr>
            <sz val="9"/>
            <color indexed="81"/>
            <rFont val="Tahoma"/>
            <family val="2"/>
          </rPr>
          <t xml:space="preserve">
Anterior: SDEC. Atual: Angela Mochel Secretaria de Recursos Hídrico (25/03/2019)
</t>
        </r>
      </text>
    </comment>
    <comment ref="J412" authorId="5" guid="{238ABEEF-880A-4FE9-B94F-B90D06EE389C}" shapeId="0" xr:uid="{00000000-0006-0000-0400-0000DE010000}">
      <text>
        <r>
          <rPr>
            <b/>
            <sz val="9"/>
            <color indexed="81"/>
            <rFont val="Tahoma"/>
            <family val="2"/>
          </rPr>
          <t>Humberto.carbonell:</t>
        </r>
        <r>
          <rPr>
            <sz val="9"/>
            <color indexed="81"/>
            <rFont val="Tahoma"/>
            <family val="2"/>
          </rPr>
          <t xml:space="preserve">
VALOR ANTERIOR DIVERGENTE: 266.408,58
</t>
        </r>
      </text>
    </comment>
    <comment ref="K412" authorId="5" guid="{4039891F-AD4E-4B6F-AE6F-0A9594FFB909}" shapeId="0" xr:uid="{00000000-0006-0000-0400-0000DF010000}">
      <text>
        <r>
          <rPr>
            <b/>
            <sz val="9"/>
            <color indexed="81"/>
            <rFont val="Tahoma"/>
            <family val="2"/>
          </rPr>
          <t>Humberto.carbonell:</t>
        </r>
        <r>
          <rPr>
            <sz val="9"/>
            <color indexed="81"/>
            <rFont val="Tahoma"/>
            <family val="2"/>
          </rPr>
          <t xml:space="preserve">
VALOR ANTERIOR DIVERGENTE: 266.408,58
</t>
        </r>
      </text>
    </comment>
    <comment ref="J415" authorId="3" guid="{DD7405D4-6126-4D15-8462-9ECF4309A4C7}" shapeId="0" xr:uid="{00000000-0006-0000-0400-0000E0010000}">
      <text>
        <r>
          <rPr>
            <sz val="9"/>
            <color indexed="81"/>
            <rFont val="Tahoma"/>
            <family val="2"/>
          </rPr>
          <t>anacristina.chagas:</t>
        </r>
        <r>
          <rPr>
            <sz val="9"/>
            <color indexed="81"/>
            <rFont val="Tahoma"/>
            <family val="2"/>
          </rPr>
          <t xml:space="preserve">
Anterior 1107541,00
</t>
        </r>
      </text>
    </comment>
    <comment ref="K415" authorId="3" guid="{6DD1BBBA-C5A2-4B14-BB16-A7EA5BD2FA7C}" shapeId="0" xr:uid="{00000000-0006-0000-0400-0000E1010000}">
      <text>
        <r>
          <rPr>
            <sz val="9"/>
            <color indexed="81"/>
            <rFont val="Tahoma"/>
            <family val="2"/>
          </rPr>
          <t>anacristina.chagas:</t>
        </r>
        <r>
          <rPr>
            <sz val="9"/>
            <color indexed="81"/>
            <rFont val="Tahoma"/>
            <family val="2"/>
          </rPr>
          <t xml:space="preserve">
Anterior 905614,19
</t>
        </r>
      </text>
    </comment>
    <comment ref="M415" authorId="3" guid="{09C6EFFE-6F33-4661-A41C-52B2B4AF0811}" shapeId="0" xr:uid="{00000000-0006-0000-0400-0000E2010000}">
      <text>
        <r>
          <rPr>
            <sz val="9"/>
            <color indexed="81"/>
            <rFont val="Tahoma"/>
            <family val="2"/>
          </rPr>
          <t>anacristina.chagas:</t>
        </r>
        <r>
          <rPr>
            <sz val="9"/>
            <color indexed="81"/>
            <rFont val="Tahoma"/>
            <family val="2"/>
          </rPr>
          <t xml:space="preserve">
Anterior 201926,81
</t>
        </r>
      </text>
    </comment>
    <comment ref="J416" authorId="6" guid="{B85B877B-DDA1-47C1-99F1-6A84EFDCF10B}" shapeId="0" xr:uid="{00000000-0006-0000-0400-0000E3010000}">
      <text>
        <r>
          <rPr>
            <sz val="9"/>
            <color indexed="81"/>
            <rFont val="Tahoma"/>
            <family val="2"/>
          </rPr>
          <t xml:space="preserve">luizhenrique.xavier:
Valor Anterior: R$ 755.925,48
</t>
        </r>
      </text>
    </comment>
    <comment ref="K416" authorId="6" guid="{94187E47-9485-4CB0-8B1C-E5B22990E1D9}" shapeId="0" xr:uid="{00000000-0006-0000-0400-0000E4010000}">
      <text>
        <r>
          <rPr>
            <sz val="9"/>
            <color indexed="81"/>
            <rFont val="Tahoma"/>
            <family val="2"/>
          </rPr>
          <t xml:space="preserve">luizhenrique.xavier:
Valor Anterior: R$ 629.366,27
</t>
        </r>
      </text>
    </comment>
    <comment ref="M416" authorId="6" guid="{7A1F228C-3679-4AE4-AD2E-6EB952A507AA}" shapeId="0" xr:uid="{00000000-0006-0000-0400-0000E5010000}">
      <text>
        <r>
          <rPr>
            <sz val="9"/>
            <color indexed="81"/>
            <rFont val="Tahoma"/>
            <family val="2"/>
          </rPr>
          <t xml:space="preserve">luizhenrique.xavier:
Valor Anterior: R$ 126.559,20
</t>
        </r>
      </text>
    </comment>
    <comment ref="J417" authorId="6" guid="{E31260AB-5F60-448E-8FB4-B11F3E616CF0}" shapeId="0" xr:uid="{00000000-0006-0000-0400-0000E6010000}">
      <text>
        <r>
          <rPr>
            <sz val="9"/>
            <color indexed="81"/>
            <rFont val="Tahoma"/>
            <family val="2"/>
          </rPr>
          <t xml:space="preserve">luizhenrique.xavier:
Valor Anterior: R$ 38.250,65
</t>
        </r>
      </text>
    </comment>
    <comment ref="K417" authorId="6" guid="{E75A2D12-5C02-4F9F-A641-C90588C0D959}" shapeId="0" xr:uid="{00000000-0006-0000-0400-0000E7010000}">
      <text>
        <r>
          <rPr>
            <sz val="9"/>
            <color indexed="81"/>
            <rFont val="Tahoma"/>
            <family val="2"/>
          </rPr>
          <t xml:space="preserve">luizhenrique.xavier:
Valor Anterior: R$ 37.154,69
</t>
        </r>
      </text>
    </comment>
    <comment ref="M417" authorId="6" guid="{D6925D65-9ACF-4FD4-8F6A-F9FFF3430E3B}" shapeId="0" xr:uid="{00000000-0006-0000-0400-0000E8010000}">
      <text>
        <r>
          <rPr>
            <sz val="9"/>
            <color indexed="81"/>
            <rFont val="Tahoma"/>
            <family val="2"/>
          </rPr>
          <t xml:space="preserve">luizhenrique.xavier:
Valor Anterior: R$ 1.095,96
</t>
        </r>
      </text>
    </comment>
    <comment ref="P417" authorId="6" guid="{D37FEFF5-DEB7-4F7A-925C-0CE9479C9D7B}" shapeId="0" xr:uid="{00000000-0006-0000-0400-0000E9010000}">
      <text>
        <r>
          <rPr>
            <b/>
            <sz val="9"/>
            <color indexed="81"/>
            <rFont val="Tahoma"/>
            <family val="2"/>
          </rPr>
          <t>luizhenrique.xavier:</t>
        </r>
        <r>
          <rPr>
            <sz val="9"/>
            <color indexed="81"/>
            <rFont val="Tahoma"/>
            <family val="2"/>
          </rPr>
          <t xml:space="preserve">
Data Anterior: 09/06/2014</t>
        </r>
      </text>
    </comment>
    <comment ref="J418" authorId="6" guid="{41EAD01C-7512-4298-83CA-775BB14850DE}" shapeId="0" xr:uid="{00000000-0006-0000-0400-0000EA010000}">
      <text>
        <r>
          <rPr>
            <sz val="9"/>
            <color indexed="81"/>
            <rFont val="Tahoma"/>
            <family val="2"/>
          </rPr>
          <t xml:space="preserve">luizhenrique.xavier:
Valor Anterior: R$ 408.681,71
</t>
        </r>
      </text>
    </comment>
    <comment ref="K418" authorId="6" guid="{0F3BDF7E-B967-4557-9C39-5A2D69CD670F}" shapeId="0" xr:uid="{00000000-0006-0000-0400-0000EB010000}">
      <text>
        <r>
          <rPr>
            <sz val="9"/>
            <color indexed="81"/>
            <rFont val="Tahoma"/>
            <family val="2"/>
          </rPr>
          <t xml:space="preserve">luizhenrique.xavier:
Valor Anterior: R$ 390.082,20
</t>
        </r>
      </text>
    </comment>
    <comment ref="M418" authorId="6" guid="{82B9944F-4751-422A-8064-560681D050EF}" shapeId="0" xr:uid="{00000000-0006-0000-0400-0000EC010000}">
      <text>
        <r>
          <rPr>
            <sz val="9"/>
            <color indexed="81"/>
            <rFont val="Tahoma"/>
            <family val="2"/>
          </rPr>
          <t xml:space="preserve">luizhenrique.xavier:
Valor Anterior: R$ 18.599,51
</t>
        </r>
      </text>
    </comment>
    <comment ref="M419" authorId="4" guid="{8EB499C6-ADC5-4CFE-B817-741BB8FA8C3F}" shapeId="0" xr:uid="{00000000-0006-0000-0400-0000ED010000}">
      <text>
        <r>
          <rPr>
            <b/>
            <sz val="9"/>
            <color indexed="81"/>
            <rFont val="Tahoma"/>
            <family val="2"/>
          </rPr>
          <t>roberta.paiva:</t>
        </r>
        <r>
          <rPr>
            <sz val="9"/>
            <color indexed="81"/>
            <rFont val="Tahoma"/>
            <family val="2"/>
          </rPr>
          <t xml:space="preserve">
Valor anterior: R$ 16.604,41.
</t>
        </r>
      </text>
    </comment>
    <comment ref="M422" authorId="5" guid="{99CD9F98-5497-45F1-B96F-97402AB36324}" shapeId="0" xr:uid="{00000000-0006-0000-0400-0000EE010000}">
      <text>
        <r>
          <rPr>
            <b/>
            <sz val="9"/>
            <color indexed="81"/>
            <rFont val="Tahoma"/>
            <family val="2"/>
          </rPr>
          <t>Humberto.carbonell:</t>
        </r>
        <r>
          <rPr>
            <sz val="9"/>
            <color indexed="81"/>
            <rFont val="Tahoma"/>
            <family val="2"/>
          </rPr>
          <t xml:space="preserve">
valor anterior R$ 3774,40
</t>
        </r>
      </text>
    </comment>
    <comment ref="E429" authorId="4" guid="{7F8E45A0-0A1B-4097-830D-16A458D94911}" shapeId="0" xr:uid="{00000000-0006-0000-0400-0000EF010000}">
      <text>
        <r>
          <rPr>
            <sz val="9"/>
            <color indexed="81"/>
            <rFont val="Tahoma"/>
            <family val="2"/>
          </rPr>
          <t>roberta.paiva:</t>
        </r>
        <r>
          <rPr>
            <sz val="9"/>
            <color indexed="81"/>
            <rFont val="Tahoma"/>
            <family val="2"/>
          </rPr>
          <t xml:space="preserve">
Objeto anterior: CONSTRUÇÃO DE UNIDADE DIDÁTICA PADRÃO DE PROCESSAMENTO DE CARNES
</t>
        </r>
      </text>
    </comment>
    <comment ref="J429" authorId="4" guid="{4DE8BBF8-A043-4FFC-B41A-BA901BD2D220}" shapeId="0" xr:uid="{00000000-0006-0000-0400-0000F0010000}">
      <text>
        <r>
          <rPr>
            <sz val="9"/>
            <color indexed="81"/>
            <rFont val="Tahoma"/>
            <family val="2"/>
          </rPr>
          <t>roberta.paiva:</t>
        </r>
        <r>
          <rPr>
            <sz val="9"/>
            <color indexed="81"/>
            <rFont val="Tahoma"/>
            <family val="2"/>
          </rPr>
          <t xml:space="preserve">
Valor anterior: R$ 461.892,76.
</t>
        </r>
      </text>
    </comment>
    <comment ref="K429" authorId="4" guid="{9765C662-6B73-446D-85AF-1F6547C03459}" shapeId="0" xr:uid="{00000000-0006-0000-0400-0000F1010000}">
      <text>
        <r>
          <rPr>
            <sz val="9"/>
            <color indexed="81"/>
            <rFont val="Tahoma"/>
            <family val="2"/>
          </rPr>
          <t>roberta.paiva:</t>
        </r>
        <r>
          <rPr>
            <sz val="9"/>
            <color indexed="81"/>
            <rFont val="Tahoma"/>
            <family val="2"/>
          </rPr>
          <t xml:space="preserve">
Valor anterior: R$ 453.336,21.
</t>
        </r>
      </text>
    </comment>
    <comment ref="M429" authorId="4" guid="{441B875E-6A56-4E46-996C-9C1DCCF461C2}" shapeId="0" xr:uid="{00000000-0006-0000-0400-0000F2010000}">
      <text>
        <r>
          <rPr>
            <sz val="9"/>
            <color indexed="81"/>
            <rFont val="Tahoma"/>
            <family val="2"/>
          </rPr>
          <t>roberta.paiva:</t>
        </r>
        <r>
          <rPr>
            <sz val="9"/>
            <color indexed="81"/>
            <rFont val="Tahoma"/>
            <family val="2"/>
          </rPr>
          <t xml:space="preserve">
Valor anterior: R$ 8.556,55.
</t>
        </r>
      </text>
    </comment>
    <comment ref="K434" authorId="0" guid="{8933E644-94A7-4C39-8F66-47C1104962EE}" shapeId="0" xr:uid="{00000000-0006-0000-0400-0000F3010000}">
      <text>
        <r>
          <rPr>
            <sz val="9"/>
            <color indexed="81"/>
            <rFont val="Tahoma"/>
            <family val="2"/>
          </rPr>
          <t>sandra.queiroz:</t>
        </r>
        <r>
          <rPr>
            <sz val="9"/>
            <color indexed="81"/>
            <rFont val="Tahoma"/>
            <family val="2"/>
          </rPr>
          <t xml:space="preserve">
Valor anterior: </t>
        </r>
        <r>
          <rPr>
            <sz val="9"/>
            <color indexed="81"/>
            <rFont val="Tahoma"/>
            <family val="2"/>
          </rPr>
          <t xml:space="preserve"> 196.071,35</t>
        </r>
      </text>
    </comment>
    <comment ref="M434" authorId="0" guid="{F6CEBF3B-41EB-4993-863F-0A5867BF0EAF}" shapeId="0" xr:uid="{00000000-0006-0000-0400-0000F4010000}">
      <text>
        <r>
          <rPr>
            <sz val="9"/>
            <color indexed="81"/>
            <rFont val="Tahoma"/>
            <family val="2"/>
          </rPr>
          <t>sandra.queiroz:</t>
        </r>
        <r>
          <rPr>
            <sz val="9"/>
            <color indexed="81"/>
            <rFont val="Tahoma"/>
            <family val="2"/>
          </rPr>
          <t xml:space="preserve">
Valor anteior: R$ 17.441,47</t>
        </r>
      </text>
    </comment>
    <comment ref="J435" authorId="4" guid="{A899F6C0-1CD3-4E1B-954B-B2C1D02EF67A}" shapeId="0" xr:uid="{00000000-0006-0000-0400-0000F5010000}">
      <text>
        <r>
          <rPr>
            <b/>
            <i/>
            <sz val="9"/>
            <color indexed="81"/>
            <rFont val="Tahoma"/>
            <family val="2"/>
          </rPr>
          <t>roberta.paiva:</t>
        </r>
        <r>
          <rPr>
            <sz val="9"/>
            <color indexed="81"/>
            <rFont val="Tahoma"/>
            <family val="2"/>
          </rPr>
          <t xml:space="preserve">
Valor anterior: R$ 663.702,51.
</t>
        </r>
      </text>
    </comment>
    <comment ref="K435" authorId="4" guid="{73FB9830-4734-44B2-8819-3584FC162C9A}" shapeId="0" xr:uid="{00000000-0006-0000-0400-0000F6010000}">
      <text>
        <r>
          <rPr>
            <b/>
            <i/>
            <sz val="9"/>
            <color indexed="81"/>
            <rFont val="Tahoma"/>
            <family val="2"/>
          </rPr>
          <t>roberta.paiva:</t>
        </r>
        <r>
          <rPr>
            <sz val="9"/>
            <color indexed="81"/>
            <rFont val="Tahoma"/>
            <family val="2"/>
          </rPr>
          <t xml:space="preserve">
Valor anterior: R$ 663.702,51.
</t>
        </r>
      </text>
    </comment>
    <comment ref="J442" authorId="1" guid="{CDC45420-5BBA-4117-BE8F-93C91F765EAD}" shapeId="0" xr:uid="{00000000-0006-0000-0400-0000F7010000}">
      <text>
        <r>
          <rPr>
            <b/>
            <sz val="9"/>
            <color indexed="81"/>
            <rFont val="Segoe UI"/>
            <family val="2"/>
          </rPr>
          <t>luizhenrique.xavier:</t>
        </r>
        <r>
          <rPr>
            <sz val="9"/>
            <color indexed="81"/>
            <rFont val="Segoe UI"/>
            <family val="2"/>
          </rPr>
          <t xml:space="preserve">
Valor Anterior: R$ 99.897,80
</t>
        </r>
        <r>
          <rPr>
            <b/>
            <sz val="9"/>
            <color indexed="81"/>
            <rFont val="Segoe UI"/>
            <family val="2"/>
          </rPr>
          <t>Humberto.carbonell:</t>
        </r>
        <r>
          <rPr>
            <sz val="9"/>
            <color indexed="81"/>
            <rFont val="Segoe UI"/>
            <family val="2"/>
          </rPr>
          <t xml:space="preserve">
Valor anterior R$ 101.043,69
</t>
        </r>
      </text>
    </comment>
    <comment ref="K442" authorId="1" guid="{5BCFF43D-6BCC-450A-A273-531053005DA3}" shapeId="0" xr:uid="{00000000-0006-0000-0400-0000F8010000}">
      <text>
        <r>
          <rPr>
            <b/>
            <sz val="9"/>
            <color indexed="81"/>
            <rFont val="Segoe UI"/>
            <family val="2"/>
          </rPr>
          <t>luizhenrique.xavier:</t>
        </r>
        <r>
          <rPr>
            <sz val="9"/>
            <color indexed="81"/>
            <rFont val="Segoe UI"/>
            <family val="2"/>
          </rPr>
          <t xml:space="preserve">
Valor Anterior: R$ 99.897,80
</t>
        </r>
        <r>
          <rPr>
            <b/>
            <sz val="9"/>
            <color indexed="81"/>
            <rFont val="Segoe UI"/>
            <family val="2"/>
          </rPr>
          <t>Humberto.carbonell:</t>
        </r>
        <r>
          <rPr>
            <sz val="9"/>
            <color indexed="81"/>
            <rFont val="Segoe UI"/>
            <family val="2"/>
          </rPr>
          <t xml:space="preserve">
Valor anterior R$ 101.043,69
</t>
        </r>
      </text>
    </comment>
    <comment ref="J443" authorId="6" guid="{049344CF-B291-434F-94CE-AC8052EF3340}" shapeId="0" xr:uid="{00000000-0006-0000-0400-0000F9010000}">
      <text>
        <r>
          <rPr>
            <b/>
            <sz val="9"/>
            <color indexed="81"/>
            <rFont val="Tahoma"/>
            <family val="2"/>
          </rPr>
          <t>luizhenrique.xavier:</t>
        </r>
        <r>
          <rPr>
            <sz val="9"/>
            <color indexed="81"/>
            <rFont val="Tahoma"/>
            <family val="2"/>
          </rPr>
          <t xml:space="preserve">
Valor Anterior: R$ 61.618,82
</t>
        </r>
      </text>
    </comment>
    <comment ref="K443" authorId="6" guid="{EAA5496C-AA2D-4DFF-B1DB-1DA7FDC0D123}" shapeId="0" xr:uid="{00000000-0006-0000-0400-0000FA010000}">
      <text>
        <r>
          <rPr>
            <b/>
            <sz val="9"/>
            <color indexed="81"/>
            <rFont val="Tahoma"/>
            <family val="2"/>
          </rPr>
          <t>luizhenrique.xavier:</t>
        </r>
        <r>
          <rPr>
            <sz val="9"/>
            <color indexed="81"/>
            <rFont val="Tahoma"/>
            <family val="2"/>
          </rPr>
          <t xml:space="preserve">
Valor Anterior: R$ 61.618,82
</t>
        </r>
      </text>
    </comment>
    <comment ref="J444" authorId="6" guid="{02955DFD-71DE-4453-B26F-56652B45F55D}" shapeId="0" xr:uid="{00000000-0006-0000-0400-0000FB010000}">
      <text>
        <r>
          <rPr>
            <sz val="9"/>
            <color indexed="81"/>
            <rFont val="Tahoma"/>
            <family val="2"/>
          </rPr>
          <t>luizhenrique.xavier:</t>
        </r>
        <r>
          <rPr>
            <sz val="9"/>
            <color indexed="81"/>
            <rFont val="Tahoma"/>
            <family val="2"/>
          </rPr>
          <t xml:space="preserve">
Valor Anterior: R$ 909.877,77</t>
        </r>
      </text>
    </comment>
    <comment ref="K444" authorId="6" guid="{5BB5E3E2-05A0-4AE2-A498-51B0491F2727}" shapeId="0" xr:uid="{00000000-0006-0000-0400-0000FC010000}">
      <text>
        <r>
          <rPr>
            <sz val="9"/>
            <color indexed="81"/>
            <rFont val="Tahoma"/>
            <family val="2"/>
          </rPr>
          <t>luizhenrique.xavier:</t>
        </r>
        <r>
          <rPr>
            <sz val="9"/>
            <color indexed="81"/>
            <rFont val="Tahoma"/>
            <family val="2"/>
          </rPr>
          <t xml:space="preserve">
Valor Anterior: R$ 901.928,92</t>
        </r>
      </text>
    </comment>
    <comment ref="M444" authorId="6" guid="{E5041F43-2226-478C-A2F9-F81F771CBFD1}" shapeId="0" xr:uid="{00000000-0006-0000-0400-0000FD010000}">
      <text>
        <r>
          <rPr>
            <sz val="9"/>
            <color indexed="81"/>
            <rFont val="Tahoma"/>
            <family val="2"/>
          </rPr>
          <t>luizhenrique.xavier:</t>
        </r>
        <r>
          <rPr>
            <sz val="9"/>
            <color indexed="81"/>
            <rFont val="Tahoma"/>
            <family val="2"/>
          </rPr>
          <t xml:space="preserve">
Valor Anterior: R$ 7.948,85</t>
        </r>
      </text>
    </comment>
    <comment ref="P444" authorId="6" guid="{F0ACD932-6B52-4181-84A7-97CBBDB70BE9}" shapeId="0" xr:uid="{00000000-0006-0000-0400-0000FE010000}">
      <text>
        <r>
          <rPr>
            <sz val="9"/>
            <color indexed="81"/>
            <rFont val="Tahoma"/>
            <family val="2"/>
          </rPr>
          <t>luizhenrique.xavier:</t>
        </r>
        <r>
          <rPr>
            <sz val="9"/>
            <color indexed="81"/>
            <rFont val="Tahoma"/>
            <family val="2"/>
          </rPr>
          <t xml:space="preserve">
Data Anterior: 04/12/2015</t>
        </r>
      </text>
    </comment>
    <comment ref="K445" authorId="5" guid="{8276CB30-6F17-41DB-8AAD-ED87F01291C7}" shapeId="0" xr:uid="{00000000-0006-0000-0400-0000FF010000}">
      <text>
        <r>
          <rPr>
            <b/>
            <sz val="9"/>
            <color indexed="81"/>
            <rFont val="Tahoma"/>
            <family val="2"/>
          </rPr>
          <t>Humberto.carbonell:</t>
        </r>
        <r>
          <rPr>
            <sz val="9"/>
            <color indexed="81"/>
            <rFont val="Tahoma"/>
            <family val="2"/>
          </rPr>
          <t xml:space="preserve">
Valor anterior: 382.190,49
</t>
        </r>
      </text>
    </comment>
    <comment ref="M445" authorId="5" guid="{241654CE-289C-467A-8EC3-7A17B4449FDB}" shapeId="0" xr:uid="{00000000-0006-0000-0400-000000020000}">
      <text>
        <r>
          <rPr>
            <b/>
            <sz val="9"/>
            <color indexed="81"/>
            <rFont val="Tahoma"/>
            <family val="2"/>
          </rPr>
          <t>Humberto.carbonell:</t>
        </r>
        <r>
          <rPr>
            <sz val="9"/>
            <color indexed="81"/>
            <rFont val="Tahoma"/>
            <family val="2"/>
          </rPr>
          <t xml:space="preserve">
Valor anterior: 170.907,55
</t>
        </r>
      </text>
    </comment>
    <comment ref="K446" authorId="5" guid="{C2805B3E-F664-4D47-8A00-EB9F333D7480}" shapeId="0" xr:uid="{00000000-0006-0000-0400-000001020000}">
      <text>
        <r>
          <rPr>
            <sz val="9"/>
            <color indexed="81"/>
            <rFont val="Tahoma"/>
            <family val="2"/>
          </rPr>
          <t>Humberto.carbonell:</t>
        </r>
        <r>
          <rPr>
            <sz val="9"/>
            <color indexed="81"/>
            <rFont val="Tahoma"/>
            <family val="2"/>
          </rPr>
          <t xml:space="preserve">
</t>
        </r>
      </text>
    </comment>
    <comment ref="J450" authorId="3" guid="{DB243B28-B68E-45A7-B7A3-77FCC807AE3D}" shapeId="0" xr:uid="{00000000-0006-0000-0400-000002020000}">
      <text>
        <r>
          <rPr>
            <b/>
            <sz val="9"/>
            <color indexed="81"/>
            <rFont val="Tahoma"/>
            <family val="2"/>
          </rPr>
          <t>anacristina.chagas:</t>
        </r>
        <r>
          <rPr>
            <sz val="9"/>
            <color indexed="81"/>
            <rFont val="Tahoma"/>
            <family val="2"/>
          </rPr>
          <t xml:space="preserve">
Anterior 2.925.392,63</t>
        </r>
        <r>
          <rPr>
            <b/>
            <sz val="9"/>
            <color indexed="81"/>
            <rFont val="Tahoma"/>
            <family val="2"/>
          </rPr>
          <t>anacristina.chagas:</t>
        </r>
        <r>
          <rPr>
            <sz val="9"/>
            <color indexed="81"/>
            <rFont val="Tahoma"/>
            <family val="2"/>
          </rPr>
          <t xml:space="preserve">
2646113,24
</t>
        </r>
      </text>
    </comment>
    <comment ref="K450" authorId="3" guid="{86CBE7F8-92BA-4C6C-9A92-36CD56691AD4}" shapeId="0" xr:uid="{00000000-0006-0000-0400-000003020000}">
      <text>
        <r>
          <rPr>
            <b/>
            <sz val="9"/>
            <color indexed="81"/>
            <rFont val="Tahoma"/>
            <family val="2"/>
          </rPr>
          <t>anacristina.chagas:</t>
        </r>
        <r>
          <rPr>
            <sz val="9"/>
            <color indexed="81"/>
            <rFont val="Tahoma"/>
            <family val="2"/>
          </rPr>
          <t xml:space="preserve">
Anterior 2.716.979,51</t>
        </r>
        <r>
          <rPr>
            <b/>
            <sz val="9"/>
            <color indexed="81"/>
            <rFont val="Tahoma"/>
            <family val="2"/>
          </rPr>
          <t>anacristina.chagas:</t>
        </r>
        <r>
          <rPr>
            <sz val="9"/>
            <color indexed="81"/>
            <rFont val="Tahoma"/>
            <family val="2"/>
          </rPr>
          <t xml:space="preserve">
2281980,94
</t>
        </r>
      </text>
    </comment>
    <comment ref="M450" authorId="3" guid="{4B7E2878-EEE5-4FD0-82E8-58135D7FC638}" shapeId="0" xr:uid="{00000000-0006-0000-0400-000004020000}">
      <text>
        <r>
          <rPr>
            <b/>
            <sz val="9"/>
            <color indexed="81"/>
            <rFont val="Tahoma"/>
            <family val="2"/>
          </rPr>
          <t>anacristina.chagas:</t>
        </r>
        <r>
          <rPr>
            <sz val="9"/>
            <color indexed="81"/>
            <rFont val="Tahoma"/>
            <family val="2"/>
          </rPr>
          <t xml:space="preserve">
Anterior 208.413,12</t>
        </r>
        <r>
          <rPr>
            <b/>
            <sz val="9"/>
            <color indexed="81"/>
            <rFont val="Tahoma"/>
            <family val="2"/>
          </rPr>
          <t>anacristina.chagas:</t>
        </r>
        <r>
          <rPr>
            <sz val="9"/>
            <color indexed="81"/>
            <rFont val="Tahoma"/>
            <family val="2"/>
          </rPr>
          <t xml:space="preserve">
364132,31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melina.vasconcelos</author>
  </authors>
  <commentList>
    <comment ref="J211" authorId="0" guid="{7178B2C5-0261-412E-90F3-E277A6A25118}" shapeId="0" xr:uid="{00000000-0006-0000-0600-000001000000}">
      <text>
        <r>
          <rPr>
            <b/>
            <sz val="9"/>
            <color indexed="81"/>
            <rFont val="Tahoma"/>
            <family val="2"/>
          </rPr>
          <t>melina.vasconcelos:</t>
        </r>
        <r>
          <rPr>
            <sz val="9"/>
            <color indexed="81"/>
            <rFont val="Tahoma"/>
            <family val="2"/>
          </rPr>
          <t xml:space="preserve">
Sec de Infraestrutura e Recursos Hídricos
</t>
        </r>
      </text>
    </comment>
    <comment ref="J408" authorId="0" guid="{8603BAB2-417B-4261-B5A7-F50905EA446F}" shapeId="0" xr:uid="{00000000-0006-0000-0600-000002000000}">
      <text>
        <r>
          <rPr>
            <b/>
            <sz val="9"/>
            <color indexed="81"/>
            <rFont val="Tahoma"/>
            <family val="2"/>
          </rPr>
          <t>melina.vasconcelos:</t>
        </r>
        <r>
          <rPr>
            <sz val="9"/>
            <color indexed="81"/>
            <rFont val="Tahoma"/>
            <family val="2"/>
          </rPr>
          <t xml:space="preserve">
Anterior: SDEC. Atual: Angela Mochel Secretaria de Recursos Hídrico (25/03/2019)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melina.vasconcelos</author>
    <author>ricardo.pansera</author>
    <author>Humberto.carbonell</author>
  </authors>
  <commentList>
    <comment ref="AB18" authorId="0" guid="{3C9DE95D-1E13-4529-B451-E4B5FFF374B8}" shapeId="0" xr:uid="{00000000-0006-0000-0700-000001000000}">
      <text>
        <r>
          <rPr>
            <sz val="9"/>
            <color indexed="81"/>
            <rFont val="Tahoma"/>
            <family val="2"/>
          </rPr>
          <t>melina.vasconcelos:</t>
        </r>
        <r>
          <rPr>
            <sz val="9"/>
            <color indexed="81"/>
            <rFont val="Tahoma"/>
            <family val="2"/>
          </rPr>
          <t xml:space="preserve">
Só foi enviado nessa data porque aguardava documentação
</t>
        </r>
      </text>
    </comment>
    <comment ref="AJ23" authorId="0" guid="{56D6369B-AAA0-4AEB-8474-3FF00E4E061E}" shapeId="0" xr:uid="{00000000-0006-0000-0700-000002000000}">
      <text>
        <r>
          <rPr>
            <b/>
            <sz val="9"/>
            <color indexed="81"/>
            <rFont val="Tahoma"/>
            <family val="2"/>
          </rPr>
          <t>melina.vasconcelos:</t>
        </r>
        <r>
          <rPr>
            <sz val="9"/>
            <color indexed="81"/>
            <rFont val="Tahoma"/>
            <family val="2"/>
          </rPr>
          <t xml:space="preserve">
Só foi encaminhado nessa data porque aguardava documentação pendente.
</t>
        </r>
      </text>
    </comment>
    <comment ref="AJ25" authorId="0" guid="{40CD78E9-E610-4CBC-9D23-21D2EF0B6D55}" shapeId="0" xr:uid="{00000000-0006-0000-0700-000003000000}">
      <text>
        <r>
          <rPr>
            <b/>
            <sz val="9"/>
            <color indexed="81"/>
            <rFont val="Tahoma"/>
            <family val="2"/>
          </rPr>
          <t>melina.vasconcelos:</t>
        </r>
        <r>
          <rPr>
            <sz val="9"/>
            <color indexed="81"/>
            <rFont val="Tahoma"/>
            <family val="2"/>
          </rPr>
          <t xml:space="preserve">
Só foi encaminhado nessa data porque aguardava documentação pendente.
</t>
        </r>
      </text>
    </comment>
    <comment ref="X30" authorId="0" guid="{59FC1E3E-271B-4798-9520-9BFAF2ACF6EB}" shapeId="0" xr:uid="{00000000-0006-0000-0700-000004000000}">
      <text>
        <r>
          <rPr>
            <b/>
            <sz val="9"/>
            <color indexed="81"/>
            <rFont val="Tahoma"/>
            <family val="2"/>
          </rPr>
          <t>melina.vasconcelos:</t>
        </r>
        <r>
          <rPr>
            <sz val="9"/>
            <color indexed="81"/>
            <rFont val="Tahoma"/>
            <family val="2"/>
          </rPr>
          <t xml:space="preserve">
Aguardava OB.
</t>
        </r>
      </text>
    </comment>
    <comment ref="L40" authorId="1" guid="{D6A38C21-7B81-41CC-96A6-6082D08C2698}" shapeId="0" xr:uid="{00000000-0006-0000-0700-000005000000}">
      <text>
        <r>
          <rPr>
            <sz val="9"/>
            <color indexed="81"/>
            <rFont val="Tahoma"/>
            <family val="2"/>
          </rPr>
          <t>ricardo.pansera:</t>
        </r>
        <r>
          <rPr>
            <sz val="9"/>
            <color indexed="81"/>
            <rFont val="Tahoma"/>
            <family val="2"/>
          </rPr>
          <t xml:space="preserve">
ATUALIZADO EM 26/10/2016
</t>
        </r>
      </text>
    </comment>
    <comment ref="K61" authorId="0" guid="{711445B6-B348-4698-903F-2C55BB62A52B}" shapeId="0" xr:uid="{00000000-0006-0000-0700-000006000000}">
      <text>
        <r>
          <rPr>
            <b/>
            <i/>
            <sz val="9"/>
            <color indexed="81"/>
            <rFont val="Tahoma"/>
            <family val="2"/>
          </rPr>
          <t>melina.vasconcelos:</t>
        </r>
        <r>
          <rPr>
            <sz val="9"/>
            <color indexed="81"/>
            <rFont val="Tahoma"/>
            <family val="2"/>
          </rPr>
          <t xml:space="preserve">
Foi constatado que o valor da reprogramação supera o teto do valor do recursos FEM para o município. O município informou que há rendimento disponível, que cobre o valor excedente.
</t>
        </r>
      </text>
    </comment>
    <comment ref="X72" authorId="0" guid="{2D8D46FA-72B1-4E79-9873-AE7C9B9B4FA2}" shapeId="0" xr:uid="{00000000-0006-0000-0700-000007000000}">
      <text>
        <r>
          <rPr>
            <b/>
            <sz val="9"/>
            <color indexed="81"/>
            <rFont val="Tahoma"/>
            <family val="2"/>
          </rPr>
          <t>melina.vasconcelos:</t>
        </r>
        <r>
          <rPr>
            <sz val="9"/>
            <color indexed="81"/>
            <rFont val="Tahoma"/>
            <family val="2"/>
          </rPr>
          <t xml:space="preserve">
Aguardava OB
</t>
        </r>
      </text>
    </comment>
    <comment ref="X73" authorId="0" guid="{FDBC2F30-6DDD-44E8-B10C-F07C930A1472}" shapeId="0" xr:uid="{00000000-0006-0000-0700-000008000000}">
      <text>
        <r>
          <rPr>
            <b/>
            <sz val="9"/>
            <color indexed="81"/>
            <rFont val="Tahoma"/>
            <family val="2"/>
          </rPr>
          <t>melina.vasconcelos:</t>
        </r>
        <r>
          <rPr>
            <sz val="9"/>
            <color indexed="81"/>
            <rFont val="Tahoma"/>
            <family val="2"/>
          </rPr>
          <t xml:space="preserve">
Aguardava OB
</t>
        </r>
      </text>
    </comment>
    <comment ref="P88" authorId="0" guid="{3F2575B1-3780-45A1-AB37-7A68F164FC97}" shapeId="0" xr:uid="{00000000-0006-0000-0700-000009000000}">
      <text>
        <r>
          <rPr>
            <sz val="9"/>
            <color indexed="81"/>
            <rFont val="Tahoma"/>
            <family val="2"/>
          </rPr>
          <t>melina.vasconcelos:</t>
        </r>
        <r>
          <rPr>
            <sz val="9"/>
            <color indexed="81"/>
            <rFont val="Tahoma"/>
            <family val="2"/>
          </rPr>
          <t xml:space="preserve">
Aguardava envio de documentação pendente
</t>
        </r>
      </text>
    </comment>
    <comment ref="S134" authorId="0" guid="{EFF9E523-E5D9-4101-83D9-EC6BF7B99401}" shapeId="0" xr:uid="{00000000-0006-0000-0700-00000A000000}">
      <text>
        <r>
          <rPr>
            <b/>
            <sz val="9"/>
            <color indexed="81"/>
            <rFont val="Tahoma"/>
            <family val="2"/>
          </rPr>
          <t>melina.vasconcelos:</t>
        </r>
        <r>
          <rPr>
            <sz val="9"/>
            <color indexed="81"/>
            <rFont val="Tahoma"/>
            <family val="2"/>
          </rPr>
          <t xml:space="preserve">
Em contato com o gestor Elias da SARA, o BM foi analisado e os serviços foram executados de acordo com a reprogramação aprovada em 09/11/2017, não necessitando de uma nova solicitação de vistoria pelo município.
</t>
        </r>
        <r>
          <rPr>
            <b/>
            <sz val="9"/>
            <color indexed="81"/>
            <rFont val="Tahoma"/>
            <family val="2"/>
          </rPr>
          <t>melina.vasconcelos:</t>
        </r>
        <r>
          <rPr>
            <sz val="9"/>
            <color indexed="81"/>
            <rFont val="Tahoma"/>
            <family val="2"/>
          </rPr>
          <t xml:space="preserve">
</t>
        </r>
      </text>
    </comment>
    <comment ref="E147" authorId="2" guid="{1D3CD0BC-FF0C-462B-9E83-D5F6B794A4EC}" shapeId="0" xr:uid="{00000000-0006-0000-0700-00000B000000}">
      <text>
        <r>
          <rPr>
            <sz val="9"/>
            <color indexed="81"/>
            <rFont val="Tahoma"/>
            <family val="2"/>
          </rPr>
          <t>Humberto.carbonell:</t>
        </r>
        <r>
          <rPr>
            <sz val="9"/>
            <color indexed="81"/>
            <rFont val="Tahoma"/>
            <family val="2"/>
          </rPr>
          <t xml:space="preserve">
Convite de inauguração recebido através do ofício da Prefeitura de Ferreiros nº 187/2016 - Dias 18,20,22,24,26,28 e 30 de setembro de 2016
</t>
        </r>
      </text>
    </comment>
    <comment ref="W234" authorId="2" guid="{19BFC83A-D3CA-4436-B986-E3DC54867938}" shapeId="0" xr:uid="{00000000-0006-0000-0700-00000C000000}">
      <text>
        <r>
          <rPr>
            <b/>
            <sz val="9"/>
            <color indexed="81"/>
            <rFont val="Tahoma"/>
            <family val="2"/>
          </rPr>
          <t>Humberto.carbonell:</t>
        </r>
        <r>
          <rPr>
            <sz val="9"/>
            <color indexed="81"/>
            <rFont val="Tahoma"/>
            <family val="2"/>
          </rPr>
          <t xml:space="preserve">
Reprogramação com a finalidade de utilizar o rendimento
</t>
        </r>
      </text>
    </comment>
    <comment ref="AF239" authorId="0" guid="{F9E9D1CD-F391-4CDF-8D8D-52A02864F327}" shapeId="0" xr:uid="{00000000-0006-0000-0700-00000D000000}">
      <text>
        <r>
          <rPr>
            <b/>
            <sz val="9"/>
            <color indexed="81"/>
            <rFont val="Tahoma"/>
            <family val="2"/>
          </rPr>
          <t>melina.vasconcelos:</t>
        </r>
        <r>
          <rPr>
            <sz val="9"/>
            <color indexed="81"/>
            <rFont val="Tahoma"/>
            <family val="2"/>
          </rPr>
          <t xml:space="preserve">
Havia documentação pendente.
</t>
        </r>
      </text>
    </comment>
    <comment ref="AN239" authorId="0" guid="{37C44133-38CA-45C6-B51F-520E4DAAD2ED}" shapeId="0" xr:uid="{00000000-0006-0000-0700-00000E000000}">
      <text>
        <r>
          <rPr>
            <b/>
            <sz val="9"/>
            <color indexed="81"/>
            <rFont val="Tahoma"/>
            <family val="2"/>
          </rPr>
          <t>melina.vasconcelos:</t>
        </r>
        <r>
          <rPr>
            <sz val="9"/>
            <color indexed="81"/>
            <rFont val="Tahoma"/>
            <family val="2"/>
          </rPr>
          <t xml:space="preserve">
Só foi encaminhado nessa data pois havia documentação pendente
</t>
        </r>
      </text>
    </comment>
    <comment ref="P312" authorId="0" guid="{A2E38802-5CAB-482E-B2AF-BB78069127E9}" shapeId="0" xr:uid="{00000000-0006-0000-0700-00000F000000}">
      <text>
        <r>
          <rPr>
            <sz val="9"/>
            <color indexed="81"/>
            <rFont val="Tahoma"/>
            <family val="2"/>
          </rPr>
          <t>melina.vasconcelos:</t>
        </r>
        <r>
          <rPr>
            <sz val="9"/>
            <color indexed="81"/>
            <rFont val="Tahoma"/>
            <family val="2"/>
          </rPr>
          <t xml:space="preserve">
Só foi enviado nessa data porque aguardava envio do Excel com os valores que não ultrapassassem o teto
</t>
        </r>
      </text>
    </comment>
    <comment ref="AI322" authorId="0" guid="{D5E50219-1DAC-4E4D-8203-C8B06686FB66}" shapeId="0" xr:uid="{00000000-0006-0000-0700-000010000000}">
      <text>
        <r>
          <rPr>
            <sz val="9"/>
            <color indexed="81"/>
            <rFont val="Tahoma"/>
            <family val="2"/>
          </rPr>
          <t>melina.vasconcelos:</t>
        </r>
        <r>
          <rPr>
            <sz val="9"/>
            <color indexed="81"/>
            <rFont val="Tahoma"/>
            <family val="2"/>
          </rPr>
          <t xml:space="preserve">
Aguardava envio do arquivo em Excel
</t>
        </r>
      </text>
    </comment>
    <comment ref="K336" authorId="0" guid="{9F5EC717-18AD-4586-B14F-925644758241}" shapeId="0" xr:uid="{00000000-0006-0000-0700-000011000000}">
      <text>
        <r>
          <rPr>
            <sz val="9"/>
            <color indexed="81"/>
            <rFont val="Tahoma"/>
            <family val="2"/>
          </rPr>
          <t>melina.vasconcelos:</t>
        </r>
        <r>
          <rPr>
            <sz val="9"/>
            <color indexed="81"/>
            <rFont val="Tahoma"/>
            <family val="2"/>
          </rPr>
          <t xml:space="preserve">
Valor anterior: R$ 149.576,76 (valor não foi inserido nesssa planilha, pois a reprogramação aconteceu primeiro à elaboração da planilha)melina.vasconcelos:
O valor do recurso FEM na aba Principal já é o valor reprogramado aprovado.
</t>
        </r>
      </text>
    </comment>
    <comment ref="T336" authorId="0" guid="{5EB1717C-6974-48BB-9510-A2A9576B0CE1}" shapeId="0" xr:uid="{00000000-0006-0000-0700-000012000000}">
      <text>
        <r>
          <rPr>
            <sz val="9"/>
            <color indexed="81"/>
            <rFont val="Tahoma"/>
            <family val="2"/>
          </rPr>
          <t>melina.vasconcelos:</t>
        </r>
        <r>
          <rPr>
            <sz val="9"/>
            <color indexed="81"/>
            <rFont val="Tahoma"/>
            <family val="2"/>
          </rPr>
          <t xml:space="preserve">
Aguardava envio da justificativa e do arquivo em meio digital
</t>
        </r>
      </text>
    </comment>
    <comment ref="AB337" authorId="0" guid="{AEC5A5BA-54B2-4468-976A-47387FF17B7C}" shapeId="0" xr:uid="{00000000-0006-0000-0700-000013000000}">
      <text>
        <r>
          <rPr>
            <sz val="9"/>
            <color indexed="81"/>
            <rFont val="Tahoma"/>
            <family val="2"/>
          </rPr>
          <t>melina.vasconcelos:</t>
        </r>
        <r>
          <rPr>
            <sz val="9"/>
            <color indexed="81"/>
            <rFont val="Tahoma"/>
            <family val="2"/>
          </rPr>
          <t xml:space="preserve">
Só foi enviiado nessa data pois o PTM estava com o valor acima do teto.
</t>
        </r>
      </text>
    </comment>
    <comment ref="P369" authorId="0" guid="{E95327D6-651F-407D-80D8-3CF5FF1E72DD}" shapeId="0" xr:uid="{00000000-0006-0000-0700-000014000000}">
      <text>
        <r>
          <rPr>
            <sz val="9"/>
            <color indexed="81"/>
            <rFont val="Tahoma"/>
            <family val="2"/>
          </rPr>
          <t>melina.vasconcelos:</t>
        </r>
        <r>
          <rPr>
            <sz val="9"/>
            <color indexed="81"/>
            <rFont val="Tahoma"/>
            <family val="2"/>
          </rPr>
          <t xml:space="preserve">
Município solicitou que o envio para análise fosse postergado, pois haveria uma troca da documentação e faltava o arquivo digital da reprogramação, o que ocorreu só dia 07/07/2016
</t>
        </r>
      </text>
    </comment>
    <comment ref="P372" authorId="0" guid="{93FAAE31-912C-4F0E-9F7F-C573C707DD3A}" shapeId="0" xr:uid="{00000000-0006-0000-0700-000015000000}">
      <text>
        <r>
          <rPr>
            <sz val="9"/>
            <color indexed="81"/>
            <rFont val="Tahoma"/>
            <family val="2"/>
          </rPr>
          <t>melina.vasconcelos:</t>
        </r>
        <r>
          <rPr>
            <sz val="9"/>
            <color indexed="81"/>
            <rFont val="Tahoma"/>
            <family val="2"/>
          </rPr>
          <t xml:space="preserve">
Foi enviado nessa data porque o CD com os arquivos em Excel foi entregue em 29/06/2016
</t>
        </r>
      </text>
    </comment>
    <comment ref="P374" authorId="0" guid="{740EFEAB-F4D1-486D-91CC-E39C1F09F03D}" shapeId="0" xr:uid="{00000000-0006-0000-0700-000016000000}">
      <text>
        <r>
          <rPr>
            <sz val="9"/>
            <color indexed="81"/>
            <rFont val="Tahoma"/>
            <family val="2"/>
          </rPr>
          <t>melina.vasconcelos:</t>
        </r>
        <r>
          <rPr>
            <sz val="9"/>
            <color indexed="81"/>
            <rFont val="Tahoma"/>
            <family val="2"/>
          </rPr>
          <t xml:space="preserve">
Foi enviado nessa data porque o CD com os arquivos em Excel foi entregue em 29/06/2016
</t>
        </r>
      </text>
    </comment>
    <comment ref="S383" authorId="1" guid="{43B8F9DB-2E6B-4E91-A443-B9388D7DFFB0}" shapeId="0" xr:uid="{00000000-0006-0000-0700-000017000000}">
      <text>
        <r>
          <rPr>
            <b/>
            <sz val="9"/>
            <color indexed="81"/>
            <rFont val="Tahoma"/>
            <family val="2"/>
          </rPr>
          <t>ricardo.pansera:</t>
        </r>
        <r>
          <rPr>
            <sz val="9"/>
            <color indexed="81"/>
            <rFont val="Tahoma"/>
            <family val="2"/>
          </rPr>
          <t xml:space="preserve">
Documentaão encaminhada após o recebimento do CD com oas arquivos digitais em 31/05/2017.
</t>
        </r>
      </text>
    </comment>
    <comment ref="AB416" authorId="0" guid="{7C66D33F-ECBF-46B7-9EE1-41064F49EC92}" shapeId="0" xr:uid="{00000000-0006-0000-0700-000018000000}">
      <text>
        <r>
          <rPr>
            <sz val="9"/>
            <color indexed="81"/>
            <rFont val="Tahoma"/>
            <family val="2"/>
          </rPr>
          <t>melina.vasconcelos:</t>
        </r>
        <r>
          <rPr>
            <b/>
            <i/>
            <sz val="9"/>
            <color indexed="81"/>
            <rFont val="Tahoma"/>
            <family val="2"/>
          </rPr>
          <t xml:space="preserve">
Data fitícia. Data correta 14/03/2016 (programa puxa pela 1ª data)
</t>
        </r>
      </text>
    </comment>
    <comment ref="K424" authorId="2" guid="{0EA600ED-1876-4683-BFC7-776CD186ABAA}" shapeId="0" xr:uid="{00000000-0006-0000-0700-000019000000}">
      <text>
        <r>
          <rPr>
            <b/>
            <i/>
            <sz val="9"/>
            <color indexed="81"/>
            <rFont val="Tahoma"/>
            <family val="2"/>
          </rPr>
          <t>Humberto.carbonell:</t>
        </r>
        <r>
          <rPr>
            <i/>
            <sz val="9"/>
            <color indexed="81"/>
            <rFont val="Tahoma"/>
            <family val="2"/>
          </rPr>
          <t xml:space="preserve">
Faltavam documentos para enviar o pagamento da 1ª parcela do FEM 2015
</t>
        </r>
      </text>
    </comment>
    <comment ref="L424" authorId="2" guid="{81D1E4A9-B07E-4197-BD0A-9D85E292A608}" shapeId="0" xr:uid="{00000000-0006-0000-0700-00001A000000}">
      <text>
        <r>
          <rPr>
            <b/>
            <sz val="9"/>
            <color indexed="81"/>
            <rFont val="Tahoma"/>
            <family val="2"/>
          </rPr>
          <t>Humberto.carbonell:</t>
        </r>
        <r>
          <rPr>
            <sz val="9"/>
            <color indexed="81"/>
            <rFont val="Tahoma"/>
            <family val="2"/>
          </rPr>
          <t xml:space="preserve">
prestação de contas entregue em 28/06/2017, porém pendencias na documentação atrasaram o envio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ricardo.pansera</author>
    <author>sandra.queiroz</author>
    <author>luizhenrique.xavier</author>
    <author>anacristina.chagas</author>
    <author>melina.vasconcelos</author>
    <author>Humberto.carbonell</author>
    <author>roberta.paiva</author>
    <author>humberto.carbonell</author>
    <author>andrea.karla</author>
  </authors>
  <commentList>
    <comment ref="AG14" authorId="0" guid="{AA8DBA85-E262-4F7A-924B-7D5875E4F63D}" shapeId="0" xr:uid="{00000000-0006-0000-0800-000001000000}">
      <text>
        <r>
          <rPr>
            <b/>
            <sz val="9"/>
            <color indexed="81"/>
            <rFont val="Tahoma"/>
            <family val="2"/>
          </rPr>
          <t>ricardo.pansera:</t>
        </r>
        <r>
          <rPr>
            <sz val="9"/>
            <color indexed="81"/>
            <rFont val="Tahoma"/>
            <family val="2"/>
          </rPr>
          <t xml:space="preserve">
Diferença de datas entre solicitação de pgto e vistoria devido à pendências de documentos.
</t>
        </r>
      </text>
    </comment>
    <comment ref="Y15" authorId="1" guid="{10E3C922-5243-4C71-83F9-F773D1FC9853}" shapeId="0" xr:uid="{00000000-0006-0000-0800-000002000000}">
      <text>
        <r>
          <rPr>
            <sz val="9"/>
            <color indexed="81"/>
            <rFont val="Tahoma"/>
            <family val="2"/>
          </rPr>
          <t>sandra.queiroz:</t>
        </r>
        <r>
          <rPr>
            <sz val="9"/>
            <color indexed="81"/>
            <rFont val="Tahoma"/>
            <family val="2"/>
          </rPr>
          <t xml:space="preserve">
Somente em 19/04 foi solicitada nova vistoria porque havia inconsistência no BM
</t>
        </r>
      </text>
    </comment>
    <comment ref="Y17" authorId="2" guid="{FB979B5A-7925-4149-A2E4-051D32EF4FDB}" shapeId="0" xr:uid="{00000000-0006-0000-0800-000003000000}">
      <text>
        <r>
          <rPr>
            <b/>
            <sz val="9"/>
            <color indexed="81"/>
            <rFont val="Tahoma"/>
            <family val="2"/>
          </rPr>
          <t>luizhenrique.xavier:</t>
        </r>
        <r>
          <rPr>
            <sz val="9"/>
            <color indexed="81"/>
            <rFont val="Tahoma"/>
            <family val="2"/>
          </rPr>
          <t xml:space="preserve">
Data Anterior: 09/08/2017
</t>
        </r>
        <r>
          <rPr>
            <b/>
            <sz val="9"/>
            <color indexed="81"/>
            <rFont val="Tahoma"/>
            <family val="2"/>
          </rPr>
          <t>luizhenrique.xavier:</t>
        </r>
        <r>
          <rPr>
            <sz val="9"/>
            <color indexed="81"/>
            <rFont val="Tahoma"/>
            <family val="2"/>
          </rPr>
          <t xml:space="preserve">
</t>
        </r>
      </text>
    </comment>
    <comment ref="AG19" authorId="3" guid="{AE456204-E02E-4F92-B4BE-A524B46853AA}" shapeId="0" xr:uid="{00000000-0006-0000-0800-000004000000}">
      <text>
        <r>
          <rPr>
            <b/>
            <i/>
            <sz val="9"/>
            <color indexed="81"/>
            <rFont val="Tahoma"/>
            <family val="2"/>
          </rPr>
          <t>anacristina.chagas:</t>
        </r>
        <r>
          <rPr>
            <sz val="9"/>
            <color indexed="81"/>
            <rFont val="Tahoma"/>
            <family val="2"/>
          </rPr>
          <t xml:space="preserve">
Data de solicitação da vistoria.
</t>
        </r>
      </text>
    </comment>
    <comment ref="AC26" authorId="4" guid="{E66F5602-9ACF-41EB-92B1-25C4D6B92CB3}" shapeId="0" xr:uid="{00000000-0006-0000-0800-000005000000}">
      <text>
        <r>
          <rPr>
            <b/>
            <sz val="9"/>
            <color indexed="81"/>
            <rFont val="Tahoma"/>
            <family val="2"/>
          </rPr>
          <t>melina.vasconcelos:</t>
        </r>
        <r>
          <rPr>
            <sz val="9"/>
            <color indexed="81"/>
            <rFont val="Tahoma"/>
            <family val="2"/>
          </rPr>
          <t xml:space="preserve">
Data correta: 28/06/2016
</t>
        </r>
      </text>
    </comment>
    <comment ref="Y27" authorId="5" guid="{2F26B33B-F2E9-4749-8C31-21C7BE95A41B}" shapeId="0" xr:uid="{00000000-0006-0000-0800-000006000000}">
      <text>
        <r>
          <rPr>
            <b/>
            <sz val="9"/>
            <color indexed="81"/>
            <rFont val="Tahoma"/>
            <family val="2"/>
          </rPr>
          <t>Humberto.carbonell:</t>
        </r>
        <r>
          <rPr>
            <sz val="9"/>
            <color indexed="81"/>
            <rFont val="Tahoma"/>
            <family val="2"/>
          </rPr>
          <t xml:space="preserve">
Nova solicitação de vistoria em 11/10/2018
</t>
        </r>
      </text>
    </comment>
    <comment ref="Z28" authorId="5" guid="{55647166-3934-4C4F-9006-DAE204FDA46B}" shapeId="0" xr:uid="{00000000-0006-0000-0800-000007000000}">
      <text>
        <r>
          <rPr>
            <b/>
            <sz val="9"/>
            <color indexed="81"/>
            <rFont val="Tahoma"/>
            <family val="2"/>
          </rPr>
          <t>Humberto.carbonell:</t>
        </r>
        <r>
          <rPr>
            <sz val="9"/>
            <color indexed="81"/>
            <rFont val="Tahoma"/>
            <family val="2"/>
          </rPr>
          <t xml:space="preserve">
Desgaste na pintura autorizado. Não autorizado no 1º pedido
</t>
        </r>
        <r>
          <rPr>
            <b/>
            <sz val="9"/>
            <color indexed="81"/>
            <rFont val="Tahoma"/>
            <family val="2"/>
          </rPr>
          <t>Humberto.carbonell:</t>
        </r>
        <r>
          <rPr>
            <sz val="9"/>
            <color indexed="81"/>
            <rFont val="Tahoma"/>
            <family val="2"/>
          </rPr>
          <t xml:space="preserve">
Confirmar se o plano foi reprogramado e o ptm vai ser encerrado com o pagamento de 2 parcelas
</t>
        </r>
      </text>
    </comment>
    <comment ref="AH28" authorId="5" guid="{B92FC159-36E9-49CF-BC91-C32E775F6C66}" shapeId="0" xr:uid="{00000000-0006-0000-0800-000008000000}">
      <text>
        <r>
          <rPr>
            <b/>
            <sz val="9"/>
            <color indexed="81"/>
            <rFont val="Tahoma"/>
            <family val="2"/>
          </rPr>
          <t>Humberto.carbonell:</t>
        </r>
        <r>
          <rPr>
            <sz val="9"/>
            <color indexed="81"/>
            <rFont val="Tahoma"/>
            <family val="2"/>
          </rPr>
          <t xml:space="preserve">
Confirmar se o plano foi reprogramado e o ptm vai ser encerrado com o pagamento de 2 parcelas
</t>
        </r>
        <r>
          <rPr>
            <b/>
            <sz val="9"/>
            <color indexed="81"/>
            <rFont val="Tahoma"/>
            <family val="2"/>
          </rPr>
          <t>Humberto.carbonell:</t>
        </r>
        <r>
          <rPr>
            <sz val="9"/>
            <color indexed="81"/>
            <rFont val="Tahoma"/>
            <family val="2"/>
          </rPr>
          <t xml:space="preserve">
Plano finalizado com o pagamento de 2 parcelas
</t>
        </r>
      </text>
    </comment>
    <comment ref="Y29" authorId="5" guid="{E73215DF-7EEF-42F5-AEC0-6A2CA53E4ACD}" shapeId="0" xr:uid="{00000000-0006-0000-0800-000009000000}">
      <text>
        <r>
          <rPr>
            <b/>
            <sz val="9"/>
            <color indexed="81"/>
            <rFont val="Tahoma"/>
            <family val="2"/>
          </rPr>
          <t>Humberto.carbonell:</t>
        </r>
        <r>
          <rPr>
            <sz val="9"/>
            <color indexed="81"/>
            <rFont val="Tahoma"/>
            <family val="2"/>
          </rPr>
          <t xml:space="preserve">
Nova solicitação de vistoria: 25/07/2018
</t>
        </r>
      </text>
    </comment>
    <comment ref="AF29" authorId="5" guid="{A6383475-7762-4FDA-A479-0D50F16EBFC5}" shapeId="0" xr:uid="{00000000-0006-0000-0800-00000A000000}">
      <text>
        <r>
          <rPr>
            <b/>
            <sz val="9"/>
            <color indexed="81"/>
            <rFont val="Tahoma"/>
            <family val="2"/>
          </rPr>
          <t>Humberto.carbonell:</t>
        </r>
        <r>
          <rPr>
            <sz val="9"/>
            <color indexed="81"/>
            <rFont val="Tahoma"/>
            <family val="2"/>
          </rPr>
          <t xml:space="preserve">
plano finalizado - 3 parcelas
</t>
        </r>
      </text>
    </comment>
    <comment ref="AG29" authorId="5" guid="{02728EDD-4F14-40A5-B7C9-5A46D54A8E8B}" shapeId="0" xr:uid="{00000000-0006-0000-0800-00000B000000}">
      <text>
        <r>
          <rPr>
            <b/>
            <sz val="9"/>
            <color indexed="81"/>
            <rFont val="Tahoma"/>
            <family val="2"/>
          </rPr>
          <t>Humberto.carbonell:</t>
        </r>
        <r>
          <rPr>
            <sz val="9"/>
            <color indexed="81"/>
            <rFont val="Tahoma"/>
            <family val="2"/>
          </rPr>
          <t xml:space="preserve">
Nova solicitação de vistoroa; 25/07/2018
</t>
        </r>
      </text>
    </comment>
    <comment ref="AH29" authorId="5" guid="{C9ED4A78-7A4C-43EE-A1B7-74ABA709E8CB}" shapeId="0" xr:uid="{00000000-0006-0000-0800-00000C000000}">
      <text>
        <r>
          <rPr>
            <b/>
            <sz val="9"/>
            <color indexed="81"/>
            <rFont val="Tahoma"/>
            <family val="2"/>
          </rPr>
          <t>Humberto.carbonell:</t>
        </r>
        <r>
          <rPr>
            <sz val="9"/>
            <color indexed="81"/>
            <rFont val="Tahoma"/>
            <family val="2"/>
          </rPr>
          <t xml:space="preserve">
O PTM foi encerrado com o pagamento de 3 parcelas
</t>
        </r>
      </text>
    </comment>
    <comment ref="AH30" authorId="4" guid="{5C2392D1-2A5E-4AFE-BC04-104A9BB3D886}" shapeId="0" xr:uid="{00000000-0006-0000-0800-00000D000000}">
      <text>
        <r>
          <rPr>
            <sz val="9"/>
            <color indexed="81"/>
            <rFont val="Tahoma"/>
            <family val="2"/>
          </rPr>
          <t>melina.vasconcelos:</t>
        </r>
        <r>
          <rPr>
            <sz val="9"/>
            <color indexed="81"/>
            <rFont val="Tahoma"/>
            <family val="2"/>
          </rPr>
          <t xml:space="preserve">
Só foi enviado para pagamento nesta data, pois aguardava termo de vistoria com status concluída, em vem de paralisada.
</t>
        </r>
      </text>
    </comment>
    <comment ref="AG33" authorId="3" guid="{FE26D6BC-A6B4-480F-8600-892B737859E9}" shapeId="0" xr:uid="{00000000-0006-0000-0800-00000E000000}">
      <text>
        <r>
          <rPr>
            <b/>
            <i/>
            <sz val="9"/>
            <color indexed="81"/>
            <rFont val="Tahoma"/>
            <family val="2"/>
          </rPr>
          <t>anacristina.chagas:</t>
        </r>
        <r>
          <rPr>
            <sz val="9"/>
            <color indexed="81"/>
            <rFont val="Tahoma"/>
            <family val="2"/>
          </rPr>
          <t xml:space="preserve">
Data de solicitação da vistoria.
</t>
        </r>
      </text>
    </comment>
    <comment ref="AG35" authorId="3" guid="{FEDADC71-7090-4DFF-A6B2-18D834FFA369}" shapeId="0" xr:uid="{00000000-0006-0000-0800-00000F000000}">
      <text>
        <r>
          <rPr>
            <b/>
            <i/>
            <sz val="9"/>
            <color indexed="81"/>
            <rFont val="Tahoma"/>
            <family val="2"/>
          </rPr>
          <t>anacristina.chagas:</t>
        </r>
        <r>
          <rPr>
            <sz val="9"/>
            <color indexed="81"/>
            <rFont val="Tahoma"/>
            <family val="2"/>
          </rPr>
          <t xml:space="preserve">
Data de solicitação da vistoria.
</t>
        </r>
      </text>
    </comment>
    <comment ref="AG38" authorId="1" guid="{03720683-7653-41F4-9953-8F0E93335DBA}" shapeId="0" xr:uid="{00000000-0006-0000-0800-000010000000}">
      <text>
        <r>
          <rPr>
            <sz val="9"/>
            <color indexed="81"/>
            <rFont val="Tahoma"/>
            <family val="2"/>
          </rPr>
          <t>sandra.queiroz:</t>
        </r>
        <r>
          <rPr>
            <sz val="9"/>
            <color indexed="81"/>
            <rFont val="Tahoma"/>
            <family val="2"/>
          </rPr>
          <t xml:space="preserve">
Quando for solicitar a 4ª parcela, verificar se o município resolveu pendências com o TCE
</t>
        </r>
      </text>
    </comment>
    <comment ref="AG48" authorId="3" guid="{73B24C78-78CA-4783-ADF3-C81B99353383}" shapeId="0" xr:uid="{00000000-0006-0000-0800-000011000000}">
      <text>
        <r>
          <rPr>
            <b/>
            <i/>
            <sz val="9"/>
            <color indexed="81"/>
            <rFont val="Tahoma"/>
            <family val="2"/>
          </rPr>
          <t>anacristina.chagas:</t>
        </r>
        <r>
          <rPr>
            <sz val="9"/>
            <color indexed="81"/>
            <rFont val="Tahoma"/>
            <family val="2"/>
          </rPr>
          <t xml:space="preserve">
Data de solicitação da vistoria.
</t>
        </r>
      </text>
    </comment>
    <comment ref="AG50" authorId="3" guid="{41E3DB25-5BC1-4749-8710-150E7EE3C4ED}" shapeId="0" xr:uid="{00000000-0006-0000-0800-000012000000}">
      <text>
        <r>
          <rPr>
            <b/>
            <i/>
            <sz val="9"/>
            <color indexed="81"/>
            <rFont val="Tahoma"/>
            <family val="2"/>
          </rPr>
          <t>anacristina.chagas:</t>
        </r>
        <r>
          <rPr>
            <sz val="9"/>
            <color indexed="81"/>
            <rFont val="Tahoma"/>
            <family val="2"/>
          </rPr>
          <t xml:space="preserve">
Data de solicitação da vistoria.
</t>
        </r>
      </text>
    </comment>
    <comment ref="AG51" authorId="3" guid="{D2DDA672-7D90-4C14-BEB7-83BF44EEF4AE}" shapeId="0" xr:uid="{00000000-0006-0000-0800-000013000000}">
      <text>
        <r>
          <rPr>
            <b/>
            <i/>
            <sz val="9"/>
            <color indexed="81"/>
            <rFont val="Tahoma"/>
            <family val="2"/>
          </rPr>
          <t>anacristina.chagas:</t>
        </r>
        <r>
          <rPr>
            <sz val="9"/>
            <color indexed="81"/>
            <rFont val="Tahoma"/>
            <family val="2"/>
          </rPr>
          <t xml:space="preserve">
Data de solicitação da vistoria.
</t>
        </r>
      </text>
    </comment>
    <comment ref="AG61" authorId="4" guid="{2EA7A4E7-45FD-47AF-A57B-744200793EC3}" shapeId="0" xr:uid="{00000000-0006-0000-0800-000014000000}">
      <text>
        <r>
          <rPr>
            <b/>
            <sz val="9"/>
            <color indexed="81"/>
            <rFont val="Tahoma"/>
            <family val="2"/>
          </rPr>
          <t>melina.vasconcelos:</t>
        </r>
        <r>
          <rPr>
            <sz val="9"/>
            <color indexed="81"/>
            <rFont val="Tahoma"/>
            <family val="2"/>
          </rPr>
          <t xml:space="preserve">
Data anterior: 25/07/2016
</t>
        </r>
        <r>
          <rPr>
            <b/>
            <sz val="9"/>
            <color indexed="81"/>
            <rFont val="Tahoma"/>
            <family val="2"/>
          </rPr>
          <t>Humberto.carbonell:</t>
        </r>
        <r>
          <rPr>
            <sz val="9"/>
            <color indexed="81"/>
            <rFont val="Tahoma"/>
            <family val="2"/>
          </rPr>
          <t xml:space="preserve">
Data anterior 12/05/2017
</t>
        </r>
      </text>
    </comment>
    <comment ref="Y64" authorId="6" guid="{40B1D89E-F8DF-4E29-A657-B8553A86D4FD}" shapeId="0" xr:uid="{00000000-0006-0000-0800-000015000000}">
      <text>
        <r>
          <rPr>
            <b/>
            <i/>
            <sz val="9"/>
            <color indexed="81"/>
            <rFont val="Tahoma"/>
            <family val="2"/>
          </rPr>
          <t>roberta.paiva:</t>
        </r>
        <r>
          <rPr>
            <sz val="9"/>
            <color indexed="81"/>
            <rFont val="Tahoma"/>
            <family val="2"/>
          </rPr>
          <t xml:space="preserve">
Data da solicitação da vistoria de 60%.
</t>
        </r>
      </text>
    </comment>
    <comment ref="Y65" authorId="6" guid="{B653E797-A9A1-4437-A8EF-280FEE8FD1C1}" shapeId="0" xr:uid="{00000000-0006-0000-0800-000016000000}">
      <text>
        <r>
          <rPr>
            <b/>
            <i/>
            <sz val="9"/>
            <color indexed="81"/>
            <rFont val="Tahoma"/>
            <family val="2"/>
          </rPr>
          <t>roberta.paiva:</t>
        </r>
        <r>
          <rPr>
            <sz val="9"/>
            <color indexed="81"/>
            <rFont val="Tahoma"/>
            <family val="2"/>
          </rPr>
          <t xml:space="preserve">
Data da solicitação da vistoria de 60%.
</t>
        </r>
      </text>
    </comment>
    <comment ref="AG76" authorId="6" guid="{4533BE57-B503-448D-8E58-8C2A33D59F21}" shapeId="0" xr:uid="{00000000-0006-0000-0800-000017000000}">
      <text>
        <r>
          <rPr>
            <b/>
            <sz val="9"/>
            <color indexed="81"/>
            <rFont val="Tahoma"/>
            <family val="2"/>
          </rPr>
          <t>roberta.paiva:</t>
        </r>
        <r>
          <rPr>
            <sz val="9"/>
            <color indexed="81"/>
            <rFont val="Tahoma"/>
            <family val="2"/>
          </rPr>
          <t xml:space="preserve">
Primeira solicitação em 14/02/2019, mas vistoria da CEHAB deu 60%.
</t>
        </r>
      </text>
    </comment>
    <comment ref="Y81" authorId="5" guid="{2D892050-9DBC-4AD1-B215-78F184DE3F96}" shapeId="0" xr:uid="{00000000-0006-0000-0800-000018000000}">
      <text>
        <r>
          <rPr>
            <sz val="9"/>
            <color indexed="81"/>
            <rFont val="Tahoma"/>
            <family val="2"/>
          </rPr>
          <t>Humberto.carbonell:</t>
        </r>
        <r>
          <rPr>
            <sz val="9"/>
            <color indexed="81"/>
            <rFont val="Tahoma"/>
            <family val="2"/>
          </rPr>
          <t xml:space="preserve">
Solicitação de vistoria para atender a inconsistências nos BMs
</t>
        </r>
        <r>
          <rPr>
            <sz val="9"/>
            <color indexed="81"/>
            <rFont val="Tahoma"/>
            <family val="2"/>
          </rPr>
          <t>Humberto.carbonell:</t>
        </r>
        <r>
          <rPr>
            <sz val="9"/>
            <color indexed="81"/>
            <rFont val="Tahoma"/>
            <family val="2"/>
          </rPr>
          <t xml:space="preserve">
Solicitação anterior em 21/12/2015
</t>
        </r>
      </text>
    </comment>
    <comment ref="AG81" authorId="5" guid="{D22F2752-7604-4466-8F21-FD391CE92AD8}" shapeId="0" xr:uid="{00000000-0006-0000-0800-000019000000}">
      <text>
        <r>
          <rPr>
            <b/>
            <sz val="9"/>
            <color indexed="81"/>
            <rFont val="Tahoma"/>
            <family val="2"/>
          </rPr>
          <t>Humberto.carbonell:</t>
        </r>
        <r>
          <rPr>
            <sz val="9"/>
            <color indexed="81"/>
            <rFont val="Tahoma"/>
            <family val="2"/>
          </rPr>
          <t xml:space="preserve">
Nova solicitação de vistoria em 13/11/2018 - (Vistoria anterior com qualidade ruim)
</t>
        </r>
      </text>
    </comment>
    <comment ref="Y82" authorId="5" guid="{A0F11226-58BB-468E-A453-C0444D775CAE}" shapeId="0" xr:uid="{00000000-0006-0000-0800-00001A000000}">
      <text>
        <r>
          <rPr>
            <sz val="9"/>
            <color indexed="81"/>
            <rFont val="Tahoma"/>
            <family val="2"/>
          </rPr>
          <t xml:space="preserve">Humberto.carbonell:
Solicitação de vistoria para atender a inconsistência no BM
Humberto.carbonell:
Solicitação anterior em 21/12/2015
Humberto.carbonell:
CEHAB informa que o município não atingiu 60% em 12/05/2016Humberto.carbonell:
Nova vistoria solicitada em 25/04/2017 devido a inconsistências verificadas no relatório fotográfico e na vistoria encaminhada pela CEHAB
</t>
        </r>
        <r>
          <rPr>
            <b/>
            <sz val="9"/>
            <color indexed="81"/>
            <rFont val="Tahoma"/>
            <family val="2"/>
          </rPr>
          <t>Humberto.carbonell:</t>
        </r>
        <r>
          <rPr>
            <sz val="9"/>
            <color indexed="81"/>
            <rFont val="Tahoma"/>
            <family val="2"/>
          </rPr>
          <t xml:space="preserve">
Nova vistoria solicitada em 23/08/2017
</t>
        </r>
      </text>
    </comment>
    <comment ref="Z82" authorId="5" guid="{7DD422B5-E3E4-43EA-9F8F-BF7D9719093F}" shapeId="0" xr:uid="{00000000-0006-0000-0800-00001B000000}">
      <text>
        <r>
          <rPr>
            <b/>
            <sz val="9"/>
            <color indexed="81"/>
            <rFont val="Tahoma"/>
            <family val="2"/>
          </rPr>
          <t>Humberto.carbonell:</t>
        </r>
        <r>
          <rPr>
            <sz val="9"/>
            <color indexed="81"/>
            <rFont val="Tahoma"/>
            <family val="2"/>
          </rPr>
          <t xml:space="preserve">
Vistoria encaminhada pela CEHAB contendo inconsistências no relatório fotográfico em na vistoria. Pagamento enviado em 18/08/2016 cancelado
</t>
        </r>
        <r>
          <rPr>
            <b/>
            <sz val="9"/>
            <color indexed="81"/>
            <rFont val="Tahoma"/>
            <family val="2"/>
          </rPr>
          <t>Humberto.carbonell:</t>
        </r>
        <r>
          <rPr>
            <sz val="9"/>
            <color indexed="81"/>
            <rFont val="Tahoma"/>
            <family val="2"/>
          </rPr>
          <t xml:space="preserve">
Nova vistoria solicitada</t>
        </r>
        <r>
          <rPr>
            <b/>
            <sz val="9"/>
            <color indexed="81"/>
            <rFont val="Tahoma"/>
            <family val="2"/>
          </rPr>
          <t>Humberto.carbonell:</t>
        </r>
        <r>
          <rPr>
            <sz val="9"/>
            <color indexed="81"/>
            <rFont val="Tahoma"/>
            <family val="2"/>
          </rPr>
          <t xml:space="preserve">
Vistoria atestando qualidade baixa da obra, não gerando o pagamento da 3º parcela encaminhda pela CEHAB à SEPLAG em 11/07/2017. Aguardando nova vistoria
</t>
        </r>
        <r>
          <rPr>
            <b/>
            <sz val="9"/>
            <color indexed="81"/>
            <rFont val="Tahoma"/>
            <family val="2"/>
          </rPr>
          <t>Humberto.carbonell:</t>
        </r>
        <r>
          <rPr>
            <sz val="9"/>
            <color indexed="81"/>
            <rFont val="Tahoma"/>
            <family val="2"/>
          </rPr>
          <t xml:space="preserve">
Nova vistoria solicitada em 23/08/2017
</t>
        </r>
        <r>
          <rPr>
            <b/>
            <sz val="9"/>
            <color indexed="81"/>
            <rFont val="Tahoma"/>
            <family val="2"/>
          </rPr>
          <t>Humberto.carbonell:</t>
        </r>
        <r>
          <rPr>
            <sz val="9"/>
            <color indexed="81"/>
            <rFont val="Tahoma"/>
            <family val="2"/>
          </rPr>
          <t xml:space="preserve">
Vistoria OK - dia 11/10/2017
</t>
        </r>
      </text>
    </comment>
    <comment ref="AG87" authorId="1" guid="{EC32AEAA-13BA-4590-AE61-2B63A5A2E660}" shapeId="0" xr:uid="{00000000-0006-0000-0800-00001C000000}">
      <text>
        <r>
          <rPr>
            <sz val="9"/>
            <color indexed="81"/>
            <rFont val="Tahoma"/>
            <family val="2"/>
          </rPr>
          <t>sandra.queiroz:</t>
        </r>
        <r>
          <rPr>
            <sz val="9"/>
            <color indexed="81"/>
            <rFont val="Tahoma"/>
            <family val="2"/>
          </rPr>
          <t xml:space="preserve">
Enviou o Termo de Recebimento definitivo somente no dia 01/07/2016
</t>
        </r>
      </text>
    </comment>
    <comment ref="AC88" authorId="4" guid="{A96E3D8B-0147-4BF0-B6CD-BBA57D5B39D2}" shapeId="0" xr:uid="{00000000-0006-0000-0800-00001D000000}">
      <text>
        <r>
          <rPr>
            <b/>
            <sz val="9"/>
            <color indexed="81"/>
            <rFont val="Tahoma"/>
            <family val="2"/>
          </rPr>
          <t>melina.vasconcelos:</t>
        </r>
        <r>
          <rPr>
            <sz val="9"/>
            <color indexed="81"/>
            <rFont val="Tahoma"/>
            <family val="2"/>
          </rPr>
          <t xml:space="preserve">
Data correta: 14/08/2017
</t>
        </r>
      </text>
    </comment>
    <comment ref="Y90" authorId="6" guid="{A405EB94-3269-4E69-8A3D-20533329F766}" shapeId="0" xr:uid="{00000000-0006-0000-0800-00001E000000}">
      <text>
        <r>
          <rPr>
            <b/>
            <i/>
            <sz val="9"/>
            <color indexed="81"/>
            <rFont val="Tahoma"/>
            <family val="2"/>
          </rPr>
          <t>roberta.paiva:</t>
        </r>
        <r>
          <rPr>
            <sz val="9"/>
            <color indexed="81"/>
            <rFont val="Tahoma"/>
            <family val="2"/>
          </rPr>
          <t xml:space="preserve">
Data da solicitação da vistoria de 60%.
</t>
        </r>
      </text>
    </comment>
    <comment ref="T95" authorId="1" guid="{1E2C47F6-1EB7-40CB-994F-190B0B4711B3}" shapeId="0" xr:uid="{00000000-0006-0000-0800-00001F000000}">
      <text>
        <r>
          <rPr>
            <sz val="9"/>
            <color indexed="81"/>
            <rFont val="Tahoma"/>
            <family val="2"/>
          </rPr>
          <t>sandra.queiroz:</t>
        </r>
        <r>
          <rPr>
            <sz val="9"/>
            <color indexed="81"/>
            <rFont val="Tahoma"/>
            <family val="2"/>
          </rPr>
          <t xml:space="preserve">
O pagt da OB 180 foi lançado consta no e-fisco como se fosse pagt] da Construção do Mercado
</t>
        </r>
      </text>
    </comment>
    <comment ref="Y95" authorId="1" guid="{C0B987B3-5DEF-4258-96A5-D969CC7A6298}" shapeId="0" xr:uid="{00000000-0006-0000-0800-000020000000}">
      <text>
        <r>
          <rPr>
            <b/>
            <i/>
            <sz val="9"/>
            <color indexed="81"/>
            <rFont val="Tahoma"/>
            <family val="2"/>
          </rPr>
          <t>sandra.queiroz:</t>
        </r>
        <r>
          <rPr>
            <sz val="9"/>
            <color indexed="81"/>
            <rFont val="Tahoma"/>
            <family val="2"/>
          </rPr>
          <t xml:space="preserve">
Foi enviado para Sec. Finalística no dia 26/02/2016. Estava aguardando PTM reprogramado.
</t>
        </r>
      </text>
    </comment>
    <comment ref="AC98" authorId="4" guid="{F860EC5B-6B39-451A-822E-64BFDD3BA4E9}" shapeId="0" xr:uid="{00000000-0006-0000-0800-000021000000}">
      <text>
        <r>
          <rPr>
            <b/>
            <sz val="9"/>
            <color indexed="81"/>
            <rFont val="Tahoma"/>
            <family val="2"/>
          </rPr>
          <t>melina.vasconcelos:</t>
        </r>
        <r>
          <rPr>
            <sz val="9"/>
            <color indexed="81"/>
            <rFont val="Tahoma"/>
            <family val="2"/>
          </rPr>
          <t xml:space="preserve">
Data correta: 13/06/2016
</t>
        </r>
      </text>
    </comment>
    <comment ref="AC99" authorId="4" guid="{61E1F624-2DB3-4FD3-AC25-700B66C474F0}" shapeId="0" xr:uid="{00000000-0006-0000-0800-000022000000}">
      <text>
        <r>
          <rPr>
            <b/>
            <sz val="9"/>
            <color indexed="81"/>
            <rFont val="Tahoma"/>
            <family val="2"/>
          </rPr>
          <t>melina.vasconcelos:</t>
        </r>
        <r>
          <rPr>
            <sz val="9"/>
            <color indexed="81"/>
            <rFont val="Tahoma"/>
            <family val="2"/>
          </rPr>
          <t xml:space="preserve">
Data correta: 06/06/2016
</t>
        </r>
      </text>
    </comment>
    <comment ref="H101" authorId="7" guid="{2D107C21-EFEB-4C2E-8D2F-BB03B4807C8F}" shapeId="0" xr:uid="{00000000-0006-0000-0800-000023000000}">
      <text>
        <r>
          <rPr>
            <b/>
            <sz val="9"/>
            <color indexed="81"/>
            <rFont val="Segoe UI"/>
            <family val="2"/>
          </rPr>
          <t>humberto.carbonell:</t>
        </r>
        <r>
          <rPr>
            <sz val="9"/>
            <color indexed="81"/>
            <rFont val="Segoe UI"/>
            <family val="2"/>
          </rPr>
          <t xml:space="preserve">
Devolução de recursos</t>
        </r>
      </text>
    </comment>
    <comment ref="AG101" authorId="5" guid="{E0FB8ACE-7A09-495A-A05C-1879EA8434AC}" shapeId="0" xr:uid="{00000000-0006-0000-0800-000024000000}">
      <text>
        <r>
          <rPr>
            <b/>
            <sz val="9"/>
            <color indexed="81"/>
            <rFont val="Tahoma"/>
            <family val="2"/>
          </rPr>
          <t>Humberto.carbonell:</t>
        </r>
        <r>
          <rPr>
            <sz val="9"/>
            <color indexed="81"/>
            <rFont val="Tahoma"/>
            <family val="2"/>
          </rPr>
          <t xml:space="preserve">
Vistoria final solicitada com redução de metas. Não irá receber a quarta parcela
</t>
        </r>
      </text>
    </comment>
    <comment ref="Y102" authorId="6" guid="{D386BE6F-6246-4DAD-A079-4B60800ADBF0}" shapeId="0" xr:uid="{00000000-0006-0000-0800-000025000000}">
      <text>
        <r>
          <rPr>
            <b/>
            <i/>
            <sz val="9"/>
            <color indexed="81"/>
            <rFont val="Tahoma"/>
            <family val="2"/>
          </rPr>
          <t>roberta.paiva:</t>
        </r>
        <r>
          <rPr>
            <sz val="9"/>
            <color indexed="81"/>
            <rFont val="Tahoma"/>
            <family val="2"/>
          </rPr>
          <t xml:space="preserve">
Data da solicitação de vistoria de 60%.
</t>
        </r>
      </text>
    </comment>
    <comment ref="Y113" authorId="5" guid="{4AA630E4-077F-4E53-931F-921872F16277}" shapeId="0" xr:uid="{00000000-0006-0000-0800-000026000000}">
      <text>
        <r>
          <rPr>
            <b/>
            <sz val="9"/>
            <color indexed="81"/>
            <rFont val="Tahoma"/>
            <family val="2"/>
          </rPr>
          <t>Humberto.carbonell:</t>
        </r>
        <r>
          <rPr>
            <sz val="9"/>
            <color indexed="81"/>
            <rFont val="Tahoma"/>
            <family val="2"/>
          </rPr>
          <t xml:space="preserve">
Vistoria atestando a baixa qualidade da obra enviada ao município em 22/08/2017 . Município precisa tomar providências e solicitar nova vistoria
</t>
        </r>
        <r>
          <rPr>
            <b/>
            <sz val="9"/>
            <color indexed="81"/>
            <rFont val="Tahoma"/>
            <family val="2"/>
          </rPr>
          <t>Humberto.carbonell:</t>
        </r>
        <r>
          <rPr>
            <sz val="9"/>
            <color indexed="81"/>
            <rFont val="Tahoma"/>
            <family val="2"/>
          </rPr>
          <t xml:space="preserve">
Nova vistoria solicitada em 14/09/2017
</t>
        </r>
      </text>
    </comment>
    <comment ref="AG118" authorId="3" guid="{E9822D61-4DD5-4233-91AF-94F4A4F76D8F}" shapeId="0" xr:uid="{00000000-0006-0000-0800-000027000000}">
      <text>
        <r>
          <rPr>
            <b/>
            <i/>
            <sz val="9"/>
            <color indexed="81"/>
            <rFont val="Tahoma"/>
            <family val="2"/>
          </rPr>
          <t>anacristina.chagas:</t>
        </r>
        <r>
          <rPr>
            <sz val="9"/>
            <color indexed="81"/>
            <rFont val="Tahoma"/>
            <family val="2"/>
          </rPr>
          <t xml:space="preserve">
Data de solicitação da vistoria.
</t>
        </r>
      </text>
    </comment>
    <comment ref="AG119" authorId="3" guid="{42BA4D87-D04D-44E9-99C2-EF76C77CB94C}" shapeId="0" xr:uid="{00000000-0006-0000-0800-000028000000}">
      <text>
        <r>
          <rPr>
            <b/>
            <i/>
            <sz val="9"/>
            <color indexed="81"/>
            <rFont val="Tahoma"/>
            <family val="2"/>
          </rPr>
          <t>anacristina.chagas:</t>
        </r>
        <r>
          <rPr>
            <sz val="9"/>
            <color indexed="81"/>
            <rFont val="Tahoma"/>
            <family val="2"/>
          </rPr>
          <t xml:space="preserve">
Data de solicitação da vistoria.
</t>
        </r>
      </text>
    </comment>
    <comment ref="AG128" authorId="3" guid="{3EEDDF45-9123-452C-92A3-B212BA6B2FB7}" shapeId="0" xr:uid="{00000000-0006-0000-0800-000029000000}">
      <text>
        <r>
          <rPr>
            <b/>
            <i/>
            <sz val="9"/>
            <color indexed="81"/>
            <rFont val="Tahoma"/>
            <family val="2"/>
          </rPr>
          <t>anacristina.chagas:</t>
        </r>
        <r>
          <rPr>
            <sz val="9"/>
            <color indexed="81"/>
            <rFont val="Tahoma"/>
            <family val="2"/>
          </rPr>
          <t xml:space="preserve">
Data de solicitação da vistoria.
</t>
        </r>
      </text>
    </comment>
    <comment ref="AG137" authorId="3" guid="{AA95D82A-331B-4B56-AD19-87814E68FFE5}" shapeId="0" xr:uid="{00000000-0006-0000-0800-00002A000000}">
      <text>
        <r>
          <rPr>
            <b/>
            <i/>
            <sz val="9"/>
            <color indexed="81"/>
            <rFont val="Tahoma"/>
            <family val="2"/>
          </rPr>
          <t>anacristina.chagas:</t>
        </r>
        <r>
          <rPr>
            <sz val="9"/>
            <color indexed="81"/>
            <rFont val="Tahoma"/>
            <family val="2"/>
          </rPr>
          <t xml:space="preserve">
Data de solicitação da vistoria.
</t>
        </r>
      </text>
    </comment>
    <comment ref="AG138" authorId="3" guid="{BAFF1EDE-8833-4C40-B676-311C10549984}" shapeId="0" xr:uid="{00000000-0006-0000-0800-00002B000000}">
      <text>
        <r>
          <rPr>
            <b/>
            <i/>
            <sz val="9"/>
            <color indexed="81"/>
            <rFont val="Tahoma"/>
            <family val="2"/>
          </rPr>
          <t>anacristina.chagas:</t>
        </r>
        <r>
          <rPr>
            <sz val="9"/>
            <color indexed="81"/>
            <rFont val="Tahoma"/>
            <family val="2"/>
          </rPr>
          <t xml:space="preserve">
Data de solicitação da vistoria.
</t>
        </r>
      </text>
    </comment>
    <comment ref="AG139" authorId="3" guid="{0C6ADA04-5FE6-4382-93C1-1250EDCB8B25}" shapeId="0" xr:uid="{00000000-0006-0000-0800-00002C000000}">
      <text>
        <r>
          <rPr>
            <b/>
            <i/>
            <sz val="9"/>
            <color indexed="81"/>
            <rFont val="Tahoma"/>
            <family val="2"/>
          </rPr>
          <t>anacristina.chagas:</t>
        </r>
        <r>
          <rPr>
            <sz val="9"/>
            <color indexed="81"/>
            <rFont val="Tahoma"/>
            <family val="2"/>
          </rPr>
          <t xml:space="preserve">
Data de solicitação da vistoria.
</t>
        </r>
      </text>
    </comment>
    <comment ref="AG140" authorId="3" guid="{67CBB643-6CF4-431B-BCCF-340DF21916F1}" shapeId="0" xr:uid="{00000000-0006-0000-0800-00002D000000}">
      <text>
        <r>
          <rPr>
            <b/>
            <i/>
            <sz val="9"/>
            <color indexed="81"/>
            <rFont val="Tahoma"/>
            <family val="2"/>
          </rPr>
          <t>anacristina.chagas:</t>
        </r>
        <r>
          <rPr>
            <sz val="9"/>
            <color indexed="81"/>
            <rFont val="Tahoma"/>
            <family val="2"/>
          </rPr>
          <t xml:space="preserve">
Data de solicitação da vistoria.
</t>
        </r>
      </text>
    </comment>
    <comment ref="AG141" authorId="3" guid="{5464BC7E-5724-43CF-9FBB-9BB2591490E9}" shapeId="0" xr:uid="{00000000-0006-0000-0800-00002E000000}">
      <text>
        <r>
          <rPr>
            <b/>
            <i/>
            <sz val="9"/>
            <color indexed="81"/>
            <rFont val="Tahoma"/>
            <family val="2"/>
          </rPr>
          <t>anacristina.chagas:</t>
        </r>
        <r>
          <rPr>
            <sz val="9"/>
            <color indexed="81"/>
            <rFont val="Tahoma"/>
            <family val="2"/>
          </rPr>
          <t xml:space="preserve">
Data de solicitação da vistoria.
</t>
        </r>
      </text>
    </comment>
    <comment ref="AH148" authorId="0" guid="{CC0E9C01-636C-47D6-AC3C-0B38DA42BF2B}" shapeId="0" xr:uid="{00000000-0006-0000-0800-00002F000000}">
      <text>
        <r>
          <rPr>
            <b/>
            <sz val="9"/>
            <color indexed="81"/>
            <rFont val="Tahoma"/>
            <family val="2"/>
          </rPr>
          <t>ricardo.pansera:</t>
        </r>
        <r>
          <rPr>
            <sz val="9"/>
            <color indexed="81"/>
            <rFont val="Tahoma"/>
            <family val="2"/>
          </rPr>
          <t xml:space="preserve">
VERIFICAR SITUAÇÃO DE PAGAMENTO. DESCONTAR VALOR A MAIOR DO PTM PAVIMENTAÇÃO.
</t>
        </r>
        <r>
          <rPr>
            <b/>
            <sz val="9"/>
            <color indexed="81"/>
            <rFont val="Tahoma"/>
            <family val="2"/>
          </rPr>
          <t>ricardo.pansera:</t>
        </r>
        <r>
          <rPr>
            <sz val="9"/>
            <color indexed="81"/>
            <rFont val="Tahoma"/>
            <family val="2"/>
          </rPr>
          <t xml:space="preserve">
Valor correto: R$112.295,39
</t>
        </r>
      </text>
    </comment>
    <comment ref="AH149" authorId="0" guid="{B873B346-192E-4695-AC8B-D49143B3932F}" shapeId="0" xr:uid="{00000000-0006-0000-0800-000030000000}">
      <text>
        <r>
          <rPr>
            <b/>
            <sz val="9"/>
            <color indexed="81"/>
            <rFont val="Tahoma"/>
            <family val="2"/>
          </rPr>
          <t>ricardo.pansera:</t>
        </r>
        <r>
          <rPr>
            <sz val="9"/>
            <color indexed="81"/>
            <rFont val="Tahoma"/>
            <family val="2"/>
          </rPr>
          <t xml:space="preserve">
VERIFICAR SALDO PAGO TOTAL. RECURSO JÁ PAGO A MAIS.
</t>
        </r>
        <r>
          <rPr>
            <b/>
            <sz val="9"/>
            <color indexed="81"/>
            <rFont val="Tahoma"/>
            <family val="2"/>
          </rPr>
          <t>ricardo.pansera:</t>
        </r>
        <r>
          <rPr>
            <sz val="9"/>
            <color indexed="81"/>
            <rFont val="Tahoma"/>
            <family val="2"/>
          </rPr>
          <t xml:space="preserve">
20/04/2018 - VISTORIA 100% OK, PORÉM NÃO ENVIADO PARA PGTO. AGUARDANDO FINALIZAÇÃO DO OUTRO PTM.
PARA AJUSTES NO PGTO FINAL.
</t>
        </r>
        <r>
          <rPr>
            <b/>
            <sz val="9"/>
            <color indexed="81"/>
            <rFont val="Tahoma"/>
            <family val="2"/>
          </rPr>
          <t>ricardo.pansera:</t>
        </r>
        <r>
          <rPr>
            <sz val="9"/>
            <color indexed="81"/>
            <rFont val="Tahoma"/>
            <family val="2"/>
          </rPr>
          <t xml:space="preserve">
UMA VEZ QUE ESSE PTM JÁ RECEBEU RECURSOS A MAIS.
</t>
        </r>
        <r>
          <rPr>
            <b/>
            <sz val="9"/>
            <color indexed="81"/>
            <rFont val="Tahoma"/>
            <family val="2"/>
          </rPr>
          <t xml:space="preserve">ricardo.pansera:
</t>
        </r>
        <r>
          <rPr>
            <sz val="9"/>
            <color indexed="81"/>
            <rFont val="Tahoma"/>
            <family val="2"/>
          </rPr>
          <t xml:space="preserve">OFÍCIO 068/2018 ESCLARECENDO A SITUAÇÃO DOS RECURSOS. HOUVE TRANSFERÊNCIA DE RECURSOS DO PTM PAVIMENTAÇÃO PARA PÁTIO DE EVENTOS EM 11/12/2015. ENVIADO PARA PAGAMENTO DO SALDO RESTANTE.
</t>
        </r>
      </text>
    </comment>
    <comment ref="AG158" authorId="3" guid="{47C38F3F-E33F-45D6-9468-89E5B2B36183}" shapeId="0" xr:uid="{00000000-0006-0000-0800-000031000000}">
      <text>
        <r>
          <rPr>
            <b/>
            <i/>
            <sz val="9"/>
            <color indexed="81"/>
            <rFont val="Tahoma"/>
            <family val="2"/>
          </rPr>
          <t>anacristina.chagas:</t>
        </r>
        <r>
          <rPr>
            <sz val="9"/>
            <color indexed="81"/>
            <rFont val="Tahoma"/>
            <family val="2"/>
          </rPr>
          <t xml:space="preserve">
Data de solicitação da vistoria.
</t>
        </r>
      </text>
    </comment>
    <comment ref="AG159" authorId="3" guid="{ECFEA110-DE11-405B-AF05-43C7C0ECBFC7}" shapeId="0" xr:uid="{00000000-0006-0000-0800-000032000000}">
      <text>
        <r>
          <rPr>
            <b/>
            <i/>
            <sz val="9"/>
            <color indexed="81"/>
            <rFont val="Tahoma"/>
            <family val="2"/>
          </rPr>
          <t>anacristina.chagas:</t>
        </r>
        <r>
          <rPr>
            <sz val="9"/>
            <color indexed="81"/>
            <rFont val="Tahoma"/>
            <family val="2"/>
          </rPr>
          <t xml:space="preserve">
Data de solicitação da vistoria.
</t>
        </r>
      </text>
    </comment>
    <comment ref="AG160" authorId="3" guid="{2DB6639E-09DF-4614-BA68-4149D829F449}" shapeId="0" xr:uid="{00000000-0006-0000-0800-000033000000}">
      <text>
        <r>
          <rPr>
            <b/>
            <i/>
            <sz val="9"/>
            <color indexed="81"/>
            <rFont val="Tahoma"/>
            <family val="2"/>
          </rPr>
          <t>anacristina.chagas:</t>
        </r>
        <r>
          <rPr>
            <sz val="9"/>
            <color indexed="81"/>
            <rFont val="Tahoma"/>
            <family val="2"/>
          </rPr>
          <t xml:space="preserve">
Data de solicitação da vistoria.
</t>
        </r>
      </text>
    </comment>
    <comment ref="AG161" authorId="3" guid="{E9A89760-022B-4ADD-8D4A-E5A61F05830E}" shapeId="0" xr:uid="{00000000-0006-0000-0800-000034000000}">
      <text>
        <r>
          <rPr>
            <b/>
            <i/>
            <sz val="9"/>
            <color indexed="81"/>
            <rFont val="Tahoma"/>
            <family val="2"/>
          </rPr>
          <t>anacristina.chagas:</t>
        </r>
        <r>
          <rPr>
            <sz val="9"/>
            <color indexed="81"/>
            <rFont val="Tahoma"/>
            <family val="2"/>
          </rPr>
          <t xml:space="preserve">
Data de solicitação da vistoria.
</t>
        </r>
      </text>
    </comment>
    <comment ref="AG162" authorId="3" guid="{BD50DFF5-9324-44D2-B507-26D4C479DC2E}" shapeId="0" xr:uid="{00000000-0006-0000-0800-000035000000}">
      <text>
        <r>
          <rPr>
            <b/>
            <i/>
            <sz val="9"/>
            <color indexed="81"/>
            <rFont val="Tahoma"/>
            <family val="2"/>
          </rPr>
          <t>anacristina.chagas:</t>
        </r>
        <r>
          <rPr>
            <sz val="9"/>
            <color indexed="81"/>
            <rFont val="Tahoma"/>
            <family val="2"/>
          </rPr>
          <t xml:space="preserve">
Data de solicitação da vistoria.
</t>
        </r>
      </text>
    </comment>
    <comment ref="Y164" authorId="6" guid="{7E467CA4-903E-46C2-90D9-8DF0C73CF2D2}" shapeId="0" xr:uid="{00000000-0006-0000-0800-000036000000}">
      <text>
        <r>
          <rPr>
            <b/>
            <i/>
            <sz val="9"/>
            <color indexed="81"/>
            <rFont val="Tahoma"/>
            <family val="2"/>
          </rPr>
          <t>roberta.paiva:</t>
        </r>
        <r>
          <rPr>
            <sz val="9"/>
            <color indexed="81"/>
            <rFont val="Tahoma"/>
            <family val="2"/>
          </rPr>
          <t xml:space="preserve">
Data de solicitação da vistoria de 60%.
</t>
        </r>
      </text>
    </comment>
    <comment ref="Y165" authorId="6" guid="{2F281327-9AF7-4CD6-89E9-8623395251E8}" shapeId="0" xr:uid="{00000000-0006-0000-0800-000037000000}">
      <text>
        <r>
          <rPr>
            <b/>
            <i/>
            <sz val="9"/>
            <color indexed="81"/>
            <rFont val="Tahoma"/>
            <family val="2"/>
          </rPr>
          <t>roberta.paiva:</t>
        </r>
        <r>
          <rPr>
            <sz val="9"/>
            <color indexed="81"/>
            <rFont val="Tahoma"/>
            <family val="2"/>
          </rPr>
          <t xml:space="preserve">
Data de solicitação da vistoria de 60%.
</t>
        </r>
      </text>
    </comment>
    <comment ref="Y166" authorId="6" guid="{453BAD84-94D3-4749-8A7C-DBFCE8ADE3F9}" shapeId="0" xr:uid="{00000000-0006-0000-0800-000038000000}">
      <text>
        <r>
          <rPr>
            <b/>
            <i/>
            <sz val="9"/>
            <color indexed="81"/>
            <rFont val="Tahoma"/>
            <family val="2"/>
          </rPr>
          <t>roberta.paiva:</t>
        </r>
        <r>
          <rPr>
            <sz val="9"/>
            <color indexed="81"/>
            <rFont val="Tahoma"/>
            <family val="2"/>
          </rPr>
          <t xml:space="preserve">
Data de solicitação da vistoria de 60%.
</t>
        </r>
      </text>
    </comment>
    <comment ref="R167" authorId="5" guid="{E489AAC4-7C51-4D7A-8CFA-16DC2D0DED1D}" shapeId="0" xr:uid="{00000000-0006-0000-0800-000039000000}">
      <text>
        <r>
          <rPr>
            <b/>
            <i/>
            <sz val="9"/>
            <color indexed="81"/>
            <rFont val="Tahoma"/>
            <family val="2"/>
          </rPr>
          <t>Humberto.carbonell:</t>
        </r>
        <r>
          <rPr>
            <sz val="9"/>
            <color indexed="81"/>
            <rFont val="Tahoma"/>
            <family val="2"/>
          </rPr>
          <t xml:space="preserve">
Data ficticia</t>
        </r>
      </text>
    </comment>
    <comment ref="AG169" authorId="6" guid="{236FA1CF-432B-493F-AF4E-AD18FC0E0DD3}" shapeId="0" xr:uid="{00000000-0006-0000-0800-00003A000000}">
      <text>
        <r>
          <rPr>
            <b/>
            <sz val="9"/>
            <color indexed="81"/>
            <rFont val="Tahoma"/>
            <family val="2"/>
          </rPr>
          <t>roberta.paiva:</t>
        </r>
        <r>
          <rPr>
            <sz val="9"/>
            <color indexed="81"/>
            <rFont val="Tahoma"/>
            <family val="2"/>
          </rPr>
          <t xml:space="preserve">
Município solicitou primeira vistoria de 100% em 30/12/2016. Porém estava com inconsistências no BM. Novo BM foi enviado para CEHAB em 14/09/2018.
</t>
        </r>
      </text>
    </comment>
    <comment ref="Y175" authorId="6" guid="{AA70C9EB-A120-43D5-8AE0-8794A7BDEAE9}" shapeId="0" xr:uid="{00000000-0006-0000-0800-00003B000000}">
      <text>
        <r>
          <rPr>
            <b/>
            <i/>
            <sz val="9"/>
            <color indexed="81"/>
            <rFont val="Tahoma"/>
            <family val="2"/>
          </rPr>
          <t>roberta.paiva:</t>
        </r>
        <r>
          <rPr>
            <sz val="9"/>
            <color indexed="81"/>
            <rFont val="Tahoma"/>
            <family val="2"/>
          </rPr>
          <t xml:space="preserve">
Data da solicitação da vistoria de 100%.
</t>
        </r>
      </text>
    </comment>
    <comment ref="AG175" authorId="6" guid="{DB2CB7C4-27C2-41C6-864E-279989A88737}" shapeId="0" xr:uid="{00000000-0006-0000-0800-00003C000000}">
      <text>
        <r>
          <rPr>
            <b/>
            <i/>
            <sz val="9"/>
            <color indexed="81"/>
            <rFont val="Tahoma"/>
            <family val="2"/>
          </rPr>
          <t>roberta.paiva:</t>
        </r>
        <r>
          <rPr>
            <sz val="9"/>
            <color indexed="81"/>
            <rFont val="Tahoma"/>
            <family val="2"/>
          </rPr>
          <t xml:space="preserve">
Data da solicitação da vistoria de 100%.
</t>
        </r>
      </text>
    </comment>
    <comment ref="Y180" authorId="5" guid="{1C1C9DC9-BE81-430B-A7DB-92A9452087C5}" shapeId="0" xr:uid="{00000000-0006-0000-0800-00003D000000}">
      <text>
        <r>
          <rPr>
            <sz val="9"/>
            <color indexed="81"/>
            <rFont val="Tahoma"/>
            <family val="2"/>
          </rPr>
          <t>Humberto.carbonell:</t>
        </r>
        <r>
          <rPr>
            <sz val="9"/>
            <color indexed="81"/>
            <rFont val="Tahoma"/>
            <family val="2"/>
          </rPr>
          <t xml:space="preserve">
Recebido 06/09 rd de Andrea Chaves. Não estava preenchido
</t>
        </r>
      </text>
    </comment>
    <comment ref="Y181" authorId="5" guid="{48F08614-A119-49E5-8E76-6E4F7AD60BA2}" shapeId="0" xr:uid="{00000000-0006-0000-0800-00003E000000}">
      <text>
        <r>
          <rPr>
            <sz val="9"/>
            <color indexed="81"/>
            <rFont val="Tahoma"/>
            <family val="2"/>
          </rPr>
          <t>Humberto.carbonell:</t>
        </r>
        <r>
          <rPr>
            <sz val="9"/>
            <color indexed="81"/>
            <rFont val="Tahoma"/>
            <family val="2"/>
          </rPr>
          <t xml:space="preserve">
Recebido em 06/09/2016  de Andréa Chaves. Não estava preenchido
</t>
        </r>
      </text>
    </comment>
    <comment ref="Y182" authorId="5" guid="{F9A29B69-0124-4572-A66D-7B61672AAE8C}" shapeId="0" xr:uid="{00000000-0006-0000-0800-00003F000000}">
      <text>
        <r>
          <rPr>
            <sz val="9"/>
            <color indexed="81"/>
            <rFont val="Tahoma"/>
            <family val="2"/>
          </rPr>
          <t>Humberto.carbonell:</t>
        </r>
        <r>
          <rPr>
            <sz val="9"/>
            <color indexed="81"/>
            <rFont val="Tahoma"/>
            <family val="2"/>
          </rPr>
          <t xml:space="preserve">
Recebido em 06/09/2016 de Andréa Chaves. Não estava preenchido
</t>
        </r>
      </text>
    </comment>
    <comment ref="AC183" authorId="4" guid="{BC75B353-E8A4-4795-BF33-5501B833287B}" shapeId="0" xr:uid="{00000000-0006-0000-0800-000040000000}">
      <text>
        <r>
          <rPr>
            <b/>
            <sz val="9"/>
            <color indexed="81"/>
            <rFont val="Tahoma"/>
            <family val="2"/>
          </rPr>
          <t>melina.vasconcelos:</t>
        </r>
        <r>
          <rPr>
            <sz val="9"/>
            <color indexed="81"/>
            <rFont val="Tahoma"/>
            <family val="2"/>
          </rPr>
          <t xml:space="preserve">
Data correta: 28/06/2016
</t>
        </r>
      </text>
    </comment>
    <comment ref="AG187" authorId="1" guid="{B03BCEA8-063F-4FE7-81D5-F7996975E65B}" shapeId="0" xr:uid="{00000000-0006-0000-0800-000041000000}">
      <text>
        <r>
          <rPr>
            <b/>
            <sz val="9"/>
            <color indexed="81"/>
            <rFont val="Tahoma"/>
            <family val="2"/>
          </rPr>
          <t>sandra.queiroz:</t>
        </r>
        <r>
          <rPr>
            <sz val="9"/>
            <color indexed="81"/>
            <rFont val="Tahoma"/>
            <family val="2"/>
          </rPr>
          <t xml:space="preserve">
Município protocolou 1ª solicitação em junho mas não trouxe toda a documentação necessária
</t>
        </r>
      </text>
    </comment>
    <comment ref="Y194" authorId="1" guid="{5FC20CB8-3200-4F77-92FA-1B2392935511}" shapeId="0" xr:uid="{00000000-0006-0000-0800-000042000000}">
      <text>
        <r>
          <rPr>
            <b/>
            <sz val="9"/>
            <color indexed="81"/>
            <rFont val="Tahoma"/>
            <family val="2"/>
          </rPr>
          <t>sandra.queiroz:</t>
        </r>
        <r>
          <rPr>
            <sz val="9"/>
            <color indexed="81"/>
            <rFont val="Tahoma"/>
            <family val="2"/>
          </rPr>
          <t xml:space="preserve">
Enviou documentação faltando Relatório fotográfico
</t>
        </r>
      </text>
    </comment>
    <comment ref="AH196" authorId="3" guid="{5C5385AB-D4B1-40A6-89CF-282CDF2A22A0}" shapeId="0" xr:uid="{00000000-0006-0000-0800-000043000000}">
      <text>
        <r>
          <rPr>
            <sz val="9"/>
            <color indexed="81"/>
            <rFont val="Tahoma"/>
            <family val="2"/>
          </rPr>
          <t>anacristina.chagas:</t>
        </r>
        <r>
          <rPr>
            <sz val="9"/>
            <color indexed="81"/>
            <rFont val="Tahoma"/>
            <family val="2"/>
          </rPr>
          <t xml:space="preserve">
Pagto suspenso, conforme solicitação da CEHAB, email 21/03/2016. Problema na vistoria.
</t>
        </r>
        <r>
          <rPr>
            <sz val="9"/>
            <color indexed="81"/>
            <rFont val="Tahoma"/>
            <family val="2"/>
          </rPr>
          <t xml:space="preserve">
</t>
        </r>
      </text>
    </comment>
    <comment ref="AI196" authorId="8" guid="{CED48FAB-D447-4BFF-B676-006552220181}" shapeId="0" xr:uid="{00000000-0006-0000-0800-000044000000}">
      <text>
        <r>
          <rPr>
            <sz val="9"/>
            <color indexed="81"/>
            <rFont val="Tahoma"/>
            <family val="2"/>
          </rPr>
          <t>andrea.karla:</t>
        </r>
        <r>
          <rPr>
            <sz val="9"/>
            <color indexed="81"/>
            <rFont val="Tahoma"/>
            <family val="2"/>
          </rPr>
          <t xml:space="preserve">
OFÍCIO Nº 309/2016 - GDM/DPP/CEHAB - LIBERAÇÃO DO PAGAMENTO DA 4º PARCELA
</t>
        </r>
      </text>
    </comment>
    <comment ref="H200" authorId="3" guid="{3180C60D-640E-4CE1-9914-C6F340E3C3E2}" shapeId="0" xr:uid="{00000000-0006-0000-0800-000045000000}">
      <text>
        <r>
          <rPr>
            <b/>
            <sz val="9"/>
            <color indexed="81"/>
            <rFont val="Segoe UI"/>
            <family val="2"/>
          </rPr>
          <t>anacristina.chagas:</t>
        </r>
        <r>
          <rPr>
            <sz val="9"/>
            <color indexed="81"/>
            <rFont val="Segoe UI"/>
            <family val="2"/>
          </rPr>
          <t xml:space="preserve">
Devolução de valor
</t>
        </r>
      </text>
    </comment>
    <comment ref="AH201" authorId="5" guid="{B2200C0D-C9B5-4AF6-AD36-0B6D2640D495}" shapeId="0" xr:uid="{00000000-0006-0000-0800-000046000000}">
      <text>
        <r>
          <rPr>
            <b/>
            <sz val="9"/>
            <color indexed="81"/>
            <rFont val="Tahoma"/>
            <family val="2"/>
          </rPr>
          <t>Humberto.carbonell:</t>
        </r>
        <r>
          <rPr>
            <sz val="9"/>
            <color indexed="81"/>
            <rFont val="Tahoma"/>
            <family val="2"/>
          </rPr>
          <t xml:space="preserve">
Nova data, pois foi reprogramado : 28/06/2018
</t>
        </r>
      </text>
    </comment>
    <comment ref="AG206" authorId="5" guid="{11846DA5-9312-414D-A0CC-D342734A0E90}" shapeId="0" xr:uid="{00000000-0006-0000-0800-000047000000}">
      <text>
        <r>
          <rPr>
            <sz val="9"/>
            <color indexed="81"/>
            <rFont val="Tahoma"/>
            <family val="2"/>
          </rPr>
          <t>Humberto.carbonell:</t>
        </r>
        <r>
          <rPr>
            <sz val="9"/>
            <color indexed="81"/>
            <rFont val="Tahoma"/>
            <family val="2"/>
          </rPr>
          <t xml:space="preserve">
Enviado com  atraso, pois os docs foram remetidos à  sec. de educação por engano
</t>
        </r>
      </text>
    </comment>
    <comment ref="AG217" authorId="1" guid="{DB758DE3-3CE5-43FC-BCE7-BC84120CF086}" shapeId="0" xr:uid="{00000000-0006-0000-0800-000048000000}">
      <text>
        <r>
          <rPr>
            <b/>
            <sz val="9"/>
            <color indexed="81"/>
            <rFont val="Tahoma"/>
            <family val="2"/>
          </rPr>
          <t>sandra.queiroz:</t>
        </r>
        <r>
          <rPr>
            <sz val="9"/>
            <color indexed="81"/>
            <rFont val="Tahoma"/>
            <family val="2"/>
          </rPr>
          <t xml:space="preserve">
Município protocolou solicitação dia 24/01/2019 mas enviou o Termo de Recebimento Definitivo apenas no dia 11/02/2019
</t>
        </r>
      </text>
    </comment>
    <comment ref="AC220" authorId="4" guid="{D62116E7-FD05-459F-9AED-1927FC22E370}" shapeId="0" xr:uid="{00000000-0006-0000-0800-000049000000}">
      <text>
        <r>
          <rPr>
            <b/>
            <sz val="9"/>
            <color indexed="81"/>
            <rFont val="Tahoma"/>
            <family val="2"/>
          </rPr>
          <t>melina.vasconcelos:</t>
        </r>
        <r>
          <rPr>
            <sz val="9"/>
            <color indexed="81"/>
            <rFont val="Tahoma"/>
            <family val="2"/>
          </rPr>
          <t xml:space="preserve">
Data correta: 23/12/2015
</t>
        </r>
      </text>
    </comment>
    <comment ref="AB224" authorId="3" guid="{98E3F847-7F66-42A5-89B8-DD513646B45E}" shapeId="0" xr:uid="{00000000-0006-0000-0800-00004A000000}">
      <text>
        <r>
          <rPr>
            <b/>
            <sz val="9"/>
            <color indexed="81"/>
            <rFont val="Tahoma"/>
            <family val="2"/>
          </rPr>
          <t>anacristina.chagas:</t>
        </r>
        <r>
          <rPr>
            <sz val="9"/>
            <color indexed="81"/>
            <rFont val="Tahoma"/>
            <family val="2"/>
          </rPr>
          <t xml:space="preserve">
Mesma OB: 3ª e 4ª.
</t>
        </r>
      </text>
    </comment>
    <comment ref="Y226" authorId="6" guid="{771A4147-C326-433C-A1BB-E00C05803969}" shapeId="0" xr:uid="{00000000-0006-0000-0800-00004B000000}">
      <text>
        <r>
          <rPr>
            <b/>
            <i/>
            <sz val="9"/>
            <color indexed="81"/>
            <rFont val="Tahoma"/>
            <family val="2"/>
          </rPr>
          <t>roberta.paiva:</t>
        </r>
        <r>
          <rPr>
            <sz val="9"/>
            <color indexed="81"/>
            <rFont val="Tahoma"/>
            <family val="2"/>
          </rPr>
          <t xml:space="preserve">
Data da solicitação da vistoria de 60%.
</t>
        </r>
      </text>
    </comment>
    <comment ref="Y227" authorId="6" guid="{B11F2299-24E5-49F1-9A7B-2256DD05378A}" shapeId="0" xr:uid="{00000000-0006-0000-0800-00004C000000}">
      <text>
        <r>
          <rPr>
            <b/>
            <i/>
            <sz val="9"/>
            <color indexed="81"/>
            <rFont val="Tahoma"/>
            <family val="2"/>
          </rPr>
          <t>roberta.paiva:</t>
        </r>
        <r>
          <rPr>
            <sz val="9"/>
            <color indexed="81"/>
            <rFont val="Tahoma"/>
            <family val="2"/>
          </rPr>
          <t xml:space="preserve">
Data da solicitação da vistoria de 60%.
</t>
        </r>
      </text>
    </comment>
    <comment ref="Y228" authorId="6" guid="{7537A1D0-9462-46AE-B18B-4F7CB7E89CA2}" shapeId="0" xr:uid="{00000000-0006-0000-0800-00004D000000}">
      <text>
        <r>
          <rPr>
            <b/>
            <i/>
            <sz val="9"/>
            <color indexed="81"/>
            <rFont val="Tahoma"/>
            <family val="2"/>
          </rPr>
          <t>roberta.paiva:</t>
        </r>
        <r>
          <rPr>
            <sz val="9"/>
            <color indexed="81"/>
            <rFont val="Tahoma"/>
            <family val="2"/>
          </rPr>
          <t xml:space="preserve">
Data da solicitação da vistoria de 60%.
</t>
        </r>
      </text>
    </comment>
    <comment ref="AG228" authorId="6" guid="{251A16D9-1462-4DA1-AB34-28380675F2D5}" shapeId="0" xr:uid="{00000000-0006-0000-0800-00004E000000}">
      <text>
        <r>
          <rPr>
            <b/>
            <sz val="9"/>
            <color indexed="81"/>
            <rFont val="Tahoma"/>
            <family val="2"/>
          </rPr>
          <t>roberta.paiva:</t>
        </r>
        <r>
          <rPr>
            <sz val="9"/>
            <color indexed="81"/>
            <rFont val="Tahoma"/>
            <family val="2"/>
          </rPr>
          <t xml:space="preserve">
Município não vai receber a 4ª parcela pois informou que concluiu a obra com dinheiro do rendimento. A comprovação será feita na prestação de contas.
</t>
        </r>
      </text>
    </comment>
    <comment ref="Y229" authorId="6" guid="{C784624D-AF02-46B4-8D88-816BA6B174A9}" shapeId="0" xr:uid="{00000000-0006-0000-0800-00004F000000}">
      <text>
        <r>
          <rPr>
            <b/>
            <sz val="9"/>
            <color indexed="81"/>
            <rFont val="Tahoma"/>
            <family val="2"/>
          </rPr>
          <t>roberta.paiva:</t>
        </r>
        <r>
          <rPr>
            <sz val="9"/>
            <color indexed="81"/>
            <rFont val="Tahoma"/>
            <family val="2"/>
          </rPr>
          <t xml:space="preserve">
Município pediu a 3ª parcela pela primeira vez em 04/04/2016, porém a vistoria deu menos de 60%.
</t>
        </r>
      </text>
    </comment>
    <comment ref="Y233" authorId="6" guid="{1A5CD809-01B7-47CD-A909-55DC7FBECC81}" shapeId="0" xr:uid="{00000000-0006-0000-0800-000050000000}">
      <text>
        <r>
          <rPr>
            <b/>
            <sz val="9"/>
            <color indexed="81"/>
            <rFont val="Tahoma"/>
            <family val="2"/>
          </rPr>
          <t>roberta.paiva:</t>
        </r>
        <r>
          <rPr>
            <sz val="9"/>
            <color indexed="81"/>
            <rFont val="Tahoma"/>
            <family val="2"/>
          </rPr>
          <t xml:space="preserve">
Data da solicitação anterior: 04/04/2016
</t>
        </r>
      </text>
    </comment>
    <comment ref="Y234" authorId="5" guid="{AFBBE2D1-818B-4BF2-8183-612B7089C1B6}" shapeId="0" xr:uid="{00000000-0006-0000-0800-000051000000}">
      <text>
        <r>
          <rPr>
            <b/>
            <sz val="9"/>
            <color indexed="81"/>
            <rFont val="Tahoma"/>
            <family val="2"/>
          </rPr>
          <t>Humberto.carbonell:</t>
        </r>
        <r>
          <rPr>
            <sz val="9"/>
            <color indexed="81"/>
            <rFont val="Tahoma"/>
            <family val="2"/>
          </rPr>
          <t xml:space="preserve">
Nova solicitação de vistotia 11/05/2017
</t>
        </r>
        <r>
          <rPr>
            <b/>
            <sz val="9"/>
            <color indexed="81"/>
            <rFont val="Tahoma"/>
            <family val="2"/>
          </rPr>
          <t>Humberto.carbonell:</t>
        </r>
        <r>
          <rPr>
            <sz val="9"/>
            <color indexed="81"/>
            <rFont val="Tahoma"/>
            <family val="2"/>
          </rPr>
          <t xml:space="preserve">
Nova solicitação de vistoria - 10/07/2017
</t>
        </r>
      </text>
    </comment>
    <comment ref="AG235" authorId="5" guid="{ACC064FD-2ED1-49C8-8424-EFD974599AD3}" shapeId="0" xr:uid="{00000000-0006-0000-0800-000052000000}">
      <text>
        <r>
          <rPr>
            <sz val="9"/>
            <color indexed="81"/>
            <rFont val="Tahoma"/>
            <family val="2"/>
          </rPr>
          <t>Humberto.carbonell:</t>
        </r>
        <r>
          <rPr>
            <sz val="9"/>
            <color indexed="81"/>
            <rFont val="Tahoma"/>
            <family val="2"/>
          </rPr>
          <t xml:space="preserve">
Nova solicitação de 4ª parcela enviada junto com a reprogramação em 23/11/2016
</t>
        </r>
      </text>
    </comment>
    <comment ref="Y237" authorId="6" guid="{E7A6A0A7-2ECE-4667-BAE6-3DF151534C1A}" shapeId="0" xr:uid="{00000000-0006-0000-0800-000053000000}">
      <text>
        <r>
          <rPr>
            <b/>
            <sz val="9"/>
            <color indexed="81"/>
            <rFont val="Tahoma"/>
            <family val="2"/>
          </rPr>
          <t>roberta.paiva:</t>
        </r>
        <r>
          <rPr>
            <sz val="9"/>
            <color indexed="81"/>
            <rFont val="Tahoma"/>
            <family val="2"/>
          </rPr>
          <t xml:space="preserve">
Primeira solicitação foi feita em 04/04/2017.
</t>
        </r>
      </text>
    </comment>
    <comment ref="Y239" authorId="4" guid="{A615CF9E-D954-4ADF-BB28-EBD9268EAC6E}" shapeId="0" xr:uid="{00000000-0006-0000-0800-000054000000}">
      <text>
        <r>
          <rPr>
            <sz val="9"/>
            <color indexed="81"/>
            <rFont val="Tahoma"/>
            <family val="2"/>
          </rPr>
          <t>melina.vasconcelos:</t>
        </r>
        <r>
          <rPr>
            <sz val="9"/>
            <color indexed="81"/>
            <rFont val="Tahoma"/>
            <family val="2"/>
          </rPr>
          <t xml:space="preserve">
data anterior: 04/03/2016
</t>
        </r>
      </text>
    </comment>
    <comment ref="AG247" authorId="5" guid="{BA243C93-9939-4B80-A138-FC2FD1B2133B}" shapeId="0" xr:uid="{00000000-0006-0000-0800-000055000000}">
      <text>
        <r>
          <rPr>
            <b/>
            <sz val="9"/>
            <color indexed="81"/>
            <rFont val="Tahoma"/>
            <family val="2"/>
          </rPr>
          <t>Humberto.carbonell:</t>
        </r>
        <r>
          <rPr>
            <sz val="9"/>
            <color indexed="81"/>
            <rFont val="Tahoma"/>
            <family val="2"/>
          </rPr>
          <t xml:space="preserve">
Documentação complementar enviada em 11/09/2018
</t>
        </r>
      </text>
    </comment>
    <comment ref="Y248" authorId="5" guid="{77F8493E-A6F4-408C-94F6-32BE0B02EECF}" shapeId="0" xr:uid="{00000000-0006-0000-0800-000056000000}">
      <text>
        <r>
          <rPr>
            <sz val="9"/>
            <color indexed="81"/>
            <rFont val="Tahoma"/>
            <family val="2"/>
          </rPr>
          <t>Humberto.carbonell:</t>
        </r>
        <r>
          <rPr>
            <sz val="9"/>
            <color indexed="81"/>
            <rFont val="Tahoma"/>
            <family val="2"/>
          </rPr>
          <t xml:space="preserve">
Solicitada à CEHAB reavaliação da vistoria em 29/03/2016 
</t>
        </r>
      </text>
    </comment>
    <comment ref="AG248" authorId="5" guid="{46D7BA5F-9ABE-45A1-9492-BF16366CF082}" shapeId="0" xr:uid="{00000000-0006-0000-0800-000057000000}">
      <text>
        <r>
          <rPr>
            <b/>
            <sz val="9"/>
            <color indexed="81"/>
            <rFont val="Tahoma"/>
            <family val="2"/>
          </rPr>
          <t>Humberto.carbonell:</t>
        </r>
        <r>
          <rPr>
            <sz val="9"/>
            <color indexed="81"/>
            <rFont val="Tahoma"/>
            <family val="2"/>
          </rPr>
          <t xml:space="preserve">
Vistoria com pendências. Aguardando nova solicitação de vistoria
</t>
        </r>
      </text>
    </comment>
    <comment ref="AG252" authorId="3" guid="{93494A9C-C94A-4407-990B-9380FBB40037}" shapeId="0" xr:uid="{00000000-0006-0000-0800-000058000000}">
      <text>
        <r>
          <rPr>
            <b/>
            <i/>
            <sz val="9"/>
            <color indexed="81"/>
            <rFont val="Tahoma"/>
            <family val="2"/>
          </rPr>
          <t>anacristina.chagas:</t>
        </r>
        <r>
          <rPr>
            <sz val="9"/>
            <color indexed="81"/>
            <rFont val="Tahoma"/>
            <family val="2"/>
          </rPr>
          <t xml:space="preserve">
Data de solicitação da vistoria.
</t>
        </r>
      </text>
    </comment>
    <comment ref="Y262" authorId="1" guid="{835C5F89-B493-4C51-B469-21671D51AADD}" shapeId="0" xr:uid="{00000000-0006-0000-0800-000059000000}">
      <text>
        <r>
          <rPr>
            <b/>
            <sz val="9"/>
            <color indexed="81"/>
            <rFont val="Tahoma"/>
            <family val="2"/>
          </rPr>
          <t>sandra.queiroz:</t>
        </r>
        <r>
          <rPr>
            <sz val="9"/>
            <color indexed="81"/>
            <rFont val="Tahoma"/>
            <family val="2"/>
          </rPr>
          <t xml:space="preserve">
Havia solicitado vistoria em 01/08/2018, mas teve que reprogramar o PTM
</t>
        </r>
      </text>
    </comment>
    <comment ref="Z270" authorId="1" guid="{4D0FAFB4-CC9C-41AC-8406-29F34E191781}" shapeId="0" xr:uid="{00000000-0006-0000-0800-00005A000000}">
      <text>
        <r>
          <rPr>
            <sz val="9"/>
            <color indexed="81"/>
            <rFont val="Tahoma"/>
            <family val="2"/>
          </rPr>
          <t>sandra.queiroz:</t>
        </r>
        <r>
          <rPr>
            <sz val="9"/>
            <color indexed="81"/>
            <rFont val="Tahoma"/>
            <family val="2"/>
          </rPr>
          <t xml:space="preserve">
sandra.queiroz:
A demora no pagamento se deu porque qdo da análise do BM pela CEHAB havia inconsistências do município, que posteriormente foram sanadas.
</t>
        </r>
      </text>
    </comment>
    <comment ref="AG274" authorId="3" guid="{2825C3A1-F2B8-43AD-94C6-A74173632D76}" shapeId="0" xr:uid="{00000000-0006-0000-0800-00005B000000}">
      <text>
        <r>
          <rPr>
            <b/>
            <i/>
            <sz val="9"/>
            <color indexed="81"/>
            <rFont val="Tahoma"/>
            <family val="2"/>
          </rPr>
          <t>anacristina.chagas:</t>
        </r>
        <r>
          <rPr>
            <sz val="9"/>
            <color indexed="81"/>
            <rFont val="Tahoma"/>
            <family val="2"/>
          </rPr>
          <t xml:space="preserve">
Data de solicitação da vistoria.
</t>
        </r>
      </text>
    </comment>
    <comment ref="AG275" authorId="3" guid="{193CEDEE-5F2D-403C-BDC7-D0A35F46DC7B}" shapeId="0" xr:uid="{00000000-0006-0000-0800-00005C000000}">
      <text>
        <r>
          <rPr>
            <b/>
            <i/>
            <sz val="9"/>
            <color indexed="81"/>
            <rFont val="Tahoma"/>
            <family val="2"/>
          </rPr>
          <t>anacristina.chagas:</t>
        </r>
        <r>
          <rPr>
            <sz val="9"/>
            <color indexed="81"/>
            <rFont val="Tahoma"/>
            <family val="2"/>
          </rPr>
          <t xml:space="preserve">
Data de solicitação da vistoria.
</t>
        </r>
      </text>
    </comment>
    <comment ref="AG276" authorId="3" guid="{0ED48977-F785-4E46-A599-3C82D4F54C82}" shapeId="0" xr:uid="{00000000-0006-0000-0800-00005D000000}">
      <text>
        <r>
          <rPr>
            <b/>
            <i/>
            <sz val="9"/>
            <color indexed="81"/>
            <rFont val="Tahoma"/>
            <family val="2"/>
          </rPr>
          <t>anacristina.chagas:</t>
        </r>
        <r>
          <rPr>
            <sz val="9"/>
            <color indexed="81"/>
            <rFont val="Tahoma"/>
            <family val="2"/>
          </rPr>
          <t xml:space="preserve">
Data de solicitação da vistoria.
</t>
        </r>
      </text>
    </comment>
    <comment ref="AC282" authorId="4" guid="{9A397D53-A62B-4E20-AAD1-9503B12486EB}" shapeId="0" xr:uid="{00000000-0006-0000-0800-00005E000000}">
      <text>
        <r>
          <rPr>
            <b/>
            <sz val="9"/>
            <color indexed="81"/>
            <rFont val="Tahoma"/>
            <family val="2"/>
          </rPr>
          <t>melina.vasconcelos:</t>
        </r>
        <r>
          <rPr>
            <sz val="9"/>
            <color indexed="81"/>
            <rFont val="Tahoma"/>
            <family val="2"/>
          </rPr>
          <t xml:space="preserve">
Data correta: 23/12/2015
</t>
        </r>
      </text>
    </comment>
    <comment ref="Q303" authorId="6" guid="{53EE50A2-5E81-4EE1-BCB4-1F4386808B89}" shapeId="0" xr:uid="{00000000-0006-0000-0800-00005F000000}">
      <text>
        <r>
          <rPr>
            <b/>
            <i/>
            <sz val="9"/>
            <color indexed="81"/>
            <rFont val="Tahoma"/>
            <family val="2"/>
          </rPr>
          <t>roberta.paiva:</t>
        </r>
        <r>
          <rPr>
            <sz val="9"/>
            <color indexed="81"/>
            <rFont val="Tahoma"/>
            <family val="2"/>
          </rPr>
          <t xml:space="preserve">
Data do recebimento da prestação de contas do FEM 2013.
</t>
        </r>
      </text>
    </comment>
    <comment ref="Y307" authorId="4" guid="{1B4FE68D-B992-4721-8DB9-5DF914F0B996}" shapeId="0" xr:uid="{00000000-0006-0000-0800-000060000000}">
      <text>
        <r>
          <rPr>
            <b/>
            <sz val="9"/>
            <color indexed="81"/>
            <rFont val="Tahoma"/>
            <family val="2"/>
          </rPr>
          <t>melina.vasconcelos:</t>
        </r>
        <r>
          <rPr>
            <sz val="9"/>
            <color indexed="81"/>
            <rFont val="Tahoma"/>
            <family val="2"/>
          </rPr>
          <t xml:space="preserve">
Solicitação anterior: 28/12/2017
</t>
        </r>
      </text>
    </comment>
    <comment ref="R309" authorId="5" guid="{93D4BDA7-FE14-463F-B4CA-DCC4DF66D40E}" shapeId="0" xr:uid="{00000000-0006-0000-0800-000061000000}">
      <text>
        <r>
          <rPr>
            <b/>
            <sz val="9"/>
            <color indexed="81"/>
            <rFont val="Tahoma"/>
            <family val="2"/>
          </rPr>
          <t>Humberto.carbonell:</t>
        </r>
        <r>
          <rPr>
            <sz val="9"/>
            <color indexed="81"/>
            <rFont val="Tahoma"/>
            <family val="2"/>
          </rPr>
          <t xml:space="preserve">
O município regularizou a situação da devolução dos recursos do FEM 1 e apresentou a prestação de contas. Enviado para pagamento ( SEAM) sem necessidade de documentação
</t>
        </r>
      </text>
    </comment>
    <comment ref="AC313" authorId="3" guid="{79EED48F-070E-4263-9AF1-C488FECD6C17}" shapeId="0" xr:uid="{00000000-0006-0000-0800-000062000000}">
      <text>
        <r>
          <rPr>
            <sz val="9"/>
            <color indexed="81"/>
            <rFont val="Tahoma"/>
            <family val="2"/>
          </rPr>
          <t>anacristina.chagas:</t>
        </r>
        <r>
          <rPr>
            <sz val="9"/>
            <color indexed="81"/>
            <rFont val="Tahoma"/>
            <family val="2"/>
          </rPr>
          <t xml:space="preserve">
28/06/2016 - Data correta, colocado 27/06/2016-devido a formula
</t>
        </r>
      </text>
    </comment>
    <comment ref="AG313" authorId="3" guid="{1D0765AE-BEFB-493E-8B92-BF4A3EE02C9A}" shapeId="0" xr:uid="{00000000-0006-0000-0800-000063000000}">
      <text>
        <r>
          <rPr>
            <b/>
            <i/>
            <sz val="9"/>
            <color indexed="81"/>
            <rFont val="Tahoma"/>
            <family val="2"/>
          </rPr>
          <t>anacristina.chagas:</t>
        </r>
        <r>
          <rPr>
            <sz val="9"/>
            <color indexed="81"/>
            <rFont val="Tahoma"/>
            <family val="2"/>
          </rPr>
          <t xml:space="preserve">
Data de solicitação da vistoria.
</t>
        </r>
      </text>
    </comment>
    <comment ref="J320" authorId="1" guid="{A025104D-45C0-4B1C-B635-0333F319668B}" shapeId="0" xr:uid="{00000000-0006-0000-0800-000064000000}">
      <text>
        <r>
          <rPr>
            <b/>
            <sz val="9"/>
            <color indexed="81"/>
            <rFont val="Tahoma"/>
            <family val="2"/>
          </rPr>
          <t xml:space="preserve">sandra.queiroz:30/05/2019 - enviado 1ª parcela complementar
</t>
        </r>
      </text>
    </comment>
    <comment ref="H321" authorId="1" guid="{D75A8441-5A80-41C0-B365-539E0EA6F464}" shapeId="0" xr:uid="{00000000-0006-0000-0800-000065000000}">
      <text>
        <r>
          <rPr>
            <b/>
            <sz val="9"/>
            <color indexed="81"/>
            <rFont val="Tahoma"/>
            <family val="2"/>
          </rPr>
          <t>sandra.queiroz:</t>
        </r>
        <r>
          <rPr>
            <sz val="9"/>
            <color indexed="81"/>
            <rFont val="Tahoma"/>
            <family val="2"/>
          </rPr>
          <t xml:space="preserve">
Esse valor foi retirado do PTM Canal do Arruda pois houve redução de valor
</t>
        </r>
      </text>
    </comment>
    <comment ref="AG323" authorId="3" guid="{F5D70BD4-43C2-403C-9F36-71524349FE57}" shapeId="0" xr:uid="{00000000-0006-0000-0800-000066000000}">
      <text>
        <r>
          <rPr>
            <b/>
            <i/>
            <sz val="9"/>
            <color indexed="81"/>
            <rFont val="Tahoma"/>
            <family val="2"/>
          </rPr>
          <t>anacristina.chagas:</t>
        </r>
        <r>
          <rPr>
            <sz val="9"/>
            <color indexed="81"/>
            <rFont val="Tahoma"/>
            <family val="2"/>
          </rPr>
          <t xml:space="preserve">
Data de solicitação da vistoria.
</t>
        </r>
      </text>
    </comment>
    <comment ref="AG324" authorId="3" guid="{C33CC157-6F41-4CEF-AFF0-7D11992CA78A}" shapeId="0" xr:uid="{00000000-0006-0000-0800-000067000000}">
      <text>
        <r>
          <rPr>
            <b/>
            <i/>
            <sz val="9"/>
            <color indexed="81"/>
            <rFont val="Tahoma"/>
            <family val="2"/>
          </rPr>
          <t>anacristina.chagas:</t>
        </r>
        <r>
          <rPr>
            <sz val="9"/>
            <color indexed="81"/>
            <rFont val="Tahoma"/>
            <family val="2"/>
          </rPr>
          <t xml:space="preserve">
Data de solicitação da vistoria.
</t>
        </r>
      </text>
    </comment>
    <comment ref="AG325" authorId="3" guid="{B08FADC7-7151-4A06-8EA5-B701CD8431C8}" shapeId="0" xr:uid="{00000000-0006-0000-0800-000068000000}">
      <text>
        <r>
          <rPr>
            <b/>
            <i/>
            <sz val="9"/>
            <color indexed="81"/>
            <rFont val="Tahoma"/>
            <family val="2"/>
          </rPr>
          <t>anacristina.chagas:</t>
        </r>
        <r>
          <rPr>
            <sz val="9"/>
            <color indexed="81"/>
            <rFont val="Tahoma"/>
            <family val="2"/>
          </rPr>
          <t xml:space="preserve">
Data de solicitação da vistoria.
</t>
        </r>
      </text>
    </comment>
    <comment ref="AG326" authorId="3" guid="{B5403B97-3F8B-418B-AC38-33ACA5743283}" shapeId="0" xr:uid="{00000000-0006-0000-0800-000069000000}">
      <text>
        <r>
          <rPr>
            <b/>
            <i/>
            <sz val="9"/>
            <color indexed="81"/>
            <rFont val="Tahoma"/>
            <family val="2"/>
          </rPr>
          <t>anacristina.chagas:</t>
        </r>
        <r>
          <rPr>
            <sz val="9"/>
            <color indexed="81"/>
            <rFont val="Tahoma"/>
            <family val="2"/>
          </rPr>
          <t xml:space="preserve">
Data de solicitação da vistoria.
</t>
        </r>
      </text>
    </comment>
    <comment ref="AG327" authorId="3" guid="{37F0AB1B-1189-4705-89E5-2AA75E9363BF}" shapeId="0" xr:uid="{00000000-0006-0000-0800-00006A000000}">
      <text>
        <r>
          <rPr>
            <b/>
            <i/>
            <sz val="9"/>
            <color indexed="81"/>
            <rFont val="Tahoma"/>
            <family val="2"/>
          </rPr>
          <t>anacristina.chagas:</t>
        </r>
        <r>
          <rPr>
            <sz val="9"/>
            <color indexed="81"/>
            <rFont val="Tahoma"/>
            <family val="2"/>
          </rPr>
          <t xml:space="preserve">
Data de solicitação da vistoria.
</t>
        </r>
      </text>
    </comment>
    <comment ref="AG328" authorId="3" guid="{8B0C6B33-AA3B-4040-AD50-8ACB2EFEE083}" shapeId="0" xr:uid="{00000000-0006-0000-0800-00006B000000}">
      <text>
        <r>
          <rPr>
            <b/>
            <i/>
            <sz val="9"/>
            <color indexed="81"/>
            <rFont val="Tahoma"/>
            <family val="2"/>
          </rPr>
          <t>anacristina.chagas:</t>
        </r>
        <r>
          <rPr>
            <sz val="9"/>
            <color indexed="81"/>
            <rFont val="Tahoma"/>
            <family val="2"/>
          </rPr>
          <t xml:space="preserve">
Data de solicitação da vistoria.
</t>
        </r>
      </text>
    </comment>
    <comment ref="Q329" authorId="3" guid="{223F220C-D6E6-42EF-BDE6-D4EF780234C3}" shapeId="0" xr:uid="{00000000-0006-0000-0800-00006C000000}">
      <text>
        <r>
          <rPr>
            <b/>
            <i/>
            <sz val="9"/>
            <color indexed="81"/>
            <rFont val="Tahoma"/>
            <family val="2"/>
          </rPr>
          <t>anacristina.chagas:</t>
        </r>
        <r>
          <rPr>
            <sz val="9"/>
            <color indexed="81"/>
            <rFont val="Tahoma"/>
            <family val="2"/>
          </rPr>
          <t xml:space="preserve">
Data da prestação de contas, FEM 1.
</t>
        </r>
      </text>
    </comment>
    <comment ref="AG329" authorId="3" guid="{188B9CCE-B3DA-4CFD-8DCD-D10F34CA1C93}" shapeId="0" xr:uid="{00000000-0006-0000-0800-00006D000000}">
      <text>
        <r>
          <rPr>
            <b/>
            <i/>
            <sz val="9"/>
            <color indexed="81"/>
            <rFont val="Tahoma"/>
            <family val="2"/>
          </rPr>
          <t>anacristina.chagas:</t>
        </r>
        <r>
          <rPr>
            <sz val="9"/>
            <color indexed="81"/>
            <rFont val="Tahoma"/>
            <family val="2"/>
          </rPr>
          <t xml:space="preserve">
Data de solicitação da vistoria.
</t>
        </r>
      </text>
    </comment>
    <comment ref="Q330" authorId="3" guid="{B08D7CA6-F145-4F74-A080-96CC6A71C5C1}" shapeId="0" xr:uid="{00000000-0006-0000-0800-00006E000000}">
      <text>
        <r>
          <rPr>
            <b/>
            <i/>
            <sz val="9"/>
            <color indexed="81"/>
            <rFont val="Tahoma"/>
            <family val="2"/>
          </rPr>
          <t>anacristina.chagas:</t>
        </r>
        <r>
          <rPr>
            <sz val="9"/>
            <color indexed="81"/>
            <rFont val="Tahoma"/>
            <family val="2"/>
          </rPr>
          <t xml:space="preserve">
Data da prestação de contas, FEM 1.
</t>
        </r>
      </text>
    </comment>
    <comment ref="AG330" authorId="3" guid="{61B8F8B8-94F9-41D9-8464-05EEEE43F33A}" shapeId="0" xr:uid="{00000000-0006-0000-0800-00006F000000}">
      <text>
        <r>
          <rPr>
            <b/>
            <i/>
            <sz val="9"/>
            <color indexed="81"/>
            <rFont val="Tahoma"/>
            <family val="2"/>
          </rPr>
          <t>anacristina.chagas:</t>
        </r>
        <r>
          <rPr>
            <sz val="9"/>
            <color indexed="81"/>
            <rFont val="Tahoma"/>
            <family val="2"/>
          </rPr>
          <t xml:space="preserve">
Data de solicitação da vistoria.
</t>
        </r>
      </text>
    </comment>
    <comment ref="Q331" authorId="3" guid="{B2BC2CDD-AEAC-44CC-80EE-023294ADEE26}" shapeId="0" xr:uid="{00000000-0006-0000-0800-000070000000}">
      <text>
        <r>
          <rPr>
            <b/>
            <i/>
            <sz val="9"/>
            <color indexed="81"/>
            <rFont val="Tahoma"/>
            <family val="2"/>
          </rPr>
          <t>anacristina.chagas:</t>
        </r>
        <r>
          <rPr>
            <sz val="9"/>
            <color indexed="81"/>
            <rFont val="Tahoma"/>
            <family val="2"/>
          </rPr>
          <t xml:space="preserve">
Data da prestação de contas, FEM 1.
</t>
        </r>
      </text>
    </comment>
    <comment ref="AG331" authorId="3" guid="{A7631EA2-B7A6-40DF-A389-F08F20B7B956}" shapeId="0" xr:uid="{00000000-0006-0000-0800-000071000000}">
      <text>
        <r>
          <rPr>
            <b/>
            <i/>
            <sz val="9"/>
            <color indexed="81"/>
            <rFont val="Tahoma"/>
            <family val="2"/>
          </rPr>
          <t>anacristina.chagas:</t>
        </r>
        <r>
          <rPr>
            <sz val="9"/>
            <color indexed="81"/>
            <rFont val="Tahoma"/>
            <family val="2"/>
          </rPr>
          <t xml:space="preserve">
Data de solicitação da vistoria.
</t>
        </r>
      </text>
    </comment>
    <comment ref="Q332" authorId="3" guid="{F83532B2-1C7E-4E0B-A050-388ECA0D8F8C}" shapeId="0" xr:uid="{00000000-0006-0000-0800-000072000000}">
      <text>
        <r>
          <rPr>
            <b/>
            <i/>
            <sz val="9"/>
            <color indexed="81"/>
            <rFont val="Tahoma"/>
            <family val="2"/>
          </rPr>
          <t>anacristina.chagas:</t>
        </r>
        <r>
          <rPr>
            <sz val="9"/>
            <color indexed="81"/>
            <rFont val="Tahoma"/>
            <family val="2"/>
          </rPr>
          <t xml:space="preserve">
Data da prestação de contas, FEM 1.
</t>
        </r>
      </text>
    </comment>
    <comment ref="AG332" authorId="3" guid="{FD954BDE-D798-44B2-B349-7074E4B39D06}" shapeId="0" xr:uid="{00000000-0006-0000-0800-000073000000}">
      <text>
        <r>
          <rPr>
            <b/>
            <i/>
            <sz val="9"/>
            <color indexed="81"/>
            <rFont val="Tahoma"/>
            <family val="2"/>
          </rPr>
          <t>anacristina.chagas:</t>
        </r>
        <r>
          <rPr>
            <sz val="9"/>
            <color indexed="81"/>
            <rFont val="Tahoma"/>
            <family val="2"/>
          </rPr>
          <t xml:space="preserve">
Data de solicitação da vistoria.
</t>
        </r>
      </text>
    </comment>
    <comment ref="AC336" authorId="4" guid="{16109854-61C2-4C77-9090-EC87D7766672}" shapeId="0" xr:uid="{00000000-0006-0000-0800-000074000000}">
      <text>
        <r>
          <rPr>
            <b/>
            <sz val="9"/>
            <color indexed="81"/>
            <rFont val="Tahoma"/>
            <family val="2"/>
          </rPr>
          <t>melina.vasconcelos:</t>
        </r>
        <r>
          <rPr>
            <sz val="9"/>
            <color indexed="81"/>
            <rFont val="Tahoma"/>
            <family val="2"/>
          </rPr>
          <t xml:space="preserve">
Data correta: 26/05/2017
</t>
        </r>
      </text>
    </comment>
    <comment ref="AG352" authorId="2" guid="{1554EDCC-ABFB-40A6-9A89-A87F4520122B}" shapeId="0" xr:uid="{00000000-0006-0000-0800-000075000000}">
      <text>
        <r>
          <rPr>
            <sz val="9"/>
            <color indexed="81"/>
            <rFont val="Tahoma"/>
            <family val="2"/>
          </rPr>
          <t>luizhenrique.xavier:</t>
        </r>
        <r>
          <rPr>
            <sz val="9"/>
            <color indexed="81"/>
            <rFont val="Tahoma"/>
            <family val="2"/>
          </rPr>
          <t xml:space="preserve">
Data Anterior: 21/06/2016
</t>
        </r>
      </text>
    </comment>
    <comment ref="Y355" authorId="1" guid="{4326E238-518D-4D09-82AC-6EA44E06ADEF}" shapeId="0" xr:uid="{00000000-0006-0000-0800-000076000000}">
      <text>
        <r>
          <rPr>
            <sz val="9"/>
            <color indexed="81"/>
            <rFont val="Tahoma"/>
            <family val="2"/>
          </rPr>
          <t>sandra.queiroz:</t>
        </r>
        <r>
          <rPr>
            <sz val="9"/>
            <color indexed="81"/>
            <rFont val="Tahoma"/>
            <family val="2"/>
          </rPr>
          <t xml:space="preserve">
Solicitou vistoria, mas faltava documento.
</t>
        </r>
      </text>
    </comment>
    <comment ref="Y356" authorId="1" guid="{C8F92377-6846-42CB-85D2-587013A30C14}" shapeId="0" xr:uid="{00000000-0006-0000-0800-000077000000}">
      <text>
        <r>
          <rPr>
            <sz val="9"/>
            <color indexed="81"/>
            <rFont val="Tahoma"/>
            <family val="2"/>
          </rPr>
          <t>sandra.queiroz:</t>
        </r>
        <r>
          <rPr>
            <sz val="9"/>
            <color indexed="81"/>
            <rFont val="Tahoma"/>
            <family val="2"/>
          </rPr>
          <t xml:space="preserve">
Estava aguardando documentação para enviar para finalística fazer a vistoria
</t>
        </r>
      </text>
    </comment>
    <comment ref="AG356" authorId="1" guid="{B74A4446-9284-47D6-A956-CF5193A5BB85}" shapeId="0" xr:uid="{00000000-0006-0000-0800-000078000000}">
      <text>
        <r>
          <rPr>
            <sz val="9"/>
            <color indexed="81"/>
            <rFont val="Tahoma"/>
            <family val="2"/>
          </rPr>
          <t>sandra.queiroz:</t>
        </r>
        <r>
          <rPr>
            <sz val="9"/>
            <color indexed="81"/>
            <rFont val="Tahoma"/>
            <family val="2"/>
          </rPr>
          <t xml:space="preserve">
Estava aguardando documentação para enviar pra finalística fazer vistoria
</t>
        </r>
      </text>
    </comment>
    <comment ref="Y358" authorId="1" guid="{FB9B9517-6BA3-4635-830F-34F206FE21CD}" shapeId="0" xr:uid="{00000000-0006-0000-0800-000079000000}">
      <text>
        <r>
          <rPr>
            <sz val="9"/>
            <color indexed="81"/>
            <rFont val="Tahoma"/>
            <family val="2"/>
          </rPr>
          <t>sandra.queiroz:</t>
        </r>
        <r>
          <rPr>
            <sz val="9"/>
            <color indexed="81"/>
            <rFont val="Tahoma"/>
            <family val="2"/>
          </rPr>
          <t xml:space="preserve">
Município enviou documentação faltando. Só posteriormente enviou o restante.
</t>
        </r>
      </text>
    </comment>
    <comment ref="Y359" authorId="1" guid="{5F2D6AB8-3B0A-46D4-9CAA-D65475F972E0}" shapeId="0" xr:uid="{00000000-0006-0000-0800-00007A000000}">
      <text>
        <r>
          <rPr>
            <sz val="9"/>
            <color indexed="81"/>
            <rFont val="Tahoma"/>
            <family val="2"/>
          </rPr>
          <t>sandra.queiroz:</t>
        </r>
        <r>
          <rPr>
            <sz val="9"/>
            <color indexed="81"/>
            <rFont val="Tahoma"/>
            <family val="2"/>
          </rPr>
          <t xml:space="preserve">
Município solicitou vistoria, mas faltava documentos
</t>
        </r>
      </text>
    </comment>
    <comment ref="Y362" authorId="0" guid="{4190DFEC-47B9-4D06-9BFD-FF2FBC7CDEB2}" shapeId="0" xr:uid="{00000000-0006-0000-0800-00007B000000}">
      <text>
        <r>
          <rPr>
            <sz val="9"/>
            <color indexed="81"/>
            <rFont val="Tahoma"/>
            <family val="2"/>
          </rPr>
          <t xml:space="preserve">ricardo.pansera:
ricardo.pansera:
Porém só encaminhado dia 11/01/2017 devido a pendências de documentos pelo município.
</t>
        </r>
      </text>
    </comment>
    <comment ref="AG362" authorId="0" guid="{7750C04A-38B9-48EB-A860-3262E1889CB4}" shapeId="0" xr:uid="{00000000-0006-0000-0800-00007C000000}">
      <text>
        <r>
          <rPr>
            <sz val="9"/>
            <color indexed="81"/>
            <rFont val="Tahoma"/>
            <family val="2"/>
          </rPr>
          <t>ricardo.pansera:</t>
        </r>
        <r>
          <rPr>
            <sz val="9"/>
            <color indexed="81"/>
            <rFont val="Tahoma"/>
            <family val="2"/>
          </rPr>
          <t xml:space="preserve">
ricardo.pansera:
Porém só encaminhado dia 11/01/2017 devido a pendências de documentos pelo município.
</t>
        </r>
      </text>
    </comment>
    <comment ref="AG363" authorId="0" guid="{098E3238-F3AE-41B4-95AB-86BFAFD384EA}" shapeId="0" xr:uid="{00000000-0006-0000-0800-00007D000000}">
      <text>
        <r>
          <rPr>
            <sz val="9"/>
            <color indexed="81"/>
            <rFont val="Tahoma"/>
            <family val="2"/>
          </rPr>
          <t>ricardo.pansera:</t>
        </r>
        <r>
          <rPr>
            <sz val="9"/>
            <color indexed="81"/>
            <rFont val="Tahoma"/>
            <family val="2"/>
          </rPr>
          <t xml:space="preserve">
Houve pedido de 100% em 19/12/2016, porém só foi encaminhado para vistoria em 08/03/2017 após aprovação de reprogramação.
</t>
        </r>
      </text>
    </comment>
    <comment ref="AH370" authorId="4" guid="{709A1C89-F3D2-4553-8966-716DECB7385F}" shapeId="0" xr:uid="{00000000-0006-0000-0800-00007E000000}">
      <text>
        <r>
          <rPr>
            <b/>
            <sz val="9"/>
            <color indexed="81"/>
            <rFont val="Tahoma"/>
            <family val="2"/>
          </rPr>
          <t>melina.vasconcelos:</t>
        </r>
        <r>
          <rPr>
            <sz val="9"/>
            <color indexed="81"/>
            <rFont val="Tahoma"/>
            <family val="2"/>
          </rPr>
          <t xml:space="preserve">
De acordo com o ofício GP 202/2018 de 20/08/2018, protocolado em 28/08/2018, o município não necessitará da 4ª parcela, pois a obra foi concluída com o valor repassado até a 3ª parcela.
</t>
        </r>
      </text>
    </comment>
    <comment ref="AG372" authorId="1" guid="{CBBDCE10-A45F-4B9D-BB4E-81650A886C2A}" shapeId="0" xr:uid="{00000000-0006-0000-0800-00007F000000}">
      <text>
        <r>
          <rPr>
            <sz val="9"/>
            <color indexed="81"/>
            <rFont val="Tahoma"/>
            <family val="2"/>
          </rPr>
          <t>sandra.queiroz:</t>
        </r>
        <r>
          <rPr>
            <sz val="9"/>
            <color indexed="81"/>
            <rFont val="Tahoma"/>
            <family val="2"/>
          </rPr>
          <t xml:space="preserve">
Andréa pediu para apenas liberar a 4ª parcela após correção de pendências na vistoria da  3ª parcela.
</t>
        </r>
      </text>
    </comment>
    <comment ref="AG373" authorId="1" guid="{301482FB-BDFC-4E62-843B-8D460C5B15D6}" shapeId="0" xr:uid="{00000000-0006-0000-0800-000080000000}">
      <text>
        <r>
          <rPr>
            <sz val="9"/>
            <color indexed="81"/>
            <rFont val="Tahoma"/>
            <family val="2"/>
          </rPr>
          <t>sandra.queiroz:</t>
        </r>
        <r>
          <rPr>
            <sz val="9"/>
            <color indexed="81"/>
            <rFont val="Tahoma"/>
            <family val="2"/>
          </rPr>
          <t xml:space="preserve">
Andréa pediu para apenas liberar a 4ª parcela após correção de pendências na vistoria da  3ª parcela.
</t>
        </r>
      </text>
    </comment>
    <comment ref="U379" authorId="0" guid="{F15F9F9D-3D0A-4F27-A3F2-3C6DE039FE13}" shapeId="0" xr:uid="{00000000-0006-0000-0800-000081000000}">
      <text>
        <r>
          <rPr>
            <b/>
            <sz val="9"/>
            <color indexed="81"/>
            <rFont val="Tahoma"/>
            <family val="2"/>
          </rPr>
          <t>ricardo.pansera:</t>
        </r>
        <r>
          <rPr>
            <sz val="9"/>
            <color indexed="81"/>
            <rFont val="Tahoma"/>
            <family val="2"/>
          </rPr>
          <t xml:space="preserve">
Planilha de Wagner está duplicado: também tem o mesmo pgto com data 31/05/2017
</t>
        </r>
      </text>
    </comment>
    <comment ref="V379" authorId="0" guid="{9D73AE36-42F9-4A04-8434-DE3B6E1C32E6}" shapeId="0" xr:uid="{00000000-0006-0000-0800-000082000000}">
      <text>
        <r>
          <rPr>
            <b/>
            <sz val="9"/>
            <color indexed="81"/>
            <rFont val="Tahoma"/>
            <family val="2"/>
          </rPr>
          <t>ricardo.pansera:</t>
        </r>
        <r>
          <rPr>
            <sz val="9"/>
            <color indexed="81"/>
            <rFont val="Tahoma"/>
            <family val="2"/>
          </rPr>
          <t xml:space="preserve">
Planilha de Wagner está duplicado: também tem o mesmo pgto com OB 2017OB000201
</t>
        </r>
      </text>
    </comment>
    <comment ref="W379" authorId="0" guid="{D8180D0C-CF97-4E01-AAF6-E808FBFB2529}" shapeId="0" xr:uid="{00000000-0006-0000-0800-000083000000}">
      <text>
        <r>
          <rPr>
            <b/>
            <sz val="9"/>
            <color indexed="81"/>
            <rFont val="Tahoma"/>
            <family val="2"/>
          </rPr>
          <t>ricardo.pansera:</t>
        </r>
        <r>
          <rPr>
            <sz val="9"/>
            <color indexed="81"/>
            <rFont val="Tahoma"/>
            <family val="2"/>
          </rPr>
          <t xml:space="preserve">
Planilha de Wagner está duplicado: também tem o mesmo pgto com EMPENHO 2017NE000103
</t>
        </r>
      </text>
    </comment>
    <comment ref="X379" authorId="0" guid="{D4A993E2-5912-4F92-B0A8-DB89EB41E6E7}" shapeId="0" xr:uid="{00000000-0006-0000-0800-000084000000}">
      <text>
        <r>
          <rPr>
            <b/>
            <sz val="9"/>
            <color indexed="81"/>
            <rFont val="Tahoma"/>
            <family val="2"/>
          </rPr>
          <t>ricardo.pansera:</t>
        </r>
        <r>
          <rPr>
            <sz val="9"/>
            <color indexed="81"/>
            <rFont val="Tahoma"/>
            <family val="2"/>
          </rPr>
          <t xml:space="preserve">
Planilha de Wagner está duplicado: também tem o mesmo pgto com OBS: VALOR PAGO PARA VIABILIZAR REPASSE DE RECURSOS FEM-II 2014 AO MUNICIPIO DE SÃO JOSÉ DA COROA GRANDE/PE.REF.CONFORME CI Nº 106/2017.SEAM REF.A 2ª PARCELA.CONSTRUÇÃO DE UM PORTAL DE ENTRADA NA CIDADE.
</t>
        </r>
      </text>
    </comment>
    <comment ref="AG379" authorId="3" guid="{C26A81B6-44A2-4664-BD21-573C46EA6FC4}" shapeId="0" xr:uid="{00000000-0006-0000-0800-000085000000}">
      <text>
        <r>
          <rPr>
            <b/>
            <i/>
            <sz val="9"/>
            <color indexed="81"/>
            <rFont val="Tahoma"/>
            <family val="2"/>
          </rPr>
          <t>anacristina.chagas:</t>
        </r>
        <r>
          <rPr>
            <sz val="9"/>
            <color indexed="81"/>
            <rFont val="Tahoma"/>
            <family val="2"/>
          </rPr>
          <t xml:space="preserve">
Data de solicitação da vistoria.
</t>
        </r>
      </text>
    </comment>
    <comment ref="U380" authorId="0" guid="{B0F23743-8C52-4982-AFDA-D2C2F1C6CF4C}" shapeId="0" xr:uid="{00000000-0006-0000-0800-000086000000}">
      <text>
        <r>
          <rPr>
            <b/>
            <sz val="9"/>
            <color indexed="81"/>
            <rFont val="Tahoma"/>
            <family val="2"/>
          </rPr>
          <t>ricardo.pansera:</t>
        </r>
        <r>
          <rPr>
            <sz val="9"/>
            <color indexed="81"/>
            <rFont val="Tahoma"/>
            <family val="2"/>
          </rPr>
          <t xml:space="preserve">
Planilha de Wagner está duplicado: também tem o mesmo pgto com data 31/05/2017
</t>
        </r>
      </text>
    </comment>
    <comment ref="V380" authorId="0" guid="{5D125335-111B-4191-82B7-F3BEE30E3E24}" shapeId="0" xr:uid="{00000000-0006-0000-0800-000087000000}">
      <text>
        <r>
          <rPr>
            <b/>
            <sz val="9"/>
            <color indexed="81"/>
            <rFont val="Tahoma"/>
            <family val="2"/>
          </rPr>
          <t>ricardo.pansera:</t>
        </r>
        <r>
          <rPr>
            <sz val="9"/>
            <color indexed="81"/>
            <rFont val="Tahoma"/>
            <family val="2"/>
          </rPr>
          <t xml:space="preserve">
Planilha de Wagner está duplicado: também tem o mesmo pgto com OB 2017OB000202
</t>
        </r>
      </text>
    </comment>
    <comment ref="W380" authorId="0" guid="{8436D7ED-35FC-49D7-84D1-D588DB691634}" shapeId="0" xr:uid="{00000000-0006-0000-0800-000088000000}">
      <text>
        <r>
          <rPr>
            <b/>
            <sz val="9"/>
            <color indexed="81"/>
            <rFont val="Tahoma"/>
            <family val="2"/>
          </rPr>
          <t>ricardo.pansera:</t>
        </r>
        <r>
          <rPr>
            <sz val="9"/>
            <color indexed="81"/>
            <rFont val="Tahoma"/>
            <family val="2"/>
          </rPr>
          <t xml:space="preserve">
Planilha de Wagner está duplicado: também tem o mesmo pgto com EMPENHO 2017NE000103
</t>
        </r>
      </text>
    </comment>
    <comment ref="X380" authorId="0" guid="{89BC172E-22DE-4DD0-B8E1-83A6AFA7FA80}" shapeId="0" xr:uid="{00000000-0006-0000-0800-000089000000}">
      <text>
        <r>
          <rPr>
            <b/>
            <sz val="9"/>
            <color indexed="81"/>
            <rFont val="Tahoma"/>
            <family val="2"/>
          </rPr>
          <t>ricardo.pansera:</t>
        </r>
        <r>
          <rPr>
            <sz val="9"/>
            <color indexed="81"/>
            <rFont val="Tahoma"/>
            <family val="2"/>
          </rPr>
          <t xml:space="preserve">
Planilha de Wagner está duplicado: também tem o mesmo pgto com OBS: VALOR PAGO PARA VIABILIZAR REPASSE DE RECURSOS FEM-II 2014 AO MUNICIPIO DE SÃO JOSÉ DA COROA GRANDE/PE.REF.CONFORME CI Nº 106/2017.SEAM REF.A 2ª PARCELA.SERVIÇOS DE PAVIMENTAÇÃO EM DIVERSAS DO MUNICIPIO..
</t>
        </r>
      </text>
    </comment>
    <comment ref="Y386" authorId="2" guid="{8478C1E2-B752-4D42-A2B3-094E4DB2CE91}" shapeId="0" xr:uid="{00000000-0006-0000-0800-00008A000000}">
      <text>
        <r>
          <rPr>
            <sz val="9"/>
            <color indexed="81"/>
            <rFont val="Tahoma"/>
            <family val="2"/>
          </rPr>
          <t xml:space="preserve">luizhenrique.xavier:
Data Anterior: 11/08/16
</t>
        </r>
      </text>
    </comment>
    <comment ref="Y387" authorId="2" guid="{2169BDEF-2950-4D54-8ED5-B9B7A3D6DD13}" shapeId="0" xr:uid="{00000000-0006-0000-0800-00008B000000}">
      <text>
        <r>
          <rPr>
            <b/>
            <sz val="9"/>
            <color indexed="81"/>
            <rFont val="Tahoma"/>
            <family val="2"/>
          </rPr>
          <t>luizhenrique.xavier:</t>
        </r>
        <r>
          <rPr>
            <sz val="9"/>
            <color indexed="81"/>
            <rFont val="Tahoma"/>
            <family val="2"/>
          </rPr>
          <t xml:space="preserve">
Data Anterior: 26/06/2018
</t>
        </r>
      </text>
    </comment>
    <comment ref="AG397" authorId="3" guid="{47C2FCCF-4D19-481F-8F61-A2E446D9C464}" shapeId="0" xr:uid="{00000000-0006-0000-0800-00008C000000}">
      <text>
        <r>
          <rPr>
            <b/>
            <i/>
            <sz val="9"/>
            <color indexed="81"/>
            <rFont val="Tahoma"/>
            <family val="2"/>
          </rPr>
          <t>anacristina.chagas:</t>
        </r>
        <r>
          <rPr>
            <sz val="9"/>
            <color indexed="81"/>
            <rFont val="Tahoma"/>
            <family val="2"/>
          </rPr>
          <t xml:space="preserve">
Data de solicitação da vistoria.
</t>
        </r>
      </text>
    </comment>
    <comment ref="Y401" authorId="0" guid="{17B45BC7-B977-4A82-8DCD-D870CA775385}" shapeId="0" xr:uid="{00000000-0006-0000-0800-00008D000000}">
      <text>
        <r>
          <rPr>
            <sz val="9"/>
            <color indexed="81"/>
            <rFont val="Tahoma"/>
            <family val="2"/>
          </rPr>
          <t>ricardo.pansera:</t>
        </r>
        <r>
          <rPr>
            <sz val="9"/>
            <color indexed="81"/>
            <rFont val="Tahoma"/>
            <family val="2"/>
          </rPr>
          <t xml:space="preserve">
primeira data: 01/12/2015 / Solicitação de reenvio de vistoria em 16/08/2016, porém aprovação da reprogramação se deu em 06/03/2017.
</t>
        </r>
      </text>
    </comment>
    <comment ref="Y418" authorId="2" guid="{C7B881B3-1CE6-4C3D-ADEE-3027628971BA}" shapeId="0" xr:uid="{00000000-0006-0000-0800-00008E000000}">
      <text>
        <r>
          <rPr>
            <sz val="9"/>
            <color indexed="81"/>
            <rFont val="Tahoma"/>
            <family val="2"/>
          </rPr>
          <t xml:space="preserve">luizhenrique.xavier:
Data Anterior: 04/05/2016
</t>
        </r>
      </text>
    </comment>
    <comment ref="Y435" authorId="6" guid="{86D9545D-B049-4A14-87C2-B9CAAB7085A9}" shapeId="0" xr:uid="{00000000-0006-0000-0800-00008F000000}">
      <text>
        <r>
          <rPr>
            <b/>
            <i/>
            <sz val="9"/>
            <color indexed="81"/>
            <rFont val="Tahoma"/>
            <family val="2"/>
          </rPr>
          <t>roberta.paiva:</t>
        </r>
        <r>
          <rPr>
            <sz val="9"/>
            <color indexed="81"/>
            <rFont val="Tahoma"/>
            <family val="2"/>
          </rPr>
          <t xml:space="preserve">
Data da solicitação da vistoria de 60%.
</t>
        </r>
      </text>
    </comment>
    <comment ref="AG435" authorId="6" guid="{58C97CAE-4068-441D-9DE0-E09ACCAAFAE7}" shapeId="0" xr:uid="{00000000-0006-0000-0800-000090000000}">
      <text>
        <r>
          <rPr>
            <b/>
            <i/>
            <sz val="9"/>
            <color indexed="81"/>
            <rFont val="Tahoma"/>
            <family val="2"/>
          </rPr>
          <t>roberta.paiva:</t>
        </r>
        <r>
          <rPr>
            <sz val="9"/>
            <color indexed="81"/>
            <rFont val="Tahoma"/>
            <family val="2"/>
          </rPr>
          <t xml:space="preserve">
Data da solicitação da vistoria de 100%.
</t>
        </r>
      </text>
    </comment>
    <comment ref="Y436" authorId="6" guid="{75F17D1E-B0C5-460B-8013-5533555014D4}" shapeId="0" xr:uid="{00000000-0006-0000-0800-000091000000}">
      <text>
        <r>
          <rPr>
            <b/>
            <i/>
            <sz val="9"/>
            <color indexed="81"/>
            <rFont val="Tahoma"/>
            <family val="2"/>
          </rPr>
          <t>roberta.paiva:</t>
        </r>
        <r>
          <rPr>
            <sz val="9"/>
            <color indexed="81"/>
            <rFont val="Tahoma"/>
            <family val="2"/>
          </rPr>
          <t xml:space="preserve">
Data da solicitação da vistoria de 100%.
</t>
        </r>
      </text>
    </comment>
    <comment ref="AG436" authorId="6" guid="{1975505E-6CE4-4205-AD1F-CA572DC12A94}" shapeId="0" xr:uid="{00000000-0006-0000-0800-000092000000}">
      <text>
        <r>
          <rPr>
            <b/>
            <i/>
            <sz val="9"/>
            <color indexed="81"/>
            <rFont val="Tahoma"/>
            <family val="2"/>
          </rPr>
          <t>roberta.paiva:</t>
        </r>
        <r>
          <rPr>
            <sz val="9"/>
            <color indexed="81"/>
            <rFont val="Tahoma"/>
            <family val="2"/>
          </rPr>
          <t xml:space="preserve">
Data da solicitação da vistoria de 100%.
</t>
        </r>
      </text>
    </comment>
    <comment ref="Y437" authorId="6" guid="{292F9072-CD7F-4A94-9E7A-A9F0060119B8}" shapeId="0" xr:uid="{00000000-0006-0000-0800-000093000000}">
      <text>
        <r>
          <rPr>
            <b/>
            <i/>
            <sz val="9"/>
            <color indexed="81"/>
            <rFont val="Tahoma"/>
            <family val="2"/>
          </rPr>
          <t>roberta.paiva:</t>
        </r>
        <r>
          <rPr>
            <sz val="9"/>
            <color indexed="81"/>
            <rFont val="Tahoma"/>
            <family val="2"/>
          </rPr>
          <t xml:space="preserve">
Data da solicitação da vistoria de 100%.
</t>
        </r>
      </text>
    </comment>
    <comment ref="AG437" authorId="6" guid="{544B93FE-D722-4E0B-BE73-833E9B87DB64}" shapeId="0" xr:uid="{00000000-0006-0000-0800-000094000000}">
      <text>
        <r>
          <rPr>
            <b/>
            <i/>
            <sz val="9"/>
            <color indexed="81"/>
            <rFont val="Tahoma"/>
            <family val="2"/>
          </rPr>
          <t>roberta.paiva:</t>
        </r>
        <r>
          <rPr>
            <sz val="9"/>
            <color indexed="81"/>
            <rFont val="Tahoma"/>
            <family val="2"/>
          </rPr>
          <t xml:space="preserve">
Data da solicitação da vistoria de 100%.
</t>
        </r>
      </text>
    </comment>
    <comment ref="AG443" authorId="0" guid="{580E7F13-1A4A-4EB2-BED8-DD67F59C4854}" shapeId="0" xr:uid="{00000000-0006-0000-0800-000095000000}">
      <text>
        <r>
          <rPr>
            <sz val="9"/>
            <color indexed="81"/>
            <rFont val="Tahoma"/>
            <family val="2"/>
          </rPr>
          <t>ricardo.pansera:</t>
        </r>
        <r>
          <rPr>
            <sz val="9"/>
            <color indexed="81"/>
            <rFont val="Tahoma"/>
            <family val="2"/>
          </rPr>
          <t xml:space="preserve">
Nova solicitação de pagamento em 03/04/2017 devido a inconsistências encontradas na vistoria anterior.
</t>
        </r>
      </text>
    </comment>
    <comment ref="Y445" authorId="5" guid="{34DA396A-9AAB-458C-84BF-6E90486EC77D}" shapeId="0" xr:uid="{00000000-0006-0000-0800-000096000000}">
      <text>
        <r>
          <rPr>
            <b/>
            <sz val="9"/>
            <color indexed="81"/>
            <rFont val="Tahoma"/>
            <family val="2"/>
          </rPr>
          <t>Humberto.carbonell:</t>
        </r>
        <r>
          <rPr>
            <sz val="9"/>
            <color indexed="81"/>
            <rFont val="Tahoma"/>
            <family val="2"/>
          </rPr>
          <t xml:space="preserve">
Nova solicitação de vistoria em 02/10/2017
</t>
        </r>
      </text>
    </comment>
    <comment ref="Z445" authorId="5" guid="{9889224C-B5D6-4EEC-B08E-A59330625C37}" shapeId="0" xr:uid="{00000000-0006-0000-0800-000097000000}">
      <text>
        <r>
          <rPr>
            <sz val="9"/>
            <color indexed="81"/>
            <rFont val="Tahoma"/>
            <family val="2"/>
          </rPr>
          <t xml:space="preserve">Humberto.carbonell:
Ofício enviado dia 24/04/2017 solicitando providências para regularização da obra
</t>
        </r>
        <r>
          <rPr>
            <b/>
            <sz val="9"/>
            <color indexed="81"/>
            <rFont val="Tahoma"/>
            <family val="2"/>
          </rPr>
          <t>Humberto.carbonell:</t>
        </r>
        <r>
          <rPr>
            <sz val="9"/>
            <color indexed="81"/>
            <rFont val="Tahoma"/>
            <family val="2"/>
          </rPr>
          <t xml:space="preserve">
Vistoria atestando 60% de conclusão da obra enviada à SEPLAG e encaminhada para pagamento em 02/01/2018
</t>
        </r>
      </text>
    </comment>
    <comment ref="AH446" authorId="5" guid="{1B03D4D4-D748-4007-8673-5EA8CDAF9E9C}" shapeId="0" xr:uid="{00000000-0006-0000-0800-000098000000}">
      <text>
        <r>
          <rPr>
            <sz val="9"/>
            <color indexed="81"/>
            <rFont val="Tahoma"/>
            <family val="2"/>
          </rPr>
          <t xml:space="preserve">Humberto.carbonell:
Ofício enviado dia 24/04/2017 solicitando providências para regularização da obra
</t>
        </r>
        <r>
          <rPr>
            <b/>
            <sz val="9"/>
            <color indexed="81"/>
            <rFont val="Tahoma"/>
            <family val="2"/>
          </rPr>
          <t>Humberto.carbonell:</t>
        </r>
        <r>
          <rPr>
            <sz val="9"/>
            <color indexed="81"/>
            <rFont val="Tahoma"/>
            <family val="2"/>
          </rPr>
          <t xml:space="preserve">
Enviado para pagamento, após regularização da obra, em 06/12/2016
</t>
        </r>
        <r>
          <rPr>
            <b/>
            <sz val="9"/>
            <color indexed="81"/>
            <rFont val="Tahoma"/>
            <family val="2"/>
          </rPr>
          <t>Humberto.carbonell:</t>
        </r>
        <r>
          <rPr>
            <sz val="9"/>
            <color indexed="81"/>
            <rFont val="Tahoma"/>
            <family val="2"/>
          </rPr>
          <t xml:space="preserve">
Enviado para pagamento, novamente, em 07/12/2017 após regularização na qualidade da obra
</t>
        </r>
      </text>
    </comment>
    <comment ref="AG448" authorId="5" guid="{EEC5E939-DDD2-4FB6-8D41-14EADC6A3B2B}" shapeId="0" xr:uid="{00000000-0006-0000-0800-000099000000}">
      <text>
        <r>
          <rPr>
            <b/>
            <sz val="9"/>
            <color indexed="81"/>
            <rFont val="Tahoma"/>
            <family val="2"/>
          </rPr>
          <t>Humberto.carbonell:</t>
        </r>
        <r>
          <rPr>
            <sz val="9"/>
            <color indexed="81"/>
            <rFont val="Tahoma"/>
            <family val="2"/>
          </rPr>
          <t xml:space="preserve">
Nova silicitação em 10/04/2018
</t>
        </r>
      </text>
    </comment>
    <comment ref="AH448" authorId="5" guid="{8D8848A9-05B9-4FAE-824A-24E8276B834E}" shapeId="0" xr:uid="{00000000-0006-0000-0800-00009A000000}">
      <text>
        <r>
          <rPr>
            <b/>
            <sz val="9"/>
            <color indexed="81"/>
            <rFont val="Tahoma"/>
            <family val="2"/>
          </rPr>
          <t>Humberto.carbonell:</t>
        </r>
        <r>
          <rPr>
            <sz val="9"/>
            <color indexed="81"/>
            <rFont val="Tahoma"/>
            <family val="2"/>
          </rPr>
          <t xml:space="preserve">
Não foi encaminhado, pois o TRO estava com a assinatura do prefeito anterior</t>
        </r>
        <r>
          <rPr>
            <b/>
            <sz val="9"/>
            <color indexed="81"/>
            <rFont val="Tahoma"/>
            <family val="2"/>
          </rPr>
          <t>Humberto.carbonell:</t>
        </r>
        <r>
          <rPr>
            <sz val="9"/>
            <color indexed="81"/>
            <rFont val="Tahoma"/>
            <family val="2"/>
          </rPr>
          <t xml:space="preserve">
Termo de Recebimento Definitivo enviado corretamente pelo município em 26/10/2018. Encam inhado para pagamento nesta data.
</t>
        </r>
      </text>
    </comment>
    <comment ref="AG449" authorId="5" guid="{45923CA9-A840-479E-A95E-4583194238AF}" shapeId="0" xr:uid="{00000000-0006-0000-0800-00009B000000}">
      <text>
        <r>
          <rPr>
            <b/>
            <sz val="9"/>
            <color indexed="81"/>
            <rFont val="Tahoma"/>
            <family val="2"/>
          </rPr>
          <t>Humberto.carbonell:</t>
        </r>
        <r>
          <rPr>
            <sz val="9"/>
            <color indexed="81"/>
            <rFont val="Tahoma"/>
            <family val="2"/>
          </rPr>
          <t xml:space="preserve">
Nova data 16/04/2018
</t>
        </r>
      </text>
    </comment>
    <comment ref="AG451" authorId="3" guid="{A42DA380-3F52-438E-9ABF-B0133AF4D205}" shapeId="0" xr:uid="{00000000-0006-0000-0800-00009C000000}">
      <text>
        <r>
          <rPr>
            <b/>
            <i/>
            <sz val="9"/>
            <color indexed="81"/>
            <rFont val="Tahoma"/>
            <family val="2"/>
          </rPr>
          <t>anacristina.chagas:</t>
        </r>
        <r>
          <rPr>
            <sz val="9"/>
            <color indexed="81"/>
            <rFont val="Tahoma"/>
            <family val="2"/>
          </rPr>
          <t xml:space="preserve">
Data de solicitação da vistoria.
</t>
        </r>
      </text>
    </comment>
    <comment ref="AG452" authorId="3" guid="{3369ACCC-E5F6-4239-98D5-D06968E5B99F}" shapeId="0" xr:uid="{00000000-0006-0000-0800-00009D000000}">
      <text>
        <r>
          <rPr>
            <b/>
            <i/>
            <sz val="9"/>
            <color indexed="81"/>
            <rFont val="Tahoma"/>
            <family val="2"/>
          </rPr>
          <t>anacristina.chagas:</t>
        </r>
        <r>
          <rPr>
            <sz val="9"/>
            <color indexed="81"/>
            <rFont val="Tahoma"/>
            <family val="2"/>
          </rPr>
          <t xml:space="preserve">
Data de solicitação da vistoria.
</t>
        </r>
      </text>
    </comment>
    <comment ref="AG453" authorId="3" guid="{A5219CFD-26DA-4671-B337-2AB39A6614A1}" shapeId="0" xr:uid="{00000000-0006-0000-0800-00009E000000}">
      <text>
        <r>
          <rPr>
            <b/>
            <i/>
            <sz val="9"/>
            <color indexed="81"/>
            <rFont val="Tahoma"/>
            <family val="2"/>
          </rPr>
          <t>anacristina.chagas:</t>
        </r>
        <r>
          <rPr>
            <sz val="9"/>
            <color indexed="81"/>
            <rFont val="Tahoma"/>
            <family val="2"/>
          </rPr>
          <t xml:space="preserve">
Data de solicitação da vistoria.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andrea.karla</author>
    <author>luizhenrique.xavier</author>
    <author>andrea.chaves</author>
    <author>anacristina.chagas</author>
    <author>Humberto.carbonell</author>
    <author>ricardo.pansera</author>
    <author>roberta.paiva</author>
    <author>sandra.queiroz</author>
    <author>melina.vasconcelos</author>
    <author>taysa.siqueira</author>
  </authors>
  <commentList>
    <comment ref="G11" authorId="0" guid="{6307EE38-3640-4CB1-9880-4CD36FC5A636}" shapeId="0" xr:uid="{00000000-0006-0000-0900-000001000000}">
      <text>
        <r>
          <rPr>
            <sz val="9"/>
            <color indexed="81"/>
            <rFont val="Tahoma"/>
            <family val="2"/>
          </rPr>
          <t>andrea.karla:</t>
        </r>
        <r>
          <rPr>
            <sz val="9"/>
            <color indexed="81"/>
            <rFont val="Tahoma"/>
            <family val="2"/>
          </rPr>
          <t xml:space="preserve">
O MUNICÍPIO ENVIOU BOLETIM DE MEDIÇÃO COM AS DEVIDAS CORREÇÕES EM, 24/05/2016.
</t>
        </r>
      </text>
    </comment>
    <comment ref="K17" authorId="1" guid="{7A237281-BD93-4303-9DD1-D471C678CE4C}" shapeId="0" xr:uid="{00000000-0006-0000-0900-000002000000}">
      <text>
        <r>
          <rPr>
            <b/>
            <sz val="9"/>
            <color indexed="81"/>
            <rFont val="Tahoma"/>
            <family val="2"/>
          </rPr>
          <t>luizhenrique.xavier:</t>
        </r>
        <r>
          <rPr>
            <sz val="9"/>
            <color indexed="81"/>
            <rFont val="Tahoma"/>
            <family val="2"/>
          </rPr>
          <t xml:space="preserve">
Data Anterior: 09/08/2017
</t>
        </r>
      </text>
    </comment>
    <comment ref="M18" authorId="2" guid="{A0341BEA-B51E-4300-9CFC-5424895A3030}" shapeId="0" xr:uid="{00000000-0006-0000-0900-000003000000}">
      <text>
        <r>
          <rPr>
            <b/>
            <sz val="9"/>
            <color indexed="81"/>
            <rFont val="Tahoma"/>
            <family val="2"/>
          </rPr>
          <t>andrea.chaves:</t>
        </r>
        <r>
          <rPr>
            <sz val="9"/>
            <color indexed="81"/>
            <rFont val="Tahoma"/>
            <family val="2"/>
          </rPr>
          <t xml:space="preserve">
Nova vistoria solicitada em 06/10/2020
Nova vistoria em 11/03/2021</t>
        </r>
      </text>
    </comment>
    <comment ref="I21" authorId="3" guid="{6365DBDB-6DAA-4ACF-81CF-2D99F7DC70BF}" shapeId="0" xr:uid="{00000000-0006-0000-0900-000004000000}">
      <text>
        <r>
          <rPr>
            <sz val="9"/>
            <color indexed="81"/>
            <rFont val="Tahoma"/>
            <family val="2"/>
          </rPr>
          <t>anacristina.chagas:</t>
        </r>
        <r>
          <rPr>
            <sz val="9"/>
            <color indexed="81"/>
            <rFont val="Tahoma"/>
            <family val="2"/>
          </rPr>
          <t xml:space="preserve">
Conforme vistoria a obra está concluída. Aguardando TRD.
</t>
        </r>
      </text>
    </comment>
    <comment ref="G27" authorId="4" guid="{690670FA-DAA4-4329-AA1C-21B21A1BB08C}" shapeId="0" xr:uid="{00000000-0006-0000-0900-000005000000}">
      <text>
        <r>
          <rPr>
            <b/>
            <sz val="9"/>
            <color indexed="81"/>
            <rFont val="Tahoma"/>
            <family val="2"/>
          </rPr>
          <t>Humberto.carbonell:</t>
        </r>
        <r>
          <rPr>
            <sz val="9"/>
            <color indexed="81"/>
            <rFont val="Tahoma"/>
            <family val="2"/>
          </rPr>
          <t xml:space="preserve">
Nova solicitação de vistoria em 11/10/2018</t>
        </r>
        <r>
          <rPr>
            <b/>
            <sz val="9"/>
            <color indexed="81"/>
            <rFont val="Tahoma"/>
            <family val="2"/>
          </rPr>
          <t>Humberto.carbonell:</t>
        </r>
        <r>
          <rPr>
            <sz val="9"/>
            <color indexed="81"/>
            <rFont val="Tahoma"/>
            <family val="2"/>
          </rPr>
          <t xml:space="preserve">
Vistoria atestando qualidade ruim da obra. Não autorizado o pagamento. Município informado por email.
</t>
        </r>
      </text>
    </comment>
    <comment ref="G28" authorId="5" guid="{0F62FED2-ABFD-4036-99BB-A37C72168C1D}" shapeId="0" xr:uid="{00000000-0006-0000-0900-000006000000}">
      <text>
        <r>
          <rPr>
            <b/>
            <sz val="9"/>
            <color indexed="81"/>
            <rFont val="Tahoma"/>
            <family val="2"/>
          </rPr>
          <t>ricardo.pansera:</t>
        </r>
        <r>
          <rPr>
            <sz val="9"/>
            <color indexed="81"/>
            <rFont val="Tahoma"/>
            <family val="2"/>
          </rPr>
          <t xml:space="preserve">
23/08/2018 - OFÍCIO 535/2018 CEHAB VISTORIA 100% PORÉM COM PENDÊNCIAS / NECESSÁRIO REALIZAR REPAROS.
</t>
        </r>
      </text>
    </comment>
    <comment ref="G29" authorId="4" guid="{54C38FBB-60A5-4823-BEED-92AE375FD6B6}" shapeId="0" xr:uid="{00000000-0006-0000-0900-000007000000}">
      <text>
        <r>
          <rPr>
            <b/>
            <sz val="9"/>
            <color indexed="81"/>
            <rFont val="Tahoma"/>
            <family val="2"/>
          </rPr>
          <t>Humberto.carbonell:</t>
        </r>
        <r>
          <rPr>
            <sz val="9"/>
            <color indexed="81"/>
            <rFont val="Tahoma"/>
            <family val="2"/>
          </rPr>
          <t xml:space="preserve">
nova solicitação de vistoria; 25/07/2018
</t>
        </r>
        <r>
          <rPr>
            <b/>
            <sz val="9"/>
            <color indexed="81"/>
            <rFont val="Tahoma"/>
            <family val="2"/>
          </rPr>
          <t xml:space="preserve">ricardo.pansera:
</t>
        </r>
        <r>
          <rPr>
            <sz val="9"/>
            <color indexed="81"/>
            <rFont val="Tahoma"/>
            <family val="2"/>
          </rPr>
          <t xml:space="preserve">23/08/2018 - OFÍCIO 536/2018 CEHAB VISTORIA 100% PORÉM COM PENDÊNCIAS / NECESSÁRIO REALIZAR REPAROS.
</t>
        </r>
        <r>
          <rPr>
            <b/>
            <sz val="9"/>
            <color indexed="81"/>
            <rFont val="Tahoma"/>
            <family val="2"/>
          </rPr>
          <t>Humberto.carbonell:</t>
        </r>
        <r>
          <rPr>
            <sz val="9"/>
            <color indexed="81"/>
            <rFont val="Tahoma"/>
            <family val="2"/>
          </rPr>
          <t xml:space="preserve">
Nova solicitação de vistoria em 10/10/2018
</t>
        </r>
      </text>
    </comment>
    <comment ref="G43" authorId="2" guid="{4D83853A-C788-494E-AC3A-A38EC986A142}" shapeId="0" xr:uid="{00000000-0006-0000-0900-000008000000}">
      <text>
        <r>
          <rPr>
            <sz val="9"/>
            <color indexed="81"/>
            <rFont val="Tahoma"/>
            <family val="2"/>
          </rPr>
          <t>andrea.chaves:</t>
        </r>
        <r>
          <rPr>
            <sz val="9"/>
            <color indexed="81"/>
            <rFont val="Tahoma"/>
            <family val="2"/>
          </rPr>
          <t xml:space="preserve">
solicitou suspensão da 1ª vistoria
</t>
        </r>
      </text>
    </comment>
    <comment ref="H51" authorId="3" guid="{02BDE171-F845-40B3-962C-73C143566413}" shapeId="0" xr:uid="{00000000-0006-0000-0900-000009000000}">
      <text>
        <r>
          <rPr>
            <b/>
            <sz val="9"/>
            <color indexed="81"/>
            <rFont val="Tahoma"/>
            <family val="2"/>
          </rPr>
          <t>anacristina.chagas:</t>
        </r>
        <r>
          <rPr>
            <sz val="9"/>
            <color indexed="81"/>
            <rFont val="Tahoma"/>
            <family val="2"/>
          </rPr>
          <t xml:space="preserve">
Ir obs
</t>
        </r>
      </text>
    </comment>
    <comment ref="H52" authorId="3" guid="{826E3F71-E27D-4180-8CF6-9CE707944BBF}" shapeId="0" xr:uid="{00000000-0006-0000-0900-00000A000000}">
      <text>
        <r>
          <rPr>
            <b/>
            <sz val="9"/>
            <color indexed="81"/>
            <rFont val="Tahoma"/>
            <family val="2"/>
          </rPr>
          <t>anacristina.chagas:</t>
        </r>
        <r>
          <rPr>
            <sz val="9"/>
            <color indexed="81"/>
            <rFont val="Tahoma"/>
            <family val="2"/>
          </rPr>
          <t xml:space="preserve">
Ir obs
</t>
        </r>
      </text>
    </comment>
    <comment ref="L52" authorId="3" guid="{68CE629D-D8D2-4A8F-B6E5-E5E04E1A3ED8}" shapeId="0" xr:uid="{00000000-0006-0000-0900-00000B000000}">
      <text>
        <r>
          <rPr>
            <b/>
            <sz val="9"/>
            <color indexed="81"/>
            <rFont val="Tahoma"/>
            <family val="2"/>
          </rPr>
          <t>anacristina.chagas:</t>
        </r>
        <r>
          <rPr>
            <sz val="9"/>
            <color indexed="81"/>
            <rFont val="Tahoma"/>
            <family val="2"/>
          </rPr>
          <t xml:space="preserve">
Obra 100%.Aguardando o termo de vistoria formal  para enviar para pagto da 3ª e 4ª parcela. Enviado TRD em 16/01/2018.
</t>
        </r>
        <r>
          <rPr>
            <b/>
            <sz val="9"/>
            <color indexed="81"/>
            <rFont val="Tahoma"/>
            <family val="2"/>
          </rPr>
          <t xml:space="preserve">anacristina.chagas:
</t>
        </r>
        <r>
          <rPr>
            <sz val="9"/>
            <color indexed="81"/>
            <rFont val="Tahoma"/>
            <family val="2"/>
          </rPr>
          <t>TRD enviado para análise da CEHAB, 16/01/2018</t>
        </r>
        <r>
          <rPr>
            <sz val="9"/>
            <color indexed="81"/>
            <rFont val="Tahoma"/>
            <family val="2"/>
          </rPr>
          <t xml:space="preserve">
</t>
        </r>
      </text>
    </comment>
    <comment ref="K61" authorId="4" guid="{AD9AB6A7-BE23-4450-8DAB-CF22649752A9}" shapeId="0" xr:uid="{00000000-0006-0000-0900-00000C000000}">
      <text>
        <r>
          <rPr>
            <b/>
            <sz val="9"/>
            <color indexed="81"/>
            <rFont val="Tahoma"/>
            <family val="2"/>
          </rPr>
          <t>Humberto.carbonell:</t>
        </r>
        <r>
          <rPr>
            <sz val="9"/>
            <color indexed="81"/>
            <rFont val="Tahoma"/>
            <family val="2"/>
          </rPr>
          <t xml:space="preserve">
Nova vistoria solicirtada em 14/09/2017
</t>
        </r>
      </text>
    </comment>
    <comment ref="L69" authorId="1" guid="{91E8353C-298D-4A88-A42D-9D160FB88A2C}" shapeId="0" xr:uid="{00000000-0006-0000-0900-00000D000000}">
      <text>
        <r>
          <rPr>
            <sz val="9"/>
            <color indexed="81"/>
            <rFont val="Tahoma"/>
            <family val="2"/>
          </rPr>
          <t>luizhenrique.xavier:</t>
        </r>
        <r>
          <rPr>
            <sz val="9"/>
            <color indexed="81"/>
            <rFont val="Tahoma"/>
            <family val="2"/>
          </rPr>
          <t xml:space="preserve">
Vistoria protocolada no dia 14/02/2017
</t>
        </r>
      </text>
    </comment>
    <comment ref="R71" authorId="2" guid="{847C6B68-0FC8-47CB-A620-89AAC3FF3BC2}" shapeId="0" xr:uid="{00000000-0006-0000-0900-00000E000000}">
      <text>
        <r>
          <rPr>
            <b/>
            <sz val="9"/>
            <color indexed="81"/>
            <rFont val="Tahoma"/>
            <family val="2"/>
          </rPr>
          <t>andrea.chaves:</t>
        </r>
        <r>
          <rPr>
            <sz val="9"/>
            <color indexed="81"/>
            <rFont val="Tahoma"/>
            <family val="2"/>
          </rPr>
          <t xml:space="preserve">
NOVA SOLICITAÇÃO EM 22/07/2020</t>
        </r>
      </text>
    </comment>
    <comment ref="K76" authorId="6" guid="{E7A92889-FCEE-479E-8420-D2FEF622F504}" shapeId="0" xr:uid="{00000000-0006-0000-0900-00000F000000}">
      <text>
        <r>
          <rPr>
            <b/>
            <sz val="9"/>
            <color indexed="81"/>
            <rFont val="Tahoma"/>
            <family val="2"/>
          </rPr>
          <t>roberta.paiva:</t>
        </r>
        <r>
          <rPr>
            <sz val="9"/>
            <color indexed="81"/>
            <rFont val="Tahoma"/>
            <family val="2"/>
          </rPr>
          <t xml:space="preserve">
Primeira solicitação em 14/02/2019, mas vistoria da CEHAB deu 60%.
</t>
        </r>
        <r>
          <rPr>
            <b/>
            <sz val="9"/>
            <color indexed="81"/>
            <rFont val="Tahoma"/>
            <family val="2"/>
          </rPr>
          <t>anacristina.chagas:</t>
        </r>
        <r>
          <rPr>
            <sz val="9"/>
            <color indexed="81"/>
            <rFont val="Tahoma"/>
            <family val="2"/>
          </rPr>
          <t xml:space="preserve">
Enviado dia 09/10/2019 -BM ajustado
</t>
        </r>
      </text>
    </comment>
    <comment ref="G81" authorId="4" guid="{1DECA3FF-0EDE-4693-9E0F-F788E414FE3D}" shapeId="0" xr:uid="{00000000-0006-0000-0900-000010000000}">
      <text>
        <r>
          <rPr>
            <sz val="9"/>
            <color indexed="81"/>
            <rFont val="Tahoma"/>
            <family val="2"/>
          </rPr>
          <t>Humberto.carbonell:</t>
        </r>
        <r>
          <rPr>
            <sz val="9"/>
            <color indexed="81"/>
            <rFont val="Tahoma"/>
            <family val="2"/>
          </rPr>
          <t xml:space="preserve">
Vova solicitação de vistoria em 28/04/2016
</t>
        </r>
      </text>
    </comment>
    <comment ref="K81" authorId="5" guid="{D5C3D3EA-349B-43B0-B54D-3748848B7132}" shapeId="0" xr:uid="{00000000-0006-0000-0900-000011000000}">
      <text>
        <r>
          <rPr>
            <b/>
            <sz val="9"/>
            <color indexed="81"/>
            <rFont val="Tahoma"/>
            <family val="2"/>
          </rPr>
          <t>ricardo.pansera:</t>
        </r>
        <r>
          <rPr>
            <sz val="9"/>
            <color indexed="81"/>
            <rFont val="Tahoma"/>
            <family val="2"/>
          </rPr>
          <t xml:space="preserve"> 23/08/2018 - INCONSISTÊNCIAS NA VISTORIA ENTREGUE CÓPIA EM MÃOS AO PREFEITO.
</t>
        </r>
        <r>
          <rPr>
            <b/>
            <sz val="9"/>
            <color indexed="81"/>
            <rFont val="Tahoma"/>
            <family val="2"/>
          </rPr>
          <t>Humberto.carbonell:</t>
        </r>
        <r>
          <rPr>
            <sz val="9"/>
            <color indexed="81"/>
            <rFont val="Tahoma"/>
            <family val="2"/>
          </rPr>
          <t xml:space="preserve">
Novas inconsistências na vistoria. Município ciente via email
</t>
        </r>
        <r>
          <rPr>
            <b/>
            <sz val="9"/>
            <color indexed="81"/>
            <rFont val="Tahoma"/>
            <family val="2"/>
          </rPr>
          <t>Humberto.carbonell:</t>
        </r>
        <r>
          <rPr>
            <sz val="9"/>
            <color indexed="81"/>
            <rFont val="Tahoma"/>
            <family val="2"/>
          </rPr>
          <t xml:space="preserve">
Nova solicitação de vistoria solicitada em 13/11/2018 9 (Vistoria com qualidade ruim na anterior)
</t>
        </r>
      </text>
    </comment>
    <comment ref="G82" authorId="4" guid="{FF0EB38B-185D-4884-BF37-BA648247BD89}" shapeId="0" xr:uid="{00000000-0006-0000-0900-000012000000}">
      <text>
        <r>
          <rPr>
            <sz val="9"/>
            <color indexed="81"/>
            <rFont val="Tahoma"/>
            <family val="2"/>
          </rPr>
          <t xml:space="preserve">Humberto.carbonell:
Nova solicitação de vistoroa em 28/04/2016
Humberto.carbonell:
para atender a inconsistências no BM
Humberto.carbonell:
Nova solicitação de vistoria em 25/07/2016
Humberto.carbonell:
Nova solicitação de vistoria em 25/04/2017 , devido a inconsistências encontradas no relatório fotográfico e na vistoria encaminhada pela CEHAB
</t>
        </r>
        <r>
          <rPr>
            <b/>
            <sz val="9"/>
            <color indexed="81"/>
            <rFont val="Tahoma"/>
            <family val="2"/>
          </rPr>
          <t>Humberto.carbonell:</t>
        </r>
        <r>
          <rPr>
            <sz val="9"/>
            <color indexed="81"/>
            <rFont val="Tahoma"/>
            <family val="2"/>
          </rPr>
          <t xml:space="preserve">
N</t>
        </r>
        <r>
          <rPr>
            <b/>
            <sz val="9"/>
            <color indexed="81"/>
            <rFont val="Tahoma"/>
            <family val="2"/>
          </rPr>
          <t>ova solicitação de vistoria em 24/08/2017
Humberto.carbonell:
Vistoria OK em 11/10/2017</t>
        </r>
      </text>
    </comment>
    <comment ref="H82" authorId="4" guid="{87E70B72-D56B-40C8-B7C2-EDDD6358AECA}" shapeId="0" xr:uid="{00000000-0006-0000-0900-000013000000}">
      <text>
        <r>
          <rPr>
            <b/>
            <sz val="9"/>
            <color indexed="81"/>
            <rFont val="Tahoma"/>
            <family val="2"/>
          </rPr>
          <t>Humberto.carbonell:</t>
        </r>
        <r>
          <rPr>
            <sz val="9"/>
            <color indexed="81"/>
            <rFont val="Tahoma"/>
            <family val="2"/>
          </rPr>
          <t xml:space="preserve">
Nova solicitação de vistoria em 25/04/2017 , devido a inconsistências encontradas no relatório fotográfico e na vistoria encaminhada pela CEHAB. Encaminhamento de pagamento de 18/08/2017 cancelado
</t>
        </r>
        <r>
          <rPr>
            <b/>
            <sz val="9"/>
            <color indexed="81"/>
            <rFont val="Tahoma"/>
            <family val="2"/>
          </rPr>
          <t>Humberto.carbonell:</t>
        </r>
        <r>
          <rPr>
            <sz val="9"/>
            <color indexed="81"/>
            <rFont val="Tahoma"/>
            <family val="2"/>
          </rPr>
          <t xml:space="preserve">
Vistoria ok em 11/10/2017</t>
        </r>
      </text>
    </comment>
    <comment ref="K82" authorId="5" guid="{CB08BF44-E8C5-4F29-877E-4EC92FA51C08}" shapeId="0" xr:uid="{00000000-0006-0000-0900-000014000000}">
      <text>
        <r>
          <rPr>
            <b/>
            <sz val="9"/>
            <color indexed="81"/>
            <rFont val="Tahoma"/>
            <family val="2"/>
          </rPr>
          <t>ricardo.pansera:</t>
        </r>
        <r>
          <rPr>
            <sz val="9"/>
            <color indexed="81"/>
            <rFont val="Tahoma"/>
            <family val="2"/>
          </rPr>
          <t xml:space="preserve">
23/08/2018 - INCONSISTÊNCIAS NA VISTORIA ENTREGUE CÓPIA EM MÃOS AO PREFEITO.
</t>
        </r>
      </text>
    </comment>
    <comment ref="K87" authorId="7" guid="{25A8CC4F-D715-4622-910D-7785332FD7D2}" shapeId="0" xr:uid="{00000000-0006-0000-0900-000015000000}">
      <text>
        <r>
          <rPr>
            <sz val="9"/>
            <color indexed="81"/>
            <rFont val="Tahoma"/>
            <family val="2"/>
          </rPr>
          <t>sandra.queiroz:</t>
        </r>
        <r>
          <rPr>
            <sz val="9"/>
            <color indexed="81"/>
            <rFont val="Tahoma"/>
            <family val="2"/>
          </rPr>
          <t xml:space="preserve">
Municipio solicitou a 4ª parcela em 07/06 mas não enviou o Termo de Recebimento Definitivo
</t>
        </r>
      </text>
    </comment>
    <comment ref="K88" authorId="8" guid="{0E1A2C43-F664-4A7C-845C-BA3F572CF069}" shapeId="0" xr:uid="{00000000-0006-0000-0900-000016000000}">
      <text>
        <r>
          <rPr>
            <sz val="9"/>
            <color indexed="81"/>
            <rFont val="Tahoma"/>
            <family val="2"/>
          </rPr>
          <t>melina.vasconcelos:</t>
        </r>
        <r>
          <rPr>
            <sz val="9"/>
            <color indexed="81"/>
            <rFont val="Tahoma"/>
            <family val="2"/>
          </rPr>
          <t xml:space="preserve">
Aguardava envio de documentação pendente
</t>
        </r>
      </text>
    </comment>
    <comment ref="G95" authorId="7" guid="{9DBB496C-868F-4F21-8CD9-E72FBC1B2F39}" shapeId="0" xr:uid="{00000000-0006-0000-0900-000017000000}">
      <text>
        <r>
          <rPr>
            <b/>
            <i/>
            <sz val="9"/>
            <color indexed="81"/>
            <rFont val="Tahoma"/>
            <family val="2"/>
          </rPr>
          <t>sandra.queiroz:</t>
        </r>
        <r>
          <rPr>
            <sz val="9"/>
            <color indexed="81"/>
            <rFont val="Tahoma"/>
            <family val="2"/>
          </rPr>
          <t xml:space="preserve">
Documento foi enviado pelo município no dia 05/02/2016. Estava aguardando enviar a reprogramação para envaiar.
</t>
        </r>
        <r>
          <rPr>
            <b/>
            <sz val="9"/>
            <color indexed="81"/>
            <rFont val="Tahoma"/>
            <family val="2"/>
          </rPr>
          <t>sandra.queiroz:Enviei para CEHAB dia 17/11/07 documentação complementar enviada pelo município</t>
        </r>
        <r>
          <rPr>
            <sz val="9"/>
            <color indexed="81"/>
            <rFont val="Tahoma"/>
            <family val="2"/>
          </rPr>
          <t xml:space="preserve">
</t>
        </r>
      </text>
    </comment>
    <comment ref="M96" authorId="2" guid="{15828733-C85A-4FAD-B528-469906D0FDDE}" shapeId="0" xr:uid="{00000000-0006-0000-0900-000018000000}">
      <text>
        <r>
          <rPr>
            <b/>
            <sz val="9"/>
            <color indexed="81"/>
            <rFont val="Tahoma"/>
            <family val="2"/>
          </rPr>
          <t>andrea.chaves:</t>
        </r>
        <r>
          <rPr>
            <sz val="9"/>
            <color indexed="81"/>
            <rFont val="Tahoma"/>
            <family val="2"/>
          </rPr>
          <t xml:space="preserve">
Ofício 211/2020 Prefeitura de Camaragibe
</t>
        </r>
      </text>
    </comment>
    <comment ref="G111" authorId="4" guid="{EE1BDEA5-8C51-4C9C-BD62-8DE5EDB08E99}" shapeId="0" xr:uid="{00000000-0006-0000-0900-000019000000}">
      <text>
        <r>
          <rPr>
            <b/>
            <sz val="9"/>
            <color indexed="81"/>
            <rFont val="Tahoma"/>
            <family val="2"/>
          </rPr>
          <t>Humberto.carbonell:</t>
        </r>
        <r>
          <rPr>
            <sz val="9"/>
            <color indexed="81"/>
            <rFont val="Tahoma"/>
            <family val="2"/>
          </rPr>
          <t xml:space="preserve">
Vistoria atestando a baixa qualidade da obra enviada ao município em 22/08/2017 . Município precisa tomar providências e solicitar nova vistoria
</t>
        </r>
      </text>
    </comment>
    <comment ref="G113" authorId="4" guid="{582176B7-F192-4892-81D1-6F84A99EA98D}" shapeId="0" xr:uid="{00000000-0006-0000-0900-00001A000000}">
      <text>
        <r>
          <rPr>
            <b/>
            <sz val="9"/>
            <color indexed="81"/>
            <rFont val="Tahoma"/>
            <family val="2"/>
          </rPr>
          <t>Humberto.carbonell:</t>
        </r>
        <r>
          <rPr>
            <sz val="9"/>
            <color indexed="81"/>
            <rFont val="Tahoma"/>
            <family val="2"/>
          </rPr>
          <t xml:space="preserve">
Nova vistoria solicitada em 14/09/2017
</t>
        </r>
      </text>
    </comment>
    <comment ref="H118" authorId="3" guid="{EC2A8B90-6C77-487A-BD6C-81C37544DD6C}" shapeId="0" xr:uid="{00000000-0006-0000-0900-00001B000000}">
      <text>
        <r>
          <rPr>
            <b/>
            <sz val="9"/>
            <color indexed="81"/>
            <rFont val="Tahoma"/>
            <family val="2"/>
          </rPr>
          <t>anacristina.chagas:</t>
        </r>
        <r>
          <rPr>
            <sz val="9"/>
            <color indexed="81"/>
            <rFont val="Tahoma"/>
            <family val="2"/>
          </rPr>
          <t xml:space="preserve">
Ir obs.enc.
</t>
        </r>
      </text>
    </comment>
    <comment ref="K128" authorId="3" guid="{32CDC68B-FD03-4ACA-BBF3-3B0E7A7E30D3}" shapeId="0" xr:uid="{00000000-0006-0000-0900-00001C000000}">
      <text>
        <r>
          <rPr>
            <b/>
            <sz val="9"/>
            <color indexed="81"/>
            <rFont val="Tahoma"/>
            <family val="2"/>
          </rPr>
          <t>anacristina.chagas:</t>
        </r>
        <r>
          <rPr>
            <sz val="9"/>
            <color indexed="81"/>
            <rFont val="Tahoma"/>
            <family val="2"/>
          </rPr>
          <t xml:space="preserve">
Ir obs
</t>
        </r>
      </text>
    </comment>
    <comment ref="Q128" authorId="3" guid="{F3AC8F7D-081D-41DE-8E85-C7DDCB5BF9C6}" shapeId="0" xr:uid="{00000000-0006-0000-0900-00001D000000}">
      <text>
        <r>
          <rPr>
            <b/>
            <sz val="9"/>
            <color indexed="81"/>
            <rFont val="Tahoma"/>
            <family val="2"/>
          </rPr>
          <t>anacristina.chagas:</t>
        </r>
        <r>
          <rPr>
            <sz val="9"/>
            <color indexed="81"/>
            <rFont val="Tahoma"/>
            <family val="2"/>
          </rPr>
          <t xml:space="preserve">
Reprogramou plano. Será pago parcela extra
</t>
        </r>
      </text>
    </comment>
    <comment ref="H146" authorId="1" guid="{952B7C52-DD41-4476-BBC8-A49F18911C3F}" shapeId="0" xr:uid="{00000000-0006-0000-0900-00001E000000}">
      <text>
        <r>
          <rPr>
            <sz val="9"/>
            <color indexed="81"/>
            <rFont val="Tahoma"/>
            <family val="2"/>
          </rPr>
          <t>luizhenrique.xavier:</t>
        </r>
        <r>
          <rPr>
            <sz val="9"/>
            <color indexed="81"/>
            <rFont val="Tahoma"/>
            <family val="2"/>
          </rPr>
          <t xml:space="preserve">
A vistoria da Cehab só foi entregue em 14/07/2016, em virtude de inconsistências nos BMs, que foram posteirormente sanadas pelo município.
</t>
        </r>
      </text>
    </comment>
    <comment ref="K148" authorId="5" guid="{1AD26E05-A624-4C9A-B170-3F913EACEE1E}" shapeId="0" xr:uid="{00000000-0006-0000-0900-00001F000000}">
      <text>
        <r>
          <rPr>
            <b/>
            <sz val="9"/>
            <color indexed="81"/>
            <rFont val="Tahoma"/>
            <family val="2"/>
          </rPr>
          <t>ricardo.pansera:</t>
        </r>
        <r>
          <rPr>
            <sz val="9"/>
            <color indexed="81"/>
            <rFont val="Tahoma"/>
            <family val="2"/>
          </rPr>
          <t xml:space="preserve">
26/03/2019 - VISTORIA 13/03/2019 COM PENDÊNCIAS. ENCAMINHADAS PARA O MUNICÍPIO POR E-MAI.
</t>
        </r>
        <r>
          <rPr>
            <b/>
            <sz val="9"/>
            <color indexed="81"/>
            <rFont val="Tahoma"/>
            <family val="2"/>
          </rPr>
          <t>ricardo.pansera:</t>
        </r>
        <r>
          <rPr>
            <sz val="9"/>
            <color indexed="81"/>
            <rFont val="Tahoma"/>
            <family val="2"/>
          </rPr>
          <t xml:space="preserve">
JONAS
</t>
        </r>
        <r>
          <rPr>
            <b/>
            <sz val="9"/>
            <color indexed="81"/>
            <rFont val="Tahoma"/>
            <family val="2"/>
          </rPr>
          <t>ricardo.pansera:</t>
        </r>
        <r>
          <rPr>
            <sz val="9"/>
            <color indexed="81"/>
            <rFont val="Tahoma"/>
            <family val="2"/>
          </rPr>
          <t xml:space="preserve">
OFÍCIO GAPRE 048/2019 DO MUNICÍPIO SOLICITANDO NOVA VISTORIA ENCAMINHADA PARA FINALÍSTICA.
</t>
        </r>
      </text>
    </comment>
    <comment ref="K149" authorId="5" guid="{E8AF2536-A6DB-423E-9055-EDE4496F3284}" shapeId="0" xr:uid="{00000000-0006-0000-0900-000020000000}">
      <text>
        <r>
          <rPr>
            <b/>
            <sz val="9"/>
            <color indexed="81"/>
            <rFont val="Tahoma"/>
            <family val="2"/>
          </rPr>
          <t>ricardo.pansera:</t>
        </r>
        <r>
          <rPr>
            <sz val="9"/>
            <color indexed="81"/>
            <rFont val="Tahoma"/>
            <family val="2"/>
          </rPr>
          <t xml:space="preserve">
09/03/18 - Aguardando vistoria com informações de valores das placas para abate do total.
</t>
        </r>
        <r>
          <rPr>
            <b/>
            <sz val="9"/>
            <color indexed="81"/>
            <rFont val="Tahoma"/>
            <family val="2"/>
          </rPr>
          <t>ricardo.pansera:</t>
        </r>
        <r>
          <rPr>
            <sz val="9"/>
            <color indexed="81"/>
            <rFont val="Tahoma"/>
            <family val="2"/>
          </rPr>
          <t xml:space="preserve">
20/04/2018 - Placas seguiram o PTM - Vistoria 100% ok.</t>
        </r>
        <r>
          <rPr>
            <sz val="9"/>
            <color indexed="81"/>
            <rFont val="Tahoma"/>
            <family val="2"/>
          </rPr>
          <t xml:space="preserve">
</t>
        </r>
      </text>
    </comment>
    <comment ref="K169" authorId="6" guid="{C6FAC2D4-3F1E-4B17-A714-6F590FD2E90B}" shapeId="0" xr:uid="{00000000-0006-0000-0900-000021000000}">
      <text>
        <r>
          <rPr>
            <b/>
            <sz val="9"/>
            <color indexed="81"/>
            <rFont val="Tahoma"/>
            <family val="2"/>
          </rPr>
          <t>roberta.paiva:</t>
        </r>
        <r>
          <rPr>
            <sz val="9"/>
            <color indexed="81"/>
            <rFont val="Tahoma"/>
            <family val="2"/>
          </rPr>
          <t xml:space="preserve">
Município solicitou primeira vistoria de 100% em 30/12/2016. Porém estava com inconsistências no BM. Novo BM foi enviado para CEHAB em 14/09/2018.
</t>
        </r>
        <r>
          <rPr>
            <sz val="9"/>
            <color indexed="81"/>
            <rFont val="Tahoma"/>
            <family val="2"/>
          </rPr>
          <t xml:space="preserve">
</t>
        </r>
      </text>
    </comment>
    <comment ref="G174" authorId="8" guid="{59B0707A-59D6-400D-8C42-9248D081B20C}" shapeId="0" xr:uid="{00000000-0006-0000-0900-000022000000}">
      <text>
        <r>
          <rPr>
            <sz val="9"/>
            <color indexed="81"/>
            <rFont val="Tahoma"/>
            <family val="2"/>
          </rPr>
          <t>melina.vasconcelos:</t>
        </r>
        <r>
          <rPr>
            <sz val="9"/>
            <color indexed="81"/>
            <rFont val="Tahoma"/>
            <family val="2"/>
          </rPr>
          <t xml:space="preserve">
Só foi enviado nessa data, pois aguardava envio do BM.
</t>
        </r>
      </text>
    </comment>
    <comment ref="L179" authorId="1" guid="{96D26C38-3BA1-4A4A-B352-00AAD1483108}" shapeId="0" xr:uid="{00000000-0006-0000-0900-000023000000}">
      <text>
        <r>
          <rPr>
            <b/>
            <sz val="9"/>
            <color indexed="81"/>
            <rFont val="Tahoma"/>
            <family val="2"/>
          </rPr>
          <t>luizhenrique.xavier:</t>
        </r>
        <r>
          <rPr>
            <sz val="9"/>
            <color indexed="81"/>
            <rFont val="Tahoma"/>
            <family val="2"/>
          </rPr>
          <t xml:space="preserve">
Vistoria protocolada em 27/08/2018
</t>
        </r>
      </text>
    </comment>
    <comment ref="K187" authorId="7" guid="{F02902C2-9DAE-4709-8A4F-2F40C6682409}" shapeId="0" xr:uid="{00000000-0006-0000-0900-000024000000}">
      <text>
        <r>
          <rPr>
            <b/>
            <sz val="9"/>
            <color indexed="81"/>
            <rFont val="Tahoma"/>
            <family val="2"/>
          </rPr>
          <t>sandra.queiroz:</t>
        </r>
        <r>
          <rPr>
            <sz val="9"/>
            <color indexed="81"/>
            <rFont val="Tahoma"/>
            <family val="2"/>
          </rPr>
          <t xml:space="preserve">
Município havia solicitado vistoria em junho mas a documentação estava incompleta
</t>
        </r>
      </text>
    </comment>
    <comment ref="I189" authorId="7" guid="{DB12C13A-EB98-4B68-A8C0-5917DE38D359}" shapeId="0" xr:uid="{00000000-0006-0000-0900-000025000000}">
      <text>
        <r>
          <rPr>
            <sz val="9"/>
            <color indexed="81"/>
            <rFont val="Tahoma"/>
            <family val="2"/>
          </rPr>
          <t>sandra.queiroz:</t>
        </r>
        <r>
          <rPr>
            <sz val="9"/>
            <color indexed="81"/>
            <rFont val="Tahoma"/>
            <family val="2"/>
          </rPr>
          <t xml:space="preserve">
No dia 02/12 foi enviada a CEHAB Termo de Recebimento, R F e BM para análise da documentação para análise e arquivamento
</t>
        </r>
      </text>
    </comment>
    <comment ref="I190" authorId="7" guid="{C467796B-8815-47B9-B9CD-B79C644CFF21}" shapeId="0" xr:uid="{00000000-0006-0000-0900-000026000000}">
      <text>
        <r>
          <rPr>
            <sz val="9"/>
            <color indexed="81"/>
            <rFont val="Tahoma"/>
            <family val="2"/>
          </rPr>
          <t>sandra.queiroz:</t>
        </r>
        <r>
          <rPr>
            <sz val="9"/>
            <color indexed="81"/>
            <rFont val="Tahoma"/>
            <family val="2"/>
          </rPr>
          <t xml:space="preserve">
No dia 02/12 foi enviada a CEHAB Termo de Recebimento, R F e BM para análise da documentação para análise e arquivamento
</t>
        </r>
      </text>
    </comment>
    <comment ref="I191" authorId="7" guid="{7735A4F5-F867-4DC4-B49F-13C3B03980D2}" shapeId="0" xr:uid="{00000000-0006-0000-0900-000027000000}">
      <text>
        <r>
          <rPr>
            <sz val="9"/>
            <color indexed="81"/>
            <rFont val="Tahoma"/>
            <family val="2"/>
          </rPr>
          <t>sandra.queiroz:</t>
        </r>
        <r>
          <rPr>
            <sz val="9"/>
            <color indexed="81"/>
            <rFont val="Tahoma"/>
            <family val="2"/>
          </rPr>
          <t xml:space="preserve">
No dia 02/12 foi enviada a CEHAB Termo de Recebimento, R F e BM para análise da documentação para análise e arquivamento
</t>
        </r>
      </text>
    </comment>
    <comment ref="L192" authorId="5" guid="{27D2B22D-B0C3-435D-9866-4D0564D170FC}" shapeId="0" xr:uid="{00000000-0006-0000-0900-000028000000}">
      <text>
        <r>
          <rPr>
            <b/>
            <sz val="9"/>
            <color indexed="81"/>
            <rFont val="Tahoma"/>
            <family val="2"/>
          </rPr>
          <t>ricardo.pansera:</t>
        </r>
        <r>
          <rPr>
            <sz val="9"/>
            <color indexed="81"/>
            <rFont val="Tahoma"/>
            <family val="2"/>
          </rPr>
          <t xml:space="preserve">
Com inconsistências. Prefeito recebeu cópia vistoria em mãos.
</t>
        </r>
        <r>
          <rPr>
            <b/>
            <sz val="9"/>
            <color indexed="81"/>
            <rFont val="Tahoma"/>
            <family val="2"/>
          </rPr>
          <t>ricardo.pansera:</t>
        </r>
        <r>
          <rPr>
            <sz val="9"/>
            <color indexed="81"/>
            <rFont val="Tahoma"/>
            <family val="2"/>
          </rPr>
          <t xml:space="preserve">
Recebido novo ofício CEHAB com inconsistências. Encaminhado para o município.
</t>
        </r>
        <r>
          <rPr>
            <b/>
            <sz val="9"/>
            <color indexed="81"/>
            <rFont val="Tahoma"/>
            <family val="2"/>
          </rPr>
          <t>ricardo.pansera:</t>
        </r>
        <r>
          <rPr>
            <sz val="9"/>
            <color indexed="81"/>
            <rFont val="Tahoma"/>
            <family val="2"/>
          </rPr>
          <t xml:space="preserve">
23/01/2018 - Aguardando elaboração/assinatura do Termo Aditivo para envio para pagamento.
</t>
        </r>
        <r>
          <rPr>
            <b/>
            <sz val="9"/>
            <color indexed="81"/>
            <rFont val="Tahoma"/>
            <family val="2"/>
          </rPr>
          <t>ricardo.pansera:</t>
        </r>
        <r>
          <rPr>
            <sz val="9"/>
            <color indexed="81"/>
            <rFont val="Tahoma"/>
            <family val="2"/>
          </rPr>
          <t xml:space="preserve">
Enviado para PGTO em 24/01/2018.
</t>
        </r>
      </text>
    </comment>
    <comment ref="G194" authorId="7" guid="{4AFE7804-A26D-42C2-932A-A680999F1136}" shapeId="0" xr:uid="{00000000-0006-0000-0900-000029000000}">
      <text>
        <r>
          <rPr>
            <b/>
            <sz val="9"/>
            <color indexed="81"/>
            <rFont val="Tahoma"/>
            <family val="2"/>
          </rPr>
          <t>sandra.queiroz:</t>
        </r>
        <r>
          <rPr>
            <sz val="9"/>
            <color indexed="81"/>
            <rFont val="Tahoma"/>
            <family val="2"/>
          </rPr>
          <t xml:space="preserve">
Município havia solicitado vistoria em maio, mas BM não atingiam os 60%
</t>
        </r>
        <r>
          <rPr>
            <b/>
            <sz val="9"/>
            <color indexed="81"/>
            <rFont val="Tahoma"/>
            <family val="2"/>
          </rPr>
          <t>sandra.queiroz:</t>
        </r>
        <r>
          <rPr>
            <sz val="9"/>
            <color indexed="81"/>
            <rFont val="Tahoma"/>
            <family val="2"/>
          </rPr>
          <t xml:space="preserve">
No dia 23/01 município solicitou novamente a vistoria
</t>
        </r>
      </text>
    </comment>
    <comment ref="M201" authorId="5" guid="{88FDC84E-5533-445A-B1AD-27DD868D4411}" shapeId="0" xr:uid="{00000000-0006-0000-0900-00002A000000}">
      <text>
        <r>
          <rPr>
            <b/>
            <sz val="9"/>
            <color indexed="81"/>
            <rFont val="Tahoma"/>
            <family val="2"/>
          </rPr>
          <t>ricardo.pansera:</t>
        </r>
        <r>
          <rPr>
            <sz val="9"/>
            <color indexed="81"/>
            <rFont val="Tahoma"/>
            <family val="2"/>
          </rPr>
          <t xml:space="preserve">
VISTORIA COM PENDÊNCIAS. ENCAMINHADO PARA O MUNICÍPIO EM 01/03/2018.
</t>
        </r>
        <r>
          <rPr>
            <b/>
            <sz val="9"/>
            <color indexed="81"/>
            <rFont val="Tahoma"/>
            <family val="2"/>
          </rPr>
          <t>ricardo.pansera:</t>
        </r>
        <r>
          <rPr>
            <sz val="9"/>
            <color indexed="81"/>
            <rFont val="Tahoma"/>
            <family val="2"/>
          </rPr>
          <t xml:space="preserve">
100% ok 21/05/2018
</t>
        </r>
      </text>
    </comment>
    <comment ref="J205" authorId="5" guid="{4ABB9B99-6042-476E-9302-92B0EB1C6EB3}" shapeId="0" xr:uid="{00000000-0006-0000-0900-00002B000000}">
      <text>
        <r>
          <rPr>
            <sz val="9"/>
            <color indexed="81"/>
            <rFont val="Tahoma"/>
            <family val="2"/>
          </rPr>
          <t xml:space="preserve">ricardo.pansera:
Apesar do percentual, veio com pendências que a CEHAB recomendou para não liberação até que sejam sanadas.
</t>
        </r>
      </text>
    </comment>
    <comment ref="K214" authorId="7" guid="{11920526-3B79-4ED3-9B5D-EAC65307B0A6}" shapeId="0" xr:uid="{00000000-0006-0000-0900-00002C000000}">
      <text>
        <r>
          <rPr>
            <b/>
            <i/>
            <sz val="9"/>
            <color indexed="81"/>
            <rFont val="Tahoma"/>
            <family val="2"/>
          </rPr>
          <t>sandra.queiroz:</t>
        </r>
        <r>
          <rPr>
            <i/>
            <sz val="9"/>
            <color indexed="81"/>
            <rFont val="Tahoma"/>
            <family val="2"/>
          </rPr>
          <t xml:space="preserve">
No dia 31/07/17 foi enviado BMs complementares juntamente com a reprogramação.
</t>
        </r>
      </text>
    </comment>
    <comment ref="M215" authorId="2" guid="{B274777E-8999-45BB-AA6E-A4E3D6A17CFD}" shapeId="0" xr:uid="{00000000-0006-0000-0900-00002D000000}">
      <text>
        <r>
          <rPr>
            <b/>
            <sz val="9"/>
            <color indexed="81"/>
            <rFont val="Tahoma"/>
            <family val="2"/>
          </rPr>
          <t>andrea.chaves:</t>
        </r>
        <r>
          <rPr>
            <sz val="9"/>
            <color indexed="81"/>
            <rFont val="Tahoma"/>
            <family val="2"/>
          </rPr>
          <t xml:space="preserve">
Docum. Complementar em 14/12/2020
</t>
        </r>
      </text>
    </comment>
    <comment ref="M221" authorId="2" guid="{2844D8EC-2D00-42AC-9EB4-8CB92BD494A3}" shapeId="0" xr:uid="{00000000-0006-0000-0900-00002E000000}">
      <text>
        <r>
          <rPr>
            <b/>
            <sz val="9"/>
            <color indexed="81"/>
            <rFont val="Tahoma"/>
            <family val="2"/>
          </rPr>
          <t>andrea.chaves:</t>
        </r>
        <r>
          <rPr>
            <sz val="9"/>
            <color indexed="81"/>
            <rFont val="Tahoma"/>
            <family val="2"/>
          </rPr>
          <t xml:space="preserve">
Encaminhada solicitação complementar em 18/06/2020, Ofício SEPLAG 640/2020
</t>
        </r>
      </text>
    </comment>
    <comment ref="I223" authorId="3" guid="{C577F79E-91CB-43DA-B7AE-3B16B6788A4B}" shapeId="0" xr:uid="{00000000-0006-0000-0900-00002F000000}">
      <text>
        <r>
          <rPr>
            <sz val="9"/>
            <color indexed="81"/>
            <rFont val="Tahoma"/>
            <family val="2"/>
          </rPr>
          <t>anacristina.chagas:</t>
        </r>
        <r>
          <rPr>
            <sz val="9"/>
            <color indexed="81"/>
            <rFont val="Tahoma"/>
            <family val="2"/>
          </rPr>
          <t xml:space="preserve">
Na vistoria a obra esta com 100%. Enviei TRD e BMS para análise da CEHAB.</t>
        </r>
        <r>
          <rPr>
            <sz val="9"/>
            <color indexed="81"/>
            <rFont val="Tahoma"/>
            <family val="2"/>
          </rPr>
          <t>anacristina.chagas:</t>
        </r>
        <r>
          <rPr>
            <sz val="9"/>
            <color indexed="81"/>
            <rFont val="Tahoma"/>
            <family val="2"/>
          </rPr>
          <t xml:space="preserve">
</t>
        </r>
      </text>
    </comment>
    <comment ref="I224" authorId="3" guid="{C1BB4C94-E1CF-45E8-A616-199AE112F38E}" shapeId="0" xr:uid="{00000000-0006-0000-0900-000030000000}">
      <text>
        <r>
          <rPr>
            <sz val="9"/>
            <color indexed="81"/>
            <rFont val="Tahoma"/>
            <family val="2"/>
          </rPr>
          <t>anacristina.chagas:</t>
        </r>
        <r>
          <rPr>
            <sz val="9"/>
            <color indexed="81"/>
            <rFont val="Tahoma"/>
            <family val="2"/>
          </rPr>
          <t xml:space="preserve">
Vistoria com 100%. Enviei para SEE o TRD e BMS para análise.
</t>
        </r>
      </text>
    </comment>
    <comment ref="L224" authorId="3" guid="{8B90EF85-D1FD-4B61-8BBD-41F6475B0BC0}" shapeId="0" xr:uid="{00000000-0006-0000-0900-000031000000}">
      <text>
        <r>
          <rPr>
            <b/>
            <sz val="9"/>
            <color indexed="81"/>
            <rFont val="Tahoma"/>
            <family val="2"/>
          </rPr>
          <t>anacristina.chagas:</t>
        </r>
        <r>
          <rPr>
            <sz val="9"/>
            <color indexed="81"/>
            <rFont val="Tahoma"/>
            <family val="2"/>
          </rPr>
          <t xml:space="preserve">
Vistoria realizada, 100%. Aguardando reprogramação para efetuar o pagto correto. 
</t>
        </r>
      </text>
    </comment>
    <comment ref="K225" authorId="6" guid="{95C254D2-0367-4DCB-8F4B-85FC9B3BDE48}" shapeId="0" xr:uid="{00000000-0006-0000-0900-000032000000}">
      <text>
        <r>
          <rPr>
            <b/>
            <sz val="9"/>
            <color indexed="81"/>
            <rFont val="Tahoma"/>
            <family val="2"/>
          </rPr>
          <t>roberta.paiva:</t>
        </r>
        <r>
          <rPr>
            <sz val="9"/>
            <color indexed="81"/>
            <rFont val="Tahoma"/>
            <family val="2"/>
          </rPr>
          <t xml:space="preserve">
Município enviou nova solitação de vistoria com documentação complementar. Enviado para CEHAB em 05/11/2019.
</t>
        </r>
      </text>
    </comment>
    <comment ref="G233" authorId="6" guid="{FC5EBDD3-33F6-4C09-9F2E-BF60738BF928}" shapeId="0" xr:uid="{00000000-0006-0000-0900-000033000000}">
      <text>
        <r>
          <rPr>
            <b/>
            <sz val="9"/>
            <color indexed="81"/>
            <rFont val="Tahoma"/>
            <family val="2"/>
          </rPr>
          <t>roberta.paiva:</t>
        </r>
        <r>
          <rPr>
            <sz val="9"/>
            <color indexed="81"/>
            <rFont val="Tahoma"/>
            <family val="2"/>
          </rPr>
          <t xml:space="preserve">
Município solicitou a 3ª parcela em 04/04/2016, porém a vistoria não foi realizada por pendências do Município.
</t>
        </r>
      </text>
    </comment>
    <comment ref="G234" authorId="4" guid="{E7FB5BA8-56EB-427C-9935-338BB650AA1B}" shapeId="0" xr:uid="{00000000-0006-0000-0900-000034000000}">
      <text>
        <r>
          <rPr>
            <b/>
            <sz val="9"/>
            <color indexed="81"/>
            <rFont val="Tahoma"/>
            <family val="2"/>
          </rPr>
          <t>Humberto.carbonell:</t>
        </r>
        <r>
          <rPr>
            <sz val="9"/>
            <color indexed="81"/>
            <rFont val="Tahoma"/>
            <family val="2"/>
          </rPr>
          <t xml:space="preserve">
Nova solicitação de vistoria 11/05/2017
</t>
        </r>
        <r>
          <rPr>
            <b/>
            <sz val="9"/>
            <color indexed="81"/>
            <rFont val="Tahoma"/>
            <family val="2"/>
          </rPr>
          <t>Humberto.carbonell:</t>
        </r>
        <r>
          <rPr>
            <sz val="9"/>
            <color indexed="81"/>
            <rFont val="Tahoma"/>
            <family val="2"/>
          </rPr>
          <t xml:space="preserve">
Nova solicitação de vistoria 10/07/2017
</t>
        </r>
      </text>
    </comment>
    <comment ref="O234" authorId="4" guid="{4408410C-386D-4863-9D85-67F08D458158}" shapeId="0" xr:uid="{00000000-0006-0000-0900-000035000000}">
      <text>
        <r>
          <rPr>
            <b/>
            <sz val="9"/>
            <color indexed="81"/>
            <rFont val="Tahoma"/>
            <family val="2"/>
          </rPr>
          <t>Humberto.carbonell:</t>
        </r>
        <r>
          <rPr>
            <sz val="9"/>
            <color indexed="81"/>
            <rFont val="Tahoma"/>
            <family val="2"/>
          </rPr>
          <t xml:space="preserve">
Vistoria de utilização de rendimentos
</t>
        </r>
      </text>
    </comment>
    <comment ref="K235" authorId="4" guid="{9160C71C-3831-45EB-B5F6-B21C71E7F44E}" shapeId="0" xr:uid="{00000000-0006-0000-0900-000036000000}">
      <text>
        <r>
          <rPr>
            <sz val="9"/>
            <color indexed="81"/>
            <rFont val="Tahoma"/>
            <family val="2"/>
          </rPr>
          <t>Humberto.carbonell:</t>
        </r>
        <r>
          <rPr>
            <sz val="9"/>
            <color indexed="81"/>
            <rFont val="Tahoma"/>
            <family val="2"/>
          </rPr>
          <t xml:space="preserve">
Nova silicitação de vistoria enviada junto com a reprogramação em 23/11/2016
</t>
        </r>
      </text>
    </comment>
    <comment ref="G237" authorId="6" guid="{6D580106-37F2-454A-BD38-737F78A29C54}" shapeId="0" xr:uid="{00000000-0006-0000-0900-000037000000}">
      <text>
        <r>
          <rPr>
            <b/>
            <sz val="9"/>
            <color indexed="81"/>
            <rFont val="Tahoma"/>
            <family val="2"/>
          </rPr>
          <t>roberta.paiva:</t>
        </r>
        <r>
          <rPr>
            <sz val="9"/>
            <color indexed="81"/>
            <rFont val="Tahoma"/>
            <family val="2"/>
          </rPr>
          <t xml:space="preserve">
Primeira solicitação foi feita em 04/04/2017.
</t>
        </r>
      </text>
    </comment>
    <comment ref="O239" authorId="8" guid="{446ED0EA-E7C5-4C27-850D-3D1AFE01CD79}" shapeId="0" xr:uid="{00000000-0006-0000-0900-000038000000}">
      <text>
        <r>
          <rPr>
            <sz val="9"/>
            <color indexed="81"/>
            <rFont val="Tahoma"/>
            <family val="2"/>
          </rPr>
          <t xml:space="preserve">melina.vasconcelos:
Aguardava envio do Termo de Recebimento Definitivo e Relatório Fotográfico
</t>
        </r>
      </text>
    </comment>
    <comment ref="K247" authorId="4" guid="{C1233571-194F-4E13-BF86-45FF5AF5ED92}" shapeId="0" xr:uid="{00000000-0006-0000-0900-000039000000}">
      <text>
        <r>
          <rPr>
            <b/>
            <sz val="9"/>
            <color indexed="81"/>
            <rFont val="Tahoma"/>
            <family val="2"/>
          </rPr>
          <t>Humberto.carbonell:</t>
        </r>
        <r>
          <rPr>
            <sz val="9"/>
            <color indexed="81"/>
            <rFont val="Tahoma"/>
            <family val="2"/>
          </rPr>
          <t xml:space="preserve">
Documentação complementar enviada em 11/09/2018
</t>
        </r>
        <r>
          <rPr>
            <b/>
            <sz val="9"/>
            <color indexed="81"/>
            <rFont val="Tahoma"/>
            <family val="2"/>
          </rPr>
          <t>Humberto.carbonell:</t>
        </r>
        <r>
          <rPr>
            <sz val="9"/>
            <color indexed="81"/>
            <rFont val="Tahoma"/>
            <family val="2"/>
          </rPr>
          <t xml:space="preserve">
Vistoria recebida e não autorizado o pagamento, pois não foi instalada as placas das obras. Email enviado ao município ( José carlos - engenheiro)
</t>
        </r>
      </text>
    </comment>
    <comment ref="G248" authorId="4" guid="{F9309E67-E909-4A8D-86B4-665B23121577}" shapeId="0" xr:uid="{00000000-0006-0000-0900-00003A000000}">
      <text>
        <r>
          <rPr>
            <sz val="9"/>
            <color indexed="81"/>
            <rFont val="Tahoma"/>
            <family val="2"/>
          </rPr>
          <t>Humberto.carbonell:</t>
        </r>
        <r>
          <rPr>
            <sz val="9"/>
            <color indexed="81"/>
            <rFont val="Tahoma"/>
            <family val="2"/>
          </rPr>
          <t xml:space="preserve">
Solicitada à CEHAB reavaliação da vistoria em 29/03/2016
</t>
        </r>
      </text>
    </comment>
    <comment ref="K248" authorId="4" guid="{ABDEF9A4-CA49-4660-BB78-3DC532291AD0}" shapeId="0" xr:uid="{00000000-0006-0000-0900-00003B000000}">
      <text>
        <r>
          <rPr>
            <b/>
            <sz val="9"/>
            <color indexed="81"/>
            <rFont val="Tahoma"/>
            <family val="2"/>
          </rPr>
          <t>Humberto.carbonell:</t>
        </r>
        <r>
          <rPr>
            <sz val="9"/>
            <color indexed="81"/>
            <rFont val="Tahoma"/>
            <family val="2"/>
          </rPr>
          <t xml:space="preserve">
Vistoria com pendências. Agurdando nova solicitação de vistoria final
</t>
        </r>
      </text>
    </comment>
    <comment ref="G250" authorId="1" guid="{30DF74BC-A4E5-4922-B0BD-0843BE623D97}" shapeId="0" xr:uid="{00000000-0006-0000-0900-00003C000000}">
      <text>
        <r>
          <rPr>
            <sz val="9"/>
            <color indexed="81"/>
            <rFont val="Tahoma"/>
            <family val="2"/>
          </rPr>
          <t>luizhenrique.xavier:</t>
        </r>
        <r>
          <rPr>
            <sz val="9"/>
            <color indexed="81"/>
            <rFont val="Tahoma"/>
            <family val="2"/>
          </rPr>
          <t xml:space="preserve">
Data Anterior: 27/05/2016
</t>
        </r>
      </text>
    </comment>
    <comment ref="H270" authorId="7" guid="{1448BEE8-2E5B-41E2-960B-FC6A3A5E9549}" shapeId="0" xr:uid="{00000000-0006-0000-0900-00003D000000}">
      <text>
        <r>
          <rPr>
            <sz val="9"/>
            <color indexed="81"/>
            <rFont val="Tahoma"/>
            <family val="2"/>
          </rPr>
          <t>sandra.queiroz:</t>
        </r>
        <r>
          <rPr>
            <sz val="9"/>
            <color indexed="81"/>
            <rFont val="Tahoma"/>
            <family val="2"/>
          </rPr>
          <t xml:space="preserve">
A demora na vistoria se deu porque quando do análise do BM pela CEHAB havia inconsistências que foram posteirormente sanadas pelo município.
</t>
        </r>
      </text>
    </comment>
    <comment ref="I273" authorId="5" guid="{321A34A8-B43D-4F35-98A4-D34B552D04D8}" shapeId="0" xr:uid="{00000000-0006-0000-0900-00003E000000}">
      <text>
        <r>
          <rPr>
            <sz val="9"/>
            <color indexed="81"/>
            <rFont val="Tahoma"/>
            <family val="2"/>
          </rPr>
          <t>ricardo.pansera:</t>
        </r>
        <r>
          <rPr>
            <sz val="9"/>
            <color indexed="81"/>
            <rFont val="Tahoma"/>
            <family val="2"/>
          </rPr>
          <t xml:space="preserve">
O pedido foi de 60%
</t>
        </r>
      </text>
    </comment>
    <comment ref="L274" authorId="3" guid="{4A594514-90EF-446D-A5D0-FB2B798AF9CD}" shapeId="0" xr:uid="{00000000-0006-0000-0900-00003F000000}">
      <text>
        <r>
          <rPr>
            <b/>
            <sz val="9"/>
            <color indexed="81"/>
            <rFont val="Tahoma"/>
            <family val="2"/>
          </rPr>
          <t>anacristina.chagas:</t>
        </r>
        <r>
          <rPr>
            <sz val="9"/>
            <color indexed="81"/>
            <rFont val="Tahoma"/>
            <family val="2"/>
          </rPr>
          <t xml:space="preserve">
Ir obs.
</t>
        </r>
      </text>
    </comment>
    <comment ref="H275" authorId="3" guid="{813B2F73-C388-4A9E-BBA9-A219D948E702}" shapeId="0" xr:uid="{00000000-0006-0000-0900-000040000000}">
      <text>
        <r>
          <rPr>
            <b/>
            <sz val="9"/>
            <color indexed="81"/>
            <rFont val="Tahoma"/>
            <family val="2"/>
          </rPr>
          <t>anacristina.chagas:</t>
        </r>
        <r>
          <rPr>
            <sz val="9"/>
            <color indexed="81"/>
            <rFont val="Tahoma"/>
            <family val="2"/>
          </rPr>
          <t xml:space="preserve">
Ir obs.
</t>
        </r>
      </text>
    </comment>
    <comment ref="H276" authorId="3" guid="{2AAEB2C4-F050-4F50-9920-1D4AE92C7E94}" shapeId="0" xr:uid="{00000000-0006-0000-0900-000041000000}">
      <text>
        <r>
          <rPr>
            <b/>
            <sz val="9"/>
            <color indexed="81"/>
            <rFont val="Tahoma"/>
            <family val="2"/>
          </rPr>
          <t>anacristina.chagas:</t>
        </r>
        <r>
          <rPr>
            <sz val="9"/>
            <color indexed="81"/>
            <rFont val="Tahoma"/>
            <family val="2"/>
          </rPr>
          <t xml:space="preserve">
Ir obs.
</t>
        </r>
      </text>
    </comment>
    <comment ref="G277" authorId="6" guid="{E8A223E6-7733-43F5-8BDC-5206781E8178}" shapeId="0" xr:uid="{00000000-0006-0000-0900-000042000000}">
      <text>
        <r>
          <rPr>
            <sz val="9"/>
            <color indexed="81"/>
            <rFont val="Tahoma"/>
            <family val="2"/>
          </rPr>
          <t>roberta.paiva:</t>
        </r>
        <r>
          <rPr>
            <sz val="9"/>
            <color indexed="81"/>
            <rFont val="Tahoma"/>
            <family val="2"/>
          </rPr>
          <t xml:space="preserve">
Vistoria não foi solicitada pelo Município.
</t>
        </r>
      </text>
    </comment>
    <comment ref="H293" authorId="1" guid="{727ABA28-D073-46BD-B9B8-9F99BDC3C1F7}" shapeId="0" xr:uid="{00000000-0006-0000-0900-000043000000}">
      <text>
        <r>
          <rPr>
            <b/>
            <sz val="9"/>
            <color indexed="81"/>
            <rFont val="Tahoma"/>
            <family val="2"/>
          </rPr>
          <t>luizhenrique.xavier:</t>
        </r>
        <r>
          <rPr>
            <sz val="9"/>
            <color indexed="81"/>
            <rFont val="Tahoma"/>
            <family val="2"/>
          </rPr>
          <t xml:space="preserve">
Vistoria protocolada no dia 08/11/2017
</t>
        </r>
      </text>
    </comment>
    <comment ref="M302" authorId="2" guid="{630C0F81-70B5-4DF2-9CBA-F822C8F457D2}" shapeId="0" xr:uid="{00000000-0006-0000-0900-000044000000}">
      <text>
        <r>
          <rPr>
            <b/>
            <sz val="9"/>
            <color indexed="81"/>
            <rFont val="Tahoma"/>
            <family val="2"/>
          </rPr>
          <t>andrea.chaves:</t>
        </r>
        <r>
          <rPr>
            <sz val="9"/>
            <color indexed="81"/>
            <rFont val="Tahoma"/>
            <family val="2"/>
          </rPr>
          <t xml:space="preserve">
Nova solicitação em 05/05/2021. Ofício seplag 335/2021</t>
        </r>
      </text>
    </comment>
    <comment ref="G303" authorId="6" guid="{5ED4295D-6414-4C76-B153-C4CAB028D2A1}" shapeId="0" xr:uid="{00000000-0006-0000-0900-000045000000}">
      <text>
        <r>
          <rPr>
            <b/>
            <sz val="9"/>
            <color indexed="81"/>
            <rFont val="Tahoma"/>
            <family val="2"/>
          </rPr>
          <t>roberta.paiva:</t>
        </r>
        <r>
          <rPr>
            <sz val="9"/>
            <color indexed="81"/>
            <rFont val="Tahoma"/>
            <family val="2"/>
          </rPr>
          <t xml:space="preserve">
Município já havia pedido a 3ª parc em 02/09/2015, mas vistoria não foi realizada por pendências do Município.
</t>
        </r>
      </text>
    </comment>
    <comment ref="I330" authorId="3" guid="{CF8E832F-23BD-4D72-A663-A05F496E0BB6}" shapeId="0" xr:uid="{00000000-0006-0000-0900-000046000000}">
      <text>
        <r>
          <rPr>
            <sz val="9"/>
            <color indexed="81"/>
            <rFont val="Tahoma"/>
            <family val="2"/>
          </rPr>
          <t>anacristina.chagas:
Ofício informado 51%</t>
        </r>
        <r>
          <rPr>
            <b/>
            <sz val="9"/>
            <color indexed="81"/>
            <rFont val="Tahoma"/>
            <family val="2"/>
          </rPr>
          <t>anacristina.chagas:</t>
        </r>
        <r>
          <rPr>
            <sz val="9"/>
            <color indexed="81"/>
            <rFont val="Tahoma"/>
            <family val="2"/>
          </rPr>
          <t xml:space="preserve"> Ir obs
</t>
        </r>
      </text>
    </comment>
    <comment ref="L350" authorId="0" guid="{37A68E3D-67AD-4C91-83D3-5EF8F1867ED0}" shapeId="0" xr:uid="{00000000-0006-0000-0900-000047000000}">
      <text>
        <r>
          <rPr>
            <sz val="9"/>
            <color indexed="81"/>
            <rFont val="Tahoma"/>
            <family val="2"/>
          </rPr>
          <t>andrea.karla:</t>
        </r>
        <r>
          <rPr>
            <sz val="9"/>
            <color indexed="81"/>
            <rFont val="Tahoma"/>
            <family val="2"/>
          </rPr>
          <t xml:space="preserve">
A VISTORIA FOI REALIZADA PELA SEE ANTES DO PEDIDO SER FEITO PELA PREFEITURA.
</t>
        </r>
      </text>
    </comment>
    <comment ref="K352" authorId="1" guid="{A9A3A59E-7CE3-48B0-9511-77305A2BF8CF}" shapeId="0" xr:uid="{00000000-0006-0000-0900-000048000000}">
      <text>
        <r>
          <rPr>
            <sz val="9"/>
            <color indexed="81"/>
            <rFont val="Tahoma"/>
            <family val="2"/>
          </rPr>
          <t>luizhenrique.xavier:</t>
        </r>
        <r>
          <rPr>
            <sz val="9"/>
            <color indexed="81"/>
            <rFont val="Tahoma"/>
            <family val="2"/>
          </rPr>
          <t xml:space="preserve">
Data Anterior: 21/06/2016
</t>
        </r>
      </text>
    </comment>
    <comment ref="G355" authorId="7" guid="{C58D230F-A2CB-4797-A4BE-41C301BA3F8E}" shapeId="0" xr:uid="{00000000-0006-0000-0900-000049000000}">
      <text>
        <r>
          <rPr>
            <sz val="9"/>
            <color indexed="81"/>
            <rFont val="Tahoma"/>
            <family val="2"/>
          </rPr>
          <t>sandra.queiroz:</t>
        </r>
        <r>
          <rPr>
            <sz val="9"/>
            <color indexed="81"/>
            <rFont val="Tahoma"/>
            <family val="2"/>
          </rPr>
          <t xml:space="preserve">
Município solicitou vistoria em 25/04/2016, mas faltava documentos
</t>
        </r>
      </text>
    </comment>
    <comment ref="G356" authorId="7" guid="{D1E6C301-7512-430D-9FB3-70C59C391375}" shapeId="0" xr:uid="{00000000-0006-0000-0900-00004A000000}">
      <text>
        <r>
          <rPr>
            <sz val="9"/>
            <color indexed="81"/>
            <rFont val="Tahoma"/>
            <family val="2"/>
          </rPr>
          <t>sandra.queiroz:</t>
        </r>
        <r>
          <rPr>
            <sz val="9"/>
            <color indexed="81"/>
            <rFont val="Tahoma"/>
            <family val="2"/>
          </rPr>
          <t xml:space="preserve">
Documentação chegou dia 25/04/2016 mas havia documentação pendente
</t>
        </r>
      </text>
    </comment>
    <comment ref="G358" authorId="7" guid="{ED1EBD94-A84B-49E1-B8DB-ADAD4F276F36}" shapeId="0" xr:uid="{00000000-0006-0000-0900-00004B000000}">
      <text>
        <r>
          <rPr>
            <sz val="9"/>
            <color indexed="81"/>
            <rFont val="Tahoma"/>
            <family val="2"/>
          </rPr>
          <t>sandra.queiroz:</t>
        </r>
        <r>
          <rPr>
            <sz val="9"/>
            <color indexed="81"/>
            <rFont val="Tahoma"/>
            <family val="2"/>
          </rPr>
          <t xml:space="preserve">
Documentação chegou dia 25/04/2016 mas havia documento faltando
</t>
        </r>
      </text>
    </comment>
    <comment ref="G359" authorId="7" guid="{1C7527DF-0507-493F-AE81-85DD7524B8C3}" shapeId="0" xr:uid="{00000000-0006-0000-0900-00004C000000}">
      <text>
        <r>
          <rPr>
            <sz val="9"/>
            <color indexed="81"/>
            <rFont val="Tahoma"/>
            <family val="2"/>
          </rPr>
          <t>sandra.queiroz:</t>
        </r>
        <r>
          <rPr>
            <sz val="9"/>
            <color indexed="81"/>
            <rFont val="Tahoma"/>
            <family val="2"/>
          </rPr>
          <t xml:space="preserve">
Município solicitou vistoria em 25/04/2016 mas faltava documentação
</t>
        </r>
      </text>
    </comment>
    <comment ref="K359" authorId="7" guid="{847806A5-86BD-471A-9621-3A7E450C2292}" shapeId="0" xr:uid="{00000000-0006-0000-0900-00004D000000}">
      <text>
        <r>
          <rPr>
            <sz val="9"/>
            <color indexed="81"/>
            <rFont val="Tahoma"/>
            <family val="2"/>
          </rPr>
          <t>sandra.queiroz:</t>
        </r>
        <r>
          <rPr>
            <sz val="9"/>
            <color indexed="81"/>
            <rFont val="Tahoma"/>
            <family val="2"/>
          </rPr>
          <t xml:space="preserve">
Município protocolou solicitação no dia 17/06/2016 mas faltava o Termo de Recebimento Definitivo. Trouxe no dia 07/07/2016
</t>
        </r>
      </text>
    </comment>
    <comment ref="K361" authorId="1" guid="{CA5F7F5F-428A-43C4-BDE9-0AEF45BE85DC}" shapeId="0" xr:uid="{00000000-0006-0000-0900-00004E000000}">
      <text>
        <r>
          <rPr>
            <sz val="9"/>
            <color indexed="81"/>
            <rFont val="Tahoma"/>
            <family val="2"/>
          </rPr>
          <t>luizhenrique.xavier:</t>
        </r>
        <r>
          <rPr>
            <sz val="9"/>
            <color indexed="81"/>
            <rFont val="Tahoma"/>
            <family val="2"/>
          </rPr>
          <t xml:space="preserve">
Data Anterior: 27/10/2016
</t>
        </r>
      </text>
    </comment>
    <comment ref="G362" authorId="5" guid="{9C1ED592-843C-4637-B95E-5AAF529C629D}" shapeId="0" xr:uid="{00000000-0006-0000-0900-00004F000000}">
      <text>
        <r>
          <rPr>
            <sz val="9"/>
            <color indexed="81"/>
            <rFont val="Tahoma"/>
            <family val="2"/>
          </rPr>
          <t xml:space="preserve">ricardo.pansera:
Porém só encaminhado dia 11/01/2017 devido a pendências de documentos pelo município.
</t>
        </r>
      </text>
    </comment>
    <comment ref="H362" authorId="5" guid="{EE57A8BE-F096-4557-A403-6F3E6E93F835}" shapeId="0" xr:uid="{00000000-0006-0000-0900-000050000000}">
      <text>
        <r>
          <rPr>
            <b/>
            <sz val="9"/>
            <color indexed="81"/>
            <rFont val="Tahoma"/>
            <family val="2"/>
          </rPr>
          <t>ricardo.pansera:</t>
        </r>
        <r>
          <rPr>
            <sz val="9"/>
            <color indexed="81"/>
            <rFont val="Tahoma"/>
            <family val="2"/>
          </rPr>
          <t xml:space="preserve">
Vistoria retornou com várias inconsistências. Município ciente e informou que fará reprogramação.
</t>
        </r>
      </text>
    </comment>
    <comment ref="K363" authorId="5" guid="{4184C69B-DA7D-4582-A560-5E9C1644CD38}" shapeId="0" xr:uid="{00000000-0006-0000-0900-000051000000}">
      <text>
        <r>
          <rPr>
            <sz val="9"/>
            <color indexed="81"/>
            <rFont val="Tahoma"/>
            <family val="2"/>
          </rPr>
          <t>ricardo.pansera:</t>
        </r>
        <r>
          <rPr>
            <sz val="9"/>
            <color indexed="81"/>
            <rFont val="Tahoma"/>
            <family val="2"/>
          </rPr>
          <t xml:space="preserve">
Ofício recebido em 19/12/2016, porém aguardava aprovação da reprogramação.
</t>
        </r>
        <r>
          <rPr>
            <sz val="9"/>
            <color indexed="81"/>
            <rFont val="Tahoma"/>
            <family val="2"/>
          </rPr>
          <t>ricardo.pansera:</t>
        </r>
        <r>
          <rPr>
            <sz val="9"/>
            <color indexed="81"/>
            <rFont val="Tahoma"/>
            <family val="2"/>
          </rPr>
          <t xml:space="preserve">
Informação da aprovação recebida por telefone de Ellias da SARA. Ficou de encaminhar documentação em 09/03/2017.
</t>
        </r>
      </text>
    </comment>
    <comment ref="K370" authorId="4" guid="{CA3856A8-C477-4317-84F4-59AE21C5F31D}" shapeId="0" xr:uid="{00000000-0006-0000-0900-000052000000}">
      <text>
        <r>
          <rPr>
            <b/>
            <sz val="9"/>
            <color indexed="81"/>
            <rFont val="Tahoma"/>
            <family val="2"/>
          </rPr>
          <t>Humberto.carbonell:</t>
        </r>
        <r>
          <rPr>
            <sz val="9"/>
            <color indexed="81"/>
            <rFont val="Tahoma"/>
            <family val="2"/>
          </rPr>
          <t xml:space="preserve">
Vistoria com qualidade ruim e precisando de reoaros. Município ciente via e-mail 
</t>
        </r>
        <r>
          <rPr>
            <b/>
            <sz val="9"/>
            <color indexed="81"/>
            <rFont val="Tahoma"/>
            <family val="2"/>
          </rPr>
          <t>melina.vasconcelos:</t>
        </r>
        <r>
          <rPr>
            <sz val="9"/>
            <color indexed="81"/>
            <rFont val="Tahoma"/>
            <family val="2"/>
          </rPr>
          <t xml:space="preserve">
</t>
        </r>
      </text>
    </comment>
    <comment ref="G371" authorId="8" guid="{1DD54A25-2C83-4F90-A76A-92A0EE167D1C}" shapeId="0" xr:uid="{00000000-0006-0000-0900-000053000000}">
      <text>
        <r>
          <rPr>
            <sz val="9"/>
            <color indexed="81"/>
            <rFont val="Tahoma"/>
            <family val="2"/>
          </rPr>
          <t>melina.vasconcelos:</t>
        </r>
        <r>
          <rPr>
            <sz val="9"/>
            <color indexed="81"/>
            <rFont val="Tahoma"/>
            <family val="2"/>
          </rPr>
          <t xml:space="preserve">
Só foi enviado nessa data porque aguardava envio da Declaração de 60%
</t>
        </r>
      </text>
    </comment>
    <comment ref="K372" authorId="8" guid="{72587E53-78A4-4D47-BCEF-DC53F03F5861}" shapeId="0" xr:uid="{00000000-0006-0000-0900-000054000000}">
      <text>
        <r>
          <rPr>
            <b/>
            <sz val="9"/>
            <color indexed="81"/>
            <rFont val="Tahoma"/>
            <family val="2"/>
          </rPr>
          <t>melina.vasconcelos:</t>
        </r>
        <r>
          <rPr>
            <sz val="9"/>
            <color indexed="81"/>
            <rFont val="Tahoma"/>
            <family val="2"/>
          </rPr>
          <t xml:space="preserve">
Aguardava envio (25/04/2017) do 
TRDO com a assinatura dos prefeito (como no modelo no site da Seplag)
</t>
        </r>
      </text>
    </comment>
    <comment ref="K373" authorId="8" guid="{0024D32A-7FB7-4522-A3C8-FC34B5ECFB65}" shapeId="0" xr:uid="{00000000-0006-0000-0900-000055000000}">
      <text>
        <r>
          <rPr>
            <b/>
            <sz val="9"/>
            <color indexed="81"/>
            <rFont val="Tahoma"/>
            <family val="2"/>
          </rPr>
          <t>melina.vasconcelos:</t>
        </r>
        <r>
          <rPr>
            <sz val="9"/>
            <color indexed="81"/>
            <rFont val="Tahoma"/>
            <family val="2"/>
          </rPr>
          <t xml:space="preserve">
Aguardava envio (25/04/2017) do 
TRDO com a assinatura dos prefeito (como no modelo no site da Seplag)
</t>
        </r>
      </text>
    </comment>
    <comment ref="G376" authorId="6" guid="{23F56926-0852-44D2-81C9-CACE2B20DFA5}" shapeId="0" xr:uid="{00000000-0006-0000-0900-000056000000}">
      <text>
        <r>
          <rPr>
            <b/>
            <i/>
            <sz val="9"/>
            <color indexed="81"/>
            <rFont val="Tahoma"/>
            <family val="2"/>
          </rPr>
          <t>roberta.paiva:</t>
        </r>
        <r>
          <rPr>
            <sz val="9"/>
            <color indexed="81"/>
            <rFont val="Tahoma"/>
            <family val="2"/>
          </rPr>
          <t xml:space="preserve">
Também houve uma solicitação no dia 13/03/2015.
</t>
        </r>
      </text>
    </comment>
    <comment ref="H380" authorId="3" guid="{1D1D0F04-C0DB-45DA-AB58-D652CEC953CE}" shapeId="0" xr:uid="{00000000-0006-0000-0900-000057000000}">
      <text>
        <r>
          <rPr>
            <b/>
            <sz val="9"/>
            <color indexed="81"/>
            <rFont val="Tahoma"/>
            <family val="2"/>
          </rPr>
          <t>anacristina.chagas:</t>
        </r>
        <r>
          <rPr>
            <sz val="9"/>
            <color indexed="81"/>
            <rFont val="Tahoma"/>
            <family val="2"/>
          </rPr>
          <t xml:space="preserve">
Ir obs
</t>
        </r>
      </text>
    </comment>
    <comment ref="K383" authorId="5" guid="{D7B74A37-C24C-4280-B256-F32AB53F18A5}" shapeId="0" xr:uid="{00000000-0006-0000-0900-000058000000}">
      <text>
        <r>
          <rPr>
            <b/>
            <sz val="9"/>
            <color indexed="81"/>
            <rFont val="Tahoma"/>
            <family val="2"/>
          </rPr>
          <t xml:space="preserve">ricardo.pansera
Vistoria com incosistências enviado para o município em 24/10/2017.
ricardo.pansera:
Pedido de reprogramação devido a incosistências enviado em 20/02/2018.
ricardo.pansera:
Novas incosistências - 09/03/2018 na vistoria. Encaminhado para o município.
ricardo.pansera:
VISTORIA OK. 22/03/2018
</t>
        </r>
      </text>
    </comment>
    <comment ref="G386" authorId="4" guid="{DD749198-2F2E-4484-9EA4-7DD6A005F9FF}" shapeId="0" xr:uid="{00000000-0006-0000-0900-000059000000}">
      <text>
        <r>
          <rPr>
            <sz val="9"/>
            <color indexed="81"/>
            <rFont val="Tahoma"/>
            <family val="2"/>
          </rPr>
          <t>Humberto.carbonell:</t>
        </r>
        <r>
          <rPr>
            <sz val="9"/>
            <color indexed="81"/>
            <rFont val="Tahoma"/>
            <family val="2"/>
          </rPr>
          <t xml:space="preserve">
Nova solicitação de vistoria dia 12/04/2017
</t>
        </r>
      </text>
    </comment>
    <comment ref="L386" authorId="1" guid="{2355F273-E2BA-4279-A971-0ED0A6A18350}" shapeId="0" xr:uid="{00000000-0006-0000-0900-00005A000000}">
      <text>
        <r>
          <rPr>
            <b/>
            <sz val="9"/>
            <color indexed="81"/>
            <rFont val="Tahoma"/>
            <family val="2"/>
          </rPr>
          <t>luizhenrique.xavier:</t>
        </r>
        <r>
          <rPr>
            <sz val="9"/>
            <color indexed="81"/>
            <rFont val="Tahoma"/>
            <family val="2"/>
          </rPr>
          <t xml:space="preserve">
Vistoria protocolada em 01/08/2019
</t>
        </r>
      </text>
    </comment>
    <comment ref="K387" authorId="1" guid="{ECDCFE3F-544B-414E-9761-802F370A2C9B}" shapeId="0" xr:uid="{00000000-0006-0000-0900-00005B000000}">
      <text>
        <r>
          <rPr>
            <b/>
            <sz val="9"/>
            <color indexed="81"/>
            <rFont val="Tahoma"/>
            <family val="2"/>
          </rPr>
          <t>luizhenrique.xavier:</t>
        </r>
        <r>
          <rPr>
            <sz val="9"/>
            <color indexed="81"/>
            <rFont val="Tahoma"/>
            <family val="2"/>
          </rPr>
          <t xml:space="preserve">
Data Anterior: 26/06/2018
</t>
        </r>
      </text>
    </comment>
    <comment ref="M391" authorId="1" guid="{8CEC2265-2288-429B-9C58-022B358D7924}" shapeId="0" xr:uid="{00000000-0006-0000-0900-00005C000000}">
      <text>
        <r>
          <rPr>
            <b/>
            <sz val="9"/>
            <color indexed="81"/>
            <rFont val="Tahoma"/>
            <family val="2"/>
          </rPr>
          <t>luizhenrique.xavier:</t>
        </r>
        <r>
          <rPr>
            <sz val="9"/>
            <color indexed="81"/>
            <rFont val="Tahoma"/>
            <family val="2"/>
          </rPr>
          <t xml:space="preserve">
Obra concluída, mas precisa de alguns ajustes.
</t>
        </r>
      </text>
    </comment>
    <comment ref="L394" authorId="1" guid="{E3761C6D-E0D8-454C-B7B7-B37F5E488E6F}" shapeId="0" xr:uid="{00000000-0006-0000-0900-00005D000000}">
      <text>
        <r>
          <rPr>
            <b/>
            <sz val="9"/>
            <color indexed="81"/>
            <rFont val="Tahoma"/>
            <family val="2"/>
          </rPr>
          <t>luizhenrique.xavier:</t>
        </r>
        <r>
          <rPr>
            <sz val="9"/>
            <color indexed="81"/>
            <rFont val="Tahoma"/>
            <family val="2"/>
          </rPr>
          <t xml:space="preserve">
Protocolado em 25/02/2019
</t>
        </r>
      </text>
    </comment>
    <comment ref="G400" authorId="5" guid="{639AE0FD-3997-4DAE-BA3A-3CAFA4B201A7}" shapeId="0" xr:uid="{00000000-0006-0000-0900-00005E000000}">
      <text>
        <r>
          <rPr>
            <sz val="9"/>
            <color indexed="81"/>
            <rFont val="Tahoma"/>
            <family val="2"/>
          </rPr>
          <t xml:space="preserve">andrea.karla:
O MUNICÍPIO ENVIOU NOVA SOLICITAÇÃO COM AS ALTERAÇÕES INDICADAS PELA CEHAB EM, 18/07/2016.
</t>
        </r>
      </text>
    </comment>
    <comment ref="G401" authorId="5" guid="{2B5793DC-41D4-4E59-BD28-02B0312B574F}" shapeId="0" xr:uid="{00000000-0006-0000-0900-00005F000000}">
      <text>
        <r>
          <rPr>
            <sz val="9"/>
            <color indexed="81"/>
            <rFont val="Tahoma"/>
            <family val="2"/>
          </rPr>
          <t>ricardo.pansera:</t>
        </r>
        <r>
          <rPr>
            <sz val="9"/>
            <color indexed="81"/>
            <rFont val="Tahoma"/>
            <family val="2"/>
          </rPr>
          <t xml:space="preserve">
Há ofício do município reencaminhando pedido de vistoria 60% se referindo ao fato da primeira vistoria não atingir o referido percentual.
</t>
        </r>
      </text>
    </comment>
    <comment ref="K401" authorId="5" guid="{A96C5E7C-3F42-4088-A37A-A57CE0D5E069}" shapeId="0" xr:uid="{00000000-0006-0000-0900-000060000000}">
      <text>
        <r>
          <rPr>
            <sz val="9"/>
            <color indexed="81"/>
            <rFont val="Tahoma"/>
            <family val="2"/>
          </rPr>
          <t xml:space="preserve">ricardo.pansera:
Recebido aprovação da reprogramação para reenvio da vistoria em 02/03/2017.
</t>
        </r>
      </text>
    </comment>
    <comment ref="P401" authorId="5" guid="{9E0CB040-85D2-4BC1-AD09-E6556D416BF2}" shapeId="0" xr:uid="{00000000-0006-0000-0900-000061000000}">
      <text>
        <r>
          <rPr>
            <b/>
            <sz val="9"/>
            <color indexed="81"/>
            <rFont val="Tahoma"/>
            <family val="2"/>
          </rPr>
          <t>ricardo.pansera:</t>
        </r>
        <r>
          <rPr>
            <sz val="9"/>
            <color indexed="81"/>
            <rFont val="Tahoma"/>
            <family val="2"/>
          </rPr>
          <t xml:space="preserve">
Pendente Termo de recebimento definitivo ORIGINAL. E-mail enviado para Maria Aparecida em 28/12/2017.
</t>
        </r>
        <r>
          <rPr>
            <b/>
            <sz val="9"/>
            <color indexed="81"/>
            <rFont val="Tahoma"/>
            <family val="2"/>
          </rPr>
          <t>ricardo.pansera:</t>
        </r>
        <r>
          <rPr>
            <sz val="9"/>
            <color indexed="81"/>
            <rFont val="Tahoma"/>
            <family val="2"/>
          </rPr>
          <t xml:space="preserve">
Enviado para pgto em 25/01/2018. TRD recebido.
</t>
        </r>
      </text>
    </comment>
    <comment ref="K402" authorId="5" guid="{A4425A13-6C66-4C69-AE28-EA5DF7A0C69D}" shapeId="0" xr:uid="{00000000-0006-0000-0900-000062000000}">
      <text>
        <r>
          <rPr>
            <b/>
            <sz val="9"/>
            <color indexed="81"/>
            <rFont val="Tahoma"/>
            <family val="2"/>
          </rPr>
          <t>ricardo.pansera:</t>
        </r>
        <r>
          <rPr>
            <sz val="9"/>
            <color indexed="81"/>
            <rFont val="Tahoma"/>
            <family val="2"/>
          </rPr>
          <t xml:space="preserve">
PENDÊNCIAS VISTORIA SEE. ENCAMINHAS PARA APARECIDA. 23/03/2018
</t>
        </r>
      </text>
    </comment>
    <comment ref="G404" authorId="1" guid="{1386A5F3-7EF4-4434-8470-6438E62F5925}" shapeId="0" xr:uid="{00000000-0006-0000-0900-000063000000}">
      <text>
        <r>
          <rPr>
            <sz val="9"/>
            <color indexed="81"/>
            <rFont val="Tahoma"/>
            <family val="2"/>
          </rPr>
          <t>luizhenrique.xavier:</t>
        </r>
        <r>
          <rPr>
            <sz val="9"/>
            <color indexed="81"/>
            <rFont val="Tahoma"/>
            <family val="2"/>
          </rPr>
          <t xml:space="preserve">
O município enviou nova solicitação com as alterações indicadas pela SARA. Solicitação anterior: 10/06/2016
</t>
        </r>
      </text>
    </comment>
    <comment ref="K407" authorId="5" guid="{D29D9C93-E817-4A57-B1F1-1CA6415207B6}" shapeId="0" xr:uid="{00000000-0006-0000-0900-000064000000}">
      <text>
        <r>
          <rPr>
            <b/>
            <sz val="9"/>
            <color indexed="81"/>
            <rFont val="Tahoma"/>
            <family val="2"/>
          </rPr>
          <t>ricardo.pansera:</t>
        </r>
        <r>
          <rPr>
            <sz val="9"/>
            <color indexed="81"/>
            <rFont val="Tahoma"/>
            <family val="2"/>
          </rPr>
          <t xml:space="preserve">
04/12/2017 foi verificado inconsistências no pedido. Feita reprogramação e enviado novo pedido 100%.
</t>
        </r>
        <r>
          <rPr>
            <b/>
            <sz val="9"/>
            <color indexed="81"/>
            <rFont val="Tahoma"/>
            <family val="2"/>
          </rPr>
          <t>ricardo.pansera:</t>
        </r>
        <r>
          <rPr>
            <sz val="9"/>
            <color indexed="81"/>
            <rFont val="Tahoma"/>
            <family val="2"/>
          </rPr>
          <t xml:space="preserve">
16/04/2018 - Reprogramação aprovada em 14/12/2017. Novas inconsistências (ofício 183/2018 = dpp/cehab) encaminhadas para o município em 11/04/2018.
</t>
        </r>
        <r>
          <rPr>
            <b/>
            <sz val="9"/>
            <color indexed="81"/>
            <rFont val="Tahoma"/>
            <family val="2"/>
          </rPr>
          <t>ricardo.pansera:</t>
        </r>
        <r>
          <rPr>
            <sz val="9"/>
            <color indexed="81"/>
            <rFont val="Tahoma"/>
            <family val="2"/>
          </rPr>
          <t xml:space="preserve">
23/04/2018 - APROVAÇÃO DE REPROGRAMAÇÃO MOTIVADA PELA VISTORIA DE 100% RECEBIDA. AGUARDANDO RELATÓRIO DE VISTORIA.
</t>
        </r>
        <r>
          <rPr>
            <b/>
            <sz val="9"/>
            <color indexed="81"/>
            <rFont val="Tahoma"/>
            <family val="2"/>
          </rPr>
          <t>ricardo.pansera:</t>
        </r>
        <r>
          <rPr>
            <sz val="9"/>
            <color indexed="81"/>
            <rFont val="Tahoma"/>
            <family val="2"/>
          </rPr>
          <t xml:space="preserve">
VISTORIA ATESTOU 100%. OK. 24/04/2018.
</t>
        </r>
      </text>
    </comment>
    <comment ref="G408" authorId="8" guid="{29AD4B9C-F260-40F9-B7B9-7C66FD174FD5}" shapeId="0" xr:uid="{00000000-0006-0000-0900-000065000000}">
      <text>
        <r>
          <rPr>
            <sz val="9"/>
            <color indexed="81"/>
            <rFont val="Tahoma"/>
            <family val="2"/>
          </rPr>
          <t>melina.vasconcelos:</t>
        </r>
        <r>
          <rPr>
            <sz val="9"/>
            <color indexed="81"/>
            <rFont val="Tahoma"/>
            <family val="2"/>
          </rPr>
          <t xml:space="preserve">
Anteriormente, foi enviado para a Setra
</t>
        </r>
      </text>
    </comment>
    <comment ref="G413" authorId="4" guid="{CE3FB38C-9772-4BC0-B589-F34101BD1305}" shapeId="0" xr:uid="{00000000-0006-0000-0900-000066000000}">
      <text>
        <r>
          <rPr>
            <b/>
            <sz val="9"/>
            <color indexed="81"/>
            <rFont val="Tahoma"/>
            <family val="2"/>
          </rPr>
          <t>Humberto.carbonell:</t>
        </r>
        <r>
          <rPr>
            <sz val="9"/>
            <color indexed="81"/>
            <rFont val="Tahoma"/>
            <family val="2"/>
          </rPr>
          <t xml:space="preserve">
Falta declaração de 60%</t>
        </r>
      </text>
    </comment>
    <comment ref="G414" authorId="4" guid="{F38B12DF-A16A-4799-828B-BF36F526BA27}" shapeId="0" xr:uid="{00000000-0006-0000-0900-000067000000}">
      <text>
        <r>
          <rPr>
            <sz val="9"/>
            <color indexed="81"/>
            <rFont val="Tahoma"/>
            <family val="2"/>
          </rPr>
          <t>Humberto.carbonell:</t>
        </r>
        <r>
          <rPr>
            <sz val="9"/>
            <color indexed="81"/>
            <rFont val="Tahoma"/>
            <family val="2"/>
          </rPr>
          <t xml:space="preserve">
Solicitação conjunta da 3 ª e 4ª parcelas
</t>
        </r>
      </text>
    </comment>
    <comment ref="L416" authorId="1" guid="{BD641DC9-0660-4DAA-9682-4284A15E576C}" shapeId="0" xr:uid="{00000000-0006-0000-0900-000068000000}">
      <text>
        <r>
          <rPr>
            <sz val="9"/>
            <color indexed="81"/>
            <rFont val="Tahoma"/>
            <family val="2"/>
          </rPr>
          <t xml:space="preserve">luizhenrique.xavier:
Vistoria protocolada no dia 06/09/2017
</t>
        </r>
      </text>
    </comment>
    <comment ref="G417" authorId="1" guid="{852C7587-B457-4A63-ACFB-BE6732DEA2EC}" shapeId="0" xr:uid="{00000000-0006-0000-0900-000069000000}">
      <text>
        <r>
          <rPr>
            <sz val="9"/>
            <color indexed="81"/>
            <rFont val="Tahoma"/>
            <family val="2"/>
          </rPr>
          <t>luizhenrique.xavier:</t>
        </r>
        <r>
          <rPr>
            <sz val="9"/>
            <color indexed="81"/>
            <rFont val="Tahoma"/>
            <family val="2"/>
          </rPr>
          <t xml:space="preserve">
Data Anterior: 08/10/2015
</t>
        </r>
      </text>
    </comment>
    <comment ref="H417" authorId="1" guid="{1DFCE2ED-586E-4CC3-A5CF-E8C1D3F90D7E}" shapeId="0" xr:uid="{00000000-0006-0000-0900-00006A000000}">
      <text>
        <r>
          <rPr>
            <sz val="9"/>
            <color indexed="81"/>
            <rFont val="Tahoma"/>
            <family val="2"/>
          </rPr>
          <t xml:space="preserve">luizhenrique.xavier:
Vistoria protocolada no dia 09/06/2017
</t>
        </r>
      </text>
    </comment>
    <comment ref="J419" authorId="2" guid="{6D9ED0BA-E61E-4647-94AB-5964477CBC9B}" shapeId="0" xr:uid="{00000000-0006-0000-0900-00006B000000}">
      <text>
        <r>
          <rPr>
            <b/>
            <sz val="9"/>
            <color indexed="81"/>
            <rFont val="Tahoma"/>
            <family val="2"/>
          </rPr>
          <t>andrea.chaves:</t>
        </r>
        <r>
          <rPr>
            <sz val="9"/>
            <color indexed="81"/>
            <rFont val="Tahoma"/>
            <family val="2"/>
          </rPr>
          <t xml:space="preserve">
</t>
        </r>
      </text>
    </comment>
    <comment ref="K419" authorId="9" guid="{FB97FDA5-6731-4F5A-B13A-4512AA4C8668}" shapeId="0" xr:uid="{00000000-0006-0000-0900-00006C000000}">
      <text>
        <r>
          <rPr>
            <b/>
            <sz val="9"/>
            <color indexed="81"/>
            <rFont val="Tahoma"/>
            <family val="2"/>
          </rPr>
          <t>Município informou que resolveu pendências e solicitou nova vistoria.</t>
        </r>
      </text>
    </comment>
    <comment ref="G429" authorId="6" guid="{0EFB52D8-DF8D-44C1-9560-F0531A36BE7E}" shapeId="0" xr:uid="{00000000-0006-0000-0900-00006D000000}">
      <text>
        <r>
          <rPr>
            <b/>
            <sz val="9"/>
            <color indexed="81"/>
            <rFont val="Tahoma"/>
            <family val="2"/>
          </rPr>
          <t>roberta.paiva: Primeira solicitação em 22/08/2018.</t>
        </r>
      </text>
    </comment>
    <comment ref="G431" authorId="6" guid="{A2F62C5C-CE33-4463-9AB2-56474F5D19CE}" shapeId="0" xr:uid="{00000000-0006-0000-0900-00006E000000}">
      <text>
        <r>
          <rPr>
            <b/>
            <sz val="9"/>
            <color indexed="81"/>
            <rFont val="Tahoma"/>
            <family val="2"/>
          </rPr>
          <t>roberta.paiva: Primeira solicitação em 22/08/2018.</t>
        </r>
      </text>
    </comment>
    <comment ref="I443" authorId="5" guid="{B6B3D5BF-85B1-49D0-9859-BD3A746F1214}" shapeId="0" xr:uid="{00000000-0006-0000-0900-00006F000000}">
      <text>
        <r>
          <rPr>
            <sz val="9"/>
            <color indexed="81"/>
            <rFont val="Tahoma"/>
            <family val="2"/>
          </rPr>
          <t>ricardo.pansera:</t>
        </r>
        <r>
          <rPr>
            <sz val="9"/>
            <color indexed="81"/>
            <rFont val="Tahoma"/>
            <family val="2"/>
          </rPr>
          <t xml:space="preserve">
Apesar de 100%, 04 paradas não foram executadas conforme relatório de vistoria n484/2016 - GDM/DPP/CEHAB do dia 22/06/2016.
</t>
        </r>
      </text>
    </comment>
    <comment ref="L443" authorId="1" guid="{69D0BA76-BC14-423F-A1FB-B076EF166796}" shapeId="0" xr:uid="{00000000-0006-0000-0900-000070000000}">
      <text>
        <r>
          <rPr>
            <i/>
            <sz val="9"/>
            <color indexed="81"/>
            <rFont val="Tahoma"/>
            <family val="2"/>
          </rPr>
          <t xml:space="preserve">luizhenrique.xavier:
Vistoria protocolada no dia 09/08/2017
</t>
        </r>
      </text>
    </comment>
    <comment ref="K444" authorId="4" guid="{065717DA-93E3-441D-95C8-F8FDA61CE122}" shapeId="0" xr:uid="{00000000-0006-0000-0900-000071000000}">
      <text>
        <r>
          <rPr>
            <sz val="9"/>
            <color indexed="81"/>
            <rFont val="Tahoma"/>
            <family val="2"/>
          </rPr>
          <t>Humberto.carbonell:</t>
        </r>
        <r>
          <rPr>
            <sz val="9"/>
            <color indexed="81"/>
            <rFont val="Tahoma"/>
            <family val="2"/>
          </rPr>
          <t xml:space="preserve">
Nova solicitação de vistoria dia 01/02/2017
</t>
        </r>
        <r>
          <rPr>
            <sz val="9"/>
            <color indexed="81"/>
            <rFont val="Tahoma"/>
            <family val="2"/>
          </rPr>
          <t>andrea.chaves:</t>
        </r>
        <r>
          <rPr>
            <sz val="9"/>
            <color indexed="81"/>
            <rFont val="Tahoma"/>
            <family val="2"/>
          </rPr>
          <t xml:space="preserve">
Solicitado nova vistoria em 03/04/2017, pois na anterior foram detectadas avarias pela CEHAB.
</t>
        </r>
        <r>
          <rPr>
            <sz val="9"/>
            <color indexed="81"/>
            <rFont val="Tahoma"/>
            <family val="2"/>
          </rPr>
          <t>Humberto.carbonell:</t>
        </r>
        <r>
          <rPr>
            <sz val="9"/>
            <color indexed="81"/>
            <rFont val="Tahoma"/>
            <family val="2"/>
          </rPr>
          <t xml:space="preserve">
</t>
        </r>
      </text>
    </comment>
    <comment ref="G445" authorId="4" guid="{B4644F3C-6ABB-4166-8905-6A658CFA8426}" shapeId="0" xr:uid="{00000000-0006-0000-0900-000072000000}">
      <text>
        <r>
          <rPr>
            <b/>
            <sz val="9"/>
            <color indexed="81"/>
            <rFont val="Tahoma"/>
            <family val="2"/>
          </rPr>
          <t>Humberto.carbonell:</t>
        </r>
        <r>
          <rPr>
            <sz val="9"/>
            <color indexed="81"/>
            <rFont val="Tahoma"/>
            <family val="2"/>
          </rPr>
          <t xml:space="preserve">
Nova solicitação de vistoria 02/10/2017
</t>
        </r>
      </text>
    </comment>
    <comment ref="H445" authorId="4" guid="{F53C7CFA-2718-4E49-BB74-71FBFCBE3893}" shapeId="0" xr:uid="{00000000-0006-0000-0900-000073000000}">
      <text>
        <r>
          <rPr>
            <b/>
            <sz val="9"/>
            <color indexed="81"/>
            <rFont val="Tahoma"/>
            <family val="2"/>
          </rPr>
          <t>Humberto.carbonell:</t>
        </r>
        <r>
          <rPr>
            <sz val="9"/>
            <color indexed="81"/>
            <rFont val="Tahoma"/>
            <family val="2"/>
          </rPr>
          <t xml:space="preserve">
Vistoria atestou incorreções a ser,em sanadas
</t>
        </r>
      </text>
    </comment>
    <comment ref="K446" authorId="4" guid="{AAA439C9-960D-4D9C-90EA-080BFF98B8B3}" shapeId="0" xr:uid="{00000000-0006-0000-0900-000074000000}">
      <text>
        <r>
          <rPr>
            <b/>
            <sz val="9"/>
            <color indexed="81"/>
            <rFont val="Tahoma"/>
            <family val="2"/>
          </rPr>
          <t>Humberto.carbonell:</t>
        </r>
        <r>
          <rPr>
            <sz val="9"/>
            <color indexed="81"/>
            <rFont val="Tahoma"/>
            <family val="2"/>
          </rPr>
          <t xml:space="preserve">
Nova solicitação de vistoria em 02/10/2017
</t>
        </r>
      </text>
    </comment>
    <comment ref="L446" authorId="4" guid="{D6A3A507-6001-417C-9453-6632C56A77E1}" shapeId="0" xr:uid="{00000000-0006-0000-0900-000075000000}">
      <text>
        <r>
          <rPr>
            <b/>
            <sz val="9"/>
            <color indexed="81"/>
            <rFont val="Tahoma"/>
            <family val="2"/>
          </rPr>
          <t>Humberto.carbonell:</t>
        </r>
        <r>
          <rPr>
            <sz val="9"/>
            <color indexed="81"/>
            <rFont val="Tahoma"/>
            <family val="2"/>
          </rPr>
          <t xml:space="preserve">
Vistoria atestou incorreções a serem sanadas
</t>
        </r>
      </text>
    </comment>
    <comment ref="K447" authorId="4" guid="{B6F478AB-BC6A-45CC-9DCA-F78E74A6C362}" shapeId="0" xr:uid="{00000000-0006-0000-0900-000076000000}">
      <text>
        <r>
          <rPr>
            <b/>
            <sz val="9"/>
            <color indexed="81"/>
            <rFont val="Tahoma"/>
            <family val="2"/>
          </rPr>
          <t>Humberto.carbonell:</t>
        </r>
        <r>
          <rPr>
            <sz val="9"/>
            <color indexed="81"/>
            <rFont val="Tahoma"/>
            <family val="2"/>
          </rPr>
          <t xml:space="preserve">
Falta o Termo de Recebimento da obra original para ser efetuado o pagamento
</t>
        </r>
      </text>
    </comment>
    <comment ref="L447" authorId="4" guid="{12671501-8F54-4EB6-9040-F8A89EADD6B2}" shapeId="0" xr:uid="{00000000-0006-0000-0900-000077000000}">
      <text>
        <r>
          <rPr>
            <b/>
            <sz val="9"/>
            <color indexed="81"/>
            <rFont val="Tahoma"/>
            <family val="2"/>
          </rPr>
          <t>Humberto.carbonell:</t>
        </r>
        <r>
          <rPr>
            <sz val="9"/>
            <color indexed="81"/>
            <rFont val="Tahoma"/>
            <family val="2"/>
          </rPr>
          <t xml:space="preserve">
Nesta data foi entregue o TRO original. - 26/10/2018
</t>
        </r>
      </text>
    </comment>
    <comment ref="K448" authorId="4" guid="{AE59228F-F579-410B-BDC7-E58363871A59}" shapeId="0" xr:uid="{00000000-0006-0000-0900-000078000000}">
      <text>
        <r>
          <rPr>
            <b/>
            <sz val="9"/>
            <color indexed="81"/>
            <rFont val="Tahoma"/>
            <family val="2"/>
          </rPr>
          <t>Humberto.carbonell:</t>
        </r>
        <r>
          <rPr>
            <sz val="9"/>
            <color indexed="81"/>
            <rFont val="Tahoma"/>
            <family val="2"/>
          </rPr>
          <t xml:space="preserve">
Nova solicitação em 10/04/2018
</t>
        </r>
      </text>
    </comment>
    <comment ref="L448" authorId="4" guid="{E12B0E7A-B932-4B1A-90C1-93B6DAF01912}" shapeId="0" xr:uid="{00000000-0006-0000-0900-000079000000}">
      <text>
        <r>
          <rPr>
            <b/>
            <sz val="9"/>
            <color indexed="81"/>
            <rFont val="Tahoma"/>
            <family val="2"/>
          </rPr>
          <t>Humberto.carbonell:</t>
        </r>
        <r>
          <rPr>
            <sz val="9"/>
            <color indexed="81"/>
            <rFont val="Tahoma"/>
            <family val="2"/>
          </rPr>
          <t xml:space="preserve">
Correção do TRO em 26/10/2018
</t>
        </r>
      </text>
    </comment>
    <comment ref="K449" authorId="4" guid="{68C937E4-0E59-411C-B4C2-6D4EBE1664BA}" shapeId="0" xr:uid="{00000000-0006-0000-0900-00007A000000}">
      <text>
        <r>
          <rPr>
            <b/>
            <sz val="9"/>
            <color indexed="81"/>
            <rFont val="Tahoma"/>
            <family val="2"/>
          </rPr>
          <t>Humberto.carbonell:</t>
        </r>
        <r>
          <rPr>
            <sz val="9"/>
            <color indexed="81"/>
            <rFont val="Tahoma"/>
            <family val="2"/>
          </rPr>
          <t xml:space="preserve">
Nova data 16/04/2018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melina.vasconcelos</author>
    <author>Humberto.carbonell</author>
    <author>humberto.carbonell</author>
  </authors>
  <commentList>
    <comment ref="H30" authorId="0" guid="{4C7090EE-B1BC-4F50-BF84-7621523F9C0D}" shapeId="0" xr:uid="{00000000-0006-0000-0A00-000001000000}">
      <text>
        <r>
          <rPr>
            <b/>
            <sz val="9"/>
            <color indexed="81"/>
            <rFont val="Tahoma"/>
            <family val="2"/>
          </rPr>
          <t>melina.vasconcelos:</t>
        </r>
        <r>
          <rPr>
            <sz val="9"/>
            <color indexed="81"/>
            <rFont val="Tahoma"/>
            <family val="2"/>
          </rPr>
          <t xml:space="preserve">
Aguardava OB
</t>
        </r>
      </text>
    </comment>
    <comment ref="H72" authorId="0" guid="{8EF427B8-068D-40CB-A477-0140299FB810}" shapeId="0" xr:uid="{00000000-0006-0000-0A00-000002000000}">
      <text>
        <r>
          <rPr>
            <b/>
            <sz val="9"/>
            <color indexed="81"/>
            <rFont val="Tahoma"/>
            <family val="2"/>
          </rPr>
          <t>melina.vasconcelos:</t>
        </r>
        <r>
          <rPr>
            <sz val="9"/>
            <color indexed="81"/>
            <rFont val="Tahoma"/>
            <family val="2"/>
          </rPr>
          <t xml:space="preserve">
Aguardava OB
</t>
        </r>
      </text>
    </comment>
    <comment ref="H73" authorId="0" guid="{F36CC152-2B74-45A7-9ACB-C51370155C22}" shapeId="0" xr:uid="{00000000-0006-0000-0A00-000003000000}">
      <text>
        <r>
          <rPr>
            <b/>
            <sz val="9"/>
            <color indexed="81"/>
            <rFont val="Tahoma"/>
            <family val="2"/>
          </rPr>
          <t>melina.vasconcelos:</t>
        </r>
        <r>
          <rPr>
            <sz val="9"/>
            <color indexed="81"/>
            <rFont val="Tahoma"/>
            <family val="2"/>
          </rPr>
          <t xml:space="preserve">
Aguardava OB
</t>
        </r>
      </text>
    </comment>
    <comment ref="H101" authorId="1" guid="{CC039061-2B71-4792-B3A7-E8E76F0141B8}" shapeId="0" xr:uid="{00000000-0006-0000-0A00-000004000000}">
      <text>
        <r>
          <rPr>
            <b/>
            <sz val="9"/>
            <color indexed="81"/>
            <rFont val="Tahoma"/>
            <family val="2"/>
          </rPr>
          <t>Humberto.carbonell:</t>
        </r>
        <r>
          <rPr>
            <sz val="9"/>
            <color indexed="81"/>
            <rFont val="Tahoma"/>
            <family val="2"/>
          </rPr>
          <t xml:space="preserve">
Aguardando devolução de recursos para validar a apresentação da prestação de contas
</t>
        </r>
        <r>
          <rPr>
            <b/>
            <sz val="9"/>
            <color indexed="81"/>
            <rFont val="Tahoma"/>
            <family val="2"/>
          </rPr>
          <t>Humberto.carbonell:</t>
        </r>
        <r>
          <rPr>
            <sz val="9"/>
            <color indexed="81"/>
            <rFont val="Tahoma"/>
            <family val="2"/>
          </rPr>
          <t xml:space="preserve">
Nova prestação de contas encaminhada em 31/01/2020
</t>
        </r>
      </text>
    </comment>
    <comment ref="G209" authorId="2" guid="{E652D3D8-B898-44AF-8D0A-3EDE6B1B1DC4}" shapeId="0" xr:uid="{00000000-0006-0000-0A00-000005000000}">
      <text>
        <r>
          <rPr>
            <b/>
            <sz val="9"/>
            <color indexed="81"/>
            <rFont val="Segoe UI"/>
            <family val="2"/>
          </rPr>
          <t>humberto.carbonell:</t>
        </r>
        <r>
          <rPr>
            <sz val="9"/>
            <color indexed="81"/>
            <rFont val="Segoe UI"/>
            <family val="2"/>
          </rPr>
          <t xml:space="preserve">
Falta vistoria final. Pois o município solicitou uma reprogramação fibnal , após o recebimento da 4ª parcela
</t>
        </r>
      </text>
    </comment>
    <comment ref="H216" authorId="1" guid="{89A3AE29-8566-49D4-8BCE-ECB76A1D619E}" shapeId="0" xr:uid="{00000000-0006-0000-0A00-000006000000}">
      <text>
        <r>
          <rPr>
            <b/>
            <sz val="9"/>
            <color indexed="81"/>
            <rFont val="Tahoma"/>
            <family val="2"/>
          </rPr>
          <t>Humberto.carbonell:</t>
        </r>
        <r>
          <rPr>
            <sz val="9"/>
            <color indexed="81"/>
            <rFont val="Tahoma"/>
            <family val="2"/>
          </rPr>
          <t xml:space="preserve">
Nova prestação de contas apresentada ( com documentos faltantes da 1ª apresentação) dia 11/07/2018
</t>
        </r>
      </text>
    </comment>
    <comment ref="H424" authorId="1" guid="{0320A413-F1D7-42EA-BB8F-2CB84C7397F6}" shapeId="0" xr:uid="{00000000-0006-0000-0A00-000007000000}">
      <text>
        <r>
          <rPr>
            <b/>
            <sz val="9"/>
            <color indexed="81"/>
            <rFont val="Tahoma"/>
            <family val="2"/>
          </rPr>
          <t>Humberto.carbonell:</t>
        </r>
        <r>
          <rPr>
            <sz val="9"/>
            <color indexed="81"/>
            <rFont val="Tahoma"/>
            <family val="2"/>
          </rPr>
          <t xml:space="preserve">
Prestação de contas entregue em 28/06/2017, porém pendências na documentação atrasaram o envio à secretaria finalística
</t>
        </r>
      </text>
    </comment>
  </commentList>
</comments>
</file>

<file path=xl/sharedStrings.xml><?xml version="1.0" encoding="utf-8"?>
<sst xmlns="http://schemas.openxmlformats.org/spreadsheetml/2006/main" count="50993" uniqueCount="14295">
  <si>
    <t>MUNICÍPIO</t>
  </si>
  <si>
    <t>PROJETO</t>
  </si>
  <si>
    <t>ORDEM</t>
  </si>
  <si>
    <t>COD</t>
  </si>
  <si>
    <t>QPTM</t>
  </si>
  <si>
    <t>NPTM</t>
  </si>
  <si>
    <t>TESTE</t>
  </si>
  <si>
    <t>CHAVE</t>
  </si>
  <si>
    <t>G</t>
  </si>
  <si>
    <t>H</t>
  </si>
  <si>
    <t>NOVO</t>
  </si>
  <si>
    <t>DATA FINAL</t>
  </si>
  <si>
    <t>I</t>
  </si>
  <si>
    <t>TETO FEM</t>
  </si>
  <si>
    <t>INVESTIMENTO TOTAL</t>
  </si>
  <si>
    <t>RECURSO FEM</t>
  </si>
  <si>
    <t>CONTRAPARTIDA</t>
  </si>
  <si>
    <t>STATUS</t>
  </si>
  <si>
    <t>DATA DA APROVAÇÃO</t>
  </si>
  <si>
    <t>RESSALVA</t>
  </si>
  <si>
    <t>SECRETARIA</t>
  </si>
  <si>
    <t>AP</t>
  </si>
  <si>
    <t>J</t>
  </si>
  <si>
    <t>K</t>
  </si>
  <si>
    <t>L</t>
  </si>
  <si>
    <t>M</t>
  </si>
  <si>
    <t>N</t>
  </si>
  <si>
    <t>O</t>
  </si>
  <si>
    <t>P</t>
  </si>
  <si>
    <t>Q</t>
  </si>
  <si>
    <t>R</t>
  </si>
  <si>
    <t>DATA</t>
  </si>
  <si>
    <t>REGIÃO</t>
  </si>
  <si>
    <t>T</t>
  </si>
  <si>
    <t>1ª PARCELA</t>
  </si>
  <si>
    <t>DT_SOL_P1</t>
  </si>
  <si>
    <t>ENV_PG_P1</t>
  </si>
  <si>
    <t>VALOR_P1</t>
  </si>
  <si>
    <t>VALOR_R1</t>
  </si>
  <si>
    <t>DT_P1</t>
  </si>
  <si>
    <t>OB_P1</t>
  </si>
  <si>
    <t>EMP_P1</t>
  </si>
  <si>
    <t>OBS_P1</t>
  </si>
  <si>
    <t>2ª PARCELA</t>
  </si>
  <si>
    <t>DT_SOL_P2</t>
  </si>
  <si>
    <t>ENV_PG_P2</t>
  </si>
  <si>
    <t>VALOR_P2</t>
  </si>
  <si>
    <t>VALOR_R2</t>
  </si>
  <si>
    <t>DT_P2</t>
  </si>
  <si>
    <t>OB_P2</t>
  </si>
  <si>
    <t>EMP_P2</t>
  </si>
  <si>
    <t>OBS_P2</t>
  </si>
  <si>
    <t>DT_SOL_P3</t>
  </si>
  <si>
    <t>ENV_PG_P3</t>
  </si>
  <si>
    <t>VALOR_P3</t>
  </si>
  <si>
    <t>VALOR_R3</t>
  </si>
  <si>
    <t>DT_P3</t>
  </si>
  <si>
    <t>OB_P3</t>
  </si>
  <si>
    <t>EMP_P3</t>
  </si>
  <si>
    <t>OBS_P3</t>
  </si>
  <si>
    <t>3ª PARCELA</t>
  </si>
  <si>
    <t>4ª PARCELA</t>
  </si>
  <si>
    <t>DT_SOL_P4</t>
  </si>
  <si>
    <t>ENV_PG_P4</t>
  </si>
  <si>
    <t>VALOR_P4</t>
  </si>
  <si>
    <t>VALOR_R4</t>
  </si>
  <si>
    <t>DT_P4</t>
  </si>
  <si>
    <t>OB_P4</t>
  </si>
  <si>
    <t>EMP_P4</t>
  </si>
  <si>
    <t>OBS_P4</t>
  </si>
  <si>
    <t>PARCELA EXTRA 1</t>
  </si>
  <si>
    <t>PARCELA</t>
  </si>
  <si>
    <t>VALOR_R</t>
  </si>
  <si>
    <t>DT_P</t>
  </si>
  <si>
    <t>OB_P</t>
  </si>
  <si>
    <t>EMP_P</t>
  </si>
  <si>
    <t>OBS_P</t>
  </si>
  <si>
    <t>REPASSE_TOTAL</t>
  </si>
  <si>
    <t>DT_SOL_VIS1</t>
  </si>
  <si>
    <t>VIS1_P</t>
  </si>
  <si>
    <t>VIS1_%</t>
  </si>
  <si>
    <t>VIS1_O</t>
  </si>
  <si>
    <t>DT_SOL_VIS2</t>
  </si>
  <si>
    <t>VIS2_P</t>
  </si>
  <si>
    <t>VIS2_%</t>
  </si>
  <si>
    <t>VIS2_O</t>
  </si>
  <si>
    <t>DT_SOL_VIS3</t>
  </si>
  <si>
    <t>VIS3_P</t>
  </si>
  <si>
    <t>VIS3_%</t>
  </si>
  <si>
    <t>VIS3_O</t>
  </si>
  <si>
    <t>DT_SOL_VIS4</t>
  </si>
  <si>
    <t>VIS4_P</t>
  </si>
  <si>
    <t>VIS4_%</t>
  </si>
  <si>
    <t>VIS4_O</t>
  </si>
  <si>
    <t>DT_SOL_VIS5</t>
  </si>
  <si>
    <t>VIS5_P</t>
  </si>
  <si>
    <t>VIS5_%</t>
  </si>
  <si>
    <t>VIS5_O</t>
  </si>
  <si>
    <t>1ª VISTORIA</t>
  </si>
  <si>
    <t>2ª VISTORIA</t>
  </si>
  <si>
    <t>3ª VISTORIA</t>
  </si>
  <si>
    <t>4ª VISTORIA</t>
  </si>
  <si>
    <t>5ª VISTORIA</t>
  </si>
  <si>
    <t>%_ATUAL</t>
  </si>
  <si>
    <t>DATA SOL</t>
  </si>
  <si>
    <t>DATA RESP</t>
  </si>
  <si>
    <t>VISTORIA OFICIAL</t>
  </si>
  <si>
    <t>Área de Investimento</t>
  </si>
  <si>
    <t>DG</t>
  </si>
  <si>
    <t>CONTA PTM</t>
  </si>
  <si>
    <t>DV</t>
  </si>
  <si>
    <t>PRAZO CONTAS</t>
  </si>
  <si>
    <t>DATA Prest. Contas</t>
  </si>
  <si>
    <t>OBS 1</t>
  </si>
  <si>
    <t>OBS 2</t>
  </si>
  <si>
    <t>OBS 3</t>
  </si>
  <si>
    <t>DATA 1</t>
  </si>
  <si>
    <t>DATA 2</t>
  </si>
  <si>
    <t>DATA 3</t>
  </si>
  <si>
    <t>OBS/ENC 1</t>
  </si>
  <si>
    <t>OBS/ENC 3</t>
  </si>
  <si>
    <t>OBS/ENC 4</t>
  </si>
  <si>
    <t>DATA 4</t>
  </si>
  <si>
    <t>OBS/ENC 5</t>
  </si>
  <si>
    <t>DATA 5</t>
  </si>
  <si>
    <t>OBS/ENC 6</t>
  </si>
  <si>
    <t>DATA 6</t>
  </si>
  <si>
    <t>OBS/ENC 7</t>
  </si>
  <si>
    <t>DATA 7</t>
  </si>
  <si>
    <t>TIPO FEM</t>
  </si>
  <si>
    <t>EVENTO 1</t>
  </si>
  <si>
    <t>EVENTO 2</t>
  </si>
  <si>
    <t>EVENTO 3</t>
  </si>
  <si>
    <t>EVENTO 4</t>
  </si>
  <si>
    <t>PROJETO DETALHADO</t>
  </si>
  <si>
    <t>% DECLARADO</t>
  </si>
  <si>
    <t>% DECLARADO 1</t>
  </si>
  <si>
    <t>CONTATO 1</t>
  </si>
  <si>
    <t>OBSERVAÇÃO 1</t>
  </si>
  <si>
    <t>% DECLARADO 2</t>
  </si>
  <si>
    <t>CONTATO 2</t>
  </si>
  <si>
    <t>OBSERVAÇÃO 2</t>
  </si>
  <si>
    <t>% DECLARADO 3</t>
  </si>
  <si>
    <t>CONTATO 3</t>
  </si>
  <si>
    <t>OBSERVAÇÃO 3</t>
  </si>
  <si>
    <t>DATA ÚLTIMO PAGAMENTO</t>
  </si>
  <si>
    <t>CONCLUSÃO INFORMAL</t>
  </si>
  <si>
    <t>SALDO A RECEBER</t>
  </si>
  <si>
    <t>% RECEBIDO</t>
  </si>
  <si>
    <t>NORMAL</t>
  </si>
  <si>
    <t>DATA VIS PENDENTE</t>
  </si>
  <si>
    <t>SERTÃO CENTRAL</t>
  </si>
  <si>
    <t>PAVIMENTAÇÃO EM PARALELEPIPEDOS GRANÍTICOS</t>
  </si>
  <si>
    <t/>
  </si>
  <si>
    <t>AGRESTE CENTRAL</t>
  </si>
  <si>
    <t>MATA SUL</t>
  </si>
  <si>
    <t>SES</t>
  </si>
  <si>
    <t>SERTÃO DO SÃO FRANCISCO</t>
  </si>
  <si>
    <t>AGRESTE SETENTRIONAL</t>
  </si>
  <si>
    <t>METROPOLITANA</t>
  </si>
  <si>
    <t>SERTÃO DO PAJEÚ</t>
  </si>
  <si>
    <t>SARA</t>
  </si>
  <si>
    <t>AGRESTE MERIDIONAL</t>
  </si>
  <si>
    <t>MATA NORTE</t>
  </si>
  <si>
    <t>SIM</t>
  </si>
  <si>
    <t>SERTÃO DO ARARIPE</t>
  </si>
  <si>
    <t>SERTÃO DO MOXOTÓ</t>
  </si>
  <si>
    <t>SERTÃO DE ITAPARICA</t>
  </si>
  <si>
    <t>SEE</t>
  </si>
  <si>
    <t>PAVIMENTAÇÃO EM PARALELEPIPEDO GRANITICO</t>
  </si>
  <si>
    <t>REFORMA DO MERCADO PÚBLICO MUNICIPAL</t>
  </si>
  <si>
    <t>PAVIMENTAÇÃO EM PARALELEPIPEDOS GRANITICOS</t>
  </si>
  <si>
    <t>CEHAB</t>
  </si>
  <si>
    <t>PAVIMENTAÇÃO EM PARALELEPÍPEDO GRANÍTICO EM DIVERSAS RUAS DO MUNICÍPIO</t>
  </si>
  <si>
    <t>PAVIMENTAÇÃO DE VIAS URBANAS NO DISTRITO DE CRUZES</t>
  </si>
  <si>
    <t>RECUPERAÇÃO DE ESTRADAS VICINAIS</t>
  </si>
  <si>
    <t>PAVIMENTAÇÃO EM PARALELEPÍPEDOS</t>
  </si>
  <si>
    <t>SDEC</t>
  </si>
  <si>
    <t>CONSTRUÇÃO DE PAVIMENTAÇÃO EM PARALELEPÍPEDOS GRANÍTICOS</t>
  </si>
  <si>
    <t>PAVIMENTAÇÃO DE VIAS PÚBLICAS</t>
  </si>
  <si>
    <t>TRANSFERÊNCIA</t>
  </si>
  <si>
    <t>LOGRADOURO PAVIMENTADO</t>
  </si>
  <si>
    <t>UNIDADE ESCOLAR</t>
  </si>
  <si>
    <t>UNIDADE DE SAÚDE</t>
  </si>
  <si>
    <t>PRAÇA</t>
  </si>
  <si>
    <t>PÓRTICO DE ENTRADA</t>
  </si>
  <si>
    <t>QUADRA ESPORTIVA</t>
  </si>
  <si>
    <t>MATADOURO PÚBLICO</t>
  </si>
  <si>
    <t>MERCADO PÚBLICO</t>
  </si>
  <si>
    <t>CEMITÉRIO</t>
  </si>
  <si>
    <t>PONTE, PONTILHÃO, PASSAGENS MOLHADAS</t>
  </si>
  <si>
    <t>OUTRO</t>
  </si>
  <si>
    <t>PARCELA EXTRA 2</t>
  </si>
  <si>
    <t>PARCELA PENDENTE</t>
  </si>
  <si>
    <t>SITUAÇÃO</t>
  </si>
  <si>
    <t>FINANCEIRO</t>
  </si>
  <si>
    <t>LISTA STATUS</t>
  </si>
  <si>
    <t>PRINCIPAL</t>
  </si>
  <si>
    <t>RESUMO</t>
  </si>
  <si>
    <t>TERMO DE ADESÃO</t>
  </si>
  <si>
    <t>EVENTOS</t>
  </si>
  <si>
    <t>PAGAMENTOS</t>
  </si>
  <si>
    <t>VISTORIA</t>
  </si>
  <si>
    <t>P. DE CONTAS</t>
  </si>
  <si>
    <t>OBS. ENC</t>
  </si>
  <si>
    <t>CONC. INFORMAL</t>
  </si>
  <si>
    <t>AJUDA</t>
  </si>
  <si>
    <t>LISTA USUARIOS MACRO</t>
  </si>
  <si>
    <t>roberta.paiva</t>
  </si>
  <si>
    <t>anacristina.chagas</t>
  </si>
  <si>
    <t>nathalia.vieira</t>
  </si>
  <si>
    <t>andre.luis</t>
  </si>
  <si>
    <t>INF GERAIS</t>
  </si>
  <si>
    <t>QTD PTM</t>
  </si>
  <si>
    <t>COLUNAS</t>
  </si>
  <si>
    <t>PRESTAÇÃO DE CONTAS</t>
  </si>
  <si>
    <t>OBS  ENC</t>
  </si>
  <si>
    <t>andrea.chaves</t>
  </si>
  <si>
    <t>VERIF. INCONS.</t>
  </si>
  <si>
    <t>sandra.queiroz</t>
  </si>
  <si>
    <t>R$ (ULT. PAG.)</t>
  </si>
  <si>
    <t>AGUARDANDO RETIFICAÇÃO</t>
  </si>
  <si>
    <t>AGUARDANDO ENCAMINHAMENTO</t>
  </si>
  <si>
    <t>AGUARDANDO ANÁLISE</t>
  </si>
  <si>
    <t>AGUARDANDO REPROGRAMAÇÃO</t>
  </si>
  <si>
    <t>CONCLUÍDO</t>
  </si>
  <si>
    <t>AGUARDANDO PRESTAÇÃO DE CONTAS</t>
  </si>
  <si>
    <t>CANCELADO</t>
  </si>
  <si>
    <t>SUBSTITUÍDO</t>
  </si>
  <si>
    <t>REPROVADO</t>
  </si>
  <si>
    <t>APROVADO</t>
  </si>
  <si>
    <t>REPASSE_VÁLIDO</t>
  </si>
  <si>
    <t>Lista de situações possíveis preenchidas na guia EVENTOS</t>
  </si>
  <si>
    <t>PRORROGAÇÃO DE PRAZO</t>
  </si>
  <si>
    <t>REPROGRAMAÇÃO E PRORROGAÇÃO</t>
  </si>
  <si>
    <t>Lista de logins de usuários que possuem acessos especiais</t>
  </si>
  <si>
    <t>Total de PTMs na planilha</t>
  </si>
  <si>
    <t>Quantidade de colunas em cada guia</t>
  </si>
  <si>
    <t>Se na célula abaixo constar "FALSO" significa que há inconsistência nas informações das guias de dados.</t>
  </si>
  <si>
    <t>A célula acima serve para indicar a linha correta na movimentação entre as guias (utilizada em uma macro).</t>
  </si>
  <si>
    <t>OUTROS</t>
  </si>
  <si>
    <t>DESCRIÇÃO</t>
  </si>
  <si>
    <t>QUANTITATIVO DE OBJETOS</t>
  </si>
  <si>
    <t>MÁXIMO % INFORMADO</t>
  </si>
  <si>
    <t>Abreu e Lima</t>
  </si>
  <si>
    <t>PAVIMENTAÇÃO DE RUAS EM PARALELEPÍPEOS NO MUNICÍPIO DE ABREU E LIMA (6 RUAS)</t>
  </si>
  <si>
    <t>REFORMA DE PRAÇAS NO MUNICÍPIO DE ABREU E LIMA( 4 PRAÇAS)</t>
  </si>
  <si>
    <t>REFORMA DE POSTOS DE SAÚDE NO MUNICÍPIO DE ABREU E LIMA( 5 POSTOS DE SAÚDE)</t>
  </si>
  <si>
    <t>SERTÃO DO PAJEú</t>
  </si>
  <si>
    <t>Afogados da Ingazeira</t>
  </si>
  <si>
    <t>CONSTRUÇÃO DE PAVIMENTO EM PARALELEPÍPEDOS GRANÍTICOS(5 RUAS)</t>
  </si>
  <si>
    <t>PROJETO ARQUITETÔNICO DO SETOR DE GASTRONOMIA DO MERCADO PÚBLICO</t>
  </si>
  <si>
    <t>INFRAESTRUTURA DE APOIO A COMERCIALIZAÇAO DE ANIMAIS NO MUNICIPIO</t>
  </si>
  <si>
    <t>REFORMA E AMPLIAÇÃO DAS INSTALAÇÕES FÍSICAS DA ESCOLA MUNICIPAL DOMINGOS TEOTÔNIO</t>
  </si>
  <si>
    <t>Afrânio</t>
  </si>
  <si>
    <t>PAVIMENTAÇÃO DE RUAS NA SEDE( 11 RUAS)</t>
  </si>
  <si>
    <t>Agrestina</t>
  </si>
  <si>
    <t>PAVIMENTAÇÃO EM PARALELEPIPEDOS GRANÍTICOS( 11 RUAS)</t>
  </si>
  <si>
    <t>CONSTRUÇÃO DE SALA DE ARQUIVO E SETOR DE COMPRAS NO PREDIO DA PREFEITURA</t>
  </si>
  <si>
    <t>REQUALIFICAÇÃO DA QUADRA POLIESPORTIVA MARIA EDELVITA</t>
  </si>
  <si>
    <t>Água Preta</t>
  </si>
  <si>
    <t>CONSTRUÇÃO DE UMA PRAÇA DE ALIMENTAÇÃO</t>
  </si>
  <si>
    <t>RECUPERAÇÃO DE PAVIMENTAÇÃO EM PARALELEPÍPEDO E DE DRENAGEM EM DIVERSAS RUAS</t>
  </si>
  <si>
    <t>SISTEMA DE ILUMINAÇÃO PÚBLICA EM TRAVESSIA URBANA</t>
  </si>
  <si>
    <t>Águas Belas</t>
  </si>
  <si>
    <t>CONSTRUÇÃO DA 2ª ETAPA DA ALAMEDA DE ENTRADA DA CIDADE</t>
  </si>
  <si>
    <t>Alagoinha</t>
  </si>
  <si>
    <t>PAVIMENTAÇÃO DA TRECHO DA RUA PROFESSOR JOSÉ PEREIRA DE MELO</t>
  </si>
  <si>
    <t>CONSTRUÇÃO DA PRAÇA PROF. JOSÉ PEREIRA DE MELO</t>
  </si>
  <si>
    <t>PAVIMENTAÇÃO DE TRECHO DA COHAB</t>
  </si>
  <si>
    <t>URBANIZAÇÃO DE TRECHO DA AVENIDA ANIZIO GALVÃO</t>
  </si>
  <si>
    <t>Aliança</t>
  </si>
  <si>
    <t>PAVIMENTAÇÃO E DRENAGEM EM DIVERSAS RUAS DO MUNICÍPIO</t>
  </si>
  <si>
    <t>IMPLANTAÇÃO DE SINALIZAÇÃO DE TRANSITO NO CENTRO</t>
  </si>
  <si>
    <t>MANUTENÇÃO E PINTURA DE MÓDULOS PÚBLICOS</t>
  </si>
  <si>
    <t>Altinho</t>
  </si>
  <si>
    <t>PAVIMENTAÇÃO EM PARALELEPÍPEDO DIVERSAS RUAS ( 7 RUAS)</t>
  </si>
  <si>
    <t>IMPLANTACAO E RECAPEAMENTO ASFALTICO DE DIVERSAS RUAS( 2 RUAS)</t>
  </si>
  <si>
    <t>REFORMA E REVITALIZAÇÃO DA PRAÇA DR. JOSÉ FERREIRA DE LIMA</t>
  </si>
  <si>
    <t>Amaraji</t>
  </si>
  <si>
    <t>CONSTRUÇÃO DA PRAÇA DO FLAMBOYANT E DA PRAÇA DO LOTEAMENTO ALICE BATISTA</t>
  </si>
  <si>
    <t>CONSTRUÇÃO DO GRADIL DE FECHAMENTO DO PARQUE DO BANANAL</t>
  </si>
  <si>
    <t>PAVIMENTAÇÃO EM PARALELEPÍPEDOS GRANITICOS DE DIVERSAS RUAS</t>
  </si>
  <si>
    <t>CONSTRUÇÃO DO MURO DA GARAGEM MUNICIPAL</t>
  </si>
  <si>
    <t>Angelim</t>
  </si>
  <si>
    <t>PAVIMENTAÇÃO EM PARALELEPIPEDOS GRANÍTICOS( 9 RUAS)</t>
  </si>
  <si>
    <t>Araçoiaba</t>
  </si>
  <si>
    <t>PAVIMENTAÇÃO E O CALÇAMENTO DE DIVERSAS RUAS COM PARALELEPÍPEDODOS DE PEDRAS GRANÍTICAS( 19 RUAS)</t>
  </si>
  <si>
    <t>Araripina</t>
  </si>
  <si>
    <t>PAVIMENTAÇÃO ASFÁTICA EM CBUQ EM DIVERSAS RUAS( 7 RUAS)</t>
  </si>
  <si>
    <t xml:space="preserve">CONSTRUÇÃO DO GALPÃO PARA TRIAGEM DE RESÍDUOS SÓLIDOS DOMICILIARES </t>
  </si>
  <si>
    <t>Arcoverde</t>
  </si>
  <si>
    <t>CONSTRUÇÃO DA PRAÇA DA COHAB II</t>
  </si>
  <si>
    <t>REFORMA DA PRAÇA PRESIDENTE KENNEDY</t>
  </si>
  <si>
    <t>REFORMA DO CANTEIRO DA AV. ANTONIO JAPIASSU</t>
  </si>
  <si>
    <t>REVITALIZAÇÃO DA PRAÇA REDONDA</t>
  </si>
  <si>
    <t>SEM DATA</t>
  </si>
  <si>
    <t>Barra de Guabiraba</t>
  </si>
  <si>
    <t>Reforma e Ampliação da unidade mista Paulo Viana de Queiroz</t>
  </si>
  <si>
    <t>Pavimentação de ruas( 7 RUAS)</t>
  </si>
  <si>
    <t>Barreiros</t>
  </si>
  <si>
    <t>PAVIMENTAÇÃO EM PARALELEPIPEDO EM DIVERSAS RUAS DO MUNICIPIO( 31 RUAS)</t>
  </si>
  <si>
    <t>CAPEAMENTO ASFALTICO DAS RUAS DO MUNICIPIO( 11 RUAS)</t>
  </si>
  <si>
    <t>Belém de Maria</t>
  </si>
  <si>
    <t>PAVIMENTAÇÃO EM PARALELEPÍPEDOS GRANITICOS DO ACESSO A BATATEIRA</t>
  </si>
  <si>
    <t>REFORMA E AMPLIAÇÃO DO MURO DO CEMITÉRIO DO DISTRITO DE BATATEIRA</t>
  </si>
  <si>
    <t>REFORMA E AMPLIAÇÃO DO MURO DO CEMITÉRIO NA SEDE DO MUNICÍPIO</t>
  </si>
  <si>
    <t>Belém de São Francisco</t>
  </si>
  <si>
    <t>Pavimentação em pedras graníticas de diversas ruas na Sede do município e no Povoado de Cachauí de Baixo (Zona Rural)(11 RUAS)</t>
  </si>
  <si>
    <t>Belo Jardim</t>
  </si>
  <si>
    <t>CAPEAMENTO ASFÁLTICO DE DIVERSAS RUAS</t>
  </si>
  <si>
    <t>PAVIMENTAÇÃO EM TSD DE DIVERSAS RUAS NO MUNICÍPIO</t>
  </si>
  <si>
    <t xml:space="preserve">CONSTRUÇÃO DE PARQUE AMBIENTAL NO MUNICÍPIO </t>
  </si>
  <si>
    <t>CONSTRUÇÃO DE PRAÇA DE ALIMENTAÇÃO E ÁREA DE RECREAÇÃO</t>
  </si>
  <si>
    <t>PAVIMENTAÇÃO DE VIAS EM PARALELEPIPEDOS GRANITICOS NOS POVOADOS XUCURU E SERRA DOS VENTOS( 2 RUAS)</t>
  </si>
  <si>
    <t>REQUALIFICAÇÃO DA AVENIDA PAULO GUERRA</t>
  </si>
  <si>
    <t>Betânia</t>
  </si>
  <si>
    <t>CONSTRUÇÃO DE PRAÇA PÚBLICA PARA LAZER</t>
  </si>
  <si>
    <t>Bezerros</t>
  </si>
  <si>
    <t>Pavimentação de Diversas Ruas( 30 RUAS)</t>
  </si>
  <si>
    <t>Construção do Terminal Alternativo de Transporte de Passageiros</t>
  </si>
  <si>
    <t>Bodocó</t>
  </si>
  <si>
    <t xml:space="preserve">PAVIMENTAÇÃO EM PARALELEPÍPEDOS GRANÍTICOS  NA SEDE DO MUNICÍPIO( 24 RUAS) </t>
  </si>
  <si>
    <t>Bom Conselho</t>
  </si>
  <si>
    <t>PAVIMENTAÇÃO COM PARALELEPÍPEDOS, EM RUAS, NO MUNICÍPIO( 20 RUAS)</t>
  </si>
  <si>
    <t xml:space="preserve">CONSTRUÇÃO DE SISTEMA DE ABASTECIMENTO DE ÁGUA NO POVOADO DE LAGOA DE SÃO JOSÉ </t>
  </si>
  <si>
    <t>Bom Jardim</t>
  </si>
  <si>
    <t xml:space="preserve">Construção de 10 (dez) poços artesianos em diversas localidades da Zona Rural do Município </t>
  </si>
  <si>
    <t>PAVIMENTAÇÃO, DRENAGEM E SINALIZAÇÃO DO PROLONGAMENTO DA RUA PRINCIPAL DO SÍTIO ALTOS</t>
  </si>
  <si>
    <t>PAVIMENTAÇÃO, DRENAGEM E SINALIZAÇÃO DA RUA DA VAQUEJADA, LOCALIZADA NO DISTRITO DE UMARI</t>
  </si>
  <si>
    <t>PAVIMENTAÇÃO, DRENAGEM, CONTENÇÃO E SINALIZAÇÃO DE DIVERSAS RUAS NO LOTEAMENTO PARANÁ,DISTRITO DE BIZARRA( 13 RUAS)</t>
  </si>
  <si>
    <t>PAVIMENTAÇÃO, DRENAGEM E SINALIZAÇÃO DA RUA JATOBÁ, RUA ROBERTO LEONARDO DE OLIVEIRA E RUAS CASTELO BRANCO 02, CASTELO BRANCO 04 E CASTELO BRANCO 05, NO CENTRO( 5 RUAS)</t>
  </si>
  <si>
    <t>CONSTRUÇÃO DA PRAÇA BEIRA RIO E CONSTRUÇÃO DA PRAÇA CAIS DA ESTAÇÃO</t>
  </si>
  <si>
    <t>Bonito</t>
  </si>
  <si>
    <t>Pavimentação das ruas(Sede II): Rua Aprigio Martins de Santana, Rua Deputado Paulo Viana de Queiroz, Rua Lídio Anacleto de Souza, Rua Maria de Mercês na Vila da Cohab, Rua da Ressurreição, Rua Nossa Senhora Aparecida, Rua Manoel Anacleto de Souza, Rua Compositor Nelson Ferreira, Rua José Cabral de Souza Viana no Bairro de Boa Vista, Rua 7 de julho no Bairro do Salgado, Rua Valfrido de Souza Cabral no Bairro de Frei Damião, Rua Manoel Francisco de Oliveira, Rua João Camilo da Silva, Rua Manoel Narciso Filho no bairro do Mutirão.(14 Ruas)</t>
  </si>
  <si>
    <t>Pavimentação de diversas ruas(Distrito)(9 RUAS)</t>
  </si>
  <si>
    <t>Brejão</t>
  </si>
  <si>
    <t>RECUPERAÇÃO DA CALÇADA DA RUA JOSÉ INÁCIO DOS SANTOS</t>
  </si>
  <si>
    <t>REFORMA E URBANIZAÇÃO DO ACESSO PRINCIPAL DE BREJÃO</t>
  </si>
  <si>
    <t>Brejinho</t>
  </si>
  <si>
    <t>Pavimentação de Vias Públicas( 2 RUAS)</t>
  </si>
  <si>
    <t xml:space="preserve">REFORMA DO ESTÁDIO MUNICIPAL </t>
  </si>
  <si>
    <t>Brejo da Madre de Deus</t>
  </si>
  <si>
    <t>CONSTRUÇÃO DO BLOCO B - HOSPITAL MUNICIPAL JOSÉ CARLOS DE SANTANA</t>
  </si>
  <si>
    <t>Buenos Aires</t>
  </si>
  <si>
    <t>PAVIMENTAÇÃO E DRENAGEM EM RUA DO BAIRRO SANTA ANA</t>
  </si>
  <si>
    <t>PAVIMENTAÇÃO E DRENAGEM EM RUA DOS BAIRROS SANTO ANTONIO E BOA FÉ( 8 RUAS)</t>
  </si>
  <si>
    <t>Buíque</t>
  </si>
  <si>
    <t>RECUPERAÇÃO E REFORMA DO PÁTIO DA FEIRA LIVRE</t>
  </si>
  <si>
    <t>Cabo de Santo Agostinho</t>
  </si>
  <si>
    <t>PAVIMENTAÇÃO E DRENAGEM DA VIA DE ACESSO À COMUNIDADE DE CEPOVO</t>
  </si>
  <si>
    <t>RECUPERAÇÃO DAS INSTALAÇÕES FÍSICAS DAS FEIRAS DO MUNICÍPIO</t>
  </si>
  <si>
    <t>Cabrobó</t>
  </si>
  <si>
    <t>Construção de Calçamento nas ruas( 7 RUAS)</t>
  </si>
  <si>
    <t>Reforma da Praça da Av. João Pires da Silva</t>
  </si>
  <si>
    <t>Cachoeirinha</t>
  </si>
  <si>
    <t>PAVIMENTAÇÃO EM REVESTIMENTO ASFALTICO DE DIVERSAS RUAS( 19 RUAS)</t>
  </si>
  <si>
    <t>Caetés</t>
  </si>
  <si>
    <t>Reforma e Ampliação do Mercado de Carnes</t>
  </si>
  <si>
    <t xml:space="preserve">Pavimentação em Paralelepipedo Granitico em Ruas da Sede e Zona Rural </t>
  </si>
  <si>
    <t>Calçado</t>
  </si>
  <si>
    <t>CONSTRUÇÃO DE PAVIMENTAÇÃO ASFÁLTICA NA SEDE DO MUNICÍPIO( 5 RUAS)</t>
  </si>
  <si>
    <t>PAVIMENTAÇÃO EM PARALELEPÍPEDOS GRANÍTICOS NO POVOADO DE SANTA RITA( 2 RUAS)</t>
  </si>
  <si>
    <t>Calumbi</t>
  </si>
  <si>
    <t>CONSTRUÇÃO DE  PAVIMENTAÇÃO EM PEDRA GRANÍTICA.( 5 RUAS)</t>
  </si>
  <si>
    <t>CONSTRUÇÃO DE PRAÇA PÚBLICA PARA LAZER E EVENTOS</t>
  </si>
  <si>
    <t>Camaragibe</t>
  </si>
  <si>
    <t>RECAPEAMENTO ASFÁLTICO EM DIVERSAS RUAS DO MUNICÍPIO</t>
  </si>
  <si>
    <t>Camocim de São Félix</t>
  </si>
  <si>
    <t>AMPLIAÇÃO DE SISTEMA DE ESGOTO SANITÁRIO</t>
  </si>
  <si>
    <t>REFORMA DA PREFEITURA</t>
  </si>
  <si>
    <t xml:space="preserve">CONSTRUÇÃO DE UM PORTAL </t>
  </si>
  <si>
    <t>REFORMA DA ACADEMIA DAS CIDADES</t>
  </si>
  <si>
    <t>Camutanga</t>
  </si>
  <si>
    <t>PAVIMENTAÇÃO EM PARALELEPIPEDOS GRANITICOS EM DIVERSAS RUAS ( 13 RUAS)</t>
  </si>
  <si>
    <t>Canhotinho</t>
  </si>
  <si>
    <t>RECUPERAÇÃO DE ESTRADAS VICINAIS NO MUNICÍPIO</t>
  </si>
  <si>
    <t>Capoeiras</t>
  </si>
  <si>
    <t xml:space="preserve">PAVIMENTAÇÃO DE DIVERSAS RUAS NA SEDE DO MUNICIPIO( 9 RUAS) </t>
  </si>
  <si>
    <t>CONSTRUÇÃO DO CAMPO DE FUTEBOL</t>
  </si>
  <si>
    <t>Carnaíba</t>
  </si>
  <si>
    <t>CONSTRUÇÃO DE PAVIMENTAÇÃO EM PARALELEPÍPEDOS( 8 RUAS)</t>
  </si>
  <si>
    <t>PERFURAÇÃO DE 08 POÇOS</t>
  </si>
  <si>
    <t>CONSTRUÇÃO DE MINI PONTE E BUEIRAS</t>
  </si>
  <si>
    <t>Carnaubeira da Penha</t>
  </si>
  <si>
    <t>ILUMINAÇÃO DO ACESSO PRINCIPAL DA CIDADE</t>
  </si>
  <si>
    <t>PAVIMENTAÇÃO EM PEDRAS GRANÍTICAS NAS SERRAS DO ARAPUÁ, SERRA DA CACARIA E SERRA DE UMAS( 05)</t>
  </si>
  <si>
    <t>Carpina</t>
  </si>
  <si>
    <t>PAVIMENTAÇÃO EM PARALELEPIPEDOS GRANITICOS EM DIVERSAS RUAS DO BAIRRO DO CENTRO( 2 RUAS)</t>
  </si>
  <si>
    <t>PAVIMENTAÇÃO EM PARALELEPIPEDOS GRANITICOS EM DIVERSAS RUAS DO BAIRRO NOVO.( 9 RUAS)</t>
  </si>
  <si>
    <t>PAVIMENTAÇÃO EM PARALELEPIPEDOS GRANITICOS EM DIVERSAS RUAS DO BAIRRO TRÊS MARIA( 5 RUAS)</t>
  </si>
  <si>
    <t>PAVIMENTAÇÃO EM PARALELEPIPEDOS GRANITICOS EM DIVERSAS RUAS DO BAIRRO JOÃO ALFREDO( 5 RUAS)</t>
  </si>
  <si>
    <t>PAVIMENTAÇÃO EM PARALELEPIPEDOS GRANITICOS EM DIVERSAS RUAS DO BAIRRO CARNEIRO LEÃO</t>
  </si>
  <si>
    <t>Caruaru</t>
  </si>
  <si>
    <t>OBRAS DE PAVIMENTAÇÃO NO MUNICÍPIO</t>
  </si>
  <si>
    <t>Casinhas</t>
  </si>
  <si>
    <t>PAVIMENTAÇÃO EM PARALELEPÍPEDOS E SINALIZAÇÃO EM DIVERSAS RUAS( 13 Ruas)</t>
  </si>
  <si>
    <t>Catende</t>
  </si>
  <si>
    <t>CONSTRUÇÃO DE PAVIMENTOS EM PARALEPÍPEDO GRANÍTICOS (5 Ruas)</t>
  </si>
  <si>
    <t>Cedro</t>
  </si>
  <si>
    <t>Chã de Alegria</t>
  </si>
  <si>
    <t>PAVIMENTAÇÃO EM PARALELEPIPEDOS GRANITICOS EM DIVERSAS RUAS ( 8 ruas)</t>
  </si>
  <si>
    <t>Chã Grande</t>
  </si>
  <si>
    <t>EXECUÇÃO DE ESCADARIAS NO CENTRO DO MUNICÍPIO</t>
  </si>
  <si>
    <t>CONSTRUÇÃO DE MUROS DE CONTENÇÃO DE ENCOSTAS</t>
  </si>
  <si>
    <t>PAVIMENTAÇÃO DE DIVERSAS RUAS(8 ruas)</t>
  </si>
  <si>
    <t>CONSTRUÇÃO DA PRAÇA MANOEL GOMES</t>
  </si>
  <si>
    <t>Condado</t>
  </si>
  <si>
    <t>PAVIMENTAÇÃO DE RUAS DO MUNICÍPIO( 9 ruas)</t>
  </si>
  <si>
    <t>Correntes</t>
  </si>
  <si>
    <t>Cortês</t>
  </si>
  <si>
    <t>PAVIMENTAÇÃO EM PARALELEPIPEDO EM DIVERSAS RUAS</t>
  </si>
  <si>
    <t>CONSTRUÇÃO DA PRAÇA DA ENTRADA DA CIDADE E PAVIMENTAÇÃO DO ENTORNO</t>
  </si>
  <si>
    <t>Cumaru</t>
  </si>
  <si>
    <t>Cupira</t>
  </si>
  <si>
    <t>ADEQUAÇÃO DO MERCADO PÚBLICO MUNICIPAL PARA IMPLANTAÇÃO DO MERCADO DE PEIXE</t>
  </si>
  <si>
    <t>CONSTRUÇÃO DE PRAÇA NO DISTRITO DE GRAVATÁ-AÇU</t>
  </si>
  <si>
    <t>CONSTRUÇÃO DO MERCADO DE CARNE NO BAIRRO NOVO HORIZONTE</t>
  </si>
  <si>
    <t>Custódia</t>
  </si>
  <si>
    <t>PAVIMENTAÇÃO EM PARALELEPÍPEDOS DE DIVERSAS RUAS DO MUNICÍPIO</t>
  </si>
  <si>
    <t>Dormentes</t>
  </si>
  <si>
    <t>PAVIMENTAÇÃO ASFALTICA EM CBUQ E EM PARALELEPÍPEDOS GRANÍTICOS EM DIVERSAS RUAS</t>
  </si>
  <si>
    <t>Escada</t>
  </si>
  <si>
    <t xml:space="preserve">Pavimentação, Urbanização e Drenagem de 10 (dez) Ruas </t>
  </si>
  <si>
    <t>MUROS DE ARRIMO E ESCADARIAS</t>
  </si>
  <si>
    <t>REQUALIFICAÇÃO DE PRAÇAS</t>
  </si>
  <si>
    <t>REQUALIFICAÇÃO DO CENTRO COMERCIAL ATALAIA</t>
  </si>
  <si>
    <t>RECONSTRUÇÃO DA PONTE DA MANGUEIRA</t>
  </si>
  <si>
    <t>Exú</t>
  </si>
  <si>
    <t>REFORMA DO CENTRO POLIESPORTIVO</t>
  </si>
  <si>
    <t>Feira Nova</t>
  </si>
  <si>
    <t>IMPLANTAÇÃO DE PAVIMENTO EM PARALELEPIPEDOS GRANITICOS EM DIVERSAS RUAS</t>
  </si>
  <si>
    <t>CONSTRUÇÃO DO PATIO DE EVENTOS NO MUNICIPIO DE FEIRA NOVA</t>
  </si>
  <si>
    <t>REVITALIZAÇÃO DO TREVO DA ENTRADA DA CIDADE</t>
  </si>
  <si>
    <t>Ferreiros</t>
  </si>
  <si>
    <t>PAVIMENTAÇÃO EM PARALELO GRANÍTICOS</t>
  </si>
  <si>
    <t>Flores</t>
  </si>
  <si>
    <t>CONSTRUÇÃO DE PÁTIO DE EVENTOS</t>
  </si>
  <si>
    <t>PAVIMENTAÇÃO EM PARALELEPÍPEDOS GRANÍTICOS EM DIVERSAS RUAS</t>
  </si>
  <si>
    <t>Floresta</t>
  </si>
  <si>
    <t>CONSTRUÇÃO DA PRAÇA TRÊS MARIAS NA SEDE DO MUNICÍPIO</t>
  </si>
  <si>
    <t>REVITALIZAÇÃO DAS PRAÇAS E CANTERIOS DAS AVENIDAS DEP. ANTÔNIO CAVALCANTI NOVAES , AUDOMAR FERRAZ, ANTÔNIO FERRAZ BOIADEIRO E PRAÇA CEL. FAUSTO FERRAZDA TRAVESSA MANOEL CORNÉLIO NA SEDE DO MUNICÍPIO</t>
  </si>
  <si>
    <t>PAVIMENTAÇÃO GRANÍTICA DAS RUAS PADRE FREDERICO E FORTUNATA GOMINHO E DA TRAVESSA PADRE FREDERICO NA SEDE DO MUNICÍPIO</t>
  </si>
  <si>
    <t>PAVIMENTAÇÃO GRANÍTICA DA RUA WASHINGTON NUNES NOGUEIRA NA SEDE DO MUNICÍPIO</t>
  </si>
  <si>
    <t>PAVIMENTAÇÃO GRANÍTICA DA TRAVESSA MANOEL CORNÉLIO NA SEDE DO MUNICÍPIO</t>
  </si>
  <si>
    <t>Frei Miguelinho</t>
  </si>
  <si>
    <t>PAVIMENTAÇÃO EM PARALELEPÍPEDOS DE DIVERSAS RUAS NOS POVOADOS DE CAPIVARA, CHÃ GRANDE, LAGOA DO MEIO, PATOS E PLACAS</t>
  </si>
  <si>
    <t>PAVIMENTAÇÃO DE ACESSOS RURAIS DA CIDADE</t>
  </si>
  <si>
    <t>URBANIZAÇÃO DO CORREDOR VIÁRIO DO CENTRO DA CIDADE</t>
  </si>
  <si>
    <t>Gameleira</t>
  </si>
  <si>
    <t>REFORMA DO TREVO DA ENTRADA DA CIDADE E CONSTRUÇÃO DE ABRIGO DE ONIBUS</t>
  </si>
  <si>
    <t>CONSTRUÇÃO DE QUADRA POLIESPORTIVA COBERTA</t>
  </si>
  <si>
    <t>CONSTRUÇÃO DE REDE DE DRENAGEM</t>
  </si>
  <si>
    <t>REFORMA DO ESTADIO MUNICIPAL</t>
  </si>
  <si>
    <t>PAVIMENTAÇÃO EM PARALELEPÍPEDOS GRANITICOS E DRENAGEM DAS RUAS PROJETADAS  NO BAIRRO DE SANTA TEREZINHA</t>
  </si>
  <si>
    <t>Garanhuns</t>
  </si>
  <si>
    <t>CONSTRUÇÃO DO CAMPO DE FUTEBOL DO PARQUE EUCLIDES DOURADO</t>
  </si>
  <si>
    <t>MELHORIA DA INFRAESTRUTURA DO INDIANO E LACERDÓPOLIS</t>
  </si>
  <si>
    <t>MELHORIA DA INFRAESTRUTURA NO BAIRRO FRANCISCO FIGUEIRA</t>
  </si>
  <si>
    <t>MELHORIA DA INFRAESTRUTURA NO DISTRITO DE MIRACICA</t>
  </si>
  <si>
    <t>Glória do Goitá</t>
  </si>
  <si>
    <t>PAVIMENTAÇÃO DE DIVERSAS RUAS</t>
  </si>
  <si>
    <t>Goiana</t>
  </si>
  <si>
    <t>PAVIMENTAÇÃO EM PARALELEPÍPEDOS EM DIVERSAS RUAS</t>
  </si>
  <si>
    <t>Construção da Praça Júlio Rabelo</t>
  </si>
  <si>
    <t>Granito</t>
  </si>
  <si>
    <t>Reforma da Praça Adelson Coelho</t>
  </si>
  <si>
    <t>Drenagem superficial de águas pluviais e pavimentação de vias</t>
  </si>
  <si>
    <t>Perfuração de Poços Artesianos (07 UNIDADES)</t>
  </si>
  <si>
    <t>Reforma da Secretaria de Educação</t>
  </si>
  <si>
    <t>Gravatá</t>
  </si>
  <si>
    <t>Iati</t>
  </si>
  <si>
    <t xml:space="preserve">IMPLANTAÇÂO DO ATERRO SANITARIO </t>
  </si>
  <si>
    <t>CONSTRUÇÂO DE UM PORTAL NA ENTRADA PRINCIPAL DA CIDADE</t>
  </si>
  <si>
    <t xml:space="preserve">CONSTRUÇÂO DE UMA PRAÇA NA SEDE DO MUNICIPIO </t>
  </si>
  <si>
    <t>Construção da praça de santa rosa</t>
  </si>
  <si>
    <t>Ibimirim</t>
  </si>
  <si>
    <t>Reforma em Casa de Saúde - Marcos Ferreira d'ávila no bairro Centro.</t>
  </si>
  <si>
    <t>Construção de Estádio de Futebol no Bairro  Lages</t>
  </si>
  <si>
    <t>Reforma em Quadra Poliesportiva no bairro Agrovila IV</t>
  </si>
  <si>
    <t>Reforma na Quadra Poliesportiva João Inocêncio Correia Lima</t>
  </si>
  <si>
    <t>Ibirajuba</t>
  </si>
  <si>
    <t>RECAPEAMENTO ASFÁLTICO DE VIAS URBANAS NO MUNICÍPIO DE IBIRAJUBA</t>
  </si>
  <si>
    <t>IMPLANTAÇÃO DA REDE DE ESGOTO E DRENAGEM DA LAGOA 1 E LAGOA 2</t>
  </si>
  <si>
    <t xml:space="preserve">MANUTENÇÃO E AMPLIAÇÃO DO CEMITÉRIO MUNICIPAL </t>
  </si>
  <si>
    <t>CONSTRUÇÃO DA PRAÇA DO MULTIRÃO</t>
  </si>
  <si>
    <t>Igarassu</t>
  </si>
  <si>
    <t>PAVIMENTAÇÃO EM PARALELEPÍPEDOS DAS RUAS CEDRO, ARLINDA MONTEIRO,DR FRANCISCO DE ASSIS,CHEFE NARCISO, FÁBIO CORREIA E RUA CARNEIRO LEÃO</t>
  </si>
  <si>
    <t xml:space="preserve">RECAPEAMENTO ASFALTICO DE TRECHO DAS RUAS JOÃO ALVES BERENGUER, JOSÉ DE HOLANDA E RUA LUCIANA PAIVA DE SOUZA-CORREDOR DE TRÁFEGO URBANO DO MUNICÍPIO DE IGARASSU </t>
  </si>
  <si>
    <t xml:space="preserve">INTERLIGAÇÃO DOS BAIRROS DE ALTO DO CÉU SUMARÉ E VILA RURAL PELAS RUAS  JOSÉ ALBINO DA SILVA,VARGINHA E BELO HORONTE-CORREDOR DE TRÁFEGO URBANO DO MUNICÍPIO DE IGARASSU </t>
  </si>
  <si>
    <t xml:space="preserve">INTERLIGAÇÃO DOS BAIRROS DE MONJOPE E PASTOR EUZÉBIO PELAS RUAS CORÉIA DO NORTE E RUA MARIA DAS NEVES </t>
  </si>
  <si>
    <t>PAVIMENTAÇÃO DA RUA CURITIBA CORREDOR DE TRÁFEGO URBANO</t>
  </si>
  <si>
    <t>Iguaracy</t>
  </si>
  <si>
    <t>PAVIMENTO EM PARALELEPÍPEDOS GRANÍTICOS</t>
  </si>
  <si>
    <t xml:space="preserve">CONSTRUÇÃO DA BARRAGEM DE TERRA LOCALIZADA NO SÍTIO PAU LEITE </t>
  </si>
  <si>
    <t>Ilha de Itamaracá</t>
  </si>
  <si>
    <t>Pavimentação de Ruas no Município</t>
  </si>
  <si>
    <t>Inajá</t>
  </si>
  <si>
    <t>CONSTRUÇÃO DE PAVIMENTAÇÃO COM PARALELEPÍPEDOS, EM RUAS DA SEDE</t>
  </si>
  <si>
    <t>Ingazeira</t>
  </si>
  <si>
    <t>Reconstrução da Praça do Distrito de Santa Rosa</t>
  </si>
  <si>
    <t>CONSTRUÇÃO DE PAVIMENTO EM PARALELEPÍPEDOS GRANÍTICOS</t>
  </si>
  <si>
    <t xml:space="preserve">Reconstrução de Posto de Saúde da Família no Assentamento do Sítio Jorge </t>
  </si>
  <si>
    <t>Ipojuca</t>
  </si>
  <si>
    <t>IMPLANTAÇÃO DE DRENAGEM SUPERFICIAL,TERRAPLENAGEM, COM FORNECIMENTO E APLICAÇÃO DE TRATAMENTO SUPERFICIAL DUPLO (TSD) NAS VIAS VICINAIS DE ACESSO À DIVERSAS COMUNIDADES DOS ENGENHOS NO MUNICÍPIO DO IPOJUCA</t>
  </si>
  <si>
    <t>Ipubi</t>
  </si>
  <si>
    <t>CONSTRUÇÃO DO MATADOURO PÚBLICO DE SERROLÂNDIA</t>
  </si>
  <si>
    <t>REQUALIFICAÇÃO E REFORMA DA PRAÇA NILZA LINS</t>
  </si>
  <si>
    <t>REQUALIFICAÇÃO E REFORMA DA AVENIDA CENTRAL NORTE E SUL</t>
  </si>
  <si>
    <t>CONSTRUÇÃO DA PRAÇA DE SÃO JOSÉ, NO BAIRRO JARDIM ROCHA</t>
  </si>
  <si>
    <t>CONSTRUÇÃO DE ESCADARIA E ACESSO AO MONTE SANTO</t>
  </si>
  <si>
    <t>Itacuruba</t>
  </si>
  <si>
    <t>PAVIMENTAÇÃO GRANÍTICA DAS RUAS</t>
  </si>
  <si>
    <t>CONSTRUÇÃO DO MURO DA CRECHE PROINFÂNCIA</t>
  </si>
  <si>
    <t>Itaíba</t>
  </si>
  <si>
    <t xml:space="preserve">PAVIMENTAÇÃO EM TSD DE DIVERSAS RUAS </t>
  </si>
  <si>
    <t>Itambé</t>
  </si>
  <si>
    <t>PAVIMENTAÇÃO DE RUAS NA SEDE, DISTRITO DE QUEBEC, MUNICÍPIO DE ITAMBÉ-PE</t>
  </si>
  <si>
    <t>Itapetim</t>
  </si>
  <si>
    <t>CONSTRUÇÃO DA PRAÇA DO CONJUNTO HABITACIONAL GOVERNADOR MIGUEL ARRAES DE ALENCAR</t>
  </si>
  <si>
    <t>CONSTRUÇÃO DE PONTE</t>
  </si>
  <si>
    <t>CONSTRUÇÃO DE CALÇAMENTO EM DIVERSAS RUAS</t>
  </si>
  <si>
    <t>Itapissuma</t>
  </si>
  <si>
    <t>CONSTRUÇÃO DO PÓRTICO DE ENTRADA DA CIDADE</t>
  </si>
  <si>
    <t xml:space="preserve">REFORMA DO CAMPO DE MANGABEIRA </t>
  </si>
  <si>
    <t>OBRAS DE PAVIMENTAÇÃO EM PARALELEPÍPEDO GRANÍTICO E RECAPEAMENTO ASFÁLTICO</t>
  </si>
  <si>
    <t>Itaquitinga</t>
  </si>
  <si>
    <t>Jaboatão dos Guararapes</t>
  </si>
  <si>
    <t>EXECUÇÃO DE OBRAS DE PAVIMENTAÇÃO E DRENAGENS DE DIVERSAS RUAS</t>
  </si>
  <si>
    <t>Jaqueira</t>
  </si>
  <si>
    <t>REFORMA E AMPLIAÇÃO DO ANTIGO CLUBE MUNICIPAL PARA A INSTALAÇÃO DA UMA NOVA SEDE DA PREFEITURA MUNICIPAL</t>
  </si>
  <si>
    <t>Jataúba</t>
  </si>
  <si>
    <t>PAVIMENTAÇÃO DE VIAS URBANAS EM PARALELEPÍDOS NAS RUAS: RUA JOSÉ BATISTA PASSOS, TRECHO RUA JOSÉ CUPERTINO DE MELO, 1ª TRAV. PADRE CÍCERO, RUA PAULO PESSÔA GUERRA, TRAV. JOSÉ ALBINO DE LIMA, RUA JOSÉ JERÔNIMO NETO, RUA BARRO BRANCO, RUA A1 - A2 - A3 - A4 - A5, RUA MARCELO V. DE ARAÚJO, AV. TEÓFILO RIBEIRO, RUA LUIZ MONTEIRO, RUA ZACARIAS JOSÉ DE MELO</t>
  </si>
  <si>
    <t>Jatobá</t>
  </si>
  <si>
    <t>PAVIMENTAÇÃO ASFÁTICA</t>
  </si>
  <si>
    <t>João Alfredo</t>
  </si>
  <si>
    <t>Joaquim Nabuco</t>
  </si>
  <si>
    <t>Projeto Básico de Construção de uma Praça Pública no Bairro de São Miguel</t>
  </si>
  <si>
    <t>REFORMA, AMPLIAÇÃO E REQUALIFICAÇÃO DA QUADRA POLIESPORTIVA PARA IMPLANTAÇÃO DO CENTRO DE ATIVIDADES SOCIAIS</t>
  </si>
  <si>
    <t>Jucati</t>
  </si>
  <si>
    <t>CONSTRUÇÃO DO CENTRO ADMINISTRATIVO DE JUCATI</t>
  </si>
  <si>
    <t>Jupi</t>
  </si>
  <si>
    <t>MELHORIA E AMPLIAÇÃO DO HOSPITAL CLAUDINA TEXEIRA</t>
  </si>
  <si>
    <t xml:space="preserve">PAVIMENTAÇÃO EM PARALELEPIPEDOS GRANITICOS EM DIVERSAS RUAS </t>
  </si>
  <si>
    <t>CONSTRUÇÃO DA SEDE DO CONSELHO DOS IDOSOS</t>
  </si>
  <si>
    <t>Jurema</t>
  </si>
  <si>
    <t>REFORMA E RECUPERAÇÃO DA ESCOLA MUNICIPAL PADRE IBIAPINA</t>
  </si>
  <si>
    <t>REFORMA DO MERCADO DE CEREAIS DO MUNICÍPIO</t>
  </si>
  <si>
    <t xml:space="preserve">REFORMA E AMPLIAÇÃO DA POLICLÍNICA MUNICIPAL </t>
  </si>
  <si>
    <t>REFORMA DO AÇOUGUE PÚBLICO DE QUEIMADAS</t>
  </si>
  <si>
    <t>REFORMA DO PRÉDIO SEDE DA PREFEITURA</t>
  </si>
  <si>
    <t>Lagoa de Itaenga</t>
  </si>
  <si>
    <t>pavimentação, muro de contenção e escadaria urbana nos bairros loteamento itaenga( Vila  da Caixa), Centro e  Salina</t>
  </si>
  <si>
    <t>Lagoa do Carro</t>
  </si>
  <si>
    <t>PAVIMENTAÇÃO EM PARALELEPÍPEDOS GRANÍTICOS, DRENAGEM E SINALIZAÇÃO DE DIVERSAS RUAS</t>
  </si>
  <si>
    <t>Lagoa do Ouro</t>
  </si>
  <si>
    <t>REFORMA DAS QUADRAS DE ESPORTES DA SEDE DO MUNICÍPIO E DO DISTRITO DE CAMPO ALEGRE</t>
  </si>
  <si>
    <t>AMPLIAÇÃO DO CEMITÉRIO MUNICIPAL</t>
  </si>
  <si>
    <t>RECUPERAÇÃO DA COBERTA, DA PINTURA E CONSTRUÇÃO DO NECROTÉRIO DO HOSPITAL MUNICIPAL</t>
  </si>
  <si>
    <t>Lagoa dos Gatos</t>
  </si>
  <si>
    <t>Lagoa Grande</t>
  </si>
  <si>
    <t>PAVIMENTAÇÃO EM PARALELEPÍPEDOS GRANÍTICOS EM RUAS DO BAIRRO VERMELHOS</t>
  </si>
  <si>
    <t>PAVIMENTAÇÃO EM PARALELEPÍPEDOS GRANÍTICOS DA RUA OLÍMPIO ANGELIM NO BAIRRO ESTÁTUA</t>
  </si>
  <si>
    <t>Lajedo</t>
  </si>
  <si>
    <t>MELHORIA DA INFRAESTRUTURA URBANA COM PAVIMENTAÇÃO EM PARALELEPÍPEDOS GRANÍTICOS</t>
  </si>
  <si>
    <t>MELHORIA DA INFRAESTRUTURA URBANA COM PAVIMENTAÇÃO ASFÁLTICA EM TRATAMENTO SUPERFICIAL DUPLO - TSD</t>
  </si>
  <si>
    <t>MELHORIA DO ACESSO DA AVENIDA 19 DE MAIO</t>
  </si>
  <si>
    <t>Limoeiro</t>
  </si>
  <si>
    <t>CONSTRUÇÃO DE DUAS PRAÇAS UMA NA COMUNIDADE RURAL DE CAMPO GRANDE E OUTRA NO BAIRRO DA COHAB VELHA</t>
  </si>
  <si>
    <t>Pavimentação em Paralelepípedos e drenagem superficial de águas pluviais</t>
  </si>
  <si>
    <t>Macaparana</t>
  </si>
  <si>
    <t>Construção das Praças do Alvorada, Terra Prometida, Paquevira, Pirauá, EREM e  Lagoa Grande; Reforma das Praças do Fórum e Posto</t>
  </si>
  <si>
    <t>SUBSTITUIÇÃO DO PISO EM MADEIRA DE LEI DO GINÁSIO DE ESPORTES JOAQUIM FRANCISCO NA SEDE MUNICIPAL E SUBSTITUIÇÃO DA ESTRUTURA METÁLICA E COBERTA DA QUADRA POLIESPORTIVA DO DISTRITO DE PIRAUÁ</t>
  </si>
  <si>
    <t>Machados</t>
  </si>
  <si>
    <t>Execução de muro de arrimo e proteção do talude existente</t>
  </si>
  <si>
    <t>PAVIMENTAÇÃO EM PARALELEPÍPEDOS GRANÍTICOS, DRENAGEM E SINALIZAÇÃO VIÁRIA DE DIVERSAS RUAS DO CENTRO</t>
  </si>
  <si>
    <t>Manari</t>
  </si>
  <si>
    <t>CONSTRUÇÃO DO BLOCO II, BLOCO III E BLOCO IV DA ESCOLA NOVA MUNICIPAL MARIA ALZIRA</t>
  </si>
  <si>
    <t>Maraial</t>
  </si>
  <si>
    <t>PAVIMENTAÇÃO DE VIAS URBANAS DO MUNICÍPIO NOS BAIRROS NOVA MARAIAL, DISTRITO DE SERTÃOZINHO DE CIMA E DE BAIXO</t>
  </si>
  <si>
    <t>Mirandiba</t>
  </si>
  <si>
    <t>PAVIMENTAÇÃO EM PARALELEPIPEDO GRANITICO E URBANIZAÇÃO DA PRAÇA</t>
  </si>
  <si>
    <t>Moreilândia</t>
  </si>
  <si>
    <t>REVITALIZAÇÃO DO ESTÁDIO DE FUTEBOL</t>
  </si>
  <si>
    <t>CONSTRUÇÃO DO MURO DA CRECHE DO LOTEAMENTO SANTA TERESINHA</t>
  </si>
  <si>
    <t>CONSTRUÇÃO DO MURO DA CRECHE DA RUA PEDRO RIBEIRO</t>
  </si>
  <si>
    <t>CONSTRUÇÃO DO MURO DA QUADRA DE CARIRIMIRIM</t>
  </si>
  <si>
    <t>Moreno</t>
  </si>
  <si>
    <t>PAVIMENTAÇÃO E DRENAGEM DE DIVERSAS RUAS</t>
  </si>
  <si>
    <t>Nazaré da Mata</t>
  </si>
  <si>
    <t>Olinda</t>
  </si>
  <si>
    <t>CONSTRUÇÃO DE QUADRA POLIESPORTIVA, LOCALIZADA ENTRE AS RUAS MILTON PINA, SERRITA E AMARAJI NO BAIRRO DE BULTRINS</t>
  </si>
  <si>
    <t>Construção da Estação de Transbordo de RSU</t>
  </si>
  <si>
    <t xml:space="preserve">RECUPERAÇÃO DOS CORREDORES DE TRANSPORTE COM RECAPEAMENTO ASFALTICO, DRENAGEM E SINALIZAÇÃO </t>
  </si>
  <si>
    <t>Orobó</t>
  </si>
  <si>
    <t>PAVIMENTAÇÃO EM PARALELEPÍPEDOS GRANÍTICOS NOS DISTRITOS DE MANIBU, TANQUES, CAIÇARAS E VARJÃO</t>
  </si>
  <si>
    <t>PAVIMENTAÇÃO EM PARALELEPÍPEDOS GRANÍTICOS NA COMUNIDADE DE ÁGUA BRANCA</t>
  </si>
  <si>
    <t>PAVIMENTAÇÃO EM PARALELEPÍPEDOS GRANÍTICOS E CONSTRUÇÃO DE UM MURO DE ARRIMO NA COMUNIDADE DE CHÃ DE LIMA.</t>
  </si>
  <si>
    <t>PAVIMENTAÇÃO EM PARALELEPÍPEDOS GRANÍTICOS NO BAIRRO MANOEL APRÍGIO</t>
  </si>
  <si>
    <t>PROJETO DE REVITALIZAÇÃO DA PRAÇA CORONEL ABÍLIO</t>
  </si>
  <si>
    <t>Orocó</t>
  </si>
  <si>
    <t>ILUMINAÇÃO PÚBLICA NAS RUAS DE OROCÓ</t>
  </si>
  <si>
    <t>Ouricuri</t>
  </si>
  <si>
    <t xml:space="preserve">PAVIMENTAÇÃO EM PARALELEPIPEDOS GRANÍTICOS, DRENAGEM E PASSEIO EM CONCRETO EM DIVERSAS LOCALIDADES </t>
  </si>
  <si>
    <t>SERVIÇOS DE RESTAURAÇÃO DO PAVIMENTO, ALARGAMENTO DA PISTA E CONSTRUÇÃO DE PASSEIO DO ACESSO A OURICURI TRECHO- ENT. BR-316 (KM 85) CEMITÉRIO, SEDE DO MUNÍCIPIO.</t>
  </si>
  <si>
    <t>Palmares</t>
  </si>
  <si>
    <t>PAVIMENTAÇÃO EM PARALEPÍPEDO GRANÍTICO EM DIVERSAS RUAS</t>
  </si>
  <si>
    <t>CONSTRUÇÃO DE ESCADARIAS EM DIVERSAS RUAS</t>
  </si>
  <si>
    <t>REVITALIZAÇÃO DA PRAÇA PAULO PARANHOS</t>
  </si>
  <si>
    <t>Palmeirina</t>
  </si>
  <si>
    <t>REVITALIZAÇÂO DA PRAÇA MANOEL LAFAYETE</t>
  </si>
  <si>
    <t>Panelas</t>
  </si>
  <si>
    <t>RESTAURAÇÃO, REFORMA E ADEQUAÇÃO DE EDIFICAÇÃO DE CARÁTER HISTÓRICO E CULTURAL (ANTIGO FORUM MUNICIPAL) E CONSTRUÇÃO DE UM BLOCO ANEXO PARA FINS DE TRANSFERÊNCIA DA SEDE DO GOVERNO MUNICIPAL.</t>
  </si>
  <si>
    <t>PAVIMENTAÇÃO DE VIAS URBANAS NA SEDE MUNICIPAL</t>
  </si>
  <si>
    <t>PAVIMENTAÇÃO NAS SEGUINTES RUAS: BAIRRO MARIA TEREZA:  RUA PROJETADA 1, RUA PROJETADA 2, RUA PROJETADA 3, RUA PROJETADA 4, RUA PROJETADA 5, RUA PROJETADA 6, RUA PROJETADA 7 E RUA PROJETADA 8.</t>
  </si>
  <si>
    <t>REQUALIFICAÇÃO DA PRAÇA MANOEL BORBA (Eduardo Campos)</t>
  </si>
  <si>
    <t>Paranatama</t>
  </si>
  <si>
    <t>CONSTRUÇÃO DE UMA UNIDADE DE COMPOSTAGEM</t>
  </si>
  <si>
    <t xml:space="preserve">CONSTRUÇÃO EM PAVIMENTAÇÃO GRANÍTICA NO DISTRITO DO ALTO DA SERRA </t>
  </si>
  <si>
    <t>CONSTRUÇÃO EM PAVIMENTAÇÃO GRANÍTICA NO DISTRITO DE BREJO VELHO</t>
  </si>
  <si>
    <t>CONSTRUÇÃO DE PAVIMENTAÇÃO EM PARALELEPÍPEDOS GRANÍTICOS NA RUA VICENTE FERREIRA DA SILVA</t>
  </si>
  <si>
    <t>Parnamirim</t>
  </si>
  <si>
    <t>PAVIMENTAÇÃO EM PARALELEPIPEDOS GRANITICOS NAS RUAS 01 E 02 NO BAIRRO SIMPATIA I</t>
  </si>
  <si>
    <t>CONSTRUÇÃO DE UMA QUADRA POLIESPORTIVA DESCOBERTA - REGIÃO DA FLORESTA</t>
  </si>
  <si>
    <t>CONSTRUÇÃO DE UMA QUADRA POLIESPORTIVA DESCOBERTA - REGIÃO DA VOLTA</t>
  </si>
  <si>
    <t>REVITALIZAÇÃO DAS PRAÇAS DA BOMBA E CEMITÉRIO</t>
  </si>
  <si>
    <t>Passira</t>
  </si>
  <si>
    <t>URBANIZAÇÃO, REVITALIZAÇÃO E RECUPERAÇÃO DA PRAÇA ANTONIO PEDRO</t>
  </si>
  <si>
    <t>PAVIMENTAÇÃO DAS RUAS BOAVENTURA CELERINO DA SILVA  E TRAVESSA BOAVENTURA CELERINO DA SILVA</t>
  </si>
  <si>
    <t>CONSTRUÇÃO DE PASSAGENS MOLHADA</t>
  </si>
  <si>
    <t>Paudalho</t>
  </si>
  <si>
    <t xml:space="preserve">CONTRATAÇÃO DE EMPRESA DE ENGENHARIA PARA EXECUÇÃO DE PAVIMENTAÇÃO EM PARALELEPÍPEDOS E DRENAGEM EM DIVERSAS RUAS </t>
  </si>
  <si>
    <t>CONSTRUÇÃO DO NOVO CAMPO DE FUTEBOL DE GUADALAJARA "O PIABÃO"</t>
  </si>
  <si>
    <t xml:space="preserve">CONSTRUÇÃO DO MERCADO DE CARNE DO MUNICÍPIO </t>
  </si>
  <si>
    <t>CONSTRUÇÃO DA PASSAGEM MOLHADA SOBRE O RIO CAPIBARIBE</t>
  </si>
  <si>
    <t>CONTRATAÇÃO DE EMPRESA DE ENGENHARIA PARA REVITALIAZAÇÃO DAS PRAÇAS NO ALTO DOIS IRMÃOS</t>
  </si>
  <si>
    <t>Paulista</t>
  </si>
  <si>
    <t>PAVIMENTAÇÃO E DRENAGEM DE 07  RUAS NA CIDADE</t>
  </si>
  <si>
    <t>Pedra</t>
  </si>
  <si>
    <t>Construção de Pavimentação com Paralelepípedos, em vias da Sede</t>
  </si>
  <si>
    <t>Pesqueira</t>
  </si>
  <si>
    <t>LIMPEZA DE LEITOS E AMPLIAÇÃO DE PEQUENAS BARRAGENS DA ZONA RURAL DO MUNICÍPIO</t>
  </si>
  <si>
    <t>PAVIMENTAÇÃO DISTRITOS</t>
  </si>
  <si>
    <t>REFORMA E AMPLIAÇÃO DA SECRETARIA DE FINANÇAS MUNICIPAL</t>
  </si>
  <si>
    <t>Reforma e recuperação da praça Eugenio Maciel Chacon,Vila Anápolis e Rua Duque de Caxias, Centro</t>
  </si>
  <si>
    <t>Petrolândia</t>
  </si>
  <si>
    <t>PAVIMENTAÇÃO NAS AGROVILAS</t>
  </si>
  <si>
    <t>Petrolina</t>
  </si>
  <si>
    <t xml:space="preserve">PAVIMENTAÇÃO EM TRATAMENTO SUPERFICIAL DUPLO (TSD) COMCAPA SELANTE DE DIVERSAS RUAS E AVENIDAS </t>
  </si>
  <si>
    <t>PAVIMENTAÇÃO EM CONCRETO BETUMINISO USINADO A QUENTE  (CBUQ) DE DIVERSAS RUAS E AVENIDAS DO MUNICÍPIO</t>
  </si>
  <si>
    <t>Poção</t>
  </si>
  <si>
    <t xml:space="preserve">IMPLANTAÇÃO DE PAVIMENTAÇÃO  GRANITICA NAS RUAS 1ª, 2ª, 3ª E 4ª TRAVESSA LAURENTINO CORDEIRO AGUIAR, AVENIDA MANOEL FERREIRA DE MELO, RUAS PROJETADAS 1, 2, 3, 4, RUAS COHAB 1, 2, 3, 4, 5, TRAVESSA FRANCISCO BEZERRA, RUA MANOEL ALVES PEREIRA, RUA MARIA AMÉLIA, RUA JOSÉ AMÉRICO DA SILVA LOCALIZADAS NA SEDE DO MUNICÍPIO DE POÇÃO – PE. IMPLANTAÇÃO DE PAVIMENTAÇÃO GRANITICA NO SITIO CHORADOR RUA FRANCISCO CAETANO LIMA NO MUNICÍPIO </t>
  </si>
  <si>
    <t>Pombos</t>
  </si>
  <si>
    <t>PAVIMENTAÇÃO EM REVESTIMENTO ASFALTICO DE DIVERSAS RUAS</t>
  </si>
  <si>
    <t>Primavera</t>
  </si>
  <si>
    <t>REQUALIFIAÇÃO DO CALÇADÃO DE CARACITUBA</t>
  </si>
  <si>
    <t>Quipapá</t>
  </si>
  <si>
    <t>CONSTRUÇÃO DE PAVIMENTAÇÃO EM PARALELEPÍPEDOS GRANÍTICOS EM DIVERSAS RUAS</t>
  </si>
  <si>
    <t>CONSTRUÇÃO DE UMA PRAÇA PÚBLICA</t>
  </si>
  <si>
    <t>Quixaba</t>
  </si>
  <si>
    <t>Recife</t>
  </si>
  <si>
    <t>Execução de obras de revestimento, pavimentação, urbanismo e paisagismo do Canal do Arruda, localizado na Av.Professor José dos Anjos (trecho : Av Norte /Av. Petronila Botelho)</t>
  </si>
  <si>
    <t>Riacho das Almas</t>
  </si>
  <si>
    <t>PAVIMENTAÇÃO EM PEDRA GRANÍTICA EM DIVERSAS RUAS</t>
  </si>
  <si>
    <t>Ribeirão</t>
  </si>
  <si>
    <t xml:space="preserve">Reforma e Adequação de Praças </t>
  </si>
  <si>
    <t xml:space="preserve">Terraplanagem e Pavimentação de Ruas, Becos e Acessos em Engenhos </t>
  </si>
  <si>
    <t>Implantação de Terraplanagem e Pavimentação em Ruas de Pedestres no Bairro do Beira Rio e Vila Rica e Alto da Fé,  Zona Urbana</t>
  </si>
  <si>
    <t xml:space="preserve">Reforma e Adequação do Mercado Público de Ribeirão para Criação do Centro Administrativo da Prefeitura </t>
  </si>
  <si>
    <t>Implantação de Terraplanagem e Pavimentação e Escadarias em Rua do Bairro Bela Vista, Zona Urbana</t>
  </si>
  <si>
    <t>Rio Formoso</t>
  </si>
  <si>
    <t>Projeto de Requalificação da Praça Agamenom Magalhães</t>
  </si>
  <si>
    <t>Projeto de Drenagem em Rua Projetada no Bairro Abílio Arruda</t>
  </si>
  <si>
    <t>Projeto de Calçamento da Rua de Acesso a Praia da Pedra</t>
  </si>
  <si>
    <t>Projeto de Calçamento de Rua Projetada no Bairro Santa Edwirgens</t>
  </si>
  <si>
    <t>Projeto de Calçamento de Rua da Refinaria no Distrito de Cucaú</t>
  </si>
  <si>
    <t>Sairé</t>
  </si>
  <si>
    <t>PAVIMENTAÇÃO EM PARALELEPÍPEDO E CONSTRUÇÃO DE PASSAGEM MOLHADA NO ACESSO AO LOTEAMENTO ASA BRANCA</t>
  </si>
  <si>
    <t>URBANIZAÇÃO E CONSTRUÇÃO DO PORTAL DE ENTRADA A CIDADE E ILUMINAÇÃO DE ACESSO DO PORTAL AO CENTRO</t>
  </si>
  <si>
    <t>Salgadinho</t>
  </si>
  <si>
    <t>Pavimentação em Paralelepípedos Graníticos e Sinalização das ruas projetadas A, B, C, D, E, F, G H, I, J, L e M no Bairro Frei Galvão</t>
  </si>
  <si>
    <t>REQUALIFICAÇÃO DA PRAÇA CENTRAL E CONSTRUÇÃO DE PAVIMENTAÇÃO EM PARALELEPIPEDOS GRANÍTICOS NA RUA DE ACESSO DO SÍTIO SOBRADINHO</t>
  </si>
  <si>
    <t>Salgueiro</t>
  </si>
  <si>
    <t>RECAPEAMENTO ASFÁLTICO (CBUQ) EM RUAS PAVIMENTADAS COM PARALELEPÍPEDOS</t>
  </si>
  <si>
    <t>RECAPEMENTO DE RUAS ASFALTADAS NO MUNICIPIO</t>
  </si>
  <si>
    <t>Saloá</t>
  </si>
  <si>
    <t>PISTA DE COOPER  COM IMPLANTAÇÃO DE ILUMINAÇÃO</t>
  </si>
  <si>
    <t>REVITALIZAÇÂO DA PRAÇA DO FORUM</t>
  </si>
  <si>
    <t>CONSTRUÇÂO DE UMA PRAÇA NA SEDE DO MUNICIPIO COM IMPLANTAÇÂO DE CANTEIROS PISOS E URBANIZAÇÂO ALEM DE ILUMINAÇAO COM ACESSIBILIDADE</t>
  </si>
  <si>
    <t>Construção da Praça Antônio Marçal Filho</t>
  </si>
  <si>
    <t>Sanharó</t>
  </si>
  <si>
    <t>Calçamento em pedra granítica de ruas diversas e acessos a distritos e comunidades da Zona Rural</t>
  </si>
  <si>
    <t>Santa Cruz</t>
  </si>
  <si>
    <t>Conclusão da Construção do Estádio Municipal de Santa Cruz</t>
  </si>
  <si>
    <t>Implantação de pavimentação à base de paralelepípedo granítico</t>
  </si>
  <si>
    <t>Santa Cruz da Baixa Verde</t>
  </si>
  <si>
    <t>REFORMA E AMPLIAÇÃO DA PRAÇA CENTRAL DO DISTRITO DE JATIÚCA</t>
  </si>
  <si>
    <t xml:space="preserve">CONSTRUÇÃO DE QUADRA POLIESPORTIVA COBERTA COM VESTIÁRIO E PALCO </t>
  </si>
  <si>
    <t>Santa Cruz do Capibaribe</t>
  </si>
  <si>
    <t xml:space="preserve">Construção da Central de feiras e mercados </t>
  </si>
  <si>
    <t>Pavimentação em paralelepípedo em diversas ruas do Município.</t>
  </si>
  <si>
    <t>Construção do Ambulatório Especializado da Mulher</t>
  </si>
  <si>
    <t>Santa Filomena</t>
  </si>
  <si>
    <t>PAVIMENTAÇÃO  EM PARALELEPÍPEDO EM  DIVERSAS RUAS</t>
  </si>
  <si>
    <t>Santa Maria da Boa Vista</t>
  </si>
  <si>
    <t>PAVIMENTAÇÃO ASFALTICO NA AVENIDA COELHO</t>
  </si>
  <si>
    <t>CONSTRUÇÃO DA SALA DO EMPREENDEDOR</t>
  </si>
  <si>
    <t>RECUPERAÇÃO DE PRÉDIO PARA INSTALAÇÃO DE UNIDADE DO SAMU</t>
  </si>
  <si>
    <t>Santa Maria do Cambucá</t>
  </si>
  <si>
    <t>CONSTRUÇÃO DE PÓRTICO, PASSEIO COM GUARDA-CORPO E REQUALIFICAÇÃO DE PRAÇAS E CANTEIROS</t>
  </si>
  <si>
    <t>Santa Terezinha</t>
  </si>
  <si>
    <t>REVITALIZAÇÃO DE ESCOLAS MUNICIPAIS</t>
  </si>
  <si>
    <t>REVITALIZAÇÃO DE MERCADO MUNICIPAL</t>
  </si>
  <si>
    <t>REVITALIZAÇÃO DE AÇOUGUE MUNICIPAL</t>
  </si>
  <si>
    <t xml:space="preserve">REVITALIZAÇÃO DO MATADOURO PÚBLICO </t>
  </si>
  <si>
    <t>São Benedito do Sul</t>
  </si>
  <si>
    <t>PAVIMENTAÇÃO ASFALTICA DE DIVERSAs RUAS</t>
  </si>
  <si>
    <t>São Bento do Una</t>
  </si>
  <si>
    <t>URBANIZAÇÃO E ILUMINAÇÃO DA AVENIDA OSVALDO CELSO MACIEL</t>
  </si>
  <si>
    <t>São Caetano</t>
  </si>
  <si>
    <t>Recapeamento asfáltica CBUQ em diversas Ruas do Município</t>
  </si>
  <si>
    <t>Reforma e Ampliação da Praça Presidente Tancredo Neves Gomes</t>
  </si>
  <si>
    <t>REVITALIZAÇÃO DOS CANTEIROS DO CENTRO</t>
  </si>
  <si>
    <t>Requalificação e Humanização do Hospital Municipal Adolpho Pereira Carneiro</t>
  </si>
  <si>
    <t>São João</t>
  </si>
  <si>
    <t>PAVIMENTAÇÃO EM PARALELEPÍPEDOS  DE DIVERSAS RUAS NO MUNICÍPIO DE SÃO JOÃO/PE</t>
  </si>
  <si>
    <t>PARQUE DE EXPOSICÃO DE ANIMAIS</t>
  </si>
  <si>
    <t>São Joaquim do Monte</t>
  </si>
  <si>
    <t xml:space="preserve">PAVIMENTAÇÃO DE VIAS URBANAS DO MUNICÍPIO </t>
  </si>
  <si>
    <t>REFORMA DA PRAÇA CORONEL JOAQUIM LIMA</t>
  </si>
  <si>
    <t>São José da Coroa Grande</t>
  </si>
  <si>
    <t xml:space="preserve">CONSTRUÇÃO DE UM PORTAL DE ENTRADA NA CIDADE </t>
  </si>
  <si>
    <t xml:space="preserve">SERVIÇOS DE PAVIMENTAÇÃO EM DIVERSAS RUAS DO MUNICÍPIO </t>
  </si>
  <si>
    <t>São José do Belmonte</t>
  </si>
  <si>
    <t>CONSTRUÇÃO DE UNIDADE MISTA EM SÃO JOSÉ DO BELMONTE</t>
  </si>
  <si>
    <t>São José do Egito</t>
  </si>
  <si>
    <t>PERFURAÇÃO E INSTALAÇÃO DE POÇOS TUBULARES EM ROCHA CRISTALINA</t>
  </si>
  <si>
    <t xml:space="preserve"> </t>
  </si>
  <si>
    <t>São Lourenço da Mata</t>
  </si>
  <si>
    <t>CONSTRUÇÃO DO CENTRO MULTI-CULTURAL</t>
  </si>
  <si>
    <t>CONSTRUÇÃO DE UNIDADE MISTA DE SAÚDE - UPINHA</t>
  </si>
  <si>
    <t>São Vicente Férrer</t>
  </si>
  <si>
    <t xml:space="preserve">PAVIMENTAÇÃO EM PARALELEPÍPEDOS GRANÍTICOS, DRENAGEM E SINALIZAÇÃO VIÁRIA DE DIVERSAS RUAS NO 1º DISTRITO DE SIRIJI </t>
  </si>
  <si>
    <t>Serra Talhada</t>
  </si>
  <si>
    <t xml:space="preserve">PAVIMENTAÇÃO ASFALTICA E EM PEDRA GRANITICA </t>
  </si>
  <si>
    <t xml:space="preserve"> IMPLANTAÇÃO DO TERMINAL DE TRANSPORTE ALTERNATIVO</t>
  </si>
  <si>
    <t>REFORMA DAS PRAÇA E DOS CANTEIROS</t>
  </si>
  <si>
    <t>Serrita</t>
  </si>
  <si>
    <t>PAVIMENTAÇÃO ASFALTICA NA RUA AMANCIO HORACIO E AVENIDA MAVIAEL DA FRANCA SAMPAIO, PAVIMENTAÇÃO EM PARALEPIPEDO NAS VILAS DE JUA  E IPUEIRA .</t>
  </si>
  <si>
    <t>Sertânia</t>
  </si>
  <si>
    <t>CONSTRUÇÃO DAS MURALHAS DAS CRECHES TIPO B E C LOCALIZADAS NAS RUAS EDSON LEITE, NO BAIRRO JOÃO ALEXANDRE, NA SEDE DO MUNICÍPIO; E RUA DR. UBIRAJARA CHAVES, NO BAIRRO ALTO DA CONCEIÇÃO, NA SEDE DO MUNICÍPIO.</t>
  </si>
  <si>
    <t>CONSTRUÇÃO DE OBRAS DE ABASTECIMENTO DE ÁGUA, NAS VILAS RIO DA BARRA, 4º DISTRITO E ALBUQUERQUE NÉ, 5º DISTRITO.</t>
  </si>
  <si>
    <t>CONSTRUÇÃO DE OBRA DE PAVIMENTAÇÃO COM PEDRA GRANÍTICA DAS RUAS JOÃO RODRIGUES E JOSÉ RODRIGUES (FERRO VELHO), RUA I E RUA II (FERRO NOVO), RUA EXPEDITO SALVADOR E PAULO BARROS CORREIA (MARIO MELO NOVA), RUA JOÃO ALVES (ALTO DO RIO BRANCO), RUA TEOBALDO ALVES E TRAVESSA FREI DAMIÃO (COHAB), TRAVESSA PRESIDENTE VARGAS.</t>
  </si>
  <si>
    <t>Sirinhaém</t>
  </si>
  <si>
    <t xml:space="preserve"> DRENAGEM EM TORNO DA ACADEMIA DAS CIDADES</t>
  </si>
  <si>
    <t>RECUPERAÇÃO E MELHORIA DA QUADRA DA COLONIA DOS PESCADORES NO DISTRITO DA BARRA DE SIRINHAÉM</t>
  </si>
  <si>
    <t>URBANIZAÇÃO DAS RUAS MARQUES DE OLINDA , SEBASTIÃO CHAVES  E SÃO FRANCISCO</t>
  </si>
  <si>
    <t>PAVIMENTÇÃO EM PARALELEPIPEDOS GRANITICOS DA RUA DA JAQUEIRA</t>
  </si>
  <si>
    <t>Solidão</t>
  </si>
  <si>
    <t>CONSTRUÇÃO DA PRAÇA DE ALIMENTAÇÃO JOSÉ BARROS SOBRINHO</t>
  </si>
  <si>
    <t>CONSTRUÇÃO DE UMA QUADRA POLIESPORTIVA DESCOBERTA NA AREA URBANA</t>
  </si>
  <si>
    <t xml:space="preserve">REFORMA DA ESCOLA MUNICIPAL JOSÉ GONÇALVES DO NASCIMENTO </t>
  </si>
  <si>
    <t>CONSTRUÇÃO DA MURADA DA UNIDADE INFANTIL TURMA DA MÔNICA</t>
  </si>
  <si>
    <t>Surubim</t>
  </si>
  <si>
    <t>REFORMA DO AÇOUGUE PUBLICO MUNICIPAL</t>
  </si>
  <si>
    <t>CONSTRUÇÃO DE UMA PRAÇA PÚBLICA - PRAÇA MARCELINO CHAMPAGNAT</t>
  </si>
  <si>
    <t>PAVIMENTAÇÃO EM PARALELEPÍPEDOS GRANÍTICOS EM DIVERSAS RUAS DO MUNICÍPIO</t>
  </si>
  <si>
    <t>Tabira</t>
  </si>
  <si>
    <t>PAVIMENTAÇÃO COM PARALELEPÍPEDOS GRANÍTICOS EM DIVERSAS RUAS DO MUNICÍPIO</t>
  </si>
  <si>
    <t>Tacaimbó</t>
  </si>
  <si>
    <t>CONSTRUÇÃO DE CANAL DE DRENAGEM</t>
  </si>
  <si>
    <t>Tacaratu</t>
  </si>
  <si>
    <t>Urbanização e Iluminação da Avenida Aristides Teles de Menezes</t>
  </si>
  <si>
    <t>Urbanização e Iluminação da Avenida Dep. Afonso Ferraz, no Distrito de Caraibeiras</t>
  </si>
  <si>
    <t>Urbanização e Iluminação da Avenida Manoel Mariano</t>
  </si>
  <si>
    <t>Urbanização e Iluminação da Avenida José Estêvão, no Distrito de Caraibeiras</t>
  </si>
  <si>
    <t>Reforma e Ampliação da Praça Francina Maria de Araújo no distrito de Caraibeiras</t>
  </si>
  <si>
    <t>Tamandaré</t>
  </si>
  <si>
    <t>CONSTRUÇÃO DO PREDIO DA PREFEITURA DO MUNICÍPIO DE TAMANDARÉ</t>
  </si>
  <si>
    <t>Taquaritinga do Norte</t>
  </si>
  <si>
    <t>URBANIZAÇÃO / PAVMENTAÇÃO DE VIAS PÚBLICAS</t>
  </si>
  <si>
    <t>REFORMA E AMPLIAÇÃO POSTO DE SAUDE DE ALGODÃO</t>
  </si>
  <si>
    <t>PROJETO DE REFORMA COM COBERTURA DA QUADRA DE ESPORTE PE. ESTANISLAU PIRES E CONSTRUÇÃO DE QUADRA COBERTA NO DISTRITO DE PÃO DE AÇÚCAR</t>
  </si>
  <si>
    <t>Terezinha</t>
  </si>
  <si>
    <t>MODERNIZAÇÃO DO ESTÁDIO MUNICIPAL ANTÔNIO FERNANDO CALADO DE LIMA</t>
  </si>
  <si>
    <t>Terra Nova</t>
  </si>
  <si>
    <t>Drenagem superficial de águas pluviais e Pavimentação de vias</t>
  </si>
  <si>
    <t>Timbaúba</t>
  </si>
  <si>
    <t>PAVIMENTAÇÃO EM PARALELEPÍPEDO DE RUAS DO BAIRRO DE SAPUCAIA</t>
  </si>
  <si>
    <t>Toritama</t>
  </si>
  <si>
    <t>PAVIMENTAÇÃO DE RUAS DO MUNICÍPIO DE TORITAMA ATRAVÉS DA EXECUÇÃO DE PAVIMENTAÇÃO E OBRAS DE INFRAESTRUTURA DAS RUAS JOSÉ HERALDO DA SILVA, MIGUEL TAVARES, SÃO CRISTÓVÃO, JOSE LUIS TAVARES, JOÃO ANTONIO DE MOURA, MARIANO MANOEL, RUA EMIDIO JORDAO, CASTRO ALVES, SANTOS DUMONT, ABENICIO ARTHUR SOBRAL, LUIS TOMAS DA SILVA, COLOMBIA, MEXICO, ANTONIO SOARES, DAS AVENIDAS ROMEU SIMPLICIO E JOSE LUIS DA SILVA E DA TRAVESSA CASTRO ALVES, CONTARÁ AINDA COM IMPLANTAÇÃO DE MEIO-FIO EM PEDRA GRANÍTICA</t>
  </si>
  <si>
    <t>Tracunhaém</t>
  </si>
  <si>
    <t xml:space="preserve">PAVIMENTAÇÃO EM PARALELEPÍPEDO DE DIVERSAS RUAS </t>
  </si>
  <si>
    <t>Trindade</t>
  </si>
  <si>
    <t>MELHORIA DA ACESSIBILIDADE AS COMUNIDADES EM ÁREAS DE RISCO E VULNERABILIDADE SOCIAL/CONSTRUÇÃO DE PAVIMENTAÇÃO EM PARALEL. GRANÍTICO, CONSTRUÇÃO DE MEIO FIO, RAMPAS E ACESSIBILIDADE, PLACAS DE IDENTIFICAÇÃO DE RUAS E SINALIZAÇÃO</t>
  </si>
  <si>
    <t>Triunfo</t>
  </si>
  <si>
    <t>PAVIMENTAÇÃO EM PARALELEPÍPEDOS GRANÍTICOS NA RUA SEBASTIÃO MARTINS E RUA PROJETADA A</t>
  </si>
  <si>
    <t>2ª ETAPA DE REFORMA E AMPLIAÇÃO DA MATERNIDADE FELINDO WANDERLEY</t>
  </si>
  <si>
    <t>Reforma do Mercado Público de Triunfo</t>
  </si>
  <si>
    <t>Tupanatinga</t>
  </si>
  <si>
    <t>CONSTRUÇÃO DE UNIDADE DIDÁTICA PADRÃO DE PROCESSAMENTO DE CARNES</t>
  </si>
  <si>
    <t>PROJETO BÁSICO DE RECUPERAÇÃO DA COBERTA DO GISÁSIO POLIESPORTIVO.</t>
  </si>
  <si>
    <t xml:space="preserve">PROJETO BÁSICO DE PAVIMENTAÇÃO GRANÍTICA </t>
  </si>
  <si>
    <t>Tuparetama</t>
  </si>
  <si>
    <t xml:space="preserve">Construção das Praças da Rua Frei Caneca e do Ancião </t>
  </si>
  <si>
    <t>Ampliação e Reforma do Hospital</t>
  </si>
  <si>
    <t xml:space="preserve">Reconstrução da Praça Central </t>
  </si>
  <si>
    <t>Venturosa</t>
  </si>
  <si>
    <t>PAVIMENTAÇÃO EM PARALELEPÍPEDOS GRANÍTICOS NO MUNICÍPIO</t>
  </si>
  <si>
    <t>CONSTRUÇÃO DE UNIDADE BÁSICA DE SAÚDE NO SÍTIO CARRAPATEIRA</t>
  </si>
  <si>
    <t>REFORMA DA PRAÇA APOLÔNIO CORDEIRO VAZ</t>
  </si>
  <si>
    <t>Verdejante</t>
  </si>
  <si>
    <t xml:space="preserve">Construção da Praça Dona Zefinha,  no Povoado de Grossos, zona rural </t>
  </si>
  <si>
    <t>Vertente do Lério</t>
  </si>
  <si>
    <t>Construção da Ponte sobre Riacho da Balança</t>
  </si>
  <si>
    <t>Pavimentação em Paralelepípedos Graníticos no Sítio Embebedado</t>
  </si>
  <si>
    <t>Pavimentação em Paralelepípedos Graníticos no Sítio Cajá de Martins</t>
  </si>
  <si>
    <t xml:space="preserve">CONSTRUÇÃO DE PARADAS DE ÔNIBUS </t>
  </si>
  <si>
    <t>Vertentes</t>
  </si>
  <si>
    <t>PAVIMENTAÇÃO E DRENAGEM DE RUAS NO MUNICÍPIO DAS VERTENTES</t>
  </si>
  <si>
    <t>Vicência</t>
  </si>
  <si>
    <t xml:space="preserve">PAVIMENTAÇÃO EM PARALELEPIPEDOS GRANÍTICOS EM DIVERSAS RUAS DA SEDE E DISTRITO </t>
  </si>
  <si>
    <t>RECONSTRUÇÃO, REVITALIZAÇÃO E PAISAGISMO DA PRAÇA DR. MÁRIO RAMOS DE ANDRADE LIMA</t>
  </si>
  <si>
    <t>CONCLUSÃO DA ESTRUTURA DE FECHAMENTO E COBERTA DA QUADRA DE ESPORTE DO DISTRITO DE BORRACHA</t>
  </si>
  <si>
    <t>RECUPERAÇÃO COM AMPLIAÇÃO DE COBERTA E FECHAMENTO LATERAL DA QUADRA DE ESPORTE DO DISTRITO DE ANGELICA</t>
  </si>
  <si>
    <t>REFORMA E RECONSTRUÇÃO DE COBERTA DO MERCADO PÚBLICO DO DISTRITO DE MURUPÉ</t>
  </si>
  <si>
    <t>Vitória de Santo Antão</t>
  </si>
  <si>
    <t>PAVIMENTAÇÃO E QUALIFICAÇÃO DE VIAS URBANAS EM VITÓRIA DE SANTO ANTÃO</t>
  </si>
  <si>
    <t>Xexéu</t>
  </si>
  <si>
    <t>Reforma das praças da Rua da Alegria localizada na sede do município e praça João Vicente de Queiroz no distrito de Campos Frios</t>
  </si>
  <si>
    <t>Pavimentação das ruas Bela Aurora, no bairro Alice Gonçalves (810,00m²); rua do Cemitério, bairro 07 de setembro (1.134,00m²); e rua Jaime de Almeida, bairro Alice Gonçalves (1.710,00m²); na sede do município</t>
  </si>
  <si>
    <t>Execução de Fachada da prefeitura</t>
  </si>
  <si>
    <t>Os serviços constantes no orçamento analítico são compatíveis com a identificação do objeto, porém não é possível avaliar se serão suficientes para a conclusão da obra devido a não apresentação de projetos.</t>
  </si>
  <si>
    <t>Infraestrutura urbana</t>
  </si>
  <si>
    <t>1-3503-31801</t>
  </si>
  <si>
    <t>AP-09</t>
  </si>
  <si>
    <t>Saúde</t>
  </si>
  <si>
    <t>1-570-23500</t>
  </si>
  <si>
    <t>1-570-23502</t>
  </si>
  <si>
    <t>Infraestrutura rural</t>
  </si>
  <si>
    <t>1-570-23501</t>
  </si>
  <si>
    <t>Não foi apresentado projeto.</t>
  </si>
  <si>
    <t>Educação</t>
  </si>
  <si>
    <t>1-570-23503</t>
  </si>
  <si>
    <t>Setra</t>
  </si>
  <si>
    <t>1-1011-19012</t>
  </si>
  <si>
    <t>1-196-17928</t>
  </si>
  <si>
    <t>1-196-17929</t>
  </si>
  <si>
    <t>1-196-17930</t>
  </si>
  <si>
    <t>O município terá que apresentar á SEPLAG 3 cotações do quiosque.</t>
  </si>
  <si>
    <t>1-244-19685</t>
  </si>
  <si>
    <t>1-244-19686</t>
  </si>
  <si>
    <t>O município deverá apresentar o composição do cabo multiplex 4x35mm².</t>
  </si>
  <si>
    <t>1-244-19687</t>
  </si>
  <si>
    <t>Os serviços constantes no orçamento analítico são compatíveis com a identificação do objeto, porém não é possível avaliar se serão suficientes para a conclusão da obra devido ao fato de não ter sido feita análise do projeto apresentado por não fazer parte do escopo deste trabalho.</t>
  </si>
  <si>
    <t>1-1012-26865</t>
  </si>
  <si>
    <t>1-2229-11824</t>
  </si>
  <si>
    <t>1-2229-11825</t>
  </si>
  <si>
    <t>1-2229-11823</t>
  </si>
  <si>
    <t>1-2229-11822</t>
  </si>
  <si>
    <t>1-1264-22869</t>
  </si>
  <si>
    <t>1-1264-22870</t>
  </si>
  <si>
    <t>1-1264-22871</t>
  </si>
  <si>
    <t>Os serviços apresentados no orçamento analítico são compatíveis com o objeto do PTM, porém como não foi apresentado projeto não é possível afirmar se os mesmos serão suficientes para a conclusão da obra./No PTM não consta informação sobre a origem dos recursos não provenientes do FEM.</t>
  </si>
  <si>
    <t>1-1421-16767</t>
  </si>
  <si>
    <t>1-1421-16766</t>
  </si>
  <si>
    <t xml:space="preserve">Os serviços apresentados no orçamento analítico são compatíveis com o objeto do PTM, porém como não foi apresentado projeto não é possível afirmar se os mesmos serão suficientes para a conclusão da obra./Os preços unitários estão compatíveis com as tabelas recomendadas pelo CEAM exceto o do item 2.6 pelo fato de não ter sido apresentada a composição de custo para o mesmo. </t>
  </si>
  <si>
    <t>1-1421-16768</t>
  </si>
  <si>
    <t>1-1358-28522</t>
  </si>
  <si>
    <t>1-1358-28523</t>
  </si>
  <si>
    <t>1-1358-28520</t>
  </si>
  <si>
    <t>1-1358-28524</t>
  </si>
  <si>
    <t>104-52-600000757</t>
  </si>
  <si>
    <t>Os serviços constantes no orçamento analítico são compatíveis com a identificação do objeto, porém não é possível avaliar se serão suficientes para a conclusão da obra devido a não apresentação de projetos</t>
  </si>
  <si>
    <t>1-1361-43280</t>
  </si>
  <si>
    <t>104-772-600000188</t>
  </si>
  <si>
    <t>O projeto está sujeito a licenciamento ambiental</t>
  </si>
  <si>
    <t>SEMAS</t>
  </si>
  <si>
    <t>Meio Ambiente</t>
  </si>
  <si>
    <t>104-772-600000189</t>
  </si>
  <si>
    <t>104-915-600000464</t>
  </si>
  <si>
    <t>104-915-600000469</t>
  </si>
  <si>
    <t>Apresentação da composição do preço unitário do item 3.3 do PTM, através de três cotações.</t>
  </si>
  <si>
    <t>104-915-600000468</t>
  </si>
  <si>
    <t>104-915-600000471</t>
  </si>
  <si>
    <t>104-4995-600000025</t>
  </si>
  <si>
    <t>104-4995-600000024</t>
  </si>
  <si>
    <t>Não foi apresentada a composição do BDI e o ISS do município não foi comprovado;Os serviços constantes no orçamento analítico são compatíveis com a identificação do objeto, porém não é possível avaliar se serão suficientes para a conclusão da obra devido a não apresentação de projetos.</t>
  </si>
  <si>
    <t>104-2124-600000111</t>
  </si>
  <si>
    <t>104-2124-600000116</t>
  </si>
  <si>
    <t xml:space="preserve"> Os itens 4.2, 5.4, não estão de acordo com a tabela base utilizada (SINAPI - EMLURB - OUTUBRO/2013). As discriminações DEVEM estar exatamente iguais às discriminações encontradas tabelas base. As duas descrições, apesar de difenretes, representam o mesmo serviço, sendo dessa forma aprovados;• A composição de BDI deve respeitar os valores presentes no MODELO DE COMPOSIÇÃO DE BDI DIFERENCIADO EDIFICAÇÕES - INCLUSO CPRB, só podendo variar o valor do ISSQN, pois difere dependendo da cidade. Lembrando que o munícipio terá que comprovar o valor de ISS cobrado</t>
  </si>
  <si>
    <t>1-2855-10815</t>
  </si>
  <si>
    <t>A composição de BDI deve respeitar os valores presentes no MODELO DE COMPOSIÇÃO DE BDI DIFERENCIADO EDIFICAÇÕES - INCLUSO CPRB, só podendo variar o valor do ISSQN, pois difere dependendo da cidade. Lembrando que o munícipio terá que comprovar o valor de ISSQN cobrado;</t>
  </si>
  <si>
    <t>1-2855-10813</t>
  </si>
  <si>
    <t> A composição de BDI deve respeitar os valores presentes no MODELO DE COMPOSIÇÃO DE BDI DIFERENCIADO EDIFICAÇÕES - INCLUSO CPRB, só podendo variar o valor do ISSQN, pois difere dependendo da cidade. Lembrando que o munícipio terá que comprovar o valor de ISSQN cobrado</t>
  </si>
  <si>
    <t>1-2855-10814</t>
  </si>
  <si>
    <t>O município deverá apresentar declaração de origem dos recursos provenientes do NÃO FEM assinada pelo representante legal.</t>
  </si>
  <si>
    <t>1-1028-22508</t>
  </si>
  <si>
    <t>Foi ajustado o Orçamento analítico  em relação ao inicial , surgindo agora uma contrapartida de  20,43% que não existia no orçamento inicial , informando que a origem dos recursos NÃO FEM será recursos próprios.</t>
  </si>
  <si>
    <t>1-721-35463</t>
  </si>
  <si>
    <t>1-721-35465</t>
  </si>
  <si>
    <t>1-721-35464</t>
  </si>
  <si>
    <t xml:space="preserve">Os serviços constantes no orçamento analítico são compatíveis com a identificação do objeto, porém não é possível avaliar se serão suficientes para a conclusão da obra devido a não apresentação de projetos. </t>
  </si>
  <si>
    <t>1-721-35466</t>
  </si>
  <si>
    <t>1-721-35462</t>
  </si>
  <si>
    <t>Foi listado que os serviços referentes aos itens 2.13, 3.11 e 4.11 foram obtidos a partir de composições, porém não foi apresentada composição alguma referente a esses serviços. Logo deverá ser apresentado junto com a composição do BDI essas composições de serviços.</t>
  </si>
  <si>
    <t>1-917-26003</t>
  </si>
  <si>
    <t>Registro que no momento do Processo Licitatório deverá apresentar a estratificação da composição do BDI de 24% aplicado.</t>
  </si>
  <si>
    <t>104-2192-600000655</t>
  </si>
  <si>
    <t>Registro que no momento do Processo Licitatório deverá apresentar a estratificação da composição do BDI de 24,8% aplicado.</t>
  </si>
  <si>
    <t>104-2192-600000654</t>
  </si>
  <si>
    <t>4-63-27523</t>
  </si>
  <si>
    <t xml:space="preserve">Foi informado através do email pelo Sr Pedro Paulo que  o prefeito entregará pessoalmente a composição composição do BDI  e a declaração do coeficiente ISS, assim como a da origem dos recursos NÃO FEM assinados; </t>
  </si>
  <si>
    <t>104-3547-600000039</t>
  </si>
  <si>
    <t>104-3547-600000038</t>
  </si>
  <si>
    <t>O municipio não apresentou cotações de preços.</t>
  </si>
  <si>
    <t>1-1650-25821</t>
  </si>
  <si>
    <t xml:space="preserve">Totalizando um BDI de 24,00% (para obras de pavimentação).
Apesar do ISS no município ser menor que o os 3,00% da composição padrão para obras rodoviárias feitas pelo CEAM (no município o valor é de 2,50%) eles aumentaram o valor do Lucro Bruto de 6,95 para 7,55%, chegando a um valor final de 24,00%. Essa modificação se deu afim de não desalinharem do valor padrão recomendado pelo CEAM e justificaram que todas as alíquotas estão de acordo com a mediana do Acórdão 2622/2013-P do TCU.
Sendo assim, o Município de Bom Jardim assume total responsabilidade sobre os riscos que essas modificações possam acarretar.
</t>
  </si>
  <si>
    <t>1-1650-25820</t>
  </si>
  <si>
    <t>1-1650-25818</t>
  </si>
  <si>
    <t>1-1650-25819</t>
  </si>
  <si>
    <t xml:space="preserve">Totalizando um BDI de 24,80% (para obras de edificações).
Apesar do ISS no município ser menor que o os 3,00% da composição padrão para obras de edificações feitas pelo CEAM (no município o valor é de 2,50%) eles aumentaram o valor do Lucro Bruto de 7,15 para 7,74%, chegando a um valor final de 24,80%. Essa modificação se deu afim de não desalinharem do valor padrão recomendado pelo CEAM e justificaram que todas as alíquotas estão de acordo com a mediana do Acórdão 2622/2013-P do TCU.
Sendo assim, o Município de Bom Jardim assume total responsabilidade sobre os riscos que essas modificações possam acarretar.
</t>
  </si>
  <si>
    <t>1-1650-25817</t>
  </si>
  <si>
    <t>1-834-27462</t>
  </si>
  <si>
    <t>1-834-27461</t>
  </si>
  <si>
    <t>Os serviços constantes no orçamento analítico são compatíveis com a identificação do objeto, porém não foi avaliado se serão suficientes para a conclusão da obra devido a não analise de projetos, por não fazer parte do escopo deste projeto./Apresenta o item “SERVIÇOS TÉCNICOS (PROJETOS)” – que não tem clareza nas informações, não identificando o tipo de serviço técnico / projeto.</t>
  </si>
  <si>
    <t>1-1664-10646</t>
  </si>
  <si>
    <t>1-1664-10647</t>
  </si>
  <si>
    <t xml:space="preserve">O orçamento possui recursos provenientes do orçamento do município de Brejinho conforme declaração </t>
  </si>
  <si>
    <t>104-1296-600000284</t>
  </si>
  <si>
    <t>104-1296-600000315</t>
  </si>
  <si>
    <t>104-2778-600000146</t>
  </si>
  <si>
    <t>Os serviços constantes no orçamento analítico são compatíveis com a identificação do objeto, porém não é possível avaliar se serão suficientes para a conclusão da obra devido ao fato de que o projeto apresentado não foi objeto desta análise.</t>
  </si>
  <si>
    <t>1-1672-12166</t>
  </si>
  <si>
    <t>O ISS do município não foi comprovado; /Os serviços constantes no orçamento analítico são compatíveis com a identificação do objeto, porém não é possível avaliar se serão suficientes para a conclusão da obra devido a não apresentação de projetos.</t>
  </si>
  <si>
    <t>1-1672-12224</t>
  </si>
  <si>
    <t>O município não apresentou cotações de preços</t>
  </si>
  <si>
    <t>1-4119-17732</t>
  </si>
  <si>
    <t xml:space="preserve">Não foi apresentado o BDI e o ISS do município não foi comprovado;
Os itens 1.2, 3.3.2, 3.3.3, 3.3.4, 3.3.5, 3.3.6, 3.3.7, 3.3.9, 3.3.10, 3.3.11, 3.3.12, foram obtidos através composição feita pelo engenheiro responsável do município, como os coeficientes para a composição não foram retiradas de uma das tabelas oficiais sugeridas pelo CEAM, não foi possível validação da mesma
</t>
  </si>
  <si>
    <t>1-714-63217</t>
  </si>
  <si>
    <t>1-714-63218</t>
  </si>
  <si>
    <t>1-605-21147</t>
  </si>
  <si>
    <t>Não é possível</t>
  </si>
  <si>
    <t>1-605-21146</t>
  </si>
  <si>
    <t xml:space="preserve">Foi utilizada uma distância de aquisição de material betuminoso igual a 775,5 km, sendo discriminado que a compra do mesmo será feita por Fortaleza CE. Também foi considerada as distâncias de aquisição dos agregados do CBUQ (distâncias jazidas – usina) de: 60km (Brita), 50km (Areia ) e 50 km (Filler);
Foi utilizada a distância de 74km, como também a distância de transporte comercial do CBUQ pronto para aplicação (distância usina-obra).
Essa distâncias que implicarão na viabilidade futura da obra são responsabilidade única e exclusivamente do município.
</t>
  </si>
  <si>
    <t>1-1689-19877</t>
  </si>
  <si>
    <t>1-1739-19345</t>
  </si>
  <si>
    <t>Os serviços constantes no orçamento analítico são compatíveis com a identificação do objeto, porém não foi avaliado se serão suficientes para a conclusão da obra devido a não analise de projetos.</t>
  </si>
  <si>
    <t>1-1739-19346</t>
  </si>
  <si>
    <t>1-2244-24044</t>
  </si>
  <si>
    <t>1-2244-24057</t>
  </si>
  <si>
    <t xml:space="preserve"> Registro que no momento do Processo Licitatório deverá apresentar a estratificação da composição do BDI de 24% aplicado.</t>
  </si>
  <si>
    <t>104-914-600000492</t>
  </si>
  <si>
    <t>Registro que no momento do Processo Licitatório deverá apresentar a estratificação da composição do BDI de 24,8% aplicado e apresentação das composições dos itens 3.6, 3.9 e 1.1(não FEM) do orçamento analítico do PTM.</t>
  </si>
  <si>
    <t>104-914-600000490</t>
  </si>
  <si>
    <t>Os serviços constantes no orçamento analítico são compatíveis com a identificação do objeto, porém não é possível avaliar se serão suficientes para a conclusão da obra devido a não apresentação de projetos. Para o item 3.3 é necessário apresentar 03(três) cotações, até o presente momento apenas 01(uma) foi apresentada.</t>
  </si>
  <si>
    <t>104-3017-600000085</t>
  </si>
  <si>
    <t>1-1710-14636</t>
  </si>
  <si>
    <t>Os serviços apresentados no orçamento analítico são compatíveis com o objeto do PTM, porém como não foi apresentado projeto não é possível afirmar se os mesmos serão suficientes para a conclusão da obra.</t>
  </si>
  <si>
    <t>1-1710-14627</t>
  </si>
  <si>
    <t>1-1710-14635</t>
  </si>
  <si>
    <t>1-1710-14639</t>
  </si>
  <si>
    <t>Os serviços apresentados no orçamento analítico são compatíveis com o objeto do PTM, porém como não foi apresentado projeto não é possível afirmar se os mesmos serão suficientes para a conclusão da obra..</t>
  </si>
  <si>
    <t>104-877-600000235</t>
  </si>
  <si>
    <t xml:space="preserve">OS DADOS CONTIDOS NO PLANO DE TRABALHO CONFIGURAM ELEMENTOS OBTIDOS DE UM PROJETO  EXPEDITO COM O RESPECTIVO ORÇAMENTO ANALITICO, PERMITINDO-SE A CONTRATAÇÃO DOS SERVIÇOS,TOMANDO-SE COMO REFERÊNCIA A EXTENSÃO TOTAL DE 44 KM DE RODOVIA VICINAIS DISTRIBUIDAS EM 5 (CINCO) TRECHOS DISTINTOS COM: 10,40 KM, 6,80 KM, 7,90 KM ,10,90 KM , 8,00 KM. OS SERVIÇOS DE RECUPERAÇÃO CORRESPODEM UNICAMENTE A REGULARIZAÇÃO DO LEITO DAS ESTRADAS COM  ADIÇÃO DE 7,50 CM DE PIÇARRO ADQUERIDO DE UMA DMT DE 30 KM. OS SERVIÇOS DE ESPALHAMENTO E COMPACTAÇÃO SERÃO POR CONTA DA PREFEITURA.
</t>
  </si>
  <si>
    <t>1-1732-17894</t>
  </si>
  <si>
    <t>O ISS do município não foi comprovado;/Os serviços constantes no orçamento analítico são compatíveis com a identificação do objeto, porém não foi avaliado se serão suficientes para a conclusão da obra devido a não analise de projetos, por não fazer parte do escopo deste projeto.</t>
  </si>
  <si>
    <t>1-1739-19343</t>
  </si>
  <si>
    <t>042/2014</t>
  </si>
  <si>
    <t>1-1739-19344</t>
  </si>
  <si>
    <t>Os serviços constantes no orçamento analítico são compatíveis com a identificação do objeto, porém não é possível avaliar se serão suficientes para a conclusão da obra devido a não analise de projetos.</t>
  </si>
  <si>
    <t>1-1754-13937</t>
  </si>
  <si>
    <t>As cotações existentes nas composições não foram apresentadas.</t>
  </si>
  <si>
    <t>1-1754-13939</t>
  </si>
  <si>
    <t>1-1754-13938</t>
  </si>
  <si>
    <t>O ISS do município não foi comprovado;  As composições dos itens 1.3, 1.8 e 1.21 feitas pelo engenheiro responsável do município, como não foram retiradas de uma das tabelas oficiais sugeridas pelo CEAM, não foi possível validação das mesmas e será necessário sua apresentação no momento da licitação</t>
  </si>
  <si>
    <t>1-1061-22703</t>
  </si>
  <si>
    <t>O ISS do município não foi comprovado/Os serviços constantes no orçamento analítico são compatíveis com a identificação do objeto, porém não foi avaliado se serão suficientes para a conclusão da obra devido a não analise de projetos, por não fazer parte do escopo deste projeto.</t>
  </si>
  <si>
    <t>1-1061-22704</t>
  </si>
  <si>
    <t>104-1242-600000241</t>
  </si>
  <si>
    <t>104-1242-600000244</t>
  </si>
  <si>
    <t>104-1242-600000240</t>
  </si>
  <si>
    <t>104-1242-600000242</t>
  </si>
  <si>
    <t>Foi utilizada uma distância de transporte de matéria betuminoso de 800Km, essas distâncias relativa a todos os transportes considerados , não apenas do material betuminoso, que implicarão na viabilidade futura da obra são de responsabilidade única e exclusiva do município. P100</t>
  </si>
  <si>
    <t>104-51-600000552</t>
  </si>
  <si>
    <t>Apresentação da Composição do BDI aplicado assinado, pois não foi apresentada a composição do BDI assinada, que deve estar de acordo com as recomendações do CEAM. /Os serviços constantes no orçamento analítico são compatíveis com a identificação do objeto, porém não é possível avaliar se serão suficientes para a conclusão da obra devido a não avaliação de projetos.</t>
  </si>
  <si>
    <t>104-1295-600000317</t>
  </si>
  <si>
    <t>1-1761-27947</t>
  </si>
  <si>
    <t>1-1761-27945</t>
  </si>
  <si>
    <t>-</t>
  </si>
  <si>
    <t>104-3536-600000070</t>
  </si>
  <si>
    <t>1-1771-13978</t>
  </si>
  <si>
    <t>1-1771-13981</t>
  </si>
  <si>
    <t>1-1771-13982</t>
  </si>
  <si>
    <t>1-1771-13983</t>
  </si>
  <si>
    <t>Registro que no momento do Processo Licitatório deverá apresentar a estratificação da composição do BDI de 20% aplicado.</t>
  </si>
  <si>
    <t>1-1792-22176</t>
  </si>
  <si>
    <t>1-1049-16105</t>
  </si>
  <si>
    <t>O valor do PTM Final foi alterado em relação ao PTM Inicial. Registro que no momento do Processo Licitatório o município deverá apresentar a estratificação da composição do BDI de 24% aplicado, assinado, considerando os percentuais máximos recomendados pelo CEAM. Não foi apresentada a composição para o item “Elaboração de Projetos”, este deverá ser apresentado no momento do Processo Licitatório.</t>
  </si>
  <si>
    <t>1-2529-32869</t>
  </si>
  <si>
    <t>O valor do PTM Final foi alterado em relação ao PTM Inicial. Registro que no momento do Processo Licitatório o município deverá apresentar a estratificação da composição do BDI de 24% e o de 24,8% aplicados, assinados, considerando os percentuais máximos recomendados pelo CEAM., assim como a composição do ietm 3.1 do PTM .</t>
  </si>
  <si>
    <t>1-2529-32871</t>
  </si>
  <si>
    <t>O valor do PTM Final foi alterado em relação ao PTM Inicial. Registro que no momento do Processo Licitatório o município deverá apresentar a estratificação da composição do BDI de 24% aplicado, assinado, considerando os percentuais máximos recomendados pelo CEAM. Não foi apresentada a composição para o item “Elaboração de Projetos”, este deverá ser apresentado no momento do Processo Licitatório./Os serviços constantes no orçamento analítico são compatíveis com a identificação do objeto, porém não é possível avaliar se serão suficientes para a conclusão da obra devido a não apresentação de projetos.</t>
  </si>
  <si>
    <t>1-1359-13435</t>
  </si>
  <si>
    <t>1-1052-21348</t>
  </si>
  <si>
    <t>Falta análise de engenheiro orçamentista, deste órgão responsável pela aprovação ds PTM’s, para verificação se os itens da planilha são suficientes para execução da praça. Isso também se faz necessário para aprovação deste PTM</t>
  </si>
  <si>
    <t>1-1052-21351</t>
  </si>
  <si>
    <t>Falta análise de engenheiro orçamentista, deste órgão responsável pela aprovação ds PTM’s, para verificação se os itens da planilha são suficientes para execução das obras de pavimentação. Isso também se faz necessário para aprovação deste PTM.</t>
  </si>
  <si>
    <t>1-1052-21349</t>
  </si>
  <si>
    <t>1-1052-21350</t>
  </si>
  <si>
    <t>1-917-26016</t>
  </si>
  <si>
    <t>1-1924-6418</t>
  </si>
  <si>
    <t>Não foi apresentada a composição do BDI e o ISS do município não foi comprovado;/Os serviços constantes no orçamento analítico são compatíveis com a identificação do objeto, porém não é possível avaliar se serão suficientes para a conclusão da obra devido a não apresentação de projetos.</t>
  </si>
  <si>
    <t>104-2125-600000183</t>
  </si>
  <si>
    <t>104-2125-600000182</t>
  </si>
  <si>
    <t xml:space="preserve">Não foi apresentada a composição do BDI e o ISS do município não foi comprovado;/Itens 1.3, 6.2, 10.3, 13.1, 18.1, são correspondentes aos itens de placa de obra. É necessária apenas uma placa para as obras do PTM de requalificação das praças e não uma placa para cada praça executada como está no PTM apresentado. </t>
  </si>
  <si>
    <t>104-2125-600000180</t>
  </si>
  <si>
    <t>104-2125-600000184</t>
  </si>
  <si>
    <t>1-1059-20979</t>
  </si>
  <si>
    <t>1-1059-20978</t>
  </si>
  <si>
    <t>1-1360-15081</t>
  </si>
  <si>
    <t>Não foi apresentada composição do BDI.</t>
  </si>
  <si>
    <t>1-1360-15082</t>
  </si>
  <si>
    <t>1-1360-15083</t>
  </si>
  <si>
    <t>104-877-600000236</t>
  </si>
  <si>
    <t>Apresentação da Composição do BDI aplicado assinado, pois não foi apresentada a composição do BDI, que deve estar de acordo com as recomendações do CEAM. O ISS do município não foi comprovado</t>
  </si>
  <si>
    <t>1-1060-18399</t>
  </si>
  <si>
    <t>1-1060-18398</t>
  </si>
  <si>
    <t>A composição do BDI deverá ser apresentada (de acordo com as recomendações do CEAM, admitindo-se variação apenas no percentual do ISS cobrado pelo município, o qual deverá ser comprovado), juntamente com o PTM. /Os serviços apresentados no orçamento analítico são compatíveis com o objeto do PTM, porém como não foi apresentado projeto não é possível afirmar se os mesmos serão suficientes para a conclusão da obra.</t>
  </si>
  <si>
    <t>4-15-4420</t>
  </si>
  <si>
    <t>4-15-4419</t>
  </si>
  <si>
    <t>A composição do BDI deverá ser apresentada (de acordo com as recomendações do CEAM, admitindo-se variação apenas no percentual do ISS cobrado pelo município, o qual deverá ser comprovado), juntamente com o PTM./Os serviços apresentados no orçamento analítico são compatíveis com o objeto do PTM, porém como não foi apresentado projeto não é possível afirmar se os mesmos serão suficientes para a conclusão da obra</t>
  </si>
  <si>
    <t>4-15-4417</t>
  </si>
  <si>
    <t>4-15-4421</t>
  </si>
  <si>
    <t>4-15-4418</t>
  </si>
  <si>
    <t xml:space="preserve">Apresentação da Composição do BDI aplicado assinado, pois não foi apresentada a composição do BDI, que deve estar de acordo com as recomendações do CEAM. O ISS do município não foi comprovado;O item 2 do ORÇAMENTO ANALÍTICO – RECURSOS NÃO PROVINIENTES DO FEM, foi feita apenas a análise se o valor do investimento correspondente à elaboração dos projetos técnicos necessários à execução do empreendimento limitasse de 3% (três por cento) do valor do investimento pleiteado. </t>
  </si>
  <si>
    <t>1-2016-13511</t>
  </si>
  <si>
    <t>1-2016-13509</t>
  </si>
  <si>
    <t>1-2016-13508</t>
  </si>
  <si>
    <t xml:space="preserve">Registro que no momento do Processo Licitatório deverá apresentar a extratificação da composição do BDI de 24,80% e 24% aplicado, assinado.
Apresentar declaração do município acerca da origem dos recursos não provenientes do FEM.
</t>
  </si>
  <si>
    <t>1-2529-32890</t>
  </si>
  <si>
    <t>1-2529-32889</t>
  </si>
  <si>
    <t>1-2529-32892</t>
  </si>
  <si>
    <t>1-2529-32891</t>
  </si>
  <si>
    <t>104-52-600000766</t>
  </si>
  <si>
    <t>104-52-600000762</t>
  </si>
  <si>
    <t>104-52-600000764</t>
  </si>
  <si>
    <t>104-52-600000765</t>
  </si>
  <si>
    <t>104-3536-600000065</t>
  </si>
  <si>
    <t>104-774-600000196</t>
  </si>
  <si>
    <t>104-774-600000197</t>
  </si>
  <si>
    <t xml:space="preserve">Registro que no momento do Processo Licitatório deverá apresentar a extratificação da composição do BDI de 24,80% aplicado, assinado.
Apresentar declaração do município acerca da origem dos recursos não provenientes do FEM.
</t>
  </si>
  <si>
    <t>1-899-21062</t>
  </si>
  <si>
    <t>1-899-21061</t>
  </si>
  <si>
    <t>Considerar o valor do FEM apenas.</t>
  </si>
  <si>
    <t>1-899-21064</t>
  </si>
  <si>
    <t>Informar tabela de referência, BDI e fonte de recursos para complementação do orçamento da obra.</t>
  </si>
  <si>
    <t>1-899-21063</t>
  </si>
  <si>
    <t>104-943-600000123</t>
  </si>
  <si>
    <t>1-2107-13552</t>
  </si>
  <si>
    <t>1-2107-13553</t>
  </si>
  <si>
    <t>1-2107-13554</t>
  </si>
  <si>
    <t>1-2107-13555</t>
  </si>
  <si>
    <t>1-1069-21033</t>
  </si>
  <si>
    <t>1-1069-21035</t>
  </si>
  <si>
    <t>1-1069-21036</t>
  </si>
  <si>
    <t>1-1069-21034</t>
  </si>
  <si>
    <t>104-2170-600000242</t>
  </si>
  <si>
    <t>Registro que no momento do Processo Licitatório deverá apresentar a estratificação da composição do BDI de 24,80% aplicado.</t>
  </si>
  <si>
    <t>104-2170-600000241</t>
  </si>
  <si>
    <t>104-2170-600000243</t>
  </si>
  <si>
    <t>104-2191-600000143</t>
  </si>
  <si>
    <t>104-2191-600000141</t>
  </si>
  <si>
    <t>104-2191-600000139</t>
  </si>
  <si>
    <t>104-2191-600000140</t>
  </si>
  <si>
    <t>104-2191-600000142</t>
  </si>
  <si>
    <t xml:space="preserve">Apresentação da Composição do BDI aplicado assinado, pois não foi apresentada a composição do BDI, que deve estar de acordo com as recomendações do CEAM. O ISS do município não foi comprovado;
O item 2 do ORÇAMENTO ANALÍTICO – RECURSOS NÃO PROVINIENTES DO FEM, foi feita apenas a análise se o valor do investimento correspondente à elaboração dos projetos técnicos necessários à execução do empreendimento limitasse de 3% (três por cento) do valor do investimento pleiteado. 
</t>
  </si>
  <si>
    <t>1-2129-10538</t>
  </si>
  <si>
    <t xml:space="preserve">A composição do BDI deverá ser apresentada (de acordo com as recomendações do CEAM, admitindo-se variação apenas no percentual do ISS cobrado pelo município, o qual deverá ser comprovado), juntamente com o PTM./Os serviços apresentados no orçamento analítico são compatíveis com o objeto do PTM, porém como não foi apresentado projeto não é possível afirmar se os mesmos serão suficientes para a conclusão da obra. </t>
  </si>
  <si>
    <t>104-2546-600000152</t>
  </si>
  <si>
    <t xml:space="preserve">Os serviços constantes no orçamento analítico são compatíveis com a identificação do objeto, porém não é possível avaliar se serão suficientes para a conclusão da obra devido a não apresentação de projetos./Apresentação da Composição do BDI aplicado assinado, pois não foi apresentada a composição do BDI, que deve estar de acordo com as recomendações do CEAM. </t>
  </si>
  <si>
    <t>1-2133-15330</t>
  </si>
  <si>
    <t>Apresentação da Composição do BDI aplicado assinado, pois não foi apresentada a composição do BDI, que deve estar de acordo com as recomendações do CEAM. O ISS do município não foi comprovado;/Os serviços constantes no orçamento analítico são compatíveis com a identificação do objeto, porém não é possível avaliar se serão suficientes para a conclusão da obra devido a não apresentação de projetos.</t>
  </si>
  <si>
    <t>1-570-23497</t>
  </si>
  <si>
    <t>1-570-23498</t>
  </si>
  <si>
    <t>1-570-23499</t>
  </si>
  <si>
    <t>Além da descrição no PTM do recurso NÃO FEM (no caso desse PTM o recurso ser fornecido pela prefeitura), não foi apresentada nenhuma documentação da Prefeitura Municipal do Ipojuca, devendo ser apresentada à SEPLAG posteriormente.</t>
  </si>
  <si>
    <t>1-2138-42452</t>
  </si>
  <si>
    <t>1-1362-16336</t>
  </si>
  <si>
    <t>Apresentação da Composição do BDI aplicado assinado, pois não foi apresentada a composição do BDI assinada, que deve estar de acordo com as recomendações do CEAM. /Os serviços constantes no orçamento analítico são compatíveis com a identificação do objeto, porém não é possível avaliar se serão suficientes para a conclusão da obra devido a não apresentação de projetos.</t>
  </si>
  <si>
    <t>1-1362-16334</t>
  </si>
  <si>
    <t>1-1362-16333</t>
  </si>
  <si>
    <t>Apresentação da Composição do BDI aplicado assinado, pois não foi apresentada a composição do BDI assinada, que deve estar de acordo com as recomendações do CEAM. /Os serviços constantes no orçamento analítico são compatíveis com a identificação do objeto</t>
  </si>
  <si>
    <t>1-1362-16335</t>
  </si>
  <si>
    <t>1-1362-16332</t>
  </si>
  <si>
    <t>Registro que no momento do Processo Licitatório deverá apresentar a estratificação da composição do BDI de 24%./Os serviços constantes no orçamento analítico são compatíveis com a identificação do objeto, porém não é possível avaliar se serão suficientes para a conclusão da obra devido a não apresentação de projetos.</t>
  </si>
  <si>
    <t>1-1028-22498</t>
  </si>
  <si>
    <t>1-1028-22497</t>
  </si>
  <si>
    <t>1-2156-13551</t>
  </si>
  <si>
    <t>104-1657-600000020</t>
  </si>
  <si>
    <t>Registro que no momento do Processo Licitatório deverá apresentar a estratificação da composição do BDI de 24,80% aplicado./Os serviços constantes no orçamento analítico são compatíveis com a identificação do objeto, porém não é possível avaliar se serão suficientes para a conclusão da obra devido a não apresentação de projetos.</t>
  </si>
  <si>
    <t>1-2170-13137</t>
  </si>
  <si>
    <t>1-2170-13136</t>
  </si>
  <si>
    <t>1-2170-13148</t>
  </si>
  <si>
    <t>104-2191-600000144</t>
  </si>
  <si>
    <t>PAGAMENTO P/VIABILIZAR REPASSE DE RECURSOS-FEM II-2014 CONFORME LEI Nº 15.335 DE 25/06/2014.AO MUNICIPIO DE ITAPISSUMA/PE.REF.A 1ª PARCELA.REFORMA DO CAMPO DE MANGABEIRA.</t>
  </si>
  <si>
    <t>104-2191-600000148</t>
  </si>
  <si>
    <t>1-1792-22178</t>
  </si>
  <si>
    <t>1-934-65461</t>
  </si>
  <si>
    <t>1-1761-27959</t>
  </si>
  <si>
    <t>1-2213-12603</t>
  </si>
  <si>
    <t>Não foi apresentada a composição do BDI e o ISS do município não foi comprovado.</t>
  </si>
  <si>
    <t>1-4196-10583</t>
  </si>
  <si>
    <t>1-2219-25159</t>
  </si>
  <si>
    <t>1-115-30732</t>
  </si>
  <si>
    <t>1-115-30734</t>
  </si>
  <si>
    <t>Os itens 11.4 e 13.2 devem apresentar suas respectivas cotações.</t>
  </si>
  <si>
    <t>104-2170-600000250</t>
  </si>
  <si>
    <t>104-2170-600000261</t>
  </si>
  <si>
    <t>104-2170-600000251</t>
  </si>
  <si>
    <t>NOS ITENS 6.12 E 6.15, NÃO FORAM APRESENTADA AS COMPOSIÇÕES DOS ITENS</t>
  </si>
  <si>
    <t>SEDSDH</t>
  </si>
  <si>
    <t>Desenvolvimento Social</t>
  </si>
  <si>
    <t>104-2170-600000252</t>
  </si>
  <si>
    <t>1-2018-111445</t>
  </si>
  <si>
    <t>1-2018-111449</t>
  </si>
  <si>
    <t>1-2018-111447</t>
  </si>
  <si>
    <t>1-2018-111448</t>
  </si>
  <si>
    <t>Os Itens 2.4, 2.7 foram orçados com uma tabela (SEINFRA) que não é uma das recomendadas pelo CEAM, porém o responsável técnico de Jurema não encontrou serviços compatíveis / similares para substitui-los;</t>
  </si>
  <si>
    <t>1-2018-111446</t>
  </si>
  <si>
    <t>1-2239-16899</t>
  </si>
  <si>
    <t>O PTM foi aprovado com ressalva, pois não é possível avaliar por não ter apresentado projeto. O valor do PTM inicial foi alterado.</t>
  </si>
  <si>
    <t>1-673-44820</t>
  </si>
  <si>
    <t>1-1049-16098</t>
  </si>
  <si>
    <t>1-1049-16100</t>
  </si>
  <si>
    <t>1-1049-16099</t>
  </si>
  <si>
    <t>104-3016-600000073</t>
  </si>
  <si>
    <t>104-2991-600000271</t>
  </si>
  <si>
    <t>104-2991-600000272</t>
  </si>
  <si>
    <t>104-2170-600000246</t>
  </si>
  <si>
    <t>104-2170-600000249</t>
  </si>
  <si>
    <t>A composição de BDI apresentada contem itens (Risco, Seguros e Garantias, Despesa Financeiras e Lucro Bruto) cujo percentual ultrapassa os valores estabelecidos pelo CEAM</t>
  </si>
  <si>
    <t>104-53-600000433</t>
  </si>
  <si>
    <t>104-53-600000434</t>
  </si>
  <si>
    <t>Apresentar composição do BDI</t>
  </si>
  <si>
    <t>1-2257-17025</t>
  </si>
  <si>
    <t>1-2257-17026</t>
  </si>
  <si>
    <t>1-2039-40700</t>
  </si>
  <si>
    <t>Os serviços constantes no orçamento analítico são compatíveis com a identificação do objeto, porém não é possível avaliar se serão suficientes para a conclusão da obra devido a não apresentação de projetos./Apresentar composição.</t>
  </si>
  <si>
    <t>1-2039-40600</t>
  </si>
  <si>
    <t>1-2133-15327</t>
  </si>
  <si>
    <t xml:space="preserve">Apresentação da Composição do BDI de 24% aplicado, assinado. </t>
  </si>
  <si>
    <t>1-1761-27970</t>
  </si>
  <si>
    <t>infraestrutura urbana</t>
  </si>
  <si>
    <t>1-2304-11277</t>
  </si>
  <si>
    <t>1-2304-11278</t>
  </si>
  <si>
    <t>1-2069-11457</t>
  </si>
  <si>
    <t>1-2069-11458</t>
  </si>
  <si>
    <t>Deve apresentar os projetos com seus custos, bem como esclarecimentos da utilização de itens da tabela EMLURB desonerados. Deve ser inserido o item da placa de obra.</t>
  </si>
  <si>
    <t>1-2069-11459</t>
  </si>
  <si>
    <t>1-2069-11460</t>
  </si>
  <si>
    <t>Registro que no momento do Processo Licitatório deverá apresentar a estratificação da composição do BDI de 24% aplicado, assinado. O valor deste PTM foi alterado.</t>
  </si>
  <si>
    <t>104-648-600000222</t>
  </si>
  <si>
    <t>104-54-600000111</t>
  </si>
  <si>
    <t>104-917-600000170</t>
  </si>
  <si>
    <t>104-917-600000168</t>
  </si>
  <si>
    <t xml:space="preserve">Todas as composições devem ser apresentadas posteriormente no momento da licitação;
 O município deverá apresentar posteriormente a comprovação de ISSQN cobrado;
</t>
  </si>
  <si>
    <t>104-917-600000169</t>
  </si>
  <si>
    <t>1-2369-19018</t>
  </si>
  <si>
    <t>1-2369-19017</t>
  </si>
  <si>
    <t>O Município deverá apresentar a composição dos itens do PTM/Os serviços constantes no orçamento analítico são compatíveis com a identificação do objeto, porém não é possível avaliar se serão suficientes para a conclusão da obra devido a não apresentação de projetos.</t>
  </si>
  <si>
    <t>1-2369-19020</t>
  </si>
  <si>
    <t>1-2369-19019</t>
  </si>
  <si>
    <t>1-2369-19021</t>
  </si>
  <si>
    <t>O valor do PTM Final foi alterado em relação ao PTM Inicial. Registro que no momento do Processo Licitatório o município deverá apresentar a estratificação da composição do BDI de 24,8% aplicado, assinado, considerando os percentuais máximos recomendados pelo CEAM. Não foi apresentada a composição para o item “Elaboração de Projetos”, este deverá ser apresentado no momento do Processo Licitatório.</t>
  </si>
  <si>
    <t>1-2067-12364</t>
  </si>
  <si>
    <t>1-2067-12365</t>
  </si>
  <si>
    <t>4-63-27374</t>
  </si>
  <si>
    <t>14.1</t>
  </si>
  <si>
    <t>4-63-27375</t>
  </si>
  <si>
    <t>Os serviços constantes no orçamento analítico são compatíveis com a identificação do objeto, porém não é possível avaliar se serão suficientes para a conclusão da obra devido a não apresentação de projetos./ O ISS do Município deverá ser comprovado.</t>
  </si>
  <si>
    <t>1-115-30735</t>
  </si>
  <si>
    <t>1-115-30738</t>
  </si>
  <si>
    <t>1-115-30739</t>
  </si>
  <si>
    <t>Será necessária a apresentação da composição do BDI assinada pelo proponente até o momento da formalização do processo licitatório</t>
  </si>
  <si>
    <t>1-2386-10340</t>
  </si>
  <si>
    <t>1-2388-20688</t>
  </si>
  <si>
    <t>Não foi apresentado o projeto.</t>
  </si>
  <si>
    <t>1-2388-20689</t>
  </si>
  <si>
    <t>Não foi apresentado o projeto./Apresentação da composição do preço unitário (itens: 3.4; 4.1; 4.2; 5.6; 5.7) através de três cotações.</t>
  </si>
  <si>
    <t>1-2388-20687</t>
  </si>
  <si>
    <t>1-2388-20690</t>
  </si>
  <si>
    <t>1-2564-16107</t>
  </si>
  <si>
    <t>1-2564-16105</t>
  </si>
  <si>
    <t>1-2564-16104</t>
  </si>
  <si>
    <t>1-2564-16106</t>
  </si>
  <si>
    <t>1-1108-18393</t>
  </si>
  <si>
    <t>1-1108-18391</t>
  </si>
  <si>
    <t>1-1108-18392</t>
  </si>
  <si>
    <t>Os serviços constantes no orçamento analítico são compatíveis com a identificação do objeto, porém não é possível avaliar se serão suficientes para a conclusão da obra.</t>
  </si>
  <si>
    <t>1-1108-18390</t>
  </si>
  <si>
    <t>1-2413-20690</t>
  </si>
  <si>
    <t>1-2413-20691</t>
  </si>
  <si>
    <t>1-2413-20693</t>
  </si>
  <si>
    <t>1-2413-20694</t>
  </si>
  <si>
    <t>1-2413-20695</t>
  </si>
  <si>
    <t>104-4739-600000049</t>
  </si>
  <si>
    <t>104-4739-600000052</t>
  </si>
  <si>
    <t>104-4739-600000045</t>
  </si>
  <si>
    <t>104-4739-600000050</t>
  </si>
  <si>
    <t>104-4739-600000048</t>
  </si>
  <si>
    <t>104-944-600000114</t>
  </si>
  <si>
    <t>A composição de BDI deve respeitar os valores presentes no MODELO DE COMPOSIÇÃO DE BDI DIFERENCIADO OBRAS RODOVIÁRIAS – INCLUSO CPRB, só podendo variar o valor do ISSQN, pois difere dependendo da cidade. Lembrando que o munícipio terá que comprovar o valor de ISSQN cobrado.</t>
  </si>
  <si>
    <t>1-2422-15495</t>
  </si>
  <si>
    <t>104-775-600000156</t>
  </si>
  <si>
    <t>104-775-600000154</t>
  </si>
  <si>
    <t>104-775-600000159</t>
  </si>
  <si>
    <t>104-775-600000162</t>
  </si>
  <si>
    <t>104-775-600000161</t>
  </si>
  <si>
    <t>1-1112-31340</t>
  </si>
  <si>
    <t>1-963-83036</t>
  </si>
  <si>
    <t>1-963-83034</t>
  </si>
  <si>
    <t>1-2467-11082</t>
  </si>
  <si>
    <t>Foi utilizada uma distância de aquisição de material betuminoso igual a 781km, sendo discriminado que a compra do mesmo será feita por Fortaleza CE. Também foi considerada as distâncias de aquisição dos agregados do CBUQ (distâncias jazidas – usina) de 84km, como também a distância de transporte comercial do CBUQ pronto para aplicação (distância usina-obra).</t>
  </si>
  <si>
    <t>1-2473-14481</t>
  </si>
  <si>
    <t xml:space="preserve">Os itens 2.3 – Despesas para mobilização e desmobilização e 2.4 – Administração de obra, foram analisados no que diz respeito a percentual a ser utilizado em relação ao valor do investimento, onde foi considerado valor máximo de 5% para Administração da Obra e de 1,5% para Mobilização e Desmobilização, conforme Acórdão TCU 2622/2013 e percentuais utilizados pelo setor de orçamento da CEHAB. </t>
  </si>
  <si>
    <t>1-1358-28528</t>
  </si>
  <si>
    <t>1-1358-28526</t>
  </si>
  <si>
    <t>1-1120-20863</t>
  </si>
  <si>
    <t>1-1120-20864</t>
  </si>
  <si>
    <t>Não foi informado o valor o ISS do município/Os serviços constantes no orçamento analítico são compatíveis com a identificação do objeto, porém não é possível avaliar se serão suficientes para a conclusão da obra devido a não apresentação de projetos.</t>
  </si>
  <si>
    <t>1-1754-13345</t>
  </si>
  <si>
    <t>104-50-600000151</t>
  </si>
  <si>
    <t>1-2527-13797</t>
  </si>
  <si>
    <t>1-2529-32885</t>
  </si>
  <si>
    <t>1-2529-32882</t>
  </si>
  <si>
    <t>1-2529-32883</t>
  </si>
  <si>
    <t>1-2529-32884</t>
  </si>
  <si>
    <t>1-2529-32888</t>
  </si>
  <si>
    <t>Registro que no momento do Processo Licitatório deverá apresentar a estratificação da composição do BDI de 24% aplicado e apresentação de mais  1 cotação referente ao item 7.2 do orçamento do PTM aprovadoc.</t>
  </si>
  <si>
    <t>1-2541-18917</t>
  </si>
  <si>
    <t>1-2541-18918</t>
  </si>
  <si>
    <t>Registro que no momento do Processo Licitatório deverá apresentar a estratificação da composição do BDI de 24% aplicado e do item 5.1 do orçamento do PTM</t>
  </si>
  <si>
    <t>1-2541-18921</t>
  </si>
  <si>
    <t>1-2541-18919</t>
  </si>
  <si>
    <t xml:space="preserve">Registro que no momento do Processo Licitatório deverá apresentar a estratificação da composição do BDI de 24% aplicado e a composição do item 5.1. </t>
  </si>
  <si>
    <t>1-2541-18920</t>
  </si>
  <si>
    <t>1-2559-12022</t>
  </si>
  <si>
    <t>Apesar de ter sido apresentada a composição do BDI de acordo com a resolução do CEAM, deve ser apresentada posteriormente alguma comprovação do ISSQN cobrado pelo município;</t>
  </si>
  <si>
    <t>1-2559-12021</t>
  </si>
  <si>
    <t>1-2413-20668</t>
  </si>
  <si>
    <t>1-2413-20667</t>
  </si>
  <si>
    <t>104-776-600000505</t>
  </si>
  <si>
    <t>104-776-600000504</t>
  </si>
  <si>
    <t>1-2564-16108</t>
  </si>
  <si>
    <t>1-2564-16111</t>
  </si>
  <si>
    <t>1-2564-16109</t>
  </si>
  <si>
    <t>1-2564-16110</t>
  </si>
  <si>
    <t>104-2548-600000127</t>
  </si>
  <si>
    <t>4-63-27494</t>
  </si>
  <si>
    <t>4-63-27378</t>
  </si>
  <si>
    <t>1-2739-22445</t>
  </si>
  <si>
    <t>1-2739-22446</t>
  </si>
  <si>
    <t>104-1038-600000248</t>
  </si>
  <si>
    <t>Não é possível avaliar por não ter sido fornecido o projeto básico./Os preços dos itens 4.2, 5.2, 6.2, 7.2, 8.2, está de acordo com a tabela EMLURB OUT/2013. Porém sua descrição está como CONSTRUCAO DE MEIO-FIO DE PEDRA GRANITICA, REJUNTADO COM ARGAMASSA DE CIMENTO E AREIA 1:2, quando deveria estar FORNECIMENTO E ASSENTAMENTO DE MEIO FIO DE PE DRA GRANITICA, REJUNTADO COM ARGAMASSA DE CIMENTO E AREIA 1 2.</t>
  </si>
  <si>
    <t>104-1038-600000246</t>
  </si>
  <si>
    <t>104-1038-600000247</t>
  </si>
  <si>
    <t>1-2371-24333</t>
  </si>
  <si>
    <t>104-3548-600010002</t>
  </si>
  <si>
    <t>104-3548-600010004</t>
  </si>
  <si>
    <t>104-3548-600010001</t>
  </si>
  <si>
    <t>104-3548-600010003</t>
  </si>
  <si>
    <t>1-582-32688</t>
  </si>
  <si>
    <t>1-582-32689</t>
  </si>
  <si>
    <t>104-1296-600003862</t>
  </si>
  <si>
    <t>104-1296-600003860</t>
  </si>
  <si>
    <t>104-1296-600003859</t>
  </si>
  <si>
    <t>104-1296-600003861</t>
  </si>
  <si>
    <t>A composição de BDI deve respeitar os valores presentes no MODELO DE COMPOSIÇÃO DE BDI DIFERENCIADO OBRAS RODOVIÁRIAS - INCLUSO CPRB, só podendo variar o valor do ISSQN, pois difere dependendo da cidade. Lembrando que o munícipio terá que comprovar o valor de ISSQN cobrado;/Os serviços constantes no orçamento analítico são compatíveis com a identificação do objeto, porém não é possível avaliar se serão suficientes para a conclusão da obra devido a não apresentação de projetos.</t>
  </si>
  <si>
    <t>1-1120-20865</t>
  </si>
  <si>
    <t>Os serviços apresentados no orçamento analítico são compatíveis com o objeto do PTM, porém como não foi apresentado projeto não é possível afirmar se os mesmos serão suficientes para a conclusão da obra</t>
  </si>
  <si>
    <t>1-537-22528</t>
  </si>
  <si>
    <t>1-537-22529</t>
  </si>
  <si>
    <t xml:space="preserve">Não foi apresentado projeto./No Plano de Trabalho não foi considerada a compra do material de Salvador –BA, que seria o local mais próximo do município de São Caetano (cerca de 694km), mas sim de Fortaleza CE (cerca de 751km). Dessa maneira no plano de trabalho foi considerada como distância de cálculo da aquisição dos materiais betuminoso o valor de 800km.
O Transporte dos agregados do CBUQ teve com distância de cálculo o valor de 100km, assim como a distância comercial de transporte do CBUQ.
</t>
  </si>
  <si>
    <t>1-4076-17689</t>
  </si>
  <si>
    <t>A especificação da meta não está descriminada como percentual, porém a CEHAB entende que essa revisão sendo feita depois não impactará na aprovação do PTM do Município.</t>
  </si>
  <si>
    <t>1-4076-17690</t>
  </si>
  <si>
    <t>Não foi apresentado o projeto</t>
  </si>
  <si>
    <t>1-4076-17691</t>
  </si>
  <si>
    <t>1-4076-17688</t>
  </si>
  <si>
    <t>1-2625-15080</t>
  </si>
  <si>
    <t>1-2625-15079</t>
  </si>
  <si>
    <t>1-4012-14910</t>
  </si>
  <si>
    <t>Os serviços constantes no orçamento analítico são compatíveis com a identificação do objeto, porém não é possível avaliar se serão suficientes para a conclusão da obra devido ao fato de que o projeto apresentado não foi objeto desta análise./ Será necessária apresentação de cotação de preço para o item 1.9.9.4 até o momento de formalização do processo licitatório.</t>
  </si>
  <si>
    <t>1-4012-14911</t>
  </si>
  <si>
    <t>1-710-29583</t>
  </si>
  <si>
    <t>1-710-29601</t>
  </si>
  <si>
    <t>1-981-201722</t>
  </si>
  <si>
    <t>104-1296-600003846</t>
  </si>
  <si>
    <t>104-1296-600000287</t>
  </si>
  <si>
    <t>Apresentar cotações</t>
  </si>
  <si>
    <t>104-876-600000219</t>
  </si>
  <si>
    <t>104-876-600000218</t>
  </si>
  <si>
    <t>Apresentação da composição do item 3.4, código: 2 S 04 901 02 SICRO DNIR SETEMBRO 2013 (DESONERADA), devidamente desonerada.</t>
  </si>
  <si>
    <t>1-2669-12377</t>
  </si>
  <si>
    <t>1-2669-12971</t>
  </si>
  <si>
    <t>1-246-34139</t>
  </si>
  <si>
    <t>Foram apresentadas apenas 2 (duas) cotações para o preço do item 1.1, mas de acordo com a lei das licitações são necessárias 3 (três) cotações e a menor delas deverá ser escolhida como o preço para o item. Então se faz necessário que seja apresentada a terceira cotação no momento da licitação.</t>
  </si>
  <si>
    <t>1-246-34147</t>
  </si>
  <si>
    <t>1-246-34146</t>
  </si>
  <si>
    <t>1-2683-12525</t>
  </si>
  <si>
    <t>104-777-600000027</t>
  </si>
  <si>
    <t>Resta apresentar a cotação do preço unitário do item referente ao reservatório de 10.000 l, entretanto o valor apresentado condiz com o valor de mercado, baseado numa pesquisa expedita realizada por esta gerência.</t>
  </si>
  <si>
    <t>104-777-600000048</t>
  </si>
  <si>
    <t>104-777-600000028</t>
  </si>
  <si>
    <t>104-2124-600000114</t>
  </si>
  <si>
    <t>104-2124-600000115</t>
  </si>
  <si>
    <t>104-2124-600000113</t>
  </si>
  <si>
    <t>1-2699-21177</t>
  </si>
  <si>
    <t>1-2699-21178</t>
  </si>
  <si>
    <t>1-2699-21179</t>
  </si>
  <si>
    <t>1-2699-21176</t>
  </si>
  <si>
    <t>104-1295-600000309</t>
  </si>
  <si>
    <t>104-1295-600000308</t>
  </si>
  <si>
    <t>104-1295-600000307</t>
  </si>
  <si>
    <t>O BDI apresentado pela prefeitura de Tabira, para as obras de pavimentação, é de 24%, com variação no item do ISS que é de 5%, percentual adotado por esta. Deste modo, os itens da Administração Central e do Lucro Bruto sofreram uma diminuição./Os serviços apresentados no orçamento analítico são compatíveis com o objeto do PTM, porém como não foi apresentado projeto não é possível afirmar se os mesmos serão suficientes para a conclusão da obra.</t>
  </si>
  <si>
    <t>1-2699-20207</t>
  </si>
  <si>
    <t>104-773-600000220</t>
  </si>
  <si>
    <t>1-2702-13401</t>
  </si>
  <si>
    <t>1-2702-13399</t>
  </si>
  <si>
    <t>1-2702-13400</t>
  </si>
  <si>
    <t>1-2702-13398</t>
  </si>
  <si>
    <t>1-2702-13397</t>
  </si>
  <si>
    <t>AP- 264</t>
  </si>
  <si>
    <t>104-2124-600000112</t>
  </si>
  <si>
    <t>1-1153-18483</t>
  </si>
  <si>
    <t>1-1153-18479</t>
  </si>
  <si>
    <t>1-1153-18481</t>
  </si>
  <si>
    <t>104-3547-600000037</t>
  </si>
  <si>
    <t>104-776-600000499</t>
  </si>
  <si>
    <t>Na composição do BDI não foi informado o valor de cada imposto. O ISS do município informado como 2% não foi comprovado</t>
  </si>
  <si>
    <t>1-446-38737</t>
  </si>
  <si>
    <t>104-2551-600000112</t>
  </si>
  <si>
    <t>1-2335-24135</t>
  </si>
  <si>
    <t>1-2737-21000</t>
  </si>
  <si>
    <t>1-2739-22545</t>
  </si>
  <si>
    <t>1-2739-22431</t>
  </si>
  <si>
    <t>1-2739-22432</t>
  </si>
  <si>
    <t>1-1162-13301</t>
  </si>
  <si>
    <t>1-1162-13300</t>
  </si>
  <si>
    <t>1-1162-13298</t>
  </si>
  <si>
    <t>1-3802-11450</t>
  </si>
  <si>
    <t>1-3802-11451</t>
  </si>
  <si>
    <t>1-3802-11452</t>
  </si>
  <si>
    <t>1-2125-13007</t>
  </si>
  <si>
    <t>1-2125-13005</t>
  </si>
  <si>
    <t>1-2125-13006</t>
  </si>
  <si>
    <t>104-776-600000500</t>
  </si>
  <si>
    <t>104-776-600000502</t>
  </si>
  <si>
    <t>104-1295-600000314</t>
  </si>
  <si>
    <t>104-1295-600000312</t>
  </si>
  <si>
    <t>104-1295-600000316</t>
  </si>
  <si>
    <t>104-1295-600000313</t>
  </si>
  <si>
    <t>Registro que no momento do Processo Licitatório deverá apresentar a estratificação da composição do BDI de 24% aplicado e apresentação das composições dos itens 9.2, 10.2, 11.2, 12.2, 14.2, 19.2, 20.2, 21.2 e 22.2.</t>
  </si>
  <si>
    <t>1-4077-12530</t>
  </si>
  <si>
    <t>1-1363-16282</t>
  </si>
  <si>
    <t>A composição do BDI deverá ser apresentada (de acordo com as recomendações do CEAM, admitindo-se variação apenas no percentual do ISS cobrado pelo município, o qual deverá ser comprovado), juntamente com o PTM./Não é possível avaliar por não ter apresentado projeto, bem como se os mesmos serviços serão suficientes</t>
  </si>
  <si>
    <t>1-1363-16283</t>
  </si>
  <si>
    <t>1-1363-16279</t>
  </si>
  <si>
    <t>1-1363-16280</t>
  </si>
  <si>
    <t>1-1363-16281</t>
  </si>
  <si>
    <t>104-626-600000258</t>
  </si>
  <si>
    <t>104-916-600000512</t>
  </si>
  <si>
    <t>104-916-600000511</t>
  </si>
  <si>
    <t>104-916-600000513</t>
  </si>
  <si>
    <t>2ª DOBRADA</t>
  </si>
  <si>
    <t>Banco de Dados - FEM 2014</t>
  </si>
  <si>
    <t>3ª DOBRADA</t>
  </si>
  <si>
    <t>4ª DOBRADA</t>
  </si>
  <si>
    <t xml:space="preserve">                   FEM 2014 - FUNDO ESTADUAL DE APOIO AO DESENVOLVIMENTO MUNICIPAL</t>
  </si>
  <si>
    <t>Número da OB</t>
  </si>
  <si>
    <t>Data da OB</t>
  </si>
  <si>
    <t>Tipo de OB</t>
  </si>
  <si>
    <t>Situação da OB</t>
  </si>
  <si>
    <t>Número da PD</t>
  </si>
  <si>
    <t>Número da RE-CTU</t>
  </si>
  <si>
    <t>Número do Empenho</t>
  </si>
  <si>
    <t>CNPJ</t>
  </si>
  <si>
    <t>Conta</t>
  </si>
  <si>
    <t>Credor-Município</t>
  </si>
  <si>
    <t>Valor Líquido da OB</t>
  </si>
  <si>
    <t>Parcela</t>
  </si>
  <si>
    <t>Observação da OB</t>
  </si>
  <si>
    <t>2014OB000365</t>
  </si>
  <si>
    <t>PAGA</t>
  </si>
  <si>
    <t>2014PD000382</t>
  </si>
  <si>
    <t>RE000044</t>
  </si>
  <si>
    <t>2014NE000178</t>
  </si>
  <si>
    <t>18.109.570/0001-80</t>
  </si>
  <si>
    <t>PREFEITURA MUNICIPAL DE ANGELIM</t>
  </si>
  <si>
    <t>1º Parcela</t>
  </si>
  <si>
    <t>Pagamento ref. a 1ª parcela do FEM 2, Pavimentação em paralelepipedos Graniticos.</t>
  </si>
  <si>
    <t>2014OB000367</t>
  </si>
  <si>
    <t>2014PD000384</t>
  </si>
  <si>
    <t>2014NE000179</t>
  </si>
  <si>
    <t>18.089.408/0001-47</t>
  </si>
  <si>
    <t>PREFEITURA MUNICIPAL DE ARACOIABA</t>
  </si>
  <si>
    <t>Pagamento ref. a 1ª parcela do FEM 2, Pavim,entação e o Calçamento de diversas Ruas com Paralelepipedos de Pedras graniticas.</t>
  </si>
  <si>
    <t>2014OB000368</t>
  </si>
  <si>
    <t>2014PD000385</t>
  </si>
  <si>
    <t>2014NE000180</t>
  </si>
  <si>
    <t>18.001.667/0001-74</t>
  </si>
  <si>
    <t>PREFEITURA MUNICIPAL DE ARARIPINA</t>
  </si>
  <si>
    <t>Pagamento ref. a 1ª parcela do FEM 2, Construção do Galpão para triagem de residuos sólidos domiciliares.</t>
  </si>
  <si>
    <t>2014OB000369</t>
  </si>
  <si>
    <t>2014PD000386</t>
  </si>
  <si>
    <t>Pagamento ref. a 1ª parcela do FEM 2, Pavimentação asfaltica em CBUQ em diversas ruas.</t>
  </si>
  <si>
    <t>2014OB000370</t>
  </si>
  <si>
    <t>2014PD000387</t>
  </si>
  <si>
    <t>2014NE000181</t>
  </si>
  <si>
    <t>17.915.189/0001-45</t>
  </si>
  <si>
    <t>PREFEITURA MUNICIPAL DE ARCOVERDE</t>
  </si>
  <si>
    <t>Pagamento ref. a 1ª parcela do FEM 2 , referente a reforma da Praça Kennedy</t>
  </si>
  <si>
    <t>2014OB000371</t>
  </si>
  <si>
    <t>2014PD000388</t>
  </si>
  <si>
    <t>2014NE000177</t>
  </si>
  <si>
    <t>18.044.310/0001-73</t>
  </si>
  <si>
    <t>PREFEITURA MUNICIPAL DE CALCADO</t>
  </si>
  <si>
    <t>PAGAMENTO P/VIABILIZAR REPASSE DE RECURSOS FEM II,CONFORME LEI Nº 15.335 DE 25/06/2014.REF. A 1ª PARCELA AO MUNICIPIO DE CALÇADO/PE.CONSTRUÇÃO DE PAVIMENTAÇÃO EM PARALELEPIPEDO EM GRANITICO NA SEDE DO MUNICIPIO.</t>
  </si>
  <si>
    <t>2014OB000372</t>
  </si>
  <si>
    <t>2014PD000389</t>
  </si>
  <si>
    <t>PAGAMENTO P/VIABILIZAR REPASSE DE RECURSOS FEM II,CONFORME LEI Nº 15.335 DE 25/06/2014.REF. A 1ª PARCELA AO MUNICIPIO DE CALÇADO/PE.CONSTRUÇÃO DE PAVIMENTAÇÃO EM PARALELEPIPEDO EM GRANITICO NO DISTRITO DE SANTA RITA.</t>
  </si>
  <si>
    <t>2014OB000373</t>
  </si>
  <si>
    <t>2014PD000390</t>
  </si>
  <si>
    <t>2014NE000185</t>
  </si>
  <si>
    <t>18.112.465/0001-08</t>
  </si>
  <si>
    <t>PREFEITURA MUNICIPAL DE BARRA DE GUABIRABA</t>
  </si>
  <si>
    <t>Pagamento ref. a 1ª parcela do FEM 2, pavimentação de ruas.</t>
  </si>
  <si>
    <t>2014OB000374</t>
  </si>
  <si>
    <t>2014PD000391</t>
  </si>
  <si>
    <t>2014NE000190</t>
  </si>
  <si>
    <t>17.976.090/0001-53</t>
  </si>
  <si>
    <t>PREFEITURA MUNICIPAL DE CALUMBI</t>
  </si>
  <si>
    <t>PAGAMENTO P/VIABILIZAR REPASSE DE RECURSOS FEM II,CONFORME LEI Nº 15.335 DE 25/06/2014.REF. A 1ª PARCELA AO MUNICIPIO DE CALUMBI/PE.CONSTRUÇÃO DE PAVIMENTAÇÃO EM PEDRA GRANITICA.</t>
  </si>
  <si>
    <t>2014OB000375</t>
  </si>
  <si>
    <t>2014PD000392</t>
  </si>
  <si>
    <t>PAGAMENTO P/VIABILIZAR REPASSE DE RECURSOS FEM II,CONFORME LEI Nº 15.335 DE 25/06/2014.REF. A 1ª PARCELA AO MUNICIPIO DE CALUMBI/PE.CONSTRUÇÃO DE PRAÇA PARA LAZER E EVENTOS.</t>
  </si>
  <si>
    <t>2014OB000376</t>
  </si>
  <si>
    <t>2014PD000393</t>
  </si>
  <si>
    <t>Pagamento ref. a 1ª parcela do FEM 2, Reforma e Ampliação da Unidade Mista Paulo Viana de Queiroz.</t>
  </si>
  <si>
    <t>2014OB000377</t>
  </si>
  <si>
    <t>2014PD000394</t>
  </si>
  <si>
    <t>2014NE000182</t>
  </si>
  <si>
    <t>18.000.791/0001-15</t>
  </si>
  <si>
    <t>PREFEITURA MUNICIPAL DE BARREIROS</t>
  </si>
  <si>
    <t>Pagamento ref. a 1ª parcela do FEM 2, capeamento asfáltico das ruas do Municipio</t>
  </si>
  <si>
    <t>2014OB000378</t>
  </si>
  <si>
    <t>2014PD000395</t>
  </si>
  <si>
    <t>Pagamento ref. a 1ª parcela do FEM 2, Pavimentação em paralelepipedos em diversas ruas do Municipio.</t>
  </si>
  <si>
    <t>2014OB000379</t>
  </si>
  <si>
    <t>2014PD000396</t>
  </si>
  <si>
    <t>2014NE000183</t>
  </si>
  <si>
    <t>17.959.163/0001-07</t>
  </si>
  <si>
    <t>PREFEITURA MUNICIPAL DE BELEM DE MARIA</t>
  </si>
  <si>
    <t>Pagamento ref. a 1ª parcela do FEM 2 Pavimentação em Paralelepipedos grniticos do acesso a batateira</t>
  </si>
  <si>
    <t>2014OB000380</t>
  </si>
  <si>
    <t>2014PD000397</t>
  </si>
  <si>
    <t>2014NE000191</t>
  </si>
  <si>
    <t>17.928.803/0001-03</t>
  </si>
  <si>
    <t>PREFEITURA MUNICIPAL DE CAMARAGIBE</t>
  </si>
  <si>
    <t>PAGAMENTO P/VIABILIZAR REPASSE DE RECURSOS FEM II,CONFORME LEI Nº 15.335 DE 25/06/2014.REF. A 1ª PARCELA AO MUNICIPIO DE CAMARAGIBE/PE.RECAPEAMENTO ASFÁLTICO EM DIVERSAS RUAS DO MUNICIPIO.</t>
  </si>
  <si>
    <t>2014OB000381</t>
  </si>
  <si>
    <t>2014PD000398</t>
  </si>
  <si>
    <t>Pagamento ref. a 1ª parcela do FEM 2, Reforma e ampliação do muro do cemitério do distrito de Batateira.</t>
  </si>
  <si>
    <t>2014OB000382</t>
  </si>
  <si>
    <t>2014PD000399</t>
  </si>
  <si>
    <t>Pagamento ref. a 1ª parcela do FEM 2, reforma e ampliação do muro do cemitério na sede do Municipio</t>
  </si>
  <si>
    <t>2014OB000384</t>
  </si>
  <si>
    <t>2014PD000401</t>
  </si>
  <si>
    <t>RE000045</t>
  </si>
  <si>
    <t>2014NE000186</t>
  </si>
  <si>
    <t>17.991.725/0001-91</t>
  </si>
  <si>
    <t>PREFEITURA MUNICIPAL DE BELO JARDIM</t>
  </si>
  <si>
    <t>Pagamento ref. a 1ª parcela do FEM 2, Requalificação da avenida Paulo Guerra</t>
  </si>
  <si>
    <t>2014OB000385</t>
  </si>
  <si>
    <t>2014PD000402</t>
  </si>
  <si>
    <t>Pagamento ref. a 1ª parcela do FEM 2, Capeamento asfáltico de diversass ruas</t>
  </si>
  <si>
    <t>2014OB000386</t>
  </si>
  <si>
    <t>2014PD000403</t>
  </si>
  <si>
    <t>Pavimentação em TSD de diversas ruas.</t>
  </si>
  <si>
    <t>2014OB000387</t>
  </si>
  <si>
    <t>2014PD000404</t>
  </si>
  <si>
    <t>Pavimentação de vias em Paralelepipedos Graniticos nos povoados Xucuru e Serra dos Ventos</t>
  </si>
  <si>
    <t>2014OB000388</t>
  </si>
  <si>
    <t>2014PD000405</t>
  </si>
  <si>
    <t>Pagamento ref. a 1ª parcela do FEM 2,Construção de Praça de alimentação e área de recreação.</t>
  </si>
  <si>
    <t>2014OB000389</t>
  </si>
  <si>
    <t>2014PD000406</t>
  </si>
  <si>
    <t>2014NE000187</t>
  </si>
  <si>
    <t>18.047.925/0001-53</t>
  </si>
  <si>
    <t>PREFEITURA MUNICIPAL DE BETANIA</t>
  </si>
  <si>
    <t>2014OB000390</t>
  </si>
  <si>
    <t>2014PD000407</t>
  </si>
  <si>
    <t>2014NE000188</t>
  </si>
  <si>
    <t>18.149.769/0001-31</t>
  </si>
  <si>
    <t>PREFEITURA MUNICIPAL DE BEZERROS</t>
  </si>
  <si>
    <t>Pagamento ref. a 1ª parcela do FEM 2, Pavimentação de diversas ruas</t>
  </si>
  <si>
    <t>2014OB000391</t>
  </si>
  <si>
    <t>2014PD000408</t>
  </si>
  <si>
    <t>2014NE000192</t>
  </si>
  <si>
    <t>17.895.102/0001-15</t>
  </si>
  <si>
    <t>PREFEITURA MUNICIPAL DE CAMOCIM DE SAO FELIX</t>
  </si>
  <si>
    <t>PAGAMENTO P/VIABILIZAR REPASSE DE RECURSOS FEM II,CONFORME LEI Nº 15.335 DE 25/06/2014.REF. A 1ª PARCELA AO MUNICIPIO DE CAMOCIM DE SÃO FÉLIX/PE.AMPLIAÇÃO DE SISTEMA DE ESGOTO SANITÁRIO.</t>
  </si>
  <si>
    <t>2014OB000392</t>
  </si>
  <si>
    <t>2014PD000409</t>
  </si>
  <si>
    <t>PAGAMENTO P/VIABILIZAR REPASSE DE RECURSOS FEM II,CONFORME LEI Nº 15.335 DE 25/06/2014.REF. A 1ª PARCELA AO MUNICIPIO DE CAMOCIM DE SÃO FÉLIX/PE.CONSTRUÇÃO DE UM PORTAL.</t>
  </si>
  <si>
    <t>2014OB000393</t>
  </si>
  <si>
    <t>2014PD000410</t>
  </si>
  <si>
    <t>Pagamento ref. a 1ª parcela do FEM 2, Construção do Terminal alternativo de transporte de Passageiros.</t>
  </si>
  <si>
    <t>2014OB000394</t>
  </si>
  <si>
    <t>2014PD000411</t>
  </si>
  <si>
    <t>PAGAMENTO P/VIABILIZAR REPASSE DE RECURSOS FEM II,CONFORME LEI Nº 15.335 DE 25/06/2014.REF. A 1ª PARCELA AO MUNICIPIO DE CAMOCIM DE SÃO FÉLIX/PE.REFORMA DA ACADEMIA DA CIDADE.</t>
  </si>
  <si>
    <t>2014OB000395</t>
  </si>
  <si>
    <t>2014PD000412</t>
  </si>
  <si>
    <t>PAGAMENTO P/VIABILIZAR REPASSE DE RECURSOS FEM II,CONFORME LEI Nº 15.335 DE 25/06/2014.REF. A 1ª PARCELA AO MUNICIPIO DE CAMOCIM DE SÃO FÉLIX/PE.REFORMA DA PREFEITURA</t>
  </si>
  <si>
    <t>2014OB000396</t>
  </si>
  <si>
    <t>2014PD000413</t>
  </si>
  <si>
    <t>2014NE000193</t>
  </si>
  <si>
    <t>18.054.252/0001-69</t>
  </si>
  <si>
    <t>PREFEITURA MUNICIPAL DE CAMUTANGA</t>
  </si>
  <si>
    <t>PAGAMENTO P/VIABILIZAR REPASSE DE RECURSOS FEM II,CONFORME LEI Nº 15.335 DE 25/06/2014.REF. A 1ª PARCELA AO MUNICIPIO DE CAMUTANGA/PE.PAVIMENTAÇÃO EM PARALELEPIPEDO GRANITICOS EM DIVERSAS RUAS.</t>
  </si>
  <si>
    <t>2014OB000398</t>
  </si>
  <si>
    <t>2014PD000415</t>
  </si>
  <si>
    <t>2014NE000195</t>
  </si>
  <si>
    <t>18.115.787/0001-00</t>
  </si>
  <si>
    <t>PREFEITURA MUNICIPAL DE CAPOEIRAS</t>
  </si>
  <si>
    <t>PAGAMENTO P/VIABILIZAR REPASSE DE RECURSOS FEM II,CONFORME LEI Nº 15.335 DE 25/06/2014.REF. A 1ª PARCELA AO MUNICIPIO DE CAPOEIRAS/PE.CONSTRUÇÃO DO CAMPO DE FUTEBOL.</t>
  </si>
  <si>
    <t>2014OB000399</t>
  </si>
  <si>
    <t>2014PD000416</t>
  </si>
  <si>
    <t>PAGAMENTO P/VIABILIZAR REPASSE DE RECURSOS FEM II,CONFORME LEI Nº 15.335 DE 25/06/2014.REF. A 1ª PARCELA AO MUNICIPIO DE CAPOEIRAS/PE.PAVIMENTAÇÃO DE DIVERSAS RUAS NA SEDE DO MUNICIPIO.</t>
  </si>
  <si>
    <t>2014OB000400</t>
  </si>
  <si>
    <t>2014PD000417</t>
  </si>
  <si>
    <t>2014NE000196</t>
  </si>
  <si>
    <t>17.928.313/0001-07</t>
  </si>
  <si>
    <t>PREFEITURA MUNICIPAL DE CARNAIBA</t>
  </si>
  <si>
    <t>PAGAMENTO P/VIABILIZAR REPASSE DE RECURSOS-FEM II,CONFORME LEI Nº 15.335 DE 25/06/2014.REF.A 1ª PARCELA AO MUNICIPIO DE CARNAÍBA/PE.PERFURAÇÃO DE POÇOS.</t>
  </si>
  <si>
    <t>2014OB000401</t>
  </si>
  <si>
    <t>2014PD000418</t>
  </si>
  <si>
    <t>PAGAMENTO P/VIABILIZAR REPASSE DE RECURSOS-FEM II,CONFORME LEI Nº 15.335 DE 25/06/2014.REF.A 1ª PARCELA AO MUNICIPIO DE CARNAÍBA/PE.CONSTRUÇÃO DE MINI PONTE E BUEIROS.</t>
  </si>
  <si>
    <t>2014OB000402</t>
  </si>
  <si>
    <t>2014PD000419</t>
  </si>
  <si>
    <t>PAGAMENTO P/VIABILIZAR REPASSE DE RECURSOS-FEM II,CONFORME LEI Nº 15.335 DE 25/06/2014.REF.A 1ª PARCELA AO MUNICIPIO DE CARNAÍBA/PE.CONSTRUÇÃO DE PAVIMENTAÇÃO EM PARALELEPIPEDO.</t>
  </si>
  <si>
    <t>2014OB000403</t>
  </si>
  <si>
    <t>2014PD000420</t>
  </si>
  <si>
    <t>2014NE000197</t>
  </si>
  <si>
    <t>17.931.246/0001-80</t>
  </si>
  <si>
    <t>PREFEITURA MUNICIPAL DE CARNAUBEIRA DA PENHA</t>
  </si>
  <si>
    <t>PAGAMENTO P/VIABILIZAR REPASSE DE RECURSOS-FEM II,CONFORME LEI Nº 15.335 DE 25/06/2014.REF.A 1ª PARCELA AO MUNICIPIO DE CARNAUBEIRA DA PENHA/PE.CONSTRUÇÃO DO PATIO DE EVENTOS DA CIDADE.</t>
  </si>
  <si>
    <t>2014OB000404</t>
  </si>
  <si>
    <t>2014PD000421</t>
  </si>
  <si>
    <t>RE000046</t>
  </si>
  <si>
    <t>PAGAMENTO P/VIABILIZAR REPASSE DE RECURSOS-FEM II,CONFORME LEI Nº 15.335 DE 25/06/2014.REF.A 1ª PARCELA AO MUNICIPIO DE CARNAUBEIRA DA PENHA/PE,ILUMINAÇÃO DO ACESSO PRINCIPAL DA CIDADE.</t>
  </si>
  <si>
    <t>2014OB000405</t>
  </si>
  <si>
    <t>2014PD000422</t>
  </si>
  <si>
    <t>2014NE000198</t>
  </si>
  <si>
    <t>18.002.440/0001-43</t>
  </si>
  <si>
    <t>PREFEITURA MUNICIPAL DE CARPINA</t>
  </si>
  <si>
    <t>PAGAMENTO P/VIABILIZAR REPASSE DE RECURSOS-FEM II,CONFORME LEI Nº 15.335 DE 25/06/2014.REF.A 1ª PARCELA AO MUNICIPIO DE CARPINA/PE.PAVIMENTAÇÃO EM PARALELEPIPEDO GRANITICOS EM DIVERSAS RUAS DO BAIRRO DO CENTRO.</t>
  </si>
  <si>
    <t>2014OB000406</t>
  </si>
  <si>
    <t>2014PD000423</t>
  </si>
  <si>
    <t>PAGAMENTO P/VIABILIZAR REPASSE DE RECURSOS-FEM II,CONFORME LEI Nº 15.335 DE 25/06/2014.REF.A 1ª PARCELA AO MUNICIPIO DE CARPINA/PE.PAVIMENTAÇÃO EM PARALELEPIPEDO GRANITICOS EM DIVERSAS RUAS DO BAIRRO DE JOÃO ALFREDO</t>
  </si>
  <si>
    <t>2014OB000407</t>
  </si>
  <si>
    <t>2014PD000424</t>
  </si>
  <si>
    <t>PAGAMENTO P/VIABILIZAR REPASSE DE RECURSOS-FEM II,CONFORME LEI Nº 15.335 DE 25/06/2014.REF.A 1ª PARCELA AO MUNICIPIO DE CARPINA/PE.PAVIMENTAÇÃO EM PARALELEPIPEDO GRANITICOS EM DIVERSAS RUAS DO BAIRRO TRÊS MARIA.</t>
  </si>
  <si>
    <t>2014OB000408</t>
  </si>
  <si>
    <t>2014PD000425</t>
  </si>
  <si>
    <t>PAGAMENTO P/VIABILIZAR REPASSE DE RECURSOS-FEM II,CONFORME LEI Nº 15.335 DE 25/06/2014.REF.A 1ª PARCELA AO MUNICIPIO DE CARPINA/PE.PAVIMENTAÇÃO EM PARALELEPIPEDO GRANITICOS EM DIVERSAS RUAS DO BAIRRO NOVO.</t>
  </si>
  <si>
    <t>2014OB000409</t>
  </si>
  <si>
    <t>2014PD000426</t>
  </si>
  <si>
    <t>2014NE000199</t>
  </si>
  <si>
    <t>18.121.643/0001-59</t>
  </si>
  <si>
    <t>PREFEITURA MUNICIPAL DE CARUARU</t>
  </si>
  <si>
    <t>PAGAMENTO P/VIABILIZAR REPASSE DE RECURSOS-FEM II,CONFORME LEI Nº 15.335 DE 25/06/2014.REF.A 1ª PARCELA AO MUNICIPIO DE CARUARU/PE.OBRAS PAVIMENTAÇÃO.</t>
  </si>
  <si>
    <t>2014OB000410</t>
  </si>
  <si>
    <t>2014PD000427</t>
  </si>
  <si>
    <t>2014NE000200</t>
  </si>
  <si>
    <t>17.914.796/0001-90</t>
  </si>
  <si>
    <t>PREFEITURA MUNICIPAL DE BOM CONSELHO</t>
  </si>
  <si>
    <t>PAGAMENTO P/VIABILIZAR REPASSE DE RECURSOS-FEM II,CONFORME LEI Nº 15.335 DE 25/06/2014.REF.A 1ª PARCELA AO MUNICIPIO DE BOM CONSELHO/PE.PAVIMENTAÇÃO EM PARALELEPIPEDOA EM RUAS DO MUNICIPIO.</t>
  </si>
  <si>
    <t>2014OB000411</t>
  </si>
  <si>
    <t>2014PD000428</t>
  </si>
  <si>
    <t>PAGAMENTO P/VIABILIZAR REPASSE DE RECURSOS-FEM II,CONFORME LEI Nº 15.335 DE 25/06/2014.REF.A 1ª PARCELA AO MUNICIPIO DE BOM CONSELHO/PE.CONSTRUÇÃO DE SISTEMA DE ABASTECIMENTO DE ÁGUA NO POVOADO DE LAGOA DE SÃO JOSÉ.</t>
  </si>
  <si>
    <t>2014OB000412</t>
  </si>
  <si>
    <t>2014PD000429</t>
  </si>
  <si>
    <t>2014NE000201</t>
  </si>
  <si>
    <t>17.984.228/0001-66</t>
  </si>
  <si>
    <t>PREFEITURA MUNICIPAL DE BOM JARDIM</t>
  </si>
  <si>
    <t>PAGAMENTO P/VIABILIZAR REPASSE DE RECURSOS-FEM II,CONFORME LEI Nº 15.335 DE 25/06/2014.REF.A 1ª PARCELA AO MUNICIPIO DE BOM JARDIM/PE.PAVIMENTAÇÃO EM PARALELEPIPEDOA EM RUAS DO MUNICIPIO.</t>
  </si>
  <si>
    <t>2014OB000413</t>
  </si>
  <si>
    <t>2014PD000430</t>
  </si>
  <si>
    <t>PAGAMENTO P/VIABILIZAR REPASSE DE RECURSOS-FEM II,CONFORME LEI Nº 15.335 DE 25/06/2014.REF.A 1ª PARCELA AO MUNICIPIO DE BOM JARDIM/PE.PAVIMENTAÇÃO,DRENAGEM,CONTENÇÃO E SINALIZAÇÃO DE DIVERSAS RUAS NO LOTEAMENTO PARANÁ.</t>
  </si>
  <si>
    <t>2014OB000414</t>
  </si>
  <si>
    <t>2014PD000431</t>
  </si>
  <si>
    <t>PAGAMENTO P/VIABILIZAR REPASSE DE RECURSOS-FEM II,CONFORME LEI Nº 15.335 DE 25/06/2014.REF.A 1ª PARCELA AO MUNICIPIO DE BOM JARDIM/PE.PAVIMENTAÇÃO ,DRENAGEM E SINALIZAÇÃO DA RUA JATOBÁ,RUA ROBERTO LEONARDO DE OLIVEIRA E RUAS CASTELO BRANCO 02,CASTELO BRANCO E 04 CASTELO BRANCO E 05 NO CENTRO.</t>
  </si>
  <si>
    <t>2014OB000415</t>
  </si>
  <si>
    <t>2014PD000432</t>
  </si>
  <si>
    <t>PAGAMENTO P/VIABILIZAR REPASSE DE RECURSOS-FEM II,CONFORME LEI Nº 15.335 DE 25/06/2014.REF.A 1ª PARCELA AO MUNICIPIO DE BOM JARDIM/PE.PAVIMENTAÇÃO ,DRENAGEM E SINALIZAÇÃO DE DIVERSAS RUAS NO LOTEAMENTO PARANÁ.(RUA DA VAQUEJA,LOCALIZADA NO DISTRITO DE UMARI).</t>
  </si>
  <si>
    <t>2014OB000416</t>
  </si>
  <si>
    <t>2014PD000433</t>
  </si>
  <si>
    <t>PAGAMENTO P/VIABILIZAR REPASSE DE RECURSOS-FEM II,CONFORME LEI Nº 15.335 DE 25/06/2014.REF.A 1ª PARCELA AO MUNICIPIO DE BOM JARDIM/PE.CONSTRUÇÃO DE 10(DEZ) POÇOS ARTERSIANOS EM DIVERSAS LOCALIDADES DA ZONA RURAL DO MUNICIPIO.</t>
  </si>
  <si>
    <t>2014OB000421</t>
  </si>
  <si>
    <t>2014PD000438</t>
  </si>
  <si>
    <t>2014NE000204</t>
  </si>
  <si>
    <t>17.995.998/0001-04</t>
  </si>
  <si>
    <t>104-1296-600000285</t>
  </si>
  <si>
    <t>PREFEITURA MUNICIPAL DE BREJINHO</t>
  </si>
  <si>
    <t>PAGAMENTO P/VIABILIZAR REPASSE DE RECURSOS-FEM II,CONFORME LEI Nº 15.335 DE 25/06/2014.REF.A 1ª PARCELA AO MUNICIPIO DE BREJINHO/PE.REFORMA DO ESTÁDIO MUNICIPAL.</t>
  </si>
  <si>
    <t>2014OB000422</t>
  </si>
  <si>
    <t>2014PD000439</t>
  </si>
  <si>
    <t>2014NE000214</t>
  </si>
  <si>
    <t>17.906.529/0001-71</t>
  </si>
  <si>
    <t>PREFEITURA MUNICIPAL DE CASINHAS</t>
  </si>
  <si>
    <t>Pagamento ref. ao repasse do recursos do FEM 2,para o Municipio, Pavimentação em paralelepipedos e sinalização em diversas ruas</t>
  </si>
  <si>
    <t>2014OB000423</t>
  </si>
  <si>
    <t>2014PD000440</t>
  </si>
  <si>
    <t>PAGAMENTO P/VIABILIZAR REPASSE DE RECURSOS-FEM II,CONFORME LEI Nº 15.335 DE 25/06/2014.REF.A 1ª PARCELA AO MUNICIPIO DE BREJINHO/PE.PAVIMENTAÇÃO DE VIAS PÚBLICAS NO MUNICIPIO.</t>
  </si>
  <si>
    <t>2014OB000424</t>
  </si>
  <si>
    <t>2014PD000441</t>
  </si>
  <si>
    <t>RE000047</t>
  </si>
  <si>
    <t>2014NE000205</t>
  </si>
  <si>
    <t>18.047.224/0001-14</t>
  </si>
  <si>
    <t>PREFEITURA MUNICIPAL DO BRJ MADRE DE DEUS</t>
  </si>
  <si>
    <t>PAGAMENTO P/VIABILIZAR REPASSE DE RECURSOS-FEM II,CONFORME LEI Nº 15.335 DE 25/06/2014.REF.A 1ª PARCELA AO MUNICIPIO DE BREJO DA MADRE DE DEUS/PE.CONSTRUÇÃO DE UNIDADE DE PRONTO ATENDIMENTO 24H(UPINHA)</t>
  </si>
  <si>
    <t>2014OB000425</t>
  </si>
  <si>
    <t>2014PD000442</t>
  </si>
  <si>
    <t>2014NE000206</t>
  </si>
  <si>
    <t>17.871.596/0001-06</t>
  </si>
  <si>
    <t>PREFEITURA MUNICIPAL DE BUENOS AIRES</t>
  </si>
  <si>
    <t>PAGAMENTO P/VIABILIZAR REPASSE DE RECURSOS-FEM II,CONFORME LEI Nº 15.335 DE 25/06/2014.REF.A 1ª PARCELA AO MUNICIPIO DE BUENOS AIRES/PE.PAVIMENTAÇÃO E DRENAGEM EM RUA DO BAIRRO SANTA ANA .</t>
  </si>
  <si>
    <t>2014OB000426</t>
  </si>
  <si>
    <t>2014PD000443</t>
  </si>
  <si>
    <t>PAGAMENTO P/VIABILIZAR REPASSE DE RECURSOS-FEM II,CONFORME LEI Nº 15.335 DE 25/06/2014.REF.A 1ª PARCELA AO MUNICIPIO DE BUENOS AIRES/PE.PAVIMENTAÇÃO E CALÇADA EM RUAS DO BAIRRO SANTO ANTONIO E BOA FÉ..</t>
  </si>
  <si>
    <t>2014OB000429</t>
  </si>
  <si>
    <t>2014PD000446</t>
  </si>
  <si>
    <t>2014NE000207</t>
  </si>
  <si>
    <t>18.017.257/0001-11</t>
  </si>
  <si>
    <t>PREFEITURA MUNICIPAL DE BUIQUE</t>
  </si>
  <si>
    <t>PAGAMENTO P/VIABILIZAR REPASSE DE RECURSOS-FEM II,CONFORME LEI Nº 15.335 DE 25/06/2014.REF.A 1ª PARCELA AO MUNICIPIO DE BUIQUE/PE.RECUPERAÇÃO E REFORMA DO PÁTIO DA FEIRA LIVRE.</t>
  </si>
  <si>
    <t>2014OB000430</t>
  </si>
  <si>
    <t>2014PD000447</t>
  </si>
  <si>
    <t>2014NE000216</t>
  </si>
  <si>
    <t>17.927.504/0001-54</t>
  </si>
  <si>
    <t>PREFEITURA MUNICIPAL DE CHA DE ALEGRIA</t>
  </si>
  <si>
    <t>Pagamento ref. ao repasse do recursos do FEM 2,para o Municipio Chã de Alegria, Pavimentação em Paralelepipedos Graniticos em diversas ruas.</t>
  </si>
  <si>
    <t>2014OB000431</t>
  </si>
  <si>
    <t>2014PD000448</t>
  </si>
  <si>
    <t>2014NE000210</t>
  </si>
  <si>
    <t>18.151.398/0001-22</t>
  </si>
  <si>
    <t>PREFEITURA MUNICIPAL DE CABO SANTO AGOSTINHO</t>
  </si>
  <si>
    <t>PAGAMENTO P/VIABILIZAR REPASSE DE RECURSOS-FEM II,CONFORME LEI Nº 15.335 DE 25/06/2014.REF.A 1ª PARCELA AO MUNICIPIO DE CABO DE SANTO AGOSTINHO/PE.RECUPERAÇÃO DAS INSTALAÇÕES FISICAS DAS FEIRAS DO MUNICIPIO.</t>
  </si>
  <si>
    <t>2014OB000432</t>
  </si>
  <si>
    <t>2014PD000449</t>
  </si>
  <si>
    <t>PAGAMENTO P/VIABILIZAR REPASSE DE RECURSOS-FEM II,CONFORME LEI Nº 15.335 DE 25/06/2014.REF.A 1ª PARCELA AO MUNICIPIO DE CABO DE SANTO AGOSTINHO/PE.PAVIMENTAÇÃO E DRENAGEM DA VIA DE ACESSO A COMUNIDADE DE CEPOVO.</t>
  </si>
  <si>
    <t>2014OB000433</t>
  </si>
  <si>
    <t>2014PD000450</t>
  </si>
  <si>
    <t>2014NE000217</t>
  </si>
  <si>
    <t>17.908.395/0001-28</t>
  </si>
  <si>
    <t>PREFEITURA MUNICIPAL DE CONDADO</t>
  </si>
  <si>
    <t>Pagamento ref. ao repasse do recursos do FEM 2,para o Municipio Condado, Pavimentação de ruas do municipio</t>
  </si>
  <si>
    <t>2014OB000434</t>
  </si>
  <si>
    <t>2014PD000451</t>
  </si>
  <si>
    <t>2014NE000208</t>
  </si>
  <si>
    <t>18.088.876/0001-05</t>
  </si>
  <si>
    <t>PREFEITURA MUNICIPAL DE CABROBO</t>
  </si>
  <si>
    <t>PAGAMENTO P/VIABILIZAR REPASSE DE RECURSOS-FEM II,CONFORME LEI Nº 15.335 DE 25/06/2014.REF.A 1ª PARCELA AO MUNICIPIO DE CABROBÓ/PE.CONSTRUÇÃO DE CALÇAMENTO EM VÁRIAS RUAS.</t>
  </si>
  <si>
    <t>2014OB000435</t>
  </si>
  <si>
    <t>2014PD000452</t>
  </si>
  <si>
    <t>PAGAMENTO P/VIABILIZAR REPASSE DE RECURSOS-FEM II,CONFORME LEI Nº 15.335 DE 25/06/2014.REF.A 1ª PARCELA AO MUNICIPIO DE CABROBÓ/PE.REFORMA DA PRAÇA DA AV.JOÃO PIRES DA SILVA</t>
  </si>
  <si>
    <t>2014OB000436</t>
  </si>
  <si>
    <t>2014PD000453</t>
  </si>
  <si>
    <t>2014NE000218</t>
  </si>
  <si>
    <t>18.035.591/0001-06</t>
  </si>
  <si>
    <t>PREFEITURA MUNICIPAL DE CORRENTES</t>
  </si>
  <si>
    <t>Pagamento ref. ao repasse do recursos do FEM 2,para o Municipio Pavimentação em paralelepipedos em diversas ruas.</t>
  </si>
  <si>
    <t>2014OB000437</t>
  </si>
  <si>
    <t>2014PD000454</t>
  </si>
  <si>
    <t>2014NE000209</t>
  </si>
  <si>
    <t>17.909.209/0001-75</t>
  </si>
  <si>
    <t>PREFEITURA MUNICIPAL DE CACHOEIRINHA</t>
  </si>
  <si>
    <t>PAGAMENTO P/VIABILIZAR REPASSE DE RECURSOS-FEM II,CONFORME LEI Nº 15.335 DE 25/06/2014.REF.A 1ª PARCELA AO MUNICIPIO DE CACHOEIRINHA/PE.PAVIMENTAÇÃO EM REVESTIMENTO ASFALTICO DE DIVERSAS RUAS.</t>
  </si>
  <si>
    <t>2014OB000438</t>
  </si>
  <si>
    <t>2014PD000455</t>
  </si>
  <si>
    <t>2014NE000220</t>
  </si>
  <si>
    <t>17.938.557/0001-70</t>
  </si>
  <si>
    <t>PREFEITURA MUNICIPAL DE CORTES</t>
  </si>
  <si>
    <t>Pagamento ref. ao repasse do recursos do FEM 2,para o Municipio Pavimentação em paralelepipedos em diversas ruas</t>
  </si>
  <si>
    <t>2014OB000439</t>
  </si>
  <si>
    <t>2014PD000456</t>
  </si>
  <si>
    <t>Pagamento ref. ao repasse do recursos do FEM 2,para o Municipio Cortês, Construção da praça da entrada da cidade e pavimentação do entorno.</t>
  </si>
  <si>
    <t>2014OB000440</t>
  </si>
  <si>
    <t>2014PD000457</t>
  </si>
  <si>
    <t>2014NE000221</t>
  </si>
  <si>
    <t>18.033.466/0001-59</t>
  </si>
  <si>
    <t>PREFEITURA MUNICIPAL DE CUMARU</t>
  </si>
  <si>
    <t>Pagamento ref. ao repasse do recursos do FEM 2,para o Municipio de Cumaru, Pavimentação em paralelepipedos.</t>
  </si>
  <si>
    <t>2014OB000441</t>
  </si>
  <si>
    <t>2014PD000458</t>
  </si>
  <si>
    <t>2014NE000222</t>
  </si>
  <si>
    <t>18.000.231/0001-60</t>
  </si>
  <si>
    <t>PREFEITURA MUNICIPAL DE CUPIRA</t>
  </si>
  <si>
    <t>Pagamento ref. ao repasse do recursos do FEM 2,para o Municipio , construção do mercado de carne no bairro Novo Horizonte.</t>
  </si>
  <si>
    <t>2014OB000442</t>
  </si>
  <si>
    <t>2014PD000459</t>
  </si>
  <si>
    <t>Pagamento ref. ao repasse do recursos do FEM 2,para o Municipio de Cupira, Adequação do Mercado Público Municipal para implantação do Mercado de Peixe.</t>
  </si>
  <si>
    <t>2014OB000443</t>
  </si>
  <si>
    <t>2014PD000460</t>
  </si>
  <si>
    <t>Pagamento ref. ao repasse do recursos do FEM 2,para o Municipio de Cupira, Contrução de Pavimentação em Paralelepipedos graniticos.</t>
  </si>
  <si>
    <t>2014OB000444</t>
  </si>
  <si>
    <t>2014PD000461</t>
  </si>
  <si>
    <t>RE000048</t>
  </si>
  <si>
    <t>Pagamento ref. ao repasse do recursos do FEM 2,para o Municipio de Cupira, construção de Praça no distrito de Gravatá- Açu</t>
  </si>
  <si>
    <t>2014OB000445</t>
  </si>
  <si>
    <t>2014PD000462</t>
  </si>
  <si>
    <t>2014NE000223</t>
  </si>
  <si>
    <t>18.401.510/0001-36</t>
  </si>
  <si>
    <t>PREFEITURA MUNICIPAL DE CUSTODIA</t>
  </si>
  <si>
    <t>Pagamento ref. ao repasse do recursos do FEM 2,para o Municipio Custódia, Implantação de uma bacia anaerobica no bairro de Redenção- Saneamento.</t>
  </si>
  <si>
    <t>2014OB000446</t>
  </si>
  <si>
    <t>2014PD000463</t>
  </si>
  <si>
    <t>2014NE000224</t>
  </si>
  <si>
    <t>18.001.839/0001-00</t>
  </si>
  <si>
    <t>PREFEITURA MUNICIPAL DE AFOGADOS DA INGAZEIRA</t>
  </si>
  <si>
    <t>PAGAMENTO P/VIABILIZAR REPASSE DE RECURSOS FEM II,CONFORME LEI Nº 15.335 DE 25/06/2014.REF.A 1ª PARCELA AO MUNICIPIO DE AFOGADOS DA INGAZEIRA/PE.INFRAESTRUTURA DE APOIO A COMERCIA LIZAÇÃO DE ANIMAIS NO MUNICIPIO.</t>
  </si>
  <si>
    <t>2014OB000447</t>
  </si>
  <si>
    <t>2014PD000464</t>
  </si>
  <si>
    <t>PAGAMENTO P/VIABILIZAR REPASSE DE RECURSOS FEM II,CONFORME LEI Nº 15.335 DE 25/06/2014.REF.A 1ª PARCELA AO MUNICIPIO DE AFOGADOS DA INGAZEIRA/PE.REFORMA E AMPLIAÇÃO DAS INSTALAÇÕES FISICAS DA ESCOLA MUNICIPAL DOMINGOS TEOTONIO.</t>
  </si>
  <si>
    <t>2014OB000448</t>
  </si>
  <si>
    <t>2014PD000465</t>
  </si>
  <si>
    <t>PAGAMENTO P/VIABILIZAR REPASSE DE RECURSOS FEM II,CONFORME LEI Nº 15.335 DE 25/06/2014.REF.A 1ª PARCELA AO MUNICIPIO DE AFOGADOS DA INGAZEIRA/PE.PROJETO ARQUITETONICO DO SETOR DE GASTRONOMIA DO MERCADO PÚBLICO.</t>
  </si>
  <si>
    <t>2014OB000449</t>
  </si>
  <si>
    <t>2014PD000466</t>
  </si>
  <si>
    <t>PAGAMENTO P/VIABILIZAR REPASSE DE RECURSOS FEM II,CONFORME LEI Nº 15.335 DE 25/06/2014.REF.A 1ª PARCELA AO MUNICIPIO DE AFOGADOS DA INGAZEIRA/PE.CONSTRUÇÃO DE PAVIMENTO EM PARALELEPIPEDO GRANITICOS.</t>
  </si>
  <si>
    <t>2014OB000450</t>
  </si>
  <si>
    <t>2014PD000467</t>
  </si>
  <si>
    <t>2014NE000225</t>
  </si>
  <si>
    <t>18.063.262/0001-60</t>
  </si>
  <si>
    <t>PREFEITURA MUNICIPAL DE AFRANIO</t>
  </si>
  <si>
    <t>PAGAMENTO P/VIABILIZAR REPASSE DE RECURSOS FEM II,CONFORME LEI Nº 15.335 DE 25/06/2014.REF.A 1ª PARCELA AO MUNICIPIO DE AFRANIO/PE.PAVIMENTAÇÃO DE RUAS NA SEDE.</t>
  </si>
  <si>
    <t>2014OB000451</t>
  </si>
  <si>
    <t>2014PD000468</t>
  </si>
  <si>
    <t>2014NE000226</t>
  </si>
  <si>
    <t>18.003.049/0001-63</t>
  </si>
  <si>
    <t>PREFEITURA MUNICIPAL DE AGRESTINA</t>
  </si>
  <si>
    <t>PAGAMENTO P/VIABILIZAR REPASSE DE RECURSOS FEM II,CONFORME LEI Nº 15.335 DE 25/06 2014.REF. A 1ª PARCELA.AO MUNICIPIO DE AGRESTINA/PE.CONSTRUÇÃO DE SALA DE ARQUIVO E SETOR DE COMPRAS NO PRÉDIO DA PREFEITURA.</t>
  </si>
  <si>
    <t>2014OB000452</t>
  </si>
  <si>
    <t>2014PD000469</t>
  </si>
  <si>
    <t>PAGAMENTO P/VIABILIZAR REPASSE DE RECURSOS FEM II,CONFORME LEI Nº 15.335 DE 25/06 2014.REF. A 1ª PARCELA.AO MUNICIPIO DE AGRESTINA/PE.REQUALIFICAÇÃO DA QUADRA POLIESPORTIVA IZIDIO MARQUES GALVÃO.</t>
  </si>
  <si>
    <t>2014OB000453</t>
  </si>
  <si>
    <t>2014PD000470</t>
  </si>
  <si>
    <t>PAGAMENTO P/VIABILIZAR REPASSE DE RECURSOS FEM II,CONFORME LEI Nº 15.335 DE 25/06 2014.REF. A 1ª PARCELA.AO MUNICIPIO DE AGRESTINA/PE.PAVIMENTAÇÃO EM PARALELEPIPEDO GRANITICOS.</t>
  </si>
  <si>
    <t>2014OB000457</t>
  </si>
  <si>
    <t>2014PD000474</t>
  </si>
  <si>
    <t>2014NE000228</t>
  </si>
  <si>
    <t>17.928.619/0001-63</t>
  </si>
  <si>
    <t>PREFEITURA MUNICIPAL AGUAS BELAS</t>
  </si>
  <si>
    <t>PAGAMENTO P/VIABILIZAR REPASSE DE RECURSOS FEM II,CONFORME LEI Nº 15.335 DE 25/06 2014.REF. A 1ª PARCELA.AO MUNICIPIO DE AGUAS BELAS/PE.CONSTRUÇÃO DA 2ª ETAPA DA ALAMEDA DE ENTRADA DA CIDADE.</t>
  </si>
  <si>
    <t>2014OB000458</t>
  </si>
  <si>
    <t>2014PD000475</t>
  </si>
  <si>
    <t>2014NE000229</t>
  </si>
  <si>
    <t>17.903.276/0001-82</t>
  </si>
  <si>
    <t>PREFEITURA MUNICIPAL DE ALAGOINHA</t>
  </si>
  <si>
    <t>PAGAMENTO P/VIABILIZAR REPASSE DE RECURSOS FEM II,CONFORME LEI Nº 15.335 DE 25/06 2014.REF. A 1ª PARCELA.AO MUNICIPIO DE AGUA PRETA/PE.SISTEMA DE ILUMINAÇÃO PÚBLICA EM TRAVESSIA URBANA. .</t>
  </si>
  <si>
    <t>2014OB000459</t>
  </si>
  <si>
    <t>2014PD000476</t>
  </si>
  <si>
    <t>PAGAMENTO P/VIABILIZAR REPASSE DE RECURSOS FEM II,CONFORME LEI Nº 15.335 DE 25/06 2014.REF. A 1ª PARCELA.AO MUNICIPIO DE ALAGOINHA/PE.PAVIMENTAÇÃO DE TRECHOI DA COHAB.</t>
  </si>
  <si>
    <t>2014OB000460</t>
  </si>
  <si>
    <t>2014PD000477</t>
  </si>
  <si>
    <t>PAGAMENTO P/VIABILIZAR REPASSE DE RECURSOS FEM II,CONFORME LEI Nº 15.335 DE 25/06 2014.REF. A 1ª PARCELA.AO MUNICIPIO DE ALAGOINHA/PE.PAVIMENTAÇÃO DE TRECHO DA RUA PROFESSOR JOSÉ PEREIRA DE MELO.</t>
  </si>
  <si>
    <t>2014OB000461</t>
  </si>
  <si>
    <t>2014PD000478</t>
  </si>
  <si>
    <t>PAGAMENTO P/VIABILIZAR REPASSE DE RECURSOS FEM II,CONFORME LEI Nº 15.335 DE 25/06 2014.REF. A 1ª PARCELA.AO MUNICIPIO DE ALAGOINHA/PE.CONSTRUÇÃO DA PRAÇA PROF.JOSÉ PEREIRA DE MELO.</t>
  </si>
  <si>
    <t>2014OB000462</t>
  </si>
  <si>
    <t>2014PD000479</t>
  </si>
  <si>
    <t>2014NE000230</t>
  </si>
  <si>
    <t>17.991.471/0001-01</t>
  </si>
  <si>
    <t>PREFEITURA MUNICIPAL DE ALIANCA</t>
  </si>
  <si>
    <t>PAGAMENTO P/VIABILIZAR REPASSE DE RECURSOS FEM II,CONFORME LEI Nº 15.335 DE 25/06 2014.REF. A 1ª PARCELA.AO MUNICIPIO DE ALIANÇA/PE.MANUTENÇÃO E PINTURA DE MODULOS PÚBLICOS.</t>
  </si>
  <si>
    <t>2014OB000463</t>
  </si>
  <si>
    <t>2014PD000480</t>
  </si>
  <si>
    <t>PAGAMENTO P/VIABILIZAR REPASSE DE RECURSOS FEM II,CONFORME LEI Nº 15.335 DE 25/06 2014.REF. A 1ª PARCELA.AO MUNICIPIO DE ALIANÇA/PE.IMPLANTAÇÃO DE SINALIZAÇÃO DE TRANSITO NO CENTRO.</t>
  </si>
  <si>
    <t>2014OB000464</t>
  </si>
  <si>
    <t>2014PD000481</t>
  </si>
  <si>
    <t>RE000049</t>
  </si>
  <si>
    <t>PAGAMENTO P/VIABILIZAR REPASSE DE RECURSOS FEM II,CONFORME LEI Nº 15.335 DE 25/06 2014.REF. A 1ª PARCELA.AO MUNICIPIO DE ALIANÇA/PE.PAVIMENTAÇÃO E DRENAGEM EM DIVERSAS RUAS DO MUNICIPIO.</t>
  </si>
  <si>
    <t>2014OB000465</t>
  </si>
  <si>
    <t>2014PD000482</t>
  </si>
  <si>
    <t>2014NE000231</t>
  </si>
  <si>
    <t>18.042.397/0001-40</t>
  </si>
  <si>
    <t>PREFEITURA MUNICIPAL DE ALTINHO</t>
  </si>
  <si>
    <t>PAGAMENTO P/VIABILIZAR REPASSE DE RECURSOS FEM II,CONFORME LEI Nº 15.335 DE 25/06 2014.REF. A 1ª PARCELA.AO MUNICIPIO DE ALTINHO/PE.PAVIMENTAÇÃO EM PARALELEPIPEDO EM DIVERSAS RUAS NO MUNICIPIO.</t>
  </si>
  <si>
    <t>2014OB000466</t>
  </si>
  <si>
    <t>2014PD000483</t>
  </si>
  <si>
    <t>PAGAMENTO P/VIABILIZAR REPASSE DE RECURSOS FEM II,CONFORME LEI Nº 15.335 DE 25/06 2014.REF. A 1ª PARCELA.AO MUNICIPIO DE ALTINHO/PE.IMPLANTAÇÃO E RECAPEAMENTO ASFALTICO EM DIVERSAS RUAS.</t>
  </si>
  <si>
    <t>2014OB000467</t>
  </si>
  <si>
    <t>2014PD000484</t>
  </si>
  <si>
    <t>PAGAMENTO P/VIABILIZAR REPASSE DE RECURSOS FEM II,CONFORME LEI Nº 15.335 DE 25/06 2014.REF. A 1ª PARCELA.AO MUNICIPIO DE ALTINHO/PE.REFORMA E REVITALIZAÇÃO DA PRAÇA DR.JOSÉ FERREIRA DE LIMA..</t>
  </si>
  <si>
    <t>2014OB000468</t>
  </si>
  <si>
    <t>2014PD000485</t>
  </si>
  <si>
    <t>2014NE000232</t>
  </si>
  <si>
    <t>17.876.990/0001-29</t>
  </si>
  <si>
    <t>PREFEITURA MUNICIPAL DE AMARAJI</t>
  </si>
  <si>
    <t>PAGAMENTO P/VIABILIZAR REPASSE DE RECURSOS FEM II,CONFORME LEI Nº 15.335 DE 25/06 2014.REF. A 1ª PARCELA.AO MUNICIPIO DE AMARAJI/PE.CONSTRUÇÃO DA PRAÇA DO FLAMBOYANTE E DA PRAÇA DO LOTEAMENTO ALICE BATISTA.</t>
  </si>
  <si>
    <t>2014OB000469</t>
  </si>
  <si>
    <t>2014PD000486</t>
  </si>
  <si>
    <t>PAGAMENTO P/VIABILIZAR REPASSE DE RECURSOS FEM II,CONFORME LEI Nº 15.335 DE 25/06 2014.REF. A 1ª PARCELA.AO MUNICIPIO DE AMARAJI/PE.CONSTRUÇÃO DO GRADIL DE FECHAMENTO DO PARQUE DO BANANAL.</t>
  </si>
  <si>
    <t>2014OB000470</t>
  </si>
  <si>
    <t>2014PD000487</t>
  </si>
  <si>
    <t>PAGAMENTO P/VIABILIZAR REPASSE DE RECURSOS FEM II,CONFORME LEI Nº 15.335 DE 25/06 2014.REF. A 1ª PARCELA.AO MUNICIPIO DE AMARAJI/PE.CONSTRUÇÃO DO MURO DA GARAGEM MUNICIPAL</t>
  </si>
  <si>
    <t>2014OB000471</t>
  </si>
  <si>
    <t>2014PD000488</t>
  </si>
  <si>
    <t>PAGAMENTO P/VIABILIZAR REPASSE DE RECURSOS FEM II,CONFORME LEI Nº 15.335 DE 25/06 2014.REF. A 1ª PARCELA.AO MUNICIPIO DE AMARAJI/PE.PAVIMENTAÇÃO EM PARALELEPIPEDO GRANITICOS EM DIVERSAS RUAS</t>
  </si>
  <si>
    <t>2014OB000472</t>
  </si>
  <si>
    <t>2014PD000489</t>
  </si>
  <si>
    <t>2014NE000233</t>
  </si>
  <si>
    <t>19.891.112/0001-08</t>
  </si>
  <si>
    <t>PREFEITURA MUNICIPAL DE CHA GRANDE</t>
  </si>
  <si>
    <t>2014OB000473</t>
  </si>
  <si>
    <t>2014PD000490</t>
  </si>
  <si>
    <t>Pagamento ref. ao repasse de recursos do FEM 2, municipio de Chã Grande, ref. Construção de muros fr vontenção de encostas.</t>
  </si>
  <si>
    <t>2014OB000474</t>
  </si>
  <si>
    <t>2014PD000491</t>
  </si>
  <si>
    <t>Pagamento ref. ao repasse de recursos do FEM 2, municipio de Chã Grande, ref. Pavimentação de diversas ruas.</t>
  </si>
  <si>
    <t>2014OB000475</t>
  </si>
  <si>
    <t>2014PD000492</t>
  </si>
  <si>
    <t>Pagamento ref. ao repasse de recursos do FEM 2, municipio Chã Grande , Construção da Praça Manoel Gomes.</t>
  </si>
  <si>
    <t>2014OB000476</t>
  </si>
  <si>
    <t>2014PD000493</t>
  </si>
  <si>
    <t>RE000050</t>
  </si>
  <si>
    <t>2014NE000242</t>
  </si>
  <si>
    <t>18.019.159/0001-13</t>
  </si>
  <si>
    <t>PREFEITURA MUNICIPAL DE PRIMAVERA</t>
  </si>
  <si>
    <t>PAGAMENTO P/VIABILIZAR REPASSE DE RECURSOS FEM II,CONFORME LEI Nº 15.335 DE 25/06/2014. REF. A 1ª PARCELA AO MUNICIPIO DE PRIMAVERA/PE.REQUALIFICAÇÃO DO CALÇADÃO DE CARACITUBA.</t>
  </si>
  <si>
    <t>2014OB000477</t>
  </si>
  <si>
    <t>2014PD000495</t>
  </si>
  <si>
    <t>PAGAMENTO P/VIABILIZAR REPASSE DE RECURSOS FEM II,CONFORME LEI Nº 15.335 DE 25/06/2014. REF. A 1ª PARCELA AO MUNICIPIO DE PRIMAVERA/PE.PAVIMENTAÇÃO EM PARALELEPIPEDO GRANITICOS EM DIVERSAS BAIRROS.</t>
  </si>
  <si>
    <t>2014OB000480</t>
  </si>
  <si>
    <t>2014PD000498</t>
  </si>
  <si>
    <t>2014NE000244</t>
  </si>
  <si>
    <t>17.903.636/0001-46</t>
  </si>
  <si>
    <t>PREFEITURA MUNICIPAL DE QUIXABA</t>
  </si>
  <si>
    <t>PAGAMENTO P/VIABILIZAR REPASSE DE RECURSOS FEM II,CONFORME LEI Nº 15.335 DE 25/06/2014. REF. A 1ª PARCELA AO MUNICIPIO DE QUIXABA/PE.PAVIMENTAÇÃO EM PARALELEPIPEDO.</t>
  </si>
  <si>
    <t>2014OB000482</t>
  </si>
  <si>
    <t>2014PD000500</t>
  </si>
  <si>
    <t>2014NE000257</t>
  </si>
  <si>
    <t>18.016.257/0001-05</t>
  </si>
  <si>
    <t>PREFEITURA MUNICIPAL DE INAJA</t>
  </si>
  <si>
    <t>PAGAMENTO REFERENTE A 1ª PARCELA DO REPASSE DE RECUSOS FEM II,AO MUNICIPIO DE INAJÁ CONFORME LEI Nº 15.335 DE 25/06/2014.</t>
  </si>
  <si>
    <t>2014OB000483</t>
  </si>
  <si>
    <t>2014PD000501</t>
  </si>
  <si>
    <t>2014NE000261</t>
  </si>
  <si>
    <t>17.903.580/0001-20</t>
  </si>
  <si>
    <t>PREFEITURA MUNICIPAL DE INGAZEIRA</t>
  </si>
  <si>
    <t>PAGAMENTO REFERENTE A 1ª PARCELA DO REPASSE DE RECURSOS FEM II,AO MUNICIPIO DE AGOGADOS DA INGAZEIRA CONFORME LEI Nº 15.335 DE 25/06/2014.</t>
  </si>
  <si>
    <t>2014OB000484</t>
  </si>
  <si>
    <t>2014PD000502</t>
  </si>
  <si>
    <t>2014NE000263</t>
  </si>
  <si>
    <t>18.105.553/0001-74</t>
  </si>
  <si>
    <t>PREFEITURA MUNICIPAL DE IPOJUCA</t>
  </si>
  <si>
    <t>PAGAMENTO REFERENTE A 1ª PARCELA DO REPASSE DE RECURSOS FEM II,AO MUNICIPIO DE IPOJUCA, CONFORME LEI Nº 15.335 DE 25/06/2014.</t>
  </si>
  <si>
    <t>2014OB000485</t>
  </si>
  <si>
    <t>2014PD000503</t>
  </si>
  <si>
    <t>2014NE000272</t>
  </si>
  <si>
    <t>18.011.506/0001-61</t>
  </si>
  <si>
    <t>PREFEITURA MUNICIPAL DE IPUBI</t>
  </si>
  <si>
    <t>PAGAMENTO REFERENTE A 1ª PARCELA DO REPASSE DE RECURSOS FEM II,AO MUNICIPIO DE IPUBI, CONFORME LEI Nº 15.335 DE 25/06/2014.</t>
  </si>
  <si>
    <t>2014OB000486</t>
  </si>
  <si>
    <t>2014PD000504</t>
  </si>
  <si>
    <t>PAGAMENTO REFERENTE A 1ª PARCELA DO REPASSE DE RECURSOS FEM II,AO MUNICIPIO DE IPUBI, PARA CONSTRUÇÃO DO MATATOURO PUBLICO,CONFORME LEI Nº 15.335 DE 25/06/2014.</t>
  </si>
  <si>
    <t>2014OB000487</t>
  </si>
  <si>
    <t>2014PD000505</t>
  </si>
  <si>
    <t>PAGAMENTO REFERENTE A 1ª PARCELA DO REPASSE DE RECURSOS FEM II,AO MUNICIPIO DE IPUBI, CONFORME LEI Nº 15.335 DE 25/06/2014,CONSTRUÇÃO DE ESCADARIA.</t>
  </si>
  <si>
    <t>2014OB000488</t>
  </si>
  <si>
    <t>2014PD000506</t>
  </si>
  <si>
    <t>PAGAMENTO REFERENTE A 1ª PARCELA DO REPASSE DE RECURSOS FEM II,AO MUNICIPIO DE INGAZEIRA, CONFORME LEI Nº 15.335 DE 25/06/2014.</t>
  </si>
  <si>
    <t>2014OB000489</t>
  </si>
  <si>
    <t>2014PD000507</t>
  </si>
  <si>
    <t>2014OB000490</t>
  </si>
  <si>
    <t>2014PD000508</t>
  </si>
  <si>
    <t>2014OB000493</t>
  </si>
  <si>
    <t>2014PD000511</t>
  </si>
  <si>
    <t>2014NE000235</t>
  </si>
  <si>
    <t>17.914.125/0001-20</t>
  </si>
  <si>
    <t>PREFEITURA MUNICIPAL DE DORMENTES</t>
  </si>
  <si>
    <t>PAGAMENTO DO REPASSE DE RECURSOS DO FEM II, PARA O MUNICIPIO DE DORMENTE/PE, REFERENTE PAVIMENTAÇÃO ASFALTICA EM DIVERSAS RUAS.</t>
  </si>
  <si>
    <t>2014OB000494</t>
  </si>
  <si>
    <t>2014PD000512</t>
  </si>
  <si>
    <t>2014NE000236</t>
  </si>
  <si>
    <t>18.079.441/0001-96</t>
  </si>
  <si>
    <t>PREFEITURA MUNICIPAL DE ESCADA</t>
  </si>
  <si>
    <t>PAGAMENTO DO REPASSE DE RECURSOS DO FEM II, PARA O MUNICIPIO DE ESCADA/PE, REFERENTE REQUALIFICAÇÃO CENTRO COMERCIAL ATALAIA.</t>
  </si>
  <si>
    <t>2014OB000495</t>
  </si>
  <si>
    <t>2014PD000513</t>
  </si>
  <si>
    <t>PAGAMENTO DO REPASSE DE RECURSOS DO FEM II, PARA O MUNICIPIO DE ESCADA/PE, REFERENTE MUROS DE ARRIMO E ESCADARIAS.</t>
  </si>
  <si>
    <t>2014OB000496</t>
  </si>
  <si>
    <t>2014PD000514</t>
  </si>
  <si>
    <t>RE000051</t>
  </si>
  <si>
    <t>PAGAMENTO DO REPASSE DE RECURSOS DO FEM II, PARA O MUNICIPIO DE ESCADA/PE, REFERENTE PAVIMENTAÇÃO, URBANIZAÇÃO E DRENAGEM DE 10 (DEZ) RUAS.</t>
  </si>
  <si>
    <t>2014OB000497</t>
  </si>
  <si>
    <t>2014PD000515</t>
  </si>
  <si>
    <t>PAGAMENTO DO REPASSE DE RECURSOS DO FEM II, PARA O MUNICIPIO DE ESCADA/PE, REFERENTE REQUALIFICAÇÃO DE PRAÇAS.</t>
  </si>
  <si>
    <t>2014OB000498</t>
  </si>
  <si>
    <t>2014PD000516</t>
  </si>
  <si>
    <t>2014NE000237</t>
  </si>
  <si>
    <t>18.156.310/0001-65</t>
  </si>
  <si>
    <t>PREFEITURA MUNICIPAL DE EXU</t>
  </si>
  <si>
    <t>PAGAMENTO DO REPASSE DE RECURSOS DO FEM II, PARA O MUNICIPIO DE EXU/PE, REFERENTE PAVIMENTAÇÃO EM PARALELEPIPEDO GRANITICO.</t>
  </si>
  <si>
    <t>2014OB000499</t>
  </si>
  <si>
    <t>2014PD000517</t>
  </si>
  <si>
    <t>PAGAMENTO DO REPASSE DE RECURSOS DO FEM II, PARA O MUNICIPIO DE EXU/PE, REFERENTE REFORÇO DO CENTRO POLIESPORTIVO.</t>
  </si>
  <si>
    <t>2014OB000500</t>
  </si>
  <si>
    <t>2014PD000518</t>
  </si>
  <si>
    <t>2014NE000238</t>
  </si>
  <si>
    <t>17.893.100/0001-97</t>
  </si>
  <si>
    <t>PREFEITURA MUNICIPAL DE FEIRA NOVA</t>
  </si>
  <si>
    <t>PAGAMENTO DO REPASSE DE RECURSOS DO FEM II, PARA O MUNICIPIO DE FEIRA NOVA/PE, REFERENTE REVITALIZAÇÃO DO TREVO DA ENTRADA DA CIDADE.</t>
  </si>
  <si>
    <t>2014OB000502</t>
  </si>
  <si>
    <t>2014PD000520</t>
  </si>
  <si>
    <t>2014NE000246</t>
  </si>
  <si>
    <t>17.915.895/0001-97</t>
  </si>
  <si>
    <t>PREFEITURA MUNICIPAL DE LAGOA DO ITAENGA</t>
  </si>
  <si>
    <t>PAGAMENTO REF. A 1ª PARCELA DO REPASSE DOS RECURSOS FEM II,MUNICIPIO LAGOA ITAENGA, PAVIMENTAÇÃO MURO DE CONTENÇÃO E ESCADARIA URBANA EM ITAENGA ( VILA CAIXA), CENTRO E SALINA</t>
  </si>
  <si>
    <t>2014OB000503</t>
  </si>
  <si>
    <t>2014PD000521</t>
  </si>
  <si>
    <t>PAGAMENTO DO REPASSE DE RECURSOS DO FEM II, PARA O MUNICIPIO DE FEIRA NOVA/PE, REFERENTE CONSTRUÇÃO DO PATIO DE EVENTOS NO MUNICIPIO DE FEIRA NOVA.</t>
  </si>
  <si>
    <t>2014OB000504</t>
  </si>
  <si>
    <t>2014PD000522</t>
  </si>
  <si>
    <t>2014NE000301</t>
  </si>
  <si>
    <t>18.044.288/0001-61</t>
  </si>
  <si>
    <t>PREFEITURA MUNICIPAL DE LAGOA DE OURO</t>
  </si>
  <si>
    <t>PAGAMENTO REF. A 1ª PARCELA DO REPASSE DOS RECURSOS FEM II,MUNICIPIO LAGOA DO OURO, AMPLIAÇÃO DO CEMITERIO MUNICIPAL</t>
  </si>
  <si>
    <t>2014OB000505</t>
  </si>
  <si>
    <t>2014PD000523</t>
  </si>
  <si>
    <t>PAGAMENTO REF. A 1ª PARCELA DO REPASSE DOS RECURSOS FEM II,MUNICIPIO LAGOA DO OURO, RECUPERAÇÃO COBERTA, DA PINTURA E CONSTRUÇÃO DO NECROTERIO DO HOS. MUNICIPAL</t>
  </si>
  <si>
    <t>2014OB000506</t>
  </si>
  <si>
    <t>2014PD000524</t>
  </si>
  <si>
    <t>PAGAMENTO DO REPASSE DE RECURSOS DO FEM II, PARA O MUNICIPIO DE FEIRA NOVA/PE, REFERENTE IMPLANTAÇÃO DE PAVIMENTO EM PARALELEPIPEDOS GRANITICOS EM DIVERSAS RUAS.</t>
  </si>
  <si>
    <t>2014OB000507</t>
  </si>
  <si>
    <t>2014PD000525</t>
  </si>
  <si>
    <t>PAGAMENTO REF. A 1ª PARCELA DO REPASSE DOS RECURSOS FEM II,MUNICIPIO LAGOA DO OURO, REFORMA DAS QUADRAS DE ESPORTES DA SEDE DO MU. E DO DIST. DE CAMPO ALEGRE</t>
  </si>
  <si>
    <t>2014OB000508</t>
  </si>
  <si>
    <t>2014PD000526</t>
  </si>
  <si>
    <t>2014NE000250</t>
  </si>
  <si>
    <t>18.022.553/0001-00</t>
  </si>
  <si>
    <t>PREFEITURA MUNICIPAL DE LAGOA DOS GATOS</t>
  </si>
  <si>
    <t>PAGAMENTO REF. A 1ª PARCELA DO REPASSE DOS RECURSOS FEM II,MUNICIPIO LAGOA DOS GATOS, PAV. EM PARALELEPIPEDOS EM DIV. RUAS</t>
  </si>
  <si>
    <t>2014OB000509</t>
  </si>
  <si>
    <t>2014PD000527</t>
  </si>
  <si>
    <t>2014NE000239</t>
  </si>
  <si>
    <t>17.928.761/0001-00</t>
  </si>
  <si>
    <t>PREFEITURA MUNICIPAL DE FERREIROS</t>
  </si>
  <si>
    <t>PAGAMENTO DO REPASSE DE RECURSOS DO FEM II, PARA O MUNICIPIO DE FERREIROS/PE, REFERENTE PAVIMENTAÇÃO EM PARALELO GRANÍTICOS.</t>
  </si>
  <si>
    <t>2014OB000510</t>
  </si>
  <si>
    <t>2014PD000528</t>
  </si>
  <si>
    <t>2014NE000251</t>
  </si>
  <si>
    <t>17.909.889/0001-27</t>
  </si>
  <si>
    <t xml:space="preserve"> PREFEITURA MUNICIPAL DE LAGOA GRANDE</t>
  </si>
  <si>
    <t>PAGAMENTO REF. A 1ª PARCELA DO REPASSE DOS RECURSOS FEM II,MUNICIPIO LAGOA GRANDE, PAV. EM PARAL. GRANITICOS EM RUA DO BAIRRO ESTATUA.</t>
  </si>
  <si>
    <t>2014OB000511</t>
  </si>
  <si>
    <t>2014PD000529</t>
  </si>
  <si>
    <t>2014NE000240</t>
  </si>
  <si>
    <t>18.035.249/0001-06</t>
  </si>
  <si>
    <t>PREFEITURA MUNICIPAL DE FLORES</t>
  </si>
  <si>
    <t>PAGAMENTO DO REPASSE DE RECURSOS DO FEM II, PARA O MUNICIPIO DE FLORES/PE, REFERENTE PAVIMENTAÇÃO EM PARALELEPÍPEDOS GRANITICOS EM DIVERSAS RUAS DISTRITO DE FATIMA.</t>
  </si>
  <si>
    <t>2014OB000512</t>
  </si>
  <si>
    <t>2014PD000530</t>
  </si>
  <si>
    <t>PAGAMENTO REF. A 1ª PARCELA DO REPASSE DOS RECURSOS FEM II,MUNICIPIO LAGOA GRANDE, PAV. EM PARAL. GRANITICOS EM RUAS DIST. DE VERMELHO</t>
  </si>
  <si>
    <t>2014OB000513</t>
  </si>
  <si>
    <t>2014PD000531</t>
  </si>
  <si>
    <t>2014NE000252</t>
  </si>
  <si>
    <t>17.994.008/0001-13</t>
  </si>
  <si>
    <t>PREFEITURA MUNICIPAL DE LAJEDO</t>
  </si>
  <si>
    <t>PAGAMENTO REF. A 1ª PARCELA DO REPASSE DOS RECURSOS FEM II,MUNICIPIO LAJEDO, PAV. EM PARALELEP. GRANITICOS E DRENAGEM</t>
  </si>
  <si>
    <t>2014OB000514</t>
  </si>
  <si>
    <t>2014PD000532</t>
  </si>
  <si>
    <t>PAGAMENTO DO REPASSE DE RECURSOS DO FEM II, PARA O MUNICIPIO DE FLORES/PE, REFERENTE CONSTRUÇÃOAO DE PÁTIO DE EVENTOS.</t>
  </si>
  <si>
    <t>2014OB000515</t>
  </si>
  <si>
    <t>2014PD000533</t>
  </si>
  <si>
    <t>PAGAMENTO REF. A 1ª PARCELA DO REPASSE DOS RECURSOS FEM II,MUNICIPIO LAJEDO, MELHORIA DO ACESSO A AV. 19 DE MAIO</t>
  </si>
  <si>
    <t>2014OB000516</t>
  </si>
  <si>
    <t>2014PD000534</t>
  </si>
  <si>
    <t>RE000052</t>
  </si>
  <si>
    <t>2014NE000253</t>
  </si>
  <si>
    <t>18.018.000/0001-84</t>
  </si>
  <si>
    <t>PREFEITURA MUNICIPAL DE LIMOEIRO</t>
  </si>
  <si>
    <t>PAGAMENTO REF. A 1ª PARCELA DO REPASSE DOS RECURSOS FEM II,MUNICIPIO LIMOEIRO, PAV. EM PARAL. E DRENAGEM SUP. DE AGUAS PLUVIAIS</t>
  </si>
  <si>
    <t>2014OB000517</t>
  </si>
  <si>
    <t>2014PD000535</t>
  </si>
  <si>
    <t>2014NE000241</t>
  </si>
  <si>
    <t>18.120.856/0001-66</t>
  </si>
  <si>
    <t>PREFEITURA MUNICIPAL DE FLORESTA</t>
  </si>
  <si>
    <t>PAGAMENTO DO REPASSE DE RECURSOS DO FEM II, PARA O MUNICIPIO DE FLORESTA/PE, REFERENTE REVITALIZAÇÃO DAS PRAÇAS E CANTERIOS DAS AVENIDAS DEP. ANTÕNIO CAVALCANTI NOVAES, AUDOMAR FERRAZ, ANTÕNIO FERRAZ BOIADEIRO E PRAÇA CEL FAUSTO FERRAZ DA TRAVESSA MANOEL CORNÉLIO NA SEDE NO MUNICIPIO.</t>
  </si>
  <si>
    <t>2014OB000518</t>
  </si>
  <si>
    <t>2014PD000536</t>
  </si>
  <si>
    <t>PAGAMENTO REF. A 1ª PARCELA DO REPASSE DOS RECURSOS FEM II,MUNICIPIO LIMOEIRO, CONST. DE 2 PRAÇAS, CAMPO GRANDE E COHAB VELHA</t>
  </si>
  <si>
    <t>2014OB000519</t>
  </si>
  <si>
    <t>2014PD000537</t>
  </si>
  <si>
    <t>2014NE000254</t>
  </si>
  <si>
    <t>18.108.517/0001-64</t>
  </si>
  <si>
    <t>PREFEITURA MUNICIPAL DE MACAPARANA</t>
  </si>
  <si>
    <t>PAGAMENTO REF. A 1ª PARCELA DO REPASSE DOS RECURSOS FEM II,MUNICIPIO MACAPARANA, CONST. DAS PRAÇAS, ALVORADA, TERRA PROMETIDA, PIRAUÁ, EREM E LAGOA GRNDE DO FORUM E POSTO</t>
  </si>
  <si>
    <t>2014OB000520</t>
  </si>
  <si>
    <t>2014PD000538</t>
  </si>
  <si>
    <t>PAGAMENTO DO REPASSE DE RECURSOS DO FEM II, PARA O MUNICIPIO DE FLORESTA/PE, REFERENTE CONSTRUÇÃO DA PRAÇA TRÊS MARIAS NA SEDE DO MUNICIPIO.</t>
  </si>
  <si>
    <t>2014OB000521</t>
  </si>
  <si>
    <t>2014PD000539</t>
  </si>
  <si>
    <t>PAGAMENTO REF. A 1ª PARCELA DO REPASSE DOS RECURSOS FEM II,MUNICIPIO MACAPARANA, SUBST. DO PISO EM MDEIRA DE LEI DO GINASIO DE ESPORTES JOAQUIM FRANCISCO , SUB, DA ESTRUTURA METALICA E COBERTA DA QUADRA POLIESPORTIVA DIST. PIRAUÁ</t>
  </si>
  <si>
    <t>2014OB000522</t>
  </si>
  <si>
    <t>2014PD000540</t>
  </si>
  <si>
    <t>PÁGAMENTO DO REPASSE DE RECURSOS DO FEM II, PARA O MUNICIPIO DE FLORESTA/PE, REFERENTE PAVIMENTAÇÃO GRANITICA DAS RUAS PADRE FREDERICO E FORTUNATA GAMINHO E DA TRAVESSA PADRE FREDERICO NA SEDE NO MUNICIPIO.</t>
  </si>
  <si>
    <t>2014OB000523</t>
  </si>
  <si>
    <t>2014PD000541</t>
  </si>
  <si>
    <t>2014NE000255</t>
  </si>
  <si>
    <t>18.002.452/0001-78</t>
  </si>
  <si>
    <t>PREFEITURA MUNICIPAL DE MACHADOS</t>
  </si>
  <si>
    <t>PAGAMENTO REF. A 1ª PARCELA DO REPASSE DOS RECURSOS FEM II,MUNICIPIO MACHADOS, EXEC. DE MURO DE ARRIMO E PROTEÇÃO DO TALUDE EXISTENTE.</t>
  </si>
  <si>
    <t>2014OB000524</t>
  </si>
  <si>
    <t>2014PD000542</t>
  </si>
  <si>
    <t>PAGAMENTO DO REPASSE DE RECURSOS DO FEM II, PARA O MUNICIPIO DE FLORESTA/PE, REFERENTE PAVIMENTAÇÃO GRANITICA DA RUA WASHINGTON NUNES NOGUEIRA NA SEDE DO MUNICIPIO.</t>
  </si>
  <si>
    <t>2014OB000525</t>
  </si>
  <si>
    <t>2014PD000543</t>
  </si>
  <si>
    <t>PAGAMENTO DO REPASSE DE RECURSOS DO FEM II, PARA O MUNICIPIO DE FLORESTA/PE, REFERENTE PAVIMENTAÇÃO GRANITICA DA TRAVESSA MANOEL CORNÉLIO NA SEDE DO MUNICIPIO.</t>
  </si>
  <si>
    <t>2014OB000526</t>
  </si>
  <si>
    <t>2014PD000544</t>
  </si>
  <si>
    <t>PAGAMENTO REF. A 1ª PARCELA DO REPASSE DOS RECURSOS FEM II,MUNICIPIO MACHADOS, PAV. EM PARALELEP. GRANITICOS, DRENAGEM E SINALIZAÇÃO VIARIAS DIV. RUAS DO CENTRO</t>
  </si>
  <si>
    <t>2014OB000527</t>
  </si>
  <si>
    <t>2014PD000545</t>
  </si>
  <si>
    <t>2014NE000256</t>
  </si>
  <si>
    <t>18.009.333/0001-47</t>
  </si>
  <si>
    <t>PREFEITURA MUNICIPAL DE MANARI</t>
  </si>
  <si>
    <t>PAGAMENTO REF. A 1ª PARCELA DO REPASSE DOS RECURSOS FEM II,MUNICIPIO MANARI, CONST. DO BLOCO II,III E IV DA ESCOLA NOVA MARIA ALZIRA.</t>
  </si>
  <si>
    <t>2014OB000528</t>
  </si>
  <si>
    <t>2014PD000546</t>
  </si>
  <si>
    <t>2014NE000274</t>
  </si>
  <si>
    <t>18.072.035/0001-00</t>
  </si>
  <si>
    <t>PREFEITURA MUNICIPAL DE PARANATAMA</t>
  </si>
  <si>
    <t>PAGAMENTO P/VIABILIZAR REPASSE DE RECURSOS FEM II,CONFORME LEI Nº 15.335 DE 25/06/2014. REF. A 1ª PARCELA AO MUNICIPIO DE PARANATAMA/PE.CONSTRUÇÃO DE PAVIMENTAÇÃO EM PARALELEPIPEDO GRANITICOS NA RUA VICENTE FERREIRA DA SILVA.</t>
  </si>
  <si>
    <t>2014OB000529</t>
  </si>
  <si>
    <t>2014PD000547</t>
  </si>
  <si>
    <t>2014NE000247</t>
  </si>
  <si>
    <t>18.033.822/0001-34</t>
  </si>
  <si>
    <t>PREFEITURA MUNICIPAL DE FREI MIGUELINHO</t>
  </si>
  <si>
    <t>PAGAMENTO DO REPASSE DE RECURSOS DO FEM II, PARA O MUNICIPIO DE FREI MIGUELINHO/PE, REFERENTE PAVIMENTAÇÃO EM PARALELEPÍPEDOS DE DIVERSAS RUAS NOS POVOADOS DE CAPIVARA, CHÂ GRANDE, LAGOA DO MEIO, PATOS E PLACAS.</t>
  </si>
  <si>
    <t>2014OB000530</t>
  </si>
  <si>
    <t>2014PD000548</t>
  </si>
  <si>
    <t>PAGAMENTO P/VIABILIZAR REPASSE DE RECURSOS FEM II,CONFORME LEI Nº 15.335 DE 25/06/2014. REF. A 1ª PARCELA AO MUNICIPIO DE PARANATAMA/PE.CONSTRUÇÃO DE UMA UNIDADE DE COMPOSTAGEM</t>
  </si>
  <si>
    <t>2014OB000531</t>
  </si>
  <si>
    <t>2014PD000549</t>
  </si>
  <si>
    <t>2014NE000258</t>
  </si>
  <si>
    <t>17.918.063/0001-24</t>
  </si>
  <si>
    <t>PREFEITURA MUNICIPAL DE MARAIAL</t>
  </si>
  <si>
    <t>PAGAMENTO REF. A 1ª PARCELA DO REPASSE DOS RECURSOS FEM II,MUNICIPIO MARAIAL, PAV. VIAS URBANAS EM NOOVO MARAIAL, DIST. DE SERTAOZINHO DE CIMA E DE BAIXO.</t>
  </si>
  <si>
    <t>2014OB000533</t>
  </si>
  <si>
    <t>2014PD000551</t>
  </si>
  <si>
    <t>PAGAMENTO DO REPASSE DE RECURSOS DO FEM II, PARA O MUNICIPIO DE FREI MIGUELINHO/PE, REFERENTE PAVIMENTAÇÃO DE ACESSOS RURAIS DA CIDADE.</t>
  </si>
  <si>
    <t>2014OB000534</t>
  </si>
  <si>
    <t>2014PD000552</t>
  </si>
  <si>
    <t>2014NE000275</t>
  </si>
  <si>
    <t>17.917.731/0001-07</t>
  </si>
  <si>
    <t>PREFEITURA MUNICIPAL DE PARNAMIRIM</t>
  </si>
  <si>
    <t>PAGAMENTO P/VIABILIZAR REPASSE DE RECURSOS FEM II,CONFORME LEI Nº 15.335 DE 25/06/2014. REF. A 1ª PARCELA AO MUNICIPIO DE PARNAMIRIM/PE.PAVIMENTAÇÃO EM PARALELEPIPEDO GRANITICOS NAS RUAS 01 E02 NO BAIRRO SIMPATIA</t>
  </si>
  <si>
    <t>2014OB000536</t>
  </si>
  <si>
    <t>2014PD000555</t>
  </si>
  <si>
    <t>RE000053</t>
  </si>
  <si>
    <t>PAGAMENTO DO REPASSE DE RECURSOS DO FEM II, PARA O MUNICIPIO DE FREI MIGUELINHO/PE, REFERENTE URBANIZAÇÃO DO CORREDOR VIÁRIO DO CENTRO DA CIDADE.</t>
  </si>
  <si>
    <t>2014OB000537</t>
  </si>
  <si>
    <t>2014PD000556</t>
  </si>
  <si>
    <t>PAGAMENTO P/VIABILIZAR REPASSE DE RECURSOS FEM II,CONFORME LEI Nº 15.335 DE 25/06/2014. REF. A 1ª PARCELA AO MUNICIPIO DE PARNAMIRIM/PE. CONSTRUÇÃO DE UMA QUADRA POLIESPORTIVA DESCOBERTA-REGIÃO DA FLORESTA.</t>
  </si>
  <si>
    <t>2014OB000538</t>
  </si>
  <si>
    <t>2014PD000557</t>
  </si>
  <si>
    <t>PAGAMENTO P/VIABILIZAR REPASSE DE RECURSOS FEM II,CONFORME LEI Nº 15.335 DE 25/06/2014. REF. A 1ª PARCELA AO MUNICIPIO DE PARNAMIRIM/PE.CONSTRUÇÃO DE UMA QUADRA POLIESPORTIVA DESCOBERTA-REGIÃO DA VOLTA</t>
  </si>
  <si>
    <t>2014OB000539</t>
  </si>
  <si>
    <t>2014PD000558</t>
  </si>
  <si>
    <t>2014NE000248</t>
  </si>
  <si>
    <t>17.920.971/0001-52</t>
  </si>
  <si>
    <t>PREFEITURA MUNICIPAL DE GAMELEIRA</t>
  </si>
  <si>
    <t>PAGAMENTO DO REPASSE DE RECURSOS DO FEM II, PARA O MUNICIPIO DE GAMELEIRA/PE, REFERENTE REFORMA DO ESTADIO MUNICIPAL.</t>
  </si>
  <si>
    <t>2014OB000540</t>
  </si>
  <si>
    <t>2014PD000559</t>
  </si>
  <si>
    <t>PAGAMENTO P/VIABILIZAR REPASSE DE RECURSOS FEM II,CONFORME LEI Nº 15.335 DE 25/06/2014. REF. A 1ª PARCELA AO MUNICIPIO DE PARNAMIRIM/PE.REVITALIZAÇÃO DAS PRAÇAS DA BOMBA E CEMITÉRIO.</t>
  </si>
  <si>
    <t>2014OB000542</t>
  </si>
  <si>
    <t>2014PD000561</t>
  </si>
  <si>
    <t>2014NE000276</t>
  </si>
  <si>
    <t>18.123.853/0001-86</t>
  </si>
  <si>
    <t>PREFEITURA MUNICIPAL DE ITAMBE</t>
  </si>
  <si>
    <t>PAGAMENTO REF. A 1ª PARCELA DO REPASSE DOS RECURSOS FEM II,MUNICIPIO ITAMBE, PAV. DE RUAS NA SEDE DIST, DE QUEBEC E DIST. DE CARICE</t>
  </si>
  <si>
    <t>2014OB000543</t>
  </si>
  <si>
    <t>2014PD000562</t>
  </si>
  <si>
    <t>2014NE000279</t>
  </si>
  <si>
    <t>17.993.849/0001-06</t>
  </si>
  <si>
    <t>PREFEITURA MUNICIPAL DE PASSIRA</t>
  </si>
  <si>
    <t>PAGAMENTO P/VIABILIZAR REPASSE DE RECURSOS FEM II,CONFORME LEI Nº 15.335 DE 25/06/2014. REF. A 1ª PARCELA AO MUNICIPIO DE PASSIRA/PE.ASFALTO DA RUA JOSÉ AUGUSTO BARBOSA</t>
  </si>
  <si>
    <t>2014OB000544</t>
  </si>
  <si>
    <t>2014PD000563</t>
  </si>
  <si>
    <t>PAGAMENTO P/VIABILIZAR REPASSE DE RECURSOS FEM II,CONFORME LEI Nº 15.335 DE 25/06/2014. REF. A 1ª PARCELA AO MUNICIPIO DE PASSIRA/PE.RECUPERAÇÃO DE ESTRADAS VICINAIS.</t>
  </si>
  <si>
    <t>2014OB000545</t>
  </si>
  <si>
    <t>2014PD000564</t>
  </si>
  <si>
    <t>PAGAMENTO P/VIABILIZAR REPASSE DE RECURSOS FEM II,CONFORME LEI Nº 15.335 DE 25/06/2014. REF. A 1ª PARCELA AO MUNICIPIO DE PASSIRA/PE.CONSTRUÇÃO DE PASSAGENS MOLHADA</t>
  </si>
  <si>
    <t>2014OB000546</t>
  </si>
  <si>
    <t>2014PD000565</t>
  </si>
  <si>
    <t>PAGAMENTO DO REPASSE DE RECURSOS DO FEM II, PARA O MUNICIPIO DE GAMELEIRA/PE, REFERENTE CONSTRUÇÃO DE REDE DE DRENAGEM.</t>
  </si>
  <si>
    <t>2014OB000547</t>
  </si>
  <si>
    <t>2014PD000566</t>
  </si>
  <si>
    <t>2014NE000278</t>
  </si>
  <si>
    <t>17.996.037/0001-14</t>
  </si>
  <si>
    <t>PREFEITURA MUNICIPAL DE ITAPETIM</t>
  </si>
  <si>
    <t>PAGAMENTO REF. A 1ª PARCELA DO REPASSE DOS RECURSOS FEM II,MUNICIPIO ITAPETIM, CONST. DE CALÇAMENTO EM DIVERSAS RUAS.</t>
  </si>
  <si>
    <t>2014OB000548</t>
  </si>
  <si>
    <t>2014PD000567</t>
  </si>
  <si>
    <t>PAGAMENTO P/VIABILIZAR REPASSE DE RECURSOS FEM II,CONFORME LEI Nº 15.335 DE 25/06/2014. REF. A 1ª PARCELA AO MUNICIPIO DE PASSIRA/PE. PAVIMENTAÇÃO DE DIVERSAS RUAS</t>
  </si>
  <si>
    <t>2014OB000549</t>
  </si>
  <si>
    <t>2014PD000568</t>
  </si>
  <si>
    <t>PAGAMENTO P/VIABILIZAR REPASSE DE RECURSOS FEM II,CONFORME LEI Nº 15.335 DE 25/06/2014. REF. A 1ª PARCELA AO MUNICIPIO DE PASSIRA/PE.URBANIZAÇÃO,REVITALIZAÇÃO E RECUPERAÇÃO DA PRAÇA ANTONIO PEDRO.</t>
  </si>
  <si>
    <t>2014OB000550</t>
  </si>
  <si>
    <t>2014PD000569</t>
  </si>
  <si>
    <t>PAGAMENTO DO REPASSE DE RECURSOS DO FEM II, PARA O MUNICIPIO DE GAMELEIRA/PE, REFERENTE CONTRUÇÃO DE QUADRA POLIESPORTIVA COBERTA.</t>
  </si>
  <si>
    <t>2014OB000551</t>
  </si>
  <si>
    <t>2014PD000570</t>
  </si>
  <si>
    <t>2014NE000281</t>
  </si>
  <si>
    <t>17.929.994/0001-28</t>
  </si>
  <si>
    <t>PREFEITURA MUNICIPAL DE PAUDALHO</t>
  </si>
  <si>
    <t>PAGAMENTO P/VIABILIZAR REPASSE DE RECURSOS FEM II,CONFORME LEI Nº 15.335 DE 25/06/2014. REF. A 1ª PARCELA AO MUNICIPIO DE PAUDALHO/PE.CONSTRUÇÃO DO NOVO CAMPO DE FUTEBOL DE GUADALAJARA " O PIABÃO".</t>
  </si>
  <si>
    <t>2014OB000552</t>
  </si>
  <si>
    <t>2014PD000571</t>
  </si>
  <si>
    <t>PAGAMENTO DO REPASSE DE RECURSOS DO FEM II, PARA O MUNICIPIO DE GAMELEIRA/PE, REFERENTE REFORMA DO TREVO DA ENTRADA DA CIDADE E CONTRUÇÃO DE ABRIGO DE ONIBUS.</t>
  </si>
  <si>
    <t>2014OB000553</t>
  </si>
  <si>
    <t>2014PD000572</t>
  </si>
  <si>
    <t>PAGAMENTO P/VIABILIZAR REPASSE DE RECURSOS FEM II,CONFORME LEI Nº 15.335 DE 25/06/2014. REF. A 1ª PARCELA AO MUNICIPIO DE PAUDALHO/PE.CONSTRUÇÃO DO MERCADO DE CARNE DO MUNICIPIO.</t>
  </si>
  <si>
    <t>2014OB000554</t>
  </si>
  <si>
    <t>2014PD000573</t>
  </si>
  <si>
    <t>PAGAMENTO P/VIABILIZAR REPASSE DE RECURSOS FEM II,CONFORME LEI Nº 15.335 DE 25/06/2014. REF. A 1ª PARCELA AO MUNICIPIO DE PAUDALHO/PE.CONSTRUÇÃO DA PASSAGEM MOLHADA SOBRE O RIO CAPIBARIBE.</t>
  </si>
  <si>
    <t>2014OB000555</t>
  </si>
  <si>
    <t>2014PD000574</t>
  </si>
  <si>
    <t>PAGAMENTO P/VIABILIZAR REPASSE DE RECURSOS FEM II,CONFORME LEI Nº 15.335 DE 25/06/2014. REF. A 1ª PARCELA AO MUNICIPIO DE PAUDALHO/PE.CONTRATAÇÃO DE EMPRESA DE ENGENHARIA P/EXECUÇÃO DE PAVIMENTAÇÃO EM PARALELEPIPEDO E DRENAGEM EM DIVERSAS RUAS.</t>
  </si>
  <si>
    <t>2014OB000556</t>
  </si>
  <si>
    <t>2014PD000575</t>
  </si>
  <si>
    <t>RE000054</t>
  </si>
  <si>
    <t>PAGAMENTO P/VIABILIZAR REPASSE DE RECURSOS FEM II,CONFORME LEI Nº 15.335 DE 25/06/2014. REF. A 1ª PARCELA AO MUNICIPIO DE PAUDALHO/PE.CONTRATAÇÃO DE EMPRESA DE ENGENHARIA P/REVITALIZAÇÃO DAS PRAÇAS NO ALTO DOIS IRMÃOS.</t>
  </si>
  <si>
    <t>2014OB000557</t>
  </si>
  <si>
    <t>2014PD000576</t>
  </si>
  <si>
    <t>2014NE000282</t>
  </si>
  <si>
    <t>18.073.665/0001-90</t>
  </si>
  <si>
    <t>PREFEITURA MUNICIPAL DE PAULISTA</t>
  </si>
  <si>
    <t>PAGAMENTO P/VIABILIZAR REPASSE DE RECURSOS FEM II,CONFORME LEI Nº 15.335 DE 25/06/2014. REF. A 1ª PARCELA AO MUNICIPIO DE PAULISTA/PE. PAVIMENTAÇÃO E DRENAGEM DE 07 RUAS NA CIDADE.</t>
  </si>
  <si>
    <t>2014OB000558</t>
  </si>
  <si>
    <t>2014PD000577</t>
  </si>
  <si>
    <t>2014NE000307</t>
  </si>
  <si>
    <t>17.920.450/0001-03</t>
  </si>
  <si>
    <t>PREFEITURA MUNICIPAL DE PEDRA</t>
  </si>
  <si>
    <t>PAGAMENTO P/VIABILIZAR REPASSE DE RECURSOS FEM II,CONFORME LEI Nº 15.335 DE 25/06/2014. REF. A 1ª PARCELA AO MUNICIPIO DE PEDRA/PE. CONSTRUÇÃO DE PAVIMENTAÇÃO COM PARALELEPIPEDO,EM VIAS DA SEDE.</t>
  </si>
  <si>
    <t>2014OB000559</t>
  </si>
  <si>
    <t>2014PD000578</t>
  </si>
  <si>
    <t>2014NE000284</t>
  </si>
  <si>
    <t>18.000.603/0001-59</t>
  </si>
  <si>
    <t>PREFEITURA MUNICIPAL DE PESQUEIRA</t>
  </si>
  <si>
    <t>PAGAMENTO P/VIABILIZAR REPASSE DE RECURSOS FEM II,CONFORME LEI Nº 15.335 DE 25/06/2014. REF. A 1ª PARCELA AO MUNICIPIO DE PESQUEIRA/PE. REFORMA E RECUPERAÇÃO DA PRAÇA EUGENIO MACIEL CHACON</t>
  </si>
  <si>
    <t>2014OB000560</t>
  </si>
  <si>
    <t>2014PD000579</t>
  </si>
  <si>
    <t>PAGAMENTO P/VIABILIZAR REPASSE DE RECURSOS FEM II,CONFORME LEI Nº 15.335 DE 25/06/2014. REF. A 1ª PARCELA AO MUNICIPIO DE PESQUEIRA/PE. LIMPEZA DE LEITOS DE PEQUENAS BARRAGENS NA ZONA DO MUNICIPIO.</t>
  </si>
  <si>
    <t>2014OB000561</t>
  </si>
  <si>
    <t>2014PD000580</t>
  </si>
  <si>
    <t>PAGAMENTO P/VIABILIZAR REPASSE DE RECURSOS FEM II,CONFORME LEI Nº 15.335 DE 25/06/2014. REF. A 1ª PARCELA AO MUNICIPIO DE PESQUEIRA/PE. REFORMA E AMPLIAÇÃO DA SECRETARIA DE FINANÇAS MUNICIPAL.</t>
  </si>
  <si>
    <t>2014OB000562</t>
  </si>
  <si>
    <t>2014PD000581</t>
  </si>
  <si>
    <t>PAGAMENTO P/VIABILIZAR REPASSE DE RECURSOS FEM II,CONFORME LEI Nº 15.335 DE 25/06/2014. REF. A 1ª PARCELA AO MUNICIPIO DE PESQUEIRA/PE. PAVIMENTAÇÃO DE VIAS URBANAS</t>
  </si>
  <si>
    <t>2014OB000563</t>
  </si>
  <si>
    <t>2014PD000582</t>
  </si>
  <si>
    <t>PAGAMENTO P/VIABILIZAR REPASSE DE RECURSOS FEM II,CONFORME LEI Nº 15.335 DE 25/06/2014. REF. A 1ª PARCELA AO MUNICIPIO DE PESQUEIRA/PE. PAVIMENTAÇÃO EM PARALELEPIPEDO GRANITICOS.</t>
  </si>
  <si>
    <t>2014OB000564</t>
  </si>
  <si>
    <t>2014PD000583</t>
  </si>
  <si>
    <t>2014NE000297</t>
  </si>
  <si>
    <t>18.062.180/0001-00</t>
  </si>
  <si>
    <t>PREFEITURA MUNICIPAL DE PETROLANDIA</t>
  </si>
  <si>
    <t>PAGAMENTO P/VIABILIZAR REPASSE DE RECURSOS FEM II,CONFORME LEI Nº 15.335 DE 25/06/2014. REF. A 1ª PARCELA AO MUNICIPIO DE PETROLANDIA/PE. PAVIMENTAÇÃO NAS AGROVILAS.</t>
  </si>
  <si>
    <t>2014OB000565</t>
  </si>
  <si>
    <t>2014PD000584</t>
  </si>
  <si>
    <t>2014NE000260</t>
  </si>
  <si>
    <t>17.976.378/0001-28</t>
  </si>
  <si>
    <t>PREFEITURA MUNICIPAL DE MOREILANDIA</t>
  </si>
  <si>
    <t>PAGAMENTO DO REPASSE DE RECURSOS DO FEM II, PARA O MUNICIPIO DE MOREILANDIA/PE, REFERENTE REVITALIZAÇÃO DO ESTÁDIO DE FUTEBOL.</t>
  </si>
  <si>
    <t>2014OB000566</t>
  </si>
  <si>
    <t>2014PD000585</t>
  </si>
  <si>
    <t>2014NE000300</t>
  </si>
  <si>
    <t>18.133.171/0001-54</t>
  </si>
  <si>
    <t>PREFEITURA MUNICIPAL DE PETROLINA</t>
  </si>
  <si>
    <t>PAGAMENTO P/VIABILIZAR REPASSE DE RECURSOS FEM II,CONFORME LEI Nº 15.335 DE 25/06/2014. REF. A 1ª PARCELA AO MUNICIPIO DE PETROLINA/PE. PAVIMENTAÇÃO EM CONCRETO BETUMINOSO A QUENTE CBUQ) DE DIVERSAS RUAS E AVENIDAS</t>
  </si>
  <si>
    <t>2014OB000567</t>
  </si>
  <si>
    <t>2014PD000586</t>
  </si>
  <si>
    <t>PAGAMENTO P/VIABILIZAR REPASSE DE RECURSOS FEM II,CONFORME LEI Nº 15.335 DE 25/06/2014. REF. A 1ª PARCELA AO MUNICIPIO DE PETROLINA/PE. PAVIMENTAÇÃO EM TRATAMENTO DUPLO TSD COM CAPA SELANTE DE DIVERSAS RUAS E AVENIDAS,</t>
  </si>
  <si>
    <t>2014OB000568</t>
  </si>
  <si>
    <t>2014PD000587</t>
  </si>
  <si>
    <t>PAGAMENTO DO REPASSE DE RECURSOS DO FEM II, PARA O MUNICIPIO DE MOREILANDIA/PE, REFERENTE CONSTRUÇÃO DO MURO DA CRECHE DA RUA PEDRA RIBEIRO.</t>
  </si>
  <si>
    <t>2014OB000570</t>
  </si>
  <si>
    <t>2014PD000589</t>
  </si>
  <si>
    <t>2014NE000309</t>
  </si>
  <si>
    <t>17.901.160/0001-04</t>
  </si>
  <si>
    <t>PREFEITURA MUNICIPAL DE POMBOS</t>
  </si>
  <si>
    <t>PAGAMENTO P/VIABILIZAR REPASSE DE RECURSOS FEM II,CONFORME LEI Nº 15.335 DE 25/06/2014. REF. A 1ª PARCELA AO MUNICIPIO DE POMBOS/PE.PAVIMENTAÇÃO EM REVESTIMENTO ASFALTICO EM DIVERSAS RUAS.</t>
  </si>
  <si>
    <t>2014OB000571</t>
  </si>
  <si>
    <t>2014PD000590</t>
  </si>
  <si>
    <t>PAGAMENTO REF. A 1ª PARCELA DO REPASSE DOS RECURSOS FEM II,MUNICIPIO RECONSTRRUÇÃO DA PRAÇA DO DIST. SANTA ROSA</t>
  </si>
  <si>
    <t>2014OB000572</t>
  </si>
  <si>
    <t>2014PD000591</t>
  </si>
  <si>
    <t>2014NE000286</t>
  </si>
  <si>
    <t>17.999.873/0001-52</t>
  </si>
  <si>
    <t>PREFEITURA MUNICIPAL DE JAQUEIRA</t>
  </si>
  <si>
    <t>PAGAMENTO P/VIABILIZAR REPASSE DE RECURSOS FEM II,CONFORME LEI Nº 15.335 DE 25/06/2014. REF. A 1ª PARCELA AO MUNICIPIO DE JAQUEIRA/PE.REFORMA E AMPLIAÇÃO DO ANTIGO CLUBE MUNICIPAL P/ INSTALAÇÃO DA NOVA SEDE DA PREFEITURA.</t>
  </si>
  <si>
    <t>2014OB000573</t>
  </si>
  <si>
    <t>2014PD000592</t>
  </si>
  <si>
    <t>PAGAMENTO REF. A 1ª PARCELA DO REPASSE DOS RECURSOS FEM II,MUNICIPIO ITAPETIM CONST. DA PRAÇA DO CONJ. HAB. GOV. MIGUEL ARRAES DE ALENCAR</t>
  </si>
  <si>
    <t>2014OB000575</t>
  </si>
  <si>
    <t>2014PD000594</t>
  </si>
  <si>
    <t>PAGAMENTO REF. A 1ª PARCELA DO REPASSE DOS RECURSOS FEM II,MUNICIPIO ITAPETIOM CONSTUÇÃO DE PONTE</t>
  </si>
  <si>
    <t>2014OB000576</t>
  </si>
  <si>
    <t>2014PD000595</t>
  </si>
  <si>
    <t>RE000055</t>
  </si>
  <si>
    <t>2014NE000288</t>
  </si>
  <si>
    <t>18.209.505/0001-26</t>
  </si>
  <si>
    <t>PREFEITURA MUNICIPAL DE JATOBA</t>
  </si>
  <si>
    <t>PAGAMENTO P/VIABILIZAR REPASSE DE RECURSOS FEM II,CONFORME LEI Nº 15.335 DE 25/06/2014. REF. A 1ª PARCELA AO MUNICIPIO DE JATOBÁ/PE. PAVIMENTAÇÃO ASFALTICA.</t>
  </si>
  <si>
    <t>2014OB000577</t>
  </si>
  <si>
    <t>2014PD000596</t>
  </si>
  <si>
    <t>PAGAMENTO DO REPASSE DE RECURSOS DO FEM II, PARA O MUNICIPIO DE MOREILANDIA/PE, REFERENTE CONSTRUÇÃO DO MURO DA CRECHE DO LOTEAMENTO SANTA TERESINHA.</t>
  </si>
  <si>
    <t>2014OB000579</t>
  </si>
  <si>
    <t>2014PD000598</t>
  </si>
  <si>
    <t>2014NE000302</t>
  </si>
  <si>
    <t>18.054.415/0001-03</t>
  </si>
  <si>
    <t>PREFEITURA MUNICIPAL DE JOAO ALFREDO</t>
  </si>
  <si>
    <t>PAGAMENTO P/VIABILIZAR REPASSE DE RECURSOS FEM II,CONFORME LEI Nº 15.335 DE 25/06/2014. REF. A 1ª PARCELA AO MUNICIPIO DE JOÃO ALFREDO/PE.PAV.EM PARALELEPIPEDO GRANITICO EM DIV.RUAS.</t>
  </si>
  <si>
    <t>2014OB000580</t>
  </si>
  <si>
    <t>2014PD000599</t>
  </si>
  <si>
    <t>2014NE000280</t>
  </si>
  <si>
    <t>18.132.649/0001-21</t>
  </si>
  <si>
    <t>PREFEITURA MUNICIPAL DE ITAPISSUMA</t>
  </si>
  <si>
    <t>PAGAMENTO REF. A 1ª PARCELA DO REPASSE DOS RECURSOS FEM II,MUNICIPIO ITAPISSUMA, CONST. DO PORTICO DE ENTRADA DA CIDADE</t>
  </si>
  <si>
    <t>2014OB000581</t>
  </si>
  <si>
    <t>2014PD000600</t>
  </si>
  <si>
    <t>2014NE000283</t>
  </si>
  <si>
    <t>17.927.145/0001-35</t>
  </si>
  <si>
    <t>PREFEITURA MUNICIPAL DE ITAQUITINGA</t>
  </si>
  <si>
    <t>PAGAMENTO REF. A 1ª PARCELA DO REPASSE DOS RECURSOS FEM II,MUNICIPIO ITAQUITINGA, REFORMA DO MERCADO PUBLICO</t>
  </si>
  <si>
    <t>2014OB000582</t>
  </si>
  <si>
    <t>2014PD000601</t>
  </si>
  <si>
    <t>2014NE000303</t>
  </si>
  <si>
    <t>17.914.414/0001-29</t>
  </si>
  <si>
    <t>PREFEITURA MUNICIPAL JOAQUIM NABUCO</t>
  </si>
  <si>
    <t>PAGAMENTO P/VIABILIZAR REPASSE DE RECURSOS FEM II,CONFORME LEI Nº 15.335 DE 25/06/2014. REF. A 1ª PARCELA AO MUNICIPIO DE JOQUIM NABUCO/PE. REFORMA,AMPLIAÇÃO E REQUALIFICAÇÃO DA QUADRA POLIESPORTIVA P/IMPLANTAÇÃO DE CENTRO DE ATIVIDADES SOCIAIS.</t>
  </si>
  <si>
    <t>2014OB000583</t>
  </si>
  <si>
    <t>2014PD000602</t>
  </si>
  <si>
    <t>PAGAMENTO DO REPASSE DE RECURSOS DO FEM II, PARA O MUNICIPIO DE MOREILANDIA/PE, REFERENTE CONSTRUÇÃO DO MURO DA QUADRA DE CARIRIMIRIM.</t>
  </si>
  <si>
    <t>2014OB000584</t>
  </si>
  <si>
    <t>2014PD000603</t>
  </si>
  <si>
    <t>2014NE000285</t>
  </si>
  <si>
    <t>17.927.950/0001-69</t>
  </si>
  <si>
    <t>PREFEITURA DE JABOATAO DOS GUARARAPES</t>
  </si>
  <si>
    <t>PAGAMENTO REF. A 1ª PARCELA DO REPASSE DOS RECURSOS FEM II,MUNICIPIO JABOATÃO DOS GUARARAPES, REFORMA E AMPLIAÇÃO DO MERCADO DAS MANGUEIRAS.</t>
  </si>
  <si>
    <t>2014OB000585</t>
  </si>
  <si>
    <t>2014PD000604</t>
  </si>
  <si>
    <t>PAGAMENTO P/VIABILIZAR REPASSE DE RECURSOS FEM II,CONFORME LEI Nº 15.335 DE 25/06/2014. REF. A 1ª PARCELA AO MUNICIPIO DE JOQUIM NABUCO/PE. PROJETO BASICO DE CONSTRUÇÃO DE UMA PRAÇA NO BAIRRO SÃO MIGUEL</t>
  </si>
  <si>
    <t>2014OB000586</t>
  </si>
  <si>
    <t>2014PD000605</t>
  </si>
  <si>
    <t>2014NE000304</t>
  </si>
  <si>
    <t>18.009.176/0001-70</t>
  </si>
  <si>
    <t>PREFEITURA MUNICIPAL DE JUCATI</t>
  </si>
  <si>
    <t>PAGAMENTO P/VIABILIZAR REPASSE DE RECURSOS FEM II,CONFORME LEI Nº 15.335 DE 25/06/2014. REF. A 1ª PARCELA AO MUNICIPIO DE JUCATI/PE. CONSTRUÇÃO DO CENTRO ADM.NO MUNICIPIO.</t>
  </si>
  <si>
    <t>2014OB000587</t>
  </si>
  <si>
    <t>2014PD000606</t>
  </si>
  <si>
    <t>2014NE000305</t>
  </si>
  <si>
    <t>18.018.875/0001-86</t>
  </si>
  <si>
    <t>PREFEITURA MUNICIPAL DE JUPI</t>
  </si>
  <si>
    <t>PAGAMENTO P/VIABILIZAR REPASSE DE RECURSOS FEM II,CONFORME LEI Nº 15.335 DE 25/06/2014. REF. A 1ª PARCELA AO MUNICIPIO DE JUPI/PE.CONSTRUÇÃO DA SEDE DO CONSELHO DOS IDOSOS.</t>
  </si>
  <si>
    <t>2014OB000588</t>
  </si>
  <si>
    <t>2014PD000607</t>
  </si>
  <si>
    <t>PAGAMENTO P/VIABILIZAR REPASSE DE RECURSOS FEM II,CONFORME LEI Nº 15.335 DE 25/06/2014. REF. A 1ª PARCELA AO MUNICIPIO DE JUPI/PE.MELHORIA E AMPLIAÇÃO DO HOSPITAL CLAUDINO TEIXEIRA,</t>
  </si>
  <si>
    <t>2014OB000589</t>
  </si>
  <si>
    <t>2014PD000608</t>
  </si>
  <si>
    <t>2014NE000262</t>
  </si>
  <si>
    <t>17.891.498/0001-22</t>
  </si>
  <si>
    <t>PREFEITURA MUNICIPAL DE MORENO</t>
  </si>
  <si>
    <t>PAGAMENTO DO REPASSE DE RECURSOS DO FEM II, PARA O MUNICIPIO DE MORENO/PE, REFERENTE PAVIMENTAÇÃO E DRENAGEM DE DIVERSAS RUAS.</t>
  </si>
  <si>
    <t>2014OB000590</t>
  </si>
  <si>
    <t>2014PD000609</t>
  </si>
  <si>
    <t>PAGAMENTO P/VIABILIZAR REPASSE DE RECURSOS FEM II,CONFORME LEI Nº 15.335 DE 25/06/2014. REF. A 1ª PARCELA AO MUNICIPIO DE JUPI/PE.PAVIMENTAÇÃO EM PARALELEPIPEDO GRANITICO EM DIV.RUAS.</t>
  </si>
  <si>
    <t>2014OB000591</t>
  </si>
  <si>
    <t>2014PD000610</t>
  </si>
  <si>
    <t>2014NE000265</t>
  </si>
  <si>
    <t>18.002.184/0001-94</t>
  </si>
  <si>
    <t>PREFEITURA MUNICIPAL DE NAZARE DA MATA</t>
  </si>
  <si>
    <t>PAGAMENTO DO REPASSE DE RECURSOS DO FEM II, PARA O MUNICIPIO DE NAZARE DA MATA/PE, REFERENTE PAVIMENTAÇÃO EM PARALELEPIPEDOS GRANITICOS EM DIVERSAS RUAS.</t>
  </si>
  <si>
    <t>2014OB000592</t>
  </si>
  <si>
    <t>2014PD000611</t>
  </si>
  <si>
    <t>2014NE000306</t>
  </si>
  <si>
    <t>18.004.455/0001-40</t>
  </si>
  <si>
    <t>PREFEITURA MUNICIPAL DE JUREMA</t>
  </si>
  <si>
    <t>PAGAMENTO P/VIABILIZAR REPASSE DE RECURSOS FEM II,CONFORME LEI Nº 15.335 DE 25/06/2014.REF. A 1ª PARCELA.AO MUNICIPIO DE JUREMA/PE.REFORMA E AMPLIAÇÃO DA POLICLINICA MUNICIPAL</t>
  </si>
  <si>
    <t>2014OB000593</t>
  </si>
  <si>
    <t>2014PD000612</t>
  </si>
  <si>
    <t>2014NE000264</t>
  </si>
  <si>
    <t>18.116.929/0001-46</t>
  </si>
  <si>
    <t>PREFEITURA MUNICIPAL DE OLINDA</t>
  </si>
  <si>
    <t>PAGAMENTO DO REPASSE DE RECURSOS DO FEM II, PARA O MUNICIPIO DE OLINDA/PE, REFERENTE RECUPERAÇÃO DOS CORREDORES DE TRANSPORTE COM RECAPEAMENTO ASFALTICO, DRENAGEM E SINALIZAÇÃO.</t>
  </si>
  <si>
    <t>2014OB000594</t>
  </si>
  <si>
    <t>2014PD000613</t>
  </si>
  <si>
    <t>PAGAMENTO P/VIABILIZAR REPASSE DE RECURSOS FEM II,CONFORME LEI Nº 15.335 DE 25/06/2014.REF. A 1ª PARCELA.AO MUNICIPIO DE JUREMA/PE.REFORMA DO AÇOUGUE PÚBLICO DE QUEIMADAS</t>
  </si>
  <si>
    <t>2014OB000595</t>
  </si>
  <si>
    <t>2014PD000614</t>
  </si>
  <si>
    <t>PAGAMENTO P/VIABILIZAR REPASSE DE RECURSOS FEM II,CONFORME LEI Nº 15.335 DE 25/06/2014.REF. A 1ª PARCELA.AO MUNICIPIO DE JUREMA/PE.REFORMA DO MERCADO DE CEREAIS DO MUNICIPIO.</t>
  </si>
  <si>
    <t>2014OB000596</t>
  </si>
  <si>
    <t>2014PD000615</t>
  </si>
  <si>
    <t>RE000056</t>
  </si>
  <si>
    <t>PAGAMENTO DO REPASSE DE RECURSOS DO FEM II, PARA O MUNICIPIO DE OLINDA/PE, REFERENTE CONSTRUÇÃO DA ESTAÇÃO DE TRANSBORDO DE RSU.</t>
  </si>
  <si>
    <t>2014OB000597</t>
  </si>
  <si>
    <t>2014PD000616</t>
  </si>
  <si>
    <t>PAGAMENTO P/VIABILIZAR REPASSE DE RECURSOS FEM II,CONFORME LEI Nº 15.335 DE 25/06/2014.REF. A 1ª PARCELA.AO MUNICIPIO DE JUREMA/PE.REFORMA E RECUPERAÇÃO DA ESCOLA MUNICIPAL PADRE IBIAPINA</t>
  </si>
  <si>
    <t>2014OB000598</t>
  </si>
  <si>
    <t>2014PD000617</t>
  </si>
  <si>
    <t>PAGAMENTO P/VIABILIZAR REPASSE DE RECURSOS FEM II,CONFORME LEI Nº 15.335 DE 25/06/2014.REF. A 1ª PARCELA.AO MUNICIPIO DE JUREMA/PE.REFORMA E AMPLIAÇÃO DO PRÉDIO SEDE DA PREFEITURA</t>
  </si>
  <si>
    <t>2014OB000599</t>
  </si>
  <si>
    <t>2014PD000618</t>
  </si>
  <si>
    <t>PAGAMENTO DO REPASSE DE RECURSOS DO FEM II, PARA O MUNICIPIO DE OLINDA/PE, REFERENTE CONSTRUÇÃO DE QUADRA POLIESPORTIVA, LOCALIZADA ENTRE AS RUAS MILTON PINA, SERRITA E AMARAJI NO BAIRRO DE BULTRINS.</t>
  </si>
  <si>
    <t>2014OB000600</t>
  </si>
  <si>
    <t>2014PD000619</t>
  </si>
  <si>
    <t>2014NE000266</t>
  </si>
  <si>
    <t>18.016.640/0001-55</t>
  </si>
  <si>
    <t>PREFEITURA MUNICIPAL DE OROBO</t>
  </si>
  <si>
    <t>PAGAMENTO DO REPASSE DE RECURSOS DO FEM II, PARA O MUNICIPIO DE OROBÓ/PE, REFERENTE PAVIMENTAÇÃO EM PARALELEPIPEDO GRANITICOS NA COMUNIDADE DE ÁGUA BRANCA.</t>
  </si>
  <si>
    <t>2014OB000601</t>
  </si>
  <si>
    <t>2014PD000620</t>
  </si>
  <si>
    <t>PAGAMENTO DO REPASSE DE RECURSOS DO FEM II, PARA O MUNICIPIO DE OROBÓ/PE, REFERENTE PAVIMENTAÇÃO EM PARALELEPIPEDO GRANITICOS E CONSTRUÇÃO DE UM MURO DE ARRIMO NA COMUNIDADE DE CHÃ DE LIMA.</t>
  </si>
  <si>
    <t>2014OB000602</t>
  </si>
  <si>
    <t>2014PD000621</t>
  </si>
  <si>
    <t>PAGAMENTO DO REPASSE DE RECURSOS DO FEM II, PARA O MUNICIPIO DE OROBÓ/PE, REFERENTE .PAVIMENTAÇÃO EM PARALELEPIPEDO GRANITICOS NOS DISTRITOS DE MANIBU, TANQUES, CAIÇARAS E VARJÃO.</t>
  </si>
  <si>
    <t>2014OB000603</t>
  </si>
  <si>
    <t>2014PD000622</t>
  </si>
  <si>
    <t>PAGAMENTO DO REPASSE DE RECURSOS DO FEM II, PARA O MUNICIPIO DE OROBÓ/PE, REFERENTE PAVIMENTAÇÃO EM PARALELEPIPEDO GRANITICOS NO BAIRRO MANOEL APRIGIO.</t>
  </si>
  <si>
    <t>2014OB000604</t>
  </si>
  <si>
    <t>2014PD000623</t>
  </si>
  <si>
    <t>PAGAMENTO DO REPASSE DE RECURSOS DO FEM II, PARA O MUNICIPIO DE OROBÓ/PE, REFERENTE PROJETO DE REVITALIZAÇÃO DA PRAÇA CORONEL ABÍLIO.</t>
  </si>
  <si>
    <t>2014OB000605</t>
  </si>
  <si>
    <t>2014PD000624</t>
  </si>
  <si>
    <t>2014NE000267</t>
  </si>
  <si>
    <t>18.022.537/0001-18</t>
  </si>
  <si>
    <t>PREFEITURA MUNICIPAL DE OROCO</t>
  </si>
  <si>
    <t>PAGAMENTO DO REPASSE DE RECURSOS DO FEM II, PARA O MUNICIPIO DE OROCO/PE, REFERENTE PAVIMENTAÇÃO EM PARALELEPIPEDO GRANITICOS EM DIVERSAS RUAS DO MUNICIPIO.</t>
  </si>
  <si>
    <t>2014OB000606</t>
  </si>
  <si>
    <t>2014PD000625</t>
  </si>
  <si>
    <t>PAGAMENTO DO REPASSE DE RECURSOS DO FEM II, PARA O MUNICIPIO DE OROCÓ/PE, REFERENTE ILUMINAÇÃO PÚBLICA NAS RUAS DE OROCÓ.</t>
  </si>
  <si>
    <t>2014OB000607</t>
  </si>
  <si>
    <t>2014PD000626</t>
  </si>
  <si>
    <t>2014NE000268</t>
  </si>
  <si>
    <t>17.873.028/0001-36</t>
  </si>
  <si>
    <t>PREFEITURA MUNICIPAL DE OURICURI</t>
  </si>
  <si>
    <t>PAGAMENTO DO REPASSE DE RECURSOS DO FEM II, PARA O MUNICIPIO DE OURICURI/PE, REFERENTE RECAPIAMENTO ASFALTICO EM TSD, PASSEIO EM CONCRETO E DRENAGEM NO TRECHO QUE INTERLIGA A BR316 A SEDE DO MUNICIPIO.</t>
  </si>
  <si>
    <t>2014OB000608</t>
  </si>
  <si>
    <t>2014PD000627</t>
  </si>
  <si>
    <t>PAGAMENTO DO REPASSE DE RECURSOS DO FEM II, PARA O MUNICIPIO DE OURICURI/PE, REFERENTE PAVIMENTAÇÃO EM PARALELEPIPEDOS GRANITICOS, DRENAGM E PASSEIO EM CONCRETO EM DIVERSAS LOCALIDADES.</t>
  </si>
  <si>
    <t>2014OB000612</t>
  </si>
  <si>
    <t>2014PD000631</t>
  </si>
  <si>
    <t>2014NE000271</t>
  </si>
  <si>
    <t>18.026.959/0001-61</t>
  </si>
  <si>
    <t>PREFEITURA MUNICIPAL DE PALMEIRINA</t>
  </si>
  <si>
    <t>PAGAMENTO DO REPASSE DE RECURSOS DO FEM II, PARA O MUNICIPIO DE PALMEIRINA/PE, REFERENTE REVATELIZAÇÃO DA PRAÇA MANOEL LAFAYETE.</t>
  </si>
  <si>
    <t>2014OB000613</t>
  </si>
  <si>
    <t>2014PD000632</t>
  </si>
  <si>
    <t>RE000057</t>
  </si>
  <si>
    <t>Valor ref. ao repasse dos recursos do FEM II, ao Municipio de Arcoverde, conf. Lei 15335 de 25/06/2014.Reforma do Canteiro Centro da Av. Japiassu</t>
  </si>
  <si>
    <t>2014OB000614</t>
  </si>
  <si>
    <t>2014PD000633</t>
  </si>
  <si>
    <t>Valor ref. ao repasse dos recursos do FEM II, ao Municipio de Arcoverde, conf. Lei 15335 de 25/06/2014., Construção da Praça Redonda.</t>
  </si>
  <si>
    <t>2014OB000615</t>
  </si>
  <si>
    <t>2014PD000634</t>
  </si>
  <si>
    <t>Valor ref. ao repasse dos recursos do FEM II, ao Municipio de Arcoverde, conf. Lei 15335 de 25/06/2014. Construção da Praça da COHAB II.</t>
  </si>
  <si>
    <t>2014OB000616</t>
  </si>
  <si>
    <t>2014PD000635</t>
  </si>
  <si>
    <t>2014NE000219</t>
  </si>
  <si>
    <t>18.035.302/0001-60</t>
  </si>
  <si>
    <t>PREFEITURA MUNICIPAL DE ABREU E LIMA</t>
  </si>
  <si>
    <t>PAGAMENTO P/VIABILIZAR REPASSE DE RECURSOS FEM II,CONFORME LEI Nº 15.335 DE 25/06/2014.REF. A 1ª PARCELA.AO MUNICIPIO DE ABREU E LIMA/PE.RECAPEAMENTO ASFALTICO DA AVENIDA "A" EM CAETES II E TRECHO DO DISTRITO INDUSTRIAL ATE A BR 101</t>
  </si>
  <si>
    <t>2014OB000617</t>
  </si>
  <si>
    <t>2014PD000636</t>
  </si>
  <si>
    <t>RE000058</t>
  </si>
  <si>
    <t>2014NE000310</t>
  </si>
  <si>
    <t>18.042.381/0001-37</t>
  </si>
  <si>
    <t>PREFEITURA MUNICIPAL DE PANELAS</t>
  </si>
  <si>
    <t>PAGAMENTO DO REPASSE DE RECURSOS DO FEM II, PARA O MUNICIPIO DE PANELAS/PE, REFERENTE RESTAURAÇÃO, REFORMA E ADEQUAÇÃO DE EDIFICAÇÃO DE EDIFICAÇÃO DE CARÁTER HISTORICO E CULTURAL (ANTIGO FORUM MUNICIPAL) E CONSTRUÇÃO DE UM BLOCO ENEXO ANEXO PARA FINS DE TRANSFERENCIA DA SEDE DO GOVERNO MUNICIPAL.</t>
  </si>
  <si>
    <t>2014OB000618</t>
  </si>
  <si>
    <t>2014PD000637</t>
  </si>
  <si>
    <t>PAGAMENTO DO REPASSE DE RECURSOS DO FEM II, PARA O MUNICIPIO DE PANELAS/PE, REFERENTE PAVIMENTAÇÃO DE VIAS URBANAS NO DISTRITO DE CRUZES.</t>
  </si>
  <si>
    <t>2014OB000619</t>
  </si>
  <si>
    <t>2014PD000638</t>
  </si>
  <si>
    <t>RE000059</t>
  </si>
  <si>
    <t>PAGAMENTO DO REPASSE DE RECURSOS DO FEM II, PARA O MUNICIPIO DE PANELAS/PE, REFERENTE PAVIMENTAÇÃO NAS SEGUINTES RUAS: BAIRRO M. TEREZA, TRAVESSA JOÃO T. DE ANDRADE, RUA PROJETADA 1, RUA PROJETADA 2, RUA PROJETADA 3, RUA PROJETADA 4, DEMAIS BAIRROS: RUA MANOEL F. JOSÉ DE BARROS E RUA DOM PEDRO II.</t>
  </si>
  <si>
    <t>2014OB000620</t>
  </si>
  <si>
    <t>2014PD000639</t>
  </si>
  <si>
    <t>PAGAMENTO DO REPASSE DE RECURSOS DO FEM II, PARA O MUNICIPIO DE PANELAS/PE, REFERENTE REQUALIFICAÇÃO DA PRAÇA MANOEL BORBA.</t>
  </si>
  <si>
    <t>2014OB000621</t>
  </si>
  <si>
    <t>2014PD000640</t>
  </si>
  <si>
    <t>2014OB000622</t>
  </si>
  <si>
    <t>2014PD000641</t>
  </si>
  <si>
    <t>2014OB000623</t>
  </si>
  <si>
    <t>2014PD000642</t>
  </si>
  <si>
    <t>2014NE000289</t>
  </si>
  <si>
    <t>18.026.276/0001-04</t>
  </si>
  <si>
    <t>PREFEITURA MUNICIPAL DE GARANHUNS</t>
  </si>
  <si>
    <t>PAGAMENTO REF. A 1ª PARCELA DO REPASSE DOS RECURSOS FEM II, MUNICIPIO GARANHUNS/PE, MELHORIA DA INFRAESTRUTURA DO INDIANO E LACERDOPOLIS.</t>
  </si>
  <si>
    <t>2014OB000624</t>
  </si>
  <si>
    <t>2014PD000643</t>
  </si>
  <si>
    <t>PAGAMENTO REF. A 1ª PARCELA DO REPASSE DOS RECURSOS FEM II,MUNICIPIO GARANHUNS/PE, MELHORIA DA INFRAESTRUTURA NO BAIRRO FRANCISCO FIGUEIRA.</t>
  </si>
  <si>
    <t>2014OB000625</t>
  </si>
  <si>
    <t>2014PD000644</t>
  </si>
  <si>
    <t>PAGAMENTO REF. A 1ª PARCELA DO REPASSE DOS RECURSOS FEM II,MUNICIPIO GARANAHUNS/PE, MELHORIA DA INFRAESTRUTURA NO DISTRITO DE MIRACICA.</t>
  </si>
  <si>
    <t>2014OB000626</t>
  </si>
  <si>
    <t>2014PD000645</t>
  </si>
  <si>
    <t>PAGAMENTO REF. A 1ª PARCELA DO REPASSE DOS RECURSOS FEM II,MUNICIPIO GARANHUNS/PE, CONSTRUÇÃO DO CAMPO DE FUTEBOL DO PARQUE EUCLIDES DOURADO.</t>
  </si>
  <si>
    <t>2014OB000627</t>
  </si>
  <si>
    <t>2014PD000647</t>
  </si>
  <si>
    <t>2014NE000290</t>
  </si>
  <si>
    <t>17.993.784/0001-07</t>
  </si>
  <si>
    <t>PREFEITURA MUNICIPAL DE GLORIA DO GOITA</t>
  </si>
  <si>
    <t>PAGAMENTO REF. A 1ª PARCELA DO REPASSE DOS RECURSOS FEM II,MUNICIPIO GLORIA DO GOITA/PE, PAVIMENTAÇÃO DE DIVERSAS RUAS.</t>
  </si>
  <si>
    <t>2014OB000628</t>
  </si>
  <si>
    <t>2014PD000648</t>
  </si>
  <si>
    <t>2014NE000291</t>
  </si>
  <si>
    <t>17.986.222/0001-28</t>
  </si>
  <si>
    <t>PREFEITURA MUNICIPAL DE GOIANA</t>
  </si>
  <si>
    <t>PAGAMENTO REF. A 1ª PARCELA DO REPASSE DOS RECURSOS FEM II, MUNICIPIO DE GOIANA/PE, CONSTRUÇÃO DA PRAÇA JULIO RABELO.</t>
  </si>
  <si>
    <t>2014OB000629</t>
  </si>
  <si>
    <t>2014PD000649</t>
  </si>
  <si>
    <t>PAGAMENTO REF. A 1ª PARCELA DO REPASSE DOS RECURSOS FEM II,MUNICIPIO GOIANA/PE, PAVIMENTAAÇÃO EM PARALELEPIPEDOS EM DIVRSAS RUAS.</t>
  </si>
  <si>
    <t>2014OB000634</t>
  </si>
  <si>
    <t>2014PD000654</t>
  </si>
  <si>
    <t>2014NE000293</t>
  </si>
  <si>
    <t>18.006.860/0001-06</t>
  </si>
  <si>
    <t>PREFEITURA MUNICIPAL DE GRAVATA</t>
  </si>
  <si>
    <t>PAGAMENTO REF. A 1ª PARCELA DO REPASSE DOS RECURSOS FEM II,MUNICIPIO GRAVATÁ/PE, PAVIMENTAÇÃO DE DIVERSAS RUAS.</t>
  </si>
  <si>
    <t>2014OB000635</t>
  </si>
  <si>
    <t>2014PD000655</t>
  </si>
  <si>
    <t>2014NE000294</t>
  </si>
  <si>
    <t>18.019.080/0001-92</t>
  </si>
  <si>
    <t>PREFEITURA MUNICIPAL DE IATI</t>
  </si>
  <si>
    <t>PAGAMENTO REF. A 1ª PARCELA DO REPASSE DOS RECURSOS FEM II,MUNICIPIO IATI, IMPLATAÇÃO DO ATERRO SANITARIO.</t>
  </si>
  <si>
    <t>2014OB000636</t>
  </si>
  <si>
    <t>2014PD000646</t>
  </si>
  <si>
    <t>2014NE000319</t>
  </si>
  <si>
    <t>17.989.733/0001-01</t>
  </si>
  <si>
    <t>PREFEITURA DA CIDADE DO RECIFE</t>
  </si>
  <si>
    <t>PAGAMENTO P/VIABILIZAR REPASSE DE RECURSOS FEM II,CONFORME LEI Nº 15.335 DE 25/06/2014.REF. A 1ª PARCELA.AO MUNICIPIO DE RECIFE/PE.EXECUÇÃO DE OBRAS DE REVESTIMENTO,PAVIMENTAÇÃO,URBANISMO E PAISAGISMO DO CANAL DO ARRUDA,LOCALIZADO NA AV.PROF.JOSÉ DO ANJOS(TRECHO AV.NORTE/AV PETROLINA.</t>
  </si>
  <si>
    <t>2014OB000637</t>
  </si>
  <si>
    <t>2014PD000656</t>
  </si>
  <si>
    <t>RE000060</t>
  </si>
  <si>
    <t>PAGAMENTO REF. A 1ª PARCELA DO REPASSE DOS RECURSOS FEM II, MUNICIPIO DE IATI, CONSTRUÇÃO DE UM PORTAL NA ENTRADA PRINCIPAL DA CIDADE.</t>
  </si>
  <si>
    <t>2014OB000638</t>
  </si>
  <si>
    <t>2014PD000657</t>
  </si>
  <si>
    <t>PAGAMENTO REF. A 1ª PARCELA DO REPASSE DOS RECURSOS FEM II, MUNICIPIO IATI/PE, CONSTRUÇÃO DA PRAÇA DE SANTA ROSA.</t>
  </si>
  <si>
    <t>2014OB000639</t>
  </si>
  <si>
    <t>2014PD000659</t>
  </si>
  <si>
    <t>PAGAMENTO REF. A 1ª PARCELA DO REPASSE DOS RECURSOS FEM II,MUNICIPIO IATI/PE, CONSTRUÇÃO DE UMA PRAÇA NA SEDE DO MUNICIPIO.</t>
  </si>
  <si>
    <t>2014OB000640</t>
  </si>
  <si>
    <t>2014PD000660</t>
  </si>
  <si>
    <t>2014NE000295</t>
  </si>
  <si>
    <t>18.053.235/0001-07</t>
  </si>
  <si>
    <t>PREFEITURA MUNICIPAL DE IBIMIRIM</t>
  </si>
  <si>
    <t>PAGAMENTO REF. A 1ª PARCELA DO REPASSE DOS RECURSOS FEM II,MUNICIPIO IBIMIRIM/PE, CONSTRUÇÃO DE ESTADIO DE FUTEBOL NO BAIRRO DE LAGES.</t>
  </si>
  <si>
    <t>2014OB000641</t>
  </si>
  <si>
    <t>2014PD000662</t>
  </si>
  <si>
    <t>PAGAMENTO REF. A 1ª PARCELA DO REPASSE DOS RECURSOS FEM II,MUNICIPIO DE IBIMIRIM/PE, REFORMA EM CASA DE SAUDE MARCOS FREIRE D'ÁVILA NO BAIRRO CENTRO.</t>
  </si>
  <si>
    <t>2014OB000642</t>
  </si>
  <si>
    <t>2014PD000663</t>
  </si>
  <si>
    <t>PAGAMENTO REF. A 1ª PARCELA DO REPASSE DOS RECURSOS FEM II,MUNICIPIO IBIMIRIM, REFORMA NA QUADRA POLIESPORTIVA JOÃO INOCENCIO CORREIA LIMA.</t>
  </si>
  <si>
    <t>2014OB000643</t>
  </si>
  <si>
    <t>2014PD000664</t>
  </si>
  <si>
    <t>PAGAMENTO REF. A 1ª PARCELA DO REPASSE DOS RECURSOS FEM II,MUNICIPIO IBIMIRIM/PE, REFORMA EM QUADRA POLIESPORTIVA NO BAIRRO AGROVILA IV.</t>
  </si>
  <si>
    <t>2014OB000644</t>
  </si>
  <si>
    <t>2014PD000665</t>
  </si>
  <si>
    <t>2014NE000296</t>
  </si>
  <si>
    <t>18.135.952/0001-88</t>
  </si>
  <si>
    <t>PREFEITURA MUNICIPAL DE IBIRAJUBA</t>
  </si>
  <si>
    <t>PAGAMENTO REF. A 1ª PARCELA DO REPASSE DOS RECURSOS FEM II,MUNICIPIO IBIRAJUBA/PE, MANUTENÇÃO E AMPLIAÇÃO DO CEMITERIO MUNICIPAL.</t>
  </si>
  <si>
    <t>2014OB000645</t>
  </si>
  <si>
    <t>2014PD000679</t>
  </si>
  <si>
    <t>2014NE000312</t>
  </si>
  <si>
    <t>17.901.009/0001-76</t>
  </si>
  <si>
    <t>PREFEITURA MUNICIPAL DE RIBEIRAO</t>
  </si>
  <si>
    <t>RPAGAMENTO EF. 1ª PARCELA COM REPASSE DE RECURSO/FEM/2014,PARA O MUNICIPIO DE RIBEIRÃO/PE,IMPLANTAÇÃO E TERRAPLENAGEM IMPLATAÇÃO E ESCADARIA,CONFORME LEI Nº 15.335 DE 25/06/2014.</t>
  </si>
  <si>
    <t>2014OB000646</t>
  </si>
  <si>
    <t>2014PD000760</t>
  </si>
  <si>
    <t>2014NE000323</t>
  </si>
  <si>
    <t>18.080.388/0001-43</t>
  </si>
  <si>
    <t>PREFEITURA MUNICIPAL DE SANTA MARIA DA BOA VISTA</t>
  </si>
  <si>
    <t>Pagamento para viabilizar a 1ª parcela do repasse dos recursos do FEM II, ao Municipio de Santa Maria da Boa Vista , conf. Lei 15335 de 25/06/2014, CI 032/2014/SGTG.Construção sala empreendedor.</t>
  </si>
  <si>
    <t>2014OB000647</t>
  </si>
  <si>
    <t>2014PD000789</t>
  </si>
  <si>
    <t>RE000061</t>
  </si>
  <si>
    <t>2014NE000361</t>
  </si>
  <si>
    <t>17.929.754/0001-23</t>
  </si>
  <si>
    <t>PREFEITURA MUNICIPAL DE XEXEU</t>
  </si>
  <si>
    <t>PAGAMENTO PARA VIABILIZAR REPASSE DE RECURSOS FEM II, REF. A 1ª PARCELA, MUNICIPIO DE XEXEU/PE, REFORMA DAS PRAÇAS DA RUA ALEGRIA,LOCALIZADA NA SEDE DO MUNICIPIO.</t>
  </si>
  <si>
    <t>2014OB000648</t>
  </si>
  <si>
    <t>2014PD000788</t>
  </si>
  <si>
    <t>PAGAMENTO PARA VIABILIZAR REPASSE DE RECURSOS FEM II, REF. A 1ª PARCELA, MUNICIPIO DE XEXEU/PE, PAVIMENTAÇÃO DE DIVERSAS RUAS, RUA DO CEMITÉRIO, BAIRRO 07 DE SETEMBRO E OUTROS.</t>
  </si>
  <si>
    <t>2014OB000649</t>
  </si>
  <si>
    <t>2014PD000787</t>
  </si>
  <si>
    <t>PAGAMENTO PARA VIABILIZAR REPASSE DE RECURSOS FEM II, REF. A 1ª PARCELA, MUNICIPIO DE XEXEU/PE, EXECUÇÃO DE FACHADA DE PREFEITURA.</t>
  </si>
  <si>
    <t>2014OB000650</t>
  </si>
  <si>
    <t>2014PD000658</t>
  </si>
  <si>
    <t>2014NE000342</t>
  </si>
  <si>
    <t>17.895.306/0001-56</t>
  </si>
  <si>
    <t>PREFEITURA MUNICIPAL DE TABIRA</t>
  </si>
  <si>
    <t>PAGAMENTO P/VIABILIZAR REPASSE DE RECURSOS FEM II,CONFORME LEI Nº 15.335 DE 25/06/2014.REF. A 1ª PARCELA.AO MUNICIPIO DE TABIRA/PE.PAVIMENTAÇÃO COM PARALELEPIPEDO GRANITICOS EM DIVERSAS RUAS DO MUNICIPIO.</t>
  </si>
  <si>
    <t>2014OB000651</t>
  </si>
  <si>
    <t>2014PD000661</t>
  </si>
  <si>
    <t>2014NE000343</t>
  </si>
  <si>
    <t>17.992.709/0001-13</t>
  </si>
  <si>
    <t>PREFEITURA MUNICIPAL DE TACAIMBO</t>
  </si>
  <si>
    <t>PAGAMENTO P/VIABILIZAR REPASSE DE RECURSOS FEM II,CONFORME LEI Nº 15.335 DE 25/06/2014.REF. A 1ª PARCELA.AO MUNICIPIO DE TACAIMBÓ/PE.CONSTRUÇÃO DE CANAL DE DRENAGEM.</t>
  </si>
  <si>
    <t>2014OB000652</t>
  </si>
  <si>
    <t>2014PD000666</t>
  </si>
  <si>
    <t>PAGAMENTO REF. 1ª PARCELA COM REPASSE DE RECURSO/FEM/2014,PARA O MUNICIPIO DE RIBEIRÃO/PE,TERRAPLENAGEM PAVIMENTAÇÃO,CONFORME LEI Nº 15.335 DE 25/06/2014.</t>
  </si>
  <si>
    <t>2014OB000653</t>
  </si>
  <si>
    <t>2014PD000667</t>
  </si>
  <si>
    <t>2014NE000344</t>
  </si>
  <si>
    <t>17.917.310/0001-78</t>
  </si>
  <si>
    <t>PREFEITURA MUNICIPAL DE TACARATU</t>
  </si>
  <si>
    <t>PAGAMENTO P/VIABILIZAR REPASSE DE RECURSOS FEM II,CONFORME LEI Nº 15.335 DE 25/06/2014.REF. A 1ª PARCELA.AO MUNICIPIO DE TACARATU/PE.URBANIZAÇÃO,ILUMINAÇÃO DA AVENIDA ARISTIDES TELES DE MENEZES.</t>
  </si>
  <si>
    <t>2014OB000654</t>
  </si>
  <si>
    <t>2014PD000668</t>
  </si>
  <si>
    <t>PAGAMENTO REF. A 1ª PARCELA DO REPASSE DOS RECURSOS FEM II,MUNICIPIO IBIRAJUBA/PE, CONSTRUÇÃO DA PRAÇA DO MULTIRÃO.</t>
  </si>
  <si>
    <t>2014OB000655</t>
  </si>
  <si>
    <t>2014PD000669</t>
  </si>
  <si>
    <t>PAGAMENTO P/VIABILIZAR REPASSE DE RECURSOS FEM II,CONFORME LEI Nº 15.335 DE 25/06/2014.REF. A 1ª PARCELA.AO MUNICIPIO DE TACARATU/PE.URBANIZAÇÃO,ILUMINAÇÃO DA AVENIDA DEP.AFONSO FERRAZ,NO DISTRITO DE CARAIBEIRAS</t>
  </si>
  <si>
    <t>2014OB000656</t>
  </si>
  <si>
    <t>2014PD000670</t>
  </si>
  <si>
    <t>PAGAMENTO P/VIABILIZAR REPASSE DE RECURSOS FEM II,CONFORME LEI Nº 15.335 DE 25/06/2014.REF. A 1ª PARCELA.AO MUNICIPIO DE TACARATU/PE.URBANIZAÇÃO,ILUMINAÇÃO DA AVENIDA JOSÉ ESTEVÃO,NO DISTRITO DE CARAIBEIRAS.</t>
  </si>
  <si>
    <t>2014OB000657</t>
  </si>
  <si>
    <t>2014PD000671</t>
  </si>
  <si>
    <t>PAGAMENTO P/VIABILIZAR REPASSE DE RECURSOS FEM II,CONFORME LEI Nº 15.335 DE 25/06/2014.REF. A 1ª PARCELA.AO MUNICIPIO DE TACARATU/PE.URBANIZAÇÃO,ILUMINAÇÃO DA AVENIDA MANOEL MARIANO</t>
  </si>
  <si>
    <t>2014OB000658</t>
  </si>
  <si>
    <t>2014PD000672</t>
  </si>
  <si>
    <t>PAGAMENTO REF. A 1ª PARCELA DO REPASSE DOS RECURSOS FEM II, MUNICIPIO DE IBIRAJUBA/PE, IMPLANTAÇÃO DA REDE DE ESGOTO E DRENAGEM DA LAGOA 1 E LAGOA 2.</t>
  </si>
  <si>
    <t>2014OB000659</t>
  </si>
  <si>
    <t>2014PD000673</t>
  </si>
  <si>
    <t>PAGAMENTO P/VIABILIZAR REPASSE DE RECURSOS FEM II,CONFORME LEI Nº 15.335 DE 25/06/2014.REF. A 1ª PARCELA.AO MUNICIPIO DE TACARATU/PE.REFORMA E AMPLIAÇÃO DA PRAÇA FRACINA MARIA DE ARAÚJO NO DISTRITO DE CARAIBEIRAS.</t>
  </si>
  <si>
    <t>2014OB000660</t>
  </si>
  <si>
    <t>2014PD000674</t>
  </si>
  <si>
    <t>PAGAMENTO EF. 1ª PARCELA COM REPASSE DE RECURSO/FEM/2014,PARA O MUNICIPIO DE RIBEIRÃO/PE,IMPLANTAÇÃO DE TERRAPLANAGEM E PAV.EM RUAS DE PEDRESTRES NO BAIRRO DA BEIRA RIO E VILA RICA E ALTO DA FÉ,ZONA URBANA.</t>
  </si>
  <si>
    <t>2014OB000661</t>
  </si>
  <si>
    <t>2014PD000675</t>
  </si>
  <si>
    <t>RPAGAMENTO EF. 1ª PARCELA COM REPASSE DE RECURSO/FEM/2014,PARA O MUNICIPIO DE RIBEIRÃO/PE,REFORMA E ADEQUAÇÃO DO MECARDO PUBLICO,CONFORME LEI Nº 15.335 DE 25/06/2014.</t>
  </si>
  <si>
    <t>2014OB000662</t>
  </si>
  <si>
    <t>2014PD000676</t>
  </si>
  <si>
    <t>2014NE000345</t>
  </si>
  <si>
    <t>18.000.959/0001-92</t>
  </si>
  <si>
    <t>PREFEITURA MUNICIPAL DE TAMANDARE</t>
  </si>
  <si>
    <t>PAGAMENTO P/VIABILIZAR REPASSE DE RECURSOS FEM II,CONFORME LEI Nº 15.335 DE 25/06/2014.REF. A 1ª PARCELA.AO MUNICIPIO DE TAMANDARÉ/PE.CONSTRUÇÃO DO PRÉDIO DA PREFEITURA.</t>
  </si>
  <si>
    <t>2014OB000663</t>
  </si>
  <si>
    <t>2014PD000677</t>
  </si>
  <si>
    <t>RPAGAMENTO EF. 1ª PARCELA COM REPASSE DE RECURSO/FEM/2014,PARA O MUNICIPIO DE RIBEIRÃO/PE,REFORMA ADEQUAÇÃO PRAÇAS,CONFORME LEI Nº 15.335 DE 25/06/2014.</t>
  </si>
  <si>
    <t>2014OB000664</t>
  </si>
  <si>
    <t>2014PD000678</t>
  </si>
  <si>
    <t>2014NE000298</t>
  </si>
  <si>
    <t>17.918.339/0001-74</t>
  </si>
  <si>
    <t>PREFEITUTA MUNICIPAL DE IGARASSU</t>
  </si>
  <si>
    <t>PAGAMENTO REF. A 1ª PARCELA DO REPASSE DOS RECURSOS FEM II, MUNICIPIO IGARASSU/PE, INTERLIGAÇÃO DOS BAIRROS DE ALTO DO CÉU SUMARE E VILA RURAL, PELAS RUAS JOSE ALBINO DA SILVA, VARGINHA E BELO HORONTE-CORREDOR DE TRAFEGO URBANO.</t>
  </si>
  <si>
    <t>2014OB000665</t>
  </si>
  <si>
    <t>2014PD000680</t>
  </si>
  <si>
    <t>PAGAMENTO REF. A 1ª PARCELA DO REPASSE DOS RECURSOS FEM II, MUNICIPIO IGARASSU/PE, INTERLIGAÇÃO DOS BAIRROS DO MONJOPE E PASTOTR EUZEBIO PELAS RUAS COREIA DO NORTE E RUA MARIA DAS NEVES.</t>
  </si>
  <si>
    <t>2014OB000666</t>
  </si>
  <si>
    <t>2014PD000681</t>
  </si>
  <si>
    <t>2014NE000315</t>
  </si>
  <si>
    <t>18.007.597/0001-61</t>
  </si>
  <si>
    <t>PREFEITURA MUNICIPAL DE SALGUEIRO</t>
  </si>
  <si>
    <t>RPAGAMENTO EF. 1ª PARCELA COM REPASSE DE RECURSO/FEM/2014,PARA O MUNICIPIO DE RIBEIRÃO/PE,PAVIMENTAÇÃO DE RUAS,CONFORME LEI Nº 15.335 DE 25/06/2014.</t>
  </si>
  <si>
    <t>2014OB000667</t>
  </si>
  <si>
    <t>2014PD000682</t>
  </si>
  <si>
    <t>RE000062</t>
  </si>
  <si>
    <t>RPAGAMENTO EF. 1ª PARCELA COM REPASSE DE RECURSO/FEM/2014,PARA O MUNICIPIO DE RIBEIRÃO/PE,RECAPEAMENTO DE RUAS,CONFORME LEI Nº 15.335 DE 25/06/2014.</t>
  </si>
  <si>
    <t>2014OB000668</t>
  </si>
  <si>
    <t>2014PD000683</t>
  </si>
  <si>
    <t>PAGAMENTO REF. A 1ª PARCELA DO REPASSE DOS RECURSOS FEM II,MUNICIPIO IGARASSU/PE, RECAPEAMENTO ASFALTICO DE TREECHO DAS RUAS JOÃO ALVES BERENGER, JOSE DE HOLANDA E LUCIANA PAIVA DE SOUZA, CORREDOR DE TRAFEGO URBANO.</t>
  </si>
  <si>
    <t>2014OB000669</t>
  </si>
  <si>
    <t>2014PD000684</t>
  </si>
  <si>
    <t>2014NE000311</t>
  </si>
  <si>
    <t>18.033.843/0001-50</t>
  </si>
  <si>
    <t>PREFEITURA MUNICIPAL DE RIACHO DAS ALMAS</t>
  </si>
  <si>
    <t>RPAGAMENTO EF. 1ª PARCELA COM REPASSE DE RECURSO/FEM/2014,PARA O MUNICIPIO DE RIBEIRÃO/PE,PAVIMENTAÇÃO EM PEDRA, CONFORME LEI Nº 15.335 DE 25/06/2014</t>
  </si>
  <si>
    <t>2014OB000670</t>
  </si>
  <si>
    <t>2014PD000685</t>
  </si>
  <si>
    <t>2014NE000346</t>
  </si>
  <si>
    <t>18.039.716/0001-68</t>
  </si>
  <si>
    <t>PREFEITURA MUNICIPAL DE TAQUARITINGA DO NORTE</t>
  </si>
  <si>
    <t>PAGAMENTO P/VIABILIZAR REPASSE DE RECURSOS FEM II,CONFORME LEI Nº 15.335 DE 25/06/2014.REF. A 1ª PARCELA.AO MUNICIPIO DE TAQUARITINGA DO NORTE/PE.REFORMA E AMPLIAÇÃO DO POSTO DE SAÚDE DE ALGODÃO.</t>
  </si>
  <si>
    <t>2014OB000671</t>
  </si>
  <si>
    <t>2014PD000686</t>
  </si>
  <si>
    <t>PAGAMENTO P/VIABILIZAR REPASSE DE RECURSOS FEM II,CONFORME LEI Nº 15.335 DE 25/06/2014.REF. A 1ª PARCELA.AO MUNICIPIO DE TAQUARITINGA DO NORTE/PE.PROJETO DE REFORMA COM COBERTURA DA QUADRA DE ESPORTE.ESTANISLAU PIRES E CONSTRUÇÃO DE QUADRA COBERTA NO DISTRITO DE PÃO DE AÇUCAR.</t>
  </si>
  <si>
    <t>2014OB000672</t>
  </si>
  <si>
    <t>2014PD000687</t>
  </si>
  <si>
    <t>PAGAMENTO REF. A 1ª PARCELA DO REPASSE DOS RECURSOS FEM II, MUNICIPIO IGARASSU/PE, PAVIMENTAÇÃO DA RUA CURITIBA CORREDOR DE TRAFEGO URBANO.</t>
  </si>
  <si>
    <t>2014OB000673</t>
  </si>
  <si>
    <t>2014PD000688</t>
  </si>
  <si>
    <t>PAGAMENTO P/VIABILIZAR REPASSE DE RECURSOS FEM II,CONFORME LEI Nº 15.335 DE 25/06/2014.REF. A 1ª PARCELA.AO MUNICIPIO DE TAQUARITINGA DO NORTE/PE.URBANIZAÇÃO/PAVIMENTAÇÃO DE VIAS PÚBLICAS.</t>
  </si>
  <si>
    <t>2014OB000674</t>
  </si>
  <si>
    <t>2014PD000689</t>
  </si>
  <si>
    <t>PAGAMENTO REF. A 1ª PARCELA DO REPASSE DOS RECURSOS FEM II,MUNICIPIO IGARASSU/PE, PAVIMENTAÇÃO ASFALTICA DAS RUAS CEDRO, ARLINDA MONTEIRO, FRANCISCO DE ASSIS, CHEFE NARCISO E FABIO CORREIA, CORREDORES DE TRAFEGO URBANO.</t>
  </si>
  <si>
    <t>2014OB000675</t>
  </si>
  <si>
    <t>2014PD000690</t>
  </si>
  <si>
    <t>2014NE000314</t>
  </si>
  <si>
    <t>17.927.568/0001-55</t>
  </si>
  <si>
    <t>PREFEITURA MUNICIPAL DE SAIRE</t>
  </si>
  <si>
    <t>RPAGAMENTO EF. 1ª PARCELA COM REPASSE DE RECURSO/FEM/2014,PARA O MUNICIPIO DE SAIRÉ/PE,PAVIMENTAÇÃO E E CONSTRUÇÃO,CONFORME LEI Nº 15.335 DE 25/06/2014</t>
  </si>
  <si>
    <t>2014OB000676</t>
  </si>
  <si>
    <t>2014PD000691</t>
  </si>
  <si>
    <t>2014NE000299</t>
  </si>
  <si>
    <t>17.910.961/0001-36</t>
  </si>
  <si>
    <t>PREFEITURA MUNICIPAL DE IGUARACI</t>
  </si>
  <si>
    <t>PAGAMENTO REF. A 1ª PARCELA DO REPASSE DOS RECURSOS FEM II,MUNICIPIO IGUARACY/PE, CONSTRUÇÃO DE PAVIMENTAÇÃO EM PARALELEPIPEDOS GRANITICOS NO DISTRITO DE JABI TACA E RUA JOÃO ALVES DE PASSOS E VICENTE NOGUEIRA DE CARVALHO.</t>
  </si>
  <si>
    <t>2014OB000677</t>
  </si>
  <si>
    <t>2014PD000692</t>
  </si>
  <si>
    <t>RPAGAMENTO EF. 1ª PARCELA COM REPASSE DE RECURSO/FEM/2014,PARA O MUNICIPIO DE SAIRÉ/PE,PAVIMENTAÇÃO E CONSTRUÇÃO,CONFORME LEI Nº 15.335 DE 25/06/2014</t>
  </si>
  <si>
    <t>2014OB000678</t>
  </si>
  <si>
    <t>2014PD000693</t>
  </si>
  <si>
    <t>2014NE000313</t>
  </si>
  <si>
    <t>18.001.928/0001-56</t>
  </si>
  <si>
    <t>PREFEITURA MUNICIPAL DE RIO FORMOSO</t>
  </si>
  <si>
    <t>RPAGAMENTO EF. 1ª PARCELA COM REPASSE DE RECURSO/FEM/2014,PARA O MUNICIPIO DE RIO FARMOSO/PE,PROJETO DE CONSTRUÇÃO,CONFORME LEI Nº 15.335 DE 25/06/2014</t>
  </si>
  <si>
    <t>2014OB000679</t>
  </si>
  <si>
    <t>2014PD000694</t>
  </si>
  <si>
    <t>2014NE000347</t>
  </si>
  <si>
    <t>18.083.112/0001-19</t>
  </si>
  <si>
    <t>PREFEITURA MUNICIPAL DE TEREZINHA</t>
  </si>
  <si>
    <t>PAGAMENTO P/VIABILIZAR REPASSE DE RECURSOS FEM II,CONFORME LEI Nº 15.335 DE 25/06/2014.REF. A 1ª PARCELA.AO MUNICIPIO DE MODERNIZAÇÃO DO ESTADIO MUNICIPAL ANTONIO FERNANDO CALADO LIMA</t>
  </si>
  <si>
    <t>2014OB000680</t>
  </si>
  <si>
    <t>2014PD000695</t>
  </si>
  <si>
    <t>RPAGAMENTO EF. 1ª PARCELA COM REPASSE DE RECURSO/FEM/2014,PARA O MUNICIPIO DE RIO FARMOSO/PE,PROJETOS DE RECALIFCAÇÃO ,CONFORME LEI Nº 15.335 DE 25/06/2014</t>
  </si>
  <si>
    <t>2014OB000681</t>
  </si>
  <si>
    <t>2014PD000696</t>
  </si>
  <si>
    <t>2014NE000348</t>
  </si>
  <si>
    <t>17.995.252/0001-09</t>
  </si>
  <si>
    <t>PREFEITURA MUNICIPAL DE TERRA NOVA</t>
  </si>
  <si>
    <t>PAGAMENTO P/VIABILIZAR REPASSE DE RECURSOS FEM II,CONFORME LEI Nº 15.335 DE 25/06/2014.REF. A 1ª PARCELA.AO MUNICIPIO DE TERRA NOVA/PE.DRENAGEM SUPERFICIAL DE ÁGUAS PLUVIAIS E PAVIMENTAÇÃO DE VIAS.</t>
  </si>
  <si>
    <t>2014OB000682</t>
  </si>
  <si>
    <t>2014PD000697</t>
  </si>
  <si>
    <t>2014NE000349</t>
  </si>
  <si>
    <t>18.063.494/0001-19</t>
  </si>
  <si>
    <t>PREFEITURA MUNICIPAL DE TIMBAUBA</t>
  </si>
  <si>
    <t>PAGAMENTO P/VIABILIZAR REPASSE DE RECURSOS FEM II,CONFORME LEI Nº 15.335 DE 25/06/2014.REF. A 1ª PARCELA.AO MUNICIPIO DE TIMBAÚBA/PE.PAVIMENTAÇÃO EM PARALELEPIPEDO DE RUAS DO BAIRRO DE SAPUCAIA.</t>
  </si>
  <si>
    <t>2014OB000683</t>
  </si>
  <si>
    <t>2014PD000698</t>
  </si>
  <si>
    <t>RPAGAMENTO EF. 1ª PARCELA COM REPASSE DE RECURSO/FEM/2014,PARA O MUNICIPIO DE RIO FARMOSO /PE,PROJETOS DE CALÇAMENTO ,CONFORME LEI Nº 15.335 DE 25/06/2014</t>
  </si>
  <si>
    <t>2014OB000684</t>
  </si>
  <si>
    <t>2014PD000699</t>
  </si>
  <si>
    <t>2014OB000685</t>
  </si>
  <si>
    <t>2014PD000700</t>
  </si>
  <si>
    <t>2014NE000350</t>
  </si>
  <si>
    <t>18.033.770/0001-04</t>
  </si>
  <si>
    <t>PREFEITURA MUNICIPAL DE TORITAMA</t>
  </si>
  <si>
    <t>PAGAMENTO P/VIABILIZAR REPASSE DE RECURSOS FEM II,CONFORME LEI Nº 15.335 DE 25/06/2014.REF. A 1ª PARCELA.AO MUNICIPIO DE TORITAMA/PE.PAVIMENTAÇÃO EM RUAS DO MUNICIPIO,ATRAVES DA EXECUÇÃO DE PAVIMENTAÇÃO E OBRAS DE INFRAESTRUTURA DAS DIVERSAS RUAS.</t>
  </si>
  <si>
    <t>2014OB000686</t>
  </si>
  <si>
    <t>2014PD000701</t>
  </si>
  <si>
    <t>RPAGAMENTO EF. 1ª PARCELA COM REPASSE DE RECURSO/FEM/2014,PARA O MUNICIPIO DE RIO FARMOSO /PE,PROJETOS DEDRENAGEM ,CONFORME LEI Nº 15.335 DE 25/06/2014</t>
  </si>
  <si>
    <t>2014OB000687</t>
  </si>
  <si>
    <t>2014PD000702</t>
  </si>
  <si>
    <t>RE000063</t>
  </si>
  <si>
    <t>2014NE000351</t>
  </si>
  <si>
    <t>18.002.176/0001-48</t>
  </si>
  <si>
    <t>PREFEITURA MUNICIPAL DE TRACUNHAEM</t>
  </si>
  <si>
    <t>PAGAMENTO P/VIABILIZAR REPASSE DE RECURSOS FEM II,CONFORME LEI Nº 15.335 DE 25/06/2014.REF. A 1ª PARCELA.AO MUNICIPIO DE TRACUNHAÉM/PE.PAVIMENTAÇÃO EM PARALELEPIPEDO DE DIVERSAS RUAS.</t>
  </si>
  <si>
    <t>2014OB000690</t>
  </si>
  <si>
    <t>2014PD000706</t>
  </si>
  <si>
    <t>2014NE000332</t>
  </si>
  <si>
    <t>18.007.458/0001-38</t>
  </si>
  <si>
    <t>PREFEITURA MUNICIPAL DE SAO JOSE DO BELMONTE</t>
  </si>
  <si>
    <t>2014OB000691</t>
  </si>
  <si>
    <t>2014PD000707</t>
  </si>
  <si>
    <t>2014NE000353</t>
  </si>
  <si>
    <t>17.909.523/0001-58</t>
  </si>
  <si>
    <t>PREFEITURA MUNICIPAL DE TRIUNFO</t>
  </si>
  <si>
    <t>PAGAMENTO P/VIABILIZAR REPASSE DE RECURSOS FEM II,CONFORME LEI Nº 15.335 DE 25/06/2014.REF. A 1ª PARCELA. AO MUNICIPIO DE TRIUNFO/PE.REFORMA DO MERCADO PÚBLICO DE TRIUNFO/PE.</t>
  </si>
  <si>
    <t>2014OB000692</t>
  </si>
  <si>
    <t>2014PD000708</t>
  </si>
  <si>
    <t>2014NE000333</t>
  </si>
  <si>
    <t>17.926.404/0001-03</t>
  </si>
  <si>
    <t>PREFEITURA MUNICIPAL DE SAO JOSE DO EGITO</t>
  </si>
  <si>
    <t>Pavimentação de vias publicas</t>
  </si>
  <si>
    <t>2014OB000693</t>
  </si>
  <si>
    <t>2014PD000709</t>
  </si>
  <si>
    <t>PAGAMENTO P/VIABILIZAR REPASSE DE RECURSOS FEM II,CONFORME LEI Nº 15.335 DE 25/06/2014.REF. A 1ª PARCELA. AO MUNICIPIO DE TRIUNFO/PE.2ª ETAPA DE REFORMA E AMPLIAÇÃO DA MATERNIDADE FELINDO WANDERLEY.</t>
  </si>
  <si>
    <t>2014OB000694</t>
  </si>
  <si>
    <t>2014PD000710</t>
  </si>
  <si>
    <t>2014OB000695</t>
  </si>
  <si>
    <t>2014PD000711</t>
  </si>
  <si>
    <t>PAGAMENTO P/VIABILIZAR REPASSE DE RECURSOS FEM II,CONFORME LEI Nº 15.335 DE 25/06/2014.REF. A 1ª PARCELA. AO MUNICIPIO DE TRIUNFO/PE. PAVIMENTAÇÃO EM PARALELEPIPEDO GRANITICOS NA RUA SEBASTIÃO MARTINS.</t>
  </si>
  <si>
    <t>2014OB000696</t>
  </si>
  <si>
    <t>2014PD000712</t>
  </si>
  <si>
    <t>2014NE000334</t>
  </si>
  <si>
    <t>18.040.854/0001-67</t>
  </si>
  <si>
    <t>PREFEITURA MUNICIPAL DE SAO LOURENCO DA MATA</t>
  </si>
  <si>
    <t>Pagamento para viabilizar a 1ª parcela do repasse dos recursos do FEM II, ao Municipio de S. Lourenço da Mata , conf. Lei 15335 de 25/06/2014, CI 032/2014/SGTG.Construção do Centro Multi cultural</t>
  </si>
  <si>
    <t>2014OB000697</t>
  </si>
  <si>
    <t>2014PD000713</t>
  </si>
  <si>
    <t>Pagamento para viabilizar a 1ª parcela do repasse dos recursos do FEM II, ao Municipio de São Lourenço da Mata, conf. Lei 15335 de 25/06/2014, CI 032/2014/SGTG.</t>
  </si>
  <si>
    <t>2014OB000698</t>
  </si>
  <si>
    <t>2014PD000714</t>
  </si>
  <si>
    <t>2014NE000335</t>
  </si>
  <si>
    <t>18.002.169/0001-46</t>
  </si>
  <si>
    <t>PREFEITURA MUNICIPAL DE SAO VICENTE FERRER</t>
  </si>
  <si>
    <t>Pagamento para viabilizar a 1ª parcela do repasse dos recursos do FEM II, ao Municipio de S. Vicente Ferrer , conf. Lei 15335 de 25/06/2014, CI 032/2014/SGTG.Pavimentação em Paralel. Graniticos, Drenagem e sinalização viária de diversas ruas 1ª sirui</t>
  </si>
  <si>
    <t>2014OB000700</t>
  </si>
  <si>
    <t>2014PD000716</t>
  </si>
  <si>
    <t>Pagamento para viabilizar a 1ª parcela do repasse dos recursos do FEM II, ao Municipio de S. Vicente Ferrer , conf. Lei 15335 de 25/06/2014, CI 032/2014/SGTG. Pavimentação em Paralelep. Graniticos em diversas ruas.</t>
  </si>
  <si>
    <t>2014OB000702</t>
  </si>
  <si>
    <t>2014PD000718</t>
  </si>
  <si>
    <t>2014NE000336</t>
  </si>
  <si>
    <t>17.982.626/0001-43</t>
  </si>
  <si>
    <t>PREFEITURA MUNICIPAL DE SERRA TALHADA</t>
  </si>
  <si>
    <t>Pagamento para viabilizar a 1ª parcela do repasse dos recursos do FEM II, ao Municipio de Serra Talhada , conf. Lei 15335 de 25/06/2014, CI 032/2014/SGTG.Pavimentação asfaltica e em Pedra Granitica</t>
  </si>
  <si>
    <t>2014OB000704</t>
  </si>
  <si>
    <t>2014PD000720</t>
  </si>
  <si>
    <t>Pagamento para viabilizar a 1ª parcela do repasse dos recursos do FEM II, ao Municipio de Serra Talhada , conf. Lei 15335 de 25/06/2014, CI 032/2014/SGTG.Reforma das Praças e dos canteiros.</t>
  </si>
  <si>
    <t>2014OB000705</t>
  </si>
  <si>
    <t>2014PD000721</t>
  </si>
  <si>
    <t>Pagamento para viabilizar a 1ª parcela do repasse dos recursos do FEM II, ao Municipio de Serra Talhada , conf. Lei 15335 de 25/06/2014, CI 032/2014/SGTG. Implantação do Terminal de Transportes Alternativo</t>
  </si>
  <si>
    <t>2014OB000706</t>
  </si>
  <si>
    <t>2014PD000722</t>
  </si>
  <si>
    <t>2014NE000337</t>
  </si>
  <si>
    <t>18.089.518/0001-09</t>
  </si>
  <si>
    <t>PREFEITURA MUNICIPAL DE SERRITA</t>
  </si>
  <si>
    <t>Pagamento para viabilizar a 1ª parcela do repasse dos recursos do FEM II, ao Municipio de Serrita, conf. Lei 15335 de 25/06/2014, CI 032/2014/SGTG.Pavimentação asfaaltica na rua Amancio Horacio e av. Maviael da Franca Sampaio, Pav. em Paralelep. nas vilas de Jua e Ipueira</t>
  </si>
  <si>
    <t>2014OB000707</t>
  </si>
  <si>
    <t>2014PD000723</t>
  </si>
  <si>
    <t>RE000064</t>
  </si>
  <si>
    <t>2014NE000338</t>
  </si>
  <si>
    <t>18.009.919/0001-01</t>
  </si>
  <si>
    <t>PREFEITURA MUNICIPAL DE SERTANIA</t>
  </si>
  <si>
    <t>Pagamento para viabilizar a 1ª parcela do repasse dos recursos do FEM II, ao Municipio de Sertania , conf. Lei 15335 de 25/06/2014, CI 032/2014/SGTG.Const. de Obras de Abastecimento de água, nas Vilas Rio da Barra, 4ª Dist. e Albuqerque Né, 5º Distrito.</t>
  </si>
  <si>
    <t>2014OB000708</t>
  </si>
  <si>
    <t>2014PD000724</t>
  </si>
  <si>
    <t>Pagamento para viabilizar a 1ª parcela do repasse dos recursos do FEM II, ao Municipio deSertania , conf. Lei 15335 de 25/06/2014, CI 032/2014/SGTG.Const. das Muralhas das creches tipo B e C Loc. nas ruas Edson Leite, Rua Ubirajara Chjaves,</t>
  </si>
  <si>
    <t>2014OB000709</t>
  </si>
  <si>
    <t>2014PD000725</t>
  </si>
  <si>
    <t>2014NE000355</t>
  </si>
  <si>
    <t>18.016.684/0001-85</t>
  </si>
  <si>
    <t>PREFEITURA MUNICIPAL DE TUPARETAMA</t>
  </si>
  <si>
    <t>PAGAMENTO P/VIABILIZAR REPASSE DE RECURSOS FEM II,CONFORME LEI Nº 15.335 DE 25/06/2014.REF. A 1ª PARCELA. AO MUNICIPIO DE TUPARETAMA/PE.CONSTRUÇÃO DAS PRAÇAS DA RUA FREI CANECA E DO ANCIÃO.</t>
  </si>
  <si>
    <t>2014OB000710</t>
  </si>
  <si>
    <t>2014PD000726</t>
  </si>
  <si>
    <t>Pagamento para viabilizar a 1ª parcela do repasse dos recursos do FEM II, ao Mun de Sertania , conf. Lei 15335 de 25/06/2014, CI 032/2014/SGTG.Const. de recap. asf. Av. Pres Vargas, Dr. Raul Lafayete, Av. Agam. Magalhaes, Franc. Gomes, BR110, Amaro Lafayete, Rua Man. Bezerra e Quintino B.</t>
  </si>
  <si>
    <t>2014OB000711</t>
  </si>
  <si>
    <t>2014PD000727</t>
  </si>
  <si>
    <t>PAGAMENTO P/VIABILIZAR REPASSE DE RECURSOS FEM II,CONFORME LEI Nº 15.335 DE 25/06/2014.REF. A 1ª PARCELA. AO MUNICIPIO DE TUPARETAMA/PE.RECONSTRUÇÃO DA PRAÇA CENTRAL.</t>
  </si>
  <si>
    <t>2014OB000712</t>
  </si>
  <si>
    <t>2014PD000728</t>
  </si>
  <si>
    <t>2014NE000339</t>
  </si>
  <si>
    <t>17.999.170/0001-24</t>
  </si>
  <si>
    <t>PREFEITURA MUNICIPAL DE SIRINHAEM</t>
  </si>
  <si>
    <t>Pagamento para viabilizar a 1ª parcela do repasse dos recursos do FEM II, ao Municipio de Sirinhaem , conf. Lei 15335 de 25/06/2014, CI 032/2014/SGTG.Drenagem em torno da academia das cidades</t>
  </si>
  <si>
    <t>2014OB000713</t>
  </si>
  <si>
    <t>2014PD000729</t>
  </si>
  <si>
    <t>PAGAMENTO P/VIABILIZAR REPASSE DE RECURSOS FEM II,CONFORME LEI Nº 15.335 DE 25/06/2014.REF. A 1ª PARCELA. AO MUNICIPIO DE TUPARETAMA/PE.AMPLIAÇÃO E REFORMA DO HOSPITAL</t>
  </si>
  <si>
    <t>2014OB000714</t>
  </si>
  <si>
    <t>2014PD000730</t>
  </si>
  <si>
    <t>2014NE000362</t>
  </si>
  <si>
    <t>18.008.738/0001-60</t>
  </si>
  <si>
    <t>PREFEITURA MUNICIPAL DE SALGADINHO</t>
  </si>
  <si>
    <t>PAGAMENTO REF. 1ª PARCELA COM O REPASSE DE RECURSOS FEM II, PARA O MUNICIPIO SALGADINHO/PE, PAVIMENTAÇÃO EM PARALELEPIPEDOS GRANITICOS DA RUAS A,B,C,D,E,F,G,H,I,J,L E M NO BAIRRO FREI GALVÃO.</t>
  </si>
  <si>
    <t>2014OB000715</t>
  </si>
  <si>
    <t>2014PD000731</t>
  </si>
  <si>
    <t>Pagamento para viabilizar a 1ª parcela do repasse dos recursos do FEM II, ao Municipio de Sirinhaem , conf. Lei 15335 de 25/06/2014, CI 032/2014/SGTG.Pavimentação em Paral. gran. da rua da Jaqueira</t>
  </si>
  <si>
    <t>2014OB000716</t>
  </si>
  <si>
    <t>2014PD000732</t>
  </si>
  <si>
    <t>Pagamento para viabilizar a 1ª parcela do repasse dos recursos do FEM II, ao Municipio de Sirinhaem , conf. Lei 15335 de 25/06/2014, CI 032/2014/SGTG.Urbanização ds ruas Marque de Olinda, Sebastião Chaves e São Francisco</t>
  </si>
  <si>
    <t>2014OB000717</t>
  </si>
  <si>
    <t>2014PD000703</t>
  </si>
  <si>
    <t>2014NE000352</t>
  </si>
  <si>
    <t>18.091.420/0001-96</t>
  </si>
  <si>
    <t>PREFEITURA MUNICIPAL DE TRINDADE</t>
  </si>
  <si>
    <t>PAGAMENTO P/VIABILIZAR REPASSE DE RECURSOS FEM II,CONFORME LEI Nº 15.335 DE 25/06/2014.REF. A 1ª PARCELA.AO MUNICIPIO DE TRINDADE/PE.MELHORIA DE ACESSIBILIDADE AS COMUNIDADES EM ÁREAS DE RISCO E VULNERABILIDADE SOCIAL.</t>
  </si>
  <si>
    <t>2014OB000718</t>
  </si>
  <si>
    <t>2014PD000733</t>
  </si>
  <si>
    <t>PAGAMENTO REF. 1ª PARCELA COM O REPASSE DE RECURSOS FEM II, PARA O MUNICIPIO SALGADINHO/PE, REQUALIFICAÇÃO DA PRAÇA CENTRAL E CONSTRUÇÃO DE PAVIMENTAÇÃO EM PARALELEPIPEDOS GRANITICOS NA RUA DE ACESSO DO SÍTIO SOBRADINHO.</t>
  </si>
  <si>
    <t>2014OB000719</t>
  </si>
  <si>
    <t>2014PD000734</t>
  </si>
  <si>
    <t>2014NE000340</t>
  </si>
  <si>
    <t>18.037.142/0001-99</t>
  </si>
  <si>
    <t>PREFEITURA MUNICIPAL DE SOLIDAO</t>
  </si>
  <si>
    <t>Pagamento para viabilizar a 1ª parcela do repasse dos recursos do FEM II, ao Municipio de Solidão , conf. Lei 15335 de 25/06/2014, CI 032/2014/SGTG.Copnstrução de Praça de Alimentação Jose Barros Sobrinho.</t>
  </si>
  <si>
    <t>2014OB000720</t>
  </si>
  <si>
    <t>2014PD000735</t>
  </si>
  <si>
    <t>Pagamento para viabilizar a 1ª parcela do repasse dos recursos do FEM II, ao Municipio de Solidão , conf. Lei 15335 de 25/06/2014, CI 032/2014/SGTG.Construção de uma Quadra Poliesportiva Descoberta na área Urbana</t>
  </si>
  <si>
    <t>2014OB000721</t>
  </si>
  <si>
    <t>2014PD000736</t>
  </si>
  <si>
    <t>Pagamento para viabilizar a 1ª parcela do repasse dos recursos do FEM II, ao Municipio de Solidão , conf. Lei 15335 de 25/06/2014, CI 032/2014/SGTG.Reforma da Unidade Mista Maria Jesuíno da Silva</t>
  </si>
  <si>
    <t>2014OB000722</t>
  </si>
  <si>
    <t>2014PD000737</t>
  </si>
  <si>
    <t>2014NE000316</t>
  </si>
  <si>
    <t>18.015.830/0001-58</t>
  </si>
  <si>
    <t>PREFEITURA MUNICIPAL DE SALOA</t>
  </si>
  <si>
    <t>PAGAMENTO DO REPASSE DE RECURSOS DO FEM II, PARA O MUNICIPIO DE SALOA/PE, REFERENTE PAVIMENTAÇÃO EM PARALELEPIPEDOS GRANITICOS DE DIVERSAS RUAS.</t>
  </si>
  <si>
    <t>2014OB000723</t>
  </si>
  <si>
    <t>2014PD000738</t>
  </si>
  <si>
    <t>Pagamento para viabilizar a 1ª parcela do repasse dos recursos do FEM II, ao Municipio de Solidão , conf. Lei 15335 de 25/06/2014, CI 032/2014/SGTG.Construção da Murada da Unidade Infantil Turma da Mônica</t>
  </si>
  <si>
    <t>2014OB000724</t>
  </si>
  <si>
    <t>2014PD000739</t>
  </si>
  <si>
    <t>2014NE000341</t>
  </si>
  <si>
    <t>17.993.842/0001-94</t>
  </si>
  <si>
    <t>PREFEITURA MUNICIPAL DE SURUBIM</t>
  </si>
  <si>
    <t>Pagamento para viabilizar a 1ª parcela do repasse dos recursos do FEM II, ao Municipio de Surubim , conf. Lei 15335 de 25/06/2014, CI 032/2014/SGTG.Pavimentação em Paralelepipedos Graniticos em diversas ruas do municipio</t>
  </si>
  <si>
    <t>2014OB000725</t>
  </si>
  <si>
    <t>2014PD000740</t>
  </si>
  <si>
    <t>Pagamento para viabilizar a 1ª parcela do repasse dos recursos do FEM II, ao Municipio de Surubim , conf. Lei 15335 de 25/06/2014, CI 032/2014/SGTG.Reforma do Açougue Publico Municipal</t>
  </si>
  <si>
    <t>2014OB000726</t>
  </si>
  <si>
    <t>2014PD000741</t>
  </si>
  <si>
    <t>PAGAMENTO DO REPASSE DE RECURSOS DO FEM II, PARA O MUNICIPIO DE SALOÁ/PE, REFERENTE CONSTRUÇÃO DA PRAÇA ANTÔNIO MARÇAL FILHO.</t>
  </si>
  <si>
    <t>2014OB000727</t>
  </si>
  <si>
    <t>2014PD000742</t>
  </si>
  <si>
    <t>RE000065</t>
  </si>
  <si>
    <t>Pagamento para viabilizar a 1ª parcela do repasse dos recursos do FEM II, ao Municipio de Surubim , conf. Lei 15335 de 25/06/2014, CI 032/2014/SGTG.Requalificação da Praça Estefania</t>
  </si>
  <si>
    <t>2014OB000730</t>
  </si>
  <si>
    <t>2014PD000745</t>
  </si>
  <si>
    <t>2014NE000320</t>
  </si>
  <si>
    <t>17.999.238/0001-75</t>
  </si>
  <si>
    <t>PREFEITURA MUNICIPAL DE SANTA CRUZ DA BAIXA VERDE</t>
  </si>
  <si>
    <t>Pagamento para viabilizar a 1ª parcela do repasse dos recursos do FEM II, ao Municipio de Santa Cruz da Baixa Verde , conf. Lei 15335 de 25/06/2014, CI 032/2014/SGTG.Construção de Quadra poliesportiva coberta com vestiário e Palco</t>
  </si>
  <si>
    <t>2014OB000732</t>
  </si>
  <si>
    <t>2014PD000747</t>
  </si>
  <si>
    <t>PAGAMENTO DO REPASSE DE RECURSOS DO FEM II, PARA O MUNICIPIO DE SALOÁ/PE, REFERENTE REVITALIZAÇÃO DA PRAÇA DO FORUM.</t>
  </si>
  <si>
    <t>2014OB000733</t>
  </si>
  <si>
    <t>2014PD000748</t>
  </si>
  <si>
    <t>Pagamento para viabilizar a 1ª parcela do repasse dos recursos do FEM II, ao Municipio de Santa cruz da Baixa Verde , conf. Lei 15335 de 25/06/2014, CI 032/2014/SGTG reforma e Ampliação da Praçaa central do Distrito de jatiúca.</t>
  </si>
  <si>
    <t>2014OB000734</t>
  </si>
  <si>
    <t>2014PD000749</t>
  </si>
  <si>
    <t>2014NE000321</t>
  </si>
  <si>
    <t>17.997.343/0001-75</t>
  </si>
  <si>
    <t>PREFEITURA MUNICIPAL SANTA CRUZ DO CAPIBARIBE</t>
  </si>
  <si>
    <t>Pagamento para viabilizar a 1ª parcela do repasse dos recursos do FEM II, ao Municipio de Santa Cruz do Capibaribe , conf. Lei 15335 de 25/06/2014, CI 032/2014/SGTG.Construção do Ambulatorio Especializado da Mulher.</t>
  </si>
  <si>
    <t>2014OB000735</t>
  </si>
  <si>
    <t>2014PD000750</t>
  </si>
  <si>
    <t>Pagamento para viabilizar a 1ª parcela do repasse dos recursos do FEM II, ao Municipio de Santa Cruz do Capibaribe , conf. Lei 15335 de 25/06/2014, CI 032/2014/SGTG.Construção da Central de feiras e mercados.</t>
  </si>
  <si>
    <t>2014OB000736</t>
  </si>
  <si>
    <t>2014PD000751</t>
  </si>
  <si>
    <t>PAGAMENTO DO REPASSE DE RECURSOS DO FEM II, PARA O MUNICIPIO DE SALOÁ/PE, REFERENTE CONTRUÇÃO DE UMA PRAÇA NA SEDE DO MUNICIPIO COM IMPLANTAÇÃO DE CANTEIROS PISOS E URBANIZAÇÃO ALEM DE ILUMINAÇÃO COM ACESSIBILIDADE.</t>
  </si>
  <si>
    <t>2014OB000737</t>
  </si>
  <si>
    <t>2014PD000752</t>
  </si>
  <si>
    <t>2014NE000357</t>
  </si>
  <si>
    <t>17.886.991/0001-54</t>
  </si>
  <si>
    <t>PREFEITURA MUNICIPAL DE VERDEJANTE</t>
  </si>
  <si>
    <t>PAGAMENTO P/VIABILIZAR REPASSE DE RECURSOS FEM II,CONFORME LEI Nº 15.335 DE 25/06/2014.REF. A 1ª PARCELA. AO MUNICIPIO DE VENRDEJANTE/PE.DRENAGEM SUPERFICIAL DE ÁGUAS PLUVIAS E PAVIMENTAÇÃO DE VIAS.</t>
  </si>
  <si>
    <t>2014OB000738</t>
  </si>
  <si>
    <t>2014PD000753</t>
  </si>
  <si>
    <t>2014NE000322</t>
  </si>
  <si>
    <t>17.919.694/0001-68</t>
  </si>
  <si>
    <t>PREFEITURA MUNICIPAL DE SANTA FILOMENA</t>
  </si>
  <si>
    <t>Pagamento para viabilizar a 1ª parcela do repasse dos recursos do FEM II, ao Municipio de Santa Filomena , conf. Lei 15335 de 25/06/2014, CI 032/2014/SGTG.Pavimentação em paralelepipedos em diversas ruas.</t>
  </si>
  <si>
    <t>2014OB000739</t>
  </si>
  <si>
    <t>2014PD000754</t>
  </si>
  <si>
    <t>PAGAMENTO P/VIABILIZAR REPASSE DE RECURSOS FEM II,CONFORME LEI Nº 15.335 DE 25/06/2014.REF. A 1ª PARCELA. AO MUNICIPIO DE VERDEJANTE/PE.CONSTRUÇÃO DA PRAÇA DONA ZEFINHA,NO POVOADO DE GROSSOS,ZONA RURAL.</t>
  </si>
  <si>
    <t>2014OB000740</t>
  </si>
  <si>
    <t>2014PD000755</t>
  </si>
  <si>
    <t>2014NE000317</t>
  </si>
  <si>
    <t>17.946.186/0001-79</t>
  </si>
  <si>
    <t>PREFEITURA MUNICIPAL DE SANHARO</t>
  </si>
  <si>
    <t>PAGAMENTO DO REPASSE DE RECURSOS DO FEM II, PARA O MUNICIPIO DE SANHARÓ/PE, REFERENTE CALÇAMENTO EM PEDRA GRANITICA DE RUAS DIVERSAS E ACESSOS A DISTRITOS E COMUNIDADES DA ZONA RURAL.</t>
  </si>
  <si>
    <t>2014OB000741</t>
  </si>
  <si>
    <t>2014PD000756</t>
  </si>
  <si>
    <t>Pagamento para viabilizar a 1ª parcela do repasse dos recursos do FEM II, ao Municipio de Santa Cruz do Capibaribe , conf. Lei 15335 de 25/06/2014, CI 032/2014/SGTG. Pavimentação em paral. em diversas ruas, Jose Lucio, etc.</t>
  </si>
  <si>
    <t>2014OB000742</t>
  </si>
  <si>
    <t>2014PD000757</t>
  </si>
  <si>
    <t>Pagamento para viabilizar a 1ª parcela do repasse dos recursos do FEM II, ao Municipio de Snta Maria da Boa Vista , conf. Lei 15335 de 25/06/2014, CI 032/2014/SGTG.Recuperação de estradas vicinais</t>
  </si>
  <si>
    <t>2014OB000743</t>
  </si>
  <si>
    <t>2014PD000758</t>
  </si>
  <si>
    <t>Pagamento para viabilizar a 1ª parcela do repasse dos recursos do FEM II, ao Municipio de Santa Maria da Boa Vista , conf. Lei 15335 de 25/06/2014, CI 032/2014/SGTG.Pavimentação Granitica na sede do municipio</t>
  </si>
  <si>
    <t>2014OB000744</t>
  </si>
  <si>
    <t>2014PD000759</t>
  </si>
  <si>
    <t>Pagamento para viabilizar a 1ª parcela do repasse dos recursos do FEM II, ao Municipio de , conf. Lei 15335 de 25/06/2014, CI 032/2014/SGTG.Recuperação de Predio para instação de Unidade do SAMU</t>
  </si>
  <si>
    <t>2014OB000745</t>
  </si>
  <si>
    <t>2014PD000761</t>
  </si>
  <si>
    <t>2014NE000318</t>
  </si>
  <si>
    <t>18.037.559/0001-51</t>
  </si>
  <si>
    <t>PREFEITURA MUNICIPAL DE SANTA CRUZ</t>
  </si>
  <si>
    <t>PAGAMENTO DO REPASSE DE RECURSOS DO FEM II, PARA O MUNICIPIO DE SANTA CRUZ/PE, REFERENTE CONCLUSÃO DA CONSTRUÇÃO DO ESTADIO MUNICIPAL DE SANTA CRUZ.</t>
  </si>
  <si>
    <t>2014OB000746</t>
  </si>
  <si>
    <t>2014PD000762</t>
  </si>
  <si>
    <t>2014NE000324</t>
  </si>
  <si>
    <t>18.012.038/0001-40</t>
  </si>
  <si>
    <t>PREFEITURA MUNICIPAL DE SANTA MARIA DO CAMBUCA</t>
  </si>
  <si>
    <t>Pagamento para viabilizar a 1ª parcela do repasse dos recursos do FEM II, ao Municipio deSanta Maria do Cambucá , conf. Lei 15335 de 25/06/2014, CI 032/2014/SGTG.Pavimentação em Paralelep. Graniticos</t>
  </si>
  <si>
    <t>2014OB000747</t>
  </si>
  <si>
    <t>2014PD000763</t>
  </si>
  <si>
    <t>RE000066</t>
  </si>
  <si>
    <t>PAGAMENTO DO REPASSE DE RECURSOS DO FEM II, PARA O MUNICIPIO DE SANTA CRUZ/PE, REFERENTE IMPLANTAÇÃO DE PAVIMENTAÇÃO À BASE DE PARALELEPIPEDO GRANITICO.</t>
  </si>
  <si>
    <t>2014OB000748</t>
  </si>
  <si>
    <t>2014PD000764</t>
  </si>
  <si>
    <t>Pagamento para viabilizar a 1ª parcela do repasse dos recursos do FEM II, ao Municipio de Santa Mariaa do Cambuca , conf. Lei 15335 de 25/06/2014, CI 032/2014/SGTG.Construção de Portico, passeio com guarda-corpo e requalificação de praças e canteiros</t>
  </si>
  <si>
    <t>2014OB000749</t>
  </si>
  <si>
    <t>2014PD000765</t>
  </si>
  <si>
    <t>2014NE000325</t>
  </si>
  <si>
    <t>17.907.094/0001-80</t>
  </si>
  <si>
    <t>PREFEITURA MUNICIPAL DE SANTA TEREZINHA</t>
  </si>
  <si>
    <t>Pagamento para viabilizar a 1ª parcela do repasse dos recursos do FEM II, ao Municipio deSta. Terezinha , conf. Lei 15335 de 25/06/2014, CI 032/2014/SGTG.Revitalização de maercado municipal</t>
  </si>
  <si>
    <t>2014OB000751</t>
  </si>
  <si>
    <t>2014PD000767</t>
  </si>
  <si>
    <t>Pagamento para viabilizar a 1ª parcela do repasse dos recursos do FEM II, ao Municipio de , conf. Lei 15335 de 25/06/2014, CI 032/2014/SGTG.Revitalização de açougue municipal</t>
  </si>
  <si>
    <t>2014OB000752</t>
  </si>
  <si>
    <t>2014PD000768</t>
  </si>
  <si>
    <t>Pagamento para viabilizar a 1ª parcela do repasse dos recursos do FEM II, ao Municipio de Sta. Terezinha , conf. Lei 15335 de 25/06/2014, CI 032/2014/SGTG.Revitalização do Matadouro Publico.</t>
  </si>
  <si>
    <t>2014OB000753</t>
  </si>
  <si>
    <t>2014PD000769</t>
  </si>
  <si>
    <t>Pagamento para viabilizar a 1ª parcela do repasse dos recursos do FEM II, ao Municipio de Santa Terezinha , conf. Lei 15335 de 25/06/2014, CI 032/2014/SGTG.Revitalização de Escolas Municipais.</t>
  </si>
  <si>
    <t>2014OB000754</t>
  </si>
  <si>
    <t>2014PD000770</t>
  </si>
  <si>
    <t>2014NE000326</t>
  </si>
  <si>
    <t>18.001.729/0001-48</t>
  </si>
  <si>
    <t>PREFEITURA MUNICIPAL DE SAO BENEDITO DO SUL</t>
  </si>
  <si>
    <t>Pagamento para viabilizar a 1ª parcela do repasse dos recursos do FEM II, ao Municipio de Sao Benedito do Sul, , conf. Lei 15335 de 25/06/2014, CI 032/2014/SGTG.Pavimentação asfaltica de diversas ruas.</t>
  </si>
  <si>
    <t>2014OB000755</t>
  </si>
  <si>
    <t>2014PD000771</t>
  </si>
  <si>
    <t>2014NE000327</t>
  </si>
  <si>
    <t>17.992.741/0001-07</t>
  </si>
  <si>
    <t>PREFEITURA MUNICIPAL DE SAO BENTO DO UNA</t>
  </si>
  <si>
    <t>Pagamento para viabilizar a 1ª parcela do repasse dos recursos do FEM II, ao Municipio deSao Bento do Una , conf. Lei 15335 de 25/06/2014, CI 032/2014/SGTG.Pavimentação do paralel. Graniticos de diversas ruas.</t>
  </si>
  <si>
    <t>2014OB000756</t>
  </si>
  <si>
    <t>2014PD000772</t>
  </si>
  <si>
    <t>2014NE000359</t>
  </si>
  <si>
    <t>17.928.707/0001-65</t>
  </si>
  <si>
    <t>PREFEITURA MUNICIPAL DE VICENCIA</t>
  </si>
  <si>
    <t>PAGAMENTO P/VIABILIZAR REPASSE DE RECURSOS FEM II,CONFORME LEI Nº 15.335 DE 25/06/2014.REF. A 1ª PARCELA. AO MUNICIPIO DE VICENCIA/PE.PAVIMENTAÇÃO EM PARALELEPIPEDO GRANITICOS EM DIVERSAS RUAS DA SEDE E DISTRITO.</t>
  </si>
  <si>
    <t>2014OB000757</t>
  </si>
  <si>
    <t>2014PD000773</t>
  </si>
  <si>
    <t>Pagamento para viabilizar a 1ª parcela do repasse dos recursos do FEM II, ao Municipio deSao Bento do Una , conf. Lei 15335 de 25/06/2014, CI 032/2014/SGTG.Urbanizaçãoa e Iluminação da Avenida osvaldo Celso Maciel</t>
  </si>
  <si>
    <t>2014OB000758</t>
  </si>
  <si>
    <t>2014PD000774</t>
  </si>
  <si>
    <t>PAGAMENTO P/VIABILIZAR REPASSE DE RECURSOS FEM II,CONFORME LEI Nº 15.335 DE 25/06/2014.REF. A 1ª PARCELA. AO MUNICIPIO DE VICENCIA/PE.REFORMA E RECONSTRUÇÃO DE COBERTA DO MERCADO PÚBLICO DO DISTRITO DE MURUPE.</t>
  </si>
  <si>
    <t>2014OB000759</t>
  </si>
  <si>
    <t>2014PD000775</t>
  </si>
  <si>
    <t>2014NE000328</t>
  </si>
  <si>
    <t>18.005.682/0001-90</t>
  </si>
  <si>
    <t>PREFEITURA MUNICIPAL DE SAO CAETANO</t>
  </si>
  <si>
    <t>2014OB000760</t>
  </si>
  <si>
    <t>2014PD000776</t>
  </si>
  <si>
    <t>2014NE000329</t>
  </si>
  <si>
    <t>18.133.987/0001-88</t>
  </si>
  <si>
    <t>PREFEITURA MUNICIPAL DE SAO JOAO</t>
  </si>
  <si>
    <t>pagamento para viabilizar a 1ª parcela do repasse dos recursos do FEM II, ao Municipio de São João, conf. Lei 15335 de 25/06/2014, CI 032/2014/SGTG, Parque de exposição de animais.</t>
  </si>
  <si>
    <t>2014OB000761</t>
  </si>
  <si>
    <t>2014PD000777</t>
  </si>
  <si>
    <t>PAGAMENTO P/VIABILIZAR REPASSE DE RECURSOS FEM II,CONFORME LEI Nº 15.335 DE 25/06/2014.REF. A 1ª PARCELA. AO MUNICIPIO DE VICENCIA/PE. RECONSTRUÇÃO,REVITALIZAÇÃO E PAISAGISMO DA PRAÇA DR.MARIO RAMOS DE ANDRADE LIMA.</t>
  </si>
  <si>
    <t>2014OB000762</t>
  </si>
  <si>
    <t>2014PD000778</t>
  </si>
  <si>
    <t>Pagamento para viabilizar a 1ª parcela do repasse dos recursos do FEM II, ao Municipio de São Caetano , conf. Lei 15335 de 25/06/2014, CI 032/2014/SGTG.Recapeamento asfáltica CBUQ, em diversas ruas do municipio</t>
  </si>
  <si>
    <t>2014OB000763</t>
  </si>
  <si>
    <t>2014PD000779</t>
  </si>
  <si>
    <t>PAGAMENTO P/VIABILIZAR REPASSE DE RECURSOS FEM II,CONFORME LEI Nº 15.335 DE 25/06/2014.REF. A 1ª PARCELA. AO MUNICIPIO DE VICENCIA/PE.RECUPERAÇÃO C/AMPLIAÇÃO DE COBERTA E FECHAMENTO LATERAL DA QUADRA DE ESPORTE DO DISTRITO DE ANGELICA</t>
  </si>
  <si>
    <t>2014OB000764</t>
  </si>
  <si>
    <t>2014PD000780</t>
  </si>
  <si>
    <t>pagamento para viabilizar a 1ª parcela do repasse dos recursos do FEM II, ao Municipio de São João , conf. Lei 15335 de 25/06/2014, CI 032/2014/SGTG. Pavimentação em TSD em diversas ruas do municipio.</t>
  </si>
  <si>
    <t>2014OB000765</t>
  </si>
  <si>
    <t>2014PD000781</t>
  </si>
  <si>
    <t>Pagamento para viabilizar a 1ª parcela do repasse dos recursos do FEM II, ao Municipio de São Caetano , conf. Lei 15335 de 25/06/2014, CI 032/2014/SGTG.Revitalização dos anteiros do centro.</t>
  </si>
  <si>
    <t>2014OB000766</t>
  </si>
  <si>
    <t>2014PD000782</t>
  </si>
  <si>
    <t>PAGAMENTO P/VIABILIZAR REPASSE DE RECURSOS FEM II,CONFORME LEI Nº 15.335 DE 25/06/2014.REF. A 1ª PARCELA. AO MUNICIPIO DE VICENCIA/PE.CONCLUSÃO DA ESTRUTURA DE FECHAMENTO E COBERTA DA QUADRA DE ESPORTE DO DIST.DE BORRACHA.</t>
  </si>
  <si>
    <t>2014OB000767</t>
  </si>
  <si>
    <t>2014PD000783</t>
  </si>
  <si>
    <t>RE000067</t>
  </si>
  <si>
    <t>Pagamento para viabilizar a 1ª parcela do repasse dos recursos do FEM II, ao Municipio de Sao Caetano , conf. Lei 15335 de 25/06/2014, CI 032/2014/SGTGRequalificação e humanização do Hospital Municipal Adolpho Pereira carneiro.</t>
  </si>
  <si>
    <t>2014OB000768</t>
  </si>
  <si>
    <t>2014PD000784</t>
  </si>
  <si>
    <t>2014NE000330</t>
  </si>
  <si>
    <t>17.983.723/0001-50</t>
  </si>
  <si>
    <t>PREFEITURA MUNICIPAL DE SAO JOAQUIM DO MONTE</t>
  </si>
  <si>
    <t>pagamento para viabilizar a 1ª parcela do repasse dos recursos do FEM II, ao Municipio de S. Joaquim do Monte/pe , conf. Lei 15335 de 25/06/2014, CI 032/2014/SGTG. Pavimentação de vias Urbanas do Muncipio.</t>
  </si>
  <si>
    <t>2014OB000769</t>
  </si>
  <si>
    <t>2014PD000785</t>
  </si>
  <si>
    <t>2014NE000360</t>
  </si>
  <si>
    <t>17.952.596/0001-22</t>
  </si>
  <si>
    <t>PREFEITURA MUNICIPAL DE VITORIA DE SANTO ANTAO</t>
  </si>
  <si>
    <t>2014OB000770</t>
  </si>
  <si>
    <t>2014PD000786</t>
  </si>
  <si>
    <t>pagamento para viabilizar a 1ª parcela do repasse dos recursos do FEM II, ao Municipio de Sao Joaquim do Monte , conf. Lei 15335 de 25/06/2014, CI 032/2014/SGTG.Reforma da Praça Coronel Joaquim Lima.</t>
  </si>
  <si>
    <t>2014OB000771</t>
  </si>
  <si>
    <t>2014PD000793</t>
  </si>
  <si>
    <t>RE000068</t>
  </si>
  <si>
    <t>2014NE000364</t>
  </si>
  <si>
    <t>18.002.491/0001-75</t>
  </si>
  <si>
    <t>PREFEITURA MUNICIPAL DE VERTENTE DO LERIO</t>
  </si>
  <si>
    <t>PAGAMENTO P/VIABILIZAR REPASSE DE RECURSOS-FEM CONFORME LEI Nº 15.335 DE 25/06/2014. REF. A 1ª PARCELA. CONSTRUÇÃO DA PONTE SOBRE RIACHO DA BALANÇA.</t>
  </si>
  <si>
    <t>2014OB000772</t>
  </si>
  <si>
    <t>2014PD000792</t>
  </si>
  <si>
    <t>PAGAMENTO P/VIABILIZAR REPASSE DE RECURSOS-FEM CONFORME LEI Nº 15.335 DE 25/06/2014. REF. A 1ª PARCELA. PAVIMENTAÇÃO EM PARALELEPIPEDO GRANITICOS NO SITIO CAJA DE MARTINS.</t>
  </si>
  <si>
    <t>2014OB000773</t>
  </si>
  <si>
    <t>2014PD000791</t>
  </si>
  <si>
    <t>PAGAMENTO P/VIABILIZAR REPASSE DE RECURSOS-FEM CONFORME LEI Nº 15.335 DE 25/06/2014. REF. A 1ª PARCELA. CONSTRUÇÃO DE PARADA DE ONIBUS.</t>
  </si>
  <si>
    <t>2014OB000774</t>
  </si>
  <si>
    <t>2014PD000790</t>
  </si>
  <si>
    <t>PAGAMENTO P/VIABILIZAR REPASSE DE RECURSOS-FEM CONFORME LEI Nº 15.335 DE 25/06/2014. REF. A 1ª PARCELA. PAVIMENTAÇÃO EM PARALELEPIPEDO GRANITICOS NO SITIO EMBEBEDADO</t>
  </si>
  <si>
    <t>2014OB000775</t>
  </si>
  <si>
    <t>2014PD000794</t>
  </si>
  <si>
    <t>RE000069</t>
  </si>
  <si>
    <t>PAGAMENTO P/VIABILIZAR REPASSE DE RECURSOS-FEM II,CONFORME LEI Nº 15.335 DE 25/06/2014.REF. A 1ª PARCELA OBRAS DE PAVIMENTAÇÃO EM PARALELEPIPEDO GRANITICOS E RECAPEAMENTO ASFALTICO.</t>
  </si>
  <si>
    <t>2014OB000776</t>
  </si>
  <si>
    <t>2014PD000797</t>
  </si>
  <si>
    <t>RE000070</t>
  </si>
  <si>
    <t>2014NE000331</t>
  </si>
  <si>
    <t>18.001.380/0001-44</t>
  </si>
  <si>
    <t>PREFEITURA MUNICIPAL DE SAO JOSE DA COROA GRANDE</t>
  </si>
  <si>
    <t>Pagamento ref. a 1ª parcela do repasse do recursos do FEM II, ao Municipio de São José, conf. Lei 15335 de 25/06/2014 CI 032/2014/SGTG, Construção de um portal de entrada na cidade.</t>
  </si>
  <si>
    <t>2014OB000777</t>
  </si>
  <si>
    <t>2014PD000798</t>
  </si>
  <si>
    <t>2014NE000270</t>
  </si>
  <si>
    <t>17.914.724/0001-43</t>
  </si>
  <si>
    <t>PREFEITURA MUNICIPAL DE PALMARES</t>
  </si>
  <si>
    <t>PAGAMENTO P/VIABILIZAR REPASSE DE RECURSOS-FEM II,CONFORME LEI Nº 15.335 DE 25/06/2014.REF. A 1ª PARCELA AO MUNICIPIO DE PALMARES/PE.CONSTRUÇÃO DE ESCADARIAS EM DIVERSAS RUAS.</t>
  </si>
  <si>
    <t>2014OB000778</t>
  </si>
  <si>
    <t>2014PD000804</t>
  </si>
  <si>
    <t>2014NE000269</t>
  </si>
  <si>
    <t>18.011.984/0001-71</t>
  </si>
  <si>
    <t>PREFEITURA MUNICIPAL DE ITACURUBA</t>
  </si>
  <si>
    <t>PAGAMENTO P/VIABILIZAR REPASSE DE RECURSOS-FEM II,CONFORME LEI Nº 15.335 DE 25/06/2014.REF. A 1ª PARCELA AO MUNICIPIO DE ITACURUBA /PE.CONSTRUÇÃO DE ESCADARIAS EM DIVERSAS RUAS</t>
  </si>
  <si>
    <t>2014OB000779</t>
  </si>
  <si>
    <t>2014PD000815</t>
  </si>
  <si>
    <t>2014NE000356</t>
  </si>
  <si>
    <t>17.907.059/0001-60</t>
  </si>
  <si>
    <t>PREFEITURA MUNICIPAL DE VENTUROSA</t>
  </si>
  <si>
    <t>Pagamento ref. a 1ª parcela do repasse do recursos do FEM II, ao Municipio de Venturosa , conf. Lei 15335 de 25/06/2014 CI 032/2014/SGTG, Const. da Unidade Básica de Saúde no Sítio Carrapateira.</t>
  </si>
  <si>
    <t>2014OB000780</t>
  </si>
  <si>
    <t>2014PD000817</t>
  </si>
  <si>
    <t>2014NE000203</t>
  </si>
  <si>
    <t>18.009.252/0001-47</t>
  </si>
  <si>
    <t>PREFEITURA MUNICIPAL DE BREJAO</t>
  </si>
  <si>
    <t>PAGAMENTO P/VIABILIZAR REPASSE DE RECURSOS-FEM II,CONFORME LEI Nº 15.335 DE 25/06/2014.REF. A 1ª PARCELA AO MUNICIPIO DE BREJÃO/PE.RECUPERAÇÃO DA CALÇADA DA RUA JOSÉ INÁCIO DOS SANTOS,NO MUNICIPIO</t>
  </si>
  <si>
    <t>2014OB000781</t>
  </si>
  <si>
    <t>2014PD000818</t>
  </si>
  <si>
    <t>Pagamento ref. a 1ª parcela do repasse do recursos do FEM II, ao Municipio de Venturosa, conf. Lei 15335 de 25/06/2014 CI 032/2014/SGTG, Reforma da |Praça Apolônio Cordeiro Vaz.</t>
  </si>
  <si>
    <t>2014OB000782</t>
  </si>
  <si>
    <t>2014PD000821</t>
  </si>
  <si>
    <t>2014NE000354</t>
  </si>
  <si>
    <t>17.963.875/0001-91</t>
  </si>
  <si>
    <t>PREFEITURA MUNICIPAL DE TUPANATINGA</t>
  </si>
  <si>
    <t>Pagamento ref. a 1ª parcela do repasse do recursos do FEM II, ao Municipio de Tupanatinga , conf. Lei 15335 de 25/06/2014 CI 032/2014/SGTG, Projeto Básico de Recuperação da Coberta do ginásio Poliespotivo.</t>
  </si>
  <si>
    <t>2014OB000784</t>
  </si>
  <si>
    <t>2014PD000795</t>
  </si>
  <si>
    <t>RE000071</t>
  </si>
  <si>
    <t>2014NE000249</t>
  </si>
  <si>
    <t>18.162.390/0001-61</t>
  </si>
  <si>
    <t>PREFEITURA MUNICIPAL DE ILHA DE ITAMARACA</t>
  </si>
  <si>
    <t>PAGAMENTO P/VIABILIZAR REPASSE DE RECURSOS FEM II,CONFORME LEI Nº 15.335 DE 25/06/2014.REF. A 1ª PARCELA.PAVIMENTAÇÃO E SANEAMENTO DE RUAS.</t>
  </si>
  <si>
    <t>2014OB000785</t>
  </si>
  <si>
    <t>2014PD000796</t>
  </si>
  <si>
    <t>Pagamento ref. a 1ª parcela do repasse do recursos do FEM II, ao Municipio de São José, conf. Lei 15335 de 25/06/2014 CI 032/2014/SGTG, serviços de Pavimentação em diversas ruas do Município.</t>
  </si>
  <si>
    <t>2014OB000786</t>
  </si>
  <si>
    <t>2014PD000799</t>
  </si>
  <si>
    <t>PAGAMENTO P/VIABILIZAR REPASSE DE RECURSOS-FEM II,CONFORME LEI Nº 15.335 DE 25/06/2014.REF. A 1ª PARCELA AO MUNICIPIO DE PALMARES/PE.PAVIMENTAÇÃO EM PARALELEPIPEDO GRANITICOS EM DIVERSAS RUAS.</t>
  </si>
  <si>
    <t>2014OB000787</t>
  </si>
  <si>
    <t>2014PD000800</t>
  </si>
  <si>
    <t>2014NE000243</t>
  </si>
  <si>
    <t>18.033.741/0001-34</t>
  </si>
  <si>
    <t>PREFEITURA MUNICIPAL DE QUIPAPA</t>
  </si>
  <si>
    <t>Pagamento ref. a 1ª parcela do repasse do recursos do FEM II, ao Municipio de ,Quipapa conf. Lei 15335 de 25/06/2014 CI 032/2014/SGTG, Construção de uma Praça Pública.</t>
  </si>
  <si>
    <t>2014OB000788</t>
  </si>
  <si>
    <t>2014PD000801</t>
  </si>
  <si>
    <t>PAGAMENTO P/VIABILIZAR REPASSE DE RECURSOS-FEM II,CONFORME LEI Nº 15.335 DE 25/06/2014.REF. A 1ª PARCELA AO MUNICIPIO DE PALMARES/PE.REVITALIZAÇÃO DA PRAÇA PAULO PARANHOS.</t>
  </si>
  <si>
    <t>2014OB000789</t>
  </si>
  <si>
    <t>2014PD000802</t>
  </si>
  <si>
    <t>Pagamento ref. a 1ª parcela do repasse do recursos do FEM II, ao Municipio de Quipapa , conf. Lei 15335 de 25/06/2014 CI 032/2014/SGTG, Construção de Pavimentação em paralelepípedos Graníticos em diversas ruas.</t>
  </si>
  <si>
    <t>2014OB000791</t>
  </si>
  <si>
    <t>2014PD000805</t>
  </si>
  <si>
    <t>2014NE000292</t>
  </si>
  <si>
    <t>18.287.890/0001-20</t>
  </si>
  <si>
    <t>PREFEITURA MUNICIPAL DE GRANITO</t>
  </si>
  <si>
    <t>Pagamento ref. a 1ª parcela do repasse do recursos do FEM II, ao Municipio de Granito, conf. Lei 15335 de 25/06/2014 CI 032/2014/SGTG,</t>
  </si>
  <si>
    <t>2014OB000792</t>
  </si>
  <si>
    <t>2014PD000806</t>
  </si>
  <si>
    <t>PAGAMENTO P/VIABILIZAR REPASSE DE RECURSOS-FEM II,CONFORME LEI Nº 15.335 DE 25/06/2014.REF. A 1ª PARCELA AO MUNICIPIO DE ITACURUBA /PE.PAVIMENTAÇÃO GRANITICA DAS RUAS</t>
  </si>
  <si>
    <t>2014OB000793</t>
  </si>
  <si>
    <t>2014PD000807</t>
  </si>
  <si>
    <t>2014OB000794</t>
  </si>
  <si>
    <t>2014PD000808</t>
  </si>
  <si>
    <t>Pagamento ref. a 1ª parcela do repasse do recursos do FEM II, ao Municipio de Granito , conf. Lei 15335 de 25/06/2014 CI 032/2014/SGTG,</t>
  </si>
  <si>
    <t>2014OB000795</t>
  </si>
  <si>
    <t>2014PD000809</t>
  </si>
  <si>
    <t>2014NE000227</t>
  </si>
  <si>
    <t>17.999.998/0001-82</t>
  </si>
  <si>
    <t>PREFEITURA MUNICIPAL DE AGUA PRETA</t>
  </si>
  <si>
    <t>PAGAMENTO P/VIABILIZAR REPASSE DE RECURSOS-FEM II,CONFORME LEI Nº 15.335 DE 25/06/2014.REF. A 1ª PARCELA AO MUNICIPIO DE ÁGUA PRETA/PE.SISTEMA DE ILUMINAÇÃO PÚBLICA EM TRAVESSIA URBANA.</t>
  </si>
  <si>
    <t>2014OB000796</t>
  </si>
  <si>
    <t>2014PD000810</t>
  </si>
  <si>
    <t>PAGAMENTO P/VIABILIZAR REPASSE DE RECURSOS-FEM II,CONFORME LEI Nº 15.335 DE 25/06/2014.REF. A 1ª PARCELA AO MUNICIPIO DE ÁGUA PRETA/PE.CONSTRUÇÃO DE UMA PRAÇA DE ALIMENTAÇÃO.</t>
  </si>
  <si>
    <t>2014OB000797</t>
  </si>
  <si>
    <t>2014PD000811</t>
  </si>
  <si>
    <t>PAGAMENTO P/VIABILIZAR REPASSE DE RECURSOS-FEM II,CONFORME LEI Nº 15.335 DE 25/06/2014.REF. A 1ª PARCELA AO MUNICIPIO DE ÁGUA PRETA/PE.RECUPERAÇÃO DE PAVIMENTAÇÃO EM PARALELEPIPEDO E DRENAGEM EM DIV.RUAS.</t>
  </si>
  <si>
    <t>2014OB000798</t>
  </si>
  <si>
    <t>2014PD000812</t>
  </si>
  <si>
    <t>Pagamento ref. a 1ª parcela do repasse do recursos do FEM II, ao Municipio de Granito , conf. Lei 15335 de 25/06/2014 CI 032/2014/SGTG, Reforma da Praça Adelson Coelho</t>
  </si>
  <si>
    <t>2014OB000800</t>
  </si>
  <si>
    <t>2014PD000816</t>
  </si>
  <si>
    <t>PAGAMENTO P/VIABILIZAR REPASSE DE RECURSOS-FEM II,CONFORME LEI Nº 15.335 DE 25/06/2014.REF. A 1ª PARCELA AO MUNICIPIO DE BREJÃO/PE.REFORMA E URBANIZAÇÃO DO ACESSO PRINCIPAL DE BREJÃO.</t>
  </si>
  <si>
    <t>2014OB000801</t>
  </si>
  <si>
    <t>2014PD000820</t>
  </si>
  <si>
    <t>2014NE000184</t>
  </si>
  <si>
    <t>17.902.409/0001-04</t>
  </si>
  <si>
    <t>PREFEITURA MUNICIPAL DE BELEM DE SAO FRANCISCO</t>
  </si>
  <si>
    <t>PAGAMENTO P/VIABILIZAR REPASSE DE RECURSOS-FEM II,CONFORME LEI Nº 15.335 DE 25/06/2014.REF. A 1ª PARCELA AO MUNICIPIO DE BELEM DE SÃO FRANCISCO/PE.PAVIMENTAÇÃO EM PEDRA GRANITICAS DE DIVERSAS RUAS NA SEDE DO MUNICIPIO E NO POVOADO DE CACHAUÍ DE BAIXO (ZONA RURAL)</t>
  </si>
  <si>
    <t>2014OB000802</t>
  </si>
  <si>
    <t>2014PD000822</t>
  </si>
  <si>
    <t>2014NE000215</t>
  </si>
  <si>
    <t>17.915.751/0001-30</t>
  </si>
  <si>
    <t>PREFEITURA MUNICIPAL DE CATENDE</t>
  </si>
  <si>
    <t>PAGAMENTO P/VIABILIZAR REPASSE DE RECURSOS-FEM II,CONFORME LEI Nº 15.335 DE 25/06/2014.REF. A 1ª PARCELA AO MUNICIPIO DE CATENDE/PE.CONSTRUÇÃO DE PAVIMENTOS EM PARALELEPIPEDOS GRANITICOS.</t>
  </si>
  <si>
    <t>2014OB000803</t>
  </si>
  <si>
    <t>2014PD000824</t>
  </si>
  <si>
    <t>PAGAMENTO P/VIABILIZAR REPASSE DE RECURSOS-FEM II,CONFORME LEI Nº 15.335 DE 25/06/2014.REF. A 1ª PARCELA AO MUNICIPIO DE CATENDE/PE. RECUPERAÇÃO DE ESTRADAS VICINAIS</t>
  </si>
  <si>
    <t>2014OB000804</t>
  </si>
  <si>
    <t>2014PD000826</t>
  </si>
  <si>
    <t>RE000072</t>
  </si>
  <si>
    <t>2014NE000176</t>
  </si>
  <si>
    <t>18.046.518/0001-21</t>
  </si>
  <si>
    <t>PREFEITURA MUNICIPAL DE CAETES</t>
  </si>
  <si>
    <t>PAGAMENTO P/VIABILIZAR REPASSE DE RECURSOS-FEM II,CONFORME LEI Nº 15.335 DE 25/06/2014.REF. A 1ª PARCELA AO MUNICIPIO DE CAETES/PE.PAVIMENTAÇÃO EM PARALELEPIPEDO GRANITICO EM RUAS DA SEDE E SONA RURAL</t>
  </si>
  <si>
    <t>2014OB000805</t>
  </si>
  <si>
    <t>2014PD000827</t>
  </si>
  <si>
    <t>PAGAMENTO P/VIABILIZAR REPASSE DE RECURSOS-FEM II,CONFORME LEI Nº 15.335 DE 25/06/2014.REF. A 1ª PARCELA AO MUNICIPIO DE CAETES/PE.REFORMA E AMPLIAÇÃO DO MERCADO DE CARNES</t>
  </si>
  <si>
    <t>2014OB000806</t>
  </si>
  <si>
    <t>2014PD000828</t>
  </si>
  <si>
    <t>2014NE000308</t>
  </si>
  <si>
    <t>18.025.242/0001-03</t>
  </si>
  <si>
    <t>PREFEITURA MUNICIPAL DE POCAO</t>
  </si>
  <si>
    <t>PAGAMENTO P/VIABILIZAR REPASSE DE RECURSOS-FEM II,CONFORME LEI Nº 15.335 DE 25/06/2014.REF. A 1ª PARCELA AO MUNICIPIO DE POÇÃO/PE.IMPLANTAÇÃO DE PAVIMENTAÇÃOI GRANITICA NAS DIVERSAS RUAS ,TRAVESSA LAURENTINO CORDEIRO AGUIAR E ETC.</t>
  </si>
  <si>
    <t>2014OB000807</t>
  </si>
  <si>
    <t>2014PD000829</t>
  </si>
  <si>
    <t>2014NE000245</t>
  </si>
  <si>
    <t>17.929.843/0001-70</t>
  </si>
  <si>
    <t>PREFEITURA MUNICIPAL DE LAGOA DO CARRO</t>
  </si>
  <si>
    <t>PAGAMENTO P/VIABILIZAR REPASSE DE RECURSOS-FEM II,CONFORME LEI Nº 15.335 DE 25/06/2014,REF. A 1ª PARCELA. AO MUNICIPIO DE LAGOA DO CARRO/PE. PAVIMENTAÇÃO EM PARALELEPIPEDO GRANITICOS,DRENAGEM E SINALIZAÇÃO DE DIVERSAS RUAS.</t>
  </si>
  <si>
    <t>2014OB000808</t>
  </si>
  <si>
    <t>2014PD000830</t>
  </si>
  <si>
    <t>2014NE000287</t>
  </si>
  <si>
    <t>18.020.566/0001-40</t>
  </si>
  <si>
    <t>PREFEITURA MUNICIPAL DE JATAUBA</t>
  </si>
  <si>
    <t>PAGAMENTO P/VIABILIZAR REPASSE DE RECURSOS-FEM II,CONFORME LEI Nº 15.335 DE 25/06/2014.REF. A 1ª PARCELA AO MUNICIPIO DE JATAUBA/PE.SINALIZAÇÃO E PAVIMENTAÇÃO EM PARALELEPIPEDO NAS DIV.RUAS:JOSÉ BATISTA PASSOS,TRECHO RUA JOSÉ CUPERTINO DE MELO ETC.</t>
  </si>
  <si>
    <t>2014OB000809</t>
  </si>
  <si>
    <t>2014PD000831</t>
  </si>
  <si>
    <t>RE000073</t>
  </si>
  <si>
    <t>2014NE000259</t>
  </si>
  <si>
    <t>18.008.546/0001-54</t>
  </si>
  <si>
    <t>PREFEITURA MUNICIPAL DE MIRANDIBA</t>
  </si>
  <si>
    <t>PAGAMENTO P/VIABILIZAR REPASSE DE RECURSOS-FEM II,CONFORME LEI Nº 15.335 DE 25/06/2014.REF. A 1ª PARCELA AO MUNICIPIO DE MIRANDIBA/PE.PAVIMENTAÇÃO EM PARALELEPIPEDO GRANITICO .</t>
  </si>
  <si>
    <t>2014OB000810</t>
  </si>
  <si>
    <t>2014PD000833</t>
  </si>
  <si>
    <t>2014NE000202</t>
  </si>
  <si>
    <t>18.100.969/0001-08</t>
  </si>
  <si>
    <t>PREFEITURA MUNICIPAL DE BONITO</t>
  </si>
  <si>
    <t>PAGAMENTO P/VIABILIZAR REPASSE DE RECURSOS-FEM II,CONFORME LEI Nº 15.335 DE 25/06/2014.REF. A 1ª PARCELA AO MUNICIPIO DE BONITO/PE.PAVIMENTAÇÃO EM</t>
  </si>
  <si>
    <t>2014OB000811</t>
  </si>
  <si>
    <t>2014PD000834</t>
  </si>
  <si>
    <t>PAGAMENTO P/VIABILIZAR REPASSE DE RECURSOS-FEM II,CONFORME LEI Nº 15.335 DE 25/06/2014.REF. A 1ª PARCELA AO MUNICIPIO DE BONITO/PE.PAVIMENTAÇÃO EM DIV.RUAS APRIGIO MARTINS DE SANTANA,RUA DEPUTADO PAULO VIANA QUEIROZ.</t>
  </si>
  <si>
    <t>2014OB000812</t>
  </si>
  <si>
    <t>2014PD000835</t>
  </si>
  <si>
    <t>PAGAMENTO P/VIABILIZAR REPASSE DE RECURSOS-FEM II,CONFORME LEI Nº 15.335 DE 25/06/2014.REF. A 1ª PARCELA AO MUNICIPIO DE MIRANDIBA/PE.PAVIMENTAÇÃO EM PARALELEPIPEDO GRANITICO E URBANIZAÇÃO DA PRAÇA</t>
  </si>
  <si>
    <t>2014OB000813</t>
  </si>
  <si>
    <t>2014PD000813</t>
  </si>
  <si>
    <t>Pagamento ref. a 1ª parcela do repasse do recursos do FEM II, ao Municipio de Venturosa , conf. Lei 15335 de 25/06/2014 CI 032/2014/SGTG,</t>
  </si>
  <si>
    <t>2014OB000814</t>
  </si>
  <si>
    <t>2014PD000823</t>
  </si>
  <si>
    <t>Pagamento ref. a 1ª parcela do repasse do recursos do FEM II, ao Municipio de Tupanatinga , conf. Lei 15335 de 25/06/2014 CI 032/2014/SGTG, Construção de Unidade didática Padrão de Processamento de carnes.</t>
  </si>
  <si>
    <t>2014OB000815</t>
  </si>
  <si>
    <t>2014PD000825</t>
  </si>
  <si>
    <t>Pagamento ref. a 1ª parcela do repasse do recursos do FEM II, ao Municipio de Tupanatinga, conf. Lei 15335 de 25/06/2014 CI 032/2014/SGTG, Projeto Básico de Pavimentação Granitica.</t>
  </si>
  <si>
    <t>2014OB000816</t>
  </si>
  <si>
    <t>2014PD000837</t>
  </si>
  <si>
    <t>2014NE000358</t>
  </si>
  <si>
    <t>18.003.106/0001-04</t>
  </si>
  <si>
    <t>PREFEITURA MUNICIPAL DE VERTENTES</t>
  </si>
  <si>
    <t>Pagamento ref. a 1ª parcela do repasse do recursos do FEM II, ao Municipio de Vertentes , conf. Lei 15335 de 25/06/2014 CI 032/2014/SGTG, Pavimentação e Drenagem Ruas no município.</t>
  </si>
  <si>
    <t>2014OB000846</t>
  </si>
  <si>
    <t>2014PD000887</t>
  </si>
  <si>
    <t>RE000079</t>
  </si>
  <si>
    <t>2014NE000194</t>
  </si>
  <si>
    <t>17.966.925/0001-94</t>
  </si>
  <si>
    <t>PREFEITURA MUNICIPAL DE CANHOTINHO</t>
  </si>
  <si>
    <t>Pagamento ref. a 1ª parcela do FEM II, recuperação de Estradas vicinais no Municipio.CI 030/2014.</t>
  </si>
  <si>
    <t>2014OB000933</t>
  </si>
  <si>
    <t>2014PD000954</t>
  </si>
  <si>
    <t>RE000092</t>
  </si>
  <si>
    <t>2014NE000189</t>
  </si>
  <si>
    <t>18.003.472/0001-63</t>
  </si>
  <si>
    <t>PREFEITURA MUNICIPAL DE BODOCO</t>
  </si>
  <si>
    <t>PAGAMENTO P/VIABILIZAR REPASSE DE RECURSOS-FEM AO MUNICIPIO DE BODOCÓ/PE.REF. A 1ª PARCELA.PAVIMENTAÇÃO EM PARALELEPIPEDO GRANITICOS NA SEDE DO MUNICIPIO.</t>
  </si>
  <si>
    <t>2014OB000934</t>
  </si>
  <si>
    <t>2014PD000956</t>
  </si>
  <si>
    <t>2014NE000273</t>
  </si>
  <si>
    <t>18.018.962/0001-33</t>
  </si>
  <si>
    <t>PREFEITURA MUNICIPAL DE ITAIBA</t>
  </si>
  <si>
    <t>PAGAMENTO P/VIABILIZAR REPASSE DE RECURSOS-FEM II AO MUNICIPIO DE ITAIBA/PE.REF.A 1ª PARCELA.PAVIMENTAÇÃO EM TSD DE DIVERSAS RUAS.CONFORME LEI Nº 15.335 DE 25/06/2014.</t>
  </si>
  <si>
    <t>2014OB001047</t>
  </si>
  <si>
    <t>2014PD001124</t>
  </si>
  <si>
    <t>RE000100</t>
  </si>
  <si>
    <t xml:space="preserve"> PREFEITURA MUNICIPAL DE EXU</t>
  </si>
  <si>
    <t>2º Parcela</t>
  </si>
  <si>
    <t>PAGAMENTO P/VIABILIZAR REPASSE DE RECURSOS FEM II .REF.A 2ª PARCELA CONFORME LEI Nº 15.335 DE 25/06/2014 AO MUNICIPIO DE EXU/PE.PAVIMENTAÇÃO EM PARALELEPIPEDO GRANITICOS</t>
  </si>
  <si>
    <t>2014OB001048</t>
  </si>
  <si>
    <t>2014PD001125</t>
  </si>
  <si>
    <t xml:space="preserve"> PREFEITURA MUNICIPAL DE DORMENTES</t>
  </si>
  <si>
    <t>PAGAMENTO P/VIABILIZAR REPASSE DE RECURSOS FEM II .REF.A 2ª PARCELA CONFORME LEI Nº 15.335 DE 25/06/2014 AO MUNICIPIO DE DORMENTES/PE PAVIMENTA- ÇÃO ASFALTICA EM DIVERSAS RUAS.</t>
  </si>
  <si>
    <t>2014OB001049</t>
  </si>
  <si>
    <t>2014PD001126</t>
  </si>
  <si>
    <t>PAGAMENTO P/VIABILIZAR REPASSE DE RECURSOS FEM II .REF.A 2ª PARCELA CONFORME LEI Nº 15.335 DE 25/06/2014 AO MUNICIPIO DE CHÃ GRANDE/PE. PAVIMENTAÇÃO EM DIVERSAS RUAS.</t>
  </si>
  <si>
    <t>2014OB001050</t>
  </si>
  <si>
    <t>2014PD001127</t>
  </si>
  <si>
    <t>PAGAMENTO P/VIABILIZAR REPASSE DE RECURSOS FEM II .REF.A 2ª PARCELA CONFORME LEI Nº 15.335 DE 25/06/2014 AO MUNICIPIO DE CHÃ GRANDE/PE.ESCADARIAS NO MUNICIPIO.</t>
  </si>
  <si>
    <t>2014OB001051</t>
  </si>
  <si>
    <t>2014PD001128</t>
  </si>
  <si>
    <t>PAGAMENTO P/VIABILIZAR REPASSE DE RECURSOS FEM II .REF.A 2ª PARCELA CONFORME LEI Nº 15.335 DE 25/06/2014 AO MUNICIPIO DE CHÃ GRANDE/PE.CONSTRUÇÃO DE MUROS DE CONTEÇÃO DE ENCOSTAS</t>
  </si>
  <si>
    <t>2014OB001052</t>
  </si>
  <si>
    <t>2014PD001129</t>
  </si>
  <si>
    <t>PAGAMENTO P/VIABILIZAR REPASSE DE RECURSOS FEM II .REF.A 2ª PARCELA CONFORME LEI Nº 15.335 DE 25/06/2014 AO MUNICIPIO DE CHÃ GRANDE/PE.CONSTRUÇÃO DA PRAÇA MANOEL GOMES</t>
  </si>
  <si>
    <t>2014OB001053</t>
  </si>
  <si>
    <t>2014PD001130</t>
  </si>
  <si>
    <t xml:space="preserve"> PREFEITURA MUNICIPAL DE CARNAIBA</t>
  </si>
  <si>
    <t>PAGAMENTO P/VIABILIZAR REPASSE DE RECURSOS FEM II .REF.A 2ª PARCELA CONFORME LEI Nº 15.335 DE 25/06/2014 AO MUNICIPIO DE CARNAÍBA/PE. PERFURAÇÃO DE 08 POÇOS.</t>
  </si>
  <si>
    <t>2014OB001054</t>
  </si>
  <si>
    <t>2014PD001131</t>
  </si>
  <si>
    <t>PAGAMENTO P/VIABILIZAR REPASSE DE RECURSOS FEM II .REF.A 2ª PARCELA CONFORME LEI Nº 15.335 DE 25/06/2014 AO MUNICIPIO DE CARNAIBA/PE CONSTRUÇÃO DE PAVIMENTAÇÃO EM PARALELEPIPEDO.</t>
  </si>
  <si>
    <t>2014OB001055</t>
  </si>
  <si>
    <t>2014PD001132</t>
  </si>
  <si>
    <t xml:space="preserve"> PREFEITURA MUNICIPAL DE BARREIROS</t>
  </si>
  <si>
    <t>PAGAMENTO P/VIABILIZAR REPASSE DE RECURSOS FEM II .REF.A 2ª PARCELA CONFORME LEI Nº 15.335 DE 25/06/2014 AO MUNICIPIO DE BARREIROS/PE.PAVIMENTA- ÇÃO EM PARALELEPIPEDO EM DIVERSAS RUAS DO MUNICIPIO.</t>
  </si>
  <si>
    <t>2014OB001056</t>
  </si>
  <si>
    <t>2014PD001133</t>
  </si>
  <si>
    <t>PAGAMENTO P/VIABILIZAR REPASSE DE RECURSOS FEM II .REF.A 2ª PARCELA CONFORME LEI Nº 15.335 DE 25/06/2014 AO MUNICIPIO DE CARNAIBA/PE CONSTRUÇÃO DE MINI PONTE E BUEIRAS</t>
  </si>
  <si>
    <t>2014OB001057</t>
  </si>
  <si>
    <t>2014PD001114</t>
  </si>
  <si>
    <t xml:space="preserve"> PREFEITURA MUNICIPAL DE ALAGOINHA</t>
  </si>
  <si>
    <t>PAGAMENTO P/VIABILIZAR REPASSE DE RECURSOS FEM II .REF.A 2ª PARCELA CONFORME LEI Nº 15.335 DE 25/06/2014 AO MUNICIPIO DE ALAGOINHA/PE. PAVIMENTA- ÇÃO TRECHO DA RUA PROFESSOR JOSÉ PEREIRA DE MELO</t>
  </si>
  <si>
    <t>2014OB001058</t>
  </si>
  <si>
    <t>2014PD001115</t>
  </si>
  <si>
    <t>PAGAMENTO P/VIABILIZAR REPASSE DE RECURSOS FEM II .REF.A 2ª PARCELA CONFORME LEI Nº 15.335 DE 25/06/2014 AO MUNICIPIO DE ALAGOINHA/PE.CONSTRUÇÃO DA PRAÇA PROF.JOSÉ PEREIRA DE MELO.</t>
  </si>
  <si>
    <t>2014OB001059</t>
  </si>
  <si>
    <t>2014PD001116</t>
  </si>
  <si>
    <t xml:space="preserve"> PREFEITURA MUNICIPAL DE IATI</t>
  </si>
  <si>
    <t>PAGAMENTO P/VIABILIZAR REPASSE DE RECURSOS FEM II .REF.A 2ª PARCELA CONFORME LEI Nº 15.335 DE 25/06/2014 AO MUNICIPIO DE IATI/PE. IMPLANTAÇÃO DO ATERRO SANITÁRIO.</t>
  </si>
  <si>
    <t>2014OB001060</t>
  </si>
  <si>
    <t>2014PD001117</t>
  </si>
  <si>
    <t>PAGAMENTO P/VIABILIZAR REPASSE DE RECURSOS FEM II .REF.A 2ª PARCELA CONFORME LEI Nº 15.335 DE 25/06/2014 AO MUNICIPIO DE IATI/PE.CONSTRUÇÃO DA PRAÇA DE SANTA ROSA</t>
  </si>
  <si>
    <t>2014OB001061</t>
  </si>
  <si>
    <t>2014PD001118</t>
  </si>
  <si>
    <t>PAGAMENTO P/VIABILIZAR REPASSE DE RECURSOS FEM II .REF.A 2ª PARCELA CONFORME LEI Nº 15.335 DE 25/06/2014 AO MUNICIPIO DE IATI/PE.CONSTRUÇÃO DE UM PORTAL NA ENTRADA PRINCIPAL DA CIDADE</t>
  </si>
  <si>
    <t>2014OB001062</t>
  </si>
  <si>
    <t>2014PD001119</t>
  </si>
  <si>
    <t>PAGAMENTO P/VIABILIZAR REPASSE DE RECURSOS FEM II .REF.A 2ª PARCELA CONFORME LEI Nº 15.335 DE 25/06/2014 AO MUNICIPIO DE IATI/PE.CONSTRUÇÃO DE UMA PRAÇA NA SEDE DO MUNICIPIO.</t>
  </si>
  <si>
    <t>2014OB001064</t>
  </si>
  <si>
    <t>2014PD001121</t>
  </si>
  <si>
    <t>PAGAMENTO P/VIABILIZAR REPASSE DE RECURSOS FEM II .REF.A 2ª PARCELA CONFORME LEI Nº 15.335 DE 25/06/2014 AO MUNICIPIO DE FERREIROS/PE.PAVIMENTA- ÇÃO EM PARALELEPIPEDOS GRANITICOS.</t>
  </si>
  <si>
    <t>2014OB001065</t>
  </si>
  <si>
    <t>2014PD001122</t>
  </si>
  <si>
    <t>PAGAMENTO P/VIABILIZAR REPASSE DE RECURSOS FEM II .REF.A 2ª PARCELA CONFORME LEI Nº 15.335 DE 25/06/2014 AO MUNICIPIO DE EXU/PE.REFORMAS DO CEN- TRO POLIESPORTIVO</t>
  </si>
  <si>
    <t>2014OB001078</t>
  </si>
  <si>
    <t>2014PD001107</t>
  </si>
  <si>
    <t>RE000101</t>
  </si>
  <si>
    <t xml:space="preserve"> PREFEITURA MUNICIPAL DE SAO JOSE DO EGITO</t>
  </si>
  <si>
    <t>PAGAMENTO P/VIABILIZAR REPASSE DE RECURSOS FEM II .REF.A 2ª PARCELA CONFORME LEI Nº 15.335 DE 25/06/2014 AO MUNICIPIO DE SÃO JOSÉ DO EGITO/PE PAVIMENTAÇÃO DE VIAS PUBLICAS</t>
  </si>
  <si>
    <t>2014OB001079</t>
  </si>
  <si>
    <t>2014PD001108</t>
  </si>
  <si>
    <t xml:space="preserve"> PREFEITURA MUNICIPAL DE SAO JOAQUIM DO MONTE</t>
  </si>
  <si>
    <t>PAGAMENTO P/VIABILIZAR REPASSE DE RECURSOS FEM II .REF.A 2ª PARCELA CONFORME LEI Nº 15.335 DE 25/06/2014 AO MUNICIPIO DE SÃO JOAQUIM DO MONTE/PE REFORMA DA PRAÇA CORONEL JOAQUIM LIMA.</t>
  </si>
  <si>
    <t>2014OB001080</t>
  </si>
  <si>
    <t>2014PD001109</t>
  </si>
  <si>
    <t>PAGAMENTO P/VIABILIZAR REPASSE DE RECURSOS FEM II .REF.A 2ª PARCELA CONFORME LEI Nº 15.335 DE 25/06/2014 AO MUNICIPIO DE SÃO JOAQUIM DO MONTE/PE PAVIMENTAÇÃO DE VIAS URBANAS DO MUNICPIO.</t>
  </si>
  <si>
    <t>2014OB001081</t>
  </si>
  <si>
    <t>2014PD001110</t>
  </si>
  <si>
    <t xml:space="preserve"> PREFEITURA MUNICIPAL DE NAZARE DA MATA</t>
  </si>
  <si>
    <t>PAGAMENTO P/VIABILIZAR REPASSE DE RECURSOS FEM II .REF.A 2ª PARCELA CONFORME LEI Nº 15.335 DE 25/06/2014 AO MUNICIPIO DE NAZARÉ DA MATA/PE.PAVI- MENTAÇÃO EM PARALELEPIPEDO GRANITICOS EM DIVERSAS RUAS.</t>
  </si>
  <si>
    <t>2014OB001111</t>
  </si>
  <si>
    <t>2014PD001137</t>
  </si>
  <si>
    <t>RE000104</t>
  </si>
  <si>
    <t>PAGAMENTO P/VIABILIZAR REPASSE DE RECURSOS FEM II .REF.A 2ª PARCELA CONFORME LEI Nº 15.335 DE 25/06/2014 AO MUNICIPIO DE BARREIROS/PE.CAPEAMENTO ASFALTICO DA RUAS DO MUNICIPIO.</t>
  </si>
  <si>
    <t>2014OB001083</t>
  </si>
  <si>
    <t>2014PD001112</t>
  </si>
  <si>
    <t>PAGAMENTO P/VIABILIZAR REPASSE DE RECURSOS FEM II .REF.A 2ª PARCELA CONFORME LEI Nº 15.335 DE 25/06/2014 AO MUNICIPIO DE ALAGOINHA/PE.URBANIZAÇÃO DE TRECHO DA AVENIDA ANIZIO GALVÃO.</t>
  </si>
  <si>
    <t>2014OB001084</t>
  </si>
  <si>
    <t>2014PD001113</t>
  </si>
  <si>
    <t>PAGAMENTO P/VIABILIZAR REPASSE DE RECURSOS FEM II .REF.A 2ª PARCELA CONFORME LEI Nº 15.335 DE 25/06/2014 AO MUNICIPIO DE ALAGOINHA/PE.PAVIMENTA- ÇÃO DE TRECHO DA COHAB</t>
  </si>
  <si>
    <t>2014OB001085</t>
  </si>
  <si>
    <t>2014PD001101</t>
  </si>
  <si>
    <t xml:space="preserve"> PREFEITURA MUNICIPAL DE SOLIDAO</t>
  </si>
  <si>
    <t>PAGAMENTO P/VIABILIZAR REPASSE DE RECURSOS FEM II .REF.A 2ª PARCELA CONFORME LEI Nº 15.335 DE 25/06/2014 AO MUNICIPIO DE DE SOLIDÃO/PE REFORMA DA UNIDADE MISTA MARIA JESUINO DA SILVA</t>
  </si>
  <si>
    <t>2014OB001086</t>
  </si>
  <si>
    <t>2014PD001102</t>
  </si>
  <si>
    <t>PAGAMENTO P/VIABILIZAR REPASSE DE RECURSOS FEM II .REF.A 2ª PARCELA CONFORME LEI Nº 15.335 DE 25/06/2014 AO MUNICIPIO DE DE SOLIDÃO/PE CONSTRUÇÃO DE UMA QUADRA POLIESPORTIVA DESCOBERTA NA AREA URBANA</t>
  </si>
  <si>
    <t>2014OB001087</t>
  </si>
  <si>
    <t>2014PD001103</t>
  </si>
  <si>
    <t>RE000102</t>
  </si>
  <si>
    <t>PAGAMENTO P/VIABILIZAR REPASSE DE RECURSOS FEM II .REF.A 2ª PARCELA CONFORME LEI Nº 15.335 DE 25/06/2014 AO MUNICIPIO DE DE SOLIDÃO/PE CONSTRUÇÃO DA PRAÇA DE ALIMENTAÇÃO JOSÉ BARROS SOBRINHO.</t>
  </si>
  <si>
    <t>2014OB001088</t>
  </si>
  <si>
    <t>2014PD001104</t>
  </si>
  <si>
    <t>PAGAMENTO P/VIABILIZAR REPASSE DE RECURSOS FEM II .REF.A 2ª PARCELA CONFORME LEI Nº 15.335 DE 25/06/2014 AO MUNICIPIO DE DE SOLIDÃO/PE CONSTRUÇÃO DA MURADA DA UNIDADE INFANTIL TURMA DA MONICA.</t>
  </si>
  <si>
    <t>2014OB001089</t>
  </si>
  <si>
    <t>2014PD001105</t>
  </si>
  <si>
    <t>PAGAMENTO P/VIABILIZAR REPASSE DE RECURSOS FEM II .REF.A 2ª PARCELA CONFORME LEI Nº 15.335 DE 25/06/2014 AO MUNICIPIO DE SÃO JOSÉ DO EGITO/PE PERFURAÇÃO DE POÇOS TUBULARES EM ROCHA CRISTALINA.</t>
  </si>
  <si>
    <t>2014OB001095</t>
  </si>
  <si>
    <t>2014PD001095</t>
  </si>
  <si>
    <t xml:space="preserve"> PREFEITURA MUNICIPAL DE TERRA NOVA</t>
  </si>
  <si>
    <t>PAGAMENTO P/VIABILIZAR REPASSE DE RECURSOS FEM II REF.A 2ª PARCELA CONFORME LEI Nº 15.335 DE 25/06/2014.AO MUNICIPIO DE TERRA NOVA/PE.DRENAGEM SUPERFICIAL DE ÁGUAS PLUVIAIS E PAVIMENTAÇÃO DE VIAS.</t>
  </si>
  <si>
    <t>2014OB001096</t>
  </si>
  <si>
    <t>2014PD001097</t>
  </si>
  <si>
    <t>PAGAMENTO P/VIABILIZAR REPASSE DE RECURSOS FEM II .REF.A 2ª PARCELA CONFORME LEI Nº 15.335 DE 25/06/2014.AO MUNICIPIO DE SALGUEIRO/PE.REFORMA DAS PRAÇAS DA RUA DA ALEGRIA LOCALIZADA NA SEDE DO MUNICIPIO E PRAÇA JOÃO VICENTE NO DISTRITO DE CAMPOS FRIOS.</t>
  </si>
  <si>
    <t>2014OB001097</t>
  </si>
  <si>
    <t>2014PD001098</t>
  </si>
  <si>
    <t>PAGAMENTO P/VIABILIZAR REPASSE DE RECURSOS FEM II .REF.A 2ª PARCELA CONFORME LEI Nº 15.335 DE 25/06/2014.AO MUNICIPIO DE XEXEU/PE EXECUÇÃO DE FACHADA DA PREFEITURA.</t>
  </si>
  <si>
    <t>2014OB001098</t>
  </si>
  <si>
    <t>2014PD001099</t>
  </si>
  <si>
    <t>PAGAMENTO P/VIABILIZAR REPASSE DE RECURSOS FEM II .REF.A 2ª PARCELA CONFORME LEI Nº 15.335 DE 25/06/2014.AO MUNICIPIO DE XEXEU/PE.PAVIMENTAÇÃO DAS RUAS BELA AURORA,NO BAIRRO ALICE GONÇALVES,RUA DO CEMITÉRIO,BAIRRO 07 DE SETEMBRO E DEMAIS BAIRROS..</t>
  </si>
  <si>
    <t>2015OB000038</t>
  </si>
  <si>
    <t>2015PD000038</t>
  </si>
  <si>
    <t>RE000001</t>
  </si>
  <si>
    <t>2015NE000018</t>
  </si>
  <si>
    <t>Pagtº ref. a 2ª parc. do FEM II, ref.a Sinalização e Pav. nas ruas Jose B. Passos, Trecho Rua Cupertino de Melo, 1ª Trav. Pe. Cícero, Paulo P. Guerra, Trav. Jose Albino de Lima, Rua Jeronimo Neto, Rua A1,A2,A3A4 eA5, Marcelo V. Araújo, Av. Teófilo Rib., Luiz Monteiro e Zac Jose de Melo</t>
  </si>
  <si>
    <t>2015OB000039</t>
  </si>
  <si>
    <t>2015PD000039</t>
  </si>
  <si>
    <t>2015NE000015</t>
  </si>
  <si>
    <t>Liquidação ref. a 2ª parcela do FEM II, ref. a Construção de calçamento em diversas ruas do Municipio</t>
  </si>
  <si>
    <t>2015OB000040</t>
  </si>
  <si>
    <t>2015PD000040</t>
  </si>
  <si>
    <t>Liquidação ref. a 2ª parcela do FEM II, ref. Construção de Ponte</t>
  </si>
  <si>
    <t>2015OB000041</t>
  </si>
  <si>
    <t>2015PD000041</t>
  </si>
  <si>
    <t>Liquidação ref. a 2ª parcela do FEM II, ref. Construção da Praça do Conj. Habitacional Gov. Miguel Arraes de Alencar</t>
  </si>
  <si>
    <t>2015OB000042</t>
  </si>
  <si>
    <t>2015PD000042</t>
  </si>
  <si>
    <t>RE000002</t>
  </si>
  <si>
    <t>2015NE000011</t>
  </si>
  <si>
    <t>Liquidação ref. a 2ª parcela do FEM II, ref. Construção do Patio de Eventos da Cidade</t>
  </si>
  <si>
    <t>2015OB000043</t>
  </si>
  <si>
    <t>2015PD000043</t>
  </si>
  <si>
    <t>Liquidação ref. a 2ª parcela do FEM II, ref. a Iluminação do Acesso Principal da Cidade</t>
  </si>
  <si>
    <t>2015OB000044</t>
  </si>
  <si>
    <t>2015PD000044</t>
  </si>
  <si>
    <t>2015NE000014</t>
  </si>
  <si>
    <t>Pagamento ref. a 2ª parcela do FEM II, ref. Pavimentação e Drenagem em rua do Bairro Santa Ana no Municipio de Buenos Aires</t>
  </si>
  <si>
    <t>2015OB000045</t>
  </si>
  <si>
    <t>2015PD000045</t>
  </si>
  <si>
    <t>Pagamento ref. a 2ª parcela do FEM II, ref. a Pavimentação e Calçada em ruas do Bairro Santo Antônio e Boa Fé em Mun. Buenos Aires</t>
  </si>
  <si>
    <t>2015OB000047</t>
  </si>
  <si>
    <t>2015PD000047</t>
  </si>
  <si>
    <t>2015NE000017</t>
  </si>
  <si>
    <t xml:space="preserve"> PREFEITURA MUNICIPAL DE MIRANDIBA</t>
  </si>
  <si>
    <t>PAGAMENTO REF. A 2ª PARCELA DO FEM II, REF. A PAVIMENTAÇÃO EM PARALELEPIPEDO GRANITICO.</t>
  </si>
  <si>
    <t>2015OB000048</t>
  </si>
  <si>
    <t>2015PD000048</t>
  </si>
  <si>
    <t>2015NE000019</t>
  </si>
  <si>
    <t xml:space="preserve"> PREFEITURA MUNICIPAL DE OROCO</t>
  </si>
  <si>
    <t>Pagamento para viabilizar repasse de recursos-FEM II ref.a 2ª parcela.conforme lei nº 15.335 de 26/06/2014 ao município de OROCO/PE iluminação pública nas ruas de orocó.</t>
  </si>
  <si>
    <t>2015OB000049</t>
  </si>
  <si>
    <t>2015PD000049</t>
  </si>
  <si>
    <t>2015NE000006</t>
  </si>
  <si>
    <t xml:space="preserve"> PREFEITURA MUNICIPAL DE BREJINHO</t>
  </si>
  <si>
    <t>Liquidação ref. a 2ª parcela do FEM II, ref. Pavimentação de Vias Publicas no Municipio Brejinho</t>
  </si>
  <si>
    <t>2015OB000050</t>
  </si>
  <si>
    <t>2015PD000050</t>
  </si>
  <si>
    <t>Pagamento para viabilizar repasse de recursos-FEM II ref.a 2ª parcela.conforme lei nº 15.335 de 26/06/2014 ao município de OROCO/PE pavimentação em paralelepípedo em diversas ruas</t>
  </si>
  <si>
    <t>2015OB000051</t>
  </si>
  <si>
    <t>2015PD000051</t>
  </si>
  <si>
    <t>2015NE000010</t>
  </si>
  <si>
    <t xml:space="preserve"> PREFEITURA MUNICIPAL DE BONITO</t>
  </si>
  <si>
    <t>Liquidação ref. a 2ª parcela do FEM II, ref. Pavimentação em diversas ruas</t>
  </si>
  <si>
    <t>2015OB000052</t>
  </si>
  <si>
    <t>2015PD000052</t>
  </si>
  <si>
    <t>PAGAMENTO REF. A 2ª PARCELA DO FEM II, REF. A PAVIMENTAÇÃO EM PARALELEPIPEDO GRANITICO E URBANIZAÇÃO DA PRAÇA</t>
  </si>
  <si>
    <t>2015OB000053</t>
  </si>
  <si>
    <t>2015PD000053</t>
  </si>
  <si>
    <t>2015NE000020</t>
  </si>
  <si>
    <t xml:space="preserve"> PREFEITURA MUNICIPAL DE PRIMAVERA</t>
  </si>
  <si>
    <t>Pagamento para viabilizar repasse de recursos-FEM II ref.a 2ª parcela.conforme lei nº 15.335 de 26/06/2014 ao município de PRIMAVERA/PE.requalificação do calçadão de caracituba.</t>
  </si>
  <si>
    <t>2015OB000054</t>
  </si>
  <si>
    <t>2015PD000054</t>
  </si>
  <si>
    <t>Pagamento para viabilizar repasse de recursos-FEM II ref.a 2ª parcela.conforme lei nº 15.335 de 26/06/2014 ao município de PRIMAVERA/PE,pavimentação em paralelepípedo graníticos em diversos bairros.</t>
  </si>
  <si>
    <t>2015OB000055</t>
  </si>
  <si>
    <t>2015PD000055</t>
  </si>
  <si>
    <t>Liquidação ref. a 2ª parcela do FEM II, ref. Pavimentação das ruas Aprígio Martins, Dep. Paulo Viana de Queiroz, Lidio Anacleto, Maria de Merces na Villa da Cohab, da Ressurreição</t>
  </si>
  <si>
    <t>2015OB000056</t>
  </si>
  <si>
    <t>2015PD000056</t>
  </si>
  <si>
    <t>2015NE000008</t>
  </si>
  <si>
    <t xml:space="preserve"> PREFEITURA MUNICIPAL DE BARRA DE GUABIRABA</t>
  </si>
  <si>
    <t>Liquidação ref. a 2ª parcela do FEM II, ref. Pavimentação de ruas</t>
  </si>
  <si>
    <t>2015OB000057</t>
  </si>
  <si>
    <t>2015PD000057</t>
  </si>
  <si>
    <t>Liquidação ref. a 2ª parcela do FEM II, ref. Reforma e Ampliação da Unidade Mista Paulo Viana de Queiroz</t>
  </si>
  <si>
    <t>2015OB000058</t>
  </si>
  <si>
    <t>2015PD000058</t>
  </si>
  <si>
    <t>2015NE000022</t>
  </si>
  <si>
    <t xml:space="preserve"> PREFEITURA MUNICIPAL DE SALGADINHO</t>
  </si>
  <si>
    <t>Pagamento para viabilizar repasse de recursos-FEM II ref.a 2ª parcela.conforme lei nº 15.335 de 25/06/2014,ao município de SALGADINHO/PE,requalificação da praça central e construção de pavimentação em paralelepípedo graníticos na rua de acesso do sítio sobradinho.</t>
  </si>
  <si>
    <t>2015OB000059</t>
  </si>
  <si>
    <t>2015PD000059</t>
  </si>
  <si>
    <t>Pagamento para viabilizar repasse de recursos-FEM II ref.a 2ª parcela.conforme lei nº 15.335 de 25/06/2014,ao município de SALGADINHO/PE,pavimentação em paralelepipedo graniticos das projetadas A,B,C,D,E,F,G,H,I,J,L E M NO bairro Frei Galvão.</t>
  </si>
  <si>
    <t>2015OB000060</t>
  </si>
  <si>
    <t>2015PD000060</t>
  </si>
  <si>
    <t>2015NE000023</t>
  </si>
  <si>
    <t>pagamento para viabilizar repasse de recursos-FEM II ref.a 2ª parcela.conforme lei nº 15.335 de 25/06/2014,ao município de SANTA MARIA DO CAMBUCA/PE.pavimentação em paralelepipedo graniticos.</t>
  </si>
  <si>
    <t>2015OB000061</t>
  </si>
  <si>
    <t>2015PD000061</t>
  </si>
  <si>
    <t>pagamento para viabilizar repasse de recursos-FEM II ref.a 2ª parcela.conforme lei nº 15.335 de 25/06/2014,ao município de SANTA MARIA DO CAMBUCA/PE.construção de pórtico,passeio com guarda-corpo e requalificação de praças e canteiros.</t>
  </si>
  <si>
    <t>2015OB000062</t>
  </si>
  <si>
    <t>2015PD000062</t>
  </si>
  <si>
    <t>RE000003</t>
  </si>
  <si>
    <t>2015NE000024</t>
  </si>
  <si>
    <t xml:space="preserve"> PREFEITURA MUNICIPAL DE SERRITA</t>
  </si>
  <si>
    <t>Pagamento para viabilizar repasse de recursos-FEM II ref.a 2ª parcela.conforme lei nº 15.335 de 25/06/2014,ao município de SERRITA/PE.pavimentação asfaltica na rua Horacio e avenida da França Sampaio,pavimentação nas vilas de Jua e IPUEIRA.</t>
  </si>
  <si>
    <t>2015OB000063</t>
  </si>
  <si>
    <t>2015PD000063</t>
  </si>
  <si>
    <t>2015NE000031</t>
  </si>
  <si>
    <t>pagamento para viabilizar repasse de recursos-FEM II ref.a 2ª parcela.conforme lei nº 15.335 de 25/06/2014,ao município de SIRINHAÉM/PE.drenagem em torno da academia das cidades.</t>
  </si>
  <si>
    <t>2015OB000064</t>
  </si>
  <si>
    <t>2015PD000064</t>
  </si>
  <si>
    <t>pagamentoo para viabilizar repasse de recursos-FEM II ref.a 2ª parcela.conforme lei nº 15.335 de 25/06/2014,ao município de SIRINHAÉM/PE.pavimentação em paralelepipedo graniticos da rua Jaqueira.</t>
  </si>
  <si>
    <t>2015OB000065</t>
  </si>
  <si>
    <t>2015PD000065</t>
  </si>
  <si>
    <t>pagamento para viabilizar repasse de recursos-FEM II ref.a 2ª parcela.conforme lei nº 15.335 de 25/06/2014,ao município de SIRINHAÉM/PE.urbanização das ruas Marques de Olinda,Sebastião Chaves e São Francisco.</t>
  </si>
  <si>
    <t>2015OB000066</t>
  </si>
  <si>
    <t>2015PD000066</t>
  </si>
  <si>
    <t>2015NE000025</t>
  </si>
  <si>
    <t>pagamento para viabilizar repasse de recursos-FEM II ref.a 2ª parcela.conforme lei nº 15.335 de 25/06/2014,ao município de VERTENTES/PE. pavimentação e drenagem de ruas no municipio.</t>
  </si>
  <si>
    <t>2015OB000067</t>
  </si>
  <si>
    <t>2015PD000067</t>
  </si>
  <si>
    <t>2015NE000026</t>
  </si>
  <si>
    <t xml:space="preserve"> PREFEITURA MUNICIPAL DE VITORIA DE SANTO ANTAO</t>
  </si>
  <si>
    <t>pagamento para viabilizar repasse de recursos-FEM II ref.a 2ª parcela.conforme lei nº 15.335 de 25/06/2014,ao município de VITÓRIA DE SANTO ANTÃO/PE.pavimentação e qualificação de vias urbanas do municipio.</t>
  </si>
  <si>
    <t>2015OB000068</t>
  </si>
  <si>
    <t>2015PD000068</t>
  </si>
  <si>
    <t>2015NE000027</t>
  </si>
  <si>
    <t>pagamento para viabilizar repasse de recursos-FEM II ref.a 2ª parcela.conforme lei nº 15.335 de 25/06/2014,ao município de VENTUROSA/PE.pavimentação em paralelepipedo graniticos no municipio.</t>
  </si>
  <si>
    <t>2015OB000069</t>
  </si>
  <si>
    <t>2015PD000069</t>
  </si>
  <si>
    <t>liquidação para viabilizar repasse de recursos-FEM II ref.a 2ª parcela.conforme lei nº 15.335 de 25/06/2014,ao município de VENTUROSA/PE.construção de unidadebásica de saúde no sítio carrapateira.</t>
  </si>
  <si>
    <t>2015OB000070</t>
  </si>
  <si>
    <t>2015PD000070</t>
  </si>
  <si>
    <t>pagamento para viabilizar repasse de recursos-FEM II ref.a 2ª parcela.conforme lei nº 15.335 de 25/06/2014,ao município de VENTUROSA/PE.reforma da praça Apolônio Cordeiro Vaz.</t>
  </si>
  <si>
    <t>2015OB000071</t>
  </si>
  <si>
    <t>2015PD000071</t>
  </si>
  <si>
    <t>2015NE000035</t>
  </si>
  <si>
    <t xml:space="preserve"> PREFEITURA MUNICIPAL DE ARACOIABA</t>
  </si>
  <si>
    <t>pagamento para viabilizar repasse de recursos-FEM II ref.a 2ª parcela.conforme lei nº 15.335 de 25/06/2014,ao município de ARAÇOIABA/PE.pavimentação e o calçamento de diversas ruas com paralelepípedo de pedras graniticas</t>
  </si>
  <si>
    <t>2015OB000095</t>
  </si>
  <si>
    <t>2015PD000092</t>
  </si>
  <si>
    <t>RE000006</t>
  </si>
  <si>
    <t>2015NE000042</t>
  </si>
  <si>
    <t xml:space="preserve"> PREFEITURA MUNICIPAL DE CABROBO</t>
  </si>
  <si>
    <t>Pagamento para viabilizar repasse de recursos-FEM II ,ao município de CABROBÓ/PE.ref. a 2ª parcela.construção de calçamento em várias ruas.conforme lei nº 15.335 de 25.06.2014.</t>
  </si>
  <si>
    <t>2015OB000096</t>
  </si>
  <si>
    <t>2015PD000093</t>
  </si>
  <si>
    <t>Pagamento para viabilizar repasse de recursos-FEM II ,ao município de CABROBÓ/PE.ref. a 2ª parcela.Reforma da praça da Av. João Pires da Silva,conforme lei nº 15.335 de 25/06/2014.</t>
  </si>
  <si>
    <t>2015OB000097</t>
  </si>
  <si>
    <t>2015PD000094</t>
  </si>
  <si>
    <t>2015NE000043</t>
  </si>
  <si>
    <t>Pagamento para viabilizar repasse de recursos-FEM II ,ao município de CUMARU/PE.ref. a 2ª parcela.Pavimentação em paralelepípedo.conforme lei nº 15.335 de 25/06/2014.</t>
  </si>
  <si>
    <t>2015OB000098</t>
  </si>
  <si>
    <t>2015PD000095</t>
  </si>
  <si>
    <t>2015NE000044</t>
  </si>
  <si>
    <t>Pagamento p/viabilizar repasse de recursos-FEM II,ao município de MOREILÂNDIA/PE,revitalização do Estádio de Futebol.conforme lei nº 15.335 de 25/06/2014.</t>
  </si>
  <si>
    <t>2015OB000099</t>
  </si>
  <si>
    <t>2015PD000096</t>
  </si>
  <si>
    <t>Pagamento p/viabilizar repasse de recursos-FEM II,ao município de MOREILÂNDIA/PE,construção do muro da creche da rua Pedro Ribeiro.Con- forme lei nº 15.335 de 25/06/2014.</t>
  </si>
  <si>
    <t>2015OB000100</t>
  </si>
  <si>
    <t>2015PD000097</t>
  </si>
  <si>
    <t>Pagamento p/viabilizar repasse de recursos-FEM II,ao município de MOREILÂNDIA/PE,construção do muro da creche do loteamento Santa Teresinha.conforme lei nº 15.335 de 25/06/2014.</t>
  </si>
  <si>
    <t>2015OB000101</t>
  </si>
  <si>
    <t>2015PD000098</t>
  </si>
  <si>
    <t>Pagamento p/viabilizar repasse de recursos-FEM II,ao município de MOREILÂNDIA/PE,construção do muro da quadra de Caririmirim.conforme lei nº 15.335 de 25/06/2014</t>
  </si>
  <si>
    <t>2015OB000103</t>
  </si>
  <si>
    <t>2015PD000104</t>
  </si>
  <si>
    <t>pagamento para viabilizar repasse de recursos-FEM ao município de BREJINHO/PE. ref. a reforma do Estadio Municipal.conforme lei nº 15.335 de 25/06/2014</t>
  </si>
  <si>
    <t>2015OB000131</t>
  </si>
  <si>
    <t>2015PD000132</t>
  </si>
  <si>
    <t>RE000009</t>
  </si>
  <si>
    <t>2015NE000058</t>
  </si>
  <si>
    <t xml:space="preserve"> PREFEITURA MUNICIPAL DE TORITAMA</t>
  </si>
  <si>
    <t>Pagamento para viabilizar repasse de recursos-FEM II,ao municipio de TORITAMA/PE, ref. a 2ª parcela.conforme lei nº 15.335 de 25/06/2014.Pavimentação de ruas do municipio de Toritama através da execução de obras de infraestrutura em diversas ruas. implantação de meio-fio em pedras graniticas.</t>
  </si>
  <si>
    <t>2015OB000132</t>
  </si>
  <si>
    <t>2015PD000133</t>
  </si>
  <si>
    <t>2015NE000057</t>
  </si>
  <si>
    <t>Pagamento p/viabilizar repasse de recursos-FEM II ao municipio de LIMOEIRO/PE,ref. a 2ª parcela.conforme lei nº 15.335 de 25/06/2014.pavimentação em paralelepipedo e drenagem superficial de águas pluviais.</t>
  </si>
  <si>
    <t>2015OB000133</t>
  </si>
  <si>
    <t>2015PD000134</t>
  </si>
  <si>
    <t>Pagamento p/viabilizar repasse de recursos-FEM II ao municipio de LIMOEIRO/PE,ref. a 2ª parcela.conforme lei nº 15.335 de 25/06/2014.Construção de duas praças,uma na comunidade Rural de Campo Grande e outra no Bairro da Cohab Velha.</t>
  </si>
  <si>
    <t>2015OB000134</t>
  </si>
  <si>
    <t>2015PD000135</t>
  </si>
  <si>
    <t>2015NE000059</t>
  </si>
  <si>
    <t>Pagamento p/viabilizar repasse de recursos-FEM II ao municipio deTaquaritinga do Norte/PE,ref. a 2ª parcela.conforme lei nº 15.335 de 25/06/2014.Reforma e Ampliação do Posto de Saúde de Algodão.</t>
  </si>
  <si>
    <t>2015OB000135</t>
  </si>
  <si>
    <t>2015PD000136</t>
  </si>
  <si>
    <t>Pagamento p/viabilizar repasse de recursos-FEM II ao municipio deTaquaritinga do Norte/PE,ref. a 2ª parcela.conforme lei nº 15.335 de 25/06/2014. Projeto de Reforma com Cobertura da Quadra de Esporte ,Estanislau Pires e Construção de Quadra Coberta no Distrito de Pão de Açucar.</t>
  </si>
  <si>
    <t>2015OB000136</t>
  </si>
  <si>
    <t>2015PD000137</t>
  </si>
  <si>
    <t>Pagamento p/viabilizar repasse de recursos-FEM II ao municipio deTaquaritinga do Norte/PE,ref. a 2ª parcela.conforme lei nº 15.335 de 25/06/2014. Urbanização/Pavimentação de vias Públicas.</t>
  </si>
  <si>
    <t>2015OB000137</t>
  </si>
  <si>
    <t>2015PD000138</t>
  </si>
  <si>
    <t>2015NE000060</t>
  </si>
  <si>
    <t xml:space="preserve"> PREFEITURA MUNICIPAL DE CANHOTINHO</t>
  </si>
  <si>
    <t>Pagamento p/viabilizar repasse de recursos-FEM II ao municipio de CANHOTINHO/PE,ref. a 2ª parcela.conforme lei nº 15.335 de 25/06/2014.Recuperação de Estradas Vicinais no Municipio.</t>
  </si>
  <si>
    <t>2015OB000138</t>
  </si>
  <si>
    <t>2015PD000139</t>
  </si>
  <si>
    <t>2015NE000063</t>
  </si>
  <si>
    <t xml:space="preserve"> PREFEITURA MUNICIPAL DE SAO JOAO</t>
  </si>
  <si>
    <t>Pagamento p/viabilizar repasse de recursos-FEM II ao municipio de SÃO JOÃO/PE,ref. a 2ª parcela.conforme lei nº 15.335 de 25/06/2014.Parque de Exposição de Animais.</t>
  </si>
  <si>
    <t>2015OB000139</t>
  </si>
  <si>
    <t>2015PD000140</t>
  </si>
  <si>
    <t>Pagamento p/viabilizar repasse de recursos-FEM II ao municipio de SÃO JOÃO/PE,ref. a 2ª parcela.conforme lei nº 15.335 de 25/06/2014.Pavimentação em TSD em diversas ruas do municipio.</t>
  </si>
  <si>
    <t>2015OB000140</t>
  </si>
  <si>
    <t>2015PD000141</t>
  </si>
  <si>
    <t>RE000010</t>
  </si>
  <si>
    <t>2015NE000061</t>
  </si>
  <si>
    <t>Pagamento p/viabilizar repasse de recursos-FEM II ao municipio de CUPIRA/PE,ref. a 2ª parcela.conforme lei nº 15.335 de 25/06/2014. Construção do mercado de carne no bairro Novo Horizonte.</t>
  </si>
  <si>
    <t>2015OB000141</t>
  </si>
  <si>
    <t>2015PD000142</t>
  </si>
  <si>
    <t>Pagamento p/viabilizar repasse de recursos-FEM II ao municipio de CUPIRA/PE,ref. a 2ª parcela.conforme lei nº 15.335 de 25/06/2014. Adequação do Mercado Público Municipal para implantação do Mercado de Peixe.</t>
  </si>
  <si>
    <t>2015OB000142</t>
  </si>
  <si>
    <t>2015PD000143</t>
  </si>
  <si>
    <t>Pagamento p/viabilizar repasse de recursos-FEM II ao municipio de CUPIRA/PE,ref. a 2ª parcela.conforme lei nº 15.335 de 25/06/2014. Construção de Pavimentação em paralelepipedo graniticos.</t>
  </si>
  <si>
    <t>2015OB000143</t>
  </si>
  <si>
    <t>2015PD000144</t>
  </si>
  <si>
    <t>Pagamento p/viabilizar repasse de recursos-FEM II ao municipio de CUPIRA/PE,ref. a 2ª parcela.conforme lei nº 15.335 de 25/06/2014. Construção de praça no Distrito de Gravata-Açu.</t>
  </si>
  <si>
    <t>2015OB000144</t>
  </si>
  <si>
    <t>2015PD000145</t>
  </si>
  <si>
    <t>2015NE000062</t>
  </si>
  <si>
    <t xml:space="preserve"> PREFEITURA MUNICIPAL DE PANELAS</t>
  </si>
  <si>
    <t>Pagamento p/viabilizar repasse de recursos-FEM II ao municipio de PANELASPE,ref. a 2ª parcela.conforme lei nº 15.335 de 25/06/2014. Restauração,reforma e adequação de edificação de carater histórico e culturale construção de um bloco anexo para fins de transferência da sede do Governo Municipal.</t>
  </si>
  <si>
    <t>2015OB000145</t>
  </si>
  <si>
    <t>2015PD000146</t>
  </si>
  <si>
    <t>Pagamento p/viabilizar repasse de recursos-FEM II ao municipio de PANELASPE,ref. a 2ª parcela.conforme lei nº 15.335 de 25/06/2014. Pavimentação de Vias Urbanas no Distrito de Cruzes.</t>
  </si>
  <si>
    <t>2015OB000146</t>
  </si>
  <si>
    <t>2015PD000147</t>
  </si>
  <si>
    <t>Pagamento p/viabilizar repasse de recursos-FEM II ao municipio de PANELASPE,ref. a 2ª parcela.conforme lei nº 15.335 de 25/06/2014. Pavimentação nas seguintes Ruas:Bairro ,Travessa joão Timóteo de Andrade,Rua Projetada1,2,3 e 4,.Demais Bairros: Rua Manoel Francisco José de Barros e Rua Dom Pedro II</t>
  </si>
  <si>
    <t>2015OB000147</t>
  </si>
  <si>
    <t>2015PD000148</t>
  </si>
  <si>
    <t>Pagamento p/viabilizar repasse de recursos-FEM II ao municipio de PANELASPE,ref. a 2ª parcela.conforme lei nº 15.335 de 25/06/2014. Requalificação da Praça Manoel Borba.</t>
  </si>
  <si>
    <t>2015OB000186</t>
  </si>
  <si>
    <t>2015PD000207</t>
  </si>
  <si>
    <t>RE000014</t>
  </si>
  <si>
    <t>2015NE000083</t>
  </si>
  <si>
    <t xml:space="preserve"> PREFEITURA MUNICIPAL DE SALGUEIRO</t>
  </si>
  <si>
    <t>Pagamento para viabilizar repasse de recursos FEM II,ref. a 2ª parcela,conforme lei nº 15.335 de 25/06/2014, ao municipio de SALGUEIRO/PE. Pavimentação de ruas com concreto Betuminoso</t>
  </si>
  <si>
    <t>2015OB000187</t>
  </si>
  <si>
    <t>2015PD000209</t>
  </si>
  <si>
    <t>Pagamento para viabilizar repasse de recursos FEM II,ref. a 2ª parcela,conforme lei nº 15.335 de 25/06/2014, ao municipio de SALGUEIRO/PE. Recapeamento de ruas Asfaltadas no Municipio.</t>
  </si>
  <si>
    <t>2015OB000229</t>
  </si>
  <si>
    <t>2015PD000336</t>
  </si>
  <si>
    <t>RE000016</t>
  </si>
  <si>
    <t>2015NE000163</t>
  </si>
  <si>
    <t>PAGAMENTO P/ VIABILIZAR REPASSE DE RECURSOS-FEM II -2014 AO MUNICIPIO DE AFOGADOS DA INGAZEIRA.CONFORME LEI Nº 15.335 DE 25/06/2014.REF. A 2ª PARCELA.CONSTRUÇÃO DE PAVIMENTO EM PARALELEPIPEDO GRANITICOS.</t>
  </si>
  <si>
    <t>2015OB000231</t>
  </si>
  <si>
    <t>2015PD000337</t>
  </si>
  <si>
    <t>PAGAMENTO P/ VIABILIZAR REPASSE DE RECURSOS-FEM II -2014 AO MUNICIPIO DE AFOGADOS DA INGAZEIRA.CONFORME LEI Nº 15.335 DE 25/06/2014.REF. A 2ª PARCELA.PROJETO ARQUITETÔNICO DO SETOR DE GASTRONOMIA DO MERCADO PÚBLICO.</t>
  </si>
  <si>
    <t>2015OB000232</t>
  </si>
  <si>
    <t>2015PD000338</t>
  </si>
  <si>
    <t>PAGAMENTO P/ VIABILIZAR REPASSE DE RECURSOS-FEM II -2014 AO MUNICIPIO DE AFOGADOS DA INGAZEIRA.CONFORME LEI Nº 15.335 DE 25/06/2014.REF. A 2ª PARCELA.INFRAESTRUTURA DE APOIO A COMERCIALIZAÇÃO DE ANIMAIS NO MUNICIPIO.</t>
  </si>
  <si>
    <t>2015OB000234</t>
  </si>
  <si>
    <t>2015PD000341</t>
  </si>
  <si>
    <t>2015NE000164</t>
  </si>
  <si>
    <t xml:space="preserve"> PREFEITURA MUNICIPAL DE AGRESTINA</t>
  </si>
  <si>
    <t>PAGAMENTO P/ VIABILIZAR REPASSE DE RECURSOS-FEM II 2014,AO MUNICIPIO DE AGRESTINA/PE.REF.A 2ª PARCELA CONFORME LEI Nº 15.335 DE 25/06/2014 REQUALIFICAÇÃO DA QUADRA POLIESPORTIVA IZIDIO MARQUES</t>
  </si>
  <si>
    <t>2015OB000235</t>
  </si>
  <si>
    <t>2015PD000342</t>
  </si>
  <si>
    <t>2015NE000165</t>
  </si>
  <si>
    <t xml:space="preserve"> PREFEITURA MUNICIPAL DE BELEM DE MARIA</t>
  </si>
  <si>
    <t>PAGAMENTOP/ VIABILIZAR REPASSE DE RECURSOS FEM II -2014 AO MUNICIPIO DE BELÉM DE MARIA/PE. REF. A 2ª PARCELA.CONFORME LEI Nº 15.335 DE 25/06/2014.PAVIMENTAÇÃO EM PARALELEPIPEDO GRANITICOS DO ACESSO A BATATEIRA.</t>
  </si>
  <si>
    <t>2015OB000237</t>
  </si>
  <si>
    <t>2015PD000343</t>
  </si>
  <si>
    <t>PAGAMENTO P/ VIABILIZAR REPASSE DE RECURSOS-FEM II -2014 AO MUNICIPIO DE BELÉM DE MARIA/PE REF. A 2ª PARCELA.CONFORME LEI Nº 15.335 DE 25/06/2015 REFORMA E AMPLIAÇÃO DO MURO DO CEMITÉRIO NA SEDE DO MUNICIPIO.</t>
  </si>
  <si>
    <t>2015OB000238</t>
  </si>
  <si>
    <t>2015PD000340</t>
  </si>
  <si>
    <t>PAGAMENTO P/ VIABILIZAR REPASSE DE RECURSOS-FEM II 2014,AO MUNICIPIO DE AGRESTINA/PE.REF.A 2ª PARCELA CONFORME LEI Nº 15.335 DE 25/06/2014.CONSTRUÇÃO DE SALA DE ARQUIVO E SETOR DE COMPRAS NO PRÉDIO DA PREFEITURA.</t>
  </si>
  <si>
    <t>2015OB000239</t>
  </si>
  <si>
    <t>2015PD000345</t>
  </si>
  <si>
    <t>2015NE000166</t>
  </si>
  <si>
    <t>Pagamento referente ao repasse do recurso do FEM II-2014, Construção de praça de alimentação e área de recreação 2º Parcela, Município de Belo Jardim _x001A_ PE, conforme lei nº 15.335 de 25/06/2014.</t>
  </si>
  <si>
    <t>2015OB000240</t>
  </si>
  <si>
    <t>2015PD000347</t>
  </si>
  <si>
    <t>Pagamento referente ao repasse do recurso do FEM II-2014, Requalificação das avenidas Paulo guerra, 2º Parcela, Município de Belo Jardim _x001A_ PE, conforme lei nº 15.335 de 25/06/2014.</t>
  </si>
  <si>
    <t>2015OB000241</t>
  </si>
  <si>
    <t>2015PD000349</t>
  </si>
  <si>
    <t>2015NE000168</t>
  </si>
  <si>
    <t>PAGAMENTO P/ VIABILIZAR REPASSE DE RECURSOS-FEM II -2014 AO MUNICIPIO DE BOM JARDIM/PE.REF. A 2ª PARCELA PAVIMENTAÇÃO,DRENAGEM E SINALIZAÇÃO DO PROLONGAMENTO DA RUA PRINCIPAL DO SITIO ALTOD.</t>
  </si>
  <si>
    <t>2015OB000242</t>
  </si>
  <si>
    <t>2015PD000350</t>
  </si>
  <si>
    <t>RE000017</t>
  </si>
  <si>
    <t>2015NE000170</t>
  </si>
  <si>
    <t xml:space="preserve"> PREFEITURA MUNICIPAL DE GARANHUNS</t>
  </si>
  <si>
    <t>PAGAMENTO P/ VIABILIZAR REPASSE DE RECURSOS-FEM II -2014 AO MUNICIPIO DE GARANHUNS/PE..REF. A 2ª PARCELA.MELHORIA DA INFRAESTRUTURA NO BAIRRO FRANCISCO FIGUEIRA.CONFORME LEI Nª 15.335 DE 25/06/2014</t>
  </si>
  <si>
    <t>2015OB000243</t>
  </si>
  <si>
    <t>2015PD000351</t>
  </si>
  <si>
    <t>2015NE000169</t>
  </si>
  <si>
    <t xml:space="preserve"> PREFEITURA MUNICIPAL DE CATENDE</t>
  </si>
  <si>
    <t>Referente ao repasse do recurso do FEM II-2014, Recuperação de estradas vicinais 2º Parcela, Município de Catende _x001A_ PE, conforme lei nº 15.335 de 25/06/2014.</t>
  </si>
  <si>
    <t>2015OB000244</t>
  </si>
  <si>
    <t>2015PD000353</t>
  </si>
  <si>
    <t>2015NE000171</t>
  </si>
  <si>
    <t>PAGAMENTO P/ VIABILIZAR REPASSE DE RECURSOS-FEM II -2014 AO MUNICIPIO DE INGAZEIRA/PE..REF. A 2ª PARCELA.CONSTRUÇÃO DE PAVIMENTO EM PARALELEPÍPEDO GRANITICOS.CONFORME LEI Nº DE 25/06/2014.</t>
  </si>
  <si>
    <t>2015OB000245</t>
  </si>
  <si>
    <t>2015PD000355</t>
  </si>
  <si>
    <t>2015NE000172</t>
  </si>
  <si>
    <t xml:space="preserve"> PREFEITURA MUNICIPAL DE FEIRA NOVA</t>
  </si>
  <si>
    <t>Pagamento referente ao repasse de recurso do FEM II-2014, Plano: implantação de pavimento em paralelepípedos graníticos em diversas ruas 2º parcela, Município de Feira Nova _x001A_ PE, conforme lei nº 15.335 de 25/06/2014.</t>
  </si>
  <si>
    <t>2015OB000246</t>
  </si>
  <si>
    <t>2015PD000346</t>
  </si>
  <si>
    <t>Pagamento referente ao repasse do recurso do FEM II-2014, Plano: Pavimentação de vias em paralelepípedos graníticos nos povoados xucuru e serra dos ventos, 2º Parcela, Município de Belo Jardim _x001A_ PE, conforme lei nº 15.335 de 25/06/2014.</t>
  </si>
  <si>
    <t>2015OB000247</t>
  </si>
  <si>
    <t>2015PD000344</t>
  </si>
  <si>
    <t>2015NE000167</t>
  </si>
  <si>
    <t xml:space="preserve"> PREFEITURA MUNICIPAL DE BODOCO</t>
  </si>
  <si>
    <t>PAGAMENTO P/ VIABILIZAR REPASSE DE RECURSOS-FEM II -2014 AO MUNICIPIO DE BODOCO/PE.CONFORME LEI Nº 15.335 DE 25/06/2014 REF. A 2 PARCELA.PAVIMENTAÇÃO EM PARALELEPIPEDO GRANITICOS NA SEDE DO MUNICIPIO.</t>
  </si>
  <si>
    <t>2015OB000248</t>
  </si>
  <si>
    <t>2015PD000354</t>
  </si>
  <si>
    <t>PAGAMENTO P/ VIABILIZAR REPASSE DE RECURSOS-FEM II -2014 AO MUNICIPIO DE INGAZEIRA/PE..REF. A 2ª PARCELA.RECONSTRUÇÃO DE POSTO DE SAÚDE DA FAMILIA NO. ASSENTAMENTO DO SITIO JORGE.CONFORME LEI Nº DE 25/06/2014.</t>
  </si>
  <si>
    <t>2015OB000249</t>
  </si>
  <si>
    <t>2015PD000358</t>
  </si>
  <si>
    <t>2015NE000175</t>
  </si>
  <si>
    <t>PAGAMENTO P/ VIABILIZAR REPASSE DE RECURSOS-FEM II -2014 AO MUNICIPIO DE ITACURUB\A/PE..REF. A 2ª PARCELA.CONSTRUÇÃO DO MURO DA CRECHE PROINFÂNCIA.CONFORME LEI Nª 15.335 DE 25/06/2014</t>
  </si>
  <si>
    <t>2015OB000250</t>
  </si>
  <si>
    <t>2015PD000356</t>
  </si>
  <si>
    <t>Pagamento referente ao repasse de recurso do FEM II-2014, Plano: Construção do pátio de eventos no Município de Feira Nova _x001A_ PE, 2º parcela conforme lei nº 15.335 de 25/06/2014.</t>
  </si>
  <si>
    <t>2015OB000251</t>
  </si>
  <si>
    <t>2015PD000357</t>
  </si>
  <si>
    <t>Pagamento referente ao repasse de recurso do FEM II-2014, Plano: Revitalização do trevo da entrada da cidade Município de Feira Nova _x001A_ PE, 2º parcela conforme lei nº 15.335 de 25/06/2014.</t>
  </si>
  <si>
    <t>2015OB000252</t>
  </si>
  <si>
    <t>2015PD000360</t>
  </si>
  <si>
    <t>2015NE000184</t>
  </si>
  <si>
    <t xml:space="preserve"> PREFEITURA MUNICIPAL DE VENTUROSA</t>
  </si>
  <si>
    <t>3º Parcela</t>
  </si>
  <si>
    <t>Pagamento para viabilizar repasse de recursos do FEM II 2014, ao Município de Venturosa- PE, plano: pavimentação em paralelepípedos graníticos no município, 3º parcela. Conforme lei nº 15.335 de 25/06/2014.</t>
  </si>
  <si>
    <t>2015OB000253</t>
  </si>
  <si>
    <t>2015PD000365</t>
  </si>
  <si>
    <t>2015NE000187</t>
  </si>
  <si>
    <t xml:space="preserve"> PREFEITURA MUNICIPAL DE MACAPARANA</t>
  </si>
  <si>
    <t>PAGAMENTO P/VIABILIZAR REPASSE DE RECURSOS-FEM II-2014 AO MUNICIPIO DE MACAPARANA/PE .REF. A 2ª PARCELA. CONF. LEI Nº 15.335 DE 25/06/2014.SUBST. DO PISO EM MADEIRA DE LEI DO GINÁSIO DE ESPORTES JOAQUIM FRANCISCO NA SEDE E SUBST. DA ESTRUTURA METÁLICA E COBERTA DA QUADRA POLIESPORTIVA</t>
  </si>
  <si>
    <t>2015OB000254</t>
  </si>
  <si>
    <t>2015PD000359</t>
  </si>
  <si>
    <t>2015NE000183</t>
  </si>
  <si>
    <t xml:space="preserve"> PREFEITURA MUNICIPAL DE JAQUEIRA</t>
  </si>
  <si>
    <t>PAGAMENTO P/VIABILIZAR REPASSE DE RECURSOS FEM II -2014 JAQUEIRA/PE..REF. A 2ª PARCELA.REFORMA E AMPLIAÇÃO DO ANTIGO CLUBE MUNICIPAL PARA INSTALAÇÃO DA NOVA SEDE DA PREFEITURA MUNICIPAL..CONFORME LEI Nª 15.335 DE 25/06/2014</t>
  </si>
  <si>
    <t>2015OB000255</t>
  </si>
  <si>
    <t>2015PD000363</t>
  </si>
  <si>
    <t>2015NE000186</t>
  </si>
  <si>
    <t>Pagamento para viabilizar repasse de recursos do FEM II 2014, ao Município de Tamandaré- PE, plano: Construção do prédio da prefeitura do município de Tamandaré-PE, 2º parcela. Conforme lei nº 15.335 de 25/06/2014.</t>
  </si>
  <si>
    <t>2015OB000256</t>
  </si>
  <si>
    <t>2015PD000364</t>
  </si>
  <si>
    <t>PAGAMENTO P/VIABILIZAR REPASSE DE RECURSOS-FEM II-2014 AO MUNICIPIO DE MACAPARANA/PE .REF. A 2ª PARCELA. CONFORME LEI Nº 15.335 DE 25/06/2014.CONSTRUÇÃO DAS PRAÇAS DO ALVORADA, TERRA PROMETIDA,PAQUEVIRÁ,PIRAUÁ,EREM E LAGOA GRANDE,REFORMA DAS PRAÇAS DO FORÚM E POSTO.</t>
  </si>
  <si>
    <t>2015OB000257</t>
  </si>
  <si>
    <t>2015PD000361</t>
  </si>
  <si>
    <t>Pagamento para viabilizar repasse de recursos do FEM II 2014, ao Município de Venturosa- PE, plano: reforma da Praça Apolônio cordeiro Vaz, 3º parcela. Conforme lei nº 15.335 de 25/06/2014.</t>
  </si>
  <si>
    <t>2015OB000258</t>
  </si>
  <si>
    <t>2015PD000366</t>
  </si>
  <si>
    <t>2015NE000189</t>
  </si>
  <si>
    <t xml:space="preserve"> PREFEITURA MUNICIPAL DE PALMARES</t>
  </si>
  <si>
    <t>PAGAMENTO P/VIABILIZAR REPASSE DE RECURSOS-FEM II-2014 AO MUNICIPIO DE PALMARES/PE .REF. A 2ª PARCELA. CONFORME LEI Nº 15.335 DE 25/06/2014.PAVIMENTAÇÃO EM PARALELEPIPEDO GRANITICOS EM DIVERSAS RUAS.</t>
  </si>
  <si>
    <t>2015OB000259</t>
  </si>
  <si>
    <t>2015PD000362</t>
  </si>
  <si>
    <t>4º Parcela</t>
  </si>
  <si>
    <t>Pagamento para viabilizar repasse de recursos do FEM II 2014, ao Município de Venturosa- PE, plano: reforma da Praça Apolônio cordeiro Vaz, 4º parcela. Conforme lei nº 15.335 de 25/06/2014.</t>
  </si>
  <si>
    <t>2015OB000260</t>
  </si>
  <si>
    <t>2015PD000367</t>
  </si>
  <si>
    <t>PAGAMENTO P/VIABILIZAR REPASSE DE RECURSOS-FEM II-2014 AO MUNICIPIO DE PALMARES/PE .REF. A 2ª PARCELA. CONFORME LEI Nº 15.335 DE 25/06/2014 CONSTRUÇÃO DE ESCADARIAS EM DIVERSAS RUAS.</t>
  </si>
  <si>
    <t>2015OB000261</t>
  </si>
  <si>
    <t>2015PD000370</t>
  </si>
  <si>
    <t>2015NE000193</t>
  </si>
  <si>
    <t xml:space="preserve"> PREFEITURA MUNICIPAL DE SANTA CRUZ DA BAIXA VERDE</t>
  </si>
  <si>
    <t>PAGAMENTO P/VIABILIZAR REPASSE DE RECURSOS-FEM II-2014 AO MUNICIPIO DE SANTA CRUZ DA BAIXA VERDE/PE .REF. A 2ª PARCELA. CONFORME LEI Nº 15.335 DE 25/06/2014.CONSTRUÇÃO DE QUADRA POLIESPORTIVA COBERTA COM VESTIÁRIO E PALCO</t>
  </si>
  <si>
    <t>2015OB000262</t>
  </si>
  <si>
    <t>2015PD000371</t>
  </si>
  <si>
    <t>RE000018</t>
  </si>
  <si>
    <t>2015NE000194</t>
  </si>
  <si>
    <t>PAGAMENTO P/VIABILIZAR REPASSE DE RECURSOS-FEM II-2014 AO MUNICIPIO DE SANTA MARIA DA BOA VISTA/PE .REF. A 2ª PARCELA. CONFORME LEI Nº 15.335 DE 25/06/2014 CONSTRUÇÃO DA SALA DO EMPREENDEDOR.</t>
  </si>
  <si>
    <t>2015OB000263</t>
  </si>
  <si>
    <t>2015PD000368</t>
  </si>
  <si>
    <t>PAGAMENTO P/VIABILIZAR REPASSE DE RECURSOS-FEM II-2014 AO MUNICIPIO DE PALMARES/PE .REF. A 2ª PARCELA. CONFORME LEI Nº 15.335 DE 25/06/2014.REVITALIZAÇÃO DA PRAÇA PAULO PARANHOS.</t>
  </si>
  <si>
    <t>2015OB000265</t>
  </si>
  <si>
    <t>2015PD000369</t>
  </si>
  <si>
    <t>2015NE000192</t>
  </si>
  <si>
    <t>PAGAMENTO P/VIABILIZAR REPASSE DE RECURSOS-FEM II-2014 AO MUNICIPIO DE QUIXABA/PE.REF. A 2ª PARCELA.CONFORME LEI Nº 15.335 DE 25/06/2014.PAVIMENTAÇÃO EM PARALELEPIPEDOS</t>
  </si>
  <si>
    <t>2015OB000268</t>
  </si>
  <si>
    <t>2015PD000377</t>
  </si>
  <si>
    <t>2015NE000174</t>
  </si>
  <si>
    <t xml:space="preserve"> 981 - 201722 - 3</t>
  </si>
  <si>
    <t>Pagamento para viabilizar repasse de recursos do FEM II 2014, ao Município de São José do Belmonte - PE, plano: construção de unidade mista em São Jose do Belmonte, 2º parcela. Conforme lei nº 15.335 de 25/06/2014.</t>
  </si>
  <si>
    <t>2015OB000269</t>
  </si>
  <si>
    <t>2015PD000379</t>
  </si>
  <si>
    <t>2015NE000177</t>
  </si>
  <si>
    <t xml:space="preserve"> PREFEITURA MUNICIPAL DE VICENCIA</t>
  </si>
  <si>
    <t>Pagamento para viabilizar repasse de recursos do FEM II 2014, ao Município de Vicência - PE, plano: reconstrução, revitalização e paisagismo da praça DR. Mário Ramos de Andrade Lima, 2º parcela. Conforme lei nº 15.335 de 25/06/2014.</t>
  </si>
  <si>
    <t>2015OB000271</t>
  </si>
  <si>
    <t>2015PD000380</t>
  </si>
  <si>
    <t>Pagamento para viabilizar repasse de recursos do FEM II 2014, ao Município de Vicência - PE, plano: Recuperação com ampliação de coberta e fechamento lateral da quadra de esporte do distrito de Angélica, 2º parcela. Conforme lei nº 15.335 de 25/06/2014.</t>
  </si>
  <si>
    <t>2015OB000272</t>
  </si>
  <si>
    <t>2015PD000381</t>
  </si>
  <si>
    <t>Pagamento para viabilizar repasse de recursos do FEM II 2014, ao Município de Vicência - PE, plano: reforma e reconstrução de coberta do mercado publico do distrito de Murupé, 2º parcela. Conforme lei nº 15.335 de 25/06/2014.</t>
  </si>
  <si>
    <t>2015OB000274</t>
  </si>
  <si>
    <t>2015PD000382</t>
  </si>
  <si>
    <t>2015NE000178</t>
  </si>
  <si>
    <t xml:space="preserve"> PREFEITURA MUNICIPAL DE CAMOCIM DE SAO FELIX</t>
  </si>
  <si>
    <t>Pagamento para viabilizar repasse de recursos do FEM II 2014, ao Município de Camocim de São Felix - PE, plano: ampliação de sistema de esgoto sanitário, 2º parcela. Conforme lei nº 15.335 de 25/06/2014.</t>
  </si>
  <si>
    <t>2015OB000275</t>
  </si>
  <si>
    <t>2015PD000378</t>
  </si>
  <si>
    <t>2015NE000176</t>
  </si>
  <si>
    <t xml:space="preserve"> PREFEITURA MUNICIPAL DE SURUBIM</t>
  </si>
  <si>
    <t>Liquidação para viabilizar repasse de recursos do FEM II 2014, ao Município Surubim - PE, plano: reforma do açougue publico municipal, 2º parcela. Conforme lei nº 15.335 de 25/06/2014.</t>
  </si>
  <si>
    <t>2015OB000276</t>
  </si>
  <si>
    <t>2015PD000384</t>
  </si>
  <si>
    <t>2015NE000181</t>
  </si>
  <si>
    <t xml:space="preserve"> PREFEITURA MUNICIPAL DE PARNAMIRIM</t>
  </si>
  <si>
    <t>Liquidação para viabilizar repasse de recursos do FEM II 2014, ao Município de Parnamirim-PE, plano: construção de uma quadra poliesportiva descoberta _x001A_ região da floresta, 2º parcela. Conforme lei nº 15.335 de 25/06/2014.</t>
  </si>
  <si>
    <t>2015OB000277</t>
  </si>
  <si>
    <t>2015PD000386</t>
  </si>
  <si>
    <t>2015NE000190</t>
  </si>
  <si>
    <t>PAGAMENTO P/VIABILIZAR REPASSE DE RECURSOS-FEM II 2014,AO MUNICIPIO DE CHÃ GRANDE/PE REF. A 3ª PARCELA.CONFORME LEI Nº 15.335 DE 25/06/2014.CONSTRUÇÃO DA PRAÇA MANOEL GOMES.</t>
  </si>
  <si>
    <t>2015OB000278</t>
  </si>
  <si>
    <t>2015PD000387</t>
  </si>
  <si>
    <t>2015NE000202</t>
  </si>
  <si>
    <t>PAGAMENTO P/ VIABILIZAR REPASSE DE RECURSOS FEM II-2014,AO MUNICIPIO DE NAZARÉ DA MATA/PE.CONFORME LEI Nº 15.335 DE 25/06/2014.PAVIMENTAÇÃO EM PARALELEPIPEDO GRANITICOS EM DIVERSAS RUAS.</t>
  </si>
  <si>
    <t>2015OB000279</t>
  </si>
  <si>
    <t>2015PD000383</t>
  </si>
  <si>
    <t>Liquidação para viabilizar repasse de recursos do FEM II 2014, ao Município de Parnamirim-PE, plano: pavimentação em paralelepípedos graníticos nas ruas 01 e 02 no bairro simpatia I, 2º parcela. Conforme lei nº 15.335 de 25/06/2014.</t>
  </si>
  <si>
    <t>2015OB000280</t>
  </si>
  <si>
    <t>2015PD000388</t>
  </si>
  <si>
    <t>2015NE000182</t>
  </si>
  <si>
    <t xml:space="preserve"> PREFEITURA MUNICIPAL DE QUIPAPA</t>
  </si>
  <si>
    <t>PAGAMENTO P/ VIABILIZAR REPASSE DE RECURSOS FEM II-2014,AO MUNICIPIO DE QUIPAPA/PE.CONFORME LEI Nº 15.335 DE 25/06/2014. CONSTRUÇÃO DE PAVIMENTAÇÃO EM PARALELEPIPEDO GRANITICOS EM DIVERSAS RUAS.</t>
  </si>
  <si>
    <t>2015OB000281</t>
  </si>
  <si>
    <t>2015PD000385</t>
  </si>
  <si>
    <t>Liquidação para viabilizar repasse de recursos do FEM II 2014, ao Município de Parnamirim-PE, plano: construção de uma quadra poliesportiva descoberta _x001A_ região da volta, 2º parcela. Conforme lei nº 15.335 de 25/06/2014.</t>
  </si>
  <si>
    <t>2015OB000282</t>
  </si>
  <si>
    <t>2015PD000392</t>
  </si>
  <si>
    <t>RE000019</t>
  </si>
  <si>
    <t>2015NE000185</t>
  </si>
  <si>
    <t>PAGAMENTO P/ VIABILIZAR REPASSE DE RECURSOS FEM II-2014,AO MUNICIPIO DE XEXEU/PE.CONFORME LEI Nº 15.335 DE 25/06/2014. PAVIMENTAÇÃO DAS DIVERSAS RUAS,BELA AURORA,,ALICE GONÇALVES ETC.</t>
  </si>
  <si>
    <t>2015OB000283</t>
  </si>
  <si>
    <t>2015PD000389</t>
  </si>
  <si>
    <t>PAGAMENTO P/ VIABILIZAR REPASSE DE RECURSOS FEM II-2014,AO MUNICIPIO DE QUIPAPA/PE.CONFORME LEI Nº 15.335 DE 25/06/2014. CONSTRUÇÃO DE UMA PRAÇA PÚBLICA.</t>
  </si>
  <si>
    <t>2015OB000284</t>
  </si>
  <si>
    <t>2015PD000394</t>
  </si>
  <si>
    <t>PAGAMENTO P/ VIABILIZAR REPASSE DE RECURSOS FEM II-2014,AO MUNICIPIO DE XEXEU/PE.CONFORME LEI Nº 15.335 DE 25/06/2014. REFORMA DAS PRAÇAS DA RUA DA ALEGRIA LOCALIZADA NA SEDE DO MUNICIPIO E PRAÇA JOÃO VICENTE DE QUEIROZ NO DISTRITO DE CAMPOS FRIOS</t>
  </si>
  <si>
    <t>2015OB000285</t>
  </si>
  <si>
    <t>2015PD000393</t>
  </si>
  <si>
    <t>PAGAMENTO P/ VIABILIZAR REPASSE DE RECURSOS FEM II-2014,AO MUNICIPIO DE XEXEU/PE.CONFORME LEI Nº 15.335 DE 25/06/2014. EXECUÇÃO DE FACHADA DA PREFEITURA</t>
  </si>
  <si>
    <t>2015OB000286</t>
  </si>
  <si>
    <t>2015PD000397</t>
  </si>
  <si>
    <t>2015NE000191</t>
  </si>
  <si>
    <t xml:space="preserve"> PREFEITURA MUNICIPAL DE IPUBI</t>
  </si>
  <si>
    <t>PAGAMENTO P/ VIABILIZAR REPASSE DE RECURSOS FEM II-2014,AO MUNICIPIO DE IPUBI/PE.CONFORME LEI Nº 15.335 DE 25/06/2014. CONSTRUÇÃO DO MATADOURO PÚBLICO DE SERROLÂNDIA.</t>
  </si>
  <si>
    <t>2015OB000287</t>
  </si>
  <si>
    <t>2015PD000395</t>
  </si>
  <si>
    <t>2015NE000188</t>
  </si>
  <si>
    <t>PAGAMENTO P/ VIABILIZAR REPASSE DE RECURSOS FEM II-2014,AO MUNICIPIO DE CARNAÍBA/PE.CONFORME LEI Nº 15.335 DE 25/06/2014. PERFURAÇÃO DE 08 POÇOS.</t>
  </si>
  <si>
    <t>2015OB000288</t>
  </si>
  <si>
    <t>2015PD000398</t>
  </si>
  <si>
    <t>PAGAMENTO P/ VIABILIZAR REPASSE DE RECURSOS FEM II-2014,AO MUNICIPIO DE IPUBI/PE.CONFORME LEI Nº 15.335 DE 25/06/2014. REQUALIFICAÇÃO E REFORMA DA PRAÇA NILZA LINS</t>
  </si>
  <si>
    <t>2015OB000289</t>
  </si>
  <si>
    <t>2015PD000401</t>
  </si>
  <si>
    <t>2015NE000195</t>
  </si>
  <si>
    <t xml:space="preserve"> PREFEITURA MUNICIPAL DE MORENO</t>
  </si>
  <si>
    <t>PAGAMENTO P/ VIABILIZAR REPASSE DE RECURSOS FEM II-2014,AO MUNICIPIO DE MORENO/PE.CONFORME LEI Nº 15.335 DE 25/06/2014.REF. A 2ª PARCELA.PAVIMENTAÇÃO E DRENAGEM DE DIVERSAS RUAS</t>
  </si>
  <si>
    <t>2015OB000290</t>
  </si>
  <si>
    <t>2015PD000399</t>
  </si>
  <si>
    <t>PAGAMENTO P/ VIABILIZAR REPASSE DE RECURSOS FEM II-2014,AO MUNICIPIO DE IPUBI/PE.CONFORME LEI Nº 15.335 DE 25/06/2014.REF. A 2ª PARCELA.REQUALIFICAÇÃO E REFORMA DA AVENIDA CENTRAL.</t>
  </si>
  <si>
    <t>2015OB000291</t>
  </si>
  <si>
    <t>2015PD000402</t>
  </si>
  <si>
    <t>2015NE000199</t>
  </si>
  <si>
    <t xml:space="preserve"> PREFEITURA MUNICIPAL DE BELEM DE SAO FRANCISCO</t>
  </si>
  <si>
    <t>PAGAMENTO P/ VIABILIZAR REPASSE DE RECURSOS FEM II-2014,AO MUNICIPIO DE BELÉM DE SÃO FRANCISCO/PE.CONFORME LEI Nº 15.335 DE 25/06/2014.REF. A 2ª PARCELA.PAVIMENTAÇÃO EM PEDRAS GRANITICAS DE DIVERSAS RUAS DO MUNICIPIO E POVOADO DE CACHAUI DE BAIXO(ZONA RURAL)</t>
  </si>
  <si>
    <t>2015OB000292</t>
  </si>
  <si>
    <t>2015PD000400</t>
  </si>
  <si>
    <t>PAGAMENTO P/ VIABILIZAR REPASSE DE RECURSOS FEM II-2014,AO MUNICIPIO DE IPUBI/PE.CONFORME LEI Nº 15.335 DE 25/06/2014.REF. A 2ª PARCELA.CONSTRUÇÃO DA PRAÇA DE SÃO JOSÉ NO BAIRRO JARDIM ROCHA</t>
  </si>
  <si>
    <t>2015OB000293</t>
  </si>
  <si>
    <t>2015PD000403</t>
  </si>
  <si>
    <t>2015NE000200</t>
  </si>
  <si>
    <t>PAGAMENTO P/ VIABILIZAR REPASSE DE RECURSOS FEM II-2014,AO MUNICIPIO DE BELO JARDIM/PE.CONFORME LEI Nº 15.335 DE 25/06/2014.REF. A 2ª PARCELA.CAPEAMENTO ASFALTICO DE DIVERSAS RUAS</t>
  </si>
  <si>
    <t>2015OB000294</t>
  </si>
  <si>
    <t>2015PD000408</t>
  </si>
  <si>
    <t>PAGAMENTO P/ VIABILIZAR REPASSE DE RECURSOS FEM II-2014,AO MUNICIPIO DE CHÃ GRANDE/PE.CONFORME LEI Nº 15.335 DE 25/06/2014. EXECUÇÃO DE ESCADARIAS NO CENTRO DO MUNICIPIO.</t>
  </si>
  <si>
    <t>2015OB000295</t>
  </si>
  <si>
    <t>2015PD000407</t>
  </si>
  <si>
    <t>PAGAMENTO P/ VIABILIZAR REPASSE DE RECURSOS-FEM II -2014 AO MUNICIPIO DE AFOGADOS DA INGAZEIRA/PE..REF. A 2ª PARCELA.REFORMA E AMPLIAÇÃO DAS INSTALAÇOES FISICAS MUNICIPAL DOMINGOS TEOTONIO</t>
  </si>
  <si>
    <t>2015OB000296</t>
  </si>
  <si>
    <t>2015PD000409</t>
  </si>
  <si>
    <t>PAGAMENTO P/VIABILIZAR REPASSE DE RECURSOS-FEM II-2014/AO MUNICIPIO DE CHÃ GRANDE/PE.REF.A 3ª PARCELA.CONFORME LEI Nº 15.335 DE 25/06/2015.CONSTRUÇÃO DE MUROS DE CONTENÇÃO DE ENCOSTAS.</t>
  </si>
  <si>
    <t>2015OB000297</t>
  </si>
  <si>
    <t>2015PD000404</t>
  </si>
  <si>
    <t>PAGAMENTO P/ VIABILIZAR REPASSE DE RECURSOS FEM II-2014,AO MUNICIPIO DE BELO JARDIM/PE.CONFORME LEI Nº 15.335 DE 25/06/2014.REF. A 2ª PARCELA.CONSTRUÇÃO DE PARQUE AMBIENTAL NO MUNICIPIO.</t>
  </si>
  <si>
    <t>2015OB000298</t>
  </si>
  <si>
    <t>2015PD000410</t>
  </si>
  <si>
    <t>PAGAMENTO P/VIABILIZAR REPASSE DE RECURSOS-FEM II-2014/AO MUNICIPIO DE CHÃ GRANDE/PE.REF.A 3ª PARCELA.CONFORME LEI Nº 15.335 DE 25/06/2015.PAVIMENTAÇÃO DE DIVERSAS TUAS.</t>
  </si>
  <si>
    <t>2015OB000299</t>
  </si>
  <si>
    <t>2015PD000418</t>
  </si>
  <si>
    <t>RE000020</t>
  </si>
  <si>
    <t>2015NE000209</t>
  </si>
  <si>
    <t>104-2191-600000150</t>
  </si>
  <si>
    <t xml:space="preserve"> PREFEITURA MUNICIPAL DE ITAPISSUMA</t>
  </si>
  <si>
    <t>2015OB000300</t>
  </si>
  <si>
    <t>2015PD000405</t>
  </si>
  <si>
    <t>PAGAMENTO P/ VIABILIZAR REPASSE DE RECURSOS-FEM II -2014 AO MUNICIPIO DE INGAZEIRA/PE..REF. A 2ª PARCELA.RECONSTRUÇÃO DA PRAÇA DO DISTRITO DE SANTA ROSA.CONFORME LEI Nº 15.335 DE 25/06/2014.</t>
  </si>
  <si>
    <t>2015OB000301</t>
  </si>
  <si>
    <t>2015PD000411</t>
  </si>
  <si>
    <t>2015NE000206</t>
  </si>
  <si>
    <t xml:space="preserve"> PREFEITURA MUNICIPAL DE ARCOVERDE</t>
  </si>
  <si>
    <t>PAGAMENTO P/VIABILIZAR REPASSE DE RECURSOS-FEM II-2014/AO MUNICIPIO DE ARCOVERDE/PE.REF.A 2ª PARCELA.CONFORME LEI Nº 15.335 DE 25/06/2014.REVITALIZAÇÃO DA PRAÇA REDONDA.</t>
  </si>
  <si>
    <t>2015OB000302</t>
  </si>
  <si>
    <t>2015PD000412</t>
  </si>
  <si>
    <t>PAGAMENTO P/VIABILIZAR REPASSE DE RECURSOS-FEM II-2014/AO MUNICIPIO DE ARCOVERDE/PE.REF.A 2ª PARCELA.CONFORME LEI Nº 15.335 DE 25/06/2014.REFORMA DO CANTEIRO DA AV. ANTONIO JAPIASSU.</t>
  </si>
  <si>
    <t>2015OB000303</t>
  </si>
  <si>
    <t>2015PD000413</t>
  </si>
  <si>
    <t>PAGAMENTO P/VIABILIZAR REPASSE DE RECURSOS-FEM II-2014/AO MUNICIPIO DE ARCOVERDE/PE.REF.A 2ª PARCELA.CONFORME LEI Nº 15.335 DE 25/06/2014.REFORMA DA PRAÇA PRESIDENTE KENNEDY.</t>
  </si>
  <si>
    <t>2015OB000304</t>
  </si>
  <si>
    <t>2015PD000414</t>
  </si>
  <si>
    <t>PAGAMENTOP/VIABILIZAR REPASSE DE RECURSOS-FEM II-2014/AO MUNICIPIO DE ARCOVERDE/PE.REF.A 2ª PARCELA.CONFORME LEI Nº 15.335 DE 25/06/2014.CONSTRUÇÃO DA PRAÇA DA COHAB II.</t>
  </si>
  <si>
    <t>2015OB000305</t>
  </si>
  <si>
    <t>2015PD000415</t>
  </si>
  <si>
    <t>PAGAMENTO P/VIABILIZAR REPASSE DE RECURSOS-FEM II-2014/AO MUNICIPIO DE ARCOVERDE/PE.REF.A 3ªPARCELA.CONFORME LEI Nº 15.335 DE 25/06/2014.REFORMA DO CANTEIRO DA AV.ANTONIO JAPIASSU.</t>
  </si>
  <si>
    <t>2015OB000306</t>
  </si>
  <si>
    <t>2015PD000416</t>
  </si>
  <si>
    <t>2015NE000207</t>
  </si>
  <si>
    <t>PAGAMENTO P/VIABILIZAR REPASSE DE RECURSOS-FEM II-2014 CONFORME LEI Nº 15.335 DE 25/06/2014.AO MUNICIPIO DE EXU/PE REF. A 3ª PARCELA.REFORMA DO CENTRO POLIESPORTIVO.</t>
  </si>
  <si>
    <t>2015OB000310</t>
  </si>
  <si>
    <t>2015PD000421</t>
  </si>
  <si>
    <t>RE000022</t>
  </si>
  <si>
    <t>PAGAMENTO P/VIABILIZAR REPASSE DE RECUROS-FEM II-2014 AO MUNICIPIO DE ITAPISSUMA/PE. REF. A 2ª PARCELA.CONSTRUÇÃO DO PÓRTICO DE ENTRADA DA CIDADECONFORME LEI Nº 15.335 DE 25/06/2014</t>
  </si>
  <si>
    <t>2015OB000312</t>
  </si>
  <si>
    <t>2015PD000425</t>
  </si>
  <si>
    <t>2015NE000213</t>
  </si>
  <si>
    <t xml:space="preserve"> PREFEITURA MUNICIPAL DE SANTA TEREZINHA</t>
  </si>
  <si>
    <t>Pagamento para viabilizar a 2ª parcela do repasse dos recursos do FEM II, ao Municipio de Santa Terezinha/PE , conf. Lei 15335 de 25/06/2014,Revitalização de Mercado.</t>
  </si>
  <si>
    <t>2015OB000313</t>
  </si>
  <si>
    <t>2015PD000426</t>
  </si>
  <si>
    <t>RE000023</t>
  </si>
  <si>
    <t>Pagamento para viabilizar a 2ª parcela do repasse dos recursos do FEM II, ao Municipio de Santa Terezinha/PE , conf. Lei 15335 de 25/06/2014,Revitalização de Escolas Municipais.</t>
  </si>
  <si>
    <t>2015OB000314</t>
  </si>
  <si>
    <t>2015PD000424</t>
  </si>
  <si>
    <t>Pagamento para viabilizar a 2ª parcela do repasse dos recursos do FEM II, ao Municipio de Santa Terezinha/PE , conf. Lei 15335 de 25/06/2014, Revitalização de açougue Municipal.</t>
  </si>
  <si>
    <t>2015OB000315</t>
  </si>
  <si>
    <t>2015PD000422</t>
  </si>
  <si>
    <t>PAGAMENTO P/VIABILIZAR REPASSE DE RECUROS-FEM II-2014 AO MUNICIPIO DE ITAPISSUMA/PE. REF. A 2ª PARCELA.CONFORME LEI Nº 15.335 DE 25/06/2014.OBRAS DE PAVIMENTAÇÃO EM PARALELEPIPEDO GRANITICO E RECAPEAMENTO ASFALTICO.</t>
  </si>
  <si>
    <t>2015OB000316</t>
  </si>
  <si>
    <t>2015PD000430</t>
  </si>
  <si>
    <t>RE000024</t>
  </si>
  <si>
    <t>2015NE000217</t>
  </si>
  <si>
    <t>PAGAMENTO P/VIABILIZAR REPASSE DE RECURSOS FEM II 2014,AO MUNICIPIO DE IGUARACY/PE.REF.A 2ªPARCELA.CONFORME LEI Nº 15.335 DE 25/06/2014.PAVIMENTO EM PARALELEPIPEDOS GRANITICOS.</t>
  </si>
  <si>
    <t>2015OB000317</t>
  </si>
  <si>
    <t>2015PD000431</t>
  </si>
  <si>
    <t>PAGAMENTO P/VIABILIZAR REPASSE DE RECURSOS FEM II 2014,REF.A 3ª PARCELA.RECONSTRUÇÃO DE POSTO DE SAÚDE DA FAMILIA NO ASSENTAMENTO DO SÍTIO JORGE.CONFORME LEI Nº 15.335 DE 25/06/2014..</t>
  </si>
  <si>
    <t>2015OB000318</t>
  </si>
  <si>
    <t>2015PD000432</t>
  </si>
  <si>
    <t>2015NE000218</t>
  </si>
  <si>
    <t xml:space="preserve"> PREFEITURA MUNICIPAL DE TRINDADE</t>
  </si>
  <si>
    <t>PAGAMENTO P/VIABILIZAR REPASSE DE RECURSOS FEM II 2014,REF.A 2ª PARCELA.CONFORME LEI Nº 15.335 DE 25/06/2014.MELHORIA DA ACESSIBILIDADE AS COMUNIDADES EM ÁREAS DE RISCO E VULNERABILIDADE SOCIAL.</t>
  </si>
  <si>
    <t>2015OB000319</t>
  </si>
  <si>
    <t>2015PD000433</t>
  </si>
  <si>
    <t>2015NE000219</t>
  </si>
  <si>
    <t xml:space="preserve"> PREFEITURA MUNICIPAL DE PETROLINA</t>
  </si>
  <si>
    <t>PAGAMENTO P/VIABILIZAR REPASSE DE RECURSOS FEM II 2014,REF.A 2ª PARCELA.PAVIMENTAÇÃO EM CONCRETO BETUMINOSO A QUENTE (CBUQ) DE DIVERSAS RUAS.CONFORME LEI Nº 15.335 DE 25/06/2014</t>
  </si>
  <si>
    <t>2015OB000320</t>
  </si>
  <si>
    <t>2015PD000434</t>
  </si>
  <si>
    <t>PAGAMENTO P/VIABILIZAR REPASSE DE RECURSOS FEM II 2014,REF.A3ª PARCELA.CONSTRUÇÃO DE MINI PONTE E BUEIRAS.CONFORME LEI Nº 15.335 DE 25/06/2014</t>
  </si>
  <si>
    <t>2015OB000321</t>
  </si>
  <si>
    <t>2015PD000435</t>
  </si>
  <si>
    <t>2015NE000221</t>
  </si>
  <si>
    <t xml:space="preserve"> PREFEITURA MUNICIPAL DE JUPI</t>
  </si>
  <si>
    <t>PAGAMENTO P/VIABILIZAR REPASSE DE RECURSOS FEM II -2014 AO MUNICIPIO DE IPUBI/PE.REF. A 2ª PARCELA.CONFORME LEI Nº 15.335 DE 25/06/2014. MELHORIA E AMPLIAÇÃO DO HOSPITAL CLAUDINA TEIXEIRA.</t>
  </si>
  <si>
    <t>2015OB000322</t>
  </si>
  <si>
    <t>2015PD000436</t>
  </si>
  <si>
    <t>PAGAMENTO P/VIABILIZAR REPASSE DE RECURSOS FEM II -2014 AO MUNICIPIO DE IPUBI/PE.REF. A 2ª PARCELA.CONFORME LEI Nº 15.335 DE 25/06/2014.CONSTRUÇÃO DA SEDE DO CONSELHO DOS IDOSOS.</t>
  </si>
  <si>
    <t>2015OB000323</t>
  </si>
  <si>
    <t>2015PD000437</t>
  </si>
  <si>
    <t>2015NE000212</t>
  </si>
  <si>
    <t>PAGAMENTO P/VIABILIZAR REPASSE DE RECURSOS AO MUNICIPIO DE BREJINHO/PE.FEM II-2014 REF.A 3 ª PARCELA. CONFORME LEI Nº 15.335 DE 25/06/2014.REFORMA DO ESTADIO MUNICIPAL.</t>
  </si>
  <si>
    <t>2015OB000328</t>
  </si>
  <si>
    <t>2015PD000443</t>
  </si>
  <si>
    <t>RE000025</t>
  </si>
  <si>
    <t>PAGAMENTO P/VIABILIZAR REPASSE DE RECURSOS FEM II-2014 AO MUNICIPIO DE SURUBIM/PE.CONFORME LEI Nº 15.335 DE 25/06/2014.CONSTRUÇÃO DE UMA PRAÇA PÚBLICA MARCELINO CHAMPAGNAT.REF.A 2ª PARCELA.</t>
  </si>
  <si>
    <t>2015OB000329</t>
  </si>
  <si>
    <t>2015PD000444</t>
  </si>
  <si>
    <t>2015NE000223</t>
  </si>
  <si>
    <t>PAGAMENTO P/VIABILIZAR REPASSE DE RECURSOS FEM II-2014 AO MUNICIPIO DE PARNAMIRIM/PE.CONFORME LEI Nº 15.335 DE 25/06/2014. REVITALIZAÇÃO DAS PRAÇAS DA BOMBA E CEMITÉRIO.REF.A 2ª PARCELA</t>
  </si>
  <si>
    <t>2015OB000330</t>
  </si>
  <si>
    <t>2015PD000447</t>
  </si>
  <si>
    <t>2015NE000224</t>
  </si>
  <si>
    <t xml:space="preserve"> PREFEITURA MUNICIPAL DE MOREILANDIA</t>
  </si>
  <si>
    <t>PAGAMENTO P/VIABILIZAR REPASSE DE RECURSOS FEM II-2014 AO MUNICIPIO DE PARNAMIRIM/PE.CONFORME LEI Nº 15.335 DE 25/06/2014.CONSTRUÇÃO DO MURO DA QUADRA DE CARIRIMIRIM.REF. A 3ª PARCELA.</t>
  </si>
  <si>
    <t>2015OB000331</t>
  </si>
  <si>
    <t>2015PD000446</t>
  </si>
  <si>
    <t>PAGAMENTO P/VIABILIZAR REPASSE DE RECURSOS FEM II-2014 AO MUNICIPIO DE PARNAMIRIM/PE.CONFORME LEI Nº 15.335 DE 25/06/2014.CONSTRUÇÃO DO MURO DA CRECHE DA RUA PEDRO RIBEIRO.REF. A 3ª PARCELA.</t>
  </si>
  <si>
    <t>2015OB000332</t>
  </si>
  <si>
    <t>2015PD000445</t>
  </si>
  <si>
    <t>PAGAMENTO P/VIABILIZAR REPASSE DE RECURSOS FEM II-2014 AO MUNICIPIO DE PARNAMIRIM/PE.CONFORME LEI Nº 15.335 DE 25/06/2014.CONSTRUÇÃO DO MURO DA CRECHE DO LOTEAMENTO SANTA TERESINHA.REF. A 3ª PARCELA.</t>
  </si>
  <si>
    <t>2015OB000333</t>
  </si>
  <si>
    <t>2015PD000448</t>
  </si>
  <si>
    <t>2015NE000225</t>
  </si>
  <si>
    <t>PAGAMENTO P/VIABILIZAR REPASSE DE RECURSOS-FEM II-2014 AO MUNICÍPIO DE BELÉM DE MARIA/PE.CONFORME LEI Nº 15.335 DE 25/06/14.REFORMA E AMPLIAÇÃO DO MURO DO CEMITÉRIO DE BATATEIRA</t>
  </si>
  <si>
    <t>2015OB000338</t>
  </si>
  <si>
    <t>2015PD000451</t>
  </si>
  <si>
    <t>RE000028</t>
  </si>
  <si>
    <t>2015NE000173</t>
  </si>
  <si>
    <t>104-3548-600010005</t>
  </si>
  <si>
    <t>Pagamento para viabilizar repasse de recursos do FEM II 2014, ao Município de Santa Maria da Boa Vista- PE, plano: recuperação de estradas vicinais, 2º parcela. Conforme lei nº 15.335 de 25/06/2014.</t>
  </si>
  <si>
    <t>2015OB000339</t>
  </si>
  <si>
    <t>2015PD000452</t>
  </si>
  <si>
    <t>104-3548-600010006</t>
  </si>
  <si>
    <t>Pagamento para viabilizar repasse de recursos do FEM II 2014, ao Município de Santa Maria da Boa Vista- PE, plano: recuperação de prédio para instalação de unidade do SAMU, 2º parcela. Conforme lei nº 15.335 de 25/06/2014.</t>
  </si>
  <si>
    <t>2015OB000340</t>
  </si>
  <si>
    <t>2015PD000455</t>
  </si>
  <si>
    <t>RE000029</t>
  </si>
  <si>
    <t>2015NE000229</t>
  </si>
  <si>
    <t>PAGAMENTO P/VIABILIZAR REPASSE DE RECURSOS FEM II-2014 AO MUNICIPIO DE SERRITA/PE.REF.A 3ª PARCELA.CONFORME LEI Nº 15.335 DE 25/06/2014.PAVIMENTAÇÃO ASFALTICA NA RUA AMANCIO HORACIO E AVENIDA MAVIEL DA FRANÇA SAMPAIO,PAVIMENTAÇÃO EM PARALELEPIPEDO NAS VILAS DE JUA E IPUEIRA.</t>
  </si>
  <si>
    <t>2015OB000341</t>
  </si>
  <si>
    <t>2015PD000454</t>
  </si>
  <si>
    <t>2015NE000228</t>
  </si>
  <si>
    <t>PAGAMENTO P/VIABILIZAR REPASSE DE RECURSOS FEM II 2014 AO MUNICIPIO DE FLORES/PE.REF.A 2ª PARCELA.CONFORME LEI Nº 15.335 DE 25/06/2014.CONSTRUÇÃO DE PÁTIO DE EVENTOS.</t>
  </si>
  <si>
    <t>2015OB000342</t>
  </si>
  <si>
    <t>2015PD000453</t>
  </si>
  <si>
    <t>2015NE000227</t>
  </si>
  <si>
    <t>PAGAMENTO P/VIABILIZAR REPASSE DE RECURSOS FEM II,CONFORME LEI Nº 15.335 DE 25/06/2014.REF. A 2ª PARCELA AO MUNICIPIO DE CALUMBI/PE.CONSTRUÇÃO DE PRAÇA PARA LAZER E EVENTO</t>
  </si>
  <si>
    <t>2015OB000343</t>
  </si>
  <si>
    <t>2015PD000456</t>
  </si>
  <si>
    <t>RE000030</t>
  </si>
  <si>
    <t>2015NE000208</t>
  </si>
  <si>
    <t>104-772-600000199</t>
  </si>
  <si>
    <t>PAGAMENTO P/VIABILIZAR REPASSE DE RECURSOS-FEM II-2014 CONFORME LEI Nº 15.335 DE 25/06/2014.AO MUNICIPIO DE ARARIPINA/PE. CONSTRUÇÃO DO GALPÃO PARA TRIAGEM DE RESIDUOS SÓLIDOS DOMICILIARES.</t>
  </si>
  <si>
    <t>2015OB000344</t>
  </si>
  <si>
    <t>2015PD000457</t>
  </si>
  <si>
    <t>RE000031</t>
  </si>
  <si>
    <t>2015NE000230</t>
  </si>
  <si>
    <t>PAGAMENTO P/ VIABILIZAR REPASSE DE RECURSOS-FEM II 2014 AO MUNICIPIO DE BOM CONSELHO/PE.REF.A 2ª PARCELA.CONFORME LEI Nº 15.335 DE 25/06/2014.CONSTRUÇÃO DE SISTEMA DE ABASTECIMENTO DE ÁGUA NO POVOADO DE LAGOA DE SÃO JOSÉ.</t>
  </si>
  <si>
    <t>2015OB000345</t>
  </si>
  <si>
    <t>2015PD000459</t>
  </si>
  <si>
    <t>PAGAMENTO P/ VIABILIZAR REPASSE DE RECURSOS-FEM II 2014 AO MUNICIPIO DE VENTUROSA/PE.REF.A 4ª PARCELA.CONFORME LEI Nº 15.335 DE 25/06/2014.CONSTRUÇÃO DE UNIDADE BÁSICA DE SAÚDE NO SÍTIO CARRAPATEIRA.</t>
  </si>
  <si>
    <t>2015OB000346</t>
  </si>
  <si>
    <t>2015PD000458</t>
  </si>
  <si>
    <t>PAGAMENTO P/ VIABILIZAR REPASSE DE RECURSOS-FEM II 2014 AO MUNICIPIO DE VENTUROSA/PE.REF.A 3ª PARCELA.CONFORME LEI Nº 15.335 DE 25/06/2014.CONSTRUÇÃO DE UNIDADE BÁSICA DE SAÚDE NO SÍTIO CARRAPATEIRA.</t>
  </si>
  <si>
    <t>2015OB000353</t>
  </si>
  <si>
    <t>2015PD000463</t>
  </si>
  <si>
    <t>RE000033</t>
  </si>
  <si>
    <t>2015NE000235</t>
  </si>
  <si>
    <t>PAGAMENTO P/VIABILIZAR REPASSE DE RECURSOS FEM II,CONFORME LEI Nº 15.335 DE 25/06/2014.REF. A 2ª PARCELA AO MUNICIPIO DE FLORES/PE.PAVIMENTAÇÃO EM PARALELEPIPEDOS GRANITICOS EM DIVERSAS RUAS.</t>
  </si>
  <si>
    <t>2015OB000354</t>
  </si>
  <si>
    <t>2015PD000462</t>
  </si>
  <si>
    <t>2015NE000234</t>
  </si>
  <si>
    <t>PAGAMENTO P/VIABILIZAR REPASSE DE RECURSOS FEM II 2014 AO MUNICIPIO DE CALUMBI/PE.REF.A 2ª PARCELA.CONFORME LEI Nº 15.335 DE 25/06/2014.CONSTRUÇÃODE PAVIMENTAÇÃO EM PEDRA GRANITICA.</t>
  </si>
  <si>
    <t>2015OB000395</t>
  </si>
  <si>
    <t>2015PD000514</t>
  </si>
  <si>
    <t>RE000037</t>
  </si>
  <si>
    <t>2015NE000267</t>
  </si>
  <si>
    <t>PAGAMENTO PARA VIABILIZAR REPASSE DE RECURSOS FEM II /2014 REF. A 2ª PARCELA CONFORME LEI Nº 15.335 DE 25/06/2014.AO MUNICIPIO DE ITAPISSUMA/PE.REFORMA DO CAMPO DE MANGUEIRA.</t>
  </si>
  <si>
    <t>2015OB000396</t>
  </si>
  <si>
    <t>2015PD000515</t>
  </si>
  <si>
    <t>2015NE000268</t>
  </si>
  <si>
    <t>PAGAMENTO PARA VIABILIZAR REPASSE DE RECURSOS FEM II /2014 REF. A 2ª PARCELA CONFORME LEI Nº 15.335 DE 25/06/2014.AO MUNICIPIO DE POMBOS/PE.PAVIMENTAÇÃO EM REVESTIMENTO ASFALTICO DE DIVERSAS RUAS.</t>
  </si>
  <si>
    <t>2015OB000397</t>
  </si>
  <si>
    <t>2015PD000516</t>
  </si>
  <si>
    <t>2015NE000271</t>
  </si>
  <si>
    <t>PAGAMENTO PARA VIABILIZAR REPASSE DE RECURSOS FEM II /2014 REF. A 2ª PARCELA CONFORME LEI Nº 15.335 DE 25/06/2014.AO MUNICIPIO DE SANTA CRUZ DA BAIXA VERDE/PE.REFORMA E AMPLIAÇÃO DA PRAÇA CENTRAL DO DISTRITO DE JATIÚCA.</t>
  </si>
  <si>
    <t>2015OB000399</t>
  </si>
  <si>
    <t>2015PD000518</t>
  </si>
  <si>
    <t>RE000038</t>
  </si>
  <si>
    <t>2015NE000270</t>
  </si>
  <si>
    <t>PAGAMENTO PARA VIABILIZAR REPASSE DE RECURSOS FEM II /2014 REF. A 2ª PARCELA CONFORME LEI Nº 15.335 DE 25/06/2014.AO MUNICIPIO DE SURUBIM /PE.PAVIMENTAÇÃO EM PARALELEPIPEDO GRANITICOS EM DIVERSAS RUAS DO MUNICIPIO.</t>
  </si>
  <si>
    <t>2015OB000400</t>
  </si>
  <si>
    <t>2015PD000519</t>
  </si>
  <si>
    <t>2015NE000272</t>
  </si>
  <si>
    <t>PAGAMENTO PARA VIABILIZAR REPASSE DE RECURSOS FEM II /2014 REF. A 2ª PARCELA CONFORME LEI Nº 15.335 DE 25/06/2014.AO MUNICIPIO DE TABIRA/PE.PAVIMENTAÇÃO COM PARALELEPIPEDOS GRANITICOS EM DIVERSAS RUAS DO MUNICIPIO.</t>
  </si>
  <si>
    <t>2015OB000401</t>
  </si>
  <si>
    <t>2015PD000520</t>
  </si>
  <si>
    <t>2015NE000266</t>
  </si>
  <si>
    <t>PAGAMENTO PARA VIABILIZAR REPASSE DE RECURSOS FEM II /2014 REF. A 2ª PARCELA CONFORME LEI Nº 15.335 DE 25/06/2014.AO MUNICIPIO DE VICÊNCIA/PE.PAVIMENTAÇÃO EM PARALELEPIPEDOS EM DIVERSAS RUAS DA SEDE E DISTRITO.</t>
  </si>
  <si>
    <t>2015OB000402</t>
  </si>
  <si>
    <t>2015PD000521</t>
  </si>
  <si>
    <t>PAGAMENTO PARA VIABILIZAR REPASSE DE RECURSOS FEM II /2014 REF. A 2ª PARCELA CONFORME LEI Nº 15.335 DE 25/06/2014.AO MUNICIPIO DE VICÊNCIA/PE.CONCLUSÃO DA ESTRUTURA DE FECHA- MENTO E COBERTA DA QUADRA DE ESPORTE DO DISTRITO DE BORRACHA.</t>
  </si>
  <si>
    <t>2015OB000403</t>
  </si>
  <si>
    <t>2015PD000523</t>
  </si>
  <si>
    <t>2015NE000274</t>
  </si>
  <si>
    <t>PAGAMENTO PARA VIABILIZAR REPASSE DE RECURSOS FEM II /2014 REF. A 2ª PARCELA CONFORME LEI Nº 15.335 DE 25/06/2014.AO MUNICIPIO DE GARANHUNS/PE CONSTRUÇÃO DO CAMPO DE FUTEBOL DO PARQUE EUCLIDES DOURADO.</t>
  </si>
  <si>
    <t>2015OB000404</t>
  </si>
  <si>
    <t>2015PD000524</t>
  </si>
  <si>
    <t>PAGAMENTO PARA VIABILIZAR REPASSE DE RECURSOS FEM II /2014 REF. A 2ª PARCELA CONFORME LEI Nº 15.335 DE 25/06/2014.AO MUNICIPIO DE GARANHUNS/PE MELHORIA DA INFRAESTRUTURA DO INDIANO E LACERDÓPOLIS.</t>
  </si>
  <si>
    <t>2015OB000405</t>
  </si>
  <si>
    <t>2015PD000525</t>
  </si>
  <si>
    <t>PAGAMENTO PARA VIABILIZAR REPASSE DE RECURSOS FEM II /2014 REF. A 2ª PARCELA CONFORME LEI Nº 15.335 DE 25/06/2014.AO MUNICIPIO DE GARANHUNS/PE MELHORIA DA INFRAESTRUTURA NO DISTRITO DE MIRACICA.</t>
  </si>
  <si>
    <t>2015OB000406</t>
  </si>
  <si>
    <t>2015PD000526</t>
  </si>
  <si>
    <t>2015NE000276</t>
  </si>
  <si>
    <t>PAGAMENTO PARA VIABILIZAR REPASSE DE RECURSOS FEM II /2014 REF. A 2ª PARCELA CONFORME LEI Nº 15.335 DE 25/06/2014.AO MUNICIPIO DE LAGOA DOS GATOS´/PE.PAVIMENTAÇÃO EM PARALELE- PIPEDOS EM DIVERSAS RUAS.</t>
  </si>
  <si>
    <t>2015OB000407</t>
  </si>
  <si>
    <t>2015PD000527</t>
  </si>
  <si>
    <t>2015NE000277</t>
  </si>
  <si>
    <t>PAGAMENTO PARA VIABILIZAR REPASSE DE RECURSOS FEM II /2014 REF. A 2ª PARCELA CONFORME LEI Nº 15.335 DE 25/06/2014.AO MUNICIPIO DE BOM JARDIM/PE.CONSTRUÇÃO DA PRAÇA BEIRA RIO E CONSTRUÇÃO DA PRAÇA CAIS DA ESTAÇÃO.</t>
  </si>
  <si>
    <t>2015OB000408</t>
  </si>
  <si>
    <t>2015PD000528</t>
  </si>
  <si>
    <t>PAGAMENTO PARA VIABILIZAR REPASSE DE RECURSOS FEM II /2014 REF. A 2ª PARCELA CONFORME LEI Nº 15.335 DE 25/06/2014.AO MUNICIPIO DE BOM JARDIM/PE.PAVIMENTAÇÃO,DRENAGEM E SINALIZAÇÃO DA RUA DA VAQUEJADA,LOCALIZADA NO DISTRITO DE UMARI.</t>
  </si>
  <si>
    <t>2015OB000409</t>
  </si>
  <si>
    <t>2015PD000529</t>
  </si>
  <si>
    <t>PAGAMENTO PARA VIABILIZAR REPASSE DE RECURSOS FEM II /2014 REF. A 2ª PARCELA CONFORME LEI Nº 15.335 DE 25/06/2014.AO MUNICIPIO DE BOM JARDIM/PE. PAVIMENTAÇÃO,DRENAGEM E CONTENÇÃO E SINALIZAÇÃO DE DIVERSAS RUAS NO LOTEAMENTO PARANÁ.</t>
  </si>
  <si>
    <t>2015OB000410</t>
  </si>
  <si>
    <t>2015PD000530</t>
  </si>
  <si>
    <t>PAGAMENTO PARA VIABILIZAR REPASSE DE RECURSOS FEM II /2014 REF. A 2ª PARCELA CONFORME LEI Nº 15.335 DE 25/06/2014.AO MUNICIPIO DE BOM JARDIM/PE.PAVIMENTAÇÃO.DRENAGEM E SINALIZAÇÃO DA RUA JATOBÁ,RUA ROBERTO LEONARDO DE OLIVEIRA E RUAS CASTELO BRANCO 02,04 E 05.</t>
  </si>
  <si>
    <t>2015OB000411</t>
  </si>
  <si>
    <t>2015PD000531</t>
  </si>
  <si>
    <t>2015NE000278</t>
  </si>
  <si>
    <t>PAGAMENTO P/ VIABILIZAR REPASSE DE RECURSOS FEM II/2014.REF.A 2ªPARCELA CONFORME LEI Nº 15.335 DE 25/06/2014 AO MUNICIPIO DE VERTENTE DO LÉRIO/PE. PAVIMENTAÇÃO EM PARALELEPIPEDOS GRANITICOS NO SITIO EMBEBEDADO.</t>
  </si>
  <si>
    <t>2015OB000419</t>
  </si>
  <si>
    <t>2015PD000567</t>
  </si>
  <si>
    <t>RE000039</t>
  </si>
  <si>
    <t>2015NE000298</t>
  </si>
  <si>
    <t>PAGAMENTO PARA VIABILIZAR REPASSE DE RECURSOS FEM II /2014 REF. A 2ª PARCELA CONFORME LEI Nº 15.335 DE 25/06/2014.AO MUNICIPIO DE ALTINHO/PE.IMPLANTAÇÃO E RECAPEAMENTO ASFALTICO DE DIVERSAS RUAS.</t>
  </si>
  <si>
    <t>2015OB000420</t>
  </si>
  <si>
    <t>2015PD000566</t>
  </si>
  <si>
    <t>PAGAMENTO PARA VIABILIZAR REPASSE DE RECURSOS FEM II /2014 REF. A 2ª PARCELA CONFORME LEI Nº 15.335 DE 25/06/2014.AO MUNICIPIO DE ALTINHO/PE.PAVIMENTAÇÃO EM PARALELEPIPEDO EM DIVERSAS RUAS</t>
  </si>
  <si>
    <t>2015OB000421</t>
  </si>
  <si>
    <t>2015PD000565</t>
  </si>
  <si>
    <t>PAGAMENTO PARA VIABILIZAR REPASSE DE RECURSOS FEM II /2014 REF. A 2ª PARCELA CONFORME LEI Nº 15.335 DE 25/06/2014.AO MUNICIPIO DE ALTINHO/PE.REFORMA E REVITALIZAÇÃO DA PRAÇA DR. JOSÉ FERREIRA DE LIMA</t>
  </si>
  <si>
    <t>2015OB000422</t>
  </si>
  <si>
    <t>2015PD000564</t>
  </si>
  <si>
    <t>2015NE000296</t>
  </si>
  <si>
    <t>PAGAMENTO P/ VIABILIZAR REPASSE DE RECURSOS FEM II/2014.REF.A 2ª PARCELA CONFORME LEI Nº 15.335 DE 25/06/2015 AO MUNICIPIO DE SÃO CAETANO/PE REVITALIZAÇÃO DOS CANTEIROS DO CENTRO.</t>
  </si>
  <si>
    <t>2015OB000423</t>
  </si>
  <si>
    <t>2015PD000563</t>
  </si>
  <si>
    <t>PAGAMENTO P/ VIABILIZAR REPASSE DE RECURSOS FEM II/2014.REF.A 2ª PARCELA CONFORME LEI Nº 15.335 DE 25/06/2015 AO MUNICIPIO DE SÃO CAETANO/PE REQUALIFICAÇÃO E HUMANIZAÇÃO DO HOSPITAL MUNICIPAL ADOLPHO PEREIRA CARNEIRO</t>
  </si>
  <si>
    <t>2015OB000424</t>
  </si>
  <si>
    <t>2015PD000562</t>
  </si>
  <si>
    <t>2015NE000294</t>
  </si>
  <si>
    <t>PAGAMENTO P/ VIABILIZAR REPASSE DE RECURSOS FEM II/2014.REF.A 2ª PARCELA CONFORME LEI Nº 15.335 DE 25/06/2015 AO MUNICIPIO DE IBIMIRIM/PE.REFORMA NA QUADRA POLIESPORTIVA JOÃO INOCÊNCIO CORREIA DE LIMA.</t>
  </si>
  <si>
    <t>2015OB000425</t>
  </si>
  <si>
    <t>2015PD000561</t>
  </si>
  <si>
    <t>PAGAMENTO P/ VIABILIZAR REPASSE DE RECURSOS FEM II/2014.REF.A 2ª PARCELA CONFORME LEI Nº 15.335 DE 25/06/2015 AO MUNICIPIO DE SÃO CAETANO/PE.REFORMA E AMPLIAÇÃO DA PRAÇA PRESIDENTE TANCREDO NEVES GOMES</t>
  </si>
  <si>
    <t>2015OB000426</t>
  </si>
  <si>
    <t>2015PD000560</t>
  </si>
  <si>
    <t>PAGAMENTO P/ VIABILIZAR REPASSE DE RECURSOS FEM II/2014.REF.A 2ª PARCELA CONFORME LEI Nº 15.335 DE 25/06/2015 AO MUNICIPIO DE IBIMIRIM/PE REFORMA EM QUADRA POLIESPORTIVA NO BAIRRO AGROVILA IV</t>
  </si>
  <si>
    <t>2015OB000427</t>
  </si>
  <si>
    <t>2015PD000559</t>
  </si>
  <si>
    <t>PAGAMENTO P/ VIABILIZAR REPASSE DE RECURSOS FEM II/2014.REF.A 2ª PARCELA CONFORME LEI Nº 15.335 DE 25/06/2015 AO MUNICIPIO DE IBIMIRIM/PE.REFORMA EM CASA DE SAÚDE MARCOS FERREIRA D'ÁVILA NO BAIRRO CENTRO</t>
  </si>
  <si>
    <t>2015OB000428</t>
  </si>
  <si>
    <t>2015PD000558</t>
  </si>
  <si>
    <t>2015NE000297</t>
  </si>
  <si>
    <t>PAGAMENTO P/ VIABILIZAR REPASSE DE RECURSOS FEM II/2014.REF.A 2ª PARCELA CONFORME LEI Nº 15.335 DE 25/06/2015 AO MUNICIPIO DE JUPI/PE PAVIMENTAÇÃO EM PARALELEPIPEDO GRANITICOS EM DIVERSAS RUAS</t>
  </si>
  <si>
    <t>2015OB000429</t>
  </si>
  <si>
    <t>2015PD000557</t>
  </si>
  <si>
    <t>PAGAMENTO P/ VIABILIZAR REPASSE DE RECURSOS FEM II/2014.REF.A 2ª PARCELA CONFORME LEI Nº 15.335 DE 25/06/2015 AO MUNICIPIO DE IBIMIRIM/PE.CONSTRUÇÃO DE ESTADIO DE FUTEBOL NO BAIRRO LAGES.</t>
  </si>
  <si>
    <t>2015OB000430</t>
  </si>
  <si>
    <t>2015PD000556</t>
  </si>
  <si>
    <t>2015NE000293</t>
  </si>
  <si>
    <t xml:space="preserve"> PREFEITURA MUNICIPAL DE TRACUNHAEM</t>
  </si>
  <si>
    <t>PAGAMENTO P/ VIABILIZAR REPASSE DE RECURSOS FEM II/2014.REF.A 2ª PARCELA CONFORME LEI Nº 15.335 DE 25/06/2015 AO MUNICIPIO DE TRACUNHAEM/PE.PAVIMENTAÇÃO EM PARALELEPIPEDO DE DIVERSAS RUAS.</t>
  </si>
  <si>
    <t>2015OB000431</t>
  </si>
  <si>
    <t>2015PD000555</t>
  </si>
  <si>
    <t>PAGAMENTO P/ VIABILIZAR REPASSE DE RECURSOS FEM II/2014.REF.A 2ª PARCELA CONFORME LEI Nº 15.335 DE 25/06/2015 AO MUNICIPIO DE SÃO CAETANO/PE.RECAPEAMENTO ASFALTICA CBUQ EM DIVERSAS RUAS DO MUNICIPIO.</t>
  </si>
  <si>
    <t>2015OB000432</t>
  </si>
  <si>
    <t>2015PD000554</t>
  </si>
  <si>
    <t>2015NE000291</t>
  </si>
  <si>
    <t>PAGAMENTO P/ VIABILIZAR REPASSE DE RECURSOS FEM II/2014.REF.A 2ª PARCELA CONFORME LEI Nº 15.335 DE 25/06/2015 AO MUNICIPIO DE CONDADO/PE.PAVIMENTAÇÃO DE RUAS DO MUNICIPIO</t>
  </si>
  <si>
    <t>2015OB000434</t>
  </si>
  <si>
    <t>2015PD000552</t>
  </si>
  <si>
    <t>2015NE000289</t>
  </si>
  <si>
    <t xml:space="preserve"> PREFEITURA MUNICIPAL DE SANTA CRUZ</t>
  </si>
  <si>
    <t>PAGAMENTO P/ VIABILIZAR REPASSE DE RECURSOS FEM II/2014.REF.A 2ª PARCELA CONFORME LEI Nº 15.335 DE 25/06/2015 AO MUNICIPIO DE SANTA CRUZ/PE.IMPLANTAÇÃO DE PAVIMENTAÇÃO A BASE DE PARALELEPIPEDO GRANITICO,</t>
  </si>
  <si>
    <t>2015OB000435</t>
  </si>
  <si>
    <t>2015PD000551</t>
  </si>
  <si>
    <t>PAGAMENTO P/ VIABILIZAR REPASSE DE RECURSOS FEM II/2014.REF.A 2ª PARCELA CONFORME LEI Nº 15.335 DE 25/06/2015 AO MUNICIPIO DE SANTA CRUZ/PE.CONCLUSÃO DA CONSTRUÇÃO DO ESTADIO MUNICI- PAL DE SANTA CRUZ.</t>
  </si>
  <si>
    <t>2015OB000436</t>
  </si>
  <si>
    <t>2015PD000550</t>
  </si>
  <si>
    <t>2015NE000288</t>
  </si>
  <si>
    <t>PAGAMENTO P/ VIABILIZAR REPASSE DE RECURSOS FEM II/2014.REF.A 2ª PARCELA CONFORME LEI Nº 15.335 DE 25/06/2015 AO MUNICIPIO DE PETROLINA/PE.PAVIMENTAÇÃO EM CONCRETO BETUMINOSO A QUENTE (CBQU) DE DIVERSAS RUAS.</t>
  </si>
  <si>
    <t>2015OB000437</t>
  </si>
  <si>
    <t>2015PD000549</t>
  </si>
  <si>
    <t>2015NE000281</t>
  </si>
  <si>
    <t xml:space="preserve"> PREFEITURA MUNICIPAL DE FLORES</t>
  </si>
  <si>
    <t>PAGAMENTO PARA VIABILIZAR REPASSE DE RECURSOS FEM II /2014 REF. A 3ª PARCELA CONFORME LEI Nº 15.335 DE 25/06/2014.AO MUNI- CIPIO DE FLORES/PE,PAVIMENTAÇÃO EM PARALELEPIPEDOS GRANITICOS EM DIVERSAS RUAS.</t>
  </si>
  <si>
    <t>2015OB000438</t>
  </si>
  <si>
    <t>2015PD000548</t>
  </si>
  <si>
    <t>2015NE000282</t>
  </si>
  <si>
    <t>PAGAMENTO PARA VIABILIZAR REPASSE DE RECURSOS FEM II /2014 REF. A 2ª PARCELA CONFORME LEI Nº 15.335 DE 25/06/2014.AO MUNI- CIPIO DE CATENDE/PE.CONSTRUÇÃO DE PAVIMENTOS EM PARALELE- PIPEDOS GRANITICOS.</t>
  </si>
  <si>
    <t>2015OB000439</t>
  </si>
  <si>
    <t>2015PD000547</t>
  </si>
  <si>
    <t>RE000040</t>
  </si>
  <si>
    <t>2015NE000283</t>
  </si>
  <si>
    <t>PAGAMENTO PARA VIABILIZAR REPASSE DE RECURSOS FEM II /2014 REF. A 2ª PARCELA CONFORME LEI Nº 15.335 DE 25/06/2014.AO MUNI- CIPIO DEIPUBI/PE.CONSTRUÇÃO DE ESCADARIAS E ACESSO AO MONTE SANTO</t>
  </si>
  <si>
    <t>2015OB000441</t>
  </si>
  <si>
    <t>2015PD000545</t>
  </si>
  <si>
    <t>2015NE000285</t>
  </si>
  <si>
    <t>PAGAMENTO PARA VIABILIZAR REPASSE DE RECURSOS FEM II /2014 REF. A 2ª PARCELA CONFORME LEI Nº 15.335 DE 25/06/2014.AO MUNI- CIPIO DE JOÃO ALFREDO/PE.PAVIMENTAÇÃO EM PARALELEPIPEDO GRANITICOS EM DIVERSAS RUAS DO MUNICIPIO</t>
  </si>
  <si>
    <t>2015OB000442</t>
  </si>
  <si>
    <t>2015PD000544</t>
  </si>
  <si>
    <t>2015NE000286</t>
  </si>
  <si>
    <t>PAGAMENTO PARA VIABILIZAR REPASSE DE RECURSOS FEM II /2014 REF. A 4ª PARCELA CONFORME LEI Nº 15.335 DE 25/06/2014.AO MUNI- CIPIO DE CHÃ GRANDE/PE.CONSTRUÇÃO DA PRAÇA MANOEL GOMES</t>
  </si>
  <si>
    <t>2015OB000443</t>
  </si>
  <si>
    <t>2015PD000543</t>
  </si>
  <si>
    <t>2015NE000287</t>
  </si>
  <si>
    <t>PAGAMENTO PARA VIABILIZAR REPASSE DE RECURSOS FEM II /2014 REF. A 2ª PARCELA CONFORME LEI Nº 15.335 DE 25/06/2014.AO MUNI- CIPIO DE CAMOCIM DE SÃO FÉLIX/PE.REFORMA DA ACADEMIA DA CIDADE</t>
  </si>
  <si>
    <t>2015OB000444</t>
  </si>
  <si>
    <t>2015PD000542</t>
  </si>
  <si>
    <t>PAGAMENTO PARA VIABILIZAR REPASSE DE RECURSOS FEM II /2014 REF. A 2ª PARCELA CONFORME LEI Nº 15.335 DE 25/06/2014.AO MUNI- CIPIO DE CAMOCIM DE SÃO FÉLIX/PE.CONSTRUÇÃO DE UM PORTAL</t>
  </si>
  <si>
    <t>2015OB000445</t>
  </si>
  <si>
    <t>2015PD000541</t>
  </si>
  <si>
    <t>PAGAMENTO PARA VIABILIZAR REPASSE DE RECURSOS FEM II /2014 REF. A 2ª PARCELA CONFORME LEI Nº 15.335 DE 25/06/2014.AO MUNI- CIPIO DE CAMOCIM DE SÃO FÉLIX/PE.REFORMA DA PREFEITURA</t>
  </si>
  <si>
    <t>2015OB000446</t>
  </si>
  <si>
    <t>2015PD000540</t>
  </si>
  <si>
    <t>2015NE000280</t>
  </si>
  <si>
    <t>PAGAMENTO P/ VIABILIZAR REPASSE DE RECURSOS FEM II/2014.REF.A 2ªPARCELA CONFORME LEI Nº 15.335 DE 25/06/2014 AO MUNICIPIO DE SANTA CRUZ DO CAPIBARIBER/PE. PAVIMENTAÇÃO EM PARALELEPIPEDOS EM DIVERSAS RUAS DO MUNICIPIO.</t>
  </si>
  <si>
    <t>2015OB000447</t>
  </si>
  <si>
    <t>2015PD000539</t>
  </si>
  <si>
    <t>PAGAMENTO P/ VIABILIZAR REPASSE DE RECURSOS FEM II/2014.REF.A 2ªPARCELA CONFORME LEI Nº 15.335 DE 25/06/2014 AO MUNICIPIO DE SANTA CRUZ DO CAPIBARIBE/PE. CONSTRUÇÃO DA CENTRAL DE FERIAS E MERCADOS</t>
  </si>
  <si>
    <t>2015OB000448</t>
  </si>
  <si>
    <t>2015PD000538</t>
  </si>
  <si>
    <t>2015NE000279</t>
  </si>
  <si>
    <t>PREFEITURA MUNICIPAL DE LAGOA GRANDE</t>
  </si>
  <si>
    <t>PAGAMENTO P/ VIABILIZAR REPASSE DE RECURSOS FEM II/2014.REF.A 2ªPARCELA CONFORME LEI Nº 15.335 DE 25/06/2014 AO MUNICIPIO DE LAGOA GRANDE/PE.PAVIMENTAÇÃO EM PARARELEPIPEDOS GRANITI- COS EM RUA DO BAIRRO ESTÁTUA..</t>
  </si>
  <si>
    <t>2015OB000449</t>
  </si>
  <si>
    <t>2015PD000537</t>
  </si>
  <si>
    <t>PAGAMENTO P/ VIABILIZAR REPASSE DE RECURSOS FEM II/2014.REF.A 2ªPARCELA CONFORME LEI Nº 15.335 DE 25/06/2014 AO MUNICIPIO DE LAGOA GRANDE/PE. PAVIMENTAÇÃO EM PARALELEPIPEDOS GRANITICOS EM RUAS NO DISTRITO DE VERMELHOS.</t>
  </si>
  <si>
    <t>2015OB000450</t>
  </si>
  <si>
    <t>2015PD000536</t>
  </si>
  <si>
    <t>2015NE000273</t>
  </si>
  <si>
    <t>PAGAMENTO P/ VIABILIZAR REPASSE DE RECURSOS FEM II/2014.REF.A 2ªPARCELA CONFORME LEI Nº 15.335 DE 25/06/2014 AO MUNICIPIO DE AGRESTINA/PE. PAVIMENTAÇÃO EM PARALELEPIPEDOS GRANITICOS .</t>
  </si>
  <si>
    <t>2015OB000451</t>
  </si>
  <si>
    <t>2015PD000535</t>
  </si>
  <si>
    <t>2015NE000275</t>
  </si>
  <si>
    <t>PAGAMENTO P/ VIABILIZAR REPASSE DE RECURSOS FEM II/2014.REF.A 2ªPARCELA CONFORME LEI Nº 15.335 DE 25/06/2014 AO MUNICIPIO DE ITACURUBA/PE. PAVIMENTAÇÃO EM PARALELEPIPEDOS GRANITICOS EM DIVERSAS RUAS..</t>
  </si>
  <si>
    <t>2015OB000452</t>
  </si>
  <si>
    <t>2015PD000534</t>
  </si>
  <si>
    <t>PAGAMENTO P/ VIABILIZAR REPASSE DE RECURSOS FEM II/2014.REF.A 2ªPARCELA CONFORME LEI Nº 15.335 DE 25/06/2014 AO MUNICIPIO DE VERTENTE DO LÉRIO/PE. CONSTRUÇÃO DA PARADA DE ÔNIBUS</t>
  </si>
  <si>
    <t>2015OB000453</t>
  </si>
  <si>
    <t>2015PD000533</t>
  </si>
  <si>
    <t>PAGAMENTO P/ VIABILIZAR REPASSE DE RECURSOS FEM II/2014.REF.A 2ªPARCELA CONFORME LEI Nº 15.335 DE 25/06/2014 AO MUNICIPIO DE VERTENTE DO LÉRIO/PE. PAVIMENTAÇÃO EM PARALELEPIPEDOS GRANITICOS NO SITIO CAJÁ DE MARTINS</t>
  </si>
  <si>
    <t>2015OB000454</t>
  </si>
  <si>
    <t>2015PD000532</t>
  </si>
  <si>
    <t>PAGAMENTO P/ VIABILIZAR REPASSE DE RECURSOS FEM II/2014.REF.A 2ªPARCELA CONFORME LEI Nº 15.335 DE 25/06/2014 AO MUNICIPIO DE VERTENTE DO LÉRIO/PE. CONSTRUÇÃO DA PONTE SOBRE O RIACHO DA BALANÇA.</t>
  </si>
  <si>
    <t>2015OB000455</t>
  </si>
  <si>
    <t>2015PD000576</t>
  </si>
  <si>
    <t>RE000041</t>
  </si>
  <si>
    <t>PAGAMENTO REF. AO COMPLEMENTO DO NE 298/FEM II 2014</t>
  </si>
  <si>
    <t>2015OB000456</t>
  </si>
  <si>
    <t>2015PD000591</t>
  </si>
  <si>
    <t>2015NE000305</t>
  </si>
  <si>
    <t xml:space="preserve"> PREFEITURA MUNICIPAL DE PEDRA</t>
  </si>
  <si>
    <t>PAGAMENTO PARA VIABILIZAR REPASSE DE RECURSOS FEM II /2014 REF. A 2ª PARCELA CONFORME LEI Nº 15.335 DE 25/06/2014.AO MUNICIPIO DE PEDRA/PE.CONSTRUÇÃO DE PAVIMENTAÇÃO COM PARALELEPIPEDOS EM VIAS DA SEDE</t>
  </si>
  <si>
    <t>2015OB000457</t>
  </si>
  <si>
    <t>2015PD000590</t>
  </si>
  <si>
    <t>2015NE000304</t>
  </si>
  <si>
    <t xml:space="preserve"> PREFEITURA MUNICIPAL DE FLORESTA</t>
  </si>
  <si>
    <t>PAGAMENTO PARA VIABILIZAR REPASSE DE RECURSOS FEM II /2014 REF. A 2ª PARCELA CONFORME LEI Nº 15.335 DE 25/06/2014.AO MUNICIPIO DE FLORESTA/PE.PAVIMENTAÇÃO GRANITICA DA TRAV.MANOEL CORNÉLIO NA SEDE DO MUNICIPIO.</t>
  </si>
  <si>
    <t>2015OB000458</t>
  </si>
  <si>
    <t>2015PD000589</t>
  </si>
  <si>
    <t>PAGAMENTO PARA VIABILIZAR REPASSE DE RECURSOS FEM II /2014 REF. A 2ª PARCELA CONFORME LEI Nº 15.335 DE 25/06/2014.AO MUNICIPIO DE FLORESTA/PE.PAVIMENTAÇÃO GRANITICA DA RUA WASHINGTON NUNES NOGUEIRA NA SEDE DO MUNICIPIO</t>
  </si>
  <si>
    <t>2015OB000459</t>
  </si>
  <si>
    <t>2015PD000588</t>
  </si>
  <si>
    <t>PAGAMENTO PARA VIABILIZAR REPASSE DE RECURSOS FEM II /2014 REF. A 2ª PARCELA CONFORME LEI Nº 15.335 DE 25/06/2014.AO MUNICIPIO DE FLORESTA/PE.REVITALIZAÇÃO DAS PRAÇAS E CANTEIROS DAS AV.DEP.ANTONIO CAVALCANTI NOVAES,AUDOMAR FERRAZ E DIV.RUAS</t>
  </si>
  <si>
    <t>2015OB000460</t>
  </si>
  <si>
    <t>2015PD000587</t>
  </si>
  <si>
    <t>PAGAMENTO PARA VIABILIZAR REPASSE DE RECURSOS FEM II /2014 REF. A 2ª PARCELA CONFORME LEI Nº 15.335 DE 25/06/2014.AO MUNICIPIO DE FLORESTA/PE.CONSTRUÇÃO DA PRAÇA TRES MARIAS NA SEDE DO MUNICIPIO</t>
  </si>
  <si>
    <t>2015OB000461</t>
  </si>
  <si>
    <t>2015PD000586</t>
  </si>
  <si>
    <t>PAGAMENTO PARA VIABILIZAR REPASSE DE RECURSOS FEM II /2014 REF. A 2ª PARCELA CONFORME LEI Nº 15.335 DE 25/06/2014.AO MUNICIPIO DE FLORESTA/PE.PAVIMENTAÇÃO GRANITICA DAS RUAS PADRE FREDERICO E FORTUNATA GOMINHO E DA TRAVESSA PADRE FREDERICO NA SEDE DO MUNICIPIO</t>
  </si>
  <si>
    <t>2015OB000462</t>
  </si>
  <si>
    <t>2015PD000585</t>
  </si>
  <si>
    <t>2015NE000303</t>
  </si>
  <si>
    <t>PAGAMENTO PARA VIABILIZAR REPASSE DE RECURSOS FEM II/2014.REF.A 2ª PARCELA CONFORME LEI Nº 15.335 DE 25/06/2014 AO MUNICIPIO DE BEZERROS/PE.CONSTRUÇÃO DO TERMINAL ALTERNATIVO DE TRANSPORTE DE PASSAGEIROS.</t>
  </si>
  <si>
    <t>2015OB000463</t>
  </si>
  <si>
    <t>2015PD000584</t>
  </si>
  <si>
    <t>PAGAMENTO PARA VIABILIZAR REPASSE DE RECURSOS FEM II/2014.REF.A 2ª PARCELA CONFORME LEI Nº 15.335 DE 25/06/2014 AO MUNICIPIO DE BEZERROS/PE.PAVIMENTAÇÃO EM DIVERSAS RUAS.</t>
  </si>
  <si>
    <t>2015OB000464</t>
  </si>
  <si>
    <t>2015PD000583</t>
  </si>
  <si>
    <t>2015NE000302</t>
  </si>
  <si>
    <t>PAGAMENTO PARA VIABILIZAR REPASSE DE RECURSOS FEM II /2014 REF. A 3ª PARCELACONFORME LEI Nº 15.335 DE 25/06/2014.AO MUNICIPIO DE SERRITA/PE.PAVIMENTAÇÃO ASFALTICA NA RUA AMANCIO HORACIO E AVENIDA MAVIAEL DA FRANÇAS SAMPAIO,PAVIMENTAÇÃO EM PARALELEPIPEDO NAS VILAS DE JUÁ E IPUEIRA</t>
  </si>
  <si>
    <t>2015OB000465</t>
  </si>
  <si>
    <t>2015PD000582</t>
  </si>
  <si>
    <t>2015NE000301</t>
  </si>
  <si>
    <t>PAGAMENTO PARA VIABILIZAR REPASSE DE RECURSOS FEM II/2014.REF.A 3ª PARCELA CONFORME LEI Nº 15.335 DE 25/06/2014 AO MUNICIPIO DE CABROBÓ/PE.CONSTRUÇÃO DE CALÇAMENTO NAS RUAS.</t>
  </si>
  <si>
    <t>2015OB000466</t>
  </si>
  <si>
    <t>2015PD000581</t>
  </si>
  <si>
    <t>2015NE000300</t>
  </si>
  <si>
    <t>PAGAMENTO PARA VIABILIZAR REPASSE DE RECURSOS FEM II /2014 REF. A 4ª PARCELA CONFORME LEI Nº 15.335 DE 25/06/2014.AO MUNICIPIO DE MOREILÂNDIA/PE.CONSTRUÇÃO DO MURO DA CRECHE DO LOTEAMENTO SANTA TERESINHA.</t>
  </si>
  <si>
    <t>2015OB000467</t>
  </si>
  <si>
    <t>2015PD000580</t>
  </si>
  <si>
    <t>PAGAMENTO PARA VIABILIZAR REPASSE DE RECURSOS FEM II /2014 REF. A 4ª PARCELA CONFORME LEI Nº 15.335 DE 25/06/2014.AO MUNICIPIO DE MOREILÂNDIA/PE.CONSTRUÇÃO DO MURO DA CRECHE DA RUA PEDRO RIBEIRO</t>
  </si>
  <si>
    <t>2015OB000468</t>
  </si>
  <si>
    <t>2015PD000579</t>
  </si>
  <si>
    <t>PAGAMENTO PARA VIABILIZAR REPASSE DE RECURSOS FEM II /2014 REF. A 4ª PARCELA CONFORME LEI Nº 15.335 DE 25/06/2014.AO MUNICIPIO DE MOREILÂNDIA/PE.CONSTRUÇÃO DO MURO DA QUADRA DE CARIRIMIRIM</t>
  </si>
  <si>
    <t>2015OB000469</t>
  </si>
  <si>
    <t>2015PD000577</t>
  </si>
  <si>
    <t>2015NE000299</t>
  </si>
  <si>
    <t>PAGAMENTO PARA VIABILIZAR REPASSE DE RECURSOS FEM II /2014 REF. A 3ª PARCELA CONFORME LEI Nº 15.335 DE 25/06/2014.AO MUNICIPIO DE IATI/PE.IMPLANTAÇÃO DO ATERRO SANITÁRIO.</t>
  </si>
  <si>
    <t>2015OB000470</t>
  </si>
  <si>
    <t>2015PD000578</t>
  </si>
  <si>
    <t>PAGAMENTO PARA VIABILIZAR REPASSE DE RECURSOS FEM II /2014 REF. A 4ª PARCELA CONFORME LEI Nº 15.335 DE 25/06/2014.AO MUNICIPIO DE IATI/PE.IMPLANTAÇÃO DO ATERRO SANITÁRIO.</t>
  </si>
  <si>
    <t>2015OB000474</t>
  </si>
  <si>
    <t>2015PD000597</t>
  </si>
  <si>
    <t>RE000042</t>
  </si>
  <si>
    <t>2015NE000307</t>
  </si>
  <si>
    <t xml:space="preserve"> PREFEITURA MUNICIPAL DE IBIRAJUBA</t>
  </si>
  <si>
    <t>PAGAMENTO PARA VIABILIZAR REPASSE DE RECURSOS FEM II/2014.REF.A 2ª PARCELA CONFORME LEI Nº 15.335 DE 25/06/2014 AO MUNICIPIO DE IBIRAJUBA/PE.IMPLANTAÇÃO DA REDE DE ESGOTO E DRENAGEM LAGOA 1 E LAGOA 2</t>
  </si>
  <si>
    <t>2015OB000475</t>
  </si>
  <si>
    <t>2015PD000596</t>
  </si>
  <si>
    <t>PAGAMENTO PARA VIABILIZAR REPASSE DE RECURSOS FEM II/2014.REF.A 2ª PARCELA CONFORME LEI Nº 15.335 DE 25/06/2014 AO MUNICIPIO DE IBIRAJUBA/PECONSTRUÇÃO DA PRAÇA DO MULTIRÃO</t>
  </si>
  <si>
    <t>2015OB000476</t>
  </si>
  <si>
    <t>2015PD000595</t>
  </si>
  <si>
    <t>PAGAMENTO PARA VIABILIZAR REPASSE DE RECURSOS FEM II/2014.REF.A 2ª PARCELA CONFORME LEI Nº 15.335 DE 25/06/2014 AO MUNICIPIO DE IBIRAJUBA/PE.MANUTENÇÃO E AMPLIAÇÃO DO CEMITÉRIO MUNICIPAL.</t>
  </si>
  <si>
    <t>2015OB000477</t>
  </si>
  <si>
    <t>2015PD000594</t>
  </si>
  <si>
    <t>2015NE000306</t>
  </si>
  <si>
    <t>PAGAMENTO PARA VIABILIZAR REPASSE DE RECURSOS FEM II /2014 REF. A 2ª PARCELA CONFORME LEI Nº 15.335 DE 25/06/2014.AO MUNICIPIO DE TRIUNFO/PE.PAVIMENTAÇÃO EM PARALELEPIPEDO GRANITICOS NA RUA SEBASTIÃO MARTINS E RUA PROJETADA A.</t>
  </si>
  <si>
    <t>2015OB000478</t>
  </si>
  <si>
    <t>2015PD000593</t>
  </si>
  <si>
    <t>PAGAMENTO PARA VIABILIZAR REPASSE DE RECURSOS FEM II /2014 REF. A 2ª PARCELA CONFORME LEI Nº 15.335 DE 25/06/2014.AO MUNICIPIO DE TRIUNFO/PE.REFORMA DO MERCADO PÚBLICO.</t>
  </si>
  <si>
    <t>2015OB000479</t>
  </si>
  <si>
    <t>2015PD000592</t>
  </si>
  <si>
    <t>PAGAMENTO PARA VIABILIZAR REPASSE DE RECURSOS FEM II /2014 REF. A 2ª PARCELA CONFORME LEI Nº 15.335 DE 25/06/2014.AO MUNICIPIO DE TRIUNFO/PE.2ª ETAPA DE REFORMA E AMPLIAÇÃO DA MATERNIDADE FELINDO WANDERLEY</t>
  </si>
  <si>
    <t>2015OB000483</t>
  </si>
  <si>
    <t>2015PD000605</t>
  </si>
  <si>
    <t>RE000043</t>
  </si>
  <si>
    <t>2015NE000290</t>
  </si>
  <si>
    <t>104-772-600000201</t>
  </si>
  <si>
    <t>PAGAMENTO P/ VIABILIZAR REPASSE DE RECURSOS FEM II/2014.REF.A 2ª PARCELA CONFORME LEI Nº 15.335 DE 25/06/2015 AO MUNICIPIO DE ARARIPINA/PE PAVIMENTAÇÃO ASFALTICA EM CBUQ EM DIVERSAS RUAS.</t>
  </si>
  <si>
    <t>2015OB000486</t>
  </si>
  <si>
    <t>2015PD000608</t>
  </si>
  <si>
    <t>2015NE000311</t>
  </si>
  <si>
    <t>PAGAMENTO PARA VIABILIZAR REPASSE DE RECURSOS FEM II /2014 REF. A 3ª PARCELA CONFORME LEI Nº 15.335 DE 25/06/2014.AO MUNICIPIO DE AROÇOABA/PE.PAVIMENTAÇÃO E O CALÇAMENTO DE DIVERSAS RUAS COM PARALELEPIPEDOS DE PEDRAS GRANITICA.</t>
  </si>
  <si>
    <t>2015OB000487</t>
  </si>
  <si>
    <t>2015PD000609</t>
  </si>
  <si>
    <t>2015NE000312</t>
  </si>
  <si>
    <t>PAGAMENTO PARA VIABILIZAR REPASSE DE RECURSOS FEM II /2014 REF. A 3ª PARCELA CONFORME LEI Nº 15.335 DE 25/06/2014.AO MUNICIPIO DE CANHOTINHO/PE.RECUPERAÇÃO DE ESTRADAS VICINAIS NO MUNICIPIO.</t>
  </si>
  <si>
    <t>2015OB000488</t>
  </si>
  <si>
    <t>2015PD000610</t>
  </si>
  <si>
    <t>2015NE000314</t>
  </si>
  <si>
    <t>PAGAMENTO PARA VIABILIZAR REPASSE DE RECURSOS FEM II /2014 REF. A 3ª PARCELA CONFORME LEI Nº 15.335 DE 25/06/2014.AO MUNICIPIO DE ITAPETIM/PE.CONSTRUÇÃO DE PONTE.</t>
  </si>
  <si>
    <t>2015OB000489</t>
  </si>
  <si>
    <t>2015PD000619</t>
  </si>
  <si>
    <t>2015NE000321</t>
  </si>
  <si>
    <t>PAGAMENTO PARA VIABILIZAR REPASSE DE RECURSOS FEM II /2014 REF. A 3ª PARCELA CONFORME LEI Nº 15.335 DE 25/06/2014.AO MUNICIPIO DE BARREIROS/PE.PAVIMENTAÇÃO EM PARALELEPIPEDOS EM DIVERSAS RUAS.-</t>
  </si>
  <si>
    <t>2015OB000490</t>
  </si>
  <si>
    <t>2015PD000618</t>
  </si>
  <si>
    <t>2015NE000320</t>
  </si>
  <si>
    <t>PAGAMENTO PARA VIABILIZAR REPASSE DE RECURSOS FEM II /2014 REF. A 3ª PARCELA CONFORME LEI Nº 15.335 DE 25/06/2014.AO MUNICIPIO DE AFOGADOS DA INGAZEIRA/PE.INFRAESTRUTURA DE APOIO A COMERCIALIZAÇÃO DE ANIMAIS NO MUNICIPIO.</t>
  </si>
  <si>
    <t>2015OB000491</t>
  </si>
  <si>
    <t>2015PD000617</t>
  </si>
  <si>
    <t>2015NE000319</t>
  </si>
  <si>
    <t>PAGAMENTO PARA VIABILIZAR REPASSE DE RECURSOS FEM II /2014 REF. A 3ª PARCELA CONFORME LEI Nº 15.335 DE 25/06/2014.AO MUNICIPIO DE SÃO JOÃO/PE.PARQUE DE EXPOSIÇÃO DE ANIMAIS.</t>
  </si>
  <si>
    <t>2015OB000492</t>
  </si>
  <si>
    <t>2015PD000616</t>
  </si>
  <si>
    <t>2015NE000318</t>
  </si>
  <si>
    <t>PAGAMENTO PARA VIABILIZAR REPASSE DE RECURSOS FEM II /2014 REF. A 3ª PARCELA CONFORME LEI Nº 15.335 DE 25/06/2014.AO MUNICIPIO DE TERRA NOVA/PE DRENAGEM SUPERFICIAL DE ÁGUAS PLUVIAIS E PAVIMENTAÇÃO DE VIAS</t>
  </si>
  <si>
    <t>2015OB000493</t>
  </si>
  <si>
    <t>2015PD000615</t>
  </si>
  <si>
    <t>2015NE000317</t>
  </si>
  <si>
    <t>PAGAMENTO PARA VIABILIZAR REPASSE DE RECURSOS FEM II /2014 REF. A 3ª PARCELA CONFORME LEI Nº 15.335 DE 25/06/2014.AO MUNICIPIO DE EXÚ/PE.PAVIMENTAÇÃO EM PARALELEPIPEDO GRANITICO.</t>
  </si>
  <si>
    <t>2015OB000494</t>
  </si>
  <si>
    <t>2015PD000614</t>
  </si>
  <si>
    <t>2015NE000316</t>
  </si>
  <si>
    <t>PAGAMENTO PARA VIABILIZAR REPASSE DE RECURSOS FEM II /2014 REF. A 3ª PARCELA CONFORME LEI Nº 15.335 DE 25/06/2014.AO MUNICIPIO DE ARCOVERDE/PE.REVITALIZAÇÃO DA PRAÇA REDONDA</t>
  </si>
  <si>
    <t>2015OB000495</t>
  </si>
  <si>
    <t>2015PD000613</t>
  </si>
  <si>
    <t>2015NE000315</t>
  </si>
  <si>
    <t>PAGAMENTO PARA VIABILIZAR REPASSE DE RECURSOS FEM II /2014 REF. A 3ª PARCELACONFORME LEI Nº 15.335 DE 25/06/2014.AO MUNICIPIO DE MIRANDIBA/PE.PAVIMENTAÇÃO EM PARALELEPIPEDO GRANITICO E URBANIZAÇÃO DA PRAÇA.</t>
  </si>
  <si>
    <t>2015OB000496</t>
  </si>
  <si>
    <t>2015PD000612</t>
  </si>
  <si>
    <t>PAGAMENTO PARA VIABILIZAR REPASSE DE RECURSOS FEM II /2014 REF. A 3ª PARCELA CONFORME LEI Nº 15.335 DE 25/06/2014.AO MUNICIPIO DE MIRANDIBA/PE.PAVIMENTAÇÃO EM PARALELEPIPEDO GRANITICO</t>
  </si>
  <si>
    <t>2015OB000497</t>
  </si>
  <si>
    <t>2015PD000611</t>
  </si>
  <si>
    <t>LIQUIDAÇÃO PARA VIABILIZAR REPASSE DE RECURSOS FEM II /2014 REF. A 4ª PARCELA CONFORME LEI Nº 15.335 DE 25/06/2014.AO MUNICIPIO DE ITAPETIM/PE.CONSTRUÇÃO DE PONTE.</t>
  </si>
  <si>
    <t>2015OB000499</t>
  </si>
  <si>
    <t>2015PD000621</t>
  </si>
  <si>
    <t>2015NE000323</t>
  </si>
  <si>
    <t>PAGAMENTO PARA VIABILIZAR REPASSE DE RECURSOS FEM II /2014 REF. A 3ª PARCELA CONFORME LEI Nº 15.335 DE 25/06/2014.AO MUNICIPIO DE BOM JARDIM/PEPAVIMENTAÇÃO,DRENAGEM E SINALIZAÇÃO DA RUA DA VAQUEJADA LOCALIZADAS NO DISTRITO DE UMARI.</t>
  </si>
  <si>
    <t>2015OB000500</t>
  </si>
  <si>
    <t>2015PD000622</t>
  </si>
  <si>
    <t>PAGAMENTOPARA VIABILIZAR REPASSE DE RECURSOS FEM II /2014 REF. A 3ª PARCELA CONFORME LEI Nº 15.335 DE 25/06/2014.AO MUNICIPIO DE BOM JARDIM/PE PAVIMENTAÇÃO,DRENAGEM,CONTEN ÇÃO ,DRENAGEM,CONTENÇÃO E SINALIZAÇÃO DE DIVERSAS RUAS DO LOTEAMENTO PARANÁ.DISTRITO DE BIZARRA</t>
  </si>
  <si>
    <t>2015OB000501</t>
  </si>
  <si>
    <t>2015PD000623</t>
  </si>
  <si>
    <t>2015NE000325</t>
  </si>
  <si>
    <t>PAGAMENTO PARA VIABILIZAR REPASSE DE RECURSOS FEM II /2014 REF. A 3ª PARCELA CONFORME LEI Nº 15.335 DE 25/06/2014.AO MUNICIPIO DE PRIMAVERA/PE.PAVIMENTAÇÃO EM PARALELEPIPEDOS GRANITICOS EM DIVERSAS RUAS.</t>
  </si>
  <si>
    <t>2015OB000502</t>
  </si>
  <si>
    <t>2015PD000624</t>
  </si>
  <si>
    <t>2015NE000326</t>
  </si>
  <si>
    <t>PAGAMENTO PARA VIABILIZAR REPASSE DE RECURSOS FEM II /2014 REF. A 3ª PARCELA CONFORME LEI Nº 15.335 DE 25/06/2014.AO MUNICIPIO DE SANTA MARIA DO CAMBUCÁ/PE CONSTRUÇÃO DE PÓRTICO,PASSEIO COM GUARDA-COPO E REQUALIFICAÇÃO DE PRAÇAS E CANTEIROS.</t>
  </si>
  <si>
    <t>2015OB000503</t>
  </si>
  <si>
    <t>2015PD000625</t>
  </si>
  <si>
    <t>2015NE000327</t>
  </si>
  <si>
    <t xml:space="preserve"> PREFEITURA MUNICIPAL DE SALOA</t>
  </si>
  <si>
    <t>PAGAMENTO PARA VIABILIZAR REPASSE DE RECURSOS FEM II /2014 REF. A 2ª PARCELA CONFORME LEI Nº 15.335 DE 25/06/2014.AO MUNICIPIO DE SALOÁ/PE.PISTA DE COOPER COM IMPLANTAÇÃO DE ILUMINAÇÃO.</t>
  </si>
  <si>
    <t>2015OB000504</t>
  </si>
  <si>
    <t>2015PD000626</t>
  </si>
  <si>
    <t>PAGAMENTO PARA VIABILIZAR REPASSE DE RECURSOS FEM II /2014 REF. A 2ª PARCELA CONFORME LEI Nº 15.335 DE 25/06/2014.AO MUNICIPIO DE SALOÁ/PE.REVITALIZAÇÃO DA PRAÇA DO FORUM.</t>
  </si>
  <si>
    <t>2015OB000505</t>
  </si>
  <si>
    <t>2015PD000627</t>
  </si>
  <si>
    <t>PAGAMENTO PARA VIABILIZAR REPASSE DE RECURSOS FEM II /2014 REF. A 2ª PARCELA CONFORME LEI Nº 15.335 DE 25/06/2014.AO MUNICIPIO DE SALOÁ/PE.CONSTRUÇÃO DE UMA PRAÇA NA SEDE DO MUNICIPIO COM IMPLANTAÇÃO DE CANTEIROS PISOS E URBANIZAÇÃO ALEM DE ILUMINAÇÃO COM ACESSIBILIDADE .</t>
  </si>
  <si>
    <t>2015OB000506</t>
  </si>
  <si>
    <t>2015PD000628</t>
  </si>
  <si>
    <t>PAGAMENTO PARA VIABILIZAR REPASSE DE RECURSOS FEM II /2014 REF. A 2ª PARCELA CONFORME LEI Nº 15.335 DE 25/06/2014.AO MUNICIPIO DE SALOÁ/PE.CONSTRUÇÃO DE UMA PRAÇA ANTÔNIO MARÇAL FILHO</t>
  </si>
  <si>
    <t>2015OB000507</t>
  </si>
  <si>
    <t>2015PD000629</t>
  </si>
  <si>
    <t>2015NE000328</t>
  </si>
  <si>
    <t>PAGAMENTO PARA VIABILIZAR REPASSE DE RECURSOS FEM II /2014 REF. A 4ª PARCELA CONFORME LEI Nº 15.335 DE 25/06/2014.AO MUNICIPIO DE ITAPETIM/PE.CONSTRUÇÃO DE PONTE.</t>
  </si>
  <si>
    <t>2015OB000508</t>
  </si>
  <si>
    <t>2015PD000630</t>
  </si>
  <si>
    <t>2015NE000329</t>
  </si>
  <si>
    <t>PAGAMENTO PARA VIABILIZAR REPASSE DE RECURSOS FEM II /2014 REF. A 4ª PARCELA CONFORME LEI Nº 15.335 DE 25/06/2014.AO MUNICIPIO DE AFOGADOS DA INGAZEIRA/PE INFRAESTRUTURA DE APOIO COMERCIALIZAÇÃO DE ANIMAIS NO MUNICIPIO.</t>
  </si>
  <si>
    <t>2015OB000509</t>
  </si>
  <si>
    <t>2015PD000631</t>
  </si>
  <si>
    <t>2015NE000330</t>
  </si>
  <si>
    <t>PAGAMENTO PARA VIABILIZAR REPASSE DE RECURSOS FEM II /2014 REF. A 4ª PARCELA CONFORME LEI Nº 15.335 DE 25/06/2014.AO MUNICIPIO DE ARCOVERDE/PE REVITALIZAÇÃO DA PRAÇA REDONDA</t>
  </si>
  <si>
    <t>2015OB000510</t>
  </si>
  <si>
    <t>2015PD000632</t>
  </si>
  <si>
    <t>2015NE000331</t>
  </si>
  <si>
    <t>PAGAMENTO PARA VIABILIZAR REPASSE DE RECURSOS FEM II /2014 REF. A 4ª PARCELA CONFORME LEI Nº 15.335 DE 25/06/2014.AO MUNICIPIO DE BOM CONSELHO/PE.PAVIMENTAÇÃO COM PARALELEPIPEDOS EM RUAS NO MUNICIPIO.</t>
  </si>
  <si>
    <t>2015OB000511</t>
  </si>
  <si>
    <t>2015PD000633</t>
  </si>
  <si>
    <t>2015NE000284</t>
  </si>
  <si>
    <t>104-3547-600000037- 1</t>
  </si>
  <si>
    <t>PAGAMENTO VIABILIZAR REPASSE DE RECURSOS FEM II /2014 REF. A 2ª PARCELA CONFORME LEI Nº 15.335 DE 25/06/2014.AO MUNICIPIO DE TEREZINHA/PE.MODERNIZAÇÃO DO ESTADIO MUNICIPAL ANTONIO FERNANDO CALADO DE LIMA</t>
  </si>
  <si>
    <t>2015OB000513</t>
  </si>
  <si>
    <t>2015PD000637</t>
  </si>
  <si>
    <t>2015NE000308</t>
  </si>
  <si>
    <t>PAGAMENTO PARA VIABILIZAR REPASSE DE RECURSOS FEM II/2014.REF.A 2ª PARCELA CONFORME LEI Nº 15.335 DE 25/06/2014 AO MUNICIPIO DE VERDEJANTE/PE.DRENAGEM SUPERFICIAL DE ÁGUAS PLUVIAIS E PAVIMENTAÇÃO DE VIAS.</t>
  </si>
  <si>
    <t>2015OB000514</t>
  </si>
  <si>
    <t>2015PD000638</t>
  </si>
  <si>
    <t>2015NE000375</t>
  </si>
  <si>
    <t xml:space="preserve"> PREFEITURA MUNICIPAL DE TUPARETAMA</t>
  </si>
  <si>
    <t>PAGAMENTO P/VIABILIZAR REPASSE DE RECURSOS FEM II/2014 CONFORME LEI Nº 15.335 DE 25/06/2014.REF.A 2ª PARCELA.AO MUNICIPIO DE TUPARETAMA/PE.CONSTRUÇÃO DAS PRAÇAS DA RUA FREI CANECA E DO ANCIÃO.</t>
  </si>
  <si>
    <t>2015OB000515</t>
  </si>
  <si>
    <t>2015PD000635</t>
  </si>
  <si>
    <t>2015NE000334</t>
  </si>
  <si>
    <t>PAGAMENTO PARA VIABILIZAR REPASSE DE RECURSOS FEM II /2014 REF. 4ª PARCELA AO MUNICIPIO DE ARCOVERDE/2015.CONFORME LEI Nº 15.335 DE 25/06/2014.REFORMA DO CANTEIRO DA AV.ANTÔNIO JAPIASSU.</t>
  </si>
  <si>
    <t>2015OB000516</t>
  </si>
  <si>
    <t>2015PD000636</t>
  </si>
  <si>
    <t>PAGAMENTO PARA VIABILIZAR REPASSE DE RECURSOS FEM II/2014.REF.A 2ª PARCELA CONFORME LEI Nº 15.335 DE 25/06/2014 AO MUNICIPIO DE VERDEJANTE/PE.CONSTRUÇÃO DA PRAÇA DONA ZEFINHA NO POVOADO DE GROSSOS ZONA RURAL.</t>
  </si>
  <si>
    <t>2015OB000517</t>
  </si>
  <si>
    <t>2015PD000639</t>
  </si>
  <si>
    <t>PAGAMENTO P/VIABILIZAR REPASSE DE RECURSOS FEM II/2014 CONFORME LEI Nº 15.335 DE 25/06/2014.REF.A 2ª PARCELA.AO MUNICIPIO DE TUPARETAMA/PE.RECONSTRUÇÃO DA PRAÇA CENTRAL</t>
  </si>
  <si>
    <t>2015OB000518</t>
  </si>
  <si>
    <t>2015PD000640</t>
  </si>
  <si>
    <t>PAGAMENTO P/VIABILIZAR REPASSE DE RECURSOS FEM II/2014 CONFORME LEI Nº 15.335 DE 25/06/2014.REF.A 2ª PARCELA.AO MUNICIPIO DE TUPARETAMA/PE.AMPLIAÇÃO E REFORMA DO HOSPITAL</t>
  </si>
  <si>
    <t>2015OB000519</t>
  </si>
  <si>
    <t>2015PD000641</t>
  </si>
  <si>
    <t>2015NE000376</t>
  </si>
  <si>
    <t>PAGAMENTO P/VIABILIZAR REPASSE DE RECURSOS FEM II/2014.CONFORME LEI Nº 15.335 DE 25/06/2014 REF.A 3ª PARCELA.AO MUNICIPIO DE BREJINHO/PE.PAVIMENTAÇÃO DE VIAS PÚBLICAS.</t>
  </si>
  <si>
    <t>2015OB000520</t>
  </si>
  <si>
    <t>2015PD000642</t>
  </si>
  <si>
    <t>2015NE000377</t>
  </si>
  <si>
    <t>PAGAMENTO PARA VIABILIZAR REPASSE DE RECURSOS FEM II /2014 CONFORME LEI Nº 15.335 DE 25/06/2014.AO MUNICIPIO DE INGAZEIRA/PE.CONSTRUÇÃO DE PAVIMENTO EM PARALELEPIPEDO GRANITICOS</t>
  </si>
  <si>
    <t>2015OB000521</t>
  </si>
  <si>
    <t>2015PD000643</t>
  </si>
  <si>
    <t>PAGAMENTO PARA VIABILIZAR REPASSE DE RECURSOS FEM II /2014 REF. A 3ª PARCELA CONFORME LEI Nº 15.335 DE 25/06/2014.AO MUNICIPIO DE INGAZEIRA/PE.RECONSTRUÇÃO DA PRAÇA DO DISTRITO DE SANTA ROSA</t>
  </si>
  <si>
    <t>2015OB000522</t>
  </si>
  <si>
    <t>2015PD000644</t>
  </si>
  <si>
    <t>2015NE000378</t>
  </si>
  <si>
    <t>PAGAMENTO P/VIABILIZAR REPASSE DE RECURSOS FEM II/2014 AO MUNICIPIO DE AFOGADOS DA INGAZEIRA/PE. REF.A 3ª PARCELA CONFORME LEI Nº 15.335 DE 25/06/2014.PROJETO ARQUITETÔNICO DO SETOR DE GASTRONOMIA DO MERCADO PÚBLICO,</t>
  </si>
  <si>
    <t>2015OB000523</t>
  </si>
  <si>
    <t>2015PD000645</t>
  </si>
  <si>
    <t>2015NE000379</t>
  </si>
  <si>
    <t>PAGAMENTO PARA VIABILIZAR REPASSE DE RECURSOS FEM II /2014 REF. A 3ª PARCELA CONFORME LEI Nº 15.335 DE 25/06/2014.AO MUNICIPIO DE SOLIDÃO/PE.CONSTRUÇÃO DA MURADA DA UNIDADE INFANTIL TURMA DA MONICA.</t>
  </si>
  <si>
    <t>2015OB000524</t>
  </si>
  <si>
    <t>2015PD000646</t>
  </si>
  <si>
    <t>PAGAMENTO PARA VIABILIZAR REPASSE DE RECURSOS FEM II /2014 REF. A 3ª PARCELA CONFORME LEI Nº 15.335 DE 25/06/2014.AO MUNICIPIO DE SOLIDÃO/PE.REFORMA DA ESCOLA MUNICIPAL JOSÉ GONÇALVES DO NASCIMENTO</t>
  </si>
  <si>
    <t>2015OB000525</t>
  </si>
  <si>
    <t>2015PD000647</t>
  </si>
  <si>
    <t>2015NE000380</t>
  </si>
  <si>
    <t>PAGAMENTO PARA VIABILIZAR REPASSE DE RECURSOS FEM II /2014 REF. A 3ª PARCELA CONFORME LEI Nº 15.335 DE 25/06/2014.AO MUNICIPIO DE BOM CONSELHO/PE. CONSTRUÇÃO DE SISTEMA DE ABASTECIMENTO DE ÁGUA NO POVOADO DE LAGOA DE SÃO JOSÉ .</t>
  </si>
  <si>
    <t>2015OB000526</t>
  </si>
  <si>
    <t>2015PD000648</t>
  </si>
  <si>
    <t>2015NE000381</t>
  </si>
  <si>
    <t>PAGAMENTO PARA VIABILIZAR REPASSE DE RECURSOS FEM II/2014, PARA O MUNICÍPIO DE INGAZEIRA-PE, 4º PARCELA, PLANO:CONSTRUÇÃO DE PAVIMENTO EM PARALELEPÍPEDOS GRANÍTICOS, CONFORME LEI Nº 15.335 DE 25/06/2014, ATRAVÉS DA CI Nº 054/2015-SGTG/FEM.</t>
  </si>
  <si>
    <t>2015OB000527</t>
  </si>
  <si>
    <t>2015PD000651</t>
  </si>
  <si>
    <t>2015NE000384</t>
  </si>
  <si>
    <t>PAGAMENTO PARA VIABILIZAR REPASSE DE RECURSOS FEM II/2014, PARA O MUNICÍPIO DE SOLIDÃO-PE, 4º PARCELA, PLANO: CONSTRUÇÃO DA MURADA DA UNIDADE INFANTIL TURMA DA MÔNICA, CONFORME LEI Nº 15.335 DE 25/06/2014, ATRAVÉS DA CI Nº 054/2015-SGTG/FEM.</t>
  </si>
  <si>
    <t>2015OB000528</t>
  </si>
  <si>
    <t>2015PD000652</t>
  </si>
  <si>
    <t>2015NE000383</t>
  </si>
  <si>
    <t>PAGAMENTO PARA VIABILIZAR REPASSE DE RECURSOS FEM II/2014, PARA O MUNICÍPIO DE TRIUNFO-PE, 3º PARCELA, PLANO: 2º ETAPA DE REFORMA E AMPLIAÇÃO DA MATERNIDADE FELINDO WANDERLEY, CONFORME LEI Nº 15.335 DE 25/06/2014, ATRAVÉS DA CI Nº 054/2015-SGTG/FEM.</t>
  </si>
  <si>
    <t>2015OB000529</t>
  </si>
  <si>
    <t>2015PD000653</t>
  </si>
  <si>
    <t>PAGAMENTO PARA VIABILIZAR REPASSE DE RECURSOS FEM II/2014, PARA O MUNICÍPIO DE TRIUNFO-PE, 4º PARCELA, PLANO: 2º ETAPA DE REFORMA E AMPLIAÇÃO DA MATERNIDADE FELINDO WANDERLEY, CONFORME LEI Nº 15.335 DE 25/06/2014, ATRAVÉS DA CI Nº 054/2015-SGTG/FEM.</t>
  </si>
  <si>
    <t>2015OB000530</t>
  </si>
  <si>
    <t>2015PD000654</t>
  </si>
  <si>
    <t>2015NE000382</t>
  </si>
  <si>
    <t>PAGAMENTO PARA VIABILIZAR REPASSE DE RECURSOS FEM II/2014, PARA O MUNICÍPIO DE ITAPETIM-PE, 3º PARCELA, PLANO: CONSTRUÇÃO DE CALÇAMENTO EM DIVERSAS RUAS, CONFORME LEI Nº 15.335 DE 25/06/2014, ATRAVÉS DA CI Nº 054/2015-SGTG/FEM.</t>
  </si>
  <si>
    <t>2015OB000531</t>
  </si>
  <si>
    <t>2015PD000655</t>
  </si>
  <si>
    <t>PAGAMENTO PARA VIABILIZAR REPASSE DE RECURSOS FEM II/2014, PARA O MUNICÍPIO DE ITAPETIM-PE, 3º PARCELA, PLANO: CONSTRUÇÃO DA PRAÇA DO CONJUNTO HABITACIONAL GOVERNADOR MIGUEL ARRAES DE ALENCAR, CONFORME LEI Nº 15.335 DE 25/06/2014, ATRAVÉS DA CI Nº 054/2015-SGTG/FEM</t>
  </si>
  <si>
    <t>2015OB000533</t>
  </si>
  <si>
    <t>2015PD000656</t>
  </si>
  <si>
    <t>2015NE000338</t>
  </si>
  <si>
    <t>PAGAMENTO PARA VIABILIZAR REPASSE DE RECURSOS FEM II/2014 CONFORME LEI Nº15.335 DE 25/06/2014 AO MUNICIPIO DE AFRÂNIO/PE. PAVIMENTAÇÃO DE RUAS NA SEDE.CONFORME CI Nº 236/2015 SEAM REF. A 2ª PARCELA</t>
  </si>
  <si>
    <t>2015OB000534</t>
  </si>
  <si>
    <t>2015PD000657</t>
  </si>
  <si>
    <t>2015NE000339</t>
  </si>
  <si>
    <t xml:space="preserve"> PREFEITURA MUNICIPAL DE CAETES</t>
  </si>
  <si>
    <t>PAGAMENTO PARA VIABILIZAR REPASSE DE RECURSOS FEM II/2014 CONFORME LEI Nº15.335 DE 25/06/2014 AO MUNICIPIO DE CAETÉS/PE. REFORMA E AMPLIAÇÃO DO MERCADO DE CARNES.CONFORME CI Nº 58/2015 SEAM REF.A 2ª PARCELA.</t>
  </si>
  <si>
    <t>2015OB000535</t>
  </si>
  <si>
    <t>2015PD000658</t>
  </si>
  <si>
    <t>PAGAMENTO PARA VIABILIZAR REPASSE DE RECURSOS FEM II/2014 CONFORME LEI Nº15.335 DE 25/06/2014 AO MUNICIPIO DE CAETÉS/PE. PAVIMENTAÇÃO EM PARALELEPIPEDO GRANITICO EM RUAS DA SEDE E ZONA RURAL.CONFORME CI Nº 236/2015 SEAM REF.A 2ª PARCELA</t>
  </si>
  <si>
    <t>2015OB000536</t>
  </si>
  <si>
    <t>2015PD000659</t>
  </si>
  <si>
    <t>2015NE000343</t>
  </si>
  <si>
    <t xml:space="preserve"> PREFEITURA MUNICIPAL DE CHA DE ALEGRIA</t>
  </si>
  <si>
    <t>PAGAMENTO PARA VIABILIZAR REPASSE DE RECURSOS FEM II/2014 CONFORME LEI Nº15.335 DE 25/06/2014 ,REF. A 2ª PARCELA. AO MUNICIPIO DE CHÃ DE ALEGRIA/PE.CONFORME CI Nº 236/2015 SEAM PAVIMENTAÇÃO EM PARALELEPIPEDOS GRANITICOS EM DIVERSAS RUAS</t>
  </si>
  <si>
    <t>2015OB000537</t>
  </si>
  <si>
    <t>2015PD000660</t>
  </si>
  <si>
    <t>2015NE000337</t>
  </si>
  <si>
    <t xml:space="preserve"> PREFEITURA MUNICIPAL DE CORTES</t>
  </si>
  <si>
    <t>PAGAMENTO PARA VIABILIZAR REPASSE DE RECURSOS FEM II/2014 CONFORME LEI Nº15.335 DE 25/06/2014 ,REF. A2ª PARCELA. AO MUNICIPIO DE CORTÊS/2015 CONFORME CI Nº 236/2015 SEAM.PAVIMEN- TAÇÃO EM PARALELEPIPEDO DO ENTORNO.</t>
  </si>
  <si>
    <t>2015OB000538</t>
  </si>
  <si>
    <t>2015PD000661</t>
  </si>
  <si>
    <t>PAGAMENTO PARA VIABILIZAR REPASSE DE RECURSOS FEM II/2014 CONFORME LEI Nº15.335 DE 25/06/2014 ,REF. A2ª PARCELA. AO MUNICIPIO DE CORTÊS/2015 CONFORME CI Nº 236/2015 SEAM.CONS- TRUÇÃO DA PRAÇA DA ENTRADA DA CIDADE E PAVIMENTAÇÃO DO ENTORNO</t>
  </si>
  <si>
    <t>2015OB000539</t>
  </si>
  <si>
    <t>2015PD000662</t>
  </si>
  <si>
    <t>2015NE000342</t>
  </si>
  <si>
    <t>PAGAMENTO PARA VIABILIZAR REPASSE DE RECURSOS FEM II/2014 CONFORME LEI Nº15.335 DE 25/06/2014 ,REF. A2ª PARCELA. AO MUNICIPIO DE POÇÃO/PE.CONFORME CI Nº 236/2015 SEAM. IMPLANTAÇÃO DE PAVIMENTAÇÃO GRANITICA DIVERSAS RUAS DO MUNICIPIO.</t>
  </si>
  <si>
    <t>2015OB000540</t>
  </si>
  <si>
    <t>2015PD000663</t>
  </si>
  <si>
    <t>2015NE000344</t>
  </si>
  <si>
    <t>PAGAMENTO PARA VIABILIZAR REPASSE DE RECURSOS FEM II/2014 CONFORME LEI Nº15.335 DE 25/06/2014 ,REF. A 2ª PARCELA. AO MUNICIPIO DE SÃO VICENTE FERRER/PE PAVIMENTAÇÃO EM PARALELEPIPEDO GRANITICOS EM DIVERSAS RUAS.</t>
  </si>
  <si>
    <t>2015OB000541</t>
  </si>
  <si>
    <t>2015PD000664</t>
  </si>
  <si>
    <t>PAGAMENTO PARA VIABILIZAR REPASSE DE RECURSOS FEM II/2014 CONFORME LEI Nº15.335 DE 25/06/2014 ,REF. A2ª PARCELA. AO MUNICIPIO DE SÃO VICENTE FERRER/PE PAVIMENTAÇÃO EM PARALELEPIPEDO GRANITICOS EM DIVERSAS RUAS.</t>
  </si>
  <si>
    <t>2015OB000542</t>
  </si>
  <si>
    <t>2015PD000665</t>
  </si>
  <si>
    <t>2015NE000355</t>
  </si>
  <si>
    <t xml:space="preserve"> PREFEITURA MUNICIPAL JOAQUIM NABUCO</t>
  </si>
  <si>
    <t>PAGAMENTO PARA VIABILIZAR REPASSE DE RECURSOS FEM II/2014 CONFORME LEI Nº15.335 DE 25/06/2014 ,REF. A2ª PARCELA. AO MUNICIPIO DE JOAQUIM NABUCO/PE CONFORME CI Nº 248/2015 SEAM.PROJETO BÁSICO DE CONSTRUÇÃO DE UMA PRAÇA PÚBLICA NO BAIRRO DE SÃO MIGUEL.</t>
  </si>
  <si>
    <t>2015OB000543</t>
  </si>
  <si>
    <t>2015PD000666</t>
  </si>
  <si>
    <t>PAGAMENTO PARA VIABILIZAR REPASSE DE RECURSOS FEM II/2014 CONFORME LEI Nº15.335 DE 25/06/2014 ,REF. A2ª PARCELA. AO MUNICIPIO DE JOAQUIM NABUCO/PE CONFORME CI Nº 248/2015 SEAM. REFORMA,AMPLIAÇÃO E REQUALIFICAÇÃO DA QUADRA POLIESPORTI- VA PARA IMPLANTAÇÃO DO CENTRO DE ATIVIDADES SOCAIS.</t>
  </si>
  <si>
    <t>2015OB000544</t>
  </si>
  <si>
    <t>2015PD000667</t>
  </si>
  <si>
    <t>2015NE000356</t>
  </si>
  <si>
    <t xml:space="preserve"> PREFEITURA MUNICIPAL DE OROBO</t>
  </si>
  <si>
    <t>PAGAMENTO PARA VIABILIZAR REPASSE DE RECURSOS FEM II/2014 CONFORME LEI Nº15.335 DE 25/06/2014 ,REF. A 2ª PARCELA. AO MUNICI- PIO DE OROBÓ/PE.PAVIMENTAÇÃO EM PARALEWLEPIPEDOS GRANITI- COS NOS DISTRITOS DE MANIBU,TANQUES,CAIÇARAS E VARJÃO.</t>
  </si>
  <si>
    <t>2015OB000545</t>
  </si>
  <si>
    <t>2015PD000668</t>
  </si>
  <si>
    <t>PAGAMENTO PARA VIABILIZAR REPASSE DE RECURSOS FEM II/2014 CONFORME LEI Nº15.335 DE 25/06/2014 ,REF. A 2ª PARCELA. AO MUNICI- PIO DE OROBÓ/PE.PAVIMENTAÇÃO EM PARALEWLEPIPEDOS GRANITI- COS NA COMUNIDADE DE ÁGUA BRANCA.</t>
  </si>
  <si>
    <t>2015OB000546</t>
  </si>
  <si>
    <t>2015PD000669</t>
  </si>
  <si>
    <t>PAGAMENTO PARA VIABILIZAR REPASSE DE RECURSOS FEM II/2014 CONFORME LEI Nº15.335 DE 25/06/2014 ,REF. A 2ª PARCELA. AO MUNICI- PIO DE OROBÓ/PE.PAVIMENTAÇÃO EM PARALELEPIPEDOS GRANITI- COS E CONSTRUÇÃO DE UM MURO DE ARRIMO NA COMUNIDADE DE CHÃ DE LIMA</t>
  </si>
  <si>
    <t>2015OB000547</t>
  </si>
  <si>
    <t>2015PD000670</t>
  </si>
  <si>
    <t>PAGAMENTO PARA VIABILIZAR REPASSE DE RECURSOS FEM II/2014 CONFORME LEI Nº15.335 DE 25/06/2014 ,REF. A 2ª PARCELA. AO MUNICI- PIO DE OROBÓ/PE.PAVIMENTAÇÃO EM PARALEWLEPIPEDOS GRANITI- COS NO BAIRRO MANOEL APRIGIO..</t>
  </si>
  <si>
    <t>2015OB000548</t>
  </si>
  <si>
    <t>2015PD000671</t>
  </si>
  <si>
    <t>PAGAMENTO PARA VIABILIZAR REPASSE DE RECURSOS FEM II/2014 CONFORME LEI Nº15.335 DE 25/06/2014 ,REF. A 2ª PARCELA. AO MUNICI- PIO DE OROBÓ/PE.PROJETO DE REVITALIZAÇÃO DA PRAÇA CORONEL ABÍLIO.CONFORME CI Nº 248/2015 SEAM</t>
  </si>
  <si>
    <t>2015OB000549</t>
  </si>
  <si>
    <t>2015PD000673</t>
  </si>
  <si>
    <t>2015NE000357</t>
  </si>
  <si>
    <t xml:space="preserve"> PREFEITURA MUNICIPAL DE TACARATU</t>
  </si>
  <si>
    <t>PAGAMENTO PARA VIABILIZAR REPASSE DE RECURSOS FEM II/2014 CONFORME LEI Nº15.335 DE 25/06/2014 AO MUNICIPIO DE TACARATU/PE REF. A 2ª PARCELA.URBANIZAÇÃO E ILUMINAÇÃO DA AV.ARISTIDES TELES DE MENEZES.CONFORME CI Nº 264/15 SEAM</t>
  </si>
  <si>
    <t>2015OB000550</t>
  </si>
  <si>
    <t>2015PD000674</t>
  </si>
  <si>
    <t>PAGAMENTO PARA VIABILIZAR REPASSE DE RECURSOS FEM II/2014 CONFORME LEI Nº15.335 DE 25/06/2014 AO MUNICIPIO DE TACARATU/PE REF. A 2ª PARCELA.URBANIZAÇÃO E ILUMINAÇÃO DA AV.DEP.AFONSO FERRAZ,NO DISTRITO DE CARAIBEIRAS.CONFORME CI Nº 264/15 SEAM</t>
  </si>
  <si>
    <t>2015OB000551</t>
  </si>
  <si>
    <t>2015PD000675</t>
  </si>
  <si>
    <t>PAGAMENTO PARA VIABILIZAR REPASSE DE RECURSOS FEM II/2014 CONFORME LEI Nº15.335 DE 25/06/2014 AO MUNICIPIO DE TACARATU/PE REF. A 2ª PARCELA.URBANIZAÇÃO E ILUMINAÇÃO DA AVENIDA MANOEL MARIANO.CONFORME CI Nº 264/15 SEAM</t>
  </si>
  <si>
    <t>2015OB000552</t>
  </si>
  <si>
    <t>2015PD000676</t>
  </si>
  <si>
    <t>PAGAMENTO PARA VIABILIZAR REPASSE DE RECURSOS FEM II/2014 CONFORME LEI Nº15.335 DE 25/06/2014 AO MUNICIPIO DE TACARATU/PE REF. A 2ª PARCELA.URBANIZAÇÃO E ILUMINAÇÃO DA AV.JOSÉ ESTÊVÃO NO DISTRITO DE CARAIBEIRAS.CONFORME CI Nº 264/15 SEAM</t>
  </si>
  <si>
    <t>2015OB000553</t>
  </si>
  <si>
    <t>2015PD000677</t>
  </si>
  <si>
    <t>PAGAMENTO PARA VIABILIZAR REPASSE DE RECURSOS FEM II/2014 CONFORME LEI Nº15.335 DE 25/06/2014 AO MUNICIPIO DE TACARATU/PE REF. A 2ª PARCELA.REFORMA E AMPLIAÇÃO DA PRAÇA FRANCINA MARIA DE ARAÚJO NO DISTRITO DE CARAIBEIRAS.CONFORME CI Nº 264/15 SEAM</t>
  </si>
  <si>
    <t>2015OB000554</t>
  </si>
  <si>
    <t>2015PD000678</t>
  </si>
  <si>
    <t>2015NE000402</t>
  </si>
  <si>
    <t>PAGAMENTO PARA VIABILIZAR REPASSE DE RECURSOS FEM II/2014 CONFORME LEI Nº15.335 DE 25/06/2014 ,REF. A2ª PARCELA. AO MUNICIPIO DE BUÍQUE/PE.RECUPERAÇÃO E REFORMA DO PÁTIO DA FEIRA LIVRE.CONFORME CI Nº 270/15 SEAM</t>
  </si>
  <si>
    <t>2015OB000555</t>
  </si>
  <si>
    <t>2015PD000679</t>
  </si>
  <si>
    <t>2015NE000419</t>
  </si>
  <si>
    <t xml:space="preserve"> PREFEITURA MUNICIPAL DE PASSIRA</t>
  </si>
  <si>
    <t>PAGAMENTO PARA VIABILIZAR REPASSE DE RECURSOS FEM II/2014 CONFORME LEI Nº15.335 DE 25/06/2014 ,REF. A2ª PARCELA. AO MUNICIPIO DE PASSIRA/PE.PAVIMENTAÇÃO DE DIVERSAS RUAS. CONFORME CI Nº 270/2015 SEAM</t>
  </si>
  <si>
    <t>2015OB000556</t>
  </si>
  <si>
    <t>2015PD000680</t>
  </si>
  <si>
    <t>PAGAMENTO PARA VIABILIZAR REPASSE DE RECURSOS FEM II/2014 CONFORME LEI Nº15.335 DE 25/06/2014 ,REF. A2ª PARCELA. AO MUNICIPIO DE PASSIRA/PE.URBANIZAÇÃO,REVITALIZAÇÃO E RECUPE- RAÇÃO DA PRAÇA ANTÔNIO PEDRO.CONFORME CI Nº 270/15 SEAM</t>
  </si>
  <si>
    <t>2015OB000557</t>
  </si>
  <si>
    <t>2015PD000681</t>
  </si>
  <si>
    <t>PAGAMENTO PARA VIABILIZAR REPASSE DE RECURSOS FEM II/2014 CONFORME LEI Nº15.335 DE 25/06/2014 ,REF. A2ª PARCELA. AO MUNICIPIO DE PASSIRA/PE.RECUPERAÇÃO DE ESTRADAS VICINAIS. CONFORME CI Nº 270/15 SEAM</t>
  </si>
  <si>
    <t>2015OB000558</t>
  </si>
  <si>
    <t>2015PD000682</t>
  </si>
  <si>
    <t>PAGAMENTO PARA VIABILIZAR REPASSE DE RECURSOS FEM II/2014 CONFORME LEI Nº15.335 DE 25/06/2014 ,REF. A2ª PARCELA. AO MUNICIPIO DE PASSIRA/PE.PAVIMENTAÇÃO DAS RUAS BOAVENTURA CELERINO DA SILVA E TRAVESSA BOAVENTURA CELERINO SILVA.CONFORME CI Nº 270/15 SEAM</t>
  </si>
  <si>
    <t>2015OB000559</t>
  </si>
  <si>
    <t>2015PD000683</t>
  </si>
  <si>
    <t>PAGAMENTO PARA VIABILIZAR REPASSE DE RECURSOS FEM II/2014 CONFORME LEI Nº15.335 DE 25/06/2014 ,REF. A2ª PARCELA. AO MUNICIPIO DE PASSIRA/PE.CONSTRUÇÃO DE PASSAGENS MOLHADA CONFORME CI Nº 270/15 SEAM</t>
  </si>
  <si>
    <t>2015OB000560</t>
  </si>
  <si>
    <t>2015PD000684</t>
  </si>
  <si>
    <t>2015NE000403</t>
  </si>
  <si>
    <t xml:space="preserve"> PREFEITURA MUNICIPAL DE CARPINA</t>
  </si>
  <si>
    <t>PAGAMENTO PARA VIABILIZAR REPASSE DE RECURSOS FEM II/2014 CONFORME LEI Nº15.335 DE 25/06/2014 ,REF. A2ª PARCELA. AO MUNICIPIO DE CARPINA/PE.PAVIMENTAÇÃO EM PARALELEPIPEDO EM- GRANITICOS EM DIVERSAS RUAS DO BAIRRO DO CENTRO (2 RUAS) CONFORME CI Nº 270/15 SEAM</t>
  </si>
  <si>
    <t>2015OB000561</t>
  </si>
  <si>
    <t>2015PD000685</t>
  </si>
  <si>
    <t>PAGAMENTO PARA VIABILIZAR REPASSE DE RECURSOS FEM II/2014 CONFORME LEI Nº15.335 DE 25/06/2014 ,REF. A2ª PARCELA. AO MUNICIPIO DE CARPINA/´PE.PAVIMENTAÇÃO EM PARALELEPIPEDOS GRANITICOS EM DIVERSAS RUAS DO BAIRRO NOVO(9 RUAS CONFORME CI Nº 270/15 SEAM.</t>
  </si>
  <si>
    <t>2015OB000562</t>
  </si>
  <si>
    <t>2015PD000686</t>
  </si>
  <si>
    <t>PAGAMENTO PARA VIABILIZAR REPASSE DE RECURSOS FEM II/2014 CONFORME LEI Nº15.335 DE 25/06/2014 ,REF. A2ª PARCELA. AO MUNICIPIO DE CARPINA/´PE.PAVIMENTAÇÃO EM PARALELEPIPEDOS GRANITICOS EM DIVERSAS RUAS DO BAIRRO TRÊS MARIAS (5 RUAS)</t>
  </si>
  <si>
    <t>2015OB000563</t>
  </si>
  <si>
    <t>2015PD000687</t>
  </si>
  <si>
    <t>PAGAMENTO PARA VIABILIZAR REPASSE DE RECURSOS FEM II/2014 CONFORME LEI Nº15.335 DE 25/06/2014 ,REF. A2ª PARCELA. AO MUNICIPIO DE CARPINA/´PE.PAVIMENTAÇÃO EM PARALELEPIPEDOS GRANITICOS EM DIVERSAS RUAS DO BAIRRO JOÃO ALFREDO (5 RUAS CONFORME CI Nº 270/15 SEAM</t>
  </si>
  <si>
    <t>2015OB000564</t>
  </si>
  <si>
    <t>2015PD000688</t>
  </si>
  <si>
    <t>2015NE000399</t>
  </si>
  <si>
    <t xml:space="preserve"> PREFEITURA MUNICIPAL DE ALIANCA</t>
  </si>
  <si>
    <t>PAGAMENTO PARA VIABILIZAR REPASSE DE RECURSOS FEM II/2014 CONFORME LEI Nº15.335 DE 25/06/2014 ,REF. A2ª PARCELA. AO MUNI- CIPIO DE ALIANÇA/PE.PAVIMENTAÇÃO E DRENAGEM EM DIVERSAS RUAS DO MUNICIPIO.CONFORME CI Nº 281/15 SEAM</t>
  </si>
  <si>
    <t>2015OB000565</t>
  </si>
  <si>
    <t>2015PD000689</t>
  </si>
  <si>
    <t>PAGAMENTO PARA VIABILIZAR REPASSE DE RECURSOS FEM II/2014 CONFORME LEI Nº15.335 DE 25/06/2014 ,REF. A2ª PARCELA. AO MUNI- CIPIO DE ALIANÇA/PE.IMPLANTAÇÃO DE SINALIZAÇÃO DE TRANSITO NO CENTRO.CONFORME CI Nº 281/15 SEAM</t>
  </si>
  <si>
    <t>2015OB000566</t>
  </si>
  <si>
    <t>2015PD000690</t>
  </si>
  <si>
    <t>PAGAMENTO PARA VIABILIZAR REPASSE DE RECURSOS FEM II/2014 CONFORME LEI Nº15.335 DE 25/06/2014 ,REF. A2ª PARCELA. AO MUNI- CIPIO DE ALIANÇA/PE.MANUTENÇÃO E PINTURA DE MÓDULOS PÚBLICOS.CONFORME CI Nº 281/15 SEAM</t>
  </si>
  <si>
    <t>2015OB000567</t>
  </si>
  <si>
    <t>2015PD000691</t>
  </si>
  <si>
    <t>2015NE000405</t>
  </si>
  <si>
    <t>PAGAMENTO PARA VIABILIZAR REPASSE DE RECURSOS FEM II/2014 CONFORME LEI Nº15.335 DE 25/06/2014 ,REF. A2ª PARCELA. AO MUNICI- PIO DE PESQUEIRA/PE.LIMPEZA DE LEITOS E AMPLIAÇÃO DE PEQUENAS BARRAGENS DA ZONA RURAL DO MUNICIPIO.CONFORME CI Nº 281/15 SEAM</t>
  </si>
  <si>
    <t>2015OB000568</t>
  </si>
  <si>
    <t>2015PD000692</t>
  </si>
  <si>
    <t>PAGAMENTO PARA VIABILIZAR REPASSE DE RECURSOS FEM II/2014 CONFORME LEI Nº15.335 DE 25/06/2014 ,REF. A2ª PARCELA. AO MUNICI- PIO DE PESQUEIRA/PE.PAVIMENTAÇÃO DISTRITOS.CONFORME CI Nº 281/15 SEAM</t>
  </si>
  <si>
    <t>2015OB000569</t>
  </si>
  <si>
    <t>2015PD000693</t>
  </si>
  <si>
    <t>PAGAMENTO PARA VIABILIZAR REPASSE DE RECURSOS FEM II/2014 CONFORME LEI Nº15.335 DE 25/06/2014 ,REF. A2ª PARCELA. AO MUNICI- PIO DE PESQUEIRA/PE.PAVIMENTAÇÃO EM PARALELEPIPEDOS GRANITICOS.CONFORME CI Nº 281/15 SEAM</t>
  </si>
  <si>
    <t>2015OB000570</t>
  </si>
  <si>
    <t>2015PD000694</t>
  </si>
  <si>
    <t>PAGAMENTO PARA VIABILIZAR REPASSE DE RECURSOS FEM II/2014 CONFORME LEI Nº15.335 DE 25/06/2014 ,REF. A2ª PARCELA. AO MUNICI- PIO DE PESQUEIRA/PE.REFORMA E AMPLIAÇÃO DA SECRETARIA DE FINANÇAS MUNICIPAL.CONFORME CI Nº 281/15 SEAM</t>
  </si>
  <si>
    <t>2015OB000571</t>
  </si>
  <si>
    <t>2015PD000695</t>
  </si>
  <si>
    <t>PAGAMENTO PARA VIABILIZAR REPASSE DE RECURSOS FEM II/2014 CONFORME LEI Nº15.335 DE 25/06/2014 ,REF. A2ª PARCELA. AO MUNICI- PIO DE PESQUEIRA/PE.REFORMA E RECUPERAÇÃO DA PRAÇA EUGÊNIO MACIEL CHACON,VILA ANÁPOLIS E RUA DUQUE DE CAXIAS.CONFORME CI Nº 281/15 SEAM</t>
  </si>
  <si>
    <t>2015OB000572</t>
  </si>
  <si>
    <t>2015PD000696</t>
  </si>
  <si>
    <t>2015NE000422</t>
  </si>
  <si>
    <t>PAGAMENTO PARA VIABILIZAR REPASSE DE RECURSOS FEM II /2014 CONFORME LEI Nº 15.335 DE 25/06/2014.AO MUNICIPIO DE FLORES/PE CONSTRUÇÃO DE PÁTIO DE EVENTOS (AJUSTES)CONFORME CI Nº 118/15 SEAM</t>
  </si>
  <si>
    <t>2015OB000580</t>
  </si>
  <si>
    <t>2015PD000708</t>
  </si>
  <si>
    <t>2015NE000335</t>
  </si>
  <si>
    <t xml:space="preserve"> PREFEITURA MUNICIPAL DE ALTINHO</t>
  </si>
  <si>
    <t>PAGAMENTO PARA VIABILIZAR REPASSE DE RECURSOS FEM II /2014 REF. A 3ª PARCELA CONFORME LEI Nº 15.335 DE 25/06/2014.AO MUNICIPIO DE ALTINHO/PE.PAVIMENTAÇÃO EM PARALELEPIPEDO EM DIVERSAS RUAS.</t>
  </si>
  <si>
    <t>2015OB000581</t>
  </si>
  <si>
    <t>2015PD000709</t>
  </si>
  <si>
    <t>2015NE000336</t>
  </si>
  <si>
    <t xml:space="preserve"> PREFEITURA MUNICIPAL DE CALUMBI</t>
  </si>
  <si>
    <t>PAGAMENTO PARA VIABILIZAR REPASSE DE RECURSOS FEM II/2014 CONFORME LEI Nº 15.335 DE 25/06/2014.REF. A 3ª PARCELA.AO MUNICI- PIO DE CALUMBI/PE.CONSTRUÇÃO DE PRAÇA PÚBLICA PARA LAZER E EVENTOS.CONFORME CI Nº 236/15 SEAM</t>
  </si>
  <si>
    <t>2015OB000582</t>
  </si>
  <si>
    <t>2015PD000710</t>
  </si>
  <si>
    <t>PAGAMENTO PARA VIABILIZAR REPASSE DE RECURSOS FEM II/2014 CONFORME LEI Nº 15.335 DE 25/06/2014.REF. A 3ª PARCELA.AO MUNICI- PIO DE CALUMBI/PE.CONSTRUÇÃO DE PAVIMENTAÇÃO EM PEDRA GRA- NITICA.ATRAVÉS DA CI Nº236/15 SEAM</t>
  </si>
  <si>
    <t>2015OB000583</t>
  </si>
  <si>
    <t>2015PD000711</t>
  </si>
  <si>
    <t>2015NE000340</t>
  </si>
  <si>
    <t xml:space="preserve"> PREFEITURA MUNICIPAL DE CUPIRA</t>
  </si>
  <si>
    <t>PAGAMENTO PARA VIABILIZAR REPASSE DE RECURSOS FEM II/2014 CONFORME LEI Nº 15.335 DE 25/06/2014.REF. A 3ª PARCELA.AO MUNICI- PIO DE CUPIRA/PE.CONSTRUÇÃO DO MERCADO DE CARNE NO BAIRRO DE NOVO HORIZONTE.CONFORME CI Nº 236/15 SEAM</t>
  </si>
  <si>
    <t>2015OB000584</t>
  </si>
  <si>
    <t>2015PD000712</t>
  </si>
  <si>
    <t>PAGAMENTO PARA VIABILIZAR REPASSE DE RECURSOS FEM II/2014 CONFORME LEI Nº 15.335 DE 25/06/2014.REF. A 3ª PARCELA.AO MUNICI- PIO DE CUPIRA/PE.ADEQUAÇÃO DO MERCADO PÚBLICO MUNICIPAL PARA IMPLANTAÇÃO DO MERCADO DE PEIXE.ATRAVÉS DA CI Nº 236/15 SEAM</t>
  </si>
  <si>
    <t>2015OB000585</t>
  </si>
  <si>
    <t>2015PD000713</t>
  </si>
  <si>
    <t>2015NE000389</t>
  </si>
  <si>
    <t>PAGAMENTO PARA VIABILIZAR REPASSE DE RECURSOS FEM II/2014 CONFORME LEI Nº 15.335 DE 25/06/2014.REF. A 3ª PARCELA.AO MUNICI- PIO DE ALAGOINHA/PE.CONSTRUÇÃO DE PRAÇA PROF.JOSÉ PEREIRA DE MELO.ATRAVÉS DA CI Nº 248/15 SEAM</t>
  </si>
  <si>
    <t>2015OB000586</t>
  </si>
  <si>
    <t>2015PD000714</t>
  </si>
  <si>
    <t>2015NE000349</t>
  </si>
  <si>
    <t xml:space="preserve"> PREFEITURA MUNICIPAL DE CUMARU</t>
  </si>
  <si>
    <t>PAGAMENTO PARA VIABILIZAR REPASSE DE RECURSOS FEM II/2014 CONFORME LEI Nº 15.335 DE 25/06/2014.REF. A 3ª PARCELA.AO MUNICI- PIO DE CUMARU/PE.PAVIMENTAÇÃO EM PARALELEPIPEDO.ATRAVÉS DA CI Nº 248/15 SEAM</t>
  </si>
  <si>
    <t>2015OB000587</t>
  </si>
  <si>
    <t>2015PD000715</t>
  </si>
  <si>
    <t>2015NE000370</t>
  </si>
  <si>
    <t xml:space="preserve"> PREFEITURA MUNICIPAL DE JATAUBA</t>
  </si>
  <si>
    <t>PAGAMENTO PARA VIABILIZAR REPASSE DE RECURSOS FEM II/2014 CONFORME LEI Nº 15.335 DE 25/06/2014.REF. A 3ª PARCELA.AO MUNICI- PIO DE JATAÚBA/PE.PAVIMENTAÇÃO DE VIAS URBANAS EM PARALELE- PIPEDO NAS DIV.RUAS JOSÉ BATISTA PASSOS,TRECHO JOSÉ CUPERTINO DE MELO.ATRAVÉS DA CI Nº 248/15 SEAM</t>
  </si>
  <si>
    <t>2015OB000588</t>
  </si>
  <si>
    <t>2015PD000716</t>
  </si>
  <si>
    <t>2015NE000372</t>
  </si>
  <si>
    <t>PAGAMENTO PARA VIABILIZAR REPASSE DE RECURSOS FEM II/2014 CONFORME LEI Nº 15.335 DE 25/06/2014.REF. A 3ª PARCELA.AO MUNICI- PIO DE PANELAS/PE.PAVIMENTAÇÃO DE VIAS URBANAS NO DISTRITO DE CRUZES.ATRAVES DA CI Nº 264/15 SEAM</t>
  </si>
  <si>
    <t>2015OB000589</t>
  </si>
  <si>
    <t>2015PD000717</t>
  </si>
  <si>
    <t>2015NE000362</t>
  </si>
  <si>
    <t>PAGAMENTO PARA VIABILIZAR REPASSE DE RECURSOS FEM II/2014 CONFORME LEI Nº 15.335 DE 25/06/2014.REF. A 3ª PARCELA.AO MUNICI- PIO DE PANELAS/PE REQUALIFICAÇÃO DA PRAÇA MANOEL BORBA (EDUARDO CAMPOS).ATRAVÉS DA CI Nº 264/15 SEAM</t>
  </si>
  <si>
    <t>2015OB000590</t>
  </si>
  <si>
    <t>2015PD000718</t>
  </si>
  <si>
    <t>2015NE000401</t>
  </si>
  <si>
    <t>PAGAMENTO PARA VIABILIZAR REPASSE DE RECURSOS FEM II/2014 CONFORME LEI Nº 15.335 DE 25/06/2014.REF. A 3ª PARCELA.AO MUNICI- PIO DE BONITO /PE.PAVIMENTAÇÃO DAS RUAS SEDE II..ATRAVES DA CI Nº 270/15 SEAM</t>
  </si>
  <si>
    <t>2015OB000591</t>
  </si>
  <si>
    <t>2015PD000719</t>
  </si>
  <si>
    <t>PAGAMENTO PARA VIABILIZAR REPASSE DE RECURSOS FEM II/2014 CONFORME LEI Nº 15.335 DE 25/06/2014.REF. A 3ª PARCELA.AO MUNICI- PIO DE BONITO/PE.PAVIMENTAÇÃ DE DIVERSAS RUAS (DISTRITO). ATRAVÉS DA CI Nº 270/SEAM.</t>
  </si>
  <si>
    <t>2015OB000592</t>
  </si>
  <si>
    <t>2015PD000720</t>
  </si>
  <si>
    <t>2015NE000404</t>
  </si>
  <si>
    <t>PAGAMENTO PARA VIABILIZAR REPASSE DE RECURSOS FEM II/2014 CONFORME LEI Nº 15.335 DE 25/06/2014.REF. A 3ª PARCELA.AO MUNICI- PIO DE MOREILÂNDIA/PE. REVITALIZAÇÃO DO ESTÁDIO DE FUTEBOL.ATRAVÉS DA CI Nº 270/2015 SEAM</t>
  </si>
  <si>
    <t>2015OB000593</t>
  </si>
  <si>
    <t>2015PD000721</t>
  </si>
  <si>
    <t>2015NE000418</t>
  </si>
  <si>
    <t>PAGAMENTO PARA VIABILIZAR REPASSE DE RECURSOS FEM II/2014 CONFORME LEI Nº 15.335 DE 25/06/2014.REF. A 3ª PARCELA.AO MUNICI- PIO DE PARNAMIRIM/PE.REVITALIZAÇÃO DAS PRAÇAS DA BOMBA E CEMITÉRIO.ATRAVÉS DA CI Nº 270/15 SEAM</t>
  </si>
  <si>
    <t>2015OB000594</t>
  </si>
  <si>
    <t>2015PD000722</t>
  </si>
  <si>
    <t>2015NE000420</t>
  </si>
  <si>
    <t>PAGAMENTO PARA VIABILIZAR REPASSE DE RECURSOS FEM II/2014 CONFORME LEI Nº 15.335 DE 25/06/2014.REF. A 3ª PARCELA.AO MUNICI- PIO DE SALGADINHO/PE.PAVIMENTAÇÃ EM PARALEPIPEDOS GRANITICOS E SINALIZAÇÃO DAS RUAS PROJETADAS A,B,C,D,E,F,G,H,I,J,L E M NO BAIRRO FREI GALVÃO.ATRAVÉS DA CI Nº 281/15 SEAM</t>
  </si>
  <si>
    <t>2015OB000595</t>
  </si>
  <si>
    <t>2015PD000723</t>
  </si>
  <si>
    <t>2015NE000408</t>
  </si>
  <si>
    <t xml:space="preserve"> PREFEITURA MUNICIPAL DE TRIUNFO</t>
  </si>
  <si>
    <t>PAGAMENTO PARA VIABILIZAR REPASSE DE RECURSOS FEM II/2014 CONFORME LEI Nº 15.335 DE 25/06/2014.REF. A 3ª PARCELA.AO MUNICI- PIO DE TRIUNFO/PE.PAVIMENTAÇÃO EM PARALELEPIPEDO GRANITICO NA RUA SEBASTIÃO MARTINS E RUA PROJETADA A</t>
  </si>
  <si>
    <t>2015OB000599</t>
  </si>
  <si>
    <t>2015PD000727</t>
  </si>
  <si>
    <t>2015NE000366</t>
  </si>
  <si>
    <t>PAGAMENTO PARA VIABILIZAR REPASSE DE RECURSOS FEM II/2014 REF. A 4ª PARCELA CONFORME LEI Nº 15.335 DE 25/06/2014 AO MUNICIPIO DE XEXÉU/PE.REFORMA DAS PRAÇAS DA RUA DA ALEGRIA LOCALIZADA NA SEDE DO MUNICIPIO E PRAÇA JOÃO VICENTE DE QUEIROZ NO DISTRITO DE CAMPOS FRIOS. ATRAVÉS CI Nº 236/15 SEAM</t>
  </si>
  <si>
    <t>2015OB000600</t>
  </si>
  <si>
    <t>2015PD000728</t>
  </si>
  <si>
    <t>PAGAMENTO PARA VIABILIZAR REPASSE DE RECURSOS FEM II/2014 REF. A 4ª PARCELACONFORME LEI Nº 15.335 DE 25/06/2014 AO MUNICIPIO DE XEXÉU/PE.PAVIMENTAÇÃO DAS RUAS BELA AURORA,NO BAIRRO ALICE GONÇALVES.RUA DO CEMITÉRIO,BAIRRO 07 DE SETEMBRO NA SEDE DO MUNICIPIO.ATRAVES DA CI Nº 236/15 SEAM</t>
  </si>
  <si>
    <t>2015OB000601</t>
  </si>
  <si>
    <t>2015PD000729</t>
  </si>
  <si>
    <t>PAGAMENTO PARA VIABILIZAR REPASSE DE RECURSOS FEM II/2014 REF. A 4ª PARCELA CONFORME LEI Nº 15.335 DE 25/06/2014 AO MUNICIPIO DE XEXÉU/PE.EXECUÇÃO DE FACHADAS DA PREFEITURA.ATRAVES DA CI Nº 236/2015 SEAM</t>
  </si>
  <si>
    <t>2015OB000602</t>
  </si>
  <si>
    <t>2015PD000730</t>
  </si>
  <si>
    <t>2015NE000409</t>
  </si>
  <si>
    <t>PAGAMENTO PARA VIABILIZAR REPASSE DE RECURSOS FEM II/2014 REF. A 4ª PARCELA AO MUNICIPIO DE VENTUROSA/PE. PAVIMENTAÇÃO EM PARALELEPIPEDO GRANITICOS NO MUNICIPIO.ATRAVES DA CI Nº 281/15 SEAM</t>
  </si>
  <si>
    <t>2015OB000603</t>
  </si>
  <si>
    <t>2015PD000731</t>
  </si>
  <si>
    <t>2015NE000373</t>
  </si>
  <si>
    <t>PAGAMENTO PARA VIABILIZAR REPASSE DE RECURSOS FEM II/2014 REF. A 4ª PARCELA AO MUNICIPIO DE CHÃ GRANDE/PE. EXECUÇÃO DE ESCADARIAS NO CENTRO DO MUNICIPIO.ATRAVES DA CI Nº 270/15 SEAM</t>
  </si>
  <si>
    <t>2015OB000604</t>
  </si>
  <si>
    <t>2015PD000732</t>
  </si>
  <si>
    <t>PAGAMENTO PARA VIABILIZAR REPASSE DE RECURSOS FEM II/2014 REF. A 4ª PARCELA AO MUNICIPIO DE CHÃ GRANDE/PE. CONSTRUÇÃO DE MUROS DE CONTENÇÃO DE ENCOSTAS.ATRAVES DA CI Nº 264/15 SEAM</t>
  </si>
  <si>
    <t>2015OB000605</t>
  </si>
  <si>
    <t>2015PD000734</t>
  </si>
  <si>
    <t>PAGAMENTO PARA VIABILIZAR REPASSE DE RECURSOS FEM II/2014 REF. A 4ª PARCELA AO MUNICIPIO DE PANELAS/PE. PAVIMENTAÇÃO DE VIAS URBANAS NO DISTRITO DO MUNICIPIO.CONFORME CI Nº 15.335 DE 25/06/2014.ATRAVES DA CI Nº 264/15 SEAM</t>
  </si>
  <si>
    <t>2015OB000606</t>
  </si>
  <si>
    <t>2015PD000733</t>
  </si>
  <si>
    <t>PAGAMENTO PARA VIABILIZAR REPASSE DE RECURSOS FEM II/2014 REF. A 4ª PARCELA AO MUNICIPIO DE CHÃ GRANDE/PE. PAVIMENTAÇÃO DE DIVERSAS RUAS..CONFORME CI Nº 15.335 DE 25/06/2014.ATRAVES DA CI Nº 264/15 SEAM</t>
  </si>
  <si>
    <t>2015OB000607</t>
  </si>
  <si>
    <t>2015PD000735</t>
  </si>
  <si>
    <t>2015NE000367</t>
  </si>
  <si>
    <t>PAGAMENTO PARA VIABILIZAR REPASSE DE RECURSOS FEM II/2014 REF. A 4ª PARCELA AO MUNICIPIO DE BREJINHO/PE. PAVIMENTAÇÃO DE VIAS PÚBLICAS.ATRAVES DA CI Nº 248/15 SEAM CONFORME LEI Nº 15;335 DE 25/06/2014.</t>
  </si>
  <si>
    <t>2015OB000608</t>
  </si>
  <si>
    <t>2015PD000736</t>
  </si>
  <si>
    <t>2015NE000369</t>
  </si>
  <si>
    <t xml:space="preserve"> PREFEITURA MUNICIPAL DE ITAPETIM</t>
  </si>
  <si>
    <t>PAGAMENTO PARA VIABILIZAR REPASSE DE RECURSOS FEM II/2014 REF. A 4ª PARCELA AO MUNICIPIO DE ITAPETIM/PE. CONFORME LEI Nº 15;335 DE 25/06/2014.CONSTRUÇÃO DE CALÇAMENTO EM DIVERSAS RUAS.ATRAVES DA CI Nº 248/15 SEAM</t>
  </si>
  <si>
    <t>2015OB000609</t>
  </si>
  <si>
    <t>2015PD000737</t>
  </si>
  <si>
    <t>2015NE000354</t>
  </si>
  <si>
    <t>PAGAMENTO PARA VIABILIZAR REPASSE DE RECURSOS FEM II/2014 REF. A 4ª PARCELA AO MUNICIPIO DE JATAÚBA/PE. CONFORME LEI Nº 15;335 DE 25/06/2014.PAVIMENTAÇÃO DE VIAS URBANAS EM PARALELEPIPEDOS NAS RUAS JOSÉ BATISTA PASSOS,TRECHO RUA JOSE CUPERTINO DE MELO E DIV.RUAS.CONFORME CI N° 248/15 SEAM</t>
  </si>
  <si>
    <t>2015OB000610</t>
  </si>
  <si>
    <t>2015PD000738</t>
  </si>
  <si>
    <t>PAGAMENTO PARA VIABILIZAR REPASSE DE RECURSOS FEM II/2014 REF. A 4ª PARCELA AO MUNICIPIO DE PANELAS/PE. CONFORME LEI Nº 15;335 DE 25/06/2014.PAVIMENTAÇÃO DE VIAS URBANAS NA SEDE,DISTRITO E POVOADO DO MUNICIPIO.ATRAVES DA CI Nº 264/15 SEAM</t>
  </si>
  <si>
    <t>2015OB000611</t>
  </si>
  <si>
    <t>2015PD000739</t>
  </si>
  <si>
    <t>2015NE000269</t>
  </si>
  <si>
    <t>104-3548-600010007</t>
  </si>
  <si>
    <t>PAGAMENTO PARA VIABIULIZAR REPASSE DE RECURSOS FEM II/2014 REF. A 2ª PARCELA CONFORME LEI Nº 15.335 DE 25/06/2014 AO MUNICI- PIO DE SANTA MARIA DA BOA VISTA/PE.PAVIMENTAÇÃO ASFALTICA NA SEDE DO MUNICIPIO.</t>
  </si>
  <si>
    <t>2015OB000612</t>
  </si>
  <si>
    <t>2015PD000740</t>
  </si>
  <si>
    <t>2015NE000341</t>
  </si>
  <si>
    <t>PAGAMENTO PARA VIABILIZAR REPASSE DE RECURSOS FEM II /2014 REF. A3ª PARCELA CONFORME LEI Nº 15.335 DE 25/06/2014.AO MUNICIPIO DE SÃO JOAQUIM DO MONTE/PE.REFORMA DA PRAÇA CORONEL JOAQUIM LIMA.CONFORME CI Nº 236/15 SEAM</t>
  </si>
  <si>
    <t>2015OB000613</t>
  </si>
  <si>
    <t>2015PD000741</t>
  </si>
  <si>
    <t>2015NE000347</t>
  </si>
  <si>
    <t>PAGAMENTO PARA VIABILIZAR REPASSE DE RECURSOS FEM II /2014 REF. A3ª PARCELA CONFORME LEI Nº 15.335 DE 25/06/2014.AO MUNICIPIO DE BARREIROS/PE. CAPEAMENTO ASFALTICO DAS RUAS DO MUNICIPIO (11 RUAS).</t>
  </si>
  <si>
    <t>2015OB000615</t>
  </si>
  <si>
    <t>2015PD000743</t>
  </si>
  <si>
    <t>2015NE000407</t>
  </si>
  <si>
    <t>PAGAMENTO PARA VIABILIZAR REPASSE DE RECURSOS/FEM II-2014,AO MUNICIPIO DE SURUBIM/PE.CONFORME LEI Nº 15.335 DE 25/06/2014.REF.A 3ª PARCELA. CONSTRUÇÃO DE UMA PRAÇA PÚBLICA PRAÇA MARCELINO CHAMPAGNAT.</t>
  </si>
  <si>
    <t>2015OB000617</t>
  </si>
  <si>
    <t>2015PD000745</t>
  </si>
  <si>
    <t>2015NE000350</t>
  </si>
  <si>
    <t>PAGAMENTO PARA VIABILIZAR REPASSE DE RECURSOS/FEM II-2014,AO MUNICIPIO DE INGAZEIRA/PE.CONFORME LEI Nº 15.335 DE 25/06/2014.REF.A 4ª PARCELA. RECONSTRUÇÃO DE POSTO DE SAÚDE DA FAMÍLIA NO ASSENTAMENTO DO SÍTIO JORGE.</t>
  </si>
  <si>
    <t>CONTA</t>
  </si>
  <si>
    <t>VERIFICAÇÃO</t>
  </si>
  <si>
    <t>FEM</t>
  </si>
  <si>
    <t>NOME DO MUNICÍPIO</t>
  </si>
  <si>
    <t>FPM 2014</t>
  </si>
  <si>
    <t>ESTIMATIVA FEM 2015</t>
  </si>
  <si>
    <t>TETO FEM FPM</t>
  </si>
  <si>
    <t>TETO FEM NORMAL EMENDAS</t>
  </si>
  <si>
    <t>TETO FEM MULHER EMENDAS</t>
  </si>
  <si>
    <t>TETO FEM GERAL</t>
  </si>
  <si>
    <t>FEM MULHER (mínimo)</t>
  </si>
  <si>
    <t>FEM NORMAL (máximo)</t>
  </si>
  <si>
    <t>Exu</t>
  </si>
  <si>
    <t>São Vicente Ferrer</t>
  </si>
  <si>
    <t xml:space="preserve"> SOMA % CONCLUSÃO
(MUNICÍPIO)</t>
  </si>
  <si>
    <t>Nº PTM
(MUNICÍPIO)</t>
  </si>
  <si>
    <t>% CONCLUSÃO
(MUNICÍPIO)</t>
  </si>
  <si>
    <t>DATA PREVISÃO INAUGURAÇÃO / INAUGURAÇÃO</t>
  </si>
  <si>
    <t>LISTA STATUS OBRA</t>
  </si>
  <si>
    <t>EM ANDAMENTO</t>
  </si>
  <si>
    <t>PARALISADA</t>
  </si>
  <si>
    <t>CONCLUÍDA</t>
  </si>
  <si>
    <t>STATUS PTM 1</t>
  </si>
  <si>
    <t>STATUS OBRA 1</t>
  </si>
  <si>
    <t>STATUS PTM 2</t>
  </si>
  <si>
    <t>STATUS OBRA 2</t>
  </si>
  <si>
    <t>STATUS PTM 3</t>
  </si>
  <si>
    <t>STATUS OBRA 3</t>
  </si>
  <si>
    <t>STATUS PTM 4</t>
  </si>
  <si>
    <t>STATUS OBRA 4</t>
  </si>
  <si>
    <t>EVENTO 5</t>
  </si>
  <si>
    <t>STATUS PTM 5</t>
  </si>
  <si>
    <t>STATUS OBRA 5</t>
  </si>
  <si>
    <t>STATUS PTM</t>
  </si>
  <si>
    <t>STATUS OBRA</t>
  </si>
  <si>
    <t>PARCELA PAGA</t>
  </si>
  <si>
    <t>CONTATO</t>
  </si>
  <si>
    <t>POPULAÇÃO BENEFICIADA</t>
  </si>
  <si>
    <t>NÃO INICIADA</t>
  </si>
  <si>
    <t>CANCELADA</t>
  </si>
  <si>
    <t>Planilha iniciada em 15/02/2016. Status da planilha original.</t>
  </si>
  <si>
    <t>AGUARDANDO CEAM (INICIAL)</t>
  </si>
  <si>
    <t>AGUARDANDO CEAM (REP)</t>
  </si>
  <si>
    <t>SDSCJ</t>
  </si>
  <si>
    <t>REDE DE ABASTECIMENTO DE ÁGUA 1[ ETAPA</t>
  </si>
  <si>
    <t>104-3548-006-10014-2</t>
  </si>
  <si>
    <t>Valor pago originariamente aos 2 PTM cancelados</t>
  </si>
  <si>
    <t>2016OB000053</t>
  </si>
  <si>
    <t>2016NE000031</t>
  </si>
  <si>
    <t>Pagamento para viabilizar repasse de recursos FEM I /2013,ref.a 2ª parcela.conforme lei nº 14.921 de 11/03/2013,ao Municipio de ABREU E LIMA/ PE. Pavimentação de ruas em paralelepípedos no município de Abreu e Lima.</t>
  </si>
  <si>
    <t>2016OB000054</t>
  </si>
  <si>
    <t>Pagamento para viabilizar repasse de recursos FEM I /2013,ref.a 2ª parcela.conforme lei nº 14.921 de 11/03/2013,ao Municipio de ABREU E LIMA/ PE. Reforma de praças no município.</t>
  </si>
  <si>
    <t>2016OB000055</t>
  </si>
  <si>
    <t>Pagamento para viabilizar repasse de recursos FEM I /2013,ref.a 2ª parcela.conforme lei nº 14.921 de 11/03/2013,ao Municipio de ABREU E LIMA/ PE. Reforma de postos de saúde em Abreu e Lima</t>
  </si>
  <si>
    <t>2016OB000013</t>
  </si>
  <si>
    <t>2016NE000002</t>
  </si>
  <si>
    <t>PAGAMENTO PARA VIABILIZAR REPASSE DE RECURSOS FEM II/2014, PARA O MUNICIPIO DE AGUA PRETA-PE, PLANO: CONSTRUÇÃO DE UMA PRAÇA DE ALIMENTAÇÃO, 2º PARCELA, CONFORME LEI Nº 15.335 DE 25/06/2014, CONFORME CI Nº 001/2016 SGTG/FEM, CI Nº 022/2016-SEAM.</t>
  </si>
  <si>
    <t>2016OB000014</t>
  </si>
  <si>
    <t>PAGAMENTO PARA VIABILIZAR REPASSE DE RECURSOS FEM II/2014, PARA O MUNICIPIO DE AGUA PRETA-PE, PLANO: RECUPERAÇÃO DE PAVIMENTAÇÃO EM PARALELEPÍPEDO E DE DRENAGEM EM DIVERSAS RUAS, 2º PARCELA, CONFORME LEI Nº 15.335 DE 25/06/2014, CONFORME CI Nº 001/2016 SGTG/FEM, CI Nº 022/2016-SEAM.</t>
  </si>
  <si>
    <t>2016OB000015</t>
  </si>
  <si>
    <t>PAGAMENTO P/VIABILIZAR REPASSE DE RECURSOS FEM II/2014, PARA O MUNICIPIO DE AGUA PRETA-PE, PLANO: SISTEMA DE ILUMINAÇÃO PÚBLICA EM TRAVESSIA URBANA, 2º PARCELA, CONFORME LEI Nº 15.335 DE 25/06/2014, CONFORME CI Nº 001/2016 SGTG/FEM, CI Nº 022/2016-SEAM</t>
  </si>
  <si>
    <t>2015PD000567 e 2015OB000455</t>
  </si>
  <si>
    <t>2015OB000046</t>
  </si>
  <si>
    <t>Liquidação ref. a 2ª parcela do FEM II, ref. Reforma do Estadio Municipal</t>
  </si>
  <si>
    <t>Liquidação ref. a 2ª parcela do FEM II, ref. Pavimentação e Drenagem em rua do Bairro Santa Ana no Municipio de Buenos Aires</t>
  </si>
  <si>
    <t>Liquidação ref. a 2ª parcela do FEM II, ref. a Pavimentação e Calçada em ruas do Bairro Santo Antônio e Boa Fé em Mun. Buenos Aires</t>
  </si>
  <si>
    <t>2016OB000043</t>
  </si>
  <si>
    <t>2016NE000014</t>
  </si>
  <si>
    <t>Pagamento para viabilizar repasse de recursos FEM II /2014,ref.a 3ª parcela.conforme lei nº 15.335 de 25/06/2014,ao Municipio de CABROBÓ/PE. Reforma da praça da Av.João Pires da Silva.</t>
  </si>
  <si>
    <t>2016OB000023</t>
  </si>
  <si>
    <t>2016NE000006</t>
  </si>
  <si>
    <t>PAGAMENTO PARA VIABILIZAR REPASSE DE RECURSOS FEM II/2014, PARA O MUNICIPIO DE CAMUTANGA-PE, PLANO: PAVIMENTAÇÃO EM PARALELEPIPEDOS GRANITICOS EM DIVERSAS RUAS, 2º PARCELA, CONFORME LEI Nº 15.335 DE 25/06/2014, CONFORME CI Nº 002/2016 SGTG/FEM, CI Nº 009/2016-SEAM.</t>
  </si>
  <si>
    <t>2016OB000021</t>
  </si>
  <si>
    <t>2016NE000005</t>
  </si>
  <si>
    <t>PAGAMENTO PARA VIABILIZAR REPASSE DE RECURSOS FEM II/2014, PARA O MUNICIPIO DE CASINHA-PE, PLANO: PAVIMENTAÇÃO EM PARALELEPÍPEDOS E SINALIZAÇÃO EM DIVERSAS RUAS (13 RUAS), 2º PARCELA, CONFORME LEI Nº 15.335 DE 25/06/2014, CONFORME CI Nº 002/2016 SGTG/FEM, CI Nº 291/2015-SEAM.</t>
  </si>
  <si>
    <t>2016OB000044</t>
  </si>
  <si>
    <t>2016NE000015</t>
  </si>
  <si>
    <t>Pagamento para viabilizar repasse de recursos FEM II /2014,ref.a 3ª parcela.conforme lei nº 15.335 de 25/06/2014,ao Municipio CUPIRA/PE. Construção de pavimentação em paralelepípedos graníticos.</t>
  </si>
  <si>
    <t>2016OB000045</t>
  </si>
  <si>
    <t>2016NE000016</t>
  </si>
  <si>
    <t>Pagamento para viabilizar repasse de recursos FEM II /2014,ref.a 3ª parcela.conforme lei nº 15.335 de 25/06/2014,ao Municipio de FEIRA NOVA/PE. Implantação de pavimento em paralelepípedos em diversas ruas .</t>
  </si>
  <si>
    <t>2016OB000029</t>
  </si>
  <si>
    <t>2016NE000010</t>
  </si>
  <si>
    <t>PAGAMENTO PARA VIABILIZAR REPASSE DE RECURSOS FEM II/2014, PARA O MUNICIPIO DE GRANITO-PE, PLANO: REFORMA DA PRAÇA ADELSON COELHO, 2º PARCELA, CONFORME LEI Nº 15.335 DE 25/06/2014, CONFORME CI Nº 002/2016 SGTG/FEM, CI Nº 022/2016-SEAM.</t>
  </si>
  <si>
    <t>2016OB000030</t>
  </si>
  <si>
    <t>PAGAMENTO PARA VIABILIZAR REPASSE DE RECURSOS FEM II/2014, PARA O MUNICIPIO DE GRANITO-PE, PLANO: DRENAGEM SUPERFICIAL DE ÁGUA PLUVIAIS E PAVIMENTAÇÃO DE VIAS, 2º PARCELA, CONFORME LEI Nº 15.335 DE 25/06/2014, CONFORME CI Nº 002/2016 SGTG/FEM, CI Nº 022/2016-SEAM.</t>
  </si>
  <si>
    <t>2016OB000031</t>
  </si>
  <si>
    <t>PAGAMENTO PARA VIABILIZAR REPASSE DE RECURSOS FEM II/2014, PARA O MUNICIPIO DE GRANITO-PE, PLANO: PERFURAÇÃO DE POÇOS ARTESIANOS ( 07 UNIDADES), 2º PARCELA, CONFORME LEI Nº 15.335 DE 25/06/2014, CONFORME CI Nº 002/2016 SGTG/FEM, CI Nº 022/2016-SEAM.</t>
  </si>
  <si>
    <t>2016OB000032</t>
  </si>
  <si>
    <t>PAGAMENTO PARA VIABILIZAR REPASSE DE RECURSOS FEM II/2014, PARA O MUNICIPIO DE GRANITO-PE, PLANO: REFORMA DA SECRETARIA DE EDUCAÇÃO, 2º PARCELA, CONFORME LEI Nº 15.335 DE 25/06/2014, CONFORME CI Nº 002/2016 SGTG/FEM, CI Nº 022/2016-SEAM.</t>
  </si>
  <si>
    <t>2016OB000027</t>
  </si>
  <si>
    <t>2016NE000008</t>
  </si>
  <si>
    <t>PAGAMENTO PARA VIABILIZAR REPASSE DE RECURSOS FEM II/2014, PARA O MUNICIPIO DE GRAVATÁ-PE, PLANO: PAVIMENTAÇÃO DE DIVERSAS RUAS, 2º PARCELA, CONFORME LEI Nº 15.335 DE 25/06/2014, CONFORME CI Nº 002/2016 SGTG/FEM, CI Nº 009/2016-SEAM.</t>
  </si>
  <si>
    <t>2016OB000028</t>
  </si>
  <si>
    <t>2016NE000009</t>
  </si>
  <si>
    <t>PAGAMENTO PARA VIABILIZAR REPASSE DE RECURSOS FEM II/2014, PARA O MUNICIPIO DE ITAQUITINGA-PE, PLANO: REFORMA DO MERCADO PÚBLICO MUNICIPAL, 2º PARCELA, CONFORME LEI Nº 15.335 DE 25/06/2014, CONFORME CI Nº 002/2016 SGTG/FEM, CI Nº 022/2016-SEAM.</t>
  </si>
  <si>
    <t>2016OB000051</t>
  </si>
  <si>
    <t>2016NE000022</t>
  </si>
  <si>
    <t>Pagamento para viabilizar repasse de recursos FEM II /2014,ref.a 3ª parcela.conforme lei nº 15.335 de 25/06/2014,ao Municipio de LAGOA GRANDE/PE. Pavimentação em paralelepípedos graníticos da rua Olímpio Angelim no Bairro Estátua.</t>
  </si>
  <si>
    <t>2016OB000037</t>
  </si>
  <si>
    <t>2016NE000029</t>
  </si>
  <si>
    <t>Pagamento para viabilizar repasse de recursos FEM II/2014,ref.a 4ª parcela.conforme lei nº 15.335 de 25/06/2014.ao Municipio de LAGOA GRANDE/PE.Pavimentação de ruas em paralelepípedo Graníticos da Rua Olímpio Angelim no Bairro Estátua</t>
  </si>
  <si>
    <t>2016OB000047</t>
  </si>
  <si>
    <t>2016NE000018</t>
  </si>
  <si>
    <t>Pagamento para viabilizar repasse de recursos FEM II /2014,ref.a 3ª parcela.conforme lei nº 15.335 de 25/06/2014,ao Municipio PARNAMIRIM/PE Pav.em paralelepípedo graníticos nas ruas 01 e 02 no bairro SIMPATIA I</t>
  </si>
  <si>
    <t>2016OB000016</t>
  </si>
  <si>
    <t>2016NE000003</t>
  </si>
  <si>
    <t>PAGAMENTO PARA VIABILIZAR REPASSE DE RECURSOS FEM II/2014, PARA O MUNICIPIO DE RIO FORMOSO-PE, PLANO: PROJETO DE REQUALIFICAÇÃO DA PRAÇA AGAMENOM MAGALHAES, 2º PARCELA, CONFORME LEI Nº 15.335 DE 25/06/2014, CONFORME CI Nº 001/2016 SGTG/FEM, CI Nº 022/2016-SEAM.</t>
  </si>
  <si>
    <t>2016OB000017</t>
  </si>
  <si>
    <t>PAGAMENTO PARA VIABILIZAR REPASSE DE RECURSOS FEM II/2014, PARA O MUNICIPIO DE RIO FORMOSO-PE, PLANO: PROJETO DE DRENAGEM EM RU PROJETADA NO BAIRRO ABÍLIO ARRUDA, 2º PARCELA, CONFORME LEI Nº 15.335 DE 25/06/2014, CONFORME CI Nº 001/2016 SGTG/FEM, CI Nº 022/2016-SEAM.</t>
  </si>
  <si>
    <t>2016OB000018</t>
  </si>
  <si>
    <t>PAGAMENTO PARA VIABILIZAR REPASSE DE RECURSOS FEM II/2014, PARA O MUNICIPIO DE RIO FORMOSO-PE, PLANO: PROJETO DE CALÇAMENTO DA RUA DE ACESSO A PRAIA DA PEDRA, 2º PARCELA, CONFORME LEI Nº 15.335 DE 25/06/2014, CONFORME CI Nº 001/2016 SGTG/FEM, CI Nº 022/2016-SEAM.</t>
  </si>
  <si>
    <t>2016OB000019</t>
  </si>
  <si>
    <t>PAGAMENTO PARA VIABILIZAR REPASSE DE RECURSOS FEM II/2014, PARA O MUNICIPIO DE RIO FORMOSO-PE, PLANO: PROJETO DE CALÇAMENTO DE RUA PROJETADA NO BAIRRO SANTA EDWIRGENS, 2º PARCELA, CONFORME LEI Nº 15.335 DE 25/06/2014, CONFORME CI Nº 001/2016 SGTG/FEM, CI Nº 022/2016-SEAM.</t>
  </si>
  <si>
    <t>2016OB000020</t>
  </si>
  <si>
    <t>PAGAMENTO PARA VIABILIZAR REPASSE DE RECURSOS FEM II/2014, PARA O MUNICIPIO DE RIO FORMOSO-PE, PLANO: PROJETO DE CALÇAMENTO DE RUA DA REFINARIA NO DISTRITO DE CUCAÚ, 2º PARCELA, CONFORME LEI Nº 15.335 DE 25/06/2014, CONFORME CI Nº 001/2016 SGTG/FEM, CI Nº 022/2016-SEAM.</t>
  </si>
  <si>
    <t>2016OB000042</t>
  </si>
  <si>
    <t>2016NE000013</t>
  </si>
  <si>
    <t>Pagamento para viabilizar repasse de recursos FEM II /2014,ref.a 3ª parcela.conforme lei nº 15.335 de 25/06/2014,ao Municipio de SANTA CRUZ DA BAIXA VERDE/PE.Construção de quadra poliesportiva coberta com vestiário e palco.</t>
  </si>
  <si>
    <t>2016OB000060</t>
  </si>
  <si>
    <t>2016NE000023</t>
  </si>
  <si>
    <t>Pagamento para viabilizar repasse de recursos-FEM II/2014 Ao Municipio de SANTA MARIA DA BOA VISTA/PE.Ref. a 3ª parcela .conforme Lei nº 15.335 de 25/06/2014,Recuperação de estradas vicinais.</t>
  </si>
  <si>
    <t>2016OB000040</t>
  </si>
  <si>
    <t>2016NE000011</t>
  </si>
  <si>
    <t>Pagamento para viabilizar repasse de recursos FEM II /2014,ref.a 3ª parcela.conforme lei nº 15.335 de 25/06/2014,ao Municipio de SÃO JOSÉ DO BELMONTE/PE.construção de unidade mista em São José do Belmonte.</t>
  </si>
  <si>
    <t>2016OB000056</t>
  </si>
  <si>
    <t>2016NE000019</t>
  </si>
  <si>
    <t>Pagamento para viabilizar repasse de recursos FEM II/2014,ref. a 3ª parcela conforme lei nº 15.335 de 25/06/2014.ao Municipio de SÃO JOSÉ DO EGITO/PE.Pavimentação de vias públicas.</t>
  </si>
  <si>
    <t>2016OB000024</t>
  </si>
  <si>
    <t>2016NE000007</t>
  </si>
  <si>
    <t>PAGAMENTO PARA VIABILIZAR REPASSE DE RECURSOS FEM II/2014, PARA O MUNICIPIO DE SERRA TALHADA-PE, PLANO: PAVIMENTAÇÃO ASFALTICA E EM PEDRA GRANITICA, 2º PARCELA, CONFORME LEI Nº 15.335 DE 25/06/2014, CONFORME CI Nº 002/2016 SGTG/FEM, CI Nº 009/2016-SEAM.</t>
  </si>
  <si>
    <t>2016OB000025</t>
  </si>
  <si>
    <t>PAGAMENTO PARA VIABILIZAR REPASSE DE RECURSOS FEM II/2014, PARA O MUNICIPIO DE SERRA TALHADA-PE, PLANO: IMPLANTAÇÃO DO TERMINAL DE TRANSPORTE ALTERNATIVO, 2º PARCELA, CONFORME LEI Nº 15.335 DE 25/06/2014, CONFORME CI Nº 002/2016 SGTG/FEM, CI Nº 009/2016-SEAM.</t>
  </si>
  <si>
    <t>2016OB000026</t>
  </si>
  <si>
    <t>PAGAMENTO PARA VIABILIZAR REPASSE DE RECURSOS FEM II/2014, PARA O MUNICIPIO DE SERRA TALHADA-PE, PLANO: REFORMA DAS PRAÇAS E DOS CANTEIROS, 2º PARCELA, CONFORME LEI Nº 15.335 DE 25/06/2014, CONFORME CI Nº 002/2016 SGTG/FEM, CI Nº 009/2016-SEAM.</t>
  </si>
  <si>
    <t>2015OB000616</t>
  </si>
  <si>
    <t>PAGAMENTO PARA VIABILIZAR REPASSE DE RECURSOS/FEM II-2014,AO MUNICIPIO DE SURUBIM/PE.CONFORME LEI Nº 15.335 DE 25/06/2014.REF.A 4ª PARCELA. CONSTRUÇÃO DE UMA PRAÇA PÚBLICA PRAÇA MARCELINO CHAMPAGNAT</t>
  </si>
  <si>
    <t>2016OB000022</t>
  </si>
  <si>
    <t>2016NE000004</t>
  </si>
  <si>
    <t>PAGAMENTO PARA VIABILIZAR REPASSE DE RECURSOS FEM II/2014, PARA O MUNICIPIO DE TABAIMBÓ, PLANO: CONSTRUÇÃO DE CANAL DE DRENAGEM, 2º PARCELA, CONFORME LEI Nº 15.335 DE 25/06/2014, CONFORME CI Nº 002/2016 SGTG/FEM, CI Nº 009/2016-SEAM.</t>
  </si>
  <si>
    <t>2016OB000012</t>
  </si>
  <si>
    <t>2016NE000001</t>
  </si>
  <si>
    <t>PAGAMENTO PARA VIABILIZAR REPASSE DE RECURSOS FEM II/2014, PARA O MUNICIPIO DE TAMANDARE-PE, PLANO: CONSTRUÇÃO DO PREDIO DA PREFEITURA DO MUNICIPIO DE TAMANDARÉ _x001A_ PE, 3º PARCELA, CONFORME LEI Nº 15.335 DE 25/06/2014, CONFORME CI Nº 001/2016 SGTG/FEM, CI Nº 291/2015-SEAM.</t>
  </si>
  <si>
    <t>2016OB000046</t>
  </si>
  <si>
    <t>2016NE000017</t>
  </si>
  <si>
    <t>Pagto.p/ ao Municipio de TRINDADE/PE. ref.a 3ª parcela.melhoria de acessibi- lidade as comunidade em áreas de risco e vulnerabilidade social/const.de pav. const.de meio fio,rampas,placas de identificação de ruas e sinalização.</t>
  </si>
  <si>
    <t>2016OB000050</t>
  </si>
  <si>
    <t>2016NE000021</t>
  </si>
  <si>
    <t>Pagamento para viabilizar repasse de recursos FEM II /2014,ref.a 3ª parcela.conforme lei nº 15.335 de 25/06/2014,ao Municipio de TRIUNFO/PE Reforma do mercado público .</t>
  </si>
  <si>
    <t>2016NE000012</t>
  </si>
  <si>
    <t>21/07/2015 e 28/07/2015</t>
  </si>
  <si>
    <t>04/06/2015 e 28/07/2015</t>
  </si>
  <si>
    <t xml:space="preserve"> 24/07/2015</t>
  </si>
  <si>
    <t>28/09/2015 e 13/11/2015</t>
  </si>
  <si>
    <t>29/05/2015 e 03/06/2015(doctos complementar BM)</t>
  </si>
  <si>
    <t>21/10/2015 e 18/01/2016</t>
  </si>
  <si>
    <t>14/01/2015 e 26/03/2015</t>
  </si>
  <si>
    <t>OBS/ENC 2 (ESTAÇÃO DIGITAL)</t>
  </si>
  <si>
    <t>OBS/ENC 8</t>
  </si>
  <si>
    <t>DATA 8</t>
  </si>
  <si>
    <t>OBS/ENC 9</t>
  </si>
  <si>
    <t>DATA 9</t>
  </si>
  <si>
    <t>OBS/ENC 10</t>
  </si>
  <si>
    <t>DATA 10</t>
  </si>
  <si>
    <t>OBS/ENC 11</t>
  </si>
  <si>
    <t>DATA 11</t>
  </si>
  <si>
    <t>OBS/ENC 12</t>
  </si>
  <si>
    <t>DATA 12</t>
  </si>
  <si>
    <t>OBS/ENC 13</t>
  </si>
  <si>
    <t>DATA 13</t>
  </si>
  <si>
    <t>OBS/ENC 14</t>
  </si>
  <si>
    <t>DATA 14</t>
  </si>
  <si>
    <t>OBS/ENC 15</t>
  </si>
  <si>
    <t>DATA 15</t>
  </si>
  <si>
    <t>OBS/ENC 16</t>
  </si>
  <si>
    <t>DATA 16</t>
  </si>
  <si>
    <t>OBS/ENC 17</t>
  </si>
  <si>
    <t>DATA 17</t>
  </si>
  <si>
    <t>OBS/ENC 18</t>
  </si>
  <si>
    <t>DATA 18</t>
  </si>
  <si>
    <t>OBS/ENC 19</t>
  </si>
  <si>
    <t>DATA 19</t>
  </si>
  <si>
    <t>OBS/ENC 20</t>
  </si>
  <si>
    <t>DATA 20</t>
  </si>
  <si>
    <t>AJUSTE</t>
  </si>
  <si>
    <t>Refazendo pavimentação destruída pelas chuvas.  Próxima semana enviará sol. 3ª parcela. (Roberto 87-98878-1607)</t>
  </si>
  <si>
    <t>1. Introdução</t>
  </si>
  <si>
    <t>2. Acesso</t>
  </si>
  <si>
    <t>3. Estrutura</t>
  </si>
  <si>
    <t>4. Navegação</t>
  </si>
  <si>
    <t>5. Operacionalização</t>
  </si>
  <si>
    <t>6. Dúvidas frequentes</t>
  </si>
  <si>
    <t>Início</t>
  </si>
  <si>
    <t>a. O que é o arquivo? A planilha Controle FEM 2013 contém os dados de todos os planos de trabalho (PTMs) apresentados pelos municípios para obtenção de recursos do FEM. Para cada ano do FEM há uma planilha com igual estrutura.</t>
  </si>
  <si>
    <t>b. Para que serve o arquivo? Gerenciar o andamento dos PTMs e subsidiar relatórios.</t>
  </si>
  <si>
    <t>c. De onde veem os dados? Dos PTMs, dos ofícios, C.I.s e contatos presenciais, por e-mail e telefone entre município, SEPLAG e secretaria finalística.</t>
  </si>
  <si>
    <t>a. Quem utiliza o arquivo? Todos os integrantes da equipe FEM. Todos podem acessá-la simultaneamente.</t>
  </si>
  <si>
    <t>b. Existe algum comando restrito? Alguns comandos, por questão de organização, devem ficar restrito a 3 ou 4 pessoas pré-definida. São os seguintes comandos:</t>
  </si>
  <si>
    <t>Inserir novo PTM (significa acionar macro que insere uma linha em todas as abas da planilha). Ver detalhes em Operacionalização.</t>
  </si>
  <si>
    <t>Inserir novo bloco de colunas (significa acionar macro que insere um bloco de novas colunas nas abas EVENTOS, OBSERVAÇÕES, PAGAMENTOS, PRESTAÇÃO DE CONTAS, VISTORIA e CONCLUSÃO INFORMAL). Ver detalhes em Operacionalização. Além de acionar a macro, é preciso fazer ajustes em fórmulas.</t>
  </si>
  <si>
    <t>a. Cada linha da planilha contém os dados de um PTM apresentado pelos municípios. Ao invés de todos os dados estarem reunidos em apenas uma aba, eles foram divididos em várias abas de acordo com o tipo de informação. Em cada aba específica, as primeiras colunas identificam o plano (número de ordem, RD, município, plano) e as demais trazem o restante dos dados.</t>
  </si>
  <si>
    <t>b. No total, há XX abas com dados, cada uma com suas diversas colunas, como detalhado a seguir:</t>
  </si>
  <si>
    <t>Essa aba contém os principais dados do PTM</t>
  </si>
  <si>
    <t>Número que identifica o plano pela ordem de inserção na planilha. Quando um novo PTM for inserido, é preciso, antes, olhar qual o último número de ordem e nas linhas do novo plano, na coluna ORDEM, colocar o número imediatamente seguinte.</t>
  </si>
  <si>
    <t>Região de desenvolvimento</t>
  </si>
  <si>
    <t>Nome do PTM</t>
  </si>
  <si>
    <t>Descrição detalhada do projeto (exemplo: quais ruas, quais praças, quais equipamentos, etc)</t>
  </si>
  <si>
    <t>Normal, Mulher ou Emenda</t>
  </si>
  <si>
    <t>Data de término do PTM informada inicialmente</t>
  </si>
  <si>
    <t>Valor máximo do FEM para o município</t>
  </si>
  <si>
    <t>Valor total do plano</t>
  </si>
  <si>
    <t>Valor FEM</t>
  </si>
  <si>
    <t>Valor contrapartida município</t>
  </si>
  <si>
    <t>Busca o status do PTM na guia EVENTOS. As opções de preenchimento estão listadas na aba APOIO.</t>
  </si>
  <si>
    <t>STATUS DA OBRA</t>
  </si>
  <si>
    <t>Busca o status da obra na guia EVENTOS. As opções de preenchimento estão listadas na aba APOIO.</t>
  </si>
  <si>
    <t>Data em que a secretaria finalística aprovou o plano(ou CEAM)?</t>
  </si>
  <si>
    <t>Detalhar ressalva da secretaria, se houver</t>
  </si>
  <si>
    <t>Secretaria responsável (SIGLA)</t>
  </si>
  <si>
    <t>Número de aprovação do plano</t>
  </si>
  <si>
    <t>Padrão: código do banco-agência-conta</t>
  </si>
  <si>
    <t>Inserir a quantidade de objeto desse tipo no PTM</t>
  </si>
  <si>
    <t>Detalhamento do tipo de objeto</t>
  </si>
  <si>
    <t>Quantidade de habitantes beneficiados pela obra</t>
  </si>
  <si>
    <t>Essa aba contém os principais dados da planilha e é gerada automaticamente. Esse resumo servirá para elaboração dos relatórios mais comuns.</t>
  </si>
  <si>
    <t>Situação atual do plano. Não será preenchido na aba PRINCIPAL, mas em eventos.</t>
  </si>
  <si>
    <t>Retorna automaticamente a data do último pagamento feito registrado na aba PAGAMENTOS. Essa fórmula procura a data da última parcela paga, incluindo duas parcelas extras. Se na guia PAGAMENTOS for incluída novo bloco de parcela extra, a fórmula deve ser alterada: incluir dentro da função MÁXIMO a nova célula de data de pagamento de parcela extra.</t>
  </si>
  <si>
    <t>Indica qual foi a última parcela paga. essa fórmula procura qual a parcela que foi paga mais recentemente. Pra isso ela precisa procurar a data do último pagamento e depois identificar a parcela desse pagamento. Se na guia PAGAMENTOS for incluída novo bloco de parcela extra, a fórmula deve ser alterada: incluir dentro da função MÁXIMO a nova célula de data de pagamento de parcela extra.</t>
  </si>
  <si>
    <t>Retorna automaticamente o valor do último pagamento feito registrado na aba PAGAMENTOS.  essa fórmula procura qual o valor da parcela que foi paga mais recentemente. Pra isso ela precisa procurar a data do último pagamento e depois identificar o valor desse pagamento. Se na guia PAGAMENTOS for incluída novo bloco de parcela extra, a fórmula deve ser alterada: incluir dentro da função MÁXIMO a nova célula de data de pagamento de parcela extra.</t>
  </si>
  <si>
    <t>Retorna automaticamente a soma de todos os pagamentos já identificados com o PTM. Se incluir novo bloco de parcela extra, alterar a fórmula.</t>
  </si>
  <si>
    <t>Retorna automaticamente a soma do valor considerado real dos pagamentos já identificados com o PTM (valores após eventuais ajustes). Se incluir novo bloco de parcela extra, alterar a fórmula.</t>
  </si>
  <si>
    <t>Retorna automaticamente a divisão entre o valor válido e o recurso FEM</t>
  </si>
  <si>
    <t>Retorna automaticamente a diferença entre Valor Fem e valor válido</t>
  </si>
  <si>
    <t>Retorna automaticamente o número da parcela pendente</t>
  </si>
  <si>
    <t>Retorna automaticamente a situação do pagamento. Situações possíveis: 1ª, 2ª, 3ª, 4ª,NO FINANCEIRO,AGUARDANDO VISTORIA,AGUARDANDO LIBERAÇÃO,OK.</t>
  </si>
  <si>
    <t>Situação da obra. Não será preenchido na aba PRINCIPAL, mas em eventos. As opções de preenchimento estão listadas na aba APOIO.</t>
  </si>
  <si>
    <t>Retorna automaticamente a data a partir da qual o PTM está na situação da coluna anterior.</t>
  </si>
  <si>
    <t>MÁXIMO % INF</t>
  </si>
  <si>
    <t>Retorna automaticamente o percentual máximo de conclusão já informado. Se incluir novo bloco de parcela extra na aba VISTORIA, alterar a fórmula.</t>
  </si>
  <si>
    <t>Retorna automaticamente o percentual de conclusão atual. Se incluir novo bloco de parcela extra na aba VISTORIA, alterar a fórmula.</t>
  </si>
  <si>
    <t>Retorna automaticamente a data da solicitação da última vistoria. Se incluir novo bloco de parcela extra na aba VISTORIA, alterar a fórmula.</t>
  </si>
  <si>
    <t>Retorna automaticamente a data de resposta da vistoria. Se incluir novo bloco de parcela extra na aba VISTORIA, alterar a fórmula.</t>
  </si>
  <si>
    <t>Retorna automaticamente a data a partir da qual a vistoria está pendente, se for o caso. Se não tiver havido pedido de vistoria, retorna "SEM PEDIDO". Se o PTM tiver sido concluído, retorna "PTM CONCLUÍDO". Se incluir novo status de PTM em APOIO que se assemelhe a CONCLUÍDO, alterar fórmula. Se incluir novo bloco de parcela extra na aba VISTORIA, alterar a fórmula. Incluir dentro da função MÁXIMO nova célula de data.</t>
  </si>
  <si>
    <t>Retorna automaticamente o percentual de conclusão declarado informalmente, se tiver sido declarado. Se não, retorna "NÃO INFORMADO". Se incluir novo bloco de parcela extra na aba VISTORIA, alterar a fórmula. Incluir dentro da função MÁXIMO nova célula de data.</t>
  </si>
  <si>
    <t>Retorna automaticamente a data em que o percentualinformal de conclusão tiver sido declarado. Se não, retorna "NÃO INFORMADO".</t>
  </si>
  <si>
    <t>Retorna o nome do contato que deu a iformação do % de conclusão. Se incluir novo bloco de parcela extra na aba VISTORIA, alterar a fórmula. Incluir dentro da função MÁXIMO nova célula de data.</t>
  </si>
  <si>
    <t>Nessa aba devem ser registrados os eventos que possam modificar o status do PTM (exemplo: pedido de reprogramação, pedido d eprorrogação de prazo, etc)</t>
  </si>
  <si>
    <t>Descição do evento</t>
  </si>
  <si>
    <t>Data do evento</t>
  </si>
  <si>
    <t>STATUS 1</t>
  </si>
  <si>
    <t>STATUS 2</t>
  </si>
  <si>
    <t>STATUS 3</t>
  </si>
  <si>
    <t>STATUS 4</t>
  </si>
  <si>
    <t>Nessa aba devem ser registrados os pagamentos conforme dados da planilha enviada pelo financeiro.</t>
  </si>
  <si>
    <t>Caso ocorra algum ajuste, deve ser registrado nessa coluna.</t>
  </si>
  <si>
    <t>Datada solicitação de pagamento da 1ª parcela</t>
  </si>
  <si>
    <t>Data de envio da autorização de pagamento ao financeiro</t>
  </si>
  <si>
    <t>Valor de pagamento previsto</t>
  </si>
  <si>
    <t>Valor de pagamento realizado</t>
  </si>
  <si>
    <t>Data do pagamento da 1ª parcela</t>
  </si>
  <si>
    <t>Número da ordem bancária da 1ª parcela</t>
  </si>
  <si>
    <t>Número do emepenho bancária da 1ª parcela</t>
  </si>
  <si>
    <t>Texto do detalhamento do pagamento da 1ª parcela conforme planilha do financeiro</t>
  </si>
  <si>
    <t>Datada solicitação de pagamento da 2ª parcela</t>
  </si>
  <si>
    <t>Data do pagamento da 2ª parcela</t>
  </si>
  <si>
    <t>Número da ordem bancária da 2ª parcela</t>
  </si>
  <si>
    <t>Número do emepenho bancária da 2ª parcela</t>
  </si>
  <si>
    <t>Texto do detalhamento do pagamento da 2ª parcela conforme planilha do financeiro</t>
  </si>
  <si>
    <t>Datada solicitação de pagamento da 3ª parcela</t>
  </si>
  <si>
    <t>Data do pagamento da 3ª parcela</t>
  </si>
  <si>
    <t>Número da ordem bancária da 3ª parcela</t>
  </si>
  <si>
    <t>Número do emepenho bancária da 3ª parcela</t>
  </si>
  <si>
    <t>Texto do detalhamento do pagamento da 3ª parcela conforme planilha do financeiro</t>
  </si>
  <si>
    <t>Datada solicitação de pagamento da 4ª parcela</t>
  </si>
  <si>
    <t>Data do pagamento da 4ª parcela</t>
  </si>
  <si>
    <t>Número da ordem bancária da 4ª parcela</t>
  </si>
  <si>
    <t>Número do emepenho bancária da 4ª parcela</t>
  </si>
  <si>
    <t>Texto do detalhamento do pagamento da 4ª parcela conforme planilha do financeiro</t>
  </si>
  <si>
    <t>Selecionar uma das opções para identificar parcela extra: 1ª, 2ª, 3ª ou 4ª.</t>
  </si>
  <si>
    <t>Valor previsto para a parcela extra</t>
  </si>
  <si>
    <t>Valor realizado da parcela extra</t>
  </si>
  <si>
    <t>Número da ordem bancária da parcela extra</t>
  </si>
  <si>
    <t>Número do empenho da parcela extra</t>
  </si>
  <si>
    <t>Texto do detalhamento do pagamento da parcela extra conforme planilha do financeiro</t>
  </si>
  <si>
    <t>Registrar os dados das vistorias</t>
  </si>
  <si>
    <t>Data em que o município solicitou a 1ª vistoria</t>
  </si>
  <si>
    <t>Data da realização da vistoria</t>
  </si>
  <si>
    <t>Percentual de conclusão verificado na 1ª vistoria</t>
  </si>
  <si>
    <t>Observação sobre a 1ª vistoria</t>
  </si>
  <si>
    <t>Data em que o município solicitou a 2ª vistoria</t>
  </si>
  <si>
    <t>Percentual de conclusão verificado na 2ª vistoria</t>
  </si>
  <si>
    <t>Observação sobre a 2ª vistoria</t>
  </si>
  <si>
    <t>Data em que o município solicitou a 3ª vistoria</t>
  </si>
  <si>
    <t>Percentual de conclusão verificado na 3ª vistoria</t>
  </si>
  <si>
    <t>Observação sobre a 3ª vistoria</t>
  </si>
  <si>
    <t>Data em que o município solicitou a 4ª vistoria</t>
  </si>
  <si>
    <t>Percentual de conclusão verificado na 4ª vistoria</t>
  </si>
  <si>
    <t>Observação sobre a 4ª vistoria</t>
  </si>
  <si>
    <t>Data em que o município solicitou a 5ª vistoria</t>
  </si>
  <si>
    <t>Percentual de conclusão verificado na 5ª vistoria</t>
  </si>
  <si>
    <t>Observação sobre a 5ª vistoria</t>
  </si>
  <si>
    <t>Retorna automaticamente a diferença entre a data de hoje a data de recebimento da 4ª parcela (o prazo para prestação de contas).  A fórmula pode mudar se for incluída novo status de PTM que se assemelhe com concluído.</t>
  </si>
  <si>
    <t>Data de apresentação da prestaçao de contas</t>
  </si>
  <si>
    <t>Observação 1</t>
  </si>
  <si>
    <t>Data da observação 1</t>
  </si>
  <si>
    <t>Observação 2</t>
  </si>
  <si>
    <t>Data da observação 2</t>
  </si>
  <si>
    <t>Observação 3</t>
  </si>
  <si>
    <t>Data da observação 3</t>
  </si>
  <si>
    <t>OBS. ENCAMINHAMENTO</t>
  </si>
  <si>
    <t>Nessa aba devem ser registradas observações sobre o PTM que não estejam atreladas a algum ofício ou C.I.. São anotações que não mudam o status do plano.</t>
  </si>
  <si>
    <t>Data de inauguração</t>
  </si>
  <si>
    <t>OBS/ENC 2</t>
  </si>
  <si>
    <t>Observação</t>
  </si>
  <si>
    <t>Data da observação</t>
  </si>
  <si>
    <t>Observação para monitoramento</t>
  </si>
  <si>
    <t>Percentual de conclusão declarado informalmente</t>
  </si>
  <si>
    <t>Data da informação</t>
  </si>
  <si>
    <t>Contato que prestou a informação</t>
  </si>
  <si>
    <t xml:space="preserve">c. Além dessas abas, há ainda a aba APOIO que contém dados que auxiliam a planilha a funcionar corretamente. São os seguintes:
</t>
  </si>
  <si>
    <t>i. Lista de situações possíveis preenchidas na guia EVENTOS: a partir da célula B5 devem ser acrescentados, quando necessário, status que identificam situação do plano e que são utilizados na aba EVENTOS.</t>
  </si>
  <si>
    <t>ii. Lista os status de obra possíveis</t>
  </si>
  <si>
    <t>iii. Lista de logins de usuários que possuem acessos especiais: a partir da célula E5 devem ser inseridos os logins dos usuários com acessos especiais.</t>
  </si>
  <si>
    <t>iv. Total de PTMs na planilha: a célula I5 mostra o total de planos inseridos na planilha.</t>
  </si>
  <si>
    <t>v. Quantidade de colunas em cada guia: a coluna J mostra a quantidade de colunas de cada aba.</t>
  </si>
  <si>
    <t>vi. Verificação de erro: a célula N4 verifica se todas as abas contêm o mesmo número de linhas e se todas elas se referem aos PTMs corretos. Se constar “FALSO” nessa célula, em todas as guias a faixa onde está escrito “Banco de dados FEM 2013” ficará pintado de vermelho, indicando que há um erro grave: as linhas não estão batendo em todas as abas. Nesse caso, o recomendado é resgatar e passar a usar a última planilha do backup.</t>
  </si>
  <si>
    <t>d. Há, ainda, a aba EFISCO, onde devem ser inseridos os dados de pagamento da planilha do financeiro.</t>
  </si>
  <si>
    <t>Subir</t>
  </si>
  <si>
    <t>a. A navegação pela planilha deve ser feita preferencialmente pela barra que está logo abaixo do título “Banco de dados – FEM 2013”.</t>
  </si>
  <si>
    <t>b. As primeiras colunas (ORDEM, REGIÃO, MUNICÍPIO e PROJETO) estão fixas (exibição, congelar painéis) para facilitar a rolagem para a direita sem que se perca a correta identificação do PTM.</t>
  </si>
  <si>
    <t>c. No item MACROS FEM estão alguns botões para facilitar a operação da planilha quando for necessário incluir: novo PTM, mais colunas nas abas Eventos, Observação, Pagamento, Prestação de Contas, Vistoria, Conclusão Informal, além de botões para mostrar e para ocultar as guias da planilha.</t>
  </si>
  <si>
    <t>d. Para fazer filtros ir na opção “FILTROS” e selecionar as regiões desejadas. Quando isso for feito, todas as abas da planilha ficaram com esse filtro.</t>
  </si>
  <si>
    <t>Para limpar todos os filtros de uma só vez, selecionar FILTROS/LIMPAR FILTROS.</t>
  </si>
  <si>
    <t>Abrindo a planilha: pode ser que apareça essa mensagem</t>
  </si>
  <si>
    <t>Escolher "habilitar conteúdo".</t>
  </si>
  <si>
    <t>a. Rotina de backup: por segurança, é importante fazer um backup semanal da planilha (definir caminho da rede e salvar cópia com um nome que contenha a data do backup, como (2016.01.20 – Planilha FEM 2013);</t>
  </si>
  <si>
    <t>b. Incluir novo plano</t>
  </si>
  <si>
    <t>No menu MACROS FEM, clicar em "Inserir novo PTM")</t>
  </si>
  <si>
    <t>Arrastar em todas as abas a numeração de ordem</t>
  </si>
  <si>
    <t>Ir para a aba APOIO e arrastar para baixo as fórmulas das células N7, O7 e P7. Essas fórmulas verificam se todas as abas estão com as mesmas linhas de PTMs.</t>
  </si>
  <si>
    <t>c. O que fazer quando um plano for cancelado</t>
  </si>
  <si>
    <t>d. O que fazer quando um plano for substituído</t>
  </si>
  <si>
    <t>e. O que registrar na aba EVENTOS</t>
  </si>
  <si>
    <t>f. O que fazer caso seja necessário incluir colunas</t>
  </si>
  <si>
    <t xml:space="preserve">  </t>
  </si>
  <si>
    <t>Obra está em 60%, já solicitou a 3ª parcela. Contato com Vando, (81) 99911-4959.</t>
  </si>
  <si>
    <t>2014.0002</t>
  </si>
  <si>
    <t>2014.0003</t>
  </si>
  <si>
    <t>2014.0004</t>
  </si>
  <si>
    <t>2014.0005</t>
  </si>
  <si>
    <t>2014.0006</t>
  </si>
  <si>
    <t>2014.0007</t>
  </si>
  <si>
    <t>2014.0008</t>
  </si>
  <si>
    <t>2014.0009</t>
  </si>
  <si>
    <t>2014.0010</t>
  </si>
  <si>
    <t>2014.0011</t>
  </si>
  <si>
    <t>2014.0012</t>
  </si>
  <si>
    <t>2014.0013</t>
  </si>
  <si>
    <t>2014.0014</t>
  </si>
  <si>
    <t>2014.0015</t>
  </si>
  <si>
    <t>2014.0016</t>
  </si>
  <si>
    <t>2014.0017</t>
  </si>
  <si>
    <t>2014.0018</t>
  </si>
  <si>
    <t>2014.0019</t>
  </si>
  <si>
    <t>2014.0020</t>
  </si>
  <si>
    <t>2014.0021</t>
  </si>
  <si>
    <t>2014.0022</t>
  </si>
  <si>
    <t>2014.0023</t>
  </si>
  <si>
    <t>2014.0024</t>
  </si>
  <si>
    <t>2014.0025</t>
  </si>
  <si>
    <t>2014.0026</t>
  </si>
  <si>
    <t>2014.0027</t>
  </si>
  <si>
    <t>2014.0028</t>
  </si>
  <si>
    <t>2014.0029</t>
  </si>
  <si>
    <t>2014.0030</t>
  </si>
  <si>
    <t>2014.0031</t>
  </si>
  <si>
    <t>2014.0032</t>
  </si>
  <si>
    <t>2014.0033</t>
  </si>
  <si>
    <t>2014.0034</t>
  </si>
  <si>
    <t>2014.0035</t>
  </si>
  <si>
    <t>2014.0036</t>
  </si>
  <si>
    <t>2014.0037</t>
  </si>
  <si>
    <t>2014.0038</t>
  </si>
  <si>
    <t>2014.0039</t>
  </si>
  <si>
    <t>2014.0040</t>
  </si>
  <si>
    <t>2014.0041</t>
  </si>
  <si>
    <t>2014.0042</t>
  </si>
  <si>
    <t>2014.0043</t>
  </si>
  <si>
    <t>2014.0044</t>
  </si>
  <si>
    <t>2014.0045</t>
  </si>
  <si>
    <t>2014.0046</t>
  </si>
  <si>
    <t>2014.0047</t>
  </si>
  <si>
    <t>2014.0048</t>
  </si>
  <si>
    <t>2014.0049</t>
  </si>
  <si>
    <t>2014.0050</t>
  </si>
  <si>
    <t>2014.0051</t>
  </si>
  <si>
    <t>2014.0052</t>
  </si>
  <si>
    <t>2014.0053</t>
  </si>
  <si>
    <t>2014.0054</t>
  </si>
  <si>
    <t>2014.0055</t>
  </si>
  <si>
    <t>2014.0056</t>
  </si>
  <si>
    <t>2014.0057</t>
  </si>
  <si>
    <t>2014.0058</t>
  </si>
  <si>
    <t>2014.0059</t>
  </si>
  <si>
    <t>2014.0060</t>
  </si>
  <si>
    <t>2014.0061</t>
  </si>
  <si>
    <t>2014.0062</t>
  </si>
  <si>
    <t>2014.0063</t>
  </si>
  <si>
    <t>2014.0064</t>
  </si>
  <si>
    <t>2014.0065</t>
  </si>
  <si>
    <t>2014.0066</t>
  </si>
  <si>
    <t>2014.0067</t>
  </si>
  <si>
    <t>2014.0068</t>
  </si>
  <si>
    <t>2014.0069</t>
  </si>
  <si>
    <t>2014.0070</t>
  </si>
  <si>
    <t>2014.0071</t>
  </si>
  <si>
    <t>2014.0072</t>
  </si>
  <si>
    <t>2014.0073</t>
  </si>
  <si>
    <t>2014.0074</t>
  </si>
  <si>
    <t>2014.0075</t>
  </si>
  <si>
    <t>2014.0076</t>
  </si>
  <si>
    <t>2014.0077</t>
  </si>
  <si>
    <t>2014.0078</t>
  </si>
  <si>
    <t>2014.0079</t>
  </si>
  <si>
    <t>2014.0080</t>
  </si>
  <si>
    <t>2014.0081</t>
  </si>
  <si>
    <t>2014.0082</t>
  </si>
  <si>
    <t>2014.0083</t>
  </si>
  <si>
    <t>2014.0084</t>
  </si>
  <si>
    <t>2014.0086</t>
  </si>
  <si>
    <t>2014.0087</t>
  </si>
  <si>
    <t>2014.0088</t>
  </si>
  <si>
    <t>2014.0089</t>
  </si>
  <si>
    <t>2014.0090</t>
  </si>
  <si>
    <t>2014.0091</t>
  </si>
  <si>
    <t>2014.0092</t>
  </si>
  <si>
    <t>2014.0093</t>
  </si>
  <si>
    <t>2014.0094</t>
  </si>
  <si>
    <t>2014.0095</t>
  </si>
  <si>
    <t>2014.0096</t>
  </si>
  <si>
    <t>2014.0097</t>
  </si>
  <si>
    <t>2014.0098</t>
  </si>
  <si>
    <t>2014.0099</t>
  </si>
  <si>
    <t>2014.0100</t>
  </si>
  <si>
    <t>2014.0101</t>
  </si>
  <si>
    <t>2014.0102</t>
  </si>
  <si>
    <t>2014.0103</t>
  </si>
  <si>
    <t>2014.0104</t>
  </si>
  <si>
    <t>2014.0105</t>
  </si>
  <si>
    <t>2014.0106</t>
  </si>
  <si>
    <t>2014.0107</t>
  </si>
  <si>
    <t>2014.0108</t>
  </si>
  <si>
    <t>2014.0109</t>
  </si>
  <si>
    <t>2014.0110</t>
  </si>
  <si>
    <t>2014.0111</t>
  </si>
  <si>
    <t>2014.0112</t>
  </si>
  <si>
    <t>2014.0113</t>
  </si>
  <si>
    <t>2014.0114</t>
  </si>
  <si>
    <t>2014.0115</t>
  </si>
  <si>
    <t>2014.0116</t>
  </si>
  <si>
    <t>2014.0117</t>
  </si>
  <si>
    <t>2014.0118</t>
  </si>
  <si>
    <t>2014.0119</t>
  </si>
  <si>
    <t>2014.0120</t>
  </si>
  <si>
    <t>2014.0121</t>
  </si>
  <si>
    <t>2014.0122</t>
  </si>
  <si>
    <t>2014.0123</t>
  </si>
  <si>
    <t>2014.0125</t>
  </si>
  <si>
    <t>2014.0126</t>
  </si>
  <si>
    <t>2014.0127</t>
  </si>
  <si>
    <t>2014.0128</t>
  </si>
  <si>
    <t>2014.0129</t>
  </si>
  <si>
    <t>2014.0130</t>
  </si>
  <si>
    <t>2014.0131</t>
  </si>
  <si>
    <t>2014.0132</t>
  </si>
  <si>
    <t>2014.0133</t>
  </si>
  <si>
    <t>2014.0134</t>
  </si>
  <si>
    <t>2014.0135</t>
  </si>
  <si>
    <t>2014.0136</t>
  </si>
  <si>
    <t>2014.0137</t>
  </si>
  <si>
    <t>2014.0138</t>
  </si>
  <si>
    <t>2014.0139</t>
  </si>
  <si>
    <t>2014.0140</t>
  </si>
  <si>
    <t>2014.0141</t>
  </si>
  <si>
    <t>2014.0142</t>
  </si>
  <si>
    <t>2014.0143</t>
  </si>
  <si>
    <t>2014.0144</t>
  </si>
  <si>
    <t>2014.0145</t>
  </si>
  <si>
    <t>2014.0146</t>
  </si>
  <si>
    <t>2014.0147</t>
  </si>
  <si>
    <t>2014.0148</t>
  </si>
  <si>
    <t>2014.0149</t>
  </si>
  <si>
    <t>2014.0150</t>
  </si>
  <si>
    <t>2014.0151</t>
  </si>
  <si>
    <t>2014.0152</t>
  </si>
  <si>
    <t>2014.0153</t>
  </si>
  <si>
    <t>2014.0154</t>
  </si>
  <si>
    <t>2014.0155</t>
  </si>
  <si>
    <t>2014.0156</t>
  </si>
  <si>
    <t>2014.0157</t>
  </si>
  <si>
    <t>2014.0158</t>
  </si>
  <si>
    <t>2014.0159</t>
  </si>
  <si>
    <t>2014.0160</t>
  </si>
  <si>
    <t>2014.0161</t>
  </si>
  <si>
    <t>2014.0162</t>
  </si>
  <si>
    <t>2014.0163</t>
  </si>
  <si>
    <t>2014.0164</t>
  </si>
  <si>
    <t>2014.0165</t>
  </si>
  <si>
    <t>2014.0166</t>
  </si>
  <si>
    <t>2014.0167</t>
  </si>
  <si>
    <t>2014.0168</t>
  </si>
  <si>
    <t>2014.0169</t>
  </si>
  <si>
    <t>2014.0170</t>
  </si>
  <si>
    <t>2014.0171</t>
  </si>
  <si>
    <t>2014.0172</t>
  </si>
  <si>
    <t>2014.0173</t>
  </si>
  <si>
    <t>2014.0174</t>
  </si>
  <si>
    <t>2014.0175</t>
  </si>
  <si>
    <t>2014.0176</t>
  </si>
  <si>
    <t>2014.0177</t>
  </si>
  <si>
    <t>2014.0178</t>
  </si>
  <si>
    <t>2014.0179</t>
  </si>
  <si>
    <t>2014.0180</t>
  </si>
  <si>
    <t>2014.0181</t>
  </si>
  <si>
    <t>2014.0182</t>
  </si>
  <si>
    <t>2014.0183</t>
  </si>
  <si>
    <t>2014.0184</t>
  </si>
  <si>
    <t>2014.0185</t>
  </si>
  <si>
    <t>2014.0186</t>
  </si>
  <si>
    <t>2014.0187</t>
  </si>
  <si>
    <t>2014.0188</t>
  </si>
  <si>
    <t>2014.0189</t>
  </si>
  <si>
    <t>2014.0190</t>
  </si>
  <si>
    <t>2014.0191</t>
  </si>
  <si>
    <t>2014.0192</t>
  </si>
  <si>
    <t>2014.0193</t>
  </si>
  <si>
    <t>2014.0194</t>
  </si>
  <si>
    <t>2014.0195</t>
  </si>
  <si>
    <t>2014.0196</t>
  </si>
  <si>
    <t>2014.0197</t>
  </si>
  <si>
    <t>2014.0198</t>
  </si>
  <si>
    <t>2014.0199</t>
  </si>
  <si>
    <t>2014.0200</t>
  </si>
  <si>
    <t>2014.0201</t>
  </si>
  <si>
    <t>2014.0202</t>
  </si>
  <si>
    <t>2014.0203</t>
  </si>
  <si>
    <t>2014.0204</t>
  </si>
  <si>
    <t>2014.0205</t>
  </si>
  <si>
    <t>2014.0206</t>
  </si>
  <si>
    <t>2014.0207</t>
  </si>
  <si>
    <t>2014.0208</t>
  </si>
  <si>
    <t>2014.0209</t>
  </si>
  <si>
    <t>2014.0210</t>
  </si>
  <si>
    <t>2014.0211</t>
  </si>
  <si>
    <t>2014.0212</t>
  </si>
  <si>
    <t>2014.0213</t>
  </si>
  <si>
    <t>2014.0214</t>
  </si>
  <si>
    <t>2014.0215</t>
  </si>
  <si>
    <t>2014.0216</t>
  </si>
  <si>
    <t>2014.0217</t>
  </si>
  <si>
    <t>2014.0218</t>
  </si>
  <si>
    <t>2014.0219</t>
  </si>
  <si>
    <t>2014.0220</t>
  </si>
  <si>
    <t>2014.0221</t>
  </si>
  <si>
    <t>2014.0222</t>
  </si>
  <si>
    <t>2014.0223</t>
  </si>
  <si>
    <t>2014.0224</t>
  </si>
  <si>
    <t>2014.0225</t>
  </si>
  <si>
    <t>2014.0226</t>
  </si>
  <si>
    <t>2014.0227</t>
  </si>
  <si>
    <t>2014.0228</t>
  </si>
  <si>
    <t>2014.0229</t>
  </si>
  <si>
    <t>2014.0230</t>
  </si>
  <si>
    <t>2014.0231</t>
  </si>
  <si>
    <t>2014.0233</t>
  </si>
  <si>
    <t>2014.0234</t>
  </si>
  <si>
    <t>2014.0235</t>
  </si>
  <si>
    <t>2014.0236</t>
  </si>
  <si>
    <t>2014.0237</t>
  </si>
  <si>
    <t>2014.0238</t>
  </si>
  <si>
    <t>2014.0239</t>
  </si>
  <si>
    <t>2014.0240</t>
  </si>
  <si>
    <t>2014.0241</t>
  </si>
  <si>
    <t>2014.0242</t>
  </si>
  <si>
    <t>2014.0243</t>
  </si>
  <si>
    <t>2014.0244</t>
  </si>
  <si>
    <t>2014.0247</t>
  </si>
  <si>
    <t>2014.0248</t>
  </si>
  <si>
    <t>2014.0249</t>
  </si>
  <si>
    <t>2014.0250</t>
  </si>
  <si>
    <t>2014.0251</t>
  </si>
  <si>
    <t>2014.0252</t>
  </si>
  <si>
    <t>2014.0253</t>
  </si>
  <si>
    <t>2014.0254</t>
  </si>
  <si>
    <t>2014.0255</t>
  </si>
  <si>
    <t>2014.0256</t>
  </si>
  <si>
    <t>2014.0257</t>
  </si>
  <si>
    <t>2014.0258</t>
  </si>
  <si>
    <t>2014.0259</t>
  </si>
  <si>
    <t>2014.0260</t>
  </si>
  <si>
    <t>2014.0261</t>
  </si>
  <si>
    <t>2014.0262</t>
  </si>
  <si>
    <t>2014.0263</t>
  </si>
  <si>
    <t>2014.0264</t>
  </si>
  <si>
    <t>2014.0265</t>
  </si>
  <si>
    <t>2014.0266</t>
  </si>
  <si>
    <t>2014.0267</t>
  </si>
  <si>
    <t>2014.0268</t>
  </si>
  <si>
    <t>2014.0269</t>
  </si>
  <si>
    <t>2014.0270</t>
  </si>
  <si>
    <t>2014.0271</t>
  </si>
  <si>
    <t>2014.0272</t>
  </si>
  <si>
    <t>2014.0273</t>
  </si>
  <si>
    <t>2014.0274</t>
  </si>
  <si>
    <t>2014.0275</t>
  </si>
  <si>
    <t>2014.0276</t>
  </si>
  <si>
    <t>2014.0277</t>
  </si>
  <si>
    <t>2014.0278</t>
  </si>
  <si>
    <t>2014.0279</t>
  </si>
  <si>
    <t>2014.0280</t>
  </si>
  <si>
    <t>2014.0281</t>
  </si>
  <si>
    <t>2014.0282</t>
  </si>
  <si>
    <t>2014.0283</t>
  </si>
  <si>
    <t>2014.0284</t>
  </si>
  <si>
    <t>2014.0285</t>
  </si>
  <si>
    <t>2014.0286</t>
  </si>
  <si>
    <t>2014.0287</t>
  </si>
  <si>
    <t>2014.0289</t>
  </si>
  <si>
    <t>2014.0290</t>
  </si>
  <si>
    <t>2014.0291</t>
  </si>
  <si>
    <t>2014.0292</t>
  </si>
  <si>
    <t>2014.0293</t>
  </si>
  <si>
    <t>2014.0294</t>
  </si>
  <si>
    <t>2014.0296</t>
  </si>
  <si>
    <t>2014.0297</t>
  </si>
  <si>
    <t>2014.0298</t>
  </si>
  <si>
    <t>2014.0299</t>
  </si>
  <si>
    <t>2014.0300</t>
  </si>
  <si>
    <t>2014.0301</t>
  </si>
  <si>
    <t>2014.0302</t>
  </si>
  <si>
    <t>2014.0303</t>
  </si>
  <si>
    <t>2014.0304</t>
  </si>
  <si>
    <t>2014.0305</t>
  </si>
  <si>
    <t>2014.0306</t>
  </si>
  <si>
    <t>2014.0307</t>
  </si>
  <si>
    <t>2014.0308</t>
  </si>
  <si>
    <t>2014.0309</t>
  </si>
  <si>
    <t>2014.0310</t>
  </si>
  <si>
    <t>2014.0311</t>
  </si>
  <si>
    <t>2014.0312</t>
  </si>
  <si>
    <t>2014.0313</t>
  </si>
  <si>
    <t>2014.0314</t>
  </si>
  <si>
    <t>2014.0315</t>
  </si>
  <si>
    <t>2014.0316</t>
  </si>
  <si>
    <t>2014.0317</t>
  </si>
  <si>
    <t>2014.0318</t>
  </si>
  <si>
    <t>2014.0319</t>
  </si>
  <si>
    <t>2014.0320</t>
  </si>
  <si>
    <t>2014.0321</t>
  </si>
  <si>
    <t>2014.0322</t>
  </si>
  <si>
    <t>2014.0323</t>
  </si>
  <si>
    <t>2014.0324</t>
  </si>
  <si>
    <t>2014.0325</t>
  </si>
  <si>
    <t>2014.0326</t>
  </si>
  <si>
    <t>2014.0327</t>
  </si>
  <si>
    <t>2014.0328</t>
  </si>
  <si>
    <t>2014.0329</t>
  </si>
  <si>
    <t>2014.0330</t>
  </si>
  <si>
    <t>2014.0331</t>
  </si>
  <si>
    <t>2014.0332</t>
  </si>
  <si>
    <t>2014.0333</t>
  </si>
  <si>
    <t>2014.0334</t>
  </si>
  <si>
    <t>2014.0335</t>
  </si>
  <si>
    <t>2014.0336</t>
  </si>
  <si>
    <t>2014.0337</t>
  </si>
  <si>
    <t>2014.0338</t>
  </si>
  <si>
    <t>2014.0339</t>
  </si>
  <si>
    <t>2014.0340</t>
  </si>
  <si>
    <t>2014.0341</t>
  </si>
  <si>
    <t>2014.0342</t>
  </si>
  <si>
    <t>2014.0343</t>
  </si>
  <si>
    <t>2014.0344</t>
  </si>
  <si>
    <t>2014.0345</t>
  </si>
  <si>
    <t>2014.0346</t>
  </si>
  <si>
    <t>2014.0347</t>
  </si>
  <si>
    <t>2014.0348</t>
  </si>
  <si>
    <t>2014.0349</t>
  </si>
  <si>
    <t>2014.0350</t>
  </si>
  <si>
    <t>2014.0351</t>
  </si>
  <si>
    <t>2014.0352</t>
  </si>
  <si>
    <t>2014.0353</t>
  </si>
  <si>
    <t>2014.0354</t>
  </si>
  <si>
    <t>2014.0355</t>
  </si>
  <si>
    <t>2014.0356</t>
  </si>
  <si>
    <t>2014.0357</t>
  </si>
  <si>
    <t>2014.0358</t>
  </si>
  <si>
    <t>2014.0359</t>
  </si>
  <si>
    <t>2014.0360</t>
  </si>
  <si>
    <t>2014.0361</t>
  </si>
  <si>
    <t>2014.0362</t>
  </si>
  <si>
    <t>2014.0363</t>
  </si>
  <si>
    <t>2014.0364</t>
  </si>
  <si>
    <t>2014.0365</t>
  </si>
  <si>
    <t>2014.0366</t>
  </si>
  <si>
    <t>2014.0367</t>
  </si>
  <si>
    <t>2014.0368</t>
  </si>
  <si>
    <t>2014.0369</t>
  </si>
  <si>
    <t>2014.0370</t>
  </si>
  <si>
    <t>2014.0371</t>
  </si>
  <si>
    <t>2014.0372</t>
  </si>
  <si>
    <t>2014.0373</t>
  </si>
  <si>
    <t>2014.0374</t>
  </si>
  <si>
    <t>2014.0375</t>
  </si>
  <si>
    <t>2014.0376</t>
  </si>
  <si>
    <t>2014.0377</t>
  </si>
  <si>
    <t>2014.0378</t>
  </si>
  <si>
    <t>2014.0379</t>
  </si>
  <si>
    <t>2014.0380</t>
  </si>
  <si>
    <t>2014.0381</t>
  </si>
  <si>
    <t>2014.0382</t>
  </si>
  <si>
    <t>2014.0383</t>
  </si>
  <si>
    <t>2014.0384</t>
  </si>
  <si>
    <t>2014.0385</t>
  </si>
  <si>
    <t>2014.0386</t>
  </si>
  <si>
    <t>2014.0387</t>
  </si>
  <si>
    <t>2014.0388</t>
  </si>
  <si>
    <t>2014.0389</t>
  </si>
  <si>
    <t>2014.0390</t>
  </si>
  <si>
    <t>2014.0391</t>
  </si>
  <si>
    <t>2014.0392</t>
  </si>
  <si>
    <t>2014.0393</t>
  </si>
  <si>
    <t>2014.0394</t>
  </si>
  <si>
    <t>2014.0395</t>
  </si>
  <si>
    <t>2014.0396</t>
  </si>
  <si>
    <t>2014.0397</t>
  </si>
  <si>
    <t>2014.0398</t>
  </si>
  <si>
    <t>2014.0399</t>
  </si>
  <si>
    <t>2014.0400</t>
  </si>
  <si>
    <t>2014.0401</t>
  </si>
  <si>
    <t>2014.0402</t>
  </si>
  <si>
    <t>2014.0403</t>
  </si>
  <si>
    <t>2014.0404</t>
  </si>
  <si>
    <t>2014.0405</t>
  </si>
  <si>
    <t>2014.0406</t>
  </si>
  <si>
    <t>2014.0407</t>
  </si>
  <si>
    <t>2014.0408</t>
  </si>
  <si>
    <t>2014.0409</t>
  </si>
  <si>
    <t>2014.0410</t>
  </si>
  <si>
    <t>2014.0411</t>
  </si>
  <si>
    <t>2014.0412</t>
  </si>
  <si>
    <t>2014.0413</t>
  </si>
  <si>
    <t>2014.0414</t>
  </si>
  <si>
    <t>2014.0415</t>
  </si>
  <si>
    <t>2014.0416</t>
  </si>
  <si>
    <t>2014.0417</t>
  </si>
  <si>
    <t>2014.0418</t>
  </si>
  <si>
    <t>2014.0419</t>
  </si>
  <si>
    <t>2014.0420</t>
  </si>
  <si>
    <t>2014.0421</t>
  </si>
  <si>
    <t>2014.0422</t>
  </si>
  <si>
    <t>2014.0423</t>
  </si>
  <si>
    <t>2014.0424</t>
  </si>
  <si>
    <t>2014.0425</t>
  </si>
  <si>
    <t>2014.0426</t>
  </si>
  <si>
    <t>2014.0427</t>
  </si>
  <si>
    <t>ABREU E LIMA</t>
  </si>
  <si>
    <t>AFOGADOS DA INGAZEIRA</t>
  </si>
  <si>
    <t>AFRÂNIO</t>
  </si>
  <si>
    <t>AGRESTINA</t>
  </si>
  <si>
    <t>ÁGUA PRETA</t>
  </si>
  <si>
    <t>ÁGUAS BELAS</t>
  </si>
  <si>
    <t>ALAGOINHA</t>
  </si>
  <si>
    <t>ALIANÇA</t>
  </si>
  <si>
    <t>ALTINHO</t>
  </si>
  <si>
    <t>AMARAJI</t>
  </si>
  <si>
    <t>ANGELIM</t>
  </si>
  <si>
    <t>ARAÇOIABA</t>
  </si>
  <si>
    <t>ARARIPINA</t>
  </si>
  <si>
    <t>ARCOVERDE</t>
  </si>
  <si>
    <t>BARRA DE GUABIRABA</t>
  </si>
  <si>
    <t>BARREIROS</t>
  </si>
  <si>
    <t>BELÉM DE MARIA</t>
  </si>
  <si>
    <t>BELÉM DE SÃO FRANCISCO</t>
  </si>
  <si>
    <t>BELO JARDIM</t>
  </si>
  <si>
    <t>BETÂNIA</t>
  </si>
  <si>
    <t>BEZERROS</t>
  </si>
  <si>
    <t>BODOCÓ</t>
  </si>
  <si>
    <t>BOM CONSELHO</t>
  </si>
  <si>
    <t>BOM JARDIM</t>
  </si>
  <si>
    <t>BONITO</t>
  </si>
  <si>
    <t>BREJÃO</t>
  </si>
  <si>
    <t>BREJINHO</t>
  </si>
  <si>
    <t>BREJO DA MADRE DE DEUS</t>
  </si>
  <si>
    <t>BUENOS AIRES</t>
  </si>
  <si>
    <t>BUÍQUE</t>
  </si>
  <si>
    <t>CABO DE SANTO AGOSTINHO</t>
  </si>
  <si>
    <t>CABROBÓ</t>
  </si>
  <si>
    <t>CACHOEIRINHA</t>
  </si>
  <si>
    <t>CAETÉS</t>
  </si>
  <si>
    <t>CALÇADO</t>
  </si>
  <si>
    <t>CALUMBI</t>
  </si>
  <si>
    <t>CAMARAGIBE</t>
  </si>
  <si>
    <t>CAMOCIM DE SÃO FÉLIX</t>
  </si>
  <si>
    <t>CAMUTANGA</t>
  </si>
  <si>
    <t>CANHOTINHO</t>
  </si>
  <si>
    <t>CAPOEIRAS</t>
  </si>
  <si>
    <t>CARNAÍBA</t>
  </si>
  <si>
    <t>CARNAUBEIRA DA PENHA</t>
  </si>
  <si>
    <t>CARPINA</t>
  </si>
  <si>
    <t>CARUARU</t>
  </si>
  <si>
    <t>CASINHAS</t>
  </si>
  <si>
    <t>CATENDE</t>
  </si>
  <si>
    <t>CEDRO</t>
  </si>
  <si>
    <t>CHÃ DE ALEGRIA</t>
  </si>
  <si>
    <t>CHÃ GRANDE</t>
  </si>
  <si>
    <t>CONDADO</t>
  </si>
  <si>
    <t>CORRENTES</t>
  </si>
  <si>
    <t>CORTÊS</t>
  </si>
  <si>
    <t>CUMARU</t>
  </si>
  <si>
    <t>CUPIRA</t>
  </si>
  <si>
    <t>CUSTÓDIA</t>
  </si>
  <si>
    <t>DORMENTES</t>
  </si>
  <si>
    <t>ESCADA</t>
  </si>
  <si>
    <t>EXU</t>
  </si>
  <si>
    <t>FEIRA NOVA</t>
  </si>
  <si>
    <t>FERREIROS</t>
  </si>
  <si>
    <t>FLORES</t>
  </si>
  <si>
    <t>FLORESTA</t>
  </si>
  <si>
    <t>FREI MIGUELINHO</t>
  </si>
  <si>
    <t>GAMELEIRA</t>
  </si>
  <si>
    <t>GARANHUNS</t>
  </si>
  <si>
    <t>GLÓRIA DO GOITÁ</t>
  </si>
  <si>
    <t>GOIANA</t>
  </si>
  <si>
    <t>GRANITO</t>
  </si>
  <si>
    <t>GRAVATÁ</t>
  </si>
  <si>
    <t>IATI</t>
  </si>
  <si>
    <t>IBIMIRIM</t>
  </si>
  <si>
    <t>IBIRAJUBA</t>
  </si>
  <si>
    <t>IGARASSU</t>
  </si>
  <si>
    <t>IGUARACY</t>
  </si>
  <si>
    <t>INAJÁ</t>
  </si>
  <si>
    <t>INGAZEIRA</t>
  </si>
  <si>
    <t>IPOJUCA</t>
  </si>
  <si>
    <t>IPUBI</t>
  </si>
  <si>
    <t>ITACURUBA</t>
  </si>
  <si>
    <t>ITAÍBA</t>
  </si>
  <si>
    <t>ITAMBÉ</t>
  </si>
  <si>
    <t>ITAPETIM</t>
  </si>
  <si>
    <t>ITAPISSUMA</t>
  </si>
  <si>
    <t>ITAQUITINGA</t>
  </si>
  <si>
    <t>JABOATÃO DOS GUARARAPES</t>
  </si>
  <si>
    <t>JAQUEIRA</t>
  </si>
  <si>
    <t>JATAÚBA</t>
  </si>
  <si>
    <t>JATOBÁ</t>
  </si>
  <si>
    <t>JOÃO ALFREDO</t>
  </si>
  <si>
    <t>JOAQUIM NABUCO</t>
  </si>
  <si>
    <t>JUCATI</t>
  </si>
  <si>
    <t>JUPI</t>
  </si>
  <si>
    <t>JUREMA</t>
  </si>
  <si>
    <t>LAGOA DE ITAENGA</t>
  </si>
  <si>
    <t>LAGOA DO CARRO</t>
  </si>
  <si>
    <t>LAGOA DO OURO</t>
  </si>
  <si>
    <t>LAGOA DOS GATOS</t>
  </si>
  <si>
    <t>LAGOA GRANDE</t>
  </si>
  <si>
    <t>LAJEDO</t>
  </si>
  <si>
    <t>LIMOEIRO</t>
  </si>
  <si>
    <t>MACAPARANA</t>
  </si>
  <si>
    <t>MACHADOS</t>
  </si>
  <si>
    <t>MANARI</t>
  </si>
  <si>
    <t>MARAIAL</t>
  </si>
  <si>
    <t>MIRANDIBA</t>
  </si>
  <si>
    <t>MOREILÂNDIA</t>
  </si>
  <si>
    <t>MORENO</t>
  </si>
  <si>
    <t>NAZARÉ DA MATA</t>
  </si>
  <si>
    <t>OLINDA</t>
  </si>
  <si>
    <t>OROBÓ</t>
  </si>
  <si>
    <t>OROCÓ</t>
  </si>
  <si>
    <t>OURICURI</t>
  </si>
  <si>
    <t>PALMARES</t>
  </si>
  <si>
    <t>PALMEIRINA</t>
  </si>
  <si>
    <t>PANELAS</t>
  </si>
  <si>
    <t>PARANATAMA</t>
  </si>
  <si>
    <t>PARNAMIRIM</t>
  </si>
  <si>
    <t>PASSIRA</t>
  </si>
  <si>
    <t>PAUDALHO</t>
  </si>
  <si>
    <t>PAULISTA</t>
  </si>
  <si>
    <t>PEDRA</t>
  </si>
  <si>
    <t>PESQUEIRA</t>
  </si>
  <si>
    <t>PETROLÂNDIA</t>
  </si>
  <si>
    <t>PETROLINA</t>
  </si>
  <si>
    <t>POÇÃO</t>
  </si>
  <si>
    <t>POMBOS</t>
  </si>
  <si>
    <t>PRIMAVERA</t>
  </si>
  <si>
    <t>QUIPAPÁ</t>
  </si>
  <si>
    <t>QUIXABA</t>
  </si>
  <si>
    <t>RECIFE</t>
  </si>
  <si>
    <t>RIACHO DAS ALMAS</t>
  </si>
  <si>
    <t>RIBEIRÃO</t>
  </si>
  <si>
    <t>RIO FORMOSO</t>
  </si>
  <si>
    <t>SAIRÉ</t>
  </si>
  <si>
    <t>SALGADINHO</t>
  </si>
  <si>
    <t>SALGUEIRO</t>
  </si>
  <si>
    <t>SALOÁ</t>
  </si>
  <si>
    <t>SANHARÓ</t>
  </si>
  <si>
    <t>SANTA CRUZ</t>
  </si>
  <si>
    <t>SANTA CRUZ DA BAIXA VERDE</t>
  </si>
  <si>
    <t>SANTA CRUZ DO CAPIBARIBE</t>
  </si>
  <si>
    <t>SANTA FILOMENA</t>
  </si>
  <si>
    <t>SANTA MARIA DA BOA VISTA</t>
  </si>
  <si>
    <t>SANTA MARIA DO CAMBUCÁ</t>
  </si>
  <si>
    <t>SANTA TEREZINHA</t>
  </si>
  <si>
    <t>SÃO BENEDITO DO SUL</t>
  </si>
  <si>
    <t>SÃO BENTO DO UNA</t>
  </si>
  <si>
    <t>SÃO CAETANO</t>
  </si>
  <si>
    <t>SÃO JOÃO</t>
  </si>
  <si>
    <t>SÃO JOAQUIM DO MONTE</t>
  </si>
  <si>
    <t>SÃO JOSÉ DA COROA GRANDE</t>
  </si>
  <si>
    <t>SÃO JOSÉ DO BELMONTE</t>
  </si>
  <si>
    <t>SÃO JOSÉ DO EGITO</t>
  </si>
  <si>
    <t>SÃO LOURENÇO DA MATA</t>
  </si>
  <si>
    <t>SERRA TALHADA</t>
  </si>
  <si>
    <t>SERRITA</t>
  </si>
  <si>
    <t>SERTÂNIA</t>
  </si>
  <si>
    <t>SIRINHAÉM</t>
  </si>
  <si>
    <t>SOLIDÃO</t>
  </si>
  <si>
    <t>SURUBIM</t>
  </si>
  <si>
    <t>TABIRA</t>
  </si>
  <si>
    <t>TACAIMBÓ</t>
  </si>
  <si>
    <t>TACARATU</t>
  </si>
  <si>
    <t>TAMANDARÉ</t>
  </si>
  <si>
    <t>TAQUARITINGA DO NORTE</t>
  </si>
  <si>
    <t>TEREZINHA</t>
  </si>
  <si>
    <t>TERRA NOVA</t>
  </si>
  <si>
    <t>TIMBAÚBA</t>
  </si>
  <si>
    <t>TORITAMA</t>
  </si>
  <si>
    <t>TRACUNHAÉM</t>
  </si>
  <si>
    <t>TRINDADE</t>
  </si>
  <si>
    <t>TRIUNFO</t>
  </si>
  <si>
    <t>TUPANATINGA</t>
  </si>
  <si>
    <t>TUPARETAMA</t>
  </si>
  <si>
    <t>VENTUROSA</t>
  </si>
  <si>
    <t>VERDEJANTE</t>
  </si>
  <si>
    <t>VERTENTE DO LÉRIO</t>
  </si>
  <si>
    <t>VERTENTES</t>
  </si>
  <si>
    <t>VICÊNCIA</t>
  </si>
  <si>
    <t>VITÓRIA DE SANTO ANTÃO</t>
  </si>
  <si>
    <t>XEXÉU</t>
  </si>
  <si>
    <t>Obra não iniciada. (Onídia - 81-99183-5284)</t>
  </si>
  <si>
    <t>O município informou que a obra encontra-se em andamento e com mais de 60% de execução. O responsável também informou que solicitará a vistoria de 60% para receber a terceira parcela do FEM II até dia 17/02/2016.  
Contato: Márcio (995-467-756)</t>
  </si>
  <si>
    <t xml:space="preserve">O município informou que a obra encontra-se em andamento, porém o percentual de execução é inferior a 60% para solicitar a terceira parcela.
Contato: Márcio (995-467-756) </t>
  </si>
  <si>
    <t>Obra lenta por causa das chuvas. 80% Conclusão até final de março. (Murilo - 81-99573-8993)</t>
  </si>
  <si>
    <t>FEM 2, recebeu 2ª parcela(Fev/2016), retomando as atividades.(Marcos Souto - 81-91031000)</t>
  </si>
  <si>
    <t>O município informou que a obra está concluída e enviará a solicitação de vistoria de 100% e a solicitação para liberar o pagamento da quarta parcela dia 16/02/2016.
Contato: Paulo (999-826-597)</t>
  </si>
  <si>
    <t>O município informou que a obra está concluída, mas a vistoria de 100% encontra-se pendente pela CEHAB.
Contato: Paulo (999-826-597)</t>
  </si>
  <si>
    <t>FEM 2 -Problema na licitação, recomeçando as obras.(Adalberto -81 - 97070700)</t>
  </si>
  <si>
    <t>FEM 2 - recebeu 3ª parcela, dando continuidade as atividades.(Adalberto, 81-97070700)</t>
  </si>
  <si>
    <t>Irá solicitar a 3ª parcela. Adalberto, 81-97070700.</t>
  </si>
  <si>
    <t>FEM 2 - BM corrigido, falta enviar p Secret finalística p/vistoria.(92%)(Vando - 81-99114959)</t>
  </si>
  <si>
    <t>2015PD000744</t>
  </si>
  <si>
    <t>2016PD000012</t>
  </si>
  <si>
    <t>2016PD000013</t>
  </si>
  <si>
    <t>2016PD000014</t>
  </si>
  <si>
    <t>2016PD000015</t>
  </si>
  <si>
    <t>2016PD000016</t>
  </si>
  <si>
    <t>2016PD000017</t>
  </si>
  <si>
    <t>2016PD000018</t>
  </si>
  <si>
    <t>2016PD000019</t>
  </si>
  <si>
    <t>2016PD000020</t>
  </si>
  <si>
    <t>2016PD000021</t>
  </si>
  <si>
    <t>2016PD000022</t>
  </si>
  <si>
    <t>2016PD000023</t>
  </si>
  <si>
    <t>2016PD000024</t>
  </si>
  <si>
    <t>2016PD000025</t>
  </si>
  <si>
    <t>2016PD000026</t>
  </si>
  <si>
    <t>2016PD000027</t>
  </si>
  <si>
    <t>2016PD000028</t>
  </si>
  <si>
    <t>2016PD000029</t>
  </si>
  <si>
    <t>2016PD000030</t>
  </si>
  <si>
    <t>2016PD000031</t>
  </si>
  <si>
    <t>2016PD000032</t>
  </si>
  <si>
    <t>RE000004</t>
  </si>
  <si>
    <t>2016PD000037</t>
  </si>
  <si>
    <t>RE000005</t>
  </si>
  <si>
    <t>2016PD000040</t>
  </si>
  <si>
    <t>2016PD000042</t>
  </si>
  <si>
    <t>2016PD000043</t>
  </si>
  <si>
    <t>2016PD000044</t>
  </si>
  <si>
    <t>2016PD000045</t>
  </si>
  <si>
    <t>2016PD000046</t>
  </si>
  <si>
    <t>2016PD000047</t>
  </si>
  <si>
    <t>2016PD000050</t>
  </si>
  <si>
    <t>2016PD000051</t>
  </si>
  <si>
    <t>2016PD000053</t>
  </si>
  <si>
    <t>Pagamento para viabilizar repasse de recursos FEM II /2014,ref.a 2ª parcela.conforme lei nº 14.921 de 11/03/2013,ao Municipio de ABREU E LIMA/ PE. Pavimentação de ruas em paralelepípedos no município de Abreu e Lima.</t>
  </si>
  <si>
    <t>2016PD000054</t>
  </si>
  <si>
    <t>1-3503-34630</t>
  </si>
  <si>
    <t>Pagamento para viabilizar repasse de recursos FEM II /2014,ref.a 2ª parcela.conforme lei nº 14.921 de 11/03/2013,ao Municipio de ABREU E LIMA/ PE. Reforma de praças no município.</t>
  </si>
  <si>
    <t>2016PD000055</t>
  </si>
  <si>
    <t>1-3503-34632</t>
  </si>
  <si>
    <t>Pagamento para viabilizar repasse de recursos FEM II /2014,ref.a 2ª parcela.conforme lei nº 14.921 de 11/03/2013,ao Municipio de ABREU E LIMA/ PE. Reforma de postos de saúde em Abreu e Lima</t>
  </si>
  <si>
    <t>2016PD000056</t>
  </si>
  <si>
    <t>RE000007</t>
  </si>
  <si>
    <t>104-1296-600006287</t>
  </si>
  <si>
    <t>2016PD000058</t>
  </si>
  <si>
    <t>2016OB000061</t>
  </si>
  <si>
    <t>2016PD000061</t>
  </si>
  <si>
    <t>Pagamento para viabilizar repasse de recursos FEM II/2014 ,Ao Municipio de VERTENTES/PE.Pavimentação e Drenagem de ruas do Municipio. Conforme lei nº 15.335 de 26/04/2014. RE. A 3ª PARCELA.</t>
  </si>
  <si>
    <t>O município informou que a obra encontra-se concluída e enviará a solicitação de vistoria de 100% e a solicitação para liberar o pagamento da quarta parcela até dia 19/02/2016.
Contato: André (991-618-873)</t>
  </si>
  <si>
    <t>O município informou que a obra encontra-se quase concluída, faltando apenas colocação de sinalização nas ruas, tal pendência será sanada até dia 18/02/2016. No dia seguinte, o município enviará a solicitação de vistoria de 100% e a solicitação para liberar o pagamento da quarta parcela.
Contato: André (991-618-873)</t>
  </si>
  <si>
    <t>PTM Cancelado</t>
  </si>
  <si>
    <t>Irá solicitar a 3ª parcela. (Vando - 81 99114959)</t>
  </si>
  <si>
    <t>Execução lenta. (Vando - 81-99114959)</t>
  </si>
  <si>
    <t>48% de execução aproximado. (Ricardo Lins, 87-988638617)</t>
  </si>
  <si>
    <t>Aguardando vistoria de 60%. (Ricardo Lins, 87-988638617)</t>
  </si>
  <si>
    <t>Concluído.Pago 4ª parcela . (Ricardo Lins, 87-988638617)</t>
  </si>
  <si>
    <t>3ª</t>
  </si>
  <si>
    <t>2ª</t>
  </si>
  <si>
    <t>A 2ª parcela complementar está identificada no e-Fisco como 3ª parcela.</t>
  </si>
  <si>
    <t>4ª</t>
  </si>
  <si>
    <t>Foi arbitrado o dia anterior como data do pagamento real na 4ª parcela. Com o objetivo de identificar uma duplicidade de pagamento, que foi colocada como complementar. Desta forma, aparece no RESUMO como última parcela paga: "4ª PARCELA COMPLEMENTAR".</t>
  </si>
  <si>
    <t>ÁREA DE INVESTIMENTO</t>
  </si>
  <si>
    <t>DESENVOLVIMENTO SOCIAL</t>
  </si>
  <si>
    <t>EDUCAÇÃO</t>
  </si>
  <si>
    <t>INFRAESTRUTURA RURAL</t>
  </si>
  <si>
    <t>INFRAESTRUTURA URBANA</t>
  </si>
  <si>
    <t>MEIO AMBIENTE E SUSTENTABILIDADE</t>
  </si>
  <si>
    <t>SAÚDE</t>
  </si>
  <si>
    <t>SEGURANÇA</t>
  </si>
  <si>
    <t>2016OB000063</t>
  </si>
  <si>
    <t>2016PD000062</t>
  </si>
  <si>
    <t>RE000011</t>
  </si>
  <si>
    <t>3548 - 600010005 - 3</t>
  </si>
  <si>
    <t>Pagamento p/viabilizar repasse de recursos FEM II/2014 Ao Municipio de SANTA MARIA DA BOA VISTA/PE. ref. a 4ª parcela.Recuperação de Estradas vicinais.</t>
  </si>
  <si>
    <t>Obra iniciada 30% (Oswaldo 81-98805-1169)</t>
  </si>
  <si>
    <t>Obra Concluída 100% . Contato Breo - 81-99820-5335</t>
  </si>
  <si>
    <t>Obra Concluída 40% . Contato Breo - 81-99820-5335</t>
  </si>
  <si>
    <t>O município informou que a obra encontra-se concluída e que enviará a solicitação de vistoria de 100% e a solicitação para liberar a quarta parcela até dia 18/02/2016. 
Contato: João (996-662-333)</t>
  </si>
  <si>
    <t>O município informou que a obra encontra-se concluída. Aguardando realizar a vistoria de 100% e o pagamento da quarta parcela dos outros planos para enviar a prestação de contas do FEM II. 
Contato: João (996-662-333)</t>
  </si>
  <si>
    <t>O município informou que a obra encontra-se em andamento e com 90% de execução. Contato: Roberto (81) 99632-5980</t>
  </si>
  <si>
    <t>VISTORIA DE 100% SOLICITADA</t>
  </si>
  <si>
    <t>O MUNICÍPIO IRÁ SOLICITAR VISTORIA DE 60% ( EUDES - 87 999274475)</t>
  </si>
  <si>
    <t>SEM PREVISÃO PARA A SOLICITAÇÃO DA VISTORIA DE 60% (Eudes - 87 999274475)</t>
  </si>
  <si>
    <t>PLANO CONCLUÍDO</t>
  </si>
  <si>
    <t xml:space="preserve"> OBRA ENDAMENTO. SEM PREVISÃO DE SOLICITAR VISTORIA DE  100% ( Eudes - 87 999274475)</t>
  </si>
  <si>
    <t>O município informou que a obra encontra-se em andamento e que já havia solicitado a vistoria de 60% em junho de 2015, porém houve uma reprogramação em dezembro de 2015. O município já está ciente de que deverá enviar uma nova solicitação de vistoria para receber a terceira parcela (o município informou que até dia 19/02/2016 enviará essa solicitação). 
Contato: Arthur (981-470-015 )</t>
  </si>
  <si>
    <t>O município informou quea obra encontra-se em andamento e que em 15 dias enviará a prestação de contas do FEM I para ficar apto a receber a segunda parcela do FEM II.
Contato: Sérgio (996-692-561)</t>
  </si>
  <si>
    <t>O município informou que a obra encontra-se concluída e enviará a prestação de contas do FEM II dia 17/02/2016, juntamente com o plano para o FEM III. 
Contato: Antônio (981-151-515)</t>
  </si>
  <si>
    <t>O município informou que a obra está em andamento e que solicitará a vistoria de 60% e a liberação da terceira parcela até dia 29/02/2016.
Contato: Wendel (87 - 991-015-165)</t>
  </si>
  <si>
    <t>Concluindo licitação. (Arnaldo -81-99998-9062)</t>
  </si>
  <si>
    <t>PROJETO DE DRENAGEM DO MARTINS</t>
  </si>
  <si>
    <t xml:space="preserve">ESTE PLANO SUBSTITUIU O PTM: CONSTRUÇÃO DO GALPÃO PARA TRIAGEM DE RESÍDUOS SÓLIDOS DOMICILIARES . PLANO APROVADO EM 15/02/2016. </t>
  </si>
  <si>
    <t>2014.0428</t>
  </si>
  <si>
    <t>104 -77-2 - 193-3</t>
  </si>
  <si>
    <t>PTM substituído, conforme solicitação da prefeitura (ofício GP nº xxxx/2015), e posterior aprovação do novo PTM pela CEHAB, conforme ofício nº 34/2016)</t>
  </si>
  <si>
    <t>PTM Substituto do PTM 2014.0033, conforme ofício da CEHAB nº 34/2016.</t>
  </si>
  <si>
    <t>SÃO VICENTE FERRER</t>
  </si>
  <si>
    <t>SECRETARIA FINALÍSTICA</t>
  </si>
  <si>
    <t>SecMulher</t>
  </si>
  <si>
    <t>SECID</t>
  </si>
  <si>
    <t>EPTI</t>
  </si>
  <si>
    <t>SDS</t>
  </si>
  <si>
    <t>SEINFRA</t>
  </si>
  <si>
    <t>SEINFRA-DER</t>
  </si>
  <si>
    <t>SETRA</t>
  </si>
  <si>
    <t>RENDIMENTOS FEM</t>
  </si>
  <si>
    <t>Falta apenas 1 rua. Conclui em 30 dias. (Arnaldo 87-99113-9807)</t>
  </si>
  <si>
    <t>Andamento. 80%. Conclui em 30 dias (Arnaldo 87-99113-9807)</t>
  </si>
  <si>
    <t xml:space="preserve">OBRA CONCLUÍDA. AGUARDANDO A CONCLUSÃO DO FEM I PARA SOLICITAR VISTORIA e PAGAMENTO.( FRANCILENE - 87 99952427 )  </t>
  </si>
  <si>
    <t xml:space="preserve">OBRA EM TORNO DE 80%. AGUARDANDO A CONCLUSÃO DO FEM I PARA SOLICITAR VISTORIA E PAGAMENTO. .( FRANCILENE - 87 99952427 )  </t>
  </si>
  <si>
    <t>PLANO SUBSTITUÍDO</t>
  </si>
  <si>
    <t>PLANO AGUARDANDO APROVAÇÃO DA CEHAB. EM VIRTUDE DO CANCELAMENTO DO PTM " CONSTRUÇÃO DO GALPÃO PARA TRIAGEM DE RESÍDUOS SÓLIDOS DOMICILIARES", FOI SOLICITADO A REALOCAÇÃO DO SALDO REMANESCENTE PARA ESTE PLANO. (BRUNO - VAZ - 81 999217400 )</t>
  </si>
  <si>
    <t>OBRA CONCLUÍDA. ESTA SEMANA IRÁ SOLICITAR VISTORIA E PAGAMENTO. (CLAITON - 87 99065522)</t>
  </si>
  <si>
    <t>A OBRA FOI INICIADA COM A PAGAMENTO DA SEGUNDA PARCELA . PREVISÃO DE CONCLUSÃO PARA JUNHO.(CLAITON - 87 99065522)</t>
  </si>
  <si>
    <t>FALTA APENAS UMA RUA PARA CONCLUSÃO DA OBRA. PREVISÃO DE CONCLUSÃO PARA MARÇO. (CLAITON - 87 99065522)</t>
  </si>
  <si>
    <t>Foi protocolado no dia 17/02/2016 solicitação da liberação da 3ª parcela, conforme ofício e declaração de conclusão de 60% da obra.</t>
  </si>
  <si>
    <t>Obra  45% conclúída. Contato feito em 17/02/2016 com o secretário de obras Sr. Adelmo. 87 -99957-1111</t>
  </si>
  <si>
    <t>O município informou a obra está está quase concluída, dependendo apenas da liberação das parcelas para chegar a 100%. O município ainda informou que enviará a prestação de contas até dia 26/02/2016, pois há alguns documentos de terceiros pendentes. Após isso, o município estará apto para receber a segunda parcela do FEM II. 
Contato: Rômulo (87 - 996-049-244)</t>
  </si>
  <si>
    <t>PTM ainda em análise pois houve troca de TSD por paralelo. Perto de 60%. Envia sol. 3ª parc. na próxima semana. (Ezequiel 87-99988-9030)</t>
  </si>
  <si>
    <t>AGUARDANDO VISTORIA DA CEHAB. ( EVANILDO - 87 99646 8030 )</t>
  </si>
  <si>
    <t>OBRA CONCLUÍDA</t>
  </si>
  <si>
    <t>OBRA EM TORNO DE 70%. O MUNICÍPIO IRÁ SOLICITAR REPROGRAMAÇÃO. OBRA COM PREVISÃO DE CONCLUSÃO EM 2 MESES.  ( EVANILDO - 87 99646 8030 )</t>
  </si>
  <si>
    <t>Obra já concluída. Já sol. 3ª e 4ª parc. Mas BM estava inconsistente. Disse que enviou correção dia 16/02. (Ezequiel 87-99988-9030)</t>
  </si>
  <si>
    <t>Obra já concluída. Já sol. 3ª e 4ª parc. Falou que o Eng. da SETRA já vistoriou. (Ezequiel 87-99988-9030)</t>
  </si>
  <si>
    <t>O município informou que a obra encontra-se paralisada, pois depende do repasse da segunda parcela. A prestação de contas do FEM I está pendente devido a uma reprogramação que está sendo analisada pela SECID.
Contato: Djailda (981-067-456)</t>
  </si>
  <si>
    <t>Município solicitará 3ª parc. na próxima semana. Previsão de conclusão em 1 mês ( Rogério 87-98867-3107)</t>
  </si>
  <si>
    <t>Obra em andamento (40%). Contato com José Cícero, (87) 99603-9723.</t>
  </si>
  <si>
    <t>Obra em andamento (30%). Contato com Breno (81) 99111-2738.</t>
  </si>
  <si>
    <t xml:space="preserve"> PROTOCOLOU HOJE A SOLICITAÇÃO DE 3º PARCELA. FALTAM DUAS RUAS PARA CONCLUSÃO DA OBRA. O MUNICÍPIO PREVÊ QUE IRÁ SOBRAR RECURSOS. CONFIRMANDO-SE ESTA SITUAÇÃO, SERÃO INCLUÍDAS NOVAS RUAS E SERÁ SOLICITADA A  REPROGRAMAÇÃO DO PTM. ( RUBENS - 87 996665049)</t>
  </si>
  <si>
    <t>AGUARDANDO VISTORIA DA CEHAB</t>
  </si>
  <si>
    <t>PLANO CONLUÍDO</t>
  </si>
  <si>
    <t>O município informou que a obra está com mais de 90% de execução. A vistoria de 60% não foi realizada pela CEHAB em virtude de inconsistências encontradas nos BMs. Município foi comunicado e irá sanar as pendências. Contato: Severino (81) 99757-3684</t>
  </si>
  <si>
    <t>AGUARDANDO VISTORIA DE 100%</t>
  </si>
  <si>
    <t>O município informou que a obra está em andamento e que irá solicitar a liberação da terceira parcela até dia 22/02/2016. O plano encontra-se em reprogramação (segundo ofício nº 013/2016 - GP da Prefeitura, do dia 02/02/2016, protocolado em 16/02/2016, o objeto não foi alterado, houve apenas uma reprogramação aumentando a quantidade de ruas atendidas com a pavimentação).
Contato: Severino (prefeito - 986-390-053)</t>
  </si>
  <si>
    <t>AGUARDANDO VISTORIA DE 60%</t>
  </si>
  <si>
    <t>Plano em reanálise. Obra com 40%. Próxima semana, solicita vistoria. (Patrícia 99159-5762)</t>
  </si>
  <si>
    <t>Obra em andamento, até sexta estará concluída. Contato com Gilvan (81) 99921-8791.</t>
  </si>
  <si>
    <t>Obra concluída, vai providenciar a prestação de contas. Contato com o Prefeito Ernandes Albuquerque.</t>
  </si>
  <si>
    <t>Reprogramação aprovada, conforme ofício nº 030/2016 - GDM/DPP/CEHAB. Valor anterior: R$ 663.702,51. Novo valor: Investimento Total = R$ 670.341,00. Recurso FEM = R$ 663.702,14. Rendimento = 6.638,86.</t>
  </si>
  <si>
    <t>OBRA COM O PERCENTUAL DE 60%. O MUNICÍPIO IRÁ SOLICITAR VISTORIA E 3º PARCELA. ( KLEBER - 87 99952 5073)</t>
  </si>
  <si>
    <t xml:space="preserve">OBRA 80% CONCLUÍDA. O MUNICÍPIO IRÁ SOLICITAR 3º . PREVISÃO DE CONCLUSÃO PARA FINAL DE MARÇO. ENVIEI E-MAIL COM AS INFORMAÇÕES PARA A SOLICITAÇÃO DE 3º E 4º PARCELA. </t>
  </si>
  <si>
    <t>OBRA COM PREVISÃO DE CONCLUSÃO PARA ABRIL. O MUNICÍPIO IRÁ SOLICITAR  VISTORIA E 3º PARCELA. ( SINVAL - 87 999921200)</t>
  </si>
  <si>
    <t>O município informou que a obra está paralisada (o responsável não soube informar o percentual de execução, mas fornecerá essa informação dia 22/02/2016), pois depende de repasse das parcelas. A segunda parcela do FEM II ainda não foi liberada devido à prestação de contas do FEM I que está pendente, devendo ser encaminhada até dia 22/02/2016, de acordo com informação da predfeitura.
Contato: José Carlos (997-720-949)</t>
  </si>
  <si>
    <t>Obra em andamento e com mais de 60% de execução. Município já solicitou a 3ª parcela. Aguardando vistoria da CEHAB. 
Contato: Elck (81) 99952-7540</t>
  </si>
  <si>
    <t>Of. Nº 16/2016 SES data 16/02/2016, deu entrada no dia 17/02/2016</t>
  </si>
  <si>
    <t>Recuperação de prédio para instalação do SAMU.</t>
  </si>
  <si>
    <t>FEM 2 - Já prestou contas.</t>
  </si>
  <si>
    <t>FEM 2 - Cleiton (35371140). Informou que até a próxima semana enviará Prest. Contas)</t>
  </si>
  <si>
    <t>FEM 2 - Rogério (96521807).Ainda não chegou a 60% de execução.</t>
  </si>
  <si>
    <t>FEM 2 - Cleber(36821604). As obras estavam paradas, devido ao atraso do pagto da 2ª parcela. Estará retomando.</t>
  </si>
  <si>
    <t>FEM 2 - Plínio (98731350).Aguardando liberação da 3ª parcela para dar continuidade as obras.</t>
  </si>
  <si>
    <t>FEM 2 - Manoel Jorge(35231120).Irá contatar CEHAB para verificar as pendências na reprogramação do PTM. Após aprovação solicitar a 3ª parcela.</t>
  </si>
  <si>
    <t>Obra concluída, vai enviar solicitação da 4ª parcela. Contato com João Carlos, (81) 99412-3860.</t>
  </si>
  <si>
    <t>Obra paralizada, vai retomar em breve. Contato com Antonio Lucas, (87) 98104-4088.</t>
  </si>
  <si>
    <t>Obra em andamento (70%). Contato com Antonio Lucas, (87) 98104-4088.</t>
  </si>
  <si>
    <t>Construtora ainda não iniciou a obra. Contato com Antonio Lucas, (87) 98104-4088.</t>
  </si>
  <si>
    <t>AGURDANDO VISTORIA. A SDEC RELATOU AO MUNICÍPIO A DIFICULDADE DE TRANSPORTE PARA REALIZAR A VISTORIA. ( CLODOALDO - 87 9989 1100)</t>
  </si>
  <si>
    <t>EM FASE DE CONCLUSÃO. A PREVISÃO DE INAUGURAÇÃO PARA, 09/03/2016. O MUNICÍPIO IRÁ MANDAR OFÍCIO FORMALIZANDO A INFORMAÇÃO. (CLODOALDO - 87 9989 1100)</t>
  </si>
  <si>
    <t>Pavimentação em paralelepípedo granilítico de ruas nas localidades: Mini Lanche, S/D 01, Pedrosa e Zilda Arns.</t>
  </si>
  <si>
    <t>OBRA COM MAIS DE 60%. NO MOMENTO PARALISADA EM VIRTUDE DE PROBLEMAS COM A CONSTRUTORA.  O PREFEITO E O ENGENHEIRO INFORMARAM QUE ESTES PROBLEMAS ESTÃO SENDO RESOLVIDOS. ( JOSÉ PEREIRA 87 99617 0605)</t>
  </si>
  <si>
    <t>Reprogramação aprovada, conforme ofício nº 025/2016 - GDM/DPP/CEHAB (reprogramação com valor do PTM não alterado).</t>
  </si>
  <si>
    <t>EM TORNO DE 55% DE OBRA. PREVISÃO DE SOLICITAR 3º PARCELA EM 1 MÊS. (JONAS - 87 96064343)</t>
  </si>
  <si>
    <t>EM TORNO DE 45% DE OBRA. PREVISÃO DE SOLICITAR 3º PARCELA EM 1 MÊS.(JONAS - 87 96064343)</t>
  </si>
  <si>
    <t>EM TORNO DE 40% DE OBRA. PREVISÃO DE SOLICITAR 3º PARCELA EM 1 MÊS.(JONAS - 87 96064343)</t>
  </si>
  <si>
    <t>AINDA NÃO SOLUCIONOU AS PENDÊNCIAS ENCONTRADAS NO BM INDICADAS PELA CEHAB, EM 21/02/2016. ( Mª APARCEIDA - 87 8828 1858)</t>
  </si>
  <si>
    <t xml:space="preserve">A RESPONSÁVEL FICOU DE RETORNAR A LIGAÇÃO NA SEGUNDA DIA, 22/02/2016, PARA RELATAR O ANDAMENTO DA OBRA. ( RENILDA - 87 99070785) </t>
  </si>
  <si>
    <t>Obra está próxima da conclusão. Contato com Suzana, (82) 99961-9941.</t>
  </si>
  <si>
    <t>Solicitação de reprogramação do PTM, conforme ofício nº 017/2016 - GAB. Solicitação de alterações exclusivamente de nomes, os quantitativos, unidades, e valores permanecem os mesmos.</t>
  </si>
  <si>
    <t>O MUNICÍPIO VAI SOLICITAR GUIA DE RECOLHIMENTO PARA DEVOLUÇÃO DO SALDO EM CONTA PARA PODER PRESTAR CONTAS. ( RENNES - 87 9965 1195)</t>
  </si>
  <si>
    <t>O MUNICÍPIO IRÁ SOLICITAR A UTILIZAÇÃO DOS RENDIEMNTOS. ( RENNES - 87 9965 1195)</t>
  </si>
  <si>
    <t>Obra está com 60%. Já solicitou vistoria. Aguardando a finalística. (Mota - 81-99499-1163)</t>
  </si>
  <si>
    <t>Obra concluída. Já solicitou 3ª parcela. Aguardando finalística. Vai solicitar 4ª parcela até a próxima semana. (Mota 81-99499-1163)</t>
  </si>
  <si>
    <t>Obra em andamento em torno de 30%. Aguardando mais recursos a ser liberado, pois o município ainda não  apresentou prestação de contas do FEM 2013. Trará na próxima semana ( dia 24/02/2016) ( Mota 81-9949-1163)</t>
  </si>
  <si>
    <t>Município vai devolver o recurso recebido. Ana Paula informou que a devolução será feita por transferência. Ela mandou e-mail pro município dia 18/02/2016</t>
  </si>
  <si>
    <t>Retificação da planilha. PTM foi substituído pelo PTM 2014.0048</t>
  </si>
  <si>
    <t>Retificação da planilha. PTM é substituo do PTM 2014.0047</t>
  </si>
  <si>
    <t>Retificação da planilha. PTM foi substituído pelo PTM 2014.0059</t>
  </si>
  <si>
    <t>Retificação da planilha. PTM é substituo do PTM 2014.0058</t>
  </si>
  <si>
    <t>Retificação da planilha. PTM foi substituído pelo PTM 2014.0129</t>
  </si>
  <si>
    <t>Retificação da planilha. PTM é substituo do PTM 2014.0128</t>
  </si>
  <si>
    <t>Retificação da planilha. PTM foi substituído pelo PTM 2014.0150</t>
  </si>
  <si>
    <t>Retificação da planilha. PTM é substituo dos PTM 2014.0146, 2014.0147, 2014.0148, 2014.0149</t>
  </si>
  <si>
    <t>Retificação da planilha. PTM foi substituído pelo PTM 2014.0171</t>
  </si>
  <si>
    <t>Retificação da planilha. PTM é substituo dos PTM 2014.0173 e 2014.0174</t>
  </si>
  <si>
    <t>Retificação da planilha. PTM foi substituído pelo PTM 2014.0264</t>
  </si>
  <si>
    <t>Plano foi cancelado por solicitação da prefeitura e o recurso da 1ª parcela foi transferido para o PTM 2014.0295. Provavelmente, o PTM 2014.0295 foi reprogramado para absorver o Recurso FEM deste PTM</t>
  </si>
  <si>
    <t>Plano foi cancelado por solicitação da prefeitura e o recurso da 1ª parcela foi transferido para o PTM 2014.0330. Provavelmente, o PTM 2014.0330 foi reprogramado para absorver o Recurso FEM deste PTM</t>
  </si>
  <si>
    <t>Plano foi cancelado por solicitação da prefeitura e o recurso da 1ª parcela foi transferido para o PTM 2014.0341. Provavelmente, o PTM 2014.0341 foi reprogramado para absorver o Recurso FEM deste PTM</t>
  </si>
  <si>
    <t>Retificação da planilha. PTM foi substituído pelo PTM 2014.0373</t>
  </si>
  <si>
    <t>Retificação da planilha. PTM é substituo do PTM 2014.0372</t>
  </si>
  <si>
    <t>PTM cancelado pela prefeitura antes de iniciar.</t>
  </si>
  <si>
    <t>Município não participou do FEM 2014.</t>
  </si>
  <si>
    <t>PLANO CANCELADO antes de iniciar</t>
  </si>
  <si>
    <t>PTM cancelado antes de iniciar</t>
  </si>
  <si>
    <t>Data de solicitação da 1ª parcela foi colocada a data que chegou a aprovação da secretaria finalística. Depois ajeitar para a data de aprovação do CEAM.</t>
  </si>
  <si>
    <t>O valor da transferência é oriundo do FEM 2013</t>
  </si>
  <si>
    <t>Obra está em andamento (30%), porém a empresa está atrasada (já notificou a empresa). Contato com Adson, (87) 99927-4777.</t>
  </si>
  <si>
    <t>Obra com 90%.  (Severina 87-98851-6404)</t>
  </si>
  <si>
    <t>Obra concluída. Providenciando prestação de contas. (Severina 87-98851-6404)</t>
  </si>
  <si>
    <t>Obra com 50%. (Severina 87-98851-6404)</t>
  </si>
  <si>
    <t>Está em processo licitatório. Provável início em 26/02/2016. (Severina  87-98851-6404)</t>
  </si>
  <si>
    <t>Obra está em andamento, mais de 70% (vistoria foi solicitada em 02/09/2015, porém não foi realizada pois a CEHAB informou que existem pendências na documentação. A situação foi informada a Rosiney em 12/02/2016 e a Marcelo Diniz em 19/02/2016).  Contato com Marcelo Diniz, (87) 99100-5018.</t>
  </si>
  <si>
    <t>Conforme pagamento  final do E-Fisco, que totaliza o PTM</t>
  </si>
  <si>
    <t>A obra está 40% concluída. Contato: Óseas da Costa Lima. 81 - 99642-0763</t>
  </si>
  <si>
    <t>A obra está sendo iniciada. Contato: Óseas da Costa Lima. 81 - 99642-0764</t>
  </si>
  <si>
    <t>A obra está 100% concluída.Foi sugerido solicitar a 3ª parcela Contato: Óseas da Costa Lima. 81 - 99642-0763</t>
  </si>
  <si>
    <t>Obra não iniciada. PTM em reprogramação.  (Ferrúcio 81-99389-4798)</t>
  </si>
  <si>
    <t>O município informou que a obra está em andamento e que irá solicitar a liberação da terceira parcela até dia 22/02/2016.
Contato: Severino (prefeito - 986-390-053)</t>
  </si>
  <si>
    <t>Município informou que a obra já está com mais de 50%. (Osvaldo  81-98239-8609)</t>
  </si>
  <si>
    <t>Já deu ordem de serviço. Obra bem adiantada . Também irá providenciar as pendências da CEHAB para aprovação do PTM que está em reprogramação.(Henrique 81-99139-1709)</t>
  </si>
  <si>
    <t>Obra já concluída. Estão organizando a documentação para solicitar vistoria. Também está providenciando pendências solicitadas pela CEHAB. (Henrique 81-99139-1709)</t>
  </si>
  <si>
    <t>Obra concluída. Município irá providenciar documentação solicitando vistoria. (Henrique  81-99139-1709)</t>
  </si>
  <si>
    <t>OBRA ANDANDO LEN TAMENTE, EM VIRTE DA MESMA EMPREGA SER RESPOSNÁVEL PELAS TRÊS OBRAS DO MUNICÍPIO . SEM PREVISÃO DE SOLICITAR 3º PARCELA. ( ARISTOFANES - 87  98822 4950)</t>
  </si>
  <si>
    <t>A obra não atingiu 30 % de conclusão . Contato - Jorge Martins - 81 - 99828 - 4503</t>
  </si>
  <si>
    <t>A obra está 70% concluída. Contato - Jorge Martins. 81 - 99828 - 4503</t>
  </si>
  <si>
    <t>Município informou que a obra será concluída em até 30 dias. Aguardando vistoria da CEHAB para repasse da 3ª parcela.
Contato: Adenilson (prefeito) 81 99292-8389</t>
  </si>
  <si>
    <t>Município solicitou vistoria de 100%, mas a SETRA atestou apenas 29,95% de obra realizada</t>
  </si>
  <si>
    <t>Recebida solicitação da 3ª parcela. Falta relatório fotográfico. Jorge Martins. 81 - 99828 - 4503</t>
  </si>
  <si>
    <t>O município informou que a obra encontra-se em andamento, com 70% executado. O município já recebeu a terceira parcela. Aguardando a execução de 100% da obra para solicitar a última parcela, com previsão para o 30/04/2016.
Contato: Luiz Henrique (87 - 999-623-462)</t>
  </si>
  <si>
    <t>O município informou que a obra encontra-se concluída e que solicitará o pagamento das duas últimas parcelas até dia 26/02/2016. O município já havia solicitado a vistoria, porém a secretaria finalística informou que há inconsistência, que será sanada com a reprogramação a ser enviada dia 26/02/2016.
Contato: Luiz Henrique (87 - 999-623-462)</t>
  </si>
  <si>
    <t>Obra iniciada. 30%.  Aguardando liberação da 2ª parcela. (Clayton 81-98789-5591)</t>
  </si>
  <si>
    <t>Prestação de contas encaminhada para análise da CEHAB, conforme ofício SEPLAG/SEAM nº 158/2016 do dia 22/02/2016.</t>
  </si>
  <si>
    <t>Obra já concluída. Foi pago complemento da 4ª parcela no dia 17/02/2016</t>
  </si>
  <si>
    <t>Está para ser licitada. (Cecília 81-99784-2112)</t>
  </si>
  <si>
    <t>Já deu ordem de serviço. (Cecília  999784-2112)</t>
  </si>
  <si>
    <t>2016OB000069</t>
  </si>
  <si>
    <t>2016NE000037</t>
  </si>
  <si>
    <t>PAGAMENTO PARA VIABILIZAR REPASSE DE RECURSOS FEM II /2014 REF. A 2ª PARCELA CONFORME LEI Nº 15.335 DE 25/06/2014.AO MUNICIPIO DE TIMBAÚBA/PE.PAVIMENTAÇÃO EM PARALELEPIPEDO DE RUAS DO BAIRRO DE SAPUCAIA.</t>
  </si>
  <si>
    <t>2016OB000070</t>
  </si>
  <si>
    <t>2016NE000036</t>
  </si>
  <si>
    <t>PAGAMENTO PARA VIABILIZAR REPASSE DE RECURSOS FEM II /2014 REF. A 2ª PARCELA CONFORME LEI Nº 15.335 DE 25/06/2014.AO MUNICIPIO DE GLÓRIA DO GOITÁ/PE.PAVIMENTAÇÃO DE DIV.RUAS</t>
  </si>
  <si>
    <t>2016OB000071</t>
  </si>
  <si>
    <t>2016NE000035</t>
  </si>
  <si>
    <t>PAGAMENTO PARA VIABILIZAR REPASSE DE RECURSOS FEM II /2014 REF. A 2ª PARCELA CONFORME LEI Nº 15.335 DE 25/06/2014.AO MUNICIPIO DE JUCATI/PE.CONSTRUÇÃO DO CENTRO ADMINISTRATIVO DE JUCATI.</t>
  </si>
  <si>
    <t>2016OB000072</t>
  </si>
  <si>
    <t>2016NE000034</t>
  </si>
  <si>
    <t>PAGAMENTO PARA VIABILIZAR REPASSE DE RECURSOS FEM II /2014 REF. A 2ª PARCELA CONFORME LEI Nº 15.335 DE 25/06/2014.AO MUNICIPIO DE MACHADOS/PE.PAVIMENTAÇÃO EM PARALELEPIPEDOS GRANITICOS,DRENAGEM E SINALIZAÇAO VIÁRIA DE DIV.RUAS..</t>
  </si>
  <si>
    <t>2016OB000073</t>
  </si>
  <si>
    <t>PAGAMENTO PARA VIABILIZAR REPASSE DE RECURSOS FEM II /2014 REF. A 2ª PARCELA CONFORME LEI Nº 15.335 DE 25/06/2014.AO MUNICIPIO DE MACHADOS/PE.EXECUÇÃO DE MURO DE ARRIMO E PRO- TEÇÃO TALUDE EXISTENTE.</t>
  </si>
  <si>
    <t>2016OB000076</t>
  </si>
  <si>
    <t>2016NE000041</t>
  </si>
  <si>
    <t>PAGAMENTO PARA VIABILIZAR REPASSE DE RECURSOS FEM II /2014 REF. A 4ª PARCELA CONFORME LEI Nº 15.335 DE 25/06/2014.AO MUNICIPIO DE AFOGADOS DA INGAZEIRA/PE PROJETO ARQUITETÔNICO DO SETOR DE GASTRONOMIA DO MERCADO PÚBLICO.</t>
  </si>
  <si>
    <t>2016OB000077</t>
  </si>
  <si>
    <t>2016NE000040</t>
  </si>
  <si>
    <t>PAGAMENTO PARA VIABILIZAR REPASSE DE RECURSOS FEM II /2014 REF. A 3ª PARCELA CONFORME LEI Nº 15.335 DE 25/06/2014.AO MUNICIPIO DE SANTA CRUZ DO CAPIBARIBE/PE.CONSTRUÇÃO DA CENTRAL DE FEIRAS E MERCADOS.</t>
  </si>
  <si>
    <t>2016OB000078</t>
  </si>
  <si>
    <t>PAGAMENTO PARA VIABILIZAR REPASSE DE RECURSOS FEM II /2014 REF. A 4ª PARCELA CONFORME LEI Nº 15.335 DE 25/06/2014.AO MUNICIPIO DE PARNAMIRIM/PE.PAVIMENTAÇÃO PARALELEPIPEDOS GRANITICOS NAS RUAS 01 E O2 NO BAIRRO SIMPATIA I</t>
  </si>
  <si>
    <t>2016OB000079</t>
  </si>
  <si>
    <t>PAGAMENTO PARA VIABILIZAR REPASSE DE RECURSOS FEM II /2014 REF. A 4ª PARCELACONFORME LEI Nº 15.335 DE 25/06/2014.AO MUNICIPIO DE LAGOA GRANDE/PE.PAVIMENTAÇÃO EM PARALELEPIPEDOS GRANITICOS DA RUA OLIMPIO ANGELIM NO BAIRRO ESTÁTUA (COMPLEMENTO).</t>
  </si>
  <si>
    <t>Obra em andamento. Já executou a 1ª parcela recebida. (Otávio Calumby  999163-1863)</t>
  </si>
  <si>
    <t>Nos últimos dias, muita chuva no município. Obra com 50%. (Robson  87-99922-0150)</t>
  </si>
  <si>
    <t>Solicitação de reprogramação do PTM encaminhada à CEHAB, conforme ofício nº 00145/2016 -</t>
  </si>
  <si>
    <t xml:space="preserve"> SOLICITOU GUIA DE RECOLHIMENTO PARA DEVOLUÇÃO DE SALDO REMANESCENTE; </t>
  </si>
  <si>
    <t>O PREFEITO INFORMOU PESSOALMENTE QUE ATÉ, 26/02/2016, IRÁ SOLICITAR 3º PARCELA.</t>
  </si>
  <si>
    <t>O PREFEITO, EM CONTATO COM ANDRÉA CHAVES, INFORMOU QUE IRÁ SOLICITAR 4º PARCELA.</t>
  </si>
  <si>
    <t>Obra está em torno de 70%. Solicitou a 3ª parcela porém não enviou Boletim de Medição e Relatório Fotográfico. Informou que vai mandar por email as pendências. Contato com Luiz Augusto, (81) 99969-0847.</t>
  </si>
  <si>
    <t>Município informou que a obra está concluída. A Setra enviou vistoria atestando apenas 29,95% de execução da obra. Aguardando nova solicitação de vistoria.
 Contato: Marcelo (87) 99161-3805</t>
  </si>
  <si>
    <t>Obra concluída. Aguardando repasse das 3ª e 4ª parcelas que foram encaminhadas para o setor financeiro da Seplag em 22/02/2016.
Contato: Marcelo (87) 99161-3805</t>
  </si>
  <si>
    <t>Obra em torno de 20%, porém está paralizada aguardando a liberação da 2ª parcela. Contato com Adalto, (87) 98141-0406.</t>
  </si>
  <si>
    <t xml:space="preserve">Reprogramação encaminhada para análise, conforme ofício nº 013/2016 da Prefeitura, com entrada dia 16/02/2016. Teto FEM: R$ 1.660.376,38. Valor anterior do PTM: R$ 1.273.861,20 (proponente). Novo valor do PTM: 1.449.711,44 (proponente). Rendimento: R$ 29.486,43. </t>
  </si>
  <si>
    <t>O município informou que a obra está em andamento, com 50% de execução. Aguardando a execução de 60% para solicitar a liberação da terceira parcela, com previsão para 04/03/2016.
Contato: Severino (prefeito - 986-390-053)</t>
  </si>
  <si>
    <t xml:space="preserve">Reprogramação encaminhada para análise da CEHAB, conforme ofício SEPLAG/SEAM nº 162/2016 do dia 23/02/2016. </t>
  </si>
  <si>
    <t>O município informou que a obra está em andamento, com 80% de execução. A solicitação de liberação da terceira parcela foi feita dia 22/02/2016 (já foi encaminhada para a secretaria finalística). O plano encontra-se em reprogramação (ofício nº 162/2016 do dia 23/02/2016 - o objeto não foi alterado, houve apenas uma reprogramação aumentando a quantidade de ruas atendidas com a pavimentação). 
Contato: Cícero (997-585-174)</t>
  </si>
  <si>
    <t>Município enviou email com Boletim de Medição e Relatório Fotográfico. Enviado para vistoria na CEHAB.</t>
  </si>
  <si>
    <t>O sr. Jackson informou que a obra está 40% concluída. Aguardando a finalização do FEM 1 para apresentar a prestação de contas e , assim, receber a 2ª parcela do FEM 2  para dar continuidade à obra. Contato Sr. Jackson - 87 - 98126-6452</t>
  </si>
  <si>
    <t>100 2ª substituição final</t>
  </si>
  <si>
    <t>Reprogramação aprovada conforme ofício 028/2016 - GDM/DPP/CEHAB. Valor anterior: R$ 180.931,63. Novo valor: R$ 180. 613,14.</t>
  </si>
  <si>
    <t>Estará prestando contas até a próxima semana.(Maxi- 993627481)</t>
  </si>
  <si>
    <t>Obra em andamento, recebeu a 2ª parcela no final de 2015. (Jurandir - 3687-1151)</t>
  </si>
  <si>
    <t>2014.0429</t>
  </si>
  <si>
    <t>CONSTRUÇÃO DO MERCADO PÚBLICO DO MUNICÍPIO DE CAMARAGIBE ( Conclusão da 1ª etapa)</t>
  </si>
  <si>
    <t>PTM encaminhado para análise através do Of. 005/2016 - SEMPAC - Camaragibe, com data de entrada no dia 23/02/2016. Esse PTM surgiu do desmebramento doPTM anterior.</t>
  </si>
  <si>
    <t>PTM substituído conforme ofício nº 005/2016 SEMPAC - Pref. Camaragibe, com data de entrada do dia 12/02/2016. PTM reprogramado. Valor anterior R$ 4.645.000,00 + R$ 81.277,49 contrapartida. Valor reprogramado R$ 3.497.736,67 + 81.277,63 contrapartida.</t>
  </si>
  <si>
    <t>Município enviou PTM, mas não especificou o nome das ruas. Ficou de enviar ainda hoje.  (Dorotéia 81-98829-1879)</t>
  </si>
  <si>
    <t>PTM encaminhado à SARA para análise através do Of. 168/2016 SEAM/SEPLAG no dia 24/02/2016.</t>
  </si>
  <si>
    <t>Obra em torno de 50% concluída. Contato Sra. Viviane. 81 -3581-1141 / 81 - 99129-2266</t>
  </si>
  <si>
    <t>O MUNICÍPIO VAI SOLICITAR 4º PARCELA. (OZEIAS- 87 996564063)</t>
  </si>
  <si>
    <t>PREVISÃO DE CONCLUSÃO D A OBRA EM 10 DIAS; VAI SOLICITAR 3º E 4º. (OZEIAS- 87 996564063)</t>
  </si>
  <si>
    <t>OBRA INICIADA. ESTÁ EM AMDAMENTO A PAVIMENTAÇÃO DE 6 RUAS. APÓS O TÉRMINO DESTAS RUAS O MUNICÍPIO IRÁ SOLICITAR 3º PARCELA. PREVISÃO DE 30 A 40 DIAS. (CRISTIANO - 87 99945 9558)</t>
  </si>
  <si>
    <t>NÃO FOI INICIADA. AGUARDANDO AUTORIZAÇÃO DA CEHAB PARA REALIZAR NOVA LICITAÇÃO. HOUVE O ROMPIMENTO COM A EMPRESA QUE GANHOU A PRIMEIRA LICITAÇÃO. APÓS AUTORIZAÇÃO DA CEHAB E A NOVA LICITAÇÃO, O MUNICÍPIO IRÁ SOLICITAR REPROGRAMAÇÃO, PÓS IRÁ ACRESCENTAR UMA CONTRAPARTIDA. (CRISTIANO - 87 99945 9558)</t>
  </si>
  <si>
    <t>OBRA CONCLUÍDA. AGUARDANDO APROVAÇÃO DA REPROGRAMAÇÃO  , PARA SOLICITAR 4º PARCELA.(CRISTIANO - 87 99945 9558)</t>
  </si>
  <si>
    <t>EM FASE DE CONCLUSÃO. PREVISÃO PARA O DIA 10 DE MARÇO. (JESUS FELISARDO - PREFEITO - 87 9920 44 14/ 9965 8174)</t>
  </si>
  <si>
    <t>O município informou que a obra está em andamento e que está aguardando a análise da reprogramação de seis planos do FEM I e a conclusão da urbanização dos canteiros da Av. Castelo Branco (que substituiu o plano: construção da praça Euclides Queiroz) para 30/04/2016 (conforme termo de aditivo de prazo), para prestar contas e, posteriormente, receber a segunda parcela do FEM II. 
Contato: Mayara (3725-1044)</t>
  </si>
  <si>
    <t>O município informou que a obra está em andamento (30% executada) e que está aguardando a análise da reprogramação de seis planos do FEM I e a conclusão da urbanização dos canteiros da Av. Castelo Branco (que substituiu o plano: construção da praça Euclides Queiroz) para 30/04/2016 (conforme termo de aditivo de prazo), para prestar contas e, posteriormente, receber a segunda parcela do FEM II. 
Contato: Mayara (3725-1044)</t>
  </si>
  <si>
    <t>Galdêncio, 982201212, informou q irá retomar as atividades. O recebimento da 2ª parcela foi em 02/2016.</t>
  </si>
  <si>
    <t>JÁ INAUGURADA</t>
  </si>
  <si>
    <t>Obra não iniciada, ainda não fez a licitação. Contato com Almir Balbino S. Júnior, (87) 98863-3757 ou (87) 99937-7175. Contato em 16/02/2016 e 24/02/2016.</t>
  </si>
  <si>
    <t>O município informou que a obra encontra-se concluída. A solicitação para liberação da 4ª parcela já foi realizada e seguiu para a secretaria finalística dia 22/02/2016. 
Contato: André (991-618-873)</t>
  </si>
  <si>
    <t>O município informou que a obra encontra-se concluída e enviará a solicitação de vistoria de 100% e a solicitação para liberar o pagamento da quarta parcela até dia 26/02/2016.
Contato: André (991-618-873)</t>
  </si>
  <si>
    <t>O município informou quea obra encontra-se em andamento e que enviará a prestação de contas do FEM I até dia 04/03/2016 para ficar apto a receber a segunda parcela do FEM II.
Contato: Sérgio (996-692-561)</t>
  </si>
  <si>
    <t>PTM REPROGRAMADO ENCAMINHADO PARA ANÁLISE DA CEHAB, CONFORME OFÍCIO Nº 172/2016 - SEPLAG/SEAM de 24/02/2016.</t>
  </si>
  <si>
    <t>Obra com 75% de execução. Município informou que o prazo para conclusão da obra é de 60 dias.
Contato: Gilmar (81) 99940-8201</t>
  </si>
  <si>
    <t>EM CONTATO COM O PREFEITO SR. GILVAN, EM 25 DE FEVEREIRO DE 2016, O MESMO IFORMOU QUE A OBRA FOI LICITADA, PORÉM NÃO INICIADA.</t>
  </si>
  <si>
    <t>Município informou que a obra será concluída até a próxima semana. 
Contato: Ana Paula (87) 98113-3880</t>
  </si>
  <si>
    <t>Em contato telefônico com o prefeito, o município está aguardando a liberação da 3ª parcela para dar continuidade à obra. Foi solicitada a vistoria no dia 01/12/2016. Após o recebimento da 3ª parcela , a previsão é concluir a obra em 30 dias.</t>
  </si>
  <si>
    <t>DATA DE PREVISÃO INAUGURAÇÃO</t>
  </si>
  <si>
    <t>SÓ FALTA UMA RUA PRA OBRA SER CONCLUÍDA. PREVISÃO PARA CONCLUSÃO DA OBRA FINAL DE FEVEREIRO.( ELIAS - 87 99978 1400)</t>
  </si>
  <si>
    <t>A PREFEITURA ESTÁ AJUSTANDO A REPROGRAMAÇÃO COM A SEE. APÓS A APROVAÇÃO DA REPROGRAMAÇÃO IRÁ SOLICITAR VISTORIA DE 60%. (ELIAS - 87 99978 1400)</t>
  </si>
  <si>
    <t>Em contato com Neuma, em 25/02/2016, a mesma informou que a obra foi iniciada.Existe problema na conta bancária com o município, por isso a construtora não está recebendo recursos e a obra está paralisada.</t>
  </si>
  <si>
    <t>O termo aditivo foi assinado pelo prefeito e já se encontra com Igor para realizar a publicação.</t>
  </si>
  <si>
    <t>Município informou que a obra está concluída e já foi inaugurada. A prestação de contas será enviada após a conclusão dos outros planos.
Contato: Junior (81) 99931-6116</t>
  </si>
  <si>
    <t>Obra com 70% de execução. Município informou que o prazo para conclusão da obra é de 60 dias.
Contato: Roberta (87) 99936-1383</t>
  </si>
  <si>
    <t>Conforme contato telefônico com o engenheiro responsável pelo FEM, Sr. Deusdete, a obra está 52% concluída.</t>
  </si>
  <si>
    <t>Foi solicitada a vistoria de 60% em 21/10/2015 e 18/01/2016.</t>
  </si>
  <si>
    <t>O município informou que a obra está em andamento e com mais de 90% de execução. Previsão de 20 dias para concluir a obra.
Contato: Kleber (87) 99952-5073</t>
  </si>
  <si>
    <t>Obra em andamento. Município informou que até o dia 10/03 a obra será concluída.
Contato: Vando (81) 99911-4959</t>
  </si>
  <si>
    <t>O município informou que a obra encontra-se paralisada, pois depende do repasse da 2ª parcela, mas a prestação de contas do FEM I encontra-se pendente devido à reprogramação do FEM I. O município também informou que a obra está com 35% executado.</t>
  </si>
  <si>
    <t>A SECID informou que o município está com pendência nas documentações referentes à reprogramação do plano do FEM I. O município já está ciente que há pendências, as quais serão encaminhadas pela SECID para a prefeitura regularizar a situação.Aguardando a reprogramação. Após isso, o município estará apto para solicitar a vistoria de 100%, receber a quarta parcela e prestar contas do FEM I para depois receber a segunda parcela do FEM II.
Contatos: Ana Lúcia (3181-3313 - SECID) e Rildo (999-500-089)</t>
  </si>
  <si>
    <t>Em contato com Marcilon, do município, o mesmo informou não saber o estágio da obra. Iria verificar e depois repassava a informação.</t>
  </si>
  <si>
    <t>O município informou que a obra encontra-se paralisada, com 70% executado, pois a empresa desistiu de dar continuidade. A empresa está sendo notificada pra distrato. 
Contato: Luiz Henrique (87 - 999-623-462)</t>
  </si>
  <si>
    <t>Segundo a Prefeita Maria Madalena, a praça já está concluída e em breve solicitará a 4ª parcela</t>
  </si>
  <si>
    <t>Segundo a Prefeita Maria Madalena, a obra está em andamento</t>
  </si>
  <si>
    <t>Obra com 60% de execução. Município informou que vai solicitar a 3ª parcela.
Contato: Vando (81) 99911-4959</t>
  </si>
  <si>
    <t>O município solicitou a 3ª parcela</t>
  </si>
  <si>
    <t>O município solicitou a 3ª parcela em 06/01/2016</t>
  </si>
  <si>
    <t>O município solicitou a 3ª parcela em 07/02/2016</t>
  </si>
  <si>
    <t>Conforme contato telefônico, a obra está quase 100% concluída. O município irá apresentar a prestação de contas do FEM 1 para receber a 2ª parcela e dar continuidade à obra.Contato - Talita Dias  81- 99677-7851</t>
  </si>
  <si>
    <t>Em contato por e-mail, a secretária de obras Andréa Lima informou que ao obra está com execução de 39%. Contato 81- 99383 - 9524</t>
  </si>
  <si>
    <t>Em contato por e-mail, a secretária de obras Andréa Lima informou que ao obra está com execução de 30%. Contato 81- 99383 - 9524</t>
  </si>
  <si>
    <t>Primeira etapa concluída. 2ª etapa está licitando. Previsão de conclusão em 1 mês. (Severina 87-98851-6404) Município vai enviar PTM com retificação do valor.</t>
  </si>
  <si>
    <t>Obra paralisada. Aguardando pagamento da 2ª parcela para dar continuidade. 
Contato: José Emerson  (81) 99297-6352</t>
  </si>
  <si>
    <t>Recebeu a 3ª parcela em 12/2015. Obra em andamento.(Flávio -81-97401900)</t>
  </si>
  <si>
    <t>FEM 2 - Obra parada. Prefeito afastado.(Adalberto - 81-97070700)</t>
  </si>
  <si>
    <t>FEM 2 - Obra em andamento.(José Alberto Porto - 81-94126102)</t>
  </si>
  <si>
    <t>FEM 2 - Aguardando vistoria p 3ª parcela(env 22/01/2016)(Adalberto - 81 - 97070700)</t>
  </si>
  <si>
    <t>Município diminuiu valor do Recapeamento e trará PTM complementar para a 2ª etapa do Mercado Público. Falará com a arquiteta para saber o dia que enviará o PTM. Município também solicitou 3º parcela mas estamos aguardando aprovar a reprogramação para solcitar vistoria.(Dorotéia 81- 98829-1879)</t>
  </si>
  <si>
    <t>Em contato telefônico,  o prefeito de Carpina disse que com a liberação da 2ª parcela , as obras estão caminhando para a conclusão de 60%. Contato - prefeito Carlos Vicente - 99936-5261</t>
  </si>
  <si>
    <t>A 3ª parcela foi enviada para o setor financeiro da Seplag no dia 26/02.</t>
  </si>
  <si>
    <t xml:space="preserve">Obra em andamento (60%). Contato com Sebastião, (87) 99991-1824. </t>
  </si>
  <si>
    <t>Enviei e-mail para Ferrúcio ofício CEHAB para regularizar pendência do FEM 2014</t>
  </si>
  <si>
    <t>Vistoria solicitada pela SEPLAG será realizada no dia 29/02/2016. Informação de Sybele (CEHAB), recebida por email.</t>
  </si>
  <si>
    <t>Obra em andamento, faltam apenas retoques. Deve está concluída até terça. Contato com Gilvan (81) 99921-8791.</t>
  </si>
  <si>
    <t>Obra concluída, mas não foi inaugurada. Município vai solicitar 3ª e 4ª parcelas.
Contato: Gilmar (81) 99940-8201</t>
  </si>
  <si>
    <t>PTM enviado para CEHAB para reprogramação   através  do Ofício nº 184 SEAM/SEPLAG no dia 26/02/2016</t>
  </si>
  <si>
    <t>Em contato telefônico, o prefeito informou que a obra está concluída. Contato prefeito Gustavo Cabral - 87 - 98828-3208</t>
  </si>
  <si>
    <t>Reprogramação encaminhada para análise, conforme ofício nº 038/2016 da Prefeitura, com entrada dia 25/02/2016. Teto FEM: R$ 754.716,54. Investimento total anterior do PTM: R$ 185.531,79. Valor anterior do PTM: R$ 149.367,79 (proponente) e R$ 36.164,00 (concedente). Novo investimento total do PTM: R$ 183.984,83. Novo valor do PTM: R$ 149.367,79 (proponente) e R$ 34.617,04 (concedente).</t>
  </si>
  <si>
    <t>2016PD000073</t>
  </si>
  <si>
    <t>RE000012</t>
  </si>
  <si>
    <t>2016PD000072</t>
  </si>
  <si>
    <t>2016PD000071</t>
  </si>
  <si>
    <t>2016PD000070</t>
  </si>
  <si>
    <t>2016PD000069</t>
  </si>
  <si>
    <t>2016PD000078</t>
  </si>
  <si>
    <t>RE000013</t>
  </si>
  <si>
    <t>2016PD000077</t>
  </si>
  <si>
    <t>2016PD000076</t>
  </si>
  <si>
    <t>2016PD000075</t>
  </si>
  <si>
    <t>Obra em andamento (50% de execução).
Contato: Jurandir (81) 99495-4842</t>
  </si>
  <si>
    <t>Obra em andamento. Empresa se comprometeu em concluir a obra no próximo mês. Contato com Gilvan (81) 99921-8791.</t>
  </si>
  <si>
    <t>Obra concluída. PTM reprogramado aguardando aprovação da CEHAB. Falta receber 3ª e 4ª parcelas.
Contato: Deoclésio 99117-5146</t>
  </si>
  <si>
    <t>Obra em andamento (95% de execução).
Contato: Deoclésio 99117-5146</t>
  </si>
  <si>
    <t>O município informou que a obra está 90% executada, dependendo apenas da liberação das parcelas para chegar a 100%, pois a prestação de contas encontra-se pendente (o município informou que enviará a prestação de contas até dia 04/03/2016). 
Contato: Rômulo (87 - 996-049-244)</t>
  </si>
  <si>
    <t>Obra cancelada</t>
  </si>
  <si>
    <t>Obra será iniciada até sexta, dia 04/03/2016. (Onídia  99183-5284)</t>
  </si>
  <si>
    <t>Primeira etapa concluída. Segunda etapa já deu ordem de serviço. Vai trazer o PTM até sexta, dia 04/02/2016. (Severina -87-98851-6404)</t>
  </si>
  <si>
    <t>Já concluiu. Vai trazer solicitação de vistoria até sexta, dia 04/03/2016. (Severina - 87-98851-6404)</t>
  </si>
  <si>
    <t>Está providenciando a documentação para prestação de contas. (Severina - 87-98851-6404)</t>
  </si>
  <si>
    <t>Já deu ordem de serviço. (Severina - 87-98851-6404)</t>
  </si>
  <si>
    <t>Obra estava parada. Construtora retormará a obra hoje, mas já está com mais de 60%. Solicitará a 3ª parcela até dia 04/3/2016. (Roberto - 87- 98878-1607)</t>
  </si>
  <si>
    <t>Enviei e-mail para Dorotéia reforçando a necessidade de abertura de uma conta corrente para este PTM.</t>
  </si>
  <si>
    <t>Obra em andamento (60%). Vai enviar solicitação da 3ª parcela. Contato com Luiz Medeiros, (87) 99988-0954.</t>
  </si>
  <si>
    <t>Foi repassado para o e-mail de Mota, ofício com as pendências no PTM para que a CEHAB realize vistoria</t>
  </si>
  <si>
    <t>O município informou que a obra encontra-se em andamento, aguardando realizar a vistoria para liberar a 3ª parcela.
Contato: Kléber (986-734-831)</t>
  </si>
  <si>
    <t>Obra concluída. Aguardando vistoria de 100% da CEHAB para receber a 4ª parcela.
Contato: Deoclésio 99117-5146</t>
  </si>
  <si>
    <t>Obra concluída e inaugurada. Município solicitou 3ª e 4ª parcelas e encaminhou PTM reprogramado para análise da CEHAB. Aguardando parecer.
Contato: Danilo (81) 99934-3602</t>
  </si>
  <si>
    <t>Obra em andamento. Município está aguardando vistoria do engenheiro para informar o percentual de execução da obra. Sem previsão para conclusão.
Contato: Danilo (81) 99934-3602</t>
  </si>
  <si>
    <t>Obra encontra-se com menos de 20% de execução. Contato com João Guido, (87) 98813-0227 ou (81) 99918-2599.</t>
  </si>
  <si>
    <t>Obra encontra-se perto de ser finalizada. Vistoria ainda não foi realizada pois a CEHAB encontrou pendências nos boletins de medição, situação foi informada ao Município. Contato com João Guido, (87) 98813-0227 ou (81) 99918-2599.</t>
  </si>
  <si>
    <t>Aguardando pagto da 2ª parcela para dar continuidade a obra. (Adalberto 97070700)</t>
  </si>
  <si>
    <t>Obra em andamento, aprox 80% de execução.(Flávio - 97401900)</t>
  </si>
  <si>
    <t>Porto(94126102) informou que estará enviando documentação para solicitação da  3ª parcela esta semana.</t>
  </si>
  <si>
    <t>Obra em andamento, recebeu a 2ª parcela no final de 2015. (Jurandir - 988301651)</t>
  </si>
  <si>
    <t xml:space="preserve">O PREFEITO FOI INFORMADO PESSOALMENTE QUE DEVE SOLICITAR NOVA VISTORIA PARA QUE SEJA ATESTADA A CONCLUSÃO DA OBRA.A ÚLTIMA VISTORIA ATESTOU 98% DE OBRA CONCLUÍDA.  </t>
  </si>
  <si>
    <t>A obra em andamento. (Adalberto 97070700)</t>
  </si>
  <si>
    <t>O PTM será reprogramado, devido inconsistências encontradas nos BMs. Conforme Adalberto (97070700) essa solicitação já esta sendo providenciada.</t>
  </si>
  <si>
    <t>Aprovada reprogramação na reunião do CEAM , 26/02/2016.</t>
  </si>
  <si>
    <t>Aprovada reprogramação na reunião do CEAM, 26/02/2016.</t>
  </si>
  <si>
    <t>Obra em andamento (95% de execução). 
Contato: Deoclésio 99117-5146</t>
  </si>
  <si>
    <t>Obra em andamento. Falta a conclusão de uma praça.
Contato: Deoclésio 99117-5146</t>
  </si>
  <si>
    <t>Obra foi concluída, porém solicitou reprogramação para utilizar o rendimento para pavimentar outras ruas (só vai poder enviar a prestação de contas quando terminar a obra). Contato com o Prefeito Ernandes Albuquerque.</t>
  </si>
  <si>
    <t>Reprogramação aprovada na reunião do CEAM do dia 26/02/2016.</t>
  </si>
  <si>
    <t>Solicitação de reprogramação de PTM, conforme ofício GP nº 490/2015 da prefeitura de Taquaritinga do Norte, com entrada no dia 28/12/2015.</t>
  </si>
  <si>
    <t>Município solicitou reprogramação conforme ofício nº 012/2016 da Prefeitura de Maraial. Valor solicitado: Recurso FEM = R$ 602.691,18.</t>
  </si>
  <si>
    <t>OFÍCIO 201/2014 - SEAM. ENVIADO PARA CEHAB(SOLICITAÇÃO DE REPROGRAMAÇÃO)</t>
  </si>
  <si>
    <t>Obra está em 95% (aguardando finalização do FEM 2013 para solicitar a 3ª parcela). Contato com Adnaldo, (87) 98837-7201. Contato em 18/02/2016 e 02/03/2016.</t>
  </si>
  <si>
    <t>Obra está em 70% (aguardando finalização do FEM 2013 para solicitar a 3ª parcela). Contato com Adnaldo, (87) 98837-7201. Contato em 18/02/2016 e 02/03/2016.</t>
  </si>
  <si>
    <t>Obra está em 90% (aguardando finalização do FEM 2013 para solicitar a 3ª parcela). Contato com Adnaldo, (87) 98837-7201. Contato em 18/02/2016 e 02/03/2016.</t>
  </si>
  <si>
    <t>Obra concluída (aguardando finalização do FEM 2013 para solicitar a 3ª e 4ª parcelas). Contato com Adnaldo, (87) 98837-7201. Contato em 18/02/2016 e 02/03/2016.</t>
  </si>
  <si>
    <t>Obra está em 60% (aguardando finalização do FEM 2013 para solicitar a 3ª parcela). Contato com Adnaldo, (87) 98837-7201. Contato em 18/02/2016 e 02/03/2016.</t>
  </si>
  <si>
    <t>Falei com o Prefeito, Romeu (991926109). Informou que o Márcio, gestor, virá na Seplag, ainda hoje, para  conversar.</t>
  </si>
  <si>
    <t xml:space="preserve"> EM CONTATO COM LILIAN EM 02/03/2016, A MESMA INFORMOU QUE AS OBRAS ESTÃO EM ANDAMENTO E SEM PREVISÃO DE INAUGURAÇÃO. CONTATO: (87) 988185058</t>
  </si>
  <si>
    <t>Obra em andamento (15% de execução). Sem previsão de inauguração.
Contato: Junior (81) 99931-6116</t>
  </si>
  <si>
    <t>Obra em andamento (33% de execução). Sem previsão de inauguração.
Contato: Junior (81) 99931-6116</t>
  </si>
  <si>
    <t>2º TERMO DE ADESÃO ASSINADO ENCAMINHADO PARA WAGNER, ATRAVÉS DA CI.</t>
  </si>
  <si>
    <t>Obra concluída. Vai solicitar a 4ª parcela. Contato com Gilvan (81) 99921-8791.</t>
  </si>
  <si>
    <t>Obra em andamento, entre 70% e 80%. Vai solicitar a 3ª parcela. Contato com Gilvan (81) 99921-8791.</t>
  </si>
  <si>
    <t>Obra concluída. Contato com César, (87) 99612-3117. Contato dia 19/02/2016 e 02/03/2016.</t>
  </si>
  <si>
    <t>Obra está próxima da conclusão. Contato com César, (87) 99612-3117. Contato dia 19/02/2016 e 02/03/2016.</t>
  </si>
  <si>
    <t>Obra em andamento (mais de 50%). Aguardando 2ª parcela para dar andamento. Contato com César, (87) 99612-3117.  Contato dia 19/02/2016 e 02/03/2016.</t>
  </si>
  <si>
    <t>Ofício 024/2016 - CEHAB. Indicando as inconsistências encontradas na Prest de Contas. Enviado cópia atráves de email ao Gestor, Cleiton.</t>
  </si>
  <si>
    <t>OBS: PRESTAÇÃO DE CONTAS ENVIADA PARA SECRETARIA FINALÍSTICA EM 02/03/2016. APÓS APROVAÇÃO DA REPROGRAMAÇÃO NO CEAM. (REPROGRAMAÇÃO,CHEGOU EM 12/02/2016)</t>
  </si>
  <si>
    <t>O município informou que a obra está paralisada (54% executada), pois depende de repasse das parcelas. A segunda parcela do FEM II ainda não foi liberada devido à prestação de contas do FEM I, que foi encaminhada para a secretaria finalísitca dia 03/03/2016.
Contato: José Carlos (997-720-949)</t>
  </si>
  <si>
    <t>O município informou que a obra encontra-se concluída. Solicitação de vistoria já se encontra na secretaria finalística.
Contato: João (prefeito - 999-798-584)</t>
  </si>
  <si>
    <t>O município informou que a obra encontra-se em andamento, mas depende do repasse da 3ª parcela. Aguarda realização de vistoria pela secretaria finalística.
Contato: João (prefeito - 999-798-584)</t>
  </si>
  <si>
    <t>O município informou qua a obra encontra-se em andamento (48,50% executada) e que até 31/03/2016 solicitará a 3ª parcela.
Contato: Adeilton (991-077-984)</t>
  </si>
  <si>
    <t>O município informou que a obra encontra-se em andamento (o responsável irá informar o percentual executado dia 03/03/2016), mas informou que está próximo a 60%.
Contato: Bruno (993-971-803)</t>
  </si>
  <si>
    <t xml:space="preserve"> FALTANDO APENAS UMA RUA PARA CONCLUSÃO DO PLANO. PREVISÃO DE PEDIDO DE 4º PARCELA NO FINAL DE FEVEREIRO. ( GERALDO - 87 98825 1798</t>
  </si>
  <si>
    <t>Reprogramação encaminhada para análise da SEE, conforme ofício SEPLAG/SEAM nº 209/2016, do dia 03/03/2016.</t>
  </si>
  <si>
    <t xml:space="preserve">O município informou que a obra encontra-se em andamento, com 40% executado. Previsão de conclusão em 90 dias.
Contato: Thiago (Prefeito - 993-020-012) </t>
  </si>
  <si>
    <t xml:space="preserve">O município solicitou a liberação da 3ª parcela, porém está com pendência de documento (BM). Aguardando envio. De acordo com relatório, a obra encontra-se em andamento, com 61,5% executado.
Contato: Thiago (Prefeito - 993-020-012) </t>
  </si>
  <si>
    <t>O município solicitou a liberação das duas últimas parcelas, com as inconsistências sanadas.
Contato: Luiz Henrique (87 - 999-623-462)</t>
  </si>
  <si>
    <t xml:space="preserve">O município informou que a obra encontra-se em andamento, com 98% executado, e que solicitou a liberação da 3ª parcela, mas as pendências não foram sanadas. O município está ciente e enviará as correções.
Contato: Luiz Henrique (87 - 999-623-462)
</t>
  </si>
  <si>
    <t xml:space="preserve">O município informou que a obra encontra-se em andamento, com 89% executado, e que solicitou a liberação da 3ª parcela, mas as pendências não foram sanadas. O município está ciente e enviará as correções.
Contato: Luiz Henrique (87 - 999-623-462)
</t>
  </si>
  <si>
    <t>O município informou que a obra encontra-se em andamento, com mais de 60% executado e que solicitará novamente o pagamento da terceira parcela até dia 26/02/2016. A primeira solicitação de vistoria já havia sido encaminhada para a secretaria finalística, porém ela não a executou devido a inconsistências encontradas no BM.
Contato: Luiz Henrique (87 - 999-623-462)</t>
  </si>
  <si>
    <t>O município informou que a obra encontra-se em andamento, com 90% executado e que solicitará novamente o pagamento da terceira parcela até dia 26/02/2016. A primeira solicitação de vistoria já havia sido encaminhada para a secretaria finalística, porém ela não a executou  devido a inconsistências encontradas no BM.
Contato: Luiz Henrique (87 - 999-623-462)</t>
  </si>
  <si>
    <t>A PREFEITURA ENCAMINHOU O OFÍCIO SEAE Nº 008/2016 COM ENTTRADA EM, 01/03/2016, COM O PEDIDO DE REALOCAÇÃO DE RECURSOS DO PTM " GALPÃO DE TRIAGEM" PARA O PTM " PAVIMENTAÇÃO". OFICÍO ENCAMINHADO PARA CEHAB ATRAVÉS DO OFÍCIO SEAM Nº211/2016.</t>
  </si>
  <si>
    <t>O município informou que a obra encontra-se em andamento, mas o responsável informará o % executado dia 04/03/2016.
Contato: Ricardo (994-344-770)</t>
  </si>
  <si>
    <t xml:space="preserve">OBRA EM TORNO DE 27%. SEM PREVISÃO DE CONCLUSÃO. ( RENILDA - 87 99070785) </t>
  </si>
  <si>
    <t xml:space="preserve">O município solicitou a liberação da 3ª parcela, o BM já foi entregue, conforme ofício GP nº 71/2016. De acordo com relatório, a obra encontra-se em andamento, com 61,5% executado.
Contato: Thiago (Prefeito - 993-020-012) </t>
  </si>
  <si>
    <t>A 3ª parcela foi encaminhada para o setor financeiro da Seplag.</t>
  </si>
  <si>
    <t>Município entregou documentação solicitando a 3ª parcela. Aguardando vistoria da CEHAB.</t>
  </si>
  <si>
    <t>Solicitação de reprogramação de PTM, conforme ofício nº 013/2016/SEPLAMA. Valor anterior: R$ 307.665,05 (R$ 225.001,63 + R$ 82.663,42). Novo valor: Investimento Total = R$ 307.665,01. Recurso FEM = R$ 175.071,05. Contrapartida = R$ 121.232,11. Rendimentos = R$ 11.361,85</t>
  </si>
  <si>
    <t>Canal</t>
  </si>
  <si>
    <t>Secretaria de finanças</t>
  </si>
  <si>
    <t>Fórum e Bloco anexo</t>
  </si>
  <si>
    <t>Academia das cidades</t>
  </si>
  <si>
    <t>Prefeitura</t>
  </si>
  <si>
    <t>Esgoto sanitário</t>
  </si>
  <si>
    <t>Terminal alternativo de transporte de passageiros</t>
  </si>
  <si>
    <t>Parque ambiental</t>
  </si>
  <si>
    <t>Sala de arquivo e Setor de compras</t>
  </si>
  <si>
    <t>O município já está ciente de que só receberá a 4ª parcela após atender as exigências para a devida aprovação do PTM de substituição, conforme e-mail enviado pela CEHAB.</t>
  </si>
  <si>
    <t>Segundo informção do município, foram realizados serviços que não estavam no PTM. O município informou que fará um aditivo com recurso próprio para não fazer alteração no PTM.</t>
  </si>
  <si>
    <t>Solicitação de reprogramação de PTM, conforme ofício GP nº 42/2016 da prefeitura de Taquaritinga do Norte, com entrada no dia 23/02/2016.</t>
  </si>
  <si>
    <t>PTM REPROGRAMADO ENCAMINHADO PARA ANÁLISE DA SETRA, CONFORME OFÍCIO Nº 232/2016 - SEPLAG/SEAM de 04/03/2016.</t>
  </si>
  <si>
    <t>PTM foi substituído pelo PTM 2014.0048</t>
  </si>
  <si>
    <t>O município informou que a obra encontra-se em andamento (30% executado). 
Contato: César (996-123-117)</t>
  </si>
  <si>
    <t>O município informou que a obra encontra-se em andamento (90% executado). Previsão de conclusão 21/03/2016 para solicitar as duas últimas parcelas (até o dia 25/03/2016).
Contato: César (996-123-117)</t>
  </si>
  <si>
    <t>O município informou que a obra encontra-se concluída e que solicitou a vistoria de 100%. Aguardando a CEHAB realizar a vistoria.
Contato: César (996-123-117)</t>
  </si>
  <si>
    <t>O município informou que a obra encontra-se paralisada (praticamente 0% executado) e que o distrato com a empresa foi realizado nessa semana. Licitação será realizada dia 07/03/2016. O município ainda informou que conclue a obra em 60 dias.
Contato: César (996-123-117)</t>
  </si>
  <si>
    <t>O município informou que a obra encontra-se concluída e que solicitará a liberação da 4ª parcela até dia 10/03/2016.
Contato: João Alexandre (991-964-291)</t>
  </si>
  <si>
    <t>O responsável informou que a obra encontra-se paralisada (a justificativa foi de que estava esperando o repasse da 4ª parcela para concluir a obra, o que vai de encontro ao que tem no Decreto). O município já foi informado sobre a normativa e entrará em contato com a empresa para reiniciar os serviços até dia 09/03/2016, com previsão de conclusão 25/03/2016.
Contato: João Alexandre (991-964-291)</t>
  </si>
  <si>
    <t xml:space="preserve">EM ATENDIMENTO AO GESTOR DO MUNICÍPIO, SRº KLEBER, NA SEPLAG, FUI INFORMADA QUE APÓS O PAGAMENTO DA 3º P EM , APROXIMADAMENTE 30 DIAS, O MUNICÍPIO CONCLUIRÁ A OBRA.  </t>
  </si>
  <si>
    <t xml:space="preserve">
</t>
  </si>
  <si>
    <t>PTM VÁLIDO</t>
  </si>
  <si>
    <t>NÃO</t>
  </si>
  <si>
    <t>2014.0288</t>
  </si>
  <si>
    <t>O município informou que enviará o ofício solicitando a liberação da 3ª parcela e a declaração de 60% ainda hoje ou amanhã (08/03/2016) para enviar para pagamento, pois a vistoria já foi realizada (62,48%) em 08/01/2016.
Contato: Vando (81) 99911-4959</t>
  </si>
  <si>
    <t>O município informou que enviará hoje ou amanhã (08/03/2016) outro BM para realizar uma nova vistoria atestando 60% de execução para pagamento da 3ª parcela.</t>
  </si>
  <si>
    <t>Obra continua com andamento em torno de 70%. Contato com Luiz Augusto, (81) 99969-0847.</t>
  </si>
  <si>
    <t>Prestação de contas dos 3 planos pendentes apresentada dia 07/03/2016. O município informou que a obra encontra-se com 90% executada e que enviará a solicitação para liberação da 3ª parcela até dia 11/03/2016.</t>
  </si>
  <si>
    <t>LISTA USUÁRIOS GERAL</t>
  </si>
  <si>
    <t>COLUNA ALVO</t>
  </si>
  <si>
    <t>humberto.carbonell</t>
  </si>
  <si>
    <t>melina.vasconcelos</t>
  </si>
  <si>
    <t>ligia.medeiros</t>
  </si>
  <si>
    <t>rayssa</t>
  </si>
  <si>
    <t>COL USUARIO</t>
  </si>
  <si>
    <t>LINHA_MOVIMENTO</t>
  </si>
  <si>
    <t>DATA DE INAUGURAÇÃO 18/03/2016.ÀS 16H. CONFORME OFÍCIO GP 14/2016 DESTA PREFEITURA. RECEBIDO EM 04/03/2016.</t>
  </si>
  <si>
    <t>O município apresentou (ofício GP/PMB nº 316/2015, de 30/11/2016, com entrada dia 07/03/2016) o plano de trabalho (parcial) referente ao aditivo da execução de pavimentação em pedra granítica do município de Bonito Sede II Lote I (Rua Bernardo Pontes - Salgado e complemento da Rua Abdias Vilar - Cachoeira). Aguardando envio do plano completo pelo responsável até 18/03/2016.</t>
  </si>
  <si>
    <t>O município apresentou (ofício GP/PMB nº 316/2015, de 30/11/2016, com entrada dia 07/03/2016) o plano de trabalho (parcial) referente ao aditivo da execução de pavimentação em pedra granítica do município de Bonito Distritos Pavimentados (Rua 06 - Lot. Alto Alegre - Alto Bonito). Aguardando envio do plano completo pelo responsável até 18/03/2016.</t>
  </si>
  <si>
    <t>Prefeito vai devolver os recursos recebidos. Acordado com o Secretário de Planejamento. Contato via whatsapp. Contato - 87 - 99957-0187 ( Prefeito Lourival Simões )</t>
  </si>
  <si>
    <t>O município foi informado que há pendência de arquivo digital da reprogramação.</t>
  </si>
  <si>
    <t>O município enviou o CD que estava como pendência de análise pela CEHAB, porém os arquivos inseridos no CD não se referiam à reprogramação, apenas continha o ofício solicitando a 3ª parcela, a declaração de 60%, o BM modificado e o relatório fotográfico. O município já está ciente e enviará o arquivo por e-mail (de acordo com solicitação da CEHAB - Lílian) até dia 08/03/2016.
Contato: Arthur (981-470-015 )</t>
  </si>
  <si>
    <t>Aguardando a liberação da 2ª parcela para conclusão da obra. Contato feito com Sr. Juarez, secretário de administração.</t>
  </si>
  <si>
    <t>O município informou que a obra encontra-se em andamento, com 44% executada.
Contato: Márcio (997-780-987)</t>
  </si>
  <si>
    <t>O município informou que a obra encontra-se em andamento, com 27% executada.
Contato: Márcio (997-780-987)</t>
  </si>
  <si>
    <t>Solicitação de reprogramação de PTM, conforme ofício nº 051/2016 da prefeitura de Macaparana, com entrada no dia 07/03/2016. Ofício SEPLAG/SEAM 243/2016 enviado à CEHAB DE 08/03/2016</t>
  </si>
  <si>
    <t>2016OB000081</t>
  </si>
  <si>
    <t>2016PD000081</t>
  </si>
  <si>
    <t>2016NE000043</t>
  </si>
  <si>
    <t>PAGAMENTO PARA VIABILIZAR REPASSE DE RECURSOS FEM II/2014 AO MUNICIPIO DE QUIPAPA-PE, PLANO: CONSTRUÇÃO DE PAVIMENTAÇÃO EM PARALELEPÍPEDOS GRANÍTICOS EM DIVERSAS RUAS, 3º PARCELA, CONFOME CI Nº013/2016-SGTG/FEM.</t>
  </si>
  <si>
    <t>2016OB000082</t>
  </si>
  <si>
    <t>2016PD000083</t>
  </si>
  <si>
    <t>2016NE000044</t>
  </si>
  <si>
    <t>PAGAMENTO VIABILIZAR REPASSE DE RECURSOS FEM II/2014 AO MUNICIPIO DE EXU-PE, PLANO: REFORMA DO CENTRO POLIESPORTIVO, 4º PARCELA, CONFOME CI Nº013/2016-SGTG/FEM.</t>
  </si>
  <si>
    <t>2016OB000083</t>
  </si>
  <si>
    <t>2016PD000082</t>
  </si>
  <si>
    <t>PAGAMENTO PARA VIABILIZAR REPASSE DE RECURSOS FEM II/2014 AO MUNICIPIO DE QUIPAPA-PE, PLANO: CONSTRUÇÃO DE UMA PRAÇA PÚBLICA, 3º PARCELA, CONFOME CI Nº013/2016-SGTG/FEM.</t>
  </si>
  <si>
    <t>2016OB000084</t>
  </si>
  <si>
    <t>2016PD000084</t>
  </si>
  <si>
    <t>RE000015</t>
  </si>
  <si>
    <t>2016NE000020</t>
  </si>
  <si>
    <t>104-1296-600063859</t>
  </si>
  <si>
    <t>Pagamento para viabilizar repasse de recursos FEM II/2014 ref. a 3ª parcela conforme lei nº 15.335 de 25/06/2014 ao Municipio de SANTA REREZINHA/PE Revitalização de açougue Municipal.</t>
  </si>
  <si>
    <t>2016OB000085</t>
  </si>
  <si>
    <t>2016PD000085</t>
  </si>
  <si>
    <t>2016NE000028</t>
  </si>
  <si>
    <t>Pagamento para viabilizar repasse de recursos FEM II/2014 ref. a 4ª parcela conforme lei nº 15.335 de 25/06/2014 ao Municipio de SANTA REREZINHA/PE Revitalização de açougue Municipal.</t>
  </si>
  <si>
    <t>2016OB000090</t>
  </si>
  <si>
    <t>2016PD000090</t>
  </si>
  <si>
    <t>2016NE000046</t>
  </si>
  <si>
    <t>PAGAMENTO PARA VIABILIZAR REPASSE DE RECURSOS AO MUNICIPIO DE SALGUEIRO/PE REF.A 3ª PARCELA.REF.AO FEM II/2014.RECAPEA- MENTO DE RUAS ASFALTADAS NO MUNICIPIO.CONFORME CI 56/2016 SEAM.</t>
  </si>
  <si>
    <t>2016OB000091</t>
  </si>
  <si>
    <t>2016PD000091</t>
  </si>
  <si>
    <t>PAGAMENTO PARA VIABILIZAR REPASSE DE RECURSOS AO MUNICIPIO DE SALGUEIRO/PE REF.A 4ª PARCELA.REF.AO FEM II/2014.RECAPEA- MENTO DE RUAS ASFALTADAS NO MUNICIPIO.CONFORME CI 56/2016 SEAM.</t>
  </si>
  <si>
    <t>2016OB000100</t>
  </si>
  <si>
    <t>2016PD000100</t>
  </si>
  <si>
    <t>PAGAMENTO PARA VIABILIZAR REPASSE DE RECURSOS FEM II-/2014 REF.A 3ª PARCELA CONFORME LEI Nº 15.335 DE 24/04/2014.AO MUNICIPIO DE SÃO JOSÉ DO EGITO/PE.PERFURAÇÃO E INSTALAÇÃO DE POÇOS TUBULARES EM ROCHA CRISTALINA.</t>
  </si>
  <si>
    <t>2016OB000101</t>
  </si>
  <si>
    <t>2016PD000101</t>
  </si>
  <si>
    <t>2016NE000050</t>
  </si>
  <si>
    <t>PAGAMENTO PARA VIABILIZAR REPASSE DE RECURSOS FEM II-/2014 REF.A 3ª PARCELA CONFORME LEI Nº 15.335 DE 24/04/2014.AO MUNICIPIO DE VICÊNCIA/PE. RECONSTRUÇÃO , REVITALIZAÇÃO E PAISAGISMO DA PRAÇA DR. MÁRIO RAMOS DE ANDRADE LIMA.</t>
  </si>
  <si>
    <t>2016OB000102</t>
  </si>
  <si>
    <t>2016PD000102</t>
  </si>
  <si>
    <t>2016NE000051</t>
  </si>
  <si>
    <t>PAGAMENTO PARA VIABILIZAR REPASSE DE RECURSOS FEM II-/2014 CONFORME LEI Nº 15.335 DE 24/04/2014.AO MUNICIPIO FERREIROS/PE. PAVIMENTAÇÃO EM PARALELEPIPEDO GRANITICOS.</t>
  </si>
  <si>
    <t>2016OB000103</t>
  </si>
  <si>
    <t>2016PD000103</t>
  </si>
  <si>
    <t>2016NE000052</t>
  </si>
  <si>
    <t>PAGAMENTO PARA VIABILIZAR REPASSE DE RECURSOS FEM II-/2014 REF.A 3ª PARCELA CONFORME LEI Nº 15.335 DE 24/04/2014.AO MUNICIPIO DE SALGADINHO/PE.REQUALIFICAÇÃO DA PRAÇA CENTRAL E CONSTRUÇÃO DE PAV.EM PARALELEPIPEDOS GRANITICOS NA RUA DE ACESSO DO SITIO SOBRADINHO.</t>
  </si>
  <si>
    <t>2016OB000104</t>
  </si>
  <si>
    <t>2016PD000105</t>
  </si>
  <si>
    <t>2016NE000054</t>
  </si>
  <si>
    <t>PAGAMENTO PARA VIABILIZAR REPASSE DE RECURSOS FEM II-/2014 REF.A PARCELA CONFORME LEI Nº 15.335 DE 24/04/2014.AO MUNICIPIO DE CHÃ GRANDE/PE.PAVIMENTAÇÃO EM EM DIVERSAS RUAS.(COMPLEMENTO DA 4ª PARCELA)</t>
  </si>
  <si>
    <t>2016OB000105</t>
  </si>
  <si>
    <t>2016PD000104</t>
  </si>
  <si>
    <t>2016NE000053</t>
  </si>
  <si>
    <t>PAGAMENTOPARA VIABILIZAR REPASSE DE RECURSOS FEM II-/2014 REF.A 4ª PARCELA CONFORME LEI Nº 15.335 DE 24/04/2014.AO MUNICIPIO DE NAZARÉ DA MATA/PE.PAVIMENTAÇÃO EM PARALELEPI- PEDOS GRANITICOS EM DIVERSAS RUAS.</t>
  </si>
  <si>
    <t>2016OB000106</t>
  </si>
  <si>
    <t>2016PD000106</t>
  </si>
  <si>
    <t>PAGAMENTO PARA VIABILIZAR REPASSE DE RECURSOS FEM II-/2014 REF.A 3ª PARCELA CONFORME LEI Nº 15.335 DE 24/04/2014.AO MUNICIPIO DE PARNAMIRIM/PE.CONSTRUÇÃO DE UMA QUADRA POLIESPORTIVA DESCOBERTA -REGIÃO DA VOLTA</t>
  </si>
  <si>
    <t>2016OB000107</t>
  </si>
  <si>
    <t>2016PD000107</t>
  </si>
  <si>
    <t>PAGAMENTO PARA VIABILIZAR REPASSE DE RECURSOS FEM II-/2014 REF.A 3ª PARCELA CONFORME LEI Nº 15.335 DE 24/04/2014.AO MUNICIPIO DE PARNAMIRIM/PE.CONSTRUÇÃO DE UMA QUADRA POLIESPORTIVA DESCOBERTA -REGIÃO DA FLORESTA.</t>
  </si>
  <si>
    <t>2016OB000108</t>
  </si>
  <si>
    <t>2016PD000108</t>
  </si>
  <si>
    <t>2016NE000055</t>
  </si>
  <si>
    <t>PAGAMENTO PARA VIABILIZAR REPASSE DE RECURSOS FEM II/2014.REF.A 2ª PARCELA.CONFORME LEI Nº 15.335 DE 25/06/2014. RECAPEAMENTO ASFALTICO EM DIVERSAS RUAS DO MUNICIPIO.</t>
  </si>
  <si>
    <t>2016OB000109</t>
  </si>
  <si>
    <t>2016PD000109</t>
  </si>
  <si>
    <t>2016NE000056</t>
  </si>
  <si>
    <t>PAGAMENTO PARA VIABILIZAR REPASSE DE RECURSOS FEM II /2014 REF. A 2ª PARCELA CONFORME LEI Nº 15.335 DE 25/06/2014.AO MUNICI- PIO DE AMARAJI/PE. CONSTRUÇÃO DA PRAÇA FLAMBOYANT E DA PRAÇA DO LOTEAMENTO ALICE BATISTA.</t>
  </si>
  <si>
    <t>2016OB000110</t>
  </si>
  <si>
    <t>2016PD000110</t>
  </si>
  <si>
    <t>PAGAMENTO PARA VIABILIZAR REPASSE DE RECURSOS FEM II /2014 REF. A 2ª PARCELA CONFORME LEI Nº 15.335 DE 25/06/2014.AO MUNICI- PIO DE AMARAJI/PE. CONSTRUÇÃO DO GRADIL DE FECHAMENTO DO PARQUE DO BANANAL.</t>
  </si>
  <si>
    <t>2016OB000111</t>
  </si>
  <si>
    <t>2016PD000111</t>
  </si>
  <si>
    <t>PAGAMENTO PARA VIABILIZAR REPASSE DE RECURSOS FEM II /2014 REF. A 2ª PARCELA CONFORME LEI Nº 15.335 DE 25/06/2014.AO MUNICI- PIO DE AMARAJI/PE. PAVIMENTAÇÃO EM PARALELEPIPEDOS GRANITICOS EM DIVERSAS RUAS.</t>
  </si>
  <si>
    <t>2016OB000112</t>
  </si>
  <si>
    <t>2016PD000112</t>
  </si>
  <si>
    <t>PAGAMENTO PARA VIABILIZAR REPASSE DE RECURSOS FEM II /2014 REF. A 2ª PARCELA CONFORME LEI Nº 15.335 DE 25/06/2014.AO MUNICI- PIO DE AMARAJI/PE. CONSTRUÇÃO DO MURO DA GARAGEM MUNICIPAL.</t>
  </si>
  <si>
    <t>2016OB000113</t>
  </si>
  <si>
    <t>2016PD000113</t>
  </si>
  <si>
    <t>2016NE000057</t>
  </si>
  <si>
    <t xml:space="preserve"> PREFEITURA MUNICIPAL DE BREJAO</t>
  </si>
  <si>
    <t>PAGAMENTO PARA VIABILIZAR REPASSE DE RECURSOS FEM II/2014.REF.A 2ª PARCELA.RECUPERAÇÃO DA CALÇADA DA RUA JOSE INACIO DOS SANTOS.</t>
  </si>
  <si>
    <t>2016OB000114</t>
  </si>
  <si>
    <t>2016PD000114</t>
  </si>
  <si>
    <t>PAGAMENTO PARA VIABILIZAR REPASSE DE RECURSOS FEM II/2014.REF.A 2ª PARCELA.REFORMA E URBANIZAÇÃO DO ACESSO PRINCIPAL DE BREJÃO.MUNICIPIO DE BREJÃO.</t>
  </si>
  <si>
    <t>2016OB000116</t>
  </si>
  <si>
    <t>2016PD000116</t>
  </si>
  <si>
    <t>2016NE000064</t>
  </si>
  <si>
    <t>PAGAMENTO P/VIABILIZAR REPASSE DE RECURSOS FEM II/2014 REF.A 3ª PARCELA.CONF.LEI Nº 15.335 DE 25/06/2016.AO MUNICIPIO DE IGUARACY/PE.PAVIMENTO EM PARALELEPIPEDOS GRANITICOS.</t>
  </si>
  <si>
    <t>2016OB000117</t>
  </si>
  <si>
    <t>2016PD000117</t>
  </si>
  <si>
    <t>2016NE000063</t>
  </si>
  <si>
    <t>PAGAMENTO P/VIABILIZAR REPASSE DE RECURSOS FEM II/2014 REF.A 3ª PARCELA.CONF.LEI Nº 15.335 DE 25/06/2016.AO MUNICIPIO DE LIMOEIRO/PE.PAVIMENTAÇÃO EM PARALELEPIPEDOS E DRENAGEM SUPERFICIAL DE ÁGUAS PLUVIAIS.</t>
  </si>
  <si>
    <t>2016OB000118</t>
  </si>
  <si>
    <t>2016PD000118</t>
  </si>
  <si>
    <t>2016NE000061</t>
  </si>
  <si>
    <t>PAGAMENTO P/VIABILIZAR REPASSE DE RECURSOS FEM II/2014 REF.A 2ª PARCELA.CONF.LEI Nº 15.335 DE 25/06/2016.AO MUNICIPIO DE RIACHO DAS ALMAS/PE.PAVIMENTAÇÃO EM PEDRA GRANITICA EM DIVERSAS RUAS.</t>
  </si>
  <si>
    <t>2016OB000119</t>
  </si>
  <si>
    <t>2016PD000119</t>
  </si>
  <si>
    <t>2016NE000060</t>
  </si>
  <si>
    <t>PAGAMENTO P/VIABILIZAR REPASSE DE RECURSOS FEM II/2014 REF.A 2ª PARCELA.CONF.LEI Nº 15.335 DE 25/06/2016.AO MUNICIPIO DE GOIANA/PE.CONSTRUÇÃO DA PRAÇA JÚLIO RABELO.</t>
  </si>
  <si>
    <t>2016OB000120</t>
  </si>
  <si>
    <t>2016PD000120</t>
  </si>
  <si>
    <t>PAGAMENTO P/VIABILIZAR REPASSE DE RECURSOS FEM II/2014 REF.A 2ª PARCELA.CONF.LEI Nº 15.335 DE 25/06/2016.AO MUNICIPIO DE GOIANA/PE.PAVIMENTAÇÃO EM PARALELEPIPEDOS EM DIVERSAS RUAS.</t>
  </si>
  <si>
    <t>2016OB000121</t>
  </si>
  <si>
    <t>2016PD000121</t>
  </si>
  <si>
    <t>2016NE000065</t>
  </si>
  <si>
    <t xml:space="preserve"> PREFEITURA DA CIDADE DO RECIFE</t>
  </si>
  <si>
    <t>PAGAMENTO P/VIABILIZAR REPASSE DE RECURSOS FEM II/2014 REF.A 2ª PARCELA.CONF.LEI Nº 15.335 DE 25/06/2016.AO MUNICIPIO DE RECIFE /PE.EXECUÇÃO DE OBRAS DE REVESTIMENTO,PAV.URBANISMO E PAISAGISMO DO CANAL DO ARRUDA.</t>
  </si>
  <si>
    <t>2016OB000122</t>
  </si>
  <si>
    <t>2016PD000122</t>
  </si>
  <si>
    <t>2016NE000059</t>
  </si>
  <si>
    <t xml:space="preserve"> PREFEITURA MUNICIPAL DE ILHA DE ITAMARACA</t>
  </si>
  <si>
    <t>PAGAMENTO P/VIABILIZAR REPASSE DE RECURSOS FEM II/2014 REF.A 2ª PARCELA.CONF.LEI Nº 15.335 DE 25/06/2016.AO MUNICIPIO DE ILHA DE ITAMARACÁ/PE.PAVIMENTAÇÃO DE RUAS DO MUNICIPIO.</t>
  </si>
  <si>
    <t>2016OB000123</t>
  </si>
  <si>
    <t>2016PD000123</t>
  </si>
  <si>
    <t>2016NE000058</t>
  </si>
  <si>
    <t>PAGAMENTO P/VIABILIZAR REPASSE DE RECURSOS FEM II/2014 REF.A 2ª PARCELA.CONF.LEI Nº 15.335 DE 25/06/2016.AO MUNICIPIO DE CABO DE SANTO AGOSTINHO/PE.PAVIMENTAÇÃO E DRENAGEM DA VIA DE ACESSO A COMUNIDADE DE CEPOVO.</t>
  </si>
  <si>
    <t>2016OB000124</t>
  </si>
  <si>
    <t>2016PD000124</t>
  </si>
  <si>
    <t>PAGAMENTO P/VIABILIZAR REPASSE DE RECURSOS FEM II/2014 REF.A 2ª PARCELA.CONF.LEI Nº 15.335 DE 25/06/2016.AO MUNICIPIO DE CABO DE SANTO AGOSTINHO/PE.RECUPERAÇÃO DAS INSTALAÇÕES FISICAS DAS FEIRAS DO MUNICIPIO.</t>
  </si>
  <si>
    <t>Ofício encaminhado à SETRA para análise da prestação de contas. Oficio SEPLAG nº 251/2016</t>
  </si>
  <si>
    <t>Solicitação de reprogramação de PTM, conforme ofício nº 034/2016 da prefeitura de Toritama, com entrada no dia 22/02/2016. Teto FEM / Investimento total anterior do PTM / Valor anterior do recurso FEM do PTM: R$ 1.358.479,77. Novo investimento total do PTM / Novo valor do recurso FEM do PTM: R$ 1.288.068,15.</t>
  </si>
  <si>
    <t>Reprogramação analisada e aprovada (sem ressalva) pela CEHAB, conforme ofício n º 056/2016 - GDM/DPP/CEHAB de 03/03/2016, com entrada dia 04/03/2016.</t>
  </si>
  <si>
    <t>O município informou que a obra encontra-se paralisada, pois dependende de repasse da segunda parcela. A prestação de contas do FEM I está pendente devido a uma reprogramação de um dos planos que está sendo analisada pela SECID.
Contato: Alexandre (87 - 991-972-163)</t>
  </si>
  <si>
    <t>O município informou que a obra encontra-se paralisada, com 68,22% de execução (de acordo com planilha de execução de serviços apresenada pelo município).  A prestação de contas do FEM I está pendente devido a uma reprogramação de um dos planos que está sendo analisada pela SECID.
Contato: Alexandre (87 - 991-972-163)</t>
  </si>
  <si>
    <t>A CEHAB já recebeu o arquivo por e-mail.</t>
  </si>
  <si>
    <t>A obra está 60% concluída. O município irá solicitar a 3ª parcela. Contato - Sr Adolpho - 81 - 98662- 0494</t>
  </si>
  <si>
    <t xml:space="preserve"> PREVISÃO DE CONCLUSÃO FINAL DE MARÇO.(JOELSON - 87 988735137) </t>
  </si>
  <si>
    <t>NOVA PREVISÃO DE CONCLUSÃO PARA FINAL DE MARÇO. (OZEIAS- 87 996564063)</t>
  </si>
  <si>
    <t>OBRA CONCLUÍDA. EM ATÉ 10 DIAS VAI SOLICITAR 4 º P. (OZEIAS- 87 996564063)</t>
  </si>
  <si>
    <t>A OBRA SERÁ CONCLUÍDA EM 15 DIAS. . ( GERALDO - 87 98825 1798)</t>
  </si>
  <si>
    <t>Aguardando concluir/prest de contas FEM 1 para receber 2ª parcela e dar continuidade as obras. (Romildo 988421538)</t>
  </si>
  <si>
    <t>ESTÁ UM PROBLEMA DE ORDEM TÉCNICA PARA A CONCLUSÃO DA ÚLTIMA RUA. O PROBLEMA ESTÁ SENDO SOLUCIONADO JUNTO A EMPRESA RESPONSÁVEL PELA OBRA. (ELIAS 87 99978 1400)</t>
  </si>
  <si>
    <t>A REPRGRAMAÇÃO ESTÁ SENDO SOLUCIONADA JUNTO A SEE. (ELIAS - 87 99978 1400)</t>
  </si>
  <si>
    <t>O município informou que a obra encontra-se com 70% de executado, se levar em consideração o valor dela, frente a todo o valor do FEM, tem-se  37,68%.
Contato: Mayara (3725-1044)</t>
  </si>
  <si>
    <t xml:space="preserve">O município informou que a obra encontra-se em andamento, com 60% executado. Já foi solicitada a liberação da 3ª parcela.
Contato: Moreno (998-980-070)
</t>
  </si>
  <si>
    <t xml:space="preserve">O município informou que a obra encontra-se concluída. Já foi solicitada a liberação das duas últimas parcelas, com a cópia do termo de recebimento definitivo. Aguardando envio do termo de recebimento definitivo original para anexar à documentação para pagamento, quando chegar a vistoria de 100%. 
Contato: Moreno (998-980-070)
</t>
  </si>
  <si>
    <t>Prestação de contas encaminhada para análise da CEHAB, conforme Ofício nº 005/2015 da Prefeitura, com entrada dia 09/03/2016.</t>
  </si>
  <si>
    <t>A OBRA CONTINUA PARADA. AINDA SOLUCIONANDO PENDÊNCIAS JUNTO A CONSTRUTORA. . ( JOSÉ PEREIRA 87 99617 0605)</t>
  </si>
  <si>
    <t xml:space="preserve">Segundo informção do município, foram realizados serviços que não estavam no PTM. O município informou que fará um aditivo com recurso próprio para não fazer alteração no PTM. O município informou que solicitará a liberação da 4ª parcela até dia 18/03/2016, após análise da planilha pelo engenheiro.
Contato: André (991-618-873)
</t>
  </si>
  <si>
    <t>Segundo informção do município, foram realizados serviços que não estavam no PTM. O município informou que fará um aditivo com recurso próprio para não fazer alteração no PTM.
Contato: André (991-618-873)</t>
  </si>
  <si>
    <t>O município informou que solicitará a liberação da 4ª parcela até dia 18/03/2016, após análise da planilha pelo engenheiro.
Contato: André (991-618-873)</t>
  </si>
  <si>
    <t>Aguardando envio (para dia 11/03/2016) do termo de recebimento definitivo, do relatório fotográfico e do BM para enviar para a vistoria de 100%. Reprogramação enviada para análise. Meio digital já enviado para a CEHAB.
Contato: Lílian (CEHAB - 31827553)</t>
  </si>
  <si>
    <t>O município informou que a obra encontra-se em andamento (40% executado). 
Contato: César (996-123-117)</t>
  </si>
  <si>
    <t xml:space="preserve">De acordo com a CEHAB, houve inconsistências no BM. O município já está ciente e enviará a documentação para sanar as pendências dia 14/03/2016 para que a CEHAB possa analisar o BM e realizar a vistoria de 100%.
Contato: César (996-123-117)
</t>
  </si>
  <si>
    <t>O município informou que a obra encontra-se concluída e que solicitará a liberação das duas últimas parcelas até dia 18/03/2016.
Contato: César (996-123-117)</t>
  </si>
  <si>
    <t>O município informou que a obra encontra-se em andamento (95% executado). A solicitação de liberação de pagamento das duas últimas parcelas será enviada dia 14/03/2016. Segundo informação dada pelo município, o prefeito quer inaugurar a obra em 20 dias.
Contato: César (996-123-117)</t>
  </si>
  <si>
    <t>A solicitação de liberação de pagamento das duas últimas parcelas será enviada dia 14/03/2016. 
Contato: César (996-123-117)</t>
  </si>
  <si>
    <t>O distrato já foi realizado, e a licitação será publicada dia 14/03/2016.</t>
  </si>
  <si>
    <t>Conforme Wylliams, 36818156, a prestação de contas será entregue na próxima semana.</t>
  </si>
  <si>
    <t>Conforme a Prefeita, Yeda, 36791295, a obra está paralisada.</t>
  </si>
  <si>
    <t xml:space="preserve">Conversei com Josete, 81-36841156, informou  que ainda não enviou prest contas FEM 1 devido valor q necessita ser ajustado(por isso q ainda não recebeu as parcelas do FEM 2). Qto ao FEM 2 a obra já está quase concluida. </t>
  </si>
  <si>
    <t>Conversei com Josete, 81-36841156, informou  que ainda não enviou prest contas FEM 1 devido valor q necessita ser ajustado(por isso q ainda não recebeu as parcelas do FEM 2). Qto ao FEM 2 a obra já  está quase  concluida. Estará enviando solicitação da 3ª parcela.</t>
  </si>
  <si>
    <t xml:space="preserve">ESTÁ CONCLUINDO O BM PARA SOLICITAR 3º P. PREVISÃO DE SOLICITAR NA PRÓXIMA SEMANA. ( EUDES - 87 999274475) </t>
  </si>
  <si>
    <t xml:space="preserve">O MUNICÍPIO TEVE QUE ACIONAR A JUSTIÇA PARA FAZER A REMOÇÃO DOS TRAILER QUE OCUPAVA A PRAÇA. O PROCESSO ESTÁ EM ANDAMENTO.  ( EUDES - 87 999274475) </t>
  </si>
  <si>
    <t xml:space="preserve">O MUNICÍPIO TEVE QUE ACIONAR A JUSTIÇA PARA FAZER A REMOÇÃO DOS TRAILER QUE OCUPAVA A AVENIDA. HOUVE A REMOÇÃO DOS TRAILER DE UMA PARTE DA AVENIDA.  ( EUDES - 87 999274475) </t>
  </si>
  <si>
    <t xml:space="preserve">OBRA SENDO CONCLUÍDA. IRÁ SOLICITAR 3º E 4º PARCELA. PREVISÃO DE SOLICITAÇÃO ATÉ A PRÓXIMA SEMANA. ( EUDES - 87 999274475) </t>
  </si>
  <si>
    <t xml:space="preserve">PREVISÃO DE SOLICITAR 3º PARCELA NA PRÓXIMA SEMANA. ( EUDES - 87 999274475) </t>
  </si>
  <si>
    <t>Conforme João Rosa, 99762458, obra paralisada. Ainda não prestou contas do FEM 1</t>
  </si>
  <si>
    <t>Obra em andamento, recebeu a 2ª parcela no final de 2015. (Flávio - 97401900)</t>
  </si>
  <si>
    <t>Flávio(97401900). Obra em andamento. Aprox 60%. Estará enviando a prestação de contas do FEM 1 na próxima semana.</t>
  </si>
  <si>
    <t>Prestou contas</t>
  </si>
  <si>
    <t>10/03/2016.</t>
  </si>
  <si>
    <t>REPROGRAMAÇÃO APROVADA PELA CEHAB, CONFORME O OFÍCIO Nº 062/2016 - GDM/DPP/CEHAB COM ENTRADA EM, 09/03/2016</t>
  </si>
  <si>
    <t>REPROGRAMAÇÃO REPROVADA PELA CEHAB CONFORME O OFÍCIO Nº 063/2016 - GDM/DPP/CEHAB, COM ENTRADA EM, 10/03/2016.</t>
  </si>
  <si>
    <t>PREVISÃO DE SOLICITAR 3º PARCELA EM 30 DIAS.(CRISTIANO - 87 99945 9558)</t>
  </si>
  <si>
    <t>OBRA NÃO INICIADA. AGUARDANDO O RESULTADO DA NOVA LICITAÇÃO PARA RETOMAR O ANDAMENTO DA OBRA. (CRISTIANO - 87 99945 9558)</t>
  </si>
  <si>
    <t>REPROGRAMAÇÃO REPROVADA. O GESTOR ESTÁ CIENTE E AJUSTANDO O PTM JUNTO A CEHAB. OBRA EM FASE DE CONCLUSÃO.(CRISTIANO - 87 99945 9558)</t>
  </si>
  <si>
    <t>Obra está com 60%. Vai trazer a solicitação da 3ª parcela. Contato com César, (87) 99612-3117.</t>
  </si>
  <si>
    <t>Márcio, 997780987. Andamento da obra está lento. Não prestou contas FEM 1</t>
  </si>
  <si>
    <t>Obra em andamento (40%). Contato com Alysson, (87) 99635-0102.</t>
  </si>
  <si>
    <t>Obra foi licitada, mas não tem certeza se a obra foi iniciada (plano estava em reprogramação). Contato com Alysson, (87) 99635-0102.</t>
  </si>
  <si>
    <t>Obra está em 60%, já solicitou a 3ª parcela. Contato com Vando, (81) 99911-4959. Contato em 15/02/2016 e 10/03/2016.</t>
  </si>
  <si>
    <t>O município solicitou a liberação da 4ª parcela. Aguardando realizar vistoria pela CEHAB.</t>
  </si>
  <si>
    <t>Terminou a pavimentação das ruas incluídas pela reprogramação com utilização do rendimento. Vai solicitar a vistoria para poder prestar contas. Contato com o Prefeito Ernandes Albuquerque, (87) 99108-3726.</t>
  </si>
  <si>
    <t>Entregou a prestação de contas no dia 11/03/2016. Contato com o Prefeito Ernandes Albuquerque, (87) 99108-3726.</t>
  </si>
  <si>
    <t>Município recebeu a 2ª parcela. Próximo de 60% de execução. Adalberto 998572812</t>
  </si>
  <si>
    <t>Município recebeu a 2ª parcela. Obra em andamento. Adalberto 998572812</t>
  </si>
  <si>
    <t>Obra em andamento. Adalberto - 988572812</t>
  </si>
  <si>
    <t>CONSTRUÇÃO DO GALPÃO PARA TRIAGEM DE RESÍDUOS SÓLIDOS DOMICILIARES</t>
  </si>
  <si>
    <t>Reprogramação enviada à CEHAB para análise, conforme ofício SEPLAG/SEAM nº  279/2016de 09/03/2016.</t>
  </si>
  <si>
    <t>Reprogramação enviada à CEHAB para análise, conforme ofício SEPLAG/SEAM nº 280/2016 de 09/03/2016.</t>
  </si>
  <si>
    <t xml:space="preserve">Reprogramação enviada para análise, conforme ofício 053/2016, com entrada dia 09/03/2016. Teto FEM: R$ 754.716,55. Investimento total anterior do PTM: R$ 361.522,15 (recurso FEM R$ 273.180,08 e contrapartida R$ 88.342,06). Novo investimento total do PTM: R$ 363.246,64 (recurso FEM R$ 273.180,08 e contrapartida R$ 90.066,55). </t>
  </si>
  <si>
    <t xml:space="preserve">Reprogramação enviada para análise, conforme ofício 053/2016, com entrada dia 09/03/2016. Teto FEM: R$ 754.716,55. Investimento total anterior do PTM: R$ 212.114,26 (recurso FEM R$ 160.064,35 e contrapartida R$ 52.049,91). Novo investimento total do PTM: R$ 213.838,75 (recurso FEM R$ 160.064,35 e contrapartida R$ 53.774,40). </t>
  </si>
  <si>
    <t>Uma nova vistoria será realizada até dia 04/03/2016, com o mesmo material que foi solicitada a vistoria no dia 09/12/2015 (o engenheiro havia ido na obra dia 30/12/2016).
Contato: Esdras (SES - 3184-0287)</t>
  </si>
  <si>
    <t>O município solicitou vistoria de 60% em 11/03/2016</t>
  </si>
  <si>
    <t>O município recebeu a 3ª parcela em 02/03/2016</t>
  </si>
  <si>
    <t>A obra encontra-se concluída, de acordo com vistoria realizada dia 23/02/2016. Enviado para pagamento da 4ª parcela em 10/03/2016.</t>
  </si>
  <si>
    <t>O município enviou o termo de recebimento definitivo original. Aguardando realizar a vistoria para enviar para pagamento.</t>
  </si>
  <si>
    <t>Prestação de contas recebida conforme ofício nº  040/2016 da Prefeitura de Venturosa.</t>
  </si>
  <si>
    <t>Prestação de contas recebida conforme ofício nº  041/2016 da Prefeitura de Venturosa.</t>
  </si>
  <si>
    <t>O prefeito informou que a obra está completando 60%. Contato - 81 - 99986-1949 - prefeito Paulo Tadeu</t>
  </si>
  <si>
    <t>O município solicitou vistoria de 60% em 11/03/2016. O prefeito informou que a obra está com mais de 60 % de execução</t>
  </si>
  <si>
    <t>O prefeito informou que a obra está completando 60%.de execução. Contato - 81 - 99986-1949 - prefeito Paulo Tadeu</t>
  </si>
  <si>
    <t>O município informou que a obra encontra-se em andamento, com 95% executado, e que solicitará a 4ª parcela em 10 dias.
Contato: Moreno (998-980-070)</t>
  </si>
  <si>
    <t xml:space="preserve">Solicitação de reprogramação de PTM, conforme ofício da Prefeitura nº 061/2016 do dia 10/03/2016, com entrada dia 14/03/2016. Teto FEM: R$ 1.056.603,16. Investimento total anterior do PTM: R$ 755.925,48 (recurso FEM). Novo investimento total do PTM: R$ 755.925,48  (recurso FEM R$ 629.366,27 e contrapartida R$ 126.559,21). </t>
  </si>
  <si>
    <t>A obra está perto de 60% de execução. Previsão de 1 semana a 10 dias para o encaminhamento da solicitação da 3ª parcela. Contato - Sr. Jorge. Secretaria de Administração. Tel - 3631-3485 / 99637-0066</t>
  </si>
  <si>
    <t>O município informou que a obra encontra-se em andamento, mas em ritmo lento, pois depende do repasse da 3ª parcela. O percentual executado é de 70%. Foi informado que a vistoria já foi realizada na semana passada.
Contato: Kléber (986-734-831)</t>
  </si>
  <si>
    <t xml:space="preserve">O município informou que a obra encontra-se em andamento, mas em ritmo lento, pois depende do repasse da 3ª parcela. O percentual executado é de 65%. A vistoria ainda não foi realizada, pois houve necessidade de ajustes no plano de trabalho, que serão enviadas pelo município dia 14/03/2014. </t>
  </si>
  <si>
    <t>O município informou que a obra encontra-se em andamento, com 90% executado, mas depende da liberação da parcela, porém a vistoria não foi realizada.
Contato: Cícero (997-585-174)</t>
  </si>
  <si>
    <t>O município informou que a obra encontra-se em andamento, com 70% executado, porém o BM está inferior a 60%. Reunião dia 16/03/2016 para resolver as pendências e informar a previsão para solicitar a 3ª parcela. 
Contato: Cícero (997-585-174)</t>
  </si>
  <si>
    <t>Reprogramação enviada para análise à CEHAB, conforme ofício SEPLAG/SEAM nº 291/2016 de 14/03/2015</t>
  </si>
  <si>
    <t>Devolução de recursos com rendimento conforme ofício CGM nº 094/2016 da Controladoria Geral do Município de Ipojuca.</t>
  </si>
  <si>
    <t>O município informou que a solicitação para liberar a 4ª parcela será enviada dia 21/03/2015.
Contato: João (996-662-333)</t>
  </si>
  <si>
    <t>O município informou que a obra encontra-se paralisada (31% executado), mas será retomada dia 07/03/2016. Previsão para solicitar a liberação da 3ª parcela a partir do dia 10/03/2016.
Contato: Clélia (996-959-983)</t>
  </si>
  <si>
    <t>O município informou que os serviços da obra reiniciaram dia 14/03/2016 e que solicitará a liberação da 3ª parcela até dia 18/03/2016.
Contato: Clélia (996-959-983)</t>
  </si>
  <si>
    <t>O município informou que a obra encontra-se concluída e que solicitou vistoria de 60%, que já foi encaminhada para a secretaria finalística.  
Contato: Clélia (996-959-983)</t>
  </si>
  <si>
    <t>O município informou que a obra encontra-se concluída e que solicitou vistoria de 60%, que já foi encaminhada para a secretaria finalística. 
Contato: Clélia (996-959-983)</t>
  </si>
  <si>
    <t>O município informou que a obra encontra-se paralisada (20,77% executado), mas será retomada dia 02/03/2016. O município informou que a previsão para concluir a obra é de 60 dias.
Contato: Clélia (996-959-983)</t>
  </si>
  <si>
    <t>O município informou que solicitará a liberação da 4ª parcela até dia 
Contato: Clélia (996-959-983)</t>
  </si>
  <si>
    <t>O município informou que os serviços retornaram dia 02/03/2016. O percentual executado não foi informado (o responsável fornecerá o dado amanhã).
Contato: Clélia (996-959-983)</t>
  </si>
  <si>
    <t>O município informou que a obra encontra-se paralisada, pois depende do repasse da segunda parcela. A prestação de contas do FEM I está pendente devido a uma reprogramação que está sendo analisada pela SECID. Segundo o responsável, os empreiteiros se recusaram a continuar os serviços, pois estão 90 dias com pagamento atrasado. 
Contato: Djailda (981-067-456)</t>
  </si>
  <si>
    <t>A obra está 60% concluída. O município irá solicitar a terceira parcela. Contato: Óseas da Costa Lima. 81 - 99642-0763</t>
  </si>
  <si>
    <t>A obra está 100% concluída.O município irá  solicitar a 3ª e a 4ª parcelas Contato: Óseas da Costa Lima. 81 - 99642-0763</t>
  </si>
  <si>
    <t>No dia 26/02/2016, foi comunicado à SEPLAG através do ofício 051/2016 que os BMs de 1 a 6 não foi apresentado percentual mínimo de 60%. Município está solucionando a pendência.</t>
  </si>
  <si>
    <t>O município está aguardando a vistoria de 60% da CEHAB.</t>
  </si>
  <si>
    <t>O município recebeu a terceira parcela e a obra está com mais de 60% concluída. Contato Sra Viviane  81- 3581-1141/ 81 - 99129-2266</t>
  </si>
  <si>
    <t>Obra  está quase 60% conclúída. Contato feito com o secretário de obras Sr. Adelmo. 87 -99957-1111</t>
  </si>
  <si>
    <t>Aguardando a vistoria da CEHAB.Contato feito com o secretário de obras Sr. Adelmo. 87 -99957-1111</t>
  </si>
  <si>
    <t>O município informou que a obra encontra-se em andamento, com 15% executada. Falta prestar contas do FEM I, aguardando envio para 16/03/2016.
Contato: Severino (996-692-561)</t>
  </si>
  <si>
    <t>O município informou que a obra encontra-se em andamento, com 30% executada. Falta prestar contas do FEM I, sem previsão de envio. 
Contato: Marcos (998-400-067)</t>
  </si>
  <si>
    <t>Aguardando a vistoria de 60% da CEHAB.Contato 81 -99911-4959 ( Vando Figueiredo)</t>
  </si>
  <si>
    <t>Em contato telefônico com o sr Kléber, representante do FEM do município, foi informado que a obra está 25,57% concluída.Contato - 81- 98673-4831 - Sr. Kléber.</t>
  </si>
  <si>
    <t>Em contato telefônico com o sr Kléber, representante do FEM do município, foi informado que a obra está 28,64% concluída.Contato - 81- 98673-4831 - Sr. Kléber.</t>
  </si>
  <si>
    <t>Em contato por e-mail, a secretária de obras Andréa Lima informou que ao obra está com execução de 39%. A 2ª parcela foi paga e o prefeito agendou uma reunião para o dia 17/03/2016 para a aretomada das obras. Contato 81- 99383 - 9524</t>
  </si>
  <si>
    <t>Obra concluída. Contato prefeito Gustavo cabral - 87- 98828-3208</t>
  </si>
  <si>
    <t>O município concluiu a obra e o envio do pagamento da quarta parcela foi realizado no dia 25/02/2016. Contato Sra. Vânia - 81- 99912-6116</t>
  </si>
  <si>
    <t xml:space="preserve">Obra Concluída 40% . Contato Gustavo Lustosa - 81-99975-7548. Aguardando a chegada dos postes de iluminação </t>
  </si>
  <si>
    <t xml:space="preserve">Obra concluída . Contato Gustavo Lustosa - 81-99975-7548. </t>
  </si>
  <si>
    <t xml:space="preserve">Ainda não fez licitação. Contato com Diego, (81) 99675-6097. </t>
  </si>
  <si>
    <t>Obra em andamento (60%). Já solicitou 3ª parcela. Contato com o Prefeito Genaldi, (87) 99964-2027.</t>
  </si>
  <si>
    <t>Obra concluída. Vai enviar solicitação da 4ª parcela. Contato com o Prefeito Genaldi, (87) 99964-2027.</t>
  </si>
  <si>
    <t>Prestação de contas encaminhada para análise da CEHAB, conforme Ofício nº 023/2015 da Prefeitura, com entrada dia 14/03/2016.</t>
  </si>
  <si>
    <t>Vai trazer solicitação da 3ª parcela. Contato com o Prefeito Armando.</t>
  </si>
  <si>
    <t>Obra concluída. Vai trazer solicitação da 4ª parcela. Contato com o Prefeito Armando.</t>
  </si>
  <si>
    <t>O secretário de obras, Sr. Silvano, informou q a obra está 55% executada.</t>
  </si>
  <si>
    <t>O secretário de obras, Sr. Silvano, informou q a obra não foi iniciada.</t>
  </si>
  <si>
    <t>O secretário de obras, Sr. Silvano, informou que a obra está 33% executada.</t>
  </si>
  <si>
    <t>O secretário de obras, Sr. Silvano, informou q a obra está 38% executada.</t>
  </si>
  <si>
    <t>O município está aguardando a vistoria de 60%  e conforme contato telefônico com o engenheiro responsável pelo FEM, Sr. Deusdete, a obra está chegando à 95% de execução</t>
  </si>
  <si>
    <t>O município informou que a obra encontra-se em andamento, com 60% executada, e que solicitará a 3ª parcela até 18/03/2016.
Contato: Wendel (87 - 991-015-165)</t>
  </si>
  <si>
    <t>O município informou que a obra encontra-se em andamento, com 50% executada, e que solicitará a 3ª parcela até dia 25/03/2016.</t>
  </si>
  <si>
    <t>O município informou que a obra encontra-se em andamento, com 50% executada, e que solicitará a 3ª parcela até dia 25/03/2016.
Contato: Wendel (87 - 991-015-165)</t>
  </si>
  <si>
    <t xml:space="preserve">Reprogramação enviada pela Prefeitura para análise. Não foi enviada para a CEHAB porque superou o teto do FEM. Aguardando envio de novos documentos dia 16/03/2016.
Contato: Thiago (Prefeito - 993-020-012) </t>
  </si>
  <si>
    <t>CONSTRUÇÃO DE PAVIMENTAÇÃO EM PARALELEPÍPEDOS</t>
  </si>
  <si>
    <t>220 SUBS FINAL</t>
  </si>
  <si>
    <t>PTM REPROGRAMADO, QDO DA ANÁLISE DO BM, CONFORME OFÍCIO 069/2016 - GDM/DPP/CEHAB, DATA DO SIGEPE 14/03/2016. VALOR ANTERIOR     R$ 453.521,98=452.685,37+836,61)</t>
  </si>
  <si>
    <t>ENVIEI EMAIL PARA LUIZ PEREIRA, EM 15/03/2016, REFORÇANDO A SOLICITAÇÃO DE LILIAN/CEHAB DA NECESSIDADE DE NOVOS BMS AJUSTADOS A ESTA REPROGRAMAÇÃO</t>
  </si>
  <si>
    <t>Solicitação de pagamento da 4ª parcela feita. Enviada para a CEHAB realizar a vistoria em 15/03/2016.</t>
  </si>
  <si>
    <t>Setra enviou ofício informando que o boletim de medição está com valor abaixo de 60%, impossibilitando que seja feita a vistoria. Informação foi passada para o Município (contato com Roberto - 87- 98878-1607).</t>
  </si>
  <si>
    <t>Em contato telefônico  o sr. Vando Figueiredo irá enviar o relatório fotográfico para poder solicitar a 3ª parcela. Contato 81 -99911-4959 ( Vando Figueiredo)</t>
  </si>
  <si>
    <t>Prestação de contas encaminhada para análise da CEHAB, conforme Ofício nº297 /2016 da Prefeitura, com entrada dia 15/03/2016.</t>
  </si>
  <si>
    <t>Solicitação de vistoria das ruas incluídas pela reprogramação com utilização do rendimento entregue e enviada para CEHAB.</t>
  </si>
  <si>
    <t>Município entregou as prestações de contas do FEM 2013. 2 ª parcela será liberada.</t>
  </si>
  <si>
    <t>CEHAB enviou vistoria, porém a obra está com 55,24%. Situação foi informada para o Município. Contato com Marcos, (87) 99921-2983.</t>
  </si>
  <si>
    <t>Clarissa, da SEE, informou que o engenheiro fará a vistoria até a próxima sexta (18/03/16)</t>
  </si>
  <si>
    <t>Adalberto, 998572812, informou que será necessário reprogramação desse PTM</t>
  </si>
  <si>
    <t>Adalberto, 998572812, informou que este PTM já está concluído.</t>
  </si>
  <si>
    <t>Obra em andamento (98%). Vai enviar solicitação da 3ª parcela.</t>
  </si>
  <si>
    <t>Obra em andamento (70%). Vai enviar solicitação da 3ª parcela.</t>
  </si>
  <si>
    <t>Obra em andamento (80%). Vai enviar solicitação da 3ª parcela.</t>
  </si>
  <si>
    <t>Obra concluída. Vai enviar solicitação da 3ª e 4ª parcelas.</t>
  </si>
  <si>
    <t>Obra em andamento (99%). Vai enviar solicitação da 3ª parcela.</t>
  </si>
  <si>
    <t>Enviou solicitação da 3ª parcela sem o boletim de medição e relatório fotográfico. Pendências informadas a Luiz Medeiros, (87) 99988-0954.</t>
  </si>
  <si>
    <t>Reprogramação encaminhada à CEHAB conforme ofício SEPLAG/SEAM nº 304/2016</t>
  </si>
  <si>
    <t>Em ligação telefônica, o prefeito informou que a obra está perto de 60% de execução. Contato Prefeito 81- 99936-5261</t>
  </si>
  <si>
    <t>Prestação de contas encaminhada para análise da CEHAB Oficio nº 307/2016, conforme Ofício nº022 /2016 da Prefeitura, com entrada dia 14/03/2016.</t>
  </si>
  <si>
    <t>Prestação de contas encaminhada para análise da CEHAB Oficio 309/2016, conforme Ofício nº022 /2016 da Prefeitura, com entrada dia 14/03/2016.</t>
  </si>
  <si>
    <t>Prestação de contas encaminhada para análise da CEHAB Ofício nº 308/2016, conforme Ofício nº022 /2016 da Prefeitura, com entrada dia 14/03/2016.</t>
  </si>
  <si>
    <t>O secretário de obras, sr. Luis, informou que a obra está quase 90% concluída. Foi enviado o pagamento da terceira parcela em 16/03/2016. Contato 3642-1031</t>
  </si>
  <si>
    <t xml:space="preserve">De acordo com termo de vistoria de 04/03/2016, a obra encontra-se paralisada, com 58,86% executada. Não foi enviado para pagamento da 3ª parcela, pois a vistoria atestou percentual inferior a 60%. Houve inconsistências no BM 05. </t>
  </si>
  <si>
    <t>Em contato telefônico, o prefeito informou que a obra está com mais de 40% de execução</t>
  </si>
  <si>
    <t>Solicitação de pagamento da 4ª parcela entregue. Enviada para a SARA realizar a vistoria em 17/03/2016.</t>
  </si>
  <si>
    <t>O precentual informado pelo município foi de 61,5%, de acordo com relatório de execução.</t>
  </si>
  <si>
    <t>Obra iniciada, mas está paralizada no momento. Contato com José Calos, (81) 99772-0949 ou (81) 99417-7366. Contato em 29/02/2016, 04/03/2016 e 17/03/2016.</t>
  </si>
  <si>
    <t>Obra iniciada na semana passada.</t>
  </si>
  <si>
    <t>Falta apenas 1 (uma) rua. (Murilo 99573-8993)</t>
  </si>
  <si>
    <t>Solicitação de reprogramação encaminhada para análise, conforme ofício GP nº 98/2016 do dia 16/03/2016, com entrada dia 16/03/2016. Teto do FEM: R$ 905.659,86. Investimento total anterior do PTM: R$ 91.992,68 (recurso FEM R$ 90.472,32 e recurso não FEM R$ 1.520,36). Novo investimento total do PTM: R$ 113.463,26 (recurso FEM R$ 90.459,91 e recurso não FEM R$ 23.003,35). Foi identificada uma solicitação de reprogramação anterior (ofício GP nº 92/2016, do dia 10/03/2016, com entrada dia 11/03/2016) com os valores que o município considerou como incorretos. O ofício GP nº 98/2016 menciona a desconsideração do ofício que trata da antiga reprogramação.</t>
  </si>
  <si>
    <t>Reprogramação encaminhada para análise, conforme ofício nº 031/2016 da Prefeitura, com entrada dia 18/02/2016. Teto FEM: R$ 905.659,89. Investimento total anterior do PTM: R$ 108.067,71. Valor anterior do PTM: R$ 102.652,29 (proponente) e R$ 5.415,42 (concedente). Novo investimento total do PTM: R$ 112.122,78. Novo valor do PTM: R$ 102.656,69 (proponente) e R$ 9.466,09 (concedente). Foi identificada uma reprogramação anterior (ofício GP nº 565/2015 da Prefeitura, do dia 26/11/2015, com entrada dia 26/11/2015) com o nome da quadra sendo Maria Edelvita, porém, a nova reprogramação (ofício nº 031/2016 da Prefeitura) menciona o nome como sendo Izídio Marques Galvão. O município, conforme ofício GP nº 70/2016 da Prefeitura do dia 03/03/2016, solicita a desconsideração do ofício GP nº 565/2015 da Prefeitura e solicita a consideração do ofício GP nº 70/2016 da Prefeitura, com o nome da quadra sendo Izídio Marques Galvão. A SEE já está ciente (por telefone com Clarissa Rodrigues).</t>
  </si>
  <si>
    <t>O município informou que a empresa decidiu retomar a obra, e os serviços serão retomados dia 21/03/2016. 
Contato: Luiz Henrique (87 - 999-623-462)</t>
  </si>
  <si>
    <t>Obra retomada com o pagamento da 2ª parcela, mas as chuvas vem atrapalhando um pouco (Osvaldo - 98805-1169)</t>
  </si>
  <si>
    <t xml:space="preserve">Recuperação dos Centros Comerciais e Feiras da Pontezinha, Ponte Dos Carvalhos E do Centro. Entendendo-se como tal a melhoria física  dos Edifícios Administrativos, banheiros públicos, gradis, boxes e edificações comerciais, instalações elétricas e hidro sanitária </t>
  </si>
  <si>
    <t>Aguardando realizar a análise da reprogramação e a vistoria de 100%.</t>
  </si>
  <si>
    <t>O município informou que a obra encontra-se paralisada, aguardo realização da vistoria para liberação da 3ª parcela. Aguardando realizar a análise da reprogramação
Contato: Luiz Henrique (87 - 999-623-462)</t>
  </si>
  <si>
    <t>Solicitação de reprogramação encaminhada para análise, conforme ofício nº 091/2016 da Prefeitura do dia 10/03/2016, com entrada dia 11/03/2016. Teto FEM: R$ 905.659,89. Investimento total anterior do PTM: R$ 108.067,71. Valor anterior do PTM: R$ 102.652,29 (proponente) e R$ 5.415,42 (concedente). Novo investimento total do PTM: R$ 112.122,78. Novo valor do PTM: R$ 102.656,69 (proponente) e R$ 9.466,09 (concedente). Foi identificada uma reprogramação anterior (ofício GP nº 565/2015 da Prefeitura, do dia 26/11/2016, com entrada dia 26/11/2016) com o nome da quadra sendo Maria Edelvita, porém, a nova reprogramação (ofício nº 031/216 da Prefeitura) menciona o nome como sendo Izídio Marques Galvão. O município, conforme ofício GP nº 70/2016 da Prefeitura do dia 03/03/2016, solicita a desconsideração do ofício GP nº 565/2015 da Prefeitura e solicita a consideração do ofício GP nº 70/2016 da Prefeitura, com o nome da quadra sendo Izídio Marques Galvão. A SEE já recebeu (por telefone com Clarissa Rodrigues) essa solicitação.</t>
  </si>
  <si>
    <t>Reprogramação encaminhada à SEE para análise, conforme ofício SEPLAG/SEAM nº 301/2016, do dia 16/03/2016.</t>
  </si>
  <si>
    <t>A obra na feira de Pontes dos Carvalhos já foi concluída. Falta a de Pontezinha e do Centro que em 45 dias deve chegar aos 60%. (Osvaldo - 98805-1169)</t>
  </si>
  <si>
    <t>Foi retirado da guia pagamentos o pagamento realizado. Na guia E-fisco a parcela foi colocada como devolvida.</t>
  </si>
  <si>
    <t>Substituição deste plano, conforme Ofício 35/2016 de 08/03/2016. vai voltar o PTM original (2014.0372)</t>
  </si>
  <si>
    <t>Reativação do plano, conforme Ofício 35/2016 de 08/03/2016. Vai substituir o PTM 2014.0373.</t>
  </si>
  <si>
    <t>Inauguração agendada para 03/04/2016, às 15:00 horas, conforme ofício GP nº 120/2016 de 15/03/2016.</t>
  </si>
  <si>
    <r>
      <t xml:space="preserve">Reprogramação encaminhada à CEHAB para análise, conforme ofício SEPLAG/SEAM nº </t>
    </r>
    <r>
      <rPr>
        <sz val="11"/>
        <rFont val="Calibri"/>
        <family val="2"/>
      </rPr>
      <t>322</t>
    </r>
    <r>
      <rPr>
        <sz val="11"/>
        <color theme="1"/>
        <rFont val="Calibri"/>
        <family val="2"/>
      </rPr>
      <t>/2016, do dia 16/03/2016.</t>
    </r>
  </si>
  <si>
    <t>Reprogramação aprovada pela CEHAB, conforme ofício nº 076/2016 do dia 16/03/2016, com entrada dia 18/03/2016.</t>
  </si>
  <si>
    <t>2014.0430</t>
  </si>
  <si>
    <t>CENTRO COMUNITÁRIO DA PAZ - COMPAZ I</t>
  </si>
  <si>
    <t>Encaminhado Ofício nº 200/2016 da SEAM/SEPLAG data de 02/03/2016 solicitando análise desse novo PTM no valor de R$ 7.391.991,14. O PTM da Pavimentação terá redução para que possa ser incluído esse PTM para não ultrapassar o teto</t>
  </si>
  <si>
    <t>Prestação de contas com pendências, ofício nº 085/2016 - GDM/DPP/CEHAB. Ofício enviado para Prefeitura em 21/03/2016 (por email e pelos correios).</t>
  </si>
  <si>
    <t>RENNES, 87-99651195, ENTRARÁ EM CONTATO COM A CEHAB PARA VERIFICAR A PREVISÃO DE VISTORIA NO MUNICÍPIO.</t>
  </si>
  <si>
    <t>Obra concluída. Vai enviar solicitação da 4ª parcela até a próxima semana. Contato com Cícero.</t>
  </si>
  <si>
    <t>Enviará pendências exigidas pela CEHAB até proxima quarta (23/03). Obra não iniciada. (Ferrúcio 81-99389-4798)</t>
  </si>
  <si>
    <t>Reprogramação aprovada pela CEHAB, conforme ofício nº 075/2016 - GDM/DPP/CEHAB do dia 15/03/2016, com entrada dia 18/03/2016.</t>
  </si>
  <si>
    <t>Falta pouco para concluir. A empresa é de pequena porte e está tendo  dificuldades para  concluir a obra. (Arnaldo 87-99113-9807)</t>
  </si>
  <si>
    <t>Obra retomada na semana passada. Previsão de conclusão de obra em abril. (Mota 99499-1163)</t>
  </si>
  <si>
    <t xml:space="preserve">Foram encontradas inconsistências, conforme ofício nº323/2016 do dia 24/02/2016, com entrada dia 25/02/2016. O município já está ciente e enviará a documentação pendente (microfilmagem de um cheque, aguardando o banco liberar) até dia 23/04/2016. </t>
  </si>
  <si>
    <t>Mota informou que estaria protocolando as pendências solicitadas pela CEHAB amanhã dia 22/03/2016 (99499-1163)</t>
  </si>
  <si>
    <t>A obra já está concluída e Mota irá enviar solicitação da 4ª parcela.(99499-1163)</t>
  </si>
  <si>
    <t>Roberto informou que está aguardando BM com percentual de 60% igual ao PTM para enviar novamente. Estão tendo problema com matéria prima para concluir a obra. Vai reprogramar o PTM porque conseguiram contratar por preço menor que o PTM. (87-98878-1607)</t>
  </si>
  <si>
    <t>Enviei e-mail para CEHAB solicitando suspensão da análise do PTM e devolução para fins de arquivamento junto à SEPLAG.</t>
  </si>
  <si>
    <t>Obra paralizada. Aguardando pagamento da 2ª parcela para dar continuidade (Município  não prestou contas do FEM 2013  pois 4ª parcela ainda não foi paga). Contato com Itanar, (87) 98111-7862 ou (87) 99603-9006.</t>
  </si>
  <si>
    <t>Vistoria de 60% entregue pela SES, enviado para pagamento da 3ª parcela.</t>
  </si>
  <si>
    <t>O PREFEITO INFORMOU PESSOALMENTE QUE ATÉ, 30/03/2016, IRÁ SOLICITAR 3º PARCELA.</t>
  </si>
  <si>
    <t>22/02/2016
22/03/2016</t>
  </si>
  <si>
    <t>Vistoria realizada pela CEHAB constatou que a obra ainda está em 0%.</t>
  </si>
  <si>
    <t>Municipio informou que a obra está com 40%. (Osvaldo 98239-8609)</t>
  </si>
  <si>
    <t>Pagto suspenso, conforme solicitação da CEHAB, email 21/03/2016. Problema na vistoria. Aguardando nova vistoria de 100%.</t>
  </si>
  <si>
    <t>PENDÊNCIAS ENCAMIHADA AO MUNICÍPIO DA ANÁLISE DA PRESTAÇÃO DE CONTAS CONFORME OFÍCIO CEHAB 094/2016</t>
  </si>
  <si>
    <t>PAVIMENTAÇÃO ASFÁTICA EM CBUQ EM DIVERSAS RUAS</t>
  </si>
  <si>
    <t>Reprogramação aprovada pela CEHAB, conforme Ofício nº 077/2016 - GDM/DPP/CEHAB , com entrada dia 18/03/2016.</t>
  </si>
  <si>
    <t>Obra em andamento, em torno de 80%. Contato com Luiz Augusto, (81) 99969-0847.</t>
  </si>
  <si>
    <t>Reprogramação com inconsistências, conforme ofício da CEHAB nº 093/2016 - GDM/DPP/CEHAB de 21/03/2016, com entrada dia 22/03/2016.</t>
  </si>
  <si>
    <t>Obra em andamento (40%). Contato com Breno (81) 99111-2738.</t>
  </si>
  <si>
    <t xml:space="preserve">Obra em andamento (70%). Contato com Sebastião, (87) 99991-1824. </t>
  </si>
  <si>
    <t>O PTM já está em reprogramação. O local já foi preparado. Está aguardando a chegada do material para pavimentar. (Severina 87-98851-6404)</t>
  </si>
  <si>
    <t>Obra já concluída. Vai solicitar a 3ª e 4ª parcelas juntas. (Severina 87-98851-6404)</t>
  </si>
  <si>
    <t>29/02/2016
22/03/2016</t>
  </si>
  <si>
    <t>Obra está com 70%. Vai deixar pra solicitar 3ª e 4ª parcelas juntas. (Severina 87-98851-6404)</t>
  </si>
  <si>
    <t>Obra concluída, vai providenciar prestação de contas. Contato com Antonio Lucas, (87) 98104-4088. Contato em 18/02/2016 e 22/03/2016.</t>
  </si>
  <si>
    <t>Obra deve ser concluída até o final de abril. Vai solicitar 3ª e 4ª parcelas juntas. (Severina 87-98851-6404)</t>
  </si>
  <si>
    <t>Ainda não iniciou a obra, está com problemas com a empresa. Contato com Antonio Lucas, (87) 98104-4088.</t>
  </si>
  <si>
    <t>Obra encontra-se entre 20% e 30% de execução. Contato com João Guido, (87) 98813-0227 ou (81) 99918-2599.</t>
  </si>
  <si>
    <t>Obra está acima de 60%. Está preparando documentação para enviar a CEHAB, vai ter que reprogramar o PTM (vistoria ainda não foi realizada pois a CEHAB encontrou pendências nos boletins de medição). Contato com João Guido, (87) 98813-0227 ou (81) 99918-2599.</t>
  </si>
  <si>
    <t>16/02/2016
23/03/2016</t>
  </si>
  <si>
    <t>Município informou que já entregou as pendências para aprovação da reanálise. A obra está com 58%. (Patrícia Belo 99159-5762)</t>
  </si>
  <si>
    <t>Obra já iniciada, mas não foi feita nenhuma medição. (Cecília 99784-2112)</t>
  </si>
  <si>
    <t>Município informou que já cumpriu exigências da CEHAB para aprovação da reanálise e aguarda a aprovação para iniciar a obra.</t>
  </si>
  <si>
    <t xml:space="preserve">O OFÍCIO FOI ENCAMINHADO A SETRA EM, 03/03/2016. </t>
  </si>
  <si>
    <t>Obra em andamento, com 35,3%. Empresa foi notificada e vai voltar com o andamento da obra. Contato com Adson, (87) 99927-4777.</t>
  </si>
  <si>
    <t>Engenheiro está tentando resolver as pendências na documentação da solicitação da vistoria para enviar a CEHAB. Contato com Rosiney, (87) 99136-0779.</t>
  </si>
  <si>
    <t xml:space="preserve">A obra está 40% concluída.Contato Sr.Adelmo engenheiro - 81-99676-1808 </t>
  </si>
  <si>
    <t>Município solicitou a 3ª e 4ª parcelas. Faltam documentos que serão entregues.</t>
  </si>
  <si>
    <t>Município solicitou a 3ª  parcela. Faltam documentos que serão entregues.</t>
  </si>
  <si>
    <t>Obra iniciada. Contato sr. Pablo ( Chefe de gabinete).81- 98148 -5224</t>
  </si>
  <si>
    <t>luizhenrique.xavier</t>
  </si>
  <si>
    <t xml:space="preserve">Reforma e ampliação da Escola Municipal Domingos Teotônio, localizada no bairro São Braz, com o objetivo de garantir instalações físicas e espaços pedagógicos dentro de uma padrão arquitetônico de qualidade que atenda a necessidade de professores e alunos, bem como a ampliação da oferta de vagas, a fim do cumprimento da legislação Educacional que garante ao aluno o acesso à escola mais próxima de sua residência. </t>
  </si>
  <si>
    <t>A PREFEITURA ENTREGOU O NOVO PTM AJUSTADO. PTM ENCAMINHADO PARA A SEE EM, 28/03/2016.</t>
  </si>
  <si>
    <t>O município solicitou a 3ª parcela , mas foram detectadas inconsistências no BM que estão sendo sanadas pelo município. Informação passada ao representante do PTM  ao entregar o PTM 2015 de Macaparana. Contato - Sr. Carlos - 81 - 99601-0942</t>
  </si>
  <si>
    <t>Ofício 096/2016 - CEHAB. Indicando as inconsistências encontradas na Prest de Contas. Enviado cópia atráves de email ao Gestor, Cleiton, e para Prefeito Ofício.</t>
  </si>
  <si>
    <t>Ofício 080/2016 - CEHAB. Indicando as inconsistências encontradas na Prest de Contas. Enviado cópia atráves de email ao Gestor, Cleiton, e para Prefeito Ofício.</t>
  </si>
  <si>
    <t>(Correção de PTM conforme solicitação da CEHAB)Solicitação de reprogramação de PTM, conforme Ofício nº 024/2016 da Prefeitura , com entrada no dia 21/03/2016. Ofício SEPLAG/SEAM 366/2016 enviado à CEHAB em28/03/2016</t>
  </si>
  <si>
    <t>10/03/2016 e 29/03/2016</t>
  </si>
  <si>
    <t>Inconsistências sanadas e enviadas para a CEHAB dia 29/03/2016.</t>
  </si>
  <si>
    <t>O município informou que foram necessários ajustes no projeto estrutural e que solicitará a 3ª parcela até dia 01/04/2016, até atingir 60%.</t>
  </si>
  <si>
    <t>Aguardando realizar a vistoria de 100% para efetuar o pagamento das duas últimas parcelas.</t>
  </si>
  <si>
    <t>Segundo o município, a obra encontra-se em andamento (60% executada) e a solicitação de pagamento será encaminhada dia 30/03/2016.</t>
  </si>
  <si>
    <t>Segundo o município, a obra encontra-se concluída (previsão de inauguração dia 01/04/2016) e a solicitação de pagamento será encaminhada dia 30/03/2016.</t>
  </si>
  <si>
    <t>Segundo o município, a ora encontra-se concluída e a solicitação de pagamento será encaminhada dia 30/03/2016.</t>
  </si>
  <si>
    <t>O município informou que foi realizado distrato com a empresa e o edital foi publicado dia 28/03/2016. Aguardando trâmite para reiniciar a obra (previsão início de maio/2016).</t>
  </si>
  <si>
    <t>Obra está em andamento (45%). Contato com José Cícero, (87) 99603-9723.</t>
  </si>
  <si>
    <t>Obra voltou a andar com o pagamento da 2ª parcela. Só saberá dizer o % a partir do dia 10/04. Contato com Adalto, (87) 98141-0406.</t>
  </si>
  <si>
    <t>Obra concluída. Vai entrar em contato com o Município para saber porque ainda não enviaram a solicitação da 4ª parcela. Contato com João Carlos, (81) 99412-3860.</t>
  </si>
  <si>
    <t>Obra em andamento (50%). Contato com Antonio Lucas, (87) 98104-4088.</t>
  </si>
  <si>
    <t>O município informou que a obra encontra-se paralisada em 98%, aguardo realização da vistoria para liberação da 3ª parcela. Aguardando realizar a análise da reprogramação
Contato: Luiz Henrique (87 - 999-623-462)</t>
  </si>
  <si>
    <t>O município informou que a obra foi retomada dia 21/03/2016, porém em ritmo lento. 
Contato: Luiz Henrique (87 - 999-623-462)</t>
  </si>
  <si>
    <t>O município informou que a obra encontra-se paralisada em 89%, aguardo realização da vistoria para liberação da 3ª parcela. Aguardando realizar a análise da reprogramação
Contato: Luiz Henrique (87 - 999-623-462)</t>
  </si>
  <si>
    <t>2014.0085</t>
  </si>
  <si>
    <t>O município solicitou a vistoria da 3ª parcela.Contato: Óseas da Costa Lima. 81 - 99642-0763</t>
  </si>
  <si>
    <t>Município solicitou vistoria de conclusão de obra.Contato: Óseas da Costa Lima. 81 - 99642-0763</t>
  </si>
  <si>
    <t>2016OB000130</t>
  </si>
  <si>
    <t>2016PD000130</t>
  </si>
  <si>
    <t>2016NE000066</t>
  </si>
  <si>
    <t>PAGAMENTO P/ VIABILIZAR REPASSE DE RECURSOS FEM II/2014 AO MUNICIPIO DE PAUDALHO-PE, PLANO: CONTRATAÇÃO DE EMPRESA DE ENGENHARIA PARA EXECUÇÃO DE PAVIMENTAÇÃO EM PARALELEPIPEDOS E DRENAGEM EM DIVERSAS RUAS, 2º PARCELA, CONFOME CI Nº022/2016-SGTG/FEM.</t>
  </si>
  <si>
    <t>2016OB000131</t>
  </si>
  <si>
    <t>2016PD000131</t>
  </si>
  <si>
    <t>PAGAMENTO P /VIABILIZAR REPASSE DE RECURSOS FEM II/2014 AO MUNICIPIO DE PAUDALHO-PE, PLANO: CONSTRUÇÃO DO NOVO CAMPO DE FUTEBOL DE GUADALAJARA -PIABÃO- RUAS, 2º PARCELA, CONFOME CI Nº022/2016-SGTG/FEM.</t>
  </si>
  <si>
    <t>2016OB000132</t>
  </si>
  <si>
    <t>2016PD000132</t>
  </si>
  <si>
    <t>PAGAMENTO PARA VIABILIZAR REPASSE DE RECURSOS FEM II/2014 AO MUNICIPIO DE PAUDALHO-PE, PLANO: CONSTRUÇÃO DO MERCADO DE CARNE DO MUNICIPIO, 2º PARCELA, CONFOME CI Nº022/2016-SGTG/FEM.</t>
  </si>
  <si>
    <t>RE000021</t>
  </si>
  <si>
    <t>2016OB000139</t>
  </si>
  <si>
    <t>2016PD000140</t>
  </si>
  <si>
    <t>2016NE000070</t>
  </si>
  <si>
    <t>PAGAMENTO PARA VIABILIZAR REPASSE DE RECURSOS FEM II/2014, PARA O MUNICIPIO DE SÃO JOAQUIM DO MONTE _x001A_PE, PLANO: REFORMA DA PRAÇA CORONEL JOAQUIM LIMA, 4º PARCELA, CONFORME CI Nº 023/2016 SGTG/FEM.</t>
  </si>
  <si>
    <t>2016OB000141</t>
  </si>
  <si>
    <t>2016PD000142</t>
  </si>
  <si>
    <t>2016NE000072</t>
  </si>
  <si>
    <t>PAGAMENTO PARA VIABILIZAR REPASSE DE RECURSOS FEM II/2014, PARA O MUNICIPIO DE CARNAIBA-PE, PLANO: CONSTRUÇÃO DE MINI PONTES E BUEIROS, 4º PARCELA, CONFORME CI Nº 023/2016 SGTG/FEM.</t>
  </si>
  <si>
    <t>2016OB000142</t>
  </si>
  <si>
    <t>2016PD000143</t>
  </si>
  <si>
    <t>2016NE000073</t>
  </si>
  <si>
    <t>PAGAMENTO PARA VIABILIZAR REPASSE DE RECURSOS FEM II/2014, PARA O MUNICIPIO DE OROCO-PE, PLANO: PAVIMENTAÇÃO EM PARALELEPÍPEDO GRANÍTICO EM DIVERSAS RUAS DO MUNICÍPIO, 3º PARCELA, CONFORME CI Nº 023/2016 SGTG/FEM.</t>
  </si>
  <si>
    <t>2016OB000143</t>
  </si>
  <si>
    <t>2016PD000144</t>
  </si>
  <si>
    <t>PAGAMENTO PARA VIABILIZAR REPASSE DE RECURSOS FEM II/2014, PARA O MUNICIPIO DE OROCO-PE, PLANO: PAVIMENTAÇÃO EM PARALELEPÍPEDO GRANÍTICO EM DIVERSAS RUAS DO MUNICÍPIO, 4º PARECALA, CONFORME CI Nº 023/2016 SGTG/FEM.</t>
  </si>
  <si>
    <t>Ofício nº 064/2016 UGC/SETRA  com data de entrada do dia 28/03/2016 encaminhando PTM reprogramado, bem como AP recomaendando aprovação do PTM com os seguintes valores: R$ 905.480,56 Rec. FEM + R$ 32.474,30 Contrapartida</t>
  </si>
  <si>
    <t>A obra está 40 % executada. Contato - Jorge Martins - 81 - 99828 - 4503</t>
  </si>
  <si>
    <t xml:space="preserve">Conforme contato telefônico com o engenheiro responsável pelo FEM, Sr. Deusdete, a obra está chegando à 60% de execução Contato Sr. Deusdete 87-98827-0088 </t>
  </si>
  <si>
    <t>A obra foi retomada hoje, 15/03/2016, e está por volta de 50% concluída. Contato Sra. Viviane - 81- 3581-1141/ 81 - 99129-2266</t>
  </si>
  <si>
    <t xml:space="preserve">Obra reiniciada antes da Semana Santa. Percentual chegando aos 60%. De execução. Contato Sr. Deusdete 87-98827-0088 </t>
  </si>
  <si>
    <t xml:space="preserve">A obra continua com 40% de execução.Contato Sr.Adelmo engenheiro - 81-99676-1808 </t>
  </si>
  <si>
    <t>O município apresentou a prestação de contas do FEM 1 em 14/03/2016. Enviada a 2ª parcela para pagamento em 30/03/2016.Obra quase concluída..Contato - Talita Dias  81- 99677-7851</t>
  </si>
  <si>
    <t>Foi solicitada pela SEPLAG e enviada à CEHAB revisão da vistoria em 30/03/2016</t>
  </si>
  <si>
    <t>Ofício encaminhado à SETRA para análise da prestação de contas. Oficio SEPLAG nº 383 /2016</t>
  </si>
  <si>
    <t>Solicitou 3ª parcela, porém está faltando o boletim de medição. Pendência informada ao Município. Contato com Adnaldo, (87) 98837-7201.</t>
  </si>
  <si>
    <t>Solicitou 3ª parcela, porém está faltando o boletim de medição e relatório fotográfico. Pendência informada ao Município. Contato com Adnaldo, (87) 98837-7201.</t>
  </si>
  <si>
    <t>As empresas retomaram as obras em 28/03/2016. O percentual de execução continua 39%. Contato 81- 99383 - 9524</t>
  </si>
  <si>
    <t>Aguardando vistoria de 60%.</t>
  </si>
  <si>
    <t>Aguardando concluir a obra para solicitar a 4ª parcela.</t>
  </si>
  <si>
    <t>225 - Substituição Final</t>
  </si>
  <si>
    <t>Reprogramação aprovada pela CEHAB conforme ofício nº 088/2016 - GDM/DPP/CEHAB. Valor anterior: Recurso FEM R$ 195.761,89. Novo valor: Recurso FEM R$ 195.731,77.</t>
  </si>
  <si>
    <t>Requalificação de uma praça na sede do Município com implantação de canteiros, pisos e urbanização, além de iluminação com acessibilidade.</t>
  </si>
  <si>
    <t>PTM reprogramado aprovado pela CEHAB, conforme ofício nº 075/2016 - GDM/DPP/CEHAB, com entrada no dia 18/03/2016</t>
  </si>
  <si>
    <t>Reprogramação aprovada pela CEHAB, conforme ofício nº 087/2016, com entrada no dia 21/03/2016.</t>
  </si>
  <si>
    <t>O termo de recebimento definitivo foi entregue dia 28/03/2016, porém faltam os outros documentos para a CEHAB realizar a vistoria. O município enviará a documentação dia 01/04/2016.</t>
  </si>
  <si>
    <t>31/03/106</t>
  </si>
  <si>
    <t>Segundo o município, a CEHAB informou que foi necessária retificar o plano. O município prepará a documentação e entregará dia 06/04/2016.</t>
  </si>
  <si>
    <t xml:space="preserve">Aguardando CEHAB realizar a vistoria (enviado dia 23/03/2016). </t>
  </si>
  <si>
    <t>A obra está com 60%. Aguardando vistoria da finalística</t>
  </si>
  <si>
    <t>O município informou que a obra está em andamento (52% executada) e que solicitará a 3ª parcela até dia 08/04/2016.</t>
  </si>
  <si>
    <t>PTM já inaugurado. Solicitou em 28/03/2016 a 3ª e 4ª parcela. Aguardando vistoria. Marcos Souto(81-9601-65663)</t>
  </si>
  <si>
    <t>FEM 2, recebeu 2ª parcela(Fev/2016), retomando as atividades.(Marcos Souto - 81-96015663)</t>
  </si>
  <si>
    <t>Próximo a 60% de execução.(Marcos Souto - 81-96015663)</t>
  </si>
  <si>
    <t>O responsável informou que se atualizará da situação da obra e entrará em contato dia 01/04/2016</t>
  </si>
  <si>
    <t>Porto(94126102) informou que estará enviando documentação para solicitação da  4ª parcela . Obra concluída.(Obs: Vistoria para 3ª já solicitada)</t>
  </si>
  <si>
    <t>O município informou que a obra está em andamento (60% executada), mas o BM está com percentual inferior para solicitar a 3ª parcela. O município realizará os ajustes necessários e solicitará o pagamento dia 08/04/2016.
Contato: Bruno (993-971-803)</t>
  </si>
  <si>
    <t>Aproximadamente com 40% de execução. Cleber, 91061176</t>
  </si>
  <si>
    <t>Aproximadamente com 60% de execução. Cleber, 91061176</t>
  </si>
  <si>
    <t>Reprogramação aprovada pela CEHAB conforme ofício nº 088/2016 - GDM/DPP/CEHAB. Valor anterior: Recurso FEM R$ 85.895,27. Novo valor: Recurso FEM R$ 86.715,60.</t>
  </si>
  <si>
    <t>224 - Substituição Final</t>
  </si>
  <si>
    <t>Pedro César ( Sec. Exec. Infra) esteve aqui e informou que as obras estão paradas, aguardando liberação da 2ª parcela.</t>
  </si>
  <si>
    <t xml:space="preserve">Aguardando SARA realizar a vistoria (enviado dia 22/03/2016). </t>
  </si>
  <si>
    <t xml:space="preserve">Aguardando CEHAB realizar a vistoria (enviado dia 22/02/2016). </t>
  </si>
  <si>
    <t>O município imformou que está aguardando a CEHAB analisar a reprogramação para encaminhar ao demais documentos para a liberação da 4ª parcela.</t>
  </si>
  <si>
    <t>Reprogramação aprovada pela CEHAB conforme ofício nº 088/2016 - GDM/DPP/CEHAB. Valor anterior: Recurso FEM R$ 59.392,62. Novo valor: Recurso FEM R$ 59.082,65.</t>
  </si>
  <si>
    <t>Construção  de uma praça na sede do Município com implantação de canteiros, pisos e urbanização, além de iluminação com acessibilidade.</t>
  </si>
  <si>
    <t>226 - Substituição Final</t>
  </si>
  <si>
    <t xml:space="preserve">Reprogramação enviada para análise, conforme ofício 083/2016 de 28/03/2016, com entrada dia 29/03/2016 (atendendo ao e-mail enviado pela CEHAB dia 21/03/2016, com as inconsistências). Teto FEM: R$ 754.716,55. Investimento total anterior do PTM: R$ 361.522,15 (recurso FEM R$ 273.180,08 e contrapartida R$ 88.342,06). Novo investimento total do PTM: R$ 315.048,06 (recurso FEM R$ 273.180,08 e contrapartida R$ 41.867,98). </t>
  </si>
  <si>
    <t>Já solicitou a 3ª parcela(03/03/2016). Aguardando a vistoria.</t>
  </si>
  <si>
    <t>A execução da obra próxima a 60%.</t>
  </si>
  <si>
    <t>O responsável fornecerá a informação dia 31/03/2016, pois estava sem o material da obra.
Contato: José Carlos (997-720-949)</t>
  </si>
  <si>
    <t>Recebeu a 3ª parcela. Obra com execução de aprox 90%, conforme Plínio(98731350).</t>
  </si>
  <si>
    <t>2014.0124</t>
  </si>
  <si>
    <t>O município informou que a obra está em ritmo lento (90% executada), mas aguarda vistoria e pagamento da 3ª parcela.
Contato: João (prefeito - 999-798-584)</t>
  </si>
  <si>
    <t xml:space="preserve">Aguarda prestação de contas. </t>
  </si>
  <si>
    <t>Aprovação do PTM encaminhado através do ofício nº  059/2016 GJUR/SARA do dia 29/03/2016 no valor de R$ 1.065.985,35</t>
  </si>
  <si>
    <t xml:space="preserve">O município informou que aguarda a análise da reprogramação, pois há serviços incluídos. 
Contato: Thiago (Prefeito - 993-020-012) </t>
  </si>
  <si>
    <t xml:space="preserve">O município informou que aguarda vistoria de 60%.
Contato: Thiago (Prefeito - 993-020-012) </t>
  </si>
  <si>
    <t>16/03/2016 e 01/04/2016</t>
  </si>
  <si>
    <t>01/03/2016, 11/03/2016, 16/03/2016 e 01/04/2016</t>
  </si>
  <si>
    <t>01/03/2016, 16/03/2016 e 01/04/2016</t>
  </si>
  <si>
    <t>Aproximadamente 90% de execução, conforme Adalberto (98569055)</t>
  </si>
  <si>
    <t>O Prefeito informou que vai enviar solicitação da 3ª parcela na próxima semana. (Roniere - 87-99609-1557)</t>
  </si>
  <si>
    <t>A Prefeita Maria Amélia solicitou a 3ª parcela. Aguardando vistoria.</t>
  </si>
  <si>
    <t>A Prefeita Maria Amélia, 994396540, está retomando as obras.</t>
  </si>
  <si>
    <t>28/03/2016 foi enviado PTM com as correções solicitadas pela CEHAB. Aguardando reprogramação.</t>
  </si>
  <si>
    <t>Concluindo a licitação porque houve recurso. (Cleiton 99998-9062)</t>
  </si>
  <si>
    <t>Reprogramação  recebida com as adequações solicitadas através do ofício n° 95/2016 da prefeitura de Macaparana e enviado à CEHAB através do ofício SEPLAG /SEAM nº xxxx/2016</t>
  </si>
  <si>
    <t>O município informou que a obra encontra-se em andamento (50% executada) e que solicitará a 3ª parcela até 22/04/2016.
Contato: José Carlos (997-720-949)</t>
  </si>
  <si>
    <t xml:space="preserve">, CONTENDO: PLANILHA 1º ADEQUAÇÃO; MEMÓRIA DE CÁLCULO; PTM, JUSTIFICATIVA TÉCNICA; CD COM OS ARQUIVOS RELACIONADO. </t>
  </si>
  <si>
    <t xml:space="preserve">REPROGRAMAÇÃO DO PTM RECEBIDA ATRAVÉS DO OFÍCIO Nº 84/16- SMOI DO MUNICÍPIO , NO VALOR DE R$ 459.2342,90. ENCAMINHADO PARA CEHAB ATRAVÉS DO OFÍCIO N° 408/16 - SEAM . </t>
  </si>
  <si>
    <t xml:space="preserve">REPROGRAMAÇÃO APROVADA ATRAVÉS DO OFÍCIO Nº 068/2016 - UGC/SETRA, COM ENTRADA EM, 01/04/2016.O VALOR, APÓS A REPROGRAMAÇÃO, PERMANECEU O MESMO R$ 495.417,37. </t>
  </si>
  <si>
    <t>PTM aprovado, conforme ofício nº 066/2016 - UGC/SETRA do dia 29/03/2016, protocolado no dia 30/03/2016.</t>
  </si>
  <si>
    <t xml:space="preserve">Enviei e-mail para Ezequiel  informando as inconsistências que impossibilitam a CEHAB de fazer a vistoria. </t>
  </si>
  <si>
    <t xml:space="preserve">A PREFEITURA ENVIOU PENDÊNCIAS </t>
  </si>
  <si>
    <t>Reprogramação  recebida com as adequações solicitadas ( valor não alterado) através do ofício n° 95/2016 da prefeitura de Macaparana e enviado à CEHAB através do ofício SEPLAG /SEAM nº 403/2016</t>
  </si>
  <si>
    <t>Município recebeu a 3ª e 4ª parcela</t>
  </si>
  <si>
    <r>
      <t xml:space="preserve">Reprogramação enviada a CEHAB para análise, conforme ofício SEPLAG/SEAM nº </t>
    </r>
    <r>
      <rPr>
        <sz val="11"/>
        <rFont val="Calibri"/>
        <family val="2"/>
      </rPr>
      <t>399/2016</t>
    </r>
  </si>
  <si>
    <t>Documentação pendente da prestação de contas enviada pelo município, conforme ofício nº 086/2016 de 30/03/2016, com entrada em 31/03/2016.</t>
  </si>
  <si>
    <t>Ofício 413/2016 SEAM/SEPLAG  enviado a CEHAB solicitando suspensão da análise do PTM, bem como sua devolução para fins de arquivamento junto à SEPLAG</t>
  </si>
  <si>
    <t xml:space="preserve">Solicitação de reprogramação enviada para análise, conforme ofício SINFRA nº 037/2016 do dia 04/03/2016, com entrada dia 07/03/2016. Valor do teto FEM: R$ 905.659,86. Valor anterior do investimento total / Valor anterior do recurso FEM: R$ 527.620,06. Novo valor do investimento total / Novo valor do recurso FEM: R$ 531.998,34. </t>
  </si>
  <si>
    <t>Solicitação de reprogramação enviada para análise da CEHAB, conforme ofício SEPLAG/SEAM nº 258/2016 de 10/03/2016.</t>
  </si>
  <si>
    <t xml:space="preserve">Reprogramação aprovada, conforme ofício nº 111/2016 - GDM/DPP/CEHAB do dia 29/03/2016, com entrada dia 30/03/2016. Valor do teto FEM: R$ 905.659,86. Valor anterior do investimento total / Valor anterior do recurso FEM: R$ 527.620,06. Novo valor do investimento total / Novo valor do recurso FEM: R$ 531.998,34. </t>
  </si>
  <si>
    <t>Construção de pavimentação em paralelepípedos graníticos na Avenida Miguel Pereira Neto, Rua Projetada 07, Avenida Fazendeiro Heleno José de Oliveira, Rua Lilioza Silvana Amorim, Rua Pedro Cândido da Silva, Rua Abdias João Inácio, Rua Caetano Edson da Silva, Rua Joana Rita da Silva e Rua Antonia Barros da Silva na Zona Urbana do município de Cupira - PE</t>
  </si>
  <si>
    <t>Enviou pendências da documentação. Enviado para vistoria em 04/04/2016.</t>
  </si>
  <si>
    <t>A PREFEITURA ENCAMINHOU OS BM E O PTM APROVADO. FOI ENCAMINHADO PARA ANÁLISE DA CEHAB.</t>
  </si>
  <si>
    <t>Reforma da Praça na Av. João Pires da Silva</t>
  </si>
  <si>
    <t>Pavimentação em pedras graníticas de diversas ruas na Sede do município, Rua João da Cruz, Martina Souza Pinto e Projetada 01 no Bairro do EMEC e Rua Padre Noberto, Ibó, Joana Medeiros e 01 no Bairro Belo Horizonte, e no Povoado de Cachauí de Baixo (Zona Rural), Ruas Projetadas 01, 02, 03 e 04.</t>
  </si>
  <si>
    <t>Rua Getúlio Vargas, Trav. Maria da Penha, Rua do Rio, Trav. Romão Delfino, Rua Manoel Batista Chaves, Rua Maria de Jesus Almeida, Rua Rafael Soares, Rua Maria Vicência, Rua José de Lima da Silva,Rua Antônio Inácio de Souza,Rua Vereadora Helena de Souza,Rua João Felipe Rosendo, Rua Nelson Rodrigues</t>
  </si>
  <si>
    <t>RUA ANTONIO JOSE DOS SANTOS, RUA JOSE BONIFACIO</t>
  </si>
  <si>
    <t>Ruas 1,2,3,4,5,6,7,8 e 9</t>
  </si>
  <si>
    <t>Ruas 1,2,3,4, e 5</t>
  </si>
  <si>
    <t>Ruas: Sônia Ricardo, Travessa José de Sá Maranhão,Candido Pedro, Pajeú e Nossa senhora Aparecida na Sede do Município de Afogados da Ingazeira.</t>
  </si>
  <si>
    <t>Reforma das instalações do setor de gastronomia do mercado público do município de afogados da ingazeira,com a finalidade de atender às necessidades de seus usuários e seus usos,assim como ao público em geral,fortalecendo as relações entre cultura e gastronomia assim como devendo ainda satisfazer às exigencias das Normas Técnicas Brasileiras. As novas estruturas da edificação abrigarão a todas as atividades relacionadas ao setor de gastronomia mantendo o número de cozinhas pré-existentes no local,qualificando com melhoria na ergonomia,higiene,segurança e conforto necessários a proposta do espaço em questão. Visando harmonia do construído com seu entorno,a reforma adequou-se à estrutura da construção existente assim como ampliou a incidência de iluminação e ventilação natural.</t>
  </si>
  <si>
    <t>O projeto visa e implementação de infraestrutura de apoio a comercilização dos animais de pequeno, medio e grande porte durante a feir livre do municipio de Afogados da Ingazeira-PE.</t>
  </si>
  <si>
    <t>Pavimentação, drenagem e sinalização do prolongamento da Rua Principal do Sítio Altos.</t>
  </si>
  <si>
    <t>Pavimentação, Drenagem e Sinalização da Rua da Vaquejada, localizada no Distrito de Umari.</t>
  </si>
  <si>
    <t>Pavimentação, Drenagem e Sinalização da Rua Jatobá, Rua Roberto Leonardo de Oliveira e Ruas Castelo Branco 02, Castelo Branco 04 e Castelo Branco 05, no Centro do Município.</t>
  </si>
  <si>
    <t>Construção da Praça Beira Rio e construção da Praça Cais da Estação, localizadas no Centro do município de Bom Jardim.</t>
  </si>
  <si>
    <t xml:space="preserve">Pavimentação, Drenagem, Contenção e Sinalização de Diversas Ruas no Loteamento Paraná, Distrito de Bizarra (Rua 01, Rua 02, Rua 03, Rua 04, Rua 05, Rua 06, Rua 07, Rua 08, Rua 09, Rua 10, Rua 11, Rua 12 e Rua 13). </t>
  </si>
  <si>
    <t>PAVIMENTAÇÃO DA RUA ALFRÊDO GAIÃO , RUA JOSÉ LIRA DOS SANTOS , RUA ERONIDES BEZERRA DE MENEZES  , RUA AGEU BAZANTE, RUA ANTÔNIO JOÃO DE SOUZA,  RUA JOAQUIM GONÇALVES DA SILVA ,RUA PROF. EDILEUZA DO NASCIMENTO, RUA LUIZA RODRIGUES DE VASCONCELOS,  RUA JOSÉ FRANCISCO DOS SANTOS</t>
  </si>
  <si>
    <t>Rua Contorno</t>
  </si>
  <si>
    <t xml:space="preserve">RUA SÃO PEDRO, RUA SANTA MARIA ,RUA SANTO ANTÔNIO , RUA SÃO PAULO , RUA SÃO JOÃO , RUA PROJETADA A , RUA JOSÉ FRANCISCO T. FILHO , RUA JOSÉ BEZERRA DE CARVALHO , RUA PROFESSORA MAÍSA J. DA SILVA , RUA JOSÉ DA COSTA BORBA JÚNIOR, RUA SÃO LUCAS , RUA JOSÉ MENDES DA ROCHA , RUA DE LIGAÇÃO À PE-50 , RUA VITAL FELIX DE AGUIAR , RUA 05 </t>
  </si>
  <si>
    <t>PAVIMENTAÇÃO GRANÍTICA DAS RUAS OLEGÁRIO DO VALE FREIRE,JOÃO RODRIGUES DA SILVA, TERTULIANO SANTOS,MARIA DA PAZ NETA,JOSÉ ALEXANDRE DE SOUZA E RUA JOAQUIM MANOEL DA SILVA , CONTEMPLANDO PASSEIOS E RAMPAS DE ACESSIBILIDADE, NA SEDE DO MUNICÍPIO DE ITACURUBA/PE.</t>
  </si>
  <si>
    <t xml:space="preserve">Pavimentação Distrito de Quebec: Rua Bolívia, Rua Itambé, TV. Itambé, TV. Timbaúba; Pavimentação Distrito de Caricé: Rua Joaquim Barbalho, Rua Maria Carmélia, Rua Professora Inácia, Rua Quilombo, TV Filopedes Cordeiro.Pavimentação Sede Itambé: TV Eloy, TV José Severino, TV João Paulo Ferreira, TV Severino Nunes, TV João Pedro, TV Jadiê Pererira Pontes, Rua Projetada 1 Lot Planalto, Rua José Mendes Filho, Rua do Chafariz_Lot Maracujá, Tv José Mendes Filho </t>
  </si>
  <si>
    <t>Pavimentação das Avenidas olinda T1, T2,T3, Avenidas Recife T1, T2, Ruas Triunfo T1 e T2.</t>
  </si>
  <si>
    <t>Pavimentação da CONTINUAÇÃO RUA PROJETADA 02(BAIRRO JACARÉ), RUA PROJETADA 13(BAIRRO ITAENGA),RUA PROJETADA 14,RUA PROJETADA ROSEANE MOREIRA MONTEIRO(CENTRO), CONTINUAÇÃO DA RUA INACIO BRAS(CENTRO),RUA PROJETADA 01,02,03,04,05,06,07,08,09,10,11,12,13 e 14 ( Bairro Itaenga)</t>
  </si>
  <si>
    <t>Pavimentação das ruas Antônio Moisés, RUA CRISTÓVÃO RIBEIRO DE LEMOS, TRANVERSAL DA RUA VITAL BARBOSA DE MELO, RUA MANOEL CARNEIRO DA SILVA, RUA VITAL BARBOSA DE MELORUA FRANCISCO PADRE BARRETO, RUA MANOEL SEVERO BEZERRA, RUA JOÃO VIERA DE MELO, RUA 08, Rua 14, Rua 20, Rua 21 ( Loteamento Fernando Lobo), Rua gaspar Pinto de Souza, TRAVESSA GASPAR PINTO DE SOUZA, TRAVESSA DA SOLEDADE</t>
  </si>
  <si>
    <t xml:space="preserve">CONSTRUÇÃO DE PAVIMENTAÇÃO EM PARALELEPÍPEDOS DAS RUAS:  FERNANDO JOSÉ DE MENEZES; JOSÉ PEDRO DA SILVA; JOSÉ BARTOLOMEU DE FREITAS VASCONCELOS; LUIZ DIOGO DE MELO; MANOEL HEMENEGILDO PATRICIO; MARIA JOSÉ DA CONCEIÇÃO; ADELIA ANA DA CONCEIÇÃO; JOÃO BARBOSA IRMÃO; GUILHERMANO RAPOSO TORRES; PROJETADA LOTEAMENTO PEDREGULHO; 11 DE MAIO; FOTOGRAFO ELIAS GOMES; MANOEL ESTELITA; JOSE CANDIDO MOREIRA ; TRAVESSA ALFREDO COUTINHO; CORREGO DA CARNE PRETA; CARLOS ARANHA DE MOURA; </t>
  </si>
  <si>
    <t>Pavimentação das ruas Princesa Isabel, Raul Bandeira, Duque de Caxias, Marcos Freire, 21 de Abril, Travessa da Liberdade,Travessa Boa Vista.</t>
  </si>
  <si>
    <t>Revitalização das praças 01,02,03, Praça do Juiz e Praça do Promotor</t>
  </si>
  <si>
    <t>AGROVILA 5 DO BLOCO 4 e AGROVILA 3 DO BLOCO 3</t>
  </si>
  <si>
    <t>Rua Severino Ferreira De Lima, Av José Luiz Ferreira, Rua Virgílio Luiz De Aguiar, Rua Francisco Rodrigues Do Nascimento, Av Maria Narcisa De Albuquerque Rodrigues, Av Carlos José Da Silva, Rua Ernesto Guimarães, Rua Projetada 47, Rua Projetada 31, Rua Carlos José Da-Silva - Prox Ao Colégio, Rua Projetada 43, Rua Projetada 44, Rua Projetada 45, Rua Projetada 46.</t>
  </si>
  <si>
    <t>Pavimentação em paralelepípedos e sinalização na Vila do Junco (Rua de acesso a Vila do Junco, Ruas Projetadas 1,2 e 3), Vila Nova (Rua Projetada, Rua de acesso a Vila Nova), Gruta Funda (acesso a Comunidade Gruta Funda, Rua da Comunidade Gruta Funda), Sede Casinhas (Rua Maria Cecília de Miranda) e Chatinha de Baixo (acesso a Comunidade Chatinha de Baixo, Rua da Igreja)</t>
  </si>
  <si>
    <t>Execução de obras de pavimentação em paralelepípedos graníticos com meio fio padrão DER nas ruas Otaviano Tabosa da Silva, Manoel Pereira Cavalcante, Severino Matias de Andrade, José Severino Monteiro, Otaviano José da Silva (Otávio Xicó), José Carlos da Silva, Manoel Teófilo da Silva, Rua Maria Luiza dos Santos, Josefa Maria da Conceição, Projetada 1 e Projetada 2 situadas no bairro Genipapeiro, zona urbana de Cumaru.</t>
  </si>
  <si>
    <t>CONSTRUÇÃO DE  PAVIMENTAÇÃO EM PEDRA GRANÍTICA</t>
  </si>
  <si>
    <t>PERFURAÇÃO DE  POÇOS</t>
  </si>
  <si>
    <t>Solicitação de reprogramação encaminhada para análise, conforme Ofício 038/2016 da Prefeitura com entrada dia 04/04/2016. Solic de reprog: Total=Rec FEM: R$ 1.031.641,48. Ofício CEHAB 424/2016 de 05/04/2016.</t>
  </si>
  <si>
    <t>CEHAB enviou e-mail com pendências. Ferrúcio confirmou por telefone que recebeu o e-mail e que iria providenciar as pendências (Ferrúcio -81-99389-4798)</t>
  </si>
  <si>
    <t>Pavimentação da Rua Curitiba</t>
  </si>
  <si>
    <t>Pendências de documentos para vistoria de 60%. Cobranças feitas mais uma vez a Claiton em 05/04/2016</t>
  </si>
  <si>
    <t>Município entregou ofício solicitando a 3ª parcela e declaração de 60% de execução da obra, conforme ofício PMFN nº 61/2016 com entrada no dia 23/03/2016.</t>
  </si>
  <si>
    <t>Ana Catarina (CEHAB) informou que o município ainda não sanou as pendências (3182-7558)</t>
  </si>
  <si>
    <t>Ana Catarina (CEHAB) informou que talvez fará vistoria ainda essa semana. (3182-7558)</t>
  </si>
  <si>
    <t>Ainda não licitou. Deve pedir reprogramação. Contato com Saulo Malta, (81) 99690-9553.</t>
  </si>
  <si>
    <t>Enviou solicitação da 3ª parcela, mas faltou a declaração de 60%. Pendências informadas a Antonio Lucas, (87) 98104-4088.</t>
  </si>
  <si>
    <t>Já licitou, mas ainda não iniciou a obra, está com problemas com a empresa. Contato com Antonio Lucas, (87) 98104-4088.</t>
  </si>
  <si>
    <t>Construção de sala para implantar um setor de arquivo da prefeitura e setor de compra, construção em alvenaria com pisos cerâmicos e com estrutura armada no prédio da prefeitura municipal de Agrestina</t>
  </si>
  <si>
    <t>Requalificação da quadra poliesportiva da escola Maria Edelvita, com construção de muro para delimitar a área útil, bem como implantação de tela de proteção, além de uma pintura de qualidade na área de pratica dos esportes</t>
  </si>
  <si>
    <t>Pavimentação em pedras graníticas de trecho da Rua Professor José Pereira de Melo</t>
  </si>
  <si>
    <t>Construção da Praça Prof. José Pereira de Melo</t>
  </si>
  <si>
    <t>Pavimentação em pedras graníticas de trecho da COHAB</t>
  </si>
  <si>
    <t>O projeto de urbanização de trecho da Avenida Anízio Galvão, contemplará todos os elementos de urbanização e mobiliário externo como bancos, paisagismo, iluminação, comunicação visual, entre outros. Com o objetivo de harmonizar o acesso a sede do município através da iluminação e paisagismo novo, melhorar a circulação dos transeuntes, com a construção de canteiros e praças</t>
  </si>
  <si>
    <t>OFÍCIO Nº 121/2016- GDM/DPP/CEHAB INFORMANDO AS PEDÊNCIAS FOI ENCAMINHADO AO MUNICÍPIO. O DOCUMENTO TAMBÉM FOI ENCAMINHADO POR E-MAIL.</t>
  </si>
  <si>
    <t>O município infrormou que a obra encontra-se em andamento (75% executada). Aguardando realizar vistoria para liberar a 3ª parcela. Houve inconsistência de BM 03, o município já está ciente. Aguardando envio das pendências sanadas. 
Contato: Arthur (981-470-015)</t>
  </si>
  <si>
    <t>Pavimentação em revestimento asfaltico das Ruas Manoel Braga, José Alves de Andrade (Trecho 1 e 2), Major Tomaz, Pedro Firmino de Melo, Manoel Leite, Francisco Jordão, Sete de Setembro, Francisco Leite Martins, Avenida Santo Antonio, Cleto Campelo, Tiradentes, Professora Helena Costa, Praça Presidente Kennedy, Rua Clodoaldo Gama, Sebastião Jacobina de Melo, Beco do Açougue, Duque de Caxias e Rua Manoel Joaquim de Melo, todas na sede do município de Cachoeirinha - Pernambuco</t>
  </si>
  <si>
    <t>Ampliação do sistema de esgoto para as localidades do Loteamento Gonzagão e do Loteamento José Abílio, todos na sede do município de Camocim de São Félix - Pernambuco</t>
  </si>
  <si>
    <t>289_2ª</t>
  </si>
  <si>
    <t>Construção do Pátio de Eventos no município de Feira Nova.</t>
  </si>
  <si>
    <t>Revitalização do Trevo da entrada da Cidade de Feira Nova.</t>
  </si>
  <si>
    <t>Pavimentação  em paralelepípedos graníticos das ruas :Rua Manoel Marques( saída p/ são josé do egito) e Rua Major claúdio leite de Andrade ( centro) no Município de Brejinho-PE.</t>
  </si>
  <si>
    <t>rede de esgoto e drenagem da Lagoa 1 e Lagoa 2</t>
  </si>
  <si>
    <t>Construção de muro de arrimo para contenção do talude, construção de calçada com dimensão de 1,50 ml de largura e drenagem das águas pluviais. Obra a ser executada no acesso principal da cidade de Brejão- PE.</t>
  </si>
  <si>
    <t>Pavimentação da 1ª Travessa João Cavalcante</t>
  </si>
  <si>
    <t>pavimentação em paralelepípedo</t>
  </si>
  <si>
    <t>Reforma do Estádio Municipal de Brejinho-PE, visando a construção de dois módulos de arquibancada e construção de uma cabine de rádio.</t>
  </si>
  <si>
    <t xml:space="preserve">Ruas: Rua acesso ao alto,Rua 13-(lado direito da igreja do alto),Rua transversal 01 (1ª praça do alto),Rua -08 -(frente da ubs e nova escola),Rua 03 ( lateral da ubs) </t>
  </si>
  <si>
    <t>Construção de Praça Pública</t>
  </si>
  <si>
    <t xml:space="preserve">Ruas:  Travessa Antônio Tenório Leite; Rua Joaquim Fernandes; Vila São Geraldo;Sítio Cabelo;Rua de Acesso ao PSF do Bairro de Carnaíba Velha;  Rua Projetada I no Distrito de Ibitiranga; Rua Sebastião Barbosa; Rua Projetada I no Povoado de Novo Pernambuco. </t>
  </si>
  <si>
    <t>Serviços de perfuração de 08 (oito) poços em rocha cristalina nas comunidades: Rodeador, Leitão, cabelo, Santo Antonio iii, Mata Grande, Jardim, Varzinha e Riacho Fundo. Poços com perfuração estimada em 50 m de profundidade e  perfuração de 02(dois) poços em solo sedimentar revestidos com profundidade de 100m nas comunidades: Capim de Planta e Povoado de Lagoa do Caroá todos os poços no Município de Carnaíba-PE.</t>
  </si>
  <si>
    <t>POÇOS</t>
  </si>
  <si>
    <t>Construção de Mini Ponte e Bueiras</t>
  </si>
  <si>
    <t>Pátio de Eventos</t>
  </si>
  <si>
    <t>PÁTIO DE VENTOS</t>
  </si>
  <si>
    <t>As Ruas Sérgio Pereira - trecho 01 e o2 e Rua Antônio Cleto, localizada no Distrito de Fátima - Zona Rural.</t>
  </si>
  <si>
    <t xml:space="preserve">Construção de Praça </t>
  </si>
  <si>
    <t>Ruas: Simplicio slves dos Santos; Rua Saída do distrito Santa Rosa para Ingazeira - lado ''A'' e "B".</t>
  </si>
  <si>
    <t>RECONSTRUÇÃO DE POSTO DE SAÚDE DA FAMÍLIA NO ASSENTAMENTO DO SÍTIO JORGE</t>
  </si>
  <si>
    <t>RECONSTRUÇÃO DA PRAÇA DO DISTRITO DE SANTA ROSA</t>
  </si>
  <si>
    <t>Construção da praça do conjunto habitacional governador miguel arraes de alencar</t>
  </si>
  <si>
    <t>Construção de Ponte</t>
  </si>
  <si>
    <t>Rua projetadas 1 e 2</t>
  </si>
  <si>
    <t xml:space="preserve">Ruas:  rua projetada i; 2ª etapa da rua elizeu carlos de andrade ;  rua de acesso a quadra de esportes;  2ª etapa da rua sebastião de oliveira lima; rua de acesso ao povoado delagoa de cruz; </t>
  </si>
  <si>
    <t>Reforma e ampliação da Praça Central</t>
  </si>
  <si>
    <t>Construção de Quadra Poliesportiva</t>
  </si>
  <si>
    <t>Escolas: Manoel Luiz (sítio baixa de favas); Tobias Nunes de Lira (vila do tigre); Júlia Mota Diniz (sítio piribis); São José (sítio alves); Paulino Gonçalves de Melo (sítio saco do capim) e  Confessor Gomes (sítio cutia)</t>
  </si>
  <si>
    <t>Revitalização de Mercado Municipal</t>
  </si>
  <si>
    <t>Açougue Municipal</t>
  </si>
  <si>
    <t>Revitalização de açougue Municpal</t>
  </si>
  <si>
    <t>Perfuração e Instalação de Poços Tubulares</t>
  </si>
  <si>
    <t>Ruas josé tavares( bairro são borja), rua são sebastião ( bairro são borja), rua tancredo neves ( bairro são borja), rua tiradentes ( bairro são borja), rua nossa senhora do carmo ( bairro são borja), rua projetada 01 ( distrito de riacho do meio), rua projetada 02 ( distrito de riacho do meio), rua projetada 03 ( distrito de riacho do meio), rua dalva de oliveira ( distrito de riacho do meio), trav. Dalva de oliveira ( distrito de riacho do meio), avenida central 01 ( distrito de riacho do meio) e o complemento da pavimentação da av. 25 de agosto( bairro centro) .</t>
  </si>
  <si>
    <t>Ruas: antônio alves de oliveira, manoel alves  de carvalho barros, joaquim alves de magalhães, antônio de souza melo, irineu alves de magalhães, travessa irineu alves de magalhães, custódio conrado, luiz idelfonso, professora josé de castro, campo belo, quadra "b", joaquim alves de magalhães, irineu alves de magalhães, vilanny kherle, maria raimunda, luiz ideolfonso, rua do sertão, rua nove, travessa nove, rua aurora.</t>
  </si>
  <si>
    <t>Implementação do Terminal de Transporte alternativo</t>
  </si>
  <si>
    <t>Reformar as praças e  canteiros das ruas capitão arlindo rocha (malhada), da avenida afonso magalhães (nossa senhora da penha) e da rua vereador silvino cordeiro / br 232 ( são cristovão)</t>
  </si>
  <si>
    <t>Construção da praça de alimentação josé barros sobrinho</t>
  </si>
  <si>
    <t>Construção de uma quadra poliesportiva descoberta na area urbana</t>
  </si>
  <si>
    <t>Ruas:  1) bairro de severino do nascimento, travessa luzia lúcia da soledade, rua valdecir antônio do amaral; 2) bairro barreiros: rua projetada 01, rua projetada 02; 3) vila borborema: travessa do comércio, rua pedro muniz do amaral; 4) bairro raimundo ferreira de lima: vila pocinho dos nunes; 5) bairro vitorino gomes: rua central, rua joão paulo ii; 6) distrito de brejinho: travessa dona ló, rua antônio nogueira, acesso ao cemitério; 7) bairro joão cordeiro: travessa bom jesus, rua bom jesus, rua creuza cordeiro pessoa; 8) vila campos novos.</t>
  </si>
  <si>
    <t>Rua sebastião martins  e Rua projetada A</t>
  </si>
  <si>
    <t>REFORMA DO MERCADO PÚBLICO DE TRIUNFO</t>
  </si>
  <si>
    <t>CONSTRUÇÃO DAS PRAÇAS DA RUA FREI CANECA E DO ANCIÃO</t>
  </si>
  <si>
    <t>AMPLIAÇÃO E REFORMA DO HOSPITAL</t>
  </si>
  <si>
    <t>RECONSTRUÇÃO DA PRAÇA CENTRAL</t>
  </si>
  <si>
    <t>Drenagem urbana no Bairro Zé Martins.</t>
  </si>
  <si>
    <t xml:space="preserve"> DRENAGEM DO MARTINS</t>
  </si>
  <si>
    <t>REFORMA DA PRAÇA ADELSON COELHO</t>
  </si>
  <si>
    <t>Reforma de Praça</t>
  </si>
  <si>
    <t>DRENAGEM SUPERFICIAL DE ÁGUAS PLUVIAIS E PAVIMENTAÇÃO DE VIAS</t>
  </si>
  <si>
    <t>DRENAGEM</t>
  </si>
  <si>
    <t>PERFURAÇÃO DE POÇOS ARTESIANOS</t>
  </si>
  <si>
    <t>REFORMA DA SECRETARIA DE EDUCAÇÃO</t>
  </si>
  <si>
    <t>Construção de Matadouro</t>
  </si>
  <si>
    <t>Requalificação e reforma de praça</t>
  </si>
  <si>
    <t>Requalificação e reforma da avenida central norte e sul</t>
  </si>
  <si>
    <t>Construção de Praça</t>
  </si>
  <si>
    <t>Construção de Escadaria e Acesso ao Monte Santo</t>
  </si>
  <si>
    <t>ESTÁDIO DE FUTEBOL</t>
  </si>
  <si>
    <t>Construção Do Muro Da Creche Do Loteamento Santa Teresinha</t>
  </si>
  <si>
    <t>MURO DE CRECHE</t>
  </si>
  <si>
    <t>Construção do Muro da Creche da Rua Pedro Ribeiro</t>
  </si>
  <si>
    <t>MURO DE QUADRA</t>
  </si>
  <si>
    <t>Construção de Muro de Quadra de Cararimirim</t>
  </si>
  <si>
    <t>Serviços de restauração do pavimento, alargamento da pista e construção de passeio do acesso a Ouricuri trecho- ent. Br-316 (km 85) cemitério, sede do munícipio.</t>
  </si>
  <si>
    <t>CONCLUSÃO DA CONSTRUÇÃO DO ESTÁDIO MUNICIPAL DE SANTA CRUZ</t>
  </si>
  <si>
    <t>ESTÁDIO MUNICIPAL</t>
  </si>
  <si>
    <t>IMPLEMENTAÇÃO DE PAVIMENTAÇÃO A BASE DE PARALELEPÍPEDO GRANÍTICO</t>
  </si>
  <si>
    <t>Ruas: travessa josé matias, rua do morro, travessa justino alves ferreira, travessa pacifica cordeiro I, travessa pacifica cordeiro II, travessa pacifica cordeiro III, travessa virgilio bezerra, rua virgilio bezerra, rua virgilio bezerra i, travessa virgilio bezerra i e travessa josé roriz, localizadas na sede deste município de santa cruz – pe.</t>
  </si>
  <si>
    <t>Ruas: prologamento  da rua oswaldo cruz,rua fabilino pereira,  prologamento  da rua nova trindade,prologamento rua da alegria,  rua almenidio alves dos reis, rua jose alves dos reis, prolongamento  da rua saco verde, travessa araujo, prolongamento da rua  jose pedro,</t>
  </si>
  <si>
    <t>Construção do Mercado Público do Município de Camaragibe (Conclusão da 1ª etapa)</t>
  </si>
  <si>
    <t>Interligação dos bairros de Monjope e Pastor Euzébio pelas Ruas Coréia do Norte e Rua Maria das Neves</t>
  </si>
  <si>
    <t>Construção do Pórtico da entrada da cidade</t>
  </si>
  <si>
    <t>Reforma do Campo da Mangabeira</t>
  </si>
  <si>
    <t>Pavimentação em paralelepípedo graníticos da Rua olímpio Angelim</t>
  </si>
  <si>
    <t>Documentação solicitando a 4ª parcela recebida, enviado para vistoria na CEHAB.</t>
  </si>
  <si>
    <t>Documentação solicitando a 3ª parcela recebida, enviado para vistoria na SARA.</t>
  </si>
  <si>
    <t>Pavimentação nas ruas Travessa do Cajá, Rua 1, Rua 2, Rua 3, Rua 4, todas situadas na Sede. Além dessas, serão pavimentadas as Rua 1, Rua 2, Rua 3, Rua 4, Rua 5, Rua 6, Rua 7, Rua 8, Travessa 01, Travessa 02, Travessa a 03 e Travessa 04, situadas no bairro Santa Rosa.</t>
  </si>
  <si>
    <t>Realizar melhorias no espaço urbano e corredor viário do centro do município.</t>
  </si>
  <si>
    <t>Projeto de pavimentação, drenagem e sinalização do loteamento Dona Dozinha, Rua "A", Rua "C", Antônio Machado, Dom Bosco, Santa Luiza, Rua "Ii", Rua "K", Rua José Ferreira da Silva, Rua Felismo Cavalcanti, Rua Pedras</t>
  </si>
  <si>
    <t xml:space="preserve">Pavimentação em paralelepípedo granítico na Travessa Antonio Rodrigues, 15 de Novembbro, Jose Amando Agra, Castro Alves, Rua do Campo e Rua Castro Alves 02.               </t>
  </si>
  <si>
    <t>Iluminação Pública na Travessa Antonio Rodrigues, 15 de Novembbro, Jose Amando Agra, Castro Alves, Rua do Campo e Rua Castro Alves 02.</t>
  </si>
  <si>
    <t>Execução de obras de revestimento , pavimentação, urbanismo e paisagismo do Canal do Arruda, localizado na Rua Professor José dos Anjos ( Trecho : Av: Norte / Av Petrinila Botelho)</t>
  </si>
  <si>
    <t>Construção de duas praças, sendo uma na Comunidade Rural de Campo Grande e outra no Bairro da Cohab Velha, ambas no município de Limoeiro-Pe</t>
  </si>
  <si>
    <t>EXECUÇÃO DE MURO DE ARRIMO E PROTEÇÃO DO TALUDE EXISTENTE</t>
  </si>
  <si>
    <t>Construção da Sala do Empreendedor</t>
  </si>
  <si>
    <t>Sala do Empreededor</t>
  </si>
  <si>
    <t>Recuperação de estradas vicinais</t>
  </si>
  <si>
    <t>Rede de abastecimento de água</t>
  </si>
  <si>
    <t>Construção do Centro Multi-Cultural</t>
  </si>
  <si>
    <t>2014.0295</t>
  </si>
  <si>
    <t>EQUIPAMENTOS</t>
  </si>
  <si>
    <t>VEÍCULOS</t>
  </si>
  <si>
    <t>PASSEIO COM GUARDA-CORPO</t>
  </si>
  <si>
    <t>CONSTRUÇÃO DE 09 PARADAS DE ÔNIBUS</t>
  </si>
  <si>
    <t>Secretários do município estiveram presentes na Seplag. Foi informado que a obra está em fase de licitação.</t>
  </si>
  <si>
    <t>Secretários do município estiveram presentes na Seplag. Foi informado que a obra está em andamento (60% executado). Será solicitada vistoria para repasse da 3ª parcela.</t>
  </si>
  <si>
    <t>De acordo com declaração enviada pelo município, a obra está com 60% de execução. O município já solicitou a 3ª parcela. Aguardando vistoria.</t>
  </si>
  <si>
    <t>O município informou que a obra encontra-se em andamento, com 10% executada.</t>
  </si>
  <si>
    <t>Reprogramação aprovada na reunião do CEAM do dia 08/04/2016.</t>
  </si>
  <si>
    <t>Prestação de contas encaminhada para análise da CEHAB, conforme ofício SEPLAG/SEAM nº 400/2016 do dia 31/03/2016.</t>
  </si>
  <si>
    <t>Inconsistências da prestação de contas encaminhadas ao município através do Ofício SEPLAG/SEAM nº 439/2016</t>
  </si>
  <si>
    <t>2016OB000151</t>
  </si>
  <si>
    <t>2016PD000153</t>
  </si>
  <si>
    <t>2016NE000075</t>
  </si>
  <si>
    <t>PAGAMENTO PARA VIABILIZAR REPASSE DE RECURSOS FEM II/2014, PARA O MUNICIPIO DE SÃO BENTO DO UNA-PE, PLANO:URBANIZAÇÃO E ILUMINAÇÃO DA AVENIDA OSVALDO CELSO MACIEL, 2º PARCELA, CONFORME CI Nº 026/2016 SGTG/FEM.</t>
  </si>
  <si>
    <t>2016OB000152</t>
  </si>
  <si>
    <t>2016PD000152</t>
  </si>
  <si>
    <t>PAGAMENTO PARA VIABILIZAR REPASSE DE RECURSOS DO FEM II/2014, PARA O MUNICIPIO DE SÃO BENTO DO UNA-PE, PLANO:PAVIMENTAÇÃO EM PARALELEPÍPEDOS GRANITICOS DE DIVERSAS RUAS, 2º PARCELA, CONFORME CI Nº 026/2016 SGTG/FEM.</t>
  </si>
  <si>
    <t>2016OB000153</t>
  </si>
  <si>
    <t>2016PD000154</t>
  </si>
  <si>
    <t>2016NE000076</t>
  </si>
  <si>
    <t>PAGAMENTO VIABILIZAR REPASSE DE RECURSOS FEM II/2014, PARA O MUNICIPIO DE JUREMA-PE, PLANO: REFORMA E RECUPEÇÃO DA ESCOLA MUNICIPAL PADRE IBIAPINA, 2º PARCELA, CONFORME CI Nº 026/2016 SGTG/FEM.</t>
  </si>
  <si>
    <t>2016OB000154</t>
  </si>
  <si>
    <t>2016PD000155</t>
  </si>
  <si>
    <t>PAGAMENTO PARA VIABILIZAR REPASSE DE RECURSOS FEM II/2014, PARA O MUNICIPIO DE JUREMA-PE, PLANO: REFORMA DO MERCADO DE CEREAIS DO MUNICIPIO 2º PARCELA, CONFORME CI Nº 026/2016 SGTG/FEM.</t>
  </si>
  <si>
    <t>2016OB000155</t>
  </si>
  <si>
    <t>2016PD000156</t>
  </si>
  <si>
    <t>PAGAMENTO PARA VIABILIZAR REPASSE DE RECURSOS FEM II/2014, PARA O MUNICIPIO DE JUREMA-PE, PLANO: REFORMA E AMPLIAÇÃO DA POLICLÍNICA MUNICIPAL, 2º PARCELA, CONFORME CI Nº 026/2016 SGTG/FEM.</t>
  </si>
  <si>
    <t>2016OB000156</t>
  </si>
  <si>
    <t>2016PD000157</t>
  </si>
  <si>
    <t>PAGAMENTO PARA VIABILIZAR REPASSE DE RECURSOS FEM II/2014, PARA O MUNICIPIO DE JUREMA-PE, PLANO: REFORMA DO AÇOUGUE PÚBLICO DE QUEIMADAS, 2º PARCELA, CONFORME CI Nº 026/2016 SGTG/FEM.</t>
  </si>
  <si>
    <t>2016OB000157</t>
  </si>
  <si>
    <t>2016PD000158</t>
  </si>
  <si>
    <t>PAGAMENTO PARA VIABILIZAR REPASSE DE RECURSOS FEM II/2014, PARA O MUNICIPIO DE JUREMA-PE, PLANO: REFORMA DO PRÉDIO SEDE DA PREFEITURA, CONFORME CI Nº 026/2016 SGTG/FEM.</t>
  </si>
  <si>
    <t>2016OB000158</t>
  </si>
  <si>
    <t>2016PD000159</t>
  </si>
  <si>
    <t>2016NE000077</t>
  </si>
  <si>
    <t>PAGAMENTO PARA VIABILIZAR REPASSE DE RECURSOS FEM II/2014, PARA O MUNICIPIO DE LAJEDO-PE, PLANO: MELHORIA DA INFRAESTRUTURA URBANA COM PAVIMENTAÇÃO EM PARALELEPÍPEDOS GRANITICOS, 2º PARCELA, CONFORME CI Nº 026/2016 SGTG/FEM.</t>
  </si>
  <si>
    <t>2016OB000159</t>
  </si>
  <si>
    <t>2016PD000160</t>
  </si>
  <si>
    <t>PAGAMENTO PARA VIABILIZAR REPASSE DE RECURSOS FEM II/2014, PARA O MUNICIPIO DE LAJEDO-PE, PLANO: MELHORIA DO ACESSO DA AVENIDA 19 DE MAIO, 2º PARCELA, CONFORME CI Nº 026/2016 SGTG/FEM.</t>
  </si>
  <si>
    <t>2016OB000160</t>
  </si>
  <si>
    <t>2016PD000161</t>
  </si>
  <si>
    <t>2016NE000078</t>
  </si>
  <si>
    <t>PAGAMENTO PARA VIABILIZAR REPASSE DE RECURSOS FEM II/2014, PARA O MUNICIPIO DE LAGOA DO CARRO/PE, PLANO:PAVIMENTAÇÃO EM PARALELEPÍPEDOS GRANÍTICOS, DRENAGEM E SINALIZAÇÃO DE DIVERSAS RUAS, 2º PARCELA, CONFORME CI Nº 026/2016 SGTG/FEM.</t>
  </si>
  <si>
    <t>2016OB000162</t>
  </si>
  <si>
    <t>2016PD000163</t>
  </si>
  <si>
    <t>RE000026</t>
  </si>
  <si>
    <t>2016NE000080</t>
  </si>
  <si>
    <t>PAGAMENTO PARA VIABILIZAR REPASSE DE RECURSOS FEM II/2014, PARA O MUNICIPIO DE PANELAS/PE, PLANO: REQUALIFICAÇÃO DA PRAÇA MANOEL BORBA ( EDUARDO CAMPOS), 4º PARCELA, CONFORME CI Nº 028/2016 SGTG/FEM.</t>
  </si>
  <si>
    <t>2016OB000163</t>
  </si>
  <si>
    <t>2016PD000164</t>
  </si>
  <si>
    <t>2016NE000081</t>
  </si>
  <si>
    <t>PAGAMENTO PARA VIABILIZAR REPASSE DE RECURSOS FEM II/2014, PARA O MUNICIPIO DE JUPI/PE, PLANO: MELHORIA E AMPLIAÇÃO DO HOSPITAL CLAUDINA TEXEIRA, 3º PARCELA, CONFORME CI Nº 028/2016 SGTG/FEM.</t>
  </si>
  <si>
    <t>2016OB000164</t>
  </si>
  <si>
    <t>2016PD000165</t>
  </si>
  <si>
    <t>2016NE000082</t>
  </si>
  <si>
    <t>PAGAMENTO PARA VIABILIZAR REPASSE DE RECURSOS FEM II/2014, PARA O MUNICIPIO DE SALGUEIRO/PE, PLANO: RECAPEAMENTO ASFÁLTICO (CBUQ) EM RUAS PAVIMENTADAS COM PARALELEPÍPEDOS, 3º PARCELA, CONFORME CI Nº 028/2016 SGTG/FEM.</t>
  </si>
  <si>
    <t>2016OB000165</t>
  </si>
  <si>
    <t>2016PD000166</t>
  </si>
  <si>
    <t>PAGAMENTO PARA VIABILIZAR REPASSE DE RECURSOS FEM II/2014, PARA O MUNICIPIO DE SALGUEIRO/PE, PLANO: RECAPEAMENTO ASFÁLTICO (CBUQ) EM RUAS PAVIMENTADAS COM PARALELEPÍPEDOS, 4º PARCELA, CONFORME CI Nº 028/2016 SGTG/FEM.</t>
  </si>
  <si>
    <t>2016OB000166</t>
  </si>
  <si>
    <t>2016PD000167</t>
  </si>
  <si>
    <t>2016NE000084</t>
  </si>
  <si>
    <t>PAGAMENTO PARA VIABILIZAR REPASSE DE RECURSOS FEM II/2014, PARA O MUNICIPIO DE SERRITA/PE, PLANO:PAVIMENTAÇÃO ASFALTICA NA RUA AMANCIO HORACIO E AVENIDA MAVIAEL DA FRANCA SAMPAIO, PAVIMENTAÇÃO EM PARALELEPIDODOS NAS VILAS DE JUA E IPUEIRA, 4º PARCELA, CONFORME CI Nº 028/2016 SGTG/FEM.</t>
  </si>
  <si>
    <t>2016OB000167</t>
  </si>
  <si>
    <t>2016PD000168</t>
  </si>
  <si>
    <t>2016NE000085</t>
  </si>
  <si>
    <t>PAGAMENTO PARA VIABILIZAR REPASSE DE RECURSOS FEM II/2014, PARA O MUNICIPIO CARNAUBEIRA DA PENHA/PE, PLANO: ILUMINAÇÃO DO ACESSO PRINCIPAL DA CIDADE, 3º PARCELA, CONFORME CI Nº 028/2016 SGTG/FEM.</t>
  </si>
  <si>
    <t>2016OB000168</t>
  </si>
  <si>
    <t>2016PD000169</t>
  </si>
  <si>
    <t>PAGAMENTO PARA VIABILIZAR REPASSE DE RECURSOS FEM II/2014, PARA O MUNICIPIO DE SANTA CRUZ DA BAIXA VERDA/PE, PLANO: REFORMA E AMPLIAÇÃO DA PRAÇA CENTRAL DO DISTRITO DE JATIÚCA, 3º PARCELA, CONFORME CI Nº 028/2016 SGTG/FEM</t>
  </si>
  <si>
    <t>2016OB000169</t>
  </si>
  <si>
    <t>2016PD000170</t>
  </si>
  <si>
    <t>2016NE000087</t>
  </si>
  <si>
    <t>PAGAMENTO PARA VIABILIZAR REPASSE DE RECURSOS FEM II/2014, PARA O MUNICIPIO DE ITAPETIM/PE, PLANO: CONSTRUÇÃO DA PRAÇA DO CONJUNTO HABITACIONAL GOVERNADOR MIGUEL ARRAES DE ALENCAR, 4º PARCELA, CONFORME CI Nº 028/2016 SGTG/FEM.</t>
  </si>
  <si>
    <t>2016OB000170</t>
  </si>
  <si>
    <t>2016PD000171</t>
  </si>
  <si>
    <t>PAGAMENTO PARA VIABILIZAR REPASSE DE RECURSOS FEM II/2014, PARA O MUNICIPIO DE TRIUNFO/PE, PLANO: PAVIMENTAÇÃO EM PARALELEPÍPEDOS GRANÍTICOS NA RUA SEBASTIÃO MARTINS E RUA PROJETADA, CONFORME CI Nº 028/2016 SGTG/FEM.</t>
  </si>
  <si>
    <t>2016OB000171</t>
  </si>
  <si>
    <t>2016PD000172</t>
  </si>
  <si>
    <t>2016NE000089</t>
  </si>
  <si>
    <t>PAGAMENTO PARA VIABILIZAR REPASSE DE RECURSOS FEM II/2014, PARA O MUNICIPIO DE CONDADO/PE, PLANO: PAVIMENTAÇÃO DE RUAS DO MUNICÍPIO, 3º PARCELA, CONFORME CI Nº 028/2016 SGTG/FEM.</t>
  </si>
  <si>
    <t>2016OB000173</t>
  </si>
  <si>
    <t>2016PD000174</t>
  </si>
  <si>
    <t>2016NE000091</t>
  </si>
  <si>
    <t>104-4739-600000065</t>
  </si>
  <si>
    <t>PAGAMENTO P/VIABILIZAR REPASSE DE RECURSOS FEM II-2014 AO MUNICIPIO DE PAUDALHO/PE.REF.A 2ª PARCELA.CONSTRUÇÃO DA PASSAGEM MOLHADA SOBRE O RIO CAPIBARIBE.CONFORME CI Nº 88/ 2016 SEAM</t>
  </si>
  <si>
    <t>2016OB000174</t>
  </si>
  <si>
    <t>2016PD000175</t>
  </si>
  <si>
    <t>104-4739-600000064</t>
  </si>
  <si>
    <t>PAGAMENTO P/VIABILIZAR REPASSE DE RECURSOS FEM II-2014 AO MUNICIPIO DE PAUDALHO/PE.REF.A 2ª PARCELA CONTRATAÇÃO DE EMPRESA DE ENGENHARIA P/REVITALIZAÇÃO DAS PRAÇAS NO ALTO DOIS IRMÃOS.</t>
  </si>
  <si>
    <t>Thiago, 9138.8288, informou que a obra está com aprox 30% de execução.</t>
  </si>
  <si>
    <t>Thiago, 9138.8288, informou(por email) que a obra está com aprox 38% de execução.</t>
  </si>
  <si>
    <t>Thiago, 9138.8288, informou(por email) que a obra ainda não começou.</t>
  </si>
  <si>
    <t>Thiago, 9138.8288, informou(por email) que a obra está com aprox 18% de execução.</t>
  </si>
  <si>
    <t>Thiago, 9138.8288, informou(por email) que a obra está com aprox 24% de execução.</t>
  </si>
  <si>
    <t>2014.0246</t>
  </si>
  <si>
    <r>
      <t>Documentação pendente da prestação de contas enviada a CEHAB para análise, conforme ofício SEPLAG/SEAM n</t>
    </r>
    <r>
      <rPr>
        <sz val="11"/>
        <rFont val="Calibri"/>
        <family val="2"/>
      </rPr>
      <t>º 422/2016 de 05/04/2016.</t>
    </r>
  </si>
  <si>
    <t>OBS 4</t>
  </si>
  <si>
    <t xml:space="preserve">Foram encontradas inconsistências, conforme ofício nº 127/2016 do dia 08/04/2016, com entrada dia 11/04/2016. Município está ciente, conforme ofício SEPLAG/SEAM nº de </t>
  </si>
  <si>
    <t>OFÍCIO Nº 053/2016 SUCOP/SEE  COM  ENTRADA EM, 11/04/2016. ENCAMINHANDO PTM REPROGRAMADO, BEM COMO AP RECOMENDANDO A SUA APROVAÇÃO COM OS SEGUINTES VALORES: R$ 289.969,07 REC. FEM + R$ 192,069,61 DE CONTRAPARTIDA, TOTALIZANDO : 482.038,68.</t>
  </si>
  <si>
    <t>Município solicitou reprogramação através do ofício nº 65/2016 da Prefeitura de Itaíba. Valor solicitado: R$ 1.050.458,68.</t>
  </si>
  <si>
    <t>CEHAB enviou equipe para fazer vistoria no Município no dia 07/04/2016.</t>
  </si>
  <si>
    <t>SOLICITAÇÃO DE REPROGRAMAÇÃO EM 07/04/16 Ofício prefeitura 071/2016. Encaminhado à SEE pelo Ofíco 446/16 SEPLAG.</t>
  </si>
  <si>
    <t>Pendências enviadas pela Prefeitura através do ofício GB nº 62/2016 da Prefeitura de Venturosa. Pendências enviadas para CEHAB.</t>
  </si>
  <si>
    <t xml:space="preserve">A PREFEITURA DE VITORIA DE SANTO ANTÃO REALIZARÁ O PROJETO DE PAVIMENTAÇÃO E QUALIFICAÇÃO DE VIAS URBANAS, DOTANDO DE INFRAESTRUTURA DIVERSOS BAIRROS DA CIDADE, COM O INTUITO DE MELHORAR O ACESSO DA POPULAÇÃO LOCAL E DOS TURISTAS QUE VISITAM A CIDADE. ATRAVÉS DA PAVIMENTAÇÃO DE BAIRROS COMO CAIC: TRECHO 1 DA RUA 2 À RUA 4, RUA 2,3,4; LAGOA REDONDA: RUA PAU FERRO, PRIMAVERA, DEDÉ MATIAS, JOSÉ LUIZ RODRIGUES, ARLINDO DE ALCÂNTARA MACIEL, ANTONIO PEREIRA DE LIMA, PADRE ANCHIETA, MARCOS FELIX,  SEVERINO BARBOSA DE ALENCAR E VIRGULINO FERREIRA; CAJUEIRO: RUA PRINCIPAL TRECHO1, PÁTIO, PRINCIPAL TRECHO 2; LOTEAMENTO SANTANA: RUA EUDÓXIA FERREIRA, FORTALEZA E ADEMIR FERREIRA; LOTEAMENTO BELA VISTA, RUA DOS BORGES, LIGAÇÃO DA RUA DEMÓCRITO CAVALCANTE COM O PÁTIO DE EVENTOS.
</t>
  </si>
  <si>
    <r>
      <t xml:space="preserve">Reprogramação aprovada pela CEHAB conforme ofício nº 126/2016 - GDM/DPP/CEHAB. </t>
    </r>
    <r>
      <rPr>
        <u/>
        <sz val="11"/>
        <color theme="1"/>
        <rFont val="Calibri"/>
        <family val="2"/>
      </rPr>
      <t>Valor anterior</t>
    </r>
    <r>
      <rPr>
        <sz val="11"/>
        <color theme="1"/>
        <rFont val="Calibri"/>
        <family val="2"/>
      </rPr>
      <t>: Recurso FEM R$ 2.716.979,49. Contra-partida R$ 17.251,01.</t>
    </r>
  </si>
  <si>
    <t>SOLICITAÇÃO DE REPROGRAMAÇÃO EM 07/04/16 Ofício prefeitura 071/2016. Encaminhado à SES pelo Ofíco 447/16 SEPLAG.</t>
  </si>
  <si>
    <t>Município solicitou reprogramação do PTM através do Ofício nº 109/2016 do dia 08/04/2016 alterando os valores para R$ 704.426,22 Recurso FEM + R$ 130.686,57. Município não enviou arquivo em EXCEL. Enviei e-mail solicitando. Reprogramação enviada à SETRA através do Ofício nº 444/2016 SEAM/SEPLAG do dia 12/04/2016.</t>
  </si>
  <si>
    <t>Reprogramação enviada para CEHAB conforme ofício nº 442/2016 SEPLAG/SEAM.</t>
  </si>
  <si>
    <t>Implantação de uma praça de alimentação, na Praça Marcionilo Pedrosa, no centro.</t>
  </si>
  <si>
    <t>Iluminação do acesso ao empeendimento Barra D'ouro, parte II, pela PE-96, trecho entre o Anexo II do colégio Pe, Francisco ao trevo de entrada ao bairro e do acesso a Agrovila Liberal, na BR-101, na altura do Km 171.</t>
  </si>
  <si>
    <t>Foi enviado para Wagner CI 116/2016 encaminhando PTM reprogramado, sua aprovação, 1º Termo aditivo e publicação do termo.</t>
  </si>
  <si>
    <t xml:space="preserve">Solicitação de reprogramação enviada, conforme ofício GP nº 089/2016 do dia 11/04/2016, com entrada dia 13/04/2016. Investimento total anterior: R$ 300.915,92 (recurso FEM). Novo investimento total: R$ 376.312,54 (recurso FEM R$ 300.915,62 e contrapartida R$ 75.396,92) </t>
  </si>
  <si>
    <t xml:space="preserve">Solicitação de reprogramação enviada, conforme ofício GP nº 087/2016 do dia 11/04/2016, com entrada dia 13/04/2016. Investimento total anterior: R$ 146.260,83 (recurso FEM). Novo investimento total: R$ 147.569,65 (recurso FEM R$ 146.260,83 e contrapartida R$ 1.308,82) </t>
  </si>
  <si>
    <t xml:space="preserve">Solicitação de reprogramação enviada, conforme ofício GP nº 089/2016 do dia 11/04/2016, com entrada dia 13/04/2016. Investimento total anterior: R$ 307.829,58 (recurso FEM). Novo investimento total: R$ 307.829,52 (recurso FEM) </t>
  </si>
  <si>
    <t>Nova solicitação de vistoria foi enviada para a CEHAB porque houve pendências na vistoria antiga (inferior a 100%).</t>
  </si>
  <si>
    <t>Reprogramação aprovada pela CEHAB conforme ofício nº 145/2016 - GDM/DPP/CEHAB. Valor anterior: Recurso FEM R$ 412.115,98. Novo valor: Recurso FEM R$ 412.135,52.</t>
  </si>
  <si>
    <t>Pista de cooper na sede do Município com implantação de canteiros, pisos e urbanização, além de iluminação com acessibilidade.</t>
  </si>
  <si>
    <t xml:space="preserve">RUA GUARIATÃ(TRECHO I); TRAVESSA DA QUADRA; 2º TRAVESSA SAMUEAL COLELHO; </t>
  </si>
  <si>
    <t xml:space="preserve">PAVIMENTAÇÃO EM PARALELEPIPEDO DAS RUAS PROFESSOR ESTEVÃO,RUA E,RUA CASTRO ALVES ,RUA JULIO BELO -BAIRRO LOTES,PAVIMENTAÇÃO EM PARALELEPIPEDO DAS RUAS CLETO CAMPELO,1ª TRAVESSA CLETO CAMPELO,2ª TRAVESSA CLETO CAMPELO,3ª TRAVESSA CLETO CAMPELO,RUA NOVA,RUA CAETANO VELOSO,TRAVESSA DA RUA NOVA,RUA DA ESTALEGEM,RUA ASSIS CHAT.-BAIRRO BAETÉ,PAVIMENTAÇÃO EM PARALELEPIPEDO DAS RUAS A,B,C,D,E,F,G,H,I,J,L,M,N,O,P- BAIRRO BARREIRO NOVO,RUA JULIA DE LIMA-COLINA DOURADA,RUA PRAINHA DE CIMA-CENTRO E RUA </t>
  </si>
  <si>
    <t>RUAS MARIA AMALIA,AV. JUCELINO K.,RUA SANTO ANTONIO,RUA MANOEL MENDES,RUA SÃO JOSE,RUA MILTON LIRA,1ªTRAVESSA,2ª TRAVESSA,RUA BENEDITO MACHADO,RUA SANTOS PINHEIRO E AV. NOSSA SENHORA DO ROSARIO</t>
  </si>
  <si>
    <t>A obra está concluída, mas aguardando a CELPE ligar a rede de iluminação.
Contato: Eduardo (999733191)</t>
  </si>
  <si>
    <t>O responsável não soube dar informações sobre essa obra. Aguardando retorno
Contato: Eduardo (999733191)</t>
  </si>
  <si>
    <t xml:space="preserve">Trecho Eng. Tabaiaré ao Engenho Jardim; Trecho Eng. Tabaiaré ao Eng. Santa Luzia; Trecho Eng. Santa Luzia ao Eng. Bamboréu; Trecho Eng. Ousadia a Sítio do Boi; Trecho São José da Prata ao Eng. Ousadia; Trecho Eng. Ousadia; Trecho Eng. Gameleira ao Eng. Santa Cruz; Trecho Roçadinho ao Eng. Limão; </t>
  </si>
  <si>
    <t xml:space="preserve">EXECUÇÃO DE  648,26 M DE  ESCADARIAS NO CENTRO DO MUNICÍPIO DE CHÃ GRANDE/PE. ( CONTEMPLANDO SERVIÇOS DE  ALVENARIA, CHAPISCO, EMBOÇO, CONCRETO FCK 20MPA, ALVENARIA EM PEDRA RACHÃO) </t>
  </si>
  <si>
    <t xml:space="preserve"> EXECUÇÃO DE MUROS DE CONTENÇÃO DE ENCOSTAS EM ALVENARIA DE PEDRA RACHÃO NAS RUAS: RUA DA PALMEIRA E RUA JOAQUIM JOSÉ DE MIRANDA</t>
  </si>
  <si>
    <t>PAVIMENTAÇÃO E DRENAGEM DE DIVERSAS RUAS NO MUNICÍPIO DE MORENO</t>
  </si>
  <si>
    <t>Pavimentação com  bloco de concreto intertravado e paralelepípedos graníticos e drenagem das ruas: Rua Santa Terezinha, Rua 14 de Julho/Penoso, Rua Rivadávia Costa, Rua Djalma Montenegro, Rua da República, Rua Líbia, Rua dos Músicos e Rua Guatemala, No Município De Moreno</t>
  </si>
  <si>
    <r>
      <t xml:space="preserve">Reprogramação encaminhada a CEHAB para análise, conforme ofício SEPLAG/SEAM </t>
    </r>
    <r>
      <rPr>
        <sz val="11"/>
        <rFont val="Calibri"/>
        <family val="2"/>
      </rPr>
      <t xml:space="preserve">nº 465/2016 de 14/03/2016. </t>
    </r>
  </si>
  <si>
    <r>
      <t xml:space="preserve">Reprogramação encaminhada a CEHAB para análise, conforme ofício SEPLAG/SEAM </t>
    </r>
    <r>
      <rPr>
        <sz val="11"/>
        <rFont val="Calibri"/>
        <family val="2"/>
      </rPr>
      <t xml:space="preserve">nº 467/2016 de 14/03/2016. </t>
    </r>
  </si>
  <si>
    <r>
      <t xml:space="preserve">Reprogramação encaminhada a CEHAB para análise, conforme ofício SEPLAG/SEAM </t>
    </r>
    <r>
      <rPr>
        <sz val="11"/>
        <rFont val="Calibri"/>
        <family val="2"/>
      </rPr>
      <t xml:space="preserve">nº 474/2016 de 14/04/2016 </t>
    </r>
  </si>
  <si>
    <t>Reprogramação enviada a CEHAB para análise, conforme ofício SEPLAG/SEAM nº 453/2016 de (aguardava envio da justificativa técnica).</t>
  </si>
  <si>
    <t>Inconsistências encontradas no BM, conforme ofício nº 136/2016 - GDM/DPP/CEHAB do dia 08/04/2016, com entrada dia 11/04/2016. Município ciente por e-mail enviado dia 14/04/2016</t>
  </si>
  <si>
    <t>Inconsistências encontradas no BM, conforme ofício nº 150/2016 - GDM/DPP/CEHAB do dia 08/04/2016, com entrada dia 11/04/2016. Município ciente por e-mail enviado dia 14/04/2016</t>
  </si>
  <si>
    <t xml:space="preserve">OFÍCIO ENCAMINHADO À CEHAB PARA ANÁLISE DA PRESTAÇÃO DE CONTAS. OFICIO SEPLAG Nº 2016 SEAM. </t>
  </si>
  <si>
    <t>Reprogramação aprovada enviada pela CEHAB através do ofício  nº 157/2016 No valor de R$ 1.654.733,58 Recurso FEM + R$ 58.187,02 Contrapartida</t>
  </si>
  <si>
    <t xml:space="preserve">RUAS: Rua Djalma Araújo,Rua Hermilo Borba Filho,Rua Genésio Cavalvante, Rua Tereza Alvin - Trecho 1, Rua Tereza Alvin - Trecho 2,Rua Tereza Alvin - Trecho 3,  Rua Padre Floriano, Travessa Padre Floriano, Rua Duque de Caxias, Travessa Antonieta Miranda - Trecho I, Travessa Antonieta Miranda - Trecho II, Rua José Bonifácio, Rua Tiradentes, Bernardo Vieira, Rua Miguel Luiz Sukar,Rua Maria Acioly Lins, Rua Violeta Griz, Travessa Osvaldo Cruz, </t>
  </si>
  <si>
    <t>ESCADARIAS EM 7 RUAS.</t>
  </si>
  <si>
    <t>2014.0245</t>
  </si>
  <si>
    <t>A CEHAB enviou e-mail para Dorotéia com as inconsistências encontradas que inviabilizam a aprovação da reprogramação do PTM.</t>
  </si>
  <si>
    <t>Prestação de contas recebida conforme ofício GB nº  63/2016 da Prefeitura de Venturosa.</t>
  </si>
  <si>
    <t>AGUARDANDO APROVAÇÃO PRESTAÇÃO DE CONTAS (SECRETARIA)</t>
  </si>
  <si>
    <t>AGUARDANDO APROVAÇÃO PRESTAÇÃO DE CONTAS (CEAM)</t>
  </si>
  <si>
    <t>EVENTO 6</t>
  </si>
  <si>
    <t>STATUS PTM 6</t>
  </si>
  <si>
    <t>STATUS OBRA 6</t>
  </si>
  <si>
    <t>EVENTO 7</t>
  </si>
  <si>
    <t>STATUS PTM 7</t>
  </si>
  <si>
    <t>STATUS OBRA 7</t>
  </si>
  <si>
    <t>EVENTO 8</t>
  </si>
  <si>
    <t>STATUS PTM 8</t>
  </si>
  <si>
    <t>STATUS OBRA 8</t>
  </si>
  <si>
    <t>EVENTO 9</t>
  </si>
  <si>
    <t>STATUS PTM 9</t>
  </si>
  <si>
    <t>STATUS OBRA 9</t>
  </si>
  <si>
    <t>EVENTO 10</t>
  </si>
  <si>
    <t>STATUS PTM 10</t>
  </si>
  <si>
    <t>STATUS OBRA 10</t>
  </si>
  <si>
    <t>EVENTO 11</t>
  </si>
  <si>
    <t>STATUS PTM 11</t>
  </si>
  <si>
    <t>STATUS OBRA 11</t>
  </si>
  <si>
    <t>EVENTO 12</t>
  </si>
  <si>
    <t>STATUS PTM 12</t>
  </si>
  <si>
    <t>STATUS OBRA 12</t>
  </si>
  <si>
    <t>Reprogramação aprovada através do Ofício nº 164/2016 - GDM/DPP/CEHAB</t>
  </si>
  <si>
    <t>Pavimentação em Paralelepípedos graníticos em diversos bairros do município de Primavera – RUA 1, RUA 2, RUA 3, RUA 4, RUA 5, RUA 6, RUA 7, RUA 8, RUA 9, RUA 10, RUA 11; TANGARÁ – TRAV. 1, TRAV. 2, TRAV. 3; RUA NOVA AURORA – TRAV. 1, TRAV. 2, TRAV. 3, TRAV. 4, TRAV. 6.</t>
  </si>
  <si>
    <t>REFORMAR O CALÇADÃO DE CARACITUBA, LOCALIZADO A RUA PROF. GUILHERME RAMOS, CENTRO ARBORIZANDO E PROVENDO ACESSIBILIDADE.</t>
  </si>
  <si>
    <t xml:space="preserve">RUAS: RUA DA ESPERANÇA, RUA ULISSES GUIMARÃES, 1º TRAV. SEBASTIÃO TEODÓZIO, 2º TRAV. SEBASTIÃO TEODÓZIO, RUA DO FORUM, RUA ERIDÓVEL GOMES DA ROSA, RUA D. PEDRO I, RUA DA AREIA, RUA PARÁ,  RUA AMAZONAS, RUA DUARTE COELHO, RUA NOVO HORIZONTE, RUA JOSÉ MARIA DE OLIVEIRA, RUA SÃO JOSÉ,ENTRADA TABOQUINHA,  PÇ. ANTONIO BENEDITO , PÇ. ANTONIO BENEDITO , TRAV. ANTONIO BENEDITO, RUA RIACHUELO, AV. NORTE; ESCADARIA:   AV. NORTE,RUA LIVIO GALDINO,TRAV. MARIA JANUÁRIO, TRAV. ERNESTO GOMES; MURO DE ARRIMO. </t>
  </si>
  <si>
    <t xml:space="preserve">OFÍCIO ENCAMINHADO À SES PARA ANÁLISE DA PRESTAÇÃO DE CONTAS. OFICIO SEPLAG Nº 157/ 2016 SEAM. </t>
  </si>
  <si>
    <t xml:space="preserve">PRAÇAS: PRAÇA DO NAVIO - VILA RICA, PRAÇA DA MATRIZ, PRAÇA ELDOURADO, PRAÇA CAXANGÁ, PRAÇA VILA RICA E PRAÇA ESPORTES. </t>
  </si>
  <si>
    <t xml:space="preserve">OFÍCIO ENCAMINHADO À SARA PARA ANÁLISE DA PRESTAÇÃO DE CONTAS. OFICIO SEPLAG Nº 049/2016 SEAM. </t>
  </si>
  <si>
    <t xml:space="preserve">RUAS: RUA DA BOA VISTA; RUA JOÃO PESSOA; RUA DR JOSÉ MARIANO; RUA DOM MOURA; PRAÇA CAETANO ALVES DE AQUINO; 1ª TRAVESSA JOÃO PESSOA;  RUA DO FUTURO. </t>
  </si>
  <si>
    <t>RUAS: TRAVESSA ANTONIO VALDEMAR DE OLIVEIRA , RUA 1º DE ABRIL ,RUA SANTA INÊS  , TRAVESSA DA RUA DA BATATEIRA , ENGENHO TENTUGAL, SEBASTIÃO PLÁCIDO DE OLIVEIRA, IPIRANGA  E RUA MARIA JOSÉ LOUREIRO.</t>
  </si>
  <si>
    <t>Urbanização em 3 ruas</t>
  </si>
  <si>
    <t xml:space="preserve">Reforma das praças da Rua da Alegria E aça João Vicente de Queiroz </t>
  </si>
  <si>
    <t>Pavimentação das ruas Bela Aurora, no bairro Alice Gonçalves (810,00m²); rua do Cemitério, bairro 07 de setembro (1.134,00m²); e rua Jaime de Almeida, bairro Alice Gonçalves (1.710,00m²); na sede do município de Xexéu.</t>
  </si>
  <si>
    <t>Fachada da Prefeitura</t>
  </si>
  <si>
    <t>PAVIMENTAÇÃO EM PARALELEPIPEDOS GRANITICOS DA RUA DA JAQUEIRA</t>
  </si>
  <si>
    <t>Solicitação de reprogramação encaminhada para análise, conforme ofício PMBG 051/2016 do dia 21/03/2016. Teto FEM: R$ 603.773,24. Investimento total anterior: R$ 304.720,16 (recurso FEM). Novo investimento total: R$ 460.657,31 (recurso FEM R$ 304.720,16 e contrapartida R$ 155.937,15)</t>
  </si>
  <si>
    <t>Solicitação de reprogramação encaminhada para análise, conforme ofício sem número do dia 21/03/2016. Teto FEM: R$ 603.773,24. Investimento total anterior: R$ 304.720,16 (recurso FEM). Novo investimento total: R$ 460.657,31 (recurso FEM R$ 304.720,16 e contrapartida R$ 155.937,15). Solicitação de reprogramação não foi enviada para análise da SES, porque aguarda envio do plano e do ofício assinado pelo prefeito.</t>
  </si>
  <si>
    <t xml:space="preserve">Reprogramação aprovada pela CEHAB, conforme ofício 116/2016 - GDM/DPP/CEHAB do dia 04/04/2016, com entrada no dia 06/04/2016. Valor anterior do PTM: R$ 1.273.861,20 (proponente). Novo valor do PTM: 1.442.903,57 (recurso FEM R$ 1.419.373,30 e contrapartida R$ 23.530,27). </t>
  </si>
  <si>
    <t>Pavimentação de Diversas Ruas no município de Bezerros, conforme discriminação: BAIRRO CENTRO (Rua Evaristo da Veiga, Rua das Calçadas, Rua Maria de Lourdes Monteiro, Rua Antonio Bezerra da Silva, Rua Pedro Bezerra de Vasconcelos e 1ª Travessa Maria de Lourdes Monteiro); BAIRRO SÃO VICENTE (Rua Manoel Laurentino Neto, Rua 1º de Maio, Rua Alta Laurentino e Rua Antonio J. Arruda); BAIRRO DO RETIRO (Rua Bernadete Maria Saturnino, 1ª Travessa Bernadete Maria Saturnino e Rua Abel Tavares); BAIRRO PARQUE DAS ACÁCIAS (Rua Projetada 1 e 1ª Travessa da Rua Projetada 1, Rua São Lucas, Rua Romualdo Abade, Rua Martins de S. Abade, Rua Padre Cícero); BAIRRO DO SALGADO (Rua Abel Gregório de Oliveira, Rua Ipojuca, Rua da Solidade, 2ª Travessa Nossa Senhora da Salete, 1ª Travessa Nossa Senhora da Salete, 1ª Travessa João Bernardo Vieira, 2ª Travessa João Bernardo Vieira e Rua João Bernardo Vieira, Rua São Judas Tadeu); BAIRRO SÃO PEDRO (2ª Travessa Augusta, Rua Renato Batista dos Santos, 2ª Travessa Sete de Setembro, Rua Galdino Gedeão, 1ª Travessa Galdino Gedeão, 1ª Travessa Renato Batista dos Santos, Rua Xisto Pereira de Lima, Beco da Rua Eliana Figueiredo)BAIRRO CRUZEIRO (Rua Severina Antonieta da Silva, Rua Manuel José de França, Rua José Camilo de Lima); BAIRRO/DISTRITO BOAS NOVAS (Rua Severino Marinho da Rocha)</t>
  </si>
  <si>
    <t>Reprogramação aprovada pela CEHAB, conforme ofício nº 152/2016 do dia 11/04/2016, com entrada dia 13/04/2016. Novo investimento total: R$ 296.203,73 (recurso FEM)</t>
  </si>
  <si>
    <t>Prestação de contas enviada para CEHAB conforme ofício nº  486/2016 SEPLAG/SEAM.</t>
  </si>
  <si>
    <t>Pagamento da 4ª parcela enviado para o financeiro.</t>
  </si>
  <si>
    <t>Quando da análise do BM pela CEHAB foi encontrada inconsistência. Enviado email para Clóvis, 989834050, corrigir as pendências.</t>
  </si>
  <si>
    <t>Quando da análise do PTM(reprogramado) pela CEHAB foi encontrada inconsistência. Enviado email para Flávio, 97401900, corrigir as pendências.</t>
  </si>
  <si>
    <t>Quando da análise do BM pela CEHAB foi encontrada inconsistência. Enviado email para Porto, 94126102, corrigir as pendências.</t>
  </si>
  <si>
    <t>Enviou solicitação da 4ª parcela, mas com declaração dizendo que a obra está com 81,81%. Situação foi informada a João Carlos, (81) 99412-3860.</t>
  </si>
  <si>
    <t>Vistoria de 65,59% entregue pela CEHAB, enviado para pagamento da 3ª parcela.</t>
  </si>
  <si>
    <t>Iluminação pública</t>
  </si>
  <si>
    <t>CONSTRUÇÃO DE UM GRADIL</t>
  </si>
  <si>
    <t>CONSTR MURO DE GARAGEM</t>
  </si>
  <si>
    <t>Escadarias</t>
  </si>
  <si>
    <t>CONSTRUÇÃO DE ENCOSTAS</t>
  </si>
  <si>
    <t>Centro Administrativo para Prefeitura</t>
  </si>
  <si>
    <t>CONSTRUÇÃO DO PREDIO DA PREFEITURA</t>
  </si>
  <si>
    <t>Encaminhado à SETRA nova documentação enviada pelo município para realização de vistoria, visto que o BM anteriormente enviado não correspondia ao percentual de 60%. Documentação enviada através do Ofício nº 502/2016 SEAM/SEPLAG</t>
  </si>
  <si>
    <t>Aguardando elaboração do TA. Entregue a Igor em 19/04/2016.</t>
  </si>
  <si>
    <t>Aguardando publicação do TA. Entregue a Igor em 19/04/2016</t>
  </si>
  <si>
    <t>O município informou que a obra encontra-se em andamento com 30% executada, mas aguarda prestar contas do FEM I (obra do FEM I não está concluída - aguarda envio de um outro ofício solicitando a prorrogação de prazo - para solicitar a 4ª parcela e prestar contas)</t>
  </si>
  <si>
    <t>Prestação de contas encaminhada para análise, conforme ofício nº 034/2016 da Prefeitura, com entrada dia 18/02/2016. Prestação de contas encaminhada para análise da CEHAB, conforme ofício SEPLAG/SEAM nº 158/2016 do dia 22/02/2016.</t>
  </si>
  <si>
    <t>Obra em andamento, mas não chegou aos 60%. Onídia (99183-5284)</t>
  </si>
  <si>
    <t>Murilo informou que trará reprogramação do PTM na próxima semana. A obra já está concluída, mas o TCE fez uma recomendação em relação ao meio fio e eles estão questionando junto ao Tribunal. (99573-8993)</t>
  </si>
  <si>
    <t>Uma nova solicitação foi enviada, pois houve uma reprogramação.</t>
  </si>
  <si>
    <t>Aprovação do PTM reprogramado na reunião do CEAM realizada no dia 08/04/2016</t>
  </si>
  <si>
    <t>Reprogramação aprovada pelo CEAM na reunião do dia 08/04/2016</t>
  </si>
  <si>
    <t>Osvaldo falou que a obra está em andamento e que provavelmente em 60 dias chega aos 60%. Ele enviará fotos da obra. (98805-1169)</t>
  </si>
  <si>
    <t>Reprogramação aprovada pela CEHAB, conforme ofício nº 159/2016 - GDM/DPP/CEHAB do dia 12/04/2016, com entrada dia 13/04/2016. Teto FEM: R$ 905.659,86. Investimento total anterior: R$ 53.654,93 (recurso FEM R$ 52.968,33 e contrapartida R$ 686,60. Novo investimento total: R$ 47.865,43 (recurso FEM)</t>
  </si>
  <si>
    <t>Construção da praça de Gravatá- Açu, localizada no Distrito de Gravatá-Açu, Zona Rural do município de Cupira-PE</t>
  </si>
  <si>
    <t>Arnaldo falou que deve concluir a obra em 20 dias.( 87-99113-9807)</t>
  </si>
  <si>
    <t>Arnaldo falou que na próxima semana vem protocolar a solicitação da última parcela. (87-99113-9807)</t>
  </si>
  <si>
    <t>Cecília informou que já pagou um BM no valor R$ 50.000,00. (99784-2112)</t>
  </si>
  <si>
    <t>23/03/2016
25/04/2016</t>
  </si>
  <si>
    <t>E-MAIL ENCAMINHADO A PREFEITURA INFORMANDO SOBRE AS INCONSISTÊNCIAS ENCONTRADAS NA ANÁLISE DO BM de 60% PELA CEHAB( OF. Nº 183/2016 - GDM/DPP/CEHAB)</t>
  </si>
  <si>
    <t>Ferrúcio informou que já resolveu as pendências junto à CEHAB. (99389-4798)</t>
  </si>
  <si>
    <t>Novo boletim de medição entregue pelo Município. Enviado para CEHAB.</t>
  </si>
  <si>
    <t>Osvaldo falou que a obra está parada. Aguardando liberação da 2ª parcela. 98239-8609</t>
  </si>
  <si>
    <t xml:space="preserve">OFÍCIO ENCAMINHADO À SARA PARA ANÁLISE DA PRESTAÇÃO DE CONTAS. OFICIO SEPLAG Nº 528/2016 SEAM. </t>
  </si>
  <si>
    <t>O município informou que enviará a solicitação para pagamento de 4ª parcela até 29/04/2016.
Contato: Moreno (998-980-070)</t>
  </si>
  <si>
    <t>PTM correto enviado para reprogramação na SETRA conforme ofício nº 0231/2016 SEPLAG/SEAM alterando o valor para R$ 857.295,10 + R$ 11.039,32</t>
  </si>
  <si>
    <t>O município informou que enviará a solicitação para pagamento de 3ª e 4ª parcelas até 29/04/2016.
Contato: Moreno (998-980-070)</t>
  </si>
  <si>
    <t>2016OB000179</t>
  </si>
  <si>
    <t>2016PD000184</t>
  </si>
  <si>
    <t>2016NE000096</t>
  </si>
  <si>
    <t>PAGANEMTO P/VIABILIZAR REPASSE DE RECURSOS FEM II/2014 AO DA MADRE DE DEUS/PE.REF.A 2ª PARCELA.CONFORME CI Nº 130/2016 SEAM.CONSTRUÇÃO DO BLOCO B HOSPITAL MUNICIPAL JOSÉ CARLOS DE SANTANA.</t>
  </si>
  <si>
    <t>2016OB000180</t>
  </si>
  <si>
    <t>2016PD000183</t>
  </si>
  <si>
    <t>PAGAMENTO P/VIABILIZAR REPASSE DE RECURSOS FEM II/2014 AO MUNICIPIO DE CAMARAGIBE/PE.REF.( AO COMPLEMENTO) DA CONSTRUÇÃO DO MERCADO PÚBLICO DO MUNICIPIO.CONCLUSÃO DA 1ª ETAPA.REF.A 2ª PARCELA.CONFORME CI Nº 130/2016 SEAM</t>
  </si>
  <si>
    <t>2016OB000181</t>
  </si>
  <si>
    <t>2016PD000199</t>
  </si>
  <si>
    <t>PAGAMENTO P/VIABILIZAR REPASSE DE RECURSOS FEM II/2014 REF.A 3ª PARCELA AO MUNICIPIO DE EXU/PE.CONFORME LEI Nº 15.335 DE PAVIMENTAÇÃO EM PARALELEPIPEDO GRANITICO.</t>
  </si>
  <si>
    <t>2016OB000182</t>
  </si>
  <si>
    <t>2016PD000198</t>
  </si>
  <si>
    <t>2016NE000105</t>
  </si>
  <si>
    <t>PAGAMENTO P/VIABILIZAR REPASSE DE RECURSOS FEM II/2014 REF.A 3ª PARCELA.CONFORME LEI Nº 15.335 DE 25/06/2014. CI Nº 130/2016 SEAM .AO MUNICIPIO DE MACAPARANA/PE.CONSTRUÇÃO DAS PRAÇAS DO ALVORADA,TERRA PROMETIDA,PAQUEVIRA,PIRAUÁ, EREM,E LAGOA GRANDE,REFORMA DAS PRAÇAS DO FORUM E POSTO</t>
  </si>
  <si>
    <t>2016OB000183</t>
  </si>
  <si>
    <t>2016PD000197</t>
  </si>
  <si>
    <t>2016NE000103</t>
  </si>
  <si>
    <t>PAGAMENTO P/VIABILIZAR REPASSE DE RECURSOS FEM II/2014 REF.A 3ª PARCELA.CONFORME LEI Nº 15.335 DE 25/06/2014. CI Nº 130/2016 SEAM .AO MUNICIPIO DE VICÊNCIA/PE REFORMA E RECONSTRUÇÃO DE COBERTA DO MERCADO PUBLICO DO DISTRITO DE MURUPÉ.</t>
  </si>
  <si>
    <t>2016OB000184</t>
  </si>
  <si>
    <t>2016PD000196</t>
  </si>
  <si>
    <t>2016NE000102</t>
  </si>
  <si>
    <t>PAGAMENTO P/VIABILIZAR REPASSE DE RECURSOS FEM II/2014 REF.A 3ª PARCELA.CONFORME LEI Nº 15.335 DE 25/06/2014. CI Nº 130/2016 SEAM. CONSTRUÇÃO DE PAVIMENTAÇÃO EM PARALELEPIPEDO.</t>
  </si>
  <si>
    <t>2016OB000185</t>
  </si>
  <si>
    <t>2016PD000195</t>
  </si>
  <si>
    <t>2016NE000101</t>
  </si>
  <si>
    <t>PAGAMENTO/VIABILIZAR REPASSE DE RECURSOS FEM II/2014 AO MUNICIPIO DE TORITAMA/PE 3ª PARCELA.PAVIMENTAÇÃO DE RUAS DO MUNICIPIO.CONFORME LEI Nº 15.335 DE 25/06/2014.CI SEAM 130/2016.</t>
  </si>
  <si>
    <t>2016OB000186</t>
  </si>
  <si>
    <t>2016PD000194</t>
  </si>
  <si>
    <t>PAGAMENTO P/ VIABILIZAR REPASSE DE RECURSOS FEM II/2014 AO MUNICIPIO DE SANTA CRUZ DO CAPIBARIBE/PE.REF.A 3ª PARCELA.PAVIMENTAÇÃO EM PARALELEPIPEDO O EM DIVERSAS RUAS DO MUNICIPIO.CONFORME LEI Nº 15.335 DE 25/06/2014.CI SEAM 130/2016.</t>
  </si>
  <si>
    <t>2016OB000187</t>
  </si>
  <si>
    <t>2016PD000193</t>
  </si>
  <si>
    <t>2016NE000099</t>
  </si>
  <si>
    <t>PAGAMENTO/VIABILIZAR REPASSE DE RECURSOS FEM II/2014 AO MUNICIPIO DE JOÃO ALFREDO/PE.REF.A 2ª PARCELA.CONSTRUÇÃO EM PARALELEPIPEDO GRANITICO EM DIVERSAS RUAS DO MUNICIPIO.CONFORME LEI Nº 15.335 DE 25/06/2014.CI SEAM 130/2016.</t>
  </si>
  <si>
    <t>2016OB000188</t>
  </si>
  <si>
    <t>2016PD000192</t>
  </si>
  <si>
    <t>PAGAMENTO P/VIABILIZAR REPASSE DE RECURSOS FEM II/2014 AO MUNICIPIO DE FEIRA NOVA/PE.REF.A 2ª PARCELA.CONFORME LEI Nº 15.335 DE 25/06/2014. CONSTRUÇÃO DO PATIO DE EVENTOS NO MUNICIPIO DE FEIRA NOVA.</t>
  </si>
  <si>
    <t>2016OB000189</t>
  </si>
  <si>
    <t>2016PD000191</t>
  </si>
  <si>
    <t>2016NE000107</t>
  </si>
  <si>
    <t>PAGAMENTO P/VIABILIZAR REPASSE DE RECURSOS FEM II/2014 AO MUNICIPIO DE CAPOEIRAS/PE.CONFORME LEI Nº 15.335 DE 25/06/2014.CI Nº 130/SEAM REF. A 2ª PARCELA.CONSTRUÇÃO DO CAMPO DE FUTEBOL.</t>
  </si>
  <si>
    <t>2016OB000190</t>
  </si>
  <si>
    <t>2016PD000190</t>
  </si>
  <si>
    <t>PAGAMENTO P/VIABILIZAR REPASSE DE RECURSOS FEM II/2014 AO MUNICIPIO DE CAPOEIRAS/PE.CONFORME LEI Nº 15.335 DE 25/06/2014.CI Nº 130/SEAM REF. A 2ª PARCELA.PAVIMENTAÇÃO DE DIVERSAS RUAS DO MUNICIPIO (9 RUAS)</t>
  </si>
  <si>
    <t>2016OB000191</t>
  </si>
  <si>
    <t>2016PD000188</t>
  </si>
  <si>
    <t>2016NE000108</t>
  </si>
  <si>
    <t>PAGAMENTO P/VIABILIZAR REPASSE DE RECURSOS FEM II/2014 AO MUNICIPIO DE PAULISTA/PE.CONFORME LEI Nº 15.335 DE 25/06/2014.CI Nº 130/SEAM REF. A 2ª PARCELA.PAVIMENTAÇÃO E DRENAGEM DE 07 RUAS DA CIDADE.</t>
  </si>
  <si>
    <t>2016OB000192</t>
  </si>
  <si>
    <t>2016PD000185</t>
  </si>
  <si>
    <t>2016NE000106</t>
  </si>
  <si>
    <t>PAGAMENTO P/VIABILIZAR REPASSE DE RECURSOS FEM II/2014 AO MUNICIPIO DE LAGOA DO OURO/PE.REFORMA DAS QUADRAS DE ESPORTES DA SEDE DO MUNICIPIO E DO DISTRITO DE CAMPO ALEGRE..CONFORME LEI Nº 15.335 DE 25/06/2014.CI Nº 130/SEAM REF. A 2ª PARCELA.</t>
  </si>
  <si>
    <t>2016OB000193</t>
  </si>
  <si>
    <t>2016PD000186</t>
  </si>
  <si>
    <t>PAGAMENTO P/VIABILIZAR REPASSE DE RECURSOS FEM II/2014 AO MUNICIPIO DE LAGOA DO OURO/PE AMPLIAÇÃO DO CEMITÉRIO MUNICIPAL.CONFORME LEI Nº 15.335 DE 25/06/2014.CI Nº 130/SEAM REF. A 2ª PARCELA.</t>
  </si>
  <si>
    <t>2016OB000194</t>
  </si>
  <si>
    <t>2016PD000187</t>
  </si>
  <si>
    <t>PAGAMENTO P/VIABILIZAR REPASSE DE RECURSOS FEM II/2014 AO MUNICIPIO DE LAGOA DO OURO/PE..CONFORME LEI Nº 15.335 DE 25/06/2014.CI Nº 130/SEAM REF. A 2ª PARCELA.RECUPERAÇÃO DA COBERTA,DA PINTURA E CONSTRUÇÃO DO NECROTÉRIO DO HOSPITAL MUNICIPAL.</t>
  </si>
  <si>
    <t>Prefeito informou que na próxima terça (26/04) trará a solicitação da 3ª parcela.</t>
  </si>
  <si>
    <t xml:space="preserve">Reprogramação enviada para análise, conforme ofício SEPLAG/SEAM nº 509/2016 de 19/04/2016 </t>
  </si>
  <si>
    <t>27/04/216</t>
  </si>
  <si>
    <t>Enviada à reprogramação.</t>
  </si>
  <si>
    <t>Reprogramação enviada à CEHAB atravé s doOfício nº 535/2016 SEAM/SEPLAG alterando o valor do PTM para R$ 654.080,19 conforme ajustes solicitados pela CEHAB.</t>
  </si>
  <si>
    <t>Solicitação de reprogramação de PTM, conforme Ofício nº 077/2016 da Prefeitura de Amaraji. Ofício SEPLAG/SEAM 537/2016 enviado à CEHAB em 27/04/2016</t>
  </si>
  <si>
    <t>Clarissa (SEE) informou que o técnico já fez a vistoria e disse que estava com mais de 60%. Mas ela ainda não recebeu o relatório físico. Ela falou que deve enviar até a próxima sexta (29/04) 3183-8312</t>
  </si>
  <si>
    <t>PTM aprovado, conforme ofício nº 196/2016 - GDM/DPP/CEHAB de 25/04/2016, com entrada dia 26/04/2016. Novo investimento toral: R$ 531.153,31 (recurso FEM).</t>
  </si>
  <si>
    <t>Construção do portal de entrada, urbanização do entorno com canteiros e calçadas. Iluminação do acesso (trecho portal x centro 3.790,30m)</t>
  </si>
  <si>
    <t>Mota informou que a obra está em andamento e que em 40 dias deve chegar aos 60% (99499-1163)</t>
  </si>
  <si>
    <t>Encaminhado á CEHAB novo PTM através do Ofício nº 541/2016 SEAM/SEPLAG alterando o valor do PTM para R$ 4.796.813,21 Recurso FEM + R$ 119.335,57 contrapartida.</t>
  </si>
  <si>
    <t>Vistoria está em 80%. Enviado para pagamento da 3ª parcela.</t>
  </si>
  <si>
    <t>Vistoria está em 66%. Enviado para pagamento da 3ª parcela.</t>
  </si>
  <si>
    <t>Pavimentação nas seguintes ruas: Sede: Travessa João Timóteo de Andrade, Rua Cleto Campelo e Rua Pedro Gomes. Cruzes: 1ª Trav. João Cavalcante (Rua da Piscina), Rua Santa Clara (trecho 2), Rua do Matadouro, Rua Projetada 09, Rua Projetada 10, Rua Projetada 05 (trecho 02) e Rua Projetada 11. Brejo: Rua Projetada 02. Novas Ruas: 2ª Trav. Neném Ferreira e Rua Projetada 09</t>
  </si>
  <si>
    <t>PAVIMENTAÇÃO DE VIAS URBANAS NA SEDE E DISTRITOS DO MUNICÍPIO</t>
  </si>
  <si>
    <t>Pavimentação nas seguintes Ruas: Bairro Maria Tereza:  Rua Projetada 1, Rua Projetada 2, Rua Projetada 3, Rua Projetada 4, Rua Projetada 5, Rua Projetada 6, Rua Projetada 7 e Rua Projetada 8</t>
  </si>
  <si>
    <t>Retificação da planilha. PTM é substituto do PTM 2014.0263</t>
  </si>
  <si>
    <t>PTM aprovado pela CEHAB conforme ofício nº 190/2016 - GDM/DPP/CEHAB de 25/04/2016, com entrada dia 26/04/2016</t>
  </si>
  <si>
    <t>PTM aprovado pela CEHAB conforme ofício nº 191/2016 - GDM/DPP/CEHAB de 25/04/2016, com entrada dia 26/04/2016</t>
  </si>
  <si>
    <t>Documentos encaminhados em atendimento às inconsistências nos BMs conforme ofício nº543/2016</t>
  </si>
  <si>
    <t>Documentos encaminhados em atendimento às inconsistências nos BMs conforme ofício nº544/2016</t>
  </si>
  <si>
    <t>Aguardando licença ambiental para licitar. Contato com José Aldo, (87) 99614-6974. Contato em 15/02/2016, 10/03/2016 e 29/04/2016.</t>
  </si>
  <si>
    <t>Obra concluída. Contato com José Aldo, (87) 99614-6974. Contato em 15/02/2016, 10/03/2016 e 29/04/2016.</t>
  </si>
  <si>
    <t>Obra está com 50% de execução. Contato com José Aldo, (87) 99614-6974. Contato em 15/02/2016, 10/03/2016 e 29/04/2016.</t>
  </si>
  <si>
    <t>Vistoria constatou que a obra está concluída. Foi enviado para pagamento da 3ª parcela. Informei ao Município que deve enviar o ofício solicitando a 4ª parcela e  o termo de recebimento definitivo da obra. Contato com Adnaldo, (87) 98837-7201.</t>
  </si>
  <si>
    <t>Enviou documentação para fazer vistoria, mas faltou o ofício solicitando a 3ª parcela. Pendências informadas a Sebastião, (87) 99991-1824. Contato em 06/04/2016 e 27/04/2016.</t>
  </si>
  <si>
    <t>Obra será concluída em 20 dias. Vai esperar concluir para pedir 3ª e 4ª parcelas juntas. Contato com César, (87) 99612-3117.</t>
  </si>
  <si>
    <t>Obra deve atingir 60% no próximo mês, quando atingir vai enviar a solicitação da 3ª parcela. Contato com João Guido, (87) 98813-0227 ou (81) 99918-2599.</t>
  </si>
  <si>
    <t>Está ajustando o BM para que a CEHAB possa fazer a vistoria. Contato com João Guido, (87) 98813-0227 ou (81) 99918-2599.</t>
  </si>
  <si>
    <t>Obra está com 20% de execução. Aguardando a liberação da 2ª parcela para continuar a obra. Contato com Poliana, (87) 98115-0383. Contato em 19/02/2016, 04/03/2016 e 27/04/2016.</t>
  </si>
  <si>
    <t>Obra está com 30% de execução. Aguardando a liberação da 2ª parcela para continuar a obra. Contato com Poliana, (87) 98115-0383. Contato em 19/02/2016, 04/03/2016 e 27/04/2016.</t>
  </si>
  <si>
    <t>2016OB000197</t>
  </si>
  <si>
    <t>2016PD000210</t>
  </si>
  <si>
    <t>2016NE000112</t>
  </si>
  <si>
    <t>Pagamento para viabilizar repasse de recursos FEM II/2014 ao município de SÃO JOÃO/PE.ref. a 4ª parcela.conforme lei nº 15.335 de 25/06/2014 Parque es exposição de animais..ci nº 135/2016 SEAM</t>
  </si>
  <si>
    <t>2016OB000198</t>
  </si>
  <si>
    <t>2016PD000209</t>
  </si>
  <si>
    <t>2016NE000113</t>
  </si>
  <si>
    <t>pagamento para viabilizar repasse de recursos FEM II/2014 ao município de CUMARU/PE.ref. a 4ª parcela.conforme lei nº 15.335 de 25/06/2014.pavimentação em paralelepípedos.ci nº 135/2016 SEAM</t>
  </si>
  <si>
    <t>2016OB000199</t>
  </si>
  <si>
    <t>2016PD000208</t>
  </si>
  <si>
    <t>2016NE000111</t>
  </si>
  <si>
    <t>pagamento para viabilizar repasse de recursos FEM II/2014. ao município de FLORESTA/PE.ref. a 3ª parcela.pavimentação granítica da rua Washington Nunes Nogueira na sede do município.conforme lei nº 15.335 de 25/06/2014.ci nº 135/2016 SEAM</t>
  </si>
  <si>
    <t>2016OB000200</t>
  </si>
  <si>
    <t>2016PD000207</t>
  </si>
  <si>
    <t>Pagamento para viabilizar repasse de recursos FEM II/2014. ao município de FLORESTA/PE.ref. a 3ª parcela.pavimentação granítica da travessa Manoel Cornélio na sede do município.conforme ci nº 135/2016. SEAM.conforme lei nº 35.335 de 25/04/2014.</t>
  </si>
  <si>
    <t>2016OB000201</t>
  </si>
  <si>
    <t>2016PD000206</t>
  </si>
  <si>
    <t>2016NE000110</t>
  </si>
  <si>
    <t>Pagamento para viabilizar repasse de recursos FEM II/2014,ao município de SALOÁ/PE. ref.a 3ª parcela.conforme lei nº 15.335 de 24.06/2014.Construção da praça Antônio Marçal Filho..Ci nº 135/2016 SEAM.</t>
  </si>
  <si>
    <t>2016OB000202</t>
  </si>
  <si>
    <t>2016PD000205</t>
  </si>
  <si>
    <t>Pagamento para viabilizar repasse de recursos FEM II/2014,ao município de SALOÁ/PE. ref.a 3ª parcela.conforme lei nº 15.335 de 24.06/2014.Construção de uma praça na sede do Municipio com implantação de canteiros pisos e urbanização além de iluminação com acessibilidade..Ci nº 135/2016 SEAM.</t>
  </si>
  <si>
    <t>2016OB000203</t>
  </si>
  <si>
    <t>2016PD000204</t>
  </si>
  <si>
    <t>Pagamento para viabilizar repasse de recursos FEM II/2014,ao município de SALOÁ/PE. ref.a 3ª parcela.conforme lei nº 15.335 de24.06/2014.Revitaliza - ção da praça do Fórum.Ci nº 135/2016 SEAM.</t>
  </si>
  <si>
    <t>2016OB000204</t>
  </si>
  <si>
    <t>2016PD000203</t>
  </si>
  <si>
    <t>Pagamento para viabilizar repasse de recursos FEM II/2014,ao município de SALOÁ/PE. ref.a 3ª parcela.conforme lei nº 15.335 de 24.06/2014.Pista de cooper com implantação de iluminação.ci nº 135/2016 SEAM.</t>
  </si>
  <si>
    <t>2016OB000205</t>
  </si>
  <si>
    <t>2016PD000202</t>
  </si>
  <si>
    <t>2016NE000109</t>
  </si>
  <si>
    <t>Pagamento p/viabilizar repasse de recursos FEM II/2014 ao Municipio de JUPI/PE.ref. a 3ª parcela,conforme lei nº 15.335 de 25/06/2014.Pavimentação em paralelepípedos graníticos em diversas</t>
  </si>
  <si>
    <t>2016OB000207</t>
  </si>
  <si>
    <t>2016PD000214</t>
  </si>
  <si>
    <t>PAGAMENTO P/VIABILIZAR REPASSE DE RECURSOS FEM II/2014 AO MUNICIPIO DE PANELAS/PE.REF. A 4ª PARCELA.CONFORME LEI Nº 15.270 DE 24 DE ABRIL DE 2014.CI Nº 146/2016 SEAM.PAVIMENTAÇÃO DE VIAS URBANAS NA SEDE.</t>
  </si>
  <si>
    <t>2016OB000208</t>
  </si>
  <si>
    <t>2016PD000213</t>
  </si>
  <si>
    <t>2016OB000209</t>
  </si>
  <si>
    <t>2016PD000212</t>
  </si>
  <si>
    <t>PAGAMENTO P/VIABILIZAR REPASSE DE RECURSOS FEM II/2014 AO MUNICIPIO DE PANELAS/PE.REF. A 3ª PARCELA.CONFORME LEI Nº 15.270 DE 24 DE ABRIL DE 2014.CI Nº 146/2016 SEAM.PAVIMENTAÇÃO DE VIAS URBANAS NA SEDE.</t>
  </si>
  <si>
    <t>Reprogramação aprovada pela CEHAB, conforme ofício nº 217/2016 - GDM/DPP/CEHAB, com entrada no dia 29/04/2016.</t>
  </si>
  <si>
    <t>FALTA APENAS UM RUA PRA CONCLUSÃO DOS 60%. EM TORNO DE 10 DIAS ESTÁ MANDANDO A DOCUMENTAÇÃO.(OZEIAS- 87 996564063)</t>
  </si>
  <si>
    <t>OBRA CONCLUÍDA. ESTÁ ENVIANDO  A DOCUMENTAÇÃO ATÉ O FINAL DA SEMANA. (OZEIAS- 87 996564063)</t>
  </si>
  <si>
    <t>Informado novamente que está faltando a solicitação da 4ª parcela. Contato com Gustavo Lustosa, (81) 99975-7548.</t>
  </si>
  <si>
    <t>Murilo informou que as ruas ainda não foram inauguradas. Vai falar com o Prefeito para enviar ofício informando a data da inauguração para informar a SEPLAG. (99573-8993)</t>
  </si>
  <si>
    <t>CEHAB informou que o boletim de medição está com pendências, email foi encaminhado para Adnaldo.</t>
  </si>
  <si>
    <t>Reprogramação do PTM  DESENVOLVIMENTO E URBANIZAÇÃO solicitada pelo município através do Ofício nº 015/2016 SEINFRA/Pref. Araçoiaba e enviada à CEHAB através do Ofício º 559 SEAM/SEPLAG alterando o valor para R$ 905.626,31 Rec. FEM + R$ 233.028,00 contrapartida.</t>
  </si>
  <si>
    <t>Secretários do município estiveram presentes na Seplag. Foi informado que a obra está em fase final de execução. 
Contato: Damião (81) 99998-4925</t>
  </si>
  <si>
    <t>Prestação de contas com pendências, ofício nº 199/2016 - GDM/DPP/CEHAB enviado para Prefeitura por email e pelos correios.</t>
  </si>
  <si>
    <t>Prestação de contas com pendências, ofício nº 222/2016 - GDM/DPP/CEHAB enviado para Prefeitura por email e pelos correios.</t>
  </si>
  <si>
    <t>Obra em andamento, mais de 75%. Contato com Vando, (81) 99911-4959.</t>
  </si>
  <si>
    <t>OBRA EM ANDAMENTO. PREVISÃO DE UM MÊS PARA SUA CONCLUSÃO.( CONTATO PESSOAL COM O PREFEITO NA SEPLAG)</t>
  </si>
  <si>
    <t>Obra concluída. Vai solicitar 4ª parcela. Contato com Vando, (81) 99911-4959. Contato em 10/03/2016, 20/04/2016 e 03/05/2016.</t>
  </si>
  <si>
    <t>O município informou que a obra encontra-se com um total do percentual executado de 36,82%. Após o repasse, no inicio do mês de abril, houve o pagamento do BM que estava em aberto, assim, a obra foi retomada no dia 19/04/2016 com a pavimentação da Rua Luiz Gonzaga (os serviços a serem executados desde o retorno foram: regularização do terreno; pavimentação, em andamento; construção de meio fio, em andamento).
Contato: Ayalle (estagiária São Bento do Una - Djailda 981-067-456)</t>
  </si>
  <si>
    <t>O município informou que a obra encontra-se com um total do percentual executado de 40,26%. Após o repasse, no inicio do mês de abril, houve o pagamento do BM que estava em aberto, assim, a obra foi retomada no dia 11/04/2016, os serviços a serem executados desde o retorno foram: demolição de meio-fio e escavação. 
Contato: Ayalle (estagiária São Bento do Una - Djailda 981-067-456)</t>
  </si>
  <si>
    <t>Reforma da academia das cidades</t>
  </si>
  <si>
    <t>Construção de um portal na entrada da cidade de Camocim de São Félix - Pernambuco</t>
  </si>
  <si>
    <t xml:space="preserve">Reprogramação aprovada conforme ofício nº 211/2016 do dia 28/04/2016, com entrada em 29/04/2016.  Investimento total anterior: R$ 146.260,83 (recurso FEM).  Novo investimento total: R$ 147.569,65 (recurso FEM R$ 146.260,83 e contrapartida R$ 1.308,82) </t>
  </si>
  <si>
    <t xml:space="preserve">Reprogramação aprovada conforme ofício nº 212/2016 do dia 28/04/2016, com entrada em 29/04/2016. Investimento total anterior: R$ 300.915,92 (recurso FEM). Novo investimento total: R$ 376.312,54 (recurso FEM R$ 300.915,62 e contrapartida R$ 75.396,92) </t>
  </si>
  <si>
    <t>Obra concluída. Vai entrar em contato com a prefeitura para enviarem a solicitação da 4ª parcela. Contato com Saulo Malta, (81) 99690-9553.</t>
  </si>
  <si>
    <t>APROVADA PELA SECRETARIA FINALÍSTICA</t>
  </si>
  <si>
    <t>PRESTAÇÃO DE CONTAS APROVADA PELA SECRETARIA E ENCAMINHADA PARA SGTS ATRAVÉS DA C.I Nº20/2016 SEAM.</t>
  </si>
  <si>
    <t>O município informou que a obra encontra-se concluída e que solicitará a liberação da 4ª parcela dia 09/05/2016, pois falta ajustar os BMs.
Contato: Moreno (998-980-070)</t>
  </si>
  <si>
    <t>O município informou que a obra continua paralisada, aguardando realização da vistoria para liberação da 3ª parcela. Aguardando realizar a análise da reprogramação
Contato: Luiz Henrique (87 - 999-623-462)</t>
  </si>
  <si>
    <t>O município que a obra encontra-se em andamento, mas não soube informar o percentual executado, pois ainda realizará a medição.
Contato: Luiz Henrique (87 - 999-623-462)</t>
  </si>
  <si>
    <t>Inconsistências encontradas no PTM, conforme ofício nº 143/2016 - GDM/DPP/CEHAB  do dia 08/04/2016, com entrada dia 11/04/2016. Município ciente por e-mail enviado dia 14/04/2016
Contato: Luiz Henrique (87 - 999-623-462)</t>
  </si>
  <si>
    <t>Documentação em atendimento às inconsistências enviada pelo município. Encaminhado a CEHAB em 04/05/2016 conforme ofício SEPLAG/SEAM 571/2016</t>
  </si>
  <si>
    <t>INAUGURAÇÃO PARCIAL EM 07/05/2016         DE ACORDO COM O OF. GAPRE Nº 061/2016 DA PREFEITURA, COM ENTRADA EM 04/05/2016.</t>
  </si>
  <si>
    <t>INAUGURAÇÃO PARCIAL DA OBRA. SERÁ INAUGURADA A PAVIMENTAÇÃO DO DISTRITO DE RIACHO DO MEIO  EM 07/05/2016,         DE ACORDO COM O OF. GAPRE Nº 061/2016 DA PREFEITURA, COM ENTRADA EM  04/05/2016. A PAVIMENTAÇÃO DOS OUTROS DISTRITOS ESTÁ EM FASE DE CONCLUSÃO. (CLODOALDO - 87 9989 1100)</t>
  </si>
  <si>
    <t>INCONSISTÊNCIAS ENCONTRADAS NA PRESTAÇÃO. PENDÊNCIA DE DOCUMENTOS.</t>
  </si>
  <si>
    <t>EM FASE DE CONCLUSÃO. A PREVISÃO DE CONCLUSÃO DA OBRA SÃO DE 15 DIAS. (ORÁCIO- LIGOU PARA SEPLAG)</t>
  </si>
  <si>
    <t>CEHAB enviou ofício nº 239/2016 informando incosistências na documentação. Ofício repassado por e-mail para Cleiton e encaminhado ao município através do Ofício nº  581/2016 SEAM/SEPLAG.</t>
  </si>
  <si>
    <t>CEHAB enviou ofício nº 242/2016 informando incosistências na documentação. Ofício repassado por e-mail para Cleiton e encaminhado ao município através do Ofício nº  x581/2016 SEAM/SEPLAG.</t>
  </si>
  <si>
    <t>CEHAB enviou ofício nº 238/2016 informando incosistências na documentação. Ofício repassado por e-mail para Cleiton e encaminhado ao município através do Ofício nº  581/2016 SEAM/SEPLAG.</t>
  </si>
  <si>
    <t xml:space="preserve">O município informou que a obra encontra-se em andamento com 75% executada, aguardando solicitação de pagamento da 3ª parcela até dia 13/05/2016.
Contato: Bruno (993-971-803)
 </t>
  </si>
  <si>
    <t xml:space="preserve">PENDÊNCIAS DE DOCUMENTOS PARA VISTORIA DE 60%. CLEITON INFORMOU QUE JÁ HAVIA SIDO PROVIDENCIADO. (CLAITON - 87 99065522) </t>
  </si>
  <si>
    <t xml:space="preserve">OBRA EM ANDAMENTO. PREVISÃO DE CONCLUSÃO DA OBRA EM JULHO.  ( RENILDA - 87 99070785) </t>
  </si>
  <si>
    <t>80% CONCLUÍDA. SEM PREVISÃO DE CONCLUSÃO.(CLAITON - 87 99065522)</t>
  </si>
  <si>
    <t>Obra com previsão de conclusão no final de maio de 2016. Contato Ricardo Lins</t>
  </si>
  <si>
    <t>Obra concluída com inauguração prevista para 20/05/2016. Contao com Ricardo Lins</t>
  </si>
  <si>
    <t>Obra concluída e já inaugurada. Contato com Ricardo Lins.</t>
  </si>
  <si>
    <t>EM FASE CONCLUSÃO. PREVISÃO DE CONCLUSÃO PARA ESTE MÊS. (CLAITON - 87 99065522)</t>
  </si>
  <si>
    <t>OBRA COM PREVISÃO DE CONCLUSÃO EM 45 DIAS. O PREFEITO COMPARECEU A SEPLAG.</t>
  </si>
  <si>
    <t>Enviado para pagamento da 3ª parcela.</t>
  </si>
  <si>
    <t>Prestação de contas recebida, conforme ofício nº 093/2016/GAB da Prefeitura de Salgueiro, com entrada no dia 04/05/2016.</t>
  </si>
  <si>
    <t>CEHAB enviou no dia 05/05/16 e-mail com inconsistências e repasseis pra Mota. Falei com ele hj (10/05) e ele informou que está resolvendo as inconsistências e enviará  o novo PTM para reprogramar.</t>
  </si>
  <si>
    <t>OFÍCIO Nº 250/2016- GDM/DPP/CEHAB INFORMANDO AS PEDÊNCIAS FOI ENCAMINHADO AO MUNICÍPIO. O DOCUMENTO TAMBÉM FOI ENCAMINHADO POR E-MAIL.</t>
  </si>
  <si>
    <t>Thaíse (SETRA) informou que a vistoria está programada para ser feita até o dia 15/05/2016 (3184-2523)</t>
  </si>
  <si>
    <t>Reforma do prédio da Prefeitura Municipal de Camocim de São Félix</t>
  </si>
  <si>
    <t>Clarissa (SEE) informou que a vistoria foi feita e ela estava aguardando a assinatura de algum técnico da Prefeitura ir lá para assinar também. Mas ficou combinado de ela enviar até amanhã sem essa assinatura. (3183-8312)</t>
  </si>
  <si>
    <t xml:space="preserve">Reprogramação aprovada conforme ofício nº 232/2016 do dia 03/05/2016, com entrada em 05/05/2016. Investimento total anterior: R$ 307.829,58 (recurso FEM). Novo investimento total: R$ 307.829,13 (recurso FEM) </t>
  </si>
  <si>
    <t>Reprogramação aprovada na reunião do CEAM do dia 06/05/2016.</t>
  </si>
  <si>
    <t>CEHAB enviou e-mail com ofício relatando pendências para aprovação da reprogramação. E-mail repassado para Mota.</t>
  </si>
  <si>
    <t>O município informou que aguarda liberação da 2ª parcela para dar continuidade ao andamento da obra (aprox. 30% executada). Aguardando prestar contas do último plano do FEM I com pendência de aprovação de reprogramação.
Contato: Alexandre (87 - 991-972-163)</t>
  </si>
  <si>
    <t>Rogério informou que conclui a obra em 30 dias.</t>
  </si>
  <si>
    <t>Foi repassado para CEHAB, o e-mail de Mota com o PTM com os devidos ajustes para ser analisado.</t>
  </si>
  <si>
    <t>2016OB000214</t>
  </si>
  <si>
    <t>2016PD000229</t>
  </si>
  <si>
    <t>RE000034</t>
  </si>
  <si>
    <t>PAGAMENTO P/VIABILIZAR REPASSE DE RECURSOS FEM II/2014 AO MUNICIPIO DE LIMOEIRO/PE. REF. A 3ª PARCELA.CONFORME DECRETO Nº 40.651 DE 24/04/2014.CONSTRUÇÃO DAS PRAÇAS DE CAMPO GRANDE E COHAB.ATRAVÉS DA CI Nº 163/2016 SEAM</t>
  </si>
  <si>
    <t>2016OB000215</t>
  </si>
  <si>
    <t>2016PD000228</t>
  </si>
  <si>
    <t>2016NE000123</t>
  </si>
  <si>
    <t>PAGAMENTO P/VIABILIZAR REPASSE DE RECURSOS FEM II/2014 AO MUNICIPIO DE OROBÓ/PE. REF. A 3ª PARCELA.CONFORME DECRETO Nº 40.651DE 24 /04/2014.REV ITALIZAÇÃO DA PRAÇA CORONEL ABÍLIO.ATRAVÉS DA CI Nº 163/16 SEAM</t>
  </si>
  <si>
    <t>2016OB000216</t>
  </si>
  <si>
    <t>2016PD000227</t>
  </si>
  <si>
    <t xml:space="preserve"> PREFEITURA MUNICIPAL DE JUREMA</t>
  </si>
  <si>
    <t>PAGAMENTO P/VIABILIZAR REPASSE DE RECURSOS FEM II/2014 AO MUNICIPIO DE JUREMA/PE REF. A 3ª PARCELA.CONFORME DECRETO Nº 40.651 DE 24/04/2014.REFORMA DO AÇOUGUE PÚBLICO DE QUEIMADAS.ATRAVES DA CI Nº 163/2016 SEAM</t>
  </si>
  <si>
    <t>2016OB000217</t>
  </si>
  <si>
    <t>2016PD000226</t>
  </si>
  <si>
    <t>PAGAMENTO P/VIABILIZAR REPASSE DE RECURSOS FEM II/2014 AO MUNICIPIO DE JUREMA/PE REF. A 3ª PARCELA.CONFORME DECRETO Nº 40.651 DE 24/04/2014.REFORMA DO MERCADO DE CEREAIS DO MUNICIPIO.ATRAVÉS DA CI Nº 163/2016 SEAM</t>
  </si>
  <si>
    <t>2016OB000218</t>
  </si>
  <si>
    <t>2016PD000224</t>
  </si>
  <si>
    <t>2016NE000121</t>
  </si>
  <si>
    <t>PAGAMENTO P/VIABILIZAR REPASSE DE RECURSOS FEM II/2014 AO MUNICIPIO DE CAETÉS/PE. REF. A 3ª PARCELA.CONFORME DECRETO Nº 40.651 DE 24042014.REFORMA E AMPLIAÇÃO DO MERCADO DE CARNES.ATRAVÉS DA CI Nº163/16 SEAM</t>
  </si>
  <si>
    <t>2016OB000219</t>
  </si>
  <si>
    <t>2016PD000223</t>
  </si>
  <si>
    <t>2016NE000120</t>
  </si>
  <si>
    <t>PAGAMENTO P/VIABILIZAR REPASSE DE RECURSOS FEM II/2014 AO MUNICIPIO DE BETÂNIA/PE.REF. A 2ª PARCELA CONSTRUÇÃO DA PRAÇA PÚBLICA PARA LAZER.CONFORME DECRETO Nº 40.651 DE 24/04/2014.ATRAVÉS DA CI Nº 163/2016 SEAM.</t>
  </si>
  <si>
    <t>2016OB000223</t>
  </si>
  <si>
    <t>2016PD000219</t>
  </si>
  <si>
    <t>PAGAMENTO P/VIABILIZAR REPASSE DE RECURSOS FEM II/2014 AO MUNICIPIO DE TRIUNFO/PE.CONFORME DECRETO Nº 40.651 DE 24/04/14.REF. A 4ª PARCELA.PAVIMENTAÇÃO GRANÍTICOS NA RUA SEBASTIÃO MARTINS E RUA PROJETADA "A". ATRAVÉS DA CI Nº 102/16 SEAM</t>
  </si>
  <si>
    <t>2016OB000225</t>
  </si>
  <si>
    <t>2016PD000233</t>
  </si>
  <si>
    <t>RE000035</t>
  </si>
  <si>
    <t>PAGAMENTO P/VIABILIZAR REPASSE DE RECURSOS FEM II/2014 AO MUNICIPIO DE OROBÓ/PE. REF. A 4ª PARCELA.CONFORME DECRETO Nº 40.651 DE 24/04/2014.REVITALI- ZAÇÃO DA PRAÇA CORONEL ABÍLIO. ATRAVÉS DA CI Nº 163/2016 SEAM</t>
  </si>
  <si>
    <t>2016OB000226</t>
  </si>
  <si>
    <t>2016PD000232</t>
  </si>
  <si>
    <t>2016NE000125</t>
  </si>
  <si>
    <t>PAGAMENTO P/VIABILIZAR REPASSE DE RECURSOS FEM II/2014 AO MUNICIPIO DE CUPIRA II/2014 REF.A 4ª PARCELA.CONFORME DECRETO Nº 40.651 DE 24 DE ABRIL DE 2014.CONSTRUÇÃO DO MERCADO DE CARNE NO BAIRRO NOVO HORIZONTE,</t>
  </si>
  <si>
    <t>2016OB000227</t>
  </si>
  <si>
    <t>2016PD000231</t>
  </si>
  <si>
    <t>PAGAMENTO P/VIABILIZAR REPASSE DE RECURSOS FEM II/2014 AO MUNICIPIO DE CUPIRA II/2014 REF.A 4ª PARCELA.CONFORME DECRETO Nº 40.651 DE 24 DE ABRIL DE 2014.ADEQUAÇÃO DO MERCADO PÚBLICO MUNICIPAL PARA IMPLANTAÇÃO DO MERCADO DE PEIXE</t>
  </si>
  <si>
    <t>A PREFEITURA ENCAMINHOU DOCUMENTOS PENDENTES ATRAVÉS DO OF. GAB PMI Nº O86/2016</t>
  </si>
  <si>
    <t>A PREFEITURA ENCAMINHOU DOCUMENTOS PENDENTES ATRAVÉS DO OF. GAB PMI Nº O87/2016</t>
  </si>
  <si>
    <t>Enviado para vistoria de 100% na CEHAB.</t>
  </si>
  <si>
    <t>Enviado para vistoria de 100% na SDEC.</t>
  </si>
  <si>
    <t xml:space="preserve">CEHAB enviou ofício nº 242/2016 informando inconistência no BM. Entrei em contato com o Sr. Marcos Antônio (Água preta) e ele afirmou não haver inconsistência alguma e ficou de entrar em contato com a CEHAB para tirar as dúvidas e entraria em contato conosco. ( 99601-5663). Sybele ligou pra Andréa e  confirmou que o equívoco foi dela. </t>
  </si>
  <si>
    <t>Município solicitou reprogramação para trocar o objeto do PTM através do ofício GP. GOV. ADM. MUN. Nº 106/2016. Novo objeto: Pavimentação Granítica de Várias Ruas. Valor solicitado: R$ 458.540,94.</t>
  </si>
  <si>
    <t>Ofício º 249/2016 da CEHAB sobre inconsistências na prestação de contas enviada para o e-mail do Sr. Cleiton e enviada por Ofício para a Prefeitura.</t>
  </si>
  <si>
    <t>Informado que existe a necessidade de realizar ajustes no PTM para liberação da 4ª parcela. Contato com Vando.</t>
  </si>
  <si>
    <t>Entrei em contato com a CEHAB e Sybele informou que o município ainda não resolveu as pendências e por isso ela não aprovou  a reprogramação e nem fez a vistoria.  Entrei em contato com Dorotéia e ela informou que vai resolver as pendências. (98829-1879)</t>
  </si>
  <si>
    <t>PTM aprovado pela CEHAB conforme ofício nº 248/2016 datato de 05/05/2016</t>
  </si>
  <si>
    <t>Obra em andamento. Solicitação de vistoria de 60% enviada para SETRA no dia 12/05. Aguardando parecer.</t>
  </si>
  <si>
    <t>Obra em andamento. Solicitação de vistoria de 60% enviada para CEHAB no dia 12/05. Aguardando parecer.</t>
  </si>
  <si>
    <t>Vistoria de 100% das ruas incluídas pela utilização do rendimento enviada para Wagner arquivar.</t>
  </si>
  <si>
    <t>Vistoria das ruas incluídas pela reprogramação para utilizar o rendimento.</t>
  </si>
  <si>
    <t>Já iniciou a obra. Contato com Luiz Augusto, (81) 99969-0847.</t>
  </si>
  <si>
    <t>Vai enviar solicitação da 3ª parcela. Contato com Luiz Augusto, (81) 99969-0847.</t>
  </si>
  <si>
    <t>Vai providenciar a prestação de contas. Contato com Luiz Augusto, (81) 99969-0847.</t>
  </si>
  <si>
    <t>PTM aprovado  encaminhado através do Ofício nº 260/2016 da CEHAB datado de 10/05/2016.</t>
  </si>
  <si>
    <t>PTM enviado para reprogramação na CEHAB através do ofício nº 604 SEPLAG/SEAM</t>
  </si>
  <si>
    <t>217 2ª SUBSTITUIÇÃO FINAL</t>
  </si>
  <si>
    <t>RUAS:  JOSE JOAQUIM DA SILVA FILHO, JOSÉ VIEIRA, ESPEREDIÃO VIEIRA SANDRES, JOÃO PESSOA, PADRE GALDINO, ALTO DO FRADE, JOAQUIM FALCÃO, JOEL TEIXEIRA DE CARVALHO, RUA EDWARD CAVALCANTI, AVENIDA BRASIL E PARTE DA RUA DR.INACIO LEMOS, AVENIDA JOSÉ DE BARROS PRADO, COMPLEMENTAÇÃO DA RUA FRANCISCO INÁCIO DA PAZ, 4 TRAVESSA ALTO DO FRADE E RUA ANTÔNIO SIMPLÍCIO - CENTRO</t>
  </si>
  <si>
    <t>CEHAB enviou e-mail para Mota com as pendências a serem resolvidas pelo município.</t>
  </si>
  <si>
    <t xml:space="preserve">Reprogramação encaminhada para análise da CEHAB, conforme ofício SEPLAG/SEAM N°188/2016. Teto FEM: R$ 754.716,54. Investimento total anterior do PTM: R$ 185.531,79. Valor anterior do PTM: R$ 149.367,79 (proponente) e R$ 36.164,00 (concedente). Novo investimento total do PTM: R$ 183.984,83. Novo valor do PTM: R$ 149.367,79 (proponente) e R$ 34.617,04 (concedente).    </t>
  </si>
  <si>
    <t xml:space="preserve">O responsável informou que fornecerá o percentualo executado da obra dia 02/05/2016, pois está viajando.
Contato: Eduardo (999733191)
</t>
  </si>
  <si>
    <t>Inconsistências encontradas, conforme ofício nº 171/2016 - GDM/DPP/CEHAB de 14/04/2016, com entrada dia 15/04/2016
Contato: Eduardo (999733191)</t>
  </si>
  <si>
    <t>O responsável informou que informará o percentualo executado da obra dia 02/05/2016, pois está viajando.
Contato: Eduardo (999733191)</t>
  </si>
  <si>
    <t xml:space="preserve">O responsável não soube informar o percentual executado e retornará contato dia 16/05/2016. O município informou que a 2ª parcela desse plano já foi paga (repasse enviado à empreiteira dia 22/03/2016)
Contato: Eduardo (999733191)
</t>
  </si>
  <si>
    <t>O município informou que a obra está concluída, inclusive já foi inaugurada (final de 2015). Aguardando solicitação da terceira parcela, pois o responsável informou que só solicitará a 4ª parcela após a vistoria de 60% e pagamento da 3ª. O município informou que a 2ª parcela desse plano já foi paga (repasse enviado à empreiteira dia 22/03/2016)</t>
  </si>
  <si>
    <t>REPROGRAMAÇÃO SOLICITADA ATRAVÉS DO OFÍCIO GP Nº 032/2016 - PREFEITURA- NO NOVO VALOR DE R$138.690,41(RECURSOS FEM) E R$ 4.499,13( CONTRAPARTIDA), TOTAL R$ 143.189,54. ENCAMINHADO PARA ANÁLISE ATRAVÉS DO OFÍCIO SEAM Nº608 /2016</t>
  </si>
  <si>
    <t xml:space="preserve">Reprogramação encaminhada para análise da CEHAB, conforme ofício SEPLAG/SEAM n°610/2016 . Teto FEM: R$ 754.716,54. Investimento total anterior do PTM: R$ 185.531,79. Valor anterior do PTM: R$ 149.367,79 (proponente) e R$ 36.164,00 (concedente). Novo investimento total do PTM: R$ 183.984,83. Novo valor do PTM: R$ 149.367,79 (proponente) e R$ 34.617,04 (concedente).    </t>
  </si>
  <si>
    <t>Solicitação de reprogramação de PTM, conforme ofício GP nº 171/2016 da Prefeitura, com entrada dia 10/05/2016. Valor anterior: Investimento Total = R$ 782.885,13 (R$ 755.044,51 + R$ 27.840,62). Novo valor: Investimento Total = R$ 935.475,51. Recurso FEM = R$ 795.914,09. Contrapartida = R$ 139.561,42.</t>
  </si>
  <si>
    <t>Solicitação de reprogramação de PTM, conforme ofício GP nº 170/2016 da Prefeitura, com entrada dia 10/05/2016. Valor anterior: Investimento Total = R$ 1.524.289,01 (R$ 1.504.645,48 + R$ 19.643,53). Novo valor: Investimento Total = R$ 1.433.493,84. Recurso FEM = R$ 1.415.952,87. Contrapartida = R$ 17.540,97.</t>
  </si>
  <si>
    <t>Reprogramação solicitada através do ofício 0201/2016 GAB (PMG) da Prefeitura de Garanhus. Valor solicitado: Recurso FEM R$ 305.174,68. Contrapartida R$ 118.415,54. Obs: Reprogramação solicitando utilização de rendimento.</t>
  </si>
  <si>
    <t>Obra já passou dos 60%. Vai trazer solicitação da 3ª parcela. Contato com Marcos, (87) 99921-2983.</t>
  </si>
  <si>
    <t>Vai solicitar reprogramação para utilizar o rendimento. Contato com Marcos, (87) 99921-2983.</t>
  </si>
  <si>
    <t>Prestação de contas enviada para SETRA, conforme ofício nº  623/2016 SEPLAG/SEAM.</t>
  </si>
  <si>
    <t>PTM retificado enviado à CEHAB conforme ofício nº 555/2016</t>
  </si>
  <si>
    <t>Reprogramação aprovada conforme ofício n° 263/2016 - GDM/DPP/CEHAB</t>
  </si>
  <si>
    <t>19/02/2016
14/04/2016</t>
  </si>
  <si>
    <t xml:space="preserve">Município informou que já trouxe a documentação correta solicitando a 4ª parcela. Vai procurar o número do protocolo para enviar. Contato com João Carlos, (81) 99412-3860. </t>
  </si>
  <si>
    <t>Obra em andamento, ainda não tem informação sobre o % da obra.  Contato com José Calos, (81) 99772-0949 ou (81) 99417-7366.</t>
  </si>
  <si>
    <t>OFÍCIO ENCAMINHADO À SETRA PARA ANÁLISE DA PRESTAÇÃO DE CONTAS. OFICIO SEPLAG Nº633  /2016</t>
  </si>
  <si>
    <t>OFÍCIO ENCAMINHADO À SEE PARA ANÁLISE DA PRESTAÇÃO DE CONTAS. OFICIO SEPLAG Nº  634/2016</t>
  </si>
  <si>
    <t xml:space="preserve">Prestação de contas enviada para análise conforme ofício nº GP 038/2016 de 06/05/2016, com entrada dia 10/05/2016. Prestação de contas enviada a CEHAB para análise conforme ofício SEPLAG/SEAM nº 638/2016 de 17/05/2016. </t>
  </si>
  <si>
    <t xml:space="preserve">Prestação de contas enviada para análise conforme ofício nº GP 038/2016 de 06/05/2016, com entrada dia 10/05/2016. Prestação de contas enviada a CEHAB para análise conforme ofício SEPLAG/SEAM nº 639/2016 de 17/05/2016. </t>
  </si>
  <si>
    <t xml:space="preserve">Prestação de contas enviada para análise conforme ofício nº GP 038/2016 de 06/05/2016, com entrada dia 10/05/2016. Prestação de contas enviada a CEHAB para análise conforme ofício SEPLAG/SEAM nº 641/2016 de 17/05/2016. </t>
  </si>
  <si>
    <t xml:space="preserve">Prestação de contas enviada para análise conforme ofício nº GP 038/2016 de 06/05/2016, com entrada dia 10/05/2016. Prestação de contas enviada a CEHAB para análise conforme ofício SEPLAG/SEAM nº 640/2016 de 17/05/2016. </t>
  </si>
  <si>
    <t>PRESTAÇÃO DE CONTAS APROVADA PELA SECRETARIA E ENCAMINHADA PARA SGTS ATRAVÉS DA C.I Nº176/2016 SEAM.</t>
  </si>
  <si>
    <t>OFÍCIO ENCAMINHADO À CEHAB PARA ANÁLISE DA PRESTAÇÃO DE CONTAS. OFICIO SEPLAG Nº508  /2016</t>
  </si>
  <si>
    <t>Reprogramação aprovada através do ofício nº 230/2016 - GDM/DPP/CEHAB. Valor anterior: Recurso FEM R$ 1.052.034,49. Contrapartida R$ 182.621,91. Novo valor: R$ 1.019.195,92 (sem contrapartida).</t>
  </si>
  <si>
    <t>O município informou que a obra encontra-se em andamento, com 45% executada, e que solicitará a liberação da 3ª parcela até 31/05/2016.
Contato: Wagner (87) 996662889 / (87) 991293576</t>
  </si>
  <si>
    <t>O município informou que a obra encontra-se em andamento, com 50% executada, e que solicitará a liberação da 3ª parcela até 27/05/2016.
Contato: Wagner (87) 996662889 / (87) 991293576</t>
  </si>
  <si>
    <t>O município informou que a obra encontra-se em andamento, com 55% executada, e que solicitará a liberação da 3ª parcela até 27/05/2016.
Contato: Wagner (87) 996662889 / (87) 991293576</t>
  </si>
  <si>
    <t>O município informou que a obra encontra-se em andamento, com 60% executada, e que enviará a solicitará da liberação da 3ª parcela dia 18/05/2016.
Contato: Wagner (87) 996662889 / (87) 991293576</t>
  </si>
  <si>
    <t>O município informou que a obra encontra-se com um total do percentual executado de 36,82%. Os serviços executados na semana foram: conclusão do meio-fio e pavimentação em paralelepípedos de um trecho da Rua Luiz Gonzaga; regularização do terreno e construção de meio-fio (em andamento) da Rua de Queimada Grande
Contato: Ayalle (estagiária São Bento do Una - Djailda 981-067-456)</t>
  </si>
  <si>
    <t xml:space="preserve">O município informou que a obra encontra-se com um total do percentual executado de 36,82%. Os serviços executados na semana foram: pavimentação em paralelepípedos e construção do meio-fio de um trecho da Rua Luiz Gonzaga; e pavimentação com paralelepípedos da Rua de Queimada Grande.
Contato: Ayalle (estagiária São Bento do Una - Djailda 981-067-456)
</t>
  </si>
  <si>
    <t>Falei com Murilo e ele já estava ciente do ofício com as pendências que a CEHAB enviou dia 18/05/2016 por e-mail. Falou que ainda esta semana vai resolver as pendências. (99573-8993)</t>
  </si>
  <si>
    <t xml:space="preserve">O município informou que a obra encontra-se com um total do percentual executado de 40,26%. Os serviços executados na semana foram: construção do meio-fio; e reposição do pavimento com paralelepípedos
Contato: Ayalle (estagiária São Bento do Una - Djailda 981-067-456)
</t>
  </si>
  <si>
    <t>O município informou que a obra encontra-se com um total do percentual executado de 40,26%. Os serviços executados na semana foram:Construção das caixas de passagem subterrânea em andamento.
Contato: Ayalle (estagiária São Bento do Una - Djailda 981-067-456)</t>
  </si>
  <si>
    <t xml:space="preserve"> edw</t>
  </si>
  <si>
    <t>Reprogramação aprovada pela CEHAB conforme ofício nº 286/2016 – GDM/DPP/CEHAB de 17/05/2016, com entrada em 18/05/2016. Teto FEM: R$ 754.716,55. Investimento total anterior do PTM: R$ 212.114,26 (recurso FEM R$ 160.064,35 e contrapartida R$ 52.049,91). Novo investimento total do PTM: R$ 213.840,30 (recurso FEM R$ 160.065,90 e contrapartida R$ 53.774,40).</t>
  </si>
  <si>
    <t>Reprogramação aprovada pela CEHAB conforme ofício nº 285/2016 – GDM/DPP/CEHAB de 17/05/2016, com entrada em 18/05/2016. Teto FEM: R$ 754.716,55. Investimento total anterior do PTM: R$ 361.522,15 (recurso FEM R$ 273.180,08 e contrapartida R$ 88.342,06). Novo investimento total do PTM: R$ 363.246,64 (recurso FEM R$ 273.180,08 e contrapartida R$ 90.066,55).</t>
  </si>
  <si>
    <t>Houve uma reunião com Paula (SETRA) para conversar sobre a reprogramação do PTM, solicitando que eles entrassem em contato com o município para resolver pendências para aprovação do PTM. Esse PTM precisa ser aprovado e ajustado seu valor para não passar do teto.</t>
  </si>
  <si>
    <t xml:space="preserve">OBRA EM TORNO DE 50%. SEM PREVISÃO DE SOLICITAR 3º PARCELA. O MUNICÍPIO ESTÁ RESOLVENDO PENDÊNCIAS JUNTO A CONSTRUTORA.(BRUNO - VAZ - 81 999217400 ) </t>
  </si>
  <si>
    <t xml:space="preserve">OBRA EM TORNO DE 80%. SEM . O MUNICÍPIO ESTÁ RESOLVENDO PENDÊNCIAS JUNTO A CONSTRUTORA.(BRUNO - VAZ - 81 999217400 ) </t>
  </si>
  <si>
    <t>Reprogramação aprovada. Enviada uma via da AP e PTM para Prefeitura, outra via para Wagner e uma cópia para o Jurídico fazer o termo aditivo.</t>
  </si>
  <si>
    <t xml:space="preserve">OFÍCIO ENCAMINHADO À SES PARA ANÁLISE DA PRESTAÇÃO DE CONTAS. OFICIO SEPLAG Nº /2016 SEAM. </t>
  </si>
  <si>
    <t xml:space="preserve">OFÍCIO ENCAMINHADO À CEHAB PARA ANÁLISE DA PRESTAÇÃO DE CONTAS. OFICIO SEPLAG Nº /2016 SEAM. </t>
  </si>
  <si>
    <t>Município solicitou reprogramação do PTM através do Ofício 77/2016 do Município. Valor solicitado: R$ 628.687,55=R$ 603.328,52+R$ 25.359,03</t>
  </si>
  <si>
    <t xml:space="preserve">Vistoria não realizada pois houve reprogramação </t>
  </si>
  <si>
    <t>Reprogramação aprovada encaminhada pela CEHAB através do ofício nº 278/2016, datada de 16/05/2016 no valor de R$ 4.796.813,21 + R$ 119.335,57 = R$ 4.916.148,78</t>
  </si>
  <si>
    <t xml:space="preserve">Documentação complementar  enviada conforme ofício nº 658/2016 referente à solicitação da 3ª parcela </t>
  </si>
  <si>
    <t>Reprogramada</t>
  </si>
  <si>
    <t>PTM reprogramado</t>
  </si>
  <si>
    <t>Enviado para o jurídico para formalização de termo aditivo ao termo de adesão nº 087/2016</t>
  </si>
  <si>
    <t>BOLETIM DE MEDIÇÃO CORRIGIDO ENCAMINHADO A CEHAB ATRAVÉS DO OFÍCIO Nº645/2016</t>
  </si>
  <si>
    <t>Onídia informou que eles estão tendo problemas com a Construtora. Estão se reunindo com o Prefeito para tomar medidas necessárias. Segunda a mesma a obra está com 28% (99183-5284)</t>
  </si>
  <si>
    <t>Onídia informou que eles estão tendo problemas com a Construtora. Estão se reunindo com o Prefeito para tomar medidas necessárias. (99183-5284)</t>
  </si>
  <si>
    <t>Onídia informou que eles estão tendo problemas com a Construtora. Estão se reunindo com o Prefeito para tomar medidas necessárias. Uma pequena praça já está quase finalizada. (99183-5284)</t>
  </si>
  <si>
    <t>O MUNICCIPIO ENVIOU O BOLETIM DE MEDIÇÃO COM AS ALTERAÇÕES SOLICITADAS PELA CEHAB</t>
  </si>
  <si>
    <t>Obra concluída. Vai trazer solicitação da 3ª e 4ª parcelas. Contato com César, (87) 99612-3117. Contato em 10/03/2016, 27/04/2016 e 23/05/2016.</t>
  </si>
  <si>
    <t>Obra está quase concluída. Vai trazer solicitação da 3ª parcela. Contato com César, (87) 99612-3117. Contato em 10/03/2016, 27/04/2016 e 23/05/2016.</t>
  </si>
  <si>
    <t>Obra paralizada. Empresa já foi notificada. Contato com César, (87) 99612-3117.</t>
  </si>
  <si>
    <r>
      <t xml:space="preserve">Ofício 126/2016 - desconsiderar(valor incorreto), será subst por este: Reprogramação aprovada pela CEHAB conforme ofício nº 262/2016 - GDM/DPP/CEHAB. </t>
    </r>
    <r>
      <rPr>
        <u/>
        <sz val="11"/>
        <color theme="1"/>
        <rFont val="Calibri"/>
        <family val="2"/>
      </rPr>
      <t>Valor anterior</t>
    </r>
    <r>
      <rPr>
        <sz val="11"/>
        <color theme="1"/>
        <rFont val="Calibri"/>
        <family val="2"/>
      </rPr>
      <t>: Recurso FEM R$ 2.716.979,49. Contra-partida R$ 17.251,01.</t>
    </r>
  </si>
  <si>
    <t>Obra em andamento, entre 40% e 50%. Contato com Adalto, (87) 98141-0406.</t>
  </si>
  <si>
    <t>Obra está com 63%. Vai solicitar a 3ª parcela. Contato com Adalto, (87) 98141-0406.</t>
  </si>
  <si>
    <t>Enviado para vistoria na CEHAB.</t>
  </si>
  <si>
    <t>O PREFEITO COMPARECEU A SEPLAG E INFORMOU QUE EM 10 DIAS ENCAMINHA A SOLICITAÇÃO DE 4º PARCELA.</t>
  </si>
  <si>
    <t xml:space="preserve">REPROGRAMAÇÃO APROVADA ATRAVÉS DO OFÍCIO Nº 295/2016 - GDM/DPP/CEHAB, COM ENTRADA EM, 23/05/2016.O VALOR, APÓS A REPROGRAMAÇÃO, PERMANECEU O MESMO R$ 318.696,10. </t>
  </si>
  <si>
    <t>2016OB000135</t>
  </si>
  <si>
    <t>2016PD000136</t>
  </si>
  <si>
    <t>2016NE000067</t>
  </si>
  <si>
    <t>1-2559-12021-9</t>
  </si>
  <si>
    <t>PAGAMENTO P/ VIABILIZAR REPASSE DE RECURSOS FEM II/2014 AO MUNICIPIO DE SAIRÉ-PE, PLANO:URBANIZAÇÃO E CONSTRUÇÃO DO PORTAL DE ENTRADA A CIDADE E ILUMINAÇÃO DE ACESSO DO PORTAL AO CENTRO , 2º PARCELA, CONFOME CI Nº022/2016-SGTG/FEM.</t>
  </si>
  <si>
    <t>2016OB000232</t>
  </si>
  <si>
    <t>2016PD000256</t>
  </si>
  <si>
    <t>RE000036</t>
  </si>
  <si>
    <t>2016NE000130</t>
  </si>
  <si>
    <t>PAGAMENTOP/VIABILIZAR REPASSE DE RECURSOS FEM II/2014 AO MUNICIPIO DE LAGOA DE ITAENGA/PE.REF. A 2ª PARCELA.CONFORME DECRETO Nº 40.651 DE 24/04/2016.PAV.MURO DE CONTENÇÃO E ESCA- DARIA URBANA NOS BAIRROS LOTEAMENTO ITAENGA(VILA DA CAIXA)CENTRO E SALINA.CI Nº 200/2016 SEAM.</t>
  </si>
  <si>
    <t>2016OB000233</t>
  </si>
  <si>
    <t>2016PD000255</t>
  </si>
  <si>
    <t>2016NE000141</t>
  </si>
  <si>
    <t>PAGAMENTO P/VIABILIZAR REPASSE DE RECURSOS FEM II/2014 AO MUNICIPIO DE CAMOCIM DE SÃO FÉLIX/PE.REF. A 3ª PARCELA.CONFORME DECRETO Nº 40.651 DE 24/04/2016.AMPLIAÇÃO DE SISTEMA DE ESGOTO SANITÁRIO.CI Nº 194/2016</t>
  </si>
  <si>
    <t>2016OB000234</t>
  </si>
  <si>
    <t>2016PD000254</t>
  </si>
  <si>
    <t>2016NE000131</t>
  </si>
  <si>
    <t>PAGAMENTO P/VIABILIZAR REPASSE DE RECURSOS FEM II/2014 AO MUNICIPIO DE IBIRAJUBA/PE.REF. A 3ª PARCELA.CONFORME DECRETO Nº 40.651 DE 24/04/2016.IMPLANTAÇÃO DA REDE DEC ESGOTO E DRENAGEM DA LAGOA 1 E LAGOA 2.CI Nº 194/2016 SEAM</t>
  </si>
  <si>
    <t>2016OB000235</t>
  </si>
  <si>
    <t>2016PD000253</t>
  </si>
  <si>
    <t>2016NE000132</t>
  </si>
  <si>
    <t>PAGAMENTO P/VIABILIZAR REPASSE DE RECURSOS FEM II/2014 AO MUNICIPIO DE SIRINHAEM/PE.REF. A 3ª PARCELA.CONFORME DECRETO Nº 40.651 DE 24/04/2014.PAVIMENTAÇÃO EM PARALELEPIPE- DO GRANITICOS DA RUA DA JAQUEIRA.CI Nº 194/2016 SEAM</t>
  </si>
  <si>
    <t>2016OB000236</t>
  </si>
  <si>
    <t>2016PD000252</t>
  </si>
  <si>
    <t>PAGAMENTO P/VIABILIZAR REPASSE DE RECURSOS FEM II/2014 AO MUNICIPIO DE SIRINHAÉM/PE.CONFORME DECRETO Nº 40.651 DE 24/04/2016.REF. A 3ª PARCELA.URBANIZAÇÃO DAS RUIAS MARQUES DE OLINDA,SEBASTIÃO E SÃO FRANCISCO. CI Nº 194/2016 SEAM</t>
  </si>
  <si>
    <t>2016OB000237</t>
  </si>
  <si>
    <t>2016PD000251</t>
  </si>
  <si>
    <t>PAGAMENTO P/VIABILIZAR REPASSE DE RECURSOS FEM II/2014 AO MUNICIPIO DE SIRINHAÉM/PE.CONFORME DECRETO Nº 40.651 DE 24/04/2016.REF. A 3ª PARCELA.DRENAGEM EM TORNO DA ACADEMIA DAS CIDADES.CI Nº 194/2016</t>
  </si>
  <si>
    <t>2016OB000238</t>
  </si>
  <si>
    <t>2016PD000250</t>
  </si>
  <si>
    <t>LIQUIDAÇÃO P/VIABILIZAR REPASSE DE RECURSOS FEM II/2014 AO MUNICIPIO DE ÁGUA PRETA/PE/CONFORME DECRETO Nº 40.651 DE 24/04/2014.REF. A 4ª PARCELA.CONFORME DECRETO Nº 40.651 DE 24/04/2014.CONSTRUÇÃO DE UMA PRAÇA DE ALIMENTAÇÃO.CI Nº 194/2016 SEAM</t>
  </si>
  <si>
    <t>2016OB000239</t>
  </si>
  <si>
    <t>2016PD000249</t>
  </si>
  <si>
    <t>PAGAMENTO P/VIABILIZAR REPASSE DE RECURSOS FEM II/2014 AO MUNICIPIO DE ÁGUA PRETA/PE/CONFORME DECRETO Nº 40.651 DE 24/04/2014.REF. A 3ª PARCELA.CONFORME DECRETO Nº 40.651 DE 24/04/2014.CONSTRUÇÃO DE UMA PRAÇA DE ALIMENTAÇÃO.CI Nº 194/2016 SEAM</t>
  </si>
  <si>
    <t>2016OB000240</t>
  </si>
  <si>
    <t>2016PD000247</t>
  </si>
  <si>
    <t>2016NE000138</t>
  </si>
  <si>
    <t>PAGAMENTO P/VIABILIZAR REPASSE DE RECURSOS FEM II/2014 AO MUNICIPIO DE ITACURUBA/PE CONFORME DECRETO Nº 40.651 DE 24/04/2014.REF. A 3ª PARCELA.CONSTRUÇÃO DO MURO DA CRECHE PROINFÂNCIA.CI Nº 194/2016 SEAM</t>
  </si>
  <si>
    <t>2016OB000241</t>
  </si>
  <si>
    <t>2016PD000246</t>
  </si>
  <si>
    <t>PAGAMENTO P/VIABILIZAR REPASSE DE RECURSOS FEM II/2014 AO MUNICIPIO DE ITACURUBA/PE CONFORME DECRETO Nº 40.651 DE 24/04/2014.REF. A 3ª PARCELA.PAVIMENTAÇÃO GRANÍTICAS DAS RUAS.CI Nº 194/2016 SEAM.</t>
  </si>
  <si>
    <t>2016OB000242</t>
  </si>
  <si>
    <t>2016PD000245</t>
  </si>
  <si>
    <t>PAGAMENTOPARA VIABILIZAR REPASSE DE RECURSOS FEM II/2014 AO MUNICIPIO DE FLORESTA /PE.CONFORME DECRETO 40.651 DE 24/04/2014.REF. A 3ª PARCELA.ATRAVÉS DA CI Nº 194/2016 SEAM.PAVIMENTAÇÃO GRANÍTICA DAS RUAS PADRE FREDERICO E FORTUNATA GOMINHO E DA TRAVESSA PADRE FREDERICO NA SEDE DO MUNICIPIO.</t>
  </si>
  <si>
    <t>2016OB000243</t>
  </si>
  <si>
    <t>2016PD000244</t>
  </si>
  <si>
    <t>2016NE000137</t>
  </si>
  <si>
    <t>PAGAMENTO PARA VIABILIZAR REPASSE DE RECURSOS FEM II/2014 AO MUNICIPIO DE MOREILANDIA /PE.CONFORME DECRETO 40.651 DE 24/04/2014.REF. A 4ª PARCELA. ATRAVÉS DA CI Nº 194/2016 SEAM.REVITALIZAÇÃO DO ESTÁDIO DE FUTEBOL.</t>
  </si>
  <si>
    <t>2016OB000244</t>
  </si>
  <si>
    <t>2016PD000243</t>
  </si>
  <si>
    <t>PAGAMENTO PARA VIABILIZAR REPASSE DE RECURSOS FEM II/2014 AO MUNICIPIO DE JUREMA /PE.CONFORME DECRETO 40.651 DE 24/04/2014.REF. A 3ª PARCELA. ATRAVÉS DA CI Nº 194/2016 SEAM.REFORMA E AMPLIAÇÃO DA POLICLINICA MUNICIPAL</t>
  </si>
  <si>
    <t>2016OB000245</t>
  </si>
  <si>
    <t>2016PD000242</t>
  </si>
  <si>
    <t>2016NE000136</t>
  </si>
  <si>
    <t>PAGAMENTO PARA VIABILIZAR REPASSE DE RECURSOS FEM II/2014 AO MUNICIPIO DE SÃO CAETANO/PE.CONFORME DECRETO 40.651 DE 24/04/2014.REF. A 3ª PARCELA. ATRAVÉS DA CI Nº 194/2016 SEAM.REFORMA E AMPLIAÇÃO DA PRAÇA PRESIDENTE TANCREDO NEVES GOMES.</t>
  </si>
  <si>
    <t>2016OB000246</t>
  </si>
  <si>
    <t>2016PD000241</t>
  </si>
  <si>
    <t>PAGAMENTO PARA VIABILIZAR REPASSE DE RECURSOS FEM II/2014 AO MUNICIPIO DE SÃO CAETANO/PE.CONFORME DECRETO 40.651 DE 24/04/2014.REF. A 3ª PARCELA. ATRAVÉS DA CI Nº 194/2016 SEAM.REVITALIZAÇÃO DOS CANTEIROS DO CENTRO.</t>
  </si>
  <si>
    <t>2016OB000247</t>
  </si>
  <si>
    <t>2016PD000240</t>
  </si>
  <si>
    <t>2016NE000142</t>
  </si>
  <si>
    <t>PAGAMENTO PARA VIABILIZAR REPASSE DE RECURSOS FEM II/2014 AO MUNICIPIO DE BEZERROS/PE.CONFORME DECRETO 40.651 DE 24/04/2014.REF. A 3ª PARCELA.ATRAVÉS DA CI Nº 50/2016.PAVIMENTAÇÃO DE DIVERSAS RUAS. CONFORME CI Nº 194/2016 SEAM</t>
  </si>
  <si>
    <t>2016OB000248</t>
  </si>
  <si>
    <t>2016PD000239</t>
  </si>
  <si>
    <t>2016NE000129</t>
  </si>
  <si>
    <t>PAGAMENTO PARA VIABILIZAR REPASSE DE RECURSOS FEM II/2014 AO MUNICIPIO DE ITAPISSUMA/PE.CONFORME DECRETO 40.651 DE 24/04/2014.REF. A 3ª PARCELA.ATRAVÉS DA CI Nº 50/2016.REFORMA DO CAMPO DA MANGABEIRA.</t>
  </si>
  <si>
    <t>Próxima semana vai enviar a solicitação da 3ª parcela. Contato com João Guido, (87) 98813-0227 ou (81) 99918-2599.</t>
  </si>
  <si>
    <t>OFÍCIO Nº 292/2016- GDM/DPP/CEHAB INFORMANDO AS PEDÊNCIAS FOI ENCAMINHADO AO MUNICÍPIO. O DOCUMENTO TAMBÉM FOI ENCAMINHADO POR E-MAIL.</t>
  </si>
  <si>
    <t>O MUNICÍPIO SOLICITOU REPROGRAMAÇÃO ATRAVÉS DO OFÍCIO Nº 178/2016 - GP, COM ENTRADA EM, 19/05/2016. VALORES: FEM R$ 451.663,11 - CONTRAPARTIDA R$ 155.162,65 - TOTAL R$ 606.825,76.</t>
  </si>
  <si>
    <t>Reprogramação solicitada pelo município através do ofício nº 087/2016 com data de entrada 23/05/2016 e repassada para a CEHAB para reanálise através do ofício nº 690 SEAM/SEPLAG datado de 24/05/2016 solicitando alteração de valor: R$ R$ 1.654.733,52 Recurso FEM + R$ 58.279,31</t>
  </si>
  <si>
    <t>Tarcísio (Sec. Infra) esteve aquina SEPLAG e confirmou que a obra está em torno de 25%. Execução lenta pois o município aguarda a liberação da 2ª parcela.</t>
  </si>
  <si>
    <t xml:space="preserve">Tarcísio  esteve aqui na SEPLAG e informou que a obra está com quase 60%. Estão dando andamento com recursos da Prefeitura e aguardam a liberação da 2ª parcela. </t>
  </si>
  <si>
    <t xml:space="preserve">AP DE APROVAÇÃO E PTM ENCAMINHADO A SGTS/AJUR PARA A FORMALIZAÇÃO DO TERMO DE ADESÃO. </t>
  </si>
  <si>
    <t>Arnaldo informou que está tendo uns problemas com a Construtora, mas que falta apenas 1 rua para concluir. (87-99113-9807)</t>
  </si>
  <si>
    <t>A reforma já foi concluída. Até a proxima semana, trará a solicitação da 4ª parcela. Vai verificar com o Prefeito a data da inauguração para informar à SEPLAG. 87-99113-9807</t>
  </si>
  <si>
    <t>solicitação de reprogramação conforme ofício GP 105/2016 de 20/05/2016, com entrada em 24/05/2016. Teto FEM: R$ 905.659,86. Investimento total anterior: R$ 475.207,04 (recurso FEM R$ 460.026,69 e contrapartida R$ 15.180,35). Novo investimento total: R$ 443.548,62 (recurso FEM)</t>
  </si>
  <si>
    <t>solicitação de reprogramação conforme ofício GP 104/2016 de 20/05/2016, com entrada em 24/05/2016. Teto FEM: R$ 905.659,86. Investimento total anterior: R$ 273.394,76 (recurso FEM). Novo investimento total: R$ 259.843,99 (recurso FEM)</t>
  </si>
  <si>
    <t>Será necessário  ajuste neste PTM. Adalberto(98569055) estará resolvendo.</t>
  </si>
  <si>
    <t>solicitação de reprogramação conforme ofício GP 106/2016 de 20/05/2016, com entrada em 24/05/2016. Teto FEM: R$ 905.659,86. Investimento total anterior: R$ 172.238,41(recurso FEM). Novo investimento total: R$ 172.064,21 (recurso FEM)</t>
  </si>
  <si>
    <t>Reprogramação aprovada conforme ofício nº 298/2016 de 23/05/2016, sem data de entrada. Teto do FEM: R$ 905.659,86. Investimento total anterior do PTM: R$ 91.992,68 (recurso FEM R$ 90.472,32 e recurso não FEM R$ 1.520,36). Novo investimento total do PTM: R$ 108.968,75 (recurso FEM R$ 90.427,35 e recurso não FEM R$ 18.541,40).</t>
  </si>
  <si>
    <t>Enviei e-mail com a aprovação do PTM e cobrando a abertura da conta. Doroteia informou que já abriu a conta e estava enviando até a próxima semana. (Dorotéia 98829-1879)</t>
  </si>
  <si>
    <t>OFÍCIO Nº 309/2016- GDM/DPP/CEHAB- SOLICITAÇÃO DE LIBERAÇÃO DA 4º PARCELA.</t>
  </si>
  <si>
    <t xml:space="preserve">O PREFEITO INFORMOU POR TELEFONE QUE EM 15 DIAS ENCAMINHARÁ A SOLICITAÇÃO DE 4º PARCELA. </t>
  </si>
  <si>
    <t>O município informou que a obra encontra-se em andamento (60% executada). O município solicitou a liberação da 3ª parcela, mas está impossibilitado, pois não recebeu a 2ª, devido à pendência de prestação de contas do FEM I.</t>
  </si>
  <si>
    <t>PAGAMENTO P/VIABILIZAR REPASSE DE RECURSOS FEM II/2014 AO MUNICIPIO DE BETÂNIA/PE.REF. A 1ª PARCELA CONSTRUÇÃO DA PRAÇA PÚBLICA PARA LAZER.</t>
  </si>
  <si>
    <t>Pagamento ref. ao repasse de recursos do FEM 2, municipio de Chã Grande , ref. a escadarias no Municipio.</t>
  </si>
  <si>
    <t>Pagamento DO REPASSE DE RECURSOS DO FEM II, PARA O MUNICIPIO DE PARANATAMA/PE, REFERENTE CONSTRUÇÃO EM PAVIMENTAÇÃO ASFALTICA EM TSD NO DISTRITO DO ALTO DA SERRA.</t>
  </si>
  <si>
    <t>Pagamento DO REPASSE DE RECURSOS DO FEM II, PARA O MUNICIPIO DE PARANATAMA/PE, REFERENTE CONSTRUÇÃO EM PAVIMENTAÇÃO ASFALTICA EM TSD (TRATAMENTO SUPERFICIAL DUPLO) NO DISTRITO DE BREJO VELHO.</t>
  </si>
  <si>
    <t>Pagamento para viabilizar a 1ª parcela do repasse dos recursos do FEM II, ao Municipio de S J do Belomnte , conf. Lei 15335 de 25/06/2014, CI 032/2014/SGTG.Construção de Uni. Mista em S. Jose do Belmonte</t>
  </si>
  <si>
    <t>Pagamento para viabilizar a 1ª parcela do repasse dos recursos do FEM II, ao Municipio de S;J. do Egito , conf. Lei 15335 de 25/06/2014, CI 032/2014/SGTG.Perfuração de poços tubulares em rocha cristalina.</t>
  </si>
  <si>
    <t>Pagamento P/VIABILIZAR REPASSE DE RECURSOS FEM II,CONFORME LEI Nº 15.335 DE 25/06/2014.REF. A 1ª PARCELA. AO MUNICIPIO DE VITORIA DE SANTO ANTÃO/PE.PAV.E QUALIFICAÇÃO DE VIAS URBANAS EM VITORIA DE SANTO ANTÃO.</t>
  </si>
  <si>
    <t>Pagamento ref. a 2ª parcela do FEM II, ref. a Construção de calçamento em diversas ruas do Municipio</t>
  </si>
  <si>
    <t>Pagamento ref. a 2ª parcela do FEM II, ref. Construção de Ponte</t>
  </si>
  <si>
    <t>Pagamentoo ref. a 2ª parcela do FEM II, ref. Construção da Praça do Conj. Habitacional Gov. Miguel Arraes de Alencar</t>
  </si>
  <si>
    <t>Pagamento ref. a 2ª parcela do FEM II, ref. Construção do Patio de Eventos da Cidade</t>
  </si>
  <si>
    <t>Pagamento ref. a 2ª parcela do FEM II, ref. a Iluminação do Acesso Principal da Cidade</t>
  </si>
  <si>
    <t>Pagamento ref. a 2ª parcela do FEM II, ref. Pavimentação de Vias Publicas no Municipio Brejinho</t>
  </si>
  <si>
    <t>Pagamento ref. a 2ª parcela do FEM II, ref. Pavimentação em diversas ruas</t>
  </si>
  <si>
    <t>Pagamento ref. a 2ª parcela do FEM II, ref. Pavimentação das ruas Aprígio Martins, Dep. Paulo Viana de Queiroz, Lidio Anacleto, Maria de Merces na Villa da Cohab, da Ressurreição</t>
  </si>
  <si>
    <t>Pagamentoo ref. a 2ª parcela do FEM II, ref. Pavimentação de ruas</t>
  </si>
  <si>
    <t>Pagamento ref. a 2ª parcela do FEM II, ref. Reforma e Ampliação da Unidade Mista Paulo Viana de Queiroz</t>
  </si>
  <si>
    <t>Pagamento para viabilizar repasse de recursos-FEM II ref.a 2ª parcela.conforme lei nº 15.335 de 25/06/2014,ao município de VENTUROSA/PE.construção de unidadebásica de saúde no sítio carrapateira.</t>
  </si>
  <si>
    <t>Pagamento para viabilizar repasse de recursos do FEM II 2014, ao Município Surubim - PE, plano: reforma do açougue publico municipal, 2º parcela. Conforme lei nº 15.335 de 25/06/2014.</t>
  </si>
  <si>
    <t>Pagamento para viabilizar repasse de recursos do FEM II 2014, ao Município de Parnamirim-PE, plano: construção de uma quadra poliesportiva descoberta _x001A_ região da floresta, 2º parcela. Conforme lei nº 15.335 de 25/06/2014.</t>
  </si>
  <si>
    <t>Pagamento para viabilizar repasse de recursos do FEM II 2014, ao Município de Parnamirim-PE, plano: pavimentação em paralelepípedos graníticos nas ruas 01 e 02 no bairro simpatia I, 2º parcela. Conforme lei nº 15.335 de 25/06/2014.</t>
  </si>
  <si>
    <t>Pagamento para viabilizar repasse de recursos do FEM II 2014, ao Município de Parnamirim-PE, plano: construção de uma quadra poliesportiva descoberta _x001A_ região da volta, 2º parcela. Conforme lei nº 15.335 de 25/06/2014.</t>
  </si>
  <si>
    <t>PAGAMENTO P/VIABILIZAR REPASSE DE RECURSOS FEM II/2014 REF.A 4ª PARCELA AO MUNICIPIO DE EXU/PE.CONFORME LEI Nº 15.335 DE PAVIMENTAÇÃO EM PARALELEPIPEDO GRANITICO.</t>
  </si>
  <si>
    <t>2016OB000251</t>
  </si>
  <si>
    <t>2016PD000260</t>
  </si>
  <si>
    <t>PAGAMENTO P/ VIABILIZAR REPASSE DE RECURSOS - FEM II/2014, AO MUNICÍPIO DE OROCÓ/PE. CONFORME CI Nº 50/2016-SGTG/FEM REFERENTE A 4ª PARCELA, ILUMINAÇÃO PÚBLICA NAS RUAS DE OROCÓ.</t>
  </si>
  <si>
    <t>2016OB000252</t>
  </si>
  <si>
    <t>2016PD000259</t>
  </si>
  <si>
    <t>PAGAMENTO P/VIABILIZAR REPASSE DE RECURSOS - FEM II/2014, AO MUNICÍPIO DE OROCÓ/PE. CONFORME CI Nº 50/2016-SGTG/FEM REFERENTE A 3ª PARCELA, ILUMINAÇÃO PÚBLICA NAS RUAS DE OROCÓ.</t>
  </si>
  <si>
    <t>2016OB000253</t>
  </si>
  <si>
    <t>2016PD000257</t>
  </si>
  <si>
    <t>PAGAMENTO P/VIABILIZAR REPASSE DE RECURSOS FEM II/2014 AO MUNICIPIO DE MACAPARANA/PE REF. A 3ª PARCELA.SUBST.DE PISO DE MADEIRA DE LEI DI GINASIO DE ESPORTES JOAQUIM FRANCISCO NA SEDE MUNICIPAL E SUBST.DA ESTRUTURA METÁLICA E COBERTA DA QUADRA POLIESPORTIVA DO DISTRITO DE PIRAUÁ.CI Nº 194/16 SEAM</t>
  </si>
  <si>
    <t>Enviado para pagamento da 4ª parcela.</t>
  </si>
  <si>
    <t>Vistoria realizada por Márcio Viana encontrou pendências. Será realizada nova vistoria pela SDEC .</t>
  </si>
  <si>
    <t>Reprogramação do PTM aprovada conforme ofício nº 311/2016 -CEHAB</t>
  </si>
  <si>
    <t>Documentação complementar enviada</t>
  </si>
  <si>
    <t>Aprovação da reprogramação enviada ao município através do ofício SEPLAG/SEAM nº xxx/2016</t>
  </si>
  <si>
    <t>Enviei através do  ofício nº 735, o 2º termo de adesão e a publicação para a Prefeitura e por e-mail tb.  Enviei original de PTM, AP, 2º termo aditivo e publicação para Wagner.</t>
  </si>
  <si>
    <t>Ana (SETRA) informou que na próxima semana será feita a vistoria e o laudo deverá ser entregue a partir do dia 16/06/2016. (98814-7224)</t>
  </si>
  <si>
    <t>Está em processo de licitação. Contato com Almir Balbino S. Júnior, (87) 98863-3757 ou (87) 99937-7175. Contato em 30/03/2016 e 01/06/2016.</t>
  </si>
  <si>
    <t>Reprogramação enviada a CEHAB para análise conforme ofício SEPLAG/SEAM nº 721/2016 de 25/05/2016</t>
  </si>
  <si>
    <t>Reprogramação enviada a CEHAB para análise conforme ofício SEPLAG/SEAM nº 722/2016 de 25/05/2016</t>
  </si>
  <si>
    <t>CEHAB enviou of. Nº 315/2016 com inconsistências encontradas quando da análise do BM. Repassado para Severina no dia 01/06/2016</t>
  </si>
  <si>
    <t>SOLICITAÇÃO DE REPROGRAMAÇÃO EM 31/05/16 Ofício prefeitura 108/2016. Encaminhado à SEE pelo Ofíco 755/16 SEPLAG.</t>
  </si>
  <si>
    <t>CEHAB encaminhou PTM reprogramado aprovado através do ofício nº 303/2016 do dia 24/05/2016 com os seguintes valores: R$ 904.304,20 Rec. FEM + R$  242.465,32 contrapartida e novo nome do PTM " DESENVOLVIMENTO E URBANIZAÇÃO"</t>
  </si>
  <si>
    <t>PTM em reprogramação na CEHAB para trocar objeto. Novo objeto: pavimentação. Pendências enviadas por email para o Município.</t>
  </si>
  <si>
    <t>R. Juazeiro do Norte Trecho 3, Rua Projetada  8, R. Projetada 9, R. Projetada 10, Rua do Meio Trecho 1, R. 15 de Agosto, R. Nossa Senhora do Monte, Rua do Meio Trecho 2, Rua São Paulo, Pavimentação e calçamento de ruas nas seguintes localidades: Rua Cabo, R. do Capim, Av. Brasil, R. Cana Brava , R. Amaro Soares, R. Bela  Vista etapa II, Rua do Campo, R. Genaro Baracho, Rua da Paz, R. Nosse Senhora do Monte Trecho 2, 1ª Trav. Professora Josefa Aguiar, 2ª Trav. Professora Josefa Aguiar.</t>
  </si>
  <si>
    <t>OFÍCIO Nº 007/2016- PC/GDM/DPP/CEHAB INFORMANDO AS PEDÊNCIAS FOI ENCAMINHADO AO MUNICÍPIO. O DOCUMENTO TAMBÉM FOI ENCAMINHADO POR E-MAIL.</t>
  </si>
  <si>
    <t>Solicitação de reprogramação conforme ofício GP nº 44/2016 de 30/05/2016, com entrada em 01/06/2016</t>
  </si>
  <si>
    <t>Reprogramação aprovada pela SARA, conforme Ofício nº 130/2016 - GJUR , com entrada no dia 02/06/2016.</t>
  </si>
  <si>
    <t>CONSTRUÇÃO DA CENTRAL DE FEIRAS E MERCADOS</t>
  </si>
  <si>
    <t xml:space="preserve">Ferrúcio esteve aqui na SEPLAG e  levou pessoalmente 1 via original da AP e do PTM </t>
  </si>
  <si>
    <t>Enviado solicitação de vistoria para SETRA.</t>
  </si>
  <si>
    <t>005/14</t>
  </si>
  <si>
    <t>reprogramação enviada a CEHAB para análise conforme ofício SEPLAG/SEAM nº761/2016</t>
  </si>
  <si>
    <t>Documentação complementar enviada em 06/06/2016</t>
  </si>
  <si>
    <t>PAVIMENTAÇÃO EM PARALELEPÍPEDO EM DIVERSAS RUAS DO MUNICÍPIO.</t>
  </si>
  <si>
    <t>Reprogramação aprovada pela CEHAB, conforme Ofício nº 353/2016 - GDM/DPP/CEHAB , com entrada no dia 03/06/2016.</t>
  </si>
  <si>
    <t>222
4ª - Substituição Final</t>
  </si>
  <si>
    <t>223
2ª - Substituição Final</t>
  </si>
  <si>
    <t>Ofício nº 55/2016 do município do Ipojuca com documentação referente a prestação de contas tendo em vista que o município devolveu os recursos não utilizados do FEM 2014. Ofício encaminhado para Wagner para as providências.</t>
  </si>
  <si>
    <t>Município enviou novo PTM com pendências. PTM enviado para CEHAB por ofício.</t>
  </si>
  <si>
    <t>Obra concluída e inaugurada no dia 29/12/2015 com a presença do governador. Município informou que irá solicitar a 4ª parcela.
Contato: Gilson (81) 99285-3210
Rodrigo - 99187-7438</t>
  </si>
  <si>
    <t>Obra em andamento. Solicitação de vistoria de 60% enviada para CEHAB no dia 26/02. Aguardando parecer.
Contato: Gilson (81) 99285-3210
Rodrigo - 99187-7438</t>
  </si>
  <si>
    <t>PTM aprovado pelo CEAM na reunião realizada no dia 06/05/2016</t>
  </si>
  <si>
    <t>Pendências na solicitação da 3ª parcela foram informadas novamente. Contato com Romualdo Medeiros, (87) 98115-0080. Contato em 28/04/2016 e 07/06/2016.</t>
  </si>
  <si>
    <t>RELATÓRIO DE INCONSISTÊNCIAS DO BOLETIM DE MEDIÇÃO ENVIADA POR E-MAIL.</t>
  </si>
  <si>
    <t>Ofício 008/2016 - CEHAB. Indicando as inconsistências encontradas na Prest de Contas. Enviado uma cópia para Prefeito. Ofício SEPLAG/SEAM ......</t>
  </si>
  <si>
    <t>Paula (SETRA) informou que o engenheiro viajaria para a região na próxima segunda (13/06) para fazer vistoria .</t>
  </si>
  <si>
    <t>Paula (SETRA) informou que o engenheiro viajará para a região na próxima segunda (13/06) para realizar vistoria</t>
  </si>
  <si>
    <t>Arnaldo esteve na SEPLAG e falou que ainda esse mês irá concluir o PTM</t>
  </si>
  <si>
    <t>2016OB000260</t>
  </si>
  <si>
    <t>2016PD000276</t>
  </si>
  <si>
    <t>2016NE000151</t>
  </si>
  <si>
    <t>PAGAMENTO P/VIABILIZAR REPASSE DE RECURSOS FEM II/2014 AO MINICÍPIO DE SERTÂNIA/PE. CONFORME DECRETO Nº 40.651 DE 24/04/2014. REF. A 2ª PARCELA DA CONTRUÇÃO DE OBRAS DE ABASTECIMENTO DE ÁGUA, NAS VILAS RIO DA BARRA 4º DISTRITO E ALBUQUERQUE NÉ, 5º DISTRITO.</t>
  </si>
  <si>
    <t>2016OB000261</t>
  </si>
  <si>
    <t>2016PD000277</t>
  </si>
  <si>
    <t>PAGAMENTO P/VIABILIZAR REP. DE REC FEM II/2014 AO MUNICÍPIO DE SERTÂNIA/PE,CONF.DECRETO Nº 40.651 REF.A 2ª PARC. CONST. DE OBRA DE PAV. C/PEDRA GRANÍTICA DAS RUAS J.RODRIGUES E JOSÉ RODRIGUES(F.VELHO)R.I E R.II(F.NOVO)R.E.CORREIA (M.M.NOVA)R.T.ALVES E T.F.DAMIÃO(COHAB),TRAV.PRESIDENTE VARGAS.</t>
  </si>
  <si>
    <t>2016OB000262</t>
  </si>
  <si>
    <t>2016PD000275</t>
  </si>
  <si>
    <t>PAGAMENTO P/ VIABILIZAR REPASSE DE RECURSOS FEM II/2014 AO MUNICÍPIO DE SERTÂNIA/PE, CONFORME DECRETO Nº 40.651 DE 24/04/2014 REF. 2ª PARCELA. CONSTRUÇÃO DAS MURALHAS DAS CRECHES TIPO B E C LOCALIZADAS NAS RUAS EDSON LEITE, DO MUNICÍPIO; E RUA DR. UBIRAJARA CHAVES, NO BAIRRO ALTO DA CONCEIÇÃO.</t>
  </si>
  <si>
    <t>2016OB000263</t>
  </si>
  <si>
    <t>2016PD000274</t>
  </si>
  <si>
    <t>2016NE000150</t>
  </si>
  <si>
    <t xml:space="preserve"> PREFEITURA MUNICIPAL DE SAO BENEDITO DO SUL</t>
  </si>
  <si>
    <t>PAGAMENTO P/ VIABILIZAR REPASSE DE RECURSOS FEM II/2014 AO MUNICÍPIO DE SÃO BENEDITO DO SUL/PE CONFORME DECRETO Nº 40.651 DE 24/05/2014 REF, A 2ª PARCELA. PAVIMENTAÇÃO ASFALTICA DE DIVERSAS RUAS.</t>
  </si>
  <si>
    <t>2016OB000264</t>
  </si>
  <si>
    <t>2016PD000273</t>
  </si>
  <si>
    <t>2016NE000149</t>
  </si>
  <si>
    <t xml:space="preserve"> PREFEITURA MUNICIPAL DE FREI MIGUELINHO</t>
  </si>
  <si>
    <t>PAGAMENTO P/VIABILIZAR REPASSE DE RECURSOS AO MUNICIPIO DE FREI MIGUELINHO/PE. FEM II/2014.CONFORME DECRETO Nº40.651 DE 24/04/2014.REF. A 2ª PARCELA.URBANIZAÇÃO DO CORREDOR VIÁRIO DO CENTRO DA CIDADE.ATRAVÉS DA CI Nº 219/2016 SEAM.</t>
  </si>
  <si>
    <t>2016OB000265</t>
  </si>
  <si>
    <t>2016PD000272</t>
  </si>
  <si>
    <t>PAGAMENTO P/ VIABILIZAR REPASSE DE RECURSOS AO MUNICIPIO DE FREI MIGUELINHO/PE. FEM II/2014.CONFORME DECRETO Nº40.651 DE 24/04/2014.REF. A 2ª PARCELA.PAVIMENTAÇÃO DE ACESSOS RURAIS DA CIDADE.ATRAVÉS DA CI Nº 219/2016 SEAM</t>
  </si>
  <si>
    <t>2016OB000266</t>
  </si>
  <si>
    <t>2016PD000271</t>
  </si>
  <si>
    <t>PAGAMENTO P/VIABILIZAR REPASSE DE RECURSOS FEM II/2014,AO MUNICIPIO DE FREI MIGUELINHO/PE.REF.2ª PARCELA.CONFORME DECRETO Nº 40.651 DE 24/04/2014.PAVIMENTAÇÃO EM PARALELEPIPE- DOS DE DIVERSAS RUAS NOS POVOADOS DE CAPIVARA,CHÃ GRANDE,LAGOA DO MEIO,PATOS E PLACAS.ATRAVÉS DA CI Nº 219/2016 SEAM</t>
  </si>
  <si>
    <t>2016OB000270</t>
  </si>
  <si>
    <t>2016PD000279</t>
  </si>
  <si>
    <t>2016NE000152</t>
  </si>
  <si>
    <t>PAGAMENTO P/ VIABILIZAR REPASSE DE RECURSOS FEM II/2014 AO MUNICIPIO DE BOM CONSELHO/PE.REF.A 4ª PARCELA,CONFORME DECRETO 40.651 DE 24/04/2014.PAVIMENTAÇÃO COM PARALELEPIPEDOS EM RUAS NO MUNICIPIO.ATRAVÉS DA CI Nº 219/2016 SEAM</t>
  </si>
  <si>
    <t>Documentação complementar para realizar vistoria enviada em 14/04/2016. Vistoria realizada em 20/05/2016, mas o percentual executado foi de 59,53% (com inconsistências), inferior para receber a 3ª parcela (como solicitado em ofício). Município ciente. Aguardando sanar as pendências</t>
  </si>
  <si>
    <t>Enviado o 2º T. A. e sua publicação para o município através do ofício nº 735/2016. Enviado também para Wagner através da CI nº 221/2016 (PTM, AP, T. A e publicação)</t>
  </si>
  <si>
    <t>Município enviou solicitação de reprogramação conforme ofício GAB nº 064/2016. Valor solicitado: Total 1.144.028,22. Recurso FEM R$ 979.080,71. Contrapartida R$ 164.947,51.</t>
  </si>
  <si>
    <t>Enviado reprogramação para CEHAB por conta de pendências na solicitação de vistoria.</t>
  </si>
  <si>
    <t>2016OB000271</t>
  </si>
  <si>
    <t>2016PD000282</t>
  </si>
  <si>
    <t>2016NE000155</t>
  </si>
  <si>
    <t>PAGAMENTO P/ VIABILIZAR REPASSE DE RECURSOS FEM II/2014 REF. A 3ª PARCELA.CONFORME DECRETO Nº 40.651 DE 24/4/14 REFORMA E AMPLIAÇÃO DA UNIDADE MISTA PAULO VIANA DE QUEIROZ.CONFORME CI Nº 55/16 SGTG E CI Nº 219/16 SEAM.</t>
  </si>
  <si>
    <t>2016OB000272</t>
  </si>
  <si>
    <t>2016PD000285</t>
  </si>
  <si>
    <t>2016NE000164</t>
  </si>
  <si>
    <t>PAGAMENTO P/ VIABILIZAR REPASSE DE RECURSOS FEM II/2014 REF. A 4ª PARCELA.CONFORME DECRETO Nº 40.651 DE 24/4/14 REFORMA DO ESTÁDIO MUNICIPAL.CONFORME CI Nº 55/16 SGTG E CI Nº 219/16 SEAM.MUNICIPIO DE BREJINHO/PE.</t>
  </si>
  <si>
    <t>2016OB000273</t>
  </si>
  <si>
    <t>2016PD000286</t>
  </si>
  <si>
    <t>2016NE000163</t>
  </si>
  <si>
    <t>PAGAMENTO P/ VIABILIZAR REPASSE DE RECURSOS FEM II/2014 REF. A 3ª PARCELA.CONFORME DECRETO Nº 40.651 DE 24/4/14 CONSTRUÇÃO DO PORTAL DE ENTRADA CIDADE.CONFORME CI Nº 55/16 SGTG E CI Nº 219/16 SEAM.</t>
  </si>
  <si>
    <t>2016OB000274</t>
  </si>
  <si>
    <t>2016PD000287</t>
  </si>
  <si>
    <t>DESPESAS P/ VIABILIZAR REPASSE DE RECURSOS FEM II/2014 REF. A 4ª PARCELA.CONFORME DECRETO Nº 40.651 DE 24/4/14 CONSTRUÇÃO DO PORTAL DE ENTRADA DA CIDADE.CONFOR- ME CI Nº 55/2016 SGTG E CI Nº 219/2016 SEAM. MUNICIPIO DE CAMOCIM DE SÃO FÉLIX/PE.</t>
  </si>
  <si>
    <t>2016OB000275</t>
  </si>
  <si>
    <t>2016PD000288</t>
  </si>
  <si>
    <t>2016NE000162</t>
  </si>
  <si>
    <t>PAGAMENTO P/ VIABILIZAR REPASSE DE RECURSOS FEM II/2014 REF. A 4ª PARCELA.CONFORME DECRETO Nº 40.651 DE 24/4/14 RECONSTRUÇÃO DA PRAÇA DO DISTRITO DE SANTA ROSA.CONFORME CI Nº 55/2016 SGTG E CI Nº 219/2016 SEAM</t>
  </si>
  <si>
    <t>2016OB000276</t>
  </si>
  <si>
    <t>2016PD000289</t>
  </si>
  <si>
    <t>2016NE000161</t>
  </si>
  <si>
    <t>PAGAMENTO P/ VIABILIZAR REPASSE DE RECURSOS FEM II/2014 REF. A 3ª PARCELA.CONFORME DECRETO Nº 40.651 DE 24/4/14 PAVIMENTAÇÃO EM PARALELEPIPEDO GRANITICO EM DIVER- SAS RUAS.CONFORME CI Nº 55/2016 SGTG E CI Nº 219/2016 SEAM</t>
  </si>
  <si>
    <t>2016OB000277</t>
  </si>
  <si>
    <t>2016PD000290</t>
  </si>
  <si>
    <t>PAGAMENTO P/ VIABILIZAR REPASSE DE RECURSOS FEM II/2014 REF. A 4ª PARCELA.CONFORME DECRETO Nº 40.651 DE 24/4/14 CONSTRUÇÃO DA QUADRA POLIESPORTIVA COBERTA COM VESTIÁRIO E PALCO. CONFORME CI Nº 55/16 E CI Nº 219/2016 SEAM.</t>
  </si>
  <si>
    <t>2016OB000278</t>
  </si>
  <si>
    <t>2016PD000291</t>
  </si>
  <si>
    <t>2016NE000159</t>
  </si>
  <si>
    <t>PAGAMENTO P/ VIABILIZAR REPASSE DE RECURSOS FEM II/2014 REF. A 3ª PARCELA.CONFORME DECRETO Nº 40.651 DE 24/4/14 CONSTRUÇÃO DAS RUA FEI CANECA W DO ANCIÃO.CONFORME CI Nº 55/2016 SGTG E CI Nº 219/2016 SEAM</t>
  </si>
  <si>
    <t>2016OB000279</t>
  </si>
  <si>
    <t>2016PD000292</t>
  </si>
  <si>
    <t>2016NE000158</t>
  </si>
  <si>
    <t>PAGAMENTO P/ VIABILIZAR REPASSE DE RECURSOS FEM II/2014 REF. A 3ª PARCELA.CONFORME DECRETO Nº 40.651 DE 24/4/14 CONCLUSÃO DA ESTRUTURA DE FECHAMENTO E COBERTA DA QUADRA DE ESPORTE DO DISTRITO DE BORRACHA.CON- FORME CI Nº 55/2016 SGTG E CI Nº 219/2016 SEAM</t>
  </si>
  <si>
    <t>2016OB000280</t>
  </si>
  <si>
    <t>2016PD000293</t>
  </si>
  <si>
    <t>PAGAMENTO P/ VIABILIZAR REPASSE DE RECURSOS FEM II/2014 REF. A 3ª PARCELA.CONFORME DECRETO Nº 40.651 DE 24/4/14 RECUPERAÇÃO COM AMPLIAÇÃO DE COBERTA E FECHAMEN- TO LATERAL DA QUADRA DE ESPORTE DO DISTRITO DE ANGE- LICA.CONFORME CI Nº 55/2016 SGTG E CI Nº 219/2016 SEAM.</t>
  </si>
  <si>
    <t>Solicitação de reprogramação enviada para análise conforme ofício nº 109/2016 de 16/05/2016, com entrada em 31/05/2016. teto FEM: R$ 1.962.262,99. Investimento total anterior: R$ 550.581,99 (recurso FEM R$ 438.119,42 e contrapartida R$ 112.462,56). Novo investimento total: R$ 659.589,20 (recurso FEM R$ 450.356,68 e contrapartida R$ 209.232,52). Com o valor do recurso FEM, o Teto será ultrapassado, porém, o plano foi enviado para análise, levando em consideração que o valor que ultrapassar o Teto entrará em contrapartida.</t>
  </si>
  <si>
    <t>PTM enviado para reprogramação na CEHAB conforme ofício nº 794/2016 SEPLAG/SEAM.</t>
  </si>
  <si>
    <t>Prestação de contas recebida, conforme ofício nº 029 P/2016 da Prefeitura, com entrada no dia 09/06/2016.</t>
  </si>
  <si>
    <t>Solicitação de reprogramação através do Ofício 094/2016 da Prefeitura de Tuparetama, objetivando utilização do saldo e rendimentos. Enviado para a CEHAB, Ofício 801/2016</t>
  </si>
  <si>
    <t>SOLICITAÇÃO DE REPROGRAMAÇÃO EM 08/06/16 Ofício prefeitura 116/2016. Encaminhado à SES pelo Ofíco 789/16 SEPLAG.</t>
  </si>
  <si>
    <t>CEHAB enviou ofício nº 004/2016 informando incosistências na documentação. Cleiton informou que já tem conhecimento.</t>
  </si>
  <si>
    <t>A Prefeitura de Chá Grande enviou Ofício 051/2016, entrada em 07/06/2016 informando que notificou as empresas referente  a não apresentação de comprovante de recolhimento do INSS. Ofício enviado para a CEHAB, docto para anexar a prestação de contas.</t>
  </si>
  <si>
    <t>Solicitação de reprogramação de PTM, conforme ofício GAB nº 67/2016 da Prefeitura, com entrada dia 09/06/2016. Utilização do saldo do rendimentos. Ofício CEHAB..../2016</t>
  </si>
  <si>
    <t xml:space="preserve">Documentação complementar enviada em 06/06/2016. Vistoria realizada em 18/05/2016 mostrou percentual inferior a 100% (inconsistência BM; foi enviada uma reprogramação do plano) para liberar a 4ª parcela (mas o repasse da 3ª será realizado). Aguardando a aprovação da reprogramação para realizar uma nova vistoria de 100%. </t>
  </si>
  <si>
    <t>Solicitação de reprogramação enviada para análise conforme ofício 263/2016 - SEPLANG do dia 08/06/2016, com entrada no mesmo dia. Teto FEM: R$ 4.796.813,21. Investimento total anterior: R$ 5.122.989,74 (recurso FEM R$ 4.796.812,86 e contrapartida R$ 326.176,88). Novo investimento total: R$ 4.981.249,29 (recurso FEM R$ 4.796.812,55 e contrapartida R$ 184.436,74)</t>
  </si>
  <si>
    <t>Serviços pavimentação em vias urbanas do município de Caruaru (PE): Acesso à Vila Muricy trecho I - serviço de recapeamento asfáltico; Acesso à Vila Murici trecho II – serviço de pavimentação asfáltica; Recapeamento da Av. Sete de Setembro, XV de Novembro e Rua Alberto Guilherme; Rota 02 - José Carlos de Oliveira – pavimentação asfáltica (trecho da Estrada de Maniçoba e Rua Isaías Soares); Rota 04 - Vila Padre Inácio II – pavimentação asfáltica (Rua Patrício Santos, Rua Cláudio Fernades Neves Soares, Rua Dom Antônio Soares Costa); Rota 05 – José Carlos de Oliveira - serviço de recapeamento asfáltico (Rua Expedito Gonçalves, trecho da Rua Ivan Lima, Rua Dr. Zadir Barbosa)</t>
  </si>
  <si>
    <t>PTM aprovado pelo CEAM na reunião realizada no dia 10/06/2016</t>
  </si>
  <si>
    <t>Reprogramação de PTM aprovada pelo CEAM na reunião realizada no dia 10/06/2016</t>
  </si>
  <si>
    <t>Reprogramação do PTM aprovada pelo CEAM em reunião realizada no dia 10/06/2016</t>
  </si>
  <si>
    <t>Solicitação de reprogramação de PTM, conforme ofício GAB nº 78/2016 da Prefeitura, com entrada dia 09/06/2016.  Ofício CEHAB..../2016</t>
  </si>
  <si>
    <t>SEE informou que a vistoria não atingiu 60%. Não tinha enviado a vistoria pois o engenheiro não conseguiu assinatura da Prefeitura. Vai enviar a vistoria para SEPLAG mesmo sem a assinatura. Contato com Clarissa.</t>
  </si>
  <si>
    <t>CEHAB informou que a vistoria será realizada até o dia 22/06/16.</t>
  </si>
  <si>
    <t>OBS 5</t>
  </si>
  <si>
    <t>OBS 6</t>
  </si>
  <si>
    <t>OBS 7</t>
  </si>
  <si>
    <t>A PREFEITURA ENCAMINHOU DOCUMENTOS PENDENTES ATRAVÉS DO OF. GAB PMI Nº 108/2016. DOCTOS ENVIADOS PARA CEHAB ATRAVÉS DO ÓFICIO SEPLAG/SEAM....../2016</t>
  </si>
  <si>
    <t>Roberto falou que apesar das dificuldades com a empresa, a obra está  em andamento. Vai confirmar com o engenheiro em quanto tempo conclui e retornará para informar. (87)9 8878-1607</t>
  </si>
  <si>
    <t>Márcio Viana realizará nova vistoria.</t>
  </si>
  <si>
    <t>ENVIADO À CEHAB OFICIO DA PREFEITURA DE Nº 185/2016, EM RESPOSTA AO OFÍCIO DA CÂMARA MUNICIPAL DE MACAPARANA(Nº 48/2015) PARA ANÁLISE E PROVIDÊNCIAS.</t>
  </si>
  <si>
    <t>25/05/2016/
14/06/2016</t>
  </si>
  <si>
    <t>25/05/2016
14/06/2016</t>
  </si>
  <si>
    <t>Obra está em 70% de execução. Contato com Antonio Lucas, (87) 98104-4088.</t>
  </si>
  <si>
    <t>CEHAB enviou ofício com pendências no Boletim de Medição. Pendências enviadas para o Município (Antônio Lucas).</t>
  </si>
  <si>
    <t>Obra está entre 20% e 30% de execução. Contato com Antonio Lucas, (87) 98104-4088.</t>
  </si>
  <si>
    <t xml:space="preserve">Prefeito informou que fará uma inauguração simbólica com a presença do governador no dia 16/06/2016. </t>
  </si>
  <si>
    <t>Solicitação de vistoria de 100% enviada para SARA.</t>
  </si>
  <si>
    <t>Solicitação de reprogramação enviada para análise conforme ofício nº 080/2016 - GP de 08/06/2016, com entrada em 10/06/2016. Teto FEM: R$ 1.660.376,38. Investimento total anterior: R$ 240.151,37 (recurso FEM). Novo investimento total: R$ 223.514,62 (recurso FEM)</t>
  </si>
  <si>
    <t>Reprogramação solicitada através do ofício 0249/2016 GAB (PMG) da Prefeitura de Garanhus. Valor solicitado: Recurso FEM R$ 443.543,51. Contrapartida R$ 46.585,83. Obs: Reprogramação solicitando utilização de rendimento.</t>
  </si>
  <si>
    <t>01/06/206</t>
  </si>
  <si>
    <t>Obra em andamento. Foi apresentada declaração de 60% de execução da obra, mas a CEHAB  enviou termo de vistoria atestando 53,35% dos serviços realizados. Aguardando nova solicitação de vistoria. 
Contato: Vando (81) 99911-4959</t>
  </si>
  <si>
    <t>2016OB000281</t>
  </si>
  <si>
    <t>2016PD000294</t>
  </si>
  <si>
    <t>2016NE000165</t>
  </si>
  <si>
    <t>PAGAMENTO P/VIABILIZAR REPASSE DE RECURSOS FEM II/2014 AO MUNICÍPIO DE CUSTÓDIA/PE, CONFORME DECRETO Nº 40.651 DE 24/04/2014 REF. A 2ª PARCELA PAVIMENTAÇÃO EM PARALELEPIPEDOS DE DIVERSAS RUAS DO MUNICÍPIO.ATRAVÉS DA CI Nº 219/2016 SEAM</t>
  </si>
  <si>
    <t>2016OB000283</t>
  </si>
  <si>
    <t>2016PD000305</t>
  </si>
  <si>
    <t>2016NE000169</t>
  </si>
  <si>
    <t>PAGAMENTO PARA VIABILIZAR REPASSE DE RECURSOS FEM II/2014 REF. A 3ª PARCELA.CONFORME DECRETO Nº 40.651 DE 24/04/2014 REFORMA DO PRÉDIO DA PREFEITURA.ATRAVÉS DA CI Nº 233/2016 SEAM. MUNICIPIO DE CAMOCIM DE SÃO FÉLIX.</t>
  </si>
  <si>
    <t>2016OB000284</t>
  </si>
  <si>
    <t>2016PD000304</t>
  </si>
  <si>
    <t>PAGAMENTO PARA VIABILIZAR REPASSE DE RECURSOS FEM II/2014 REF. A 4ª PARCELA.CONFORME DECRETO Nº 40.651 DE 24/04/2014 REFORMA DO PRÉDIO DA PREFEITURA.ATRAVÉS DA CI Nº 233/2016 SEAM. MUNICIPIO DE CAMOCIM DE SÃO FÉLIX.</t>
  </si>
  <si>
    <t>2016OB000285</t>
  </si>
  <si>
    <t>2016PD000303</t>
  </si>
  <si>
    <t>LIQUIDAÇÃO PARA VIABILIZAR REPASSE DE RECURSOS FEM II/2014 REF. A 3ª PARCELA.CONFORME DECRETO Nº 40.651 DE 24/04/2014 REFORMA DA ACADEMIA DAS CIDADES .ATRAVÉS DA CI Nº 233/2016 SEAM. MUNICIPIO DE CAMOCIM DE SÃO FÉLIX.</t>
  </si>
  <si>
    <t>2016OB000286</t>
  </si>
  <si>
    <t>2016PD000302</t>
  </si>
  <si>
    <t>PAGAMENTO PARA VIABILIZAR REPASSE DE RECURSOS FEM II/2014 REF. A 4ª PARCELA.CONFORME DECRETO Nº 40.651 DE 24/04/2014 REFORMA DA ACADEMIA DAS CIDADES .ATRAVÉS DA CI Nº 233/2016 SEAM. MUNICIPIO DE CAMOCIM DE SÃO FÉLIX.</t>
  </si>
  <si>
    <t>2016OB000287</t>
  </si>
  <si>
    <t>2016PD000301</t>
  </si>
  <si>
    <t>2016NE000170</t>
  </si>
  <si>
    <t>PAGAMENTO PARA VIABILIZAR REPASSE DE RECURSOS FEM II/2014 REF. A 4ª PARCELA.CONFORME DECRETO Nº 40.651 DE 24/04/2014 CONSTRUÇÃO DA CENTRAL DE FEIRAS E MERCADOS ATRAVES DA CI Nº 233/2016 SEAM. MUNICIPIO SANTA CRUZ DO CAPIBARIBE/PE.</t>
  </si>
  <si>
    <t>2016OB000288</t>
  </si>
  <si>
    <t>2016PD000300</t>
  </si>
  <si>
    <t>2016NE000171</t>
  </si>
  <si>
    <t>PAGAMENTO PARA VIABILIZAR REPASSE DE RECURSOS FEM II/2014 REF. A 4ª PARCELA.CONFORME DECRETO Nº 40.651 DE 24/04/2014 PAVIMENTAÇÃO EM PARALELEPIPEDOS GRANITICOS E SINALI- ZAÇÃO DAS RUAS A,B,C,D,E,F,G,H,I,J,L,M NO BAIRRO FREI GALVÃO.</t>
  </si>
  <si>
    <t>2016OB000289</t>
  </si>
  <si>
    <t>2016PD000299</t>
  </si>
  <si>
    <t>2016NE000172</t>
  </si>
  <si>
    <t>PAGAMENTO PARA VIABILIZAR REPASSE DE RECURSOS FEM II/2014 REF. A 3ª PARCELA.CONFORME DECRETO Nº 40.651 DE 24/04/2014 PAVIMENTAÇÃO E DRENAGEM DE DIVERSAS RUAS NO MUNICIPIO DE MORENO/PE.ATRAVÉS DA CI Nº 233/2016 SEAM</t>
  </si>
  <si>
    <t>OFÍCIO 093/2016 DA PREFEITURA COM DOCUMENTOS PARA COMPLEMENTAR A PRESTAÇÃO DE CONTAS.</t>
  </si>
  <si>
    <t>Reprogramação enviada a CEHAB para análise conforme ofício SEPLAG/SEAM nº 829/2016</t>
  </si>
  <si>
    <t>Reprogramação enviada a CEHAB conforme ofício SEPLAG SEAM nº 790/2016</t>
  </si>
  <si>
    <t>Prestação de contas recebida, conforme ofício nº 171/2016/GAB da Prefeitura de Serrita, com entrada no dia 15/06/2016.</t>
  </si>
  <si>
    <t>Reprogramação aprovada na reunião do CEAM do dia 10/06/2016.</t>
  </si>
  <si>
    <t>Reprogramação enviada para análise na CEHAB conforme ofício nº 828/2016 SEPLAG/SEAM.</t>
  </si>
  <si>
    <t>OFÍCIO 156/2016 DA PREFEITURA SOLICITANDO REPROGRAMAÇÃO COM UTILIZAÇÃO DO SALDO REMANESCENTE E RENDIMENTOS.</t>
  </si>
  <si>
    <t>Em contato com Daniela, em 17/06/2016, foi informado das pendências apontadas pela CEHAB conforme ofício 416/2016 CEHAB. Neuma estva ausente.</t>
  </si>
  <si>
    <t>Prestação de contas enviada para CEHAB, conforme ofício SEPLAG/SEAM nº  822/2016 .</t>
  </si>
  <si>
    <t>Pendências no BM enviadas para CEHAB.</t>
  </si>
  <si>
    <t>APROVADA NA REUNIÃO DO CEAM. DIA 10/06/2016(5ª REUNIÃO)</t>
  </si>
  <si>
    <t>APROVADO NA REUNIÃO DO CEAM 10/06/2016(5ª REUNIÃO)</t>
  </si>
  <si>
    <t>Oficio SEE 86/2016 com aprovação da reprogramação</t>
  </si>
  <si>
    <t>AP- 264 2º SUBST FINAL</t>
  </si>
  <si>
    <t>OFÍCIO 445/2016-GDM/DPP/CEHAB-APROVAÇÃO DA REPROGRAMAÇÃO.</t>
  </si>
  <si>
    <t>Wili esteve aqui na SEPLAG e disse que até quarta (22/06) estaria resolvendo as pendências junto à CEHAB</t>
  </si>
  <si>
    <t>Solicitação de reprogramação encaminhada para análise conforme ofício GP nº 045/2016 de 10/06/2016, com entrada em 13/06/2016. Valores não mudaram.</t>
  </si>
  <si>
    <t>Enviei para Wagner o PTM reprogramado, AP, 2º Termo aditivo.</t>
  </si>
  <si>
    <t>2016OB000294</t>
  </si>
  <si>
    <t>2016PD000309</t>
  </si>
  <si>
    <t>2016NE000177</t>
  </si>
  <si>
    <t>PAGAMENTO PARA VIABILIZAR REPASSE DE RECURSOS FEM II/2014 REF. A 3ª PARCELA.PAVIMENTAÇÃO EM PARALELEPÍPEDOS GRANITICO DIVERSAS RUAS.CONFORME LEI Nº 15.270 DE 24/04/2016.CI Nº 66/2016 SGTG-FEM E CI Nº 210/2016 SEAM</t>
  </si>
  <si>
    <t>2016OB000297</t>
  </si>
  <si>
    <t>2016PD000314</t>
  </si>
  <si>
    <t>2016NE000182</t>
  </si>
  <si>
    <t>PAGAMENTO PARA VIABILIZAR REPASSE DE RECURSOS FEM II-2014 AO MUNICIPIO DE ALTINHO.REF. A 3ª PARCELA.CONFORME LEI Nº 15.270 DE 24/04/2014.IMPLANTAÇÃO E RECAPEAMENTO ASFALTICO DE DIV. RUAS DO MUNICIPIO .ATRAVÉS DA CI Nº 245/16 SEAM</t>
  </si>
  <si>
    <t>2016OB000298</t>
  </si>
  <si>
    <t>2016PD000315</t>
  </si>
  <si>
    <t>PAGAMENTO PARA VIABILIZAR REPASSE DE RECURSOS FEM II/2014 REF.A 3ª PARCELA CONFORME LEI Nº 15.270 DE 24/04/2014.PAVIMENTA- ÇÃO DE RUAS.ATRAVÉS CI Nº 245/2016.SEAM</t>
  </si>
  <si>
    <t>2016OB000299</t>
  </si>
  <si>
    <t>2016PD000313</t>
  </si>
  <si>
    <t>PAGAMENTO PARA VIABILIZAR REPASSE DE RECURSOS FEM II-2014 AO MUNICIPIO DE ALTINHO.REF. A 3ª PARCELA.CONFORME LEI Nº 15.270 DE 24/04/2014.REFORMA E REVITALIZAÇÃO DA PRAÇA DR.JOSÉ FERREI RA DE LIMA.ATRAVÉS DA CI Nº 245/2016 SEAM</t>
  </si>
  <si>
    <t>2016OB000300</t>
  </si>
  <si>
    <t>2016PD000316</t>
  </si>
  <si>
    <t>104-3017-600000122</t>
  </si>
  <si>
    <t>PAGAMENTO PARA VIABILIZAR REPASSE DE RECURSOS FEM II/2014 REF.A 3ª PARCELA.CONFORME LEI Nº 15.270 DE 24/04/2014.CONSTRU- ÇÃO DO MERCADO PÚBLICO DO MUNICIPIO(CONCLUSÃO 1ª ETAPA) ATRAVÉS DA CI Nº 245/2016.SEAM</t>
  </si>
  <si>
    <t>2016OB000301</t>
  </si>
  <si>
    <t>2016PD000317</t>
  </si>
  <si>
    <t>PAGAMENTO P/VIABILIZAR REPASSE DE RECURSOS FEM II/2014.REF. 3ª PARCELA.REVIT.DAS PRAÇAS E CANTEIROS DAS AV.DEP.ANTÔNIO CAVALCANTI NOVAES,AUDOMAR,ANTÔNIO BOIADEIRO E PRAÇA CEL. FAUSTO FERRAZ DA TRAV.MANOEL CORNELIO NA SEDE DO MUNICIPIO.</t>
  </si>
  <si>
    <t>2016OB000302</t>
  </si>
  <si>
    <t>2016PD000318</t>
  </si>
  <si>
    <t>PAGAMENTO P/VIABILIZAR REPASSE DE RECURSOS FEM II/2014 CONFORME LEI Nº 15.270 DE 24/04/2014, CONFORME CI Nº 245/2016-SEAM AO MUNICÍPIO DE ITAQUITINGA/PE.REFORMA DO MERCADO PÚBLICO .REF.A 3ª PARCELA.</t>
  </si>
  <si>
    <t>2016OB000303</t>
  </si>
  <si>
    <t>2016PD000319</t>
  </si>
  <si>
    <t>2016NE000183</t>
  </si>
  <si>
    <t>PAGAMENTO PARA VIABILIZAR REPASSE DE RECURSOS FEM II/2014 REF.A 3ª PARCELA.CONFORME LEI Nº 15.270 DE 24/04/2014.PAVIMENTA- ÇÃO EM PARALELEPIPEDO DE DIVERSAS RUAS.ATRAVÉS DA CI Nº 245/ 2016.</t>
  </si>
  <si>
    <t>2016OB000304</t>
  </si>
  <si>
    <t>2016PD000320</t>
  </si>
  <si>
    <t>PAGAMENTO PARA VIABILIZAR REPASSE DE RECURSOS FEM II/2014. 3ª PARCELA DO FEM II-2014. AMPLIAÇÃO E REFORMA DO HOSPITAL. CONFORME CI Nº 245/2016 - SEAM.</t>
  </si>
  <si>
    <t>2016OB000305</t>
  </si>
  <si>
    <t>2016PD000321</t>
  </si>
  <si>
    <t>2016NE000184</t>
  </si>
  <si>
    <t>PAGAMENTO PARA VIABILIZAR REPASSE DE RECURSOS FEM II/2014. 3ª PARCELA DO FEM PAVIMENTAÇÃO E QUALIFICAÇÃO DE VIAS URBANAS NO MUNICÍPIO DE VITÓRIA DE SANTO ANTÃO/PE.</t>
  </si>
  <si>
    <t>Análise da prestação, com inconsistências, (ofício PC/GDM/DPP/CEHAB nº 010/2016 de 08/06/2016, com entrada em 09/06/2016) entregue ao município por protocolo em 13/06/2016</t>
  </si>
  <si>
    <t>Análise da prestação, com inconsistências, (ofício PC/GDM/DPP/CEHAB nº 009/2016 de 08/06/2016, com entrada em 09/06/2016) entregue ao município por protocolo em 13/06/2016</t>
  </si>
  <si>
    <t>Análise da prestação, com inconsistências, (ofício PC/GDM/DPP/CEHAB nº 009/2016 de 08/06/2016, com entrada em 09/06/2016) entregue em mãos ao município por protocolo em 13/06/2016</t>
  </si>
  <si>
    <t>Análise da prestação, com inconsistências,  (ofício PC/GDM/DPP/CEHAB nº 010/2016 de 08/06/2016, com entrada em 09/06/2016) entregue  em mãos ao município por protocolo em 13/06/2016</t>
  </si>
  <si>
    <t>Análise da prestação de contas com inconsistências, conforme ofício nº 015/2016 - PC/GDM/CEHAB</t>
  </si>
  <si>
    <t xml:space="preserve">CEHAB enviou pendências através do ofício nº 449/2016 datado de 21/06/2016. Ofício repassado por e-mail para Arnaldo no dia 22/06/2016. </t>
  </si>
  <si>
    <t>OFÍCIO Nº 387 - GDM/DPP/CEHAB - COM APROVAÇÃO DESTE PTM</t>
  </si>
  <si>
    <t>Reprogramação aprovada conforme ofício nº 462/2016.</t>
  </si>
  <si>
    <t>Nova solicitação de vistoria com as inconsistências sanadas. Vistoria realizada, status: obra paralisada.</t>
  </si>
  <si>
    <t>Foi enviado para pagamento da 3ª e 4ª parcelas, sem o termo de recebimento definitivo da obra. Município enviará o termo.</t>
  </si>
  <si>
    <t>Enviado para pagamento da 3ª e 4ª parcelas.</t>
  </si>
  <si>
    <t xml:space="preserve">Roberto ligou e passou para que eu falasse com o engenheiro que confirmou que conclui a obra em 10 dias pois falta apenas 1 rua. </t>
  </si>
  <si>
    <t xml:space="preserve">OFÍCIO ENCAMINHADO À SARA PARA ANÁLISE DA PRESTAÇÃO DE CONTAS. OFICIO SEPLAG Nº /2016 SEAM. </t>
  </si>
  <si>
    <t xml:space="preserve">OFÍCIO ENCAMINHADO À SEE PARA ANÁLISE DA PRESTAÇÃO DE CONTAS. OFICIO SEPLAG Nº 2016 SEAM. </t>
  </si>
  <si>
    <t xml:space="preserve">OFÍCIO ENCAMINHADO À SEE PARA ANÁLISE DA PRESTAÇÃO DE CONTAS. OFICIO SEPLAG Nº / 2016 SEAM. </t>
  </si>
  <si>
    <t>Liguei para Rogério pois o mesmo levou o 1º Termo aditivo e os PTMs para o prefeito assinar e até o momento não trouxe. (87-98867-3107)</t>
  </si>
  <si>
    <t>Liguei para Rogério cobrando a documentação que ele levou para o prefeito assinar. Ele ficou de me ligar de volta informando o dia que vai trazer.  (87-98867-3107)</t>
  </si>
  <si>
    <t>Município solicitou a 4ª parcela mas não trouxe o termo de recebimento definito. Falei com Arnaldo e ele ficou de trazer. Dia 22/06/2016 liguei novamente para cobrar o termo. (87-99113-9807)</t>
  </si>
  <si>
    <t>Falei com Rafael e ele disse que a obra era pra ter sido concluída no último sábado e que iria verificar para solicitar a 4ª parcela. Falei também para enviar a documentação restante do FEM 2015 pois eles só enviaram uma via do PTM. 87-99959-5352</t>
  </si>
  <si>
    <t>Prestação de contas enviada para SETRA, conforme ofício SEPLAG/SEAM nº  870/2016 .</t>
  </si>
  <si>
    <t>Solicitação de reprogramação encaminhada para análise conforme ofício GP 162/2016 de 20/05/2016, com entrada em 01/06/2016. Teto FEM: R$ 905.659,86. Investimento total anterior: R$ 785.398,19 (recurso FEM R$ 710.544,80 contrapartida R$ 74.853,39). Novo Investimento total: R$ 751.079,30 (recurso FEM)</t>
  </si>
  <si>
    <t>Solicitação de reprogramação encaminhada para análise conforme ofício GP 162/2016 de 20/05/2016, com entrada em 01/06/2016. Teto FEM: R$ 905.659,86. Investimento total anterior: R$ 195.115,06 (recurso FEM). Novo investimento total: R$ 154.580,56 (recurso FEM)</t>
  </si>
  <si>
    <t xml:space="preserve">OFÍCIO Nº 017/2016- PC/ GDM/DPP/CEHAB INFORMANDO AS PEDÊNCIAS FOI ENCAMINHADO AO MUNICÍPIO. </t>
  </si>
  <si>
    <t>Paula (SETRA) informou que o engenheiro viajará na próxima segunda (13/06) para realizar vistoria.</t>
  </si>
  <si>
    <t>OFÍCIO Nº 471/2016 - GDM/DPP/CEHAB - INCOSISTÊNCIAS ENCONTRADAS NA ANÁLISE DA REPROGRAMAÇÃO.</t>
  </si>
  <si>
    <r>
      <t xml:space="preserve">Reprogramação encaminhada a CEHAB para análise, conforme ofício SEPLAG/SEAM </t>
    </r>
    <r>
      <rPr>
        <sz val="11"/>
        <rFont val="Calibri"/>
        <family val="2"/>
      </rPr>
      <t>nº 803/2016</t>
    </r>
  </si>
  <si>
    <t>O MUNICÍPIO APRESENTOU A PRESTAÇÃO DE OCNTAS ATRAVÉS DO OFÍCIO Nº 289/2016 - GP, COM ENTRADA EM, 28/06/2016. ENCAMINHADO PARA CEHAB ATRAVÉS DO OFÍCIO Nº /2016 - SEAM.</t>
  </si>
  <si>
    <t>Reprogramação encaminhada a CEHAB para análise conforme ofício SEPLAG/SEAM nº 874/2016</t>
  </si>
  <si>
    <t>Reprogramação aprovada pela CEHAB conforme ofício nº 507/2016 de 28/06/2016</t>
  </si>
  <si>
    <t>Reprogramação aprovada pela CEHAB conforme ofício nº 506/2016 de 28/06/2016</t>
  </si>
  <si>
    <t>Reprogramação entregue em mãos a CEHAB para análise</t>
  </si>
  <si>
    <t>OFÍCIO Nº 501/2016 - GDM/DPP/CEHAB - INDICOU INCONSISTÊNCIAS NA REPROGRAMAÇÃO DO PTM. OFÍCIO ENCAMINHADO POR E-MAIL.</t>
  </si>
  <si>
    <t>Solicitação de reprogramação encaminhada para análise conforme ofício GP – 151/2016 de 16/06/2016, com entrada em 20/06/2016. Teto FE: R$ 1.207.546,47. Investimento total anterior: R$ 920.405,01 (recurso FEM). Novo investimento total: R$ 864.732,66 (recurso FEM)</t>
  </si>
  <si>
    <t>REPROGRAMAÇÃO APROVADA ATRAVÉS DO OFÍCIO Nº 472/2016 - GDM/DPP/CEHAB, COM ENTRADA EM 22/06/2016. VALOR ANTERIOR: 196.757,56; VALOR ATUAL TORAL: R$ 213.512,82 - VALOR FEM: R$ 196.071,35 - CONTRAPARTIDA: R$ 17.441,47.</t>
  </si>
  <si>
    <t>Solicitação de reprogramação encaminhada para análise conforme ofício GP – 150/2016 de 16/06/2016, com entrada em 20/06/2016. Teto FE: R$ 1.207.546,47. Investimento total anterior: R$ 99.856,12 (recurso FEM). Novo investimento total: R$ 97.892,62 (recurso FEM)</t>
  </si>
  <si>
    <t xml:space="preserve">Solicitação de reprogramação encaminhada para análise conforme ofício GP – 152/2016 de 16/06/2016, com entrada em 20/06/2016. Teto FE: R$ 1.207.546,47. Investimento total anterior: R$ 119.091,69 (recurso FEM). Novo investimento total: R$ R$ 108.356,11   (recurso FEM)
</t>
  </si>
  <si>
    <t>Reprogramação aprovada conforme ofício CEHAB  nº 508/2016</t>
  </si>
  <si>
    <t xml:space="preserve">Reprogramação aprovada conforme ofício CEHAB nº 509/2016 </t>
  </si>
  <si>
    <t>REPROGRAMAÇÃO NÃO APROVADA ATRAVÉS DO OFÍCIO 471/2016 - GDM/DPP/CEHAB. ANÁLISE ENCAMINHADA POR E-MAIL. ( SHIRLEY - 87 988125898)</t>
  </si>
  <si>
    <t>AP 251 SUBSTITUIÇÃO FINAL</t>
  </si>
  <si>
    <t>OFÍCIO 435/2016-GDM/DPP/CEHAB COM APROVAÇÃO DESTE PTM.</t>
  </si>
  <si>
    <t>Prestação de contas recebida conforme ofício GAB nº 156/2016 da Prefeitura de Bom Conselho.</t>
  </si>
  <si>
    <t>Prestação de contas recebida.</t>
  </si>
  <si>
    <t>Houve outro termo de vistoria datado de 28/06/2016 com 100%</t>
  </si>
  <si>
    <t>Reprogramação solicitada através do ofício 0260/2016 GAB (PMG) da Prefeitura de Garanhus. Valor solicitado: Recurso FEM R$ 490.341,56. Contrapartida R$ 229.759,07.</t>
  </si>
  <si>
    <t xml:space="preserve">Prevista para as 9h do dia 01/07/2016, mas depois foi modificada para as 14h tendo em vista solicitação da equipe do Governador </t>
  </si>
  <si>
    <t xml:space="preserve">OFÍCIO ENCAMINHADO À SARA PARA ANÁLISE DA PRESTAÇÃO DE CONTAS. OFICIO SEPLAG Nº / 2016 SEAM. </t>
  </si>
  <si>
    <t>Prestação de contas enviada para análise na CEHAB conforme ofício nº 890/2016 SEPLAG/SEAM.</t>
  </si>
  <si>
    <t>Prestação de contas enviada para análise na SDEC conforme ofício nº 891/2016 SEPLAG/SEAM.</t>
  </si>
  <si>
    <t>Reprogramação enviada para análise na SEE conforme ofício nº 884/2016 SEPLAG/SEAM.</t>
  </si>
  <si>
    <t>Prestação de contas recebida conforme ofício GAB nº 068/2016 da Prefeitura de Canhotinho.</t>
  </si>
  <si>
    <t>Obra está quase concluída. Contato com Adnaldo, (87) 98837-7201.</t>
  </si>
  <si>
    <t>Vai solicitar a 4ª parcela. Contato com Adnaldo, (87) 98837-7201.</t>
  </si>
  <si>
    <t>Obra estará concluída em 2 semanas. Contato com Adnaldo, (87) 98837-7201.</t>
  </si>
  <si>
    <t>Obra concluída. Vai solicitar a 4ª parcela.Contato com Adnaldo, (87) 98837-7201.</t>
  </si>
  <si>
    <t>Vistoria de 29,78% enviada para Adnaldo por email. Contato com Adnaldo, (87) 98837-7201.</t>
  </si>
  <si>
    <t>sandro.dornelas</t>
  </si>
  <si>
    <t>Solicitação de reprogramação de PTM, conforme ofício nº 103/2016 da Prefeitura, com entrada no dia 01/07/2016. Valor anterior: Investimento Total = R$ 184.896,23. Recurso FEM = R$ 184.896,23. Novo valor: Investimento Total = R$ 265.731,92. Recurso FEM = R$ 184.896,23. Contrapartida = R$ 80.835,69.</t>
  </si>
  <si>
    <t>Prestação de contas recebida conforme ofício GB nº  172/2016 da Prefeitura de Saloá.</t>
  </si>
  <si>
    <t>Prestação de contas recebida conforme ofício GB nº  173/2016 da Prefeitura de Saloá.</t>
  </si>
  <si>
    <t>Prestação de contas recebida conforme ofício GB nº  175/2016 da Prefeitura de Saloá.</t>
  </si>
  <si>
    <t>Prestação de contas recebida conforme ofício GB nº  174/2016 da Prefeitura de Saloá.</t>
  </si>
  <si>
    <t>Reprogramação aprovada pela CEHAB, conforme Ofício nº 357/2016 - GDM/DPP/CEHAB , com entrada no dia 03/06/2016.</t>
  </si>
  <si>
    <t>Reprogramação aprovada pela CEHAB, conforme Ofício nº 344/2016 - GDM/DPP/CEHAB , com entrada no dia 03/06/2016.</t>
  </si>
  <si>
    <t>297
1ª SUBSTITUIÇÃO FINAL</t>
  </si>
  <si>
    <t>296
1ª SUBSTITUIÇÃO FINAL</t>
  </si>
  <si>
    <t>Contato: Sérgio (996-692-561)</t>
  </si>
  <si>
    <t>O município informou que a obra encontra-se em andamento, com 45% executada.
Contato: Sérgio (996-692-561)</t>
  </si>
  <si>
    <t>Reprogramação aprovada conforme ofício nº 393/2016 - GDM/DPP/CEHAB. Reprogramação para trocar o objeto. Objeto anterior: CONSTRUÇÃO DE UNIDADE DIDÁTICA PADRÃO DE PROCESSAMENTO DE CARNES. Secretaria anterior: SARA. Valor anterior: Recurso FEM R$ 453.336,21. Contrapartida R$ 8.556,55.</t>
  </si>
  <si>
    <t>PAVIMENTAÇÃO GRANÍTICA DE VÁRIAS RUAS</t>
  </si>
  <si>
    <t>15
1ª SUBSTITUIÇÃO</t>
  </si>
  <si>
    <t>OFÍCIO Nº 21/2016 - PC/GDM/DPP/CEHAB - INDICANDO INCONSISTÊNCIAS ENCONTRADAS NA ANÁLISE DA PRESTAÇÃO DE CONTAS.</t>
  </si>
  <si>
    <t>Reforma e revitalização da praça Dr. José Pereira de Lima, localizada na sede do município, onde será totalmente revitalizada e reformada com troca de toda a pavimentação, iluminação e paisagismo</t>
  </si>
  <si>
    <t>PRESTAÇÃO DE CONTAS APRESENTADA OFÍCIO 075/2016 DA PREFEITURA, ENTRADA EM 30/06/2016. ENVIADA PARA CEHAB, OFÍCIO...., DATA....</t>
  </si>
  <si>
    <t>Reprogramação aprovada pela CEHAB e enviada através do ofício nº 391/2016 datado de 14/06/2016 com os segui ntes valores: R$ 1.654.733,52 Recurso FEM + R$ 58.279,31 contrapartida</t>
  </si>
  <si>
    <t>Prestação de contas recebida, conforme ofício nº 284/2016 da Prefeitura, com entrada no dia 29/06/2016.</t>
  </si>
  <si>
    <t>O município informou que a obra encontra-se em andamento com 51% executada. A solicitação de pagamento será enviada até dia 19/07/2016.</t>
  </si>
  <si>
    <t>O município informou que a obra encontra-se em andamento com 48% executada. A solicitação de pagamento será enviada até dia 19/07/2016.</t>
  </si>
  <si>
    <t>REPROGRAMAÇÃO APROVADA ATRAVÉS DO OFÍCIO Nº 150/2016 - GEJUR, COM ENTRADA EM, 22/06/2016. VALORES: FEM R$ 451.663,11 - CONTRAPARTIDA R$ 155.162,65 - TOTAL R$ 606.825,76.</t>
  </si>
  <si>
    <t>006/14 - II</t>
  </si>
  <si>
    <t>Prestação de contas enviada para CEHAB, conforme ofício SEPLAG/SEAM nº  901/2016 .</t>
  </si>
  <si>
    <t>PTM REPROGRAMADO ENCAMINHADO PARA ANÁLISE DA SETRA, CONFORME OFÍCIO SEPLAG/SEAM Nº 896/2016.</t>
  </si>
  <si>
    <t>SOLICITAÇÃO DE UTILIZAÇÃO DE RENDIMENTOS ATRAVÉS DO OFÍCIO Nº 291/16 - GP, NO VALOR DE R$ 8.263,00. ENCAMINHADO AO FINANCEIRO ATRAVÉS DA CI Nº/16</t>
  </si>
  <si>
    <t>Confirmei com Alessandra e até o presente momento as pendências não foram resolvidas</t>
  </si>
  <si>
    <t>Alessandra (CEHAB) disse que estava me contato com Mota e estava analisando a reprogramação ainda.</t>
  </si>
  <si>
    <t>OFÍCIO 404/2016 - GDM/DPP/CEHAB(ENTRADA EM 16/06/2016) E 512/2016 - GDM/DPP/CEHAB(ENTRADA EM 30/06/2016) - INDICANDO AS INCONSISTÊNCIAS ENCONTRADAS NOS BMS. FLÁVIO HENRIQUE, GESTOR, JÁ TEM CONHECIMENTO.</t>
  </si>
  <si>
    <t>2016NE000248</t>
  </si>
  <si>
    <t>2016NE000247</t>
  </si>
  <si>
    <t>2016NE000228</t>
  </si>
  <si>
    <t>2016NE000231</t>
  </si>
  <si>
    <t>2016NE000232</t>
  </si>
  <si>
    <t>2016NE000235</t>
  </si>
  <si>
    <t>2016NE000219</t>
  </si>
  <si>
    <t>2016NE000221</t>
  </si>
  <si>
    <t>2016NE000224</t>
  </si>
  <si>
    <t>2016NE000230</t>
  </si>
  <si>
    <t>2016NE000209</t>
  </si>
  <si>
    <t>2016NE000217</t>
  </si>
  <si>
    <t>2016NE000218</t>
  </si>
  <si>
    <t>2016NE000208</t>
  </si>
  <si>
    <t>2016NE000207</t>
  </si>
  <si>
    <t>2016NE000202</t>
  </si>
  <si>
    <t>2016NE000204</t>
  </si>
  <si>
    <t>2016NE000196</t>
  </si>
  <si>
    <t>2016NE000193</t>
  </si>
  <si>
    <t>2016NE000190</t>
  </si>
  <si>
    <t>2016NE000191</t>
  </si>
  <si>
    <t>OFÍCIO 525/2016 - GDM/DPP/CEHAB(ENTRADA EM 30/06/2016) - INDICANDO AS INCONSISTÊNCIAS ENCONTRADAS NOS BMS. ENVIADO EMAIL AO GESTOR THIAGO TENÓRIO.</t>
  </si>
  <si>
    <t>OFÍCIO 019/2016 - GDM/DPP/CEHAB(ENTRADA EM 30/06/2016) INDICANDO AS INCONSISTÊNCIAS ENCONTRADAS QUANDO DA ANÁLISE DA PRESTAÇÃO DE CONTAS, PTM 286. DOCUMENTO ENVIADO À PREFEITURA DE XEXÉU</t>
  </si>
  <si>
    <t>OFÍCIO 020/2016 - GDM/DPP/CEHAB(ENTRADA EM 01/07/2016) INDICANDO AS INCONSISTÊNCIAS ENCONTRADAS QUANDO DA ANÁLISE DA PRESTAÇÃO DE CONTAS, PTM 285. DOCUMENTO ENVIADO À PREFEITURA DE XEXÉU</t>
  </si>
  <si>
    <t>OFÍCIO 020/2016 - GDM/DPP/CEHAB(ENTRADA EM 01/07/2016) INDICANDO AS INCONSISTÊNCIAS ENCONTRADAS QUANDO DA ANÁLISE DA PRESTAÇÃO DE CONTAS, PTM 284. DOCUMENTO ENVIADO À PREFEITURA DE XEXÉU</t>
  </si>
  <si>
    <t>Obra está paralizada (30%). Aguardando pagamento da 2ª parcela para dar continuidade (Município  está providenciando a prestação de contas do FEM 2013). Contato com Itanar, (87) 98111-7862 ou (87) 99603-9006. Contato em 28/03/2016 e 05/07/2016.</t>
  </si>
  <si>
    <t>Ofício 016/2016-PC/GDM/DPP/CEHAB - entrada em 22/06/2016-Ratificando que as retenções do INSS devem ser realizadas pela Prefeitura, qdo envolverem contratos de serviços de engenharia. Enviado para a Prefeitura para conhecimento e providências.</t>
  </si>
  <si>
    <t>PTM enviado para reprogramação na CEHAB através do ofício nº 622 SEPLAG/SEAM.</t>
  </si>
  <si>
    <t>Ofício 023/2016-PC/GDM/DPP/CEHAB-inconsistência encontradas qdo na análise da Prestação de contas. Enviado ao Município para as devidas correções.</t>
  </si>
  <si>
    <t>104 2ª Substituição Final</t>
  </si>
  <si>
    <t>Reprogramação aprovada no Ofício 538/2016-GDM/DPP/CEHAB, entrada em 05/07/2016. (Realizada qdo no processo de vistoria)</t>
  </si>
  <si>
    <t xml:space="preserve">Solicitação de reprogramação de PTM, conforme ofício GP nº 116/2016 da Prefeitura, com entrada no dia 05/07/2016. </t>
  </si>
  <si>
    <t>Pavimentação em paralelepípedos em pedras graníticas nas ruas: Rua Felipe Neri, Trav. Curral do Gado, Rua Curral do Gado A, Rua Curral do Gado B, Rua Curral do Gado C, Rua Maria Benta 1, Rua Maria Benta.</t>
  </si>
  <si>
    <t>OFÍCIO Nº 025/2016 - PC/GDM/DPP/CEHAB - INFORMANDO DAS INCONSISTÊNCIAS ENCONTRADAS NA PRESTAÇÃO DE CONTAS. OFÍCIO ENCAMINHADO AO MUNICÍPIO.</t>
  </si>
  <si>
    <t>06/07/2-16</t>
  </si>
  <si>
    <t>A documentação foi enviada para vistoria nessa data, porque o município entregou a declaração, com data correta em 07/07/2016</t>
  </si>
  <si>
    <t>Thaíse (SETRA) informou que a vistoria de Dormentes está prevista para ser realizada entre 11 a 15 de julho.</t>
  </si>
  <si>
    <t xml:space="preserve">Reprogramação enviada a CEHAB para análise conforme ofício SEPLAG/SEAM nº 724/2016 de 25/05/2016. </t>
  </si>
  <si>
    <t>Reprogramação aprovada pela CEHAB conforme ofício nº 540/2016 - GDM/DPP/CEHAB de 04/07/2016, com entrada no mesmo dia. Teto FEM: R$ 905.659,86. Investimento total anterior: R$ 475.207,04 (recurso FEM R$ 460.026,69 e contrapartida R$ 15.180,35). Novo investimento total: R$ 443.548,62 (recurso FEM)</t>
  </si>
  <si>
    <t>Pavimentação em paralelepípedos nas ruas 1, 2, 3, 4, 5, 6 e José da Silva, localizada na Sede de Altinho</t>
  </si>
  <si>
    <t>A PREFEITURA SOLICITOU REPROGRAMAÇÃO ATRAVÉS DO OFÍCIO Nº 299/2016, COM ENTRADA EM, 05/07/2016. FOI ENCAMINHADO OARA FINALÍSTICA TRAVÉS DO OFÍCIO Nº /2016 - SEAM</t>
  </si>
  <si>
    <t>14
1ª SUBSTITUIÇÃO</t>
  </si>
  <si>
    <t>Reprogramação aprovada pela CEHAB conforme ofício nº 536/2016 de 01/07/2016, com entrada em 04/07/2016. Teto FEM: R$ 905.659,86. Investimento total anterior: R$ R$ 905.659,86 (recurso FEM). Novo investimento total: R$ 905.644,86 (recurso FEM).</t>
  </si>
  <si>
    <t>Solicitação de reprogramação encaminhada para análise conforme ofício 062/2016 de 01/06/2016, com entrada em 20/06/2016. Teto FEM: R$ 905.659,86. Investimento total anterior: R$ R$ 905.659,86 (recurso FEM). Novo investimento total: R$ 905.644,86 (recurso FEM).</t>
  </si>
  <si>
    <t>2016OB000317</t>
  </si>
  <si>
    <t>2016PD000339</t>
  </si>
  <si>
    <t>PAGAMENTO PARA VIABILIZAR REPASSE DE RECURSOS FEM II 2014/REF. A 4ª PARCELA.CONFORME DECRETO Nº 40.651 E LEI Nº 15.270 DE 24/04/2014.PAVIMENTAÇÃO DAS RUAS SEDE II.CONFORME CINº 255/2016 SEAM.</t>
  </si>
  <si>
    <t>2016OB000318</t>
  </si>
  <si>
    <t>2016PD000338</t>
  </si>
  <si>
    <t>PAGAMENTO PARA VIABILIZAR REPASSE DE RECURSOS FEM II 2014/REF. A 4ª PARCELA.CONFORME DECRETO Nº 40.651 E LEI Nº 15.270 DE 24/04/2014.AO MUNICIPIO DE TAMANDARÉ/PE.CONSTRUÇÃO DO PRÉDIO DA PREFEITURA DO MUNICIPIO .ATRAVÉS DA CI Nº 255/2016 SEAM.</t>
  </si>
  <si>
    <t>2016OB000319</t>
  </si>
  <si>
    <t>2016PD000337</t>
  </si>
  <si>
    <t>PAGAMENTO PARA VIABILIZAR REPASSE DE RECURSOS FEM II 2014/REF. A 4ª PARCELA.CONFORME DECRETO Nº 40.651 E LEI Nº 15.270 DE 24/04/2014.AO MUNICIPIO DE SIRINHAÉM/PE.DRENAGEM EM TORNO DA ACADEMIA DAS CIDADES.ATRAVÉS DA CI Nº 255/16 SEAM</t>
  </si>
  <si>
    <t>2016OB000320</t>
  </si>
  <si>
    <t>2016PD000336</t>
  </si>
  <si>
    <t>PAGAMENTO PARA VIABILIZAR REPASSE DE RECURSOS FEM II 2014/REF. A 4ª PARCELA.CONFORME DECRETO Nº 40.651 E LEI Nº 15.270 DE 24/04/2014.AO MUNICIPIO DE SIRINHAÉM/PE.PAVIMENTAÇÃO EM PARALELEPIPEDOS GRANITICOS DA RUA JAQUEIRA.ATRAVES DA CI Nº 255/2016 SEAM</t>
  </si>
  <si>
    <t>2016OB000321</t>
  </si>
  <si>
    <t>2016PD000335</t>
  </si>
  <si>
    <t>PAGAMENTO PARA VIABILIZAR REPASSE DE RECURSOS FEM II 2014/REF. A 4ª PARCELA.CONFORME DECRETO Nº 40.651 E LEI Nº 15.270 DE 24/04/2014.AO MUNICIPIO DE SIRINHAÉM/PE.URBANIZAÇÃO DAS RUAS MARQUES DE OLINDA,SEBASTIÃO CHAVES E SÃO FRANCISCO.ATRAVÉS DA CI Nº 255/2016 SEAM</t>
  </si>
  <si>
    <t>2016OB000322</t>
  </si>
  <si>
    <t>2016PD000334</t>
  </si>
  <si>
    <t>PAGAMENTO PARA VIABILIZAR REPASSE DE RECURSOS FEM II 2014/REF. A 4ª PARCELA.CONFORME DECRETO Nº 40.651 E LEI Nº 15.270 DE 24/04/2014.AO MUNICIPIO DE SALOÁ/PE.PISTA CONSTRUÇÃO DA PRAÇA ANTÔNIO MARÇAL FILHO.ATRAVÉS DA CI Nº 255/16</t>
  </si>
  <si>
    <t>2016OB000323</t>
  </si>
  <si>
    <t>2016PD000333</t>
  </si>
  <si>
    <t>PAGAMENTO PARA VIABILIZAR REPASSE DE RECURSOS FEM II 2014/REF. A 4ª PARCELA.CONF. DECRETO Nº 40.651 E LEI Nº 15.270 DE 24/04/2014.AO MUNICIPIO DE SALOÁ/PE.CONSTRUÇÃO DE UMA PRAÇA NA SEDE ,COM IMPLANT. DE CANTEIROS PISOS E URBANIZAÇÃO ALÉM DE ILUMINAÇÃO COM ACESSIBILIDADE (PRAÇA DO JAQUEIRÃO)</t>
  </si>
  <si>
    <t>2016OB000324</t>
  </si>
  <si>
    <t>2016PD000332</t>
  </si>
  <si>
    <t>PAGAMENTO PARA VIABILIZAR REPASSE DE RECURSOS FEM II 2014/REF. A 4ª PARCELA.CONFORME DECRETO Nº 40.651 E LEI Nº 15.270 DE 24/04/2014.AO MUNICIPIO DE SALOÁ/PE.REVITALIZAÇÃO DA PRAÇA DO FORUM.ATRAVÉS DA CI Nº 255/2016</t>
  </si>
  <si>
    <t>2016OB000325</t>
  </si>
  <si>
    <t>2016PD000331</t>
  </si>
  <si>
    <t>PAGAMENTO PARA VIABILIZAR REPASSE DE RECURSOS FEM II 2014/REF. A 4ª PARCELA.CONFORME DECRETO Nº 40.651 E LEI Nº 15.270 DE 24/04/2014.AO MUNICIPIO DE SALOÁ/PE.PISTA DE COOPER COM IMPLANTAÇÃO DE ILUMINAÇÃO.CONFORME CI Nº 255/16 SEAM.</t>
  </si>
  <si>
    <t>2016OB000326</t>
  </si>
  <si>
    <t>2016PD000330</t>
  </si>
  <si>
    <t>PAGAMENTO PARA VIABILIZAR REPASSE DE RECURSOS FEM II/2014 REF. A4ª PARCELA PAVIMENTAÇÃO DE DIVERSAS RUAS-DISTRITO .CONFORME CI Nº 255/2016 SEAM.AO MUNICIPIO DE BONITO/PE.</t>
  </si>
  <si>
    <t>2016OB000327</t>
  </si>
  <si>
    <t>2016PD000329</t>
  </si>
  <si>
    <t>PAGAMENTO PARA VIABILIZAR REPASSE DE RECURSOS FEM II 2014/REF. A 3ª PARCELA.CONFORME DECRETO Nº 40.651 E LEI Nº 15.270 DE 24/04/2014.REFORMA DA SECRETARIA DE EDUCAÇÃO.</t>
  </si>
  <si>
    <t>2016OB000328</t>
  </si>
  <si>
    <t>2016PD000328</t>
  </si>
  <si>
    <t>VIABILIZAR REPASSE DE RECURSOS FEM II/2014 REF.A 4ª PARCELA.AO MUNICIPIO DE GRANITO/PE.REFORMA DA SECRETARIA DE EDUCAÇÃO.CONFORME DECRETO Nº 40.651 DE 24/04/2014 ATRAVÉS DA CI Nº 250/16</t>
  </si>
  <si>
    <t>2016OB000329</t>
  </si>
  <si>
    <t>2016PD000327</t>
  </si>
  <si>
    <t>PAGAMENTO PARA VIABILIZAR REPASSE DE RECURSOS FEM II 2014/REF. A 4ª PARCELA.CONFORME DECRETO Nº 40.651 E LEI Nº 15.270 DE 24/04/2014.BOM CONSELHO/PE.CONSTRUÇÃO DE SISTEMA DE ABASTECIMENTO DE ÁGUA NO POVOADO DE LAGOA DE SÃO JOSÉ. . .</t>
  </si>
  <si>
    <t>2016OB000330</t>
  </si>
  <si>
    <t>2016PD000326</t>
  </si>
  <si>
    <t>PAGAMENTO PARA VIABILIZAR VIABILIZAR REPASSE DE RECURSOS FEM II/2014 .REF. A 4ª PARCELA.CONFORME DECRETO Nº 40.651 DE 24/04/2014.LEI Nº 15.270 DE 24/04/2014.DESENVOLVIMENTO E URBANIZAÇÃO (PAVIMENTAÇÃO)</t>
  </si>
  <si>
    <t>2016OB000336</t>
  </si>
  <si>
    <t>2016PD000350</t>
  </si>
  <si>
    <t xml:space="preserve"> PREFEITURA MUNICIPAL DE CALCADO</t>
  </si>
  <si>
    <t>PAGAMENTO P/VIABILIZAR REPASSE REFERENTE A 2ª PARCELA DO II/2014 EM FAVOR DA PREFEITURA DE CALÇADOS/PE - PAVIMENTAÇÃO EM PARALELEPÍPEDOS GRANÍTICOS NO POVOADO DE SANTA RITA 02 (DUAS) RUAS. SOLICITAÇÃO ATRAVÉS DA CI Nº 245/2016.</t>
  </si>
  <si>
    <t>2016OB000337</t>
  </si>
  <si>
    <t>2016PD000349</t>
  </si>
  <si>
    <t>PAGAMENTO P/VIABILIZAR REPASSE REFERENTE A 2ª PARCELA DO II/2014 EM FAVOR DA PREFEITURA DE CALÇADOS/PE - CONSTRUÇÃO DE PAVIMENTAÇÃO ASFÁLTICA NA SEDE DO MUNICÍPIO 05 (CINCO) RUAS. SOLICITAÇÃO ATRAVÉS DA CI Nº 245/2016.SEAM</t>
  </si>
  <si>
    <t>2016OB000338</t>
  </si>
  <si>
    <t>2016PD000348</t>
  </si>
  <si>
    <t>PAGAMENTO P/VIABILIZAR REPASSE REFERENTE A 2ª PARCELA DO II/2014 EM FAVOR DA PREFEITURA DE IGARASSÚ/PE - PAVIMENTAÇÃO DA RUA CURITIBA CORREDOR DE TRÁFEGO URBANO DO MUNICÍPIO CITADO.SOLICITAÇÃO ATRAVÉS DA CI Nº 245/2016.SEAM</t>
  </si>
  <si>
    <t>2016OB000339</t>
  </si>
  <si>
    <t>2016PD000347</t>
  </si>
  <si>
    <t>PAGAMENTO P/VIABILIZAR REPASSE REFERENTE A 2ª PARCELA DO II/2014 EM FAVOR DA PREFEITURA DE IGARASSÚ/PE - INTERLIGAÇÃO DOS BAIRROS DE MONJOPE E PASTOR EUZÉBIO PELA RUAS CORÉIA DO NORTE E RUA MARIA DAS NEVES. SOLICITAÇÃO ATRAVÉS DA CI Nº 245/2016.</t>
  </si>
  <si>
    <t>2016OB000340</t>
  </si>
  <si>
    <t>2016PD000346</t>
  </si>
  <si>
    <t>PAGAMENTO P/ VIABILIZAR REP. REF. A 2ª PARCELA DO II/2014 EM FAVOR DE IGARASSÚ/PE - INTERLIGAÇÃO DOS BAIRROS DE ALTO DO CÉU SUMARÉ E VILA RURAL PELAS RUAS JOSÉ ALBINO DA SILVA, VARGINHA E BELO HORIZONTE-CORREDOR DE TRÁFEGO URBANO DO MUNICÍPIO CITADO.SOLICITAÇÃO ATRAVÉS DA CI Nº 245/2016.SEAM</t>
  </si>
  <si>
    <t>2016OB000341</t>
  </si>
  <si>
    <t>2016PD000345</t>
  </si>
  <si>
    <t>PAGAMENTO P/ VIABILIZAR REPASSE REF. A 2ª PARCELA DO II/2014 EM FAVOR DA PREFEITURA DE IGARASSÚ/PE - RECAPEAMENTO ASFALTICO DE TRECHO DAS RUAS JÃO ALVES BERENGUER, JOSÉ DE HOLANDA E RUA LUCIANO DE SOUSA-CORREDOR DE TRÁFEGO URBANO DO MUNICÍPIO CITADO. SOLICITAÇÃO ATRAVÉS DA CI Nº 245/2016.SEAM</t>
  </si>
  <si>
    <t>2016OB000342</t>
  </si>
  <si>
    <t>2016PD000344</t>
  </si>
  <si>
    <t>PAGAMENTO PARA VIABILIZAR REPASSE REFERENTE A 2ª PARCELA DO II/2014 EM FAVOR DA PREFEITURA DE IGARASSÚ/PE - PAVIMENTAÇÃO EM PARALELEPÍPEDOS DAS RUAS CEDRO, ARLINDO MONTEIRO, DR FRANCISCO DE ASSIS, CHEFE NARCISO, FÁBIO CORREIA E RUA CARNEIRO LEÃO. SOLICITAÇÃO ATRAVÉS DA CI Nº 245/2016.</t>
  </si>
  <si>
    <t>2016OB000346</t>
  </si>
  <si>
    <t>2016PD000359</t>
  </si>
  <si>
    <t>PAGAMENTO PARA VIABILIZAR REPASSE DE RECURSOS FEM II /2014 REF. A 4ª PARCELA.CONFORME LEI Nº 15.270 DE 24/04/2014.AO MUNICI- PIO DE IBIRAJUBA/PE.RECAPEAMENTO ASFÁLTICO DE VIAS URBANAS NO MUNICIPIO.ATRAVÉS DA CI Nº 263/16 SEAM</t>
  </si>
  <si>
    <t>2016OB000347</t>
  </si>
  <si>
    <t>2016PD000358</t>
  </si>
  <si>
    <t>PAGAMENTO PARA VIABILIZAR REPASSE DE RECURSOS FEM II /2014 REF. A 3ª PARCELA.CONFORME LEI Nº 15.270 DE 24/04/2014.AO MUNICI- PIO DE IBIRAJUBA/PE.RECAPEAMENTO ASFÁLTICO DE VIAS URBANAS NO MUNICIPIO.ATRAVÉS DA CI Nº 263/16 SEAM</t>
  </si>
  <si>
    <t>2016OB000348</t>
  </si>
  <si>
    <t>2016PD000360</t>
  </si>
  <si>
    <t>PAGAMENTO PARA VIABILIZAR REPASSE DE RECURSOS FEM II /2014 REF. A 3ª PARCELA.CONFORME LEI Nº 15.270 DE 24/04/2014.AO MUNICI- PIO DE POMBOS/PE.PAVIMENTAÇÃO EM REVESTIMENTO ASFALTICO DE DIVERSAS RUAS..ATRAVÉS DA CI Nº 263/16 SEAM</t>
  </si>
  <si>
    <t>2016OB000349</t>
  </si>
  <si>
    <t>2016PD000361</t>
  </si>
  <si>
    <t>PAGAMENTO PARA VIABILIZAR REPASSE DE RECURSOS FEM II /2014 REF. A 4ª PARCELA.CONFORME LEI Nº 15.270 DE 24/04/2014.AO MUNICI- PIO DE POMBOS/PE.PAVIMENTAÇÃO EM REVESTIMENTO ASFALTICO DE DIVERSAS RUAS..ATRAVÉS DA CI Nº 263/16 SEAM</t>
  </si>
  <si>
    <t>2016OB000351</t>
  </si>
  <si>
    <t>2016PD000372</t>
  </si>
  <si>
    <t>PAGAMENTO P/VIABILIZAR DESPESA COM REPASSE DE RECURSOS FEM II/2014 AO MUNICIPIO DE SÃO JOÃO/PE.REF.A 3ª PARCELA.CON-FORME LEI Nº 15.270 DE 24/04/14 PAVIMENTAÇÃO EM PARALELEPIPEDOS GRANITICOS EM RUAS DO MUNICIPIO.ATRAVÉS DA CI Nº 268/16 ATRAVES 268/16 SEAM</t>
  </si>
  <si>
    <t>2016OB000352</t>
  </si>
  <si>
    <t>2016PD000371</t>
  </si>
  <si>
    <t>PAGAMENTO PARA VIABILIZAR DESPESA COM REPASSE DE RECURSOS FEM II/2014 AO MUNICIPIO DE IATI/PE.REF.A 3ª PARCELA.CONFORME LEI Nº 15.270 DE 24/04/2014 CONSTRUÇÃO DE UM PORTAL NA ENTRADA PRINCIPAL DA CIDADE.ATRAVÉS DA CI Nº 268/2016 SEAM.</t>
  </si>
  <si>
    <t>2016OB000353</t>
  </si>
  <si>
    <t>2016PD000370</t>
  </si>
  <si>
    <t>PAGAMENTO PARA VIABILIZAR DESPESA COM REPASSE DE RECURSOS FEM II/2014 AO MUNICIPIO DE CUPIRA/PE.REF.A 4ª PARCELA.CONFORME LEI Nº 15.270 DE 24/04/2014.CONSTRUÇÃO DE PAVIMENTAÇÃO EM PARALELEPIPEDOS GRANITICOS ATRAVÉS DA CI Nº 268/2016 SEAM</t>
  </si>
  <si>
    <t>2016OB000354</t>
  </si>
  <si>
    <t>2016PD000369</t>
  </si>
  <si>
    <t>PAGAMENTO P/VIABILIZAR DESPESA COM REPASSE DE RECURSOS FEM II/2014 AO MUNICIPIO DE CAETÉS/PE.REF.A 4ª PARCELA PAVIMEN- TAÇÃO EM PARALELEPIPEDOS GRANITICOS EM RUAS DA SEDE ZONA RURAL.ATRAVÉS DA CI Nº 268/2016 SEAM</t>
  </si>
  <si>
    <t>2016OB000355</t>
  </si>
  <si>
    <t>2016PD000368</t>
  </si>
  <si>
    <t>PAGAMENTO P/VIABILIZAR DESPESA COM REPASSE DE RECURSOS FEM II/2014 AO MUNICIPIO DE CAETÉS/PE.REF.A 3ª PARCELA.CONFOR-ME LEI Nº 15.270 DE 24/04/2014.PAVIMENTAÇÃO EM PARALELEPIPEDOS GRANITICOS EM RUAS DA SEDE E ZONA RURAL.ATRAVÉS DA CI Nº 268/16 SEAM</t>
  </si>
  <si>
    <t>2016OB000356</t>
  </si>
  <si>
    <t>2016PD000367</t>
  </si>
  <si>
    <t>PAGAMENTO VIABILIZAR DESPESA COM REPASSE DE RECURSOS FEM II/2014 AO MUNICIPIO DE MACHADOS/PE.REF.A 3ª PARCELA CONFORME LEI Nº 15.270 DE 24/04/2014. EXECUÇÃO DE MURO DE ARRIMO E PROTEÇÃO DO TALUDE EXISTENTE.ATRAVÉS DA CI Nº 268/16 SEAM</t>
  </si>
  <si>
    <t>2016OB000357</t>
  </si>
  <si>
    <t>2016PD000366</t>
  </si>
  <si>
    <t>PAGAMENTO PARA VIABILIZAR DESPESA COM REPASSE DE RECURSOS FEM II/2014 AO MUNICIPIO DE TIMBAUBA/PE.REF.A 3ª PARCELA.CONFORME LEI Nº 15.270 DE 24/04/2014. PAVIMENTAÇÃO EM PARALELEPIPEDOS DE RUAS DO BAIRRO DE SAPUCAIA. CI Nº 268/16 SEAM</t>
  </si>
  <si>
    <t>2016OB000358</t>
  </si>
  <si>
    <t>2016PD000365</t>
  </si>
  <si>
    <t>PAGAMENTO P/VIABILIZAR DESPESA COM REPASSE DE RECURSOS FEM II/2014 AO MUNICIPIO DE JOÃO ALFREDO/PE.REF.A 4ª PARCELA.CONFORME LEI Nº 15.270 DE 24/04/2014.PAVIMENTAÇÃO EM PARALELEPIPEDOS GRANITICOS EM RUAS DA SEDE E ZONA RURAL ATRAVES DA CI Nº 268/2016 SEAM</t>
  </si>
  <si>
    <t>2016OB000360</t>
  </si>
  <si>
    <t>2016PD000362</t>
  </si>
  <si>
    <t>PAGAMENTO PARA VIABILIZAR REPASSE DE RECURSOS FEM II /2014 REF. A 4ª PARCELA.CONFORME LEI Nº 15.270 DE 24/04/2014.AO MUNICI- PIO DE TRIUNFO/PE.REFORMA DO MERCADO PÚBLICO.ATRAVÉS DA CI Nº 263/16 SEAM</t>
  </si>
  <si>
    <t>2016OB000361</t>
  </si>
  <si>
    <t>2016PD000386</t>
  </si>
  <si>
    <t>PAGAMENTO PARA VIABILIZAR REPASSE DE RECURSOS REF. A 3ª PARCELA DO II/2014, AO MUNICÍPIO DE VERTENTE DO LÉRIO/PE -CONSTRUÇÃO DE PARADAS DE ÔNIBUS.ATRAVÉS DA CI Nº 264/16 SEAM</t>
  </si>
  <si>
    <t>2016OB000362</t>
  </si>
  <si>
    <t>2016PD000385</t>
  </si>
  <si>
    <t xml:space="preserve"> PREFEITURA MUNICIPAL DE SERRA TALHADA</t>
  </si>
  <si>
    <t>PAGAMENTO PARA VIABILIZAR REPASSE DE RECURSOS REF. A 3ª PARCELA DO II/2014, AO MUNICÍPIO DE SERRA TALHADA/PE - REFORMA DAS PRAÇAS E DOS CANTEIROS.ATRAVÉS CI Nº 246/16 SEAM</t>
  </si>
  <si>
    <t>2016OB000363</t>
  </si>
  <si>
    <t>2016PD000384</t>
  </si>
  <si>
    <t>PAGAMENTO PARA VIABILIZAR REPASSE DE RECURSOS REF. A 3ª PARCELA DO II/2014, AO MUNICÍPIO DE SÃO JOAQUIM DO MONTE/PE - PAVIMENTAÇÃO DE VIAS URBANAS DO MUNICÍPIO.ATRAVÉS DA CI Nº 264/16 SEAM</t>
  </si>
  <si>
    <t>2016OB000364</t>
  </si>
  <si>
    <t>2016PD000383</t>
  </si>
  <si>
    <t>PAGAMENTO PARA VIABILIZAR REPASSE DE RECURSOS REF. A 3ª PARCELA DO II/2014, AO MUNICÍPIO DE SÃO BENEDITO DO SUL/PE - PAVIMENTAÇÃO EM DIVERSAS RUAS.ATRAVÉS DA CI Nº264/16 SEAM</t>
  </si>
  <si>
    <t>2016OB000365</t>
  </si>
  <si>
    <t>2016PD000382</t>
  </si>
  <si>
    <t>PAGAMENTO PARA VIABILIZAR REPASSE DE RECURSOS REF. A 4ª PARCELA DO II/2014, AO MUNICÍPIO DE PARNAMIRIM/PE - REVITALIZAÇÃO DAS PRAÇAS DA BOMBA E CEMITÉRIO.ATRAVÉS DA CI Nº 264/16 SEAM</t>
  </si>
  <si>
    <t>2016OB000366</t>
  </si>
  <si>
    <t>2016PD000381</t>
  </si>
  <si>
    <t>PAGAMENTO PARA VIABILIZAR REPASSE DE RECURSOS REF. A 3ª PARCELA DO II/2014, AO MUNICÍPIO DE LAGOA DOS GATOS/PE - PAVIMENTAÇÃO EM PARALELEPIPEDO EM DIVERSAS RUAS.ATRAVÉS DA CI Nº 264/16 SEAM</t>
  </si>
  <si>
    <t>2016OB000367</t>
  </si>
  <si>
    <t>2016PD000380</t>
  </si>
  <si>
    <t>PAGAMENTO P/VIABILIZAR REPASSE DE RECURSOS REF. A 3ª PARCELA DO II/2014, AO MUNICÍPIO DE LAGOA DO CARRO/PE - PAVIMENTAÇÃO EM PARALELEPÍPEDOS GRANÍTICOS, DRENAGEM E SINALIZAÇÃO DE DIVERSAS RUAS.ATRAVÉS DA CI Nº 264/16 SEAM</t>
  </si>
  <si>
    <t>2016OB000368</t>
  </si>
  <si>
    <t>2016PD000379</t>
  </si>
  <si>
    <t>PAGAMENTO PARA VIABILIZAR REPASSE DE RECURSOS REF. A 3ª PARCELA DO II/2014, AO MUNICÍPIO DE FLORESTA/PE - CONSTRUÇÃO DA PRAÇA TRÊS MARIAS NA SEDE DO MUNICÍPIO.ATRAVÉS DA CI Nº 264/16 SEAM.CONFORME LEI Nº 15.270 DE 24/4/16</t>
  </si>
  <si>
    <t>2016OB000369</t>
  </si>
  <si>
    <t>2016PD000378</t>
  </si>
  <si>
    <t>PAGAMENTO PARA VIABILIZAR REPASSE DE RECURSOS REF. A 3ª PARCELA DO II/2014, AO MUNICÍPIO DE CHÃ DE ALEGRIA/PE - PAVIMENTAÇÃO EM PARALELEPIPEDOS GRANITICOS EM DIVERSAS RUAS.ATRAVÉS DA CI Nº 264/16 SEAM</t>
  </si>
  <si>
    <t>2016OB000370</t>
  </si>
  <si>
    <t>2016PD000377</t>
  </si>
  <si>
    <t>PAGAMENTOO PARA VIABILIZAR REPASSE DE RECURSOS FEM II/2014 REF. A 3ª PARCELA.CONFORME LEI Nº 15.270 DE 24/04/2014.AO MUNICIPIO DE CARNAUBEIRA DA PENHA/PE. PAVIMENTAÇÃO EM PEDRAS GRANITICAS NAS SERRAS DO ARAPUÁ SERRA DA CACARIA E SERRA DE UMAS.ATRAVÉS DA CI Nº 264/16 SEAM</t>
  </si>
  <si>
    <t>2016OB000371</t>
  </si>
  <si>
    <t>2016PD000376</t>
  </si>
  <si>
    <t>PAGAMENTO PARA VIABILIZAR REPASSE DE RECURSOS,REF. A 3ª PARCELA CONFORME DECRETO Nº 40.651 DE 24/04/2014 AO MUNICIPIO DE ALAGOINHA/PE.PAVIMENTAÇÃO DO TRECHO DA RUA PROFESSOR JOSÉ PEREIRA DE MELO.ATRAVÉS DA CI Nº 264/16</t>
  </si>
  <si>
    <t>2016OB000372</t>
  </si>
  <si>
    <t>2016PD000375</t>
  </si>
  <si>
    <t>PAGAMENTO PARA VIABILIZAR REPASSE DE RECURSOS,REF. A 3ª PARCELA CONFORME DECRETO Nº 40.651 DE 24/04/2014 AO MUNICIPIO DE ALAGOINHA/PE.PAVIMENTAÇÃO DE TRECHO DA COHAB.ATRAVÉS DA CI Nº 264/16 SEAM</t>
  </si>
  <si>
    <t>2016OB000373</t>
  </si>
  <si>
    <t>2016PD000374</t>
  </si>
  <si>
    <t>PAGAMENTO PARA VIABILIZAR REPASSE DE RECURSOS,REF. A 4ª PARCELA CONFORME DECRETO Nº 40.651 DE 24/04/2014 AO MUNICIPIO DE ALAGOINHA/PE.URBANIZAÇÃO DE TRECHO DA AVENIDA ANIZIO GALVÃO.ATRAVÉS DA CI Nº 264/16 SEAM</t>
  </si>
  <si>
    <t>2016OB000374</t>
  </si>
  <si>
    <t>2016PD000373</t>
  </si>
  <si>
    <t>PAGAMENTO PARA VIABILIZAR REPASSE DE RECURSOS,REF. A 3ª PARCELA CONFORME DECRETO Nº 40.651 DE 24/04/2014 AO MUNICIPIO DE ALAGOINHA/PE.URBANIZAÇÃO DE TRECHO DA AVENIDA ANIZIO GALVÃO.ATRAVÉS DA CI Nº 264/16 SEAM</t>
  </si>
  <si>
    <t>2016OB000375</t>
  </si>
  <si>
    <t>2016PD000388</t>
  </si>
  <si>
    <t>PAGAMENTO REFERENTE A 4ª PARCELA DO II 2014, CUJO OBJETO, REQUALIFICAÇÃO DA PRAÇA CENTRAL E CONSTRUÇÃO DE PAVIMENTAÇÃO EM PARALELEPIPEDOS GRANÍTICOS NA RUA DE ACESSO DO SÍTIO SOBRADINHO NO MUNICÍPIO DE SALGADINHO/PE.</t>
  </si>
  <si>
    <t>2016OB000377</t>
  </si>
  <si>
    <t>2016PD000395</t>
  </si>
  <si>
    <t>PAGAMENTO PARA VIABILIZAR REPASSE DE RECURSOS REFERENTE A 3ª PARCELA DO II 2014, CUJO OBJETO CONSTRUÇÃO DA PRAÇA DA COHAB II, NO MUNICÍPIO DE ARCOVERDE/PE..ATRAVÉS DA CI Nº 271 SEAM</t>
  </si>
  <si>
    <t>2016OB000381</t>
  </si>
  <si>
    <t>2016PD000391</t>
  </si>
  <si>
    <t>PAGAMENTO REFERENTE A 3ª PARCELA DO II 2014, CUJO OBJETO URBANIZAÇÃO/PAVIMENTAÇÃO DE VIAS PÚBLICAS, NO MUNICÍPIO DE TAQUARITINGA DO NORTE/PE.</t>
  </si>
  <si>
    <t>2016OB000382</t>
  </si>
  <si>
    <t>2016PD000390</t>
  </si>
  <si>
    <t>PAGAMENTO REFERENTE A 3ª PARCELA DO II 2014, CUJO OBJETO PAVIMENTAÇÃO EM PARALELEPÍPEDOS GRANÍTICOS NO SÍTIO CAJÁ DE MARTINS NO MUNICÍPIO DE VERTENTE DO LÉRIO/PE..</t>
  </si>
  <si>
    <t>2016OB000383</t>
  </si>
  <si>
    <t>2016PD000389</t>
  </si>
  <si>
    <t>PAGAMENTO REFERENTE A 3ª PARCELA DO II 2014, CUJO OBJETO PAVIMENTAÇÃO EM PARALELEPÍPEDOS GRANÍTICOS NO SÍTIO EMBEBEDADO, NO MUNICÍPIO DE VERTENTE DO LÉRIO/PE.</t>
  </si>
  <si>
    <t>2016OB000391</t>
  </si>
  <si>
    <t>2016PD000407</t>
  </si>
  <si>
    <t>PAGAMENTO PARA VIABILIZAR REPASSE DE RECURSOS FEM II/2014 REF.A 4ª PARCELA.CONFORME DECRETO Nº 15.270 DE24/04/2014.AO MUNICIPIO DE SÃO JOAQUIM DO MONTE/PE.PAVIMENTAÇÃO DE VIAS URBANAS DO MUNICIPIO.ATRAVÉS DA CI Nº 272/16 SEAM</t>
  </si>
  <si>
    <t>2016OB000392</t>
  </si>
  <si>
    <t>2016PD000406</t>
  </si>
  <si>
    <t>PAGAMENTO VIABILIZAR REPASSE DE RECURSOS FEM II/2014 REF. A 4° PARCELA. CONFORME DECRETO N°15.270 DE 24/04/2014. AO MUNICIPIO DE TUPARETAMA/PE. CONSTRUÇÃO DAS PRAÇAS DA RUA FREI CANECA E DO ANCIÃO.. ATRAVÉS DA CI N°272/16 SEAM.</t>
  </si>
  <si>
    <t>2016OB000399</t>
  </si>
  <si>
    <t>2016PD000415</t>
  </si>
  <si>
    <t>PAGAMENTO PARA VIABILIZAR REPASSE DE RECURSOS FEM II/2014 REF.A 4ª PARCELA.RECUPERAÇÃO DE ESTRADAS VICINAIS NO MUNICIPIO DE CANHOTINHO/PE CONFORME LEI Nº 15.270 DE 24/04/2014.</t>
  </si>
  <si>
    <t>2016OB000400</t>
  </si>
  <si>
    <t>2016PD000414</t>
  </si>
  <si>
    <t>PAGAMENTO P/VIABILIZAR REPASSE DE RECURSOS FEM II/2014 REF.A 3ª PARCELA.CONFORME LEI Nº 15.270 DE 24/04/2014.PAVIMENTAÇÃO EM CONCRETO BETUMINOSO USANDO A QUENTE (CBUQ) DIVERSAS RUAS E AV.DO MUNICIPIO.DE PETROLINA/PE.</t>
  </si>
  <si>
    <t>OFÍCIO Nº 26/2016 - PC/GDM/DPP/CEHAB - INDICANDO INCONSISTÊNCIAS ENCONTRADAS NA ANÁLISE DA PRESTAÇÃO DE CONTAS.</t>
  </si>
  <si>
    <t>Prestação de contas enviada para análise na CEHAB conforme ofício nº 899/2016 SEPLAG/SEAM.</t>
  </si>
  <si>
    <t>Prestação de contas enviada para análise na SETRA conforme ofício nº 909/2016 SEPLAG/SEAM.</t>
  </si>
  <si>
    <t xml:space="preserve">Obra em andamento (80% de execução).
Naiche (87) 99652-8640  </t>
  </si>
  <si>
    <t xml:space="preserve">Obra com mais de 60% de execução. Aguardando vistoria da SEE.
Naiche (87) 99652-8640   </t>
  </si>
  <si>
    <t xml:space="preserve">Obra concluída. Município já solicitou a 4ª parcela.
Naiche (87) 99652-8640   </t>
  </si>
  <si>
    <t xml:space="preserve">Obra em andamento (80% de execução). 
Mota (81) 994991163 </t>
  </si>
  <si>
    <t>Obra em andamento (62% de execução).
Jorge - (81) 998284503</t>
  </si>
  <si>
    <t>Obra em andamento (95% de execução).
Jorge - (81) 998284503</t>
  </si>
  <si>
    <t>Obra em andamento (80% de execução).
Jorge - (81) 998284503</t>
  </si>
  <si>
    <t>Obra em andamento (35% de execução).
Jorge - (81) 99246-3912</t>
  </si>
  <si>
    <t>Reprogramação aprovada pela CEHAB conforme ofício 510/2016 - GDM/DPP/CEHAB de 28/06/2016, sem data de entrada.  Teto FEM: R$ 905.659,86. Investimento total anterior: R$ 172.238,41(recurso FEM). Novo investimento total: R$ 170.518,16 (recurso FEM)</t>
  </si>
  <si>
    <t>Reprogramação aprovada pela CEHAB conforme ofício 551/2016 - GDM/DPP/CEHAB de 06/07/2016, com enrada em 07/07/2016.</t>
  </si>
  <si>
    <t>Implantação e recapeamento asfáltico sobre paralelepípedo na Avenida Manoel Borba e Rua Barão de Contena</t>
  </si>
  <si>
    <t>13
1ª SUBSTITUIÇÃO</t>
  </si>
  <si>
    <t>O município informou que a obra encontra-se com um total do percentual executado de 46,15%. Os serviços executados na semana foram: conclusão da Rua Eládio Porfírio e da Rua de Queimada Grande. 
Contato: Ayalle (estagiária São Bento do Una - Djailda 981-067-456)</t>
  </si>
  <si>
    <t>O município informou que a obra encontra-se com um total do percentual executado de 52,72%. Foi realizada a medição do canteiro concluído, aumentando assim o percentual para 52,72%.
Contato: Ayalle (estagiária São Bento do Una - Djailda 981-067-456)</t>
  </si>
  <si>
    <t xml:space="preserve">O município informou que a obra encontra-se com um total do percentual executado de 46,15%. Os serviços executados na semana foram: (Rua Eládio Porfírio - colocação de paralelepípedos e construção de meio-fio; Rua de Queimada Grande - colocação de paralelepípedos).
Contato: Ayalle (estagiária São Bento do Una - Djailda 981-067-456)
</t>
  </si>
  <si>
    <t xml:space="preserve">O município informou que a obra encontra-se com um total do percentual executado de 40,26%. Os serviços executados na semana foram: conclusão do canteiro 7 e colocação do paver no canteiro 6. 
Contato: Ayalle (estagiária São Bento do Una - Djailda 981-067-456)
</t>
  </si>
  <si>
    <t>Enviado para SARA ofício do Município que solicita o cancelamento do antigo plano CONSTRUÇÃO DE UNIDADE DIDÁTICA PADRÃO DE PROCESSAMENTO DE CARNES.</t>
  </si>
  <si>
    <t>Falei com Regina e ela falou que a obra já está com mais de 80%.  Estão aguardando o repasse da 3ª parcela  para com concluir a obra em 30 dias.</t>
  </si>
  <si>
    <t>CEHAB enviou ofício nº 27/2016 datado de 08/07/2016 com inconsistências na prestação de contas. Parecer enviado ao município por ofício e por e-mail.</t>
  </si>
  <si>
    <t>PTM reprogramado aprovado e encaminhado pela CEHAB através do ofício nº 552/2016 datado de 06/07/2016 alterando o valor para R$ 686.601,89 Recurso FEM e o título para PAVIMENTAÇÃO DE RUAS NO MUNICÍPIO DE ITAPISSUMA</t>
  </si>
  <si>
    <t>PAVIMENTAÇÃO DE RUAS NO MUNICÍPIO DE ITAPISSUMA</t>
  </si>
  <si>
    <t>PTM reprogramado aprovado encaminhado pela CEHAB através do ofício nº 554/2016 datado de 06/07/2016 alterando o valor para R$ 219.811,01 Recurso FEM</t>
  </si>
  <si>
    <t>CONSTRUÇÃO DO PÓRTICO DE ENTRADA DA CIDADE DE ITAPISSUMA</t>
  </si>
  <si>
    <t>157 2ª SUBSTITUIÇÃO FINAL</t>
  </si>
  <si>
    <t>PTM aprovado na reunião do CEAM realizada no dia 08/07/2016.</t>
  </si>
  <si>
    <t>PTM aprovado pelo CEAM na reunião realizada no dia 08/07/2016</t>
  </si>
  <si>
    <t>Reprogramação aprovada pela CEHAB, conforme Ofício nº 431/2016 - GDM/DPP/CEHAB , com entrada no dia 20/06/2016.</t>
  </si>
  <si>
    <t>Reprogramação aprovada pela CEHAB, conforme Ofício nº 430/2016 - GDM/DPP/CEHAB , com entrada no dia 20/06/2016.</t>
  </si>
  <si>
    <t>APROVADA reprogramação na reunião do CEAM , 08/07/2016.</t>
  </si>
  <si>
    <t>Ofício 881/2016-SEPLAG/SEAM, 29/06/2016, enviado para CEHAB para análise da prestação de contas</t>
  </si>
  <si>
    <t>Ofício 876/2016-SEPLAG/SEAM, 29/06/2016, enviado para CEHAB para análise da prestação de contas</t>
  </si>
  <si>
    <t>Reprogramação solicitada através do ofício GP nº 086/2016 da Prefeitura de Lajedo. Valor solicitado: R$ 1.207.210,49 (sem contrapartida).</t>
  </si>
  <si>
    <t>Cancelamento do PTM solicitado através do ofício GP nº 099/2016 da Prefeitura da Lajedo.</t>
  </si>
  <si>
    <t>Documentos para sanar as inconsistências conforme ofício SEPLAG/SEAM nº 942/2016</t>
  </si>
  <si>
    <t>Solicitou o cancelamento do PTM.</t>
  </si>
  <si>
    <t>Solicitou reprogramação do PTM.</t>
  </si>
  <si>
    <t>250 2º SUBSTITUIÇÃO FINAL</t>
  </si>
  <si>
    <t>Ofício da CEHAB 434/2016, entrada 21/06/2016, com a aprovação da reprogramação deste PTM.</t>
  </si>
  <si>
    <t>CEHAB analisou o BM da vistoria de 60% e solicitou que município reprogramasse o PTM. Enviado ofício 873/2016 para o e-mail de Pericles.</t>
  </si>
  <si>
    <t>PENDÊNCIAS ENCAMIHADA PELO MUNICÍPIO ATENDENDO ANÁLISE DA PRESTAÇÃO DE CONTAS. OFICIO PREFEITURA Nº508/2016</t>
  </si>
  <si>
    <t>Município vai entrar em contato com a CEHAB para resolver pendências na documentação da vistoria. Contato com Marleide.</t>
  </si>
  <si>
    <t>Reprogramação aprovada conforme ofício 553/2016 - GDM/DPP/CEHAB do dia 06/07/2016, com entrada em 08/07/2016.  Teto FE: R$ 1.207.546,47. Investimento total anterior: R$ 920.405,01 (recurso FEM). Novo investimento total: R$ 864.732,66 (recurso FEM)</t>
  </si>
  <si>
    <t>Solicitação de reprogramação de PTM, conforme ofício nº 195/2016 - GAPRE, com entrada no dia 06/07/2016.</t>
  </si>
  <si>
    <t>Solicitação de reprogramação de PTM, conforme ofício nº 037/2016 - GAPRE, com entrada no dia 12/02/2016</t>
  </si>
  <si>
    <t>PTM REPROGRAMADO ENCAMINHADO PARA ANÁLISE DA CEHAB, CONFORME OFÍCIO Nº 946/2016 - SEPLAG/SEAM de 13/07/2016.</t>
  </si>
  <si>
    <t>Repassei para CEHAB o ofício nº 211/2016 com data de entrada de 12/07/2016 com documentação solicitada pela CEHAB através do ofício nº 449/2016.</t>
  </si>
  <si>
    <t xml:space="preserve">Reprogramação solicitada pelo município através do ofício nº 169/2016 e encaminhado para a CEHAB através do ofício nº 945/2016 SEAM/SEPLAG no dia 09/06/2016 alterando os valores para R$ 493.573,38 Recurso FEM + R$ 34.970,88 contrapartida. </t>
  </si>
  <si>
    <t>Reprogramação enviada para análise na CEHAB através do ofício nº 955/2016 SEPLAG/SEAM.</t>
  </si>
  <si>
    <t>Solicitação de cancelamento do PTM enviada para CEHAB através do ofício nº 955/2016 SEPLAG/SEAM, juntamente com a solicitação de reprogramação da Pavimentação.</t>
  </si>
  <si>
    <t>Reprogramação encaminhada a CEHAB para análise comforme ofício SEPLAG/SEAM nº 095/2016</t>
  </si>
  <si>
    <t>Reprogramação encaminhada a CEHAB para análise comforme ofício SEPLAG/SEAM nº 888/2016</t>
  </si>
  <si>
    <t>CEHAB enviou inconsistências para o e-mail de João Guilherme.</t>
  </si>
  <si>
    <t>Solicitação de reprogramação encaminhada para análise conforme ofício 139/2016 de 08/07/2016, com entrada em 12/07/2016. Teto FEM: R$ 1.358.489,77. Investimento total anterior: R$ 922.143,23 (recurso FEM). Novo investimento total: R$ 922.136,11 (recurso FEM)</t>
  </si>
  <si>
    <t>Conforme o Gestor, será feito distrato e reprogramação do PTM</t>
  </si>
  <si>
    <t>Documentação complementar encaminhada para análise conforme ofício GP 168/2016 de 06/06/2016, com entrada em 08/07/2016</t>
  </si>
  <si>
    <t>Documentação complementar encaminhada para análise conforme ofício GP 167/2016 de 06/06/2016, com entrada em 08/07/2016</t>
  </si>
  <si>
    <t>Documentação complementar encaminhada para análise conforme ofício GP 217/2016 de 07/06/2016, com entrada em 08/06/2016</t>
  </si>
  <si>
    <t>A PREFEITURA ENVIOU PENDÊNCIAS ATRAVÉS DO OFÍCIO Nº 141/2016.</t>
  </si>
  <si>
    <t>O município informou que a obra encontra-se em andamento e que finalizará a obra até final do mês de agosto para solicitar a 4ª parcela.</t>
  </si>
  <si>
    <t>O município informou que a obra encontra-se em andamento com 51%/52% executada. A solicitação de pagamento será enviada até dia 31/07/2016.</t>
  </si>
  <si>
    <t>Solicitação de reprogramação encaminhada para análise conforme ofício 139/2016 de 08/07/2016, com entrada em 12/07/2016. Teto FEM: R$ 1.358.489,77. Investimento total anterior: R$ 435.400,35 (recurso FEM). Novo investimento total: R$ 435.225,09 (recurso FEM)</t>
  </si>
  <si>
    <t>Reprogramação encaminhada a CEHAB para análise conforme ofício SEPLAG/SEAM</t>
  </si>
  <si>
    <t>Inconsistências encontradas na análise dos BM 01 ao 07. Município já foi informado em 23/05/2016. Novos BM encaminhados para a CEHAB em 20/06/2016. Novos BMs encaminhados em 18/07/2016</t>
  </si>
  <si>
    <t>Reenviei o e-mail com as inconsistências no PTM para Calumby. Falei com ele por telefone e ele disse que daria um retorno de quando resolveria.</t>
  </si>
  <si>
    <t>Embora tenha enviado o TRD, a vistoria foi de 60%. Enviei email para Flávio, Gestor, informando a pendência identificada na vistoria. Somente será pago 3ª parcela.</t>
  </si>
  <si>
    <t>Mota informou que a empresa estava com dificuldades de conseguir pedras para o calçamento, mas já foi resolvido. Eles devem solicitar a 3ª parcela até a primeira quinzena de agosto. (99499-1163)</t>
  </si>
  <si>
    <t>Embora tenha enviado o TRD, a vistoria foi de 60%. Enviei email para Adalberto, Gestor, informando a pendência identificada na vistoria. Somente será pago 3ª parcela.</t>
  </si>
  <si>
    <t>PTM reprogramado encaminhado para análise da CEHAB, conforme ofício SEPLAG/SEAM nº 609/2016 de 13/05/2016.</t>
  </si>
  <si>
    <t xml:space="preserve">Obra está em 74%. Vai trazer ofício solicitando a 3ª parcela. Contato com Sebastião, (87) 99991-1824. </t>
  </si>
  <si>
    <t>Cecília falou que a obra já está com 30% de execução e aguarda o repasse da 2ª parcela para acelerar a execução. Sobre o FEM 2015 ainda não definiram o que fazer. (99784-2112)</t>
  </si>
  <si>
    <t>De acordo com informação do ofício GP nº 096/2016 de 19/07/2016, com entrada no mesmo dia, a obra encontra-se paralisada por falta de recursos. A CEHAB encontrou inconsistênicas no BM, o que impossibilitou a realização da vistoria de 60%. O município encaminhou em 20/07/2016 a documentação para sanar essa pendência para a CEHAB e, posteriormente realizar a vistoria e receber a 3ª parcela.</t>
  </si>
  <si>
    <t>Documentação complementar (BM 11) encaminhada em 20/07/2016</t>
  </si>
  <si>
    <t>Arnaldo informou que a obra está em andamento, mas não soube informar o percentual. (99998-9062)</t>
  </si>
  <si>
    <t>Arnaldo informou que a obra foi iniciada, está em andamento, mas não soube informar o percentual. (99998-9062)</t>
  </si>
  <si>
    <t>CEHAB enviou ofício nº 28/2016 datado de 19/07/2016 com inconsistências na prestação de contas. Parecer enviado ao município por ofício e por e-mail.</t>
  </si>
  <si>
    <t>PTM reprogramado encaminhado para análise da CEHAB, conforme ofício SEPLAG/SEAM nº 919/2016.</t>
  </si>
  <si>
    <t>Solicitação de reprogramação de PTM, conforme ofício GP nº 250/2016 da Prefeitura, com entrada no dia 15/07/2016.
PTM reprogramado encaminhado para análise da CEHAB, conforme ofício SEPLAG/SEAM nº 986/2016 de 20/07/2016.</t>
  </si>
  <si>
    <t>Onídia informou que apesar dos problemas com a construtora, a obra está em andamento e deverá chegar aos 60% até o final de agosto. Sobre o FEM 2015, ainda não decidiram.(99183-5284)</t>
  </si>
  <si>
    <t>A obra está em andamento. Até o final de agosto chega a 60% segundo Osvaldo. (98805-1169). O FEM 2015 irá protocolar até a próxima sexta 22/07.</t>
  </si>
  <si>
    <t>A obra está lenta porque precisaram executar um serviço extra que não está no PTM. Provavelmente até o final de agosto chega a 60%. OFEM 2015 deverá ser protocolado até a próxima sexta (22/07)- 98805-1169</t>
  </si>
  <si>
    <t>2016OB000468</t>
  </si>
  <si>
    <t>2016PD000472</t>
  </si>
  <si>
    <t>2016NE000283</t>
  </si>
  <si>
    <t>PAGAMENTO P/VIABILIZAR REPASSE DE RECURSOS AO FEM II/2014,REF.A 3ª PARCELA PAVIMENTAÇÃO EM PEDRAS GRANITICAS DE DIV.RUAS NA SEDE DO MUNICIPIO E NO POVOADO DE CACHAUÍ DE BAXO (ZONA RURAL).ATRAVÉS DA CI Nº 297/2016 SEAM. MUNICIPIO DE BELEM DE SÃO FRANCISCO/PE.</t>
  </si>
  <si>
    <t>2016OB000472</t>
  </si>
  <si>
    <t>2016PD000498</t>
  </si>
  <si>
    <t>2016NE000305</t>
  </si>
  <si>
    <t>PAGAMENTO PARA VIABILIZAR REPASSE DE RECURSOS FEM II/2014 REF.A 3ª PARCELA AO MUNICIPIO DE AMARAJI/PE.PAVIMENTAÇÃO EM PARALELELPIPEDOS GRANITICOS DE DIVERSAS RUAS.ATRAVÉS DA CI Nº 297/16 SEAM</t>
  </si>
  <si>
    <t>2016OB000473</t>
  </si>
  <si>
    <t>2016PD000497</t>
  </si>
  <si>
    <t>PAGAMENTO PARA VIABILIZAR REPASSE DE RECURSOS FEM II/2014 REF.A 3ª PARCELA AO MUNICIPIO DE AMARAJI/PE.CONSTRUÇÃO DO MURO DA GARAGEM MUNICIPAL.ATRAVÉS DA CI Nº 297/16 SEAM</t>
  </si>
  <si>
    <t>2016OB000474</t>
  </si>
  <si>
    <t>2016PD000496</t>
  </si>
  <si>
    <t>2016NE000304</t>
  </si>
  <si>
    <t>PAGAMENTO PARA VIABILIZAR REPASSE DE RECURSOS FEM II/2014 REF.A 3ª PARCELA AO MUNICIPIO DE SANTA MARIA DA BOA VISTA/PE.RECUPERAÇÃO DE PRÉDIO PARA INSTALAÇÃO DE UNIDADE DO SAMU.ATRAVÉS DA CI Nº 132/2016</t>
  </si>
  <si>
    <t>2016OB000475</t>
  </si>
  <si>
    <t>2016PD000495</t>
  </si>
  <si>
    <t>2016NE000303</t>
  </si>
  <si>
    <t>PAGAMENTO PARA VIABILIZAR REPASSE DE RECURSOS FEM II/2014 REF.A 3ª PARCELA AO MUNICIPIO DE LAGOA GRANDE/PE.PAVIMENTA- ÇÃO EM PARALELEPIPEDOS GRANITICOS EM RUAS DO BAIRRO VERMELHOS.ATRAVÉS DA CI N 297/2016 SEAM</t>
  </si>
  <si>
    <t>2016OB000476</t>
  </si>
  <si>
    <t>2016PD000494</t>
  </si>
  <si>
    <t>2016NE000300</t>
  </si>
  <si>
    <t>PAGAMENTO PARA VIABILIZAR REPASSE DE RECURSOS FEM II/2014 REF.A 2ª PARCELA AO MUNICIPIO DE JABOATÃO DOS GUARARAPES/PE EXECUÇÃO DE OBRAS DE PAVIMENTAÇÃO E DRENAGENS DE DIVERSAS RUAS.ATRAVÉS DA CI Nº 297/2016.</t>
  </si>
  <si>
    <t>2016OB000477</t>
  </si>
  <si>
    <t>2016PD000493</t>
  </si>
  <si>
    <t>2016NE000301</t>
  </si>
  <si>
    <t>PAGAMENTO PARA VIABILIZAR REPASSE DE RECURSOS FEM II/2014 REF.A 3ª PARCELA AO MUNICIPIO DE AFOGADOS DA INGAZEIRA/PE CONSTRUÇÃO DE PAVIMENTO EM PARALELEPIPEDOS GRANITICOS (5 RUAS).</t>
  </si>
  <si>
    <t>2016OB000478</t>
  </si>
  <si>
    <t>2016PD000492</t>
  </si>
  <si>
    <t>2016NE000302</t>
  </si>
  <si>
    <t>LIQUIDAÇÃO PARA VIABILIZAR REPASSE DE RECURSOS FEM II/2014 REF.A 3ª PARCELA AO MUNICIPIO DE CORTES/PE.CONSTRUÇÃO DA PRAÇA DA ENTRADA DA CIDADE E PAVIMENTAÇÃO DO ENTORNO. ATRAVÉS DA CI Nº 297/2016 SEAM</t>
  </si>
  <si>
    <t>2016OB000479</t>
  </si>
  <si>
    <t>2016PD000491</t>
  </si>
  <si>
    <t>2016NE000294</t>
  </si>
  <si>
    <t>PAGAMENTO PARA VIABILIZAR REPASSE DE RECURSOS FEM II/2014 REF.A 2ª PARCELA AO MUNICIPIO DE ITAÍBA/PE.PAVIMENTAÇÃO DE VIAS NA ZONA RURAL DO MUNICIPIO.ATRAVÉS DA CI Nº 297/2016</t>
  </si>
  <si>
    <t>2016OB000480</t>
  </si>
  <si>
    <t>2016PD000490</t>
  </si>
  <si>
    <t>2016NE000295</t>
  </si>
  <si>
    <t>PAGAMENTO PARA VIABILIZAR REPASSE DE RECURSOS FEM II/2014 REF.A 3ª PARCELA AO MUNICIPIO DE VERDEJANTE/PE.DRENAGEM SUPERFICIAL DE ÁGUAS PLUVIAIS E PAVIMENTAÇÃO DE VIAS. ATRAVÉS DA CI Nº 297/2016 SEAM</t>
  </si>
  <si>
    <t>2016OB000481</t>
  </si>
  <si>
    <t>2016PD000489</t>
  </si>
  <si>
    <t>PAGAMENTO PARA VIABILIZAR REPASSE DE RECURSOS FEM II/2014 , AO MUNICIPIO DE TUPARETAMA,REF.A 3ª PARCELA.RECONSTRUÇÃO DA PRAÇA CENTRAL.ATRAVÉS DA CI Nº297/2016 SEAM</t>
  </si>
  <si>
    <t>2016OB000482</t>
  </si>
  <si>
    <t>2016PD000488</t>
  </si>
  <si>
    <t>2016NE000297</t>
  </si>
  <si>
    <t>PAGAMENTO PARA VIABILIZAR REPASSE DE RECURSOS FEM II/2014 REF.A 3ª PARCELA AO MUNICIPIO DE ITAPISSUMA/PE PAVIMENTAÇÃO DE RUAS NO MUNICIPIO.ATRAVES DA CI Nº 297/16 SEAM</t>
  </si>
  <si>
    <t>2016OB000483</t>
  </si>
  <si>
    <t>2016PD000487</t>
  </si>
  <si>
    <t>PAGAMENTO PARA VIABILIZAR REPASSE DE RECURSOS FEM II/2014 REF.A 3ª PARCELA AO MUNICIPIO DE ITAPISSUMA/PE.CONSTRUÇÃO DO PORTICO DE ENTRADA DA CIDADE.ATRAVES DA CI Nº 297/16 SEAM</t>
  </si>
  <si>
    <t>2016OB000484</t>
  </si>
  <si>
    <t>2016PD000486</t>
  </si>
  <si>
    <t>2016NE000298</t>
  </si>
  <si>
    <t>PAGAMENTO PARA VIABILIZAR REPASSE DE RECURSOS FEM II/2014 REF.A 3ª PARCELA AO MUNICIPIO DE BOM JARDIM/PE.PAVIMENTAÇÃO, SINALIZAÇÃO,DRENAGEM DA RUA JATOBÁ,RUA ROBERTO LEONARDO DE OLIVEIRA E DEMAIS RUAS.ATRAVÉS DA CI Nº 297/16 SEAM</t>
  </si>
  <si>
    <t>2016OB000485</t>
  </si>
  <si>
    <t>2016PD000485</t>
  </si>
  <si>
    <t>PAGAMENTO PARA VIABILIZAR REPASSE DE RECURSOS FEM II/2014 REF.A 3ª PARCELA AO MUNICIPIO DE ARCOVERDE/PE.REFORMA DA PRAÇA PREDIDENTE KENNEDY.ATRAVÉS DA CI Nº 297/2016 SEAM</t>
  </si>
  <si>
    <t>2016OB000488</t>
  </si>
  <si>
    <t>2016PD000482</t>
  </si>
  <si>
    <t>2016NE000292</t>
  </si>
  <si>
    <t>PAGAMENTO P/VIABILIZAR REPASSE DE RECURSOS FEM II/2014 AO MUNICIPIO DE VERDEJANTE /PE.REF. A 4ª PARCELA.DRENAGEM SUPERFICIAL DE ÁGUAS PLUVIAIS E PAVIMENTAÇÃO DE VIAS.ATRAVÉS DA CI Nº 297/2016 SEAM</t>
  </si>
  <si>
    <t>2016OB000489</t>
  </si>
  <si>
    <t>2016PD000481</t>
  </si>
  <si>
    <t>PAGAMENTO P/VIABILIZAR REPASSE DE RECURSOS FEM II/2014 AO MUNICIPIO DE ARCOVERDE/PE.REF. A 4ª REFORMA DA PRAÇA PRESIDENTE KENNEDY.ATRAVÉS DA CI Nº 297/16 SEAM</t>
  </si>
  <si>
    <t>2016OB000490</t>
  </si>
  <si>
    <t>2016PD000480</t>
  </si>
  <si>
    <t>PAGAMENTO PARA VIABILIZAR REPASSE DE RECURSOS FEM II-2014.AO MUNICIPIO DE SÃO JOSÉ BELMONTE/PE REF.A 4ª PARCELA.CONSTRUÇÃO DE UNIDADE MISTA EM SÃO JOSÉ DO BELMONTE.ATRAVÉS DA CI Nº 297/2016 SEAM</t>
  </si>
  <si>
    <t>2016OB000491</t>
  </si>
  <si>
    <t>2016PD000479</t>
  </si>
  <si>
    <t>2016NE000201</t>
  </si>
  <si>
    <t>PAGAMENTO P/VIABILIZAR REPASSE DE RECURSOS FEM II-2014.AO MUNICIPIO DE AMARAJI/PE REF.A 4ª PARCELA.CONSTRUÇÃO DO MURO DA GARAGEM MUNICIPAL.ATRAVÉS DA CI Nº297/16 SEAM</t>
  </si>
  <si>
    <t>2016OB000492</t>
  </si>
  <si>
    <t>2016PD000478</t>
  </si>
  <si>
    <t>PAGAMENTO PARA VIABILIZAR REPASSE DE RECURSOS FEM II-2014.AO MUNICIPIO DE CAETÉS/PEREF.A 4ª PARCELA.REFORMA E AMPLIAÇÃO DO MERCADO DE CARNES.</t>
  </si>
  <si>
    <t>2016OB000493</t>
  </si>
  <si>
    <t>2016PD000477</t>
  </si>
  <si>
    <t>PAGAMENTO P/VIABILIZAR REPASSE DE RECURSOS II/2014 AO MUNICIPIO DE ALTINHO/PE REF. A 4ª PARCELA.PAVIMENTAÇÃO EM PARALELEPIPEDO DE DIVERSAS RUAS.CI N 1297/2016 SEAM.</t>
  </si>
  <si>
    <t>2016OB000494</t>
  </si>
  <si>
    <t>2016PD000476</t>
  </si>
  <si>
    <t>PAGAMENTO P/VIABILIZAR REPASSE DE RECURSOS II/2014 AO MUNICIPIO DE ALTINHO/PE REF. A 4ª PARCELA.REFORMA E REVITALIZAÇÃO DA PRAÇA DR.JOSÉ FERREIRA DE LIMA.ATRAVÉS DA CI Nº 1297/2016 SEAM</t>
  </si>
  <si>
    <t>INCONSISTÊNCIAS ENCONTRADAS NO BM, CONFORME OFÍCIO 578/2016 - GDM/DPP/CEHAB. MUNICÍPIO INFOMADO POR E-MAIL EM, 25/07/2016.</t>
  </si>
  <si>
    <t>INCONSISTÊNCIAS ENCONTRADAS NO BM, CONFORME OFÍCIO 577/2016 - GDM/DPP/CEHAB. MUNICÍPIO INFOMADO POR E-MAIL EM, 25/07/2016.</t>
  </si>
  <si>
    <t>município recebeu a 4ª parcela</t>
  </si>
  <si>
    <t>Solicitação de vistoria enviada para CEHAB.</t>
  </si>
  <si>
    <t>Reprogramação encaminhada a CEHAB para análise conforme ofício SEPLAG/SEAM nº 976/2016</t>
  </si>
  <si>
    <t>Reprogramação encaminhada a CEHAB para análise conforme ofício SEPLAG/SEAM nº 940/2016</t>
  </si>
  <si>
    <t>Prestação de contas apresentada pelo município conforme ofício nº 212/2016 de 28/06/2016, com entrada em 30/06/2016. Prestação de contas encaminhada a CEHAB para análise conforme ocífio SEPLAG/SEAM nº 898/2016</t>
  </si>
  <si>
    <t>21/07/2016
26/07/2016</t>
  </si>
  <si>
    <t>Ana da CEHAB informou que o município  ainda não resolveu as pendências. Liguei para Adriana (Camaragibe) e  pedi que ela entrasse em contato com Sybele para marcar uma reunião e resolver as pendências. (98771-8777). 
Liguei para Ana (CEHAB) e até o presente momento, município ainda não atendeu pendências. 26/07/2016.</t>
  </si>
  <si>
    <t>Reprogramação aprovada pelo CEAM conforme reunião do dia 08/07/2016.</t>
  </si>
  <si>
    <t>OFÍCIO Nº 195/2016 - ENCAMINHAMENTO DE PENDÊNCIAS ENCONTRADAS NA ANÁLISE DA REPROGRAMAÇÃO.</t>
  </si>
  <si>
    <t>272 - 2º SUBTITUIÇÃO FINAL</t>
  </si>
  <si>
    <t>REPROGRAMAÇÃO APROVADA ATRAVÉS DO OFÍCIO Nº 579/2016 - GDM/DPP/CEHAB. VALOR ANTERIOR: RECURSOS FEM: R$ 115.633,93 - CONTRAPARTIDA: R$ 4.144,51 - TOTAL: 119.778,44; VALOR ATUAL: RECURSOS FEM: 112.988,43 - CONTRAPARTIDA: R$ 167,55 - TOTAL: R$ 113.155,97. OBS: REPROGRAMAÇÃO NÃO SOLICITADA A SEPLAG. REALIZADA DIRETAMENTE COM A SECRETARIA FINALÍSTICA.</t>
  </si>
  <si>
    <t>O município informou que a obra encontra-se com um total do percentual executado de 46,15%. Os serviços executados na semana foram: Rua Dr. Laurindo Lins (Locação; Nivelamento e regularização; Construção do meio-fio; Pavimentação com paralelepípedos; Conclusão da Rua Dr. Laurindo Lins) e Rua da Vara (Locação; Nivelamento e regularização; Construção do meio-fio em andamento)
Contato: Ayalle (estagiária São Bento do Una - Djailda 981-067-456)</t>
  </si>
  <si>
    <t>O município informou que a obra encontra-se com um total do percentual executado de 52,72%. Foi realizada a colocação do paver nos canteiros 4 e 5
Contato: Ayalle (estagiária São Bento do Una - Djailda 981-067-456)</t>
  </si>
  <si>
    <t>Reprogramação aprovada pela CEHAB, conforme Ofício nº 580/2016 - GDM/DPP/CEHAB , com entrada no dia 26/07/2016.</t>
  </si>
  <si>
    <t>CONSTRUÇÃO DA PRAÇA DONA ZEFINHA, NO POVOADO DE GROSSOS, ZONA RURAL</t>
  </si>
  <si>
    <t>CONSTRUÇÃO DA PONTE SOBRE RIACHO DA BALANÇA</t>
  </si>
  <si>
    <t>PAVIMENTAÇÃO EM PARALELEPÍPEDOS GRANÍTICOS NO SÍTIO EMBEBEDADO</t>
  </si>
  <si>
    <t>PAVIMENTAÇÃO EM PARALELEPÍPEDOS GRANÍTICOS NO SÍTIO CAJÁ DE MARTINS</t>
  </si>
  <si>
    <t>OFÍCIO Nº 177/2016 - GJUR- INFORMANDO DAS INCONSISTÊNCIAS ENCONTRADAS NA PRESTAÇÃO DE CONTAS. OFÍCIO ENCAMINHADO AO MUNICÍPIO.</t>
  </si>
  <si>
    <t>Solicitação de reprogramação conforme ofício GP nº 055/2016 de 11/07/2016, com entrada em 12/07/2016. Teto FEM: R$ 603.773,24. Investimento total anterior: R$ 531.153,31 (recurso FEM). Novo investimento total: R$ R$ 545.641,75 (R$ recurso FEM R$ 536.736,14 e contrapartida R$ 8.905,61)</t>
  </si>
  <si>
    <t>Documentos para sanar as inconsistências conforme ofício SEPLAG/SEAM nº 992/2016</t>
  </si>
  <si>
    <t>Reprogramação aprovada conforme ofício 587/2016 - GDM/DPP/CEHAB de26/07/2016, com entrada em 27/07/2016. Valores não mudaram.</t>
  </si>
  <si>
    <t xml:space="preserve">PAVIMENTANDO NOSSOS CAMINHOS - DESENVOLVIMENTO E URBANIZAÇÃO  </t>
  </si>
  <si>
    <t>CEHAB enviou as inconsistências para o e-mail do Prefeito e de Arnaldo.</t>
  </si>
  <si>
    <t>Ana (CEHAB) informou que até o momento, município não entregou as pendências.</t>
  </si>
  <si>
    <t>Reprogramação solicitada pelo Município através do ofício nº 79/06/2016. Valor solicitado: R$ 345.401,08 (sem contrapartida).</t>
  </si>
  <si>
    <t>Reprogramação solicitada pelo Município através do ofício nº 80/06/2016. Valor solicitado: R$ 266.554,68 (sem contrapartida).</t>
  </si>
  <si>
    <t>Reprogramação solicitada pelo Município através do ofício nº 81/06/2016. Valor solicitado: Recurso FEM R$ 141.955,48. Contrapartida R$ 13.750,83.</t>
  </si>
  <si>
    <t>VISTORIA DE 100%: OFÍCIO 586/2016 - GDM/DPP/CEHAB(ENTRADA EM 26/07/2016) - INDICANDO AS INCONSISTÊNCIAS ENCONTRADAS NOS BMS. ENVIADO EMAIL AO GESTOR PLÍNIO.</t>
  </si>
  <si>
    <t>VISTORIA DE 100%: OFÍCIO 585/2016 - GDM/DPP/CEHAB(ENTRADA EM 26/07/2016) - INDICANDO AS INCONSISTÊNCIAS ENCONTRADAS NOS BMS. ENVIADO EMAIL AO GESTOR PLÍNIO.</t>
  </si>
  <si>
    <t>Obra paralisada. Aguardando pagamento da 2ª parcela para dar continuidade. 
Contato: José Emerson  (81) 99297-6352
Sérgio (81) 99439-7018</t>
  </si>
  <si>
    <t>Ana (CEHAB) informou que Calumby esteve na CEHAB ontem e ficou de entregar as pendências na próxima segunda (01/08)</t>
  </si>
  <si>
    <t xml:space="preserve">Solicitação de reprogramação encaminhada conforme ofício 292/2016 de 26/07/2016, com entrada em 27/07/2016. Teto FEM: R$ 1.811.319,69. Investimento total anterior: R$ 401.774,96 (recurso FEM). Novo investimento total: R$ 401.551,38 (recurso FEM R$  376.757,92 + valor do aditivo R$ 19.740,00 e contrapartida R$ 5.053,46)  </t>
  </si>
  <si>
    <t>Reforma e recuperação das Praças Eugenio Maciel Chacon, Vila Anápolis e Rua Duque de Caixias, Centro na Cidade de Pesqueira</t>
  </si>
  <si>
    <t>Pavimentação em paralelepípedos graníticos , com meio fio em concreto simples,  nos distritos de Mãe Rita (Vila de Cimbres); Propriedade (Mimoso); Prado (Salobro); Sebastião Quirino da Costa (Papagaio); Chafariz (Mutuca); Rosa e Silva (Salobro); Pedro Moraes (Mutuca) e entrada (Papagaio) no município de Pesqueira - PE. rua aditivada Saprico (Papagaio)</t>
  </si>
  <si>
    <t>Pavimentação em paralelepípedos de diversas ruas nos Povoados de Capivara, Chã Grande, Lagoa do Meio, Patos e Placas, situado na Zona Rural do município de Frei Miguelinho</t>
  </si>
  <si>
    <t>Pavimentação de Acessos Rurais nas localidades: Sete Ranchos, Lagoa de João Carlos e Jua do Manso, situados na Zona Rural do município de Frei Miguelinho</t>
  </si>
  <si>
    <t>Solicitação de reprogramação encaminhada conforme ofício 291/2016 de 26/07/2016, com entrada em 27/07/2016. Teto FEM: R$ 1.811.319,69. Investimento total anterior: R$ 494.867,68 (recurso FEM). Novo investimento total: R$ 494.656,18 (recurso FEM R$  415.575,27 + valor do aditivo R$ 79.080,91)</t>
  </si>
  <si>
    <t>Enviei por e-mail para o município, o novo PTM reprogramado, AP, 3º Termo aditivo e publicação. Enviei a mesma documentação para Wagner através de CI</t>
  </si>
  <si>
    <t>Ajustes solicitados encaminhados para análise conforme ofício 358/2016 de 26/07/2016, com entrada em 28/07/2016. Teto FEM: R$ 4.796.813,21. Investimento total anterior: R$ 5.122.989,74 (recurso FEM R$ 4.796.812,86 e contrapartida R$ 326.176,88). Novo investimento total: R$ R$ 4.906.902,77 (recurso FEM R$ 4.796.812,53 e contrapartida R$ 110.090,24)</t>
  </si>
  <si>
    <t>Reprogramação aprovada conforme ofício 589/2016 – GDM/DPP/CEHAB de 27/07/2016, com entrada em 28/07/2016. Novo investimento total: R$ 922.136,11 (recurso FEM)</t>
  </si>
  <si>
    <t>Reprogramação aprovada conforme ofício 588/2016 – GDM/DPP/CEHAB de 27/07/2016, com entrada no mesmo dia. Novo investimento total: R$ 435.225,09 (recurso FEM)</t>
  </si>
  <si>
    <t>47
1ª SUBSTITUIÇÃO FINAL</t>
  </si>
  <si>
    <t>Pavimentação de paralelepípedos no lote do Bonito Sede 2 nas seguintes ruas: Rua Aprigio Martins de Santana, Rua Deputado Paulo Viana de Queiroz, Rua Lídio Anacleto de Souza, Rua Maria de Mercês na Vila da Cohab, Rua da Ressurreição, Rua Nossa Senhora Aparecida, Rua Manoel Anacleto de Souza, Rua Compositor Nelson Ferreira, Rua José Cabral de Souza Viana no Bairro de Boa Vista, Rua 7 de julho no Bairro do Salgado, Rua Valfrido de Souza Cabral no Bairro de Frei Damião, Rua Manoel Francisco de Oliveira, Rua João Camilo da Silva, Rua Manoel Narciso Filho no bairro do Mutirão, rua Bernardo Pontes, complemento da Rua Abdias Vilar</t>
  </si>
  <si>
    <t>BONITO SEDE 2</t>
  </si>
  <si>
    <t>DISTRITOS PAVIMENTADOS</t>
  </si>
  <si>
    <t>46
1ª SUBSTITUIÇÃO FINAL</t>
  </si>
  <si>
    <t>Solicitação de reprogramação encaminhada conforme ofício 294/2016 de 26/07/2016, com entrada em 27/07/2016. Teto FEM: R$ 1.811.319,69. Investimento total anterior: R$ 238.714,17 (recurso FEM). Novo investimento total: R$ 238.763,32 (recurso FEM R$ 230.612,88 + valor do aditivo R$ R$ 8.150,44)</t>
  </si>
  <si>
    <t>Documentação complementar enviada em 01/08/2016 (pois tais pendências só foram esclarecidas recentemente com o município)</t>
  </si>
  <si>
    <t>PAVIMENTAÇÃO EM PARALELEPÍPEDOS E DRENAGEM SUPERFICIAL DE ÁGUAS PLUVIAIS</t>
  </si>
  <si>
    <t>Enviado uma via do termo aditivo para o Município. Enviado termo aditivo, publicação, AP e PTM re programado para Wagner para arquivo.</t>
  </si>
  <si>
    <t>Gestor, Plínio, enviou email com BMs e justificativas respondendo as inconsistências indicadas pela CEHAB</t>
  </si>
  <si>
    <t>Entreguei 0 3º termo aditivo e publicação, PTM reprogramado e AP para o portador (Sr. Nelson) enviado pelo município através de protocolo manual.</t>
  </si>
  <si>
    <t>Reprogramação enviada para SES conforme ofício nº 1042/2016 SEPLAG/SEAM.</t>
  </si>
  <si>
    <t>Reprogramação enviada para CEHAB conforme ofício nº 1043/2016 SEPLAG/SEAM.</t>
  </si>
  <si>
    <t>Reprogramação enviada para SDSCJ conforme ofício nº 1041/2016 SEPLAG/SEAM.</t>
  </si>
  <si>
    <t>2014.0431</t>
  </si>
  <si>
    <t>RECUPERAÇÃO DE PRAÇAS, PARQUES, REFÚGIOS, ESCADARIAS, PASSARELAS, PASSEIOS, VIAS NÃO PAVIMENTADAS E PAVIMENTO FLEXÍVEL</t>
  </si>
  <si>
    <t>PTM aprovado encaminhado pela CEHAB através do ofício nº 603/2016 com data de entrada em 03/06/2016 No valor de R$ 11.000.000,00 com recursos total do FEM</t>
  </si>
  <si>
    <t>OFÍCIO Nº 181/2016 - GEJUR- INFORMANDO DAS INCONSISTÊNCIAS ENCONTRADAS NA PRESTAÇÃO DE CONTAS. OFÍCIO ENCAMINHADO AO MUNICÍPIO.</t>
  </si>
  <si>
    <t>PTM reprogramado aprovado pela SETRA e encaminhado para SEPLAG através do ofício nº 14/2016 . Valor do PTM: R$ 704.774,71 Rec. FEM + R$ 123.588,51 Contrapartida</t>
  </si>
  <si>
    <t>Construção de calçamento das Ruas: Milton de Souza Santos, Adriano Rodrigues de Souza, Edier Luis Gonzaga, João Vidal Pinheiro, Josefina Gomes de Araújo, Manoel Gomes Gonzaga, Odilon Freire do Nascimento na Cidade de Cabrobó.</t>
  </si>
  <si>
    <t>34 RE</t>
  </si>
  <si>
    <t>OFÍCIO Nº 111/2016 DA PREFEITURA COM DOCUMENTOS PARA COMPLEMENTAR A PRESTAÇÃO DE CONTAS.</t>
  </si>
  <si>
    <t>Ana (CEHAB) ligou pedindo que eu entrasse  em contato com Severina solicitando que enviasse o BM 01, pois eles enviaram apenas o BM 02. Mandei e-mail para Severina.</t>
  </si>
  <si>
    <t xml:space="preserve">Reencaminhei novamente o e-mail que as CEHAB passou com as inconsistências para Arnaldo. Ele falou que assim que a obra for inaugurada ele manda o ofício para informar. </t>
  </si>
  <si>
    <t>Arnaldo falou que a obra está em torno de 90%, mas não sabe informar quando termina.</t>
  </si>
  <si>
    <t>Prefeito falou que a obra deverá ser concluída em 30 dias.</t>
  </si>
  <si>
    <t>Documentação complementar referente à prestação de contas encaminhada à CEHAB conforme ofício 1069/2016</t>
  </si>
  <si>
    <t>Enviei para Wagner uma CI com o PTM reprogramado, AP, 1º termo aditivo e publicação.</t>
  </si>
  <si>
    <t>Prefeitura encaminhou doc. referente a prestação de contas. Encaminhei para Wagner no dia 07/06/16, mas ele devolveu a doc. para que enviássemos a CEHAB. Dia 10/08/2016 encaminhamos toda documentação para a CEHAB.</t>
  </si>
  <si>
    <t>Plano de trabalho com alterações solicitadas encaminhado à CEHAB conforme ofício nº XXX/2016</t>
  </si>
  <si>
    <t>Solicitação de reprogramação de PTM, conforme ofício GP nº 271/2016 da Prefeitura, com entrada no dia 09/08/2016.
PTM reprogramado encaminhado para análise da CEHAB, conforme ofício SEPLAG/SEAM nº 1071/2016 de 10/08/2016.</t>
  </si>
  <si>
    <t xml:space="preserve">Documentação complementar  enviada conforme ofício nº 1061/2016 referente à solicitação da 3ª parcela </t>
  </si>
  <si>
    <t>Reprogramação solicitada através do ofício nº 239/2016 - SMOI da Prefeitura de Serra Talhada. Valor solicitado: Recurso FEM R$ 497.117,66. Contrapartida R$ 79.329,26.</t>
  </si>
  <si>
    <t>Documentação complementar da Prestação de Contas enviada pela prefeitura, conforme ofício nº 180/2016/GAB, com entrada no dia 09/08/2016.</t>
  </si>
  <si>
    <t xml:space="preserve">PENDÊNCIAS ENTREGUES PELA PREFEITURA </t>
  </si>
  <si>
    <t>Ana informou que município mandou pendências, mas o analista ainda não viu se atende totalmente.</t>
  </si>
  <si>
    <t>A obra está parada porque a Construtora gostaria que a Prefeitura garantisse que ao concluir a obra, a empresa receba imediatamente.</t>
  </si>
  <si>
    <t>Município recebeu a 4ª parcela em 18/12/2015</t>
  </si>
  <si>
    <t xml:space="preserve">Município informa que sanou pendências lá na CEHAB. Ana falou que ainda consta pendências e nos reenviou o e-mail que eles passaram no dia 27/07/2016 para o município. Encaminhei o e-mail para Maria Aparecida. </t>
  </si>
  <si>
    <t>2016OB000505</t>
  </si>
  <si>
    <t>2016PD000509</t>
  </si>
  <si>
    <t>2016NE000307</t>
  </si>
  <si>
    <t>PAGAMENTO PARA VIABILZAR REPASSE DE RECURSOS FEM II/2014.REF.A 3ª PARCELA ATRAVÉS DA CI Nº 310/2016. SEAM AO MUNICIPIO DE FEIRA NOVA/PE.REVITALIZAÇÃO DO TREVO DA ENTRADA DA CIDADE.</t>
  </si>
  <si>
    <t>PTM aprovado na 6{ Reunião do CEAM</t>
  </si>
  <si>
    <t>CEHAB enviou e-mail com inconsistências para o município.</t>
  </si>
  <si>
    <t>PTM aprovado conforme ofício CEHAB nº 633/2016</t>
  </si>
  <si>
    <t>Documentação com alteração do PTM enviado à CEHAB conforme ofício nº XXX/2016</t>
  </si>
  <si>
    <t>PTM aprovado na 7{ Reunião do CEAM realizada dia 12/08/2016</t>
  </si>
  <si>
    <t>PTM aprovado na 7ª Reunião do CEAM realizada no dia 12/08/2016</t>
  </si>
  <si>
    <t>PTM aprovado na 7ª Reun ião do CEAM realizada no dia 12/08/2016</t>
  </si>
  <si>
    <t>PTM aprovado na 7ª Reunião do CEAM</t>
  </si>
  <si>
    <t>Pendências na reprogramação enviadas para CEHAB. Ofício 0322/2016 GAB da Prefeitura de Garanhuns.</t>
  </si>
  <si>
    <t>CEHAB enviou e-mail com inconsistências  na análise do BM para Gustavo e Maria Aparecida</t>
  </si>
  <si>
    <t>Foi enviado à SETRA através de ofício, Boletim de Medição conforme solicitação no parecer técnico de vistoria do PTM para compor processo de análise. Também foi anexado às vistorias e enviado para Wagner</t>
  </si>
  <si>
    <t>Ofício da CEHAB com inconsistências na reprogramação enviado para Vando por email.</t>
  </si>
  <si>
    <t>Falei com Evanildo e repassei as pendências da prestação de contas para o e-mail dele.</t>
  </si>
  <si>
    <t>004/2014</t>
  </si>
  <si>
    <t>CEHAB enviou e-mail com as pendências para o e-mail de Maria Aparecida.</t>
  </si>
  <si>
    <t>O município enviou declaração de 63,04%, porém a secretaria finalística realizou vistoria e o percentual foi inferior a 60% (o andamento da obra encontra-se o mesmo encontrado na última vistoria realizada em 12/01/2016)</t>
  </si>
  <si>
    <t>CEHAB enviou a 5ª análise com as inconsistências encontradas no pTM</t>
  </si>
  <si>
    <t>331
5ª SUBSTITUIÇÃO FINAL</t>
  </si>
  <si>
    <t>Reprogramação aprovada conforme ofício nº 630/2016 – GDM/DPP/CEHAB de 10/08/2016, com entrada em 11/08/2016. Teto FEM: R$ 1.811.319,69. Investimento total anterior: R$ 494.867,68 (recurso FEM). Novo investimento total: R$ 494.656,18 (recurso FEM R$  415.575,27 + valor do aditivo R$ 79.080,91)</t>
  </si>
  <si>
    <t>Reprogramação enviada à CEHAB através doOfício nº 1096/2016 SEAM/SEPLAG .</t>
  </si>
  <si>
    <t>Reprogramação aprovada conforme ofício CEHAB  nº 632/2016 - GDM/DPP/CEHAB do dia 11/08/2016, com entrada no mesmo dia.  Teto FEM: R$ 603.773,24. Investimento total anterior: R$ 531.153,31 (recurso FEM). Novo investimento total: R$ R$ 545.641,75 (R$ recurso FEM R$ 536.736,14 e contrapartida R$ 8.905,61)</t>
  </si>
  <si>
    <t xml:space="preserve">Reprogramação aprovada conforme ofício nº 639/2016 – GDM/DPP/CEHAB de 15/08/2016, com entrada em 16/08/2016. Teto FEM: R$ 1.811.319,69. Investimento total anterior: R$ 401.774,96 (recurso FEM). Novo investimento total: R$ 396.497,92 (recurso FEM)  </t>
  </si>
  <si>
    <t>Ofício nº 274/2016 enviado pelo município com documentação complementar solicitada e repassada para a SETRA</t>
  </si>
  <si>
    <t>65
1ª SUBSTITUIÇÃO FINAL</t>
  </si>
  <si>
    <t>64
1ª SUBSTITUIÇÃO FINAL</t>
  </si>
  <si>
    <t>Construção do mercado de carne no bairro Novo Horizonte, localizado na Zona Urbana de Cupira</t>
  </si>
  <si>
    <t xml:space="preserve">Solicitação de reprogramação enviada para análise, conforme ofício SINFRA nº 119/2016 do dia 03/08/2016, com entrada dia 18/08/2016. Valor do teto FEM: R$ 905.659,86. Investimento total anterior: R$ 249.969,26 (recurso FEM R$ 249.440,31 e contrapartida R$ 528,95). Novo valor do investimento total: R$ 234.021,34 (recurso FEM). </t>
  </si>
  <si>
    <t xml:space="preserve">Solicitação de reprogramação encaminhada conforme ofício 308/2016 de 05/08/2016, com entrada em 08/08/2016. Teto FEM: R$ 1.811.319,69. Investimento total anterior: R$ 310.330,71 (recurso FEM). Novo investimento total: R$ 310.330,71 (recurso FEM) </t>
  </si>
  <si>
    <t xml:space="preserve">Solicitação de reprogramação de PTM, conforme ofício GP nº 0005/2016 da Prefeitura, com entrada no dia 22/08/2016.
</t>
  </si>
  <si>
    <t>2016OB000510</t>
  </si>
  <si>
    <t>2016PD000513</t>
  </si>
  <si>
    <t>104-3548-600010014</t>
  </si>
  <si>
    <t>PAGAMENTO PARA VIABILIZAR REPASSE DE RECURSOS FEM II/2014, ATRAVÉS DA CI Nº 137/2016 - SGTG/FEM AO MUNICIPIO DE SANTA MARIA DA BOA VISTA/PE.REF.A 3ª PARCELA.REDE DE ABASTECIMENTO DE ÁGUA.</t>
  </si>
  <si>
    <t>2016OB000512</t>
  </si>
  <si>
    <t>2016PD000515</t>
  </si>
  <si>
    <t>2016NE000310</t>
  </si>
  <si>
    <t>63 - 27523 - 8</t>
  </si>
  <si>
    <t>PAGAMENTO PARA VIABILIZAR  REPASSE DE RECURSOS FEM II/2014,REF.A 3ª PARCELA.PAVIMENTAÇÃO EM PARALELEPÍPEDOS GRANÍTICOS NA SEDE DO MUNICÍPIO.CONFORME CI Nº 327/2016.SEAM</t>
  </si>
  <si>
    <t>Reprogramação aprovada conforme ofício 640/2016 - GDM/DPP/CEHAB do dia 15/08/2016, com entrada em 16/08/2016.  Teto FEM: R$ 1.660.376,38. Investimento total anterior: R$ 1.448.725,79 (recurso FEM). Novo investimento total: R$ 1.468.903,29 (recurso FEM)</t>
  </si>
  <si>
    <r>
      <t xml:space="preserve">Solicitação de reprogramação encaminhada para análise conforme ofício GP 156/2016de 03/06/2016, com entrada em 13/06/2016. Teto FEM: R$ 1.660.376,38. Investimento total anterior: R$ 1.448.725,79 (recurso FEM). Novo investimento total: </t>
    </r>
    <r>
      <rPr>
        <sz val="11"/>
        <rFont val="Calibri"/>
        <family val="2"/>
      </rPr>
      <t>R$ 1.469.653,97 (recurso FEM)</t>
    </r>
  </si>
  <si>
    <t>Pendências enviadas pela Prefeitura através do ofício GB nº 107/2016 da Prefeitura de Venturosa. Pendências enviadas para CEHAB.</t>
  </si>
  <si>
    <t>Pendências enviadas pela Prefeitura através do ofício GB nº 106/2016 da Prefeitura de Venturosa. Pendências enviadas para CEHAB.</t>
  </si>
  <si>
    <t>O município informou que a obra encontra-se com um total do percentual executado de 53,33%. Os serviços executados na semana foram: Rua da Vara (construção do meio-fio, em andamento; colocação do pavimento com paralelepípedos, em andamento); Rua da Jurema 2 (locação; nivelamento e regularização; construção do meio-fio, em andamento; colocação do pavimento com paralelepípedos, em andamento)
Contato: Ayalle (estagiária São Bento do Una - Djailda 981-067-456)</t>
  </si>
  <si>
    <t>O município informou que a obra encontra-se com um total do percentual executado de 60,37%. Conclusão dos canteiros 4 e 5.
Contato: Ayalle (estagiária São Bento do Una - Djailda 981-067-456)</t>
  </si>
  <si>
    <t>Documentação complentar enviada pelo município através do ofício nº 361/2016. Documentação complementar e prestação de contas original enviada à SES.</t>
  </si>
  <si>
    <t>Osvaldo ligou e disse que enviaria a solicitação de vistoria de 60% até a próxima semana.</t>
  </si>
  <si>
    <t>Osvaldo disse que a obra em andamento e em breve pedirá a 3ª parcela. Ficou de ligar para informar a previsão de chegar a 60%.</t>
  </si>
  <si>
    <t>Ofício 115/2016 da Prefeitura, entrada em 22/08/2016 para reprogramação do PTM, enviado para a CEHAB. Ofício SEPLAG/SEAM N°1109/2016</t>
  </si>
  <si>
    <t>Ofício 116/2016 da Prefeitura, entrada em 22/08/2016 para reprogramação do PTM, enviado para a SEE.Ofício SEPLAG/SEAM Nº 1110/2016</t>
  </si>
  <si>
    <t>No dia 17/08 o Prefeito de Cabrobó esteve aqui na SEPLAG e entregamos o PTM e a AP do Plano reprogramado.</t>
  </si>
  <si>
    <t>Pendências na reprogramação enviadas para CEHAB. Ofício 0327/2016 GAB da Prefeitura de Garanhuns.</t>
  </si>
  <si>
    <t>Solicitação de documentação complementar relativa à prestação de contas enviada ao município através do ofício nº XXX/2016</t>
  </si>
  <si>
    <t>Ajustes encaminhados a CEHAB para análise conforme ofício SEPLAG/SEAM 1048/2016</t>
  </si>
  <si>
    <t>Prestação de contas apresentada pelo município conforme ofício - SINFRA nº 111/2016 de 18/07/2016, com entrada em 18/08/2016. Prestação de contas encaminhada a SARA para análise conforme ocífio SEPLAG/SEAM nº 1098/2016</t>
  </si>
  <si>
    <t>Reprogramação encaminhada para análise conforme ofício SEPLAG/SEAM 1112/2016</t>
  </si>
  <si>
    <t>Reprogramação encaminha a CEHAB para análise conforme ofício SEPLAG/SEAM 1052/2016</t>
  </si>
  <si>
    <t>Reprogramação encaminhada a CEHAB para análise conforme ofício SEPLAG/SEAM 1019/2016</t>
  </si>
  <si>
    <t>Inconsistências na análise da prestação de contas enviadas conforme ofício PC/GDM/DPP/CEHAB - nº 033/2016. Inconsistências enviadas para a prefeitura conforme ofício SEPLAG/SEAM 1091/2016</t>
  </si>
  <si>
    <t>Inconsistências na análise da prestação de contas enviadas conforme ofício PC/GDM/DPP/CEHAB - nº 034/2016. Inconsistências enviadas para a prefeitura conforme ofício SEPLAG/SEAM 1091/2016</t>
  </si>
  <si>
    <t>Documentação pendente (relatório de execução físico financeiro, demonstrativo de execução de receita e da despesa e guia de recolhimento referente a saldo não utilizado) encaminhada pelo município através do ofício 122/2016 de 20/07/2016, com entrada no mesmo dia. Documentação encaminhada para a CEHAB em 25/07/2016 atravé do ofício SEPLAG/SEAM 993/2016</t>
  </si>
  <si>
    <t>Pendências na reprogramação enviadas para SEE. Ofício 0333/2016 GAB da Prefeitura de Garanhuns.</t>
  </si>
  <si>
    <t xml:space="preserve">Onídia falou que está passando por alguns problemas com as empresas e que a obra está em torno de 35%. (99183-5284) </t>
  </si>
  <si>
    <t>Onídia falou que a obra está em torno de 50%. (99183-5284)</t>
  </si>
  <si>
    <t>OFÍCIO Nº 037/2016 - PC/GDM/DPP/CEHAB - INFORMANDO DAS INCONSISTÊNCIAS ENCONTRADAS NA PRESTAÇÃO DE CONTAS. OFÍCIO ENCAMINHADO AO MUNICÍPIO.</t>
  </si>
  <si>
    <t>PTM REPROGRAMADO ENCAMINHADO PARA ANÁLISE DA CEHAB, CONFORME OFÍCIO Nº 1075/2016 - SEPLAG/SEAM de 11/08/2016.</t>
  </si>
  <si>
    <t>ABASTECIMENTO DE ÁGUA 1ª ETAPA</t>
  </si>
  <si>
    <t>Reprogramação aprovada pela CEHAB, conforme ofício nº 661/2016, com entrada no dia 26/08/2016.</t>
  </si>
  <si>
    <t>Reprogramação aprovada pela CEHAB, conforme ofício nº 657/2016, com entrada no dia 25/08/2016.</t>
  </si>
  <si>
    <t>Reprogramação aprovada pela CEHAB, conforme ofício nº 656/2016, com entrada no dia 25/08/2016.</t>
  </si>
  <si>
    <t>Reprogramação aprovada pela CEHAB, conforme ofício nº 655/2016, com entrada no dia 25/08/2016.</t>
  </si>
  <si>
    <t>Reprogramação aprovada pela CEHAB, conforme ofício nº 654/2016, com entrada no dia 25/08/2016.</t>
  </si>
  <si>
    <t>Falei com Thaise (SETRA) e ela informou que o município esteve lá na última quinta (25/08) e ficou de enviar um novo PTM corrigido para a SEPLAG para que fosse encaminhado à SETRA para reanálise.</t>
  </si>
  <si>
    <t>Rede de abastecimento de água/caiçara - 1ª etapa</t>
  </si>
  <si>
    <t>Reprogramação aprovada pela CEHAB, conforme ofício nº 662/2016, com entrada no dia 26/08/2016.</t>
  </si>
  <si>
    <t>210
3ª SUBSTITUIÇÃO FINAL</t>
  </si>
  <si>
    <t>209
2ª SUBSTITUIÇÃO FINAL</t>
  </si>
  <si>
    <t>191
SUBSTITUIÇÃO FINAL</t>
  </si>
  <si>
    <t>189
SUBSTITUIÇÃO FINAL</t>
  </si>
  <si>
    <t>190
SUBSTITUIÇÃO FINAL</t>
  </si>
  <si>
    <t>192
SUBSTITUIÇÃO FINAL</t>
  </si>
  <si>
    <t>273 - 2ª SUBSTITUIÇÃO FINAL</t>
  </si>
  <si>
    <t>Reprogramação aprovada encaminhada pela CEHAB através do ofício nº 658/2016 com data de entrada em 29/08/2016.</t>
  </si>
  <si>
    <t>Município enviou ofício nº 392/2016 com as pendências solicitadas através do ofício nº 1016/2016 SEAM/SEPLAG. Documentação repassada para a SARA através do ofício nº 1141/2016 SEAM/SEPLAG.</t>
  </si>
  <si>
    <t>Município enviou documentação complementar através do ofício nº 392/2016. Documentação repassada para SARA através do ofício nº 1141/2016 SEAM/SEPAG.</t>
  </si>
  <si>
    <t>Ofício 040/2016 - PC/GDM/DPP/CEHAB. Indicando as inconsistências encontradas na Prest de Contas. Ofício enviado ao Prefeito</t>
  </si>
  <si>
    <t>Reprogramação aprovada (não houve solicitação do município, a aprovação foi feita através da análise dos BMs) conforme ofício 599/2016 - GDM/DPP/CEHAB de 02/08/2016, com entrada no mesmo dia. Teto FEM: R$ 1.962.262,99. Investimento total anterior: R$ 568.215,45 (recurso FEM). Novo investimento total: R$ 549.272,26 (recurso FEM).</t>
  </si>
  <si>
    <t>Construção do Parque Ambiental no município de Belo Jardim - PE</t>
  </si>
  <si>
    <t>CONSTRUÇÃO DE PARQUE AMBIENTAL NO MUNICÍPIO DE BELO JARDIM - PE</t>
  </si>
  <si>
    <t>Reprogramação aprovada (não houve solicitação do município, a aprovação foi feita através da análise dos BMs) conforme ofício 619/2016 - GDM/DPP/CEHAB de 08/08/2016, com entrada dia 09/08/2016. Teto FEM: R$ 1.962.262,99. Investimento total anterior: R$ 381.461,6 (recurso FEM). Novo investimento total: R$ 392.911,01 (recurso FEM).</t>
  </si>
  <si>
    <t>APOIO À IMPLANTAÇÃO DE INFRA-ESTRUTURA URBANA NO MUNICÍPIO DE BELO JARDIM - PE 
(CONSTRUÇÃO DE PRAÇA DE ALIMENTAÇÃO E ÁREA DE RECREAÇÃO)</t>
  </si>
  <si>
    <t>Construção de praça de alimentação e área de recreação</t>
  </si>
  <si>
    <t>33
1ª SUBSTITUIÇÃO FINAL</t>
  </si>
  <si>
    <t>Reprogramação aprovada (não houve solicitação do município, a aprovação foi feita através da análise dos BMs) conforme ofício 620/2016 - GDM/DPP/CEHAB de 08/08/2016, com entrada dia 09/08/2016. Teto FEM: R$ 1.962.262,99. Investimento total anterior: R$ 277.760,20 (recurso FEM). Novo investimento total: R$ 296.569,47 (recurso FEM R$ 282.169,07 e contrapartida R$ 14.400,40).</t>
  </si>
  <si>
    <t>APOIO À IMPLANTAÇÃO DE INFRA-ESTRUTURA URBANA NO MUNICÍPIO DE BELO JARDIM - PE 
PAVIMENTAÇÃO DE VIAS EM PARALELEPÍPEDOS GRANITICOS NOS POVOADOS XUCURU E SERRA DOS VENTOS, MUNICÍPIO DE BELO JARDIM - PE</t>
  </si>
  <si>
    <t>Pavimentação de vias em paralelepípedos graníticos nos povoados Xucuru e Serra dos Ventos, município de Belo Jardim – PE (rua da igrejinha – Xucuru e rua São Sebastião – Serra dos Ventos)</t>
  </si>
  <si>
    <t>35
1ª SUBSTITUIÇÃO FINAL</t>
  </si>
  <si>
    <t>Reprogramação aprovada conforme ofício CEHAB nº 665/2016</t>
  </si>
  <si>
    <t>Ofício SEPLAG nº 410/2016 devolvido pela SETRA através do Ofício SETRA nº 10/2016</t>
  </si>
  <si>
    <r>
      <t xml:space="preserve">Obra em andamento (90% de execução).
 Leonardo (81) 99963-8941
</t>
    </r>
    <r>
      <rPr>
        <u/>
        <sz val="11"/>
        <color theme="1"/>
        <rFont val="Calibri"/>
        <family val="2"/>
      </rPr>
      <t>Murilo: (81) 99573-8993/99158-8428</t>
    </r>
  </si>
  <si>
    <r>
      <t xml:space="preserve">Obra em fase de licitação.
 Leonardo (81) 99963-8941
</t>
    </r>
    <r>
      <rPr>
        <u/>
        <sz val="11"/>
        <color theme="1"/>
        <rFont val="Calibri"/>
        <family val="2"/>
      </rPr>
      <t>Murilo: (81) 99573-8993/99158-8428</t>
    </r>
  </si>
  <si>
    <r>
      <t xml:space="preserve">Obra em andamento (40% de execução).
 Leonardo (81) 99963-8941
</t>
    </r>
    <r>
      <rPr>
        <u/>
        <sz val="11"/>
        <color theme="1"/>
        <rFont val="Calibri"/>
        <family val="2"/>
      </rPr>
      <t>Murilo: (81) 99573-8993/99158-8428</t>
    </r>
  </si>
  <si>
    <r>
      <t xml:space="preserve">Obra em andamento (50% de execução).
 Leonardo (81) 99963-8941
</t>
    </r>
    <r>
      <rPr>
        <u/>
        <sz val="11"/>
        <color theme="1"/>
        <rFont val="Calibri"/>
        <family val="2"/>
      </rPr>
      <t>Murilo: (81) 99573-8993/99158-8428</t>
    </r>
  </si>
  <si>
    <t>Reprogramação enviada para CEHAB conforme ofício nº 1076/2016 SEPLAG/SEAM.</t>
  </si>
  <si>
    <t>Termo aditivo assinado, publicação e toda documentação referente a reprogramação foi enviada para Wagner.</t>
  </si>
  <si>
    <t>2016OB000520</t>
  </si>
  <si>
    <t>2016PD000524</t>
  </si>
  <si>
    <t>RE000078</t>
  </si>
  <si>
    <t>2016NE000313</t>
  </si>
  <si>
    <t>PAGAMENTO REF. AS DESPESAS PARA VIABILIZAR REPASSE DE RECURSOS FEM II/2014 AO MUNICIPIO DE ITAÍBA/PE.REF.A 3ª PARCELA ,CONFORME DECRETO Nº 40.651 DE 24/04/2014.PAVIMENTAÇÃO E VIAS NA ZONA RURAL DO MUNICIPIO DE ITAÍBA,ATRAVÉS DA CI Nº 142/2016 SGTG-FEM</t>
  </si>
  <si>
    <t>CEHAB enviou ofício com pendências na reprogramação, ofício enviado por email para João Guido.</t>
  </si>
  <si>
    <t>Enviei para Wagner o PTM, AP, 2º Termo aditivo e publicação.</t>
  </si>
  <si>
    <t>CEHAB analisou o BM e enviou as inconsistências por e-mail. Repassei também para Onídia.</t>
  </si>
  <si>
    <t>PTM reprogramado enviado pelo município através do ofício nº 125/2016 e encaminhado para análise na CEHAB através do ofício nº 1170/2016 SEAM/SEPLAG. Nome do PTM " Pavimentação e drenagem das Ruas Francisco de Assis, Chefe Narciso, Cedro, Fábio Correia, Arlinda Monteiro, Carneiro Leão, Clarissa Costa Calado, drenagem da Av. 27 de setembro e Estrada Comercial de Pitanga. Valor do PTM R$ 898.457,80 Recurso FEM e R$ 785.920,23 Contrapartida.</t>
  </si>
  <si>
    <t xml:space="preserve">PTM reprogramado enviado pelo município através do ofício nº 125/2016 e encaminhado para análise na CEHAB através do ofício nº 1170/2016 SEAM/SEPLAG. Nome do PTM " Pavimentação asfáltica em diversas Ruas no município de Igarassu (Rua Luciana de Paiva de Souza, José de Holanda e João Alves Berenguer). Valor do PTM : R$ 296.002,62. Sem contrapartida. </t>
  </si>
  <si>
    <t>PTM reprogramado enviado pelo município através do ofício nº 125/2016 e encaminhado para análise na CEHAB através do ofício nº 1170/2016 SEAM/SEPLAG. Nome do PTM " Pavimentação e drenagem de diversas ruas no município de Igarassu ( Ruas Varginha, Belo Horizonte e José Albino). Valor do PTM: R$ 488.852,63 Sem contrapartida do município.</t>
  </si>
  <si>
    <t>PTM reprogramado enviado pelo município através do ofício nº 125/2016 e encaminhado para análise na CEHAB através do ofício nº 1170/2016 SEAM/SEPLAG. Nome do PTM " Interligação dos bairros de Monjope e Pastor Euzébio pelas Ruas Coréia do Norte e Rua Maria das Neves." Valor do PTM: 388. 895,29. Sem contrapartida.</t>
  </si>
  <si>
    <t>PTM reprogramado enviado pelo município através do ofício nº 125/2016 e encaminhado para análise na CEHAB através do ofício nº 1170/2016 SEAM/SEPLAG. Nome do PTM " Pavimentação da Rua Curitiba Corredor de Tráfego Urbano. Valor do PTM R$ 342.883,65. Sem contrapartida.</t>
  </si>
  <si>
    <t>Enviei para Wagner o 1º termo aditivo e publicação</t>
  </si>
  <si>
    <t>Envie para Wagner o ofício nº 601/2016 CEHAB juntamente com a vistoria de conclusão de obra para arquivamento.</t>
  </si>
  <si>
    <t>Obra paralisada. Aguardando pagamento da 2ª parcela para dar continuidade. 
Contato: Agnaldo 98801-9007</t>
  </si>
  <si>
    <t>Solciitação de reprogramação conforme ofício 314/2016 de 05/09/2016, com entrada em 06/09/2016. Teto FEM: R$ 1.962.262,99 (investimento total anterior / recurso FEM). Novo investimento total: R$ 1.817.104,55 (recurso FEM)</t>
  </si>
  <si>
    <t>ricardo.pansera</t>
  </si>
  <si>
    <t xml:space="preserve">EM ATENDIMENTO AO GESTOR DO MUNICÍPIO, SRº KLEBER, NA SEPLAG,O MESMO INFORMOU QUE NÃO EXISTE PREVISÃO PARA CONCLUSÃO DA OBRA. </t>
  </si>
  <si>
    <t>Reenvio da reprogramação (ofício 217/2016 de 07/06/2016, com entrada em 08/06/2016) conforme ofício 332/2016 de 26/08/2016, com entrada em 08/09/2016. Teto FEM: R$ 905.659,89. Investimento total anterior do PTM: R$ 108.067,71. Valor anterior do PTM: R$ 102.652,29 (proponente) e R$ 5.415,42 (concedente). Novo investimento total do PTM: R$ 105.056,44. Novo valor do PTM: R$ 102.657,25 (proponente) e R$ 2.399,19 (concedente).</t>
  </si>
  <si>
    <t>Solicitação de reprogramação de PTM, conforme ofício nº 130/2016 da Prefeitura, com entrada no dia 05/09/2016.</t>
  </si>
  <si>
    <t>Reprogramação aprovada pela CEHAB, conforme ofício nº 685/2016, com entrada no dia 09/09/2016.</t>
  </si>
  <si>
    <t xml:space="preserve">Solicitação de reprogramação de PTM, conforme ofício GP nº 155/2016 da Prefeitura, com entrada no dia 11/08/2016.
</t>
  </si>
  <si>
    <t>PTM reprogramado encaminhado para análise da CEHAB, conforme ofício SEPLAG/SEAM nº 1092/2016 de 17/08/2016.</t>
  </si>
  <si>
    <t>Reprogramação aprovada pela CEHAB, conforme ofício nº 684/2016, com entrada no dia 09/09/2016.</t>
  </si>
  <si>
    <t>PAVIMENTAÇÃO EM PARALELEPÍPEDOS GRANÍTICOS EM DIVERSAS RUAS DA SEDE DO MUNICÍPIO</t>
  </si>
  <si>
    <t>Ofício 041/2016 - PC/GDM/DPP/CEHAB. Indicando as inconsistências encontradas na Prest de Contas. Ofício enviado ao Prefeito</t>
  </si>
  <si>
    <t>OFÍCIO SEPLAG/SEAM Nº1169/2016 ENVIADO PARA CEHAB COM DOCUMENTAÇÃO COMPLEMENTAR.</t>
  </si>
  <si>
    <t>PTM aprovado pelo CEAM na reunião realizada no dia 12/09/2016</t>
  </si>
  <si>
    <t>PTM APROVADO CONFORME OFÍCIO Nº 699/2016 - GMD/DPP/CEHAB DE 12/09/2016 COM ENTRADA EM 13/09/2016. TETO FEM: R$ 1.056.603,16. INVESTIMENTO TOTAL ANTERIOR: R$ 682.245,23 (RECURSO FEM) SEM CONTRAPARTIDA. NOVO INVESTIMENTO TOTAL: R$ 730.722,08. RECURSO FEM: R$ 660.922,65. CONTRAPARTIDA: R$ 69.799,43.</t>
  </si>
  <si>
    <t>Ofício 042/2016-PC/GDM/DPP/CEHAB -Indicando as inconsistências qdo da análise da Prestação de Contas. Ofício enviado ao Prefeito</t>
  </si>
  <si>
    <t>Ofício 039/2016 - PC/GDM/DPP/CEHAB. Indicando as inconsistências encontradas na Prest de Contas. Ofício enviado ao Prefeito</t>
  </si>
  <si>
    <t>Documentação referente ao pagamento da 3ª parcela entregue à Wagner em 15/09/2016.</t>
  </si>
  <si>
    <t>OFÍCIO Nº55/2016 DE 13/09/2016 RECEBIDO EM 14/09/2016 SOLICITANDO A 3ª PARCELA PENDENTE DE DECLARAÇÃO DO PREFEITO. CONTATO TELEFÔNICO REALIZADO. IRÁ ENVIAR EMAIL (OZEIAS- 87 996564063)</t>
  </si>
  <si>
    <t>CONSTRUÇÃO DE UMA PRAÇA PÚBLICA(BAIRRO DE SÃO MIGUEL)</t>
  </si>
  <si>
    <t>OFÍCIO 681/2016 - GDM/DPP/CEHAB - COM APROVAÇÃO DESTE PTM</t>
  </si>
  <si>
    <t>Prestação de contas aprovada pela Secretaria finalística. Enviada para Financeiro SEPLAG para análise e  aprovação.</t>
  </si>
  <si>
    <t>PRESTAÇÃO DE CONTAS APROVADA PELA SARA CONFORME OFÍCIO Nº217/2016 - GEJUR EM 13/09/2016 COM ENTRADA NO DIA 14/09/2016.</t>
  </si>
  <si>
    <t>Documentação complentar enviada pelo município através do ofício GP nº 256/2016 de 06/09/2016 e recebida pela SEPLAG em 14/09/2016. Encaminhada à SEE.</t>
  </si>
  <si>
    <t>OFÍCIO Nº 036/2016- PC/ GDM/DPP/CEHAB INFORMANDO AS PEDÊNCIAS FOI ENCAMINHADO AO MUNICÍPIO, COM CÓPIA DAS PENDÊNCIAS POR E-MAIL.</t>
  </si>
  <si>
    <t>Ofício 710/2016 - GDM/DPP/CEHAB - Indicando as inconsistências encontradas qdo da análise de BM. Ofício enviado via email ao Gestor</t>
  </si>
  <si>
    <t>Prestação de contas com pendências, ofício nº 045/2016 - PC/GDM/DPP/CEHAB enviado para Prefeitura por email e pelos correios.</t>
  </si>
  <si>
    <t>Pavimentação asfaltica nas ruas Luciana de Paiva Suoza, José de Holanda e João Alves Berenguer</t>
  </si>
  <si>
    <t>PTM substituído conforme ofício nº 076/2016  - Pref. Camaragibe, com data de entrada do dia 16/09/2016. PTM reprogramado. Valor  R$ 4.429.566,38 + R$ 81.277,49 contrapartida. Valor reprogramado R$ 3.497.736,67 + 81.277,63 contrapartida.</t>
  </si>
  <si>
    <t>PTM substituído conforme ofício nº 076/2016  - Pref. Camaragibe, com data de entrada do dia 16/09/2016. PTM reprogramado. Valor  R$ 213.167,60.</t>
  </si>
  <si>
    <t>2016OB000527</t>
  </si>
  <si>
    <t>2016PD000531</t>
  </si>
  <si>
    <t>2016NE000314</t>
  </si>
  <si>
    <t>PAGAMENTO P/ VIABILIZAR REPASSE DE RECURSO DO FEMII/2014, AO MUNICÍPIO DE BELO JARDIM-PE,PLANO:PAVIMENTAÇÃO DE VIAS EM PARALELEPÍPEDOS GRANÍTICOS NOS POVOADOS XUCURU E SERRA DOS VENTOS, REFERENTE A 3º PARCELA, CONFORME LEI Nº 15.335 DE 25/06/2014,CI Nº344/2016-SEAM E CI Nº144/2016-SGTG/FEM.</t>
  </si>
  <si>
    <t>2016OB000528</t>
  </si>
  <si>
    <t>2016PD000532</t>
  </si>
  <si>
    <t>PAGAMENTO P/ VIABILIZAR REPASSE DE RECURSO DO FEMII/2014, AO MUNICÍPIO DE BELO JARDIM-PE,PLANO:PAVIMENTAÇÃO DE VIAS EM PARALELEPÍPEDOS GRANÍTICOS NOS POVOADOS XUCURU E SERRA DOS VENTOS, REFERENTE A 4º PARCELA,CONFORME LEI Nº 15.335 DE 25/06/2014,CI Nº344/2016-SEAM E CI Nº144/2016-SGTG/FEM.</t>
  </si>
  <si>
    <t>2016OB000529</t>
  </si>
  <si>
    <t>2016PD000533</t>
  </si>
  <si>
    <t>PAGAMENTO P/ VIABILIZAR REPASSE DE RECURSO DO FEMII/2014, AO MUNICÍPIO DE BELO JARDIM-PE,PLANO:CONSTRUÇÃO DE PARQUE AMBIENTAL NO MUNICÍPIO,REFERENTE A 3º PARCELA,CONFORME LEI Nº 15.335 DE 25/06/2014,CI Nº344/2016-SEAM E CI Nº144/2016 SGTG/FEM.</t>
  </si>
  <si>
    <t>2016OB000530</t>
  </si>
  <si>
    <t>2016PD000534</t>
  </si>
  <si>
    <t>PAGAMENTO P/ VIABILIZAR REPASSE DE RECURSO DO FEMII/2014,AO MUNICÍPIO DE BELO JARDIM - PE, PLANO: CAPEAMENTO ASFÁLTICO DE DIVERSAS RUAS,REFERENTE A 3º PARCELA,CONFORME LEI Nº 15.335 DE 25/06/2014,CI Nº344/2016 SEAM E CI Nº144/2016 SGTG/FEM.</t>
  </si>
  <si>
    <t>2016OB000531</t>
  </si>
  <si>
    <t>2016PD000535</t>
  </si>
  <si>
    <t>PAGAMENTO P/ VIABILIZAR REPASSE DE RECURSO DO FEMII/2014, AO MUNICÍPIO DE BELO JARDIM-PE,PLANO:CAPEAMENTO ASFÁLTICO DE DIVERSAS RUAS, REFERENTE A 4º PARCELA,CONFORME LEI Nº 15.335 DE 25/06/2014,CI Nº344/2016 SEAM E CI Nº144/2016 SGTG/FEM.</t>
  </si>
  <si>
    <t>2016OB000532</t>
  </si>
  <si>
    <t>2016PD000536</t>
  </si>
  <si>
    <t>PAGAMENTO PARA VIABILIZAR REPASSE DE RECURSO DO FEMII/2014, AO MUNICÍPIO DE BELO JARDIM-PE,PLANO:CONSTRUÇÃO DE PRAÇA DE ALIMENTAÇÃO E ÁREA DE RECREAÇÃO, REFERENTE A 3º PARCELA, CONFORME LEI Nº 15.335 DE 25/06/2014,CI Nº344/2016 SEAM E CI Nº144/2016 SGTG/FEM.</t>
  </si>
  <si>
    <t>2016OB000533</t>
  </si>
  <si>
    <t>2016PD000537</t>
  </si>
  <si>
    <t>PAGAMENTO P/ VIABILIZAR REPASSE DE RECURSO DO FEMII/2014,AO MUNICÍPIO DE BELO JARDIM-PE, PLANO:CONSTRUÇÃO DE PRAÇA DE ALIMENTAÇÃO E ÁREA DE RECREAÇÃO,REFERENTE A 4º PARCELA, CONFORME LEI Nº 15.335 DE 25/06/2014,CI Nº344/2016 SEAM E CI Nº144/2016 SGTG/FEM.</t>
  </si>
  <si>
    <t>2016OB000534</t>
  </si>
  <si>
    <t>2016PD000538</t>
  </si>
  <si>
    <t>PAGAMENTO VIABILIZAR REPASSE DE RECURSO DO FEMII/2014, AO MUNICÍPIO DE RIACHO DAS ALMAS PE, PLANO: PAVIMENTAÇÃO EM PEDRA GRANÍTICA EM DIVERSAS RUAS, REFERENTE A 3º PARCELA, CONFORME LEI Nº 15.335 DE 25/06/2014, CI Nº344/2016 SEAM</t>
  </si>
  <si>
    <t>2016OB000536</t>
  </si>
  <si>
    <t>2016PD000548</t>
  </si>
  <si>
    <t>RE000080</t>
  </si>
  <si>
    <t>2016NE000322</t>
  </si>
  <si>
    <t>PAGAMENTO P/VIABILIZAR REPASSE DE RECURSO DO FEMII/2014, AO MUNICÍPIO DE SANTA FILOMENA - PE,PLANO: PAVIMENTAÇÃO EM PARALELEPÍPEDO EM DIVERSAS RUAS,3º PARCELA, CONFORME LEI Nº 15.335 DE 25/06/2014, CI Nº348/2016-SEAM,CI Nº 148/2016-SGTG/FEM.</t>
  </si>
  <si>
    <t>2016OB000537</t>
  </si>
  <si>
    <t>2016PD000547</t>
  </si>
  <si>
    <t>PAGAMENTO P/ VIABILIZAR REPASSE DE RECURSO DO FEMII/2014, AO MUNICÍPIO DE SANTA FILOMENA - PE,PLANO: PAVIMENTAÇÃO EM PARALELEPÍPEDO EM DIVERSAS RUAS,2º PARCELA, CONFORME LEI Nº 15.335 DE 25/06/2014, CI Nº348/2016-SEAM, CI Nº 148/2016-SGTG/FEM.</t>
  </si>
  <si>
    <t>2016OB000541</t>
  </si>
  <si>
    <t>2016PD000542</t>
  </si>
  <si>
    <t>PAGAMENTO P/ VIABILIZAR REPASSE DE RECURSO DO FEMII/2014,AO MUNICÍPIO DE AFOGADOS DA INGAZEIRA - PE,PLANO:REFORMA E AMPLIAÇÃO DAS INSTALAÇÕES FÍSICAS DA ESCOLA MUNICIPAL DOMINGOS TEOTÔNIO,3º PARCELA,CONFORME LEI Nº 15.335 DE 25/06/2014, CI Nº346/2016-SEAM E CI Nº 147/2016-SGTG/FEM.</t>
  </si>
  <si>
    <t>2016OB000542</t>
  </si>
  <si>
    <t>2016PD000543</t>
  </si>
  <si>
    <t>PAGAMENTO P/ VIABILIZAR REPASSE DE RECURSO DO FEMII/2014, AO MUNICÍPIO DE TUPARETAMA - PE, PLANO: RECONSTRUÇÃO DA PRAÇA CENTRAL, 4º PARCELA, CONFORME LEI Nº 15.335 DE 25/06/2014, CI Nº346/2016-SEAM E CI Nº 147/2016-SGTG/FEM.</t>
  </si>
  <si>
    <t>2016OB000543</t>
  </si>
  <si>
    <t>2016PD000540</t>
  </si>
  <si>
    <t>2016NE000317</t>
  </si>
  <si>
    <t xml:space="preserve"> PREFEITURA MUNICIPAL DE CARUARU</t>
  </si>
  <si>
    <t>PAGAMENTO PARA VIABILIZAR REPASSE DE RECURSO DO FEMII/2014, AO MUNICÍPIO DE CARUARU - PE, PLANO: OBRAS DE PAVIMENTAÇÃO NO MUNICÍPIO, 2º PARCELA, CONFORME LEI Nº 15.335 DE 25/06/2014, CI Nº346/2016-SEAM E CI Nº 147/2016-SGTG/FEM.</t>
  </si>
  <si>
    <t>2016OB000544</t>
  </si>
  <si>
    <t>2016PD000541</t>
  </si>
  <si>
    <t>PAGAMENTO PARA VIABILIZAR REPASSE DE RECURSO DO FEMII/2014, AO MUNICÍPIO DE CARUARU - PE, PLANO: OBRAS DE PAVIMENTAÇÃO NO MUNICÍPIO, 3º PARCELA, CONFORME LEI Nº 15.335 DE 25/06/2014, CI Nº346/2016-SEAM E CI Nº 147/2016-SGTG/FEM.</t>
  </si>
  <si>
    <t>PTM encaminhado à CEHAB para análise através do Of. 1191/2016 SEAM/SEPLAG no dia 19/09/2016.</t>
  </si>
  <si>
    <t>PTM encaminhado à SARA para análise através do Of.1190/2016 SEAM/SEPLAG no dia 19/09/2016.</t>
  </si>
  <si>
    <t>PTM reprogramado encaminhado para análise da CEHAB, conforme ofício SEPLAG/SEAM nº 1120/2016 de 24/08/2016.</t>
  </si>
  <si>
    <t>Reprogramação aprovada pela CEHAB, conforme ofício nº 707/2016 - GDM/DPP/CEHAB, com entrada no dia 14/09/2016.</t>
  </si>
  <si>
    <t>45
1ª Substituição</t>
  </si>
  <si>
    <t>Prestação de contas com pendências, ofício nº 046/2016 - PC/GDM/DPP/CEHAB enviado para Prefeitura por email e pelos correios.</t>
  </si>
  <si>
    <t>Enviado Ofício 739/2016 da Prefeitura com novo BM para substituir o anterior.</t>
  </si>
  <si>
    <t>AGUARDANDO ASSINATURAS DO TERMO ADITIVO DE REPROGRAMAÇÃO. CONTATO REALIZADO COM O SR. KLEBER ANDRADE (87-999525073).</t>
  </si>
  <si>
    <t>Reprogramação aprovada pelo CEAM.</t>
  </si>
  <si>
    <t>TERMOS ADITIVOS ASSINADOS PELO PREFEITO E ENCAMINHADOS PARA ASSINATURA DE ARISTÉIA.</t>
  </si>
  <si>
    <t>Email encaminhado à prefeitura informando sobre as inconsistências encontradas na análise do BM de 60% pela CEHAB (OF. Nº 717/2016 - GDM/DPP/CEHAB)</t>
  </si>
  <si>
    <t>2016OB000545</t>
  </si>
  <si>
    <t>2016PD000557</t>
  </si>
  <si>
    <t>RE000081</t>
  </si>
  <si>
    <t>2016NE000324</t>
  </si>
  <si>
    <t>PAGAMENTO PARA VIABILIZAR REPASSE DE RECURSOS REF. AO FEM II/2014 AO MUNICIPIO DE OROBÓ/PE.CONFORME LEI Nº 15.270 DE 24/04/14.PAVIMENTAÇÃO EM PARALELEPIPEDOS GRANITICOS NO BAIRRO MANOEL APRIGIO.CONFORME CI Nº 150/2016 SGTG/FEM REF. A 4ª PARCELA.</t>
  </si>
  <si>
    <t>2016OB000546</t>
  </si>
  <si>
    <t>2016PD000556</t>
  </si>
  <si>
    <t>PAGAMENTO PARA VIABILIZAR REPASSE DE RECURSOS REF. AO FEM II/2014 AO MUNICIPIO DE OROBÓ/PE.CONFORME LEI Nº 15.270 DE 24/04/14.PAVIMENTAÇÃO EM PARALELEPIPEDOS GRANITICOS NO BAIRRO MANOEL APRIGIO.CONFORME CI Nº 150/2016 SGTG/FEM REF. A 3ª PARCELA.</t>
  </si>
  <si>
    <t>2016OB000547</t>
  </si>
  <si>
    <t>2016PD000555</t>
  </si>
  <si>
    <t>PAGAMENTO PARA VIABILIZAR REPASSE DE RECURSOS REF. AO FEM II/2014 AO MUNICIPIO DE OROBÓ/PE.CONFORME LEI Nº 15.270 DE 24/04/14.PAVIMENTAÇÃO EM PARALELEPIPEDOS GRANITICOS E CONSTRUÇÃO DE MURO DE ARRIMO NA COMUNIDADE DE CHÃ DE LIMA.CONFORME CI Nº 150/2016 SGTG/FEM REF. A 4ª PARCELA.</t>
  </si>
  <si>
    <t>2016OB000548</t>
  </si>
  <si>
    <t>2016PD000554</t>
  </si>
  <si>
    <t>PAGAMENTO PARA VIABILIZAR REPASSE DE RECURSOS REF. AO FEM II/2014 AO MUNICIPIO DE OROBÓ/PE.CONFORME LEI Nº 15.270 DE 24/04/14.PAVIMENTAÇÃO EM PARALELEPIPEDOS GRANITICOS E CONSTRUÇÃO DE MURO DE ARRIMO NA COMUNIDADE DE CHÃ DE LIMA.CONFORME CI Nº 150/2016 SGTG/FEM REF. A 3ª PARCELA.</t>
  </si>
  <si>
    <t>2016OB000549</t>
  </si>
  <si>
    <t>2016PD000553</t>
  </si>
  <si>
    <t>PAGAMENTO PARA VIABILIZAR REPASSE DE RECURSOS REF. AO FEM II/2014 AO MUNICIPIO DE OROBÓ/PE.CONFORME LEI Nº 15.270 DE 24/04/14.PAVIMENTAÇÃO EM PARALELEPIPEDOS GRANITICOS NA COMUNIDADE DE ÁGUA BRANCA.CONFORME CI Nº 150/2016 SGTG/FEM REF. A 4ª PARCELA.</t>
  </si>
  <si>
    <t>2016OB000550</t>
  </si>
  <si>
    <t>2016PD000552</t>
  </si>
  <si>
    <t>PAGAMENTO PARA VIABILIZAR REPASSE DE RECURSOS REF. AO FEM II/2014 AO MUNICIPIO DE OROBÓ/PE.CONFORME LEI Nº 15.270 DE 24/04/14.PAVIMENTAÇÃO EM PARALELEPIPEDOS GRANITICOS NA COMUNIDADE DE ÁGUA BRANCA.CONFORME CI Nº 150/2016 SGTG/FEM REF. A 3ª PARCELA.</t>
  </si>
  <si>
    <t>2016OB000551</t>
  </si>
  <si>
    <t>2016PD000551</t>
  </si>
  <si>
    <t>PAGAMENTO PARA VIABILIZAR REPASSE DE RECURSOS REF. AO FEM II/2014 AO MUNICIPIO DE OROBÓ/PE.CONFORME LEI Nº 15.270 DE 24/04/14.PAVIMENTAÇÃO EM PARALELEPIPEDOS GRANITICOS NOS DISTRITOS DE MANIBU,TANQUES,CAIÇARAS E VARJÃO.CONFORME CI Nº 150/2016 SGTG/FEM REF. A 4ª PARCELA.</t>
  </si>
  <si>
    <t>2016OB000552</t>
  </si>
  <si>
    <t>2016PD000550</t>
  </si>
  <si>
    <t>PAGAMENTO PARA VIABILIZAR REPASSE DE RECURSOS REF. AO FEM II/2014 AO MUNICIPIO DE OROBÓ/PE.CONFORME LEI Nº 15.270 DE 24/04/14.PAVIMENTAÇÃO EM PARALELEPIPEDOS GRANITICOS NOS DISTRITOS DE MANIBU,TANQUES,CAIÇARAS E VARJÃO.CONFORME CI Nº 150/2016 SGTG/FEM REF. A 3ª PARCELA.</t>
  </si>
  <si>
    <t>2016OB000553</t>
  </si>
  <si>
    <t>2016PD000549</t>
  </si>
  <si>
    <t>2016NE000323</t>
  </si>
  <si>
    <t>PAGAMENTO PARA VIABILIZAR REPASSE DE RECURSOS FEM II-2014 AO MUNICIPIO DE DORMENTES/PE REF.A 3ª PARCELA.PAVIMENTAÇÃO ASFALTICA EM CBUQ E PARALELEPIPEDOS GRANITICOS EM DIVERSAS RUAS.CONF.CI Nº 149/2016 SGTG-FEM DECRETO Nº 40.651 DE 24/04/14</t>
  </si>
  <si>
    <t>EM RESPOSTA POR TELEFONE AO OFÍCIO DO MUNICÍPIO GP 184/2016 DE 17/08/2016 COM ENTRADA EM 16/09/2016  SOLICITANDO UTILIZAÇÃO DOS RENDIMENTOS DA CONTA, FOI INFORMADO A NECESSIDADE DE NOVA REPROGRAMAÇÃO E REPASSADA TODAS AS INFORMAÇÕES DE DOCUMENTOS. AGUARDANDO OFÍCIO PARA PROSSEGUIR COM O PROCESSO. (LUIZ PEREIRA 87-999041595 / 83-998355556)</t>
  </si>
  <si>
    <t>21/06/2016 e 22/09/2016</t>
  </si>
  <si>
    <t>Documentação complementar relativa à prestação de contas enviada à CEHAB através do ofício nº 1169/2016</t>
  </si>
  <si>
    <t>OFÍCIO PC/GDM/DPP/CEHAB Nº036/2016 PRESTAÇÃO DE CONTAS DEVOLVIDA PELA CEHAB DEVIDO AO NÃO ATENDIMENTO DAS PENDÊNCIAS PELO MUNICÍPIO E PEDINDO PROVIDÊNCIAS PARA SEPLAG.</t>
  </si>
  <si>
    <t>Documentação de prestação de contas + complementar enviada à CEHAB através do ofício SEPLAG/SEAM nº XXX/2016. (DOCUMENTAÇÃO COMPLEMENTAR OFÍCIO GAB. PMI Nº172/2016 DE 20/09/2016 COM ENTRADA EM 22/09/2016)</t>
  </si>
  <si>
    <t>OBS 8</t>
  </si>
  <si>
    <t>OBS 9</t>
  </si>
  <si>
    <t>OFÍCIO SEPLAG/SEAM Nº 1207/2016 ENCAMINHADO PRESTAÇÃO DE CONTAS + DOCUMENTAÇÃO COMPLEMENTAR PARA A CEHAB.</t>
  </si>
  <si>
    <t>PTM APROVADO CONFORME OFÍCIO Nº 704/2016 - GMD/DPP/CEHAB DE 13/09/2016 COM ENTRADA EM 14/09/2016 alterando o valor do PTM para R$ 898.457,90 Recurso FEM + R$ 785.920,14 Contrapartida.</t>
  </si>
  <si>
    <t>Reprogramação aprovada pela CEHAB e enviada através do ofício nº 679/2016 CEHAB, com data de entrada em 08/09/2016 alterando o valor para R$ 501.925,30 Recurso FEM + R$ 9.394,45 contrapartida</t>
  </si>
  <si>
    <t>AP 055 - 2ª SUBSTITUIÇÃO</t>
  </si>
  <si>
    <t>137 - 1ª SUBSTIUIÇÃO FINAL</t>
  </si>
  <si>
    <t xml:space="preserve">PTM APROVADO CONFORME OFÍCIO Nº 705/2016 - GMD/DPP/CEHAB DE 13/09/2016 COM ENTRADA EM 14/09/2016 alterando o valor para R$ 296.002,62 Recurso FEM, sem contrapartida. </t>
  </si>
  <si>
    <t>Pavimentação das Ruas : Francisco de Assis, Chefe Narciso, Cedro, Fábio Correia, Arlinda Monteiro, Carneiro Leão, Clarissa Costa Calado, Drenagem da Avenida 27 de setembro e Estrada Comercial de Pitanga.</t>
  </si>
  <si>
    <t>Pavimentação e drenagem das Ruas: Varginha, Belo Horizonte e José Albino.</t>
  </si>
  <si>
    <t>PTM APROVADO CONFORME OFÍCIO Nº 702/2016 - GMD/DPP/CEHAB DE 13/09/2016 COM ENTRADA EM 14/09/2016, alterando o valor para R$ 488.852,63 sem contrapartida do município.</t>
  </si>
  <si>
    <t>139 - 2ª SUBSTITUIÇÃO FINAL</t>
  </si>
  <si>
    <t>PTM APROVADO CONFORME OFÍCIO Nº 703/2016 - GMD/DPP/CEHAB DE 13/09/2016 COM ENTRADA EM 14/09/2016, alterando o valor para R$ 388.895,29 Recurso FEM sem contrapartida do município.</t>
  </si>
  <si>
    <t>140 -  1ª SUBSTITUIÇÃO FINAL</t>
  </si>
  <si>
    <t>PTM APROVADO CONFORME OFÍCIO Nº 706/2016 - GMD/DPP/CEHAB DE 13/09/2016 COM ENTRADA EM 14/09/2016, alterando o valor para R$ 342.883,65 sem contrapartida do município.</t>
  </si>
  <si>
    <t xml:space="preserve">Município solicitou reprogramação do PTM através do ofício 69/2016 com data de entrada de 08/09/2016.  Ofício encaminhado à CEHAB através do ofício nº 1211/2016 SEAM/SEPLAG alterando o valor para R$ 630.498,34 sem contrapartida do município. O título do projeto é REESTRUTURAÇÃO DA INFRAESTRUTURA DO MUNICÍPIO. </t>
  </si>
  <si>
    <t>A pedido de Dani (Gerente) liguei para Elias e pedi que ele não analisasse a  reprogramação até a volta das férias de Andréa Chaves.</t>
  </si>
  <si>
    <t>Reprogramação aprovada conforme ofício nº 720/2016 - GDM/DPP/CEHAB. Valor anterior: Recurso FEM R$ 603.031,80. Contrapartida R$ 14.678,74. Novo valor: Recurso FEM R$ 603.031,78. Contrapartida R$ 3.316,61.</t>
  </si>
  <si>
    <t>Reprogramação aprovada pela SDEC conforme ofício 390/2016 de 19/09/2016, com entrada em 21/09/2016.</t>
  </si>
  <si>
    <t xml:space="preserve">OFÍCIO GP Nº080/2016 DE 31/08/2016 COM ENTRADA EM 27/09/2016 - MUNICÍPIO SOLICITOU REPROGRAMAÇÃO DO PTM. PENDENTE PLANILHA DE REPROGRAMAÇÃO E CD TAMBÉM COM PTM. SOLICITAÇÃO FEITA POR TELEFONE E POR EMAIL. MARIA APARECIDA - 87-988281858 </t>
  </si>
  <si>
    <t>2016OB000556</t>
  </si>
  <si>
    <t>2016PD000568</t>
  </si>
  <si>
    <t>RE000082</t>
  </si>
  <si>
    <t>2016NE000330</t>
  </si>
  <si>
    <t xml:space="preserve"> PREFEITURA MUNICIPAL DE RIBEIRAO</t>
  </si>
  <si>
    <t>VALOR REFERENTE AO PAGAMENTO DA 2ª PARCELA DO FEM II/2014,DO MUNICIPIO DE RIBEIRÃO/PE.CUJO PROJETO É: TERRAPLANAGEM E PAVIMENTAÇÃO DE RUAS, BECOS E ACESSOS EM ENGENHOS.ATRAVÉS DA CI 153/2016 SGTG-FEM</t>
  </si>
  <si>
    <t>2016OB000557</t>
  </si>
  <si>
    <t>2016PD000567</t>
  </si>
  <si>
    <t>VALOR REFERENTE AO PAGAMENTO DA 2ª PARCELA DO FEM II/2014,DO MUNICIPIO DE RIBEIRÃO/PE.CUJO PROJETO: REFORMA E ADEQUAÇÃOE PRAÇAS.ATRAVÉS DA CI Nº 153/2016</t>
  </si>
  <si>
    <t>2016OB000558</t>
  </si>
  <si>
    <t>2016PD000566</t>
  </si>
  <si>
    <t>2016NE000329</t>
  </si>
  <si>
    <t>VALOR REFERENTE AO PAGAMENTO DA 2ª PARCELA DO FEM II/2014,DO MUNICIPIO DE MARAIAL/PE.CUJO PROJETO: PAVIMENTAÇÃO DE VIAS URBANAS DO MUNICIPIO NOS BAIRROS NOVA MARAIAL,DISTRITO DE SERTÃOZINHO DE CIMA E DE BAIXO.ATRAVÉS DA CI Nº 153/2016</t>
  </si>
  <si>
    <t>2016OB000559</t>
  </si>
  <si>
    <t>2016PD000565</t>
  </si>
  <si>
    <t>2016NE000328</t>
  </si>
  <si>
    <t>VALOR REFERENTE AO PAGAMENTO DA 2ª PARCELA DO FEM II/2014 DO MUNICIPIO DE ESCADA/PE,CUJO PROJETO É:RECONSTRUÇÃO DA PONTE DA MANGUEIRA.CONFORME LEI Nº15.270 DE 24/04/2014 .ATRAVÉS DA CI Nº 153/2016 SGTG/FEM.</t>
  </si>
  <si>
    <t>2016OB000560</t>
  </si>
  <si>
    <t>2016PD000564</t>
  </si>
  <si>
    <t>VALOR REFERENTE AO PAGAMENTO DA 2ª PARCELA DO FEM II/2014 DO MUNICIPIO DE ESCADA/PE,CUJO PROJETO É:REQUALIFICAÇÃO DE PRAÇAS.CONFORME LEI Nº15.270 DE 24/04/2014.ATRAVÉS DA CI Nº 153/2016 SGTG/FEM.</t>
  </si>
  <si>
    <t>2016OB000561</t>
  </si>
  <si>
    <t>2016PD000563</t>
  </si>
  <si>
    <t>VALOR REFERENTE AO PAGAMENTO DA 2ª PARCELA DO FEM II/2014 DO MUNICIPIO DE ESCADA/PE,CUJO PROJETO É:MURO DE ARRIMO E ESCADARIAS.CONFORME LEI Nº15.270 DE 24/04/2014.ATRAVÉS DA CI Nº 153/2016 SGTG/FEM.</t>
  </si>
  <si>
    <t>2016OB000562</t>
  </si>
  <si>
    <t>2016PD000562</t>
  </si>
  <si>
    <t>VALOR REFERENTE AO PAGAMENTO DA 2ª PARCELA DO FEM II/2014 DO MUNICIPIO DE ESCADA/PE,CUJO PROJETO É:PAVIMENTAÇÃO,URBANIZAÇÃO E DRENAGEM DE 10(DEZ) RUAS.CONFORME LEI Nº15.270 DE 24/04/2014.ATRAVÉS DA CI Nº 153/2016 SGTG/FEM.</t>
  </si>
  <si>
    <t>2016OB000566</t>
  </si>
  <si>
    <t>2016PD000570</t>
  </si>
  <si>
    <t>RE000083</t>
  </si>
  <si>
    <t>VALOR REFERENTE AO PAGAMENTO DA 3ª´PARCELA DO FEM II/2014. DO MUNICIPIO DE SERRA TALHADA/PE./PE.CUJO PROJETO É:IMPLANTAÇÃO DO TERMINAL DE TRANSPORTE ALTERNATIVO.ATRAVÉS DA CI Nº 154/2016 SGT-FEM E CI Nº 354/2016 SEAM</t>
  </si>
  <si>
    <t>2016OB000567</t>
  </si>
  <si>
    <t>2016PD000571</t>
  </si>
  <si>
    <t>VALOR REFERENTE AO PAGAMENTO DA 4ª´PARCELA DO FEM II/2014.DO MUNICIPIO DE CORTÊS./PE.CUJO PROJETO É: CONSTRUÇÃO DA PRAÇA DA ENTRADA DA CIDADE E PAVIMENTAÇÃO DO ENTORNO.ATRAVÉS DA CI Nº 154/2016 E CI Nº 354/2016 SEAM.</t>
  </si>
  <si>
    <t>2016OB000568</t>
  </si>
  <si>
    <t>2016PD000572</t>
  </si>
  <si>
    <t>VALOR REFERENTE AO PAGAMENTO DA 3ª PARCELA DO FEM II/2014 ,DO MUNICIPIO DE SAÍRE/PE .CUJO PROJETO É:URBANIZAÇÃO E CONSTRUÇÃO DO PORTAL DE ENTRADA DA CIDADE E ILUMINAÇÃO DE ACESSO DO PORTAL AO CENTRO..ATRAVÉS DA CI Nº 154/2016 SGT-FEM E CI Nº 354/2016 SEAM</t>
  </si>
  <si>
    <t>2016OB000569</t>
  </si>
  <si>
    <t>2016PD000574</t>
  </si>
  <si>
    <t>2016NE000334</t>
  </si>
  <si>
    <t>VALOR REFERENTE AO PAGAMENTO DA 3ª PARCELA DO FEM II/2014 ,DO MUNICIPIO DE CUPIRA/PE .CUJO PROJETO É: CONSTRUÇÃO DA PRAÇA NO DISTRITO DE GRAVATÁ-AÇU..ATRAVÉS DA CI Nº 154/2016 SGTG-FEM E CI Nº 354/2016 SEAM.</t>
  </si>
  <si>
    <t>2016OB000570</t>
  </si>
  <si>
    <t>2016PD000575</t>
  </si>
  <si>
    <t>VALOR REFERENTE AO PAGAMENTO DA 4ª PARCELA DO FEM II/2014.DO MUNICIPIO DE CUPIRA/PE.CUJO PROJETO É: CONSTRUÇÃO DA PRAÇA NO DISTRITO DE GAVATÁ-AÇU.ATRAVÉS DA CI Nº 154/2016 SGT-FEM E CI Nº 354/2016 SEAM</t>
  </si>
  <si>
    <t>2016OB000571</t>
  </si>
  <si>
    <t>2016PD000584</t>
  </si>
  <si>
    <t>2016NE000341</t>
  </si>
  <si>
    <t>VALOR REFERENTE AO PAGAMENTO DA 4ª PARCELA DO FEM II/2014 ,DO MUNICIPIO DE MIRANDIBA/PE.CUJO PROJETO É:PAVIMENTAÇÃO EM PARALELEPIPEDOS GRANITICOS E URBANIZAÇÃO DA PRAÇA..ATRAVÉS DA CI Nº 154/2016 SGT-FEM E CI Nº 354/2016 SEAM</t>
  </si>
  <si>
    <t>2016OB000572</t>
  </si>
  <si>
    <t>2016PD000583</t>
  </si>
  <si>
    <t>VALOR REFERENTE AO PAGAMENTO DA 4ª PARCELA DO FEM II/2014.,DO MUNICIPIO DE MIRANDIBA/PE..CUJO PROJETO É:PAVIMENTAÇÃO EM PARALELEPIPEDOS GRANITICOS..ATRAVÉS DA CI Nº 154/2016 SGT-FEM E CI Nº 354/2016 SEAM</t>
  </si>
  <si>
    <t>2016OB000573</t>
  </si>
  <si>
    <t>2016PD000582</t>
  </si>
  <si>
    <t>2016NE000340</t>
  </si>
  <si>
    <t>VALOR REFERENTE AO PAGAMENTO DA 3ª PARCELA DO FEM II/2014 ,DO MUNICIPIO DE IPUBI/PE .CUJO PROJETO É: CONSTRUÇÃO DO MATADOURO PÚBLICO DE SERROLÂNDIA..ATRAVÉS DA CI Nº 154/2016 SGT-FEM E CI Nº 354/2016 SEAM</t>
  </si>
  <si>
    <t>2016OB000574</t>
  </si>
  <si>
    <t>2016PD000581</t>
  </si>
  <si>
    <t>VALOR REFERENTE AO PAGAMENTO DA 3ª PARCELA DO FEM II/2014 II/2014 ,DO MUNICIPIO DE IPUBI/PE.CUJO PROJETO É: REQUALIFICAÇÃO E REFORMA DA AVENIDA CENTRAL NORTE E SUL..ATRAVÉS DA CI Nº 154/2016 SGT-FEM E CI Nº 354/2016 SEAM</t>
  </si>
  <si>
    <t>2016OB000575</t>
  </si>
  <si>
    <t>2016PD000573</t>
  </si>
  <si>
    <t>VALOR REFERENTE AO PAGAMENTO DA 4ª PARCELA DO FEM II/2014 ,DO MUNICIPIO DE SAÍRE/PE .CUJO PROJETO É:URBANIZAÇÃO E CONSTRUÇÃO DO PORTAL DE ENTRADA DA CIDADE E ILUMINAÇÃO DE ACESSO DO PORTAL AO CENTRO..ATRAVÉS DA CI Nº 154/2016 SGT-FEM E CI Nº 354/2016 SEAM</t>
  </si>
  <si>
    <t>2016OB000576</t>
  </si>
  <si>
    <t>2016PD000580</t>
  </si>
  <si>
    <t>VALOR REFERENTE AO PAGAMENTO DA 4ª PARCELA DO FEM II/2014,DO MUNICIPIO DE GRANITO/PE.CUJO PROJETO É: PERFURAÇÃO DE POÇOS ARTESIANOS.ATRAVÉS DA CI Nº 154/2016 SGT-FEM E CI Nº 354/2016 SEAM</t>
  </si>
  <si>
    <t>2016OB000577</t>
  </si>
  <si>
    <t>2016PD000579</t>
  </si>
  <si>
    <t>VALOR REFERENTE AO PAGAMENTO DA 3ª PARCELA DO FEM II/2014,DO MUNICIPIO DE GRANITO/PE.CUJO PROJETO É: PERFURAÇÃO DE POÇOS ARTESIANOS.ATRAVÉS DA CI Nº 154/2016 SGT-FEM E CI Nº 354/2016 SEAM</t>
  </si>
  <si>
    <t>2016OB000578</t>
  </si>
  <si>
    <t>2016PD000578</t>
  </si>
  <si>
    <t>2016NE000338</t>
  </si>
  <si>
    <t>VALOR REFERENTE AO PAGAMENTO DA 3ª PARCELA DO FEM II/2014 ,DO MUNICIPIO DE GOIANA/PE..CUJO PROJETO É: CONSTRUÇÃO DA PRAÇA JÚLIO RABELO..ATRAVÉS DA CI Nº 154/2016 SGT-FEM E CI Nº 354/2016 SEAM</t>
  </si>
  <si>
    <t>2016OB000579</t>
  </si>
  <si>
    <t>2016PD000577</t>
  </si>
  <si>
    <t>2016NE000337</t>
  </si>
  <si>
    <t>VALOR REFERENTE AO PAGAMENTO DA 4ª PARCELA DO FEM II/2014 ,DO MUNICIPIO DE TERRA NOVA/PE .CUJO PROJETO É:DRENAGEM SUPERFICIAL DE ÁGUAS PLUVIAIS E PAVIMENTAÇÃO DE VIAS.ATRAVÉS DA CI Nº 154/2016 SGT-FEM E CI Nº 354/2016 SEAM</t>
  </si>
  <si>
    <t>2016OB000580</t>
  </si>
  <si>
    <t>2016PD000576</t>
  </si>
  <si>
    <t>2016NE000336</t>
  </si>
  <si>
    <t>VALOR REFERENTE AO PAGAMENTO DA 3ª PARCELA, FEM II/2014 ,DO MUNICIPIO DE SANTA CRUZ/PE.CUJO PROJETO É:CONCLUSÃO DA CONSTRUÇÃO DO ESTÁDIO MUNICIPAL DE SANTA CRUZ..ATRAVÉS DA CI Nº 154/2016 SGT-FEM E CI Nº 354/2016 SEAM</t>
  </si>
  <si>
    <t>Ajustes solicitados na AP 094 - 2ª substituição final - reanálise  de 05/08/2016 encaminhados para análise conforme ofício 427/2016 de 14/09/2016, com entrada em 28/09/2016.  Teto FEM: R$ 4.796.813,21. Investimento total anterior: R$ 5.122.989,74 (recurso FEM R$ 4.796.812,86 e contrapartida R$ 326.176,88). Novo investimento total: R$ 4.836.604,17 (recurso FEM R$ 4.796.812,55 e contrapartida R$ 39.791,62)</t>
  </si>
  <si>
    <t>Reenvio da reprogramação encaminhada a SEE para análise conforme ofício SEPLAG/SEAM 1174/2016</t>
  </si>
  <si>
    <t>Parecer de análise da prestação de contas enviado para o município por e-mail (19/09/2016) e por ofício SEPLAG/SEAM 1196/2016</t>
  </si>
  <si>
    <t>Reprogramação encaminhada a CEHAB para análise conforme ofício SEPLAG/SEAM 1194/2016</t>
  </si>
  <si>
    <t>Inconsistências da prestação de contas encaminhadas ao município por e-mail e conforme ofício SEPLAG/SEAM 1193/2016</t>
  </si>
  <si>
    <t>Ofício PC/GDM/DPP/CEHAB nº 047/2016 com pedências na prestação de contas enviados para o Município por ofício e email.</t>
  </si>
  <si>
    <t>Ofício 049/2016-PC/GDM/DPP/CEHAB -Indicando as inconsistências qdo da análise da Prestação de Contas. Ofício enviado ao Prefeito</t>
  </si>
  <si>
    <t>Ofício nº 26/2016 - GGEAR-SDSCJ protocolado em 21/09/2016 encaminhando vistoria técnica do CENTRO MULTICULTURAL. Ofício encaminhado para Wagner através de CI.</t>
  </si>
  <si>
    <t>TERMOS ADITIVOS ASSINADOS PELO PREFEITO E POR ARISTÉIA.</t>
  </si>
  <si>
    <t>Reprogramação aprovada pela CEHAB conforme ofício 739/2016 de 30/09/2016, com entrada em 03/10/2016.  Teto FEM: R$ 1.811.319,69. Investimento total anterior: R$ 238.714,17 (recurso FEM). Novo investimento total: R$ 238.714,17 (recurso FEM)</t>
  </si>
  <si>
    <t>OFÍCIO 737/2016 - GDM/DPP/CEHAB(ENTRADA EM 03/10/2016)  - INDICANDO AS INCONSISTÊNCIAS ENCONTRADAS NOS BMS. ENVIADO POR EMAIL AO GESTOR FLÁVIO.</t>
  </si>
  <si>
    <t>REFORMA E RECUPERAÇÃO DAS PRAÇAS EUGENIO MACIEL CHACON, VILA ANÁPOLIS E RUA DUQUE DE CAXIAS - CENTRO</t>
  </si>
  <si>
    <t>67
SUBSTITUIÇÃO FINAL
4ª REPROGRAMAÇÃO</t>
  </si>
  <si>
    <t>2016OB000581</t>
  </si>
  <si>
    <t>2016PD000585</t>
  </si>
  <si>
    <t>RE000084</t>
  </si>
  <si>
    <t>VALOR REFERENTE AO PAGAMENTO REF. A 3ª PARCELA DO FEM II/2014.DO MUNICIPIO DE VERTENTE DO LÉRIO/PE..CUJO PROJETO É:CONSTRUÇÃO DA PONTE SOBRE RIACHO DA BALANÇA..ATRAVÉS DA CI Nº 154/2016 SGT-FEM E CI Nº 354/2016 SEAM</t>
  </si>
  <si>
    <t>2016OB000584</t>
  </si>
  <si>
    <t>2016PD000590</t>
  </si>
  <si>
    <t>RE000085</t>
  </si>
  <si>
    <t>VALOR REFERENTE AO PAGAMENTO DA 4ª PARCELA DO FEM II/2014.DO MUNICIPIO DE CARNAUBIERA DA PENHA/PE.CUJO PROJETO É: ILUMINAÇÃO DO ACESSO PRINCIPAL DA CIDADE.CONFORME LEI Nº 15.270 DE 24/04/2014, CONFORME CI Nº156/2016 SGTG/FEM.E CI Nº 359/2016 SEAM</t>
  </si>
  <si>
    <t>2016OB000585</t>
  </si>
  <si>
    <t>2016PD000589</t>
  </si>
  <si>
    <t>VALOR REFERENTE AO PAGAMENTO DA 3ª PARCELA DO FEM II/2014.DO MUNICIPIO DE SERRA TALHADA/PE.CUJO PROJETO É: PAVIMENTAÇÃO ASFALTICA EM PEDRA GRANITICA.CONFORME LEI Nº 15.270 DE 24/04/2014.ATRAVÉS DA CI Nº 156/2016 SGTG-FEM</t>
  </si>
  <si>
    <t>2016OB000586</t>
  </si>
  <si>
    <t>2016PD000588</t>
  </si>
  <si>
    <t>2016NE000327</t>
  </si>
  <si>
    <t>VALOR REFERENTE AO PAGAMENTO DA 2ª PARCELA DO FEM II/2014,DO MUNICIPIO DE CACHOEIRINHA/PE.CUJO PROJETO É: PAVIMENTAÇÃO EM REVESTIMENTO ASFALTICO DE DIVERSAS RUAS(19).ATRAVÉS DA CI Nº 156/16 E CI Nº 354/2016 SEAM</t>
  </si>
  <si>
    <t>Município enviou o 1º BM conforme solicitado pela CEHAB. através do ofício nº 15/08/2016 com data de entrada em 19/08/2016</t>
  </si>
  <si>
    <t>CEHAB enviou ofício nº742/2016 protocolado em 05/10/2016 informando inconsistências no BM, solicitando que o município reprogramasse o PTM. Repassado por e-mail para o município.</t>
  </si>
  <si>
    <t>OFÍCIO 746/2016 - GDM/DPP/CEHAB(ENTRADA EM 05/10/2016)  - INDICANDO AS INCONSISTÊNCIAS ENCONTRADAS NOS BMS. ENVIADO VIA EMAIL PARA FLÁVIO, GESTOR.</t>
  </si>
  <si>
    <t>Ofício 743/2016 - GDM/DPP/CEHAB - Indicando as inconsistências encontradas qdo da análise de BM. Ofício enviado via email ao Gestor</t>
  </si>
  <si>
    <t>DECLARAÇÃO DO PREFEITO RECEBIDA EM 05/10/2016. DOCUMENTAÇÃO COMPLETA ENCAMINHADA PARA A CEHAB. (OZEIAS- 87 996564063)</t>
  </si>
  <si>
    <t>Reprogramação aprovado pela CEHAB conforme ofício nº 726/2016</t>
  </si>
  <si>
    <t>PRESTAÇÃO DE CONTAS APROVADA PELA SEE ATRAVÉS DO OFÍCIO Nº169/2016 SUPOC/SEE-PE.</t>
  </si>
  <si>
    <t>PRESTAÇÃO DE CONTAS APROVADA PELA SECRETARIA FINALÍSITCA.</t>
  </si>
  <si>
    <t>PRESTAÇÃO DE CONTAS APROVADA. DOCUMENTAÇÃO ENCAMINHADA PARA SGTG.</t>
  </si>
  <si>
    <t>OFÍCIO Nº747/2016 - GDM/DPP/CEHAB DE 05/10/2016 COM ENTRADA EM 06/10/2016 SOLICITANDO AJUSTES DE PENDÊNCIAS PARA APROVAÇÃO E VISTORIA DE 100%. REALIZADO CONTATO TELEFÔNICO (sem sucesso) E ENVIADO EMAIL. (CRISTIANO MENEZES / assessor - 87 99945 9558 / LUCIANO DUQUE - PREFEITO - 87-99141-8456)</t>
  </si>
  <si>
    <t>CONSTRUÇÃO DE PAVIMENTAÇÃO EM PARALELEPÍPEDOS GRANÍTICOS EM DIVERSAS RUAS DA SEDE DO MUNICÍPIO</t>
  </si>
  <si>
    <t>318  1ª Substituição final</t>
  </si>
  <si>
    <t>Ofício 733/2016 - GDM/DPP/CEHAB-com aprovação deste plano</t>
  </si>
  <si>
    <t>317 1ª Substituição final</t>
  </si>
  <si>
    <t>Ofício 734/2016 - GDM/DPP/CEHAB-com aprovação deste plano</t>
  </si>
  <si>
    <t>Enviado para SES pendências na reprogramação (ofício nº113/09/2016 da prefeitura).</t>
  </si>
  <si>
    <t>Enviado para CEHAB pendências na reprogramação (ofício nº112/09/2016 da prefeitura).</t>
  </si>
  <si>
    <t>Município enviou ofício nº52/2016 protocolado em 07/10/2016 com documentação complementar para subsidiar análise da reprogramação na CEHAB. Ofício encaminhado à CEHAB através do ofício nº 1241/2016 SEAM/SEPLAG.</t>
  </si>
  <si>
    <t>Raimundo (Sec. Exec. Obras) esteve aqui na SEPLAG e comunicou que vai reprogramar o PTM e solicitar a 4ª parcela porque já concluiu a obra.</t>
  </si>
  <si>
    <t>Reprogramação solicitada conforme ofício GAB nº 158/2016. Valor solicitado: Recurso FEM R$ 905.217,56. Contrapartida R$ 63.410,28. (Com pendência na documentação).</t>
  </si>
  <si>
    <t>MUNICÍPIO SOLICITOU VISTORIA DA 3ª E 4ª PARCELA EM 02/03/2016. ATESTOU 81,13% EM 20/07/2016. ENVIADO PAGAMENTO DA 3ª PARCELA. PENDENTE TERMO DE RECEBIMENTO DEFINITIVO CONFORME PADRÃO FEM E 100% DA OBRA. SOLICITAÇÃO REALIZADA POR TELEFONE - CLAITON - 87 99065522</t>
  </si>
  <si>
    <t>Praça da Igreja, Praça PE 340 e Praça Central.</t>
  </si>
  <si>
    <t>Reprogramação aprovada e encaminha pela SETRA através do ofício nº 26/2016 protocolado em 10/10/2016 aprovando o PTM no valor total de R$ 804.146,71 sendo R$ 793.107,39 Recurso FEM + R$ 11.039,32 contrapartida</t>
  </si>
  <si>
    <t>RECAPEAMENTO ASFÁLTICO EM DIVERSAS RUAS NA SEDE DO  MUNICÍPIO</t>
  </si>
  <si>
    <t xml:space="preserve">Solicitação de reprogramação de PTM, conforme ofício nº 160/2016 da Prefeitura, com entrada no dia 10/10/2016.
</t>
  </si>
  <si>
    <t>Reprogramação aprovada pela CEHAB, conforme ofício nº 749/2016, com entrada no dia 13/10/2016.</t>
  </si>
  <si>
    <t>Ofício GP 161/2016 solicitando reprogramação deste plano</t>
  </si>
  <si>
    <t>Reprogramação enviada para CEHAB conforme ofício nº 1245/2016 SEPLAG/SEAM.</t>
  </si>
  <si>
    <t>Município recebeu 4ª parcela em 17/06/2016</t>
  </si>
  <si>
    <t>CEHAB enviou e-mail com inconsistências dos BMs para o município.</t>
  </si>
  <si>
    <t>PTM reprogramado encaminhado para análise da CEHAB, conforme ofício SEPLAG/SEAM nº 1242/2016.</t>
  </si>
  <si>
    <t>PTM reprogramado encaminhado para análise da CEHAB, conforme ofício SEPLAG/SEAM nº 1176/2016.</t>
  </si>
  <si>
    <t>Solicitação de reprogramação de PTM, conforme ofício nº 192/2016 da Prefeitura, com entrada no dia 14/10/2016.</t>
  </si>
  <si>
    <t>Solicitação de reprogramação recebida através do ofício nº 120/2016 - GAB/PREF.</t>
  </si>
  <si>
    <t>Enviado por e-mail para Henrique e por ofício ao município PTM, AP , 1º termo aditivo e publicação. Enviado para também para Wagner por CI.</t>
  </si>
  <si>
    <t>Reprogramação solicitada através do ofício nº 111/2016 - GP de 27/09/2016 com entrada em 17/10/2016. Valor solicitado: Recurso FEM R$ 845.653,61. Contrapartida R$ 7.580,43. PENDENTE CD COM ARQUIVOS DIGITAIS.</t>
  </si>
  <si>
    <t>SOLICITAÇÃO DE REPROGRAMAÇÃO - PTM + CD ENCAMINHADO PELO MUNÍCIPIO DE ACORDO COM OFÍCIO Nº262/2016 DE 11/10/2016 COM ENTRADA EM 17/10/2016. PENDENTE DEMAIS DOCUMENTOS. CONTO TELEFÔNICO FEITO COM SHIRLEY - 87 988125898.</t>
  </si>
  <si>
    <t xml:space="preserve">O município informou que a obra encontra-se com um total do percentual executado de 62,42%. Os serviços executados na semana foram: conclusão da Rua da Vara; conclusão da Rua da Jurema 3; Beco da Travessa Eládio Porfírio (construção do meio-fio; colocação do pavimento com paralelepípedos; e conclusão do Beco da Travessa Eládio Porfírio)
</t>
  </si>
  <si>
    <t>REPROGRAMAÇÃO SOLICITADA CONFORME OFÍCIO Nº226/2016 DE 17/10/2016 COM ENTRADA EM 17/10/2016. PENDENTE PLANILHA DE REPROGRAMAÇÃO + PTM'S ASSINADOS. CONTATO REALIZADO POR TELEFONE (LUIZ PEREIRA 87-999041595 / 83-998355556))</t>
  </si>
  <si>
    <t>PTM aprovado na 9ª Reunião do CEAM realizada dia 17/10/2016</t>
  </si>
  <si>
    <t>PTM aprovado na 9ª Reunião do CEAM realizada dia 17/10/2017</t>
  </si>
  <si>
    <t>PTM aprovado na 9ª Reunião do CEAM realizada dia 17/10/2018</t>
  </si>
  <si>
    <t>PTM aprovado na 9ª Reunião do CEAM realizada dia 17/10/2019</t>
  </si>
  <si>
    <t>PTM aprovado na 9ª Reunião do CEAM realizada dia 17/10/2020</t>
  </si>
  <si>
    <t>Solciitação de reprogramação conforme ofício 372/2016 de 17/10/2016, com entrada em 18/10/2016. Teto FEM: R$ 1.962.262,99 (investimento total anterior / recurso FEM). Novo investimento total: R$ 1.817.104,55 (recurso FEM) permaneceu. Reprogramação necessária porque a Rua manoel Bezerra de Lima, que não contemplava a extração de rochas, foi suprimida por causa do alto custo. O saldo será utilizado para contemplar outras vias que apresentam déficit nos quantitativos da planilha orçamentária.</t>
  </si>
  <si>
    <t>OFÍCIO DO MUNICÍPIO Nº299/2016 - SMOI DE 11/10/2016 COM ENTRADA EM 18/10/2016 ENVIANDO AS PENDÊNCIAS SOLICITADAS PELA CEHAB. PROCESSO ENVIADO PARA CEHAB.</t>
  </si>
  <si>
    <t>Solicitação de reprogramação de PTM, conforme ofício GP nº 0007/2016 da Prefeitura.</t>
  </si>
  <si>
    <t>Reprogramação aprovada pela CEHAB, conforme ofício nº 757/2016 - GDM/DPP/CEHAB, com entrada no dia 18/10/2016.</t>
  </si>
  <si>
    <t>Pendências na prestação de contas solicitadas à SEPLAG através do ofício nº 147/2016 - UGC/SETRA.</t>
  </si>
  <si>
    <t>Reprogramação aprovada pela reunião do CEAM do dia 17/10/2016.</t>
  </si>
  <si>
    <t>Pendências solicitadas enviadas para SETRA através do ofício nº 1267/2016 SEPLAG/SEAM.</t>
  </si>
  <si>
    <t>EM ANDAMENTO. PREVISÃO DE CONCLUSÃO PARA JULHO. (ORÁCIO- LIGOU PARA SEPLAG) 87-999932494</t>
  </si>
  <si>
    <t>Solicitação de reprogramação enviada à CEHAB conforme ofício nº 1260/2016</t>
  </si>
  <si>
    <t>Plano aprovado na reunião do CEAM em 17/10/2016</t>
  </si>
  <si>
    <t>DOCUMENTOS PENDENTES RECEBIDOS NO EMAIL FEM. REPROGRAMAÇÃO SOLICITADA CONFORME OFÍCIO Nº226/2016 DE 17/10/2016 COM ENTRADA EM 17/10/2016. (LUIZ PEREIRA 87-999041595 / 83-998355556))</t>
  </si>
  <si>
    <t>Reprogramação solicitada através do ofício GP nº 226/2016 de 17/10/2016 com entrada em 17/10/2016. Valor solicitado: Recurso FEM R$457.898,84. Contrapartida R$15.641,44. Arquivos pendentes foram recebidos no email FEM.</t>
  </si>
  <si>
    <t>Município solicitou reprogramação através do ofício nº 85/2016 protocolado no dia 19/10/2016 solicitando alteração do valor para R$ 620.689,06 de recurso FEM, sem contrapartida do município. Ofício encaminhado à CEHAB através do ofício nº 1276/2016 SEAM/SEPLAG.</t>
  </si>
  <si>
    <t>SOLICITAÇÃO DE VISTORIA PARA 4ª PARCELA PENDENTE RELATÓRIO FOTOGRÁFICO. CONTATO REALIZADO POR TELEFONE SINVAL 87-999921200</t>
  </si>
  <si>
    <t>Ofício SEAM/SEPLAG nº 1074/2016 encaminhando ofício GAB nº 055/2016 da Pref. De Ipojuca com documentação referente a prestação de contas para a CEHAB para análise e parecer quanto a aprovação da prestação de contas.</t>
  </si>
  <si>
    <t>Ofício 090/2016 da Prefeitura com a reprogramação e BMS para atender ao Ofício da CEHAB (inconsistências qdo da análise dos BMs). Ofício SEPLAG 1271/2016</t>
  </si>
  <si>
    <t xml:space="preserve">Prestação de contas encaminhada para análise da CEHAB conforme ofício SEAM/SEPLAG nº 867 /2016. </t>
  </si>
  <si>
    <t xml:space="preserve">Prestação de contas encaminhada para análise da CEHAB conforme ofício SEAM/SEPLAG nº 868 /2016. </t>
  </si>
  <si>
    <t>PTM reprogamado enviado pelo município através do ofício nº 35/2016, com data de entrada dia 20/07/2016 e encaminhado para a CEHAB através do ofício nº 996/2016 SEAM/SEPLAG para reanalise com os seguintes valores: R$ 23.014,34 Recurso FEM + R$ 5.826,65 contrapartida.</t>
  </si>
  <si>
    <t>PAVIMENTAÇÃO E DRENAGEM DE DIVERSAS RUAS NO MUNICÍPIO DE IGARASSU</t>
  </si>
  <si>
    <t>Henrique falou que a obra está em torno de 90% e deve concluir até o dia 15/11. (99139-1709)</t>
  </si>
  <si>
    <t>Município solicitou 4ª parcela mas falta documentação (nomes de alguns termos estão errados, falta BM e R F). Henrique ficou de providenciar e enviar pra SEPLAG.</t>
  </si>
  <si>
    <t>3ª parcela paga com vistoria de 73% realizada por Márcio Viana. Município solicitou a 4ª parcela e a vistoria realizada CEHAB deu 64,06%. Informado a Saulo em 25/10/2016.</t>
  </si>
  <si>
    <t>REPROGRAMAÇÃO APROVADA PELA REUNIÃO CEAM.</t>
  </si>
  <si>
    <t>Cecília falou que a obra está em com 50,14% de execução.</t>
  </si>
  <si>
    <t>Seguindo solicitação do ofício 147/2016 - UGC/SETRA de 04/10/2016, com entrada em 07/10/2016, documentação complementar da Prestação de Contas enviada para a Setra, conforme ofício SEPLAG/SEAM nº XXX/2016</t>
  </si>
  <si>
    <t>DOCUMENTAÇÃO COMPLEMENTAR ENVIADA PARA SETRA.</t>
  </si>
  <si>
    <t>Documentação complementar da Prestação de Contas enviada para análise da SETRA, conforme ofício SEPLAG/SEAM nº 1078/2016.</t>
  </si>
  <si>
    <t>Ofício 186/2016 da Prefeitura, entrada em 25/10/2016, solicitando reprogramação deste plano. Enviado para CEHAB, Ofício.1286/2016</t>
  </si>
  <si>
    <t>Regina ligou e disse que estava enviando a prestação de contas amanhã dia 27/10/2016</t>
  </si>
  <si>
    <t>Regina ligou e disse que havia concluído a obra e que solicitaria a 4ª parcela na sexta dia 28/10.</t>
  </si>
  <si>
    <t>Solicitação de reprogramação encaminhada para análise conforme ofício 157/2016 – GP de 20/10/2016, com entrada em 25/10/2016. Teto FEM: R$ 1.660.376,38. Investimento total anterior: R$ 240.151,37 (recurso FEM, sem contrapartida). Novo investimento total: R$ 222.110,68 (recurso FEM, sem contrapartida)</t>
  </si>
  <si>
    <t>Reprogramação aprovada pelo CEAM na reunião do dia 17/10/2016</t>
  </si>
  <si>
    <t>Prestação de contas enviada pelo município através do ofício nº 507/2016 protocolado em 27/10/2016 e enviado à SETRA através do ofício nº  xxx/2016 SEAM/SEPLAG</t>
  </si>
  <si>
    <t>Mota informou que já concluiu a obra e que solicitará  a 4ª parcela na próxima semana. (99499-1163)</t>
  </si>
  <si>
    <t>Mota informou que já concluiu a obra e vai protocolar a solicitação da 4ª parcela hoje. (99499-1163)</t>
  </si>
  <si>
    <t>Mota informou que a obra está com 90% e deve ser concluída até 15/11. (99499-1163)</t>
  </si>
  <si>
    <t>Mota disse que a obra já está com 60% e que na próxima semana solicita a 3ª parcela.(99499-1163)</t>
  </si>
  <si>
    <t>Ofício 773/2016 - GDM/DPP/CEHAB - com a reprogramação.</t>
  </si>
  <si>
    <t>Reprogramação solicitada pelo município através do ofício nº 55/2016 com data de entrada em 26/10/2016 e enviada para CEHAB através do ofício nº 1314/2016 SEAM/SEPLAG alterando o valor para R$ 909.262,16 Recurso FEM + R$ 776.203,22 contrapartida</t>
  </si>
  <si>
    <t>Inconsistências na prestação de contas encaminhadas ao município através do Ofício SEPLAG/SEAM nº XXX/2016</t>
  </si>
  <si>
    <t xml:space="preserve">Solicitação de reprogramação de PTM, conforme ofício nº 168/2016 da Prefeitura, com entrada no dia 25/10/2016.
</t>
  </si>
  <si>
    <t>Nova reprogramação recebida através do ofício nº 120/2016 - GAB / PREF.</t>
  </si>
  <si>
    <t xml:space="preserve">Solicitação de reprogramação de PTM, conforme ofício GP nº 231/2016 da Prefeitura, com entrada no dia 31/10/2016.
</t>
  </si>
  <si>
    <t>11 e 12/10/2016</t>
  </si>
  <si>
    <t>DOCUMENTAÇÃO COMPLEMENTAR RECEBIDA CONFORME OFÍCIO Nº324/2016-SMOI DE 27/10/2016 COM ENTRADA EM 31/10/2016. ENCAMINHADA PARA CEHAB.</t>
  </si>
  <si>
    <t>Prestação de contas enviada pelo município através do ofício nº 300/2016 protocolado em 01/11/2016 e encaminhado à CEHAB dia 03/11/2016 através do ofício nº XXX/2016.</t>
  </si>
  <si>
    <t xml:space="preserve">CEHAB enviou inconsistências da prestação de contas através do ofício nº 51/2016. Repassei por e-mai para Ivone e também para o município por ofício. </t>
  </si>
  <si>
    <t>Reprogramação encaminhada à CEHAB conforme ofício nº XXX/2016</t>
  </si>
  <si>
    <t xml:space="preserve">Nova reprogramação encaminhada à CEHAB através do ofício nº XXX/2016 </t>
  </si>
  <si>
    <t>Reprogramação aprovada pela CEHAB conforme ofício nº 789/2016</t>
  </si>
  <si>
    <t>PTM reprogramado encaminhado para análise da CEHAB, conforme ofício SEPLAG/SEAM nº 1278/2016.</t>
  </si>
  <si>
    <t>RECAPEAMENTO ASFÁLTICO EM DIVERSAS RUAS NO MUNICÍPIO DE IGARASSU</t>
  </si>
  <si>
    <t>Substituição da reprogramação aprovada pela CEHAB enviada através do ofício nº 781/2016 protocolado em 28/10/2016 retificando o nome do PTM para : RECAPEAMENTO ASFÁLTICO EM DIVERSAS RUAS NO MUNICÍPIO DE IGARASSU, permanecendo o mesmo valor.</t>
  </si>
  <si>
    <t>136 - 2ª SUBSTITUIÇÃO FINAL</t>
  </si>
  <si>
    <t>Nova reprogramação enviada pela CEHAB através do ofício nº 785/2016 protocolado em 31/10/2016 alterando o valor para R$ 478.049,17 Recurso FEM, sem contrapartida.</t>
  </si>
  <si>
    <t>Solicitação de reprogramação encaminhada para análise conforme ofício 147/2016 – GP de 10/10/2016, com entrada em 25/10/2016. Teto FEM: R$ 1.660.376,38. Investimento total anterior: R$ 1.442.903,57 (recurso FEM R$ 1.419.373,30 e contrapartida R$ 23.530,27). Novo investimento total: R$ 1.448.479,26 (recurso FEM R$ 1.424.948,99 e contrapartida R$ 23.530,27)</t>
  </si>
  <si>
    <t>Solicitação de reprogramação conforme ofício nº 032/2016, com entrada em 31/10/2016. Teto FEM: R$ 1.207.546,47. Investimento total anterior: R$ 99.856,12  (recurso FEM, sem contrapartida). Novo investimento total: R$ 97.907,56 (recurso FEM, sem contrapartida)</t>
  </si>
  <si>
    <t>Reprogramação encaminhada a SES para análise conforme ofício SEPLAG/SEAM nº 889/2016</t>
  </si>
  <si>
    <t>Ajustes solicitados na AP 094 - 2ª substituição final - reanálise de 05/08/2016 e esclarecimento de outros pontos encaminhados para análise conforme ofício 461/2016 - Seplang de 20/10/2016, com entrada em 21/10/2016.  Teto FEM: R$ 4.796.813,21. Investimento total anterior: R$ 5.122.989,74 (recurso FEM R$ 4.796.812,86 e contrapartida R$ 326.176,88). Novo investimento total: R$ 4.836.604,17 (recurso FEM R$ 4.796.812,55 e contrapartida R$ 39.791,62)</t>
  </si>
  <si>
    <t>PENDÊNCIAS APRESENTADAS PELA CEHAB EM RELAÇÃO À PRESTAÇÃO DE CONTAS. DOCUMENTO ENVIADO POR E-MAIL PARA RENNYS E CONTATO TELEFÔNICO REALIZADO. ( RENNYS - 87 9965 1195)</t>
  </si>
  <si>
    <t>Ofício 051/2016-PC/GDM/DPP/CEHAB -Indicando as inconsistências qdo da análise da Prestação de Contas. Ofício enviado ao Prefeito</t>
  </si>
  <si>
    <t>OFÍCIO Nº 053/2016- PC/ GDM/DPP/CEHAB INFORMANDO AS PEDÊNCIAS FOI ENCAMINHADO AO MUNICÍPIO, COM CÓPIA DAS PENDÊNCIAS POR E-MAIL E CONTATO TELEFÔNICO REALIZADO. (RENNYS)</t>
  </si>
  <si>
    <t>Reprogramação aprovada conforme ofício nº 760/2016 - GDM/DPP/CEHAB. Valor anterior: R$ 267.628,46. Novo valor: R$ 266.554,68. Sem contrapartida.</t>
  </si>
  <si>
    <t>Reprogramação enviada a CEHAB para análise conforme ofício SEPLAG/SEAM 1327/2016</t>
  </si>
  <si>
    <t>Reprogramação enviada a CEHAB para análise conforme ofício SEPLAG/SEAM 1313/2016</t>
  </si>
  <si>
    <t>Ajustes encaminhados a CEHAB para análise conforme ofício SEPLAG/SEAM 1341/2016</t>
  </si>
  <si>
    <t>Ajustes encaminhados a CEHAB para análise conforme ofício SEPLAG/SEAM 1218/2016</t>
  </si>
  <si>
    <t>Prestação de contas encaminhada conforme ofício da prefeitura SINFRA 145/2016 de 05/10/2016, em entrada em 06/10/2016. Prestação de contas encaminhada a CEHAB para análise conforme ofício SEPLAG/SEAM 1231/2016.</t>
  </si>
  <si>
    <t>Reprogramação encaminhada a CEHAB para análise conforme ofício SEPLAG/SEAM 1266/2016</t>
  </si>
  <si>
    <t>Reprogramação encaminhada a CEHAB para análise conforme ofício SEPLAG/SEAM 1326/2016.</t>
  </si>
  <si>
    <t>Cópia do ofício da CEHAB aprovando a reprogramação e AP e PTM aprovados enviados para o Município por ofício.</t>
  </si>
  <si>
    <t xml:space="preserve">Solicitação de reprogramação de PTM, conforme ofício nº 322/2016 - GAB, com entrada no dia 03/11/2016.
</t>
  </si>
  <si>
    <t>Reprogramação aprovada pela CEHAB, conforme ofício nº 790/2016, com entrada no dia 03/11/2016.</t>
  </si>
  <si>
    <t>Solicitou reprogramação porém enviou PTM com valor acima do teto. Informado a Sebastião.</t>
  </si>
  <si>
    <t>PTM reprogramado encaminhado para análise da CEHAB, conforme ofício SEPLAG/SEAM nº 1348/2016.</t>
  </si>
  <si>
    <t>PTM reprogramado encaminhado para análise da CEHAB, conforme ofício SEPLAG/SEAM nº 1344/2016.</t>
  </si>
  <si>
    <t>Ofício 791/2016 - GDM/DPP/CEHAB - com aprovação da reprogramação.</t>
  </si>
  <si>
    <t>OFÍCIO 405/2016 - GDM/DPP/CEHAB(ENTRADA EM 16/06/2016)  - INDICANDO AS INCONSISTÊNCIAS ENCONTRADAS NOS BMS. FLÁVIO HENRIQUE, GESTOR, JÁ TEM CONHECIMENTO.</t>
  </si>
  <si>
    <t>Ofício 792/2016 - GDM/DPP/CEHAB com aprovação da reprogramação</t>
  </si>
  <si>
    <t xml:space="preserve">Nova solicitação de reprogramação enviada para análise, conforme ofício 082/2016 de 28/03/2016, com entrada dia 29/03/2016 (atendendo ao e-mail enviado pela CEHAB dia 21/03/2016, com as inconsistências). Teto FEM: R$ 754.716,55. Investimento total anterior do PTM: R$ 212.114,26 (recurso FEM R$ 160.064,35 e contrapartida R$ 52.049,91). Novo investimento total do PTM: R$ 185.319,43 (recurso FEM R$ 160.065,05 e contrapartida R$ 25.254,38). </t>
  </si>
  <si>
    <t>Análise da prestação, com inconsistências, (ofício PC/GDM/DPP/CEHAB nº 054/2016 de 04/11/2016, com entrada no mesmo dia) enviado ao município por e-mail (07/11/2016) e por ofício SEPLAG/SEAM 1345/2016</t>
  </si>
  <si>
    <t>PTM enviado para reprogramação na SETRA através do ofício nº xxx SEPLAG/SEAM</t>
  </si>
  <si>
    <t>SOLICITAÇÃO DE REPROGRAMAÇÃO E LIBERAÇÃO DA 4ª PARCELA CONFORME OFÍCIO 077/2016 - GMC/GP DE 04/11/2016 COM ENTRADA EM 08/11/2016. PENDENTE PTM + PLANILHA EM CD. EMAIL ENVIADO E CONTATO TELEFÔNICO REALIZADO - EUDES 87 999274475</t>
  </si>
  <si>
    <t>PENDÊNCIAS ATENDIDAS POR E-MAIL. SOLICITAÇÃO DE REPROGRAMAÇÃO E LIBERAÇÃO DA 4ª PARCELA ENCAMINHADA.</t>
  </si>
  <si>
    <t>Termo aditivo, publicação, AP e PTM referente a reprogramação enviado para Wagner.</t>
  </si>
  <si>
    <t>SOLICITAÇÃO DE REPROGRAMAÇÃO COM PENDÊNCIAS (CD COM ARQUIVOS DIGITAIS). CONTATO TELEFÔNICO REALIZADO COM CLODOALDO EM 18/10/2016, 27/10/2016 E 10/11/2016.</t>
  </si>
  <si>
    <t>Reprogramação aprovada conforme ofício nº 691/2016 - GDM/DPP/CEHAB. Valor anterior: Recurso FEM R$ 298.775,35, sem contrapartida e sem rendimento. Novo valor: Recurso FEM R$ 298.775,35. Rendimento: R$ 6.399,33. Contrapartida R$ 111.153,88.</t>
  </si>
  <si>
    <t>Aprovação da reprogramação enviada para o Município por ofício (AP e PTM aprovado).</t>
  </si>
  <si>
    <t>Obra em andamento. Município enviou documentação solicitando o pagamento da 3ª parcela.
Macilon - (87) 38411246
João - (81) 991390808</t>
  </si>
  <si>
    <t>Obra concluída. Município enviou documentação solicitando pagamento das 3ª e 4ª parcelas.
Macilon - (87) 38411246
João - (81) 991390808</t>
  </si>
  <si>
    <t>Reprogramação aprovada conforme ofício nº 813/2016 - GDM/DPP/CEHAB. Valor anterior: Recurso FEM R$ 1.495.876,37, sem contrapartida e sem rendimento. Novo valor: Recurso FEM R$ 1.495.876,37. Rendimento: R$ 15.118,26. Contrapartida R$ 21.834,59.</t>
  </si>
  <si>
    <t>REPROGRAMAÇÃO SOLICITADA ATRAVÉS DO OFÍCIO GP Nº 080/2016 - NOVO VALOR DE R$98.593,56 (RECURSOS FEM) E R$ 14.795,10( CONTRAPARTIDA), TOTAL R$ 113.388,66. ENCAMINHADO PARA ANÁLISE ATRAVÉS DO OFÍCIO SEAM Nºxxx /2016</t>
  </si>
  <si>
    <t>DOCUMENTAÇÃO OK ENVIADA PARA CEHAB PARA REPROGRAMAÇÃO. ENVIADO TAMBÉM DOCUMENTAÇÃO COMPLEMENTAR PARA VISTORIA DE 60%.</t>
  </si>
  <si>
    <t>SOLICITAÇÃO DE REPROGRAMAÇÃO EM 16/11/2016. Ofício prefeitura 277/2016. Encaminhado à CEHAB pelo Ofíco xxx/16 SEPLAG.</t>
  </si>
  <si>
    <t>canteiros</t>
  </si>
  <si>
    <t>REVITALIZAÇÃO DOS CANTERIOS DAS RUAS:  PREFEITO CAETANO GOMES, PRAÇA ESTACIO COIMBRA, RUA OLINDINO SANTINO,PRAÇA JOSUÉ GOMES E JOSÉ PEDRO DE PONTES CENTRO DO NOSSO MUNICÍPIO.</t>
  </si>
  <si>
    <t>PÁTIO DE EVENTOS</t>
  </si>
  <si>
    <t>CONSTRUÇÃO DE OBRAS DE ABASTECIMENTO DE ÁGUA</t>
  </si>
  <si>
    <t>PTM reprogramado encaminhado para análise da CEHAB, conforme ofício SEPLAG/SEAM nº 1333/2016.</t>
  </si>
  <si>
    <t>Reprogramação aprovada pela CEHAB, conforme ofício nº 822/2016 - GDM/DPP/CEHAB, com entrada no dia 11/11/2016.</t>
  </si>
  <si>
    <t>Reprogramação aprovada pela CEHAB, conforme ofício nº 821/2016 - GDM/DPP/CEHAB, com entrada no dia 11/11/2016.</t>
  </si>
  <si>
    <t>PTM reprogramado aprovado conforme ofício CEHAB Nº 828/2016</t>
  </si>
  <si>
    <t>REPROGRAMAÇÃO APROVADA PELA CEHAB, CONFORME OFÍCIO 180/2016 - GDM/DPP/CEHAB DO DIA 18/04/2016, COM ENTRADA NO DIA 19/04/2016. VALOR ANTERIOR DO PTM: R$ 486.756,58. NOVO VALOR DO PTM: 459.234,90 (RECURSO FEM).</t>
  </si>
  <si>
    <t>PTM reprogramado aprovado pela CEHAB e enviado através do ofício nº 824/2016 protocolado em 18/11/2016 . Alterando o nome do PTM e o valor para R$ 909.262,16 Recurso FEM + R$ 776.203,06 contrapartida.</t>
  </si>
  <si>
    <t>Reprogramação solicitada através do ofício nº 299/2016 - SMOI da Prefeitura de Serra Talhada. Valor solicitado: Recurso FEM R$ 430.178,71. Sem Contrapartida.</t>
  </si>
  <si>
    <t>REPROGRAMAÇÃO APROVADA PELA CEHAB, CONFORME OFÍCIO 828/2016 - GDM/DPP/CEHAB DO DIA 17/11/2016, COM ENTRADA NO DIA 18/11/2016. VALOR ANTERIOR DO PTM: R$459.234,90. NOVO VALOR DO PTM: 430.178,71 (RECURSO FEM).</t>
  </si>
  <si>
    <t>PAVIMENTAÇÃO E DRENAGEM DAS RUAS FRANCISCO DE ASSIS, CHEFE NARCISO, CEDRO, FÁBIO CORREIA, ARLINDA MONTEIRO, CARNEIRO LEÃO, CLARISSA COSTA CALADO, DRENAGEM DA AVENIDA 27 DE SETEMBRO E ESTRADA COMERCIAL DE PITANGA</t>
  </si>
  <si>
    <t>PTM aprovado pelo CEAM na 10ª Reunião realizada dia 18/11/2016</t>
  </si>
  <si>
    <t>PTM aprovado pelo CEAM na 10ª Reunião realizada dia 18/11/2017</t>
  </si>
  <si>
    <t>Reprogramação aprovada na reunião do CEAM do dia 18/11/2016.</t>
  </si>
  <si>
    <t>PTM reprogamado enviado pelo município através do ofício nº 199/2016, com data de entrada dia 11/11/2016 e encaminhado para a SARA através do ofício nº xxx/2016 SEAM/SEPLAG para reanalise com os seguintes valores: R$ 157.719,74 Recurso FEM + Sem contrapartida.</t>
  </si>
  <si>
    <t>Ofício 142/2016 PMJN/GP - Reprogramação deste PTM. Ofício SEPLAG/SEAM ...../2016</t>
  </si>
  <si>
    <t>Pendências no BM enviadas para CEHAB.  Ofício 073/2016 - SEPLAG da Prefeitura de Garanhuns.</t>
  </si>
  <si>
    <t>Pendências no BM enviadas para CEHAB.  Ofício 072/2016 - SEPLAG da Prefeitura de Garanhuns.</t>
  </si>
  <si>
    <t>Enviado para Wagner por CI a seguinte documentação para arquivo: PTM, AP, 2º Termo aditivo e publicação.</t>
  </si>
  <si>
    <t>Reprogrmação do PTM recebida através do ofício nº 120/2016 da Pref. de Lagoa do Carro</t>
  </si>
  <si>
    <t>Município enviou outro BM para anexar à solicitação de vistoria, através do ofício 2016-11-22. Ofício encaminhado para SARA.</t>
  </si>
  <si>
    <t>Pendências enviadas pelo Município através do ofício GAB 0209/2016. Ofício encaminhado para CEHAB.</t>
  </si>
  <si>
    <t>Enviei para Wagner a seguinte documentação: AP, PTM reprogramado, 3º Termo Aditivo e publicação</t>
  </si>
  <si>
    <t>Reprogramação enviada à CEHAB conforme ofício SEPLAG/SEAM nº XXX/2016</t>
  </si>
  <si>
    <t>311 final</t>
  </si>
  <si>
    <t>0506/2014</t>
  </si>
  <si>
    <t>Ruas: rua ursulino rodrigues,rua são pedro.rua são josé;rua doroteu alves de souza.travessa elcivan silva gomes 1,travessa elcivan silva gomes 2,travessa elcivan silva gomes 3,travessa elcivan silva gomes 4,rua são franciscotravessa laudelino,avenida isabel rodrigues macedo,rua elcivan silva gomes.</t>
  </si>
  <si>
    <t>OFÍCIO 847/2016 - GDM/DPP/CEHAB - INDICANDO AS INCONSISTÊNCIAS ENCONTRADAS NOS BMS. ENVIADO EMAIL AO GESTOR THIAGO TENÓRIO.</t>
  </si>
  <si>
    <t>Reprogramação aprovada conforme ofício CEHAB nº 845/2016</t>
  </si>
  <si>
    <t>CEHAB enviou ofício nº 858/2016 com inconsistências  a serem sanadas pelo município. Enviado para Severina por e-mail.</t>
  </si>
  <si>
    <t xml:space="preserve">O termo de vistoria atestou 60%, porém os serviços do piso em bloco de cimento intertravado foram mal aplicados, o canteiro da rua do centro já foi concluído e a praça encontra-se com as obras paralisadas. Nem todos os serviços discriminados no BO foram executados. O pagamento da 3ª parcela não será realizado até que essas pendências sejam atendidas. O município será notificado. </t>
  </si>
  <si>
    <t>Reprogramação aprovada pelo CEAM na reunião do dia 18/11/2016</t>
  </si>
  <si>
    <t>PTM reprogramado aprovado pela CEHAB e enviado através do ofício nº 864/2016 alterando o valor para R$ 630.608,78 Recurso FEM, sem contrapartida.</t>
  </si>
  <si>
    <t>07/03/2016 e 07/12/2016</t>
  </si>
  <si>
    <t>316
Substituição Final</t>
  </si>
  <si>
    <t>Reprogramação aprovada pela CEHAB, conforme ofício nº 831/2016 - GDM/DPP/CEHAB, com entrada no dia 22/11/2016.</t>
  </si>
  <si>
    <t>Documentação complementar enviada pelo município através do ofício nº 81 P/2016</t>
  </si>
  <si>
    <t>CEHAB enviou e-mail com inconsistências para ser revolvidas pelo município. Município ciente.</t>
  </si>
  <si>
    <t>Solicitação de reprogramação de PTM, conforme ofício nº 187/2016 da Prefeitura, com entrada no dia 05/12/2016.</t>
  </si>
  <si>
    <t>CEHAB enviou e-mail no dia 07/07/12 para Dorotéia com as inconsistências no PTM.</t>
  </si>
  <si>
    <t>110
Substituição Final</t>
  </si>
  <si>
    <t>111
Substituição Final</t>
  </si>
  <si>
    <t>112
Substituição Final</t>
  </si>
  <si>
    <t>Reprogramação aprovada pela CEHAB, conforme ofício nº 835/2016 - GDM/DPP/CEHAB, com entrada no dia 23/11/2016.</t>
  </si>
  <si>
    <t>Reprogramação aprovada pela CEHAB, conforme ofício nº 836/2016 - GDM/DPP/CEHAB, com entrada no dia 23/11/2016.</t>
  </si>
  <si>
    <t>Reprogramação aprovada pela CEHAB, conforme ofício nº 837/2016 - GDM/DPP/CEHAB, com entrada no dia 23/11/2016.</t>
  </si>
  <si>
    <t>Município informou que a obra está concluída e já foi inaugurada. Vai encaminhar a solicitação da 4ª parcela essa semana.
Adenilson (prefeito) 81 99292-8389</t>
  </si>
  <si>
    <t>Reprogramação aprovada conforme ofício 201/2016 de 05/12/2016, com entrada em 07/12/2016. Teto FEM: R$ 905.659,86. Investimento total anterior: R$ 108.067,71 (recurso FEM R$ 102.652,29 e contrapartida R$ 5.415,42). Novo investimento total: R$ 105.056,44 (recurso FEM R$ 102.657,25 e contrapartida R$ 2.399,19)</t>
  </si>
  <si>
    <t xml:space="preserve">Reprogramação aprovada conforme ofício 859/2016 - GDM/DPP/CEHAB de 30/11/2016, com entrada em 01/12/2016. Teto FEM : R$ 1.962.262,99. Investimento total anterior: R$ 1.962.262,99 (recurso FEM). Novo investimento total: R$ 1.817.104,55 (recurso FEM). </t>
  </si>
  <si>
    <t>Enviado para Wagner, AP, PTM reprogramado e 2º termo aditivo e publicação</t>
  </si>
  <si>
    <t>PTM reprogramado encaminhado para análise da CEHAB, conforme ofício SEPLAG/SEAM nº 1416/2016.</t>
  </si>
  <si>
    <t>Documentação pendente da prestação de contas enviada à CEHAB para análise, conforme ofício SEPLAG/SEAM nº 1416/2016.</t>
  </si>
  <si>
    <t>Documentação complementar enviada em 13/12/2016 a CEHAB para arquivamento</t>
  </si>
  <si>
    <t>Ofício 158/2016 - PMJN/GP da Prefeitura solicitando reprogramação do plano de trabalho</t>
  </si>
  <si>
    <t>Ofício 159/2016 - PMJN/GP da Prefeitura solicitando reprogramação do plano de trabalho.</t>
  </si>
  <si>
    <t>Pendências enviadas pela Prefeitura através do ofício GB nº 0139/2016 da Prefeitura de Venturosa. Pendências enviadas para CEHAB.</t>
  </si>
  <si>
    <t>Prestação de contas apresentada pelo município conforme ofício GAB nº 080/2016, com entrada no dia 07/12/2016. Documentação enviada à SETRA para análise conforme ofício SEPLAG/SEAM nº 1427/2016.</t>
  </si>
  <si>
    <t>Solicitação de reprogramação de PTM, conforme ofício GP nº 283/2016, com entrada no dia 07/12/2016.
PTM reprogramado encaminhado para análise da CEHAB, conforme ofício SEPLAG/SEAM nº 1426/2016.</t>
  </si>
  <si>
    <t xml:space="preserve">Solicitação de reprogramação de PTM, conforme ofício GP nº 0010/2016 da Prefeitura, com entrada no dia 07/12/2016.
</t>
  </si>
  <si>
    <t>Obra em andamento e com mais de 60% de execução. Município vai solicitar a 3ª parcela.
Contato: Elck (81) 99952-7540 / 99949-9619</t>
  </si>
  <si>
    <t>Osvaldo falou que na próxima semana solicitará a 3ª parcela.</t>
  </si>
  <si>
    <t xml:space="preserve">Osvaldo falou que o Prefeito pretende concluir a obra ainda em dezembro. </t>
  </si>
  <si>
    <t>Reprogramação recebida atrávés do ofícionº 127 /2016 - Prefeitura de Carnaubeira da Penha e enviada à CEHAB através do ofício nº XXX/2016</t>
  </si>
  <si>
    <t>Reprogramação aprovada conforme ofício nº 867/2016 - GDM/DPP/CEHAB. Valor anterior: Recurso FEM R$ 431.986,23, sem contrapartida e sem rendimento. Novo valor: Recurso FEM R$ 431.986,23. Rendimento: R$ 11.557,28. Contrapartida R$ 46.499,33.</t>
  </si>
  <si>
    <t>Ofício PC/GDM/DPP/CEHAB nº 056/2016 com pedências na prestação de contas enviados para o Município por ofício e email.</t>
  </si>
  <si>
    <t>Ofício 060/2016 da Prefeitura solicitando reprogramação do plano.Enviado para CEHAB Ofício......./2016</t>
  </si>
  <si>
    <t>Solicitação de reprogramação encaminhada para análise conforme ofício GP 166/2016 de 30/11/2016, com entrada em 02/12/2016. Teto FEM: R$ 905.659,86. Investimento total anterior: R$ 905.644,86 (recurso FEM). Novo investimento total: R$ 1.060.683,63 (R$ 905.644,86 recurso FEM e R$ 155.138,88 contrapartida).</t>
  </si>
  <si>
    <t>Obra concluída. Município solicitou 3ª e 4ª parcelas. Aguardando vistoria de 100% da CEHAB.
Péricles - 81 985076919</t>
  </si>
  <si>
    <t>PTM reprogramado encaminhado para análise da CEHAB, conforme ofício SEPLAG/SEAM nº 1430/2016.</t>
  </si>
  <si>
    <t>Entreguei ao Prefeito via protocolo  1º termo aditivo e publicação</t>
  </si>
  <si>
    <t>PRESTAÇÃO DE CONTAS ENVIADA PARA SEE CONFORME OFÍCIO XXX/2016</t>
  </si>
  <si>
    <t xml:space="preserve">Solicitação de reprogramação de PTM, conforme ofício nº 173/2016, com entrada no dia 13/12/2016. 
Valor Anterior do Recurso FEM = R$ 101.043,69. Valor Atual do Recurso FEM = R$ 81.742,44.
</t>
  </si>
  <si>
    <t>Município solicitou reprogramação do PTM através do ofício nº 262/2016 protocolado em 16/12/2016 alterando o valor da contrapartida para R$ 2.304,53 e recurso  FEM  no valor de R$ 905.480,08 Ofício repassado para a SETRA através do ofício SEAM/SEPLAG nº XXX/2016</t>
  </si>
  <si>
    <t>RELATÓRIO FOTOGRÁFICO RECEBIDO. PENDENTE TERMO DE RECEBIMENTO DEFINITIVO. TELEFONE SINVAL 87-999921200</t>
  </si>
  <si>
    <t>RESPOTAS DAS PENDÊNCIAS DA  ANÁLISE RECEBIDAS E  ENCAMINHADAS PARA CEHAB.</t>
  </si>
  <si>
    <t xml:space="preserve">Reprogramação aprovada conforme ofício CEHAB nº 915/2016 </t>
  </si>
  <si>
    <t xml:space="preserve">Reprogramação aprovada conforme ofício CEHAB nº 913/2016 </t>
  </si>
  <si>
    <t>Prestação de contas  devolvida  anteriormente pela SES através do ofício  nº 144/2016 datada de 25/11/2016 e reencaminhada para reanálise através do ofício SEAM nº 1472/2016 - SIGEPE 7603186-4/2016</t>
  </si>
  <si>
    <t xml:space="preserve">Reprogramação aprovada conforme ofício nº 210/2016 - SUCOP/SEE-PE. Valor anterior: Recurso FEM R$ 490.341,56. Contrapartida R$ 150.965,10. Novo valor: Recurso FEM R$ 490.341,56. Contrapartida R$ 220.894,37. </t>
  </si>
  <si>
    <t>Reprogramação aprovada conforme ofício nº 921/2016 - GDM/DPP/CEHAB. Valor anterior: Recurso FEM R$ 905.284,16. Contrapartida R$ 28.545,62. Novo valor: Recurso FEM R$ 905.233,96. Contrapartida R$ 63.413,71.</t>
  </si>
  <si>
    <t>Prestação de contas foi devolvida pela SES para SEPLAG através do ofício nº 145/2016 de 25/11/2016.</t>
  </si>
  <si>
    <t>Prestação de contas reenviada para SES através do ofício nº 1490/2016 SEPLAG/SEAM.</t>
  </si>
  <si>
    <t>Solicitação de reprogramação recebida através do ofício da Prefeitura de Timbaúba nº 502/2016 e encaminhada à CEHAB através do ofício nº XXX/2016</t>
  </si>
  <si>
    <t>Reprogramação solicitada através do ofício nº 1319/2016</t>
  </si>
  <si>
    <t>PAVIMENTAÇÃO ASFALTICA EM CBUQ E EM PARALELEPÍPEDOS GRANÍTICOS EM DIVERSAS RUAS DO MUNICÍPIO DE DORMENTES</t>
  </si>
  <si>
    <t>Pavimentação em CBUQ em diversas ruas do Centro e pavimentação em paralelepípedo granítico das Ruas Augusto Manoel Rodrigues e Trav. Augusto Manoel Rodrigues e Rua Principal do Distrito de Monte Orebe e Rua do Posto de Saúde do Distrito de Monte Orebe no Município de Dormentes.</t>
  </si>
  <si>
    <t>PTM reprogramado aprovado e encaminhado pela SETRA através do ofício nº 036/2016 - SETRA/GGST, datado de 27/12/2016 alterando o valor para R$ R$ 905.480,08 Recurso FEM + R$ 2.304,53 contrapartida.</t>
  </si>
  <si>
    <t>Reprogramação recebida atrávés do ofícionº 054 /2016 - Prefeitura de Vicência e enviada à SEE através do ofício nº XXX/2016</t>
  </si>
  <si>
    <t>Ofício GB nº 0145/2016 da Prefeitura de Venturosa com pendências solicitadas, enviado para CEHAB.</t>
  </si>
  <si>
    <t>CEHAB enviou ofício nº 942/2016 com inconsistências no PTM. Liguei para Onídia e ela já estava ciente.</t>
  </si>
  <si>
    <t>PTM aprovado na Reunião do CEAM realizada no dia 28/12/2016</t>
  </si>
  <si>
    <t>Reprogramação aprovada na Reunião do CEAM realizada no dia 28/12/2016</t>
  </si>
  <si>
    <t>Reprogramação aprovada na Reunião do CEAM realizada dia 28/12/2016</t>
  </si>
  <si>
    <t>Prestação de contas apresentada pelo município conforme ofício GAPRE/PMO nº 347/2016, com entrada no dia 23/12/2016. Documentação enviada à CEHAB para análise conforme ofício SEPLAG/SEAM nº 1511/2016.</t>
  </si>
  <si>
    <t>Prestação de contas apresentada pelo município conforme ofício GAB nº 102/2016, com entrada no dia 12/12/2016. Documentação enviada à SES para análise conforme ofício SEPLAG/SEAM nº 1481/2016.</t>
  </si>
  <si>
    <t>Prestação de Contas com inconsistências, conforme ofício PC/GDM/DPP/CEHAB nº 001/2017. Ofício enviado para o município.</t>
  </si>
  <si>
    <t>Ofício da CEHAB 957/2016, entrada 29/12/2016, com a aprovação da reprogramação deste PTM.</t>
  </si>
  <si>
    <t>DOCUMENTOS PARA VISTORIA DA 4ª PARCELA OK. ENCAMINHADO PARA SEE.</t>
  </si>
  <si>
    <t>INCONSISTÊNCIAS ENCONTRADAS NA ANÁLISE CONFORME OFÍCIO 004/2017 - GDM/DPP/CEHAB. MUNICÍPIO INFOMADO POR E-MAIL.</t>
  </si>
  <si>
    <t>Reprogramação aprovada pela CEHAB, conforme ofício nº 001/2017 - GDM/DPP/CEHAB , com entrada no dia 03/01/2017.</t>
  </si>
  <si>
    <t>295
2ª Substituição Final</t>
  </si>
  <si>
    <t>43
3ª Substituição Final</t>
  </si>
  <si>
    <t>Reprogramação aprovada pela CEHAB, conforme ofício nº 967/2016 - GDM/DPP/CEHAB, com entrada no dia 03/01/2017.</t>
  </si>
  <si>
    <t>Prestação de contas entregue conforme ofício nº 208/2016 - GP da Prefeitura de Iati.</t>
  </si>
  <si>
    <t xml:space="preserve">Município informou que a obra encontra-se em andamento e com 60% de execução. Será solicitada vistoria para repasse da 3ª parcela.
</t>
  </si>
  <si>
    <t>Novos contatos:
Eduardo - 999094849
Rafael - 995428161</t>
  </si>
  <si>
    <t>Prestação de contas enviada para SEMAS conforme ofício nº 011/2017 SEPLAG/SEAM.</t>
  </si>
  <si>
    <t>Reprogramação aprovada na reunião do CEAM do dia 28/12/2016.</t>
  </si>
  <si>
    <t>INFORMAÇÕES DE CONTATO ATUALIZADAS: LUIZ PEREIRA - ENG. CIVIL SECRETARIA DE OBRAS - 87-999041595/LPNJR@UOL.COM.BR</t>
  </si>
  <si>
    <t>Foi solicitada a 3ª parcela, vistoria deu 60% porém um item do plano estava com inconsistências. Foi enviado por ofício para o Município a vistoria juntamente com a solicitação da 3ª parcela e declaração de 60%, solicitando que solucione os problemas e enviei nova solicitação de vistoria. Foi informado por telefone a João Guido que será necessário que ele reprograme o PTM.</t>
  </si>
  <si>
    <t>Ofício 057/2016-PC/GDM/DPP/CEHAB -Indicando as inconsistências qdo da análise da Prestação de Contas. Ofício enviado ao Prefeito</t>
  </si>
  <si>
    <t>Ofício 123/2016 da Prefeitura solicitando reprogramação do plano. Enviado para a CEHAB, Ofício ....../2017</t>
  </si>
  <si>
    <t>Reprogramação encaminhada a CEHAB para análise conforme ofcício SEPLAG/SEAM 1452/2016</t>
  </si>
  <si>
    <t>Reprogramação enviada à CEHAB conforme ofício nº xxx/2017</t>
  </si>
  <si>
    <t>Reprogramação recebida conforme ofício nº335/2016 da prefeitura de Floresta e encaminhada à CEHAB conforme ofício SEPLAG/SEAM nº xxxx/2017</t>
  </si>
  <si>
    <t>2016OB000628</t>
  </si>
  <si>
    <t>2016PD000663</t>
  </si>
  <si>
    <t>RE000098</t>
  </si>
  <si>
    <t>VALOR PAGO REFERENTE A 4ª PARCELA DO FEM II/2014 DO MUNICÍPIO DE BOM JARDIM, PAVIMENTAÇÃO, DRENAGEM E SINALIZAÇÃO DA RUA JATOBÁ RUA ROBERTO LEONARDO DE OLIVEIRA E RUAS CASTELO BRANCO O4 E CASTELO BRANCO 05 NO CENTRO. CONFORME CI Nº 406/2016 SEAM.</t>
  </si>
  <si>
    <t>2016OB000629</t>
  </si>
  <si>
    <t>2016PD000662</t>
  </si>
  <si>
    <t>VALOR PAGO REF. A DESPESAS PARA VIABILIZAR REPASSE DE RECURSOS FEM II/2014 REF.A 3ª PARCELA DO MUNICIPIO DE BOM JARDIM/PE.CONSTRUÇÃO DA PRAÇA BEIRA RIO E CONSTRUÇÃO DA PRAÇA CAIS DA ESTAÇÃO..CONF.CI Nº 406/16 SEAM</t>
  </si>
  <si>
    <t>2016OB000630</t>
  </si>
  <si>
    <t>2016PD000661</t>
  </si>
  <si>
    <t>DESPESAS PARA VIABILIZAR REPASSE DE RECURSOS FEM II/2014 VALOR PAGO REF.A 4ª PARCELA DO MUNICIPIO DE BOM JARDIM/PE.PAVIMENTAÇÃO ,DRENAGEM E SINALIZAÇÃO DA RUA DA VAQUEJADA,LOCALIZADA NO DISTRITO DE UMARI.CONF.CI Nº 406/16 SEAM</t>
  </si>
  <si>
    <t>2016OB000631</t>
  </si>
  <si>
    <t>2016PD000660</t>
  </si>
  <si>
    <t>VALOR PAGO REFERENTE A 4ª PARCELA DO FEM II/2014 DO MUNICÍPIO DE FEIRA NOVA, REVITALIZAÇÃO DO TREVO DA ENTRADA DA CIDADE. CONFORME CI Nº 406/2016 SEAM.</t>
  </si>
  <si>
    <t>2016OB000632</t>
  </si>
  <si>
    <t>2016PD000659</t>
  </si>
  <si>
    <t>VALOR PAGOREFERENTE A 4ª PARCELA DO FEM II/2014 DO MUNICÍPIO DE FEIRA NOVA, CONSTRUÇÃO DO PATIO DE EVENTOS EM DIVERSAS RUAS.CONFORME CI Nº 406/2016 SEAM.</t>
  </si>
  <si>
    <t>2016OB000633</t>
  </si>
  <si>
    <t>2016PD000658</t>
  </si>
  <si>
    <t>VALOR PAGO REFERENTE A 4ª PARCELA DO FEM II/2014 DO MUNICÍPIO DE FEIRA NOVA, INPLANTAÇÃO DE PAVIMENTAÇÃO EM PARALELEPIPEDOS GRANITICOS EM DIVERSAS RUAS. CONFORME CI Nº 406/2016 SEAM.</t>
  </si>
  <si>
    <t>2016OB000634</t>
  </si>
  <si>
    <t>2016PD000657</t>
  </si>
  <si>
    <t>VALOR PAGO REF. A DESPESAS PARA VIABILIZAR REPASSE DE RECURSOS FEM II/2014 REF.A 4ª PARCELA DO MUNICIPIO DE JUPI/PE.PAVIMENTAÇÃO EM PARALELEPIPEDOS GRANITICOS EM DIVERSAS RUAS..CONF.CI Nº 406/2016 SEAM</t>
  </si>
  <si>
    <t>2016OB000635</t>
  </si>
  <si>
    <t>2016PD000656</t>
  </si>
  <si>
    <t>VALOR PAGO REF. A DESPESAS PARA VIABILIZAR REPASSE DE RECURSOS FEM II/2014 REF.A 3ª PARCELA DO MUNICIPIO DE JUPI/PE.CONSTRUÇÃO DA SEDE DO CONSELHO DOS IDOSOS.CONF.CI Nº 406/2016 SEAM</t>
  </si>
  <si>
    <t>2016OB000636</t>
  </si>
  <si>
    <t>2016PD000655</t>
  </si>
  <si>
    <t>VALOR PAGO REFERENTE A 4ª PARCELA DO FEM II/2014 DO MUNICÍPIO DE STª FILOMENA, PAVIMENTAÇÃO EM PARALELEPIPEDOS EM DIVERSAS RUAS.CONFORME CI Nº 406/2016 SEAM.</t>
  </si>
  <si>
    <t>2016OB000637</t>
  </si>
  <si>
    <t>2016PD000654</t>
  </si>
  <si>
    <t>VALOR PAGO REFERENTE A 4ª PARCELA DO FEM II/2014 DO MUNICÍPIO DE CHÃ DE ALEGRIA, INPLANTAÇÃO DE PAVIMENTAÇÃO EM PARALELEPIPEDOS GRANITICOS EM DIVERSAS RUAS. CONFORME CI Nº 406/2016 SEAM.</t>
  </si>
  <si>
    <t>2016OB000638</t>
  </si>
  <si>
    <t>2016PD000653</t>
  </si>
  <si>
    <t>VALOR PAGO REFERENTE A 4ª PARCELA DO FEM II/2014 DO MUNICÍPIO DE CABROBÓ. REFORMA DA PRAÇA DA AV. JOÃO PIRES DA SILVA. CONFORME CI Nº 406/2016 SEAM.</t>
  </si>
  <si>
    <t>2016OB000639</t>
  </si>
  <si>
    <t>2016PD000652</t>
  </si>
  <si>
    <t>VALOR PAGO REF. A DESPESAS PARA VIABILIZAR REPASSE DE RECURSOS FEM II/2014 REF.A 3ª PARCELA DO MUNICIPIO DE GRAVATÁ/PE PAVIMENTAÇÃO EM DIVERSAS RUAS.CONF.CI Nº 406/2016 SEAM</t>
  </si>
  <si>
    <t>Prestação de Contas com inconsistências, conforme ofício PC/GDM/DPP/CEHAB nº 001/2017, com entrada no dia 02/01/2017. Documentação enviada para o município, conforme ofício SEPLAG/SEAM nº 009/2017</t>
  </si>
  <si>
    <t>Reprogramação recebida através do ofício nº 195/2016 da prefeitura de Carnaubeira da Penha e encaminhada à CEHAB conforme ofício SEPLAG/SEAM nº xxx/2017</t>
  </si>
  <si>
    <t>Ofício 025/2017 da Seplag/SEAM enviado à Prefeitura solicitando correções das inconsistências na vistoria</t>
  </si>
  <si>
    <t>Ofício 026/2017 da Seplag/SEAM enviado à Prefeitura solicitando correções das inconsistências na vistoria</t>
  </si>
  <si>
    <t>Ofício 944/2016 da CEHAB indicando as inconsistências encontradas qdo da análise de BM. Enviado ao Gestor para correções.(Porto retirou uma cópia desse docto)</t>
  </si>
  <si>
    <t>MUnicípio recebeu 4ª parcela em 23/12/2016</t>
  </si>
  <si>
    <t>Prestação de contas apresentada pelo município conforme ofício nº 263/2016 - GPMS, com entrada no dia 29/12/2016. Documentação enviada à CEHAB para análise conforme ofício SEPLAG/SEAM nº 0012/2016.</t>
  </si>
  <si>
    <t>A PREFEITURA SOLICITOU REPROGRAMAÇÃO ATRAVÉS DO OFÍCIO Nº 197/2016, COM ENTRADA EM, 05/08/2016. FOI ENCAMINHADO OARA FINALÍSTICA ATRAVÉS DO OFÍCIO Nº /2016 - SEAM</t>
  </si>
  <si>
    <t>Reprogramação aprovada pela CEHAB, conforme ofício nº 901/2016, com entrada no dia 14/12/2016.</t>
  </si>
  <si>
    <t>Prestação de contas com pendências, ofício nº 002/2017 - PC/GDM/DPP/CEHAB enviado para Prefeitura por email e pelos correios.</t>
  </si>
  <si>
    <t>Reprogramação aprovada conforme ofício 013/2017 - GDM/DPP/CEHAB. Valor anterior: R$ 266.554,68. Sem contrapartida. Novo valor: R$ 260.650,83. Sem contrapartida.</t>
  </si>
  <si>
    <t>Reprogramação aprovada conforme ofício CEHAB nº 020/2017</t>
  </si>
  <si>
    <t>Prestação de Contas com inconsistências, conforme ofício PC/GDM/DPP/CEHAB nº 003/2017. Ofício enviado para o município.</t>
  </si>
  <si>
    <t>DOCUMENTOS ENVIADOS PARA SANDRO PARA ELABORAÇÃO DO TERMO ADITIVO.</t>
  </si>
  <si>
    <t>Reprogramação aprovada pelo CEAM na reunião do dia 28/12/2016</t>
  </si>
  <si>
    <t>Reprogramação aprovada na reunião do CEAM do dia 13/01/2017.</t>
  </si>
  <si>
    <t>Ofício 045/2017 com prestação de contas total devolvido ao Município para nova gestão. (Ofício 055/2016 - GP, entrada em 06/01/2017 - Gestão anterior)</t>
  </si>
  <si>
    <t>Ofício 045/2017 com prestação de contas parcial devolvido ao Município para nova gestão. (Ofício 061/2016 - GP, entrada em 06/01/2017 - Gestão anterior)</t>
  </si>
  <si>
    <t>Ofício 045/2017 com prestação de contas parcial devolvido ao Município para nova gestão. (Ofício 056/2016 - GP, entrada em 06/01/2017 - Gestão anterior)</t>
  </si>
  <si>
    <t>Prestação de Contas com inconsistências, conforme ofício PC/GDM/DPP/CEHAB nº 004/2017. Ofício enviado para o município.</t>
  </si>
  <si>
    <t>Prestação de Contas com inconsistências, conforme ofício PC/GDM/DPP/CEHAB nº 005/2017. Ofício enviado para o município.</t>
  </si>
  <si>
    <t>PRESTAÇÃO DE CONTAS ENVIADA PARA SECRETARIA FINALÍSTICA.</t>
  </si>
  <si>
    <t>CONFORME OFÍCIO GAPRE Nº009/2017 DE 09/01/20127 COM ENTRADA EM 09/01/2017, CÓPIAS DOS PTMS REFERENTES AOS PROCESSOS DO FEM 2014 FORAM RESGATADOS PELO MUNICÍPIO.</t>
  </si>
  <si>
    <t>AP 301 2ª Substituição Final</t>
  </si>
  <si>
    <t>Ofício 919/2016 da GDM/DPP/CEHAB - com aprovação da reprogramação.</t>
  </si>
  <si>
    <t>Recapeamento nas seguintes localidades: Rua João Barros de Araújo, R. Dr. Joaquim Nabuco, R. Martins Júnior, Rua Praça Xisto Graciliano, Rua Praça Getúlio Vargas e Av. Dr. Oscar Sampaio na 1ª etapa e a Avenida Nilo Coelho na 2ª etapa.</t>
  </si>
  <si>
    <t>Município enviou ofício nº 23/2017 informando os novos contatos para o FEM:
Cícer Irionalda - 87-9908-9917/87 98868-3302
Regina Nunes - 87-99921-7753
Humberto Mendes - 87-9994-3193
Valter Firmino 87-99921-7501</t>
  </si>
  <si>
    <t>Município enviou ofício nº 125/2017 com os novos contatos para o FEM:
Filipe Pereira  87-99903-0055
Naiche Chaves 87-99652-8640</t>
  </si>
  <si>
    <t>Ofício 935/2016 - GDM/DPP/CEHAB com aprovação deste plano.</t>
  </si>
  <si>
    <t>1 via do PTM e AP foi entregue ao Prefeito</t>
  </si>
  <si>
    <t>Documentação complementar enviada em 18/01/2017</t>
  </si>
  <si>
    <t>Ofício GP 20/2017 - solicitando prestação de contas parcial e posição de vistoria. Ofício SEPLAG/SEAM..../2017 informando q somente aceitamos prestação de contas total e indicando entrar em contato com a Secretaria Finalística para verificar previsão de vistoria.</t>
  </si>
  <si>
    <t>DOCUMENTAÇÃO COMPLEMENTAR RECEBIDA CONFORME OFÍCIO Nº031/2017-SMOI DE 19/01/2017 COM ENTRADA EM 20/01/2017. ENCAMINHADA PARA CEHAB.</t>
  </si>
  <si>
    <t>Solicitação de reprogramação conforme ofício GP nº 003/2017 de 13/01/2017, com entrada em 16/01/2017. Teto FEM: R$ 603.773,24. Investimento total anterior: R$ 174.305,71 (R$ 67.037,10 recurso FEM e R$ 107.268,61 contrapartida). Novo investimento total: R$ 209.165,25 (R$ 59.613,10 e contrapartida R$ 149.552,15)</t>
  </si>
  <si>
    <t>Reprogramação aprovada através do ofício  CEHAB nº 034/2017</t>
  </si>
  <si>
    <t>Prestação de Contas com inconsistências, conforme ofício PC/GDM/DPP/CEHAB nº 007/2017. Ofício enviado para o município.</t>
  </si>
  <si>
    <t>Prestação de Contas com inconsistências, conforme ofício PC/GDM/DPP/CEHAB nº 006/2017. Ofício enviado para o município.</t>
  </si>
  <si>
    <t>Prestação de Contas com inconsistências, conforme ofício PC/GDM/DPP/CEHAB nº 007/2017, com entrada no dia 20/01/2017. Documentação enviada para o município, conforme ofício SEPLAG/SEAM nº XXX/2017</t>
  </si>
  <si>
    <t>Prestação de Contas com inconsistências, conforme ofício PC/GDM/DPP/CEHAB nº 006/2017, com entrada no dia 18/01/2017. Documentação enviada para o município, conforme ofício SEPLAG/SEAM nº XXX/2017</t>
  </si>
  <si>
    <t>Prestação de Contas com inconsistências, conforme ofício PC/GDM/DPP/CEHAB nº 005/2017, com entrada no dia 13/01/2017. Documentação enviada para o município, conforme ofício SEPLAG/SEAM nº 52/2017</t>
  </si>
  <si>
    <t>Prestação de Contas com inconsistências, conforme ofício PC/GDM/DPP/CEHAB nº 003/2017, com entrada no dia 11/01/2017. Documentação enviada para o município, conforme ofício SEPLAG/SEAM nº 52/2017</t>
  </si>
  <si>
    <t>Município solicitou informações sobre o andamento dos FEM 2013, 2014 e 2015 conforme ofício 10/2017 da prefeitura. Informações enviadas conforme ofício SEPLAG/SEAM 80/2017</t>
  </si>
  <si>
    <t>CONFORME OFÍCIO GP Nº 42/2017  DE 23 DE JANEIRO DE 2017 SEGUE OS NOVOS CONTATOS DO GESTOR DO FEM DE BODOCÓ - PEDRO PAULO DA SILVA FONSECA - (81)3031.6425 / 9676.0720
pepaulo2012@gmail.com</t>
  </si>
  <si>
    <t>Em 27/12/2016, foi realizada uma vistoria atestando 100%, porém, de acordo com o relatório, há necessidade de reparos em algumas ruas e no plano de trabalho. Em 25/01/2017, o município foi cientificado (por telefone e e-mail) de que o pagamento da 4ª parcela só será realizado quando essas pendências tiverem sido sanadas.</t>
  </si>
  <si>
    <t>CONTATO TELEFÔNICO RECEBIDO DO SR. ANÍZIO INFORMANDO QUE SERÁ O NOVO GESTOR DO FEM DO MUNICÍPIO. 87-996063738</t>
  </si>
  <si>
    <t>Em 15/12/2016, foi realizada uma vistoria atestando 62,56%, porém, de acordo com o relatório, algumas ruas estavam com o meio-fio virados. O município foi cientificado (por telefone e e-mail) de que o pagamento da 4ª parcela só será realizado quando essas pendências tiverem sido sanadas.</t>
  </si>
  <si>
    <t>Prestação de Contas com inconsistências, conforme ofício PC/GDM/DPP/CEHAB nº 009/2017. Ofício enviado para o município.</t>
  </si>
  <si>
    <t>Prestação de Contas com inconsistências, conforme ofício PC/GDM/DPP/CEHAB nº 009/2017, com entrada no dia 25/01/2017. Documentação enviada para o município, conforme ofício SEPLAG/SEAM nº XXX/2017</t>
  </si>
  <si>
    <t>Reprogramação aprovada pelo CEAM na reunião do dia 13/01/2017</t>
  </si>
  <si>
    <t>Prestação de contas enviada pelo município através do ofício nº 004/2017 e encaminhada para a CEHAB  para análise</t>
  </si>
  <si>
    <t>Prestação de Contas com inconsistências, conforme ofício PC/GDM/DPP/CEHAB nº 035/2016, com entrada no dia 25/08/2016. Documentação enviada para o município, conforme ofício SEPLAG/SEAM nº 1142/2017</t>
  </si>
  <si>
    <t xml:space="preserve">CONFORME OFÍCIO GP Nº016/2017 DE 04/01/20127 COM ENTRADA EM 26/01/2017, CÓPIAS DOS PTMS, TERMO DE ADESÃO, ADITIVOS E NOTA TÉCNICA REFERENTES AOS PROCESSOS DO FEM 2013 E 2014 FORAM SOLICITADOS PELO MUNICÍPIO. AGUARDANDO RESGATE. CONTATO TELEFONICO COM ANIZIO 87-996063738 </t>
  </si>
  <si>
    <t>Documentação complementar da Prestação de Contas apresentada pelo município, conforme ofício GP nº 022/2017, com entrada no dia 26/01/2017. Documentação enviada à CEHAB para análise conforme ofício SEPLAG/SEAM nº 090/2017.</t>
  </si>
  <si>
    <t>Documentação complementar da Prestação de Contas enviada pelo município, conforme ofício GP nº 022/2017, com entrada em 26/01/2017.</t>
  </si>
  <si>
    <t>PRESTAÇÃO DE CONTAS APROVADA PELA 10ª REUNIÃO DO CEAM 2016.</t>
  </si>
  <si>
    <t xml:space="preserve">Solicitação de reprogramação de PTM, conforme ofício nº 015/2017 da Prefeitura, com entrada no dia 27/01/2017.
</t>
  </si>
  <si>
    <t>CEHAB enviou e-mail para Onídia com inconsistências na análise do BM</t>
  </si>
  <si>
    <t>Enviou prestação de contas parcial através do ofício nº 04/2017 da Prefeitura de Correntes. Informado ao Município que ele deve vir na SEPLAG pegar a prestação de contas parcial.</t>
  </si>
  <si>
    <t>Documentação complementar enviada pelo Município através do ofício nº 002/2017 da Prefeitura de Bom Conselho. Ofício encaminhado para CEHAB.</t>
  </si>
  <si>
    <t>Reprogramação aprovada através do ofício nº 066/2017 - CEHAB</t>
  </si>
  <si>
    <t>Prestação de contas apresentada pelo município conforme ofício GP nº 130/2016, com entrada no dia 05/01/2017. Documentação enviada à CEHAB para análise conforme ofício SEPLAG/SEAM nº 084/2017.</t>
  </si>
  <si>
    <t xml:space="preserve">Solicitação de reprogramação de PTM, conforme ofício nº 004/2017 da Prefeitura, com entrada no dia 31/01/2017.
</t>
  </si>
  <si>
    <t>Reprogramação aprovada conforme ofício CEHAB nº 060/2017</t>
  </si>
  <si>
    <t>Reprogramação aprovada através do ofício CEHAB nº 056/2017</t>
  </si>
  <si>
    <t>Reprogramação aprovada através do ofício CEHAB nº 054/2017</t>
  </si>
  <si>
    <t>Reprogramação aprovada através do ofício CEHAB nº 055/2017</t>
  </si>
  <si>
    <t>Solicitação de reprogramação encaminhada para análise conforme ofício GP 011/2016 de 18/01/2017, com entrada em 19/01/2017. Justificativa: prorrogação do prazo de execução das obras contratadas, provocada pela liberação de recursos, gerando novas demandas quanto às ruas a serem acrescidas/suprimidas. Teto FEM: R$ 905.659,86. Investimento total anterior: R$ 905.644,86 (recurso FEM). Novo investimento total: R$ 905.644,86 (recurso FEM R$ 905.644,86 e contrapartida R$ 0,00).</t>
  </si>
  <si>
    <t>PTM reprogramado encaminhado para análise da CEHAB, conforme ofício SEPLAG/SEAM nº 100/2017</t>
  </si>
  <si>
    <t>CEHAB enviou Ofício PC/GDM/DPP/CEHAB  nº 010/2017 informando incosistências na documentação. Ofício  encaminhado ao município através do Ofício nº  ......./2017 SEAM/SEPLAG.</t>
  </si>
  <si>
    <t>CEHAB enviou Ofício PC/GDM/DPP/CEHAB  nº 011/2017 informando incosistências na documentação. Ofício  encaminhado ao município através do Ofício nº  ......./2017 SEAM/SEPLAG.</t>
  </si>
  <si>
    <t>Ofício PC/GDM/DPP/CEHAB nº 012 indicando as inconsistências encontradas qdo da reanálise da prestação de contas. Enviado para a Prefeitura, Ofício Seplag/Seam  ......../2017</t>
  </si>
  <si>
    <t>Ofício PC/GDM/DPP/CEHAB nº 013 indicando as inconsistências encontradas qdo da reanálise da prestação de contas. Enviado para a Prefeitura, Ofício Seplag/Seam  ......../2017</t>
  </si>
  <si>
    <t>Reprogramação aprovada pela CEHAB e enviada através do ofício nº 071/2017 datado de 02/02/2017 aprovando o valor de R$ 621.089,14 sem contrapartida</t>
  </si>
  <si>
    <t xml:space="preserve">REFORMA DE PRAÇAS </t>
  </si>
  <si>
    <t>Reforma da Praças de Caetés I, Padre Van em Caetés II e Pastor Isac no Centro e Construção da Praça do Planalto na Rua Almirante Tamandaré</t>
  </si>
  <si>
    <t>Reprogramação aprovada pela CEHAB, conforme ofício nº 059/2017, com entrada no dia 31/01/2017.</t>
  </si>
  <si>
    <t>Solicitação de reprogramação de PTM, conforme ofício nº 007/2017 da Prefeitura, com entrada no dia 05/01/2017. PTM reprogramado encaminhado para análise da CEHAB, conforme ofício SEPLAG/SEAM nº 030/2017.</t>
  </si>
  <si>
    <t>Ofício 014/2017-PC/GDM/DPP/CEHAB -Indicando as inconsistências qdo da análise da Prestação de Contas. Ofício enviado ao Prefeito</t>
  </si>
  <si>
    <t>EVANDRO PERAZZO VALADARES - PREFEITO - 87-999919142/999330122 - PAULO DE TARSO LIRA JUCÁ - SECRETARIO DE PLANEJAMENTO - 87-999073835 paulojuca@hotmail.com</t>
  </si>
  <si>
    <t>Prefeito informou por e-mail o novo contato do Gestor do FEM:  Renice de Assis Rosa, Secretária Adjunta de obras (renicerosa@hotmail.com.)</t>
  </si>
  <si>
    <t>MUNICÍPIO SOLICITOU CÓPIAS DOCUMENTOS FEM 2013 E 2014 CONFORME OFÍCIO Nª028/2017 - GABINETE.</t>
  </si>
  <si>
    <t>Prefeito enviou ofício com os seguintes contatos para o FEM: Filipe Soares Pereira filipesp@hotmail.com) 87-99903-0055/ Naiche Mario Macedo Chaves (naichemario@gmail.com)87-99652-8640</t>
  </si>
  <si>
    <t>Município informou por  ofício novo contato do FEM -  Jackson Francisco Rei (jreis.sepi@gmail.com ) 99752-0506</t>
  </si>
  <si>
    <t>O município informou , conforme ofício nº 13/01/2017, que o sr. Vandeilson Sergio Figueiredo - RG nº 5.625.770 - SSP/PE - CPF nº 028.464.904-06 será o coordenador do FEM, ficando o mesmo autorizado a tratar de assuntos relacionados ao município de Timbaúba</t>
  </si>
  <si>
    <t>Município informou o contatos dos novos responsáveis pelo FEM em Brejão: - Eder Vieira (contador): (87) 99676-4472 ou (87) 98104-7798. - Joseraldo Rodrigues (vice-prefeito): (87) 98102-6105.</t>
  </si>
  <si>
    <t>O prefeito este na SEPLAG e forneceu seu contato: HUMBERTO MENDES (humbertomendes14@gmail.com) 87-99994-3193/98819-3249</t>
  </si>
  <si>
    <t>Hugo Botelho ligou para solicitar informações do FEM e forneceu seu contato: 3305-1019 (pmo_seo@convenios@yahoo.com.br)</t>
  </si>
  <si>
    <t>CEHAB enviou inconsistências encontradas na análise do BM. E-mail repassado para Mota</t>
  </si>
  <si>
    <t>Município informou por ofício o contato dos novos responsáveis pelo FEM em Lajedo: - Diogo Quintino (sec. De governo): (87) 9 9991-7111. - Cícero Paulo (sec. Planejamento): (87) 9 9605-8929. - Jorge Martins (engenheiro): (87) 9 9828-4503. - Marcos Pinheiro (prest. de contas): (87) 9 8107-2006. - José Cícero (assessor convênios): (87) 9 8123-9505.</t>
  </si>
  <si>
    <t>Município informou o contato dos novos responsáveis pelo FEM em Tupanatinga: - Silvio Roque (Prefeito): (87) 99648-0234. - Francisco Carlos (assessor): (87) 99946-8394.</t>
  </si>
  <si>
    <t>Município informou por ofício que o responsável pelo FEM no Município de Jupi é Vandeilson Sergio Figueredo, contato (81) 99911-4959.</t>
  </si>
  <si>
    <t>César informou que os responsáveis pelo FEM em Jucati continuam sendo Adson ((87) 99927-4777) e César ((87) 99612-3117).</t>
  </si>
  <si>
    <t>Ofício 004/2017 da Prefeitura de Ribeirão informando que Flávio Henrique Lima Silva será Gestor do FEM. (fh.engenheiro@gmail.com 81-97401900)</t>
  </si>
  <si>
    <t>Ofício 017/2017 da Prefeitura de Belém de Maria indicando como Gestor do FEM o Sr. Arnaldo Veloso de Carvalho Júnior.</t>
  </si>
  <si>
    <t>Ofício 026/2017 - GP indicando o Gestor do FEM Ewerton Alves da Silva (tomalvess@gmail.com 81-998367083)</t>
  </si>
  <si>
    <t>Ofício 21/2017 GP indicando Gestor do FEM: Vandeilson Sérgio Figueredo(81-99114959/82609055)</t>
  </si>
  <si>
    <t>Edgar Barbosa (Secretario Municipal de Infraestrutura)
3638-1156 / 99179-0176
sminfraestrutura@gmail.com</t>
  </si>
  <si>
    <t>Novos contatos:
Maria Aparecida da Silva (responsável pela Prestação de Contas) 98269-7560
Rafael Souza de Santana (engenheiro consultor) 99542-8161</t>
  </si>
  <si>
    <t>Ofício 010/2017 GAB indicando o Gestor do FEM: Rogério Sampaio Canejo Filho.</t>
  </si>
  <si>
    <t>Termo aditivo, publicação e toda documentação referente a aprovação da reprogramação foi enviada para Wagner e para o Município.</t>
  </si>
  <si>
    <t>O município protocolou ofício nº 032/2017 com o novo contato do município:
Antônio Dourado (Sec. Infra) 99248-9601</t>
  </si>
  <si>
    <t>Prestação de contas recebida, conforme ofício nº 027/2017 da Prefeitura, com entrada no dia 08/02/2017.</t>
  </si>
  <si>
    <t>Município solicitou reprogramação do PTM através do ofício nº 001/2017, bem como a vistoria de 60% . Valor do PTM R$ 1.281.350,20 Recurso FEM</t>
  </si>
  <si>
    <t>Aguardando Ofício (Conforme Prefeito: Os gestores do FEM serão: Everton Rogério, 991657435. Antonio Francisco, 9973122003. George Souto)</t>
  </si>
  <si>
    <t>Plano aprovado na reunião do CEAM em 18/11/2016</t>
  </si>
  <si>
    <t>plano aprovado na reunião do CEAM em 18/11/2016</t>
  </si>
  <si>
    <t>Plano aprovado na reunião do CEAM 10/02/2017.</t>
  </si>
  <si>
    <t>Plano aprovado na reunião do CEAM em 10/02/2017.</t>
  </si>
  <si>
    <t>Rua Major Antônio Rufino, Agamenon Magalhães, Bejamim Soares, Gumercindo Sampaio, Major Raimundo de Sá, Prof. Urbano Gomes de Sá, Cel. Manoel de Sá, Joaquim Sampaio, Poeta Levino Neto, Otávio Leitinho, Antônio Angelim, Cel. Romão Sampaio, Valdemar Menezes.</t>
  </si>
  <si>
    <t>Prestação de Contas com inconsistências, conforme ofício PC/GDM/DPP/CEHAB nº 015/2017. Ofício enviado para o município.</t>
  </si>
  <si>
    <r>
      <t xml:space="preserve">Prestação de contas enviada para CEHAB, conforme ofício SEPLAG/SEAM nº  </t>
    </r>
    <r>
      <rPr>
        <sz val="11"/>
        <rFont val="Calibri"/>
        <family val="2"/>
        <scheme val="minor"/>
      </rPr>
      <t>120</t>
    </r>
    <r>
      <rPr>
        <sz val="11"/>
        <color theme="1"/>
        <rFont val="Calibri"/>
        <family val="2"/>
        <scheme val="minor"/>
      </rPr>
      <t>/2017.</t>
    </r>
  </si>
  <si>
    <r>
      <t xml:space="preserve">Prestação de contas enviada para SETRA, conforme ofício SEPLAG/SEAM nº  </t>
    </r>
    <r>
      <rPr>
        <sz val="11"/>
        <rFont val="Calibri"/>
        <family val="2"/>
        <scheme val="minor"/>
      </rPr>
      <t>117</t>
    </r>
    <r>
      <rPr>
        <sz val="11"/>
        <color theme="1"/>
        <rFont val="Calibri"/>
        <family val="2"/>
        <scheme val="minor"/>
      </rPr>
      <t>/2017.</t>
    </r>
  </si>
  <si>
    <t>PTM reprogramado encaminhado para análise da CEHAB, conforme ofício SEPLAG/SEAM nº 093/2017.</t>
  </si>
  <si>
    <t>Ofício GB nº 024/2017 da Prefeitura de Venturosa com pendências solicitadas, enviado para CEHAB.</t>
  </si>
  <si>
    <t>PTM reprogramado  aprovado na 2ª Reunião do CEAM realizada dia 10/02/2017</t>
  </si>
  <si>
    <t>Obra em andamento. PTM reprogramado enviado para análise da CEHAB. Aguardando parecer.
Jurandir (81) 99495-4842</t>
  </si>
  <si>
    <t>Obra em andamento. Aguardando vistoria de 60% da CEHAB para repasse da 3ª parcela. 
Jurandir (81) 99495-4842</t>
  </si>
  <si>
    <t>REPROGRAMAÇÃO APROVADA PELA CEHAB, CONFORME OFÍCIO 085/2017 - GDM/DPP/CEHAB DO DIA 08/02/2017, COM ENTRADA NO DIA 09/02/2017.</t>
  </si>
  <si>
    <t>Reprogramação solicitada através do ofício GP nº 026/2017 da Prefeitura de Lajedo. Valor solicitado: R$ 1.207.209,67 (sem contrapartida).</t>
  </si>
  <si>
    <t>Cancelamento do PTM solicitado através do ofício GP nº 026/2017 da Prefeitura da Lajedo.</t>
  </si>
  <si>
    <t>Elisberto Costa (Coordenador do FEM)
99401-7579 / 99956-8776</t>
  </si>
  <si>
    <t>Município informou o contato dos novos responsáveis pelo FEM em Iati: Antônio Júnior - Sec. De Obras (87) 98165-5417; Felipe Tenório - Engenheiro (87) 99116-4549; Higo Bezerra - Assessor Projetos (87) 99677-0527; José Cícero - Assessor Siconv (87) 99667-7523.</t>
  </si>
  <si>
    <t>Reprogramação enviada para análise na CEHAB através do ofício nº 131/2017 SEPLAG/SEAM.</t>
  </si>
  <si>
    <t>Solicitação de cancelamento do PTM enviada para CEHAB através do ofício nº 131/2017 SEPLAG/SEAM, juntamente com a solicitação de reprogramação da Pavimentação.</t>
  </si>
  <si>
    <t>Ofício 015/2017 da Prefeitura de Pombos com doctos solicitados da CEHAB/Prestação de Contas. Ofício SEPLAG/SEAM ..../2017, em.......</t>
  </si>
  <si>
    <t xml:space="preserve">Ofício 923/2016 da CEHAB indicando as inconsistências encontradas qdo da análise de BM. Enviado ao Gestor para correções. </t>
  </si>
  <si>
    <t>Ofício 923/2016 da CEHAB indicando as inconsistências encontradas qdo da análise de BM. Entregue ao Gestor para correções. (Adalberto)</t>
  </si>
  <si>
    <t>Ofício 869/2016-GDM/DPP/CEHAB com as inconsistências encontradas. Enviado ao Gestor, Adalberto</t>
  </si>
  <si>
    <t>PTM aprovado conforme ofício 094/2017 de 15/02/2017, com entrada em 16/02/2017. Teto FEM: R$ 905.659,86. Investimento total anterior: R$ 905.644,86 (recurso FEM). Novo investimento total: R$ 1.060.783,73 (recurso FEM R$ 905.644,86 e contrapartida R$ 155.138,88).</t>
  </si>
  <si>
    <t>PTM APROVADO ATRAVÉS DO OFÍCIO Nº101/2017 - GDM/DPP/CEHAB DE 20/02/2017 COM ENTRADA EM 21/02/2017.</t>
  </si>
  <si>
    <t>CEHAB enviou ofício com inconsistências. Não enviei pois não tenho contato do município. Dia 16, esteve aqui o Sr. Cleicimar, diz ser Superintendente da Sec. De Obras. Solicitei que o Prefeito enviasse um ofício com os novos contatos.</t>
  </si>
  <si>
    <t>Liguei para Onídia solicitando que o Prefeito viesse assinar o 2º termo aditivo e trouxesse a nova documentação (RG, Ata de posse...)</t>
  </si>
  <si>
    <t xml:space="preserve">Reprogramação havia sido encaminhada erroneamente a CEHAB. Reprogramação reencaminhada a SETRA conforme ofício SEPLAG/SEAM </t>
  </si>
  <si>
    <t>06/01/2017 e 02/03/2017</t>
  </si>
  <si>
    <t>Ofício 048/2016 - PMJN/SMDE solicitando reprogramação e vistoria de 100%</t>
  </si>
  <si>
    <t>Enviei Termo de Recebimento de obra e vistoria de 100% para Wagner</t>
  </si>
  <si>
    <t>11/01/2017 e 02/03/2017</t>
  </si>
  <si>
    <t>Ofício 049/2016 - PMJN/SMDE solicitando reprogramação e vistoria de 100%.</t>
  </si>
  <si>
    <t>AP e PTM reprogramado entregue ao Prefeito</t>
  </si>
  <si>
    <t xml:space="preserve">Otávio Calumbi falou que na próxima semana eles terão uma reunião para definir a reprogramação do PTM. A parte que será reprogramada já foi executada. </t>
  </si>
  <si>
    <t>Otávio Calumbi informou que a obra está pronta e deverá ser inaugurada no mês de março.</t>
  </si>
  <si>
    <t>Otávio Calumbi informou que a obra já foi iniciada mas não soube informar o percentual de execução.</t>
  </si>
  <si>
    <t>Reprogramação aprovada conforme ofício 922/2016 - GDM/DPP/CEHAB de 19/12/2016, sem data de entrada. Teto FEM: R$ 1.660.376,38. Investimento total anterior: R$ 1.442.903,57 (recurso FEM R$ 1.419.373,30 e contrapartida R$ 23.530,27). Novo investimento total: R$ 1.447.565,73 (recurso FEM R$ 1.438.265,70 e rendimento R$ 9.300,03). O PTM que foi encaminhado anteriormente não incluia os rendimentos.</t>
  </si>
  <si>
    <t>Reprogramação aprovada conforme ofício 067/2016 de 31/01/2017, com entrada no mesmo dia. Teto FEM: R$ 1.660.376,38. Investimento total anterior: R$ 240.151,37 (recurso FEM, sem contrapartida). Novo investimento total: R$ 222.110,68 (recurso FEM, sem contrapartida)</t>
  </si>
  <si>
    <t>Construção do Terminal Alternativo de Transporte de Passageiros no cruzamento da via local da BR 232 com a Av. Agamenon Magalhães (ao lado do viadutoLucas Cardoso/viaduto da COHAB), no bairro São Pedro</t>
  </si>
  <si>
    <t>40
SUBSTITUIÇÃO FINAL</t>
  </si>
  <si>
    <t>39
1ª SUBSTITUIÇÃO FINAL</t>
  </si>
  <si>
    <t xml:space="preserve">Ofício 060/2017 de 02/03/2017, com entrada em 06/03/2017 encaminhado a CEHAB em 06/03/2017. Tal ofício solicita posicionamento quanto à realização da vistoria, solicitada em 18/11/2016. </t>
  </si>
  <si>
    <t>Ofício da CEHAB 110/2017 - GDM/DPP/CEHAB, entrada 06/03/2017, com a aprovação da reprogramação deste PTM.</t>
  </si>
  <si>
    <t>Prestação de contas recebida, conforme ofício nº 005/2017/GAB da Prefeitura de Salgadinho, com entrada no dia 06/03/2017.</t>
  </si>
  <si>
    <t>Obra com 100% dos serviços executados e precisando de reparos:
1. Reparar recalques em vários pontos isolados;
2. Reparar fissuras em vários pontos;
3. Fazer lombada de acordo ao memorial descritivo;
4. Reparar meio fio em vários pontos</t>
  </si>
  <si>
    <t>Reprogramação aprovada pela CEHAB, conforme Ofício nº 109/2017 - GDM/DPP/CEHAB , com entrada no dia 02/03/2017.</t>
  </si>
  <si>
    <t>278
1ª Substituição Final</t>
  </si>
  <si>
    <t>Obras de Pavimentação e Drenagem de Águas Pluviais da Rua Pedro Ferreira, Loteamento Danilo Andrade, Loteamento Goiabeira, Distrito da Serra da Cachoeira e Distrito do Livramento.</t>
  </si>
  <si>
    <t>232
Substituição Final</t>
  </si>
  <si>
    <t>Reprogramação aprovada pela CEHAB, conforme ofício nº 114/2017, com entrada no dia 07/03/2017.</t>
  </si>
  <si>
    <t>SETRA enviou vistoria de 100%</t>
  </si>
  <si>
    <t>CEHAB fez vistoria de 100%</t>
  </si>
  <si>
    <t>Município enviou ofício nº 100/2017 com PTM ajustado que foi enviado diretamente pelo gabinete para a SEE., cujo valor foi R$ 175.173,87</t>
  </si>
  <si>
    <t>Construção de Pórtico, Passeio com Guarda-Corpo e Requalificação de Praças e Canteiros no município de Santa Maria do Cambucá/PE.</t>
  </si>
  <si>
    <t xml:space="preserve">Ofício 093/2017 - GDM/DPP/CEHAB - indicando as inconsistências qdo da análise do BM </t>
  </si>
  <si>
    <t>Ofício 90/2017 da Prefeitura indicando o Gestor do FEM, Zonaide Lúcia da Silva, 81-992524244/998656576</t>
  </si>
  <si>
    <t>Ofício GP 037/2017 -da Prefeitura de Joaquim Nabuco indicando Gestor do FEM, Zonaide Lúcia da Silva(81-992524244/998656576)</t>
  </si>
  <si>
    <t>Termo aditivo e publicação entregues para João Guido (protocolado).</t>
  </si>
  <si>
    <t>Termo aditivo, publicação, AP e PTM reprogramado enviado para Wagner.</t>
  </si>
  <si>
    <t>CÓPIA DE OFÍCIO Nº151/2016 / SEE-PE/SUPOC/GEPCC DO DIA 22/09/2016 COM ENTRADA EM 09/03/2017 SOLICITANDO AO MUNICÍPIO A RESOLUÇÃO DE PENDÊNCIAS EM 30 DIAS.</t>
  </si>
  <si>
    <t>CÓPIA DE OFÍCIO Nº153/2016 / SEE-PE/SUPOC/GEPCC DO DIA 22/09/2016 COM ENTRADA EM 09/03/2017 SOLICITANDO AO MUNICÍPIO A RESOLUÇÃO DE PENDÊNCIAS EM 30 DIAS.</t>
  </si>
  <si>
    <t>CÓPIA DE OFÍCIO Nº152/2016 / SEE-PE/SUPOC/GEPCC DO DIA 22/09/2016 COM ENTRADA EM 09/03/2017 SOLICITANDO AO MUNICÍPIO A RESOLUÇÃO DE PENDÊNCIAS EM 30 DIAS.</t>
  </si>
  <si>
    <t>CÓPIA DE OFÍCIO Nº150/2016 / SEE-PE/SUPOC/GEPCC DO DIA 22/09/2016 COM ENTRADA EM 09/03/2017 SOLICITANDO AO MUNICÍPIO A RESOLUÇÃO DE PENDÊNCIAS EM 30 DIAS.</t>
  </si>
  <si>
    <t>CÓPIA DE OFÍCIO Nº123/2016 / SEE-PE/SUPOC/GEPCC DO DIA 25/08/2016 COM ENTRADA EM 09/03/2017 SOLICITANDO AO MUNICÍPIO A RESOLUÇÃO DE PENDÊNCIAS EM 30 DIAS.</t>
  </si>
  <si>
    <t>CÓPIA DE OFÍCIO Nº124/2016 / SEE-PE/SUPOC/GEPCC DO DIA 25/08/2016 COM ENTRADA EM 09/03/2017 SOLICITANDO AO MUNICÍPIO A RESOLUÇÃO DE PENDÊNCIAS EM 30 DIAS.</t>
  </si>
  <si>
    <t>CÓPIA DE OFÍCIO Nº006/2017 / SEE-PE/SUPOC/GEPCC DO DIA 10/01/2017 COM ENTRADA EM 09/03/2017 SOLICITANDO AO MUNICÍPIO A RESOLUÇÃO DE PENDÊNCIAS EM 30 DIAS.</t>
  </si>
  <si>
    <t xml:space="preserve">Reprogramação aprovada pela CEHAB conforme ofício nº 119/2017 </t>
  </si>
  <si>
    <t>Ofício 062/2017 da Prefeitura indicando Adalberto Queiroz como Gestor do FEM do Município.</t>
  </si>
  <si>
    <t>Ofício 061/2017 - Com a reprogramação do plano.(Constando correções solicitadas pela CEHAB)</t>
  </si>
  <si>
    <t>Ofício 65/2017 da Prefeitura com a reprogramação do plano, constando as correções solicitadas pela CEHAB.</t>
  </si>
  <si>
    <t>Ofício 31/2017 - da Prefeitura com a reprogramação do plano (com as correções solicitadas pela CEHAB)</t>
  </si>
  <si>
    <t xml:space="preserve">Novos contatos:
Maria Aparecida da Silva (responsável pela Prestação de Contas) 98269-7560
Ítalo (engenheiro) 9990-03971 </t>
  </si>
  <si>
    <t>Ofício 49A/2016 - PMJN/GP - Com a reprogramação do plano.</t>
  </si>
  <si>
    <t>CONTATO DA NOVA GESTORA FEM DO MUNICÍPIO: Raquel Cardoso
liderconsultotria_@hotmail.com
87-988173351
87-38713849</t>
  </si>
  <si>
    <t xml:space="preserve">CONFORME OFÍCIO GP Nº016/2017 DE 04/01/2017 COM ENTRADA EM 26/01/2017, CÓPIAS DOS PTMS, TERMO DE ADESÃO, ADITIVOS E NOTA TÉCNICA REFERENTES AOS PROCESSOS DO FEM 2013 E 2014 FORAM SOLICITADOS PELO MUNICÍPIO. AGUARDANDO RESGATE. CONTATO TELEFONICO COM ANIZIO 87-996063738 </t>
  </si>
  <si>
    <t>walfrida.uchoa</t>
  </si>
  <si>
    <t>Solicitação de reprogramação encaminhada conforme ofício 009/2017 de 22/01/2017, com entrada em 03/02/2017. Teto FEM: R$ 905.659,86. Investimento total anterior: R$ 964.962,73 (recurso FEM R$ 904.626,77 e contrapartida R$ 60.335,96). Novo investimento total: R$ 932.906,56 (recurso FEM R$ 904.584,48 e contrapartida R$ 28.322,08)</t>
  </si>
  <si>
    <t>Comunicado: inauguração da obra em 24/03/2017, às 16:00, conforme ofício GP 036/2017.</t>
  </si>
  <si>
    <t>PRESTAÇÃO DE CONTAS APROVADA PELA 10ª Reunião do CEAM.</t>
  </si>
  <si>
    <t>OFÍCIO Nº045/2017 - SETRA/GGST SOLICITANDO DOCUMENTAÇÃO COMPLEMENTAR PARA A CONTINUAÇÃO DA PRESTAÇÃO DE CONTAS. EMAIL ENCAMINHADO PARA RENNYS.</t>
  </si>
  <si>
    <t>Ofício 007/2017/PMA com a prestação de contas deste plano.</t>
  </si>
  <si>
    <t>Ruas: rua henrique alves batista, rua isabel coelho dias, rua etelvino lins, rua Agamenon magalhães,rua santana, rua josé barreto de souza sombra, av antonio de barros muniz, rua joão jacó de souza, rua marcos vieira de alencar e rua paulo pessoa guerra.</t>
  </si>
  <si>
    <t>PAVIMENTAÇÃO GRANÍTICA DAS RUAS PADRE FREDERICO E FORUTUNATA GOMINHO E DA TRAVESSA PADRE FREDERICO NA SEDE DO MUNICÍPIO</t>
  </si>
  <si>
    <t>Reprogramação aprovada através do ofício CEHAB nº 123/2017</t>
  </si>
  <si>
    <t>Reprogramação aprovada através do ofício CEHAB  nº 131/2017</t>
  </si>
  <si>
    <t>Reprogramação aprovada através do ofício CEHAB  nº 130/2017</t>
  </si>
  <si>
    <t xml:space="preserve">CEHAB enviou ofício nº 125/2017 com inconsistências. Repassei para o e-mail de Pedroi César e ele falou que enviaria o novo PTM até o dia 28/03. </t>
  </si>
  <si>
    <t>Município solicitou informações do FEM 2013 e 2014 e as mesmas foram entregues à Renice Rosa no dia 16/03/2017</t>
  </si>
  <si>
    <t>Ofício 124/2017 - GDM/DPP/CEHAB - Indicando as inconsistências encontradas qdo em vistoria ao Município. Ofício enviado via email ao Gestor, Ewerton.</t>
  </si>
  <si>
    <t>Documentação complementar referente à prestação de contas enviada pelo município através do ofício nº 135/2017 - GABPRE</t>
  </si>
  <si>
    <t xml:space="preserve">Documentação complementar referente à prestação de contas encaminhada à CEHAB através do ofício SEPLAG/SEAM nº XXX/2017 </t>
  </si>
  <si>
    <t>Ofício GP 118/2017 solicitando reprogramação e redução de meta.</t>
  </si>
  <si>
    <t xml:space="preserve">Ofício 118/2017 solicitando vistoria. Solicitei para Zonaide, gestora do FEM,  documentos necessários, como declaração, bms e relatório foto. </t>
  </si>
  <si>
    <t>Enviei para o Sr. Jackson, por e-mail, o PTM do FEM 2014 conforme solicitado pelo mesmo.</t>
  </si>
  <si>
    <t>Enviei para Wagner PTM reprogramado, AP, 2º Termo aditivo e publicação</t>
  </si>
  <si>
    <t>PREVISÃO DE INAUGURAÇÃO EM 07/04/2017 ÀS 18H CONFORME OFÍCIO 055/2017 DE 23/03/2017 COM ENTRADA EM 28/03/2017.</t>
  </si>
  <si>
    <t>Ofício APC nº 08/2017 - Indicando a resolução da pendência citada na vistoria. Docto enviado para CEHAB.</t>
  </si>
  <si>
    <t>CONFORME OFÍCIO DO MUNICÍPIO POR EMAIL, FOI ENTREGUE CÓPIAS DE DOCUMENTAÇÃO (TERMO ADESÃO + ADITIVOS + PLANOS DE TRABALHO)  PARA A NOVA GESTÃO.</t>
  </si>
  <si>
    <t>Prestação de contas recebida conforme ofício gp 168/2016 do município de 27/12/2016 e entrada em 28/12/2017.</t>
  </si>
  <si>
    <t>Prestação de contas enviada para análise na SETRA conforme ofício nº0005/2017 SEPLAG/SEAM. SISGEPE 7607830-4/2016</t>
  </si>
  <si>
    <t>SARA enviou aprovação da reprogramação através do ofício GEJUR nº 093/2017, com data de entrada 16/03/2017, aprovando o valor de R$ 213.167,60</t>
  </si>
  <si>
    <t>Ofício 121/2017 - GDM/DPP/CEHAB - com aprovação desse plano.</t>
  </si>
  <si>
    <t>Solicitei  o kit Prefeito a Adriana. Ela vai providenciar.</t>
  </si>
  <si>
    <t>Falei com Elisandra para providenciar o Kit Prefeito</t>
  </si>
  <si>
    <t>CONTATO REALIZADO COM SINVAL SOBRE PENDÊNCIAS DA  VISTORIA 98,1% E ENCAMINHA OFÍCIO SEE POR EMAIL.</t>
  </si>
  <si>
    <t xml:space="preserve">Município encaminhou reprogramação do PTM através do ofício nº 430/2017 com data de entrada de 29/03/2017 sem alteração de valor, apenas com correção de nome de rua. Reprogramação encaminhada à CEHAB para reanálise através do ofício SEAM nº 194/2017. </t>
  </si>
  <si>
    <t>Ofício da CEHAB com pendências na vistoria foi enviado para o Município.</t>
  </si>
  <si>
    <t>Nova solicitação de vistoria, após sanar as pendências encontradas pela CEHAB (de acordo com Termo de Vistoria de 28/11/2016). Foram encontrados serviços mal executados na nova vistoria, contudo o município atingiu o percentual de 60%. Ofício encaminhado ao município para solução das pendências, em 04/04/17.</t>
  </si>
  <si>
    <t>Ofício 49B/2016 - PMJN/GP - Com a reprogramação do plano.</t>
  </si>
  <si>
    <t>Documentos complementares recebidos através do ofício nº048/2017-PGM do município com entrada em 03/04/2017 para a prestação de contas em resposta ao ofício SEPLAG/SEAM 0089/2017 de 27/01/2017. Documentação encaminhada para a CEHAB.</t>
  </si>
  <si>
    <t>Falei com Clecimar (98728-7399) , ele disse que tem conhecimento das pendências no BM e vai falar com Raimundo para tentar resolver as pendências e possibilitar a vistoria.</t>
  </si>
  <si>
    <t>Pavimentação da Rua de acesso ao distrito de Manibu, rua de acessoa ao distrito de Tanques, rua de acesso ao distrito de Caiçaras e rua de acesso ao distrito de Varjão.</t>
  </si>
  <si>
    <t>Pavimentação da rua de Acesso da comunidade de Água Branca.</t>
  </si>
  <si>
    <t>Pavimentação da Rua de acesso a comunidade de Chã de Lima.</t>
  </si>
  <si>
    <t>016 1ª substituição final</t>
  </si>
  <si>
    <t>Ofício 143 A /2017 - GDM/DPP/CEHAB com aprovação deste plano.</t>
  </si>
  <si>
    <t>CONSTRUÇÃO DO GRADIL DO PARQUE DO BANANAL E CONSTRUÇÃO DO QUIOSQUE DE APOIO</t>
  </si>
  <si>
    <t>CONSTRUIR O GRADIL DE FECHAMENTO DO PARQUE DO BANANAL E CONSTRUIR O QUIOSQUE DE APOIO SITUADO NO CENTRO DO MUNICÍPIO DE AMARAJI</t>
  </si>
  <si>
    <t>Ofício 144/2017 - GDM/DPP/CEHAB - com aprovação da reprogramação deste plano.</t>
  </si>
  <si>
    <t>AP-017-2ª SUBSTITUIÇÃO FINAL</t>
  </si>
  <si>
    <t>REFORMA E AMPLIAÇÃO DO  CLUBE MUNICIPAL PARA  INSTALAÇÃO DA NOVA SEDE DA PREFEITURA MUNICIPAL DE JAQUEIRA. 1ª ETAPA</t>
  </si>
  <si>
    <t>PTM foi cancelado conforme ofício nº 113/2017 - GDM/DPP/CEHAB. Valor anterior: R$ 145.297,10.</t>
  </si>
  <si>
    <t>Melhoria da infraestrutura urbana, composto por um conjunto obras de pavimentação em paralelepípedos de pedra granítica - Rua Almerico Leite Monteiro, Travessa Manoel Pereira Matos (Rua Pedro Cosme), Rua Nossa Senhora do Rosário, Rua Luiz de Bitonho, Rua da Prata, Rua Lions (Trecho 01 e 02), Rua Ferreira dos Prazeres, Rua Luiza Ferreira de Melo, Travessa João Cacharamba (trecho).</t>
  </si>
  <si>
    <t>Ofício 153/2017 - GDM/DPP/CEHAB com aprovação da reprogramação deste plano.</t>
  </si>
  <si>
    <t>Reprogramação aprovada conforme ofício nº 107/2017 - GDM/DPP/CEHAB.</t>
  </si>
  <si>
    <t>2017OB000032</t>
  </si>
  <si>
    <t>2017PD000039</t>
  </si>
  <si>
    <t>2017NE000004</t>
  </si>
  <si>
    <t>VALOR PAGO REF. AO REPASSE DE RECURSOS FEM-II 2014 AO MUNICIPIO DE QUIPAPA/PE CONFORME DECRETO Nº 1347.REF.A A 4ª PARCELA.CONSTRUÇÃO DE PAVIMENTAÇÃO EM PARALELEPIPEDOS GRANITICOS EM DIVERSAS RUAS DA SEDE . PRAÇA.CI Nº 004/2017 SGTG-FEM.E CI Nº 140/2017 SEAM.</t>
  </si>
  <si>
    <t>2017OB000033</t>
  </si>
  <si>
    <t>2017PD000038</t>
  </si>
  <si>
    <t>VALOR PAGO REF. AO REPASSE DE RECURSOS FEM-II 2014 AO MUNICIPIO DE QUIPAPA/PE CONFORME DECRETO Nº 1347.REF.A A 4ª PARCELA.CONSTRUÇÃO DE UMA PRAÇA.CI Nº 004/2017 SGTG-FEM.E CI Nº 140/2017 SEAM.</t>
  </si>
  <si>
    <t>2017OB000034</t>
  </si>
  <si>
    <t>2017PD000037</t>
  </si>
  <si>
    <t>2017NE000002</t>
  </si>
  <si>
    <t>VALOR PAGO REF. AO REPASSE DE RECURSOS REF. AO MUNICIPIO DE POÇÃO/PE CONFORME DECRETO Nº 40.651,CI Nº 005/2017 SGTG.REF. A 3ª PARCELA .PAVIMENTAÇÃO NOSSOS CAMINHOS DESENVOLVIMENTO E URBANIZAÇÃO.</t>
  </si>
  <si>
    <t>2017OB000036</t>
  </si>
  <si>
    <t>2017PD000040</t>
  </si>
  <si>
    <t>2017NE000003</t>
  </si>
  <si>
    <t>VALOR PAGO REF. AO REPASSE DE RECURSOS FEM -II 2014 AO MUNICIPIO DE ITAIBA/PE.REF.A 4ª PARCELA.PAVIMENTAÇÃO DE VIAS NA ZONA RURAL .CONFORME DECRETO 40.651.CI Nº 006/2017 SGTG-FEM.</t>
  </si>
  <si>
    <t>2017OB000039</t>
  </si>
  <si>
    <t>2017PD000049</t>
  </si>
  <si>
    <t>2017NE000008</t>
  </si>
  <si>
    <t>VALOR PAGO PARA VIABILIZAR REPASSE DE RECURSOS FEM II-2014 AO MUNICIPIO DE JATOBÁ/PE. REF.A 2ª PARCELA.PAVIMENTAÇÃO ASFALTICA.CONFORME CI Nº 08/2017 SGTG-FEM E CI Nº 145/17 SEAM</t>
  </si>
  <si>
    <t>2017OB000040</t>
  </si>
  <si>
    <t>2017PD000050</t>
  </si>
  <si>
    <t>2017NE000009</t>
  </si>
  <si>
    <t>VALOR PAGO PARA VIABILIZAR REPASSE DE RECURSOS FEM II-2014 AO MUNICIPIO DE TABIRA/PE REF.A 3ª PARCELA.PAVIMENTAÇÃO COM PARALELEPIPEDOS GRANITICOS EM DIVERSAS RUAS DO MUNICIPIO.CONFORME CI Nº 014/2017 SGTG-FEM E CI Nº 145/2017 SEAM</t>
  </si>
  <si>
    <t>2017OB000041</t>
  </si>
  <si>
    <t>2017PD000053</t>
  </si>
  <si>
    <t>2017NE000015</t>
  </si>
  <si>
    <t>VALOR PAGO PARA VIABILIZAR REPASSE DE RECURSOS FEM II-2014 AO MUNICIPIO DE TUPARETAMA/PE REF. A 4ª PARCELA.AMPLIAÇÃO E REFORMA DO HOSPITAL.CONFORME CI Nº 019/2017 SGTG-FEM E SEAM 145/2017</t>
  </si>
  <si>
    <t>2017OB000042</t>
  </si>
  <si>
    <t>2017PD000043</t>
  </si>
  <si>
    <t>2017NE000005</t>
  </si>
  <si>
    <t>VALOR PAGO REFERENTE AO REPASSE DA 3ª PARCELA DO FEM II 2014 - DO MUNICÍPIO DE IBIMIRIM/PE. REFORMA DA QUADRA POLIESPORTIVA JOÃO INOCÊNCIO CORREIA DE LIMA.CI Nº 009/2017 SGT-FEM E CI Nº 145/2017 SEAM..</t>
  </si>
  <si>
    <t>2017OB000043</t>
  </si>
  <si>
    <t>2017PD000044</t>
  </si>
  <si>
    <t>VALOR PAGO REF. AO REPASSE DA 3ª PARCELA DO FEM II 2014 - DO MUNICÍPIO DE IBIMIRIM/PE. REFORMA DA QUADRA POLIESPORTIVA NO BAIRRO AGROVILA IV.CONFORME CI Nº 009/2017 SGTG-FEM E CI º 145/2017 SEAM</t>
  </si>
  <si>
    <t>2017OB000044</t>
  </si>
  <si>
    <t>2017PD000045</t>
  </si>
  <si>
    <t>VALOR PAGO REF.AO REPASSE DA 3ª PARCELA DO FEM II 2014 - DO MUNICÍPIO DE IBIMIRIM/PE. CONTRUÇÃO DO ESTADIO DE FUTEBOL NO BAIRRO LAGES.CONFORME CI Nº 009/2017 SEAM</t>
  </si>
  <si>
    <t>2017OB000045</t>
  </si>
  <si>
    <t>2017PD000046</t>
  </si>
  <si>
    <t>2017NE000007</t>
  </si>
  <si>
    <t>VALOR PAGO AO RECURSOS DE REPASSE REFERENTE A 4ª PARCELA DO FEM-II/2014, DO MUNICÍPIO ARCOVERDE- CONTRUÇÃO DA PRAÇA DA COHAB II.CONFORM CI Nº 010/2017 - SGTG/FEM.</t>
  </si>
  <si>
    <t>2017OB000046</t>
  </si>
  <si>
    <t>2017PD000047</t>
  </si>
  <si>
    <t>2017NE000006</t>
  </si>
  <si>
    <t>PAGAMENTO DA 3ª PARCELA DO FEM-II/2014, REFERENTE A REFORMA E AMPLIAÇÃO DA PRAÇA FRANCINA Mª DE ARAUJO NO DISTRITO DE CARAIBEIRAS, CONFORME CI Nº 145/2017-SEAM.</t>
  </si>
  <si>
    <t>2017OB000047</t>
  </si>
  <si>
    <t>2017PD000048</t>
  </si>
  <si>
    <t>PAGAMENTO DA 4ª PARCELA DO FEM-II/2014, REFERENTE A REFORMA E AMPLIAÇÃO DA PRAÇA FRANCINA Mª DE ARAUJO NO DISTRITO DE CARAIBEIRAS, CONFORME CI Nº 145/2017-SEAM.</t>
  </si>
  <si>
    <t>2017OB000049</t>
  </si>
  <si>
    <t>2017PD000052</t>
  </si>
  <si>
    <t>2017NE000012</t>
  </si>
  <si>
    <t>VALOR PAGO PARA VIABILIZAR REPASSE DE RECURSOS FEM II/2014 AO MUNICIPIO DE SANTA CRUZ DA BAIXA VERDE/PE.REF.A 4ª PARCELA.REFORMA E AMPLIAÇÃO DA PRAÇA CENTRAL DO DISTRITO DA JATIUCA.CONFORME CI Nº 15/2017 SGTG-FEM E CI Nº 145/2017 SEAM</t>
  </si>
  <si>
    <t>2017OB000050</t>
  </si>
  <si>
    <t>2017PD000055</t>
  </si>
  <si>
    <t>2017NE000013</t>
  </si>
  <si>
    <t>VALOR PAGO REFERENTE REPASSE DA 4ª PARCELA DO FEM-II/2014 DO MUNÍCPIO DE CARNAIBA/PE, CONFORME CI Nº 017/2017- SGTG/FEM-CI Nº 145/2017-SEAM.PERFURAÇÃO DE POÇOS.</t>
  </si>
  <si>
    <t>2017OB000051</t>
  </si>
  <si>
    <t>2017PD000056</t>
  </si>
  <si>
    <t>VALOR PAGO REFERENTE A 3ª PARCELA DE FEM-II/2014 DO MUNICIPIO DE CARNAIBA/PE. CONSTRUÇÃO DE PAVIMENTAÇÃO EM PARALELEPIPEDOS. CONFORME CI Nº 017-SGTG/FEM E CI Nº 145/2017 - SEAM.</t>
  </si>
  <si>
    <t>2017OB000052</t>
  </si>
  <si>
    <t>2017PD000057</t>
  </si>
  <si>
    <t>2017NE000017</t>
  </si>
  <si>
    <t>VALOR PAGO PARA VIABILIZAR REPASSE DE RECURSOS FEM II-2014 AO MUNICIPIO DE SÃO JOS´R DO EGITO/PE REF.A 4ª PARCELA.PERFURAÇÃO E INSTALAÇÃO DE POÇOS TUBULARES EM ROCHA CRISTALINA.CONFORME CI Nº 145/2017 SEAM E CI Nº 20/2017 SGTG-FEM</t>
  </si>
  <si>
    <t>2017OB000054</t>
  </si>
  <si>
    <t>2017PD000059</t>
  </si>
  <si>
    <t>2017NE000018</t>
  </si>
  <si>
    <t>VALOR PAGO REFERENTE A 4ª PARCELA DO FEM-II/2014 DO MUNICÍPIO DE SERRA TALHADA/PE. CONFORME CI Nº 018/2017 - SGTG/FEM E CI 145/2017 - SEAM, REFORMA DAS PRAÇAS E DOS CANTEIROS.</t>
  </si>
  <si>
    <t>2017OB000055</t>
  </si>
  <si>
    <t>2017PD000060</t>
  </si>
  <si>
    <t>2017NE000014</t>
  </si>
  <si>
    <t>PAGAMENTO DA 3ª PARCELA DO FEM-II/2014, REFERENTE A CONSTRUÇÃO DE MURALHAS DE CRECHES, CONFORME CI Nº 145/2017-SEAM.</t>
  </si>
  <si>
    <t>2017OB000056</t>
  </si>
  <si>
    <t>2017PD000061</t>
  </si>
  <si>
    <t>PAGAMENTO DA 3ª PARCELA DO FEM-II/2014, REFERENTE A CONTRUÇÃO DE OBRAS DE ABASTECIM ENTO DE AGUA, NAS VILAS RIO DA BARRA, 4º DISTRITO E ALBUQUERQUE NÉ, 5º DISTRITO, CONFORME CI Nº 145/2017-SEAM.</t>
  </si>
  <si>
    <t>2017OB000057</t>
  </si>
  <si>
    <t>2017PD000062</t>
  </si>
  <si>
    <t>PAGAMENTO DA 4ª PARCELA DO FEM-II/2014, REFERENTE A CONSTRUÇÃO DE MURALHAS DE CRECHES, CONFORME CI Nº 145/2017-SEAM.</t>
  </si>
  <si>
    <t>2017OB000058</t>
  </si>
  <si>
    <t>2017PD000063</t>
  </si>
  <si>
    <t>PAGAMENTO DA 4ª PARCELA DO FEM-II/2014, REFERENTE A CONSTRUÇÃO DE OBRAS DE ABASTECIMENTO DE AGUA, NAS VILAS RIO DE BARRA, 4º DISTRITO E ALBUQUERQUE NÉ, 5º DISTRITO, CONFORME CI Nº 145/2017-SEAM.</t>
  </si>
  <si>
    <t>2017OB000065</t>
  </si>
  <si>
    <t>2017PD000051</t>
  </si>
  <si>
    <t>2017NE000011</t>
  </si>
  <si>
    <t>VALOR PAGO PARA VIABILIZAR REPASSE DE RECURSOS FEM II-2014 AO MUNICIPIO DE BETANIA/PE REF.A 3ª´PARCELA.CONSTRUÇÃO DE PRAÇA PÚBLICA PARA LAZER.CONFORME CI Nº 11/2017 SGTG-FEM E CI Nº 145/2017 SEAM.</t>
  </si>
  <si>
    <t>2017OB000068</t>
  </si>
  <si>
    <t>2017PD000066</t>
  </si>
  <si>
    <t>2017NE000021</t>
  </si>
  <si>
    <t>VALOR PAGO PARA VIABILIZAR REPASSE DE RECURSOS FEM II-2014 AO MUNICIPIO DE FLORES/PE REF.A 3ª (COMPLEMENTO) CONSTRUÇÃO DE PATIO DE EVENTOS.CONFORME CI Nº 16/2017 SGTG-FEM</t>
  </si>
  <si>
    <t>Email enviado em 24/03/2017 pelo Gestor Flávio: Informando que a obra esta paralisada, aguardando liberação da 2ª parcela.</t>
  </si>
  <si>
    <t>Reprogramação aprovada conforme ofício 136/2017 - GDM/DPP/CEHAB de 22/03/2017, com entrada em 23/03/2017.  Teto FEM: R$ 905.659,86. Investimento total anterior: R$ 964.962,73 (recurso FEM R$ 904.626,77 e contrapartida R$ 60.335,96). Novo investimento total: R$ 932.906,56 (recurso FEM R$ 904.584,48 e contrapartida R$ 28.322,08)</t>
  </si>
  <si>
    <t>Reprogramação encaminhada à CEHAB através do ofício SEPLAG/ SEAM nº xxx/2017</t>
  </si>
  <si>
    <t>Município solicitou reprogramação através do ofício nº 095/2017. Valor solicitado: R$ 450.513,50.</t>
  </si>
  <si>
    <t>Ofício nº 050/2017 no qual o município solicita nova vistoria expondo os motivos no próprio ofício</t>
  </si>
  <si>
    <t>Vistoria realizada pela CEHAB, porém não foram atingidos  os parâmetros para a liberação dos recursos</t>
  </si>
  <si>
    <t>Ofício SEPLAG/SEAM enviado à CEHAB solicitando nova vistoria pelos motivos expostos pelo município no próprio ofício</t>
  </si>
  <si>
    <t>Reprogramação enviada através do ofício nº195/2017 da Prefeitura de Macaparana. PTM reprogramado enviado à  CEHAB através do ofício nº XXX/2017</t>
  </si>
  <si>
    <t>Ofício 159/2017 -GDM/DPP/CEHAB -Indicando inconsistências. Enviado email para Zonaide</t>
  </si>
  <si>
    <t>Ofício 160/2017 - GDM/DPP/CEHAB indicando as inconsistências. Enviado por email para Zonaide.</t>
  </si>
  <si>
    <t xml:space="preserve">PTM reprogramado aprovado pela SARA e enviado através do ofício nº 97/2017 no valor de R$ 1.281.350,20 sem contrapartida do município. Não houve alteração de valor. </t>
  </si>
  <si>
    <t>APROVADA NA REUNIÃO DO CEAM. DIA 07/04/2017(3ª e 4ª REUNIÃO)</t>
  </si>
  <si>
    <t>OFÍCIO Nº118/2017 DO MUNICÍPIO COM ENTRADA EM 10/04/2017 EM RESPOSTA AO OFÍCIO OFÍCIO Nº 26/2016 - PC/GDM/DPP/CEHAB ENCAMINHADO PARA A CEHAB.</t>
  </si>
  <si>
    <t>OFÍCIO Nº117/2017 DO MUNICÍPIO COM ENTRADA EM 10/04/2017 EM RESPOSTA AO OFÍCIO OFÍCIO Nº 26/2016 - PC/GDM/DPP/CEHAB ENCAMINHADO PARA A CEHAB.</t>
  </si>
  <si>
    <t>PTM reprogramado encaminhado para análise da Cehab, conforme ofício SEPLAG/SEAM nº 1456/2016.</t>
  </si>
  <si>
    <t>Reprogramação aprovada pelo CEAM na reunião do dia 07/04/2017</t>
  </si>
  <si>
    <t>PTM aprovado na 4ª Reunião do CEAM realizada dia 07/04/2017</t>
  </si>
  <si>
    <t>Ofício - SINFRA 022/2017 de 03/03/2017 (com entrada em 06/03/2017, atendendo a parecer de análise de prestação de contas do FEM 2014) encaminhado a SARA conforme ofício SEPLAG/SEAM 146/2017</t>
  </si>
  <si>
    <t>Marcos Barros vai enviar novo PTM para reprogramar e falou que a obra deverá ser concluída em 3 meses.</t>
  </si>
  <si>
    <t>PTM reprogramado aprovado pela CEHAB e enviado através do ofício nº 176/2017 com data de entrada em 12/04/2017 no valor de R$ 4.796.517,44 Recurso FEM, sem contrapartida do município. O nome do PTM foi alterado para OBRAS DE PAVIMENTAÇÃO E DRENAGEM DE 08 9OITO RUAS NA CIDADE DE PAULISTA</t>
  </si>
  <si>
    <t>OFÍCIO SETRA Nº 45/2017 - SETRA/GGST INFORMANDO PEDÊNCIA COM PLANO DE TRABALHO SEM ASSINATURA FOI ENCAMINHADO AO MUNICÍPIO POR E-MAIL E CONTATO TELEFÔNICO REALIZADO.</t>
  </si>
  <si>
    <t>A PREFEITURA ENCAMINHOU DOCUMENTO PENDENTE ATRAVÉS DO OF. GAB PMI Nº 214/2016 DE 12/04/2016 COM ENTRADA EM 17/04/2017. DOCUMENTAÇÃO ENVIADA PARA SETRA.</t>
  </si>
  <si>
    <t>Solicitação de substituição de PTM, conforme ofício nº 0018/2017, com entrada no dia 17/04/2017</t>
  </si>
  <si>
    <t>2016OB000108
2016OB000180</t>
  </si>
  <si>
    <t>2017OB000077</t>
  </si>
  <si>
    <t>2017PD000080</t>
  </si>
  <si>
    <t>RE000008</t>
  </si>
  <si>
    <t>2017NE000028</t>
  </si>
  <si>
    <t>VALOR PAGO PARA VIABILIZAR REPASSE DE RECURSOS FEM -II 2014,AO MUNICIPIO DE ANGELIM/PE. PAVIMENTAÇÃO EM PARALELEPIPEDOS.GRANITICOS .REF.A 2ª PARCELA.CONFORME CI Nº 151/2017 SEAM E CI Nº 24/2017 SGTG-FEM</t>
  </si>
  <si>
    <t>2017OB000078</t>
  </si>
  <si>
    <t>2017PD000081</t>
  </si>
  <si>
    <t>VALOR PAGO PARA VIABILIZAR REPASSE DE RECURSOS FEM -II 2014,AO MUNICIPIO DE ANGELIM/PE. PAVIMENTAÇÃO EM PARALELEPIPEDOS.GRANITICOS .REF.A 3ª PARCELA.CONFORME CI Nº 151/2017 SEAM E CI Nº 24/2017 SGTG-FEM</t>
  </si>
  <si>
    <t>2017OB000079</t>
  </si>
  <si>
    <t>2017PD000082</t>
  </si>
  <si>
    <t>2017NE000030</t>
  </si>
  <si>
    <t>VALOR PAGO PARA VIABILIZAR REPASSE DE RECURSOS FEM -II 2014,AO MUNICIPIO DE JUPI/PE/.MELHORIA E AMPLIAÇÃO DO HOSPITAL CLAUDINA TEIXEIRA.. .REF.A 4ª PARCELA.CONFORME CI Nº 151/2017 SEAM E CI Nº 27/2017 SGTG-FEM</t>
  </si>
  <si>
    <t>2017OB000080</t>
  </si>
  <si>
    <t>2017PD000083</t>
  </si>
  <si>
    <t>2017NE000031</t>
  </si>
  <si>
    <t>VALOR PAGO PARA VIABILIZAR REPASSE DE RECURSOS FEM -II 2014,AO MUNICIPIO DE CORRENTES/PE/.PAVIMENTAÇÃO EM PARALELEPIPEDOS GRANITICOS.. .REF.A 2ª PARCELA.CONFORME CI Nº 151/2017 SEAM E CI Nº 28/2017 SGTG-FEM</t>
  </si>
  <si>
    <t>2017OB000081</t>
  </si>
  <si>
    <t>2017PD000084</t>
  </si>
  <si>
    <t>2017NE000032</t>
  </si>
  <si>
    <t>VALOR PAGO PARA VIABILIZAR REPASSE DE RECURSOS FEM -II 2014,AO MUNICIPIO DE SÃO JOÃO/PE/.PAVIMENTAÇÃO EM PARALELEPIPEDOS DE DIVERSAS RUAS ..REF.A 4ª PARCELA.CONFORME CI Nº 151/2017 SEAM E CI Nº 29/2017 SGTG-FEM</t>
  </si>
  <si>
    <t>2017OB000082</t>
  </si>
  <si>
    <t>2017PD000085</t>
  </si>
  <si>
    <t>2017NE000035</t>
  </si>
  <si>
    <t>VALOR PAGO PARA VIABILIZAR REPASSE DE RECURSOS FEM II-2014 AO MUNICIPIO DE JUCATI/PE REF. A 3ª PARCELA.CONSTRUÇÃO DO CENTRO DE JUCATI.CONFORME CI Nº 32/2017</t>
  </si>
  <si>
    <t>2017OB000083</t>
  </si>
  <si>
    <t>2017PD000086</t>
  </si>
  <si>
    <t>2017NE000038</t>
  </si>
  <si>
    <t>VALOR PAGO PARA VIABILIZAR REPASSE DE RECURSOS FEM -II 2014,AO MUNICIPIO DE SANTA CRUZ DO CAPIBARIBEPE/.PAVIMENTAÇÃO EM PARALELEPIPEDO EM DIVERSAS RUAS DO MUNICIPIO.4ª PARCELA.CONFORME CI Nº 151/2017 SEAM E CI Nº 35/2017 SGTG-FEM</t>
  </si>
  <si>
    <t>2017OB000084</t>
  </si>
  <si>
    <t>2017PD000087</t>
  </si>
  <si>
    <t>2017NE000043</t>
  </si>
  <si>
    <t>VALOR LIQUIDADO PARA VIABILIZAR REPASSE DE RECURSOS FEM -II 2014,AO MUNICIPIO DE BOM JARDIM/PE.PAVIMENTAÇÃO ,DRENAGEM,CONTENÇÃO E SINALIZAÇÃO DE DIVERSAS RUAS NO LOTEAMENTO PARANÁ,DISTRITO DE BIZARRA..REF.A 4ª PARCELA.CONFORME CI Nº 151/2017 SEAM E CI Nº 40/2017 SGTG-FEM</t>
  </si>
  <si>
    <t>2017OB000085</t>
  </si>
  <si>
    <t>2017PD000088</t>
  </si>
  <si>
    <t>2017NE000029</t>
  </si>
  <si>
    <t>VIABILIZAR PAGAMENTO DE REPASSE DE RECURSOS FEM-II 2014,AO MUNICIPIO DE GARANHUNS/PE/.MELHORIA DA INFRAESTRUTURA NO DISTRITO DE MIRACICA. .REF.A 3ª PARCELA.CONFORME CI Nº 151/2017 SEAM E CI Nº 26/2017 SGTG-FEM</t>
  </si>
  <si>
    <t>2017OB000086</t>
  </si>
  <si>
    <t>2017PD000089</t>
  </si>
  <si>
    <t>2017NE000044</t>
  </si>
  <si>
    <t>VALOR PAGO PARA VIABILIZAR REPASSE DE RECURSOS FEM -II 2014,AO MUNICIPIO DE PALMEIRINA/PE. REVITALIZAÇÃO DA PRAÇA MANOEL LAFAYETE..REF.A 2ª PARCELA.CONFORME CI Nº 151/2017 SEAM E CI Nº 25/2017 SGTG-FEM</t>
  </si>
  <si>
    <t>2017OB000087</t>
  </si>
  <si>
    <t>2017PD000090</t>
  </si>
  <si>
    <t>VIABILIZAR PAGAMENTO DE REPASSE DE RECURSOS FEM-II 2014,AO MUNICIPIO DE GARANHUNS/PE/.MELHORIA DA INFRAESTRUTURA NO BAIRRO FRANCISCO FIGUEIRA. .REF.A 3ª PARCELA.CONFORME CI Nº 151/2017 SEAM E CI Nº 26/2017 SGTG-FEM</t>
  </si>
  <si>
    <t>2017OB000088</t>
  </si>
  <si>
    <t>2017PD000091</t>
  </si>
  <si>
    <t>VIABILIZAR PAGAMENTO DE REPASSE DE RECURSOS FEM -II 2014,AO MUNICIPIO DE GARANHUNS/PE/.MELHORIA DA INFRAESTRUTURA DO INDIANO E LACERDÓPOLIS..REF.A 3ª PARCELA.CONFORME CI Nº 151/2017 SEAM E CI Nº 26/2017 SGTG-FEM</t>
  </si>
  <si>
    <t>2017OB000089</t>
  </si>
  <si>
    <t>2017PD000092</t>
  </si>
  <si>
    <t>2017NE000033</t>
  </si>
  <si>
    <t>VIABILIZAR PAGAMENTO DE REPASSE DE RECURSOS FEM-II 2014,AO MUNICIPIO DE CALÇADO/PE/.CONSTRUÇÃO DE PAVIMENTAÇÃO ASFÁLTICA NA SEDE DO MUNICIPIO.. .REF.A 3ª PARCELA.CONFORME CI Nº 151/2017 SEAM E CI Nº 30/2017 SGTG-FEM</t>
  </si>
  <si>
    <t>2017OB000090</t>
  </si>
  <si>
    <t>2017PD000093</t>
  </si>
  <si>
    <t>2017NE000039</t>
  </si>
  <si>
    <t>VIABILIZAR REPASSE DE RECURSOS FEM -II 2014,AO MUNICIPIO DE MACHADOS/PE/.PAVIMENTAÇÃO EM PARALELEPIPEDOS GRANITICOS,DRENAGEM E SINALIZAÇÃO VIÁRIA DE DIVERSAS RUAS DO CENTRO.REF.A 3ª PARCELA.CONFORME CI Nº 151/2017 SEAM E CI Nº 36/2017 SGTG-FEM</t>
  </si>
  <si>
    <t>2017OB000091</t>
  </si>
  <si>
    <t>2017PD000094</t>
  </si>
  <si>
    <t>VIABILIZAR PAGAMENTO DE REPASSE DE RECURSOS FEM -II 2014,AO MUNICIPIO DE CALÇADO/PE/. PAVIMENTAÇÃO EM PARALELEPIPEDOS GRANITICOS NO POVOADO DE SANTA RITA... .REF.A 3ª PARCELA.CONFORME CI Nº 151/2017 SEAM E CI Nº 30/2017 SGTG-FEM</t>
  </si>
  <si>
    <t>2017OB000092</t>
  </si>
  <si>
    <t>2017PD000096</t>
  </si>
  <si>
    <t>2017NE000034</t>
  </si>
  <si>
    <t>VIABILIZAR PAGAMENTO DE REPASSE DE RECURSOS FEM-II 2014,AO MUNICIPIO DE JUCATI/PE/.CONSTRUÇÃO DO CENTRO ADMINISTRATIVO DE JUCATI..REF.A 3ª PARCELA.CONFORME CI Nº 151/2017 SEAM E CI Nº 32/2017 SGTG-FEM</t>
  </si>
  <si>
    <t>2017OB000093</t>
  </si>
  <si>
    <t>2017PD000097</t>
  </si>
  <si>
    <t>2017NE000036</t>
  </si>
  <si>
    <t>VIABILIZAR PAGAMENTO DE REPASSE DE RECURSOS FEM -II 2014,AO MUNICIPIO DE SURUBIM/PE/. PAVIMENTAÇÃO EM PARALELEPIPEDOS GRANITICOS EM DIVERSAS RUAS..REF.A 3ª PARCELA.CONFORME CI Nº 151/2017 SEAM E CI Nº 33/2017 SGTG-FEM</t>
  </si>
  <si>
    <t>2017OB000094</t>
  </si>
  <si>
    <t>2017PD000098</t>
  </si>
  <si>
    <t>2017NE000040</t>
  </si>
  <si>
    <t>VALOR PAGO PARA VIABILIZAR REPASSE DE RECURSOS FEM -II 2014,AO MUNICIPIO DE FREI MIGUELINHO/PE/.PAVIMENTAÇÃO DE ACESSOS RURAIS DA CIDADE..REF.A 3ª PARCELA.CONFORME CI Nº 151/2017 SEAM E CI Nº 37/2017 SGTG-FEM</t>
  </si>
  <si>
    <t>2017OB000095</t>
  </si>
  <si>
    <t>2017PD000099</t>
  </si>
  <si>
    <t>VALOR PAGO PARA VIABILIZAR REPASSE DE RECURSOS FEM -II 2014,AO MUNICIPIO DE FREI MIGUELINHO/PE/.PAVIMENTAÇÃO EM PARALELEPIPEDOS DE DIVERSAS RUAS NOS POVOADOS DE CAPIVARA,CHÃ GRANDE,LAGOA DO MEIO,PATOS E PLACAS. 3ª PARCELA.CONFORME CI Nº 151/2017 SEAM E CI Nº 37/2017 SGTG-FEM</t>
  </si>
  <si>
    <t>2017OB000096</t>
  </si>
  <si>
    <t>2017PD000100</t>
  </si>
  <si>
    <t>VALOR PAGO PARA VIABILIZAR REPASSE DE RECURSOS FEM -II 2014,AO MUNICIPIO DE FREI MIGUELINHO/PE/.UBANIZAÇÃO DO CORREDOR VIÁRIO DO CENTRO DA CIDADE.REF.A 3ª PARCELA.CONFORME CI Nº 151/2017 SEAM E CI Nº 37/2017 SGTG-FEM</t>
  </si>
  <si>
    <t>2017OB000097</t>
  </si>
  <si>
    <t>2017PD000101</t>
  </si>
  <si>
    <t>2017NE000041</t>
  </si>
  <si>
    <t>VALOR PAGO PARA VIABILIZAR REPASSE DE RECURSOS FEM -II 2014,AO MUNICIPIO DE CASINHAS/PE/.PAVIMENTAÇAO EM PARALELEPIPEDOS E SINALIZAÇÃO EM DIVERSAS RUAS..REF.A 3ª PARCELA.CONFORME CI Nº 151/2017 SEAM E CI Nº 38/2017 SGTG-FEM</t>
  </si>
  <si>
    <t>2017OB000098</t>
  </si>
  <si>
    <t>2017PD000102</t>
  </si>
  <si>
    <t>2017NE000037</t>
  </si>
  <si>
    <t>VIABILIZAR PAGAMENTO DE REPASSE DE RECURSOS FEM -II 2014,AO MUNICIPIO DE PASSIRA/PE/.PAVIMENTAÇÃO DE DIVERSAS RUAS..REF.A 3ª PARCELA.CONFORME CI Nº 151/2017 SEAM E CI Nº 34/2017 SGTG-FEM</t>
  </si>
  <si>
    <t>2017OB000099</t>
  </si>
  <si>
    <t>2017PD000103</t>
  </si>
  <si>
    <t>VIABILIZAR PAGAMENTO DE REPASSE DE RECURSOS FEM -II 2014,AO MUNICIPIO DE PASSIRA/PE/.PAVIMENTAÇÃO DE DIVERSAS RUAS..REF.A 4ª PARCELA.CONFORME CI Nº 151/2017 SEAM E CI Nº 34/2017 SGTG-FEM</t>
  </si>
  <si>
    <t>2017OB000100</t>
  </si>
  <si>
    <t>2017PD000104</t>
  </si>
  <si>
    <t>VIABILIZAR PAGAMENTO DE REPASSE DE RECURSOS FEM -II 2014,AO MUNICIPIO DE PASSIRA/PE/.PAVIMENTAÇÃO DAS RUAS BOA VENTURA CELERINO DA SILVA E TRAVESSA BOA VENTURA CELERINO DA SILVA..REF.A 3ª PARCELA.CONFORME CI Nº 151/2017 SEAM E CI Nº 34/2017 SGTG-FEM</t>
  </si>
  <si>
    <t>2017OB000101</t>
  </si>
  <si>
    <t>2017PD000105</t>
  </si>
  <si>
    <t>VIABILIZAR REPASSE DE RECURSOS FEM -II 2014,AO MUNICIPIO DE PASSIRA/PE/.PAVIMENTAÇÃO DAS RUAS BOA VENTURA CELERINO DA SILVA E TRAVESSA BOA VENTURA CELERINO DA SILVA..REF.A 4ª PARCELA.CONFORME CI Nº 151/2017 SEAM E CI Nº 34/2017 SGTG-FEM</t>
  </si>
  <si>
    <t>2017OB000102</t>
  </si>
  <si>
    <t>2017PD000106</t>
  </si>
  <si>
    <t>2017NE000042</t>
  </si>
  <si>
    <t>VIABILIZAR REPASSE DE RECURSOS FEM -II 2014,AO MUNICIPIO DE SANTA MARIA DO CAMBUCÁ/PE.PAVIMENTAÇÃO EM PARALELEPIPEDOS GRANITICOS.REF.A 3ª PARCELA.CONFORME CI Nº 151/2017 SEAM E CI Nº 39/2017 SGTG-FEM</t>
  </si>
  <si>
    <t>2017OB000103</t>
  </si>
  <si>
    <t>2017PD000107</t>
  </si>
  <si>
    <t>VIABILIZAR REPASSE DE RECURSOS FEM -II 2014,AO MUNICIPIO DE SANTA MARIA DO CAMBUCÁ/PE.PAVIMENTAÇÃO EM PARALELEPIPEDOS GRANITICOS.REF.A 4ª PARCELA.CONFORME CI Nº 151/2017 SEAM E CI Nº 39/2017 SGTG-FEM</t>
  </si>
  <si>
    <t>2017OB000104</t>
  </si>
  <si>
    <t>2017PD000108</t>
  </si>
  <si>
    <t>VIABILIZAR REPASSE DE RECURSOS FEM -II 2014,AO MUNICIPIO DE SANTA MARIA DO CAMBUCÁ/PE.CONSTRUÇÃO DE PÓRTICO PASSEIO COM GUARDA-CORPO E REQUALIFICAÇÃO DE PRAÇAS E CANTEIROS.CI Nº 151/2017 SEAM E CI Nº 39/2017 SGTG-FEM</t>
  </si>
  <si>
    <t>REQUALIFICAÇÃO DO CALÇADÃO DE CARACITUBA</t>
  </si>
  <si>
    <t>Prestação de contas recebida na SEPLAG conforme ofício GAB nº 038/2017 da Prefeitura de Caetés.</t>
  </si>
  <si>
    <t>Prestação de contas recebida na SEPLAG conforme ofício GAB nº 037/2017 da Prefeitura de Caetés.</t>
  </si>
  <si>
    <t xml:space="preserve">ESCADARIAS NAS SEGUINTES RUAS: RUA PADRE FLORIANO , TRAV. PADRE FLORIANO , RUA BERNARDO VIEIRA , RUA JOSÉ BONIFÁCIO , RUA TIRADENTES , RUA DUQUE DE CAXIAS E TRAVESSA OSWALDO CRUZ. </t>
  </si>
  <si>
    <t>Solicitação de nova vistoria.</t>
  </si>
  <si>
    <t>PAVIMENTAÇÃO EM  PARALELEPÍPEDOS NAS RUAS (CONTEMPLANTO SERVIÇOS DE REGULARIZAÇÃO, PAVIMENTAÇÃO EM PARALELEPÍPEDO, MEIO-FIO, PLACA ESMALTADA DE IDENTIFICAÇÃO E PLACA DE SINALIZAÇÃO SEMI REFLETIVA) COMPLEMENTO DA RUA EDSON FERNANDO CARNEIRO, RUA GENESIA MARIA LIMA DA SILVA, COMPLEMENTO DA RUA CARLOS MIRANDA DA SILVA, RUA IRIS QUEIROZ DA SILVA, RUA DAMIÃO ANTÔNIO DA SILVA, RUA LEONIDE EMILIA DA CUNHA SILVA, COMP. RUA JOSÉ ALVES VARELA E RUA TERCILA MARIA ALVES DE MENEZES NO MUNICÍPIO DE CHÃ GRANDE/PE.</t>
  </si>
  <si>
    <t xml:space="preserve">Solicitação de reprogramação encaminhada conforme ofício 040/2017 de 17/04/2017, com entrada em 18/04/2017. Teto FEM: R$ 452.829,94. Investimento total anterior: R$ 187.966,64 (recurso FEM R$ 155.086,30 e contrapartida R$ 32.880,34). Novo investimento total: R$  R$ 170.987,73 (recurso FEM R$ 152.884,86 e contrapartida R$ 18.102,88)   </t>
  </si>
  <si>
    <t>PTM reprogramado aprovado pela CEHAB e encaminhado  através do ofício CEHAB nº 176/2017 com data de entrada de 12/04/2017 no valor de R$ 4.796.517,44 Recurso FEM, sem contrapartida do município.</t>
  </si>
  <si>
    <t>Município enviou documentação complementar para subsidiar na reprogramação do PTM através do ofício nº 156/2017 com data de entrada 18/04/2016 e repassado para a CEHAB através do ofício nº XXX/2017.</t>
  </si>
  <si>
    <t>INCONSISTÊNCIAS ENCONTRADAS NA VISTORIA 100% CONFORME OFÍCIO 06/04/2017 - GDM/DPP/CEHAB DE 06/04/2017. MUNICÍPIO INFOMADO POR E-MAIL.</t>
  </si>
  <si>
    <t>DOCUMENTAÇÃO RETIFICADA PARA VISTORIA 100% RECEBIDA CONFORME OFÍCIO Nº153/2017-SMOI DE 12/04/2017 COM ENTRADA EM 19/04/2017. ENCAMINHADA PARA CEHAB.</t>
  </si>
  <si>
    <t>PAVIMENTAÇÃO, DRENAGEM, CONTENÇÃO E SINALIZAÇÃO NAS RUAS MANOEL DE BARROS E SILVA E RUA ALTO JOSÉ CABOCLO</t>
  </si>
  <si>
    <t>Projeto de Pavimentação, Drenagem, Contenção e Sinalização nas Ruas Manoel de Barros e Silva e Rua Alto José Caboclo no Bairro da Boa Vista da Zona Urbana de Passira</t>
  </si>
  <si>
    <t>Município enviou ofício nº 55/2017 com a mesma documentação enviada anteriormente. Falei com Marcos e ele virá pegar a referida documentação.</t>
  </si>
  <si>
    <t>Ofício 034/2017 - Prefeitura de Vitória com as correções do plano e, conforme solicitação da CEHAB.(DOCTOS:PARA CONHECIMENTO E ARQUIVO)</t>
  </si>
  <si>
    <t>PAVIMENTAÇÃO EM PARALEPÍPEDOS GRANÍTICOS EM DIVERSAS RUAS</t>
  </si>
  <si>
    <t>Ofício 177/2017 - GDM/DPP/CEHAB com aprovação da reprogramação</t>
  </si>
  <si>
    <t>Mota enviará hoje planilha com adequação para Clarissa (SEE)</t>
  </si>
  <si>
    <t>Mota esteve aqui e disse que provavelmente concluíria a obra no final de maio</t>
  </si>
  <si>
    <t>196 1ª SUBSTITUIÇÃO FINAL</t>
  </si>
  <si>
    <t>Ofício 178/2017 - GDM/DPP/CEHAB com aprovação da reprogramação</t>
  </si>
  <si>
    <t>Ofício 57/2017 - SUCOP/SEE - PE com aprovação da reprogramação</t>
  </si>
  <si>
    <t>Ofício 179/2017 - GDM/DPP/CEHAB com aprovação da reprogramação.</t>
  </si>
  <si>
    <t>Reprogramação aprovada cpela CEHAB conforme ofício CEHAB nº 187/2017</t>
  </si>
  <si>
    <t xml:space="preserve">OFÍCIO ENCAMINHADO À CEHAB PARA ANÁLISE DA PRESTAÇÃO DE CONTAS. OFICIO SEPLAG Nº / 2017 SEAM. </t>
  </si>
  <si>
    <t xml:space="preserve">Drenagem superficial de águas pluviais e pavimentação de vias ( Rua Maria de Sá Parente, Rua Luiz Leite de Azevedo, Rua Antônio da Sá Parente, Rua Flora Lima de Carvalho, Rua Antônio Cândido Martins, Rua Felix Clementino Mendes, Rua José Gomes Neto (Povoado do Guarani), Rua Elias Antônio da Silva (Povoado do Guarani) e Rua João Antônio dos Santos
</t>
  </si>
  <si>
    <t>Ruas: Bairro COHAB :Rua Vital de Castro, Rua 02(Trecho 01, 02, 03), Rua 06 (Trecho 01, 02, 03) e Rua 04. Bairro Centro: Av. Humberto Castelo Branco, Rua Álvaro Campos - Trecho 01, 02, 03, Rua do Capim, Rua 01. Bairro Claranã: Rua Odair Calado de Souza, Rua Francisco Alves de Macedo, Rua José Alberto da Silva, Rua Valdemar Bezerra da Silva, Rua Maria de Jesus Bezerra (Trecho 01 e Trecho 02). Rua Valdelice de Araújo Silva, Rua Osvaldo Cunha Silva. Rua Alfredo Clementino.Bairro Raul Alves (Rua 01).</t>
  </si>
  <si>
    <t>CEHAB enviou ofício nº 16/2017 com inconsistências na prestação de contas. Enviei para o  e-mail (sec.infra.gov@gmail.com) e também entreguei a Sandro para notificar o município</t>
  </si>
  <si>
    <t>Ofício nº 116/2017 - GEJUR da SARA entregue a Sandro para que faça notificação para o Município (pendências na prestação de contas).</t>
  </si>
  <si>
    <t>Reprogramação enviada para CEHAB conforme ofício nº 241/2017 SEPLAG/SEAM.</t>
  </si>
  <si>
    <t>Prestação de contas enviada para análise na SARA conforme ofício nº 268/2017 SEPLAG/SEAM.</t>
  </si>
  <si>
    <t>Prestação de contas enviada para análise na CEHAB conforme ofício nº  269/2017 SEPLAG/SEAM.</t>
  </si>
  <si>
    <t>Reprogramação aprovada na reunião do CEAM do dia 07/04/2017.</t>
  </si>
  <si>
    <t>Cancelamento do PTM aprovado na reunião do CEAM do dia 07/04/2017.</t>
  </si>
  <si>
    <t>Reprogramação aprovada conforme ofício CEHAB nº 192/2017</t>
  </si>
  <si>
    <t>Ofício nº 035/2016 - PC/GDM/DPP/CEHAB - informando das incosistências encontradas na Prestação de Contas. Ofício encaminhado ao município.</t>
  </si>
  <si>
    <t>CEHAB enviou ofício nº 017/2017 com inconsistências na Prestação de Contas. Enviei para o  e-mail (slluciobarbosa@yahoo.com.br ) e também entreguei a Sandro para notificar o município</t>
  </si>
  <si>
    <t>Município solicitou reprogramação do PTM através do ofício nº 75/2017 com data de entrada em 27/04/2017 alterando o valor para R$ 4.716.072,36 Recurso FEM, sem contrapartida do município. Ofício encaminhado à SETRA para reanálise.</t>
  </si>
  <si>
    <t>Ofício 195/2017 - GDM/DPP/CEHAB - com inconsistências encontradas na vistoria. Ofício enviado ao Município para correções apontadas no Ofício da CEHAB.</t>
  </si>
  <si>
    <t>Reprogramação aprovada pela CEHAB, conforme Ofício nº 641/2016 - GDM/DPP/CEHAB, com entrada no dia 17/08/2016</t>
  </si>
  <si>
    <t>MARIA RAMOS DE MELO FALCÃO - COORDENADORA DE CONVÊNIOS - 87-99956380 / 87-38744264 / MARIARAMOSMFALCAO@GMAIL.COM / PMOCONVENIOS@HOTMAIL.COM SOLICITOU NOTA TÉCNICA POR EMAIL.</t>
  </si>
  <si>
    <t>Enviado para Wagner PTM reprogramado, AP, termo aditivo e publicação.</t>
  </si>
  <si>
    <t>Ofício 050/2017 - GP - Solicitando reprogramação deste plano.</t>
  </si>
  <si>
    <t>Município enviou documentação complementar através do ofício nº 130/2017 com data de entrada em 02/05/2017 e repassada para a CEHAB para atender as pendências encontradas na análise da prestação de contas.</t>
  </si>
  <si>
    <t>Município enviou documentação complementar através do ofício nº 131/2017 com data de entrada em 02/05/2017 e repassada para a CEHAB para atender as pendências encontradas na análise da prestação de contas.</t>
  </si>
  <si>
    <t>PTM aprovado pelo CEAM na reunião realizada no dia 07/04/2017.</t>
  </si>
  <si>
    <t>Solicitação de reprogramação encaminhada para análise conforme ofício GP 113/2017 de 02/05/2017, com entrada em 03/05/2017. Teto FEM: R$ 1.660.376,38. Investimento total anterior: R$ 1.468.903,29 (recurso FEM). Novo investimento total: R$ 1.460.915,09 (recurso FEM)</t>
  </si>
  <si>
    <t>Município enviou documentação complementar através do ofício nº 055/2017 -PGM, com data de entrada em 08/05/2017 e repassada para a CEHAB para atender as pendências encontradas na análise da prestação de contas.</t>
  </si>
  <si>
    <t>Município solicitou reprogramação através do ofício nº 009/2017 com data de entrada de 08/05/2017 alterando o valor para R$ 4.187.465,72 Recurso FEM + R$ 81.272,82 contrapartida. PTM encaminhado para reanálise na CEHAB  através do ofício nº XXX/2017</t>
  </si>
  <si>
    <t>Município enviou documentação complementar através do ofício nº 169/2017 com data de entrada em 04/05/2017 e repassada para a CEHAB para atender as pendências encontradas na análise da prestação de contas.</t>
  </si>
  <si>
    <t>Município enviou documentação complementar através do ofício nº 170/2017 com data de entrada em 04/05/2017 e repassada para a CEHAB para atender as pendências encontradas na análise da prestação de contas.</t>
  </si>
  <si>
    <t>Município enviou documentação complementar através do ofício nº 171/2017 com data de entrada em 04/05/2017 e repassada para a CEHAB para atender as pendências encontradas na análise da prestação de contas.</t>
  </si>
  <si>
    <t>Reprogramação aprovada pela CEHAB, conforme ofício nº 129/2017 - GDM/DPP/CEHAB , com entrada no dia 22/03/2017.</t>
  </si>
  <si>
    <t>Município solicitou reprogramação através do ofício nº 111/2017 com data de entrada em 09/05/2017 alterando o valor para R$ R$905.588,48 Recurso FEM  + R$ 180.107,27 contrapartida.  Incluindo as Ruas José Matias e José Eudes Monteiro de Barros e retirada das ruas Augusto Rodrigues e Trav. Hermano Monteiro. Ofício encaminhado a CEHAB para reanálise através do ofício nº XXX/2017</t>
  </si>
  <si>
    <t>Marcos Barros esteve aqui e levou 1º termo aditivo e publicação, ofícíos nº 55/2017 e 65/2017 da Prefeitura para correção</t>
  </si>
  <si>
    <t>OFÍCIO Nº172/2017 - GDM/DPP/CEHAB DE 11/04/2017 COM ENTRADA EM 15/04/2017 E RECEBIDO EM 15/05/2017 COM INCONSISTÊNCIAS SOBRE VISTORIA 100% SOLICITADA PELO MUNICÍPIO ENVIADA PARA SHYRLEI COELHO.</t>
  </si>
  <si>
    <t>186  1ª SUBSTITUIÇÃO FINAL</t>
  </si>
  <si>
    <t>Reprogramação aprovada alterando o valor para R$ 1.613.386,77 Recurso FEM + R$ 49.808,63 Contrapartida</t>
  </si>
  <si>
    <t>Documentação complementar da Prestação de Contas apresentada pelo município, conforme ofício GAPRE/PMO nº 171/2017, com entrada no dia 04/05/2017. Documentação enviada à CEHAB para análise conforme ofício SEPLAG/SEAM nº 355/2017.</t>
  </si>
  <si>
    <t>Documentação complementar da Prestação de Contas apresentada pelo município, conforme ofício GAPRE/PMO nº 169/2017, com entrada no dia 04/05/2017. Documentação enviada à CEHAB para análise conforme ofício SEPLAG/SEAM nº 356/2017.</t>
  </si>
  <si>
    <t>Documentação complementar da Prestação de Contas apresentada pelo município, conforme ofício GAPRE/PMO nº 170/2017, com entrada no dia 04/05/2017. Documentação enviada à CEHAB para análise conforme ofício SEPLAG/SEAM nº 357/2017.</t>
  </si>
  <si>
    <t>Documentação complementar da Prestação de Contas apresentada pelo município, conforme ofício GP nº 055/2017, com entrada no dia 08/05/2017. Documentação enviada à CEHAB para análise, conforme ofício SEPLAG/SEAM nº 337/2017.</t>
  </si>
  <si>
    <t>CEHAB enviou ofício nº 24/2017 com inconsistências. Repassado ao município por e-mail. Entregue a Sandro para notificação</t>
  </si>
  <si>
    <t xml:space="preserve">Encaminhado à SETRA ofício nº 90/2016 com a documentação da prestação de contas, bem como o ofício nº 130/2017 do município com documentação complementar que havia sido enviada por engano à CEHAB. </t>
  </si>
  <si>
    <t>PTM substituto enviado para análise da CEHAB, conforme ofício SEPLAG/SEAM nº 280/2017</t>
  </si>
  <si>
    <t>PTM aprovado pela CEHAB, conforme ofício nº 216/2017 - GDM/DPP/CEHAB, com entrada no dia 16/05/2017</t>
  </si>
  <si>
    <t xml:space="preserve"> A PREFEITURA ENTREGOU PENDÊNCIAS ATRAVÉS DO OFÍCIO GP Nº 124/2017 EM, 18/05/2017.</t>
  </si>
  <si>
    <t>Reprogramação aprovada conforme ofício 178/2017 - SERH de 11/05/2017, com entrada no mesmo dia.</t>
  </si>
  <si>
    <t>Reprogramação encaminhada a SDEC para análise conforme ofício SEPLAG/SEAM 274/2016</t>
  </si>
  <si>
    <t>Implantação da rede de esgoto e drenagem da Lagoa 1 e Lagoa 2, Vila Mutirão, município de Ibirajuba/PE</t>
  </si>
  <si>
    <t>IMPLANTAÇÃO DA REDE DE ESGOTO E DRENAGEM DA LAGOA 1 E LAGOA 2, VILA MUTIRÃO</t>
  </si>
  <si>
    <t>Ofício 81/2017 da SEE com vistoria de 100%. Somente será efetuado o pagto com a reprogramação do plano. Aguardando reunião.</t>
  </si>
  <si>
    <t xml:space="preserve">Ofício 146/2017 - solicitação de vistoria. Aguardando TRD. </t>
  </si>
  <si>
    <t>Ofício 77/2017 solicitando 4ª parcela. Aguardando TRD. Enviei email para Adalberto solicitando.</t>
  </si>
  <si>
    <t>OFICÍO SEPLAG Nº341/2017 - SEAM DE 10/05/2017 - PROCESSO ADMINISTRATIVO Nº 019/2017 – SEAM X MUNICÍPIO DE SOLIDÂO – TERMO DE ADESÃO Nº 160/2014 ENVIADO AO MUNICÍPIO DE ACORDO COM O  OFÍCIO Nº006/2017 / SEE-PE/SUPOC/GEPCC DO DIA 10/01/2017 SOBRE PENDÊNCIAS NA PRESTAÇÃO DE CONTAS.</t>
  </si>
  <si>
    <t>Reprogramação recebida conforme ofício nº186/2017 da prefeitura de Floresta e encaminhada à CEHAB conforme ofício SEPLAG/SEAM nº xxxx/2017</t>
  </si>
  <si>
    <t>Solicitação de reprogramação de PTM, conforme ofício nº 163/2017.
PTM reprogramado enviado para análise da CEHAB, conforme ofício SEPLAG/SEAM nº 324/2017.</t>
  </si>
  <si>
    <t>Solicitação de reprogramação de PTM, conforme ofício nº 163/2017.
PTM reprogramado enviado para análise da SES, conforme ofício SEPLAG/SEAM nº 323/2017.</t>
  </si>
  <si>
    <t>Solicitação de reprogramação de PTM, conforme ofício nº 163/2017.
PTM reprogramado enviado para análise da SEE, conforme ofício SEPLAG/SEAM nº 322/2017.</t>
  </si>
  <si>
    <t>CEHAB enviou ofício PC/GDM/DPP/CEHAB nº 27/2017 com inconsistências na Prestação de Contas. Enviei para o  e-mail do município e também entreguei a Sandro para notificar o município</t>
  </si>
  <si>
    <t>1º TERMO ADITIVO RESGATADO PARA ASSINATURA DO PREFEITO PELO REPRESENTANTE DA PREFEITURA IDENTIFICADO POR NELSON.</t>
  </si>
  <si>
    <t>Ofício PC/GDM/DPP/CEHAB nº 26/2017 com pedências na prestação de contas enviados para o Município por email. Ofício entregue a Sandro para que faça notificação para o Município.</t>
  </si>
  <si>
    <t>Ofício PC/GDM/DPP/CEHAB nº 28/2017 com pedências na prestação de contas enviados para o Município por email. Ofício entregue a Sandro para que faça notificação para o Município.</t>
  </si>
  <si>
    <t>Ofício de devolução de vistoria e solicitação de nova vistoria de execução da obra encaminhado à CEHAB conforme ofício nº 289/2017</t>
  </si>
  <si>
    <t>VISTORIA RECEBIDA EM 24/05/2017, PORÉM FOI FEITO QUESTIONAMENTO À CEHAB PELO FATO DA VISTORIA TER DADO 100% E NAS INFORMAÇÕES CONSTAR QUE A VISTORIA NÃO ENCONTROU DUAS RUAS QUE ESTÃO NO PTM. AGUARDANDO PORTANTO RETORNO DA CEHAB.</t>
  </si>
  <si>
    <t>2017OB000176</t>
  </si>
  <si>
    <t>PAGAMENTO P/VIABILIZAR REPASSE DE RECURSOS FEM II/2014 REF.A 3ª PARCELA.CONF.LEI Nº 15.335 DE 25/06/2016.AO MUNICIPIO DE CABO DE SANTO AGOSTINHO/PE.PAVIMENTAÇÃO E DRENAGEM DA VIA DE ACESSO A COMUNIDADE DE CEPOVO.</t>
  </si>
  <si>
    <t>2017NE000082</t>
  </si>
  <si>
    <t>PAVIMENTAÇÃO DE VIAS NO MUNICÍPIO DE ITAÍBA/PE</t>
  </si>
  <si>
    <t>2017OB000156</t>
  </si>
  <si>
    <t>2017NE000068</t>
  </si>
  <si>
    <t>VALOR PAGO PARA VIABILIZAR REPASSE DE RECURSOS FEM II-2014 AO MUNICIPIO DEBUENOS AIRES/PE.REF. A 3ª PARCELA. PAVIMENTAÇÃO E DRENAGEM EM RUA DO BAIRRO SANTANA. CI Nº 61/2017 SEAM.</t>
  </si>
  <si>
    <t>2017OB000172</t>
  </si>
  <si>
    <t>2017NE000075</t>
  </si>
  <si>
    <t>VALOR PAGO PARA VIABILIZAR REPASSE DE RECURSOS FEM II-2014 AO MUNICIPIO DE ÁGUA PRETA/PE.REF. A 3ª PARCELA.RECUPERAÇÃO DE PAVIMENTAÇÃO EM PARALELEPIPEDOS E DE DRENAGEM EM DIVERSAS RUAS. Nº 69/2017 SEAM.DECRETO N.40.651 DE 24/04/2014 E LEI N. 15.270 DE 14/04/2014</t>
  </si>
  <si>
    <t>VALOR PAGO PARA VIABILIZAR REPASSE DE RECURSOS FEM II-2014 AO MUNICIPIO DE ÁGUA PRETA/PE.REF. A 3ª PARCELA.SISTEMA DE ILUMINAÇÃO PÚBLICA EM TRAVESSIA URBANA.CI Nº 69/2017 SEAM.DECRETO N. 40.651 DE 24/04/2014 E LEI N.15.270 DE 14/04/2014</t>
  </si>
  <si>
    <t>2017OB000171</t>
  </si>
  <si>
    <t>VALOR PAGO PARA VIABILIZAR REPASSE DE RECURSOS FEM II-2014 AO MUNICIPIO DE CATENDE/PE.REF. A 3ª PARCELA. RECUPERAÇÃO DE ESTRADAS VICINAIS..CI Nº 71/2017 SEAM</t>
  </si>
  <si>
    <t>2017NE000079</t>
  </si>
  <si>
    <t>2017OB000152</t>
  </si>
  <si>
    <t>VALOR LIQUIDADO PARA VIABILIZAR REPASSE DE RECURSOS FEM II-2014 AO MUNICIPIO DE CATENDE/PE.REF. A 4ª PARCELA. RECUPERAÇÃO DE ESTRADAS VICINAIS..CI Nº 71/2017 SEAM</t>
  </si>
  <si>
    <t>2017OB000153</t>
  </si>
  <si>
    <t>VALOR PAGO PARA VIABILIZAR REPASSE DE RECURSOS FEM II-2014 AO MUNICIPIO DE CORTES/PE.REF. A 3ª PARCELA PAVIMENTAÇÃO EM PARALELEPIPEDOS EM DIVERSAS RUAS. CI Nº 70/2017 SEAM</t>
  </si>
  <si>
    <t>2017NE000076</t>
  </si>
  <si>
    <t>2017OB000157</t>
  </si>
  <si>
    <t>VALOR PAGO PARA VIABILIZAR REPASSE DE RECURSOS FEM II-2014 AO MUNICIPIO DE JAQUEIRA/PE.REF. A 3ª PARCELA.REFORMA E AMPLIAÇÃO DO CLUBE MUNICIPAL PARA INSTALAÇÃO DA NOVA SEDE DA PREFEITURA MUNUICIPAL DE JAQUEIRA 1ª ETAPA..CI Nº 73//2017 SEAM</t>
  </si>
  <si>
    <t>2017NE000080</t>
  </si>
  <si>
    <t>2017OB000162</t>
  </si>
  <si>
    <t>2017OB000160</t>
  </si>
  <si>
    <t>2017NE000070</t>
  </si>
  <si>
    <t>VALOR PAGO PARA VIABILIZAR REPASSE DE RECURSOS FEM II-2014 AO MUNICIPIO DE FERREIROS/PE.REF. A 4ª PARCELA.PAVIMENTAÇÃO EM PARALELEPIPEDOS GRANITICOS.CI Nº 63/2017 SEAM.DECRETO N.40.651 DE 24/04/2014 E LEI Nº 15.270 DE 14/04/2014.</t>
  </si>
  <si>
    <t>2017OB000163</t>
  </si>
  <si>
    <t>2017NE000071</t>
  </si>
  <si>
    <t>VALOR PAGO PARA VIABILIZAR REPASSE DE RECURSOS FEM II-2014 AO MUNICIPIO DETRACUNHAÉM/PE.REF. A 4ª PARCELA.PAVIMENTAÇÃO EM PARALELEPIPEDOS DE DIVERSAS RUAS.CI.Nº 65/2017 SEAM. DECRETO 40.651 DE 24/04/2014 LEI Nº 15.270 DE 14/04/2014.</t>
  </si>
  <si>
    <t>2017OB000164</t>
  </si>
  <si>
    <t>2017NE000072</t>
  </si>
  <si>
    <t>VALOR PAGO PARA VIABILIZAR REPASSE DE RECURSOS FEM II-2014 AO MUNICIPIO DE PAUDALHO/PE.REF. A 3ª PARCELA.CONTRATAÇÃO DE EMPRESA DE ENGENHARIA PARA REVITALIZAÇÃO DAS PRAÇAS NO ALTO DOIS IRMÃOS.CI.Nº 66/2017 SEAM DECRETO N.40.651 DE 24/04/2014 E LEI N. 15.270 DE 14/04/2014.</t>
  </si>
  <si>
    <t>Nova solicitação de vistoria (of 107 - prot. Em 12/05/2017) pois a anterior, apesar do percentual ter sido de 100%, atestou que havia necessidade de reparos em algumas ruas e no plano de trabalho. Nova solicitação foi em atendimento a essas necessidades. O of 107 foi encaminhado em 26/05/2017, pois aguardava envio do BM e das fotos sanando as pendências.</t>
  </si>
  <si>
    <t>2017OB000166</t>
  </si>
  <si>
    <t>2017NE000073</t>
  </si>
  <si>
    <t>VALOR PAGO PARA VIABILIZAR REPASSE DE RECURSOS FEM II-2014 AO MUNICIPIO DE CAMUTANGA/PE.REF. A 3ª PARCELA.PAVIMENTAÇÃO EM PARALELEPIPEDOS GRANITICOS EM DIVERSAS RUAS.CI Nº 67/2017 SEAM.DECRETO N.40.651 DE 24/04/2014 LEI N. 15.270 DE 14/04/2014</t>
  </si>
  <si>
    <t>2017OB000169</t>
  </si>
  <si>
    <t>2017NE000074</t>
  </si>
  <si>
    <t>VALOR PAGO PARA VIABILIZAR REPASSE DE RECURSOS FEM II-2014 AO MUNICIPIO DE CONDADO/PE.REF. A 4ª PARCELA.PAVIMENTAÇÃO DE RUAS DO MUNICIPIO.CI Nº 68/2017 SEAM.DECRETO 40.651 DE 24/04/2014 E LEI N. 15.270 DE 14/04/2014</t>
  </si>
  <si>
    <t>2017OB000174</t>
  </si>
  <si>
    <t>2017NE000077</t>
  </si>
  <si>
    <t>VALOR PAGO PARA VIABILIZAR REPASSE DE RECURSOS FEM II-2014 AO MUNICIPIO DE LAGOA DO CARRO/PE CONFORME DECRETO Nº 40.651 DE 24/04/2014 E LEI Nº 15.270 DE 14/04/2014.REF. A 4ª PARCELA.PAVIMENTAÇÃO EM PARALELEPIPEDOS GRANITICOS,DRENAGEM E SINALIZAÇÃO DE DIVERSAS RUAS.ATRAVÉS DA CI Nº 64/2017.SEAM</t>
  </si>
  <si>
    <t>2017OB000158</t>
  </si>
  <si>
    <t>2017NE000069</t>
  </si>
  <si>
    <t>VALOR PAGO PARA VIABILIZAR REPASSE DE RECURSOS FEM II-2014 AO MUNICIPIO DE ITAQUITINGA/PE.REF. A 4ª PARCELA.REFORMA DO MERCADO PÚBLICO MUNICIPAL.CI Nº 62/2017 SEAM CONFORME DECRETO Nº 40.651 DE 24/04/2014 LEI Nº 15.270 DE 14/04/2014.</t>
  </si>
  <si>
    <t>OFÍCIO Nº 239/2017 - GDM/DPP/CEHAB, INFOMANDO INCONSISTÊNCIAS NA ANÁLISE DO BM DO PTM " DRENAGEM NO BAIRRO DO MARTINS". A PREFEITURA FOI INFOMADO POR E-MAIL E TELEFONE NA PESSOA DO SR. HUMBERTO.</t>
  </si>
  <si>
    <t>Solicitação de reprogramação encaminhada conforme ofício SINFRA 027/2017 de 22/05/2017, com entrada em 25/05/2017. Teto FEM: R$ 754.716,55. Investimento total anterior: R$ 754.716,53 (recurso FEM R$ 754.716,53 e contrapartida R$ 0,00). Novo investimento total: R$ 821.379,73 (recurso FEM R$ 754.715,68 e contrapartida R$ 66.664,05)</t>
  </si>
  <si>
    <t>PTM aprovado pelo CEAM na reunião realizada no dia 19/05/2017</t>
  </si>
  <si>
    <t>Cleiton informou que vai reprogramar o PTM e que a obra está sendo retomada, mas não sabe informar o percentual da mesma. (3305-1063)</t>
  </si>
  <si>
    <t>Fernanda falou que a obra está com 62,11%. Aguardando liberação da 3ª parcela para concluir até o fim do ano. (Fernanda 98789-5591)</t>
  </si>
  <si>
    <t>Prefeito aguarda liberação da 4ª parcela para inaugurar a obra. (João Paulo 87-99808-8519)</t>
  </si>
  <si>
    <t>Obra já concluída e não inaugurada. (Jackson 99752-0560)</t>
  </si>
  <si>
    <t>RESPONSÁVEL FEM MIGUEL MELO DOS SANTOS - 87 988353602 / 87 38291102 / miguelmmsantos@hotmail.com</t>
  </si>
  <si>
    <t>OFÍCIO Nº 031/2017 - PC/GDM/DPP/CEHAB DE 26/05/2017 COM ENTRADA EM 26/05/2017 - INDICANDO INCONSISTÊNCIAS ENCONTRADAS NA ANÁLISE DA PRESTAÇÃO DE CONTAS ENCAMINHADO POR EMAIL + CONTATO TELEFÔNICO COM MIGUEL MELO.</t>
  </si>
  <si>
    <t>JONAS MEDEIROS - ENGENHEIRO PREFEITURA - 87-988649156 / 87-996064343 - jonasrm11@hotmail.com</t>
  </si>
  <si>
    <t>Ponte em Timbó concluída. 2 ruas concuídas em Desterro e 1 no Fosfato. Aguardando liberação da 3ª parcela para conclusão da obra.  Sem previsão de inauguração. Irá reprogramar PTM. Pode ser visitada a qualquer momento. (Onídia - 99183-5284)</t>
  </si>
  <si>
    <t xml:space="preserve"> Praças quase concluídas. Aguardando liberação da 3ª parcela para conclusão da obra. Sem previsão de inauguração. Pode ser visitada a qualquer momento. (Onídia - 99183-5284)</t>
  </si>
  <si>
    <t>2  Postos de Saúde concluídos. Sem previsão de inauguração. Pode ser visitada a qualquer momento. (Onidia - 99183-5284)</t>
  </si>
  <si>
    <t xml:space="preserve"> Previsão de conclusão até julho.  Sem previsão de inauguração. (Conceição - 99632-5282)</t>
  </si>
  <si>
    <t>Obra parada. Aguardando liberação da 3ª parcela para conclusão. (Conceição - 99632-5282)</t>
  </si>
  <si>
    <t>Obra parada. Aguardando vistoria de 60% pela Secretaria finalística. Sem previsão de conclusão. (Adriana 81-98608-5662)</t>
  </si>
  <si>
    <t>Município informa que a obra já está concluída mas não foi inaugurada. Vai solicitar a 4ª parcela (Henrique - 99139-1709)</t>
  </si>
  <si>
    <t>PTM em reprogramação. Aguardando vistoria de 60% pela Secretaria finalística. Podendo ser visitada.( Adalberto  99707-0700)</t>
  </si>
  <si>
    <t>Obra concluída. Aguardando vistoria pela Secretaria finalística. Obra não inaugurada (Mota 99499-1163)</t>
  </si>
  <si>
    <t>PTM em reprogramação. Obra conclúida. Aguardando vistoria pela Secretaria finalística. Obra não inaugurada (Mota 99499-1163)</t>
  </si>
  <si>
    <t>Previsão de conclusão  no final de junho (Mota 99499-1163)</t>
  </si>
  <si>
    <t>Município pretende concluir a obra até o fim do ano. Aguardando liberação da 3ª parcela (Marcos Barros). 99488-9384</t>
  </si>
  <si>
    <t>Município vai reprogramar PTM e solicitar a 3ª parcela, mas obra já está com 90%. Falta alambrada e iluminação. (Vera- 3305-1013)</t>
  </si>
  <si>
    <t>Município informou que vai reprogramar o PTM. Obra está sendo retomada pela Construtora e não sabe informar o percentual de execução. (Cleiton 3305-1063)</t>
  </si>
  <si>
    <t>Obra concluída e não inaugurada. Aguardando liberação da 4ª parcela. (Regina 87-3869-8900)</t>
  </si>
  <si>
    <t>Obra concluída. Ainda não foi inaugurada. (Jackson 99752-0506)</t>
  </si>
  <si>
    <t>Obra quase concluída.  Pode ser visitada. Aguardando liberação da 3ª para conclusão.  (Regina 87-3869-8900)</t>
  </si>
  <si>
    <t>Obra concluída. Não inaugurada. Aguardando vistoria da Secretaria finalística para pagamento da 3ª e 4ª parcela. (Regina 87-3869-8900)</t>
  </si>
  <si>
    <t>OFÍCIO Nº45/2017 DA PREFEITURA ENCAMINHANDO O CD COM OS ARQUIVOS DIGITAIS PARA REPROGRAMAÇÃO.</t>
  </si>
  <si>
    <t>OFÍCIO Nº088/2017 PM BREJINHO/PE ENCAMINHANDO DOCUMENTAÇÃO COMPLEMENTAR ENVIADA PARA FINALÍSTICA.</t>
  </si>
  <si>
    <t>A PREFEITURA ENCAMINHOU PENDÊNCIAS ATRAVÉS DO OF. Nº 150/2017, DATADO DE 23/05/2017.</t>
  </si>
  <si>
    <t>Reprogramação aprovada conforme ofício nº 238/2017 - GDM/DPP/CEHAB. Valor anterior: R$ 450.513,50. Novo valor: R$ 450.474,18.</t>
  </si>
  <si>
    <t>Ofícionº 272/2017 enviado à prefeitura de Vicência solicitando providências relativas à conclusão da obra contidas no campo " informações adicionais" da vistoria</t>
  </si>
  <si>
    <t>Ofícionº 271/2017 enviado à prefeitura de Vicência solicitando providências relativas à conclusão da obra contidas no campo " informações adicionais" da vistoria</t>
  </si>
  <si>
    <t>Município solicitou reanálise do PTM alterando o valor para R$ 12.009.796,62 Recurso FEM, sem contrapartida através do ofício nº 160/2017-GABPE  com data de entrada em 23/05/2017. Repassado a CEHAB para reanálise através do ofício SEAM nº XXX/2017</t>
  </si>
  <si>
    <t>Município enviou documentação complementar através do ofício nº 063/2017 com data de entrada em 29/05/2017 e repassada para a CEHAB para atender as pendências encontradas na análise da prestação de contas.</t>
  </si>
  <si>
    <t>Reprogramação solicitada através do ofício nº 111/2016 - GP de 27/09/2016 com entrada em 17/10/2016. Valor solicitado: Recurso FEM R$ 845.653,61. Contrapartida R$ 7.580,43.</t>
  </si>
  <si>
    <t>O MUNICÍPIO SOLICICTOU ATRAVÉS DO OF. Nº 231/17, ENCAMINHADO A SANDRO - SEAM, A DILAÇÃO DO PRAZO PARA PRESTAÇÃO DE CONTAS. O OFÍCIO SE REFERIA A TODOS OS PLANOS.</t>
  </si>
  <si>
    <t>Prestação de contas apresentada pelo município conforme ofício 192/2017 - GAB de 29/05/2017, com entrada em 31/05/2017. Prestação de contas encaminhada a CEHAB para análise conforme ofício SEPLAG/SEAM</t>
  </si>
  <si>
    <t>Reprogramação solicitada pelo Município através do ofício GAB nº 56/2017 da Prefeitura de Jurema. Enviado para reprogramação na SEE através do ofício nº 362/2017 SEPLAG/SEAM.</t>
  </si>
  <si>
    <t>Reprogramação solicitada pelo Município através do ofício GAB nº 57/2017 da Prefeitura de Jurema. Enviado para reprogramação na SARA através do ofício nº 361/2017 SEPLAG/SEAM.</t>
  </si>
  <si>
    <t>Reprogramação solicitada pelo Município através do ofício GAB nº 59/2017 da Prefeitura de Jurema. Enviado para reprogramação na SARA através do ofício nº 361/2017 SEPLAG/SEAM.</t>
  </si>
  <si>
    <t xml:space="preserve">PAGAMENTO PARA VIABILIZAR REPASSE DE RECURSOS FEM II 2014
AO MUNICIPIO DE OLINDA/PE REF. A 2ª PARCELA.CONSTRUÇÃO DA
ESTAÇÃO DE TRANSBORDO DE RSU.CONFORME CI Nº 165/2017 SEAM
E CI Nº 052/2014 SGTG-FEM
</t>
  </si>
  <si>
    <t xml:space="preserve">2017OB000106 </t>
  </si>
  <si>
    <t>2017NE000051</t>
  </si>
  <si>
    <t xml:space="preserve">PAGAMENTO PARA VIABILIZAR REPASSE DE RECURSOS FEM II 2014
AO MUNICIPIO DE OLINDA/PE REF. A 2ª PARCELA.RECUPERAÇÃO DOS
CORREDORES DE TRANSPORTE COM RECAPEAMENTO
ASFALTICO,DRENAGEM E SINALIZAÇÃO.CONFORME CI Nº 165/2017 </t>
  </si>
  <si>
    <t>2017OB000107</t>
  </si>
  <si>
    <t xml:space="preserve">2017NE000051
</t>
  </si>
  <si>
    <t xml:space="preserve">PAGAMENTO PARA VIABILIZAR REPASSE DE RECURSOS FEM II 2014
AO MUNICIPIO DE OLINDA/PE REF. A 2ª PARCELA.CONSTRUÇÃO. DE
QUADRA POLIESPORTIVA LOCALIZADA ENTTRE A SRUAS MILTON
PINA,SERRITA E AMARAJI NO BAIRRO DE BULTRINS.CONFORME CI Nº </t>
  </si>
  <si>
    <t xml:space="preserve">2017OB000108 </t>
  </si>
  <si>
    <t>Prestação de contas apresentada pelo município conforme ofício 187/2017 - GAB de 23/05/2017, com entrada em 24/05/2017. Prestação de contas encaminhada a CEHAB para análise conforme ofício SEPLAG/SEAM</t>
  </si>
  <si>
    <t>Prestação de contas apresentada pelo município conforme ofício GP/PMB 156/2017 de 17/05/2017, com entrada em 19/05/2017. Prestação de contas encaminhada a CEHAB para análise conforme ofício SEPLAG/SEAM</t>
  </si>
  <si>
    <t>Reprogramação encaminhada a CEHAB para análise conforme ofício SEPLAG/SEAM 170/2017</t>
  </si>
  <si>
    <t>Documentação complementar encaminhada conforme ofício 029/2017 de 22/03/2017, com entrada em 22/03/2017. Enviado a CEHAB pelo ofício SEPLAG/SEAM 182/2017</t>
  </si>
  <si>
    <t>Prestação de contas apresentada pelo município conforme ofício GP 128/2017 de 07/04/2017, com entrada em 11/04/2017. Prestação de contas encaminhada a CEHAB para análise conforme ofício SEPLAG/SEAM 265 /2017</t>
  </si>
  <si>
    <t>Prestação de contas apresentada pelo município conforme ofício GP 126/2017 de 07/04/2017, com entrada em 11/04/2017. Prestação de contas encaminhada a CEHAB para análise conforme ofício SEPLAG/SEAM 266 /2017</t>
  </si>
  <si>
    <t>Prestação de contas apresentada pelo município conforme ofício GP 125/2017 de 07/04/2017, com entrada em 11/04/2017. Prestação de contas encaminhada a CEHAB para análise conforme ofício SEPLAG/SEAM 267 /2017</t>
  </si>
  <si>
    <t>Reprogramação encaminhada a CEHAB paraanálise conforme ofício SEPLAG/SEAM 394/2017</t>
  </si>
  <si>
    <t>Reprogramação encaminhada a CEHAB para análise conforme ofcício SEPLAG/SEAM N°099/2017</t>
  </si>
  <si>
    <t>Reprogramação encaminhada a CEHAB para análise conforme ofício SEPLAG/SEAM N° 326/2017</t>
  </si>
  <si>
    <t xml:space="preserve">Prestação de contas aprovada pela SARA conforme ofício 0106/2017 - GJUR de 11/04/2017, com entrada no mesmo dia. Prestação de contas aprovada encaminhada a SGTG (Wagner Lima) em 17/04/2017, conforme CI Nº 161/2017 </t>
  </si>
  <si>
    <t>Município solicitou reprogramação atrave´s do ofício nº 013/2017, protocolado em 31/05/2017, alterando o valor para R$ 3.127.590,79 Recurso FEM sem contrapartida. Ofício encaminhado a CEHAB através do ofício SEAM nº XXX/2017</t>
  </si>
  <si>
    <t>Reprogramção aprovada conforme ofício 259/2017 de 30/05/2017, com entrada em 01/06/2017. Teto FEM: R$ 1.660.376,38. Investimento total anterior: R$ 1.468.903,29 (recurso FEM). Novo investimento total: R$ 1.460.915,09 (recurso FEM)</t>
  </si>
  <si>
    <t>PTM aprovado na 5ª Reunião do CEAM realizada no dia 19/05/2017</t>
  </si>
  <si>
    <t>2017OB000131</t>
  </si>
  <si>
    <t>2017NE000057</t>
  </si>
  <si>
    <t>Esteve hoje na SEPLAG, o Sr. Cleiton e o Sr. Gaio e nos informaram que já executaram a primeira parcela. A obra havia sido paralizada por problemas com o MP e que o município iria se reunir para decidir o que irão fazer. (Cleiton 98847-8440)</t>
  </si>
  <si>
    <t>Esteve hoje na SEPLAG, o Sr. Cleiton e o Sr. Gaio e nos informaram que  estavam retomando a obra e que após as últimas chuvas, irão precisar fazer reprogramação do PTM para inclusão de novos serviços. (Cleiton 98847-8440)</t>
  </si>
  <si>
    <t>2017OB000188</t>
  </si>
  <si>
    <t>2017NE000094</t>
  </si>
  <si>
    <t>VALOR PAGO PARA VIABILIZAR REPASSE DE RECURSOS FEM-II 2014 AO MUNICIPIO DE PESQUEIRA/PE REF.A 3ª PARCELA PAVIMENTAÇÃO DOS DISTRITOS.CI Nº 87/2017 SEAM FINANCEIRO.</t>
  </si>
  <si>
    <t>VALOR PAGO PARA VIABILIZAR REPASSE DE RECURSOS FEM-II 2014 AO MUNICIPIO DE SAIRÉ/PE REF.A 3ª PARCELA.PAVIMENTAÇÃO EM PARALELEPIPEDOS E CONSTRUÇÃO DE PASSAGEM MOLHADA NO ACESSO AO LOTEAMENTO ASA BRANCA.CONFORNE CI Nº 100/2017 SEAM FINANCEIRO.</t>
  </si>
  <si>
    <t>2017NE000091</t>
  </si>
  <si>
    <t>2017OB000191</t>
  </si>
  <si>
    <t>2017OB000132</t>
  </si>
  <si>
    <t>VALOR PAGO PARA VIABILIZAR REPASSE DE RECURSOS FEM II-2014 AO MUNICIPIO DE VERDEJANTE/PE REF. A 4ª PARCELA. CONSTRUÇÃO DA PRAÇA DONA ZEZINHA, NO POVOADO DE GROSSOS, ZONA RURAL, ATRAVÉS DA CI Nº 59/2017 SGTG-E CI Nº 168/2017 SEAM</t>
  </si>
  <si>
    <t>VALOR PAGO PARA VIABILIZAR REPASSE DE RECURSOS FEM II-2014 AO MUNICIPIO DE VERDEJANTE/PE REF. A 3ª PARCELA .CONSTRUÇÃO DA PRAÇA DONA ZEZINHA, NO POVOADO DE GROSSOS, ZONA RURAL, ATRAVÉS DA CI Nº 59/2017 SGTG-E CI Nº 168/2017 SEAM</t>
  </si>
  <si>
    <t>PTM reprogramado aprovado pela CEHAB enviado através do ofício nº 266/2017, protocolado em 02/06/2017, alterando o valor para R$ 905.316,98 Recurso FEM + R$ 201.831,06 de contrapartida.</t>
  </si>
  <si>
    <t>PAVIMENTAÇÃO DE RUAS NO MUNICÍPIO DA ILHA DE ITAMARACÁ</t>
  </si>
  <si>
    <t>VALOR PAGO PARA VIABILIZAR REPASSE DE RECURSOS FEM-II 2014 AO MUNICIPIO DE SAIRÉ/PE REF.A 4ª PARCELA.PAVIMENTAÇÃO EM PARALELEPIPEDOS E CONSTRUÇÃO DE PASSAGEM MOLHADA NO ACESSO AO LOTEAMENTO ASA BRANCA.CONFORNE CI Nº 100/2017 SEAM FINANCEIRO.</t>
  </si>
  <si>
    <t>2017OB000192</t>
  </si>
  <si>
    <t>DOCUMENTAÇÃO ASSINADA PELO PREFEITO E RECEBIDA EM 06/06/2017.</t>
  </si>
  <si>
    <t>CEHAB enviou ofício nº 267/2017 com inconsistências encontradas na análise do BM. Repassado para Adalberto por e-mail dia 06/06/2017</t>
  </si>
  <si>
    <t>CEHAB enviou ofício nº 268/2017 com inconsistências. Repassado ao município por e-mail. Solicitei ainda que fosse atualizado o nome do novo Gestor</t>
  </si>
  <si>
    <t>2017OB000150</t>
  </si>
  <si>
    <t>2017NE000067</t>
  </si>
  <si>
    <t>VALOR PAGO PARA VIABILIZAR REPASSE DE RECURSOS FEM II-2014 AO MUNICIPIO DE RIBEIRÃO/PE.REF. A 2ª PARCELA.IMPLANTAÇÃODE TERRAPLANAGEM E PAVIMENTAÇÃO E ESCADARIAS EM RUA DO BAIRRO BELA VISTA,ZONA URBANA.CI Nº 60/2017 SEAM.</t>
  </si>
  <si>
    <t>2017OB000154</t>
  </si>
  <si>
    <t>VALOR PAGO PARA VIABILIZAR REPASSE DE RECURSOS FEM II-2014 AO MUNICIPIO DE RIBEIRÃO/PE.REF. A 2ª PARCELA.IMPLANTAÇÃODE TERRAPLANAGEM E PAVIMENTAÇÃO EM RUAS DE PEDESTRES NO BAIRRO DO BEIRA RIO,VILA RICA E ALTO DA FÉ ZONA URBANA.</t>
  </si>
  <si>
    <t>2017OB000155</t>
  </si>
  <si>
    <t>VALOR PAGO PARA VIABILIZAR REPASSE DE RECURSOS FEM II-2014 AO MUNICIPIO DE RIBEIRÃO/PE.REF. A 2ª PARCELA.REFORMA E ADEQUAÇÃO DO MERCADO PÚBLICO DE RIBEIRÃO PARA CRIAÇÃO DO CENTRO ADMINISTRATIVO DA PREFEITURA. CI Nº 60/2017 SEAM.</t>
  </si>
  <si>
    <t>Adriana esteve aqui e informou que o Município ia se reunir com a Empresa para que ela concluísse a obra e eles pudessem prestar contas</t>
  </si>
  <si>
    <t>VALOR PAGO PARA VIABILIZAR REPASSE DE RECURSOS FEM II-2014 AO MUNICIPIO DE BODOCÓ/PE REF. A 4ª PARCELA .PAVIMENTAÇÃO EM PARALELEPIPEDOS GRANITICOS NA SEDE DO MUNICIPIO..ATRAVÉS DA CI Nº 59/2017 SGTG-E CI Nº 168/2017 SEAM</t>
  </si>
  <si>
    <t>2017NE000055</t>
  </si>
  <si>
    <t>2017OB000129</t>
  </si>
  <si>
    <t>VALOR PAGO PARA VIABILIZAR REPASSE DE RECURSOS FEM II-2014 AO MUNICIPIO DE GRANITO/PE. REF. 3ª PARCELA.DRENAGEM SUPERFICIAL DE AGUAS PLUVIAIS E PAVIMENTAÇÃO.CONFORME CI Nº 59/2017 SGTG-FEM E CI Nº 168/2017 SEAM</t>
  </si>
  <si>
    <t>2017NE000052</t>
  </si>
  <si>
    <t>2017OB000121</t>
  </si>
  <si>
    <t>VALOR PAGO PARA VIABILIZAR REPASSE DE RECURSOS FEM II-2014 AO MUNICIPIO DE IPUBI/PE. REF. 3ª PARCELA.CONSTRUÇÃO DA PRAÇA DE SÃO JOSÉ,NO BAIRRO JARDIM UCHOA.CONFORME CI Nº 59/2017 SGTG-FEM E CI Nº 168/2017 SEAM</t>
  </si>
  <si>
    <t>2017NE000053</t>
  </si>
  <si>
    <t>2017OB000122</t>
  </si>
  <si>
    <t>VALOR PAGO PARA VIABILIZAR REPASSE DE RECURSOS FEM II-2014 AO MUNICIPIO DE IPUBI/PE. REF. 4ª PARCELA.CONSTRUÇÃO DA PRAÇA DE SÃO JOSÉ,NO BAIRRO JARDIM UCHOA.CONFORME CI Nº 59/2017 SGTG-FEM E CI Nº 168/2017 SEAM</t>
  </si>
  <si>
    <t>2017OB000123</t>
  </si>
  <si>
    <t>VALOR PAGO PARA VIABILIZAR REPASSE DE RECURSOS FEM II 2014.REF. A 4ª PARCELA DO MUNICIPIO DE IPUBI/PE..REQUALIFICAÇÃO E REFORMA DA AVENIDA CENTRAL NORTE E SUL..CONFORME CI Nº 59/2017 SGTG-FEM E CI Nº 168/2017 SEAM</t>
  </si>
  <si>
    <t>2017OB000124</t>
  </si>
  <si>
    <t>VIABILIZAR PAGAMENTO DE REPASSE DE RECURSOS FEM-II 2014, CONFORME LEI Nº 15.335 DE 25/06 2014.REF. A 2ª PARCELA.AO MUNICIPIO DE AGUAS BELAS/PE.CONSTRUÇÃO DA 2ª ETAPA DA ALAMEDA DE ENTRADA DA CIDADE.</t>
  </si>
  <si>
    <t>VALOR PAGO PARA VIABILIZAR REPASSE DE RECURSOS FEM II-2014 AO MUNICIPIO DE OURICURI/PE REF. A 2ª PARCELA .PAVIMENTAÇÃO EM PARALELEPIPEDOS GRANITICOS,DRENAGEM E PASSEIO EM CONCRETO EM DIVERSAS LOCALIDADES.ATRAVÉS DA CI Nº 59/2017 SGTG-E CI Nº 168/2017 SEAM</t>
  </si>
  <si>
    <t>2017NE000054</t>
  </si>
  <si>
    <t>2017OB000125</t>
  </si>
  <si>
    <t>VALOR PAGO PARA VIABILIZAR REPASSE DE RECURSOS FEM II-2014 AO MUNICIPIO DE OURICURI/PE REF. A 2ª PARCELA .SERVIÇOS DE RESTAURAÇÃO DO PAVIMENTO,ALARGAMENTO DA PISTA E CONSTRUÇÃO DE PASSEIO DO ACESSO A OURICURI TRECHO-ENT.BR 316(KM 85),CEMITÉRIO..ATRAVÉS DA CI Nº 59/2017 SGTG-E CI Nº 168/2017 SEAM</t>
  </si>
  <si>
    <t>2017OB000126</t>
  </si>
  <si>
    <t>2017OB000151</t>
  </si>
  <si>
    <t>2017NE000090</t>
  </si>
  <si>
    <t>VALOR PAGO PARA VIABILIZAR REPASSE DE RECURSOS FEM II-2014 AO MUNICIPIO DE SÃO JOSÉ DA COROA GRANDE/PE REF.A 2ª PARCELA.CONSTRUÇÃO DE UM PORTAL DE ENTRADA NA CIDADE.DECRETO Nº 40.651 DE 24/04/2014 E LEI Nº 15.270 DE 14/04/2014. CI Nº 106/2017 SEAM.</t>
  </si>
  <si>
    <t>2017OB000182</t>
  </si>
  <si>
    <t>VALOR PAGO PARA VIABILIZAR REPASSE DE RECURSOS FEM II-2014 AO MUNICIPIO DE SÃO JOSÉ DA COROA GRANDE/PE REF.A 2ª PARCELA.SERVIÇOS DE PAVIMENTAÇÃO EM DIVERSAS RUAS DO MUNICIPIO..DECRETO Nº 40.651 DE 24/04/2014 E LEI Nº 15.270 DE 14/04/2014. CI Nº 106/2017 SEAM.</t>
  </si>
  <si>
    <t>VALOR PAGO PARA VIABILIZAR REPASSE DE RECURSOS FEM II-2014 .REF. A 4ª PARCELA .MELHORIA DE ACESSIBILIDADE AS COMUNIDADES EM ÁREAS DE RISCO E VULNERABILIDADE SOCIAL/CONSTRUÇÃO DE PAV.EM PARAL.GRANITICO,CONST. DE MEIO FIO,RAMPAS,PLACAS DE IDENTIFICAÇÃO E SINALIZAÇÃO.CI Nº 59/2017 SGTG.</t>
  </si>
  <si>
    <t>2017NE000056</t>
  </si>
  <si>
    <t>VALOR PAGO PARA VIABILIZAR REPASSE DE RECURSOS FEM II-2014 AO MUNICIPIO DE BARREIROS/PE.REF. A 4ª PARCELA.PAVIMENTAÇÃO EM PARALELEPIPEDOS EM DIVERSASRUAS DO MUNICIPIO (31 RUAS)..CI Nº 72/2017 SEAM</t>
  </si>
  <si>
    <t>2017NE000078</t>
  </si>
  <si>
    <t>2017OB000203</t>
  </si>
  <si>
    <t>Solicitação de reprogramação encaminhada conforme ofício GP 071/2017, de 02/06/2017, com entrada em 05/06/2017. Teto FEM: R$ 905.659,86. Investimento total anterior: R$ 1.060.783,73 (recurso FEM R$ 905.644,86 e contrapartida R$ 155.138,88). Novo investimento total: R$ 1.062.095,74 (recurso FEM R$ 892.315,11 e contrapartida R$ 169.780,62).</t>
  </si>
  <si>
    <t>Reprogramação encaminhada a CEHAB para análise conforme ofcício SEPLAG/SEAM</t>
  </si>
  <si>
    <t xml:space="preserve">Pavimentação em paralelepípedos graníticos das ruas: RUA SERRA VERDE - VILA VITORINO; RUA JOAQUINA FERREIRA DA SILVA - MÃE RAINHA; RUA BARNABÉ LUIS DA SILVA (TRECHO 1) - NOVA ESPERANÇA; TRAVESSA ZÉ FELISMINO - RUA ZÉ BALA; RUA SANTA RITA - NOVA ESPERANÇA; RUA ALEXANDRE BEZERRA FILHO - NOVA ESPERANÇA; RUA PROJETADA DA ATALAIA - ATALAIA; RUA PROJETADA PATOS - PATOS PONTES; RUA PROJETADA LAGOA 3 IRMÃOS - TRAPIÁ; RUA GILSON DOS SANTOS - MÃE RAINHA; RUA PREF. NOÉ HIPÓLITO DE MEDEIROS - MÃE RAINHA; RUA BARNABÉ LUIS DA SILVA (TRECHO 2) - NOVA ESPERANÇA; RUA AUREA FERREIRA - MÃE RAINHA; RUA IVANDENÍZIO HIPÓLITO DE MEDEIROS - NOVA ESPERANÇA (TRECHO); RUA JUVENAL FERREIRA DA SILVA - NOVA ESPERANÇA; RUA JOSÉ ADILSON FERREIRA DA SILVA - NOVA ESPERANÇA; RUA SÃO SEBASTIÃO (TRECHO 1) - NOVA ESPERANÇA
</t>
  </si>
  <si>
    <t>Adriana esteve aqui e disse que o engenheiro iria passar as correções do PTM pra Sybele para aprovação da reprogramação</t>
  </si>
  <si>
    <r>
      <t>SOLICITAÇÃO DE REPROGRMAÇÃO CONFORME OFÍCIO 150/2017 GP. Reprogramação encaminhada à SEE (APÓS RECEBIMENTO DE DOC PENDENTE) para análise, conforme ofício SEPLAG/SEAM nº XXX</t>
    </r>
    <r>
      <rPr>
        <sz val="11"/>
        <color theme="1"/>
        <rFont val="Calibri"/>
        <family val="2"/>
      </rPr>
      <t>/2017.</t>
    </r>
  </si>
  <si>
    <t>O MUNICÍPIO IRÁ SOLICITAR REPROGRAMAÇÃO. ( ARYSTOFANES - 83-988597321/83-998355556)</t>
  </si>
  <si>
    <t>PTM reprogramado encaminhado à CEHAB para análise, conforme ofício SEPLAG/SEAM nº 233/2016</t>
  </si>
  <si>
    <t>Entreguei no dia 09/06/2017 a Clecimar, o PTM reprogamado, AP 186 1ª substituição final, 4º Termo aditivo e publicação</t>
  </si>
  <si>
    <t>Entreguei a Sra. Regina no dia 09/06/2017, o PTM reprogramado "Recapeamento", AP, 2º Termo aditivo e publicação</t>
  </si>
  <si>
    <t>265
1ª Substituição Final</t>
  </si>
  <si>
    <t>PTM reprogramado encaminhado para análise da CEHAB, conforme ofício SEPLAG/SEAM nº 055/2016</t>
  </si>
  <si>
    <t>Reprogramação aprovada pela CEHAB, conforme ofício nº 273/2017 - GDM/DPP/CEHAB , com entrada no dia 08/06/2017.</t>
  </si>
  <si>
    <t>Município enviou ofício nº 204/2017  protocolado em 09/06/2017 encaminhando documentação complementar alterando o valor para R$ 23.629,53 Recurso FEM + R$ 4.626,34 contrapartida . Encaminhado para a CEHAB através do ofício SEAM nº XXX/2017</t>
  </si>
  <si>
    <t>2017OB000106</t>
  </si>
  <si>
    <t>2017PD000116</t>
  </si>
  <si>
    <t>VALOR PAGO PARA VIABILIZAR REPASSE DE RECURSOS FEM II 2014 AO MUNICIPIO DE OLINDA/PE REF. A 2ª PARCELA.CONSTRUÇÃO DA ESTAÇÃO DE TRANSBORDO DE RSU.CONFORME CI Nº 165/2017 SEAM E CI Nº 052/2014 SGTG-FEM</t>
  </si>
  <si>
    <t>2017PD000117</t>
  </si>
  <si>
    <t>VALOR PAGO PARA VIABILIZAR REPASSE DE RECURSOS FEM II 2014 AO MUNICIPIO DE OLINDA/PE REF. A 2ª PARCELA.RECUPERAÇÃO DOS CORREDORES DE TRANSPORTE COM RECAPEAMENTO ASFALTICO,DRENAGEM E SINALIZAÇÃO.CONFORME CI Nº 165/2017 SEAM E CI Nº 052/2014 SGTG-FEM</t>
  </si>
  <si>
    <t>2017OB000108</t>
  </si>
  <si>
    <t>2017PD000118</t>
  </si>
  <si>
    <t>VALOR PAGO PARA VIABILIZAR REPASSE DE RECURSOS FEM II 2014 AO MUNICIPIO DE OLINDA/PE REF. A 2ª PARCELA.CONSTRUÇÃO. DE QUADRA POLIESPORTIVA LOCALIZADA ENTTRE A SRUAS MILTON PINA,SERRITA E AMARAJI NO BAIRRO DE BULTRINS.CONFORME CI Nº 52/2017 SGTG-FEM E CI Nº 165/2017 SEAM</t>
  </si>
  <si>
    <t>2017OB000118</t>
  </si>
  <si>
    <t>2017PD000120</t>
  </si>
  <si>
    <t>2017NE000059</t>
  </si>
  <si>
    <t>VALOR PAGO PARA VIABILIZAR REPASSE DE RECURSOS FEM II-2014 AO MUNICIPIO DE BUIQUE/PE REF. A 3ª PARCELA.RECUPERAÇÃO E REFORMA DO PÁTIO DA FEIRA LIVRE.CONFORME CI Nº 13/2017 SGTG E CI Nº 145/2017 SEAM</t>
  </si>
  <si>
    <t>2017OB000119</t>
  </si>
  <si>
    <t>2017PD000121</t>
  </si>
  <si>
    <t>2017NE000058</t>
  </si>
  <si>
    <t>VALOR PAGO PARA VIABILIZAR REPASSE DE RECURSOS FEM II-2014 AO MUNICIPIO DE SANTA CRUZ/PE. REF. 3ª PARCELA.IMPLEMENTAÇÃO DE PAVIMENTAÇÃO A BASE DE PARALELEPIPEDO GRANITICOS.CONFORME CI Nº 59/2017 SGTG-FEM E CI Nº 168/2017 SEAM</t>
  </si>
  <si>
    <t>2017OB000120</t>
  </si>
  <si>
    <t>2017PD000122</t>
  </si>
  <si>
    <t>VALOR PAGO PARA VIABILIZAR REPASSE DE RECURSOS FEM II-2014 AO MUNICIPIO DE SANTA CRUZ/PE. REF. 4ª PARCELA.IMPLEMENTAÇÃO DE PAVIMENTAÇÃO A BASE DE PARALELEPIPEDO GRANITICOS.CONFORME CI Nº 59/2017 SGTG-FEM E CI Nº 168/2017 SEAM</t>
  </si>
  <si>
    <t>2017PD000123</t>
  </si>
  <si>
    <t>2017PD000124</t>
  </si>
  <si>
    <t>2017PD000125</t>
  </si>
  <si>
    <t>2017PD000126</t>
  </si>
  <si>
    <t>2017PD000127</t>
  </si>
  <si>
    <t>2017PD000128</t>
  </si>
  <si>
    <t>2017OB000127</t>
  </si>
  <si>
    <t>2017PD000129</t>
  </si>
  <si>
    <t>VALOR PAGO PARA VIABILIZAR REPASSE DE RECURSOS FEM II-2014 AO MUNICIPIO DE OURICURI/PE REF. A 4ª PARCELA SERVIÇOS DE RESTAURAÇÃO DO PAVIMENTO,ALARGAMENTO DA PISTA E CONSTRUÇÃO DE PASSEIO DO ACESSO A OURICURI TRECHO-ENT BR 316(KM 85)CEMITÉRIO..ATRAVÉS DA CI Nº 59/2017 SGTG-E CI Nº 168/2017 SEAM</t>
  </si>
  <si>
    <t>2017OB000128</t>
  </si>
  <si>
    <t>2017PD000130</t>
  </si>
  <si>
    <t>VALOR PAGO PARA VIABILIZAR REPASSE DE RECURSOS FEM II-2014 AO MUNICIPIO DE OURICURI/PE REF. A 4ª PARCELA .SERVIÇOS DE RESTAURAÇÃO DO PAVIMENTO,ALARGAMENTO DA PISTA E CONSTRUÇÃO DE PASSEIO DO ACESSO A OURICURI TRECHO-ENT BR(KM85).ATRAVÉS DA CI Nº 59/2017 SGTG-E CI Nº 168/2017 SEAM</t>
  </si>
  <si>
    <t>2017PD000131</t>
  </si>
  <si>
    <t>2017OB000130</t>
  </si>
  <si>
    <t>2017PD000132</t>
  </si>
  <si>
    <t>2017PD000133</t>
  </si>
  <si>
    <t>VALOR PAGO PARA VIABILIZAR REPASSE DE RECURSOS FEM II-2014 AO MUNICIPIO DE VERDEJANTE/PE REF. A 3ª PARCELA .CONSTRUÇÃO DA PRAÇA DONA ZEZINHA,NO POVOADO DE GROSSOS,ZONA RURAL..ATRAVÉS DA CI Nº 59/2017 SGTG-E CI Nº 168/2017 SEAM</t>
  </si>
  <si>
    <t>2017PD000134</t>
  </si>
  <si>
    <t>VALOR PAGO PARA VIABILIZAR REPASSE DE RECURSOS FEM II-2014 AO MUNICIPIO DE VERDEJANTE/PE REF. A 4ª PARCELA .CONSTRUÇÃO DA PRAÇA DONA ZEZINHA,NO POVOADO DE GROSSOS,ZONA RURAL..ATRAVÉS DA CI Nº 59/2017 SGTG-E CI Nº 168/2017 SEAM</t>
  </si>
  <si>
    <t>2017PD000156</t>
  </si>
  <si>
    <t>2017PD000183</t>
  </si>
  <si>
    <t>2017PD000154</t>
  </si>
  <si>
    <t>2017PD000155</t>
  </si>
  <si>
    <t>2017PD000157</t>
  </si>
  <si>
    <t>2017PD000158</t>
  </si>
  <si>
    <t>2017PD000159</t>
  </si>
  <si>
    <t>2017PD000160</t>
  </si>
  <si>
    <t>2017PD000161</t>
  </si>
  <si>
    <t>2017OB000159</t>
  </si>
  <si>
    <t>2017PD000162</t>
  </si>
  <si>
    <t>2017NE000081</t>
  </si>
  <si>
    <t>VALOR PAGO PARA VIABILIZAR REPASSE DE RECURSOS FEM II-2014 AO MUNICIPIO DE JOAQUIM NABUCO/PE.REF. A 3ª PARCELA.CONSTRUÇÃO DE UMA PRAÇA PÚBLICA (BAIRRO SÃO MIGUEL).CI Nº 74/2017 SEAM</t>
  </si>
  <si>
    <t>2017PD000163</t>
  </si>
  <si>
    <t>2017OB000161</t>
  </si>
  <si>
    <t>2017PD000164</t>
  </si>
  <si>
    <t>VALOR PAGO PARA VIABILIZAR REPASSE DE RECURSOS FEM II-2014 AO MUNICIPIO DE JOAQUIM NABUCO/PE.REF. A 4ª PARCELA.CONSTRUÇÃO DE UMA PRAÇA PÚBLICA (BAIRRO SÃO MIGUEL).CI Nº 74/2017 SEAM</t>
  </si>
  <si>
    <t>2017PD000165</t>
  </si>
  <si>
    <t>2017PD000166</t>
  </si>
  <si>
    <t>2017PD000167</t>
  </si>
  <si>
    <t>2017PD000169</t>
  </si>
  <si>
    <t>2017PD000172</t>
  </si>
  <si>
    <t>2017PD000174</t>
  </si>
  <si>
    <t>2017PD000175</t>
  </si>
  <si>
    <t>2017PD000177</t>
  </si>
  <si>
    <t>2017PD000179</t>
  </si>
  <si>
    <t>VALOR PAGO PARA VIABILIZAR REPASSE DE RECURSOS FEM II-2014 AO MUNICIPIO DE CABO DE SANTO AGOSTINHOPE CONFORME DECRETO Nº 40.651 DE 24/4/2014 REF. A 3ª PARCELA. PAVIMENTAÇÃO E DRENAGEM DA VIA DE ACESSO A COMUNIDADE DE CEPOVO..ATRAVÉS DA CI Nº 75/2017.SEAM</t>
  </si>
  <si>
    <t>2017PD000184</t>
  </si>
  <si>
    <t>2017PD000188</t>
  </si>
  <si>
    <t>VALOR PAGO PARA VIABILIZAR REPASSE DE RECURSOS FEM-II 2014 AO MUNICIPIO DE PESQUEIRA/PE REF.A 3ª PARCELA PAVIMENTAÇÃO DOS DISTRITOS.CI Nº 87/2017 SEAM FINANCEIRO..</t>
  </si>
  <si>
    <t>2017PD000196</t>
  </si>
  <si>
    <t>2017PD000197</t>
  </si>
  <si>
    <t>2017OB000201</t>
  </si>
  <si>
    <t>2017PD000207</t>
  </si>
  <si>
    <t>2017NE000103</t>
  </si>
  <si>
    <t>VALOR PAGO PARA VIABILIZAR REPASSE DE RECURSOS FEM-II 2014 AO MUNICIPIO DE SÃO JOSÉ DA COROA GRANDE/PE.REF.CONFORME CI Nº 106/2017.SEAM REF.A 2ª PARCELA.CONSTRUÇÃO DE UM PORTAL DE ENTRADA NA CIDADE.</t>
  </si>
  <si>
    <t>2017OB000202</t>
  </si>
  <si>
    <t>2017PD000208</t>
  </si>
  <si>
    <t>VALOR PAGO PARA VIABILIZAR REPASSE DE RECURSOS FEM-II 2014 AO MUNICIPIO DE SÃO JOSÉ DA COROA GRANDE/PE.REF.CONFORME CI Nº 106/2017.SEAM REF.A 2ª PARCELA.SERVIÇOS DE PAVIMENTAÇÃO EM DIVERSAS DO MUNICIPIO..</t>
  </si>
  <si>
    <t>2017PD000217</t>
  </si>
  <si>
    <t>104-2124-600000156</t>
  </si>
  <si>
    <t>1º Termo aditivo e sua publicação entregue a SAMPAIO no dia 12/06/2017</t>
  </si>
  <si>
    <t>Encaminhei por e-mail, ofício nº280/2017 CEHAB com inconsistências no  PTM para o e-mail de Calumby</t>
  </si>
  <si>
    <t>O COMPAZ I (Abdias de Carvalho)contará com biblioteca, quadra poliestportiva, auditório, salas para atendimento, recepção, sala de monitoramento, pista de skate, quadra de tênis, playground e espaço para capacitação e treinamento</t>
  </si>
  <si>
    <t>Município enviou ofício nº 199/2017, protocolado em 09/06/2017 alterando os valores para: R$ 5.844.677,76 Recurso FEM, sem contrapartida. Enviado para a CEHAB para análise atrvés do ofício SEAM nº XXX/2017</t>
  </si>
  <si>
    <r>
      <t>VALOR PAGO PARA VIABILIZAR REPASSE DE RECURSOS FEM II-2014 AO MUNICIPIO DE OURICURI/PE REF. A</t>
    </r>
    <r>
      <rPr>
        <sz val="11"/>
        <color rgb="FFFF0000"/>
        <rFont val="Calibri"/>
        <family val="2"/>
      </rPr>
      <t xml:space="preserve"> 4</t>
    </r>
    <r>
      <rPr>
        <sz val="11"/>
        <color theme="1"/>
        <rFont val="Calibri"/>
        <family val="2"/>
      </rPr>
      <t>ª PARCELA SERVIÇOS DE RESTAURAÇÃO DO PAVIMENTO,ALARGAMENTO DA PISTA E CONSTRUÇÃO DE PASSEIO DO ACESSO A OURICURI TRECHO-ENT BR 316(KM 85)CEMITÉRIO..ATRAVÉS DA CI Nº 59/2017 SGTG-E CI Nº 168/2017 SEAM</t>
    </r>
  </si>
  <si>
    <t>Reprogamação aprovada na 5ª Reunião do CEAM realizada dia 19/05/2017</t>
  </si>
  <si>
    <t>OFÍCIO Nº 250/2017 - GDM/DPP/CEHAB - REPROGRAMAÇÃO APROVADA. NÃO HOUVE OFÍCIO DE SOLICITAÇÃO JUNTO A SEAM.</t>
  </si>
  <si>
    <t>332 - 2º subst. Final</t>
  </si>
  <si>
    <t>APROVADA PELA SECRETARIA FINALÍSTICA - SEE CONFORME OFÍCIO Nª111/2017 - SUCOP/SEE - PE DE 09/06/2017 COM ENTRADA EM 13/06/2017</t>
  </si>
  <si>
    <t>PRESTAÇÃO DE CONTAS APROVADA PELA SECRETARIA FINALÍSTICA - SEE CONFORME OFÍCIO Nº111/2017 - SUCOP/SEE - PE DE 09/06/2017 COM ENTRADA EM 13/06/2017 E ENCAMINHADA PARA SGTS ATRAVÉS DA C.I NºXXX/2017 SEAM.</t>
  </si>
  <si>
    <t>Em reunião com integrantes da Prefeitura e Adilson ficou definido que iriam reprogramar o PTM para construção de uma rampa que pudesse dar acesso ao Mercado.</t>
  </si>
  <si>
    <t xml:space="preserve">Documentação complementar (BM) encaminhada por e-mail pelo município para análise da CEHAB em resposta ao ofício 147/2017 da mesma. Documentação encaminhada a CEHAB em 02/05/2017. Termo de vistoria (data: 24/05/2017) encaminhado conforme ofício 254/2017 - GDM/DPP/CEHAB informando o percentual de 64,93%, porém com os serviços de recapeamento das ruas Antonio Manoel da Silva e da Rua Osvaldo Pontes não foram executados, como também as travessas José Roberto, Monsenhor Romeu Sá, Sete de Setembro e 13 de Maio, que estão discriminados no BM. Não foi encaminhado para pagamento. Aguardando resolução dsas pendências e nova solicitação de vistoria para enviar para pagamento da parcela, caso não haja inconsistências. Termo de vistoria substituído em 14/06/2017. </t>
  </si>
  <si>
    <t>Reprogramação solicitada pelo Município através do ofício nº 167/2017 da Prefeitura de Calçado. Valor solicitado: R$ 347.659,83. Reprogramação enviada para análise na CEHAB através do ofício nº 439/2017 SEPLAG/SEAM.</t>
  </si>
  <si>
    <t>Ofício nº 32/2017 - PC/GDM/DPP/CEHAB  indicando as inconsistências encontradas na 3ª reanálise da Prestação de Contas. Ofício enviado ao município por email.</t>
  </si>
  <si>
    <t>Ofício 029/2017-PC/GDM/DPP/CEHAB -Indicando as inconsistências qdo da análise da Prestação de Contas. Ofício enviado ao Prefeito</t>
  </si>
  <si>
    <t>Município enviou documentação complementar da prestação de contas através do ofício Gab. Nº 111/2017. Pendências enviadas para SARA.</t>
  </si>
  <si>
    <t>Município enviou documentação complementar da prestação de contas através do ofício Gab. Nº 112/2017. Pendências enviadas para CEHAB.</t>
  </si>
  <si>
    <t xml:space="preserve">Reprogramação aprovada conforme ofício 149/2017 - GEJUR de 14/06/2017, com entrada em 14/06/2017. Valor do teto FEM: R$ 905.659,86. Investimento total anterior: R$ 249.969,26 (recurso FEM R$ 249.440,31 e contrapartida R$ 528,95). Novo valor do investimento total: R$ 234.538,50 (R$ 234.021,34 recurso FEM e R$ 517,16 contrapartida). </t>
  </si>
  <si>
    <t>Em contato com o gestor Elias da SARA, o BM foi analisado e os serviços foram executados de acordo com a reprogramação aprovada em 09/11/2017, não necessitando de uma nova solicitação de vistoria pelo município.</t>
  </si>
  <si>
    <t>Falei com Paula da SETRA e ela disse que tinha entrado em contato com Jackson Há quinze dias e ele ficou de ir na SETRA. Ela informa que o município acrescentou 4 ruas ao novo PTM e que precisa de algumas explicações.</t>
  </si>
  <si>
    <t>Ofício º 272/2017 da CEHAB sobre inconsistências encontradas qdo da análise do plano. Enviado ao Gestor em 02/06/2017.</t>
  </si>
  <si>
    <t>A PREFEITURA SOLICITOU SUBSTITUIÇÃO/ATUALIZAÇÃO DA REPROGRAMAÇÃO POR ESSA NOVA ATRAVÉS DO OFÍCIO Nº 151/2017 GP, COM ENTRADA EM, 22/05/2017. FOI ENCAMINHADO PARA FINALÍSTICA TRAVÉS DO OFÍCIO Nº381/2017 - SEAM</t>
  </si>
  <si>
    <t>AP-002 substituição final</t>
  </si>
  <si>
    <t>OFÍCIO Nº 297/2017 - GDM/DPP/CEHAB COM  ENTRADA EM, 19/06/2017. ENCAMINHANDO PTM REPROGRAMADO, BEM COMO AP RECOMENDANDO A SUA APROVAÇÃO COM OS SEGUINTES VALORES: R$ 330.329,24 REC. FEM SEM CONTRAPARTIDA, TOTALIZANDO : 330.329,24.</t>
  </si>
  <si>
    <t>DOCUMENTAÇÃO COM SANDRO PARA ELABORAÇÃO DO TERMO ADITIVO</t>
  </si>
  <si>
    <t>Ofício nº 034/2017 - PC/GDM/DPP/CEHAB  indicando as inconsistências encontradas na 2ª reanálise da Prestação de Contas. Ofício enviado ao município por email.</t>
  </si>
  <si>
    <t>Ofício nº 033/2017 - PC/GDM/DPP/CEHAB  indicando as inconsistências encontradas na 2ª reanálise da Prestação de Contas. Ofício enviado ao município por email.</t>
  </si>
  <si>
    <t>REPROGRAMAÇÃO APROVADA PELA CEHAB, CONFORME OFÍCIO 291/2017 - GDM/DPP/CEHAB DO DIA 14/06/2017, COM ENTRADA NO DIA 19/06/2017.</t>
  </si>
  <si>
    <t>323 SEGUNDA SUBSTITUIÇÃO FINAL</t>
  </si>
  <si>
    <t>DOCUMENTAÇÃ COM SANDRO PARA ELABORAÇÃO DO TERMO ADITIVO</t>
  </si>
  <si>
    <t>Reprogramação aprovada conforme ofício 294/2017 - GDM/DPP/CEHAB de 15/06/2017, com entrada em 19/06/2017. Teto FEM: R$ 754.716,55. Investimento total anterior: R$ 754.716,53 (recurso FEM R$ 754.716,53 e contrapartida R$ 0,00). Novo investimento total: R$ 821.379,73 (recurso FEM R$ 754.715,68 e contrapartida R$ 66.664,05)</t>
  </si>
  <si>
    <t>Enviei e-mail para Adalberto solicitando KIT no novo Prefeito para formalização do termo aditivo que já havia sido solicitado por telefone nos dia 05/04 e 06/06</t>
  </si>
  <si>
    <t>Reprogramação aprovada pela CEHAB, conforme Ofício nº 292/2017 - GDM/DPP/CEHAB , com entrada no dia 19/06/2017.</t>
  </si>
  <si>
    <t>Reprogramação encaminhada a CEHAB conforme ofício SEPLAG/SEAM</t>
  </si>
  <si>
    <t>Solicitação de reprogramação conforme ofício 190/2017 PMA de 23/05/2017, com entrada em 09/06/2017. Teto FEM: R$ 754.716,55. Investimento total anterior do PTM:R$ 363.246,64 (recurso FEM R$ 273.180,08 e contrapartida R$ 90.066,55). Novo investimento total do PTM: R$ 300818,28 (recurso FEM R$ 264.004,15 e contrapartida R$ 36.814,13).</t>
  </si>
  <si>
    <t>Solicitação de reprogramação conforme ofício 189/2017 PMA de 23/05/2017, com entrada em 09/06/2017. Teto FEM: R$ 754.716,55. Investimento total anterior do PTM: R$ 213.840,30 (recurso FEM R$ 160.065,90 e contrapartida R$ 53.774,40). Novo investimento total do PTM: R$ 167.805,54 (recurso FEM R$ 160.064,69 e contrapartida R$ 7.740,85).</t>
  </si>
  <si>
    <t>Só foi encaminhada nessa data pois aguardava envio da documentação correta. TRDO</t>
  </si>
  <si>
    <t>PTM aprovado conforme ofício CEHAB nº 284/2017</t>
  </si>
  <si>
    <t>Prestação de contas apresentada pelo município, conforme ofício nº 151/2017, com entrada no dia 20/06/2017</t>
  </si>
  <si>
    <t xml:space="preserve">Segundo informação de Karla da SES, a nova gestão cancelou a solicitação da reprogramação, pois o quantitativo de serviços iria ultrapassar o valor do plano. </t>
  </si>
  <si>
    <t>Reprogramação solicitada através do ofício 0198/2017 GAB (PMG) da Prefeitura de Garanhus. Valor solicitado: Recurso FEM R$ 490.341,56. Contrapartida R$ 229.205,28. Reprogramação enviada para análise na SEE conforme ofício nº 462/2017 SEPLAG/SEAM.</t>
  </si>
  <si>
    <t xml:space="preserve">Reprogramação aprovada conforme ofício 311/2017 - GDM/DPP/CEHAB de 22/06/2017, com entrada em 26/06/2017. Teto FE: R$ 1.207.546,47. Investimento total anterior: R$ 119.091,69 (recurso FEM). Novo investimento total: R$ R$ 98.418,89 (recurso FEM)
</t>
  </si>
  <si>
    <t xml:space="preserve">Nova solicitação de vistoria ratificando o ofício anterior </t>
  </si>
  <si>
    <t>PAVIMENTAÇÃO EM CONCRETO BETUMINOSO USINADO A QUENTE  (CBUQ) DE DIVERSAS RUAS E AVENIDAS DO MUNICÍPIO</t>
  </si>
  <si>
    <t>REFORMA E AMPLIAÇÃO DA PRAÇA PRESIDENTE TANCREDO NEVES GOMES</t>
  </si>
  <si>
    <t>Reforma e ampliação da praça Presidente Tancredo Neves Gomes, localizada no centro da cidade</t>
  </si>
  <si>
    <t>236
SUBSTITUIÇÃO FINAL</t>
  </si>
  <si>
    <t>2º Termo aditivo, publicação, ofício nº 200/2017 entregue a Tony dia 28/06/2017</t>
  </si>
  <si>
    <t>CEHAB enviou ofício com inconsistências, mas não repassei para o município porque eles ficaram de reduzir o valor para colocar no Mercado</t>
  </si>
  <si>
    <t>Ofício nº 163/2017 - GEJUR da SARA APROVANDO a prestação de contas enviado para Wagner para análise e providências.</t>
  </si>
  <si>
    <t>Município está reprogramando o plano novamente (não enviou documentação para SEPLAG, entrou em contato direto com a CEHAB). Ofício da CEHAB com pendências na reprogramação enviados para João por email em 03/07/2017.</t>
  </si>
  <si>
    <t>CEHAB encaminhou aprovação da reprogramação através do ofício nº 324/2017, protocolado em 30/06/2017, alterando o valor para R$ 3.127.590,79 Recurso FEM, sem contrapartida.</t>
  </si>
  <si>
    <t>Município enviou documentação complementar da prestação de contas através do ofício GB nº 102/2017 da Prefeitura de Venturosa. Ofício encaminhado para CEHAB.</t>
  </si>
  <si>
    <t>Município enviou documentação complementar da prestação de contas através do ofício GB nº 101/2017 da Prefeitura de Venturosa. Ofício encaminhado para CEHAB.</t>
  </si>
  <si>
    <t>Reprogramação encaminhada pelo município através do ofício nº 072/2017</t>
  </si>
  <si>
    <t>Solicitação de reprogramação recebida através do ofício 010/2017 CT e encaminhada à CEHAB conforme ofício SEPLAG/SEAM nº xxx/2017</t>
  </si>
  <si>
    <t>Falei com Clarissa e ela informou que o município vai enviar novo PTM para Seplag alterando valor. Ela pediu que o município solicitasse novamente a vistoria de 100% após a aprovação do PTM.</t>
  </si>
  <si>
    <t>Enviei para email de wylliamsramos@hotmail.com o Ofício da inconsistência indicada pela CEHAB no Ofício 944/2016</t>
  </si>
  <si>
    <t>PTM aprovado na reunião do CEAM realizada no dia 07/07/2017</t>
  </si>
  <si>
    <t>PTM aprovado na reunião do CEAM realizada dia 07/07/2017</t>
  </si>
  <si>
    <t xml:space="preserve">Documentação complementar da prestação de contas (dois volumes) encaminhada conforme ofício da Prefeitura 219/2017 de 30/06/2017, protocolado em 07/07/2017, encaminhada a CEHAB conforme ofício SEPLAG/SEAM </t>
  </si>
  <si>
    <t xml:space="preserve">Documentação complementar da prestação de contas encaminhada conforme ofício da Prefeitura 218/2017 de 30/06/2017, protocolado em 07/07/2017, encaminhada a CEHAB conforme ofício SEPLAG/SEAM </t>
  </si>
  <si>
    <t>Prestação de Contas com inconsistências, conforme ofício PC/GDM/DPP/CEHAB nº 035/2017, com entrada no dia 06/07/2017. Documentação enviada para o município, conforme ofício SEPLAG/SEAM nº XXX/2017</t>
  </si>
  <si>
    <t>CONTATO DO PREFEITO: ADILSON TOMÓTEO CAVALCANTE 87 999681165 E-MAIL: ATCAVALCANTE1@HOTMAIL.COM</t>
  </si>
  <si>
    <t>Documento de vistoria atestando qualidade baixa da obra recebido através do ofício CEHAB nº 338/2017, não gerando o pagamento da 3ª parcela</t>
  </si>
  <si>
    <t>PTM aprovado pelo CEAM na reunião realizada no dia 07/07/2017</t>
  </si>
  <si>
    <t>Ofício GP 184/2017 - da Prefeitura solicitando reprogramação do plano</t>
  </si>
  <si>
    <t>2ª reanálise da Prestação de Contas indicando inconsistências, conforme ofício PC/GDM/DPP/CEHAB nº 036/2017, com entrada no dia 10/07/2017. Documentação enviada para o município, através do ofício SEPLAG/SEAM nº XXX/2017</t>
  </si>
  <si>
    <t>Ofício GP 136/2017 - Solicitando redução de metas do ptm/reprogramação. Aguardando plano em formato excel.</t>
  </si>
  <si>
    <t>Reprogramação encaminhada para CEHAB através do ofício nº 496/2017, datada de 10/07/2017 no valor de R$ 4.796.813,04 + R$ 119.335,57 = R$ 4.916.148,61</t>
  </si>
  <si>
    <t>2ª reanálise da Prestação de Contas indicando inconsistências, conforme ofício PC/GDM/DPP/CEHAB nº 037/2017, com entrada no dia 10/07/2017. Documentação enviada para o município, através do ofício SEPLAG/SEAM nº XXX/2017</t>
  </si>
  <si>
    <t>Ofício nº 036/2017 - PC/GDM/DPP/CEHAB  indicando as inconsistências encontradas na 2ª reanálise da Prestação de Contas. Ofício enviado para o município.</t>
  </si>
  <si>
    <t>Ofício nº 037/2017 - PC/GDM/DPP/CEHAB  indicando as inconsistências encontradas na 2ª reanálise da Prestação de Contas. Ofício enviado para o município.</t>
  </si>
  <si>
    <t>13/07/217</t>
  </si>
  <si>
    <t>Reprogramação recebida através do ofício nº88/2017 GAB e encaminhado para análise na CEHAB conforme o ofício SEPLAG/SEAM nº xxx/2017</t>
  </si>
  <si>
    <t>Reprogramação aprovada pelo CEAM( 9 ª reunião)</t>
  </si>
  <si>
    <t>Ofício 048/2017 da Prefeitura com  resposta à pendência, qdo em vistoria ao Município pela CEHAB em 05/2017. docto enviado à CEHAB.</t>
  </si>
  <si>
    <t>Reprogramação aprovada conforme ofício CEHAB nº 353/2017</t>
  </si>
  <si>
    <t>INCONSISTÊNCIAS ENCOTRADAS NA ANÁLISE DO PTM E INFORMADAS PELA CEHA A ESTA SECRETARIA ATRVÉS DO OF. 355/2017 - GDM/DPP/CEHAB.</t>
  </si>
  <si>
    <t>179
2ª Substituição Final</t>
  </si>
  <si>
    <t>PTM reprogramado aprovado pela CEHAB, conforme ofício nº 357/2017 - GDM/DPP/CEHAB</t>
  </si>
  <si>
    <t>Ofício 091/2017 CGI - entrada em 20/07/2017, solicitando doctos do FEM (enviado TA, Aditivos e PTM através do Ofício SEPLAG/SEAM 528/2017).</t>
  </si>
  <si>
    <t xml:space="preserve">PAVIMENTAÇÃO EM PARALELEPÍPEDOS E DRENAGEM SUPERFICIAL DE ÁGUAS PLUVIAIS NAS RUAS: RUA CRISTIANO MACHADO, 2ª TRAVESSA DA RUA DR. JOSÉ CORDEIRO, RUA C - BAIRRO NOSSA SENHORA DE FÁTIMA, 1ª TRAVESSA DA RUA MARGARIDA XAVIER, 1ª TRAVESSA DA RUA SEVERINO QUEIROZ AGUIAR, CONTINUAÇÃO DA RUA JOSÉ EUZÉBIO SOBRINHO, 1ª TRAVESSA DA RUA JOSÉ PACÍFICO MIGUEL, RUA ANTÔNIO GUERRA (GAMELEIRA), RUA SANTA ANA, RUA MANOEL VALÉRIO BATISTA, PÁTIO DA IGREJA DE ESPINDOLA, PÁTIO DA IGREJA DE RIBEIRO GRANDE, PÁTIO DA IGREJA DE ILHETAS, PÁTIO DA IGREJA DE ESPERANÇA, ACESSO A PE 095, RUA PÉRICLES DA SILVA, RUA MARCELO PESTANA DA SILVA (BECO DA RANCHEIRA), RUA PROJETADA DO LOTEAMENTO MANOEL PORTUGUÊS, RUA DA ESPERANÇA, ACESSO A ESCOLA DE GAMELEIRA, RUA DO PSF DA CONGAL, RUA MARGINAL DA PE-095, BUEIRO EM PLACA NA AVENIDA INÁCIA DUTRA DUARTE, RUA VILA DA CAL, RUA NOVA DESCOBERTA 1, RUA NOVA DESCOBERTA 2, RUA PROF. ANTÔNIO DE SOUZA VILAÇA, TRAVESSA DA RUA JOSÉ EPIFÂNIO DE ARAÚJO PEREIRA (BAIRRO: JOÃO ERNESTO), 3ª TRAVESSA DA RUA B (BAIRRO: JOÃO ERNESTO), 2ª TRAVESSA DA RUA C (BAIRRO: NOSSA SENHORA DE FÁTIMA), RUA CLÓVIS COUTINHO DE ARAÚJO PEREIRA (UBS DR. TEÓFILO DE MELO LIMA), RUA MARCIANO FRANCISCO RAMOS    </t>
  </si>
  <si>
    <t xml:space="preserve">E-MAIL ENVIADO A MIGUEL MELO,INFORMANDO SOBRE INCONSISTÊNCIAS NA PRESTAÇÃO DE CONTAS. </t>
  </si>
  <si>
    <t>OF. 358/2017 - GDM/DPP/CEHAB INFORMANDO IRREGULARIDADES NA VISTORIA. A OBRA ESTÁ 100%, MAS FALTA PLACA DE INDENTIFICAÇÃO. PREFEITO INFORMADO PESSOALMENTE NA SEPLAG.</t>
  </si>
  <si>
    <t>Reprogramação aprovada conforme ofício nº 354/2017 - GDM/DPP/CEHAB. (Solicitação de reprogramação foi feita diretamente com a CEHAB e o valor do plano permaneceu o mesmo).</t>
  </si>
  <si>
    <t xml:space="preserve">O município enviou declaração de 60%, porém a secretaria finalística realizou vistoria e o percentual executado foi de 45%, inferior para receber a 3ª parcela (como solicitado em ofício). Município ciente. Aguardando sanar as pendências
</t>
  </si>
  <si>
    <t>Prestação de contas apresentada pelo município, através do ofício GP nº 416/2017, com entrada no dia 26/07/2017. Documentação enviada à CEHAB para análise conforme ofício SEPLAG/SEAM nº 550/2017</t>
  </si>
  <si>
    <t>Documentação da Prestação de Contas enviada à CEHAB para análise, conforme ofício SEPLAG/SEAM nº 537/2017</t>
  </si>
  <si>
    <t>2017OB000229</t>
  </si>
  <si>
    <t>2017NE000132</t>
  </si>
  <si>
    <t>VALOR PAGO PARA VIABILIZAR REPASSE DE RECURSOS FEM -II 2014 PARA O MUNICIPIO DE CABROBÓ/PE. REF. 4ª PARCELA.CONSTRUÇÃO DE CALÇAMENTO NAS RUAS. .CI Nº 133/2017 SGTG-FEM</t>
  </si>
  <si>
    <t>2017OB000230</t>
  </si>
  <si>
    <t>2017NE000133</t>
  </si>
  <si>
    <t>VALOR PAGO PARA VIABILIZAR REPASSE DE RECURSOS FEM -II 2014 PARA O MUNICIPIO DE LAGOA GRANDE/PE. REF. 4ª PARCELA.PAVIMENTAÇÃO EM PARALELEPIPEDOS GRANITICOS EM RUA DO BAIRRO VERMELHOS...CI Nº 132/2017 SGTG-FEM</t>
  </si>
  <si>
    <t>2017OB000232</t>
  </si>
  <si>
    <t>2017NE000143</t>
  </si>
  <si>
    <t>VALOR PARA VIABILIZAR REPASSE DE RECURSOS FEM II-2014 AO MUNICIPIO DE AFRÂNIO/PE.REF. A 3ª PARCELA PARA PAVIMENTAÇÃO DE RUAS NA SEDE. CI Nº 130/2017 SEAM</t>
  </si>
  <si>
    <t>2017OB000233</t>
  </si>
  <si>
    <t>2017NE000142</t>
  </si>
  <si>
    <t>VALOR PARA VIABILIZAR REPASSE DE RECURSOS FEM II-2014 AO MUNICIPIO DE DORMENTES/PE.REF. A 4ª PARCELA PARA PAVIMENTAÇÃO ASFÁLTICA EM CBUQ E EM PARALELEPÍPEDOS GRANÍTICOS EM DIVERSAS RUAS. CI Nº 131/2017 SEAM</t>
  </si>
  <si>
    <t>2017OB000235</t>
  </si>
  <si>
    <t>2017NE000145</t>
  </si>
  <si>
    <t>VALOR PARA VIABILIZAR REPASSE DE RECURSOS FEM II-2014 AO MUNICIPIO DE SANTA MARIA DA BOA VISTA/PE.REF. A 4ª PARCELA PARA RECUPERAÇÃO DE PRÉDIO PARA INSTALAÇÃO DA UNIDADE DO SAMU. CI Nº 134/2017 SEAM</t>
  </si>
  <si>
    <t>2017OB000236</t>
  </si>
  <si>
    <t>VALOR PARA VIABILIZAR REPASSE DE RECURSOS FEM II-2014 AO MUNICIPIO DE SANTA MARIA DA BOA VISTA/PE.REF. A 4ª PARCELA PARA REDE DE ABASTECIMENTO DE ÁGUA. CI Nº 134/2017 SEAM</t>
  </si>
  <si>
    <t>Município enviou documentação complementar através do ofício nº 0273/2017 - GAPRE com data de entrada em 28/07/2017 e repassada para a CEHAB para atender as pendências encontradas na 2ª reanálise da prestação de contas.</t>
  </si>
  <si>
    <t>Município enviou documentação complementar através do ofício nº 0274/2017 - GAPRE com data de entrada em 28/07/2017 e repassada para a CEHAB para atender as pendências encontradas na 2ª reanálise da prestação de contas.</t>
  </si>
  <si>
    <t>Falei com Mota e ele enviará reprogramação na próxima semana, bem como a solicitação da 4ª parcela</t>
  </si>
  <si>
    <t>Município enviou ofício nº 101/2017  com alteração no valor do PTM para R$ 138.391,54 Recurso FEM</t>
  </si>
  <si>
    <t>OFÍCIO 151/2017 COM A REPROGRAMAÇÃO DO PLANO</t>
  </si>
  <si>
    <t>Município enviou documentação complementar através do ofício GP nº 106/2017 com data de entrada em 28/07/2017 e repassada para a CEHAB para atender as pendências encontradas na análise da prestação de contas.</t>
  </si>
  <si>
    <t xml:space="preserve">Prestação de Contas com inconsistências, conforme ofício PC/GDM/DPP/CEHAB nº 15/2017, com entrada no dia 10/02/2017. </t>
  </si>
  <si>
    <t>Ofício 150/2017 - SUCOP/SEE-PE com aprovação do plano.</t>
  </si>
  <si>
    <t>Ofício nº 39/2017 - PC/GDM/DPP/CEHAB entregue a Sandro para que faça notificação para o Município (pendências na prestação de contas).</t>
  </si>
  <si>
    <t xml:space="preserve">Documentação complementar referente à prestação de contas encaminhada à CEHAB através do ofício SEPLAG/SEAM nº 189/2017 </t>
  </si>
  <si>
    <t>Prestação de contas apresentada conforme o ofício nº 183/2017 - GP</t>
  </si>
  <si>
    <t>Reprogramação solicitada através do ofício nº 239/2016 - SMOI da Prefeitura de Serra Talhada. Valor solicitado: Recurso FEM R$ 978.362,54. Contrapartida R$ 239.519,92. PENDENTE JUSTIFICATIVA TÉCNICA.</t>
  </si>
  <si>
    <t>Município enviou documentação complementar através do ofício nº 248/2017 com data de entrada em 28/07/2017 e repassada para a CEHAB para atender as pendências encontradas na 2ª reanálise da prestação de contas.</t>
  </si>
  <si>
    <t>Prestação de conta enviada para análise na CEHAB conformr ofício nº XXX/2017</t>
  </si>
  <si>
    <t>Prestação de contas apresentada pelo município através do ofício nº 55/2017 - GP</t>
  </si>
  <si>
    <t>Prestação de contas encaminhada à CEHAB atraves do ofício SEPLAG / SEAM nº xxx/2017</t>
  </si>
  <si>
    <t>PENDENTE JUSTIFICATIVA TÉCNICA. CONTATO FEITO POR E-MAIL E TELEFONE .(CRISTIANO - 87 99945 9558)</t>
  </si>
  <si>
    <t>jonas - 87 996064343</t>
  </si>
  <si>
    <t>Ofício 361/2017 GDM/DPP/CEHAB com a vistoria de 60%. Enviei email ao Gestor, Porto, para efetuar os ajustes necessários, conforme identificado pela CEHAB qdo em vistoria ao Município em 06/07/2017.</t>
  </si>
  <si>
    <t>Pagamento da 4ª parcela no dia 24/07/2017</t>
  </si>
  <si>
    <t>Município recebeu 4ª parcela dia 24/07/2017</t>
  </si>
  <si>
    <t>Município recebeu 4ª parcela dia 27/07/2017</t>
  </si>
  <si>
    <t>Reenviei e-mail com ofício CEHAB com inconsistências no BM e solicitei novamente a presença do Prefeito para assinatura da reprogramação.</t>
  </si>
  <si>
    <t>OFÍCIO 155/2017 - SUCOP/SEE - PE INFORMANDO PENDÊNCIAS PARA APROVAÇÃO DO PTM PELA SEE ENCAMINHADO POR E-MAIL PARA JONAS/ELIAS/PREFEITO.</t>
  </si>
  <si>
    <t>João Paulo liguei e pedi para que providenciasse a prestação de contas</t>
  </si>
  <si>
    <t>CEHAB enviou ofício com inconsistências.  E-mail repassado também para Marcos Barros</t>
  </si>
  <si>
    <t>1ª Análise da prestação de contas dos plano (distritos pavimentados), conforme ofício PC/GDM/CEHAB 45/2017 de 04/08/2017, protocolado em 01/08/2017, encaminhada ao município conforme ofício SEPLAG/SEAM . Tal análise foi encaminhada também por e-mail ao município.</t>
  </si>
  <si>
    <t>PTM enviado para o e-mail de boni.juris@hotmail.com conforme solicitação do prefeito aqui na SEPLAG</t>
  </si>
  <si>
    <t>VALOR PAGO PARA VIABILIZAR REPASSE DE RECURSOS FEM-II 2014 AO MUNICIPIO DE ALTINHO/PE REF.A 4ª PARCELA.IMPLANTAÇÃO E RECAPEAMENTO ASFALTICO DE DIVERSAS RUAS.CI Nº 86/2017 SEAM FINANCEIRO.</t>
  </si>
  <si>
    <t>2017NE000093</t>
  </si>
  <si>
    <t>2017OB000218</t>
  </si>
  <si>
    <t>VALOR PAGO PARA VIABILIZAR REPASSE DE RECURSOS FEM-II 2014 AO MUNICIPIO DE CAMOCIM DE SÃO FELIX/PE REF.A 4ª PARCELA.AMPLIAÇÃO DE SISTEMA DE ESGOTO SANITÁRIO.CONFORME CI Nº 85/2017 SEAM FINANCEIRO.</t>
  </si>
  <si>
    <t>2017OB000238</t>
  </si>
  <si>
    <t>2017NE000092</t>
  </si>
  <si>
    <t>Reprogramação aprovada enviada através do ofíico nº 162/2017 SUCOP/SEE, protocolado em 04/08/2017 alterando o valor para R$ 139.391,14 Recurso FEM, sem contrapartida.</t>
  </si>
  <si>
    <t>085/2014</t>
  </si>
  <si>
    <t>Prestação de contas encaminhada conforme ofício da prefeitura SINFRA 106/2017 de 07/08/2017, protocolado em 07/08/2017. Prestação de contas encaminhada a SARA para análise conforme ofício SEPLAG/SEAM</t>
  </si>
  <si>
    <t>2017OB000220</t>
  </si>
  <si>
    <t>2017NE000126</t>
  </si>
  <si>
    <t>PAGAMENTO REFERENTE A 3ª PARCELA DO II 2014, CUJO OBJETO PAVIMENTAÇÃO EM PARALELEPÍPEDOS GRANÍTICOS NO SÍTIO CAJÁ DE MARTINS NO MUNICÍPIO DE VERTENTE DO LÉRIO/PE.</t>
  </si>
  <si>
    <t>VALOR PAGO PARA VIABILIZAR REPASSE DE RECURSOS FEM II-2014 AO MUNICIPIO DE VERTENTE DO LÉRIO/PE REF. À 4ª PARCELA. PAVIMENTAÇÃO EM PARALELEPIPEDOS GRANITICOS NO SITIO CAJÁ DE MARTINS. CONF.CI Nº 122/2017 SEAM- FINANCEIRO.</t>
  </si>
  <si>
    <t>Reprogramação aprovada pela 1ª Reunião do CEAM 2017</t>
  </si>
  <si>
    <t>2017PD000199</t>
  </si>
  <si>
    <t>4ª Parcela</t>
  </si>
  <si>
    <t>2017OB000219</t>
  </si>
  <si>
    <t>2017PD000240</t>
  </si>
  <si>
    <t>2017NE000122</t>
  </si>
  <si>
    <t>3ª Parcela</t>
  </si>
  <si>
    <t>VALOR PAGO PARA VIABILIZAR REPASSE DE RECURSOS FEM-II 2014 AO MUNICIPIO DE IBIMIRIM/PE.REF.A 3ª PARCELA.REFORMA EM CASA DE SAÚDE-MARCOS FERREIRA D'AVILA NO BAIRRO CENTRO..CONFORME CI Nº 127/2017 SEAM-FINANCEIRO</t>
  </si>
  <si>
    <t>2017PD000244</t>
  </si>
  <si>
    <t>VALOR PAGO PARA VIABILIZAR REPASSE DE RECURSOS FEM II-2014 AO MUNICIPIO DE VERTENTE DO LÉRIO/PE REF.A 4ª PARCELA.PAVIMENTAÇÃO EM PARALELEPIPEDOS GRANITICOS NO SITIO CAJÁ DE MARTINS.CONF.CI Nº 122/2017 SEAM- FINANCEIRO.</t>
  </si>
  <si>
    <t>2017PD000269</t>
  </si>
  <si>
    <t>RE000027</t>
  </si>
  <si>
    <t>2017PD000270</t>
  </si>
  <si>
    <t>2017PD000278</t>
  </si>
  <si>
    <t>2017PD000279</t>
  </si>
  <si>
    <t>2017PD000280</t>
  </si>
  <si>
    <t>2017PD000281</t>
  </si>
  <si>
    <t>2017PD000198</t>
  </si>
  <si>
    <t>1ª Análise da prestação de contas dos plano (distritos pavimentados), conforme ofício PC/GDM/CEHAB 44/2017 de 04/08/2017, protocolado em 07/08/2017, encaminhada ao município conforme ofício SEPLAG/SEAM . Tal análise foi encaminhada também por e-mail ao município.</t>
  </si>
  <si>
    <t>1ª Análise da prestação de contas dos plano (distritos pavimentados), conforme ofício PC/GDM/CEHAB 45/2017 de 04/08/2017, protocolado em 07/08/2017, encaminhada ao município conforme ofício SEPLAG/SEAM . Tal análise foi encaminhada também por e-mail ao município.</t>
  </si>
  <si>
    <t>PTM aprovado na 3ª/4ª Reunião do CEAM realizadA.</t>
  </si>
  <si>
    <t>Thiago (Prefeito)
Márcia</t>
  </si>
  <si>
    <t>993020012
993484411</t>
  </si>
  <si>
    <t>Luiz Henrique</t>
  </si>
  <si>
    <t>(87) 988071543 / (87) 999623462</t>
  </si>
  <si>
    <t>Júnior (eng)
Bruno (eng)
Cynthya</t>
  </si>
  <si>
    <t>998602844
998531717
998020165</t>
  </si>
  <si>
    <t>César</t>
  </si>
  <si>
    <t>(87) 996123117 / (87) 981214630 / (87) 37632144</t>
  </si>
  <si>
    <t>Cícero</t>
  </si>
  <si>
    <r>
      <t xml:space="preserve">João
Daniele
Eudna (FEM Mulher)
</t>
    </r>
    <r>
      <rPr>
        <b/>
        <sz val="10"/>
        <rFont val="Verdana"/>
        <family val="2"/>
      </rPr>
      <t>Gleidson
Wilson
Leonardo</t>
    </r>
  </si>
  <si>
    <r>
      <t>991964291
994348339 / 996288811 / 37370705
999492306</t>
    </r>
    <r>
      <rPr>
        <b/>
        <sz val="10"/>
        <rFont val="Verdana"/>
        <family val="2"/>
      </rPr>
      <t xml:space="preserve">
997170736
994346694
999638941</t>
    </r>
  </si>
  <si>
    <r>
      <rPr>
        <b/>
        <sz val="10"/>
        <color theme="1"/>
        <rFont val="Verdana"/>
        <family val="2"/>
      </rPr>
      <t>Paulo
Roberto</t>
    </r>
  </si>
  <si>
    <r>
      <rPr>
        <b/>
        <sz val="10"/>
        <color theme="1"/>
        <rFont val="Verdana"/>
        <family val="2"/>
      </rPr>
      <t>999826597 / 37431156 (R. 205)
982795980</t>
    </r>
  </si>
  <si>
    <t>Marcos</t>
  </si>
  <si>
    <t>998400067 / 997458492</t>
  </si>
  <si>
    <t>Andrios</t>
  </si>
  <si>
    <t>Roberto
Uelton</t>
  </si>
  <si>
    <t>982795980
999890885</t>
  </si>
  <si>
    <t>992084049
991618873</t>
  </si>
  <si>
    <t>Sandoval
André</t>
  </si>
  <si>
    <r>
      <t xml:space="preserve">Ana Paula Renígio
</t>
    </r>
    <r>
      <rPr>
        <b/>
        <sz val="10"/>
        <rFont val="Verdana"/>
        <family val="2"/>
      </rPr>
      <t>Wilson 
Taciana (FEM Mulher)</t>
    </r>
  </si>
  <si>
    <r>
      <t xml:space="preserve">999501170
</t>
    </r>
    <r>
      <rPr>
        <b/>
        <sz val="10"/>
        <rFont val="Verdana"/>
        <family val="2"/>
      </rPr>
      <t>999760062
999352021</t>
    </r>
  </si>
  <si>
    <t>Jerônimo
Fernanda</t>
  </si>
  <si>
    <t>981478260
37461163</t>
  </si>
  <si>
    <t>Ernald
Ernani
João</t>
  </si>
  <si>
    <t>982317721
987266143
991964291</t>
  </si>
  <si>
    <t>João Figueiredo
Rosa Moura</t>
  </si>
  <si>
    <t>996662333
996961177</t>
  </si>
  <si>
    <t>Fernando
Sandra Valéria
Alves
Flávio</t>
  </si>
  <si>
    <t>(87) 991117659
986620679 / 992418911
995322230</t>
  </si>
  <si>
    <t xml:space="preserve">José Carlos </t>
  </si>
  <si>
    <t>Eduardo
Paulo</t>
  </si>
  <si>
    <t>999733191
999826597 / 37431156 (R. 205)</t>
  </si>
  <si>
    <t>996054439
996663811
999284916
996770527
996677523
(87) 981072006</t>
  </si>
  <si>
    <t>Djailda</t>
  </si>
  <si>
    <t>José Belo
Roberto</t>
  </si>
  <si>
    <t>37361156/37361149/999444110/991060377
982795980</t>
  </si>
  <si>
    <t>João Tenório (Prefeito)
Júnior (eng)
Fábio
Geiza (FEM Mulher)
Amarinho Ribeiro</t>
  </si>
  <si>
    <t>999798584 / 991979375
998602844
996466700
996422671
992630045</t>
  </si>
  <si>
    <t>César
Júnior (eng)</t>
  </si>
  <si>
    <t>(87) 996123117 / (87) 981214630 / (87) 37632144
998602844</t>
  </si>
  <si>
    <t>PTM APROVADO PELA 11ª REUNIÃO DO CEAM.</t>
  </si>
  <si>
    <t>PTM APROVADO PELA 3º/4ª REUNIÃO DO CEAM.</t>
  </si>
  <si>
    <t>Município enviou ofício nº 171/2017 encaminhando pendências  apontadas na reanálise da prestação de contas e respondendo a notificação da SEAM. Cópia entregue a Sandro. Ofício encaminhado a CEHAB</t>
  </si>
  <si>
    <t>Falei com Cleiton e ele ficou de falar com o Secretário para dar um posicionamento</t>
  </si>
  <si>
    <t>Reprogramação enviada para CEHAB conforme ofício nº xxx/2017 SEPLAG/SEAM.</t>
  </si>
  <si>
    <t>Falei com Ana (CEHAB) e ela disse que o PTM ainda não foi analisado.</t>
  </si>
  <si>
    <t>Nova solicitação de vistoria/Documentação complementar</t>
  </si>
  <si>
    <t>Reprogramação aprovada conforme ofício 374/2017 - GDM/DPP/CEHAB, de 07/08/2017, protocolado em 10/08/2017. Teto FEM: R$ 4.796.813,21. Investimento total anterior: R$ 5.122.989,74 (recurso FEM R$ 4.796.812,86 e contrapartida R$ 326.176,88). Novo investimento total: R$ 4.770.720,59 (recurso FEM R$ 4.770.720,59 e contrapartida R$ 0,00).</t>
  </si>
  <si>
    <t>R$                                  -</t>
  </si>
  <si>
    <t>94
2ª SUBSTITUIÇÃO FINAL</t>
  </si>
  <si>
    <t>APROVAÇÃO DE REPROGRAMAÇÃO RECEBIDA CONFORME OFÍCIO CEHAB Nº369/2017 - GDM/DPP/CEHAB MOTIVADA POR PEDIDO DE VISTORIA 100%.</t>
  </si>
  <si>
    <t>Reprogramação do PTM aprovada atrav´-es do ofício CEHAB nº 367/2017</t>
  </si>
  <si>
    <t>Uma via do termo aditivo, publicação e plano reprogramado enviado para o Município e para Nilza.</t>
  </si>
  <si>
    <t>Documentação complementar da Prestação de Contas apresentada pelo município, conforme ofício nº 248/2017, com entrada no dia 28/07/2017. Documentação enviada à CEHAB para análise conforme ofício SEPLAG/SEAM nº 567/2017</t>
  </si>
  <si>
    <t>Falei com  Clarice da SEE e ela disse que iria encaminhar para vistoria já que a reprogramação tinha sido aprovada</t>
  </si>
  <si>
    <t>Município enviou documentação complementar através do ofício nº 262/2017 com data de entrada em 11/07/2017. Documentação repassada para a CEHAB para atender as pendências encontradas na reanálise da prestação de contas.</t>
  </si>
  <si>
    <t>Em reunião aqui na SEAM com o Sr. Aldemar e Otávio Caluby, ficou combinado que em até uma semana, o município enviar ofício informando se vai querer dar prosseguimento no ofício nº 588/2017 protocolado em 08/08 ou se vai desistir do PTM Canal do Arruda e transferir os recursos para o PTM "Recuperação de Praças"</t>
  </si>
  <si>
    <t>Falei com Adalberto e ele disse que já estava aguardando o Prefeito assinar  os BMs retificados e traria dentro de 2 dias aqui na SEPLAG para que fosse enviado à CEHAB</t>
  </si>
  <si>
    <t>Município solicitou reprogramação através do ofício GAB. Nº 194/2017. Reprogramação enviada para CEHAB através do ofício nº 583/2017 SEPLAG/SEAM.</t>
  </si>
  <si>
    <t>Município solicitou reprogramação através do ofício GAB. Nº 195/2017. Reprogramação enviada para CEHAB através do ofício nº 584/2017 SEPLAG/SEAM.</t>
  </si>
  <si>
    <t>Município solicitou reprogramação através do ofício GAB. Nº 193/2017. Reprogramação enviada para CEHAB através do ofício nº 582/2017 SEPLAG/SEAM.</t>
  </si>
  <si>
    <t>Reprogramação solicitada através do ofício nº 150/2017 da Prefeitura de Pedra. Valor solicitado: FEM R$ 873.228,49. Contrapartida R$ 60.585,92. Reprogramação enviada para CEHAB através do ofício nº 628/2017 SEPLAG/SEAM.</t>
  </si>
  <si>
    <t>Reprogramação aprovada na reunião do CEAM do dia 07/07/2017.</t>
  </si>
  <si>
    <t xml:space="preserve">Refprogramação aprovada conforme ofício 384/2017 - GDM/DPP/CEHAB de 10/08/2017, protocolado em 11/08/2017. Investimento total anterior do PTM: R$ 185.531,79. Valor anterior do PTM: R$ 149.367,79 (concedente) e R$ 36.164,00 (proponente). Novo investimento total do PTM: R$ 185.240,46. Novo valor do PTM: R$ 149.367,79 (concedente) e R$ 35.872,67 (proponente).    </t>
  </si>
  <si>
    <t>6
SUBSTITUIÇÃO FINAL</t>
  </si>
  <si>
    <t>Rprogramação aprovada conforme ofício 381/2017 - GDM/DPP/CEHAB de 09/08/2017, protocolado em 10/08/2017. Investimento total anterior do PTM: R$ 213.840,30 (recurso FEM R$ 160.065,90 e contrapartida R$ 53.774,40). Novo investimento total do PTM: R$ 167.805,54 (recurso FEM R$ 160.064,69 e contrapartida R$ 7.740,85).</t>
  </si>
  <si>
    <t>Reprogramação aprovada conforme ofício 379/2017 - GDM/DPP/CEHAB de 09/08/2017, protocolado em 10/08/2017.  Teto FEM: R$ 754.716,55. Investimento total anterior do PTM:R$ 363.246,64 (recurso FEM R$ 273.180,08 e contrapartida R$ 90.066,55). Novo investimento total do PTM: R$ 300.818,28 (recurso FEM R$ 264.004,15 e contrapartida R$ 36.814,13).</t>
  </si>
  <si>
    <t>8
2ª SUBSTITUIÇÃO FINAL</t>
  </si>
  <si>
    <t>7
2ª SUBSTITUIÇÃO FINAL</t>
  </si>
  <si>
    <t>Ofício PC/GDM/DPP/CEHAB nº 047/2017 indicando as inconsistências encontradas qdo da reanálise da prestação de contas. Enviado para a Prefeitura.</t>
  </si>
  <si>
    <t>Documentação complementar da Prestação de Contas apresentada pelo município, conforme ofício nº 262/2017, com entrada no dia 11/08/2017. Documentação enviada à CEHAB para análise conforme ofício SEPLAG/SEAM nº 629/2017</t>
  </si>
  <si>
    <t>Documentação complementar da Prestação de Contas apresentada pelo município, conforme ofício GP nº 106/2017, com entrada no dia 28/07/2017. Documentação enviada à CEHAB para análise, conforme ofício SEPLAG/SEAM nº 559/2017.</t>
  </si>
  <si>
    <t>Documentação complementar da Prestação de Contas apresentada pelo município, conforme ofício nº 0274/2017 - GAPRE, com entrada no dia 28/07/2017. Documentação enviada à CEHAB para análise conforme ofício SEPLAG/SEAM nº 558/2017</t>
  </si>
  <si>
    <t>Documentação complementar da Prestação de Contas apresentada pelo município, conforme ofício nº 0273/2017 - GAPRE, com entrada no dia 28/07/2017. Documentação enviada à CEHAB para análise conforme ofício SEPLAG/SEAM nº 557/2017</t>
  </si>
  <si>
    <t>Prestação de Contas enviada para análise da SETRA, conforme ofício SEPLAG/SEAM nº 551/2017</t>
  </si>
  <si>
    <t>2017OB000243</t>
  </si>
  <si>
    <t>2017PD000312</t>
  </si>
  <si>
    <t>2017NE000161</t>
  </si>
  <si>
    <t>VALOR PAGO PARA VIABILIZAR REPASSE DE RECURSOS FEM II-2014 AO MUNICIPIO DE VITORIA DE SANTO ANTÃO/PE,REF.A 4ª PARCELA.PAVIMENTAÇÃO E QUALIFICAÇÃO DAS VIAS URBANAS.CONFORME LEI Nº 15.270 DE 14/04/2014.CONFORME CI Nº 157/2017 SGTG-FEM</t>
  </si>
  <si>
    <t>2017OB000250</t>
  </si>
  <si>
    <t>2017PD000296</t>
  </si>
  <si>
    <t>VALOR LIQUIDADO PARA VIABILIZAR REPASSE DE RECURSOS FEM-II 2014 AO MUNICIPIO DE PESQUEIRA/PE REF.A 3ª PARCELA LIMPEZA DE LEITOS E AMPLIAÇÃO DE PEQUENAS BARRAGENS DA ZONA RURAL DO MUNICIPIO.CI Nº 87/2017 SEAM FINANCEIRO..</t>
  </si>
  <si>
    <t>2017OB000251</t>
  </si>
  <si>
    <t>2017PD000297</t>
  </si>
  <si>
    <t>VALOR LIQUIDADO PARA VIABILIZAR REPASSE DE RECURSOS FEM-II 2014 AO MUNICIPIO DE PESQUEIRA/PE REF.A 3ª PARCELA PAVIMENTAÇÃO DE VIAS URBANAS..CI Nº 87/2017 SEAM FINANCEIRO..</t>
  </si>
  <si>
    <t>2017OB000252</t>
  </si>
  <si>
    <t>2017PD000294</t>
  </si>
  <si>
    <t>2017NE000102</t>
  </si>
  <si>
    <t>VALOR LIQUIDADO PARA VIABILIZAR REPASSE DE RECURSOS FEM-II 2014 AO MUNICIPIO DE BEZERROS/PE REF.A 4ª PARCELA CONSTRUÇAÕ DO TERMINAL ALTERNATIVO DE TRANSPORTES DE PASSAGEIROS..CI Nº 101/2017 SEAM FINANCEIRO.</t>
  </si>
  <si>
    <t>2017OB000253</t>
  </si>
  <si>
    <t>2017PD000295</t>
  </si>
  <si>
    <t>VALOR LIQUIDADO PARA VIABILIZAR REPASSE DE RECURSOS FEM-II 2014 AO MUNICIPIO DE BEZERROS/PE REF.A 3ª PARCELA CONSTRUÇAÕ DO TERMINAL ALTERNATIVO DE TRANSPORTES DE PASSAGEIROS..CI Nº 101/2017 SEAM FINANCEIRO.</t>
  </si>
  <si>
    <t>2017OB000254</t>
  </si>
  <si>
    <t>2017PD000298</t>
  </si>
  <si>
    <t>2017NE000101</t>
  </si>
  <si>
    <t>VALOR LIQUIDADO PARA VIABILIZAR REPASSE DE RECURSOS FEM-II 2014 AO MUNICIPIO DESÃO BENTO DO UNA/PE REF.A 3ª PARCELA .URBANIZAÇÃO E ILUMINAÇÃO DA AVENIDA OSVALDO CELSO MACIEL..CI Nº 101/2017 SEAM FINANCEIRO.</t>
  </si>
  <si>
    <t>2017OB000256</t>
  </si>
  <si>
    <t>2017PD000194</t>
  </si>
  <si>
    <t>2017NE000097</t>
  </si>
  <si>
    <t>VALOR PAGO PARA VIABILIZAR REPASSE DE RECURSOS FEM-II 2014 AO MUNICIPIO DE CACHOEIRINHA/PE REF.A 3ª PARCELA PAVIMENTAÇÃO EM REVESTIMENTO ASFALTICO DE DIVERSAS RUAS.CI Nº 102/2017 SEAM FINANCEIRO..</t>
  </si>
  <si>
    <t>2017OB000257</t>
  </si>
  <si>
    <t>2017PD000195</t>
  </si>
  <si>
    <t>VALOR PAGO PARA VIABILIZAR REPASSE DE RECURSOS FEM-II 2014 AO MUNICIPIO DE CACHOEIRINHA/PE REF.A 4ª PARCELA PAVIMENTAÇÃO EM REVESTIMENTO ASFALTICO DE DIVERSAS RUAS.CI Nº 102/2017 SEAM FINANCEIRO..</t>
  </si>
  <si>
    <t>2017OB000258</t>
  </si>
  <si>
    <t>2017PD000200</t>
  </si>
  <si>
    <t>2017NE000095</t>
  </si>
  <si>
    <t>VALOR PAGO PARA VIABILIZAR REPASSE DE RECURSOS FEM-II 2014 AO MUNICIPIO DE AGRESTINA/PE REF.A 3ª PARCELA PAVIMENTAÇÃO EM PARALELEPIPEDOS GRANITICOS..CI Nº 88/2017 SEAM FINANCEIRO..</t>
  </si>
  <si>
    <t>2017OB000259</t>
  </si>
  <si>
    <t>2017PD000201</t>
  </si>
  <si>
    <t>2017NE000096</t>
  </si>
  <si>
    <t>VALOR PAGO PARA VIABILIZAR REPASSE DE RECURSOS FEM-II 2014 AO MUNICIPIO DE TACAIMBÓ/PE REF.A 3ª PARCELA CONSTRUÇÃO DE CANAL DE DRENAGEM.CI Nº 89/2017 SEAM FINANCEIRO..</t>
  </si>
  <si>
    <t>2017OB000268</t>
  </si>
  <si>
    <t>2017PD000268</t>
  </si>
  <si>
    <t>2017NE000131</t>
  </si>
  <si>
    <t>VALOR PAGO PARA VIABILIZAR REPASSE DE RECURSOS FEM -II 2014 PARA O MUNICIPIO DE BREJO DA MADRE DE DEUS/PE. REF. 3ª PARCELA.CONSTRUÇÃO DO BLOCO B DO HOSPITAL JOSE CARLOS DE SANTANA..CI Nº 135/2017 SGTG-FEM</t>
  </si>
  <si>
    <t>2017OB000272</t>
  </si>
  <si>
    <t>2017PD000300</t>
  </si>
  <si>
    <t>2017NE000155</t>
  </si>
  <si>
    <t>VALOR PARA VIABILIZAR REPASSE DE RECURSOS FEM II-2014 AO MUNICIPIO DE SÃO CAETANO/PE.REF. A 3ª PARCELA - REVITALIZAÇÃO DOS CANTEIROS DO CENTRO. CI Nº 129/2017 SEAM</t>
  </si>
  <si>
    <t>2017OB000273</t>
  </si>
  <si>
    <t>2017PD000301</t>
  </si>
  <si>
    <t>VALOR PARA VIABILIZAR REPASSE DE RECURSOS FEM II-2014 AO MUNICIPIO DE SÃO CAETANO/PE.REF. A 4ª PARCELA - RECAPEAMENTO ASFÁLTICO CBUQ EM DIVERSAS RUAS DO MUNICÍPIO. CI Nº 129/2017 SEAM</t>
  </si>
  <si>
    <t>VALOR PARA VIABILIZAR REPASSE DE RECURSOS FEM II-2014 AO MUNICIPIO DE SÃO CAETANO/PE.REF. A 4ª PARCELA - REVITALIZAÇÃO DOS CANTEIROS DO CENTRO. CI Nº 129/2017 SEAM</t>
  </si>
  <si>
    <t>VALOR PARA VIABILIZAR REPASSE DE RECURSOS FEM II-2014 AO MUNICIPIO DE SÃO CAETANO/PE.REF. A 3ª PARCELA - RECAPEAMENTO ASFÁLTICO CBUQ EM DIVERSAS RUAS DO MUNICÍPIO. CI Nº 129/2017 SEAM</t>
  </si>
  <si>
    <t>104-1296-006-63860/1</t>
  </si>
  <si>
    <t>Reprogramação aprovada pela SARA, conforme ofício nº 87/2017, com entrada no dia 13/03/2017.</t>
  </si>
  <si>
    <t>1ª análise da prestação de contas (ofício PC/GDM/DPP/CEHAB 46/2017 de 14/08/2017, protocolado no mesmo dia) encaminhada ao município por ofício (SEPLAG/SEAM) e por e-mail.</t>
  </si>
  <si>
    <t>2ª reanálise da prestação de contas (ofício PC/GDM/DPP/CEHAB 48/2017 de 15/08/2017, protocolado no mesmo dia) encaminhada ao município por ofício (SEPLAG/SEAM) e por e-mail.</t>
  </si>
  <si>
    <t xml:space="preserve">reprogramação aprovada conforme ofício CEHAB nº 404 /2017 </t>
  </si>
  <si>
    <t>VALOR PAGO PARA VIABILIZAR REPASSE DE RECURSOS FEM II-2014 AO MUNICIPIO DE FLORESTA/PE REF.A 4ª PARCELA.PAVIMENTAÇÃO GRANITICA DA TRAVESSA MANOEL CORNELIO.CONF.CI Nº 128/2017 SEAM- FINANCEIRO.</t>
  </si>
  <si>
    <t>2017OB000276</t>
  </si>
  <si>
    <t>2017NE000125</t>
  </si>
  <si>
    <t>VALOR PAGO PARA VIABILIZAR REPASSE DE RECURSOS FEM II-2014 AO MUNICIPIO DE FLORESTA/PE REF.A 4ª PARCELA.PAVIMENTAÇÃO GRANITICA DA RUA WASHINGTON NUNES NOGUEIRA.CI Nº 128/2017 SEAM- FINANCEIRO.</t>
  </si>
  <si>
    <t>2017OB000277</t>
  </si>
  <si>
    <t>2017PD000237</t>
  </si>
  <si>
    <t>RE000032</t>
  </si>
  <si>
    <t>2017PD000239</t>
  </si>
  <si>
    <t>1ª Análise da prestação de contas dos planos (prefeitura, academia das cidades e portal) de Camocim de São Félix FEM 2014 (ofício PC/GDM/DPP/CEHAB 38/2017, de 11/07/2017, protocolado em 11/07/2017) encaminhado ao município conforme ofício SEPLAG/SEAM 504/2017</t>
  </si>
  <si>
    <t xml:space="preserve">Prestação de contas apresentada pelo município conforme ofício GP 240/2017 de 16/08/2017, protocolado em 21/08/2017. Prestação de contas encaminhada a CEHAB para análise conforme ofício SEPLAG/SEAM </t>
  </si>
  <si>
    <t>Documentação complementar encaminhada a CEHAB conforme ofício SEPLAG/SEAM</t>
  </si>
  <si>
    <t>Município enviou ofício nº 014/2017 protocolado em 21/08/2017 solicitando prazo de 90 dias para responder às exigências. Ofício repassado para Sandro</t>
  </si>
  <si>
    <t>Município enviou reprogramação através do ofício nº 2245/GAB/SO/2017 protocolado em 21/08/2017, solicitando alteração do valor para R$ 229.767,83 Recurso FEM + R$ 9.342,14 contrapartida . Total R$ 239.109,97. Enviado para SEE</t>
  </si>
  <si>
    <t>Ofício 136/2017 com reprogramação de plano. Enviado para CEHAB</t>
  </si>
  <si>
    <t xml:space="preserve">Vistoria enviada pela CEHAB conforme ofício nº 411/2017 atestando baixa qualidade da obra. </t>
  </si>
  <si>
    <t>Oficio SEPLAG/SEAM nº xxx/2017 enviado ao município o qual informa a baixa qualidade da obra verificada na vistoria e solicita providências</t>
  </si>
  <si>
    <t>Município enviou documentação complementar através do ofício nº 273/2017 com data de entrada em 21/08/2017. Documentação repassada para a CEHAB para atender as pendências encontradas na reanálise da prestação de contas.</t>
  </si>
  <si>
    <t>Solicitação de reprogramação encaminhada a CEHAB para análise conforme ofício SEPLAG/SEAM</t>
  </si>
  <si>
    <t>Solicitação de reprogramação conforme ofício 169/2017 de 16/08/2017, protocolado em 22/08/2017.  Teto FEM: R$ 1.207.546,47. Investimento total anterior: R$ 864.732,66 (recurso FEM R$ 864.732,66 e contrapartida R$ 0,00). Novo investimento total: R$ 930.504,45 (recurso FEM R$ 864.732,66 e contrapartida R$ 65.771,79)</t>
  </si>
  <si>
    <t>CEHAB enviou inconsistências por e-mail. Repassei e-mail para Calumby</t>
  </si>
  <si>
    <t xml:space="preserve">Município solicitou reprogramação através do ofício nº 152/2017 com data de entrada em 08/05/2017 alterando o nome do PTM para REQUALIFICAÇÃO DAS MARGENS DO CANAL DO ARRUDA EM RECIFE - PE ,  valor de R$ 8.016.007,94 Recurso FEM + R$ 1.239.747,95 contrapartida. PTM encaminhado para CEHAB para reanálise através do ofício nº 588/2017. </t>
  </si>
  <si>
    <t>Município enviou documentação complementar através do ofício nº 266/2017 protocolado em 08/08/2017 no valor de R$ 8.016.007,94 Recurso FEM + R$ 1.239.747,95 contrapartida = R$ 9.255.755,89. Solicitamos ainda vistoria para verificar funcionalidade da obra.</t>
  </si>
  <si>
    <t>Documentação Complementar enviada para SETRA</t>
  </si>
  <si>
    <t>Município enviou documentação complementar através do ofício nº 110/2017 com data de entrada em 22/08/2017 e repassada para a CEHAB para atender as pendências encontradas na análise da prestação de contas.</t>
  </si>
  <si>
    <t>AP 198 Final substituição</t>
  </si>
  <si>
    <t>Enviei para CEHAB documentação complementar enviada pelo município</t>
  </si>
  <si>
    <t xml:space="preserve">Nova solicitação de vistoria, pois a anterior, apesar do percentual ter sido de 100%, atestou que havia necessidade de reparos em alguns pontos da obra. </t>
  </si>
  <si>
    <t>Prestação de contas apresentada conforme ofício SCI 027/2017 de 07/08/2017, protocolado em 22/08/2017, encaminhada a CEHAB ofício SEPLAG/SEAM</t>
  </si>
  <si>
    <t>2ª reanálise da prestação de contas (ofício PC/GDM/DPP/CEHAB 49/2017 de 22/08/2017, protocolado em 23/08/2017) encaminhada ao município por ofício (SEPLAG/SEAM) e por e-mail.</t>
  </si>
  <si>
    <t>Município enviou documentação complementar através do ofício nº 148/2017 protocolado em 23/08/2017 com os seguintes valores R$ 4.794.711,26 + R$ 119.335,57 contrapartida = R$ 4.914.046,84. Ofício encaminhado à CEHAB</t>
  </si>
  <si>
    <t>2017OB000151 e 2017OB000201</t>
  </si>
  <si>
    <t>2017OB000182 e 2017OB000202</t>
  </si>
  <si>
    <t xml:space="preserve">OFÍCIO Nº 256/2017 COM FOTOS DAS PLACAS DE SINALIZAÇÃO RECEBIDA DA PREFEITURA COM ENTRADA EM 23/08/2017 E ENCAMINHADA PARA CEHAB. </t>
  </si>
  <si>
    <t xml:space="preserve">Jackson falou que eles tiveram na SETRA e estão avaliando se irão reduzir o PTM para prestar contas e estar apto ao FEM 2015 ((Jackson 99752-0560)) </t>
  </si>
  <si>
    <t>2014.0432</t>
  </si>
  <si>
    <t>1ª análise da prestação de contas (ofício PC/GDM/DPP/CEHAB 50/2017 de 14/08/2017, protocolado no mesmo dia) encaminhada ao município por ofício (SEPLAG/SEAM) e por e-mail.</t>
  </si>
  <si>
    <t>Ofício 241/2017 da GP com reprogramação</t>
  </si>
  <si>
    <t>O MUNICÍPIO APRESENTOU A PRESTAÇÃO DE OCNTAS ATRAVÉS DO OFÍCIO Nº 102/2017 - SETOR DE CONVÊNIOS, COM ENTRADA EM, 23/08/2017. ENCAMINHADO PARA CEHAB ATRAVÉS DO OFÍCIO Nº /2017 - SEAM.</t>
  </si>
  <si>
    <t>PAVIMENTAÇÃO EM PARALELEPÍPEDOS DE DIVERSAS RUAS</t>
  </si>
  <si>
    <t>Reprogramação solicitada através do ofício nº 069/2017 da Prefeitura de Terezinha. Valor solicitado: R$ 256.611,56. PTM enviado para SEE através do ofício nº 668/2017 SEPLAG/SEAM.</t>
  </si>
  <si>
    <t>Novo PTM enviado para análise através do ofício nº 070/2017 da Prefeitura de Terezinha. PTM enviado para análise na CEHAB através do ofício nº 667/2017 SEPLAG/SEAM.</t>
  </si>
  <si>
    <t>Reprogramação aprovada pela CEHAB conforme ofício nº 428/2017</t>
  </si>
  <si>
    <t>Ofício 430/2017-GDM/DPP/CEHAB -Indicando as inconsistências encontradas qdo da análise da reprogramação. Email enviado ao Município pela CEHAB em 23/08/2017.</t>
  </si>
  <si>
    <t>Ofício 421/2017 - GDM/DPP/CEHAB indicando as inconsistências. Enviado por email para Zonaide.</t>
  </si>
  <si>
    <t>2017OB000289</t>
  </si>
  <si>
    <t>2017PD000316</t>
  </si>
  <si>
    <t>2017NE000164</t>
  </si>
  <si>
    <t>VALOR PAGO P/VIABILIZAR REP. DE RECURSOS FEM II-2014 AO MUNICIPIO DE TORITAMA/PE. REF.A 4ª PARCELA.PAV. DE RUAS DO MUNICIPIO .ATRAVÉS DA EXECUÇÃO DE PAV.E OBRAS DE INFRAESTRUTURA DE DIVERSAS RUAS .CONTARÁ AINDA COM IMPLANTAÇÃO DE MEIO-FIO EM PEDRA GRANITICA.CI.Nº 121/17 SEAM</t>
  </si>
  <si>
    <t>2017OB000290</t>
  </si>
  <si>
    <t>2017PD000245</t>
  </si>
  <si>
    <t>VALOR PAGO PARA VIABILIZAR REPASSE DE RECURSOS FEM II-2014 AO MUNICIPIO DE VERTENTE DO LÉRIO/PE REF.A 4ª PARCELA.PAVIMENTAÇÃO EM PARALELEPIPEDOS GRANITICOS NO SITIO EMBEBEDADO.CONF.CI Nº 122/2017 SEAM- FINANCEIRO.</t>
  </si>
  <si>
    <t>VALOR PAGO P/VIABILIZAR REP. DE RECURSOS FEM II-2014 AO MUNICIPIO DE TORITAMA/PE. REF.A 4ª PARCELA.PAV. DE RUAS DO MUNICIPIO ATRAVÉS DA EXECUÇÃO DE PAV. E OBRAS DE INFRAESTRUTURA DE DIVERSAS RUAS. CONTARÁ AINDA COM IMPLANTAÇÃO DE MEIO-FIO EM PEDRA GRANITICA.CI.Nº 121/17 SEAM</t>
  </si>
  <si>
    <t>VALOR PAGO PARA VIABILIZAR REPASSE DE RECURSOS FEM II-2014 AO MUNICIPIO DE VERTENTE DO LÉRIO/PE REF. À 4ª PARCELA. PAVIMENTAÇÃO EM PARALELEPIPEDOS GRANITICOS NO SITIO EMBEBEDADO. CONF.CI Nº 122/2017 SEAM- FINANCEIRO.</t>
  </si>
  <si>
    <t>Prestação de contas enviada pelo município através do ofício nº 468/2017 protocolado em 28/08/2017. Emcaminhado à CEHAB para análise</t>
  </si>
  <si>
    <t>Prestação de contas enviada pelo município através do ofício  nº 476/2017 protocolado em 28/08/2017. Encaminhado à SETRA para análise</t>
  </si>
  <si>
    <t>CONSTRUÇÃO DE PAVIMENTAÇÃO ASFÁLTICA</t>
  </si>
  <si>
    <t>Reprogramação aprovada pela CEHAB através do ofício nº 435/2017. Valor anterior: R$ 424.321,27. Novo valor: R$ 347.659,83.</t>
  </si>
  <si>
    <t>Construção de pavimentação asfáltica: Rua José Alexandre/Praça Mandú Caetano/ Trav. Luiz Inácio, Rua Luis Inácio, Rua Bernardino Alves, Rua Alberto Lima, Rua João Alexandre, Travessa Moisés Falcão.</t>
  </si>
  <si>
    <t>Ofício PC/GDM/DPP/CEHAB nº 52/2017 com pedências na prestação de contas enviados para o Município por email. Ofício entregue a Sandro para que faça notificação para o Município.</t>
  </si>
  <si>
    <t>Ofício PC/GDM/DPP/CEHAB nº 51/2017 com pedências na prestação de contas enviados para o Município por email. Ofício entregue a Sandro para que faça notificação para o Município.</t>
  </si>
  <si>
    <t>Município enviou ofício nº 241/2017, protocolado em 23/08/2017, solicitando prazo de 15 dias para apresentar a Prestação de Contas. Ofício repassado para Sandro</t>
  </si>
  <si>
    <t>Município enviou ofício nº 249/2017, protocolado em 25/08/2017, solicitando prazo de 10 dias para atender às exigências do ofício nº 612/2017 - SEAM. Ofício repassado para Sandro</t>
  </si>
  <si>
    <t>Município enviou ofício nº 88/2017, protocolado em 25/08/2017, solicitando prazo de 30 dias para apresentar por completo a Prestação de Contas. Ofício repassado para Sandro</t>
  </si>
  <si>
    <t>Ofício PC/GDM/DPP/CEHAB nº 53/2017 com pedências na prestação de contas enviado para o Município por email. Ofício entregue a Sandro para que faça notificação para o Município.</t>
  </si>
  <si>
    <t>Documentação complementar da prestação de contas encaminhada pelo município conforme ofício SINFRA 113/2017 de 25/08/2017, protocolado em 29/08/2017. Documentação encaminhada a SARA para análise conforme ofício SEPLAG/SEAM</t>
  </si>
  <si>
    <t>Solicitação de reprogramação de PTM, conforme ofício nº 364/2017.
PTM reprogramado enviado para análise da SEE, conforme ofício SEPLAG/SEAM nº 688/2017.</t>
  </si>
  <si>
    <t>Documentação complementar da Prestação de Contas apresentada pelo município, conforme ofício nº 110/2017 - PGM, com entrada no dia 22/08/2017. Documentação enviada à CEHAB para análise, conforme ofício SEPLAG/SEAM nº 664/2017</t>
  </si>
  <si>
    <t>Solicitação de reprogramação de PTM, conforme ofício GP nº 253/2017 da Prefeitura, com entrada no dia 28/08/2017.
PTM repgrogramado encaminhado para análise da CEHAB, conforme ofício SEPLAG/SEAM nº 684/2017</t>
  </si>
  <si>
    <t>Documentação complementar da Prestação de Contas apresentada pelo município, conforme ofício nº 273/2017, com entrada no dia 21/08/2017. Documentação enviada à CEHAB para análise conforme ofício SEPLAG/SEAM nº 658/2017</t>
  </si>
  <si>
    <t>Taysa falou com Ana (CEHAB) e ela disse que a vistoria estava programada para dia 31/08/2017</t>
  </si>
  <si>
    <t>PTM reprogramado encaminhado para análise da SARA, conforme ofício SEPLAG/SEAM nº 613/2016</t>
  </si>
  <si>
    <t>Falei com Paula (SETRA) e ela disse que município não havia entregado o novo PTM. Jackson ligou e disse que enviar o PTM com ajustes na próxima segunda04/09/2017. Vai solicitar a 4ª parcela e  o FEM 2015</t>
  </si>
  <si>
    <t xml:space="preserve">Prestação de contas apresentada pelo município conforme ofício - SINFRA nº 111/2017 de 24/08/2017, com entrada em 29/08/2017. Prestação de contas encaminhada a CEHAB para análise conforme ocífio SEPLAG/SEAM </t>
  </si>
  <si>
    <t>1ª análise da prestação de contas (ofício nº 020/2017 - GJUR, protocolado no dia 29/08/2017) encaminhada ao município por ofício (SEPLAG/SEAM) e por e-mail.</t>
  </si>
  <si>
    <t>OFÍCIO Nº444/2017 - GDM/DPP/CEHAB COM ENTRADA EM 31/08/2017 COM PENDÊNCIAS NA VISTORIA DE 100% ENCAMINHADA POR EMAIL PARA O MUNICÍPIO E CONTATO TELEFÔNICO COM JONAS 87-996064343</t>
  </si>
  <si>
    <t>PTM reprogramado, AP, 3º Termo e publicação enviado para aquivamento e enviado por e-mail para Mota e Marcos</t>
  </si>
  <si>
    <t>Solicitação de reprogramação recebida através do ofício nº112/2017 - GAB e enviada à CEHAB através do ofício SEPLAG/SEAM nº xxx/2017</t>
  </si>
  <si>
    <t>Reprogramação aprovada conforme ofício 438/2017 de 25/08/2017, protocolado em 28/08/2017. Teto FEM: R$ 905.659,86. Investimento total anterior: R$ 1.060.783,73 (recurso FEM R$ 905.644,86 e contrapartida R$ 155.138,88). Novo investimento total: R$ 1.078.971,96 (recurso FEM R$ 905.646,48 e contrapartida R$ 173.325,48).</t>
  </si>
  <si>
    <t>221
3ª SUBSTITUIÇÃO FINAL</t>
  </si>
  <si>
    <t>OFÍCIO 448/2017 GDM/DPP/CEHAB-COM APROVAÇÃO DA REPROGRAMAÇAO.</t>
  </si>
  <si>
    <t>Reprogramação aprovada conforme ofício nº 440/2017 - GDM/DPP/CEHAB. Valor anterior: R$ 119.224,53. Novo valor: FEM R$ 119.224,53. Contrapartida R$ 1.471,16.</t>
  </si>
  <si>
    <t>Reprogramação aprovada conforme ofício nº 449/2017 - GDM/DPP/CEHAB. Valor anterior: R$ 85.732,23. Novo valor: FEM R$ 85.732,23. Contrapartida R$ 9.823,82.</t>
  </si>
  <si>
    <t>131 - 1ª substituição final</t>
  </si>
  <si>
    <t>CONSTRUÇÃO DA PRAÇA DE SANTA ROSA</t>
  </si>
  <si>
    <t>133 - 1ª substituição final</t>
  </si>
  <si>
    <t>Repassado por-email para Adaberto PTM reprogramado, AP, 2º Termo e Publicação. Enviado também para arquivamento</t>
  </si>
  <si>
    <t>CEHAB repassou inconsistências para o município por e-mail. Repassei também para Marcos Barros</t>
  </si>
  <si>
    <t>OFÍCIO CEHAB PC/GDM/DPP/CEHAB N º 40/2017 INFORMANDO INCONSISTÊNCIAS NA ANÁLISE DA PRESTAÇÃO DE CONTAS. A PREFEITA FOI INFORMADA POR TELEFONE E E-MAIL.</t>
  </si>
  <si>
    <t>Ofício anterior enviado por Ofício à Prefeitura.</t>
  </si>
  <si>
    <t xml:space="preserve">Solicitação de reprogramação de PTM, conforme ofício GP nº 145/2017 da Prefeitura, com entrada no dia 05/09/2017.
PTM ajustado encaminhado para análise da CEHAB, conforme ofício SEPLAG/SEAM nº XXX/2017 </t>
  </si>
  <si>
    <t>DOCS (AP + PTM APROVADO + OFÍCIO) COM SANDRO PARA ELABORAÇÃO DO TERMO ADITIVO.</t>
  </si>
  <si>
    <t>Reprogramação aprovada na reunião do CEAM do dia 06/09/2017.</t>
  </si>
  <si>
    <t>CEHAB enviou vistoria comprovando que a obra não foi iniciada (PTM CANCELADO).</t>
  </si>
  <si>
    <t>Município enviou documentação complementar e justificativas, através do ofício nº 319/2017 com data de entrada em 06/09/2017 e repassada para a CEHAB para atender as pendências encontradas na 2ª reanálise da prestação de contas.</t>
  </si>
  <si>
    <t>reprogramação aprovada conforme ofício nº CEHAB nnº 475/2017</t>
  </si>
  <si>
    <t>reprogramação aprovada conforme ofício nº CEHAB nnº 472/2017</t>
  </si>
  <si>
    <t xml:space="preserve">Solicitação de reprogramação de PTM, conforme ofício GP nº 145/2017 da Prefeitura, com entrada no dia 05/09/2017.
PTM ajustado encaminhado para análise da CEHAB, conforme ofício SEPLAG/SEAM nº 722/2017 </t>
  </si>
  <si>
    <t>Clarissa (SEE) estava de licença médica e voltou ontem (11/09) Vai retomar a análise da reprogramação e se for aprovada, fará a vistoria de 60%</t>
  </si>
  <si>
    <t>Prestação de contas apresentada pelo município conforme ofício GP nº 096/2017, com entrada no dia 06/07/2017. Documentação enviada à CEHAB para análise conforme ofício SEPLAG/SEAM nº 485/2017.</t>
  </si>
  <si>
    <t>PTM aprovado na 9ª Reunião do CEAM realizada dia  06/09/2017</t>
  </si>
  <si>
    <t>Nova reprogramação recebida através do ofício nº 107/2017 - GP - e encaminhada à CEHAB conforme ofício SEPLAG/SEAM nº XXX/2017</t>
  </si>
  <si>
    <t>Município enviou documentação complementar através do ofício nº 224/2017 - GP com data de entrada em 13/09/2017 e repassada para a CEHAB para atender as pendências encontradas na análise da prestação de contas.</t>
  </si>
  <si>
    <t>Nova solictação de vistoria solicitada  atestando que as pendências encontrdas na última vistoria foram sanadas. ( SIGEPE nº7605918-0/17)</t>
  </si>
  <si>
    <t>Ofício 360/2017 da Prefeitura com reprogramação do plano. Enviado para a CEHAB.</t>
  </si>
  <si>
    <t>Repassei e-mail enviado pela CEHAB com inconsistências para Mota</t>
  </si>
  <si>
    <t>Nova reprogramação recebida através do ofício nº 101/2017 - GAB / PREF e enviada para análise na CEHAB conforme o ofício nº XXX/2017</t>
  </si>
  <si>
    <t>CEHAB encaminhou aprovação da reprogramaçãoa através do ofício nº 484/2017 protocolado em 15/09/2017 recomendando aprovação no valor de R$ 4.786.149,43 Recurso FEM + R$ 119.335,57 contrapartida. Total R$ 4.905.485,00</t>
  </si>
  <si>
    <t>PAVIMENTAÇÃO E DRENAGENS EM 07  RUAS NO MUNICÍPIO DO JABOATÃO DOS GUARARAPES</t>
  </si>
  <si>
    <t>Jackson ligou e informou que enviaria PTM reprogramado retificado e declaração para ser enviada à SETRA</t>
  </si>
  <si>
    <t>Prestação de contas aprovada pela SARA conforme ofício nº 239/2017 - GEJUR de 14/09/2017, com entrada no mesmo dia. Prestação de contas aprovada encaminhada à Walfrida em 18/09/2017.</t>
  </si>
  <si>
    <t>Prestação de contas aprovada pela SARA conforme ofício nº 239/2017 - GEJUR de 14/09/2017, com entrada no mesmo dia. Prestação de contas aprovada encaminhada encaminhada à Walfrida em 18/09/2017.</t>
  </si>
  <si>
    <t>Prestação de contas apresentada conforme ofício nº 89/2017 - GP e encaminhada à CEHAB conforme ofício SEPLAG /SEAM nº XXX/2017</t>
  </si>
  <si>
    <t>Ofício 15/2017 - com solicitação de reprogramação. Aguardando plano em formato excel(Solicitado p/Elaine)</t>
  </si>
  <si>
    <t>Ofício GP 184/2017 - Solicitando infs do FEM. Enviado NT para CT consultoria, para Doroteia, por email, com todas infs FEM e emendas (NT)</t>
  </si>
  <si>
    <t>Em reunião da data de hoje com o município e o Dep. Aluísio Lessa, ficaram de fazer um projeto da rampa com a utilização do saldo do PTM do Mercado. Enviar as retificações do PTM da Pavimentação e enviar Plano de Trabalho com recurso de Emenda Parlamentar, o mais rápido possível.</t>
  </si>
  <si>
    <t>OFÍCIO Nº204/2017 - SUCOP/SEE-PE DE 12/09/2017 COM ENTRADA EM 13/09/2017 INFORMANDO VISTORIA COM INCONSISTÊNCIAS. MUNICÍPIO INFORMOU QUE IRÁ REPROGRAMAR. CONTATO REALIZADO CEL ARYSTOFANES.</t>
  </si>
  <si>
    <t>TERMO ADITIVO ELABORADO. DOCUMENTAÇÃO COM OS DEMAIS TERMOS.</t>
  </si>
  <si>
    <t>Ângelo Costa (Sec. De Infraestrutura)
Bruna Galvão (Diretora - Infraestrutura)
Jucélio Melo (Engenheiro)
Higo Bezerra (Assessor Engenharia)
José Cícero (Assessor Convênios)
Marcos Pinheiro (Assessor Prestação de Contas)</t>
  </si>
  <si>
    <t>Município recebeu a 4ª parcela</t>
  </si>
  <si>
    <t>Reprogramação aprovada através do ofício CEHAB nº 503/2017</t>
  </si>
  <si>
    <t>PRESTAÇÃO DE CONTAS APROVADA PELA 4ª Reunião do CEAM.</t>
  </si>
  <si>
    <t>PTM APROVADO PELA 6ª REUNIÃO DO CEAM.</t>
  </si>
  <si>
    <t>PRESTAÇÃO DE CONTAS APROVADA PELA 6ª REUNIÃO DO CEAM.</t>
  </si>
  <si>
    <t xml:space="preserve">Ofício 501/2017 - Com a vistoria. Enviado email para Adalberto com as pendências destacadas na vistoria. </t>
  </si>
  <si>
    <t>Ofício nº 54/2017 - PC/GDM/DPP/CEHAB  indicando as inconsistências encontradas na 1ª análise da Prestação de Contas. Ofício enviado ao município por email.</t>
  </si>
  <si>
    <t xml:space="preserve">Reprogramação aprovada através do ofício CEHAb nº 510/2017 </t>
  </si>
  <si>
    <t xml:space="preserve">Ofício GP 111/2017 - Solicitando uma auditoria/fiscalização no Município para verificar situação qto ao plano de trabalho aprovado. Enviado para CEHAB.(Of 300/2017) </t>
  </si>
  <si>
    <t>Ofício 482/2017 - GDM/DPP/CEHAB resposta ao Ofício GP 111/2017 da Prefeitura(Relatório de vistoria e fotográfico). Enviado à Prefeitura</t>
  </si>
  <si>
    <t>Ofício 15/2017 - com solicitação de reprogramação. Enviado para CEHAB</t>
  </si>
  <si>
    <t>Ofício 15/2017 - com solicitação de reprogramação.Enviado para CEHAB.</t>
  </si>
  <si>
    <t>OFÍCIO Nº 518/2017 - GDM/DPP/CEHAB, INFOMANDO INCONSISTÊNCIAS NA ANÁLISE DO BM DO PTM. A PREFEITURA FOI INFOMADO POR E-MAIL PELA CEHAB EM 22/09/2017.</t>
  </si>
  <si>
    <t>REPROGRAMAÇÃO APROVADA PELA CEHAB, CONFORME OFÍCIO 513/2017 - GDM/DPP/CEHAB DO DIA 22/09/2017, COM ENTRADA NO DIA 25/09/2017.</t>
  </si>
  <si>
    <t>DOCUMENTAÇÃO COM SANDRO PARA ELABORAÇÃO DE TERMO ADITIVO.</t>
  </si>
  <si>
    <t>27/092017</t>
  </si>
  <si>
    <t>OF. 526/2017 - GDM/DPP/CEHAB INFORMANDO IRREGULARIDADES NA VISTORIA. A OBRA ESTÁ 100%, MAS FALTA PLACAS INDICATIVAS DOS NOMES DAS RUAS E BECOS E PLACAS DE SINALIZAÇÃO SEMI-REFLEXIVAS FORA DAS ESPECIFICAÇÕES ADOTADAS (DNIT SET/2013). ENCAMINHADO POR EMAIL PARA JONAS.</t>
  </si>
  <si>
    <t>031 1ª substituição final</t>
  </si>
  <si>
    <t>Ofício 490/2017 - GDM/DPP/CEHAB - com aprovação da reprogramação.</t>
  </si>
  <si>
    <t>REFORMA DO MURO E AMPLIAÇÃO  DO CEMITÉRIO DO DISTRITO DE BATATEIRA</t>
  </si>
  <si>
    <t>Ofíci 524/2017 - GDM/DPP/CEHAB - indicando diversas inconsistências encontradas na reprogramação. Enviado por email pela CEHAB para Wylliams providenciar os ajustes</t>
  </si>
  <si>
    <t>OBS 10</t>
  </si>
  <si>
    <t>OBS 11</t>
  </si>
  <si>
    <t>OBS 12</t>
  </si>
  <si>
    <t>OBS 13</t>
  </si>
  <si>
    <t>Município enviou documentação complementar da prestação de contas através do ofício GB nº 149/2017 da Prefeitura de Venturosa. Ofício encaminhado para CEHAB.</t>
  </si>
  <si>
    <t>Município enviou documentação complementar da prestação de contas através do ofício GB nº 151/2017 da Prefeitura de Venturosa. Ofício encaminhado para CEHAB.</t>
  </si>
  <si>
    <t>Reprogramação do Plano de Trabalho apresentada pelo município, conforme ofício GP nº 394/2017, com entrada no dia 19/09/2017.
PTM reprogramado enviado para análise da SEE, conforme ofício SEPLAG/SEAM nº 744/2017.</t>
  </si>
  <si>
    <t>Nova solicitação de vistoria encaminhada para atendimento aos reparos.</t>
  </si>
  <si>
    <t>Reprogramação aprovada conforme ofício nº 496/2017 - GDM/DPP/CEHAB. Valor anterior: R$ 249.204,37. Novo valor: FEM R$ 249.204,37. Contrapartida R$ 1.781,38.</t>
  </si>
  <si>
    <t>132 - 1ª substituição final</t>
  </si>
  <si>
    <t>CEHAB enviou vistoria mas havia várias inconsistências que foram repassadas para o emunicípio.</t>
  </si>
  <si>
    <t>Nova reprogramação recebida pelo ofício nº 310/2017 GAB  e enviada à análise da SEE conforme ofício nº XXX/2017</t>
  </si>
  <si>
    <t>Município enviou documentação complementar para subsidiar análise da reprogramação alterando valor para R$ 4.292.697,11 com data de entrada em 25/09/17 e repassado para SETRA dia 02/10/17</t>
  </si>
  <si>
    <t>Prestação de contas apresentada pelo município, através do ofício GP nº 096/2017, com entrada no dia 27/09/2017</t>
  </si>
  <si>
    <t>Prestação de contas apresentada pelo município, através do ofício GP nº 097/2017, com entrada no dia 27/09/2017</t>
  </si>
  <si>
    <t>Ofício 081/2017 - da Prefeitura com a reprogramação. Enviado para CEHAB</t>
  </si>
  <si>
    <t>CEHAB enviou ofíico nº 531/2017 aprovando o PTM, mas como o quantitivo das ruas informados na relação estava diferente do PTM, devolvemos à CEHAB para correção</t>
  </si>
  <si>
    <t>REPROGRAMAÇÃO/PRESTAÇÃO DE CONTAS</t>
  </si>
  <si>
    <t xml:space="preserve">Reprogramação aprovada conforme ofício nº 213/2017 - SUCOP/SEE-PE. Valor anterior: Recurso FEM R$ 490.341,56. Contrapartida R$ 220.894,37. Novo valor: Recurso FEM R$ 490.341,56. Contrapartida R$ 230.511,63. </t>
  </si>
  <si>
    <t>2017OB000296</t>
  </si>
  <si>
    <t>2017NE000124</t>
  </si>
  <si>
    <t>VALOR PAGO PARA VIABILIZAR REPASSE DE RECURSOS FEM-II 2014 AO MUNICIPIO DE CUSTÓDIA/PE.REF.A 3ª PARCELA.PAVIMENTAÇÃO EM PARALELEPIPEDOS DE DIVERSAS RUAS DO MUNICIPIO.CONFORME CI Nº 127/2017 SEAM-FINANCEIRO</t>
  </si>
  <si>
    <t>2017PD000235</t>
  </si>
  <si>
    <t>OFÍCIO Nº220/2017 DE 21/09/2017 COM ENTRADA 03/10/2017 SOLICITANDO PRORROGAÇÃO DE 30 DIAS DE PRAZO PARA PRESTAÇÃO DE CONTAS.</t>
  </si>
  <si>
    <t xml:space="preserve">Ofício 545/2017 GDM/DPP/CEHAB - com aprovação da reprogramação </t>
  </si>
  <si>
    <t>PAVIMENTAÇÃO EM PARALELEPIPEDO EM DIVERSAS RUAS DO MUNICÍPIO</t>
  </si>
  <si>
    <t>Município enviou ofício nº 44/2017 solicitando reprogramação do PTM para fins da análise da prestação de contas anteriormente enviada, solicitando a seguinte  alteração : R$ 904.304,20 Recurso FEM, R$ 224.545,50 contrapartida do  município, R$ 9.804,61 rendimentos. Repassado para CEHAB através do ofício nº XXX/2017</t>
  </si>
  <si>
    <t>CEHAB enviou ofício nº 547/2017 protocolado em 29/09/2017 aprovando o valor de R$ 4.432.702,30 Recurso FEM + R$ 505.064,05 contrapartida = R$ 4.937.766,35</t>
  </si>
  <si>
    <t>Pendências a serem resolvidas na CEHAB conforme email enviado ao município no dia 03/10/2017 - AP nº  12 - CEHAB</t>
  </si>
  <si>
    <t>Pendências a serem resolvidas na CEHAB conforme email enviado ao município no dia 03/10/2017 - AP nº  10 - CEHAB</t>
  </si>
  <si>
    <t>Pendências a serem resolvidas na CEHAB conforme email enviado ao município no dia 03/10/2017 - AP nº  11 - CEHAB</t>
  </si>
  <si>
    <t>Prestação de contas apresentada pelo município, através do ofício GP nº 097/2017, com entrada no dia 27/09/2017. Documentação enviada à CEHAB para análise conforme ofício SEPLAG/SEAM nº 783/2017</t>
  </si>
  <si>
    <t>Prestação de contas apresentada pelo município, através do ofício GP nº 096/2017, com entrada no dia 27/09/2017. Documentação enviada à SETRA para análise conforme ofício SEPLAG/SEAM nº 782/2017</t>
  </si>
  <si>
    <t>Reprogramação encaminhada a SETRA conforme ofício SEPLAG/SEAM</t>
  </si>
  <si>
    <t>Solicitação de reprogramação encaminhada conforme ofício sem número de 31/08/2017, protocolado no mesmo dia. Teto FEM: R$ 603.773,24. Investimento total anterior: R$ (R$ 67.037,10 recurso FEM e R$ 107.268,61 contrapartida). Novo investimento total: R$ 67.037,10 (recurso FEM R$ 67.037,10 e contrapartida R$ 0,00)</t>
  </si>
  <si>
    <t>Solicitação de reprogramação encaminhada conforme ofício GP 117/2017 de 28/09/2017, protocolado em 29/09/2017. Teto: R$ 603.773,24. Investimento total anterior: R$ 610.002,79 (recurso FEM R$ 600.589,97 e contrapartida R$ 9.412,82). Novo investimento total: R$ 610.002,78 (recurso FEM R$ 600.589,97 e contrapartida R$ 9.412,74). Substituição da Rua Manoel Alves Pereira pela 2ª Travessa dos Milagres.</t>
  </si>
  <si>
    <t>CEHAB enviou ofício solicitando um arquivo em EXCEL. Falei com Regina, ela irá providenciar</t>
  </si>
  <si>
    <t>CEHAB enviou ofício nº 568/2017 com inconsistências no BM. Repassei para Henrique por e-mail.</t>
  </si>
  <si>
    <t>CONSTRUÇÃO DE PAVIMENTAÇÃO COM PARALELEPÍPEDOS EM VIAS DA SEDE MUNICIPAL</t>
  </si>
  <si>
    <t>1º Termo aditivo, publicação, PTM e AP entregue dia 29/06/2017 a Elisandra, conforme protocolo interno. Encaminhado por e-mail novamente dia 11/10/2017.</t>
  </si>
  <si>
    <t>Reprogramação aprovada conforme ofício nº 550/2017 - GDM/DPP/CEHAB. Valor anterior: Recurso FEM R$ 905.233,96. Contrapartida R$ 63.413,71. Novo valor: Recurso FEM R$ 905.270,95. Contrapartida R$ 28.543,46.</t>
  </si>
  <si>
    <t xml:space="preserve">CEHAB enviou ofíico nº 486/2017 com inconsistências encontrada na reprogramação. </t>
  </si>
  <si>
    <t>Conforme reunião na SEPLAG na data de hoje, Andréa falou que o município vai cancelar o Plano e vai transferir os recursos repassados para os Planos do COMPAZ e da Revitalização das Praças</t>
  </si>
  <si>
    <t>Ofício º 570/2017 da CEHAB sobre inconsistências encontradas qdo da análise do plano. Enviado ao Gestor pela CEHAB, email em 05/10/2017.</t>
  </si>
  <si>
    <t>Ofício º 569/2017 da CEHAB sobre inconsistências encontradas qdo da análise do plano. Enviado ao Gestor pela CEHAB, email em 05/10/2017.</t>
  </si>
  <si>
    <t xml:space="preserve">PTM aprovado conforme ofício nº 580/2017 - GDM/DPP/CEHAB. </t>
  </si>
  <si>
    <t>CAIXA Ag 3547 CC 71.011-5</t>
  </si>
  <si>
    <t>Nova solicitação de vistoria</t>
  </si>
  <si>
    <t>Cleiton ligou   e falou que vai se atualizar sobre as obras e retornará posteriormente</t>
  </si>
  <si>
    <t>Foi entregue a Nilza: aprovação da reprogramação da Pavimentação, ofício cancelando o PTM da Av 19 de Maio, Termo aditivo e sua publicação, ofício de Lajedo comprovando que com o dinheiro da conta da Av 19 de Maio foi pago o PTM da Pavimentação. Falta Município enviar o comprovante de transferência do saldo da conta da Av 19 de maio para a conta da Pavimentação.</t>
  </si>
  <si>
    <t>CAPEAMENTO ASFALTICO DAS RUAS DO MUNICIPIO</t>
  </si>
  <si>
    <t>073-3ª subst final</t>
  </si>
  <si>
    <t>Ofício 579/2017-GDM/DPP/CEHAB com aprovação da reprogramação</t>
  </si>
  <si>
    <t>Reprogramação solicitada conforme ofício GOV nº 293/2017 - PTM e enviada parfa análise da CEHAB conforme ofício SEPLAG/SEAM nº XXX/2017</t>
  </si>
  <si>
    <t>PTM reprogramado aprovado pela CEHAB, conforme ofício nº 589/2017 - GDM/DPP/CEHAB</t>
  </si>
  <si>
    <t>Obra concluída necessitando de alguns reparos</t>
  </si>
  <si>
    <t>Ofício 594/2017 - GDM/DPP/CEHAB - com o Termo de Vistoria(09/10/2017),com diversas necessidades de reparos. Enviado por email e Ofício ao Município</t>
  </si>
  <si>
    <t>Reprogramação aprovada conforme ofício 610/2017 de 17/10/2017, protocolado em 18/10/2017. Teto: R$ 603.773,24. Investimento total anterior: R$ 610.002,79 (recurso FEM R$ 600.589,97 e contrapartida R$ 9.412,82). Novo investimento total: R$ 603.910,78 (recurso FEM R$ 594.498,04 e contrapartida R$ 9.412,74). Substituição da Rua Manoel Alves Pereira pela 2ª Travessa dos Milagres.</t>
  </si>
  <si>
    <t>Ofício 201/2017 - Informando o Gestor do FEM: Vandeilson Sérgio Figueredo.</t>
  </si>
  <si>
    <t>Município enviou documentação complementar através do ofício nº 321/2017 alterando o valor para R$ 24.249,32 Recurso FEM + R$ 4.626,34 contrapartida + R$ 28.875,66. Encaminhado para CEHAB através do ofício nº 864/2017</t>
  </si>
  <si>
    <t>PTM reprogramado aprovado pela SES, conforme ofício nº 224/2017, com entrada no dia 10/10/2017.</t>
  </si>
  <si>
    <t>Falei com Alessandra e ela disse que o município ainda não tinha resolvido as pendências</t>
  </si>
  <si>
    <t>CESAR 87 996123117 (asconconsultoria@hotmail.com)</t>
  </si>
  <si>
    <t>Prestação de Contas com inconsistências, conforme ofício PC/GDM/DPP/CEHAB nº 56/2017. Ofício enviado para o município por email.</t>
  </si>
  <si>
    <t>Prestação de Contas com inconsistências, conforme ofício PC/GDM/DPP/CEHAB nº 55/2017. Ofício enviado para o município por email.</t>
  </si>
  <si>
    <t>Termo aditivo, publicação e PTM aprovado referente à reprogramação enviado para o Município e para Nilza.</t>
  </si>
  <si>
    <t>Ofício 650/2017 - indicando inconsistências qdo da análise dos BM´s. Email enviado, pela CEHAB, ao Gestor do Município em 24/10/2017.</t>
  </si>
  <si>
    <t>Solicitação de reprogramação enviada ( SIGEPE nº 7607148-6/17 e encaminhada à CEHAB através do ofício SEPLAG /SEAM nº XXX/2017</t>
  </si>
  <si>
    <t>Município enviou em março de 2017 termo de recebimento definitivo da obra (não foi feita a vistoria pois estava em reprogramação). Agora o Prefeito informou que a obra não está 100% concluída e enviou a declaração de 60%.</t>
  </si>
  <si>
    <t>Prestação de contas apresentada conforme ofício 368/2017 de 19/10/2017, protocolado em 27/10/2017</t>
  </si>
  <si>
    <t>2014.0433</t>
  </si>
  <si>
    <t>Ofício 072/2017 da Prefeitura com o plano para Análise. Enviado para CEHAB</t>
  </si>
  <si>
    <t>Solicitação de reprogramação encaminhada conforme ofício sem número de 23/10/2017, protocolado em 26/10/2017. Teto FEM: R$ 603.773,24. Investimento total anterior: R$ (R$ 67.037,10 recurso FEM e R$ 107.268,61 contrapartida). Novo investimento total: R$ 67.037,10 (recurso FEM R$ 67.037,10 e contrapartida R$ 0,00)</t>
  </si>
  <si>
    <t>Reprogramação encaminhada a setra conforme ofício SEPLAG/SEAM</t>
  </si>
  <si>
    <t>Ofício nº 57/2017 - PC/GDM/DPP/CEHAB  indicando as inconsistências encontradas na 3ª reanálise da Prestação de Contas. Ofício enviado ao município por email.</t>
  </si>
  <si>
    <t>Solicitação de reprogramação através do SIGEPE nº7607435-5/17</t>
  </si>
  <si>
    <t>Prestação de contas encaminhada para análise da SETRA, conforme Ofício nº 244/2017 da Prefeitura, com entrada dia 31/10/2017.</t>
  </si>
  <si>
    <t>Município enviou reprogramação através do ofício nº 2809/GAB/SO/2017 protocolado em 30/10/2017, solicitando alteração do valor para R$ 241.192,97   (sem contrapartida).  Enviado para SEE.</t>
  </si>
  <si>
    <t>Prestação de contas apresentada conforme ofício GAPRE 187/2017 de 17/10/2017, protocolado em 07/11/2017.</t>
  </si>
  <si>
    <t xml:space="preserve"> 07/11/2017</t>
  </si>
  <si>
    <t>Prestação de contas encaminhada a SARA conforme ofício SEPLAG/SEAM</t>
  </si>
  <si>
    <t>Ofício 59/2017 - PC/GDM/CEHAB com as inconsistências da Prestação de Contas. Enviado ao Município</t>
  </si>
  <si>
    <t>PTM aprovado pelo CEAM na reunião realizada no dia 27/10/2017</t>
  </si>
  <si>
    <t>PTM reprogramado aprovado pela CEHAB, conforme ofício nº 726/2017 - GDM/DPP/CEHAB</t>
  </si>
  <si>
    <t>Pavimentação em Paralelepípedos Graníticos em Diversas Ruas da Sede do Município de São Vicente Férrer - Rua Edson Régis, Rua José Guedes de Andrade Lima, Travessa da Rua da Rádio, Rua do Canil, Travessa da Rua do Canil, Travessa da Rua Antônio do Egito, Rua Augusto Andrade, Rua 1, Rua 2 e Rua 3.</t>
  </si>
  <si>
    <t>Documentação complementar encaminhada  conforme ofício 324/2017 - GP de 09/11/2017, protocolado no mesmo dia. Documentação enviada CEHAB conforme ofício SEPLAG/SEAM</t>
  </si>
  <si>
    <t>Ofício 725/2017 GDM/DPP/CEHAB indicando as inconsistências. Email enviado pela CEHAB aos gestores em 07/11/2017.</t>
  </si>
  <si>
    <t>Documentação complementar encaminhada  conforme ofício 324/2017 - GP de 09/11/2017, protocolado no mesmo dia. Documentação enviada CEHAB conforme ofício SEPLAG/SEAM nº 909/2017</t>
  </si>
  <si>
    <t>Falei com Clarissa (SEE), ela informou que o município precisa reprogramar novamente o PTM  e solicite  novamente a vistoria</t>
  </si>
  <si>
    <t>Falei com Mota e ele disse que estava fazendo correções no BM para que reenviar a CEHAB</t>
  </si>
  <si>
    <t>Município enviou prestação de contas através do ofício nº 492/2017. Encaminhado para análise na SETRA</t>
  </si>
  <si>
    <t>2º Termo de adesão, publicação e outras documentações foram enviadas para Nilza dia 14/11/2017</t>
  </si>
  <si>
    <t>Enviei para Nilza através do protocolo interno a seguinte documentação: ofício 112/2017 Município; Ofício nº 484/17 CEHAB; AP e PTM; 2º Termo aditivo e publicação e cópia do Diário oficial do município com ato de nomeação do Secretário</t>
  </si>
  <si>
    <t>Ofício 055/2017 com reprogramação. Enviado para CEHAB</t>
  </si>
  <si>
    <t>PTM aprovado na 10ª Reunião do CEAM realizada dia 27/10/2017</t>
  </si>
  <si>
    <t>Enviei para CEHAB ofício nº 064/2017  do município com Boletim acumulado  de maio a dezembro de 2015</t>
  </si>
  <si>
    <t>Prestação de contas apresentada pelo município através do ofício GP nº 415/2017, com entrada no dia 26/07/2017. Documentação enviada à SARA para análise conforme ofício SEPLAG/SEAM nº 549/2017</t>
  </si>
  <si>
    <t>Município enviou documentação complementar através do ofício GP nº 552/2017 com data de entrada em 14/11/2017 e repassada à SARA para atender as pendências encontradas na análise da prestação de contas.</t>
  </si>
  <si>
    <t>Município solicitou reprogramação através do ofício nº 076/2017 protocolado em 14/11/2017 alterando o valor para R$ 903.459,17 Recurso FEM + R$ 764.708,19 contrapartida = R$ 1.668.167,35. Encaminahdo para CEHAB</t>
  </si>
  <si>
    <t>Devolvemos a CEHAB o ofício nº 547/2017 protocolado em 29/09/2017 pois posteriomente nos foi enviado ofício nº 703/2017 protocolado em  07/11/2017 com o Plano correto</t>
  </si>
  <si>
    <t>Município enviou solicitação de reprogramação através do ofício GAB nº 58/2017 da Prefeitura de Jurema em 02/05/2017. Enviado para reprogramação na SES através do ofício nº 363/2017 SEPLAG/SEAM em 16/05/2017. SES devolveu toda documentação da reprogramação através do ofício nº 291/2017, com a análise do plano informando as pendências. As pendências foram enviadas para o Município por email e o ofício da SES com toda a documentação será devolvido ao Município por protocolo interno. Informei a Adnaldo que ele deve solicitar nova reprogramação e vir à SEPLAG pegar o ofício da SES.</t>
  </si>
  <si>
    <t>CEHAB encaminhou aprovação correta do PTM através do ofício nº 703/2017 protocolado em 07/11/2017 aprovando o valor de R$ 4.432.702,30 Recurso FEM + R$ 831.497,41 contrapartida = R$ 5.264.199,71</t>
  </si>
  <si>
    <t>Enviei e-mail para Adriana solicitando presença do Prefeito para assinatura do Termo e PTMs</t>
  </si>
  <si>
    <t>Reprogramação aprovada conforme ofício nº 749/2017 - GDM/DPP/CEHAB (reprogramação não foi solicitada por ofício pelo Município, foi solicitado vistoria e a CEHAB indentificou a necessidade de reprogramar o PTM). Valor anterior: R$ 595.321,23 (sem contrapartida). Novo valor: Recurso FEM R$ 595.199,70. Contrapartida R$ 22.141,34.</t>
  </si>
  <si>
    <t>PAVIMENTAÇÃO DE DIVERSAS RUAS NA SEDE DO MUNICÍPIO</t>
  </si>
  <si>
    <t>Município solicitou reprogramação através do ofício nº 349/2017  alterando o valor para R$ 905.538,26 Recurso FEM. Ofício repassado para SETRA através do ofício SEAM nº 932/2017</t>
  </si>
  <si>
    <t>Prestação de contas apresentada pelo município, através do ofício GP nº 270/2017, com entrada no dia 20/11/2017</t>
  </si>
  <si>
    <t>Prestação de contas apresentada pelo município, através do ofício GP nº 269/2017, com entrada no dia 20/11/2017</t>
  </si>
  <si>
    <t>Documentação complementar referente à solicitação da 3ª parcela encaminhada à CEHAB através do ofício SEPLAG/SEAM nº XXX/2017</t>
  </si>
  <si>
    <t>2017OB000310</t>
  </si>
  <si>
    <t>2017NE000323</t>
  </si>
  <si>
    <t>CONFORME CI Nº 203/2017 SGTG/FEM - LIBERAÇÃO DE REPASSE DA 3º PARCELA DO FEM II - 2014 DO MUNICÍPIO DE ABREU E LIMA ( PROJETO DE PAVIMENTAÇÃO DE RUAS EM PARALELEPÍPEDOS E REFORMA DE PÇAS).</t>
  </si>
  <si>
    <t>2017OB000311</t>
  </si>
  <si>
    <t xml:space="preserve">CONSTRUÇÂO DA PRAÇA DA SEDE </t>
  </si>
  <si>
    <t>CONSTRUÇÂO DE UM PORTAL</t>
  </si>
  <si>
    <t>PTM aprovado e encaminhado pela CEHAB através do ofício nº 968/2017  aprovando o valor de R$ 23.944,76 Recurso FEM + R$ 4.896,23 Contrapartida = R$ 28.840,99</t>
  </si>
  <si>
    <t>Andréa falou com Marcone e ele disse que ainda essa semana conseguiria sanar as pendências com a CEHAB. Informação repassada para Mônica (CEHAB)</t>
  </si>
  <si>
    <t>OFÍCIO Nº 298/2017 - GP, ENVIANDO RESPOSTAS A COTACOM RELAÇÃO A ANÁLISE DO BM DO PTM. ENCAMINHADO À CEHAB OFÍCIO SEPLAG 937/2017.</t>
  </si>
  <si>
    <t>328 1ª SUBSTITUIÇÃO FINAL</t>
  </si>
  <si>
    <t>Reprogramação aprovada pela SETRA e encaminhada através do ofício nº 55/2017 protocolado em 17/11/2017 aprovando o valor de R$ 4.292.697,11 Recurso FEM, sem contrapartida.</t>
  </si>
  <si>
    <t>Pavimentação da Rua Tancredo Neves, Rua das laranjeiras, Rua Souza Filho, Av. Guararapes, Av. Joaquim Nabuco, Rua Coronel Amorim, Travessa Abílio Dias,Rua Arcoverde, Av. Fernando Góes,Rua José e Maria, Rua Eng. Carlos Pinheiro, Trav. Souza Filho, Rua Joaquim André (Frei Henrique), Rua Souza Júnior, Rua Barboza e Lima, Trav. Júlio de Melo no Centro, Av. Inácio Bonfim (Caminho do Sol), Av. São Francisco (Areia Branca), Rua Ricardo Soares Coelho (Parque Bandeirantes) e Rua Dom Vital (centro)</t>
  </si>
  <si>
    <t>2017OB000309</t>
  </si>
  <si>
    <t>2017PD000310</t>
  </si>
  <si>
    <t>2017NE000160</t>
  </si>
  <si>
    <t>VALOR PAGO PARA VIABILIZAR REPASSE DE RECURSOS FEM II-2014 AO MUNICIPIO DE SURUBIM/PE REF. A 3ª PARCELA REFORMA DO AÇOUGUE PUBLICO MUNICIPAL.CONF.CI Nº 154/2017 SGTG-FEM</t>
  </si>
  <si>
    <t>2017PD000377</t>
  </si>
  <si>
    <t>2017PD000378</t>
  </si>
  <si>
    <t>Reprogramação aprovada conforme o ofício CEHAB nº 763/2017</t>
  </si>
  <si>
    <t>197 2ª SUBSTITUIÇÃO FINAL</t>
  </si>
  <si>
    <t>Ofício 630/2017-GDM/DPP/CEHAB com aprovação da reprogramação</t>
  </si>
  <si>
    <t>Reprogramação aprovada através do Ofício nº 236/2017 - SUCOP/SEE - PE</t>
  </si>
  <si>
    <t>Município solicitou reprogramação através do ofício nº 223/2017 alterando o nome do PTM para APOIO A IMPLANTAÇÃO DE INFRA-ESTRUTURA URBANA NO MUNICÍPIO DE CUSTÓDIA  e o  valor para R$ 1.178.117,00 Recurso FEM + R$ 71.113,60 contrapartida  = R$ 1.249.230,60
Encaminhado à CEHAB através do ofício  SEAM nº  944/2017</t>
  </si>
  <si>
    <t>1-721-35466X</t>
  </si>
  <si>
    <t>34
3ª SUBSTITUIÇÃO FINAL</t>
  </si>
  <si>
    <t>Onídia falou que vai reprogramar o PTM e solicitar a 3ª parcela. Está aguardando o Engenheiro terminar a documentação.
(99183-5284)</t>
  </si>
  <si>
    <t>Ofício 704/2017 - GDM/DPP/CEHAB - com aprovação da reprogramação</t>
  </si>
  <si>
    <t>Restauração da configuração das Praças Aquilino Porto, Barão da Escada, Bíblia e Liberdade. Através da sua revitalização e de seus equipamentos visando a sua modernização. Executar as obras de urbanização, pavimentação, arborização e de iluminação.</t>
  </si>
  <si>
    <t>Ofício 727/2017 - GDM/DPP/CEHAB - com aprovação da reprogramação</t>
  </si>
  <si>
    <t>Reprogramação encaminhada pelo município através do ofício nº 127/2017 e enviada à análise da CEHAB através do ofício SEPLAG/SEAM Nº XXX/2017</t>
  </si>
  <si>
    <t>Paula (SETRA) informou que existe pendências do município que foi repassada por e-mail ontem. Informei para Tiago por e-mail também</t>
  </si>
  <si>
    <t>PAVIMENTAÇÃO EM PARALELEPIPEDO DAS RUAS, TRAVESSA SÃO PAULO(ELDORADO), RUA 2 BELA VISTA , RUA 2 BELA VISTA 2,  2ª TRAVESSA SÃO PAULO, RUA DA FLORESTA (CAXANGA), RUA JOÃO RODRIGUES (CAXANGA),  RUA DA PALHA 2 (CAXANGA), RUA ENGENHEIRO TADEU DE OLIVEIRA (CAXANGA)</t>
  </si>
  <si>
    <t>314 2ª substituição final</t>
  </si>
  <si>
    <t>Ofício 760/2017 - GDM/DPP/CEHAB com aprovação da reprogramação</t>
  </si>
  <si>
    <t>PAVIMENTAÇÃO EM PARALELEPIPEDO DAS RUAS ESTER ALVES BORGES (ALTO DA FÉ), SEBASTIÃO OLIVEIRA(VILA RICA), 1ª TRAVESSA ACRE(ELDORADO), RUA GERALDO DA SILVA (CAXANGA)E RUA VIRGINIA MARIA (CAXANGA)</t>
  </si>
  <si>
    <t>313 2ª subst final</t>
  </si>
  <si>
    <t>Ofício 761/2017 - GDM/DPP/CEHAB com aprovação da reprogramação</t>
  </si>
  <si>
    <t>PAVIMENTAÇÃO EM PARALELEPIPEDO DA  2ª TRAVESSA SANTOS DUMONT E 3ª TRAVESSA SANTOS DUMONT</t>
  </si>
  <si>
    <t>315 2ª SUBSTITUIÇÃO FINAL</t>
  </si>
  <si>
    <t>Ofício 762/2017 - GDM/DPP/CEHAB com aprovação da reprogramação</t>
  </si>
  <si>
    <t>Ofício 751/2017 - GDM/DPP/CEHAB - indicando inconsistências encontradas na vistoria, em 20/10/2017. Enviado por email para Adalberto e para a Prefeita</t>
  </si>
  <si>
    <t>CEHAB enviou inconsistências para o município</t>
  </si>
  <si>
    <t xml:space="preserve">CONSTRUÇÃO DE MURADAS DAS CRECHES TIPO B E C </t>
  </si>
  <si>
    <t>Capeamento asfáltico de diversas ruas: Rua Etelvina Cordeiro Mergulhão, Rua Amélia Soares Paes, Rua Joaquim Medeiros Cabral, Rua Deusdeth Santos Aguiar, Avenida Oscar Pereira da silva, Rua Custódio Ferreira (trecho), Rua Quitéria Neves, Avenida Sebastião Cabral e Rua Joaquim Medeiros Cabral (complemento)</t>
  </si>
  <si>
    <t>Praça de alimentação
Área de recreação</t>
  </si>
  <si>
    <t>Execução de obras de limpeza de pequenas barragens nos Sítios  Covás, Tiogó, Riacho do Bois e Carrapicho, todos na zona rural do município de Pesqueira</t>
  </si>
  <si>
    <t>limpeza de leitos de pequenas barragens</t>
  </si>
  <si>
    <t>2017OB000337</t>
  </si>
  <si>
    <t>2017NE000169</t>
  </si>
  <si>
    <t>VALOR PAGO P/ VIABILIZAR DESPESAS DE REPASSE DE RECURSOS FEM II-2014 AO MUNICIPIO DE TAQUARITINGA DO NORTE/PE.REF.A 3ª PARCELA.REFORMA E AMPLIAÇÃO DO POSTO DE SAÚDE DO ALGODÃO.CONFORME CI Nº 182/2017 SGTG-FEM.</t>
  </si>
  <si>
    <t>2017OB000338</t>
  </si>
  <si>
    <t>VALOR PAGO P/VIABILIZAR DESPESAS DE REPASSE DE RECURSOS FEM II-2014 AO MUNICIPIO DE TAQUARITINGA/PE REF.A 4ª PARCELA.URBANIZAÇÃO/PAVIMENTAÇÃO DE VIAS PÚBLICAS.CONFORME CI Nº 182/2017 SGTG-FEM</t>
  </si>
  <si>
    <t>Recebeu 4ª parcela. Aguardando prestação de contas</t>
  </si>
  <si>
    <t>Recebeu 4ª parcela. Aguardando Prestação de contas</t>
  </si>
  <si>
    <t>Recebeu a 4ª parcela. Aguardando prestação de contas.</t>
  </si>
  <si>
    <t>Recebeu a 4ª parcela. Aguardando a prestação de contas</t>
  </si>
  <si>
    <t>Aprovada na 10ª reunião do CEAM( 27/10/2017). Recebeu a 4ª parcela. Aguardando prestação de contas.</t>
  </si>
  <si>
    <t>2017OB000344</t>
  </si>
  <si>
    <t>2017NE000339</t>
  </si>
  <si>
    <t>LIBERAÇÃO DE REPASSE DA 2º PARCELA DO FEMII - 2014,DO MUNICÍPIO DE PARANATAMA PARA CONSTRUÇÃO DA RUA VICENTE FERREIRA DA SILVA.</t>
  </si>
  <si>
    <t>LIBERAÇÃO DA 4º PARCELA DO FEMII - 2014,DO MUNICÍPIO DE ALAGOINHA PARA PAVIMENTAÇÃO DE TRECHO DA COAHB,CONFORME SOLICITAÇÃO EM CI Nº 197/2017 SGTG/FEM.</t>
  </si>
  <si>
    <t>2017OB000342</t>
  </si>
  <si>
    <t>2017NE000338</t>
  </si>
  <si>
    <t>PTM aprovado e encaminado pela CEHAB através do ofício nº 771/2017 aprovando o valor de R$ 903.459,16 Recurso FEM + R$ 764.708,19 contrapartida = R$ 1.668.167,35</t>
  </si>
  <si>
    <t>VALOR PAGO PARA VIABILIZAR REPASSE DE RECURSOS FEM II-2014 AO MUNICIPIO DE ITACURUBA/PE REF.A 4ª PARCELA.PAVIMENTAÇÃO GRANITICA DAS RUAS.CONFORME CI Nº 179/2017</t>
  </si>
  <si>
    <t>VALOR PAGO P/VIABILIZAR REPASSE DE RECURSOS FEM II-2014 AO MUNICIPIO DE ITACURUBA/PE REF.A 3ª PARCELA.CONSTRUÇÃO DO MURO DA CRECHE PROINFANCIA.CONFORME CI Nº 179/2017</t>
  </si>
  <si>
    <t>2017OB000340</t>
  </si>
  <si>
    <t>2017OB000341</t>
  </si>
  <si>
    <t>2017NE000170</t>
  </si>
  <si>
    <t>2017NE000327</t>
  </si>
  <si>
    <t>138 - 4ª SUBSTITUIÇÃO FINAL</t>
  </si>
  <si>
    <t>2017OB000339</t>
  </si>
  <si>
    <t>REPASSE DA 4º PARCELA DO FEM II - 2014, DO MUNICÍPIO DE FLORESTA , REFERENTE A CONSTRUÇÃO DA PRAÇA TRÊS MARIAS, CONFORME SOLICITADO EM CI N] 217/2017 SGTG/FEM.</t>
  </si>
  <si>
    <t>COMPAZ</t>
  </si>
  <si>
    <t>Reprogramação aprovada através do ofício  nº 782/2017 - CEHAB</t>
  </si>
  <si>
    <t>2017PD000333</t>
  </si>
  <si>
    <t>2017PD000334</t>
  </si>
  <si>
    <t>2017PD000335</t>
  </si>
  <si>
    <t>2017PD000336</t>
  </si>
  <si>
    <t>2017PD000382</t>
  </si>
  <si>
    <t>2017PD000403</t>
  </si>
  <si>
    <t>2017PD000408</t>
  </si>
  <si>
    <t>2ª Parcela</t>
  </si>
  <si>
    <t>Pavimentação de Diversas Ruas no Município de Passira: Rua Pedro Torres Chalegre, Rua Manoel Marque da Fonseca, Rua Emídio Barbosa, Rua Joviniano Francisco de Santana, Rua Francisco José da Silva, Rua Antônio Gomes, Rua Severino Pessoa, Rua Joaquim Biane - próximo a 1ª Travessa Francisco José da Silva, 1ª Travessa Francisco José da Silva.</t>
  </si>
  <si>
    <t>Construção de uma passagem molhada no Sítio Olho D´água do Figueiras e outra no Sítio Várzea da Passira, zona Rural do município de Passira/PE.</t>
  </si>
  <si>
    <t>SEE enviou aprovação do PTM através do ofício nº 242/2017 SUCOP/SEE-PE aprovando o valor de R$ 151.209,93 Recurso FEM + R$ 89.983,04 contrapartida = R$ 241.192,97</t>
  </si>
  <si>
    <t>CONSTRUÇÃO DE QUADRA POLIESPORTIVA, LOCALIZADA ENTRE AS RUAS MILTON PINA, SERRITA E AMARAJI NO BAIRRO DE BULTRINS - OLINDA - PE</t>
  </si>
  <si>
    <t>111/2014</t>
  </si>
  <si>
    <t>Solicitação de reprogramação enviada conforme ofício nº410/2017 GAB  e encaminhada à CEHAB através do ofício SEPLAG /SEAM nº 956/2017</t>
  </si>
  <si>
    <t>Solicitação de reprogramação enviada conforme ofício nº411/2017 GAB  e encaminhada à SEE através do ofício SEPLAG /SEAM nº 957/2017</t>
  </si>
  <si>
    <t>Reprogramação solicitada através do ofício 068/2017 - GAB e encaminhado à análise da CEHAB conforme ofício SEPLAG/SEAM nº 961/2017</t>
  </si>
  <si>
    <t>CEHAB encaminhou reprogramação através do ofício nº 781/2017 aprovando o valor de R$ 1.178.117,00 Recurso FEM + R$ 71.113,60 contrapartida = R$ 1.249.230,60 e alterando o valor para APOIO AIMPLANTAÇÃO DE INFRA-ESTRUTURA URBANA NO MUNICÍPIO DE CUSTÓDIA</t>
  </si>
  <si>
    <t>APOIO A IMPLANTAÇÃO DE INFRA-ESTRUTURA URBANA NO MUNICÍPIO DE CUSTÓDIA</t>
  </si>
  <si>
    <t>PAVIMENTAÇÃO EM PARALELEPÍPEDOS DE DIVERSAS RUAS NO MUNICÍPIO DE CUSTÓDIA/PE - Av. Inocêncio Lima (bairro Pindoba Velha), Av. Gerson Gonçalves de Lima (bairro Pindoba Velha), Rua Olimpia Simeão da Silva (bairro Redenção), Rua e Travessa Apolônio Carneiro (bairro Redenção), Rua Adolfo Gomes de Carvalho (bairro Redenção), Rua José Pereira de Siqueira (bairro Cohab), Rua Samuel Carneiro B. Farias (bairro Cohab), Travessa 01 (bairro Cohab), Rua da Cohab (Distrito da Maravilha), Travessa da Rua da Cohab (Distrito da Maravilha), Rua Heleno Torres de Farias (Centro), Travessa Manoel Mariano (Centro), Travessa João  Isídio (centro), Rua José Lira (Centro), Av. Inocêncio Lima (Bairro Nossa Senhora de Lourdes),  Rua Prof. José Jeferson Amaral Bezerra (Bairro Nossa Senhora de Lourdes), Rua Izídio Nunes Bezerra (Bairro Cruzeiro), Trav. Inocêncio Lima (Cruzeiro),  Rua Júlio Ferreira Calado (Caixa Dágua Compesa), Rua Nova (Distrito de Quitimbu) e Rua Tenente José de Moura (Distrito de Quitimbu)</t>
  </si>
  <si>
    <t>287 2ª SUBSTITUIÇÃO FINAL</t>
  </si>
  <si>
    <t>Rua Profº Fernando Albuquerque de Melo - Bairro Aeroclube; Rua Monsenhor Abílio Galvão - Bairro Jardim Diamente; ;  Rua Camponês Alonso Soares - Bairro Canaã. Rua Prefeito João Calu - Bairro Jardim Diamante. Rua Mãe Rainha - Bairro Oxfan, Rua Renato Buarque de Macedo- Trecho 1 e 1ª Travessa Renato Buarque de Macedo.</t>
  </si>
  <si>
    <t>096 2ª SUBSTITUIÇÃO FINAL</t>
  </si>
  <si>
    <t>Ofício 773/2017 - GDM/DPP/CEHAB com aprovação da reprogramação.</t>
  </si>
  <si>
    <t>Ofício nº 61/2017 - PC/GDM/DPP/CEHAB  indicando as inconsistências encontradas na 3ª reanálise da Prestação de Contas. Ofício enviado ao município por email.</t>
  </si>
  <si>
    <t>CEHAB enviou ofício nº 62/17 indicando inconsistências na 2ª reanálise. Entreguei para Sandro notificar o município</t>
  </si>
  <si>
    <t>Prefeito deixou em mãos dia 30/11/2017, nota justificativa para ser repassada à SETRA</t>
  </si>
  <si>
    <t>Ofício 780/2017 - GDM/DPP/CEHAB - com o Termo de Vistoria(21/11/2017),com diversas necessidades de reparos. Enviado por email ao Gestor.</t>
  </si>
  <si>
    <r>
      <t>Informação da Prefeitura referente ao pt, enviado no Ofício 193/2017 Gab Prefeito "</t>
    </r>
    <r>
      <rPr>
        <i/>
        <sz val="8"/>
        <color theme="1"/>
        <rFont val="Calibri"/>
        <family val="2"/>
      </rPr>
      <t>O respectivo objeto passou recentemente por reprogramação conforme 2º termo aditivo, bem como já está na conclusão do processo licitatório em que, a atual gestão fora obrigada a destratar o contrato com a construtora anterior e novo processo.."</t>
    </r>
  </si>
  <si>
    <t>Informação da Prefeitura referente ao pt, enviado no Ofício 193/2017 Gab Prefeito "Houve dano estrutural no poste que recebe o transformador principal, havendo nova aquisição pela Prefeitura, com recursos próprios, e .....agendamento de instalação da rede de alta pela CELPE.. 18/10/2017....</t>
  </si>
  <si>
    <t>Enviado para arquivo o 2º termo aditivo ao FEM 2014, publicação, ofício nº 213/2017 da SEE, AP e PTM e ofício nº 198/2017 do Município. Entregue à Walfrida.</t>
  </si>
  <si>
    <t>Enviado para arquivo o 3º termo aditivo ao FEM 2014, publicação, ofícios nº 440, 449 e 496/2017 da CEHAB, APs e PTMs e ofícios nº 193, 194 e 195/2017 do Município. Entregue à Walfrida.</t>
  </si>
  <si>
    <t>PTM reprogramado enviado pelo município através do ofício nº 114/2017 - GMC/GP e encaminhado para análise na SARA através do ofício nº 962/2017 SEAM/SEPLAG.</t>
  </si>
  <si>
    <t>ª</t>
  </si>
  <si>
    <t>Cleiton disse que a obra está 60% . Vão solicitar a 3º parcela</t>
  </si>
  <si>
    <t xml:space="preserve">Vistoria realizada em 23/11/2017, com 100%, porém não houve manutenção , devido o governo municipal ter tido uma intervenção judicial. Por isso, não será encaminhado para pagamento. Município já foi cientificado por essa vistoria (email 11/12/2017). Município deverá solicitar nova vistoria </t>
  </si>
  <si>
    <t xml:space="preserve">Vistoria realizada em 23/11/2017, com 100%, porém a obra encontra-se abandonada, sanitários e salas denificados e saqueados por vândalos.  Por isso, não será encaminhado para pagamento. Município já foi cientificado por essa vistoria (e-mail 11/12/2017). Município deverá solicitar nova vistoria </t>
  </si>
  <si>
    <t>CEHAB enviou ofício nº 791/2017 com inconsistências por e-mail dia 04/12/2017</t>
  </si>
  <si>
    <t>Prefeito levou 1 via PTM e AP (protocolo interno)</t>
  </si>
  <si>
    <t>Solicitação de reprogramação enviada à CEHAB conforme ofício  SEPLAG/SEAM nº968/2017</t>
  </si>
  <si>
    <t>Documentação complementar encaminhada a SEPLAG conforme ofício GP 194/2017, que foi em atendimento ao ofício 595/2017 - GDM/DPP/CEHAB (informando que a qualidade da obra foi classificada como baixa e necessitando de reparos de serviços).</t>
  </si>
  <si>
    <t>Vistoria realizada conforme ofício 595/2017 - GDM/DPP/CEHAB,  informando que a qualidade da obra foi classificada como baixa e necessitando de reparos de serviços. Nova vistoria deverá ser solicitada pelo município.</t>
  </si>
  <si>
    <t>PTM reprogramado aprovado pela CEHAB (nova parovação, sem ofício de encaminhamento do município), conforme ofício nº 748/2017 - GDM/DPP/CEHAB, protocolado em 17/11/2017</t>
  </si>
  <si>
    <t>PTM aprovado, porém o valor somado aos outros 4 planos ultrapassa o teto. Ofício 618/2017 - GDM/DPP/CEHAB de 08/08/2016, protocolado em 09/08/2017. Aguardando nova aprovação. A aprovação do ofício 618/2017 foi mantida, porém houve uma aprovação no plano da Av Paulo Guerra (ofício 774/2017 - GDM/DPP/CEHAB de 23/11/2017, protocolado em 30/11/2017) que deixa os valores dentro do teto.</t>
  </si>
  <si>
    <t>OFÍCIO Nº 805/2017 - GDM/DPP/CEHAB COM  ENTRADA EM, 12/12/2017. ENCAMINHANDO PTM REPROGRAMADO, BEM COMO AP RECOMENDANDO A SUA APROVAÇÃO COM OS SEGUINTES VALORES: R$ 330.329,25 REC. FEM SEM CONTRAPARTIDA, TOTALIZANDO : 330.329,25.</t>
  </si>
  <si>
    <t>Reprogramação aprovada pela CEHAB, conforme ofício nº 807/2017, com entrada no dia 13/12/2017.</t>
  </si>
  <si>
    <t>Muro de Arrimo/Escadarias</t>
  </si>
  <si>
    <t>Ofício 806/2017 - GDM/DPP/CEHAB - com aprovação da reprogramação</t>
  </si>
  <si>
    <t>Enviei para Nilza, PTM, AP, 2º Termo e publicação</t>
  </si>
  <si>
    <t>Prestação de contas apresentada pelo município, através do ofício GP nº 269/2017, com entrada no dia 20/11/2017. Documentação enviada à CEHAB para análise, conforme ofício SEPLAG/SEAM nº 943/2017</t>
  </si>
  <si>
    <t>Prestação de contas apresentada pelo município, através do ofício GP nº 270/2017, com entrada no dia 20/11/2017. Documentação enviada à CEHAB para análise, conforme ofício SEPLAG/SEAM nº 942/2017</t>
  </si>
  <si>
    <t>Município enviou documentação complementar através do ofício GP nº 552/2017 com data de entrada em 14/11/2017 e repassada à SARA para atender às pendências encontradas na análise da prestação de contas, conforme ofício SEPLAG/SEAM nº 934/2017</t>
  </si>
  <si>
    <t>Ofício nº 196/2017 da Prefeitura de Vertente do Lério solicitando reprogramação do PTM, com entrada no dia 07/11/2017.
PTM reprogramado encaminhado para análise da SETRA, conforme ofício SEPLAG/SEAM nº 916/2017</t>
  </si>
  <si>
    <t>Município enviou prestação de contas parcial conforme ofício nº 04/2017 da Prefeitura de Correntes. Prestação de contas foi devolvida para o Município conforme ofício nº 096/2017 SEPLAG/SEAM (foi entregue à César e protocolado no livro no dia 12/12/2017).</t>
  </si>
  <si>
    <t>Construção da Ponte sobre o Riacho Balança</t>
  </si>
  <si>
    <t>PTM aprovado e enviado pela CEHAB através do ofício nº 752/2017 aprovando o valor de R$ 12.009.796,62 Recurso FEM, sem contrapartida</t>
  </si>
  <si>
    <t>Recuperação da  infraestrutura e dos serviços urbanos da cidade do Rcife, tais como: Serviços de recuperação da pavimentação de vias (CBUQ); Serviços de recuperação de vias não pavimentadas; Serviços de recuperação de passarelas e pontilhões;  Recuperação e Restauranção Praças, Parques e Refúgios; Serviços de Recuperação de Passeio e Recuperação de Escadarias.</t>
  </si>
  <si>
    <t>ESCADARIAS</t>
  </si>
  <si>
    <t xml:space="preserve">REPROGRAMAÇÃO PTM APROVADA CONFORME OFÍCIO SEE Nº250/2017 - SUCOP/SEE - PE DE 14/12/2017 COM ENTRADA EM 15/12/2017. </t>
  </si>
  <si>
    <t>DOCUMENTAÇÃO COM SANDRO PARA ELABORAÇÃO DO TERMO ADITIVO.</t>
  </si>
  <si>
    <t>Reanálise da prestação de contas (ofício nº 283/2017 - GJUR, protocolado no dia 13/12/2017) encaminhada ao município por ofício (SEPLAG/SEAM) e por e-mail.</t>
  </si>
  <si>
    <t>SARA enviou ofício nº 288/2017 - GJUR com pendências na prestação de contas. Pendências enviadas por email para o Prefeito. Ofício da SARA entregue à Sandro para fazer notificação para o Município.</t>
  </si>
  <si>
    <t>2014.0434</t>
  </si>
  <si>
    <t xml:space="preserve">RUA 1 (R. Mª DO SOCORRO PINTO DE BARROS BEZERRA), RUA 2 (FORUM), RUA 3 (FORUM) E  TRAVESSA ISRAEL ALVES PINTO (COMPLEMENTAÇÃO). </t>
  </si>
  <si>
    <t>Enviado para Nilza através do protocolo interno, AP, PTM 4º termo aditivo e publicação</t>
  </si>
  <si>
    <t>Enviado para Nilza através do protocolo interno, AP, PTM, 3º Termo e Publicação</t>
  </si>
  <si>
    <t>Ofício 305/2017 -GP com a reprogramação deste plano. Enviado para SETRA</t>
  </si>
  <si>
    <t>91 1ª substituição final</t>
  </si>
  <si>
    <t>PTM APROVADO CONFORME OFÍCIO 813/2017 - GDM/DPP/CEHAB DE 18/12/2017 COM ENTRADA EM 19/12/2017.</t>
  </si>
  <si>
    <t>PTM aprovado na 10ª Reunião do CEAM</t>
  </si>
  <si>
    <t>PTM aprovado na 11ª e 12ª Reunião do CEAM</t>
  </si>
  <si>
    <t>SOLICITAÇÃO DE REPROGRAMAÇÃO EM 11/12/2017. Ofício prefeitura 394/2017 - GAB. Encaminhado à CEHAB pelo Ofíco xxx/17 SEPLAG.</t>
  </si>
  <si>
    <t>Prestação de contas enviada pelo município através do ofício nº 350/2017 protocolado em 22/12/2017 e encaminhado para análise na CEHAB através do ofício SEAM nº 993/2017</t>
  </si>
  <si>
    <t>Prestação de contas enviada pelo município através do ofício nº 349/2017 protocolado em 22/12/2017 e encaminhado para análise na CEHAB através do ofício SEAM nº 992/2017</t>
  </si>
  <si>
    <t>Prestação de contas entregue na SEPLAG conforme ofício GB nº 168/2017 da Prefeitura de São João. Prestação de contas foi encaminhada para análise na CEHAB conforme ofício nº 946/2017 SEPLAG/SEAM.</t>
  </si>
  <si>
    <t>Prestação de contas entregue na SEPLAG conforme ofício GB nº 169/2017 da Prefeitura de São João. Prestação de contas foi encaminhada para análise na SARA conforme ofício nº 945/2017 SEPLAG/SEAM.</t>
  </si>
  <si>
    <t>2017OB000351</t>
  </si>
  <si>
    <t>2017PD000493</t>
  </si>
  <si>
    <t>2017NE000401</t>
  </si>
  <si>
    <t>REPASSE DA 4º PARCELA DO FEM II - 2014 PARA PAVIMENTAÇÃO DE DIVERSAS RUAS NO MUNICÍPIO DE BEZERROS, CONFORME SOLICITAÇÃO EM CI Nº 226/2017 SGTG/FEM.</t>
  </si>
  <si>
    <t>INCONSISTÊNCIAS ENCONTRADAS E INFORMADAS ATRAVÉS DO OF. Nº 356/2017 - GDM/DPP/CEHAB. O GESTOR DO MUNICÍPIO ( EUDES) FOI INFORMADO POR E-MAIL.</t>
  </si>
  <si>
    <t>OFÍCIO MUNICÍPIO Nº355/2017 DE 12/12/2017 COM ENTRADA EM 21/12/2017 SOLICITANDO CÓPIA DOCUMENTAÇÃO COMPLETA DO FEM 2. DOCUMENTAÇÃO PRONTA E PEDRO PAULO INFORMADO POR TELEFONE.</t>
  </si>
  <si>
    <t>DOCUMENTAÇÃO ENTREGUE PARA FELIPE PONTES, A PEDIDO DE PEDRO PAULO. ANOTADO EM PROTOCOLO.</t>
  </si>
  <si>
    <t>PTM aprovado e encaminhado pela SETRA através do ofício nº  57/2017 aprovando o valor de R$ 905.538,26 Recurso FEM, sem contrapartida</t>
  </si>
  <si>
    <t>Município encaminhou reprogramação  através do ofício nº 122-C/2017 protocolado em 28/12/2017 alterando o valor para R$ 125.365,76 Recurso FEM, sem contrapartida.  Ofício encaminhado para SEE através do ofício SEAM nº 06/2018.</t>
  </si>
  <si>
    <t>Enviado para CEHAB ofício GP nº 001/2018 da Prefeitura de Belém de Maria com boletim de medição e relatório fotográfico complementar.</t>
  </si>
  <si>
    <t>PAVIMENTAÇÃO DE RUAS NA SEDE</t>
  </si>
  <si>
    <t>Pavimentação na Rua 14 e Travessa 02 no Bairro Antônio Avelar; Rua 10, Rua 13 e Travessa 04 no Bairro Maria Auxiliadora; Rua B no Bairro Cohab; Rua Maria Alves Cavalcanti, Rua Projetada 01-A e Rua Projetada 05 no Bairro Roberto Luiz; Rua atrás da Banca no Centro; Rua 21 e Rua 22 no Bairro José Ramos .</t>
  </si>
  <si>
    <t>Boletins de medição e termo de recebimento definitivo de obra  enviados conforme ofício SEPLAG/ SEAN nº 08/2018</t>
  </si>
  <si>
    <t>Município enviou documentação complementar através do ofício nº 293/2017 - GP com data de entrada em 21/12/2017. Documentação repassada para à SETRA para atender às pendências encontradas na análise da prestação de contas.</t>
  </si>
  <si>
    <t>Enviei para Nilza PTM, AP, termo aditivo e publicação. Enviei para jackson por e-mail</t>
  </si>
  <si>
    <t>Reprogramação solicitada através do ofício nº 223/2017 da Prefeitura de Brejão. Valor solicitado: R$ 257.365,62 (reduziu valor). PTM enviado para CEHAB através do ofício nº 984/2017 SEPLAG/SEAM.</t>
  </si>
  <si>
    <t>Novo PTM enviado para análise através do ofício nº 223/2017 da Prefeitura de Brejão. PTM enviado para análise na CEHAB através do ofício nº 984/2017 SEPLAG/SEAM.</t>
  </si>
  <si>
    <t>Reprogramação solicitada através do ofício GB nº 183/2017 da Prefeitura de São João. Valor solicitado: Recurso FEM R$ 630.390,13. Contrapartida R$ 138.851,16. Rendimento R$ 15.895,80. Reprogramação enviada para CEHAB conforme ofício nº 995/2017 SEPLAG/SEAM.</t>
  </si>
  <si>
    <t>Reprogramação aprovada na reunião do CEAM do dia 27/10/2017.</t>
  </si>
  <si>
    <t>PTM aprovado na reunião do CEAM do dia 27/10/2017.</t>
  </si>
  <si>
    <t>PTM APROVADO NA REUNIÃO DO CEAM.</t>
  </si>
  <si>
    <t>MUNICÍPIO RECEBEU A 4ª EM 08/05/2017.</t>
  </si>
  <si>
    <t>MUNICÍPIO RECEBEU A 4ª PARCELA EM 23/03/2017.</t>
  </si>
  <si>
    <t>Reprogramação aprovada na reunião do CEAM do dia 15/12/2017.</t>
  </si>
  <si>
    <t>PTM APROVADO PELA 09ª REUNIÃO DO CEAM.</t>
  </si>
  <si>
    <t>PTM APROVADO PELA REUNIÃO DO CEAM.</t>
  </si>
  <si>
    <t>MUNICÍPIO RECEBEU A 4ª PARCELA EM 27/09/2016.</t>
  </si>
  <si>
    <t>MUNICÍPIO RECEBEU A 4ª PARCELA EM 08/05/2017.</t>
  </si>
  <si>
    <t>PTM aprovado na reunião do CEAM.</t>
  </si>
  <si>
    <t>PTM RECEBEU A 4ª PARCELA EM 23/03/2017.</t>
  </si>
  <si>
    <t>PTM RECEBEU A 4ª PARCELA EM 29/06/2016.</t>
  </si>
  <si>
    <t>PTM APROVADO PELA 08ª REUNIÃO DO CEAM.</t>
  </si>
  <si>
    <t>PTM RECEBEU A 4ª PARCELA EM 15/09/2016.</t>
  </si>
  <si>
    <t>Documentação complementar da Prestação de Contas apresentada pelo município, conforme ofício nº 293/2017 - GP, com entrada no dia 21/12/2017. Documentação enviada à SETRA para análise, conforme ofício SEPLAG/SEAM nº 014/2017</t>
  </si>
  <si>
    <t>Pavimentação em Paralelepípedos Graníticos em Diversas Ruas da Sede do Município: Rua 1, Rua 2, Rua 3, Rua Projetada 5, Rua Projetada 6, Rua Projetada 7, Rua Projetada 8, Rua Projetada 9, Rua Projetada 10, Rua Projetada 11, Rua Projetada 12, Rua Projetada 13, Rua Projetada 14, Rua Projetada 15, Rua Projetada 16 e Rua Loteamento Cajá</t>
  </si>
  <si>
    <t>PTM aprovado pelo CEAM na reunião realizada no dia 15/12/2017</t>
  </si>
  <si>
    <t>Enviei para Nilza AP, PTM, 3º termo e publicação</t>
  </si>
  <si>
    <t>PTM reprogramado enviado pelo município através do ofício nº 115/2017 - GMC/GP e encaminhado para análise na CEHAB através do ofício nº019/2018 SEAM/SEPLAG.</t>
  </si>
  <si>
    <t>PTM reprogramado enviado pelo município através do ofício nº 160/2017 - GMC/GP e encaminhado para análise na CEHAB através do ofício nº020/2018 SEAM/SEPLAG.</t>
  </si>
  <si>
    <t>Solicitação de reprogramação de PTM, conforme ofício nº 093/2017 da Prefeitura, com entrada no dia 03/05/2017.
PTM encaminhado para análise da SETRA, conforme ofício SEPLAG/SEAM nº 332/2017</t>
  </si>
  <si>
    <t>PTM reprogramado com as correções exigidas pela SETRA, conforme ofício nº 224/2017, com entrada em 15/12/2017.
PTM encaminhado para análise da SETRA, conforme ofício SEPLAG/SEAM nº 977/2017</t>
  </si>
  <si>
    <t>PTM reprogramado aprovado, conforme ofício nº 001/2018 - SETRA/GGST</t>
  </si>
  <si>
    <t>1 - FINAL</t>
  </si>
  <si>
    <t>Construção da Praça Júlio Rabelo localizada na Sede do município</t>
  </si>
  <si>
    <t>Enviei para Nilza AP, PTM, 1º Termo e publicação que Humberto me entregou</t>
  </si>
  <si>
    <t>PTM aprovado pelo CEAM na reunião realizada no dia 27/10/2017.</t>
  </si>
  <si>
    <t>Entreguei a Lilian PTM, AP, Justificativa, termo aditivo e ofício nº 433/2017 com documentação (protocolo interno)</t>
  </si>
  <si>
    <t>OFÍCIO MUNICÍPIO Nº330/2017/GP DE 07/12/2017 COM ENTRADA EM 12/12/2017 SOLICITANDO REPROGRAMAÇÃO ENVIADO PARA A CEHAB CONFORME OFÍCIO 023/2018 SEPLAG/SEAM.</t>
  </si>
  <si>
    <t>Documentação complementar da Prestação de Contas apresentada pelo município, conforme ofício nº 0480/2017 - GAPRE, com entrada no dia 10/01/2017. Documentação enviada à CEHAB para atender as pendências encontradas na 3ª reanálise da prestação de contas, conforme ofício SEPLAG/SEAM nº XXX/2018</t>
  </si>
  <si>
    <t>Ofício que solicita ajuste no repasse dos recursos entrague a Ana</t>
  </si>
  <si>
    <t>Reprogramação solicitada através do ofício PM nº 013/2018 e enviada para análise da CEHAB através do ofício SEPLAG/SEAM nº 026/2018</t>
  </si>
  <si>
    <t>Plano aprovado na reunião do CEAM( 8ª e 9ª de 2017)</t>
  </si>
  <si>
    <t>Plano aprovado na reunião do CEAM (8ª e 9ª de 2017)</t>
  </si>
  <si>
    <t>Plano aprovado na reunião do CEAM (10ª de 2017)</t>
  </si>
  <si>
    <t>Plano aprovado na reunião do CEAM(11ª e 12ª de 2017)</t>
  </si>
  <si>
    <t>Plano aprovado na reunião do CEAM (11ªe 12ª de 2017)</t>
  </si>
  <si>
    <t>Plano aprovado na reunião do CEAM (11ª e 12ª de 2017)</t>
  </si>
  <si>
    <t>Plano aprovado na reunião do CEAM (5ª de 2017)</t>
  </si>
  <si>
    <t>Pavimentação em Paralelepípedos Graníticos no Bairro de Manoel Aprígio, Orobó/PE.</t>
  </si>
  <si>
    <t>REQUALIFICAÇÃO DA QUADRA POLIESPORTIVA IZIDIO MARQUES GALVÃO</t>
  </si>
  <si>
    <t>Ofício 828/2017-GDM/DPP/CEHAB- indicando inconsistências. Arnaldo ciente das pendências.</t>
  </si>
  <si>
    <t>Construção de Pavimentos em Paralelepípedos Graníticos nas ruas Projetadas e Dionízio Rabelo do Distrito de Jabitacá, João Alves dos Passos, Vicente Nogueira de Carvalho,Rua de Acesso ao Cemitério Público, Beco Municipal Anexo a Unidade de Saúde, Beco Municipal que Liga A Rua José Virgínio Nunes ao Merado Público, Beco Municpal que Liga a Rua José Virgínio Nunes a Travessa José Bezerra Câmara, Complemento da  Rua Cícero Pereira de Carvalho, Beco Municipal que Liga a Rua Cicero Pereira de Carvalho a Rua João Alves dos Passos.</t>
  </si>
  <si>
    <t>REPROGRAMAÇÃO APROVADA PELA CEHAB CONFORME OFÍCIO Nº017/2018 = DPP/CEHAB DE 09/01/2018 COM ENTRADA EM 16/01/2018.</t>
  </si>
  <si>
    <t>141 2ª SUBSTITUIÇÃO FINAL</t>
  </si>
  <si>
    <t>Ofício 013/2018 -Gabinete do Prefeito com novo BM.Enviado para a CEHAB.</t>
  </si>
  <si>
    <t xml:space="preserve">Reprogramação aprovada conforme ofício CEHAB nº 016/2018 </t>
  </si>
  <si>
    <t>Município enviou documentação complementar através do ofício nº 0480/2017 - GAPRE com data de entrada em 10/01/2018. Documentação repassada à CEHAB para atender as pendências encontradas na 3ª reanálise da prestação de contas. Ofício SEPLAG/SEAM -32/2018</t>
  </si>
  <si>
    <t>Solicitação de reprogramação, conforme ofício GP nº 002/2018 de 02/01/2018, protocolado em 12/01/2018.  Teto FEM: R$ 1.207.546,47. Investimento total anterior: R$ 190.722,41 (recurso FEM R$ 190.722,41 e contrapartida R$ 0,00). Novo investimento total: R$ 181.740,02 (recurso FEM R$ 181.740,02 e contrapartida R$ 0,00)</t>
  </si>
  <si>
    <t>Pavimentação de paralelepípedos no lote do Distrito Pavimentado nas seguintes ruas: Rua do Urubu em Bentevi, Rua da Praça no Estreito do Norte, Rua Antônio Marinho, Rua Antônio Davi em Alto Bonito, Rua 05, Rua 06, Rua 07, Rua 08, Rua 09 no Loteamento benicio Cavalcante em Alto Bonito</t>
  </si>
  <si>
    <t>Reprogramação aprovada conforme ofício CEHAB nº 016/2018  e entregue a Sandro pra fazer o termo aditivo</t>
  </si>
  <si>
    <t>Entreguei para Vera 1 via PTM e AP</t>
  </si>
  <si>
    <t>Reprogramação aprovada (se houve solicitação do município, ela não tramitou pela Seplag), conforme ofício 774/2017 - GDM/DPP/CEHAB de 23/11/2017, com entrada dia 30/11/2017. Teto FEM: R$ 1.962.262,99. Investimento total anterior: R$ 290.287,9 (recurso FEM). Novo investimento total: R$ 290.569,35 (recurso FEM R$ 267.386,22 e contrapartida R$ 23.183,13).</t>
  </si>
  <si>
    <t>37
1ª SUBSTITUIÇÃO</t>
  </si>
  <si>
    <t>Requalificação da Avenida Paulo Guerra, município de Belo Jardim</t>
  </si>
  <si>
    <t>PTM aprovado conforme ofício 618/2016 - GDM/DPP/CEHAB de 08/08/2016, protocolado em 09/08/2016. Para que a soma dos valores do recurso FEM dos cinco planos do município ficasse dentro do teto, uma nova aprovação do plano da Av. Paulo Guerra foi realizada. Teto FEM: R$ 1.962.262,99. Investimento total anterior: R$ 550.581,99 (recurso FEM R$ R$ 438.119,42 e contrapartida R$ 112.462,56)</t>
  </si>
  <si>
    <t>36
1ª SUBSTITUIÇÃO FINAL</t>
  </si>
  <si>
    <t>29 1ª substituição final</t>
  </si>
  <si>
    <t>Ofício 004/2018 - GDM/DPP/CEHAB - com aprovação da reprogramação deste plano</t>
  </si>
  <si>
    <t>taysa.siqueira</t>
  </si>
  <si>
    <t>Ofício 018/2018 - DPP/CEHAB - indicando as inconsistências  qdo na análise do plano. Enviado via email pela CEHAB para Asconsultoria/Cesar, em 09/01/2018</t>
  </si>
  <si>
    <t>1ª análise da prestação de contas (ofício PC/GDM/DPP/CEHAB 002/2018 de 22/01/2018, protocolado no mesmo dia), indicando inconsistências, encaminhada ao município por ofício (SEPLAG/SEAM) e por e-mail.</t>
  </si>
  <si>
    <t>1ª Análise da prestação de contas dos plano (distritos pavimentados), conforme ofício PC/GDM/CEHAB 001/2018 de 19/01/2018, indicando inconsistências, protocolado em 22/01/2018, encaminhada ao município conforme ofício SEPLAG/SEAM . Tal análise foi encaminhada também por e-mail ao município.</t>
  </si>
  <si>
    <t>1ª Análise da prestação de contas dos plano (distritos pavimentados), conforme ofício PC/GDM/CEHAB 001/2018 de 19/01/2018, protocolado em 22/01/2018, indicando inconsistências, encaminhada ao município conforme ofício SEPLAG/SEAM . Tal análise foi encaminhada também por e-mail ao município.</t>
  </si>
  <si>
    <t>CONSTRUÇÃO DO MURO DE ARRIMO PARA CONTENÇÃO DO TALUDE, CONSTRUÇÃO DE CALÇADA COM DIMENSÃO DE 1,50 ML DE LARGURA E DRENAGEM DAS ÁGUAS PLUVIAIS, OBRA A SER EXECUTADA NO ACESSO PRINCIPAL DA CIDADE DE BREJÃO.</t>
  </si>
  <si>
    <t>Ofício 019/2018-DPP/CEHAB - com aprovação da reprogramação.</t>
  </si>
  <si>
    <t>Solicitação de reprogramação encaminhada à CEHAB para análise conforme ofício SEPLAG/SEAM nº 038/2018</t>
  </si>
  <si>
    <t>Ofício GP 004/2018- plano para ser reprogramado. Enviado paraa a CEHAB Ofício 039/2018</t>
  </si>
  <si>
    <t>Prestação de contas apresentada pelo município conforme ofício 012/2017 - GAB de 09/01/2018, com entrada em 16/01/2018. Prestação de contas encaminhada a CEHAB para análise conforme ofício SEPLAG/SEAM 35/2018.</t>
  </si>
  <si>
    <t>OFÍCIO GP Nº004/2018 DE 17/01/2018 COM ENTRADA EM 19/01/2018 SOLICITANDO APROVAÇÃO DA PRESTAÇÃO DE CONTAS ENCAMINHADO PARA CEHAB CONFORME OFÍCIO SEAM/SEPLAG 42/2018.</t>
  </si>
  <si>
    <t>OFÍCIO GP Nº005/2018 DE 17/01/2018 COM ENTRADA EM 19/01/2018 SOLICITANDO APROVAÇÃO DA PRESTAÇÃO DE CONTAS ENCAMINHADO PARA CEHAB CONFORME OFÍCIO SEAM/SEPLAG 41/2018.</t>
  </si>
  <si>
    <t>Ofício 022/2018 - GAB(PMG) - com solicitação de reprogramação. Enviado para a CEHAB através do Ofício SEPLAG/SEAM 43/2018</t>
  </si>
  <si>
    <t>O ANDAMENTO DA OBRA RETOMOU EM FEVEREIRO. PREVISÃO DE CONCLUSÃO PARA FINAL DE MARÇO. ( Mª APARCEIDA - 87 8828 1858/87 988416254)</t>
  </si>
  <si>
    <t>A PREVISÃO PARA CONCLUSÃO CONTINUA SENDO FINAL DE MARÇO. ( Mª APARCEIDA - 87 8828 1858)/87 988416254)</t>
  </si>
  <si>
    <t>Maria Aparecida informou que está organizando a prestação de contas e deverá enviar nos próximos quinze dias . (87-98828-1858)/87 988416254)</t>
  </si>
  <si>
    <t>CONTINUA COM DIFICULDADE PARA SOLUCIONAR AS PENDÊNCIAS DA CEHAB. ESTÁ TENDO PROBLEMAS COM O ENGENHEIRO DA OBRA. ( Mª APARCEIDA - 87 8828 1858)/87 988416254)</t>
  </si>
  <si>
    <t>OFÍCIO Nº 477/2016 - GDM/DPP/CEHAB - INDICOU INCOSISTÊNCIAS NA ANÁLISE DO BOLETIM DE MEDIÇÃO. O MUNICÍPIO FOI INFORMADO POR TELEFONE E E-MAIL.( Mª APARCEIDA - 87 8828 1858)/87 988416254)</t>
  </si>
  <si>
    <t>OBRA ATINGINDO OS 60%. ( Mª APARCEIDA - 87 8828 1858)/87 988416254)</t>
  </si>
  <si>
    <t>A OBRA INICIOU COM ATRASO. ESTÁ NA FASE DE ALVENARIA. ( Mª APARCEIDA - 87 8828 1858)/87 988416254)</t>
  </si>
  <si>
    <t>DOCUMENTAÇÃO PRONTA PARA ASSINATURA DO PREFEITO</t>
  </si>
  <si>
    <t>Município enviou documentação complementar através do ofício nº 011/2018 - PGM com data de entrada em 23/01/2018 e repassada à CEHAB para atender às pendências encontradas na análise da prestação de contas.</t>
  </si>
  <si>
    <t>Documentação complementar da Prestação de Contas apresentada pelo município, conforme ofício nº 011/2018 - PGM, com entrada no dia 23/01/2018. Documentação enviada à CEHAB para análise, conforme ofício SEPLAG/SEAM nº XXX/2018</t>
  </si>
  <si>
    <t>Construção de uma Praça Pública - Praça Marcelino Champagnat</t>
  </si>
  <si>
    <t>Reforma do Açougue Público Municipal</t>
  </si>
  <si>
    <t>Prestação de contas apresentada pelo município, através do ofício PMFN 17/2018, com entrada no dia 23/01/2018. Documentação enviada à CEHAB para análise, conforme ofício SEPLAG/SEAM nº XXX/2018</t>
  </si>
  <si>
    <t>Ofício GP 010/2018 indicando novo Gestor do FEM: Almir Balbino da Silva Júnior, Fone 87-999377175/988633757</t>
  </si>
  <si>
    <t>Prestação de contas apresentada pelo município através do ofício PMFN nº 17/2018, com entrada no dia 23/01/2018</t>
  </si>
  <si>
    <t>Ofício 039/2018 - DPP/CEHAB - indicando inconsistências encontradas qdo da análise do BM. Email enviado para Porto e Wylliams.</t>
  </si>
  <si>
    <t>Ofício 289/2017 - Prefeitura de Rio Formoso com os dados para atender ao Ofício 847/2016-GDM/DPP/CEHAB (indicando inconsistências no BM). Enviado para a CEHAB. Ofício SEPLAG/SEAM 49/2018</t>
  </si>
  <si>
    <r>
      <t xml:space="preserve">Obra em andamento. Município solicitou vistoria de 60% e encaminhou PTM reprogramado para análise da CEHAB no dia 24/02/2016. Aguardando parecer.
</t>
    </r>
    <r>
      <rPr>
        <u/>
        <sz val="12"/>
        <color theme="1"/>
        <rFont val="Calibri"/>
        <family val="2"/>
        <scheme val="minor"/>
      </rPr>
      <t>Contato: Aureo - 81 99619-7028</t>
    </r>
  </si>
  <si>
    <t>2018OB000104</t>
  </si>
  <si>
    <t>2017NE000337</t>
  </si>
  <si>
    <t>LIBERAÇÃO DE REPASSE DA 4º PARCELA DO FEMII 2014,DO MUNICÍPIO DE SANTA CRUZ PARA CONCLUSÃO DA CONSTRUÇÃO DO ESTÁDIO MUNICIPAL, CONFORME SOLICITAÇÃO EM CI Nº218/2017 SGTG/FEM.</t>
  </si>
  <si>
    <t>MUNICÍPIO RECEBEU A 4ª PARCELA EM 16/01/2018.</t>
  </si>
  <si>
    <t>LIBERAÇÃO DA 4º PARCELA DO FEMII - 2014,DO MUNICÍPIO DE ALAGOINHA PARA PAVIMENTAÇÃO DE DA RUA PROF. JOSÉ PEREIRA DE MELO,CONFORME SOLICITAÇÃO EM CI Nº 197/2017 SGTG/FEM.</t>
  </si>
  <si>
    <t>2018OB000105</t>
  </si>
  <si>
    <t>2018PD000106</t>
  </si>
  <si>
    <t>2018PD000107</t>
  </si>
  <si>
    <t>2018OB000106</t>
  </si>
  <si>
    <t>2018PD000133</t>
  </si>
  <si>
    <t>2017NE000402</t>
  </si>
  <si>
    <t>VALOR PAGO REF. AO REPASSE DA 3º PARCELA PARA COBERTURA DA QUADRA DE ESPORTE,ESTANISLAU PIRES E CONSTRUÇÃO DE QUADRA COBERTA NO DISTRITO DE PÃO DE AÇUCAR, CONFORME SOLICITAÇÃO EM CI Nº 226/2017 SGTG/FEM.</t>
  </si>
  <si>
    <t>2018OB000107</t>
  </si>
  <si>
    <t>2018PD000125</t>
  </si>
  <si>
    <t>2017NE000216</t>
  </si>
  <si>
    <t>VALOR PAGO PARA VIABILIZAR REPASSE DE RECURSOS FEM-2014.AO MUNICIPIO DE SÃO CAETANO/PE.REF. A 4ª PARCELA.CUJO OBJETO É:REFORMA E AMPLIAÇÃO DA PRAÇA PRESIDENTE TANCREDO NEVES.CI Nº 168/2017</t>
  </si>
  <si>
    <t>4ª parcela paga, obra concluída. Aguardando município prestar contas.</t>
  </si>
  <si>
    <t>Reprogramação aprovada pela CEHAB, conforme ofício nº 047/2018 -DPP/CEHAB com entrada no dia 25/01/2018.</t>
  </si>
  <si>
    <t xml:space="preserve">Recapeamento asfáltico CBUQ em diversas ruas do município: Rua Alto do Rosário, Rua José Bezerra Sobrinho, Av. 7 de Setembro, Rua 15 de Novembro Rua João Paes de Lira, Rua Osvaldo Pontes, Rua Prefeito Caetano Gomes, Rua Olindino Santino na mesma via, Rua Luiz Coimbra, Rua Vereador João Clemente e Praça Ananias de Menezes. Pavimentação emparalelepípedos graníticos:  da 1ª Travessa do Campo até a 11ª </t>
  </si>
  <si>
    <t>Reprogramação aprovada pelo CEAM na reunião no dia 13/01/2017</t>
  </si>
  <si>
    <t>Pavimentação de Ruas do Município de Toritama através da execução de Pavimentação e obras de Infraestrutura das Ruas José Heraldo da Silva, Miguel Tavares, São Cristóvão, Jose Luis Tavares, João Antonio de Moura, Mariano Manoel, Rua Emídio Jordão, Castro Alves, Santos Dumont, Abenicio Arthur Sobral, Luis Tomas da Silva, Colômbia, México, Antonio Soares, das Avenidas Romeu Simplício e Jose Luis da Silva e da Travessa Castro Alves, contará ainda com implantação de meio-fio em pedra granítica.</t>
  </si>
  <si>
    <t>Solicitação de reprogramação encaminhada conforme ofício 046/2017 SINFRA de 28/09/2017, protocolado em 06/10/2017. Teto FEM: R$ 754.716,55. Investimento total anterior: R$ 821.379,73 (recurso FEM R$ 754.715,68 e contrapartida R$ 66.664,05). Novo investimento total: R$ 814.451,65 (recurso FEM R$ 747.787,65 e contrapartida R$ 66.664,05)</t>
  </si>
  <si>
    <t>Documentação complementar</t>
  </si>
  <si>
    <t>BM com inconsistências.</t>
  </si>
  <si>
    <t>Reprogramação encaminhada a CEHAB paraanálise conforme ofício SEPLAG/SEAM 058/2018</t>
  </si>
  <si>
    <t>Ofício nº 003/2018 - PC/GDM/DPP/CEHAB  indicando as inconsistências encontradas na 1ª análise da Prestação de Contas. Ofício enviado ao município por email.</t>
  </si>
  <si>
    <t>Documentação referente à 3ª reprogramação do PTM enviada para SEPLAG, através do ofício GP nº 285/2017, com entrada no dia 01/06/17. PTM encaminhado para análise da CEHAB, conforme ofício SEPLAG/SEAM nº 421/2017</t>
  </si>
  <si>
    <t>PTM reprogramado aprovado pela CEHAB, conforme ofício nº 332/2017 - GDM/DPP/CEHAB, protocolado em 07/07/2017</t>
  </si>
  <si>
    <t>PTM reprogramado aprovado pela CEHAB, conforme ofício nº 544/2017 - GDM/DPP/CEHAB, protocolado no dia 03/10/2017</t>
  </si>
  <si>
    <t>Reprogramação solicitada conforme ofício GOV nº 007/2018 - PTM e enviada para análise da CEHAB conforme ofício SEPLAG/SEAM nº 61/2017</t>
  </si>
  <si>
    <t>Ofício 022/2018 - da Prefeitura, com os boletins de medição ajustados à nova reprogramação. Doctos complementar para a Vistoria de 60% execução.</t>
  </si>
  <si>
    <t>Ofício 021/2018- Prefeitura, com plano para reprogramação. Enviado para a CEHAB, Ofício nº 65/2018.</t>
  </si>
  <si>
    <t>REPROGRAMAÇÃO APROVADA CONFORME OFÍCIO Nº 058/2018 - DPP/CEHAB DE 29/01/2018 COM ENTRADA EM 01/02/2018.</t>
  </si>
  <si>
    <t>CEHAB enviou ofício nº 005/2018 com inconsistências encontradas na análise da prestação de contas. Repassei por e-mail de João Paulo. Entreguei para Sandro para notificar o município</t>
  </si>
  <si>
    <t>PRESTAÇÃO DE CONTAS APRESENTADA CONFORME OFÍCIO 023/2018-GP DE 30/01/2018 COM ENTRADA EM 02/02/2018. ENCAMINHADA PARA CEHAB.</t>
  </si>
  <si>
    <t>EVENTO 13</t>
  </si>
  <si>
    <t>STATUS PTM 13</t>
  </si>
  <si>
    <t>STATUS OBRA 13</t>
  </si>
  <si>
    <t>EVENTO 14</t>
  </si>
  <si>
    <t>STATUS PTM 14</t>
  </si>
  <si>
    <t>STATUS OBRA 14</t>
  </si>
  <si>
    <t>EVENTO 15</t>
  </si>
  <si>
    <t>STATUS PTM 15</t>
  </si>
  <si>
    <t>STATUS OBRA 15</t>
  </si>
  <si>
    <t>EVENTO 16</t>
  </si>
  <si>
    <t>STATUS PTM 16</t>
  </si>
  <si>
    <t>STATUS OBRA 16</t>
  </si>
  <si>
    <t>Enviei para Nilza, PTM e AP reprogramação, 3º Termo e publicação. Enviei tb para o e-mail de Henrique</t>
  </si>
  <si>
    <t>Reprogramação aprovado conforme ofício 054/2017 - SETRA/GGST DE 10/11/2017, protocolado em 10/11/2017</t>
  </si>
  <si>
    <t>Reprogramação aprovado pelo CEAM</t>
  </si>
  <si>
    <t>MUNICÍPIO RECEBEU A 4ª PARCELA EM 08/05/2018.</t>
  </si>
  <si>
    <t>RECEBIDO PRESTAÇÃO DE CONTAS OFÍCIO Nº287/2017 - GP DE 08/11/2017 COM ENTRADA EM 06/02/2018 ENCAMINHADA PARA CEHAB CONFORME OFÍCIO SEAM/SEPLAG XXXX/2018.</t>
  </si>
  <si>
    <t>Prestação de contas apresentada pelo município através do ofício PMFN nº 21/2018, com entrada no dia 06/02/2018</t>
  </si>
  <si>
    <t>Prestação de contas apresentada pelo município, através do ofício PMFN 21/2018, com entrada no dia 06/02/2018. Documentação enviada à CEHAB para análise, conforme ofício SEPLAG/SEAM nº XXX/2018</t>
  </si>
  <si>
    <t>Prestação de contas apresentada pelo município, através do ofício PMFN 20/2018, com entrada no dia 06/02/2018. Documentação enviada à CEHAB para análise, conforme ofício SEPLAG/SEAM nº XXX/2018</t>
  </si>
  <si>
    <t>Prestação de contas apresentada pelo município através do ofício PMFN nº 20/2018, com entrada no dia 06/02/2018</t>
  </si>
  <si>
    <t xml:space="preserve">1ª análise da prestação de contas encaminhada conforme ofício 6/2018 PC/GDM/CEHAB de 05/02/2018, protocolado em 06/02/2018. </t>
  </si>
  <si>
    <t xml:space="preserve">1ª análise da prestação de contas (ofício 6/2018 PC/GDM/CEHAB de 05/02/2018, protocolado em 06/02/2018) encaminhado ao município por e-mail e entregue ao jurídico FEM. </t>
  </si>
  <si>
    <t>EVENTO 17</t>
  </si>
  <si>
    <t>STATUS PTM 17</t>
  </si>
  <si>
    <t>STATUS OBRA 17</t>
  </si>
  <si>
    <t>Prestação de contas apresentada conforme ofício SCI 032/2017 de 14/11/2017, protocolado no mesmo dia.</t>
  </si>
  <si>
    <t>Prestação de contas encaminhada a SETRA conforme ofício SEPLAG/SEAM</t>
  </si>
  <si>
    <t>Reprogramação aprovada conforme ofício 70/2018 - DPP~/CEHAB de 02/02/2018, protocolado em 06/02/2018. Teto FEM: R$ 1.207.546,47. Investimento total anterior: R$ 190.722,41 (recurso FEM R$ 190.722,41 e contrapartida R$ 0,00). Novo investimento total: R$ 181.322,30 (recurso FEM R$ 181.322,30 e contrapartida R$ 0,00)</t>
  </si>
  <si>
    <t>Urbanização e iluminação da Avenida Osvaldo Celso Maciel</t>
  </si>
  <si>
    <t>Ofício 057/2018 - DPP/CEHAB - Com aprovação da reprogramação</t>
  </si>
  <si>
    <t>Reprogramação solicitada através do ofício nº 10/2018 da Prefeitura de Brejão. Valor solicitado: Recurso FEM R$ 23.010,87. Contrapartida R$ 54.156,82. PTM enviado para CEHAB através do ofício nº 085/2018 SEPLAG/SEAM.</t>
  </si>
  <si>
    <t>319 substituição final</t>
  </si>
  <si>
    <t>Ofício 087/2018 - DPP/CEHAB com aprovação da reprogramação.</t>
  </si>
  <si>
    <t>Ofício 017/2018 - com solicitação de reprogramação. Enviado para CEHAB, Ofício ........./2018</t>
  </si>
  <si>
    <t>Solicitação de reprogramação de PTM, conforme ofício nº 13/2018 - GAB, com entrada no dia 05/02/2018. PTM repgrogramado encaminhado para análise da CEHAB, conforme ofício SEPLAG/SEAM nº 087/2018</t>
  </si>
  <si>
    <t>Município enviou ofício nº 10/2018 solicitando posicionamento acerta da utilização de recursos do município visando dar continuidade ás obras enquanto não for realizado pagamento pelo Estado. Repassado para Andréa</t>
  </si>
  <si>
    <t>Reprogramação aprovada conforme ofício nº 053/2018 -DPP/CEHAB. Valor anterior: Recurso FEM R$ 298.775,35. Rendimento: R$ 6.399,33. Contrapartida R$ 111.153,88. Novo valor: Recurso FEM R$ 298.775,35. Contrapartida R$ 99.891,40 (João Guido informou que não vai utilizar o rendimento, vai devolver).</t>
  </si>
  <si>
    <t>125 2ª substituição final</t>
  </si>
  <si>
    <t>Solicitação de reprogramação recebida através do ofício G.P. nº 027/2108 e encaminhada ao município através do ofício SEPLAG/SEAM nº 90/2018</t>
  </si>
  <si>
    <t>Município encaminhou ofício nº 55/2018 com documentação solicitada pela CEHAB. Ofício repassado para a CEHAB através do ofício  SEAM nº 91/2018</t>
  </si>
  <si>
    <t>Reprogramação aprovada através do ofício CEHAB nº 083/2018</t>
  </si>
  <si>
    <t>Reprogramação aprovada através do ofício CEHAB nº 084/2018</t>
  </si>
  <si>
    <t>Reprogramação aprovada através do ofício CEHAB nº 086/2018</t>
  </si>
  <si>
    <t>Reprogramação aprovada através do ofício CEHAB nº 085/2018</t>
  </si>
  <si>
    <t>Solicitação de reprogramaçãoenvida através do ofício GAB- PMJ nº 055/2018 e encaminhada à CEHAB através do ofício SEPLAG/SEAM nº XXX/2018</t>
  </si>
  <si>
    <t>148 1ª substituição final</t>
  </si>
  <si>
    <t>REPPROGRAMAÇÃO APROVADA CONFORME OFÍCIO CEHAB Nº091/2018 DE 09/02/2018 COM ENTRADA EM 19/02/2018</t>
  </si>
  <si>
    <t>Ofício nº 007/2018 - PC/GDM/DPP/CEHAB  indicando as inconsistências encontradas na 1ª análise da Prestação de Contas. Ofício enviado ao município por email.</t>
  </si>
  <si>
    <t>Vistoria: "Status: Obra concluída. Falta TRD e BM 100%</t>
  </si>
  <si>
    <t>Reprogramação aprovada pela CEHAB conforme ofício nº 068/2018 - DPP/CEHAB. Valor anterior: Recurso FEM R$ 630.390,13. Contrapartida R$ 196.071,18. Novo valor: Recurso FEM R$ 630.390,13. Contrapartida R$ 138.851,16. Rendimento R$ 15.895,80.</t>
  </si>
  <si>
    <t>APOIO A IMPLANTAÇÃO DE INFRA-ESTRUTURA URBANA NO MUNICÍPIO DE SÃO JOÃO-PE</t>
  </si>
  <si>
    <t>PEDIDO DE REPROGRAMAÇÃO ENCAMINHADO PARA CEHAB (MOTIVADO POR VISTORIA 100%) DE ACORDO COM OFÍCIO Nº010/2018 DE 09/02/2018 COM ENTRADA EM 19/02/2018.Oficio SEPLAG nº 129/2018</t>
  </si>
  <si>
    <t>75 2ª substituição final</t>
  </si>
  <si>
    <t>FOI ENVIADO APENAS PTM PARA REPROGRAMAÇÃO, RECEBIDO POR EMAIL, POR SOLICITAÇÃO DE ANDREA.</t>
  </si>
  <si>
    <t>Ofício 054/2018 - Solicitando nova vistoria de 100%, após os reparos.Enviado para CEHAB, Ofício SEPLAG/SEAM ...../2018</t>
  </si>
  <si>
    <t>26/05/2016 e 22/02/2018</t>
  </si>
  <si>
    <t>Ofício nº 008/2018 - PC/GDM/DPP/CEHAB  indicando as inconsistências encontradas na 1ª análise da Prestação de Contas. Ofício enviado ao município por email.</t>
  </si>
  <si>
    <t>Ofício 014/2018 da Prefeitura - Informando a substituição deste plano pelos seguintes planos: Pavimentação em Paralelepípedos, Construção de muro de arrimo olha d'agua II e Construção de pontilhão no acesso ao Distrito de Conceição</t>
  </si>
  <si>
    <t>149 1ª SUBSTITUIÇÃO FINAL</t>
  </si>
  <si>
    <t>REPPROGRAMAÇÃO APROVADA CONFORME OFÍCIO CEHAB Nº105/2018 DE 22/02/2018 COM ENTRADA EM 23/02/2018</t>
  </si>
  <si>
    <t>2014.0435</t>
  </si>
  <si>
    <t>2014.0436</t>
  </si>
  <si>
    <t>2014.0437</t>
  </si>
  <si>
    <t>Reprogramação aprovada através do ofício CEHAB nº 106/2018</t>
  </si>
  <si>
    <t>Ofício, sem documentação em anexo, PC/GDM/DPP/CEHAB 10/2018 de 22/02/2018, protocolado em 23/02/2018 (assunto: 1ª análise da prestação de contas) encaminhado pela CEHAB solicitando intervir junto ao município para apresentar os extratos bancários. Encaminhado e-mail ao município em 26/02/2018.</t>
  </si>
  <si>
    <t>PTM aprovado na Reunião do CEAM realizada dia 23/02/2018</t>
  </si>
  <si>
    <t>Ofício 170/2017 - Com plano para análise. Enviado para CEHAB Ofício141/2018</t>
  </si>
  <si>
    <t>Ofício 169/2017 - Com plano para análise. Enviado para CEHAB Ofício142/2018</t>
  </si>
  <si>
    <t>Ofício 171/2017 - Com plano para análise. Enviado para CEHAB Ofício143/2018</t>
  </si>
  <si>
    <t>Solicitação de reprogramação recebida através do ofício 078/2018 e enviado á análise conforme ofício SEPLAG/SEAM nº 144/2018</t>
  </si>
  <si>
    <t>Ofício PC/GDM/DPP/CEHAB nº 009/2018 com inconsistências na prestação de contas entregue à Sandro (protocolado no livro) para fazer notificação ao Município.</t>
  </si>
  <si>
    <t xml:space="preserve">Reprogramação aprovada conforme ofício 459/2017 - GDM/DPP/CEHAB de 22/06/2017, com entrada em 06/09/2017. Teto FE: R$ 1.207.546,47. Investimento total anterior: R$ 864.732,66 (recurso FEM). Novo investimento total: R$ 873.221,02 (recurso FEM R$ 864.732,66 e contrapartida R$ 8.488,36)
</t>
  </si>
  <si>
    <t>Documentação complentar enviada pelo município através do ofício GP nº (sem número) /2018 de 06/09/2016 (protocolo 003/2018 03/01/2018 do município) e recebida pela SEPLAG em 28/02/2018. Encaminhada à CEHAB. Ofício seplag nº 151/2018</t>
  </si>
  <si>
    <t>RECEBIDO PRESTAÇÃO DE CONTAS OFÍCIO Nº026/2018 - GP DE 20/02/2018 COM ENTRADA EM 28/02/2018 ENCAMINHADA PARA SEE CONFORME OFÍCIO SEAM/SEPLAG XXXX/2018.</t>
  </si>
  <si>
    <t xml:space="preserve">SEAM respondeu ao município através do ofício nº 149/2018 </t>
  </si>
  <si>
    <t>Ofício 110/2018 - DPP/CEHAB - indicando diversas inconsistências encontradas qdo em análise da reprogramação. Enviado email pela CEHAB ao Município em 23/02/2018</t>
  </si>
  <si>
    <t>OFÍCIO 032/2018 - GJUR SARA COM PENDÊNCIAS DA VISTORIA 100% ENCAMINHADO POR E-MAIL A EUDES.</t>
  </si>
  <si>
    <t>Reprogramação aprovada pelo CEAM na reunião do dia 27/10/2017</t>
  </si>
  <si>
    <t>AGUARDANDO PRESTAÇÃO DE CONTAS PELO MUNICÍPIO.</t>
  </si>
  <si>
    <t>PTM RETORNO APENAS COM O RESULTADO DA VISTORIA, MAS SEM ANÁLISE DE REPROGRAMAÇÃO SOLICITADA. DOCUMENTAÇÃO REENVIADA PARA SARA PARA ANÁLISE (ELIAS).</t>
  </si>
  <si>
    <t>PTM REENVIADO PARA ANÁLISE E REPROGRAMAÇÃO NA SARA ATRAVÉS DO OFÍCIO SEAM/SEPLAG 158/2018.</t>
  </si>
  <si>
    <t>OFÍCIO GAPRE Nº219/2017 DE 15/12/2017 DO MUNICÍPIO COM ENTRADA EM 01/03/2018 ENCAMINHADO PARA SARA - DOCUMENTAÇÃO COMPLEMENTAR. Ofício SEPLAG nº 160/2018</t>
  </si>
  <si>
    <t>Prestação de contas apresentada pelo município conforme ofício nº 045/2018 com entrada em 28/02/2018. Prestação de contas encaminhada a CEHAB para análise conforme ofício SEPLAG/SEAM nº xxx/2018</t>
  </si>
  <si>
    <t>Entreguei 5º Termo aditivo e publicação a Onilda Araújo, por protocolo interno</t>
  </si>
  <si>
    <t>Prestação de contas apresentada em 02/03/2018. Aguardando a documentação da conta corrente para efetuar o reoasse da 1ª parcela do FEM 2015</t>
  </si>
  <si>
    <t>DOCUMENTAÇÃO REFERENTE À CONTA CORRENTE ENTREGUE ( NOVA AGÊNCIA)ONFORME OFÍCIO GAB- 082/2018</t>
  </si>
  <si>
    <t>Prestação de Contas aprovada pela SARA, conforme ofício nº 045/2018 - SUFIN, com entrada no dia 01/03/2018</t>
  </si>
  <si>
    <t>REPROGRAMAÇÃO APROVADA PELA CEHAB, CONFORME OFÍCIO 112/2018 - DPP/CEHAB DO DIA 01/03/2018, COM ENTRADA NO DIA 02/03/2018.</t>
  </si>
  <si>
    <t>documentação com sandro para elaboração do termo aditivo</t>
  </si>
  <si>
    <t>Reprogramação aprovada conforme ofício nº 108/2018 - DPP/CEHAB. Valor anterior: Recurso FEM R$ 23.010,86. Contrapartida: R$ 35.030,31. Novo valor: Recurso FEM R$ 23.010,87. Contrapartida: R$ 53.682,70.</t>
  </si>
  <si>
    <t>2018OB000133</t>
  </si>
  <si>
    <t>2017NE000336</t>
  </si>
  <si>
    <t>LIBERAÇÃO DE REPASSE DA 3º PARCELA DO FEMII 2014,DO MUNICÍPIO DE ÁGUAS BELAS PARA CONSTRUÇÃO DA 2º ETAPA DA ALAMEDA DE ENTRADA DA CIDADE,CONFORME SOLICITAÇÃO EM CI Nº 201/2017 SGTG/FEM.</t>
  </si>
  <si>
    <t>2018PD000101</t>
  </si>
  <si>
    <t>PREFEITURA MUNICIPAL DE AGUAS BELAS</t>
  </si>
  <si>
    <t>PTM aprovado encaminhado pela SEE através do ofício nº 30/2018 aprovando o valor de R$ 125.365,76 Recurso FEM, sem contrapartida</t>
  </si>
  <si>
    <t>Reprogramação aprovada conforme ofício CEHAB nº 115/2018</t>
  </si>
  <si>
    <t>Prestação de contas apresentada conforme ofício nº 028/2018 da prefeitura de Itaquitinga e encaminhada à SARA conforme ofício SEPLAG/SEAM nº XXX/2018</t>
  </si>
  <si>
    <t>Enviei para o município, por e-mail, publicação do 2º Termo aditivo. Já havia entregue o Termo, AP, PT ao Prefeito.  Enviei para Nilza, PTM, AP, 2º Termo aditivo e publicação</t>
  </si>
  <si>
    <t>Solicitação de reprogramação recebida através do ofício nº 11/2018 da prefeitura de Camutanga e encaminhada à CEHAB através do ofício SEPLAG/SEAM Nº XXX/2018</t>
  </si>
  <si>
    <t>Ofício 114/2018-DPP/CEHAB com o termo de vistoria, realizada em 20/02/2018. Indicando inconsistências encontradas. Enviado email ao gestor para as devidas correções.</t>
  </si>
  <si>
    <t>PAVIMENTAÇÃO EM PEDRAS GRANÍTICAS DE DIVERSAS RUAS NA SEDE DO MUNICÍPIO E NO POVOADO DE CACHAUÍ DE BAIXO (ZONA RURAL) (11 RUAS)</t>
  </si>
  <si>
    <t>PAVIMENTAÇÃO DE DIVERSAS RUAS (40 RUAS)</t>
  </si>
  <si>
    <t>CONSTRUÇÃO DO TERMINAL ALTERNATIVO DE TRANSPORTE DE PASSAGEIROS</t>
  </si>
  <si>
    <t xml:space="preserve">CONSTRUÇÃO DE 10 (DEZ) POÇOS ARTESIANOS EM DIVERSAS LOCALIDADES DA ZONA RURAL DO MUNICÍPIO </t>
  </si>
  <si>
    <t>PAVIMENTAÇÃO DE VIAS PÚBLICAS( 2 RUAS)</t>
  </si>
  <si>
    <t>CONSTRUÇÃO DE CALÇAMENTO NAS RUAS( 7 RUAS)</t>
  </si>
  <si>
    <t>REFORMA DA PRAÇA DA AV. JOÃO PIRES DA SILVA</t>
  </si>
  <si>
    <t>REFORMA E AMPLIAÇÃO DO MERCADO DE CARNES</t>
  </si>
  <si>
    <t>CONSTRUÇÃO DA PRAÇA JÚLIO RABELO</t>
  </si>
  <si>
    <t>REFORMA EM CASA DE SAÚDE - MARCOS FERREIRA D'ÁVILA NO BAIRRO CENTRO.</t>
  </si>
  <si>
    <t>CONSTRUÇÃO DE ESTÁDIO DE FUTEBOL NO BAIRRO  LAGES</t>
  </si>
  <si>
    <t>REFORMA EM QUADRA POLIESPORTIVA NO BAIRRO AGROVILA IV</t>
  </si>
  <si>
    <t>REFORMA NA QUADRA POLIESPORTIVA JOÃO INOCÊNCIO CORREIA LIMA</t>
  </si>
  <si>
    <t>PAVIMENTAÇÃO, MURO DE CONTENÇÃO E ESCADARIA URBANA NOS BAIRROS LOTEAMENTO ITAENGA( VILA  DA CAIXA), CENTRO E  SALINA</t>
  </si>
  <si>
    <t>CONSTRUÇÃO DAS PRAÇAS DO ALVORADA, TERRA PROMETIDA, PAQUEVIRA, PIRAUÁ, EREM E  LAGOA GRANDE; REFORMA DAS PRAÇAS DO FÓRUM E POSTO</t>
  </si>
  <si>
    <t>SUBSTITUIÇÃO DA ESTRUTURA METÁLICA E COBERTA DA QUADRA POLIESPORTIVA DO DISTRITO DE PIRAUÁ E SUBSTITUIÇÃO DO PISO EM MADEIRA DE LEI DO GINÁSIO DE ESPORTES JOAQUIM FRANCISCO</t>
  </si>
  <si>
    <t>CONSTRUÇÃO DA ESTAÇÃO DE TRANSBORDO DE RSU</t>
  </si>
  <si>
    <t xml:space="preserve">REFORMA E ADEQUAÇÃO DE PRAÇAS </t>
  </si>
  <si>
    <t xml:space="preserve">REFORMA E ADEQUAÇÃO DO MERCADO PÚBLICO DE RIBEIRÃO PARA CRIAÇÃO DO CENTRO ADMINISTRATIVO DA PREFEITURA </t>
  </si>
  <si>
    <t>PROJETO DE REQUALIFICAÇÃO DA PRAÇA AGAMENOM MAGALHÃES</t>
  </si>
  <si>
    <t>PROJETO DE DRENAGEM EM RUA PROJETADA NO BAIRRO ABÍLIO ARRUDA</t>
  </si>
  <si>
    <t>PROJETO DE CALÇAMENTO DA RUA DE ACESSO A PRAIA DA PEDRA</t>
  </si>
  <si>
    <t>PROJETO DE CALÇAMENTO DE RUA PROJETADA NO BAIRRO SANTA EDWIRGENS</t>
  </si>
  <si>
    <t>PROJETO DE CALÇAMENTO DE RUA DA REFINARIA NO DISTRITO DE CUCAÚ</t>
  </si>
  <si>
    <t>PAVIMENTAÇÃO EM PARALELEPÍPEDOS GRANÍTICOS E SINALIZAÇÃO DAS RUAS PROJETADAS A, B, C, D, E, F, G H, I, J, L E M NO BAIRRO FREI GALVÃO</t>
  </si>
  <si>
    <t>CONSTRUÇÃO DA PRAÇA ANTÔNIO MARÇAL FILHO</t>
  </si>
  <si>
    <t>CALÇAMENTO EM PEDRA GRANÍTICA DE RUAS DIVERSAS E ACESSOS A DISTRITOS E COMUNIDADES DA ZONA RURAL</t>
  </si>
  <si>
    <t>CONSTRUÇÃO DO AMBULATÓRIO ESPECIALIZADO DA MULHER</t>
  </si>
  <si>
    <t>REQUALIFICAÇÃO E HUMANIZAÇÃO DO HOSPITAL MUNICIPAL ADOLPHO PEREIRA CARNEIRO</t>
  </si>
  <si>
    <t>URBANIZAÇÃO E ILUMINAÇÃO DA AVENIDA ARISTIDES TELES DE MENEZES</t>
  </si>
  <si>
    <t>URBANIZAÇÃO E ILUMINAÇÃO DA AVENIDA DEP. AFONSO FERRAZ, NO DISTRITO DE CARAIBEIRAS</t>
  </si>
  <si>
    <t>URBANIZAÇÃO E ILUMINAÇÃO DA AVENIDA MANOEL MARIANO</t>
  </si>
  <si>
    <t>URBANIZAÇÃO E ILUMINAÇÃO DA AVENIDA JOSÉ ESTÊVÃO, NO DISTRITO DE CARAIBEIRAS</t>
  </si>
  <si>
    <t>REFORMA E AMPLIAÇÃO DA PRAÇA FRANCINA MARIA DE ARAÚJO NO DISTRITO DE CARAIBEIRAS</t>
  </si>
  <si>
    <t>REFORMA DAS PRAÇAS DA RUA DA ALEGRIA LOCALIZADA NA SEDE DO MUNICÍPIO E PRAÇA JOÃO VICENTE DE QUEIROZ NO DISTRITO DE CAMPOS FRIOS</t>
  </si>
  <si>
    <t>PAVIMENTAÇÃO DAS RUAS BELA AURORA, NO BAIRRO ALICE GONÇALVES (810,00M²); RUA DO CEMITÉRIO, BAIRRO 07 DE SETEMBRO (1.134,00M²); E RUA JAIME DE ALMEIDA, BAIRRO ALICE GONÇALVES (1.710,00M²); NA SEDE DO MUNICÍPIO</t>
  </si>
  <si>
    <t>EXECUÇÃO DE FACHADA DA PREFEITURA</t>
  </si>
  <si>
    <t>Entregue ao Prefeito 1 via da AP e PTM reprogramado (referente ao 2º termo aditivo).</t>
  </si>
  <si>
    <t xml:space="preserve"> Documentação complementar - Boletim de medição - recebido através do ofício nº14/2018- GAPRE e encaminhado à CEHAB conforme o ofício SEPLAG /SEAM nº XXX/2018</t>
  </si>
  <si>
    <t>Reprogramação aprovada conforme ofício CEHAB Nº119/2018</t>
  </si>
  <si>
    <t>ÓFÍCIO 127/2018 - DPP/CEHAB COM INCONSISTÊNCIAS NA VISTORIA DE 100% ENCAMINHADO PARA O MUNICÍPIO POR E-MAIL.</t>
  </si>
  <si>
    <t>OFÍCIO 123/2018 DPP/CEHAB DE 05/03/2018 COM ENTRADA EM 09/03/2018 INFORMANDO INCOSISTÊNCIAS NAS PLACAS DE OBRA - NOVO DOCUMENTO VIRÁ DA CEHAB PARA ABATER VALORES DO RESPASSE.</t>
  </si>
  <si>
    <t>Documentação complementar referente à Prestaçãon de contas enviada através do ofício SEPLAG/SEAM nº 175/2018</t>
  </si>
  <si>
    <t>Conceição falou que está faltando apenas 2% para conclusão</t>
  </si>
  <si>
    <t>Solicitação de reprogramação encaminhada conforme ofício 83/2018 de 27/02/2018, protocolado em 01/03/2018. Teto FEM: R$ 1.509.433,08. Investimento total anterior: R$ 2.301.316,24 (recurso FEM R$ 1.500.000,00 e contrapartida R$ 801.316,24). Novo investimento total: R$ 1.877.818,23 (recurso FEM R$ 1.500.000,00 e contrapartida R$ 377.818,23)</t>
  </si>
  <si>
    <t>PAVIMENTAÇÃO EM PARALELEPÍPEDO EM DIVERSAS RUAS</t>
  </si>
  <si>
    <t>Ofício 113/2018 - DPP/CEHAB com aprovação da reprogramação.</t>
  </si>
  <si>
    <t>Nova reprogramação solicitada através do ofício nº 047/2018 da prefeitura e encaminhado à CEHAB através do ofício SEPLAG/SEAM nº 177/2018</t>
  </si>
  <si>
    <t>3ª análise da prestação de contas encaminhada conforme ofício PC/GDM/DPP/CEHAB 13/2018 de 12/03/2018, protocolado em 14/03/2018. Marília já encaminhou e-mail para o município em 13/03/2018. Análise entregue a Sandro, do Jurídico.</t>
  </si>
  <si>
    <t>BB-1112-6- C/C 10583-3</t>
  </si>
  <si>
    <t>Reprogramação aprovada pela CEHAB conforme ofício nº 129/2018 - DPP/CEHAB. Valor anterior: R$ 979.080,74 (sem contrapartida). Novo valor: Recurso FEM R$ 979.080,71. Contrapartida R$ 164.947,51.</t>
  </si>
  <si>
    <t>PAVIMENTAÇÃO EM PARALELEPÍPEDO GRANÍTICO EM RUAS DA SEDE E ZONA RURAL DO MUNICÍPIO</t>
  </si>
  <si>
    <t>57 1ª substituição final</t>
  </si>
  <si>
    <t>Ofício 134/2018 - DPP/CEHAB - com a vistoria. Indicando inconsistências. Enviado por email ao Gestor, Almir, em 16/03/2018, para providenciar os reparos.</t>
  </si>
  <si>
    <t>Ofício 139/2018 - DPP/CEHAB - indicando inconsistências. Enviado por email ao Gestor, Vando.</t>
  </si>
  <si>
    <t>Documentação referente às pendências na prestação de contas recebida através do ofício GP - 089/2018 e encaminhada à CEHAB através do ofício SEPLAG/SEAM nº XXX/2018</t>
  </si>
  <si>
    <t>Prestação de contas aprovada pela SARA através do ofício SUFIN Nº 045/2018</t>
  </si>
  <si>
    <t>PAVIMENTAÇÃO EM PARALELEPÍPEDOS GRANÍTICOS( DISTRITO DE CONCEIÇÃO)</t>
  </si>
  <si>
    <t>423 - FINAL</t>
  </si>
  <si>
    <t>Ofício 128/2018 - DPP/CEHAB - com aprovação deste plano</t>
  </si>
  <si>
    <t>MURO DE ARRIMO - NA LOCALIDADE DE OLHO D ÁGUA II</t>
  </si>
  <si>
    <t>422-FINAL</t>
  </si>
  <si>
    <t>MURO DE ARRIMO</t>
  </si>
  <si>
    <t>Ofício 122/2018 - DPP/CEHAB - Com aprovação deste plano</t>
  </si>
  <si>
    <t>300 FINAL SUBSTITUIÇÃO</t>
  </si>
  <si>
    <t>Falei com Mota e ele disse que na proxima semana estará levando os Boletins de medição corrigidos para a CEHAB</t>
  </si>
  <si>
    <t xml:space="preserve">Enviado email aos gestores indicando inconsistência encontrada na vistoria. CBUQ não atende ao solicitado pelo PTM. </t>
  </si>
  <si>
    <t>Prestação de Contas aprovada pela SARA, conforme ofício nº 076/2018 - CPC/SUFIN/SEPLAG, com entrada no dia 19/03/2018.</t>
  </si>
  <si>
    <t>CONSTRUÇÃO DE PONTILHÃO NO ACESSO AO DISTRITO DE CONCEIÇÃO</t>
  </si>
  <si>
    <t>424 - FINAL</t>
  </si>
  <si>
    <t>Ofício 155/2018 - DPP/CEHAB - com aprovação deste plano</t>
  </si>
  <si>
    <t>Solicitação de reprogramação encaminhada pelo município conforme ofício GP 10/2018 de 19/02/2018, protocolado em 23/02/2018. Teto FEM: R$ 603.773,24. Investimento total anterior: R$ 603.910,78 (recurso FEM R$ 594.498,04 e contrapartida R$ 9.412,74). Novo investimento total: R$ 609.731,07 (recurso FEM R$ 594.498,04 e contrapartida R$ 15.233,03)</t>
  </si>
  <si>
    <t xml:space="preserve"> Documentação complementar ( BMs retificados)recebido através do ofício nº 92/2018 - PMT e encaminhados à CEHAB através do ofício SEPLAG/SEAM nº 1892018</t>
  </si>
  <si>
    <t xml:space="preserve"> Documentação complementar ( BMs retificados)recebido através do ofício nº 92/2018 - PMT e encaminhados à CEHAB através do ofício SEPLAG/SEAM nº 189/2018</t>
  </si>
  <si>
    <t>Reprogramação encaminhada a CEHAB para análise conforme ofício SEPLAG/SEAM 190/2018</t>
  </si>
  <si>
    <t xml:space="preserve">REPROGRAMAÇÃO APROVADA PELA CEHAB CONFORME OFÍCIO Nº159/2018 </t>
  </si>
  <si>
    <t>Reprogramação aprovada conforme ofício CEHAB nº 157/2018</t>
  </si>
  <si>
    <t>email com inconsistências enviado ( Gustavo Lustosa )</t>
  </si>
  <si>
    <t>346 FINAL</t>
  </si>
  <si>
    <t>PTM aprovado conforme ofício nº 144/2018 - DPP/CEHAB. Valor aprovado: Recurso FEM R$ 171.577,08. Contrapartida R$ 15.923,45.</t>
  </si>
  <si>
    <t>CONSTRUÇÃO DE MURO DE ARRIMO - OLHO D ÁGUA II</t>
  </si>
  <si>
    <t>2º Termo aditivo, publicação, AP e PTM reprogramado entregue à Nilza.</t>
  </si>
  <si>
    <t>5º Termo aditivo, publicação, AP e PTM reprogramado entregue à Nilza.</t>
  </si>
  <si>
    <t xml:space="preserve">Solicitação de reprogramação de PTM, conforme ofício nº 063/2018/GPMS da Prefeitura de Surubim, com entrada no dia 26/03/2018.
</t>
  </si>
  <si>
    <t>Ofício 38/2018 - da Prefeitura, solicitando reprogramação e vistoria de conclusão. Ofício SEPLAG/SEAM....../2018</t>
  </si>
  <si>
    <t>Reprogramação encaminhada pelo município através do ofício nº 020/2018 COM ENTRADA EM 22/03/2018 e enviada à análise da SETRA através do ofício SEPLAG/SEAM Nº 202/2018</t>
  </si>
  <si>
    <t>EM RESPOSTA AO OFÍCIO 100/2018 DA SEPLAG/SEAM, FOI ENCAMINHADO OFÍCIO 046/2018 - GEPCC/SUCOP/SEE - PE COM ENTRADA 27/03/2018 COM RELATÓRIO SOBRE A ANÁLISE DA PRESTAÇÃO DE CONTAS E TODA A DOCUMENTAÇÃO COMPLETA. DOCS COM SANDRO PARA ANÁLISE.</t>
  </si>
  <si>
    <t>EM RESPOSTA AO OFÍCIO 047/2018 DA SEPLAG/SEAM, FOI ENCAMINHADO OFÍCIO 047/2018 - GEPCC/SUCOP/SEE - PE COM ENTRADA 27/03/2018 COM RELATÓRIO SOBRE A ANÁLISE DA PRESTAÇÃO DE CONTAS E TODA A DOCUMENTAÇÃO COMPLETA. DOCS COM SANDRO PARA ANÁLISE.</t>
  </si>
  <si>
    <t>Prefeito levou 1 via do 4º Termo Aditivo, AP e PTM</t>
  </si>
  <si>
    <t>Município solicitou reprogramação através do ofício nº 009/2018  alterando o valor do PTM "REFORMA DE POSTOS DE SAÚDE" para R$ 938.273,62 Recurso FEM, sem contrapartida. Enviado para SES através do ofício SEAM nº 208/2018</t>
  </si>
  <si>
    <t xml:space="preserve">PRESTAÇÃO DE CONTAS APROVADA PELA SEE ATRAVÉS DO OFÍCIO Nº049/2018 GEPCC/ SUPOC/SEE-PE de 02/04/2018 COM ENTRADA EM 03/04/2018. </t>
  </si>
  <si>
    <t>OFÍCIO 048/2018 GPCC/SUCOP/SEE - PE DE 03/04/2018 COM RELATÓRIO SOBRE A PRESTAÇÃO DE CONTAS E DOCUMENTAÇÃO EM RESPOSTA AO OFÍCIO 097/2018 - SEPLAG/SEAM. REPASSADO A SANDRO.</t>
  </si>
  <si>
    <t>Documentação referente às pendências na prestação de contas recebida através do ofício GP - 089/2018 e encaminhada à CEHAB através do ofício SEPLAG/SEAM nº 182/2018</t>
  </si>
  <si>
    <t>Ofício com pendências enviado para o Município por email e por ofício.</t>
  </si>
  <si>
    <t>AP 01/2018</t>
  </si>
  <si>
    <t>Reprogramação aprovada através do ofício  nº 003/2018 - SETRA/GGST com entrada em 03/04/2018</t>
  </si>
  <si>
    <t>Pavimentação em Paralelepípedo em diversas ruas do Município: Jose lucio da silva, Maria Eulalia Barbosa, Ana Eulina Rocha, Jose Roberto Ramos, Fausto Antonio da Silva, Av. João Pereira de Abreu, Av. Irmã Eveline, Av. Airton Sena, Rua Inacia Aurea Xavier, Rua Bonifácio Fernando de Moura, Trav. Bonifácio Fernando de Moura, Rua Maria C. Jerônimo da Silva, Rua Severino Moura de Oliveira, Rua Joaquim Cosme  Bezerra.</t>
  </si>
  <si>
    <t>Pavimentação em paralelepípedos graníticos nas Ruas Boaventura Celerino da Silva e Travessa Boaventura Celerino da Silva no município de Passira/PE.</t>
  </si>
  <si>
    <t>Solicitação de reprogramação de PTM, conforme ofício S/N (Sigepe nº 7602392-2/18), com entrada no dia 03/04/2018.
PTM repgrogramado encaminhado para análise da CEHAB, conforme ofício SEPLAG/SEAM nº XXX/2018</t>
  </si>
  <si>
    <t>163 3ª SUBSTITUIÇÃO FINAL</t>
  </si>
  <si>
    <t>Ofício 178/2018 - DPP/CEHAB - com aprovação da reprogramação.</t>
  </si>
  <si>
    <t>Pendências solicitadas para Prefeitura enviadas para SEPLAG através do ofício GAB nº 019/2018 da Prefeitura de Canhotinho. Ofício enviado para SETRA. Oficio SEPLAG 219/2018</t>
  </si>
  <si>
    <t>1
1362-5
16332-5</t>
  </si>
  <si>
    <t xml:space="preserve">Prestação de contas apresentada e não validada para envio para secretaria finalística </t>
  </si>
  <si>
    <t>1º termo aditivo, referente à correção no valor da contrapartida no anexo do termo de adesão, e sua publicação entregues ao Município (César). Protocolado no livro.</t>
  </si>
  <si>
    <t>1º termo aditivo, referente à correção no valor da contrapartida no anexo do termo de adesão, e sua publicação entregues à Nilza.</t>
  </si>
  <si>
    <t>Município encaminhou pendências solicitadas pela SETRA através do ofício nº 56/2018. Documentação encaminhada para SETRA através do ofício SEAM nº 228/2018. Cópia do ofício repassado para Sandro</t>
  </si>
  <si>
    <t>Município enviou ofício nº 88/2018, protocolado em 05/04/2018, solicitando prazo de 30 dias para atender às exigências do ofício nº 184/2018 - SEAM. Ofício repassado para Sandro</t>
  </si>
  <si>
    <t>2018OB000175</t>
  </si>
  <si>
    <t>2018NE000031</t>
  </si>
  <si>
    <t>PARA ATENDER DESPESAS COM A PAVIMENTAÇÃO, DRENAGEM CONTENÇÃO E SINALIZAÇÃO NAS RUAS MANOEL DE BARROS E SILVA E RUA ALTO JOSÉ CABOCLO NO MUNICÍPIO DE PASSIRA - FEM 2014, 3ª PARCELA, CONFORME CI 235/2017 SEAM</t>
  </si>
  <si>
    <t>2018OB000185</t>
  </si>
  <si>
    <t>2017NE000427</t>
  </si>
  <si>
    <t>REPASSE DA 3º PARCELA PARA RECUPERAÇÃO DE ESTRADAS VICINAIS,CONFORME SOLICITAÇÃO EM CI Nº 204/2017 SGTG/FEM.</t>
  </si>
  <si>
    <t>2018OB000186</t>
  </si>
  <si>
    <t>2017NE000428</t>
  </si>
  <si>
    <t>REPASSE DA 4º PARCELA DA RECUPERAÇÃO DE ESTRADAS VICINAIS NO MUNICÍPIO DE PASSIRA, CONFORME CI Nº 204/2017 SGTG/FEM.</t>
  </si>
  <si>
    <t>Município recebeu a 4ª parcela no dia 03/04/2018.</t>
  </si>
  <si>
    <t>2018OB000156</t>
  </si>
  <si>
    <t>2018NE000009</t>
  </si>
  <si>
    <t>PARA ATENDER DESPESAS COM A PAVIMENTAÇÃO EM PARALELEPÍPEDOS GRANÍTICOS EM DIVERSAS RUAS DA SEDE E DISTRITO NO MUNICÍPIO DE VICÊNCIA - FEM 2014, 3ª PARCELA, CONFORME CI 015/2018 SEAM</t>
  </si>
  <si>
    <t>PARA ATENDER DESPESAS COM A CONSTRUÇÃO DE SALA DE ARQUIVO E SETOR DE COMPRAS NO PREDIO DA PREFEITURA NO MUNICÍPIO DE AGRESTINA - FEM 2014, 3ª PARCELA, CONFORME CI 015/2018 SEAM</t>
  </si>
  <si>
    <t>2018NE000016</t>
  </si>
  <si>
    <t>2018OB000154</t>
  </si>
  <si>
    <t>PARA ATENDER DESPESAS COM A PAVIMENTAÇÃO EM PARALELEPÍPEDOS GRANÍTICOS NO MUNICÍPIO DE RIACHO DAS ALMAS - FEM 2014, 4ª PARCELA, CONFORME CI 015/2018 SEAM</t>
  </si>
  <si>
    <t>2018NE000029</t>
  </si>
  <si>
    <t>2018OB000159</t>
  </si>
  <si>
    <t>Obra concluída, 4ª parcela paga. Aguarda município prestar contas.</t>
  </si>
  <si>
    <t>DESPESAS COM A LIMPEZA DE LEITOS E AMPLIAÇÃO DE PEQUENAS BARRAGENS DA ZONA RURAL DO MUNICÍPIO DE PESQUEIRA - FEM 2014, 4ª PARCELA.</t>
  </si>
  <si>
    <t>2018NE000021</t>
  </si>
  <si>
    <t>2018OB000161</t>
  </si>
  <si>
    <t>VALOR PAGO PARA ATENDER DESPESAS COM A REQUALIFICAÇÃO DA QUADRA POLIESPORTIVA IZIDIO MARQUES GALVÃO NO MUNICÍPIO DE AGRESTINA - FEM 2014, 3ª PARCELA. CI.Nº 26/2018</t>
  </si>
  <si>
    <t>2018NE000043</t>
  </si>
  <si>
    <t>2018OB000179</t>
  </si>
  <si>
    <t>VALOR PAGO REF. AO REPASSE DA 4º PARCELA DO FEM II - 2014 PARA OBRAS DE PAVIMENTAÇÃO NO MUNICÍPIO DE CARUARU, CONFORME SOLICITAÇÃO EM CI Nº 200/2017 SGTG/FEM.</t>
  </si>
  <si>
    <t>2017NE000409</t>
  </si>
  <si>
    <t>2018OB000181</t>
  </si>
  <si>
    <t>2018OB000141</t>
  </si>
  <si>
    <t>2018NE000003</t>
  </si>
  <si>
    <t>PARA ATENDER DESPESAS COM A RECONSTRUÇÃO, REVITALIZAÇÃO E PAISAGISMO DA PRAÇA DR. MARIO RAMOS DE ANDRADE LIMA NO MUNICÍPIO DE VICÊNCIA - FEM 2014, 4ª PARCELA, CONFORME CI 008/2018 SEAM</t>
  </si>
  <si>
    <t>2018OB000151</t>
  </si>
  <si>
    <t>2018NE000017</t>
  </si>
  <si>
    <t>PARA ATENDER DESPESAS COM A PAVIMENTAÇÃO DE DIVERSAS RUAS NO MUNICÍPIO DE GLÓRIA DE GOITÁ - FEM 2014, 3ª PARCELA, CONFORME CI 020/2018 SEAM</t>
  </si>
  <si>
    <t>2018OB000163</t>
  </si>
  <si>
    <t>2018NE000027</t>
  </si>
  <si>
    <t>DESPESAS COM A PAVIMENTAÇÃO EM PARALELEPIPEDOS GRANÍTICOS EM DIVERSAS RUAS DO BAIRRO JOÃO ALFREDO NO MUNICÍPIO DE CARPINA - FEM 2014, 3ª PARCELA.</t>
  </si>
  <si>
    <t>REPASSE DA 4º PARCELA DO FEM II - 2014,DO MUNICÍPIO DE UBIRAJUBA, REFERENTE A IMPLANTAÇÃO DA REDE DE ESGOTO E DRENAGEM DA LAGOA 1 E 2,CONFORME SOLICITADO EM CI Nº 199/2017 SGTG/FEM.</t>
  </si>
  <si>
    <t>2017NE000325</t>
  </si>
  <si>
    <t>2018OB000195</t>
  </si>
  <si>
    <t>VALOR PAGO PARA VIABILIZAR REPASSE DE RECURSOS FEM -II 2014 AO MUNICIPIO DE MANARI/PE.REF. 2ª PARCELA.CONSTRUÇÃO DO BLOCO II,BLOCO III E BLOCO IV DA ESCOLA NOVA MUNICIPAL MARIA ALZIRA.CONFORME CI Nº 126/2017 SEAM-FINANCEIRO.</t>
  </si>
  <si>
    <t>2017NE000123</t>
  </si>
  <si>
    <t>2018OB000200</t>
  </si>
  <si>
    <t>2018OB000168</t>
  </si>
  <si>
    <t>2018NE000036</t>
  </si>
  <si>
    <t>PARA ATENDER DESPESAS COM A PAVIMENTAÇÃO EM PARALELEPÍPEDOS DE RUAS DO BAIRRO DE SAPUCAIA NO MUNICÍPIO DE TIMBAÚBA - FEM 2014, 4ª PARCELA, CONFORME CI 021/2018 SEAM</t>
  </si>
  <si>
    <t>VALOR PAGO P/VIABILIZAR REPASSE DE RECURSOS FEM-2014 AO MUNICIPIO DE SÃO BENTO DE UNA/PE,REF.A 3ª PARCELA.CUJO OBJETO É:PAVIMENTAÇÃO EM PARALELEPIPEDOS GRANITICOS DE DIVERSAS RUAS.CI Nº 168/2017 SGTG0-FEM</t>
  </si>
  <si>
    <t>2017NE000215</t>
  </si>
  <si>
    <t>2018OB000206</t>
  </si>
  <si>
    <t>PARA ATENDER AS DESPESAS COM A REFORMA E RECUPERAÇÃO DAS PRAÇAS EUGENIO MACIEL CHACON, VILA ANÁPOLIS E RUA DUQUE DE CAXIAS NO CENTRO DE PESQUEIRA - FEM 2014, 3ª PARCELA , CONFORME CI 244/2017- SEAM.</t>
  </si>
  <si>
    <t>2018NE000057</t>
  </si>
  <si>
    <t>2018OB000270</t>
  </si>
  <si>
    <t>2018OB000172</t>
  </si>
  <si>
    <t>2018NE000038</t>
  </si>
  <si>
    <t>DESPESAS COM A PAVIMENTAÇÃO E DRENAGEM EM RUA DOS BAIRROS DE SANTO ANTONIO E BOA FÉ NO MUNICÍPIO DE BUENOS AIRES - FEM 2014, 3 ª PARCELA. CI Nº 226/2017 SEAM.</t>
  </si>
  <si>
    <t>2018OB000174</t>
  </si>
  <si>
    <t>2018NE000032</t>
  </si>
  <si>
    <t>DESPESAS COM A PAVIMENTAÇÃO EM PEDRAS GRANÍTICAS NAS SERRAS DO ARAPUÁ, SERRA DA CACARIA E SERRA DE UMAS NO MUNICÍPIO DE CARNAUBEIRA DA PENHA -FEM 2014,4ª PARCELA. CI Nº 226/2017 - SEAM</t>
  </si>
  <si>
    <t>2018OB000176</t>
  </si>
  <si>
    <t>2018NE000040</t>
  </si>
  <si>
    <t>VALOR PAGO REF. AS DESPESAS COM A PAVIMENTAÇÃO,MURO DE CONTENÇÃO E ESCADARIA URBANA NOS BAIRROS LOTEAMENTOS ITAENGA,(VILA DA CAIXA)CENTRO E SALINA NO MUNICIPIO DA LAGOA DE ITAENGA/PE FEM 2014 3ª PARCELA.CI Nº 004/2018</t>
  </si>
  <si>
    <t>2018OB000203</t>
  </si>
  <si>
    <t>VALOR PAGO PARA VIABILIZAR REPASSE DE RECURSOS FEM II-2014 AO MUNICIPIO DE FLORESTA/PE REF.A 4ª PARCELA.PAVIMENTAÇÃO GRANITICA DAS RUAS PADRE FREDERICO,FORTUNATA GOMINHO E TRAVESSA PADRE FREDERICO.ONF.CI Nº 128/2017 SEAM- FINANCEIRO.</t>
  </si>
  <si>
    <t>2018OB000257</t>
  </si>
  <si>
    <t>2018NE000046</t>
  </si>
  <si>
    <t>PARA ATENDER DESPESAS COM A PAVIMENTAÇÃO ASFÁLTICA NO MUNICÍPIO DE JATOBÁ - FEM 2014, 3ªPARCELA CI 026/2018 SEAM</t>
  </si>
  <si>
    <t>2018OB000140</t>
  </si>
  <si>
    <t>2018PD000221</t>
  </si>
  <si>
    <t>2018NE000002</t>
  </si>
  <si>
    <t>VALOR PAGO REFERENTE A DESPESA AO MUNICIPIO DE AMARAJI/PE ,CUJO OBJETO É: PAVIMENTAÇÃO EM PARALELEPÍPEDOS GRANÍTICOS DE DIVERSAS ,FEM 2014/ 4ª PARCELA,/CI.Nº 21/2018 SGTG-FEM.</t>
  </si>
  <si>
    <t>2018PD000225</t>
  </si>
  <si>
    <t>2018OB000142</t>
  </si>
  <si>
    <t>2018PD000226</t>
  </si>
  <si>
    <t>2018NE000004</t>
  </si>
  <si>
    <t>PARA ATENDER DESPESAS COM A CONSTRUÇÃO DE UMA QUADRA POLIESPORTIVA DESCOBERTA NA ÁREA URBANA NO MUNICÍPIO DE SOLIDÃO - FEM 2014, 4ª PARCELA, CONFORME CI 013/2018 SEAM</t>
  </si>
  <si>
    <t>2018OB000143</t>
  </si>
  <si>
    <t>2018PD000227</t>
  </si>
  <si>
    <t>2018NE000005</t>
  </si>
  <si>
    <t>PARA ATENDER DESPESAS COM A REFORMA DE QUADRA POLIESPORTIVA JOÃO INOCÊNCIO CORREIA LIMA NO MUNICÍPIO DE IBIMIRIM - FEM 2014, 4ª PARCELA, CONFORME CI 006/2018 SEAM</t>
  </si>
  <si>
    <t>2018OB000144</t>
  </si>
  <si>
    <t>2018PD000228</t>
  </si>
  <si>
    <t>2018NE000006</t>
  </si>
  <si>
    <t>PARA ATENDER DESPESAS COM A REFORMA EM QUADRA POLIESPORTIVA NO BAIRRO AGROVILA IV NO MUNICÍPIO DE IBIMIRIM - FEM 2014, 4ª PARCELA, CONFORME CI 006/2018 SEAM</t>
  </si>
  <si>
    <t>2018OB000145</t>
  </si>
  <si>
    <t>2018PD000229</t>
  </si>
  <si>
    <t>2018NE000007</t>
  </si>
  <si>
    <t>PARA ATENDER DESPESAS COM A PAVIMENTAÇÃO EM PARALELEPÍPEDOS GANÍTICOS DO ACESSO A BATATEIRA NO MUNICÍPIO DE BELÉM DE MARIA - FEM 2014, 3ª PARCELA, CONFORME CI 011/2018 SEAM</t>
  </si>
  <si>
    <t>2018OB000146</t>
  </si>
  <si>
    <t>2018PD000230</t>
  </si>
  <si>
    <t>2018NE000008</t>
  </si>
  <si>
    <t>PARA ATENDER DESPESAS COM A REFORMA E AMPLIAÇÃO DO MURO DO CEMITÉRIO NA SEDE NO MUNICÍPIO DE BELÉM DE MARIA - FEM 2014, 3ª PARCELA, CONFORME CI 011/2018 SEAM</t>
  </si>
  <si>
    <t>2018OB000147</t>
  </si>
  <si>
    <t>2018PD000232</t>
  </si>
  <si>
    <t>2018NE000012</t>
  </si>
  <si>
    <t>PARA ATENDER DESPESAS COM A REFORMA DA PRAÇA ADELSON COELHO NO MUNICÍPIO DE GRANITO - FEM 2014, 3ª PARCELA, CONFORME CI 015/2018 SEAM</t>
  </si>
  <si>
    <t>2018OB000148</t>
  </si>
  <si>
    <t>2018PD000233</t>
  </si>
  <si>
    <t>2018NE000013</t>
  </si>
  <si>
    <t>PARA ATENDER DESPESAS COM A REFORMA DA PRAÇA ADELSON COELHO NO MUNICÍPIO DE GRANITO - FEM 2014, 4ª PARCELA, CONFORME CI 015/2018 SEAM</t>
  </si>
  <si>
    <t>2018OB000149</t>
  </si>
  <si>
    <t>2018PD000234</t>
  </si>
  <si>
    <t>2018NE000014</t>
  </si>
  <si>
    <t>PARA ATENDER DESPESAS COM A REFORMA E AMPLIAÇÃO DO MURO DO CEMITÉRIO NO MUNICÍPIO DE BELÉM DE MARIA - FEM 2014, 4ª PARCELA, CONFORME CI 011/2018 SEAM</t>
  </si>
  <si>
    <t>2018OB000150</t>
  </si>
  <si>
    <t>2018PD000235</t>
  </si>
  <si>
    <t>2018NE000011</t>
  </si>
  <si>
    <t>PARA ATENDER DESPESAS COM A PAVIMENTAÇÃO ASFÁLTICA EM CEBUQ NO MUNICÍPIO DE GRANITO - FEM 2014, 3ª PARCELA, CONFORME CI 015/2018 SEAM</t>
  </si>
  <si>
    <t>2018PD000236</t>
  </si>
  <si>
    <t>2018OB000152</t>
  </si>
  <si>
    <t>2018PD000237</t>
  </si>
  <si>
    <t>2018NE000010</t>
  </si>
  <si>
    <t>PARA ATENDER DESPESAS COM A PAVIMENTAÇÃO EM PARALELEPÍPEDOS GRANÍTICOS NO MUNICÍPIO DE GRANITO - FEM 2014, 4ª PARCELA, CONFORME CI 015/2018 SEAM</t>
  </si>
  <si>
    <t>2018OB000153</t>
  </si>
  <si>
    <t>2018PD000238</t>
  </si>
  <si>
    <t>2018NE000015</t>
  </si>
  <si>
    <t>PARA ATENDER DESPESAS COM A PAVIMENTAÇÃO EM PARALELEPÍPEDOS GRANÍTICOS NO MUNICÍPIO DE GUARACY - FEM 2014, 4ª PARCELA, CONFORME CI 015/2018 SEAM</t>
  </si>
  <si>
    <t>2018PD000241</t>
  </si>
  <si>
    <t>2018OB000155</t>
  </si>
  <si>
    <t>2018PD000242</t>
  </si>
  <si>
    <t>2018NE000028</t>
  </si>
  <si>
    <t>PARA ATENDER DESPESAS COM A PAV. E DRENAGEM DAS RUAS FRANCISCO DE ASSIS, CHEFE NARCISO, CEDRO, E OUTRAS NO MUNICÍPIO DE IGARASSU - FEM 2014, 4ª PARCELA, CONFORME CI 015/2018 SEAM</t>
  </si>
  <si>
    <t>2018PD000231</t>
  </si>
  <si>
    <t>2018PD000243</t>
  </si>
  <si>
    <t>2018PD000245</t>
  </si>
  <si>
    <t>2018OB000162</t>
  </si>
  <si>
    <t>2018PD000246</t>
  </si>
  <si>
    <t>2018NE000030</t>
  </si>
  <si>
    <t>DESPESAS COM A CONSTRUÇÃO DE PAVIMENTAÇÃO COM PARALELEPÍPEDOS EM VIAS DA SEDE DO MUNICÍPIO DE PEDRA - FEM 2014, 3ª PARCELA.</t>
  </si>
  <si>
    <t>2018PD000247</t>
  </si>
  <si>
    <t>2018OB000164</t>
  </si>
  <si>
    <t>2018PD000248</t>
  </si>
  <si>
    <t>2018NE000020</t>
  </si>
  <si>
    <t>DESPESAS COM A CONSTRUÇÃO DA SALA DO EMPREENDEDOR NO MUNICÍPIO DE SANTA MARIA DA BOA VISTA - FEM 2014, 3ª PARCELA.</t>
  </si>
  <si>
    <t>2018OB000166</t>
  </si>
  <si>
    <t>2018PD000250</t>
  </si>
  <si>
    <t>2018NE000026</t>
  </si>
  <si>
    <t>DESPESAS COM O SISTEMA DE ILUMINAÇÃO PÚBLICA EM TRAVESSIA URBANA NO MUNICÍPIO DE ÁGUA PRETA - FEM 2014, 4ª PARCELA.</t>
  </si>
  <si>
    <t>2018OB000167</t>
  </si>
  <si>
    <t>2018PD000251</t>
  </si>
  <si>
    <t>2018NE000018</t>
  </si>
  <si>
    <t>PARA ATENDER DESPESAS COM A REFORMA DO MURO E AMPLIAÇÃO DO CEMITÉRIO DO DISTRITO DE BATATEIRA NO MUNICÍPIO DE BELÉM DE MARIA - FEM 2014, 3ª PARCELA, CONFORME CI 021/2018 SEAM</t>
  </si>
  <si>
    <t>2018PD000252</t>
  </si>
  <si>
    <t>2018OB000169</t>
  </si>
  <si>
    <t>2018PD000253</t>
  </si>
  <si>
    <t>2018NE000035</t>
  </si>
  <si>
    <t>PARA ATENDER DESPESAS COM A PAVIMENTAÇÃO EM PARALELEPÍPEDOS NO MUNICÍPIO DE CARNAÍBA - FEM 2014, 4ª PARCELA, CONFORME CI 021/2018 SEAM</t>
  </si>
  <si>
    <t>2018OB000170</t>
  </si>
  <si>
    <t>2018PD000254</t>
  </si>
  <si>
    <t>2018NE000037</t>
  </si>
  <si>
    <t>PARA ATENDER DESPESAS COM A PAVIMENTAÇÃO DE DIVERSAS RUAS NO MUNICÍPIO DE CAPOEIRAS - FEM 2014, 3ª PARCELA, CONFORME CI 005/2018 SEAM</t>
  </si>
  <si>
    <t>2018OB000171</t>
  </si>
  <si>
    <t>2018PD000255</t>
  </si>
  <si>
    <t>2018NE000034</t>
  </si>
  <si>
    <t>DESPESAS COM A MELHORIA DA INFRAESTRUTURA URBANA COM PAVIMENTAÇÃO EM PARALELEPÍPEDOS GRANÍTICOS NO MUNICÍPIO DE LAJEDO - FEM 2014, 3ª PARCELA. CI Nº 226/2017 SEAM.</t>
  </si>
  <si>
    <t>2018PD000256</t>
  </si>
  <si>
    <t>2018OB000173</t>
  </si>
  <si>
    <t>2018PD000257</t>
  </si>
  <si>
    <t>2018NE000033</t>
  </si>
  <si>
    <t>DESPESAS COM A CONSTRUÇÃO DO CAMPO DE FUTEBOL DO PARQUE EUCLIDES DOURADO NO MUNICÍPIO DE GARANHUNS - FEM 2014, 3ª PARCELA. CI Nº 226/2017-SEAM.</t>
  </si>
  <si>
    <t>2018PD000258</t>
  </si>
  <si>
    <t>2018PD000259</t>
  </si>
  <si>
    <t>2018PD000260</t>
  </si>
  <si>
    <t>PREFEITURA MUNICIPAL DE LAGOA DE ITAENGA</t>
  </si>
  <si>
    <t>2018OB000178</t>
  </si>
  <si>
    <t>2018PD000262</t>
  </si>
  <si>
    <t>2018NE000042</t>
  </si>
  <si>
    <t>VALOR PAGO REFERENTE AS DESPESAS COM A PAVIMENTAÇÃO ASFÁLTICA CEBUQ EM DIVERSAS RUAS./ 4ª PARCELA.MUNICIPIO DE ARARIPINA/PE.FEM II -2014 CI.Nº 25/2018 SGTG-FEM</t>
  </si>
  <si>
    <t>2018PD000263</t>
  </si>
  <si>
    <t>2018OB000180</t>
  </si>
  <si>
    <t>2018PD000140</t>
  </si>
  <si>
    <t>2017NE000408</t>
  </si>
  <si>
    <t>VALOR PAGO REF. AO REPASSE DA 4º PARCELA DO FEM II - 2014 PARA PAVIMENTAÇÃO E DRENAGEM DE DIVERSAS RUAS NO MUNICÍPIO DE MORENO,CONFORME SOLICITADO EM CI Nº 216/2017 SGTG/FEM.</t>
  </si>
  <si>
    <t>2018PD000141</t>
  </si>
  <si>
    <t>2018OB000183</t>
  </si>
  <si>
    <t>2018PD000145</t>
  </si>
  <si>
    <t>2017NE000411</t>
  </si>
  <si>
    <t>PREFEITURA MUNICIPAL DE JABOATAO DOS GUARARAPES</t>
  </si>
  <si>
    <t>VALOR PAGO REF. AO REPASSE DA 3º PARCELA DO FEM II - 2014 PARA PAVIMENTAÇÃO E DRENAGEM DE DIVERSAS RUAS DO MUNICÍPIO DE JABOATÃO DOS GUARARAPES, CONFORME CI 214/2017 SGTG/FEM.</t>
  </si>
  <si>
    <t>2018OB000184</t>
  </si>
  <si>
    <t>2018PD000157</t>
  </si>
  <si>
    <t>2017NE000426</t>
  </si>
  <si>
    <t>REPASSE DA 4º PARCELA PARA CONSTRUÇÃO DE PASSAGEM MOLHADA NO MUNICÍPIO DE PASSIRA,CONFORME SOLICITADO EM CI Nº 204/2017 SGTG/FEM.</t>
  </si>
  <si>
    <t>2018PD000158</t>
  </si>
  <si>
    <t>2018PD000159</t>
  </si>
  <si>
    <t>2018OB000187</t>
  </si>
  <si>
    <t>2018PD000160</t>
  </si>
  <si>
    <t>2017NE000429</t>
  </si>
  <si>
    <t>3ª  e 4ª Parcela</t>
  </si>
  <si>
    <t>REPASSE DAS 3º E 4º PARCELA FEM II 2014 PARA PAVIMENTAÇÃO DA RUA CURITIBA, NO CORREDOR DE TRÁFEGO URBANO NO MUNICÍPIO DE IGARASSU/PE, CONFORME SOLICITADO EM CI Nº 219/2017.</t>
  </si>
  <si>
    <t>2018OB000188</t>
  </si>
  <si>
    <t>2018PD000161</t>
  </si>
  <si>
    <t>2017NE000430</t>
  </si>
  <si>
    <t>REPASSE DA 3º E 4º PARCELA PARA INTERLIGAÇÃO DOS BAIRROS DE MONJOPE E PASTOR EUZÉBIO PELAS RUAS CORRÉIA DO NORTE E MARIA DAS NEVES, CONFORME SOLICITADO EM CI Nº 219/2017 SGTG/FEM.</t>
  </si>
  <si>
    <t>2018OB000189</t>
  </si>
  <si>
    <t>2018PD000162</t>
  </si>
  <si>
    <t>2017NE000431</t>
  </si>
  <si>
    <t>REPASSE DAS 3º E 4º PARCELAS PARA SERVIÇOS DE INTERLIGAÇÃO DOS BAIRROS DE ALTO DO CÉU SUMARÉ E VL. RURAL PARA RUAS JOSÉ ALBINO, VARGINHA, CONFORME SOLICITADO EM CI Nº 219/2017 SGTG/FEM.</t>
  </si>
  <si>
    <t>2018OB000190</t>
  </si>
  <si>
    <t>2018PD000163</t>
  </si>
  <si>
    <t>2017NE000432</t>
  </si>
  <si>
    <t xml:space="preserve">3ª Parcela </t>
  </si>
  <si>
    <t>REPASSE DA 3º PARCELA PARA PAVIMENTAÇÃO DAS RUAS CEDRO,ARLINDA MONTEIRO, DR. FRANCISCO ASSIS, FABIO CORREA E R. CARNEIRO LEÃO, CONFORME SOLICITADO EM CI Nº 219/2017 SGTG/FEM.</t>
  </si>
  <si>
    <t>2018OB000191</t>
  </si>
  <si>
    <t>2018PD000164</t>
  </si>
  <si>
    <t>2017NE000433</t>
  </si>
  <si>
    <t>3ª e 4ª Parcela</t>
  </si>
  <si>
    <t>REPASSE DAS 3º E 4º PARCELAS PARA RECAPEAMENTO ASFALTICO DE TRECHO DAS R. JOÃO A. BERENGUER, JOSÉ DE HOLANDA E LUCIANA P. DE SOUSA, NO CORREDOR DE TRÁFEGO URBANO, CONFORME SOLICITADO EM CI N º219/2017 SGTG/FEM.</t>
  </si>
  <si>
    <t>2018OB000192</t>
  </si>
  <si>
    <t>2018PD000170</t>
  </si>
  <si>
    <t>2017NE000127</t>
  </si>
  <si>
    <t>104-1296-600063860</t>
  </si>
  <si>
    <t>VALOR PAGO PARA VIABILIZAR REPASSE DE RECURSOS FEM II-2014 AO MUNICIPIO DE SANTA TEREZINHA/PE REF.A 3ª PARCELA.REVITALIZAÇÃO DO MERCADO MUNICIPAL.CONF.CI Nº 124/2017 SEAM- FINANCEIRO.</t>
  </si>
  <si>
    <t>2018OB000193</t>
  </si>
  <si>
    <t>2018PD000171</t>
  </si>
  <si>
    <t>VALOR PAGO PARA VIABILIZAR REPASSE DE RECURSOS FEM II-2014 AO MUNICIPIO DE SANTA TEREZINHA/PE REF.A 4ª PARCELA.REVITALIZAÇÃO DO MERCADO MUNICIPAL.CONF.CI Nº 124/2017 SEAM- FINANCEIRO.</t>
  </si>
  <si>
    <t>2018OB000194</t>
  </si>
  <si>
    <t>2018PD000083</t>
  </si>
  <si>
    <t>2017NE000326</t>
  </si>
  <si>
    <t>REPASSE DA 4º PARCELA DO FEM II 2014, DO MUNICÍPIO DE VERTENTE DO LÉRIO, REFERENTE CONSTRUÇÃO DE PARADA DE ONIBUS, CONFORME SOLICITADO EM CI Nº 212/2017 SGTG/FEM.</t>
  </si>
  <si>
    <t>2018PD000084</t>
  </si>
  <si>
    <t>2018OB000196</t>
  </si>
  <si>
    <t>2018PD000085</t>
  </si>
  <si>
    <t>2017NE000324</t>
  </si>
  <si>
    <t>CONFORME CI Nº 211/2017 SGTG/FEM - REPASSE DA 4º PARCELA DO FEM II 2014, DO MUNICIPIO DE LIMOEIRO - CONSTRUÇÃO DE DUAS PRAÇAS;UMA NA COMUNIDADE RURAL DE CAMPO GRANDE E OUTRA NO BAIRRO DA COHAB VELHA.</t>
  </si>
  <si>
    <t>2018OB000197</t>
  </si>
  <si>
    <t>2018PD000110</t>
  </si>
  <si>
    <t>2017NE000128</t>
  </si>
  <si>
    <t>VALOR PAGO REF. AO REPASSE DE RECURSOS FEM II-2014 AO MUNICIPIO DE QUIXABA/PE REF. A 4ª PARCELA.CONSTRUÇÃO DE PAVIMENTAÇÃO EM PARALELEPIPEDOS.CONF CI Nº 120/2017 SEAM -FINANCEIRO.</t>
  </si>
  <si>
    <t>2018OB000199</t>
  </si>
  <si>
    <t>2018PD000115</t>
  </si>
  <si>
    <t>2017NE000121</t>
  </si>
  <si>
    <t>VALOR PAGO PARA VIABILIZAR REPASSE DE RECURSOS FEM-II 2014 AO MUNICIPIO DE VERTENTES/PE.REF.A 4ª PARCELA.PAVIMENTAÇÃO E DRENAGEM DE RUAS NO MUNICIPIO. CI Nº 127/2017 SEAM-FINANCEIRO</t>
  </si>
  <si>
    <t>2018PD000116</t>
  </si>
  <si>
    <t>2018OB000201</t>
  </si>
  <si>
    <t>2018PD000117</t>
  </si>
  <si>
    <t>2017NE000144</t>
  </si>
  <si>
    <t>VALOR PAGO PARA VIABILIZAR REPASSE DE RECURSOS FEM II-2014 REF.A 3ª PARCELA DO PROJETO DE CONSTRUÇÃO DE UMA QUADRA POLIESPORTIVA DESCOBERTA NA AREA URBANA..CONF.CI Nº 119/2017 SEAM-FINANCEIRO</t>
  </si>
  <si>
    <t>2018OB000202</t>
  </si>
  <si>
    <t>2018PD000118</t>
  </si>
  <si>
    <t>VALOR PAGO PARA VIABILIZAR REPASSE DE RECURSOS FEM II-2014 REF.A 3ª PARCELA DO PROJETO DE CONSTRUÇÃO DA PRAÇA DE ALIMENTAÇÃO JOSE BARROS SOBRINHO.CONF.CI Nº 119/2017 SEAM-FINANCEIRO</t>
  </si>
  <si>
    <t>2018PD000119</t>
  </si>
  <si>
    <t>2018OB000204</t>
  </si>
  <si>
    <t>2018PD000120</t>
  </si>
  <si>
    <t>VALOR PAGO PARA VIABILIZAR REPASSE DE RECURSOS FEM II-2014 REF.A 4ª PARCELA DO PROJETO DE CONSTRUÇÃO DA PRAÇA DE ALIMENTAÇÃO JOSE BARROS SOBRINHO.CONF.CI Nº 119/2017 SEAM-FINANCEIRO</t>
  </si>
  <si>
    <t>2018PD000127</t>
  </si>
  <si>
    <t>2018OB000207</t>
  </si>
  <si>
    <t>2018PD000103</t>
  </si>
  <si>
    <t>LIBERAÇÃO DE REPASSE DA 2º PARCELA DO FEMII - 2014,DO MUNICÍPIO DE PARANATAMA PARA CONSTRUÇÃO DE: UNIDADE DE COMPOSTAGEM, CONFORME SOLICITAÇÃO EM CI Nº 202/2017 SGTG/FEM.</t>
  </si>
  <si>
    <t>2018OB000208</t>
  </si>
  <si>
    <t>2018PD000104</t>
  </si>
  <si>
    <t>LIBERAÇÃO DE REPASSE DA 2º PARCELA DO FEMII - 2014,DO MUNICÍPIO DE PARANATAMA PARA CONSTRUÇÃO DE PAVIMENTAÇÃO NO DISTRITO DE BREJO VELHO.</t>
  </si>
  <si>
    <t>2018OB000209</t>
  </si>
  <si>
    <t>2018PD000105</t>
  </si>
  <si>
    <t>LIBERAÇÃO DE REPASSE DA 2º PARCELA DO FEMII - 2014,DO MUNICÍPIO DE PARANATAMA PARA CONSTRUÇÃO DE PAVIMENTAÇÃO GRANÍTICA NO DISTRITO DE ALTO DA SERRA.</t>
  </si>
  <si>
    <t>2018OB000210</t>
  </si>
  <si>
    <t>2018PD000137</t>
  </si>
  <si>
    <t>2017NE000405</t>
  </si>
  <si>
    <t>VALOR PAGO REF. AO REPASSE DA 3º PARCELA DO FEM II - 2014 PARA OBRAS DE PAVIMENTÇÃO E DRENAGEM DE 08 RUAS NA CIDADE DO PAULISTA, CONFORME CI Nº 215/2017 SGTG/FEM.</t>
  </si>
  <si>
    <t>2018OB000211</t>
  </si>
  <si>
    <t>2018PD000270</t>
  </si>
  <si>
    <t>2018NE000045</t>
  </si>
  <si>
    <t>PARA ATENDER DESPESAS COM A PAVIMENTAÇÃO DE RUAS NO MUNICÍPIO DE ILHA DE ITAMARACÁ - FEM 2014, 3ªPARCELA CI 025/2018 SEAM</t>
  </si>
  <si>
    <t>2018PD000264</t>
  </si>
  <si>
    <t>2018OB000260</t>
  </si>
  <si>
    <t>2018PD000269</t>
  </si>
  <si>
    <t>2018NE000049</t>
  </si>
  <si>
    <t>VALOR PAGO REF. A DESPESAS COM A REQUALIFICAÇÃO E REFORMA DA PRAÇA NILZA LINS,NO MUNICIPIO DE IPUBI/PE REF. A 3ª PARCELA. CI.Nº 27/2018 SGTG0-FEM</t>
  </si>
  <si>
    <t>2018OB000261</t>
  </si>
  <si>
    <t>2018PD000266</t>
  </si>
  <si>
    <t>2018NE000044</t>
  </si>
  <si>
    <t>PARA ATENDER DESPESAS COM PROJETOS DE REQUALIFICAÇÃO DA PRAÇA AGAMENON MAGALHÃES NO MUNICÍPIO DE RIO FORMOSO - FEM 2014, 3ªPARCELA CI 025/2018 SEAM</t>
  </si>
  <si>
    <t>2018OB000262</t>
  </si>
  <si>
    <t>2018PD000271</t>
  </si>
  <si>
    <t>2018NE000052</t>
  </si>
  <si>
    <t>VALOR PAGO REF. AS DESPESAS COM A MELHORIA DA INFRAESTRUTURA DO BAIRRO FRANCISCO FIGUEIRA,NO MUNICIPIO DE GARANHUNS/PE.REF. A 4ª PARCELA CI.Nº 26/2018 SGTG-FEM</t>
  </si>
  <si>
    <t>2018OB000263</t>
  </si>
  <si>
    <t>2018PD000272</t>
  </si>
  <si>
    <t>2018NE000051</t>
  </si>
  <si>
    <t>VALOR PAGO REF. AS DESPESAS COM A MELHORIA DA INFRAESTRUTURA DO DISTRITO DE MIRACICA NO MUNICIPIO DE GARANHUNS/PE.REF. A 4ª PARCELA FEM-2014 CI.Nº 26/2018 SGTG-FEM</t>
  </si>
  <si>
    <t>2018OB000264</t>
  </si>
  <si>
    <t>2018PD000273</t>
  </si>
  <si>
    <t>2018NE000050</t>
  </si>
  <si>
    <t>VALOR PAGO REF. AS DESPESAS COM A REQUALIFICAÇÃO E REFORMA DA PRAÇA NILZA LINS,NO MUNICIPIO DE IPUBI/PE REF. A 4ª PARCELA.FEM 2014. CI Nº 27/2018 SGTG-FEM</t>
  </si>
  <si>
    <t>2018OB000265</t>
  </si>
  <si>
    <t>2018PD000274</t>
  </si>
  <si>
    <t>2018NE000023</t>
  </si>
  <si>
    <t>VALOR PAGO REF. AS DESPESAS COM A CONSTRUÇÂO DA PRAÇA DA SEDE NO MUNICÍPIO DE IATI - FEM 2014, 3ª PARCELA.</t>
  </si>
  <si>
    <t>2018OB000266</t>
  </si>
  <si>
    <t>2018PD000275</t>
  </si>
  <si>
    <t>2018NE000053</t>
  </si>
  <si>
    <t>PARA ATENDER AS DESPESAS COM A CONSTRUÇÃO DA PRAÇA DE SANTA ROSA NO MUNICÍPIO DE IATI - FEM 2014, 3ª PARCELA, CONFORME CI 004/2018- SEAM.</t>
  </si>
  <si>
    <t>2018OB000267</t>
  </si>
  <si>
    <t>2018PD000276</t>
  </si>
  <si>
    <t>2018NE000054</t>
  </si>
  <si>
    <t>PARA ATENDER AS DESPESAS COM A EXECUÇÃO DE MURO DE ARRIMO E PROTEÇÃO DO TALUDE EXIXTENTE NO MUNICÍPIO DE MACHADOS - FEM II 2014, 4ª PARCELA, CONFORME CI 020/2018- SEAM.</t>
  </si>
  <si>
    <t>2018OB000268</t>
  </si>
  <si>
    <t>2018PD000277</t>
  </si>
  <si>
    <t>2018NE000055</t>
  </si>
  <si>
    <t>PARA ATENDER AS DESPESAS COM A PAVIMENTAÇÃO EM PERALELEPÍPEDOS GRANÍTICOS NO MUNICÍPIO DE SÃO VICENTE FERRER - FEM 2014, 3ª PARCELA , CONFORME CI 235/2017- SEAM.</t>
  </si>
  <si>
    <t>2018OB000269</t>
  </si>
  <si>
    <t>2018PD000278</t>
  </si>
  <si>
    <t>2018NE000056</t>
  </si>
  <si>
    <t>PARA ATENDER AS DESPESAS COM A CONSTRUÇÃO DA SALA DO EMPREENDEDOR NO MUNICÍPIO DE SANTA MARIA DA BOA VISTA - FEM 2014, 4ª PARCELA , CONFORME CI 244/2017- SEAM.</t>
  </si>
  <si>
    <t>2018PD000279</t>
  </si>
  <si>
    <t>Município recebeu a 4ª parcela no dia 05/04/2018.</t>
  </si>
  <si>
    <t>Recebeu a 4ª parcela.</t>
  </si>
  <si>
    <t>PTM reprogramado encaminhado para análise da CEHAB, conforme ofício SEPLAG/SEAM nº 200/2018</t>
  </si>
  <si>
    <t>PTM reprogramado aprovado pela CEHAB, conforme ofício nº 180/2018 - DPP/CEHAB, com entrada no dia 09/04/2018</t>
  </si>
  <si>
    <t>APROVADA NA REUNIÃO DO CEAM. (1ª e 2ª REUNIÃO)</t>
  </si>
  <si>
    <t>Aprovado pela CEAM.</t>
  </si>
  <si>
    <t>Aprovado pelo CEAM.</t>
  </si>
  <si>
    <t>Reprogramação aprovada conforme ofício 174/2018 - DPP/CEHAB, de 02/04/2018, protocolado em 02/04/2018. Teto FEM: R$ 603.773,24. Investimento total anterior: R$ 603.910,78 (recurso FEM R$ 594.498,04 e contrapartida R$ 9.412,74). Novo investimento total: R$ 609.731,07 (recurso FEM R$ 594.498,04 e contrapartida R$ 15.233,03)</t>
  </si>
  <si>
    <t>216
3ª SUBSTITUIÇÃO FINAL</t>
  </si>
  <si>
    <t>Implantação de pavimentação granítica na sede do município: 1ª, 2ª, 3ª e 4ª Travessas Laurentino Cordeiro Aguiar, Avenida Manoel Ferreira de Melo, Ruas projetadas 1, 2, 3, 4, Ruas 1, 2, 3, 4, 5, 1ª Travessa Francisco Bezerra, 1ª e 2ª Travessas dos Milagres, Rua Maria Amélia, Rua José Américo da Silva. Implantação de pavimentação granítica no Sítio Chorador: Rua Francisco Caetano Lima (trecho 1) no município de Poção – PE</t>
  </si>
  <si>
    <t>1-714-63218-X</t>
  </si>
  <si>
    <t>2018OB000198</t>
  </si>
  <si>
    <t>2018PD000111</t>
  </si>
  <si>
    <t>2017NE000220</t>
  </si>
  <si>
    <t>PREFEITURA MUNICIPAL DE JOAQUIM NABUCO</t>
  </si>
  <si>
    <t>VALOR PAGO REF. AO REPASSE DO FEM III-2015,AO MUNICIPIO DE JOAQUIM NABUCO/PE REF.A 4ª PARCELA CUJO OBJETO É: REFORMA ,AMPLIAÇÃO E REQUALIFICAÇÃO DA QUADRA POLIESPORTIVA PARA IMPLANTAÇÃO DO CENTRO DE ATIVIDADES SOCIAIS.CI N.160/2017 SGTG-FEM</t>
  </si>
  <si>
    <t>Reprogramação solicitada através do ofício nº 197/2018 da Prefeitura de Águas Belas. Valor solicitado: Recurso FEM R$ 1.095.878,27. Contrapartida R$ 37.018,10. PTM enviado para CEHAB através do ofício nº  243/2018 SEPLAG/SEAM.</t>
  </si>
  <si>
    <t>4ª parcela paga em 03/04/2018</t>
  </si>
  <si>
    <t>4ª Parcela paga</t>
  </si>
  <si>
    <t>4ª parcela paga</t>
  </si>
  <si>
    <t>Pavimentação em paralelepípedos graníticos nas Ruas: Ruas do entorno do PSF do Jucá até o Palhoção do Chiquita; Rua de acesso a Escola Silvino José de Oliveira (Lagoa da Vaca); Rua da Capela a Escola. (Lério); Rua Severino do Rego Medeiros; Rua Adélia m. Ferreira Pracunhas; Rua Gerôncio batista; Rua 15; Rua 17; Rua 05; Rua 07; Rua 12; Rua 16 (15); Rua Malaquias Guerra; Rua Severino Cassimiro; Rua Walderlan Cordeiro; Rua Antônio Gomes Martins; Rua Tobias Duda; Rua Maria de Jesus Silva do Nascimento; Rua 08 ( COHAB ); Rua João José de Souza; Rua Gerôncio Gomes dos santos; Rua Manoel Vitor da Cunha; Rua Dezenove de Julho.</t>
  </si>
  <si>
    <t>2º Termo aditivo e publicação entregue ao Prefeito José Osório.</t>
  </si>
  <si>
    <t>PTM aprovado na Reunião do CEAM realizada dia 13/04/2018</t>
  </si>
  <si>
    <t xml:space="preserve">CEHAB enviou ofício nº 152/2018 com as pendências (valores superiores ao permitido) e solicitando que o município refaça o Plano reduzindo os valores. Ofício repassado por e-mail e entregue a Sandro para fazer notificação </t>
  </si>
  <si>
    <t>Ofício GAB - 045/2018 - solicitando reprogramação do  plano. Ofício SEPLAG/SEAM 265/2018</t>
  </si>
  <si>
    <t>2018OB000272</t>
  </si>
  <si>
    <t>2018PD000281</t>
  </si>
  <si>
    <t>2018NE000059</t>
  </si>
  <si>
    <t>VALOR PAGO PARA VIABILIZAR REPASSE DE RECURSOS FEM II-2014 REF. A 4ª ,AO MUNICIPIO DE SERRA TALHADA/PE.IMPLANTAÇÃO DO TERMINAL DE TRANSPORTE ALTERNATIVO. CI.N° 012/2018 SGTG-FEM</t>
  </si>
  <si>
    <t>2018OB000273</t>
  </si>
  <si>
    <t>2018PD000282</t>
  </si>
  <si>
    <t>2018NE000060</t>
  </si>
  <si>
    <t>VALOR PAGO PARA VIABILIZAR REPASSE DE RECURSOS FEM II-2014 REF. A 3ª PARCELA ,NO MUNICIPIO DE SÃO CAETANO/PE .REQUALIFICAÇÃO E HUMANIZAÇÃO DO HOSPITAL MUNICIPAL ADOLPHO P.CARNEIRO.CI N.012/2018 SGTG-FEM</t>
  </si>
  <si>
    <t>2018OB000274</t>
  </si>
  <si>
    <t>2018PD000286</t>
  </si>
  <si>
    <t>2017NE000410</t>
  </si>
  <si>
    <t>PREFEITURA MUNICIPAL DO CABO DE SANTO AGOSTINHO</t>
  </si>
  <si>
    <t>VALOR PAGO REF. AO REPASSE DA 3º PARCELA DO FEM II - 2014 PARA RECUPERAÇÃO DAS INSTALAÇÕES FÍSICAS DAS FEIRAS DO MUNICÍPIO DO CABO DE SANTO AGOSTINHO, CONFORME CI Nº 213/2017 SGTG/FEM.</t>
  </si>
  <si>
    <t>2018OB000275</t>
  </si>
  <si>
    <t>2018PD000283</t>
  </si>
  <si>
    <t>2017NE000217</t>
  </si>
  <si>
    <t>VALOR PAGO P/VIABILIZAR REPASSE DE RECURSOS FEM -2014 AO MUNICIPIO DE SANTA MARIA DA BOA VISTA/PE,REF.A 3ª PARCELA.CUJO OBJETO É:RECAPEAMENTO ASFALTICO EM DIVERSAS RUAS DA SEDE DO MUNICIPIO.CI Nº 163/2017 SGTG-FEM</t>
  </si>
  <si>
    <t>2018OB000276</t>
  </si>
  <si>
    <t>2018PD000285</t>
  </si>
  <si>
    <t>2018NE000061</t>
  </si>
  <si>
    <t>VALOR PAGO PARA VIABILIZAR REPASSE DE RECURSOS FEM II-2014 AO MUNICIPIO DE SERTÂNIA/PE REF. A 3ª PARCELA.CONSTRUÇÃO DE OBRA DE PAVIMENTAÇÃO COM PEDRA GRANITICA DE DIVERSAS RUAS NO MUNICPIO.CI,N.123/2018 SGTG-FEM</t>
  </si>
  <si>
    <t>2018OB000277</t>
  </si>
  <si>
    <t>2018PD000284</t>
  </si>
  <si>
    <t>2018NE000062</t>
  </si>
  <si>
    <t>O Município recebeu a 4ª parcela. Aguardando prestação de contas</t>
  </si>
  <si>
    <t>Plano aprovado na 3ª e 4ª reunião do CEAM de 2018.</t>
  </si>
  <si>
    <t>Plano aprovado na 1ª e 2ª reunião do CEAM de 2018</t>
  </si>
  <si>
    <t>Aprovado na 1ª e 2ª reunião do CEAM de 2018</t>
  </si>
  <si>
    <t>APROVADA reprogramação na 1ª e 2ª reunião do CEAM de 2018</t>
  </si>
  <si>
    <t>Plano aprovado na 3ª e 4ª reunião do CEAM de 2018</t>
  </si>
  <si>
    <t>OFÍCIO PC/GDM/DPP/CEHAB Nº 014/2018 DE 13/04/2018 COM ENTRADA EM 16/03/2018 COM INCOSISTÊNCIAS NA PRESTAÇÃO DE CONTAS ENVIADA PARA O MUNICÍPIO PELA CEHAB POR E-MAIL.</t>
  </si>
  <si>
    <t xml:space="preserve">Solicitação de reprogramação de PTM, conforme ofício GP nº 013/2018 da Prefeitura de Machados, com entrada no dia 31/01/2018.
</t>
  </si>
  <si>
    <t xml:space="preserve">Reprogramação aprovada conforme ofício nº 114/2018 -SES </t>
  </si>
  <si>
    <t>PTM reprogramado encaminhado para análise da CEHAB, conforme ofício SEPLAG/SEAM nº 271/2018</t>
  </si>
  <si>
    <t>Documentação complementar referente à prestação de contas enviada pelo município através do ofício nº 085/2018 - GP e encaminhada à CEHAB através do ofício SEPLAG/SEAM nº 272/2018</t>
  </si>
  <si>
    <t>PTM reprogramado aprovado pela CEHAB, conforme ofício nº 184/2018 - DPP/CEHAB, com entrada no dia 16/04/2018</t>
  </si>
  <si>
    <t>208
3ª SUBSTIUTIÇÃO FINAL</t>
  </si>
  <si>
    <t>2018OB000276
2018OB000277</t>
  </si>
  <si>
    <t>2018NE000061
2018NE000062</t>
  </si>
  <si>
    <t>VALOR PAGO PARA VIABILIZAR REPASSE DE RECURSOS FEM II-2014 AO MUNICIPIO DE SERTÂNIA/PE REF. A 3ª PARCELA.CONSTRUÇÃO DE OBRA DE PAVIMENTAÇÃO COM PEDRA GRANITICA DE DIVERSAS RUAS NO MUNICPIO.CI,N.123/2018 SGTG-FEM.
VALOR PAGO PARA VIABILIZAR REPASSE DE RECURSOS FEM II-2014 AO MUNICIPIO DE SERTÂNIA/PE REF. A 3ª PARCELA.CONSTRUÇÃO DE OBRA DE PAVIMENTAÇÃO COM PEDRA GRANITICA DE DIVERSAS RUAS NO MUNICPIO.CI,N.123/2018 SGTG-FEM</t>
  </si>
  <si>
    <t>OFÍCIO PC/GDM/DPP/CEHAB Nº 015/2018 DE 16/04/2018 COM ENTRADA EM 17/04/2018 INFORMANDO INCONSISTÊNCIAS NA PRESTAÇÃO DE CONTAS. ENVIADO POR EMAIL PARA O MUNICÍPIO</t>
  </si>
  <si>
    <t>Foi realizada uma vistoria atestando 100%, porém, de acordo com o relatório, há necessidade de reparos em algumas ruas. Em 18/04/2018, o município foi cientificado (por telefone e e-mail) de que o pagamento da 4ª parcela só será realizado quando essas pendências tiverem sido sanadas.</t>
  </si>
  <si>
    <t>Recebeu a 4ª parcela em 06/04/2018.</t>
  </si>
  <si>
    <t>Entreguei a Prefeita o 2ª Termo aAditivo e a publicação (protocolo interno)</t>
  </si>
  <si>
    <t>Falei com Clarissa e a vistoria ainda não havia sido feita. Ela disse que ia falar com o Engenheiro</t>
  </si>
  <si>
    <t>EXECUÇÃO DE PAVIMENTAÇÃO EM PARALELEPÍPEDOS GRANÍTICOS COM DRENAGEM DAS RUAS: NO BAIRRO ALTO DA BOA VISTA (RUA DA PAZ; RUA ELVIRA MARIA DE SOUZA; RUA SANTA BÁRBARA; RUA DEPUTADO ARRUDA CÂMARA; RUA LUIZ GONÇALVES); NO BAIRRO NOVO (RUA JURANDIR CORREIA); NO BAIRRO NOSSA SENHORA APARECIDA (RUA JOÃO ALCÂNTARADE LIMA; RUA RAUL BEZERRA E TRECHO DAS INALDA PEREIRA GUERRA / HILDA TAVARES FALCÃO / MANOEL DOS SANTOS MOREIRA); NO CENTRO (AVENIDA DANTAS BARRETO); NO BAIRRO PORTA FLORADA (RUA OLIMPIO TAVARES DE SOUZA; RUA COLINA GUSMÃO TAVARES); NO BAIRRO PORTA FLORADA DE E0 ATÉ E3 (RUA BELOJARDIM); NO BAIRRO NOSA SENHORA DAS GRAÇAS (ACESSO A ODIP)</t>
  </si>
  <si>
    <t>Ofício 187/2018 - DPP/CEHAB de 13/04/2018, protocolado em17/04/2018. Nova aprovação (redução de meta). Valor contratado: R$ 1.817.104,55. Valor reprogramado: R$ 1.176.056,91.
De acordo com o termo de vistoria de 23/03/2018, os dados da visitação foram colhidos pelo Sr. Ricardo Sérgio Cardim – Secretário de Infraestrutura. O plano de trabalho reprogramado terá o valor de R$ 1.176.056,91, que  representa os valores acumulados executados, apresentado pela empresa contratada. Na visita, referente à qualidade dos serviços executados, foram analisados na vistoria de 60% pelo Eng. Fábio Laborte (CEHAB).</t>
  </si>
  <si>
    <t>Obra concluída. Redução de meta (não pagará a 4ª parcela). Aguarda prestação de contas.
De acordo com o termo de vistoria de 23/03/2018, os dados da visitação foram colhidos pelo Sr. Ricardo Sérgio Cardim – Secretário de Infraestrutura. O plano de trabalho reprogramado terá o valor de R$ 1.176.056,91, que  representa os valores acumulados executados, apresentado pela empresa contratada. Na visita, referente à qualidade dos serviços executados, foram analisados na vistoria de 60% pelo Eng. Fábio Laborte (CEHAB).</t>
  </si>
  <si>
    <t>Execução de pavimentação em paralelepípedos graníticos com drenagem das ruas: no bairro alto da boa vista (rua da paz; rua elvira maria de souza; rua santa bárbara; rua deputado arruda câmara; rua luiz gonçalves); no bairro novo (rua jurandir correia); no bairro nossa senhora aparecida (rua joão alcântarade lima; rua raul bezerra e trecho das inalda pereira guerra / hilda tavares falcão / manoel dos santos moreira); no centro (avenida dantas barreto); no bairro porta florada (rua olimpio tavares de souza; rua colina gusmão tavares); no bairro porta florada de e0 até e3 (rua belojardim); no bairro nosa senhora das graças (acesso a odip)</t>
  </si>
  <si>
    <t>Ofício nº 015/2018 - PC/GDM/DPP/CEHAB  indicando as inconsistências encontradas na 1ª análise da Prestação de Contas. Ofício enviado ao município por email.</t>
  </si>
  <si>
    <t xml:space="preserve">Hoje, em reunião com Vera Fragoso e Cleiton Cavalcanti, o município decidiu que vai pedir para excluir  a "Estação de Transbordo" do FEM 2014 e reprogramar o PTM "Recuperação dos Corredores" para aumentar o valor. Informamos ainda que não será possível a utilização dos rendimentos da Recuperação dos Corredores tendo em vista que a obra não está concluída e ainda existe recurso a ser repassado após as vistorias.   Respondemos também sobre a utilização de rendimentos solicitada pelo município através do ofício nº 1184 GAB/SSP 2017 e  nossa resposta se deu através do ofício  SEAM nº 289/2018 </t>
  </si>
  <si>
    <t>AP 333 2º subst final</t>
  </si>
  <si>
    <t>Enviei para Nilza através do protocolo interno a seguinte documentação: ofício município nº 122 - C 2017; Ofício SEE nº 30/2018 SUCOP/SEE; 1 via AP, 2 vias de PTM, Termo aditivo e publicação. Enviei também para município, por e-mail, Termo e publicação.</t>
  </si>
  <si>
    <t xml:space="preserve">Vera ligou e informou que o Secretário Evandro disse que o valor que já foi pago na obra tem funcionalidade. Solicitei que eles enviasse uma reprogramação do PTM para submeter a análise e posterior vistoria. Ela falou também que enviará reprogramação da Recuperação dos Corredores, utilizando saldo remanescente da Estação de Tranbordo </t>
  </si>
  <si>
    <t>OFÍCIO Nº212/2018 - DPP/CEHAB DE 18/04/2018 COM ENTRADA EM 23/04/2018 COM INFORMAÇÕES DE EXECUÇÃO FÍSICA E PRESTAÇÃO DE CONTAS EM RESPOSTA AO OFÍCIO SEPLAG/SEAM 103/2018 DE 19/02/2018 (PROCESSO ADMINISTRATIVO) ENTREGUE A SANDRO.</t>
  </si>
  <si>
    <t>258 2ª SUBSTITUIÇÃO FINAL</t>
  </si>
  <si>
    <t>PTM reprogramado aprovado pela CEHAB, conforme ofício nº 214/2018 - DPP/CEHAB, com entrada no dia 23/04/2018. REPROGRAMAÇÃO MOTIVADA POR PENDÊNCIAS NA VISTORIA DE 100%.</t>
  </si>
  <si>
    <t>DOCS (AP + PTM APROVADO) COM SANDRO PARA ELABORAÇÃO DO TERMO ADITIVO.</t>
  </si>
  <si>
    <t xml:space="preserve">Documentação complementar (BM 15) encaminhada pelo município conforme ofício 114/2018 de 12/04/2018, sem protocolo. Documentação complementar encaminhada a CEHAB em 24/04/2018. </t>
  </si>
  <si>
    <t>22/09/2016 e 24/04/2018</t>
  </si>
  <si>
    <t>Ofício GAPRE 125/2018 com a solicitação de reprogramação. Enviado para CEHAB através do Ofíco .303./2018</t>
  </si>
  <si>
    <t>Prestação de contas recebida através do Ofício 93/2018 com entrada em 25/04/2018 e encaminhada para análise da SERH, conforme Ofício nº xxx/2018.</t>
  </si>
  <si>
    <t>Prestação de contas recebida através do Ofício 93/2018 com entrada em 25/04/2018 e encaminhada para análise da CEHAB, conforme Ofício nº xxx/2018.</t>
  </si>
  <si>
    <t>58
2ª SUBSTITUIÇÃO FINAL</t>
  </si>
  <si>
    <t>104-2124-600000111-1/156-1</t>
  </si>
  <si>
    <t>104-2124-600000116-2</t>
  </si>
  <si>
    <t>Município encaminhou documentação complementar ( Abertura CEI, Certidão Negativa de Débitos, Documento da empresa justificando a não abertura do CEI) através do ofício nº  97/2018 . Repassado para SETRA através do ofício SEAM nº XX/2018</t>
  </si>
  <si>
    <t>Município encaminhou documentação complementar ( Abertura CEI, Certidão Negativa de Débitos, Documento da empresa justificando a não abertura do CEI) através do ofício nº  98/2018. Repassado para SETRA através do ofício SEAM nº XX/2018</t>
  </si>
  <si>
    <t>2018OB000282</t>
  </si>
  <si>
    <t>2018PD000324</t>
  </si>
  <si>
    <t>2017NE000423</t>
  </si>
  <si>
    <t>VALOR PAGO REF. AO REPASSE DA 3º PARCELA DA CONSTRUÇÃO DE PASSAGEM MOLHADA, NO MUNICÍPIO DE PASSIRA, CONFORME SOLICITADO EM CI Nº 204/2017 SGTG/FEM.</t>
  </si>
  <si>
    <t>2018OB000283</t>
  </si>
  <si>
    <t>2018PD000327</t>
  </si>
  <si>
    <t>2018NE000047</t>
  </si>
  <si>
    <t>VALOR PAGO REF. AS DESPESAS COM A CONSTRUÇÃO DE ESCADRAIA E ACESSSO AO MONTE SANTO NO MUNICIPIO DE IPUBI/PE REF. A 3ª´PARCELA.CI Nº 27/2018 SGTG-FEM</t>
  </si>
  <si>
    <t>2018OB000284</t>
  </si>
  <si>
    <t>2018PD000328</t>
  </si>
  <si>
    <t>2018NE000048</t>
  </si>
  <si>
    <t>VALOR PAGO REF. AS DESPESAS COM A CONSTRUÇÃO DE ESCADARIA E ACESSO AO MONTE SANTO ,NO MUNICIPIO DE IPUBI/PE REF. A 4ª ´PARCELAB CI.Nº 27/2018 SGTFEM</t>
  </si>
  <si>
    <t xml:space="preserve">Solicitação de reprogramação de PTM (utilização do saldo remanescente), através do ofício S/N (Sigepe nº 7603021-1/18) da Prefeitura de Passira, com entrada no dia 24/04/2018
</t>
  </si>
  <si>
    <t>Município recebeu a última parcela no dia 24/04/2018.</t>
  </si>
  <si>
    <t>MUNICÍPIO RECEBEU A 4ª PARCELA EM 24/04/2018.</t>
  </si>
  <si>
    <t>Ofício nº 225/2018 - DPP/CEHAB com Relatório Financeiro  e de Execução Física da Prestação de Contas, referente ao Processo Administrativo nº 037/2017 Seplag x Município de Feira Nova - Termo de Adesão nº 060/2014.</t>
  </si>
  <si>
    <t>Ofício nº 226/2018 - DPP/CEHAB com Relatório Financeiro  e de Execução Física da Prestação de Contas, referente ao Processo Administrativo nº 037/2017 Seplag x Município de Feira Nova - Termo de Adesão nº 060/2014.</t>
  </si>
  <si>
    <t>Município enviou documentação complementar através do ofício nº 091/2018 com data de entrada em 06/04/2018 e repassada à CEHAB para atender as pendências encontradas na 3ª reanálise da prestação de contas. Cópia do ofício repassada para Sandro. Ofício SEPLAG/SEAM nº 236/2018</t>
  </si>
  <si>
    <t>PTM reprogramado encaminhado para análise da SETRA, conforme ofício SEPLAG/SEAM nº 317/2018</t>
  </si>
  <si>
    <t>Documentação complementar da reprogramação recebida através do ofício nº 225/2018 da Prefeitura de Águas Belas. Documentação encaminhada para CEHAB através do ofício nº 323/2018 SEPLAG/SEAM.</t>
  </si>
  <si>
    <t>Município enviou documentação complementar através do ofício nº 104/2018 - GAPRE, protocolado em 25/04/2018 e repassada à CEHAB para atender as pendências encontradas na 3ª reanálise da prestação de contas. Cópia do ofício repassada para Sandro. Ofício SEPLAG/SEAM nº 324/2018</t>
  </si>
  <si>
    <t>Solicitação de reprogramação encaminhada conforme ofício GP 95/2018 de 05/04/2018, protocolado em 10/04/2018. Teto FEM: R$ 754.716,55. Investimento total anterior: R$ 821.379,73 (recurso FEM R$ 754.715,68 e contrapartida R$ 66.664,05). Novo investimento total: R$ 775.084,60 (recurso FEM R$ 754.712,54 e contrapartida R$ 20.372,06)</t>
  </si>
  <si>
    <t>Reprogramação encaminhada a CEHAB paraanálise conforme ofício SEPLAG/SEAM Ofício 327/2018</t>
  </si>
  <si>
    <t>PTM reprogramado aprovado pela CEHAB, conforme ofício nº 221/2018 - DPP/CEHAB, com entrada no dia 23/04/2018</t>
  </si>
  <si>
    <t>184
2ª Substituição Final</t>
  </si>
  <si>
    <t>PTM aprovado pelo CEAM na reunião realizada no dia 13/04/2018</t>
  </si>
  <si>
    <t>Ofício 261/2018 - DPP/CEHAB - indicando inconsistências. Enviado email ao Gestor Vando em 02/05/2018, pela CEHAB</t>
  </si>
  <si>
    <t>Município enviou pendências solicitadas através do ofício GB nº 065/2018. Documentos encaminhados para SARA através do ofício nº 334/2018 SEPLAG/SEAM.</t>
  </si>
  <si>
    <t>Ofício nº 056/2018 - UCG/SETRA, com entrada em 26/04/2018, com relatório sobre a análise da Prestação de Contas e toda a documentação completa devolvida. Documentos foram entregues a Sandro para notificar o Município.</t>
  </si>
  <si>
    <t>Município enviou ofício nº 78/2018 informando que já havia enviado o que foi solicitado pela SETRA através do ofício 56/2018. Repassei para Sandro</t>
  </si>
  <si>
    <t>Adriana ligou e disse que a Prefeitura ira destratar com a antiga empresa e fazer uma nova contratação</t>
  </si>
  <si>
    <t>Prestação de contas apresentada pelo município, através do ofício 142/2018 de 16/04/2018, protocolado em 08/05/2018. Documentação enviada a CEHAB para análise, conforme ofício SEPLAG/SEAM nº XXX/2018</t>
  </si>
  <si>
    <t>Prestação de contas apresentada pelo município, através do ofício 144/2018 de 16/04/2018, protocolado em 08/05/2018. Documentação enviada a CEHAB para análise, conforme ofício SEPLAG/SEAM nº XXX/2018</t>
  </si>
  <si>
    <t>Prestação de contas apresentada pelo município, através do ofício 142/2018 de 16/04/2018, protocolado em 08/05/2018. Documentação enviada a CEHAB para análise, conforme ofício SEPLAG/SEAM nº 339/2018</t>
  </si>
  <si>
    <t>Prestação de contas apresentada pelo município, através do ofício 142/2018 de 16/04/2018, protocolado em 08/05/2018. Documentação enviada a CEHAB para análise, conforme ofício SEPLAG/SEAM nº 338/2018</t>
  </si>
  <si>
    <t xml:space="preserve">Onídia falou que o Governador vai inaugurar aPraça Planalto às 16:30 no dia 10/05/2018 </t>
  </si>
  <si>
    <t xml:space="preserve">Município enviou ofício nº 164/2018  encaminhando portaria de nomeação do Secretário Luiz Inojosa para movimentação bancária </t>
  </si>
  <si>
    <t xml:space="preserve">OFÍCIO GP Nº149/2018 DE 04/05/2018 COM ENTRADA EM 11/05/2018 ENCAMINHADO À CEHAB PARA ANÁLISE DA PRESTAÇÃO DE CONTAS. OFICIO SEPLAG Nº XXX/2018 SEAM. </t>
  </si>
  <si>
    <t>Município encaminhou prestação de contas através do ofício nº 93/2018 GAB. Documentação encaminhada para CEHAB através do ofício nº XXX2018</t>
  </si>
  <si>
    <t>RECUPERAÇÃO DE PAVIMENTAÇÃO EM PARALELEPÍPEDOS E DRENAGEM EM RUAS DO CENTRO, COHAB,  LIBERDADE, NOVA ÁGUA PRETA E EUDÓCIA.</t>
  </si>
  <si>
    <t>CENTRO: RUA MANOEL PEREIRA GOÍS/RUA EDMUNDO SOUZA ROMEU, RUA SIQUEIRA CAMPOS / RUA SILVERA LESSA, RUA AMARO GALDINO DA SILVA, COHAB: RUA AUGUSTA COSTA, RUA JOSÉ DA SILVA, RUA ANTONIO LEOPOLDINO CALADO, RUA JOSÉ TERÁCIO E RUA GUILHERME FALCÃO, LIBERDADE: RUA JOSÉ LOPES PEREIRA, RUA NADIR CALADO   GOUVEIA, RUA RENATO FERREIRA DA SILVA  E  RUA EDÉSIO MARTINS DA SILVA e NOVA ÁGUA PRETA E EUDÓCIA: DIVERSAS RUAS.</t>
  </si>
  <si>
    <t>AP 024 3ª Substituição Final</t>
  </si>
  <si>
    <t>Ofício 256/2018 - DPP/CEHAB com aprovação da reprogramação.</t>
  </si>
  <si>
    <t>Pretação de contas final apresentada conforme ofício GP 62/2018 de 27/04/2018, protocolado em 15/05/2018</t>
  </si>
  <si>
    <t>Pretação de contas final encaminhada a CEHAB para análise confome ofício SEPLAG/SEAM</t>
  </si>
  <si>
    <t>Prestação de contas apresentada pelo município através do ofício GAB nº 025/2018, com entrada no dia 07/05/2018. Documentação enviada à CEHAB para análise, conforme ofício SEPLAG/SEAM nº XXX/2018</t>
  </si>
  <si>
    <t>Reprogramação aprovada conforme ofício nº 274/2018 - DPP/CEHAB. Valor anterior: Recurso FEM R$ 1.358.489,77; Contrapartida R$ 46.272,63. Novo valor: Recurso FEM R$ 1.086.769,31; Contrapartida R$ 105.516,69.</t>
  </si>
  <si>
    <t>005 1º SUBSTITUIÇÃO FINAL</t>
  </si>
  <si>
    <t>Ofício PC/GDM/DPP/CEHAB nº 21/2018 - Enviado por email pela CEHAB ao Prefeito em 08/05/2018. Entregue para Sandro notificar ao Município para sanar as pendências</t>
  </si>
  <si>
    <t>Ofício PC/GDM/DPP/CEHAB nº 20/2018 - Enviado por email pela CEHAB ao Prefeito em 08/05/2018. Entregue para Sandro notificar ao Município para sanar as pendências</t>
  </si>
  <si>
    <t>Ofício PC/GDM/DPP/CEHAB nº 022/2018 - Enviado por email pela CEHAB ao Prefeito em 10/05/2018. Entregue para Sandro notificar ao Município para sanar as pendências</t>
  </si>
  <si>
    <t>Entregue ao Prefeito pelo livro do protocolo o 3º termo aditivo ao FEM 2014, publicação, AP e PTM aprovado.</t>
  </si>
  <si>
    <t>Solicitação de reprogramação recebida através do ofício nº 29/2018 Gabinete do prefeito e enviada à CEHAB através do ofício SEPLAG/SEAM Nº 358/2018</t>
  </si>
  <si>
    <t>Solicitação de reprogramação recebida através do ofício nº 28/2018 Gabinete do prefeito e enviada à SARA através do ofício SEPLAG/SEAM Nº 359/2018</t>
  </si>
  <si>
    <t>Pretação de contas final apresentada conforme ofício GP 62/2018 de 27/04/2018, protocolado em 15/05/2018. Pretação de contas final encaminhada a CEHAB para análise confome ofício SEPLAG/SEAM Ofício 364/2018</t>
  </si>
  <si>
    <t>Reprogramação aprovada conforme ofício 285/2018 - DPP/CEHAB de 08/05/2018, protocolado em 10/05/2018. Teto FEM: R$ 754.716,55. Investimento total anterior: R$ 821.379,73 (recurso FEM R$ 754.715,68 e contrapartida R$ 66.664,05). Novo investimento total: R$ 775.084,60 (recurso FEM R$ 754.712,54 e contrapartida R$ 20.372,06)</t>
  </si>
  <si>
    <t>Reprogramação aprovada conforme ofício 275/2018 - DPP/CEHAB de 08/05/2018, protocolado em 10/05/2018. Teto FEM: R$ 1.207.546,47. Investimento total anterior: R$ 873.221,02 (recurso FEM R$ 864.732,66 e contrapartida R$ 8.488,36). Novo investimento total: R$ 913.671,40 (recurso FEM R$ 864.732,35 e contrapartida R$ 48.939,05)</t>
  </si>
  <si>
    <t>Ofício nº 027/2018 - PC/GDM/DPP/CEHAB  indicando as inconsistências encontradas na 3ª reanálise da Prestação de Contas. Ofício enviado para o município por email e repassado a Sandro.</t>
  </si>
  <si>
    <t>Ofício nº 025/2018 - PC/GDM/DPP/CEHAB  indicando as inconsistências encontradas na 3ª reanálise da Prestação de Contas. Ofício enviado para o município por email e repassado a Sandro.</t>
  </si>
  <si>
    <t>Ofício PC/GDM/DPP/CEHAB nº 026/2018 com pedências na prestação de contas enviados para o Município por email. Ofício entregue a Sandro para que faça notificação para o Município.</t>
  </si>
  <si>
    <t>PAVIMENTAÇÃO DE VIAS URBANAS DO MUNICÍPIO NOS BAIRROS NOVA MARAIAL, LOTEAMENTO MANOEL NUNES VIANA, BAIRRO BOM JESUS RUA PROJETADA 15, BAIRRO SÃO LUIZ, DISTRITO DE SERTÃOZINHO DE CIMA E DISTRITO DE SERTÃOZINHO DE BAIXO</t>
  </si>
  <si>
    <t>185 1ª SUBSTITUIÇÃO FINAL</t>
  </si>
  <si>
    <t>Ofício 269/2018 - DPP/CEHAB com aprovação do plano reprogramado</t>
  </si>
  <si>
    <t xml:space="preserve">RECAPEAMENTO ASFÁLTICA CBUQ: RUA ALTO DO ROSÁRIO, RUA JOSÉ BEZERRA SOBRINHO, AV. 7 DE SETEMBRO, RUA 15 DE NOVEMBRO RUA JOÃO PAES DE LIRA, RUA OSVALDO PONTES, RUA PREFEITO CAETANO GOMES, RUA OLINDINO SANTINO NA MESMA VIA, RUA LUIZ COIMBRA, RUA VEREADOR JOÃO CLEMENTE E PRAÇA ANANIAS DE MENEZES; E PAVIMENTAÇÃO EM PARALELEPÍEDOS GRANÍTICOS: :  DA 1ª TRAVESSA DO CAMPO ATÉ A 11ª </t>
  </si>
  <si>
    <t>238
3ª SUBSTITUIÇÃO FINAL</t>
  </si>
  <si>
    <t>Solicitação de reprogramação encaminhada para análise conforme ofício 17P/2018 de 23/04/2018, com entrada em 30/04/2018. Teto FEM: R$ 1.207.546,47. Investimento total anterior: R$ 873.221,02 (recurso FEM R$ 864.732,66 e contrapartida R$ 8.488,36). Novo investimento total: R$ 913.671,71 (recurso FEM R$ 864.732,66 e contrapartida R$ 48.939,05)</t>
  </si>
  <si>
    <t xml:space="preserve">Documentação complementar enviada através do ofício GP nº 097/2017, protocolada em 27/04/2018. Documentação repassada à CEHAB para atender as pendências encontradas na análise da prestação de contas. </t>
  </si>
  <si>
    <t>Prestação de Contas aprovada pela CEHAB, conforme ofício nº 024/2018 - PC/GDM/DPP/CEHAB, com entrada em 14/05/2018</t>
  </si>
  <si>
    <t>Município encaminhou ofício SCI 20/2018 de 10/05/2018, protocolado em 15/05/2018, solicitando um prazo de 60 dias para regularização das pendências elencadas no ofício SEPLG 244/2018. Encaminhado ao jurídico em 16/05/2018</t>
  </si>
  <si>
    <t>Prestação de Contas aprovada pela CEHAB, conforme ofício nº 024/2018 - PC/GDM/DPP/CEHAB, com entrada em 14/05/2018. Documentação repassada para Walfrida.</t>
  </si>
  <si>
    <t>178
3ª SUBSTITUIÇÃO FINAL</t>
  </si>
  <si>
    <t>Pavimentação em paralelepípedos em diversas ruas (12): Rua Sebastião de Oliveira da Silva; Av. Dr. Estácio Coimbra; Rua Ercília Carolina dos Santos; Av. Professor Deoclécio Ferreira de Araújo; Travessa 11 de Setembro com a Av. Enedina Lourenço da Silva; Rua Francisco Rodrigues (Rua de Cosme), bairro da Compesa; Rua Severino Joaquim Sobral, bairro da Compesa; complemento da Rua Hirineu Hipólito da Cunha, bairro da Compesa; Rua Emerson Marcone da Cunha Amorim; Rua Padre Júlio Selmin; Logradouro Rua Projetada; Rua Aprígio S. de Assunção</t>
  </si>
  <si>
    <t>PAVIMENTAÇÃO EM PARALELEPÍPEDOS EM DIVERSAS RUAS (12): RUA SEBASTIÃO DE OLIVEIRA DA SILVA; AV. DR. ESTÁCIO COIMBRA; RUA ERCÍLIA CAROLINA DOS SANTOS; AV. PROFESSOR DEOCLÉCIO FERREIRA DE ARAÚJO; TRAVESSA 11 DE SETEMBRO COM A AV. ENEDINA LOURENÇO DA SILVA; RUA FRANCISCO RODRIGUES (RUA DE COSME), BAIRRO DA COMPESA; RUA SEVERINO JOAQUIM SOBRAL, BAIRRO DA COMPESA; COMPLEMENTO DA RUA HIRINEU HIPÓLITO DA CUNHA, BAIRRO DA COMPESA; RUA EMERSON MARCONE DA CUNHA AMORIM; RUA PADRE JÚLIO SELMIN; LOGRADOURO RUA PROJETADA; RUA APRÍGIO S. DE ASSUNÇÃO</t>
  </si>
  <si>
    <t xml:space="preserve">Prestação de contas apresentada conforme ofício 50/2018 - GP de 12/03/2018, protocolado em 17/05/2018. </t>
  </si>
  <si>
    <t>Prestação de contas encaminhada a CEHAB para análise conforme ofício SEPLAG/SEAM</t>
  </si>
  <si>
    <t>Prestação de contas apresentada conforme ofício 50/2018 - GP de 12/03/2018, protocolado em 17/05/2018. Prestação de contas encaminhada a CEHAB para análise conforme ofício SEPLAG/SEAM</t>
  </si>
  <si>
    <t>Prestação de contas apresentada conforme ofício 51/2018 - GP de 12/03/2018, protocolado em 17/05/2018. Prestação de contas encaminhada a CEHAB para análise conforme ofício SEPLAG/SEAM</t>
  </si>
  <si>
    <t xml:space="preserve">Prestação de contas apresentada conforme ofício 51/2018 - GP de 12/03/2018, protocolado em 17/05/2018. </t>
  </si>
  <si>
    <t>Conceição informou que na próxima semana pedirá vistoria final da obra</t>
  </si>
  <si>
    <t>Conceição falou que entre 30 e 45 dias a obra estará concluída</t>
  </si>
  <si>
    <t>Município encaminhou prestação de contas através do ofício nº 94/2018. Documentação encaminhada a SES através do ofício SEAM nº XXX/2018</t>
  </si>
  <si>
    <t>Reprogramação encaminhada a SES conforme ofício SEPLAG/SEAM 178/2018</t>
  </si>
  <si>
    <t>Reprogramação aprovada na 3ª e 4ª reunião do CEAM do dia  13/04/2018.</t>
  </si>
  <si>
    <t>PTM aprovado na 3ª e 4ª reunião do CEAM do dia  13/04/2018.</t>
  </si>
  <si>
    <t>Obra concluída. 4ª parcela paga em 15/09/2016. Aguardando município prestar contas.</t>
  </si>
  <si>
    <t>Obra concluída. 4ª parcela paga em 15/09/2016. Aguarda município prestar contas.</t>
  </si>
  <si>
    <t>Reprogramação aprovada na 1ª e 2ª reunião do CEAM do dia  23/02/2018.</t>
  </si>
  <si>
    <t>Obra concluída. 4ª parcela paga em 03/04/2018. Aguarda município prestar contas.</t>
  </si>
  <si>
    <t>Obra concluída. 4ª parcela paga em 28/06/2016. Aguarda município prestar contas.</t>
  </si>
  <si>
    <t>Município recebeu a 4ª parcela no dia 23/12/2016.</t>
  </si>
  <si>
    <t>Município recebeu a 4ª parcela no dia 11/04/2017.</t>
  </si>
  <si>
    <t>Obra concluída. 4ª parcela paga em 03/04/2018. Aguardando município prestar contas.</t>
  </si>
  <si>
    <t>Obra concuída. 4ª parcela paga em 14/08/2017. Aguarda município prestar contas.</t>
  </si>
  <si>
    <t>4ª parcela paga em 16/01/2018, obra concluída. Aguardando município prestar contas.</t>
  </si>
  <si>
    <t>Município recebeu a 4ª parcela no dia 26/09/2016.</t>
  </si>
  <si>
    <t>Obra concluída, 4ª parcela paga em 03/04/2018. Aguarda município prestar contas.</t>
  </si>
  <si>
    <t>PTM aprovado pelo CEAM na 5ª reunião realizada no dia 11/05/2018</t>
  </si>
  <si>
    <t>Município recebeu a 4ª parcela no dia 27/11/2017.</t>
  </si>
  <si>
    <t>Município recebeu a 4ª parcela no dia 18/08/2017</t>
  </si>
  <si>
    <t>PTM aprovado pelo CEAM na reunião realizada no dia 23/02/2018</t>
  </si>
  <si>
    <t>Reprogramação com base na análise de BM encaminhada conforme ofício GP 129/2018 de 26/04/2018, protocolado em 14/05/2018. Teto FEM: R$ 1.811.319,69. Investimento total anterior: R$ 494.656,18 (recurso FEM). Novo investimento total: R$ 415.575,27 (recurso FEM)</t>
  </si>
  <si>
    <t>2018OB000291</t>
  </si>
  <si>
    <t>2018NE000070</t>
  </si>
  <si>
    <t>VALOR PAGO REFERENTE AO MUNICIPIO DE GRANITO/PE 4ª PARCELA.CUJO OBJETO É: DRENAGEM SUPERFICIAL DE ÁGUAS PLUVIAIS E PAVIMENTAÇÃO DE VIAS, FEM III 2014, ATRAVÉS DA CI. Nº 038/2018 -SEAM/FEM E MF Nº 24057.</t>
  </si>
  <si>
    <t>2018PD000340</t>
  </si>
  <si>
    <t>Ofício 046/2018 - GP com plano reprogramado(Valor R$ 271.758,54). Enviado para SETRA. Ofício SEPLAG/SEAM 386/2018</t>
  </si>
  <si>
    <t>Reprogramação com base na análise de BM encaminhada a CEHAB para análise conforme ofício SEPLAG/SEAM ofício 385</t>
  </si>
  <si>
    <t>Obra concluída. Aguarda pagamento da 4ª parcela.</t>
  </si>
  <si>
    <t>Reprogramção encaminhada a SES para análise conforme ofício SEPLAG/SEAM Ofício 390/2018</t>
  </si>
  <si>
    <t>Reprogramção encaminhada a CEHAB para análise conforme ofício SEPLAG/SEAM Ofício 389/2018</t>
  </si>
  <si>
    <t>Solicitação de reprogramação (redução de meta) encaminhada conforme ofício SEM NÚMERO de 17/05/2018, protocolado em 22/05/2018. Teto FEM: R$ 603.773,24. Investimento total anterior: R$ 296203,73 (recurso FEM). Novo investimento total: R$ 236.962,98 (recurso FEM)</t>
  </si>
  <si>
    <t>Solicitação de reprogramação (readequação de meta) encaminhada conforme ofício SEM NÚMERO de 18/05/2018, protocolado em 22/05/2018. Teto FEM: R$ 603.773,24. Investimento total anterior: R$ 304.720,16 (recurso FEM). Novo investimento total: R$ 386.569,66 (recurso FEM R$ 363.960,91 e contrapartida R$ 22.608,66)</t>
  </si>
  <si>
    <t>Ofício 313/2018 - DPP/CEHAB com inconsistências qdo da análise do BM. Enviado pela CEHAB ao Município por email.</t>
  </si>
  <si>
    <t>SETRA enviou parecer orientando reprogramação do PTM</t>
  </si>
  <si>
    <t>Inconsistências enviadas ao município através do email FEM em 18/05/2018</t>
  </si>
  <si>
    <t>104-1657-40000020-0</t>
  </si>
  <si>
    <t>Prestação de contas apresentada conforme ofício nº176/2018 e encaminhada à CEHAB através do ofício SEPLAG/SEAM Nº xxx/2018</t>
  </si>
  <si>
    <t>193
2ª SUBSTITUIÇÃO FINAL</t>
  </si>
  <si>
    <t>Revitalização da Praça Coronel Abílio, Centro de Orobó/PE</t>
  </si>
  <si>
    <t xml:space="preserve">
PTM reprogramado encaminhado para análise da CEHAB, conforme ofício SEPLAG/SEAM nº 149/2016</t>
  </si>
  <si>
    <t>Município solicitou reprogramação final do PTM através do ofício nº 112/2018 - GAPRE, protocolado em 07/05/2018. PTM repgrogramado encaminhado para análise da CEHAB, conforme ofício SEPLAG/SEAM nº 350/2018</t>
  </si>
  <si>
    <t xml:space="preserve">Município enviou ofício nº 15/2018 - GP com documentação complementar relativos a prestação de contas solicitada pela CEHAB. Documentação repassada para CEHAB através do ofício  SEAM nº 422/2018 </t>
  </si>
  <si>
    <t>PTM reprogramado aprovado pela CEHAB, conforme ofício nº 306/2018 - DPP/CEHAB, com entrada em 23/05/2018</t>
  </si>
  <si>
    <t xml:space="preserve">OFÍCIO GAPRE Nº068/2018 DO MUNICÍPIO COM DOCUMENTAÇÃO INFORMANDO AUTORIZAÇÃO DADA PELO FINANCEIRO SEPLAG (WAGNER LIMA) TRANSFERINDO PARCELA EXTRA PAVIMENTAÇÃO (R$112.295,39) PARA COMPLEMENTAÇÃO PARCELA PÁTIO DE EVENTOS. AJUSTES FEITOS NA PLANILHA PARA VISUALIZAÇÃO DO SALDO A RECEBER DE AMBOS PTM´S. 4ª PARCELA ENVIADA PARA PAGTO. </t>
  </si>
  <si>
    <t>329
SUBSTITUIÇÃO FINAL (2ª REPROGRAMAÇÃO)</t>
  </si>
  <si>
    <t>Solicitação de reprogramação recebida através do ofício nº 30/2018 GAB PREF e encaminhada à CEHAB através do ofício SEPLAG/SEAM nº 428/2018</t>
  </si>
  <si>
    <t>Município solicitou reprogramação do PTM através do ofício nº 088/2018. Valor solicitado: Recurso FEM R$ 141.955,48 e contrapartida R$ 13.750,83. Reprogramação enviada para SDSCJ conforme ofício SEPLAG/SEAM Nº 430/2018.</t>
  </si>
  <si>
    <t>Município solicitou reprogramação do PTM através do ofício nº 088/2018. Valor solicitado: Recurso FEM R$ 260.650,84. Reprogramação enviada para CEHAB conforme ofício SEPLAG/SEAM Nº 431/2018.</t>
  </si>
  <si>
    <t>Município solicitou reprogramação do PTM através do ofício nº 088/2018. Valor solicitado: Recurso FEM R$ 341.615,63 e contrapartida R$ 12.585,45. Reprogramação enviada para SES conforme ofício SEPLAG/SEAM Nº 432/2018.</t>
  </si>
  <si>
    <t>4ª análise da prestação de contas encaminhada conforme ofício PC/GDM/DPP/CEHAB nº 028/2018, protocolado em 23/05/2018. Documentação encaminhada para o município por email. Análise entregue a Sandro, do Jurídico.</t>
  </si>
  <si>
    <t>Ofício nº 028/2018 - PC/GDM/DPP/CEHAB  indicando as inconsistências encontradas na 4ª reanálise da Prestação de Contas. Ofício enviado para o município por email e repassado a Sandro.</t>
  </si>
  <si>
    <t>Enviado para piblicação ( Sandro)</t>
  </si>
  <si>
    <t>AP FINAL-1</t>
  </si>
  <si>
    <t>REPROGRAMAÇÃO REALIZADA E APROVADA CONFORME OFÍCIO Nº007/2018 - SETRA/GGST DE 03/05/2018 COM ENTRADA EM 04/05/2018 POR MOTIVOS DE PRESTAÇÃO DE CONTAS E AJUSTES AO PTM.</t>
  </si>
  <si>
    <t>Inconsistências no BM informadas ao município</t>
  </si>
  <si>
    <t>Enviado por email novos BMS conforme solicitação da CEHAB.</t>
  </si>
  <si>
    <t>1ª análise da prestação de contas (indicando inconsistências) encaminhada conforme ofício PC/GDM/DPP/CEHAB 031/2018 de 28/05/2018, protocolado em 31/05/2018. Ofício entregue ao jurídico da SEAM em 05/06/2018 para notificar o município.</t>
  </si>
  <si>
    <t>2ª análise da prestação de contas (indicando inconsistências) encaminhada conforme ofício PC/GDM/DPP/CEHAB 032/2018 de 28/05/2018, protocolado em 31/05/2018. Ofício entregue ao jurídico da SEAM em 05/06/2018 para notificar o município.</t>
  </si>
  <si>
    <t>1º e 2 termos aditivos enviados á publicação</t>
  </si>
  <si>
    <t>1º e 2 termos aditivos enviados à publicação</t>
  </si>
  <si>
    <t>Reprogramação aprovada conforme ofício 328/2018 - DPP/CEHAB de 28/05/2018, protocolado em 30/05/2018. Teto FEM: R$ 1.811.319,69. Investimento total anterior: R$ 494.656,18 (recurso FEM). Novo investimento total: R$ 415.575,27 (recurso FEM)</t>
  </si>
  <si>
    <t>PAVIMENTAÇÃO EM PARALELEPIPEDOS GRANITICOS, COM MEIO FIO EM CONCRETO SIMPLES,  DE VIAS URBANAS NO MUNICIPIO DE PESQUEIRA - PE, NAS RUAS: LARGO BERNADO VIEIRA, RUA FREI CANECA, RUA FREI CAETANO MECINA, RUA JOSE LOURENÇO DA SILVA, RUA CLÁUDIA, RUA PRESIDENTE KENNEDY, RUA LUCÍLIA TENÓRIO DE BRITO, RUA JOSÉ MARTINS DE OLIVEIRA - TRECHO 1, RUA JOSÉ MARTINS DE OLIVEIRA - TRECHO 2 E RUA JOSÉ TIBÚRCIO DOS SANTOS.                                                                                                                                                                                    RUAS ADITIVADAS: RUA PEDRO CURPERTINO CALLOU, RUA VALDEMIR FERREIRA LOPES, RUA MAJOR CANDIDO, RUA JÃO ARRUDA MARINHO 1º TRECHO E RUA MAJOR CANDIDO, RUA JÃO ARRUDA MARINHO 2º TRECHO.</t>
  </si>
  <si>
    <t xml:space="preserve">PAVIMENTAÇÃO EM PARALELEPIPEDOS GRANITICOS, COM MEIO FIO EM CONCRETO SIMPLES,  DE VIAS URBANAS NO MUNICIPIO DE PESQUEIRA - PE, NAS RUAS: LARGO BERNADO VIEIRA, RUA FREI CANECA, RUA FREI CAETANO MECINA, RUA JOSE LOURENÇO DA SILVA, RUA CLÁUDIA, RUA PRESIDENTE KENNEDY, RUA LUCÍLIA TENÓRIO DE BRITO, RUA JOSÉ MARTINS DE OLIVEIRA - TRECHO 1, RUA JOSÉ MARTINS DE OLIVEIRA - TRECHO 2 E RUA JOSÉ TIBÚRCIO DOS SANTOS. </t>
  </si>
  <si>
    <t>169 3ª SUBSTITUIÇÃO FINAL</t>
  </si>
  <si>
    <t>Reprogramação aprovada conforme ofício nº 338/2018 - DPP/CEHAB. Valor anterior: R$ 260.650,83. Novo valor: R$ 260.650,84.</t>
  </si>
  <si>
    <t>Pavimentação em paralelepípedos graníticos: R. Gerson Ferreira de Almeida, R. José Cândido Viana, R. Otacílio Cordeiro da Silva, R. Etelvina Cecília, R. Arão Mercelino de Oliveira, R. Venâncio Inácio dos Santos (complemento), Trav. José Cavalcante de Albuquerque</t>
  </si>
  <si>
    <t>Solicitação de reprogramação recebida através do ofício nº111/2018 e enviada à análise da CEHAB através do ofício SEPLAG/SEAM º XXX/2018</t>
  </si>
  <si>
    <t>Reprogramação aprovada conforme ofício 336/2018 de 04/06/2018, protocolado em 05/06/2018. Teto FEM: R$ 603.773,24. Investimento total anterior: R$ 296.203,73 (recurso FEM). Novo investimento total: R$ 236.96s2,98 (recurso FEM)</t>
  </si>
  <si>
    <t>Pavimentação de ruas na sede do município de Barra de Guabiraba-PE: Av. Jucelino Kubstchek, Complemento da Rua N. S. das Dores, Rua Nossa Senhora Aparecida, Rua da Cadeia, Rua Severino Sabino da Silva, Rua Severino Miguel, Rua 01 - muro de arrimo</t>
  </si>
  <si>
    <t>PAVIMENTAÇÃO DE RUAS NA SEDE DO MUNICÍPIO DE BARRA DE GUABIRABA-PE: AV. JUCELINO KUBSTCHEK, COMPLEMENTO DA RUA N. S. DAS DORES, RUA NOSSA SENHORA APARECIDA, RUA DA CADEIA, RUA SEVERINO SABINO DA SILVA, RUA SEVERINO MIGUEL, RUA 01 - MURO DE ARRIMO</t>
  </si>
  <si>
    <t>28
2ª SUBSTITUIÇÃO FINAL</t>
  </si>
  <si>
    <t>CEHAB enviou ofício nº 36/2018 PC/GDM/DPP com 2ª reanálise da prestação de contas notificando o município.  Enviei para o município por e-mail e entreguei para Sandro fazer notificação</t>
  </si>
  <si>
    <t>Prestação de contas apresentada pelo município, através do ofício GAB nº 025/2018, com entrada no dia 26/01/2018. Documentação enviada à CEHAB para análise, conforme ofício SEPLAG/SEAM nº 56/2018</t>
  </si>
  <si>
    <t>Prestação de Contas apresentada pelo município através do ofício nº 025/2018, com entrada no dia 26/01/2018</t>
  </si>
  <si>
    <t>1ª análise da Prestação de Contas (indicando inconsistências) encaminhada conforme ofício PC/GDM/DPP/CEHAB nº 029/2018, protocolado em 30/05/2018. Ofício entregue ao jurídico da SEAM em 07/06/2018 para notificar o município.</t>
  </si>
  <si>
    <t>2ª análise da Prestação de Contas (indicando inconsistências) encaminhada conforme ofício PC/GDM/DPP/CEHAB nº 033/2018, protocolado em 31/05/2018. Ofício entregue ao jurídico da SEAM em 07/06/2018 para notificar o município.</t>
  </si>
  <si>
    <t>Município enviou documentação complementar através do ofício nº 165/2018. Ofício encaminhado para SETRA através do ofício SEAM nº 453/2018</t>
  </si>
  <si>
    <t>Solicitação de reprogramação recebida através do ofício nº111/2018 e enviada à análise da CEHAB através do ofício SEPLAG/SEAM º 460/2018</t>
  </si>
  <si>
    <t>Município enviou ofício GP 050/2018 solicitando reprogramação (valor solicitado: Recurso FEM R$ 124.269,22; Contrapartida R$ 31.343,63). Reprogramação enviada para CEHAB conforme ofício nº 456/2018 SEPLAG/SEAM.</t>
  </si>
  <si>
    <t>Município enviou ofício GP 051/2018 solicitando reprogramação (valor solicitado: Recurso FEM R$ 211.131,24; Contrapartida R$ 19.854,02). Reprogramação enviada para CEHAB conforme ofício nº 457/2018 SEPLAG/SEAM.</t>
  </si>
  <si>
    <t>Município enviou ofício GP 049/2018 solicitando reprogramação (valor solicitado: Recurso FEM R$ 62.608,54; Contrapartida R$ 13.505,54). Reprogramação enviada para CEHAB conforme ofício nº458/2018 SEPLAG/SEAM.</t>
  </si>
  <si>
    <t>Município solicitou reprogramação final do PTM, conforme ofício GP nº 026/2018, protocolado em 22/03/2018. 
PTM repgrogramado encaminhado para análise da SETRA, conforme ofício SEPLAG/SEAM nº 425/2018</t>
  </si>
  <si>
    <t>PTM reprogramado aprovado pela SETRA, conforme ofício nº 011/2018 - SETRA/GGST, com entrada em 08/06/2018</t>
  </si>
  <si>
    <t>2ª reanálise da Prestação de Contas (indicando inconsistências) encaminhada conforme ofício PC/GDM/DPP/CEHAB nº 019/2018, protocolado em 04/05/2018. Ofício entregue ao jurídico da SEAM para notificar o município.</t>
  </si>
  <si>
    <t>Documentação complementar recebida através do ofício nº 019/2018 e  encaminhada à CEHAB através do ofício SEPLAG/SEAM Nº 469/ 2018</t>
  </si>
  <si>
    <t>Reprogramação solicitada através do ofício nº 112/2018 e encaminhada à CEHAB através do ofício SEPLAG/SEAM Nº 4702018</t>
  </si>
  <si>
    <t>Prestação de contas enviada pelo município através do ofício nº 62/2018 protocolado em 12/06/2018 e encaminhado para análise na CEHAB através do ofício SEAM/SEPLAG nº xxx/2018</t>
  </si>
  <si>
    <t>Pendências envias ao SR. Ricardo por whatsapp em 12/06/2018</t>
  </si>
  <si>
    <t xml:space="preserve">CONTATO COM ARYSTÓFANES 83 988597321 / 83 998355556 arystofanesrafael@hotmail.com </t>
  </si>
  <si>
    <t>16/02/2018 e 12/06/2018</t>
  </si>
  <si>
    <t>Ofício GP 098/2018 - Informando que sanou as pendências e solicita nova vistoria. Enviado para CEHAB.</t>
  </si>
  <si>
    <t>Entreguei 3º Termo aditivo e publicação ao Prefeito via protocolo interno</t>
  </si>
  <si>
    <t>Município solicitou reprogramação através do ofício nº 174/2018, alterando o valor para R$ 4.075.670,41 Recurso FEM  sem contrapartida. Enviado para SETRA através do ofício SEAM nº XX/2018</t>
  </si>
  <si>
    <t>Clarice está de férias. Falei com Caroline e ela confirmou que o engenheiro marcou com o município de fazer vistoria dia 19/06/2018</t>
  </si>
  <si>
    <t>Município encaminhou reprogramação através do ofício nº 108/2018 alterando o valor do PTM " PAVIMENTAÇÃO EM PARALELELO DE DIVERSAS NA RUA NA SEDE DO MUNICÍPIO DE ITAMBÉ E NOS DISTRITOS DE IBIRANGA E QUEBEC"  para R$ 1.179.841,64 Recurso FEM + R$ 97.165,21 = R$ 1.277.006,84 Documentação encaminhada para CEHAB através do ofício SEAM nº 478/2018</t>
  </si>
  <si>
    <t>Prestação de contas final encaminhada conforme ofício 260/2018 - SEPLAG de 11/06/2018, protocolado em 12/06/2018</t>
  </si>
  <si>
    <t>Prestação de contas final encaminhada a CEHAB para análise conforme ofício SEPLAG/SEAM</t>
  </si>
  <si>
    <t>Prestação de contas final encaminhada conforme ofício 260/2018 - SEPLAG de 11/06/2018, protocolado em 12/06/2018. Ofício 485/2018 Seplag</t>
  </si>
  <si>
    <t>Ana (CEHAB) ligou e pediu o número de Adalberto porque houve uma solicitação verbal do Diretor para que fosse feita nova vistoria</t>
  </si>
  <si>
    <t>Poliana, Secretária de Arcoverde, veio aqui porque recebeu a notificação por não ter apresentado a prestação de contas. Município tinha intenção de reprogramar, mas ela falou que deverão optar por enviar ofício solicitando maior prazo para prestação de contas.</t>
  </si>
  <si>
    <t>PTM aprovado conforme ofício nº 352/2018  - DPP/ CEHAB</t>
  </si>
  <si>
    <t>PTM aprovado conforme ofício nº 351/2018  - DPP/ CEHAB</t>
  </si>
  <si>
    <t>PTM aprovado conforme ofício nº 353/2018  - DPP/ CEHAB</t>
  </si>
  <si>
    <t>1ª análise da prestação de contas, indicando inconsistências, encaminhada conforme ofício 039/2018  PC/GDM/CEHAB de 12/06/2018, protocolado em 14/06/2018. Ofício encaminhado ao Jurídico - SEAM para notificar o município. Encaminhado e-mail ao município com as inconsistências em 18/06/2018.</t>
  </si>
  <si>
    <t>Inconsistências enviadas em 14/06/2018 através do email fem.seplag</t>
  </si>
  <si>
    <t xml:space="preserve">Documentação complementar ao ofício GP 62/2018 da prestação de contas encaminhada conforme ofício GP 91/2018 de 29/05/2018, protocolado em 14/06/2018. Ecaminhado a CEHAB conforme ofício SEPLAG/SEAM </t>
  </si>
  <si>
    <t>Ofício GP 079/2018 - Com plano para reprogramar e doctos para vistoria. Ofício Seplag/SEAM 494/2018</t>
  </si>
  <si>
    <t>Prestação de contas apresentada conforme ofício 141/2018 e encaminhada à CEHAB conforme ofício XXX/2018</t>
  </si>
  <si>
    <t>Solicitação de prorrogação do prazo de apresentação da prestação de contas conforme o ofício nº 199/2018 - GP</t>
  </si>
  <si>
    <t>1ª análise da Prestação de Contas (indicando inconsistências) encaminhada conforme ofício PC/GDM/DPP/CEHAB nº 042/2018, protocolado em 18/06/2018. Ofício entregue ao jurídico da SEAM em 20/06/2018 para notificar o município.</t>
  </si>
  <si>
    <t>Solicitação  de reprogramação recebida através do ofício GAPRE  Nº 072/2018 e encaminhada à CEHAB através do oficio SEPLAG/SEAM nº502/2018</t>
  </si>
  <si>
    <t>Pavimentação em Paralelepípedos Graníticos - Chã de Santo Antônio no município de Santa Maria do Cambucá/PE</t>
  </si>
  <si>
    <t>PTM aprovado pelo CEAM na 6ª reunião realizada no dia 15/06/2018</t>
  </si>
  <si>
    <t>2018OB000302</t>
  </si>
  <si>
    <t>2018NE000098</t>
  </si>
  <si>
    <t>VALOR PAGO PARA VIABILIZAR REPASSE DE RECURSOS AO MUNICIPIO DE SÃO JOSÉ DO EGITO/PE.FEM 2014,4ª PARCELA.CUJO OBJETO É: PAVIMENTAÇÃO DE VIAS PÚBLICAS.CONFORME CI 038/2018 SEAM.LEI 15270/2014. MF 24011.</t>
  </si>
  <si>
    <t>2018PD000366</t>
  </si>
  <si>
    <t>Reprogramação aprovada através do ofício nº 387/2018 - DPP / CEHAB</t>
  </si>
  <si>
    <t>Reprogramação solicitada através do ofício nº 125/2018 e encaminhada à CEHAB através do ofício SEPLAG/SEAM Nº 516/2018</t>
  </si>
  <si>
    <t>Inconsist~Encias recebidas através do ofício SARA nº 066 e repassado ao município no dia 26/06/2018</t>
  </si>
  <si>
    <t>Município encaminhou prestação de contas através do ofício nº 112/2018. Encaminhado para CEHAB através do ofício SEAM nº XX/2018</t>
  </si>
  <si>
    <t>1º termo aditivo, sua publicação, ofício 197/2018 da Prefeitura, ofício 274/2018 da CEHAB e AP e PTM aprovado entregues à Nilza pelo livro do protocolo.</t>
  </si>
  <si>
    <t>Obra com 60% de execução, mas necessitando de alguns reparos.</t>
  </si>
  <si>
    <t>2014.0438</t>
  </si>
  <si>
    <t>PAVIMENTAÇÃO EM PARALELEPÍPEDOS DA RUA ADEMAR DA COSTA LEÃO</t>
  </si>
  <si>
    <t>Pavimentação em Paralelepípedos da Rua Ademar da Costa Leão, no município de Passira/PE</t>
  </si>
  <si>
    <t>Novo PTM enviado à Seplag pela Prefeitura de Passira, conforme ofício S/N (Sigepe nº 7604470-1/18), com entrada em 14/06/2018</t>
  </si>
  <si>
    <t>PRESTAÇÃO DE CONTAS APRESENTADA CONFORME OFÍCIO Nº GB Nº 055/2018 E ENVIADA  À CEHAB CONFORME O OFÍCIO SEPLAG/SEAM N XXX/2018</t>
  </si>
  <si>
    <t>PRESTAÇÃO DE CONTAS APRESENTADA CONFORME OFÍCIO Nº GB Nº 056/2018 E ENVIADA À SARA CONFORME O OFÍCIO SEPLAG/SEAM N XXX/2018</t>
  </si>
  <si>
    <t>PRESTAÇÃO DE CONTAS APRESENTADA CONFORME OFÍCIO Nº GB Nº 054/2018 E ENVIADA À SEE CONFORME  OFÍCIO SEPLAG/SEAM N XXX/2018</t>
  </si>
  <si>
    <t>Recuperação de Estradas Vicinais que interligam o Sítio Borba ao Sítio Olho D´água do Figueiras e do Sítio Caçatuba ao Povoado de Pedra Tapada, no município de Passira</t>
  </si>
  <si>
    <t xml:space="preserve">Reprogramação aprovada conforme ofício nº 410 - CEHAB </t>
  </si>
  <si>
    <t>Reprogramação solicitada através do ofício nº 076/2018 - GP da Prefeitura de Lajedo. Valor solicitado: R$ 1.170.041,41 (sem contrapartida). Reprogramação encaminhada para CEHAB através do ofício nº 527/2018 SEPLAG/SEAM.</t>
  </si>
  <si>
    <t>Reprogramação aprovada conforme ofício nº 068/2018 - GJUR</t>
  </si>
  <si>
    <t>10/10/107</t>
  </si>
  <si>
    <t>Município enviou ofício nº 134/2018, protocolado em 25/06/2018, solicitando prorrogação de prazo por mais 15 dias para apresentar por completo a Prestação de Contas. Ofício repassado para Sandro</t>
  </si>
  <si>
    <t>Enviado a Sandro para publicação</t>
  </si>
  <si>
    <t>PTM aprovado conforme ofício nº 414/2018 - DPP/ CEHAB</t>
  </si>
  <si>
    <t>Município encaminhou documentação complementar  através do ofício nº 200/2018. Encaminhada para CEHAB através do ofício SEAM nº 549/2018. Cópia repassada para Sandro</t>
  </si>
  <si>
    <t>2018OB000337</t>
  </si>
  <si>
    <t>2018NE000087</t>
  </si>
  <si>
    <t>VALOR PAGO AO REPASSE DE RECURSOS REFERENTES AO FEM II/ 2014,DO MUNICÍPIO DE TACARATU/PE, REF. A 3ª PARCELA.CUJO OBJETO É: .URBANIZAÇÃO E ILUMINAÇÃO DA AV.ARISTIDES TELES DE MENEZES.ATRÁVES DA CI.Nº 038/2018 SEAM. MF 24002.LEI 15270/2014</t>
  </si>
  <si>
    <t>2018OB000338</t>
  </si>
  <si>
    <t>VALOR PAGO AO REPASSE DE RECURSOS, REFERENTES AO FEM II/ 2014,DO MUNICÍPIO DE TACARATU/PE REF. A 4ª PARCELA. URBANIZAÇÃO E ILUMINAÇÃO DA AV,ARISTIDES TELES DE MENEZES.,ATRÁVES DA CI.Nº 038/2018 SEAM. MF 24001.LEI 15270/2014</t>
  </si>
  <si>
    <t>2018OB000335</t>
  </si>
  <si>
    <t>VALOR PAGO AO REPASSE DE RECURSOS REFERENTES AO FEM II/ 2014,DO MUNICÍPIO DE TACARATU/PE, REF. A 3ª PARCELA.URBANIZAÇÃO E ILUMINAÇÃO DA AV.MANOEL MARIANO.ATRÁVES DA CI.Nº 038/2018 SEAM . MF 24010 LEI 15270/2014</t>
  </si>
  <si>
    <t>2018OB000336</t>
  </si>
  <si>
    <t>VALOR PAGO AO REPASSE DE RECURSOS REFERENTES AO FEM II/ 2014,DO MUNICÍPIO DE TACARATU/PE REF. A 3ª PARCELA. CUJO OBJETO É:URBANIZAÇÃO E ILUMINAÇÃO DA AV. DEP.AFONSO FERRAZ. DIST.CARAIBEIRAS,ATRÁVES DA CI.Nº 038/2018 SEAM. MF 24007 LEI 15270/2014</t>
  </si>
  <si>
    <t>Reprogramação solicitada pelo Município através do ofício nº 035/2018 da Prefeitura de Calçado. Valor solicitado: R$ 127.472,88. Reprogramação enviada para análise na CEHAB.</t>
  </si>
  <si>
    <t>PTM encaminhado para análise da CEHAB, conforme ofício SEPLAG/SEAM nº528/2018</t>
  </si>
  <si>
    <t>Município solicitou vistoria final com redução de metas, não irá receber a quarta parcela</t>
  </si>
  <si>
    <t>PTM aprovado, conforme ofício nº 417/2018 - DPP/CEHAB, com entrada em 29/06/2018</t>
  </si>
  <si>
    <t>Prestação de Contas apresentada pelo município através do ofício GAPRE nº 071/2018, com entrada no dia 04/07/2018</t>
  </si>
  <si>
    <t>Prestação de Contas apresentada pelo município através do ofício GAPRE nº 072/2018, com entrada no dia 04/07/2018</t>
  </si>
  <si>
    <t>Município, em resposta ao ofício SEPLAG 443/2018, solicitou dilatação de prazo em 20 dias para encaminhamento de documentos complementares ( ofício 063/2018 - GAB de 18/06/2018, protocolado em 26/06/2018). Ofício entregue ao Jurídico - SEAM (Sandro) em 05/07/2018.</t>
  </si>
  <si>
    <t>2018PD000380</t>
  </si>
  <si>
    <t>2018PD000381</t>
  </si>
  <si>
    <t>2018PD000382</t>
  </si>
  <si>
    <t>2018PD000383</t>
  </si>
  <si>
    <t>Reprogramação solicitada através do ofício nº 162/2018 GP da Prefeitura de Correntes. Valor solicitado: Recurso FEM R$ 892.253,54. Sem contrapartida. Reprogramação enviada para análise na CEHAB conforme ofício nº 573/2018 SEPLAG/SEAM.</t>
  </si>
  <si>
    <t>Prestação de contas apresentada conforme ofício GP 135/2018 de 05/07/2018, protocolado no mesmo dia.</t>
  </si>
  <si>
    <t>Prestação de contas encaminhada a CEHAB para análise conforme ofício SEPLA/SEAM</t>
  </si>
  <si>
    <t>2018OB000370</t>
  </si>
  <si>
    <t>2018NE000424</t>
  </si>
  <si>
    <t>REPASSE DE RECURSO DO FEM 2014, DO EXERCÍCIO DE 2018 - MUNICÍPIO DE LAGOA DOS GATOS - PAVIMENTAÇÃO EM PARALELEPÍPEDOS EM DIVERSAS RUAS - CI 043/2018 SEAM</t>
  </si>
  <si>
    <t>Prestação de contas apresentada pelo município, através do ofício GAPRE nº 071/2018, com entrada no dia 04/07/2018. Documentação enviada à SDEC para análise, conforme ofício SEPLAG/SEAM nº XXX/2018</t>
  </si>
  <si>
    <t>Construção da Sede do Conselho do Idoso</t>
  </si>
  <si>
    <t>001/2018</t>
  </si>
  <si>
    <t>Prestação de contas apresentada pelo município, através do ofício GAPRE nº 072/2018, com entrada no dia 04/07/2018. Documentação enviada à CEHAB para análise, conforme ofício SEPLAG/SEAM nº XXX/2018</t>
  </si>
  <si>
    <t>Reprogramação aprovada conforme ofício nº 06/2018 - GGEAR - SDSCJ.</t>
  </si>
  <si>
    <t>Prestação de contas encaminhada a CEHAB para análise conforme ofício SEPLA/SEAM  579/2018</t>
  </si>
  <si>
    <t>Documentação complementar encaminhada pelo município conforme of´cicio 193/2018 - GAB, de 27/06/2018, protocolado em 06/07/2018</t>
  </si>
  <si>
    <t>Documentação complementar encaminhada a CEHAB para análise conforme ofício SEPLAG/SEAM</t>
  </si>
  <si>
    <t>Prestação de contas apresentada pelo município conforme ofício 110/2018 de 03/07/2018, protocolado em 06/07/2018.</t>
  </si>
  <si>
    <t>Prestação de contas encaminhada a CEHAB conforme ofício SEPLAG/SEAM</t>
  </si>
  <si>
    <t>Prestação de contas apresentada pelo município conforme ofício 109/2018 de 03/07/2018, protocolado em 06/07/2018.</t>
  </si>
  <si>
    <t>Prestação d contas apresentada conforme ofício 012/2018 - GP  encaminhada à CEHAB conforme ofício SEPLAG/SEAM nº XXX/2018</t>
  </si>
  <si>
    <t>Município encaminhou e-mail em 02/07/2018 com ofício GP 056A/2018 de 14/07/2018 solicitando prazo de 45 dias para regularizar as pendências apontadas no PAD 046/2017 (resposta ao ofício SEPLAG 0380/2018. Ofício GP 056A/2018 entregue ao jurídico da SEAM para providências.</t>
  </si>
  <si>
    <t>Prestação de contas encaminhada a CEHAB conforme ofício SEPLAG/SEAM 587/2018</t>
  </si>
  <si>
    <t>Prestação de contas encaminhada a CEHAB conforme ofício SEPLAG/SEAM 588/2018</t>
  </si>
  <si>
    <t>Documentação complementar encaminhada a CEHAB para análise conforme ofício SEPLAG/SEAM 589/2018</t>
  </si>
  <si>
    <t>Ofício SEPLAG 434/2018 - SEAM de 05/06/2018 encaminhado ao município solicitando devolução de documentos da reprogramação FEM 2014 e EP 140 devidamente assinados para dar continuidade ao processo de conclusão do FEM 2014. Todo o processo foi articulado com o Sec. De Infraestrutura Ricardo Cardim e documentação entregue a Sra. AnaPaula Remigio em 24/04/2018, como protocolado do livro da SEAM.</t>
  </si>
  <si>
    <t>Solicitação d rprogramação solicitada através do ofício 584 - GP  encaminhada à CEHAB atrav´s do ofício SPLAG/SEAM nº 584/2018</t>
  </si>
  <si>
    <t>inconsistências informadas ao município dia 10/07/2018 via ZAP</t>
  </si>
  <si>
    <t>Reprogramação aprovada pelo CEAM</t>
  </si>
  <si>
    <t>Prestação de contas apresentada pelo município através do ofício nº 055/2018, com entrada no dia 06/07/2018. Documentação enviada à CEHAB para análise, conforme ofício SEPLAG/SEAM nº XXX/2018</t>
  </si>
  <si>
    <t>Prestação de Contas apresentada pelo município através do ofício nº 055/2018, com entrada no dia 06/07/2018</t>
  </si>
  <si>
    <t>Reforma com Cobertura da Quadra de Esporte Pe. Estanislau Pires</t>
  </si>
  <si>
    <t>PROJETO DE REFORMA COM COBERTURA DA QUADRA DE ESPORTE PE. ESTANISLAU PIRES</t>
  </si>
  <si>
    <t>Reforma e Ampliação de Prédio Público para Instalação de Serviço de Saúde na Comunidade do Algodão do Município de Taquaritinga do Norte</t>
  </si>
  <si>
    <t>Documentação complementar referente à prestação de contas recebida através do ofício nº 120/2018 e encaminhada para análise da SARA através do ofício SEPLAG/SEAM nº XXX/2018</t>
  </si>
  <si>
    <t>205 1ª SUBSTITUIÇÃO FINAL</t>
  </si>
  <si>
    <t>Reprogramação aprovada conforme ofício nº 383/2018 - DPP/CEHAB. Valor anterior: R$ 124.283.52 (sem contrapartida). Novo valor: Recurso FEM R$ 124.262,81. Contrapartida R$ 32.546,34.</t>
  </si>
  <si>
    <t>Reprogramação aprovada conforme ofício nº 382/2018 - DPP/CEHAB. Valor anterior: R$ 211.155,17 (sem contrapartida). Novo valor: Recurso FEM R$ 211.130,65. Contrapartida R$ 19.854,02.</t>
  </si>
  <si>
    <t xml:space="preserve">CONSTRUÇÃO DE PAVIMENTAÇÃO EM PARALELEPÍPEDOS GRANÍTICOS NO POVOADO DO ALTO DA SERRA </t>
  </si>
  <si>
    <t>CONSTRUÇÃO DE PAVIMENTAÇÃO EM PARALELEPÍPEDO GRANÍTICO NO DISTRITO DE BREJO VELHO</t>
  </si>
  <si>
    <t>203 1ª SUBSTITUIÇÃO FINAL</t>
  </si>
  <si>
    <t>Reprogramação aprovada conforme ofício nº 380/2018 - DPP/CEHAB. Valor anterior: R$ 62.610,45 (sem contrapartida). Novo valor: Recurso FEM R$ 62.608,54. Contrapartida R$ 13.505,54.</t>
  </si>
  <si>
    <t>Ofício 396/2018 - DPP/CEHAB - com a vistoria. Indicando necessidade de reparos. Enviado email ao Gestor, Adalberto, e a Prefeita.</t>
  </si>
  <si>
    <t>Ofício 388/2018-DPP/CEHAB -com aprovação da reprogramação.</t>
  </si>
  <si>
    <t>Município ciente das inconsistências em 12/07/2018 - e-mail do FEM</t>
  </si>
  <si>
    <t>Prestação de contas encaminhada para SEPLAG através do ofício GP nº 062/2018 da Prefeitura de Itaíba. Prestação de contas enviada para análise na CEHAB através do ofício nº .../2018 SEPLAG/SEAM.</t>
  </si>
  <si>
    <t>2018OB000395</t>
  </si>
  <si>
    <t>2018NE000435</t>
  </si>
  <si>
    <t>VALOR PAGO PARA VIABILIZAR REPASSE DE RECURSOS FEM 2014,REF. 4ª PARCELA DO MUNICIPIO DE AFOGADOS DE INGAZEIRA/PE..CUJO PROJETO É: REFORMA E AMPLIAÇÃO DAS INSTALAÇÕES FISICAS DA ESCOLA MUNICIPAL DOMINGOS TEOTÎNIO.CI.N. 43/2018 SEAM</t>
  </si>
  <si>
    <t>REPASSE DE RECURSO DO FEM 2014, DO EXERCÍCIO DE 2018 - MUNICÍPIO DE PESQUEIRA - PAVIMENTAÇÃO EM PARALELEPÍPEDOS EM DIVERSAS RUAS - CI 043/2018 SEAM</t>
  </si>
  <si>
    <t>2018NE000421</t>
  </si>
  <si>
    <t>2018OB000373</t>
  </si>
  <si>
    <t>REPASSE DE RECURSO DO FEM 2014, DO EXERCÍCIO DE 2018 - MUNICÍPIO DE POÇÃO - PAVIMENTANDO NOSSOS CAMINHOS- DESENVOLVIMENTO E URBANIZAÇÃO - CI 043/2018 SEAM</t>
  </si>
  <si>
    <t>2018NE000427</t>
  </si>
  <si>
    <t>2018OB000374</t>
  </si>
  <si>
    <t>VALOR PAGO PARA VIABILIZAR REPASSE DE RECURSOS FEM-2014,REF. A 4ª PARCELA DO MUNICIPIO DE SÃO CAETANO/PE.CUJO PROJETO É: RECAPEAMENTO ASFALTICA CBUQ E PAVIMENTAÇÃO EM PARALELEPIPEDOS GRANITICOS..CI.N. 43/2018 SEAM</t>
  </si>
  <si>
    <t>2018NE000419</t>
  </si>
  <si>
    <t>2018OB000375</t>
  </si>
  <si>
    <t>2018OB000351</t>
  </si>
  <si>
    <t>2018PD000341</t>
  </si>
  <si>
    <t>2018NE000065</t>
  </si>
  <si>
    <t>VALOR PAGO REFERENTE AO MUNICIPIO DE BARREIROS/PE.CUJO OBJETO É: CAPEAMENTO ASFALTICO DAS RUAS, NO MUNICIPIO DE BARREIROS/PE, FEM II -2014, 4º PARCELA, ATRAVÉS DA CI.Nº 038/2018 - SEAM E MF Nº23981. LEI .15270/2014</t>
  </si>
  <si>
    <t>2018OB000360</t>
  </si>
  <si>
    <t>2018PD000376</t>
  </si>
  <si>
    <t>2018NE000090</t>
  </si>
  <si>
    <t>VALOR PAGO AO REPASSE DE RECURSOS ,MUNICIPIO DE JAQUEIRA/PE AO FEM 2014, 4ª PARCELA.CUJO OBJETO É; REFORMA E AMPLIAÇÃO DO CLUBE MUNICIPAL PARA INSTALAÇÃO DA NOVA SEDE.ATRÁVES DA CI.Nº 038/2018 SEAM E MF Nº 24045. LEI 15270/2014</t>
  </si>
  <si>
    <t>2018OB000366</t>
  </si>
  <si>
    <t>2018PD000448</t>
  </si>
  <si>
    <t>2018NE000415</t>
  </si>
  <si>
    <t>VALOR PAGO P/VIABILIZAR REPASSE DE RECURSOS FEM /2014 REF. A 4ª PARCELA DO MUNICIPIO DE AGUA PRETA/PE.CUJO PROJETO É: RECUPERAÇÃO DE PAVIMENTAÇÃO EM PARALELEPIPEDOS E DE DRNAGEM EM DIVERSAS RUAS.CI.N.43/2018 SEAM</t>
  </si>
  <si>
    <t>2018OB000367</t>
  </si>
  <si>
    <t>2018PD000449</t>
  </si>
  <si>
    <t>2018NE000413</t>
  </si>
  <si>
    <t>VALOR PAGO P/VIABILIZAR REPASSE DE RECURSOS FEM /2014 REF. A 4ª PARCELA DO MUNICIPIO DE BELEM DE MARIA/PE.CUJO PROJETO É: REFORMA DO MURO E AMPLIAÇÃO DO CEMITÉRIO DO DISTRITO DE BATATEIRA.CI.N.43/2018 SEAM</t>
  </si>
  <si>
    <t>2018OB000368</t>
  </si>
  <si>
    <t>2018PD000450</t>
  </si>
  <si>
    <t>2018NE000404</t>
  </si>
  <si>
    <t>VALOR PAGO PARA VIABILIZAR REPASSE DE RECURSOS FEM /2014 REF. A 4ª PARCELA DO MUNICIPIO DE IPUBI/PE.CUJO PROJETO É: CONSTRUÇÃO DO MATADOURO PUBLICO DE SERROLÂNDIA..CONFORME CI Nº 43/2018 SEAM</t>
  </si>
  <si>
    <t>2018OB000369</t>
  </si>
  <si>
    <t>2018PD000451</t>
  </si>
  <si>
    <t>2018NE000403</t>
  </si>
  <si>
    <t>VALOR PAGO P/VIABILIZAR REPASSE DE RECURSOS FEM /2014 REF. A 4ª PARCELA DO MUNICIPIO DE ITAPISSUMA/PE.CUJO PROJETO É: REFORMA DO CAMPO DE MANGABEIRA.CONFORME CI Nº 43/2018 SEAM</t>
  </si>
  <si>
    <t>2018PD000452</t>
  </si>
  <si>
    <t>2018OB000371</t>
  </si>
  <si>
    <t>2018PD000453</t>
  </si>
  <si>
    <t>2018NE000425</t>
  </si>
  <si>
    <t>REPASSE DE RECURSO DO FEM 2014, DO EXERCÍCIO DE 2018 - MUNICÍPIO DE MACHADOS - PAVIMENTAÇÃO EM PARALELEPÍPEDOS GRANÍTICOS, DRENAGEM E SINALIZAÇÃO VIÁRIA DE DIVERSAS RUAS DO CENTRO - CI 043/2018 SEAM</t>
  </si>
  <si>
    <t>2018OB000372</t>
  </si>
  <si>
    <t>2018PD000454</t>
  </si>
  <si>
    <t>2018NE000426</t>
  </si>
  <si>
    <t>REPASSE DE RECURSO DO FEM 2014, DO EXERCÍCIO DE 2018 - MUNICÍPIO DE PASSIRA - PAVIMENTAÇÃO, DRENAGEM, CONTENÇÃO E SINALIZAÇÃO NAS RUAS MANOEL DE BARROS E SILVA E RUA ALTO JOSÉ CABOCLO - CI 043/2018 SEAM</t>
  </si>
  <si>
    <t>2018PD000455</t>
  </si>
  <si>
    <t>2018PD000456</t>
  </si>
  <si>
    <t>2018PD000457</t>
  </si>
  <si>
    <t>2018OB000378</t>
  </si>
  <si>
    <t>2018PD000460</t>
  </si>
  <si>
    <t>2018NE000430</t>
  </si>
  <si>
    <t>VALOR PAGO P/VIABILIZAR REPASSE DE RECURSOS FEM-2014,REF. A 4ª PARCELA DO MUNICIPIO DE TAQUARITINGA DO NORTE/PE.CUJO PROJETO É: REFORMA E AMPLIAÇÃO DO POSTO DE SAUDE DE ALGODÃO..CI.N. 43/2018 SEAM</t>
  </si>
  <si>
    <t>2018PD000477</t>
  </si>
  <si>
    <t>2018OB000397</t>
  </si>
  <si>
    <t>2018PD000479</t>
  </si>
  <si>
    <t>2018NE000438</t>
  </si>
  <si>
    <t>VALOR PAGO P/VIABILIZAR REPASSE DE RECURSOS FEM 2014,REF.4ª PARCELA DO MUNICIPIO DE FLORES/PE..CUJO PROJETO É: PAVIMENTAÇÃO EM PARALELEPIPEDOS GRANITICOS EM DIVERSAS RUAS.CI.N. 43/2018 SEAM</t>
  </si>
  <si>
    <t>2018OB000445</t>
  </si>
  <si>
    <t>2018PD000510</t>
  </si>
  <si>
    <t>2018NE000469</t>
  </si>
  <si>
    <t>104-4754-600071046</t>
  </si>
  <si>
    <t>VALOR PAGO AO MUNICIPIO DE BELEM DE MARIA/PE REF. A1ª PARCELA.CUJO PROJETO É: PAVIMENTAÇÃO EM PARALELEPÍPEDOS GRANITOS DO ACESSO A BATATEIRA. CI N° 035/2018 SEAM.</t>
  </si>
  <si>
    <t>2018OB000446</t>
  </si>
  <si>
    <t>2018PD000511</t>
  </si>
  <si>
    <t>2018NE000470</t>
  </si>
  <si>
    <t>104-2446-600000069</t>
  </si>
  <si>
    <t>VALOR PAGO AO MUINICIPO DE CUSTÓDIA/PE REF.A 1ª PARCELA.CUJO PROJETO É: IMPLANTAÇÃO DE INFRA-ESTRUTURA URBANA EM CUSTODIA. CI N° 035/2018 SEAM. FEM 2014</t>
  </si>
  <si>
    <t>Município recebeu a 4ª parcela no dia 04/07/2018.</t>
  </si>
  <si>
    <t>62 5ª SUBSTITUIÇÃO FINAL</t>
  </si>
  <si>
    <t>Reprogramação aprovada conforme ofício nº 422/2018 - DPP/CEHAB. Valor anterior: R$ 1.207.209,67. Novo valor: R$ 1.170.041,41.</t>
  </si>
  <si>
    <t>Prestação de contas protocolada através do ofício nº 52/2018, porém inválida a data do protocolo, pois a CEHAB não retornou a vistoria final. Prestação de contas aguardando a vistoria para ser encaminhada à secretaria finalística</t>
  </si>
  <si>
    <t>Termo aditivo aguardando assinatura</t>
  </si>
  <si>
    <t>Município recebeu 4ª parcela em 06/07/2018</t>
  </si>
  <si>
    <t>Viviane está ciente que precisa ser entrgue pelo município a guia de recolhimento do valor pago a maior para que seja encaminhada a prestação de contas (contato feito via zap)</t>
  </si>
  <si>
    <t>Município enviou documentação complentar através do ofício nº 134/2018 (Temo de encerramento de conta e Relatório de obra concluída. Encaminhado para SERH. Cópia do ofício repassada para Sandro</t>
  </si>
  <si>
    <t>Ofício  GP 079/2018 - com a Prestação de Contas deste plano.</t>
  </si>
  <si>
    <t>Ofício  GP 080/2018 - com a Prestação de Contas deste plano.</t>
  </si>
  <si>
    <t>Ofício  GP 081/2018 - com a Prestação de Contas deste plano.</t>
  </si>
  <si>
    <t>CONSTRUÇÃO DE PAVIMENTAÇÃO EM PARALELEPÍPEDOS GRANÍTICOS NO POVOADO DE SANTA RITA</t>
  </si>
  <si>
    <t>076 2ª SUBSTITUIÇÃO FINAL</t>
  </si>
  <si>
    <t>Reprogramação aprovada conforme ofício nº 426/2018 - DPP/CEHAB. Valor anterior: R$ 134.735,98. Novo valor: R$ 127.472,88.</t>
  </si>
  <si>
    <t>MUNICÍPIO FOI NOTIFICADO POR SANDRO ATRAVÉS DO RELATÓRIO DE PRESTAÇÃO DE CONTAS (03/07/2018). TODA A DOCUMENTAÇÃO FOI REENVIADA PARA A SEE.</t>
  </si>
  <si>
    <t>Inconsistências encaminhadas ao município via email</t>
  </si>
  <si>
    <t>Pendências na análise do plano de trabalho enviadas para SES.</t>
  </si>
  <si>
    <t>Ofício GP 41/2018 - Indicando novos gestores para o FEM: Esthefane Amorim (81-991941519), Fabíola Santos (81-998439977). Emasiel Laurtentino(81-89786622)</t>
  </si>
  <si>
    <t>07/12/2016, 14/12/2017 e 19/07/2018</t>
  </si>
  <si>
    <t>Ofício da Prefeitura informando que já efetuou os reparos e solicitando nova vistoria. Enviado para CEHAB.</t>
  </si>
  <si>
    <t>Prestação de contas enviada pelo município através do ofício nº 115/2018. Encaminhada para CEHAB através do ofício SEAM nº XX/2018</t>
  </si>
  <si>
    <t>CONSTRUÇÃO DE PAVIMENTOS EM PARALELEPÍPEDO GRANÍTICO</t>
  </si>
  <si>
    <t>Prestação de contas enviada pelo município através do ofício nº 114/18 - GP. Encaminhadda  para CEHAB através do ofício SEAM nº XXX/2018.</t>
  </si>
  <si>
    <t>Prestação de contas enviada pelo município através do ofício nº 120/2018. Encaminada para CEHAB através do ofício SEAM nº XXX/2018</t>
  </si>
  <si>
    <t>Prestação de contas encaminhada  pela Prefeitura através do ofício nº 116/2018 GP. Encaminhada para CEHAB através do ofício SEAM nº XXX/2018.</t>
  </si>
  <si>
    <t>Prestação de contas encaminhada pelo município através do ofício nº 117/2018 GP. Encaminhado para CEHAB através do ofício SEAM nº XXX/2018</t>
  </si>
  <si>
    <t>Ofício 441/2018 - DPP/CEHAB - com a vistoria. Necessidade de reparos, enviado email ao Gestor.</t>
  </si>
  <si>
    <t>Ofício 440/2018 - DPP/CEHAB - com a vistoria. Necessidade de reparos, enviado email ao Gestor.</t>
  </si>
  <si>
    <t>Reprogramação aprovada conforme ofício nº 452/2018 - DPP/CEHAB. Valor anterior: Recurso FEM R$ 904.973,81. Contrapartida R$  20.710,87. Novo valor: R$ 892.253,54 (sem contrapartida).</t>
  </si>
  <si>
    <t>Vistoria final - 100% - recebida através do ofício CEHAB nº 438/2018 ( agurdando a guia de recolhimento para validar e encaminhar a prestação de contas)</t>
  </si>
  <si>
    <t>REPROGRAMAÇÃO APROVADA PELO CEAM.</t>
  </si>
  <si>
    <t>Recebeu 4ª parcela.</t>
  </si>
  <si>
    <t>SERH</t>
  </si>
  <si>
    <t xml:space="preserve">Documentação complementar em resposta ao ofício SEPLAG 443/2018 - SEAM encaminhada pelo município conforme ofício 77/2018 de 20/07/2018, protocolado em 23/07/2018. Documentação encaminhada em 23/03/2018 a CEHAB para análise conforme ofício SEPLAG/SEAM. </t>
  </si>
  <si>
    <t xml:space="preserve">OFÍCIO Nº090/2018 - GEJUR INFORMANDO PENDÊNCIAS NA PRESTAÇÃO DE CONTAS. O DOCUMENTO TAMBÉM CONTÉM OFÍCIO PARA O MUNICÍPIO. ENCAMINHADO POR E-MAIL PARA ALINE KELLY. </t>
  </si>
  <si>
    <t>Foi realizada uma vistoria atestando 100%, porém, de acordo com o relatório, há necessidade de reparos na obra. Em 23/07/2018, o município foi cientificado (por telefone e e-mail) de que o pagamento da 4ª parcela só será realizado quando essas pendências tiverem sido sanadas.</t>
  </si>
  <si>
    <t>Prestação de contas apresentada conforme ofício do município nº033/2018 GMC/GP e encaminhada à CEHAB através do ofício SEPLAG/SEAM Nº xxx/2018</t>
  </si>
  <si>
    <t>Prestação de contas apresentada conforme ofício do município nº034/2018 GMC/GP e encaminhada à SETRA através do ofício SEPLAG/SEAM Nº xxx/2018</t>
  </si>
  <si>
    <t>Prestação de contas apresentada conforme ofício do município nº035/2018 GMC/GP e encaminhada à CEHAB através do ofício SEPLAG/SEAM Nº xxx/2018</t>
  </si>
  <si>
    <t>Prestação de contas apresentada conforme ofício do município nº036/2018 GMC/GP e encaminhada à CEHAB através do ofício SEPLAG/SEAM Nº xxx/2018</t>
  </si>
  <si>
    <t>CARLOS ROBERTO GOMES
carlos-roberto-gomes@hotmail.com
87 999376750 / 87 988781607</t>
  </si>
  <si>
    <t>Reprogramação aprovada na 6ª reunião do CEAM do dia 15/06/2018.</t>
  </si>
  <si>
    <t>Prestação de contas enviada para SEPLAG conforme ofício nº 369/2018 da Prefeitura de Águas Belas. Prestação de contas enviada para análise na CEHAB conforme ofício nº 604/2018 SEPLAG/SEAM.</t>
  </si>
  <si>
    <t>Prestação de contas recebida conforme ofício GAB nº 127/2018 da Prefeitura de Jupi. Prestação de contas encaminhada para análise na CEHAB conforme ofício nº 574/2018 SEPLAG/SEAM.</t>
  </si>
  <si>
    <t>Município enviou ofício nº 236/2018 informando que as inconsistências solicitadas através do ofício SEAM nº 537/2018 já haviam sido sanadas através do ofício nº 200/2018. Ofício repassado para Sandro.</t>
  </si>
  <si>
    <t>OFÍCIO PC/GDM/DPP/CEHAB Nº043/2018 DE 24/07/2018 COM PENDÊNCIAS ENCAMINHADO POR EMAIL PARA O MUNICÍPIO.</t>
  </si>
  <si>
    <t>Documentação complementar recebida através do ofício nº077/2018 - GP e encaminhada à CEHAB através do ofício SEPLAG/SEAM nº XXX/2018</t>
  </si>
  <si>
    <t>Prestação de contas aprovada na 7ª reunião do CEAM do dia 20/07/2018.</t>
  </si>
  <si>
    <t>PTM reprogramado aprovado pela SARA, conforme ofício nº 070/2018 - GJUR, com entrada no dia 05/07/2018</t>
  </si>
  <si>
    <t>Reprogramação aprovada na 7ª reunião do CEAM do dia 20/07/2018.</t>
  </si>
  <si>
    <t>Pendências informadas ao município via e-mail ( Roberto )</t>
  </si>
  <si>
    <t>OFÍCIO GP Nº 156/2018 DE 12/07/2018 DO MUNICÍPIO COM DOCUMENTAÇÃO COMPLEMENTAR ENCAMINHADA PARA A CEHAB.</t>
  </si>
  <si>
    <t>Secretaria finalística enviou email com as inconsistências encontradas no plano. Aguardando os ajustes para aprovar reprogramação</t>
  </si>
  <si>
    <t xml:space="preserve">Reprogramação do PTM " REQUALIFICAÇÃO DAS MARGES DO CANAL DO ARRUDA EM RECIFE - PE"  aprovada pela CEHAB no valor de R$ 8.016.007,94 Recurso FEM + R$ 1.239.747,95 contrapartida = R$ 9.255.755,89 </t>
  </si>
  <si>
    <t>REQUALIFICAÇÃO DAS MARGENS DO CANAL DO ARRUDA EM RECIFE - PE</t>
  </si>
  <si>
    <t>1ª análise da prestação de contas, indicando inconsistências, encaminhada conforme ofício 042/2018 - PC/GDM/DPP/CEHAB de 24/07/2018, protocolado em 25/07/2018. Ofício encaminhado ao Jurídico - SEAM para notificar o município. Encaminhado e-mail ao município em 26/07/2018.</t>
  </si>
  <si>
    <t>Pavimentação em Paralelepípedos Graníticos na Rua Projetada 01 e Projetada 02 no Bairro Simpatia I, Sede do Município de Parnamirim-Pe.</t>
  </si>
  <si>
    <t>Construção de uma Quadra Poliesportiva Descoberta na Região da Floresta, Zona Rural do Município de Parnamirim-Pe</t>
  </si>
  <si>
    <t>69 - 2ª SUBSTITUIÇÃO FINAL</t>
  </si>
  <si>
    <t>Requalificação das margens Canal Arruda</t>
  </si>
  <si>
    <t>Construção de uma Quadra Poliesportiva Descoberta na Região da Volta, Zona Rural do Município de Parnamirim-Pe</t>
  </si>
  <si>
    <t>Revitalização das Praças da Bomba e Cemitério na Avenida Aristando Ferreira Lima e Acesso da Cidade, Sede do Município de Parnamirim-Pe.</t>
  </si>
  <si>
    <t>Requalificação da Praça Central e Construção de Pavimentação em Paralelepípedos Graníticos na Rua de Acesso ao Sítio Sobradinho.</t>
  </si>
  <si>
    <t>Ofício 125/2018 -Gab-Pref com a Prestação de Contas. Enviada para CEHAB. Ofício SEPLAG/SEAM 580/2018</t>
  </si>
  <si>
    <t>CONSTRUÇÃO DE PAVIMENTAÇÃO COM PARALELEPÍPEDOS, EM RUAS DA SEDE - TRAVESSA CIRILO GOMES, 1ª TRAVESSA SANTOS DUMONT, RUA JOAQUIM GONÇALO, TRAVESSA PRIMAVERA, RUA PADRE CICERO, RUA CÍCERO TORRES, RUA SANTOS DUMONT, RUA MARGARIDA MARQUES, RUA ANTONIO MAURICIO,TRAVESSA HERCULANO GOMES ARAUJO, RUA VALDERERO FLOR DE MORAES.</t>
  </si>
  <si>
    <t>Rua Getúlio Vargas até a frente da Escola Pena, Rua Des. Silva Barros, Rua Getúlio Vargas no entorno da Academia das Cidades no município de Salgueiro/PE.</t>
  </si>
  <si>
    <t>Construção da Central de Feiras e Mercados de Santa Cruz do Capibaribe/PE</t>
  </si>
  <si>
    <t>Construção de Unidade Mista em São José do Belmonte</t>
  </si>
  <si>
    <t xml:space="preserve">PAVIMENTAÇÃO ASFALTICA NA RUA AMANCIO HORACIO E AVENIDA MAVIAEL DA FRANCA SAMPAIO, PAVIMENTAÇÃO EM PARALEPIPEDO NAS VILAS DE JUA  E IPUEIRA </t>
  </si>
  <si>
    <t>Pavimentação Asfáltica na Rua Amâncio Horacio e Avenida Maviael da Franca Sampaio, Pavimentação em Paralelepípedo nas Vilas de Jua  e Ipueira</t>
  </si>
  <si>
    <t>Construção das Muralhas das Creches tipo B e C localizadas nas ruas Edson Leite, no bairro João Alexandre, na Sede do Município; e rua Dr. Ubirajara Chaves, no bairro Alto da Conceição, na Sede do Município.</t>
  </si>
  <si>
    <t>Construção de Obras de Abastecimento de Água nas Vilas Rio da Barra, 4º Distrito e Albuquerque Né, 5º Distrito.</t>
  </si>
  <si>
    <t>Obra de Pavimentação com Pedra Granítica das Ruas João Rodrigues e José Rodrigues (Ferro Velho), Rua I e Rua II (Ferro Novo), Rua Expedito Salvador e Paulo Barros Correia (Mario Melo Nova), Rua João Alves (Alto do Rio Branco), Rua Teobaldo Alves e Travessa Frei Damião (Cohab), Travessa Presidente Vargas.</t>
  </si>
  <si>
    <t>Urbanização / Pavimentação de Vias Públicas: Rua Pe. Ibiapina, Gravatá do Ibiapina, Rua dos lírios – Zamba, Rua das Angélicas – Zamba, Rua das Margaridas – Zamba, Rua das Gardênias – Zamba, Rua das Avencas – Zamba, Av. Vidal Pereira - Vila do Socorro, Rua Pres. Tancredo Neves – Jerimum, Rua Martins da Cunha - Dist. Gravatá do Ibiapina, Rua Brasiliano Pe. Melo - Dist. Gravatá do Ibiapina, Rua Paulo Pessoa Guerra - Dist. Gravatá do Ibiapina, Rua Antônio Cumaru - Dist. Gravatá do Ibiapina, Rua José Procópio (complemento) - Dist. Gravatá do Ibiapina, Trav. Projetada - Dist. Gravatá do Ibiapina</t>
  </si>
  <si>
    <t>Plano aprovado na 6ª reunião do CEAM 2018</t>
  </si>
  <si>
    <t xml:space="preserve">Município recebeu a 4ª parcela  em 04/07/2018.  </t>
  </si>
  <si>
    <t>Reforma e ampliação da unidade mista Paulo Viana de Queiroz, no município de Barra de Guabiraba, PE</t>
  </si>
  <si>
    <t>APOIO A IMPLANTAÇÃO DE INFRA-ESTRUTURA URBANA NO MUNICÍPIO DE BELO JARDIM-PE - PAVIMENTAÇÃO EM TSD DE DIVERSAS RUAS NO MUNICÍPIO</t>
  </si>
  <si>
    <t>Pavimentação em TSD de diversas ruas no município de Belo Jardim/PE</t>
  </si>
  <si>
    <t>Construção do Bloco B - Hospital Municipal José Carlos de Santana</t>
  </si>
  <si>
    <t>Adequação do Mercado Municipal para implantação do Mercado de Peixe, localizado no centro do município de Cupira - PE</t>
  </si>
  <si>
    <t>APOIO À IMPLANTAÇÃO DE INFRAESTRUTURA NO MUNICÍPIO DE IBIRAJUBA/PE - RECAPEAMENTO ASFÁLTICO DE VIAS URBANAS NO MUNICÍPIO DE IBIRAJUBA</t>
  </si>
  <si>
    <t>Recapeamento asfáltico de vias urbanas no município de Ibirajuba</t>
  </si>
  <si>
    <t xml:space="preserve">APOIO À IMPLANTAÇÃO DE INFRAESTRUTURA NO MUNICÍPIO DE IBIRAJUBA/PE -MANUTENÇÃO E AMPLIAÇÃO DO CEMITÉRIO MUNICIPAL </t>
  </si>
  <si>
    <t>Manutenção e ampliação do cemitério municipal de Ibirajuba/PE</t>
  </si>
  <si>
    <t>APOIO A IMPLANTAÇÃO DE INFRA-ESTRUTURA  E LAZER NO MUNICÍPIO DE IBIRAJUBA-PE - CONSTRUÇÃO DA PRAÇA DO MULTIRÃO</t>
  </si>
  <si>
    <t>Construção da praça do multirão, município de Ibirajuba/PE</t>
  </si>
  <si>
    <t>PAVIMENTAÇÃO DE VIAS URBANAS DO MUNICÍPIO  - PAVIMENTAÇÃO DE VIAS URBANAS EM PARALELEPÍDOS NAS RUAS: RUA JOSÉ BATISTA PASSOS, TRECHO RUA JOSÉ CUPERTINO DE MELO, 1ª TRAV. PADRE CÍCERO, RUA PAULO PESSÔA GUERRA, TRAV. JOSÉ ALBINO DE LIMA, RUA JOSÉ JERÔNIMO NETO, RUA BARRO BRANCO, RUA A1 - A2 - A3 - A4 - A5, RUA MARCELO V. DE ARAÚJO, AV. TEÓFILO RIBEIRO, RUA LUIZ MONTEIRO, RUA ZACARIAS JOSÉ DE MELO</t>
  </si>
  <si>
    <t>Prestação de contas aprovada pela SARA conforme ofício nº 093/2018 - GJUR, com entrada em 26/07/2018. Prestação de contas aprovada encaminhada para Walfrida em 27/07/2018.</t>
  </si>
  <si>
    <t>Restauração, reforma e adequação de edificação de caráter histórico e cultural (antigo forum municipal) e construção de um bloco anexo para fins de transferência da sede do governo municipal</t>
  </si>
  <si>
    <t>Requalificação urbana e ambiental da praça Manoel Borba, com área de 2.986,00 m², no centro do município. Será composta por novas guias e pisos, bancos e mesas de jogos, pátio de atividades culturais e religiosas, com nova iluminação e tratamento paisagístico em toda sua extensão, com inserção de vegetação nativa e adaptada ao clima local</t>
  </si>
  <si>
    <t>SERÁ EXECUTADO PAVIMENTAÇÃO NO TRECHO DA ALDEIA DOS LEITES E SERR DA CACARIA, ALDEIA CACARIA TRECHO I E TRECHO II, SITUADA NA VIA PRINCIPAL QUE LIGA A SEDE DO MUNICÍPIO AS SERRAS DO ARAPUA E CACARIA, CHEGANDO PELA VIA QUE DAR ACESSO A CIDADE DE FLORESTA. AS SERRAS DO ARAPUÁ E CACARIA É PREDOMINANTE INDÍGENA, HABITADA PELA ETNIA POVO PANKARÁ. A PAVIMENTAÇÃO TERÁ UMA ÁREA DE 1.355,75 m². A PAVIMENTAÇÃO NA ALDEIA DOS LEITES TERÁ UMA ÁREA DE 253,75 M². A PAVIMENTAÇÃO SERÁ EM PARALELEPÍPEDOS REJUNTADO COM ARGAMASSA EM AREIA E CIMENTO, COM MEIOS FIOS E LINHA D'ÁGUA. NA ALDEIA CACARIA I e II SERÁ EXECUTADA ÁREAS DE 738,50 m²  e 363,50 m² RESPECTIVAMENTE. TAMBÉM SERÁ EXECUTADO PAVIMENTAÇÃO NA SERRA UMÃ, ÁREA PREDOMINANTEMENTE INDIGENA DA ATNIA ATKUM.</t>
  </si>
  <si>
    <t>ILUMINAÇÃO DO ACESSO PRINCIPAL DA CIDADE DE CARNAUBEIRA DA PENHA</t>
  </si>
  <si>
    <t>PRESTAÇÃO DE CONTAS RECEBIDA CONFORME OFÍCIO Nº162/2018/PMST-GAB DE 26/07/2018 COM ENTRADA EM 27/07/2018 ENCAMINHADA PARA CEHAB CONFORME OFÍCIO SEPLAG/SEAM XXXX/2018.</t>
  </si>
  <si>
    <t>CONSTRUÇÃO DA PRAÇA TRÊS MARIAS NA SEDE DO MUNICÍPIO DE FLORESTA, COM A URBANIZAÇÃO DOS ESPAÇOS OCIOSOS, PAISAGISMO COM PLANTIO DE MUDAS E PLANTAS ALTAS, CONSTRUÇÃO DE PASSEIOS, RAMPAS DE ACESSIBILIDADE, BANCOS, ÁREAS DE CONVIVÊNCIA, QUADRA POLIESPORTIVA COM ALANMRADO E ILUMINAÇÃO.</t>
  </si>
  <si>
    <t>PRESTAÇÃO DE CONTAS RECEBIDA CONFORME OFÍCIO Nº161/2018/PMST-GAB DE 26/07/2018 COM ENTRADA EM 27/07/2018 ENCAMINHADA PARA CEHAB CONFORME OFÍCIO SEPLAG/SEAM XXXX/2018.</t>
  </si>
  <si>
    <t>PAVIMENTAÇÃO GRANÍTICA SOBRE COLCHÃO DE AREIA, COM MEIO FIO EM PEDRA GRANÍTICA, LINHAS DÁGUA, PASSEIOS EM PISO CIMENTADO, RAMPAS DE ACESSIBILIDADE E SINALIZAÇÃO VERTICAL DA TRAVESSA MANOEL CORNÉLIO NA SEDE DO MUNICÍPIO DE FLORESTA.</t>
  </si>
  <si>
    <t>Calçamento em pedra granítica de: oito ruas da comunidade de Sítio Barriguda;  de duas ruas da comunidade do Sítio das Moças; de uma rua da comunidade de Sítio Lajero; e do principal acesso ao Distrito de Mulungú</t>
  </si>
  <si>
    <t>Duplicação das vias de acesso à cidade, iluminação de toda via, construção de pista de Cooper e ciclovia.</t>
  </si>
  <si>
    <t>PAVIMENTAÇÃO GRANÍTICA SOBRE COLCHÃO DE AREIA, COM MEIO FIO EM PEDRA GRANÍTICA, LINHAS DÁGUA, PASSEIOS EM PISO CIMENTADO, RAMPAS DE ACESSIBILIDADE E SINALIZAÇÃO VERTICAL DAS RUAS PADRE FREDERICO E FORTUNATA GOMINHO E DA TRAVESSA PADRE  FREDERICO NOS BAIRROS DE CAETANO II E TRÊS MARIAS NA SEDE DO MUNICÍPIO DE FLORESTA.</t>
  </si>
  <si>
    <t>PAVIMENTAÇÃO DE VIAS URBANAS DO MUNICÍPIO - PAVIMENTAÇÃO DE VIAS URBANAS DO MUNICÍPIO DE SÃO JOAQUIM DO MONTE, PAVIMENTAÇÃO EM PARALELEPÍDOS NAS RUAS: VILA SANTANA (RUA DO CAMPO, R.PROF.AMARO CAVALCANTE, PRÇ.JOSÉ GUEDES, R. DA ESCADARIA 01, RUA DA ESCADARIA 02, R. OTÁVIO JOAQUIM DE AMORIM); MONTE ALEGRE (R. PROJETADA 02, R.PROJETADA 03, R. PROJETADA 05, R. PROJETADA 06, R. PROJETADA 07); MONTE AZUL (RUA CENTRAL); BARRA DO RIACHÃO (RUA PRINCIPAL DE BARRA DO RIACHÃO); COHAB (R.04 CONTINUAÇÃO, RUA 05, RUA 03 CONTINUAÇÃO, TRAVESSA 07); BAIRRO DO AREAL (R. PAULO RODRIGUES DA SILVA, R. JOEL VAZ CAVALCANTE, R.GOV.BARBOSA LIMA SOBRINHO); CENTRO (RUA JOSÉ CABRAL DE ANDRADE E RUA JOSÉ VIEIRA DE MELO)</t>
  </si>
  <si>
    <t>Pavimentação de vias urbanas do município de São Joaquim do Monte, pavimentação em paralelepídos nas ruas: Vila Santana (Rua do Campo, R. Prof. Amaro Cavalcante, Prç. José Guedes, R. da Escadaria 01, Rua da Escadaria 02, R. Otávio Joaquim de Amorim); Monte Alegre (R. Projetada 02, R.Projetada 03, R. Projetada 05, R. Projetada 06, R. Projetada 07); Monte Azul (Rua Central); Barra do Riachão (Rua Principal de Barra do Riachão); COHAB (R.04 continuação, Rua 05, Rua 03 continuação, travessa 07); bairro do Areal (R. Paulo Rodrigues da Silva, R. Joel Vaz Cavalcante, R.Gov. Barbosa Lima Sobrinho); centro (Rua José Cabral de Andrade e Rua José Vieira de Melo)</t>
  </si>
  <si>
    <t>REVITALIZAÇÃO DAS PRAÇAS E CANTERIOS DAS AVENIDAS DEP. ANTÔNIO CAVALCANTI NOVAES , AUDOMAR FERRAZ, ANTÔNIO FERRAZ BOIADEIRO E PRAÇA CEL. FAUSTO FERRAZ NA SEDE DO MUNICÍPIO DE FLORESTA, COM A URBANIZAÇÃO DOS ESPAÇOS OCIOSOS, RECUPERAÇÃO DOS CANTEIROS E PLANTIO DE MUDAS E PLANTAS ALTAS, PASSEIOS, RAMPAS DE ACESSIBILIDADE, BANCOS E ILUMINAÇÃO.</t>
  </si>
  <si>
    <t>Ruas  PROJETADAS l,ll,lll,lV,V,Vl,Vll,Vlll e IX compostas com Implantação de meio fio de pedra granitica e placas de sinalização vertical</t>
  </si>
  <si>
    <t>PAVIMENTAÇÃO GRANÍTICA SOBRE COLCHÃO DE AREIA, COM MEIO FIO EM PEDRA GRANÍTICA, LINHAS DÁGUA, PASSEIOS EM PISO CIMENTADO, RAMPAS DE ACESSIBILIDADE E SINALIZAÇÃO VERTICAL DA RUA WASHINGTON NUNES NOGUEIRA NO BAIRRO DAS CARAIBEIRAS, NA SEDE DO MUNICÍPIO DE FLORESTA/P</t>
  </si>
  <si>
    <t>REFORMA DA PRAÇA CORONEL JOAQUIM LIMA NO MUNICÍPIO DE SÃO JOAQUIM DO MONTE – PE</t>
  </si>
  <si>
    <t>Reforma da Praça Coronel Joaquim Lima no Município de São Joaquim do Monte – PE</t>
  </si>
  <si>
    <t>Plano aprovado na 6ª reunião do CEAM de 2018</t>
  </si>
  <si>
    <t>Plano aprovado na 7ª reunião do CEAM de 2018</t>
  </si>
  <si>
    <t>Construção de canal de drenagem em Tacaimbó - PE</t>
  </si>
  <si>
    <t>RUAS: BAIRRO: ÁREA 01: 2ª Trav. Boa Esperança, Rua Valdemar Urquiza, 4ª Trav. Boa Esperança, Rua Comunitária, Trav. Boa Esperança, 3ª trav. Boa Esperança, 5ª trav. Boa Esperança. BAIRRO: ÁREA 02: 2ª trav. Alda Teixeira, Rua Prof. Alda Teixeira, Trav. Presidente Café Filho, Rua Presidente Café Filho, 1ª trav. Alda Teixeira, Rua São Roque, Rua Cícero Ferreira da Silva, 2ª trav. Café Filho, Trav. São Roque. BAIRRO: ÁREA 03: 2ª trav. São Sebastião, Rua Paraíso, Trav. Paraíso, Travessa São Sebastião.</t>
  </si>
  <si>
    <t>Construção da Praça de Pirauá – Distrito de Pirauá;</t>
  </si>
  <si>
    <t>Construção da Praça do EREM – Rua José Inácio – Bairro – Macapazinho – Macaparana-PE;</t>
  </si>
  <si>
    <t>Construção da Praça da Alvorada - Rua Dr. Alberto José Bezerra – Sede Macaparana-PE; Construção da Praça no Lotº Terra Prometida – Cirão – Macaparana-PE; Construção da Praça da Paquevira – Distrito da Paquevira, Construção da Praça de Pirauá – Distrito de Pirauá;Construção da Praça do EREM – Rua José Inácio – Bairro – Macapazinho – Macaparana-PE;Construção da Praça de Lagoa Grande – Av. Eraldo Gueiros – Distrito de Lagoa GrandeReforma e Paisagismo da Praça do Fórum – Av. João Francisco – Sede – Macaparana-PE;Reforma e Paisagismo da Praça do Posto – Av. José Leitão de Melo – Sede – Macaparana-PE</t>
  </si>
  <si>
    <t>Documentação complementar da Prestação de Contas apresentada pelo município, conforme ofício GP nº 077/2018. Documentação enviada à CEHAB para análise, conforme ofício SEPLAG/SEAM nº 666/2018.</t>
  </si>
  <si>
    <t>Avenida Bela Vista, bairro Bela Vista, sede do Município; Avenida Santo Antonio e Rua Araça, localizadas na Vila Araça, Zona Rural do Município de Caetés</t>
  </si>
  <si>
    <t>CONSTRUÇÃO DE PAVIMENTAÇÃO EM PARALELEPÍPEDOS GRANÍTICOS NO POVOADO DE SANTA RITA: chegada de Santa Rita e Travessa João Monteiro</t>
  </si>
  <si>
    <t>RUA PEDRO CÂNDIDO DE SANTANA, RUA JOSÉ ROBERTO DE FARIAS, RUA SEBASTIÃO LEITÃO DE ALMEIDA, RUA MANOEL USSULINO SOUZA, AVENIDA ALOÍSIO BEZERRA DOS SANTOS (TRECHO), RUA JOSÉ ROBERTO DE FARIAS (CONTINUAÇÃO), RUA EUCLIDES J. DE ALMEIDA, RUA ELÓI JOSÉ DE ALMEIDA E RUA NAPOLEÃO SOARES DA ROCHA E RUA 21 DE DEZEMBRO, 247</t>
  </si>
  <si>
    <t>Conjunto de obras de melhoria do campo existente, com a construção de arquibancadas, alambrado e gramado sintético.</t>
  </si>
  <si>
    <t>R. da Harmonia, R. Manoel Luiz de França, R. Hiberon Wanderley, R. Sebastião Pacheco, R. Luiz da Silva Guerra, R. Alfredo Américo Leite, R. Jornal, R. Augusto Cesário, R. Paulo VI, Trav. 28 de julho, Trecho A da Rua Brasil, Trecho B da Rua Manoel Luiz de França, Trav. Monte Sinai , R. Sen. Nilo Coelho,R. Euclides da Cunha, R. Pedro Américo de Figueiredo Melo, R. FranciscoManoel da Silva, Av. Francisco Cavalcante de Lacerda, R. Clara Nunes</t>
  </si>
  <si>
    <t>R. Joaquim Moreira da Costa, R. Gerson Emery, R. Severino A. Pereira, R. José Matias do Rego, R. José Deleutério, R. Arlindo Vieira, R. Antônio Thomaz de Campos</t>
  </si>
  <si>
    <t>R. Francisco Epaminondas de Barros, R. Oreste Paulino, R. Cleto Campelo, Rua Luiz Firmino da Silva</t>
  </si>
  <si>
    <t>Mitigação e ampliação do aterro com conformação de taludes e implantação de drenos e impermeabilização da base.</t>
  </si>
  <si>
    <t>CONSTRUÇÂO DE UM PORTAL A SER EDIFICADO NA ENTRADA PRINCIPAL DA CIDADE DE IATI</t>
  </si>
  <si>
    <t>Construção de uma praça na sede do Município com implantação de canteiros, pisos e urbanização, além de iluminação com acessibilidade.</t>
  </si>
  <si>
    <t>Construção de uma praça de Santa Rosa na sede do Município com implantação de canteiros, pisos e urbanização, além de iluminação com acessibilidade.</t>
  </si>
  <si>
    <t>CONSTRUÇÃO DO CENTRO ADMINISTRATIVO DE JUCATI/PE, CONTEMPLA OS SEGUINTES SERVIÇOS: LOCAÇÃO E ESCAVAÇÕES; FUNDAÇÃO E ESTRUTURA; ALVENARIA E RESVESTIMENTO; PISO; PINTURA E ACABAMENTO; COBERTURA E TELHADO; ESQUADRIAS; ELÉTRICO, TELEFÔNICO E HIDROSANITÁRIO; CAIXA D’ÁGUA; OUTROS; PASSEIO E MEIO FIO; CLIMATIZAÇÃO.</t>
  </si>
  <si>
    <t>PTM aprovado pela SETRA  e encaminhado através do ofício nº 136/2018. Valor total do PTM R$ 4.075.670,41 Recurso FEM, sem contrapartida</t>
  </si>
  <si>
    <t>AP FINAL 02/2018</t>
  </si>
  <si>
    <t>REFORMA DA QUADRA DE ESPORTES DA SEDE DO MUNICÍPIO, COMPREENDENDO A SUBSTITUIÇÃO TOTAL DA COBERTA, A RECUPERAÇÃO ESTRUTURAL DOS PILARES E PAREDES, BEM COMO DA RECUPERAÇÃO DAS INSTALAÇÕES ELÉTRICAS E HIDRO-SANITÁRIAS; E DA QUADRA DO DISTRITO DE CAMPO ALEGRE COMPREENDENDO A RECUPERAÇÃO PARCIAL DA COBERTA, DAS ESQUADRIAS DE FERRO E DE PARTE DO REVESTIMENTO.</t>
  </si>
  <si>
    <t>AMPLIAÇÃO DO CEMITÉRIO CONSTANDO DA CONSTRUÇÃO DE MUROS DIVISÓRIOS, MEIOS-FIOS LIMITANDO AS RUAS E CONSTRUÇÃO DE SALA PARA ADMINISTRAÇÃO, COM SANITÁRIOS.</t>
  </si>
  <si>
    <t>Revitalização de uma praça na sede do Município com implantação de canteiros, pisos e urbanização, além de iluminação com acessibilidade.</t>
  </si>
  <si>
    <t>CONSTRUÇÃO DE PAVIMENTAÇÃO EM PARALELEPÍPEDOS GRANÍTICOS NO POVOADO DO ALTO DA SERRA  (PÁTIO)</t>
  </si>
  <si>
    <t>RUA NOSSA SENHORA APARECIDA, RUA NOVA, TRAVESSA RUA NOVA, TRAVESSA FREI DAMIÃO, RUA FREI DAMIÃO</t>
  </si>
  <si>
    <t>Execução de Reforma em Casa de Saúde - Marcos Ferreira d'ávila no bairro Centro.</t>
  </si>
  <si>
    <t>CONSTRUÇÃO DA PRAÇA DO JAQUEIRÃO</t>
  </si>
  <si>
    <t>Pavimentação em paralelepípedos de diversas ruas no Município de São João/PE: Rua da Liberdade, Rua Manoel Pereira Matos, Rua José Barbosa França, Rua Duque de Caxias, Rua Jaime de Queiroz Viana, Rua Albertina Moraes, Rua Tibúcio José Felipe e Rua Manoel Monteiro Filho.</t>
  </si>
  <si>
    <t>Centro : Rua Geoz Marinho dos Santos, Trav Jõao Pedro da Silva; Rio dos Bois: Rua Júlia Maria da Conceição, Trav 1 Júlia Maria da Conceição, Trav 2 Júlia Maria da Conceição, Rua Manoel Joaquim, Rua Luis Enedino de Almeida, Rua José Irã, Rua Adalberto Gustavo de Almeida, Trav 1 José Irã, Rua Projetada 1, Rua Projetada 2, Rua Antônio Alves Galindo; Campo Grande: Rua Sebastião Alves Galindo, Rua Eng. Delmiro Alexandre Filho , Rua Satiro Tenório, Trav. José Alves Bezerra; Vila do Tará: Acesso a Vila do Tará.</t>
  </si>
  <si>
    <t>Pavimentação no Povoado de Lagoinha, Povoado de Lambedor, R. Getúlio Vargas, Trav. Júlio Ramos, Trav. 1 Júlio Ramos,  Trav. 2 Júlio Ramos, Trav. 3 Júlio Ramos, Trav. 4 Júlio Ramos, Trav. 5 Júlio Ramos, R. do Posto de Saúde, Beco 1, Beco 2, R. Projetada por trás do posto de Saúde e Trav. João Martins</t>
  </si>
  <si>
    <t>Solicitação de reprogramação solicitada através do ofício nº 152/2018 e encaminhada à CEHAB conforme ofício SEPLAG/SEAM nº 667/2018</t>
  </si>
  <si>
    <t>CONSTRUÇÃO DE PAVIMENTAÇÃO COM PARALELEPÍPEDOS, EM RUAS, NO MUNICÍPIO DE BOM CONSELHO - PE</t>
  </si>
  <si>
    <t>1ª análise da prestação de contas encaminhada conforme ofício PC/GDM/DPP/CEHAB 44/2018 de 26/07/2018, protocolado em 26/07/2018. Tal análise foi encaminhada também por e-mail ao município (31/07/2018). Ofício entregue em 30/07/2018 ao Jurídico/SEAM para notificar o município.</t>
  </si>
  <si>
    <t>Falei com Esdras e ele disse que até a proxima semana enviaria a aprovação. Falou também que  a vistoria já foi realizada e, segundo o engenheiro, está com 60%</t>
  </si>
  <si>
    <t>Município  encaminhou reprogramação do PTM através do ofício nº 14/2018 SEGOV, alterando o valor do R$ 4.432.702,30 Recurso FEM + R$ 242.864,94 contrapartida = R$ 4.675.567,24. Encaminhado para CEHAB através do ofício SEAM nº 673/2018</t>
  </si>
  <si>
    <t>A vistoria foi feita em 13/12/2017 mas está compatível com a reprogramação aprovada em 29/06/2018 conforme termo de vistoria</t>
  </si>
  <si>
    <t>Município enviou declaração de 60% e relatório fotográfico. Falta enviar o BM. Informado a José Cícero em 28/09/2017. Informado a Higo em 25/06/2018 e 12/07/2018. Informado ao Prefeito em 31/07/2018.</t>
  </si>
  <si>
    <t>CEHAB realizou vistoria de 100%, porém falta a placa da obra. Informado a Egliny e César em 17/07/2018.</t>
  </si>
  <si>
    <t>CEHAB realizou vistoria de 100%, porém faltam a placa da obra e barracão. Informado a Egliny e César em 17/07/2018.</t>
  </si>
  <si>
    <t>Ofício nº 170/2018 - PMA com a Prestação de Contas deste plano. Enviada para CEHAB. Ofício SEPLAG/SEAM......./2018.</t>
  </si>
  <si>
    <t>Ofício GP 073/2018 solicitando utilização de rendimentos/reprogramação do plano. Solicitei para Fabiola plano reprogramado e com a utilização de rendimentos.</t>
  </si>
  <si>
    <t xml:space="preserve">OFÍCIO Nº045/2018 PC/GDM/DPP/CEHAB DE 31/07/2018 COM ENTRADA EM 01/08/2018 COM PENDÊNCIAS ENCAMINHADAS POR E-MAIL PARA PREFEITO E GESTORES. </t>
  </si>
  <si>
    <t>Prestação de contas apresentada conforme ofício do município nº046/2018 GMC/GP e encaminhada à CEHAB através do ofício SEPLAG/SEAM Nº xxx/2018</t>
  </si>
  <si>
    <t>Município envcaminhou ofício nº 082/2018 GAB/SEINFRA informando que irá continuar com a obra</t>
  </si>
  <si>
    <t>O Município enviou plano reprogramado. Solicitei ao Gestor o plano em formato excel para dar continuidade ao processo de aprovação da reprogramação.</t>
  </si>
  <si>
    <t>PTM aprovado na 7ª reunião do CEAM realizada em 20/07/2018</t>
  </si>
  <si>
    <t>Reprogramação aprovada conforme ofício nº 503 CEHAB</t>
  </si>
  <si>
    <t>1ª análise da prestação de contas encaminhada conforme ofício PC/GDM/DPP/CEHAB 47/2018 de 02/08/2018, protocolado em 03/08/2018. Tal análise foi encaminhada também por e-mail ao município (06/08/2018). Ofício entregue em 06/08/2018 ao Jurídico/SEAM para notificar o município.</t>
  </si>
  <si>
    <t>1ª análise da Prestação de Contas (indicando inconsistências) encaminhada conforme ofício PC/GDM/DPP/CEHAB nº 046/2018, protocolado em 02/08/2018. Ofício enviado por email e entregue ao jurídico da SEAM em 06/08/2018 para notificar o município.</t>
  </si>
  <si>
    <t>Município enviou ofício ADM nº 154/2018, protocolado em 01/08/2018, solicitando prazo de 10 dias para apresentar por completo a Prestação de Contas. Ofício entregue ao Jurídico - SEAM (Sandro) em 06/08/2018.</t>
  </si>
  <si>
    <t>PTM aprovado e encaminhado pela CEHAB através do ofício nº 509/2018. Valor de Recurso FEM R$ 4.432.702,30 + R$ 242.864,94  de contrapartida= R$ 4.675.567,24</t>
  </si>
  <si>
    <t>1-Ag: 2529-1   cc: 37.192</t>
  </si>
  <si>
    <t>Prestação de contas recebida através do Ofício 78/2018 c e encaminhada para análise da CEHAB, conforme Ofício nº xxx/2018.</t>
  </si>
  <si>
    <t>Prestação de contas apresentada pelo município através do ofício GP nº 128/2018, com entrada no dia 07/08/2018. Documentação enviada à CEHAB para análise, conforme ofício SEPLAG/SEAM nº XXX/2018</t>
  </si>
  <si>
    <t>Prestação de Contas apresentada pelo município através do ofício GP nº 128/2018, com entrada no dia 07/08/2018</t>
  </si>
  <si>
    <t>CONSTRUÇÃO DE MURO DE CONTENÇÃO NA PE 89, NO BAIRRO LARANJEIRAS - MACHADOS/PE</t>
  </si>
  <si>
    <t>Construção de Muro de Contenção na PE 89, no Bairro Laranjeiras - Machados/PE</t>
  </si>
  <si>
    <t>CEHAB enviou inconsistências através do ofício PC/GDM/DPP nº 48/2018. Enviado por e-mail para o município e entregue para Sandro fazer notificação</t>
  </si>
  <si>
    <t>Ofício 0110/2018 - GP com plano reprogramado, conforme solicitação da SETRA, Ângelo. Ofício SEPLAG/SEAM 697/2018</t>
  </si>
  <si>
    <t>Prestação de contas enviada pelo município através do ofício nº 160/2018. Encaminhada para CEHAB através do ofício SEAM nº XX/2018</t>
  </si>
  <si>
    <t>Município enviou documentação complementar da prestação de contas através do ofício Gab. Nº 124/2018. Pendências enviadas para CEHAB.</t>
  </si>
  <si>
    <t>Prestação de contas apresentada pelo município através do ofício GP nº 136/2018, com entrada no dia 08/08/2018. Documentação enviada à SETRA para análise, conforme ofício SEPLAG/SEAM nº XXX/2018</t>
  </si>
  <si>
    <t xml:space="preserve">Reprogramação aprovada conforme ofício nº 516/2018 - CEHAB </t>
  </si>
  <si>
    <t>Aprovação de reprogramação enviada ao jurídico ( fazer termo aditivo)</t>
  </si>
  <si>
    <t>2018OB000500</t>
  </si>
  <si>
    <t>2018NE000476</t>
  </si>
  <si>
    <t>REFERENTE A 2ª PARCELA DO FEM 2014, CUJO OBJETO É A PAVIMENTAÇÃO DE RUAS NA SEDE, DISTRITO DE QUEBEC, CONFORME CI 042/2018 SEAM</t>
  </si>
  <si>
    <t>2018PD000548</t>
  </si>
  <si>
    <t>Vistoria recebida e não autorizado o pagamento, pois necessita de reparos. Email enviado ao município ( José carlos - engenheiro)</t>
  </si>
  <si>
    <t>Município enviou solicitação de reprogramação conforme ofício GAB nº 110/2018. Valor solicitado: Total 1.142.590,02. Recurso FEM R$ 979.081,71. Contrapartida R$ 163.508,31. Reprogramação enviada para CEHAB conforme ofício SEPLAG/SEAM nº ..../2018.</t>
  </si>
  <si>
    <t>Município enviou solicitação de reprogramação, respondendo às pendências na prestação de contas, conforme ofício GAB nº 110/2018. PTM encaminhado para CEHAB.</t>
  </si>
  <si>
    <t>Ofício 650/2017 - indicando inconsistências qdo da análise dos BM´s. Email enviado, pela CEHAB, ao Gestor do Município em 24/10/2017. REENVIADO EM 13/08/2018.</t>
  </si>
  <si>
    <t>OFÍCIO Nº099/2018 DE 08/08/2018 COM ENTRADA EM 14/08/2018 COM DOCUMENTAÇÃO COMPLEMENTAR ENCAMINHADA PARA A SEE.</t>
  </si>
  <si>
    <t>OFÍCIO GP Nº094/2018 DE 13/06/2018 COM ENTRADA EM 14/08/2018 SOLICITANDO CONCLUSÃO DO PLANO DE TRABALHO COM REDUCAÇÃO DE META RECEBIDO PELA SEPLAG E ENCAMINHADO PARA SEE PARA ANÁLISE CONFORME OFÍCIO 728/2018.</t>
  </si>
  <si>
    <t>Entreguei a Bruno Brennand, uma via PTM, Ap e 3º termo aditivo</t>
  </si>
  <si>
    <t xml:space="preserve">OFÍCIO Nº264/2018/SUFIN INFORMANDO PENDÊNCIAS NA PRESTAÇÃO DE CONTAS. O DOCUMENTO TAMBÉM CONTÉM OFÍCIO PARA O MUNICÍPIO. ENCAMINHADO POR E-MAIL PARA ALINE KELLY. </t>
  </si>
  <si>
    <t>Falei com Mota e ele ainda não conseguiu pegar a assinatura do dono da Empresa  nos BMs</t>
  </si>
  <si>
    <t>OFÍCIO GP 199/2018 DE 15/08/2018 COM ENTRADA EM 17/08/2018 DO MUNICÍPIO COM RESPOSTAS AS PENDÊNCIAS ENCAMINHADAS PARA A SEE.</t>
  </si>
  <si>
    <t>Ofício 529/2018 - DPP/CEHAB - com a vistoria. Necessidade de reparos, enviado email ao Gestor.</t>
  </si>
  <si>
    <t>Ofício SOPE nº 337/2018-Com documentação complementar para atender as pendências/inconsistências citadas no Ofício 051/2016 da PG/GDM/DPP/ CEHAB</t>
  </si>
  <si>
    <t>Solicitação de reprogramação (redução de meta, onde foram redistribuídos financeiramente os valores da pavimentação e reforma de hospital) encaminhada para análise, conforme ofício SEM NÚMERO, protocolado em 20/08/2018. Teto FEM: R$ 603.773,24. Investimento total anterior: R$ 304.720,16 (recurso FEM). Novo investimento total: R$ 385.090,29 (recurso FEM R$ 363.960,91 e contrapartida R$ 21.129,38)</t>
  </si>
  <si>
    <t>Documentação complementar encaminhada a CEHAB para análise conforme ofício SEPLAG/SEAM 750/2018</t>
  </si>
  <si>
    <t xml:space="preserve">Documentação complementar encaminhada  conforme ofício 220/2018 - GP de 20/08/2018, protocolado em 21/08/2018. Documentação enviada CEHAB conforme ofício SEPLAG/SEAM </t>
  </si>
  <si>
    <t xml:space="preserve">Documentação complementar encaminhada  conforme ofício 220/2018 - GP de 20/08/2018, protocolado em 21/08/2018. Documentação enviada CEHAB conforme ofício SEPLAG/SEAM. Via do ofício 220/2018 - GP entregue ao Jurídico/SEAM </t>
  </si>
  <si>
    <t xml:space="preserve">Documentação complementar encaminhada  conforme ofício 221/2018 - GP de 20/08/2018, protocolado em 21/08/2018. Documentação enviada CEHAB conforme ofício SEPLAG/SEAM. Cópia do ofício 221/2018 - GP entregue ao Jurídico/SEAM </t>
  </si>
  <si>
    <t>Solicitação de reprogramação conforme ofício sem número de 10/08/2018, protocolado em 22/08/2018. Teto FEM: R$ 1.207.546,47. Investimento total anterior: R$ 99.856,12  (recurso FEM, sem contrapartida). Novo investimento total: R$ 89.072,65 (recurso FEM, sem contrapartida)</t>
  </si>
  <si>
    <t>OFÍCIO 533/2018 - DPP/CEHAB DE 20/08/2018 COM ENTRADA EM 22/08/2018 COM INCONSISTÊNCIAS NA VISTORIA ENTREGUE CÓPIA EM MÃOS AO PREFEITO.</t>
  </si>
  <si>
    <t>OFÍCIO 532/2018 - DPP/CEHAB DE 20/08/2018 COM ENTRADA EM 22/08/2018 COM INCONSISTÊNCIAS NA VISTORIA ENTREGUE CÓPIA EM MÃOS AO PREFEITO.</t>
  </si>
  <si>
    <t>Município enviou documentação complementar da prestação de contas através do ofício GB nº 134/2018 da Prefeitura de Venturosa. Ofício encaminhado para CEHAB.</t>
  </si>
  <si>
    <t>OFÍCIO GP 140/2018 DE 14/08/2018 COM ENTRADA EM 23/08/2018 DO MUNICÍPIO COM RESPOSTAS AO OFÍCIO SEAM 512/2018 DE PENDÊNCIAS ENCAMINHADAS PARA A CEHAB.</t>
  </si>
  <si>
    <t>Município enviou documentação complementar da prestação de contas através do ofício GB nº 133/2018 da Prefeitura de Venturosa. Ofício 754/2018 encaminhado para CEHAB.</t>
  </si>
  <si>
    <t>Reprogramação encaminhada a SES para análise conforme ofício SEPLAG/SEAM 757/2018</t>
  </si>
  <si>
    <t>Obra concluída com três parcelas (houve reprogramação). Termo de vistoria encaminhado conforme ofício 544/2018 - DPP/CEHAB de 23/08/2018, protocolado em 24/08/2018, termo seguiu para arquivamento. Aguardando município prestar contas.</t>
  </si>
  <si>
    <t>2018OB000519</t>
  </si>
  <si>
    <t>2018NE000479</t>
  </si>
  <si>
    <t>VALOR PAGO PARA VIABILIZAR REPASSE DE RECURSOS FEM II/2014 AO MUNICIPIO DE SURUBIM/PE REF.A 4ª PARCELA.CUJO PROJETO É: PAVIMENTAÇÃO EM PARALELEPIPEDOS EM DIVERSAS RUAS DO MUNICIPIO.CONFORME CI Nº 53/2018 SEAM/FEM DE 02/08/2018.</t>
  </si>
  <si>
    <t>Município recebeu a 4ª parcela no dia 16/08/2018.</t>
  </si>
  <si>
    <t>OFÍCIO Nº270/2018 - SUFIN DA SARA ENCAMINHANDO EM ANEXO PEDIDO DO MUNICÍPIO DE PRORROGAÇÃO POR 20 DIAS O PROCESSO DE PRESTAÇÃO DE CONTAS. DOCUMENTAÇÃO ENTREGUE A SANDRO.</t>
  </si>
  <si>
    <t>2018PD000567</t>
  </si>
  <si>
    <t>2018OB000520</t>
  </si>
  <si>
    <t>2018PD000568</t>
  </si>
  <si>
    <t>2018NE000480</t>
  </si>
  <si>
    <t>VALOR PAGO PARA VIABILIZAR REPASSE DE RECURSOS FEM II-2014 AO MUNICIPIO DE TUPANATINGA/PE. REF.A 2ª PARCELA.CUJO PROJETO É: PAVIMENTAÇÃO GRANITICA DE VARIAS RUAS.CONFORME CI.Nº 52/2018 DE 02/08/2018</t>
  </si>
  <si>
    <t>2018OB000521</t>
  </si>
  <si>
    <t>2018PD000569</t>
  </si>
  <si>
    <t>VALOR PAGO PARA VIABILIZAR REPASSE DE RECURSOS FEM II-2014 AO MUNICIPIO DE TUPANATINGA/PE. REF.A 2ª PARCELA.CUJO PROJETO É: PROJETO BASICO DE RECUPERAÇÃO DA COBERTA DO GINASIO POLIESPORTIVO.CONFORME CI.Nº 52/2018 DE 02/08/2018</t>
  </si>
  <si>
    <t>cópia do 1º Termo Aditivo e publicação e 2º Termo aditivo e publicação a Adolfo</t>
  </si>
  <si>
    <t>Prestação de contas apresentada pelo município através do ofício nº 085/2018, com entrada no dia 28/08/2018. Documentação enviada à CEHAB para análise, conforme ofício SEPLAG/SEAM nº XXX/2018</t>
  </si>
  <si>
    <t>Reprogramação solicitada pelo município através do ofício nº 029/2018 - SMI, alterando o valor para  R$ 3.044.267,05 Recurso FEM, sem contrapartida.</t>
  </si>
  <si>
    <t>Reprogramação solicitada pelo município através do ofício nº 30/2018 -SMI alterando o valor para R$ 1.281.350,20 Recurso FEM, sem contrapartida</t>
  </si>
  <si>
    <t>Prestação de contas apresentada pelo município através do ofício GP nº 248/2018, com entrada no dia 29/08/2018. Documentação enviada à SEE para análise, conforme ofício SEPLAG/SEAM nº XXX/2018</t>
  </si>
  <si>
    <t>Documentação complementar refetente a vistoria final enviada à CEHAB</t>
  </si>
  <si>
    <t>Vistoria com inconsistências enviadas para ciência do município ( email)</t>
  </si>
  <si>
    <t>OFÍCIO 536/2018 CEHAB VISTORIA 100% PORÉM COM PENDÊNCIAS / NECESSÁRIO REALIZAR REPAROS. Município notificado em 03/09/2018 ( e-mail)</t>
  </si>
  <si>
    <t>OFÍCIO 535/2018 CEHAB VISTORIA 100% PORÉM COM PENDÊNCIAS / NECESSÁRIO REALIZAR REPAROS. Município notificado em 03/09/2018 ( e-mail)</t>
  </si>
  <si>
    <t>03¹09/2018</t>
  </si>
  <si>
    <t>CONTENÇÃO DE ENCOSTAS</t>
  </si>
  <si>
    <t xml:space="preserve">Município encaminhou ofício nº 95/2018 com novo PTM para ser substituído pelo anteriormente enviado.  Valor anterior era R$ 2111325,14. Novo PTM , o valor é R$ 2.007.192,68. Encaminhado à CEHAB através do ofício nº 779/2018/2018. </t>
  </si>
  <si>
    <t>Inconsistências na  vistoria  informadas ao município via email ( Ponciano)</t>
  </si>
  <si>
    <t>Necessidade de solicitar nova vistoria informada ao município em 04/09/2018 ( Oséas)</t>
  </si>
  <si>
    <t>Ofício SOPE nº355/2018-Com documentação complementar para atender as pendências/inconsistências citadas no Ofício 042/2016 da PG/GDM/DPP/ CEHAB</t>
  </si>
  <si>
    <t>Prestação de contas encaminhada para SEPLAG através do ofício nº 160/2018. Encaminhada para CEHAB através do ofício SEAM nº XXX/2018</t>
  </si>
  <si>
    <t>Prestação de contas recebida através do Ofício 0258/2018 - GAB [PMG] e encaminhada para análise da CEHAB conforme Ofício SEPLAG/SEAM nº .../2018.</t>
  </si>
  <si>
    <t>Prestação de contas recebida através do Ofício 0259/2018 - GAB [PMG] e encaminhada para análise da CEHAB conforme Ofício SEPLAG/SEAM nº .../2018.</t>
  </si>
  <si>
    <t>OFÍCIO 049/2018 PC/GDM/DPP/CEHAB COM ENTRADA EM 04/09/2018 COM PENDÊNCIAS NA PRESTAÇÃO DE CONTAS ENCAMINHADA PARA O MUNICÍPIO POR EMAIL.</t>
  </si>
  <si>
    <t>OFÍCIO Nº099/2018 - SUCOP/SEE - PE DE 30/08/2018 COM ENTRADA EM 04/08/2018 COM APROVAÇÃO DA PRESTAÇÃO DE CONTAS, PORÉM WALFRIDA INFORMOU QUE CONSTAM PENDÊNCIAS: DOCUMENTO DE ANÁLISE SEM APROVAÇÃO E REANÁLISE DA DOCUMENTAÇÃO COMPLEMENTAR. PROCESSO REENVIADO PRA A SEE.</t>
  </si>
  <si>
    <t>Envio de documentação complementar referente à vistoria final</t>
  </si>
  <si>
    <t>OFÍCIO 285/2018/GP DE 04/09/2018 COM ENTRADA EM 06/09/2018 INFORMANDO PENDÊNCIAS JUDICIAIS DA ATUAL GESTÃO COM O GESTOR ANTERIOR A RESPEITO DA PRESTAÇÃO DE CONTAS DO FEM 2. DOCUMENTAÇÃO REPASSADA A SANDRO.</t>
  </si>
  <si>
    <t>Ofício 004/2018 - Com plano reprogramado para atender as pendências identificadas na vistoria. SEPLAG/SEAM 792/2018</t>
  </si>
  <si>
    <t>Prestação de contas apresentada pelo município através do ofício GP nº 227/2018, com entrada no dia 05/09/2018. Documentação enviada à CEHAB para análise, conforme ofício SEPLAG/SEAM nº XXX/2018</t>
  </si>
  <si>
    <t>Prestação de contas apresentada pelo município através do ofício GP nº 228/2018, com entrada no dia 05/09/2018. Documentação enviada à CEHAB para análise, conforme ofício SEPLAG/SEAM nº XXX/2018</t>
  </si>
  <si>
    <t>Prestação de contas apresentada pelo município através do ofício GP nº 229/2018, com entrada no dia 05/09/2018. Documentação enviada à CEHAB para análise, conforme ofício SEPLAG/SEAM nº XXX/2018</t>
  </si>
  <si>
    <t>PAVIMENTAÇÃO, DRENAGEM, CONTENÇÃO E SINALIZAÇÃO DE DIVERSAS RUAS NO LOTEAMENTO PARANÁ, DISTRITO DE BIZARRA ( 13 RUAS)</t>
  </si>
  <si>
    <t>PAVIMENTAÇÃO, DRENAGEM E SINALIZAÇÃO DA RUA JATOBÁ, RUA ROBERTO LEONARDO DE OLIVEIRA E RUAS CASTELO BRANCO 02, CASTELO BRANCO 04 E CASTELO BRANCO 05, NO CENTRO ( 5 RUAS)</t>
  </si>
  <si>
    <t>OFÍCIO 050/2018 DE 10/09/2018 COM ENTRADA EM 11/09/2018 COM PENDÊNCIAS ENCAMINHADAS PARA JONAS POR E-MAIL.</t>
  </si>
  <si>
    <t>Município enviou prestação de contas através do ofício GAB nº 178/2018 da Prefeitura de Jupi. Porém o Município ainda não recebeu a 4ª parcela, por isso a prestação de contas não pode ser recebida. Em contato com Luiz Augusto foi informado que o plano será reprogramado e terá o valor reduzido, portanto não receberá a 4ª parcela. Porém a prestação de contas só será aceita quando a reprogramação for aprovada. Foi enviado ofício SEPLAG/SEAM nº 805/2018 para o Município e também por email informando que devem vir pegar a prestação de contas na SEPLAG.</t>
  </si>
  <si>
    <t xml:space="preserve">Ofício nº 171/2018 - Documentação complementar à Prestação de Contas(Termo de encerramento da conta). Enviado para Secretaria finalística. </t>
  </si>
  <si>
    <t>Pavimentação e drenagem da via de acesso à comunidade de CEPOVO, Rua José Pedro Ferreira (Ligação Gaibú a Vila CEPOVO -Antiga estrada de Suape)</t>
  </si>
  <si>
    <t>AP 53 - 2ª SUBSTITUIÇÃO FINAL</t>
  </si>
  <si>
    <t xml:space="preserve">Reprogramação aprovada conforme ofício nº 576/2018 - DPP/CEHAB. Valor anterior: R$ 3.127.590,79 (sem contrapartida). Novo valor: R$ 3.044.267,05 (sem contrapartida). </t>
  </si>
  <si>
    <t>OFÍCIO Nº188/2018 DE 30/08/2018 COM ENTRADA EM 12/09/2018 DO MUNICÍPIO ENCAMINHANDO RESPOSTAS ÀS PENDÊNCIAS DO OFÍCIO CEHAB 043/2018. DOCUMENTAÇÃO ENVIADA PARA A CEHAB ATRAVÉS DO OFÍCIO 811/2018 SEPLAG/SEAM.</t>
  </si>
  <si>
    <t>Inconsistências na  vistoria  informadas ao município via email ( Adolpho)</t>
  </si>
  <si>
    <t>Oficio nº 187/2018 - GP recebido o qual solicita a devolução da prestação de contas e encaminhado à CEHAB atraves do ofício SEPLAG/SEAM nº 812/2018</t>
  </si>
  <si>
    <t>Município solicitou reprogramação final do PTM, conforme ofício nº 199/2018, protocolado em 13/09/2018. 
PTM repgrogramado encaminhado para análise da CEHAB, conforme ofício SEPLAG/SEAM nº 819/2018</t>
  </si>
  <si>
    <t>Prestação de contas apresentada pelo município através do ofício nº 085/2018, com entrada no dia 14/09/2018. Documentação enviada à SETRA para análise, conforme ofício SEPLAG/SEAM nº XXX/2018</t>
  </si>
  <si>
    <t>Termo aditivo pronto para assinatura ( Município ciente) José Carlos - via telefone em 18/09/2018</t>
  </si>
  <si>
    <t>Ofício nº 170/2018 - Documentação complementar à Prestação de Contas(Termo de encerramento da conta). Enviado para Secretaria finalística. SEPLAG 821/2018</t>
  </si>
  <si>
    <t>SARA enviou ofício nº 113/2018 - GEJUR aprovando a reprogramação com a seguinte ressalva: ausência de cotações para alguns itens do orçamento analítico. Porém o Município precisa resolver essa pendência para que a reprogramação seja aprovada. Ofício foi devolvido para SARA (informado a Elias por telefone).</t>
  </si>
  <si>
    <t xml:space="preserve">1ª análise da prestação de contas encaminhada conforme ofício PC/GDM/DPP/CEHAB 52/2018 de 17/09/2018, protocolado em 18/09/2018. Cópia da análise encaminhada para o município por e-mail em 19/09/2018. Ofício encaminhado em 19/09/2018 ao jurídico para notificar o município.  </t>
  </si>
  <si>
    <t>3º termo aditivo, publicação, AP e PTM entregue à Nilza para arquivo.</t>
  </si>
  <si>
    <t>3º termo aditivo, publicação, AP e PTM entregue ao Prefeito.</t>
  </si>
  <si>
    <t>OFÍCIO 195/2018 DO MUNICÍPIOCOM ENTRADA EM 20/09/2018 COM RESPOSTAS ÀS PENDÊNCIAS ENCAMINHADAS PARA CEHAB.</t>
  </si>
  <si>
    <t>Termo aditivo assinado pelo prefeito, falta ssinatura da Seplag para futura publicação</t>
  </si>
  <si>
    <t>Prestação de contas apresentada pelo município, através do ofício GAPRE nº 095/2018, com entrada no dia 21/09/2018. Documentação enviada à SARA para análise conforme ofício SEPLAG/SEAM nº xxx/2018.</t>
  </si>
  <si>
    <t>Devolução da prestação de contas recebida através do ofício CEHAB nº 054/2018. ( Município ciente , vem retirar)</t>
  </si>
  <si>
    <t xml:space="preserve">1ª análise da prestação de contas encaminhado conforme ofício PC/GDM/DPP/CEHAB 53/2018 de 21/09/2018, protocolado no mesmo dia. Ofício entregue ao Jurídico - SEAM em 25/09/2018 para notificar o município. Análise encaminhada por e-mail ao município em 25/09/2018. </t>
  </si>
  <si>
    <t>Termo de Recebimento definitivo da obra assinado pelo prefeito anterior. Não autorizado o pagamento. Ponciano ( município) ciente via zap</t>
  </si>
  <si>
    <t>19/09/2018 CEHAB enviou relatório de vistoria mas aponta problemas na obra que precisam ser resolvidos pelo município. Enviei e-mail dia 25/09/2018 para  Conceição</t>
  </si>
  <si>
    <t>CEHAB enviou inconsistências através do ofício nº 588/2018. Município ciente.</t>
  </si>
  <si>
    <t>CEHAB enviou  inconsistências através do ofício nº 596/2018</t>
  </si>
  <si>
    <t>Reprogramação encaminhada pelo município através do ofício nº 309/2018 alterando valor para R$ 1.675.301,05 Recurso FEM. Encaminhado para CEHAB 838/2018</t>
  </si>
  <si>
    <t>Prestação de contas devolvida à SEPLAG. Portador do município fez a retirada</t>
  </si>
  <si>
    <t>Prestação de Contas aprovada pela SEE, conforme ofício nº 106/2018 - SUCOP/SEE, com entrada em 24/09/2018</t>
  </si>
  <si>
    <t>Município encaminhou ofício nº 97/2018 GAB /PREFEITA alterando o valor para R$  1.933.671,10  Recurso FEM, sem contrapartida. Encaminhado para CEHAB através do ofício SEAM nº XXX/2018</t>
  </si>
  <si>
    <t>OFÍCIO Nº 106/2018 - SUCOP/SEE - PE, COM ENTRADA EM 24/09/2018 COM APROVAÇÃO DA PRESTAÇÃO DE CONTAS, PORÉM WALFRIDA INFORMOU QUE CONSTAM PENDÊNCIAS: DOCUMENTO DE ANÁLISE SEM APROVAÇÃO E REANÁLISE DA DOCUMENTAÇÃO COMPLEMENTAR. PROCESSO REENVIADO PRA A SEE.</t>
  </si>
  <si>
    <t>OFÍCIO PC/GDM/DPP/CEHAB 055/2018 DE 24/09/2018 COM ENTRADA EM 25/09/2018 COM PENDÊNCIAS ENCAMINHADOS PARA O MUNICÍPIO POR E-MAIL (Arystófanes e José Luiz).</t>
  </si>
  <si>
    <t>Vistoria recebida e não autorizado o pagamento, pois não foi instalada as placas das obras. Email enviado ao município ( José carlos - engenheiro)</t>
  </si>
  <si>
    <t>Vistoria de 100% recebida através do ofício CEHAB nº 056/2018. Não autorizado o pagamento , pois necessita a instalação das placas das obras. - Município ciente</t>
  </si>
  <si>
    <t>Pendências recebidas através do ofício CEHAB nº 056/2018 e encaminhado ao jurídico para providências ( Sandro)</t>
  </si>
  <si>
    <t>Ofício 157/2018 da Prefeitura de Chã Grande com documentação complementar. Enviado para CEHAB 848/2018</t>
  </si>
  <si>
    <t>CEHAB enviou a prestação de contas reprovada através do ofício nº 51/2018. Devolvemos para CEHAB aguardar posicionamento do município. Oficio SEPLAG 849/2018. Enviei, por e-mail para o município e entreguei a Sandro para fazer notificação</t>
  </si>
  <si>
    <t xml:space="preserve">Solicitação de reprogramação de PTM através do ofício GP nº 175/2018, com entrada no dia 27/09/2018.
PTM ajustado encaminhado para análise da CEHAB, conforme ofício SEPLAG/SEAM nº XXX/2018 </t>
  </si>
  <si>
    <t>2018OB000526</t>
  </si>
  <si>
    <t>2018PD000566</t>
  </si>
  <si>
    <t>2018NE000099</t>
  </si>
  <si>
    <t>1-2529-37192</t>
  </si>
  <si>
    <t>VALOR PAGO PARA VIABILIZAR O REPASSE DE RECURSOS REFERENTES AO FEM II- 2014 2ª PARCELA,DO MUNICÍPIO DE GAMELEIRA/PE,ATRÁVES DA CI.Nº 038/2018 .CUJO PROJETOÉ: PAVIMENTAÇÃO EM PARALELLEPIPEDOS GRANITICOS E DRENAGEM DAS RUAS PROJETADAS .E CI Nº 54/2018 SEAM DE 07/08/2018</t>
  </si>
  <si>
    <t>Termo aditivo entregue ao jurídico para publicação</t>
  </si>
  <si>
    <t>2ª Análise da prestação de contas encaminhada conforme ofício PC/GDM/DPP/CEHAB 58/2018 de 27/09/2018, protocolado em 01/10/2018. Ofício encaminhado ao Jurídico - SEAM para notificar o município em 02/10/2018. Cópia da análise encaminhada por e-mail ao município em 02/10/2018.</t>
  </si>
  <si>
    <t xml:space="preserve"> 01/10/2018</t>
  </si>
  <si>
    <t>2ª Análise da prestação de contas encaminhada conforme ofício PC/GDM/DPP/CEHAB 59/2018 de 28/09/2018, protocolado em 01/10/2018. Ofício encaminhado ao Jurídico - SEAM para notificar o município em 02/10/2018. Cópia da análise encaminhada por e-mail ao município em 02/10/2018.</t>
  </si>
  <si>
    <t>Encaminhei pendências da CEHAB para e-mail de Osvaldo</t>
  </si>
  <si>
    <t xml:space="preserve">OFÍCIO GP Nº309/2018 DE 17/09/2018 COM ENTRADA EM 28/09/2018 ENCAMINHADO À SEE PARA ANÁLISE DA PRESTAÇÃO DE CONTAS. OFICIO SEPLAG Nº XXX/2018 SEAM. </t>
  </si>
  <si>
    <t>Reenviei o e-mail da CEHAB para Murilo</t>
  </si>
  <si>
    <t>Novas inconsistências na vistoria. Município ciente via email</t>
  </si>
  <si>
    <t>OFÍCIO 111/2018 - SUCOP/SEE - PE APROVANDO A PRESTAÇÃO DE CONTAS COM TODA DOCUMENTAÇÃO EM ANEXO ENCAMINHADO PARA WALFRIDA PARA AS DEVIDAS PROVIDÊNCIAS.</t>
  </si>
  <si>
    <t>CEHAB enviou ofício PC/GDM/DPP/CEHAB nº 060/2018 com inconsistências na Prestação de Contas. Enviei ofício por email para Cabral e Sylvia e  entreguei o ofício a Sandro para notificar o município.</t>
  </si>
  <si>
    <t>OFÍCIO 110/2018 - SUCOP/SEE - PE APROVANDO A PRESTAÇÃO DE CONTAS COM TODA DOCUMENTAÇÃO EM ANEXO. ENCAMINHADO PARA WALFRIDA PARA AS DEVIDAS PROVIDÊNCIAS.</t>
  </si>
  <si>
    <t>Prestação de contas (ofício GAB nº 178/2018 da Prefeitura de Jupi) foi devolvida para Jeremias Cabral.</t>
  </si>
  <si>
    <t>234
2ª SUBSTITUIÇÃO FINAL</t>
  </si>
  <si>
    <t>PTM aprovado e encaminhado pela CEHAB através do ofício nº 616/2018. Valor do Recurso FEM R$ 1.933.629,42, sem contrapartida.</t>
  </si>
  <si>
    <t>ENCOSTAS</t>
  </si>
  <si>
    <t>Prestação de contas apresentada conforme ofício 07/2018 - GP  e encaminhada à CEHAB conforme ofício SEPLAG/SEAM nº XXX/2018</t>
  </si>
  <si>
    <t xml:space="preserve">1ª Análise da prestação de contas encaminhada conforme ofício PC/GDM/DPP/CEHAB 62/2018, de 03/10/2018, protocolado em 04/10/2018. Encaminhado e-mail ao município em 05/10/2018. Ofício entregue em 04/10/2018 ao Jurídico - SEAM para notificar o município. </t>
  </si>
  <si>
    <t>Solicitação de reprogramação em atendimento ao ofício SEPLAG/SEAM 577/2018 encaminhada conforme ofício GP 101/2018 de 02/10/2018, protocolado em 03/10/2018. Teto FEM: R$ 603.773,24. Investimento total anterior:R$ 67.037,10 (recurso FEM R$ 67.037,10 e contrapartida R$ 0,00). Novo investimento total: R$ 67.037,10 (recurso FEM R$ 67.037,10 e contrapartida R$ 0,00)</t>
  </si>
  <si>
    <t xml:space="preserve">OFÍCIO GP Nº 310/2018 DO MUNICÍPIO COM ENTRADA EM 21/09/2018 COM RESPOSTAS AO OFÍCIO CEHAB 045/2018 ENCAMINHADO PARA A CEHAB ATRAVÉS DO OFÍCIO 839/2018 - SEAM/SEPLAG. </t>
  </si>
  <si>
    <t>Reprogramação encaminhada a SETRA conforme ofício SEPLAG/SEAM 869/2018</t>
  </si>
  <si>
    <t>Nova reprogramação solicitada pelo Município através do ofício nº 288/2018 da Prefeitura de Jurema. Valor solicitado: Recurso FEM R$ 127.734,42. Contrapartida: R$ 7.045,63. Enviado para reprogramação na SARA através do ofício nº .../2018 SEPLAG/SEAM.</t>
  </si>
  <si>
    <t>Prestação de contas apresentada pelo município através do ofício GP nº 175/2018, com entrada no dia 05/08/2018. Documentação enviada à CEHAB para análise, conforme ofício SEPLAG/SEAM nº XXX/2018</t>
  </si>
  <si>
    <t>Prestação de Contas apresentada pelo município através do ofício GP nº 175/2018, com entrada no dia 05/10/2018</t>
  </si>
  <si>
    <t>OFÍCIO 112/2018 SUCOP/SEE - PE DE 04/10/2018 COM ENTRADA EM 08/10/2018 COM APROVAÇÃO DA PRESTAÇÃO DE CONTAS PELA SECRETARIA FINALÍSTICA</t>
  </si>
  <si>
    <t>OFÍCIO 112/2018 SUCOP/SEE - PE DE 04/10/2018 COM ENTRADA EM 08/10/2018 COM APROVAÇÃO DA PRESTAÇÃO DE CONTAS ENCAMINHADO PARA WALFRIDA.</t>
  </si>
  <si>
    <t>OFÍCIO 294/2018/SUFIN - SARA COM PENDÊNCIAS ENCAMINHADO POR E-MAIL PARA ARYSTÓFANES.</t>
  </si>
  <si>
    <t>Nova reprogramação solicitada pelo Município através do ofício nº 288/2018 da Prefeitura de Jurema. Valor solicitado: Recurso FEM R$ 47.049,83. Contrapartida: R$ 3.539,20. Enviado para reprogramação na SARA através do ofício nº 874/2018 SEPLAG/SEAM.</t>
  </si>
  <si>
    <t xml:space="preserve">OFÍCIO GP Nº 329/2018 DO MUNICÍPIO COM ENTRADA EM 03/10/2018 EM RESPOSTA AO PARECER DE ANÁLISE DA PRESTAÇÃO DE CONTAS FINAL. ENCAMINHADO PARA A CEHAB ATRAVÉS DO OFÍCIO 871/2018 - SEAM/SEPLAG. </t>
  </si>
  <si>
    <t>Reprogramação solicitada pelo Município através do ofício nº 288/2018 da Prefeitura de Jurema. Valor solicitado: Recurso FEM R$ 81.313,64. Enviado para reprogramação na SES através do ofício nº 872/2018 SEPLAG/SEAM.</t>
  </si>
  <si>
    <t>Nova reprogramação solicitada pelo Município através do ofício nº 288/2018 da Prefeitura de Jurema. Valor solicitado: Recurso FEM R$ 328.763,34. Contrapartida: R$ 59.192,78. Enviado para reprogramação na SEE através do ofício nº 873/2018 SEPLAG/SEAM.</t>
  </si>
  <si>
    <t>Ofício PC/GDM/DPP/CEHAB Nº 063/2018 com as inconsistências encontradas qdo na análise da Prestação de Contas. Entregue para Sandro, que irá notificar o Município.</t>
  </si>
  <si>
    <t>Pendências solicitadas para Prefeitura enviadas para SEPLAG através do ofício GAB nº 064/2018 da Prefeitura de Lagoa dos Gatos. Encaminhado ao jurídico  da Seplag para providências</t>
  </si>
  <si>
    <t>REFORMA DO PRÉDIO SEDE DA PREFEITURA MUNICIPAL DE JUREMA</t>
  </si>
  <si>
    <t>REFORMA DO PRÉDIO SEDE DA PREFEITURA MUNICIPAL DE JUREMA - PE</t>
  </si>
  <si>
    <t>170 - 1ª SUBSTITUIÇÃO FINAL</t>
  </si>
  <si>
    <t>Reprogramação aprovada conforme ofício nº 619/2018 - DPP/CEHAB (reprogramação foi feita após Município enviar solicitação de vistoria).</t>
  </si>
  <si>
    <t>SARA enviou ofício nº 117/2018 reprovando a reprogramação. Ficando válido desta forma, o PTM anteriormente aprovado. Documentação enviada ao município para ajustes, por e-mail e através de ofício SEAM nº XXX. Também enviei para arquivamento a AP.</t>
  </si>
  <si>
    <t>Reprogramação solicitada através do ofício 217/2018 e encaminhada através do ofício SEPLAG/SEAM nº 881/2018</t>
  </si>
  <si>
    <t>PTM reprogramado aprovado, conforme ofício nº 598/2018 - DPP/CEHAB, com entrada em 25/09/2018</t>
  </si>
  <si>
    <t>256
3ª Substituição Final</t>
  </si>
  <si>
    <t>Falei com Esdras e ele disse que a reprogramação e a vistoria estão prontas. Aguardando assinatura do chefe. Vai pedir pra priorizar o envio</t>
  </si>
  <si>
    <t>vistoria solicitada, porém o município solicitou um pouco mais de tempo para que a pintura estivesse realizada corretamente ( vai enviar um email para CEHAB comunicando o fato)</t>
  </si>
  <si>
    <t>OFÍCIO Nº 024/2016 - PC/GDM/DPP/CEHAB - INFORMANDO DAS INCONSISTÊNCIAS ENCONTRADAS NA PRESTAÇÃO DE CONTAS. OFÍCIO ENCAMINHADO AO MUNICÍPIO.</t>
  </si>
  <si>
    <t>HIGOR - higuinhoo@hotmail.com / 87 981180527</t>
  </si>
  <si>
    <t xml:space="preserve">PTM aprovado e  encaminhado  pela SES através do ofício nº 256/2018. Valor Recurso FEM R$ 937.572,59, sem contrapartida. </t>
  </si>
  <si>
    <t>Reforma do CECOM Gerônimo Gadelha, Eberson Meireles e Timbó e dos Postos de Saúde de Caetés I e Caetés III.</t>
  </si>
  <si>
    <t>Reprogramação solicitada conforme ofício nº 157 GAB/2018. Valor solicitado: Recurso FEM R$ 873.228,49. Contrapartida R$ 87.006,07. Ofício SEPLAG/SEAM  889/2018</t>
  </si>
  <si>
    <t>Entreguei ao Prefeito, termo aditivo, PTM e AP</t>
  </si>
  <si>
    <t>Reprogramação aprovada através do ofício CEHAB nº 638/2018</t>
  </si>
  <si>
    <t>Pretação de contas final apresentada conforme ofício GP 231/2018 de 26/09/2018, protocolado em 18/10/2018. Pretação de contas final encaminhada à SDEC para análise confome ofício SEPLAG/SEAM nº XXX/2018</t>
  </si>
  <si>
    <t>Pretação de contas final apresentada conforme ofício GP 231/2018 de 26/09/2018, protocolado em 18/10/2018. Pretação de contas final encaminhada à SDEC para análise confome ofício SEPLAG/SEAM nº 893/2018</t>
  </si>
  <si>
    <t>Em 26/02/2016 município solicitou vistoria, mas CEHAB enviou ofício nº 40/2018 apontando problemas na obra. Repassado para Adriana por e-mail, pois o município precisa resolver inconsistências e solicitar nova vistoria</t>
  </si>
  <si>
    <t>Falei com Joaozito (SETRA) e ele informou que o município precisa reprogramar . Tiago ciente</t>
  </si>
  <si>
    <t>OFÍCIO 82/2018 COM ENTRADA EM 23/10/2018 COM DOCUMENTAÇÃO COMPLEMENTAR AO PEDIDO DE VISTORIA ENCAMINHADO PARA A SETRA. Ofício SEPLAG/SEAM 894/2018.</t>
  </si>
  <si>
    <t>1º termo aditivo, sua publicação, AP e PTM aprovado entregues a José Cícero pelo livro do protocolo.</t>
  </si>
  <si>
    <t xml:space="preserve">5º Termo aditivo formalizado aguardandando assinatura do município </t>
  </si>
  <si>
    <t>Documentação complementar encaminhada  conforme ofício 271/2018 - GP de 16/10/2018, protocolado em 19/10/2018. Documentação enviada CEHAB conforme ofício SEPLAG/SEAM 896/2018.</t>
  </si>
  <si>
    <t>Termo aditivo assinado, enviado para publicação ( jurídico)</t>
  </si>
  <si>
    <t>Termo de Recebimento definitivo da obra assinado pelo prefeito atual recebido e encaminhado para pagamento</t>
  </si>
  <si>
    <t>1 via do termo aditivo, da sua publicação, da AP e do PTM reprogramado foram entregues ao Prefeito (protocolado no livro).</t>
  </si>
  <si>
    <t>Pendências na prestação de contas enviadas pela CEHAB através do ofício PC/GDM/DPP/CEHAB Nº 066/2018. Pendências enviadas para José Cícero por email. Ofício entregue a Sandro para que faça notificação para o Município.</t>
  </si>
  <si>
    <t>OFÍCIO PC/GDM/DPP/CEHAB 069/2018 EM 29/10/2018 COM ENTRADA EM 30/10/2018 COM PENDÊNCIAS NA PRESTAÇÃO DE CONTAS ENCAMINHADA PARA O MUNICÍPIO. Email Eudes.</t>
  </si>
  <si>
    <t>OFÍCIO PC/GDM/DPP/CEHAB 068/2018 EM 29/10/2018 COM ENTRADA EM 29/10/2018 COM PENDÊNCIAS NA PRESTAÇÃO DE CONTAS ENCAMINHADA PARA O MUNICÍPIO. Email Eudes.</t>
  </si>
  <si>
    <t>Documentação complementar encaminhada em 31/10/2018</t>
  </si>
  <si>
    <t>OFÍCIO 127/2018 COM A PRESTAÇÃO DE CONTAS ENCAMINHADA PARA CEHAB ATRAVÉS DO OFÍCIO XXX/2018.</t>
  </si>
  <si>
    <t>Pedências na prestação de contas enviadas pela CEHAB através do ofício PC/GDM/DPP/CEHAB nº 070/2018. Ofício enviado por email para César em 31/10/2018. Ofício entregue a Sandro para que ele faça notificação em 05/11/2018.</t>
  </si>
  <si>
    <t>Município solicitou através do ofício nº 47/2018 - SECINFRA, a devolução da prestação de contas para regularizar pendências. Solicitamos a devolução da prestação de contas a CEHAB através do ofício SEAM nº 912/2018.</t>
  </si>
  <si>
    <r>
      <t xml:space="preserve">Documentação complementar (BM 13) encaminhada pelo município conforme ofício 114/2018 de 12/04/2018, sem protocolo. Documentação complementar encaminhada a CEHAB em 24/04/2018. Oficío SEPLAG 302/2018. documentação complementar encaminada conforme ofício GP 248/2018 e a CEHAB em 06/11/2018, </t>
    </r>
    <r>
      <rPr>
        <sz val="11"/>
        <color rgb="FFFF0000"/>
        <rFont val="Calibri"/>
        <family val="2"/>
      </rPr>
      <t>conforme ofício SEPLAG/SEAM</t>
    </r>
  </si>
  <si>
    <t>Ofício 06/2018 com plano para reprogramar. Enviado para CEHAB. Ofício SEPLAG/SEAM 917/2018</t>
  </si>
  <si>
    <t>Ofício 08/2018 - Com plano reprogramado para atender as pendências identificadas na vistoria. SEPLAG/SEAM 918/2018</t>
  </si>
  <si>
    <t>BANCO DO BRASIL
AG 2413-9
CC 23356-0</t>
  </si>
  <si>
    <t>OFÍCIO SETRA/GGST  15/2018 DE 31/10/2018 COM ENTRADA EM 07/11/2018 INFORMANDO PENDÊNCIAS NA VISTORIA, JÁ INFORMADO AO MUNICÍPIO, E SUGERINDO QUE SEJA FEITO PEDIDO DE REPROGRAMAÇÃO. ENCAMINHADO POR EMAIL PARA O MUNICÍPIO.</t>
  </si>
  <si>
    <t xml:space="preserve">Solicitação de reprogramação encaminhada conforme ofício SIPE 181/2018 de 22/10/2018, protocolado em 31/10/2018. Teto FEM: R$ 1.207.546,47. Investimento total anterior: R$ 986.449,33 (recurso FEM R$ 956.926,52 e contrapartida R$ 29.522,81). Novo investimento total: R$ R$ 1.002.912,74 (recurso FEM R$ 957.287,89 e contrapartida R$ 45.624,84). </t>
  </si>
  <si>
    <t>Vistoria atestando qualidade ruim da obra. Não autorizado o pagamento. Município informado por email.</t>
  </si>
  <si>
    <t>PTM aprovado na 11ª e 12ª Reunião do CEAM realizada no dia 09/11/2018</t>
  </si>
  <si>
    <t>PTM aprovado na 11ª Reunião do CEAM realizada dia 09/11/2018</t>
  </si>
  <si>
    <t>Entreguei ao Prefeito PTM e AP nº 55 2ª substituição, 3º termo aditivo e publicação FEM 2014 e 2º Termo aditivo e publicação FEM 2014</t>
  </si>
  <si>
    <t>Nova solicitação de vistoria solicitada em 13/11/2018 9 (Vistoria com qualidade ruim na anterior)</t>
  </si>
  <si>
    <t xml:space="preserve">Reprogramação aprovada conforme ofício nº 116/2018 - SUCOP/SEE - PE. </t>
  </si>
  <si>
    <t>004/2018</t>
  </si>
  <si>
    <t>Ofício SETRA/GGST nº 020/2018 - com inconsistências encontradas qdo na análise do plano. Entregue, pessoalmente, uma cópia dessa documentação para Júnior  Noé, em 13/11/2018</t>
  </si>
  <si>
    <t>Ofício nº 677/2018 - DPP/CEHAB indicando inconsistências encontradas qdo na análise do BM. Enviado email através da CEHAB ao Município, em 21/11/2018.</t>
  </si>
  <si>
    <t>Reprogramação aprovada conforme ofício 281/2018 de 13/11/2018, protocolado em 21/11/2018</t>
  </si>
  <si>
    <t>REFORMA E AMPLIAÇÃO DA UNIDADE MISTA PAULO VIANA DE QUEIROZ NO MUNICÍPIO DE BARRA DE GUABIRABA - PE</t>
  </si>
  <si>
    <t>159 4ª Substituição final</t>
  </si>
  <si>
    <t>Ofício nº 678/2018 - DPP/CEHAB com plano aprovado</t>
  </si>
  <si>
    <t>PAVIMENTAÇÃO DE  RUAS</t>
  </si>
  <si>
    <t>Ofício nª 672/2018 - DPP/CEHAB com plano reprogramado</t>
  </si>
  <si>
    <t>19/11/201</t>
  </si>
  <si>
    <t>1ª análise da prestação de contas encaminhada conforme ofício PC/GDM/DPP/CEHAB 72/2018 de 13/11/2018, protocolado em 19/11/2018. Ofício encaminhado ao Jurídico - SEAM em 22/11/2018. Município informado em 22/11/2018.</t>
  </si>
  <si>
    <t>CEHAB enviou ofício PC/GDM/DPP/CEHAB nº 074/2018 com pendências na prestação de contas. Pendências enviadas por email para Amauri Henrique. Ofício entregue a Vitória para fazer notificação ao Município.</t>
  </si>
  <si>
    <t>YURI - 87 999518131 / yuri.dum@hotmail.com</t>
  </si>
  <si>
    <t>OFÍCIO 076/2018 DE 26/11/2018 COM ENTRADA EM 27/11/2018 CEHAB ENCAMINHANDO PENDÊNCIAS ENVIADO POR EMAIL A EUDES</t>
  </si>
  <si>
    <t xml:space="preserve">2ª análise da prestação de contas (ofício PC/GDM/CEHAB nº 77/2018 de 27/11/2018, protocolado no mesmo dia) encaminhado ao município por e-mail e entregue ao Jurídico - SEAM em 28/11/2018. </t>
  </si>
  <si>
    <t>CEHAB enviou ofício PC/GDM/DPP/CEHAB nº 075/2018 com pendências na prestação de contas. Pendências enviadas por email para Amauri Henrique em 26/11/2018. Ofício entregue a Vitória para fazer notificação ao Município em 28/11/2018.</t>
  </si>
  <si>
    <t>OFÍCIO 108/2018 DO MUNICÍPIO DE 28/11/2018 COM ENTRADA EM 30/11/2018 COM RESPOSTA ÀS PENDÊNCIAS ENCAMINHADA PARA A SARA.</t>
  </si>
  <si>
    <t>OFÍCIO 137/2018 COM A PRESTAÇÃO DE CONTAS ENCAMINHADA PARA CEHAB ATRAVÉS DO OFÍCIO XXX/2018.</t>
  </si>
  <si>
    <t>Reprogramação aprovada conforme ofício 303/2018 SES de 29/11/2018, protocolado em 30/11/2018</t>
  </si>
  <si>
    <t>Ofício PC/GDM/DPP/CEHAB nº 080/2018- indicando inconsistências encontradas qdo na análise da prestação de  contas. Enviado ao Município.</t>
  </si>
  <si>
    <t>Ofício PC/GDM/DPP/CEHAB nº 079/2018- indicando inconsistências encontradas qdo na análise da prestação de  contas. Enviado ao Município.</t>
  </si>
  <si>
    <t>Ofício PC/GDM/DPP/CEHAB nº 078/2018- indicando inconsistências encontradas qdo na análise da prestação de  contas. Enviado ao Município.</t>
  </si>
  <si>
    <t>Entregue ao Prefeito, 1 via do 3º Termo e publicação.  1 via do 2º Termo aditivo e publicação. E PTM 143</t>
  </si>
  <si>
    <t>OFÍCIO PC/GDM/DPP/CEHAB Nº 084/2018 DE 04/12/2018 COM ENTRADA EM 06/12/2018 COM INCOSISTÊNCIAS NA PRESTAÇÃO DE CONTAS ENVIADA PARA O JURÍDICO PARA ACIONAR MUNICÍPIO.</t>
  </si>
  <si>
    <t>OFÍCIO PC/GDM/DPP/CEHAB Nº 086/2018 DE 06/12/2018 COM ENTRADA EM 07/12/2018 COM INCOSISTÊNCIAS NA PRESTAÇÃO DE CONTAS ENVIADA PARA O JURÍDICO PARA ACIONAR MUNICÍPIO.</t>
  </si>
  <si>
    <t>Ofício GP 103/2018 - Reprogramação e utilização de rendimentos. Ofício enviado para CEHAB. Ofício SEPLAG/SEAM 1016/2018</t>
  </si>
  <si>
    <t>CEHAB devolveu a prestação de contas através do ofício nº 71/2018. Escanearmos a documentação e devolvemos a Prefeitura através do ofício SEAM nº 947/2018, salientando que qualquer repasse posteior está condicionada a devolução da prestação de contas com suas devidas correções.</t>
  </si>
  <si>
    <t>333 C</t>
  </si>
  <si>
    <t>Entregue a Marconi, 1 via PTM, AP e Termo aditivo com publicação</t>
  </si>
  <si>
    <t>OFÍCIO PC/GDM/DPP/CEHAB Nº 087/2018 DE 11/12/2018 COM ENTRADA EM 12/12/2018 COM INCOSISTÊNCIAS NA PRESTAÇÃO DE CONTAS ENVIADA PARA O JURÍDICO PARA ACIONAR MUNICÍPIO.</t>
  </si>
  <si>
    <t>Reprogramação aprovada pela SETRA  e encaminhada através do ofício nº 21/2018 SETRA/GGST. Valor R$ 856.900,98 Recurso FEM, sem contrapartida</t>
  </si>
  <si>
    <t>Ofício 050/2018 - GAB-SEDUC. Com a prestação de contas final do FEM 2. Enviado para a CEHAB. Ofício SEPLAG/SEAM 669/2018</t>
  </si>
  <si>
    <t>AP FINAL 5</t>
  </si>
  <si>
    <t>Ofício PC/GDM/DPP/CEHAB nº 088/2018 - 1ª análise da prestação de contas. Convocando o responsável pela prestação de contas  comparecer na CEHAB.Enviado para a Prefeitura. Ofício SEPLAG/SEAM...../2018</t>
  </si>
  <si>
    <t>Ofício GP Nº 254/2018 - com plano reprogramado. Enviado para CEHAB. Ofício SEPLAG/SEAM 1052/2018</t>
  </si>
  <si>
    <t>Pendência enviada pela CEHAB através do ofício nº 82/2018. Repassado por e-mail para Henrique e entregue para fazer notificação</t>
  </si>
  <si>
    <t>Pendência enviada pela CEHAB através do ofício nº 83/2018. Repassado por e-mail para Henrique e entregue para fazer notificação</t>
  </si>
  <si>
    <t>Pendência enviada pela CEHAB através do ofício nº 81/2018. Repassado por e-mail para Henrique e entregue para fazer notificação</t>
  </si>
  <si>
    <t>Obra concluída. Aguardando município prestar contas.</t>
  </si>
  <si>
    <t>Plano aprovado pelo CEAM. Obra concluída. Aguardando município prestar contas.</t>
  </si>
  <si>
    <t>OFÍCIO 134/2018 - GJUR DA SARA DE 13/12/2018 COM ENTRADA EM 13/12/2018 REPROVANDO A PRESTAÇÃO DE CONTAS DO PTM. DOCUMENTAÇÃO SEGUIRÁ PARA JURÍDICO (SANDRO) PARA ABERTURA DE TOMADA DE CONTAS ESPECIAL.</t>
  </si>
  <si>
    <t>121
2ª Substituição Final</t>
  </si>
  <si>
    <t>Solicitação de reprogramação do PTM através do ofício GP nº 212/2018 de 09/11/2018. PTM encaminhado para análise da CEHAB, conforme ofício SEPLAG/SEAM nº 966/2018</t>
  </si>
  <si>
    <t>PTM reprogramado aprovado, conforme ofício nº 720/2018 - DPP/CEHAB, com entrada em 28/11/2018</t>
  </si>
  <si>
    <t>OFÍCIO CEHAB PC/GDM/DPP/CEHAB N º 089/2018 INFORMANDO INCONSISTÊNCIAS NA ANÁLISE DA PRESTAÇÃO DE CONTAS. ENVIADO ATRAVÉS DE OFÍCIO SEPLAG/SEAM..../2018 À PREFEITURA.</t>
  </si>
  <si>
    <t>Ofício nº 091/2018 - PC/GDM/DPP/CEHAB entregue a Vitória para que faça notificação para o Município (pendências na prestação de contas). Ofício scaneado enviado por email para Jucélio.</t>
  </si>
  <si>
    <t>Município enviou ofício nº 414/2018 com PTM corrigido. Valor Recurso FEM R$  1.695.118,96 + R$ 293.917,56 contrapartida = R$ 1.989.036,52. Ofício encaminhado a CEHAB através do ofício SEAM nº 1061/2018.</t>
  </si>
  <si>
    <t>1ª análise da Prestação de Contas (indicando inconsistências) encaminhada conforme ofício PC/GDM/DPP/CEHAB nº 092/2018, protocolado em 18/12/2018. Ofício entregue ao jurídico da SEAM  para notificar o município.</t>
  </si>
  <si>
    <t>3ª análise da Prestação de Contas (indicando inconsistências) encaminhada conforme ofício PC/GDM/DPP/CEHAB nº 085/2018, protocolado em 06/12/2018. Ofício entregue ao jurídico da SEAM  para notificar o município.</t>
  </si>
  <si>
    <t>3ª análise da prestação de contas (indicando inconsistências) encaminhada conforme ofício PC/GDM/DPP/CEHAB 094/2018 de 19/12/2018, protocolado em 18/12/2018. Ofício entregue ao jurídico da SEAM em 19/12/2018 para notificar o município. Município notificado por e-mail em 19/12/2018</t>
  </si>
  <si>
    <t>Entregue ao Município 1 via do 3º termo aditivo, AP e PTM reprogramado.</t>
  </si>
  <si>
    <t>PTM aprovado na Reunião do CEAM reralizada no dia 14/09/2018</t>
  </si>
  <si>
    <t>Ofício 781/2018-DPP/CEHAB -indicando inconsistências qdo na análise na reprogramação.Enviado por email, pela CEHAB, ao Município em 18/12/2018</t>
  </si>
  <si>
    <t>Ofício 779/2018-DPP/CEHAB -indicando inconsistências qdo na análise na reprogramação.Enviado por email, pela CEHAB, ao Município em 17/12/2018</t>
  </si>
  <si>
    <t>Ofício PC/GDM/DPP/CEHAB nº 096/2018 com pendências na prestação de contas, enviado ao Município por Ofício.</t>
  </si>
  <si>
    <t>1 via do 3º termo aditivo, AP e PTM aprovado entregues ao Prefeito (protocolado no livro).</t>
  </si>
  <si>
    <t>Termo aditivo, publicação, AP e PTM aprovado foram entregues ao Prefeito (protocolado no livro).</t>
  </si>
  <si>
    <t>Entreguei ao Prefeito 1 via do 9º Termo aditivo, PTM e AP</t>
  </si>
  <si>
    <t>Município solicitou prorrogação de prazo por 30 dias  através do ofício nº 55/2018. Ofício entregue a Sandro</t>
  </si>
  <si>
    <t xml:space="preserve">Município enviou  PTM corrigido através do ofício nº 54/2018 - SECINFRA para fins de análise da prestação de contas. R$ 904.304,20 Recurso FEM + R$ 224.545,50 Contrapartida, R$ 9.804,61 Rendimentos = R$ 1.138.654,31. Documentação encaminhada para CEHAB através do ofício SEAM nº XXX/2018 </t>
  </si>
  <si>
    <t>Município encaminhou pendências solicitadas através do ofício GAB - JUPI nº 267/2018. Ofício encaminhado para CEHAB (xerox do ofício entregue a Sandro).</t>
  </si>
  <si>
    <t>Município solicitou reprogramação através do ofício nº 230/2018 - GAB. Valor solicitado: Recurso FEM R$ 437.652,13. Reprogramação enviada para CEHAB conforme ofício nº .../2018 SEPLAG/SEAM.</t>
  </si>
  <si>
    <t>Documentação complementar, referente à PC, respondendo à 1ª notificação extrajudicial (of. 1042/2018), conforme ofício GP 228/2018 de 26/12/2018, protocolado em 28/12/2018. Documentação complementar encaminhada a CEHAB conforme ofício SEPLAG/SEAM</t>
  </si>
  <si>
    <t xml:space="preserve">DOCUMENTAÇÃO DA PRESTAÇÃO DE CONTAS E OFÍCIO REENCAMINHADOS PARA SARA APÓS DESPACHO DO JURÍDICO E NOVA NOTIFICAÇÃO AO MUNICÍPIO. AGUARDAR ATENDIMENTO DAS PENDÊNCIAS, PORÉM MUNICÍPIO JÁ DECLAROU FORMALMENTE QUE NÃO POSSUI A DOCUMENTAÇÃO PENDENTE. JURÍDICO INFORMOU QUE DEVERÁ AGUARDAR O PRAZO FINAL DO PAD PARA INSTAURAÇÃO DA TCesp. </t>
  </si>
  <si>
    <t>Documentação complementar, referente à PC, respondendo à 1ª notificação extrajudicial (of. 1042/2018), conforme ofício GP 228/2018 de 26/12/2018, protocolado em 28/12/2018. Documentação complementar encaminhada a CEHAB conforme ofício SEPLAG/SEAM 002/2019</t>
  </si>
  <si>
    <t>OFÍCIO GP 247/2018 DO MUNICÍPIO COM RESPOSTAS ÀS PENDÊNCIAS ELENCADAS PELA CEHAB. ENCAMINHADO PARA A CEHAB. SEPLAG OF. 003/2019</t>
  </si>
  <si>
    <t>OFÍCIO 092/2018 COM ENTTRADA EM 27/12/2018 DA SETRA APROVANDO A PRESTAÇÃO DE CONTAS.</t>
  </si>
  <si>
    <t>Município enviou ofício nº 001/2019 respondendo ao ofício 1038/2018 SEPLAG/SEAM, informando que as pendências solicitadas foram entregues diretamente na CEHAB (através do ofício 081/2018 do Município). Ofício entregue a Sandro.</t>
  </si>
  <si>
    <t>OFÍCIO 142/2018 - GJUR DE 28/12/2018 COM ENTRADA EM 07/01/2019 DA SARA COM A APROVAÇÃO DA PRESTAÇÃO DE CONTAS.</t>
  </si>
  <si>
    <t>OFÍCIO 003/2019/PMST-GP DE 04/01/2019 COM ENTRADA EM 07/01/2019 COM DOCUMENTAÇÃO EM RESPOSTAS DAS PENDÊNCIAS DO OFÍCIO 086/2018 DA CEHAB ENCAMINHADO PARA A FINALÍSTICA.</t>
  </si>
  <si>
    <t>SETRA enviou ofício nº 92/2018 UGC/SETRA devolvendo a documentação complementar informando que não era de sua competência</t>
  </si>
  <si>
    <t>OFÍCIO 096/2018 - UGC/SETRA DE 28/12/2018 COM ENTRADA EM 08/01/2019 COM TODA A DOCUMENTAÇÃO DA PRESTAÇÃO DE CONTAS E PARECER NÃO PADRÃO ATESTANDO INCOSISTÊNCIAS. POR ORIENTAÇÃO DA GERÊNCIA, SERÁ DEVOLVIDO A SETRA ATÉ A CONCLUSÃO DO PROCESSO.</t>
  </si>
  <si>
    <t xml:space="preserve">CEHAB encaminhou pendências por e-mail para o município </t>
  </si>
  <si>
    <t>Ofício PC/GDM/DPP/CEHAB nº 095/2018 com pendências na prestação de contas enviados para o Município por email. Ofício entregue a Sandro para que faça notificação para o Município.</t>
  </si>
  <si>
    <t>Ofício PC/GDM/DPP/CEHAB nº 030/2018 com pendências na prestação de contas enviados para o Município por email. Ofício entregue a Sandro para que faça notificação para o Município.</t>
  </si>
  <si>
    <t>Município solicitou vistoria, porém a CEHAB informou que na análise do BM foram encontradas inconsistências.</t>
  </si>
  <si>
    <t>2ª análise da prestação de contas (indicando inconsistências) encaminhada conforme ofício PC/GDM/DPP/CEHAB 001/2019 de 02/01/2019, protocolado em 03/01/2019. E-mail encaminhado ao município em 09/01/2019 informando as pendências. Ofício entregue ao jurídico da SEAM em 05/06/2018 para notificar o município.</t>
  </si>
  <si>
    <t>OFÍCIO PC/GDM/DPP/CEHAB 002/2019 DE 08/01/2019 COM ENTRADA EM 09/01/2019 COM PENDÊNCIAS NA PRESTAÇÃO DE CONTAS. ENCAMINHADO PARA JURÍDICO PARA NOTIFICAÇÃO AO MUNICÍPIO.</t>
  </si>
  <si>
    <t>293 - 2ª SUBSTITUIÇÃO FINAL</t>
  </si>
  <si>
    <t>Reprogramação aprovada pela CEHAB conforme ofício nº 008/2019 - DPP/CEHAB. Valor anterior: R$ 450.474,18. Novo valor: R$ 437.652,13.</t>
  </si>
  <si>
    <t xml:space="preserve">Documentação complementar em resposta à 3ª Notificação Extrajudicial encaminhada pelo município conforme ofício 145/2018 - GAB de 27/12/2018, protocolado no mesmo dia. Documentação encaminhada em 08/01/2019 a CEHAB para análise conforme ofício SEPLAG/SEAM 21/2019. </t>
  </si>
  <si>
    <t>Município solicitou nova reprogramação através do ofício nº 266/2018. Valor solicitado: Recurso FEM R$ 341.615,63 e contrapartida R$ 12.585,45. Reprogramação enviada para SES conforme ofício nº 14/2019 SEPLAG/SEAM.</t>
  </si>
  <si>
    <t xml:space="preserve">SETRA encaminhou devolução da prestação de contas através do ofício nº 92/2018 pois município não atendia das pendências. SEAM encaminhou ofício nº 012/2019 devolvendo a prestação de contas à SETRA  para que fique aguardando novo posicionamento do município. </t>
  </si>
  <si>
    <t xml:space="preserve">SETRA devolveu prestação de contas para SEPLAG através do ofício nº 092/2018 - UGC/SETRA.  Cópia do ofício foi entregue à Sandro para que faça notificação das pendências para o Município. Prestação de contas foi devolvida à SETRA através do ofício nº 018/2019 SEPLAG/SEAM. </t>
  </si>
  <si>
    <t>CEHAB encaminhou ofício nº 784/2018 com inconsistências no Plano. Repassado para o município, por e-mail.</t>
  </si>
  <si>
    <t>Município encaminhou ofício em resposta ao of. Seplag 1029/2018 (protocolado em 10/01/2019)– PA nº 50/2018 Reforma da Prefeitura, solicitando dilatação do prazo (60 dias).</t>
  </si>
  <si>
    <t>Município encaminhou ofício em resposta ao of. Seplag 1030/2018 (protocolado em 10/01/2019)– PA nº 51/2018 Reforma da Academia das Cidades, solicitando dilatação do prazo (60 dias).</t>
  </si>
  <si>
    <t>Ofício nº 004/2019 - PC/GDM/DPP/CEHAB  indicando as inconsistências encontradas na 1ª análise da Prestação de Contas. Ofício entregue ao jurídico da SEAM  para notificar o município.</t>
  </si>
  <si>
    <t>Município encaminhou ofício nº 004/2019 - GP com documentação complementar para subsidirar na análise da reprogramação para fins de prestação de contas. Documentação encaminhada para Sec. De Des. Urbano e Habitação através do ofício SEAM nº022/2019</t>
  </si>
  <si>
    <t>Reprogramação encaminha a CEHAB para análise conforme ofício SEPLAG/SEAM 30/2019</t>
  </si>
  <si>
    <t>Houve reunião na sala de Adilson com o município para definir prazos para apresentação de relatório sobre a obra. Enviei ata e 1ª notificação ao município, por e-mail.</t>
  </si>
  <si>
    <t>Município encaminhou ofício nº 15/19 - GP solicitando prorrogação de prazo por 20 dias, objetivando atender às pendências. Ofício repassado para Sandro</t>
  </si>
  <si>
    <t>CEHAB encaminhou ofício nº 021/2019 com aprovação da reprogramação com a utilização dos rendimentos para fins de prestação de contas.  Valor Recurso FEM R$ 904.304,20 + R$ 224.545,50 (contrapartida) + R$ 9.804,61 (rendimentos) = R$ 1.138.654,31</t>
  </si>
  <si>
    <t>DESENVOLVIMENTO E  URBANIZAÇÃO - PAVIMENTAÇÃO E CALÇAMENTO EM DIVERSAS RUAS COM PARALELEPÍPEDOS GRANÍTICOS</t>
  </si>
  <si>
    <t>308 - 4ª substituição final (RENDIMENTOS)</t>
  </si>
  <si>
    <t>Ofício 012/2019-DPP/CEHAB - com aprovação da reprogramação</t>
  </si>
  <si>
    <t>11/09/2017 e 23/01/2019</t>
  </si>
  <si>
    <t>Ofício 72/2019 da Prefeitura com plano reprogramado e solicitação de vistoria de 100%. Ofício SEPLAG/SEAM..../2019</t>
  </si>
  <si>
    <t>Prestação de contas apresentada conforme ofício nª 009/2019 e encaminhada à SEE conforme ofício SEPLAG/SEAM nº XXX/2019</t>
  </si>
  <si>
    <t>Prestação de contas apresentada conforme ofício nª 010/2019 e encaminhada à SEE conforme ofício SEPLAG/SEAM nº XXX/2019</t>
  </si>
  <si>
    <t>De acordo com o ofício GP 202/2018 de 20/08/2018, protocolado em 28/08/2018, o município não necessitará da 4ª parcela, pois a obra foi concluída com o valor repassado até a 3ª parcela.</t>
  </si>
  <si>
    <t>Solicitação de reprogramação encaminhada conforme ofício GP 16/2019 de 09/01/2019, protocolado em 16/01/2019. Teto FEM: R$ 1.811.319,69. Investimento total anterior: R$ 364.636,93 (recurso FEM; sem contrapartida). Novo investimento total: R$ 408.838,39 (recurso FEM R$  408.838,39; sem contrapartida)</t>
  </si>
  <si>
    <t>Município solicitou reprogramação final do PTM, conforme ofício nº 230/2018. 
PTM repgrogramado encaminhado para análise da CEHAB, conforme ofício SEPLAG/SEAM nº 048/2019</t>
  </si>
  <si>
    <t>Reprogramação aprovada conforme ofício 30/2019 - DPP/CEHAB de 24/01/2019, protocolado em 25/01/2019.</t>
  </si>
  <si>
    <t>Reforma de edifício para implantação da Secretaria de Finanças Municipal</t>
  </si>
  <si>
    <t>INFRAESTRUTURA - CONSTRUÇÃO DA SEDE DO CONSELHO DO IDOSO</t>
  </si>
  <si>
    <r>
      <rPr>
        <b/>
        <sz val="11"/>
        <color theme="1"/>
        <rFont val="Calibri"/>
        <family val="2"/>
      </rPr>
      <t xml:space="preserve">Município não vai receber a 4ª parcela pois informou que concluiu a obra com dinheiro do rendimento. A comprovação será feita na prestação de contas. </t>
    </r>
    <r>
      <rPr>
        <sz val="11"/>
        <color theme="1"/>
        <rFont val="Calibri"/>
        <family val="2"/>
      </rPr>
      <t>Entregue à Décia para arquivo o ofício nº 40/2016 - GGEAR - SDSCJ com a vistoria de 100% e o ofício GAB nº 128/10/2016 do Município de Jupi com o termo de recebimento definitivo da obra (protocolado no livro).</t>
    </r>
  </si>
  <si>
    <t xml:space="preserve">Andréa falou com a SETRA e eles falaram que a prestação de contas se encontrava com Paula. Reencaminhamos a documentação complementar devolvida para SETRA para que fosse anexada a prestação de contas </t>
  </si>
  <si>
    <t>OFÍCIO 092/2018 UGC/SETRA DE 27/12/2018 COM ENTRADA EM 27/12/2018 COM APROVAÇÃO DA PRESTAÇÃO DE CONTAS, PORÉM SEM O FORMULÁRIO PADRÃO DA PRESTAÇÃO DE CONTAS. CONTATO COM WASHINTON E REPASSADO POR EMAIL FORMULÁRIO PADRÃO.</t>
  </si>
  <si>
    <t>OFÍCIO SEPLAG/SEAM 052/2019 DE 29/01/2019 DEVOLVENDO A DOCUMENTAÇÃO DA PRESTAÇÃO DE CONTAS A SETRA (SIRH) PARA ANEXAÇÃO DO FORMULÁRIO PADRÃO DE PRESTAÇÃO DE CONTAS.</t>
  </si>
  <si>
    <t>Ofício GP nº 006/2019-com plano reprogramado e ajustado, conforme orientação da CEHAB. Enviado para CEHAB através do Ofício SEPLAG/SEAM 055/2019</t>
  </si>
  <si>
    <t>Enviamos para o setor de prestação de contas da CEHAB, através do ofício SEAM nº 056/2019, PTM e AP reprogramados com a utilização dos rendimentos</t>
  </si>
  <si>
    <t>Enviei para o e-mail de Isabela (isasoaresl21@gmail.com, as pendências do Plano de Pavimentação e da vistoria da Praça Júlio Rabelo</t>
  </si>
  <si>
    <t>PTM aprovadado na Reunião do CEAM realizada dia 14/09/2018</t>
  </si>
  <si>
    <t>Prestação de contas apresentada pelo município através do ofício GP nº 003/2019, com entrada no dia 29/01/2019. Documentação enviada à CEHAB para análise, conforme ofício SEPLAG/SEAM nº XXX/2019</t>
  </si>
  <si>
    <t>Prestação de Contas apresentada pelo município através do ofício GP nº 003/2019, com entrada em 29/01/2019</t>
  </si>
  <si>
    <t>Plano aprovado na 12ª reunião do CEAM 2018</t>
  </si>
  <si>
    <t>Entreguei a Murilo, via protocolo interno, 1 via AP, PTM , 3º Termo e publicação</t>
  </si>
  <si>
    <t>Ofício 038/2019-DPP/CEHAB-Indicando inconsistências  na reprogramação e análise de BM(vistoria). Enviado por email ao Município, através da CEHAB.</t>
  </si>
  <si>
    <t>Município enviou ofício nº 007/2019 GMC solicitando dilação do prazo para 60 dias para responder o que foi acordado na Reunião do dia 21/01/2019. Entreguei ofício para Sandro anexar ao processo de Camaragibe</t>
  </si>
  <si>
    <t>Entreguei a Valman 3º Termo Aditivo e publicação, 2º Termo aditivo e publicação, PTM e AP Reforma  dp Prédio Público.</t>
  </si>
  <si>
    <t>Prestação de contas enviada para SEPLAG através do ofício GP 029/2019 da Prefeitura de Jupi. Prestação de contas encaminhada para análise na SDSCJ através do ofício nº ..../2019 SEPLAG/SEAM. OBS: Município não vai receber a 4ª parcela pois informou que concluiu a obra com dinheiro do rendimento. A comprovação será feita na prestação de contas.</t>
  </si>
  <si>
    <t>PTM reprogramado havia sido aprovado em 09/06/2016, porém a CEHAB não enviou a aprovação para SEPLAG na época. Por isso a data do ofício da CEHAB que encaminhou a aprovação do PTM é 07/03/2018 (ofício nº 129/2018 - DPP/CEHAB).</t>
  </si>
  <si>
    <t>Termo aditivo, publicação, AP, PTM aprovado e ofícios do Município foram entregues à Décia para arquivo (protocolado no livro).</t>
  </si>
  <si>
    <t>Ofício PC/GDM/DPP/CEHAB nº 006/2019 - 4ª análise de prestação de contas - não atendeu as solicitações do PA 022/2017 - Entregue para Sandro/Jurídico.</t>
  </si>
  <si>
    <t>Município enviou ofício nº 029/2019, protocolado em 06/02/2019, solicitando prazo de 20 dias para atender às exigências do ofício SEPLAG nº 988/2018 - SEAM. Ofício repassado para Sandro</t>
  </si>
  <si>
    <t>Ofício PC/GDM/DPP/CEHAB nº 005/2019 com pendências na prestação de contas enviados para o Município por email. Ofício entregue a Sandro para que faça notificação para o Município.</t>
  </si>
  <si>
    <t>Município enviou ofício GAB nº 015/2019 com as pendências solicitadas. Documentos encaminhados para SETRA através do ofício nº 083/2019 SEPLAG/SEAM.</t>
  </si>
  <si>
    <t>IZAURA TORRES GOMES
87 999638165
IZAURA_TORRES2@HOTMAIL.COM</t>
  </si>
  <si>
    <t>Município encaminhou ofício nº 002/2019  solicitando reanálise da prestação de contas tendo em vista já ter sido aprovada a reprogramação com a utilização dos rendimentos e que a pasta  enviada por Marília era cópia da pasta de prestação de contas. Repassado para CEHAB.</t>
  </si>
  <si>
    <t>PTM aprovado na 9ª Reunião do CEAM</t>
  </si>
  <si>
    <t>Ofício PC/GDM/DPP/CEHAB nº 008/2019 com pedências na prestação de contas . Ofício entregue a Sandro para que faça notificação para o Município. Proc. adm 022/2017.</t>
  </si>
  <si>
    <t>Ofício PC/GDM/DPP/CEHAB nº 011/2019 com pedências na prestação de contas enviados para o Município por email. Ofício entregue a Sandro para que faça notificação para o Município.</t>
  </si>
  <si>
    <t>INFRAESTRUTURA - MELHORIA E AMPLIAÇÃO DO HOSPITAL CLAUDINA TEXEIRA</t>
  </si>
  <si>
    <t>SES aprovou reprogramação através do ofício nº 046/2019. Valor anterior: Recurso FEM R$ 341.615,67 e contrapartida R$ 80.300,00. Novo valor: Recurso FEM R$ 341.615,63 e contrapartida R$ 12.585,45.</t>
  </si>
  <si>
    <t>Thomas levou o 4º, 5º e 6º Termo e publicação</t>
  </si>
  <si>
    <t>Ofício nº 010/2019 - PC/GDM/DPP/CEHAB  indicando as inconsistências encontradas na 4ª reanálise da Prestação de Contas. Ofício repassado para Sandro notificar o município.</t>
  </si>
  <si>
    <t>Ofício nº 009/2019 - PC/GDM/DPP/CEHAB  indicando as inconsistências encontradas na 5ª reanálise da Prestação de Contas. Ofício repassado para Sandro notificar o município.</t>
  </si>
  <si>
    <t>167 4ª SUBSTITUIÇÃO FINAL</t>
  </si>
  <si>
    <t>Ofício 051/2019-DPP/CEHAB com plano reprogramado aprovado</t>
  </si>
  <si>
    <t>2º termo aditivo, publicação, AP e PTM enviados para o Município pelos correios.</t>
  </si>
  <si>
    <t>Repassei por e-mail pendências da CEHAB</t>
  </si>
  <si>
    <t>Município enviou fotos da pintura e placa de obra, pronto para pagamento</t>
  </si>
  <si>
    <t>Ofício 052/2019 - Análise de BM (BM compatível com a reprogramação com a utilização de rendimentos). Só para registro. O município já foi vistoriado e já recebeu a 4ª parcela.</t>
  </si>
  <si>
    <t>Solicitação de reprogramação em atendimento ao ofício SEPLAG/SEAM 577/2018, reiterando o ofício GP 101 - A/2018 encaminhada conforme ofício GP 09/2019 de 29/02/2019, protocolado em 19/02/2019. Teto FEM: R$ 603.773,24. Investimento total anterior:R$ 67.037,10 (recurso FEM R$ 67.037,10 e contrapartida R$ 0,00). Novo investimento total: R$ 72.502,46 (recurso FEM R$ 62.401,97 e contrapartida R$ 6.691,41)</t>
  </si>
  <si>
    <t xml:space="preserve">OFÍCIO Nº 41/2016 - PC/GDM/DPP/CEHAB - INDICANDO INCONSISTÊNCIAS ENCONTRADAS NA ANÁLISE DA PRESTAÇÃO DE CONTAS. E-MAIL ENVIADO A MIGUEL MELO,INFORMANDO SOBRE INCONSISTÊNCIAS NA PRESTAÇÃO DE CONTAS. </t>
  </si>
  <si>
    <t>Reprogramação encaminhada a SETRA conforme ofício SEPLAG/SEAM  105/2019</t>
  </si>
  <si>
    <t xml:space="preserve">OFÍCIO GP 054/2019 DE 12/02/2019 COM ENTRADA EM 21/02/2019 COM RESPOSTAS AS PENDÊNCIAS DO MUNICÍPIO ENCAMINHADA PARA SDUH (CEHAB) ATRAVÉS DO OFÍCIO SEPLAG/SEAM108/2019. </t>
  </si>
  <si>
    <t>CEHAB enviou ofício nº 006/2019 com inconsistências encontradas na análise da prestação de contas. Repassei ao município por e-mail. Entreguei a Sandro para fazer notificação.</t>
  </si>
  <si>
    <t>Solicitação de reprogramação encaminhada para análise conforme ofício 35/2019 de 20/02/2019, protocolado em 22/02/2019. Teto FEM: R$ 603.773,24. Investimento total anterior: R$ 603.773,21 (recurso FEM) e R$ 863,84. Novo investimento total: R$ 473.465,59 (recurso FEM).</t>
  </si>
  <si>
    <t>2014.0439</t>
  </si>
  <si>
    <t>1ª análise da Prestação de Contas (indicando inconsistências) encaminhada conforme ofício PC/GDM/DPP/CEHAB nº 013/2019, protocolado em 26/02/2019. Ofício entregue ao jurídico da SEAM para notificar o município.</t>
  </si>
  <si>
    <t>Pendências na prestação de contas encaminhadas pela CEHAB através do ofício PC/GDM/DPP/CEHAB nº 014/2019. Ofício encaminhado por email para João Guido. Ofício entregue a Sandro para que faça notificação ao Município.</t>
  </si>
  <si>
    <t>Município solicitou vistoria em 2016, mas estava com inconsistências no BM. Município enviou ofício GAB. Nº 32/2019 com novo BM, que foi encaminhado para CEHAB.</t>
  </si>
  <si>
    <t>Prestação de contas apresentada conforme ofício GP 25/2019 de 26/02/2019, protocolado no mesmo dia.</t>
  </si>
  <si>
    <t>26/02/219</t>
  </si>
  <si>
    <t>PAVIMENTAÇÃO EM PARALELEPIPEDOS GRANÍTICOS EM DIVERSAS RUAS EM VIAS URBANAS, NO MUNICÍPIO DE TACAIMBÓ - PE: RUA PEDRO TORRES DA SILVA (TRECHO II); RUA ROMILDO MOREIRA; RUA PEDRO TORRES DA SILVA (TRECHO III); RUA JOSÉ MALAQUIAS FILHO</t>
  </si>
  <si>
    <t>Pavimentação em Paralelepipedos Graníticos em diversas Ruas em Vias Urbanas, no Município de Tacaimbó - PE: Rua Pedro Torres da Silva (Trecho II); Rua Romildo Moreira; Rua Pedro Torres da Silva (Trecho III); Rua José Malaquias Filho</t>
  </si>
  <si>
    <t>PTM encaminhado para análise conforme ofício 36/2019 de 20/02/2019, protocolado em 22/02/2019. PTM refere-se à disposição do município em utilizar  de saldo financeiro do FEM 2014 (PTM: CONSTRUÇÃO DE CANAL DE DRENAGEM), que será concluído com apenas 3 parcelas.</t>
  </si>
  <si>
    <t>CAIXA - AG. 0773 - OP. 006 - CC. 71023-0 - BELO JARDIM</t>
  </si>
  <si>
    <t>Solicitação de reprogramação (redução de meta - conclusão da obra com 3 parcelas) encaminhada conforme ofício 35/2019 de 20/02/2019, protocolado em 22/02/2019. TETO FEM: R$ 603.773,24. Investimento Total Anterior: R$ 604.637,05 (recurso FEM R$ 603.773,21 e contrapartida R$ 863,84). Novo investimento total: R$ 473.465,59 (recurso FEM R$ 473.465,59 e contrapartida R$ 0,00)</t>
  </si>
  <si>
    <t>Prestação de contas apresentada conforme ofício GP 25/2019 de 26/02/2019, protocolado no mesmo dia. Prestação de contas encaminhada a CEHAB conforme ofício SEPLAG/SEAM   129/2019</t>
  </si>
  <si>
    <t>PTM encaminhado a CEHAB para análise conforme ofício SEPLAG/SEAM 130/2019</t>
  </si>
  <si>
    <t>1 via do 3º termo aditivo, sua publicação, AP e PTM referente a reprogramação foram entregues a Daniel (protocolado no livro).</t>
  </si>
  <si>
    <t>1ª análise da Prestação de Contas (indicando inconsistências) encaminhada conforme ofício PC/GDM/DPP/CEHAB nº 016/2019, protocolado em 27/02/2019. Ofício entregue ao jurídico da SEAM para notificar o município.</t>
  </si>
  <si>
    <t>PTM reprogramado aprovado, conforme ofício nº 070/2019 - DPP/CEHAB, com entrada em 01/03/2019</t>
  </si>
  <si>
    <t>257 
4ª Substituição Final</t>
  </si>
  <si>
    <t>OFÍCIO 099/2019/GP DE 22/02/2019 COM ENTRADA EM 27/02/2019 INFORMANDO PENDÊNCIAS JUDICIAIS DA ATUAL GESTÃO COM O GESTOR ANTERIOR A RESPEITO DA PRESTAÇÃO DE CONTAS DO FEM 2. DOCUMENTAÇÃO REPASSADA A SANDRO.</t>
  </si>
  <si>
    <t>OFÍCIO 045/2019 - GP DE 26/02/2019 COM ENTRADA EM 28/02/2019, EM RESPOSTA AO OFÍCIO SETRA/GGST 015/2018, SOLICITA REPROGRAMAÇÃO ENCAMINHADO PARA A SETRA (SIRH).</t>
  </si>
  <si>
    <t>2014.0440</t>
  </si>
  <si>
    <t>Município encaminhou reprogramação atraveés do ofício nº 113/2019 alterando o valor para R$ 607.985,87, sem contrapartida. Documentação encaminhada para CEHAB através do ofício SEAM nº XXX/2019</t>
  </si>
  <si>
    <t>Município enviou reprogramação do PTM através do ofício nº 113/2019 alterando o valor de Recurso FEM para R$ 602.672,17 sem contrapartida e o nome do PTM " REESTRUTURAÇÃO DE INFRAESTRUTURA DO MUNICÍPIO". Ofício encaminhado para CEHAB através do ofício SEAM nº XXX/2019</t>
  </si>
  <si>
    <t>CONSTRUÇÃO DE JAZIGOS NO CEMITÉRIO SANTO ANTÔNIO</t>
  </si>
  <si>
    <t>Construçãoa de novos jazigos</t>
  </si>
  <si>
    <t>CEF - AG 3122 
CONTA 71015-7</t>
  </si>
  <si>
    <t>CEHAB encaminhou ofício nº 57/2019 aprovando o PTM "RECUPERAÇÃO DOS CORREDORES DE TRANSPORTE COM RECAPEAMENTO ASFÁLTICO, DRENAGEM E SINALIZAÇÃO NO MUNICÍPIO DE OLINDA" no valor de R$ 3.376.036,50 Recurso FEM , sem contrapartida</t>
  </si>
  <si>
    <t>RECUPERAÇÃO DOS CORREDORES DE TRANSPORTE COM RECAPEAMENTO ASFALTICO, DRENAGEM E SINALIZAÇÃO  NO MUNICÍPIO DE OLINDA</t>
  </si>
  <si>
    <t>Pavimentação da Av. Olinda (trecho), Av. Carlos de Lima (trecho), Av. Asa Branca, Av. Antônio da Costa Azevedo (trecho), Rua 12 de Novembro,  Av. Tiradentes, Estrada de Aguazinha, R. Pedro Ivo, R. Campina Grande, R. Malásia (R. da Mata), R. 15 de Outubro,, Ladeira do Alto do Cajueiro, Av. Colibri (trecho), R. Amora, Av. Rio Doce, R. Pintassilgo, Av. Transamazônica</t>
  </si>
  <si>
    <t>2019OB000019</t>
  </si>
  <si>
    <t>2018NE000514</t>
  </si>
  <si>
    <t>REPASSE DE RECURSOS REFERENTE AS DESPESAS COM O FEM/ 2014, MUNICIPIO DE OLINDA/PE REF. A 3ª PARCELA.CUJO OBJETO É: CONSTRUÇÃO DE QUADRA POLIESPORTIVA LOCALIZADA ENTRE AS RUAS MILTON PINA,SERRITA E AMARAJI NO BULTRINS.CONFORME CI Nº 59/2018 SEAM/FEM.</t>
  </si>
  <si>
    <t>2019OB000015</t>
  </si>
  <si>
    <t>2019PD000066</t>
  </si>
  <si>
    <t>2018NE000516</t>
  </si>
  <si>
    <t>REPASSE AS RECURSOS AS DESPESAS COM O FEM II/ 2014, MUNICIPIO DE TUPANATINGA/PE REF. A 3ª PARCELA.CUJO OBJETO É: PROJETO BASICO DE RECUPERAÇÃO DA COBERTA DO GINASIO POLIESPORTIVO. .CONFORME CI Nº 59/2018 SEAM/FEM.</t>
  </si>
  <si>
    <t>2019OB000016</t>
  </si>
  <si>
    <t>2019PD000067</t>
  </si>
  <si>
    <t>2018NE000517</t>
  </si>
  <si>
    <t>REPASSE DE RECURSOS REFERENTE AS DESPESAS COM O FEM/ 2015, MUNICIPIO DE SÃO BENEDITO DO SUL/PE REF. A 4ª PARCELA.CUJO OBJETO É: PAVIMENTAÇÃO EM DIVERSAS RUAS..CONFORME CI Nº 59/2018 SEAM/FEM.</t>
  </si>
  <si>
    <t>2019OB000017</t>
  </si>
  <si>
    <t>2019PD000068</t>
  </si>
  <si>
    <t>2018NE000515</t>
  </si>
  <si>
    <t>REPASSE DE RECURSOS REFERENTE AS DESPESAS COM O FEM/ 2015, MUNICIPIO DE RIO FORMOSO/PE REF. A 3ª PARCELA.CUJO OBJETO É: PROJETO DE CALÇAMENTO DE UMA PROJETADA NO BAIRRO SANTA EDWIRGES..CONFORME CI Nº 59/2018 SEAM/FEM.</t>
  </si>
  <si>
    <t>2019OB000018</t>
  </si>
  <si>
    <t>2019PD000069</t>
  </si>
  <si>
    <t>REPASSE DE RECURSOS REFERENTE AS DESPESAS COM O FEM/ 2015, MUNICIPIO DE RIO FORMOSO/PE REF. A 3ª PARCELA.CUJO OBJETO É: PROJETO DE CALÇAMENTO DE RUA DA REFINARIA NO DISTRITO DE CUCAU..CONFORME CI Nº 59/2018 SEAM/FEM.</t>
  </si>
  <si>
    <t>2019PD000070</t>
  </si>
  <si>
    <t>2019OB000020</t>
  </si>
  <si>
    <t>2019PD000071</t>
  </si>
  <si>
    <t>2018NE000513</t>
  </si>
  <si>
    <t>REPASSE DE RECURSOS REFERENTE AS DESPESAS COM O FEM/ 2014, MUNICIPIO DE MANARI/PE REF. A 3ª PARCELA.CUJO OBJETO É: CONSTRUÇÃO DO BLOCOII,BLOCO III, IV ESCOLA NOVA MUNICIPAL MARIA ALZIRA..CONFORME CI Nº 59/2018 SEAM/FEM.</t>
  </si>
  <si>
    <t>2019OB000021</t>
  </si>
  <si>
    <t>2019PD000072</t>
  </si>
  <si>
    <t>2018NE000512</t>
  </si>
  <si>
    <t>REPASSE DE RECURSOS REFERENTE AS DESPESAS COM O FEM/ 2014, MUNICIPIO DE LAGOA DE ITAENGA/PE REF. A 4ª PARCELA.CUJO OBJETO É: PAVIMENTAÇÃO,MURO DE CONTENÇÃO E ESCADARIA URBANA NOS BAIRROS,LOTEAMENTOS..CONFORME CI Nº 59/2018 SEAM/FEM.</t>
  </si>
  <si>
    <t>2019OB000022</t>
  </si>
  <si>
    <t>2019PD000073</t>
  </si>
  <si>
    <t>2018NE000511</t>
  </si>
  <si>
    <t>REPASSE DE RECURSOS REFERENTE AS DESPESAS COM O FEM/ 2014, MUNICIPIO DE JATOBÁ/PE REF. A 4ª PARCELA.CUJO OBJETO É: PAVIMENTAÇÃO ASFALTICA NO MUNICIPIO...CONFORME CI Nº 59/2018 SEAM/FEM.</t>
  </si>
  <si>
    <t>2019OB000023</t>
  </si>
  <si>
    <t>2019PD000074</t>
  </si>
  <si>
    <t>2018NE000510</t>
  </si>
  <si>
    <t>REPASSE DE RECURSOS REFERENTE AS DESPESAS COM O FEM/ 2014, MUNICIPIO DE IBIMIRIM/PE REF. A 4ª PARCELA.CUJO OBJETO É: REFORMA EM CASA DE SAUDE MARCOS FERREIRA D'AVILA NO BAIRRO CENTRO..CONFORME CI Nº 59/2018 SEAM/FEM.</t>
  </si>
  <si>
    <t>2019OB000024</t>
  </si>
  <si>
    <t>2019PD000075</t>
  </si>
  <si>
    <t>REPASSE DE RECURSOS REFERENTE AS DESPESAS COM O FEM/ 2014, MUNICIPIO DE IBIMIRIM/PE REF. A 4ª PARCELA.CUJO OBJETO É: CONSTRUÇÃO DO ESTADIO DE FUTEBOL NO BAIRRO LAGES..CONFORME CI Nº 59/2018 SEAM/FEM.</t>
  </si>
  <si>
    <t>2019OB000025</t>
  </si>
  <si>
    <t>2019PD000076</t>
  </si>
  <si>
    <t>2018NE000509</t>
  </si>
  <si>
    <t>REPASSE DE RECURSOS REFERENTE AS DESPESAS COM O FEM/ 2014, MUNICIPIO DE ESCADA/PE REF. A 3ª PARCELA.CUJO OBJETO É: PAVIMENTAÇÃO,URBANIZAÇÃO E DRENAGEM DE 10(DEZ)RUAS...CONFORME CI Nº 59/2018 SEAM/FEM.</t>
  </si>
  <si>
    <t>2019OB000026</t>
  </si>
  <si>
    <t>2019PD000077</t>
  </si>
  <si>
    <t>2018NE000508</t>
  </si>
  <si>
    <t>REPASSE DE RECURSOS REFERENTE AS DESPESAS COM O FEM/ 2014, MUNICIPIO DE CORTES/PE REF. A 4ª PARCELA.CUJO OBJETO É: CONSTRUÇÃO DE PAVIMENTO EM PARALELEPIPEDOS GRANITICOS..CONFORME CI Nº 59/2018 SEAM/FEM.</t>
  </si>
  <si>
    <t>2019OB000027</t>
  </si>
  <si>
    <t>2019PD000078</t>
  </si>
  <si>
    <t>2018NE000507</t>
  </si>
  <si>
    <t>REPASSE DE RECURSOS REFERENTE AS DESPESAS COM O FEM/ 2014, MUNICIPIO DE CORRENTES/PE REF. A 3ª PARCELA.CUJO OBJETO É: CONSTRUÇÃO DE PAVIMENTO EM PARALELEPIPEDOS GRANITICOS..CONFORME CI Nº 59/2018 SEAM/FEM.</t>
  </si>
  <si>
    <t>2019OB000028</t>
  </si>
  <si>
    <t>2019PD000079</t>
  </si>
  <si>
    <t>2018NE000506</t>
  </si>
  <si>
    <t>REPASSE DE RECURSOS REFERENTE AS DESPESAS COM O FEM/ 2014, MUNICIPIO DE CATENDE/PE REF. A 4ª PARCELA.CUJO OBJETO É: CONSTRUÇÃO DE PAVIMENTO EM PARALELEPIPEDOS GRANITICOS..CONFORME CI Nº 59/2018 SEAM/FEM.</t>
  </si>
  <si>
    <t>2019OB000029</t>
  </si>
  <si>
    <t>2019PD000080</t>
  </si>
  <si>
    <t>REPASSE DE RECURSOS REFERENTE AS DESPESAS COM O FEM/ 2014, MUNICIPIO DE CATENDE/PE REF. A 3ª PARCELA.CUJO OBJETO É: CONSTRUÇÃO DE PAVIMENTO EM PARALELEPIPEDOS GRANITICOS..CONFORME CI Nº 59/2018 SEAM/FEM.</t>
  </si>
  <si>
    <t>2019OB000030</t>
  </si>
  <si>
    <t>2019PD000081</t>
  </si>
  <si>
    <t>2018NE000504</t>
  </si>
  <si>
    <t>REPASSE DE RECURSOS REFERENTE AS DESPESAS COM O FEM/ 2015, MUNICIPIO DE BELEM DE SÃO FRANCISCO/PE REF. A 2ª PARCELA.CUJO OBJETO É: PAVIMENTAÇÃO EM PEDRAS GRANITICAS.EM DIVERSAS RUAS NO POVOADO DE CACHAUI DE BAIXO.CONFORME CI Nº 59/2018 SEAM/FEM.</t>
  </si>
  <si>
    <t>2019OB000031</t>
  </si>
  <si>
    <t>2019PD000082</t>
  </si>
  <si>
    <t>2018NE000505</t>
  </si>
  <si>
    <t>REPASSE DE RECURSOS REFERENTE AS DESPESAS COM O FEM/ 2014, MUNICIPIO DE CASINHAS/PE REF. A 4ª PARCELA.CUJO OBJETO É: PAVIMENTAÇÃO EM PARALELEPIPEDOS E SINALIZAÇÃO EM DIVERSAS RUAS..CONFORME CI Nº 59/2018 SEAM/FEM.</t>
  </si>
  <si>
    <t>2019OB000032</t>
  </si>
  <si>
    <t>2019PD000106</t>
  </si>
  <si>
    <t>REPASSE DE RECURSOS FEM II-2014 AO MUNICIPIO DE TUPANATINGA/PE. REF.A 2ª PARCELA.CUJO PROJETO É: PROJETO BASICO DE PAVIMENTAÇÃO GRANITICA..CONFORME CI.Nº 52/2018 DE 02/08/2018</t>
  </si>
  <si>
    <t>2019OB000033</t>
  </si>
  <si>
    <t>2019PD000110</t>
  </si>
  <si>
    <t>2018NE000478</t>
  </si>
  <si>
    <t>REPASSE DE RECURSOS FEM II/2014 AO MUNICIPIO DE SURUBIM/PE,REF.A 4ª PARCELA.CUJO PROJETO É: REFORMA DO AÇOUGUE PÚBLICO MUNICIPAL.CI.Nº 45/2018 SEAM</t>
  </si>
  <si>
    <t>Município encaminhou ofício nº 113/2019 solicitando reprogramação do PTM alterando o valor para R$ 846.732,34 Recurso FEM, sem contrapartida e o nome do PTM para "REESTRUTURAÇÃO DA INFRAESTRUTURA DO MUNICÍPIO".  Documentação encaminhada para SES através do ofício SEAM nº 134/2019</t>
  </si>
  <si>
    <t>Município encaminhou ofício nº 113/2019 solicitando reprogramação de 3 PTMs e a inlcusão do PTM " CONSTRUÇÃO DE JAZIGOS"  no valor de R$ 134.120,44 Recurso FEM + R$ 43.971,40 contrapartida. Documentação encaminhada para CEHAB através do ofício SEAM nº 136/2019</t>
  </si>
  <si>
    <t>Município encaminhou ofício nº 62/2019 enviando BM nº 11 e reprogramação do PTM alterando o valor para R$ 264.296,92 Recurso FEM, sem contrapartida. Documentação enviada para CEHAB através do ofício SEAM nº XXX/2019</t>
  </si>
  <si>
    <t>REPASSE DE RECURSOS REFERENTE AS DESPESAS COM O FEM/ 2015, MUNICIPIO DE BELEM DE SÃO FRANCISCO/PE REF. A 4ª PARCELA.CUJO OBJETO É: PAVIMENTAÇÃO EM PEDRAS GRANITICAS.EM DIVERSAS RUAS NO POVOADO DE CACHAUI DE BAIXO.CONFORME CI Nº 59/2018 SEAM/FEM.</t>
  </si>
  <si>
    <t>CEHAB encaminhou inconsistências na prestação de contas através do ofício nº 15/2019. Repassei por -email para Marlone e entreguei para Sandro fazer notificação</t>
  </si>
  <si>
    <t>Reprogramação encaminhada a SDEC para análise 143/2019</t>
  </si>
  <si>
    <t>PTM APROVADO PELA 7ª REUNIÃO DO CEAM</t>
  </si>
  <si>
    <t>OFÍCIO 081/2019 - DPP/CEHAB COM APROVAÇÃO DE REPROGRAMAÇÃO DE PTM MOTIVADO POR PEDIDO DE VISTORIA.</t>
  </si>
  <si>
    <t>113 3ª Substituição FINAL</t>
  </si>
  <si>
    <t>Município retirou a cópia da prestação de contas para entregar completa, futuramente</t>
  </si>
  <si>
    <t>Prestação de contas devolvida pela CEHAB por falta de documentação mínima</t>
  </si>
  <si>
    <t xml:space="preserve">Prestação de contas enviada para SEPLAG através do ofício GAB. Nº 042/2019 da Prefeitura de Jupi. Prestação de contas encaminhada para análise na SES através do ofício nº ..../2019 SEPLAG/SEAM. </t>
  </si>
  <si>
    <t>Reprogramação solicitada através do ofício nº 027/2019 - GP e encaminhada à SDUH através do ofício SEPLAG/SEAM Nº 154/2019</t>
  </si>
  <si>
    <t>Solicitação de reprogramação (remanejamento do valor de R$ 9.187,76 - 4ª parcela do recurso FEM para contrapartida, não sendo mais necessária nenhuma transferência) encaminhada para análise conforme ofício GP – 09-P/2019 de 13/03/2019, com entrada em 14/03/2019. Teto FE: R$ 1.207.546,47.  Investimento total anterior:  R$ 89.072,65 (recurso FEM, sem contrapartida). Novo investimento total: R$ 89.072,65 (recurso FEM R$ 79.884,89, contrapartida R$ 9.187,76). Após a aprovação, o município irá encaminhar a prestação de contas.</t>
  </si>
  <si>
    <t>Reprogramação encaminhada a SES para análise conforme ofício SEPLAG/SEAM  159/2019</t>
  </si>
  <si>
    <t xml:space="preserve">Documentação complementar encaminhada conforme ofício GP 34/2019 de 20/02/2019, protocolado em 18/03/2019. Ecaminhado a CEHAB conforme ofício SEPLAG/SEAM </t>
  </si>
  <si>
    <t>Documentação complementar encaminhada conforme ofício GP 34/2019 de 20/02/2019, protocolado em 18/03/2019. Ecaminhado a CEHAB conforme ofício SEPLAG/SEAM 164/2014</t>
  </si>
  <si>
    <t>Reprogramação solicitada através do ofício nº 45/2019 da Prefeitura de Brejão. Valor solicitado: Recurso FEM R$ 251.370,39 (sem contrapartida). PTM enviado para CEHAB através do ofício nº 165/2019 SEPLAG/SEAM.</t>
  </si>
  <si>
    <t>Reprogramação solicitada através do ofício nº 44/2019 da Prefeitura de Brejão. Valor solicitado: Recurso FEM R$ 23.010,89. Contrapartida R$ 32.726,32. PTM enviado para CEHAB através do ofício nº 166/2019 SEPLAG/SEAM.</t>
  </si>
  <si>
    <t>CEHAB enviou e-mail informando inconsistências ao município.</t>
  </si>
  <si>
    <t>CEHAB enviou e-mail com as inconsistências ao município</t>
  </si>
  <si>
    <t>PTM aprovado na Reunião do CEAM realizada dia 15/03/2019</t>
  </si>
  <si>
    <t>AprovadO NA REUNIÃO DO CEAM de 2019(1ª, 2ª e 3ª )</t>
  </si>
  <si>
    <t>Ofício 050/2019 com plano reprogramado. Enviado para CEHAB. Ofício SEPLAG/SEAM 171/2019</t>
  </si>
  <si>
    <t>Construção de Upinha na Rua Imperial, 450 - Loteamento São João e São Paulo</t>
  </si>
  <si>
    <t>Pendências da prestação de contas recebidas através do ofício CEHAB nº 065/2018 e entregue ao jurídico para providências</t>
  </si>
  <si>
    <t>Valor transferido do Canal do Arruda, tendo em vista que houve redução no valor do Canal e a inclusação de novos PTMs</t>
  </si>
  <si>
    <t>Município enviou ofício nº  30/2019 com  documentação em resposta às inconsistências apontadas pela CEHAB. Documetnação encaminhada à CEHAB através do ofício SEAM nº 175/2019. Cópia do ofício repassada para Sandro</t>
  </si>
  <si>
    <t>Município encaminhou Declaração de responsabilidade. Documentação repassada para CEHAB através do ofício SEAM nº 176/2019</t>
  </si>
  <si>
    <t>Henrique enviou, por e-mail, as pendências do PTM pra CEHAB</t>
  </si>
  <si>
    <t>1ª análise da Prestação de Contas (indicando inconsistências) encaminhada através do ofício PC/GDM/DPP/CEHAB nº 018/2019, protocolado em 19/03/2019. Ofício entregue ao jurídico da SEAM para notificar o município.</t>
  </si>
  <si>
    <t>1ª análise da Prestação de Contas (indicando inconsistências) encaminhada através do ofício PC/GDM/DPP/CEHAB nº 020/2019, protocolado em 25/03/2019. Ofício entregue ao jurídico da SEAM para notificar o município.</t>
  </si>
  <si>
    <t>PTM aprovado conforme ofício 90/2019 de 13/03/2019, protocolado em 21/03/2019</t>
  </si>
  <si>
    <t>586
FINAL</t>
  </si>
  <si>
    <t>Município encaminhou ofício nº 007/2019 solicitando dilação de prazo por dez dias a apartir do dia 22/03/2019. Ofício repassado para Sandro</t>
  </si>
  <si>
    <t>CEHAB enviou ofício PC/GDM/DPP/CEHAB nº 022/2019 com pendências na prestação de contas. Ofício scaneado enviado por email para João Guido. Ofício entregue a Sandro para que faça notificação para o Município.</t>
  </si>
  <si>
    <t>Município encaminhou documentação complementar para subsidiar na análise da reprogramação. Documentação enviada para CEHAB através do ofício SEAM nº 181/2019</t>
  </si>
  <si>
    <t xml:space="preserve">Documentação complementar enviada através do ofício GP nº 028/2019, protocolada em 15/03/2019. Documentação repassada à CEHAB para atender as pendências encontradas na análise da prestação de contas, conforme ofício SEPLAG/SEAM nº 182/2019 </t>
  </si>
  <si>
    <t>Ofício PC/GDM/DPP/CEHAB-021/2019 - Com inconsistências encontradas na análise da PC. Enviado para Sandro/Jurídico enviar ao Município. SEPLAG/SEAM....../2019</t>
  </si>
  <si>
    <t>PTM aprovado e encaminhado pela CEHAB através do ofício nº 107/2019. Valor do Recurso FEM R$ 264.296,92 sem contrapartida</t>
  </si>
  <si>
    <t>128 - 2ª SUBSTITUIÇÃO FINAL</t>
  </si>
  <si>
    <t>1 via do 1º termo aditivo do FEM 2014, cópia da AP e PTM entregues ao Prefeito (protocolado no livro).</t>
  </si>
  <si>
    <t>1 via do 1º termo aditivo do FEM 2014, AP e PTM entregues ao Prefeito (protocolado no livro).</t>
  </si>
  <si>
    <t>OFÍCIO 126/2019 - GP DE 25/03/2019 COM ENTRADA EM 29/03/2019 COM A PRESTAÇÃO DE CONTAS DO MUNICÍPIO ENCAMINHADA PARA A CEHAB CONFORME OFÍCIO SEPLAG/SEAM XXXX/2019.</t>
  </si>
  <si>
    <t>REFORMA DO AÇOUGUE PÚBLICO DO DISTRITO DE QUEIMADAS</t>
  </si>
  <si>
    <t>020A/2014</t>
  </si>
  <si>
    <t>Reprogramação aprovada pela SDA (Secretaria de Desenvolvimento Agrário) conforme ofício nº 024/2019 - GJUR. Valor anterior: R$ 49.670,01 (sem contrapartida). Novo valor: Recurso FEM R$ 49.670,01 e Contrapartida R$ 919,02.</t>
  </si>
  <si>
    <t>CEHAB enviou inconsistências através de e-mail para o município</t>
  </si>
  <si>
    <t>Anderson Silva veio pegar  a via do PTM e o Termo aditivo</t>
  </si>
  <si>
    <t xml:space="preserve">Reprogramação aprovada conforme ofício nº 118/2019- CEHAB </t>
  </si>
  <si>
    <t>021A/2014</t>
  </si>
  <si>
    <t>Reprogramação aprovada pela SDA (Secretaria de Desenvolvimento Agrário) conforme ofício nº 024/2019 - GJUR. Valor anterior: Recurso FEM R$ 131.561,59 Contrapartida R$ 1.443,60. Novo valor: Recurso FEM R$ 131.561,59 e Contrapartida R$ 3.218,47.</t>
  </si>
  <si>
    <t>Município encaminhou reprogramação através do ofício nº 008/2019 - SMI, alterando o valor para R$ 1.216.893,11 Recurso FEM, sem contrapartida. Encaminhado para SARA através do ofício SEAM nº 195/2019</t>
  </si>
  <si>
    <t>OFÍCIO Nº030/2019 PC/GDM/DPP/CEHAB DE 28/03/2019 COM ENTRADA EM 03/04/2019 COM PENDÊNCIAS ENCAMINHADAS PARA NOTIFICAÇÃO AO MUNICÍPIO PELO JURIDÍCIO/SEAM.</t>
  </si>
  <si>
    <t>PTM aprovado e encaminhado pela CEHAB através do ofício nº 116/2019 DPP - CEHAB. Valor recurso FEM R$ 5.844.677,76 sem contrapartida do município.</t>
  </si>
  <si>
    <t>OFÍCIO Nº024/2019 PC/GDM/DPP/CEHAB DE 25/03/2019 COM ENTRADA EM 03/04/2019 COM PENDÊNCIAS ENCAMINHADAS PARA NOTIFICAÇÃO AO MUNICÍPIO PELO JURIDÍCIO/SEAM.</t>
  </si>
  <si>
    <t>OFÍCIO Nº029/2019 PC/GDM/DPP/CEHAB DE 28/03/2019 COM ENTRADA EM 03/04/2019 COM PENDÊNCIAS ENCAMINHADAS PARA NOTIFICAÇÃO AO MUNICÍPIO PELO JURIDÍCIO/SEAM.</t>
  </si>
  <si>
    <t>OFÍCIO Nº031/2019 PC/GDM/DPP/CEHAB DE 29/03/2019 COM ENTRADA EM 03/04/2019 COM PENDÊNCIAS ENCAMINHADAS PARA NOTIFICAÇÃO AO MUNICÍPIO PELO JURIDÍCIO/SEAM.</t>
  </si>
  <si>
    <t>23 - 1ª SUBSTITUIÇÃO FINAL</t>
  </si>
  <si>
    <t>BANCO DO BRASIL 
AG. 3234-4
CONTA 11727-7</t>
  </si>
  <si>
    <t>1ª análise da Prestação de Contas (indicando inconsistências) encaminhada através do ofício PC/GDM/DPP/CEHAB nº 032/2019, protocolado em 03/04/2019. Ofício entregue ao jurídico da SEAM para notificar o município.</t>
  </si>
  <si>
    <t>CEHAB encaminhou ofício nº 23/2019 com inconsistências na prestação de contas.  Enviei por e-mail para o município e entreguei para Sandro fazer notificação</t>
  </si>
  <si>
    <t>Ofício 121/2019-DPP/CEHAB com aprovação da reprogramação</t>
  </si>
  <si>
    <t>Aprovado na reunião do CEAM-15/03/2019</t>
  </si>
  <si>
    <t>Ofício: GP 017/2019 com a prestação de contas para análise. Enviada para CEHAB. Ofício SEPLAG/SEAM....../2019</t>
  </si>
  <si>
    <t>Ofício: GP 017/2019 com a prestação de contas para análise. Enviada para CEHAB.</t>
  </si>
  <si>
    <t>PTM aprovado pela CEHAB e encaminhado através do ofício nº 133/2019. Valor de Recurso FEM R$ 607.586,22 , sem contrapartida</t>
  </si>
  <si>
    <t>AP -331  - 2ª SUBSTITUIÇÃO FINAL</t>
  </si>
  <si>
    <t>Prestação de contas APROVADA através do ofício nº 022/2019 - Secretaria de Educação e Esportes</t>
  </si>
  <si>
    <t>Devolução da prestação de contas ( falta de formulário) conforme ofício SEPLAG/SEAM nº XXX/2019</t>
  </si>
  <si>
    <t>Ofício da Prefeitura de Catende apresentando gestor do FEM: José Alberto Porto - 81-94126102</t>
  </si>
  <si>
    <t>Município enviou ofício nº 108/2019 com documentação complementar da prestação de contas. Documentação repassada para CEHAB através do ofício SEAM nº 210/2019. Cópia do ofício repassada para Sandro</t>
  </si>
  <si>
    <t>OFÍCIO Nº028/2019 PC/GDM/DPP/CEHAB DE 28/03/2019 COM ENTRADA EM 03/04/2019 COM PENDÊNCIAS  ENCAMINHADAS POR EMAIL AO MUNICÍPIO, APÓS PARECER DO JURÍDICO INFORMANDO A NÃO NECESSIDADE DE NOTIFICAÇÃO..</t>
  </si>
  <si>
    <t>OFÍCIO Nº026/2019 PC/GDM/DPP/CEHAB DE 26/03/2019 COM ENTRADA EM 03/04/2019 COM PENDÊNCIAS  ENCAMINHADAS POR EMAIL AO MUNICÍPIO, APÓS PARECER DO JURÍDICO INFORMANDO A NÃO NECESSIDADE DE NOTIFICAÇÃO..</t>
  </si>
  <si>
    <t>Pendências recebidas e encaminhadas ao jurídico para providências</t>
  </si>
  <si>
    <t>Nova prestação de contas recebida através do ofício nº 036/2019 - prefeitura de Carnaubeira da Penha e encaminhada à CEHAB conforme ofício Seplag/SEAM nº 219/2019</t>
  </si>
  <si>
    <t>Município solicitou reprogramação através do ofíxio nº 83/2019 , solicitando alteração dos valores (R$ 905.317,68 Recurso FEM + R$ 198.757,70 contrapartida = R$ 11.104.075,38. Documentação encaminhada para CEHAB através do ofício SEAM nº 216/2019</t>
  </si>
  <si>
    <t>OFÍCIO PC/GDM/DPP/CEHAB 040/2019 DE 11/04/2019 COM ENTRADA EM 12/04/2019 COM PENDÊNCIAS NA PRESTAÇÃO DE CONTAS ENCAMINHADO PARA JURÍDICO PARA NOTIFICAÇÃO DO MUNICÍPIO</t>
  </si>
  <si>
    <t>OFÍCIO PC/GDM/DPP/CEHAB 038/2019 DE 10/04/2019 COM ENTRADA EM 12/04/2019 COM PENDÊNCIAS NA PRESTAÇÃO DE CONTAS ENCAMINHADO PARA JURÍDICO PARA NOTIFICAÇÃO DO MUNICÍPIO</t>
  </si>
  <si>
    <t>OFÍCIO PC/GDM/DPP/CEHAB 041/2019 DE 11/04/2019 COM ENTRADA EM 12/04/2019 COM PENDÊNCIAS NA PRESTAÇÃO DE CONTAS ENCAMINHADO PARA JURÍDICO PARA NOTIFICAÇÃO DO MUNICÍPIO</t>
  </si>
  <si>
    <t>Ofício PC/GDM/DPP/CEHAB nº 043/2019 indicando as inconsistências encontradas qdo da reanálise da prestação de contas. Entregue ao Jurídico/Sandro para notificar ao Município. Enviado para a Prefeitura, Ofício Seplag/Seam  ......../2019</t>
  </si>
  <si>
    <t>CEHAB enviou ofício PC/GDM/DPP/CEHAB nº 042/2019 com inconsistências na Prestação de Contas. Enviei as inconsistências por email para Cabral e Luiz Augusto e entreguei o ofício a Sandro para notificar o município.</t>
  </si>
  <si>
    <t>2ª análise da prestação de contas encaminhada conforme ofpicio PC/GDM/DPP/CEHAB 37/2019 de 09/04/2019, protocolado em 12/04/2019. Análise encaminhada por e-mail ao município em 16/04/2019.</t>
  </si>
  <si>
    <t>OFÍCIO PC/GDM/DPP/CEHAB Nº 046/2019 DE 15/04/2019 COM ENTRADA EM 16/04/2019 COM INCOSISTÊNCIAS NA PRESTAÇÃO DE CONTAS ENVIADA PARA O JURÍDICO PARA NOTIFICAR O MUNICÍPIO.</t>
  </si>
  <si>
    <t>Município enviou ofício nº 009/2019 com Relatório Técnico  em resposta ao ofício SEAM nº 79/2019. Entregue a Sandro para que seja enviado para Elias (SARA)</t>
  </si>
  <si>
    <t>3ª análise da prestação de contas (indicando inconsistências) encaminhada conforme ofício PC/GDM/DPP/CEHAB 44/2019 de 12/04/2019, protocolado em 16/04/2019. E-mail encaminhado ao município em 17/04/2019 informando as pendências. Ofício entregue ao jurídico da SEAM em 17/04/2018 para notificar o município.</t>
  </si>
  <si>
    <t>2ª análise da prestação de contas (indicando inconsistências) encaminhada conforme ofício PC/GDM/DPP/CEHAB 45/2019 de 12/04/2019, protocolado em 16/04/2019. E-mail encaminhado ao município em 17/04/2019 informando as pendências. Ofício entregue ao jurídico da SEAM em 17/04/2018 para notificar o município.</t>
  </si>
  <si>
    <t>2ª análise da prestação de contas encaminhada conforme ofpicio PC/GDM/DPP/CEHAB 37/2019 de 09/04/2019, protocolado em 12/04/2019. E-mail encaminhado ao município em 16/04/2019 informando as pendências. Ofício entregue ao jurídico da SEAM em 16/04/2018 para notificar o município.</t>
  </si>
  <si>
    <t>1ª Análise da prestação de contas encaminhada conforme ofício PC/GDM/DPP/CEHAB 62/2018, de 03/10/2018, protocolado em 04/10/2018. E-mail encaminhado ao município  informando as pendências. Ofício entregue ao jurídico da SEAM em para notificar o município.</t>
  </si>
  <si>
    <t>1ª análise da prestação de contas encaminhada conforme ofpicio PC/GDM/DPP/CEHAB 35/2019 de 08/04/2019, protocolado em 12/04/2019. E-mail encaminhado ao município em 16/04/2019 informando as pendências. Ofício entregue ao jurídico da SEAM em 16/04/2018 para notificar o município.</t>
  </si>
  <si>
    <t>Solicitação de reprogramação, conforme ofício GP nº 220/2018 de 18/09/2018, protocolado em 21/09/2018.  Teto FEM: R$ 1.207.546,47. Investimento total anterior: R$ 190.722,41 (recurso FEM R$ 190.722,41 e contrapartida R$ 0,00). Novo investimento total: R$ 152.368,88 (recurso FEM R$ 152.368,88 e contrapartida R$ 0,00). De acordo com o ofício GP 202/2018 de 20/08/2018, protocolado em 28/08/2018, o município não necessitará da 4ª parcela, pois a obra foi concluída com o valor repassado até a 3ª parcela.</t>
  </si>
  <si>
    <t>Solicitação de reprogramação encaminhada à CEHAB para análise conforme ofício SEPLAG/SEAM nº 840/2018. De acordo com o ofício GP 202/2018 de 20/08/2018, protocolado em 28/08/2018, o município não necessitará da 4ª parcela, pois a obra foi concluída com o valor repassado até a 3ª parcela.</t>
  </si>
  <si>
    <t>Reprogramação aprovada conforme ofício 615/2018 - DPP/CEHAB de 01/10/2018, protocolado em 02/10/2018. Teto FEM: R$ 1.207.546,47. Investimento total anterior: R$ 190.722,41 (recurso FEM R$ 190.722,41 e contrapartida R$ 0,00). Novo investimento total: R$ 152.368,88 (recurso FEM R$ 152.368,88 e contrapartida R$ 0,00). De acordo com o ofício GP 202/2018 de 20/08/2018, protocolado em 28/08/2018, o município não necessitará da 4ª parcela, pois a obra foi concluída com o valor repassado até a 3ª parcela.</t>
  </si>
  <si>
    <t>Vistoria testando a qualidade ruim da obra recebida através do ofício nº 624/2018 ( Município ciente via e-mail ). De acordo com o ofício GP 202/2018 de 20/08/2018, protocolado em 28/08/2018, o município não necessitará da 4ª parcela, pois a obra foi concluída com o valor repassado até a 3ª parcela.</t>
  </si>
  <si>
    <t>Reprogramação aprovada pelo CEAM. De acordo com o ofício GP 202/2018 de 20/08/2018, protocolado em 28/08/2018, o município não necessitará da 4ª parcela, pois a obra foi concluída com o valor repassado até a 3ª parcela.</t>
  </si>
  <si>
    <t>2ª análise da Prestação de Contas (indicando inconsistências) encaminhada através do ofício PC/GDM/DPP/CEHAB nº 036/2019, protocolado em 12/04/2019. Ofício entregue ao jurídico da SEAM para notificar o município.</t>
  </si>
  <si>
    <t xml:space="preserve">3ª análise da prestação de contas (ofício PC/GDM/CEHAB nº 47/2019 de 15/04/2019, protocolado em 17/04/2019) encaminhado ao município por e-mail e entregue ao Jurídico - SEAM em 22/04/2019. </t>
  </si>
  <si>
    <t>SES enviou ofício nº 111/2019 com pendências na prestação de contas e devolveu toda a documentação (1 volume). Prestação de contas foi devolvida para SES. Cópia do ofício com pendências foi entregue a Sandro para que notifique o Município. Pendências enviadas para Cabral e Luiz Augusto foi email.</t>
  </si>
  <si>
    <t>CEHAB realizou vistoria de 100% e município não tem mais saldo a receber</t>
  </si>
  <si>
    <t>Prestação de contas final e reanálise (com inconcistências) devolvida pela SES conforme ofício 109/2019 de 11/04/2019. Documentação encaminhada ao Jurídico - SEAM em 22/04/2019 para providências (PAD). Reanálise encaminhada ao município por e-mail em 23/04/2019.</t>
  </si>
  <si>
    <t xml:space="preserve">Prestação de contas final e reanálise (com inconcistências) devolvida pela SES conforme ofício 100/2019 de 11/04/2019. Documentação encaminhada ao Jurídico - SEAM em 23/04/2019 para providências (PAD). </t>
  </si>
  <si>
    <t>Aprovação enviada ao jurídico para fazer termo aditivo ( recebido de volta)</t>
  </si>
  <si>
    <t>Solicitação de vistoria para comprovar a utilização dos rendimentos na obra</t>
  </si>
  <si>
    <t>Rendimentos</t>
  </si>
  <si>
    <t xml:space="preserve">Ofício 041/2019 da Prefeitura para atender ao Ofício 084/2019-SEPLAG/SEAM, PA 022. Documentos enviados para a CEHAB/Prestação de Contas. Pendências da AP 100. Ofício para CEHAB .228/2019 </t>
  </si>
  <si>
    <t>Ofício 01/2019 - Equipe de Convênios, com BM´s corrigidos. Enviado para CEHAB. Ofício SEPLAG/SEAM  229/2019</t>
  </si>
  <si>
    <t>Ofício nº 126/2019 da SES, com pendências na análise da Prestação de Contas, devolveu toda a documentação (1 volume) para SEPLAG. Documentação foi entregue a Sandro para notificar o Município (PAD).</t>
  </si>
  <si>
    <t>SES devolveu a prestação de contas através do ofício nº 123/2019 (01 volume). Documentação repassada para Sandro fazer notificação</t>
  </si>
  <si>
    <t>Ofício 422/2017 - GDM/DPP/CEHAB indicando as inconsistências. Enviado por email para Zonaide. Docto reenviado ao Município em 25/04/2019</t>
  </si>
  <si>
    <t>28/08/2017 e 25/04/2019</t>
  </si>
  <si>
    <t>Ofício 423/2017 - GDM/DPP/CEHAB indicando as inconsistências. Enviado por email para Zonaide. Docto reenviado ao Município em 25/04/2019</t>
  </si>
  <si>
    <t>Ofício 750/2017 da CEHAB com a vistoria indicando necessidades de reparos. Enviado email para Zonaide, gestora do Município. Docto reenviado ao Município em 25/04/2019.</t>
  </si>
  <si>
    <t>24/11/2017 e 25/04/2019</t>
  </si>
  <si>
    <t>Ofício 053/2019-GB com plano reprogramado utilizando saldo e rendimentos. Enviado para CEHAB, Ofício ......../2019</t>
  </si>
  <si>
    <t>Ofício SOPE 211/2019 -Prefeitura de Arcoverde respondendo ao Ofício 211/2019 -SEAM, pendências da Prestação de Contas. Solicitando prorrogação de prazo, já que Marília, CEHAB, somente retornará de férias em Maio. Enviado ao Jurídico/Sandro</t>
  </si>
  <si>
    <t>Documentação complementar encaminhada conforme ofício 96/2018 de 21/02/2019, protocolado em 25/04/2019</t>
  </si>
  <si>
    <t>CEHAB enviou aprovação da reprogramação através do ofício nº 150/2019. Alteração do nome do PTM para : REESTRUTURAÇÃO DA INFRAESTRUTURA DO MUNICÍPIO - PAVIMETNAÇÃO DIVERSAS RUAS. Valor de Recurso FEM R$ 564.621,08, sem contrapartida.</t>
  </si>
  <si>
    <t>REESTRUTURAÇÃO DA INFRAESTRUTURA DO  MUNICÍPIO - PAVMENTAÇÃO DIVERSAS RUAS</t>
  </si>
  <si>
    <t xml:space="preserve">Pavimentação em paralelepípedo nos seguintes locais: Pontilhão sobre o Rio Timbó, Rua Rio Claro,3ª Travessa da Rua Rio Tapajós, Rua Irmã Ana, Trecho da Rua Redenção, Rua Rosa Pereira da Cruz e complemento da Rua Boa Sorte. </t>
  </si>
  <si>
    <t>001  -  3ª SUBSTITUIÇÃO FINAL</t>
  </si>
  <si>
    <t>1ª análise da prestação de contas (reprovação) encaminhada conforme ofício 50/2019 - SET/SEINFRA-PE de 24/04/2019, protocolado em 25/04/2019. Ofício entregue em 29/04/2019 ao Jurídico - SEAM para notificar o município. E-mail encaminhado em 29/04/2019 ao município informando as pendências.</t>
  </si>
  <si>
    <t>1ª análise da prestação de contas (reprovação) encaminhada conforme ofício 049/2019 - SET/SEINFRA-PE de 24/04/2019, protocolado em 25/04/2019. Ofício entregue em 29/04/2019 ao Jurídico - SEAM para notificar o município. E-mail encaminhado em 29/04/2019 ao município informando as pendências.</t>
  </si>
  <si>
    <t>CEHAB encaminhou aprovação da inlcusão  do PTM através do ofício nº 179/2019. Valor Recurso FEM R$ 178.340,83, sem contrapartida</t>
  </si>
  <si>
    <t>Reprogramação foi aprovada pela SDA com diferença de 1 centavo no valor, solicitei a Elias a correção. Município enviou o plano de trabalho corrigido para SEPLAG através do ofício nº 104/2019, ofício foi encaminhado para SDA.</t>
  </si>
  <si>
    <t>REFAZER A CALÇADA DA RUA JOSÉ INÁCIO DOS SANTOS, ONDE SERÁ EXECUTADA COM PISO INTERTRAVADO, RECUPERAR O MURO QUE SERVE DE CONTENÇÃO DA CALÇADA.</t>
  </si>
  <si>
    <t>49 2ª substituição final</t>
  </si>
  <si>
    <t>Reprogramação aprovada conforme ofício nº 163/2019 - DPP/CEHAB. Valor anterior: Recurso FEM R$ 23.010,87. Contrapartida: R$ 53.682,70. Novo valor: Recurso FEM R$ 23.010,89. Contrapartida: R$ 32.726,30.</t>
  </si>
  <si>
    <t>48 2ª Substituição final</t>
  </si>
  <si>
    <t xml:space="preserve">Reprogramação aprovada conforme ofício nº 171/2019 - DPP/CEHAB. Valor anterior: Recurso FEM R$ 257.365,62 (sem contrapartida). Novo valor: Recurso FEM R$ 251.370,13 (sem contrapartida). </t>
  </si>
  <si>
    <t>AP - 587 FINAL</t>
  </si>
  <si>
    <t>CONSTRUÇÃO DE JAZIGOS</t>
  </si>
  <si>
    <t>CEHAB encaminhou aprovação da reprogramação através do ofício nº 162/2019.  Valor Recurso FEM R$ 1.695.109,17 + R$ 117.098,18 contrapartida = R$ 1.812.207,35</t>
  </si>
  <si>
    <t>Pavimentação no Bairro Gambá de Cima - Ruas 1, 2, 3, 4, 5, 6 e 7 - Bairro Gambá de Baixo - Ruas 1,2,3,4,5,6,7, 8,9,10,11,12,13,14 e 15</t>
  </si>
  <si>
    <t>129 - 1ª SUBSTITUIÇÃO FINAL</t>
  </si>
  <si>
    <t xml:space="preserve"> 24/04/2019</t>
  </si>
  <si>
    <t>Reprogramação encaminhada a CEHAB para análise conforme ofício SEPLAG/SEAM 248/2019</t>
  </si>
  <si>
    <t>Ofício 048/2019 -SET/SEINFRA-PE com pendências na prestação de contas. Enviado ao jurídico/Sandro para notificar ao Município</t>
  </si>
  <si>
    <t>Prestação de contas apresentada pelo município através do ofício GP nº 092/2019, com entrada no dia 07/05/2019. Documentação enviada à CEHAB para análise, conforme ofício SEPLAG/SEAM nº XXX/2019</t>
  </si>
  <si>
    <t>Prestação de contas apresentada pelo município através do ofício GP nº 091/2019, com entrada no dia 07/05/2019. Documentação enviada à SARA para análise, conforme ofício SEPLAG/SEAM nº XXX/2019</t>
  </si>
  <si>
    <t>Ofício 041/2019 - Com plano reprogramado. Enviado para CEHAB. Ofício SEPLAG/SEAM 258/2019</t>
  </si>
  <si>
    <t>Prestação de contas APROVADA através do ofício nº 037/2019 - Secretaria de Educação e Esportes</t>
  </si>
  <si>
    <t>Prestação de contas aprovada conforme ofício nº 037/2019</t>
  </si>
  <si>
    <t>Município enviou documentação complementar através do ofício nº 083/2019 - GP, com data de entrada em 07/05/2018 e repassada à CEHAB para atender às pendências encontradas na análise da Prestação de Contas.</t>
  </si>
  <si>
    <t>Município enviou documentação complementar através do ofício nº 080/2019 - GP, com data de entrada em 07/05/2018 e repassada à CEHAB para atender às pendências encontradas na análise da Prestação de Contas.</t>
  </si>
  <si>
    <t>Município enviou documentação complementar através do ofício nº 081/2019 - GP, com data de entrada em 07/05/2018 e repassada à CEHAB para atender às pendências encontradas na análise da Prestação de Contas.</t>
  </si>
  <si>
    <t>Solicitação de reprogramação encaminhada para análise conforme ofício GAB 38/2019 de 24/04/2019, protocolado em 07/05/2019</t>
  </si>
  <si>
    <t>Reprogramação encaminhada a CEHAB para análise OFICIO 263/2019</t>
  </si>
  <si>
    <t xml:space="preserve">Solicitação de reprogramação de PTM através do ofício GP nº 098/2019, com entrada no dia 09/05/2019. PTM reprogramado encaminhado para análise da CEHAB, conforme ofício SEPLAG/SEAM nº 265/2019 </t>
  </si>
  <si>
    <t>Reprogramação aprovada conforme ofício 205/2019 - DPP/CEHAB de 09/05/2019, protocolado em 10/05/2019. Teto FEM: R$ 1.811.319,69. Investimento total anterior: R$ 408.838,39 (recurso FEM; sem contrapartida). Novo investimento total: R$ 307.933,29 (recurso FEM; sem contrapartida)</t>
  </si>
  <si>
    <t>66
2ª SUBSTITUIÇÃO FINAL</t>
  </si>
  <si>
    <t xml:space="preserve">CEHAB encaminhou aprovação da reprogramação através do ofício nº 174/2019. Valor de  R$ 905.317,68( Recurso FEM) + R$ 198.757,70 (contrapartida) = R$ 1.104.075,38 </t>
  </si>
  <si>
    <t>PTM aprovado na Reunião do CEAM realizada dia 10/05/2019</t>
  </si>
  <si>
    <t>2014.0441</t>
  </si>
  <si>
    <t>PAVIMENTAÇÃO EM PARALELO</t>
  </si>
  <si>
    <t>PAVIMENTAÇÃO EM PARALELO NAS RUAS: 1ª TRAVESSA JOSÉ DE SIQUEIRA FERREIRA E 2ª TRAVESSA JOSÉ DE SIQUEIRA FERREIRA</t>
  </si>
  <si>
    <t>596 FINAL</t>
  </si>
  <si>
    <t>Este Município solicitou duas reprogramações deste plano e pediu para desconsiderar (Ap´s 233 1ª e 2ª substituição). Optou por um novo plano, utilizando saldo e rendimentos deste plano, gerou AP 596 final</t>
  </si>
  <si>
    <t>Ofício 187/2019 - DPP/CEHAB com aprovação deste plano</t>
  </si>
  <si>
    <t>OFÍCIO 073/2018 CEHAB COM ENTRADA EM 21/11/2018 COM PENDÊNCIAS NA PRESTAÇÃO DE CONTAS ENCAMINHADA PARA O MUNICÍPIO POR E-MAIL (CESAR, ROMERIO, DANIEL E SERGIO). Dia 16/05/2019 entreguei a Sandro para notificar o município</t>
  </si>
  <si>
    <t>Prestação de Contas apresentada pelo município através do ofício GP nº 082/2019, com entrada em 07/05/2019</t>
  </si>
  <si>
    <t>Prestação de contas apresentada pelo município através do ofício GP nº 082/2019, com entrada no dia 07/05/2019. Documentação enviada à SETRA para análise, conforme ofício SEPLAG/SEAM nº XXX/2019</t>
  </si>
  <si>
    <t>Município encaminhou ofício nº 67/2019 com documentação complementar com o objetivo de sanar as inconsistências. Documentação repassada para CEHAB através do ofício SEAM nº 280/2019. Foi entregue a Sandro cópia do ofício para anexar ao processo de notificação</t>
  </si>
  <si>
    <t>Prestação de contas apresentada pelo município através do ofício nº 173/2019, com entrada no dia 1 Documentação enviada à CEHAB para análise, conforme ofício SEPLAG/SEAM nº XXX/2018</t>
  </si>
  <si>
    <t>Plano aprovado na 4ª e 5ª reunião do CEAM de 2019.</t>
  </si>
  <si>
    <t>1º , 2º e 4º termos aditivos enviados para o Jurídico ( Sandro) , para publicação</t>
  </si>
  <si>
    <t>Enviado a 4ª parcela ao financeiro</t>
  </si>
  <si>
    <t>PTM aprovado pelo CEAM na reunião realziada em 20/07/2018</t>
  </si>
  <si>
    <t>Prestação de contas apresentada pelo município, através do ofício GP nº 085/2019, com entrada no dia 07/05/2019</t>
  </si>
  <si>
    <t xml:space="preserve">CEHAB encaminhou ofício PC/GDM/DPP nº 52/2019 com inconsistências na prestação de contas. Encaminhei para Clecimar por e-mail e entreguei a Sandro para fazer notificação </t>
  </si>
  <si>
    <t>CEHAB enviou ofício PC/GDM/DPP nº 51/2019 com inconsistências na prestação de contas. Repassei para Iva, por e-mail. Entreguei para Sandro fazer notificação</t>
  </si>
  <si>
    <t>Ofício 209/2019-DPP/CEHAB - Indicando inconsistência quando na análise do plano. Enviado ao Gestor do Município para providenciar os ajustes(email enviado pela CEHAB em 15/05/2019)</t>
  </si>
  <si>
    <t>Ofício PC/GDM/DPP/CEHAB nº 053/2019 com 1ª análise da prestação de contas, indicando inconsistências. Enviado ao Jurídico/Sandro para notificar ao Município</t>
  </si>
  <si>
    <t>Município solicitou reprogramação final de PTM, conforme ofício GP nº 102/2019, com entrada em 07/05/2019.
PTM repgrogramado encaminhado para análise da CEHAB, conforme ofício SEPLAG/SEAM nº 287/2019</t>
  </si>
  <si>
    <t>Prestação de Contas encaminhada para análise da CEHAB, conforme ofício SEPLAG/SEAM nº 288/2019</t>
  </si>
  <si>
    <t>Ofício nº 04/2019-Equipe de Convênios do Município de Escada. Enviado para CEHAB. Ofício SEPLAG/SEAM 315/2019</t>
  </si>
  <si>
    <t>Ofício nº 05/2019-Equipe de Convênios do Município de Escada. Enviado para CEHAB. Ofício SEPLAG/SEAM 314/2019</t>
  </si>
  <si>
    <t>Ofício 03/2019-Equipe de Convênios do Município de Escada. Enviado para SEINFRA. Ofício SEPLAG/SEAM 316/2019</t>
  </si>
  <si>
    <t>Município solicitou reprogramação final de PTM, conforme ofício GP nº 103/2019, com entrada em 07/05/2019.
PTM repgrogramado encaminhado para análise da SETRA, conforme ofício SEPLAG/SEAM nº 313/2019</t>
  </si>
  <si>
    <t>233 FINAL</t>
  </si>
  <si>
    <t>2014.0442</t>
  </si>
  <si>
    <t>REVITALIZAÇÃO DA PRAÇA SÃO SEBASTIÃO</t>
  </si>
  <si>
    <t>Revitalização da Praça São Sebastião localizada na Rua prinicpal da Vila do Tigre</t>
  </si>
  <si>
    <t>Ofício atestando a utilização dos rendimentos - CEHAB nº 226/2019</t>
  </si>
  <si>
    <t>Município reduziu  valor do PTM das Escolas e solicitou inclusão de novo PTM no valor de R$ 97.504,69 através do ofício GP nº 108/2018. Documentação encaminhada para CEHAB através do ofício SEAM nº 329/2019</t>
  </si>
  <si>
    <t>PTM aprovado na Reunião do CEAM  realizada dia 14/09/2019</t>
  </si>
  <si>
    <t>Inconsistências na prestação de contas encaminhadas através do ofício CEHAB nº 054/2019 e enviadas ao jurídico para providências</t>
  </si>
  <si>
    <t>1ª análise da Prestação de Contas (reprovação) encaminhada conforme ofício 075/2019 - SET/SEINFRA-PE, protocolado em 22/05/2019. Ofício entregue ao Jurídico - SEAM para notificar o município. E-mail encaminhado ao município informando as pendências.</t>
  </si>
  <si>
    <t>1ª análise da Prestação de Contas (reprovação) encaminhada conforme ofício nº 073/2019 - SUFIN, protocolado em 23/05/2019. Ofício entregue ao Jurídico - SEAM para notificar o município. E-mail encaminhado ao município informando as pendências.</t>
  </si>
  <si>
    <t>2ª análise da prestação de contas, indicando inconsistências, encaminhada conforme ofício 56/2019 - PC/GDM/DPP/CEHAB de 24/05/2019, protocolado em 27/05/2019. Ofício encaminhado em 28/05/2019 ao Jurídico - SEAM para notificar o município. Análise encaminhada por e-mail ao município em 28/05/2019.</t>
  </si>
  <si>
    <t>Roberta entregou ao Prefeito, cópia do 4º termo, AP e PTM</t>
  </si>
  <si>
    <t>OFÍCIO PC/GDM/DPP/CEHAB 058/2019 DE 11/04/2019 COM PENDÊNCIAS NA PRESTAÇÃO DE CONTAS ENCAMINHADO PARA JURÍDICO PARA NOTIFICAÇÃO DO MUNICÍPIO</t>
  </si>
  <si>
    <t>CEHAB enviou ofício PC/GDM/DPP/CEHAB nº 055/2019 com inconsistências na prestação de contas. Enviado por email para Victor. Ofício entregue a Sandro para que faça notificação.</t>
  </si>
  <si>
    <t>Prestação de Contas apresentada pelo município através do ofício GP nº 91/2019, com entrada em 27/05/2019</t>
  </si>
  <si>
    <t>Prestação de contas apresentada pelo município através do ofício GP nº 91/2019, com entrada no dia 27/05/2019. Documentação enviada à CEHAB para análise, conforme ofício SEPLAG/SEAM nº XXX/2019</t>
  </si>
  <si>
    <t>Município enviou documentação complementar da prestação de contas através do ofício nº 0163/2019 - GAB [PMG]. Documentos enviados para CEHAB através do ofício SEPLAG/SEAM nº 333/2019.</t>
  </si>
  <si>
    <t>Município enviou documentação complementar da prestação de contas através do ofício nº 0162/2019 - GAB [PMG]. Documentos enviados para CEHAB através do ofício SEPLAG/SEAM nº 332/2019.</t>
  </si>
  <si>
    <t>PTM reprogramado aprovado, conforme ofício nº 216/2019 - DPP/CEHAB, com entrada em 24/05/2019</t>
  </si>
  <si>
    <t>122
2ª Substituição Final</t>
  </si>
  <si>
    <t>CEHAB enviou ofício PC/GDM/DPP/CEHAB  nº 057/2019 informando incosistências da 2ª reanálise da prestação de contas.  Repassado para o município por e-mail. Ofício entregue a Sandro para notificação</t>
  </si>
  <si>
    <t>AP e PTM do Canal, 3º termo aditivo e publicação entrege a Thomas através de protocolo interno</t>
  </si>
  <si>
    <t>AP e PTM do COMPAZ, 10º Termo aditivo entregue a Thomas através do protocolo interno</t>
  </si>
  <si>
    <t>2º termo aditivo, publicação, AP e PTM aprovado foram entregues a César (protocolado no livro).</t>
  </si>
  <si>
    <t>CEHAB enviou inconsistências no PTM através do ofício nº 236/2019</t>
  </si>
  <si>
    <t>1 via do 2º termo aditivo, publicação, ofício nº 749/2017 da CEHAB, AP e PTM aprovado entregues à Décia para arquivar (protocolado no livro).</t>
  </si>
  <si>
    <t>1 via do 3º termo aditivo, publicação, ofício nº 426/2018 da CEHAB, AP e PTM aprovado e ofício nº 035/2018 da Prefeitura entregues à Décia para arquivar (protocolado no livro).</t>
  </si>
  <si>
    <t>1 via do 2º termo aditivo, publicação, ofício nº 452/2018 da CEHAB, AP e PTM aprovado e ofício nº 162/2018 da Prefeitura entregues à Décia para arquivar (protocolado no livro).</t>
  </si>
  <si>
    <t>Pendências na prestação de contas encaminhadas pela CEHAB através do ofício PC/GDM/DPP/CEHAB nº 061/2019. Ofício encaminhado por email para João Guido. Ofício entregue a Vitória para que faça notificação ao Município.</t>
  </si>
  <si>
    <t>Pendências na prestação de contas encaminhadas pela CEHAB através do ofício PC/GDM/DPP/CEHAB nº 060/2019. Ofício encaminhado por email para João Guido. Ofício entregue a Vitória para que faça notificação ao Município.</t>
  </si>
  <si>
    <t>Município solicitou reprogramação conforme ofício nº 092/2019. Valor solicitado: R$ 537.211,39 de Recurso FEM e R$ 81.717,00 de Contrapartida. Solicitação encaminhada para CEHAB através do ofício SEPLAG/SEAM nº 373/2019.</t>
  </si>
  <si>
    <t>Prestação de contas apresentada pelo município através do ofício GP nº 063/2019, com entrada no dia 03/06/2019. Documentação enviada à SEINFRA para análise, conforme ofício SEPLAG/SEAM nº XXX/2019</t>
  </si>
  <si>
    <t>BANCO DO BRASIL 
AG. 3234-4
CONTA 11729-3</t>
  </si>
  <si>
    <t>Solicitação de reprogramação enviada através do ofício nº 130/2019 - Prefeitura de Petrolândia e encaminhada à CEHAB conforme o ofício SEPLAG/SEAM nº 377/2019</t>
  </si>
  <si>
    <t>Município enviou documentação complementar da prestação de contas através do ofício GP nº 082/2019. Ofício encaminhado para CEHAB. 381/2019</t>
  </si>
  <si>
    <t>2ª análise da Prestação de Contas (indicando inconsistências) encaminhada através do ofício PC/GDM/DPP/CEHAB nº 062/2019, protocolado em 03/06/2019. Ofício entregue ao jurídico da SEAM para notificar o município.</t>
  </si>
  <si>
    <t>Prestação de contas apresentada pelo município através do ofício GP nº 210/2019, com entrada no dia 05/06/2019. Documentação enviada à SES para análise, conforme ofício SEPLAG/SEAM nº XXX/2019</t>
  </si>
  <si>
    <t>Prestação de contas apresentada pelo município através do ofício GP nº 211/2019, com entrada no dia 05/06/2019. Documentação enviada à CEHAB para análise, conforme ofício SEPLAG/SEAM nº XXX/2019</t>
  </si>
  <si>
    <t>BANCO DO BRASIL AG 1664-0 CC 11.735-8</t>
  </si>
  <si>
    <t xml:space="preserve"> RUAS JOÃO VENÂNCIO, RUA CARLOS SOARES,RUA JOSÉ COELHO,RUA FORMOSA,RUA JOSÉ EMIDIO,RUA MINISTRO MARCOS FREIRE,TRAVESSA DO APRIGIO,TRAVESSA LUIZ BRAGA, 2ª TRAVESSA LUIZ BRAGA, RUA LUIZ BRAGA, RUA DA QUADRA NO ALTO STA TEREZINHA, RUA DA RADIO NO ALTO STA TEREZINHA, RUA BERNARDINO BORBA.</t>
  </si>
  <si>
    <t>AP - 105 3ª substituição final</t>
  </si>
  <si>
    <t>Reprogramação aprovada conforme ofício nº 247/2019 - DPP/CEHAB.</t>
  </si>
  <si>
    <t>Documentação complementar da prestação de contas encaminhada conforme ofício da prefeitura GAB PMI 129/2019 de 07/06/2019, protocolado dia 10/06/2019. Documentação complementar encaminhada a CEHAB para análise conforme ofício SEPLAG/SEAM</t>
  </si>
  <si>
    <t>CEHAB enviou por email cópia do ofício nº 060/2019 - DPP/CEHAB (que foi enviado pela CEHAB para o Município) informando que estava devolvendo para o Município o volume da prestação de contas para readequação e posterior devolução para CEHAB.</t>
  </si>
  <si>
    <t>Ruas: Rua Santa Luzia, Rua São Sebastião, 2a. Travessa Santa Luzia,  Rua Bicentenário, Rua Maria José Dos Santos, Rua da Acerola, Rua São Clemente, 2ª Etapa da Rua da Acerola, 1ª Etapa da Av. 19 de Agosto, Rua Maria José dos Santos 2ª estapa, Rua Pascoal da Silva - Frexeiras, Acesso a quadra da Escola Lygia Magdala - Frexeiras, Rua Nova - Frexeiras, Acesso a Escola Lygia Magdala - Frexeiras, Travessa Santa Teresinha - Frexeiras,  Loteamento Vale do Frexeiras - Frexeiras, Trecho da Av Roselia Maria da Silva e Rua Monsenhor João Rodrigues de Carvalho.</t>
  </si>
  <si>
    <t>160 3ª Substituição Final</t>
  </si>
  <si>
    <t>Reprogramação aprovada conforme ofício nº 240/2019 - DPP/CEHAB.</t>
  </si>
  <si>
    <t>1. Construção de escadaria na Rua São Bernardo, Bairro Nova Descoberta; 2.
Construção de muro de arrimo e pavimentação da Rua do Sol, Bairro Alto
Sacrificio; 3. Construção de muro e escadaria na Rua do Quilombo, Bairro Alto
Sacrificio; 4. Construção De Pavimentação da Rua da Assembleia, Bairro Nova
Escada; 5. Construção de Pavimentação da Rua Gervasio Ferreira, Bairro Alto
Sacrificio; 6. Construção de muro e escadaria na Gruta da Jagueira, Centro; 7.
Rua da Banana - Bela Vista; 8. Acesso ao Loteamento São José; 9. Rua Carlos
Escorel - Viradouro; 10. Travessa Carlos Escorel - Viradouro.</t>
  </si>
  <si>
    <t>161 3ª substituição final</t>
  </si>
  <si>
    <t>Reprogramação aprovada conforme ofício nº 241/2019 - DPP/CEHAB.</t>
  </si>
  <si>
    <t>MUROS DE ARRIMO, ACESSOS E ESCADARIAS</t>
  </si>
  <si>
    <t>Entregue à Décia para arquivo 1 via do 3º termo aditivo, publicação, ofício nº 422/2018 da CEHAB com AP e PTM reprogramado e ofício nº 076/2018 - GP da Prefeitura de Lajedo (protocolado no livro).</t>
  </si>
  <si>
    <t>Município enviou documentação complementar através do ofício nº 084/2019 - GP, com data de entrada em 07/05/2018. Documentação repassada à SEINFRA para atender às pendências encontradas na 1ª análise da Prestação de Contas.</t>
  </si>
  <si>
    <t>Pendências na prestação de contas enviadas através do ofício nº 0107/2019 - SET/SEINFRA-PE. Pendências enviadas por email para o Prefeito Anchieta Patriota. Ofício entregue ao Jurídico para notificar o Município.</t>
  </si>
  <si>
    <t>Pendências na prestação de contas enviadas através do ofício nº 0108/2019 - SET/SEINFRA-PE. Pendências enviadas por email para Anízio. Ofício entregue ao Jurídico para fazer notificação ao Município.</t>
  </si>
  <si>
    <t>Documentação complementar da prestação de contas encaminhada conforme ofício da prefeitura GAB PMI 129/2019 de 07/06/2019, protocolado dia 10/06/2019. Documentação complementar encaminhada a Setra para análise conforme ofício SEPLAG/SEAM 391/2019</t>
  </si>
  <si>
    <t>1 via do 3º termo aditivo, sua publicação, ofício 008/2019 da CEHAB, AP e PTM referente a reprogramação e ofício 230/2018 da Prefeitura de Palmeirina foram entregues à Décia para arquivo (protocolado no livro).</t>
  </si>
  <si>
    <t>1 via do 1º termo aditivo, sua publicação, ofício 383/2018 da CEHAB, AP e PTM referente a reprogramação e ofício 050/2018 da Prefeitura de Paranatama foram entregues à Décia para arquivo (protocolado no livro).</t>
  </si>
  <si>
    <t>1 via do 1º termo aditivo, sua publicação, ofício 382/2018 da CEHAB, AP e PTM referente a reprogramação e ofício 051/2018 da Prefeitura de Paranatama foram entregues à Décia para arquivo (protocolado no livro).</t>
  </si>
  <si>
    <t>1 via do 1º termo aditivo, sua publicação, ofício 380/2018 da CEHAB, AP e PTM referente a reprogramação e ofício 049/2018 da Prefeitura de Paranatama foram entregues à Décia para arquivo (protocolado no livro).</t>
  </si>
  <si>
    <t>Solicitação de prorrogação do prazo de apresentação da prestação de contas conforme o ofício nº 168/2019 - GP</t>
  </si>
  <si>
    <t>Reprogramação solicitada através do ofício nº 85/2019 da Prefeitura de Pedra. Valor solicitado: FEM R$ 823.911,24. Contrapartida R$ 138.096,73. Reprogramação enviada para CEHAB através do ofício nº .../2019 SEPLAG/SEAM.</t>
  </si>
  <si>
    <t>Entregue à Décia para arquivo 1 via do 1º termo aditivo, publicação, ofício nº 046/2019 da SES com AP e PTM reprogramado, ofício nº 338/2018 da CEHAB com AP e PTM reprogramado, ofício nº 06/2018 da SDSCJ com AP e PTM reprogramado e ofícios nº 088/2018 e 266/2018  da Prefeitura de Jupi (protocolado no livro).</t>
  </si>
  <si>
    <t>Solicitação de estensão de prazo (30 dias) para apresentação/resolução das pendências da prestação de contas conforme ofício 65/2019 GP de 11/06/2019, protocolado em 13/06/2019. Ofício encaminhado ao Jurídico - SEAM em 17/06/2019</t>
  </si>
  <si>
    <t>SEINFRA encaminhou pendências na prestação de contas através do ofício SET/SEINFRA nº 0109/2019. Documentação enviada por e-mail para Regina e repassada para Sandro fazer notificação.</t>
  </si>
  <si>
    <t xml:space="preserve">Prestação de Contas com a documentação completa encaminhada para SEINFRA, conforme solicitação da secretaria, através do ofício SEPLAG/SEAM nº 411/2019 </t>
  </si>
  <si>
    <t>Município solicita a devolução da prestação de contas, que está na CEHAB, para sanar as pendências. Ofício Sinfra 31 de 06/06/2019, protocolado em 07/06/2019. Ofício encaminhado a CEHAB conforme ofício SEPLAG/SEAM</t>
  </si>
  <si>
    <t>Município enviou ofício nº 063/2019 solicitando a prorrogação do prazo por mais 10 dias para sanar as pendências dos PTMs 099 e 100. Ofício entregue a Sandro.</t>
  </si>
  <si>
    <t xml:space="preserve">SARA encaminhou aprovação da reprogamação do PTM  através do ofício nº 64/2019 - GS. Valor Recurso FEM R$ 1.216.893,11 sem contrapartida  </t>
  </si>
  <si>
    <t>AP 014B/14</t>
  </si>
  <si>
    <t>Solicitação de reprogramação recebida através do ofícioº 140/2019 - GP e encaminhada à análise da CEHAB conforme o fício SEPLAG/SEAM nº 416/2019</t>
  </si>
  <si>
    <t>2ª análise da Prestação de Contas (indicando inconsistências) encaminhada através do ofício PC/GDM/DPP/CEHAB nº 063/2019, protocolado em 19/06/2019. Ofício entregue ao jurídico da SEAM para notificar o município.</t>
  </si>
  <si>
    <t>Município enviou ofício nº 016/2019, protocolado em 17/06/2019, solicitando o prazo de 15 dias para apresentação das pendências da Prestação de Contas Final. Ofício entregue ao Jurídico - SEAM.</t>
  </si>
  <si>
    <t>Município enviou ofício nº 0307/2019 - GAB, protocolado em 18/06/2019, em resposta ao ofício SEPLAG/SEAM nº 321/2019, solicitando a prorrogação do prazo concedido por mais 20 dias. Ofício entregue ao jurídico da SEAM.</t>
  </si>
  <si>
    <t>Entregue à Décia para arquivo 1 via do 2º termo aditivo, publicação, ofícios nº 44 e 45/2019 da Prefeitura de Brejão e ofícios nº 163 e 171/2019 - DPP/CEHAB com APs e PTMs reprogramados (protocolado no livro).</t>
  </si>
  <si>
    <t>Entregue à Décia para arquivo 1 via do 4º termo aditivo, publicação, ofício nº 34/2019 da Prefeitura de São João e ofício nº 147/2019 - DPP/CEHAB com AP e PTM reprogramado (protocolado no livro).</t>
  </si>
  <si>
    <t>Entregue ao Prefeito 1 via do 4º termo aditivo e AP e PTM reprogramado (protocolado no livro).</t>
  </si>
  <si>
    <t>Município enviou documentação complementar (Certidão positiva com efeitos de negativa de débitos relativos aos tributos Federais) e Certidão negativa de débitos trabalhistas. Documentação repassada para CEHAB. Cópia do ofício entregue a Sandro. Oficio 417/2019</t>
  </si>
  <si>
    <t>3ª análise da Prestação de Contas (indicando inconsistências) encaminhada através do ofício PC/GDM/DPP/CEHAB nº 065/2019, protocolado em 20/06/2019. Ofício entregue ao jurídico da SEAM para notificar o município.</t>
  </si>
  <si>
    <t>Município encaminhou ofício nº 32/2019 - GMC em resposta ao ofício SEAM nº 34/2019 enviando extrato de licitação para obras complementares do Mercado. Documentação repassada para Sandro</t>
  </si>
  <si>
    <t>Município solicitou reprogramação conforme ofício nº 077/2019.  Valor solicitado: R$ 141.697,58 (sem contrapartida). Reprogramação enviada para CEHAB conforme ofício SEPLAG/SEAM nº 419/2019.</t>
  </si>
  <si>
    <t>Município solicitou reprogramação conforme ofício nº 078/2019.  Valor solicitado: R$ 104.423,28 (sem contrapartida). Reprogramação enviada para SES conforme ofício SEPLAG/SEAM nº 420/2019.</t>
  </si>
  <si>
    <t>Município solicitou reprogramação conforme ofício nº 079/2019.  Valor solicitado: R$ 319.369,11 (sem contrapartida). Reprogramação enviada para SEE conforme ofício SEPLAG/SEAM nº 421/2019.</t>
  </si>
  <si>
    <t>Município solicita a devolução da prestação de contas, que está na CEHAB, para sanar as pendências. Ofício Sinfra 091/2019 de 25/06/2019, encaminhado por e-mail. Ofício enminhado a CEHAB conforme ofício SEPLAG/SEAM</t>
  </si>
  <si>
    <t>496
1ª SUBSTITUIÇÃO FINAL</t>
  </si>
  <si>
    <t>Os serviços constantes no orçamento analítico são compatíveis com a identificação do objeto, porém não é possível avaliar se serão suficientes para a conclusão da obra devido a não apresentação total de projetos.</t>
  </si>
  <si>
    <t>PTM reprogramado aprovado, conforme ofício nº 264/2019 - DPP/CEHAB, com entrada em 20/06/2019</t>
  </si>
  <si>
    <t>Município solicita prorrogação de prazo 30 dias a contar do recebimento da 1ª Notificação Extrajudicial SEAM ofício 322/2019 para sanar as pendências da prestação de contas.</t>
  </si>
  <si>
    <t>Hoje teve reunião com Alessandra e dois procuradores do município. Ficaram de definir sobre a reprogramação para dar funcionalidade a etapa final do Mercado</t>
  </si>
  <si>
    <t>1ª análise da Prestação de Contas (indicando inconsistências) encaminhada através do ofício PC/GDM/DPP/CEHAB nº 068/2019, protocolado em 27/06/2019. Ofício entregue ao jurídico da SEAM para notificar o município.</t>
  </si>
  <si>
    <t>2014.0443</t>
  </si>
  <si>
    <t>PAVIMENTAÇÃO EM PARALELEPÍPEDOS EM DIVERSAS RUAS DO MUNICÍPIO DE CASINHAS</t>
  </si>
  <si>
    <t>Pavimentação em Paralelepípedos em diversas ruas do município de Casinhas: Rua Projetada 1 e Rua Projetada 2</t>
  </si>
  <si>
    <t>CEHAB enviou ofício PC/GDM/DPP/CEHAB nº 070/2019 com inconsistências na prestação de contas. Pendências enviadas por email para Neuma. Ofício entregue a Sandro para que faça notificação.</t>
  </si>
  <si>
    <t>Entreguei a Mota, PT e AP e 3º Termo e publicação</t>
  </si>
  <si>
    <t>Ofício 065/2019 - do Município. Enviando documentos solicitados no Ofício 298/2019-SEAM/SEPLAG. Documentos complementares : AP 099 e 100. Enviado para CEHAB, Ofício....../2019</t>
  </si>
  <si>
    <t>Documentação da Prestação de Contas Final devolvida à SEINFRA para anexação do formulário padrão de Prestação de Contas, conforme ofício SEPLAG/SEAM nº XXX/2019.</t>
  </si>
  <si>
    <t>Inconsist~ecias enviadas polo email do FEM</t>
  </si>
  <si>
    <t>Prestação de contas encaminhada à SEPLAG através do ofício n° 275/2019- GP e enviada à CEHAB através do ofício SEPLAG/SEAM nº 12/2019</t>
  </si>
  <si>
    <t>Prestação de contas enviada à SEPLAG através do ofício PMLL/GP Nº 067/2019 e encaminhada à CEHAB através do ofício SEPLAG/SEAM nº 13/2019</t>
  </si>
  <si>
    <t>Documentação da análise e conclusão da prestação de contas final com as devidas pendências financeiras e documentais do PTM: LIMPEZA DE LEITOS DE PEQUENAS BARRAGENS NA ZONA RURAL DO MUNICÍPIO DE PESQUEIRA, FEM 2014 enviada ao Jurídico – SEAM (original) e ao município (por e-mail) para conhecimento e providências</t>
  </si>
  <si>
    <t>3000008464.000043/2019-92-SEI (CONTA CORRENTE COM CNPJ CERTO)</t>
  </si>
  <si>
    <t>3000008464.000042/2019-48( CONTA CORRENTE COM CNPJ CERTO)</t>
  </si>
  <si>
    <t>Reprogramação aprovada conforme ofício CEHAB nº 275/2019</t>
  </si>
  <si>
    <t xml:space="preserve">Solicitação de reprogramação de PTM, conforme ofício GP nº 085/2019, com entrada em 01/07/2019
PTM encaminhado para análise da CEHAB, conforme ofício SEPLAG/SEAM nº 23/2019 </t>
  </si>
  <si>
    <t xml:space="preserve">Solicitação de reprogramação de PTM, conforme ofício GP nº 084/2019, com entrada em 01/07/2019
PTM encaminhado para análise da CEHAB, conforme ofício SEPLAG/SEAM nº 22/2019 </t>
  </si>
  <si>
    <t>2019OB000144</t>
  </si>
  <si>
    <t>2019NE000018</t>
  </si>
  <si>
    <t>VALOR PAGO REF. AO REPASSE DE RECURSO FEM II/2014 AP MUNICIPIO DE FREI MIGUELINO/PE PAVIMENTACAO DE ACESSO RURAIS DA CIDADE, REF A 4ª PARCELA CONFORME LEI 15.335 DE 25/06/14. CI 035/19</t>
  </si>
  <si>
    <t>Município recebeu a 4ª parcela em 01/07/2019</t>
  </si>
  <si>
    <t>VALOR PAGO AO REPASSE DE RECURSO FEM II/2014 MUNICIPIO DE BREJAO/PE 1ª PARCELA LEI 15270/2014 CUJO OBJETO É PAVIMENTACAO EM PARALELEPIPEDOS DE DIVERSAS RUAS. CONFORME CI 047/19</t>
  </si>
  <si>
    <t>2019NE000060</t>
  </si>
  <si>
    <t>2019OB000130</t>
  </si>
  <si>
    <t>VALOR PAGO AO REPASSE DE RECURSO FEM-II 2014,AO MUNICIPIO DE CALÇADO/PE CONSTRUCAO DE PAVIMENTACAO ASFALTICA NA SEDE DO MUNICIPIO, REF A 4ª PARCELA CONFORME LEI Nº 15.335 DE 25/06/2014,CI 0352019 SEAM/FEM</t>
  </si>
  <si>
    <t>2019NE000032</t>
  </si>
  <si>
    <t>2019OB000131</t>
  </si>
  <si>
    <t>VALOR PAGO AO REPASSE DE RECURSO FEM II 2014, MUNICIPIO DE CALCADOS/PE PAVIMENTACAO EM PARALELEPIPEDOS GRANITICOS NO POVOADO DE STA RITA REFERENTE A 4ª PARCELA CONRFORME LEI Nº 15.335 DE 25/06/2014, CI 035/19 SEAM/FEM</t>
  </si>
  <si>
    <t>2019NE000031</t>
  </si>
  <si>
    <t>2019OB000132</t>
  </si>
  <si>
    <t>SEI -3000008464.000041/2019-01(RESP. NOT)Respondendo ao Ofício 359/2019/SEAM. Enviado para Sandro/Jurídico</t>
  </si>
  <si>
    <t>2019OB000129</t>
  </si>
  <si>
    <t>2019NE000043</t>
  </si>
  <si>
    <t>VALOR PAGO AO REPASSE DE RECURSO REFERENTE A 4º PARCELA DO FEM II - 2014, CONFORME LEI 15.335 DE 25/06/2014 P/ VIABILIZAR A MANUTENÇÃO E PINTURA DE MÓDULOS PÚBLICOS NO MUNICIPIO DE ALIANÇA/PE, CI 035/2019 - SEMA/FEM.</t>
  </si>
  <si>
    <t>2019OB000133</t>
  </si>
  <si>
    <t>2019NE000017</t>
  </si>
  <si>
    <t>VALOR PAGO AO REPASSE DE RECURSO FEM II/2014, REF A 4ª PARCELA CONF. LEI Nº 15.335 DE 25/06/2014,REVIT DAS PRACAS E CANTEIROS DAS AV DEP ANTONIO CAVALCANTI NOVAES, AUDOMAR ANTONIO BOIADEIRO E PRACA CEL FAUSTO FERRAZ DA TRAV MANOEL CORNELIO NA SEDE DO MUNICIPIO.</t>
  </si>
  <si>
    <t>2019OB000134</t>
  </si>
  <si>
    <t>2019NE000027</t>
  </si>
  <si>
    <t>VALOR PAGO AO REPASSE DE RECURSO REFERENTE A 4ª PARCELA DO FEM II-2014 P/VIABILIZAR A CONSTRUÇÃO DAS PRAÇAS DA ALVORADA, TERRA PROMETIDA, PAQUEVIRA, PIRAUÁ EREM E LAGOA GRANDE, REFORMA DAS PRAÇAS DO FORUM E POSTO EM MACAPARANA, CONFORME LEI 15.335 DE 25/06/2014.</t>
  </si>
  <si>
    <t>SEINFRA encaminhou através do ofício nº 40/2019 pendências da prestação de contas. Encaminhei por e-mail ao município. SEI -3000008464.000009/2019-18</t>
  </si>
  <si>
    <t>Prestação de contas apresentada conforme ofício GP 171/2019 de 28/06/2019, SEI encaminhada a CEHAB para análise conforme ofício SEPLAG/SEAM</t>
  </si>
  <si>
    <t>Aprovação da reprogramação enviada ao Jurídico para ser feito o termo aditivo</t>
  </si>
  <si>
    <t>2019PD000201</t>
  </si>
  <si>
    <t>2019PD000242</t>
  </si>
  <si>
    <t>1-1664-11735</t>
  </si>
  <si>
    <t>1ª Parcela</t>
  </si>
  <si>
    <t>2019PD000212</t>
  </si>
  <si>
    <t>2019PD000213</t>
  </si>
  <si>
    <t>2019PD000185</t>
  </si>
  <si>
    <t>2019PD000195</t>
  </si>
  <si>
    <t>2019OB000135</t>
  </si>
  <si>
    <t>2019PD000169</t>
  </si>
  <si>
    <t>2019NE000003</t>
  </si>
  <si>
    <t>REPASSE P/VIABILIZAR PGTO DA 04ª PARCELA DO FEM II - 2014,CUJO PROJETO É: REQUALIFICAÇÃO E HUMANIZAÇÃO DO HOSPITAL MUNICIPAL ADOLPHO P.CARNEIROCONFORME LEI Nº 15270/2014 CONFORME POA 006/2019 - AGMJ E CI 019/2019 - SEAM.</t>
  </si>
  <si>
    <t>2019OB000136</t>
  </si>
  <si>
    <t>2019PD000238</t>
  </si>
  <si>
    <t>2019NE000079</t>
  </si>
  <si>
    <t>104-773-600071023</t>
  </si>
  <si>
    <t>VALOR PAGO AO REPASSE DE RECURSO, FEM II/2014 MUNICIPIO DE TACAIMBO/PE REF A 1ª PARCELA LEI 41564/15 CUJO OBJETO E PAVIMENTACAO EM PARALELEPIPEDOS GRANITICO EM DIVERSAS RUAS EM VIAS URBANAS NO MUNICIPIO. CONFORME CI 047/19</t>
  </si>
  <si>
    <t>2019PD000253</t>
  </si>
  <si>
    <t>1-4637-113509</t>
  </si>
  <si>
    <t>2019OB000145</t>
  </si>
  <si>
    <t>2019PD000184</t>
  </si>
  <si>
    <t>2019NE000016</t>
  </si>
  <si>
    <t>VALOR PAGO AO REPASSE DE RECURSO FEM II/2014 CONFORME LEI Nº15.335 DE 25/06/14. MUNICIPIO DE FLORES /PE REFERENTE A 4ª PARCELA CONSTRUCAO DE PATIO DE EVENTOS CONFORME CI 035/2019 SEAM/FEM</t>
  </si>
  <si>
    <t>3000008464.000009/2019-18 (análise prestação de contas)</t>
  </si>
  <si>
    <t>Nº SEI</t>
  </si>
  <si>
    <t>177 - 1º SUBSTITUIÇÃO FINAL</t>
  </si>
  <si>
    <t>Reprogramação aprovada conforme ofício nº 278/2019 - DPP/CEHAB. Valor anterior: R$ 170.686,65 (sem contrapartida). Novo valor: R$ 141.697,58 (sem contrapartida).</t>
  </si>
  <si>
    <t>Plano aprovado na 1ª, 2ª e 3ª reunião do CEAM de 2019</t>
  </si>
  <si>
    <t>Reprogramação aprovado conforme ofício 277/2019 - DPP/CEHAB de 03/07/2019, protocolado em 04/07/2019</t>
  </si>
  <si>
    <t>CONSTRUÇÃO DE PAVIMENTAÇÃO COM PARALELEPÍPEDOS, EM RUAS DA SEDE - TRAVESSA CIRILO GOMES, 1ª TRAVESSA SANTOS DUMONT, RUA JOAQUIM GONÇALO, TRAVESSA PRIMAVERA, RUA PADRE CICERO, RUA CÍCERO TORRES, RUA SANTOS DUMONT, RUA MARGARIDA MARQUES, RUA ANTONIO MAURICIO,TRAVESSA HERCULANO GOMES ARAUJO, RUA VALDERERO FLOR DE MORAES</t>
  </si>
  <si>
    <t>144
1ª SUBSTITUIÇÃO FINAL</t>
  </si>
  <si>
    <t>306 - 3ª SUBSTUIÇÃO FINAL</t>
  </si>
  <si>
    <t>3000008464.000068/2019-96(Docts solic)</t>
  </si>
  <si>
    <t>3000008464.000068/2019-96(Docts solic) Entregue pessoalmente ao Município cópia do TA e plano</t>
  </si>
  <si>
    <t>3000008464.000099/2019-47(solic prazo prest contas-Enviado para Sandro)</t>
  </si>
  <si>
    <t>CEHAB encaminhou inconsistências através do ofício nº 281/2019. Repassado ao município pelo SEI A4024444-1/2019</t>
  </si>
  <si>
    <t>Solicitação de reprogramação recebida através do ofício nº 190/2019 Gabinete do prefeito e enviada à CEHAB através do ofício SEPLAG/SEAM Nº 042/2019</t>
  </si>
  <si>
    <t>Seinfra</t>
  </si>
  <si>
    <t>Município enviou ofício solicitando 4ª parcela, mas falta BM, Relatório fotográfico e discriminar as ruas no TRD. Informado através de e-mail dia 28/06/2019</t>
  </si>
  <si>
    <t>Município solicitou 4ª parcela mas não enviou BM, Relatório fotográfico, TRD das Praças Caetés I e Padre Ivan. Informado por -email dia 28/06/2019</t>
  </si>
  <si>
    <t>Município solicitou 4ª parcela mas falta Relatório fotográfico, BM, e os TRD dos Postos de Saúde Caetés I e III. Informado por e-mail dia 28/06/2019</t>
  </si>
  <si>
    <t>2019OB000164</t>
  </si>
  <si>
    <t>2019NE000039</t>
  </si>
  <si>
    <t>VALOR PAGO AO REPASSE DE RECURSO CORRESPONDENTE A 4ª PARCELA DO FEM II - 2014, PARA VIABILIZAR A PAVIMENTAÇÃO E A DRENAGEM EM RUAS DO BAIRRO DE SANTO ANTONIO E BOA FÉ NO MUNICIPIO DE BUENOS AIRES, CONFORME LEI 15.335 DE 25/06/2014, CI 035/2019 - SEAM/FEM</t>
  </si>
  <si>
    <t>1ª análise da Prestação de Contas (indicando inconsistências) encaminhada através do ofício PC/GDM/DPP/CEHAB nº 071/2019, protocolado em 11/07/2019. Ofício entregue ao jurídico da SEAM para notificar o município.</t>
  </si>
  <si>
    <t>PTM aprovado na Reunião do CEAM do dia 12/07/2019</t>
  </si>
  <si>
    <t>Prefeitura de Jurema enviou ofício nº 088/2019  como documentação complementar da reprogramação. Documento enviado para SES através do ofício SEPLAG/SEAM nº .../2019.</t>
  </si>
  <si>
    <t>7603110-0/2019 (inconsistências vistoria)</t>
  </si>
  <si>
    <t>PTM reprogramado aprovado pela CEHAB, conforme ofício nº 478/2017 - GDM/DPP/CEHAB, com entrada em 11/09/2017</t>
  </si>
  <si>
    <t>PTM reprogramado aprovado, conforme ofício nº 287/2019 - DPP/CEHAB, com entrada em 12/07/2019</t>
  </si>
  <si>
    <t>245
3ª Substituição Final</t>
  </si>
  <si>
    <t>PTM reprogramado aprovado, conforme ofício nº 291/2019 - DPP/CEHAB, com entrada em 12/07/2019</t>
  </si>
  <si>
    <t>244
3ª Substituição Final</t>
  </si>
  <si>
    <t>2019OB000171</t>
  </si>
  <si>
    <t>2019NE000062</t>
  </si>
  <si>
    <t>VALOR PAGO AO REPASSE DE RECURSO FEM II/2014 MUNICIPIO DE BREJAO/PE 2ª PARCELA LEI 15270/2014 CUJO OBJETO É PAVIMENTACAO EM PARALELEPIPEDOS DE DIVERSAS RUAS. CONFORME CI 047/19</t>
  </si>
  <si>
    <t>2019OB000160</t>
  </si>
  <si>
    <t>2019NE000022</t>
  </si>
  <si>
    <t>VALOR PAGO AO REPASSE DE RECURSO FEM II/2014 PARA O MUNICIPIO DE JUREMA /PE 3ª PARCELA PLANO REFORMA DO PREDIO SEDE DA PREFEITURA CONFORME LEI Nº 15335 DE 25/06/2014</t>
  </si>
  <si>
    <t>2019OB000161</t>
  </si>
  <si>
    <t>2019NE000023</t>
  </si>
  <si>
    <t>VALOR PAGO AO REPASSE DE RECURSO FEM II/2014 PARA O MUNICIPIO DE JUREMA /PE, 4ª PARCELA PLANO REFORMA DO PREDIO SEDE DA PREFEITURA CONFORME LEI Nº 15335 DE 25/06/2014</t>
  </si>
  <si>
    <t>2019OB000162</t>
  </si>
  <si>
    <t>2019NE000024</t>
  </si>
  <si>
    <t>VALOR PAGO AO REPASSE DE RECURSO FEM II/2014 AO MUNICIPIO DE JUREMA /PE A 4ª PARCELA CONFORME DECRETO 40.651 DE 24/04/14 REFORMA DO MERCADO DE CEREAIS DO MUNICIPIO DA CI Nº 035/19 SEAM/FEM</t>
  </si>
  <si>
    <t>2019OB000163</t>
  </si>
  <si>
    <t>2019NE000025</t>
  </si>
  <si>
    <t>VALOR PAGO AO REPASSE DE RECURSO FEM II/2014 AO MUNICIPIO DE JUREMA /PE A 4ª PARCELA CONFORME DECRETO 40.651 DE 24/04/14 REFORMA DO ACOUGUE PUBLICO DE QUEIMADAS DA CI Nº 035/19 SEAM/FEM</t>
  </si>
  <si>
    <t>Município encaminhou ofício nº 20/2019 solicitando algumas autorizaações . Ofício repasado para Sandro responde. SEI 3000008464.000128/2019-71</t>
  </si>
  <si>
    <t xml:space="preserve">Foi utilizada uma distância de transporte de matéria betuminoso de 800Km, essas distâncias relativa a todos os transportes considerados , não apenas do material betuminoso, que implicarão na viabilidade futura da obra são de responsabilidade única e exclusiva do município. P100
</t>
  </si>
  <si>
    <t>SEI -3000008464.000011/2019-97 - análise de prestação de contas, indicando inconsistências</t>
  </si>
  <si>
    <t>Rua José Severiano de Albuquerque, Rua Maria José Antunes de Sá, Trav. Manoel Izidoro Cavalcanti, Rua João Bertoldo da Silva, Rua Artu Leite da Silva, Rua Manoel André Alves, Rua José Antunes Bezerra, Rua do Coentro, Rua Luzia Rocha Cavalcanti, Rua Manoel Leite de Oliveira, Rua Manoel Izidoro Cavalcanti, Rua Félix Viturino Gonçalves, Rua Laura Correia da Silva, Rua José Lopes de Andrade, Rua Cornélio Antônio dos Santos, Rua Valdecir José de Andrade, Travessa Aldemir Santana de Holanda, Rua Elias Soares Neto.</t>
  </si>
  <si>
    <t>74 - 3ª substituição final</t>
  </si>
  <si>
    <t>Reprogramação aprovada conforme ofício nº 288/2019 - DPO/CEHAB. Valor anterior: Recurso FEM R$ 905.270,95. Contrapartida R$ 28.543,46. Novo valor: Recurso FEM R$ 823.911,24. Contrapartida R$ 143.221,33.</t>
  </si>
  <si>
    <t>2019OB000147</t>
  </si>
  <si>
    <t>2019PD000199</t>
  </si>
  <si>
    <t>2019NE000045</t>
  </si>
  <si>
    <t>VALOR PAGO AO REPASSE DE RECURSO REFERENTE A 4º PARCELA DO FEM II-2014 PARA VIABILIZAR A PAVIMENTAÇÃO EM PARALELEPIPEDOS GRANITICOS EM DIVERSAS RUAS DO MUNICIPIO DE PRIMAVERA/PE, CONFORME LEI 15.335 DE 25/06/2014, CI 035/2019 - SEAM/FEM</t>
  </si>
  <si>
    <t>2019PD000190</t>
  </si>
  <si>
    <t>2019PD000191</t>
  </si>
  <si>
    <t>2019PD000192</t>
  </si>
  <si>
    <t>2019PD000193</t>
  </si>
  <si>
    <t>2019PD000205</t>
  </si>
  <si>
    <t>2019PD000241</t>
  </si>
  <si>
    <t>Reprogramação recebida através do ofício GP nº 150/2019 e encaminhada à CEHAB através do ofício SEPLAG/SEAM n 057/2019</t>
  </si>
  <si>
    <t>Município enviou documentação complementar da prestação de contas através do ofício nº 153/2019. Documentação enviada para CEHAB através do ofício SEPLAG/SEAM nº 058/2019..</t>
  </si>
  <si>
    <t>Documentação da Prestação de Contas devolvida para atendimento das pendências existentes, conforme ofício nº 228/2019 - DPP/CEHAB, com entrada em 27/06/2019</t>
  </si>
  <si>
    <t>Prestação de Contas com a documentação completa encaminhada para análise da CEHAB, conforme ofício SEPLAG/SEAM nº XXX/2019</t>
  </si>
  <si>
    <t>Reprogramação aprovada conforme ofício nº 21/2019 da SEE. Valor anterior: Recurso FEM R$ 469.091,47 e contrapartida R$ 16.604,41. Novo valor: R$ 256.663,66 (sem contrapartida).</t>
  </si>
  <si>
    <t>Prestação de Contas com a documentação completa encaminhada para análise da CEHAB, conforme ofício SEPLAG/SEAM nº 065/2019</t>
  </si>
  <si>
    <t>Ofício GAPRE 079/2019 com a prestação de contas deste plano. Enviado para CEHAB através do Ofício SEPLAG/SEAM......./2019</t>
  </si>
  <si>
    <t>Ofício GAPRE 080/2019 com a prestação de contas deste plano. Enviado para CEHAB através do Ofício SEPLAG/SEAM......./2019</t>
  </si>
  <si>
    <t>4ª análise da PC encaminhada conforme ofício PC/GDM/DPO/CEHAB 73/2019 de 19/07/2019. Ofício encaminhado em 25/07/2019 ao Jurídico-SEAM para conhecimento e providências. E-mail encaminhado ao município em 25/07/2019 para conhecimento e providências.</t>
  </si>
  <si>
    <t>Ofício PC/GDM/DPO/CEHAB nº 077/2019 com inconsist prestação de contas. Enviado ao Jurídico/Sandro para notificar ao Município</t>
  </si>
  <si>
    <t>SEINFRA enviou ofício nº 190/2019 - SET/SEINFRA-PE com inconsistências na prestação de contas. Repassei para Iva, por e-mail. Entreguei para Sandro fazer notificação</t>
  </si>
  <si>
    <t>SEINFRA enviou ofício nº 195/2019 – SET/SEINFRA-PE  com inconsistências na prestação de contas. Repassado por e-mail para Ubiratan. Ofício entregue a Sandro para fazer notificação.</t>
  </si>
  <si>
    <t>SEINFRA enviou ofício nº 196/2019 - SET/SEINFRA-PE com inconsistências na prestação de contas. Repassei para Carlos Roberto Gomes, por e-mail. Entreguei para Sandro fazer notificação</t>
  </si>
  <si>
    <t>3000008464.000202/2019-59 (pendências prestação de contas)</t>
  </si>
  <si>
    <t>Município enviou novo ofício solicitando reprogramação, ofício nº 134/2019. Valor solicitado: R$ 537.212,18 de Recurso FEM e R$ 81.717,00 de Contrapartida. Solicitação encaminhada para CEHAB através do ofício SEPLAG/SEAM nº 079/2019.</t>
  </si>
  <si>
    <t>Município enviou ofício nº 0379/2019 - GAB, protocolado em 31/07/2019, solicitando a prorrogação do prazo concedido por mais 30 dias. Ofício entregue ao jurídico da SEAM.</t>
  </si>
  <si>
    <t>Prestação de contas apresentada conforme o ofício nº 244/2019 - GAB PMJ e encaminbhada A CEHAB conforme o ofício SEPLG/SEAM nº XXX/2019</t>
  </si>
  <si>
    <t>3000008464.000210/2019-03</t>
  </si>
  <si>
    <t>2014.0444</t>
  </si>
  <si>
    <t xml:space="preserve"> PTM encaminhado para análise da CEHAB, conforme ofício SEPLAG/SEAM nº 07/2019</t>
  </si>
  <si>
    <t>Novo PTM encaminhado à Seplag através do ofício GAB nº 107/2019, com entrada em 05/06/2019.</t>
  </si>
  <si>
    <t>PAVIMENTAÇÃO EM PARALELEPÍPEDOS GRANÍTICOS NA RUA EXPEDITO LOPES BARROS, LOCALIZADA NA SEDE DO MUNICÍPIO DE MIRANDIBA/PE</t>
  </si>
  <si>
    <t>Prestação de contas apresentada conforme o ofício nº 106/2019 - GAB PMJ e encaminbhada A CEHAB conforme o ofício SEPLG/SEAM nº XXX/2019</t>
  </si>
  <si>
    <t>Pavimentação em Paralelepípedos Graníticos na Rua Expedito Lopes Barros, loacalizada na Sede do Município de Mirandiba/PE</t>
  </si>
  <si>
    <t>Construção da Praça de Lagoa Grande – Av. Eraldo Gueiros – Distrito de Lagoa Grande</t>
  </si>
  <si>
    <t xml:space="preserve">Reprogramação aprovada através do ofício nº 317/2019 - CEHAB </t>
  </si>
  <si>
    <t>Reprogramação enviado ao jurídico para se feito o termo aditivo</t>
  </si>
  <si>
    <t>3000008464.000203/2019-01 (Parecer de Análise da Prestação de Contas)</t>
  </si>
  <si>
    <t>Entregue ao Prefeito 1 via da AP e PTM reprogramado e 1 via do 1º termo aditivo (protocolado).</t>
  </si>
  <si>
    <t>Reprogramação aprovada conforme ofício CEHAB nº 323/2019</t>
  </si>
  <si>
    <t>Município enviou documentação complementar através do ofício GP nº 184/2019, com entrada em 06/08/2019. Documentação repassada à CEHAB para atender às pendências encontradas na análise da Prestação de Contas.</t>
  </si>
  <si>
    <t>Município enviou documentação complementar através do ofício GP nº 110/2019, com entrada em 06/08/2019. Documentação repassada à CEHAB para atender às pendências encontradas na análise da Prestação de Contas.</t>
  </si>
  <si>
    <t>Município enviou documentação complementar através do ofício GP nº 183/2019, com entrada em 06/08/2019. Documentação repassada à CEHAB para atender às pendências encontradas na análise da Prestação de Contas.</t>
  </si>
  <si>
    <t>87 - 2ª substituição final</t>
  </si>
  <si>
    <t xml:space="preserve">Reprogramação aprovada conforme ofício nº 310/2019 - DPO/CEHAB (reprogramação não foi solicitada por ofício pelo Município, foi solicitado vistoria e a CEHAB indentificou a necessidade de reprogramar o PTM). Valor anterior: Recurso FEM R$ 595.199,70 e Contrapartida R$ 22.141,34. Novo valor:  Recurso FEM R$ 591.203,29 e Contrapartida R$ 22.141,34. </t>
  </si>
  <si>
    <t>Município enviou documentação complementar para análise através do ofício GP nº 119/2019 (valor do PTM: R$ 97.694,05, sem contrapartida). Documentação enviada para análise na CEHAB através do ofício SEPLAG/SEAM nº 114/2019.</t>
  </si>
  <si>
    <t>3000008464.000200/2019-60 (Parecer de Análise da Prestação de Contas)</t>
  </si>
  <si>
    <t>Houve redução de meta, obra concluída com a 3ª parcela (não pagará a 4ª parcela)</t>
  </si>
  <si>
    <t>Sem data (vistoria veio da própria CEHAB)</t>
  </si>
  <si>
    <t>Prestação de contas apresentada conforme ofício Seinfra 093/2019 de 02/08/2019 da Prefeitura de Gravatá (duas prestações de contas FEM 2014 e EP 140  e apenas um ofício). Prestação de contas encaminhada a CEHAB conforme ofício SEPLAG/SEAM 121/2019</t>
  </si>
  <si>
    <t>Prestação de contas final e análise (com inconsistências) devolvida pela SES conforme ofício 138/2019. Documentação encaminhada ao Jurídico - SEAM em 12/08/2019 para providências (PAD). Análise encaminhada ao município por e-mail.</t>
  </si>
  <si>
    <t>625
FINAL</t>
  </si>
  <si>
    <t>PTM aprovado, conforme ofício nº 333/2019 - DPO/CEHAB, com entrada em 12/08/2019</t>
  </si>
  <si>
    <t>Ofício 088/2019 - Do Município com doctos complementares para prestação de contas(solicitado pelo Processo Administrativo 22/2017).Enviado para CEHAB. Ofício SEPLAG/SEAM 129/2019</t>
  </si>
  <si>
    <t>Ofício 065/2019 - do Município. Enviando documentos solicitados no Ofício 298/2019-SEAM/SEPLAG. Documentos complementares : AP 099 e 100. Enviado para CEHAB, Ofício .../2019</t>
  </si>
  <si>
    <t>Ofício 087/2019 - Do Município com doctos complementares para prestação de contas(solicitado pelo Processo Administrativo 22/2017).Enviado para CEHAB. Ofício SEPLAG/SEAM 128/2019</t>
  </si>
  <si>
    <t>Entregue à Décia para arquivo: 1 via do 1º termo aditivo, publicação, ofício nº 278/2019 - DPP/CEHAB com 2 vias da AP e PTM reprogramado e ofício nº 077/2019 do Município (protocolado).</t>
  </si>
  <si>
    <t>Prestação de contas encaminhada a finalística conforme ofício SEPLAG/SEAM</t>
  </si>
  <si>
    <t>Município enviou as pendências mencionadas no parecer de análise da Prestação de Contas através do ofício nº 028/2019/GPMS, protocolado em 14/08/2019. Documentação encaminhada para análise da SARA. Ofício 139/2019</t>
  </si>
  <si>
    <t>CEHAB enviou ofício PC/GDM/DPO/CEHAB nº 075/2019 em 29/07/2019 aprovando a prestação de contas, mas não enviou os documentos da prestação de contas. Em 15/08/2019 a CEHAB enviou ofício PC/GDM/DPO/CEHAB nº 078/2019 com as pastas da prestação de contas (2 volumes) aprovada. Os ofícios e os 2 volumes foram encaminhados para Walfrida dar baixa no efisco.</t>
  </si>
  <si>
    <t>Ofício 341/2019 - DPO/CEHAB - indicando inconsistências qdo na análise do BM. Enviado por email ao Gestor em 12/08/2019, pela CEHAB.</t>
  </si>
  <si>
    <t>21/06/2017 - CEHAB enviou e-mail com análise e solicitou que o município enivasse BM complementar para ser possível agendamento da vistoria. De acordo com BMs enviados obra está com 93,32 %. 10/05/2017 -Município enviou ofício nº 100/2017 encaminhando  BM nº 6. Ofício repassado a CEHAB . Ofício 341/2019 - DPO/CEHAB - indicando inconsistências qdo na análise do BM. Enviado por email ao Gestor em 12/08/2019, pela CEHAB.</t>
  </si>
  <si>
    <t>3000008464.000306/2019-63(doctos complementares PC)</t>
  </si>
  <si>
    <t>Município enviou ofício nº  075/2019 com  documentação em resposta às inconsistências apontadas pela CEHAB. Documentação encaminhada à CEHAB através do ofício SEAM nº 141/2019. Cópia do ofício repassada para Sandro.</t>
  </si>
  <si>
    <t>Município enviou as pendências mencionadas no parecer da 1ª análise da Prestação de Contas através do ofício GP nº 064/2019, protocolado em 15/08/2019. Documentação encaminhada para análise da CEHAB. Oficio 143/2019</t>
  </si>
  <si>
    <t>Município enviou as pendências mencionadas no parecer da 1ª análise da Prestação de Contas através do ofício GP nº 065/2019, protocolado em 15/08/2019. Documentação encaminhada para análise da CEHAB. Oficio 144/2019</t>
  </si>
  <si>
    <t>Prestação de contas apresentada conforme ofício nº122 - GP e encaminhada à SEE conforme ofício SEPLAG/SEAM nº XXX/2019</t>
  </si>
  <si>
    <t xml:space="preserve">Município solicitou reprogramação do PTM através do ofício GP nº 439/2019, com entrada em 16/08/2019. Documentação encaminhada para análise da CEHAB, conforme ofício nº 145/2019 </t>
  </si>
  <si>
    <t>Ofício nº 063/2019 - GGC com pendências na prestação de contas enviados para o Gustavo Lustosa pelo gmail. Ofício entregue a Sandro para que faça notificação para o Município.</t>
  </si>
  <si>
    <t>0011108535.000006/2019-85 (pendências na prestação de contas)</t>
  </si>
  <si>
    <t>Ofício do município respondido através do ofício SEAM nº 51/2019 - SEI 300008464.000128/2019-71</t>
  </si>
  <si>
    <t>640
FINAL</t>
  </si>
  <si>
    <t>PTM aprovado, conforme ofício nº 349/2019 - DPO/CEHAB, com entrada em 20/08/2019</t>
  </si>
  <si>
    <t>2019OB000195</t>
  </si>
  <si>
    <t>2019NE000004</t>
  </si>
  <si>
    <t>REPASSE P/VIABILIZAR PGTO DA 04ª PARCELA DO FEM II - 2014, CUJO PROJETO É: CONSTRUÇÃO DE OBRA DE PAVIMENTAÇÃO COM PEDRA GRANITICA DE DIVERSAS RUAS DO MUNICIPIO, CONFORME POA 016/2019 - AGMJ E CI 028/2019 - SEAM.</t>
  </si>
  <si>
    <t>2014.0001</t>
  </si>
  <si>
    <t>Reprogramação do PTM aprovada, conforme ofício 680/2018 - DPP/CEHAB de 19/11/2018, protocolado em 20/11/2018.</t>
  </si>
  <si>
    <t>PTM reprogramado aprovado pelo CEAM na reunião realizada em 07/12/2018</t>
  </si>
  <si>
    <t>Município recebeu a 4ª parcela em 13/08/2019</t>
  </si>
  <si>
    <t>2019OB000190</t>
  </si>
  <si>
    <t>2019PD000203</t>
  </si>
  <si>
    <t>2019NE000041</t>
  </si>
  <si>
    <t>VALOR PAGO AO REPASSE DE RECURSO REFERENTE A 4ª PARCELA DO FEM II-2014 P/VIABILIZAR A PAVIMENTAÇÃO EM PARALELEPIPEDOS GRANITICOS NO MUNICIPIO DE ANGELIM/PE, CONFORME LEI 15.335 DE 25/06/2014, CI 035/2019 - SEAM/FEM.</t>
  </si>
  <si>
    <t>2019OB000193</t>
  </si>
  <si>
    <t>2019PD000197</t>
  </si>
  <si>
    <t>2019NE000029</t>
  </si>
  <si>
    <t>VALOR PAGO AO REPASSE DE RECURSO REFERENTE A 2ª PARCELA DO FEM II-2014 P/VIABILIZAR A PAVIMENTAÇÃO NAS AGROVILAS NO MUNICIPIO DE PETROLANDIA/PE, CONFORME LEI 15.335 DE 25/06/2014, CI 035/2019.</t>
  </si>
  <si>
    <t>2019PD000170</t>
  </si>
  <si>
    <r>
      <rPr>
        <u/>
        <sz val="11"/>
        <color theme="1"/>
        <rFont val="Calibri"/>
        <family val="2"/>
        <scheme val="minor"/>
      </rPr>
      <t>7603275-3/2019</t>
    </r>
    <r>
      <rPr>
        <sz val="11"/>
        <color theme="1"/>
        <rFont val="Calibri"/>
        <family val="2"/>
        <scheme val="minor"/>
      </rPr>
      <t xml:space="preserve"> (Análise do PTM indicando inconsistências)
</t>
    </r>
    <r>
      <rPr>
        <u/>
        <sz val="11"/>
        <color theme="1"/>
        <rFont val="Calibri"/>
        <family val="2"/>
        <scheme val="minor"/>
      </rPr>
      <t>A403028-0/2019</t>
    </r>
    <r>
      <rPr>
        <sz val="11"/>
        <color theme="1"/>
        <rFont val="Calibri"/>
        <family val="2"/>
        <scheme val="minor"/>
      </rPr>
      <t xml:space="preserve"> (Aprovação do PTM)</t>
    </r>
  </si>
  <si>
    <t>Plano aprovado na reunião do CEAM (6ª e 7ª de 2019)</t>
  </si>
  <si>
    <t>Aprovado na 6ª e 7ª reunião do CEAM de 2019</t>
  </si>
  <si>
    <t>Reprogramação do PTM aprovada pela CEHAB, conforme ofício nº 820/2016 - GDM/DPP/CEHAB, com entrada no dia 16/11/2016.</t>
  </si>
  <si>
    <t>Entreguei a Artur ofício  GCRN/GABPE nº 43/2019 com Declaração de Abertura de conta , extrato zerado e Termo Abertura para cadastramento no E-FISCO</t>
  </si>
  <si>
    <t>Prestação de contas encaminhada à SEPLAG através do ofício n° 332/2019- GP e enviada à CEHAB através do ofício SEPLAG/SEAM nº XXX/2019</t>
  </si>
  <si>
    <t>Prestação de contas final e análise (com inconsistências) devolvida pela SES conforme ofício 137/2019. Documentação encaminhada ao Jurídico - SEAM em 23/08/2019 para providências (PAD). Análise encaminhada ao município por e-mail.</t>
  </si>
  <si>
    <t>7607442-3/2019 (Análise da Prestação de Contas)</t>
  </si>
  <si>
    <t>PTM aprovado pelo CEAM na reunião realizada em 12/07/2019</t>
  </si>
  <si>
    <t>Município solicitou reprogramação através do ofício 90/2019 de 13/07/2019 e protocolou diretamente na Seinfra em 22/08/2019. Foi solicitado ao município (responsável: Paulo Lira) protocolar o mesmo ofício na Seplag (SEI 3000008464.000330/2019-01). Ofício encaminhado a Seinfra em 23/08/2019 ofício SEPLAG/SEAM 157/2019</t>
  </si>
  <si>
    <t>Município solicitou reprogramação do PTM através do ofício GP nº 039A/2019, com entrada em 21/08/2019. PTM encaminhado para análise da CEHAB, conforme ofício SEPLAG/SEAM nº 156/2019</t>
  </si>
  <si>
    <t>Solicitação de reprogramação cancelada</t>
  </si>
  <si>
    <t>Município enviou as pendências mencionadas no parecer da 3ª reanálise da Prestação de Contas através do ofício nº 0246/2019 - GAPRE, protocolado em 22/08/2019. Documentação encaminhada para análise da CEHAB. Oficio 160/2019</t>
  </si>
  <si>
    <t xml:space="preserve">Documentação complementar referente à reprogramação do PTM enviada através do ofício GMC 004/2019, com entrada em 20/08/2019. Documentação encaminhada para análise da CEHAB, conforme ofício nº 161/2019 </t>
  </si>
  <si>
    <t>Ofício nº 081/2019 - GGC com pendências da prestação de contas. Enviado ao Jurídico/Sandro para notificar o Município</t>
  </si>
  <si>
    <t>0011108535.000009/2019-19(Pends da prestação de contas)</t>
  </si>
  <si>
    <t>SIRH encaminhou ofíico nº 65/2019 com análise da prestação de contas através do SEI nº 0011108535.000007/2019-20. Encaminhado ao município por email através do SEI. Entregue a Sandro para notificação do município</t>
  </si>
  <si>
    <t>Análise/Situação da prestação de contas final indicando pendências financeiras e documentais do PTM encaminhada ao Jurídico - SEAM para conhecimento e providências. E-mail encaminhado também ao município.</t>
  </si>
  <si>
    <t>SEI 0011108535.000008/2019-74 - análise da PC indicando pendências do município</t>
  </si>
  <si>
    <t>Análise da prestação de contas final indicando pendências financeiras e documentais do PTM encaminhada ao Jurídico - SEAM para conhecimento e providências. E-mail encaminhado também ao município.</t>
  </si>
  <si>
    <t>3000008464.000345/2019-61</t>
  </si>
  <si>
    <t>180
2ª Substituição Final</t>
  </si>
  <si>
    <t>PTM reprogramado aprovado, conforme ofício nº 368/2019 - DPO/CEHAB, com entrada em 28/08/2019</t>
  </si>
  <si>
    <t>PTM reprogramado pela SEE, conforme ofício nº 217/2017 - SUCOP/SEE - PE , com entrada no dia 05/10/2017.</t>
  </si>
  <si>
    <t>Município enviou documentação complementar através do ofício 0260/2019 - GAB [PMG]. Documentos enviados para análise na CEHAB através do ofício SEPLAG/SEAM nº 175/2019.</t>
  </si>
  <si>
    <t>Município enviou documentação complementar através do ofício 0261/2019 - GAB [PMG]. Documentos enviados para análise na CEHAB através do ofício SEPLAG/SEAM nº 174/2019.</t>
  </si>
  <si>
    <t>Município enviou novo ofício solicitando reprogramação, ofício nº 146/2019. Valor solicitado: R$ 536.331,50 de Recurso FEM e R$ 81.717,00 de Contrapartida. Solicitação encaminhada para CEHAB através do ofício SEPLAG/SEAM nº 173/2019.</t>
  </si>
  <si>
    <t>Prestação de Contas final aprovada, conforme ofício SUFIN nº 115/2019, com entrada em 29/08/2019</t>
  </si>
  <si>
    <r>
      <rPr>
        <u/>
        <sz val="11"/>
        <color theme="1"/>
        <rFont val="Calibri"/>
        <family val="2"/>
      </rPr>
      <t>3000008464.000295/2019-11</t>
    </r>
    <r>
      <rPr>
        <sz val="11"/>
        <color theme="1"/>
        <rFont val="Calibri"/>
        <family val="2"/>
      </rPr>
      <t xml:space="preserve"> (Documentação Complementar da Prestação de Contas)
</t>
    </r>
    <r>
      <rPr>
        <u/>
        <sz val="11"/>
        <color theme="1"/>
        <rFont val="Calibri"/>
        <family val="2"/>
      </rPr>
      <t>3000008464.000356/2019-41</t>
    </r>
    <r>
      <rPr>
        <sz val="11"/>
        <color theme="1"/>
        <rFont val="Calibri"/>
        <family val="2"/>
      </rPr>
      <t xml:space="preserve"> (Parecer conclusivo da Prestação de Contas recomendando pela aprovação)
</t>
    </r>
    <r>
      <rPr>
        <u/>
        <sz val="11"/>
        <color theme="1"/>
        <rFont val="Calibri"/>
        <family val="2"/>
      </rPr>
      <t>3000008464.000364/2019-97</t>
    </r>
    <r>
      <rPr>
        <sz val="11"/>
        <color theme="1"/>
        <rFont val="Calibri"/>
        <family val="2"/>
      </rPr>
      <t xml:space="preserve"> (Termo de encerramento da conta corrente)</t>
    </r>
  </si>
  <si>
    <t>Ofício 142/2019 com a prestação de contas. Enviado para CEHAB. Ofício SEPLAG/SEAM....../2019</t>
  </si>
  <si>
    <t>Município encaminhou ofício nº 1107/2019 - SEIN/GMC  - SEI 3000008464.000382/2019-79 - solicitando alteração para PTM " Obras de Pavimentação e drenagem de 07 ruas na cidade do Paulista. Valor FEM R$  4.538.317,51. Encaminhado para cEHAB através do oício SEAM nº 181/2019</t>
  </si>
  <si>
    <r>
      <t xml:space="preserve">Os serviços apresentados no orçamento analítico são compatíveis com o objeto do PTM, porém como não foi apresentado projeto não é possível afirmar se os mesmos serão suficientes para a conclusão da obra.
</t>
    </r>
    <r>
      <rPr>
        <u/>
        <sz val="11"/>
        <color theme="1"/>
        <rFont val="Calibri"/>
        <family val="2"/>
        <scheme val="minor"/>
      </rPr>
      <t>3000008464.000365/2019-31</t>
    </r>
    <r>
      <rPr>
        <sz val="11"/>
        <color theme="1"/>
        <rFont val="Calibri"/>
        <family val="2"/>
        <scheme val="minor"/>
      </rPr>
      <t xml:space="preserve"> (Termo de encerramento da conta)</t>
    </r>
  </si>
  <si>
    <t>Documentação complementar recebida através do documento registrado no SEI de nº 3000008464.000373/2019-88 e encaminhado à SARA através do ofício SEPLAG/SEAM nº 186/2019</t>
  </si>
  <si>
    <t>Prestação de contas apresentada através do ofício nº 350/2019 - GP e encaminhada à CEHAB através do ofício SEPLAG/SEAM nº 183/2019</t>
  </si>
  <si>
    <t>SEINFRA enviou pendências da prestação de contas através do ofício nº 241/2019 - SET/SEINFRA-PE. Pendências enviadas por email para o Prefeito e Janiele (gmail). Ofício entregue a Sandro para notificar o Município.</t>
  </si>
  <si>
    <t>05/09 enviou e-mail com inconsistências para o município</t>
  </si>
  <si>
    <t>1ª análise da PC encaminhada conforme ofício 242/2019 - SET/SEINFRA-PE de 02/09/2019. Ofício encaminhado ao Jurídico - SEAM para conhecimento e providências. Análise encaminhada para conhecimento e providências ao município através de e-mail.</t>
  </si>
  <si>
    <t>SEI 3000008464.000387/2019-00 - 1 ª análise PC</t>
  </si>
  <si>
    <t>Ofício 115/2019 -GAB Prefeitura -  Solicitando dilatação de prazo para entregar a PC. Enviado para Sandro/Jurídico responder ao Município</t>
  </si>
  <si>
    <t xml:space="preserve">PAVIMENTAÇÃO EM PARALELEPÍPEDO GRANÍTICO EM DIVERSAS RUAS DO MUNICÍPIO DE OURICURI </t>
  </si>
  <si>
    <t xml:space="preserve">RUA PROJETADA I - BAIRRO CANACUÍ,  RUA PROJETADA II - BAIRRO CANACUÍ, RUA FELICIO COELHO MEDEIROS , RUA VALDEVAN COELHO SOARES, RUA PEDRO TOMÁZ DE AQUINO, RUA JOSÉ LEAL NETO, RUA MARIA DE CASTRO, RUA DUQUE DE CAXIAS E RUA AMÉLIA LINS FALCÃO </t>
  </si>
  <si>
    <t>Ofício 63/2019 com a prestação de contas. Enviado para CEHAB. Ofício SEPLAG/SEAM....../2019</t>
  </si>
  <si>
    <t>AP FINAL - 1</t>
  </si>
  <si>
    <t>Reprogramação aprovada conforme ofício nº 247/2019 - SET/SEINFRA-PE. Valor anterior: R$ 836.433,41 (sem contrapartida). Novo valor: R$ 776.754,97 (sem contrapartida).</t>
  </si>
  <si>
    <t>Ofício 373/2019-DPO/CEHAB - indicando inconsistências qdo na análise do BM. A CEHAB enviou,por email, ao Município em 29/08/2019.</t>
  </si>
  <si>
    <t>Prestação de contas encaminhada pelo município através do ofício nº 451/2019 GABPE, SEI nº 3000008464.000415/2019-81. Repassada para CEHAB através do ofício SEAM nº  XXX/2019</t>
  </si>
  <si>
    <t>Entreguei ao Prefeito, via protocolo interno, 3ª  Termo aditivo e publicação</t>
  </si>
  <si>
    <t>CEHAB encaminhou aprovação do PTM através do ofício nº 370/2019.  Valor recurso FEM R$ 97.694,05, sem contrapartida</t>
  </si>
  <si>
    <t>610 - 2ª SUBSTITUIÇÃO FINAL</t>
  </si>
  <si>
    <t xml:space="preserve"> 28/03/2019</t>
  </si>
  <si>
    <t>SEINFRA enviou ofício nº 244/2019 SEI 3000008464.000389/2019-91 encaminhando pendências na prestação de contas. Repassado ao município por e-mail.  Entregue a Sandro para notificação.</t>
  </si>
  <si>
    <t>3000008464.000389/2019-91 (pendências prestação de PC)</t>
  </si>
  <si>
    <t>Município enviou o Termo de Encerramento da Conta do PTM através do ofício nº 148/2019/GPMS. Documentação encaminhada para CEHAB 196/2019</t>
  </si>
  <si>
    <t>1ª análise da PC realizada pela SARA encaminhada conforme ofício 128/2019 - SUFIN de 30/08/2019. Documentação encaminhada ao Jurídico SEAM para conhecimento e providências. O município foi notificado por e-mail encaminhando as pendências.</t>
  </si>
  <si>
    <t>PTM aprovado na 10ª e 11ª reunião do CEAM do dia 09/11/2018.</t>
  </si>
  <si>
    <t>PTM aprovado na 12ª reunião do CEAM do dia 07/12/2018.</t>
  </si>
  <si>
    <t>Entregue ao Prefeito 1 via do 2ª termo aditivo, AP e PTM reprogramado (protocolado no livro).</t>
  </si>
  <si>
    <t>1400005180.000072/2019-03 análise reprogramação</t>
  </si>
  <si>
    <t>Inconsistências análise BM para 100% encaminhadas por e-mail ao município (06/09/2019)</t>
  </si>
  <si>
    <t>SEE enviou ofício nº 28/2019 com aprovação da reprogramação da REVITALIZAÇÃO DE ESCOLAS MUNICIPAIS" ,SEI nº 1400005180.000072/2019-03, valor Recurso FEM R$ 208.050,09 sem contrapartida</t>
  </si>
  <si>
    <t>41 - Substituição final</t>
  </si>
  <si>
    <t>3000008464.000430/2019-29 (documentação complementar da prestação de contas)</t>
  </si>
  <si>
    <t>SEINFRA encaminhou ofício nº 246/2019 com análise solicitando a reprogramação do PTM. SEI 3000008464.000391/2019-60. Repassada ao município por e-mail e entregue a Sandro para notificação.</t>
  </si>
  <si>
    <t>Município enviou documentação complementar da prestação de contas através do ofício GB nº 0127/2019 da Prefeitura de Venturosa. Documentos encaminhados para SES através do ofício SEPLAG/SEAM nº 215/2019.</t>
  </si>
  <si>
    <t>Município enviou documentação complementar da prestação de contas através do ofício GB nº 0126/2019 da Prefeitura de Venturosa. Documentos encaminhados para CEHAB através do ofício SEPLAG/SEAM nº 214/2019.</t>
  </si>
  <si>
    <t>Ofício 25/2019 com a Prestação de contas. Enviado para CEHAB. Ofício SEPLAG/SEAM..../2019</t>
  </si>
  <si>
    <t>Ofício 24/2019 com a Prestação de Contas. Enviado para CEHAB. Ofício SEPLAG/SEAM...../2019</t>
  </si>
  <si>
    <t>Município enviou prestação de contas conforme ofício nº 002/2019 da Prefeitura de Calçado. Prestação de contas encaminhada para análise na CEHAB através do ofício SEPLAG/SEAM nº .../2019.</t>
  </si>
  <si>
    <t>Município enviou prestação de contas conforme ofício nº 001/2019 da Prefeitura de Calçado. Prestação de contas encaminhada para análise na CEHAB através do ofício SEPLAG/SEAM nº .../2019.</t>
  </si>
  <si>
    <t>Município enviou ofício nº 137/2019 com documentação complementar para realizar vistoria (boletim de medição). Documento encaminhado para CEHAB conforme ofício SEPLAG/SEAM nº ..../2019.</t>
  </si>
  <si>
    <t>Entregue à Décia para arquivo 1 via do 2ª termo aditivo, publicação, AP e PTM reprogramado (protocolado no livro).</t>
  </si>
  <si>
    <t>Prestação de contas aprovada conforme ofício 280/2019 da Sec. De Infraestrutura e Recursos Hídricos de 13/09/2019. Documentação encaminhada a Walfrida Uchoa - SEAM para conhecimento e providências.</t>
  </si>
  <si>
    <t>SEI 0011108530.000002/2019-47 - aprovação da PC pela finalística</t>
  </si>
  <si>
    <t xml:space="preserve">Município encaminhou ofício nº 376/2019 GAB/SDI com reprogramação do Plano. Alterando o valor para R$ 4.783.019,46 Recurso FEM + R$ 119.432,23 contrapartida = R$ 4.902.451,69 - SEI 3000008464.000402/2019-10. Encaminhado para CEHAB através do ofício SEAM nº 223/2019 </t>
  </si>
  <si>
    <t>Município encaminhou ofício nº 30/2019 informando que deu início a processo licitatório para conclusão do Mercado. SEI 3000008464.000437/2019-41</t>
  </si>
  <si>
    <t>204 2ª SUBSTITUIÇÃO FINAL</t>
  </si>
  <si>
    <t xml:space="preserve">Reprogramação aprovada conforme ofício nº 398/2019 - DPO/CEHAB. Valor anterior:  Recurso FEM R$ 211.130,65. Contrapartida R$ 19.854,02. Novo valor: Recurso FEM R$ 211.129,29. Contrapartida R$ 31.845,07. </t>
  </si>
  <si>
    <t>CEHAB encaminhou aprovação da reprogramação através do ofício nº 400/2019 DPO/CEHAB. Valor Recurso FEM R$ 4.542.713,04 sem contrapartida
Alterou o nome do PTM para OBRAS DE PAVIMENTAÇÃO E DRENAGEM DE 07 RUAS NA CIDADE DO PAULISTA</t>
  </si>
  <si>
    <t>Município encaminhou substituição dos Boletins de Medição através do ofício GP nº 139/2019, com entrada em 13/09/2019. Documentação encaminhada para CEHAB, conforme ofício SEPLAG/SEAM nº 226/2019</t>
  </si>
  <si>
    <t>A403454-3/2019 (vistoria de 100%)</t>
  </si>
  <si>
    <t>PTM aprovado na 1ª, 2ª e 3ª reunião do CEAM do dia 15/03/2019.</t>
  </si>
  <si>
    <t>PTM aprovado na 4ª e 5ª reunião do CEAM do dia 10/05/2019.</t>
  </si>
  <si>
    <t>PTM aprovado na 6ª e 7ª reunião do CEAM do dia 12/07/2019.</t>
  </si>
  <si>
    <t>PTM aprovado na 8ª reunião do CEAM do dia 09/08/2019.</t>
  </si>
  <si>
    <t>PTM aprovado na 9ª reunião do CEAM do dia 13/09/2019.</t>
  </si>
  <si>
    <t xml:space="preserve">Município encaminhou ofício nº 233/2019 com documentação complementar. SEI 3000008464.000487/2019-28. Encaminhado para SEINFRA 237/2019 . Entreguei cópia do ofício para Sandro. </t>
  </si>
  <si>
    <t>1ª análise da prestação de contas encaminhada conforme ofício PC/GDM/CEHAB 85/2019. Documentação encaminhada ao Jurídico-SEAM para notificar o município. Documentação encaminhada por e-mail ao município.</t>
  </si>
  <si>
    <t>Os serviços constantes no orçamento analítico são compatíveis com a identificação do objeto, porém não é possível avaliar se serão suficientes para a conclusão da obra devido a não apresentação de projetos.
SEI 3000008464.000063/2019-63 - prestação de contas final
SEI A403503-7/2019 - 1ª análise PC, indicando inconsistências</t>
  </si>
  <si>
    <t>Reprogramação aprovada conforme ofício 295/2019 - SET/SEINFRA-PE de 19/09/2019.</t>
  </si>
  <si>
    <t>2
FINAL</t>
  </si>
  <si>
    <t>CONSTRUÇÃO DE PASSAGEM MOLHADA E PAVIMENTAÇÃO EM PARALELEPÍPEDOS DA VIA DE ACESSO AO LOTEAMENTO ASA BRANCA DO MUNICÍPIO DE SAIRÉ - PE (TRECHO 1)</t>
  </si>
  <si>
    <t>Construção de passagem molhada e pavimentação em paralelepípedo da via de acesso ao loteamento Asa Branca Sairé - PE (Trecho - 1)</t>
  </si>
  <si>
    <t>7608068-8/2019 (inconsistências na análise do PTM); A403457-6/2019 (vistoria 60%)</t>
  </si>
  <si>
    <t>A403235-0/2019 (aprovação de reprogramação mas estava passando do teto); A403417-2/2019 (aprovação da reprogramação); A403456-5/2019 (vistoria de 60%)</t>
  </si>
  <si>
    <t>Ofício 116/2019 -com a Prestação de Contas. Enviado para CEHAB. Ofício SEPLAG/SEAM 245/2019</t>
  </si>
  <si>
    <t>Ofício ASCON 64/2019 - Com documentação complementar. Enviado para CEHAB. Ofício SEPLAG/SEAM246/2019</t>
  </si>
  <si>
    <t>7603093-1/2019 (pendências na reprogramação)</t>
  </si>
  <si>
    <t>Município enviou as pendências mencionadas no parecer da 2ª análise da Prestação de Contas através do ofício nº 115/2019, protocolado em 26/09/2019. Documentação encaminhada para análise da CEHAB, conforme ofício SEPLAG/SEAM nº 252/2019</t>
  </si>
  <si>
    <t>OBRAS DE PAVIMENTAÇÃO E DRENAGEM DE 08 (OITO) RUAS NA CIDADE DO PAULISTA</t>
  </si>
  <si>
    <t>Pavimentação e drenagem na Rua Córrego da Uruba e Complemento da Rua José dos Passos (Jaguarana), Rua 104 (Jardim Maranguape), Rua Jardim Velho (Jardim Velho), Rua São José (Vila Torres Galvão), Rua 21 De Abril (Vila Torres Galvão) Av. Beijamin - Forno De Cal (Fragoso), Rua Gilberto Freire (Janga) e Rua Cruzeiro do Sul (Jardim Velho)</t>
  </si>
  <si>
    <t>Marília da CEHAB ligou solicitando que eu pedisse ao município para marcar uma visita na CEHAB para ela orientar sobre as pendências da prestação de contas. Liguei para Clecimar e passei e-mail.</t>
  </si>
  <si>
    <t>Entrguei ao Prefeito 6º Termo, AP e PTM</t>
  </si>
  <si>
    <t>2014.0232</t>
  </si>
  <si>
    <t>Solicitação de reprogramação encaminhada conforme ofício GP 158/2019 de 20/09/2019. Reprogramação encaminhada a CEHAB para análise. SEPLAG 258/2019</t>
  </si>
  <si>
    <t>Prestação de contas APROVADA através do ofício nº 090/2019 - Secretaria de Educação e Esportes</t>
  </si>
  <si>
    <t>2019OB000231</t>
  </si>
  <si>
    <t>2019NE000080</t>
  </si>
  <si>
    <t>VALOR PAGO REF. AO REPASSE DE RECURSOS, 4ª PARCELA DO FEM II-2014,CUJO PROJETO É: PAVIMENTAÇÃO ASFALTICA  EM PEDRA GRANITICAS DO MUNICIPIO DE SERRA TALHADA/PE,, CONFORME SOLICITADO EM CI Nº 26/19 - SEAM .</t>
  </si>
  <si>
    <t>PTM reprogramado aprovado, conforme ofício nº 419/2019 - DPO/CEHAB, com entrada em 02/10/2019</t>
  </si>
  <si>
    <t>Prestação de contas apresentada conforme ofício GAB - 185/2019 e enviada para análise da CEHAB conforme ofício SEPLAG/SEAM nº XXX/2019</t>
  </si>
  <si>
    <t>1-AG 2541-0 CC 20.925-2</t>
  </si>
  <si>
    <t>1-AG 2541-0 CC 20.927-9</t>
  </si>
  <si>
    <t>1-AG 2541-0 CC 20.926-0</t>
  </si>
  <si>
    <t>Solicitação de reprogramação encaminhada para análise conforme ofício GP 296/2019 de 13/09/2019, com entrada em 26/09/2019. Teto FEM: R$ 1.660.376,38. Investimento total anterior: R$ 1.460.915,09 (recurso FEM). Novo investimento total: R$ 1.378.142,19 (recurso FEM)</t>
  </si>
  <si>
    <t>Reprogramação encaminhada à CEHAB para análise conforme ofício SEPLAG/SEAM N° 274/2019</t>
  </si>
  <si>
    <t>4ª análise da Prestação de Contas (indicando inconsistências) encaminhada através do ofício PC/GDM/DPP/CEHAB nº 092/2019, protocolado em 07/10/2019. Ofício entregue ao jurídico da SEAM para notificar o município.</t>
  </si>
  <si>
    <t>2ª análise da Prestação de Contas (indicando inconsistências) encaminhada através do ofício PC/GDM/DPP/CEHAB nº 095/2019, protocolado em 07/10/2019. Ofício entregue ao jurídico da SEAM para notificar o município.</t>
  </si>
  <si>
    <t>Prestação de contas apresentada pelo município através do ofício GP nº 316/2019, com entrada no dia 08/10/2019. Documentação encaminhada à CEHAB para análise, conforme ofício SEPLAG/SEAM nº XXX/2019</t>
  </si>
  <si>
    <t>2019OB000250</t>
  </si>
  <si>
    <t>2019NE000103</t>
  </si>
  <si>
    <t>VALOR PAGO AO REPASSE DE RECURSO - 1ª PARCELA - FEM II/2014 REFERENTE A PAVIMENTAÇÃO EM PARALELEPÍPEDOS GRANÍTICOS , DRENAGEM E SINALIZAÇÃO VIÁRIA DE DIVERSAS RUAS NO 1º DISTRITO DE SIRIJI, NO MUNICIPIO DE SÃO VICENTE FERRER, POA 116/2019.</t>
  </si>
  <si>
    <t>PTM aprovado pelo CEAM na reunião realizada em 09/08/2019</t>
  </si>
  <si>
    <t>104-4739-600000064-5</t>
  </si>
  <si>
    <t>Falei com Karla e ela disse que ela enviou pendências em agosto e o município respondeu em setembo. E que até dia 11/10/2019  ela daria um posicionamento</t>
  </si>
  <si>
    <t>Ofício 159/2019-Com BM ajustado. Enviado para CEHAB. Ofício SEPLAG/SEAM....../2019</t>
  </si>
  <si>
    <t>Recebeu a 4ª parcela em 18/09/2019</t>
  </si>
  <si>
    <t>2019OB000256</t>
  </si>
  <si>
    <t>2019NE000104</t>
  </si>
  <si>
    <t>VALOR PAGO AO REPASSE DE RECURSO REFERENTE A 3ª PARCELA - FEM/2014, CUJO OBJETO É A AMPLIAÇÃO DO CEMITÉRIO MUNICIPAL DE LAGOA DO OURO, POA 113 - AGMJ.</t>
  </si>
  <si>
    <t>104-4739-600000065-3</t>
  </si>
  <si>
    <t>2019PD000289</t>
  </si>
  <si>
    <t>VALOR PAGO REF. AO REPASSE DE RECURSOS, 4ª PARCELA DO FEM II-2014,CUJO PROJETO É: PAVIMENTAÇÃO ASFALTICA EM PEDRA GRANITICAS DO MUNICIPIO DE SERRA TALHADA/PE,, CONFORME SOLICITADO EM CI Nº 26/19 - SEAM .</t>
  </si>
  <si>
    <t>2019PD000312</t>
  </si>
  <si>
    <t>2019PD000321</t>
  </si>
  <si>
    <t>PREFEITURA MUNICIPAL DE LAGOA D0 OURO</t>
  </si>
  <si>
    <t>2019OB000263</t>
  </si>
  <si>
    <t>2019PD000323</t>
  </si>
  <si>
    <t>2019NE000105</t>
  </si>
  <si>
    <t>VALOR PAGO AO REPASSE DE RECURSOS FEM II /14,3ª PARCELA , REQUALIFICAÇÃO DE PRAÇAS. NO MUNICIPIO DE ESCADA/PE-POA 106/2019</t>
  </si>
  <si>
    <t>Ofício 190/2019 com os ajustes solicitados pela CEHAB. Ofício SEPLAG/SEAM 277/2019</t>
  </si>
  <si>
    <t>Município enviou as pendências mencionadas no parecer da 4ª reanálise da Prestação de Contas através do ofício nº 0299/2019 - GAPRE, protocolado em 10/10/2019. Documentação encaminhada para análise da CEHAB. Oficio SEPLAG/SEAM nº 280/2019</t>
  </si>
  <si>
    <t>Teraditivo da reprogramação pronto para assinatura. Município ciente ( via zap, Jader) em 25/09/2019</t>
  </si>
  <si>
    <t>PAVIMENTAÇÃO EM PARALELEPÍPEDOS GRANITICOS DE DIVERSAS RUAS - RUA LUIZ GONZAGA; RUA DR. LAURINDO LINS; 2.º TRAVESSA JOAQUIM NABUCO; RUA DOS TERREIROS; 1.TRAV. DOS TERREIROS; 2.TRAV. DOS TERREIROS; RUA BAIXADA DO CASTELO; RUA DA VARA; 1.TRAV.ELADIO PORFIRIO; RUA DE QUEIMADA GRANDE; RUA 6 DE ALMAS BENDITAS; TRAV. DA RUA 6 DE ALMAS BENDITAS; RUA DA JUREMA 3 E FRENTE DO MATADOURO; RUA DA TELPE - VILA DO ESPIRITO SANTO; RUA PRINCIPAL SAIDA DO TAPUIO - VILA DO ESPIRITO SANTO; RUA DA JUREMA 2; RUA DA PEDRA ATE A ENTRADA DE ESPIRITO SANTO; RUA DA PEDRA FRENTE - ESP. SANTO; RUA DE ACESSO A ETE; ACESSO / EMBARQUE / DESEMBARQUE / ESTACIONAMENTO DO MATADOURO MUNICIPAL; RUA CRISTIANO WESLEY O. ALMEIDA; TRAV. LUIZ GONZAGA; BECO DA 1º TRAV. ELADIO PORFIRIO</t>
  </si>
  <si>
    <t>235
5ª SUBSTITUIÇÃO FINAL</t>
  </si>
  <si>
    <t>Reprogramação aprovada conforme ofício 445/2019 - DPO/CEHAB de 10/09/2019</t>
  </si>
  <si>
    <t>Entreguei ao Prefeito 1 via do PTM, AP e 2º termo aditivo</t>
  </si>
  <si>
    <t>Reforma da Escola Municipal José Gonçalves do Nascimento</t>
  </si>
  <si>
    <t>Construção da Murada da Unidade Infantil Turma da Mônica</t>
  </si>
  <si>
    <t xml:space="preserve">SEI 3000008464.000632/2019-71 - Em resposta ao ofício 204/2019 – SEAM  - PC – FEM 2014 - PAD 034/2018 – Altinho, o Município informa que o ex-gestor da época do convênio celebrado, o Sr. José Ailson Oliveira, encerrou seu mandato sem realizar a devida prestação de contas, bem como inviabilizou a sua finalização pela atual gestão, em razão da absoluta ausência de documentação referentes e ao recolhimento correto dos impostos ao referido convênio. Assim sendo, o município solicita dilatação de prazo por mais 60 dias para que seja possível adotar as medidas cabíveis em face do ex-gestor responsável e comprová-las. Documentação encaminhada ao Jurídico - SEAM para conhecimento eprovidências. </t>
  </si>
  <si>
    <t>Os serviços apresentados no orçamento analítico são compatíveis com o objeto do PTM, porém como não foi apresentado projeto não é possível afirmar se os mesmos serão suficientes para a conclusão da obra./No PTM não consta informação sobre a origem dos recursos não provenientes do FEM.
SEI 3000008464.000632/2019-71 - município encaminhou documentação em resposta ao ofício 204/2019 – SEAM  - PC – FEM 2014 - PAD 034/2018 – Altinho</t>
  </si>
  <si>
    <t>Os serviços constantes no orçamento analítico são compatíveis com a identificação do objeto, porém não é possível avaliar se serão suficientes para a conclusão da obra devido a não apresentação de projetos.
SEI 3000008464.000632/2019-71 - município encaminhou documentação em resposta ao ofício 204/2019 – SEAM  - PC – FEM 2014 - PAD 034/2018 – Altinho</t>
  </si>
  <si>
    <t>Os serviços apresentados no orçamento analítico são compatíveis com o objeto do PTM, porém como não foi apresentado projeto não é possível afirmar se os mesmos serão suficientes para a conclusão da obra./Os preços unitários estão compatíveis com as tabelas recomendadas pelo CEAM exceto o do item 2.6 pelo fato de não ter sido apresentada a composição de custo para o mesmo. 
SEI 3000008464.000632/2019-71 - município encaminhou documentação em resposta ao ofício 204/2019 – SEAM  - PC – FEM 2014 - PAD 034/2018 – Altinho</t>
  </si>
  <si>
    <t>2019OB000268</t>
  </si>
  <si>
    <t>2019NE000044</t>
  </si>
  <si>
    <t>VALOR PAGO AO REFERENTE AO REPASSE DE RECURSO FEM II -2014, 4º PARCELA,CUJO PROJETO É: PAVIMENTAÇÃO DE RUAS NA SEDE DO MUNICIPIO DE AFRANIO/PE, CONFORME CI 035/2019 - SEAM/FEM</t>
  </si>
  <si>
    <t>Pagamento da 4ª parcela</t>
  </si>
  <si>
    <t>Ofício PC/GDM/DPO/CEHAB 88/2019 -Com pendências na PC. Ofício enviado para Sandro/Jurídico para notificar ao Município</t>
  </si>
  <si>
    <t>3000008464.000170/2019-91(Prest Contas)A403559-0/2019(Pend na PC)</t>
  </si>
  <si>
    <t>Ofício PC/GDM/DPO/CEHAB 096/2019 - Pendências na PC. Enviado ao Jurídico/Sandro para notificar ao Município</t>
  </si>
  <si>
    <t>Ofício PC/GDM/DPO/CEHAB 097/2019 - Pendências na PC. Enviado ao Jurídico/Sandro para notificar ao Município</t>
  </si>
  <si>
    <t>Pendências da prestação de contas enviadas através do ofício nº091/2019 - CEHAB , encaminhadas ao jurídico para providências</t>
  </si>
  <si>
    <t xml:space="preserve"> prestação de contas devolvida através do ofício nº152/2019 - SUFIN , encaminhadas ao jurídico para providências</t>
  </si>
  <si>
    <t xml:space="preserve"> prestação de contas devolvida através do ofício nº148/2019 - SUFIN , encaminhadas ao jurídico para providências</t>
  </si>
  <si>
    <t>Prestação de contas com inconsistências devolvida pela CEHAB a Seplag conforme ofício PC/GDM/DPO/CEHAB 103/2019. Conforme entendimento da SEAM, a documentação foi devolvida para análise a CEHAB conforme ofício SEPLAG/SEAM. As inconsistências observadas na 5ª análise foram encaminhadas ao Jurídico - SEAM para conhecimento e providências. O município também foi informado por e-mail.</t>
  </si>
  <si>
    <t>SEI A403853-6/2019 - Prestação de contas com inconsistências devolvida pela CEHAB a Seplag. Conforme entendimento da SEAM, a documentação foi devolvida para análise a CEHAB. As inconsistências observadas na 5ª análise foram encaminhadas ao Jurídico - SEAM para conhecimento e providências. O município também foi informado por e-mail.</t>
  </si>
  <si>
    <t>2019PD000287</t>
  </si>
  <si>
    <t>PTM aprovado na Reunião do CEAM realizada dia 11/10/2019</t>
  </si>
  <si>
    <t>Prestação de contas aprovada na Reunião do CEAM realizada dia 11/10/2019</t>
  </si>
  <si>
    <t>Ofício GP 34/2019 - Utilização de rendimentos. Enviado para SEE. Ofício SEPLAG/SEAM 310/2019</t>
  </si>
  <si>
    <t>Município enviou as pendências mencionadas no parecer da análise da Prestação de Contas através do ofício nº 02/2019, protocolado em 18/10/2019. Documentação encaminhada para reanálise da SEINFRA, conforme oficio SEPLAG/SEAM nº XXX/2019</t>
  </si>
  <si>
    <t>Município recebeu 4ª parcela</t>
  </si>
  <si>
    <t>Vistoria informou que falta a placa da obra. Dia 09/10/2019 encaminhei ofício nº 153/2019 da Prefeitura à CEHAB solicitando que seja vistoriada a placa da obra. SEI 3000008464.000608/2019-31. Dia 22/10 o Sr. Osório ligou e eu informei que já estava com a CEHAB. Lilian informou que está com o setor de vistoria desde o dia 16/10/2019. Assim que fizerem, eles enviam</t>
  </si>
  <si>
    <t>Ofício 123/2019 - com Prestação de Contas. Enviado para CEHAB. Ofício SEPLAG/SEAM...../2019</t>
  </si>
  <si>
    <t>3000008464.000679/2019-34(Prest Contas)</t>
  </si>
  <si>
    <t>Município enviou as pendências mencionadas no parecer da análise da Prestação de Contas através do ofício nº 02/2019, protocolado em 18/10/2019. Documentação encaminhada para reanálise da SEINFRA, conforme oficio SEPLAG/SEAM nº 322/2019</t>
  </si>
  <si>
    <t>Ofício 191/2019 - Com documentação complementar da Prestação de Contas. Enviado para SEINFRA. Ofício SEPLAG/SEAM.321/2019</t>
  </si>
  <si>
    <t>Ofício PC/GDM/DPO/CEHAB 077/2019 e OFÍCIO 100/2019 - Prestação de Contas. Devolvida para CEHAB para as devidas providências. Ofício SEPLAG/SEAM 320/2019</t>
  </si>
  <si>
    <t>Ofício PC/GDM/DPO/CEHAB 102/2019 com Prestação de Contas. Devolvida para CEHAB para devidas providências. Ofício SEPLAG/SEAM 319/2019</t>
  </si>
  <si>
    <t>Ofício 150/2019 - SUFIN com Prestação de Contas. Devolvida para SDA para as devidas providências. Ofício SEPLAG/SEAM317/2019</t>
  </si>
  <si>
    <t>3000008464.000272/2019-15(doctos compls PC)a403849-2/2019(PC devolvida)</t>
  </si>
  <si>
    <t>Município enviou documentação complementar através do ofício GP nº 377/2019, com data de entrada em 21/10/2019. Documentação repassada à CEHAB para atender às pendências encontradas na análise da Prestação de Contas.</t>
  </si>
  <si>
    <t>Inconsistências enviadas pela CEHAB e encaminhada para o e-mail de Renice e Alex</t>
  </si>
  <si>
    <t xml:space="preserve">Município enviou documentação complementar através do ofício GP nº 377/2019, com data de entrada em 21/10/2019. Documentação repassada à CEHAB para atender às pendências encontradas na análise da Prestação de Contas. SEPLAG 326/2019 </t>
  </si>
  <si>
    <t>BANCO DO BRASIL
AG. 2590-9
13099-0</t>
  </si>
  <si>
    <t>Ofício PC/GDM/DPO/CEHAB 101/2019 - Prestação de Contas. Devolvida para CEHAB para as devidas providências. Ofício SEPLAG/SEAM 327/2019</t>
  </si>
  <si>
    <t>PTM aprovado na reunião do CEAM</t>
  </si>
  <si>
    <t>PTM aprovado na Reunião do CEAM</t>
  </si>
  <si>
    <t>168 2ª substituição final</t>
  </si>
  <si>
    <t>Ofício nº 453/2019 - DPO/CEHAB com aprovação do plano</t>
  </si>
  <si>
    <t>O município não apresentou cotações de preços
SEI 3000008464.000410/2019-58 - 1ª análise PC 
SEI 3000008464.000616/2019-88 - PC não aprovada e reanálise</t>
  </si>
  <si>
    <t>Prestação de contas (2 Volumes) não aprovada devolvida pela SDA a Seplag conforme ofício 151/2019 - SUFIN de 02/10/2019. Conforme entendimento da SEAM, a documentação da PC foi reencaminhada de volta a SDA para análise conforme ofício SEPLAG/SEAM. As inconsistências observadas na reanálise DE 18/09/2018 foram encaminhadas ao Jurídico - SEAM para conhecimento e providências. O município também foi informado das pendências por e-mail.</t>
  </si>
  <si>
    <t>Município encaminhou ofício nº 232/2019 SEI 3000008464.000673/2019-67 informando que apresentou denúncia no TCE contrra o Gestor anterior por não encontrar documentação sobre o PTM para sanar pendências na prestação de contas. Entreguei o físico para Sandro e foi repassado pelo SEI para SEINFRA para conhecimento.</t>
  </si>
  <si>
    <t>Ofício PC/GDM/DPO/CEHAB 84/2019 -Com pendências na PC. Ofício enviado para Sandro/Jurídico para notificar ao Município</t>
  </si>
  <si>
    <t>Ofício PC/GDM/DPO/CEHAB 83/2019 -Com pendências na PC. Ofício enviado para Sandro/Jurídico para notificar ao Município</t>
  </si>
  <si>
    <t>Prestação de contas (2 Volumes) não aprovada devolvida pela SDA a Seplag conforme ofício 151/2019 - SUFIN de 02/10/2019. Conforme entendimento da SEAM, a documentação da PC foi reencaminhada de volta a SDA para análise conforme ofício SEPLAG/SEAM. As inconsistências observadas na reanálise DE 18/09/2018 foram encaminhadas ao Jurídico - SEAM para conhecimento e providências. O município também foi informado das pendências por e-mail. SEPLAG 335/2019</t>
  </si>
  <si>
    <t>3000008464.000301/2019-31(Prest de contas-Devolvida)3000008464.000439/2019-30(Prest Contas)A403491-4/2019(Pend PC)</t>
  </si>
  <si>
    <t>3000008464.000301/2019-31(Prest de contas-Devolvida)3000008464.000440/2019-64(Prest contas)A403490-3/2019(Pend PC)</t>
  </si>
  <si>
    <t>3000008464.000588/2019-07(solic parcelas)</t>
  </si>
  <si>
    <t>Ofício nº 046/2019 - Solicitando parcelas. Falei e enviei email para Flávio informando doctos necessários</t>
  </si>
  <si>
    <t>SEI 3000008464.000330/2019-01 - reprogramação que foi protocolada diretamente na Seinfra e solicitado ao município para protocolar na Seplag também - AP e PTM aprovados e parecer técnico informando que a obra está concluída 
SEI 0011108530.000007/2019-70 - 1ª análise PC</t>
  </si>
  <si>
    <t>1ª análise da PC indicando pendências encaminhada conforme ofício Nº 352/2019 - SET/SEINFRA-PE de 09/10/2019. As pendências apontadas na análise foram encaminhadas ao Jurídico - SEAM para conhecimento e providências. O município também foi informado das pendências por e-mail.</t>
  </si>
  <si>
    <t>CEHAB encaminhou aprovação do PTM através do ofício nº 461/2019 DPO. Valor recurso FEM R$ 4.300.752,75 + R$ 16.009,78 contrapartida = R$ 4.316.762,53</t>
  </si>
  <si>
    <t>Ofício PC/GDM/DPO/CEHAB 099/2019 - Com PC aprovada pela Secretaria finalística. Enviado para Walfrida : baixar no sistema E-fisco.</t>
  </si>
  <si>
    <t>A403812-1/2019(PC aprovada pela CEHAB)</t>
  </si>
  <si>
    <t>Município encaminhou pendências através do ofício nº 199/2019.SEI 3000008464.000686/2019-36 Encaminhado para SEINFRA através do ofício SEAM nº 336/2019. Repassei cópia para Sandro</t>
  </si>
  <si>
    <t>Pavimentação e Drenagem da Rua Jangadeiro e o complemento com a Rua Rio Branco, Rua Itaituba e o complemento com a Rua Augusto Ernesto, em João de Deus, Rua Chapadinha do TUM TUM e o complemento com a linha férrea e a BR 101 em Vila João de Deus, Rua Principal e o complemento com a Rua da Praça e Rua da Acerola em Muribeca, Rua 02 Gonzagão - Muribeca; Ruas Naziazeno Barreto em Jardim Jordão e Rua Antônio Carlos de Oliveira em Candeias</t>
  </si>
  <si>
    <t>333 - 2ª SUBSTITUIÇÃO FINAL</t>
  </si>
  <si>
    <t>3000008464.000656/2019-20 (sol repr e vistoria)</t>
  </si>
  <si>
    <t>Município soliciitou reprogramação através do ofício nº 1762 GAB/SEINFRA/2019. Valor FEM R$ 222.338,66 sem contrapartida. Documentação encamhinada a SEE através do ofício SEAM nº 337/2019</t>
  </si>
  <si>
    <t>Totalizando um BDI de 24,00% (para obras de pavimentação).
Apesar do ISS no município ser menor que o os 3,00% da composição padrão para obras rodoviárias feitas pelo CEAM (no município o valor é de 2,50%) eles aumentaram o valor do Lucro Bruto de 6,95 para 7,55%, chegando a um valor final de 24,00%. Essa modificação se deu afim de não desalinharem do valor padrão recomendado pelo CEAM e justificaram que todas as alíquotas estão de acordo com a mediana do Acórdão 2622/2013-P do TCU.
Sendo assim, o Município de Bom Jardim assume total responsabilidade sobre os riscos que essas modificações possam acarretar.
3000008464.000240/2019-10 (Documentação Complementar da Prestação de Contas)
SEI A403941-4/2019 (2ª análise da Prestação de Contas)</t>
  </si>
  <si>
    <t>2ª análise da Prestação de Contas (indicando inconsistências) encaminhada através do ofício PC/GDM/DPP/CEHAB nº 106/2019, protocolado em 24/10/2019. Ofício entregue ao jurídico da SEAM para notificar o município.</t>
  </si>
  <si>
    <t>5ª análise da Prestação de Contas (indicando inconsistências) encaminhada através do ofício PC/GDM/DPP/CEHAB nº 098/2019, protocolado em 16/10/2019. Ofício entregue ao jurídico da SEAM para notificar o município.</t>
  </si>
  <si>
    <t>Inconsistências informadas ao municíipio em 15/10/2019 via e-mail do FEM</t>
  </si>
  <si>
    <t>Município enviou as pendências mencionadas no parecer da 4ª reanálise da Prestação de Contas através do ofício nº 0247/2019 - GAPRE, protocolado em 30/10/2019. Documentação encaminhada para análise da CEHAB. Oficio SEPLAG/SEAM nº 347/2019</t>
  </si>
  <si>
    <t>Município solicitou reprogramação através do ofício nº 57/2019. Valor solicitado: Recurso FEM R$ 853.978,17 + Contrapartida R$ 112.380,43 = Investimento total R$ 966.358,60. Documentação enviada para análise na CEHAB através do ofício SEPLAG/SEAM nº 351/2019.</t>
  </si>
  <si>
    <t>Município enviou as pendências mencionadas no parecer da álise da Prestação de Contas através do ofício GP nº 391/2019, protocolado em 01/11/2019. Documentação encaminhada para análise da SERH, conforme oficio SEPLAG/SEAM nº XXX/2019</t>
  </si>
  <si>
    <r>
      <t xml:space="preserve">Resta apresentar a cotação do preço unitário do item referente ao reservatório de 10.000 l, entretanto o valor apresentado condiz com o valor de mercado, baseado numa pesquisa expedita realizada por esta gerência.
SEI </t>
    </r>
    <r>
      <rPr>
        <u/>
        <sz val="11"/>
        <color theme="1"/>
        <rFont val="Calibri"/>
        <family val="2"/>
      </rPr>
      <t>3000008464.000010/2019-42</t>
    </r>
    <r>
      <rPr>
        <sz val="11"/>
        <color theme="1"/>
        <rFont val="Calibri"/>
        <family val="2"/>
      </rPr>
      <t xml:space="preserve"> (Análise da Prestação de Contas)
SEI </t>
    </r>
    <r>
      <rPr>
        <u/>
        <sz val="11"/>
        <color theme="1"/>
        <rFont val="Calibri"/>
        <family val="2"/>
      </rPr>
      <t>3000008464.000786/2019-62</t>
    </r>
    <r>
      <rPr>
        <sz val="11"/>
        <color theme="1"/>
        <rFont val="Calibri"/>
        <family val="2"/>
      </rPr>
      <t xml:space="preserve"> (Documentação Complementar da Prestação de Contas)</t>
    </r>
  </si>
  <si>
    <t>Prestação de contas apresentada pelo município através do ofício GP nº 248/2018, com entrada no dia 29/08/2018. Documentação enviada à SERH para análise, conforme ofício SEPLAG/SEAM nº370/2019</t>
  </si>
  <si>
    <t>reorogramação solicitada através do ofício da prefeitura ( sem número) - SEI 3000008464000759-90/2019</t>
  </si>
  <si>
    <t>Município enviou ofício nº 0683/2019 - GAB, protocolado em 24/10/2019, solicitando a prorrogação do prazo concedido por mais 30 dias. Ofício entregue ao jurídico da SEAM.</t>
  </si>
  <si>
    <t>Município encaminhou prestação de contas através do ofício nº 288/2019 GAB. Prestação de contas encaminhada para análise na SEINFRA através do ofício SEPLAG/SEAM nº .../2019.</t>
  </si>
  <si>
    <t>3000008464.000803/2019-61 (prestação de contas)</t>
  </si>
  <si>
    <t>enviado através do OF. SEAM/FEM Nº 387_2019</t>
  </si>
  <si>
    <t>Ofício 28/2019-com plano para reprogramação. Enviado para CEHAB. Ofício SEPLAG/SEAM. 397/2019</t>
  </si>
  <si>
    <t>Os serviços apresentados no orçamento analítico são compatíveis com o objeto do PTM, porém como não foi apresentado projeto não é possível afirmar se os mesmos serão suficientes para a conclusão da obra
SEI 3000008464.000307/2019-16 - solicitação de 4ª parcela (faltando TRDO)
SEI 3000008464.000392/2019-12 - TRDO
SEI 7603352-8/2019 - inconsistências análise BM para 100%
SEI 3000008464.000518/2019-41 - Reprogramação final do PTM
SEI 7603433-8/2019 - aprovação da reprogramação
SEI 0060900023.003879/2019-71 - termo de vistoria de 100%</t>
  </si>
  <si>
    <t>Ofício 11/2019 PC/GDM/DPO com a 1ª análise da Prestação de Contas. Enviado cópia ao Município e entregue o original para Sandro notificar ao Município.</t>
  </si>
  <si>
    <t>3000008464.000415/2019-81 (Prestação de contas)0060900022.002049/2019-36(1ª análise PC)</t>
  </si>
  <si>
    <t>3000008464.000848/2019-36(docto compl)</t>
  </si>
  <si>
    <t xml:space="preserve">SEI 0060900022.001984/2019-85 - A CEHAB devolveu a Prestação de Contas (apenas com a 1ª análise) por não atender aos requisitos mínimos de prestação de contas, conforme Manual de Prestação de Contas do FEM. Conforme Despacho: 42, foi solicitado, com urgência, ao Juridico/SEAM, a comunicação por Ofício ao responsável pelo Município para recebimento da documentação e tomar as devidas providências. </t>
  </si>
  <si>
    <t xml:space="preserve">SEI 3000008464.000250/2019-47 - prestação de contas FEM 2014 e EP 140 de Gravatá 
SEI 0060900022.001984/2019-85 - A CEHAB devolveu a Prestação de Contas (apenas com a 1ª análise) por não atender aos requisitos mínimos de prestação de contas, conforme Manual de Prestação de Contas do FEM. Conforme Despacho: 42, foi solicitado, com urgência, ao Juridico/SEAM, a comunicação por Ofício ao responsável pelo Município para recebimento da documentação e tomar as devidas providências. </t>
  </si>
  <si>
    <t>Aprovação da prestação de contas recebida através do ofício n407/2019 - SRH e encaminhada ao departamento de Prestação de contas ( Walfrida)</t>
  </si>
  <si>
    <t>Ofício 154/2019 - Com documentação complementar para PC. Enviado para SEINFRA. Ofício SEPLAG/SEAM 434/2019</t>
  </si>
  <si>
    <t>Município enviou documentação complementar da prestação de contas através do ofício GP nº 53/2019. Documentação encaminhada para CEHAB através do ofício SEPLAG/SEAM nº 439/2019.</t>
  </si>
  <si>
    <t>Conforme ofício GAB 269/2019, o Município solicita prorrogação de prazo (15 dias) para resposta dos itens pendentes em resposta ao Of. 133 SEPLAG/FEM. Ofício encaminhado ao Jurídico - SEAM para conhecimento e providências.</t>
  </si>
  <si>
    <t>Os serviços apresentados no orçamento analítico são compatíveis com o objeto do PTM, porém como não foi apresentado projeto não é possível afirmar se os mesmos serão suficientes para a conclusão da obra.
SEI 3000008464.000595/2019-09 - Prestação de Contas do PTM
SEI 0060900022.002133/2019-50 - ionconsistências PC</t>
  </si>
  <si>
    <t>1ª análise PC (SEI 0060900022.002133/2019-50) encaminhada ao Jurídico e ao município (e-mail) para conhecimento e providências.</t>
  </si>
  <si>
    <t>Município solicitou utilização dos rendimentos no valor de R$ 265.872,78 através do ofício nº 1827/2019. SEI 3000008464.000712/2019-26. SEAM deferiu o pleito através do ofício nº 343/2019.. Documentação arquivada com Décia</t>
  </si>
  <si>
    <t>3000008464.000454/2019-88 (prestação de contas); 0060900022.002086/2019-44 (pendências na PC)</t>
  </si>
  <si>
    <t>CEHAB enviou ofício nº 013/2019 - PC/GDM/DPO com inconsistências na prestação de contas. Inconsistências enviadas por email para o Município, SEI encaminhado para Sandro notificar o Município.</t>
  </si>
  <si>
    <t>CEHAB enviou ofício nº 012/2019 - PC/GDM/DPO com inconsistências na prestação de contas. Inconsistências enviadas por email para o Município, SEI encaminhado para Sandro notificar o Município.</t>
  </si>
  <si>
    <t>3000008464.000455/2019-22 (prestação de contas); 0060900022.002065/2019-29 (inconsistências na PC)</t>
  </si>
  <si>
    <t>Reprogramação aprovada conforme ofício 035/2019</t>
  </si>
  <si>
    <t>Reprogramação aprovada enviada ao jurídico para ser feito o termo aditivo</t>
  </si>
  <si>
    <t>2019OB000375</t>
  </si>
  <si>
    <t>2019NE000188</t>
  </si>
  <si>
    <t>VALOR PAGO AO REPASSE DE RECURSO REFERENTE A 3ª PARCELA - FEM / 14, CUJO OBJETO É A PAVIMENTAÇÃO DE RUAS NA SEDE, DISTRITO DE QUEBEC, MUNICÍPIO DE ITAMBÉ-PE.CONFORME POA Nº 208/2019 AGMJ</t>
  </si>
  <si>
    <t>2019OB000359</t>
  </si>
  <si>
    <t>2019PD000378</t>
  </si>
  <si>
    <t>RE000112</t>
  </si>
  <si>
    <t>2019NE000075</t>
  </si>
  <si>
    <t>1-2541-20927</t>
  </si>
  <si>
    <t>VALOR PAGO AO REPASSE DE RECURSO REFERENTE A 3ª PARCELA DO FEM II-2014 P/VIABILIZAR A CONSTRUÇÃO DE MURO DE ARRIMO - OLHO D'AGUA II NO MUNICIPIO DE RIO FORMOSO, CONFORME LEI 15.270/2014, CI 047/2019 SEAM/FEM</t>
  </si>
  <si>
    <t>2019OB000360</t>
  </si>
  <si>
    <t>2019PD000379</t>
  </si>
  <si>
    <t>2019NE000076</t>
  </si>
  <si>
    <t>VALOR PAGO AO REPASSE DE RECURSO REFERENTE A 4ª PARCELA DO FEM II-2014 P/VIABILIZAR A CONSTRUÇÃO DE MURO DE ARRIMO - OLHO D'AGUA II NO MUNICIPIO DE RIO FORMOSO, CONFORME LEI 15.270/2014, CI 047/2019 SEAM/FEM.</t>
  </si>
  <si>
    <t>2019OB000361</t>
  </si>
  <si>
    <t>2019PD000380</t>
  </si>
  <si>
    <t>2019NE000078</t>
  </si>
  <si>
    <t>1-2541-20926</t>
  </si>
  <si>
    <t>VALOR PAGO AO REPASSE DE RECURSO REFERENTE A 4ª PARCELA DO FEM II-2014 P/VIABILIZAR A CONSTRUÇÃO DO PONTILHÃO - NO ACESSO AO DISTRITO DE CONCEIÇÃO, CONFORME LEI 15.270/2014, CI 047/2019 SEAM/FEM.</t>
  </si>
  <si>
    <t>2019OB000362</t>
  </si>
  <si>
    <t>2019PD000381</t>
  </si>
  <si>
    <t>2019NE000077</t>
  </si>
  <si>
    <t>VALOR PAGO AO REPASSE DE RECURSO REFERENTE A 3ª PARCELA DO FEM II-2014 P/VIABILIZAR A CONSTRUÇÃO DO PONTILHÃO - NO ACESSO AO DISTRITO DE CONCEIÇÃO, CONFORME LEI 15.270/2014, CI 047/2019 SEAM/FEM.</t>
  </si>
  <si>
    <t>2019OB000363</t>
  </si>
  <si>
    <t>2019PD000411</t>
  </si>
  <si>
    <t>RE000113</t>
  </si>
  <si>
    <t>2019NE000167</t>
  </si>
  <si>
    <t>VALOR PAGO REF A 4ª PARCELA REPASSE DE RECURSO FEM /2014, MUNICIPIO CAPOEIRAS/PE PAVIMENTAÇÃO DE DIVERSAS RUAS NA SEDE DO MUNICÍPIO, CONFORME POA 183/2019 , CI 123/19 SEAM/FEM</t>
  </si>
  <si>
    <t>2019OB000364</t>
  </si>
  <si>
    <t>2019PD000243</t>
  </si>
  <si>
    <t>2019NE000063</t>
  </si>
  <si>
    <t>VALOR PAGO AO REPASSE DE RECURSO FEM II/2014 MUNICIPIO DE BREJAO/PE 3ª PARCELA LEI 15270/2014 CUJO OBJETO É PAVIMENTACAO EM PARALELEPIPEDOS DE DIVERSAS RUAS. CONFORME CI 047/19</t>
  </si>
  <si>
    <t>2019OB000373</t>
  </si>
  <si>
    <t>2019PD000444</t>
  </si>
  <si>
    <t>RE000117</t>
  </si>
  <si>
    <t>2019NE000185</t>
  </si>
  <si>
    <t>Parcela extra</t>
  </si>
  <si>
    <t>VALOR PAGO AO REPASSE DE RECURSO REFERENTE A PARCELA EXTRA- FEM / 14, CUJO OBJETO É A PAVIMENTAÇÃO EM PARALELEPÍPEDO EM DIVERSAS RUAS, NO MUNICIPIO DE CORTES.CONFORME POA Nº 207/2019</t>
  </si>
  <si>
    <t>2019OB000374</t>
  </si>
  <si>
    <t>2019PD000445</t>
  </si>
  <si>
    <t>2019NE000186</t>
  </si>
  <si>
    <t>VALOR PAGO AO REPASSE DE RECURSO REFERENTE A 4ª PARCELA - FEM / 14, CUJO OBJETO É A REQUALIFICAÇÃO DE PRAÇAS, NO MUNICIPIO DE ESCADA/PE CONFORME POA Nº 206/2019 AGMJ.</t>
  </si>
  <si>
    <t>2019PD000447</t>
  </si>
  <si>
    <t>2019OB000378</t>
  </si>
  <si>
    <t>2019PD000434</t>
  </si>
  <si>
    <t>2019NE000180</t>
  </si>
  <si>
    <t>VALOR PAGO AO REPASSE DE RECURSO REFERENTE A 3ª PARCELA DO FEM II-2014 P/VIABILIZAR A PAVIMENTAÇÃO EM PARALELEPÍPEDO GRANÍTICO EM DIVERSAS RUAS DO MUNICÍPIO DE OURICURI/PE CONFORME POA 201/19 CI 147</t>
  </si>
  <si>
    <t>2019OB000379</t>
  </si>
  <si>
    <t>2019PD000435</t>
  </si>
  <si>
    <t>2019NE000181</t>
  </si>
  <si>
    <t>VALOR PAGO AO REPASSE DE RECURSO REFERENTE AO FEM II/2014 4ª PARCELA CUJO OBJETO É A PAVIMENTAÇÃO COM PARALELEPÍPEDOS GRANÍTICOS EM DIVERSAS RUAS DO MUNICÍPIO DE TABIRA.CI Nº 144/2019 POA 202</t>
  </si>
  <si>
    <t>2019OB000382</t>
  </si>
  <si>
    <t>2019PD000443</t>
  </si>
  <si>
    <t>2019NE000184</t>
  </si>
  <si>
    <t>VALOR PAGO AO REPASSE DE RECURSO REFERENTE A 4ª PARCELA - FEM / 14, CUJO OBJETO É CONSTRUÇÃO DE PAVIMENTAÇÃO COM PARALELEPÍPEDOS EM VIAS DA SEDE MUNICIPAL, EM PEDRA/PE CONFORME POA Nº 209/2019.</t>
  </si>
  <si>
    <t>Recebeu 4ª parcela</t>
  </si>
  <si>
    <t>Falei com Karla SES e ela disse que Henrique enviou documentação dia 19/11/2019 para ser analisada. Assim que fizer análise, ela dará posicionamento</t>
  </si>
  <si>
    <t>Reprogramação solicitada através do ofício 159/2019 e encaminhada através do ofício SEPLAG/SEAM nº 456/2019</t>
  </si>
  <si>
    <t xml:space="preserve">Município encaminhou documentação complementar através do ofício nº 141/2019  SEI 3000008464.000707/2019-13.  Encaminhei o processo para CEHAB através do ofício SEAM nº 459/2019. Entreguei a Sandro cópia do ofício. </t>
  </si>
  <si>
    <t>(3000008464.000896/2019-24)Ofício S/N - Com plano reprogramado. Enviado para CEHAB. Ofício SEPLAG/SEAM. 460/2019</t>
  </si>
  <si>
    <t>Documentação complementar da Prestação de Contas apresentada pelo município, conforme ofício GP nº 055/2019. Documentação enviada à CEHAB para análise, conforme ofício SEPLAG/SEAM nº XXX/2019.</t>
  </si>
  <si>
    <t>Karla ligou na sexta e informou que o plano ainda está com pendências. Ela estaria entrando de férias e qualquer dúvida, ligassem para Esdras. Repasse por e-mail para Henrique</t>
  </si>
  <si>
    <t>Documentação complementar da Prestação de Contas apresentada pelo município, conforme ofício GP nº 055/2019. Documentação enviada à CEHAB para análise, conforme ofício SEPLAG/SEAM nº 465/2019.</t>
  </si>
  <si>
    <t>Prestação de contas apresentada conforme ofício 086/2019 e encaminhada à CEHAB conforme ofício SEPLAG/SEAm nº XXX/2019</t>
  </si>
  <si>
    <t>Registro que no momento do Processo Licitatório deverá apresentar a estratificação da composição do BDI de 24%./Os serviços constantes no orçamento analítico são compatíveis com a identificação do objeto, porém não é possível avaliar se serão suficientes para a conclusão da obra devido a não apresentação de projetos. SEI 30000008464.000913/2019/23 - Prestação de contas</t>
  </si>
  <si>
    <t>SEI 30000008464.000912/2019-89 PRESTAÇÃO DE CONTAS</t>
  </si>
  <si>
    <t>Prestação de contas apresentada conforme ofício 0872019 e encaminhada à SEE conforme ofício SEPLAG/SEAm nº XXX/2019</t>
  </si>
  <si>
    <t>Ofício  Nº 09/2019 PC/GDM/DPO-Com a 1ª análise da prestação de contas. Enviado para Sandro notificar ao Município</t>
  </si>
  <si>
    <t>3000008464.000099/2019-47(solic prazo prest contas-Enviado para Sandro). 3000008464.000099/2019-47(Prest Contas).3000008464.000492/2019-31(Docto complem PC).0060900022.002036/2019-67(1ª análise PC)</t>
  </si>
  <si>
    <t>Ofício  Nº 014/2019 PC/GDM/DPO-Com a 1ª análise da prestação de contas. Enviado para Sandro notificar ao Município</t>
  </si>
  <si>
    <t>3000008464.000099/2019-47(solic prazo prest contas-Enviado para Sandro)3000008464.000493/2019-85(Prestação de Contas)0060900022.002095/2019-35(1ª análise da PC)</t>
  </si>
  <si>
    <t>Ofício  Nº 07/2019 PC/GDM/DPO/CEHAB-1ª análise da PC. Enviado para Sandro/Jurídico notificar ao Município</t>
  </si>
  <si>
    <t>3000008464.000377/2019-66(Apresentação da prestação de contas)0060900022.002001/2019-28(1ª análise da PC)</t>
  </si>
  <si>
    <t>CI Nº 77/2019 – SEINFRA - Gerência de Convênios de Transportes – SEINFRA - GCT- Reanálise de PC. Enviado para Sandro/Jurídico notificar ao Município</t>
  </si>
  <si>
    <t>Os serviços constantes no orçamento analítico são compatíveis com a identificação do objeto, porém não é possível avaliar se serão suficientes para a conclusão da obra devido a não apresentação de projetos. SEI  3000008464.000759/2019-90 Reprogramação</t>
  </si>
  <si>
    <t>1ª análise de prestação de contas encaminhada em 11/11/2019 pelo SEI  n° 0060900022.002106/2019-87.</t>
  </si>
  <si>
    <t>0060900022.002106/2019-87</t>
  </si>
  <si>
    <t xml:space="preserve">1ª análise da prestação de contas encaminhada através do Ofício  Nº 08/2019 - PC/GDM/DPO/CEHAB
  </t>
  </si>
  <si>
    <t xml:space="preserve"> SEI -0060900022.002017/2019-31 análise de prestação de contas</t>
  </si>
  <si>
    <t>SEI 3000008464.000304/2019-74 - Prestação de contas</t>
  </si>
  <si>
    <t>CEHAB enviou Ofício  Nº 021/2019- PC/GDM/DPO com inconsistências na prestação de contas. Inconsistências enviadas para Marcos Pinheiro pelo gmail. SEI enviado para Sandro para notificar o Município.</t>
  </si>
  <si>
    <t>2014.0445</t>
  </si>
  <si>
    <t>PAVIMENTAÇÃO E DRENAGEM DE 01 RUA NO MUNICÍPIO DO JABOATÃO DOS GUARARAPES</t>
  </si>
  <si>
    <t>Pavimentação da Rua José Nunes da Cunha no Bairro de Piedade</t>
  </si>
  <si>
    <t>3000008464.000926/2019-01</t>
  </si>
  <si>
    <t>Município solicitou utiliação do saldo para incluir novo PTM através do ofício nº327/2019 - SEI 3000008464.000926/2019-01. Documentação repassada para CEHAB através do ofício SEAM nº 481/2019</t>
  </si>
  <si>
    <t>SEINFRA enviou pendências da prestação de contas através do ofício nº 491/2019 - SET/SEINFRA-PE. Pendências enviadas por email para o Prefeito e Janiele (gmail).Documento enviado pelo SEI para Sandro para notificar o Município.</t>
  </si>
  <si>
    <t>3000008464.000201/2019-12 (pendências na prestação de contas); 3000008464.000686/2019-36 (pendências na prestação de contas)</t>
  </si>
  <si>
    <t>Pendências na análise da prestação de contas recebidas através do ofício Nº 484/2019 - SET/SEINFRA-PE. Repassado pelo gmail para Ubiratan. SEI 3000008464.000686/2019-36 enviado para Sandro para fazer notificação.</t>
  </si>
  <si>
    <t>3000008464.000851/2019-50 (doc complementar prest de contas); 3000008464.000851/2019-50 (pendências prestação de contas)</t>
  </si>
  <si>
    <t>CEHAB  enviou Ofício  Nº 022/2019 - PC/GDM/DPO com inconsistências na prestação de contas. SEI 3000008464.000851/2019-50 enviado para Sandro para notificar o Município. Inconsistências enviadas pelo gmail para Arystofanes Rafael.</t>
  </si>
  <si>
    <t>Os serviços constantes no orçamento analítico são compatíveis com a identificação do objeto, porém não é possível avaliar se serão suficientes para a conclusão da obra devido ao fato de que o projeto apresentado não foi objeto desta análise.
SEI A402666-7/2019 - 4ª análise da PC com inconsistências
SEI 3000008464.000932/2019-50 - encaminhamento de documentação complementar a PC</t>
  </si>
  <si>
    <t>Documentação complementar encaminhada conforme ofício 96/2019 de 26/11/2019 (SEI 3000008464.000932/2019-50). Documentação complementar encaminhada a CEHAB para análise e parecer conforme ofício SEPLAG/SEAM. Jurídico SEAM ciente do envio da documentação para inclusão no PAD.</t>
  </si>
  <si>
    <t>3000008464.000948/2019-62</t>
  </si>
  <si>
    <t>1-2016-113508</t>
  </si>
  <si>
    <t>3000008464.000052/2019-83 - 7603233-6/2019 - 0060900023-004223/2019-75 - 4ª parcela</t>
  </si>
  <si>
    <t>PTM reprogramado aprovado pelo CEAM na reunião realizada em 11/10/2019</t>
  </si>
  <si>
    <t>Reprogramação aprovada conforme ofício 116/2019 - CEHAB</t>
  </si>
  <si>
    <t>Aprovação encaminhada para o dep. Jurídico fazer o termo aditivo</t>
  </si>
  <si>
    <t>Dia 09/11 CEHAB encaminhou pendências para o e-mail de Adalberto</t>
  </si>
  <si>
    <t>Final 2</t>
  </si>
  <si>
    <t>Ofício 314/2019 e 465/2019 (Plano e AP)-Com aprovação deste plano</t>
  </si>
  <si>
    <t>Município enviou documentação complementar através do ofício GP nº 298/2019, com entrada em 06/12/2019. Documentação repassada à CEHAB para atender às pendências encontradas na 2ª análise da Prestação de Contas. 505/2019</t>
  </si>
  <si>
    <t>Os serviços constantes no orçamento analítico são compatíveis com a identificação do objeto, porém não é possível avaliar se serão suficientes para a conclusão da obra devido a não apresentação de projetos.
SEI 3000008464.000726/2019-40 (Documentação Complementar da Prestação de Contas) / Prestação de Contas aprovada</t>
  </si>
  <si>
    <t>Prestação de Contas aprovada, conforme ofício nº 025/2019 - PC/GDM/DPO, com entrada em 05/12/2019</t>
  </si>
  <si>
    <t>Município enviou CD com toda a Prestação de Contas através do ofício GAB nº 180/2019. Documentação encaminhada para análise da SEINFRA, conforme ofício SEPLAG/SEAM nº XXX/2019</t>
  </si>
  <si>
    <t xml:space="preserve">Município enviou documentação complementar através do ofício GP nº 285/2019, com entrada em 11/12/2019. Documentação repassada à CEHAB para atender às pendências encontradas na 3ª análise da Prestação de Contas, conforme ofício SEPLAG/SEAM nº XXX/2019 </t>
  </si>
  <si>
    <r>
      <t xml:space="preserve">Os serviços constantes no orçamento analítico são compatíveis com a identificação do objeto, porém não é possível avaliar se serão suficientes para a conclusão da obra devido a não apresentação de projetos.
</t>
    </r>
    <r>
      <rPr>
        <u/>
        <sz val="11"/>
        <color theme="1"/>
        <rFont val="Calibri"/>
        <family val="2"/>
        <scheme val="minor"/>
      </rPr>
      <t/>
    </r>
  </si>
  <si>
    <t>2014.0446</t>
  </si>
  <si>
    <t xml:space="preserve">Município enviou documentação complementar através do ofício GP nº 285/2019, com entrada em 11/12/2019. Documentação repassada à CEHAB para atender às pendências encontradas na 3ª análise da Prestação de Contas. SEPLAG 522/2019 </t>
  </si>
  <si>
    <t>2019OB000398</t>
  </si>
  <si>
    <t>2019NE000341</t>
  </si>
  <si>
    <t>REPASSE DE RECURSO REFERENTE AO FEM II/2014 - 4ª PARCELA CUJO OBJETO É A PAVIMENTAÇÃO EM PARALELEPÍPEDO GRANÍTICO EM DIVERSAS RUAS DO MUNICÍPIO DE OURICURI, POA 231 - AGMJ.</t>
  </si>
  <si>
    <t>2019PD000467</t>
  </si>
  <si>
    <t>RE000122</t>
  </si>
  <si>
    <t>2019OB000399</t>
  </si>
  <si>
    <t>2019PD000468</t>
  </si>
  <si>
    <t>2019NE000344</t>
  </si>
  <si>
    <t>REPASSE DE RECURSO REFERENTE A 4ª PARCELA FEM 2014 CUJO OBJETO É A REVITALIZAÇÃO DE ESCOLAS MUNICIPAIS, NO MUNICIPIO DE SANTA TEREZINHA, POA 233/2019 AGJM.</t>
  </si>
  <si>
    <t>2019OB000400</t>
  </si>
  <si>
    <t>2019PD000472</t>
  </si>
  <si>
    <t>2019NE000345</t>
  </si>
  <si>
    <t>1-2590-13099</t>
  </si>
  <si>
    <t>REPASSE DE RECURSO REFERENTE AO FEM 2014, 1ª PARCELA CUJO OBJETO É A REVITALIZAÇÃO DA PRAÇA SÃO SEBASTIÃO, NO MUNICIPIO DE SANTA TEREZINHA, CONFORME POA 234/2019 - AGJM</t>
  </si>
  <si>
    <t>2019OB000402</t>
  </si>
  <si>
    <t>2019PD000465</t>
  </si>
  <si>
    <t>2019NE000342</t>
  </si>
  <si>
    <t>1-4637-113508</t>
  </si>
  <si>
    <t>REPASSE DE RECURSO REFERENTE AO FEM 2014 4ª PARCELA CUJO OBJETO É A URBANIZAÇÃO DO CORREDOR VIÁRIO DO CENTRO DA CIDADE. FREI MIGUELINHO, CONFORME POA 226 AGMJ.</t>
  </si>
  <si>
    <t>2019OB000403</t>
  </si>
  <si>
    <t>2019PD000463</t>
  </si>
  <si>
    <t>RE000121</t>
  </si>
  <si>
    <t>2019NE000338</t>
  </si>
  <si>
    <t>REPASSE DE RECURSOS AO FEM III/14 DO MUNICIPIO LIMOEIRO/PE, 4ª PARCELA, PARA A PAVIMENTAÇÃO EM PARALELEPÍPEDOS E DRENAGEM SUPERFICIAL DE ÁGUAS PLUVIAIS. NO MUN DE LIMOEIRO/PE CONFORME POA 224/19 CI 180/19.</t>
  </si>
  <si>
    <t>CONSTRUÇÃO DE PAVIMENTAÇÃO EM PEDRA GRANÍTICA NA RUA JOÃO ALVES, BAIRRO ALTO DO RIO BRANCO, NA SEDE DO MUNICÍPIO DE SERTÂNIA</t>
  </si>
  <si>
    <t>Construção de Pavcimentação em Pedra Granítica na rua João Alves, bairro Alto do Rio Branco, na Sede do município de Sertânia</t>
  </si>
  <si>
    <t>Planilha iniciada em 23/07/2019. Status da planilha original.</t>
  </si>
  <si>
    <t>Novo PTM (utilização do saldo e rendimento) protocolado na Seplag através do ofício GP nº 097/2019, com entrada em 23/07/2019. 
PTM encaminhado para análise da CEHAB, conforme ofício SEPLAG/SEAM nº 092/2019</t>
  </si>
  <si>
    <t>Planilha iniciada em 11/12/2019. Status da planilha original.</t>
  </si>
  <si>
    <t>Município enviou novo PTM (utilização do saldo) para Seplag através do ofício GAB nº 401/2019, com entrada em 11/12/2019. 
PTM encaminhado para análise da CEHAB, conforme ofício SEPLAG/SEAM nº 524/2019</t>
  </si>
  <si>
    <t xml:space="preserve">Município enviou documentação complementar através do ofício GP nº 284/2019, com entrada em 11/12/2019. Documentação repassada à SEINFRA para atender às pendências encontradas na análise da Prestação de Contas, conforme ofício SEPLAG/SEAM nº XXX/2019 </t>
  </si>
  <si>
    <t>Última parcela paga em 27/11/2019</t>
  </si>
  <si>
    <t>3000008464.001005/2019-57 (doc complementar da prestação de contas)</t>
  </si>
  <si>
    <t xml:space="preserve">Município enviou documentação complementar através do ofício GP nº 284/2019, com entrada em 11/12/2019. Documentação repassada à SEINFRA para atender às pendências encontradas na análise da Prestação de Contas, conforme ofício SEPLAG/SEAM nº 526/2019 </t>
  </si>
  <si>
    <t>Município recebeu a 4ª parcela no dia 27/11/2019</t>
  </si>
  <si>
    <t>PTM reprogramado aprovado pelo CEAM na reunião realizada em 13/09/2019</t>
  </si>
  <si>
    <t>Município recebeu a 4ª parcela em 27/11/2019</t>
  </si>
  <si>
    <t>3000008464.001007/2019-46(PC) - Ofício 68/2019 - Com prestação de contas. Enviado para CEHAB. Ofício SEPLAG/SEAM....../2019</t>
  </si>
  <si>
    <t>SEINFRA encaminhou pendências da prestação de contas através do processo SEI nº 3000008464.000803/2019-61. Encaminhei as pendências para Tiago através de e-mail. Repassei o processo para Sandro fazer notificação</t>
  </si>
  <si>
    <t xml:space="preserve">PTM reprogramado aprovado e encaminhado pela CEHAB através do ofício nº 112/2019. Valor recurso FEM R$ 694.400,13 sem contrapartida </t>
  </si>
  <si>
    <t>Pavimentação em paralelepípedo granítico na Rua do Posto (Centro), Rua I, Rua S e Rua P em Botafogo, Rua do Campo e Beco Travessa da Rua S no município de Itapissuma.</t>
  </si>
  <si>
    <t>Ofício 121/2019 - indicando inconsistências qdo da análise dos BM´s. Email enviado, pela CEHAB, ao Gestor do Município em 06/12/2019.</t>
  </si>
  <si>
    <t>218 1ª substituição final</t>
  </si>
  <si>
    <t>Ofício 122/2019-DPO/CEHAB com aprovação do plano</t>
  </si>
  <si>
    <t>Documentação complementar encaminhada conforme ofício 349/2019 da Prefeitura (SEI 3000008464.001031/2019-85). Documentação encaminhada a CEHAB conforme ofício SEPLAG/SEAM XXX/2019</t>
  </si>
  <si>
    <t>Documentação complementar encaminhada conforme ofício 349/2019 da Prefeitura (SEI 3000008464.001031/2019-85). Documentação encaminhada a CEHAB conforme ofício SEPLAG/SEAM 549/2019</t>
  </si>
  <si>
    <t>2019OB000440</t>
  </si>
  <si>
    <t>2019NE000358</t>
  </si>
  <si>
    <t>VALOR PAGO AO REPASSE DE RECURSOS REFERENTE A 2 ª PARCELA - FEM II/2014 CUJO OBJETO É A REVITALIZAÇÃO DA PRAÇA SÃO SEBASTIÃO, NO MUNICIPIO DE STA. TEREZINHA, POA 250/2019.</t>
  </si>
  <si>
    <t>2019OB000464</t>
  </si>
  <si>
    <t>2019NE000385</t>
  </si>
  <si>
    <t>REPASSE DE RECURSO REFERENTE AO FEM II/ 2014 - (4ª PARCELA) CUJO OBJETO É A " PAVIMENTAÇÃO DE DIVERSAS RUAS" NO GLÓRIA DO GOITÁ, CONFORME POA 261/2019 - AGJM.</t>
  </si>
  <si>
    <t>VALOR PAGO AO REPASSE DE RECURSO REF AO FEM II/2014 - 2ª PARCELA, CUJO OBJETO É A " " CALÇAMENTO EM PEDRA GRANÍTICA DE RUAS DIVERSAS E ACESSOS A DISTRITOS E COMUNIDADES DA ZONA RURAL. SANHARÓ , CONFORME POA 266/2019.</t>
  </si>
  <si>
    <t>2019OB000461</t>
  </si>
  <si>
    <t>2019NE000384</t>
  </si>
  <si>
    <t>Ofício 261/2019 -Com Prestação de Contas. Enviado para CEHAB. Ofício SEPLAG/SEAM......../2020</t>
  </si>
  <si>
    <t>2019OB000442</t>
  </si>
  <si>
    <t>2019NE000376</t>
  </si>
  <si>
    <t>REPASSE DE RECURSO REFERENTE AO FEM II/2014 ( 4ª PARCELA) CUJO OBJETO É A " PAVIMENTAÇÃO DE DIVERSAS RUAS" NO MUNICIPIO DE BREJÃO, CONFORME POA 260/2019 - AGJM.</t>
  </si>
  <si>
    <t>2019OB000460</t>
  </si>
  <si>
    <t>2019NE000383</t>
  </si>
  <si>
    <t>VALOR PAGO AO REPASSE DE RECURSO FEM II/2014 REFERENTE A 3ª PARCELA DO MUNICIPIO DE JUREMA /PE PARA A REFORMA E RECUPERAÇÃO DA ESCOLA MUNICIPAL PADRE IBIAPINA,CONFORME POA 263/2019</t>
  </si>
  <si>
    <t>2019OB000467</t>
  </si>
  <si>
    <t>2019NE000389</t>
  </si>
  <si>
    <t>VALOR PAGO AO REPASSE DE RECURSO REFERENTE AO FEM II/2014 - 4ª PARCELA, CUJO OBJETO É A " " CONSTRUÇÃO DO CENTRO ADMINISTRATIVO DE JUCATI " , CONFORME POA 262/2019.</t>
  </si>
  <si>
    <t>Ofício 213/2019 - Com documentação complementar para atender a solicitação da CEHAB. Enviado para CEHAB. Ofício SEPLAG/SEAM.007./2020</t>
  </si>
  <si>
    <t>2019PD000491</t>
  </si>
  <si>
    <t>RE000143</t>
  </si>
  <si>
    <t>2019PD000503</t>
  </si>
  <si>
    <t>2019PD000513</t>
  </si>
  <si>
    <t>RE000144</t>
  </si>
  <si>
    <t>2019PD000514</t>
  </si>
  <si>
    <t>2019PD000517</t>
  </si>
  <si>
    <t>2019OB000465</t>
  </si>
  <si>
    <t>2019PD000518</t>
  </si>
  <si>
    <t>2019NE000386</t>
  </si>
  <si>
    <t>REPASSE DE RECURSO REF AO FEM II/2014 - 3ª PARCELA , CUJO OBJETO É A " CONSTRUÇÃO DO GRADIL DO PARQUE DO BANANAL E CONSTRUÇÃO DO QUIOSQUE DE APOIO", PARA O MUNICÍPIO DE AMARAJI, CONFORME POA 259/2019</t>
  </si>
  <si>
    <t>2019PD000520</t>
  </si>
  <si>
    <t>Município enviou as pendências mencionadas no parecer da 5ª reanálise da Prestação de Contas através do ofício nº 375/2019 - GAPRE, protocolado em 26/12/2019. Documentação encaminhada para análise da CEHAB. Oficio SEPLAG/SEAM nº 011/2020</t>
  </si>
  <si>
    <t>2019OB000480</t>
  </si>
  <si>
    <t>2019NE000361</t>
  </si>
  <si>
    <t>REPASSE DE RECURSO FEM II/2014 4ª PARCELA REFERENTE A PAVIMENTAÇÃO EM PARALELEPÍPEDOS DE DIVERSAS RUAS NOS POVOADOS DE CAPIVARA, CHÃ GRANDE, LAGOA DO MEIO, PATOS E PLACAS, POA 257 R/2019 - AGJM.</t>
  </si>
  <si>
    <t>Município recebeu a 4ª parcela em 27/12/2019</t>
  </si>
  <si>
    <t>2019OB000479</t>
  </si>
  <si>
    <t>2019PD000546</t>
  </si>
  <si>
    <t>RE000145</t>
  </si>
  <si>
    <t>2019NE000382</t>
  </si>
  <si>
    <t>REPASSE DE RECURSO FEM II/2014 REFERENTE A 3ª PARCELA DO MUNICIPIO DE PARANATAMA /PE PARA A CONSTRUÇÃO DE PAVIMENTAÇÃO EM PARALELEPÍPEDOS GRANÍTICOS NA RUA VICENTE FERREIRA DA SILVA,CONFORME POA 264 R/2019.</t>
  </si>
  <si>
    <t>2019PD000548</t>
  </si>
  <si>
    <t>1-4637-113511</t>
  </si>
  <si>
    <t>0060900022.002104/2019-98 (3ª Análise da Prestação de Contas)</t>
  </si>
  <si>
    <t>Repassei inconsistências para Juliana e Renice SEI 3000008464.000926/2019-01</t>
  </si>
  <si>
    <t>Enviei para o e-mail de Vera inconsistências enviadas pela SEE. Liguei hoje (09/01/2020) para Vera mas ninguém atendeu</t>
  </si>
  <si>
    <t>Pendências enviada por e-mail em 09/01/2020</t>
  </si>
  <si>
    <t>Repassei para Henrique a reprovação da reprogramação. Informando que não tem como incluir o PTM dos jazigos sem a aprovação dessa reprogramação</t>
  </si>
  <si>
    <t>PTM reprogramado aprovado pelo CEAM na reunião realizada em 11/05/2018</t>
  </si>
  <si>
    <t>Município recebeu a 4ª parcela em 07/11/2019</t>
  </si>
  <si>
    <t>CEHAB encaminhou inconsistências. Enviei ao município e repassei o SEI 3000008464.000707/2019-13 para Sandro fazer notificação</t>
  </si>
  <si>
    <t>3000008464.000707/2019-13 (doc. Compl. PC)</t>
  </si>
  <si>
    <t>Entregue à Décia uma via do 2º termo aditivo, publicação, AP e PTM (protocolado).</t>
  </si>
  <si>
    <t>Entregue à Décia uma via do 3º termo aditivo, publicação, AP e PTM (protocolado).</t>
  </si>
  <si>
    <t>Entregue à Décia uma via do 5º termo aditivo, publicação, AP e PTM (protocolado).</t>
  </si>
  <si>
    <t>Vistoria final com pendências. Aguardando nova solicirtação de vistoria</t>
  </si>
  <si>
    <t>Termo aditivo assinado. Aguardando a publicação ( Walfrida)</t>
  </si>
  <si>
    <t>Ofício 002/2020-PC/GDM/DPO - 2ª análise da prestação de contas. Enviado para Sandro notificar ao Município.</t>
  </si>
  <si>
    <t>Município enviou documentação complementar da prestação de contas através do ofício 0013/2020 - GAB [PMG]. Documentos encaminhados para CEHAB através do ofício nº 120/2020 - FEM. Cópia do ofício entregue à Sandro.</t>
  </si>
  <si>
    <t>Município enviou documentação complementar da prestação de contas através do ofício 0013A/2020 - GAB [PMG]. Documentos encaminhados para CEHAB através do ofício nº 121/2020 - FEM. Cópia do ofício entregue à Sandro.</t>
  </si>
  <si>
    <t>Município enviou as pendências mencionadas no parecer da 5ª reanálise da Prestação de Contas através do ofício nº 016/2020 - GAPRE, protocolado em 17/01/2020. Documentação encaminhada para análise da CEHAB. Oficio SEPLAG/SEAM nº 122/2020</t>
  </si>
  <si>
    <t>Município solicitou reprogramação conforme ofício nº 26/2020 Gab. Valor solicitado: Recurso FEM R$ 1.286.247,00 e Contrapartida R$ 578.073,46. Documentação encaminhada para análise na S.D.A. conforme ofício nº 123/2020 - FEM.</t>
  </si>
  <si>
    <t>Ofício 019/2020-DPO/CEHAB-com inconsistências encontradas qdo na análise do BM. Enviado ao Município em 22/01/2020 para providenciar os ajustes necessários.</t>
  </si>
  <si>
    <t>Ofício 014/2020-DPO/CEHAB-com inconsistências encontradas qdo na análise do BM. Enviado ao Município em 22/01/2020 para providenciar os ajustes necessários.</t>
  </si>
  <si>
    <t>2ª análise da Prestação de Contas (indicando inconsistências) encaminhada através do ofício nº 019/2019 - PC/GDM/DPO - SEI nº A402473-3/2019. Ofício encaminhado ao jurídico da SEAM para notificar o município.</t>
  </si>
  <si>
    <r>
      <t xml:space="preserve">Os serviços constantes no orçamento analítico são compatíveis com a identificação do objeto, porém não é possível avaliar se serão suficientes para a conclusão da obra devido a não apresentação de projetos. 
</t>
    </r>
    <r>
      <rPr>
        <u/>
        <sz val="11"/>
        <color theme="1"/>
        <rFont val="Calibri"/>
        <family val="2"/>
      </rPr>
      <t>A402473-3/2019</t>
    </r>
    <r>
      <rPr>
        <sz val="11"/>
        <color theme="1"/>
        <rFont val="Calibri"/>
        <family val="2"/>
      </rPr>
      <t xml:space="preserve"> (Documentação Complementar da Prestação de Contas) / (2ª Análise da Prestação de Contas indicando inconsistências - Ofício nº 019/2019 - PC/GDM/DPO)</t>
    </r>
  </si>
  <si>
    <t>2ª análise da Prestação de Contas (indicando inconsistências) encaminhada através do ofício nº 06/2019 - PC/GDM/DPO/CEHAB - SEI nº 0060900022.001989/2019-16. Ofício encaminhado ao jurídico da SEAM para notificar o município.</t>
  </si>
  <si>
    <t>3ª análise da Prestação de Contas (indicando inconsistências) encaminhada através do ofício nº 15/2019 - PC/GDM/DPO/CEHAB - SEI nº 0060900022.002104/2019-98. Ofício encaminhado ao jurídico da SEAM para notificar o município.</t>
  </si>
  <si>
    <t>Município enviou documentação complementar e justificativas, através do ofício nº 323/2017 com data de entrada em 06/09/2017 e repassada para a CEHAB para atender as pendências encontradas na 2ª reanálise da Prestação de Contas.</t>
  </si>
  <si>
    <t>Município enviou as pendências mencionadas no parecer da 3ª reanálise da Prestação de Contas através do ofício nº 023/2020 - GAPRE, protocolado em 23/01/2020. Documentação encaminhada para análise da CEHAB. Oficio SEPLAG/SEAM nº XXX/2020</t>
  </si>
  <si>
    <t>3ª análise da prestação de contas, indicando inconsistências (para serem sanadas no prazo de 10 dias), encaminhada conforme ofício 1004/2019 - PC/GDM/DPO (SEI 3000008464.001031/2019-85). Ofício encaminhado ao Jurídico - SEAM para notificar o município. Análise encaminhada por e-mail ao município em 24/01/2020.</t>
  </si>
  <si>
    <t>Município encaminhou prestação de contas através do ofício nº 24/2020/PMST/GAB. SEI 3000008464.000081/2020-89. Documentação encaminha para CEHAB através do ofício SEAM nº XXX/2020.</t>
  </si>
  <si>
    <t>Ofício 536/2019- 2ª análise da Prestação de Contas. Enviado ao Jurídico para notificar ao Município. Ofício SEPLAG/SEAM......./2020</t>
  </si>
  <si>
    <t>3000008464.000680/2019-69(Proc pendências -PC)3000008464.000680/2019-69(2ª análise PC)</t>
  </si>
  <si>
    <t>Ofício 176/2020 - SEAM/SEPLAG</t>
  </si>
  <si>
    <r>
      <rPr>
        <u/>
        <sz val="11"/>
        <color theme="1"/>
        <rFont val="Calibri"/>
        <family val="2"/>
      </rPr>
      <t>3000008464.000199/2019-73</t>
    </r>
    <r>
      <rPr>
        <sz val="11"/>
        <color theme="1"/>
        <rFont val="Calibri"/>
        <family val="2"/>
      </rPr>
      <t xml:space="preserve"> (Parecer de Análise de Prestação de Contas)
</t>
    </r>
    <r>
      <rPr>
        <u/>
        <sz val="11"/>
        <color theme="1"/>
        <rFont val="Calibri"/>
        <family val="2"/>
      </rPr>
      <t>3000008464.000678/2019-90</t>
    </r>
    <r>
      <rPr>
        <sz val="11"/>
        <color theme="1"/>
        <rFont val="Calibri"/>
        <family val="2"/>
      </rPr>
      <t xml:space="preserve"> (Documentação Complementar da Prestação de Contas) / (Parecer da 2ª Análise da Prestação de Contas com inconsistências - Ofício nº 486/2019 - SET/SEINFRA-PE)</t>
    </r>
  </si>
  <si>
    <t>Ofício 006/2020 - PC/GDM/DPO - com 1ª análise da PC. Enviado ao Jurídico para notificar ao Município</t>
  </si>
  <si>
    <t>3000008464.000896/2019-24(reprogramação)3000008464.000896/2019-24(repr)3000008464.000896/2019-24(vistoria 100%)3000008464.001004/2019-11(Prest Contas)3000008464.001004/2019-11(1ª análise PC)</t>
  </si>
  <si>
    <t>Ofício 003/2020-PC/GDM/DPO - 1ª análise da PC. Enviado ao Jurídico para notificar ao Município</t>
  </si>
  <si>
    <t>3000008464.000099/2019-47(solic prazo prest contas-Enviado para Sandro)3000008464.000006/2020-18(Prest Contas)3000008464.000006/2020-18(1ª análise PC)</t>
  </si>
  <si>
    <t>Entregue ao Prefeito uma via do 3º termo aditivo, publicação, AP e PTM (protocolado).</t>
  </si>
  <si>
    <t>Nova prestação de contas encaminhada à CEHA atarvé do ofício SEPALG/SEAM nº XXX/2020</t>
  </si>
  <si>
    <t>156 - 4ª SUBSTITUIÇÃO FINAL</t>
  </si>
  <si>
    <t>CEHAB enviou pendências na análise do BM por e-mail dia 03/02/2020</t>
  </si>
  <si>
    <t>enviado através do OF. SEAM/FEM Nº 211/2020</t>
  </si>
  <si>
    <t>Município enviou as pendências mencionadas no parecer da 3ª reanálise da Prestação de Contas através do ofício nº 028/2020 - GAPRE, protocolado em 30/01/2020. Documentação encaminhada para análise da CEHAB. Oficio SEPLAG/SEAM nº 212/2020</t>
  </si>
  <si>
    <t>Solicitação de reprogramação encaminhada conforme ofício 034/2020 (SEI 3000008464.000115/2020-35). Teto FEM: R$ 1.509.433,08. Investimento total anterior: R$ 2.301.316,24 (recurso FEM R$ 1.500.000,00 e contrapartida R$ 801.316,24). Novo investimento total: R$ 1.879.163,07 (recurso FEM R$ 1.500.000,00 e contrapartida R$ 379.163,07). Reprogramação encaminhada a SES conforme ofício SEPLAG/SEAM</t>
  </si>
  <si>
    <t>Reprogramação solicitada através do ofício nº 235/2019 da Prefeitura de Correntes. Valor solicitado: Recurso FEM R$ 887.016,49. Sem contrapartida. Reprogramação enviada para análise na CEHAB conforme ofício nº 221/2020 - FEM.</t>
  </si>
  <si>
    <t>Prestação de Contas apresentada pelo município através do ofício GP nº 010/2020, com entrada em 29/01/2020</t>
  </si>
  <si>
    <t>2014.0447</t>
  </si>
  <si>
    <t>Prestação de contas apresentada pelo município através do ofício GP nº 010/2020, com entrada no dia 29/01/2020. Documentação enviada à CEHAB para análise, conforme ofício SEPLAG/SEAM nº XXX/2020</t>
  </si>
  <si>
    <t>Município enviou as pendências mencionadas no parecer da 2ª análise da Prestação de Contas através do ofício GP nº 007/2020, protocolado em 29/01/2020. Documentação encaminhada para análise da CEHAB. Oficio SEPLAG/SEAM nº XXX/2020</t>
  </si>
  <si>
    <t>Município enviou as pendências mencionadas no parecer da 2ª análise da Prestação de Contas através do ofício GP nº 004/2020, protocolado em 29/01/2020. Documentação encaminhada para análise da CEHAB. Oficio SEPLAG/SEAM nº 236/2020</t>
  </si>
  <si>
    <t>CEHAB enviou o ofício nº 010/2020 PC/GDM/DPO  - 4ª análise com pendências da prestação de contas (não enviou a prestação de contas, apenas as pendências). SEI 3000008464.000057/2020-40 enviado ao Jurídico/Sandro para notificar ao Município. Pendências encaminhadas para o Município por email.</t>
  </si>
  <si>
    <t>3000008464.000338/2019-69  (doc complementar da prestação de contas); A403758-1/2019 (Pends PC); 3000008464.000057/2020-40 (doc complementar da prestação de contas); 3000008464.000057/2020-40 (pendências da prest de contas)</t>
  </si>
  <si>
    <t>CEHAB enviou o ofício nº 008/2020 PC/GDM/DPO  - 4ª análise com pendências da prestação de contas (não enviou a prestação de contas, apenas as pendências). SEI 3000008464.000056/2020-03 enviado ao Jurídico/Sandro para notificar ao Município. Pendências encaminhadas para o Município por email.</t>
  </si>
  <si>
    <t>Município enviou documentação complementar através do ofício GP nº 020/2020, protocolado em 06/02/2020. Documentação repassada à CEHAB para atender às pendências encontradas na análise da Prestação de Contas. Ofício SEPLAG/SEAM nº 251/2020</t>
  </si>
  <si>
    <t>Município enviou documentação complementar através do ofício GP nº 021/2020, protocolado em 06/02/2020. Documentação encaminhada para análise da CEHAB. Ofício SEPLAG/SEAM nº 252/2020</t>
  </si>
  <si>
    <t>Município encaminhou nova documentação para reprogramação através do ofício nº 02/2020. SEI 3000008464.000150/2020-54. Solitcitando alteração do valor para R$ 817.870,41 + R$ 112.380,43 (contrapartida). Encaminhada para CEHAB através do ofício nº SEAM 250/2020</t>
  </si>
  <si>
    <t>Município solicitou reprogramação através do ofício nº 008/2020. SEI 3000008464.000149/2020-20. Valor do FEM R$ 213.167,60 + R$ 69.179,85 (contrapartida) = R$ 282.347,45. Documentação encaminhada a SDS através do ofício SEAM nº 253/2020</t>
  </si>
  <si>
    <t>SEE solicitou que o município reprogramasse o PTM. Município ciente. SEI  3000008464.000656/2019-20</t>
  </si>
  <si>
    <t>Prestação de Contas apresentada pelo município através do ofício nº 011/2020/GAB, com entrada em 05/02/2020</t>
  </si>
  <si>
    <t>Prestação de contas apresentada pelo município através do ofício nº 011/2020/GAB, protocolado em 05/02/2020. Documentação enviada à CEHAB para análise, conforme ofício SEPLAG/SEAM nº XXX/2020</t>
  </si>
  <si>
    <t>SIRH encaminhou ofício nº Nº 547/2019 - SET/SEINFRA-PE com pendências - SEI 3000008464.000848/2019-36. Enviei ofício para Regina, por e-mail. Encaminhei SEI para Sandro fazer notificação</t>
  </si>
  <si>
    <t>Os serviços constantes no orçamento analítico são compatíveis com a identificação do objeto, porém não é possível avaliar se serão suficientes para a conclusão da obra devido a não apresentação de projetos.
SEI 760256872019 - Município solicita prorrogação de prazo (15 dias) para resposta dos itens pendentes em resposta ao Of. 133 SEPLAG/FEM
SEI 3000008464.000998/2019-40 (Documentação complementar da Prestação de Contas)
SEI 3000008464.000998/2019-40 (2ª Análise da Prestação de Contas)</t>
  </si>
  <si>
    <t>Ofício 010/2020 - Com devolução da PC. Solicitado pela atual gestão Tcesp-TCE. Enviado ao Jurídico/Sandro para providências.</t>
  </si>
  <si>
    <t>Ofício 011/2020 -PC/GDM/DPO -com a 1ª análise da PC. Enviado ao Jurídico para notificar ao Município</t>
  </si>
  <si>
    <t>Prestação de Contas encaminhada conforme ofício da Prefeitura 27/2020 (SEI 3000008464.000176/2020-01). Documentação encaminhada a CEHAB para análise conforme ofício SEPLAG/SEAM XXX/2020.</t>
  </si>
  <si>
    <t>Prestação de Contas encaminhada conforme ofício da Prefeitura 26/2020 (SEI 3000008464.000182/2020-50). Documentação encaminhada a SES para análise conforme ofício SEPLAG/SEAM XXX/2020.</t>
  </si>
  <si>
    <t>Prestação de Contas encaminhada conforme ofício da Prefeitura 25/2020 (SEI 3000008464.000183/2020-02). Documentação encaminhada a CEHAB para análise conforme ofício SEPLAG/SEAM XXX/2020.</t>
  </si>
  <si>
    <t>Prestação de Contas encaminhada conforme ofício da Prefeitura 24/2020 (SEI 3000008464.000174/2020-11). Documentação encaminhada a CEHAB para análise conforme ofício SEPLAG/SEAM XXX/2020.</t>
  </si>
  <si>
    <t>SEI 3000008464.000182/2020-50 - encaminhamento de Prestação de Contas Final</t>
  </si>
  <si>
    <t xml:space="preserve">2015OB000425 </t>
  </si>
  <si>
    <t>Solicitação de reprogramação do PTM através do ofício nº 045/2020 - GAB, protocolado em 12/02/2020. PTM reprogramado encaminhado para análise da CEHAB, conforme ofício SEPLAG/SEAM nº 307/2020</t>
  </si>
  <si>
    <t>Município enviou relatório de pagamento em duplicidade e planilha de reprogramação do PTM através do ofício GP nº 005/2020. Documentação encaminhada para análise da SEE, conforme ofício SEPLAG/SEAM nº 303/2020</t>
  </si>
  <si>
    <t>Ofício 023/2020-Solicitando reprogramação. Enviado para CEHAB. Ofício SEPLAG/SEAM 302/2020</t>
  </si>
  <si>
    <t>Prestação de Contas encaminhada conforme ofício da Prefeitura 24/2020 (SEI 3000008464.000174/2020-11). Documentação encaminhada a CEHAB para análise conforme ofício SEPLAG/SEAM 298/2020.</t>
  </si>
  <si>
    <t>Prestação de Contas encaminhada conforme ofício da Prefeitura 25/2020 (SEI 3000008464.000183/2020-02). Documentação encaminhada a CEHAB para análise conforme ofício SEPLAG/SEAM 297/2020.</t>
  </si>
  <si>
    <t>Prestação de Contas encaminhada conforme ofício da Prefeitura 26/2020 (SEI 3000008464.000182/2020-50). Documentação encaminhada a SES para análise conforme ofício SEPLAG/SEAM 309/2020.</t>
  </si>
  <si>
    <t>Prestação de Contas encaminhada conforme ofício da Prefeitura 27/2020 (SEI 3000008464.000176/2020-01). Documentação encaminhada a CEHAB para análise conforme ofício SEPLAG/SEAM 299/2020.</t>
  </si>
  <si>
    <t>Ofício 027/2020 com documentação complementar para PC. Enviado para CEHAB. SEPLAG/SEAM296/2020</t>
  </si>
  <si>
    <t>a402709-5/2019(Análise prest contas).3000008464.000271/2019-62(doctos compls PC)a402709-5/2019(Prest contas devol)A403848-1/2019(Ofício Devol PC)3000008464.000664/2019-76(Ofício inform q já entregou doctos -PC)</t>
  </si>
  <si>
    <t>Ofício 137/2019 - Informando que já entregou doctos pendentes da PC. Respondendo o Ofício 81/2019 da SEAM/FEM. Enviado para Sandro/Jurídico</t>
  </si>
  <si>
    <t>O Município deverá apresentar a composição dos itens do PTM/Os serviços constantes no orçamento analítico são compatíveis com a identificação do objeto, porém não é possível avaliar se serão suficientes para a conclusão da obra devido a não apresentação de projetos.
SEI 3000008464.000080/2020-34 (Documentação e justificativas referentes à 3ª reanálise da Prestação de Contas) / (Prestação de Contas aprovada - Ofício nº 012/2019 - PC/GDM/DPO)</t>
  </si>
  <si>
    <t>Prestação de Contas aprovada, conforme ofício nº 012/2019 - PC/GDM/DPO, protocolado em 10/02/2020</t>
  </si>
  <si>
    <t>Os serviços constantes no orçamento analítico são compatíveis com a identificação do objeto, porém não é possível avaliar se serão suficientes para a conclusão da obra devido a não apresentação de projetos.
SEI 3000008464.001049/2019-87 (Documentação e justificativas referentes à 5ª reanálise da Prestação de Contas)
SEI 3000008464.000052/2020-17 (Documentação complementar da Prestação de Contas) / (Prestação de Contas aprovada - Ofício nº 007/2019 - PC/GDM/DPO)</t>
  </si>
  <si>
    <t>Prestação de Contas aprovada, conforme ofício nº 007/2019 - PC/GDM/DPO, protocolado em 10/02/2020</t>
  </si>
  <si>
    <t>A composição do BDI deverá ser apresentada (de acordo com as recomendações do CEAM, admitindo-se variação apenas no percentual do ISS cobrado pelo município, o qual deverá ser comprovado), juntamente com o PTM. /Os serviços apresentados no orçamento analítico são compatíveis com o objeto do PTM, porém como não foi apresentado projeto não é possível afirmar se os mesmos serão suficientes para a conclusão da obra.
SEI 3000008464.000196/2020-73 (Documentação referente à Prestação de Contas Final)</t>
  </si>
  <si>
    <t>Prestação de contas apresentada pelo município através do ofício GP nº 76/2020, com entrada no dia 14/02/2020. Documentação encaminhada à CEHAB para análise, conforme ofício SEPLAG/SEAM nº XXX/2020</t>
  </si>
  <si>
    <t>A403854-7/2019(Prest contas devol)3000008464.000203/2020-37(docto compl)</t>
  </si>
  <si>
    <t>ILHA DE ITAMARACÁ</t>
  </si>
  <si>
    <t xml:space="preserve">DAS aprovou reprogramação enenviou através do SEI nº 2200000003.000721/2020-01. Valor R$ 213.167,60 Recurso FEM + R$ 69.179,85 (contrapartida). </t>
  </si>
  <si>
    <t>Conforme ofício GP 19/2020 (SEI 3000008464.000192/2020-95), Município solicita anulação do pedido de alteração de PTM (reprogramação) do ofício GP 158/2019. Solicitação encaminhada a CEHAB conforme ofício SEPLAG/SEAM 314/2020</t>
  </si>
  <si>
    <t>PTM reajustado enviado através do ofício SIPE nº 054/2020, protocolado em 11/02/2020. PTM encaminhado para análise da CEHAB, conforme ofício SEPLAG/SEAM nº 320/2020</t>
  </si>
  <si>
    <t>Ofício 023/2020-Documentação "Baixa do CEI". Enviado para CEHAB. Ofício SEPLAG/SEAM 317/2020</t>
  </si>
  <si>
    <t>Ofício 24/2020 - plano reprogramado. Enviado para CEHAB. Ofício SEPLAG/SEAM 315/2020</t>
  </si>
  <si>
    <t>SEI 3000008464.000204/2020-81 - Documentação complementar à PC encaminhada conforme ofício 48/2020 (em atendimento ao Ofício 101/2018 - SEAM/FEM - Extrajudicial - PAD). Cópia do ofício 48/2020 encaminhado ao Jurídico - SEAM para conhecimento e providências. Documentação original encaminhada a CEHAB conforme ofício SEPLAG/SEAM XXX/2020</t>
  </si>
  <si>
    <t>Os serviços constantes no orçamento analítico são compatíveis com a identificação do objeto, porém não é possível avaliar se serão suficientes para a conclusão da obra devido a não apresentação de projetos.
3000008464.001031/2019-85 - encaminhamento de documentação complementar a PC, respondendo ao of. 101/2019 - SEAM/FEM - Extrajudicial - PAD 31/2013
3000008464.000204/2020-81 - encaminhamento de documentação complementar à PC encaminhada conforme ofício 48/2020 (em atendimento ao Ofício 101/2018 - SEAM/FEM - Extrajudicial - PAD)</t>
  </si>
  <si>
    <t>SEI 3000008464.000204/2020-81 - Documentação complementar à PC encaminhada conforme ofício 48/2020 (em atendimento ao Ofício 101/2018 - SEAM/FEM - Extrajudicial - PAD). Cópia do ofício 48/2020 encaminhado ao Jurídico - SEAM para conhecimento e providências. Documentação original encaminhada a CEHAB conforme ofício SEPLAG/SEAM 328/2020</t>
  </si>
  <si>
    <t>Município solicitou reprogramação do PTM através do ofício GP nº 033/2020 - GMC, protocolado em 04/02/2020. PTM reprogramado encaminhado para análise da SEE, conforme ofício SEPLAG/SEAM nº 324/2020</t>
  </si>
  <si>
    <t>Totalizando um BDI de 24,00% (para obras de pavimentação).
Apesar do ISS no município ser menor que o os 3,00% da composição padrão para obras rodoviárias feitas pelo CEAM (no município o valor é de 2,50%) eles aumentaram o valor do Lucro Bruto de 6,95 para 7,55%, chegando a um valor final de 24,00%. Essa modificação se deu afim de não desalinharem do valor padrão recomendado pelo CEAM e justificaram que todas as alíquotas estão de acordo com a mediana do Acórdão 2622/2013-P do TCU.
Sendo assim, o Município de Bom Jardim assume total responsabilidade sobre os riscos que essas modificações possam acarretar.
3000008464.000242/2019-09 (Documentação Complementar da Prestação de Contas)
0060900022.001989/2019-16 (2ª Análise da Prestação de Contas com inconsistências) / Documentação Complementar - Ofício GP nº 038/2020</t>
  </si>
  <si>
    <t xml:space="preserve">CEHAB aprovou reprogramação e encaminhou através do ofício nº 64/2020 DPO/CEHAB. Valor Recurso FEM R$ 817.870,41 + R$ 112.380,43 contrapartida = R$ 930.250,84. </t>
  </si>
  <si>
    <t xml:space="preserve"> Pavimentação nas ruas: Caravelas; Pôr do Sol; João de Brito (complemento); Joenvile; Losangeles; José Matias (aditivo);   1ª, 2ª, 3ª e 4ª Travessas do Sítio Bom Jesus; Sítio Bom Jesus; José Eudes Monteiro de Barros;  Tom Jobim; Bom Jesus; Severino Marcelino no Municipio da Ilha de Itamaracá.</t>
  </si>
  <si>
    <t>AP 143 - 4ª SUBSTITUIÇÃO FINAL</t>
  </si>
  <si>
    <t>Município entregou ofício 37/2029 GAB com doc. Complementar (01 volume) para sanar pendências da prestação de contas.  Documentação incluída no SEI nº 3000008464.000803/2019-61. Entregue cópia do oficio a Deyvson e encaminhada pelo SEI para SEINFRA. Oficio SEPLAG 337/2020</t>
  </si>
  <si>
    <t>Município enviou documentação complementar através do ofício GP nº 038/2020, com entrada em 19/02/2020. Documentação repassada à CEHAB para atender às pendências encontradas na 2ª análise da Prestação de Contas. Oficio SEPLAG 336/2020</t>
  </si>
  <si>
    <t>Totalizando um BDI de 24,00% (para obras de pavimentação).
Apesar do ISS no município ser menor que o os 3,00% da composição padrão para obras rodoviárias feitas pelo CEAM (no município o valor é de 2,50%) eles aumentaram o valor do Lucro Bruto de 6,95 para 7,55%, chegando a um valor final de 24,00%. Essa modificação se deu afim de não desalinharem do valor padrão recomendado pelo CEAM e justificaram que todas as alíquotas estão de acordo com a mediana do Acórdão 2622/2013-P do TCU.
Sendo assim, o Município de Bom Jardim assume total responsabilidade sobre os riscos que essas modificações possam acarretar.
SEI 3000008464.000241/2019-56 (Documentação Complementar da Prestação de Contas)
SEI 3000008464.000908/2019-33 (2ª Análise da Prestação de Contas) / (3ª Análise da Prestação de Contas) 
SEI 3000008464.000229/2020-85 (Documentação Complementar da Prestação de Contas)</t>
  </si>
  <si>
    <t>2ª análise da Prestação de Contas (indicando inconsistências) encaminhada através do ofício nº 019/2020, protocolado em 19/02/2020. Ofício entregue ao jurídico da SEAM para notificar o município.</t>
  </si>
  <si>
    <t>1ª análise da Prestação de Contas (indicando inconsistências) encaminhada através do ofício nº 026/2020 - PC/GDM/DPO, protocolado em 19/02/2020. Ofício entregue ao jurídico da SEAM para notificar o município.</t>
  </si>
  <si>
    <t>Município enviou documentação complementar através do ofício GP nº 039/2019, com entrada em 19/02/2020. Documentação repassada à CEHAB para atender às pendências encontradas na 3ª análise da Prestação de Contas. Ofício SEPLAG 355/2020</t>
  </si>
  <si>
    <t>Obra concluída, porém necessita de reparos</t>
  </si>
  <si>
    <t>Ofício GP 019/2020 -Com Prestação de Contas. Enviado para CEHAB. Ofício SEPLAG/SEAM...../2020</t>
  </si>
  <si>
    <t>SEI -3000008464.000041/2019-01(RESP. NOT)3000008464.000346/2019-13(Doctos para vistoria).7603331-5/2019(Inconsistências)A403728-7/2019(vistoria)3000008464.000260/2020-16(PC)</t>
  </si>
  <si>
    <t>7602768-0/2019 (Inconsistências no PTM)
A402890-6/2019 (Aprovação do PTM)
3000008464.000190/2020-04 (PTM reprogramado) / (Análise técnica do PTM - AP 625 1ª Substituição Inicial - Ofício nº 071/2020 - DPO/CEHAB)</t>
  </si>
  <si>
    <t>1ª análise da Prestação de Contas (indicando inconsistências) encaminhada através do ofício nº 017/2020 - PC/GDM/DPO. Ofício entregue ao jurídico da SEAM para notificar o município.</t>
  </si>
  <si>
    <t>Os serviços apresentados no orçamento analítico são compatíveis com o objeto do PTM, porém como não foi apresentado projeto não é possível afirmar se os mesmos serão suficientes para a conclusão da obra.
3000008464.000092/2020-69 (1ª Análise da Prestação de Contas com pendências)</t>
  </si>
  <si>
    <t>Recuperação e Reforma do Pátio da Feira Livre, mediante melhorias na estrutura física, construindo novos galpões em estrutura metálica em todo pátio da feira.</t>
  </si>
  <si>
    <t>CEF - AG. 3014 - OP 006 - CONTA 71027-3</t>
  </si>
  <si>
    <t>3000008464.001046/2019-43(documentos para PC)3000008464.001046/2019-43(2ª análise da PC)3000008464.000189/2020-71(doct compl PC)3000008464.000189/2020-71(3ª anal PC)</t>
  </si>
  <si>
    <t>241 1ª SUBSTITUIÇÃO FINAL</t>
  </si>
  <si>
    <t>Ofício 081/2020-DPO/CEHAB - com plano reprogramado aprovado</t>
  </si>
  <si>
    <t xml:space="preserve">CEHAB encaminhou ofício nº 013/2020 com pendências na prestação de contas. SEI 3000008464.000081/2020-89. Encaminhado por e-mail para Cristiano. Entregue a Sandro para notificação. Documentação em duplicidade informada no ofício retirada para entregar ao município. </t>
  </si>
  <si>
    <t>3000008464.000881/2019-66(solicit parcela)3000008464.000881/2019-66(inconsist)3000008464.000206/2020-71(reprog )3000008464.000206/2020-71(aprov plano)</t>
  </si>
  <si>
    <t>Entreguei  6º Termo aditivo, PTM e AP 143 - 4ªSUBST. FINAL</t>
  </si>
  <si>
    <t>Dia 15/03 município enviou ofício nº 92/2019 com BM consolidado para ser substituído pelo anterior. Repassado para CEHAB. Dia 27/03/2019 CEHAB enviou e-mail com inconsistências. Município enviou ofício nº 203/2019 com BM 06 como documentação complementar. Enviado para CEHAB através do ofício nº 041. SEI 7603157-2/2019.  Dia 14 CEHAB enviou ofício 343/2019 com inconsistências na vistoria SEI 7603157-2/2019. Encaminhado ao município por e-mail. Dia 09/03 recebemos ofício nº 76/2020 com o atendimento das pendências a ser enviada para CEHAB SEI 3000008464.000236/2020-87 .</t>
  </si>
  <si>
    <t>Termo aditivo enviado para o jurpidico publicar</t>
  </si>
  <si>
    <t>Os serviços constantes no orçamento analítico são compatíveis com a identificação do objeto, porém não é possível avaliar se serão suficientes para a conclusão da obra devido a não apresentação de projetos.
SEI 3000008464.000099/2019-81 (Documentação e justificativas referentes à 3ª reanálise da Prestação de Contas) / (4ª Análise da Prestação de Contas - Ofício nº 014/2020 - PC/GDM/DPO) / (Ofício nº 063/2020 - GAPRE - Documentação e justificativas referentes à 4ª reanálise da Prestação de Contas)</t>
  </si>
  <si>
    <t>Município enviou as pendências mencionadas no parecer da 4ª reanálise da Prestação de Contas através do ofício nº 063/2020 - GAPRE, protocolado em 09/03/2020. Documentação encaminhada para análise da CEHAB. Oficio SEPLAG/SEAM nº 429/2020</t>
  </si>
  <si>
    <t>Solicitação de reprogramação do PTM através do ofício GP nº 039/2020, com entrada em 04/03/2020. PTM reprogramado encaminhado para análise da CEHAB, conforme ofício SEPLAG/SEAM nº 434/2020</t>
  </si>
  <si>
    <t>009/14C</t>
  </si>
  <si>
    <t>3000008464.000312/2020-54 (prest de contas)</t>
  </si>
  <si>
    <t>Município apresentou prestação de contas conforme Ofício Finanças nº 008/2020 - SEI 3000008464.000312/2020-54. Prestação de contas enviada para análise na CEHAB através do ofício nº .../2020 - FEM.</t>
  </si>
  <si>
    <t>SEI 760256872019 - Município solicita prorrogação de prazo (15 dias) para resposta dos itens pendentes em resposta ao Of. 133 SEPLAG/FEM
SEI 3000008464.001000/2019-24 (Documentação complementar da Prestação de Contas)
SEI 0011108530.000006/2019-25 (Parecer da 3ª Análise da Prestação de Contas)</t>
  </si>
  <si>
    <t>SES enviou ofício nº 388/2019 com a reprovação da reprogamação. SEI 7601007-3/2019. Infomei ao município no dia 13/01/2020 que o município que fica valendo o PTM anteriomente aprovado. Faz-se necessárop a aprovação da reprogramação  para que seja possível inclusão do PTM dos Jazigos</t>
  </si>
  <si>
    <t>1-1650-26525</t>
  </si>
  <si>
    <t>7601007-3/2019 (reprovação); 3000008464.000263/2020-50 (reprogramação)</t>
  </si>
  <si>
    <t>3000008464.000304/2020-16 (solicitação vistoria depois de resolver inconsistências</t>
  </si>
  <si>
    <t>PTM aprovado na Reunião do CEAM do dia 14/02/2020</t>
  </si>
  <si>
    <t>Municípuio recebeu 4ª parcela</t>
  </si>
  <si>
    <t>3000008464.000811/2019-16 (Novo PTM para análise)
3000008464.000186/2020-38 (PTM reajustado para análise) / (Análise técnica do PTM - AP 246 A Rendimentos - Ofício nº 082/2020 - DPO/CEHAB)
3000008464.000325/2020-23 (Reenvio de PTM reajustado para análise)</t>
  </si>
  <si>
    <t>Documentação complementar encaminhada conforme ofício GP 23/2020 (SEI 3000008464.000337/2020-58). Documentação encaminhada conforme ofício SEPLAG/SEAM XXX/2020.</t>
  </si>
  <si>
    <t>Anulação do pedido de alteração de PTM (reprogramação) do ofício GP 158/2019 acatado pela CEHAB conforme ofício (SEI 3000008464.000192/2020-95). Continua valendo o Plano Aprovado em 07/05/2018, no qual gerou a AP 178 3ª Substituição Final.</t>
  </si>
  <si>
    <t>Os serviços apresentados no orçamento analítico são compatíveis com o objeto do PTM, porém como não foi apresentado projeto não é possível afirmar se os mesmos serão suficientes para a conclusão da obra.
SEI 3000008464.000509/2019-50 SIGEPE nº 7603416-0/2019 SEI nº 3000008464.000509/2019-50 - reprogramação de plano de trabalho para ajustar à PC - inconsistências reprogramação de PTM
SEI 3000008464.000192/2020-95 - Município solicita anulação do pedido de alteração de PTM (reprogramação) 
3000008464.000192/2020-95 - pedido de anulação de reprogramaçãoa catado epla CEHAB</t>
  </si>
  <si>
    <t>1ª análise da PC encaminhada conforme ofício 22/2020 - PC/GDM/DPO (SEI 3000008464.000183/2020-02). Documentação encaminhada ao Município (e-mail) Jurídico SEAM para conhecimento e providências.</t>
  </si>
  <si>
    <t xml:space="preserve">Não foi apresentado projeto./No Plano de Trabalho não foi considerada a compra do material de Salvador –BA, que seria o local mais próximo do município de São Caetano (cerca de 694km), mas sim de Fortaleza CE (cerca de 751km). Dessa maneira no plano de trabalho foi considerada como distância de cálculo da aquisição dos materiais betuminoso o valor de 800km.
O Transporte dos agregados do CBUQ teve com distância de cálculo o valor de 100km, assim como a distância comercial de transporte do CBUQ.
SEI 3000008464.000183/2020-02 - encaminhamento de Prestação de Contas Final
3000008464.000183/2020-02 - 1ª análise PC
</t>
  </si>
  <si>
    <t>A especificação da meta não está descriminada como percentual, porém a CEHAB entende que essa revisão sendo feita depois não impactará na aprovação do PTM do Município.
SEI 3000008464.000174/2020-11 - encaminhamento de Prestação de Contas Final
3000008464.000174/2020-11 - 1ª análise PC</t>
  </si>
  <si>
    <t>1ª análise da PC encaminhada conforme ofício 22/2020 - PC/GDM/DPO (SEI 3000008464.000174/2020-11). Documentação encaminhada ao Município (e-mail) Jurídico SEAM para conhecimento e providências.</t>
  </si>
  <si>
    <t>Prestação de contas apresentada pelo município, através do ofício nº 045/2020, com entrada no dia 13/03/2020. Documentação enviada à CEHAB para análise, conforme ofício SEPLAG/SEAM nº XXX/2020</t>
  </si>
  <si>
    <t>Município enviou as pendências mencionadas no parecer da 3ª análise da Prestação de Contas através do ofício GP nº 040/2020, protocolado em 18/03/2020. Documentação encaminhada para análise da CEHAB. Oficio SEPLAG/SEAM nº 484/2020</t>
  </si>
  <si>
    <t>Município enviou as pendências mencionadas no parecer da 3ª análise da Prestação de Contas através do ofício GP nº 037/2020, protocolado em 18/03/2020. Documentação encaminhada para análise da CEHAB. Oficio SEPLAG/SEAM nº 481/2020</t>
  </si>
  <si>
    <t xml:space="preserve">Ofício 021/2020-PC/GDM/DPO - 3ª análise da prestação de contas. Enviado ao Jurídico notificar o Município. </t>
  </si>
  <si>
    <t>Documentação complementar encaminhada conforme ofício GP 23/2020 (SEI 3000008464.000337/2020-58). Documentação encaminhada conforme ofício SEPLAG/SEAM 474/2020.</t>
  </si>
  <si>
    <t>PTM reajustado enviado através do ofício SIPE nº 082/2020, protocolado em 12/03/2020. PTM encaminhado para análise da CEHAB, conforme ofício SEPLAG/SEAM nº493/2020</t>
  </si>
  <si>
    <t>Município encaminhou reprogramação através do ofício nº 107/2020 - SEI 3000008464.000263/2020-50 com o nome "REESTRUTURAÇÃO DA INFRAESTRUTURA DO MUNICÍPIO"valor R$ 861.919,06 sem contrapartida. Documentação repassada para SES através do ofício SEAM nº 495/2020.</t>
  </si>
  <si>
    <t>REPROGRAMAÇÃO ENCAMINHADA À CEHAB EM 24/03, OFÍCIO ESPLAG 517/2020</t>
  </si>
  <si>
    <t xml:space="preserve">Conforme ofício 47/2020 - GP, o Município solicita dilação de prazo estabelecido nos ofícios 440 e 438/2019 – FEM (Nov/2019). Solicitação encaminhada ao Jurídico - SEAM para conhecimento e providências. Prazo concedido e informado por e-mail ao Município. Nesse mesmo e-mail, também foi reiterada a solicitação para o comparecimento a esta Secretaria do responsável pelo Município para retirada dos documentos (a PC devolvida pela CEHAB) e sanar as pendências de PC. SEI 0060900022.001984/2019-85 </t>
  </si>
  <si>
    <t>Conforme ofício GP 48/2020 (SEI 3000008464.000376/2020-55 inserido ao SEI 3000008464.000122/2019-01), o Município solicita cópia integral do PAD 50/2018. Em 26/11/2019, foi encaminhado e-mail ao Município com cópia desse PAD.</t>
  </si>
  <si>
    <t>Conforme ofício GP 45/2020 (SEI 3000008464.000374/2020-66 inserido ao SEI 3000008464.000123/2019-48), o Município solicita cópia integral do PAD 50/2018. Em 26/11/2019, foi encaminhado e-mail ao Município com cópia desse PAD.</t>
  </si>
  <si>
    <t>Conforme ofício gp 45/2020 (SEI 3000008464.000374/2020-66 inserido ao SEI 3000008464.000123/2019-48), o Município solicita cópia integral do PAD 50/2018. Em 26/11/2019, foi encaminhado e-mail ao Município com cópia desse PAD.</t>
  </si>
  <si>
    <t>4ª análise da PC encaminhada conforme Ofício  Nº 023/2020 - PC/GDM/DPO (SEI 3000008464.000204/2020-81). Ofício encaminhado ao Jurídico - SEAM para conhecimento e providências (para solicitar o envio de todo o processo da PC não aprovada e do levantamento dos danos ao erário).</t>
  </si>
  <si>
    <t xml:space="preserve">Análise da PC indicando inconsistências encaminhada conforme OFÍCIO Nº 32 /2020 - SERH (SEI 0011108535.000038/2020-14). SEI encaminhado ao Jurídico/SEAM para conhecimento e providências. Análise encaminhada por e-mail ao Município. </t>
  </si>
  <si>
    <t>Municipio encaminhou a documentação da 5ª reanálise , através do ofício 085/2020.
Documentação complementar enviada à CEHAB em 26/03/2020, ofício 529/2020</t>
  </si>
  <si>
    <t>20200B000042</t>
  </si>
  <si>
    <t>2020NE000033</t>
  </si>
  <si>
    <t>VALOR PAGO AO REPASSE DE RECURSOS REFERENTE A 3ª PARCELA , FEM II/14, CUJO OBJETO É A PAVIMENTAÇÃO, DRENAGEM E SINALIZAÇÃO DO PROLONGAMENTO DA RUA PRINCIPAL DO SÍTIO ALTOS</t>
  </si>
  <si>
    <t>20200B000041</t>
  </si>
  <si>
    <t>2020NE000032</t>
  </si>
  <si>
    <t>VALOR PAGO AO REPASSE DE RECURSOS REFERENTE A 4ª PARCELA , FEM II/14, CUJO OBJETO É A PAVIMENTAÇÃO, DRENAGEM E SINALIZAÇÃO DO PROLONGAMENTO DA RUA PRINCIPAL DO SÍTIO ALTOS</t>
  </si>
  <si>
    <t>20200B000039</t>
  </si>
  <si>
    <t>2020NE000030</t>
  </si>
  <si>
    <t>VALOR PAGO AO REPASSE DE RECURSOS REFERENTE A 4ª PARCELA , FEM II/14, CUJO OBJETO É A PAVIMENTAÇÃO EM PARALELEPIPEDOS GRANITICOS EM DIVERSAS RUAS DA SEDE DO MUNICIPIO</t>
  </si>
  <si>
    <t>20200B000032</t>
  </si>
  <si>
    <t>2020NE000023</t>
  </si>
  <si>
    <t>VALOR PAGO AO REPASSE DE RECURSOS REFERENTE A 4ª PARCELA , FEM II/14, CUJO OBJETO É A PAVIMENTAÇÃO EM PARALELEPIPEDOS GRANITICOS, DRENAGEM E SINALIZAÇÃO VIÁRIA DE DIVERSAS RUAS NO 1ª DISTRITO DE SIRIJI</t>
  </si>
  <si>
    <t>o Muninicpio encaminhou a Reprogramação, através do OF. Nº 234/2020, alterando o valor para R$ 3.400.703,61, sem contrapartida. Encaminhada à CEHAB conforme ofício nº 519/2020</t>
  </si>
  <si>
    <t>CEHAB encaminhou aprovação da reprogramação através do ofício nº 125/2020.  Valor Recurso FEM R$ 3.400.703,61, sem contrapartida . SEI 3000008464.000373/2020-11</t>
  </si>
  <si>
    <t>REPROGRAMAÇÃO ENCAMINHADA CEHAB, OFICÍO 557/2020</t>
  </si>
  <si>
    <t>DOCUMENTAÇÃO COMPLEMENTAER, OFICÍO 558/2020</t>
  </si>
  <si>
    <t>2020OB000019</t>
  </si>
  <si>
    <t>2020NE000011</t>
  </si>
  <si>
    <t>VALOR PAGO AO REPASSE DE RECURSO REFERENTE A 4ª PARCELA - FEM II/2014 CUJO OBJETO É A CONSTRUÇÃO DA PRAÇA JÚLIO RABELO NO MUNICIPIO DE GOIANA, POA 333/2020- AGMJ.</t>
  </si>
  <si>
    <t>2020OB000020</t>
  </si>
  <si>
    <t>2020NE000012</t>
  </si>
  <si>
    <t>VALOR PAGO AO REPASSE DE RECURSO REFERENTE A 1ª PARCELA - FEM II/2014 CUJO OBJETO É A CONTENÇÃO DE ENCOSTAS NO MUNICIPIO DE IPOJUCA, POA 334/2020- AGMJ.</t>
  </si>
  <si>
    <t>2020OB000027</t>
  </si>
  <si>
    <t>2020NE000019</t>
  </si>
  <si>
    <t>VALOR PAGO AO REPASSE DE RECURSO REFERENTE A 4ª PARCELA - FEM II/2014 CUJO OBJETO É A PAVIMENTAÇÃO EM CONCRETO BETUMINOSO USINADO A QUENTE (CBUQ) DE DIVERSAS RUAS E AVENIDAS DO MUNICÍPIO DE PETROLINA, POA 344/2020- AGMJ.</t>
  </si>
  <si>
    <t>2020OB000053</t>
  </si>
  <si>
    <t>2019NE000010</t>
  </si>
  <si>
    <t>VALOR PAGO AO REPASSE DE RECURSO REFERENTE A 3º PARCELA (FEM II - 2014) CONFORME LEI Nº 14.921 DE 11/03/2013, P/ REFORMA DE POSTOS DE SAÚDE EM ABREU E LIMA, CI 035/2019 - SEAM/FEM.</t>
  </si>
  <si>
    <t xml:space="preserve">2014OB000636
2020OB000060
</t>
  </si>
  <si>
    <t>2020NE000021</t>
  </si>
  <si>
    <t>Valor transferido do Canal do Arruda, tendo em vista que houve redução no valor do Canal e a inclusação de novos PTMs.
REPASSE DE RECURSO REFERENTE AO COMPLEMENTO DA 1ª PARCELA- FEM II/2014 CUJO OBJETO É A CENTRO COMUNITÁRIO DA PAZ - COMPAZ I NO MUNICÍPIO DE RECIFE, POA 345/2020- AGMJ.</t>
  </si>
  <si>
    <t>2020PD000107</t>
  </si>
  <si>
    <t>2020NE000022</t>
  </si>
  <si>
    <t>REPASSE DE RECURSO REFERENTE A 2ª PARCELA - FEM II/2014 CUJO OBJETO É A CENTRO COMUNITÁRIO DA PAZ - COMPAZ I NO MUNICÍPIO DE RECIFE, POA 346/2020- AGMJ. SEI: 3000008448.000060/2020-61.</t>
  </si>
  <si>
    <t>Municipio enviou pendências mencionadas no parecer da PC enviada através do Ofício nº 34/2020 (SEI nº 3000008448.000100/2020-75) Documentação enviada para reanálise da SEINFRA através do Ofício SEAM/FEM xxx/2020</t>
  </si>
  <si>
    <t>DOCUMENTAÇÃO COMPLEMENTAR ENVIADA À CEHAB, OLFÍICO SEPLAG 570/2020</t>
  </si>
  <si>
    <t>Municipio solicitou ao e-mail do FEM prorrogação de prazo  para atendimento das pendências da PC, repassado para sandro</t>
  </si>
  <si>
    <t>2020OB000014</t>
  </si>
  <si>
    <t>2020NE000004</t>
  </si>
  <si>
    <t>VALOR PAGO AO REPASSE DE RECURSO REFERENTE A 4ª PARCELA - FEM II/2014 CUJO OBJETO É A CONSTRUÇÃO DO GRADIL DO PARQUE DO BANANAL E CONSTRUÇÃO DO QUIOSQUE DE APOIO ,MUNICIPIO DE AMARAJI, POA 328/2020- AGMJ</t>
  </si>
  <si>
    <t>2020OB000015</t>
  </si>
  <si>
    <t>2020NE000005</t>
  </si>
  <si>
    <t>VALOR PAGO AO REPASSE DE RECURSO REFERENTE A 4ª PARCELA - FEM II/2014 CUJO OBJETO É A CONSTRUÇÃO DE PRAÇA PÚBLICA PARA LAZER NO MUNICIPIO DE BETÂNIA, POA 329/2020- AGMJ.</t>
  </si>
  <si>
    <t>2020OB000016</t>
  </si>
  <si>
    <t>2020NE000007</t>
  </si>
  <si>
    <t>VALOR PAGO AO REPASSE DE RECURSO REFERENTE A 4ª PARCELA - FEM II/2014 CUJO OBJETO É A RECUPERAÇÃO DA CALÇADA DA RUA JOSÉ INÁCIO DOS SANTOS MUNICÍPIO DE BREJÃO, POA 331/2020- AGMJ</t>
  </si>
  <si>
    <t>2020OB000017</t>
  </si>
  <si>
    <t>VALOR PAGO AO REPASSE DE RECURSO REFERENTE A 4ª PARCELA - FEM II/2014 CUJO OBJETO É A RECUPERAÇÃO E REFORMA DO PÁTIO DA FEIRA LIVRE MUNICÍPIO DE BUIQUE, POA 357/2020- AGMJ.</t>
  </si>
  <si>
    <t>2020NE000008</t>
  </si>
  <si>
    <t>2020OB000018</t>
  </si>
  <si>
    <t>2020NE000010</t>
  </si>
  <si>
    <t>VALOR PAGO AO REPASSE DE RECURSO REFERENTE A 4ª PARCELA - FEM II/2014 CUJO OBJETO É A CONSTRUÇÃO DE PAVIMENTAÇÃO EM PEDRA GRANÍTICA NO MUNICIPIO DE CALUMBI, POA 332/2020- AGMJ.</t>
  </si>
  <si>
    <t>2020OB000021</t>
  </si>
  <si>
    <t>2020NE000013</t>
  </si>
  <si>
    <t>VALOR PAGO AO REPASSE DE RECURSO REFERENTE A 4ª PARCELA FEM II/2014, CUJO OBJETO É A REFORMA E RECUPERAÇÃO DA ESCOLA MUNICIPAL PADRE IBIAPINA NO MUNICIPIO DE JUREMA POA 335/20 AGMJ.</t>
  </si>
  <si>
    <t>2020OB000022</t>
  </si>
  <si>
    <t>2020NE000014</t>
  </si>
  <si>
    <t>VALOR PAGO AO REPASSE DE RECURSO REFERENTE A 4ª PARCELA FEM II/2014, CUJO OBJETO É A MELHORIA DA INFRAESTRUTURA URBANA COM PAVIMENTAÇÃO EM PARALELEPÍPEDOS GRANÍTICOS NO MUNICIPIO DE LAJEDO POA 336/20 AGMJ.</t>
  </si>
  <si>
    <t>2020OB000023</t>
  </si>
  <si>
    <t>2020NE000015</t>
  </si>
  <si>
    <t>VALOR PAGO AO REPASSE DE RECURSO REFERENTE A 3ª PARCELA FEM II/2014, CUJO OBJETO É A PAVIMENTAÇÃO EM DIVERSAS VIAS URBANAS NO MUNICIPIO DE MARAIAL POA 340/20 AGMJ.</t>
  </si>
  <si>
    <t>2020OB000024</t>
  </si>
  <si>
    <t>2020NE000016</t>
  </si>
  <si>
    <t>VALOR PAGO AO REPASSE DE RECURSO REFERENTE A 3ª PARCELA FEM II/2014, CUJO OBJETO É A CONSTRUÇÃO DE PAVIMENTAÇÃO EM PARALELEPÍPEDO GRANÍTICO NO POVOADO DO ALTO DA SERRA NO MUNICÍPIO EM PARANATAMA POA 265/20 AGMJ.</t>
  </si>
  <si>
    <t>VALOR PAGO AO REPASSE DE RECURSO REFERENTE A 3ª PARCELA FEM II/2014, CUJO OBJETO É A CONSTRUÇÃO DE PAVIMENTAÇÃO EM PARALELEPÍPEDO GRANÍTICO NO DISTRITO DE BREJO VELHO NO MUNICIPIO DE PARANATAMA POA 342/20 AGMJ.</t>
  </si>
  <si>
    <t>2020OB000025</t>
  </si>
  <si>
    <t>2020NE000017</t>
  </si>
  <si>
    <t>VALOR PAGO AO REPASSE DE RECURSO REFERENTE A 4ª PARCELA FEM II/2014, CUJO OBJETO É A CONSTRUÇÃO DE PAVIMENTAÇÃO EM PARALELEPÍPEDO GRANÍTICO NA RUA VICENTE FERREIRA DA SILVA NO MUNICÍPIO EM PARANATAMA POA 341/20 AGMJ.</t>
  </si>
  <si>
    <t>2020OB000026</t>
  </si>
  <si>
    <t>2020NE000018</t>
  </si>
  <si>
    <t>2020OB000028</t>
  </si>
  <si>
    <t>2020NE000020</t>
  </si>
  <si>
    <t>VALOR PAGO AO REPASSE DE RECURSO REFERENTE A 4ª PARCELA FEM II/2014 COMPLEMENTO DA 1ª PARCELA- FEM II/2014 CUJO OBJETO É A REFORMA E AMPLIAÇÃO DA SECRETARIA DE FINANÇAS MUNICIPAL EM PESQUEIRA POA 3435/2020- AGMJ.</t>
  </si>
  <si>
    <t>2020OB000059</t>
  </si>
  <si>
    <t>REPASSE DE RECURSO REFERENTE A 3ª PARCELA DO FEM II-2014 PARA VIABILIZAR A REFORMA E AMPLIAÇÃO DA SECRETARIA DE FINANÇAS DO MUNICIPIO DE PESQUEIRA/PE, CONFORME LEI 15.335 DE 25/06/2014, CI 050/2019 - SEAM/FEM.</t>
  </si>
  <si>
    <t>2019NE000028</t>
  </si>
  <si>
    <t>2020OB000031</t>
  </si>
  <si>
    <t>2020NE000009</t>
  </si>
  <si>
    <t>VALOR PAGO AO REPASSE DE RECURSO REFERENTE A 4ª PARCELA FEM II/2014, CUJO OBJETO CONCLUSÃO DA ESTRUTURA DE FECHAMENTO E COBERTA DA QUADRA DE ESPORTE DO DISTRITO DE BORRACHA NO MUNICIPIO DE VICÊNCIA POA 356/20 AGMJ.</t>
  </si>
  <si>
    <t>2020OB000037</t>
  </si>
  <si>
    <t>2020NE000028</t>
  </si>
  <si>
    <t>VALOR PAGO AO REPASSE DE RECURSO REFERENTE A 4ª PARCELA FEM II/2014 CUJO OBJETO É A RECUPERAÇÃO COM AMPLIAÇÃO DE COBERTA E FECHAMENTO LATERAL DA QUADRA DE ESPORTE DO DISTRITO DE ANGELICA EM VICENCIA, POA 355/2020- AGMJ</t>
  </si>
  <si>
    <t>2020OB000033</t>
  </si>
  <si>
    <t>2020NE000024</t>
  </si>
  <si>
    <t>VALOR PAGO AO REPASSE DE RECURSO REFERENTE A 4ª PARCELA FEM II/2014 CUJO OBJETO É A URBANIZAÇÃO E ILUMINAÇÃO DA AVENIDA MANOEL MARIANO EM TACARATU POA 351/2020- AGMJ.</t>
  </si>
  <si>
    <t>2020OB000034</t>
  </si>
  <si>
    <t>2020NE000025</t>
  </si>
  <si>
    <t>VALOR PAGO AO REPASSE DE RECURSO REFERENTE A 3ª PARCELA FEM II/2014 CUJO OBJETO É A URBANIZAÇÃO E ILUMINAÇÃO DA AVENIDA JOSÉ ESTÊVÃO, NO DISTRITO DE CARAIBEIRAS EM TACARATU, POA 353/2020- AGMJ.</t>
  </si>
  <si>
    <t>2020OB000035</t>
  </si>
  <si>
    <t>2020NE000026</t>
  </si>
  <si>
    <t>VALOR PAGO AO REPASSE DE RECURSO REFERENTE A 4ª PARCELA FEM II/2014 CUJO OBJETO É A URBANIZAÇÃO E ILUMINAÇÃO DA AVENIDA JOSÉ ESTÊVÃO, NO DISTRITO DE CARAIBEIRAS EM TACARATU, POA 354/2020- AGMJ.</t>
  </si>
  <si>
    <t>2020OB000036</t>
  </si>
  <si>
    <t>2020NE000027</t>
  </si>
  <si>
    <t>VALOR PAGO AO REPASSE DE RECURSO REFERENTE A 4ª PARCELA FEM II/2014 CUJO OBJETO É A URBANIZAÇÃO E ILUMINAÇÃO DA AVENIDA DEP. AFONSO FERRAZ EM TACARATU, POA 352/2020- AGMJ.</t>
  </si>
  <si>
    <t>2020OB000038</t>
  </si>
  <si>
    <t>2020NE000029</t>
  </si>
  <si>
    <t>VALOR PAGO AO REPASSE DE RECURSO REFERENTE A 4ª PARCELA FEM II/2014 CUJO OBJETO É A PAVIMENTAÇÃO EM PARALELEPÍPEDOS GRANÍTICOS DE DIVERSAS RUAS EM SÃO BENTO DO UNA POA 347/2020- AGMJ.</t>
  </si>
  <si>
    <t>2020OB000040</t>
  </si>
  <si>
    <t>2020NE000031</t>
  </si>
  <si>
    <t>VALOR PAGO AO REPASSE DE RECURSO REFERENTE A 2ª PARCELA FEM II/2014 CUJO OBJETO É A PAVIMENTAÇÃO EM PARALELEPIPEDOS GRANÍTICOS EM DIVERSAS RUAS DE TACAIMBÓ, CONFORME FORMULARIO E POA 350/2020- AGMJ.</t>
  </si>
  <si>
    <t>VALOR PAGO REPASSE DE RECURSO REFERENTE A 3ª PARCELA DO FEM II-2014, P/VIABILIZAR A PAVIMENTAÇÃO E DRENAGEM EM DIVERSAS RUAS DO MUNICIPIO DE ALIANÇA/PE, CONFORME LEI 15.335 DE 25/06/2014, CI 035/2019 - SEAM/FEM.</t>
  </si>
  <si>
    <t>2020OB000051</t>
  </si>
  <si>
    <t>2019NE000042</t>
  </si>
  <si>
    <t>VALOR PAGO AO REPASSE DE RECURSO REFERENTE A 4ª PARCELA DO FEM II-2014, PARA VIABILIZAR A PAVIMENTAÇÃO E A DRENAGEM EM RUA DO BAIRRO DE SANTANA, NO MUNICIPIO DE BUENOS AIRES/PE, CONFORME LEI 15.335 DE 25/06/2014, CI 035/2019 - SEAM/FEM.</t>
  </si>
  <si>
    <t>2020OB000052</t>
  </si>
  <si>
    <t>2019NE000038</t>
  </si>
  <si>
    <t>2020OB000056</t>
  </si>
  <si>
    <t>2019NE000404</t>
  </si>
  <si>
    <t>VALOR PAGO AO REPASSE DE RECURSO REFERENTE AO FEM 2014 -3ª PARCELA CUJO OBJETO É A RECUPERAÇÃO DA CALÇADA DA RUA JOSÉ INÁCIO DOS SANTOS, CONFORME DETALHAMENTO DA POA 299/2019.</t>
  </si>
  <si>
    <t>PTM reprogramado aprovado, conforme nota técnica SEE- Gerência de Apoio aos Projetos Executivos nº 14/2020 (SEI nº 3000008464.000138/2020-40), recebido em 07/05/2020</t>
  </si>
  <si>
    <t>3000008464.000436/2019-04 (sol. Vistoria); 3000008448.000086/2020-18 (Sol reprog.)</t>
  </si>
  <si>
    <t>Município solicitou reprogramação do  Recapeamento alterando o valor para R$ 4.432.702,30 Recurso FEM + R$ 423.651,41 contrapartida. Documentação enviada para CEHAB através do ofício SEAM nº 526/2020SEI 3000008448.000086/2020-18</t>
  </si>
  <si>
    <t>CEHAB enviou aprovação da  reprogramação através do ofício 132/2020 DPO. Valor Recurso FEM R$ 4.432.702,30 + R$ 423.949,11 contrapartida = R$ 4.856.651,41. SEI 3000008448.000086/2020-18</t>
  </si>
  <si>
    <t>DOCUMENTAÇÃO COMPLEMENTAR ENVIADA À CEHAB, OLFÍICO SEPLAG 603/2020</t>
  </si>
  <si>
    <t>Municipio solicitou através do Ofício nº 10/2020 a Reprogramação do PTM , solicitando o recurso do FEM para R$ 624.848,84. Documentação enviada a CEHAB juntamento com a solicitação de vistoria. Ofício SEPLAG/SEAM. 608/2020</t>
  </si>
  <si>
    <t>Prestação de Contas apresentada pelo municipio, através do Ofício nº 086/2020 (SEI nº 3000008448.000138/2020-48), Recebido em 15/06/2020. Documentação enviada a CEHAB , conforme Ofício SEAM/FEM nº xxx</t>
  </si>
  <si>
    <t>Prestação de Contas apresentada pelo municipio, através do Ofício nº 089/2020 (SEI nº 3000008448.000134/2020-60), Recebido em 15/06/2020. Documentação enviada a CEHAB , conforme Ofício SEAM/FEM nº xxx</t>
  </si>
  <si>
    <t>SES Encaminhou aprovação da reprogramação através do Ofício nº 123/2020. Valor Recurso FEM R$ 861.919,06, sem contrapartida</t>
  </si>
  <si>
    <t>AP 03</t>
  </si>
  <si>
    <t>Reprogramação enviada à CEHAB, of´cicio SEPLAG 638/2020</t>
  </si>
  <si>
    <t>Reprogramação enviada à CEHAB, of´cicio SEPLAG 637/2020</t>
  </si>
  <si>
    <t>Municipio encaminhou documentação através de e-mail.  Anexada no SEI nº 3000008464.000707/2019-13 e enviada para CEHAB, Oficío  SEAM/FEM nº 645/2020.
Sandro ciente</t>
  </si>
  <si>
    <t>Municipio encaminhou documentação complementar através do E-mail FEM. Anexei ao Processo SEI 3000008464.000848/2019-36. Documentação complementar enviada para análise Oficío SEAM/FEM nº 646/2020</t>
  </si>
  <si>
    <t>Prestação de Contas apresentada pelo municipio através do Ofício GP nº 189/2020 (SEI 3000008448.000145/2020-40), recebido em 22/06/2020. Documentação envada a CEHAB , para análise, conforme Ofício SEAM/FEM nº 647/2020</t>
  </si>
  <si>
    <t>REPROGRAMAÇÃO ENCAMINHADA À CEHAB EM 07/07, OFÍCIO ESPLAG 663/2020</t>
  </si>
  <si>
    <t>Prestação de contas apresentada pelo município através do ofício GP nº 118/2020, Documentação enviada à CEHAB para análise, conforme ofício SEPLAG/SEAM nº XXX/2020</t>
  </si>
  <si>
    <t>PTM cancelado pelo municipio, conforme ofício GAB Nº 118/06/2020, Recebido em 29/06/2020</t>
  </si>
  <si>
    <t>Prestação de Contas apresentada pelo municipio através do Ofício GP nº 203/2020, recebido em 13/07/2020. Documentação enviada a CEHAB através do Ofício SEEPLAG/SEAM xx/2020</t>
  </si>
  <si>
    <t>Prestação de Contas encaminhada através do Ofício GP 165/2020. documentação enviada a CEHAB através do Ofício SEPLAG/SEAM xx/2020</t>
  </si>
  <si>
    <t>Município enviou ofício 0077/2020 - GAB [PMG] informando respondeu as pendências do Ofício PC/GDM/DPO/CEHAB 097/2019 através do ofício 0013A/2020 - GAB [PMG].  SEI 3000008464.000337/2019-14 encaminhado para Sandro.</t>
  </si>
  <si>
    <t>3000008464.000337/2019-14 (doc complementar da prestação de contas); A403790-6/2019(Pends PC); 3000008464.000056/2020-03  (doc complementar da prestação de contas); 3000008464.000056/2020-03 (pendências da prest de contas); 3000008464.000337/2019-14 (resposta pend de PC)</t>
  </si>
  <si>
    <t>PAVIMENTAÇÃO EM PARALELEPÍPEDOS GRANÍTICOS DAS TRAVESSAS ISRAEL ALVES PINTO
(BECO) E TRAVESSA RUBEM F. DE MELO DO MUNICÍPIO DE BREJÃO</t>
  </si>
  <si>
    <t>730 FINAL</t>
  </si>
  <si>
    <t>NÃO HAVERÁ PAGAMENTO</t>
  </si>
  <si>
    <t>Novo PTM enviado para análise através do ofício nº 12/2020 da Prefeitura de Brejão. PTM enviado para análise na CEHAB através do ofício nº 514/2020 - FEM. Obs: O Município está incluindo esse PTM para usar o rendimento da conta da Pavimentação em Paralelepípedos em Diversas Ruas. Não haverá pagamento pra esse PTM pois ele é composto apenas de rendimento e contrapartida.</t>
  </si>
  <si>
    <t>PTM aprovado conforme ofício nº 124/2020 -DPO/CEHAB (SEI 3000008464.000327/2020-12).</t>
  </si>
  <si>
    <t>Município enviou documentação complementar da reprogramação através do ofício nº 050/2020. Documentação encaminhada para análise na CEHAB através do ofício nº 573/2020 - FEM.</t>
  </si>
  <si>
    <t>Reprogramação aprovada através do ofício nº 144/2020 -DPO/CEHAB.</t>
  </si>
  <si>
    <t>3000008464.000453/2019-33 (solicitação de reprogramação); 3000008464.000116/2020-80 (solicitação de reprogramação/inconsistências/doc complementar da rep/aprovação da rep)</t>
  </si>
  <si>
    <t>s Ruas Vicente Nunes de
Farias, Raimundo Costa,Travessa José Ferreira de Góes, José Francisco dos Santos,
Rua Pau Amarelo,Rua Pau Amarelo 02, Rua José Domingos da Costa, Rua Josefa
Pereira, Rua Pedro Alves Cabral, Rua da Impendência, Travessa Francisco Tenório, Rua
Bela Vista, Rua Felipe de Souza, Rua Carlos Imperial, Rua Projetada 19, Rua Projetada
18, Rua do Canal, Rua Projetada 16, Rua Projetada 23, Rua Projetada 24, Rua Projetada
25, Rua Padre Cicero, Rua José Francisco dos Santos, Travessa Profº Janoca, Rua
Profº Janoca, Avenida Raimundo Calado, Travessa Inaura de Holanda Santos, Rua
Raimundo Alves Camelo, Rua Projetada 01, Rua Projetada 02, Travessa Emidio Tenório,
compostas implantação de meio fio de pedra granitica e placas de sinalização vertical.</t>
  </si>
  <si>
    <t>103 2ª SUBSTITUIÇÃO FINAL</t>
  </si>
  <si>
    <t>Município apresentou prestação de contas através do ofício nº 061/2020 - SEI 3000008448.000126/2020-13. Prestação de contas enviada para análise na SDA através do ofício nº 616/2020 - FEM (Ordens bancárias enviadas no ofício nº 694/2020 - FEM).</t>
  </si>
  <si>
    <t>3000008464.000889/2019-22 (solicitação da 4ª parcela); 3000008464.000053/2020-61 (solicitação de reprogramação); 3000008464.000250/2020-81 (solicitação de reprogramação); 2200000003.000835/2020-42 (aprovação da reprogramação); 3000008448.000126/2020-13 (prestação de contas/ pendências na PC)</t>
  </si>
  <si>
    <t>PTM aprovado na 10ª reunião do CEAM do dia 11/10/2019.</t>
  </si>
  <si>
    <t>PTM aprovado na 11ª reunião do CEAM do dia 22/11/2019.</t>
  </si>
  <si>
    <t>SDA enviou ofício nº 87/2020 - SEI 3000008448.000126/2020-13 com pendências na análise da prestação de contas. Pendências repassadas pelo gmail para o Município e informadas a Sandro.</t>
  </si>
  <si>
    <t>Município enviou documentação complementar da prestação de contas através do ofício nº 096/2020. Documentação encaminhada pelo SEI 3000008448.000126/2020-13 para análise na SDA. Informado a Sandro que o Município respondeu as pendências.</t>
  </si>
  <si>
    <t>Reprogramação,  ofício nº 739/2020 -SEPLAG</t>
  </si>
  <si>
    <t>REPROGRAMAÇÃO, OFÍCIO SEPLAG 740/2020</t>
  </si>
  <si>
    <t>2020OB000238</t>
  </si>
  <si>
    <t>2020OB000242</t>
  </si>
  <si>
    <t>Município enviou ofício nº 122/2020 solicitando reprogramação para usar os rendimentos após ter recebido as 4 parcelas (deverá solicitar nova vistoria de 100% e após isso, prestar contas). Reprogramação enviada para análise na CEHAB através do ofício nº 737/2020 - FEM</t>
  </si>
  <si>
    <t>Municipio encaminhou documentação complementar através do Ofício nº 201/2020 - SEI 3000008464.000447/2020-10- Enviado para SEINFRA através do Ofício SEPLAG 734/2020</t>
  </si>
  <si>
    <t>Entreguei a Felipe Alves, o 8º Termo, publicação, AP e PTM</t>
  </si>
  <si>
    <t>DOCUMENTAÇÃO COMPLEMENTAR,OFÍCIO 746/2020.</t>
  </si>
  <si>
    <t>DOCUMENTAÇÃO COMPLEMENTAR, OFÍCIO SEPLAG 752/2020</t>
  </si>
  <si>
    <t>Municipio solicitou reprogramação através do Ofício n 595/2020 alterando o valor para R$ 3.517. 570,31, sem contrapartida, documentação enviada para CEHAB atravé sdo Ofício SEPLAG 750/2020</t>
  </si>
  <si>
    <t>DOCUMENTAÇÃO COMPLEMENTAR, OFÍCIO SEPLAG 784/2020</t>
  </si>
  <si>
    <t>DOCUMENTAÇÃO COMPLEMENTAR, OFÍCIO SEPLAG 785/2020</t>
  </si>
  <si>
    <t>2020OB000282</t>
  </si>
  <si>
    <t>2020OB000283</t>
  </si>
  <si>
    <t>CEHAB enviou pendências na análise da PC através do ofício Nº 054/2020 - PC/GDM/DPO - SEI 3000008464.000312/2020-54. Pendências enviadas pelo gmail para o Município. SEI encaminhado para Sandro fazer notificação.</t>
  </si>
  <si>
    <t>2020OB000326</t>
  </si>
  <si>
    <t>Reprogamação aprovada. Valor Recurso FEM 299.835,19 + R$ 74.313,77 contrapartida = R$ 374.148,77</t>
  </si>
  <si>
    <t>3000008464.000580/2019-32(Plano reprogramado)/3000008464.000441/2020-42</t>
  </si>
  <si>
    <t>2020PD000063</t>
  </si>
  <si>
    <t>2020PD000064</t>
  </si>
  <si>
    <t>2020PD000066</t>
  </si>
  <si>
    <t>2020PD000067</t>
  </si>
  <si>
    <t>EM-PREFEITURA MUNICIPAL DE BUIQUE</t>
  </si>
  <si>
    <t>2020PD000068</t>
  </si>
  <si>
    <t>2020PD000069</t>
  </si>
  <si>
    <t>2020PD000070</t>
  </si>
  <si>
    <t>104-3014-600071027</t>
  </si>
  <si>
    <t>2020PD000071</t>
  </si>
  <si>
    <t>2020PD000072</t>
  </si>
  <si>
    <t>2020PD000073</t>
  </si>
  <si>
    <t>2020PD000074</t>
  </si>
  <si>
    <t>2020PD000075</t>
  </si>
  <si>
    <t>2020PD000076</t>
  </si>
  <si>
    <t>2020PD000078</t>
  </si>
  <si>
    <t>2020PD000079</t>
  </si>
  <si>
    <t>2020PD000082</t>
  </si>
  <si>
    <t>2020OB000032</t>
  </si>
  <si>
    <t>2020PD000083</t>
  </si>
  <si>
    <t>VALOR PAGO AO REPASSE DE RECURSO REFERENTE A 4ª PARCELA FEM II/2014, CUJO OBJETO É A PAVIMENTAÇÃO EM PARALELEPÍPEDOS GRANÍTICOS, DRENAGEM E SINALIZAÇÃO VIÁRIA DE DIVERSAS RUAS NO 1º DISTRITO DE SIRIJI NO MUNICÍPIO DE SÃO VICENTE POA 348/20 AGMJ.</t>
  </si>
  <si>
    <t>2020PD000084</t>
  </si>
  <si>
    <t>EM - PREFEITURA MUNICIPAL DE TACARATU</t>
  </si>
  <si>
    <t>2020PD000085</t>
  </si>
  <si>
    <t>2020PD000086</t>
  </si>
  <si>
    <t>2020PD000087</t>
  </si>
  <si>
    <t>2020PD000088</t>
  </si>
  <si>
    <t>2020PD000089</t>
  </si>
  <si>
    <t>2020OB000039</t>
  </si>
  <si>
    <t>2020PD000090</t>
  </si>
  <si>
    <t>VALOR PAGO AO REPASSE DE RECURSO REFERENTE A 4ª PARCELA FEM II/2014 CUJO OBJETO É A PAVIMENTAÇÃO EM PARALELEPÍPEDOS GRANÍTICOS EM DIVERSAS RUAS DA SEDE DO MUNICÍPIO. SÃO VICENTE FERRER POA 349/2020- AGMJ.</t>
  </si>
  <si>
    <t>2020PD000091</t>
  </si>
  <si>
    <t>2020OB000041</t>
  </si>
  <si>
    <t>2020PD000094</t>
  </si>
  <si>
    <t>1-1650-29675</t>
  </si>
  <si>
    <t>VALOR PAGO AO REPASSE DE RECURSO REFERENTE A 4ª PARCELA FEM II/2014, CUJO OBJETO É A PAVIMENTAÇÃO, DRENAGEM E SINALIZAÇÃO DO PROLONGAMENTO DA RUA PRINCIPAL DO SÍTIO ALTOS NO MUNICIPIO DE BOM JARDIM POA 308/20 AGMJ.</t>
  </si>
  <si>
    <t>2020OB000042</t>
  </si>
  <si>
    <t>2020PD000095</t>
  </si>
  <si>
    <t>VALOR PAGO AO REPASSE DE RECURSO REFERENTE A 3ª PARCELA FEM II/2014, CUJO OBJETO É A PAVIMENTAÇÃO, DRENAGEM E SINALIZAÇÃO DO PROLONGAMENTO DA RUA PRINCIPAL DO SÍTIO ALTOS NO MUNICIPIO DE BOM JARDIM POA 307/20 AGMJ.</t>
  </si>
  <si>
    <t>2020PD000016</t>
  </si>
  <si>
    <t>2020PD000021</t>
  </si>
  <si>
    <t>2020PD000023</t>
  </si>
  <si>
    <t>2020PD000092</t>
  </si>
  <si>
    <t>2020PD000105</t>
  </si>
  <si>
    <t>2020OB000060</t>
  </si>
  <si>
    <t>2020PD000106</t>
  </si>
  <si>
    <t>1-3234-11727</t>
  </si>
  <si>
    <t>REPASSE DE RECURSO REFERENTE AO COMPLEMENTO DA 1ª PARCELA- FEM II/2014 CUJO OBJETO É A CENTRO COMUNITÁRIO DA PAZ - COMPAZ I NO MUNICÍPIO DE RECIFE, POA 345/2020- AGMJ.</t>
  </si>
  <si>
    <t>2020OB000061</t>
  </si>
  <si>
    <t>2020PD000284</t>
  </si>
  <si>
    <t>2020NE000183</t>
  </si>
  <si>
    <t>VALOR PAGO AO REPASSE DE RECURSO FEM II/2014, 4ª PARCELA, CUJO OBJETO É PAVIMENTAÇÃO DE RUAS NO MUNICÍPIO DA ILHA DE ITAMARACÁ, POA 472/2020 - AGJM.</t>
  </si>
  <si>
    <t>2020PD000290</t>
  </si>
  <si>
    <t>2020NE000191</t>
  </si>
  <si>
    <t>VALOR PAGO AO REPASSE DE RECURSO FEM II/2014, 4ª PARCELA, CUJO OBJETO É CONSTRUÇÃO DE UM PORTAL DE ENTRADA NA CIDADE, DO MUNICÍPIO DE SÃO JOSÉ DA COROA GRANDE, POA 492/2020- AGJM</t>
  </si>
  <si>
    <t>2020PD000336</t>
  </si>
  <si>
    <t>2020NE000231</t>
  </si>
  <si>
    <t>1-2541-20925</t>
  </si>
  <si>
    <t>VALOR PAGO AO REPASSE 3ª PARCELA, FEM II/2014, CUJO OBJETO É PAVIMENTAÇÃO EM PARALELEPÍPEDOS GRANÍTICOS NO MUNICÍPIO DE RIO FORMOSO - PE. POA 527/2020.</t>
  </si>
  <si>
    <t>2020PD000337</t>
  </si>
  <si>
    <t>2020NE000232</t>
  </si>
  <si>
    <t>VALOR PAGO AO REPASSE 4ª PARCELA, FEM II/2014, CUJO OBJETO É PAVIMENTAÇÃO EM PARALELEPÍPEDOS GRANÍTICOS NO MUNICÍPIO DE RIO FORMOSO - PE. POA 528/2020.</t>
  </si>
  <si>
    <t>2020OB000285</t>
  </si>
  <si>
    <t>2020PD000257</t>
  </si>
  <si>
    <t>2020NE000156</t>
  </si>
  <si>
    <t>1-2039-40900</t>
  </si>
  <si>
    <t>VALOR PAGO AO REPASSE DE RECURSO REFERENTE A 3ª PARCELA - FEM II/2014 CUJO OBJETO É O RECAPEAMENTO ASFÁLTICO EM DIVERSAS RUAS DO MUNICIPIO DE MACHADOS CONFORME EP 158/2018, DEPUTADO WALDEMAR BORGES, POA 318/2020 - AGMJ</t>
  </si>
  <si>
    <t>2020PD000334</t>
  </si>
  <si>
    <t>2020NE000229</t>
  </si>
  <si>
    <t>VALOR PAGO AO REPASSE 3ª PARCELA, FEM II/2014, CUJO OBJETO É RECUPERAÇÃO DOS CORREDORES DE TRANSPORTE COM RECAPEAMENTO ASFALTICO, DRENAGEM E SINALIZAÇÃO NO MUNICÍPIO DE OLINDA POA 524/2020.</t>
  </si>
  <si>
    <t>REPROGRAMAÇÃO, DOC. COMPLEMENTAR, OFÍCIO SEPLAG 834/2020</t>
  </si>
  <si>
    <t>2020OB000392</t>
  </si>
  <si>
    <t>Prestação de Contas aprovada, conforme ofício nº 056/2020 - PC/GDM/DPO, recebido em 13/10/2020</t>
  </si>
  <si>
    <t>Prestação de Contas aprovada, conforme ofício nº 057/2020 - PC/GDM/DPO, recebido em 13/10/2020</t>
  </si>
  <si>
    <t>Os serviços constantes no orçamento analítico são compatíveis com a identificação do objeto, porém não é possível avaliar se serão suficientes para a conclusão da obra devido a não apresentação de projetos.
SEI A403613-0/2019 (4ª análise da Prestação de Contas)
SEI A403801-8/2019 (5ª análise da Prestação de Contas)
SEI 3000008464.000384/2020-00 (Prestação de Contas Aprovada)</t>
  </si>
  <si>
    <t>Municipio enviou oficio GECON 35//2020 desistindo da reprogramação e enviando 20BM para ser anexado ao SEI  3000008464.000266/2020-93 para dar andamento na análise da vistoria final - CANCELAMENTO DEREPROGRAMAÇÃO, OFÍCIO 862/2020 SEPLAG</t>
  </si>
  <si>
    <t>Município solicitou vistoria final através do ofício nº 083/2020. SEI 3000008464.000573/2020-74. encaminhado a SDA através do ofício SEAM nºXX/2020</t>
  </si>
  <si>
    <t>2020OB000415</t>
  </si>
  <si>
    <r>
      <t xml:space="preserve">Os serviços apresentados no orçamento analítico são compatíveis com o objeto do PTM, porém como não foi apresentado projeto não é possível afirmar se os mesmos serão suficientes para a conclusão da obra.
SEI </t>
    </r>
    <r>
      <rPr>
        <u/>
        <sz val="11"/>
        <color theme="1"/>
        <rFont val="Calibri"/>
        <family val="2"/>
      </rPr>
      <t>3000008464.000298/2019-55</t>
    </r>
    <r>
      <rPr>
        <sz val="11"/>
        <color theme="1"/>
        <rFont val="Calibri"/>
        <family val="2"/>
      </rPr>
      <t xml:space="preserve"> (Documentação Complementar da Prestação de Contas)
SEI </t>
    </r>
    <r>
      <rPr>
        <u/>
        <sz val="11"/>
        <color theme="1"/>
        <rFont val="Calibri"/>
        <family val="2"/>
      </rPr>
      <t>A403598-3/2019</t>
    </r>
    <r>
      <rPr>
        <sz val="11"/>
        <color theme="1"/>
        <rFont val="Calibri"/>
        <family val="2"/>
      </rPr>
      <t xml:space="preserve"> (2ª Análise da Prestação de Contas)
SEI </t>
    </r>
    <r>
      <rPr>
        <u/>
        <sz val="11"/>
        <color theme="1"/>
        <rFont val="Calibri"/>
        <family val="2"/>
      </rPr>
      <t>3000008464.000086/2020-10</t>
    </r>
    <r>
      <rPr>
        <sz val="11"/>
        <color theme="1"/>
        <rFont val="Calibri"/>
        <family val="2"/>
      </rPr>
      <t xml:space="preserve"> (Documentação Complementar solicitada na 2ª análise da Prestação de Contas)
SEI </t>
    </r>
    <r>
      <rPr>
        <u/>
        <sz val="11"/>
        <color theme="1"/>
        <rFont val="Calibri"/>
        <family val="2"/>
      </rPr>
      <t>3000008464.000364/2020-21</t>
    </r>
    <r>
      <rPr>
        <sz val="11"/>
        <color theme="1"/>
        <rFont val="Calibri"/>
        <family val="2"/>
      </rPr>
      <t xml:space="preserve"> (Documentação Complementar solicitada na 3ª análise da Prestação de Contas)
SEI 3000008464.000568/2020-61 (Documentação Complementar solicitada na 4ª análise da Prestação de Contas)</t>
    </r>
  </si>
  <si>
    <t>Município enviou as pendências mencionadas no parecer da 4ª análise da Prestação de Contas através do ofício GP nº 114/2020, recebido em 30/10/2020. Documentação encaminhada para análise da CEHAB. Oficio SEPLAG/SEAM nº 883/2020</t>
  </si>
  <si>
    <t>2020OB000422</t>
  </si>
  <si>
    <t>REPROGRAMAÇÃO, OFÍICO SEPLAG 9132020</t>
  </si>
  <si>
    <t>prestação devolvida, ofício SEPLAG 917 2020</t>
  </si>
  <si>
    <t>Reprogramação aprovada na reunião do CEAM . Municipio Recebeu a 4ª parcela</t>
  </si>
  <si>
    <t>Municipio recebeu a 4ª parcela</t>
  </si>
  <si>
    <t>Municipio recebeu 4ª parcela</t>
  </si>
  <si>
    <t>2020PD000434</t>
  </si>
  <si>
    <t>2020NE000318</t>
  </si>
  <si>
    <t>VALOR PAGO REFERENTE AO REPASSE DE RECURSO FEM II/2014 - 3ª PARCELA, CUJO OBJETO É O RECAPEAMENTO ASFÁLTICO EM DIVERSAS RUAS DO MUNICÍPIO DE CAMARAGIBE, POA 618/2020 AGJM. SEI: 3000008448.000481/2020-92</t>
  </si>
  <si>
    <t>2020PD000489</t>
  </si>
  <si>
    <t>2020NE000373</t>
  </si>
  <si>
    <t>VALOR PAGO AO REPASSE DE RECURSO FEM II/2014 - 3ª PARCELA - PARTE 2 CUJO OBJETO É O RECAPEAMENTO ASFÁLTICO EM DIVERSAS RUAS NO MUNICIPIO DE CAMARAGIBE, POA 671/2020 - AGJM.</t>
  </si>
  <si>
    <t>2020PD000486</t>
  </si>
  <si>
    <t>2020NE000369</t>
  </si>
  <si>
    <t>VALOR PAGO AO REPASSE DE RECURSO FEM II/2014 - 4ª PARCELA CUJO OBJETO É A CONSTRUÇÃO DA PRAÇA BEIRA RIO E CONSTRUÇÃO DA PRAÇA CAIS DA ESTAÇÃO NO MUNICIPIO DE BOM JARDIM, POA 668/2020 - AGJM.</t>
  </si>
  <si>
    <t>3000008448.000588/2020-31</t>
  </si>
  <si>
    <t>3000008448.000343/2020-11</t>
  </si>
  <si>
    <t>DOCUMENTAÇÃO PARA ANÁLISE, OFÍCIO SEPLG 963/2020</t>
  </si>
  <si>
    <t>Município encaminhou reprogramação através do ofício nº 135/2020 alterando o valor para R$ 705.228,16 Recurso FEM sem contrapartida. SEI 3000008464.000624/2020-68. Documentação encaminhada para SEINFRA</t>
  </si>
  <si>
    <t>3000008464.000043/2020-26 (Sol. Vistoria) 3000008464.000373/2020-11 (Solc. Repro.);3000008464.000616/2020-11 (Doc. Complementar)</t>
  </si>
  <si>
    <t>Envio de documentação complementar para vistoria de conclusão de obra e reprogramação do PTM , SEI 3000008464.000570/2020-31. Enviado atraves do Ofício SEAM/FEM 995/2020</t>
  </si>
  <si>
    <t>PTM Aprovado na reunião do CEAM de 13/11/2020</t>
  </si>
  <si>
    <t>PTM aprovado na reunião do CEAM 13/11/2020</t>
  </si>
  <si>
    <t>2020OB000462</t>
  </si>
  <si>
    <t>2020OB000463</t>
  </si>
  <si>
    <r>
      <t xml:space="preserve">A composição de BDI apresentada contem itens (Risco, Seguros e Garantias, Despesa Financeiras e Lucro Bruto) cujo percentual ultrapassa os valores estabelecidos pelo CEAM
</t>
    </r>
    <r>
      <rPr>
        <sz val="11"/>
        <color theme="1"/>
        <rFont val="Calibri"/>
        <family val="2"/>
      </rPr>
      <t xml:space="preserve">3000008464.000303/2019-20 (Solicitação de reprogramação e vistoria de 100%)
</t>
    </r>
    <r>
      <rPr>
        <u/>
        <sz val="11"/>
        <color theme="1"/>
        <rFont val="Calibri"/>
        <family val="2"/>
      </rPr>
      <t>7603314-6/2019</t>
    </r>
    <r>
      <rPr>
        <sz val="11"/>
        <color theme="1"/>
        <rFont val="Calibri"/>
        <family val="2"/>
      </rPr>
      <t xml:space="preserve"> (Aprovação da reprogramação do PTM)
</t>
    </r>
    <r>
      <rPr>
        <u/>
        <sz val="11"/>
        <color theme="1"/>
        <rFont val="Calibri"/>
        <family val="2"/>
      </rPr>
      <t>7603326-0/2019</t>
    </r>
    <r>
      <rPr>
        <sz val="11"/>
        <color theme="1"/>
        <rFont val="Calibri"/>
        <family val="2"/>
      </rPr>
      <t xml:space="preserve"> (Vistoria e parecer de 100%)
3000008464.000097/2020-91 (Prestação de Contas)
3000008464.000158/2020-11 (Documentação Complementar da Prestação de Contas) / (1ª análise da Prestação de Contas indicando inconsistências - Ofício nº 026/2020 - PC/GDM/DPO)
</t>
    </r>
  </si>
  <si>
    <t>A composição de BDI apresentada contem itens (Risco, Seguros e Garantias, Despesa Financeiras e Lucro Bruto) cujo percentual ultrapassa os valores estabelecidos pelo CEAM
SEI 3000008464.000157/2020-76 (Documentação Complementar da Prestação de Contas) / (2ª Análise da Prestação de Contas indicando inconsistências - Ofício nº 019/2020 - PC/GDM/DPO)
3000008464.000488/2020-14 (3ª Análise da Prestação de Contas indicando inconsistências - Ofício  nº 076/2020 - PC/GDM/DPO)</t>
  </si>
  <si>
    <t>Prestação de contas apresentada pelo município através do ofício GP nº 140/2020, com entrada em 29/12/2020. Documentação enviada à CEHAB para análise, conforme ofício SEPLAG/SEAM nº XXX/2020</t>
  </si>
  <si>
    <t>Apesar de ter sido apresentada a composição do BDI de acordo com a resolução do CEAM, deve ser apresentada posteriormente alguma comprovação do ISSQN cobrado pelo município;
3000008464.000654/2020-74 - doc complementar da PC</t>
  </si>
  <si>
    <t xml:space="preserve">3000008448.000017/2021-87
Solicitação de reprogramação recebida através do ofício GP 185/2020. Documentação encaminhada a CEHAB conforme ofício. Total: R$ 578.214,05 (R$ FEM: 578.214,05; congtrapartida: R$ 0,00). </t>
  </si>
  <si>
    <t>Documentação complementar referente à PC recebida através do ofício GP 103/2020. Documentação encaminhada a CEHAB para conhecimento e providências. E-mail encaminhado ao Jurídico para conhecimento.</t>
  </si>
  <si>
    <t xml:space="preserve">3000008464.000654/2020-74
Documentação complementar da PC recebida através do ofício SCI 085/2020 e encaminhada à CEHAB através do ofício. E-mail encaminhado ao Jurídico para conhecimento. </t>
  </si>
  <si>
    <t xml:space="preserve">Apresentação da Composição do BDI aplicado assinado, pois não foi apresentada a composição do BDI, que deve estar de acordo com as recomendações do CEAM. O ISS do município não foi comprovado;/Os serviços constantes no orçamento analítico são compatíveis com a identificação do objeto, porém não é possível avaliar se serão suficientes para a conclusão da obra devido a não apresentação de projetos.
3000008464.000002/2021-11 - doc complementar da PC
</t>
  </si>
  <si>
    <t>DOCUMENTAÇÃO COMPLEMENTAR, OFÍCIO SEPLAG 42/2021</t>
  </si>
  <si>
    <t xml:space="preserve">Totalizando um BDI de 24,80% (para obras de edificações).
Apesar do ISS no município ser menor que o os 3,00% da composição padrão para obras de edificações feitas pelo CEAM (no município o valor é de 2,50%) eles aumentaram o valor do Lucro Bruto de 7,15 para 7,74%, chegando a um valor final de 24,80%. Essa modificação se deu afim de não desalinharem do valor padrão recomendado pelo CEAM e justificaram que todas as alíquotas estão de acordo com a mediana do Acórdão 2622/2013-P do TCU.
Sendo assim, o Município de Bom Jardim assume total responsabilidade sobre os riscos que essas modificações possam acarretar.
3000008464.000006/2021-07 (Prestação de Contas)
</t>
  </si>
  <si>
    <t>3000008466.000195 (Prorrogação do prazo da Prestação de Contas)
3000008464.000639/2020-26 (Documentação Complementar da Prestação de Contas)</t>
  </si>
  <si>
    <t>REPROGRAMAÇÃO, OFÍCIO SEPLAG 72/2021</t>
  </si>
  <si>
    <t>Após análise, ainda persistem pendências. Foi solicitado em 29/01/2021 ao juridico SEAM, notifivcação junto ao município.</t>
  </si>
  <si>
    <t>Município notificado por persitência d ependências na prestação de contas. SEI 3000008464.000803/2019-61</t>
  </si>
  <si>
    <t>3000008448.000021/2021-45 (Prestação de Contas)</t>
  </si>
  <si>
    <t xml:space="preserve">SEI 3000008464.000048/2019-15 - solicitação de 4ª parcela (faltando TRDO, BMs e relatório fotográfico)
3000008448.000118/2020-77 - solicitação de pagamento de 4ª parcela
3000008448.000478/2020-79 – como complemento ao SEI 3000008448.000118/2020-77 solicitação de pagamento de 4ª parcela </t>
  </si>
  <si>
    <t xml:space="preserve">Os serviços constantes no orçamento analítico são compatíveis com a identificação do objeto, porém não é possível avaliar se serão suficientes para a conclusão da obra devido ao fato de que o projeto apresentado não foi objeto desta análise.
3000008464.000423/2020-61 - solicitação de pagamento de 3ª parcela </t>
  </si>
  <si>
    <t>2021OB000009</t>
  </si>
  <si>
    <t>2020NE000310</t>
  </si>
  <si>
    <t>VALOR PAGO AO REPASSE DE RECURSO - FEM II/2014  - 4ª PARCELA CUJO OBJETO É O PROJETO DE REFORMA COM COBERTURA DA QUADRA DE ESPORTE PE. ESTANISLAU PIRES, POA 612/2020 - AGJM.</t>
  </si>
  <si>
    <t>4ª parcela paga em 05/02/2021</t>
  </si>
  <si>
    <t>Apresentação da Composição do BDI aplicado assinado, pois não foi apresentada a composição do BDI, que deve estar de acordo com as recomendações do CEAM. O ISS do município não foi comprovado;O item 2 do ORÇAMENTO ANALÍTICO – RECURSOS NÃO PROVINIENTES DO FEM, foi feita apenas a análise se o valor do investimento correspondente à elaboração dos projetos técnicos necessários à execução do empreendimento limitasse de 3% (três por cento) do valor do investimento pleiteado. 
SEI 3000008448.000138/2020-48 (1ª ANÁLISE DA PRESTAÇÃO DE CONTAS)
SEI 3000008464.000104/2021-36 (Documentação complementar da Prestação de Contas)</t>
  </si>
  <si>
    <t>Apresentação da Composição do BDI aplicado assinado, pois não foi apresentada a composição do BDI, que deve estar de acordo com as recomendações do CEAM. O ISS do município não foi comprovado;O item 2 do ORÇAMENTO ANALÍTICO – RECURSOS NÃO PROVINIENTES DO FEM, foi feita apenas a análise se o valor do investimento correspondente à elaboração dos projetos técnicos necessários à execução do empreendimento limitasse de 3% (três por cento) do valor do investimento pleiteado. 
SEI 3000008464.000286/2020-64 (Solicitação de alteração final do PTM)
SEI 3000008464.000357/2020-29 (Prestação de Contas)
SEI 3000008464.000103/2021-91 (Documentação Complementar da Prestação de Contas)</t>
  </si>
  <si>
    <r>
      <t xml:space="preserve">Apresentação da Composição do BDI aplicado assinado, pois não foi apresentada a composição do BDI, que deve estar de acordo com as recomendações do CEAM. O ISS do município não foi comprovado;O item 2 do ORÇAMENTO ANALÍTICO – RECURSOS NÃO PROVINIENTES DO FEM, foi feita apenas a análise se o valor do investimento correspondente à elaboração dos projetos técnicos necessários à execução do empreendimento limitasse de 3% (três por cento) do valor do investimento pleiteado. 
</t>
    </r>
    <r>
      <rPr>
        <u/>
        <sz val="11"/>
        <color theme="1"/>
        <rFont val="Calibri"/>
        <family val="2"/>
      </rPr>
      <t>3000008464.000323/2019-09</t>
    </r>
    <r>
      <rPr>
        <sz val="11"/>
        <color theme="1"/>
        <rFont val="Calibri"/>
        <family val="2"/>
      </rPr>
      <t xml:space="preserve"> (Solicitação de liberação da 4ª parcela).
</t>
    </r>
    <r>
      <rPr>
        <u/>
        <sz val="11"/>
        <color theme="1"/>
        <rFont val="Calibri"/>
        <family val="2"/>
      </rPr>
      <t>7603323-6/19</t>
    </r>
    <r>
      <rPr>
        <sz val="11"/>
        <color theme="1"/>
        <rFont val="Calibri"/>
        <family val="2"/>
      </rPr>
      <t xml:space="preserve"> (Análise do PTM - AP 120 2ª Substituição Inicial)
</t>
    </r>
    <r>
      <rPr>
        <u/>
        <sz val="11"/>
        <color theme="1"/>
        <rFont val="Calibri"/>
        <family val="2"/>
      </rPr>
      <t>3000008464.000458/2019-66</t>
    </r>
    <r>
      <rPr>
        <sz val="11"/>
        <color theme="1"/>
        <rFont val="Calibri"/>
        <family val="2"/>
      </rPr>
      <t xml:space="preserve"> (Substituição dos BM´s)
</t>
    </r>
    <r>
      <rPr>
        <u/>
        <sz val="11"/>
        <color theme="1"/>
        <rFont val="Calibri"/>
        <family val="2"/>
      </rPr>
      <t>A403726-5/2019</t>
    </r>
    <r>
      <rPr>
        <sz val="11"/>
        <color theme="1"/>
        <rFont val="Calibri"/>
        <family val="2"/>
      </rPr>
      <t xml:space="preserve"> (Vistoria e parecer de 100%)
3000008464.000105/2021-81 (Documentação Complementar da Prestação de Contas)</t>
    </r>
  </si>
  <si>
    <t>DOC. COMPLEMENTAR, OFÍCIO SEPLAG 131/2021</t>
  </si>
  <si>
    <t>DOC. COMPLEMENTAR, OFÍCIO SEPLAG 132/2021</t>
  </si>
  <si>
    <t>DOC. COMPLEMENTAR, OFÍCIO SEPLAG 133/2021</t>
  </si>
  <si>
    <t>Municipio levou a PC original ,solciitado atraves no SEI 3000008464.000089/2021-26</t>
  </si>
  <si>
    <t>2021NE000022</t>
  </si>
  <si>
    <t>VALOR PAGO REFERENTE AO REPASSE DE RECURSOS, FEM II/2014 - 4ª PARCELA CUJO OBJETO É MELHORIA DA INFRAESTRUTURA DO INDIANO E LACERDÓPOLIS DO MUNICÍPIO DE GARANHUNS/PE, POA 30/2021 - AGJM. SEI: 3000008448.000125/2021-50.</t>
  </si>
  <si>
    <t>DOC COMPLEMENTAR, OFÍCIO SEPLAG 147/2021</t>
  </si>
  <si>
    <t>2021OB000068</t>
  </si>
  <si>
    <t>2020NE000365</t>
  </si>
  <si>
    <t>VALOR PAGO AO REPASSE DE RECURSO FEM II/2014 - 4ª PARCELA CUJO OBJETO É A AMPLIAÇÃO DO CEMITÉRIO MUNICIPAL NO MUNICIPIO DE LAGOA DO OURO, POA 669/2020 - AGJM.</t>
  </si>
  <si>
    <t>4ª parcela realizada em 19/03/2021- aguardando PC</t>
  </si>
  <si>
    <t>2021OB000100</t>
  </si>
  <si>
    <t>2021NE000043</t>
  </si>
  <si>
    <t>VALOR PAGON AO REPASSE DE RECURSO REFERENTE A 1ª PARCELA - FEM II/2014 CUJO OBJETO É PAVIMENTAÇÃO EM PARALELEPÍPEDOS DE DIVERSAS RUAS, NO MUNICIPIO DE TEREZINHA CONFORME POA 79/2021 - AGJM.</t>
  </si>
  <si>
    <t>2021OB000084</t>
  </si>
  <si>
    <t>2021NE000054</t>
  </si>
  <si>
    <t>VALOR PAGO AO REPASSE DE RECURSO 4ª PARCELA - FEM III/2015 CUJO OBJETO É MELHORIA DA INFRAESTRUTURA DO INDIANO E LACERDÓPOLIS NO MUNICÍPIO DE GARANHUNS, CONFORME POA 63/2021 - AGJM.</t>
  </si>
  <si>
    <t>4ª parcela paga em 19/03/2021- Aguardando PC</t>
  </si>
  <si>
    <t>REPROGRAMAÇÃO, OFÍCIO SEPLAG 235/2021</t>
  </si>
  <si>
    <t>REPROGRAMAÇÃO, OFÍCIO SEPLAG 254/2021</t>
  </si>
  <si>
    <t>REPROGRAMAÇÃO, OFÍCIO SEPLAG 253/2021</t>
  </si>
  <si>
    <t>2021OB000118</t>
  </si>
  <si>
    <t>2021NE000081</t>
  </si>
  <si>
    <t>VALOR PAGO AO REPASSE DE RECURSO FEM II / 2014 - CUJO OBJETO É RECUPERAÇÃO DOS CORREDORES DE TRANSPORTE COM RECAPEAMENTO ASFALTICO, DRENAGEM E SINALIZAÇÃO NO MUNICÍPIO DE OLINDA , POA 90/2021- AGJM. Complemento da 3ª parcela</t>
  </si>
  <si>
    <t>3000008464.000692/2019-93 (solicitação de reprogramação); 3000008464.000150/2020-54 (nova rep)
3000008448.000323/2021-13 - PC</t>
  </si>
  <si>
    <t>Municipio realizou a prestação de contas conform Ofício S/N de 12/04/2021  e enviado a CEHAB através do Oficio SEAM/FEM 265/2021  3000008448.000323/2021-13</t>
  </si>
  <si>
    <t>2021OB000135</t>
  </si>
  <si>
    <t>2021NE000086</t>
  </si>
  <si>
    <t>VALOR PAGO AO REPASSE DE RECURSO 2ª PARCELA - FEM II/2014 CUJO OBJETO ÉCONTENÇÃO DE ENCOSTAS, NO MUNICIPIO DE IPOJUCA, CONFORME POA 101/2021 - AGJM.</t>
  </si>
  <si>
    <t>REPROGRAMAÇÃO, DOC. COMPLEMENTAR, OFÍCIO SEPLAG 321/2021</t>
  </si>
  <si>
    <t>Gestão anterior enviou prestação de contas parcial através do ofício nº 231/2020. Documentação foi devolvida para a nova gestão. Entregue a Marcos Pinheiro no dia 11/05/2021. Protocolo da devolução está anexado no SEI 3000008448.000019/2021-76.</t>
  </si>
  <si>
    <t>1400003003.000253/2019-47 (aprovação da reprogramação), 3000008464.000875/2019-17 (solicitação de vistoria); 3000008464.000302/2020-19 (vistoria de 100%); 3000008448.000041/2021-16 (aprovação reprogramação e solicitação de vistoria)</t>
  </si>
  <si>
    <t>Reprogramação solicitada através do ofício nº 07/2021 da Prefeitura de Terezinha. SEI 3000008448.000041/2021-16</t>
  </si>
  <si>
    <t>Reprogramação aprovada conforme ofício nº 6/2021 da SEE. SEI 3000008448.000041/2021-16</t>
  </si>
  <si>
    <t>SEE realizou vistoria em 23/01/2020 e informou que a vistoria está 100% mas está com várias pendências.</t>
  </si>
  <si>
    <t>Nova vistoria realizada pela SEE em 11/11/2020 e continua com pendências.</t>
  </si>
  <si>
    <t>1400004636.000052/2019-66 (vistoria da SEE); 3000008448.000020/2021-09 (Prestação de Contas)</t>
  </si>
  <si>
    <t>Prestação de contas enviada para SEPLAG através do ofício 227/2020 da Prefeitura de Jurema. Prestação de contas encaminhada para análise na SEE. SEI 3000008448.000020/2021-09.</t>
  </si>
  <si>
    <t>SDA enviou ofício nº 023/2021 - SUFIN, SEI 3000008448.000022/2021-90, com pendências na 1ª análise da prestação de contas. Enviado Ofício  Nº 134/2021 - SEPLAG/SEAM/FEM/PAD notificando o Município.</t>
  </si>
  <si>
    <t>Prestação de contas enviada para SEPLAG através do ofício 229/2020 da Prefeitura de Jurema. Prestação de contas encaminhada para análise na SDA. SEI 3000008448.000022/2021-90.</t>
  </si>
  <si>
    <t>Prestação de contas enviada para SEPLAG através do ofício 230/2020 da Prefeitura de Jurema. Prestação de contas encaminhada para análise na SDA. SEI 3000008448.000024/2021-89.</t>
  </si>
  <si>
    <t>SDA enviou ofício nº 022/2021 - SUFIN, SEI 3000008448.000115/2021-14, com pendências na 1ª análise da prestação de contas. Enviado Ofício  Nº 140/2021 - SEPLAG/SEAM/FEM/PAD notificando o Município.</t>
  </si>
  <si>
    <t>Prestação de contas enviada para SEPLAG através do ofício 228/2020 da Prefeitura de Jurema. Prestação de contas encaminhada para análise na CEHAB. SEI 3000008448.000021/2021-45.</t>
  </si>
  <si>
    <t>CEHAB enviou ofício nº 026/2021 - PC/GDM/DPO, SEI 3000008448.000021/2021-45, com pendências na 1ª análise da prestação de contas. Enviado Ofício  Nº 288/2021 - SEPLAG/SEAM/FEM/PAD notificando o Município.</t>
  </si>
  <si>
    <t>PAVIMENTAÇÃO EM PARALELEPÍPEDOS GRANÍTICOS DAS TRAVESSAS ISRAEL ALVES PINTO (BECO) E TRAVESSA RUBEM F. DE MELO DO MUNICÍPIO DE BREJÃO</t>
  </si>
  <si>
    <t>3000008464.000075/2020-21 (solicitação para usar o rendimento/inconsistências); 3000008464.000327/2020-12 (documentação complementar/aprovação do PTM/cancelamento do PTM)</t>
  </si>
  <si>
    <t>Município de Brejão solicitou cancelamento do PTM através do ofício nº 44/2021. Documento encaminhado pelo SEI 3000008464.000327/2020-12 para CEHAB.</t>
  </si>
  <si>
    <t>2021OB000224</t>
  </si>
  <si>
    <t>2021NE000151</t>
  </si>
  <si>
    <t>VALOR PAGO AO REPASSE DE RECURSO FEM II/2014 - 3ª PARCELA CUJO OBJETO É PAVIMENTAÇÃO NAS AGROVILAS NO MUNICÍPIO DE PETROLÂNDIA /PE, POA 145/2021 - AGJM.</t>
  </si>
  <si>
    <t>3000008464.000103/2019-77 (vistoria de 100% enviada para CEHAB), 7603235-8/2019 (inconsistências na documentação da vistoria); 3000008464.000445/2019-97 (doc complementar vistoria); 3000008464.000551/2019-71(BM ajustado); 7603391-2/2019(vistoria 100%); 3000008464.000095/2021-83 (prestação de contas)</t>
  </si>
  <si>
    <t>Município enviou prestação de contas através do ofício nº 37/2021 SEI 3000008464.000095/2021-83. Documentação encaminhada para análise na CEHAB.</t>
  </si>
  <si>
    <t>0060900023.004457/2019-12 (vistoria de 100%); 3000008464.000096/2021-28 (prestação de contas)</t>
  </si>
  <si>
    <t>Município enviou prestação de contas através do ofício nº 38/2021 SEI 3000008464.000096/2021-28. Documentação encaminhada para análise na CEHAB.</t>
  </si>
  <si>
    <t>CEHAB enviou ofício nº 30/2021 - PC/GDM/DPO com inconsistências na 1ª análise da prestação de contas. SEI 3000008464.000096/2021-28. Foi enviada notificação para o Município.</t>
  </si>
  <si>
    <t>0060900023.004456/2019-78 (vistoria de 100%); 3000008464.000140/2021-08 (prestação de contas)</t>
  </si>
  <si>
    <t>Município enviou prestação de contas através do ofício nº 48/2021 SEI 3000008464.000140/2021-08. Documentação encaminhada para análise na CEHAB.</t>
  </si>
  <si>
    <t>3000008464.000432/2019-18  (prestação de contas aprovada)</t>
  </si>
  <si>
    <t>Prestação de contas aprovada conforme ofício  Nº 4/2021 da CEHAB. SEI 3000008464.000432/2019-18.</t>
  </si>
  <si>
    <t>Prestação de contas aprovada na reunião do CEAM do dia 12/02/2021.</t>
  </si>
  <si>
    <t>Prestação de contas APROVADA conforme ofício  Nº 4/2021 da CEHAB. SEI 3000008464.000432/2019-18.</t>
  </si>
  <si>
    <t>CEHAB enviou ofício 018/2021 - PC/GDM/DPO SEI 3000008464.000431/2019-73, com 8ª análise da PC sugerindo abertura de tomada de contas especial. SEI encaminhando para Sandro.</t>
  </si>
  <si>
    <t>3000008448.000612/2020-31 (solicitação 4ª parcela)</t>
  </si>
  <si>
    <t>Prestação de contas parcial foi devolvida para o Município conforme ofício nº 096/2017 SEPLAG/SEAM (foi entregue à César e protocolado no livro no dia 12/12/2017).</t>
  </si>
  <si>
    <t>3000008448.000017/2021-87 Rep aprovad, mas COM RESSALVAS (VERIFICAR O ATENDIMENTO).</t>
  </si>
  <si>
    <t>APROVADO (CEAM)</t>
  </si>
  <si>
    <t>3000008448.000117/2020-22
Encaminhamento de reprogramação (recurso FEM dentro do teto) pelo município conforme ofício 104/2020. Reprogramação encaminhada a CEHAB conforme ofício FEM.</t>
  </si>
  <si>
    <t>3000008448.000117/2020-22
Pendências da 2ª substituição inicial encaminhadas por e-mail ao Município.</t>
  </si>
  <si>
    <t>3000008448.000117/2020-22
Encaminhamento de reprogramação corrigida (recurso FEM dentro do teto) pelo município conforme e-mail encaminhado em 01/09/2020. Reprogramação encaminhada a CEHAB conforme ofício FEM.</t>
  </si>
  <si>
    <t>3000008448.000117/2020-22
Reprogramação aprovada (recurso FEM dentro do teto) conforme OFÍCIO Nº 301/2020 -DPO/CEHAB</t>
  </si>
  <si>
    <t>3000008448.000263/2020-58
Encaminhamento de reprogramação (recurso FEM dentro do teto) pelo município conforme ofício 102/2020. Reprogramação encaminhada a SEEconforme ofício FEM.</t>
  </si>
  <si>
    <t>3000008448.000479/2020-13
Encaminhamento de reprogramação (recurso FEM dentro do teto) pelo município conforme ofício 102/2020. Reprogramação em resposta à Nota Técnica SEE - Gerência de Apoio aos Projetos Executivos - Nº 31/2019 (8204219 - SEI 3000008448.000263/2020-58). Reprogramação encaminhada a SEEconforme ofício FEM.</t>
  </si>
  <si>
    <t>3000008448.000479/2020-13 inconsistÊncias de reprogramação (Humberto encaminhou e-mail ao Município)</t>
  </si>
  <si>
    <t>3000008448.000479/2020-13 
enviado ajuestes da reprogramação a SEE</t>
  </si>
  <si>
    <t>3000008448.000479/2020-13 Rep aprovada Ofício  Nº 12/2021 - SEE</t>
  </si>
  <si>
    <t>CEHAB enviou ofício nº 38/2021 - PC/GDM/DPO com inconsistências na 1ª análise da prestação de contas. SEI 3000008464.000095/2021-83. Foi enviada notificação para o Município.</t>
  </si>
  <si>
    <t>CEHAB enviou ofício nº 37/2021 - PC/GDM/DPO com inconsistências na 1ª análise da prestação de contas. SEI 3000008464.000140/2021-08. Foi enviada notificação para o Município.</t>
  </si>
  <si>
    <t>3000008464.000002/2021-11
3ª análise de PC encaminhada ao município e ao Jurídico - SEAM</t>
  </si>
  <si>
    <t xml:space="preserve"> 07/07/2021
</t>
  </si>
  <si>
    <t>3000008464.000181/2019-71 (solicitação de reprogramação); 7603269-6/2019 (pendências na reprogramação); 3000008464.000309/2019-05 (nova solicitação de reprogramação); 7603336-1/2019 (pendências na reprogramação).3000008464.000530/2019-55(Ofício com os ajustes)7603437-3/2019(Plano aprovado); 3000008464.000717/2019-59 (doc complementar solicitando vistoria/vistoria de 100%); 3000008464.000319/2021-57 (prestação de contas)</t>
  </si>
  <si>
    <t>Município enviou prestação de contas conforme ofício nº 001/2021. SEI 3000008464.000319/2021-57. Documentação enviada para análise na CEHAB.</t>
  </si>
  <si>
    <t>SEE enviou ofício nº 32/2021, SEI 3000008448.000020/2021-09, com pendências na 1ª análise da prestação de contas. SEI encaminhado para Sandro notificar o Município. Pendências enviadas para o Município (Marcos Pinheiro).</t>
  </si>
  <si>
    <t>3000008464.000177/2020-47(Plano reprogramado)3000008464.000673/2020-09</t>
  </si>
  <si>
    <t>2021OB000258</t>
  </si>
  <si>
    <t>2021NE000181</t>
  </si>
  <si>
    <t>VALOR PAGO AO REPASSE DE RECURSO FEM II/2014 - 4ª PARCELA CUJO OBJETO CONSTRUÇÃO DE SALA DE ARQUIVO E SETOR DE COMPRAS NO PREDIO DA PREFEITURA NO MUNICIPIO DE AGRESTINA/PE, POA 190/2021 - AGJM.30000008448.000573.2021-53</t>
  </si>
  <si>
    <r>
      <t xml:space="preserve">3000008464.000260/2020-16(PC)-devolução da PC Cehab: "Informações não atenderam os requisitos mínimos de análise de PC". </t>
    </r>
    <r>
      <rPr>
        <sz val="11"/>
        <color theme="1"/>
        <rFont val="Calibri"/>
        <family val="2"/>
        <scheme val="minor"/>
      </rPr>
      <t>3000008464.000450/2020-33-SEI com nova apresentação da PC. Enviada para CEHAB 08/2020</t>
    </r>
  </si>
  <si>
    <t>3000008464.000130/2021-64-Com a prestação de contas.Enviado SEE</t>
  </si>
  <si>
    <t>3000008448.000256/2020-56-Com a PC</t>
  </si>
  <si>
    <t>Prestação de contas recebida conforme ofício GP nº 110/2021 da Prefeitura de Lajedo. Documentação encaminhada para análise na CEHAB. SEI 3000008464.000399/2021-41.</t>
  </si>
  <si>
    <t>3000008464.000399/2021-41 (prestação de contas)</t>
  </si>
  <si>
    <t>Encaminhado documentação complementar de prestação de contas a finalistica</t>
  </si>
  <si>
    <t>CEHAB enviou ofício nº 45/2021 - PC/GDM/DPO com inconsistências na prestação de contas.  Envie o parecer pelo gmail para César e enviei o SEI para Sandro notificar o Município. SEI 3000008464.000319/2021-57.</t>
  </si>
  <si>
    <t>CEHAB enviou ofício nº 56/2021 - PC/GDM/DPO com pendências na 1ª análise da prestação de contas. SEI 3000008464.000399/2021-41. Pendências enviadas para o Município por email. SEI encaminhado para Sandro notificar o Município.</t>
  </si>
  <si>
    <t>CEHAB enviou ofício nº 52/2021 - PC/GDM/DPO com a 6ª análise da prestação de contas, solicitando abertura de tomada de contas especial. Enviei pendências por email para o Município. Enviei o SEI para Sandro fazer notificação. SEI 3000008464.001005/2019-57.</t>
  </si>
  <si>
    <t>Município enviou ofício GP nº 165/2021 com documentação complementar da prestação de contas. Documentação encaminhada para CEHAB através do ofício nº 759/2021 - FEM. SEI 3000008464.001005/2019-57.</t>
  </si>
  <si>
    <t>Município enviou ofício GP nº 230/2019 com documentação complementar da prestação de contas. Documentação encaminhada para CEHAB através do ofício nº 529/2019 - FEM.</t>
  </si>
  <si>
    <t>3000008448.000321/2021-24-com a PC (plano com utilização de rendimentos)</t>
  </si>
  <si>
    <t>obra com utilização de rendimentos</t>
  </si>
  <si>
    <t>PAVIMENTAÇÃO EM PARALELEPÍPEDOS GRANÍTICOS DAS RUAS MARIA GENI, MALAQUIAS FERREIRA DE LIMA, DR. HERMOGENES V. DE CUNHA, DOM LUIZ DE BRITO, SAUDADE, MANOEL RODRIGUES FIGUEREDO, AV. JUVENCIO DA SILVA, BENIGNA VIRGINIA DE MELO, VEREADOR JOSÉ BARBOSA VERAS E JOSÉ FELICIANO BEZERRA, COMPOSTAS COM IMPLANTAÇÃO DO MEIO FIO DE PEDRA GRANÍTICA</t>
  </si>
  <si>
    <t>AP-003 2ª SUBSTITUIÇÃO FINAL</t>
  </si>
  <si>
    <t>3000008464.000130/2021-64-Com a prestação de contas aprovada pela SEE.Enviada para Wal, baixa no Efisco e enviar para aprovação do CEAM</t>
  </si>
  <si>
    <t>PAVIMENTAÇÃO DE PARALELEPÍPEDOS GRANÍTICOS NOS BAIRRO DE SANTA TEREZINHA E BAIRRO NOVA GAMELEIRA</t>
  </si>
  <si>
    <t>PAVIMENTAÇÃO DE PARALELEPÍPEDOS GRANÍTICOS NO NOS BAIRRO DE SANTA TEREZINHA E BAIRRO NOVA GAMELEIRA RUA PROJETADA 1, RUA PROJETADA 10, RUA PROJETADA 11, RUA PROJETADA 12 E RUA PROJETADA 15 - EMPRESA ROCCO EMPREENDIMENTOS RUA PROJETADA 1 (RUA VEREADOR VALDEMIR SOARES COSTA), RUA PROJETADA 2 (RUA ADILSON VASCONCELOS), RUA PROJETADA 3 (RUA JOSÉ COSTA CAVALCANTE), RUA PROJETADA 4 (RUA JOSÉ ANTÔNIO SOARES), RUA PROJETADA 5 (RUA JOSÉ PEREIRA DE SOUZA), RUA PROJETADA 6 (RUA ADILSON VASCONCELOS), RUA PROJETADA 8 (RUA FERNANDO OLVIDIO SILVA), RUA PROJETADA 9 – EMPRESA CLEYTON ENGENHARIA EIRELI RUA JOÃO FAUSTINO DOS SANTOS, RUA ALVARO PINTO RIBEIRO, RUA PROJETADA 1, RUA PEDRO FRANCISCO GOMES, RUA JOÃO MENDES – NOVA LICITAÇÃO</t>
  </si>
  <si>
    <t>123 -6ª substituição final</t>
  </si>
  <si>
    <t>Plano aprovado 02/09/2021</t>
  </si>
  <si>
    <t>3000008464.000474/2020-92-enviada para CEHAB.</t>
  </si>
  <si>
    <t>Prestação de contas -3000008464.000474/2020-92-enviada para CEHAB.</t>
  </si>
  <si>
    <t>Recebeu a última parcela.</t>
  </si>
  <si>
    <t>Recebeu última parcela</t>
  </si>
  <si>
    <t>roberto.silva</t>
  </si>
  <si>
    <t>roberto.silva1</t>
  </si>
  <si>
    <t>Vistoria com inconsistências. Informado ao Município.</t>
  </si>
  <si>
    <t>2021OB000357</t>
  </si>
  <si>
    <t>2021NE000253</t>
  </si>
  <si>
    <t>VALOR PAGO AO REPASSE DE RECURSO 4º PARCELA (FEM II-2014) CUJO OBJETO É A PAVIMENTAÇÃO DE RUAS NA SEDE E DISTRITO DE QUEBEC, NO MUNICÍPIO DE ITAMBÉ, CONFORME POA 253-AGJM. SEI 3000008448.000778,2021.39</t>
  </si>
  <si>
    <t>repassado o valor da 4ª parcela em 08/10/2021</t>
  </si>
  <si>
    <t>Prestação de Contas apresentada pelo município através do ofício nº 025/2021 - COGESP, com entrada em 18/10/2021. Documentação encaminhada para análise da Cehab, conforme ofício nº XXX/2021 - SEAM/FEM</t>
  </si>
  <si>
    <t>Município solicitou reprogramação através do ofício nº 0538/2021 - GP. SEI 3000008464.000557/2021-62. Documentação enviada para análise na SEE.</t>
  </si>
  <si>
    <t>Município solicitou reprogramação através do ofício nº 100/ 2021. SEI 3000008448.000797/2021-65. Documentação enviada para análise na CEHAB.</t>
  </si>
  <si>
    <t>Município enviou documentação complementar da prestação de contas através do ofício GAB nº 108/2021 da Prefeitura de Canhotinho. SEI 0011108530.000011/2019-38. Documentos encaminhados para SEINFRA.</t>
  </si>
  <si>
    <t>3000008464.000386/2019-57 (pendências na prestação de contas); 0011108530.000011/2019-38 (pendências na prestação de contas/documentação complementar)</t>
  </si>
  <si>
    <t>321 1ª SUBST FINAL</t>
  </si>
  <si>
    <t>320 1ª SUBST FINAL</t>
  </si>
  <si>
    <t>322 1ª subst final</t>
  </si>
  <si>
    <t>Prestação de contas reenviada para CEHAB. SEI 3000008448000152/2019-16</t>
  </si>
  <si>
    <t>2021OB000413</t>
  </si>
  <si>
    <t>2021NE000279</t>
  </si>
  <si>
    <t>VALOR PAGO AO REPASSE DE RECURSO 4ª PARCELA - FEM II/2014 CUJO OBJETO É A PAVIMENTAÇÃO NAS AGROVILAS DO MUNICÍPIO DE PETROLÂNDIA  - PE, CONFORME POA 272/2021 - AGJM.3000008448.000889.2021.45</t>
  </si>
  <si>
    <t>3000008464.000143/2019-19(Decl e extrato conta)
3000008464.000691/2021-63(PRESTAÇÃO DECONTAS PARCIAL)</t>
  </si>
  <si>
    <t>Conforme ata de reunião, realizada em 19/03/2021, o responsável pelo Município de Gravatá,o Sr. Ricardo Malta, resgatou hoje as Prestações deContas do FEM II/2014 e da Emenda Parlamentar 140/2016 (ambas com um volume)para os devidos ajustes.
OBS.: Foram entregues as cópias das duas análises.</t>
  </si>
  <si>
    <t>3000008464.000254/2020-69 (solicitação de vistoria 100% / vistoria de 100% da CEHAB); 3000008448.000830/2021-57 (PAD/solicitação de reprogramação)</t>
  </si>
  <si>
    <t>Município solicitou reprogramação respondendo ao PAD por não ter apresentado a PC - SEI 3000008448.000830/2021-57. Documentação enviada para análise na CEHAB.</t>
  </si>
  <si>
    <t>Os serviços constantes no orçamento analítico são compatíveis com a identificação do objeto, porém não é possível avaliar se serão suficientes para a conclusão da obra devido a não apresentação de projetos.
3000008464.000738/2021-99 (prestação de contas)</t>
  </si>
  <si>
    <t>3000008464.000738/2021-99 (prestação de contas) enviada para cehab atraves do of. Xx/2021</t>
  </si>
  <si>
    <t>3000008464.000948/2019-62
3000008448.000918/2021-79(PRESTAÇÃO DE CONTAS)</t>
  </si>
  <si>
    <t>3000008448.000918/2021-79(prestação de contas) enviada para cehab atraves do of. Xx/2021</t>
  </si>
  <si>
    <t>3000008464.000948/2019-62
3000008448.000917/2021-24 (Prestação de Contas)</t>
  </si>
  <si>
    <t>3000008448.000917/2021-24 (Prestação de Contas)</t>
  </si>
  <si>
    <t>CONTROLE BDA</t>
  </si>
  <si>
    <t>DATA DE ATUALIZAÇÃO NA PLANILHA BASE</t>
  </si>
  <si>
    <t>SITUAÇÃO DA PC</t>
  </si>
  <si>
    <t>enviado através do OF. SEAM/FEM Nº 42/2021 3000008448.000017/2021-87</t>
  </si>
  <si>
    <t>Prestação de contas enviado para análise através do OF. SEAM/FEM Nº 42/2021 3000008448.000017/2021-87</t>
  </si>
  <si>
    <t xml:space="preserve">Município enviou documentação complementar da prestação de contas através do ofício GB nº 012/2022 da Prefeitura de Venturosa. Documentos encaminhados para CEHAB através do ofício nº 37/2022 SEAM/FEM. SEI 3000008464.000431/2019-73. </t>
  </si>
  <si>
    <t>Reprogramação aprovada conforme ofício nº 006/2020/GS da SDA. Reprogramação aprovada na reunião do CEAM do dia 25/09/2020.</t>
  </si>
  <si>
    <t>3ª análise da prestação de contas enviada através do ofício Nº 206/2021 - SET/SEINFRA-PE. SEI 0011108530.000011/2019-38 encaminhado para Sandro notificar o Município. Pendências enviadas pelo gmail para Janiele em 21/12/2021.</t>
  </si>
  <si>
    <t>3000008448.000022/2021-90 (Prestação de Contas); 3000008464.000722/2021-86 (PC devolvida para SDA)</t>
  </si>
  <si>
    <t>SDA devolveu a documentação em meio físico para SEPLAG, porém como ainda está na 1ª análise ela foi enviada de volta para SDA.SEI 3000008464.000722/2021-86.</t>
  </si>
  <si>
    <t xml:space="preserve">SDA devolveu a documentação em meio físico para SEPLAG, porém como ainda está na 1ª análise ela foi enviada de volta para SDA.SEI 3000008464.000718/2021-18 </t>
  </si>
  <si>
    <t>3000008448.000024/2021-89 (Prestação de Contas); 3000008448.000115/2021-14 (Pendências na PC); 3000008464.000718/2021-18 (PC devolvida para SDA)</t>
  </si>
  <si>
    <t>SEI -A4024444-1/2019 (inconsistências), A402720-7/2019 (inconsistências na análise do PTM), 3000008464.000245/2019-34 (documentação complementar para análise) e prestação de contas</t>
  </si>
  <si>
    <t>PRESTAÇÃO DE CONTAS ENVIADA PARA ANÁLISE  DA CEHAB ATRAVES DO SEI 3000008464.000070/2022-61</t>
  </si>
  <si>
    <t>2021OB000415</t>
  </si>
  <si>
    <t>2021NE000281</t>
  </si>
  <si>
    <t>VALOR PAGO AO REPASSE DE RECURSO 3ª PARCELA - FEM II/2014 CUJO OBJETO É
REVITALIZAÇÃO DA PRAÇA SÃO SEBASTIÃO DO MUNICÍPIO DE SANTA TEREZINHA
- PE, CONFORME POA 273/2021 - AGJM. 3000008448.000891.2021;14</t>
  </si>
  <si>
    <t>2021OB000414</t>
  </si>
  <si>
    <t>2021NE000280</t>
  </si>
  <si>
    <t>VALOR PAGO AO REPASSE DE RECURSO 4ª PARCELA - FEM II/2014 CUJO OBJETO É REVITALIZAÇÃO DA PRAÇA SÃO SEBASTIÃO DO MUNICÍPIO DE SANTA TEREZINHA - PE, CONFORME POA 274/2021 - AGJM.3000008448.000892.2021.69</t>
  </si>
  <si>
    <t>Prestação enviada para CEHAB através do Oficio 89 sei  3000008464.000245/2019-34</t>
  </si>
  <si>
    <t>3000008464.000245/2019-34</t>
  </si>
  <si>
    <t>2022OB000030</t>
  </si>
  <si>
    <t>2022NE000016</t>
  </si>
  <si>
    <t>VALOR PAGO AO REPASSE DE RECURSO FEM II/2014 - 1ª PARCELA CUJO OBJETO É A
CONSTRUÇÃO DE JAZIGOS NO CEMITÉRIO SANTO ANTÔNIO, NO MUNICÍPIO DE  ABREU E LIMA - PE, POA 009/2022 AGMJ. SEI 300000844800027202201</t>
  </si>
  <si>
    <t>2022OB000028</t>
  </si>
  <si>
    <t>2022NE000012</t>
  </si>
  <si>
    <t>VALOR PAGO AO REPASSE DE RECURSO FEM II/2014 - 3ª PARCELA CUJO OBJETO É O
RECAPEAMENTO ASFÁLTICO EM DIVERSAS RUAS, NO MUNICÍPIO DE CAMARAGIBE - PE, POA 004/2022 AGMJ.SEI 300000844800022202271</t>
  </si>
  <si>
    <t>2022OB000035</t>
  </si>
  <si>
    <t>2022NE000015</t>
  </si>
  <si>
    <t>VALOR PAGO AO REPASSE DE RECURSO FEM II/2014 - 4ª PARCELA CUJO OBJETO É A
OBRAS DE PAVIMENTAÇÃO E DRENAGEM DE 08 (OITO) RUAS, NO MUNICÍPIO DE   PAULISTA - PE, POA 005/2022 AGMJ.SEI 300000844800023202216</t>
  </si>
  <si>
    <t>pagamento da 4ª parcela realizado em 03/02/2022</t>
  </si>
  <si>
    <t>2022OB000024</t>
  </si>
  <si>
    <t>2022NE000007</t>
  </si>
  <si>
    <t>VALOR PAGO AO REPASSE DE RECURSO FEM II/2014 - 4ª PARCELA CUJO OBJETO É A
CONSTRUÇÃO DO BLOCO B - HOSPITAL MUNICIPAL JOSÉ CARLOS DE SANTANA, NO MUNICÍPIO DE BREJO DA MADRE DE DEUS - PE, POA 003/2022 AGMJ.SEI 300000844800021202226</t>
  </si>
  <si>
    <t>2022OB000027</t>
  </si>
  <si>
    <t>2022NE000011</t>
  </si>
  <si>
    <t>VALOR PAGO AO REPASSE DE RECURSO FEM II/2014 - 4ª PARCELA CUJO OBJETO É A
PROJETO DE CALÇAMENTO DE RUA PROJETADA NO BAIRRO SANTA EDWIRGENS, NO MUNICÍPIO DE RIO FORMOSO - PE, POA 006/2022 AGMJ.SEI 300000844800024202260</t>
  </si>
  <si>
    <t>2022OB000025</t>
  </si>
  <si>
    <t>VALOR APGO AO REPASSE DE RECURSO FEM II/2014 - 3ª PARCELA CUJO OBJETO É A
PROJETO DE CALÇAMENTO DA RUA DE ACESSO A PRAIA DA PEDRA, NO MUNICÍPIO DE RIO FORMOSO - PE, POA 007/2022 AGMJ.SEI 300000844800025202212</t>
  </si>
  <si>
    <t>2022NE000009</t>
  </si>
  <si>
    <t>2022OB000026</t>
  </si>
  <si>
    <t>2022NE000010</t>
  </si>
  <si>
    <t>VALOR PAGO AO REPASSE DE RECURSO FEM II/2014 - 4ª PARCELA CUJO OBJETO É A
PROJETO DE CALÇAMENTO DA RUA DE ACESSO A PRAIA DA PEDRA, NO MUNICÍPIO DE RIO FORMOSO - PE, POA 008/2022 AGMJ.</t>
  </si>
  <si>
    <t>3000008464.000742/2021- PC total - enviada para CEHAB.3000008464.000666/2021-80(devolução da prestação de contas parcial para completar)</t>
  </si>
  <si>
    <t>3000008464.000742/2021-PC enviada para CEHAB</t>
  </si>
  <si>
    <t>3000008464.000744/2021-46-PC</t>
  </si>
  <si>
    <t>3000008464.000744/2021-46-PC-enviada para SEINFRA</t>
  </si>
  <si>
    <t>3000008464.000703/2021-50-PC</t>
  </si>
  <si>
    <t>3000008464.000703/2021-50-com PC</t>
  </si>
  <si>
    <t>Envio da solicitação de vistoria conforme ofício n° 27 /2022</t>
  </si>
  <si>
    <t xml:space="preserve">Ofício 312/2021 da Prefeitura solicitou desistência de saldo bem como pediu pra desconsiderar último Plano de Trabalho enviado à CEHAB em 2019. CEHAB deu anuência à solicitação. SEI 3000008464.000926/2019-01 </t>
  </si>
  <si>
    <t>2021OB000425</t>
  </si>
  <si>
    <t>2021NE000283</t>
  </si>
  <si>
    <t>VALOR PAGO REPASSE DE RECURSO 3ª PARCELA - FEM II/2014 CUJO OBJETO É A PAVIMENTAÇÃO DE PARALELEPÍPEDOS GRANÍTICOS NOS BAIRRO DE SANTA TEREZINHA E BAIRRO NOVA GAMELEIRA, NO MUNICÍPIO DE GAMELEIRA - PE, CONFORME POA 271/2021 - AGJM.3000008448;000888.2021.09</t>
  </si>
  <si>
    <t>CEAM REPROGRAMAÇÃO APROVADA NA REUNIÃO DE 14-02-2020(Reprogramou o plano e concluiu com a 1ª e 2ª parcela) Ofício 69/2019 com Prestação de Contas. Enviado para CEHAB. Ofício SEPLAG/SEAM....../2020</t>
  </si>
  <si>
    <t>APROVADO REUNIÃO CEAM EM 25-09-2020. Recebeu 4ª parcela</t>
  </si>
  <si>
    <t>CEAM APROVADO 14/05/2021.Valor total da 4ª parcela recebido em 02/08/2021, aguardando PC</t>
  </si>
  <si>
    <t>CEAM APROVADO 14/05/2021</t>
  </si>
  <si>
    <t>Municipio recebeu 4ª parcela em 19/03/2020</t>
  </si>
  <si>
    <t>Município protocolou a prestação de contas no dia 29/12/2021, porém no ofício ele não informou de qual PTM era a prestação de contas. Solicitei a correção do ofício, que só foi enviado no dia 01/03/2022. Enviei a prestação de contas para análise na SEINFRA. SEI 3000008464.000757/2021-15.</t>
  </si>
  <si>
    <t>3000008464.000407/2019-34 (aprovação da reprogramação); 3000008464.000757/2021-15 (prestação de contas)</t>
  </si>
  <si>
    <t>SES devolveu a prestação de contas em meio físico para SEPLAG através do ofício nº 01/2022 - SEI 3000008464.000119/2022-85. Conforme combinado, a prestação de contas foi arquivada na SEPLAG. Município foi notificado das pendências no SEI 3000008448.000580/2021-55.</t>
  </si>
  <si>
    <t>3000008464.000119/2022-85 (prestação de contas devolvida pela SES com pendências); 3000008448.000580/2021-55 (notificação - pendências PC)</t>
  </si>
  <si>
    <t xml:space="preserve">SDA enviou novo parecer com pendências na prestação de contas através do ofício nº 021/2022 - SUFIN - SEI 3000008464.000722/2021-86. Enviei pendências para o email de Marcos Pinheiro. Enviei o SEI para Sandro notificar o Município.  </t>
  </si>
  <si>
    <t xml:space="preserve">SDA enviou novo parecer com pendências na prestação de contas através do ofício nº 022/2022 - SUFIN - SEI 3000008464.000718/2021-18. Enviei pendências para o email de Marcos Pinheiro. Enviei o SEI para Sandro notificar o Município.  </t>
  </si>
  <si>
    <t>Aprovação da prestação de contas pela finalística(3000008464.000638/2021-62)</t>
  </si>
  <si>
    <t>Prestação de contas aprovada pela finalística. 3000008464.000639/2021-15</t>
  </si>
  <si>
    <t>3000008464.000477/2020-26-Com PC enviada para CEHAB</t>
  </si>
  <si>
    <t>3000008464.000476/2020-81 - PC enviada para CEHAB</t>
  </si>
  <si>
    <t>3000008464.000475/2020-37-PC enviada para CEHAB</t>
  </si>
  <si>
    <t>O BDI apresentado pela prefeitura de Tabira, para as obras de pavimentação, é de 24%, com variação no item do ISS que é de 5%, percentual adotado por esta. Deste modo, os itens da Administração Central e do Lucro Bruto sofreram uma diminuição./Os serviços apresentados no orçamento analítico são compatíveis com o objeto do PTM, porém como não foi apresentado projeto não é possível afirmar se os mesmos serão suficientes para a conclusão da obra.
SEI 3000008464.000155/2020-87 (Prestação de Contas)
SEI 3000008464.000484/2020-28 (Documentação complementar da Prestação de Contas)</t>
  </si>
  <si>
    <t>Município enviou documentação em resposta ao ofício nº 912/2021 - SEPLAG/SEAM/FEM/PAD. Documentação enviada para Cehab, conforme ofício nº 114/2022 - SEAM/FEM</t>
  </si>
  <si>
    <t> Documentação complementar para prestação de contas. Enviada para CEHAB.</t>
  </si>
  <si>
    <t>Enviado para o município link que informa os documentos para prestação de contas.</t>
  </si>
  <si>
    <t>Enviados cópias de documentos do PTM para município.</t>
  </si>
  <si>
    <t>Municipio solicitou documentação</t>
  </si>
  <si>
    <t>S/N</t>
  </si>
  <si>
    <t>Reprogramação aprovada através do ofício Nº 5/2022 da SEE. SEI 3000008464.000557/2021-62.</t>
  </si>
  <si>
    <t>Município já havia solicitado vistoria em 2016 mas CEHAB encontrou inconsistências. Dia 16/03/2020 município enviou ofício solicitando nvoa vistoria SEI 3000008464.000304/2020-16.VISTORIA OK, 04/08/2020. SOMENTE PARA ARQUIVO. O MUNICÍPIO NÃO QUIS RECEBER A ÚLTIMA PARCELA. APRESENTOU A PRESTAÇÃO DE CONTAS</t>
  </si>
  <si>
    <t>2022OB000146</t>
  </si>
  <si>
    <t>2022NE000096</t>
  </si>
  <si>
    <t>VALOR PAGO REF. AO REPASSE DE RECURSOS, FEM II/2014, 4.ª PARCELA, CUJO OBJETO É SUBS. DA ESTRUTURA METÁLICA, COBERTA DA QUADRA POLIESPORTIVA E SUBS. DO PISO EM MADEIRA DE LEI DO GINÁSIO DE ESPORTES JOAQUIM FRANCISCO, NO MUNICÍPIO DE MACAPARANA- PE, POA N.º 101/2022. SEI: 3000008448.000181/2022-75.</t>
  </si>
  <si>
    <t>0011108526.000059/2019-13(Plano aprovado).0011108526.000171/2019-46(AP do plan)3000008464000216/2022-78</t>
  </si>
  <si>
    <t>SEI 3000008464000216/2022-78 com a prestação de contas enviada para SEINFRA</t>
  </si>
  <si>
    <t>30000084640002152022-23 com PC</t>
  </si>
  <si>
    <t>30000084640002152022-23 com PC enviada para CEHAB</t>
  </si>
  <si>
    <t>2022OB000147</t>
  </si>
  <si>
    <t>2022NE000097</t>
  </si>
  <si>
    <t>VALOR PAGO REFERENTE AO REPASSE DE RECURSOS, FEM II/2014, 4.ª PARCELA, CUJO OBJETO É CONSTRUÇÃO DO CAMPO DE FUTEBOL DO PARQUE EUCLIDES DOURADO, NO MUNICÍPIO DE GARANHUNS-PE, POA N.º 100/2022 - AGJM. SEI: 3000008448.000180/2022-21.</t>
  </si>
  <si>
    <t>2021OB000042</t>
  </si>
  <si>
    <t>3000008448.000113/2021-25-Documentação complementar-enviada para SEE</t>
  </si>
  <si>
    <t>3000008448.000247/2022-27-solicitação de doctos da PC, enviado para CEHAB</t>
  </si>
  <si>
    <t>Entregue à Décia para arquivo o 9º termo aditivo, plano de trabalho e publicação (protocolado no livro).</t>
  </si>
  <si>
    <t>Envio de documentação para sanar pendências da prestação de contas referente ao ptm " CONSTRUÇÃO DE PAVIMENTO EM PARALELEPÍPEDOS GRANÍTICOS, FEM 2 , município de Afogados da Ingazeira, para elaboração de novo parecer</t>
  </si>
  <si>
    <t>Envio da 2ª análise da prestação de contas referente ao ptm " PAVIMENTAÇÃO EM PARALELEPÍPEDO EM DIVERSAS RUAS " FEM 2, município de Santa Filomena, para providências</t>
  </si>
  <si>
    <t>Em análise</t>
  </si>
  <si>
    <t>Município solicitou reprogramação do PTM através do ofício nº 081/2022/GP. PTM encaminhado para análise da SEE, conforme ofício nº 425/2022 - FEM</t>
  </si>
  <si>
    <t>2022OB000213</t>
  </si>
  <si>
    <t>2022NE000165</t>
  </si>
  <si>
    <t>VALOR PAGO REFERENTE AO REPASSE DE RECURSOS, FEM II/2014 - 2.ª PARCELA, COMPLEMENTO REFERENTE A CONTENÇÃO DE ENCOSTAS NO MUNICÍPIO DE IPOJUCA - PE, POA N.º 169/2022 AGMJ. SEI: 3000008448.000272/2022-19.</t>
  </si>
  <si>
    <t>2022OB000212</t>
  </si>
  <si>
    <t>2022NE000164</t>
  </si>
  <si>
    <t>VALOR PAGO REFERENTE AO REPASSE DE RECURSOS, FEM II/2014 - 3.ª PARCELA, CUJO OBJETO É A CONTENÇÃO DE ENCOSTAS, NO MUNICÍPIO DE IPOJUCA - PE, POA N.º 170/2022 - AGMJ. SEI: 3000008448.000273/2022-55.</t>
  </si>
  <si>
    <t>2022OB000211</t>
  </si>
  <si>
    <t>2022NE000163</t>
  </si>
  <si>
    <t>VALOR PAGO REFERENTE AO REPASSE DE RECURSO DO FEM II/2014 - 4ª PARCELA, CUJO OBJETO É A PAVIMENTAÇÃO E DRENAGENS EM 07 RUAS NO MUNICÍPIO DO JABOATÃO DOS GUARARAPES - PE, POA 174/2022 AGMJ. SEI:3000008448.000277/2022-33.</t>
  </si>
  <si>
    <t>Municipio recebeu a ultima parcela em 04/04/2022- aguardando PC</t>
  </si>
  <si>
    <t>3000008464.000218/2022-67-com PC aguardando vistoria final para liberar a PC</t>
  </si>
  <si>
    <t>3000008464.000221/2022-81-com PC aguardando vistoria final para liberar a PC</t>
  </si>
  <si>
    <t>324 1ª SUBSTITUIÇÃO
FINAL</t>
  </si>
  <si>
    <t xml:space="preserve">Reprogramação aprovada conforme ofício nº 181/2022 -DPO/CEHAB. SEI 3000008448.000797/2021-65. </t>
  </si>
  <si>
    <t>Enviado termo de recebimento definitivo da obra para SES</t>
  </si>
  <si>
    <t xml:space="preserve">3000008448.000017/2021-87
encaminhamento de reprogramação Of. 103/2021. aguardando municipio enviar doc de pgto do complemento do plano e do TRDO. 
3000008448.000017/2021-87
Rep encaminhada Of. 103/2021 .Rep encaminhada a cehab
</t>
  </si>
  <si>
    <t>3000008448.000051/2019-37 solicitar dilatação de prazo para atendimento às pendências relacionada no parecer de análise de prestação de contas final recebimento através do ofício nº 521/2021 – SEAM/FEM, do dia 02/08/2021, da 5ª notificação extrajudicial – Processo Administrativo nº 034/2019 – SEAM, do Termo de Adesão nº 011/2014 – Plano de Trabalho – Pavimentação em paralelepípedo em diversas ruas. Informamos a necessidade de postergar por mais 20 (vinte) dias, de acordo com as considerações. 
Ofício encaminhado ao Jurídico para conhecimento e providências.</t>
  </si>
  <si>
    <t>Reprogramação aprovada conforme Ocio Nº 107/2020 - SES</t>
  </si>
  <si>
    <t>3000008464.000582/2020-65 (vinculado ao SEI 3000008464.000122/2019-01)
Documentação anexada ao SEI e enviada ao Jurídico - SEAM para conhecimento e providências.</t>
  </si>
  <si>
    <t>3000008464.000264/2021-85 vinculado ao 0011108535.000005/2019-31 encaminhado ao jurídico of 119/2021 encaminhamento de ação de improbidade adm</t>
  </si>
  <si>
    <t>3000008464.000262/2021-96 vinculado ao 3000008464.000122/2019-01 encaminhado ao jurídico</t>
  </si>
  <si>
    <t>3000008464.000581/2020-11 (vinculado ao SEI 3000008464.000123/2019-48)
Documentação anexada ao SEI e enviada ao Jurídico - SEAM para conhecimento e providências.</t>
  </si>
  <si>
    <t>3000008464.000123/2019-48
2ª análise da PC encaminhada conforme OFÍCIO Nº 396/2020 - DPO/CEHAB. Documentação encaminhada ao Jurídico - SEAM e ao Município para conhecimento e providências.</t>
  </si>
  <si>
    <t>3000008464.000263/2021-31 vinculado ao 3000008464.000123/2019-48 encaminhado ao jurídico of 118/2021 encaminhamento de ação de improbidade adm</t>
  </si>
  <si>
    <t>11/23/2020</t>
  </si>
  <si>
    <t>3000008448.000701/2021-69
Doc complementar à PC encaminhada a SES conforme ofício FEM</t>
  </si>
  <si>
    <t>PC reencaminhada a SES</t>
  </si>
  <si>
    <t>3000008464.000589/2020-87 PC aprovada conforme of 13/2022 SDA. Doc encaminhada ao jurídico par conhecimento e providências</t>
  </si>
  <si>
    <t>PC APROVADA</t>
  </si>
  <si>
    <t>3000008464.000932/2019-50
Ofício Nº 50/2021 - PC/GDM/DPO 
5ª Análise da prestação de contas referente ao Termo Adesão 89/2014 – PTM 164 - FEM 2014, enviada através do Ofício SEPLAG/SEAM nº 490/2019, datado de 03/12/2019. Análise encaminhada ao jurídico</t>
  </si>
  <si>
    <t>ENCAMINHAR A PC APÓS A CRISE. Município reapresentou PC conforme ofício GP 35/2020 (SEI 3000008448.000097/2020-90). Devido à crise, a documentação encontra-se em stand by na Seplag (a finalística só fará a análise com o físico, pois os arquivos digitais não estão autenticados conforme os originais.</t>
  </si>
  <si>
    <t>3000008448.000097/2020-90
PC reapresentada pelo município conforme ofício 35/2020 da prefeitura. PC encaminhada a CEHAB conforme ofício FEM</t>
  </si>
  <si>
    <t>3000008448.000097/2020-90
3ª análise...</t>
  </si>
  <si>
    <t>3000008464.000089/2021-26
Município solicita devolução da PC e dilação de prazo de 10 dias para sanar pendências. Ofício encaminhado a CEHAB. Jurídico - SEAM ciente por e-mail para providências.</t>
  </si>
  <si>
    <t>3000008464.000089/2021-26
PC devolvida ao município em 04/03/2021. Anexo protocolo de entrega (12023599)</t>
  </si>
  <si>
    <t>3000008464.000001/2022-57
reenvio de PC pelo município 
tramitando pelo 3000008464.000089/2021-26. PC reenviada a cehab</t>
  </si>
  <si>
    <t>3000008448.000683/2020-34
inconsistência de rep AP – 063 3ª
SUBSTITUIÇÃO
INICIAL
( Reanálise) 
E-mail enviado em 14/01/2021 p/ gmcinfrapaulista@gmail.com</t>
  </si>
  <si>
    <t xml:space="preserve">3000008464.000337/2020-58
2ª análise da PC encaminhada conforme Ofício Nº 060/2020 - PC/GDM/DPO. Análise encaminhada por e-mail ao Município. Análise encaminhada para o Jurídico - SEAM pelo SEI.
</t>
  </si>
  <si>
    <t>Rep encaminhada pelo sei 3000008464.000019/2022-59 tramitando pelo sei 3000008448.000331/2021-60. Rep enviada a cehab em 31/01/2022</t>
  </si>
  <si>
    <t>0011108530.000007/2019-70
2ª análise PC encaminhada conforme OFÍCIO Nº 22/2021 - SET/SEINFRA-PE. Análise encaminhada por e-mail ao município. SEI atribuído ao Jurídico - SEAM.</t>
  </si>
  <si>
    <t>3000008464.000654/2020-74
2ª análise de PC encaminhada conforme Ofício Nº 24/2021 - PC/GDM/DPO. E-mail encaminhado ao município. SEI encaminhado ao Jurídico.</t>
  </si>
  <si>
    <t>3000008448.000265/2020-47
Prestação de contas encaminhada conforme ofício GP 165/2020. Documentação encaminhada a CEHAB conforme ofício FEM</t>
  </si>
  <si>
    <t>3000008448.000265/2020-47
1ª análise de PC encaminhada conforme Ofício Nº 068/2020 - PC/GDM/DPO. Análise encaminhada ao Jurídico e ao Município (e-mail) para conhecimento e providências.</t>
  </si>
  <si>
    <t>1ª análise da PC encaminhada conforme ofício 029/2020 - PC/GDM/DPO (SEI 3000008464.000176/2020-01). Análise encaminhada ao Município (por e-mail) e ao Jurídico SEAM para conhecimento e providências.</t>
  </si>
  <si>
    <t>Entrei em contato com Esdras da SES e ele pediu que enviassem novamente a documentação solicitando reprogramação e vistoria. Município enviou ofício 026/2022 solicitando novamente. Enviei para SES. SEI 3000008448.000325/2022-93.</t>
  </si>
  <si>
    <t>3000008464.000092/2019-25 (documentação complementar da reprogramação); 3000008448.000019/2021-76 (PC parcial devolvida ao Município); 3000008448.000325/2022-93 (solicitação de vistoria e reprogramação)</t>
  </si>
  <si>
    <t xml:space="preserve">Os serviços constantes no orçamento analítico são compatíveis com a identificação do objeto, porém não é possível avaliar se serão suficientes para a conclusão da obra devido a não apresentação de projetos.
3000008448.000331/2021-60 </t>
  </si>
  <si>
    <t>SEINFRA enviou parecer com pendências na 1ª análise da prestação de contas através do ofício nº 76/2022 - SET/SEINFRA-PE. SEI 3000008464.000757/2021-15. Parecer encaminhado para o Município por email e SEI encaminhado para Sandro notificar o Município.</t>
  </si>
  <si>
    <t>SEI 3000008448000295202215-Ofício CGM 18/2022-solicitação de doctos PC. Enviado para Seinfra</t>
  </si>
  <si>
    <t>3000008448.000247/2022-27-solicitação de doctos da PC-enviado ao Gestor em 27/04/2022</t>
  </si>
  <si>
    <t>SEI 30000084480002892022-68(VINCULADO AO SEI 3000008464000742202157)-Ofício CGM 18/2022-solicitação de doctos PC. Enviado para CEHAB</t>
  </si>
  <si>
    <t>3000008464000742202157</t>
  </si>
  <si>
    <t>3000008464000216/2022-78-1ª análise da PC -enviado para Sandro notificar Município</t>
  </si>
  <si>
    <t>3000008448.000113/2021-25-Análise da PC -enviada para Sandro notificar Município</t>
  </si>
  <si>
    <t>3000008448.000869/2021-74-informando gestor do FEM: Fabiola(998439977)</t>
  </si>
  <si>
    <t xml:space="preserve">REPROGRAMAÇÃO APROVADA PELA CEHAB </t>
  </si>
  <si>
    <t>SEI 3000008464.000048/2019-15 - solicitação de 4ª parcela (faltando TRDO, BMs e relatório fotográfico)
3000008448.000117/2020-22 – solicitação de pagamento de 4ª parcela.3000008464.000308/2022-58(PC)</t>
  </si>
  <si>
    <t>SEI 3000008464000308/202258 com Prestação de Contas. Enviada para CEHAB.</t>
  </si>
  <si>
    <t>3000008464.000310/2022-27-com PC. Aguardando vistoria final para liberar PC</t>
  </si>
  <si>
    <t>SEI 3000008448000295202215-doctos recebidos. Aguardando doctos da pavimentação para enviar à Prefeitura</t>
  </si>
  <si>
    <t xml:space="preserve">Reprogramação reduziu valor FEM. Pagto 3 parcela ultrapassou o valor. </t>
  </si>
  <si>
    <t>Municipio reduziou metas do PTM, plano de reprogramação aprovado e aguardando elaboração do termo aditivo.</t>
  </si>
  <si>
    <t>Município enviou PTM corrigido e justificativa das inconsistências através do ofício nº 114/2022/GP. Documentação encaminhada para análise da SEE, conforme ofício nº 510/2022 - FEM</t>
  </si>
  <si>
    <t>Município enviou PTM corrigido e justificativa das inconsistências através do ofício nº 114/2022/GP. Documentação encaminhada para análise da SEE, conforme ofício nº 508/2022 - FEM</t>
  </si>
  <si>
    <t>3000008464.000176/2020-01 - encaminhamento de Prestação de Contas Final</t>
  </si>
  <si>
    <t>PRESTAÇÃO DE CONTAS DEVOLVIDA S.D.A.(SEI 3000008464.000578/2020-05). PC no Jurídico/SEAM(SEI 3000008474000028/2022-21-aguardando deliberação da CPTCE)</t>
  </si>
  <si>
    <t>Aprovada no CEAM :Ata da Reunião  de  20/09/2021</t>
  </si>
  <si>
    <t>CEAM APROVADO 14/05/2021. Plano aprovado em 15/07/2021. CEAM: Plano aprovado na Ata da Reunião  de  13/08/2021</t>
  </si>
  <si>
    <t>Reprogramação aprovada em 27/10/2021.CEAM: plano aprovado:Ata da Reunião  de  19/11/2021</t>
  </si>
  <si>
    <t>Plano reprogramado aprovado em 27/10/2021.CEAM: plano aprovado:Ata da Reunião  de  19/11/2021</t>
  </si>
  <si>
    <t>Prestação de contas aprovada pela finalística(Aprovada na Reunião do CEAM  de  11/03/2022)(SEI 3000008464.000638/2021-62)</t>
  </si>
  <si>
    <t>Prestação de contas aprovada pela finalística(Aprovada na Reunião do CEAM  de  11/03/2022)(3000008464.000639/2021-15)</t>
  </si>
  <si>
    <t>2022OB000120</t>
  </si>
  <si>
    <t>2022NE000084</t>
  </si>
  <si>
    <t>VALOR PAGO REFERENTE AO REPASSE DE RECURSOS, FEM II/2014 - 3ª PARCELA, CUJO OBJETO É O CENTRO COMUNITÁRIO DA PAZ - COMPAZ I, RECIFE - PE, POA 094/2022 AGMJ. SEI: 3000008448.000160/2022-50.</t>
  </si>
  <si>
    <t>2022OB000121</t>
  </si>
  <si>
    <t>2022NE000085</t>
  </si>
  <si>
    <t>VALOR PAGO REFERENTE AO REPASSE DE RECURSOS, FEM II/2014 - 4ª PARCELA, CUJO OBJETO É O CENTRO COMUNITÁRIO DA PAZ - COMPAZ I, RECIFE - PE, POA 095/2022 AGMJ. SEI: 3000008448.000161/2022-02.</t>
  </si>
  <si>
    <t>Pagamento da 4ª parcela no dia 08/03/2022</t>
  </si>
  <si>
    <t>Enviado para análise da finalística.</t>
  </si>
  <si>
    <t>Enviado prestação de contas final para análise da finalística.</t>
  </si>
  <si>
    <t>3000008448.000878/2021-65</t>
  </si>
  <si>
    <t>Prestação de Contas aprovada com ressalva pela SEINFRA, conforme ofício nº 110/2022 - SET/SEINFRA-PE, recebida em 19/05/2022. Documentação repassada para Walfrida.</t>
  </si>
  <si>
    <t>Prestação de Contas aprovada com ressalva pela SEINFRA, conforme ofício nº 110/2022 - SET/SEINFRA-PE, recebida em 19/05/2022</t>
  </si>
  <si>
    <t>Nova reprogramação aprovada conforme ofício nº 263/2022 -DPO/CEHAB. SEI 3000008448.000797/2021-65.</t>
  </si>
  <si>
    <t>3000008464.000206/2020-71</t>
  </si>
  <si>
    <t xml:space="preserve">Município apresentou prestação de contas conforme ofício nº 007/2022. Documentação encaminhada para análise na SEINFRA. SEI 3000008464.000377/2022-61. </t>
  </si>
  <si>
    <t>3000008448.000797/2021-65 (reprogramação e vistoria de 30%)</t>
  </si>
  <si>
    <t>Nova vistoria solicitada em 06/10/2020. A vistoria final será realizada após correções das inconsistências do PTM; Humberto encaminhou e-mail ao município em 21/12/2020. 06/06/2022 - Documentação reenviada - Pendências na vistoria
Nova vistoria solicitada em 06/10/2020. A vistoria final será realizada após correções das inconsistências do PTM; Humberto encaminhou e-mail ao município em 21/12/2020. Considerando os ajustes de reprogramação encaminhados através do SEI 3000008448.000479/2020-13, segue documentação complementar para vistoria e parecer quanto à execução de 100% (11/03/2021)</t>
  </si>
  <si>
    <t>3000008448.000118/2020-77-06/06/2022 - Documentação reenviada - Pendências na vistoria</t>
  </si>
  <si>
    <t>CEHAB ENVIOU OFÍCIO 309/2022, SEI nº 3000008464.000331/2022-42</t>
  </si>
  <si>
    <t>Município enviou prestação de contas através do ofício nº 0305/2022 - GP da Prefeitura de Garanhuns. SEI 3000008464.000481/2022-56. Documentação (6 pastas) enviada para análise na SEE.</t>
  </si>
  <si>
    <t>2022OB000354</t>
  </si>
  <si>
    <t>2022NE000280</t>
  </si>
  <si>
    <t>VALOR PAGO AO REPASSE DE RECURSO FEM II/2014 - 2ª PARCELA, CUJO OBJETO É A
PAVIMENTAÇÃO EM PARALELEPÍPEDOS DE DIVERSAS RUAS, NO MUNICÍPIO DE
TEREZINHA-PE, CONFORME POA 277/22 - AGJM.3000008448.000441/2022-11</t>
  </si>
  <si>
    <t>Enviada pelo SEI 3000008464.000489/2022-12</t>
  </si>
  <si>
    <t>SEI 3000008464000310/2022-27-com PC enviada para SEE, abriu mão da 4 parcela</t>
  </si>
  <si>
    <t>Enviado PC para SEE</t>
  </si>
  <si>
    <t>Enviado a SEMAS para reprogramação</t>
  </si>
  <si>
    <t>SEINFRA enviou parecer com pendências na 1ª análise da prestação de contas através do ofício nº 165/2022. SEI 3000008464.000377/2022-61. Parecer encaminhado para o Município por email e SEI encaminhado para Sandro notificar o Município.</t>
  </si>
  <si>
    <t>3000008448000513/2022-11(19/07/2022)</t>
  </si>
  <si>
    <t>3000008448000513/2022-11</t>
  </si>
  <si>
    <t>3000008448000513/2022-11-Solicitação e reprogramação do plano e vistoria final. Documentação enviada para CEHAB</t>
  </si>
  <si>
    <t>3000008464.000742/2021-57-PC devolvida pela CEHAB. Solicitação da CGE de Catende(NTS sem ateste.Aguardando retirar na SEPLAG)</t>
  </si>
  <si>
    <t>3000008464.000742/2021-57-PC devolvida para CEHAB, para análise. Município não retirou cópia. Qlq necessidade ir nessa Secretaria</t>
  </si>
  <si>
    <t>3000008464.000534/2022-39 (solicitação vistoria 60%)</t>
  </si>
  <si>
    <t xml:space="preserve">3000008448.000524/2022-00 (solicitação vistoria 60%) </t>
  </si>
  <si>
    <t>3000008464.000065/2019-52 (reprogramação), 3000008464.000535/2022-83 (solicitação da vistoria de 60%)</t>
  </si>
  <si>
    <t>Prestação de Contas parcial enviada através do ofício GP nº 180/2022</t>
  </si>
  <si>
    <t>SEI 3000008464000539/2022-61-Ofício 241/2022/GAB-Solicitação de prorrogação de prazo do FEM 2- enviado para Sandro(para conhecimento e prov)</t>
  </si>
  <si>
    <t>plano cancelado conforme of. 312/2022 3000008464.000926/2019-01</t>
  </si>
  <si>
    <t>SEI 3000008448000513/2022-11-com inconsis- plano e BMS</t>
  </si>
  <si>
    <t>AGUARDANDO MUNICÍPIO ENVIAR A PRESTAÇÃO DE CONTAS. O PTM FOI REPROGRAMADO E O VALOR AJUSTADO, PORÉM FOI REPASSADO O VALOR PACTUADO ANTERIORMENTE E O MUNICÍPIO DEVE DEVOLVER O VALOR DE R$ 11.205,68 NA PRESTAÇÃO DE CONTAS</t>
  </si>
  <si>
    <t>3000008464.000557/2021-62 (reprogramação/vistoria 100%); 3000008464.000481/2022-56 (prestação de contas aprovada)</t>
  </si>
  <si>
    <t>SEI 3000008464000310/2022-27-1ª análise da prestação de contas. Enviado ao Jurídico para notificar ao Município.</t>
  </si>
  <si>
    <t>Encaminhado termo aditivo para assinatura da seplag e publicação</t>
  </si>
  <si>
    <t>Encaminhado termo aditivo para assinatura do municipio</t>
  </si>
  <si>
    <t>SEI 3000008464.000112/2022-63 prestação de contas final</t>
  </si>
  <si>
    <t>Registro que no momento do Processo Licitatório deverá apresentar a estratificação da composição do BDI de 24% aplicado.
3000008464.000590/2022-73 (Documentação Complementar da Prestação de Contas)</t>
  </si>
  <si>
    <t>Documentação complementar da Prestação de Contas apresentada pelo município, conforme ofício GP nº 013/2022. Documentação enviada à CEHAB para análise, conforme ofício nº XXX/2022 - FEM</t>
  </si>
  <si>
    <t>Documentação complementar da Prestação de Contas apresentada pelo município, conforme ofício GP nº 014/2022. Documentação enviada à CEHAB para análise, conforme ofício nº XXX/2022 - FEM</t>
  </si>
  <si>
    <t>Registro que no momento do Processo Licitatório deverá apresentar a estratificação da composição do BDI de 24% aplicado.
3000008464.000591/2022-18 (Documentação Complementar da Prestação de Contas)</t>
  </si>
  <si>
    <t>Pavimentação em Paralelepipedo Granitico das Ruas: Antonia Gomes de Sá, Estrada de Carnaubeira, Espedito Lopes de Barros, Gumercindo, Travessa Antonio Gomes de Sá,  Alexandre Gomes - Distrito de Tupanaci, Travessa Francisco Torres, Rua Antonio Gomes</t>
  </si>
  <si>
    <t>0011108526.000239/2022-92 (Prestação de Contas)</t>
  </si>
  <si>
    <t>Pavimentação em Paralelepípedo Granítico e Urbanização da Praça Localizada na Avenida Francisco de Carvalho Barros</t>
  </si>
  <si>
    <t>Parecer de análise da Prestação de Contas com pendências do município, conforme ofício nº 236/2022  - SET/SEINFRA-PE</t>
  </si>
  <si>
    <t>brunno.neto</t>
  </si>
  <si>
    <t>SEI 300000.8464.000686/2022-31</t>
  </si>
  <si>
    <t>Parecer da 1ª Análise da Prestação de Contas indicando inconsistências, conforme ofício nº 236/2022  - SET/SEINFRA-PE, recebido em 13/09/2022</t>
  </si>
  <si>
    <t>SEI 3000008464.000740/2022-49</t>
  </si>
  <si>
    <t>Respostas às pendências encaminhadas pelo SEI 3000008464.000739/2022-14 e tramitando pelo SEI 3000008464.000337/2020-58</t>
  </si>
  <si>
    <t>Encaminhado reprogramação do PTM</t>
  </si>
  <si>
    <t>PTM reprogramado aprovado, conforme Nota Técnica - SEE - Gerência de Orçamento de Engenharia - nº 54/2022, recebida em 24/10/2022</t>
  </si>
  <si>
    <t>PTM reprogramado aprovado, conforme Nota Técnica - SEE - Gerência de Orçamento de Engenharia - nº 53/2022, recebida em 24/10/2022</t>
  </si>
  <si>
    <t>3000008464.000390/2019-15 (Parecer de Análise da Prestação de Contas)
3000008464.000927/2019-47 (CD com toda a Prestação de Contas)
3000008464.000755/2022-15</t>
  </si>
  <si>
    <t>Documentações pendentes da Prestação de Contas enviadas através do ofício GAB nº 90/2022. Documentação encaminhada para análise da Seinfra, conforme ofício nº XXX/2022 - FEM</t>
  </si>
  <si>
    <t>Documentação complementar da Prestação de Contas apresentada pelo município através do ofício nº 234/2022. Documentação encaminhada para análise da Cehab, conforme ofício nº XXX/2022 - FEM</t>
  </si>
  <si>
    <r>
      <t xml:space="preserve">Os serviços constantes no orçamento analítico são compatíveis com a identificação do objeto, porém não é possível avaliar se serão suficientes para a conclusão da obra devido a não apresentação de projetos.
</t>
    </r>
    <r>
      <rPr>
        <u/>
        <sz val="11"/>
        <color theme="1"/>
        <rFont val="Calibri"/>
        <family val="2"/>
      </rPr>
      <t>3000008464.000007/2019-29</t>
    </r>
    <r>
      <rPr>
        <sz val="11"/>
        <color theme="1"/>
        <rFont val="Calibri"/>
        <family val="2"/>
      </rPr>
      <t xml:space="preserve"> (Solicitação da 3ª e 4ª parcela)
</t>
    </r>
    <r>
      <rPr>
        <u/>
        <sz val="11"/>
        <color theme="1"/>
        <rFont val="Calibri"/>
        <family val="2"/>
      </rPr>
      <t>A402845-6/2019</t>
    </r>
    <r>
      <rPr>
        <sz val="11"/>
        <color theme="1"/>
        <rFont val="Calibri"/>
        <family val="2"/>
      </rPr>
      <t xml:space="preserve"> (Vistoria de 100%)
</t>
    </r>
    <r>
      <rPr>
        <u/>
        <sz val="11"/>
        <color theme="1"/>
        <rFont val="Calibri"/>
        <family val="2"/>
      </rPr>
      <t>7603199-8/2019</t>
    </r>
    <r>
      <rPr>
        <sz val="11"/>
        <color theme="1"/>
        <rFont val="Calibri"/>
        <family val="2"/>
      </rPr>
      <t xml:space="preserve"> (Análise do PTM recomendando pela aprovação)
3000008464.000659/2020-05 (Prestação de Contas)</t>
    </r>
    <r>
      <rPr>
        <sz val="11"/>
        <color theme="1"/>
        <rFont val="Calibri"/>
        <family val="2"/>
        <scheme val="minor"/>
      </rPr>
      <t xml:space="preserve">
3000008464.000044/2021-51 (Documentação complementar da Prestação de Contas)</t>
    </r>
  </si>
  <si>
    <r>
      <t xml:space="preserve">Apresentação da composição do item 3.4, código: 2 S 04 901 02 SICRO DNIR SETEMBRO 2013 (DESONERADA), devidamente desonerada.
</t>
    </r>
    <r>
      <rPr>
        <u/>
        <sz val="11"/>
        <color theme="1"/>
        <rFont val="Calibri"/>
        <family val="2"/>
      </rPr>
      <t>A402718-5/2019</t>
    </r>
    <r>
      <rPr>
        <sz val="11"/>
        <color theme="1"/>
        <rFont val="Calibri"/>
        <family val="2"/>
      </rPr>
      <t xml:space="preserve"> (Vistoria de 100%)
</t>
    </r>
    <r>
      <rPr>
        <u/>
        <sz val="11"/>
        <color theme="1"/>
        <rFont val="Calibri"/>
        <family val="2"/>
      </rPr>
      <t>7603198-7/2019</t>
    </r>
    <r>
      <rPr>
        <sz val="11"/>
        <color theme="1"/>
        <rFont val="Calibri"/>
        <family val="2"/>
      </rPr>
      <t xml:space="preserve"> (Análise do PTM recomendando pela aprovação)</t>
    </r>
    <r>
      <rPr>
        <sz val="11"/>
        <color theme="1"/>
        <rFont val="Calibri"/>
        <family val="2"/>
        <scheme val="minor"/>
      </rPr>
      <t xml:space="preserve">
3000008448.000063/2021-86 (Prestação de Contas)</t>
    </r>
  </si>
  <si>
    <t>Documentação complementar da Prestação de Contas apresentada pelo município através do ofício nº 235/2022. Documentação encaminhada para análise da Cehab, conforme ofício nº XXX/2022 - FEM</t>
  </si>
  <si>
    <t>Solicitação de reprogramação, enviada a CEHAB</t>
  </si>
  <si>
    <t>Solicitação de 4ª parcela e prestação de contas</t>
  </si>
  <si>
    <t>SEE aprovou a prestação de contas através do ofício nº 46/2022. SEI 3000008464.000481/2022-56. SEI enviado para Walfrida dar baixa no efisco. 6 volumes (pastas vermelhas) da prestação de contas entregues à Walfrida em 23/11/2022.</t>
  </si>
  <si>
    <t>Prestação de contas aprovadas com ressalvas</t>
  </si>
  <si>
    <t>Aprovada com ressalvas.</t>
  </si>
  <si>
    <t>Incluso na para reunião da CEAM.  SEI 3000008464.000717/2022-54</t>
  </si>
  <si>
    <t>1 volume da prestação de contas em meio físico foi devolvido para CEHAB para nova análise conforme o novo manual de PC do FEM. SEI 3000008464.000431/2019-73.</t>
  </si>
  <si>
    <t>1 volume da prestação de contas em meio físico foi devolvido para CEHAB para nova análise conforme o novo manual de PC do FEM. SEI 3000008464.001005/2019-57.</t>
  </si>
  <si>
    <t>Utilização de rendimentos-Solicitação de reprogramação</t>
  </si>
  <si>
    <t>SEI 3000008464.000776/2022-22</t>
  </si>
  <si>
    <t>enviado inconsistências da prestação de contas para o municioio</t>
  </si>
  <si>
    <t>SEI 3000008464000310/2022-27-PC aprovada com ressalva pela SEE, em 11/08/2022. CEAM -enviada. Processo físico enviada para WAL(baixar no efisco)</t>
  </si>
  <si>
    <t xml:space="preserve">SEI 3000008464.000835/2022-62 com respostas às pendências </t>
  </si>
  <si>
    <t>Prestação de Contas enviada através do ofício nº 180/2022/GP. Documentação encaminhada para análise da SEE, conforme ofício nº XXX/2022 - FEM</t>
  </si>
  <si>
    <t>Prestação de Contas aprovada com ressalvas, conforme ofício nº 338/2022, recebido em 25/12/2022</t>
  </si>
  <si>
    <t>CEHAB apontou inconsistências que foram encaminhados ao municipio</t>
  </si>
  <si>
    <t>A403854-7/2019-Reapresentação da Pc(conforme novo Manual da PC)-enviada para CEHAB</t>
  </si>
  <si>
    <t>3000008464000271/2019-62-Reapresentação da Pc(conforme novo Manual da PC)-enviada para CEHAB</t>
  </si>
  <si>
    <t>3000008464000280/2021-78-Reapresentação da Pc(conforme novo Manual da PC)-enviada para CEHAB</t>
  </si>
  <si>
    <t>3000008448000513/2022-11-Reprogramação, vistoria de obra e parecer financeiro</t>
  </si>
  <si>
    <t>09/;01/2023</t>
  </si>
  <si>
    <t>2022OB000473</t>
  </si>
  <si>
    <t>2022NE000367</t>
  </si>
  <si>
    <t>VALOR PAGO AO REPASSE DE RECURSO 3º PARCELA - FEM II 14 CUJO OBJETO É RECUPERAÇÃO DE PRAÇAS, PARQUES, REFÚGIOS, ESCADARIAS, PASSARELAS, PASSEIOS, VIAS NÃO PAVIMENTADAS E PAVIMENTO FLEXÍVEL  NO MUNICÍPIO DE RECIFE, CONFORME POA 371/2022 - AGJM.SEI 3000008448.000598/2022-38</t>
  </si>
  <si>
    <t>n</t>
  </si>
  <si>
    <t>NA</t>
  </si>
  <si>
    <t>2022OB000437</t>
  </si>
  <si>
    <t>2022NE000361</t>
  </si>
  <si>
    <t>VALOR PAGO AO REPASSE DE RECURSO 4ª PARCELA - FEM II/2014 CUJO OBJETO É CONSTRUÇÃO DO BLOCO II, BLOCO III E BLOCO IV DA ESCOLA NOVA MUNICIPAL MARIA ALZIRA, NO MUNICIPIO DE MANARI-PE, CONF. POA 368/2022 - AGJM. SEI 3000008448.000579/2022-10</t>
  </si>
  <si>
    <t xml:space="preserve">Valor referente à transferência dos rendimentos: R$ 46.678,40 </t>
  </si>
  <si>
    <t>candido.pereira</t>
  </si>
  <si>
    <t>ivo.carille</t>
  </si>
  <si>
    <t>Prestação de Contas enviada através do ofício nº 180/2022/GP. Documentação encaminhada para análise da SEE, conforme ofício nº 1345/2022 - FEM</t>
  </si>
  <si>
    <t>Prestação de Contas aprovada com ressalvas pela SEE</t>
  </si>
  <si>
    <t>Aguardando  prestação de contas.  O Município já recebeu todos os recursos do PTM(SEI 2200000003.000721/2020-01)</t>
  </si>
  <si>
    <t>Município encaminhou inconsistências que foram encaminhadas para análise da CEHAB</t>
  </si>
  <si>
    <t>3000008448.000033/2023-31 - sei criado para inclusão das Obs</t>
  </si>
  <si>
    <t>Os serviços constantes no orçamento analítico são compatíveis com a identificação do objeto, porém não é possível avaliar se serão suficientes para a conclusão da obra.
3000008448.000122/2021-16 (Prestação de Contas)</t>
  </si>
  <si>
    <t>EVENTO 18</t>
  </si>
  <si>
    <t>Encaminhado inconsistências da reprogramação ao municipio</t>
  </si>
  <si>
    <t>3000008464.000148/2023-28 - apresentação de PC tramitando pelo 3000008464.000560/2020-03
 PC encaminhada conforme of GP 61/2023. PC encaminhada a SES</t>
  </si>
  <si>
    <t>3000008464.000148/2023-28 - apresentação de PC tramitando pelo 3000008464.000560/2020-03 - a SES informou que não recebe o físico da PC só o SEI (o físico tem que ficar na SEPLAG). físico da PC devolvido pela SES em 11/05/2023. SEI da PC está atribuído a SES. Informação por telefone de Karlla da SES</t>
  </si>
  <si>
    <t>SEI 3000008464.000115/2020-35 - solicitação de reprogramação
3000008464.000576/2020-16 - Documentação anexada no SEI 3000008464.000560/2020-03
3000008464.000560/2020-03 – solicitação de pagamento de 4ª parcela
3000008464.000148/2023-28 - apresentação de PC tramitando pelo 3000008464.000560/2020-03 - a SES informou que não recebe o físico da PC só o SEI (o físico tem que ficar na SEPLAG). físico da PC devolvido pela SES em 11/05/2023. SEI da PC está atribuído a SES. Informação por telefone de Karlla da SES</t>
  </si>
  <si>
    <r>
      <t xml:space="preserve">3000008464.000075/2021-11 E-mail encaminhado para o município: </t>
    </r>
    <r>
      <rPr>
        <sz val="12"/>
        <color theme="1"/>
        <rFont val="Times New Roman"/>
        <family val="1"/>
      </rPr>
      <t>Informo que três parcelas do plano de trabalho de Pavimentação dos Distritos de Pesqueira FEM 2014 já foram pagas, faltando liberar a 4ª parcela. O município já havia solicitado o repasse da última parcela, mas conforme texto abaixo, a CEHAB encontrou inconsistência. Solicito verificar se a análise em anexo e os BMs encaminhados através do ofício 33/2021 estão de acordo com a última aprovação do plano de trabalho. Caso haja divergência, é necessário reprogramar o plano.</t>
    </r>
  </si>
  <si>
    <t>3000008464.000075/2021-11
inconsistências de REP encaminhadas ao município por e-mail</t>
  </si>
  <si>
    <t>Rep enviada pelo sei 3000008464.000020/2022-83 tramitando pelo sei 3000008464.000075/2021-11
3000008464.000075/2021-11
A CEHAB
Para análise técnica a avaliação quanto às alterações propostas no PTM: PAVIMENTAÇÃO DISTRITOS, PESQUEIRA, FEM 2014 (Ofício 604).
OBS.: Reprogramação encaminhada para viabilizar vistoria de 100% (encaminhada anteriormente à existência do SEI).</t>
  </si>
  <si>
    <t>Os serviços constantes no orçamento analítico são compatíveis com a identificação do objeto, porém não é possível avaliar se serão suficientes para a conclusão da obra devido a não apresentação de projetos.
3000008464.000075/2021-11</t>
  </si>
  <si>
    <t>Respostas enviadas pelo SEI 3000008464.000741/2022-93</t>
  </si>
  <si>
    <t xml:space="preserve">3000008448.000331/2021-60 (encaminhado para vistoria de 100% em 09/04/2021 - OBS.: 3ª parcela foi paga em 06/04/2018) - inconsisTência de BM 100% </t>
  </si>
  <si>
    <t>3000008448.000331/2021-60 (encaminhado para vistoria de 100% em 09/04/2021 - OBS.: 3ª parcela foi paga em 06/04/2018) - inconsisTência de BM 100% - doc complementar encaminhada em 18/06/2021 - inconsistência de BM 29/06/2021</t>
  </si>
  <si>
    <t>inconsistências de reprogramação encaminhadas por e-mail ao município</t>
  </si>
  <si>
    <t>28/08/2019 - Relatório de vistoria 100% atestando a execução de 100% do objeto, porém não atestando a qualidade e a durabilidade do mesmo, bem como os quantitativos executados conforme apresentado no plano de trabalho. Município deverá solicitar nova vistoria após sanar as pendências.Município soliictou nova vistoria em 15/12/2020. Município solicitou nova vistoria em 08/03/2021</t>
  </si>
  <si>
    <t xml:space="preserve">0011108535.000010/2019-43 - Município solicitou nova vistoria </t>
  </si>
  <si>
    <t xml:space="preserve">3000008464.000560/2020-03 </t>
  </si>
  <si>
    <t xml:space="preserve">3000008448.000017/2021-87 </t>
  </si>
  <si>
    <t>3000008448.000117/2020-22  - encaminhamento de ajustes (placa da obra) para vistoria de 100% em 31/05/2021</t>
  </si>
  <si>
    <t>3000008448.000117/2020-22</t>
  </si>
  <si>
    <t>SEI 3000008448000118/2020-77 - doc complementar à vistoria</t>
  </si>
  <si>
    <t xml:space="preserve">3000008464.000423/2020-61 </t>
  </si>
  <si>
    <t xml:space="preserve">Prestação de contas apresentada conforme ofício Seinfra 093/2019 de 02/08/2019 da Prefeitura de Gravatá (duas prestações de contas FEM 2014 e EP 140  e apenas um ofício). Prestação de contas encaminhada a CEHAB conforme ofício SEPLAG/SEAM 
3000008464.000250/2019-47 </t>
  </si>
  <si>
    <t>b</t>
  </si>
  <si>
    <t>Prestou conta</t>
  </si>
  <si>
    <t>3000008448.000249/2022-16
3000008464.000492/2022-36 / 3000008464.000323/2023-87 (Prestação de Contas)</t>
  </si>
  <si>
    <t>lilian.gomes</t>
  </si>
  <si>
    <t>cintia.albuquerque</t>
  </si>
  <si>
    <t>anapaula.monteiro</t>
  </si>
  <si>
    <t>3000008448.000259/2019-56 (documentação complementar PC)</t>
  </si>
  <si>
    <t xml:space="preserve">Município enviou documentação complementar da prestação de contas através do ofício nº 183/2022 GP. SEI 3000008448.000259/2019-56. Documentação encaminhada para análise na CEHAB. </t>
  </si>
  <si>
    <t>Encaminhado para vistoria de 100% e prestação de contas 1, 2 e 3ª parcela</t>
  </si>
  <si>
    <t>Apresentada prestação de contas 1, 2 e 3ª parcelas</t>
  </si>
  <si>
    <t>SEI 3000008448000513/2022-11-com inconsis- plano e BMS, enviado ao Gestor</t>
  </si>
  <si>
    <t>Inconsistências da prestação de contas encaminhada ao município</t>
  </si>
  <si>
    <t>SEI</t>
  </si>
  <si>
    <t>RESPONSÁVEL</t>
  </si>
  <si>
    <t>OBSERVAÇÃO</t>
  </si>
  <si>
    <t>LISTA SITUAÇÃO ATUAL</t>
  </si>
  <si>
    <t>PTM INICIAL EM ANÁLISE</t>
  </si>
  <si>
    <t>PTM INICIAL COM PENDÊNCIAS</t>
  </si>
  <si>
    <t>AGUARDANDO FORMALIZAÇÃO DO TERMO ADITIVO</t>
  </si>
  <si>
    <t>AGUARDANDO ASSINATURA DO TERMO ADITIVO</t>
  </si>
  <si>
    <t>AGUARDANDO LIBERAÇÃO DA SEFAZ PARA PAGAMENTO DA PARCELA</t>
  </si>
  <si>
    <t>REPROGRAMAÇÃO EM ANÁLISE</t>
  </si>
  <si>
    <t>REPROGRAMAÇÃO COM PENDÊNCIAS</t>
  </si>
  <si>
    <t>VISTORIA E PARECER FINANCEIRO EM ANÁLISE</t>
  </si>
  <si>
    <t>VISTORIA OK E PARECER FINANCEIRO EM ANÁLISE</t>
  </si>
  <si>
    <t>VISTORIA OK E PARECER FINANCEIRO COM PENDÊNCIAS</t>
  </si>
  <si>
    <t>AGUARDANDO MUNICÍPIO SOLICITAR PARCELA</t>
  </si>
  <si>
    <t>PTM CANCELADO</t>
  </si>
  <si>
    <t>AGUARDANDO MUNICÍPIO ENVIAR PRESTAÇÃO DE CONTAS</t>
  </si>
  <si>
    <t>PRESTAÇÃO DE CONTAS EM ANÁLISE</t>
  </si>
  <si>
    <t>PRESTAÇÃO DE CONTAS COM PENDÊNCIAS</t>
  </si>
  <si>
    <t>PRESTAÇÃO DE CONTAS REPROVADA APÓS 4ª ANÁLISE</t>
  </si>
  <si>
    <t>PRESTAÇÃO DE CONTAS APROVADA</t>
  </si>
  <si>
    <t>PRESTAÇÃO DE CONTAS APROVADA COM RESSALVA</t>
  </si>
  <si>
    <t>3000008464.000310/2022-27</t>
  </si>
  <si>
    <t>NÃO LOCALIZADO</t>
  </si>
  <si>
    <t>3000008464.000717/2022-54</t>
  </si>
  <si>
    <t>3000008464.000305/2021-33</t>
  </si>
  <si>
    <t>Município encaminhou reprogramação do PTM pelo ofício 1943/23</t>
  </si>
  <si>
    <t>3000008448.000612/2020-31</t>
  </si>
  <si>
    <t>3000008464.000481/2022-56</t>
  </si>
  <si>
    <t>3000008448.000020/2021-09</t>
  </si>
  <si>
    <t>7603093-1/2019</t>
  </si>
  <si>
    <t>3000008448.000041/2021-16</t>
  </si>
  <si>
    <t>AP- 59
1ª
SUBSTITUIÇÃO
FINAL</t>
  </si>
  <si>
    <t>Reprogramação aprovada</t>
  </si>
  <si>
    <t>CEHAB encaminhou parecer de vistoria com inconsistência (falta de placa de obra) pelo Ofício  Nº 126/2023 - GDM/DPO/CEHAB</t>
  </si>
  <si>
    <t>Ruas 1, 2 e 3</t>
  </si>
  <si>
    <t>bruno.pascoal</t>
  </si>
  <si>
    <t>3000008448.000714/2021-38</t>
  </si>
  <si>
    <t>3000008448.000625/2021-91 (PAD)</t>
  </si>
  <si>
    <t>3000008448.000734/2021-17</t>
  </si>
  <si>
    <t>Reforma do Centro Poliesportivo</t>
  </si>
  <si>
    <t>Implantação de Drenagem Superficial, Terraplenagem, com Fornecimento e Aplicação de Tratamento Superficial Duplo (TSD) Nas Vias Vicinais de Acesso à Diversas Comunidades dos Engenhos no Município do Ipojuca</t>
  </si>
  <si>
    <t xml:space="preserve">Pavimentação de Vias Urbanas do Município - Pavimentação de vias urbanas, do município de Jataúba, em paralelepípedos nas ruas: Rua José Batista Passos, trecho Rua José Cupertino de Melo, 1ª trav. Padre Cícero, Rua Paulo Pessoa Guerra, trav. José Albino de Lima, Rua José Jerônimo Neto, Rua Barro Branco, Rua A1 – A2 – A3 – A4 – A5, Rua Marcelo v. de Araújo, Av. Teófilo Ribeiro, Rua Luiz Monteiro, Rua Zacarias José de Melo </t>
  </si>
  <si>
    <t>Melhoria da Infraestrutura Urbana com Pavimentação Asfáltica em Tratamento Superficial Duplo - TSD</t>
  </si>
  <si>
    <t>Melhoria do Acesso da Avenida 19 de Maio</t>
  </si>
  <si>
    <t>Revitalização do Estádio de Futebol</t>
  </si>
  <si>
    <t>Os serviços constantes no orçamento analítico são compatíveis com a identificação do objeto, porém não é possível avaliar se serão suficientes para a conclusão da obra devido a não apresentação de projetos.
3000008448.000017/2021-87 - solicitação de reprogramação
Vistoria de 100%</t>
  </si>
  <si>
    <t>01   2022</t>
  </si>
  <si>
    <t>3000008464.000485/2022-34</t>
  </si>
  <si>
    <t>3000008448.000582/2021-44</t>
  </si>
  <si>
    <t>CEHAB enviou parecer de análise com inconssitências que foram encaminhadas por e-mail ao município</t>
  </si>
  <si>
    <t xml:space="preserve">Conforme anexo (18470784) 3000008448.000583/2021-99 </t>
  </si>
  <si>
    <t>Prestação de contas apresentada pelo município através do ofício nº 63/2018 protocolado em 01/03/2018
Encaminhado para SETRA através do ofício SEAM nº  XXX/2018. 
REENVIADA EM 13/07/23 SEI 3000008464.000389/2019-91- Relatório SEINFRA</t>
  </si>
  <si>
    <t>3000008464.000448/2022-26</t>
  </si>
  <si>
    <t>Bairro São Francisco: rua genesios ulisses, rua deum peixoto, rua helena gonzaga, rua jardim das saudades, rua odocil peixoto, rua santa clara; Bairro Nossa Senhora Aparecida: rua boa esperança</t>
  </si>
  <si>
    <t>STATUS PTM 18</t>
  </si>
  <si>
    <t>STATUS OBRA 18</t>
  </si>
  <si>
    <t>EVENTO 19</t>
  </si>
  <si>
    <t>STATUS PTM 19</t>
  </si>
  <si>
    <t>STATUS OBRA 19</t>
  </si>
  <si>
    <t>Municipio encaminhou inconsistências da reprogramação através do ofício 071/2023 SEINFRA/Camaragibe, que foram encaminhadas a CEHAB para análise</t>
  </si>
  <si>
    <t>Ofício GP 129-A/2019 - com doctos complementares da Prestação de Contas. Enviado para SEINFRA. Ofício SEPLAG/SEAM 179/2019
(SEI 3000008464.000368/2019-75)</t>
  </si>
  <si>
    <t>3000008464.000368/2019-75 (doctos complementares da PC) 0011108530.000005/2019-81 (Reanálise PC)
3000008448.000248/2019-76 (Reanálise PC)</t>
  </si>
  <si>
    <t>VALOR PAGO REFERENTE AO REPASSE DE RECURSO FEM II/2014 - 3ª PARCELA, CUJO OBJETO É O RECAPEAMENTO ASFÁLTICO EM
DIVERSAS RUAS DO MUNICÍPIO DE CAMARAGIBE, POA 618/2020 AGJM. SEI: 3000008448.000481/2020-92</t>
  </si>
  <si>
    <t>3000008448.000113/2021-25 (PC e PAD)</t>
  </si>
  <si>
    <t>Os serviços apresentados no orçamento analítico são compatíveis com o objeto do PTM, porém como não foi apresentado projeto não é possível afirmar se os mesmos serão suficientes para a conclusão da obra.
3000008448.000145/2020-40 (Prestação de Contas)
3000008464.000470/2020-12 (Documentação Complementar da Prestação de Contas)</t>
  </si>
  <si>
    <t>246
6ª SUBSTITUIÇÃO FINAL</t>
  </si>
  <si>
    <t>Documentação complementar da Prestação de Contas enviada para análise da Cehab, conforme ofício nº 147/2021 - FEM</t>
  </si>
  <si>
    <t>Reprogramação do PTM encaminhada à CEHAB, conforme ofício SEPLAG/SEAM 923/2018</t>
  </si>
  <si>
    <t>Documentação complementar (processo físico) da Prestação de Contas encaminhado para análise da Cehab, conforme ofício nº XXX/2023 - FEM</t>
  </si>
  <si>
    <t xml:space="preserve">Encaminhada inconsistências da análise financeira da prestação de contas final </t>
  </si>
  <si>
    <t xml:space="preserve">Análise da Prestação de contas com inconsistências </t>
  </si>
  <si>
    <t>paula.melo</t>
  </si>
  <si>
    <t>leonardo.costa</t>
  </si>
  <si>
    <t>Prestação de contas APROVADA pelo CEAM.</t>
  </si>
  <si>
    <t>Novo pedido de reprogramação 3000008464.000624/2020-6</t>
  </si>
  <si>
    <t>3000008464.000578/2021-88</t>
  </si>
  <si>
    <t>153 4ª subst. final</t>
  </si>
  <si>
    <t>AP – 063 3ª
SUBSTITUIÇÃO
FINAL</t>
  </si>
  <si>
    <t xml:space="preserve"> 09/04/2021</t>
  </si>
  <si>
    <t>Devolução de valor recebido a mais pelo município</t>
  </si>
  <si>
    <t>Municipio apresentou prestação de contas final pelo oficio 1222/2022 - SEIN que foi encaminhado a CEHAB</t>
  </si>
  <si>
    <t>Municipio devolveu R$ 207.006,38, recebido a mais</t>
  </si>
  <si>
    <t>3000008448.000238/2019-31 (pendências da PC)</t>
  </si>
  <si>
    <t>SEINFRA encaminhou pendências na prestação de contas através do ofício nº 240/2019 SEI 3000008448.000238/2019-31. Encaminhada por e-mail ao município. Entregue a Sandro para notificação</t>
  </si>
  <si>
    <t xml:space="preserve">SEINFRA encaminhou ofício nº 239/2019 com pendências na prestação de contas. SEI 3000008464.000384/2019-68. Encaminhado ao município por e-mail. Repassado para Sandro fazer notificação. </t>
  </si>
  <si>
    <t>Aguardando análise da CEHAB</t>
  </si>
  <si>
    <t xml:space="preserve">3000008464.000570/2020-31 (pincipal e unificado) 3000008464.000382/2019-79 (sol. Análise) - SEI 7603351-7/2019 Aprovação reanálise/ </t>
  </si>
  <si>
    <t>AP Nº 188
4ª SUBSTITUIÇÃO
FINAL</t>
  </si>
  <si>
    <t>SEI 0011108535.000005/2019-31 - análise da PC indicando pendências do município; 3000008464.000264/2021-85 
Ação de Improb Adm</t>
  </si>
  <si>
    <t>SEI 3000008464.000122/2019-01 - 
PAD e Reprovação da PC
3000008464.000262/2021-96
Ação de Improbidade Adm</t>
  </si>
  <si>
    <t>SEI 3000008464.000123/2019-48 -  PAD 50/2014 e relatório de PC
3000008464.000263/2021-31 
Ação Civil Pública</t>
  </si>
  <si>
    <t>Envio de solicitação de reprogramação e vistoria final referente ao ptm " CONSTRUÇÃO DO BLOCO II, BLOCO III E BLOCO IV DA ESCOLA NOVA MUNICIPAL MARIA ALZIRA".
3000008464.000305/2021-33</t>
  </si>
  <si>
    <t>Encaminhado ao município 2 ª análise da prestação de contas</t>
  </si>
  <si>
    <t>3000008464.000578/2020-05 (4ª análise de PC)</t>
  </si>
  <si>
    <t>3000008448.000118/2021-58 (PAD)</t>
  </si>
  <si>
    <t>3000008448.000118/2021-58 (PAD)
Deve apresentar os projetos com seus custos, bem como esclarecimentos da utilização de itens da tabela EMLURB desonerados. Deve ser inserido o item da placa de obra.</t>
  </si>
  <si>
    <t>3000008464.000088/2020-09 (Relatório de pagamento em duplicidade e planilha de reprogramação do PTM)
3000008448.000840/2021-92 (PAD)</t>
  </si>
  <si>
    <t xml:space="preserve">3000008464.000112/2022-63 </t>
  </si>
  <si>
    <t>Em análise. Inconsistências enviadas à SEE em 08/11/2023</t>
  </si>
  <si>
    <t>Em 6/11/23, a SEMOBI enviou à SEPLAG Parecer da 1ª análise de PC com exigências, através do Of. 7/2023.
SEPLAG notificou o município em 10/11/23, através de e-mail.</t>
  </si>
  <si>
    <t>3000008464.000560/2020-03 pendências enviadas ao município</t>
  </si>
  <si>
    <r>
      <t xml:space="preserve">SEI </t>
    </r>
    <r>
      <rPr>
        <u/>
        <sz val="11"/>
        <color theme="1"/>
        <rFont val="Calibri"/>
        <family val="2"/>
      </rPr>
      <t xml:space="preserve">3000008464.000300/2019-96 </t>
    </r>
    <r>
      <rPr>
        <sz val="11"/>
        <color theme="1"/>
        <rFont val="Calibri"/>
        <family val="2"/>
      </rPr>
      <t xml:space="preserve">(Documentação Complementar da Prestação de Contas)
SEI </t>
    </r>
    <r>
      <rPr>
        <u/>
        <sz val="11"/>
        <color theme="1"/>
        <rFont val="Calibri"/>
        <family val="2"/>
      </rPr>
      <t>A403573-5/2019</t>
    </r>
    <r>
      <rPr>
        <sz val="11"/>
        <color theme="1"/>
        <rFont val="Calibri"/>
        <family val="2"/>
      </rPr>
      <t xml:space="preserve"> (2ª Análise da Prestação de Contas)
SEI </t>
    </r>
    <r>
      <rPr>
        <u/>
        <sz val="11"/>
        <color theme="1"/>
        <rFont val="Calibri"/>
        <family val="2"/>
      </rPr>
      <t>3000008464.000096/2020-47</t>
    </r>
    <r>
      <rPr>
        <sz val="11"/>
        <color theme="1"/>
        <rFont val="Calibri"/>
        <family val="2"/>
      </rPr>
      <t xml:space="preserve"> (Documentação Complementar solicitada na 2ª análise da Prestação de Contas)
SEI </t>
    </r>
    <r>
      <rPr>
        <u/>
        <sz val="11"/>
        <color theme="1"/>
        <rFont val="Calibri"/>
        <family val="2"/>
      </rPr>
      <t>3000008464.000363/2020-86</t>
    </r>
    <r>
      <rPr>
        <sz val="11"/>
        <color theme="1"/>
        <rFont val="Calibri"/>
        <family val="2"/>
      </rPr>
      <t xml:space="preserve"> (Documentação Complementar solicitada na 3ª análise da Prestação de Contas)</t>
    </r>
  </si>
  <si>
    <t>3000008464.001020/2019-03 (vistoria final + PC)
3000008448.000603/2020-41 (PAD)
3000008474.000031/2023-25 (TCESP)</t>
  </si>
  <si>
    <t>emily.macedo</t>
  </si>
  <si>
    <t>TRIAGEM DE RESÍDUOS</t>
  </si>
  <si>
    <t xml:space="preserve">ESTÁDIO MUNICIPAL </t>
  </si>
  <si>
    <t>CENTRO POLIESPORTIVO</t>
  </si>
  <si>
    <t>3000008448.000878/2021-65/300000.8464.000364/2023-73</t>
  </si>
  <si>
    <t>3000008448.000341/2020-14 (solicitação de reprogramação); 3000008448.000480/2020-48 (aprovação da reprogramação); 3000008448.000598/2020-76 (PAD)</t>
  </si>
  <si>
    <t>Apresentar cotações
3000008448.000087/2021-35 (PAD)</t>
  </si>
  <si>
    <t>PC APROVADA COM RESSALVA</t>
  </si>
  <si>
    <t>Tcesp</t>
  </si>
  <si>
    <t>PC APROVADA REPROVADA</t>
  </si>
  <si>
    <t>A403854-7/2019-Prestação aprovada com ressalva, enviada ao Jurídico para incluir no CEAM(entregue tb fisicamente para arquivo)</t>
  </si>
  <si>
    <t>Prestação de contas aprovada com ressalva, enviada ao Jurídico para incluir no CEAM(entregue tb fisicamente para arquivo)(3000008464000271/2019-62)</t>
  </si>
  <si>
    <t>Prestação de contas aprovada com ressalva, enviada ao Jurídico para incluir no CEAM(entregue tb fisicamente para arquivo)</t>
  </si>
  <si>
    <t>PC REPROVADA CONFORME 1ª REUNIÃO DO CEAM 2024</t>
  </si>
  <si>
    <t>Reprogramação aprovada no comitê CEAM em 12/12/2023</t>
  </si>
  <si>
    <t>Prestação de contas final aprovada na reuniãoi da CEAM 12/12/2023</t>
  </si>
  <si>
    <t>Prestação de contas aprovada na reunião da CEAM em 12/12/2023</t>
  </si>
  <si>
    <t>Município realizou a devolução de recursos recebidos a mais, após reprogramação. Comprovante de devolução no valor de R$ 428.677,33 anexada ao SEI</t>
  </si>
  <si>
    <t>3000008464.000016/2024-87</t>
  </si>
  <si>
    <t>Prestação aprovada com ressalva</t>
  </si>
  <si>
    <t>Aprovada com ressalva</t>
  </si>
  <si>
    <t>3000008464.000015/2024-32</t>
  </si>
  <si>
    <t>Muncípio realizou a devolução de recursos no valor de R$ 30.699,08</t>
  </si>
  <si>
    <t>2020NE000229         2021NE000081</t>
  </si>
  <si>
    <t>Município encaminhou inconsistências da prestação de contas parcial da 1ª, 2ª e 3ª parcelas que foram encaminhadas para análise da CEHAB</t>
  </si>
  <si>
    <t>Reprogramação aprovada, aguardando envio do ofício</t>
  </si>
  <si>
    <t>Foi solicitada vistoria de 100%, porém só atingiu 73,65%.</t>
  </si>
  <si>
    <t>Parecer financeiro com pendências.</t>
  </si>
  <si>
    <t>Enviada documentação de prestação de contas parcial da 1ª, 2ª e 3ª parcelas para análise</t>
  </si>
  <si>
    <t>3000008464.000431/2019-73 (8ª análise da prestação de contas/doc complementar/aprovação da PC)</t>
  </si>
  <si>
    <t>Ofício Nº 37/2024 - GDM/DPO/CEHAB aprovou a prestação de contas com ressalva. SEI 3000008464.000431/2019-73. Entreguei prestação de contas em meio físico para Ana Paula.</t>
  </si>
  <si>
    <t>AP 01/2022</t>
  </si>
  <si>
    <t>AP-327 7ª SUBSTITUIÇÃO FINAL</t>
  </si>
  <si>
    <t>EVENTO 20</t>
  </si>
  <si>
    <t>STATUS PTM 20</t>
  </si>
  <si>
    <t>STATUS OBRA 20</t>
  </si>
  <si>
    <t>Reprogramação aprovada conforme oficio Ofício  Nº 49/2024 - GDM/DPO/CEHAB</t>
  </si>
  <si>
    <t>Falta instalar placa de obra</t>
  </si>
  <si>
    <t>Aguardando vistoria de constação de placa de obra</t>
  </si>
  <si>
    <t>Prestação de contas reprovada pelo CEAM na reunião do dia 17/12/2022 e deliberado pela abertura de TCESP.</t>
  </si>
  <si>
    <t>PC  REPROVADA</t>
  </si>
  <si>
    <t xml:space="preserve">Município enviou, via e-mail, documentação em 12/01/2024. SEPLAG respondeu e-mail, informando que precisa ser enviado fisicamente as notas fiscais e BMs em 18/01/2024. </t>
  </si>
  <si>
    <t>Município apresentou documentação complementar de PC, conforme Ofício nº 13/2024. 
Documentação encaminhada para análise da SEE.
3000008448.000113/2021-25</t>
  </si>
  <si>
    <t>3000008448.000113/2021-25-Município apresentou documentação complementar para análise da SEE.</t>
  </si>
  <si>
    <t>Município encaminhou documentação em atendimento as exigências da análise de reprogramação do PTM0011108535.000010/2019-43</t>
  </si>
  <si>
    <t>Município solicitou pagamento de 3ª parcela. Encaminhada a CEHAB documentação de prestação de contas parcial da 1ª e 2ª parcelas e solicitação de vistoria de 60%.</t>
  </si>
  <si>
    <t>3000008448.000477/2020-24</t>
  </si>
  <si>
    <t>3000008448000161/2019-07-Documentação complementar. Enviada para CEHAB, 21/02/2024</t>
  </si>
  <si>
    <t>Placa de obra instalada</t>
  </si>
  <si>
    <t>Vistoria de 100% aprovada, placa de obra instalada, aguardando município sanar pendência da prestação de contas</t>
  </si>
  <si>
    <t>SEE APROVOU PRESTAÇÃO DE CONTAS, CONFORME OFÍCIO SEE Nº 8/2024 DE 19/02/2024.</t>
  </si>
  <si>
    <t>SEE APROVOU PRESTAÇÃO DE CONTAS, CONFORME OFÍCIO SEE Nº 8/2024 DE 19/02/2024.
3000008448.000113/2021-25</t>
  </si>
  <si>
    <t>Prestação de contas enviada para análise da CEHAB</t>
  </si>
  <si>
    <t>SEI 7603110-0/2019</t>
  </si>
  <si>
    <t>7603094-2/2019</t>
  </si>
  <si>
    <t>Análise da prestação de contas apontou inconsistências, encaminhado ao município</t>
  </si>
  <si>
    <t>Recapeamento asfáltico em diversas ruas do município de Camaragibe / PE</t>
  </si>
  <si>
    <t>Reprogramação aprovada comitê CEAM 07/02/2024</t>
  </si>
  <si>
    <t xml:space="preserve">Reprogramação PTM aprovada comitê CEAM 07/02/2024 </t>
  </si>
  <si>
    <t>EVENTO 21</t>
  </si>
  <si>
    <t>DATA 21</t>
  </si>
  <si>
    <t>STATUS PTM 21</t>
  </si>
  <si>
    <t>STATUS OBRA 21</t>
  </si>
  <si>
    <t>Reprogramação aprovado comitê CEAM 02/07/2024</t>
  </si>
  <si>
    <t>Prestação de contas final aprovada com ressalva</t>
  </si>
  <si>
    <t>Prestação de contas aprovada com ressalva</t>
  </si>
  <si>
    <t>Solicitação de reprogramação solicitada através do SEI 3000008464.000578/2021-88</t>
  </si>
  <si>
    <t xml:space="preserve"> 30/05/2021</t>
  </si>
  <si>
    <t>AP – 159-A
4ª SUBSTITUIÇÃO
FINAL</t>
  </si>
  <si>
    <t>reprogramação aprovada através do SEI 3000008464.000578/2021-</t>
  </si>
  <si>
    <t>3000008464.000198/2019-29 3000008464.000487/2019-28</t>
  </si>
  <si>
    <t>Baixa no E-FISCO em 17/03/2022</t>
  </si>
  <si>
    <t xml:space="preserve">SIM </t>
  </si>
  <si>
    <t>E-FISCO (Baixado)</t>
  </si>
  <si>
    <t>PRESTAÇÃO DE CONTAS BAIXADA NO E-FISCO</t>
  </si>
  <si>
    <t>3000008448.000015/2019-73</t>
  </si>
  <si>
    <t>Em TCESP (3000008448.000339/2022-15 - portaria de instauração)</t>
  </si>
  <si>
    <t>Município não apresentou prestação de contas final</t>
  </si>
  <si>
    <t>NÃO APRESENTADA</t>
  </si>
  <si>
    <t>Prestação de Contas enviada pelo município através do ofício nº 072/2021. Documentação encaminhada para análise da SEE, conforme ofício nº 169/2021 - FEM</t>
  </si>
  <si>
    <t>PRESTAÇÃO DE CONTAS APROVADA COM RESSALVAS PELA TCESP, POR AUSÊNCIA DE DANO.</t>
  </si>
  <si>
    <t>MUNICÍPIO ENVIOU DOCUMENTAÇÃO COMPLEMENTAR À PRESTAÇÃO DE CONTAS, ATRAVÉS DO OF Nº 116/2021 DE 18/11/2021.
DOCUMENTAÇÃO ENVIADA À CEHAB EM 19/03/2024.</t>
  </si>
  <si>
    <t>1400004599.000064/2019-84 (PC devolvida Tcesp-TCE)
3000008474.000029/2023-56 (TCesp)</t>
  </si>
  <si>
    <t>PAVIMENTAÇÃO DO TRECHO DA RUA PROFESSOR JOSÉ PEREIRA DE MELO</t>
  </si>
  <si>
    <t>BANCO DO NORDESTE 004 
AG 063 
CC 27523-8</t>
  </si>
  <si>
    <t>3000008464.000316/2022-02 
(PC atual)
3000008464.000350/2022-79 
(PC complemento)
3000008464.000097/2021-72 (PC)</t>
  </si>
  <si>
    <t>CEAM APROVOU PRESTAÇÃO DE CONTAS NA REUNIÃO DO DIA 13/03/2024</t>
  </si>
  <si>
    <t>Documentação complementar de prestação de contas enviada pelo município, através do ofício nº 65/2024 protocolado em 03/04/2024 e enviado à SEMOBI para análise.
3000008448.000238/2019-31</t>
  </si>
  <si>
    <t>PC física reencaminhada para reanálise de acordo com o novo manual de PC de 2022 conforme acordado na reunião entre SEPLAG e SES realizada em 27/03/24. SEI 7602762-3/2019</t>
  </si>
  <si>
    <t>7602762-3/2019/3000008464.000185/2019-50/</t>
  </si>
  <si>
    <t>3000008464.000752/2019-78 (PTM reprogramado com valor acima do Teto do Recurso FEM)
3000008464.000138/2020-40 (Reprogramação do PTM)
3000008464.000143/2021-33 (Prestação de Contas)</t>
  </si>
  <si>
    <r>
      <t xml:space="preserve">3000008464.000447/2020-10
(termo de adesão)
</t>
    </r>
    <r>
      <rPr>
        <sz val="11"/>
        <rFont val="Calibri"/>
        <family val="2"/>
      </rPr>
      <t xml:space="preserve">3000008464.000384/2019-68 </t>
    </r>
    <r>
      <rPr>
        <sz val="11"/>
        <color theme="1"/>
        <rFont val="Calibri"/>
        <family val="2"/>
      </rPr>
      <t>(pendências prestação de contas)</t>
    </r>
    <r>
      <rPr>
        <sz val="11"/>
        <color theme="1"/>
        <rFont val="Calibri"/>
        <family val="2"/>
        <scheme val="minor"/>
      </rPr>
      <t xml:space="preserve">
3000008464.000193/2024-63
(doc compl. devolvida)</t>
    </r>
  </si>
  <si>
    <t>PAGAMENTO REFERENTE A 1ª PARCELA DO REPASSE DE RECURSOS FEM II,AO MUNICIPIO  DE IPOJUCA, CONFORME LEI Nº 15.335 DE 25/06/2014.</t>
  </si>
  <si>
    <t>Município devolveu R$ 633.895,93 Recurso (2016IR0000014) + R$ 84.186,76 rendimentos (2016IR000013) = R$  R$ 718.078,69 data 26/02/2016 
   PTM cancelado.</t>
  </si>
  <si>
    <t>04</t>
  </si>
  <si>
    <t>ENVIADA DOCUMENTAÇÃO COMPLEMENTAR EM ATENDIMENTO AO PARECER FINANCEIRO DA PRESTAÇÃO DE CONTAS FINAL</t>
  </si>
  <si>
    <t xml:space="preserve">Aguardando análise da documentação complementar da prestação de contas final </t>
  </si>
  <si>
    <t>PRESTAÇÃO DE CONTAS EM ANÁLISE NA CEHAB. 3000008464.000306/2019-63.</t>
  </si>
  <si>
    <t>Parecer de análise de Prestação de Contas com exigências para o município, enviado pela SES através do ofício nº 399/2024, recebido em 13/05/2024</t>
  </si>
  <si>
    <t>Parecer da prestação de contas final apresentou inconsistências, enviado ao município por e-mail.</t>
  </si>
  <si>
    <t>PARERCER DA PRESTAÇÃO DE CONTAS FINAL, APONTOU INCONSISTÊNCIAS, ENVIADO AO MUNICÍPIO POR E-MAIL. 3000008448.000582/2021-44</t>
  </si>
  <si>
    <t>3000008464.000594/2020-90 (Prestação de Contas)</t>
  </si>
  <si>
    <t>Prestação de Contas enviada para análise da Cehab através do ofício nº 929/2020 - FEM</t>
  </si>
  <si>
    <t>Documentação complementar da Prestação de Contas enviada para análise da Cehab, conforme ofício nº XXX/2024 - FEM</t>
  </si>
  <si>
    <t>Construção da Praça no Lotº Terra Prometida – Cirão – Macaparana-PE</t>
  </si>
  <si>
    <t>Prestação de contas aprovada com ressalvas pela SEE. Houve reprogramação do valor para R$ 105.681,66 (através do 5º termo aditivo) e o valor repassado ao município totaliza R$ 116.887,34. O que resulta num saldo a devolver de R$ 11.205,68 . SEE precisará retificar parecer.</t>
  </si>
  <si>
    <t>Documentação complementar de prestação de contas recebida através do Ofício 77/2024 em 10/06/2024 e encaminhada para análise da SRHS.</t>
  </si>
  <si>
    <t>AP Nº 01/2024 - REP</t>
  </si>
  <si>
    <t>Aguardando muninicípio atender às exigências do parecer financeiro final</t>
  </si>
  <si>
    <t>Análise apontou inconsistências, enviada ao município</t>
  </si>
  <si>
    <t>AGUARDANDO MUNICÍPIO ANTENDER AS INCONSITÊNICAS DO PARECER FINANCEIRO FINAL, ENVIADO EM 19/06/2024. VISTORIA DE 100%, APROVADA. HOUVE DEVOLUÇÃO DE RECURSOS NO VALOR DE R$ 428.677,33 3000008448.000878/2021-65. 3000008464.000364/2023-73 (ANÁLISE DA PRESTAÇÃO DE CONTAS)</t>
  </si>
  <si>
    <t>Aguardando análise da reprogramação, enviada a SRHS.</t>
  </si>
  <si>
    <t>Envio de documentação complementar SEI 0011108535.000009/2019-19</t>
  </si>
  <si>
    <t>SEMOBI EMITIU PARECER DE APROVAÇÃO DE PRESTAÇÃO DE CONTAS, CONFORME OFÍCIO Nº 51768110/2024. 
3000008448.000238/2019-31</t>
  </si>
  <si>
    <t>SEMOBI EMITIU PARECER DE APROVAÇÃO DE PRESTAÇÃO DE CONTAS, CONFORME OFÍCIO Nº 51768110/2024. 3000008448.000238/2019-31</t>
  </si>
  <si>
    <t>REPROGRAMAÇÃO APROVADA,</t>
  </si>
  <si>
    <t>Prestação de contas da 3ª parcela, aprovada. Aguardando deliberação para pagamento da 4ª</t>
  </si>
  <si>
    <t>Não foi localizado placa de obra,</t>
  </si>
  <si>
    <t>SES REALIZOU 1ª ANÁLISE DE PRESTAÇÃO DE CONTAS COM EXIGÊNCIAS AO MUNICÍPIO, CONFORME OFÍCIO Nº 559/2024.
3000008448.000734/2021-17</t>
  </si>
  <si>
    <t>Prestação de contas com ressalva</t>
  </si>
  <si>
    <t>Prestação de contas aprovada com ressalvas</t>
  </si>
  <si>
    <t>3000008448.000124/2021-13</t>
  </si>
  <si>
    <t>OFÍCIO GP Nº006/2018 DE 17/01/2018 COM ENTRADA EM 19/01/2018 SOLICITANDO APROVAÇÃO DA PRESTAÇÃO DE CONTAS ENCAMINHADO PARA SES CONFORME OFÍCIO SEAM/SEPLAG 40/2018.
3000008448.000714/2021-38</t>
  </si>
  <si>
    <t>REALIZADA 2ª ANÁLISE DE PRESTAÇÃO DE CONTAS PELA SES, EM 24/07/2024, COM EXIGÊNCIAS AO MUNICÍPIO.
REALIZADA NOTIFICAÇÃO AO MUNICÍPIO POR E-MAIL EM 25/07/2024.
3000008448.000714/2021-38</t>
  </si>
  <si>
    <t>3000008464.000061/2024-31</t>
  </si>
  <si>
    <t>Aprovada na 1ª Reunião do CEAM  de  11/03/2022</t>
  </si>
  <si>
    <t>Aprovada na 11ª reunião do CEAM de 22/11/2019</t>
  </si>
  <si>
    <t>PRESTAÇÃO DE CONTAS APROVADA COM RESSALVA, ENVIADA AO JURÍDICO PARA INCLUIR NO CEAM(ENTREGUE TB FISICAMENTE PARA ARQUIVO)(3000008464.000280/2021-78)Aprovada na 1ª reunião do CEAM 07/02/2024</t>
  </si>
  <si>
    <t>Prestação de contas aprovada com ressalva, enviada ao Jurídico para incluir no CEAM(entregue tb fisicamente para arquivo)(3000008464000271/2019-62)Aprovada na reunião do CEAM em 07/02/2024 e 13/03/2024(2ª REUNIÃO)</t>
  </si>
  <si>
    <t>PC APROVADA NA 3ª A 9ª REUNIÃO DO CEAM (25/09/2020)</t>
  </si>
  <si>
    <t>PC APROVADA NA 10ª/ 11ª/ 12ª REUNIÃO DO CEAM (13/11/2020 - 13/08/2021)</t>
  </si>
  <si>
    <t>PC APROVADA NA 10ª/11ª/ 12ª REUNIÃO DO CEAM (13/11/2020 - 13/08/2021)</t>
  </si>
  <si>
    <t>PAVIMENTAÇÃO EM PARALELEPÍPEDOS GRANÍTICOS E CONSTRUÇÃO DE UM MURO DE ARRIMO NA COMUNIDADE DE CHÃ DE LIMA</t>
  </si>
  <si>
    <t>PC APROVADA NA 12ª REUNIÃO DO CEAM (13/12/2019)</t>
  </si>
  <si>
    <t>PRESTAÇÃO DE CONTAS APROVADA COM RESSALVA, ENVIADA AO JURÍDICO PARA INCLUIR NO CEAM(ENTREGUE TB FISICAMENTE PARA ARQUIVO)(A403854-7/2019)Aprovada na reunião do CEAM 07/02/2024(1ª REUNIÃO)</t>
  </si>
  <si>
    <t>3000008464.000130/2021-64-Com a prestação de contas.Enviado SEE(10/08/2021)3000008464.000130/2021-64-Com a prestação de contas aprovada pela SEE.Enviada para Wal, baixa no Efisco e enviar para aprovação do CEAM. Aprovada na  13ª Reunião do CEAM  de  20/09/2021</t>
  </si>
  <si>
    <t>PC APROVADA NA 1ª REUNIÃO DO CEAM REALIZADA EM 12/12/2023</t>
  </si>
  <si>
    <t>PC APROVADA NA 10ª/ 11ª REUNIÃO DO CEAM (09/11/2018)</t>
  </si>
  <si>
    <t>PC APROVADA NA 3ª/ 6ª REUNIÃO DO CEAM (20/05/2022 - 25/08/2022)</t>
  </si>
  <si>
    <t>PC APROVADA NA 7ª REUNIÃO DO CEAM (20/07/2018)</t>
  </si>
  <si>
    <t>PC APROVADA NA 11ª REUNIÃO DO CEAM REALIZADA EM 22/11/2019</t>
  </si>
  <si>
    <t>PC APROVADA NA 10ª/ 12ª REUNIÃO DO CEAM (11/10/2019 - 13/08/2021)</t>
  </si>
  <si>
    <t>SEI 3000008464000310/2022-27-PC aprovada com ressalva pela SEE, em 11/08/2022. CEAM -enviada. Processo físico enviada para WAL(baixar no efisco)(APROVADA NA REUNIÃO DO CEAM 1ª/ 8ª/ 6ª REUNIÃO - 12/12/2023 - 16/12/2022 - 25/08/2022)BAIXA NO EFISCO REALIZADA EM  12/04/2024 SEI: 3000008464.000407/2023-11</t>
  </si>
  <si>
    <t>APROVADA NA REUNIÃO DO CEAM(1ª REUNIÃO - 07/02/2024)</t>
  </si>
  <si>
    <t>APROVADA NA REUNIÃO DO CEAM. DIA 12/12/2023(1ª REUNIÃO)</t>
  </si>
  <si>
    <t>APROVADA NA REUNIÃO DO CEAM. DIA 07/02/2024(1ª REUNIÃO)</t>
  </si>
  <si>
    <t xml:space="preserve">Prestação aprovada pelo CEAM(4ª/ 5ª REUNIÃO - 10/05/2019) </t>
  </si>
  <si>
    <t>Prestação de contas aprovada na 1ª reunião do CEAM do dia 12/02/2021.</t>
  </si>
  <si>
    <t>Baixado no E-fisco</t>
  </si>
  <si>
    <t>Prestação de contas APROVADA pelo CEAM (4ª/ 5ª reunião). Baixado no E-fisco</t>
  </si>
  <si>
    <t>Prestação de contas APROVADA pelo CEAM (10ª reunião).
Baixado no E-fisco</t>
  </si>
  <si>
    <t>Prestação de contas APROVADA pelo CEAM (4ª/5ª reunião).
Baixado no e-fisco.</t>
  </si>
  <si>
    <t>PRESTAÇÃO DE CONTAS APROVADA PELO CEAM EM 10/10/2019.</t>
  </si>
  <si>
    <t>Município apresentou documentação complementar de PC final, através do Ofício nº 169/2024 Dormentes. Encaminhada à SEMOBI para análise.
3000008464.000389/2019-91</t>
  </si>
  <si>
    <t>3000008464.000191/2019-15(vist 4ª parc)3000008464000221/2022-81(PC)</t>
  </si>
  <si>
    <t>3000008464.000192/2019-51(vist)3000008464.000874/2019-64(docto compl vistoria)3000008464.000192/2019-51(inconsist)3000008464000218/2022-67</t>
  </si>
  <si>
    <r>
      <t xml:space="preserve">25/03/2022 -Diversas inconsist, enviado para Jaciara. </t>
    </r>
    <r>
      <rPr>
        <b/>
        <sz val="8"/>
        <color rgb="FFFF0000"/>
        <rFont val="Calibri"/>
        <family val="2"/>
      </rPr>
      <t>(Documentação de prestação parcial enviada para CEHAB em 06/08/2024)</t>
    </r>
  </si>
  <si>
    <r>
      <t>25/03/2022 -Diversas inconsist, enviado para Jaciara.</t>
    </r>
    <r>
      <rPr>
        <b/>
        <sz val="8"/>
        <color rgb="FFFF0000"/>
        <rFont val="Calibri"/>
        <family val="2"/>
      </rPr>
      <t xml:space="preserve"> (Documentação de prestação parcial enviada para CEHAB em 06/08/2024)</t>
    </r>
  </si>
  <si>
    <t>Instaurada Processo de Tomada de Contas Especial, através da Portaria SEPLAG nº 10/2021, publicada no DOE de 20/02/2021.
3000008448.000029/2021-10</t>
  </si>
  <si>
    <t>SRHS</t>
  </si>
  <si>
    <t>SEMOBI</t>
  </si>
  <si>
    <t>ARQUIVAMENTO TCEsp ( SCGE/TCE)</t>
  </si>
  <si>
    <t>fernanda.ribeiro</t>
  </si>
  <si>
    <t>Encaminhada documentaçao de prestação de contas para atendimento as ressalvas da análise parcial</t>
  </si>
  <si>
    <t>Vistoria de 100%, com inconsistências enviada ao município</t>
  </si>
  <si>
    <t>BM com inconsistências</t>
  </si>
  <si>
    <t>SEI 3000008464000308/2022-58 com Prestação de Contas. Enviada para CEHAB.</t>
  </si>
  <si>
    <t>PRESTAÇÃO DE CONTAS APROVADA PELO CEAM, CONFORME ATA DO DIA 17/07/2024.
3000008495.000033/2024-57</t>
  </si>
  <si>
    <t>SEMOBI APROVOU PRESTAÇÃO DE CONTAS EM 28/05/2024.
3000008448.000238/2019-31</t>
  </si>
  <si>
    <t>3000008464.000402/2019-10 (sol. Reprogramação)3000008464.000758/2019-45(reprog); 3000008464.000236/2020-87 (atendimento das pendências) 3000008464.000489/2022-12 (prestação de contas)</t>
  </si>
  <si>
    <t xml:space="preserve">3000008464.000800/2019-28(plano para reprogr); 3000008464.000266/2020-93 </t>
  </si>
  <si>
    <t>A402930-1/2019</t>
  </si>
  <si>
    <t xml:space="preserve">Documentação da prestação de contas final encaminhada </t>
  </si>
  <si>
    <r>
      <rPr>
        <b/>
        <sz val="11"/>
        <color theme="1"/>
        <rFont val="Calibri"/>
        <family val="2"/>
        <scheme val="minor"/>
      </rPr>
      <t>3000008464.000149/2020-20</t>
    </r>
    <r>
      <rPr>
        <sz val="11"/>
        <color theme="1"/>
        <rFont val="Calibri"/>
        <family val="2"/>
        <scheme val="minor"/>
      </rPr>
      <t xml:space="preserve"> (Sol. Rep)/2200000003.000721/2020-01 (aprov. Rep.)3000008464.000128/2019-71(vistoria)3000008464.000573/2020-74</t>
    </r>
  </si>
  <si>
    <t>3000008464.000624/2020-68</t>
  </si>
  <si>
    <t>3000008464.000515/2021-21</t>
  </si>
  <si>
    <t>o</t>
  </si>
  <si>
    <t>DOCUMENTAÇÃO COMPLEMENTAR DE PRESTAÇÃO DE CONTAS APRESENTADA EM 26/08/2024, CONFORME OFÍCIO 244/2024. AGUARDANDO 3ª ANÁLISE DE PRESTAÇÃO DE CONTAS PELA SEMOBI.</t>
  </si>
  <si>
    <t>Aguardando análise da prestaçao de contas final, enviada a SARA</t>
  </si>
  <si>
    <t>TCESP</t>
  </si>
  <si>
    <t>3000008464.000035/2019-46 (solicitação da 4ª parcela); 3000008464.000062/2019-19 (documentação complementar da solicitação da 4ª parcela); 7603240-4/2019 (aprovação de reprogramação); A402972-7/2019 (vistoria de 100%) / 3000008474.000019/2023-11 (TCESP)</t>
  </si>
  <si>
    <t xml:space="preserve">Pavimentação em paralelepípedos graníticos </t>
  </si>
  <si>
    <t>Parecer financeiro (1ª análise) reprovada</t>
  </si>
  <si>
    <t>3000008464.000487/2019-28 Notificação. 3000008464.000198/2019-29 (Pendências na prestação de contas);A402677-0/2019 (aprovação da prestação de contas - sem os volumes da PC); A402969-4/2019 (aprovação da prestação de contas - com os volumes da PC)</t>
  </si>
  <si>
    <t>Prestação de contas reprovada, enviada notificação ao município 3000008464.000487/2019-28</t>
  </si>
  <si>
    <t>3000008448.000096/2024-79</t>
  </si>
  <si>
    <t>3000008448.000135/2024-38 (Processo em digitalização0</t>
  </si>
  <si>
    <t>3000008448.000136/2024-82 (Processo em digitalização)</t>
  </si>
  <si>
    <t>TCESP EM CURSO.
AGUARDANDO ANÁLISE DA  PRESTAÇÃO DE CONTAS PELA CEHAB, APRESENTADA PELO MUNICÍPIO EM 23/11/23.</t>
  </si>
  <si>
    <t>Em TCESP</t>
  </si>
  <si>
    <t>Documentação complementar da Prestação de Contas enviada através do ofício GP nº 140/2024. Processo encaminhado para análise da Cehab, conforme ofício nº XXX/2024 - FEM</t>
  </si>
  <si>
    <t>Documentação complementar da Prestação de Contas enviada através do ofício GP nº 139/2024. Processo encaminhado para análise da Cehab, conforme ofício nº XXX/2024 - FEM</t>
  </si>
  <si>
    <t>3000008448.000656/2021-42 (Prestação de Contas)</t>
  </si>
  <si>
    <t>Vistoria de 100% realizada, mas apontou que deveriam ser realizados reparos na obra</t>
  </si>
  <si>
    <t>Em Tcesp</t>
  </si>
  <si>
    <t>1ª análise PC (SEI 3000008448.000152/2019-16) encaminhada ao município (e-mail) para conhecimento e providências.</t>
  </si>
  <si>
    <t>3000008448.000152/2019-16</t>
  </si>
  <si>
    <t xml:space="preserve">SDA </t>
  </si>
  <si>
    <t>1ª análise apontou inconsistências, enviado ao município.</t>
  </si>
  <si>
    <t>Parecer financeiro da prestação de contas final com inconsistências (1ª análise)</t>
  </si>
  <si>
    <t xml:space="preserve">Respostas às exigências através do Ofício 142/2024. SEI 3000008464.000513/2021-32 </t>
  </si>
  <si>
    <t xml:space="preserve">Respostas às exigências através do Ofício 117/2024. SEI 3000008464.000515/2021-21. </t>
  </si>
  <si>
    <t>Reprogramação aprovada com ressalvas, Ofício  Nº 156/2024/56173958 - SRHS/GCON - GERÊNCIA DE CONVÊNIOS</t>
  </si>
  <si>
    <t>AP_01.00-21</t>
  </si>
  <si>
    <t xml:space="preserve">0011108535.000010/2019-43 - </t>
  </si>
  <si>
    <t>HOUVE VISTORIA DE 100% EM  23/11/2017 PARA LIBERAR AS DUAS ÚLTIMAS PARCELAS, MAS DE ACORDO COM A VISITA DO TÉCNICO, A OBRA NECESSITA DE REPAROS. AGUARDANDO O MUNICÍPIO SANAR AS PENDÊNCIAS PARA REALIZAR UMA NOVA VISTORIA.</t>
  </si>
  <si>
    <t>Aprovado com ressalvas pela CEHAB</t>
  </si>
  <si>
    <t>SEI 3000008464.000015/2024-32</t>
  </si>
  <si>
    <t xml:space="preserve">Aguardando vistoria de 100% para comprovar reparos da obras. </t>
  </si>
  <si>
    <t>REPROGRAMAÇÃO ARPOVADA NA 3ª A 9ª REUNIÃO CEAM</t>
  </si>
  <si>
    <t>1ª ANÁLISE DA PRESTAÇÃO DE CONTAS COM INCONSISTÊNCIAS ENVIADA AO MUNICÍPIO</t>
  </si>
  <si>
    <t>1ª ANÁLISE DA PRESTAÇÃO DE CONTAS COM INCONSISTÊNCIAS ENVIADA AO MUNICÍPIO EM</t>
  </si>
  <si>
    <t>Pedências na prestação de contas enviadas pela CEHAB através do ofício PC/GDM/DPP/CEHAB nº 070/2018. Ofício enviado por email para César em 31/10/2018.</t>
  </si>
  <si>
    <t>3000008464.000391/2019-60 (análise da prestação de contas) 3000008448.000145/2019-14</t>
  </si>
  <si>
    <t>Reprogramação aprovada na 2ª REUNIÃO CEAM</t>
  </si>
  <si>
    <t>Construção do Prédio da Prefeitura do Município de Tamandaré</t>
  </si>
  <si>
    <t>Travessa Getúlio Vargas, Rua Saviano Augusto de Barros, Rua Frei Damião, Rua Santo Antônio – Loteamento Birunda, Rua Osvaldo Leandro Gomes (Complemento), Rua Coronel Francisco Martins (Complemento)</t>
  </si>
  <si>
    <t>Pavimentação em Paralelepípedos em Diversas Ruas na Sede do Município de Tracunhaém – PE – Ruas 7, 13 A, 8, 3, 4, 5, 6, 18, 17, 14, 25, 26, 27</t>
  </si>
  <si>
    <t>2ª Etapa de Reforma e Ampliação da Maternidade Felindo Wanderley</t>
  </si>
  <si>
    <t>Projeto Básico de Recuperação da Coberta do Ginásio Poliesportivo</t>
  </si>
  <si>
    <t>Ruas Sítio Escondido, Bernadino Salú e Projetada 1 e Travessa Bernadino Salú 1</t>
  </si>
  <si>
    <t>PROJETO BÁSICO DE RECUPERAÇÃO DA COBERTA DO GINÁSIO POLIESPORTIVO</t>
  </si>
  <si>
    <t>Construção de Unidade Básica de Saúde no Sítio Carrapateira</t>
  </si>
  <si>
    <t>Reforma da Praça Apolônio Cordeiro Vaz</t>
  </si>
  <si>
    <t>Construção da Praça Dona Zefinha, no Povoado de Grossos, Zona Rural deste Município</t>
  </si>
  <si>
    <t>Drenagem superficial de águas pluviais e pavimentação de vias ( Rua Projetada I,II,III), todas no Sítio Riacho Verde, zona rural deste Municipio</t>
  </si>
  <si>
    <t>Construção de 10 (dez) Paradas de Ônibus em Diversas Localidades da Área Urbana e Rural do Município de Vertente do Lério - PE</t>
  </si>
  <si>
    <t>Execução de Fachada da Prefeitura</t>
  </si>
  <si>
    <t>Reforma e Reconstrução de Coberta do Mercado Público do Distrito de Murupé</t>
  </si>
  <si>
    <t>Recuperação com Ampliação de Coberta e Fechamento Lateral da Quadra de Esporte do Distrito de Angelica</t>
  </si>
  <si>
    <t>Conclusão da Estrutura de Fechamento e Coberta da Quadra de Esporte do Distrito de Borracha</t>
  </si>
  <si>
    <t>Reconstrução, Revitalização e Paisagismo da Praça Dr. Mário Ramos de Andrade Lima</t>
  </si>
  <si>
    <t>Pavimentação das Ruas I, II (Vila Marquês). Avenida Dr. José Guilherme O. Nunes, Rua Professor Santinha Lobo, Rua do Canal, Rua Malaquias, Rua Josefa Gomes de Araújo, Rua Maria Miguel Martins, Rua Manoel Nunes Pereira, Travessa Maria Miguel Martins, Beco - Sítio, Rua José Eslanito da Costa, Travessa João Ramos Maranhão - Vila Turiassú (Acesso Principal), Rua Severino Barbosa de Souza, Travessa - I</t>
  </si>
  <si>
    <t>Solicitação de reprogramação de PTM, conforme ofício nº 155/2017 da Prefeitura, com entrada no dia 31/07/2017. PTM reprogramado encaminhado para análise da SETRA, conforme ofício SEPLAG/SEAM nº 564/2017</t>
  </si>
  <si>
    <t>3000008448.000196/2019-38 (Prestação de Contas)</t>
  </si>
  <si>
    <t>1ª análise PC (SEI 0060900022.002133/2019-50) encaminhada ao município por e-mail</t>
  </si>
  <si>
    <t>Prestação de Contas apresentada pelo município através do ofício GP nº 295/2020. Documentação enviada à CEHAB para análise, conforme ofício nº 59/2021 - FEM</t>
  </si>
  <si>
    <t>42
2ª SUBSTITUIÇÃO FINAL</t>
  </si>
  <si>
    <t>Pavimentação em Paralelepípedos e Drenagem na Rua Projetada 27 e Rua Inspetor Severino Tico do Bairro Santa Ana no Município de Buenos Aires - PE</t>
  </si>
  <si>
    <t>Pavimentação em Paralelepípedos e Calçada na Ruas Projetada 18,19,20,21,22,23 E 25 do Bairro Boa Fé e Rua Projetada 01 Bairro Santo Antônio</t>
  </si>
  <si>
    <t>PAVIMENTAÇÃO E DRENAGEM EM RUA DOS BAIRROS SANTO ANTONIO E BOA FÉ (8 RUAS)</t>
  </si>
  <si>
    <t>Pavimentação em Paralelepípedos Graníticos em Ruas Situadas no Distrito de Upatininga, Distrito de Macujê e Chã do Esconço - Aliança-PE</t>
  </si>
  <si>
    <t>Implantação de Sinalização de Trânsito no Centro</t>
  </si>
  <si>
    <t>Manutenção e Pintura de Módulos Públicos</t>
  </si>
  <si>
    <t>CEHAB encaminhou ofício nº 87/2019 com inconsistências na prestação de contas. Enviado para o município por e-mail e entregue a Sandro para notificação. SEI A400751-0/2019</t>
  </si>
  <si>
    <t>Município apresentou Ofício nº 165/2024, em atendimento a pendências na prestação de contas. Documentação encaminhada para análise da CEHAB.
A400751-0/2019</t>
  </si>
  <si>
    <t>3000008464.000146/2019-52 
SEI A400751-0/2019</t>
  </si>
  <si>
    <t>SEMOBI APROVOU PRESTAÇÃO DE CONTAS EM 02/10/2024, CONFORME OFÍCIO Nº 56907006/2024.
3000008464.000447/2020-10</t>
  </si>
  <si>
    <t>2024OB000081</t>
  </si>
  <si>
    <t>2024NE000056</t>
  </si>
  <si>
    <t>REPASSE DE RECURSO 4° PARCELA - FEM - CUJO OBJETO É RECUPERAÇÃO DOS CORREDORES DE TRANSPORTE COM
RECAPEAMENTO ASFALTICO, VINCULADO AO FEM 2014 (TERMO DE ADESÃO 111/2014) MUNICIPIO OLINDA POA 68/2024</t>
  </si>
  <si>
    <t>Prestação de contas aprovada com ressalvas. SEI 3000008464.000515/2021-21.</t>
  </si>
  <si>
    <t>Documentação complementar da Prestação de Contas enviada através do ofício nº 136/2024. Processo encaminhado para análise da Semobi, conforme ofício nº 650/2024 - FEM</t>
  </si>
  <si>
    <t>Prestação de Contas reprovada pela Semobi, conforme ofício nº 57112824/2024, recebido em 11/10/2024</t>
  </si>
  <si>
    <t>3000008464.000409/2024-91</t>
  </si>
  <si>
    <t>DOCUMENTAÇÃO APRESENTADA PELO MUNICÍPIO EM 14/10/2024, CONFORME OFÍCIO Nº 95/2024 DE TUPARETAMA.
3000008464.000409/2024-91</t>
  </si>
  <si>
    <t>DOCUMENTAÇÃO APRESENTADA PELO MUNICÍPIO EM 14/10/2024, CONFORME OFÍCIO Nº 96/2024 DE TUPARETAMA.
3000008448.000714/2021-38</t>
  </si>
  <si>
    <t>Parecer financeiro (1ª análise) reprovado, enviado ao município</t>
  </si>
  <si>
    <t>HOUVE DEVOLUÇÃO NO VALOR DE R$ 2.389,16.</t>
  </si>
  <si>
    <t xml:space="preserve"> HOUVE DEVOLUÇÃO NO VALOR DE R$ 12.654,57.</t>
  </si>
  <si>
    <t>HOUVE DEVOLUÇÃO NO VALOR DE R$ 40.889,67.</t>
  </si>
  <si>
    <t>Município encaminhou documentação complementar referente ao parecer financeiro da 3ª parcela</t>
  </si>
  <si>
    <t>Reprogramaçao aprovada na 8ª CEAM</t>
  </si>
  <si>
    <t>PRESTAÇÃO DE CONTAS APROVADA PELO CEAM, CONFORME ATA DO DIA 16/10/2024. 3000008495.000065/2024-52</t>
  </si>
  <si>
    <t>Notificação para apresentação de prestação de contas enviada ao município</t>
  </si>
  <si>
    <t>Prestação de contas aprovada (com ressalvas) pela Secretaria de Recursos Hídricos. SEI 3000008464.000513/2021-32</t>
  </si>
  <si>
    <t>Prestação de contas aprovada (com ressalva)</t>
  </si>
  <si>
    <t>thiagooli.araujo</t>
  </si>
  <si>
    <t>Prestação de Contas aprovada com ressalvas, conforme ofício nº 348/2024 - GDM/DPO/CEHAB, recebido em 11/11/2024</t>
  </si>
  <si>
    <t>Prestação de contas aprovada (com ressalvas) pela Secretaria de Recursos Hídricos. SEI 3000008464.000513/2021-32. Aprovada na 9ª reunião de CEAM, data 12/11/2024</t>
  </si>
  <si>
    <t>3000008448.000195/2024-51</t>
  </si>
  <si>
    <t>3000008448.000196/2024-03</t>
  </si>
  <si>
    <t>Município enviou documentação pendente para subsidiar a análise da Prestação de Contas. Processo encaminhado para Semobi, conforme ofício nº XXX/2024 - FEM</t>
  </si>
  <si>
    <t>1ª análise da PC encaminhada conforme ofício 029/2020 - PC/GDM/DPO (SEI 3000008464.000176/2020-01). Análise encaminhada ao Município (por e-mail</t>
  </si>
  <si>
    <t>1ª análise da PC encaminhada conforme ofício 22/2020 - PC/GDM/DPO (SEI 3000008464.000174/2020-11). Documentação encaminhada ao Município (e-mail</t>
  </si>
  <si>
    <t>1ª análise da PC encaminhada conforme ofício 22/2020 - PC/GDM/DPO (SEI 3000008464.000183/2020-02). Documentação encaminhada ao Município (e-mail)</t>
  </si>
  <si>
    <t>Notificação para apresentação de prestação de contas e parecer da análise enviados por e-mail ao município</t>
  </si>
  <si>
    <t>3000008464.000041/2019-01-Prestação aprovada com ressalvas, enviado ao Jurídico. Processo físico enviado ao Jurídico</t>
  </si>
  <si>
    <t>Documentação complementar em atendimento as exigências do parecer financeiro enviada a CEHAB</t>
  </si>
  <si>
    <t>Documentação complementar em atendimento as exigências do parecer financeiro da prestação de contas final enviada a CEHAB</t>
  </si>
  <si>
    <t>Encaminhada a CEHAB documentação complementar de prestação de contas parcial da 1ª e 2ª parcelas</t>
  </si>
  <si>
    <t>Município solicitou reprogramação do Plano de Trabalho, através do Ofício nº 237/2024 Dormentes. Encaminhada à SEMOBI para análise.
3000008464.000389/2019-91</t>
  </si>
  <si>
    <t>3ª (ÚLTIMA) PARCELA PAGA</t>
  </si>
  <si>
    <t>2ª (ÚLTIMA) PARCELA PAGA</t>
  </si>
  <si>
    <t>BB - 001
AG. 1924-0
CC 6418-1</t>
  </si>
  <si>
    <t>AP FINAL</t>
  </si>
  <si>
    <t>PC APROVADA COM RESSALVAS</t>
  </si>
  <si>
    <t>0060900022.006482/2024-16</t>
  </si>
  <si>
    <t>Prestação de contas aprovada</t>
  </si>
  <si>
    <t>23/12/204</t>
  </si>
  <si>
    <t xml:space="preserve">Prestação de Contas aprovada com ressalva </t>
  </si>
  <si>
    <t>Prestação de contas final enviada à CEHAB</t>
  </si>
  <si>
    <t>3000008464.000373/2020-11</t>
  </si>
  <si>
    <t>3000008464.000377/2022-61 (prestação de contas)
3000008448.000183/2019-69 (notificação das pendências na PC)</t>
  </si>
  <si>
    <t>6ª NOTIFICAÇÃO DE PENDÊNCIAS NA PRESTAÇÃO DE CONTAS REALIZADA VIA E-MAIL EM 26/11/2024 E VIA AR EM 13/13/2024.
3000008448.000183/2019-69</t>
  </si>
  <si>
    <t>SEMOBI REPROVOU A PRESTAÇÃO DE CONTAS EM 06/12/2024, CONFORME OFÍCIO DE 11/12/2024.
AGUARDANDO DELIBERAÇÃO DO CEAM.
3000008464.000203/2019-01</t>
  </si>
  <si>
    <t>3000008464.000477/2020-26-documentação complementar enviada para finalística</t>
  </si>
  <si>
    <t>3000008464.000476/2020-81-documentação complementar enviada para finalística</t>
  </si>
  <si>
    <t>PTM cancelado através do ofício GAB nº 0169/2020, recebido em 19/05/2020</t>
  </si>
  <si>
    <t>3000008464.000474/2020-92-documentação complementar enviada para finalística</t>
  </si>
  <si>
    <t>3000008464.000475/2020-37-documentação complementar enviada para finalística</t>
  </si>
  <si>
    <t>PRESTAÇÃO DE CONTAS APRESENTADA CONFORME OFÍCIO Nº GB Nº 053/2018 E ENVIADA À SETRA CONFORME O OFÍCIO SEPLAG/SEAM N XXX/2018</t>
  </si>
  <si>
    <t>Termo de Encerramento de Medidas Administrativas Internas</t>
  </si>
  <si>
    <t>TERMO DE ENCERRAMENTO</t>
  </si>
  <si>
    <t>CANTEIRO</t>
  </si>
  <si>
    <t>PERFURAÇÃO DE POÇO</t>
  </si>
  <si>
    <t>Iluminação</t>
  </si>
  <si>
    <t>Muro de creche</t>
  </si>
  <si>
    <t>Omissão de prestação de contas-TCESP</t>
  </si>
  <si>
    <t>BAIXADO NO E-FISCO</t>
  </si>
  <si>
    <t>A403647-7/2019-termo de encerramento</t>
  </si>
  <si>
    <t>3000008464.000169/2019-67(Prest Contas)A403647-7/2019(1ª analise da PC e termo de encerramento)</t>
  </si>
  <si>
    <t>3000008464.001007/2019-46-termo de encerramento</t>
  </si>
  <si>
    <t>3000008464.001007/2019-46(PC)3000008464.001007/2019-46(1ª análise e termo de encerramento)</t>
  </si>
  <si>
    <t>3000008464.000448/2022-26 3000008448.000601/2020-51</t>
  </si>
  <si>
    <t>Envio do termo de encerrameto de medidas administrativas da prestação de contas</t>
  </si>
  <si>
    <t>3000008448.000610/2020-42</t>
  </si>
  <si>
    <t>Baixado no e-fisco</t>
  </si>
  <si>
    <t>REALIZADO TERMO DE ENCERRAMENTO DE MEDIDAS ADMINISTRATIVAS INTERNAS EM 11/12/2024.
0060900022.002065/2019-29</t>
  </si>
  <si>
    <t>Termo de Encerramento de Medidas Administrativas Internas com a Dispensa de Instauração de Tomada de Contas Especial</t>
  </si>
  <si>
    <t>Aprovada na 10ª reunião do CEAM, 13/12/2024</t>
  </si>
  <si>
    <t>SEMOBI APROVOU A REPROGRAMAÇÃO DO PTM, ATRAVÉS DO OFÍCIO Nº 60467898/2024 DE 19/12/2024.
SEMOBI APROVOU A PRESTAÇÃO DE CONTAS COM RESSALVAS, ATRAVÉS DO OFÍCIO Nº 61567822/2025 DE 20/01/2025.
3000008464.000389/2019-91</t>
  </si>
  <si>
    <t>TERMO DE ENCERRAMENTO ENVIADO AO GABINETE</t>
  </si>
  <si>
    <t>Termo de encerramento enviado ao Secretário</t>
  </si>
  <si>
    <t>Enviada notificação de exigência de prestação de contas</t>
  </si>
  <si>
    <t>Enviado as inconsistências da analise de reprogramação ao município</t>
  </si>
  <si>
    <t>Termo de Encerramento de Medidas Administrativas Internas enviado ao gabinete</t>
  </si>
  <si>
    <t>Município solicitou uso de recursos próprios para conclusão da obra</t>
  </si>
  <si>
    <t>Reprogramação aprovada na 8ª reunião CEAM</t>
  </si>
  <si>
    <t>VISTORIA DE 100% APROVADA</t>
  </si>
  <si>
    <t>Contenção de encosta em muro de arrimo de pedra argamassada e tela argamassada, localizada na rua Santo Antônio, em Rurópolis - Ipojuca sede - e rua do Sol, em Ipojuca centro.</t>
  </si>
  <si>
    <t>Prestação de Contas reprovada pela Semobi, conforme ofício nº 62272780/2025, recebido em 04/02/2025</t>
  </si>
  <si>
    <t>Prestação de contas enviada à SEE  através do SEI 3000008464.000030/2025-61</t>
  </si>
  <si>
    <t>BB
AG: 2133-4
CC: 15327-3</t>
  </si>
  <si>
    <t>PRESTAÇÃO DE CONTAS APROVADA COM RESSALVAS PELO CEAM EM 13/02/2025.</t>
  </si>
  <si>
    <t>Prestação de contas aprovada na 1ª reunião CEAM</t>
  </si>
  <si>
    <t>Aguardando análise da documentação complementar em atendimento as exigências do 1ª parecer financeiro</t>
  </si>
  <si>
    <t>3000008448.000290/2020-21 (solicitação de vistoria de 100%). TCEsp  3000008474 000033/2023-14</t>
  </si>
  <si>
    <t>Documentação complementar da Prestação de Contas apresentada pelo município através do ofício S/N - 2025. Documentação encaminhada para análise da Cehab, conforme ofício nº XXX/2025 - FEM</t>
  </si>
  <si>
    <t>RECURSO PC FINAL</t>
  </si>
  <si>
    <t>3000008464.000030/2025-61</t>
  </si>
  <si>
    <t>Parecer financeiro de 60% com inconsistências, enviado ao município</t>
  </si>
  <si>
    <t>mariamedeiros.melo</t>
  </si>
  <si>
    <t>PRESCRIÇÃO POR TRANSCURSO DE PRAZO.</t>
  </si>
  <si>
    <t>PRESCRIÇÃO POR TRANSCURSO DE PRAZO.
3000008448.000094/2020-56</t>
  </si>
  <si>
    <t>PRESCRIÇÃO POR TRANSCURSO DE PRAZO</t>
  </si>
  <si>
    <t>PC BAIXADA NO E-FISCO</t>
  </si>
  <si>
    <t>Termo de encerramento das medidas administrativas - prescrição.</t>
  </si>
  <si>
    <t>Termo de encerramento das medidas adminstrativas - prescrição.</t>
  </si>
  <si>
    <t>Minuta de ofício notificação de exigências</t>
  </si>
  <si>
    <t>Solicitação de informações sobre o parecer de pC</t>
  </si>
  <si>
    <t>27/12/2024.</t>
  </si>
  <si>
    <t>Minuta de termo de encerramento  das medidas administrativas - prescrição</t>
  </si>
  <si>
    <t>Minuta de ofício de notificação</t>
  </si>
  <si>
    <t>Minuta de termo de encerramento das medidas administrativas - prescrição.</t>
  </si>
  <si>
    <t>PRESTAÇÃO DE CONTAS APRESENTADA</t>
  </si>
  <si>
    <t>ENVIO DE PARECER AO MUNICÍPIO  COM PENDÊNCIAS DA PRESTAÇÃO DE CONTAS</t>
  </si>
  <si>
    <t>PENDÊNCIAS DA PRESTAÇÃO DE CONTAS ENVIADA À CEHAB</t>
  </si>
  <si>
    <t>Cehab enviou a 1ª Análise da Prestação de Contas com inconsistências, conforme ofício nº 224/2025 GDM/SPO/DOHDU/CEHAB</t>
  </si>
  <si>
    <t>isabelle.yvette</t>
  </si>
  <si>
    <t>socorro.acioli</t>
  </si>
  <si>
    <t>3000008448.000139/2021-73</t>
  </si>
  <si>
    <t>PC REPROVADA, AGUARDANDO CEAM</t>
  </si>
  <si>
    <t>SEI 3000008448000172/2025-27</t>
  </si>
  <si>
    <t>SEI 3000008448000173/2025-71</t>
  </si>
  <si>
    <t>PC REPROVADA( 9ª Reunião do CEAM de 2025 )</t>
  </si>
  <si>
    <t>3000008448.000086/2020-18-AGUARDANDO PARECER FINANCEIRO</t>
  </si>
  <si>
    <t>EM CONFERÊNCIA PARA TEMAI</t>
  </si>
  <si>
    <t>aila.vanderlei</t>
  </si>
  <si>
    <t xml:space="preserve">                               </t>
  </si>
  <si>
    <t>3000008448.000292/2019-86</t>
  </si>
  <si>
    <t>TERMO DE ENCERRAMENTO (3000008448.000292/2019-86)</t>
  </si>
  <si>
    <t>Prestação de contas aprovada com ressalvas 3000008464.000182/2020-50</t>
  </si>
  <si>
    <t>Termo de Encerramento de Medidas Administrativas</t>
  </si>
  <si>
    <t>PRESTAÇAÕ DE CONTAS APROVADA PELO CEAM</t>
  </si>
  <si>
    <t>Documentação complementar da Prestação de Contas enviada através do ofício GAB - PMP nº 044/2026. Processo encaminhado para análise da Cehab em sede de recurso, conforme ofício nº XXX/2026 - FEM</t>
  </si>
  <si>
    <t>3000008448.000161/2019-07</t>
  </si>
  <si>
    <t>3000008464.000640/2021-31</t>
  </si>
  <si>
    <t>Prestação de Contas reprovada pela Cehab, conforme ofício nº 44/2026 GDM/SPO/DOHDU/CEHAB, recebido em 10/03/2026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</si>
</sst>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R$&quot;\ * #,##0.00_-;\-&quot;R$&quot;\ * #,##0.00_-;_-&quot;R$&quot;\ * &quot;-&quot;??_-;_-@_-"/>
    <numFmt numFmtId="43" formatCode="_-* #,##0.00_-;\-* #,##0.00_-;_-* &quot;-&quot;??_-;_-@_-"/>
    <numFmt numFmtId="164" formatCode="0000"/>
    <numFmt numFmtId="165" formatCode="&quot;R$&quot;\ #,##0.00"/>
    <numFmt numFmtId="166" formatCode="_-[$R$-416]\ * #,##0.00_-;\-[$R$-416]\ * #,##0.00_-;_-[$R$-416]\ * &quot;-&quot;??_-;_-@_-"/>
    <numFmt numFmtId="167" formatCode="0.0%"/>
    <numFmt numFmtId="168" formatCode="_(* #,##0.00_);_(* \(#,##0.00\);_(* \-??_);_(@_)"/>
    <numFmt numFmtId="169" formatCode="_-* #,##0.00_-;\-* #,##0.00_-;_-* \-??_-;_-@_-"/>
    <numFmt numFmtId="170" formatCode="General&quot;ª Parcela&quot;"/>
    <numFmt numFmtId="171" formatCode="General&quot;º Parcela&quot;"/>
  </numFmts>
  <fonts count="151" x14ac:knownFonts="1">
    <font>
      <sz val="11"/>
      <color theme="1"/>
      <name val="Calibri"/>
      <family val="2"/>
      <scheme val="minor"/>
    </font>
    <font>
      <sz val="11"/>
      <color theme="1"/>
      <name val="Calibri"/>
      <family val="2"/>
      <scheme val="minor"/>
    </font>
    <font>
      <b/>
      <sz val="10"/>
      <color theme="1"/>
      <name val="Calibri"/>
      <family val="2"/>
      <scheme val="minor"/>
    </font>
    <font>
      <b/>
      <sz val="11"/>
      <color theme="0"/>
      <name val="Calibri"/>
      <family val="2"/>
      <scheme val="minor"/>
    </font>
    <font>
      <u/>
      <sz val="11"/>
      <color theme="10"/>
      <name val="Calibri"/>
      <family val="2"/>
      <scheme val="minor"/>
    </font>
    <font>
      <b/>
      <sz val="20"/>
      <color theme="1"/>
      <name val="Calibri"/>
      <family val="2"/>
      <scheme val="minor"/>
    </font>
    <font>
      <b/>
      <sz val="10"/>
      <color theme="0"/>
      <name val="Calibri"/>
      <family val="2"/>
      <scheme val="minor"/>
    </font>
    <font>
      <sz val="11"/>
      <color rgb="FF000000"/>
      <name val="Calibri"/>
      <family val="2"/>
      <charset val="1"/>
    </font>
    <font>
      <b/>
      <sz val="11"/>
      <color rgb="FF000000"/>
      <name val="Calibri"/>
      <family val="2"/>
    </font>
    <font>
      <sz val="10"/>
      <color rgb="FF222222"/>
      <name val="Arial"/>
      <family val="2"/>
    </font>
    <font>
      <sz val="10"/>
      <name val="Arial"/>
      <family val="2"/>
    </font>
    <font>
      <b/>
      <sz val="10"/>
      <color indexed="9"/>
      <name val="Arial"/>
      <family val="2"/>
    </font>
    <font>
      <b/>
      <sz val="12"/>
      <color theme="1"/>
      <name val="Calibri"/>
      <family val="2"/>
      <scheme val="minor"/>
    </font>
    <font>
      <b/>
      <sz val="11"/>
      <name val="Arial"/>
      <family val="2"/>
    </font>
    <font>
      <b/>
      <sz val="11"/>
      <color theme="1"/>
      <name val="Calibri"/>
      <family val="2"/>
      <scheme val="minor"/>
    </font>
    <font>
      <b/>
      <u/>
      <sz val="11"/>
      <name val="Calibri"/>
      <family val="2"/>
      <scheme val="minor"/>
    </font>
    <font>
      <b/>
      <sz val="11"/>
      <name val="Calibri"/>
      <family val="2"/>
      <scheme val="minor"/>
    </font>
    <font>
      <sz val="11"/>
      <name val="Calibri"/>
      <family val="2"/>
      <scheme val="minor"/>
    </font>
    <font>
      <sz val="11"/>
      <name val="Calibri"/>
      <family val="2"/>
      <scheme val="minor"/>
    </font>
    <font>
      <sz val="11"/>
      <color rgb="FF000000"/>
      <name val="Calibri"/>
      <family val="2"/>
      <scheme val="minor"/>
    </font>
    <font>
      <sz val="9"/>
      <color rgb="FF222222"/>
      <name val="Arial"/>
      <family val="2"/>
    </font>
    <font>
      <sz val="10"/>
      <color theme="1"/>
      <name val="Calibri"/>
      <family val="2"/>
      <scheme val="minor"/>
    </font>
    <font>
      <sz val="11"/>
      <color theme="1"/>
      <name val="Calibri"/>
      <family val="2"/>
      <scheme val="minor"/>
    </font>
    <font>
      <b/>
      <sz val="11"/>
      <color theme="0"/>
      <name val="Calibri"/>
      <family val="2"/>
      <scheme val="minor"/>
    </font>
    <font>
      <b/>
      <sz val="11"/>
      <color theme="0"/>
      <name val="Calibri"/>
      <family val="2"/>
      <scheme val="minor"/>
    </font>
    <font>
      <sz val="11"/>
      <color theme="1"/>
      <name val="Calibri"/>
      <family val="2"/>
      <scheme val="minor"/>
    </font>
    <font>
      <sz val="11"/>
      <color theme="1"/>
      <name val="Calibri"/>
      <family val="2"/>
    </font>
    <font>
      <sz val="11"/>
      <name val="Calibri"/>
      <family val="2"/>
    </font>
    <font>
      <sz val="11"/>
      <color theme="1"/>
      <name val="Calibri"/>
      <family val="2"/>
      <scheme val="minor"/>
    </font>
    <font>
      <sz val="8"/>
      <color theme="1"/>
      <name val="Calibri"/>
      <family val="2"/>
      <scheme val="minor"/>
    </font>
    <font>
      <sz val="9"/>
      <color theme="1"/>
      <name val="Calibri"/>
      <family val="2"/>
      <scheme val="minor"/>
    </font>
    <font>
      <sz val="11"/>
      <name val="Arial"/>
      <family val="2"/>
    </font>
    <font>
      <b/>
      <sz val="10"/>
      <color rgb="FFFFFFFF"/>
      <name val="Arial"/>
      <family val="2"/>
      <charset val="1"/>
    </font>
    <font>
      <b/>
      <sz val="10"/>
      <color theme="0"/>
      <name val="Calibri"/>
      <family val="2"/>
      <scheme val="minor"/>
    </font>
    <font>
      <sz val="11"/>
      <name val="Calibri"/>
      <family val="2"/>
      <scheme val="minor"/>
    </font>
    <font>
      <u/>
      <sz val="11"/>
      <color theme="1"/>
      <name val="Calibri"/>
      <family val="2"/>
    </font>
    <font>
      <sz val="11"/>
      <color rgb="FF000000"/>
      <name val="Calibri"/>
      <family val="2"/>
      <scheme val="minor"/>
    </font>
    <font>
      <sz val="11"/>
      <name val="Calibri"/>
      <family val="2"/>
      <scheme val="minor"/>
    </font>
    <font>
      <sz val="10"/>
      <color rgb="FF222222"/>
      <name val="Arial"/>
      <family val="2"/>
    </font>
    <font>
      <sz val="11"/>
      <color theme="1"/>
      <name val="Calibri"/>
      <family val="2"/>
      <scheme val="minor"/>
    </font>
    <font>
      <b/>
      <sz val="10"/>
      <color theme="0"/>
      <name val="Calibri"/>
      <family val="2"/>
      <scheme val="minor"/>
    </font>
    <font>
      <sz val="11"/>
      <name val="Calibri"/>
      <family val="2"/>
      <scheme val="minor"/>
    </font>
    <font>
      <sz val="11"/>
      <color theme="1"/>
      <name val="Calibri"/>
      <family val="2"/>
      <scheme val="minor"/>
    </font>
    <font>
      <sz val="10"/>
      <color rgb="FF222222"/>
      <name val="Arial"/>
      <family val="2"/>
    </font>
    <font>
      <sz val="11"/>
      <color theme="1"/>
      <name val="Calibri"/>
      <family val="2"/>
      <scheme val="minor"/>
    </font>
    <font>
      <sz val="11"/>
      <color theme="1"/>
      <name val="Calibri"/>
      <family val="2"/>
      <scheme val="minor"/>
    </font>
    <font>
      <sz val="10"/>
      <color rgb="FF222222"/>
      <name val="Arial"/>
      <family val="2"/>
    </font>
    <font>
      <sz val="10"/>
      <color rgb="FF222222"/>
      <name val="Arial"/>
      <family val="2"/>
    </font>
    <font>
      <sz val="10"/>
      <name val="Arial"/>
      <family val="2"/>
    </font>
    <font>
      <sz val="11"/>
      <color theme="1"/>
      <name val="Calibri"/>
      <family val="2"/>
      <scheme val="minor"/>
    </font>
    <font>
      <sz val="11"/>
      <color rgb="FFFF0000"/>
      <name val="Calibri"/>
      <family val="2"/>
      <scheme val="minor"/>
    </font>
    <font>
      <sz val="10"/>
      <color rgb="FF222222"/>
      <name val="Arial"/>
      <family val="2"/>
    </font>
    <font>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sz val="11"/>
      <color theme="1"/>
      <name val="Calibri"/>
      <family val="2"/>
      <scheme val="minor"/>
    </font>
    <font>
      <sz val="10"/>
      <color rgb="FF222222"/>
      <name val="Arial"/>
      <family val="2"/>
    </font>
    <font>
      <sz val="11"/>
      <color theme="1"/>
      <name val="Calibri"/>
      <family val="2"/>
      <scheme val="minor"/>
    </font>
    <font>
      <sz val="10"/>
      <color rgb="FFFF0000"/>
      <name val="Arial"/>
      <family val="2"/>
    </font>
    <font>
      <sz val="11"/>
      <color theme="1"/>
      <name val="Calibri"/>
      <family val="2"/>
      <scheme val="minor"/>
    </font>
    <font>
      <sz val="10"/>
      <color rgb="FF222222"/>
      <name val="Arial"/>
      <family val="2"/>
    </font>
    <font>
      <sz val="10"/>
      <color rgb="FF222222"/>
      <name val="Arial"/>
      <family val="2"/>
    </font>
    <font>
      <sz val="10"/>
      <color rgb="FFFF0000"/>
      <name val="Arial"/>
      <family val="2"/>
    </font>
    <font>
      <sz val="11"/>
      <color rgb="FFFF0000"/>
      <name val="Calibri"/>
      <family val="2"/>
    </font>
    <font>
      <sz val="10"/>
      <color rgb="FF000000"/>
      <name val="Arial"/>
      <family val="2"/>
    </font>
    <font>
      <sz val="9"/>
      <color indexed="81"/>
      <name val="Tahoma"/>
      <family val="2"/>
    </font>
    <font>
      <b/>
      <sz val="9"/>
      <color indexed="81"/>
      <name val="Tahoma"/>
      <family val="2"/>
    </font>
    <font>
      <b/>
      <i/>
      <sz val="9"/>
      <color indexed="81"/>
      <name val="Tahoma"/>
      <family val="2"/>
    </font>
    <font>
      <i/>
      <sz val="9"/>
      <color indexed="81"/>
      <name val="Tahoma"/>
      <family val="2"/>
    </font>
    <font>
      <sz val="10"/>
      <name val="Calibri"/>
      <family val="2"/>
      <scheme val="minor"/>
    </font>
    <font>
      <sz val="10"/>
      <color rgb="FF222222"/>
      <name val="Arial"/>
      <family val="2"/>
    </font>
    <font>
      <b/>
      <sz val="10"/>
      <color theme="1"/>
      <name val="Verdana"/>
      <family val="2"/>
    </font>
    <font>
      <b/>
      <sz val="10"/>
      <name val="Verdana"/>
      <family val="2"/>
    </font>
    <font>
      <sz val="11"/>
      <color rgb="FFFF0000"/>
      <name val="Calibri"/>
      <family val="2"/>
      <scheme val="minor"/>
    </font>
    <font>
      <sz val="11"/>
      <color theme="1"/>
      <name val="Calibri"/>
      <family val="2"/>
      <scheme val="minor"/>
    </font>
    <font>
      <b/>
      <sz val="10"/>
      <color theme="0"/>
      <name val="Calibri"/>
      <family val="2"/>
      <scheme val="minor"/>
    </font>
    <font>
      <sz val="10"/>
      <color rgb="FF222222"/>
      <name val="Arial"/>
      <family val="2"/>
    </font>
    <font>
      <sz val="11"/>
      <color theme="1"/>
      <name val="Calibri"/>
      <family val="2"/>
      <scheme val="minor"/>
    </font>
    <font>
      <sz val="10"/>
      <color rgb="FF222222"/>
      <name val="Arial"/>
      <family val="2"/>
    </font>
    <font>
      <sz val="11"/>
      <color theme="1"/>
      <name val="Calibri"/>
      <family val="2"/>
      <scheme val="minor"/>
    </font>
    <font>
      <sz val="8"/>
      <color theme="1"/>
      <name val="Calibri"/>
      <family val="2"/>
      <scheme val="minor"/>
    </font>
    <font>
      <i/>
      <sz val="8"/>
      <color theme="1"/>
      <name val="Calibri"/>
      <family val="2"/>
    </font>
    <font>
      <sz val="11"/>
      <color theme="1"/>
      <name val="Calibri"/>
      <family val="2"/>
      <scheme val="minor"/>
    </font>
    <font>
      <sz val="11"/>
      <color rgb="FFFF0000"/>
      <name val="Calibri"/>
      <family val="2"/>
      <scheme val="minor"/>
    </font>
    <font>
      <u/>
      <sz val="12"/>
      <color theme="1"/>
      <name val="Calibri"/>
      <family val="2"/>
      <scheme val="minor"/>
    </font>
    <font>
      <sz val="10"/>
      <color rgb="FF222222"/>
      <name val="Arial"/>
      <family val="2"/>
    </font>
    <font>
      <sz val="11"/>
      <color theme="1"/>
      <name val="Calibri"/>
      <family val="2"/>
      <scheme val="minor"/>
    </font>
    <font>
      <sz val="11"/>
      <color theme="1"/>
      <name val="Calibri"/>
      <family val="2"/>
      <scheme val="minor"/>
    </font>
    <font>
      <sz val="10"/>
      <color rgb="FF222222"/>
      <name val="Arial"/>
      <family val="2"/>
    </font>
    <font>
      <sz val="11"/>
      <color theme="1"/>
      <name val="Calibri"/>
      <family val="2"/>
      <scheme val="minor"/>
    </font>
    <font>
      <sz val="10"/>
      <color rgb="FF222222"/>
      <name val="Arial"/>
      <family val="2"/>
    </font>
    <font>
      <sz val="11"/>
      <color theme="1"/>
      <name val="Calibri"/>
      <family val="2"/>
      <scheme val="minor"/>
    </font>
    <font>
      <sz val="11"/>
      <color rgb="FFFF0000"/>
      <name val="Calibri"/>
      <family val="2"/>
      <scheme val="minor"/>
    </font>
    <font>
      <sz val="10"/>
      <color rgb="FF222222"/>
      <name val="Arial"/>
      <family val="2"/>
    </font>
    <font>
      <sz val="11"/>
      <color theme="1"/>
      <name val="Calibri"/>
      <family val="2"/>
      <scheme val="minor"/>
    </font>
    <font>
      <sz val="10"/>
      <color rgb="FF222222"/>
      <name val="Arial"/>
      <family val="2"/>
    </font>
    <font>
      <sz val="11"/>
      <color theme="1"/>
      <name val="Calibri"/>
      <family val="2"/>
      <scheme val="minor"/>
    </font>
    <font>
      <sz val="11"/>
      <color rgb="FFFF0000"/>
      <name val="Calibri"/>
      <family val="2"/>
      <scheme val="minor"/>
    </font>
    <font>
      <sz val="11"/>
      <color rgb="FFFF0000"/>
      <name val="Calibri"/>
      <family val="2"/>
      <scheme val="minor"/>
    </font>
    <font>
      <sz val="10"/>
      <color rgb="FF222222"/>
      <name val="Arial"/>
      <family val="2"/>
    </font>
    <font>
      <sz val="11"/>
      <color theme="1"/>
      <name val="Calibri"/>
      <family val="2"/>
      <scheme val="minor"/>
    </font>
    <font>
      <sz val="10"/>
      <color rgb="FF222222"/>
      <name val="Arial"/>
      <family val="2"/>
    </font>
    <font>
      <sz val="11"/>
      <color rgb="FFFF0000"/>
      <name val="Calibri"/>
      <family val="2"/>
      <scheme val="minor"/>
    </font>
    <font>
      <sz val="11"/>
      <color theme="1"/>
      <name val="Calibri"/>
      <family val="2"/>
      <scheme val="minor"/>
    </font>
    <font>
      <sz val="11"/>
      <color theme="1"/>
      <name val="Calibri"/>
      <family val="2"/>
      <scheme val="minor"/>
    </font>
    <font>
      <sz val="10"/>
      <color rgb="FF222222"/>
      <name val="Arial"/>
      <family val="2"/>
    </font>
    <font>
      <sz val="11"/>
      <name val="Calibri"/>
      <family val="2"/>
      <scheme val="minor"/>
    </font>
    <font>
      <sz val="11"/>
      <color theme="1"/>
      <name val="Calibri"/>
      <family val="2"/>
      <scheme val="minor"/>
    </font>
    <font>
      <sz val="11"/>
      <color rgb="FFFF0000"/>
      <name val="Calibri"/>
      <family val="2"/>
      <scheme val="minor"/>
    </font>
    <font>
      <b/>
      <sz val="11"/>
      <color theme="1"/>
      <name val="Calibri"/>
      <family val="2"/>
    </font>
    <font>
      <sz val="11"/>
      <color rgb="FFFF0000"/>
      <name val="Calibri"/>
      <family val="2"/>
      <scheme val="minor"/>
    </font>
    <font>
      <sz val="10"/>
      <color rgb="FF222222"/>
      <name val="Arial"/>
      <family val="2"/>
    </font>
    <font>
      <sz val="11"/>
      <color theme="1"/>
      <name val="Calibri"/>
      <family val="2"/>
      <scheme val="minor"/>
    </font>
    <font>
      <sz val="11"/>
      <color rgb="FFFF0000"/>
      <name val="Calibri"/>
      <family val="2"/>
      <scheme val="minor"/>
    </font>
    <font>
      <sz val="11"/>
      <color theme="1"/>
      <name val="Calibri"/>
      <family val="2"/>
    </font>
    <font>
      <sz val="11"/>
      <color theme="1"/>
      <name val="Calibri"/>
      <family val="2"/>
      <scheme val="minor"/>
    </font>
    <font>
      <sz val="11"/>
      <color theme="1"/>
      <name val="Calibri"/>
      <family val="2"/>
      <scheme val="minor"/>
    </font>
    <font>
      <b/>
      <u/>
      <sz val="9"/>
      <color indexed="81"/>
      <name val="Tahoma"/>
      <family val="2"/>
    </font>
    <font>
      <sz val="11"/>
      <color rgb="FFFF0000"/>
      <name val="Calibri"/>
      <family val="2"/>
      <scheme val="minor"/>
    </font>
    <font>
      <sz val="11"/>
      <color rgb="FFFF0000"/>
      <name val="Calibri"/>
      <family val="2"/>
      <scheme val="minor"/>
    </font>
    <font>
      <sz val="11"/>
      <color theme="1"/>
      <name val="Calibri"/>
      <family val="2"/>
      <scheme val="minor"/>
    </font>
    <font>
      <sz val="10"/>
      <color rgb="FF222222"/>
      <name val="Arial"/>
      <family val="2"/>
    </font>
    <font>
      <sz val="10"/>
      <color rgb="FF222222"/>
      <name val="Arial"/>
      <family val="2"/>
    </font>
    <font>
      <sz val="11"/>
      <color theme="1"/>
      <name val="Calibri"/>
      <family val="2"/>
      <scheme val="minor"/>
    </font>
    <font>
      <u/>
      <sz val="11"/>
      <color theme="1"/>
      <name val="Calibri"/>
      <family val="2"/>
      <scheme val="minor"/>
    </font>
    <font>
      <sz val="9"/>
      <name val="Calibri"/>
      <family val="2"/>
      <scheme val="minor"/>
    </font>
    <font>
      <sz val="11"/>
      <name val="Calibri"/>
      <family val="2"/>
      <scheme val="minor"/>
    </font>
    <font>
      <u/>
      <sz val="9"/>
      <color indexed="81"/>
      <name val="Tahoma"/>
      <family val="2"/>
    </font>
    <font>
      <sz val="10"/>
      <color rgb="FF222222"/>
      <name val="Arial"/>
      <family val="2"/>
    </font>
    <font>
      <sz val="11"/>
      <color theme="1"/>
      <name val="Calibri"/>
      <family val="2"/>
      <scheme val="minor"/>
    </font>
    <font>
      <sz val="11"/>
      <color rgb="FFFF0000"/>
      <name val="Calibri"/>
      <family val="2"/>
      <scheme val="minor"/>
    </font>
    <font>
      <sz val="12"/>
      <color rgb="FF000000"/>
      <name val="Calibri"/>
      <family val="2"/>
      <scheme val="minor"/>
    </font>
    <font>
      <u/>
      <sz val="13.2"/>
      <color rgb="FF000000"/>
      <name val="Arial"/>
      <family val="2"/>
    </font>
    <font>
      <sz val="10"/>
      <color rgb="FF222222"/>
      <name val="Arial"/>
      <family val="2"/>
    </font>
    <font>
      <sz val="11"/>
      <color theme="1"/>
      <name val="Calibri"/>
      <family val="2"/>
      <scheme val="minor"/>
    </font>
    <font>
      <sz val="10"/>
      <color rgb="FF222222"/>
      <name val="Arial"/>
      <family val="2"/>
    </font>
    <font>
      <sz val="11"/>
      <color theme="1"/>
      <name val="Calibri"/>
      <family val="2"/>
      <scheme val="minor"/>
    </font>
    <font>
      <sz val="10"/>
      <color rgb="FF222222"/>
      <name val="Arial"/>
      <family val="2"/>
    </font>
    <font>
      <sz val="11"/>
      <color theme="1"/>
      <name val="Calibri"/>
      <family val="2"/>
      <scheme val="minor"/>
    </font>
    <font>
      <sz val="8"/>
      <name val="Calibri"/>
      <family val="2"/>
      <scheme val="minor"/>
    </font>
    <font>
      <u/>
      <sz val="8.8000000000000007"/>
      <name val="Calibri"/>
      <family val="2"/>
    </font>
    <font>
      <sz val="12"/>
      <color rgb="FF000000"/>
      <name val="Arial"/>
      <family val="2"/>
    </font>
    <font>
      <sz val="8"/>
      <color rgb="FF000000"/>
      <name val="Calibri"/>
      <family val="2"/>
      <scheme val="minor"/>
    </font>
    <font>
      <sz val="9"/>
      <color indexed="81"/>
      <name val="Segoe UI"/>
      <family val="2"/>
    </font>
    <font>
      <b/>
      <sz val="9"/>
      <color indexed="81"/>
      <name val="Segoe UI"/>
      <family val="2"/>
    </font>
    <font>
      <sz val="12"/>
      <color theme="1"/>
      <name val="Times New Roman"/>
      <family val="1"/>
    </font>
    <font>
      <sz val="11"/>
      <color rgb="FF212529"/>
      <name val="Calibri"/>
      <family val="2"/>
      <scheme val="minor"/>
    </font>
    <font>
      <sz val="11"/>
      <color rgb="FF222222"/>
      <name val="Arial"/>
      <family val="2"/>
    </font>
    <font>
      <b/>
      <sz val="10"/>
      <color theme="8" tint="-0.499984740745262"/>
      <name val="Calibri"/>
      <family val="2"/>
      <scheme val="minor"/>
    </font>
    <font>
      <b/>
      <sz val="8"/>
      <color rgb="FFFF0000"/>
      <name val="Calibri"/>
      <family val="2"/>
    </font>
  </fonts>
  <fills count="22">
    <fill>
      <patternFill patternType="none"/>
    </fill>
    <fill>
      <patternFill patternType="gray125"/>
    </fill>
    <fill>
      <patternFill patternType="solid">
        <fgColor theme="8" tint="0.39997558519241921"/>
        <bgColor indexed="64"/>
      </patternFill>
    </fill>
    <fill>
      <patternFill patternType="solid">
        <fgColor theme="3" tint="0.59999389629810485"/>
        <bgColor indexed="64"/>
      </patternFill>
    </fill>
    <fill>
      <patternFill patternType="solid">
        <fgColor theme="9"/>
        <bgColor indexed="64"/>
      </patternFill>
    </fill>
    <fill>
      <patternFill patternType="solid">
        <fgColor rgb="FFFFFF00"/>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theme="0"/>
        <bgColor indexed="64"/>
      </patternFill>
    </fill>
    <fill>
      <patternFill patternType="solid">
        <fgColor theme="8" tint="-0.499984740745262"/>
        <bgColor indexed="64"/>
      </patternFill>
    </fill>
    <fill>
      <patternFill patternType="solid">
        <fgColor rgb="FFFFFFFF"/>
        <bgColor rgb="FFF8F8F8"/>
      </patternFill>
    </fill>
    <fill>
      <patternFill patternType="solid">
        <fgColor rgb="FFF8F8F8"/>
        <bgColor indexed="64"/>
      </patternFill>
    </fill>
    <fill>
      <patternFill patternType="solid">
        <fgColor indexed="18"/>
        <bgColor indexed="64"/>
      </patternFill>
    </fill>
    <fill>
      <patternFill patternType="solid">
        <fgColor theme="5" tint="0.59999389629810485"/>
        <bgColor indexed="64"/>
      </patternFill>
    </fill>
    <fill>
      <patternFill patternType="solid">
        <fgColor indexed="9"/>
        <bgColor indexed="64"/>
      </patternFill>
    </fill>
    <fill>
      <patternFill patternType="solid">
        <fgColor theme="6" tint="0.39997558519241921"/>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4F81BD"/>
        <bgColor rgb="FF808080"/>
      </patternFill>
    </fill>
    <fill>
      <patternFill patternType="solid">
        <fgColor rgb="FFFFFFFF"/>
        <bgColor indexed="64"/>
      </patternFill>
    </fill>
    <fill>
      <patternFill patternType="solid">
        <fgColor rgb="FFFFFF00"/>
        <bgColor rgb="FFF8F8F8"/>
      </patternFill>
    </fill>
    <fill>
      <patternFill patternType="solid">
        <fgColor rgb="FFFF0000"/>
        <bgColor indexed="64"/>
      </patternFill>
    </fill>
  </fills>
  <borders count="4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right/>
      <top/>
      <bottom style="thin">
        <color theme="0"/>
      </bottom>
      <diagonal/>
    </border>
    <border>
      <left/>
      <right/>
      <top/>
      <bottom style="medium">
        <color rgb="FFFFFFFF"/>
      </bottom>
      <diagonal/>
    </border>
    <border>
      <left/>
      <right style="medium">
        <color rgb="FFD3D3D5"/>
      </right>
      <top/>
      <bottom/>
      <diagonal/>
    </border>
    <border>
      <left/>
      <right style="thick">
        <color rgb="FFFFFFFF"/>
      </right>
      <top/>
      <bottom/>
      <diagonal/>
    </border>
    <border>
      <left style="thin">
        <color indexed="9"/>
      </left>
      <right style="thin">
        <color indexed="9"/>
      </right>
      <top style="thin">
        <color indexed="9"/>
      </top>
      <bottom style="thin">
        <color indexed="64"/>
      </bottom>
      <diagonal/>
    </border>
    <border>
      <left/>
      <right/>
      <top/>
      <bottom style="thin">
        <color theme="0" tint="-0.249977111117893"/>
      </bottom>
      <diagonal/>
    </border>
    <border>
      <left style="thin">
        <color theme="0" tint="-0.249977111117893"/>
      </left>
      <right/>
      <top style="thin">
        <color theme="0" tint="-0.249977111117893"/>
      </top>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diagonal/>
    </border>
    <border>
      <left style="thin">
        <color indexed="64"/>
      </left>
      <right style="thin">
        <color indexed="64"/>
      </right>
      <top style="thin">
        <color theme="0" tint="-0.249977111117893"/>
      </top>
      <bottom/>
      <diagonal/>
    </border>
    <border>
      <left style="thin">
        <color indexed="64"/>
      </left>
      <right style="thin">
        <color theme="0" tint="-0.249977111117893"/>
      </right>
      <top style="thin">
        <color theme="0" tint="-0.249977111117893"/>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right style="thin">
        <color indexed="64"/>
      </right>
      <top style="thin">
        <color theme="0" tint="-0.249977111117893"/>
      </top>
      <bottom style="thin">
        <color theme="0" tint="-0.249977111117893"/>
      </bottom>
      <diagonal/>
    </border>
    <border>
      <left style="thin">
        <color indexed="64"/>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right style="thin">
        <color indexed="64"/>
      </right>
      <top/>
      <bottom style="thin">
        <color theme="0" tint="-0.249977111117893"/>
      </bottom>
      <diagonal/>
    </border>
    <border>
      <left style="thin">
        <color indexed="64"/>
      </left>
      <right style="thin">
        <color indexed="64"/>
      </right>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indexed="64"/>
      </right>
      <top/>
      <bottom/>
      <diagonal/>
    </border>
    <border>
      <left style="thin">
        <color indexed="64"/>
      </left>
      <right style="thin">
        <color indexed="64"/>
      </right>
      <top/>
      <bottom/>
      <diagonal/>
    </border>
    <border>
      <left style="thin">
        <color indexed="64"/>
      </left>
      <right style="thin">
        <color theme="0" tint="-0.249977111117893"/>
      </right>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style="thin">
        <color theme="0" tint="-0.249977111117893"/>
      </left>
      <right style="thin">
        <color theme="0" tint="-0.249977111117893"/>
      </right>
      <top/>
      <bottom/>
      <diagonal/>
    </border>
    <border>
      <left style="thick">
        <color rgb="FFFFFFFF"/>
      </left>
      <right style="medium">
        <color rgb="FFD3D3D5"/>
      </right>
      <top/>
      <bottom/>
      <diagonal/>
    </border>
    <border>
      <left style="medium">
        <color rgb="FFFFFFFF"/>
      </left>
      <right style="medium">
        <color rgb="FFFFFFFF"/>
      </right>
      <top style="medium">
        <color rgb="FFFFFFFF"/>
      </top>
      <bottom style="medium">
        <color rgb="FFFFFFFF"/>
      </bottom>
      <diagonal/>
    </border>
    <border>
      <left style="medium">
        <color rgb="FFFFFFFF"/>
      </left>
      <right style="thick">
        <color rgb="FFFFFFFF"/>
      </right>
      <top style="medium">
        <color rgb="FFFFFFFF"/>
      </top>
      <bottom style="medium">
        <color rgb="FFFFFFFF"/>
      </bottom>
      <diagonal/>
    </border>
    <border>
      <left/>
      <right style="medium">
        <color indexed="64"/>
      </right>
      <top style="medium">
        <color indexed="64"/>
      </top>
      <bottom/>
      <diagonal/>
    </border>
    <border>
      <left/>
      <right style="medium">
        <color indexed="64"/>
      </right>
      <top/>
      <bottom/>
      <diagonal/>
    </border>
    <border>
      <left/>
      <right/>
      <top style="medium">
        <color indexed="64"/>
      </top>
      <bottom/>
      <diagonal/>
    </border>
    <border>
      <left style="thin">
        <color theme="3" tint="0.79998168889431442"/>
      </left>
      <right style="thin">
        <color theme="3" tint="0.79998168889431442"/>
      </right>
      <top style="thin">
        <color theme="3" tint="0.79998168889431442"/>
      </top>
      <bottom style="thin">
        <color theme="3" tint="0.79998168889431442"/>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FFFFFF"/>
      </top>
      <bottom style="medium">
        <color rgb="FFCCCCCC"/>
      </bottom>
      <diagonal/>
    </border>
  </borders>
  <cellStyleXfs count="17">
    <xf numFmtId="0" fontId="0" fillId="0" borderId="0"/>
    <xf numFmtId="9" fontId="1" fillId="0" borderId="0" applyFont="0" applyFill="0" applyBorder="0" applyAlignment="0" applyProtection="0"/>
    <xf numFmtId="0" fontId="4" fillId="0" borderId="0" applyNumberFormat="0" applyFill="0" applyBorder="0" applyAlignment="0" applyProtection="0"/>
    <xf numFmtId="44" fontId="1" fillId="0" borderId="0" applyFont="0" applyFill="0" applyBorder="0" applyAlignment="0" applyProtection="0"/>
    <xf numFmtId="0" fontId="7" fillId="0" borderId="0"/>
    <xf numFmtId="168" fontId="7" fillId="0" borderId="0" applyBorder="0" applyProtection="0"/>
    <xf numFmtId="0" fontId="1" fillId="0" borderId="0"/>
    <xf numFmtId="0" fontId="1" fillId="0" borderId="0"/>
    <xf numFmtId="0" fontId="1" fillId="0" borderId="0"/>
    <xf numFmtId="0" fontId="1" fillId="0" borderId="0"/>
    <xf numFmtId="0" fontId="1" fillId="0" borderId="0"/>
    <xf numFmtId="0" fontId="1" fillId="0" borderId="0"/>
    <xf numFmtId="0" fontId="10" fillId="0" borderId="0"/>
    <xf numFmtId="0" fontId="1" fillId="0" borderId="0"/>
    <xf numFmtId="43" fontId="1" fillId="0" borderId="0" applyFont="0" applyFill="0" applyBorder="0" applyAlignment="0" applyProtection="0"/>
    <xf numFmtId="0" fontId="1" fillId="0" borderId="0"/>
    <xf numFmtId="44" fontId="1" fillId="0" borderId="0" applyFont="0" applyFill="0" applyBorder="0" applyAlignment="0" applyProtection="0"/>
  </cellStyleXfs>
  <cellXfs count="2182">
    <xf numFmtId="0" fontId="0" fillId="0" borderId="0" xfId="0"/>
    <xf numFmtId="0" fontId="0" fillId="0" borderId="0" xfId="0" applyAlignment="1">
      <alignment horizontal="center" vertical="center" wrapText="1"/>
    </xf>
    <xf numFmtId="0" fontId="2" fillId="2" borderId="1" xfId="0" applyFont="1" applyFill="1" applyBorder="1" applyAlignment="1">
      <alignment horizontal="center" vertical="center" wrapText="1"/>
    </xf>
    <xf numFmtId="0" fontId="2" fillId="3" borderId="1" xfId="0" applyFont="1" applyFill="1" applyBorder="1" applyAlignment="1">
      <alignment horizontal="center" vertical="center"/>
    </xf>
    <xf numFmtId="165" fontId="2" fillId="3" borderId="1" xfId="0" applyNumberFormat="1" applyFont="1" applyFill="1" applyBorder="1" applyAlignment="1">
      <alignment horizontal="right" vertical="center"/>
    </xf>
    <xf numFmtId="165" fontId="2" fillId="3" borderId="1" xfId="0" applyNumberFormat="1" applyFont="1" applyFill="1" applyBorder="1" applyAlignment="1">
      <alignment horizontal="center" vertical="center"/>
    </xf>
    <xf numFmtId="0" fontId="2" fillId="2" borderId="2" xfId="0" applyFont="1" applyFill="1" applyBorder="1" applyAlignment="1">
      <alignment horizontal="center" vertical="center"/>
    </xf>
    <xf numFmtId="0" fontId="0" fillId="0" borderId="0" xfId="0" applyAlignment="1">
      <alignment horizontal="center" vertical="center" wrapText="1"/>
    </xf>
    <xf numFmtId="0" fontId="2" fillId="4" borderId="0" xfId="0" applyFont="1" applyFill="1" applyBorder="1" applyAlignment="1">
      <alignment horizontal="center" vertical="center"/>
    </xf>
    <xf numFmtId="0" fontId="0" fillId="0" borderId="0" xfId="0" applyAlignment="1">
      <alignment vertical="center" wrapText="1"/>
    </xf>
    <xf numFmtId="14" fontId="0" fillId="0" borderId="0" xfId="0" applyNumberFormat="1" applyAlignment="1">
      <alignment horizontal="center" vertical="center" wrapText="1"/>
    </xf>
    <xf numFmtId="166" fontId="0" fillId="0" borderId="0" xfId="0" applyNumberFormat="1" applyAlignment="1">
      <alignment horizontal="center" vertical="center" wrapText="1"/>
    </xf>
    <xf numFmtId="0" fontId="0" fillId="5" borderId="0" xfId="0" applyFill="1" applyAlignment="1">
      <alignment horizontal="center" vertical="center" wrapText="1"/>
    </xf>
    <xf numFmtId="164" fontId="0" fillId="0" borderId="0" xfId="0" applyNumberFormat="1" applyAlignment="1">
      <alignment horizontal="center" vertical="center"/>
    </xf>
    <xf numFmtId="0" fontId="0" fillId="0" borderId="4" xfId="0" applyBorder="1" applyAlignment="1">
      <alignment horizontal="center" vertical="center" wrapText="1"/>
    </xf>
    <xf numFmtId="0" fontId="0" fillId="0" borderId="5" xfId="0" applyBorder="1" applyAlignment="1">
      <alignment horizontal="center" vertical="center" wrapText="1"/>
    </xf>
    <xf numFmtId="14" fontId="0" fillId="0" borderId="0" xfId="0" applyNumberFormat="1"/>
    <xf numFmtId="10" fontId="0" fillId="0" borderId="0" xfId="1" applyNumberFormat="1" applyFont="1" applyAlignment="1">
      <alignment horizontal="center" vertical="center" wrapText="1"/>
    </xf>
    <xf numFmtId="9" fontId="0" fillId="0" borderId="0" xfId="0" applyNumberFormat="1" applyAlignment="1">
      <alignment horizontal="center" vertical="center" wrapText="1"/>
    </xf>
    <xf numFmtId="9" fontId="0" fillId="0" borderId="0" xfId="1" applyFont="1"/>
    <xf numFmtId="0" fontId="0" fillId="0" borderId="0" xfId="0" applyAlignment="1">
      <alignment horizontal="center" vertical="center" wrapText="1"/>
    </xf>
    <xf numFmtId="0" fontId="0" fillId="0" borderId="0" xfId="0" applyAlignment="1">
      <alignment horizontal="center" vertical="center" wrapText="1"/>
    </xf>
    <xf numFmtId="0" fontId="0" fillId="6" borderId="0" xfId="0" applyFill="1" applyAlignment="1">
      <alignment horizontal="center" vertical="center" wrapText="1"/>
    </xf>
    <xf numFmtId="0" fontId="0" fillId="7" borderId="0" xfId="0" applyFill="1" applyAlignment="1">
      <alignment horizontal="center" vertical="center" wrapText="1"/>
    </xf>
    <xf numFmtId="0" fontId="3" fillId="6" borderId="0" xfId="0" applyFont="1" applyFill="1" applyAlignment="1">
      <alignment horizontal="center" vertical="center" wrapText="1"/>
    </xf>
    <xf numFmtId="0" fontId="3" fillId="7" borderId="0" xfId="0" applyFont="1" applyFill="1" applyAlignment="1">
      <alignment horizontal="center" vertical="center" wrapText="1"/>
    </xf>
    <xf numFmtId="0" fontId="3" fillId="2" borderId="6" xfId="2" applyFont="1" applyFill="1" applyBorder="1" applyAlignment="1">
      <alignment horizontal="center" vertical="center" wrapText="1"/>
    </xf>
    <xf numFmtId="0" fontId="3" fillId="2" borderId="7" xfId="2" applyFont="1" applyFill="1" applyBorder="1" applyAlignment="1">
      <alignment horizontal="center" vertical="center" wrapText="1"/>
    </xf>
    <xf numFmtId="0" fontId="0" fillId="8" borderId="0" xfId="0" applyFill="1" applyBorder="1" applyAlignment="1">
      <alignment horizontal="center" vertical="center" wrapText="1"/>
    </xf>
    <xf numFmtId="0" fontId="0" fillId="8" borderId="0" xfId="0" applyFill="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Protection="1">
      <protection locked="0"/>
    </xf>
    <xf numFmtId="0" fontId="3" fillId="6" borderId="0" xfId="0" applyFont="1" applyFill="1"/>
    <xf numFmtId="0" fontId="0" fillId="0" borderId="0" xfId="0" applyAlignment="1">
      <alignment horizontal="center" vertical="center"/>
    </xf>
    <xf numFmtId="0" fontId="0" fillId="0" borderId="0" xfId="0" applyAlignment="1">
      <alignment wrapText="1"/>
    </xf>
    <xf numFmtId="0" fontId="3" fillId="9" borderId="6" xfId="0" applyFont="1" applyFill="1" applyBorder="1" applyAlignment="1">
      <alignment horizontal="center" vertical="center" wrapText="1"/>
    </xf>
    <xf numFmtId="0" fontId="6" fillId="6" borderId="6" xfId="0" applyFont="1" applyFill="1" applyBorder="1" applyAlignment="1">
      <alignment horizontal="center" vertical="center" wrapText="1"/>
    </xf>
    <xf numFmtId="14" fontId="0" fillId="8" borderId="0" xfId="0" applyNumberFormat="1" applyFill="1" applyAlignment="1">
      <alignment horizontal="center" vertical="center" wrapText="1"/>
    </xf>
    <xf numFmtId="0" fontId="0" fillId="8" borderId="0" xfId="0" applyFill="1" applyAlignment="1">
      <alignment vertical="center" wrapText="1"/>
    </xf>
    <xf numFmtId="0" fontId="0" fillId="8" borderId="0" xfId="0" applyFill="1"/>
    <xf numFmtId="14" fontId="0" fillId="8" borderId="0" xfId="0" applyNumberFormat="1" applyFill="1"/>
    <xf numFmtId="9" fontId="0" fillId="8" borderId="0" xfId="1" applyFont="1" applyFill="1"/>
    <xf numFmtId="9" fontId="0" fillId="8" borderId="0" xfId="1" applyFont="1" applyFill="1" applyAlignment="1">
      <alignment horizontal="center" vertical="center" wrapText="1"/>
    </xf>
    <xf numFmtId="0" fontId="0" fillId="8" borderId="0" xfId="1" applyNumberFormat="1" applyFont="1" applyFill="1"/>
    <xf numFmtId="0" fontId="0" fillId="0" borderId="0" xfId="0" applyAlignment="1">
      <alignment horizontal="center" vertical="center" wrapText="1"/>
    </xf>
    <xf numFmtId="14" fontId="6" fillId="6" borderId="6" xfId="0" applyNumberFormat="1" applyFont="1" applyFill="1" applyBorder="1" applyAlignment="1">
      <alignment horizontal="center" vertical="center" wrapText="1"/>
    </xf>
    <xf numFmtId="0" fontId="0" fillId="0" borderId="0" xfId="0" applyAlignment="1">
      <alignment horizontal="center" vertical="center" wrapText="1"/>
    </xf>
    <xf numFmtId="0" fontId="7" fillId="10" borderId="0" xfId="4" applyFill="1"/>
    <xf numFmtId="0" fontId="7" fillId="10" borderId="9" xfId="4" applyFill="1" applyBorder="1" applyAlignment="1"/>
    <xf numFmtId="0" fontId="9" fillId="11" borderId="10" xfId="6" applyFont="1" applyFill="1" applyBorder="1" applyAlignment="1">
      <alignment horizontal="left" vertical="top" wrapText="1"/>
    </xf>
    <xf numFmtId="14" fontId="9" fillId="11" borderId="10" xfId="6" applyNumberFormat="1" applyFont="1" applyFill="1" applyBorder="1" applyAlignment="1">
      <alignment horizontal="left" vertical="top" wrapText="1"/>
    </xf>
    <xf numFmtId="4" fontId="9" fillId="11" borderId="10" xfId="6" applyNumberFormat="1" applyFont="1" applyFill="1" applyBorder="1" applyAlignment="1">
      <alignment horizontal="right" vertical="top" wrapText="1"/>
    </xf>
    <xf numFmtId="0" fontId="9" fillId="11" borderId="11" xfId="6" applyFont="1" applyFill="1" applyBorder="1" applyAlignment="1">
      <alignment horizontal="left" vertical="top" wrapText="1"/>
    </xf>
    <xf numFmtId="0" fontId="9" fillId="11" borderId="10" xfId="7" applyFont="1" applyFill="1" applyBorder="1" applyAlignment="1">
      <alignment horizontal="left" vertical="top" wrapText="1"/>
    </xf>
    <xf numFmtId="14" fontId="9" fillId="11" borderId="10" xfId="7" applyNumberFormat="1" applyFont="1" applyFill="1" applyBorder="1" applyAlignment="1">
      <alignment horizontal="left" vertical="top" wrapText="1"/>
    </xf>
    <xf numFmtId="4" fontId="9" fillId="11" borderId="10" xfId="7" applyNumberFormat="1" applyFont="1" applyFill="1" applyBorder="1" applyAlignment="1">
      <alignment horizontal="right" vertical="top" wrapText="1"/>
    </xf>
    <xf numFmtId="0" fontId="9" fillId="11" borderId="11" xfId="7" applyFont="1" applyFill="1" applyBorder="1" applyAlignment="1">
      <alignment horizontal="left" vertical="top" wrapText="1"/>
    </xf>
    <xf numFmtId="0" fontId="9" fillId="11" borderId="10" xfId="8" applyFont="1" applyFill="1" applyBorder="1" applyAlignment="1">
      <alignment horizontal="left" vertical="top" wrapText="1"/>
    </xf>
    <xf numFmtId="14" fontId="9" fillId="11" borderId="10" xfId="8" applyNumberFormat="1" applyFont="1" applyFill="1" applyBorder="1" applyAlignment="1">
      <alignment horizontal="left" vertical="top" wrapText="1"/>
    </xf>
    <xf numFmtId="4" fontId="9" fillId="11" borderId="10" xfId="8" applyNumberFormat="1" applyFont="1" applyFill="1" applyBorder="1" applyAlignment="1">
      <alignment horizontal="right" vertical="top" wrapText="1"/>
    </xf>
    <xf numFmtId="0" fontId="9" fillId="11" borderId="11" xfId="8" applyFont="1" applyFill="1" applyBorder="1" applyAlignment="1">
      <alignment horizontal="left" vertical="top" wrapText="1"/>
    </xf>
    <xf numFmtId="0" fontId="9" fillId="11" borderId="10" xfId="9" applyFont="1" applyFill="1" applyBorder="1" applyAlignment="1">
      <alignment horizontal="left" vertical="top" wrapText="1"/>
    </xf>
    <xf numFmtId="14" fontId="9" fillId="11" borderId="10" xfId="9" applyNumberFormat="1" applyFont="1" applyFill="1" applyBorder="1" applyAlignment="1">
      <alignment horizontal="left" vertical="top" wrapText="1"/>
    </xf>
    <xf numFmtId="4" fontId="9" fillId="11" borderId="10" xfId="9" applyNumberFormat="1" applyFont="1" applyFill="1" applyBorder="1" applyAlignment="1">
      <alignment horizontal="right" vertical="top" wrapText="1"/>
    </xf>
    <xf numFmtId="0" fontId="9" fillId="11" borderId="11" xfId="9" applyFont="1" applyFill="1" applyBorder="1" applyAlignment="1">
      <alignment horizontal="left" vertical="top" wrapText="1"/>
    </xf>
    <xf numFmtId="0" fontId="9" fillId="11" borderId="10" xfId="10" applyFont="1" applyFill="1" applyBorder="1" applyAlignment="1">
      <alignment horizontal="left" vertical="top" wrapText="1"/>
    </xf>
    <xf numFmtId="14" fontId="9" fillId="11" borderId="10" xfId="10" applyNumberFormat="1" applyFont="1" applyFill="1" applyBorder="1" applyAlignment="1">
      <alignment horizontal="left" vertical="top" wrapText="1"/>
    </xf>
    <xf numFmtId="4" fontId="9" fillId="11" borderId="10" xfId="10" applyNumberFormat="1" applyFont="1" applyFill="1" applyBorder="1" applyAlignment="1">
      <alignment horizontal="right" vertical="top" wrapText="1"/>
    </xf>
    <xf numFmtId="0" fontId="9" fillId="11" borderId="11" xfId="10" applyFont="1" applyFill="1" applyBorder="1" applyAlignment="1">
      <alignment horizontal="left" vertical="top" wrapText="1"/>
    </xf>
    <xf numFmtId="0" fontId="9" fillId="11" borderId="10" xfId="11" applyFont="1" applyFill="1" applyBorder="1" applyAlignment="1">
      <alignment horizontal="left" vertical="top" wrapText="1"/>
    </xf>
    <xf numFmtId="14" fontId="9" fillId="11" borderId="10" xfId="11" applyNumberFormat="1" applyFont="1" applyFill="1" applyBorder="1" applyAlignment="1">
      <alignment horizontal="left" vertical="top" wrapText="1"/>
    </xf>
    <xf numFmtId="4" fontId="9" fillId="11" borderId="10" xfId="11" applyNumberFormat="1" applyFont="1" applyFill="1" applyBorder="1" applyAlignment="1">
      <alignment horizontal="right" vertical="top" wrapText="1"/>
    </xf>
    <xf numFmtId="0" fontId="9" fillId="11" borderId="11" xfId="11" applyFont="1" applyFill="1" applyBorder="1" applyAlignment="1">
      <alignment horizontal="left" vertical="top" wrapText="1"/>
    </xf>
    <xf numFmtId="0" fontId="7" fillId="10" borderId="0" xfId="4" applyFill="1" applyAlignment="1">
      <alignment horizontal="left" vertical="top"/>
    </xf>
    <xf numFmtId="0" fontId="7" fillId="0" borderId="0" xfId="4"/>
    <xf numFmtId="0" fontId="2" fillId="2" borderId="1" xfId="0" applyFont="1" applyFill="1" applyBorder="1" applyAlignment="1">
      <alignment horizontal="center" vertical="center"/>
    </xf>
    <xf numFmtId="14" fontId="2" fillId="2" borderId="1" xfId="0" applyNumberFormat="1" applyFont="1" applyFill="1" applyBorder="1" applyAlignment="1">
      <alignment horizontal="center" vertical="center"/>
    </xf>
    <xf numFmtId="169" fontId="0" fillId="0" borderId="0" xfId="0" applyNumberFormat="1"/>
    <xf numFmtId="0" fontId="11" fillId="12" borderId="12" xfId="12" applyFont="1" applyFill="1" applyBorder="1" applyAlignment="1" applyProtection="1">
      <alignment horizontal="center" vertical="center" wrapText="1"/>
    </xf>
    <xf numFmtId="166" fontId="12" fillId="13" borderId="0" xfId="0" applyNumberFormat="1" applyFont="1" applyFill="1" applyAlignment="1" applyProtection="1">
      <alignment horizontal="center" vertical="center" wrapText="1"/>
    </xf>
    <xf numFmtId="0" fontId="13" fillId="14" borderId="1" xfId="12" applyFont="1" applyFill="1" applyBorder="1" applyAlignment="1" applyProtection="1">
      <alignment vertical="center"/>
    </xf>
    <xf numFmtId="44" fontId="0" fillId="0" borderId="1" xfId="3" applyFont="1" applyBorder="1" applyProtection="1"/>
    <xf numFmtId="0" fontId="0" fillId="0" borderId="0" xfId="0" applyProtection="1"/>
    <xf numFmtId="44" fontId="0" fillId="0" borderId="0" xfId="0" applyNumberFormat="1" applyProtection="1"/>
    <xf numFmtId="166" fontId="12" fillId="15" borderId="0" xfId="0" applyNumberFormat="1" applyFont="1" applyFill="1" applyAlignment="1" applyProtection="1">
      <alignment horizontal="center" vertical="center" wrapText="1"/>
    </xf>
    <xf numFmtId="9" fontId="0" fillId="0" borderId="0" xfId="0" applyNumberFormat="1"/>
    <xf numFmtId="0" fontId="0" fillId="0" borderId="0" xfId="0" applyAlignment="1">
      <alignment horizontal="center" vertical="center" wrapText="1"/>
    </xf>
    <xf numFmtId="0" fontId="0" fillId="8" borderId="0" xfId="0" applyFill="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5" fillId="0" borderId="0" xfId="2" applyFont="1"/>
    <xf numFmtId="0" fontId="16" fillId="0" borderId="0" xfId="0" applyFont="1"/>
    <xf numFmtId="0" fontId="14" fillId="16" borderId="0" xfId="0" applyFont="1" applyFill="1"/>
    <xf numFmtId="0" fontId="15" fillId="16" borderId="0" xfId="2" applyFont="1" applyFill="1" applyAlignment="1">
      <alignment horizontal="center" vertical="center"/>
    </xf>
    <xf numFmtId="0" fontId="0" fillId="0" borderId="0" xfId="0" applyAlignment="1">
      <alignment horizontal="left" wrapText="1"/>
    </xf>
    <xf numFmtId="0" fontId="0" fillId="0" borderId="0" xfId="0" applyAlignment="1">
      <alignment horizontal="left" indent="10"/>
    </xf>
    <xf numFmtId="0" fontId="14" fillId="17" borderId="14" xfId="0" applyFont="1" applyFill="1" applyBorder="1" applyAlignment="1">
      <alignment horizontal="left" vertical="center" wrapText="1"/>
    </xf>
    <xf numFmtId="0" fontId="0" fillId="0" borderId="0" xfId="0" applyAlignment="1"/>
    <xf numFmtId="0" fontId="14" fillId="17" borderId="14" xfId="0" applyFont="1" applyFill="1" applyBorder="1" applyAlignment="1">
      <alignment wrapText="1"/>
    </xf>
    <xf numFmtId="0" fontId="14" fillId="17" borderId="21" xfId="0" applyFont="1" applyFill="1" applyBorder="1" applyAlignment="1">
      <alignment wrapText="1"/>
    </xf>
    <xf numFmtId="0" fontId="0" fillId="17" borderId="21" xfId="0" applyFill="1" applyBorder="1" applyAlignment="1">
      <alignment wrapText="1"/>
    </xf>
    <xf numFmtId="0" fontId="0" fillId="17" borderId="25" xfId="0" applyFill="1" applyBorder="1" applyAlignment="1">
      <alignment wrapText="1"/>
    </xf>
    <xf numFmtId="0" fontId="0" fillId="17" borderId="29" xfId="0" applyFill="1" applyBorder="1" applyAlignment="1">
      <alignment wrapText="1"/>
    </xf>
    <xf numFmtId="0" fontId="0" fillId="17" borderId="25" xfId="0" applyFill="1" applyBorder="1" applyAlignment="1">
      <alignment vertical="center" wrapText="1"/>
    </xf>
    <xf numFmtId="0" fontId="0" fillId="17" borderId="34" xfId="0" applyFill="1" applyBorder="1" applyAlignment="1">
      <alignment wrapText="1"/>
    </xf>
    <xf numFmtId="0" fontId="0" fillId="5" borderId="14" xfId="0" applyFill="1" applyBorder="1" applyAlignment="1">
      <alignment wrapText="1"/>
    </xf>
    <xf numFmtId="0" fontId="0" fillId="5" borderId="29" xfId="0" applyFill="1" applyBorder="1" applyAlignment="1">
      <alignment wrapText="1"/>
    </xf>
    <xf numFmtId="0" fontId="0" fillId="17" borderId="36" xfId="0" applyFill="1" applyBorder="1" applyAlignment="1">
      <alignment wrapText="1"/>
    </xf>
    <xf numFmtId="0" fontId="0" fillId="17" borderId="21" xfId="0" applyFill="1" applyBorder="1" applyAlignment="1">
      <alignment vertical="center" wrapText="1"/>
    </xf>
    <xf numFmtId="0" fontId="0" fillId="7" borderId="21" xfId="0" applyFill="1" applyBorder="1" applyAlignment="1">
      <alignment vertical="center" wrapText="1"/>
    </xf>
    <xf numFmtId="0" fontId="0" fillId="5" borderId="25" xfId="0" applyFill="1" applyBorder="1" applyAlignment="1">
      <alignment vertical="center" wrapText="1"/>
    </xf>
    <xf numFmtId="0" fontId="0" fillId="17" borderId="21" xfId="0" applyFill="1" applyBorder="1" applyAlignment="1">
      <alignment horizontal="left" vertical="center" wrapText="1"/>
    </xf>
    <xf numFmtId="0" fontId="0" fillId="0" borderId="0" xfId="0" applyAlignment="1">
      <alignment vertical="center"/>
    </xf>
    <xf numFmtId="0" fontId="0" fillId="0" borderId="0" xfId="0" applyNumberFormat="1" applyAlignment="1">
      <alignment wrapText="1"/>
    </xf>
    <xf numFmtId="0" fontId="0" fillId="5" borderId="0" xfId="0" applyNumberFormat="1" applyFill="1" applyAlignment="1">
      <alignment wrapText="1"/>
    </xf>
    <xf numFmtId="0" fontId="0" fillId="5" borderId="0" xfId="0" applyFill="1"/>
    <xf numFmtId="0" fontId="0" fillId="0" borderId="0" xfId="0" applyAlignment="1">
      <alignment horizontal="center" vertical="center" wrapText="1"/>
    </xf>
    <xf numFmtId="0" fontId="0" fillId="0" borderId="0" xfId="0" applyAlignment="1">
      <alignment horizontal="center" vertical="center" wrapText="1"/>
    </xf>
    <xf numFmtId="0" fontId="0" fillId="0" borderId="0" xfId="0" quotePrefix="1" applyNumberFormat="1" applyAlignment="1">
      <alignment horizontal="center" vertical="center" wrapText="1"/>
    </xf>
    <xf numFmtId="0" fontId="0" fillId="0" borderId="0" xfId="0" applyNumberFormat="1" applyAlignment="1">
      <alignment horizontal="center" vertical="center" wrapText="1"/>
    </xf>
    <xf numFmtId="0" fontId="0" fillId="0" borderId="0" xfId="0" applyAlignment="1">
      <alignment horizontal="center" vertical="center" wrapText="1"/>
    </xf>
    <xf numFmtId="14" fontId="0" fillId="0" borderId="0" xfId="0" applyNumberFormat="1" applyAlignment="1">
      <alignment horizontal="center" vertical="center"/>
    </xf>
    <xf numFmtId="167" fontId="0" fillId="0" borderId="0" xfId="1" applyNumberFormat="1" applyFont="1" applyAlignment="1">
      <alignment horizontal="center" vertical="center"/>
    </xf>
    <xf numFmtId="0" fontId="0" fillId="0" borderId="0" xfId="0" applyNumberForma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top" wrapText="1"/>
    </xf>
    <xf numFmtId="14" fontId="0" fillId="0" borderId="0" xfId="0" applyNumberFormat="1" applyAlignment="1">
      <alignment horizontal="center" vertical="top" wrapText="1"/>
    </xf>
    <xf numFmtId="0" fontId="0" fillId="0" borderId="0" xfId="0" applyAlignment="1">
      <alignment horizontal="center" vertical="center" wrapText="1"/>
    </xf>
    <xf numFmtId="0" fontId="9" fillId="11" borderId="37" xfId="0" applyFont="1" applyFill="1" applyBorder="1" applyAlignment="1">
      <alignment horizontal="left" vertical="top" wrapText="1"/>
    </xf>
    <xf numFmtId="14" fontId="9" fillId="11" borderId="10" xfId="0" applyNumberFormat="1" applyFont="1" applyFill="1" applyBorder="1" applyAlignment="1">
      <alignment horizontal="left" vertical="top" wrapText="1"/>
    </xf>
    <xf numFmtId="0" fontId="9" fillId="11" borderId="10" xfId="0" applyFont="1" applyFill="1" applyBorder="1" applyAlignment="1">
      <alignment horizontal="left" vertical="top" wrapText="1"/>
    </xf>
    <xf numFmtId="4" fontId="9" fillId="11" borderId="10" xfId="0" applyNumberFormat="1" applyFont="1" applyFill="1" applyBorder="1" applyAlignment="1">
      <alignment horizontal="right" vertical="top" wrapText="1"/>
    </xf>
    <xf numFmtId="0" fontId="9" fillId="11" borderId="11" xfId="0" applyFont="1" applyFill="1" applyBorder="1" applyAlignment="1">
      <alignment horizontal="left" vertical="top" wrapText="1"/>
    </xf>
    <xf numFmtId="0" fontId="9" fillId="11" borderId="10" xfId="13" applyFont="1" applyFill="1" applyBorder="1" applyAlignment="1">
      <alignment horizontal="left" vertical="top" wrapText="1"/>
    </xf>
    <xf numFmtId="14" fontId="9" fillId="11" borderId="10" xfId="13" applyNumberFormat="1" applyFont="1" applyFill="1" applyBorder="1" applyAlignment="1">
      <alignment horizontal="left" vertical="top" wrapText="1"/>
    </xf>
    <xf numFmtId="4" fontId="9" fillId="11" borderId="10" xfId="13" applyNumberFormat="1" applyFont="1" applyFill="1" applyBorder="1" applyAlignment="1">
      <alignment horizontal="right" vertical="top" wrapText="1"/>
    </xf>
    <xf numFmtId="0" fontId="9" fillId="11" borderId="11" xfId="13" applyFont="1" applyFill="1" applyBorder="1" applyAlignment="1">
      <alignment horizontal="left" vertical="top" wrapText="1"/>
    </xf>
    <xf numFmtId="0" fontId="18" fillId="0" borderId="0" xfId="0" applyFont="1" applyAlignment="1">
      <alignment horizontal="center" vertical="center" wrapText="1"/>
    </xf>
    <xf numFmtId="0" fontId="18" fillId="0" borderId="0" xfId="0" applyFont="1" applyBorder="1" applyAlignment="1">
      <alignment horizontal="center" vertical="center" wrapText="1"/>
    </xf>
    <xf numFmtId="0" fontId="3" fillId="9" borderId="3" xfId="0" applyFont="1" applyFill="1" applyBorder="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1" xfId="0" applyBorder="1" applyAlignment="1">
      <alignmen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NumberFormat="1"/>
    <xf numFmtId="0" fontId="0" fillId="0" borderId="0" xfId="0" applyAlignment="1">
      <alignment horizontal="center" vertical="center" wrapText="1"/>
    </xf>
    <xf numFmtId="0" fontId="0" fillId="0" borderId="0" xfId="0" applyAlignment="1">
      <alignment horizontal="center" vertical="center" wrapText="1"/>
    </xf>
    <xf numFmtId="0" fontId="17" fillId="0" borderId="0" xfId="0" applyFont="1" applyFill="1" applyBorder="1" applyAlignment="1">
      <alignment horizontal="center" vertical="center" wrapText="1"/>
    </xf>
    <xf numFmtId="0" fontId="0" fillId="0" borderId="0" xfId="0" applyAlignment="1">
      <alignment horizontal="center" vertical="center" wrapText="1"/>
    </xf>
    <xf numFmtId="14" fontId="20" fillId="11" borderId="10" xfId="0" applyNumberFormat="1" applyFont="1" applyFill="1" applyBorder="1" applyAlignment="1">
      <alignment horizontal="left" vertical="top" wrapText="1"/>
    </xf>
    <xf numFmtId="0" fontId="20" fillId="11" borderId="10" xfId="0" applyNumberFormat="1" applyFont="1" applyFill="1" applyBorder="1" applyAlignment="1">
      <alignment horizontal="left" vertical="top" wrapText="1"/>
    </xf>
    <xf numFmtId="0" fontId="20" fillId="11" borderId="11" xfId="0" applyNumberFormat="1" applyFont="1" applyFill="1" applyBorder="1" applyAlignment="1">
      <alignment horizontal="left" vertical="top" wrapText="1"/>
    </xf>
    <xf numFmtId="4" fontId="20" fillId="11" borderId="10" xfId="0" applyNumberFormat="1" applyFont="1" applyFill="1" applyBorder="1" applyAlignment="1">
      <alignment horizontal="right" vertical="top" wrapText="1"/>
    </xf>
    <xf numFmtId="0" fontId="20" fillId="11" borderId="10" xfId="0" applyFont="1" applyFill="1" applyBorder="1" applyAlignment="1">
      <alignment horizontal="left" vertical="top" wrapText="1"/>
    </xf>
    <xf numFmtId="0" fontId="20" fillId="11" borderId="11" xfId="0" applyFont="1" applyFill="1" applyBorder="1" applyAlignment="1">
      <alignment horizontal="left" vertical="top" wrapText="1"/>
    </xf>
    <xf numFmtId="0" fontId="0" fillId="0" borderId="0" xfId="0" applyAlignment="1">
      <alignment horizontal="center" vertical="center" wrapText="1"/>
    </xf>
    <xf numFmtId="0" fontId="17" fillId="0" borderId="0"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6" fontId="0" fillId="0" borderId="0" xfId="0" applyNumberFormat="1" applyFont="1" applyFill="1" applyBorder="1" applyAlignment="1">
      <alignment horizontal="center" vertical="center" wrapText="1"/>
    </xf>
    <xf numFmtId="14" fontId="0" fillId="0" borderId="0" xfId="0" applyNumberFormat="1"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7"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21" fillId="0" borderId="0" xfId="0" applyNumberFormat="1" applyFont="1" applyFill="1" applyBorder="1" applyAlignment="1">
      <alignment horizontal="center" vertical="center"/>
    </xf>
    <xf numFmtId="14" fontId="22" fillId="0" borderId="0" xfId="0" applyNumberFormat="1" applyFont="1" applyFill="1" applyBorder="1" applyAlignment="1">
      <alignment horizontal="center" vertical="center" wrapText="1"/>
    </xf>
    <xf numFmtId="0" fontId="22" fillId="0" borderId="0" xfId="0" applyNumberFormat="1"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6" fontId="0" fillId="0" borderId="0" xfId="0" applyNumberForma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vertical="top" wrapText="1"/>
    </xf>
    <xf numFmtId="0" fontId="23" fillId="6" borderId="0" xfId="0" applyFont="1" applyFill="1"/>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24" fillId="6" borderId="0" xfId="0" applyFont="1" applyFill="1"/>
    <xf numFmtId="0" fontId="0" fillId="0" borderId="0" xfId="0" applyAlignment="1">
      <alignment horizontal="center" vertical="center" wrapText="1"/>
    </xf>
    <xf numFmtId="0" fontId="7" fillId="0" borderId="0" xfId="4" applyFill="1"/>
    <xf numFmtId="169" fontId="25" fillId="0" borderId="0" xfId="4" applyNumberFormat="1" applyFont="1" applyFill="1"/>
    <xf numFmtId="14" fontId="25" fillId="0" borderId="0" xfId="4" applyNumberFormat="1" applyFont="1" applyFill="1"/>
    <xf numFmtId="0" fontId="25" fillId="0" borderId="0" xfId="4" applyFont="1" applyFill="1"/>
    <xf numFmtId="169"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9" fontId="28" fillId="0" borderId="0" xfId="4" applyNumberFormat="1" applyFont="1" applyFill="1"/>
    <xf numFmtId="14" fontId="28" fillId="0" borderId="0" xfId="4" applyNumberFormat="1" applyFont="1" applyFill="1"/>
    <xf numFmtId="0" fontId="28" fillId="0" borderId="0" xfId="4" applyFont="1" applyFill="1"/>
    <xf numFmtId="0" fontId="28" fillId="0" borderId="0" xfId="4" applyFont="1" applyFill="1" applyAlignment="1">
      <alignment wrapText="1"/>
    </xf>
    <xf numFmtId="0" fontId="28" fillId="0" borderId="0" xfId="4" applyFont="1" applyFill="1" applyAlignment="1">
      <alignment vertical="top" wrapText="1"/>
    </xf>
    <xf numFmtId="9" fontId="0" fillId="0" borderId="0" xfId="0" applyNumberForma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17" fillId="0" borderId="0" xfId="0" applyNumberFormat="1" applyFont="1" applyAlignment="1">
      <alignment horizontal="center" vertical="center" wrapText="1"/>
    </xf>
    <xf numFmtId="0" fontId="0" fillId="0" borderId="0" xfId="0" applyAlignment="1">
      <alignment horizontal="center" vertical="center" wrapText="1"/>
    </xf>
    <xf numFmtId="0" fontId="29"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NumberFormat="1" applyFont="1" applyAlignment="1">
      <alignment horizontal="center" vertical="center"/>
    </xf>
    <xf numFmtId="0" fontId="31" fillId="0" borderId="0" xfId="0" applyFont="1" applyAlignment="1" applyProtection="1">
      <alignment horizontal="center" vertical="center" wrapText="1"/>
      <protection locked="0"/>
    </xf>
    <xf numFmtId="0" fontId="31" fillId="0" borderId="0" xfId="0" applyFont="1" applyAlignment="1" applyProtection="1">
      <alignment vertical="center" wrapText="1"/>
      <protection locked="0"/>
    </xf>
    <xf numFmtId="0" fontId="19" fillId="0" borderId="0" xfId="0" applyFont="1"/>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wrapText="1"/>
    </xf>
    <xf numFmtId="0" fontId="0" fillId="0" borderId="0" xfId="0" applyAlignment="1">
      <alignment horizontal="center" vertical="center" wrapText="1"/>
    </xf>
    <xf numFmtId="0" fontId="0" fillId="0" borderId="0" xfId="0" applyAlignment="1">
      <alignment horizontal="center" vertical="center" wrapText="1"/>
    </xf>
    <xf numFmtId="0" fontId="32" fillId="18" borderId="38" xfId="0" applyFont="1" applyFill="1" applyBorder="1" applyAlignment="1">
      <alignment horizontal="center" vertical="center" wrapText="1"/>
    </xf>
    <xf numFmtId="0" fontId="32" fillId="18" borderId="39" xfId="0" applyFont="1" applyFill="1" applyBorder="1" applyAlignment="1">
      <alignment horizontal="center" vertical="center" wrapText="1"/>
    </xf>
    <xf numFmtId="0" fontId="9" fillId="11" borderId="10" xfId="15" applyFont="1" applyFill="1" applyBorder="1" applyAlignment="1">
      <alignment horizontal="left" vertical="top" wrapText="1"/>
    </xf>
    <xf numFmtId="14" fontId="9" fillId="11" borderId="10" xfId="15" applyNumberFormat="1" applyFont="1" applyFill="1" applyBorder="1" applyAlignment="1">
      <alignment horizontal="left" vertical="top" wrapText="1"/>
    </xf>
    <xf numFmtId="4" fontId="9" fillId="11" borderId="10" xfId="15" applyNumberFormat="1" applyFont="1" applyFill="1" applyBorder="1" applyAlignment="1">
      <alignment horizontal="right" vertical="top" wrapText="1"/>
    </xf>
    <xf numFmtId="0" fontId="9" fillId="11" borderId="11" xfId="15" applyFont="1" applyFill="1" applyBorder="1" applyAlignment="1">
      <alignment horizontal="left" vertical="top" wrapText="1"/>
    </xf>
    <xf numFmtId="0" fontId="33" fillId="6" borderId="6" xfId="0" applyFont="1" applyFill="1" applyBorder="1" applyAlignment="1">
      <alignment horizontal="center" vertical="center" wrapText="1"/>
    </xf>
    <xf numFmtId="0" fontId="34"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top"/>
    </xf>
    <xf numFmtId="0" fontId="0" fillId="0" borderId="0" xfId="0" applyAlignment="1">
      <alignment horizontal="center" vertical="center" wrapText="1"/>
    </xf>
    <xf numFmtId="0" fontId="0" fillId="0" borderId="0" xfId="0" applyAlignment="1">
      <alignment horizontal="center" vertical="top"/>
    </xf>
    <xf numFmtId="0" fontId="0" fillId="0" borderId="40" xfId="0" applyBorder="1" applyAlignment="1">
      <alignment horizontal="center" vertical="center" wrapText="1"/>
    </xf>
    <xf numFmtId="0" fontId="0" fillId="0" borderId="0" xfId="0" applyNumberFormat="1" applyAlignment="1">
      <alignment horizontal="left" vertical="top"/>
    </xf>
    <xf numFmtId="0" fontId="0" fillId="0" borderId="41" xfId="0"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42" xfId="0"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9" fontId="28" fillId="0" borderId="0" xfId="4" applyNumberFormat="1" applyFont="1" applyFill="1" applyAlignment="1">
      <alignment vertical="top"/>
    </xf>
    <xf numFmtId="14" fontId="28" fillId="0" borderId="0" xfId="4" applyNumberFormat="1" applyFont="1" applyFill="1" applyAlignment="1">
      <alignment vertical="top"/>
    </xf>
    <xf numFmtId="0" fontId="28" fillId="0" borderId="0" xfId="4" applyFont="1" applyFill="1" applyAlignment="1">
      <alignment vertical="top"/>
    </xf>
    <xf numFmtId="169" fontId="0" fillId="0" borderId="0" xfId="4" applyNumberFormat="1" applyFont="1" applyFill="1" applyAlignment="1">
      <alignment vertical="top"/>
    </xf>
    <xf numFmtId="14" fontId="0" fillId="0" borderId="0" xfId="4" applyNumberFormat="1" applyFont="1" applyFill="1" applyAlignment="1">
      <alignment vertical="top"/>
    </xf>
    <xf numFmtId="0" fontId="0" fillId="0" borderId="0" xfId="4" applyFont="1" applyFill="1" applyAlignment="1">
      <alignment vertical="top"/>
    </xf>
    <xf numFmtId="0" fontId="0" fillId="0" borderId="0" xfId="4" applyFont="1" applyFill="1" applyAlignment="1">
      <alignmen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9"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36" fillId="0" borderId="0" xfId="0" applyFont="1" applyAlignment="1">
      <alignment horizontal="center" vertical="center" wrapText="1"/>
    </xf>
    <xf numFmtId="0" fontId="37" fillId="0" borderId="0" xfId="0" applyNumberFormat="1" applyFont="1" applyAlignment="1">
      <alignment horizontal="center" vertical="center" wrapText="1"/>
    </xf>
    <xf numFmtId="0" fontId="37"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7"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0" fontId="0" fillId="0" borderId="0" xfId="1" applyNumberFormat="1" applyFon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Font="1" applyAlignment="1">
      <alignment horizontal="center" vertical="center" wrapText="1"/>
    </xf>
    <xf numFmtId="14" fontId="0"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1" applyNumberFormat="1" applyFont="1" applyAlignment="1">
      <alignment horizontal="center" vertical="center"/>
    </xf>
    <xf numFmtId="0" fontId="9" fillId="0" borderId="10" xfId="0" applyFont="1" applyFill="1" applyBorder="1" applyAlignment="1">
      <alignment horizontal="left" vertical="top" wrapText="1"/>
    </xf>
    <xf numFmtId="14" fontId="9" fillId="0" borderId="10" xfId="0" applyNumberFormat="1" applyFont="1" applyFill="1" applyBorder="1" applyAlignment="1">
      <alignment horizontal="left" vertical="top" wrapText="1"/>
    </xf>
    <xf numFmtId="4" fontId="9" fillId="0" borderId="10" xfId="0" applyNumberFormat="1" applyFont="1" applyFill="1" applyBorder="1" applyAlignment="1">
      <alignment horizontal="right" vertical="top" wrapText="1"/>
    </xf>
    <xf numFmtId="0" fontId="9" fillId="0" borderId="11" xfId="0" applyFont="1" applyFill="1" applyBorder="1" applyAlignment="1">
      <alignment horizontal="left" vertical="top" wrapText="1"/>
    </xf>
    <xf numFmtId="169" fontId="39" fillId="0" borderId="0" xfId="4" applyNumberFormat="1" applyFont="1" applyFill="1" applyAlignment="1">
      <alignment vertical="top"/>
    </xf>
    <xf numFmtId="14" fontId="39" fillId="0" borderId="0" xfId="4" applyNumberFormat="1" applyFont="1" applyFill="1" applyAlignment="1">
      <alignment vertical="top"/>
    </xf>
    <xf numFmtId="0" fontId="39" fillId="0" borderId="0" xfId="4" applyFont="1" applyFill="1" applyAlignment="1">
      <alignment vertical="top"/>
    </xf>
    <xf numFmtId="0" fontId="39" fillId="0" borderId="0" xfId="4" applyFont="1" applyFill="1" applyAlignment="1">
      <alignment vertical="top"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Alignment="1">
      <alignment vertical="center"/>
    </xf>
    <xf numFmtId="0" fontId="40" fillId="6" borderId="6" xfId="0" applyFont="1" applyFill="1" applyBorder="1" applyAlignment="1">
      <alignment horizontal="center" vertical="center" wrapText="1"/>
    </xf>
    <xf numFmtId="0" fontId="39" fillId="0" borderId="0" xfId="0" applyFont="1" applyAlignment="1">
      <alignment horizontal="center" vertical="center" wrapText="1"/>
    </xf>
    <xf numFmtId="0" fontId="0" fillId="0" borderId="0" xfId="0" applyAlignment="1">
      <alignment horizontal="center" vertical="center" wrapText="1"/>
    </xf>
    <xf numFmtId="0" fontId="38" fillId="0" borderId="10" xfId="4" applyFont="1" applyFill="1" applyBorder="1" applyAlignment="1">
      <alignment horizontal="left" vertical="top" wrapText="1"/>
    </xf>
    <xf numFmtId="14" fontId="38" fillId="0" borderId="10" xfId="4" applyNumberFormat="1" applyFont="1" applyFill="1" applyBorder="1" applyAlignment="1">
      <alignment horizontal="left" vertical="top" wrapText="1"/>
    </xf>
    <xf numFmtId="4" fontId="38" fillId="0" borderId="10" xfId="4" applyNumberFormat="1" applyFont="1" applyFill="1" applyBorder="1" applyAlignment="1">
      <alignment horizontal="right" vertical="top" wrapText="1"/>
    </xf>
    <xf numFmtId="0" fontId="38" fillId="0" borderId="11" xfId="4" applyFont="1" applyFill="1" applyBorder="1" applyAlignment="1">
      <alignment horizontal="left" vertical="top" wrapText="1"/>
    </xf>
    <xf numFmtId="14" fontId="41"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 fillId="0" borderId="10" xfId="4" applyFont="1" applyFill="1" applyBorder="1" applyAlignment="1">
      <alignment horizontal="left" vertical="top" wrapText="1"/>
    </xf>
    <xf numFmtId="14" fontId="9" fillId="0" borderId="10" xfId="4" applyNumberFormat="1" applyFont="1" applyFill="1" applyBorder="1" applyAlignment="1">
      <alignment horizontal="left" vertical="top" wrapText="1"/>
    </xf>
    <xf numFmtId="4" fontId="9" fillId="0" borderId="10" xfId="4" applyNumberFormat="1" applyFont="1" applyFill="1" applyBorder="1" applyAlignment="1">
      <alignment horizontal="right" vertical="top" wrapText="1"/>
    </xf>
    <xf numFmtId="0" fontId="9" fillId="0" borderId="11" xfId="4" applyFont="1" applyFill="1" applyBorder="1" applyAlignment="1">
      <alignment horizontal="lef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9" fontId="42" fillId="0" borderId="0" xfId="4" applyNumberFormat="1" applyFont="1" applyFill="1" applyAlignment="1">
      <alignment vertical="top"/>
    </xf>
    <xf numFmtId="14" fontId="42" fillId="0" borderId="0" xfId="4" applyNumberFormat="1" applyFont="1" applyFill="1" applyAlignment="1">
      <alignment vertical="top"/>
    </xf>
    <xf numFmtId="0" fontId="42" fillId="0" borderId="0" xfId="4" applyFont="1" applyFill="1" applyAlignment="1">
      <alignment vertical="top"/>
    </xf>
    <xf numFmtId="0" fontId="42" fillId="0" borderId="0" xfId="4" applyFont="1" applyFill="1" applyAlignment="1">
      <alignment vertical="top" wrapText="1"/>
    </xf>
    <xf numFmtId="0" fontId="32" fillId="18" borderId="38" xfId="0" applyFont="1" applyFill="1" applyBorder="1" applyAlignment="1">
      <alignment vertical="center" wrapText="1"/>
    </xf>
    <xf numFmtId="0" fontId="9" fillId="11" borderId="10" xfId="0" applyFont="1" applyFill="1" applyBorder="1" applyAlignment="1">
      <alignment vertical="top" wrapText="1"/>
    </xf>
    <xf numFmtId="0" fontId="9" fillId="11" borderId="10" xfId="6" applyFont="1" applyFill="1" applyBorder="1" applyAlignment="1">
      <alignment vertical="top" wrapText="1"/>
    </xf>
    <xf numFmtId="0" fontId="9" fillId="11" borderId="10" xfId="7" applyFont="1" applyFill="1" applyBorder="1" applyAlignment="1">
      <alignment vertical="top" wrapText="1"/>
    </xf>
    <xf numFmtId="0" fontId="9" fillId="11" borderId="10" xfId="8" applyFont="1" applyFill="1" applyBorder="1" applyAlignment="1">
      <alignment vertical="top" wrapText="1"/>
    </xf>
    <xf numFmtId="0" fontId="9" fillId="11" borderId="10" xfId="9" applyFont="1" applyFill="1" applyBorder="1" applyAlignment="1">
      <alignment vertical="top" wrapText="1"/>
    </xf>
    <xf numFmtId="0" fontId="9" fillId="11" borderId="10" xfId="10" applyFont="1" applyFill="1" applyBorder="1" applyAlignment="1">
      <alignment vertical="top" wrapText="1"/>
    </xf>
    <xf numFmtId="0" fontId="9" fillId="11" borderId="10" xfId="11" applyFont="1" applyFill="1" applyBorder="1" applyAlignment="1">
      <alignment vertical="top" wrapText="1"/>
    </xf>
    <xf numFmtId="0" fontId="9" fillId="11" borderId="10" xfId="13" applyFont="1" applyFill="1" applyBorder="1" applyAlignment="1">
      <alignment vertical="top" wrapText="1"/>
    </xf>
    <xf numFmtId="0" fontId="9" fillId="11" borderId="10" xfId="15" applyFont="1" applyFill="1" applyBorder="1" applyAlignment="1">
      <alignment vertical="top" wrapText="1"/>
    </xf>
    <xf numFmtId="0" fontId="9" fillId="0" borderId="10" xfId="0" applyFont="1" applyFill="1" applyBorder="1" applyAlignment="1">
      <alignment vertical="top" wrapText="1"/>
    </xf>
    <xf numFmtId="0" fontId="38" fillId="0" borderId="10" xfId="4" applyFont="1" applyFill="1" applyBorder="1" applyAlignment="1">
      <alignment vertical="top" wrapText="1"/>
    </xf>
    <xf numFmtId="0" fontId="9" fillId="0" borderId="10" xfId="4" applyFont="1" applyFill="1" applyBorder="1" applyAlignment="1">
      <alignment vertical="top" wrapText="1"/>
    </xf>
    <xf numFmtId="0" fontId="7" fillId="10" borderId="0" xfId="4" applyFill="1" applyAlignment="1">
      <alignment wrapText="1"/>
    </xf>
    <xf numFmtId="169" fontId="32" fillId="18" borderId="38" xfId="14" applyNumberFormat="1" applyFont="1" applyFill="1" applyBorder="1" applyAlignment="1" applyProtection="1">
      <alignment horizontal="right" vertical="center" wrapText="1"/>
    </xf>
    <xf numFmtId="0" fontId="7" fillId="10" borderId="0" xfId="4" applyFill="1" applyAlignment="1">
      <alignment horizontal="right"/>
    </xf>
    <xf numFmtId="0" fontId="9" fillId="0" borderId="11" xfId="4" applyFont="1" applyFill="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38" fillId="0" borderId="11" xfId="4" applyFont="1" applyFill="1" applyBorder="1" applyAlignment="1">
      <alignment horizontal="left" vertical="center" wrapText="1"/>
    </xf>
    <xf numFmtId="169" fontId="17" fillId="0" borderId="0" xfId="0" applyNumberFormat="1" applyFont="1" applyAlignment="1">
      <alignment horizontal="center" vertical="center" wrapText="1"/>
    </xf>
    <xf numFmtId="169" fontId="17" fillId="0" borderId="0" xfId="3" applyNumberFormat="1" applyFont="1" applyAlignment="1">
      <alignment vertical="center"/>
    </xf>
    <xf numFmtId="14" fontId="17" fillId="0" borderId="0" xfId="0" applyNumberFormat="1" applyFont="1" applyAlignment="1">
      <alignment vertical="center"/>
    </xf>
    <xf numFmtId="0" fontId="17" fillId="0" borderId="0" xfId="0" applyFont="1" applyAlignment="1">
      <alignment vertical="center"/>
    </xf>
    <xf numFmtId="169" fontId="17" fillId="0" borderId="0" xfId="3" applyNumberFormat="1" applyFont="1" applyAlignment="1">
      <alignment horizontal="center" vertical="center"/>
    </xf>
    <xf numFmtId="14" fontId="17" fillId="0" borderId="0" xfId="0" applyNumberFormat="1" applyFont="1" applyAlignment="1">
      <alignment horizontal="center" vertical="center"/>
    </xf>
    <xf numFmtId="0" fontId="17" fillId="0" borderId="0" xfId="0" applyFont="1" applyAlignment="1">
      <alignment horizontal="center" vertical="center"/>
    </xf>
    <xf numFmtId="169" fontId="17" fillId="0" borderId="0" xfId="0" applyNumberFormat="1" applyFont="1" applyAlignment="1">
      <alignment vertical="center"/>
    </xf>
    <xf numFmtId="0" fontId="17" fillId="0" borderId="0" xfId="0" applyNumberFormat="1" applyFont="1" applyAlignment="1">
      <alignment vertical="center"/>
    </xf>
    <xf numFmtId="0" fontId="0" fillId="0" borderId="0" xfId="0" applyAlignment="1">
      <alignment horizontal="center" vertical="center" wrapText="1"/>
    </xf>
    <xf numFmtId="0" fontId="0" fillId="0" borderId="0" xfId="0" applyAlignment="1">
      <alignment horizontal="center" vertical="center" wrapText="1"/>
    </xf>
    <xf numFmtId="10" fontId="0" fillId="0" borderId="0" xfId="0" applyNumberForma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44" fillId="0" borderId="0" xfId="0" applyFont="1" applyAlignment="1">
      <alignment horizontal="center" vertical="center" wrapText="1"/>
    </xf>
    <xf numFmtId="0" fontId="19"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43" fillId="0" borderId="10" xfId="4" applyFont="1" applyFill="1" applyBorder="1" applyAlignment="1">
      <alignment horizontal="left" vertical="top" wrapText="1"/>
    </xf>
    <xf numFmtId="14" fontId="43" fillId="0" borderId="10" xfId="4" applyNumberFormat="1" applyFont="1" applyFill="1" applyBorder="1" applyAlignment="1">
      <alignment horizontal="left" vertical="top" wrapText="1"/>
    </xf>
    <xf numFmtId="0" fontId="43" fillId="0" borderId="10" xfId="0" applyFont="1" applyFill="1" applyBorder="1" applyAlignment="1">
      <alignment horizontal="left" vertical="top" wrapText="1"/>
    </xf>
    <xf numFmtId="4" fontId="43" fillId="0" borderId="10" xfId="4" applyNumberFormat="1" applyFont="1" applyFill="1" applyBorder="1" applyAlignment="1">
      <alignment horizontal="right" vertical="top" wrapText="1"/>
    </xf>
    <xf numFmtId="0" fontId="43" fillId="0" borderId="11" xfId="4" applyFont="1" applyFill="1" applyBorder="1" applyAlignment="1">
      <alignment horizontal="left" vertical="top" wrapText="1"/>
    </xf>
    <xf numFmtId="0" fontId="43" fillId="0" borderId="11" xfId="4" applyNumberFormat="1" applyFont="1" applyFill="1" applyBorder="1" applyAlignment="1" applyProtection="1">
      <alignment horizontal="left" vertical="top" wrapText="1"/>
    </xf>
    <xf numFmtId="14" fontId="43" fillId="0" borderId="10" xfId="0" applyNumberFormat="1" applyFont="1" applyFill="1" applyBorder="1" applyAlignment="1">
      <alignment horizontal="left" vertical="top" wrapText="1"/>
    </xf>
    <xf numFmtId="4" fontId="43" fillId="0" borderId="10" xfId="0" applyNumberFormat="1" applyFont="1" applyFill="1" applyBorder="1" applyAlignment="1">
      <alignment horizontal="righ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9" fillId="0" borderId="0" xfId="0" applyFont="1" applyAlignment="1"/>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45" fillId="0" borderId="0" xfId="0" applyNumberFormat="1" applyFont="1" applyFill="1" applyBorder="1" applyAlignment="1">
      <alignment horizontal="center" vertical="center" wrapText="1"/>
    </xf>
    <xf numFmtId="14" fontId="45" fillId="0" borderId="0" xfId="0" applyNumberFormat="1"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9" fontId="45" fillId="0" borderId="0" xfId="4" applyNumberFormat="1" applyFont="1" applyFill="1" applyAlignment="1">
      <alignment vertical="top"/>
    </xf>
    <xf numFmtId="14" fontId="45" fillId="0" borderId="0" xfId="4" applyNumberFormat="1" applyFont="1" applyFill="1" applyAlignment="1">
      <alignment vertical="top"/>
    </xf>
    <xf numFmtId="0" fontId="45" fillId="0" borderId="0" xfId="4" applyFont="1" applyFill="1" applyAlignment="1">
      <alignment vertical="top"/>
    </xf>
    <xf numFmtId="0" fontId="45" fillId="0" borderId="0" xfId="4" applyFont="1" applyFill="1" applyAlignment="1">
      <alignmen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44"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46" fillId="0" borderId="10" xfId="0" applyFont="1" applyFill="1" applyBorder="1" applyAlignment="1">
      <alignment horizontal="left" vertical="top" wrapText="1"/>
    </xf>
    <xf numFmtId="14" fontId="46" fillId="0" borderId="10" xfId="4" applyNumberFormat="1" applyFont="1" applyFill="1" applyBorder="1" applyAlignment="1">
      <alignment horizontal="left" vertical="top" wrapText="1"/>
    </xf>
    <xf numFmtId="0" fontId="46" fillId="0" borderId="10" xfId="4" applyFont="1" applyFill="1" applyBorder="1" applyAlignment="1">
      <alignment horizontal="left" vertical="top" wrapText="1"/>
    </xf>
    <xf numFmtId="4" fontId="46" fillId="0" borderId="10" xfId="4" applyNumberFormat="1" applyFont="1" applyFill="1" applyBorder="1" applyAlignment="1">
      <alignment horizontal="right" vertical="top" wrapText="1"/>
    </xf>
    <xf numFmtId="0" fontId="46" fillId="0" borderId="11" xfId="4" applyFont="1" applyFill="1" applyBorder="1" applyAlignment="1">
      <alignment horizontal="lef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4"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50"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justify" vertical="center" wrapText="1"/>
    </xf>
    <xf numFmtId="14" fontId="0" fillId="0" borderId="0" xfId="0" applyNumberFormat="1" applyAlignment="1">
      <alignment vertical="center" wrapText="1"/>
    </xf>
    <xf numFmtId="0" fontId="0" fillId="0" borderId="0" xfId="0" applyAlignment="1">
      <alignment horizontal="center" vertical="center" wrapText="1"/>
    </xf>
    <xf numFmtId="0" fontId="47" fillId="0" borderId="10" xfId="0" applyFont="1" applyFill="1" applyBorder="1" applyAlignment="1">
      <alignment horizontal="left" vertical="top" wrapText="1"/>
    </xf>
    <xf numFmtId="14" fontId="47" fillId="0" borderId="10" xfId="4" applyNumberFormat="1" applyFont="1" applyFill="1" applyBorder="1" applyAlignment="1">
      <alignment horizontal="left" vertical="top" wrapText="1"/>
    </xf>
    <xf numFmtId="0" fontId="47" fillId="0" borderId="10" xfId="4" applyFont="1" applyFill="1" applyBorder="1" applyAlignment="1">
      <alignment horizontal="left" vertical="top" wrapText="1"/>
    </xf>
    <xf numFmtId="0" fontId="48" fillId="0" borderId="10" xfId="0" applyFont="1" applyFill="1" applyBorder="1" applyAlignment="1">
      <alignment horizontal="left" vertical="top" wrapText="1"/>
    </xf>
    <xf numFmtId="4" fontId="47" fillId="0" borderId="10" xfId="4" applyNumberFormat="1" applyFont="1" applyFill="1" applyBorder="1" applyAlignment="1">
      <alignment horizontal="right" vertical="top" wrapText="1"/>
    </xf>
    <xf numFmtId="0" fontId="47" fillId="0" borderId="11" xfId="4" applyFont="1" applyFill="1" applyBorder="1" applyAlignment="1">
      <alignment horizontal="left" vertical="top" wrapText="1"/>
    </xf>
    <xf numFmtId="0" fontId="7" fillId="0" borderId="0" xfId="4" applyFill="1" applyAlignment="1">
      <alignment vertical="center"/>
    </xf>
    <xf numFmtId="169" fontId="49" fillId="0" borderId="0" xfId="4" applyNumberFormat="1" applyFont="1" applyFill="1" applyAlignment="1">
      <alignment vertical="center"/>
    </xf>
    <xf numFmtId="14" fontId="49" fillId="0" borderId="0" xfId="4" applyNumberFormat="1" applyFont="1" applyFill="1" applyAlignment="1">
      <alignment vertical="center"/>
    </xf>
    <xf numFmtId="0" fontId="49" fillId="0" borderId="0" xfId="4" applyFont="1" applyFill="1" applyAlignment="1">
      <alignment vertical="center"/>
    </xf>
    <xf numFmtId="0" fontId="49"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9" fontId="52" fillId="0" borderId="0" xfId="4" applyNumberFormat="1" applyFont="1" applyFill="1" applyAlignment="1">
      <alignment vertical="center"/>
    </xf>
    <xf numFmtId="14" fontId="52" fillId="0" borderId="0" xfId="4" applyNumberFormat="1" applyFont="1" applyFill="1" applyAlignment="1">
      <alignment vertical="center"/>
    </xf>
    <xf numFmtId="0" fontId="52" fillId="0" borderId="0" xfId="4" applyFont="1" applyFill="1" applyAlignment="1">
      <alignment vertical="center"/>
    </xf>
    <xf numFmtId="0" fontId="52"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51" fillId="0" borderId="10" xfId="0" applyFont="1" applyFill="1" applyBorder="1" applyAlignment="1">
      <alignment horizontal="left" vertical="top" wrapText="1"/>
    </xf>
    <xf numFmtId="14" fontId="51" fillId="0" borderId="10" xfId="4" applyNumberFormat="1" applyFont="1" applyFill="1" applyBorder="1" applyAlignment="1">
      <alignment horizontal="left" vertical="top" wrapText="1"/>
    </xf>
    <xf numFmtId="0" fontId="51" fillId="0" borderId="10" xfId="4" applyFont="1" applyFill="1" applyBorder="1" applyAlignment="1">
      <alignment horizontal="left" vertical="top" wrapText="1"/>
    </xf>
    <xf numFmtId="4" fontId="51" fillId="0" borderId="10" xfId="4" applyNumberFormat="1" applyFont="1" applyFill="1" applyBorder="1" applyAlignment="1">
      <alignment horizontal="right" vertical="top" wrapText="1"/>
    </xf>
    <xf numFmtId="0" fontId="51" fillId="0" borderId="11" xfId="4" applyFont="1" applyFill="1" applyBorder="1" applyAlignment="1">
      <alignment horizontal="lef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5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54"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55"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Border="1" applyAlignment="1">
      <alignment horizontal="center" vertical="center"/>
    </xf>
    <xf numFmtId="0" fontId="56" fillId="0" borderId="0" xfId="0" applyNumberFormat="1" applyFont="1" applyAlignment="1">
      <alignment horizontal="center" vertical="center" wrapText="1"/>
    </xf>
    <xf numFmtId="0" fontId="0" fillId="0" borderId="0" xfId="0"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50"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9" fontId="58" fillId="0" borderId="0" xfId="4" applyNumberFormat="1" applyFont="1" applyFill="1" applyAlignment="1">
      <alignment vertical="center"/>
    </xf>
    <xf numFmtId="14" fontId="58" fillId="0" borderId="0" xfId="4" applyNumberFormat="1" applyFont="1" applyFill="1" applyAlignment="1">
      <alignment vertical="center"/>
    </xf>
    <xf numFmtId="0" fontId="58" fillId="0" borderId="0" xfId="4" applyFont="1" applyFill="1" applyAlignment="1">
      <alignment vertical="center"/>
    </xf>
    <xf numFmtId="0" fontId="58"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60"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60" fillId="0" borderId="0" xfId="0" applyNumberFormat="1" applyFon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 fillId="11" borderId="10" xfId="0" applyNumberFormat="1" applyFont="1" applyFill="1" applyBorder="1" applyAlignment="1">
      <alignment horizontal="left" vertical="top" wrapText="1"/>
    </xf>
    <xf numFmtId="0" fontId="9" fillId="11" borderId="1" xfId="0" applyFont="1" applyFill="1" applyBorder="1" applyAlignment="1">
      <alignment horizontal="left" vertical="top" wrapText="1"/>
    </xf>
    <xf numFmtId="44" fontId="9" fillId="11" borderId="1" xfId="0" applyNumberFormat="1" applyFont="1" applyFill="1" applyBorder="1" applyAlignment="1">
      <alignment horizontal="center" vertical="center" wrapText="1"/>
    </xf>
    <xf numFmtId="14" fontId="9" fillId="11" borderId="1" xfId="0" applyNumberFormat="1" applyFont="1" applyFill="1" applyBorder="1" applyAlignment="1">
      <alignment horizontal="center" vertical="center" wrapText="1"/>
    </xf>
    <xf numFmtId="0" fontId="9" fillId="11" borderId="1"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44" fontId="6" fillId="6" borderId="6" xfId="0" applyNumberFormat="1" applyFont="1" applyFill="1" applyBorder="1" applyAlignment="1">
      <alignment horizontal="center" vertical="center" wrapText="1"/>
    </xf>
    <xf numFmtId="44" fontId="0" fillId="8" borderId="0" xfId="0" applyNumberFormat="1" applyFill="1" applyAlignment="1">
      <alignment horizontal="center" vertical="center" wrapText="1"/>
    </xf>
    <xf numFmtId="44" fontId="17" fillId="0" borderId="0" xfId="0" applyNumberFormat="1" applyFont="1" applyAlignment="1">
      <alignment horizontal="center" vertical="center" wrapText="1"/>
    </xf>
    <xf numFmtId="44" fontId="0" fillId="0" borderId="0" xfId="0" applyNumberFormat="1" applyFont="1" applyFill="1" applyBorder="1" applyAlignment="1">
      <alignment horizontal="center" vertical="center" wrapText="1"/>
    </xf>
    <xf numFmtId="44" fontId="22" fillId="0" borderId="0" xfId="0" applyNumberFormat="1" applyFont="1" applyFill="1" applyBorder="1" applyAlignment="1">
      <alignment horizontal="center" vertical="center" wrapText="1"/>
    </xf>
    <xf numFmtId="44" fontId="45" fillId="0" borderId="0" xfId="0" applyNumberFormat="1"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61" fillId="11" borderId="11" xfId="0" applyNumberFormat="1" applyFont="1" applyFill="1" applyBorder="1" applyAlignment="1">
      <alignment horizontal="left" vertical="top" wrapText="1"/>
    </xf>
    <xf numFmtId="0" fontId="61" fillId="11" borderId="10" xfId="0" applyNumberFormat="1" applyFont="1" applyFill="1" applyBorder="1" applyAlignment="1">
      <alignment horizontal="center" vertical="top"/>
    </xf>
    <xf numFmtId="0" fontId="0" fillId="0" borderId="0" xfId="0" applyAlignment="1">
      <alignment horizontal="center" vertical="center" wrapText="1"/>
    </xf>
    <xf numFmtId="0" fontId="0" fillId="0" borderId="0" xfId="0" applyAlignment="1">
      <alignment horizontal="center" vertical="center" wrapText="1"/>
    </xf>
    <xf numFmtId="0" fontId="57" fillId="0" borderId="10" xfId="0" applyFont="1" applyFill="1" applyBorder="1" applyAlignment="1">
      <alignment horizontal="left" vertical="top" wrapText="1"/>
    </xf>
    <xf numFmtId="14" fontId="57" fillId="0" borderId="10" xfId="4" applyNumberFormat="1" applyFont="1" applyFill="1" applyBorder="1" applyAlignment="1">
      <alignment horizontal="left" vertical="top" wrapText="1"/>
    </xf>
    <xf numFmtId="0" fontId="57" fillId="0" borderId="10" xfId="4" applyFont="1" applyFill="1" applyBorder="1" applyAlignment="1">
      <alignment horizontal="left" vertical="top" wrapText="1"/>
    </xf>
    <xf numFmtId="4" fontId="57" fillId="0" borderId="10" xfId="4" applyNumberFormat="1" applyFont="1" applyFill="1" applyBorder="1" applyAlignment="1">
      <alignment horizontal="right" vertical="top" wrapText="1"/>
    </xf>
    <xf numFmtId="170" fontId="57" fillId="0" borderId="11" xfId="4" applyNumberFormat="1" applyFont="1" applyFill="1" applyBorder="1" applyAlignment="1">
      <alignment horizontal="left" vertical="top" wrapText="1"/>
    </xf>
    <xf numFmtId="0" fontId="57" fillId="0" borderId="11" xfId="4" applyFont="1" applyFill="1" applyBorder="1" applyAlignment="1">
      <alignment horizontal="left" vertical="top" wrapText="1"/>
    </xf>
    <xf numFmtId="170" fontId="59" fillId="0" borderId="11" xfId="4" applyNumberFormat="1" applyFont="1" applyFill="1" applyBorder="1" applyAlignment="1">
      <alignment horizontal="left" vertical="top" wrapText="1"/>
    </xf>
    <xf numFmtId="0" fontId="59" fillId="0" borderId="11" xfId="4" applyFont="1" applyFill="1" applyBorder="1" applyAlignment="1">
      <alignment horizontal="lef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65" fillId="0" borderId="0" xfId="0" applyFont="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9" fontId="0" fillId="0" borderId="0" xfId="0" applyNumberFormat="1" applyFont="1" applyFill="1" applyBorder="1" applyAlignment="1">
      <alignment horizontal="center" vertical="center" wrapText="1"/>
    </xf>
    <xf numFmtId="0" fontId="0" fillId="0" borderId="0" xfId="0" applyNumberFormat="1" applyFont="1" applyFill="1" applyBorder="1" applyAlignment="1">
      <alignment horizontal="center" vertical="center" wrapText="1"/>
    </xf>
    <xf numFmtId="169" fontId="70" fillId="0" borderId="0" xfId="0" applyNumberFormat="1" applyFont="1" applyFill="1" applyBorder="1" applyAlignment="1">
      <alignment horizontal="center" vertical="center" wrapText="1"/>
    </xf>
    <xf numFmtId="14" fontId="70" fillId="0" borderId="0" xfId="0" applyNumberFormat="1" applyFont="1" applyFill="1" applyBorder="1" applyAlignment="1">
      <alignment horizontal="center" vertical="center" wrapText="1"/>
    </xf>
    <xf numFmtId="0" fontId="70" fillId="0" borderId="0" xfId="0" applyNumberFormat="1" applyFont="1" applyFill="1" applyBorder="1" applyAlignment="1">
      <alignment horizontal="center" vertical="center" wrapText="1"/>
    </xf>
    <xf numFmtId="0" fontId="0" fillId="0" borderId="0" xfId="0" applyAlignment="1">
      <alignment horizontal="center" vertical="center" wrapText="1"/>
    </xf>
    <xf numFmtId="0" fontId="62" fillId="0" borderId="10" xfId="0" applyFont="1" applyFill="1" applyBorder="1" applyAlignment="1">
      <alignment horizontal="left" vertical="top" wrapText="1"/>
    </xf>
    <xf numFmtId="14" fontId="62" fillId="0" borderId="10" xfId="4" applyNumberFormat="1" applyFont="1" applyFill="1" applyBorder="1" applyAlignment="1">
      <alignment horizontal="left" vertical="top" wrapText="1"/>
    </xf>
    <xf numFmtId="0" fontId="62" fillId="0" borderId="10" xfId="4" applyFont="1" applyFill="1" applyBorder="1" applyAlignment="1">
      <alignment horizontal="left" vertical="top" wrapText="1"/>
    </xf>
    <xf numFmtId="4" fontId="62" fillId="0" borderId="10" xfId="4" applyNumberFormat="1" applyFont="1" applyFill="1" applyBorder="1" applyAlignment="1">
      <alignment horizontal="right" vertical="top" wrapText="1"/>
    </xf>
    <xf numFmtId="171" fontId="62" fillId="0" borderId="11" xfId="4" applyNumberFormat="1" applyFont="1" applyFill="1" applyBorder="1" applyAlignment="1">
      <alignment horizontal="left" vertical="top" wrapText="1"/>
    </xf>
    <xf numFmtId="0" fontId="62" fillId="0" borderId="11" xfId="4" applyFont="1" applyFill="1" applyBorder="1" applyAlignment="1">
      <alignment horizontal="left" vertical="top" wrapText="1"/>
    </xf>
    <xf numFmtId="171" fontId="63" fillId="0" borderId="11" xfId="4" applyNumberFormat="1" applyFont="1" applyFill="1" applyBorder="1" applyAlignment="1">
      <alignment horizontal="left" vertical="top" wrapText="1"/>
    </xf>
    <xf numFmtId="0" fontId="0" fillId="0" borderId="0" xfId="0" applyAlignment="1">
      <alignment horizontal="center" vertical="center" wrapText="1"/>
    </xf>
    <xf numFmtId="0" fontId="72" fillId="0" borderId="1" xfId="0" applyFont="1" applyBorder="1" applyAlignment="1">
      <alignment horizontal="center" vertical="center" wrapText="1"/>
    </xf>
    <xf numFmtId="0" fontId="72" fillId="0" borderId="1" xfId="0" applyNumberFormat="1" applyFont="1" applyBorder="1" applyAlignment="1">
      <alignment horizontal="center" vertical="center" wrapText="1"/>
    </xf>
    <xf numFmtId="0" fontId="72" fillId="0" borderId="1" xfId="0" applyFont="1" applyBorder="1" applyAlignment="1">
      <alignment horizontal="center" vertical="center"/>
    </xf>
    <xf numFmtId="0" fontId="72" fillId="0" borderId="1" xfId="0" applyNumberFormat="1" applyFont="1" applyBorder="1" applyAlignment="1">
      <alignment horizontal="center" vertical="center"/>
    </xf>
    <xf numFmtId="0" fontId="73" fillId="0" borderId="1" xfId="0" applyFont="1" applyBorder="1" applyAlignment="1">
      <alignment horizontal="center" vertical="center" wrapText="1"/>
    </xf>
    <xf numFmtId="0" fontId="73" fillId="0" borderId="1" xfId="0" applyNumberFormat="1"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71" fillId="0" borderId="10" xfId="4" applyFont="1" applyFill="1" applyBorder="1" applyAlignment="1">
      <alignment horizontal="left" vertical="top" wrapText="1"/>
    </xf>
    <xf numFmtId="0" fontId="0" fillId="0" borderId="0" xfId="0" applyAlignment="1">
      <alignment horizontal="center" vertical="center" wrapText="1"/>
    </xf>
    <xf numFmtId="0" fontId="71" fillId="0" borderId="10" xfId="0" applyFont="1" applyFill="1" applyBorder="1" applyAlignment="1">
      <alignment horizontal="left" vertical="top" wrapText="1"/>
    </xf>
    <xf numFmtId="14" fontId="71" fillId="0" borderId="10" xfId="4" applyNumberFormat="1" applyFont="1" applyFill="1" applyBorder="1" applyAlignment="1">
      <alignment horizontal="left" vertical="top" wrapText="1"/>
    </xf>
    <xf numFmtId="4" fontId="71" fillId="0" borderId="10" xfId="4" applyNumberFormat="1" applyFont="1" applyFill="1" applyBorder="1" applyAlignment="1">
      <alignment horizontal="right" vertical="top" wrapText="1"/>
    </xf>
    <xf numFmtId="4" fontId="71" fillId="0" borderId="10" xfId="0" applyNumberFormat="1" applyFont="1" applyFill="1" applyBorder="1" applyAlignment="1">
      <alignment horizontal="right" vertical="top" wrapText="1"/>
    </xf>
    <xf numFmtId="14" fontId="71" fillId="0" borderId="10" xfId="0" applyNumberFormat="1" applyFont="1" applyFill="1" applyBorder="1" applyAlignment="1">
      <alignment horizontal="left" vertical="top" wrapText="1"/>
    </xf>
    <xf numFmtId="0" fontId="71" fillId="0" borderId="10" xfId="0" applyNumberFormat="1" applyFont="1" applyFill="1" applyBorder="1" applyAlignment="1">
      <alignment horizontal="left" vertical="top" wrapText="1"/>
    </xf>
    <xf numFmtId="0" fontId="0" fillId="0" borderId="0" xfId="0" applyAlignment="1">
      <alignment horizontal="center" vertical="center" wrapText="1"/>
    </xf>
    <xf numFmtId="0" fontId="74" fillId="0" borderId="0" xfId="0" applyFont="1" applyAlignment="1">
      <alignment horizontal="center" vertical="center" wrapText="1"/>
    </xf>
    <xf numFmtId="44" fontId="9" fillId="0" borderId="10" xfId="0" applyNumberFormat="1" applyFont="1" applyFill="1" applyBorder="1" applyAlignment="1">
      <alignment horizontal="center" vertical="center" wrapText="1"/>
    </xf>
    <xf numFmtId="14" fontId="9" fillId="0" borderId="10" xfId="0" applyNumberFormat="1" applyFont="1" applyFill="1" applyBorder="1" applyAlignment="1">
      <alignment horizontal="left" vertical="center" wrapText="1"/>
    </xf>
    <xf numFmtId="0" fontId="9" fillId="0" borderId="10" xfId="0" applyFont="1" applyFill="1" applyBorder="1" applyAlignment="1">
      <alignment horizontal="left" vertical="center" wrapText="1"/>
    </xf>
    <xf numFmtId="14" fontId="9" fillId="0" borderId="10" xfId="0" applyNumberFormat="1" applyFont="1" applyFill="1" applyBorder="1" applyAlignment="1">
      <alignment horizontal="center" vertical="center" wrapText="1"/>
    </xf>
    <xf numFmtId="0" fontId="9" fillId="0" borderId="10" xfId="0" applyFont="1" applyFill="1" applyBorder="1" applyAlignment="1">
      <alignment horizontal="center" vertical="center" wrapText="1"/>
    </xf>
    <xf numFmtId="0" fontId="59" fillId="0" borderId="10" xfId="0" applyFont="1" applyFill="1" applyBorder="1" applyAlignment="1">
      <alignment horizontal="left" vertical="top" wrapText="1"/>
    </xf>
    <xf numFmtId="14" fontId="74"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44" fontId="50" fillId="0" borderId="0" xfId="0" applyNumberFormat="1" applyFont="1" applyFill="1" applyAlignment="1">
      <alignment horizontal="center" vertical="center" wrapText="1"/>
    </xf>
    <xf numFmtId="0" fontId="50" fillId="0" borderId="0" xfId="0" applyNumberFormat="1" applyFont="1" applyAlignment="1">
      <alignment horizontal="center" vertical="center" wrapText="1"/>
    </xf>
    <xf numFmtId="44" fontId="50"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9" fontId="75" fillId="0" borderId="0" xfId="4" applyNumberFormat="1" applyFont="1" applyFill="1" applyAlignment="1">
      <alignment vertical="center"/>
    </xf>
    <xf numFmtId="14" fontId="75" fillId="0" borderId="0" xfId="4" applyNumberFormat="1" applyFont="1" applyFill="1" applyAlignment="1">
      <alignment vertical="center"/>
    </xf>
    <xf numFmtId="0" fontId="75" fillId="0" borderId="0" xfId="4" applyFont="1" applyFill="1" applyAlignment="1">
      <alignment vertical="center"/>
    </xf>
    <xf numFmtId="0" fontId="75"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26" fillId="0" borderId="0" xfId="0" applyNumberFormat="1" applyFont="1" applyFill="1" applyBorder="1" applyAlignment="1" applyProtection="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76" fillId="6" borderId="6"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44" fontId="9" fillId="19" borderId="10" xfId="0" applyNumberFormat="1" applyFont="1" applyFill="1" applyBorder="1" applyAlignment="1">
      <alignment horizontal="center" vertical="center" wrapText="1"/>
    </xf>
    <xf numFmtId="14" fontId="9" fillId="19" borderId="10" xfId="0" applyNumberFormat="1" applyFont="1" applyFill="1" applyBorder="1" applyAlignment="1">
      <alignment horizontal="center" vertical="center" wrapText="1"/>
    </xf>
    <xf numFmtId="0" fontId="9" fillId="19" borderId="10"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6" fontId="0" fillId="0" borderId="0" xfId="0" quotePrefix="1"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5" borderId="0" xfId="0" applyNumberFormat="1" applyFill="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4" fontId="77" fillId="0" borderId="10" xfId="0" applyNumberFormat="1" applyFont="1" applyFill="1" applyBorder="1" applyAlignment="1">
      <alignment horizontal="right" vertical="center" wrapText="1"/>
    </xf>
    <xf numFmtId="14" fontId="77" fillId="0" borderId="10" xfId="0" applyNumberFormat="1" applyFont="1" applyFill="1" applyBorder="1" applyAlignment="1">
      <alignment horizontal="left" vertical="center" wrapText="1"/>
    </xf>
    <xf numFmtId="0" fontId="77" fillId="0" borderId="10" xfId="0" applyNumberFormat="1" applyFont="1" applyFill="1" applyBorder="1" applyAlignment="1">
      <alignment horizontal="left" vertical="center" wrapText="1"/>
    </xf>
    <xf numFmtId="4" fontId="9" fillId="0" borderId="10" xfId="0" applyNumberFormat="1"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9" fontId="78" fillId="0" borderId="0" xfId="4" applyNumberFormat="1" applyFont="1" applyFill="1" applyAlignment="1">
      <alignment vertical="center"/>
    </xf>
    <xf numFmtId="14" fontId="78" fillId="0" borderId="0" xfId="4" applyNumberFormat="1" applyFont="1" applyFill="1" applyAlignment="1">
      <alignment vertical="center"/>
    </xf>
    <xf numFmtId="0" fontId="78" fillId="0" borderId="0" xfId="4" applyFont="1" applyFill="1" applyAlignment="1">
      <alignment vertical="center"/>
    </xf>
    <xf numFmtId="0" fontId="78"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29"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 fillId="0" borderId="10" xfId="0" applyNumberFormat="1" applyFont="1" applyFill="1" applyBorder="1" applyAlignment="1">
      <alignment horizontal="left" vertical="top" wrapText="1"/>
    </xf>
    <xf numFmtId="0" fontId="9" fillId="0" borderId="10" xfId="0" applyNumberFormat="1" applyFont="1" applyFill="1" applyBorder="1" applyAlignment="1">
      <alignment horizontal="center" vertical="center" wrapText="1"/>
    </xf>
    <xf numFmtId="169" fontId="80" fillId="0" borderId="0" xfId="4" applyNumberFormat="1" applyFont="1" applyFill="1" applyAlignment="1">
      <alignment vertical="center"/>
    </xf>
    <xf numFmtId="14" fontId="80" fillId="0" borderId="0" xfId="4" applyNumberFormat="1" applyFont="1" applyFill="1" applyAlignment="1">
      <alignment vertical="center"/>
    </xf>
    <xf numFmtId="0" fontId="80" fillId="0" borderId="0" xfId="4" applyFont="1" applyFill="1" applyAlignment="1">
      <alignment vertical="center"/>
    </xf>
    <xf numFmtId="0" fontId="80"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81" fillId="0" borderId="0" xfId="0" applyFont="1" applyAlignment="1">
      <alignment horizontal="center"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79" fillId="0" borderId="10" xfId="0" applyFont="1" applyFill="1" applyBorder="1" applyAlignment="1">
      <alignment horizontal="left" vertical="top" wrapText="1"/>
    </xf>
    <xf numFmtId="14" fontId="79" fillId="0" borderId="10" xfId="4" applyNumberFormat="1" applyFont="1" applyFill="1" applyBorder="1" applyAlignment="1">
      <alignment horizontal="left" vertical="top" wrapText="1"/>
    </xf>
    <xf numFmtId="0" fontId="79" fillId="0" borderId="10" xfId="4" applyFont="1" applyFill="1" applyBorder="1" applyAlignment="1">
      <alignment horizontal="left" vertical="top" wrapText="1"/>
    </xf>
    <xf numFmtId="4" fontId="79" fillId="0" borderId="10" xfId="4" applyNumberFormat="1" applyFont="1" applyFill="1" applyBorder="1" applyAlignment="1">
      <alignment horizontal="right" vertical="top" wrapText="1"/>
    </xf>
    <xf numFmtId="0" fontId="0" fillId="0" borderId="0" xfId="0" applyAlignment="1">
      <alignment horizontal="center" vertical="center" wrapText="1"/>
    </xf>
    <xf numFmtId="166" fontId="83" fillId="0" borderId="0" xfId="0" applyNumberFormat="1" applyFont="1" applyFill="1" applyBorder="1" applyAlignment="1">
      <alignment horizontal="center" vertical="center" wrapText="1"/>
    </xf>
    <xf numFmtId="14" fontId="83" fillId="0" borderId="0" xfId="0" applyNumberFormat="1" applyFont="1" applyFill="1" applyBorder="1" applyAlignment="1">
      <alignment horizontal="center" vertical="center" wrapText="1"/>
    </xf>
    <xf numFmtId="0" fontId="83" fillId="0" borderId="0" xfId="0" applyNumberFormat="1"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7" fillId="0" borderId="0" xfId="0" applyFont="1" applyAlignment="1">
      <alignment vertical="center" wrapText="1"/>
    </xf>
    <xf numFmtId="0" fontId="84"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 fillId="11" borderId="11" xfId="0" applyNumberFormat="1" applyFont="1" applyFill="1" applyBorder="1" applyAlignment="1">
      <alignment horizontal="left" vertical="top" wrapText="1"/>
    </xf>
    <xf numFmtId="169" fontId="0" fillId="0" borderId="0" xfId="4" applyNumberFormat="1" applyFont="1" applyFill="1" applyAlignment="1">
      <alignment vertical="center"/>
    </xf>
    <xf numFmtId="14" fontId="0" fillId="0" borderId="0" xfId="4" applyNumberFormat="1" applyFont="1" applyFill="1" applyAlignment="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Fill="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9" fontId="87" fillId="0" borderId="0" xfId="4" applyNumberFormat="1" applyFont="1" applyFill="1" applyAlignment="1">
      <alignment vertical="center"/>
    </xf>
    <xf numFmtId="14" fontId="87" fillId="0" borderId="0" xfId="4" applyNumberFormat="1" applyFont="1" applyFill="1" applyAlignment="1">
      <alignment vertical="center"/>
    </xf>
    <xf numFmtId="0" fontId="87" fillId="0" borderId="0" xfId="4" applyFont="1" applyFill="1" applyAlignment="1">
      <alignment vertical="center"/>
    </xf>
    <xf numFmtId="0" fontId="87"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 fillId="5" borderId="10" xfId="0" applyFont="1" applyFill="1" applyBorder="1" applyAlignment="1">
      <alignment horizontal="left" vertical="top" wrapText="1"/>
    </xf>
    <xf numFmtId="0" fontId="57" fillId="5" borderId="10" xfId="0" applyFont="1" applyFill="1" applyBorder="1" applyAlignment="1">
      <alignment horizontal="lef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88" fillId="0" borderId="0" xfId="0" applyFon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Fill="1" applyAlignment="1">
      <alignment horizontal="center" vertical="center" wrapText="1"/>
    </xf>
    <xf numFmtId="0" fontId="0" fillId="0" borderId="0" xfId="0" quotePrefix="1" applyNumberFormat="1" applyFill="1" applyAlignment="1">
      <alignment horizontal="center" vertical="center" wrapText="1"/>
    </xf>
    <xf numFmtId="0" fontId="0" fillId="0" borderId="0" xfId="0" applyNumberFormat="1" applyFill="1" applyAlignment="1">
      <alignment horizontal="center" vertical="center" wrapText="1"/>
    </xf>
    <xf numFmtId="14" fontId="0" fillId="0" borderId="0" xfId="0" applyNumberFormat="1" applyFill="1" applyAlignment="1">
      <alignment horizontal="center" vertical="center" wrapText="1"/>
    </xf>
    <xf numFmtId="166" fontId="0" fillId="0" borderId="0" xfId="0" applyNumberFormat="1" applyFill="1" applyAlignment="1">
      <alignment horizontal="center" vertical="center" wrapText="1"/>
    </xf>
    <xf numFmtId="0" fontId="0" fillId="0" borderId="0" xfId="0" applyAlignment="1">
      <alignment horizontal="center" vertical="center" wrapText="1"/>
    </xf>
    <xf numFmtId="44" fontId="9" fillId="0" borderId="10" xfId="0" applyNumberFormat="1" applyFont="1" applyFill="1" applyBorder="1" applyAlignment="1">
      <alignment vertical="center" wrapText="1"/>
    </xf>
    <xf numFmtId="14" fontId="9" fillId="0" borderId="10" xfId="0" applyNumberFormat="1" applyFont="1" applyFill="1" applyBorder="1" applyAlignment="1">
      <alignment vertical="center" wrapText="1"/>
    </xf>
    <xf numFmtId="0" fontId="9" fillId="0" borderId="10" xfId="0" applyNumberFormat="1" applyFont="1" applyFill="1" applyBorder="1" applyAlignment="1">
      <alignment vertical="center" wrapText="1"/>
    </xf>
    <xf numFmtId="44" fontId="9" fillId="0" borderId="10" xfId="0" applyNumberFormat="1" applyFont="1" applyFill="1" applyBorder="1" applyAlignment="1">
      <alignment horizontal="left" vertical="center" wrapText="1"/>
    </xf>
    <xf numFmtId="0" fontId="9" fillId="0" borderId="10" xfId="0" applyNumberFormat="1" applyFont="1" applyFill="1" applyBorder="1" applyAlignment="1">
      <alignment horizontal="left" vertical="center" wrapText="1"/>
    </xf>
    <xf numFmtId="0" fontId="86" fillId="0" borderId="10" xfId="0" applyFont="1" applyFill="1" applyBorder="1" applyAlignment="1">
      <alignment horizontal="left" vertical="top" wrapText="1"/>
    </xf>
    <xf numFmtId="14" fontId="86" fillId="0" borderId="10" xfId="4" applyNumberFormat="1" applyFont="1" applyFill="1" applyBorder="1" applyAlignment="1">
      <alignment horizontal="left" vertical="top" wrapText="1"/>
    </xf>
    <xf numFmtId="0" fontId="86" fillId="0" borderId="10" xfId="4" applyFont="1" applyFill="1" applyBorder="1" applyAlignment="1">
      <alignment horizontal="left" vertical="top" wrapText="1"/>
    </xf>
    <xf numFmtId="4" fontId="86" fillId="0" borderId="10" xfId="4" applyNumberFormat="1" applyFont="1" applyFill="1" applyBorder="1" applyAlignment="1">
      <alignment horizontal="right" vertical="top" wrapText="1"/>
    </xf>
    <xf numFmtId="44" fontId="9" fillId="0" borderId="10" xfId="0" applyNumberFormat="1" applyFont="1" applyFill="1" applyBorder="1" applyAlignment="1">
      <alignment horizontal="right" vertical="center" wrapText="1"/>
    </xf>
    <xf numFmtId="0" fontId="0" fillId="0" borderId="0" xfId="0" applyAlignment="1">
      <alignment horizontal="center" vertical="center" wrapText="1"/>
    </xf>
    <xf numFmtId="0" fontId="0" fillId="0" borderId="0" xfId="0" applyAlignment="1">
      <alignment horizontal="center" vertical="center" wrapText="1"/>
    </xf>
    <xf numFmtId="169" fontId="90" fillId="0" borderId="0" xfId="4" applyNumberFormat="1" applyFont="1" applyFill="1" applyAlignment="1">
      <alignment vertical="center"/>
    </xf>
    <xf numFmtId="14" fontId="90" fillId="0" borderId="0" xfId="4" applyNumberFormat="1" applyFont="1" applyFill="1" applyAlignment="1">
      <alignment vertical="center"/>
    </xf>
    <xf numFmtId="0" fontId="90" fillId="0" borderId="0" xfId="4" applyFont="1" applyFill="1" applyAlignment="1">
      <alignment vertical="center"/>
    </xf>
    <xf numFmtId="0" fontId="90" fillId="0" borderId="0" xfId="4" applyFont="1" applyFill="1" applyAlignment="1">
      <alignment vertical="center" wrapText="1"/>
    </xf>
    <xf numFmtId="169" fontId="0" fillId="5" borderId="0" xfId="0" applyNumberFormat="1" applyFill="1" applyAlignment="1">
      <alignment horizontal="center" vertical="center" wrapText="1"/>
    </xf>
    <xf numFmtId="4" fontId="89" fillId="0" borderId="10" xfId="0" applyNumberFormat="1" applyFont="1" applyFill="1" applyBorder="1" applyAlignment="1">
      <alignment horizontal="right" vertical="center" wrapText="1"/>
    </xf>
    <xf numFmtId="14" fontId="89" fillId="0" borderId="10" xfId="0" applyNumberFormat="1" applyFont="1" applyFill="1" applyBorder="1" applyAlignment="1">
      <alignment horizontal="left" vertical="center" wrapText="1"/>
    </xf>
    <xf numFmtId="0" fontId="89" fillId="0" borderId="10" xfId="0" applyNumberFormat="1" applyFont="1" applyFill="1" applyBorder="1" applyAlignment="1">
      <alignment horizontal="left" vertical="center" wrapText="1"/>
    </xf>
    <xf numFmtId="0" fontId="89" fillId="0" borderId="10" xfId="0" applyNumberFormat="1"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Fill="1"/>
    <xf numFmtId="0" fontId="89" fillId="0" borderId="10" xfId="0" applyFont="1" applyFill="1" applyBorder="1" applyAlignment="1">
      <alignment horizontal="left" vertical="top" wrapText="1"/>
    </xf>
    <xf numFmtId="0" fontId="89" fillId="0" borderId="10" xfId="4" applyFont="1" applyFill="1" applyBorder="1" applyAlignment="1">
      <alignment horizontal="left" vertical="top" wrapText="1"/>
    </xf>
    <xf numFmtId="4" fontId="89" fillId="0" borderId="10" xfId="4" applyNumberFormat="1" applyFont="1" applyFill="1" applyBorder="1" applyAlignment="1">
      <alignment horizontal="right" vertical="top" wrapText="1"/>
    </xf>
    <xf numFmtId="0" fontId="0" fillId="0" borderId="0" xfId="0" applyAlignment="1">
      <alignment horizontal="center" vertical="center" wrapText="1"/>
    </xf>
    <xf numFmtId="4" fontId="89" fillId="0" borderId="10" xfId="0" applyNumberFormat="1" applyFont="1" applyFill="1" applyBorder="1" applyAlignment="1">
      <alignment horizontal="right" vertical="top" wrapText="1"/>
    </xf>
    <xf numFmtId="14" fontId="89" fillId="0" borderId="10" xfId="0" applyNumberFormat="1" applyFont="1" applyFill="1" applyBorder="1" applyAlignment="1">
      <alignment horizontal="left" vertical="top" wrapText="1"/>
    </xf>
    <xf numFmtId="0" fontId="89" fillId="0" borderId="10" xfId="0" applyNumberFormat="1" applyFont="1" applyFill="1" applyBorder="1" applyAlignment="1">
      <alignment horizontal="lef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89" fillId="0" borderId="10" xfId="4" applyNumberFormat="1" applyFont="1" applyFill="1" applyBorder="1" applyAlignment="1">
      <alignment horizontal="left" vertical="top" wrapText="1"/>
    </xf>
    <xf numFmtId="169" fontId="92" fillId="0" borderId="0" xfId="4" applyNumberFormat="1" applyFont="1" applyFill="1" applyAlignment="1">
      <alignment vertical="center"/>
    </xf>
    <xf numFmtId="14" fontId="92" fillId="0" borderId="0" xfId="4" applyNumberFormat="1" applyFont="1" applyFill="1" applyAlignment="1">
      <alignment vertical="center"/>
    </xf>
    <xf numFmtId="0" fontId="92" fillId="0" borderId="0" xfId="4" applyFont="1" applyFill="1" applyAlignment="1">
      <alignment vertical="center"/>
    </xf>
    <xf numFmtId="0" fontId="92"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1" fillId="0" borderId="10" xfId="0" applyFont="1" applyFill="1" applyBorder="1" applyAlignment="1">
      <alignment horizontal="left" vertical="top" wrapText="1"/>
    </xf>
    <xf numFmtId="14" fontId="91" fillId="0" borderId="10" xfId="4" applyNumberFormat="1" applyFont="1" applyFill="1" applyBorder="1" applyAlignment="1">
      <alignment horizontal="left" vertical="top" wrapText="1"/>
    </xf>
    <xf numFmtId="0" fontId="91" fillId="0" borderId="10" xfId="4" applyFont="1" applyFill="1" applyBorder="1" applyAlignment="1">
      <alignment horizontal="left" vertical="top" wrapText="1"/>
    </xf>
    <xf numFmtId="4" fontId="91" fillId="0" borderId="10" xfId="4" applyNumberFormat="1" applyFont="1" applyFill="1" applyBorder="1" applyAlignment="1">
      <alignment horizontal="right" vertical="top" wrapText="1"/>
    </xf>
    <xf numFmtId="169" fontId="95" fillId="0" borderId="0" xfId="4" applyNumberFormat="1" applyFont="1" applyFill="1" applyAlignment="1">
      <alignment vertical="center"/>
    </xf>
    <xf numFmtId="14" fontId="95" fillId="0" borderId="0" xfId="4" applyNumberFormat="1" applyFont="1" applyFill="1" applyAlignment="1">
      <alignment vertical="center"/>
    </xf>
    <xf numFmtId="0" fontId="95" fillId="0" borderId="0" xfId="4" applyFont="1" applyFill="1" applyAlignment="1">
      <alignment vertical="center"/>
    </xf>
    <xf numFmtId="0" fontId="95"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8" borderId="43" xfId="0" applyNumberForma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Alignment="1"/>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4" fillId="0" borderId="10" xfId="0" applyFont="1" applyFill="1" applyBorder="1" applyAlignment="1">
      <alignment horizontal="left" vertical="top" wrapText="1"/>
    </xf>
    <xf numFmtId="14" fontId="94" fillId="0" borderId="10" xfId="4" applyNumberFormat="1" applyFont="1" applyFill="1" applyBorder="1" applyAlignment="1">
      <alignment horizontal="left" vertical="top" wrapText="1"/>
    </xf>
    <xf numFmtId="0" fontId="94" fillId="0" borderId="10" xfId="4" applyFont="1" applyFill="1" applyBorder="1" applyAlignment="1">
      <alignment horizontal="left" vertical="top" wrapText="1"/>
    </xf>
    <xf numFmtId="4" fontId="94" fillId="0" borderId="10" xfId="4" applyNumberFormat="1" applyFont="1" applyFill="1" applyBorder="1" applyAlignment="1">
      <alignment horizontal="righ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9" fontId="97" fillId="0" borderId="0" xfId="4" applyNumberFormat="1" applyFont="1" applyFill="1" applyAlignment="1">
      <alignment vertical="center"/>
    </xf>
    <xf numFmtId="14" fontId="97" fillId="0" borderId="0" xfId="4" applyNumberFormat="1" applyFont="1" applyFill="1" applyAlignment="1">
      <alignment vertical="center"/>
    </xf>
    <xf numFmtId="0" fontId="97" fillId="0" borderId="0" xfId="4" applyFont="1" applyFill="1" applyAlignment="1">
      <alignment vertical="center"/>
    </xf>
    <xf numFmtId="0" fontId="97"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9" fillId="0" borderId="0" xfId="0" applyFont="1" applyAlignment="1">
      <alignment vertical="center"/>
    </xf>
    <xf numFmtId="0" fontId="0" fillId="0" borderId="0" xfId="0" applyAlignment="1">
      <alignment horizontal="center" vertical="center" wrapText="1"/>
    </xf>
    <xf numFmtId="0" fontId="0" fillId="0" borderId="0" xfId="0" applyAlignment="1">
      <alignment horizontal="center" vertical="center" wrapText="1"/>
    </xf>
    <xf numFmtId="0" fontId="98"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7" fontId="0" fillId="0" borderId="0" xfId="1" applyNumberFormat="1" applyFont="1" applyFill="1" applyAlignment="1">
      <alignment horizontal="center" vertical="center"/>
    </xf>
    <xf numFmtId="0" fontId="0" fillId="0" borderId="0" xfId="0" applyAlignment="1">
      <alignment horizontal="center" vertical="center" wrapText="1"/>
    </xf>
    <xf numFmtId="4" fontId="96" fillId="0" borderId="10" xfId="0" applyNumberFormat="1" applyFont="1" applyFill="1" applyBorder="1" applyAlignment="1">
      <alignment horizontal="right" vertical="top" wrapText="1"/>
    </xf>
    <xf numFmtId="14" fontId="96" fillId="0" borderId="10" xfId="0" applyNumberFormat="1" applyFont="1" applyFill="1" applyBorder="1" applyAlignment="1">
      <alignment horizontal="left" vertical="top" wrapText="1"/>
    </xf>
    <xf numFmtId="0" fontId="96" fillId="0" borderId="10" xfId="0" applyNumberFormat="1" applyFont="1" applyFill="1" applyBorder="1" applyAlignment="1">
      <alignment horizontal="left" vertical="top" wrapText="1"/>
    </xf>
    <xf numFmtId="0" fontId="96" fillId="0" borderId="10" xfId="0" applyFont="1" applyFill="1" applyBorder="1" applyAlignment="1">
      <alignment horizontal="left" vertical="top" wrapText="1"/>
    </xf>
    <xf numFmtId="14" fontId="96" fillId="0" borderId="10" xfId="4" applyNumberFormat="1" applyFont="1" applyFill="1" applyBorder="1" applyAlignment="1">
      <alignment horizontal="left" vertical="top" wrapText="1"/>
    </xf>
    <xf numFmtId="0" fontId="96" fillId="0" borderId="10" xfId="4" applyFont="1" applyFill="1" applyBorder="1" applyAlignment="1">
      <alignment horizontal="left" vertical="top" wrapText="1"/>
    </xf>
    <xf numFmtId="4" fontId="96" fillId="0" borderId="10" xfId="4" applyNumberFormat="1" applyFont="1" applyFill="1" applyBorder="1" applyAlignment="1">
      <alignment horizontal="righ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9"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00" fillId="0" borderId="10" xfId="4" applyFont="1" applyFill="1" applyBorder="1" applyAlignment="1">
      <alignment horizontal="left" vertical="top" wrapText="1"/>
    </xf>
    <xf numFmtId="0" fontId="0" fillId="0" borderId="0" xfId="0" applyAlignment="1">
      <alignment horizontal="center" vertical="center" wrapText="1"/>
    </xf>
    <xf numFmtId="9" fontId="0" fillId="0" borderId="0" xfId="1" applyFon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01" fillId="0" borderId="0" xfId="0" applyNumberFormat="1"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44" fontId="102" fillId="0" borderId="10" xfId="0" applyNumberFormat="1" applyFont="1" applyFill="1" applyBorder="1" applyAlignment="1">
      <alignment horizontal="center" vertical="center" wrapText="1"/>
    </xf>
    <xf numFmtId="0" fontId="102" fillId="0" borderId="10" xfId="0" applyNumberFormat="1" applyFont="1" applyFill="1" applyBorder="1" applyAlignment="1">
      <alignment horizontal="center" vertical="center" wrapText="1"/>
    </xf>
    <xf numFmtId="0" fontId="96" fillId="0" borderId="0" xfId="4" applyFont="1" applyFill="1" applyAlignment="1">
      <alignment horizontal="left" vertical="top" wrapText="1"/>
    </xf>
    <xf numFmtId="169" fontId="101" fillId="0" borderId="0" xfId="4" applyNumberFormat="1" applyFont="1" applyFill="1" applyAlignment="1">
      <alignment vertical="center"/>
    </xf>
    <xf numFmtId="14" fontId="101" fillId="0" borderId="0" xfId="4" applyNumberFormat="1" applyFont="1" applyFill="1" applyAlignment="1">
      <alignment vertical="center"/>
    </xf>
    <xf numFmtId="0" fontId="101" fillId="0" borderId="0" xfId="4" applyFont="1" applyFill="1" applyAlignment="1">
      <alignment vertical="center"/>
    </xf>
    <xf numFmtId="0" fontId="101"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03"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04" fillId="0" borderId="0" xfId="0" applyNumberFormat="1" applyFont="1" applyFill="1" applyBorder="1" applyAlignment="1">
      <alignment horizontal="center" vertical="center" wrapText="1"/>
    </xf>
    <xf numFmtId="0" fontId="0" fillId="0" borderId="0" xfId="0" applyAlignment="1">
      <alignment horizontal="center" vertical="center" wrapText="1"/>
    </xf>
    <xf numFmtId="0" fontId="102" fillId="0" borderId="10" xfId="0" applyFont="1" applyFill="1" applyBorder="1" applyAlignment="1">
      <alignment horizontal="left" vertical="top" wrapText="1"/>
    </xf>
    <xf numFmtId="14" fontId="102" fillId="0" borderId="10" xfId="4" applyNumberFormat="1" applyFont="1" applyFill="1" applyBorder="1" applyAlignment="1">
      <alignment horizontal="left" vertical="top" wrapText="1"/>
    </xf>
    <xf numFmtId="0" fontId="102" fillId="0" borderId="10" xfId="4" applyFont="1" applyFill="1" applyBorder="1" applyAlignment="1">
      <alignment horizontal="left" vertical="top" wrapText="1"/>
    </xf>
    <xf numFmtId="4" fontId="102" fillId="0" borderId="10" xfId="4" applyNumberFormat="1" applyFont="1" applyFill="1" applyBorder="1" applyAlignment="1">
      <alignment horizontal="right" vertical="top" wrapText="1"/>
    </xf>
    <xf numFmtId="0" fontId="102" fillId="0" borderId="0" xfId="4" applyFont="1" applyFill="1" applyAlignment="1">
      <alignment horizontal="lef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05"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105"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 fillId="0" borderId="0" xfId="4" applyFont="1" applyFill="1" applyAlignment="1">
      <alignment horizontal="left" vertical="top" wrapText="1"/>
    </xf>
    <xf numFmtId="169" fontId="105" fillId="0" borderId="0" xfId="4" applyNumberFormat="1" applyFont="1" applyFill="1" applyAlignment="1">
      <alignment vertical="center"/>
    </xf>
    <xf numFmtId="14" fontId="105" fillId="0" borderId="0" xfId="4" applyNumberFormat="1" applyFont="1" applyFill="1" applyAlignment="1">
      <alignment vertical="center"/>
    </xf>
    <xf numFmtId="0" fontId="105" fillId="0" borderId="0" xfId="4" applyFont="1" applyFill="1" applyAlignment="1">
      <alignment vertical="center"/>
    </xf>
    <xf numFmtId="0" fontId="105"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107"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08" fillId="0" borderId="0" xfId="0" applyNumberFormat="1"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6" fontId="0" fillId="0" borderId="0" xfId="0" applyNumberFormat="1"/>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09"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Fill="1" applyAlignment="1">
      <alignment wrapText="1"/>
    </xf>
    <xf numFmtId="14" fontId="0" fillId="0" borderId="0" xfId="0" applyNumberFormat="1" applyFill="1"/>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30" fillId="0" borderId="0" xfId="0" applyFont="1" applyAlignment="1">
      <alignment horizontal="center" vertical="center" wrapText="1"/>
    </xf>
    <xf numFmtId="0" fontId="111"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111" fillId="0" borderId="0" xfId="0" applyNumberFormat="1" applyFont="1" applyAlignment="1">
      <alignment horizontal="center" vertical="center" wrapText="1"/>
    </xf>
    <xf numFmtId="0" fontId="0" fillId="0" borderId="0" xfId="0" applyAlignment="1">
      <alignment horizontal="center" vertical="center" wrapText="1"/>
    </xf>
    <xf numFmtId="0" fontId="72" fillId="0" borderId="0" xfId="0" applyFont="1" applyBorder="1" applyAlignment="1">
      <alignment horizontal="center" vertical="center" wrapText="1"/>
    </xf>
    <xf numFmtId="0" fontId="72" fillId="0" borderId="0" xfId="0" applyNumberFormat="1"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06" fillId="0" borderId="10" xfId="0" applyFont="1" applyFill="1" applyBorder="1" applyAlignment="1">
      <alignment horizontal="left" vertical="top" wrapText="1"/>
    </xf>
    <xf numFmtId="14" fontId="106" fillId="0" borderId="10" xfId="4" applyNumberFormat="1" applyFont="1" applyFill="1" applyBorder="1" applyAlignment="1">
      <alignment horizontal="left" vertical="top" wrapText="1"/>
    </xf>
    <xf numFmtId="0" fontId="106" fillId="0" borderId="10" xfId="4" applyFont="1" applyFill="1" applyBorder="1" applyAlignment="1">
      <alignment horizontal="left" vertical="top" wrapText="1"/>
    </xf>
    <xf numFmtId="4" fontId="106" fillId="0" borderId="10" xfId="4" applyNumberFormat="1" applyFont="1" applyFill="1" applyBorder="1" applyAlignment="1">
      <alignment horizontal="right" vertical="top" wrapText="1"/>
    </xf>
    <xf numFmtId="0" fontId="106" fillId="0" borderId="0" xfId="4" applyFont="1" applyFill="1" applyAlignment="1">
      <alignment horizontal="left" vertical="top" wrapText="1"/>
    </xf>
    <xf numFmtId="169" fontId="113" fillId="0" borderId="0" xfId="4" applyNumberFormat="1" applyFont="1" applyFill="1" applyAlignment="1">
      <alignment vertical="center"/>
    </xf>
    <xf numFmtId="14" fontId="113" fillId="0" borderId="0" xfId="4" applyNumberFormat="1" applyFont="1" applyFill="1" applyAlignment="1">
      <alignment vertical="center"/>
    </xf>
    <xf numFmtId="0" fontId="113" fillId="0" borderId="0" xfId="4" applyFont="1" applyFill="1" applyAlignment="1">
      <alignment vertical="center"/>
    </xf>
    <xf numFmtId="0" fontId="113"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14"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5" borderId="0" xfId="0" applyNumberFormat="1" applyFill="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115"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16" fillId="0" borderId="0"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17"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43" xfId="0" applyNumberForma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NumberFormat="1" applyAlignment="1" applyProtection="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19"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20"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44" fontId="9" fillId="0" borderId="0" xfId="0" applyNumberFormat="1" applyFont="1" applyFill="1" applyBorder="1" applyAlignment="1">
      <alignment horizontal="center" vertical="center" wrapText="1"/>
    </xf>
    <xf numFmtId="14" fontId="9" fillId="0" borderId="0" xfId="0" applyNumberFormat="1" applyFont="1" applyFill="1" applyBorder="1" applyAlignment="1">
      <alignment horizontal="center" vertical="center" wrapText="1"/>
    </xf>
    <xf numFmtId="0" fontId="9" fillId="0" borderId="0" xfId="0"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Alignment="1">
      <alignment vertical="top"/>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8" borderId="0" xfId="0" applyFill="1" applyAlignment="1">
      <alignment horizontal="center" vertical="center"/>
    </xf>
    <xf numFmtId="0" fontId="6" fillId="6" borderId="6" xfId="0" applyFont="1" applyFill="1" applyBorder="1" applyAlignment="1">
      <alignment horizontal="center" vertical="center"/>
    </xf>
    <xf numFmtId="0" fontId="0" fillId="0" borderId="0" xfId="0" applyFill="1" applyAlignment="1">
      <alignment horizontal="center" vertical="center"/>
    </xf>
    <xf numFmtId="0" fontId="0" fillId="0" borderId="0" xfId="0" applyAlignment="1">
      <alignment horizontal="center" vertical="center" wrapText="1"/>
    </xf>
    <xf numFmtId="14" fontId="120" fillId="0" borderId="0" xfId="0" applyNumberFormat="1" applyFont="1" applyAlignment="1">
      <alignment horizontal="center" vertical="center" wrapText="1"/>
    </xf>
    <xf numFmtId="0" fontId="121" fillId="0" borderId="0" xfId="0" applyNumberFormat="1" applyFont="1" applyFill="1" applyBorder="1" applyAlignment="1">
      <alignment horizontal="center" vertical="center" wrapText="1"/>
    </xf>
    <xf numFmtId="0" fontId="122" fillId="0" borderId="10" xfId="0" applyNumberFormat="1" applyFont="1" applyFill="1" applyBorder="1" applyAlignment="1">
      <alignment horizontal="left" vertical="top" wrapText="1"/>
    </xf>
    <xf numFmtId="0" fontId="112" fillId="0" borderId="10" xfId="0" applyFont="1" applyFill="1" applyBorder="1" applyAlignment="1">
      <alignment horizontal="left" vertical="top" wrapText="1"/>
    </xf>
    <xf numFmtId="14" fontId="112" fillId="0" borderId="10" xfId="4" applyNumberFormat="1" applyFont="1" applyFill="1" applyBorder="1" applyAlignment="1">
      <alignment horizontal="left" vertical="top" wrapText="1"/>
    </xf>
    <xf numFmtId="0" fontId="112" fillId="0" borderId="10" xfId="4" applyFont="1" applyFill="1" applyBorder="1" applyAlignment="1">
      <alignment horizontal="left" vertical="top" wrapText="1"/>
    </xf>
    <xf numFmtId="4" fontId="112" fillId="0" borderId="10" xfId="4" applyNumberFormat="1" applyFont="1" applyFill="1" applyBorder="1" applyAlignment="1">
      <alignment horizontal="right" vertical="top" wrapText="1"/>
    </xf>
    <xf numFmtId="0" fontId="112" fillId="0" borderId="0" xfId="4" applyFont="1" applyFill="1" applyAlignment="1">
      <alignment horizontal="left" vertical="top" wrapText="1"/>
    </xf>
    <xf numFmtId="169" fontId="121" fillId="0" borderId="0" xfId="4" applyNumberFormat="1" applyFont="1" applyFill="1" applyAlignment="1">
      <alignment vertical="center"/>
    </xf>
    <xf numFmtId="14" fontId="121" fillId="0" borderId="0" xfId="4" applyNumberFormat="1" applyFont="1" applyFill="1" applyAlignment="1">
      <alignment vertical="center"/>
    </xf>
    <xf numFmtId="0" fontId="121" fillId="0" borderId="0" xfId="4" applyFont="1" applyFill="1" applyAlignment="1">
      <alignment vertical="center"/>
    </xf>
    <xf numFmtId="0" fontId="121" fillId="0" borderId="0" xfId="4" applyFont="1" applyFill="1" applyAlignment="1">
      <alignment vertical="center" wrapText="1"/>
    </xf>
    <xf numFmtId="0" fontId="0" fillId="0" borderId="0" xfId="0" applyAlignment="1">
      <alignment horizontal="center" vertical="center" wrapText="1"/>
    </xf>
    <xf numFmtId="4" fontId="9" fillId="0" borderId="0" xfId="0" applyNumberFormat="1" applyFont="1" applyFill="1" applyBorder="1" applyAlignment="1">
      <alignment horizontal="right" vertical="top" wrapText="1"/>
    </xf>
    <xf numFmtId="14" fontId="9" fillId="0" borderId="0" xfId="0" applyNumberFormat="1" applyFont="1" applyFill="1" applyBorder="1" applyAlignment="1">
      <alignment horizontal="left" vertical="top" wrapText="1"/>
    </xf>
    <xf numFmtId="0" fontId="9" fillId="0" borderId="0" xfId="0" applyFont="1" applyFill="1" applyBorder="1" applyAlignment="1">
      <alignment horizontal="lef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22" fillId="0" borderId="10" xfId="0" applyFont="1" applyFill="1" applyBorder="1" applyAlignment="1">
      <alignment horizontal="left" vertical="top" wrapText="1"/>
    </xf>
    <xf numFmtId="14" fontId="122" fillId="0" borderId="10" xfId="4" applyNumberFormat="1" applyFont="1" applyFill="1" applyBorder="1" applyAlignment="1">
      <alignment horizontal="left" vertical="top" wrapText="1"/>
    </xf>
    <xf numFmtId="0" fontId="122" fillId="0" borderId="10" xfId="4" applyFont="1" applyFill="1" applyBorder="1" applyAlignment="1">
      <alignment horizontal="left" vertical="top" wrapText="1"/>
    </xf>
    <xf numFmtId="4" fontId="122" fillId="0" borderId="10" xfId="4" applyNumberFormat="1" applyFont="1" applyFill="1" applyBorder="1" applyAlignment="1">
      <alignment horizontal="right" vertical="top" wrapText="1"/>
    </xf>
    <xf numFmtId="0" fontId="122" fillId="0" borderId="0" xfId="4" applyFont="1" applyFill="1" applyAlignment="1">
      <alignment horizontal="left" vertical="top" wrapText="1"/>
    </xf>
    <xf numFmtId="169" fontId="124" fillId="0" borderId="0" xfId="4" applyNumberFormat="1" applyFont="1" applyFill="1" applyAlignment="1">
      <alignment vertical="center"/>
    </xf>
    <xf numFmtId="14" fontId="124" fillId="0" borderId="0" xfId="4" applyNumberFormat="1" applyFont="1" applyFill="1" applyAlignment="1">
      <alignment vertical="center"/>
    </xf>
    <xf numFmtId="0" fontId="124" fillId="0" borderId="0" xfId="4" applyFont="1" applyFill="1" applyAlignment="1">
      <alignment vertical="center"/>
    </xf>
    <xf numFmtId="0" fontId="124"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quotePrefix="1" applyAlignment="1">
      <alignment horizontal="center" vertical="center" wrapText="1"/>
    </xf>
    <xf numFmtId="0" fontId="0" fillId="0" borderId="0" xfId="0" applyAlignment="1">
      <alignment horizontal="center" vertical="center" wrapText="1"/>
    </xf>
    <xf numFmtId="0" fontId="123" fillId="0" borderId="10" xfId="0" applyFont="1" applyFill="1" applyBorder="1" applyAlignment="1">
      <alignment horizontal="left" vertical="top" wrapText="1"/>
    </xf>
    <xf numFmtId="14" fontId="123" fillId="0" borderId="10" xfId="4" applyNumberFormat="1" applyFont="1" applyFill="1" applyBorder="1" applyAlignment="1">
      <alignment horizontal="left" vertical="top" wrapText="1"/>
    </xf>
    <xf numFmtId="0" fontId="123" fillId="0" borderId="10" xfId="4" applyFont="1" applyFill="1" applyBorder="1" applyAlignment="1">
      <alignment horizontal="left" vertical="top" wrapText="1"/>
    </xf>
    <xf numFmtId="4" fontId="123" fillId="0" borderId="10" xfId="4" applyNumberFormat="1" applyFont="1" applyFill="1" applyBorder="1" applyAlignment="1">
      <alignment horizontal="right" vertical="top" wrapText="1"/>
    </xf>
    <xf numFmtId="0" fontId="123" fillId="0" borderId="0" xfId="4" applyFont="1" applyFill="1" applyAlignment="1">
      <alignment horizontal="lef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126" fillId="0" borderId="0" xfId="0" applyNumberFormat="1" applyFont="1" applyAlignment="1">
      <alignment horizontal="center" vertical="center" wrapText="1"/>
    </xf>
    <xf numFmtId="14" fontId="127"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NumberFormat="1" applyAlignment="1">
      <alignment vertical="center"/>
    </xf>
    <xf numFmtId="0" fontId="0" fillId="0" borderId="0" xfId="0" applyAlignment="1">
      <alignment horizontal="center" vertical="center" wrapText="1"/>
    </xf>
    <xf numFmtId="0" fontId="0" fillId="0" borderId="0" xfId="0" applyAlignment="1">
      <alignment horizontal="center" vertical="center" wrapText="1"/>
    </xf>
    <xf numFmtId="0" fontId="26" fillId="0" borderId="0" xfId="0" applyFont="1" applyAlignment="1">
      <alignment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5" borderId="0" xfId="0" applyNumberFormat="1" applyFill="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4" fontId="129" fillId="0" borderId="10" xfId="0" applyNumberFormat="1" applyFont="1" applyFill="1" applyBorder="1" applyAlignment="1">
      <alignment horizontal="right" vertical="center" wrapText="1"/>
    </xf>
    <xf numFmtId="14" fontId="129" fillId="0" borderId="10" xfId="0" applyNumberFormat="1" applyFont="1" applyFill="1" applyBorder="1" applyAlignment="1">
      <alignment horizontal="left" vertical="center" wrapText="1"/>
    </xf>
    <xf numFmtId="0" fontId="129" fillId="0" borderId="10" xfId="0" applyNumberFormat="1" applyFont="1" applyFill="1" applyBorder="1" applyAlignment="1">
      <alignment horizontal="left" vertical="center" wrapText="1"/>
    </xf>
    <xf numFmtId="169" fontId="130" fillId="0" borderId="0" xfId="4" applyNumberFormat="1" applyFont="1" applyFill="1" applyAlignment="1">
      <alignment vertical="center"/>
    </xf>
    <xf numFmtId="14" fontId="130" fillId="0" borderId="0" xfId="4" applyNumberFormat="1" applyFont="1" applyFill="1" applyAlignment="1">
      <alignment vertical="center"/>
    </xf>
    <xf numFmtId="0" fontId="130" fillId="0" borderId="0" xfId="4" applyFont="1" applyFill="1" applyAlignment="1">
      <alignment vertical="center"/>
    </xf>
    <xf numFmtId="0" fontId="130"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31"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29" fillId="0" borderId="10" xfId="0" applyFont="1" applyFill="1" applyBorder="1" applyAlignment="1">
      <alignment horizontal="left" vertical="top" wrapText="1"/>
    </xf>
    <xf numFmtId="14" fontId="129" fillId="0" borderId="10" xfId="4" applyNumberFormat="1" applyFont="1" applyFill="1" applyBorder="1" applyAlignment="1">
      <alignment horizontal="left" vertical="top" wrapText="1"/>
    </xf>
    <xf numFmtId="0" fontId="129" fillId="0" borderId="10" xfId="4" applyFont="1" applyFill="1" applyBorder="1" applyAlignment="1">
      <alignment horizontal="left" vertical="top" wrapText="1"/>
    </xf>
    <xf numFmtId="4" fontId="129" fillId="0" borderId="10" xfId="4" applyNumberFormat="1" applyFont="1" applyFill="1" applyBorder="1" applyAlignment="1">
      <alignment horizontal="right" vertical="top" wrapText="1"/>
    </xf>
    <xf numFmtId="0" fontId="129" fillId="0" borderId="0" xfId="4" applyFont="1" applyFill="1" applyAlignment="1">
      <alignment horizontal="lef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32" fillId="0" borderId="0" xfId="0" applyFont="1" applyAlignment="1">
      <alignment wrapText="1"/>
    </xf>
    <xf numFmtId="0" fontId="132" fillId="0" borderId="0" xfId="0" applyFont="1" applyAlignment="1">
      <alignment horizontal="left" wrapText="1"/>
    </xf>
    <xf numFmtId="0" fontId="0" fillId="0" borderId="0" xfId="0" applyAlignment="1">
      <alignment horizontal="center" vertical="center" wrapText="1"/>
    </xf>
    <xf numFmtId="0" fontId="0" fillId="0" borderId="0" xfId="0" applyAlignment="1">
      <alignment horizontal="center" vertical="center" wrapText="1"/>
    </xf>
    <xf numFmtId="0" fontId="133" fillId="0" borderId="0" xfId="0" applyFont="1" applyAlignment="1">
      <alignment wrapText="1"/>
    </xf>
    <xf numFmtId="0" fontId="0" fillId="0" borderId="0" xfId="0" applyAlignment="1">
      <alignment horizontal="center" vertical="center" wrapText="1"/>
    </xf>
    <xf numFmtId="0" fontId="0" fillId="0" borderId="0" xfId="0" applyAlignment="1">
      <alignment horizontal="center" vertical="center" wrapText="1"/>
    </xf>
    <xf numFmtId="4" fontId="89" fillId="0" borderId="0" xfId="0" applyNumberFormat="1" applyFont="1" applyFill="1" applyBorder="1" applyAlignment="1">
      <alignment horizontal="right" vertical="center" wrapText="1"/>
    </xf>
    <xf numFmtId="14" fontId="89" fillId="0" borderId="0" xfId="0" applyNumberFormat="1" applyFont="1" applyFill="1" applyBorder="1" applyAlignment="1">
      <alignment horizontal="left" vertical="center" wrapText="1"/>
    </xf>
    <xf numFmtId="0" fontId="89" fillId="0" borderId="0" xfId="0" applyNumberFormat="1" applyFont="1" applyFill="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9" fontId="135" fillId="0" borderId="0" xfId="4" applyNumberFormat="1" applyFont="1" applyFill="1" applyAlignment="1">
      <alignment vertical="center"/>
    </xf>
    <xf numFmtId="14" fontId="135" fillId="0" borderId="0" xfId="4" applyNumberFormat="1" applyFont="1" applyFill="1" applyAlignment="1">
      <alignment vertical="center"/>
    </xf>
    <xf numFmtId="0" fontId="135" fillId="0" borderId="0" xfId="4" applyFont="1" applyFill="1" applyAlignment="1">
      <alignment vertical="center"/>
    </xf>
    <xf numFmtId="0" fontId="135" fillId="0" borderId="0" xfId="4" applyFont="1" applyFill="1" applyAlignment="1">
      <alignment vertical="center" wrapText="1"/>
    </xf>
    <xf numFmtId="0" fontId="0" fillId="0" borderId="0" xfId="0" applyAlignment="1">
      <alignment horizontal="center" vertical="center" wrapText="1"/>
    </xf>
    <xf numFmtId="4" fontId="136" fillId="0" borderId="10" xfId="0" applyNumberFormat="1" applyFont="1" applyFill="1" applyBorder="1" applyAlignment="1">
      <alignment horizontal="right" vertical="center" wrapText="1"/>
    </xf>
    <xf numFmtId="14" fontId="136" fillId="0" borderId="10" xfId="0" applyNumberFormat="1" applyFont="1" applyFill="1" applyBorder="1" applyAlignment="1">
      <alignment horizontal="left" vertical="center" wrapText="1"/>
    </xf>
    <xf numFmtId="0" fontId="136" fillId="0" borderId="10" xfId="0" applyNumberFormat="1" applyFont="1" applyFill="1" applyBorder="1" applyAlignment="1">
      <alignment horizontal="left" vertical="center" wrapText="1"/>
    </xf>
    <xf numFmtId="0" fontId="0" fillId="0" borderId="0" xfId="0" applyAlignment="1">
      <alignment horizontal="center" vertical="center" wrapText="1"/>
    </xf>
    <xf numFmtId="0" fontId="0" fillId="0" borderId="0" xfId="0" quotePrefix="1" applyNumberForma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34" fillId="0" borderId="10" xfId="0" applyFont="1" applyFill="1" applyBorder="1" applyAlignment="1">
      <alignment horizontal="left" vertical="top" wrapText="1"/>
    </xf>
    <xf numFmtId="14" fontId="134" fillId="0" borderId="10" xfId="4" applyNumberFormat="1" applyFont="1" applyFill="1" applyBorder="1" applyAlignment="1">
      <alignment horizontal="left" vertical="top" wrapText="1"/>
    </xf>
    <xf numFmtId="0" fontId="134" fillId="0" borderId="10" xfId="4" applyFont="1" applyFill="1" applyBorder="1" applyAlignment="1">
      <alignment horizontal="left" vertical="top" wrapText="1"/>
    </xf>
    <xf numFmtId="4" fontId="134" fillId="0" borderId="10" xfId="4" applyNumberFormat="1" applyFont="1" applyFill="1" applyBorder="1" applyAlignment="1">
      <alignment horizontal="right" vertical="top" wrapText="1"/>
    </xf>
    <xf numFmtId="0" fontId="134" fillId="0" borderId="0" xfId="4" applyFont="1" applyFill="1" applyAlignment="1">
      <alignment horizontal="left" vertical="top" wrapText="1"/>
    </xf>
    <xf numFmtId="0" fontId="0" fillId="0" borderId="0" xfId="0" applyAlignment="1">
      <alignment horizontal="center" vertical="center" wrapText="1"/>
    </xf>
    <xf numFmtId="44" fontId="137" fillId="0" borderId="0" xfId="0" applyNumberFormat="1" applyFont="1" applyFill="1" applyBorder="1" applyAlignment="1">
      <alignment horizontal="center" vertical="center" wrapText="1"/>
    </xf>
    <xf numFmtId="14" fontId="137" fillId="0" borderId="0" xfId="0" applyNumberFormat="1" applyFont="1" applyFill="1" applyBorder="1" applyAlignment="1">
      <alignment horizontal="center" vertical="center" wrapText="1"/>
    </xf>
    <xf numFmtId="0" fontId="137" fillId="0" borderId="0" xfId="0" applyNumberFormat="1" applyFont="1" applyFill="1" applyBorder="1" applyAlignment="1">
      <alignment horizontal="center" vertical="center" wrapText="1"/>
    </xf>
    <xf numFmtId="166" fontId="137" fillId="0" borderId="0" xfId="0" applyNumberFormat="1" applyFont="1" applyFill="1" applyBorder="1" applyAlignment="1">
      <alignment horizontal="center" vertical="center" wrapText="1"/>
    </xf>
    <xf numFmtId="0" fontId="137" fillId="0" borderId="0" xfId="0" applyFont="1" applyFill="1" applyBorder="1" applyAlignment="1">
      <alignment horizontal="center" vertical="center" wrapText="1"/>
    </xf>
    <xf numFmtId="169" fontId="137" fillId="0" borderId="0" xfId="4" applyNumberFormat="1" applyFont="1" applyFill="1" applyAlignment="1">
      <alignment vertical="center"/>
    </xf>
    <xf numFmtId="14" fontId="137" fillId="0" borderId="0" xfId="4" applyNumberFormat="1" applyFont="1" applyFill="1" applyAlignment="1">
      <alignment vertical="center"/>
    </xf>
    <xf numFmtId="0" fontId="137" fillId="0" borderId="0" xfId="4" applyFont="1" applyFill="1" applyAlignment="1">
      <alignment vertical="center"/>
    </xf>
    <xf numFmtId="0" fontId="137" fillId="0" borderId="0" xfId="4" applyFont="1" applyFill="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6" fontId="139" fillId="0" borderId="0" xfId="0" applyNumberFormat="1" applyFont="1" applyFill="1" applyBorder="1" applyAlignment="1">
      <alignment horizontal="center" vertical="center" wrapText="1"/>
    </xf>
    <xf numFmtId="14" fontId="139" fillId="0" borderId="0" xfId="0" applyNumberFormat="1" applyFont="1" applyFill="1" applyBorder="1" applyAlignment="1">
      <alignment horizontal="center" vertical="center" wrapText="1"/>
    </xf>
    <xf numFmtId="0" fontId="139" fillId="0" borderId="0" xfId="0" applyNumberFormat="1" applyFont="1" applyFill="1" applyBorder="1" applyAlignment="1">
      <alignment horizontal="center" vertical="center" wrapText="1"/>
    </xf>
    <xf numFmtId="169" fontId="139" fillId="0" borderId="0" xfId="0" applyNumberFormat="1" applyFont="1" applyFill="1" applyBorder="1" applyAlignment="1">
      <alignment horizontal="center" vertical="center" wrapText="1"/>
    </xf>
    <xf numFmtId="0" fontId="0" fillId="0" borderId="0" xfId="0" applyAlignment="1">
      <alignment horizontal="center" vertical="center" wrapText="1"/>
    </xf>
    <xf numFmtId="0" fontId="0" fillId="0" borderId="0" xfId="0" applyNumberFormat="1" applyFill="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32" fillId="0" borderId="0" xfId="0" applyFont="1" applyAlignment="1">
      <alignmen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NumberFormat="1" applyBorder="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NumberFormat="1" applyAlignment="1">
      <alignment horizontal="left"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29" fillId="0" borderId="0" xfId="0" applyNumberFormat="1" applyFont="1" applyAlignment="1">
      <alignment horizontal="center" vertical="center" wrapText="1"/>
    </xf>
    <xf numFmtId="14" fontId="140" fillId="0" borderId="0" xfId="0" applyNumberFormat="1" applyFont="1" applyAlignment="1">
      <alignment horizontal="center" vertical="center" wrapText="1"/>
    </xf>
    <xf numFmtId="0" fontId="140"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38" fillId="0" borderId="10" xfId="0" applyFont="1" applyFill="1" applyBorder="1" applyAlignment="1">
      <alignment horizontal="left" vertical="top" wrapText="1"/>
    </xf>
    <xf numFmtId="14" fontId="138" fillId="0" borderId="10" xfId="4" applyNumberFormat="1" applyFont="1" applyFill="1" applyBorder="1" applyAlignment="1">
      <alignment horizontal="left" vertical="top" wrapText="1"/>
    </xf>
    <xf numFmtId="0" fontId="138" fillId="0" borderId="10" xfId="4" applyFont="1" applyFill="1" applyBorder="1" applyAlignment="1">
      <alignment horizontal="left" vertical="top" wrapText="1"/>
    </xf>
    <xf numFmtId="4" fontId="138" fillId="0" borderId="10" xfId="4" applyNumberFormat="1" applyFont="1" applyFill="1" applyBorder="1" applyAlignment="1">
      <alignment horizontal="right" vertical="top" wrapText="1"/>
    </xf>
    <xf numFmtId="0" fontId="138" fillId="0" borderId="0" xfId="4" applyFont="1" applyFill="1" applyAlignment="1">
      <alignment horizontal="left" vertical="top" wrapText="1"/>
    </xf>
    <xf numFmtId="14" fontId="9" fillId="5" borderId="10" xfId="0" applyNumberFormat="1" applyFont="1" applyFill="1" applyBorder="1" applyAlignment="1">
      <alignment horizontal="left" vertical="top" wrapText="1"/>
    </xf>
    <xf numFmtId="4" fontId="9" fillId="5" borderId="10" xfId="0" applyNumberFormat="1" applyFont="1" applyFill="1" applyBorder="1" applyAlignment="1">
      <alignment horizontal="right" vertical="top" wrapText="1"/>
    </xf>
    <xf numFmtId="0" fontId="9" fillId="5" borderId="0" xfId="0" applyFont="1" applyFill="1" applyBorder="1" applyAlignment="1">
      <alignment horizontal="left" vertical="top" wrapText="1"/>
    </xf>
    <xf numFmtId="0" fontId="7" fillId="20" borderId="0" xfId="4" applyFill="1"/>
    <xf numFmtId="0" fontId="7" fillId="5" borderId="0" xfId="4" applyFill="1" applyAlignment="1">
      <alignment vertical="center"/>
    </xf>
    <xf numFmtId="169" fontId="137" fillId="5" borderId="0" xfId="4" applyNumberFormat="1" applyFont="1" applyFill="1" applyAlignment="1">
      <alignment vertical="center"/>
    </xf>
    <xf numFmtId="14" fontId="137" fillId="5" borderId="0" xfId="4" applyNumberFormat="1" applyFont="1" applyFill="1" applyAlignment="1">
      <alignment vertical="center"/>
    </xf>
    <xf numFmtId="0" fontId="137" fillId="5" borderId="0" xfId="4" applyFont="1" applyFill="1" applyAlignment="1">
      <alignment vertical="center"/>
    </xf>
    <xf numFmtId="0" fontId="137" fillId="5" borderId="0" xfId="4" applyFont="1" applyFill="1" applyAlignment="1">
      <alignment vertical="center" wrapText="1"/>
    </xf>
    <xf numFmtId="0" fontId="7" fillId="5" borderId="0" xfId="4" applyFill="1"/>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41" fillId="0" borderId="44" xfId="2" applyFont="1" applyBorder="1" applyAlignment="1" applyProtection="1">
      <alignment horizontal="center" vertical="center" wrapText="1"/>
    </xf>
    <xf numFmtId="14" fontId="140" fillId="0" borderId="44" xfId="0" applyNumberFormat="1" applyFont="1" applyBorder="1" applyAlignment="1">
      <alignment horizontal="center" vertical="center" wrapText="1"/>
    </xf>
    <xf numFmtId="0" fontId="140" fillId="0" borderId="45" xfId="0" applyFont="1" applyBorder="1" applyAlignment="1">
      <alignment horizontal="center" vertical="center" wrapText="1"/>
    </xf>
    <xf numFmtId="0" fontId="140" fillId="0" borderId="44" xfId="0" applyFont="1" applyBorder="1" applyAlignment="1">
      <alignment horizontal="center" vertical="center" wrapText="1"/>
    </xf>
    <xf numFmtId="0" fontId="29" fillId="0" borderId="44"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29" fillId="0" borderId="44" xfId="0" applyFont="1" applyFill="1" applyBorder="1" applyAlignment="1">
      <alignment horizontal="center" vertical="center" wrapText="1"/>
    </xf>
    <xf numFmtId="14" fontId="29" fillId="0" borderId="44" xfId="0" applyNumberFormat="1" applyFon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6" fontId="50"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29" fillId="0" borderId="0" xfId="0" applyNumberFormat="1" applyFont="1" applyAlignment="1">
      <alignment horizontal="left" vertical="top" wrapText="1"/>
    </xf>
    <xf numFmtId="14" fontId="29" fillId="0" borderId="0" xfId="0" applyNumberFormat="1" applyFont="1" applyAlignment="1">
      <alignmen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42" fillId="0" borderId="0" xfId="0"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29" fillId="0" borderId="44" xfId="0" applyNumberFormat="1" applyFont="1" applyBorder="1" applyAlignment="1">
      <alignment horizontal="right" wrapText="1"/>
    </xf>
    <xf numFmtId="14" fontId="29" fillId="0" borderId="44" xfId="0" applyNumberFormat="1" applyFont="1" applyBorder="1" applyAlignment="1">
      <alignment horizontal="center" vertical="center" wrapText="1"/>
    </xf>
    <xf numFmtId="0" fontId="29" fillId="0" borderId="44" xfId="0" applyFont="1" applyBorder="1" applyAlignment="1">
      <alignment wrapText="1"/>
    </xf>
    <xf numFmtId="0" fontId="29" fillId="0" borderId="44" xfId="0" applyFont="1" applyBorder="1" applyAlignment="1">
      <alignment horizontal="right" wrapText="1"/>
    </xf>
    <xf numFmtId="0" fontId="29" fillId="19" borderId="44" xfId="0" applyFont="1" applyFill="1" applyBorder="1" applyAlignment="1">
      <alignment wrapText="1"/>
    </xf>
    <xf numFmtId="14" fontId="29" fillId="19" borderId="44" xfId="0" applyNumberFormat="1" applyFont="1" applyFill="1" applyBorder="1" applyAlignment="1">
      <alignment horizontal="right" vertical="center" wrapText="1"/>
    </xf>
    <xf numFmtId="0" fontId="29" fillId="19" borderId="44" xfId="0" applyFont="1" applyFill="1" applyBorder="1" applyAlignment="1">
      <alignment horizontal="center" vertical="center" wrapText="1"/>
    </xf>
    <xf numFmtId="14" fontId="29" fillId="19" borderId="44" xfId="0" applyNumberFormat="1" applyFont="1" applyFill="1" applyBorder="1" applyAlignment="1">
      <alignment horizontal="center" vertical="center" wrapText="1"/>
    </xf>
    <xf numFmtId="0" fontId="0" fillId="0" borderId="0" xfId="0" applyAlignment="1">
      <alignment horizontal="center" vertical="center" wrapText="1"/>
    </xf>
    <xf numFmtId="14" fontId="29" fillId="0" borderId="44" xfId="0" applyNumberFormat="1" applyFont="1" applyFill="1" applyBorder="1" applyAlignment="1">
      <alignment horizontal="righ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21" fillId="0" borderId="0" xfId="0" applyFont="1" applyAlignment="1">
      <alignment horizontal="center" vertical="center" wrapText="1"/>
    </xf>
    <xf numFmtId="0" fontId="0" fillId="0" borderId="0" xfId="0" applyAlignment="1">
      <alignment horizontal="center" vertical="center" wrapText="1"/>
    </xf>
    <xf numFmtId="49" fontId="0" fillId="0" borderId="0" xfId="0" applyNumberForma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Fill="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44" xfId="0" applyFont="1" applyFill="1" applyBorder="1" applyAlignment="1">
      <alignment horizontal="center" vertical="center" wrapText="1"/>
    </xf>
    <xf numFmtId="14" fontId="0" fillId="0" borderId="44" xfId="0" applyNumberFormat="1" applyFont="1" applyFill="1" applyBorder="1" applyAlignment="1">
      <alignment horizontal="center" vertical="center" wrapText="1"/>
    </xf>
    <xf numFmtId="0" fontId="0" fillId="0" borderId="0" xfId="0" applyAlignment="1">
      <alignment horizontal="center" vertical="center" wrapText="1"/>
    </xf>
    <xf numFmtId="0" fontId="0" fillId="0" borderId="1"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NumberFormat="1" applyAlignment="1">
      <alignment horizontal="center" vertical="top"/>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 fontId="0" fillId="0" borderId="0" xfId="0" applyNumberFormat="1" applyAlignment="1">
      <alignment horizontal="center" vertical="center"/>
    </xf>
    <xf numFmtId="0" fontId="0" fillId="0" borderId="0" xfId="0" applyAlignment="1">
      <alignment horizontal="center" vertical="center" wrapText="1"/>
    </xf>
    <xf numFmtId="0" fontId="9" fillId="0" borderId="10" xfId="0" applyFont="1" applyBorder="1" applyAlignment="1">
      <alignment horizontal="left"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9" fillId="0" borderId="0" xfId="0" applyFont="1" applyAlignment="1">
      <alignment horizontal="left" vertical="top"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147" fillId="0" borderId="0" xfId="0" applyNumberFormat="1" applyFont="1"/>
    <xf numFmtId="0" fontId="148" fillId="0" borderId="0" xfId="0" applyFont="1"/>
    <xf numFmtId="0" fontId="0" fillId="0" borderId="0" xfId="0" applyAlignment="1">
      <alignment horizontal="center" vertical="center" wrapText="1"/>
    </xf>
    <xf numFmtId="0" fontId="0" fillId="0" borderId="0" xfId="0" applyAlignment="1">
      <alignment horizontal="center" vertical="center" wrapText="1"/>
    </xf>
    <xf numFmtId="0" fontId="0" fillId="5" borderId="0" xfId="0" quotePrefix="1" applyNumberFormat="1" applyFill="1" applyAlignment="1">
      <alignment horizontal="center" vertical="center" wrapText="1"/>
    </xf>
    <xf numFmtId="166" fontId="0" fillId="5" borderId="0" xfId="0" applyNumberFormat="1" applyFill="1" applyAlignment="1">
      <alignment horizontal="center" vertical="center" wrapText="1"/>
    </xf>
    <xf numFmtId="0" fontId="0" fillId="5" borderId="0" xfId="0" applyFill="1" applyAlignment="1">
      <alignment vertical="center"/>
    </xf>
    <xf numFmtId="0" fontId="0" fillId="0" borderId="0" xfId="0" applyAlignment="1">
      <alignment horizontal="center" vertical="center" wrapText="1"/>
    </xf>
    <xf numFmtId="0" fontId="0" fillId="0" borderId="0" xfId="0" applyAlignment="1">
      <alignment horizontal="center" vertical="center" wrapText="1"/>
    </xf>
    <xf numFmtId="0" fontId="149" fillId="9" borderId="6" xfId="0" applyFont="1" applyFill="1" applyBorder="1" applyAlignment="1">
      <alignment horizontal="center" vertical="center" wrapText="1"/>
    </xf>
    <xf numFmtId="0" fontId="6" fillId="0" borderId="6" xfId="0"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1" xfId="0" applyNumberFormat="1" applyBorder="1" applyAlignment="1">
      <alignment horizontal="center" vertical="center" wrapText="1"/>
    </xf>
    <xf numFmtId="14" fontId="21" fillId="0" borderId="1" xfId="0" applyNumberFormat="1" applyFont="1" applyBorder="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66" fontId="0" fillId="0" borderId="0" xfId="0" applyNumberFormat="1" applyAlignment="1">
      <alignment horizontal="center" vertical="center"/>
    </xf>
    <xf numFmtId="0" fontId="0" fillId="0" borderId="0" xfId="0"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center" vertical="center" wrapText="1"/>
    </xf>
    <xf numFmtId="0" fontId="9" fillId="0" borderId="0" xfId="0" applyFont="1"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xf numFmtId="14" fontId="0" fillId="0" borderId="0" xfId="0" applyNumberFormat="1" applyAlignment="1">
      <alignment horizontal="center" vertical="center" wrapText="1"/>
    </xf>
    <xf numFmtId="0" fontId="0" fillId="0" borderId="0" xfId="0" applyAlignment="1">
      <alignment horizontal="center" vertical="center" wrapText="1"/>
    </xf>
    <xf numFmtId="16" fontId="0" fillId="0" borderId="0" xfId="0" applyNumberForma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21" borderId="0" xfId="0" applyNumberFormat="1" applyFill="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7" fontId="0" fillId="0" borderId="0" xfId="0" applyNumberFormat="1" applyAlignment="1">
      <alignment horizontal="center" vertical="center" wrapText="1"/>
    </xf>
    <xf numFmtId="0" fontId="0" fillId="0" borderId="0" xfId="0" applyAlignment="1">
      <alignment horizontal="center" vertical="center" wrapText="1"/>
    </xf>
    <xf numFmtId="14" fontId="0" fillId="0" borderId="0" xfId="0" applyNumberFormat="1" applyAlignment="1">
      <alignment horizontal="center" vertical="center" wrapText="1"/>
    </xf>
    <xf numFmtId="0" fontId="19" fillId="0" borderId="0" xfId="0" applyNumberFormat="1" applyFont="1" applyAlignment="1">
      <alignment horizontal="center" vertical="center" wrapText="1"/>
    </xf>
    <xf numFmtId="0" fontId="0" fillId="0" borderId="0" xfId="0" applyAlignment="1">
      <alignment horizontal="center" vertical="center" wrapText="1"/>
    </xf>
    <xf numFmtId="0" fontId="143" fillId="0" borderId="0" xfId="0" applyFont="1" applyAlignment="1">
      <alignment vertical="center" wrapText="1"/>
    </xf>
    <xf numFmtId="0" fontId="0" fillId="0" borderId="0" xfId="0" applyAlignment="1">
      <alignment horizontal="center" vertical="center" wrapText="1"/>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21" fillId="0" borderId="1" xfId="0" applyFont="1" applyBorder="1" applyAlignment="1">
      <alignment horizontal="center" vertical="center" wrapText="1"/>
    </xf>
    <xf numFmtId="0" fontId="14" fillId="0" borderId="0" xfId="0" applyFont="1" applyAlignment="1">
      <alignment horizontal="center" vertical="center" wrapText="1"/>
    </xf>
    <xf numFmtId="49" fontId="0" fillId="0" borderId="0" xfId="0" applyNumberFormat="1" applyAlignment="1">
      <alignment horizontal="center" vertical="center" wrapText="1"/>
    </xf>
    <xf numFmtId="0" fontId="19" fillId="0" borderId="0" xfId="0" applyFont="1" applyAlignment="1">
      <alignment wrapText="1"/>
    </xf>
    <xf numFmtId="0" fontId="0" fillId="0" borderId="0" xfId="0"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43" fontId="0" fillId="8" borderId="0" xfId="0" applyNumberFormat="1" applyFill="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29" fillId="0" borderId="44" xfId="0" applyFont="1" applyFill="1" applyBorder="1" applyAlignment="1">
      <alignment vertical="center" wrapText="1"/>
    </xf>
    <xf numFmtId="0" fontId="29" fillId="0" borderId="44" xfId="0" applyFont="1" applyBorder="1" applyAlignment="1">
      <alignment vertical="center" wrapText="1"/>
    </xf>
    <xf numFmtId="14" fontId="29" fillId="0" borderId="44" xfId="0" applyNumberFormat="1" applyFont="1" applyBorder="1" applyAlignment="1">
      <alignment horizontal="right" vertical="center" wrapText="1"/>
    </xf>
    <xf numFmtId="14" fontId="0" fillId="0" borderId="0" xfId="0" applyNumberFormat="1" applyAlignment="1">
      <alignment horizontal="center" vertical="center" wrapText="1"/>
    </xf>
    <xf numFmtId="14" fontId="0" fillId="0" borderId="0" xfId="0" applyNumberFormat="1" applyAlignment="1">
      <alignment horizontal="center" vertical="center"/>
    </xf>
    <xf numFmtId="14"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NumberFormat="1" applyFont="1" applyBorder="1" applyAlignment="1">
      <alignment horizontal="center" vertical="center" wrapText="1"/>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center" vertical="center" wrapText="1"/>
    </xf>
    <xf numFmtId="3"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4" fontId="0" fillId="0" borderId="0" xfId="0" applyNumberFormat="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3" xfId="0" applyBorder="1" applyAlignment="1">
      <alignment horizontal="center" vertical="center" wrapText="1"/>
    </xf>
    <xf numFmtId="0" fontId="0" fillId="0" borderId="0" xfId="0" applyAlignment="1">
      <alignment horizontal="center" vertical="center" wrapText="1"/>
    </xf>
    <xf numFmtId="0" fontId="0" fillId="21" borderId="0" xfId="0" applyFill="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17" fillId="0" borderId="0" xfId="0" applyFont="1" applyFill="1"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0" fontId="8" fillId="10" borderId="9" xfId="4"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wrapText="1"/>
    </xf>
    <xf numFmtId="0" fontId="3" fillId="6" borderId="0" xfId="0" applyFont="1" applyFill="1" applyAlignment="1">
      <alignment horizontal="center"/>
    </xf>
    <xf numFmtId="0" fontId="17" fillId="17" borderId="13" xfId="0" applyFont="1" applyFill="1" applyBorder="1" applyAlignment="1">
      <alignment horizontal="center" vertical="center"/>
    </xf>
    <xf numFmtId="0" fontId="0" fillId="0" borderId="15" xfId="0" applyBorder="1" applyAlignment="1">
      <alignment wrapText="1"/>
    </xf>
    <xf numFmtId="0" fontId="0" fillId="0" borderId="16" xfId="0" applyBorder="1" applyAlignment="1">
      <alignment wrapText="1"/>
    </xf>
    <xf numFmtId="0" fontId="0" fillId="0" borderId="17" xfId="0" applyBorder="1" applyAlignment="1">
      <alignment wrapText="1"/>
    </xf>
    <xf numFmtId="0" fontId="5" fillId="8" borderId="0" xfId="0" applyFont="1" applyFill="1" applyBorder="1" applyAlignment="1">
      <alignment horizontal="left" vertical="center" wrapText="1"/>
    </xf>
    <xf numFmtId="0" fontId="0" fillId="0" borderId="0" xfId="0" applyAlignment="1">
      <alignment horizontal="left"/>
    </xf>
    <xf numFmtId="0" fontId="0" fillId="0" borderId="18" xfId="0" applyBorder="1" applyAlignment="1">
      <alignment horizontal="left"/>
    </xf>
    <xf numFmtId="0" fontId="0" fillId="0" borderId="19" xfId="0" applyBorder="1" applyAlignment="1">
      <alignment horizontal="left"/>
    </xf>
    <xf numFmtId="0" fontId="0" fillId="0" borderId="20" xfId="0" applyBorder="1" applyAlignment="1">
      <alignment horizontal="left"/>
    </xf>
    <xf numFmtId="0" fontId="0" fillId="0" borderId="33" xfId="0" applyBorder="1" applyAlignment="1">
      <alignment horizontal="left"/>
    </xf>
    <xf numFmtId="0" fontId="0" fillId="0" borderId="23" xfId="0" applyBorder="1" applyAlignment="1">
      <alignment horizontal="left"/>
    </xf>
    <xf numFmtId="0" fontId="0" fillId="0" borderId="24" xfId="0" applyBorder="1" applyAlignment="1">
      <alignment horizontal="left"/>
    </xf>
    <xf numFmtId="0" fontId="0" fillId="0" borderId="26" xfId="0" applyBorder="1" applyAlignment="1">
      <alignment horizontal="left"/>
    </xf>
    <xf numFmtId="0" fontId="0" fillId="0" borderId="27" xfId="0" applyBorder="1" applyAlignment="1">
      <alignment horizontal="left"/>
    </xf>
    <xf numFmtId="0" fontId="0" fillId="0" borderId="28" xfId="0" applyBorder="1" applyAlignment="1">
      <alignment horizontal="left"/>
    </xf>
    <xf numFmtId="0" fontId="0" fillId="0" borderId="22" xfId="0" applyBorder="1" applyAlignment="1">
      <alignment horizontal="left"/>
    </xf>
    <xf numFmtId="0" fontId="0" fillId="0" borderId="30" xfId="0" applyBorder="1" applyAlignment="1">
      <alignment horizontal="left"/>
    </xf>
    <xf numFmtId="0" fontId="0" fillId="0" borderId="31" xfId="0" applyBorder="1" applyAlignment="1">
      <alignment horizontal="left"/>
    </xf>
    <xf numFmtId="0" fontId="0" fillId="0" borderId="32" xfId="0" applyBorder="1" applyAlignment="1">
      <alignment horizontal="left"/>
    </xf>
    <xf numFmtId="0" fontId="0" fillId="0" borderId="15" xfId="0" applyBorder="1" applyAlignment="1">
      <alignment horizontal="left"/>
    </xf>
    <xf numFmtId="0" fontId="0" fillId="0" borderId="16" xfId="0" applyBorder="1" applyAlignment="1">
      <alignment horizontal="left"/>
    </xf>
    <xf numFmtId="0" fontId="0" fillId="0" borderId="17" xfId="0" applyBorder="1" applyAlignment="1">
      <alignment horizontal="left"/>
    </xf>
    <xf numFmtId="0" fontId="0" fillId="0" borderId="15" xfId="0" applyBorder="1" applyAlignment="1">
      <alignment horizontal="left" vertical="center"/>
    </xf>
    <xf numFmtId="0" fontId="0" fillId="0" borderId="16" xfId="0" applyBorder="1" applyAlignment="1">
      <alignment horizontal="left" vertical="center"/>
    </xf>
    <xf numFmtId="0" fontId="0" fillId="0" borderId="17" xfId="0" applyBorder="1" applyAlignment="1">
      <alignment horizontal="left" vertical="center"/>
    </xf>
    <xf numFmtId="0" fontId="0" fillId="0" borderId="15" xfId="0" applyBorder="1" applyAlignment="1">
      <alignment horizontal="left" wrapText="1"/>
    </xf>
    <xf numFmtId="0" fontId="0" fillId="0" borderId="16" xfId="0" applyBorder="1" applyAlignment="1">
      <alignment horizontal="left" wrapText="1"/>
    </xf>
    <xf numFmtId="0" fontId="0" fillId="0" borderId="17" xfId="0" applyBorder="1" applyAlignment="1">
      <alignment horizontal="left" wrapText="1"/>
    </xf>
    <xf numFmtId="0" fontId="0" fillId="0" borderId="35" xfId="0" applyBorder="1" applyAlignment="1">
      <alignment horizontal="left"/>
    </xf>
    <xf numFmtId="0" fontId="0" fillId="0" borderId="15" xfId="0" applyBorder="1" applyAlignment="1"/>
    <xf numFmtId="0" fontId="0" fillId="0" borderId="16" xfId="0" applyBorder="1" applyAlignment="1"/>
    <xf numFmtId="0" fontId="0" fillId="0" borderId="17" xfId="0" applyBorder="1" applyAlignment="1"/>
    <xf numFmtId="0" fontId="17" fillId="17" borderId="13" xfId="0" applyFont="1" applyFill="1" applyBorder="1" applyAlignment="1">
      <alignment horizontal="center" vertical="center" wrapText="1"/>
    </xf>
    <xf numFmtId="0" fontId="0" fillId="0" borderId="15" xfId="0" applyBorder="1" applyAlignment="1">
      <alignment horizontal="left" vertical="center" wrapText="1"/>
    </xf>
    <xf numFmtId="0" fontId="0" fillId="0" borderId="16" xfId="0" applyBorder="1" applyAlignment="1">
      <alignment horizontal="left" vertical="center" wrapText="1"/>
    </xf>
    <xf numFmtId="0" fontId="0" fillId="0" borderId="17" xfId="0" applyBorder="1" applyAlignment="1">
      <alignment horizontal="left" vertical="center" wrapText="1"/>
    </xf>
    <xf numFmtId="0" fontId="17" fillId="16" borderId="0" xfId="0" applyFont="1" applyFill="1" applyAlignment="1">
      <alignment horizontal="center" vertical="center" wrapText="1"/>
    </xf>
    <xf numFmtId="0" fontId="0" fillId="5" borderId="15" xfId="0" applyFill="1" applyBorder="1" applyAlignment="1">
      <alignment horizontal="left" vertical="center"/>
    </xf>
    <xf numFmtId="0" fontId="0" fillId="5" borderId="16" xfId="0" applyFill="1" applyBorder="1" applyAlignment="1">
      <alignment horizontal="left" vertical="center"/>
    </xf>
    <xf numFmtId="0" fontId="0" fillId="5" borderId="17" xfId="0" applyFill="1" applyBorder="1" applyAlignment="1">
      <alignment horizontal="left" vertical="center"/>
    </xf>
    <xf numFmtId="0" fontId="0" fillId="0" borderId="15" xfId="0" applyFill="1" applyBorder="1" applyAlignment="1">
      <alignment horizontal="left" vertical="center"/>
    </xf>
    <xf numFmtId="0" fontId="0" fillId="0" borderId="16" xfId="0" applyFill="1" applyBorder="1" applyAlignment="1">
      <alignment horizontal="left" vertical="center"/>
    </xf>
    <xf numFmtId="0" fontId="0" fillId="0" borderId="17" xfId="0" applyFill="1" applyBorder="1" applyAlignment="1">
      <alignment horizontal="left" vertical="center"/>
    </xf>
    <xf numFmtId="0" fontId="17" fillId="17" borderId="0" xfId="0" applyFont="1" applyFill="1" applyAlignment="1">
      <alignment horizontal="center"/>
    </xf>
    <xf numFmtId="0" fontId="3" fillId="17" borderId="13" xfId="0" applyFont="1" applyFill="1" applyBorder="1" applyAlignment="1">
      <alignment horizontal="center"/>
    </xf>
    <xf numFmtId="0" fontId="3" fillId="17" borderId="0" xfId="0" applyFont="1" applyFill="1" applyAlignment="1">
      <alignment horizontal="center"/>
    </xf>
    <xf numFmtId="0" fontId="0" fillId="0" borderId="0" xfId="0" applyNumberFormat="1" applyAlignment="1">
      <alignment wrapText="1"/>
    </xf>
    <xf numFmtId="0" fontId="3" fillId="9" borderId="8" xfId="0" applyFont="1" applyFill="1" applyBorder="1" applyAlignment="1">
      <alignment horizontal="left" vertical="center" wrapText="1"/>
    </xf>
    <xf numFmtId="0" fontId="3" fillId="9" borderId="8" xfId="0" applyFont="1" applyFill="1" applyBorder="1" applyAlignment="1">
      <alignment horizontal="center" vertical="center" wrapText="1"/>
    </xf>
    <xf numFmtId="0" fontId="3" fillId="6" borderId="8" xfId="0" applyFont="1" applyFill="1" applyBorder="1" applyAlignment="1">
      <alignment horizontal="center" vertical="center" wrapText="1"/>
    </xf>
    <xf numFmtId="0" fontId="3" fillId="9" borderId="3" xfId="0" applyFont="1" applyFill="1" applyBorder="1" applyAlignment="1">
      <alignment horizontal="center" vertical="center" wrapText="1"/>
    </xf>
    <xf numFmtId="0" fontId="0" fillId="0" borderId="0" xfId="0" applyAlignment="1">
      <alignment horizontal="center" vertical="center" wrapText="1"/>
    </xf>
    <xf numFmtId="0" fontId="3" fillId="6" borderId="3" xfId="0" applyFont="1" applyFill="1" applyBorder="1" applyAlignment="1">
      <alignment horizontal="center" vertical="center" wrapText="1"/>
    </xf>
    <xf numFmtId="14" fontId="0" fillId="8" borderId="0" xfId="0" applyNumberFormat="1" applyFill="1" applyAlignment="1">
      <alignment horizontal="center"/>
    </xf>
    <xf numFmtId="0" fontId="3" fillId="9" borderId="0" xfId="0" applyFont="1" applyFill="1" applyAlignment="1">
      <alignment horizontal="center"/>
    </xf>
    <xf numFmtId="0" fontId="3" fillId="2" borderId="0" xfId="0" applyFont="1" applyFill="1" applyAlignment="1">
      <alignment horizontal="center"/>
    </xf>
    <xf numFmtId="0" fontId="0" fillId="8" borderId="0" xfId="0" applyFill="1" applyAlignment="1">
      <alignment horizontal="center" vertical="center" wrapText="1"/>
    </xf>
  </cellXfs>
  <cellStyles count="17">
    <cellStyle name="Hiperlink" xfId="2" builtinId="8"/>
    <cellStyle name="Moeda" xfId="3" builtinId="4"/>
    <cellStyle name="Moeda 2" xfId="16" xr:uid="{00000000-0005-0000-0000-000002000000}"/>
    <cellStyle name="Normal" xfId="0" builtinId="0"/>
    <cellStyle name="Normal 2" xfId="4" xr:uid="{00000000-0005-0000-0000-000004000000}"/>
    <cellStyle name="Normal 2 2" xfId="6" xr:uid="{00000000-0005-0000-0000-000005000000}"/>
    <cellStyle name="Normal 3" xfId="7" xr:uid="{00000000-0005-0000-0000-000006000000}"/>
    <cellStyle name="Normal 4" xfId="8" xr:uid="{00000000-0005-0000-0000-000007000000}"/>
    <cellStyle name="Normal 5" xfId="9" xr:uid="{00000000-0005-0000-0000-000008000000}"/>
    <cellStyle name="Normal 6" xfId="10" xr:uid="{00000000-0005-0000-0000-000009000000}"/>
    <cellStyle name="Normal 7" xfId="11" xr:uid="{00000000-0005-0000-0000-00000A000000}"/>
    <cellStyle name="Normal 8" xfId="13" xr:uid="{00000000-0005-0000-0000-00000B000000}"/>
    <cellStyle name="Normal 9" xfId="15" xr:uid="{00000000-0005-0000-0000-00000C000000}"/>
    <cellStyle name="Normal_ESTIMATIVAS MUNICIPAIS 2011" xfId="12" xr:uid="{00000000-0005-0000-0000-00000D000000}"/>
    <cellStyle name="Porcentagem" xfId="1" builtinId="5"/>
    <cellStyle name="Vírgula" xfId="14" builtinId="3"/>
    <cellStyle name="Vírgula 2" xfId="5" xr:uid="{00000000-0005-0000-0000-000010000000}"/>
  </cellStyles>
  <dxfs count="1307">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bgColor theme="9" tint="-0.24994659260841701"/>
        </patternFill>
      </fill>
    </dxf>
    <dxf>
      <fill>
        <patternFill>
          <fgColor indexed="64"/>
          <bgColor theme="0" tint="-0.24994659260841701"/>
        </patternFill>
      </fill>
    </dxf>
    <dxf>
      <fill>
        <patternFill>
          <bgColor theme="9" tint="-0.24994659260841701"/>
        </patternFill>
      </fill>
    </dxf>
    <dxf>
      <fill>
        <patternFill>
          <fgColor indexed="64"/>
          <bgColor theme="0" tint="-0.24994659260841701"/>
        </patternFill>
      </fill>
    </dxf>
    <dxf>
      <fill>
        <patternFill>
          <bgColor theme="9" tint="-0.24994659260841701"/>
        </patternFill>
      </fill>
    </dxf>
    <dxf>
      <fill>
        <patternFill>
          <fgColor indexed="64"/>
          <bgColor theme="0" tint="-0.24994659260841701"/>
        </patternFill>
      </fill>
    </dxf>
    <dxf>
      <fill>
        <patternFill>
          <bgColor theme="9" tint="-0.24994659260841701"/>
        </patternFill>
      </fill>
    </dxf>
    <dxf>
      <fill>
        <patternFill>
          <fgColor indexed="64"/>
          <bgColor theme="0" tint="-0.24994659260841701"/>
        </patternFill>
      </fill>
    </dxf>
    <dxf>
      <fill>
        <patternFill>
          <bgColor theme="9" tint="-0.24994659260841701"/>
        </patternFill>
      </fill>
    </dxf>
    <dxf>
      <fill>
        <patternFill>
          <fgColor indexed="64"/>
          <bgColor theme="0" tint="-0.24994659260841701"/>
        </patternFill>
      </fill>
    </dxf>
    <dxf>
      <fill>
        <patternFill>
          <bgColor theme="9"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bgColor theme="9"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fgColor indexed="64"/>
          <bgColor theme="0" tint="-0.24994659260841701"/>
        </patternFill>
      </fill>
    </dxf>
    <dxf>
      <fill>
        <patternFill>
          <bgColor theme="9" tint="-0.24994659260841701"/>
        </patternFill>
      </fill>
    </dxf>
    <dxf>
      <fill>
        <patternFill>
          <bgColor theme="0" tint="-0.24994659260841701"/>
        </patternFill>
      </fill>
    </dxf>
    <dxf>
      <fill>
        <patternFill>
          <bgColor theme="0" tint="-0.24994659260841701"/>
        </patternFill>
      </fill>
    </dxf>
    <dxf>
      <fill>
        <patternFill>
          <bgColor theme="9" tint="-0.24994659260841701"/>
        </patternFill>
      </fill>
    </dxf>
    <dxf>
      <fill>
        <patternFill>
          <bgColor theme="9" tint="-0.2499465926084170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revisionHeaders" Target="revisions/revisionHeader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usernames" Target="revisions/userNames.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jpe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1</xdr:col>
      <xdr:colOff>66674</xdr:colOff>
      <xdr:row>270</xdr:row>
      <xdr:rowOff>19050</xdr:rowOff>
    </xdr:from>
    <xdr:to>
      <xdr:col>9</xdr:col>
      <xdr:colOff>688898</xdr:colOff>
      <xdr:row>272</xdr:row>
      <xdr:rowOff>57150</xdr:rowOff>
    </xdr:to>
    <xdr:pic>
      <xdr:nvPicPr>
        <xdr:cNvPr id="2" name="Imagem 1">
          <a:extLst>
            <a:ext uri="{FF2B5EF4-FFF2-40B4-BE49-F238E27FC236}">
              <a16:creationId xmlns:a16="http://schemas.microsoft.com/office/drawing/2014/main" id="{00000000-0008-0000-0300-000002000000}"/>
            </a:ext>
          </a:extLst>
        </xdr:cNvPr>
        <xdr:cNvPicPr/>
      </xdr:nvPicPr>
      <xdr:blipFill>
        <a:blip xmlns:r="http://schemas.openxmlformats.org/officeDocument/2006/relationships" r:embed="rId1" cstate="print"/>
        <a:srcRect/>
        <a:stretch>
          <a:fillRect/>
        </a:stretch>
      </xdr:blipFill>
      <xdr:spPr bwMode="auto">
        <a:xfrm>
          <a:off x="314324" y="65570100"/>
          <a:ext cx="7718349" cy="419100"/>
        </a:xfrm>
        <a:prstGeom prst="rect">
          <a:avLst/>
        </a:prstGeom>
        <a:noFill/>
        <a:ln w="9525">
          <a:noFill/>
          <a:miter lim="800000"/>
          <a:headEnd/>
          <a:tailEnd/>
        </a:ln>
      </xdr:spPr>
    </xdr:pic>
    <xdr:clientData/>
  </xdr:twoCellAnchor>
  <xdr:twoCellAnchor editAs="oneCell">
    <xdr:from>
      <xdr:col>1</xdr:col>
      <xdr:colOff>66674</xdr:colOff>
      <xdr:row>275</xdr:row>
      <xdr:rowOff>104774</xdr:rowOff>
    </xdr:from>
    <xdr:to>
      <xdr:col>8</xdr:col>
      <xdr:colOff>200314</xdr:colOff>
      <xdr:row>282</xdr:row>
      <xdr:rowOff>1269</xdr:rowOff>
    </xdr:to>
    <xdr:pic>
      <xdr:nvPicPr>
        <xdr:cNvPr id="3" name="Imagem 2">
          <a:extLst>
            <a:ext uri="{FF2B5EF4-FFF2-40B4-BE49-F238E27FC236}">
              <a16:creationId xmlns:a16="http://schemas.microsoft.com/office/drawing/2014/main" id="{00000000-0008-0000-0300-000003000000}"/>
            </a:ext>
          </a:extLst>
        </xdr:cNvPr>
        <xdr:cNvPicPr/>
      </xdr:nvPicPr>
      <xdr:blipFill>
        <a:blip xmlns:r="http://schemas.openxmlformats.org/officeDocument/2006/relationships" r:embed="rId2" cstate="print"/>
        <a:srcRect/>
        <a:stretch>
          <a:fillRect/>
        </a:stretch>
      </xdr:blipFill>
      <xdr:spPr bwMode="auto">
        <a:xfrm>
          <a:off x="314324" y="67132199"/>
          <a:ext cx="6620165" cy="1228725"/>
        </a:xfrm>
        <a:prstGeom prst="rect">
          <a:avLst/>
        </a:prstGeom>
        <a:noFill/>
        <a:ln w="9525">
          <a:noFill/>
          <a:miter lim="800000"/>
          <a:headEnd/>
          <a:tailEnd/>
        </a:ln>
      </xdr:spPr>
    </xdr:pic>
    <xdr:clientData/>
  </xdr:twoCellAnchor>
  <xdr:twoCellAnchor editAs="oneCell">
    <xdr:from>
      <xdr:col>1</xdr:col>
      <xdr:colOff>9525</xdr:colOff>
      <xdr:row>283</xdr:row>
      <xdr:rowOff>57150</xdr:rowOff>
    </xdr:from>
    <xdr:to>
      <xdr:col>6</xdr:col>
      <xdr:colOff>521970</xdr:colOff>
      <xdr:row>288</xdr:row>
      <xdr:rowOff>135890</xdr:rowOff>
    </xdr:to>
    <xdr:pic>
      <xdr:nvPicPr>
        <xdr:cNvPr id="4" name="Imagem 3">
          <a:extLst>
            <a:ext uri="{FF2B5EF4-FFF2-40B4-BE49-F238E27FC236}">
              <a16:creationId xmlns:a16="http://schemas.microsoft.com/office/drawing/2014/main" id="{00000000-0008-0000-0300-000004000000}"/>
            </a:ext>
          </a:extLst>
        </xdr:cNvPr>
        <xdr:cNvPicPr/>
      </xdr:nvPicPr>
      <xdr:blipFill>
        <a:blip xmlns:r="http://schemas.openxmlformats.org/officeDocument/2006/relationships" r:embed="rId3" cstate="print"/>
        <a:srcRect/>
        <a:stretch>
          <a:fillRect/>
        </a:stretch>
      </xdr:blipFill>
      <xdr:spPr bwMode="auto">
        <a:xfrm>
          <a:off x="257175" y="68608575"/>
          <a:ext cx="5398770" cy="1031240"/>
        </a:xfrm>
        <a:prstGeom prst="rect">
          <a:avLst/>
        </a:prstGeom>
        <a:noFill/>
        <a:ln w="9525">
          <a:noFill/>
          <a:miter lim="800000"/>
          <a:headEnd/>
          <a:tailEnd/>
        </a:ln>
      </xdr:spPr>
    </xdr:pic>
    <xdr:clientData/>
  </xdr:twoCellAnchor>
  <xdr:twoCellAnchor editAs="oneCell">
    <xdr:from>
      <xdr:col>1</xdr:col>
      <xdr:colOff>47624</xdr:colOff>
      <xdr:row>288</xdr:row>
      <xdr:rowOff>189104</xdr:rowOff>
    </xdr:from>
    <xdr:to>
      <xdr:col>7</xdr:col>
      <xdr:colOff>66674</xdr:colOff>
      <xdr:row>311</xdr:row>
      <xdr:rowOff>95513</xdr:rowOff>
    </xdr:to>
    <xdr:pic>
      <xdr:nvPicPr>
        <xdr:cNvPr id="5" name="Imagem 4">
          <a:extLst>
            <a:ext uri="{FF2B5EF4-FFF2-40B4-BE49-F238E27FC236}">
              <a16:creationId xmlns:a16="http://schemas.microsoft.com/office/drawing/2014/main" id="{00000000-0008-0000-0300-000005000000}"/>
            </a:ext>
          </a:extLst>
        </xdr:cNvPr>
        <xdr:cNvPicPr/>
      </xdr:nvPicPr>
      <xdr:blipFill>
        <a:blip xmlns:r="http://schemas.openxmlformats.org/officeDocument/2006/relationships" r:embed="rId4" cstate="print"/>
        <a:srcRect/>
        <a:stretch>
          <a:fillRect/>
        </a:stretch>
      </xdr:blipFill>
      <xdr:spPr bwMode="auto">
        <a:xfrm>
          <a:off x="295274" y="69693029"/>
          <a:ext cx="5514975" cy="4287909"/>
        </a:xfrm>
        <a:prstGeom prst="rect">
          <a:avLst/>
        </a:prstGeom>
        <a:noFill/>
        <a:ln w="9525">
          <a:noFill/>
          <a:miter lim="800000"/>
          <a:headEnd/>
          <a:tailEnd/>
        </a:ln>
      </xdr:spPr>
    </xdr:pic>
    <xdr:clientData/>
  </xdr:twoCellAnchor>
  <xdr:twoCellAnchor editAs="oneCell">
    <xdr:from>
      <xdr:col>1</xdr:col>
      <xdr:colOff>19050</xdr:colOff>
      <xdr:row>313</xdr:row>
      <xdr:rowOff>104775</xdr:rowOff>
    </xdr:from>
    <xdr:to>
      <xdr:col>5</xdr:col>
      <xdr:colOff>154000</xdr:colOff>
      <xdr:row>328</xdr:row>
      <xdr:rowOff>14173</xdr:rowOff>
    </xdr:to>
    <xdr:pic>
      <xdr:nvPicPr>
        <xdr:cNvPr id="6" name="Imagem 5">
          <a:extLst>
            <a:ext uri="{FF2B5EF4-FFF2-40B4-BE49-F238E27FC236}">
              <a16:creationId xmlns:a16="http://schemas.microsoft.com/office/drawing/2014/main" id="{00000000-0008-0000-0300-000006000000}"/>
            </a:ext>
          </a:extLst>
        </xdr:cNvPr>
        <xdr:cNvPicPr/>
      </xdr:nvPicPr>
      <xdr:blipFill>
        <a:blip xmlns:r="http://schemas.openxmlformats.org/officeDocument/2006/relationships" r:embed="rId5" cstate="print"/>
        <a:srcRect/>
        <a:stretch>
          <a:fillRect/>
        </a:stretch>
      </xdr:blipFill>
      <xdr:spPr bwMode="auto">
        <a:xfrm>
          <a:off x="266700" y="74371200"/>
          <a:ext cx="4011625" cy="2766898"/>
        </a:xfrm>
        <a:prstGeom prst="rect">
          <a:avLst/>
        </a:prstGeom>
        <a:noFill/>
        <a:ln w="9525">
          <a:noFill/>
          <a:miter lim="800000"/>
          <a:headEnd/>
          <a:tailEnd/>
        </a:ln>
      </xdr:spPr>
    </xdr:pic>
    <xdr:clientData/>
  </xdr:twoCellAnchor>
  <xdr:twoCellAnchor editAs="oneCell">
    <xdr:from>
      <xdr:col>1</xdr:col>
      <xdr:colOff>19050</xdr:colOff>
      <xdr:row>333</xdr:row>
      <xdr:rowOff>47624</xdr:rowOff>
    </xdr:from>
    <xdr:to>
      <xdr:col>8</xdr:col>
      <xdr:colOff>152401</xdr:colOff>
      <xdr:row>339</xdr:row>
      <xdr:rowOff>5071</xdr:rowOff>
    </xdr:to>
    <xdr:pic>
      <xdr:nvPicPr>
        <xdr:cNvPr id="7" name="Picture 6">
          <a:extLst>
            <a:ext uri="{FF2B5EF4-FFF2-40B4-BE49-F238E27FC236}">
              <a16:creationId xmlns:a16="http://schemas.microsoft.com/office/drawing/2014/main" id="{00000000-0008-0000-0300-000007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266700" y="78124049"/>
          <a:ext cx="6619876" cy="1100447"/>
        </a:xfrm>
        <a:prstGeom prst="rect">
          <a:avLst/>
        </a:prstGeom>
        <a:noFill/>
      </xdr:spPr>
    </xdr:pic>
    <xdr:clientData/>
  </xdr:twoCellAnchor>
  <xdr:twoCellAnchor editAs="oneCell">
    <xdr:from>
      <xdr:col>1</xdr:col>
      <xdr:colOff>238125</xdr:colOff>
      <xdr:row>341</xdr:row>
      <xdr:rowOff>180975</xdr:rowOff>
    </xdr:from>
    <xdr:to>
      <xdr:col>6</xdr:col>
      <xdr:colOff>247650</xdr:colOff>
      <xdr:row>364</xdr:row>
      <xdr:rowOff>19050</xdr:rowOff>
    </xdr:to>
    <xdr:pic>
      <xdr:nvPicPr>
        <xdr:cNvPr id="8" name="Picture 2">
          <a:extLst>
            <a:ext uri="{FF2B5EF4-FFF2-40B4-BE49-F238E27FC236}">
              <a16:creationId xmlns:a16="http://schemas.microsoft.com/office/drawing/2014/main" id="{00000000-0008-0000-0300-000008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485775" y="79781400"/>
          <a:ext cx="4895850" cy="4219575"/>
        </a:xfrm>
        <a:prstGeom prst="rect">
          <a:avLst/>
        </a:prstGeom>
        <a:noFill/>
      </xdr:spPr>
    </xdr:pic>
    <xdr:clientData/>
  </xdr:twoCellAnchor>
  <xdr:twoCellAnchor editAs="oneCell">
    <xdr:from>
      <xdr:col>1</xdr:col>
      <xdr:colOff>1104900</xdr:colOff>
      <xdr:row>242</xdr:row>
      <xdr:rowOff>95250</xdr:rowOff>
    </xdr:from>
    <xdr:to>
      <xdr:col>9</xdr:col>
      <xdr:colOff>1219200</xdr:colOff>
      <xdr:row>249</xdr:row>
      <xdr:rowOff>91429</xdr:rowOff>
    </xdr:to>
    <xdr:pic>
      <xdr:nvPicPr>
        <xdr:cNvPr id="9" name="Picture 4">
          <a:extLst>
            <a:ext uri="{FF2B5EF4-FFF2-40B4-BE49-F238E27FC236}">
              <a16:creationId xmlns:a16="http://schemas.microsoft.com/office/drawing/2014/main" id="{00000000-0008-0000-0300-000009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352550" y="60312300"/>
          <a:ext cx="7210425" cy="1329679"/>
        </a:xfrm>
        <a:prstGeom prst="rect">
          <a:avLst/>
        </a:prstGeom>
        <a:noFill/>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rvarq01.seplag.local\FEM\Pagamentos%20(enviados,%20recebidos%20do%20financ%20e%20diversos)\Recebidos(Emendas,%20FEM%201,%202%20e%203)%20-%20E%20FISCO\FEM%202(E-Fisco)\(23-05-2018)FEM%202%20-%202014%20RD.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rvarq01.seplag.local\Users\sandra.queiroz\Desktop\PAGAMENTO%20E-FISCO\EXTRA&#199;&#195;O%202018\16%20ABRIL%202018\(16-04-2018)FEM%202%20-%202014%20RD.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M 2"/>
      <sheetName val="Plan1"/>
    </sheetNames>
    <sheetDataSet>
      <sheetData sheetId="0">
        <row r="3">
          <cell r="C3" t="str">
            <v>2014OB000365</v>
          </cell>
        </row>
        <row r="4">
          <cell r="C4" t="str">
            <v>2014OB000367</v>
          </cell>
        </row>
        <row r="5">
          <cell r="C5" t="str">
            <v>2014OB000368</v>
          </cell>
        </row>
        <row r="6">
          <cell r="C6" t="str">
            <v>2014OB000369</v>
          </cell>
        </row>
        <row r="7">
          <cell r="C7" t="str">
            <v>2014OB000370</v>
          </cell>
        </row>
        <row r="8">
          <cell r="C8" t="str">
            <v>2014OB000371</v>
          </cell>
        </row>
        <row r="9">
          <cell r="C9" t="str">
            <v>2014OB000372</v>
          </cell>
        </row>
        <row r="10">
          <cell r="C10" t="str">
            <v>2014OB000373</v>
          </cell>
        </row>
        <row r="11">
          <cell r="C11" t="str">
            <v>2014OB000374</v>
          </cell>
        </row>
        <row r="12">
          <cell r="C12" t="str">
            <v>2014OB000375</v>
          </cell>
        </row>
        <row r="13">
          <cell r="C13" t="str">
            <v>2014OB000376</v>
          </cell>
        </row>
        <row r="14">
          <cell r="C14" t="str">
            <v>2014OB000377</v>
          </cell>
        </row>
        <row r="15">
          <cell r="C15" t="str">
            <v>2014OB000378</v>
          </cell>
        </row>
        <row r="16">
          <cell r="C16" t="str">
            <v>2014OB000379</v>
          </cell>
        </row>
        <row r="17">
          <cell r="C17" t="str">
            <v>2014OB000380</v>
          </cell>
        </row>
        <row r="18">
          <cell r="C18" t="str">
            <v>2014OB000381</v>
          </cell>
        </row>
        <row r="19">
          <cell r="C19" t="str">
            <v>2014OB000382</v>
          </cell>
        </row>
        <row r="20">
          <cell r="C20" t="str">
            <v>2014OB000384</v>
          </cell>
        </row>
        <row r="21">
          <cell r="C21" t="str">
            <v>2014OB000385</v>
          </cell>
        </row>
        <row r="22">
          <cell r="C22" t="str">
            <v>2014OB000386</v>
          </cell>
        </row>
        <row r="23">
          <cell r="C23" t="str">
            <v>2014OB000387</v>
          </cell>
        </row>
        <row r="24">
          <cell r="C24" t="str">
            <v>2014OB000388</v>
          </cell>
        </row>
        <row r="25">
          <cell r="C25" t="str">
            <v>2014OB000389</v>
          </cell>
        </row>
        <row r="26">
          <cell r="C26" t="str">
            <v>2014OB000390</v>
          </cell>
        </row>
        <row r="27">
          <cell r="C27" t="str">
            <v>2014OB000391</v>
          </cell>
        </row>
        <row r="28">
          <cell r="C28" t="str">
            <v>2014OB000392</v>
          </cell>
        </row>
        <row r="29">
          <cell r="C29" t="str">
            <v>2014OB000393</v>
          </cell>
        </row>
        <row r="30">
          <cell r="C30" t="str">
            <v>2014OB000394</v>
          </cell>
        </row>
        <row r="31">
          <cell r="C31" t="str">
            <v>2014OB000395</v>
          </cell>
        </row>
        <row r="32">
          <cell r="C32" t="str">
            <v>2014OB000396</v>
          </cell>
        </row>
        <row r="33">
          <cell r="C33" t="str">
            <v>2014OB000398</v>
          </cell>
        </row>
        <row r="34">
          <cell r="C34" t="str">
            <v>2014OB000399</v>
          </cell>
        </row>
        <row r="35">
          <cell r="C35" t="str">
            <v>2014OB000400</v>
          </cell>
        </row>
        <row r="36">
          <cell r="C36" t="str">
            <v>2014OB000401</v>
          </cell>
        </row>
        <row r="37">
          <cell r="C37" t="str">
            <v>2014OB000402</v>
          </cell>
        </row>
        <row r="38">
          <cell r="C38" t="str">
            <v>2014OB000403</v>
          </cell>
        </row>
        <row r="39">
          <cell r="C39" t="str">
            <v>2014OB000404</v>
          </cell>
        </row>
        <row r="40">
          <cell r="C40" t="str">
            <v>2014OB000405</v>
          </cell>
        </row>
        <row r="41">
          <cell r="C41" t="str">
            <v>2014OB000406</v>
          </cell>
        </row>
        <row r="42">
          <cell r="C42" t="str">
            <v>2014OB000407</v>
          </cell>
        </row>
        <row r="43">
          <cell r="C43" t="str">
            <v>2014OB000408</v>
          </cell>
        </row>
        <row r="44">
          <cell r="C44" t="str">
            <v>2014OB000409</v>
          </cell>
        </row>
        <row r="45">
          <cell r="C45" t="str">
            <v>2014OB000410</v>
          </cell>
        </row>
        <row r="46">
          <cell r="C46" t="str">
            <v>2014OB000411</v>
          </cell>
        </row>
        <row r="47">
          <cell r="C47" t="str">
            <v>2014OB000412</v>
          </cell>
        </row>
        <row r="48">
          <cell r="C48" t="str">
            <v>2014OB000413</v>
          </cell>
        </row>
        <row r="49">
          <cell r="C49" t="str">
            <v>2014OB000414</v>
          </cell>
        </row>
        <row r="50">
          <cell r="C50" t="str">
            <v>2014OB000415</v>
          </cell>
        </row>
        <row r="51">
          <cell r="C51" t="str">
            <v>2014OB000416</v>
          </cell>
        </row>
        <row r="52">
          <cell r="C52" t="str">
            <v>2014OB000421</v>
          </cell>
        </row>
        <row r="53">
          <cell r="C53" t="str">
            <v>2014OB000422</v>
          </cell>
        </row>
        <row r="54">
          <cell r="C54" t="str">
            <v>2014OB000423</v>
          </cell>
        </row>
        <row r="55">
          <cell r="C55" t="str">
            <v>2014OB000424</v>
          </cell>
        </row>
        <row r="56">
          <cell r="C56" t="str">
            <v>2014OB000425</v>
          </cell>
        </row>
        <row r="57">
          <cell r="C57" t="str">
            <v>2014OB000426</v>
          </cell>
        </row>
        <row r="58">
          <cell r="C58" t="str">
            <v>2014OB000429</v>
          </cell>
        </row>
        <row r="59">
          <cell r="C59" t="str">
            <v>2014OB000430</v>
          </cell>
        </row>
        <row r="60">
          <cell r="C60" t="str">
            <v>2014OB000431</v>
          </cell>
        </row>
        <row r="61">
          <cell r="C61" t="str">
            <v>2014OB000432</v>
          </cell>
        </row>
        <row r="62">
          <cell r="C62" t="str">
            <v>2014OB000433</v>
          </cell>
        </row>
        <row r="63">
          <cell r="C63" t="str">
            <v>2014OB000434</v>
          </cell>
        </row>
        <row r="64">
          <cell r="C64" t="str">
            <v>2014OB000435</v>
          </cell>
        </row>
        <row r="65">
          <cell r="C65" t="str">
            <v>2014OB000436</v>
          </cell>
        </row>
        <row r="66">
          <cell r="C66" t="str">
            <v>2014OB000437</v>
          </cell>
        </row>
        <row r="67">
          <cell r="C67" t="str">
            <v>2014OB000438</v>
          </cell>
        </row>
        <row r="68">
          <cell r="C68" t="str">
            <v>2014OB000439</v>
          </cell>
        </row>
        <row r="69">
          <cell r="C69" t="str">
            <v>2014OB000440</v>
          </cell>
        </row>
        <row r="70">
          <cell r="C70" t="str">
            <v>2014OB000441</v>
          </cell>
        </row>
        <row r="71">
          <cell r="C71" t="str">
            <v>2014OB000442</v>
          </cell>
        </row>
        <row r="72">
          <cell r="C72" t="str">
            <v>2014OB000443</v>
          </cell>
        </row>
        <row r="73">
          <cell r="C73" t="str">
            <v>2014OB000444</v>
          </cell>
        </row>
        <row r="74">
          <cell r="C74" t="str">
            <v>2014OB000445</v>
          </cell>
        </row>
        <row r="75">
          <cell r="C75" t="str">
            <v>2014OB000446</v>
          </cell>
        </row>
        <row r="76">
          <cell r="C76" t="str">
            <v>2014OB000447</v>
          </cell>
        </row>
        <row r="77">
          <cell r="C77" t="str">
            <v>2014OB000448</v>
          </cell>
        </row>
        <row r="78">
          <cell r="C78" t="str">
            <v>2014OB000449</v>
          </cell>
        </row>
        <row r="79">
          <cell r="C79" t="str">
            <v>2014OB000450</v>
          </cell>
        </row>
        <row r="80">
          <cell r="C80" t="str">
            <v>2014OB000451</v>
          </cell>
        </row>
        <row r="81">
          <cell r="C81" t="str">
            <v>2014OB000452</v>
          </cell>
        </row>
        <row r="82">
          <cell r="C82" t="str">
            <v>2014OB000453</v>
          </cell>
        </row>
        <row r="83">
          <cell r="C83" t="str">
            <v>2014OB000457</v>
          </cell>
        </row>
        <row r="84">
          <cell r="C84" t="str">
            <v>2014OB000458</v>
          </cell>
        </row>
        <row r="85">
          <cell r="C85" t="str">
            <v>2014OB000459</v>
          </cell>
        </row>
        <row r="86">
          <cell r="C86" t="str">
            <v>2014OB000460</v>
          </cell>
        </row>
        <row r="87">
          <cell r="C87" t="str">
            <v>2014OB000461</v>
          </cell>
        </row>
        <row r="88">
          <cell r="C88" t="str">
            <v>2014OB000462</v>
          </cell>
        </row>
        <row r="89">
          <cell r="C89" t="str">
            <v>2014OB000463</v>
          </cell>
        </row>
        <row r="90">
          <cell r="C90" t="str">
            <v>2014OB000464</v>
          </cell>
        </row>
        <row r="91">
          <cell r="C91" t="str">
            <v>2014OB000465</v>
          </cell>
        </row>
        <row r="92">
          <cell r="C92" t="str">
            <v>2014OB000466</v>
          </cell>
        </row>
        <row r="93">
          <cell r="C93" t="str">
            <v>2014OB000467</v>
          </cell>
        </row>
        <row r="94">
          <cell r="C94" t="str">
            <v>2014OB000468</v>
          </cell>
        </row>
        <row r="95">
          <cell r="C95" t="str">
            <v>2014OB000469</v>
          </cell>
        </row>
        <row r="96">
          <cell r="C96" t="str">
            <v>2014OB000470</v>
          </cell>
        </row>
        <row r="97">
          <cell r="C97" t="str">
            <v>2014OB000471</v>
          </cell>
        </row>
        <row r="98">
          <cell r="C98" t="str">
            <v>2014OB000472</v>
          </cell>
        </row>
        <row r="99">
          <cell r="C99" t="str">
            <v>2014OB000473</v>
          </cell>
        </row>
        <row r="100">
          <cell r="C100" t="str">
            <v>2014OB000474</v>
          </cell>
        </row>
        <row r="101">
          <cell r="C101" t="str">
            <v>2014OB000475</v>
          </cell>
        </row>
        <row r="102">
          <cell r="C102" t="str">
            <v>2014OB000476</v>
          </cell>
        </row>
        <row r="103">
          <cell r="C103" t="str">
            <v>2014OB000477</v>
          </cell>
        </row>
        <row r="104">
          <cell r="C104" t="str">
            <v>2014OB000480</v>
          </cell>
        </row>
        <row r="105">
          <cell r="C105" t="str">
            <v>2014OB000482</v>
          </cell>
        </row>
        <row r="106">
          <cell r="C106" t="str">
            <v>2014OB000483</v>
          </cell>
        </row>
        <row r="107">
          <cell r="C107" t="str">
            <v>2014OB000484</v>
          </cell>
        </row>
        <row r="108">
          <cell r="C108" t="str">
            <v>2014OB000485</v>
          </cell>
        </row>
        <row r="109">
          <cell r="C109" t="str">
            <v>2014OB000486</v>
          </cell>
        </row>
        <row r="110">
          <cell r="C110" t="str">
            <v>2014OB000487</v>
          </cell>
        </row>
        <row r="111">
          <cell r="C111" t="str">
            <v>2014OB000488</v>
          </cell>
        </row>
        <row r="112">
          <cell r="C112" t="str">
            <v>2014OB000489</v>
          </cell>
        </row>
        <row r="113">
          <cell r="C113" t="str">
            <v>2014OB000490</v>
          </cell>
        </row>
        <row r="114">
          <cell r="C114" t="str">
            <v>2014OB000493</v>
          </cell>
        </row>
        <row r="115">
          <cell r="C115" t="str">
            <v>2014OB000494</v>
          </cell>
        </row>
        <row r="116">
          <cell r="C116" t="str">
            <v>2014OB000495</v>
          </cell>
        </row>
        <row r="117">
          <cell r="C117" t="str">
            <v>2014OB000496</v>
          </cell>
        </row>
        <row r="118">
          <cell r="C118" t="str">
            <v>2014OB000497</v>
          </cell>
        </row>
        <row r="119">
          <cell r="C119" t="str">
            <v>2014OB000498</v>
          </cell>
        </row>
        <row r="120">
          <cell r="C120" t="str">
            <v>2014OB000499</v>
          </cell>
        </row>
        <row r="121">
          <cell r="C121" t="str">
            <v>2014OB000500</v>
          </cell>
        </row>
        <row r="122">
          <cell r="C122" t="str">
            <v>2014OB000502</v>
          </cell>
        </row>
        <row r="123">
          <cell r="C123" t="str">
            <v>2014OB000503</v>
          </cell>
        </row>
        <row r="124">
          <cell r="C124" t="str">
            <v>2014OB000504</v>
          </cell>
        </row>
        <row r="125">
          <cell r="C125" t="str">
            <v>2014OB000505</v>
          </cell>
        </row>
        <row r="126">
          <cell r="C126" t="str">
            <v>2014OB000506</v>
          </cell>
        </row>
        <row r="127">
          <cell r="C127" t="str">
            <v>2014OB000507</v>
          </cell>
        </row>
        <row r="128">
          <cell r="C128" t="str">
            <v>2014OB000508</v>
          </cell>
        </row>
        <row r="129">
          <cell r="C129" t="str">
            <v>2014OB000509</v>
          </cell>
        </row>
        <row r="130">
          <cell r="C130" t="str">
            <v>2014OB000510</v>
          </cell>
        </row>
        <row r="131">
          <cell r="C131" t="str">
            <v>2014OB000511</v>
          </cell>
        </row>
        <row r="132">
          <cell r="C132" t="str">
            <v>2014OB000512</v>
          </cell>
        </row>
        <row r="133">
          <cell r="C133" t="str">
            <v>2014OB000513</v>
          </cell>
        </row>
        <row r="134">
          <cell r="C134" t="str">
            <v>2014OB000514</v>
          </cell>
        </row>
        <row r="135">
          <cell r="C135" t="str">
            <v>2014OB000515</v>
          </cell>
        </row>
        <row r="136">
          <cell r="C136" t="str">
            <v>2014OB000516</v>
          </cell>
        </row>
        <row r="137">
          <cell r="C137" t="str">
            <v>2014OB000517</v>
          </cell>
        </row>
        <row r="138">
          <cell r="C138" t="str">
            <v>2014OB000518</v>
          </cell>
        </row>
        <row r="139">
          <cell r="C139" t="str">
            <v>2014OB000519</v>
          </cell>
        </row>
        <row r="140">
          <cell r="C140" t="str">
            <v>2014OB000520</v>
          </cell>
        </row>
        <row r="141">
          <cell r="C141" t="str">
            <v>2014OB000521</v>
          </cell>
        </row>
        <row r="142">
          <cell r="C142" t="str">
            <v>2014OB000522</v>
          </cell>
        </row>
        <row r="143">
          <cell r="C143" t="str">
            <v>2014OB000523</v>
          </cell>
        </row>
        <row r="144">
          <cell r="C144" t="str">
            <v>2014OB000524</v>
          </cell>
        </row>
        <row r="145">
          <cell r="C145" t="str">
            <v>2014OB000525</v>
          </cell>
        </row>
        <row r="146">
          <cell r="C146" t="str">
            <v>2014OB000526</v>
          </cell>
        </row>
        <row r="147">
          <cell r="C147" t="str">
            <v>2014OB000527</v>
          </cell>
        </row>
        <row r="148">
          <cell r="C148" t="str">
            <v>2014OB000528</v>
          </cell>
        </row>
        <row r="149">
          <cell r="C149" t="str">
            <v>2014OB000529</v>
          </cell>
        </row>
        <row r="150">
          <cell r="C150" t="str">
            <v>2014OB000530</v>
          </cell>
        </row>
        <row r="151">
          <cell r="C151" t="str">
            <v>2014OB000531</v>
          </cell>
        </row>
        <row r="152">
          <cell r="C152" t="str">
            <v>2014OB000533</v>
          </cell>
        </row>
        <row r="153">
          <cell r="C153" t="str">
            <v>2014OB000534</v>
          </cell>
        </row>
        <row r="154">
          <cell r="C154" t="str">
            <v>2014OB000536</v>
          </cell>
        </row>
        <row r="155">
          <cell r="C155" t="str">
            <v>2014OB000537</v>
          </cell>
        </row>
        <row r="156">
          <cell r="C156" t="str">
            <v>2014OB000538</v>
          </cell>
        </row>
        <row r="157">
          <cell r="C157" t="str">
            <v>2014OB000539</v>
          </cell>
        </row>
        <row r="158">
          <cell r="C158" t="str">
            <v>2014OB000540</v>
          </cell>
        </row>
        <row r="159">
          <cell r="C159" t="str">
            <v>2014OB000542</v>
          </cell>
        </row>
        <row r="160">
          <cell r="C160" t="str">
            <v>2014OB000543</v>
          </cell>
        </row>
        <row r="161">
          <cell r="C161" t="str">
            <v>2014OB000544</v>
          </cell>
        </row>
        <row r="162">
          <cell r="C162" t="str">
            <v>2014OB000545</v>
          </cell>
        </row>
        <row r="163">
          <cell r="C163" t="str">
            <v>2014OB000546</v>
          </cell>
        </row>
        <row r="164">
          <cell r="C164" t="str">
            <v>2014OB000547</v>
          </cell>
        </row>
        <row r="165">
          <cell r="C165" t="str">
            <v>2014OB000548</v>
          </cell>
        </row>
        <row r="166">
          <cell r="C166" t="str">
            <v>2014OB000549</v>
          </cell>
        </row>
        <row r="167">
          <cell r="C167" t="str">
            <v>2014OB000550</v>
          </cell>
        </row>
        <row r="168">
          <cell r="C168" t="str">
            <v>2014OB000551</v>
          </cell>
        </row>
        <row r="169">
          <cell r="C169" t="str">
            <v>2014OB000552</v>
          </cell>
        </row>
        <row r="170">
          <cell r="C170" t="str">
            <v>2014OB000553</v>
          </cell>
        </row>
        <row r="171">
          <cell r="C171" t="str">
            <v>2014OB000554</v>
          </cell>
        </row>
        <row r="172">
          <cell r="C172" t="str">
            <v>2014OB000555</v>
          </cell>
        </row>
        <row r="173">
          <cell r="C173" t="str">
            <v>2014OB000556</v>
          </cell>
        </row>
        <row r="174">
          <cell r="C174" t="str">
            <v>2014OB000557</v>
          </cell>
        </row>
        <row r="175">
          <cell r="C175" t="str">
            <v>2014OB000558</v>
          </cell>
        </row>
        <row r="176">
          <cell r="C176" t="str">
            <v>2014OB000559</v>
          </cell>
        </row>
        <row r="177">
          <cell r="C177" t="str">
            <v>2014OB000560</v>
          </cell>
        </row>
        <row r="178">
          <cell r="C178" t="str">
            <v>2014OB000561</v>
          </cell>
        </row>
        <row r="179">
          <cell r="C179" t="str">
            <v>2014OB000562</v>
          </cell>
        </row>
        <row r="180">
          <cell r="C180" t="str">
            <v>2014OB000563</v>
          </cell>
        </row>
        <row r="181">
          <cell r="C181" t="str">
            <v>2014OB000564</v>
          </cell>
        </row>
        <row r="182">
          <cell r="C182" t="str">
            <v>2014OB000565</v>
          </cell>
        </row>
        <row r="183">
          <cell r="C183" t="str">
            <v>2014OB000566</v>
          </cell>
        </row>
        <row r="184">
          <cell r="C184" t="str">
            <v>2014OB000567</v>
          </cell>
        </row>
        <row r="185">
          <cell r="C185" t="str">
            <v>2014OB000568</v>
          </cell>
        </row>
        <row r="186">
          <cell r="C186" t="str">
            <v>2014OB000570</v>
          </cell>
        </row>
        <row r="187">
          <cell r="C187" t="str">
            <v>2014OB000571</v>
          </cell>
        </row>
        <row r="188">
          <cell r="C188" t="str">
            <v>2014OB000572</v>
          </cell>
        </row>
        <row r="189">
          <cell r="C189" t="str">
            <v>2014OB000573</v>
          </cell>
        </row>
        <row r="190">
          <cell r="C190" t="str">
            <v>2014OB000575</v>
          </cell>
        </row>
        <row r="191">
          <cell r="C191" t="str">
            <v>2014OB000576</v>
          </cell>
        </row>
        <row r="192">
          <cell r="C192" t="str">
            <v>2014OB000577</v>
          </cell>
        </row>
        <row r="193">
          <cell r="C193" t="str">
            <v>2014OB000579</v>
          </cell>
        </row>
        <row r="194">
          <cell r="C194" t="str">
            <v>2014OB000580</v>
          </cell>
        </row>
        <row r="195">
          <cell r="C195" t="str">
            <v>2014OB000581</v>
          </cell>
        </row>
        <row r="196">
          <cell r="C196" t="str">
            <v>2014OB000582</v>
          </cell>
        </row>
        <row r="197">
          <cell r="C197" t="str">
            <v>2014OB000583</v>
          </cell>
        </row>
        <row r="198">
          <cell r="C198" t="str">
            <v>2014OB000584</v>
          </cell>
        </row>
        <row r="199">
          <cell r="C199" t="str">
            <v>2014OB000585</v>
          </cell>
        </row>
        <row r="200">
          <cell r="C200" t="str">
            <v>2014OB000586</v>
          </cell>
        </row>
        <row r="201">
          <cell r="C201" t="str">
            <v>2014OB000587</v>
          </cell>
        </row>
        <row r="202">
          <cell r="C202" t="str">
            <v>2014OB000588</v>
          </cell>
        </row>
        <row r="203">
          <cell r="C203" t="str">
            <v>2014OB000589</v>
          </cell>
        </row>
        <row r="204">
          <cell r="C204" t="str">
            <v>2014OB000590</v>
          </cell>
        </row>
        <row r="205">
          <cell r="C205" t="str">
            <v>2014OB000591</v>
          </cell>
        </row>
        <row r="206">
          <cell r="C206" t="str">
            <v>2014OB000592</v>
          </cell>
        </row>
        <row r="207">
          <cell r="C207" t="str">
            <v>2014OB000593</v>
          </cell>
        </row>
        <row r="208">
          <cell r="C208" t="str">
            <v>2014OB000594</v>
          </cell>
        </row>
        <row r="209">
          <cell r="C209" t="str">
            <v>2014OB000595</v>
          </cell>
        </row>
        <row r="210">
          <cell r="C210" t="str">
            <v>2014OB000596</v>
          </cell>
        </row>
        <row r="211">
          <cell r="C211" t="str">
            <v>2014OB000597</v>
          </cell>
        </row>
        <row r="212">
          <cell r="C212" t="str">
            <v>2014OB000598</v>
          </cell>
        </row>
        <row r="213">
          <cell r="C213" t="str">
            <v>2014OB000599</v>
          </cell>
        </row>
        <row r="214">
          <cell r="C214" t="str">
            <v>2014OB000600</v>
          </cell>
        </row>
        <row r="215">
          <cell r="C215" t="str">
            <v>2014OB000601</v>
          </cell>
        </row>
        <row r="216">
          <cell r="C216" t="str">
            <v>2014OB000602</v>
          </cell>
        </row>
        <row r="217">
          <cell r="C217" t="str">
            <v>2014OB000603</v>
          </cell>
        </row>
        <row r="218">
          <cell r="C218" t="str">
            <v>2014OB000604</v>
          </cell>
        </row>
        <row r="219">
          <cell r="C219" t="str">
            <v>2014OB000605</v>
          </cell>
        </row>
        <row r="220">
          <cell r="C220" t="str">
            <v>2014OB000606</v>
          </cell>
        </row>
        <row r="221">
          <cell r="C221" t="str">
            <v>2014OB000607</v>
          </cell>
        </row>
        <row r="222">
          <cell r="C222" t="str">
            <v>2014OB000608</v>
          </cell>
        </row>
        <row r="223">
          <cell r="C223" t="str">
            <v>2014OB000612</v>
          </cell>
        </row>
        <row r="224">
          <cell r="C224" t="str">
            <v>2014OB000613</v>
          </cell>
        </row>
        <row r="225">
          <cell r="C225" t="str">
            <v>2014OB000614</v>
          </cell>
        </row>
        <row r="226">
          <cell r="C226" t="str">
            <v>2014OB000615</v>
          </cell>
        </row>
        <row r="227">
          <cell r="C227" t="str">
            <v>2014OB000616</v>
          </cell>
        </row>
        <row r="228">
          <cell r="C228" t="str">
            <v>2014OB000617</v>
          </cell>
        </row>
        <row r="229">
          <cell r="C229" t="str">
            <v>2014OB000618</v>
          </cell>
        </row>
        <row r="230">
          <cell r="C230" t="str">
            <v>2014OB000619</v>
          </cell>
        </row>
        <row r="231">
          <cell r="C231" t="str">
            <v>2014OB000620</v>
          </cell>
        </row>
        <row r="232">
          <cell r="C232" t="str">
            <v>2014OB000621</v>
          </cell>
        </row>
        <row r="233">
          <cell r="C233" t="str">
            <v>2014OB000622</v>
          </cell>
        </row>
        <row r="234">
          <cell r="C234" t="str">
            <v>2014OB000623</v>
          </cell>
        </row>
        <row r="235">
          <cell r="C235" t="str">
            <v>2014OB000624</v>
          </cell>
        </row>
        <row r="236">
          <cell r="C236" t="str">
            <v>2014OB000625</v>
          </cell>
        </row>
        <row r="237">
          <cell r="C237" t="str">
            <v>2014OB000626</v>
          </cell>
        </row>
        <row r="238">
          <cell r="C238" t="str">
            <v>2014OB000627</v>
          </cell>
        </row>
        <row r="239">
          <cell r="C239" t="str">
            <v>2014OB000628</v>
          </cell>
        </row>
        <row r="240">
          <cell r="C240" t="str">
            <v>2014OB000629</v>
          </cell>
        </row>
        <row r="241">
          <cell r="C241" t="str">
            <v>2014OB000634</v>
          </cell>
        </row>
        <row r="242">
          <cell r="C242" t="str">
            <v>2014OB000635</v>
          </cell>
        </row>
        <row r="243">
          <cell r="C243" t="str">
            <v>2014OB000636</v>
          </cell>
        </row>
        <row r="244">
          <cell r="C244" t="str">
            <v>2014OB000637</v>
          </cell>
        </row>
        <row r="245">
          <cell r="C245" t="str">
            <v>2014OB000638</v>
          </cell>
        </row>
        <row r="246">
          <cell r="C246" t="str">
            <v>2014OB000639</v>
          </cell>
        </row>
        <row r="247">
          <cell r="C247" t="str">
            <v>2014OB000640</v>
          </cell>
        </row>
        <row r="248">
          <cell r="C248" t="str">
            <v>2014OB000641</v>
          </cell>
        </row>
        <row r="249">
          <cell r="C249" t="str">
            <v>2014OB000642</v>
          </cell>
        </row>
        <row r="250">
          <cell r="C250" t="str">
            <v>2014OB000643</v>
          </cell>
        </row>
        <row r="251">
          <cell r="C251" t="str">
            <v>2014OB000644</v>
          </cell>
        </row>
        <row r="252">
          <cell r="C252" t="str">
            <v>2014OB000645</v>
          </cell>
        </row>
        <row r="253">
          <cell r="C253" t="str">
            <v>2014OB000646</v>
          </cell>
        </row>
        <row r="254">
          <cell r="C254" t="str">
            <v>2014OB000647</v>
          </cell>
        </row>
        <row r="255">
          <cell r="C255" t="str">
            <v>2014OB000648</v>
          </cell>
        </row>
        <row r="256">
          <cell r="C256" t="str">
            <v>2014OB000649</v>
          </cell>
        </row>
        <row r="257">
          <cell r="C257" t="str">
            <v>2014OB000650</v>
          </cell>
        </row>
        <row r="258">
          <cell r="C258" t="str">
            <v>2014OB000651</v>
          </cell>
        </row>
        <row r="259">
          <cell r="C259" t="str">
            <v>2014OB000652</v>
          </cell>
        </row>
        <row r="260">
          <cell r="C260" t="str">
            <v>2014OB000653</v>
          </cell>
        </row>
        <row r="261">
          <cell r="C261" t="str">
            <v>2014OB000654</v>
          </cell>
        </row>
        <row r="262">
          <cell r="C262" t="str">
            <v>2014OB000655</v>
          </cell>
        </row>
        <row r="263">
          <cell r="C263" t="str">
            <v>2014OB000656</v>
          </cell>
        </row>
        <row r="264">
          <cell r="C264" t="str">
            <v>2014OB000657</v>
          </cell>
        </row>
        <row r="265">
          <cell r="C265" t="str">
            <v>2014OB000658</v>
          </cell>
        </row>
        <row r="266">
          <cell r="C266" t="str">
            <v>2014OB000659</v>
          </cell>
        </row>
        <row r="267">
          <cell r="C267" t="str">
            <v>2014OB000660</v>
          </cell>
        </row>
        <row r="268">
          <cell r="C268" t="str">
            <v>2014OB000661</v>
          </cell>
        </row>
        <row r="269">
          <cell r="C269" t="str">
            <v>2014OB000662</v>
          </cell>
        </row>
        <row r="270">
          <cell r="C270" t="str">
            <v>2014OB000663</v>
          </cell>
        </row>
        <row r="271">
          <cell r="C271" t="str">
            <v>2014OB000664</v>
          </cell>
        </row>
        <row r="272">
          <cell r="C272" t="str">
            <v>2014OB000665</v>
          </cell>
        </row>
        <row r="273">
          <cell r="C273" t="str">
            <v>2014OB000666</v>
          </cell>
        </row>
        <row r="274">
          <cell r="C274" t="str">
            <v>2014OB000667</v>
          </cell>
        </row>
        <row r="275">
          <cell r="C275" t="str">
            <v>2014OB000668</v>
          </cell>
        </row>
        <row r="276">
          <cell r="C276" t="str">
            <v>2014OB000669</v>
          </cell>
        </row>
        <row r="277">
          <cell r="C277" t="str">
            <v>2014OB000670</v>
          </cell>
        </row>
        <row r="278">
          <cell r="C278" t="str">
            <v>2014OB000671</v>
          </cell>
        </row>
        <row r="279">
          <cell r="C279" t="str">
            <v>2014OB000672</v>
          </cell>
        </row>
        <row r="280">
          <cell r="C280" t="str">
            <v>2014OB000673</v>
          </cell>
        </row>
        <row r="281">
          <cell r="C281" t="str">
            <v>2014OB000674</v>
          </cell>
        </row>
        <row r="282">
          <cell r="C282" t="str">
            <v>2014OB000675</v>
          </cell>
        </row>
        <row r="283">
          <cell r="C283" t="str">
            <v>2014OB000676</v>
          </cell>
        </row>
        <row r="284">
          <cell r="C284" t="str">
            <v>2014OB000677</v>
          </cell>
        </row>
        <row r="285">
          <cell r="C285" t="str">
            <v>2014OB000678</v>
          </cell>
        </row>
        <row r="286">
          <cell r="C286" t="str">
            <v>2014OB000679</v>
          </cell>
        </row>
        <row r="287">
          <cell r="C287" t="str">
            <v>2014OB000680</v>
          </cell>
        </row>
        <row r="288">
          <cell r="C288" t="str">
            <v>2014OB000681</v>
          </cell>
        </row>
        <row r="289">
          <cell r="C289" t="str">
            <v>2014OB000682</v>
          </cell>
        </row>
        <row r="290">
          <cell r="C290" t="str">
            <v>2014OB000683</v>
          </cell>
        </row>
        <row r="291">
          <cell r="C291" t="str">
            <v>2014OB000684</v>
          </cell>
        </row>
        <row r="292">
          <cell r="C292" t="str">
            <v>2014OB000685</v>
          </cell>
        </row>
        <row r="293">
          <cell r="C293" t="str">
            <v>2014OB000686</v>
          </cell>
        </row>
        <row r="294">
          <cell r="C294" t="str">
            <v>2014OB000687</v>
          </cell>
        </row>
        <row r="295">
          <cell r="C295" t="str">
            <v>2014OB000690</v>
          </cell>
        </row>
        <row r="296">
          <cell r="C296" t="str">
            <v>2014OB000691</v>
          </cell>
        </row>
        <row r="297">
          <cell r="C297" t="str">
            <v>2014OB000692</v>
          </cell>
        </row>
        <row r="298">
          <cell r="C298" t="str">
            <v>2014OB000693</v>
          </cell>
        </row>
        <row r="299">
          <cell r="C299" t="str">
            <v>2014OB000694</v>
          </cell>
        </row>
        <row r="300">
          <cell r="C300" t="str">
            <v>2014OB000695</v>
          </cell>
        </row>
        <row r="301">
          <cell r="C301" t="str">
            <v>2014OB000696</v>
          </cell>
        </row>
        <row r="302">
          <cell r="C302" t="str">
            <v>2014OB000697</v>
          </cell>
        </row>
        <row r="303">
          <cell r="C303" t="str">
            <v>2014OB000698</v>
          </cell>
        </row>
        <row r="304">
          <cell r="C304" t="str">
            <v>2014OB000700</v>
          </cell>
        </row>
        <row r="305">
          <cell r="C305" t="str">
            <v>2014OB000702</v>
          </cell>
        </row>
        <row r="306">
          <cell r="C306" t="str">
            <v>2014OB000704</v>
          </cell>
        </row>
        <row r="307">
          <cell r="C307" t="str">
            <v>2014OB000705</v>
          </cell>
        </row>
        <row r="308">
          <cell r="C308" t="str">
            <v>2014OB000706</v>
          </cell>
        </row>
        <row r="309">
          <cell r="C309" t="str">
            <v>2014OB000707</v>
          </cell>
        </row>
        <row r="310">
          <cell r="C310" t="str">
            <v>2014OB000708</v>
          </cell>
        </row>
        <row r="311">
          <cell r="C311" t="str">
            <v>2014OB000709</v>
          </cell>
        </row>
        <row r="312">
          <cell r="C312" t="str">
            <v>2014OB000710</v>
          </cell>
        </row>
        <row r="313">
          <cell r="C313" t="str">
            <v>2014OB000711</v>
          </cell>
        </row>
        <row r="314">
          <cell r="C314" t="str">
            <v>2014OB000712</v>
          </cell>
        </row>
        <row r="315">
          <cell r="C315" t="str">
            <v>2014OB000713</v>
          </cell>
        </row>
        <row r="316">
          <cell r="C316" t="str">
            <v>2014OB000714</v>
          </cell>
        </row>
        <row r="317">
          <cell r="C317" t="str">
            <v>2014OB000715</v>
          </cell>
        </row>
        <row r="318">
          <cell r="C318" t="str">
            <v>2014OB000716</v>
          </cell>
        </row>
        <row r="319">
          <cell r="C319" t="str">
            <v>2014OB000717</v>
          </cell>
        </row>
        <row r="320">
          <cell r="C320" t="str">
            <v>2014OB000718</v>
          </cell>
        </row>
        <row r="321">
          <cell r="C321" t="str">
            <v>2014OB000719</v>
          </cell>
        </row>
        <row r="322">
          <cell r="C322" t="str">
            <v>2014OB000720</v>
          </cell>
        </row>
        <row r="323">
          <cell r="C323" t="str">
            <v>2014OB000721</v>
          </cell>
        </row>
        <row r="324">
          <cell r="C324" t="str">
            <v>2014OB000722</v>
          </cell>
        </row>
        <row r="325">
          <cell r="C325" t="str">
            <v>2014OB000723</v>
          </cell>
        </row>
        <row r="326">
          <cell r="C326" t="str">
            <v>2014OB000724</v>
          </cell>
        </row>
        <row r="327">
          <cell r="C327" t="str">
            <v>2014OB000725</v>
          </cell>
        </row>
        <row r="328">
          <cell r="C328" t="str">
            <v>2014OB000726</v>
          </cell>
        </row>
        <row r="329">
          <cell r="C329" t="str">
            <v>2014OB000727</v>
          </cell>
        </row>
        <row r="330">
          <cell r="C330" t="str">
            <v>2014OB000730</v>
          </cell>
        </row>
        <row r="331">
          <cell r="C331" t="str">
            <v>2014OB000732</v>
          </cell>
        </row>
        <row r="332">
          <cell r="C332" t="str">
            <v>2014OB000733</v>
          </cell>
        </row>
        <row r="333">
          <cell r="C333" t="str">
            <v>2014OB000734</v>
          </cell>
        </row>
        <row r="334">
          <cell r="C334" t="str">
            <v>2014OB000735</v>
          </cell>
        </row>
        <row r="335">
          <cell r="C335" t="str">
            <v>2014OB000736</v>
          </cell>
        </row>
        <row r="336">
          <cell r="C336" t="str">
            <v>2014OB000737</v>
          </cell>
        </row>
        <row r="337">
          <cell r="C337" t="str">
            <v>2014OB000738</v>
          </cell>
        </row>
        <row r="338">
          <cell r="C338" t="str">
            <v>2014OB000739</v>
          </cell>
        </row>
        <row r="339">
          <cell r="C339" t="str">
            <v>2014OB000740</v>
          </cell>
        </row>
        <row r="340">
          <cell r="C340" t="str">
            <v>2014OB000741</v>
          </cell>
        </row>
        <row r="341">
          <cell r="C341" t="str">
            <v>2014OB000742</v>
          </cell>
        </row>
        <row r="342">
          <cell r="C342" t="str">
            <v>2014OB000743</v>
          </cell>
        </row>
        <row r="343">
          <cell r="C343" t="str">
            <v>2014OB000744</v>
          </cell>
        </row>
        <row r="344">
          <cell r="C344" t="str">
            <v>2014OB000745</v>
          </cell>
        </row>
        <row r="345">
          <cell r="C345" t="str">
            <v>2014OB000746</v>
          </cell>
        </row>
        <row r="346">
          <cell r="C346" t="str">
            <v>2014OB000747</v>
          </cell>
        </row>
        <row r="347">
          <cell r="C347" t="str">
            <v>2014OB000748</v>
          </cell>
        </row>
        <row r="348">
          <cell r="C348" t="str">
            <v>2014OB000749</v>
          </cell>
        </row>
        <row r="349">
          <cell r="C349" t="str">
            <v>2014OB000751</v>
          </cell>
        </row>
        <row r="350">
          <cell r="C350" t="str">
            <v>2014OB000752</v>
          </cell>
        </row>
        <row r="351">
          <cell r="C351" t="str">
            <v>2014OB000753</v>
          </cell>
        </row>
        <row r="352">
          <cell r="C352" t="str">
            <v>2014OB000754</v>
          </cell>
        </row>
        <row r="353">
          <cell r="C353" t="str">
            <v>2014OB000755</v>
          </cell>
        </row>
        <row r="354">
          <cell r="C354" t="str">
            <v>2014OB000756</v>
          </cell>
        </row>
        <row r="355">
          <cell r="C355" t="str">
            <v>2014OB000757</v>
          </cell>
        </row>
        <row r="356">
          <cell r="C356" t="str">
            <v>2014OB000758</v>
          </cell>
        </row>
        <row r="357">
          <cell r="C357" t="str">
            <v>2014OB000759</v>
          </cell>
        </row>
        <row r="358">
          <cell r="C358" t="str">
            <v>2014OB000760</v>
          </cell>
        </row>
        <row r="359">
          <cell r="C359" t="str">
            <v>2014OB000761</v>
          </cell>
        </row>
        <row r="360">
          <cell r="C360" t="str">
            <v>2014OB000762</v>
          </cell>
        </row>
        <row r="361">
          <cell r="C361" t="str">
            <v>2014OB000763</v>
          </cell>
        </row>
        <row r="362">
          <cell r="C362" t="str">
            <v>2014OB000764</v>
          </cell>
        </row>
        <row r="363">
          <cell r="C363" t="str">
            <v>2014OB000765</v>
          </cell>
        </row>
        <row r="364">
          <cell r="C364" t="str">
            <v>2014OB000766</v>
          </cell>
        </row>
        <row r="365">
          <cell r="C365" t="str">
            <v>2014OB000767</v>
          </cell>
        </row>
        <row r="366">
          <cell r="C366" t="str">
            <v>2014OB000768</v>
          </cell>
        </row>
        <row r="367">
          <cell r="C367" t="str">
            <v>2014OB000769</v>
          </cell>
        </row>
        <row r="368">
          <cell r="C368" t="str">
            <v>2014OB000770</v>
          </cell>
        </row>
        <row r="369">
          <cell r="C369" t="str">
            <v>2014OB000771</v>
          </cell>
        </row>
        <row r="370">
          <cell r="C370" t="str">
            <v>2014OB000772</v>
          </cell>
        </row>
        <row r="371">
          <cell r="C371" t="str">
            <v>2014OB000773</v>
          </cell>
        </row>
        <row r="372">
          <cell r="C372" t="str">
            <v>2014OB000774</v>
          </cell>
        </row>
        <row r="373">
          <cell r="C373" t="str">
            <v>2014OB000775</v>
          </cell>
        </row>
        <row r="374">
          <cell r="C374" t="str">
            <v>2014OB000776</v>
          </cell>
        </row>
        <row r="375">
          <cell r="C375" t="str">
            <v>2014OB000777</v>
          </cell>
        </row>
        <row r="376">
          <cell r="C376" t="str">
            <v>2014OB000778</v>
          </cell>
        </row>
        <row r="377">
          <cell r="C377" t="str">
            <v>2014OB000779</v>
          </cell>
        </row>
        <row r="378">
          <cell r="C378" t="str">
            <v>2014OB000780</v>
          </cell>
        </row>
        <row r="379">
          <cell r="C379" t="str">
            <v>2014OB000781</v>
          </cell>
        </row>
        <row r="380">
          <cell r="C380" t="str">
            <v>2014OB000782</v>
          </cell>
        </row>
        <row r="381">
          <cell r="C381" t="str">
            <v>2014OB000784</v>
          </cell>
        </row>
        <row r="382">
          <cell r="C382" t="str">
            <v>2014OB000785</v>
          </cell>
        </row>
        <row r="383">
          <cell r="C383" t="str">
            <v>2014OB000786</v>
          </cell>
        </row>
        <row r="384">
          <cell r="C384" t="str">
            <v>2014OB000787</v>
          </cell>
        </row>
        <row r="385">
          <cell r="C385" t="str">
            <v>2014OB000788</v>
          </cell>
        </row>
        <row r="386">
          <cell r="C386" t="str">
            <v>2014OB000789</v>
          </cell>
        </row>
        <row r="387">
          <cell r="C387" t="str">
            <v>2014OB000791</v>
          </cell>
        </row>
        <row r="388">
          <cell r="C388" t="str">
            <v>2014OB000792</v>
          </cell>
        </row>
        <row r="389">
          <cell r="C389" t="str">
            <v>2014OB000793</v>
          </cell>
        </row>
        <row r="390">
          <cell r="C390" t="str">
            <v>2014OB000794</v>
          </cell>
        </row>
        <row r="391">
          <cell r="C391" t="str">
            <v>2014OB000795</v>
          </cell>
        </row>
        <row r="392">
          <cell r="C392" t="str">
            <v>2014OB000796</v>
          </cell>
        </row>
        <row r="393">
          <cell r="C393" t="str">
            <v>2014OB000797</v>
          </cell>
        </row>
        <row r="394">
          <cell r="C394" t="str">
            <v>2014OB000798</v>
          </cell>
        </row>
        <row r="395">
          <cell r="C395" t="str">
            <v>2014OB000800</v>
          </cell>
        </row>
        <row r="396">
          <cell r="C396" t="str">
            <v>2014OB000801</v>
          </cell>
        </row>
        <row r="397">
          <cell r="C397" t="str">
            <v>2014OB000802</v>
          </cell>
        </row>
        <row r="398">
          <cell r="C398" t="str">
            <v>2014OB000803</v>
          </cell>
        </row>
        <row r="399">
          <cell r="C399" t="str">
            <v>2014OB000804</v>
          </cell>
        </row>
        <row r="400">
          <cell r="C400" t="str">
            <v>2014OB000805</v>
          </cell>
        </row>
        <row r="401">
          <cell r="C401" t="str">
            <v>2014OB000806</v>
          </cell>
        </row>
        <row r="402">
          <cell r="C402" t="str">
            <v>2014OB000807</v>
          </cell>
        </row>
        <row r="403">
          <cell r="C403" t="str">
            <v>2014OB000808</v>
          </cell>
        </row>
        <row r="404">
          <cell r="C404" t="str">
            <v>2014OB000809</v>
          </cell>
        </row>
        <row r="405">
          <cell r="C405" t="str">
            <v>2014OB000810</v>
          </cell>
        </row>
        <row r="406">
          <cell r="C406" t="str">
            <v>2014OB000811</v>
          </cell>
        </row>
        <row r="407">
          <cell r="C407" t="str">
            <v>2014OB000812</v>
          </cell>
        </row>
        <row r="408">
          <cell r="C408" t="str">
            <v>2014OB000813</v>
          </cell>
        </row>
        <row r="409">
          <cell r="C409" t="str">
            <v>2014OB000814</v>
          </cell>
        </row>
        <row r="410">
          <cell r="C410" t="str">
            <v>2014OB000815</v>
          </cell>
        </row>
        <row r="411">
          <cell r="C411" t="str">
            <v>2014OB000816</v>
          </cell>
        </row>
        <row r="412">
          <cell r="C412" t="str">
            <v>2014OB000846</v>
          </cell>
        </row>
        <row r="413">
          <cell r="C413" t="str">
            <v>2014OB000933</v>
          </cell>
        </row>
        <row r="414">
          <cell r="C414" t="str">
            <v>2014OB000934</v>
          </cell>
        </row>
        <row r="415">
          <cell r="C415" t="str">
            <v>2014OB001047</v>
          </cell>
        </row>
        <row r="416">
          <cell r="C416" t="str">
            <v>2014OB001048</v>
          </cell>
        </row>
        <row r="417">
          <cell r="C417" t="str">
            <v>2014OB001049</v>
          </cell>
        </row>
        <row r="418">
          <cell r="C418" t="str">
            <v>2014OB001050</v>
          </cell>
        </row>
        <row r="419">
          <cell r="C419" t="str">
            <v>2014OB001051</v>
          </cell>
        </row>
        <row r="420">
          <cell r="C420" t="str">
            <v>2014OB001052</v>
          </cell>
        </row>
        <row r="421">
          <cell r="C421" t="str">
            <v>2014OB001053</v>
          </cell>
        </row>
        <row r="422">
          <cell r="C422" t="str">
            <v>2014OB001054</v>
          </cell>
        </row>
        <row r="423">
          <cell r="C423" t="str">
            <v>2014OB001055</v>
          </cell>
        </row>
        <row r="424">
          <cell r="C424" t="str">
            <v>2014OB001056</v>
          </cell>
        </row>
        <row r="425">
          <cell r="C425" t="str">
            <v>2014OB001057</v>
          </cell>
        </row>
        <row r="426">
          <cell r="C426" t="str">
            <v>2014OB001058</v>
          </cell>
        </row>
        <row r="427">
          <cell r="C427" t="str">
            <v>2014OB001059</v>
          </cell>
        </row>
        <row r="428">
          <cell r="C428" t="str">
            <v>2014OB001060</v>
          </cell>
        </row>
        <row r="429">
          <cell r="C429" t="str">
            <v>2014OB001061</v>
          </cell>
        </row>
        <row r="430">
          <cell r="C430" t="str">
            <v>2014OB001062</v>
          </cell>
        </row>
        <row r="431">
          <cell r="C431" t="str">
            <v>2014OB001064</v>
          </cell>
        </row>
        <row r="432">
          <cell r="C432" t="str">
            <v>2014OB001065</v>
          </cell>
        </row>
        <row r="433">
          <cell r="C433" t="str">
            <v>2014OB001078</v>
          </cell>
        </row>
        <row r="434">
          <cell r="C434" t="str">
            <v>2014OB001079</v>
          </cell>
        </row>
        <row r="435">
          <cell r="C435" t="str">
            <v>2014OB001080</v>
          </cell>
        </row>
        <row r="436">
          <cell r="C436" t="str">
            <v>2014OB001081</v>
          </cell>
        </row>
        <row r="437">
          <cell r="C437" t="str">
            <v>2014OB001111</v>
          </cell>
        </row>
        <row r="438">
          <cell r="C438" t="str">
            <v>2014OB001083</v>
          </cell>
        </row>
        <row r="439">
          <cell r="C439" t="str">
            <v>2014OB001084</v>
          </cell>
        </row>
        <row r="440">
          <cell r="C440" t="str">
            <v>2014OB001085</v>
          </cell>
        </row>
        <row r="441">
          <cell r="C441" t="str">
            <v>2014OB001086</v>
          </cell>
        </row>
        <row r="442">
          <cell r="C442" t="str">
            <v>2014OB001087</v>
          </cell>
        </row>
        <row r="443">
          <cell r="C443" t="str">
            <v>2014OB001088</v>
          </cell>
        </row>
        <row r="444">
          <cell r="C444" t="str">
            <v>2014OB001089</v>
          </cell>
        </row>
        <row r="445">
          <cell r="C445" t="str">
            <v>2014OB001095</v>
          </cell>
        </row>
        <row r="446">
          <cell r="C446" t="str">
            <v>2014OB001096</v>
          </cell>
        </row>
        <row r="447">
          <cell r="C447" t="str">
            <v>2014OB001097</v>
          </cell>
        </row>
        <row r="448">
          <cell r="C448" t="str">
            <v>2014OB001098</v>
          </cell>
        </row>
        <row r="449">
          <cell r="C449" t="str">
            <v>2015OB000038</v>
          </cell>
        </row>
        <row r="450">
          <cell r="C450" t="str">
            <v>2015OB000039</v>
          </cell>
        </row>
        <row r="451">
          <cell r="C451" t="str">
            <v>2015OB000040</v>
          </cell>
        </row>
        <row r="452">
          <cell r="C452" t="str">
            <v>2015OB000041</v>
          </cell>
        </row>
        <row r="453">
          <cell r="C453" t="str">
            <v>2015OB000042</v>
          </cell>
        </row>
        <row r="454">
          <cell r="C454" t="str">
            <v>2015OB000043</v>
          </cell>
        </row>
        <row r="455">
          <cell r="C455" t="str">
            <v>2015OB000044</v>
          </cell>
        </row>
        <row r="456">
          <cell r="C456" t="str">
            <v>2015OB000045</v>
          </cell>
        </row>
        <row r="457">
          <cell r="C457" t="str">
            <v>2015OB000047</v>
          </cell>
        </row>
        <row r="458">
          <cell r="C458" t="str">
            <v>2015OB000048</v>
          </cell>
        </row>
        <row r="459">
          <cell r="C459" t="str">
            <v>2015OB000049</v>
          </cell>
        </row>
        <row r="460">
          <cell r="C460" t="str">
            <v>2015OB000050</v>
          </cell>
        </row>
        <row r="461">
          <cell r="C461" t="str">
            <v>2015OB000051</v>
          </cell>
        </row>
        <row r="462">
          <cell r="C462" t="str">
            <v>2015OB000052</v>
          </cell>
        </row>
        <row r="463">
          <cell r="C463" t="str">
            <v>2015OB000053</v>
          </cell>
        </row>
        <row r="464">
          <cell r="C464" t="str">
            <v>2015OB000054</v>
          </cell>
        </row>
        <row r="465">
          <cell r="C465" t="str">
            <v>2015OB000055</v>
          </cell>
        </row>
        <row r="466">
          <cell r="C466" t="str">
            <v>2015OB000056</v>
          </cell>
        </row>
        <row r="467">
          <cell r="C467" t="str">
            <v>2015OB000057</v>
          </cell>
        </row>
        <row r="468">
          <cell r="C468" t="str">
            <v>2015OB000058</v>
          </cell>
        </row>
        <row r="469">
          <cell r="C469" t="str">
            <v>2015OB000059</v>
          </cell>
        </row>
        <row r="470">
          <cell r="C470" t="str">
            <v>2015OB000060</v>
          </cell>
        </row>
        <row r="471">
          <cell r="C471" t="str">
            <v>2015OB000061</v>
          </cell>
        </row>
        <row r="472">
          <cell r="C472" t="str">
            <v>2015OB000062</v>
          </cell>
        </row>
        <row r="473">
          <cell r="C473" t="str">
            <v>2015OB000063</v>
          </cell>
        </row>
        <row r="474">
          <cell r="C474" t="str">
            <v>2015OB000064</v>
          </cell>
        </row>
        <row r="475">
          <cell r="C475" t="str">
            <v>2015OB000065</v>
          </cell>
        </row>
        <row r="476">
          <cell r="C476" t="str">
            <v>2015OB000066</v>
          </cell>
        </row>
        <row r="477">
          <cell r="C477" t="str">
            <v>2015OB000067</v>
          </cell>
        </row>
        <row r="478">
          <cell r="C478" t="str">
            <v>2015OB000068</v>
          </cell>
        </row>
        <row r="479">
          <cell r="C479" t="str">
            <v>2015OB000069</v>
          </cell>
        </row>
        <row r="480">
          <cell r="C480" t="str">
            <v>2015OB000070</v>
          </cell>
        </row>
        <row r="481">
          <cell r="C481" t="str">
            <v>2015OB000071</v>
          </cell>
        </row>
        <row r="482">
          <cell r="C482" t="str">
            <v>2015OB000095</v>
          </cell>
        </row>
        <row r="483">
          <cell r="C483" t="str">
            <v>2015OB000096</v>
          </cell>
        </row>
        <row r="484">
          <cell r="C484" t="str">
            <v>2015OB000097</v>
          </cell>
        </row>
        <row r="485">
          <cell r="C485" t="str">
            <v>2015OB000098</v>
          </cell>
        </row>
        <row r="486">
          <cell r="C486" t="str">
            <v>2015OB000099</v>
          </cell>
        </row>
        <row r="487">
          <cell r="C487" t="str">
            <v>2015OB000100</v>
          </cell>
        </row>
        <row r="488">
          <cell r="C488" t="str">
            <v>2015OB000101</v>
          </cell>
        </row>
        <row r="489">
          <cell r="C489" t="str">
            <v>2015OB000103</v>
          </cell>
        </row>
        <row r="490">
          <cell r="C490" t="str">
            <v>2015OB000131</v>
          </cell>
        </row>
        <row r="491">
          <cell r="C491" t="str">
            <v>2015OB000132</v>
          </cell>
        </row>
        <row r="492">
          <cell r="C492" t="str">
            <v>2015OB000133</v>
          </cell>
        </row>
        <row r="493">
          <cell r="C493" t="str">
            <v>2015OB000134</v>
          </cell>
        </row>
        <row r="494">
          <cell r="C494" t="str">
            <v>2015OB000135</v>
          </cell>
        </row>
        <row r="495">
          <cell r="C495" t="str">
            <v>2015OB000136</v>
          </cell>
        </row>
        <row r="496">
          <cell r="C496" t="str">
            <v>2015OB000137</v>
          </cell>
        </row>
        <row r="497">
          <cell r="C497" t="str">
            <v>2015OB000138</v>
          </cell>
        </row>
        <row r="498">
          <cell r="C498" t="str">
            <v>2015OB000139</v>
          </cell>
        </row>
        <row r="499">
          <cell r="C499" t="str">
            <v>2015OB000140</v>
          </cell>
        </row>
        <row r="500">
          <cell r="C500" t="str">
            <v>2015OB000141</v>
          </cell>
        </row>
        <row r="501">
          <cell r="C501" t="str">
            <v>2015OB000142</v>
          </cell>
        </row>
        <row r="502">
          <cell r="C502" t="str">
            <v>2015OB000143</v>
          </cell>
        </row>
        <row r="503">
          <cell r="C503" t="str">
            <v>2015OB000144</v>
          </cell>
        </row>
        <row r="504">
          <cell r="C504" t="str">
            <v>2015OB000145</v>
          </cell>
        </row>
        <row r="505">
          <cell r="C505" t="str">
            <v>2015OB000146</v>
          </cell>
        </row>
        <row r="506">
          <cell r="C506" t="str">
            <v>2015OB000147</v>
          </cell>
        </row>
        <row r="507">
          <cell r="C507" t="str">
            <v>2015OB000186</v>
          </cell>
        </row>
        <row r="508">
          <cell r="C508" t="str">
            <v>2015OB000187</v>
          </cell>
        </row>
        <row r="509">
          <cell r="C509" t="str">
            <v>2015OB000229</v>
          </cell>
        </row>
        <row r="510">
          <cell r="C510" t="str">
            <v>2015OB000231</v>
          </cell>
        </row>
        <row r="511">
          <cell r="C511" t="str">
            <v>2015OB000232</v>
          </cell>
        </row>
        <row r="512">
          <cell r="C512" t="str">
            <v>2015OB000234</v>
          </cell>
        </row>
        <row r="513">
          <cell r="C513" t="str">
            <v>2015OB000235</v>
          </cell>
        </row>
        <row r="514">
          <cell r="C514" t="str">
            <v>2015OB000237</v>
          </cell>
        </row>
        <row r="515">
          <cell r="C515" t="str">
            <v>2015OB000238</v>
          </cell>
        </row>
        <row r="516">
          <cell r="C516" t="str">
            <v>2015OB000239</v>
          </cell>
        </row>
        <row r="517">
          <cell r="C517" t="str">
            <v>2015OB000240</v>
          </cell>
        </row>
        <row r="518">
          <cell r="C518" t="str">
            <v>2015OB000241</v>
          </cell>
        </row>
        <row r="519">
          <cell r="C519" t="str">
            <v>2015OB000242</v>
          </cell>
        </row>
        <row r="520">
          <cell r="C520" t="str">
            <v>2015OB000243</v>
          </cell>
        </row>
        <row r="521">
          <cell r="C521" t="str">
            <v>2015OB000244</v>
          </cell>
        </row>
        <row r="522">
          <cell r="C522" t="str">
            <v>2015OB000245</v>
          </cell>
        </row>
        <row r="523">
          <cell r="C523" t="str">
            <v>2015OB000246</v>
          </cell>
        </row>
        <row r="524">
          <cell r="C524" t="str">
            <v>2015OB000247</v>
          </cell>
        </row>
        <row r="525">
          <cell r="C525" t="str">
            <v>2015OB000248</v>
          </cell>
        </row>
        <row r="526">
          <cell r="C526" t="str">
            <v>2015OB000249</v>
          </cell>
        </row>
        <row r="527">
          <cell r="C527" t="str">
            <v>2015OB000250</v>
          </cell>
        </row>
        <row r="528">
          <cell r="C528" t="str">
            <v>2015OB000251</v>
          </cell>
        </row>
        <row r="529">
          <cell r="C529" t="str">
            <v>2015OB000252</v>
          </cell>
        </row>
        <row r="530">
          <cell r="C530" t="str">
            <v>2015OB000253</v>
          </cell>
        </row>
        <row r="531">
          <cell r="C531" t="str">
            <v>2015OB000254</v>
          </cell>
        </row>
        <row r="532">
          <cell r="C532" t="str">
            <v>2015OB000255</v>
          </cell>
        </row>
        <row r="533">
          <cell r="C533" t="str">
            <v>2015OB000256</v>
          </cell>
        </row>
        <row r="534">
          <cell r="C534" t="str">
            <v>2015OB000257</v>
          </cell>
        </row>
        <row r="535">
          <cell r="C535" t="str">
            <v>2015OB000258</v>
          </cell>
        </row>
        <row r="536">
          <cell r="C536" t="str">
            <v>2015OB000259</v>
          </cell>
        </row>
        <row r="537">
          <cell r="C537" t="str">
            <v>2015OB000260</v>
          </cell>
        </row>
        <row r="538">
          <cell r="C538" t="str">
            <v>2015OB000261</v>
          </cell>
        </row>
        <row r="539">
          <cell r="C539" t="str">
            <v>2015OB000262</v>
          </cell>
        </row>
        <row r="540">
          <cell r="C540" t="str">
            <v>2015OB000263</v>
          </cell>
        </row>
        <row r="541">
          <cell r="C541" t="str">
            <v>2015OB000265</v>
          </cell>
        </row>
        <row r="542">
          <cell r="C542" t="str">
            <v>2015OB000268</v>
          </cell>
        </row>
        <row r="543">
          <cell r="C543" t="str">
            <v>2015OB000269</v>
          </cell>
        </row>
        <row r="544">
          <cell r="C544" t="str">
            <v>2015OB000271</v>
          </cell>
        </row>
        <row r="545">
          <cell r="C545" t="str">
            <v>2015OB000272</v>
          </cell>
        </row>
        <row r="546">
          <cell r="C546" t="str">
            <v>2015OB000274</v>
          </cell>
        </row>
        <row r="547">
          <cell r="C547" t="str">
            <v>2015OB000275</v>
          </cell>
        </row>
        <row r="548">
          <cell r="C548" t="str">
            <v>2015OB000276</v>
          </cell>
        </row>
        <row r="549">
          <cell r="C549" t="str">
            <v>2015OB000277</v>
          </cell>
        </row>
        <row r="550">
          <cell r="C550" t="str">
            <v>2015OB000278</v>
          </cell>
        </row>
        <row r="551">
          <cell r="C551" t="str">
            <v>2015OB000279</v>
          </cell>
        </row>
        <row r="552">
          <cell r="C552" t="str">
            <v>2015OB000280</v>
          </cell>
        </row>
        <row r="553">
          <cell r="C553" t="str">
            <v>2015OB000281</v>
          </cell>
        </row>
        <row r="554">
          <cell r="C554" t="str">
            <v>2015OB000282</v>
          </cell>
        </row>
        <row r="555">
          <cell r="C555" t="str">
            <v>2015OB000283</v>
          </cell>
        </row>
        <row r="556">
          <cell r="C556" t="str">
            <v>2015OB000284</v>
          </cell>
        </row>
        <row r="557">
          <cell r="C557" t="str">
            <v>2015OB000285</v>
          </cell>
        </row>
        <row r="558">
          <cell r="C558" t="str">
            <v>2015OB000286</v>
          </cell>
        </row>
        <row r="559">
          <cell r="C559" t="str">
            <v>2015OB000287</v>
          </cell>
        </row>
        <row r="560">
          <cell r="C560" t="str">
            <v>2015OB000288</v>
          </cell>
        </row>
        <row r="561">
          <cell r="C561" t="str">
            <v>2015OB000289</v>
          </cell>
        </row>
        <row r="562">
          <cell r="C562" t="str">
            <v>2015OB000290</v>
          </cell>
        </row>
        <row r="563">
          <cell r="C563" t="str">
            <v>2015OB000291</v>
          </cell>
        </row>
        <row r="564">
          <cell r="C564" t="str">
            <v>2015OB000292</v>
          </cell>
        </row>
        <row r="565">
          <cell r="C565" t="str">
            <v>2015OB000293</v>
          </cell>
        </row>
        <row r="566">
          <cell r="C566" t="str">
            <v>2015OB000294</v>
          </cell>
        </row>
        <row r="567">
          <cell r="C567" t="str">
            <v>2015OB000295</v>
          </cell>
        </row>
        <row r="568">
          <cell r="C568" t="str">
            <v>2015OB000296</v>
          </cell>
        </row>
        <row r="569">
          <cell r="C569" t="str">
            <v>2015OB000297</v>
          </cell>
        </row>
        <row r="570">
          <cell r="C570" t="str">
            <v>2015OB000298</v>
          </cell>
        </row>
        <row r="571">
          <cell r="C571" t="str">
            <v>2015OB000299</v>
          </cell>
        </row>
        <row r="572">
          <cell r="C572" t="str">
            <v>2015OB000300</v>
          </cell>
        </row>
        <row r="573">
          <cell r="C573" t="str">
            <v>2015OB000301</v>
          </cell>
        </row>
        <row r="574">
          <cell r="C574" t="str">
            <v>2015OB000302</v>
          </cell>
        </row>
        <row r="575">
          <cell r="C575" t="str">
            <v>2015OB000303</v>
          </cell>
        </row>
        <row r="576">
          <cell r="C576" t="str">
            <v>2015OB000304</v>
          </cell>
        </row>
        <row r="577">
          <cell r="C577" t="str">
            <v>2015OB000305</v>
          </cell>
        </row>
        <row r="578">
          <cell r="C578" t="str">
            <v>2015OB000306</v>
          </cell>
        </row>
        <row r="579">
          <cell r="C579" t="str">
            <v>2015OB000310</v>
          </cell>
        </row>
        <row r="580">
          <cell r="C580" t="str">
            <v>2015OB000312</v>
          </cell>
        </row>
        <row r="581">
          <cell r="C581" t="str">
            <v>2015OB000313</v>
          </cell>
        </row>
        <row r="582">
          <cell r="C582" t="str">
            <v>2015OB000314</v>
          </cell>
        </row>
        <row r="583">
          <cell r="C583" t="str">
            <v>2015OB000315</v>
          </cell>
        </row>
        <row r="584">
          <cell r="C584" t="str">
            <v>2015OB000316</v>
          </cell>
        </row>
        <row r="585">
          <cell r="C585" t="str">
            <v>2015OB000317</v>
          </cell>
        </row>
        <row r="586">
          <cell r="C586" t="str">
            <v>2015OB000318</v>
          </cell>
        </row>
        <row r="587">
          <cell r="C587" t="str">
            <v>2015OB000319</v>
          </cell>
        </row>
        <row r="588">
          <cell r="C588" t="str">
            <v>2015OB000320</v>
          </cell>
        </row>
        <row r="589">
          <cell r="C589" t="str">
            <v>2015OB000321</v>
          </cell>
        </row>
        <row r="590">
          <cell r="C590" t="str">
            <v>2015OB000322</v>
          </cell>
        </row>
        <row r="591">
          <cell r="C591" t="str">
            <v>2015OB000323</v>
          </cell>
        </row>
        <row r="592">
          <cell r="C592" t="str">
            <v>2015OB000328</v>
          </cell>
        </row>
        <row r="593">
          <cell r="C593" t="str">
            <v>2015OB000329</v>
          </cell>
        </row>
        <row r="594">
          <cell r="C594" t="str">
            <v>2015OB000330</v>
          </cell>
        </row>
        <row r="595">
          <cell r="C595" t="str">
            <v>2015OB000331</v>
          </cell>
        </row>
        <row r="596">
          <cell r="C596" t="str">
            <v>2015OB000332</v>
          </cell>
        </row>
        <row r="597">
          <cell r="C597" t="str">
            <v>2015OB000333</v>
          </cell>
        </row>
        <row r="598">
          <cell r="C598" t="str">
            <v>2015OB000338</v>
          </cell>
        </row>
        <row r="599">
          <cell r="C599" t="str">
            <v>2015OB000339</v>
          </cell>
        </row>
        <row r="600">
          <cell r="C600" t="str">
            <v>2015OB000340</v>
          </cell>
        </row>
        <row r="601">
          <cell r="C601" t="str">
            <v>2015OB000341</v>
          </cell>
        </row>
        <row r="602">
          <cell r="C602" t="str">
            <v>2015OB000342</v>
          </cell>
        </row>
        <row r="603">
          <cell r="C603" t="str">
            <v>2015OB000343</v>
          </cell>
        </row>
        <row r="604">
          <cell r="C604" t="str">
            <v>2015OB000344</v>
          </cell>
        </row>
        <row r="605">
          <cell r="C605" t="str">
            <v>2015OB000345</v>
          </cell>
        </row>
        <row r="606">
          <cell r="C606" t="str">
            <v>2015OB000346</v>
          </cell>
        </row>
        <row r="607">
          <cell r="C607" t="str">
            <v>2015OB000353</v>
          </cell>
        </row>
        <row r="608">
          <cell r="C608" t="str">
            <v>2015OB000354</v>
          </cell>
        </row>
        <row r="609">
          <cell r="C609" t="str">
            <v>2015OB000395</v>
          </cell>
        </row>
        <row r="610">
          <cell r="C610" t="str">
            <v>2015OB000396</v>
          </cell>
        </row>
        <row r="611">
          <cell r="C611" t="str">
            <v>2015OB000397</v>
          </cell>
        </row>
        <row r="612">
          <cell r="C612" t="str">
            <v>2015OB000399</v>
          </cell>
        </row>
        <row r="613">
          <cell r="C613" t="str">
            <v>2015OB000400</v>
          </cell>
        </row>
        <row r="614">
          <cell r="C614" t="str">
            <v>2015OB000401</v>
          </cell>
        </row>
        <row r="615">
          <cell r="C615" t="str">
            <v>2015OB000402</v>
          </cell>
        </row>
        <row r="616">
          <cell r="C616" t="str">
            <v>2015OB000403</v>
          </cell>
        </row>
        <row r="617">
          <cell r="C617" t="str">
            <v>2015OB000404</v>
          </cell>
        </row>
        <row r="618">
          <cell r="C618" t="str">
            <v>2015OB000405</v>
          </cell>
        </row>
        <row r="619">
          <cell r="C619" t="str">
            <v>2015OB000406</v>
          </cell>
        </row>
        <row r="620">
          <cell r="C620" t="str">
            <v>2015OB000407</v>
          </cell>
        </row>
        <row r="621">
          <cell r="C621" t="str">
            <v>2015OB000408</v>
          </cell>
        </row>
        <row r="622">
          <cell r="C622" t="str">
            <v>2015OB000409</v>
          </cell>
        </row>
        <row r="623">
          <cell r="C623" t="str">
            <v>2015OB000410</v>
          </cell>
        </row>
        <row r="624">
          <cell r="C624" t="str">
            <v>2015OB000411</v>
          </cell>
        </row>
        <row r="625">
          <cell r="C625" t="str">
            <v>2015OB000419</v>
          </cell>
        </row>
        <row r="626">
          <cell r="C626" t="str">
            <v>2015OB000420</v>
          </cell>
        </row>
        <row r="627">
          <cell r="C627" t="str">
            <v>2015OB000421</v>
          </cell>
        </row>
        <row r="628">
          <cell r="C628" t="str">
            <v>2015OB000422</v>
          </cell>
        </row>
        <row r="629">
          <cell r="C629" t="str">
            <v>2015OB000423</v>
          </cell>
        </row>
        <row r="630">
          <cell r="C630" t="str">
            <v>2015OB000424</v>
          </cell>
        </row>
        <row r="631">
          <cell r="C631" t="str">
            <v>2015OB000425</v>
          </cell>
        </row>
        <row r="632">
          <cell r="C632" t="str">
            <v>2015OB000426</v>
          </cell>
        </row>
        <row r="633">
          <cell r="C633" t="str">
            <v>2015OB000427</v>
          </cell>
        </row>
        <row r="634">
          <cell r="C634" t="str">
            <v>2015OB000428</v>
          </cell>
        </row>
        <row r="635">
          <cell r="C635" t="str">
            <v>2015OB000429</v>
          </cell>
        </row>
        <row r="636">
          <cell r="C636" t="str">
            <v>2015OB000430</v>
          </cell>
        </row>
        <row r="637">
          <cell r="C637" t="str">
            <v>2015OB000431</v>
          </cell>
        </row>
        <row r="638">
          <cell r="C638" t="str">
            <v>2015OB000432</v>
          </cell>
        </row>
        <row r="639">
          <cell r="C639" t="str">
            <v>2015OB000434</v>
          </cell>
        </row>
        <row r="640">
          <cell r="C640" t="str">
            <v>2015OB000435</v>
          </cell>
        </row>
        <row r="641">
          <cell r="C641" t="str">
            <v>2015OB000436</v>
          </cell>
        </row>
        <row r="642">
          <cell r="C642" t="str">
            <v>2015OB000437</v>
          </cell>
        </row>
        <row r="643">
          <cell r="C643" t="str">
            <v>2015OB000438</v>
          </cell>
        </row>
        <row r="644">
          <cell r="C644" t="str">
            <v>2015OB000439</v>
          </cell>
        </row>
        <row r="645">
          <cell r="C645" t="str">
            <v>2015OB000441</v>
          </cell>
        </row>
        <row r="646">
          <cell r="C646" t="str">
            <v>2015OB000442</v>
          </cell>
        </row>
        <row r="647">
          <cell r="C647" t="str">
            <v>2015OB000443</v>
          </cell>
        </row>
        <row r="648">
          <cell r="C648" t="str">
            <v>2015OB000444</v>
          </cell>
        </row>
        <row r="649">
          <cell r="C649" t="str">
            <v>2015OB000445</v>
          </cell>
        </row>
        <row r="650">
          <cell r="C650" t="str">
            <v>2015OB000446</v>
          </cell>
        </row>
        <row r="651">
          <cell r="C651" t="str">
            <v>2015OB000447</v>
          </cell>
        </row>
        <row r="652">
          <cell r="C652" t="str">
            <v>2015OB000448</v>
          </cell>
        </row>
        <row r="653">
          <cell r="C653" t="str">
            <v>2015OB000449</v>
          </cell>
        </row>
        <row r="654">
          <cell r="C654" t="str">
            <v>2015OB000450</v>
          </cell>
        </row>
        <row r="655">
          <cell r="C655" t="str">
            <v>2015OB000451</v>
          </cell>
        </row>
        <row r="656">
          <cell r="C656" t="str">
            <v>2015OB000452</v>
          </cell>
        </row>
        <row r="657">
          <cell r="C657" t="str">
            <v>2015OB000453</v>
          </cell>
        </row>
        <row r="658">
          <cell r="C658" t="str">
            <v>2015OB000454</v>
          </cell>
        </row>
        <row r="659">
          <cell r="C659" t="str">
            <v>2015OB000455</v>
          </cell>
        </row>
        <row r="660">
          <cell r="C660" t="str">
            <v>2015OB000456</v>
          </cell>
        </row>
        <row r="661">
          <cell r="C661" t="str">
            <v>2015OB000457</v>
          </cell>
        </row>
        <row r="662">
          <cell r="C662" t="str">
            <v>2015OB000458</v>
          </cell>
        </row>
        <row r="663">
          <cell r="C663" t="str">
            <v>2015OB000459</v>
          </cell>
        </row>
        <row r="664">
          <cell r="C664" t="str">
            <v>2015OB000460</v>
          </cell>
        </row>
        <row r="665">
          <cell r="C665" t="str">
            <v>2015OB000461</v>
          </cell>
        </row>
        <row r="666">
          <cell r="C666" t="str">
            <v>2015OB000462</v>
          </cell>
        </row>
        <row r="667">
          <cell r="C667" t="str">
            <v>2015OB000463</v>
          </cell>
        </row>
        <row r="668">
          <cell r="C668" t="str">
            <v>2015OB000464</v>
          </cell>
        </row>
        <row r="669">
          <cell r="C669" t="str">
            <v>2015OB000465</v>
          </cell>
        </row>
        <row r="670">
          <cell r="C670" t="str">
            <v>2015OB000466</v>
          </cell>
        </row>
        <row r="671">
          <cell r="C671" t="str">
            <v>2015OB000467</v>
          </cell>
        </row>
        <row r="672">
          <cell r="C672" t="str">
            <v>2015OB000468</v>
          </cell>
        </row>
        <row r="673">
          <cell r="C673" t="str">
            <v>2015OB000469</v>
          </cell>
        </row>
        <row r="674">
          <cell r="C674" t="str">
            <v>2015OB000470</v>
          </cell>
        </row>
        <row r="675">
          <cell r="C675" t="str">
            <v>2015OB000474</v>
          </cell>
        </row>
        <row r="676">
          <cell r="C676" t="str">
            <v>2015OB000475</v>
          </cell>
        </row>
        <row r="677">
          <cell r="C677" t="str">
            <v>2015OB000476</v>
          </cell>
        </row>
        <row r="678">
          <cell r="C678" t="str">
            <v>2015OB000477</v>
          </cell>
        </row>
        <row r="679">
          <cell r="C679" t="str">
            <v>2015OB000478</v>
          </cell>
        </row>
        <row r="680">
          <cell r="C680" t="str">
            <v>2015OB000479</v>
          </cell>
        </row>
        <row r="681">
          <cell r="C681" t="str">
            <v>2015OB000483</v>
          </cell>
        </row>
        <row r="682">
          <cell r="C682" t="str">
            <v>2015OB000486</v>
          </cell>
        </row>
        <row r="683">
          <cell r="C683" t="str">
            <v>2015OB000487</v>
          </cell>
        </row>
        <row r="684">
          <cell r="C684" t="str">
            <v>2015OB000488</v>
          </cell>
        </row>
        <row r="685">
          <cell r="C685" t="str">
            <v>2015OB000489</v>
          </cell>
        </row>
        <row r="686">
          <cell r="C686" t="str">
            <v>2015OB000490</v>
          </cell>
        </row>
        <row r="687">
          <cell r="C687" t="str">
            <v>2015OB000491</v>
          </cell>
        </row>
        <row r="688">
          <cell r="C688" t="str">
            <v>2015OB000492</v>
          </cell>
        </row>
        <row r="689">
          <cell r="C689" t="str">
            <v>2015OB000493</v>
          </cell>
        </row>
        <row r="690">
          <cell r="C690" t="str">
            <v>2015OB000494</v>
          </cell>
        </row>
        <row r="691">
          <cell r="C691" t="str">
            <v>2015OB000495</v>
          </cell>
        </row>
        <row r="692">
          <cell r="C692" t="str">
            <v>2015OB000496</v>
          </cell>
        </row>
        <row r="693">
          <cell r="C693" t="str">
            <v>2015OB000497</v>
          </cell>
        </row>
        <row r="694">
          <cell r="C694" t="str">
            <v>2015OB000499</v>
          </cell>
        </row>
        <row r="695">
          <cell r="C695" t="str">
            <v>2015OB000500</v>
          </cell>
        </row>
        <row r="696">
          <cell r="C696" t="str">
            <v>2015OB000501</v>
          </cell>
        </row>
        <row r="697">
          <cell r="C697" t="str">
            <v>2015OB000502</v>
          </cell>
        </row>
        <row r="698">
          <cell r="C698" t="str">
            <v>2015OB000503</v>
          </cell>
        </row>
        <row r="699">
          <cell r="C699" t="str">
            <v>2015OB000504</v>
          </cell>
        </row>
        <row r="700">
          <cell r="C700" t="str">
            <v>2015OB000505</v>
          </cell>
        </row>
        <row r="701">
          <cell r="C701" t="str">
            <v>2015OB000506</v>
          </cell>
        </row>
        <row r="702">
          <cell r="C702" t="str">
            <v>2015OB000507</v>
          </cell>
        </row>
        <row r="703">
          <cell r="C703" t="str">
            <v>2015OB000508</v>
          </cell>
        </row>
        <row r="704">
          <cell r="C704" t="str">
            <v>2015OB000509</v>
          </cell>
        </row>
        <row r="705">
          <cell r="C705" t="str">
            <v>2015OB000510</v>
          </cell>
        </row>
        <row r="706">
          <cell r="C706" t="str">
            <v>2015OB000511</v>
          </cell>
        </row>
        <row r="707">
          <cell r="C707" t="str">
            <v>2015OB000513</v>
          </cell>
        </row>
        <row r="708">
          <cell r="C708" t="str">
            <v>2015OB000514</v>
          </cell>
        </row>
        <row r="709">
          <cell r="C709" t="str">
            <v>2015OB000515</v>
          </cell>
        </row>
        <row r="710">
          <cell r="C710" t="str">
            <v>2015OB000516</v>
          </cell>
        </row>
        <row r="711">
          <cell r="C711" t="str">
            <v>2015OB000517</v>
          </cell>
        </row>
        <row r="712">
          <cell r="C712" t="str">
            <v>2015OB000518</v>
          </cell>
        </row>
        <row r="713">
          <cell r="C713" t="str">
            <v>2015OB000519</v>
          </cell>
        </row>
        <row r="714">
          <cell r="C714" t="str">
            <v>2015OB000520</v>
          </cell>
        </row>
        <row r="715">
          <cell r="C715" t="str">
            <v>2015OB000521</v>
          </cell>
        </row>
        <row r="716">
          <cell r="C716" t="str">
            <v>2015OB000522</v>
          </cell>
        </row>
        <row r="717">
          <cell r="C717" t="str">
            <v>2015OB000523</v>
          </cell>
        </row>
        <row r="718">
          <cell r="C718" t="str">
            <v>2015OB000524</v>
          </cell>
        </row>
        <row r="719">
          <cell r="C719" t="str">
            <v>2015OB000525</v>
          </cell>
        </row>
        <row r="720">
          <cell r="C720" t="str">
            <v>2015OB000526</v>
          </cell>
        </row>
        <row r="721">
          <cell r="C721" t="str">
            <v>2015OB000527</v>
          </cell>
        </row>
        <row r="722">
          <cell r="C722" t="str">
            <v>2015OB000528</v>
          </cell>
        </row>
        <row r="723">
          <cell r="C723" t="str">
            <v>2015OB000529</v>
          </cell>
        </row>
        <row r="724">
          <cell r="C724" t="str">
            <v>2015OB000530</v>
          </cell>
        </row>
        <row r="725">
          <cell r="C725" t="str">
            <v>2015OB000531</v>
          </cell>
        </row>
        <row r="726">
          <cell r="C726" t="str">
            <v>2015OB000533</v>
          </cell>
        </row>
        <row r="727">
          <cell r="C727" t="str">
            <v>2015OB000534</v>
          </cell>
        </row>
        <row r="728">
          <cell r="C728" t="str">
            <v>2015OB000535</v>
          </cell>
        </row>
        <row r="729">
          <cell r="C729" t="str">
            <v>2015OB000536</v>
          </cell>
        </row>
        <row r="730">
          <cell r="C730" t="str">
            <v>2015OB000537</v>
          </cell>
        </row>
        <row r="731">
          <cell r="C731" t="str">
            <v>2015OB000538</v>
          </cell>
        </row>
        <row r="732">
          <cell r="C732" t="str">
            <v>2015OB000539</v>
          </cell>
        </row>
        <row r="733">
          <cell r="C733" t="str">
            <v>2015OB000540</v>
          </cell>
        </row>
        <row r="734">
          <cell r="C734" t="str">
            <v>2015OB000541</v>
          </cell>
        </row>
        <row r="735">
          <cell r="C735" t="str">
            <v>2015OB000542</v>
          </cell>
        </row>
        <row r="736">
          <cell r="C736" t="str">
            <v>2015OB000543</v>
          </cell>
        </row>
        <row r="737">
          <cell r="C737" t="str">
            <v>2015OB000544</v>
          </cell>
        </row>
        <row r="738">
          <cell r="C738" t="str">
            <v>2015OB000545</v>
          </cell>
        </row>
        <row r="739">
          <cell r="C739" t="str">
            <v>2015OB000546</v>
          </cell>
        </row>
        <row r="740">
          <cell r="C740" t="str">
            <v>2015OB000547</v>
          </cell>
        </row>
        <row r="741">
          <cell r="C741" t="str">
            <v>2015OB000548</v>
          </cell>
        </row>
        <row r="742">
          <cell r="C742" t="str">
            <v>2015OB000549</v>
          </cell>
        </row>
        <row r="743">
          <cell r="C743" t="str">
            <v>2015OB000550</v>
          </cell>
        </row>
        <row r="744">
          <cell r="C744" t="str">
            <v>2015OB000551</v>
          </cell>
        </row>
        <row r="745">
          <cell r="C745" t="str">
            <v>2015OB000552</v>
          </cell>
        </row>
        <row r="746">
          <cell r="C746" t="str">
            <v>2015OB000553</v>
          </cell>
        </row>
        <row r="747">
          <cell r="C747" t="str">
            <v>2015OB000554</v>
          </cell>
        </row>
        <row r="748">
          <cell r="C748" t="str">
            <v>2015OB000555</v>
          </cell>
        </row>
        <row r="749">
          <cell r="C749" t="str">
            <v>2015OB000556</v>
          </cell>
        </row>
        <row r="750">
          <cell r="C750" t="str">
            <v>2015OB000557</v>
          </cell>
        </row>
        <row r="751">
          <cell r="C751" t="str">
            <v>2015OB000558</v>
          </cell>
        </row>
        <row r="752">
          <cell r="C752" t="str">
            <v>2015OB000559</v>
          </cell>
        </row>
        <row r="753">
          <cell r="C753" t="str">
            <v>2015OB000560</v>
          </cell>
        </row>
        <row r="754">
          <cell r="C754" t="str">
            <v>2015OB000561</v>
          </cell>
        </row>
        <row r="755">
          <cell r="C755" t="str">
            <v>2015OB000562</v>
          </cell>
        </row>
        <row r="756">
          <cell r="C756" t="str">
            <v>2015OB000563</v>
          </cell>
        </row>
        <row r="757">
          <cell r="C757" t="str">
            <v>2015OB000564</v>
          </cell>
        </row>
        <row r="758">
          <cell r="C758" t="str">
            <v>2015OB000565</v>
          </cell>
        </row>
        <row r="759">
          <cell r="C759" t="str">
            <v>2015OB000566</v>
          </cell>
        </row>
        <row r="760">
          <cell r="C760" t="str">
            <v>2015OB000567</v>
          </cell>
        </row>
        <row r="761">
          <cell r="C761" t="str">
            <v>2015OB000568</v>
          </cell>
        </row>
        <row r="762">
          <cell r="C762" t="str">
            <v>2015OB000569</v>
          </cell>
        </row>
        <row r="763">
          <cell r="C763" t="str">
            <v>2015OB000570</v>
          </cell>
        </row>
        <row r="764">
          <cell r="C764" t="str">
            <v>2015OB000571</v>
          </cell>
        </row>
        <row r="765">
          <cell r="C765" t="str">
            <v>2015OB000572</v>
          </cell>
        </row>
        <row r="766">
          <cell r="C766" t="str">
            <v>2015OB000580</v>
          </cell>
        </row>
        <row r="767">
          <cell r="C767" t="str">
            <v>2015OB000581</v>
          </cell>
        </row>
        <row r="768">
          <cell r="C768" t="str">
            <v>2015OB000582</v>
          </cell>
        </row>
        <row r="769">
          <cell r="C769" t="str">
            <v>2015OB000583</v>
          </cell>
        </row>
        <row r="770">
          <cell r="C770" t="str">
            <v>2015OB000584</v>
          </cell>
        </row>
        <row r="771">
          <cell r="C771" t="str">
            <v>2015OB000585</v>
          </cell>
        </row>
        <row r="772">
          <cell r="C772" t="str">
            <v>2015OB000586</v>
          </cell>
        </row>
        <row r="773">
          <cell r="C773" t="str">
            <v>2015OB000587</v>
          </cell>
        </row>
        <row r="774">
          <cell r="C774" t="str">
            <v>2015OB000588</v>
          </cell>
        </row>
        <row r="775">
          <cell r="C775" t="str">
            <v>2015OB000589</v>
          </cell>
        </row>
        <row r="776">
          <cell r="C776" t="str">
            <v>2015OB000590</v>
          </cell>
        </row>
        <row r="777">
          <cell r="C777" t="str">
            <v>2015OB000591</v>
          </cell>
        </row>
        <row r="778">
          <cell r="C778" t="str">
            <v>2015OB000592</v>
          </cell>
        </row>
        <row r="779">
          <cell r="C779" t="str">
            <v>2015OB000593</v>
          </cell>
        </row>
        <row r="780">
          <cell r="C780" t="str">
            <v>2015OB000594</v>
          </cell>
        </row>
        <row r="781">
          <cell r="C781" t="str">
            <v>2015OB000595</v>
          </cell>
        </row>
        <row r="782">
          <cell r="C782" t="str">
            <v>2015OB000599</v>
          </cell>
        </row>
        <row r="783">
          <cell r="C783" t="str">
            <v>2015OB000600</v>
          </cell>
        </row>
        <row r="784">
          <cell r="C784" t="str">
            <v>2015OB000601</v>
          </cell>
        </row>
        <row r="785">
          <cell r="C785" t="str">
            <v>2015OB000602</v>
          </cell>
        </row>
        <row r="786">
          <cell r="C786" t="str">
            <v>2015OB000603</v>
          </cell>
        </row>
        <row r="787">
          <cell r="C787" t="str">
            <v>2015OB000604</v>
          </cell>
        </row>
        <row r="788">
          <cell r="C788" t="str">
            <v>2015OB000605</v>
          </cell>
        </row>
        <row r="789">
          <cell r="C789" t="str">
            <v>2015OB000606</v>
          </cell>
        </row>
        <row r="790">
          <cell r="C790" t="str">
            <v>2015OB000607</v>
          </cell>
        </row>
        <row r="791">
          <cell r="C791" t="str">
            <v>2015OB000608</v>
          </cell>
        </row>
        <row r="792">
          <cell r="C792" t="str">
            <v>2015OB000609</v>
          </cell>
        </row>
        <row r="793">
          <cell r="C793" t="str">
            <v>2015OB000610</v>
          </cell>
        </row>
        <row r="794">
          <cell r="C794" t="str">
            <v>2015OB000611</v>
          </cell>
        </row>
        <row r="795">
          <cell r="C795" t="str">
            <v>2015OB000612</v>
          </cell>
        </row>
        <row r="796">
          <cell r="C796" t="str">
            <v>2015OB000613</v>
          </cell>
        </row>
        <row r="797">
          <cell r="C797" t="str">
            <v>2015OB000615</v>
          </cell>
        </row>
        <row r="798">
          <cell r="C798" t="str">
            <v>2015OB000616</v>
          </cell>
        </row>
        <row r="799">
          <cell r="C799" t="str">
            <v>2015OB000617</v>
          </cell>
        </row>
        <row r="800">
          <cell r="C800" t="str">
            <v>2016OB000012</v>
          </cell>
        </row>
        <row r="801">
          <cell r="C801" t="str">
            <v>2016OB000013</v>
          </cell>
        </row>
        <row r="802">
          <cell r="C802" t="str">
            <v>2016OB000014</v>
          </cell>
        </row>
        <row r="803">
          <cell r="C803" t="str">
            <v>2016OB000015</v>
          </cell>
        </row>
        <row r="804">
          <cell r="C804" t="str">
            <v>2016OB000016</v>
          </cell>
        </row>
        <row r="805">
          <cell r="C805" t="str">
            <v>2016OB000017</v>
          </cell>
        </row>
        <row r="806">
          <cell r="C806" t="str">
            <v>2016OB000018</v>
          </cell>
        </row>
        <row r="807">
          <cell r="C807" t="str">
            <v>2016OB000019</v>
          </cell>
        </row>
        <row r="808">
          <cell r="C808" t="str">
            <v>2016OB000020</v>
          </cell>
        </row>
        <row r="809">
          <cell r="C809" t="str">
            <v>2016OB000021</v>
          </cell>
        </row>
        <row r="810">
          <cell r="C810" t="str">
            <v>2016OB000022</v>
          </cell>
        </row>
        <row r="811">
          <cell r="C811" t="str">
            <v>2016OB000023</v>
          </cell>
        </row>
        <row r="812">
          <cell r="C812" t="str">
            <v>2016OB000024</v>
          </cell>
        </row>
        <row r="813">
          <cell r="C813" t="str">
            <v>2016OB000025</v>
          </cell>
        </row>
        <row r="814">
          <cell r="C814" t="str">
            <v>2016OB000026</v>
          </cell>
        </row>
        <row r="815">
          <cell r="C815" t="str">
            <v>2016OB000027</v>
          </cell>
        </row>
        <row r="816">
          <cell r="C816" t="str">
            <v>2016OB000028</v>
          </cell>
        </row>
        <row r="817">
          <cell r="C817" t="str">
            <v>2016OB000029</v>
          </cell>
        </row>
        <row r="818">
          <cell r="C818" t="str">
            <v>2016OB000030</v>
          </cell>
        </row>
        <row r="819">
          <cell r="C819" t="str">
            <v>2016OB000031</v>
          </cell>
        </row>
        <row r="820">
          <cell r="C820" t="str">
            <v>2016OB000032</v>
          </cell>
        </row>
        <row r="821">
          <cell r="C821" t="str">
            <v>2016OB000037</v>
          </cell>
        </row>
        <row r="822">
          <cell r="C822" t="str">
            <v>2016OB000040</v>
          </cell>
        </row>
        <row r="823">
          <cell r="C823" t="str">
            <v>2016OB000042</v>
          </cell>
        </row>
        <row r="824">
          <cell r="C824" t="str">
            <v>2016OB000043</v>
          </cell>
        </row>
        <row r="825">
          <cell r="C825" t="str">
            <v>2016OB000044</v>
          </cell>
        </row>
        <row r="826">
          <cell r="C826" t="str">
            <v>2016OB000045</v>
          </cell>
        </row>
        <row r="827">
          <cell r="C827" t="str">
            <v>2016OB000046</v>
          </cell>
        </row>
        <row r="828">
          <cell r="C828" t="str">
            <v>2016OB000047</v>
          </cell>
        </row>
        <row r="829">
          <cell r="C829" t="str">
            <v>2016OB000050</v>
          </cell>
        </row>
        <row r="830">
          <cell r="C830" t="str">
            <v>2016OB000051</v>
          </cell>
        </row>
        <row r="831">
          <cell r="C831" t="str">
            <v>2016OB000053</v>
          </cell>
        </row>
        <row r="832">
          <cell r="C832" t="str">
            <v>2016OB000054</v>
          </cell>
        </row>
        <row r="833">
          <cell r="C833" t="str">
            <v>2016OB000055</v>
          </cell>
        </row>
        <row r="834">
          <cell r="C834" t="str">
            <v>2016OB000056</v>
          </cell>
        </row>
        <row r="835">
          <cell r="C835" t="str">
            <v>2016OB000060</v>
          </cell>
        </row>
        <row r="836">
          <cell r="C836" t="str">
            <v>2016OB000061</v>
          </cell>
        </row>
        <row r="837">
          <cell r="C837" t="str">
            <v>2016OB000063</v>
          </cell>
        </row>
        <row r="838">
          <cell r="C838" t="str">
            <v>2016OB000069</v>
          </cell>
        </row>
        <row r="839">
          <cell r="C839" t="str">
            <v>2016OB000070</v>
          </cell>
        </row>
        <row r="840">
          <cell r="C840" t="str">
            <v>2016OB000071</v>
          </cell>
        </row>
        <row r="841">
          <cell r="C841" t="str">
            <v>2016OB000072</v>
          </cell>
        </row>
        <row r="842">
          <cell r="C842" t="str">
            <v>2016OB000073</v>
          </cell>
        </row>
        <row r="843">
          <cell r="C843" t="str">
            <v>2016OB000076</v>
          </cell>
        </row>
        <row r="844">
          <cell r="C844" t="str">
            <v>2016OB000077</v>
          </cell>
        </row>
        <row r="845">
          <cell r="C845" t="str">
            <v>2016OB000078</v>
          </cell>
        </row>
        <row r="846">
          <cell r="C846" t="str">
            <v>2016OB000079</v>
          </cell>
        </row>
        <row r="847">
          <cell r="C847" t="str">
            <v>2016OB000081</v>
          </cell>
        </row>
        <row r="848">
          <cell r="C848" t="str">
            <v>2016OB000082</v>
          </cell>
        </row>
        <row r="849">
          <cell r="C849" t="str">
            <v>2016OB000083</v>
          </cell>
        </row>
        <row r="850">
          <cell r="C850" t="str">
            <v>2016OB000084</v>
          </cell>
        </row>
        <row r="851">
          <cell r="C851" t="str">
            <v>2016OB000085</v>
          </cell>
        </row>
        <row r="852">
          <cell r="C852" t="str">
            <v>2016OB000090</v>
          </cell>
        </row>
        <row r="853">
          <cell r="C853" t="str">
            <v>2016OB000091</v>
          </cell>
        </row>
        <row r="854">
          <cell r="C854" t="str">
            <v>2016OB000100</v>
          </cell>
        </row>
        <row r="855">
          <cell r="C855" t="str">
            <v>2016OB000101</v>
          </cell>
        </row>
        <row r="856">
          <cell r="C856" t="str">
            <v>2016OB000102</v>
          </cell>
        </row>
        <row r="857">
          <cell r="C857" t="str">
            <v>2016OB000103</v>
          </cell>
        </row>
        <row r="858">
          <cell r="C858" t="str">
            <v>2016OB000104</v>
          </cell>
        </row>
        <row r="859">
          <cell r="C859" t="str">
            <v>2016OB000105</v>
          </cell>
        </row>
        <row r="860">
          <cell r="C860" t="str">
            <v>2016OB000106</v>
          </cell>
        </row>
        <row r="861">
          <cell r="C861" t="str">
            <v>2016OB000107</v>
          </cell>
        </row>
        <row r="862">
          <cell r="C862" t="str">
            <v>2016OB000108</v>
          </cell>
        </row>
        <row r="863">
          <cell r="C863" t="str">
            <v>2016OB000109</v>
          </cell>
        </row>
        <row r="864">
          <cell r="C864" t="str">
            <v>2016OB000110</v>
          </cell>
        </row>
        <row r="865">
          <cell r="C865" t="str">
            <v>2016OB000111</v>
          </cell>
        </row>
        <row r="866">
          <cell r="C866" t="str">
            <v>2016OB000112</v>
          </cell>
        </row>
        <row r="867">
          <cell r="C867" t="str">
            <v>2016OB000113</v>
          </cell>
        </row>
        <row r="868">
          <cell r="C868" t="str">
            <v>2016OB000114</v>
          </cell>
        </row>
        <row r="869">
          <cell r="C869" t="str">
            <v>2016OB000116</v>
          </cell>
        </row>
        <row r="870">
          <cell r="C870" t="str">
            <v>2016OB000117</v>
          </cell>
        </row>
        <row r="871">
          <cell r="C871" t="str">
            <v>2016OB000118</v>
          </cell>
        </row>
        <row r="872">
          <cell r="C872" t="str">
            <v>2016OB000119</v>
          </cell>
        </row>
        <row r="873">
          <cell r="C873" t="str">
            <v>2016OB000120</v>
          </cell>
        </row>
        <row r="874">
          <cell r="C874" t="str">
            <v>2016OB000121</v>
          </cell>
        </row>
        <row r="875">
          <cell r="C875" t="str">
            <v>2016OB000122</v>
          </cell>
        </row>
        <row r="876">
          <cell r="C876" t="str">
            <v>2016OB000123</v>
          </cell>
        </row>
        <row r="877">
          <cell r="C877" t="str">
            <v>2016OB000124</v>
          </cell>
        </row>
        <row r="878">
          <cell r="C878" t="str">
            <v>2016OB000130</v>
          </cell>
        </row>
        <row r="879">
          <cell r="C879" t="str">
            <v>2016OB000131</v>
          </cell>
        </row>
        <row r="880">
          <cell r="C880" t="str">
            <v>2016OB000132</v>
          </cell>
        </row>
        <row r="881">
          <cell r="C881" t="str">
            <v>2016OB000135</v>
          </cell>
        </row>
        <row r="882">
          <cell r="C882" t="str">
            <v>2016OB000139</v>
          </cell>
        </row>
        <row r="883">
          <cell r="C883" t="str">
            <v>2016OB000141</v>
          </cell>
        </row>
        <row r="884">
          <cell r="C884" t="str">
            <v>2016OB000142</v>
          </cell>
        </row>
        <row r="885">
          <cell r="C885" t="str">
            <v>2016OB000143</v>
          </cell>
        </row>
        <row r="886">
          <cell r="C886" t="str">
            <v>2016OB000151</v>
          </cell>
        </row>
        <row r="887">
          <cell r="C887" t="str">
            <v>2016OB000152</v>
          </cell>
        </row>
        <row r="888">
          <cell r="C888" t="str">
            <v>2016OB000153</v>
          </cell>
        </row>
        <row r="889">
          <cell r="C889" t="str">
            <v>2016OB000154</v>
          </cell>
        </row>
        <row r="890">
          <cell r="C890" t="str">
            <v>2016OB000155</v>
          </cell>
        </row>
        <row r="891">
          <cell r="C891" t="str">
            <v>2016OB000156</v>
          </cell>
        </row>
        <row r="892">
          <cell r="C892" t="str">
            <v>2016OB000157</v>
          </cell>
        </row>
        <row r="893">
          <cell r="C893" t="str">
            <v>2016OB000158</v>
          </cell>
        </row>
        <row r="894">
          <cell r="C894" t="str">
            <v>2016OB000159</v>
          </cell>
        </row>
        <row r="895">
          <cell r="C895" t="str">
            <v>2016OB000160</v>
          </cell>
        </row>
        <row r="896">
          <cell r="C896" t="str">
            <v>2016OB000162</v>
          </cell>
        </row>
        <row r="897">
          <cell r="C897" t="str">
            <v>2016OB000163</v>
          </cell>
        </row>
        <row r="898">
          <cell r="C898" t="str">
            <v>2016OB000164</v>
          </cell>
        </row>
        <row r="899">
          <cell r="C899" t="str">
            <v>2016OB000165</v>
          </cell>
        </row>
        <row r="900">
          <cell r="C900" t="str">
            <v>2016OB000166</v>
          </cell>
        </row>
        <row r="901">
          <cell r="C901" t="str">
            <v>2016OB000167</v>
          </cell>
        </row>
        <row r="902">
          <cell r="C902" t="str">
            <v>2016OB000168</v>
          </cell>
        </row>
        <row r="903">
          <cell r="C903" t="str">
            <v>2016OB000169</v>
          </cell>
        </row>
        <row r="904">
          <cell r="C904" t="str">
            <v>2016OB000170</v>
          </cell>
        </row>
        <row r="905">
          <cell r="C905" t="str">
            <v>2016OB000171</v>
          </cell>
        </row>
        <row r="906">
          <cell r="C906" t="str">
            <v>2016OB000173</v>
          </cell>
        </row>
        <row r="907">
          <cell r="C907" t="str">
            <v>2016OB000174</v>
          </cell>
        </row>
        <row r="908">
          <cell r="C908" t="str">
            <v>2016OB000179</v>
          </cell>
        </row>
        <row r="909">
          <cell r="C909" t="str">
            <v>2016OB000180</v>
          </cell>
        </row>
        <row r="910">
          <cell r="C910" t="str">
            <v>2016OB000181</v>
          </cell>
        </row>
        <row r="911">
          <cell r="C911" t="str">
            <v>2016OB000182</v>
          </cell>
        </row>
        <row r="912">
          <cell r="C912" t="str">
            <v>2016OB000183</v>
          </cell>
        </row>
        <row r="913">
          <cell r="C913" t="str">
            <v>2016OB000184</v>
          </cell>
        </row>
        <row r="914">
          <cell r="C914" t="str">
            <v>2016OB000185</v>
          </cell>
        </row>
        <row r="915">
          <cell r="C915" t="str">
            <v>2016OB000186</v>
          </cell>
        </row>
        <row r="916">
          <cell r="C916" t="str">
            <v>2016OB000187</v>
          </cell>
        </row>
        <row r="917">
          <cell r="C917" t="str">
            <v>2016OB000188</v>
          </cell>
        </row>
        <row r="918">
          <cell r="C918" t="str">
            <v>2016OB000189</v>
          </cell>
        </row>
        <row r="919">
          <cell r="C919" t="str">
            <v>2016OB000190</v>
          </cell>
        </row>
        <row r="920">
          <cell r="C920" t="str">
            <v>2016OB000191</v>
          </cell>
        </row>
        <row r="921">
          <cell r="C921" t="str">
            <v>2016OB000192</v>
          </cell>
        </row>
        <row r="922">
          <cell r="C922" t="str">
            <v>2016OB000193</v>
          </cell>
        </row>
        <row r="923">
          <cell r="C923" t="str">
            <v>2016OB000194</v>
          </cell>
        </row>
        <row r="924">
          <cell r="C924" t="str">
            <v>2016OB000197</v>
          </cell>
        </row>
        <row r="925">
          <cell r="C925" t="str">
            <v>2016OB000198</v>
          </cell>
        </row>
        <row r="926">
          <cell r="C926" t="str">
            <v>2016OB000199</v>
          </cell>
        </row>
        <row r="927">
          <cell r="C927" t="str">
            <v>2016OB000200</v>
          </cell>
        </row>
        <row r="928">
          <cell r="C928" t="str">
            <v>2016OB000201</v>
          </cell>
        </row>
        <row r="929">
          <cell r="C929" t="str">
            <v>2016OB000202</v>
          </cell>
        </row>
        <row r="930">
          <cell r="C930" t="str">
            <v>2016OB000203</v>
          </cell>
        </row>
        <row r="931">
          <cell r="C931" t="str">
            <v>2016OB000204</v>
          </cell>
        </row>
        <row r="932">
          <cell r="C932" t="str">
            <v>2016OB000205</v>
          </cell>
        </row>
        <row r="933">
          <cell r="C933" t="str">
            <v>2016OB000207</v>
          </cell>
        </row>
        <row r="934">
          <cell r="C934" t="str">
            <v>2016OB000208</v>
          </cell>
        </row>
        <row r="935">
          <cell r="C935" t="str">
            <v>2016OB000209</v>
          </cell>
        </row>
        <row r="936">
          <cell r="C936" t="str">
            <v>2016OB000214</v>
          </cell>
        </row>
        <row r="937">
          <cell r="C937" t="str">
            <v>2016OB000215</v>
          </cell>
        </row>
        <row r="938">
          <cell r="C938" t="str">
            <v>2016OB000216</v>
          </cell>
        </row>
        <row r="939">
          <cell r="C939" t="str">
            <v>2016OB000217</v>
          </cell>
        </row>
        <row r="940">
          <cell r="C940" t="str">
            <v>2016OB000218</v>
          </cell>
        </row>
        <row r="941">
          <cell r="C941" t="str">
            <v>2016OB000219</v>
          </cell>
        </row>
        <row r="942">
          <cell r="C942" t="str">
            <v>2016OB000223</v>
          </cell>
        </row>
        <row r="943">
          <cell r="C943" t="str">
            <v>2016OB000225</v>
          </cell>
        </row>
        <row r="944">
          <cell r="C944" t="str">
            <v>2016OB000226</v>
          </cell>
        </row>
        <row r="945">
          <cell r="C945" t="str">
            <v>2016OB000227</v>
          </cell>
        </row>
        <row r="946">
          <cell r="C946" t="str">
            <v>2016OB000232</v>
          </cell>
        </row>
        <row r="947">
          <cell r="C947" t="str">
            <v>2016OB000233</v>
          </cell>
        </row>
        <row r="948">
          <cell r="C948" t="str">
            <v>2016OB000234</v>
          </cell>
        </row>
        <row r="949">
          <cell r="C949" t="str">
            <v>2016OB000235</v>
          </cell>
        </row>
        <row r="950">
          <cell r="C950" t="str">
            <v>2016OB000236</v>
          </cell>
        </row>
        <row r="951">
          <cell r="C951" t="str">
            <v>2016OB000237</v>
          </cell>
        </row>
        <row r="952">
          <cell r="C952" t="str">
            <v>2016OB000238</v>
          </cell>
        </row>
        <row r="953">
          <cell r="C953" t="str">
            <v>2016OB000239</v>
          </cell>
        </row>
        <row r="954">
          <cell r="C954" t="str">
            <v>2016OB000240</v>
          </cell>
        </row>
        <row r="955">
          <cell r="C955" t="str">
            <v>2016OB000241</v>
          </cell>
        </row>
        <row r="956">
          <cell r="C956" t="str">
            <v>2016OB000242</v>
          </cell>
        </row>
        <row r="957">
          <cell r="C957" t="str">
            <v>2016OB000243</v>
          </cell>
        </row>
        <row r="958">
          <cell r="C958" t="str">
            <v>2016OB000244</v>
          </cell>
        </row>
        <row r="959">
          <cell r="C959" t="str">
            <v>2016OB000245</v>
          </cell>
        </row>
        <row r="960">
          <cell r="C960" t="str">
            <v>2016OB000246</v>
          </cell>
        </row>
        <row r="961">
          <cell r="C961" t="str">
            <v>2016OB000247</v>
          </cell>
        </row>
        <row r="962">
          <cell r="C962" t="str">
            <v>2016OB000248</v>
          </cell>
        </row>
        <row r="963">
          <cell r="C963" t="str">
            <v>2016OB000251</v>
          </cell>
        </row>
        <row r="964">
          <cell r="C964" t="str">
            <v>2016OB000252</v>
          </cell>
        </row>
        <row r="965">
          <cell r="C965" t="str">
            <v>2016OB000253</v>
          </cell>
        </row>
        <row r="966">
          <cell r="C966" t="str">
            <v>2016OB000260</v>
          </cell>
        </row>
        <row r="967">
          <cell r="C967" t="str">
            <v>2016OB000261</v>
          </cell>
        </row>
        <row r="968">
          <cell r="C968" t="str">
            <v>2016OB000262</v>
          </cell>
        </row>
        <row r="969">
          <cell r="C969" t="str">
            <v>2016OB000263</v>
          </cell>
        </row>
        <row r="970">
          <cell r="C970" t="str">
            <v>2016OB000264</v>
          </cell>
        </row>
        <row r="971">
          <cell r="C971" t="str">
            <v>2016OB000265</v>
          </cell>
        </row>
        <row r="972">
          <cell r="C972" t="str">
            <v>2016OB000266</v>
          </cell>
        </row>
        <row r="973">
          <cell r="C973" t="str">
            <v>2016OB000270</v>
          </cell>
        </row>
        <row r="974">
          <cell r="C974" t="str">
            <v>2016OB000271</v>
          </cell>
        </row>
        <row r="975">
          <cell r="C975" t="str">
            <v>2016OB000272</v>
          </cell>
        </row>
        <row r="976">
          <cell r="C976" t="str">
            <v>2016OB000273</v>
          </cell>
        </row>
        <row r="977">
          <cell r="C977" t="str">
            <v>2016OB000274</v>
          </cell>
        </row>
        <row r="978">
          <cell r="C978" t="str">
            <v>2016OB000275</v>
          </cell>
        </row>
        <row r="979">
          <cell r="C979" t="str">
            <v>2016OB000276</v>
          </cell>
        </row>
        <row r="980">
          <cell r="C980" t="str">
            <v>2016OB000277</v>
          </cell>
        </row>
        <row r="981">
          <cell r="C981" t="str">
            <v>2016OB000278</v>
          </cell>
        </row>
        <row r="982">
          <cell r="C982" t="str">
            <v>2016OB000279</v>
          </cell>
        </row>
        <row r="983">
          <cell r="C983" t="str">
            <v>2016OB000280</v>
          </cell>
        </row>
        <row r="984">
          <cell r="C984" t="str">
            <v>2016OB000281</v>
          </cell>
        </row>
        <row r="985">
          <cell r="C985" t="str">
            <v>2016OB000283</v>
          </cell>
        </row>
        <row r="986">
          <cell r="C986" t="str">
            <v>2016OB000284</v>
          </cell>
        </row>
        <row r="987">
          <cell r="C987" t="str">
            <v>2016OB000285</v>
          </cell>
        </row>
        <row r="988">
          <cell r="C988" t="str">
            <v>2016OB000286</v>
          </cell>
        </row>
        <row r="989">
          <cell r="C989" t="str">
            <v>2016OB000287</v>
          </cell>
        </row>
        <row r="990">
          <cell r="C990" t="str">
            <v>2016OB000288</v>
          </cell>
        </row>
        <row r="991">
          <cell r="C991" t="str">
            <v>2016OB000289</v>
          </cell>
        </row>
        <row r="992">
          <cell r="C992" t="str">
            <v>2016OB000294</v>
          </cell>
        </row>
        <row r="993">
          <cell r="C993" t="str">
            <v>2016OB000297</v>
          </cell>
        </row>
        <row r="994">
          <cell r="C994" t="str">
            <v>2016OB000298</v>
          </cell>
        </row>
        <row r="995">
          <cell r="C995" t="str">
            <v>2016OB000299</v>
          </cell>
        </row>
        <row r="996">
          <cell r="C996" t="str">
            <v>2016OB000300</v>
          </cell>
        </row>
        <row r="997">
          <cell r="C997" t="str">
            <v>2016OB000301</v>
          </cell>
        </row>
        <row r="998">
          <cell r="C998" t="str">
            <v>2016OB000302</v>
          </cell>
        </row>
        <row r="999">
          <cell r="C999" t="str">
            <v>2016OB000303</v>
          </cell>
        </row>
        <row r="1000">
          <cell r="C1000" t="str">
            <v>2016OB000304</v>
          </cell>
        </row>
        <row r="1001">
          <cell r="C1001" t="str">
            <v>2016OB000305</v>
          </cell>
        </row>
        <row r="1002">
          <cell r="C1002" t="str">
            <v>2016OB000317</v>
          </cell>
        </row>
        <row r="1003">
          <cell r="C1003" t="str">
            <v>2016OB000318</v>
          </cell>
        </row>
        <row r="1004">
          <cell r="C1004" t="str">
            <v>2016OB000319</v>
          </cell>
        </row>
        <row r="1005">
          <cell r="C1005" t="str">
            <v>2016OB000320</v>
          </cell>
        </row>
        <row r="1006">
          <cell r="C1006" t="str">
            <v>2016OB000321</v>
          </cell>
        </row>
        <row r="1007">
          <cell r="C1007" t="str">
            <v>2016OB000322</v>
          </cell>
        </row>
        <row r="1008">
          <cell r="C1008" t="str">
            <v>2016OB000323</v>
          </cell>
        </row>
        <row r="1009">
          <cell r="C1009" t="str">
            <v>2016OB000324</v>
          </cell>
        </row>
        <row r="1010">
          <cell r="C1010" t="str">
            <v>2016OB000325</v>
          </cell>
        </row>
        <row r="1011">
          <cell r="C1011" t="str">
            <v>2016OB000326</v>
          </cell>
        </row>
        <row r="1012">
          <cell r="C1012" t="str">
            <v>2016OB000327</v>
          </cell>
        </row>
        <row r="1013">
          <cell r="C1013" t="str">
            <v>2016OB000328</v>
          </cell>
        </row>
        <row r="1014">
          <cell r="C1014" t="str">
            <v>2016OB000329</v>
          </cell>
        </row>
        <row r="1015">
          <cell r="C1015" t="str">
            <v>2016OB000330</v>
          </cell>
        </row>
        <row r="1016">
          <cell r="C1016" t="str">
            <v>2016OB000336</v>
          </cell>
        </row>
        <row r="1017">
          <cell r="C1017" t="str">
            <v>2016OB000337</v>
          </cell>
        </row>
        <row r="1018">
          <cell r="C1018" t="str">
            <v>2016OB000338</v>
          </cell>
        </row>
        <row r="1019">
          <cell r="C1019" t="str">
            <v>2016OB000339</v>
          </cell>
        </row>
        <row r="1020">
          <cell r="C1020" t="str">
            <v>2016OB000340</v>
          </cell>
        </row>
        <row r="1021">
          <cell r="C1021" t="str">
            <v>2016OB000341</v>
          </cell>
        </row>
        <row r="1022">
          <cell r="C1022" t="str">
            <v>2016OB000342</v>
          </cell>
        </row>
        <row r="1023">
          <cell r="C1023" t="str">
            <v>2016OB000346</v>
          </cell>
        </row>
        <row r="1024">
          <cell r="C1024" t="str">
            <v>2016OB000347</v>
          </cell>
        </row>
        <row r="1025">
          <cell r="C1025" t="str">
            <v>2016OB000348</v>
          </cell>
        </row>
        <row r="1026">
          <cell r="C1026" t="str">
            <v>2016OB000349</v>
          </cell>
        </row>
        <row r="1027">
          <cell r="C1027" t="str">
            <v>2016OB000351</v>
          </cell>
        </row>
        <row r="1028">
          <cell r="C1028" t="str">
            <v>2016OB000352</v>
          </cell>
        </row>
        <row r="1029">
          <cell r="C1029" t="str">
            <v>2016OB000353</v>
          </cell>
        </row>
        <row r="1030">
          <cell r="C1030" t="str">
            <v>2016OB000354</v>
          </cell>
        </row>
        <row r="1031">
          <cell r="C1031" t="str">
            <v>2016OB000355</v>
          </cell>
        </row>
        <row r="1032">
          <cell r="C1032" t="str">
            <v>2016OB000356</v>
          </cell>
        </row>
        <row r="1033">
          <cell r="C1033" t="str">
            <v>2016OB000357</v>
          </cell>
        </row>
        <row r="1034">
          <cell r="C1034" t="str">
            <v>2016OB000358</v>
          </cell>
        </row>
        <row r="1035">
          <cell r="C1035" t="str">
            <v>2016OB000360</v>
          </cell>
        </row>
        <row r="1036">
          <cell r="C1036" t="str">
            <v>2016OB000361</v>
          </cell>
        </row>
        <row r="1037">
          <cell r="C1037" t="str">
            <v>2016OB000362</v>
          </cell>
        </row>
        <row r="1038">
          <cell r="C1038" t="str">
            <v>2016OB000363</v>
          </cell>
        </row>
        <row r="1039">
          <cell r="C1039" t="str">
            <v>2016OB000364</v>
          </cell>
        </row>
        <row r="1040">
          <cell r="C1040" t="str">
            <v>2016OB000365</v>
          </cell>
        </row>
        <row r="1041">
          <cell r="C1041" t="str">
            <v>2016OB000366</v>
          </cell>
        </row>
        <row r="1042">
          <cell r="C1042" t="str">
            <v>2016OB000367</v>
          </cell>
        </row>
        <row r="1043">
          <cell r="C1043" t="str">
            <v>2016OB000368</v>
          </cell>
        </row>
        <row r="1044">
          <cell r="C1044" t="str">
            <v>2016OB000369</v>
          </cell>
        </row>
        <row r="1045">
          <cell r="C1045" t="str">
            <v>2016OB000370</v>
          </cell>
        </row>
        <row r="1046">
          <cell r="C1046" t="str">
            <v>2016OB000371</v>
          </cell>
        </row>
        <row r="1047">
          <cell r="C1047" t="str">
            <v>2016OB000372</v>
          </cell>
        </row>
        <row r="1048">
          <cell r="C1048" t="str">
            <v>2016OB000373</v>
          </cell>
        </row>
        <row r="1049">
          <cell r="C1049" t="str">
            <v>2016OB000374</v>
          </cell>
        </row>
        <row r="1050">
          <cell r="C1050" t="str">
            <v>2016OB000375</v>
          </cell>
        </row>
        <row r="1051">
          <cell r="C1051" t="str">
            <v>2016OB000377</v>
          </cell>
        </row>
        <row r="1052">
          <cell r="C1052" t="str">
            <v>2016OB000381</v>
          </cell>
        </row>
        <row r="1053">
          <cell r="C1053" t="str">
            <v>2016OB000382</v>
          </cell>
        </row>
        <row r="1054">
          <cell r="C1054" t="str">
            <v>2016OB000383</v>
          </cell>
        </row>
        <row r="1055">
          <cell r="C1055" t="str">
            <v>2016OB000391</v>
          </cell>
        </row>
        <row r="1056">
          <cell r="C1056" t="str">
            <v>2016OB000392</v>
          </cell>
        </row>
        <row r="1057">
          <cell r="C1057" t="str">
            <v>2016OB000399</v>
          </cell>
        </row>
        <row r="1058">
          <cell r="C1058" t="str">
            <v>2016OB000400</v>
          </cell>
        </row>
        <row r="1059">
          <cell r="C1059" t="str">
            <v>2016OB000468</v>
          </cell>
        </row>
        <row r="1060">
          <cell r="C1060" t="str">
            <v>2016OB000472</v>
          </cell>
        </row>
        <row r="1061">
          <cell r="C1061" t="str">
            <v>2016OB000473</v>
          </cell>
        </row>
        <row r="1062">
          <cell r="C1062" t="str">
            <v>2016OB000474</v>
          </cell>
        </row>
        <row r="1063">
          <cell r="C1063" t="str">
            <v>2016OB000475</v>
          </cell>
        </row>
        <row r="1064">
          <cell r="C1064" t="str">
            <v>2016OB000476</v>
          </cell>
        </row>
        <row r="1065">
          <cell r="C1065" t="str">
            <v>2016OB000477</v>
          </cell>
        </row>
        <row r="1066">
          <cell r="C1066" t="str">
            <v>2016OB000478</v>
          </cell>
        </row>
        <row r="1067">
          <cell r="C1067" t="str">
            <v>2016OB000479</v>
          </cell>
        </row>
        <row r="1068">
          <cell r="C1068" t="str">
            <v>2016OB000480</v>
          </cell>
        </row>
        <row r="1069">
          <cell r="C1069" t="str">
            <v>2016OB000481</v>
          </cell>
        </row>
        <row r="1070">
          <cell r="C1070" t="str">
            <v>2016OB000482</v>
          </cell>
        </row>
        <row r="1071">
          <cell r="C1071" t="str">
            <v>2016OB000483</v>
          </cell>
        </row>
        <row r="1072">
          <cell r="C1072" t="str">
            <v>2016OB000484</v>
          </cell>
        </row>
        <row r="1073">
          <cell r="C1073" t="str">
            <v>2016OB000485</v>
          </cell>
        </row>
        <row r="1074">
          <cell r="C1074" t="str">
            <v>2016OB000488</v>
          </cell>
        </row>
        <row r="1075">
          <cell r="C1075" t="str">
            <v>2016OB000489</v>
          </cell>
        </row>
        <row r="1076">
          <cell r="C1076" t="str">
            <v>2016OB000490</v>
          </cell>
        </row>
        <row r="1077">
          <cell r="C1077" t="str">
            <v>2016OB000491</v>
          </cell>
        </row>
        <row r="1078">
          <cell r="C1078" t="str">
            <v>2016OB000492</v>
          </cell>
        </row>
        <row r="1079">
          <cell r="C1079" t="str">
            <v>2016OB000493</v>
          </cell>
        </row>
        <row r="1080">
          <cell r="C1080" t="str">
            <v>2016OB000494</v>
          </cell>
        </row>
        <row r="1081">
          <cell r="C1081" t="str">
            <v>2016OB000505</v>
          </cell>
        </row>
        <row r="1082">
          <cell r="C1082" t="str">
            <v>2016OB000510</v>
          </cell>
        </row>
        <row r="1083">
          <cell r="C1083" t="str">
            <v>2016OB000512</v>
          </cell>
        </row>
        <row r="1084">
          <cell r="C1084" t="str">
            <v>2016OB000520</v>
          </cell>
        </row>
        <row r="1085">
          <cell r="C1085" t="str">
            <v>2016OB000527</v>
          </cell>
        </row>
        <row r="1086">
          <cell r="C1086" t="str">
            <v>2016OB000528</v>
          </cell>
        </row>
        <row r="1087">
          <cell r="C1087" t="str">
            <v>2016OB000529</v>
          </cell>
        </row>
        <row r="1088">
          <cell r="C1088" t="str">
            <v>2016OB000530</v>
          </cell>
        </row>
        <row r="1089">
          <cell r="C1089" t="str">
            <v>2016OB000531</v>
          </cell>
        </row>
        <row r="1090">
          <cell r="C1090" t="str">
            <v>2016OB000532</v>
          </cell>
        </row>
        <row r="1091">
          <cell r="C1091" t="str">
            <v>2016OB000533</v>
          </cell>
        </row>
        <row r="1092">
          <cell r="C1092" t="str">
            <v>2016OB000534</v>
          </cell>
        </row>
        <row r="1093">
          <cell r="C1093" t="str">
            <v>2016OB000536</v>
          </cell>
        </row>
        <row r="1094">
          <cell r="C1094" t="str">
            <v>2016OB000537</v>
          </cell>
        </row>
        <row r="1095">
          <cell r="C1095" t="str">
            <v>2016OB000541</v>
          </cell>
        </row>
        <row r="1096">
          <cell r="C1096" t="str">
            <v>2016OB000542</v>
          </cell>
        </row>
        <row r="1097">
          <cell r="C1097" t="str">
            <v>2016OB000543</v>
          </cell>
        </row>
        <row r="1098">
          <cell r="C1098" t="str">
            <v>2016OB000544</v>
          </cell>
        </row>
        <row r="1099">
          <cell r="C1099" t="str">
            <v>2016OB000545</v>
          </cell>
        </row>
        <row r="1100">
          <cell r="C1100" t="str">
            <v>2016OB000546</v>
          </cell>
        </row>
        <row r="1101">
          <cell r="C1101" t="str">
            <v>2016OB000547</v>
          </cell>
        </row>
        <row r="1102">
          <cell r="C1102" t="str">
            <v>2016OB000548</v>
          </cell>
        </row>
        <row r="1103">
          <cell r="C1103" t="str">
            <v>2016OB000549</v>
          </cell>
        </row>
        <row r="1104">
          <cell r="C1104" t="str">
            <v>2016OB000550</v>
          </cell>
        </row>
        <row r="1105">
          <cell r="C1105" t="str">
            <v>2016OB000551</v>
          </cell>
        </row>
        <row r="1106">
          <cell r="C1106" t="str">
            <v>2016OB000552</v>
          </cell>
        </row>
        <row r="1107">
          <cell r="C1107" t="str">
            <v>2016OB000553</v>
          </cell>
        </row>
        <row r="1108">
          <cell r="C1108" t="str">
            <v>2016OB000556</v>
          </cell>
        </row>
        <row r="1109">
          <cell r="C1109" t="str">
            <v>2016OB000557</v>
          </cell>
        </row>
        <row r="1110">
          <cell r="C1110" t="str">
            <v>2016OB000558</v>
          </cell>
        </row>
        <row r="1111">
          <cell r="C1111" t="str">
            <v>2016OB000559</v>
          </cell>
        </row>
        <row r="1112">
          <cell r="C1112" t="str">
            <v>2016OB000560</v>
          </cell>
        </row>
        <row r="1113">
          <cell r="C1113" t="str">
            <v>2016OB000561</v>
          </cell>
        </row>
        <row r="1114">
          <cell r="C1114" t="str">
            <v>2016OB000562</v>
          </cell>
        </row>
        <row r="1115">
          <cell r="C1115" t="str">
            <v>2016OB000566</v>
          </cell>
        </row>
        <row r="1116">
          <cell r="C1116" t="str">
            <v>2016OB000567</v>
          </cell>
        </row>
        <row r="1117">
          <cell r="C1117" t="str">
            <v>2016OB000568</v>
          </cell>
        </row>
        <row r="1118">
          <cell r="C1118" t="str">
            <v>2016OB000569</v>
          </cell>
        </row>
        <row r="1119">
          <cell r="C1119" t="str">
            <v>2016OB000570</v>
          </cell>
        </row>
        <row r="1120">
          <cell r="C1120" t="str">
            <v>2016OB000571</v>
          </cell>
        </row>
        <row r="1121">
          <cell r="C1121" t="str">
            <v>2016OB000572</v>
          </cell>
        </row>
        <row r="1122">
          <cell r="C1122" t="str">
            <v>2016OB000573</v>
          </cell>
        </row>
        <row r="1123">
          <cell r="C1123" t="str">
            <v>2016OB000574</v>
          </cell>
        </row>
        <row r="1124">
          <cell r="C1124" t="str">
            <v>2016OB000575</v>
          </cell>
        </row>
        <row r="1125">
          <cell r="C1125" t="str">
            <v>2016OB000576</v>
          </cell>
        </row>
        <row r="1126">
          <cell r="C1126" t="str">
            <v>2016OB000577</v>
          </cell>
        </row>
        <row r="1127">
          <cell r="C1127" t="str">
            <v>2016OB000578</v>
          </cell>
        </row>
        <row r="1128">
          <cell r="C1128" t="str">
            <v>2016OB000579</v>
          </cell>
        </row>
        <row r="1129">
          <cell r="C1129" t="str">
            <v>2016OB000580</v>
          </cell>
        </row>
        <row r="1130">
          <cell r="C1130" t="str">
            <v>2016OB000581</v>
          </cell>
        </row>
        <row r="1131">
          <cell r="C1131" t="str">
            <v>2016OB000584</v>
          </cell>
        </row>
        <row r="1132">
          <cell r="C1132" t="str">
            <v>2016OB000585</v>
          </cell>
        </row>
        <row r="1133">
          <cell r="C1133" t="str">
            <v>2016OB000586</v>
          </cell>
        </row>
        <row r="1134">
          <cell r="C1134" t="str">
            <v>2016OB000628</v>
          </cell>
        </row>
        <row r="1135">
          <cell r="C1135" t="str">
            <v>2016OB000629</v>
          </cell>
        </row>
        <row r="1136">
          <cell r="C1136" t="str">
            <v>2016OB000630</v>
          </cell>
        </row>
        <row r="1137">
          <cell r="C1137" t="str">
            <v>2016OB000631</v>
          </cell>
        </row>
        <row r="1138">
          <cell r="C1138" t="str">
            <v>2016OB000632</v>
          </cell>
        </row>
        <row r="1139">
          <cell r="C1139" t="str">
            <v>2016OB000633</v>
          </cell>
        </row>
        <row r="1140">
          <cell r="C1140" t="str">
            <v>2016OB000634</v>
          </cell>
        </row>
        <row r="1141">
          <cell r="C1141" t="str">
            <v>2016OB000635</v>
          </cell>
        </row>
        <row r="1142">
          <cell r="C1142" t="str">
            <v>2016OB000636</v>
          </cell>
        </row>
        <row r="1143">
          <cell r="C1143" t="str">
            <v>2016OB000637</v>
          </cell>
        </row>
        <row r="1144">
          <cell r="C1144" t="str">
            <v>2016OB000638</v>
          </cell>
        </row>
        <row r="1145">
          <cell r="C1145" t="str">
            <v>2016OB000639</v>
          </cell>
        </row>
        <row r="1146">
          <cell r="C1146" t="str">
            <v>2017OB000032</v>
          </cell>
        </row>
        <row r="1147">
          <cell r="C1147" t="str">
            <v>2017OB000033</v>
          </cell>
        </row>
        <row r="1148">
          <cell r="C1148" t="str">
            <v>2017OB000034</v>
          </cell>
        </row>
        <row r="1149">
          <cell r="C1149" t="str">
            <v>2017OB000036</v>
          </cell>
        </row>
        <row r="1150">
          <cell r="C1150" t="str">
            <v>2017OB000039</v>
          </cell>
        </row>
        <row r="1151">
          <cell r="C1151" t="str">
            <v>2017OB000040</v>
          </cell>
        </row>
        <row r="1152">
          <cell r="C1152" t="str">
            <v>2017OB000041</v>
          </cell>
        </row>
        <row r="1153">
          <cell r="C1153" t="str">
            <v>2017OB000042</v>
          </cell>
        </row>
        <row r="1154">
          <cell r="C1154" t="str">
            <v>2017OB000043</v>
          </cell>
        </row>
        <row r="1155">
          <cell r="C1155" t="str">
            <v>2017OB000044</v>
          </cell>
        </row>
        <row r="1156">
          <cell r="C1156" t="str">
            <v>2017OB000045</v>
          </cell>
        </row>
        <row r="1157">
          <cell r="C1157" t="str">
            <v>2017OB000046</v>
          </cell>
        </row>
        <row r="1158">
          <cell r="C1158" t="str">
            <v>2017OB000047</v>
          </cell>
        </row>
        <row r="1159">
          <cell r="C1159" t="str">
            <v>2017OB000049</v>
          </cell>
        </row>
        <row r="1160">
          <cell r="C1160" t="str">
            <v>2017OB000050</v>
          </cell>
        </row>
        <row r="1161">
          <cell r="C1161" t="str">
            <v>2017OB000051</v>
          </cell>
        </row>
        <row r="1162">
          <cell r="C1162" t="str">
            <v>2017OB000052</v>
          </cell>
        </row>
        <row r="1163">
          <cell r="C1163" t="str">
            <v>2017OB000054</v>
          </cell>
        </row>
        <row r="1164">
          <cell r="C1164" t="str">
            <v>2017OB000055</v>
          </cell>
        </row>
        <row r="1165">
          <cell r="C1165" t="str">
            <v>2017OB000056</v>
          </cell>
        </row>
        <row r="1166">
          <cell r="C1166" t="str">
            <v>2017OB000057</v>
          </cell>
        </row>
        <row r="1167">
          <cell r="C1167" t="str">
            <v>2017OB000058</v>
          </cell>
        </row>
        <row r="1168">
          <cell r="C1168" t="str">
            <v>2017OB000065</v>
          </cell>
        </row>
        <row r="1169">
          <cell r="C1169" t="str">
            <v>2017OB000068</v>
          </cell>
        </row>
        <row r="1170">
          <cell r="C1170" t="str">
            <v>2017OB000077</v>
          </cell>
        </row>
        <row r="1171">
          <cell r="C1171" t="str">
            <v>2017OB000078</v>
          </cell>
        </row>
        <row r="1172">
          <cell r="C1172" t="str">
            <v>2017OB000079</v>
          </cell>
        </row>
        <row r="1173">
          <cell r="C1173" t="str">
            <v>2017OB000080</v>
          </cell>
        </row>
        <row r="1174">
          <cell r="C1174" t="str">
            <v>2017OB000081</v>
          </cell>
        </row>
        <row r="1175">
          <cell r="C1175" t="str">
            <v>2017OB000082</v>
          </cell>
        </row>
        <row r="1176">
          <cell r="C1176" t="str">
            <v>2017OB000083</v>
          </cell>
        </row>
        <row r="1177">
          <cell r="C1177" t="str">
            <v>2017OB000084</v>
          </cell>
        </row>
        <row r="1178">
          <cell r="C1178" t="str">
            <v>2017OB000085</v>
          </cell>
        </row>
        <row r="1179">
          <cell r="C1179" t="str">
            <v>2017OB000086</v>
          </cell>
        </row>
        <row r="1180">
          <cell r="C1180" t="str">
            <v>2017OB000087</v>
          </cell>
        </row>
        <row r="1181">
          <cell r="C1181" t="str">
            <v>2017OB000088</v>
          </cell>
        </row>
        <row r="1182">
          <cell r="C1182" t="str">
            <v>2017OB000089</v>
          </cell>
        </row>
        <row r="1183">
          <cell r="C1183" t="str">
            <v>2017OB000090</v>
          </cell>
        </row>
        <row r="1184">
          <cell r="C1184" t="str">
            <v>2017OB000091</v>
          </cell>
        </row>
        <row r="1185">
          <cell r="C1185" t="str">
            <v>2017OB000092</v>
          </cell>
        </row>
        <row r="1186">
          <cell r="C1186" t="str">
            <v>2017OB000093</v>
          </cell>
        </row>
        <row r="1187">
          <cell r="C1187" t="str">
            <v>2017OB000094</v>
          </cell>
        </row>
        <row r="1188">
          <cell r="C1188" t="str">
            <v>2017OB000095</v>
          </cell>
        </row>
        <row r="1189">
          <cell r="C1189" t="str">
            <v>2017OB000096</v>
          </cell>
        </row>
        <row r="1190">
          <cell r="C1190" t="str">
            <v>2017OB000097</v>
          </cell>
        </row>
        <row r="1191">
          <cell r="C1191" t="str">
            <v>2017OB000098</v>
          </cell>
        </row>
        <row r="1192">
          <cell r="C1192" t="str">
            <v>2017OB000099</v>
          </cell>
        </row>
        <row r="1193">
          <cell r="C1193" t="str">
            <v>2017OB000100</v>
          </cell>
        </row>
        <row r="1194">
          <cell r="C1194" t="str">
            <v>2017OB000101</v>
          </cell>
        </row>
        <row r="1195">
          <cell r="C1195" t="str">
            <v>2017OB000102</v>
          </cell>
        </row>
        <row r="1196">
          <cell r="C1196" t="str">
            <v>2017OB000103</v>
          </cell>
        </row>
        <row r="1197">
          <cell r="C1197" t="str">
            <v>2017OB000104</v>
          </cell>
        </row>
        <row r="1198">
          <cell r="C1198" t="str">
            <v>2017OB000106</v>
          </cell>
        </row>
        <row r="1199">
          <cell r="C1199" t="str">
            <v>2017OB000107</v>
          </cell>
        </row>
        <row r="1200">
          <cell r="C1200" t="str">
            <v>2017OB000108</v>
          </cell>
        </row>
        <row r="1201">
          <cell r="C1201" t="str">
            <v>2017OB000118</v>
          </cell>
        </row>
        <row r="1202">
          <cell r="C1202" t="str">
            <v>2017OB000119</v>
          </cell>
        </row>
        <row r="1203">
          <cell r="C1203" t="str">
            <v>2017OB000120</v>
          </cell>
        </row>
        <row r="1204">
          <cell r="C1204" t="str">
            <v>2017OB000121</v>
          </cell>
        </row>
        <row r="1205">
          <cell r="C1205" t="str">
            <v>2017OB000122</v>
          </cell>
        </row>
        <row r="1206">
          <cell r="C1206" t="str">
            <v>2017OB000123</v>
          </cell>
        </row>
        <row r="1207">
          <cell r="C1207" t="str">
            <v>2017OB000124</v>
          </cell>
        </row>
        <row r="1208">
          <cell r="C1208" t="str">
            <v>2017OB000125</v>
          </cell>
        </row>
        <row r="1209">
          <cell r="C1209" t="str">
            <v>2017OB000126</v>
          </cell>
        </row>
        <row r="1210">
          <cell r="C1210" t="str">
            <v>2017OB000127</v>
          </cell>
        </row>
        <row r="1211">
          <cell r="C1211" t="str">
            <v>2017OB000128</v>
          </cell>
        </row>
        <row r="1212">
          <cell r="C1212" t="str">
            <v>2017OB000129</v>
          </cell>
        </row>
        <row r="1213">
          <cell r="C1213" t="str">
            <v>2017OB000130</v>
          </cell>
        </row>
        <row r="1214">
          <cell r="C1214" t="str">
            <v>2017OB000131</v>
          </cell>
        </row>
        <row r="1215">
          <cell r="C1215" t="str">
            <v>2017OB000132</v>
          </cell>
        </row>
        <row r="1216">
          <cell r="C1216" t="str">
            <v>2017OB000150</v>
          </cell>
        </row>
        <row r="1217">
          <cell r="C1217" t="str">
            <v>2017OB000151</v>
          </cell>
        </row>
        <row r="1218">
          <cell r="C1218" t="str">
            <v>2017OB000152</v>
          </cell>
        </row>
        <row r="1219">
          <cell r="C1219" t="str">
            <v>2017OB000153</v>
          </cell>
        </row>
        <row r="1220">
          <cell r="C1220" t="str">
            <v>2017OB000154</v>
          </cell>
        </row>
        <row r="1221">
          <cell r="C1221" t="str">
            <v>2017OB000155</v>
          </cell>
        </row>
        <row r="1222">
          <cell r="C1222" t="str">
            <v>2017OB000156</v>
          </cell>
        </row>
        <row r="1223">
          <cell r="C1223" t="str">
            <v>2017OB000157</v>
          </cell>
        </row>
        <row r="1224">
          <cell r="C1224" t="str">
            <v>2017OB000158</v>
          </cell>
        </row>
        <row r="1225">
          <cell r="C1225" t="str">
            <v>2017OB000159</v>
          </cell>
        </row>
        <row r="1226">
          <cell r="C1226" t="str">
            <v>2017OB000160</v>
          </cell>
        </row>
        <row r="1227">
          <cell r="C1227" t="str">
            <v>2017OB000161</v>
          </cell>
        </row>
        <row r="1228">
          <cell r="C1228" t="str">
            <v>2017OB000162</v>
          </cell>
        </row>
        <row r="1229">
          <cell r="C1229" t="str">
            <v>2017OB000163</v>
          </cell>
        </row>
        <row r="1230">
          <cell r="C1230" t="str">
            <v>2017OB000164</v>
          </cell>
        </row>
        <row r="1231">
          <cell r="C1231" t="str">
            <v>2017OB000166</v>
          </cell>
        </row>
        <row r="1232">
          <cell r="C1232" t="str">
            <v>2017OB000169</v>
          </cell>
        </row>
        <row r="1233">
          <cell r="C1233" t="str">
            <v>2017OB000171</v>
          </cell>
        </row>
        <row r="1234">
          <cell r="C1234" t="str">
            <v>2017OB000172</v>
          </cell>
        </row>
        <row r="1235">
          <cell r="C1235" t="str">
            <v>2017OB000174</v>
          </cell>
        </row>
        <row r="1236">
          <cell r="C1236" t="str">
            <v>2017OB000176</v>
          </cell>
        </row>
        <row r="1237">
          <cell r="C1237" t="str">
            <v>2017OB000182</v>
          </cell>
        </row>
        <row r="1238">
          <cell r="C1238" t="str">
            <v>2017OB000188</v>
          </cell>
        </row>
        <row r="1239">
          <cell r="C1239" t="str">
            <v>2017OB000191</v>
          </cell>
        </row>
        <row r="1240">
          <cell r="C1240" t="str">
            <v>2017OB000192</v>
          </cell>
        </row>
        <row r="1241">
          <cell r="C1241" t="str">
            <v>2017OB000201</v>
          </cell>
        </row>
        <row r="1242">
          <cell r="C1242" t="str">
            <v>2017OB000202</v>
          </cell>
        </row>
        <row r="1243">
          <cell r="C1243" t="str">
            <v>2017OB000203</v>
          </cell>
        </row>
        <row r="1244">
          <cell r="C1244" t="str">
            <v>2017OB000218</v>
          </cell>
        </row>
        <row r="1245">
          <cell r="C1245" t="str">
            <v>2017OB000219</v>
          </cell>
        </row>
        <row r="1246">
          <cell r="C1246" t="str">
            <v>2017OB000220</v>
          </cell>
        </row>
        <row r="1247">
          <cell r="C1247" t="str">
            <v>2017OB000229</v>
          </cell>
        </row>
        <row r="1248">
          <cell r="C1248" t="str">
            <v>2017OB000230</v>
          </cell>
        </row>
        <row r="1249">
          <cell r="C1249" t="str">
            <v>2017OB000232</v>
          </cell>
        </row>
        <row r="1250">
          <cell r="C1250" t="str">
            <v>2017OB000233</v>
          </cell>
        </row>
        <row r="1251">
          <cell r="C1251" t="str">
            <v>2017OB000235</v>
          </cell>
        </row>
        <row r="1252">
          <cell r="C1252" t="str">
            <v>2017OB000236</v>
          </cell>
        </row>
        <row r="1253">
          <cell r="C1253" t="str">
            <v>2017OB000238</v>
          </cell>
        </row>
        <row r="1254">
          <cell r="C1254" t="str">
            <v>2017OB000243</v>
          </cell>
        </row>
        <row r="1255">
          <cell r="C1255" t="str">
            <v>2017OB000250</v>
          </cell>
        </row>
        <row r="1256">
          <cell r="C1256" t="str">
            <v>2017OB000251</v>
          </cell>
        </row>
        <row r="1257">
          <cell r="C1257" t="str">
            <v>2017OB000252</v>
          </cell>
        </row>
        <row r="1258">
          <cell r="C1258" t="str">
            <v>2017OB000253</v>
          </cell>
        </row>
        <row r="1259">
          <cell r="C1259" t="str">
            <v>2017OB000254</v>
          </cell>
        </row>
        <row r="1260">
          <cell r="C1260" t="str">
            <v>2017OB000256</v>
          </cell>
        </row>
        <row r="1261">
          <cell r="C1261" t="str">
            <v>2017OB000257</v>
          </cell>
        </row>
        <row r="1262">
          <cell r="C1262" t="str">
            <v>2017OB000258</v>
          </cell>
        </row>
        <row r="1263">
          <cell r="C1263" t="str">
            <v>2017OB000259</v>
          </cell>
        </row>
        <row r="1264">
          <cell r="C1264" t="str">
            <v>2017OB000268</v>
          </cell>
        </row>
        <row r="1265">
          <cell r="C1265" t="str">
            <v>2017OB000272</v>
          </cell>
        </row>
        <row r="1266">
          <cell r="C1266" t="str">
            <v>2017OB000273</v>
          </cell>
        </row>
        <row r="1267">
          <cell r="C1267" t="str">
            <v>2017OB000276</v>
          </cell>
        </row>
        <row r="1268">
          <cell r="C1268" t="str">
            <v>2017OB000277</v>
          </cell>
        </row>
        <row r="1269">
          <cell r="C1269" t="str">
            <v>2017OB000289</v>
          </cell>
        </row>
        <row r="1270">
          <cell r="C1270" t="str">
            <v>2017OB000290</v>
          </cell>
        </row>
        <row r="1271">
          <cell r="C1271" t="str">
            <v>2017OB000296</v>
          </cell>
        </row>
        <row r="1272">
          <cell r="C1272" t="str">
            <v>2017OB000309</v>
          </cell>
        </row>
        <row r="1273">
          <cell r="C1273" t="str">
            <v>2017OB000310</v>
          </cell>
        </row>
        <row r="1274">
          <cell r="C1274" t="str">
            <v>2017OB000311</v>
          </cell>
        </row>
        <row r="1275">
          <cell r="C1275" t="str">
            <v>2017OB000337</v>
          </cell>
        </row>
        <row r="1276">
          <cell r="C1276" t="str">
            <v>2017OB000338</v>
          </cell>
        </row>
        <row r="1277">
          <cell r="C1277" t="str">
            <v>2017OB000339</v>
          </cell>
        </row>
        <row r="1278">
          <cell r="C1278" t="str">
            <v>2017OB000340</v>
          </cell>
        </row>
        <row r="1279">
          <cell r="C1279" t="str">
            <v>2017OB000341</v>
          </cell>
        </row>
        <row r="1280">
          <cell r="C1280" t="str">
            <v>2017OB000342</v>
          </cell>
        </row>
        <row r="1281">
          <cell r="C1281" t="str">
            <v>2017OB000344</v>
          </cell>
        </row>
        <row r="1282">
          <cell r="C1282" t="str">
            <v>2017OB000351</v>
          </cell>
        </row>
        <row r="1283">
          <cell r="C1283" t="str">
            <v>2018OB000104</v>
          </cell>
        </row>
        <row r="1284">
          <cell r="C1284" t="str">
            <v>2018OB000105</v>
          </cell>
        </row>
        <row r="1285">
          <cell r="C1285" t="str">
            <v>2018OB000106</v>
          </cell>
        </row>
        <row r="1286">
          <cell r="C1286" t="str">
            <v>2018OB000107</v>
          </cell>
        </row>
        <row r="1287">
          <cell r="C1287" t="str">
            <v>2018OB000133</v>
          </cell>
        </row>
        <row r="1288">
          <cell r="C1288" t="str">
            <v>2018OB000140</v>
          </cell>
        </row>
        <row r="1289">
          <cell r="C1289" t="str">
            <v>2018OB000141</v>
          </cell>
        </row>
        <row r="1290">
          <cell r="C1290" t="str">
            <v>2018OB000142</v>
          </cell>
        </row>
        <row r="1291">
          <cell r="C1291" t="str">
            <v>2018OB000143</v>
          </cell>
        </row>
        <row r="1292">
          <cell r="C1292" t="str">
            <v>2018OB000144</v>
          </cell>
        </row>
        <row r="1293">
          <cell r="C1293" t="str">
            <v>2018OB000145</v>
          </cell>
        </row>
        <row r="1294">
          <cell r="C1294" t="str">
            <v>2018OB000146</v>
          </cell>
        </row>
        <row r="1295">
          <cell r="C1295" t="str">
            <v>2018OB000147</v>
          </cell>
        </row>
        <row r="1296">
          <cell r="C1296" t="str">
            <v>2018OB000148</v>
          </cell>
        </row>
        <row r="1297">
          <cell r="C1297" t="str">
            <v>2018OB000149</v>
          </cell>
        </row>
        <row r="1298">
          <cell r="C1298" t="str">
            <v>2018OB000150</v>
          </cell>
        </row>
        <row r="1299">
          <cell r="C1299" t="str">
            <v>2018OB000151</v>
          </cell>
        </row>
        <row r="1300">
          <cell r="C1300" t="str">
            <v>2018OB000152</v>
          </cell>
        </row>
        <row r="1301">
          <cell r="C1301" t="str">
            <v>2018OB000153</v>
          </cell>
        </row>
        <row r="1302">
          <cell r="C1302" t="str">
            <v>2018OB000154</v>
          </cell>
        </row>
        <row r="1303">
          <cell r="C1303" t="str">
            <v>2018OB000155</v>
          </cell>
        </row>
        <row r="1304">
          <cell r="C1304" t="str">
            <v>2018OB000156</v>
          </cell>
        </row>
        <row r="1305">
          <cell r="C1305" t="str">
            <v>2018OB000159</v>
          </cell>
        </row>
        <row r="1306">
          <cell r="C1306" t="str">
            <v>2018OB000161</v>
          </cell>
        </row>
        <row r="1307">
          <cell r="C1307" t="str">
            <v>2018OB000162</v>
          </cell>
        </row>
        <row r="1308">
          <cell r="C1308" t="str">
            <v>2018OB000163</v>
          </cell>
        </row>
        <row r="1309">
          <cell r="C1309" t="str">
            <v>2018OB000164</v>
          </cell>
        </row>
        <row r="1310">
          <cell r="C1310" t="str">
            <v>2018OB000166</v>
          </cell>
        </row>
        <row r="1311">
          <cell r="C1311" t="str">
            <v>2018OB000167</v>
          </cell>
        </row>
        <row r="1312">
          <cell r="C1312" t="str">
            <v>2018OB000168</v>
          </cell>
        </row>
        <row r="1313">
          <cell r="C1313" t="str">
            <v>2018OB000169</v>
          </cell>
        </row>
        <row r="1314">
          <cell r="C1314" t="str">
            <v>2018OB000170</v>
          </cell>
        </row>
        <row r="1315">
          <cell r="C1315" t="str">
            <v>2018OB000171</v>
          </cell>
        </row>
        <row r="1316">
          <cell r="C1316" t="str">
            <v>2018OB000172</v>
          </cell>
        </row>
        <row r="1317">
          <cell r="C1317" t="str">
            <v>2018OB000173</v>
          </cell>
        </row>
        <row r="1318">
          <cell r="C1318" t="str">
            <v>2018OB000174</v>
          </cell>
        </row>
        <row r="1319">
          <cell r="C1319" t="str">
            <v>2018OB000175</v>
          </cell>
        </row>
        <row r="1320">
          <cell r="C1320" t="str">
            <v>2018OB000176</v>
          </cell>
        </row>
        <row r="1321">
          <cell r="C1321" t="str">
            <v>2018OB000178</v>
          </cell>
        </row>
        <row r="1322">
          <cell r="C1322" t="str">
            <v>2018OB000179</v>
          </cell>
        </row>
        <row r="1323">
          <cell r="C1323" t="str">
            <v>2018OB000180</v>
          </cell>
        </row>
        <row r="1324">
          <cell r="C1324" t="str">
            <v>2018OB000181</v>
          </cell>
        </row>
        <row r="1325">
          <cell r="C1325" t="str">
            <v>2018OB000183</v>
          </cell>
        </row>
        <row r="1326">
          <cell r="C1326" t="str">
            <v>2018OB000184</v>
          </cell>
        </row>
        <row r="1327">
          <cell r="C1327" t="str">
            <v>2018OB000185</v>
          </cell>
        </row>
        <row r="1328">
          <cell r="C1328" t="str">
            <v>2018OB000186</v>
          </cell>
        </row>
        <row r="1329">
          <cell r="C1329" t="str">
            <v>2018OB000187</v>
          </cell>
        </row>
        <row r="1330">
          <cell r="C1330" t="str">
            <v>2018OB000188</v>
          </cell>
        </row>
        <row r="1331">
          <cell r="C1331" t="str">
            <v>2018OB000189</v>
          </cell>
        </row>
        <row r="1332">
          <cell r="C1332" t="str">
            <v>2018OB000190</v>
          </cell>
        </row>
        <row r="1333">
          <cell r="C1333" t="str">
            <v>2018OB000191</v>
          </cell>
        </row>
        <row r="1334">
          <cell r="C1334" t="str">
            <v>2018OB000192</v>
          </cell>
        </row>
        <row r="1335">
          <cell r="C1335" t="str">
            <v>2018OB000193</v>
          </cell>
        </row>
        <row r="1336">
          <cell r="C1336" t="str">
            <v>2018OB000194</v>
          </cell>
        </row>
        <row r="1337">
          <cell r="C1337" t="str">
            <v>2018OB000195</v>
          </cell>
        </row>
        <row r="1338">
          <cell r="C1338" t="str">
            <v>2018OB000196</v>
          </cell>
        </row>
        <row r="1339">
          <cell r="C1339" t="str">
            <v>2018OB000197</v>
          </cell>
        </row>
        <row r="1340">
          <cell r="C1340" t="str">
            <v>2018OB000199</v>
          </cell>
        </row>
        <row r="1341">
          <cell r="C1341" t="str">
            <v>2018OB000200</v>
          </cell>
        </row>
        <row r="1342">
          <cell r="C1342" t="str">
            <v>2018OB000201</v>
          </cell>
        </row>
        <row r="1343">
          <cell r="C1343" t="str">
            <v>2018OB000202</v>
          </cell>
        </row>
        <row r="1344">
          <cell r="C1344" t="str">
            <v>2018OB000203</v>
          </cell>
        </row>
        <row r="1345">
          <cell r="C1345" t="str">
            <v>2018OB000204</v>
          </cell>
        </row>
        <row r="1346">
          <cell r="C1346" t="str">
            <v>2018OB000206</v>
          </cell>
        </row>
        <row r="1347">
          <cell r="C1347" t="str">
            <v>2018OB000207</v>
          </cell>
        </row>
        <row r="1348">
          <cell r="C1348" t="str">
            <v>2018OB000208</v>
          </cell>
        </row>
        <row r="1349">
          <cell r="C1349" t="str">
            <v>2018OB000209</v>
          </cell>
        </row>
        <row r="1350">
          <cell r="C1350" t="str">
            <v>2018OB000210</v>
          </cell>
        </row>
        <row r="1351">
          <cell r="C1351" t="str">
            <v>2018OB000211</v>
          </cell>
        </row>
        <row r="1352">
          <cell r="C1352" t="str">
            <v>2018OB000257</v>
          </cell>
        </row>
        <row r="1353">
          <cell r="C1353" t="str">
            <v>2018OB000260</v>
          </cell>
        </row>
        <row r="1354">
          <cell r="C1354" t="str">
            <v>2018OB000261</v>
          </cell>
        </row>
        <row r="1355">
          <cell r="C1355" t="str">
            <v>2018OB000262</v>
          </cell>
        </row>
        <row r="1356">
          <cell r="C1356" t="str">
            <v>2018OB000263</v>
          </cell>
        </row>
        <row r="1357">
          <cell r="C1357" t="str">
            <v>2018OB000264</v>
          </cell>
        </row>
        <row r="1358">
          <cell r="C1358" t="str">
            <v>2018OB000265</v>
          </cell>
        </row>
        <row r="1359">
          <cell r="C1359" t="str">
            <v>2018OB000198</v>
          </cell>
        </row>
        <row r="1360">
          <cell r="C1360" t="str">
            <v>2018OB000266</v>
          </cell>
        </row>
        <row r="1361">
          <cell r="C1361" t="str">
            <v>2018OB000267</v>
          </cell>
        </row>
        <row r="1362">
          <cell r="C1362" t="str">
            <v>2018OB000268</v>
          </cell>
        </row>
        <row r="1363">
          <cell r="C1363" t="str">
            <v>2018OB000269</v>
          </cell>
        </row>
        <row r="1364">
          <cell r="C1364" t="str">
            <v>2018OB000270</v>
          </cell>
        </row>
        <row r="1365">
          <cell r="C1365" t="str">
            <v>2018OB000272</v>
          </cell>
        </row>
        <row r="1366">
          <cell r="C1366" t="str">
            <v>2018OB000273</v>
          </cell>
        </row>
        <row r="1367">
          <cell r="C1367" t="str">
            <v>2018OB000274</v>
          </cell>
        </row>
        <row r="1368">
          <cell r="C1368" t="str">
            <v>2018OB000275</v>
          </cell>
        </row>
        <row r="1369">
          <cell r="C1369" t="str">
            <v>2018OB000276</v>
          </cell>
        </row>
        <row r="1370">
          <cell r="C1370" t="str">
            <v>2018OB000277</v>
          </cell>
        </row>
        <row r="1371">
          <cell r="C1371" t="str">
            <v>2018OB000282</v>
          </cell>
        </row>
        <row r="1372">
          <cell r="C1372" t="str">
            <v>2018OB000283</v>
          </cell>
        </row>
        <row r="1373">
          <cell r="C1373" t="str">
            <v>2018OB000284</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EM 2"/>
      <sheetName val="Plan1"/>
    </sheetNames>
    <sheetDataSet>
      <sheetData sheetId="0">
        <row r="1367">
          <cell r="C1367" t="str">
            <v>2018OB000274</v>
          </cell>
          <cell r="D1367">
            <v>43200</v>
          </cell>
          <cell r="I1367" t="str">
            <v>2017NE000410</v>
          </cell>
          <cell r="M1367">
            <v>256270.04</v>
          </cell>
          <cell r="O1367" t="str">
            <v>VALOR PAGO REF. AO REPASSE DA 3º PARCELA DO FEM II - 2014 PARA RECUPERAÇÃO DAS INSTALAÇÕES FÍSICAS DAS FEIRAS DO MUNICÍPIO DO CABO DE SANTO AGOSTINHO, CONFORME CI Nº 213/2017 SGTG/FEM.</v>
          </cell>
        </row>
        <row r="1368">
          <cell r="C1368" t="str">
            <v>2018OB000275</v>
          </cell>
          <cell r="D1368">
            <v>43201</v>
          </cell>
          <cell r="I1368" t="str">
            <v>2017NE000217</v>
          </cell>
          <cell r="M1368">
            <v>61775.35</v>
          </cell>
          <cell r="O1368" t="str">
            <v>VALOR PAGO P/VIABILIZAR REPASSE DE RECURSOS FEM -2014 AO MUNICIPIO DE SANTA MARIA DA BOA VISTA/PE,REF.A 3ª PARCELA.CUJO OBJETO É:RECAPEAMENTO ASFALTICO EM DIVERSAS RUAS DA SEDE DO MUNICIPIO.CI Nº 163/2017 SGTG-FEM</v>
          </cell>
        </row>
      </sheetData>
      <sheetData sheetId="1" refreshError="1"/>
    </sheetDataSet>
  </externalBook>
</externalLink>
</file>

<file path=xl/revisions/_rels/revisionHeaders.xml.rels><?xml version="1.0" encoding="UTF-8" standalone="yes"?>
<Relationships xmlns="http://schemas.openxmlformats.org/package/2006/relationships"><Relationship Id="rId51" Type="http://schemas.openxmlformats.org/officeDocument/2006/relationships/revisionLog" Target="revisionLog51.xml"/><Relationship Id="rId72" Type="http://schemas.openxmlformats.org/officeDocument/2006/relationships/revisionLog" Target="revisionLog19.xml"/><Relationship Id="rId50" Type="http://schemas.openxmlformats.org/officeDocument/2006/relationships/revisionLog" Target="revisionLog50.xml"/><Relationship Id="rId47" Type="http://schemas.openxmlformats.org/officeDocument/2006/relationships/revisionLog" Target="revisionLog47.xml"/><Relationship Id="rId55" Type="http://schemas.openxmlformats.org/officeDocument/2006/relationships/revisionLog" Target="revisionLog2.xml"/><Relationship Id="rId63" Type="http://schemas.openxmlformats.org/officeDocument/2006/relationships/revisionLog" Target="revisionLog10.xml"/><Relationship Id="rId68" Type="http://schemas.openxmlformats.org/officeDocument/2006/relationships/revisionLog" Target="revisionLog15.xml"/><Relationship Id="rId76" Type="http://schemas.openxmlformats.org/officeDocument/2006/relationships/revisionLog" Target="revisionLog23.xml"/><Relationship Id="rId46" Type="http://schemas.openxmlformats.org/officeDocument/2006/relationships/revisionLog" Target="revisionLog46.xml"/><Relationship Id="rId59" Type="http://schemas.openxmlformats.org/officeDocument/2006/relationships/revisionLog" Target="revisionLog6.xml"/><Relationship Id="rId67" Type="http://schemas.openxmlformats.org/officeDocument/2006/relationships/revisionLog" Target="revisionLog14.xml"/><Relationship Id="rId71" Type="http://schemas.openxmlformats.org/officeDocument/2006/relationships/revisionLog" Target="revisionLog18.xml"/><Relationship Id="rId54" Type="http://schemas.openxmlformats.org/officeDocument/2006/relationships/revisionLog" Target="revisionLog1.xml"/><Relationship Id="rId62" Type="http://schemas.openxmlformats.org/officeDocument/2006/relationships/revisionLog" Target="revisionLog9.xml"/><Relationship Id="rId70" Type="http://schemas.openxmlformats.org/officeDocument/2006/relationships/revisionLog" Target="revisionLog17.xml"/><Relationship Id="rId75" Type="http://schemas.openxmlformats.org/officeDocument/2006/relationships/revisionLog" Target="revisionLog22.xml"/><Relationship Id="rId53" Type="http://schemas.openxmlformats.org/officeDocument/2006/relationships/revisionLog" Target="revisionLog53.xml"/><Relationship Id="rId58" Type="http://schemas.openxmlformats.org/officeDocument/2006/relationships/revisionLog" Target="revisionLog5.xml"/><Relationship Id="rId66" Type="http://schemas.openxmlformats.org/officeDocument/2006/relationships/revisionLog" Target="revisionLog13.xml"/><Relationship Id="rId74" Type="http://schemas.openxmlformats.org/officeDocument/2006/relationships/revisionLog" Target="revisionLog21.xml"/><Relationship Id="rId49" Type="http://schemas.openxmlformats.org/officeDocument/2006/relationships/revisionLog" Target="revisionLog49.xml"/><Relationship Id="rId57" Type="http://schemas.openxmlformats.org/officeDocument/2006/relationships/revisionLog" Target="revisionLog4.xml"/><Relationship Id="rId61" Type="http://schemas.openxmlformats.org/officeDocument/2006/relationships/revisionLog" Target="revisionLog8.xml"/><Relationship Id="rId52" Type="http://schemas.openxmlformats.org/officeDocument/2006/relationships/revisionLog" Target="revisionLog52.xml"/><Relationship Id="rId60" Type="http://schemas.openxmlformats.org/officeDocument/2006/relationships/revisionLog" Target="revisionLog7.xml"/><Relationship Id="rId65" Type="http://schemas.openxmlformats.org/officeDocument/2006/relationships/revisionLog" Target="revisionLog12.xml"/><Relationship Id="rId73" Type="http://schemas.openxmlformats.org/officeDocument/2006/relationships/revisionLog" Target="revisionLog20.xml"/><Relationship Id="rId48" Type="http://schemas.openxmlformats.org/officeDocument/2006/relationships/revisionLog" Target="revisionLog48.xml"/><Relationship Id="rId56" Type="http://schemas.openxmlformats.org/officeDocument/2006/relationships/revisionLog" Target="revisionLog3.xml"/><Relationship Id="rId64" Type="http://schemas.openxmlformats.org/officeDocument/2006/relationships/revisionLog" Target="revisionLog11.xml"/><Relationship Id="rId69" Type="http://schemas.openxmlformats.org/officeDocument/2006/relationships/revisionLog" Target="revisionLog16.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20D90B2F-3AC2-45FF-9923-48C9C74C5797}" diskRevisions="1" revisionId="1312" version="76">
  <header guid="{FAC568DC-786B-4ABD-9738-D37B8F5CE007}" dateTime="2026-01-21T16:42:35" maxSheetId="14" userName="isabelle.yvette" r:id="rId46" minRId="885" maxRId="886">
    <sheetIdMap count="13">
      <sheetId val="1"/>
      <sheetId val="2"/>
      <sheetId val="3"/>
      <sheetId val="4"/>
      <sheetId val="5"/>
      <sheetId val="6"/>
      <sheetId val="7"/>
      <sheetId val="8"/>
      <sheetId val="9"/>
      <sheetId val="10"/>
      <sheetId val="11"/>
      <sheetId val="12"/>
      <sheetId val="13"/>
    </sheetIdMap>
  </header>
  <header guid="{73EF0A6E-1274-4563-9021-84507D0F35D2}" dateTime="2026-02-11T14:09:28" maxSheetId="14" userName="humberto.carbonell" r:id="rId47">
    <sheetIdMap count="13">
      <sheetId val="1"/>
      <sheetId val="2"/>
      <sheetId val="3"/>
      <sheetId val="4"/>
      <sheetId val="5"/>
      <sheetId val="6"/>
      <sheetId val="7"/>
      <sheetId val="8"/>
      <sheetId val="9"/>
      <sheetId val="10"/>
      <sheetId val="11"/>
      <sheetId val="12"/>
      <sheetId val="13"/>
    </sheetIdMap>
  </header>
  <header guid="{3D66268E-12EF-4C28-9A01-D92D64507821}" dateTime="2026-02-13T11:49:02" maxSheetId="14" userName="humberto.carbonell" r:id="rId48" minRId="915" maxRId="917">
    <sheetIdMap count="13">
      <sheetId val="1"/>
      <sheetId val="2"/>
      <sheetId val="3"/>
      <sheetId val="4"/>
      <sheetId val="5"/>
      <sheetId val="6"/>
      <sheetId val="7"/>
      <sheetId val="8"/>
      <sheetId val="9"/>
      <sheetId val="10"/>
      <sheetId val="11"/>
      <sheetId val="12"/>
      <sheetId val="13"/>
    </sheetIdMap>
  </header>
  <header guid="{B6547D29-878B-4321-BC31-884A2C92A5FA}" dateTime="2026-02-13T11:49:40" maxSheetId="14" userName="humberto.carbonell" r:id="rId49">
    <sheetIdMap count="13">
      <sheetId val="1"/>
      <sheetId val="2"/>
      <sheetId val="3"/>
      <sheetId val="4"/>
      <sheetId val="5"/>
      <sheetId val="6"/>
      <sheetId val="7"/>
      <sheetId val="8"/>
      <sheetId val="9"/>
      <sheetId val="10"/>
      <sheetId val="11"/>
      <sheetId val="12"/>
      <sheetId val="13"/>
    </sheetIdMap>
  </header>
  <header guid="{C369996C-AFED-4B24-A5E0-51333BD48656}" dateTime="2026-02-13T12:05:45" maxSheetId="14" userName="humberto.carbonell" r:id="rId50" minRId="932" maxRId="933">
    <sheetIdMap count="13">
      <sheetId val="1"/>
      <sheetId val="2"/>
      <sheetId val="3"/>
      <sheetId val="4"/>
      <sheetId val="5"/>
      <sheetId val="6"/>
      <sheetId val="7"/>
      <sheetId val="8"/>
      <sheetId val="9"/>
      <sheetId val="10"/>
      <sheetId val="11"/>
      <sheetId val="12"/>
      <sheetId val="13"/>
    </sheetIdMap>
  </header>
  <header guid="{6328102C-BC4A-4900-AD53-0BCFF2CF429F}" dateTime="2026-02-23T13:28:37" maxSheetId="14" userName="Ana Cristina Tenório Chagas" r:id="rId51" minRId="948" maxRId="950">
    <sheetIdMap count="13">
      <sheetId val="1"/>
      <sheetId val="2"/>
      <sheetId val="3"/>
      <sheetId val="4"/>
      <sheetId val="5"/>
      <sheetId val="6"/>
      <sheetId val="7"/>
      <sheetId val="8"/>
      <sheetId val="9"/>
      <sheetId val="10"/>
      <sheetId val="11"/>
      <sheetId val="12"/>
      <sheetId val="13"/>
    </sheetIdMap>
  </header>
  <header guid="{07FE6625-ECB4-4665-AC1D-F7AA6FC04E23}" dateTime="2026-02-23T13:30:14" maxSheetId="14" userName="Ana Cristina Tenório Chagas" r:id="rId52" minRId="951" maxRId="954">
    <sheetIdMap count="13">
      <sheetId val="1"/>
      <sheetId val="2"/>
      <sheetId val="3"/>
      <sheetId val="4"/>
      <sheetId val="5"/>
      <sheetId val="6"/>
      <sheetId val="7"/>
      <sheetId val="8"/>
      <sheetId val="9"/>
      <sheetId val="10"/>
      <sheetId val="11"/>
      <sheetId val="12"/>
      <sheetId val="13"/>
    </sheetIdMap>
  </header>
  <header guid="{A251C9F6-7DD0-48FB-B69A-F297D23BB098}" dateTime="2026-02-23T13:55:45" maxSheetId="14" userName="Ana Cristina Tenório Chagas" r:id="rId53" minRId="955" maxRId="956">
    <sheetIdMap count="13">
      <sheetId val="1"/>
      <sheetId val="2"/>
      <sheetId val="3"/>
      <sheetId val="4"/>
      <sheetId val="5"/>
      <sheetId val="6"/>
      <sheetId val="7"/>
      <sheetId val="8"/>
      <sheetId val="9"/>
      <sheetId val="10"/>
      <sheetId val="11"/>
      <sheetId val="12"/>
      <sheetId val="13"/>
    </sheetIdMap>
  </header>
  <header guid="{0DBBDB9B-6382-4064-A5D7-4B2FE8833969}" dateTime="2026-02-24T14:23:30" maxSheetId="14" userName="humberto.carbonell" r:id="rId54" minRId="971" maxRId="972">
    <sheetIdMap count="13">
      <sheetId val="1"/>
      <sheetId val="2"/>
      <sheetId val="3"/>
      <sheetId val="4"/>
      <sheetId val="5"/>
      <sheetId val="6"/>
      <sheetId val="7"/>
      <sheetId val="8"/>
      <sheetId val="9"/>
      <sheetId val="10"/>
      <sheetId val="11"/>
      <sheetId val="12"/>
      <sheetId val="13"/>
    </sheetIdMap>
  </header>
  <header guid="{73D0B542-B591-4894-8B38-649D1631EDF3}" dateTime="2026-02-24T14:23:34" maxSheetId="14" userName="humberto.carbonell" r:id="rId55" minRId="987" maxRId="988">
    <sheetIdMap count="13">
      <sheetId val="1"/>
      <sheetId val="2"/>
      <sheetId val="3"/>
      <sheetId val="4"/>
      <sheetId val="5"/>
      <sheetId val="6"/>
      <sheetId val="7"/>
      <sheetId val="8"/>
      <sheetId val="9"/>
      <sheetId val="10"/>
      <sheetId val="11"/>
      <sheetId val="12"/>
      <sheetId val="13"/>
    </sheetIdMap>
  </header>
  <header guid="{3773B48C-4349-4F83-BD04-19A29E83EAAA}" dateTime="2026-02-24T14:29:59" maxSheetId="14" userName="humberto.carbonell" r:id="rId56" minRId="1003">
    <sheetIdMap count="13">
      <sheetId val="1"/>
      <sheetId val="2"/>
      <sheetId val="3"/>
      <sheetId val="4"/>
      <sheetId val="5"/>
      <sheetId val="6"/>
      <sheetId val="7"/>
      <sheetId val="8"/>
      <sheetId val="9"/>
      <sheetId val="10"/>
      <sheetId val="11"/>
      <sheetId val="12"/>
      <sheetId val="13"/>
    </sheetIdMap>
  </header>
  <header guid="{985BB9F7-A65D-45D5-A96F-9698210185AC}" dateTime="2026-02-25T08:53:15" maxSheetId="14" userName="luiz henrique xavier" r:id="rId57" minRId="1018" maxRId="1023">
    <sheetIdMap count="13">
      <sheetId val="1"/>
      <sheetId val="2"/>
      <sheetId val="3"/>
      <sheetId val="4"/>
      <sheetId val="5"/>
      <sheetId val="6"/>
      <sheetId val="7"/>
      <sheetId val="8"/>
      <sheetId val="9"/>
      <sheetId val="10"/>
      <sheetId val="11"/>
      <sheetId val="12"/>
      <sheetId val="13"/>
    </sheetIdMap>
  </header>
  <header guid="{BDE0D831-F113-4A62-B34C-CEBFA9779C2A}" dateTime="2026-02-25T08:53:23" maxSheetId="14" userName="luiz henrique xavier" r:id="rId58" minRId="1038" maxRId="1039">
    <sheetIdMap count="13">
      <sheetId val="1"/>
      <sheetId val="2"/>
      <sheetId val="3"/>
      <sheetId val="4"/>
      <sheetId val="5"/>
      <sheetId val="6"/>
      <sheetId val="7"/>
      <sheetId val="8"/>
      <sheetId val="9"/>
      <sheetId val="10"/>
      <sheetId val="11"/>
      <sheetId val="12"/>
      <sheetId val="13"/>
    </sheetIdMap>
  </header>
  <header guid="{2F8116BD-2E1B-422A-9F40-5F690E1D5137}" dateTime="2026-02-26T10:54:55" maxSheetId="14" userName="luiz henrique xavier" r:id="rId59" minRId="1054" maxRId="1059">
    <sheetIdMap count="13">
      <sheetId val="1"/>
      <sheetId val="2"/>
      <sheetId val="3"/>
      <sheetId val="4"/>
      <sheetId val="5"/>
      <sheetId val="6"/>
      <sheetId val="7"/>
      <sheetId val="8"/>
      <sheetId val="9"/>
      <sheetId val="10"/>
      <sheetId val="11"/>
      <sheetId val="12"/>
      <sheetId val="13"/>
    </sheetIdMap>
  </header>
  <header guid="{90863B85-9915-4DFF-A332-5DD3A42324C7}" dateTime="2026-02-26T10:55:34" maxSheetId="14" userName="luiz henrique xavier" r:id="rId60" minRId="1074" maxRId="1075">
    <sheetIdMap count="13">
      <sheetId val="1"/>
      <sheetId val="2"/>
      <sheetId val="3"/>
      <sheetId val="4"/>
      <sheetId val="5"/>
      <sheetId val="6"/>
      <sheetId val="7"/>
      <sheetId val="8"/>
      <sheetId val="9"/>
      <sheetId val="10"/>
      <sheetId val="11"/>
      <sheetId val="12"/>
      <sheetId val="13"/>
    </sheetIdMap>
  </header>
  <header guid="{2180784B-970E-4241-9D54-1129D0BBF81E}" dateTime="2026-02-27T16:31:39" maxSheetId="14" userName="isabelle.yvette" r:id="rId61" minRId="1090" maxRId="1095">
    <sheetIdMap count="13">
      <sheetId val="1"/>
      <sheetId val="2"/>
      <sheetId val="3"/>
      <sheetId val="4"/>
      <sheetId val="5"/>
      <sheetId val="6"/>
      <sheetId val="7"/>
      <sheetId val="8"/>
      <sheetId val="9"/>
      <sheetId val="10"/>
      <sheetId val="11"/>
      <sheetId val="12"/>
      <sheetId val="13"/>
    </sheetIdMap>
  </header>
  <header guid="{2F4FD0E3-324D-4F22-B09D-2C4BF5D8E758}" dateTime="2026-02-27T16:42:17" maxSheetId="14" userName="isabelle.yvette" r:id="rId62" minRId="1110" maxRId="1111">
    <sheetIdMap count="13">
      <sheetId val="1"/>
      <sheetId val="2"/>
      <sheetId val="3"/>
      <sheetId val="4"/>
      <sheetId val="5"/>
      <sheetId val="6"/>
      <sheetId val="7"/>
      <sheetId val="8"/>
      <sheetId val="9"/>
      <sheetId val="10"/>
      <sheetId val="11"/>
      <sheetId val="12"/>
      <sheetId val="13"/>
    </sheetIdMap>
  </header>
  <header guid="{B7835AA0-BB7E-4AE8-83C7-DD8B217CCF35}" dateTime="2026-03-05T10:42:48" maxSheetId="14" userName="luiz henrique xavier" r:id="rId63" minRId="1126" maxRId="1131">
    <sheetIdMap count="13">
      <sheetId val="1"/>
      <sheetId val="2"/>
      <sheetId val="3"/>
      <sheetId val="4"/>
      <sheetId val="5"/>
      <sheetId val="6"/>
      <sheetId val="7"/>
      <sheetId val="8"/>
      <sheetId val="9"/>
      <sheetId val="10"/>
      <sheetId val="11"/>
      <sheetId val="12"/>
      <sheetId val="13"/>
    </sheetIdMap>
  </header>
  <header guid="{B1BF0C46-836A-479C-BC42-15260D42CC64}" dateTime="2026-03-10T10:07:42" maxSheetId="14" userName="Ana Cristina Tenório Chagas" r:id="rId64" minRId="1132" maxRId="1135">
    <sheetIdMap count="13">
      <sheetId val="1"/>
      <sheetId val="2"/>
      <sheetId val="3"/>
      <sheetId val="4"/>
      <sheetId val="5"/>
      <sheetId val="6"/>
      <sheetId val="7"/>
      <sheetId val="8"/>
      <sheetId val="9"/>
      <sheetId val="10"/>
      <sheetId val="11"/>
      <sheetId val="12"/>
      <sheetId val="13"/>
    </sheetIdMap>
  </header>
  <header guid="{092EC258-9B11-4DA5-8C78-E04766FD4201}" dateTime="2026-03-10T10:07:47" maxSheetId="14" userName="Ana Cristina Tenório Chagas" r:id="rId65" minRId="1136" maxRId="1137">
    <sheetIdMap count="13">
      <sheetId val="1"/>
      <sheetId val="2"/>
      <sheetId val="3"/>
      <sheetId val="4"/>
      <sheetId val="5"/>
      <sheetId val="6"/>
      <sheetId val="7"/>
      <sheetId val="8"/>
      <sheetId val="9"/>
      <sheetId val="10"/>
      <sheetId val="11"/>
      <sheetId val="12"/>
      <sheetId val="13"/>
    </sheetIdMap>
  </header>
  <header guid="{44600F86-CB4F-4E24-A0D4-05019113BB91}" dateTime="2026-03-12T09:10:16" maxSheetId="14" userName="luiz henrique xavier" r:id="rId66" minRId="1152" maxRId="1156">
    <sheetIdMap count="13">
      <sheetId val="1"/>
      <sheetId val="2"/>
      <sheetId val="3"/>
      <sheetId val="4"/>
      <sheetId val="5"/>
      <sheetId val="6"/>
      <sheetId val="7"/>
      <sheetId val="8"/>
      <sheetId val="9"/>
      <sheetId val="10"/>
      <sheetId val="11"/>
      <sheetId val="12"/>
      <sheetId val="13"/>
    </sheetIdMap>
  </header>
  <header guid="{25828DF1-67C9-49CB-917D-DAC30EE21347}" dateTime="2026-03-12T10:36:45" maxSheetId="14" userName="luiz henrique xavier" r:id="rId67" minRId="1171" maxRId="1172">
    <sheetIdMap count="13">
      <sheetId val="1"/>
      <sheetId val="2"/>
      <sheetId val="3"/>
      <sheetId val="4"/>
      <sheetId val="5"/>
      <sheetId val="6"/>
      <sheetId val="7"/>
      <sheetId val="8"/>
      <sheetId val="9"/>
      <sheetId val="10"/>
      <sheetId val="11"/>
      <sheetId val="12"/>
      <sheetId val="13"/>
    </sheetIdMap>
  </header>
  <header guid="{506AB267-1AF4-4A80-B108-6EBF89CB98A2}" dateTime="2026-03-12T15:15:49" maxSheetId="14" userName="humberto.carbonell" r:id="rId68">
    <sheetIdMap count="13">
      <sheetId val="1"/>
      <sheetId val="2"/>
      <sheetId val="3"/>
      <sheetId val="4"/>
      <sheetId val="5"/>
      <sheetId val="6"/>
      <sheetId val="7"/>
      <sheetId val="8"/>
      <sheetId val="9"/>
      <sheetId val="10"/>
      <sheetId val="11"/>
      <sheetId val="12"/>
      <sheetId val="13"/>
    </sheetIdMap>
  </header>
  <header guid="{B37DE931-A770-4DD8-857E-77EC22AD49F7}" dateTime="2026-03-12T16:27:52" maxSheetId="14" userName="humberto.carbonell" r:id="rId69" minRId="1201" maxRId="1202">
    <sheetIdMap count="13">
      <sheetId val="1"/>
      <sheetId val="2"/>
      <sheetId val="3"/>
      <sheetId val="4"/>
      <sheetId val="5"/>
      <sheetId val="6"/>
      <sheetId val="7"/>
      <sheetId val="8"/>
      <sheetId val="9"/>
      <sheetId val="10"/>
      <sheetId val="11"/>
      <sheetId val="12"/>
      <sheetId val="13"/>
    </sheetIdMap>
  </header>
  <header guid="{829F559D-A3C7-4B74-96B9-3B56ACA48504}" dateTime="2026-03-12T16:27:56" maxSheetId="14" userName="humberto.carbonell" r:id="rId70" minRId="1217" maxRId="1218">
    <sheetIdMap count="13">
      <sheetId val="1"/>
      <sheetId val="2"/>
      <sheetId val="3"/>
      <sheetId val="4"/>
      <sheetId val="5"/>
      <sheetId val="6"/>
      <sheetId val="7"/>
      <sheetId val="8"/>
      <sheetId val="9"/>
      <sheetId val="10"/>
      <sheetId val="11"/>
      <sheetId val="12"/>
      <sheetId val="13"/>
    </sheetIdMap>
  </header>
  <header guid="{E3CBB73E-CBB5-4BD6-8B29-FE7F90F0492B}" dateTime="2026-03-13T11:09:02" maxSheetId="14" userName="humberto.carbonell" r:id="rId71" minRId="1233" maxRId="1235">
    <sheetIdMap count="13">
      <sheetId val="1"/>
      <sheetId val="2"/>
      <sheetId val="3"/>
      <sheetId val="4"/>
      <sheetId val="5"/>
      <sheetId val="6"/>
      <sheetId val="7"/>
      <sheetId val="8"/>
      <sheetId val="9"/>
      <sheetId val="10"/>
      <sheetId val="11"/>
      <sheetId val="12"/>
      <sheetId val="13"/>
    </sheetIdMap>
  </header>
  <header guid="{94923E7B-2E42-4BD0-B85D-DABC7F509E84}" dateTime="2026-03-13T11:09:25" maxSheetId="14" userName="humberto.carbonell" r:id="rId72">
    <sheetIdMap count="13">
      <sheetId val="1"/>
      <sheetId val="2"/>
      <sheetId val="3"/>
      <sheetId val="4"/>
      <sheetId val="5"/>
      <sheetId val="6"/>
      <sheetId val="7"/>
      <sheetId val="8"/>
      <sheetId val="9"/>
      <sheetId val="10"/>
      <sheetId val="11"/>
      <sheetId val="12"/>
      <sheetId val="13"/>
    </sheetIdMap>
  </header>
  <header guid="{D9EFCAF1-22B4-4B59-A1CA-17B9585B5925}" dateTime="2026-03-13T11:19:19" maxSheetId="14" userName="humberto.carbonell" r:id="rId73" minRId="1250" maxRId="1251">
    <sheetIdMap count="13">
      <sheetId val="1"/>
      <sheetId val="2"/>
      <sheetId val="3"/>
      <sheetId val="4"/>
      <sheetId val="5"/>
      <sheetId val="6"/>
      <sheetId val="7"/>
      <sheetId val="8"/>
      <sheetId val="9"/>
      <sheetId val="10"/>
      <sheetId val="11"/>
      <sheetId val="12"/>
      <sheetId val="13"/>
    </sheetIdMap>
  </header>
  <header guid="{DD8C2CC1-187A-40AD-ADFD-D74E029ADA16}" dateTime="2026-03-16T09:48:31" maxSheetId="14" userName="humberto.carbonell" r:id="rId74" minRId="1266" maxRId="1268">
    <sheetIdMap count="13">
      <sheetId val="1"/>
      <sheetId val="2"/>
      <sheetId val="3"/>
      <sheetId val="4"/>
      <sheetId val="5"/>
      <sheetId val="6"/>
      <sheetId val="7"/>
      <sheetId val="8"/>
      <sheetId val="9"/>
      <sheetId val="10"/>
      <sheetId val="11"/>
      <sheetId val="12"/>
      <sheetId val="13"/>
    </sheetIdMap>
  </header>
  <header guid="{F537BC89-FCC6-48DE-B2BC-BB583BCD9EDB}" dateTime="2026-03-16T09:49:23" maxSheetId="14" userName="humberto.carbonell" r:id="rId75">
    <sheetIdMap count="13">
      <sheetId val="1"/>
      <sheetId val="2"/>
      <sheetId val="3"/>
      <sheetId val="4"/>
      <sheetId val="5"/>
      <sheetId val="6"/>
      <sheetId val="7"/>
      <sheetId val="8"/>
      <sheetId val="9"/>
      <sheetId val="10"/>
      <sheetId val="11"/>
      <sheetId val="12"/>
      <sheetId val="13"/>
    </sheetIdMap>
  </header>
  <header guid="{20D90B2F-3AC2-45FF-9923-48C9C74C5797}" dateTime="2026-03-16T11:20:04" maxSheetId="14" userName="humberto.carbonell" r:id="rId76" minRId="1297" maxRId="1298">
    <sheetIdMap count="13">
      <sheetId val="1"/>
      <sheetId val="2"/>
      <sheetId val="3"/>
      <sheetId val="4"/>
      <sheetId val="5"/>
      <sheetId val="6"/>
      <sheetId val="7"/>
      <sheetId val="8"/>
      <sheetId val="9"/>
      <sheetId val="10"/>
      <sheetId val="11"/>
      <sheetId val="12"/>
      <sheetId val="13"/>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71" sId="2">
    <nc r="AG1">
      <v>33</v>
    </nc>
  </rcc>
  <rcc rId="972" sId="2">
    <nc r="AG2">
      <v>374</v>
    </nc>
  </rcc>
  <rcv guid="{B5BE78D1-0D47-469B-8F65-82EBF0EA1F66}" action="delete"/>
  <rdn rId="0" localSheetId="1" customView="1" name="Z_B5BE78D1_0D47_469B_8F65_82EBF0EA1F66_.wvu.FilterData" hidden="1" oldHidden="1">
    <formula>'INF GERAIS ORIGINAL'!$B$6:$S$6</formula>
    <oldFormula>'INF GERAIS ORIGINAL'!$B$6:$S$6</oldFormula>
  </rdn>
  <rdn rId="0" localSheetId="2" customView="1" name="Z_B5BE78D1_0D47_469B_8F65_82EBF0EA1F66_.wvu.FilterData" hidden="1" oldHidden="1">
    <formula>APOIO!$AE$4:$AG$188</formula>
    <oldFormula>APOIO!$AE$4:$AG$188</oldFormula>
  </rdn>
  <rdn rId="0" localSheetId="3" customView="1" name="Z_B5BE78D1_0D47_469B_8F65_82EBF0EA1F66_.wvu.PrintArea" hidden="1" oldHidden="1">
    <formula>'E-FISCO'!$A:$M</formula>
    <oldFormula>'E-FISCO'!$A:$M</oldFormula>
  </rdn>
  <rdn rId="0" localSheetId="3" customView="1" name="Z_B5BE78D1_0D47_469B_8F65_82EBF0EA1F66_.wvu.FilterData" hidden="1" oldHidden="1">
    <formula>'E-FISCO'!$A$2:$O$1514</formula>
    <oldFormula>'E-FISCO'!$A$2:$O$1514</oldFormula>
  </rdn>
  <rdn rId="0" localSheetId="4" customView="1" name="Z_B5BE78D1_0D47_469B_8F65_82EBF0EA1F66_.wvu.Cols" hidden="1" oldHidden="1">
    <formula>AJUDA!$M:$XFD</formula>
    <oldFormula>AJUDA!$M:$XFD</oldFormula>
  </rdn>
  <rdn rId="0" localSheetId="5" customView="1" name="Z_B5BE78D1_0D47_469B_8F65_82EBF0EA1F66_.wvu.FilterData" hidden="1" oldHidden="1">
    <formula>'INF GERAIS'!$B$6:$T$453</formula>
    <oldFormula>'INF GERAIS'!$B$6:$T$453</oldFormula>
  </rdn>
  <rdn rId="0" localSheetId="6" customView="1" name="Z_B5BE78D1_0D47_469B_8F65_82EBF0EA1F66_.wvu.FilterData" hidden="1" oldHidden="1">
    <formula>RESUMO!$B$6:$AD$454</formula>
    <oldFormula>RESUMO!$B$6:$AD$454</oldFormula>
  </rdn>
  <rdn rId="0" localSheetId="7" customView="1" name="Z_B5BE78D1_0D47_469B_8F65_82EBF0EA1F66_.wvu.FilterData" hidden="1" oldHidden="1">
    <formula>'TERMO DE ADESÃO'!$B$6:$K$485</formula>
    <oldFormula>'TERMO DE ADESÃO'!$B$6:$K$485</oldFormula>
  </rdn>
  <rdn rId="0" localSheetId="8" customView="1" name="Z_B5BE78D1_0D47_469B_8F65_82EBF0EA1F66_.wvu.FilterData" hidden="1" oldHidden="1">
    <formula>EVENTOS!$B$6:$R$485</formula>
    <oldFormula>EVENTOS!$B$6:$R$485</oldFormula>
  </rdn>
  <rdn rId="0" localSheetId="9" customView="1" name="Z_B5BE78D1_0D47_469B_8F65_82EBF0EA1F66_.wvu.FilterData" hidden="1" oldHidden="1">
    <formula>PAGAMENTOS!$B$6:$AY$485</formula>
    <oldFormula>PAGAMENTOS!$B$6:$AY$485</oldFormula>
  </rdn>
  <rdn rId="0" localSheetId="10" customView="1" name="Z_B5BE78D1_0D47_469B_8F65_82EBF0EA1F66_.wvu.FilterData" hidden="1" oldHidden="1">
    <formula>VISTORIA!$B$6:$Z$454</formula>
    <oldFormula>VISTORIA!$B$6:$Z$454</oldFormula>
  </rdn>
  <rdn rId="0" localSheetId="11" customView="1" name="Z_B5BE78D1_0D47_469B_8F65_82EBF0EA1F66_.wvu.FilterData" hidden="1" oldHidden="1">
    <formula>'PRESTAÇÃO DE CONTAS'!$B$6:$O$485</formula>
    <oldFormula>'PRESTAÇÃO DE CONTAS'!$B$6:$O$485</oldFormula>
  </rdn>
  <rdn rId="0" localSheetId="12" customView="1" name="Z_B5BE78D1_0D47_469B_8F65_82EBF0EA1F66_.wvu.FilterData" hidden="1" oldHidden="1">
    <formula>'OBS  ENC'!$B$6:$V$485</formula>
    <oldFormula>'OBS  ENC'!$B$6:$V$485</oldFormula>
  </rdn>
  <rdn rId="0" localSheetId="13" customView="1" name="Z_B5BE78D1_0D47_469B_8F65_82EBF0EA1F66_.wvu.FilterData" hidden="1" oldHidden="1">
    <formula>'CONCLUSÃO INFORMAL'!$B$6:$T$485</formula>
    <oldFormula>'CONCLUSÃO INFORMAL'!$B$6:$T$485</oldFormula>
  </rdn>
  <rcv guid="{B5BE78D1-0D47-469B-8F65-82EBF0EA1F66}" action="add"/>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87" sId="2">
    <oc r="AG1">
      <v>33</v>
    </oc>
    <nc r="AG1"/>
  </rcc>
  <rcc rId="988" sId="2">
    <oc r="AG2">
      <v>374</v>
    </oc>
    <nc r="AG2"/>
  </rcc>
  <rcv guid="{B5BE78D1-0D47-469B-8F65-82EBF0EA1F66}" action="delete"/>
  <rdn rId="0" localSheetId="1" customView="1" name="Z_B5BE78D1_0D47_469B_8F65_82EBF0EA1F66_.wvu.FilterData" hidden="1" oldHidden="1">
    <formula>'INF GERAIS ORIGINAL'!$B$6:$S$6</formula>
    <oldFormula>'INF GERAIS ORIGINAL'!$B$6:$S$6</oldFormula>
  </rdn>
  <rdn rId="0" localSheetId="2" customView="1" name="Z_B5BE78D1_0D47_469B_8F65_82EBF0EA1F66_.wvu.FilterData" hidden="1" oldHidden="1">
    <formula>APOIO!$AE$4:$AG$188</formula>
    <oldFormula>APOIO!$AE$4:$AG$188</oldFormula>
  </rdn>
  <rdn rId="0" localSheetId="3" customView="1" name="Z_B5BE78D1_0D47_469B_8F65_82EBF0EA1F66_.wvu.PrintArea" hidden="1" oldHidden="1">
    <formula>'E-FISCO'!$A:$M</formula>
    <oldFormula>'E-FISCO'!$A:$M</oldFormula>
  </rdn>
  <rdn rId="0" localSheetId="3" customView="1" name="Z_B5BE78D1_0D47_469B_8F65_82EBF0EA1F66_.wvu.FilterData" hidden="1" oldHidden="1">
    <formula>'E-FISCO'!$A$2:$O$1514</formula>
    <oldFormula>'E-FISCO'!$A$2:$O$1514</oldFormula>
  </rdn>
  <rdn rId="0" localSheetId="4" customView="1" name="Z_B5BE78D1_0D47_469B_8F65_82EBF0EA1F66_.wvu.Cols" hidden="1" oldHidden="1">
    <formula>AJUDA!$M:$XFD</formula>
    <oldFormula>AJUDA!$M:$XFD</oldFormula>
  </rdn>
  <rdn rId="0" localSheetId="5" customView="1" name="Z_B5BE78D1_0D47_469B_8F65_82EBF0EA1F66_.wvu.FilterData" hidden="1" oldHidden="1">
    <formula>'INF GERAIS'!$B$6:$T$453</formula>
    <oldFormula>'INF GERAIS'!$B$6:$T$453</oldFormula>
  </rdn>
  <rdn rId="0" localSheetId="6" customView="1" name="Z_B5BE78D1_0D47_469B_8F65_82EBF0EA1F66_.wvu.FilterData" hidden="1" oldHidden="1">
    <formula>RESUMO!$B$6:$AD$454</formula>
    <oldFormula>RESUMO!$B$6:$AD$454</oldFormula>
  </rdn>
  <rdn rId="0" localSheetId="7" customView="1" name="Z_B5BE78D1_0D47_469B_8F65_82EBF0EA1F66_.wvu.FilterData" hidden="1" oldHidden="1">
    <formula>'TERMO DE ADESÃO'!$B$6:$K$485</formula>
    <oldFormula>'TERMO DE ADESÃO'!$B$6:$K$485</oldFormula>
  </rdn>
  <rdn rId="0" localSheetId="8" customView="1" name="Z_B5BE78D1_0D47_469B_8F65_82EBF0EA1F66_.wvu.FilterData" hidden="1" oldHidden="1">
    <formula>EVENTOS!$B$6:$R$485</formula>
    <oldFormula>EVENTOS!$B$6:$R$485</oldFormula>
  </rdn>
  <rdn rId="0" localSheetId="9" customView="1" name="Z_B5BE78D1_0D47_469B_8F65_82EBF0EA1F66_.wvu.FilterData" hidden="1" oldHidden="1">
    <formula>PAGAMENTOS!$B$6:$AY$485</formula>
    <oldFormula>PAGAMENTOS!$B$6:$AY$485</oldFormula>
  </rdn>
  <rdn rId="0" localSheetId="10" customView="1" name="Z_B5BE78D1_0D47_469B_8F65_82EBF0EA1F66_.wvu.FilterData" hidden="1" oldHidden="1">
    <formula>VISTORIA!$B$6:$Z$454</formula>
    <oldFormula>VISTORIA!$B$6:$Z$454</oldFormula>
  </rdn>
  <rdn rId="0" localSheetId="11" customView="1" name="Z_B5BE78D1_0D47_469B_8F65_82EBF0EA1F66_.wvu.FilterData" hidden="1" oldHidden="1">
    <formula>'PRESTAÇÃO DE CONTAS'!$B$6:$O$485</formula>
    <oldFormula>'PRESTAÇÃO DE CONTAS'!$B$6:$O$485</oldFormula>
  </rdn>
  <rdn rId="0" localSheetId="12" customView="1" name="Z_B5BE78D1_0D47_469B_8F65_82EBF0EA1F66_.wvu.FilterData" hidden="1" oldHidden="1">
    <formula>'OBS  ENC'!$B$6:$V$485</formula>
    <oldFormula>'OBS  ENC'!$B$6:$V$485</oldFormula>
  </rdn>
  <rdn rId="0" localSheetId="13" customView="1" name="Z_B5BE78D1_0D47_469B_8F65_82EBF0EA1F66_.wvu.FilterData" hidden="1" oldHidden="1">
    <formula>'CONCLUSÃO INFORMAL'!$B$6:$T$485</formula>
    <oldFormula>'CONCLUSÃO INFORMAL'!$B$6:$T$485</oldFormula>
  </rdn>
  <rcv guid="{B5BE78D1-0D47-469B-8F65-82EBF0EA1F66}" action="add"/>
</revisions>
</file>

<file path=xl/revisions/revisionLog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03" sId="8">
    <oc r="BO374" t="inlineStr">
      <is>
        <t>Prestação de contas aprovada com ressalvas</t>
      </is>
    </oc>
    <nc r="BO374" t="inlineStr">
      <is>
        <t>Prestação de contas aprovada com ressalvas 3000008464.000182/2020-50</t>
      </is>
    </nc>
  </rcc>
  <rcv guid="{B5BE78D1-0D47-469B-8F65-82EBF0EA1F66}" action="delete"/>
  <rdn rId="0" localSheetId="1" customView="1" name="Z_B5BE78D1_0D47_469B_8F65_82EBF0EA1F66_.wvu.FilterData" hidden="1" oldHidden="1">
    <formula>'INF GERAIS ORIGINAL'!$B$6:$S$6</formula>
    <oldFormula>'INF GERAIS ORIGINAL'!$B$6:$S$6</oldFormula>
  </rdn>
  <rdn rId="0" localSheetId="2" customView="1" name="Z_B5BE78D1_0D47_469B_8F65_82EBF0EA1F66_.wvu.FilterData" hidden="1" oldHidden="1">
    <formula>APOIO!$AE$4:$AG$188</formula>
    <oldFormula>APOIO!$AE$4:$AG$188</oldFormula>
  </rdn>
  <rdn rId="0" localSheetId="3" customView="1" name="Z_B5BE78D1_0D47_469B_8F65_82EBF0EA1F66_.wvu.PrintArea" hidden="1" oldHidden="1">
    <formula>'E-FISCO'!$A:$M</formula>
    <oldFormula>'E-FISCO'!$A:$M</oldFormula>
  </rdn>
  <rdn rId="0" localSheetId="3" customView="1" name="Z_B5BE78D1_0D47_469B_8F65_82EBF0EA1F66_.wvu.FilterData" hidden="1" oldHidden="1">
    <formula>'E-FISCO'!$A$2:$O$1514</formula>
    <oldFormula>'E-FISCO'!$A$2:$O$1514</oldFormula>
  </rdn>
  <rdn rId="0" localSheetId="4" customView="1" name="Z_B5BE78D1_0D47_469B_8F65_82EBF0EA1F66_.wvu.Cols" hidden="1" oldHidden="1">
    <formula>AJUDA!$M:$XFD</formula>
    <oldFormula>AJUDA!$M:$XFD</oldFormula>
  </rdn>
  <rdn rId="0" localSheetId="5" customView="1" name="Z_B5BE78D1_0D47_469B_8F65_82EBF0EA1F66_.wvu.FilterData" hidden="1" oldHidden="1">
    <formula>'INF GERAIS'!$B$6:$T$453</formula>
    <oldFormula>'INF GERAIS'!$B$6:$T$453</oldFormula>
  </rdn>
  <rdn rId="0" localSheetId="6" customView="1" name="Z_B5BE78D1_0D47_469B_8F65_82EBF0EA1F66_.wvu.FilterData" hidden="1" oldHidden="1">
    <formula>RESUMO!$B$6:$AD$454</formula>
    <oldFormula>RESUMO!$B$6:$AD$454</oldFormula>
  </rdn>
  <rdn rId="0" localSheetId="7" customView="1" name="Z_B5BE78D1_0D47_469B_8F65_82EBF0EA1F66_.wvu.FilterData" hidden="1" oldHidden="1">
    <formula>'TERMO DE ADESÃO'!$B$6:$K$485</formula>
    <oldFormula>'TERMO DE ADESÃO'!$B$6:$K$485</oldFormula>
  </rdn>
  <rdn rId="0" localSheetId="8" customView="1" name="Z_B5BE78D1_0D47_469B_8F65_82EBF0EA1F66_.wvu.FilterData" hidden="1" oldHidden="1">
    <formula>EVENTOS!$B$6:$R$485</formula>
    <oldFormula>EVENTOS!$B$6:$R$485</oldFormula>
  </rdn>
  <rdn rId="0" localSheetId="9" customView="1" name="Z_B5BE78D1_0D47_469B_8F65_82EBF0EA1F66_.wvu.FilterData" hidden="1" oldHidden="1">
    <formula>PAGAMENTOS!$B$6:$AY$485</formula>
    <oldFormula>PAGAMENTOS!$B$6:$AY$485</oldFormula>
  </rdn>
  <rdn rId="0" localSheetId="10" customView="1" name="Z_B5BE78D1_0D47_469B_8F65_82EBF0EA1F66_.wvu.FilterData" hidden="1" oldHidden="1">
    <formula>VISTORIA!$B$6:$Z$454</formula>
    <oldFormula>VISTORIA!$B$6:$Z$454</oldFormula>
  </rdn>
  <rdn rId="0" localSheetId="11" customView="1" name="Z_B5BE78D1_0D47_469B_8F65_82EBF0EA1F66_.wvu.FilterData" hidden="1" oldHidden="1">
    <formula>'PRESTAÇÃO DE CONTAS'!$B$6:$O$485</formula>
    <oldFormula>'PRESTAÇÃO DE CONTAS'!$B$6:$O$485</oldFormula>
  </rdn>
  <rdn rId="0" localSheetId="12" customView="1" name="Z_B5BE78D1_0D47_469B_8F65_82EBF0EA1F66_.wvu.FilterData" hidden="1" oldHidden="1">
    <formula>'OBS  ENC'!$B$6:$V$485</formula>
    <oldFormula>'OBS  ENC'!$B$6:$V$485</oldFormula>
  </rdn>
  <rdn rId="0" localSheetId="13" customView="1" name="Z_B5BE78D1_0D47_469B_8F65_82EBF0EA1F66_.wvu.FilterData" hidden="1" oldHidden="1">
    <formula>'CONCLUSÃO INFORMAL'!$B$6:$T$485</formula>
    <oldFormula>'CONCLUSÃO INFORMAL'!$B$6:$T$485</oldFormula>
  </rdn>
  <rcv guid="{B5BE78D1-0D47-469B-8F65-82EBF0EA1F66}" action="add"/>
</revisions>
</file>

<file path=xl/revisions/revisionLog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18" sId="8" odxf="1">
    <nc r="AU405" t="inlineStr">
      <is>
        <t>Termo de Encerramento de Medidas Administrativas</t>
      </is>
    </nc>
    <odxf/>
  </rcc>
  <rfmt sheetId="8" sqref="AV405" start="0" length="0">
    <dxf>
      <numFmt numFmtId="19" formatCode="dd/mm/yyyy"/>
    </dxf>
  </rfmt>
  <rcc rId="1019" sId="8" odxf="1">
    <nc r="AW405" t="inlineStr">
      <is>
        <t>TERMO DE ENCERRAMENTO</t>
      </is>
    </nc>
    <odxf/>
  </rcc>
  <rcc rId="1020" sId="8" odxf="1">
    <nc r="AX405" t="inlineStr">
      <is>
        <t>CONCLUÍDA</t>
      </is>
    </nc>
    <odxf/>
  </rcc>
  <rcc rId="1021" sId="8" numFmtId="19">
    <nc r="AV405">
      <v>46078</v>
    </nc>
  </rcc>
  <rcc rId="1022" sId="2">
    <nc r="AJ1">
      <v>36</v>
    </nc>
  </rcc>
  <rcc rId="1023" sId="2">
    <nc r="AJ2">
      <v>405</v>
    </nc>
  </rcc>
  <rcv guid="{A585DDF7-0A3C-4962-AEC1-1EDDD285BC8E}" action="delete"/>
  <rdn rId="0" localSheetId="1" customView="1" name="Z_A585DDF7_0A3C_4962_AEC1_1EDDD285BC8E_.wvu.FilterData" hidden="1" oldHidden="1">
    <formula>'INF GERAIS ORIGINAL'!$B$6:$S$6</formula>
    <oldFormula>'INF GERAIS ORIGINAL'!$B$6:$S$6</oldFormula>
  </rdn>
  <rdn rId="0" localSheetId="2" customView="1" name="Z_A585DDF7_0A3C_4962_AEC1_1EDDD285BC8E_.wvu.FilterData" hidden="1" oldHidden="1">
    <formula>APOIO!$AE$4:$AG$188</formula>
    <oldFormula>APOIO!$AE$4:$AG$188</oldFormula>
  </rdn>
  <rdn rId="0" localSheetId="3" customView="1" name="Z_A585DDF7_0A3C_4962_AEC1_1EDDD285BC8E_.wvu.PrintArea" hidden="1" oldHidden="1">
    <formula>'E-FISCO'!$A:$M</formula>
    <oldFormula>'E-FISCO'!$A:$M</oldFormula>
  </rdn>
  <rdn rId="0" localSheetId="3" customView="1" name="Z_A585DDF7_0A3C_4962_AEC1_1EDDD285BC8E_.wvu.FilterData" hidden="1" oldHidden="1">
    <formula>'E-FISCO'!$A$2:$O$1514</formula>
    <oldFormula>'E-FISCO'!$A$2:$O$1514</oldFormula>
  </rdn>
  <rdn rId="0" localSheetId="4" customView="1" name="Z_A585DDF7_0A3C_4962_AEC1_1EDDD285BC8E_.wvu.Cols" hidden="1" oldHidden="1">
    <formula>AJUDA!$M:$XFD</formula>
    <oldFormula>AJUDA!$M:$XFD</oldFormula>
  </rdn>
  <rdn rId="0" localSheetId="5" customView="1" name="Z_A585DDF7_0A3C_4962_AEC1_1EDDD285BC8E_.wvu.FilterData" hidden="1" oldHidden="1">
    <formula>'INF GERAIS'!$B$6:$T$453</formula>
    <oldFormula>'INF GERAIS'!$B$6:$T$453</oldFormula>
  </rdn>
  <rdn rId="0" localSheetId="6" customView="1" name="Z_A585DDF7_0A3C_4962_AEC1_1EDDD285BC8E_.wvu.FilterData" hidden="1" oldHidden="1">
    <formula>RESUMO!$B$6:$AD$454</formula>
    <oldFormula>RESUMO!$B$6:$AD$454</oldFormula>
  </rdn>
  <rdn rId="0" localSheetId="7" customView="1" name="Z_A585DDF7_0A3C_4962_AEC1_1EDDD285BC8E_.wvu.FilterData" hidden="1" oldHidden="1">
    <formula>'TERMO DE ADESÃO'!$B$6:$K$485</formula>
    <oldFormula>'TERMO DE ADESÃO'!$B$6:$K$485</oldFormula>
  </rdn>
  <rdn rId="0" localSheetId="8" customView="1" name="Z_A585DDF7_0A3C_4962_AEC1_1EDDD285BC8E_.wvu.FilterData" hidden="1" oldHidden="1">
    <formula>EVENTOS!$B$6:$R$485</formula>
    <oldFormula>EVENTOS!$B$6:$R$485</oldFormula>
  </rdn>
  <rdn rId="0" localSheetId="9" customView="1" name="Z_A585DDF7_0A3C_4962_AEC1_1EDDD285BC8E_.wvu.FilterData" hidden="1" oldHidden="1">
    <formula>PAGAMENTOS!$B$6:$AY$485</formula>
    <oldFormula>PAGAMENTOS!$B$6:$AY$485</oldFormula>
  </rdn>
  <rdn rId="0" localSheetId="10" customView="1" name="Z_A585DDF7_0A3C_4962_AEC1_1EDDD285BC8E_.wvu.FilterData" hidden="1" oldHidden="1">
    <formula>VISTORIA!$B$6:$Z$454</formula>
    <oldFormula>VISTORIA!$B$6:$Z$454</oldFormula>
  </rdn>
  <rdn rId="0" localSheetId="11" customView="1" name="Z_A585DDF7_0A3C_4962_AEC1_1EDDD285BC8E_.wvu.FilterData" hidden="1" oldHidden="1">
    <formula>'PRESTAÇÃO DE CONTAS'!$B$6:$O$485</formula>
    <oldFormula>'PRESTAÇÃO DE CONTAS'!$B$6:$O$485</oldFormula>
  </rdn>
  <rdn rId="0" localSheetId="12" customView="1" name="Z_A585DDF7_0A3C_4962_AEC1_1EDDD285BC8E_.wvu.FilterData" hidden="1" oldHidden="1">
    <formula>'OBS  ENC'!$B$6:$V$485</formula>
    <oldFormula>'OBS  ENC'!$B$6:$V$485</oldFormula>
  </rdn>
  <rdn rId="0" localSheetId="13" customView="1" name="Z_A585DDF7_0A3C_4962_AEC1_1EDDD285BC8E_.wvu.FilterData" hidden="1" oldHidden="1">
    <formula>'CONCLUSÃO INFORMAL'!$B$6:$T$485</formula>
    <oldFormula>'CONCLUSÃO INFORMAL'!$B$6:$T$485</oldFormula>
  </rdn>
  <rcv guid="{A585DDF7-0A3C-4962-AEC1-1EDDD285BC8E}" action="add"/>
</revisions>
</file>

<file path=xl/revisions/revisionLog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38" sId="2">
    <oc r="AJ1">
      <v>36</v>
    </oc>
    <nc r="AJ1"/>
  </rcc>
  <rcc rId="1039" sId="2">
    <oc r="AJ2">
      <v>405</v>
    </oc>
    <nc r="AJ2"/>
  </rcc>
  <rcv guid="{A585DDF7-0A3C-4962-AEC1-1EDDD285BC8E}" action="delete"/>
  <rdn rId="0" localSheetId="1" customView="1" name="Z_A585DDF7_0A3C_4962_AEC1_1EDDD285BC8E_.wvu.FilterData" hidden="1" oldHidden="1">
    <formula>'INF GERAIS ORIGINAL'!$B$6:$S$6</formula>
    <oldFormula>'INF GERAIS ORIGINAL'!$B$6:$S$6</oldFormula>
  </rdn>
  <rdn rId="0" localSheetId="2" customView="1" name="Z_A585DDF7_0A3C_4962_AEC1_1EDDD285BC8E_.wvu.FilterData" hidden="1" oldHidden="1">
    <formula>APOIO!$AE$4:$AG$188</formula>
    <oldFormula>APOIO!$AE$4:$AG$188</oldFormula>
  </rdn>
  <rdn rId="0" localSheetId="3" customView="1" name="Z_A585DDF7_0A3C_4962_AEC1_1EDDD285BC8E_.wvu.PrintArea" hidden="1" oldHidden="1">
    <formula>'E-FISCO'!$A:$M</formula>
    <oldFormula>'E-FISCO'!$A:$M</oldFormula>
  </rdn>
  <rdn rId="0" localSheetId="3" customView="1" name="Z_A585DDF7_0A3C_4962_AEC1_1EDDD285BC8E_.wvu.FilterData" hidden="1" oldHidden="1">
    <formula>'E-FISCO'!$A$2:$O$1514</formula>
    <oldFormula>'E-FISCO'!$A$2:$O$1514</oldFormula>
  </rdn>
  <rdn rId="0" localSheetId="4" customView="1" name="Z_A585DDF7_0A3C_4962_AEC1_1EDDD285BC8E_.wvu.Cols" hidden="1" oldHidden="1">
    <formula>AJUDA!$M:$XFD</formula>
    <oldFormula>AJUDA!$M:$XFD</oldFormula>
  </rdn>
  <rdn rId="0" localSheetId="5" customView="1" name="Z_A585DDF7_0A3C_4962_AEC1_1EDDD285BC8E_.wvu.FilterData" hidden="1" oldHidden="1">
    <formula>'INF GERAIS'!$B$6:$T$453</formula>
    <oldFormula>'INF GERAIS'!$B$6:$T$453</oldFormula>
  </rdn>
  <rdn rId="0" localSheetId="6" customView="1" name="Z_A585DDF7_0A3C_4962_AEC1_1EDDD285BC8E_.wvu.FilterData" hidden="1" oldHidden="1">
    <formula>RESUMO!$B$6:$AD$454</formula>
    <oldFormula>RESUMO!$B$6:$AD$454</oldFormula>
  </rdn>
  <rdn rId="0" localSheetId="7" customView="1" name="Z_A585DDF7_0A3C_4962_AEC1_1EDDD285BC8E_.wvu.FilterData" hidden="1" oldHidden="1">
    <formula>'TERMO DE ADESÃO'!$B$6:$K$485</formula>
    <oldFormula>'TERMO DE ADESÃO'!$B$6:$K$485</oldFormula>
  </rdn>
  <rdn rId="0" localSheetId="8" customView="1" name="Z_A585DDF7_0A3C_4962_AEC1_1EDDD285BC8E_.wvu.FilterData" hidden="1" oldHidden="1">
    <formula>EVENTOS!$B$6:$R$485</formula>
    <oldFormula>EVENTOS!$B$6:$R$485</oldFormula>
  </rdn>
  <rdn rId="0" localSheetId="9" customView="1" name="Z_A585DDF7_0A3C_4962_AEC1_1EDDD285BC8E_.wvu.FilterData" hidden="1" oldHidden="1">
    <formula>PAGAMENTOS!$B$6:$AY$485</formula>
    <oldFormula>PAGAMENTOS!$B$6:$AY$485</oldFormula>
  </rdn>
  <rdn rId="0" localSheetId="10" customView="1" name="Z_A585DDF7_0A3C_4962_AEC1_1EDDD285BC8E_.wvu.FilterData" hidden="1" oldHidden="1">
    <formula>VISTORIA!$B$6:$Z$454</formula>
    <oldFormula>VISTORIA!$B$6:$Z$454</oldFormula>
  </rdn>
  <rdn rId="0" localSheetId="11" customView="1" name="Z_A585DDF7_0A3C_4962_AEC1_1EDDD285BC8E_.wvu.FilterData" hidden="1" oldHidden="1">
    <formula>'PRESTAÇÃO DE CONTAS'!$B$6:$O$485</formula>
    <oldFormula>'PRESTAÇÃO DE CONTAS'!$B$6:$O$485</oldFormula>
  </rdn>
  <rdn rId="0" localSheetId="12" customView="1" name="Z_A585DDF7_0A3C_4962_AEC1_1EDDD285BC8E_.wvu.FilterData" hidden="1" oldHidden="1">
    <formula>'OBS  ENC'!$B$6:$V$485</formula>
    <oldFormula>'OBS  ENC'!$B$6:$V$485</oldFormula>
  </rdn>
  <rdn rId="0" localSheetId="13" customView="1" name="Z_A585DDF7_0A3C_4962_AEC1_1EDDD285BC8E_.wvu.FilterData" hidden="1" oldHidden="1">
    <formula>'CONCLUSÃO INFORMAL'!$B$6:$T$485</formula>
    <oldFormula>'CONCLUSÃO INFORMAL'!$B$6:$T$485</oldFormula>
  </rdn>
  <rcv guid="{A585DDF7-0A3C-4962-AEC1-1EDDD285BC8E}" action="add"/>
</revisions>
</file>

<file path=xl/revisions/revisionLog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54" sId="8">
    <nc r="AO377" t="inlineStr">
      <is>
        <t>EM CONFERÊNCIA PARA TEMAI</t>
      </is>
    </nc>
  </rcc>
  <rcc rId="1055" sId="8">
    <nc r="AP377" t="inlineStr">
      <is>
        <t>CONCLUÍDA</t>
      </is>
    </nc>
  </rcc>
  <rcc rId="1056" sId="8" odxf="1">
    <nc r="AO378" t="inlineStr">
      <is>
        <t>EM CONFERÊNCIA PARA TEMAI</t>
      </is>
    </nc>
    <odxf/>
  </rcc>
  <rcc rId="1057" sId="8" odxf="1">
    <nc r="AP378" t="inlineStr">
      <is>
        <t>CONCLUÍDA</t>
      </is>
    </nc>
    <odxf/>
  </rcc>
  <rcc rId="1058" sId="2">
    <nc r="AJ1">
      <v>36</v>
    </nc>
  </rcc>
  <rcc rId="1059" sId="2">
    <nc r="AJ2">
      <v>377</v>
    </nc>
  </rcc>
  <rcv guid="{A585DDF7-0A3C-4962-AEC1-1EDDD285BC8E}" action="delete"/>
  <rdn rId="0" localSheetId="1" customView="1" name="Z_A585DDF7_0A3C_4962_AEC1_1EDDD285BC8E_.wvu.FilterData" hidden="1" oldHidden="1">
    <formula>'INF GERAIS ORIGINAL'!$B$6:$S$6</formula>
    <oldFormula>'INF GERAIS ORIGINAL'!$B$6:$S$6</oldFormula>
  </rdn>
  <rdn rId="0" localSheetId="2" customView="1" name="Z_A585DDF7_0A3C_4962_AEC1_1EDDD285BC8E_.wvu.FilterData" hidden="1" oldHidden="1">
    <formula>APOIO!$AE$4:$AG$188</formula>
    <oldFormula>APOIO!$AE$4:$AG$188</oldFormula>
  </rdn>
  <rdn rId="0" localSheetId="3" customView="1" name="Z_A585DDF7_0A3C_4962_AEC1_1EDDD285BC8E_.wvu.PrintArea" hidden="1" oldHidden="1">
    <formula>'E-FISCO'!$A:$M</formula>
    <oldFormula>'E-FISCO'!$A:$M</oldFormula>
  </rdn>
  <rdn rId="0" localSheetId="3" customView="1" name="Z_A585DDF7_0A3C_4962_AEC1_1EDDD285BC8E_.wvu.FilterData" hidden="1" oldHidden="1">
    <formula>'E-FISCO'!$A$2:$O$1514</formula>
    <oldFormula>'E-FISCO'!$A$2:$O$1514</oldFormula>
  </rdn>
  <rdn rId="0" localSheetId="4" customView="1" name="Z_A585DDF7_0A3C_4962_AEC1_1EDDD285BC8E_.wvu.Cols" hidden="1" oldHidden="1">
    <formula>AJUDA!$M:$XFD</formula>
    <oldFormula>AJUDA!$M:$XFD</oldFormula>
  </rdn>
  <rdn rId="0" localSheetId="5" customView="1" name="Z_A585DDF7_0A3C_4962_AEC1_1EDDD285BC8E_.wvu.FilterData" hidden="1" oldHidden="1">
    <formula>'INF GERAIS'!$B$6:$T$453</formula>
    <oldFormula>'INF GERAIS'!$B$6:$T$453</oldFormula>
  </rdn>
  <rdn rId="0" localSheetId="6" customView="1" name="Z_A585DDF7_0A3C_4962_AEC1_1EDDD285BC8E_.wvu.FilterData" hidden="1" oldHidden="1">
    <formula>RESUMO!$B$6:$AD$454</formula>
    <oldFormula>RESUMO!$B$6:$AD$454</oldFormula>
  </rdn>
  <rdn rId="0" localSheetId="7" customView="1" name="Z_A585DDF7_0A3C_4962_AEC1_1EDDD285BC8E_.wvu.FilterData" hidden="1" oldHidden="1">
    <formula>'TERMO DE ADESÃO'!$B$6:$K$485</formula>
    <oldFormula>'TERMO DE ADESÃO'!$B$6:$K$485</oldFormula>
  </rdn>
  <rdn rId="0" localSheetId="8" customView="1" name="Z_A585DDF7_0A3C_4962_AEC1_1EDDD285BC8E_.wvu.FilterData" hidden="1" oldHidden="1">
    <formula>EVENTOS!$B$6:$R$485</formula>
    <oldFormula>EVENTOS!$B$6:$R$485</oldFormula>
  </rdn>
  <rdn rId="0" localSheetId="9" customView="1" name="Z_A585DDF7_0A3C_4962_AEC1_1EDDD285BC8E_.wvu.FilterData" hidden="1" oldHidden="1">
    <formula>PAGAMENTOS!$B$6:$AY$485</formula>
    <oldFormula>PAGAMENTOS!$B$6:$AY$485</oldFormula>
  </rdn>
  <rdn rId="0" localSheetId="10" customView="1" name="Z_A585DDF7_0A3C_4962_AEC1_1EDDD285BC8E_.wvu.FilterData" hidden="1" oldHidden="1">
    <formula>VISTORIA!$B$6:$Z$454</formula>
    <oldFormula>VISTORIA!$B$6:$Z$454</oldFormula>
  </rdn>
  <rdn rId="0" localSheetId="11" customView="1" name="Z_A585DDF7_0A3C_4962_AEC1_1EDDD285BC8E_.wvu.FilterData" hidden="1" oldHidden="1">
    <formula>'PRESTAÇÃO DE CONTAS'!$B$6:$O$485</formula>
    <oldFormula>'PRESTAÇÃO DE CONTAS'!$B$6:$O$485</oldFormula>
  </rdn>
  <rdn rId="0" localSheetId="12" customView="1" name="Z_A585DDF7_0A3C_4962_AEC1_1EDDD285BC8E_.wvu.FilterData" hidden="1" oldHidden="1">
    <formula>'OBS  ENC'!$B$6:$V$485</formula>
    <oldFormula>'OBS  ENC'!$B$6:$V$485</oldFormula>
  </rdn>
  <rdn rId="0" localSheetId="13" customView="1" name="Z_A585DDF7_0A3C_4962_AEC1_1EDDD285BC8E_.wvu.FilterData" hidden="1" oldHidden="1">
    <formula>'CONCLUSÃO INFORMAL'!$B$6:$T$485</formula>
    <oldFormula>'CONCLUSÃO INFORMAL'!$B$6:$T$485</oldFormula>
  </rdn>
  <rcv guid="{A585DDF7-0A3C-4962-AEC1-1EDDD285BC8E}" action="add"/>
</revisions>
</file>

<file path=xl/revisions/revisionLog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74" sId="2">
    <oc r="AJ1">
      <v>36</v>
    </oc>
    <nc r="AJ1"/>
  </rcc>
  <rcc rId="1075" sId="2">
    <oc r="AJ2">
      <v>377</v>
    </oc>
    <nc r="AJ2"/>
  </rcc>
  <rcv guid="{A585DDF7-0A3C-4962-AEC1-1EDDD285BC8E}" action="delete"/>
  <rdn rId="0" localSheetId="1" customView="1" name="Z_A585DDF7_0A3C_4962_AEC1_1EDDD285BC8E_.wvu.FilterData" hidden="1" oldHidden="1">
    <formula>'INF GERAIS ORIGINAL'!$B$6:$S$6</formula>
    <oldFormula>'INF GERAIS ORIGINAL'!$B$6:$S$6</oldFormula>
  </rdn>
  <rdn rId="0" localSheetId="2" customView="1" name="Z_A585DDF7_0A3C_4962_AEC1_1EDDD285BC8E_.wvu.FilterData" hidden="1" oldHidden="1">
    <formula>APOIO!$AE$4:$AG$188</formula>
    <oldFormula>APOIO!$AE$4:$AG$188</oldFormula>
  </rdn>
  <rdn rId="0" localSheetId="3" customView="1" name="Z_A585DDF7_0A3C_4962_AEC1_1EDDD285BC8E_.wvu.PrintArea" hidden="1" oldHidden="1">
    <formula>'E-FISCO'!$A:$M</formula>
    <oldFormula>'E-FISCO'!$A:$M</oldFormula>
  </rdn>
  <rdn rId="0" localSheetId="3" customView="1" name="Z_A585DDF7_0A3C_4962_AEC1_1EDDD285BC8E_.wvu.FilterData" hidden="1" oldHidden="1">
    <formula>'E-FISCO'!$A$2:$O$1514</formula>
    <oldFormula>'E-FISCO'!$A$2:$O$1514</oldFormula>
  </rdn>
  <rdn rId="0" localSheetId="4" customView="1" name="Z_A585DDF7_0A3C_4962_AEC1_1EDDD285BC8E_.wvu.Cols" hidden="1" oldHidden="1">
    <formula>AJUDA!$M:$XFD</formula>
    <oldFormula>AJUDA!$M:$XFD</oldFormula>
  </rdn>
  <rdn rId="0" localSheetId="5" customView="1" name="Z_A585DDF7_0A3C_4962_AEC1_1EDDD285BC8E_.wvu.FilterData" hidden="1" oldHidden="1">
    <formula>'INF GERAIS'!$B$6:$T$453</formula>
    <oldFormula>'INF GERAIS'!$B$6:$T$453</oldFormula>
  </rdn>
  <rdn rId="0" localSheetId="6" customView="1" name="Z_A585DDF7_0A3C_4962_AEC1_1EDDD285BC8E_.wvu.FilterData" hidden="1" oldHidden="1">
    <formula>RESUMO!$B$6:$AD$454</formula>
    <oldFormula>RESUMO!$B$6:$AD$454</oldFormula>
  </rdn>
  <rdn rId="0" localSheetId="7" customView="1" name="Z_A585DDF7_0A3C_4962_AEC1_1EDDD285BC8E_.wvu.FilterData" hidden="1" oldHidden="1">
    <formula>'TERMO DE ADESÃO'!$B$6:$K$485</formula>
    <oldFormula>'TERMO DE ADESÃO'!$B$6:$K$485</oldFormula>
  </rdn>
  <rdn rId="0" localSheetId="8" customView="1" name="Z_A585DDF7_0A3C_4962_AEC1_1EDDD285BC8E_.wvu.FilterData" hidden="1" oldHidden="1">
    <formula>EVENTOS!$B$6:$R$485</formula>
    <oldFormula>EVENTOS!$B$6:$R$485</oldFormula>
  </rdn>
  <rdn rId="0" localSheetId="9" customView="1" name="Z_A585DDF7_0A3C_4962_AEC1_1EDDD285BC8E_.wvu.FilterData" hidden="1" oldHidden="1">
    <formula>PAGAMENTOS!$B$6:$AY$485</formula>
    <oldFormula>PAGAMENTOS!$B$6:$AY$485</oldFormula>
  </rdn>
  <rdn rId="0" localSheetId="10" customView="1" name="Z_A585DDF7_0A3C_4962_AEC1_1EDDD285BC8E_.wvu.FilterData" hidden="1" oldHidden="1">
    <formula>VISTORIA!$B$6:$Z$454</formula>
    <oldFormula>VISTORIA!$B$6:$Z$454</oldFormula>
  </rdn>
  <rdn rId="0" localSheetId="11" customView="1" name="Z_A585DDF7_0A3C_4962_AEC1_1EDDD285BC8E_.wvu.FilterData" hidden="1" oldHidden="1">
    <formula>'PRESTAÇÃO DE CONTAS'!$B$6:$O$485</formula>
    <oldFormula>'PRESTAÇÃO DE CONTAS'!$B$6:$O$485</oldFormula>
  </rdn>
  <rdn rId="0" localSheetId="12" customView="1" name="Z_A585DDF7_0A3C_4962_AEC1_1EDDD285BC8E_.wvu.FilterData" hidden="1" oldHidden="1">
    <formula>'OBS  ENC'!$B$6:$V$485</formula>
    <oldFormula>'OBS  ENC'!$B$6:$V$485</oldFormula>
  </rdn>
  <rdn rId="0" localSheetId="13" customView="1" name="Z_A585DDF7_0A3C_4962_AEC1_1EDDD285BC8E_.wvu.FilterData" hidden="1" oldHidden="1">
    <formula>'CONCLUSÃO INFORMAL'!$B$6:$T$485</formula>
    <oldFormula>'CONCLUSÃO INFORMAL'!$B$6:$T$485</oldFormula>
  </rdn>
  <rcv guid="{A585DDF7-0A3C-4962-AEC1-1EDDD285BC8E}" action="add"/>
</revisions>
</file>

<file path=xl/revisions/revisionLog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090" sId="8">
    <nc r="AI388" t="inlineStr">
      <is>
        <t>PRESTAÇAÕ DE CONTAS APROVADA PELO CEAM</t>
      </is>
    </nc>
  </rcc>
  <rcc rId="1091" sId="8" odxf="1" dxf="1" numFmtId="19">
    <nc r="AJ388">
      <v>46080</v>
    </nc>
    <odxf>
      <numFmt numFmtId="0" formatCode="General"/>
    </odxf>
    <ndxf>
      <numFmt numFmtId="19" formatCode="dd/mm/yyyy"/>
    </ndxf>
  </rcc>
  <rcc rId="1092" sId="8">
    <nc r="AL388" t="inlineStr">
      <is>
        <t>CONCLUÍDA</t>
      </is>
    </nc>
  </rcc>
  <rcc rId="1093" sId="2">
    <nc r="BD1">
      <v>56</v>
    </nc>
  </rcc>
  <rcc rId="1094" sId="2">
    <nc r="BD2">
      <v>388</v>
    </nc>
  </rcc>
  <rcc rId="1095" sId="8">
    <nc r="AK388" t="inlineStr">
      <is>
        <t>PC APROVADA</t>
      </is>
    </nc>
  </rcc>
  <rcv guid="{11F48615-B8BF-4323-8500-7333A467AA12}" action="delete"/>
  <rdn rId="0" localSheetId="1" customView="1" name="Z_11F48615_B8BF_4323_8500_7333A467AA12_.wvu.FilterData" hidden="1" oldHidden="1">
    <formula>'INF GERAIS ORIGINAL'!$B$6:$S$6</formula>
    <oldFormula>'INF GERAIS ORIGINAL'!$B$6:$S$6</oldFormula>
  </rdn>
  <rdn rId="0" localSheetId="2" customView="1" name="Z_11F48615_B8BF_4323_8500_7333A467AA12_.wvu.FilterData" hidden="1" oldHidden="1">
    <formula>APOIO!$AE$4:$AG$188</formula>
    <oldFormula>APOIO!$AE$4:$AG$188</oldFormula>
  </rdn>
  <rdn rId="0" localSheetId="3" customView="1" name="Z_11F48615_B8BF_4323_8500_7333A467AA12_.wvu.PrintArea" hidden="1" oldHidden="1">
    <formula>'E-FISCO'!$A:$M</formula>
    <oldFormula>'E-FISCO'!$A:$M</oldFormula>
  </rdn>
  <rdn rId="0" localSheetId="3" customView="1" name="Z_11F48615_B8BF_4323_8500_7333A467AA12_.wvu.FilterData" hidden="1" oldHidden="1">
    <formula>'E-FISCO'!$A$2:$O$1514</formula>
    <oldFormula>'E-FISCO'!$A$2:$O$1514</oldFormula>
  </rdn>
  <rdn rId="0" localSheetId="4" customView="1" name="Z_11F48615_B8BF_4323_8500_7333A467AA12_.wvu.Cols" hidden="1" oldHidden="1">
    <formula>AJUDA!$M:$XFD</formula>
    <oldFormula>AJUDA!$M:$XFD</oldFormula>
  </rdn>
  <rdn rId="0" localSheetId="5" customView="1" name="Z_11F48615_B8BF_4323_8500_7333A467AA12_.wvu.FilterData" hidden="1" oldHidden="1">
    <formula>'INF GERAIS'!$B$6:$T$453</formula>
    <oldFormula>'INF GERAIS'!$B$6:$T$453</oldFormula>
  </rdn>
  <rdn rId="0" localSheetId="6" customView="1" name="Z_11F48615_B8BF_4323_8500_7333A467AA12_.wvu.FilterData" hidden="1" oldHidden="1">
    <formula>RESUMO!$B$6:$AD$454</formula>
    <oldFormula>RESUMO!$B$6:$AD$454</oldFormula>
  </rdn>
  <rdn rId="0" localSheetId="7" customView="1" name="Z_11F48615_B8BF_4323_8500_7333A467AA12_.wvu.FilterData" hidden="1" oldHidden="1">
    <formula>'TERMO DE ADESÃO'!$B$6:$K$485</formula>
    <oldFormula>'TERMO DE ADESÃO'!$B$6:$K$485</oldFormula>
  </rdn>
  <rdn rId="0" localSheetId="8" customView="1" name="Z_11F48615_B8BF_4323_8500_7333A467AA12_.wvu.FilterData" hidden="1" oldHidden="1">
    <formula>EVENTOS!$B$6:$R$485</formula>
    <oldFormula>EVENTOS!$B$6:$R$485</oldFormula>
  </rdn>
  <rdn rId="0" localSheetId="9" customView="1" name="Z_11F48615_B8BF_4323_8500_7333A467AA12_.wvu.FilterData" hidden="1" oldHidden="1">
    <formula>PAGAMENTOS!$B$6:$AY$485</formula>
    <oldFormula>PAGAMENTOS!$B$6:$AY$485</oldFormula>
  </rdn>
  <rdn rId="0" localSheetId="10" customView="1" name="Z_11F48615_B8BF_4323_8500_7333A467AA12_.wvu.FilterData" hidden="1" oldHidden="1">
    <formula>VISTORIA!$B$6:$Z$454</formula>
    <oldFormula>VISTORIA!$B$6:$Z$454</oldFormula>
  </rdn>
  <rdn rId="0" localSheetId="11" customView="1" name="Z_11F48615_B8BF_4323_8500_7333A467AA12_.wvu.FilterData" hidden="1" oldHidden="1">
    <formula>'PRESTAÇÃO DE CONTAS'!$B$6:$O$485</formula>
    <oldFormula>'PRESTAÇÃO DE CONTAS'!$B$6:$O$485</oldFormula>
  </rdn>
  <rdn rId="0" localSheetId="12" customView="1" name="Z_11F48615_B8BF_4323_8500_7333A467AA12_.wvu.FilterData" hidden="1" oldHidden="1">
    <formula>'OBS  ENC'!$B$6:$V$485</formula>
    <oldFormula>'OBS  ENC'!$B$6:$V$485</oldFormula>
  </rdn>
  <rdn rId="0" localSheetId="13" customView="1" name="Z_11F48615_B8BF_4323_8500_7333A467AA12_.wvu.FilterData" hidden="1" oldHidden="1">
    <formula>'CONCLUSÃO INFORMAL'!$B$6:$T$485</formula>
    <oldFormula>'CONCLUSÃO INFORMAL'!$B$6:$T$485</oldFormula>
  </rdn>
  <rcv guid="{11F48615-B8BF-4323-8500-7333A467AA12}" action="add"/>
</revisions>
</file>

<file path=xl/revisions/revisionLog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10" sId="2">
    <oc r="BD1">
      <v>56</v>
    </oc>
    <nc r="BD1"/>
  </rcc>
  <rcc rId="1111" sId="2">
    <oc r="BD2">
      <v>388</v>
    </oc>
    <nc r="BD2"/>
  </rcc>
  <rcv guid="{11F48615-B8BF-4323-8500-7333A467AA12}" action="delete"/>
  <rdn rId="0" localSheetId="1" customView="1" name="Z_11F48615_B8BF_4323_8500_7333A467AA12_.wvu.FilterData" hidden="1" oldHidden="1">
    <formula>'INF GERAIS ORIGINAL'!$B$6:$S$6</formula>
    <oldFormula>'INF GERAIS ORIGINAL'!$B$6:$S$6</oldFormula>
  </rdn>
  <rdn rId="0" localSheetId="2" customView="1" name="Z_11F48615_B8BF_4323_8500_7333A467AA12_.wvu.FilterData" hidden="1" oldHidden="1">
    <formula>APOIO!$AE$4:$AG$188</formula>
    <oldFormula>APOIO!$AE$4:$AG$188</oldFormula>
  </rdn>
  <rdn rId="0" localSheetId="3" customView="1" name="Z_11F48615_B8BF_4323_8500_7333A467AA12_.wvu.PrintArea" hidden="1" oldHidden="1">
    <formula>'E-FISCO'!$A:$M</formula>
    <oldFormula>'E-FISCO'!$A:$M</oldFormula>
  </rdn>
  <rdn rId="0" localSheetId="3" customView="1" name="Z_11F48615_B8BF_4323_8500_7333A467AA12_.wvu.FilterData" hidden="1" oldHidden="1">
    <formula>'E-FISCO'!$A$2:$O$1514</formula>
    <oldFormula>'E-FISCO'!$A$2:$O$1514</oldFormula>
  </rdn>
  <rdn rId="0" localSheetId="4" customView="1" name="Z_11F48615_B8BF_4323_8500_7333A467AA12_.wvu.Cols" hidden="1" oldHidden="1">
    <formula>AJUDA!$M:$XFD</formula>
    <oldFormula>AJUDA!$M:$XFD</oldFormula>
  </rdn>
  <rdn rId="0" localSheetId="5" customView="1" name="Z_11F48615_B8BF_4323_8500_7333A467AA12_.wvu.FilterData" hidden="1" oldHidden="1">
    <formula>'INF GERAIS'!$B$6:$T$453</formula>
    <oldFormula>'INF GERAIS'!$B$6:$T$453</oldFormula>
  </rdn>
  <rdn rId="0" localSheetId="6" customView="1" name="Z_11F48615_B8BF_4323_8500_7333A467AA12_.wvu.FilterData" hidden="1" oldHidden="1">
    <formula>RESUMO!$B$6:$AD$454</formula>
    <oldFormula>RESUMO!$B$6:$AD$454</oldFormula>
  </rdn>
  <rdn rId="0" localSheetId="7" customView="1" name="Z_11F48615_B8BF_4323_8500_7333A467AA12_.wvu.FilterData" hidden="1" oldHidden="1">
    <formula>'TERMO DE ADESÃO'!$B$6:$K$485</formula>
    <oldFormula>'TERMO DE ADESÃO'!$B$6:$K$485</oldFormula>
  </rdn>
  <rdn rId="0" localSheetId="8" customView="1" name="Z_11F48615_B8BF_4323_8500_7333A467AA12_.wvu.FilterData" hidden="1" oldHidden="1">
    <formula>EVENTOS!$B$6:$R$485</formula>
    <oldFormula>EVENTOS!$B$6:$R$485</oldFormula>
  </rdn>
  <rdn rId="0" localSheetId="9" customView="1" name="Z_11F48615_B8BF_4323_8500_7333A467AA12_.wvu.FilterData" hidden="1" oldHidden="1">
    <formula>PAGAMENTOS!$B$6:$AY$485</formula>
    <oldFormula>PAGAMENTOS!$B$6:$AY$485</oldFormula>
  </rdn>
  <rdn rId="0" localSheetId="10" customView="1" name="Z_11F48615_B8BF_4323_8500_7333A467AA12_.wvu.FilterData" hidden="1" oldHidden="1">
    <formula>VISTORIA!$B$6:$Z$454</formula>
    <oldFormula>VISTORIA!$B$6:$Z$454</oldFormula>
  </rdn>
  <rdn rId="0" localSheetId="11" customView="1" name="Z_11F48615_B8BF_4323_8500_7333A467AA12_.wvu.FilterData" hidden="1" oldHidden="1">
    <formula>'PRESTAÇÃO DE CONTAS'!$B$6:$O$485</formula>
    <oldFormula>'PRESTAÇÃO DE CONTAS'!$B$6:$O$485</oldFormula>
  </rdn>
  <rdn rId="0" localSheetId="12" customView="1" name="Z_11F48615_B8BF_4323_8500_7333A467AA12_.wvu.FilterData" hidden="1" oldHidden="1">
    <formula>'OBS  ENC'!$B$6:$V$485</formula>
    <oldFormula>'OBS  ENC'!$B$6:$V$485</oldFormula>
  </rdn>
  <rdn rId="0" localSheetId="13" customView="1" name="Z_11F48615_B8BF_4323_8500_7333A467AA12_.wvu.FilterData" hidden="1" oldHidden="1">
    <formula>'CONCLUSÃO INFORMAL'!$B$6:$T$485</formula>
    <oldFormula>'CONCLUSÃO INFORMAL'!$B$6:$T$485</oldFormula>
  </rdn>
  <rcv guid="{11F48615-B8BF-4323-8500-7333A467AA12}" action="add"/>
</revisions>
</file>

<file path=xl/revisions/revisionLog1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26" sId="8">
    <nc r="AM296" t="inlineStr">
      <is>
        <t>Documentação complementar da Prestação de Contas enviada através do ofício GAB - PMP nº 044/2026. Processo encaminhado para análise da Cehab em sede de recurso, conforme ofício nº XXX/2026 - FEM</t>
      </is>
    </nc>
  </rcc>
  <rcc rId="1127" sId="8" odxf="1" dxf="1" numFmtId="19">
    <nc r="AN296">
      <v>46086</v>
    </nc>
    <odxf>
      <numFmt numFmtId="0" formatCode="General"/>
    </odxf>
    <ndxf>
      <numFmt numFmtId="19" formatCode="dd/mm/yyyy"/>
    </ndxf>
  </rcc>
  <rcc rId="1128" sId="8">
    <nc r="AO296" t="inlineStr">
      <is>
        <t>RECURSO PC FINAL</t>
      </is>
    </nc>
  </rcc>
  <rcc rId="1129" sId="8">
    <nc r="AP296" t="inlineStr">
      <is>
        <t>CONCLUÍDA</t>
      </is>
    </nc>
  </rcc>
  <rcc rId="1130" sId="2">
    <nc r="AJ1">
      <v>36</v>
    </nc>
  </rcc>
  <rcc rId="1131" sId="2">
    <nc r="AJ2">
      <v>296</v>
    </nc>
  </rcc>
</revisions>
</file>

<file path=xl/revisions/revisionLog1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2" sId="5" xfDxf="1" dxf="1">
    <oc r="Q42" t="inlineStr">
      <is>
        <t/>
      </is>
    </oc>
    <nc r="Q42" t="inlineStr">
      <is>
        <t>3000008448.000161/2019-07</t>
      </is>
    </nc>
    <ndxf>
      <alignment horizontal="center" vertical="center"/>
    </ndxf>
  </rcc>
  <rcc rId="1133" sId="2">
    <nc r="AC1">
      <v>29</v>
    </nc>
  </rcc>
  <rcc rId="1134" sId="2">
    <nc r="AC2">
      <v>43</v>
    </nc>
  </rcc>
  <rcc rId="1135" sId="5" xfDxf="1" dxf="1">
    <oc r="Q43" t="inlineStr">
      <is>
        <t>Os serviços constantes no orçamento analítico são compatíveis com a identificação do objeto, porém não é possível avaliar se serão suficientes para a conclusão da obra devido a não apresentação de projetos.</t>
      </is>
    </oc>
    <nc r="Q43" t="inlineStr">
      <is>
        <t>3000008464.000640/2021-31</t>
      </is>
    </nc>
    <ndxf>
      <alignment horizontal="center" vertical="center"/>
    </ndxf>
  </rcc>
</revisions>
</file>

<file path=xl/revisions/revisionLog1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36" sId="2">
    <oc r="AC1">
      <v>29</v>
    </oc>
    <nc r="AC1"/>
  </rcc>
  <rcc rId="1137" sId="2">
    <oc r="AC2">
      <v>43</v>
    </oc>
    <nc r="AC2"/>
  </rcc>
  <rcv guid="{5BC2AC27-9B72-4144-A6DA-27C855BC56DD}" action="delete"/>
  <rdn rId="0" localSheetId="1" customView="1" name="Z_5BC2AC27_9B72_4144_A6DA_27C855BC56DD_.wvu.FilterData" hidden="1" oldHidden="1">
    <formula>'INF GERAIS ORIGINAL'!$B$6:$S$6</formula>
    <oldFormula>'INF GERAIS ORIGINAL'!$B$6:$S$6</oldFormula>
  </rdn>
  <rdn rId="0" localSheetId="2" customView="1" name="Z_5BC2AC27_9B72_4144_A6DA_27C855BC56DD_.wvu.FilterData" hidden="1" oldHidden="1">
    <formula>APOIO!$AE$4:$AG$188</formula>
    <oldFormula>APOIO!$AE$4:$AG$188</oldFormula>
  </rdn>
  <rdn rId="0" localSheetId="3" customView="1" name="Z_5BC2AC27_9B72_4144_A6DA_27C855BC56DD_.wvu.PrintArea" hidden="1" oldHidden="1">
    <formula>'E-FISCO'!$A:$M</formula>
    <oldFormula>'E-FISCO'!$A:$M</oldFormula>
  </rdn>
  <rdn rId="0" localSheetId="3" customView="1" name="Z_5BC2AC27_9B72_4144_A6DA_27C855BC56DD_.wvu.FilterData" hidden="1" oldHidden="1">
    <formula>'E-FISCO'!$A$2:$O$1514</formula>
    <oldFormula>'E-FISCO'!$A$2:$O$1514</oldFormula>
  </rdn>
  <rdn rId="0" localSheetId="4" customView="1" name="Z_5BC2AC27_9B72_4144_A6DA_27C855BC56DD_.wvu.Cols" hidden="1" oldHidden="1">
    <formula>AJUDA!$M:$XFD</formula>
    <oldFormula>AJUDA!$M:$XFD</oldFormula>
  </rdn>
  <rdn rId="0" localSheetId="5" customView="1" name="Z_5BC2AC27_9B72_4144_A6DA_27C855BC56DD_.wvu.FilterData" hidden="1" oldHidden="1">
    <formula>'INF GERAIS'!$B$6:$T$453</formula>
    <oldFormula>'INF GERAIS'!$B$6:$T$453</oldFormula>
  </rdn>
  <rdn rId="0" localSheetId="6" customView="1" name="Z_5BC2AC27_9B72_4144_A6DA_27C855BC56DD_.wvu.FilterData" hidden="1" oldHidden="1">
    <formula>RESUMO!$B$6:$AD$454</formula>
    <oldFormula>RESUMO!$B$6:$AD$454</oldFormula>
  </rdn>
  <rdn rId="0" localSheetId="7" customView="1" name="Z_5BC2AC27_9B72_4144_A6DA_27C855BC56DD_.wvu.FilterData" hidden="1" oldHidden="1">
    <formula>'TERMO DE ADESÃO'!$B$6:$K$485</formula>
    <oldFormula>'TERMO DE ADESÃO'!$B$6:$K$485</oldFormula>
  </rdn>
  <rdn rId="0" localSheetId="8" customView="1" name="Z_5BC2AC27_9B72_4144_A6DA_27C855BC56DD_.wvu.FilterData" hidden="1" oldHidden="1">
    <formula>EVENTOS!$B$6:$R$485</formula>
    <oldFormula>EVENTOS!$B$6:$R$485</oldFormula>
  </rdn>
  <rdn rId="0" localSheetId="9" customView="1" name="Z_5BC2AC27_9B72_4144_A6DA_27C855BC56DD_.wvu.FilterData" hidden="1" oldHidden="1">
    <formula>PAGAMENTOS!$B$6:$AY$485</formula>
    <oldFormula>PAGAMENTOS!$B$6:$AY$485</oldFormula>
  </rdn>
  <rdn rId="0" localSheetId="10" customView="1" name="Z_5BC2AC27_9B72_4144_A6DA_27C855BC56DD_.wvu.FilterData" hidden="1" oldHidden="1">
    <formula>VISTORIA!$B$6:$Z$454</formula>
    <oldFormula>VISTORIA!$B$6:$Z$454</oldFormula>
  </rdn>
  <rdn rId="0" localSheetId="11" customView="1" name="Z_5BC2AC27_9B72_4144_A6DA_27C855BC56DD_.wvu.FilterData" hidden="1" oldHidden="1">
    <formula>'PRESTAÇÃO DE CONTAS'!$B$6:$O$485</formula>
    <oldFormula>'PRESTAÇÃO DE CONTAS'!$B$6:$O$485</oldFormula>
  </rdn>
  <rdn rId="0" localSheetId="12" customView="1" name="Z_5BC2AC27_9B72_4144_A6DA_27C855BC56DD_.wvu.FilterData" hidden="1" oldHidden="1">
    <formula>'OBS  ENC'!$B$6:$V$485</formula>
    <oldFormula>'OBS  ENC'!$B$6:$V$485</oldFormula>
  </rdn>
  <rdn rId="0" localSheetId="13" customView="1" name="Z_5BC2AC27_9B72_4144_A6DA_27C855BC56DD_.wvu.FilterData" hidden="1" oldHidden="1">
    <formula>'CONCLUSÃO INFORMAL'!$B$6:$T$485</formula>
    <oldFormula>'CONCLUSÃO INFORMAL'!$B$6:$T$485</oldFormula>
  </rdn>
  <rcv guid="{5BC2AC27-9B72-4144-A6DA-27C855BC56DD}" action="add"/>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5" sqref="Q394" start="0" length="0">
    <dxf>
      <alignment wrapText="1"/>
    </dxf>
  </rfmt>
  <rfmt sheetId="5" sqref="Q394">
    <dxf>
      <alignment wrapText="0"/>
    </dxf>
  </rfmt>
  <rcc rId="1152" sId="8">
    <nc r="BG394" t="inlineStr">
      <is>
        <t>Prestação de Contas reprovada pela Cehab, conforme ofício nº 44/2026 GDM/SPO/DOHDU/CEHAB, recebido em 10/03/2026</t>
      </is>
    </nc>
  </rcc>
  <rcc rId="1153" sId="8" odxf="1" dxf="1" numFmtId="19">
    <nc r="BH394">
      <v>46091</v>
    </nc>
    <odxf>
      <numFmt numFmtId="0" formatCode="General"/>
    </odxf>
    <ndxf>
      <numFmt numFmtId="19" formatCode="dd/mm/yyyy"/>
    </ndxf>
  </rcc>
  <rcc rId="1154" sId="8">
    <nc r="BI394" t="inlineStr">
      <is>
        <t>PC  REPROVADA</t>
      </is>
    </nc>
  </rcc>
  <rcc rId="1155" sId="8">
    <nc r="BJ394" t="inlineStr">
      <is>
        <t>CONCLUÍDA</t>
      </is>
    </nc>
  </rcc>
  <rcc rId="1156" sId="2">
    <oc r="AJ2">
      <v>296</v>
    </oc>
    <nc r="AJ2">
      <v>394</v>
    </nc>
  </rcc>
  <rcv guid="{A585DDF7-0A3C-4962-AEC1-1EDDD285BC8E}" action="delete"/>
  <rdn rId="0" localSheetId="1" customView="1" name="Z_A585DDF7_0A3C_4962_AEC1_1EDDD285BC8E_.wvu.FilterData" hidden="1" oldHidden="1">
    <formula>'INF GERAIS ORIGINAL'!$B$6:$S$6</formula>
    <oldFormula>'INF GERAIS ORIGINAL'!$B$6:$S$6</oldFormula>
  </rdn>
  <rdn rId="0" localSheetId="2" customView="1" name="Z_A585DDF7_0A3C_4962_AEC1_1EDDD285BC8E_.wvu.FilterData" hidden="1" oldHidden="1">
    <formula>APOIO!$AE$4:$AG$188</formula>
    <oldFormula>APOIO!$AE$4:$AG$188</oldFormula>
  </rdn>
  <rdn rId="0" localSheetId="3" customView="1" name="Z_A585DDF7_0A3C_4962_AEC1_1EDDD285BC8E_.wvu.PrintArea" hidden="1" oldHidden="1">
    <formula>'E-FISCO'!$A:$M</formula>
    <oldFormula>'E-FISCO'!$A:$M</oldFormula>
  </rdn>
  <rdn rId="0" localSheetId="3" customView="1" name="Z_A585DDF7_0A3C_4962_AEC1_1EDDD285BC8E_.wvu.FilterData" hidden="1" oldHidden="1">
    <formula>'E-FISCO'!$A$2:$O$1514</formula>
    <oldFormula>'E-FISCO'!$A$2:$O$1514</oldFormula>
  </rdn>
  <rdn rId="0" localSheetId="4" customView="1" name="Z_A585DDF7_0A3C_4962_AEC1_1EDDD285BC8E_.wvu.Cols" hidden="1" oldHidden="1">
    <formula>AJUDA!$M:$XFD</formula>
    <oldFormula>AJUDA!$M:$XFD</oldFormula>
  </rdn>
  <rdn rId="0" localSheetId="5" customView="1" name="Z_A585DDF7_0A3C_4962_AEC1_1EDDD285BC8E_.wvu.FilterData" hidden="1" oldHidden="1">
    <formula>'INF GERAIS'!$B$6:$T$453</formula>
    <oldFormula>'INF GERAIS'!$B$6:$T$453</oldFormula>
  </rdn>
  <rdn rId="0" localSheetId="6" customView="1" name="Z_A585DDF7_0A3C_4962_AEC1_1EDDD285BC8E_.wvu.FilterData" hidden="1" oldHidden="1">
    <formula>RESUMO!$B$6:$AD$454</formula>
    <oldFormula>RESUMO!$B$6:$AD$454</oldFormula>
  </rdn>
  <rdn rId="0" localSheetId="7" customView="1" name="Z_A585DDF7_0A3C_4962_AEC1_1EDDD285BC8E_.wvu.FilterData" hidden="1" oldHidden="1">
    <formula>'TERMO DE ADESÃO'!$B$6:$K$485</formula>
    <oldFormula>'TERMO DE ADESÃO'!$B$6:$K$485</oldFormula>
  </rdn>
  <rdn rId="0" localSheetId="8" customView="1" name="Z_A585DDF7_0A3C_4962_AEC1_1EDDD285BC8E_.wvu.FilterData" hidden="1" oldHidden="1">
    <formula>EVENTOS!$B$6:$R$485</formula>
    <oldFormula>EVENTOS!$B$6:$R$485</oldFormula>
  </rdn>
  <rdn rId="0" localSheetId="9" customView="1" name="Z_A585DDF7_0A3C_4962_AEC1_1EDDD285BC8E_.wvu.FilterData" hidden="1" oldHidden="1">
    <formula>PAGAMENTOS!$B$6:$AY$485</formula>
    <oldFormula>PAGAMENTOS!$B$6:$AY$485</oldFormula>
  </rdn>
  <rdn rId="0" localSheetId="10" customView="1" name="Z_A585DDF7_0A3C_4962_AEC1_1EDDD285BC8E_.wvu.FilterData" hidden="1" oldHidden="1">
    <formula>VISTORIA!$B$6:$Z$454</formula>
    <oldFormula>VISTORIA!$B$6:$Z$454</oldFormula>
  </rdn>
  <rdn rId="0" localSheetId="11" customView="1" name="Z_A585DDF7_0A3C_4962_AEC1_1EDDD285BC8E_.wvu.FilterData" hidden="1" oldHidden="1">
    <formula>'PRESTAÇÃO DE CONTAS'!$B$6:$O$485</formula>
    <oldFormula>'PRESTAÇÃO DE CONTAS'!$B$6:$O$485</oldFormula>
  </rdn>
  <rdn rId="0" localSheetId="12" customView="1" name="Z_A585DDF7_0A3C_4962_AEC1_1EDDD285BC8E_.wvu.FilterData" hidden="1" oldHidden="1">
    <formula>'OBS  ENC'!$B$6:$V$485</formula>
    <oldFormula>'OBS  ENC'!$B$6:$V$485</oldFormula>
  </rdn>
  <rdn rId="0" localSheetId="13" customView="1" name="Z_A585DDF7_0A3C_4962_AEC1_1EDDD285BC8E_.wvu.FilterData" hidden="1" oldHidden="1">
    <formula>'CONCLUSÃO INFORMAL'!$B$6:$T$485</formula>
    <oldFormula>'CONCLUSÃO INFORMAL'!$B$6:$T$485</oldFormula>
  </rdn>
  <rcv guid="{A585DDF7-0A3C-4962-AEC1-1EDDD285BC8E}" action="add"/>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171" sId="2">
    <oc r="AJ1">
      <v>36</v>
    </oc>
    <nc r="AJ1"/>
  </rcc>
  <rcc rId="1172" sId="2">
    <oc r="AJ2">
      <v>394</v>
    </oc>
    <nc r="AJ2"/>
  </rcc>
  <rcv guid="{A585DDF7-0A3C-4962-AEC1-1EDDD285BC8E}" action="delete"/>
  <rdn rId="0" localSheetId="1" customView="1" name="Z_A585DDF7_0A3C_4962_AEC1_1EDDD285BC8E_.wvu.FilterData" hidden="1" oldHidden="1">
    <formula>'INF GERAIS ORIGINAL'!$B$6:$S$6</formula>
    <oldFormula>'INF GERAIS ORIGINAL'!$B$6:$S$6</oldFormula>
  </rdn>
  <rdn rId="0" localSheetId="2" customView="1" name="Z_A585DDF7_0A3C_4962_AEC1_1EDDD285BC8E_.wvu.FilterData" hidden="1" oldHidden="1">
    <formula>APOIO!$AE$4:$AG$188</formula>
    <oldFormula>APOIO!$AE$4:$AG$188</oldFormula>
  </rdn>
  <rdn rId="0" localSheetId="3" customView="1" name="Z_A585DDF7_0A3C_4962_AEC1_1EDDD285BC8E_.wvu.PrintArea" hidden="1" oldHidden="1">
    <formula>'E-FISCO'!$A:$M</formula>
    <oldFormula>'E-FISCO'!$A:$M</oldFormula>
  </rdn>
  <rdn rId="0" localSheetId="3" customView="1" name="Z_A585DDF7_0A3C_4962_AEC1_1EDDD285BC8E_.wvu.FilterData" hidden="1" oldHidden="1">
    <formula>'E-FISCO'!$A$2:$O$1514</formula>
    <oldFormula>'E-FISCO'!$A$2:$O$1514</oldFormula>
  </rdn>
  <rdn rId="0" localSheetId="4" customView="1" name="Z_A585DDF7_0A3C_4962_AEC1_1EDDD285BC8E_.wvu.Cols" hidden="1" oldHidden="1">
    <formula>AJUDA!$M:$XFD</formula>
    <oldFormula>AJUDA!$M:$XFD</oldFormula>
  </rdn>
  <rdn rId="0" localSheetId="5" customView="1" name="Z_A585DDF7_0A3C_4962_AEC1_1EDDD285BC8E_.wvu.FilterData" hidden="1" oldHidden="1">
    <formula>'INF GERAIS'!$B$6:$T$453</formula>
    <oldFormula>'INF GERAIS'!$B$6:$T$453</oldFormula>
  </rdn>
  <rdn rId="0" localSheetId="6" customView="1" name="Z_A585DDF7_0A3C_4962_AEC1_1EDDD285BC8E_.wvu.FilterData" hidden="1" oldHidden="1">
    <formula>RESUMO!$B$6:$AD$454</formula>
    <oldFormula>RESUMO!$B$6:$AD$454</oldFormula>
  </rdn>
  <rdn rId="0" localSheetId="7" customView="1" name="Z_A585DDF7_0A3C_4962_AEC1_1EDDD285BC8E_.wvu.FilterData" hidden="1" oldHidden="1">
    <formula>'TERMO DE ADESÃO'!$B$6:$K$485</formula>
    <oldFormula>'TERMO DE ADESÃO'!$B$6:$K$485</oldFormula>
  </rdn>
  <rdn rId="0" localSheetId="8" customView="1" name="Z_A585DDF7_0A3C_4962_AEC1_1EDDD285BC8E_.wvu.FilterData" hidden="1" oldHidden="1">
    <formula>EVENTOS!$B$6:$R$485</formula>
    <oldFormula>EVENTOS!$B$6:$R$485</oldFormula>
  </rdn>
  <rdn rId="0" localSheetId="9" customView="1" name="Z_A585DDF7_0A3C_4962_AEC1_1EDDD285BC8E_.wvu.FilterData" hidden="1" oldHidden="1">
    <formula>PAGAMENTOS!$B$6:$AY$485</formula>
    <oldFormula>PAGAMENTOS!$B$6:$AY$485</oldFormula>
  </rdn>
  <rdn rId="0" localSheetId="10" customView="1" name="Z_A585DDF7_0A3C_4962_AEC1_1EDDD285BC8E_.wvu.FilterData" hidden="1" oldHidden="1">
    <formula>VISTORIA!$B$6:$Z$454</formula>
    <oldFormula>VISTORIA!$B$6:$Z$454</oldFormula>
  </rdn>
  <rdn rId="0" localSheetId="11" customView="1" name="Z_A585DDF7_0A3C_4962_AEC1_1EDDD285BC8E_.wvu.FilterData" hidden="1" oldHidden="1">
    <formula>'PRESTAÇÃO DE CONTAS'!$B$6:$O$485</formula>
    <oldFormula>'PRESTAÇÃO DE CONTAS'!$B$6:$O$485</oldFormula>
  </rdn>
  <rdn rId="0" localSheetId="12" customView="1" name="Z_A585DDF7_0A3C_4962_AEC1_1EDDD285BC8E_.wvu.FilterData" hidden="1" oldHidden="1">
    <formula>'OBS  ENC'!$B$6:$V$485</formula>
    <oldFormula>'OBS  ENC'!$B$6:$V$485</oldFormula>
  </rdn>
  <rdn rId="0" localSheetId="13" customView="1" name="Z_A585DDF7_0A3C_4962_AEC1_1EDDD285BC8E_.wvu.FilterData" hidden="1" oldHidden="1">
    <formula>'CONCLUSÃO INFORMAL'!$B$6:$T$485</formula>
    <oldFormula>'CONCLUSÃO INFORMAL'!$B$6:$T$485</oldFormula>
  </rdn>
  <rcv guid="{A585DDF7-0A3C-4962-AEC1-1EDDD285BC8E}" action="add"/>
</revisions>
</file>

<file path=xl/revisions/revisionLog15.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B5BE78D1-0D47-469B-8F65-82EBF0EA1F66}" action="delete"/>
  <rdn rId="0" localSheetId="1" customView="1" name="Z_B5BE78D1_0D47_469B_8F65_82EBF0EA1F66_.wvu.FilterData" hidden="1" oldHidden="1">
    <formula>'INF GERAIS ORIGINAL'!$B$6:$S$6</formula>
    <oldFormula>'INF GERAIS ORIGINAL'!$B$6:$S$6</oldFormula>
  </rdn>
  <rdn rId="0" localSheetId="2" customView="1" name="Z_B5BE78D1_0D47_469B_8F65_82EBF0EA1F66_.wvu.FilterData" hidden="1" oldHidden="1">
    <formula>APOIO!$AE$4:$AG$188</formula>
    <oldFormula>APOIO!$AE$4:$AG$188</oldFormula>
  </rdn>
  <rdn rId="0" localSheetId="3" customView="1" name="Z_B5BE78D1_0D47_469B_8F65_82EBF0EA1F66_.wvu.PrintArea" hidden="1" oldHidden="1">
    <formula>'E-FISCO'!$A:$M</formula>
    <oldFormula>'E-FISCO'!$A:$M</oldFormula>
  </rdn>
  <rdn rId="0" localSheetId="3" customView="1" name="Z_B5BE78D1_0D47_469B_8F65_82EBF0EA1F66_.wvu.FilterData" hidden="1" oldHidden="1">
    <formula>'E-FISCO'!$A$2:$O$1514</formula>
    <oldFormula>'E-FISCO'!$A$2:$O$1514</oldFormula>
  </rdn>
  <rdn rId="0" localSheetId="4" customView="1" name="Z_B5BE78D1_0D47_469B_8F65_82EBF0EA1F66_.wvu.Cols" hidden="1" oldHidden="1">
    <formula>AJUDA!$M:$XFD</formula>
    <oldFormula>AJUDA!$M:$XFD</oldFormula>
  </rdn>
  <rdn rId="0" localSheetId="5" customView="1" name="Z_B5BE78D1_0D47_469B_8F65_82EBF0EA1F66_.wvu.FilterData" hidden="1" oldHidden="1">
    <formula>'INF GERAIS'!$B$6:$T$453</formula>
    <oldFormula>'INF GERAIS'!$B$6:$T$453</oldFormula>
  </rdn>
  <rdn rId="0" localSheetId="6" customView="1" name="Z_B5BE78D1_0D47_469B_8F65_82EBF0EA1F66_.wvu.FilterData" hidden="1" oldHidden="1">
    <formula>RESUMO!$B$6:$AD$454</formula>
    <oldFormula>RESUMO!$B$6:$AD$454</oldFormula>
  </rdn>
  <rdn rId="0" localSheetId="7" customView="1" name="Z_B5BE78D1_0D47_469B_8F65_82EBF0EA1F66_.wvu.FilterData" hidden="1" oldHidden="1">
    <formula>'TERMO DE ADESÃO'!$B$6:$K$485</formula>
    <oldFormula>'TERMO DE ADESÃO'!$B$6:$K$485</oldFormula>
  </rdn>
  <rdn rId="0" localSheetId="8" customView="1" name="Z_B5BE78D1_0D47_469B_8F65_82EBF0EA1F66_.wvu.FilterData" hidden="1" oldHidden="1">
    <formula>EVENTOS!$B$6:$R$485</formula>
    <oldFormula>EVENTOS!$B$6:$R$485</oldFormula>
  </rdn>
  <rdn rId="0" localSheetId="9" customView="1" name="Z_B5BE78D1_0D47_469B_8F65_82EBF0EA1F66_.wvu.FilterData" hidden="1" oldHidden="1">
    <formula>PAGAMENTOS!$B$6:$AY$485</formula>
    <oldFormula>PAGAMENTOS!$B$6:$AY$485</oldFormula>
  </rdn>
  <rdn rId="0" localSheetId="10" customView="1" name="Z_B5BE78D1_0D47_469B_8F65_82EBF0EA1F66_.wvu.FilterData" hidden="1" oldHidden="1">
    <formula>VISTORIA!$B$6:$Z$454</formula>
    <oldFormula>VISTORIA!$B$6:$Z$454</oldFormula>
  </rdn>
  <rdn rId="0" localSheetId="11" customView="1" name="Z_B5BE78D1_0D47_469B_8F65_82EBF0EA1F66_.wvu.FilterData" hidden="1" oldHidden="1">
    <formula>'PRESTAÇÃO DE CONTAS'!$B$6:$O$485</formula>
    <oldFormula>'PRESTAÇÃO DE CONTAS'!$B$6:$O$485</oldFormula>
  </rdn>
  <rdn rId="0" localSheetId="12" customView="1" name="Z_B5BE78D1_0D47_469B_8F65_82EBF0EA1F66_.wvu.FilterData" hidden="1" oldHidden="1">
    <formula>'OBS  ENC'!$B$6:$V$485</formula>
    <oldFormula>'OBS  ENC'!$B$6:$V$485</oldFormula>
  </rdn>
  <rdn rId="0" localSheetId="13" customView="1" name="Z_B5BE78D1_0D47_469B_8F65_82EBF0EA1F66_.wvu.FilterData" hidden="1" oldHidden="1">
    <formula>'CONCLUSÃO INFORMAL'!$B$6:$T$485</formula>
    <oldFormula>'CONCLUSÃO INFORMAL'!$B$6:$T$485</oldFormula>
  </rdn>
  <rcv guid="{B5BE78D1-0D47-469B-8F65-82EBF0EA1F66}" action="add"/>
</revisions>
</file>

<file path=xl/revisions/revisionLog1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01" sId="2">
    <nc r="AG1">
      <v>33</v>
    </nc>
  </rcc>
  <rcc rId="1202" sId="2">
    <nc r="AG2">
      <v>373</v>
    </nc>
  </rcc>
  <rcv guid="{B5BE78D1-0D47-469B-8F65-82EBF0EA1F66}" action="delete"/>
  <rdn rId="0" localSheetId="1" customView="1" name="Z_B5BE78D1_0D47_469B_8F65_82EBF0EA1F66_.wvu.FilterData" hidden="1" oldHidden="1">
    <formula>'INF GERAIS ORIGINAL'!$B$6:$S$6</formula>
    <oldFormula>'INF GERAIS ORIGINAL'!$B$6:$S$6</oldFormula>
  </rdn>
  <rdn rId="0" localSheetId="2" customView="1" name="Z_B5BE78D1_0D47_469B_8F65_82EBF0EA1F66_.wvu.FilterData" hidden="1" oldHidden="1">
    <formula>APOIO!$AE$4:$AG$188</formula>
    <oldFormula>APOIO!$AE$4:$AG$188</oldFormula>
  </rdn>
  <rdn rId="0" localSheetId="3" customView="1" name="Z_B5BE78D1_0D47_469B_8F65_82EBF0EA1F66_.wvu.PrintArea" hidden="1" oldHidden="1">
    <formula>'E-FISCO'!$A:$M</formula>
    <oldFormula>'E-FISCO'!$A:$M</oldFormula>
  </rdn>
  <rdn rId="0" localSheetId="3" customView="1" name="Z_B5BE78D1_0D47_469B_8F65_82EBF0EA1F66_.wvu.FilterData" hidden="1" oldHidden="1">
    <formula>'E-FISCO'!$A$2:$O$1514</formula>
    <oldFormula>'E-FISCO'!$A$2:$O$1514</oldFormula>
  </rdn>
  <rdn rId="0" localSheetId="4" customView="1" name="Z_B5BE78D1_0D47_469B_8F65_82EBF0EA1F66_.wvu.Cols" hidden="1" oldHidden="1">
    <formula>AJUDA!$M:$XFD</formula>
    <oldFormula>AJUDA!$M:$XFD</oldFormula>
  </rdn>
  <rdn rId="0" localSheetId="5" customView="1" name="Z_B5BE78D1_0D47_469B_8F65_82EBF0EA1F66_.wvu.FilterData" hidden="1" oldHidden="1">
    <formula>'INF GERAIS'!$B$6:$T$453</formula>
    <oldFormula>'INF GERAIS'!$B$6:$T$453</oldFormula>
  </rdn>
  <rdn rId="0" localSheetId="6" customView="1" name="Z_B5BE78D1_0D47_469B_8F65_82EBF0EA1F66_.wvu.FilterData" hidden="1" oldHidden="1">
    <formula>RESUMO!$B$6:$AD$454</formula>
    <oldFormula>RESUMO!$B$6:$AD$454</oldFormula>
  </rdn>
  <rdn rId="0" localSheetId="7" customView="1" name="Z_B5BE78D1_0D47_469B_8F65_82EBF0EA1F66_.wvu.FilterData" hidden="1" oldHidden="1">
    <formula>'TERMO DE ADESÃO'!$B$6:$K$485</formula>
    <oldFormula>'TERMO DE ADESÃO'!$B$6:$K$485</oldFormula>
  </rdn>
  <rdn rId="0" localSheetId="8" customView="1" name="Z_B5BE78D1_0D47_469B_8F65_82EBF0EA1F66_.wvu.FilterData" hidden="1" oldHidden="1">
    <formula>EVENTOS!$B$6:$R$485</formula>
    <oldFormula>EVENTOS!$B$6:$R$485</oldFormula>
  </rdn>
  <rdn rId="0" localSheetId="9" customView="1" name="Z_B5BE78D1_0D47_469B_8F65_82EBF0EA1F66_.wvu.FilterData" hidden="1" oldHidden="1">
    <formula>PAGAMENTOS!$B$6:$AY$485</formula>
    <oldFormula>PAGAMENTOS!$B$6:$AY$485</oldFormula>
  </rdn>
  <rdn rId="0" localSheetId="10" customView="1" name="Z_B5BE78D1_0D47_469B_8F65_82EBF0EA1F66_.wvu.FilterData" hidden="1" oldHidden="1">
    <formula>VISTORIA!$B$6:$Z$454</formula>
    <oldFormula>VISTORIA!$B$6:$Z$454</oldFormula>
  </rdn>
  <rdn rId="0" localSheetId="11" customView="1" name="Z_B5BE78D1_0D47_469B_8F65_82EBF0EA1F66_.wvu.FilterData" hidden="1" oldHidden="1">
    <formula>'PRESTAÇÃO DE CONTAS'!$B$6:$O$485</formula>
    <oldFormula>'PRESTAÇÃO DE CONTAS'!$B$6:$O$485</oldFormula>
  </rdn>
  <rdn rId="0" localSheetId="12" customView="1" name="Z_B5BE78D1_0D47_469B_8F65_82EBF0EA1F66_.wvu.FilterData" hidden="1" oldHidden="1">
    <formula>'OBS  ENC'!$B$6:$V$485</formula>
    <oldFormula>'OBS  ENC'!$B$6:$V$485</oldFormula>
  </rdn>
  <rdn rId="0" localSheetId="13" customView="1" name="Z_B5BE78D1_0D47_469B_8F65_82EBF0EA1F66_.wvu.FilterData" hidden="1" oldHidden="1">
    <formula>'CONCLUSÃO INFORMAL'!$B$6:$T$485</formula>
    <oldFormula>'CONCLUSÃO INFORMAL'!$B$6:$T$485</oldFormula>
  </rdn>
  <rcv guid="{B5BE78D1-0D47-469B-8F65-82EBF0EA1F66}" action="add"/>
</revisions>
</file>

<file path=xl/revisions/revisionLog1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17" sId="2">
    <oc r="AG1">
      <v>33</v>
    </oc>
    <nc r="AG1"/>
  </rcc>
  <rcc rId="1218" sId="2">
    <oc r="AG2">
      <v>373</v>
    </oc>
    <nc r="AG2"/>
  </rcc>
  <rcv guid="{B5BE78D1-0D47-469B-8F65-82EBF0EA1F66}" action="delete"/>
  <rdn rId="0" localSheetId="1" customView="1" name="Z_B5BE78D1_0D47_469B_8F65_82EBF0EA1F66_.wvu.FilterData" hidden="1" oldHidden="1">
    <formula>'INF GERAIS ORIGINAL'!$B$6:$S$6</formula>
    <oldFormula>'INF GERAIS ORIGINAL'!$B$6:$S$6</oldFormula>
  </rdn>
  <rdn rId="0" localSheetId="2" customView="1" name="Z_B5BE78D1_0D47_469B_8F65_82EBF0EA1F66_.wvu.FilterData" hidden="1" oldHidden="1">
    <formula>APOIO!$AE$4:$AG$188</formula>
    <oldFormula>APOIO!$AE$4:$AG$188</oldFormula>
  </rdn>
  <rdn rId="0" localSheetId="3" customView="1" name="Z_B5BE78D1_0D47_469B_8F65_82EBF0EA1F66_.wvu.PrintArea" hidden="1" oldHidden="1">
    <formula>'E-FISCO'!$A:$M</formula>
    <oldFormula>'E-FISCO'!$A:$M</oldFormula>
  </rdn>
  <rdn rId="0" localSheetId="3" customView="1" name="Z_B5BE78D1_0D47_469B_8F65_82EBF0EA1F66_.wvu.FilterData" hidden="1" oldHidden="1">
    <formula>'E-FISCO'!$A$2:$O$1514</formula>
    <oldFormula>'E-FISCO'!$A$2:$O$1514</oldFormula>
  </rdn>
  <rdn rId="0" localSheetId="4" customView="1" name="Z_B5BE78D1_0D47_469B_8F65_82EBF0EA1F66_.wvu.Cols" hidden="1" oldHidden="1">
    <formula>AJUDA!$M:$XFD</formula>
    <oldFormula>AJUDA!$M:$XFD</oldFormula>
  </rdn>
  <rdn rId="0" localSheetId="5" customView="1" name="Z_B5BE78D1_0D47_469B_8F65_82EBF0EA1F66_.wvu.FilterData" hidden="1" oldHidden="1">
    <formula>'INF GERAIS'!$B$6:$T$453</formula>
    <oldFormula>'INF GERAIS'!$B$6:$T$453</oldFormula>
  </rdn>
  <rdn rId="0" localSheetId="6" customView="1" name="Z_B5BE78D1_0D47_469B_8F65_82EBF0EA1F66_.wvu.FilterData" hidden="1" oldHidden="1">
    <formula>RESUMO!$B$6:$AD$454</formula>
    <oldFormula>RESUMO!$B$6:$AD$454</oldFormula>
  </rdn>
  <rdn rId="0" localSheetId="7" customView="1" name="Z_B5BE78D1_0D47_469B_8F65_82EBF0EA1F66_.wvu.FilterData" hidden="1" oldHidden="1">
    <formula>'TERMO DE ADESÃO'!$B$6:$K$485</formula>
    <oldFormula>'TERMO DE ADESÃO'!$B$6:$K$485</oldFormula>
  </rdn>
  <rdn rId="0" localSheetId="8" customView="1" name="Z_B5BE78D1_0D47_469B_8F65_82EBF0EA1F66_.wvu.FilterData" hidden="1" oldHidden="1">
    <formula>EVENTOS!$B$6:$R$485</formula>
    <oldFormula>EVENTOS!$B$6:$R$485</oldFormula>
  </rdn>
  <rdn rId="0" localSheetId="9" customView="1" name="Z_B5BE78D1_0D47_469B_8F65_82EBF0EA1F66_.wvu.FilterData" hidden="1" oldHidden="1">
    <formula>PAGAMENTOS!$B$6:$AY$485</formula>
    <oldFormula>PAGAMENTOS!$B$6:$AY$485</oldFormula>
  </rdn>
  <rdn rId="0" localSheetId="10" customView="1" name="Z_B5BE78D1_0D47_469B_8F65_82EBF0EA1F66_.wvu.FilterData" hidden="1" oldHidden="1">
    <formula>VISTORIA!$B$6:$Z$454</formula>
    <oldFormula>VISTORIA!$B$6:$Z$454</oldFormula>
  </rdn>
  <rdn rId="0" localSheetId="11" customView="1" name="Z_B5BE78D1_0D47_469B_8F65_82EBF0EA1F66_.wvu.FilterData" hidden="1" oldHidden="1">
    <formula>'PRESTAÇÃO DE CONTAS'!$B$6:$O$485</formula>
    <oldFormula>'PRESTAÇÃO DE CONTAS'!$B$6:$O$485</oldFormula>
  </rdn>
  <rdn rId="0" localSheetId="12" customView="1" name="Z_B5BE78D1_0D47_469B_8F65_82EBF0EA1F66_.wvu.FilterData" hidden="1" oldHidden="1">
    <formula>'OBS  ENC'!$B$6:$V$485</formula>
    <oldFormula>'OBS  ENC'!$B$6:$V$485</oldFormula>
  </rdn>
  <rdn rId="0" localSheetId="13" customView="1" name="Z_B5BE78D1_0D47_469B_8F65_82EBF0EA1F66_.wvu.FilterData" hidden="1" oldHidden="1">
    <formula>'CONCLUSÃO INFORMAL'!$B$6:$T$485</formula>
    <oldFormula>'CONCLUSÃO INFORMAL'!$B$6:$T$485</oldFormula>
  </rdn>
  <rcv guid="{B5BE78D1-0D47-469B-8F65-82EBF0EA1F66}" action="add"/>
</revisions>
</file>

<file path=xl/revisions/revisionLog1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33" sId="8">
    <oc r="Y373" t="inlineStr">
      <is>
        <t>AGUARDANDO APROVAÇÃO PRESTAÇÃO DE CONTAS (SECRETARIA)</t>
      </is>
    </oc>
    <nc r="Y373" t="inlineStr">
      <is>
        <t>TERMO DE ENCERRAMENTO</t>
      </is>
    </nc>
  </rcc>
  <rcc rId="1234" sId="2">
    <nc r="AG1">
      <v>33</v>
    </nc>
  </rcc>
  <rcc rId="1235" sId="2">
    <nc r="AG2">
      <v>373</v>
    </nc>
  </rcc>
</revisions>
</file>

<file path=xl/revisions/revisionLog1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B5BE78D1-0D47-469B-8F65-82EBF0EA1F66}" action="delete"/>
  <rdn rId="0" localSheetId="1" customView="1" name="Z_B5BE78D1_0D47_469B_8F65_82EBF0EA1F66_.wvu.FilterData" hidden="1" oldHidden="1">
    <formula>'INF GERAIS ORIGINAL'!$B$6:$S$6</formula>
    <oldFormula>'INF GERAIS ORIGINAL'!$B$6:$S$6</oldFormula>
  </rdn>
  <rdn rId="0" localSheetId="2" customView="1" name="Z_B5BE78D1_0D47_469B_8F65_82EBF0EA1F66_.wvu.FilterData" hidden="1" oldHidden="1">
    <formula>APOIO!$AE$4:$AG$188</formula>
    <oldFormula>APOIO!$AE$4:$AG$188</oldFormula>
  </rdn>
  <rdn rId="0" localSheetId="3" customView="1" name="Z_B5BE78D1_0D47_469B_8F65_82EBF0EA1F66_.wvu.PrintArea" hidden="1" oldHidden="1">
    <formula>'E-FISCO'!$A:$M</formula>
    <oldFormula>'E-FISCO'!$A:$M</oldFormula>
  </rdn>
  <rdn rId="0" localSheetId="3" customView="1" name="Z_B5BE78D1_0D47_469B_8F65_82EBF0EA1F66_.wvu.FilterData" hidden="1" oldHidden="1">
    <formula>'E-FISCO'!$A$2:$O$1514</formula>
    <oldFormula>'E-FISCO'!$A$2:$O$1514</oldFormula>
  </rdn>
  <rdn rId="0" localSheetId="4" customView="1" name="Z_B5BE78D1_0D47_469B_8F65_82EBF0EA1F66_.wvu.Cols" hidden="1" oldHidden="1">
    <formula>AJUDA!$M:$XFD</formula>
    <oldFormula>AJUDA!$M:$XFD</oldFormula>
  </rdn>
  <rdn rId="0" localSheetId="5" customView="1" name="Z_B5BE78D1_0D47_469B_8F65_82EBF0EA1F66_.wvu.FilterData" hidden="1" oldHidden="1">
    <formula>'INF GERAIS'!$B$6:$T$453</formula>
    <oldFormula>'INF GERAIS'!$B$6:$T$453</oldFormula>
  </rdn>
  <rdn rId="0" localSheetId="6" customView="1" name="Z_B5BE78D1_0D47_469B_8F65_82EBF0EA1F66_.wvu.FilterData" hidden="1" oldHidden="1">
    <formula>RESUMO!$B$6:$AD$454</formula>
    <oldFormula>RESUMO!$B$6:$AD$454</oldFormula>
  </rdn>
  <rdn rId="0" localSheetId="7" customView="1" name="Z_B5BE78D1_0D47_469B_8F65_82EBF0EA1F66_.wvu.FilterData" hidden="1" oldHidden="1">
    <formula>'TERMO DE ADESÃO'!$B$6:$K$485</formula>
    <oldFormula>'TERMO DE ADESÃO'!$B$6:$K$485</oldFormula>
  </rdn>
  <rdn rId="0" localSheetId="8" customView="1" name="Z_B5BE78D1_0D47_469B_8F65_82EBF0EA1F66_.wvu.FilterData" hidden="1" oldHidden="1">
    <formula>EVENTOS!$B$6:$R$485</formula>
    <oldFormula>EVENTOS!$B$6:$R$485</oldFormula>
  </rdn>
  <rdn rId="0" localSheetId="9" customView="1" name="Z_B5BE78D1_0D47_469B_8F65_82EBF0EA1F66_.wvu.FilterData" hidden="1" oldHidden="1">
    <formula>PAGAMENTOS!$B$6:$AY$485</formula>
    <oldFormula>PAGAMENTOS!$B$6:$AY$485</oldFormula>
  </rdn>
  <rdn rId="0" localSheetId="10" customView="1" name="Z_B5BE78D1_0D47_469B_8F65_82EBF0EA1F66_.wvu.FilterData" hidden="1" oldHidden="1">
    <formula>VISTORIA!$B$6:$Z$454</formula>
    <oldFormula>VISTORIA!$B$6:$Z$454</oldFormula>
  </rdn>
  <rdn rId="0" localSheetId="11" customView="1" name="Z_B5BE78D1_0D47_469B_8F65_82EBF0EA1F66_.wvu.FilterData" hidden="1" oldHidden="1">
    <formula>'PRESTAÇÃO DE CONTAS'!$B$6:$O$485</formula>
    <oldFormula>'PRESTAÇÃO DE CONTAS'!$B$6:$O$485</oldFormula>
  </rdn>
  <rdn rId="0" localSheetId="12" customView="1" name="Z_B5BE78D1_0D47_469B_8F65_82EBF0EA1F66_.wvu.FilterData" hidden="1" oldHidden="1">
    <formula>'OBS  ENC'!$B$6:$V$485</formula>
    <oldFormula>'OBS  ENC'!$B$6:$V$485</oldFormula>
  </rdn>
  <rdn rId="0" localSheetId="13" customView="1" name="Z_B5BE78D1_0D47_469B_8F65_82EBF0EA1F66_.wvu.FilterData" hidden="1" oldHidden="1">
    <formula>'CONCLUSÃO INFORMAL'!$B$6:$T$485</formula>
    <oldFormula>'CONCLUSÃO INFORMAL'!$B$6:$T$485</oldFormula>
  </rdn>
  <rcv guid="{B5BE78D1-0D47-469B-8F65-82EBF0EA1F66}" action="add"/>
</revisions>
</file>

<file path=xl/revisions/revisionLog2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50" sId="2">
    <oc r="AG1">
      <v>33</v>
    </oc>
    <nc r="AG1"/>
  </rcc>
  <rcc rId="1251" sId="2">
    <oc r="AG2">
      <v>373</v>
    </oc>
    <nc r="AG2"/>
  </rcc>
  <rcv guid="{B5BE78D1-0D47-469B-8F65-82EBF0EA1F66}" action="delete"/>
  <rdn rId="0" localSheetId="1" customView="1" name="Z_B5BE78D1_0D47_469B_8F65_82EBF0EA1F66_.wvu.FilterData" hidden="1" oldHidden="1">
    <formula>'INF GERAIS ORIGINAL'!$B$6:$S$6</formula>
    <oldFormula>'INF GERAIS ORIGINAL'!$B$6:$S$6</oldFormula>
  </rdn>
  <rdn rId="0" localSheetId="2" customView="1" name="Z_B5BE78D1_0D47_469B_8F65_82EBF0EA1F66_.wvu.FilterData" hidden="1" oldHidden="1">
    <formula>APOIO!$AE$4:$AG$188</formula>
    <oldFormula>APOIO!$AE$4:$AG$188</oldFormula>
  </rdn>
  <rdn rId="0" localSheetId="3" customView="1" name="Z_B5BE78D1_0D47_469B_8F65_82EBF0EA1F66_.wvu.PrintArea" hidden="1" oldHidden="1">
    <formula>'E-FISCO'!$A:$M</formula>
    <oldFormula>'E-FISCO'!$A:$M</oldFormula>
  </rdn>
  <rdn rId="0" localSheetId="3" customView="1" name="Z_B5BE78D1_0D47_469B_8F65_82EBF0EA1F66_.wvu.FilterData" hidden="1" oldHidden="1">
    <formula>'E-FISCO'!$A$2:$O$1514</formula>
    <oldFormula>'E-FISCO'!$A$2:$O$1514</oldFormula>
  </rdn>
  <rdn rId="0" localSheetId="4" customView="1" name="Z_B5BE78D1_0D47_469B_8F65_82EBF0EA1F66_.wvu.Cols" hidden="1" oldHidden="1">
    <formula>AJUDA!$M:$XFD</formula>
    <oldFormula>AJUDA!$M:$XFD</oldFormula>
  </rdn>
  <rdn rId="0" localSheetId="5" customView="1" name="Z_B5BE78D1_0D47_469B_8F65_82EBF0EA1F66_.wvu.FilterData" hidden="1" oldHidden="1">
    <formula>'INF GERAIS'!$B$6:$T$453</formula>
    <oldFormula>'INF GERAIS'!$B$6:$T$453</oldFormula>
  </rdn>
  <rdn rId="0" localSheetId="6" customView="1" name="Z_B5BE78D1_0D47_469B_8F65_82EBF0EA1F66_.wvu.FilterData" hidden="1" oldHidden="1">
    <formula>RESUMO!$B$6:$AD$454</formula>
    <oldFormula>RESUMO!$B$6:$AD$454</oldFormula>
  </rdn>
  <rdn rId="0" localSheetId="7" customView="1" name="Z_B5BE78D1_0D47_469B_8F65_82EBF0EA1F66_.wvu.FilterData" hidden="1" oldHidden="1">
    <formula>'TERMO DE ADESÃO'!$B$6:$K$485</formula>
    <oldFormula>'TERMO DE ADESÃO'!$B$6:$K$485</oldFormula>
  </rdn>
  <rdn rId="0" localSheetId="8" customView="1" name="Z_B5BE78D1_0D47_469B_8F65_82EBF0EA1F66_.wvu.FilterData" hidden="1" oldHidden="1">
    <formula>EVENTOS!$B$6:$R$485</formula>
    <oldFormula>EVENTOS!$B$6:$R$485</oldFormula>
  </rdn>
  <rdn rId="0" localSheetId="9" customView="1" name="Z_B5BE78D1_0D47_469B_8F65_82EBF0EA1F66_.wvu.FilterData" hidden="1" oldHidden="1">
    <formula>PAGAMENTOS!$B$6:$AY$485</formula>
    <oldFormula>PAGAMENTOS!$B$6:$AY$485</oldFormula>
  </rdn>
  <rdn rId="0" localSheetId="10" customView="1" name="Z_B5BE78D1_0D47_469B_8F65_82EBF0EA1F66_.wvu.FilterData" hidden="1" oldHidden="1">
    <formula>VISTORIA!$B$6:$Z$454</formula>
    <oldFormula>VISTORIA!$B$6:$Z$454</oldFormula>
  </rdn>
  <rdn rId="0" localSheetId="11" customView="1" name="Z_B5BE78D1_0D47_469B_8F65_82EBF0EA1F66_.wvu.FilterData" hidden="1" oldHidden="1">
    <formula>'PRESTAÇÃO DE CONTAS'!$B$6:$O$485</formula>
    <oldFormula>'PRESTAÇÃO DE CONTAS'!$B$6:$O$485</oldFormula>
  </rdn>
  <rdn rId="0" localSheetId="12" customView="1" name="Z_B5BE78D1_0D47_469B_8F65_82EBF0EA1F66_.wvu.FilterData" hidden="1" oldHidden="1">
    <formula>'OBS  ENC'!$B$6:$V$485</formula>
    <oldFormula>'OBS  ENC'!$B$6:$V$485</oldFormula>
  </rdn>
  <rdn rId="0" localSheetId="13" customView="1" name="Z_B5BE78D1_0D47_469B_8F65_82EBF0EA1F66_.wvu.FilterData" hidden="1" oldHidden="1">
    <formula>'CONCLUSÃO INFORMAL'!$B$6:$T$485</formula>
    <oldFormula>'CONCLUSÃO INFORMAL'!$B$6:$T$485</oldFormula>
  </rdn>
  <rcv guid="{B5BE78D1-0D47-469B-8F65-82EBF0EA1F66}" action="add"/>
</revisions>
</file>

<file path=xl/revisions/revisionLog2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66" sId="8">
    <oc r="BQ371" t="inlineStr">
      <is>
        <t>AGUARDANDO APROVAÇÃO PRESTAÇÃO DE CONTAS (SECRETARIA)</t>
      </is>
    </oc>
    <nc r="BQ371" t="inlineStr">
      <is>
        <t>TERMO DE ENCERRAMENTO</t>
      </is>
    </nc>
  </rcc>
  <rcc rId="1267" sId="2">
    <nc r="AG1">
      <v>33</v>
    </nc>
  </rcc>
  <rcc rId="1268" sId="2">
    <nc r="AG2">
      <v>371</v>
    </nc>
  </rcc>
  <rcv guid="{B5BE78D1-0D47-469B-8F65-82EBF0EA1F66}" action="delete"/>
  <rdn rId="0" localSheetId="1" customView="1" name="Z_B5BE78D1_0D47_469B_8F65_82EBF0EA1F66_.wvu.FilterData" hidden="1" oldHidden="1">
    <formula>'INF GERAIS ORIGINAL'!$B$6:$S$6</formula>
    <oldFormula>'INF GERAIS ORIGINAL'!$B$6:$S$6</oldFormula>
  </rdn>
  <rdn rId="0" localSheetId="2" customView="1" name="Z_B5BE78D1_0D47_469B_8F65_82EBF0EA1F66_.wvu.FilterData" hidden="1" oldHidden="1">
    <formula>APOIO!$AE$4:$AG$188</formula>
    <oldFormula>APOIO!$AE$4:$AG$188</oldFormula>
  </rdn>
  <rdn rId="0" localSheetId="3" customView="1" name="Z_B5BE78D1_0D47_469B_8F65_82EBF0EA1F66_.wvu.PrintArea" hidden="1" oldHidden="1">
    <formula>'E-FISCO'!$A:$M</formula>
    <oldFormula>'E-FISCO'!$A:$M</oldFormula>
  </rdn>
  <rdn rId="0" localSheetId="3" customView="1" name="Z_B5BE78D1_0D47_469B_8F65_82EBF0EA1F66_.wvu.FilterData" hidden="1" oldHidden="1">
    <formula>'E-FISCO'!$A$2:$O$1514</formula>
    <oldFormula>'E-FISCO'!$A$2:$O$1514</oldFormula>
  </rdn>
  <rdn rId="0" localSheetId="4" customView="1" name="Z_B5BE78D1_0D47_469B_8F65_82EBF0EA1F66_.wvu.Cols" hidden="1" oldHidden="1">
    <formula>AJUDA!$M:$XFD</formula>
    <oldFormula>AJUDA!$M:$XFD</oldFormula>
  </rdn>
  <rdn rId="0" localSheetId="5" customView="1" name="Z_B5BE78D1_0D47_469B_8F65_82EBF0EA1F66_.wvu.FilterData" hidden="1" oldHidden="1">
    <formula>'INF GERAIS'!$B$6:$T$453</formula>
    <oldFormula>'INF GERAIS'!$B$6:$T$453</oldFormula>
  </rdn>
  <rdn rId="0" localSheetId="6" customView="1" name="Z_B5BE78D1_0D47_469B_8F65_82EBF0EA1F66_.wvu.FilterData" hidden="1" oldHidden="1">
    <formula>RESUMO!$B$6:$AD$454</formula>
    <oldFormula>RESUMO!$B$6:$AD$454</oldFormula>
  </rdn>
  <rdn rId="0" localSheetId="7" customView="1" name="Z_B5BE78D1_0D47_469B_8F65_82EBF0EA1F66_.wvu.FilterData" hidden="1" oldHidden="1">
    <formula>'TERMO DE ADESÃO'!$B$6:$K$485</formula>
    <oldFormula>'TERMO DE ADESÃO'!$B$6:$K$485</oldFormula>
  </rdn>
  <rdn rId="0" localSheetId="8" customView="1" name="Z_B5BE78D1_0D47_469B_8F65_82EBF0EA1F66_.wvu.FilterData" hidden="1" oldHidden="1">
    <formula>EVENTOS!$B$6:$R$485</formula>
    <oldFormula>EVENTOS!$B$6:$R$485</oldFormula>
  </rdn>
  <rdn rId="0" localSheetId="9" customView="1" name="Z_B5BE78D1_0D47_469B_8F65_82EBF0EA1F66_.wvu.FilterData" hidden="1" oldHidden="1">
    <formula>PAGAMENTOS!$B$6:$AY$485</formula>
    <oldFormula>PAGAMENTOS!$B$6:$AY$485</oldFormula>
  </rdn>
  <rdn rId="0" localSheetId="10" customView="1" name="Z_B5BE78D1_0D47_469B_8F65_82EBF0EA1F66_.wvu.FilterData" hidden="1" oldHidden="1">
    <formula>VISTORIA!$B$6:$Z$454</formula>
    <oldFormula>VISTORIA!$B$6:$Z$454</oldFormula>
  </rdn>
  <rdn rId="0" localSheetId="11" customView="1" name="Z_B5BE78D1_0D47_469B_8F65_82EBF0EA1F66_.wvu.FilterData" hidden="1" oldHidden="1">
    <formula>'PRESTAÇÃO DE CONTAS'!$B$6:$O$485</formula>
    <oldFormula>'PRESTAÇÃO DE CONTAS'!$B$6:$O$485</oldFormula>
  </rdn>
  <rdn rId="0" localSheetId="12" customView="1" name="Z_B5BE78D1_0D47_469B_8F65_82EBF0EA1F66_.wvu.FilterData" hidden="1" oldHidden="1">
    <formula>'OBS  ENC'!$B$6:$V$485</formula>
    <oldFormula>'OBS  ENC'!$B$6:$V$485</oldFormula>
  </rdn>
  <rdn rId="0" localSheetId="13" customView="1" name="Z_B5BE78D1_0D47_469B_8F65_82EBF0EA1F66_.wvu.FilterData" hidden="1" oldHidden="1">
    <formula>'CONCLUSÃO INFORMAL'!$B$6:$T$485</formula>
    <oldFormula>'CONCLUSÃO INFORMAL'!$B$6:$T$485</oldFormula>
  </rdn>
  <rcv guid="{B5BE78D1-0D47-469B-8F65-82EBF0EA1F66}" action="add"/>
</revisions>
</file>

<file path=xl/revisions/revisionLog2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B5BE78D1-0D47-469B-8F65-82EBF0EA1F66}" action="delete"/>
  <rdn rId="0" localSheetId="1" customView="1" name="Z_B5BE78D1_0D47_469B_8F65_82EBF0EA1F66_.wvu.FilterData" hidden="1" oldHidden="1">
    <formula>'INF GERAIS ORIGINAL'!$B$6:$S$6</formula>
    <oldFormula>'INF GERAIS ORIGINAL'!$B$6:$S$6</oldFormula>
  </rdn>
  <rdn rId="0" localSheetId="2" customView="1" name="Z_B5BE78D1_0D47_469B_8F65_82EBF0EA1F66_.wvu.FilterData" hidden="1" oldHidden="1">
    <formula>APOIO!$AE$4:$AG$188</formula>
    <oldFormula>APOIO!$AE$4:$AG$188</oldFormula>
  </rdn>
  <rdn rId="0" localSheetId="3" customView="1" name="Z_B5BE78D1_0D47_469B_8F65_82EBF0EA1F66_.wvu.PrintArea" hidden="1" oldHidden="1">
    <formula>'E-FISCO'!$A:$M</formula>
    <oldFormula>'E-FISCO'!$A:$M</oldFormula>
  </rdn>
  <rdn rId="0" localSheetId="3" customView="1" name="Z_B5BE78D1_0D47_469B_8F65_82EBF0EA1F66_.wvu.FilterData" hidden="1" oldHidden="1">
    <formula>'E-FISCO'!$A$2:$O$1514</formula>
    <oldFormula>'E-FISCO'!$A$2:$O$1514</oldFormula>
  </rdn>
  <rdn rId="0" localSheetId="4" customView="1" name="Z_B5BE78D1_0D47_469B_8F65_82EBF0EA1F66_.wvu.Cols" hidden="1" oldHidden="1">
    <formula>AJUDA!$M:$XFD</formula>
    <oldFormula>AJUDA!$M:$XFD</oldFormula>
  </rdn>
  <rdn rId="0" localSheetId="5" customView="1" name="Z_B5BE78D1_0D47_469B_8F65_82EBF0EA1F66_.wvu.FilterData" hidden="1" oldHidden="1">
    <formula>'INF GERAIS'!$B$6:$T$453</formula>
    <oldFormula>'INF GERAIS'!$B$6:$T$453</oldFormula>
  </rdn>
  <rdn rId="0" localSheetId="6" customView="1" name="Z_B5BE78D1_0D47_469B_8F65_82EBF0EA1F66_.wvu.FilterData" hidden="1" oldHidden="1">
    <formula>RESUMO!$B$6:$AD$454</formula>
    <oldFormula>RESUMO!$B$6:$AD$454</oldFormula>
  </rdn>
  <rdn rId="0" localSheetId="7" customView="1" name="Z_B5BE78D1_0D47_469B_8F65_82EBF0EA1F66_.wvu.FilterData" hidden="1" oldHidden="1">
    <formula>'TERMO DE ADESÃO'!$B$6:$K$485</formula>
    <oldFormula>'TERMO DE ADESÃO'!$B$6:$K$485</oldFormula>
  </rdn>
  <rdn rId="0" localSheetId="8" customView="1" name="Z_B5BE78D1_0D47_469B_8F65_82EBF0EA1F66_.wvu.FilterData" hidden="1" oldHidden="1">
    <formula>EVENTOS!$B$6:$R$485</formula>
    <oldFormula>EVENTOS!$B$6:$R$485</oldFormula>
  </rdn>
  <rdn rId="0" localSheetId="9" customView="1" name="Z_B5BE78D1_0D47_469B_8F65_82EBF0EA1F66_.wvu.FilterData" hidden="1" oldHidden="1">
    <formula>PAGAMENTOS!$B$6:$AY$485</formula>
    <oldFormula>PAGAMENTOS!$B$6:$AY$485</oldFormula>
  </rdn>
  <rdn rId="0" localSheetId="10" customView="1" name="Z_B5BE78D1_0D47_469B_8F65_82EBF0EA1F66_.wvu.FilterData" hidden="1" oldHidden="1">
    <formula>VISTORIA!$B$6:$Z$454</formula>
    <oldFormula>VISTORIA!$B$6:$Z$454</oldFormula>
  </rdn>
  <rdn rId="0" localSheetId="11" customView="1" name="Z_B5BE78D1_0D47_469B_8F65_82EBF0EA1F66_.wvu.FilterData" hidden="1" oldHidden="1">
    <formula>'PRESTAÇÃO DE CONTAS'!$B$6:$O$485</formula>
    <oldFormula>'PRESTAÇÃO DE CONTAS'!$B$6:$O$485</oldFormula>
  </rdn>
  <rdn rId="0" localSheetId="12" customView="1" name="Z_B5BE78D1_0D47_469B_8F65_82EBF0EA1F66_.wvu.FilterData" hidden="1" oldHidden="1">
    <formula>'OBS  ENC'!$B$6:$V$485</formula>
    <oldFormula>'OBS  ENC'!$B$6:$V$485</oldFormula>
  </rdn>
  <rdn rId="0" localSheetId="13" customView="1" name="Z_B5BE78D1_0D47_469B_8F65_82EBF0EA1F66_.wvu.FilterData" hidden="1" oldHidden="1">
    <formula>'CONCLUSÃO INFORMAL'!$B$6:$T$485</formula>
    <oldFormula>'CONCLUSÃO INFORMAL'!$B$6:$T$485</oldFormula>
  </rdn>
  <rcv guid="{B5BE78D1-0D47-469B-8F65-82EBF0EA1F66}" action="add"/>
</revisions>
</file>

<file path=xl/revisions/revisionLog2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297" sId="2">
    <oc r="AG1">
      <v>33</v>
    </oc>
    <nc r="AG1"/>
  </rcc>
  <rcc rId="1298" sId="2">
    <oc r="AG2">
      <v>371</v>
    </oc>
    <nc r="AG2"/>
  </rcc>
  <rcv guid="{B5BE78D1-0D47-469B-8F65-82EBF0EA1F66}" action="delete"/>
  <rdn rId="0" localSheetId="1" customView="1" name="Z_B5BE78D1_0D47_469B_8F65_82EBF0EA1F66_.wvu.FilterData" hidden="1" oldHidden="1">
    <formula>'INF GERAIS ORIGINAL'!$B$6:$S$6</formula>
    <oldFormula>'INF GERAIS ORIGINAL'!$B$6:$S$6</oldFormula>
  </rdn>
  <rdn rId="0" localSheetId="2" customView="1" name="Z_B5BE78D1_0D47_469B_8F65_82EBF0EA1F66_.wvu.FilterData" hidden="1" oldHidden="1">
    <formula>APOIO!$AE$4:$AG$188</formula>
    <oldFormula>APOIO!$AE$4:$AG$188</oldFormula>
  </rdn>
  <rdn rId="0" localSheetId="3" customView="1" name="Z_B5BE78D1_0D47_469B_8F65_82EBF0EA1F66_.wvu.PrintArea" hidden="1" oldHidden="1">
    <formula>'E-FISCO'!$A:$M</formula>
    <oldFormula>'E-FISCO'!$A:$M</oldFormula>
  </rdn>
  <rdn rId="0" localSheetId="3" customView="1" name="Z_B5BE78D1_0D47_469B_8F65_82EBF0EA1F66_.wvu.FilterData" hidden="1" oldHidden="1">
    <formula>'E-FISCO'!$A$2:$O$1514</formula>
    <oldFormula>'E-FISCO'!$A$2:$O$1514</oldFormula>
  </rdn>
  <rdn rId="0" localSheetId="4" customView="1" name="Z_B5BE78D1_0D47_469B_8F65_82EBF0EA1F66_.wvu.Cols" hidden="1" oldHidden="1">
    <formula>AJUDA!$M:$XFD</formula>
    <oldFormula>AJUDA!$M:$XFD</oldFormula>
  </rdn>
  <rdn rId="0" localSheetId="5" customView="1" name="Z_B5BE78D1_0D47_469B_8F65_82EBF0EA1F66_.wvu.FilterData" hidden="1" oldHidden="1">
    <formula>'INF GERAIS'!$B$6:$T$453</formula>
    <oldFormula>'INF GERAIS'!$B$6:$T$453</oldFormula>
  </rdn>
  <rdn rId="0" localSheetId="6" customView="1" name="Z_B5BE78D1_0D47_469B_8F65_82EBF0EA1F66_.wvu.FilterData" hidden="1" oldHidden="1">
    <formula>RESUMO!$B$6:$AD$454</formula>
    <oldFormula>RESUMO!$B$6:$AD$454</oldFormula>
  </rdn>
  <rdn rId="0" localSheetId="7" customView="1" name="Z_B5BE78D1_0D47_469B_8F65_82EBF0EA1F66_.wvu.FilterData" hidden="1" oldHidden="1">
    <formula>'TERMO DE ADESÃO'!$B$6:$K$485</formula>
    <oldFormula>'TERMO DE ADESÃO'!$B$6:$K$485</oldFormula>
  </rdn>
  <rdn rId="0" localSheetId="8" customView="1" name="Z_B5BE78D1_0D47_469B_8F65_82EBF0EA1F66_.wvu.FilterData" hidden="1" oldHidden="1">
    <formula>EVENTOS!$B$6:$R$485</formula>
    <oldFormula>EVENTOS!$B$6:$R$485</oldFormula>
  </rdn>
  <rdn rId="0" localSheetId="9" customView="1" name="Z_B5BE78D1_0D47_469B_8F65_82EBF0EA1F66_.wvu.FilterData" hidden="1" oldHidden="1">
    <formula>PAGAMENTOS!$B$6:$AY$485</formula>
    <oldFormula>PAGAMENTOS!$B$6:$AY$485</oldFormula>
  </rdn>
  <rdn rId="0" localSheetId="10" customView="1" name="Z_B5BE78D1_0D47_469B_8F65_82EBF0EA1F66_.wvu.FilterData" hidden="1" oldHidden="1">
    <formula>VISTORIA!$B$6:$Z$454</formula>
    <oldFormula>VISTORIA!$B$6:$Z$454</oldFormula>
  </rdn>
  <rdn rId="0" localSheetId="11" customView="1" name="Z_B5BE78D1_0D47_469B_8F65_82EBF0EA1F66_.wvu.FilterData" hidden="1" oldHidden="1">
    <formula>'PRESTAÇÃO DE CONTAS'!$B$6:$O$485</formula>
    <oldFormula>'PRESTAÇÃO DE CONTAS'!$B$6:$O$485</oldFormula>
  </rdn>
  <rdn rId="0" localSheetId="12" customView="1" name="Z_B5BE78D1_0D47_469B_8F65_82EBF0EA1F66_.wvu.FilterData" hidden="1" oldHidden="1">
    <formula>'OBS  ENC'!$B$6:$V$485</formula>
    <oldFormula>'OBS  ENC'!$B$6:$V$485</oldFormula>
  </rdn>
  <rdn rId="0" localSheetId="13" customView="1" name="Z_B5BE78D1_0D47_469B_8F65_82EBF0EA1F66_.wvu.FilterData" hidden="1" oldHidden="1">
    <formula>'CONCLUSÃO INFORMAL'!$B$6:$T$485</formula>
    <oldFormula>'CONCLUSÃO INFORMAL'!$B$6:$T$485</oldFormula>
  </rdn>
  <rcv guid="{B5BE78D1-0D47-469B-8F65-82EBF0EA1F66}" action="add"/>
</revisions>
</file>

<file path=xl/revisions/revisionLog46.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885" sId="2">
    <oc r="BD1">
      <v>56</v>
    </oc>
    <nc r="BD1"/>
  </rcc>
  <rcc rId="886" sId="2">
    <oc r="BD2">
      <v>10</v>
    </oc>
    <nc r="BD2"/>
  </rcc>
  <rcv guid="{11F48615-B8BF-4323-8500-7333A467AA12}" action="delete"/>
  <rdn rId="0" localSheetId="1" customView="1" name="Z_11F48615_B8BF_4323_8500_7333A467AA12_.wvu.FilterData" hidden="1" oldHidden="1">
    <formula>'INF GERAIS ORIGINAL'!$B$6:$S$6</formula>
    <oldFormula>'INF GERAIS ORIGINAL'!$B$6:$S$6</oldFormula>
  </rdn>
  <rdn rId="0" localSheetId="2" customView="1" name="Z_11F48615_B8BF_4323_8500_7333A467AA12_.wvu.FilterData" hidden="1" oldHidden="1">
    <formula>APOIO!$AE$4:$AG$188</formula>
    <oldFormula>APOIO!$AE$4:$AG$188</oldFormula>
  </rdn>
  <rdn rId="0" localSheetId="3" customView="1" name="Z_11F48615_B8BF_4323_8500_7333A467AA12_.wvu.PrintArea" hidden="1" oldHidden="1">
    <formula>'E-FISCO'!$A:$M</formula>
    <oldFormula>'E-FISCO'!$A:$M</oldFormula>
  </rdn>
  <rdn rId="0" localSheetId="3" customView="1" name="Z_11F48615_B8BF_4323_8500_7333A467AA12_.wvu.FilterData" hidden="1" oldHidden="1">
    <formula>'E-FISCO'!$A$2:$O$1514</formula>
    <oldFormula>'E-FISCO'!$A$2:$O$1514</oldFormula>
  </rdn>
  <rdn rId="0" localSheetId="4" customView="1" name="Z_11F48615_B8BF_4323_8500_7333A467AA12_.wvu.Cols" hidden="1" oldHidden="1">
    <formula>AJUDA!$M:$XFD</formula>
    <oldFormula>AJUDA!$M:$XFD</oldFormula>
  </rdn>
  <rdn rId="0" localSheetId="5" customView="1" name="Z_11F48615_B8BF_4323_8500_7333A467AA12_.wvu.FilterData" hidden="1" oldHidden="1">
    <formula>'INF GERAIS'!$B$6:$T$453</formula>
    <oldFormula>'INF GERAIS'!$B$6:$T$453</oldFormula>
  </rdn>
  <rdn rId="0" localSheetId="6" customView="1" name="Z_11F48615_B8BF_4323_8500_7333A467AA12_.wvu.FilterData" hidden="1" oldHidden="1">
    <formula>RESUMO!$B$6:$AD$454</formula>
    <oldFormula>RESUMO!$B$6:$AD$454</oldFormula>
  </rdn>
  <rdn rId="0" localSheetId="7" customView="1" name="Z_11F48615_B8BF_4323_8500_7333A467AA12_.wvu.FilterData" hidden="1" oldHidden="1">
    <formula>'TERMO DE ADESÃO'!$B$6:$K$485</formula>
    <oldFormula>'TERMO DE ADESÃO'!$B$6:$K$485</oldFormula>
  </rdn>
  <rdn rId="0" localSheetId="8" customView="1" name="Z_11F48615_B8BF_4323_8500_7333A467AA12_.wvu.FilterData" hidden="1" oldHidden="1">
    <formula>EVENTOS!$B$6:$R$485</formula>
    <oldFormula>EVENTOS!$B$6:$R$485</oldFormula>
  </rdn>
  <rdn rId="0" localSheetId="9" customView="1" name="Z_11F48615_B8BF_4323_8500_7333A467AA12_.wvu.FilterData" hidden="1" oldHidden="1">
    <formula>PAGAMENTOS!$B$6:$AY$485</formula>
    <oldFormula>PAGAMENTOS!$B$6:$AY$485</oldFormula>
  </rdn>
  <rdn rId="0" localSheetId="10" customView="1" name="Z_11F48615_B8BF_4323_8500_7333A467AA12_.wvu.FilterData" hidden="1" oldHidden="1">
    <formula>VISTORIA!$B$6:$Z$454</formula>
    <oldFormula>VISTORIA!$B$6:$Z$454</oldFormula>
  </rdn>
  <rdn rId="0" localSheetId="11" customView="1" name="Z_11F48615_B8BF_4323_8500_7333A467AA12_.wvu.FilterData" hidden="1" oldHidden="1">
    <formula>'PRESTAÇÃO DE CONTAS'!$B$6:$O$485</formula>
    <oldFormula>'PRESTAÇÃO DE CONTAS'!$B$6:$O$485</oldFormula>
  </rdn>
  <rdn rId="0" localSheetId="12" customView="1" name="Z_11F48615_B8BF_4323_8500_7333A467AA12_.wvu.FilterData" hidden="1" oldHidden="1">
    <formula>'OBS  ENC'!$B$6:$V$485</formula>
    <oldFormula>'OBS  ENC'!$B$6:$V$485</oldFormula>
  </rdn>
  <rdn rId="0" localSheetId="13" customView="1" name="Z_11F48615_B8BF_4323_8500_7333A467AA12_.wvu.FilterData" hidden="1" oldHidden="1">
    <formula>'CONCLUSÃO INFORMAL'!$B$6:$T$485</formula>
    <oldFormula>'CONCLUSÃO INFORMAL'!$B$6:$T$485</oldFormula>
  </rdn>
  <rcv guid="{11F48615-B8BF-4323-8500-7333A467AA12}" action="add"/>
</revisions>
</file>

<file path=xl/revisions/revisionLog47.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v guid="{B5BE78D1-0D47-469B-8F65-82EBF0EA1F66}" action="delete"/>
  <rdn rId="0" localSheetId="1" customView="1" name="Z_B5BE78D1_0D47_469B_8F65_82EBF0EA1F66_.wvu.FilterData" hidden="1" oldHidden="1">
    <formula>'INF GERAIS ORIGINAL'!$B$6:$S$6</formula>
    <oldFormula>'INF GERAIS ORIGINAL'!$B$6:$S$6</oldFormula>
  </rdn>
  <rdn rId="0" localSheetId="2" customView="1" name="Z_B5BE78D1_0D47_469B_8F65_82EBF0EA1F66_.wvu.FilterData" hidden="1" oldHidden="1">
    <formula>APOIO!$AE$4:$AG$188</formula>
    <oldFormula>APOIO!$AE$4:$AG$188</oldFormula>
  </rdn>
  <rdn rId="0" localSheetId="3" customView="1" name="Z_B5BE78D1_0D47_469B_8F65_82EBF0EA1F66_.wvu.PrintArea" hidden="1" oldHidden="1">
    <formula>'E-FISCO'!$A:$M</formula>
    <oldFormula>'E-FISCO'!$A:$M</oldFormula>
  </rdn>
  <rdn rId="0" localSheetId="3" customView="1" name="Z_B5BE78D1_0D47_469B_8F65_82EBF0EA1F66_.wvu.FilterData" hidden="1" oldHidden="1">
    <formula>'E-FISCO'!$A$2:$O$1514</formula>
    <oldFormula>'E-FISCO'!$A$2:$O$1514</oldFormula>
  </rdn>
  <rdn rId="0" localSheetId="4" customView="1" name="Z_B5BE78D1_0D47_469B_8F65_82EBF0EA1F66_.wvu.Cols" hidden="1" oldHidden="1">
    <formula>AJUDA!$M:$XFD</formula>
    <oldFormula>AJUDA!$M:$XFD</oldFormula>
  </rdn>
  <rdn rId="0" localSheetId="5" customView="1" name="Z_B5BE78D1_0D47_469B_8F65_82EBF0EA1F66_.wvu.FilterData" hidden="1" oldHidden="1">
    <formula>'INF GERAIS'!$B$6:$T$453</formula>
    <oldFormula>'INF GERAIS'!$B$6:$T$453</oldFormula>
  </rdn>
  <rdn rId="0" localSheetId="6" customView="1" name="Z_B5BE78D1_0D47_469B_8F65_82EBF0EA1F66_.wvu.FilterData" hidden="1" oldHidden="1">
    <formula>RESUMO!$B$6:$AD$454</formula>
    <oldFormula>RESUMO!$B$6:$AD$454</oldFormula>
  </rdn>
  <rdn rId="0" localSheetId="7" customView="1" name="Z_B5BE78D1_0D47_469B_8F65_82EBF0EA1F66_.wvu.FilterData" hidden="1" oldHidden="1">
    <formula>'TERMO DE ADESÃO'!$B$6:$K$485</formula>
    <oldFormula>'TERMO DE ADESÃO'!$B$6:$K$485</oldFormula>
  </rdn>
  <rdn rId="0" localSheetId="8" customView="1" name="Z_B5BE78D1_0D47_469B_8F65_82EBF0EA1F66_.wvu.FilterData" hidden="1" oldHidden="1">
    <formula>EVENTOS!$B$6:$R$485</formula>
    <oldFormula>EVENTOS!$B$6:$R$485</oldFormula>
  </rdn>
  <rdn rId="0" localSheetId="9" customView="1" name="Z_B5BE78D1_0D47_469B_8F65_82EBF0EA1F66_.wvu.FilterData" hidden="1" oldHidden="1">
    <formula>PAGAMENTOS!$B$6:$AY$485</formula>
    <oldFormula>PAGAMENTOS!$B$6:$AY$485</oldFormula>
  </rdn>
  <rdn rId="0" localSheetId="10" customView="1" name="Z_B5BE78D1_0D47_469B_8F65_82EBF0EA1F66_.wvu.FilterData" hidden="1" oldHidden="1">
    <formula>VISTORIA!$B$6:$Z$454</formula>
    <oldFormula>VISTORIA!$B$6:$Z$454</oldFormula>
  </rdn>
  <rdn rId="0" localSheetId="11" customView="1" name="Z_B5BE78D1_0D47_469B_8F65_82EBF0EA1F66_.wvu.FilterData" hidden="1" oldHidden="1">
    <formula>'PRESTAÇÃO DE CONTAS'!$B$6:$O$485</formula>
    <oldFormula>'PRESTAÇÃO DE CONTAS'!$B$6:$O$485</oldFormula>
  </rdn>
  <rdn rId="0" localSheetId="12" customView="1" name="Z_B5BE78D1_0D47_469B_8F65_82EBF0EA1F66_.wvu.FilterData" hidden="1" oldHidden="1">
    <formula>'OBS  ENC'!$B$6:$V$485</formula>
    <oldFormula>'OBS  ENC'!$B$6:$V$485</oldFormula>
  </rdn>
  <rdn rId="0" localSheetId="13" customView="1" name="Z_B5BE78D1_0D47_469B_8F65_82EBF0EA1F66_.wvu.FilterData" hidden="1" oldHidden="1">
    <formula>'CONCLUSÃO INFORMAL'!$B$6:$T$485</formula>
    <oldFormula>'CONCLUSÃO INFORMAL'!$B$6:$T$485</oldFormula>
  </rdn>
  <rcv guid="{B5BE78D1-0D47-469B-8F65-82EBF0EA1F66}" action="add"/>
</revisions>
</file>

<file path=xl/revisions/revisionLog48.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15" sId="8">
    <oc r="AK235" t="inlineStr">
      <is>
        <t>EM CONFERÊNCIA PARA TEMAI</t>
      </is>
    </oc>
    <nc r="AK235" t="inlineStr">
      <is>
        <t>TERMO DE ENCERRAMENTO</t>
      </is>
    </nc>
  </rcc>
  <rcc rId="916" sId="2">
    <nc r="AG1">
      <v>33</v>
    </nc>
  </rcc>
  <rcc rId="917" sId="2">
    <nc r="AG2">
      <v>235</v>
    </nc>
  </rcc>
  <rcv guid="{B5BE78D1-0D47-469B-8F65-82EBF0EA1F66}" action="delete"/>
  <rdn rId="0" localSheetId="1" customView="1" name="Z_B5BE78D1_0D47_469B_8F65_82EBF0EA1F66_.wvu.FilterData" hidden="1" oldHidden="1">
    <formula>'INF GERAIS ORIGINAL'!$B$6:$S$6</formula>
    <oldFormula>'INF GERAIS ORIGINAL'!$B$6:$S$6</oldFormula>
  </rdn>
  <rdn rId="0" localSheetId="2" customView="1" name="Z_B5BE78D1_0D47_469B_8F65_82EBF0EA1F66_.wvu.FilterData" hidden="1" oldHidden="1">
    <formula>APOIO!$AE$4:$AG$188</formula>
    <oldFormula>APOIO!$AE$4:$AG$188</oldFormula>
  </rdn>
  <rdn rId="0" localSheetId="3" customView="1" name="Z_B5BE78D1_0D47_469B_8F65_82EBF0EA1F66_.wvu.PrintArea" hidden="1" oldHidden="1">
    <formula>'E-FISCO'!$A:$M</formula>
    <oldFormula>'E-FISCO'!$A:$M</oldFormula>
  </rdn>
  <rdn rId="0" localSheetId="3" customView="1" name="Z_B5BE78D1_0D47_469B_8F65_82EBF0EA1F66_.wvu.FilterData" hidden="1" oldHidden="1">
    <formula>'E-FISCO'!$A$2:$O$1514</formula>
    <oldFormula>'E-FISCO'!$A$2:$O$1514</oldFormula>
  </rdn>
  <rdn rId="0" localSheetId="4" customView="1" name="Z_B5BE78D1_0D47_469B_8F65_82EBF0EA1F66_.wvu.Cols" hidden="1" oldHidden="1">
    <formula>AJUDA!$M:$XFD</formula>
    <oldFormula>AJUDA!$M:$XFD</oldFormula>
  </rdn>
  <rdn rId="0" localSheetId="5" customView="1" name="Z_B5BE78D1_0D47_469B_8F65_82EBF0EA1F66_.wvu.FilterData" hidden="1" oldHidden="1">
    <formula>'INF GERAIS'!$B$6:$T$453</formula>
    <oldFormula>'INF GERAIS'!$B$6:$T$453</oldFormula>
  </rdn>
  <rdn rId="0" localSheetId="6" customView="1" name="Z_B5BE78D1_0D47_469B_8F65_82EBF0EA1F66_.wvu.FilterData" hidden="1" oldHidden="1">
    <formula>RESUMO!$B$6:$AD$454</formula>
    <oldFormula>RESUMO!$B$6:$AD$454</oldFormula>
  </rdn>
  <rdn rId="0" localSheetId="7" customView="1" name="Z_B5BE78D1_0D47_469B_8F65_82EBF0EA1F66_.wvu.FilterData" hidden="1" oldHidden="1">
    <formula>'TERMO DE ADESÃO'!$B$6:$K$485</formula>
    <oldFormula>'TERMO DE ADESÃO'!$B$6:$K$485</oldFormula>
  </rdn>
  <rdn rId="0" localSheetId="8" customView="1" name="Z_B5BE78D1_0D47_469B_8F65_82EBF0EA1F66_.wvu.FilterData" hidden="1" oldHidden="1">
    <formula>EVENTOS!$B$6:$R$485</formula>
    <oldFormula>EVENTOS!$B$6:$R$485</oldFormula>
  </rdn>
  <rdn rId="0" localSheetId="9" customView="1" name="Z_B5BE78D1_0D47_469B_8F65_82EBF0EA1F66_.wvu.FilterData" hidden="1" oldHidden="1">
    <formula>PAGAMENTOS!$B$6:$AY$485</formula>
    <oldFormula>PAGAMENTOS!$B$6:$AY$485</oldFormula>
  </rdn>
  <rdn rId="0" localSheetId="10" customView="1" name="Z_B5BE78D1_0D47_469B_8F65_82EBF0EA1F66_.wvu.FilterData" hidden="1" oldHidden="1">
    <formula>VISTORIA!$B$6:$Z$454</formula>
    <oldFormula>VISTORIA!$B$6:$Z$454</oldFormula>
  </rdn>
  <rdn rId="0" localSheetId="11" customView="1" name="Z_B5BE78D1_0D47_469B_8F65_82EBF0EA1F66_.wvu.FilterData" hidden="1" oldHidden="1">
    <formula>'PRESTAÇÃO DE CONTAS'!$B$6:$O$485</formula>
    <oldFormula>'PRESTAÇÃO DE CONTAS'!$B$6:$O$485</oldFormula>
  </rdn>
  <rdn rId="0" localSheetId="12" customView="1" name="Z_B5BE78D1_0D47_469B_8F65_82EBF0EA1F66_.wvu.FilterData" hidden="1" oldHidden="1">
    <formula>'OBS  ENC'!$B$6:$V$485</formula>
    <oldFormula>'OBS  ENC'!$B$6:$V$485</oldFormula>
  </rdn>
  <rdn rId="0" localSheetId="13" customView="1" name="Z_B5BE78D1_0D47_469B_8F65_82EBF0EA1F66_.wvu.FilterData" hidden="1" oldHidden="1">
    <formula>'CONCLUSÃO INFORMAL'!$B$6:$T$485</formula>
    <oldFormula>'CONCLUSÃO INFORMAL'!$B$6:$T$485</oldFormula>
  </rdn>
  <rcv guid="{B5BE78D1-0D47-469B-8F65-82EBF0EA1F66}" action="add"/>
</revisions>
</file>

<file path=xl/revisions/revisionLog49.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6" sqref="G235">
    <dxf>
      <fill>
        <patternFill patternType="none">
          <bgColor auto="1"/>
        </patternFill>
      </fill>
    </dxf>
  </rfmt>
</revisions>
</file>

<file path=xl/revisions/revisionLog50.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32" sId="2">
    <oc r="AG1">
      <v>33</v>
    </oc>
    <nc r="AG1"/>
  </rcc>
  <rcc rId="933" sId="2">
    <oc r="AG2">
      <v>235</v>
    </oc>
    <nc r="AG2"/>
  </rcc>
  <rcv guid="{B5BE78D1-0D47-469B-8F65-82EBF0EA1F66}" action="delete"/>
  <rdn rId="0" localSheetId="1" customView="1" name="Z_B5BE78D1_0D47_469B_8F65_82EBF0EA1F66_.wvu.FilterData" hidden="1" oldHidden="1">
    <formula>'INF GERAIS ORIGINAL'!$B$6:$S$6</formula>
    <oldFormula>'INF GERAIS ORIGINAL'!$B$6:$S$6</oldFormula>
  </rdn>
  <rdn rId="0" localSheetId="2" customView="1" name="Z_B5BE78D1_0D47_469B_8F65_82EBF0EA1F66_.wvu.FilterData" hidden="1" oldHidden="1">
    <formula>APOIO!$AE$4:$AG$188</formula>
    <oldFormula>APOIO!$AE$4:$AG$188</oldFormula>
  </rdn>
  <rdn rId="0" localSheetId="3" customView="1" name="Z_B5BE78D1_0D47_469B_8F65_82EBF0EA1F66_.wvu.PrintArea" hidden="1" oldHidden="1">
    <formula>'E-FISCO'!$A:$M</formula>
    <oldFormula>'E-FISCO'!$A:$M</oldFormula>
  </rdn>
  <rdn rId="0" localSheetId="3" customView="1" name="Z_B5BE78D1_0D47_469B_8F65_82EBF0EA1F66_.wvu.FilterData" hidden="1" oldHidden="1">
    <formula>'E-FISCO'!$A$2:$O$1514</formula>
    <oldFormula>'E-FISCO'!$A$2:$O$1514</oldFormula>
  </rdn>
  <rdn rId="0" localSheetId="4" customView="1" name="Z_B5BE78D1_0D47_469B_8F65_82EBF0EA1F66_.wvu.Cols" hidden="1" oldHidden="1">
    <formula>AJUDA!$M:$XFD</formula>
    <oldFormula>AJUDA!$M:$XFD</oldFormula>
  </rdn>
  <rdn rId="0" localSheetId="5" customView="1" name="Z_B5BE78D1_0D47_469B_8F65_82EBF0EA1F66_.wvu.FilterData" hidden="1" oldHidden="1">
    <formula>'INF GERAIS'!$B$6:$T$453</formula>
    <oldFormula>'INF GERAIS'!$B$6:$T$453</oldFormula>
  </rdn>
  <rdn rId="0" localSheetId="6" customView="1" name="Z_B5BE78D1_0D47_469B_8F65_82EBF0EA1F66_.wvu.FilterData" hidden="1" oldHidden="1">
    <formula>RESUMO!$B$6:$AD$454</formula>
    <oldFormula>RESUMO!$B$6:$AD$454</oldFormula>
  </rdn>
  <rdn rId="0" localSheetId="7" customView="1" name="Z_B5BE78D1_0D47_469B_8F65_82EBF0EA1F66_.wvu.FilterData" hidden="1" oldHidden="1">
    <formula>'TERMO DE ADESÃO'!$B$6:$K$485</formula>
    <oldFormula>'TERMO DE ADESÃO'!$B$6:$K$485</oldFormula>
  </rdn>
  <rdn rId="0" localSheetId="8" customView="1" name="Z_B5BE78D1_0D47_469B_8F65_82EBF0EA1F66_.wvu.FilterData" hidden="1" oldHidden="1">
    <formula>EVENTOS!$B$6:$R$485</formula>
    <oldFormula>EVENTOS!$B$6:$R$485</oldFormula>
  </rdn>
  <rdn rId="0" localSheetId="9" customView="1" name="Z_B5BE78D1_0D47_469B_8F65_82EBF0EA1F66_.wvu.FilterData" hidden="1" oldHidden="1">
    <formula>PAGAMENTOS!$B$6:$AY$485</formula>
    <oldFormula>PAGAMENTOS!$B$6:$AY$485</oldFormula>
  </rdn>
  <rdn rId="0" localSheetId="10" customView="1" name="Z_B5BE78D1_0D47_469B_8F65_82EBF0EA1F66_.wvu.FilterData" hidden="1" oldHidden="1">
    <formula>VISTORIA!$B$6:$Z$454</formula>
    <oldFormula>VISTORIA!$B$6:$Z$454</oldFormula>
  </rdn>
  <rdn rId="0" localSheetId="11" customView="1" name="Z_B5BE78D1_0D47_469B_8F65_82EBF0EA1F66_.wvu.FilterData" hidden="1" oldHidden="1">
    <formula>'PRESTAÇÃO DE CONTAS'!$B$6:$O$485</formula>
    <oldFormula>'PRESTAÇÃO DE CONTAS'!$B$6:$O$485</oldFormula>
  </rdn>
  <rdn rId="0" localSheetId="12" customView="1" name="Z_B5BE78D1_0D47_469B_8F65_82EBF0EA1F66_.wvu.FilterData" hidden="1" oldHidden="1">
    <formula>'OBS  ENC'!$B$6:$V$485</formula>
    <oldFormula>'OBS  ENC'!$B$6:$V$485</oldFormula>
  </rdn>
  <rdn rId="0" localSheetId="13" customView="1" name="Z_B5BE78D1_0D47_469B_8F65_82EBF0EA1F66_.wvu.FilterData" hidden="1" oldHidden="1">
    <formula>'CONCLUSÃO INFORMAL'!$B$6:$T$485</formula>
    <oldFormula>'CONCLUSÃO INFORMAL'!$B$6:$T$485</oldFormula>
  </rdn>
  <rcv guid="{B5BE78D1-0D47-469B-8F65-82EBF0EA1F66}" action="add"/>
</revisions>
</file>

<file path=xl/revisions/revisionLog5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48" sId="2">
    <nc r="AC1">
      <v>29</v>
    </nc>
  </rcc>
  <rcc rId="949" sId="2">
    <nc r="AC2">
      <v>38</v>
    </nc>
  </rcc>
  <rcc rId="950" sId="5" xfDxf="1" dxf="1">
    <nc r="Q38" t="inlineStr">
      <is>
        <t>3000008448.000292/2019-86</t>
      </is>
    </nc>
    <ndxf>
      <alignment horizontal="center" vertical="center"/>
    </ndxf>
  </rcc>
</revisions>
</file>

<file path=xl/revisions/revisionLog5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fmt sheetId="8" xfDxf="1" sqref="AY38" start="0" length="0">
    <dxf>
      <alignment horizontal="center" vertical="center" wrapText="1"/>
    </dxf>
  </rfmt>
  <rcc rId="951" sId="8">
    <nc r="AY38" t="inlineStr">
      <is>
        <t>TERMO DE ENCERRAMENTO (3000008448.000292/2019-86)</t>
      </is>
    </nc>
  </rcc>
  <rcc rId="952" sId="8" odxf="1" dxf="1" numFmtId="19">
    <nc r="AZ38">
      <v>46076</v>
    </nc>
    <odxf>
      <numFmt numFmtId="0" formatCode="General"/>
    </odxf>
    <ndxf>
      <numFmt numFmtId="19" formatCode="dd/mm/yyyy"/>
    </ndxf>
  </rcc>
  <rcc rId="953" sId="8">
    <nc r="BA38" t="inlineStr">
      <is>
        <t>TERMO DE ENCERRAMENTO</t>
      </is>
    </nc>
  </rcc>
  <rcc rId="954" sId="8">
    <nc r="BB38" t="inlineStr">
      <is>
        <t>CONCLUÍDA</t>
      </is>
    </nc>
  </rcc>
</revisions>
</file>

<file path=xl/revisions/revisionLog5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955" sId="2">
    <oc r="AC1">
      <v>29</v>
    </oc>
    <nc r="AC1"/>
  </rcc>
  <rcc rId="956" sId="2">
    <oc r="AC2">
      <v>38</v>
    </oc>
    <nc r="AC2"/>
  </rcc>
  <rcv guid="{5BC2AC27-9B72-4144-A6DA-27C855BC56DD}" action="delete"/>
  <rdn rId="0" localSheetId="1" customView="1" name="Z_5BC2AC27_9B72_4144_A6DA_27C855BC56DD_.wvu.FilterData" hidden="1" oldHidden="1">
    <formula>'INF GERAIS ORIGINAL'!$B$6:$S$6</formula>
    <oldFormula>'INF GERAIS ORIGINAL'!$B$6:$S$6</oldFormula>
  </rdn>
  <rdn rId="0" localSheetId="2" customView="1" name="Z_5BC2AC27_9B72_4144_A6DA_27C855BC56DD_.wvu.FilterData" hidden="1" oldHidden="1">
    <formula>APOIO!$AE$4:$AG$188</formula>
    <oldFormula>APOIO!$AE$4:$AG$188</oldFormula>
  </rdn>
  <rdn rId="0" localSheetId="3" customView="1" name="Z_5BC2AC27_9B72_4144_A6DA_27C855BC56DD_.wvu.PrintArea" hidden="1" oldHidden="1">
    <formula>'E-FISCO'!$A:$M</formula>
    <oldFormula>'E-FISCO'!$A:$M</oldFormula>
  </rdn>
  <rdn rId="0" localSheetId="3" customView="1" name="Z_5BC2AC27_9B72_4144_A6DA_27C855BC56DD_.wvu.FilterData" hidden="1" oldHidden="1">
    <formula>'E-FISCO'!$A$2:$O$1514</formula>
    <oldFormula>'E-FISCO'!$A$2:$O$1514</oldFormula>
  </rdn>
  <rdn rId="0" localSheetId="4" customView="1" name="Z_5BC2AC27_9B72_4144_A6DA_27C855BC56DD_.wvu.Cols" hidden="1" oldHidden="1">
    <formula>AJUDA!$M:$XFD</formula>
    <oldFormula>AJUDA!$M:$XFD</oldFormula>
  </rdn>
  <rdn rId="0" localSheetId="5" customView="1" name="Z_5BC2AC27_9B72_4144_A6DA_27C855BC56DD_.wvu.FilterData" hidden="1" oldHidden="1">
    <formula>'INF GERAIS'!$B$6:$T$453</formula>
    <oldFormula>'INF GERAIS'!$B$6:$T$453</oldFormula>
  </rdn>
  <rdn rId="0" localSheetId="6" customView="1" name="Z_5BC2AC27_9B72_4144_A6DA_27C855BC56DD_.wvu.FilterData" hidden="1" oldHidden="1">
    <formula>RESUMO!$B$6:$AD$454</formula>
    <oldFormula>RESUMO!$B$6:$AD$454</oldFormula>
  </rdn>
  <rdn rId="0" localSheetId="7" customView="1" name="Z_5BC2AC27_9B72_4144_A6DA_27C855BC56DD_.wvu.FilterData" hidden="1" oldHidden="1">
    <formula>'TERMO DE ADESÃO'!$B$6:$K$485</formula>
    <oldFormula>'TERMO DE ADESÃO'!$B$6:$K$485</oldFormula>
  </rdn>
  <rdn rId="0" localSheetId="8" customView="1" name="Z_5BC2AC27_9B72_4144_A6DA_27C855BC56DD_.wvu.FilterData" hidden="1" oldHidden="1">
    <formula>EVENTOS!$B$6:$R$485</formula>
    <oldFormula>EVENTOS!$B$6:$R$485</oldFormula>
  </rdn>
  <rdn rId="0" localSheetId="9" customView="1" name="Z_5BC2AC27_9B72_4144_A6DA_27C855BC56DD_.wvu.FilterData" hidden="1" oldHidden="1">
    <formula>PAGAMENTOS!$B$6:$AY$485</formula>
    <oldFormula>PAGAMENTOS!$B$6:$AY$485</oldFormula>
  </rdn>
  <rdn rId="0" localSheetId="10" customView="1" name="Z_5BC2AC27_9B72_4144_A6DA_27C855BC56DD_.wvu.FilterData" hidden="1" oldHidden="1">
    <formula>VISTORIA!$B$6:$Z$454</formula>
    <oldFormula>VISTORIA!$B$6:$Z$454</oldFormula>
  </rdn>
  <rdn rId="0" localSheetId="11" customView="1" name="Z_5BC2AC27_9B72_4144_A6DA_27C855BC56DD_.wvu.FilterData" hidden="1" oldHidden="1">
    <formula>'PRESTAÇÃO DE CONTAS'!$B$6:$O$485</formula>
    <oldFormula>'PRESTAÇÃO DE CONTAS'!$B$6:$O$485</oldFormula>
  </rdn>
  <rdn rId="0" localSheetId="12" customView="1" name="Z_5BC2AC27_9B72_4144_A6DA_27C855BC56DD_.wvu.FilterData" hidden="1" oldHidden="1">
    <formula>'OBS  ENC'!$B$6:$V$485</formula>
    <oldFormula>'OBS  ENC'!$B$6:$V$485</oldFormula>
  </rdn>
  <rdn rId="0" localSheetId="13" customView="1" name="Z_5BC2AC27_9B72_4144_A6DA_27C855BC56DD_.wvu.FilterData" hidden="1" oldHidden="1">
    <formula>'CONCLUSÃO INFORMAL'!$B$6:$T$485</formula>
    <oldFormula>'CONCLUSÃO INFORMAL'!$B$6:$T$485</oldFormula>
  </rdn>
  <rcv guid="{5BC2AC27-9B72-4144-A6DA-27C855BC56DD}"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3">
  <userInfo guid="{FAC568DC-786B-4ABD-9738-D37B8F5CE007}" name="Ana Cristina Tenório Chagas" id="-1657303752" dateTime="2026-02-05T09:15:54"/>
  <userInfo guid="{506AB267-1AF4-4A80-B108-6EBF89CB98A2}" name="socorro.acioli" id="-141484438" dateTime="2026-03-12T16:10:26"/>
  <userInfo guid="{20D90B2F-3AC2-45FF-9923-48C9C74C5797}" name="gilberto nunes" id="-546902068" dateTime="2026-03-19T10:19:34"/>
</users>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printerSettings" Target="../printerSettings/printerSettings13.bin"/><Relationship Id="rId18" Type="http://schemas.openxmlformats.org/officeDocument/2006/relationships/printerSettings" Target="../printerSettings/printerSettings18.bin"/><Relationship Id="rId26" Type="http://schemas.openxmlformats.org/officeDocument/2006/relationships/printerSettings" Target="../printerSettings/printerSettings26.bin"/><Relationship Id="rId3" Type="http://schemas.openxmlformats.org/officeDocument/2006/relationships/printerSettings" Target="../printerSettings/printerSettings3.bin"/><Relationship Id="rId21" Type="http://schemas.openxmlformats.org/officeDocument/2006/relationships/printerSettings" Target="../printerSettings/printerSettings21.bin"/><Relationship Id="rId34" Type="http://schemas.openxmlformats.org/officeDocument/2006/relationships/comments" Target="../comments1.xml"/><Relationship Id="rId7" Type="http://schemas.openxmlformats.org/officeDocument/2006/relationships/printerSettings" Target="../printerSettings/printerSettings7.bin"/><Relationship Id="rId12" Type="http://schemas.openxmlformats.org/officeDocument/2006/relationships/printerSettings" Target="../printerSettings/printerSettings12.bin"/><Relationship Id="rId17" Type="http://schemas.openxmlformats.org/officeDocument/2006/relationships/printerSettings" Target="../printerSettings/printerSettings17.bin"/><Relationship Id="rId25" Type="http://schemas.openxmlformats.org/officeDocument/2006/relationships/printerSettings" Target="../printerSettings/printerSettings25.bin"/><Relationship Id="rId33" Type="http://schemas.openxmlformats.org/officeDocument/2006/relationships/vmlDrawing" Target="../drawings/vmlDrawing1.vml"/><Relationship Id="rId2" Type="http://schemas.openxmlformats.org/officeDocument/2006/relationships/printerSettings" Target="../printerSettings/printerSettings2.bin"/><Relationship Id="rId16" Type="http://schemas.openxmlformats.org/officeDocument/2006/relationships/printerSettings" Target="../printerSettings/printerSettings16.bin"/><Relationship Id="rId20" Type="http://schemas.openxmlformats.org/officeDocument/2006/relationships/printerSettings" Target="../printerSettings/printerSettings20.bin"/><Relationship Id="rId29" Type="http://schemas.openxmlformats.org/officeDocument/2006/relationships/printerSettings" Target="../printerSettings/printerSettings29.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11" Type="http://schemas.openxmlformats.org/officeDocument/2006/relationships/printerSettings" Target="../printerSettings/printerSettings11.bin"/><Relationship Id="rId24" Type="http://schemas.openxmlformats.org/officeDocument/2006/relationships/printerSettings" Target="../printerSettings/printerSettings24.bin"/><Relationship Id="rId32" Type="http://schemas.openxmlformats.org/officeDocument/2006/relationships/printerSettings" Target="../printerSettings/printerSettings32.bin"/><Relationship Id="rId5" Type="http://schemas.openxmlformats.org/officeDocument/2006/relationships/printerSettings" Target="../printerSettings/printerSettings5.bin"/><Relationship Id="rId15" Type="http://schemas.openxmlformats.org/officeDocument/2006/relationships/printerSettings" Target="../printerSettings/printerSettings15.bin"/><Relationship Id="rId23" Type="http://schemas.openxmlformats.org/officeDocument/2006/relationships/printerSettings" Target="../printerSettings/printerSettings23.bin"/><Relationship Id="rId28" Type="http://schemas.openxmlformats.org/officeDocument/2006/relationships/printerSettings" Target="../printerSettings/printerSettings28.bin"/><Relationship Id="rId10" Type="http://schemas.openxmlformats.org/officeDocument/2006/relationships/printerSettings" Target="../printerSettings/printerSettings10.bin"/><Relationship Id="rId19" Type="http://schemas.openxmlformats.org/officeDocument/2006/relationships/printerSettings" Target="../printerSettings/printerSettings19.bin"/><Relationship Id="rId31" Type="http://schemas.openxmlformats.org/officeDocument/2006/relationships/printerSettings" Target="../printerSettings/printerSettings31.bin"/><Relationship Id="rId4" Type="http://schemas.openxmlformats.org/officeDocument/2006/relationships/printerSettings" Target="../printerSettings/printerSettings4.bin"/><Relationship Id="rId9" Type="http://schemas.openxmlformats.org/officeDocument/2006/relationships/printerSettings" Target="../printerSettings/printerSettings9.bin"/><Relationship Id="rId14" Type="http://schemas.openxmlformats.org/officeDocument/2006/relationships/printerSettings" Target="../printerSettings/printerSettings14.bin"/><Relationship Id="rId22" Type="http://schemas.openxmlformats.org/officeDocument/2006/relationships/printerSettings" Target="../printerSettings/printerSettings22.bin"/><Relationship Id="rId27" Type="http://schemas.openxmlformats.org/officeDocument/2006/relationships/printerSettings" Target="../printerSettings/printerSettings27.bin"/><Relationship Id="rId30" Type="http://schemas.openxmlformats.org/officeDocument/2006/relationships/printerSettings" Target="../printerSettings/printerSettings30.bin"/><Relationship Id="rId8" Type="http://schemas.openxmlformats.org/officeDocument/2006/relationships/printerSettings" Target="../printerSettings/printerSettings8.bin"/></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40.bin"/><Relationship Id="rId13" Type="http://schemas.openxmlformats.org/officeDocument/2006/relationships/printerSettings" Target="../printerSettings/printerSettings45.bin"/><Relationship Id="rId18" Type="http://schemas.openxmlformats.org/officeDocument/2006/relationships/printerSettings" Target="../printerSettings/printerSettings50.bin"/><Relationship Id="rId26" Type="http://schemas.openxmlformats.org/officeDocument/2006/relationships/printerSettings" Target="../printerSettings/printerSettings58.bin"/><Relationship Id="rId3" Type="http://schemas.openxmlformats.org/officeDocument/2006/relationships/printerSettings" Target="../printerSettings/printerSettings35.bin"/><Relationship Id="rId21" Type="http://schemas.openxmlformats.org/officeDocument/2006/relationships/printerSettings" Target="../printerSettings/printerSettings53.bin"/><Relationship Id="rId7" Type="http://schemas.openxmlformats.org/officeDocument/2006/relationships/printerSettings" Target="../printerSettings/printerSettings39.bin"/><Relationship Id="rId12" Type="http://schemas.openxmlformats.org/officeDocument/2006/relationships/printerSettings" Target="../printerSettings/printerSettings44.bin"/><Relationship Id="rId17" Type="http://schemas.openxmlformats.org/officeDocument/2006/relationships/printerSettings" Target="../printerSettings/printerSettings49.bin"/><Relationship Id="rId25" Type="http://schemas.openxmlformats.org/officeDocument/2006/relationships/printerSettings" Target="../printerSettings/printerSettings57.bin"/><Relationship Id="rId2" Type="http://schemas.openxmlformats.org/officeDocument/2006/relationships/printerSettings" Target="../printerSettings/printerSettings34.bin"/><Relationship Id="rId16" Type="http://schemas.openxmlformats.org/officeDocument/2006/relationships/printerSettings" Target="../printerSettings/printerSettings48.bin"/><Relationship Id="rId20" Type="http://schemas.openxmlformats.org/officeDocument/2006/relationships/printerSettings" Target="../printerSettings/printerSettings52.bin"/><Relationship Id="rId29" Type="http://schemas.openxmlformats.org/officeDocument/2006/relationships/printerSettings" Target="../printerSettings/printerSettings61.bin"/><Relationship Id="rId1" Type="http://schemas.openxmlformats.org/officeDocument/2006/relationships/printerSettings" Target="../printerSettings/printerSettings33.bin"/><Relationship Id="rId6" Type="http://schemas.openxmlformats.org/officeDocument/2006/relationships/printerSettings" Target="../printerSettings/printerSettings38.bin"/><Relationship Id="rId11" Type="http://schemas.openxmlformats.org/officeDocument/2006/relationships/printerSettings" Target="../printerSettings/printerSettings43.bin"/><Relationship Id="rId24" Type="http://schemas.openxmlformats.org/officeDocument/2006/relationships/printerSettings" Target="../printerSettings/printerSettings56.bin"/><Relationship Id="rId32" Type="http://schemas.openxmlformats.org/officeDocument/2006/relationships/printerSettings" Target="../printerSettings/printerSettings64.bin"/><Relationship Id="rId5" Type="http://schemas.openxmlformats.org/officeDocument/2006/relationships/printerSettings" Target="../printerSettings/printerSettings37.bin"/><Relationship Id="rId15" Type="http://schemas.openxmlformats.org/officeDocument/2006/relationships/printerSettings" Target="../printerSettings/printerSettings47.bin"/><Relationship Id="rId23" Type="http://schemas.openxmlformats.org/officeDocument/2006/relationships/printerSettings" Target="../printerSettings/printerSettings55.bin"/><Relationship Id="rId28" Type="http://schemas.openxmlformats.org/officeDocument/2006/relationships/printerSettings" Target="../printerSettings/printerSettings60.bin"/><Relationship Id="rId10" Type="http://schemas.openxmlformats.org/officeDocument/2006/relationships/printerSettings" Target="../printerSettings/printerSettings42.bin"/><Relationship Id="rId19" Type="http://schemas.openxmlformats.org/officeDocument/2006/relationships/printerSettings" Target="../printerSettings/printerSettings51.bin"/><Relationship Id="rId31" Type="http://schemas.openxmlformats.org/officeDocument/2006/relationships/printerSettings" Target="../printerSettings/printerSettings63.bin"/><Relationship Id="rId4" Type="http://schemas.openxmlformats.org/officeDocument/2006/relationships/printerSettings" Target="../printerSettings/printerSettings36.bin"/><Relationship Id="rId9" Type="http://schemas.openxmlformats.org/officeDocument/2006/relationships/printerSettings" Target="../printerSettings/printerSettings41.bin"/><Relationship Id="rId14" Type="http://schemas.openxmlformats.org/officeDocument/2006/relationships/printerSettings" Target="../printerSettings/printerSettings46.bin"/><Relationship Id="rId22" Type="http://schemas.openxmlformats.org/officeDocument/2006/relationships/printerSettings" Target="../printerSettings/printerSettings54.bin"/><Relationship Id="rId27" Type="http://schemas.openxmlformats.org/officeDocument/2006/relationships/printerSettings" Target="../printerSettings/printerSettings59.bin"/><Relationship Id="rId30" Type="http://schemas.openxmlformats.org/officeDocument/2006/relationships/printerSettings" Target="../printerSettings/printerSettings62.bin"/></Relationships>
</file>

<file path=xl/worksheets/_rels/sheet3.xml.rels><?xml version="1.0" encoding="UTF-8" standalone="yes"?>
<Relationships xmlns="http://schemas.openxmlformats.org/package/2006/relationships"><Relationship Id="rId13" Type="http://schemas.openxmlformats.org/officeDocument/2006/relationships/printerSettings" Target="../printerSettings/printerSettings77.bin"/><Relationship Id="rId18" Type="http://schemas.openxmlformats.org/officeDocument/2006/relationships/printerSettings" Target="../printerSettings/printerSettings82.bin"/><Relationship Id="rId26" Type="http://schemas.openxmlformats.org/officeDocument/2006/relationships/printerSettings" Target="../printerSettings/printerSettings90.bin"/><Relationship Id="rId3" Type="http://schemas.openxmlformats.org/officeDocument/2006/relationships/printerSettings" Target="../printerSettings/printerSettings67.bin"/><Relationship Id="rId21" Type="http://schemas.openxmlformats.org/officeDocument/2006/relationships/printerSettings" Target="../printerSettings/printerSettings85.bin"/><Relationship Id="rId34" Type="http://schemas.openxmlformats.org/officeDocument/2006/relationships/printerSettings" Target="../printerSettings/printerSettings98.bin"/><Relationship Id="rId7" Type="http://schemas.openxmlformats.org/officeDocument/2006/relationships/printerSettings" Target="../printerSettings/printerSettings71.bin"/><Relationship Id="rId12" Type="http://schemas.openxmlformats.org/officeDocument/2006/relationships/printerSettings" Target="../printerSettings/printerSettings76.bin"/><Relationship Id="rId17" Type="http://schemas.openxmlformats.org/officeDocument/2006/relationships/printerSettings" Target="../printerSettings/printerSettings81.bin"/><Relationship Id="rId25" Type="http://schemas.openxmlformats.org/officeDocument/2006/relationships/printerSettings" Target="../printerSettings/printerSettings89.bin"/><Relationship Id="rId33" Type="http://schemas.openxmlformats.org/officeDocument/2006/relationships/printerSettings" Target="../printerSettings/printerSettings97.bin"/><Relationship Id="rId2" Type="http://schemas.openxmlformats.org/officeDocument/2006/relationships/printerSettings" Target="../printerSettings/printerSettings66.bin"/><Relationship Id="rId16" Type="http://schemas.openxmlformats.org/officeDocument/2006/relationships/printerSettings" Target="../printerSettings/printerSettings80.bin"/><Relationship Id="rId20" Type="http://schemas.openxmlformats.org/officeDocument/2006/relationships/printerSettings" Target="../printerSettings/printerSettings84.bin"/><Relationship Id="rId29" Type="http://schemas.openxmlformats.org/officeDocument/2006/relationships/printerSettings" Target="../printerSettings/printerSettings93.bin"/><Relationship Id="rId1" Type="http://schemas.openxmlformats.org/officeDocument/2006/relationships/printerSettings" Target="../printerSettings/printerSettings65.bin"/><Relationship Id="rId6" Type="http://schemas.openxmlformats.org/officeDocument/2006/relationships/printerSettings" Target="../printerSettings/printerSettings70.bin"/><Relationship Id="rId11" Type="http://schemas.openxmlformats.org/officeDocument/2006/relationships/printerSettings" Target="../printerSettings/printerSettings75.bin"/><Relationship Id="rId24" Type="http://schemas.openxmlformats.org/officeDocument/2006/relationships/printerSettings" Target="../printerSettings/printerSettings88.bin"/><Relationship Id="rId32" Type="http://schemas.openxmlformats.org/officeDocument/2006/relationships/printerSettings" Target="../printerSettings/printerSettings96.bin"/><Relationship Id="rId5" Type="http://schemas.openxmlformats.org/officeDocument/2006/relationships/printerSettings" Target="../printerSettings/printerSettings69.bin"/><Relationship Id="rId15" Type="http://schemas.openxmlformats.org/officeDocument/2006/relationships/printerSettings" Target="../printerSettings/printerSettings79.bin"/><Relationship Id="rId23" Type="http://schemas.openxmlformats.org/officeDocument/2006/relationships/printerSettings" Target="../printerSettings/printerSettings87.bin"/><Relationship Id="rId28" Type="http://schemas.openxmlformats.org/officeDocument/2006/relationships/printerSettings" Target="../printerSettings/printerSettings92.bin"/><Relationship Id="rId36" Type="http://schemas.openxmlformats.org/officeDocument/2006/relationships/printerSettings" Target="../printerSettings/printerSettings100.bin"/><Relationship Id="rId10" Type="http://schemas.openxmlformats.org/officeDocument/2006/relationships/printerSettings" Target="../printerSettings/printerSettings74.bin"/><Relationship Id="rId19" Type="http://schemas.openxmlformats.org/officeDocument/2006/relationships/printerSettings" Target="../printerSettings/printerSettings83.bin"/><Relationship Id="rId31" Type="http://schemas.openxmlformats.org/officeDocument/2006/relationships/printerSettings" Target="../printerSettings/printerSettings95.bin"/><Relationship Id="rId4" Type="http://schemas.openxmlformats.org/officeDocument/2006/relationships/printerSettings" Target="../printerSettings/printerSettings68.bin"/><Relationship Id="rId9" Type="http://schemas.openxmlformats.org/officeDocument/2006/relationships/printerSettings" Target="../printerSettings/printerSettings73.bin"/><Relationship Id="rId14" Type="http://schemas.openxmlformats.org/officeDocument/2006/relationships/printerSettings" Target="../printerSettings/printerSettings78.bin"/><Relationship Id="rId22" Type="http://schemas.openxmlformats.org/officeDocument/2006/relationships/printerSettings" Target="../printerSettings/printerSettings86.bin"/><Relationship Id="rId27" Type="http://schemas.openxmlformats.org/officeDocument/2006/relationships/printerSettings" Target="../printerSettings/printerSettings91.bin"/><Relationship Id="rId30" Type="http://schemas.openxmlformats.org/officeDocument/2006/relationships/printerSettings" Target="../printerSettings/printerSettings94.bin"/><Relationship Id="rId35" Type="http://schemas.openxmlformats.org/officeDocument/2006/relationships/printerSettings" Target="../printerSettings/printerSettings99.bin"/><Relationship Id="rId8" Type="http://schemas.openxmlformats.org/officeDocument/2006/relationships/printerSettings" Target="../printerSettings/printerSettings72.bin"/></Relationships>
</file>

<file path=xl/worksheets/_rels/sheet4.xml.rels><?xml version="1.0" encoding="UTF-8" standalone="yes"?>
<Relationships xmlns="http://schemas.openxmlformats.org/package/2006/relationships"><Relationship Id="rId13" Type="http://schemas.openxmlformats.org/officeDocument/2006/relationships/printerSettings" Target="../printerSettings/printerSettings113.bin"/><Relationship Id="rId18" Type="http://schemas.openxmlformats.org/officeDocument/2006/relationships/printerSettings" Target="../printerSettings/printerSettings118.bin"/><Relationship Id="rId26" Type="http://schemas.openxmlformats.org/officeDocument/2006/relationships/printerSettings" Target="../printerSettings/printerSettings126.bin"/><Relationship Id="rId3" Type="http://schemas.openxmlformats.org/officeDocument/2006/relationships/printerSettings" Target="../printerSettings/printerSettings103.bin"/><Relationship Id="rId21" Type="http://schemas.openxmlformats.org/officeDocument/2006/relationships/printerSettings" Target="../printerSettings/printerSettings121.bin"/><Relationship Id="rId7" Type="http://schemas.openxmlformats.org/officeDocument/2006/relationships/printerSettings" Target="../printerSettings/printerSettings107.bin"/><Relationship Id="rId12" Type="http://schemas.openxmlformats.org/officeDocument/2006/relationships/printerSettings" Target="../printerSettings/printerSettings112.bin"/><Relationship Id="rId17" Type="http://schemas.openxmlformats.org/officeDocument/2006/relationships/printerSettings" Target="../printerSettings/printerSettings117.bin"/><Relationship Id="rId25" Type="http://schemas.openxmlformats.org/officeDocument/2006/relationships/printerSettings" Target="../printerSettings/printerSettings125.bin"/><Relationship Id="rId33" Type="http://schemas.openxmlformats.org/officeDocument/2006/relationships/drawing" Target="../drawings/drawing1.xml"/><Relationship Id="rId2" Type="http://schemas.openxmlformats.org/officeDocument/2006/relationships/printerSettings" Target="../printerSettings/printerSettings102.bin"/><Relationship Id="rId16" Type="http://schemas.openxmlformats.org/officeDocument/2006/relationships/printerSettings" Target="../printerSettings/printerSettings116.bin"/><Relationship Id="rId20" Type="http://schemas.openxmlformats.org/officeDocument/2006/relationships/printerSettings" Target="../printerSettings/printerSettings120.bin"/><Relationship Id="rId29" Type="http://schemas.openxmlformats.org/officeDocument/2006/relationships/printerSettings" Target="../printerSettings/printerSettings129.bin"/><Relationship Id="rId1" Type="http://schemas.openxmlformats.org/officeDocument/2006/relationships/printerSettings" Target="../printerSettings/printerSettings101.bin"/><Relationship Id="rId6" Type="http://schemas.openxmlformats.org/officeDocument/2006/relationships/printerSettings" Target="../printerSettings/printerSettings106.bin"/><Relationship Id="rId11" Type="http://schemas.openxmlformats.org/officeDocument/2006/relationships/printerSettings" Target="../printerSettings/printerSettings111.bin"/><Relationship Id="rId24" Type="http://schemas.openxmlformats.org/officeDocument/2006/relationships/printerSettings" Target="../printerSettings/printerSettings124.bin"/><Relationship Id="rId32" Type="http://schemas.openxmlformats.org/officeDocument/2006/relationships/printerSettings" Target="../printerSettings/printerSettings132.bin"/><Relationship Id="rId5" Type="http://schemas.openxmlformats.org/officeDocument/2006/relationships/printerSettings" Target="../printerSettings/printerSettings105.bin"/><Relationship Id="rId15" Type="http://schemas.openxmlformats.org/officeDocument/2006/relationships/printerSettings" Target="../printerSettings/printerSettings115.bin"/><Relationship Id="rId23" Type="http://schemas.openxmlformats.org/officeDocument/2006/relationships/printerSettings" Target="../printerSettings/printerSettings123.bin"/><Relationship Id="rId28" Type="http://schemas.openxmlformats.org/officeDocument/2006/relationships/printerSettings" Target="../printerSettings/printerSettings128.bin"/><Relationship Id="rId10" Type="http://schemas.openxmlformats.org/officeDocument/2006/relationships/printerSettings" Target="../printerSettings/printerSettings110.bin"/><Relationship Id="rId19" Type="http://schemas.openxmlformats.org/officeDocument/2006/relationships/printerSettings" Target="../printerSettings/printerSettings119.bin"/><Relationship Id="rId31" Type="http://schemas.openxmlformats.org/officeDocument/2006/relationships/printerSettings" Target="../printerSettings/printerSettings131.bin"/><Relationship Id="rId4" Type="http://schemas.openxmlformats.org/officeDocument/2006/relationships/printerSettings" Target="../printerSettings/printerSettings104.bin"/><Relationship Id="rId9" Type="http://schemas.openxmlformats.org/officeDocument/2006/relationships/printerSettings" Target="../printerSettings/printerSettings109.bin"/><Relationship Id="rId14" Type="http://schemas.openxmlformats.org/officeDocument/2006/relationships/printerSettings" Target="../printerSettings/printerSettings114.bin"/><Relationship Id="rId22" Type="http://schemas.openxmlformats.org/officeDocument/2006/relationships/printerSettings" Target="../printerSettings/printerSettings122.bin"/><Relationship Id="rId27" Type="http://schemas.openxmlformats.org/officeDocument/2006/relationships/printerSettings" Target="../printerSettings/printerSettings127.bin"/><Relationship Id="rId30" Type="http://schemas.openxmlformats.org/officeDocument/2006/relationships/printerSettings" Target="../printerSettings/printerSettings130.bin"/><Relationship Id="rId8" Type="http://schemas.openxmlformats.org/officeDocument/2006/relationships/printerSettings" Target="../printerSettings/printerSettings108.bin"/></Relationships>
</file>

<file path=xl/worksheets/_rels/sheet5.xml.rels><?xml version="1.0" encoding="UTF-8" standalone="yes"?>
<Relationships xmlns="http://schemas.openxmlformats.org/package/2006/relationships"><Relationship Id="rId13" Type="http://schemas.openxmlformats.org/officeDocument/2006/relationships/printerSettings" Target="../printerSettings/printerSettings145.bin"/><Relationship Id="rId18" Type="http://schemas.openxmlformats.org/officeDocument/2006/relationships/printerSettings" Target="../printerSettings/printerSettings150.bin"/><Relationship Id="rId26" Type="http://schemas.openxmlformats.org/officeDocument/2006/relationships/printerSettings" Target="../printerSettings/printerSettings158.bin"/><Relationship Id="rId3" Type="http://schemas.openxmlformats.org/officeDocument/2006/relationships/printerSettings" Target="../printerSettings/printerSettings135.bin"/><Relationship Id="rId21" Type="http://schemas.openxmlformats.org/officeDocument/2006/relationships/printerSettings" Target="../printerSettings/printerSettings153.bin"/><Relationship Id="rId34" Type="http://schemas.openxmlformats.org/officeDocument/2006/relationships/comments" Target="../comments2.xml"/><Relationship Id="rId7" Type="http://schemas.openxmlformats.org/officeDocument/2006/relationships/printerSettings" Target="../printerSettings/printerSettings139.bin"/><Relationship Id="rId12" Type="http://schemas.openxmlformats.org/officeDocument/2006/relationships/printerSettings" Target="../printerSettings/printerSettings144.bin"/><Relationship Id="rId17" Type="http://schemas.openxmlformats.org/officeDocument/2006/relationships/printerSettings" Target="../printerSettings/printerSettings149.bin"/><Relationship Id="rId25" Type="http://schemas.openxmlformats.org/officeDocument/2006/relationships/printerSettings" Target="../printerSettings/printerSettings157.bin"/><Relationship Id="rId33" Type="http://schemas.openxmlformats.org/officeDocument/2006/relationships/vmlDrawing" Target="../drawings/vmlDrawing2.vml"/><Relationship Id="rId2" Type="http://schemas.openxmlformats.org/officeDocument/2006/relationships/printerSettings" Target="../printerSettings/printerSettings134.bin"/><Relationship Id="rId16" Type="http://schemas.openxmlformats.org/officeDocument/2006/relationships/printerSettings" Target="../printerSettings/printerSettings148.bin"/><Relationship Id="rId20" Type="http://schemas.openxmlformats.org/officeDocument/2006/relationships/printerSettings" Target="../printerSettings/printerSettings152.bin"/><Relationship Id="rId29" Type="http://schemas.openxmlformats.org/officeDocument/2006/relationships/printerSettings" Target="../printerSettings/printerSettings161.bin"/><Relationship Id="rId1" Type="http://schemas.openxmlformats.org/officeDocument/2006/relationships/printerSettings" Target="../printerSettings/printerSettings133.bin"/><Relationship Id="rId6" Type="http://schemas.openxmlformats.org/officeDocument/2006/relationships/printerSettings" Target="../printerSettings/printerSettings138.bin"/><Relationship Id="rId11" Type="http://schemas.openxmlformats.org/officeDocument/2006/relationships/printerSettings" Target="../printerSettings/printerSettings143.bin"/><Relationship Id="rId24" Type="http://schemas.openxmlformats.org/officeDocument/2006/relationships/printerSettings" Target="../printerSettings/printerSettings156.bin"/><Relationship Id="rId32" Type="http://schemas.openxmlformats.org/officeDocument/2006/relationships/printerSettings" Target="../printerSettings/printerSettings164.bin"/><Relationship Id="rId5" Type="http://schemas.openxmlformats.org/officeDocument/2006/relationships/printerSettings" Target="../printerSettings/printerSettings137.bin"/><Relationship Id="rId15" Type="http://schemas.openxmlformats.org/officeDocument/2006/relationships/printerSettings" Target="../printerSettings/printerSettings147.bin"/><Relationship Id="rId23" Type="http://schemas.openxmlformats.org/officeDocument/2006/relationships/printerSettings" Target="../printerSettings/printerSettings155.bin"/><Relationship Id="rId28" Type="http://schemas.openxmlformats.org/officeDocument/2006/relationships/printerSettings" Target="../printerSettings/printerSettings160.bin"/><Relationship Id="rId10" Type="http://schemas.openxmlformats.org/officeDocument/2006/relationships/printerSettings" Target="../printerSettings/printerSettings142.bin"/><Relationship Id="rId19" Type="http://schemas.openxmlformats.org/officeDocument/2006/relationships/printerSettings" Target="../printerSettings/printerSettings151.bin"/><Relationship Id="rId31" Type="http://schemas.openxmlformats.org/officeDocument/2006/relationships/printerSettings" Target="../printerSettings/printerSettings163.bin"/><Relationship Id="rId4" Type="http://schemas.openxmlformats.org/officeDocument/2006/relationships/printerSettings" Target="../printerSettings/printerSettings136.bin"/><Relationship Id="rId9" Type="http://schemas.openxmlformats.org/officeDocument/2006/relationships/printerSettings" Target="../printerSettings/printerSettings141.bin"/><Relationship Id="rId14" Type="http://schemas.openxmlformats.org/officeDocument/2006/relationships/printerSettings" Target="../printerSettings/printerSettings146.bin"/><Relationship Id="rId22" Type="http://schemas.openxmlformats.org/officeDocument/2006/relationships/printerSettings" Target="../printerSettings/printerSettings154.bin"/><Relationship Id="rId27" Type="http://schemas.openxmlformats.org/officeDocument/2006/relationships/printerSettings" Target="../printerSettings/printerSettings159.bin"/><Relationship Id="rId30" Type="http://schemas.openxmlformats.org/officeDocument/2006/relationships/printerSettings" Target="../printerSettings/printerSettings162.bin"/><Relationship Id="rId8" Type="http://schemas.openxmlformats.org/officeDocument/2006/relationships/printerSettings" Target="../printerSettings/printerSettings140.bin"/></Relationships>
</file>

<file path=xl/worksheets/_rels/sheet6.xml.rels><?xml version="1.0" encoding="UTF-8" standalone="yes"?>
<Relationships xmlns="http://schemas.openxmlformats.org/package/2006/relationships"><Relationship Id="rId8" Type="http://schemas.openxmlformats.org/officeDocument/2006/relationships/printerSettings" Target="../printerSettings/printerSettings172.bin"/><Relationship Id="rId13" Type="http://schemas.openxmlformats.org/officeDocument/2006/relationships/printerSettings" Target="../printerSettings/printerSettings177.bin"/><Relationship Id="rId18" Type="http://schemas.openxmlformats.org/officeDocument/2006/relationships/printerSettings" Target="../printerSettings/printerSettings182.bin"/><Relationship Id="rId26" Type="http://schemas.openxmlformats.org/officeDocument/2006/relationships/printerSettings" Target="../printerSettings/printerSettings190.bin"/><Relationship Id="rId3" Type="http://schemas.openxmlformats.org/officeDocument/2006/relationships/printerSettings" Target="../printerSettings/printerSettings167.bin"/><Relationship Id="rId21" Type="http://schemas.openxmlformats.org/officeDocument/2006/relationships/printerSettings" Target="../printerSettings/printerSettings185.bin"/><Relationship Id="rId7" Type="http://schemas.openxmlformats.org/officeDocument/2006/relationships/printerSettings" Target="../printerSettings/printerSettings171.bin"/><Relationship Id="rId12" Type="http://schemas.openxmlformats.org/officeDocument/2006/relationships/printerSettings" Target="../printerSettings/printerSettings176.bin"/><Relationship Id="rId17" Type="http://schemas.openxmlformats.org/officeDocument/2006/relationships/printerSettings" Target="../printerSettings/printerSettings181.bin"/><Relationship Id="rId25" Type="http://schemas.openxmlformats.org/officeDocument/2006/relationships/printerSettings" Target="../printerSettings/printerSettings189.bin"/><Relationship Id="rId2" Type="http://schemas.openxmlformats.org/officeDocument/2006/relationships/printerSettings" Target="../printerSettings/printerSettings166.bin"/><Relationship Id="rId16" Type="http://schemas.openxmlformats.org/officeDocument/2006/relationships/printerSettings" Target="../printerSettings/printerSettings180.bin"/><Relationship Id="rId20" Type="http://schemas.openxmlformats.org/officeDocument/2006/relationships/printerSettings" Target="../printerSettings/printerSettings184.bin"/><Relationship Id="rId29" Type="http://schemas.openxmlformats.org/officeDocument/2006/relationships/printerSettings" Target="../printerSettings/printerSettings193.bin"/><Relationship Id="rId1" Type="http://schemas.openxmlformats.org/officeDocument/2006/relationships/printerSettings" Target="../printerSettings/printerSettings165.bin"/><Relationship Id="rId6" Type="http://schemas.openxmlformats.org/officeDocument/2006/relationships/printerSettings" Target="../printerSettings/printerSettings170.bin"/><Relationship Id="rId11" Type="http://schemas.openxmlformats.org/officeDocument/2006/relationships/printerSettings" Target="../printerSettings/printerSettings175.bin"/><Relationship Id="rId24" Type="http://schemas.openxmlformats.org/officeDocument/2006/relationships/printerSettings" Target="../printerSettings/printerSettings188.bin"/><Relationship Id="rId32" Type="http://schemas.openxmlformats.org/officeDocument/2006/relationships/printerSettings" Target="../printerSettings/printerSettings196.bin"/><Relationship Id="rId5" Type="http://schemas.openxmlformats.org/officeDocument/2006/relationships/printerSettings" Target="../printerSettings/printerSettings169.bin"/><Relationship Id="rId15" Type="http://schemas.openxmlformats.org/officeDocument/2006/relationships/printerSettings" Target="../printerSettings/printerSettings179.bin"/><Relationship Id="rId23" Type="http://schemas.openxmlformats.org/officeDocument/2006/relationships/printerSettings" Target="../printerSettings/printerSettings187.bin"/><Relationship Id="rId28" Type="http://schemas.openxmlformats.org/officeDocument/2006/relationships/printerSettings" Target="../printerSettings/printerSettings192.bin"/><Relationship Id="rId10" Type="http://schemas.openxmlformats.org/officeDocument/2006/relationships/printerSettings" Target="../printerSettings/printerSettings174.bin"/><Relationship Id="rId19" Type="http://schemas.openxmlformats.org/officeDocument/2006/relationships/printerSettings" Target="../printerSettings/printerSettings183.bin"/><Relationship Id="rId31" Type="http://schemas.openxmlformats.org/officeDocument/2006/relationships/printerSettings" Target="../printerSettings/printerSettings195.bin"/><Relationship Id="rId4" Type="http://schemas.openxmlformats.org/officeDocument/2006/relationships/printerSettings" Target="../printerSettings/printerSettings168.bin"/><Relationship Id="rId9" Type="http://schemas.openxmlformats.org/officeDocument/2006/relationships/printerSettings" Target="../printerSettings/printerSettings173.bin"/><Relationship Id="rId14" Type="http://schemas.openxmlformats.org/officeDocument/2006/relationships/printerSettings" Target="../printerSettings/printerSettings178.bin"/><Relationship Id="rId22" Type="http://schemas.openxmlformats.org/officeDocument/2006/relationships/printerSettings" Target="../printerSettings/printerSettings186.bin"/><Relationship Id="rId27" Type="http://schemas.openxmlformats.org/officeDocument/2006/relationships/printerSettings" Target="../printerSettings/printerSettings191.bin"/><Relationship Id="rId30" Type="http://schemas.openxmlformats.org/officeDocument/2006/relationships/printerSettings" Target="../printerSettings/printerSettings194.bin"/></Relationships>
</file>

<file path=xl/worksheets/_rels/sheet7.xml.rels><?xml version="1.0" encoding="UTF-8" standalone="yes"?>
<Relationships xmlns="http://schemas.openxmlformats.org/package/2006/relationships"><Relationship Id="rId13" Type="http://schemas.openxmlformats.org/officeDocument/2006/relationships/printerSettings" Target="../printerSettings/printerSettings209.bin"/><Relationship Id="rId18" Type="http://schemas.openxmlformats.org/officeDocument/2006/relationships/printerSettings" Target="../printerSettings/printerSettings214.bin"/><Relationship Id="rId26" Type="http://schemas.openxmlformats.org/officeDocument/2006/relationships/printerSettings" Target="../printerSettings/printerSettings222.bin"/><Relationship Id="rId3" Type="http://schemas.openxmlformats.org/officeDocument/2006/relationships/printerSettings" Target="../printerSettings/printerSettings199.bin"/><Relationship Id="rId21" Type="http://schemas.openxmlformats.org/officeDocument/2006/relationships/printerSettings" Target="../printerSettings/printerSettings217.bin"/><Relationship Id="rId34" Type="http://schemas.openxmlformats.org/officeDocument/2006/relationships/comments" Target="../comments3.xml"/><Relationship Id="rId7" Type="http://schemas.openxmlformats.org/officeDocument/2006/relationships/printerSettings" Target="../printerSettings/printerSettings203.bin"/><Relationship Id="rId12" Type="http://schemas.openxmlformats.org/officeDocument/2006/relationships/printerSettings" Target="../printerSettings/printerSettings208.bin"/><Relationship Id="rId17" Type="http://schemas.openxmlformats.org/officeDocument/2006/relationships/printerSettings" Target="../printerSettings/printerSettings213.bin"/><Relationship Id="rId25" Type="http://schemas.openxmlformats.org/officeDocument/2006/relationships/printerSettings" Target="../printerSettings/printerSettings221.bin"/><Relationship Id="rId33" Type="http://schemas.openxmlformats.org/officeDocument/2006/relationships/vmlDrawing" Target="../drawings/vmlDrawing3.vml"/><Relationship Id="rId2" Type="http://schemas.openxmlformats.org/officeDocument/2006/relationships/printerSettings" Target="../printerSettings/printerSettings198.bin"/><Relationship Id="rId16" Type="http://schemas.openxmlformats.org/officeDocument/2006/relationships/printerSettings" Target="../printerSettings/printerSettings212.bin"/><Relationship Id="rId20" Type="http://schemas.openxmlformats.org/officeDocument/2006/relationships/printerSettings" Target="../printerSettings/printerSettings216.bin"/><Relationship Id="rId29" Type="http://schemas.openxmlformats.org/officeDocument/2006/relationships/printerSettings" Target="../printerSettings/printerSettings225.bin"/><Relationship Id="rId1" Type="http://schemas.openxmlformats.org/officeDocument/2006/relationships/printerSettings" Target="../printerSettings/printerSettings197.bin"/><Relationship Id="rId6" Type="http://schemas.openxmlformats.org/officeDocument/2006/relationships/printerSettings" Target="../printerSettings/printerSettings202.bin"/><Relationship Id="rId11" Type="http://schemas.openxmlformats.org/officeDocument/2006/relationships/printerSettings" Target="../printerSettings/printerSettings207.bin"/><Relationship Id="rId24" Type="http://schemas.openxmlformats.org/officeDocument/2006/relationships/printerSettings" Target="../printerSettings/printerSettings220.bin"/><Relationship Id="rId32" Type="http://schemas.openxmlformats.org/officeDocument/2006/relationships/printerSettings" Target="../printerSettings/printerSettings228.bin"/><Relationship Id="rId5" Type="http://schemas.openxmlformats.org/officeDocument/2006/relationships/printerSettings" Target="../printerSettings/printerSettings201.bin"/><Relationship Id="rId15" Type="http://schemas.openxmlformats.org/officeDocument/2006/relationships/printerSettings" Target="../printerSettings/printerSettings211.bin"/><Relationship Id="rId23" Type="http://schemas.openxmlformats.org/officeDocument/2006/relationships/printerSettings" Target="../printerSettings/printerSettings219.bin"/><Relationship Id="rId28" Type="http://schemas.openxmlformats.org/officeDocument/2006/relationships/printerSettings" Target="../printerSettings/printerSettings224.bin"/><Relationship Id="rId10" Type="http://schemas.openxmlformats.org/officeDocument/2006/relationships/printerSettings" Target="../printerSettings/printerSettings206.bin"/><Relationship Id="rId19" Type="http://schemas.openxmlformats.org/officeDocument/2006/relationships/printerSettings" Target="../printerSettings/printerSettings215.bin"/><Relationship Id="rId31" Type="http://schemas.openxmlformats.org/officeDocument/2006/relationships/printerSettings" Target="../printerSettings/printerSettings227.bin"/><Relationship Id="rId4" Type="http://schemas.openxmlformats.org/officeDocument/2006/relationships/printerSettings" Target="../printerSettings/printerSettings200.bin"/><Relationship Id="rId9" Type="http://schemas.openxmlformats.org/officeDocument/2006/relationships/printerSettings" Target="../printerSettings/printerSettings205.bin"/><Relationship Id="rId14" Type="http://schemas.openxmlformats.org/officeDocument/2006/relationships/printerSettings" Target="../printerSettings/printerSettings210.bin"/><Relationship Id="rId22" Type="http://schemas.openxmlformats.org/officeDocument/2006/relationships/printerSettings" Target="../printerSettings/printerSettings218.bin"/><Relationship Id="rId27" Type="http://schemas.openxmlformats.org/officeDocument/2006/relationships/printerSettings" Target="../printerSettings/printerSettings223.bin"/><Relationship Id="rId30" Type="http://schemas.openxmlformats.org/officeDocument/2006/relationships/printerSettings" Target="../printerSettings/printerSettings226.bin"/><Relationship Id="rId8" Type="http://schemas.openxmlformats.org/officeDocument/2006/relationships/printerSettings" Target="../printerSettings/printerSettings204.bin"/></Relationships>
</file>

<file path=xl/worksheets/_rels/sheet8.xml.rels><?xml version="1.0" encoding="UTF-8" standalone="yes"?>
<Relationships xmlns="http://schemas.openxmlformats.org/package/2006/relationships"><Relationship Id="rId13" Type="http://schemas.openxmlformats.org/officeDocument/2006/relationships/printerSettings" Target="../printerSettings/printerSettings241.bin"/><Relationship Id="rId18" Type="http://schemas.openxmlformats.org/officeDocument/2006/relationships/printerSettings" Target="../printerSettings/printerSettings246.bin"/><Relationship Id="rId26" Type="http://schemas.openxmlformats.org/officeDocument/2006/relationships/printerSettings" Target="../printerSettings/printerSettings254.bin"/><Relationship Id="rId3" Type="http://schemas.openxmlformats.org/officeDocument/2006/relationships/printerSettings" Target="../printerSettings/printerSettings231.bin"/><Relationship Id="rId21" Type="http://schemas.openxmlformats.org/officeDocument/2006/relationships/printerSettings" Target="../printerSettings/printerSettings249.bin"/><Relationship Id="rId34" Type="http://schemas.openxmlformats.org/officeDocument/2006/relationships/vmlDrawing" Target="../drawings/vmlDrawing4.vml"/><Relationship Id="rId7" Type="http://schemas.openxmlformats.org/officeDocument/2006/relationships/printerSettings" Target="../printerSettings/printerSettings235.bin"/><Relationship Id="rId12" Type="http://schemas.openxmlformats.org/officeDocument/2006/relationships/printerSettings" Target="../printerSettings/printerSettings240.bin"/><Relationship Id="rId17" Type="http://schemas.openxmlformats.org/officeDocument/2006/relationships/printerSettings" Target="../printerSettings/printerSettings245.bin"/><Relationship Id="rId25" Type="http://schemas.openxmlformats.org/officeDocument/2006/relationships/printerSettings" Target="../printerSettings/printerSettings253.bin"/><Relationship Id="rId33" Type="http://schemas.openxmlformats.org/officeDocument/2006/relationships/printerSettings" Target="../printerSettings/printerSettings260.bin"/><Relationship Id="rId2" Type="http://schemas.openxmlformats.org/officeDocument/2006/relationships/printerSettings" Target="../printerSettings/printerSettings230.bin"/><Relationship Id="rId16" Type="http://schemas.openxmlformats.org/officeDocument/2006/relationships/printerSettings" Target="../printerSettings/printerSettings244.bin"/><Relationship Id="rId20" Type="http://schemas.openxmlformats.org/officeDocument/2006/relationships/printerSettings" Target="../printerSettings/printerSettings248.bin"/><Relationship Id="rId29" Type="http://schemas.openxmlformats.org/officeDocument/2006/relationships/printerSettings" Target="../printerSettings/printerSettings257.bin"/><Relationship Id="rId1" Type="http://schemas.openxmlformats.org/officeDocument/2006/relationships/printerSettings" Target="../printerSettings/printerSettings229.bin"/><Relationship Id="rId6" Type="http://schemas.openxmlformats.org/officeDocument/2006/relationships/printerSettings" Target="../printerSettings/printerSettings234.bin"/><Relationship Id="rId11" Type="http://schemas.openxmlformats.org/officeDocument/2006/relationships/printerSettings" Target="../printerSettings/printerSettings239.bin"/><Relationship Id="rId24" Type="http://schemas.openxmlformats.org/officeDocument/2006/relationships/printerSettings" Target="../printerSettings/printerSettings252.bin"/><Relationship Id="rId32" Type="http://schemas.openxmlformats.org/officeDocument/2006/relationships/hyperlink" Target="https://sei.pe.gov.br/sei/controlador.php?acao=procedimento_trabalhar&amp;acao_origem=procedimento_controlar&amp;acao_retorno=procedimento_controlar&amp;id_procedimento=13068763&amp;infra_sistema=100000100&amp;infra_unidade_atual=110008448&amp;infra_hash=fb144b41d918aad21b5984c710b81ac1a3fb260de910b290f551a2cebf706a00" TargetMode="External"/><Relationship Id="rId5" Type="http://schemas.openxmlformats.org/officeDocument/2006/relationships/printerSettings" Target="../printerSettings/printerSettings233.bin"/><Relationship Id="rId15" Type="http://schemas.openxmlformats.org/officeDocument/2006/relationships/printerSettings" Target="../printerSettings/printerSettings243.bin"/><Relationship Id="rId23" Type="http://schemas.openxmlformats.org/officeDocument/2006/relationships/printerSettings" Target="../printerSettings/printerSettings251.bin"/><Relationship Id="rId28" Type="http://schemas.openxmlformats.org/officeDocument/2006/relationships/printerSettings" Target="../printerSettings/printerSettings256.bin"/><Relationship Id="rId10" Type="http://schemas.openxmlformats.org/officeDocument/2006/relationships/printerSettings" Target="../printerSettings/printerSettings238.bin"/><Relationship Id="rId19" Type="http://schemas.openxmlformats.org/officeDocument/2006/relationships/printerSettings" Target="../printerSettings/printerSettings247.bin"/><Relationship Id="rId31" Type="http://schemas.openxmlformats.org/officeDocument/2006/relationships/printerSettings" Target="../printerSettings/printerSettings259.bin"/><Relationship Id="rId4" Type="http://schemas.openxmlformats.org/officeDocument/2006/relationships/printerSettings" Target="../printerSettings/printerSettings232.bin"/><Relationship Id="rId9" Type="http://schemas.openxmlformats.org/officeDocument/2006/relationships/printerSettings" Target="../printerSettings/printerSettings237.bin"/><Relationship Id="rId14" Type="http://schemas.openxmlformats.org/officeDocument/2006/relationships/printerSettings" Target="../printerSettings/printerSettings242.bin"/><Relationship Id="rId22" Type="http://schemas.openxmlformats.org/officeDocument/2006/relationships/printerSettings" Target="../printerSettings/printerSettings250.bin"/><Relationship Id="rId27" Type="http://schemas.openxmlformats.org/officeDocument/2006/relationships/printerSettings" Target="../printerSettings/printerSettings255.bin"/><Relationship Id="rId30" Type="http://schemas.openxmlformats.org/officeDocument/2006/relationships/printerSettings" Target="../printerSettings/printerSettings258.bin"/><Relationship Id="rId35" Type="http://schemas.openxmlformats.org/officeDocument/2006/relationships/comments" Target="../comments4.xml"/><Relationship Id="rId8" Type="http://schemas.openxmlformats.org/officeDocument/2006/relationships/printerSettings" Target="../printerSettings/printerSettings236.bin"/></Relationships>
</file>

<file path=xl/worksheets/_rels/sheet9.xml.rels><?xml version="1.0" encoding="UTF-8" standalone="yes"?>
<Relationships xmlns="http://schemas.openxmlformats.org/package/2006/relationships"><Relationship Id="rId13" Type="http://schemas.openxmlformats.org/officeDocument/2006/relationships/printerSettings" Target="../printerSettings/printerSettings273.bin"/><Relationship Id="rId18" Type="http://schemas.openxmlformats.org/officeDocument/2006/relationships/printerSettings" Target="../printerSettings/printerSettings278.bin"/><Relationship Id="rId26" Type="http://schemas.openxmlformats.org/officeDocument/2006/relationships/printerSettings" Target="../printerSettings/printerSettings286.bin"/><Relationship Id="rId3" Type="http://schemas.openxmlformats.org/officeDocument/2006/relationships/printerSettings" Target="../printerSettings/printerSettings263.bin"/><Relationship Id="rId21" Type="http://schemas.openxmlformats.org/officeDocument/2006/relationships/printerSettings" Target="../printerSettings/printerSettings281.bin"/><Relationship Id="rId34" Type="http://schemas.openxmlformats.org/officeDocument/2006/relationships/printerSettings" Target="../printerSettings/printerSettings294.bin"/><Relationship Id="rId7" Type="http://schemas.openxmlformats.org/officeDocument/2006/relationships/printerSettings" Target="../printerSettings/printerSettings267.bin"/><Relationship Id="rId12" Type="http://schemas.openxmlformats.org/officeDocument/2006/relationships/printerSettings" Target="../printerSettings/printerSettings272.bin"/><Relationship Id="rId17" Type="http://schemas.openxmlformats.org/officeDocument/2006/relationships/printerSettings" Target="../printerSettings/printerSettings277.bin"/><Relationship Id="rId25" Type="http://schemas.openxmlformats.org/officeDocument/2006/relationships/printerSettings" Target="../printerSettings/printerSettings285.bin"/><Relationship Id="rId33" Type="http://schemas.openxmlformats.org/officeDocument/2006/relationships/printerSettings" Target="../printerSettings/printerSettings293.bin"/><Relationship Id="rId2" Type="http://schemas.openxmlformats.org/officeDocument/2006/relationships/printerSettings" Target="../printerSettings/printerSettings262.bin"/><Relationship Id="rId16" Type="http://schemas.openxmlformats.org/officeDocument/2006/relationships/printerSettings" Target="../printerSettings/printerSettings276.bin"/><Relationship Id="rId20" Type="http://schemas.openxmlformats.org/officeDocument/2006/relationships/printerSettings" Target="../printerSettings/printerSettings280.bin"/><Relationship Id="rId29" Type="http://schemas.openxmlformats.org/officeDocument/2006/relationships/printerSettings" Target="../printerSettings/printerSettings289.bin"/><Relationship Id="rId1" Type="http://schemas.openxmlformats.org/officeDocument/2006/relationships/printerSettings" Target="../printerSettings/printerSettings261.bin"/><Relationship Id="rId6" Type="http://schemas.openxmlformats.org/officeDocument/2006/relationships/printerSettings" Target="../printerSettings/printerSettings266.bin"/><Relationship Id="rId11" Type="http://schemas.openxmlformats.org/officeDocument/2006/relationships/printerSettings" Target="../printerSettings/printerSettings271.bin"/><Relationship Id="rId24" Type="http://schemas.openxmlformats.org/officeDocument/2006/relationships/printerSettings" Target="../printerSettings/printerSettings284.bin"/><Relationship Id="rId32" Type="http://schemas.openxmlformats.org/officeDocument/2006/relationships/printerSettings" Target="../printerSettings/printerSettings292.bin"/><Relationship Id="rId5" Type="http://schemas.openxmlformats.org/officeDocument/2006/relationships/printerSettings" Target="../printerSettings/printerSettings265.bin"/><Relationship Id="rId15" Type="http://schemas.openxmlformats.org/officeDocument/2006/relationships/printerSettings" Target="../printerSettings/printerSettings275.bin"/><Relationship Id="rId23" Type="http://schemas.openxmlformats.org/officeDocument/2006/relationships/printerSettings" Target="../printerSettings/printerSettings283.bin"/><Relationship Id="rId28" Type="http://schemas.openxmlformats.org/officeDocument/2006/relationships/printerSettings" Target="../printerSettings/printerSettings288.bin"/><Relationship Id="rId36" Type="http://schemas.openxmlformats.org/officeDocument/2006/relationships/comments" Target="../comments5.xml"/><Relationship Id="rId10" Type="http://schemas.openxmlformats.org/officeDocument/2006/relationships/printerSettings" Target="../printerSettings/printerSettings270.bin"/><Relationship Id="rId19" Type="http://schemas.openxmlformats.org/officeDocument/2006/relationships/printerSettings" Target="../printerSettings/printerSettings279.bin"/><Relationship Id="rId31" Type="http://schemas.openxmlformats.org/officeDocument/2006/relationships/printerSettings" Target="../printerSettings/printerSettings291.bin"/><Relationship Id="rId4" Type="http://schemas.openxmlformats.org/officeDocument/2006/relationships/printerSettings" Target="../printerSettings/printerSettings264.bin"/><Relationship Id="rId9" Type="http://schemas.openxmlformats.org/officeDocument/2006/relationships/printerSettings" Target="../printerSettings/printerSettings269.bin"/><Relationship Id="rId14" Type="http://schemas.openxmlformats.org/officeDocument/2006/relationships/printerSettings" Target="../printerSettings/printerSettings274.bin"/><Relationship Id="rId22" Type="http://schemas.openxmlformats.org/officeDocument/2006/relationships/printerSettings" Target="../printerSettings/printerSettings282.bin"/><Relationship Id="rId27" Type="http://schemas.openxmlformats.org/officeDocument/2006/relationships/printerSettings" Target="../printerSettings/printerSettings287.bin"/><Relationship Id="rId30" Type="http://schemas.openxmlformats.org/officeDocument/2006/relationships/printerSettings" Target="../printerSettings/printerSettings290.bin"/><Relationship Id="rId35" Type="http://schemas.openxmlformats.org/officeDocument/2006/relationships/vmlDrawing" Target="../drawings/vmlDrawing5.vml"/><Relationship Id="rId8" Type="http://schemas.openxmlformats.org/officeDocument/2006/relationships/printerSettings" Target="../printerSettings/printerSettings268.bin"/></Relationships>
</file>

<file path=xl/worksheets/_rels/sheet10.xml.rels><?xml version="1.0" encoding="UTF-8" standalone="yes"?>
<Relationships xmlns="http://schemas.openxmlformats.org/package/2006/relationships"><Relationship Id="rId13" Type="http://schemas.openxmlformats.org/officeDocument/2006/relationships/printerSettings" Target="../printerSettings/printerSettings307.bin"/><Relationship Id="rId18" Type="http://schemas.openxmlformats.org/officeDocument/2006/relationships/printerSettings" Target="../printerSettings/printerSettings312.bin"/><Relationship Id="rId26" Type="http://schemas.openxmlformats.org/officeDocument/2006/relationships/printerSettings" Target="../printerSettings/printerSettings320.bin"/><Relationship Id="rId3" Type="http://schemas.openxmlformats.org/officeDocument/2006/relationships/printerSettings" Target="../printerSettings/printerSettings297.bin"/><Relationship Id="rId21" Type="http://schemas.openxmlformats.org/officeDocument/2006/relationships/printerSettings" Target="../printerSettings/printerSettings315.bin"/><Relationship Id="rId34" Type="http://schemas.openxmlformats.org/officeDocument/2006/relationships/comments" Target="../comments6.xml"/><Relationship Id="rId7" Type="http://schemas.openxmlformats.org/officeDocument/2006/relationships/printerSettings" Target="../printerSettings/printerSettings301.bin"/><Relationship Id="rId12" Type="http://schemas.openxmlformats.org/officeDocument/2006/relationships/printerSettings" Target="../printerSettings/printerSettings306.bin"/><Relationship Id="rId17" Type="http://schemas.openxmlformats.org/officeDocument/2006/relationships/printerSettings" Target="../printerSettings/printerSettings311.bin"/><Relationship Id="rId25" Type="http://schemas.openxmlformats.org/officeDocument/2006/relationships/printerSettings" Target="../printerSettings/printerSettings319.bin"/><Relationship Id="rId33" Type="http://schemas.openxmlformats.org/officeDocument/2006/relationships/vmlDrawing" Target="../drawings/vmlDrawing6.vml"/><Relationship Id="rId2" Type="http://schemas.openxmlformats.org/officeDocument/2006/relationships/printerSettings" Target="../printerSettings/printerSettings296.bin"/><Relationship Id="rId16" Type="http://schemas.openxmlformats.org/officeDocument/2006/relationships/printerSettings" Target="../printerSettings/printerSettings310.bin"/><Relationship Id="rId20" Type="http://schemas.openxmlformats.org/officeDocument/2006/relationships/printerSettings" Target="../printerSettings/printerSettings314.bin"/><Relationship Id="rId29" Type="http://schemas.openxmlformats.org/officeDocument/2006/relationships/printerSettings" Target="../printerSettings/printerSettings323.bin"/><Relationship Id="rId1" Type="http://schemas.openxmlformats.org/officeDocument/2006/relationships/printerSettings" Target="../printerSettings/printerSettings295.bin"/><Relationship Id="rId6" Type="http://schemas.openxmlformats.org/officeDocument/2006/relationships/printerSettings" Target="../printerSettings/printerSettings300.bin"/><Relationship Id="rId11" Type="http://schemas.openxmlformats.org/officeDocument/2006/relationships/printerSettings" Target="../printerSettings/printerSettings305.bin"/><Relationship Id="rId24" Type="http://schemas.openxmlformats.org/officeDocument/2006/relationships/printerSettings" Target="../printerSettings/printerSettings318.bin"/><Relationship Id="rId32" Type="http://schemas.openxmlformats.org/officeDocument/2006/relationships/printerSettings" Target="../printerSettings/printerSettings326.bin"/><Relationship Id="rId5" Type="http://schemas.openxmlformats.org/officeDocument/2006/relationships/printerSettings" Target="../printerSettings/printerSettings299.bin"/><Relationship Id="rId15" Type="http://schemas.openxmlformats.org/officeDocument/2006/relationships/printerSettings" Target="../printerSettings/printerSettings309.bin"/><Relationship Id="rId23" Type="http://schemas.openxmlformats.org/officeDocument/2006/relationships/printerSettings" Target="../printerSettings/printerSettings317.bin"/><Relationship Id="rId28" Type="http://schemas.openxmlformats.org/officeDocument/2006/relationships/printerSettings" Target="../printerSettings/printerSettings322.bin"/><Relationship Id="rId10" Type="http://schemas.openxmlformats.org/officeDocument/2006/relationships/printerSettings" Target="../printerSettings/printerSettings304.bin"/><Relationship Id="rId19" Type="http://schemas.openxmlformats.org/officeDocument/2006/relationships/printerSettings" Target="../printerSettings/printerSettings313.bin"/><Relationship Id="rId31" Type="http://schemas.openxmlformats.org/officeDocument/2006/relationships/printerSettings" Target="../printerSettings/printerSettings325.bin"/><Relationship Id="rId4" Type="http://schemas.openxmlformats.org/officeDocument/2006/relationships/printerSettings" Target="../printerSettings/printerSettings298.bin"/><Relationship Id="rId9" Type="http://schemas.openxmlformats.org/officeDocument/2006/relationships/printerSettings" Target="../printerSettings/printerSettings303.bin"/><Relationship Id="rId14" Type="http://schemas.openxmlformats.org/officeDocument/2006/relationships/printerSettings" Target="../printerSettings/printerSettings308.bin"/><Relationship Id="rId22" Type="http://schemas.openxmlformats.org/officeDocument/2006/relationships/printerSettings" Target="../printerSettings/printerSettings316.bin"/><Relationship Id="rId27" Type="http://schemas.openxmlformats.org/officeDocument/2006/relationships/printerSettings" Target="../printerSettings/printerSettings321.bin"/><Relationship Id="rId30" Type="http://schemas.openxmlformats.org/officeDocument/2006/relationships/printerSettings" Target="../printerSettings/printerSettings324.bin"/><Relationship Id="rId8" Type="http://schemas.openxmlformats.org/officeDocument/2006/relationships/printerSettings" Target="../printerSettings/printerSettings302.bin"/></Relationships>
</file>

<file path=xl/worksheets/_rels/sheet11.xml.rels><?xml version="1.0" encoding="UTF-8" standalone="yes"?>
<Relationships xmlns="http://schemas.openxmlformats.org/package/2006/relationships"><Relationship Id="rId13" Type="http://schemas.openxmlformats.org/officeDocument/2006/relationships/printerSettings" Target="../printerSettings/printerSettings339.bin"/><Relationship Id="rId18" Type="http://schemas.openxmlformats.org/officeDocument/2006/relationships/printerSettings" Target="../printerSettings/printerSettings344.bin"/><Relationship Id="rId26" Type="http://schemas.openxmlformats.org/officeDocument/2006/relationships/printerSettings" Target="../printerSettings/printerSettings352.bin"/><Relationship Id="rId3" Type="http://schemas.openxmlformats.org/officeDocument/2006/relationships/printerSettings" Target="../printerSettings/printerSettings329.bin"/><Relationship Id="rId21" Type="http://schemas.openxmlformats.org/officeDocument/2006/relationships/printerSettings" Target="../printerSettings/printerSettings347.bin"/><Relationship Id="rId34" Type="http://schemas.openxmlformats.org/officeDocument/2006/relationships/comments" Target="../comments7.xml"/><Relationship Id="rId7" Type="http://schemas.openxmlformats.org/officeDocument/2006/relationships/printerSettings" Target="../printerSettings/printerSettings333.bin"/><Relationship Id="rId12" Type="http://schemas.openxmlformats.org/officeDocument/2006/relationships/printerSettings" Target="../printerSettings/printerSettings338.bin"/><Relationship Id="rId17" Type="http://schemas.openxmlformats.org/officeDocument/2006/relationships/printerSettings" Target="../printerSettings/printerSettings343.bin"/><Relationship Id="rId25" Type="http://schemas.openxmlformats.org/officeDocument/2006/relationships/printerSettings" Target="../printerSettings/printerSettings351.bin"/><Relationship Id="rId33" Type="http://schemas.openxmlformats.org/officeDocument/2006/relationships/vmlDrawing" Target="../drawings/vmlDrawing7.vml"/><Relationship Id="rId2" Type="http://schemas.openxmlformats.org/officeDocument/2006/relationships/printerSettings" Target="../printerSettings/printerSettings328.bin"/><Relationship Id="rId16" Type="http://schemas.openxmlformats.org/officeDocument/2006/relationships/printerSettings" Target="../printerSettings/printerSettings342.bin"/><Relationship Id="rId20" Type="http://schemas.openxmlformats.org/officeDocument/2006/relationships/printerSettings" Target="../printerSettings/printerSettings346.bin"/><Relationship Id="rId29" Type="http://schemas.openxmlformats.org/officeDocument/2006/relationships/printerSettings" Target="../printerSettings/printerSettings355.bin"/><Relationship Id="rId1" Type="http://schemas.openxmlformats.org/officeDocument/2006/relationships/printerSettings" Target="../printerSettings/printerSettings327.bin"/><Relationship Id="rId6" Type="http://schemas.openxmlformats.org/officeDocument/2006/relationships/printerSettings" Target="../printerSettings/printerSettings332.bin"/><Relationship Id="rId11" Type="http://schemas.openxmlformats.org/officeDocument/2006/relationships/printerSettings" Target="../printerSettings/printerSettings337.bin"/><Relationship Id="rId24" Type="http://schemas.openxmlformats.org/officeDocument/2006/relationships/printerSettings" Target="../printerSettings/printerSettings350.bin"/><Relationship Id="rId32" Type="http://schemas.openxmlformats.org/officeDocument/2006/relationships/printerSettings" Target="../printerSettings/printerSettings358.bin"/><Relationship Id="rId5" Type="http://schemas.openxmlformats.org/officeDocument/2006/relationships/printerSettings" Target="../printerSettings/printerSettings331.bin"/><Relationship Id="rId15" Type="http://schemas.openxmlformats.org/officeDocument/2006/relationships/printerSettings" Target="../printerSettings/printerSettings341.bin"/><Relationship Id="rId23" Type="http://schemas.openxmlformats.org/officeDocument/2006/relationships/printerSettings" Target="../printerSettings/printerSettings349.bin"/><Relationship Id="rId28" Type="http://schemas.openxmlformats.org/officeDocument/2006/relationships/printerSettings" Target="../printerSettings/printerSettings354.bin"/><Relationship Id="rId10" Type="http://schemas.openxmlformats.org/officeDocument/2006/relationships/printerSettings" Target="../printerSettings/printerSettings336.bin"/><Relationship Id="rId19" Type="http://schemas.openxmlformats.org/officeDocument/2006/relationships/printerSettings" Target="../printerSettings/printerSettings345.bin"/><Relationship Id="rId31" Type="http://schemas.openxmlformats.org/officeDocument/2006/relationships/printerSettings" Target="../printerSettings/printerSettings357.bin"/><Relationship Id="rId4" Type="http://schemas.openxmlformats.org/officeDocument/2006/relationships/printerSettings" Target="../printerSettings/printerSettings330.bin"/><Relationship Id="rId9" Type="http://schemas.openxmlformats.org/officeDocument/2006/relationships/printerSettings" Target="../printerSettings/printerSettings335.bin"/><Relationship Id="rId14" Type="http://schemas.openxmlformats.org/officeDocument/2006/relationships/printerSettings" Target="../printerSettings/printerSettings340.bin"/><Relationship Id="rId22" Type="http://schemas.openxmlformats.org/officeDocument/2006/relationships/printerSettings" Target="../printerSettings/printerSettings348.bin"/><Relationship Id="rId27" Type="http://schemas.openxmlformats.org/officeDocument/2006/relationships/printerSettings" Target="../printerSettings/printerSettings353.bin"/><Relationship Id="rId30" Type="http://schemas.openxmlformats.org/officeDocument/2006/relationships/printerSettings" Target="../printerSettings/printerSettings356.bin"/><Relationship Id="rId8" Type="http://schemas.openxmlformats.org/officeDocument/2006/relationships/printerSettings" Target="../printerSettings/printerSettings334.bin"/></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366.bin"/><Relationship Id="rId13" Type="http://schemas.openxmlformats.org/officeDocument/2006/relationships/printerSettings" Target="../printerSettings/printerSettings371.bin"/><Relationship Id="rId18" Type="http://schemas.openxmlformats.org/officeDocument/2006/relationships/printerSettings" Target="../printerSettings/printerSettings376.bin"/><Relationship Id="rId26" Type="http://schemas.openxmlformats.org/officeDocument/2006/relationships/printerSettings" Target="../printerSettings/printerSettings384.bin"/><Relationship Id="rId3" Type="http://schemas.openxmlformats.org/officeDocument/2006/relationships/printerSettings" Target="../printerSettings/printerSettings361.bin"/><Relationship Id="rId21" Type="http://schemas.openxmlformats.org/officeDocument/2006/relationships/printerSettings" Target="../printerSettings/printerSettings379.bin"/><Relationship Id="rId7" Type="http://schemas.openxmlformats.org/officeDocument/2006/relationships/printerSettings" Target="../printerSettings/printerSettings365.bin"/><Relationship Id="rId12" Type="http://schemas.openxmlformats.org/officeDocument/2006/relationships/printerSettings" Target="../printerSettings/printerSettings370.bin"/><Relationship Id="rId17" Type="http://schemas.openxmlformats.org/officeDocument/2006/relationships/printerSettings" Target="../printerSettings/printerSettings375.bin"/><Relationship Id="rId25" Type="http://schemas.openxmlformats.org/officeDocument/2006/relationships/printerSettings" Target="../printerSettings/printerSettings383.bin"/><Relationship Id="rId2" Type="http://schemas.openxmlformats.org/officeDocument/2006/relationships/printerSettings" Target="../printerSettings/printerSettings360.bin"/><Relationship Id="rId16" Type="http://schemas.openxmlformats.org/officeDocument/2006/relationships/printerSettings" Target="../printerSettings/printerSettings374.bin"/><Relationship Id="rId20" Type="http://schemas.openxmlformats.org/officeDocument/2006/relationships/printerSettings" Target="../printerSettings/printerSettings378.bin"/><Relationship Id="rId29" Type="http://schemas.openxmlformats.org/officeDocument/2006/relationships/printerSettings" Target="../printerSettings/printerSettings387.bin"/><Relationship Id="rId1" Type="http://schemas.openxmlformats.org/officeDocument/2006/relationships/printerSettings" Target="../printerSettings/printerSettings359.bin"/><Relationship Id="rId6" Type="http://schemas.openxmlformats.org/officeDocument/2006/relationships/printerSettings" Target="../printerSettings/printerSettings364.bin"/><Relationship Id="rId11" Type="http://schemas.openxmlformats.org/officeDocument/2006/relationships/printerSettings" Target="../printerSettings/printerSettings369.bin"/><Relationship Id="rId24" Type="http://schemas.openxmlformats.org/officeDocument/2006/relationships/printerSettings" Target="../printerSettings/printerSettings382.bin"/><Relationship Id="rId32" Type="http://schemas.openxmlformats.org/officeDocument/2006/relationships/printerSettings" Target="../printerSettings/printerSettings390.bin"/><Relationship Id="rId5" Type="http://schemas.openxmlformats.org/officeDocument/2006/relationships/printerSettings" Target="../printerSettings/printerSettings363.bin"/><Relationship Id="rId15" Type="http://schemas.openxmlformats.org/officeDocument/2006/relationships/printerSettings" Target="../printerSettings/printerSettings373.bin"/><Relationship Id="rId23" Type="http://schemas.openxmlformats.org/officeDocument/2006/relationships/printerSettings" Target="../printerSettings/printerSettings381.bin"/><Relationship Id="rId28" Type="http://schemas.openxmlformats.org/officeDocument/2006/relationships/printerSettings" Target="../printerSettings/printerSettings386.bin"/><Relationship Id="rId10" Type="http://schemas.openxmlformats.org/officeDocument/2006/relationships/printerSettings" Target="../printerSettings/printerSettings368.bin"/><Relationship Id="rId19" Type="http://schemas.openxmlformats.org/officeDocument/2006/relationships/printerSettings" Target="../printerSettings/printerSettings377.bin"/><Relationship Id="rId31" Type="http://schemas.openxmlformats.org/officeDocument/2006/relationships/printerSettings" Target="../printerSettings/printerSettings389.bin"/><Relationship Id="rId4" Type="http://schemas.openxmlformats.org/officeDocument/2006/relationships/printerSettings" Target="../printerSettings/printerSettings362.bin"/><Relationship Id="rId9" Type="http://schemas.openxmlformats.org/officeDocument/2006/relationships/printerSettings" Target="../printerSettings/printerSettings367.bin"/><Relationship Id="rId14" Type="http://schemas.openxmlformats.org/officeDocument/2006/relationships/printerSettings" Target="../printerSettings/printerSettings372.bin"/><Relationship Id="rId22" Type="http://schemas.openxmlformats.org/officeDocument/2006/relationships/printerSettings" Target="../printerSettings/printerSettings380.bin"/><Relationship Id="rId27" Type="http://schemas.openxmlformats.org/officeDocument/2006/relationships/printerSettings" Target="../printerSettings/printerSettings385.bin"/><Relationship Id="rId30" Type="http://schemas.openxmlformats.org/officeDocument/2006/relationships/printerSettings" Target="../printerSettings/printerSettings388.bin"/></Relationships>
</file>

<file path=xl/worksheets/_rels/sheet13.xml.rels><?xml version="1.0" encoding="UTF-8" standalone="yes"?>
<Relationships xmlns="http://schemas.openxmlformats.org/package/2006/relationships"><Relationship Id="rId8" Type="http://schemas.openxmlformats.org/officeDocument/2006/relationships/printerSettings" Target="../printerSettings/printerSettings398.bin"/><Relationship Id="rId13" Type="http://schemas.openxmlformats.org/officeDocument/2006/relationships/printerSettings" Target="../printerSettings/printerSettings403.bin"/><Relationship Id="rId18" Type="http://schemas.openxmlformats.org/officeDocument/2006/relationships/printerSettings" Target="../printerSettings/printerSettings408.bin"/><Relationship Id="rId26" Type="http://schemas.openxmlformats.org/officeDocument/2006/relationships/printerSettings" Target="../printerSettings/printerSettings416.bin"/><Relationship Id="rId3" Type="http://schemas.openxmlformats.org/officeDocument/2006/relationships/printerSettings" Target="../printerSettings/printerSettings393.bin"/><Relationship Id="rId21" Type="http://schemas.openxmlformats.org/officeDocument/2006/relationships/printerSettings" Target="../printerSettings/printerSettings411.bin"/><Relationship Id="rId7" Type="http://schemas.openxmlformats.org/officeDocument/2006/relationships/printerSettings" Target="../printerSettings/printerSettings397.bin"/><Relationship Id="rId12" Type="http://schemas.openxmlformats.org/officeDocument/2006/relationships/printerSettings" Target="../printerSettings/printerSettings402.bin"/><Relationship Id="rId17" Type="http://schemas.openxmlformats.org/officeDocument/2006/relationships/printerSettings" Target="../printerSettings/printerSettings407.bin"/><Relationship Id="rId25" Type="http://schemas.openxmlformats.org/officeDocument/2006/relationships/printerSettings" Target="../printerSettings/printerSettings415.bin"/><Relationship Id="rId2" Type="http://schemas.openxmlformats.org/officeDocument/2006/relationships/printerSettings" Target="../printerSettings/printerSettings392.bin"/><Relationship Id="rId16" Type="http://schemas.openxmlformats.org/officeDocument/2006/relationships/printerSettings" Target="../printerSettings/printerSettings406.bin"/><Relationship Id="rId20" Type="http://schemas.openxmlformats.org/officeDocument/2006/relationships/printerSettings" Target="../printerSettings/printerSettings410.bin"/><Relationship Id="rId29" Type="http://schemas.openxmlformats.org/officeDocument/2006/relationships/printerSettings" Target="../printerSettings/printerSettings419.bin"/><Relationship Id="rId1" Type="http://schemas.openxmlformats.org/officeDocument/2006/relationships/printerSettings" Target="../printerSettings/printerSettings391.bin"/><Relationship Id="rId6" Type="http://schemas.openxmlformats.org/officeDocument/2006/relationships/printerSettings" Target="../printerSettings/printerSettings396.bin"/><Relationship Id="rId11" Type="http://schemas.openxmlformats.org/officeDocument/2006/relationships/printerSettings" Target="../printerSettings/printerSettings401.bin"/><Relationship Id="rId24" Type="http://schemas.openxmlformats.org/officeDocument/2006/relationships/printerSettings" Target="../printerSettings/printerSettings414.bin"/><Relationship Id="rId32" Type="http://schemas.openxmlformats.org/officeDocument/2006/relationships/printerSettings" Target="../printerSettings/printerSettings422.bin"/><Relationship Id="rId5" Type="http://schemas.openxmlformats.org/officeDocument/2006/relationships/printerSettings" Target="../printerSettings/printerSettings395.bin"/><Relationship Id="rId15" Type="http://schemas.openxmlformats.org/officeDocument/2006/relationships/printerSettings" Target="../printerSettings/printerSettings405.bin"/><Relationship Id="rId23" Type="http://schemas.openxmlformats.org/officeDocument/2006/relationships/printerSettings" Target="../printerSettings/printerSettings413.bin"/><Relationship Id="rId28" Type="http://schemas.openxmlformats.org/officeDocument/2006/relationships/printerSettings" Target="../printerSettings/printerSettings418.bin"/><Relationship Id="rId10" Type="http://schemas.openxmlformats.org/officeDocument/2006/relationships/printerSettings" Target="../printerSettings/printerSettings400.bin"/><Relationship Id="rId19" Type="http://schemas.openxmlformats.org/officeDocument/2006/relationships/printerSettings" Target="../printerSettings/printerSettings409.bin"/><Relationship Id="rId31" Type="http://schemas.openxmlformats.org/officeDocument/2006/relationships/printerSettings" Target="../printerSettings/printerSettings421.bin"/><Relationship Id="rId4" Type="http://schemas.openxmlformats.org/officeDocument/2006/relationships/printerSettings" Target="../printerSettings/printerSettings394.bin"/><Relationship Id="rId9" Type="http://schemas.openxmlformats.org/officeDocument/2006/relationships/printerSettings" Target="../printerSettings/printerSettings399.bin"/><Relationship Id="rId14" Type="http://schemas.openxmlformats.org/officeDocument/2006/relationships/printerSettings" Target="../printerSettings/printerSettings404.bin"/><Relationship Id="rId22" Type="http://schemas.openxmlformats.org/officeDocument/2006/relationships/printerSettings" Target="../printerSettings/printerSettings412.bin"/><Relationship Id="rId27" Type="http://schemas.openxmlformats.org/officeDocument/2006/relationships/printerSettings" Target="../printerSettings/printerSettings417.bin"/><Relationship Id="rId30" Type="http://schemas.openxmlformats.org/officeDocument/2006/relationships/printerSettings" Target="../printerSettings/printerSettings4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2"/>
  <dimension ref="B2:AD465"/>
  <sheetViews>
    <sheetView workbookViewId="0">
      <selection activeCell="K7" sqref="K7"/>
    </sheetView>
  </sheetViews>
  <sheetFormatPr defaultColWidth="9.1796875" defaultRowHeight="14.5" x14ac:dyDescent="0.35"/>
  <cols>
    <col min="1" max="1" width="3.1796875" style="1" customWidth="1"/>
    <col min="2" max="2" width="7.453125" style="1" bestFit="1" customWidth="1"/>
    <col min="3" max="3" width="16.453125" style="1" bestFit="1" customWidth="1"/>
    <col min="4" max="4" width="17.453125" style="1" customWidth="1"/>
    <col min="5" max="5" width="52" style="1" customWidth="1"/>
    <col min="6" max="6" width="11.81640625" style="1" customWidth="1"/>
    <col min="7" max="7" width="12.453125" style="1" customWidth="1"/>
    <col min="8" max="8" width="10.81640625" style="1" bestFit="1" customWidth="1"/>
    <col min="9" max="9" width="15.1796875" style="1" bestFit="1" customWidth="1"/>
    <col min="10" max="10" width="18.453125" style="1" bestFit="1" customWidth="1"/>
    <col min="11" max="11" width="15.1796875" style="1" bestFit="1" customWidth="1"/>
    <col min="12" max="12" width="14.453125" style="1" bestFit="1" customWidth="1"/>
    <col min="13" max="13" width="8.81640625" style="1" customWidth="1"/>
    <col min="14" max="14" width="18.81640625" style="1" bestFit="1" customWidth="1"/>
    <col min="15" max="15" width="35.81640625" style="1" customWidth="1"/>
    <col min="16" max="16" width="10.1796875" style="1" bestFit="1" customWidth="1"/>
    <col min="17" max="17" width="9" style="1" customWidth="1"/>
    <col min="18" max="18" width="18.1796875" style="1" bestFit="1" customWidth="1"/>
    <col min="19" max="19" width="14.81640625" style="1" customWidth="1"/>
    <col min="20" max="20" width="14.453125" style="1" customWidth="1"/>
    <col min="21" max="21" width="12.81640625" style="1" customWidth="1"/>
    <col min="22" max="22" width="12" style="1" customWidth="1"/>
    <col min="23" max="23" width="9.1796875" style="1"/>
    <col min="24" max="24" width="12.81640625" style="1" customWidth="1"/>
    <col min="25" max="26" width="13.453125" style="1" customWidth="1"/>
    <col min="27" max="27" width="16.1796875" style="1" customWidth="1"/>
    <col min="28" max="28" width="11.453125" style="1" customWidth="1"/>
    <col min="29" max="29" width="15.1796875" style="1" customWidth="1"/>
    <col min="30" max="16384" width="9.1796875" style="1"/>
  </cols>
  <sheetData>
    <row r="2" spans="2:30" x14ac:dyDescent="0.35">
      <c r="B2" s="1" t="s">
        <v>10</v>
      </c>
      <c r="C2" s="1" t="s">
        <v>33</v>
      </c>
      <c r="D2" s="1" t="s">
        <v>8</v>
      </c>
      <c r="E2" s="1" t="s">
        <v>9</v>
      </c>
      <c r="F2" s="1" t="s">
        <v>10</v>
      </c>
      <c r="G2" s="1" t="s">
        <v>10</v>
      </c>
      <c r="H2" s="1" t="s">
        <v>12</v>
      </c>
      <c r="I2" s="1" t="s">
        <v>22</v>
      </c>
      <c r="J2" s="1" t="s">
        <v>23</v>
      </c>
      <c r="K2" s="1" t="s">
        <v>24</v>
      </c>
      <c r="L2" s="1" t="s">
        <v>25</v>
      </c>
      <c r="M2" s="1" t="s">
        <v>26</v>
      </c>
      <c r="N2" s="1" t="s">
        <v>27</v>
      </c>
      <c r="O2" s="1" t="s">
        <v>28</v>
      </c>
      <c r="P2" s="1" t="s">
        <v>29</v>
      </c>
      <c r="Q2" s="1" t="s">
        <v>30</v>
      </c>
      <c r="R2" s="1" t="s">
        <v>108</v>
      </c>
      <c r="S2" s="1" t="s">
        <v>110</v>
      </c>
    </row>
    <row r="5" spans="2:30" ht="15" thickBot="1" x14ac:dyDescent="0.4"/>
    <row r="6" spans="2:30" ht="58.5" thickTop="1" x14ac:dyDescent="0.35">
      <c r="B6" s="1" t="s">
        <v>2</v>
      </c>
      <c r="C6" s="6" t="s">
        <v>32</v>
      </c>
      <c r="D6" s="2" t="s">
        <v>0</v>
      </c>
      <c r="E6" s="2" t="s">
        <v>1</v>
      </c>
      <c r="F6" s="2" t="s">
        <v>134</v>
      </c>
      <c r="G6" s="2" t="s">
        <v>129</v>
      </c>
      <c r="H6" s="3" t="s">
        <v>11</v>
      </c>
      <c r="I6" s="3" t="s">
        <v>13</v>
      </c>
      <c r="J6" s="4" t="s">
        <v>14</v>
      </c>
      <c r="K6" s="5" t="s">
        <v>15</v>
      </c>
      <c r="L6" s="4" t="s">
        <v>16</v>
      </c>
      <c r="M6" s="3" t="s">
        <v>17</v>
      </c>
      <c r="N6" s="3" t="s">
        <v>18</v>
      </c>
      <c r="O6" s="3" t="s">
        <v>19</v>
      </c>
      <c r="P6" s="3" t="s">
        <v>20</v>
      </c>
      <c r="Q6" s="3" t="s">
        <v>21</v>
      </c>
      <c r="R6" s="3" t="s">
        <v>107</v>
      </c>
      <c r="S6" s="8" t="s">
        <v>109</v>
      </c>
      <c r="T6" s="14" t="s">
        <v>181</v>
      </c>
      <c r="U6" s="14" t="s">
        <v>182</v>
      </c>
      <c r="V6" s="14" t="s">
        <v>183</v>
      </c>
      <c r="W6" s="14" t="s">
        <v>184</v>
      </c>
      <c r="X6" s="14" t="s">
        <v>185</v>
      </c>
      <c r="Y6" s="14" t="s">
        <v>186</v>
      </c>
      <c r="Z6" s="14" t="s">
        <v>187</v>
      </c>
      <c r="AA6" s="14" t="s">
        <v>188</v>
      </c>
      <c r="AB6" s="14" t="s">
        <v>189</v>
      </c>
      <c r="AC6" s="15" t="s">
        <v>190</v>
      </c>
      <c r="AD6" s="1" t="s">
        <v>191</v>
      </c>
    </row>
    <row r="7" spans="2:30" ht="87" x14ac:dyDescent="0.35">
      <c r="B7" s="1">
        <v>1</v>
      </c>
      <c r="C7" s="1" t="s">
        <v>159</v>
      </c>
      <c r="D7" s="1" t="s">
        <v>244</v>
      </c>
      <c r="E7" s="1" t="s">
        <v>245</v>
      </c>
      <c r="G7" s="1" t="s">
        <v>149</v>
      </c>
      <c r="H7" s="10" t="s">
        <v>153</v>
      </c>
      <c r="I7" s="11">
        <v>2264149.605</v>
      </c>
      <c r="J7" s="11">
        <v>640098.55000000005</v>
      </c>
      <c r="K7" s="11">
        <v>640098.55000000005</v>
      </c>
      <c r="L7" s="11">
        <v>0</v>
      </c>
      <c r="M7" s="12"/>
      <c r="N7" s="10">
        <v>42279</v>
      </c>
      <c r="O7" s="1" t="s">
        <v>832</v>
      </c>
      <c r="P7" s="1" t="s">
        <v>172</v>
      </c>
      <c r="Q7" s="1">
        <v>1</v>
      </c>
      <c r="R7" s="1" t="s">
        <v>833</v>
      </c>
      <c r="S7" s="1" t="s">
        <v>834</v>
      </c>
    </row>
    <row r="8" spans="2:30" ht="29" x14ac:dyDescent="0.35">
      <c r="B8" s="1">
        <v>2</v>
      </c>
      <c r="C8" s="31" t="s">
        <v>159</v>
      </c>
      <c r="D8" s="31" t="s">
        <v>244</v>
      </c>
      <c r="E8" s="31" t="s">
        <v>246</v>
      </c>
      <c r="G8" s="1" t="s">
        <v>149</v>
      </c>
      <c r="H8" s="10" t="s">
        <v>153</v>
      </c>
      <c r="I8" s="11">
        <v>2264149.605</v>
      </c>
      <c r="J8" s="11">
        <v>621142.30000000005</v>
      </c>
      <c r="K8" s="11">
        <v>621142.30000000005</v>
      </c>
      <c r="L8" s="11">
        <v>0</v>
      </c>
      <c r="M8" s="12"/>
      <c r="N8" s="10">
        <v>42282</v>
      </c>
      <c r="O8" s="31" t="s">
        <v>153</v>
      </c>
      <c r="P8" s="31" t="s">
        <v>172</v>
      </c>
      <c r="Q8" s="31">
        <v>331</v>
      </c>
      <c r="R8" s="31" t="s">
        <v>833</v>
      </c>
      <c r="S8" s="31" t="s">
        <v>153</v>
      </c>
    </row>
    <row r="9" spans="2:30" ht="29" x14ac:dyDescent="0.35">
      <c r="B9" s="1">
        <v>3</v>
      </c>
      <c r="C9" s="31" t="s">
        <v>159</v>
      </c>
      <c r="D9" s="31" t="s">
        <v>244</v>
      </c>
      <c r="E9" s="31" t="s">
        <v>247</v>
      </c>
      <c r="G9" s="1" t="s">
        <v>149</v>
      </c>
      <c r="H9" s="10" t="s">
        <v>153</v>
      </c>
      <c r="I9" s="11">
        <v>2264149.605</v>
      </c>
      <c r="J9" s="11">
        <v>939796.86</v>
      </c>
      <c r="K9" s="11">
        <v>939796.86</v>
      </c>
      <c r="L9" s="11">
        <v>0</v>
      </c>
      <c r="M9" s="12"/>
      <c r="N9" s="10">
        <v>42297</v>
      </c>
      <c r="O9" s="31" t="s">
        <v>153</v>
      </c>
      <c r="P9" s="31" t="s">
        <v>156</v>
      </c>
      <c r="Q9" s="31" t="s">
        <v>835</v>
      </c>
      <c r="R9" s="31" t="s">
        <v>836</v>
      </c>
      <c r="S9" s="31" t="s">
        <v>153</v>
      </c>
    </row>
    <row r="10" spans="2:30" ht="87" x14ac:dyDescent="0.35">
      <c r="B10" s="31">
        <v>4</v>
      </c>
      <c r="C10" s="31" t="s">
        <v>248</v>
      </c>
      <c r="D10" s="31" t="s">
        <v>249</v>
      </c>
      <c r="E10" s="31" t="s">
        <v>250</v>
      </c>
      <c r="G10" s="31" t="s">
        <v>149</v>
      </c>
      <c r="H10" s="10">
        <v>41974</v>
      </c>
      <c r="I10" s="11">
        <v>1207546.4666666666</v>
      </c>
      <c r="J10" s="11">
        <v>332171.34000000003</v>
      </c>
      <c r="K10" s="11">
        <v>331395.85420000006</v>
      </c>
      <c r="L10" s="11">
        <v>775.85</v>
      </c>
      <c r="M10" s="12"/>
      <c r="N10" s="10">
        <v>41799</v>
      </c>
      <c r="O10" s="31" t="s">
        <v>832</v>
      </c>
      <c r="P10" s="31" t="s">
        <v>172</v>
      </c>
      <c r="Q10" s="31">
        <v>2</v>
      </c>
      <c r="R10" s="31" t="s">
        <v>833</v>
      </c>
      <c r="S10" s="31" t="s">
        <v>837</v>
      </c>
    </row>
    <row r="11" spans="2:30" ht="29" x14ac:dyDescent="0.35">
      <c r="B11" s="31">
        <v>5</v>
      </c>
      <c r="C11" s="31" t="s">
        <v>248</v>
      </c>
      <c r="D11" s="31" t="s">
        <v>249</v>
      </c>
      <c r="E11" s="31" t="s">
        <v>251</v>
      </c>
      <c r="G11" s="31" t="s">
        <v>149</v>
      </c>
      <c r="H11" s="10">
        <v>41879</v>
      </c>
      <c r="I11" s="11">
        <v>1207546.4666666666</v>
      </c>
      <c r="J11" s="11">
        <v>308030.11</v>
      </c>
      <c r="K11" s="11">
        <v>308030.11</v>
      </c>
      <c r="L11" s="11">
        <v>0</v>
      </c>
      <c r="M11" s="12"/>
      <c r="N11" s="10">
        <v>41799</v>
      </c>
      <c r="O11" s="31" t="s">
        <v>153</v>
      </c>
      <c r="P11" s="31" t="s">
        <v>161</v>
      </c>
      <c r="Q11" s="31">
        <v>16</v>
      </c>
      <c r="R11" s="31" t="s">
        <v>833</v>
      </c>
      <c r="S11" s="31" t="s">
        <v>838</v>
      </c>
    </row>
    <row r="12" spans="2:30" ht="29" x14ac:dyDescent="0.35">
      <c r="B12" s="31">
        <v>6</v>
      </c>
      <c r="C12" s="31" t="s">
        <v>248</v>
      </c>
      <c r="D12" s="31" t="s">
        <v>249</v>
      </c>
      <c r="E12" s="31" t="s">
        <v>252</v>
      </c>
      <c r="G12" s="31" t="s">
        <v>149</v>
      </c>
      <c r="H12" s="10">
        <v>41881</v>
      </c>
      <c r="I12" s="11">
        <v>1207546.4666666666</v>
      </c>
      <c r="J12" s="11">
        <v>277222.88</v>
      </c>
      <c r="K12" s="11">
        <v>277222.88</v>
      </c>
      <c r="L12" s="11">
        <v>0</v>
      </c>
      <c r="M12" s="12"/>
      <c r="N12" s="10">
        <v>41799</v>
      </c>
      <c r="O12" s="31" t="s">
        <v>153</v>
      </c>
      <c r="P12" s="31" t="s">
        <v>161</v>
      </c>
      <c r="Q12" s="31">
        <v>4</v>
      </c>
      <c r="R12" s="31" t="s">
        <v>839</v>
      </c>
      <c r="S12" s="31" t="s">
        <v>840</v>
      </c>
    </row>
    <row r="13" spans="2:30" ht="29" x14ac:dyDescent="0.35">
      <c r="B13" s="31">
        <v>7</v>
      </c>
      <c r="C13" s="31" t="s">
        <v>248</v>
      </c>
      <c r="D13" s="31" t="s">
        <v>249</v>
      </c>
      <c r="E13" s="31" t="s">
        <v>253</v>
      </c>
      <c r="G13" s="31" t="s">
        <v>149</v>
      </c>
      <c r="H13" s="10">
        <v>42003</v>
      </c>
      <c r="I13" s="11">
        <v>1207546.4666666666</v>
      </c>
      <c r="J13" s="11">
        <v>482038.68</v>
      </c>
      <c r="K13" s="11">
        <v>289969.07</v>
      </c>
      <c r="L13" s="11">
        <v>192069.61</v>
      </c>
      <c r="M13" s="12"/>
      <c r="N13" s="10" t="s">
        <v>153</v>
      </c>
      <c r="O13" s="31" t="s">
        <v>841</v>
      </c>
      <c r="P13" s="31" t="s">
        <v>168</v>
      </c>
      <c r="Q13" s="31" t="s">
        <v>153</v>
      </c>
      <c r="R13" s="31" t="s">
        <v>842</v>
      </c>
      <c r="S13" s="31" t="s">
        <v>843</v>
      </c>
    </row>
    <row r="14" spans="2:30" ht="29" x14ac:dyDescent="0.35">
      <c r="B14" s="31">
        <v>8</v>
      </c>
      <c r="C14" s="31" t="s">
        <v>157</v>
      </c>
      <c r="D14" s="31" t="s">
        <v>254</v>
      </c>
      <c r="E14" s="31" t="s">
        <v>255</v>
      </c>
      <c r="G14" s="31" t="s">
        <v>149</v>
      </c>
      <c r="H14" s="10">
        <v>42036</v>
      </c>
      <c r="I14" s="11">
        <v>905659.85666666657</v>
      </c>
      <c r="J14" s="11">
        <v>905659.85666666657</v>
      </c>
      <c r="K14" s="11">
        <v>905659.85666666657</v>
      </c>
      <c r="L14" s="11">
        <v>0</v>
      </c>
      <c r="M14" s="12"/>
      <c r="N14" s="10">
        <v>41799</v>
      </c>
      <c r="O14" s="31" t="s">
        <v>153</v>
      </c>
      <c r="P14" s="31" t="s">
        <v>844</v>
      </c>
      <c r="Q14" s="31">
        <v>1</v>
      </c>
      <c r="R14" s="31" t="s">
        <v>833</v>
      </c>
      <c r="S14" s="31" t="s">
        <v>845</v>
      </c>
    </row>
    <row r="15" spans="2:30" ht="87" x14ac:dyDescent="0.35">
      <c r="B15" s="31">
        <v>9</v>
      </c>
      <c r="C15" s="31" t="s">
        <v>154</v>
      </c>
      <c r="D15" s="31" t="s">
        <v>256</v>
      </c>
      <c r="E15" s="31" t="s">
        <v>257</v>
      </c>
      <c r="G15" s="31" t="s">
        <v>149</v>
      </c>
      <c r="H15" s="10">
        <v>42003</v>
      </c>
      <c r="I15" s="11">
        <v>905659.85666666704</v>
      </c>
      <c r="J15" s="11">
        <v>717599.22</v>
      </c>
      <c r="K15" s="11">
        <v>711739.63</v>
      </c>
      <c r="L15" s="11">
        <v>5859.6</v>
      </c>
      <c r="M15" s="12"/>
      <c r="N15" s="10">
        <v>41799</v>
      </c>
      <c r="O15" s="31" t="s">
        <v>832</v>
      </c>
      <c r="P15" s="31" t="s">
        <v>172</v>
      </c>
      <c r="Q15" s="31">
        <v>3</v>
      </c>
      <c r="R15" s="31" t="s">
        <v>833</v>
      </c>
      <c r="S15" s="31" t="s">
        <v>846</v>
      </c>
    </row>
    <row r="16" spans="2:30" ht="29" x14ac:dyDescent="0.35">
      <c r="B16" s="31">
        <v>10</v>
      </c>
      <c r="C16" s="31" t="s">
        <v>154</v>
      </c>
      <c r="D16" s="31" t="s">
        <v>256</v>
      </c>
      <c r="E16" s="31" t="s">
        <v>258</v>
      </c>
      <c r="G16" s="31" t="s">
        <v>149</v>
      </c>
      <c r="H16" s="10">
        <v>42003</v>
      </c>
      <c r="I16" s="11">
        <v>905659.85666666657</v>
      </c>
      <c r="J16" s="11">
        <v>91992.68</v>
      </c>
      <c r="K16" s="11">
        <v>90472.320000000007</v>
      </c>
      <c r="L16" s="11">
        <v>1520.36</v>
      </c>
      <c r="M16" s="12"/>
      <c r="N16" s="10">
        <v>41799</v>
      </c>
      <c r="O16" s="31" t="s">
        <v>153</v>
      </c>
      <c r="P16" s="31" t="s">
        <v>172</v>
      </c>
      <c r="Q16" s="31">
        <v>4</v>
      </c>
      <c r="R16" s="31" t="s">
        <v>833</v>
      </c>
      <c r="S16" s="31" t="s">
        <v>847</v>
      </c>
    </row>
    <row r="17" spans="2:19" ht="29" x14ac:dyDescent="0.35">
      <c r="B17" s="31">
        <v>11</v>
      </c>
      <c r="C17" s="31" t="s">
        <v>154</v>
      </c>
      <c r="D17" s="31" t="s">
        <v>256</v>
      </c>
      <c r="E17" s="31" t="s">
        <v>259</v>
      </c>
      <c r="G17" s="31" t="s">
        <v>149</v>
      </c>
      <c r="H17" s="10">
        <v>42003</v>
      </c>
      <c r="I17" s="11">
        <v>905659.85666666657</v>
      </c>
      <c r="J17" s="11">
        <v>108067.71</v>
      </c>
      <c r="K17" s="11">
        <v>102652.29</v>
      </c>
      <c r="L17" s="11">
        <v>5415.42</v>
      </c>
      <c r="M17" s="12"/>
      <c r="N17" s="10" t="s">
        <v>153</v>
      </c>
      <c r="O17" s="31" t="s">
        <v>153</v>
      </c>
      <c r="P17" s="31" t="s">
        <v>168</v>
      </c>
      <c r="Q17" s="31" t="s">
        <v>153</v>
      </c>
      <c r="R17" s="31" t="s">
        <v>842</v>
      </c>
      <c r="S17" s="31" t="s">
        <v>848</v>
      </c>
    </row>
    <row r="18" spans="2:19" ht="29" x14ac:dyDescent="0.35">
      <c r="B18" s="31">
        <v>12</v>
      </c>
      <c r="C18" s="31" t="s">
        <v>155</v>
      </c>
      <c r="D18" s="31" t="s">
        <v>260</v>
      </c>
      <c r="E18" s="31" t="s">
        <v>261</v>
      </c>
      <c r="G18" s="31" t="s">
        <v>149</v>
      </c>
      <c r="H18" s="10">
        <v>42185</v>
      </c>
      <c r="I18" s="11">
        <v>1207546.4666666666</v>
      </c>
      <c r="J18" s="11">
        <v>558785.13</v>
      </c>
      <c r="K18" s="11">
        <v>558785.13</v>
      </c>
      <c r="L18" s="11">
        <v>0</v>
      </c>
      <c r="M18" s="12"/>
      <c r="N18" s="10">
        <v>41799</v>
      </c>
      <c r="O18" s="31" t="s">
        <v>849</v>
      </c>
      <c r="P18" s="31" t="s">
        <v>172</v>
      </c>
      <c r="Q18" s="31">
        <v>25</v>
      </c>
      <c r="R18" s="31" t="s">
        <v>833</v>
      </c>
      <c r="S18" s="31" t="s">
        <v>850</v>
      </c>
    </row>
    <row r="19" spans="2:19" ht="29" x14ac:dyDescent="0.35">
      <c r="B19" s="31">
        <v>13</v>
      </c>
      <c r="C19" s="31" t="s">
        <v>155</v>
      </c>
      <c r="D19" s="31" t="s">
        <v>260</v>
      </c>
      <c r="E19" s="31" t="s">
        <v>262</v>
      </c>
      <c r="G19" s="31" t="s">
        <v>149</v>
      </c>
      <c r="H19" s="10">
        <v>42185</v>
      </c>
      <c r="I19" s="11">
        <v>1207546.4666666666</v>
      </c>
      <c r="J19" s="11">
        <v>485879.1</v>
      </c>
      <c r="K19" s="11">
        <v>485879.1</v>
      </c>
      <c r="L19" s="11">
        <v>0</v>
      </c>
      <c r="M19" s="12"/>
      <c r="N19" s="10">
        <v>41799</v>
      </c>
      <c r="O19" s="31" t="s">
        <v>153</v>
      </c>
      <c r="P19" s="31" t="s">
        <v>172</v>
      </c>
      <c r="Q19" s="31">
        <v>24</v>
      </c>
      <c r="R19" s="31" t="s">
        <v>833</v>
      </c>
      <c r="S19" s="31" t="s">
        <v>851</v>
      </c>
    </row>
    <row r="20" spans="2:19" ht="29" x14ac:dyDescent="0.35">
      <c r="B20" s="31">
        <v>14</v>
      </c>
      <c r="C20" s="31" t="s">
        <v>155</v>
      </c>
      <c r="D20" s="31" t="s">
        <v>260</v>
      </c>
      <c r="E20" s="31" t="s">
        <v>263</v>
      </c>
      <c r="G20" s="31" t="s">
        <v>149</v>
      </c>
      <c r="H20" s="10">
        <v>42185</v>
      </c>
      <c r="I20" s="11">
        <v>1207546.4666666666</v>
      </c>
      <c r="J20" s="11">
        <v>160475.29999999999</v>
      </c>
      <c r="K20" s="11">
        <v>160475.29999999999</v>
      </c>
      <c r="L20" s="11">
        <v>0</v>
      </c>
      <c r="M20" s="12"/>
      <c r="N20" s="10">
        <v>41799</v>
      </c>
      <c r="O20" s="31" t="s">
        <v>852</v>
      </c>
      <c r="P20" s="31" t="s">
        <v>172</v>
      </c>
      <c r="Q20" s="31">
        <v>26</v>
      </c>
      <c r="R20" s="31" t="s">
        <v>833</v>
      </c>
      <c r="S20" s="31" t="s">
        <v>853</v>
      </c>
    </row>
    <row r="21" spans="2:19" ht="116" x14ac:dyDescent="0.35">
      <c r="B21" s="31">
        <v>15</v>
      </c>
      <c r="C21" s="31" t="s">
        <v>162</v>
      </c>
      <c r="D21" s="31" t="s">
        <v>264</v>
      </c>
      <c r="E21" s="31" t="s">
        <v>265</v>
      </c>
      <c r="G21" s="31" t="s">
        <v>149</v>
      </c>
      <c r="H21" s="10">
        <v>42154</v>
      </c>
      <c r="I21" s="11">
        <v>1358489.7725</v>
      </c>
      <c r="J21" s="11">
        <v>1404762.41</v>
      </c>
      <c r="K21" s="11">
        <v>1358489.77</v>
      </c>
      <c r="L21" s="11">
        <v>46272.63</v>
      </c>
      <c r="M21" s="12"/>
      <c r="N21" s="10" t="s">
        <v>153</v>
      </c>
      <c r="O21" s="31" t="s">
        <v>854</v>
      </c>
      <c r="P21" s="31" t="s">
        <v>172</v>
      </c>
      <c r="Q21" s="31">
        <v>5</v>
      </c>
      <c r="R21" s="31" t="s">
        <v>833</v>
      </c>
      <c r="S21" s="31" t="s">
        <v>855</v>
      </c>
    </row>
    <row r="22" spans="2:19" ht="87" x14ac:dyDescent="0.35">
      <c r="B22" s="31">
        <v>16</v>
      </c>
      <c r="C22" s="31" t="s">
        <v>154</v>
      </c>
      <c r="D22" s="31" t="s">
        <v>266</v>
      </c>
      <c r="E22" s="31" t="s">
        <v>267</v>
      </c>
      <c r="G22" s="31" t="s">
        <v>149</v>
      </c>
      <c r="H22" s="10">
        <v>41944</v>
      </c>
      <c r="I22" s="11">
        <v>754716.54749999999</v>
      </c>
      <c r="J22" s="11">
        <v>361522.15</v>
      </c>
      <c r="K22" s="11">
        <v>273180.08</v>
      </c>
      <c r="L22" s="11">
        <v>88342.06</v>
      </c>
      <c r="M22" s="12"/>
      <c r="N22" s="10">
        <v>41799</v>
      </c>
      <c r="O22" s="31" t="s">
        <v>832</v>
      </c>
      <c r="P22" s="31" t="s">
        <v>172</v>
      </c>
      <c r="Q22" s="31">
        <v>8</v>
      </c>
      <c r="R22" s="31" t="s">
        <v>833</v>
      </c>
      <c r="S22" s="31" t="s">
        <v>856</v>
      </c>
    </row>
    <row r="23" spans="2:19" ht="87" x14ac:dyDescent="0.35">
      <c r="B23" s="31">
        <v>17</v>
      </c>
      <c r="C23" s="31" t="s">
        <v>154</v>
      </c>
      <c r="D23" s="31" t="s">
        <v>266</v>
      </c>
      <c r="E23" s="31" t="s">
        <v>268</v>
      </c>
      <c r="G23" s="31" t="s">
        <v>149</v>
      </c>
      <c r="H23" s="10">
        <v>42095</v>
      </c>
      <c r="I23" s="11">
        <v>754716.54749999999</v>
      </c>
      <c r="J23" s="11">
        <v>226116.45</v>
      </c>
      <c r="K23" s="11">
        <v>171536.78</v>
      </c>
      <c r="L23" s="11">
        <v>54579.67</v>
      </c>
      <c r="M23" s="12"/>
      <c r="N23" s="10">
        <v>41799</v>
      </c>
      <c r="O23" s="31" t="s">
        <v>832</v>
      </c>
      <c r="P23" s="31" t="s">
        <v>172</v>
      </c>
      <c r="Q23" s="31">
        <v>9</v>
      </c>
      <c r="R23" s="31" t="s">
        <v>833</v>
      </c>
      <c r="S23" s="31" t="s">
        <v>857</v>
      </c>
    </row>
    <row r="24" spans="2:19" ht="87" x14ac:dyDescent="0.35">
      <c r="B24" s="31">
        <v>18</v>
      </c>
      <c r="C24" s="31" t="s">
        <v>154</v>
      </c>
      <c r="D24" s="31" t="s">
        <v>266</v>
      </c>
      <c r="E24" s="31" t="s">
        <v>269</v>
      </c>
      <c r="G24" s="31" t="s">
        <v>149</v>
      </c>
      <c r="H24" s="10">
        <v>41974</v>
      </c>
      <c r="I24" s="11">
        <v>754716.54749999999</v>
      </c>
      <c r="J24" s="11">
        <v>212114.26</v>
      </c>
      <c r="K24" s="11">
        <v>160064.35</v>
      </c>
      <c r="L24" s="11">
        <v>52049.91</v>
      </c>
      <c r="M24" s="12"/>
      <c r="N24" s="10">
        <v>41799</v>
      </c>
      <c r="O24" s="31" t="s">
        <v>832</v>
      </c>
      <c r="P24" s="31" t="s">
        <v>172</v>
      </c>
      <c r="Q24" s="31">
        <v>7</v>
      </c>
      <c r="R24" s="31" t="s">
        <v>833</v>
      </c>
      <c r="S24" s="31" t="s">
        <v>858</v>
      </c>
    </row>
    <row r="25" spans="2:19" ht="87" x14ac:dyDescent="0.35">
      <c r="B25" s="31">
        <v>19</v>
      </c>
      <c r="C25" s="31" t="s">
        <v>154</v>
      </c>
      <c r="D25" s="31" t="s">
        <v>266</v>
      </c>
      <c r="E25" s="31" t="s">
        <v>270</v>
      </c>
      <c r="G25" s="31" t="s">
        <v>149</v>
      </c>
      <c r="H25" s="10">
        <v>41913</v>
      </c>
      <c r="I25" s="11">
        <v>754716.54749999999</v>
      </c>
      <c r="J25" s="11">
        <v>185531.79</v>
      </c>
      <c r="K25" s="11">
        <v>149367.79</v>
      </c>
      <c r="L25" s="11">
        <v>36164</v>
      </c>
      <c r="M25" s="12"/>
      <c r="N25" s="10">
        <v>41799</v>
      </c>
      <c r="O25" s="31" t="s">
        <v>832</v>
      </c>
      <c r="P25" s="31" t="s">
        <v>172</v>
      </c>
      <c r="Q25" s="31">
        <v>6</v>
      </c>
      <c r="R25" s="31" t="s">
        <v>833</v>
      </c>
      <c r="S25" s="31" t="s">
        <v>859</v>
      </c>
    </row>
    <row r="26" spans="2:19" ht="87" x14ac:dyDescent="0.35">
      <c r="B26" s="31">
        <v>20</v>
      </c>
      <c r="C26" s="31" t="s">
        <v>163</v>
      </c>
      <c r="D26" s="31" t="s">
        <v>271</v>
      </c>
      <c r="E26" s="31" t="s">
        <v>272</v>
      </c>
      <c r="G26" s="31" t="s">
        <v>149</v>
      </c>
      <c r="H26" s="10">
        <v>41974</v>
      </c>
      <c r="I26" s="11">
        <v>1358489.7725</v>
      </c>
      <c r="J26" s="11">
        <v>1150850.73</v>
      </c>
      <c r="K26" s="11">
        <v>1150850.73</v>
      </c>
      <c r="L26" s="11">
        <v>0</v>
      </c>
      <c r="M26" s="12"/>
      <c r="N26" s="10" t="s">
        <v>153</v>
      </c>
      <c r="O26" s="31" t="s">
        <v>832</v>
      </c>
      <c r="P26" s="31" t="s">
        <v>172</v>
      </c>
      <c r="Q26" s="31">
        <v>12</v>
      </c>
      <c r="R26" s="31" t="s">
        <v>833</v>
      </c>
      <c r="S26" s="31" t="s">
        <v>860</v>
      </c>
    </row>
    <row r="27" spans="2:19" ht="87" x14ac:dyDescent="0.35">
      <c r="B27" s="31">
        <v>21</v>
      </c>
      <c r="C27" s="31" t="s">
        <v>163</v>
      </c>
      <c r="D27" s="31" t="s">
        <v>271</v>
      </c>
      <c r="E27" s="31" t="s">
        <v>273</v>
      </c>
      <c r="G27" s="31" t="s">
        <v>149</v>
      </c>
      <c r="H27" s="10">
        <v>41881</v>
      </c>
      <c r="I27" s="11">
        <v>1358489.7725</v>
      </c>
      <c r="J27" s="11">
        <v>180021.93</v>
      </c>
      <c r="K27" s="11">
        <v>180021.93</v>
      </c>
      <c r="L27" s="11">
        <v>0</v>
      </c>
      <c r="M27" s="12"/>
      <c r="N27" s="10" t="s">
        <v>153</v>
      </c>
      <c r="O27" s="31" t="s">
        <v>832</v>
      </c>
      <c r="P27" s="31" t="s">
        <v>172</v>
      </c>
      <c r="Q27" s="31">
        <v>11</v>
      </c>
      <c r="R27" s="31" t="s">
        <v>833</v>
      </c>
      <c r="S27" s="31" t="s">
        <v>861</v>
      </c>
    </row>
    <row r="28" spans="2:19" ht="87" x14ac:dyDescent="0.35">
      <c r="B28" s="31">
        <v>22</v>
      </c>
      <c r="C28" s="31" t="s">
        <v>163</v>
      </c>
      <c r="D28" s="31" t="s">
        <v>271</v>
      </c>
      <c r="E28" s="31" t="s">
        <v>274</v>
      </c>
      <c r="G28" s="31" t="s">
        <v>149</v>
      </c>
      <c r="H28" s="10">
        <v>41973</v>
      </c>
      <c r="I28" s="11">
        <v>1358489.7725</v>
      </c>
      <c r="J28" s="11">
        <v>18925.79</v>
      </c>
      <c r="K28" s="11">
        <v>18925.79</v>
      </c>
      <c r="L28" s="11">
        <v>0</v>
      </c>
      <c r="M28" s="12"/>
      <c r="N28" s="10" t="s">
        <v>153</v>
      </c>
      <c r="O28" s="31" t="s">
        <v>832</v>
      </c>
      <c r="P28" s="31" t="s">
        <v>172</v>
      </c>
      <c r="Q28" s="31">
        <v>10</v>
      </c>
      <c r="R28" s="31" t="s">
        <v>833</v>
      </c>
      <c r="S28" s="31" t="s">
        <v>862</v>
      </c>
    </row>
    <row r="29" spans="2:19" ht="116" x14ac:dyDescent="0.35">
      <c r="B29" s="31">
        <v>23</v>
      </c>
      <c r="C29" s="31" t="s">
        <v>154</v>
      </c>
      <c r="D29" s="31" t="s">
        <v>275</v>
      </c>
      <c r="E29" s="31" t="s">
        <v>276</v>
      </c>
      <c r="G29" s="31" t="s">
        <v>149</v>
      </c>
      <c r="H29" s="10">
        <v>42124</v>
      </c>
      <c r="I29" s="11">
        <v>905659.85666666657</v>
      </c>
      <c r="J29" s="11">
        <v>475207.04</v>
      </c>
      <c r="K29" s="11">
        <v>460026.69</v>
      </c>
      <c r="L29" s="11">
        <v>15180.35</v>
      </c>
      <c r="M29" s="12"/>
      <c r="N29" s="10">
        <v>41799</v>
      </c>
      <c r="O29" s="31" t="s">
        <v>863</v>
      </c>
      <c r="P29" s="31" t="s">
        <v>172</v>
      </c>
      <c r="Q29" s="31">
        <v>14</v>
      </c>
      <c r="R29" s="31" t="s">
        <v>833</v>
      </c>
      <c r="S29" s="31" t="s">
        <v>864</v>
      </c>
    </row>
    <row r="30" spans="2:19" ht="87" x14ac:dyDescent="0.35">
      <c r="B30" s="31">
        <v>24</v>
      </c>
      <c r="C30" s="31" t="s">
        <v>154</v>
      </c>
      <c r="D30" s="31" t="s">
        <v>275</v>
      </c>
      <c r="E30" s="31" t="s">
        <v>277</v>
      </c>
      <c r="G30" s="31" t="s">
        <v>149</v>
      </c>
      <c r="H30" s="10">
        <v>42124</v>
      </c>
      <c r="I30" s="11">
        <v>905659.85666666657</v>
      </c>
      <c r="J30" s="11">
        <v>273394.76</v>
      </c>
      <c r="K30" s="11">
        <v>273394.76</v>
      </c>
      <c r="L30" s="11">
        <v>0</v>
      </c>
      <c r="M30" s="12"/>
      <c r="N30" s="10">
        <v>41799</v>
      </c>
      <c r="O30" s="31" t="s">
        <v>832</v>
      </c>
      <c r="P30" s="31" t="s">
        <v>172</v>
      </c>
      <c r="Q30" s="31">
        <v>13</v>
      </c>
      <c r="R30" s="31" t="s">
        <v>833</v>
      </c>
      <c r="S30" s="31" t="s">
        <v>865</v>
      </c>
    </row>
    <row r="31" spans="2:19" ht="159.5" x14ac:dyDescent="0.35">
      <c r="B31" s="31">
        <v>25</v>
      </c>
      <c r="C31" s="31" t="s">
        <v>154</v>
      </c>
      <c r="D31" s="31" t="s">
        <v>275</v>
      </c>
      <c r="E31" s="31" t="s">
        <v>278</v>
      </c>
      <c r="G31" s="31" t="s">
        <v>149</v>
      </c>
      <c r="H31" s="10">
        <v>42124</v>
      </c>
      <c r="I31" s="11">
        <v>905659.85666666657</v>
      </c>
      <c r="J31" s="11">
        <v>172238.41</v>
      </c>
      <c r="K31" s="11">
        <v>172238.41</v>
      </c>
      <c r="L31" s="11">
        <v>0</v>
      </c>
      <c r="M31" s="12"/>
      <c r="N31" s="10">
        <v>41799</v>
      </c>
      <c r="O31" s="31" t="s">
        <v>866</v>
      </c>
      <c r="P31" s="31" t="s">
        <v>172</v>
      </c>
      <c r="Q31" s="31">
        <v>15</v>
      </c>
      <c r="R31" s="31" t="s">
        <v>833</v>
      </c>
      <c r="S31" s="31" t="s">
        <v>867</v>
      </c>
    </row>
    <row r="32" spans="2:19" ht="87" x14ac:dyDescent="0.35">
      <c r="B32" s="31">
        <v>26</v>
      </c>
      <c r="C32" s="31" t="s">
        <v>155</v>
      </c>
      <c r="D32" s="31" t="s">
        <v>279</v>
      </c>
      <c r="E32" s="31" t="s">
        <v>280</v>
      </c>
      <c r="G32" s="31" t="s">
        <v>149</v>
      </c>
      <c r="H32" s="10">
        <v>41942</v>
      </c>
      <c r="I32" s="11">
        <v>905659.85666666657</v>
      </c>
      <c r="J32" s="11">
        <v>336670.75</v>
      </c>
      <c r="K32" s="11">
        <v>336670.75</v>
      </c>
      <c r="L32" s="11">
        <v>0</v>
      </c>
      <c r="M32" s="12"/>
      <c r="N32" s="10">
        <v>41799</v>
      </c>
      <c r="O32" s="31" t="s">
        <v>832</v>
      </c>
      <c r="P32" s="31" t="s">
        <v>172</v>
      </c>
      <c r="Q32" s="31">
        <v>16</v>
      </c>
      <c r="R32" s="31" t="s">
        <v>833</v>
      </c>
      <c r="S32" s="31" t="s">
        <v>868</v>
      </c>
    </row>
    <row r="33" spans="2:19" ht="87" x14ac:dyDescent="0.35">
      <c r="B33" s="31">
        <v>27</v>
      </c>
      <c r="C33" s="31" t="s">
        <v>155</v>
      </c>
      <c r="D33" s="31" t="s">
        <v>279</v>
      </c>
      <c r="E33" s="31" t="s">
        <v>281</v>
      </c>
      <c r="G33" s="31" t="s">
        <v>149</v>
      </c>
      <c r="H33" s="10">
        <v>41881</v>
      </c>
      <c r="I33" s="11">
        <v>905659.85666666657</v>
      </c>
      <c r="J33" s="11">
        <v>315029.63</v>
      </c>
      <c r="K33" s="11">
        <v>315029.63</v>
      </c>
      <c r="L33" s="11">
        <v>0</v>
      </c>
      <c r="M33" s="12"/>
      <c r="N33" s="10">
        <v>41799</v>
      </c>
      <c r="O33" s="31" t="s">
        <v>832</v>
      </c>
      <c r="P33" s="31" t="s">
        <v>172</v>
      </c>
      <c r="Q33" s="31">
        <v>17</v>
      </c>
      <c r="R33" s="31" t="s">
        <v>833</v>
      </c>
      <c r="S33" s="31" t="s">
        <v>869</v>
      </c>
    </row>
    <row r="34" spans="2:19" ht="87" x14ac:dyDescent="0.35">
      <c r="B34" s="31">
        <v>28</v>
      </c>
      <c r="C34" s="31" t="s">
        <v>155</v>
      </c>
      <c r="D34" s="31" t="s">
        <v>279</v>
      </c>
      <c r="E34" s="31" t="s">
        <v>282</v>
      </c>
      <c r="G34" s="31" t="s">
        <v>149</v>
      </c>
      <c r="H34" s="10">
        <v>41942</v>
      </c>
      <c r="I34" s="11">
        <v>905659.85666666657</v>
      </c>
      <c r="J34" s="11">
        <v>206509.74</v>
      </c>
      <c r="K34" s="11">
        <v>206509.74</v>
      </c>
      <c r="L34" s="11">
        <v>0</v>
      </c>
      <c r="M34" s="12"/>
      <c r="N34" s="10">
        <v>41799</v>
      </c>
      <c r="O34" s="31" t="s">
        <v>832</v>
      </c>
      <c r="P34" s="31" t="s">
        <v>172</v>
      </c>
      <c r="Q34" s="31">
        <v>19</v>
      </c>
      <c r="R34" s="31" t="s">
        <v>833</v>
      </c>
      <c r="S34" s="31" t="s">
        <v>870</v>
      </c>
    </row>
    <row r="35" spans="2:19" ht="87" x14ac:dyDescent="0.35">
      <c r="B35" s="31">
        <v>29</v>
      </c>
      <c r="C35" s="31" t="s">
        <v>155</v>
      </c>
      <c r="D35" s="31" t="s">
        <v>279</v>
      </c>
      <c r="E35" s="31" t="s">
        <v>283</v>
      </c>
      <c r="G35" s="31" t="s">
        <v>149</v>
      </c>
      <c r="H35" s="10">
        <v>41850</v>
      </c>
      <c r="I35" s="11">
        <v>905659.85666666657</v>
      </c>
      <c r="J35" s="11">
        <v>47449.72</v>
      </c>
      <c r="K35" s="11">
        <v>47449.72</v>
      </c>
      <c r="L35" s="11">
        <v>0</v>
      </c>
      <c r="M35" s="12"/>
      <c r="N35" s="10">
        <v>41799</v>
      </c>
      <c r="O35" s="31" t="s">
        <v>832</v>
      </c>
      <c r="P35" s="31" t="s">
        <v>172</v>
      </c>
      <c r="Q35" s="31">
        <v>18</v>
      </c>
      <c r="R35" s="31" t="s">
        <v>833</v>
      </c>
      <c r="S35" s="31" t="s">
        <v>871</v>
      </c>
    </row>
    <row r="36" spans="2:19" ht="87" x14ac:dyDescent="0.35">
      <c r="B36" s="31">
        <v>30</v>
      </c>
      <c r="C36" s="31" t="s">
        <v>162</v>
      </c>
      <c r="D36" s="31" t="s">
        <v>284</v>
      </c>
      <c r="E36" s="31" t="s">
        <v>285</v>
      </c>
      <c r="G36" s="31" t="s">
        <v>149</v>
      </c>
      <c r="H36" s="10">
        <v>42003</v>
      </c>
      <c r="I36" s="11">
        <v>603773.24</v>
      </c>
      <c r="J36" s="11">
        <v>659618.26</v>
      </c>
      <c r="K36" s="11">
        <v>603473.05000000005</v>
      </c>
      <c r="L36" s="11">
        <v>56145.22</v>
      </c>
      <c r="M36" s="12"/>
      <c r="N36" s="10">
        <v>41799</v>
      </c>
      <c r="O36" s="31" t="s">
        <v>832</v>
      </c>
      <c r="P36" s="31" t="s">
        <v>172</v>
      </c>
      <c r="Q36" s="31">
        <v>20</v>
      </c>
      <c r="R36" s="31" t="s">
        <v>833</v>
      </c>
      <c r="S36" s="31" t="s">
        <v>872</v>
      </c>
    </row>
    <row r="37" spans="2:19" ht="87" x14ac:dyDescent="0.35">
      <c r="B37" s="31">
        <v>31</v>
      </c>
      <c r="C37" s="31" t="s">
        <v>159</v>
      </c>
      <c r="D37" s="31" t="s">
        <v>286</v>
      </c>
      <c r="E37" s="31" t="s">
        <v>287</v>
      </c>
      <c r="G37" s="31" t="s">
        <v>149</v>
      </c>
      <c r="H37" s="10">
        <v>42126</v>
      </c>
      <c r="I37" s="11">
        <v>905659.85666666657</v>
      </c>
      <c r="J37" s="11">
        <v>1149502.69</v>
      </c>
      <c r="K37" s="11">
        <v>904287.04</v>
      </c>
      <c r="L37" s="11">
        <v>245215.64</v>
      </c>
      <c r="M37" s="12"/>
      <c r="N37" s="10">
        <v>42195</v>
      </c>
      <c r="O37" s="31" t="s">
        <v>873</v>
      </c>
      <c r="P37" s="31" t="s">
        <v>172</v>
      </c>
      <c r="Q37" s="31">
        <v>308</v>
      </c>
      <c r="R37" s="31" t="s">
        <v>833</v>
      </c>
      <c r="S37" s="31" t="s">
        <v>874</v>
      </c>
    </row>
    <row r="38" spans="2:19" ht="29" x14ac:dyDescent="0.35">
      <c r="B38" s="31">
        <v>32</v>
      </c>
      <c r="C38" s="31" t="s">
        <v>165</v>
      </c>
      <c r="D38" s="31" t="s">
        <v>288</v>
      </c>
      <c r="E38" s="31" t="s">
        <v>289</v>
      </c>
      <c r="G38" s="31" t="s">
        <v>149</v>
      </c>
      <c r="H38" s="10">
        <v>42003</v>
      </c>
      <c r="I38" s="11">
        <v>1962262.9883333333</v>
      </c>
      <c r="J38" s="11">
        <v>1388102.89</v>
      </c>
      <c r="K38" s="11">
        <v>1388102.89</v>
      </c>
      <c r="L38" s="11">
        <v>0</v>
      </c>
      <c r="M38" s="12"/>
      <c r="N38" s="10">
        <v>41799</v>
      </c>
      <c r="O38" s="31" t="s">
        <v>153</v>
      </c>
      <c r="P38" s="31" t="s">
        <v>844</v>
      </c>
      <c r="Q38" s="31">
        <v>2</v>
      </c>
      <c r="R38" s="31" t="s">
        <v>833</v>
      </c>
      <c r="S38" s="31" t="s">
        <v>875</v>
      </c>
    </row>
    <row r="39" spans="2:19" ht="29" x14ac:dyDescent="0.35">
      <c r="B39" s="31">
        <v>33</v>
      </c>
      <c r="C39" s="31" t="s">
        <v>165</v>
      </c>
      <c r="D39" s="31" t="s">
        <v>288</v>
      </c>
      <c r="E39" s="31" t="s">
        <v>290</v>
      </c>
      <c r="G39" s="31" t="s">
        <v>149</v>
      </c>
      <c r="H39" s="10">
        <v>41943</v>
      </c>
      <c r="I39" s="11">
        <v>1962262.9883333333</v>
      </c>
      <c r="J39" s="11">
        <v>502990.25</v>
      </c>
      <c r="K39" s="11">
        <v>502990.25</v>
      </c>
      <c r="L39" s="11">
        <v>0</v>
      </c>
      <c r="M39" s="12"/>
      <c r="N39" s="10">
        <v>41799</v>
      </c>
      <c r="O39" s="31" t="s">
        <v>876</v>
      </c>
      <c r="P39" s="31" t="s">
        <v>877</v>
      </c>
      <c r="Q39" s="31">
        <v>2</v>
      </c>
      <c r="R39" s="31" t="s">
        <v>878</v>
      </c>
      <c r="S39" s="31" t="s">
        <v>879</v>
      </c>
    </row>
    <row r="40" spans="2:19" ht="29" x14ac:dyDescent="0.35">
      <c r="B40" s="31">
        <v>34</v>
      </c>
      <c r="C40" s="31" t="s">
        <v>166</v>
      </c>
      <c r="D40" s="31" t="s">
        <v>291</v>
      </c>
      <c r="E40" s="31" t="s">
        <v>292</v>
      </c>
      <c r="G40" s="31" t="s">
        <v>149</v>
      </c>
      <c r="H40" s="10">
        <v>42093</v>
      </c>
      <c r="I40" s="11">
        <v>1811319.6849999998</v>
      </c>
      <c r="J40" s="11">
        <v>566745.82999999996</v>
      </c>
      <c r="K40" s="11">
        <v>509401.19</v>
      </c>
      <c r="L40" s="11">
        <v>57344.639999999999</v>
      </c>
      <c r="M40" s="12"/>
      <c r="N40" s="10" t="s">
        <v>153</v>
      </c>
      <c r="O40" s="31" t="s">
        <v>153</v>
      </c>
      <c r="P40" s="31" t="s">
        <v>172</v>
      </c>
      <c r="Q40" s="31">
        <v>330</v>
      </c>
      <c r="R40" s="31" t="s">
        <v>833</v>
      </c>
      <c r="S40" s="31" t="s">
        <v>880</v>
      </c>
    </row>
    <row r="41" spans="2:19" ht="87" x14ac:dyDescent="0.35">
      <c r="B41" s="31">
        <v>35</v>
      </c>
      <c r="C41" s="31" t="s">
        <v>166</v>
      </c>
      <c r="D41" s="31" t="s">
        <v>291</v>
      </c>
      <c r="E41" s="31" t="s">
        <v>293</v>
      </c>
      <c r="G41" s="31" t="s">
        <v>149</v>
      </c>
      <c r="H41" s="10">
        <v>41973</v>
      </c>
      <c r="I41" s="11">
        <v>1811319.6849999998</v>
      </c>
      <c r="J41" s="11">
        <v>601612.31000000006</v>
      </c>
      <c r="K41" s="11">
        <v>579935.01</v>
      </c>
      <c r="L41" s="11">
        <v>21677.3</v>
      </c>
      <c r="M41" s="12"/>
      <c r="N41" s="10" t="s">
        <v>153</v>
      </c>
      <c r="O41" s="31" t="s">
        <v>832</v>
      </c>
      <c r="P41" s="31" t="s">
        <v>172</v>
      </c>
      <c r="Q41" s="31">
        <v>23</v>
      </c>
      <c r="R41" s="31" t="s">
        <v>833</v>
      </c>
      <c r="S41" s="31" t="s">
        <v>881</v>
      </c>
    </row>
    <row r="42" spans="2:19" ht="43.5" x14ac:dyDescent="0.35">
      <c r="B42" s="31">
        <v>36</v>
      </c>
      <c r="C42" s="31" t="s">
        <v>166</v>
      </c>
      <c r="D42" s="31" t="s">
        <v>291</v>
      </c>
      <c r="E42" s="31" t="s">
        <v>294</v>
      </c>
      <c r="G42" s="31" t="s">
        <v>149</v>
      </c>
      <c r="H42" s="10">
        <v>41912</v>
      </c>
      <c r="I42" s="11">
        <v>1811319.6849999998</v>
      </c>
      <c r="J42" s="11">
        <v>534884.71</v>
      </c>
      <c r="K42" s="11">
        <v>534884.71</v>
      </c>
      <c r="L42" s="11">
        <v>0</v>
      </c>
      <c r="M42" s="12"/>
      <c r="N42" s="10" t="s">
        <v>153</v>
      </c>
      <c r="O42" s="31" t="s">
        <v>882</v>
      </c>
      <c r="P42" s="31" t="s">
        <v>172</v>
      </c>
      <c r="Q42" s="31">
        <v>21</v>
      </c>
      <c r="R42" s="31" t="s">
        <v>833</v>
      </c>
      <c r="S42" s="31" t="s">
        <v>883</v>
      </c>
    </row>
    <row r="43" spans="2:19" ht="87" x14ac:dyDescent="0.35">
      <c r="B43" s="31">
        <v>37</v>
      </c>
      <c r="C43" s="31" t="s">
        <v>166</v>
      </c>
      <c r="D43" s="31" t="s">
        <v>291</v>
      </c>
      <c r="E43" s="31" t="s">
        <v>295</v>
      </c>
      <c r="G43" s="31" t="s">
        <v>149</v>
      </c>
      <c r="H43" s="10" t="s">
        <v>296</v>
      </c>
      <c r="I43" s="11">
        <v>1811319.6849999998</v>
      </c>
      <c r="J43" s="11">
        <v>186505.24</v>
      </c>
      <c r="K43" s="11">
        <v>186505.24</v>
      </c>
      <c r="L43" s="11">
        <v>0</v>
      </c>
      <c r="M43" s="12"/>
      <c r="N43" s="10" t="s">
        <v>153</v>
      </c>
      <c r="O43" s="31" t="s">
        <v>832</v>
      </c>
      <c r="P43" s="31" t="s">
        <v>172</v>
      </c>
      <c r="Q43" s="31">
        <v>22</v>
      </c>
      <c r="R43" s="31" t="s">
        <v>833</v>
      </c>
      <c r="S43" s="31" t="s">
        <v>884</v>
      </c>
    </row>
    <row r="44" spans="2:19" ht="29" x14ac:dyDescent="0.35">
      <c r="B44" s="31">
        <v>38</v>
      </c>
      <c r="C44" s="31" t="s">
        <v>154</v>
      </c>
      <c r="D44" s="31" t="s">
        <v>297</v>
      </c>
      <c r="E44" s="31" t="s">
        <v>298</v>
      </c>
      <c r="G44" s="31" t="s">
        <v>149</v>
      </c>
      <c r="H44" s="10">
        <v>42185</v>
      </c>
      <c r="I44" s="11">
        <v>603773.24</v>
      </c>
      <c r="J44" s="11">
        <v>304720.15999999997</v>
      </c>
      <c r="K44" s="11">
        <v>304720.15999999997</v>
      </c>
      <c r="L44" s="11">
        <v>0</v>
      </c>
      <c r="M44" s="12"/>
      <c r="N44" s="10">
        <v>41799</v>
      </c>
      <c r="O44" s="31" t="s">
        <v>153</v>
      </c>
      <c r="P44" s="31" t="s">
        <v>156</v>
      </c>
      <c r="Q44" s="31">
        <v>3</v>
      </c>
      <c r="R44" s="31" t="s">
        <v>836</v>
      </c>
      <c r="S44" s="31" t="s">
        <v>885</v>
      </c>
    </row>
    <row r="45" spans="2:19" ht="29" x14ac:dyDescent="0.35">
      <c r="B45" s="31">
        <v>39</v>
      </c>
      <c r="C45" s="31" t="s">
        <v>154</v>
      </c>
      <c r="D45" s="31" t="s">
        <v>297</v>
      </c>
      <c r="E45" s="31" t="s">
        <v>299</v>
      </c>
      <c r="G45" s="31" t="s">
        <v>149</v>
      </c>
      <c r="H45" s="10">
        <v>42185</v>
      </c>
      <c r="I45" s="11">
        <v>603773.24</v>
      </c>
      <c r="J45" s="11">
        <v>296274.53000000003</v>
      </c>
      <c r="K45" s="11">
        <v>296274.53000000003</v>
      </c>
      <c r="L45" s="11">
        <v>0</v>
      </c>
      <c r="M45" s="12"/>
      <c r="N45" s="10">
        <v>41799</v>
      </c>
      <c r="O45" s="31" t="s">
        <v>153</v>
      </c>
      <c r="P45" s="31" t="s">
        <v>172</v>
      </c>
      <c r="Q45" s="31">
        <v>28</v>
      </c>
      <c r="R45" s="31" t="s">
        <v>833</v>
      </c>
      <c r="S45" s="31" t="s">
        <v>886</v>
      </c>
    </row>
    <row r="46" spans="2:19" ht="116" x14ac:dyDescent="0.35">
      <c r="B46" s="31">
        <v>40</v>
      </c>
      <c r="C46" s="31" t="s">
        <v>155</v>
      </c>
      <c r="D46" s="31" t="s">
        <v>300</v>
      </c>
      <c r="E46" s="31" t="s">
        <v>301</v>
      </c>
      <c r="G46" s="31" t="s">
        <v>149</v>
      </c>
      <c r="H46" s="10">
        <v>42124</v>
      </c>
      <c r="I46" s="11">
        <v>1358489.7725</v>
      </c>
      <c r="J46" s="11">
        <v>1011232.84</v>
      </c>
      <c r="K46" s="11">
        <v>1011232.84</v>
      </c>
      <c r="L46" s="11">
        <v>0</v>
      </c>
      <c r="M46" s="12"/>
      <c r="N46" s="10">
        <v>41799</v>
      </c>
      <c r="O46" s="31" t="s">
        <v>887</v>
      </c>
      <c r="P46" s="31" t="s">
        <v>172</v>
      </c>
      <c r="Q46" s="31">
        <v>301</v>
      </c>
      <c r="R46" s="31" t="s">
        <v>833</v>
      </c>
      <c r="S46" s="31" t="s">
        <v>888</v>
      </c>
    </row>
    <row r="47" spans="2:19" ht="87" x14ac:dyDescent="0.35">
      <c r="B47" s="31">
        <v>41</v>
      </c>
      <c r="C47" s="31" t="s">
        <v>155</v>
      </c>
      <c r="D47" s="31" t="s">
        <v>300</v>
      </c>
      <c r="E47" s="31" t="s">
        <v>302</v>
      </c>
      <c r="G47" s="31" t="s">
        <v>149</v>
      </c>
      <c r="H47" s="10">
        <v>42185</v>
      </c>
      <c r="I47" s="11">
        <v>1358489.7725</v>
      </c>
      <c r="J47" s="11">
        <v>515431.84</v>
      </c>
      <c r="K47" s="11">
        <v>341387.25</v>
      </c>
      <c r="L47" s="11">
        <v>174044.59</v>
      </c>
      <c r="M47" s="12"/>
      <c r="N47" s="10">
        <v>41949</v>
      </c>
      <c r="O47" s="31" t="s">
        <v>832</v>
      </c>
      <c r="P47" s="31" t="s">
        <v>172</v>
      </c>
      <c r="Q47" s="31">
        <v>300</v>
      </c>
      <c r="R47" s="31" t="s">
        <v>833</v>
      </c>
      <c r="S47" s="31" t="s">
        <v>889</v>
      </c>
    </row>
    <row r="48" spans="2:19" ht="232" x14ac:dyDescent="0.35">
      <c r="B48" s="31">
        <v>42</v>
      </c>
      <c r="C48" s="31" t="s">
        <v>155</v>
      </c>
      <c r="D48" s="31" t="s">
        <v>303</v>
      </c>
      <c r="E48" s="31" t="s">
        <v>304</v>
      </c>
      <c r="G48" s="31" t="s">
        <v>149</v>
      </c>
      <c r="H48" s="10">
        <v>41942</v>
      </c>
      <c r="I48" s="11">
        <v>603773.24</v>
      </c>
      <c r="J48" s="11">
        <v>440573.63</v>
      </c>
      <c r="K48" s="11">
        <v>440573.63</v>
      </c>
      <c r="L48" s="11">
        <v>0</v>
      </c>
      <c r="M48" s="12"/>
      <c r="N48" s="10">
        <v>41799</v>
      </c>
      <c r="O48" s="31" t="s">
        <v>890</v>
      </c>
      <c r="P48" s="31" t="s">
        <v>172</v>
      </c>
      <c r="Q48" s="31">
        <v>29</v>
      </c>
      <c r="R48" s="31" t="s">
        <v>833</v>
      </c>
      <c r="S48" s="31" t="s">
        <v>891</v>
      </c>
    </row>
    <row r="49" spans="2:19" ht="116" x14ac:dyDescent="0.35">
      <c r="B49" s="31">
        <v>43</v>
      </c>
      <c r="C49" s="31" t="s">
        <v>155</v>
      </c>
      <c r="D49" s="31" t="s">
        <v>303</v>
      </c>
      <c r="E49" s="31" t="s">
        <v>305</v>
      </c>
      <c r="G49" s="31" t="s">
        <v>149</v>
      </c>
      <c r="H49" s="10">
        <v>41850</v>
      </c>
      <c r="I49" s="11">
        <v>603773.24</v>
      </c>
      <c r="J49" s="11">
        <v>99955.59</v>
      </c>
      <c r="K49" s="11">
        <v>99955.59</v>
      </c>
      <c r="L49" s="11">
        <v>0</v>
      </c>
      <c r="M49" s="12"/>
      <c r="N49" s="10">
        <v>41799</v>
      </c>
      <c r="O49" s="31" t="s">
        <v>892</v>
      </c>
      <c r="P49" s="31" t="s">
        <v>172</v>
      </c>
      <c r="Q49" s="31">
        <v>31</v>
      </c>
      <c r="R49" s="31" t="s">
        <v>833</v>
      </c>
      <c r="S49" s="31" t="s">
        <v>893</v>
      </c>
    </row>
    <row r="50" spans="2:19" ht="116" x14ac:dyDescent="0.35">
      <c r="B50" s="31">
        <v>44</v>
      </c>
      <c r="C50" s="31" t="s">
        <v>155</v>
      </c>
      <c r="D50" s="31" t="s">
        <v>303</v>
      </c>
      <c r="E50" s="31" t="s">
        <v>306</v>
      </c>
      <c r="G50" s="31" t="s">
        <v>149</v>
      </c>
      <c r="H50" s="10">
        <v>41850</v>
      </c>
      <c r="I50" s="11">
        <v>603773.24</v>
      </c>
      <c r="J50" s="11">
        <v>63244.02</v>
      </c>
      <c r="K50" s="11">
        <v>63244.02</v>
      </c>
      <c r="L50" s="11">
        <v>0</v>
      </c>
      <c r="M50" s="12"/>
      <c r="N50" s="10">
        <v>41799</v>
      </c>
      <c r="O50" s="31" t="s">
        <v>894</v>
      </c>
      <c r="P50" s="31" t="s">
        <v>172</v>
      </c>
      <c r="Q50" s="31">
        <v>30</v>
      </c>
      <c r="R50" s="31" t="s">
        <v>833</v>
      </c>
      <c r="S50" s="31" t="s">
        <v>895</v>
      </c>
    </row>
    <row r="51" spans="2:19" ht="58" x14ac:dyDescent="0.35">
      <c r="B51" s="31">
        <v>45</v>
      </c>
      <c r="C51" s="31" t="s">
        <v>167</v>
      </c>
      <c r="D51" s="31" t="s">
        <v>307</v>
      </c>
      <c r="E51" s="31" t="s">
        <v>308</v>
      </c>
      <c r="G51" s="31" t="s">
        <v>149</v>
      </c>
      <c r="H51" s="10">
        <v>42124</v>
      </c>
      <c r="I51" s="11">
        <v>905659.85666666657</v>
      </c>
      <c r="J51" s="11">
        <v>945820.8996</v>
      </c>
      <c r="K51" s="11">
        <v>905659.85400000005</v>
      </c>
      <c r="L51" s="11">
        <v>40161.045599999998</v>
      </c>
      <c r="M51" s="12"/>
      <c r="N51" s="10">
        <v>41799</v>
      </c>
      <c r="O51" s="31" t="s">
        <v>896</v>
      </c>
      <c r="P51" s="31" t="s">
        <v>172</v>
      </c>
      <c r="Q51" s="31">
        <v>32</v>
      </c>
      <c r="R51" s="31" t="s">
        <v>839</v>
      </c>
      <c r="S51" s="31" t="s">
        <v>897</v>
      </c>
    </row>
    <row r="52" spans="2:19" ht="87" x14ac:dyDescent="0.35">
      <c r="B52" s="31">
        <v>46</v>
      </c>
      <c r="C52" s="31" t="s">
        <v>154</v>
      </c>
      <c r="D52" s="31" t="s">
        <v>309</v>
      </c>
      <c r="E52" s="31" t="s">
        <v>310</v>
      </c>
      <c r="G52" s="31" t="s">
        <v>149</v>
      </c>
      <c r="H52" s="10">
        <v>41805</v>
      </c>
      <c r="I52" s="11">
        <v>1962262.9883333333</v>
      </c>
      <c r="J52" s="11">
        <v>550581.99</v>
      </c>
      <c r="K52" s="11">
        <v>438119.42</v>
      </c>
      <c r="L52" s="11">
        <v>112462.56</v>
      </c>
      <c r="M52" s="12"/>
      <c r="N52" s="10" t="s">
        <v>153</v>
      </c>
      <c r="O52" s="31" t="s">
        <v>898</v>
      </c>
      <c r="P52" s="31" t="s">
        <v>172</v>
      </c>
      <c r="Q52" s="31">
        <v>36</v>
      </c>
      <c r="R52" s="31" t="s">
        <v>833</v>
      </c>
      <c r="S52" s="31" t="s">
        <v>899</v>
      </c>
    </row>
    <row r="53" spans="2:19" ht="87" x14ac:dyDescent="0.35">
      <c r="B53" s="31">
        <v>47</v>
      </c>
      <c r="C53" s="31">
        <v>0</v>
      </c>
      <c r="D53" s="31" t="s">
        <v>309</v>
      </c>
      <c r="E53" s="31" t="s">
        <v>311</v>
      </c>
      <c r="G53" s="31" t="s">
        <v>149</v>
      </c>
      <c r="H53" s="10">
        <v>41805</v>
      </c>
      <c r="I53" s="11">
        <v>1962262.9883333333</v>
      </c>
      <c r="J53" s="11">
        <v>0</v>
      </c>
      <c r="K53" s="11">
        <v>0</v>
      </c>
      <c r="L53" s="11">
        <v>0</v>
      </c>
      <c r="M53" s="12"/>
      <c r="N53" s="10" t="s">
        <v>153</v>
      </c>
      <c r="O53" s="31" t="s">
        <v>873</v>
      </c>
      <c r="P53" s="31">
        <v>0</v>
      </c>
      <c r="Q53" s="31" t="s">
        <v>153</v>
      </c>
      <c r="R53" s="31" t="s">
        <v>833</v>
      </c>
      <c r="S53" s="31" t="s">
        <v>900</v>
      </c>
    </row>
    <row r="54" spans="2:19" x14ac:dyDescent="0.35">
      <c r="B54" s="31">
        <v>48</v>
      </c>
      <c r="C54" s="31" t="s">
        <v>154</v>
      </c>
      <c r="D54" s="31" t="s">
        <v>309</v>
      </c>
      <c r="E54" s="31" t="s">
        <v>312</v>
      </c>
      <c r="G54" s="31" t="s">
        <v>149</v>
      </c>
      <c r="H54" s="10">
        <v>42185</v>
      </c>
      <c r="I54" s="11">
        <v>1962262.9883333333</v>
      </c>
      <c r="J54" s="11">
        <v>568215.44999999995</v>
      </c>
      <c r="K54" s="11">
        <v>568215.44999999995</v>
      </c>
      <c r="L54" s="11">
        <v>0</v>
      </c>
      <c r="M54" s="12"/>
      <c r="N54" s="10">
        <v>42121</v>
      </c>
      <c r="O54" s="31" t="s">
        <v>153</v>
      </c>
      <c r="P54" s="31" t="s">
        <v>172</v>
      </c>
      <c r="Q54" s="31">
        <v>34</v>
      </c>
      <c r="R54" s="31" t="s">
        <v>878</v>
      </c>
      <c r="S54" s="31" t="s">
        <v>153</v>
      </c>
    </row>
    <row r="55" spans="2:19" ht="87" x14ac:dyDescent="0.35">
      <c r="B55" s="31">
        <v>49</v>
      </c>
      <c r="C55" s="31" t="s">
        <v>154</v>
      </c>
      <c r="D55" s="31" t="s">
        <v>309</v>
      </c>
      <c r="E55" s="31" t="s">
        <v>313</v>
      </c>
      <c r="G55" s="31" t="s">
        <v>149</v>
      </c>
      <c r="H55" s="10">
        <v>41805</v>
      </c>
      <c r="I55" s="11">
        <v>1962262.9883333333</v>
      </c>
      <c r="J55" s="11">
        <v>381461.6</v>
      </c>
      <c r="K55" s="11">
        <v>381461.6</v>
      </c>
      <c r="L55" s="11">
        <v>0</v>
      </c>
      <c r="M55" s="12"/>
      <c r="N55" s="10" t="s">
        <v>153</v>
      </c>
      <c r="O55" s="31" t="s">
        <v>873</v>
      </c>
      <c r="P55" s="31" t="s">
        <v>172</v>
      </c>
      <c r="Q55" s="31">
        <v>33</v>
      </c>
      <c r="R55" s="31" t="s">
        <v>833</v>
      </c>
      <c r="S55" s="31" t="s">
        <v>901</v>
      </c>
    </row>
    <row r="56" spans="2:19" ht="87" x14ac:dyDescent="0.35">
      <c r="B56" s="31">
        <v>50</v>
      </c>
      <c r="C56" s="31" t="s">
        <v>154</v>
      </c>
      <c r="D56" s="31" t="s">
        <v>309</v>
      </c>
      <c r="E56" s="31" t="s">
        <v>314</v>
      </c>
      <c r="G56" s="31" t="s">
        <v>149</v>
      </c>
      <c r="H56" s="10">
        <v>41805</v>
      </c>
      <c r="I56" s="11">
        <v>1962262.9883333333</v>
      </c>
      <c r="J56" s="11">
        <v>277760.2</v>
      </c>
      <c r="K56" s="11">
        <v>277760.2</v>
      </c>
      <c r="L56" s="11">
        <v>0</v>
      </c>
      <c r="M56" s="12"/>
      <c r="N56" s="10" t="s">
        <v>153</v>
      </c>
      <c r="O56" s="31" t="s">
        <v>902</v>
      </c>
      <c r="P56" s="31" t="s">
        <v>172</v>
      </c>
      <c r="Q56" s="31">
        <v>35</v>
      </c>
      <c r="R56" s="31" t="s">
        <v>839</v>
      </c>
      <c r="S56" s="31" t="s">
        <v>903</v>
      </c>
    </row>
    <row r="57" spans="2:19" ht="87" x14ac:dyDescent="0.35">
      <c r="B57" s="31">
        <v>51</v>
      </c>
      <c r="C57" s="31" t="s">
        <v>154</v>
      </c>
      <c r="D57" s="31" t="s">
        <v>309</v>
      </c>
      <c r="E57" s="31" t="s">
        <v>315</v>
      </c>
      <c r="G57" s="31" t="s">
        <v>149</v>
      </c>
      <c r="H57" s="10">
        <v>41805</v>
      </c>
      <c r="I57" s="11">
        <v>1962262.9883333333</v>
      </c>
      <c r="J57" s="11">
        <v>290287.90000000002</v>
      </c>
      <c r="K57" s="11">
        <v>290287.90000000002</v>
      </c>
      <c r="L57" s="11">
        <v>0</v>
      </c>
      <c r="M57" s="12"/>
      <c r="N57" s="10" t="s">
        <v>153</v>
      </c>
      <c r="O57" s="31" t="s">
        <v>873</v>
      </c>
      <c r="P57" s="31" t="s">
        <v>172</v>
      </c>
      <c r="Q57" s="31">
        <v>37</v>
      </c>
      <c r="R57" s="31" t="s">
        <v>833</v>
      </c>
      <c r="S57" s="31" t="s">
        <v>904</v>
      </c>
    </row>
    <row r="58" spans="2:19" ht="101.5" x14ac:dyDescent="0.35">
      <c r="B58" s="31">
        <v>52</v>
      </c>
      <c r="C58" s="31" t="s">
        <v>166</v>
      </c>
      <c r="D58" s="31" t="s">
        <v>316</v>
      </c>
      <c r="E58" s="31" t="s">
        <v>317</v>
      </c>
      <c r="G58" s="31" t="s">
        <v>149</v>
      </c>
      <c r="H58" s="10">
        <v>42180</v>
      </c>
      <c r="I58" s="11">
        <v>603773.24</v>
      </c>
      <c r="J58" s="11">
        <v>617710.54</v>
      </c>
      <c r="K58" s="11">
        <v>603031.80000000005</v>
      </c>
      <c r="L58" s="11">
        <v>14678.74</v>
      </c>
      <c r="M58" s="12"/>
      <c r="N58" s="10">
        <v>41968</v>
      </c>
      <c r="O58" s="31" t="s">
        <v>905</v>
      </c>
      <c r="P58" s="31" t="s">
        <v>172</v>
      </c>
      <c r="Q58" s="31">
        <v>38</v>
      </c>
      <c r="R58" s="31" t="s">
        <v>833</v>
      </c>
      <c r="S58" s="31" t="s">
        <v>906</v>
      </c>
    </row>
    <row r="59" spans="2:19" ht="58" x14ac:dyDescent="0.35">
      <c r="B59" s="31">
        <v>53</v>
      </c>
      <c r="C59" s="31" t="s">
        <v>154</v>
      </c>
      <c r="D59" s="31" t="s">
        <v>318</v>
      </c>
      <c r="E59" s="31" t="s">
        <v>319</v>
      </c>
      <c r="G59" s="31" t="s">
        <v>149</v>
      </c>
      <c r="H59" s="10">
        <v>42185</v>
      </c>
      <c r="I59" s="11">
        <v>1660376.3766666667</v>
      </c>
      <c r="J59" s="11">
        <v>1273861.2</v>
      </c>
      <c r="K59" s="11">
        <v>1273861.2</v>
      </c>
      <c r="L59" s="11">
        <v>0</v>
      </c>
      <c r="M59" s="12"/>
      <c r="N59" s="10" t="s">
        <v>153</v>
      </c>
      <c r="O59" s="31" t="s">
        <v>907</v>
      </c>
      <c r="P59" s="31" t="s">
        <v>172</v>
      </c>
      <c r="Q59" s="31">
        <v>39</v>
      </c>
      <c r="R59" s="31" t="s">
        <v>833</v>
      </c>
      <c r="S59" s="31" t="s">
        <v>908</v>
      </c>
    </row>
    <row r="60" spans="2:19" ht="58" x14ac:dyDescent="0.35">
      <c r="B60" s="31">
        <v>54</v>
      </c>
      <c r="C60" s="31" t="s">
        <v>154</v>
      </c>
      <c r="D60" s="31" t="s">
        <v>318</v>
      </c>
      <c r="E60" s="31" t="s">
        <v>320</v>
      </c>
      <c r="G60" s="31" t="s">
        <v>149</v>
      </c>
      <c r="H60" s="10">
        <v>42185</v>
      </c>
      <c r="I60" s="11">
        <v>1660376.3766666667</v>
      </c>
      <c r="J60" s="11">
        <v>240151.37</v>
      </c>
      <c r="K60" s="11">
        <v>240151.37</v>
      </c>
      <c r="L60" s="11">
        <v>0</v>
      </c>
      <c r="M60" s="12"/>
      <c r="N60" s="10" t="s">
        <v>153</v>
      </c>
      <c r="O60" s="31" t="s">
        <v>909</v>
      </c>
      <c r="P60" s="31" t="s">
        <v>172</v>
      </c>
      <c r="Q60" s="31">
        <v>40</v>
      </c>
      <c r="R60" s="31" t="s">
        <v>833</v>
      </c>
      <c r="S60" s="31" t="s">
        <v>910</v>
      </c>
    </row>
    <row r="61" spans="2:19" ht="29" x14ac:dyDescent="0.35">
      <c r="B61" s="31">
        <v>55</v>
      </c>
      <c r="C61" s="31" t="s">
        <v>165</v>
      </c>
      <c r="D61" s="31" t="s">
        <v>321</v>
      </c>
      <c r="E61" s="31" t="s">
        <v>322</v>
      </c>
      <c r="G61" s="31" t="s">
        <v>149</v>
      </c>
      <c r="H61" s="10">
        <v>42061</v>
      </c>
      <c r="I61" s="11">
        <v>1207546.4666666666</v>
      </c>
      <c r="J61" s="11">
        <v>1257618.3</v>
      </c>
      <c r="K61" s="11">
        <v>1207347.3</v>
      </c>
      <c r="L61" s="11">
        <v>50271</v>
      </c>
      <c r="M61" s="12"/>
      <c r="N61" s="10">
        <v>41799</v>
      </c>
      <c r="O61" s="31" t="s">
        <v>153</v>
      </c>
      <c r="P61" s="31" t="s">
        <v>844</v>
      </c>
      <c r="Q61" s="31">
        <v>3</v>
      </c>
      <c r="R61" s="31" t="s">
        <v>833</v>
      </c>
      <c r="S61" s="31" t="s">
        <v>911</v>
      </c>
    </row>
    <row r="62" spans="2:19" ht="87" x14ac:dyDescent="0.35">
      <c r="B62" s="31">
        <v>56</v>
      </c>
      <c r="C62" s="31" t="s">
        <v>162</v>
      </c>
      <c r="D62" s="31" t="s">
        <v>323</v>
      </c>
      <c r="E62" s="31" t="s">
        <v>324</v>
      </c>
      <c r="G62" s="31" t="s">
        <v>149</v>
      </c>
      <c r="H62" s="10">
        <v>42124</v>
      </c>
      <c r="I62" s="11">
        <v>1509433.0758333334</v>
      </c>
      <c r="J62" s="11">
        <v>1115437.29</v>
      </c>
      <c r="K62" s="11">
        <v>956517.77</v>
      </c>
      <c r="L62" s="11">
        <v>158919.51999999999</v>
      </c>
      <c r="M62" s="12"/>
      <c r="N62" s="10" t="s">
        <v>153</v>
      </c>
      <c r="O62" s="31" t="s">
        <v>912</v>
      </c>
      <c r="P62" s="31" t="s">
        <v>172</v>
      </c>
      <c r="Q62" s="31">
        <v>41</v>
      </c>
      <c r="R62" s="31" t="s">
        <v>833</v>
      </c>
      <c r="S62" s="31" t="s">
        <v>913</v>
      </c>
    </row>
    <row r="63" spans="2:19" ht="29" x14ac:dyDescent="0.35">
      <c r="B63" s="31">
        <v>57</v>
      </c>
      <c r="C63" s="31" t="s">
        <v>162</v>
      </c>
      <c r="D63" s="31" t="s">
        <v>323</v>
      </c>
      <c r="E63" s="31" t="s">
        <v>325</v>
      </c>
      <c r="G63" s="31" t="s">
        <v>149</v>
      </c>
      <c r="H63" s="10">
        <v>42124</v>
      </c>
      <c r="I63" s="11">
        <v>1509433.0758333334</v>
      </c>
      <c r="J63" s="11">
        <v>552746.63</v>
      </c>
      <c r="K63" s="11">
        <v>552746.63</v>
      </c>
      <c r="L63" s="11">
        <v>0</v>
      </c>
      <c r="M63" s="12"/>
      <c r="N63" s="10" t="s">
        <v>153</v>
      </c>
      <c r="O63" s="31" t="s">
        <v>153</v>
      </c>
      <c r="P63" s="31" t="s">
        <v>177</v>
      </c>
      <c r="Q63" s="31" t="s">
        <v>153</v>
      </c>
      <c r="R63" s="31" t="s">
        <v>839</v>
      </c>
      <c r="S63" s="31" t="s">
        <v>914</v>
      </c>
    </row>
    <row r="64" spans="2:19" ht="29" x14ac:dyDescent="0.35">
      <c r="B64" s="31">
        <v>58</v>
      </c>
      <c r="C64" s="31">
        <v>0</v>
      </c>
      <c r="D64" s="31" t="s">
        <v>326</v>
      </c>
      <c r="E64" s="31" t="s">
        <v>327</v>
      </c>
      <c r="G64" s="31" t="s">
        <v>149</v>
      </c>
      <c r="H64" s="10">
        <v>42185</v>
      </c>
      <c r="I64" s="11">
        <v>1358489.7725</v>
      </c>
      <c r="J64" s="11">
        <v>0</v>
      </c>
      <c r="K64" s="11">
        <v>0</v>
      </c>
      <c r="L64" s="11">
        <v>0</v>
      </c>
      <c r="M64" s="12"/>
      <c r="N64" s="10" t="s">
        <v>153</v>
      </c>
      <c r="O64" s="31" t="s">
        <v>915</v>
      </c>
      <c r="P64" s="31">
        <v>0</v>
      </c>
      <c r="Q64" s="31">
        <v>2</v>
      </c>
      <c r="R64" s="31" t="s">
        <v>839</v>
      </c>
      <c r="S64" s="31" t="s">
        <v>916</v>
      </c>
    </row>
    <row r="65" spans="2:19" ht="29" x14ac:dyDescent="0.35">
      <c r="B65" s="31">
        <v>59</v>
      </c>
      <c r="C65" s="31" t="s">
        <v>158</v>
      </c>
      <c r="D65" s="31" t="s">
        <v>326</v>
      </c>
      <c r="E65" s="31" t="s">
        <v>328</v>
      </c>
      <c r="G65" s="31" t="s">
        <v>149</v>
      </c>
      <c r="H65" s="10">
        <v>42185</v>
      </c>
      <c r="I65" s="11">
        <v>1358489.77</v>
      </c>
      <c r="J65" s="11">
        <v>226017.98</v>
      </c>
      <c r="K65" s="11">
        <v>173494.6</v>
      </c>
      <c r="L65" s="11">
        <v>52523.38</v>
      </c>
      <c r="M65" s="12"/>
      <c r="N65" s="10" t="s">
        <v>153</v>
      </c>
      <c r="O65" s="31" t="s">
        <v>153</v>
      </c>
      <c r="P65" s="31" t="s">
        <v>172</v>
      </c>
      <c r="Q65" s="31">
        <v>289</v>
      </c>
      <c r="R65" s="31" t="s">
        <v>833</v>
      </c>
      <c r="S65" s="31" t="s">
        <v>153</v>
      </c>
    </row>
    <row r="66" spans="2:19" ht="275.5" x14ac:dyDescent="0.35">
      <c r="B66" s="31">
        <v>60</v>
      </c>
      <c r="C66" s="31" t="s">
        <v>158</v>
      </c>
      <c r="D66" s="31" t="s">
        <v>326</v>
      </c>
      <c r="E66" s="31" t="s">
        <v>329</v>
      </c>
      <c r="G66" s="31" t="s">
        <v>149</v>
      </c>
      <c r="H66" s="10">
        <v>42185</v>
      </c>
      <c r="I66" s="11">
        <v>1358489.7725</v>
      </c>
      <c r="J66" s="11">
        <v>107141.73</v>
      </c>
      <c r="K66" s="11">
        <v>105042.85</v>
      </c>
      <c r="L66" s="11">
        <v>2098.88</v>
      </c>
      <c r="M66" s="12"/>
      <c r="N66" s="10" t="s">
        <v>153</v>
      </c>
      <c r="O66" s="31" t="s">
        <v>917</v>
      </c>
      <c r="P66" s="31" t="s">
        <v>172</v>
      </c>
      <c r="Q66" s="31">
        <v>45</v>
      </c>
      <c r="R66" s="31" t="s">
        <v>839</v>
      </c>
      <c r="S66" s="31" t="s">
        <v>918</v>
      </c>
    </row>
    <row r="67" spans="2:19" ht="275.5" x14ac:dyDescent="0.35">
      <c r="B67" s="31">
        <v>61</v>
      </c>
      <c r="C67" s="31" t="s">
        <v>158</v>
      </c>
      <c r="D67" s="31" t="s">
        <v>326</v>
      </c>
      <c r="E67" s="31" t="s">
        <v>330</v>
      </c>
      <c r="G67" s="31" t="s">
        <v>149</v>
      </c>
      <c r="H67" s="10">
        <v>42185</v>
      </c>
      <c r="I67" s="11">
        <v>1358489.7725</v>
      </c>
      <c r="J67" s="11">
        <v>390878.6</v>
      </c>
      <c r="K67" s="11">
        <v>390878.6</v>
      </c>
      <c r="L67" s="11">
        <v>0</v>
      </c>
      <c r="M67" s="12"/>
      <c r="N67" s="10">
        <v>42192</v>
      </c>
      <c r="O67" s="31" t="s">
        <v>917</v>
      </c>
      <c r="P67" s="31" t="s">
        <v>172</v>
      </c>
      <c r="Q67" s="31">
        <v>43</v>
      </c>
      <c r="R67" s="31" t="s">
        <v>833</v>
      </c>
      <c r="S67" s="31" t="s">
        <v>919</v>
      </c>
    </row>
    <row r="68" spans="2:19" ht="275.5" x14ac:dyDescent="0.35">
      <c r="B68" s="31">
        <v>62</v>
      </c>
      <c r="C68" s="31" t="s">
        <v>158</v>
      </c>
      <c r="D68" s="31" t="s">
        <v>326</v>
      </c>
      <c r="E68" s="31" t="s">
        <v>331</v>
      </c>
      <c r="G68" s="31" t="s">
        <v>149</v>
      </c>
      <c r="H68" s="10">
        <v>42185</v>
      </c>
      <c r="I68" s="11">
        <v>1358489.7725</v>
      </c>
      <c r="J68" s="11">
        <v>397064.33</v>
      </c>
      <c r="K68" s="11">
        <v>397064.33</v>
      </c>
      <c r="L68" s="11">
        <v>0</v>
      </c>
      <c r="M68" s="12"/>
      <c r="N68" s="10">
        <v>42191</v>
      </c>
      <c r="O68" s="31" t="s">
        <v>917</v>
      </c>
      <c r="P68" s="31" t="s">
        <v>172</v>
      </c>
      <c r="Q68" s="31">
        <v>44</v>
      </c>
      <c r="R68" s="31" t="s">
        <v>833</v>
      </c>
      <c r="S68" s="31" t="s">
        <v>920</v>
      </c>
    </row>
    <row r="69" spans="2:19" ht="275.5" x14ac:dyDescent="0.35">
      <c r="B69" s="31">
        <v>63</v>
      </c>
      <c r="C69" s="31" t="s">
        <v>158</v>
      </c>
      <c r="D69" s="31" t="s">
        <v>326</v>
      </c>
      <c r="E69" s="31" t="s">
        <v>332</v>
      </c>
      <c r="G69" s="31" t="s">
        <v>149</v>
      </c>
      <c r="H69" s="10">
        <v>42185</v>
      </c>
      <c r="I69" s="11">
        <v>1358489.7725</v>
      </c>
      <c r="J69" s="11">
        <v>291089.65000000002</v>
      </c>
      <c r="K69" s="11">
        <v>291089.65000000002</v>
      </c>
      <c r="L69" s="11">
        <v>0</v>
      </c>
      <c r="M69" s="12"/>
      <c r="N69" s="10" t="s">
        <v>153</v>
      </c>
      <c r="O69" s="31" t="s">
        <v>921</v>
      </c>
      <c r="P69" s="31" t="s">
        <v>172</v>
      </c>
      <c r="Q69" s="31">
        <v>42</v>
      </c>
      <c r="R69" s="31" t="s">
        <v>833</v>
      </c>
      <c r="S69" s="31" t="s">
        <v>922</v>
      </c>
    </row>
    <row r="70" spans="2:19" ht="145" x14ac:dyDescent="0.35">
      <c r="B70" s="31">
        <v>64</v>
      </c>
      <c r="C70" s="31" t="s">
        <v>154</v>
      </c>
      <c r="D70" s="31" t="s">
        <v>333</v>
      </c>
      <c r="E70" s="31" t="s">
        <v>334</v>
      </c>
      <c r="G70" s="31" t="s">
        <v>149</v>
      </c>
      <c r="H70" s="10">
        <v>42004</v>
      </c>
      <c r="I70" s="11">
        <v>1358489.7725</v>
      </c>
      <c r="J70" s="11">
        <v>922143.23</v>
      </c>
      <c r="K70" s="11">
        <v>922143.23</v>
      </c>
      <c r="L70" s="11">
        <v>0</v>
      </c>
      <c r="M70" s="12"/>
      <c r="N70" s="10">
        <v>41799</v>
      </c>
      <c r="O70" s="31" t="s">
        <v>841</v>
      </c>
      <c r="P70" s="31" t="s">
        <v>172</v>
      </c>
      <c r="Q70" s="31">
        <v>46</v>
      </c>
      <c r="R70" s="31" t="s">
        <v>833</v>
      </c>
      <c r="S70" s="31" t="s">
        <v>923</v>
      </c>
    </row>
    <row r="71" spans="2:19" ht="29" x14ac:dyDescent="0.35">
      <c r="B71" s="31">
        <v>65</v>
      </c>
      <c r="C71" s="31" t="s">
        <v>154</v>
      </c>
      <c r="D71" s="31" t="s">
        <v>333</v>
      </c>
      <c r="E71" s="31" t="s">
        <v>335</v>
      </c>
      <c r="G71" s="31" t="s">
        <v>149</v>
      </c>
      <c r="H71" s="10">
        <v>42004</v>
      </c>
      <c r="I71" s="11">
        <v>1358489.7725</v>
      </c>
      <c r="J71" s="11">
        <v>435400.35</v>
      </c>
      <c r="K71" s="11">
        <v>435400.35</v>
      </c>
      <c r="L71" s="11">
        <v>0</v>
      </c>
      <c r="M71" s="12"/>
      <c r="N71" s="10">
        <v>41799</v>
      </c>
      <c r="O71" s="31" t="s">
        <v>841</v>
      </c>
      <c r="P71" s="31" t="s">
        <v>172</v>
      </c>
      <c r="Q71" s="31">
        <v>47</v>
      </c>
      <c r="R71" s="31" t="s">
        <v>833</v>
      </c>
      <c r="S71" s="31" t="s">
        <v>924</v>
      </c>
    </row>
    <row r="72" spans="2:19" ht="159.5" x14ac:dyDescent="0.35">
      <c r="B72" s="31">
        <v>66</v>
      </c>
      <c r="C72" s="31" t="s">
        <v>162</v>
      </c>
      <c r="D72" s="31" t="s">
        <v>336</v>
      </c>
      <c r="E72" s="31" t="s">
        <v>337</v>
      </c>
      <c r="G72" s="31" t="s">
        <v>149</v>
      </c>
      <c r="H72" s="10">
        <v>42063</v>
      </c>
      <c r="I72" s="11">
        <v>452829.9366666667</v>
      </c>
      <c r="J72" s="11">
        <v>58041.17</v>
      </c>
      <c r="K72" s="11">
        <v>23010.86</v>
      </c>
      <c r="L72" s="11">
        <v>35030.31</v>
      </c>
      <c r="M72" s="12"/>
      <c r="N72" s="10">
        <v>41799</v>
      </c>
      <c r="O72" s="31" t="s">
        <v>925</v>
      </c>
      <c r="P72" s="31" t="s">
        <v>172</v>
      </c>
      <c r="Q72" s="31">
        <v>49</v>
      </c>
      <c r="R72" s="31" t="s">
        <v>833</v>
      </c>
      <c r="S72" s="31" t="s">
        <v>926</v>
      </c>
    </row>
    <row r="73" spans="2:19" ht="159.5" x14ac:dyDescent="0.35">
      <c r="B73" s="31">
        <v>67</v>
      </c>
      <c r="C73" s="31" t="s">
        <v>162</v>
      </c>
      <c r="D73" s="31" t="s">
        <v>336</v>
      </c>
      <c r="E73" s="31" t="s">
        <v>338</v>
      </c>
      <c r="G73" s="31" t="s">
        <v>149</v>
      </c>
      <c r="H73" s="10">
        <v>42063</v>
      </c>
      <c r="I73" s="11">
        <v>452829.9366666667</v>
      </c>
      <c r="J73" s="11">
        <v>428942.7</v>
      </c>
      <c r="K73" s="11">
        <v>428942.7</v>
      </c>
      <c r="L73" s="11">
        <v>0</v>
      </c>
      <c r="M73" s="12"/>
      <c r="N73" s="10">
        <v>41799</v>
      </c>
      <c r="O73" s="31" t="s">
        <v>925</v>
      </c>
      <c r="P73" s="31" t="s">
        <v>172</v>
      </c>
      <c r="Q73" s="31">
        <v>48</v>
      </c>
      <c r="R73" s="31" t="s">
        <v>833</v>
      </c>
      <c r="S73" s="31" t="s">
        <v>927</v>
      </c>
    </row>
    <row r="74" spans="2:19" ht="43.5" x14ac:dyDescent="0.35">
      <c r="B74" s="31">
        <v>68</v>
      </c>
      <c r="C74" s="31" t="s">
        <v>160</v>
      </c>
      <c r="D74" s="31" t="s">
        <v>339</v>
      </c>
      <c r="E74" s="31" t="s">
        <v>340</v>
      </c>
      <c r="G74" s="31" t="s">
        <v>149</v>
      </c>
      <c r="H74" s="10">
        <v>42185</v>
      </c>
      <c r="I74" s="11">
        <v>452829.9366666667</v>
      </c>
      <c r="J74" s="11">
        <v>309046.01</v>
      </c>
      <c r="K74" s="11">
        <v>297315.05</v>
      </c>
      <c r="L74" s="11">
        <v>11730.96</v>
      </c>
      <c r="M74" s="12"/>
      <c r="N74" s="10">
        <v>41799</v>
      </c>
      <c r="O74" s="31" t="s">
        <v>928</v>
      </c>
      <c r="P74" s="31" t="s">
        <v>172</v>
      </c>
      <c r="Q74" s="31">
        <v>50</v>
      </c>
      <c r="R74" s="31" t="s">
        <v>833</v>
      </c>
      <c r="S74" s="31" t="s">
        <v>929</v>
      </c>
    </row>
    <row r="75" spans="2:19" ht="29" x14ac:dyDescent="0.35">
      <c r="B75" s="31">
        <v>69</v>
      </c>
      <c r="C75" s="31" t="s">
        <v>160</v>
      </c>
      <c r="D75" s="31" t="s">
        <v>339</v>
      </c>
      <c r="E75" s="31" t="s">
        <v>341</v>
      </c>
      <c r="G75" s="31" t="s">
        <v>149</v>
      </c>
      <c r="H75" s="10">
        <v>42185</v>
      </c>
      <c r="I75" s="11">
        <v>452829.936666667</v>
      </c>
      <c r="J75" s="11">
        <v>157602.10999999999</v>
      </c>
      <c r="K75" s="11">
        <v>155514.89000000001</v>
      </c>
      <c r="L75" s="11">
        <v>2087.87</v>
      </c>
      <c r="M75" s="12"/>
      <c r="N75" s="10">
        <v>41799</v>
      </c>
      <c r="O75" s="31" t="s">
        <v>153</v>
      </c>
      <c r="P75" s="31" t="s">
        <v>168</v>
      </c>
      <c r="Q75" s="31" t="s">
        <v>153</v>
      </c>
      <c r="R75" s="31" t="s">
        <v>842</v>
      </c>
      <c r="S75" s="31" t="s">
        <v>930</v>
      </c>
    </row>
    <row r="76" spans="2:19" ht="29" x14ac:dyDescent="0.35">
      <c r="B76" s="31">
        <v>70</v>
      </c>
      <c r="C76" s="31" t="s">
        <v>154</v>
      </c>
      <c r="D76" s="31" t="s">
        <v>342</v>
      </c>
      <c r="E76" s="31" t="s">
        <v>343</v>
      </c>
      <c r="G76" s="31" t="s">
        <v>149</v>
      </c>
      <c r="H76" s="10">
        <v>42369</v>
      </c>
      <c r="I76" s="11">
        <v>1509433.0758333334</v>
      </c>
      <c r="J76" s="11">
        <v>2301316.2400000002</v>
      </c>
      <c r="K76" s="11">
        <v>1500000</v>
      </c>
      <c r="L76" s="11">
        <v>801316.24</v>
      </c>
      <c r="M76" s="12"/>
      <c r="N76" s="10" t="s">
        <v>153</v>
      </c>
      <c r="O76" s="31" t="s">
        <v>153</v>
      </c>
      <c r="P76" s="31" t="s">
        <v>156</v>
      </c>
      <c r="Q76" s="31">
        <v>2</v>
      </c>
      <c r="R76" s="31" t="s">
        <v>836</v>
      </c>
      <c r="S76" s="31" t="s">
        <v>931</v>
      </c>
    </row>
    <row r="77" spans="2:19" ht="101.5" x14ac:dyDescent="0.35">
      <c r="B77" s="31">
        <v>71</v>
      </c>
      <c r="C77" s="31" t="s">
        <v>163</v>
      </c>
      <c r="D77" s="31" t="s">
        <v>344</v>
      </c>
      <c r="E77" s="31" t="s">
        <v>345</v>
      </c>
      <c r="G77" s="31" t="s">
        <v>149</v>
      </c>
      <c r="H77" s="10">
        <v>41974</v>
      </c>
      <c r="I77" s="11">
        <v>603773.24</v>
      </c>
      <c r="J77" s="11">
        <v>362994.51</v>
      </c>
      <c r="K77" s="11">
        <v>362994.51</v>
      </c>
      <c r="L77" s="11">
        <v>0</v>
      </c>
      <c r="M77" s="12"/>
      <c r="N77" s="10">
        <v>41799</v>
      </c>
      <c r="O77" s="31" t="s">
        <v>932</v>
      </c>
      <c r="P77" s="31" t="s">
        <v>172</v>
      </c>
      <c r="Q77" s="31">
        <v>52</v>
      </c>
      <c r="R77" s="31" t="s">
        <v>833</v>
      </c>
      <c r="S77" s="31" t="s">
        <v>933</v>
      </c>
    </row>
    <row r="78" spans="2:19" ht="101.5" x14ac:dyDescent="0.35">
      <c r="B78" s="31">
        <v>72</v>
      </c>
      <c r="C78" s="31" t="s">
        <v>163</v>
      </c>
      <c r="D78" s="31" t="s">
        <v>344</v>
      </c>
      <c r="E78" s="31" t="s">
        <v>346</v>
      </c>
      <c r="G78" s="31" t="s">
        <v>149</v>
      </c>
      <c r="H78" s="10">
        <v>41913</v>
      </c>
      <c r="I78" s="11">
        <v>603773.24</v>
      </c>
      <c r="J78" s="11">
        <v>240764.28</v>
      </c>
      <c r="K78" s="11">
        <v>240764.28</v>
      </c>
      <c r="L78" s="11">
        <v>0</v>
      </c>
      <c r="M78" s="12"/>
      <c r="N78" s="10">
        <v>41799</v>
      </c>
      <c r="O78" s="31" t="s">
        <v>934</v>
      </c>
      <c r="P78" s="31" t="s">
        <v>172</v>
      </c>
      <c r="Q78" s="31">
        <v>51</v>
      </c>
      <c r="R78" s="31" t="s">
        <v>833</v>
      </c>
      <c r="S78" s="31" t="s">
        <v>935</v>
      </c>
    </row>
    <row r="79" spans="2:19" ht="29" x14ac:dyDescent="0.35">
      <c r="B79" s="31">
        <v>73</v>
      </c>
      <c r="C79" s="31" t="s">
        <v>162</v>
      </c>
      <c r="D79" s="31" t="s">
        <v>347</v>
      </c>
      <c r="E79" s="31" t="s">
        <v>348</v>
      </c>
      <c r="G79" s="31" t="s">
        <v>149</v>
      </c>
      <c r="H79" s="10">
        <v>42338</v>
      </c>
      <c r="I79" s="11">
        <v>1660376.3766666667</v>
      </c>
      <c r="J79" s="11">
        <v>1973221.31</v>
      </c>
      <c r="K79" s="11">
        <v>1559326.86</v>
      </c>
      <c r="L79" s="11">
        <v>413894.45</v>
      </c>
      <c r="M79" s="12"/>
      <c r="N79" s="10">
        <v>42128</v>
      </c>
      <c r="O79" s="31" t="s">
        <v>936</v>
      </c>
      <c r="P79" s="31" t="s">
        <v>161</v>
      </c>
      <c r="Q79" s="31">
        <v>12</v>
      </c>
      <c r="R79" s="31" t="s">
        <v>833</v>
      </c>
      <c r="S79" s="31" t="s">
        <v>937</v>
      </c>
    </row>
    <row r="80" spans="2:19" ht="159.5" x14ac:dyDescent="0.35">
      <c r="B80" s="31">
        <v>74</v>
      </c>
      <c r="C80" s="31" t="s">
        <v>159</v>
      </c>
      <c r="D80" s="31" t="s">
        <v>349</v>
      </c>
      <c r="E80" s="31" t="s">
        <v>350</v>
      </c>
      <c r="G80" s="31" t="s">
        <v>149</v>
      </c>
      <c r="H80" s="10">
        <v>42124</v>
      </c>
      <c r="I80" s="11">
        <v>4796813.2091666674</v>
      </c>
      <c r="J80" s="11">
        <v>3132893.68</v>
      </c>
      <c r="K80" s="11">
        <v>3132893.68</v>
      </c>
      <c r="L80" s="11">
        <v>0</v>
      </c>
      <c r="M80" s="12"/>
      <c r="N80" s="10">
        <v>41799</v>
      </c>
      <c r="O80" s="31" t="s">
        <v>938</v>
      </c>
      <c r="P80" s="31" t="s">
        <v>172</v>
      </c>
      <c r="Q80" s="31">
        <v>53</v>
      </c>
      <c r="R80" s="31" t="s">
        <v>839</v>
      </c>
      <c r="S80" s="31" t="s">
        <v>939</v>
      </c>
    </row>
    <row r="81" spans="2:19" ht="29" x14ac:dyDescent="0.35">
      <c r="B81" s="31">
        <v>75</v>
      </c>
      <c r="C81" s="31" t="s">
        <v>159</v>
      </c>
      <c r="D81" s="31" t="s">
        <v>349</v>
      </c>
      <c r="E81" s="31" t="s">
        <v>351</v>
      </c>
      <c r="G81" s="31" t="s">
        <v>149</v>
      </c>
      <c r="H81" s="10">
        <v>42124</v>
      </c>
      <c r="I81" s="11">
        <v>4796813.2091666674</v>
      </c>
      <c r="J81" s="11">
        <v>1281350.2</v>
      </c>
      <c r="K81" s="11">
        <v>1281350.2</v>
      </c>
      <c r="L81" s="11">
        <v>0</v>
      </c>
      <c r="M81" s="12"/>
      <c r="N81" s="10" t="s">
        <v>153</v>
      </c>
      <c r="O81" s="31" t="s">
        <v>936</v>
      </c>
      <c r="P81" s="31" t="s">
        <v>161</v>
      </c>
      <c r="Q81" s="31">
        <v>10</v>
      </c>
      <c r="R81" s="31" t="s">
        <v>833</v>
      </c>
      <c r="S81" s="31" t="s">
        <v>940</v>
      </c>
    </row>
    <row r="82" spans="2:19" ht="29" x14ac:dyDescent="0.35">
      <c r="B82" s="31">
        <v>76</v>
      </c>
      <c r="C82" s="31" t="s">
        <v>157</v>
      </c>
      <c r="D82" s="31" t="s">
        <v>352</v>
      </c>
      <c r="E82" s="31" t="s">
        <v>353</v>
      </c>
      <c r="G82" s="31" t="s">
        <v>149</v>
      </c>
      <c r="H82" s="10">
        <v>41958</v>
      </c>
      <c r="I82" s="11">
        <v>1207546.4666666666</v>
      </c>
      <c r="J82" s="11">
        <v>824466.84</v>
      </c>
      <c r="K82" s="11">
        <v>704774.71</v>
      </c>
      <c r="L82" s="11">
        <v>119692.13</v>
      </c>
      <c r="M82" s="12"/>
      <c r="N82" s="10">
        <v>41799</v>
      </c>
      <c r="O82" s="31" t="s">
        <v>153</v>
      </c>
      <c r="P82" s="31" t="s">
        <v>844</v>
      </c>
      <c r="Q82" s="31">
        <v>34</v>
      </c>
      <c r="R82" s="31" t="s">
        <v>833</v>
      </c>
      <c r="S82" s="31" t="s">
        <v>941</v>
      </c>
    </row>
    <row r="83" spans="2:19" ht="29" x14ac:dyDescent="0.35">
      <c r="B83" s="31">
        <v>77</v>
      </c>
      <c r="C83" s="31" t="s">
        <v>157</v>
      </c>
      <c r="D83" s="31" t="s">
        <v>352</v>
      </c>
      <c r="E83" s="31" t="s">
        <v>354</v>
      </c>
      <c r="G83" s="31" t="s">
        <v>149</v>
      </c>
      <c r="H83" s="10">
        <v>42369</v>
      </c>
      <c r="I83" s="11">
        <v>1207546.4666666666</v>
      </c>
      <c r="J83" s="11">
        <v>537989.35</v>
      </c>
      <c r="K83" s="11">
        <v>501138.15</v>
      </c>
      <c r="L83" s="11">
        <v>36851.199999999997</v>
      </c>
      <c r="M83" s="12"/>
      <c r="N83" s="10">
        <v>42286</v>
      </c>
      <c r="O83" s="31" t="s">
        <v>942</v>
      </c>
      <c r="P83" s="31" t="s">
        <v>172</v>
      </c>
      <c r="Q83" s="31">
        <v>55</v>
      </c>
      <c r="R83" s="31" t="s">
        <v>833</v>
      </c>
      <c r="S83" s="31" t="s">
        <v>943</v>
      </c>
    </row>
    <row r="84" spans="2:19" ht="246.5" x14ac:dyDescent="0.35">
      <c r="B84" s="31">
        <v>78</v>
      </c>
      <c r="C84" s="31" t="s">
        <v>154</v>
      </c>
      <c r="D84" s="31" t="s">
        <v>355</v>
      </c>
      <c r="E84" s="31" t="s">
        <v>356</v>
      </c>
      <c r="G84" s="31" t="s">
        <v>149</v>
      </c>
      <c r="H84" s="10">
        <v>42124</v>
      </c>
      <c r="I84" s="11">
        <v>905659.85666666657</v>
      </c>
      <c r="J84" s="11">
        <v>964962.73</v>
      </c>
      <c r="K84" s="11">
        <v>904626.77</v>
      </c>
      <c r="L84" s="11">
        <v>60335.96</v>
      </c>
      <c r="M84" s="12"/>
      <c r="N84" s="10">
        <v>42083</v>
      </c>
      <c r="O84" s="31" t="s">
        <v>944</v>
      </c>
      <c r="P84" s="31" t="s">
        <v>172</v>
      </c>
      <c r="Q84" s="31">
        <v>56</v>
      </c>
      <c r="R84" s="31" t="s">
        <v>833</v>
      </c>
      <c r="S84" s="31" t="s">
        <v>945</v>
      </c>
    </row>
    <row r="85" spans="2:19" ht="29" x14ac:dyDescent="0.35">
      <c r="B85" s="31">
        <v>79</v>
      </c>
      <c r="C85" s="31" t="s">
        <v>162</v>
      </c>
      <c r="D85" s="31" t="s">
        <v>357</v>
      </c>
      <c r="E85" s="31" t="s">
        <v>358</v>
      </c>
      <c r="G85" s="31" t="s">
        <v>149</v>
      </c>
      <c r="H85" s="10">
        <v>41973</v>
      </c>
      <c r="I85" s="11">
        <v>1056603.1616666669</v>
      </c>
      <c r="J85" s="11">
        <v>202439</v>
      </c>
      <c r="K85" s="11">
        <v>75161.81</v>
      </c>
      <c r="L85" s="11">
        <v>127277.19</v>
      </c>
      <c r="M85" s="12"/>
      <c r="N85" s="10">
        <v>41799</v>
      </c>
      <c r="O85" s="31" t="s">
        <v>936</v>
      </c>
      <c r="P85" s="31" t="s">
        <v>161</v>
      </c>
      <c r="Q85" s="31">
        <v>21</v>
      </c>
      <c r="R85" s="31" t="s">
        <v>833</v>
      </c>
      <c r="S85" s="31" t="s">
        <v>946</v>
      </c>
    </row>
    <row r="86" spans="2:19" ht="87" x14ac:dyDescent="0.35">
      <c r="B86" s="31">
        <v>80</v>
      </c>
      <c r="C86" s="31" t="s">
        <v>162</v>
      </c>
      <c r="D86" s="31" t="s">
        <v>357</v>
      </c>
      <c r="E86" s="31" t="s">
        <v>359</v>
      </c>
      <c r="G86" s="31" t="s">
        <v>149</v>
      </c>
      <c r="H86" s="10">
        <v>41973</v>
      </c>
      <c r="I86" s="11">
        <v>1056603.1616666669</v>
      </c>
      <c r="J86" s="11">
        <v>979080.74</v>
      </c>
      <c r="K86" s="11">
        <v>979080.74</v>
      </c>
      <c r="L86" s="11">
        <v>0</v>
      </c>
      <c r="M86" s="12"/>
      <c r="N86" s="10">
        <v>41799</v>
      </c>
      <c r="O86" s="31" t="s">
        <v>947</v>
      </c>
      <c r="P86" s="31" t="s">
        <v>172</v>
      </c>
      <c r="Q86" s="31">
        <v>57</v>
      </c>
      <c r="R86" s="31" t="s">
        <v>839</v>
      </c>
      <c r="S86" s="31" t="s">
        <v>948</v>
      </c>
    </row>
    <row r="87" spans="2:19" ht="29" x14ac:dyDescent="0.35">
      <c r="B87" s="31">
        <v>81</v>
      </c>
      <c r="C87" s="31" t="s">
        <v>162</v>
      </c>
      <c r="D87" s="31" t="s">
        <v>360</v>
      </c>
      <c r="E87" s="31" t="s">
        <v>361</v>
      </c>
      <c r="G87" s="31" t="s">
        <v>149</v>
      </c>
      <c r="H87" s="10">
        <v>41944</v>
      </c>
      <c r="I87" s="11">
        <v>603773.24</v>
      </c>
      <c r="J87" s="11">
        <v>424321.27</v>
      </c>
      <c r="K87" s="11">
        <v>424321.27</v>
      </c>
      <c r="L87" s="11">
        <v>0</v>
      </c>
      <c r="M87" s="12"/>
      <c r="N87" s="10" t="s">
        <v>153</v>
      </c>
      <c r="O87" s="31" t="s">
        <v>153</v>
      </c>
      <c r="P87" s="31" t="s">
        <v>172</v>
      </c>
      <c r="Q87" s="31">
        <v>77</v>
      </c>
      <c r="R87" s="31" t="s">
        <v>833</v>
      </c>
      <c r="S87" s="31" t="s">
        <v>949</v>
      </c>
    </row>
    <row r="88" spans="2:19" ht="29" x14ac:dyDescent="0.35">
      <c r="B88" s="31">
        <v>82</v>
      </c>
      <c r="C88" s="31" t="s">
        <v>162</v>
      </c>
      <c r="D88" s="31" t="s">
        <v>360</v>
      </c>
      <c r="E88" s="31" t="s">
        <v>362</v>
      </c>
      <c r="G88" s="31" t="s">
        <v>149</v>
      </c>
      <c r="H88" s="10">
        <v>42170</v>
      </c>
      <c r="I88" s="11">
        <v>603773.24</v>
      </c>
      <c r="J88" s="11">
        <v>134735.98000000001</v>
      </c>
      <c r="K88" s="11">
        <v>134735.98000000001</v>
      </c>
      <c r="L88" s="11">
        <v>0</v>
      </c>
      <c r="M88" s="12"/>
      <c r="N88" s="10">
        <v>42081</v>
      </c>
      <c r="O88" s="31" t="s">
        <v>153</v>
      </c>
      <c r="P88" s="31" t="s">
        <v>172</v>
      </c>
      <c r="Q88" s="31">
        <v>76</v>
      </c>
      <c r="R88" s="31" t="s">
        <v>839</v>
      </c>
      <c r="S88" s="31" t="s">
        <v>950</v>
      </c>
    </row>
    <row r="89" spans="2:19" ht="58" x14ac:dyDescent="0.35">
      <c r="B89" s="31">
        <v>83</v>
      </c>
      <c r="C89" s="31" t="s">
        <v>160</v>
      </c>
      <c r="D89" s="31" t="s">
        <v>363</v>
      </c>
      <c r="E89" s="31" t="s">
        <v>364</v>
      </c>
      <c r="G89" s="31" t="s">
        <v>149</v>
      </c>
      <c r="H89" s="10">
        <v>41988</v>
      </c>
      <c r="I89" s="11">
        <v>452829.9366666667</v>
      </c>
      <c r="J89" s="11">
        <v>246933.19</v>
      </c>
      <c r="K89" s="11">
        <v>246933.19</v>
      </c>
      <c r="L89" s="11">
        <v>0</v>
      </c>
      <c r="M89" s="12"/>
      <c r="N89" s="10" t="s">
        <v>153</v>
      </c>
      <c r="O89" s="31" t="s">
        <v>951</v>
      </c>
      <c r="P89" s="31" t="s">
        <v>172</v>
      </c>
      <c r="Q89" s="31">
        <v>303</v>
      </c>
      <c r="R89" s="31" t="s">
        <v>833</v>
      </c>
      <c r="S89" s="31" t="s">
        <v>952</v>
      </c>
    </row>
    <row r="90" spans="2:19" ht="87" x14ac:dyDescent="0.35">
      <c r="B90" s="31">
        <v>84</v>
      </c>
      <c r="C90" s="31" t="s">
        <v>160</v>
      </c>
      <c r="D90" s="31" t="s">
        <v>363</v>
      </c>
      <c r="E90" s="31" t="s">
        <v>365</v>
      </c>
      <c r="G90" s="31" t="s">
        <v>149</v>
      </c>
      <c r="H90" s="10" t="s">
        <v>296</v>
      </c>
      <c r="I90" s="11">
        <v>452829.9366666667</v>
      </c>
      <c r="J90" s="11">
        <v>188376.35</v>
      </c>
      <c r="K90" s="11">
        <v>188376.35</v>
      </c>
      <c r="L90" s="11">
        <v>0</v>
      </c>
      <c r="M90" s="12"/>
      <c r="N90" s="10" t="s">
        <v>153</v>
      </c>
      <c r="O90" s="31" t="s">
        <v>953</v>
      </c>
      <c r="P90" s="31" t="s">
        <v>172</v>
      </c>
      <c r="Q90" s="31">
        <v>304</v>
      </c>
      <c r="R90" s="31" t="s">
        <v>833</v>
      </c>
      <c r="S90" s="31" t="s">
        <v>954</v>
      </c>
    </row>
    <row r="91" spans="2:19" ht="130.5" x14ac:dyDescent="0.35">
      <c r="B91" s="31">
        <v>85</v>
      </c>
      <c r="C91" s="31" t="s">
        <v>159</v>
      </c>
      <c r="D91" s="31" t="s">
        <v>366</v>
      </c>
      <c r="E91" s="31" t="s">
        <v>367</v>
      </c>
      <c r="G91" s="31" t="s">
        <v>149</v>
      </c>
      <c r="H91" s="10">
        <v>42156</v>
      </c>
      <c r="I91" s="11">
        <v>4645869.8999999994</v>
      </c>
      <c r="J91" s="11">
        <v>4726277.49</v>
      </c>
      <c r="K91" s="11">
        <v>4645000</v>
      </c>
      <c r="L91" s="11">
        <v>81277.490000000005</v>
      </c>
      <c r="M91" s="12"/>
      <c r="N91" s="10">
        <v>41956</v>
      </c>
      <c r="O91" s="31" t="s">
        <v>955</v>
      </c>
      <c r="P91" s="31" t="s">
        <v>172</v>
      </c>
      <c r="Q91" s="31">
        <v>327</v>
      </c>
      <c r="R91" s="31" t="s">
        <v>833</v>
      </c>
      <c r="S91" s="31" t="s">
        <v>956</v>
      </c>
    </row>
    <row r="92" spans="2:19" ht="29" x14ac:dyDescent="0.35">
      <c r="B92" s="31">
        <v>86</v>
      </c>
      <c r="C92" s="31" t="s">
        <v>154</v>
      </c>
      <c r="D92" s="31" t="s">
        <v>368</v>
      </c>
      <c r="E92" s="31" t="s">
        <v>369</v>
      </c>
      <c r="G92" s="31" t="s">
        <v>149</v>
      </c>
      <c r="H92" s="10">
        <v>41881</v>
      </c>
      <c r="I92" s="11">
        <v>905659.85666666657</v>
      </c>
      <c r="J92" s="11">
        <v>150381.10999999999</v>
      </c>
      <c r="K92" s="11">
        <v>150381.10999999999</v>
      </c>
      <c r="L92" s="11">
        <v>0</v>
      </c>
      <c r="M92" s="12"/>
      <c r="N92" s="10" t="s">
        <v>153</v>
      </c>
      <c r="O92" s="31" t="s">
        <v>153</v>
      </c>
      <c r="P92" s="31" t="s">
        <v>177</v>
      </c>
      <c r="Q92" s="31" t="s">
        <v>153</v>
      </c>
      <c r="R92" s="31" t="s">
        <v>839</v>
      </c>
      <c r="S92" s="31" t="s">
        <v>957</v>
      </c>
    </row>
    <row r="93" spans="2:19" ht="87" x14ac:dyDescent="0.35">
      <c r="B93" s="31">
        <v>87</v>
      </c>
      <c r="C93" s="31" t="s">
        <v>154</v>
      </c>
      <c r="D93" s="31" t="s">
        <v>368</v>
      </c>
      <c r="E93" s="31" t="s">
        <v>370</v>
      </c>
      <c r="G93" s="31" t="s">
        <v>149</v>
      </c>
      <c r="H93" s="10">
        <v>42064</v>
      </c>
      <c r="I93" s="11">
        <v>905659.85666666657</v>
      </c>
      <c r="J93" s="11">
        <v>307829.58</v>
      </c>
      <c r="K93" s="11">
        <v>307829.58</v>
      </c>
      <c r="L93" s="11">
        <v>0</v>
      </c>
      <c r="M93" s="12"/>
      <c r="N93" s="10">
        <v>41963</v>
      </c>
      <c r="O93" s="31" t="s">
        <v>958</v>
      </c>
      <c r="P93" s="31" t="s">
        <v>172</v>
      </c>
      <c r="Q93" s="31">
        <v>78</v>
      </c>
      <c r="R93" s="31" t="s">
        <v>833</v>
      </c>
      <c r="S93" s="31" t="s">
        <v>959</v>
      </c>
    </row>
    <row r="94" spans="2:19" ht="87" x14ac:dyDescent="0.35">
      <c r="B94" s="31">
        <v>88</v>
      </c>
      <c r="C94" s="31" t="s">
        <v>154</v>
      </c>
      <c r="D94" s="31" t="s">
        <v>368</v>
      </c>
      <c r="E94" s="31" t="s">
        <v>371</v>
      </c>
      <c r="G94" s="31" t="s">
        <v>149</v>
      </c>
      <c r="H94" s="10">
        <v>41942</v>
      </c>
      <c r="I94" s="11">
        <v>905659.85666666657</v>
      </c>
      <c r="J94" s="11">
        <v>300915.92</v>
      </c>
      <c r="K94" s="11">
        <v>300915.92</v>
      </c>
      <c r="L94" s="11">
        <v>0</v>
      </c>
      <c r="M94" s="12"/>
      <c r="N94" s="10">
        <v>41799</v>
      </c>
      <c r="O94" s="31" t="s">
        <v>958</v>
      </c>
      <c r="P94" s="31" t="s">
        <v>172</v>
      </c>
      <c r="Q94" s="31">
        <v>79</v>
      </c>
      <c r="R94" s="31" t="s">
        <v>833</v>
      </c>
      <c r="S94" s="31" t="s">
        <v>960</v>
      </c>
    </row>
    <row r="95" spans="2:19" ht="87" x14ac:dyDescent="0.35">
      <c r="B95" s="31">
        <v>89</v>
      </c>
      <c r="C95" s="31" t="s">
        <v>154</v>
      </c>
      <c r="D95" s="31" t="s">
        <v>368</v>
      </c>
      <c r="E95" s="31" t="s">
        <v>372</v>
      </c>
      <c r="G95" s="31" t="s">
        <v>149</v>
      </c>
      <c r="H95" s="10">
        <v>42064</v>
      </c>
      <c r="I95" s="11">
        <v>905659.85666666657</v>
      </c>
      <c r="J95" s="11">
        <v>146260.82999999999</v>
      </c>
      <c r="K95" s="11">
        <v>146260.82999999999</v>
      </c>
      <c r="L95" s="11">
        <v>0</v>
      </c>
      <c r="M95" s="12"/>
      <c r="N95" s="10">
        <v>41967</v>
      </c>
      <c r="O95" s="31" t="s">
        <v>958</v>
      </c>
      <c r="P95" s="31" t="s">
        <v>172</v>
      </c>
      <c r="Q95" s="31">
        <v>80</v>
      </c>
      <c r="R95" s="31" t="s">
        <v>833</v>
      </c>
      <c r="S95" s="31" t="s">
        <v>961</v>
      </c>
    </row>
    <row r="96" spans="2:19" ht="87" x14ac:dyDescent="0.35">
      <c r="B96" s="31">
        <v>90</v>
      </c>
      <c r="C96" s="31" t="s">
        <v>163</v>
      </c>
      <c r="D96" s="31" t="s">
        <v>373</v>
      </c>
      <c r="E96" s="31" t="s">
        <v>374</v>
      </c>
      <c r="G96" s="31" t="s">
        <v>149</v>
      </c>
      <c r="H96" s="10">
        <v>42124</v>
      </c>
      <c r="I96" s="11">
        <v>452829.9366666667</v>
      </c>
      <c r="J96" s="11">
        <v>454376.5</v>
      </c>
      <c r="K96" s="11">
        <v>450684.12</v>
      </c>
      <c r="L96" s="11">
        <v>3692.38</v>
      </c>
      <c r="M96" s="12"/>
      <c r="N96" s="10" t="s">
        <v>153</v>
      </c>
      <c r="O96" s="31" t="s">
        <v>962</v>
      </c>
      <c r="P96" s="31" t="s">
        <v>172</v>
      </c>
      <c r="Q96" s="31">
        <v>81</v>
      </c>
      <c r="R96" s="31" t="s">
        <v>833</v>
      </c>
      <c r="S96" s="31" t="s">
        <v>963</v>
      </c>
    </row>
    <row r="97" spans="2:19" ht="290" x14ac:dyDescent="0.35">
      <c r="B97" s="31">
        <v>91</v>
      </c>
      <c r="C97" s="31" t="s">
        <v>162</v>
      </c>
      <c r="D97" s="31" t="s">
        <v>375</v>
      </c>
      <c r="E97" s="31" t="s">
        <v>376</v>
      </c>
      <c r="G97" s="31" t="s">
        <v>149</v>
      </c>
      <c r="H97" s="10">
        <v>41943</v>
      </c>
      <c r="I97" s="11">
        <v>1056603.1616666669</v>
      </c>
      <c r="J97" s="11">
        <v>1050865.2</v>
      </c>
      <c r="K97" s="11">
        <v>1050865.2</v>
      </c>
      <c r="L97" s="11">
        <v>0</v>
      </c>
      <c r="M97" s="12"/>
      <c r="N97" s="10">
        <v>41799</v>
      </c>
      <c r="O97" s="31" t="s">
        <v>964</v>
      </c>
      <c r="P97" s="31" t="s">
        <v>844</v>
      </c>
      <c r="Q97" s="31">
        <v>37</v>
      </c>
      <c r="R97" s="31" t="s">
        <v>839</v>
      </c>
      <c r="S97" s="31" t="s">
        <v>965</v>
      </c>
    </row>
    <row r="98" spans="2:19" ht="116" x14ac:dyDescent="0.35">
      <c r="B98" s="31">
        <v>92</v>
      </c>
      <c r="C98" s="31" t="s">
        <v>162</v>
      </c>
      <c r="D98" s="31" t="s">
        <v>377</v>
      </c>
      <c r="E98" s="31" t="s">
        <v>378</v>
      </c>
      <c r="G98" s="31" t="s">
        <v>149</v>
      </c>
      <c r="H98" s="10">
        <v>41942</v>
      </c>
      <c r="I98" s="11">
        <v>905659.85666666657</v>
      </c>
      <c r="J98" s="11">
        <v>595321.23</v>
      </c>
      <c r="K98" s="11">
        <v>595321.23</v>
      </c>
      <c r="L98" s="11">
        <v>0</v>
      </c>
      <c r="M98" s="12"/>
      <c r="N98" s="10">
        <v>41799</v>
      </c>
      <c r="O98" s="31" t="s">
        <v>966</v>
      </c>
      <c r="P98" s="31" t="s">
        <v>172</v>
      </c>
      <c r="Q98" s="31">
        <v>87</v>
      </c>
      <c r="R98" s="31" t="s">
        <v>833</v>
      </c>
      <c r="S98" s="31" t="s">
        <v>967</v>
      </c>
    </row>
    <row r="99" spans="2:19" ht="29" x14ac:dyDescent="0.35">
      <c r="B99" s="31">
        <v>93</v>
      </c>
      <c r="C99" s="31" t="s">
        <v>162</v>
      </c>
      <c r="D99" s="31" t="s">
        <v>377</v>
      </c>
      <c r="E99" s="31" t="s">
        <v>379</v>
      </c>
      <c r="G99" s="31" t="s">
        <v>149</v>
      </c>
      <c r="H99" s="10" t="s">
        <v>153</v>
      </c>
      <c r="I99" s="11">
        <v>905659.85666666657</v>
      </c>
      <c r="J99" s="11">
        <v>563003.81999999995</v>
      </c>
      <c r="K99" s="11">
        <v>309000.31</v>
      </c>
      <c r="L99" s="11">
        <v>254003.51</v>
      </c>
      <c r="M99" s="12"/>
      <c r="N99" s="10">
        <v>42339</v>
      </c>
      <c r="O99" s="31" t="s">
        <v>841</v>
      </c>
      <c r="P99" s="31" t="s">
        <v>168</v>
      </c>
      <c r="Q99" s="31" t="s">
        <v>968</v>
      </c>
      <c r="R99" s="31" t="s">
        <v>842</v>
      </c>
      <c r="S99" s="31" t="s">
        <v>969</v>
      </c>
    </row>
    <row r="100" spans="2:19" ht="87" x14ac:dyDescent="0.35">
      <c r="B100" s="31">
        <v>94</v>
      </c>
      <c r="C100" s="31" t="s">
        <v>160</v>
      </c>
      <c r="D100" s="31" t="s">
        <v>380</v>
      </c>
      <c r="E100" s="31" t="s">
        <v>381</v>
      </c>
      <c r="G100" s="31" t="s">
        <v>149</v>
      </c>
      <c r="H100" s="10">
        <v>42005</v>
      </c>
      <c r="I100" s="11">
        <v>905659.85666666657</v>
      </c>
      <c r="J100" s="11">
        <v>494945.03</v>
      </c>
      <c r="K100" s="11">
        <v>494213.81</v>
      </c>
      <c r="L100" s="11">
        <v>731.22</v>
      </c>
      <c r="M100" s="12"/>
      <c r="N100" s="10">
        <v>41799</v>
      </c>
      <c r="O100" s="31" t="s">
        <v>970</v>
      </c>
      <c r="P100" s="31" t="s">
        <v>172</v>
      </c>
      <c r="Q100" s="31">
        <v>91</v>
      </c>
      <c r="R100" s="31" t="s">
        <v>833</v>
      </c>
      <c r="S100" s="31" t="s">
        <v>971</v>
      </c>
    </row>
    <row r="101" spans="2:19" ht="29" x14ac:dyDescent="0.35">
      <c r="B101" s="31">
        <v>95</v>
      </c>
      <c r="C101" s="31" t="s">
        <v>160</v>
      </c>
      <c r="D101" s="31" t="s">
        <v>380</v>
      </c>
      <c r="E101" s="31" t="s">
        <v>382</v>
      </c>
      <c r="G101" s="31" t="s">
        <v>149</v>
      </c>
      <c r="H101" s="10">
        <v>42005</v>
      </c>
      <c r="I101" s="11">
        <v>905659.85666666657</v>
      </c>
      <c r="J101" s="11">
        <v>269270.28000000003</v>
      </c>
      <c r="K101" s="11">
        <v>269270.28000000003</v>
      </c>
      <c r="L101" s="11">
        <v>0</v>
      </c>
      <c r="M101" s="12"/>
      <c r="N101" s="10" t="s">
        <v>153</v>
      </c>
      <c r="O101" s="31" t="s">
        <v>972</v>
      </c>
      <c r="P101" s="31" t="s">
        <v>177</v>
      </c>
      <c r="Q101" s="31" t="s">
        <v>153</v>
      </c>
      <c r="R101" s="31" t="s">
        <v>839</v>
      </c>
      <c r="S101" s="31" t="s">
        <v>973</v>
      </c>
    </row>
    <row r="102" spans="2:19" x14ac:dyDescent="0.35">
      <c r="B102" s="31">
        <v>96</v>
      </c>
      <c r="C102" s="31" t="s">
        <v>160</v>
      </c>
      <c r="D102" s="31" t="s">
        <v>380</v>
      </c>
      <c r="E102" s="31" t="s">
        <v>383</v>
      </c>
      <c r="G102" s="31" t="s">
        <v>149</v>
      </c>
      <c r="H102" s="10">
        <v>42005</v>
      </c>
      <c r="I102" s="11">
        <v>905659.85666666657</v>
      </c>
      <c r="J102" s="11">
        <v>142083.65759999998</v>
      </c>
      <c r="K102" s="11">
        <v>142083.65759999998</v>
      </c>
      <c r="L102" s="11">
        <v>0</v>
      </c>
      <c r="M102" s="12"/>
      <c r="N102" s="10">
        <v>41799</v>
      </c>
      <c r="O102" s="31" t="s">
        <v>153</v>
      </c>
      <c r="P102" s="31" t="s">
        <v>844</v>
      </c>
      <c r="Q102" s="31">
        <v>4</v>
      </c>
      <c r="R102" s="31" t="s">
        <v>839</v>
      </c>
      <c r="S102" s="31" t="s">
        <v>974</v>
      </c>
    </row>
    <row r="103" spans="2:19" ht="116" x14ac:dyDescent="0.35">
      <c r="B103" s="31">
        <v>97</v>
      </c>
      <c r="C103" s="31" t="s">
        <v>167</v>
      </c>
      <c r="D103" s="31" t="s">
        <v>384</v>
      </c>
      <c r="E103" s="31" t="s">
        <v>385</v>
      </c>
      <c r="G103" s="31" t="s">
        <v>149</v>
      </c>
      <c r="H103" s="10">
        <v>42124</v>
      </c>
      <c r="I103" s="11">
        <v>603773.24</v>
      </c>
      <c r="J103" s="11">
        <v>339535.44</v>
      </c>
      <c r="K103" s="11">
        <v>339535.44</v>
      </c>
      <c r="L103" s="11">
        <v>0</v>
      </c>
      <c r="M103" s="12"/>
      <c r="N103" s="10">
        <v>41799</v>
      </c>
      <c r="O103" s="31" t="s">
        <v>975</v>
      </c>
      <c r="P103" s="31" t="s">
        <v>172</v>
      </c>
      <c r="Q103" s="31">
        <v>93</v>
      </c>
      <c r="R103" s="31" t="s">
        <v>833</v>
      </c>
      <c r="S103" s="31" t="s">
        <v>976</v>
      </c>
    </row>
    <row r="104" spans="2:19" ht="116" x14ac:dyDescent="0.35">
      <c r="B104" s="31">
        <v>98</v>
      </c>
      <c r="C104" s="31" t="s">
        <v>167</v>
      </c>
      <c r="D104" s="31" t="s">
        <v>384</v>
      </c>
      <c r="E104" s="31" t="s">
        <v>386</v>
      </c>
      <c r="G104" s="31" t="s">
        <v>149</v>
      </c>
      <c r="H104" s="10">
        <v>42181</v>
      </c>
      <c r="I104" s="11">
        <v>603773.24</v>
      </c>
      <c r="J104" s="11">
        <v>264044.15000000002</v>
      </c>
      <c r="K104" s="11">
        <v>264044.15000000002</v>
      </c>
      <c r="L104" s="11">
        <v>0</v>
      </c>
      <c r="M104" s="12"/>
      <c r="N104" s="10">
        <v>42003</v>
      </c>
      <c r="O104" s="31" t="s">
        <v>977</v>
      </c>
      <c r="P104" s="31" t="s">
        <v>172</v>
      </c>
      <c r="Q104" s="31">
        <v>92</v>
      </c>
      <c r="R104" s="31" t="s">
        <v>839</v>
      </c>
      <c r="S104" s="31" t="s">
        <v>978</v>
      </c>
    </row>
    <row r="105" spans="2:19" ht="87" x14ac:dyDescent="0.35">
      <c r="B105" s="31">
        <v>99</v>
      </c>
      <c r="C105" s="31" t="s">
        <v>163</v>
      </c>
      <c r="D105" s="31" t="s">
        <v>387</v>
      </c>
      <c r="E105" s="31" t="s">
        <v>388</v>
      </c>
      <c r="G105" s="31" t="s">
        <v>149</v>
      </c>
      <c r="H105" s="10">
        <v>42124</v>
      </c>
      <c r="I105" s="11">
        <v>1962262.9883333333</v>
      </c>
      <c r="J105" s="11">
        <v>393922.04</v>
      </c>
      <c r="K105" s="11">
        <v>48894.3</v>
      </c>
      <c r="L105" s="11">
        <v>345027.74</v>
      </c>
      <c r="M105" s="12"/>
      <c r="N105" s="10" t="s">
        <v>153</v>
      </c>
      <c r="O105" s="31" t="s">
        <v>873</v>
      </c>
      <c r="P105" s="31" t="s">
        <v>172</v>
      </c>
      <c r="Q105" s="31">
        <v>86</v>
      </c>
      <c r="R105" s="31" t="s">
        <v>833</v>
      </c>
      <c r="S105" s="31" t="s">
        <v>979</v>
      </c>
    </row>
    <row r="106" spans="2:19" ht="87" x14ac:dyDescent="0.35">
      <c r="B106" s="31">
        <v>100</v>
      </c>
      <c r="C106" s="31" t="s">
        <v>163</v>
      </c>
      <c r="D106" s="31" t="s">
        <v>387</v>
      </c>
      <c r="E106" s="31" t="s">
        <v>389</v>
      </c>
      <c r="G106" s="31" t="s">
        <v>149</v>
      </c>
      <c r="H106" s="10">
        <v>42124</v>
      </c>
      <c r="I106" s="11">
        <v>1962262.9883333333</v>
      </c>
      <c r="J106" s="11">
        <v>868699.25</v>
      </c>
      <c r="K106" s="11">
        <v>868699.25</v>
      </c>
      <c r="L106" s="11">
        <v>0</v>
      </c>
      <c r="M106" s="12"/>
      <c r="N106" s="10" t="s">
        <v>153</v>
      </c>
      <c r="O106" s="31" t="s">
        <v>873</v>
      </c>
      <c r="P106" s="31" t="s">
        <v>172</v>
      </c>
      <c r="Q106" s="31">
        <v>83</v>
      </c>
      <c r="R106" s="31" t="s">
        <v>833</v>
      </c>
      <c r="S106" s="31" t="s">
        <v>980</v>
      </c>
    </row>
    <row r="107" spans="2:19" ht="87" x14ac:dyDescent="0.35">
      <c r="B107" s="31">
        <v>101</v>
      </c>
      <c r="C107" s="31" t="s">
        <v>163</v>
      </c>
      <c r="D107" s="31" t="s">
        <v>387</v>
      </c>
      <c r="E107" s="31" t="s">
        <v>390</v>
      </c>
      <c r="G107" s="31" t="s">
        <v>149</v>
      </c>
      <c r="H107" s="10">
        <v>42124</v>
      </c>
      <c r="I107" s="11">
        <v>1962262.9883333333</v>
      </c>
      <c r="J107" s="11">
        <v>841516.22</v>
      </c>
      <c r="K107" s="11">
        <v>841516.22</v>
      </c>
      <c r="L107" s="11">
        <v>0</v>
      </c>
      <c r="M107" s="12"/>
      <c r="N107" s="10" t="s">
        <v>153</v>
      </c>
      <c r="O107" s="31" t="s">
        <v>873</v>
      </c>
      <c r="P107" s="31" t="s">
        <v>172</v>
      </c>
      <c r="Q107" s="31">
        <v>84</v>
      </c>
      <c r="R107" s="31" t="s">
        <v>833</v>
      </c>
      <c r="S107" s="31" t="s">
        <v>981</v>
      </c>
    </row>
    <row r="108" spans="2:19" ht="87" x14ac:dyDescent="0.35">
      <c r="B108" s="31">
        <v>102</v>
      </c>
      <c r="C108" s="31" t="s">
        <v>163</v>
      </c>
      <c r="D108" s="31" t="s">
        <v>387</v>
      </c>
      <c r="E108" s="31" t="s">
        <v>391</v>
      </c>
      <c r="G108" s="31" t="s">
        <v>149</v>
      </c>
      <c r="H108" s="10">
        <v>42124</v>
      </c>
      <c r="I108" s="11">
        <v>1962262.9883333333</v>
      </c>
      <c r="J108" s="11">
        <v>202082.93</v>
      </c>
      <c r="K108" s="11">
        <v>202082.93</v>
      </c>
      <c r="L108" s="11">
        <v>0</v>
      </c>
      <c r="M108" s="12"/>
      <c r="N108" s="10" t="s">
        <v>153</v>
      </c>
      <c r="O108" s="31" t="s">
        <v>873</v>
      </c>
      <c r="P108" s="31" t="s">
        <v>172</v>
      </c>
      <c r="Q108" s="31">
        <v>85</v>
      </c>
      <c r="R108" s="31" t="s">
        <v>833</v>
      </c>
      <c r="S108" s="31" t="s">
        <v>982</v>
      </c>
    </row>
    <row r="109" spans="2:19" ht="29" x14ac:dyDescent="0.35">
      <c r="B109" s="31">
        <v>103</v>
      </c>
      <c r="C109" s="31">
        <v>0</v>
      </c>
      <c r="D109" s="31" t="s">
        <v>387</v>
      </c>
      <c r="E109" s="31" t="s">
        <v>392</v>
      </c>
      <c r="G109" s="31" t="s">
        <v>149</v>
      </c>
      <c r="H109" s="10">
        <v>42124</v>
      </c>
      <c r="I109" s="11">
        <v>1962262.9883333333</v>
      </c>
      <c r="J109" s="11">
        <v>0</v>
      </c>
      <c r="K109" s="11">
        <v>0</v>
      </c>
      <c r="L109" s="11">
        <v>0</v>
      </c>
      <c r="M109" s="12"/>
      <c r="N109" s="10" t="s">
        <v>153</v>
      </c>
      <c r="O109" s="31" t="s">
        <v>153</v>
      </c>
      <c r="P109" s="31">
        <v>0</v>
      </c>
      <c r="Q109" s="31" t="s">
        <v>153</v>
      </c>
      <c r="R109" s="31">
        <v>0</v>
      </c>
      <c r="S109" s="31" t="s">
        <v>153</v>
      </c>
    </row>
    <row r="110" spans="2:19" ht="116" x14ac:dyDescent="0.35">
      <c r="B110" s="31">
        <v>104</v>
      </c>
      <c r="C110" s="31" t="s">
        <v>154</v>
      </c>
      <c r="D110" s="31" t="s">
        <v>393</v>
      </c>
      <c r="E110" s="31" t="s">
        <v>394</v>
      </c>
      <c r="G110" s="31" t="s">
        <v>149</v>
      </c>
      <c r="H110" s="10">
        <v>42368</v>
      </c>
      <c r="I110" s="11">
        <v>4796813.2091666674</v>
      </c>
      <c r="J110" s="11">
        <v>5122989.74</v>
      </c>
      <c r="K110" s="11">
        <v>4796812.8600000003</v>
      </c>
      <c r="L110" s="11">
        <v>326176.88</v>
      </c>
      <c r="M110" s="12"/>
      <c r="N110" s="10">
        <v>42124</v>
      </c>
      <c r="O110" s="31" t="s">
        <v>983</v>
      </c>
      <c r="P110" s="31" t="s">
        <v>172</v>
      </c>
      <c r="Q110" s="31">
        <v>94</v>
      </c>
      <c r="R110" s="31" t="s">
        <v>833</v>
      </c>
      <c r="S110" s="31" t="s">
        <v>984</v>
      </c>
    </row>
    <row r="111" spans="2:19" ht="159.5" x14ac:dyDescent="0.35">
      <c r="B111" s="31">
        <v>105</v>
      </c>
      <c r="C111" s="31" t="s">
        <v>158</v>
      </c>
      <c r="D111" s="31" t="s">
        <v>395</v>
      </c>
      <c r="E111" s="31" t="s">
        <v>396</v>
      </c>
      <c r="G111" s="31" t="s">
        <v>149</v>
      </c>
      <c r="H111" s="10">
        <v>42094</v>
      </c>
      <c r="I111" s="11">
        <v>754716.54749999999</v>
      </c>
      <c r="J111" s="11">
        <v>812441.01</v>
      </c>
      <c r="K111" s="11">
        <v>754716.55</v>
      </c>
      <c r="L111" s="11">
        <v>57724.46</v>
      </c>
      <c r="M111" s="12"/>
      <c r="N111" s="10">
        <v>42033</v>
      </c>
      <c r="O111" s="31" t="s">
        <v>985</v>
      </c>
      <c r="P111" s="31" t="s">
        <v>172</v>
      </c>
      <c r="Q111" s="31">
        <v>316</v>
      </c>
      <c r="R111" s="31" t="s">
        <v>833</v>
      </c>
      <c r="S111" s="31" t="s">
        <v>986</v>
      </c>
    </row>
    <row r="112" spans="2:19" ht="87" x14ac:dyDescent="0.35">
      <c r="B112" s="31">
        <v>106</v>
      </c>
      <c r="C112" s="31" t="s">
        <v>155</v>
      </c>
      <c r="D112" s="31" t="s">
        <v>397</v>
      </c>
      <c r="E112" s="31" t="s">
        <v>398</v>
      </c>
      <c r="G112" s="31" t="s">
        <v>149</v>
      </c>
      <c r="H112" s="10">
        <v>42157</v>
      </c>
      <c r="I112" s="11">
        <v>1358489.7725</v>
      </c>
      <c r="J112" s="11">
        <v>725479.65</v>
      </c>
      <c r="K112" s="11">
        <v>725479.65</v>
      </c>
      <c r="L112" s="11">
        <v>0</v>
      </c>
      <c r="M112" s="12"/>
      <c r="N112" s="10">
        <v>42104</v>
      </c>
      <c r="O112" s="31" t="s">
        <v>832</v>
      </c>
      <c r="P112" s="31" t="s">
        <v>172</v>
      </c>
      <c r="Q112" s="31">
        <v>96</v>
      </c>
      <c r="R112" s="31" t="s">
        <v>833</v>
      </c>
      <c r="S112" s="31" t="s">
        <v>987</v>
      </c>
    </row>
    <row r="113" spans="2:19" x14ac:dyDescent="0.35">
      <c r="B113" s="31">
        <v>107</v>
      </c>
      <c r="C113" s="31" t="s">
        <v>155</v>
      </c>
      <c r="D113" s="31" t="s">
        <v>397</v>
      </c>
      <c r="E113" s="31" t="s">
        <v>175</v>
      </c>
      <c r="G113" s="31" t="s">
        <v>149</v>
      </c>
      <c r="H113" s="10">
        <v>42126</v>
      </c>
      <c r="I113" s="11">
        <v>1358489.7725</v>
      </c>
      <c r="J113" s="11">
        <v>630996.12</v>
      </c>
      <c r="K113" s="11">
        <v>630996.12</v>
      </c>
      <c r="L113" s="11">
        <v>0</v>
      </c>
      <c r="M113" s="12"/>
      <c r="N113" s="10" t="s">
        <v>153</v>
      </c>
      <c r="O113" s="31" t="s">
        <v>153</v>
      </c>
      <c r="P113" s="31" t="s">
        <v>844</v>
      </c>
      <c r="Q113" s="31">
        <v>36</v>
      </c>
      <c r="R113" s="31" t="s">
        <v>839</v>
      </c>
      <c r="S113" s="31" t="s">
        <v>988</v>
      </c>
    </row>
    <row r="114" spans="2:19" x14ac:dyDescent="0.35">
      <c r="B114" s="31">
        <v>108</v>
      </c>
      <c r="C114" s="31" t="s">
        <v>151</v>
      </c>
      <c r="D114" s="31" t="s">
        <v>399</v>
      </c>
      <c r="E114" s="31">
        <v>0</v>
      </c>
      <c r="G114" s="31" t="s">
        <v>149</v>
      </c>
      <c r="H114" s="10" t="s">
        <v>153</v>
      </c>
      <c r="I114" s="11">
        <v>603773.24</v>
      </c>
      <c r="J114" s="11">
        <v>0</v>
      </c>
      <c r="K114" s="11">
        <v>0</v>
      </c>
      <c r="L114" s="11">
        <v>0</v>
      </c>
      <c r="M114" s="12"/>
      <c r="N114" s="10" t="s">
        <v>153</v>
      </c>
      <c r="O114" s="31" t="s">
        <v>153</v>
      </c>
      <c r="P114" s="31">
        <v>0</v>
      </c>
      <c r="Q114" s="31" t="s">
        <v>153</v>
      </c>
      <c r="R114" s="31">
        <v>0</v>
      </c>
      <c r="S114" s="31" t="s">
        <v>989</v>
      </c>
    </row>
    <row r="115" spans="2:19" ht="87" x14ac:dyDescent="0.35">
      <c r="B115" s="31">
        <v>109</v>
      </c>
      <c r="C115" s="31" t="s">
        <v>163</v>
      </c>
      <c r="D115" s="31" t="s">
        <v>400</v>
      </c>
      <c r="E115" s="31" t="s">
        <v>401</v>
      </c>
      <c r="G115" s="31" t="s">
        <v>149</v>
      </c>
      <c r="H115" s="10">
        <v>42185</v>
      </c>
      <c r="I115" s="11">
        <v>603773.24</v>
      </c>
      <c r="J115" s="11">
        <v>603773.24</v>
      </c>
      <c r="K115" s="11">
        <v>603773.24</v>
      </c>
      <c r="L115" s="11">
        <v>0</v>
      </c>
      <c r="M115" s="12"/>
      <c r="N115" s="10">
        <v>41962</v>
      </c>
      <c r="O115" s="31" t="s">
        <v>832</v>
      </c>
      <c r="P115" s="31" t="s">
        <v>172</v>
      </c>
      <c r="Q115" s="31">
        <v>97</v>
      </c>
      <c r="R115" s="31" t="s">
        <v>833</v>
      </c>
      <c r="S115" s="31" t="s">
        <v>990</v>
      </c>
    </row>
    <row r="116" spans="2:19" ht="87" x14ac:dyDescent="0.35">
      <c r="B116" s="31">
        <v>110</v>
      </c>
      <c r="C116" s="31" t="s">
        <v>155</v>
      </c>
      <c r="D116" s="31" t="s">
        <v>402</v>
      </c>
      <c r="E116" s="31" t="s">
        <v>403</v>
      </c>
      <c r="G116" s="31" t="s">
        <v>149</v>
      </c>
      <c r="H116" s="10">
        <v>42097</v>
      </c>
      <c r="I116" s="11">
        <v>905659.85666666657</v>
      </c>
      <c r="J116" s="11">
        <v>456530.42</v>
      </c>
      <c r="K116" s="11">
        <v>456530.42</v>
      </c>
      <c r="L116" s="11">
        <v>0</v>
      </c>
      <c r="M116" s="12"/>
      <c r="N116" s="10">
        <v>42067</v>
      </c>
      <c r="O116" s="31" t="s">
        <v>873</v>
      </c>
      <c r="P116" s="31" t="s">
        <v>172</v>
      </c>
      <c r="Q116" s="31">
        <v>98</v>
      </c>
      <c r="R116" s="31" t="s">
        <v>833</v>
      </c>
      <c r="S116" s="31" t="s">
        <v>991</v>
      </c>
    </row>
    <row r="117" spans="2:19" ht="87" x14ac:dyDescent="0.35">
      <c r="B117" s="31">
        <v>111</v>
      </c>
      <c r="C117" s="31" t="s">
        <v>155</v>
      </c>
      <c r="D117" s="31" t="s">
        <v>402</v>
      </c>
      <c r="E117" s="31" t="s">
        <v>404</v>
      </c>
      <c r="G117" s="31" t="s">
        <v>149</v>
      </c>
      <c r="H117" s="10">
        <v>42032</v>
      </c>
      <c r="I117" s="11">
        <v>905659.85666666657</v>
      </c>
      <c r="J117" s="11">
        <v>182145.39</v>
      </c>
      <c r="K117" s="11">
        <v>182145.39</v>
      </c>
      <c r="L117" s="11">
        <v>0</v>
      </c>
      <c r="M117" s="12"/>
      <c r="N117" s="10" t="s">
        <v>153</v>
      </c>
      <c r="O117" s="31" t="s">
        <v>873</v>
      </c>
      <c r="P117" s="31" t="s">
        <v>172</v>
      </c>
      <c r="Q117" s="31">
        <v>100</v>
      </c>
      <c r="R117" s="31" t="s">
        <v>833</v>
      </c>
      <c r="S117" s="31" t="s">
        <v>992</v>
      </c>
    </row>
    <row r="118" spans="2:19" ht="87" x14ac:dyDescent="0.35">
      <c r="B118" s="31">
        <v>112</v>
      </c>
      <c r="C118" s="31" t="s">
        <v>155</v>
      </c>
      <c r="D118" s="31" t="s">
        <v>402</v>
      </c>
      <c r="E118" s="31" t="s">
        <v>405</v>
      </c>
      <c r="G118" s="31" t="s">
        <v>149</v>
      </c>
      <c r="H118" s="10">
        <v>42109</v>
      </c>
      <c r="I118" s="11">
        <v>905659.85666666657</v>
      </c>
      <c r="J118" s="11">
        <v>225226.23999999999</v>
      </c>
      <c r="K118" s="11">
        <v>215181.98</v>
      </c>
      <c r="L118" s="11">
        <v>10044.26</v>
      </c>
      <c r="M118" s="12"/>
      <c r="N118" s="10">
        <v>42067</v>
      </c>
      <c r="O118" s="31" t="s">
        <v>873</v>
      </c>
      <c r="P118" s="31" t="s">
        <v>172</v>
      </c>
      <c r="Q118" s="31">
        <v>99</v>
      </c>
      <c r="R118" s="31" t="s">
        <v>833</v>
      </c>
      <c r="S118" s="31" t="s">
        <v>993</v>
      </c>
    </row>
    <row r="119" spans="2:19" ht="87" x14ac:dyDescent="0.35">
      <c r="B119" s="31">
        <v>113</v>
      </c>
      <c r="C119" s="31" t="s">
        <v>155</v>
      </c>
      <c r="D119" s="31" t="s">
        <v>402</v>
      </c>
      <c r="E119" s="31" t="s">
        <v>406</v>
      </c>
      <c r="G119" s="31" t="s">
        <v>149</v>
      </c>
      <c r="H119" s="10">
        <v>42043</v>
      </c>
      <c r="I119" s="11">
        <v>905659.85666666657</v>
      </c>
      <c r="J119" s="11">
        <v>52875.47</v>
      </c>
      <c r="K119" s="11">
        <v>52875.47</v>
      </c>
      <c r="L119" s="11">
        <v>0</v>
      </c>
      <c r="M119" s="12"/>
      <c r="N119" s="10">
        <v>42067</v>
      </c>
      <c r="O119" s="31" t="s">
        <v>902</v>
      </c>
      <c r="P119" s="31" t="s">
        <v>172</v>
      </c>
      <c r="Q119" s="31">
        <v>101</v>
      </c>
      <c r="R119" s="31" t="s">
        <v>833</v>
      </c>
      <c r="S119" s="31" t="s">
        <v>994</v>
      </c>
    </row>
    <row r="120" spans="2:19" ht="58" x14ac:dyDescent="0.35">
      <c r="B120" s="31">
        <v>114</v>
      </c>
      <c r="C120" s="31" t="s">
        <v>163</v>
      </c>
      <c r="D120" s="31" t="s">
        <v>407</v>
      </c>
      <c r="E120" s="31" t="s">
        <v>408</v>
      </c>
      <c r="G120" s="31" t="s">
        <v>149</v>
      </c>
      <c r="H120" s="10">
        <v>42004</v>
      </c>
      <c r="I120" s="11">
        <v>1056603.1616666669</v>
      </c>
      <c r="J120" s="11">
        <v>1031500.49</v>
      </c>
      <c r="K120" s="11">
        <v>1031500.49</v>
      </c>
      <c r="L120" s="11">
        <v>0</v>
      </c>
      <c r="M120" s="12"/>
      <c r="N120" s="10" t="s">
        <v>153</v>
      </c>
      <c r="O120" s="31" t="s">
        <v>995</v>
      </c>
      <c r="P120" s="31" t="s">
        <v>172</v>
      </c>
      <c r="Q120" s="31">
        <v>102</v>
      </c>
      <c r="R120" s="31" t="s">
        <v>833</v>
      </c>
      <c r="S120" s="31" t="s">
        <v>996</v>
      </c>
    </row>
    <row r="121" spans="2:19" ht="58" x14ac:dyDescent="0.35">
      <c r="B121" s="31">
        <v>115</v>
      </c>
      <c r="C121" s="31" t="s">
        <v>162</v>
      </c>
      <c r="D121" s="31" t="s">
        <v>409</v>
      </c>
      <c r="E121" s="31" t="s">
        <v>152</v>
      </c>
      <c r="G121" s="31" t="s">
        <v>149</v>
      </c>
      <c r="H121" s="10">
        <v>42003</v>
      </c>
      <c r="I121" s="11">
        <v>905659.85666666657</v>
      </c>
      <c r="J121" s="11">
        <v>925684.69</v>
      </c>
      <c r="K121" s="11">
        <v>904973.81</v>
      </c>
      <c r="L121" s="11">
        <v>20710.87</v>
      </c>
      <c r="M121" s="12"/>
      <c r="N121" s="10" t="s">
        <v>153</v>
      </c>
      <c r="O121" s="31" t="s">
        <v>907</v>
      </c>
      <c r="P121" s="31" t="s">
        <v>172</v>
      </c>
      <c r="Q121" s="31">
        <v>103</v>
      </c>
      <c r="R121" s="31" t="s">
        <v>833</v>
      </c>
      <c r="S121" s="31" t="s">
        <v>997</v>
      </c>
    </row>
    <row r="122" spans="2:19" ht="159.5" x14ac:dyDescent="0.35">
      <c r="B122" s="31">
        <v>116</v>
      </c>
      <c r="C122" s="31" t="s">
        <v>155</v>
      </c>
      <c r="D122" s="31" t="s">
        <v>410</v>
      </c>
      <c r="E122" s="31" t="s">
        <v>411</v>
      </c>
      <c r="G122" s="31" t="s">
        <v>149</v>
      </c>
      <c r="H122" s="10">
        <v>42124</v>
      </c>
      <c r="I122" s="11">
        <v>603773.24</v>
      </c>
      <c r="J122" s="11">
        <v>534773.25</v>
      </c>
      <c r="K122" s="11">
        <v>534773.25</v>
      </c>
      <c r="L122" s="11">
        <v>0</v>
      </c>
      <c r="M122" s="12"/>
      <c r="N122" s="10">
        <v>41799</v>
      </c>
      <c r="O122" s="31" t="s">
        <v>998</v>
      </c>
      <c r="P122" s="31" t="s">
        <v>172</v>
      </c>
      <c r="Q122" s="31">
        <v>105</v>
      </c>
      <c r="R122" s="31" t="s">
        <v>833</v>
      </c>
      <c r="S122" s="31" t="s">
        <v>999</v>
      </c>
    </row>
    <row r="123" spans="2:19" ht="130.5" x14ac:dyDescent="0.35">
      <c r="B123" s="31">
        <v>117</v>
      </c>
      <c r="C123" s="31" t="s">
        <v>155</v>
      </c>
      <c r="D123" s="31" t="s">
        <v>410</v>
      </c>
      <c r="E123" s="31" t="s">
        <v>412</v>
      </c>
      <c r="G123" s="31" t="s">
        <v>149</v>
      </c>
      <c r="H123" s="10">
        <v>42124</v>
      </c>
      <c r="I123" s="11">
        <v>603773.24</v>
      </c>
      <c r="J123" s="11">
        <v>68779.679999999993</v>
      </c>
      <c r="K123" s="11">
        <v>68779.679999999993</v>
      </c>
      <c r="L123" s="11">
        <v>0</v>
      </c>
      <c r="M123" s="12"/>
      <c r="N123" s="10">
        <v>41799</v>
      </c>
      <c r="O123" s="31" t="s">
        <v>1000</v>
      </c>
      <c r="P123" s="31" t="s">
        <v>172</v>
      </c>
      <c r="Q123" s="31">
        <v>104</v>
      </c>
      <c r="R123" s="31" t="s">
        <v>833</v>
      </c>
      <c r="S123" s="31" t="s">
        <v>1001</v>
      </c>
    </row>
    <row r="124" spans="2:19" ht="246.5" x14ac:dyDescent="0.35">
      <c r="B124" s="31">
        <v>118</v>
      </c>
      <c r="C124" s="31" t="s">
        <v>158</v>
      </c>
      <c r="D124" s="31" t="s">
        <v>413</v>
      </c>
      <c r="E124" s="31" t="s">
        <v>176</v>
      </c>
      <c r="G124" s="31" t="s">
        <v>149</v>
      </c>
      <c r="H124" s="10">
        <v>42368</v>
      </c>
      <c r="I124" s="11">
        <v>905659.85666666657</v>
      </c>
      <c r="J124" s="11">
        <v>915458.96</v>
      </c>
      <c r="K124" s="11">
        <v>905659.86</v>
      </c>
      <c r="L124" s="11">
        <v>9799.1</v>
      </c>
      <c r="M124" s="12"/>
      <c r="N124" s="10">
        <v>42283</v>
      </c>
      <c r="O124" s="31" t="s">
        <v>1002</v>
      </c>
      <c r="P124" s="31" t="s">
        <v>172</v>
      </c>
      <c r="Q124" s="31">
        <v>158</v>
      </c>
      <c r="R124" s="31" t="s">
        <v>833</v>
      </c>
      <c r="S124" s="31" t="s">
        <v>1003</v>
      </c>
    </row>
    <row r="125" spans="2:19" ht="29" x14ac:dyDescent="0.35">
      <c r="B125" s="31">
        <v>119</v>
      </c>
      <c r="C125" s="31" t="s">
        <v>154</v>
      </c>
      <c r="D125" s="31" t="s">
        <v>414</v>
      </c>
      <c r="E125" s="31" t="s">
        <v>415</v>
      </c>
      <c r="G125" s="31" t="s">
        <v>149</v>
      </c>
      <c r="H125" s="10">
        <v>42003</v>
      </c>
      <c r="I125" s="11">
        <v>905659.85666666657</v>
      </c>
      <c r="J125" s="11">
        <v>71877.64</v>
      </c>
      <c r="K125" s="11">
        <v>71191.035000000003</v>
      </c>
      <c r="L125" s="11">
        <v>686.6</v>
      </c>
      <c r="M125" s="12"/>
      <c r="N125" s="10">
        <v>41799</v>
      </c>
      <c r="O125" s="31" t="s">
        <v>153</v>
      </c>
      <c r="P125" s="31" t="s">
        <v>161</v>
      </c>
      <c r="Q125" s="31">
        <v>10</v>
      </c>
      <c r="R125" s="31" t="s">
        <v>833</v>
      </c>
      <c r="S125" s="31" t="s">
        <v>1004</v>
      </c>
    </row>
    <row r="126" spans="2:19" ht="101.5" x14ac:dyDescent="0.35">
      <c r="B126" s="31">
        <v>120</v>
      </c>
      <c r="C126" s="31" t="s">
        <v>154</v>
      </c>
      <c r="D126" s="31" t="s">
        <v>414</v>
      </c>
      <c r="E126" s="31" t="s">
        <v>416</v>
      </c>
      <c r="G126" s="31" t="s">
        <v>149</v>
      </c>
      <c r="H126" s="10">
        <v>42003</v>
      </c>
      <c r="I126" s="11">
        <v>905659.85666666657</v>
      </c>
      <c r="J126" s="11">
        <v>53654.93</v>
      </c>
      <c r="K126" s="11">
        <v>52968.3295</v>
      </c>
      <c r="L126" s="11">
        <v>686.6</v>
      </c>
      <c r="M126" s="12"/>
      <c r="N126" s="10">
        <v>41799</v>
      </c>
      <c r="O126" s="31" t="s">
        <v>1005</v>
      </c>
      <c r="P126" s="31" t="s">
        <v>172</v>
      </c>
      <c r="Q126" s="31">
        <v>107</v>
      </c>
      <c r="R126" s="31" t="s">
        <v>839</v>
      </c>
      <c r="S126" s="31" t="s">
        <v>1006</v>
      </c>
    </row>
    <row r="127" spans="2:19" ht="101.5" x14ac:dyDescent="0.35">
      <c r="B127" s="31">
        <v>121</v>
      </c>
      <c r="C127" s="31" t="s">
        <v>154</v>
      </c>
      <c r="D127" s="31" t="s">
        <v>414</v>
      </c>
      <c r="E127" s="31" t="s">
        <v>178</v>
      </c>
      <c r="G127" s="31" t="s">
        <v>149</v>
      </c>
      <c r="H127" s="10">
        <v>42369</v>
      </c>
      <c r="I127" s="11">
        <v>905659.85666666657</v>
      </c>
      <c r="J127" s="11">
        <v>527620.06000000006</v>
      </c>
      <c r="K127" s="11">
        <v>527620.06000000006</v>
      </c>
      <c r="L127" s="11">
        <v>0</v>
      </c>
      <c r="M127" s="12"/>
      <c r="N127" s="10">
        <v>42347</v>
      </c>
      <c r="O127" s="31" t="s">
        <v>1007</v>
      </c>
      <c r="P127" s="31" t="s">
        <v>172</v>
      </c>
      <c r="Q127" s="31">
        <v>109</v>
      </c>
      <c r="R127" s="31" t="s">
        <v>833</v>
      </c>
      <c r="S127" s="31" t="s">
        <v>1008</v>
      </c>
    </row>
    <row r="128" spans="2:19" ht="29" x14ac:dyDescent="0.35">
      <c r="B128" s="31">
        <v>122</v>
      </c>
      <c r="C128" s="31" t="s">
        <v>154</v>
      </c>
      <c r="D128" s="31" t="s">
        <v>414</v>
      </c>
      <c r="E128" s="31" t="s">
        <v>417</v>
      </c>
      <c r="G128" s="31" t="s">
        <v>149</v>
      </c>
      <c r="H128" s="10">
        <v>42003</v>
      </c>
      <c r="I128" s="11">
        <v>905659.85666666657</v>
      </c>
      <c r="J128" s="11">
        <v>249969.26</v>
      </c>
      <c r="K128" s="11">
        <v>249440.30774999998</v>
      </c>
      <c r="L128" s="11">
        <v>528.95000000000005</v>
      </c>
      <c r="M128" s="12"/>
      <c r="N128" s="10">
        <v>41799</v>
      </c>
      <c r="O128" s="31" t="s">
        <v>153</v>
      </c>
      <c r="P128" s="31" t="s">
        <v>161</v>
      </c>
      <c r="Q128" s="31">
        <v>2</v>
      </c>
      <c r="R128" s="31" t="s">
        <v>833</v>
      </c>
      <c r="S128" s="31" t="s">
        <v>1009</v>
      </c>
    </row>
    <row r="129" spans="2:19" ht="29" x14ac:dyDescent="0.35">
      <c r="B129" s="31">
        <v>123</v>
      </c>
      <c r="C129" s="31" t="s">
        <v>166</v>
      </c>
      <c r="D129" s="31" t="s">
        <v>418</v>
      </c>
      <c r="E129" s="31" t="s">
        <v>419</v>
      </c>
      <c r="G129" s="31" t="s">
        <v>149</v>
      </c>
      <c r="H129" s="10">
        <v>42170</v>
      </c>
      <c r="I129" s="11">
        <v>1207546.4666666701</v>
      </c>
      <c r="J129" s="11">
        <v>1258971.8899999999</v>
      </c>
      <c r="K129" s="11">
        <v>1202993.27</v>
      </c>
      <c r="L129" s="11">
        <v>55978.62</v>
      </c>
      <c r="M129" s="12"/>
      <c r="N129" s="10">
        <v>42081</v>
      </c>
      <c r="O129" s="31" t="s">
        <v>153</v>
      </c>
      <c r="P129" s="31" t="s">
        <v>172</v>
      </c>
      <c r="Q129" s="31">
        <v>287</v>
      </c>
      <c r="R129" s="31" t="s">
        <v>839</v>
      </c>
      <c r="S129" s="31" t="s">
        <v>1010</v>
      </c>
    </row>
    <row r="130" spans="2:19" ht="29" x14ac:dyDescent="0.35">
      <c r="B130" s="31">
        <v>124</v>
      </c>
      <c r="C130" s="31" t="s">
        <v>157</v>
      </c>
      <c r="D130" s="31" t="s">
        <v>420</v>
      </c>
      <c r="E130" s="31" t="s">
        <v>421</v>
      </c>
      <c r="G130" s="31" t="s">
        <v>149</v>
      </c>
      <c r="H130" s="10">
        <v>42369</v>
      </c>
      <c r="I130" s="11">
        <v>905659.85666666657</v>
      </c>
      <c r="J130" s="11">
        <v>905567.84</v>
      </c>
      <c r="K130" s="11">
        <v>905567.84</v>
      </c>
      <c r="L130" s="11">
        <v>0</v>
      </c>
      <c r="M130" s="12"/>
      <c r="N130" s="10" t="s">
        <v>153</v>
      </c>
      <c r="O130" s="31" t="s">
        <v>153</v>
      </c>
      <c r="P130" s="31" t="s">
        <v>844</v>
      </c>
      <c r="Q130" s="31">
        <v>5</v>
      </c>
      <c r="R130" s="31" t="s">
        <v>833</v>
      </c>
      <c r="S130" s="31" t="s">
        <v>1011</v>
      </c>
    </row>
    <row r="131" spans="2:19" ht="116" x14ac:dyDescent="0.35">
      <c r="B131" s="31">
        <v>125</v>
      </c>
      <c r="C131" s="31" t="s">
        <v>155</v>
      </c>
      <c r="D131" s="31" t="s">
        <v>422</v>
      </c>
      <c r="E131" s="31" t="s">
        <v>423</v>
      </c>
      <c r="G131" s="31" t="s">
        <v>149</v>
      </c>
      <c r="H131" s="10">
        <v>41943</v>
      </c>
      <c r="I131" s="11">
        <v>1811319.6849999998</v>
      </c>
      <c r="J131" s="11">
        <v>647728.63</v>
      </c>
      <c r="K131" s="11">
        <v>647728.63</v>
      </c>
      <c r="L131" s="11">
        <v>0</v>
      </c>
      <c r="M131" s="12"/>
      <c r="N131" s="10" t="s">
        <v>153</v>
      </c>
      <c r="O131" s="31" t="s">
        <v>1012</v>
      </c>
      <c r="P131" s="31" t="s">
        <v>172</v>
      </c>
      <c r="Q131" s="31">
        <v>160</v>
      </c>
      <c r="R131" s="31" t="s">
        <v>833</v>
      </c>
      <c r="S131" s="31" t="s">
        <v>1013</v>
      </c>
    </row>
    <row r="132" spans="2:19" ht="116" x14ac:dyDescent="0.35">
      <c r="B132" s="31">
        <v>126</v>
      </c>
      <c r="C132" s="31" t="s">
        <v>155</v>
      </c>
      <c r="D132" s="31" t="s">
        <v>422</v>
      </c>
      <c r="E132" s="31" t="s">
        <v>424</v>
      </c>
      <c r="G132" s="31" t="s">
        <v>149</v>
      </c>
      <c r="H132" s="10">
        <v>42369</v>
      </c>
      <c r="I132" s="11">
        <v>1811319.6849999998</v>
      </c>
      <c r="J132" s="11">
        <v>443310.58</v>
      </c>
      <c r="K132" s="11">
        <v>443310.58</v>
      </c>
      <c r="L132" s="11">
        <v>0</v>
      </c>
      <c r="M132" s="12"/>
      <c r="N132" s="10">
        <v>42222</v>
      </c>
      <c r="O132" s="31" t="s">
        <v>1012</v>
      </c>
      <c r="P132" s="31" t="s">
        <v>172</v>
      </c>
      <c r="Q132" s="31">
        <v>161</v>
      </c>
      <c r="R132" s="31" t="s">
        <v>833</v>
      </c>
      <c r="S132" s="31" t="s">
        <v>1014</v>
      </c>
    </row>
    <row r="133" spans="2:19" ht="130.5" x14ac:dyDescent="0.35">
      <c r="B133" s="31">
        <v>127</v>
      </c>
      <c r="C133" s="31" t="s">
        <v>155</v>
      </c>
      <c r="D133" s="31" t="s">
        <v>422</v>
      </c>
      <c r="E133" s="31" t="s">
        <v>425</v>
      </c>
      <c r="G133" s="31" t="s">
        <v>149</v>
      </c>
      <c r="H133" s="10">
        <v>42368</v>
      </c>
      <c r="I133" s="11">
        <v>1811319.6849999998</v>
      </c>
      <c r="J133" s="11">
        <v>316638.68</v>
      </c>
      <c r="K133" s="11">
        <v>316638.68</v>
      </c>
      <c r="L133" s="11">
        <v>0</v>
      </c>
      <c r="M133" s="12"/>
      <c r="N133" s="10">
        <v>42228</v>
      </c>
      <c r="O133" s="31" t="s">
        <v>1015</v>
      </c>
      <c r="P133" s="31" t="s">
        <v>172</v>
      </c>
      <c r="Q133" s="31">
        <v>159</v>
      </c>
      <c r="R133" s="31" t="s">
        <v>833</v>
      </c>
      <c r="S133" s="31" t="s">
        <v>1016</v>
      </c>
    </row>
    <row r="134" spans="2:19" ht="29" x14ac:dyDescent="0.35">
      <c r="B134" s="31">
        <v>128</v>
      </c>
      <c r="C134" s="31">
        <v>0</v>
      </c>
      <c r="D134" s="31" t="s">
        <v>422</v>
      </c>
      <c r="E134" s="31" t="s">
        <v>426</v>
      </c>
      <c r="G134" s="31" t="s">
        <v>149</v>
      </c>
      <c r="H134" s="10">
        <v>42003</v>
      </c>
      <c r="I134" s="11">
        <v>1811319.6849999998</v>
      </c>
      <c r="J134" s="11">
        <v>0</v>
      </c>
      <c r="K134" s="11">
        <v>0</v>
      </c>
      <c r="L134" s="11">
        <v>0</v>
      </c>
      <c r="M134" s="12"/>
      <c r="N134" s="10" t="s">
        <v>153</v>
      </c>
      <c r="O134" s="31" t="s">
        <v>153</v>
      </c>
      <c r="P134" s="31">
        <v>0</v>
      </c>
      <c r="Q134" s="31">
        <v>40</v>
      </c>
      <c r="R134" s="31" t="s">
        <v>833</v>
      </c>
      <c r="S134" s="31" t="s">
        <v>1017</v>
      </c>
    </row>
    <row r="135" spans="2:19" ht="29" x14ac:dyDescent="0.35">
      <c r="B135" s="31">
        <v>129</v>
      </c>
      <c r="C135" s="31" t="s">
        <v>155</v>
      </c>
      <c r="D135" s="31" t="s">
        <v>422</v>
      </c>
      <c r="E135" s="31" t="s">
        <v>427</v>
      </c>
      <c r="G135" s="31" t="s">
        <v>149</v>
      </c>
      <c r="H135" s="10">
        <v>42003</v>
      </c>
      <c r="I135" s="11">
        <v>1811319.6849999998</v>
      </c>
      <c r="J135" s="11">
        <v>98773.86</v>
      </c>
      <c r="K135" s="11">
        <v>98773.86</v>
      </c>
      <c r="L135" s="11">
        <v>0</v>
      </c>
      <c r="M135" s="12"/>
      <c r="N135" s="10">
        <v>41907</v>
      </c>
      <c r="O135" s="31" t="s">
        <v>153</v>
      </c>
      <c r="P135" s="31" t="s">
        <v>844</v>
      </c>
      <c r="Q135" s="31">
        <v>40</v>
      </c>
      <c r="R135" s="31" t="s">
        <v>833</v>
      </c>
      <c r="S135" s="31" t="s">
        <v>153</v>
      </c>
    </row>
    <row r="136" spans="2:19" ht="29" x14ac:dyDescent="0.35">
      <c r="B136" s="31">
        <v>130</v>
      </c>
      <c r="C136" s="31" t="s">
        <v>165</v>
      </c>
      <c r="D136" s="31" t="s">
        <v>428</v>
      </c>
      <c r="E136" s="31" t="s">
        <v>169</v>
      </c>
      <c r="G136" s="31" t="s">
        <v>149</v>
      </c>
      <c r="H136" s="10">
        <v>41913</v>
      </c>
      <c r="I136" s="11">
        <v>1207546.4666666666</v>
      </c>
      <c r="J136" s="11">
        <v>495417.37</v>
      </c>
      <c r="K136" s="11">
        <v>495417.37</v>
      </c>
      <c r="L136" s="11">
        <v>0</v>
      </c>
      <c r="M136" s="12"/>
      <c r="N136" s="10" t="s">
        <v>153</v>
      </c>
      <c r="O136" s="31" t="s">
        <v>153</v>
      </c>
      <c r="P136" s="31" t="s">
        <v>844</v>
      </c>
      <c r="Q136" s="31">
        <v>6</v>
      </c>
      <c r="R136" s="31" t="s">
        <v>833</v>
      </c>
      <c r="S136" s="31" t="s">
        <v>1018</v>
      </c>
    </row>
    <row r="137" spans="2:19" ht="29" x14ac:dyDescent="0.35">
      <c r="B137" s="31">
        <v>131</v>
      </c>
      <c r="C137" s="31" t="s">
        <v>165</v>
      </c>
      <c r="D137" s="31" t="s">
        <v>428</v>
      </c>
      <c r="E137" s="31" t="s">
        <v>429</v>
      </c>
      <c r="G137" s="31" t="s">
        <v>149</v>
      </c>
      <c r="H137" s="10">
        <v>41958</v>
      </c>
      <c r="I137" s="11">
        <v>1207546.4666666666</v>
      </c>
      <c r="J137" s="11">
        <v>689299.23</v>
      </c>
      <c r="K137" s="11">
        <v>689299.23</v>
      </c>
      <c r="L137" s="11">
        <v>0</v>
      </c>
      <c r="M137" s="12"/>
      <c r="N137" s="10">
        <v>41799</v>
      </c>
      <c r="O137" s="31" t="s">
        <v>153</v>
      </c>
      <c r="P137" s="31" t="s">
        <v>168</v>
      </c>
      <c r="Q137" s="31" t="s">
        <v>153</v>
      </c>
      <c r="R137" s="31" t="s">
        <v>842</v>
      </c>
      <c r="S137" s="31" t="s">
        <v>1019</v>
      </c>
    </row>
    <row r="138" spans="2:19" ht="87" x14ac:dyDescent="0.35">
      <c r="B138" s="31">
        <v>132</v>
      </c>
      <c r="C138" s="31" t="s">
        <v>158</v>
      </c>
      <c r="D138" s="31" t="s">
        <v>430</v>
      </c>
      <c r="E138" s="31" t="s">
        <v>431</v>
      </c>
      <c r="G138" s="31" t="s">
        <v>149</v>
      </c>
      <c r="H138" s="10">
        <v>42124</v>
      </c>
      <c r="I138" s="11">
        <v>905659.85666666704</v>
      </c>
      <c r="J138" s="11">
        <v>723042.08</v>
      </c>
      <c r="K138" s="11">
        <v>722357.62</v>
      </c>
      <c r="L138" s="11">
        <v>684.48</v>
      </c>
      <c r="M138" s="12"/>
      <c r="N138" s="10" t="s">
        <v>153</v>
      </c>
      <c r="O138" s="31" t="s">
        <v>832</v>
      </c>
      <c r="P138" s="31" t="s">
        <v>172</v>
      </c>
      <c r="Q138" s="31">
        <v>110</v>
      </c>
      <c r="R138" s="31" t="s">
        <v>833</v>
      </c>
      <c r="S138" s="31" t="s">
        <v>1020</v>
      </c>
    </row>
    <row r="139" spans="2:19" ht="29" x14ac:dyDescent="0.35">
      <c r="B139" s="31">
        <v>133</v>
      </c>
      <c r="C139" s="31" t="s">
        <v>158</v>
      </c>
      <c r="D139" s="31" t="s">
        <v>430</v>
      </c>
      <c r="E139" s="31" t="s">
        <v>432</v>
      </c>
      <c r="G139" s="31" t="s">
        <v>149</v>
      </c>
      <c r="H139" s="10">
        <v>42124</v>
      </c>
      <c r="I139" s="11">
        <v>905659.85666666657</v>
      </c>
      <c r="J139" s="11">
        <v>120715.57</v>
      </c>
      <c r="K139" s="11">
        <v>120715.57</v>
      </c>
      <c r="L139" s="11">
        <v>0</v>
      </c>
      <c r="M139" s="12"/>
      <c r="N139" s="10" t="s">
        <v>153</v>
      </c>
      <c r="O139" s="31" t="s">
        <v>1021</v>
      </c>
      <c r="P139" s="31" t="s">
        <v>172</v>
      </c>
      <c r="Q139" s="31">
        <v>111</v>
      </c>
      <c r="R139" s="31" t="s">
        <v>833</v>
      </c>
      <c r="S139" s="31" t="s">
        <v>1022</v>
      </c>
    </row>
    <row r="140" spans="2:19" ht="87" x14ac:dyDescent="0.35">
      <c r="B140" s="31">
        <v>134</v>
      </c>
      <c r="C140" s="31" t="s">
        <v>158</v>
      </c>
      <c r="D140" s="31" t="s">
        <v>430</v>
      </c>
      <c r="E140" s="31" t="s">
        <v>433</v>
      </c>
      <c r="G140" s="31" t="s">
        <v>149</v>
      </c>
      <c r="H140" s="10">
        <v>42124</v>
      </c>
      <c r="I140" s="11">
        <v>905659.85666666657</v>
      </c>
      <c r="J140" s="11">
        <v>62534.69</v>
      </c>
      <c r="K140" s="11">
        <v>62534.69</v>
      </c>
      <c r="L140" s="11">
        <v>0</v>
      </c>
      <c r="M140" s="12"/>
      <c r="N140" s="10" t="s">
        <v>153</v>
      </c>
      <c r="O140" s="31" t="s">
        <v>832</v>
      </c>
      <c r="P140" s="31" t="s">
        <v>172</v>
      </c>
      <c r="Q140" s="31">
        <v>112</v>
      </c>
      <c r="R140" s="31" t="s">
        <v>833</v>
      </c>
      <c r="S140" s="31" t="s">
        <v>1023</v>
      </c>
    </row>
    <row r="141" spans="2:19" ht="87" x14ac:dyDescent="0.35">
      <c r="B141" s="31">
        <v>135</v>
      </c>
      <c r="C141" s="31" t="s">
        <v>163</v>
      </c>
      <c r="D141" s="31" t="s">
        <v>434</v>
      </c>
      <c r="E141" s="31" t="s">
        <v>435</v>
      </c>
      <c r="G141" s="31" t="s">
        <v>149</v>
      </c>
      <c r="H141" s="10">
        <v>42368</v>
      </c>
      <c r="I141" s="11">
        <v>603773.24</v>
      </c>
      <c r="J141" s="11">
        <v>617375.69999999995</v>
      </c>
      <c r="K141" s="11">
        <v>603773.25</v>
      </c>
      <c r="L141" s="11">
        <v>13602.46</v>
      </c>
      <c r="M141" s="12"/>
      <c r="N141" s="10">
        <v>42354</v>
      </c>
      <c r="O141" s="31" t="s">
        <v>832</v>
      </c>
      <c r="P141" s="31" t="s">
        <v>172</v>
      </c>
      <c r="Q141" s="31">
        <v>294</v>
      </c>
      <c r="R141" s="31" t="s">
        <v>833</v>
      </c>
      <c r="S141" s="31" t="s">
        <v>1024</v>
      </c>
    </row>
    <row r="142" spans="2:19" ht="87" x14ac:dyDescent="0.35">
      <c r="B142" s="31">
        <v>136</v>
      </c>
      <c r="C142" s="31" t="s">
        <v>160</v>
      </c>
      <c r="D142" s="31" t="s">
        <v>436</v>
      </c>
      <c r="E142" s="31" t="s">
        <v>437</v>
      </c>
      <c r="G142" s="31" t="s">
        <v>149</v>
      </c>
      <c r="H142" s="10">
        <v>41943</v>
      </c>
      <c r="I142" s="11">
        <v>1056603.1616666669</v>
      </c>
      <c r="J142" s="11">
        <v>682245.23</v>
      </c>
      <c r="K142" s="11">
        <v>682245.23</v>
      </c>
      <c r="L142" s="11">
        <v>0</v>
      </c>
      <c r="M142" s="12"/>
      <c r="N142" s="10">
        <v>41799</v>
      </c>
      <c r="O142" s="31" t="s">
        <v>1025</v>
      </c>
      <c r="P142" s="31" t="s">
        <v>172</v>
      </c>
      <c r="Q142" s="31">
        <v>113</v>
      </c>
      <c r="R142" s="31" t="s">
        <v>839</v>
      </c>
      <c r="S142" s="31" t="s">
        <v>1026</v>
      </c>
    </row>
    <row r="143" spans="2:19" ht="87" x14ac:dyDescent="0.35">
      <c r="B143" s="31">
        <v>137</v>
      </c>
      <c r="C143" s="31" t="s">
        <v>160</v>
      </c>
      <c r="D143" s="31" t="s">
        <v>436</v>
      </c>
      <c r="E143" s="31" t="s">
        <v>438</v>
      </c>
      <c r="G143" s="31" t="s">
        <v>149</v>
      </c>
      <c r="H143" s="10">
        <v>41943</v>
      </c>
      <c r="I143" s="11">
        <v>1056603.1616666669</v>
      </c>
      <c r="J143" s="11">
        <v>374317.95</v>
      </c>
      <c r="K143" s="11">
        <v>374317.95</v>
      </c>
      <c r="L143" s="11">
        <v>0</v>
      </c>
      <c r="M143" s="12"/>
      <c r="N143" s="10">
        <v>41799</v>
      </c>
      <c r="O143" s="31" t="s">
        <v>1025</v>
      </c>
      <c r="P143" s="31" t="s">
        <v>172</v>
      </c>
      <c r="Q143" s="31">
        <v>114</v>
      </c>
      <c r="R143" s="31" t="s">
        <v>833</v>
      </c>
      <c r="S143" s="31" t="s">
        <v>1027</v>
      </c>
    </row>
    <row r="144" spans="2:19" ht="174" x14ac:dyDescent="0.35">
      <c r="B144" s="31">
        <v>138</v>
      </c>
      <c r="C144" s="31" t="s">
        <v>167</v>
      </c>
      <c r="D144" s="31" t="s">
        <v>439</v>
      </c>
      <c r="E144" s="31" t="s">
        <v>440</v>
      </c>
      <c r="G144" s="31" t="s">
        <v>149</v>
      </c>
      <c r="H144" s="10">
        <v>42003</v>
      </c>
      <c r="I144" s="11">
        <v>1056603.1616666669</v>
      </c>
      <c r="J144" s="11">
        <v>214894.63</v>
      </c>
      <c r="K144" s="11">
        <v>212152.63</v>
      </c>
      <c r="L144" s="11">
        <v>2742</v>
      </c>
      <c r="M144" s="12"/>
      <c r="N144" s="10">
        <v>41799</v>
      </c>
      <c r="O144" s="31" t="s">
        <v>1028</v>
      </c>
      <c r="P144" s="31" t="s">
        <v>172</v>
      </c>
      <c r="Q144" s="31">
        <v>116</v>
      </c>
      <c r="R144" s="31" t="s">
        <v>833</v>
      </c>
      <c r="S144" s="31" t="s">
        <v>1029</v>
      </c>
    </row>
    <row r="145" spans="2:19" ht="174" x14ac:dyDescent="0.35">
      <c r="B145" s="31">
        <v>139</v>
      </c>
      <c r="C145" s="31" t="s">
        <v>167</v>
      </c>
      <c r="D145" s="31" t="s">
        <v>439</v>
      </c>
      <c r="E145" s="31" t="s">
        <v>441</v>
      </c>
      <c r="G145" s="31" t="s">
        <v>149</v>
      </c>
      <c r="H145" s="10">
        <v>42003</v>
      </c>
      <c r="I145" s="11">
        <v>1056603.1616666669</v>
      </c>
      <c r="J145" s="11">
        <v>398721.43</v>
      </c>
      <c r="K145" s="11">
        <v>398721.43</v>
      </c>
      <c r="L145" s="11">
        <v>0</v>
      </c>
      <c r="M145" s="12"/>
      <c r="N145" s="10">
        <v>41799</v>
      </c>
      <c r="O145" s="31" t="s">
        <v>1028</v>
      </c>
      <c r="P145" s="31" t="s">
        <v>172</v>
      </c>
      <c r="Q145" s="31">
        <v>115</v>
      </c>
      <c r="R145" s="31" t="s">
        <v>833</v>
      </c>
      <c r="S145" s="31" t="s">
        <v>1030</v>
      </c>
    </row>
    <row r="146" spans="2:19" ht="174" x14ac:dyDescent="0.35">
      <c r="B146" s="31">
        <v>140</v>
      </c>
      <c r="C146" s="31" t="s">
        <v>167</v>
      </c>
      <c r="D146" s="31" t="s">
        <v>439</v>
      </c>
      <c r="E146" s="31" t="s">
        <v>442</v>
      </c>
      <c r="G146" s="31" t="s">
        <v>149</v>
      </c>
      <c r="H146" s="10">
        <v>42003</v>
      </c>
      <c r="I146" s="11">
        <v>1056603.1616666669</v>
      </c>
      <c r="J146" s="11">
        <v>336479.18</v>
      </c>
      <c r="K146" s="11">
        <v>336479.18</v>
      </c>
      <c r="L146" s="11">
        <v>0</v>
      </c>
      <c r="M146" s="12"/>
      <c r="N146" s="10">
        <v>41799</v>
      </c>
      <c r="O146" s="31" t="s">
        <v>1031</v>
      </c>
      <c r="P146" s="31" t="s">
        <v>172</v>
      </c>
      <c r="Q146" s="31">
        <v>117</v>
      </c>
      <c r="R146" s="31" t="s">
        <v>833</v>
      </c>
      <c r="S146" s="31" t="s">
        <v>1032</v>
      </c>
    </row>
    <row r="147" spans="2:19" ht="174" x14ac:dyDescent="0.35">
      <c r="B147" s="31">
        <v>141</v>
      </c>
      <c r="C147" s="31" t="s">
        <v>167</v>
      </c>
      <c r="D147" s="31" t="s">
        <v>439</v>
      </c>
      <c r="E147" s="31" t="s">
        <v>443</v>
      </c>
      <c r="G147" s="31" t="s">
        <v>149</v>
      </c>
      <c r="H147" s="10">
        <v>42003</v>
      </c>
      <c r="I147" s="11">
        <v>1056603.1616666669</v>
      </c>
      <c r="J147" s="11">
        <v>65627.58</v>
      </c>
      <c r="K147" s="11">
        <v>65627.58</v>
      </c>
      <c r="L147" s="11">
        <v>0</v>
      </c>
      <c r="M147" s="12"/>
      <c r="N147" s="10">
        <v>41799</v>
      </c>
      <c r="O147" s="31" t="s">
        <v>1031</v>
      </c>
      <c r="P147" s="31" t="s">
        <v>172</v>
      </c>
      <c r="Q147" s="31">
        <v>118</v>
      </c>
      <c r="R147" s="31" t="s">
        <v>833</v>
      </c>
      <c r="S147" s="31" t="s">
        <v>1033</v>
      </c>
    </row>
    <row r="148" spans="2:19" ht="174" x14ac:dyDescent="0.35">
      <c r="B148" s="31">
        <v>142</v>
      </c>
      <c r="C148" s="31" t="s">
        <v>167</v>
      </c>
      <c r="D148" s="31" t="s">
        <v>439</v>
      </c>
      <c r="E148" s="31" t="s">
        <v>444</v>
      </c>
      <c r="G148" s="31" t="s">
        <v>149</v>
      </c>
      <c r="H148" s="10">
        <v>42003</v>
      </c>
      <c r="I148" s="11">
        <v>1056603.1616666701</v>
      </c>
      <c r="J148" s="11">
        <v>38832.65</v>
      </c>
      <c r="K148" s="11">
        <v>38832.65</v>
      </c>
      <c r="L148" s="11">
        <v>0</v>
      </c>
      <c r="M148" s="12"/>
      <c r="N148" s="10">
        <v>41799</v>
      </c>
      <c r="O148" s="31" t="s">
        <v>1028</v>
      </c>
      <c r="P148" s="31" t="s">
        <v>172</v>
      </c>
      <c r="Q148" s="31">
        <v>119</v>
      </c>
      <c r="R148" s="31" t="s">
        <v>833</v>
      </c>
      <c r="S148" s="31" t="s">
        <v>1034</v>
      </c>
    </row>
    <row r="149" spans="2:19" ht="217.5" x14ac:dyDescent="0.35">
      <c r="B149" s="31">
        <v>143</v>
      </c>
      <c r="C149" s="31" t="s">
        <v>158</v>
      </c>
      <c r="D149" s="31" t="s">
        <v>445</v>
      </c>
      <c r="E149" s="31" t="s">
        <v>446</v>
      </c>
      <c r="G149" s="31" t="s">
        <v>149</v>
      </c>
      <c r="H149" s="10">
        <v>42003</v>
      </c>
      <c r="I149" s="11">
        <v>754716.54749999999</v>
      </c>
      <c r="J149" s="11">
        <v>297910.31</v>
      </c>
      <c r="K149" s="11">
        <v>289310.31</v>
      </c>
      <c r="L149" s="11">
        <v>8600</v>
      </c>
      <c r="M149" s="12"/>
      <c r="N149" s="10">
        <v>41799</v>
      </c>
      <c r="O149" s="31" t="s">
        <v>1035</v>
      </c>
      <c r="P149" s="31" t="s">
        <v>172</v>
      </c>
      <c r="Q149" s="31">
        <v>122</v>
      </c>
      <c r="R149" s="31" t="s">
        <v>833</v>
      </c>
      <c r="S149" s="31" t="s">
        <v>1036</v>
      </c>
    </row>
    <row r="150" spans="2:19" ht="217.5" x14ac:dyDescent="0.35">
      <c r="B150" s="31">
        <v>144</v>
      </c>
      <c r="C150" s="31" t="s">
        <v>158</v>
      </c>
      <c r="D150" s="31" t="s">
        <v>445</v>
      </c>
      <c r="E150" s="31" t="s">
        <v>447</v>
      </c>
      <c r="G150" s="31" t="s">
        <v>149</v>
      </c>
      <c r="H150" s="10">
        <v>42003</v>
      </c>
      <c r="I150" s="11">
        <v>754716.54749999999</v>
      </c>
      <c r="J150" s="11">
        <v>176380.85</v>
      </c>
      <c r="K150" s="11">
        <v>171280.85280000002</v>
      </c>
      <c r="L150" s="11">
        <v>5100</v>
      </c>
      <c r="M150" s="12"/>
      <c r="N150" s="10">
        <v>41799</v>
      </c>
      <c r="O150" s="31" t="s">
        <v>1035</v>
      </c>
      <c r="P150" s="31" t="s">
        <v>172</v>
      </c>
      <c r="Q150" s="31">
        <v>121</v>
      </c>
      <c r="R150" s="31" t="s">
        <v>839</v>
      </c>
      <c r="S150" s="31" t="s">
        <v>1037</v>
      </c>
    </row>
    <row r="151" spans="2:19" ht="217.5" x14ac:dyDescent="0.35">
      <c r="B151" s="31">
        <v>145</v>
      </c>
      <c r="C151" s="31" t="s">
        <v>158</v>
      </c>
      <c r="D151" s="31" t="s">
        <v>445</v>
      </c>
      <c r="E151" s="31" t="s">
        <v>448</v>
      </c>
      <c r="G151" s="31" t="s">
        <v>149</v>
      </c>
      <c r="H151" s="10">
        <v>42003</v>
      </c>
      <c r="I151" s="11">
        <v>754716.54749999999</v>
      </c>
      <c r="J151" s="11">
        <v>302830.94</v>
      </c>
      <c r="K151" s="11">
        <v>294039.34000000003</v>
      </c>
      <c r="L151" s="11">
        <v>8791.6</v>
      </c>
      <c r="M151" s="12"/>
      <c r="N151" s="10">
        <v>41799</v>
      </c>
      <c r="O151" s="31" t="s">
        <v>1035</v>
      </c>
      <c r="P151" s="31" t="s">
        <v>172</v>
      </c>
      <c r="Q151" s="31">
        <v>120</v>
      </c>
      <c r="R151" s="31" t="s">
        <v>833</v>
      </c>
      <c r="S151" s="31" t="s">
        <v>1038</v>
      </c>
    </row>
    <row r="152" spans="2:19" ht="116" x14ac:dyDescent="0.35">
      <c r="B152" s="31">
        <v>146</v>
      </c>
      <c r="C152" s="31">
        <v>0</v>
      </c>
      <c r="D152" s="31" t="s">
        <v>449</v>
      </c>
      <c r="E152" s="31" t="s">
        <v>450</v>
      </c>
      <c r="G152" s="31" t="s">
        <v>149</v>
      </c>
      <c r="H152" s="10">
        <v>42124</v>
      </c>
      <c r="I152" s="11">
        <v>1056603.1616666669</v>
      </c>
      <c r="J152" s="11">
        <v>0</v>
      </c>
      <c r="K152" s="11">
        <v>0</v>
      </c>
      <c r="L152" s="11">
        <v>0</v>
      </c>
      <c r="M152" s="12"/>
      <c r="N152" s="10" t="s">
        <v>153</v>
      </c>
      <c r="O152" s="31" t="s">
        <v>1039</v>
      </c>
      <c r="P152" s="31">
        <v>0</v>
      </c>
      <c r="Q152" s="31">
        <v>123</v>
      </c>
      <c r="R152" s="31" t="s">
        <v>833</v>
      </c>
      <c r="S152" s="31" t="s">
        <v>1040</v>
      </c>
    </row>
    <row r="153" spans="2:19" x14ac:dyDescent="0.35">
      <c r="B153" s="31">
        <v>147</v>
      </c>
      <c r="C153" s="31">
        <v>0</v>
      </c>
      <c r="D153" s="31" t="s">
        <v>449</v>
      </c>
      <c r="E153" s="31" t="s">
        <v>451</v>
      </c>
      <c r="G153" s="31" t="s">
        <v>149</v>
      </c>
      <c r="H153" s="10">
        <v>42124</v>
      </c>
      <c r="I153" s="11">
        <v>1056603.1616666669</v>
      </c>
      <c r="J153" s="11">
        <v>0</v>
      </c>
      <c r="K153" s="11">
        <v>0</v>
      </c>
      <c r="L153" s="11">
        <v>0</v>
      </c>
      <c r="M153" s="12"/>
      <c r="N153" s="10" t="s">
        <v>153</v>
      </c>
      <c r="O153" s="31" t="s">
        <v>153</v>
      </c>
      <c r="P153" s="31">
        <v>0</v>
      </c>
      <c r="Q153" s="31" t="s">
        <v>153</v>
      </c>
      <c r="R153" s="31" t="s">
        <v>842</v>
      </c>
      <c r="S153" s="31" t="s">
        <v>1041</v>
      </c>
    </row>
    <row r="154" spans="2:19" ht="29" x14ac:dyDescent="0.35">
      <c r="B154" s="31">
        <v>148</v>
      </c>
      <c r="C154" s="31">
        <v>0</v>
      </c>
      <c r="D154" s="31" t="s">
        <v>449</v>
      </c>
      <c r="E154" s="31" t="s">
        <v>452</v>
      </c>
      <c r="G154" s="31" t="s">
        <v>149</v>
      </c>
      <c r="H154" s="10">
        <v>42124</v>
      </c>
      <c r="I154" s="11">
        <v>1056603.1616666669</v>
      </c>
      <c r="J154" s="11">
        <v>0</v>
      </c>
      <c r="K154" s="11">
        <v>0</v>
      </c>
      <c r="L154" s="11">
        <v>0</v>
      </c>
      <c r="M154" s="12"/>
      <c r="N154" s="10">
        <v>41799</v>
      </c>
      <c r="O154" s="31" t="s">
        <v>153</v>
      </c>
      <c r="P154" s="31">
        <v>0</v>
      </c>
      <c r="Q154" s="31">
        <v>7</v>
      </c>
      <c r="R154" s="31" t="s">
        <v>833</v>
      </c>
      <c r="S154" s="31" t="s">
        <v>1042</v>
      </c>
    </row>
    <row r="155" spans="2:19" x14ac:dyDescent="0.35">
      <c r="B155" s="31">
        <v>149</v>
      </c>
      <c r="C155" s="31">
        <v>0</v>
      </c>
      <c r="D155" s="31" t="s">
        <v>449</v>
      </c>
      <c r="E155" s="31" t="s">
        <v>453</v>
      </c>
      <c r="G155" s="31" t="s">
        <v>149</v>
      </c>
      <c r="H155" s="10">
        <v>42124</v>
      </c>
      <c r="I155" s="11">
        <v>1056603.1616666669</v>
      </c>
      <c r="J155" s="11">
        <v>0</v>
      </c>
      <c r="K155" s="11">
        <v>0</v>
      </c>
      <c r="L155" s="11">
        <v>0</v>
      </c>
      <c r="M155" s="12"/>
      <c r="N155" s="10" t="s">
        <v>153</v>
      </c>
      <c r="O155" s="31" t="s">
        <v>841</v>
      </c>
      <c r="P155" s="31">
        <v>0</v>
      </c>
      <c r="Q155" s="31" t="s">
        <v>153</v>
      </c>
      <c r="R155" s="31" t="s">
        <v>842</v>
      </c>
      <c r="S155" s="31" t="s">
        <v>1043</v>
      </c>
    </row>
    <row r="156" spans="2:19" ht="43.5" x14ac:dyDescent="0.35">
      <c r="B156" s="31">
        <v>150</v>
      </c>
      <c r="C156" s="31" t="s">
        <v>155</v>
      </c>
      <c r="D156" s="31" t="s">
        <v>449</v>
      </c>
      <c r="E156" s="31" t="s">
        <v>454</v>
      </c>
      <c r="G156" s="31" t="s">
        <v>149</v>
      </c>
      <c r="H156" s="10">
        <v>42368</v>
      </c>
      <c r="I156" s="11">
        <v>1056603.1599999999</v>
      </c>
      <c r="J156" s="11">
        <v>1101424.6399999999</v>
      </c>
      <c r="K156" s="11">
        <v>1056596.78</v>
      </c>
      <c r="L156" s="11">
        <v>44827.86</v>
      </c>
      <c r="M156" s="12"/>
      <c r="N156" s="10">
        <v>42194</v>
      </c>
      <c r="O156" s="31" t="s">
        <v>153</v>
      </c>
      <c r="P156" s="31" t="s">
        <v>172</v>
      </c>
      <c r="Q156" s="31">
        <v>123</v>
      </c>
      <c r="R156" s="31" t="s">
        <v>833</v>
      </c>
      <c r="S156" s="31" t="s">
        <v>153</v>
      </c>
    </row>
    <row r="157" spans="2:19" ht="29" x14ac:dyDescent="0.35">
      <c r="B157" s="31">
        <v>151</v>
      </c>
      <c r="C157" s="31" t="s">
        <v>162</v>
      </c>
      <c r="D157" s="31" t="s">
        <v>455</v>
      </c>
      <c r="E157" s="31" t="s">
        <v>456</v>
      </c>
      <c r="G157" s="31" t="s">
        <v>149</v>
      </c>
      <c r="H157" s="10">
        <v>42003</v>
      </c>
      <c r="I157" s="11">
        <v>2716979.5125000002</v>
      </c>
      <c r="J157" s="11">
        <v>641306.66</v>
      </c>
      <c r="K157" s="11">
        <v>490341.56000000006</v>
      </c>
      <c r="L157" s="11">
        <v>150965.1</v>
      </c>
      <c r="M157" s="12"/>
      <c r="N157" s="10" t="s">
        <v>153</v>
      </c>
      <c r="O157" s="31" t="s">
        <v>841</v>
      </c>
      <c r="P157" s="31" t="s">
        <v>168</v>
      </c>
      <c r="Q157" s="31" t="s">
        <v>153</v>
      </c>
      <c r="R157" s="31" t="s">
        <v>842</v>
      </c>
      <c r="S157" s="31" t="s">
        <v>1044</v>
      </c>
    </row>
    <row r="158" spans="2:19" ht="29" x14ac:dyDescent="0.35">
      <c r="B158" s="31">
        <v>152</v>
      </c>
      <c r="C158" s="31" t="s">
        <v>162</v>
      </c>
      <c r="D158" s="31" t="s">
        <v>455</v>
      </c>
      <c r="E158" s="31" t="s">
        <v>457</v>
      </c>
      <c r="G158" s="31" t="s">
        <v>149</v>
      </c>
      <c r="H158" s="10">
        <v>42004</v>
      </c>
      <c r="I158" s="11">
        <v>2716979.5125000002</v>
      </c>
      <c r="J158" s="11">
        <v>1495876.37</v>
      </c>
      <c r="K158" s="11">
        <v>1495876.37</v>
      </c>
      <c r="L158" s="11">
        <v>0</v>
      </c>
      <c r="M158" s="12"/>
      <c r="N158" s="10" t="s">
        <v>153</v>
      </c>
      <c r="O158" s="31" t="s">
        <v>153</v>
      </c>
      <c r="P158" s="31" t="s">
        <v>172</v>
      </c>
      <c r="Q158" s="31">
        <v>124</v>
      </c>
      <c r="R158" s="31" t="s">
        <v>833</v>
      </c>
      <c r="S158" s="31" t="s">
        <v>1045</v>
      </c>
    </row>
    <row r="159" spans="2:19" ht="29" x14ac:dyDescent="0.35">
      <c r="B159" s="31">
        <v>153</v>
      </c>
      <c r="C159" s="31" t="s">
        <v>162</v>
      </c>
      <c r="D159" s="31" t="s">
        <v>455</v>
      </c>
      <c r="E159" s="31" t="s">
        <v>458</v>
      </c>
      <c r="G159" s="31" t="s">
        <v>149</v>
      </c>
      <c r="H159" s="10">
        <v>42003</v>
      </c>
      <c r="I159" s="11">
        <v>2716979.5125000002</v>
      </c>
      <c r="J159" s="11">
        <v>431986.23</v>
      </c>
      <c r="K159" s="11">
        <v>431986.23</v>
      </c>
      <c r="L159" s="11">
        <v>0</v>
      </c>
      <c r="M159" s="12"/>
      <c r="N159" s="10" t="s">
        <v>153</v>
      </c>
      <c r="O159" s="31" t="s">
        <v>153</v>
      </c>
      <c r="P159" s="31" t="s">
        <v>172</v>
      </c>
      <c r="Q159" s="31">
        <v>126</v>
      </c>
      <c r="R159" s="31" t="s">
        <v>833</v>
      </c>
      <c r="S159" s="31" t="s">
        <v>1046</v>
      </c>
    </row>
    <row r="160" spans="2:19" ht="29" x14ac:dyDescent="0.35">
      <c r="B160" s="31">
        <v>154</v>
      </c>
      <c r="C160" s="31" t="s">
        <v>162</v>
      </c>
      <c r="D160" s="31" t="s">
        <v>455</v>
      </c>
      <c r="E160" s="31" t="s">
        <v>459</v>
      </c>
      <c r="G160" s="31" t="s">
        <v>149</v>
      </c>
      <c r="H160" s="10">
        <v>42003</v>
      </c>
      <c r="I160" s="11">
        <v>2716979.5125000002</v>
      </c>
      <c r="J160" s="11">
        <v>298775.34999999998</v>
      </c>
      <c r="K160" s="11">
        <v>298775.34999999998</v>
      </c>
      <c r="L160" s="11">
        <v>0</v>
      </c>
      <c r="M160" s="12"/>
      <c r="N160" s="10" t="s">
        <v>153</v>
      </c>
      <c r="O160" s="31" t="s">
        <v>153</v>
      </c>
      <c r="P160" s="31" t="s">
        <v>172</v>
      </c>
      <c r="Q160" s="31">
        <v>125</v>
      </c>
      <c r="R160" s="31" t="s">
        <v>839</v>
      </c>
      <c r="S160" s="31" t="s">
        <v>1047</v>
      </c>
    </row>
    <row r="161" spans="2:19" ht="29" x14ac:dyDescent="0.35">
      <c r="B161" s="31">
        <v>155</v>
      </c>
      <c r="C161" s="31" t="s">
        <v>163</v>
      </c>
      <c r="D161" s="31" t="s">
        <v>460</v>
      </c>
      <c r="E161" s="31" t="s">
        <v>461</v>
      </c>
      <c r="G161" s="31" t="s">
        <v>149</v>
      </c>
      <c r="H161" s="10">
        <v>42094</v>
      </c>
      <c r="I161" s="11">
        <v>1056603.1616666669</v>
      </c>
      <c r="J161" s="11">
        <v>1097995.97</v>
      </c>
      <c r="K161" s="11">
        <v>1056603.1599999999</v>
      </c>
      <c r="L161" s="11">
        <v>41392.800000000003</v>
      </c>
      <c r="M161" s="12"/>
      <c r="N161" s="10" t="s">
        <v>153</v>
      </c>
      <c r="O161" s="31" t="s">
        <v>153</v>
      </c>
      <c r="P161" s="31" t="s">
        <v>172</v>
      </c>
      <c r="Q161" s="31">
        <v>127</v>
      </c>
      <c r="R161" s="31" t="s">
        <v>833</v>
      </c>
      <c r="S161" s="31" t="s">
        <v>1048</v>
      </c>
    </row>
    <row r="162" spans="2:19" ht="87" x14ac:dyDescent="0.35">
      <c r="B162" s="31">
        <v>156</v>
      </c>
      <c r="C162" s="31" t="s">
        <v>163</v>
      </c>
      <c r="D162" s="31" t="s">
        <v>462</v>
      </c>
      <c r="E162" s="31" t="s">
        <v>463</v>
      </c>
      <c r="G162" s="31" t="s">
        <v>149</v>
      </c>
      <c r="H162" s="10">
        <v>42124</v>
      </c>
      <c r="I162" s="11">
        <v>1962262.9883333333</v>
      </c>
      <c r="J162" s="11">
        <v>1701409.74</v>
      </c>
      <c r="K162" s="11">
        <v>1666963.33</v>
      </c>
      <c r="L162" s="11">
        <v>34446.410000000003</v>
      </c>
      <c r="M162" s="12"/>
      <c r="N162" s="10">
        <v>41799</v>
      </c>
      <c r="O162" s="31" t="s">
        <v>962</v>
      </c>
      <c r="P162" s="31" t="s">
        <v>172</v>
      </c>
      <c r="Q162" s="31">
        <v>129</v>
      </c>
      <c r="R162" s="31" t="s">
        <v>833</v>
      </c>
      <c r="S162" s="31" t="s">
        <v>1049</v>
      </c>
    </row>
    <row r="163" spans="2:19" ht="87" x14ac:dyDescent="0.35">
      <c r="B163" s="31">
        <v>157</v>
      </c>
      <c r="C163" s="31" t="s">
        <v>163</v>
      </c>
      <c r="D163" s="31" t="s">
        <v>462</v>
      </c>
      <c r="E163" s="31" t="s">
        <v>464</v>
      </c>
      <c r="G163" s="31" t="s">
        <v>149</v>
      </c>
      <c r="H163" s="10">
        <v>42124</v>
      </c>
      <c r="I163" s="11">
        <v>1962262.9883333333</v>
      </c>
      <c r="J163" s="11">
        <v>295299.65999999997</v>
      </c>
      <c r="K163" s="11">
        <v>295299.65999999997</v>
      </c>
      <c r="L163" s="11">
        <v>0</v>
      </c>
      <c r="M163" s="12"/>
      <c r="N163" s="10">
        <v>41799</v>
      </c>
      <c r="O163" s="31" t="s">
        <v>962</v>
      </c>
      <c r="P163" s="31" t="s">
        <v>172</v>
      </c>
      <c r="Q163" s="31">
        <v>128</v>
      </c>
      <c r="R163" s="31" t="s">
        <v>833</v>
      </c>
      <c r="S163" s="31" t="s">
        <v>1050</v>
      </c>
    </row>
    <row r="164" spans="2:19" ht="116" x14ac:dyDescent="0.35">
      <c r="B164" s="31">
        <v>158</v>
      </c>
      <c r="C164" s="31" t="s">
        <v>165</v>
      </c>
      <c r="D164" s="31" t="s">
        <v>465</v>
      </c>
      <c r="E164" s="31" t="s">
        <v>466</v>
      </c>
      <c r="G164" s="31" t="s">
        <v>149</v>
      </c>
      <c r="H164" s="10">
        <v>41882</v>
      </c>
      <c r="I164" s="11">
        <v>452829.9366666667</v>
      </c>
      <c r="J164" s="11">
        <v>42438.9</v>
      </c>
      <c r="K164" s="11">
        <v>35212.31</v>
      </c>
      <c r="L164" s="11">
        <v>7226.59</v>
      </c>
      <c r="M164" s="12"/>
      <c r="N164" s="10">
        <v>41799</v>
      </c>
      <c r="O164" s="31" t="s">
        <v>1051</v>
      </c>
      <c r="P164" s="31" t="s">
        <v>172</v>
      </c>
      <c r="Q164" s="31">
        <v>130</v>
      </c>
      <c r="R164" s="31" t="s">
        <v>833</v>
      </c>
      <c r="S164" s="31" t="s">
        <v>1052</v>
      </c>
    </row>
    <row r="165" spans="2:19" ht="29" x14ac:dyDescent="0.35">
      <c r="B165" s="31">
        <v>159</v>
      </c>
      <c r="C165" s="31" t="s">
        <v>165</v>
      </c>
      <c r="D165" s="31" t="s">
        <v>465</v>
      </c>
      <c r="E165" s="31" t="s">
        <v>467</v>
      </c>
      <c r="G165" s="31" t="s">
        <v>149</v>
      </c>
      <c r="H165" s="10">
        <v>41882</v>
      </c>
      <c r="I165" s="11">
        <v>452829.9366666667</v>
      </c>
      <c r="J165" s="11">
        <v>326071.71999999997</v>
      </c>
      <c r="K165" s="11">
        <v>326071.71999999997</v>
      </c>
      <c r="L165" s="11">
        <v>0</v>
      </c>
      <c r="M165" s="12"/>
      <c r="N165" s="10">
        <v>41799</v>
      </c>
      <c r="O165" s="31" t="s">
        <v>153</v>
      </c>
      <c r="P165" s="31" t="s">
        <v>844</v>
      </c>
      <c r="Q165" s="31" t="s">
        <v>153</v>
      </c>
      <c r="R165" s="31" t="s">
        <v>833</v>
      </c>
      <c r="S165" s="31" t="s">
        <v>1053</v>
      </c>
    </row>
    <row r="166" spans="2:19" ht="29" x14ac:dyDescent="0.35">
      <c r="B166" s="31">
        <v>160</v>
      </c>
      <c r="C166" s="31" t="s">
        <v>165</v>
      </c>
      <c r="D166" s="31" t="s">
        <v>465</v>
      </c>
      <c r="E166" s="31" t="s">
        <v>468</v>
      </c>
      <c r="G166" s="31" t="s">
        <v>149</v>
      </c>
      <c r="H166" s="10">
        <v>41882</v>
      </c>
      <c r="I166" s="11">
        <v>452829.9366666667</v>
      </c>
      <c r="J166" s="11">
        <v>41461.71</v>
      </c>
      <c r="K166" s="11">
        <v>41461.71</v>
      </c>
      <c r="L166" s="11">
        <v>0</v>
      </c>
      <c r="M166" s="12"/>
      <c r="N166" s="10" t="s">
        <v>153</v>
      </c>
      <c r="O166" s="31" t="s">
        <v>1054</v>
      </c>
      <c r="P166" s="31" t="s">
        <v>161</v>
      </c>
      <c r="Q166" s="31">
        <v>1</v>
      </c>
      <c r="R166" s="31" t="s">
        <v>839</v>
      </c>
      <c r="S166" s="31" t="s">
        <v>1055</v>
      </c>
    </row>
    <row r="167" spans="2:19" ht="43.5" x14ac:dyDescent="0.35">
      <c r="B167" s="31">
        <v>161</v>
      </c>
      <c r="C167" s="31" t="s">
        <v>165</v>
      </c>
      <c r="D167" s="31" t="s">
        <v>465</v>
      </c>
      <c r="E167" s="31" t="s">
        <v>469</v>
      </c>
      <c r="G167" s="31" t="s">
        <v>149</v>
      </c>
      <c r="H167" s="10">
        <v>41882</v>
      </c>
      <c r="I167" s="11">
        <v>452829.9366666667</v>
      </c>
      <c r="J167" s="11">
        <v>50621.7</v>
      </c>
      <c r="K167" s="11">
        <v>50621.7</v>
      </c>
      <c r="L167" s="11">
        <v>0</v>
      </c>
      <c r="M167" s="12"/>
      <c r="N167" s="10">
        <v>41799</v>
      </c>
      <c r="O167" s="31" t="s">
        <v>1056</v>
      </c>
      <c r="P167" s="31" t="s">
        <v>168</v>
      </c>
      <c r="Q167" s="31" t="s">
        <v>153</v>
      </c>
      <c r="R167" s="31" t="s">
        <v>842</v>
      </c>
      <c r="S167" s="31" t="s">
        <v>1057</v>
      </c>
    </row>
    <row r="168" spans="2:19" ht="29" x14ac:dyDescent="0.35">
      <c r="B168" s="31">
        <v>162</v>
      </c>
      <c r="C168" s="31" t="s">
        <v>154</v>
      </c>
      <c r="D168" s="31" t="s">
        <v>470</v>
      </c>
      <c r="E168" s="31" t="s">
        <v>461</v>
      </c>
      <c r="G168" s="31" t="s">
        <v>149</v>
      </c>
      <c r="H168" s="10">
        <v>42062</v>
      </c>
      <c r="I168" s="11">
        <v>1962262.9883333333</v>
      </c>
      <c r="J168" s="11">
        <v>1962262.9889127491</v>
      </c>
      <c r="K168" s="11">
        <v>1962262.9889127491</v>
      </c>
      <c r="L168" s="11">
        <v>0</v>
      </c>
      <c r="M168" s="12"/>
      <c r="N168" s="10">
        <v>41799</v>
      </c>
      <c r="O168" s="31" t="s">
        <v>153</v>
      </c>
      <c r="P168" s="31" t="s">
        <v>172</v>
      </c>
      <c r="Q168" s="31">
        <v>58</v>
      </c>
      <c r="R168" s="31" t="s">
        <v>833</v>
      </c>
      <c r="S168" s="31" t="s">
        <v>1058</v>
      </c>
    </row>
    <row r="169" spans="2:19" ht="29" x14ac:dyDescent="0.35">
      <c r="B169" s="31">
        <v>163</v>
      </c>
      <c r="C169" s="31" t="s">
        <v>162</v>
      </c>
      <c r="D169" s="31" t="s">
        <v>471</v>
      </c>
      <c r="E169" s="31" t="s">
        <v>472</v>
      </c>
      <c r="G169" s="31" t="s">
        <v>149</v>
      </c>
      <c r="H169" s="10">
        <v>42246</v>
      </c>
      <c r="I169" s="11">
        <v>905659.85666666657</v>
      </c>
      <c r="J169" s="11">
        <v>447899.3</v>
      </c>
      <c r="K169" s="11">
        <v>447899.3</v>
      </c>
      <c r="L169" s="11">
        <v>0</v>
      </c>
      <c r="M169" s="12"/>
      <c r="N169" s="10" t="s">
        <v>153</v>
      </c>
      <c r="O169" s="31" t="s">
        <v>876</v>
      </c>
      <c r="P169" s="31" t="s">
        <v>877</v>
      </c>
      <c r="Q169" s="31">
        <v>3</v>
      </c>
      <c r="R169" s="31" t="s">
        <v>878</v>
      </c>
      <c r="S169" s="31" t="s">
        <v>1059</v>
      </c>
    </row>
    <row r="170" spans="2:19" ht="87" x14ac:dyDescent="0.35">
      <c r="B170" s="31">
        <v>164</v>
      </c>
      <c r="C170" s="31" t="s">
        <v>162</v>
      </c>
      <c r="D170" s="31" t="s">
        <v>471</v>
      </c>
      <c r="E170" s="31" t="s">
        <v>473</v>
      </c>
      <c r="G170" s="31" t="s">
        <v>149</v>
      </c>
      <c r="H170" s="10">
        <v>41973</v>
      </c>
      <c r="I170" s="11">
        <v>905659.85666666657</v>
      </c>
      <c r="J170" s="11">
        <v>249204.37</v>
      </c>
      <c r="K170" s="11">
        <v>249204.37</v>
      </c>
      <c r="L170" s="11">
        <v>0</v>
      </c>
      <c r="M170" s="12"/>
      <c r="N170" s="10" t="s">
        <v>153</v>
      </c>
      <c r="O170" s="31" t="s">
        <v>832</v>
      </c>
      <c r="P170" s="31" t="s">
        <v>172</v>
      </c>
      <c r="Q170" s="31">
        <v>132</v>
      </c>
      <c r="R170" s="31" t="s">
        <v>833</v>
      </c>
      <c r="S170" s="31" t="s">
        <v>1060</v>
      </c>
    </row>
    <row r="171" spans="2:19" ht="87" x14ac:dyDescent="0.35">
      <c r="B171" s="31">
        <v>165</v>
      </c>
      <c r="C171" s="31" t="s">
        <v>162</v>
      </c>
      <c r="D171" s="31" t="s">
        <v>471</v>
      </c>
      <c r="E171" s="31" t="s">
        <v>474</v>
      </c>
      <c r="G171" s="31" t="s">
        <v>149</v>
      </c>
      <c r="H171" s="10">
        <v>41973</v>
      </c>
      <c r="I171" s="11">
        <v>905659.85666666657</v>
      </c>
      <c r="J171" s="11">
        <v>119224.53</v>
      </c>
      <c r="K171" s="11">
        <v>119224.53</v>
      </c>
      <c r="L171" s="11">
        <v>0</v>
      </c>
      <c r="M171" s="12"/>
      <c r="N171" s="10" t="s">
        <v>153</v>
      </c>
      <c r="O171" s="31" t="s">
        <v>832</v>
      </c>
      <c r="P171" s="31" t="s">
        <v>172</v>
      </c>
      <c r="Q171" s="31">
        <v>131</v>
      </c>
      <c r="R171" s="31" t="s">
        <v>833</v>
      </c>
      <c r="S171" s="31" t="s">
        <v>1061</v>
      </c>
    </row>
    <row r="172" spans="2:19" ht="87" x14ac:dyDescent="0.35">
      <c r="B172" s="31">
        <v>166</v>
      </c>
      <c r="C172" s="31" t="s">
        <v>162</v>
      </c>
      <c r="D172" s="31" t="s">
        <v>471</v>
      </c>
      <c r="E172" s="31" t="s">
        <v>475</v>
      </c>
      <c r="G172" s="31" t="s">
        <v>149</v>
      </c>
      <c r="H172" s="10">
        <v>41973</v>
      </c>
      <c r="I172" s="11">
        <v>905659.85666666657</v>
      </c>
      <c r="J172" s="11">
        <v>85732.23</v>
      </c>
      <c r="K172" s="11">
        <v>85732.23</v>
      </c>
      <c r="L172" s="11">
        <v>0</v>
      </c>
      <c r="M172" s="12"/>
      <c r="N172" s="10" t="s">
        <v>153</v>
      </c>
      <c r="O172" s="31" t="s">
        <v>832</v>
      </c>
      <c r="P172" s="31" t="s">
        <v>172</v>
      </c>
      <c r="Q172" s="31">
        <v>133</v>
      </c>
      <c r="R172" s="31" t="s">
        <v>833</v>
      </c>
      <c r="S172" s="31" t="s">
        <v>1062</v>
      </c>
    </row>
    <row r="173" spans="2:19" ht="29" x14ac:dyDescent="0.35">
      <c r="B173" s="31">
        <v>167</v>
      </c>
      <c r="C173" s="31" t="s">
        <v>166</v>
      </c>
      <c r="D173" s="31" t="s">
        <v>476</v>
      </c>
      <c r="E173" s="31" t="s">
        <v>477</v>
      </c>
      <c r="G173" s="31" t="s">
        <v>149</v>
      </c>
      <c r="H173" s="10" t="s">
        <v>296</v>
      </c>
      <c r="I173" s="11">
        <v>1056603.1616666669</v>
      </c>
      <c r="J173" s="11">
        <v>272604.15000000002</v>
      </c>
      <c r="K173" s="11">
        <v>208160.48</v>
      </c>
      <c r="L173" s="11">
        <v>64443.67</v>
      </c>
      <c r="M173" s="12"/>
      <c r="N173" s="10" t="s">
        <v>153</v>
      </c>
      <c r="O173" s="31" t="s">
        <v>153</v>
      </c>
      <c r="P173" s="31" t="s">
        <v>156</v>
      </c>
      <c r="Q173" s="31">
        <v>17</v>
      </c>
      <c r="R173" s="31" t="s">
        <v>836</v>
      </c>
      <c r="S173" s="31" t="s">
        <v>1063</v>
      </c>
    </row>
    <row r="174" spans="2:19" ht="29" x14ac:dyDescent="0.35">
      <c r="B174" s="31">
        <v>168</v>
      </c>
      <c r="C174" s="31" t="s">
        <v>166</v>
      </c>
      <c r="D174" s="31" t="s">
        <v>476</v>
      </c>
      <c r="E174" s="31" t="s">
        <v>478</v>
      </c>
      <c r="G174" s="31" t="s">
        <v>149</v>
      </c>
      <c r="H174" s="10">
        <v>42155</v>
      </c>
      <c r="I174" s="11">
        <v>1056603.1616666669</v>
      </c>
      <c r="J174" s="11">
        <v>527435.37</v>
      </c>
      <c r="K174" s="11">
        <v>527435.37</v>
      </c>
      <c r="L174" s="11">
        <v>0</v>
      </c>
      <c r="M174" s="12"/>
      <c r="N174" s="10">
        <v>41799</v>
      </c>
      <c r="O174" s="31" t="s">
        <v>153</v>
      </c>
      <c r="P174" s="31" t="s">
        <v>168</v>
      </c>
      <c r="Q174" s="31" t="s">
        <v>153</v>
      </c>
      <c r="R174" s="31" t="s">
        <v>842</v>
      </c>
      <c r="S174" s="31" t="s">
        <v>1064</v>
      </c>
    </row>
    <row r="175" spans="2:19" ht="29" x14ac:dyDescent="0.35">
      <c r="B175" s="31">
        <v>169</v>
      </c>
      <c r="C175" s="31" t="s">
        <v>166</v>
      </c>
      <c r="D175" s="31" t="s">
        <v>476</v>
      </c>
      <c r="E175" s="31" t="s">
        <v>479</v>
      </c>
      <c r="G175" s="31" t="s">
        <v>149</v>
      </c>
      <c r="H175" s="10">
        <v>42155</v>
      </c>
      <c r="I175" s="11">
        <v>1056603.1616666669</v>
      </c>
      <c r="J175" s="11">
        <v>145332.32999999999</v>
      </c>
      <c r="K175" s="11">
        <v>145332.32999999999</v>
      </c>
      <c r="L175" s="11">
        <v>0</v>
      </c>
      <c r="M175" s="12"/>
      <c r="N175" s="10">
        <v>41799</v>
      </c>
      <c r="O175" s="31" t="s">
        <v>153</v>
      </c>
      <c r="P175" s="31" t="s">
        <v>168</v>
      </c>
      <c r="Q175" s="31" t="s">
        <v>153</v>
      </c>
      <c r="R175" s="31" t="s">
        <v>842</v>
      </c>
      <c r="S175" s="31" t="s">
        <v>1065</v>
      </c>
    </row>
    <row r="176" spans="2:19" ht="29" x14ac:dyDescent="0.35">
      <c r="B176" s="31">
        <v>170</v>
      </c>
      <c r="C176" s="31" t="s">
        <v>166</v>
      </c>
      <c r="D176" s="31" t="s">
        <v>476</v>
      </c>
      <c r="E176" s="31" t="s">
        <v>480</v>
      </c>
      <c r="G176" s="31" t="s">
        <v>149</v>
      </c>
      <c r="H176" s="10">
        <v>41973</v>
      </c>
      <c r="I176" s="11">
        <v>1056603.1616666669</v>
      </c>
      <c r="J176" s="11">
        <v>124861.75</v>
      </c>
      <c r="K176" s="11">
        <v>124861.75</v>
      </c>
      <c r="L176" s="11">
        <v>0</v>
      </c>
      <c r="M176" s="12"/>
      <c r="N176" s="10">
        <v>41799</v>
      </c>
      <c r="O176" s="31" t="s">
        <v>153</v>
      </c>
      <c r="P176" s="31" t="s">
        <v>168</v>
      </c>
      <c r="Q176" s="31" t="s">
        <v>153</v>
      </c>
      <c r="R176" s="31" t="s">
        <v>842</v>
      </c>
      <c r="S176" s="31" t="s">
        <v>1066</v>
      </c>
    </row>
    <row r="177" spans="2:19" ht="29" x14ac:dyDescent="0.35">
      <c r="B177" s="31">
        <v>171</v>
      </c>
      <c r="C177" s="31" t="s">
        <v>154</v>
      </c>
      <c r="D177" s="31" t="s">
        <v>481</v>
      </c>
      <c r="E177" s="31" t="s">
        <v>482</v>
      </c>
      <c r="G177" s="31" t="s">
        <v>149</v>
      </c>
      <c r="H177" s="10">
        <v>42400</v>
      </c>
      <c r="I177" s="11">
        <v>452829.94</v>
      </c>
      <c r="J177" s="11">
        <v>266172</v>
      </c>
      <c r="K177" s="11">
        <v>266172</v>
      </c>
      <c r="L177" s="11">
        <v>0</v>
      </c>
      <c r="M177" s="12"/>
      <c r="N177" s="10">
        <v>42373</v>
      </c>
      <c r="O177" s="31" t="s">
        <v>153</v>
      </c>
      <c r="P177" s="31" t="s">
        <v>172</v>
      </c>
      <c r="Q177" s="31">
        <v>134</v>
      </c>
      <c r="R177" s="31" t="s">
        <v>833</v>
      </c>
      <c r="S177" s="31" t="s">
        <v>153</v>
      </c>
    </row>
    <row r="178" spans="2:19" ht="29" x14ac:dyDescent="0.35">
      <c r="B178" s="31">
        <v>172</v>
      </c>
      <c r="C178" s="31" t="s">
        <v>154</v>
      </c>
      <c r="D178" s="31" t="s">
        <v>481</v>
      </c>
      <c r="E178" s="31" t="s">
        <v>483</v>
      </c>
      <c r="G178" s="31" t="s">
        <v>149</v>
      </c>
      <c r="H178" s="10">
        <v>42170</v>
      </c>
      <c r="I178" s="11">
        <v>452829.9366666667</v>
      </c>
      <c r="J178" s="11">
        <v>187966.64</v>
      </c>
      <c r="K178" s="11">
        <v>155086.29999999999</v>
      </c>
      <c r="L178" s="11">
        <v>32880.339999999997</v>
      </c>
      <c r="M178" s="12"/>
      <c r="N178" s="10">
        <v>41799</v>
      </c>
      <c r="O178" s="31" t="s">
        <v>153</v>
      </c>
      <c r="P178" s="31" t="s">
        <v>177</v>
      </c>
      <c r="Q178" s="31" t="s">
        <v>153</v>
      </c>
      <c r="R178" s="31" t="s">
        <v>839</v>
      </c>
      <c r="S178" s="31" t="s">
        <v>1067</v>
      </c>
    </row>
    <row r="179" spans="2:19" ht="58" x14ac:dyDescent="0.35">
      <c r="B179" s="31">
        <v>173</v>
      </c>
      <c r="C179" s="31" t="s">
        <v>154</v>
      </c>
      <c r="D179" s="31" t="s">
        <v>481</v>
      </c>
      <c r="E179" s="31" t="s">
        <v>484</v>
      </c>
      <c r="G179" s="31" t="s">
        <v>149</v>
      </c>
      <c r="H179" s="10">
        <v>41805</v>
      </c>
      <c r="I179" s="11">
        <v>452829.9366666667</v>
      </c>
      <c r="J179" s="11">
        <v>138837.46</v>
      </c>
      <c r="K179" s="11">
        <v>138837.46</v>
      </c>
      <c r="L179" s="11">
        <v>0</v>
      </c>
      <c r="M179" s="12"/>
      <c r="N179" s="10" t="s">
        <v>153</v>
      </c>
      <c r="O179" s="31" t="s">
        <v>1068</v>
      </c>
      <c r="P179" s="31" t="s">
        <v>172</v>
      </c>
      <c r="Q179" s="31">
        <v>134</v>
      </c>
      <c r="R179" s="31" t="s">
        <v>833</v>
      </c>
      <c r="S179" s="31" t="s">
        <v>1069</v>
      </c>
    </row>
    <row r="180" spans="2:19" ht="58" x14ac:dyDescent="0.35">
      <c r="B180" s="31">
        <v>174</v>
      </c>
      <c r="C180" s="31" t="s">
        <v>154</v>
      </c>
      <c r="D180" s="31" t="s">
        <v>481</v>
      </c>
      <c r="E180" s="31" t="s">
        <v>485</v>
      </c>
      <c r="G180" s="31" t="s">
        <v>149</v>
      </c>
      <c r="H180" s="10">
        <v>41805</v>
      </c>
      <c r="I180" s="11">
        <v>452829.9366666667</v>
      </c>
      <c r="J180" s="11">
        <v>119067.27</v>
      </c>
      <c r="K180" s="11">
        <v>119067.27</v>
      </c>
      <c r="L180" s="11">
        <v>0</v>
      </c>
      <c r="M180" s="12"/>
      <c r="N180" s="10" t="s">
        <v>153</v>
      </c>
      <c r="O180" s="31" t="s">
        <v>1068</v>
      </c>
      <c r="P180" s="31" t="s">
        <v>172</v>
      </c>
      <c r="Q180" s="31">
        <v>135</v>
      </c>
      <c r="R180" s="31" t="s">
        <v>833</v>
      </c>
      <c r="S180" s="31" t="s">
        <v>1070</v>
      </c>
    </row>
    <row r="181" spans="2:19" ht="43.5" x14ac:dyDescent="0.35">
      <c r="B181" s="31">
        <v>175</v>
      </c>
      <c r="C181" s="31" t="s">
        <v>159</v>
      </c>
      <c r="D181" s="31" t="s">
        <v>486</v>
      </c>
      <c r="E181" s="31" t="s">
        <v>487</v>
      </c>
      <c r="G181" s="31" t="s">
        <v>149</v>
      </c>
      <c r="H181" s="10" t="s">
        <v>153</v>
      </c>
      <c r="I181" s="11">
        <v>2415092.9008333334</v>
      </c>
      <c r="J181" s="11">
        <v>1526511.25</v>
      </c>
      <c r="K181" s="11">
        <v>1090477.5900000001</v>
      </c>
      <c r="L181" s="11">
        <v>436033.66</v>
      </c>
      <c r="M181" s="12"/>
      <c r="N181" s="10" t="s">
        <v>153</v>
      </c>
      <c r="O181" s="31" t="s">
        <v>153</v>
      </c>
      <c r="P181" s="31" t="s">
        <v>172</v>
      </c>
      <c r="Q181" s="31">
        <v>138</v>
      </c>
      <c r="R181" s="31" t="s">
        <v>833</v>
      </c>
      <c r="S181" s="31" t="s">
        <v>1071</v>
      </c>
    </row>
    <row r="182" spans="2:19" ht="58" x14ac:dyDescent="0.35">
      <c r="B182" s="31">
        <v>176</v>
      </c>
      <c r="C182" s="31" t="s">
        <v>159</v>
      </c>
      <c r="D182" s="31" t="s">
        <v>486</v>
      </c>
      <c r="E182" s="31" t="s">
        <v>488</v>
      </c>
      <c r="G182" s="31" t="s">
        <v>149</v>
      </c>
      <c r="H182" s="10" t="s">
        <v>153</v>
      </c>
      <c r="I182" s="11">
        <v>2415092.9008333334</v>
      </c>
      <c r="J182" s="11">
        <v>308762.07</v>
      </c>
      <c r="K182" s="11">
        <v>308762.07</v>
      </c>
      <c r="L182" s="11">
        <v>0</v>
      </c>
      <c r="M182" s="12"/>
      <c r="N182" s="10" t="s">
        <v>153</v>
      </c>
      <c r="O182" s="31" t="s">
        <v>153</v>
      </c>
      <c r="P182" s="31" t="s">
        <v>172</v>
      </c>
      <c r="Q182" s="31">
        <v>139</v>
      </c>
      <c r="R182" s="31" t="s">
        <v>833</v>
      </c>
      <c r="S182" s="31" t="s">
        <v>1072</v>
      </c>
    </row>
    <row r="183" spans="2:19" ht="58" x14ac:dyDescent="0.35">
      <c r="B183" s="31">
        <v>177</v>
      </c>
      <c r="C183" s="31" t="s">
        <v>159</v>
      </c>
      <c r="D183" s="31" t="s">
        <v>486</v>
      </c>
      <c r="E183" s="31" t="s">
        <v>489</v>
      </c>
      <c r="G183" s="31" t="s">
        <v>149</v>
      </c>
      <c r="H183" s="10">
        <v>42004</v>
      </c>
      <c r="I183" s="11">
        <v>2415092.9008333334</v>
      </c>
      <c r="J183" s="11">
        <v>396592.4</v>
      </c>
      <c r="K183" s="11">
        <v>396592.4</v>
      </c>
      <c r="L183" s="11">
        <v>0</v>
      </c>
      <c r="M183" s="12"/>
      <c r="N183" s="10" t="s">
        <v>153</v>
      </c>
      <c r="O183" s="31" t="s">
        <v>153</v>
      </c>
      <c r="P183" s="31" t="s">
        <v>172</v>
      </c>
      <c r="Q183" s="31">
        <v>136</v>
      </c>
      <c r="R183" s="31" t="s">
        <v>833</v>
      </c>
      <c r="S183" s="31" t="s">
        <v>1073</v>
      </c>
    </row>
    <row r="184" spans="2:19" ht="43.5" x14ac:dyDescent="0.35">
      <c r="B184" s="31">
        <v>178</v>
      </c>
      <c r="C184" s="31" t="s">
        <v>159</v>
      </c>
      <c r="D184" s="31" t="s">
        <v>486</v>
      </c>
      <c r="E184" s="31" t="s">
        <v>490</v>
      </c>
      <c r="G184" s="31" t="s">
        <v>149</v>
      </c>
      <c r="H184" s="10">
        <v>42004</v>
      </c>
      <c r="I184" s="11">
        <v>2415092.9008333334</v>
      </c>
      <c r="J184" s="11">
        <v>336706.86</v>
      </c>
      <c r="K184" s="11">
        <v>336706.86</v>
      </c>
      <c r="L184" s="11">
        <v>0</v>
      </c>
      <c r="M184" s="12"/>
      <c r="N184" s="10" t="s">
        <v>153</v>
      </c>
      <c r="O184" s="31" t="s">
        <v>153</v>
      </c>
      <c r="P184" s="31" t="s">
        <v>172</v>
      </c>
      <c r="Q184" s="31">
        <v>137</v>
      </c>
      <c r="R184" s="31" t="s">
        <v>833</v>
      </c>
      <c r="S184" s="31" t="s">
        <v>1074</v>
      </c>
    </row>
    <row r="185" spans="2:19" ht="29" x14ac:dyDescent="0.35">
      <c r="B185" s="31">
        <v>179</v>
      </c>
      <c r="C185" s="31" t="s">
        <v>159</v>
      </c>
      <c r="D185" s="31" t="s">
        <v>486</v>
      </c>
      <c r="E185" s="31" t="s">
        <v>491</v>
      </c>
      <c r="G185" s="31" t="s">
        <v>149</v>
      </c>
      <c r="H185" s="10">
        <v>42004</v>
      </c>
      <c r="I185" s="11">
        <v>2415092.9008333334</v>
      </c>
      <c r="J185" s="11">
        <v>280956.07</v>
      </c>
      <c r="K185" s="11">
        <v>280956.07</v>
      </c>
      <c r="L185" s="11">
        <v>0</v>
      </c>
      <c r="M185" s="12"/>
      <c r="N185" s="10" t="s">
        <v>153</v>
      </c>
      <c r="O185" s="31" t="s">
        <v>153</v>
      </c>
      <c r="P185" s="31" t="s">
        <v>172</v>
      </c>
      <c r="Q185" s="31">
        <v>140</v>
      </c>
      <c r="R185" s="31" t="s">
        <v>833</v>
      </c>
      <c r="S185" s="31" t="s">
        <v>1075</v>
      </c>
    </row>
    <row r="186" spans="2:19" ht="246.5" x14ac:dyDescent="0.35">
      <c r="B186" s="31">
        <v>180</v>
      </c>
      <c r="C186" s="31" t="s">
        <v>160</v>
      </c>
      <c r="D186" s="31" t="s">
        <v>492</v>
      </c>
      <c r="E186" s="31" t="s">
        <v>493</v>
      </c>
      <c r="G186" s="31" t="s">
        <v>149</v>
      </c>
      <c r="H186" s="10">
        <v>41820</v>
      </c>
      <c r="I186" s="11">
        <v>603773.24</v>
      </c>
      <c r="J186" s="11">
        <v>624134.68000000005</v>
      </c>
      <c r="K186" s="11">
        <v>603752.46</v>
      </c>
      <c r="L186" s="11">
        <v>20382.22</v>
      </c>
      <c r="M186" s="12"/>
      <c r="N186" s="10">
        <v>41799</v>
      </c>
      <c r="O186" s="31" t="s">
        <v>1076</v>
      </c>
      <c r="P186" s="31" t="s">
        <v>172</v>
      </c>
      <c r="Q186" s="31">
        <v>141</v>
      </c>
      <c r="R186" s="31" t="s">
        <v>833</v>
      </c>
      <c r="S186" s="31" t="s">
        <v>1077</v>
      </c>
    </row>
    <row r="187" spans="2:19" ht="29" x14ac:dyDescent="0.35">
      <c r="B187" s="31">
        <v>181</v>
      </c>
      <c r="C187" s="31">
        <v>0</v>
      </c>
      <c r="D187" s="31" t="s">
        <v>492</v>
      </c>
      <c r="E187" s="31" t="s">
        <v>494</v>
      </c>
      <c r="G187" s="31" t="s">
        <v>149</v>
      </c>
      <c r="H187" s="10">
        <v>42064</v>
      </c>
      <c r="I187" s="11">
        <v>603773.24</v>
      </c>
      <c r="J187" s="11">
        <v>0</v>
      </c>
      <c r="K187" s="11">
        <v>0</v>
      </c>
      <c r="L187" s="11">
        <v>0</v>
      </c>
      <c r="M187" s="12"/>
      <c r="N187" s="10" t="s">
        <v>153</v>
      </c>
      <c r="O187" s="31" t="s">
        <v>153</v>
      </c>
      <c r="P187" s="31">
        <v>0</v>
      </c>
      <c r="Q187" s="31" t="s">
        <v>153</v>
      </c>
      <c r="R187" s="31">
        <v>0</v>
      </c>
      <c r="S187" s="31" t="s">
        <v>989</v>
      </c>
    </row>
    <row r="188" spans="2:19" ht="174" x14ac:dyDescent="0.35">
      <c r="B188" s="31">
        <v>182</v>
      </c>
      <c r="C188" s="31" t="s">
        <v>159</v>
      </c>
      <c r="D188" s="31" t="s">
        <v>495</v>
      </c>
      <c r="E188" s="31" t="s">
        <v>496</v>
      </c>
      <c r="G188" s="31" t="s">
        <v>149</v>
      </c>
      <c r="H188" s="10">
        <v>42303</v>
      </c>
      <c r="I188" s="11">
        <v>905659.85666666657</v>
      </c>
      <c r="J188" s="11">
        <v>1097036.82</v>
      </c>
      <c r="K188" s="11">
        <v>905588.94</v>
      </c>
      <c r="L188" s="11">
        <v>191447.88</v>
      </c>
      <c r="M188" s="12"/>
      <c r="N188" s="10">
        <v>42283</v>
      </c>
      <c r="O188" s="31" t="s">
        <v>1078</v>
      </c>
      <c r="P188" s="31" t="s">
        <v>172</v>
      </c>
      <c r="Q188" s="31">
        <v>143</v>
      </c>
      <c r="R188" s="31" t="s">
        <v>833</v>
      </c>
      <c r="S188" s="31" t="s">
        <v>1079</v>
      </c>
    </row>
    <row r="189" spans="2:19" ht="145" x14ac:dyDescent="0.35">
      <c r="B189" s="31">
        <v>183</v>
      </c>
      <c r="C189" s="31" t="s">
        <v>166</v>
      </c>
      <c r="D189" s="31" t="s">
        <v>497</v>
      </c>
      <c r="E189" s="31" t="s">
        <v>498</v>
      </c>
      <c r="G189" s="31" t="s">
        <v>149</v>
      </c>
      <c r="H189" s="10">
        <v>42124</v>
      </c>
      <c r="I189" s="11">
        <v>905659.85666666657</v>
      </c>
      <c r="J189" s="11">
        <v>931083.11</v>
      </c>
      <c r="K189" s="11">
        <v>905640.1</v>
      </c>
      <c r="L189" s="11">
        <v>25443.01</v>
      </c>
      <c r="M189" s="12"/>
      <c r="N189" s="10">
        <v>41799</v>
      </c>
      <c r="O189" s="31" t="s">
        <v>1080</v>
      </c>
      <c r="P189" s="31" t="s">
        <v>172</v>
      </c>
      <c r="Q189" s="31">
        <v>144</v>
      </c>
      <c r="R189" s="31" t="s">
        <v>833</v>
      </c>
      <c r="S189" s="31" t="s">
        <v>1081</v>
      </c>
    </row>
    <row r="190" spans="2:19" ht="174" x14ac:dyDescent="0.35">
      <c r="B190" s="31">
        <v>184</v>
      </c>
      <c r="C190" s="31" t="s">
        <v>160</v>
      </c>
      <c r="D190" s="31" t="s">
        <v>499</v>
      </c>
      <c r="E190" s="31" t="s">
        <v>500</v>
      </c>
      <c r="G190" s="31" t="s">
        <v>149</v>
      </c>
      <c r="H190" s="10">
        <v>42124</v>
      </c>
      <c r="I190" s="11">
        <v>452829.9366666667</v>
      </c>
      <c r="J190" s="11">
        <v>318696.09999999998</v>
      </c>
      <c r="K190" s="11">
        <v>296005.59000000003</v>
      </c>
      <c r="L190" s="11">
        <v>22690.51</v>
      </c>
      <c r="M190" s="12"/>
      <c r="N190" s="10">
        <v>41799</v>
      </c>
      <c r="O190" s="31" t="s">
        <v>1082</v>
      </c>
      <c r="P190" s="31" t="s">
        <v>172</v>
      </c>
      <c r="Q190" s="31">
        <v>146</v>
      </c>
      <c r="R190" s="31" t="s">
        <v>839</v>
      </c>
      <c r="S190" s="31" t="s">
        <v>1083</v>
      </c>
    </row>
    <row r="191" spans="2:19" ht="174" x14ac:dyDescent="0.35">
      <c r="B191" s="31">
        <v>185</v>
      </c>
      <c r="C191" s="31" t="s">
        <v>160</v>
      </c>
      <c r="D191" s="31" t="s">
        <v>499</v>
      </c>
      <c r="E191" s="31" t="s">
        <v>501</v>
      </c>
      <c r="G191" s="31" t="s">
        <v>149</v>
      </c>
      <c r="H191" s="10">
        <v>42124</v>
      </c>
      <c r="I191" s="11">
        <v>452829.9366666667</v>
      </c>
      <c r="J191" s="11">
        <v>95593.98</v>
      </c>
      <c r="K191" s="11">
        <v>92610</v>
      </c>
      <c r="L191" s="11">
        <v>2983.97</v>
      </c>
      <c r="M191" s="12"/>
      <c r="N191" s="10">
        <v>41799</v>
      </c>
      <c r="O191" s="31" t="s">
        <v>1082</v>
      </c>
      <c r="P191" s="31" t="s">
        <v>172</v>
      </c>
      <c r="Q191" s="31">
        <v>145</v>
      </c>
      <c r="R191" s="31" t="s">
        <v>833</v>
      </c>
      <c r="S191" s="31" t="s">
        <v>1084</v>
      </c>
    </row>
    <row r="192" spans="2:19" ht="29" x14ac:dyDescent="0.35">
      <c r="B192" s="31">
        <v>186</v>
      </c>
      <c r="C192" s="31" t="s">
        <v>160</v>
      </c>
      <c r="D192" s="31" t="s">
        <v>499</v>
      </c>
      <c r="E192" s="31" t="s">
        <v>502</v>
      </c>
      <c r="G192" s="31" t="s">
        <v>149</v>
      </c>
      <c r="H192" s="10">
        <v>42124</v>
      </c>
      <c r="I192" s="11">
        <v>452829.9366666667</v>
      </c>
      <c r="J192" s="11">
        <v>67125.850000000006</v>
      </c>
      <c r="K192" s="11">
        <v>64214.3</v>
      </c>
      <c r="L192" s="11">
        <v>2911.55</v>
      </c>
      <c r="M192" s="12"/>
      <c r="N192" s="10">
        <v>41872</v>
      </c>
      <c r="O192" s="31" t="s">
        <v>153</v>
      </c>
      <c r="P192" s="31" t="s">
        <v>156</v>
      </c>
      <c r="Q192" s="31">
        <v>11</v>
      </c>
      <c r="R192" s="31" t="s">
        <v>836</v>
      </c>
      <c r="S192" s="31" t="s">
        <v>1085</v>
      </c>
    </row>
    <row r="193" spans="2:19" ht="101.5" x14ac:dyDescent="0.35">
      <c r="B193" s="31">
        <v>187</v>
      </c>
      <c r="C193" s="31" t="s">
        <v>159</v>
      </c>
      <c r="D193" s="31" t="s">
        <v>503</v>
      </c>
      <c r="E193" s="31" t="s">
        <v>504</v>
      </c>
      <c r="G193" s="31" t="s">
        <v>149</v>
      </c>
      <c r="H193" s="10">
        <v>42369</v>
      </c>
      <c r="I193" s="11">
        <v>2113206.2958333329</v>
      </c>
      <c r="J193" s="11">
        <v>1272331.22</v>
      </c>
      <c r="K193" s="11">
        <v>1272331.22</v>
      </c>
      <c r="L193" s="11">
        <v>0</v>
      </c>
      <c r="M193" s="12"/>
      <c r="N193" s="10" t="s">
        <v>153</v>
      </c>
      <c r="O193" s="31" t="s">
        <v>1086</v>
      </c>
      <c r="P193" s="31" t="s">
        <v>172</v>
      </c>
      <c r="Q193" s="31">
        <v>59</v>
      </c>
      <c r="R193" s="31" t="s">
        <v>833</v>
      </c>
      <c r="S193" s="31" t="s">
        <v>1087</v>
      </c>
    </row>
    <row r="194" spans="2:19" ht="29" x14ac:dyDescent="0.35">
      <c r="B194" s="31">
        <v>188</v>
      </c>
      <c r="C194" s="31" t="s">
        <v>165</v>
      </c>
      <c r="D194" s="31" t="s">
        <v>505</v>
      </c>
      <c r="E194" s="31" t="s">
        <v>506</v>
      </c>
      <c r="G194" s="31" t="s">
        <v>149</v>
      </c>
      <c r="H194" s="10">
        <v>42156</v>
      </c>
      <c r="I194" s="11">
        <v>1056603.1616666669</v>
      </c>
      <c r="J194" s="11">
        <v>472267.15</v>
      </c>
      <c r="K194" s="11">
        <v>361652.7</v>
      </c>
      <c r="L194" s="11">
        <v>110614.44</v>
      </c>
      <c r="M194" s="12"/>
      <c r="N194" s="10" t="s">
        <v>153</v>
      </c>
      <c r="O194" s="31" t="s">
        <v>936</v>
      </c>
      <c r="P194" s="31" t="s">
        <v>161</v>
      </c>
      <c r="Q194" s="31">
        <v>7</v>
      </c>
      <c r="R194" s="31" t="s">
        <v>839</v>
      </c>
      <c r="S194" s="31" t="s">
        <v>1088</v>
      </c>
    </row>
    <row r="195" spans="2:19" ht="159.5" x14ac:dyDescent="0.35">
      <c r="B195" s="31">
        <v>189</v>
      </c>
      <c r="C195" s="31" t="s">
        <v>165</v>
      </c>
      <c r="D195" s="31" t="s">
        <v>505</v>
      </c>
      <c r="E195" s="31" t="s">
        <v>507</v>
      </c>
      <c r="G195" s="31" t="s">
        <v>149</v>
      </c>
      <c r="H195" s="10">
        <v>42369</v>
      </c>
      <c r="I195" s="11">
        <v>1056603.1616666669</v>
      </c>
      <c r="J195" s="11">
        <v>250581.33</v>
      </c>
      <c r="K195" s="11">
        <v>243712.05</v>
      </c>
      <c r="L195" s="11">
        <v>6869.28</v>
      </c>
      <c r="M195" s="12"/>
      <c r="N195" s="10" t="s">
        <v>153</v>
      </c>
      <c r="O195" s="31" t="s">
        <v>1089</v>
      </c>
      <c r="P195" s="31" t="s">
        <v>172</v>
      </c>
      <c r="Q195" s="31">
        <v>149</v>
      </c>
      <c r="R195" s="31" t="s">
        <v>833</v>
      </c>
      <c r="S195" s="31" t="s">
        <v>1090</v>
      </c>
    </row>
    <row r="196" spans="2:19" ht="29" x14ac:dyDescent="0.35">
      <c r="B196" s="31">
        <v>190</v>
      </c>
      <c r="C196" s="31" t="s">
        <v>165</v>
      </c>
      <c r="D196" s="31" t="s">
        <v>505</v>
      </c>
      <c r="E196" s="31" t="s">
        <v>508</v>
      </c>
      <c r="G196" s="31" t="s">
        <v>149</v>
      </c>
      <c r="H196" s="10">
        <v>42369</v>
      </c>
      <c r="I196" s="11">
        <v>1056603.1616666669</v>
      </c>
      <c r="J196" s="11">
        <v>221723.749992</v>
      </c>
      <c r="K196" s="11">
        <v>221723.749992</v>
      </c>
      <c r="L196" s="11">
        <v>0</v>
      </c>
      <c r="M196" s="12"/>
      <c r="N196" s="10">
        <v>41799</v>
      </c>
      <c r="O196" s="31" t="s">
        <v>153</v>
      </c>
      <c r="P196" s="31" t="s">
        <v>844</v>
      </c>
      <c r="Q196" s="31">
        <v>9</v>
      </c>
      <c r="R196" s="31" t="s">
        <v>833</v>
      </c>
      <c r="S196" s="31" t="s">
        <v>1091</v>
      </c>
    </row>
    <row r="197" spans="2:19" ht="116" x14ac:dyDescent="0.35">
      <c r="B197" s="31">
        <v>191</v>
      </c>
      <c r="C197" s="31" t="s">
        <v>165</v>
      </c>
      <c r="D197" s="31" t="s">
        <v>505</v>
      </c>
      <c r="E197" s="31" t="s">
        <v>509</v>
      </c>
      <c r="G197" s="31" t="s">
        <v>149</v>
      </c>
      <c r="H197" s="10">
        <v>42369</v>
      </c>
      <c r="I197" s="11">
        <v>1056603.1616666669</v>
      </c>
      <c r="J197" s="11">
        <v>148932.57999999999</v>
      </c>
      <c r="K197" s="11">
        <v>148932.57999999999</v>
      </c>
      <c r="L197" s="11">
        <v>0</v>
      </c>
      <c r="M197" s="12"/>
      <c r="N197" s="10" t="s">
        <v>153</v>
      </c>
      <c r="O197" s="31" t="s">
        <v>1092</v>
      </c>
      <c r="P197" s="31" t="s">
        <v>172</v>
      </c>
      <c r="Q197" s="31">
        <v>147</v>
      </c>
      <c r="R197" s="31" t="s">
        <v>833</v>
      </c>
      <c r="S197" s="31" t="s">
        <v>1093</v>
      </c>
    </row>
    <row r="198" spans="2:19" ht="116" x14ac:dyDescent="0.35">
      <c r="B198" s="31">
        <v>192</v>
      </c>
      <c r="C198" s="31" t="s">
        <v>165</v>
      </c>
      <c r="D198" s="31" t="s">
        <v>505</v>
      </c>
      <c r="E198" s="31" t="s">
        <v>510</v>
      </c>
      <c r="G198" s="31" t="s">
        <v>149</v>
      </c>
      <c r="H198" s="10">
        <v>42369</v>
      </c>
      <c r="I198" s="11">
        <v>1056603.1616666669</v>
      </c>
      <c r="J198" s="11">
        <v>79650.240000000005</v>
      </c>
      <c r="K198" s="11">
        <v>79650.240000000005</v>
      </c>
      <c r="L198" s="11">
        <v>0</v>
      </c>
      <c r="M198" s="12"/>
      <c r="N198" s="10" t="s">
        <v>153</v>
      </c>
      <c r="O198" s="31" t="s">
        <v>1092</v>
      </c>
      <c r="P198" s="31" t="s">
        <v>172</v>
      </c>
      <c r="Q198" s="31">
        <v>148</v>
      </c>
      <c r="R198" s="31" t="s">
        <v>833</v>
      </c>
      <c r="S198" s="31" t="s">
        <v>1094</v>
      </c>
    </row>
    <row r="199" spans="2:19" ht="130.5" x14ac:dyDescent="0.35">
      <c r="B199" s="31">
        <v>193</v>
      </c>
      <c r="C199" s="31" t="s">
        <v>167</v>
      </c>
      <c r="D199" s="31" t="s">
        <v>511</v>
      </c>
      <c r="E199" s="31" t="s">
        <v>512</v>
      </c>
      <c r="G199" s="31" t="s">
        <v>149</v>
      </c>
      <c r="H199" s="10">
        <v>42003</v>
      </c>
      <c r="I199" s="11">
        <v>452829.936666667</v>
      </c>
      <c r="J199" s="11">
        <v>387495.39</v>
      </c>
      <c r="K199" s="11">
        <v>387495.39</v>
      </c>
      <c r="L199" s="11">
        <v>0</v>
      </c>
      <c r="M199" s="12"/>
      <c r="N199" s="10" t="s">
        <v>153</v>
      </c>
      <c r="O199" s="31" t="s">
        <v>1095</v>
      </c>
      <c r="P199" s="31" t="s">
        <v>172</v>
      </c>
      <c r="Q199" s="31">
        <v>310</v>
      </c>
      <c r="R199" s="31" t="s">
        <v>833</v>
      </c>
      <c r="S199" s="31" t="s">
        <v>1096</v>
      </c>
    </row>
    <row r="200" spans="2:19" ht="29" x14ac:dyDescent="0.35">
      <c r="B200" s="31">
        <v>194</v>
      </c>
      <c r="C200" s="31" t="s">
        <v>167</v>
      </c>
      <c r="D200" s="31" t="s">
        <v>511</v>
      </c>
      <c r="E200" s="31" t="s">
        <v>513</v>
      </c>
      <c r="G200" s="31" t="s">
        <v>149</v>
      </c>
      <c r="H200" s="10">
        <v>42003</v>
      </c>
      <c r="I200" s="11">
        <v>452829.9366666667</v>
      </c>
      <c r="J200" s="11">
        <v>61859.72</v>
      </c>
      <c r="K200" s="11">
        <v>61859.72</v>
      </c>
      <c r="L200" s="11">
        <v>0</v>
      </c>
      <c r="M200" s="12"/>
      <c r="N200" s="10">
        <v>41799</v>
      </c>
      <c r="O200" s="31" t="s">
        <v>153</v>
      </c>
      <c r="P200" s="31" t="s">
        <v>168</v>
      </c>
      <c r="Q200" s="31" t="s">
        <v>153</v>
      </c>
      <c r="R200" s="31" t="s">
        <v>842</v>
      </c>
      <c r="S200" s="31" t="s">
        <v>1097</v>
      </c>
    </row>
    <row r="201" spans="2:19" ht="29" x14ac:dyDescent="0.35">
      <c r="B201" s="31">
        <v>195</v>
      </c>
      <c r="C201" s="31" t="s">
        <v>162</v>
      </c>
      <c r="D201" s="31" t="s">
        <v>514</v>
      </c>
      <c r="E201" s="31" t="s">
        <v>515</v>
      </c>
      <c r="G201" s="31" t="s">
        <v>149</v>
      </c>
      <c r="H201" s="10">
        <v>41805</v>
      </c>
      <c r="I201" s="11">
        <v>1056603.1616666669</v>
      </c>
      <c r="J201" s="11">
        <v>1234656.3999999999</v>
      </c>
      <c r="K201" s="11">
        <v>1052034.49</v>
      </c>
      <c r="L201" s="11">
        <v>182621.91</v>
      </c>
      <c r="M201" s="12"/>
      <c r="N201" s="10" t="s">
        <v>153</v>
      </c>
      <c r="O201" s="31" t="s">
        <v>153</v>
      </c>
      <c r="P201" s="31" t="s">
        <v>172</v>
      </c>
      <c r="Q201" s="31">
        <v>152</v>
      </c>
      <c r="R201" s="31" t="s">
        <v>833</v>
      </c>
      <c r="S201" s="31" t="s">
        <v>1098</v>
      </c>
    </row>
    <row r="202" spans="2:19" ht="29" x14ac:dyDescent="0.35">
      <c r="B202" s="31">
        <v>196</v>
      </c>
      <c r="C202" s="31" t="s">
        <v>163</v>
      </c>
      <c r="D202" s="31" t="s">
        <v>516</v>
      </c>
      <c r="E202" s="31" t="s">
        <v>517</v>
      </c>
      <c r="G202" s="31" t="s">
        <v>149</v>
      </c>
      <c r="H202" s="10">
        <v>42185</v>
      </c>
      <c r="I202" s="11">
        <v>1207546.4666666666</v>
      </c>
      <c r="J202" s="11">
        <v>1207545.9099999999</v>
      </c>
      <c r="K202" s="11">
        <v>1207545.9099999999</v>
      </c>
      <c r="L202" s="11">
        <v>0</v>
      </c>
      <c r="M202" s="12"/>
      <c r="N202" s="10">
        <v>42048</v>
      </c>
      <c r="O202" s="31" t="s">
        <v>153</v>
      </c>
      <c r="P202" s="31" t="s">
        <v>172</v>
      </c>
      <c r="Q202" s="31">
        <v>153</v>
      </c>
      <c r="R202" s="31" t="s">
        <v>839</v>
      </c>
      <c r="S202" s="31" t="s">
        <v>1099</v>
      </c>
    </row>
    <row r="203" spans="2:19" ht="130.5" x14ac:dyDescent="0.35">
      <c r="B203" s="31">
        <v>197</v>
      </c>
      <c r="C203" s="31" t="s">
        <v>160</v>
      </c>
      <c r="D203" s="31" t="s">
        <v>518</v>
      </c>
      <c r="E203" s="31" t="s">
        <v>519</v>
      </c>
      <c r="G203" s="31" t="s">
        <v>149</v>
      </c>
      <c r="H203" s="10">
        <v>42185</v>
      </c>
      <c r="I203" s="11">
        <v>754716.54749999999</v>
      </c>
      <c r="J203" s="11">
        <v>523601.55</v>
      </c>
      <c r="K203" s="11">
        <v>429677.74</v>
      </c>
      <c r="L203" s="11">
        <v>93923.81</v>
      </c>
      <c r="M203" s="12"/>
      <c r="N203" s="10">
        <v>42290</v>
      </c>
      <c r="O203" s="31" t="s">
        <v>1100</v>
      </c>
      <c r="P203" s="31" t="s">
        <v>172</v>
      </c>
      <c r="Q203" s="31">
        <v>155</v>
      </c>
      <c r="R203" s="31" t="s">
        <v>833</v>
      </c>
      <c r="S203" s="31" t="s">
        <v>1101</v>
      </c>
    </row>
    <row r="204" spans="2:19" x14ac:dyDescent="0.35">
      <c r="B204" s="31">
        <v>198</v>
      </c>
      <c r="C204" s="31" t="s">
        <v>160</v>
      </c>
      <c r="D204" s="31" t="s">
        <v>518</v>
      </c>
      <c r="E204" s="31" t="s">
        <v>520</v>
      </c>
      <c r="G204" s="31" t="s">
        <v>149</v>
      </c>
      <c r="H204" s="10">
        <v>42004</v>
      </c>
      <c r="I204" s="11">
        <v>754716.54749999999</v>
      </c>
      <c r="J204" s="11">
        <v>187542.89479999998</v>
      </c>
      <c r="K204" s="11">
        <v>187542.89479999998</v>
      </c>
      <c r="L204" s="11">
        <v>0</v>
      </c>
      <c r="M204" s="12"/>
      <c r="N204" s="10">
        <v>41799</v>
      </c>
      <c r="O204" s="31" t="s">
        <v>153</v>
      </c>
      <c r="P204" s="31" t="s">
        <v>844</v>
      </c>
      <c r="Q204" s="31">
        <v>8</v>
      </c>
      <c r="R204" s="31" t="s">
        <v>839</v>
      </c>
      <c r="S204" s="31" t="s">
        <v>1102</v>
      </c>
    </row>
    <row r="205" spans="2:19" ht="29" x14ac:dyDescent="0.35">
      <c r="B205" s="31">
        <v>199</v>
      </c>
      <c r="C205" s="31" t="s">
        <v>160</v>
      </c>
      <c r="D205" s="31" t="s">
        <v>518</v>
      </c>
      <c r="E205" s="31" t="s">
        <v>521</v>
      </c>
      <c r="G205" s="31" t="s">
        <v>149</v>
      </c>
      <c r="H205" s="10">
        <v>42004</v>
      </c>
      <c r="I205" s="11">
        <v>754716.54749999999</v>
      </c>
      <c r="J205" s="11">
        <v>137493.78</v>
      </c>
      <c r="K205" s="11">
        <v>137493.78</v>
      </c>
      <c r="L205" s="11">
        <v>0</v>
      </c>
      <c r="M205" s="12"/>
      <c r="N205" s="10">
        <v>41799</v>
      </c>
      <c r="O205" s="31" t="s">
        <v>153</v>
      </c>
      <c r="P205" s="31" t="s">
        <v>172</v>
      </c>
      <c r="Q205" s="31">
        <v>154</v>
      </c>
      <c r="R205" s="31" t="s">
        <v>833</v>
      </c>
      <c r="S205" s="31" t="s">
        <v>1103</v>
      </c>
    </row>
    <row r="206" spans="2:19" ht="29" x14ac:dyDescent="0.35">
      <c r="B206" s="31">
        <v>200</v>
      </c>
      <c r="C206" s="31" t="s">
        <v>159</v>
      </c>
      <c r="D206" s="31" t="s">
        <v>522</v>
      </c>
      <c r="E206" s="31" t="s">
        <v>523</v>
      </c>
      <c r="G206" s="31" t="s">
        <v>149</v>
      </c>
      <c r="H206" s="10">
        <v>42004</v>
      </c>
      <c r="I206" s="11">
        <v>1056603.1616666669</v>
      </c>
      <c r="J206" s="11">
        <v>226311.02</v>
      </c>
      <c r="K206" s="11">
        <v>226311.02</v>
      </c>
      <c r="L206" s="11">
        <v>0</v>
      </c>
      <c r="M206" s="12"/>
      <c r="N206" s="10" t="s">
        <v>153</v>
      </c>
      <c r="O206" s="31" t="s">
        <v>153</v>
      </c>
      <c r="P206" s="31" t="s">
        <v>172</v>
      </c>
      <c r="Q206" s="31">
        <v>157</v>
      </c>
      <c r="R206" s="31" t="s">
        <v>833</v>
      </c>
      <c r="S206" s="31" t="s">
        <v>1104</v>
      </c>
    </row>
    <row r="207" spans="2:19" ht="217.5" x14ac:dyDescent="0.35">
      <c r="B207" s="31">
        <v>201</v>
      </c>
      <c r="C207" s="31" t="s">
        <v>159</v>
      </c>
      <c r="D207" s="31" t="s">
        <v>522</v>
      </c>
      <c r="E207" s="31" t="s">
        <v>524</v>
      </c>
      <c r="G207" s="31" t="s">
        <v>149</v>
      </c>
      <c r="H207" s="10">
        <v>42004</v>
      </c>
      <c r="I207" s="11">
        <v>1056603.1599999999</v>
      </c>
      <c r="J207" s="11">
        <v>149347.9</v>
      </c>
      <c r="K207" s="11">
        <v>149347.9</v>
      </c>
      <c r="L207" s="11">
        <v>0</v>
      </c>
      <c r="M207" s="12"/>
      <c r="N207" s="10">
        <v>41932</v>
      </c>
      <c r="O207" s="31" t="s">
        <v>153</v>
      </c>
      <c r="P207" s="31" t="s">
        <v>168</v>
      </c>
      <c r="Q207" s="31" t="s">
        <v>153</v>
      </c>
      <c r="R207" s="31" t="s">
        <v>842</v>
      </c>
      <c r="S207" s="31" t="s">
        <v>1105</v>
      </c>
    </row>
    <row r="208" spans="2:19" ht="29" x14ac:dyDescent="0.35">
      <c r="B208" s="31">
        <v>202</v>
      </c>
      <c r="C208" s="31" t="s">
        <v>159</v>
      </c>
      <c r="D208" s="31" t="s">
        <v>522</v>
      </c>
      <c r="E208" s="31" t="s">
        <v>525</v>
      </c>
      <c r="G208" s="31" t="s">
        <v>149</v>
      </c>
      <c r="H208" s="10">
        <v>42004</v>
      </c>
      <c r="I208" s="11">
        <v>1056603.1616666669</v>
      </c>
      <c r="J208" s="11">
        <v>680292.14</v>
      </c>
      <c r="K208" s="11">
        <v>680292.14</v>
      </c>
      <c r="L208" s="11">
        <v>0</v>
      </c>
      <c r="M208" s="12"/>
      <c r="N208" s="10">
        <v>41904</v>
      </c>
      <c r="O208" s="31" t="s">
        <v>153</v>
      </c>
      <c r="P208" s="31" t="s">
        <v>172</v>
      </c>
      <c r="Q208" s="31">
        <v>156</v>
      </c>
      <c r="R208" s="31" t="s">
        <v>833</v>
      </c>
      <c r="S208" s="31" t="s">
        <v>1106</v>
      </c>
    </row>
    <row r="209" spans="2:19" ht="29" x14ac:dyDescent="0.35">
      <c r="B209" s="31">
        <v>203</v>
      </c>
      <c r="C209" s="31" t="s">
        <v>163</v>
      </c>
      <c r="D209" s="31" t="s">
        <v>526</v>
      </c>
      <c r="E209" s="31" t="s">
        <v>170</v>
      </c>
      <c r="G209" s="31" t="s">
        <v>149</v>
      </c>
      <c r="H209" s="10">
        <v>41927</v>
      </c>
      <c r="I209" s="11">
        <v>754716.54749999999</v>
      </c>
      <c r="J209" s="11">
        <v>882622.35</v>
      </c>
      <c r="K209" s="11">
        <v>754715.98</v>
      </c>
      <c r="L209" s="11">
        <v>127906.37</v>
      </c>
      <c r="M209" s="12"/>
      <c r="N209" s="10">
        <v>41799</v>
      </c>
      <c r="O209" s="31" t="s">
        <v>936</v>
      </c>
      <c r="P209" s="31" t="s">
        <v>161</v>
      </c>
      <c r="Q209" s="31">
        <v>15</v>
      </c>
      <c r="R209" s="31" t="s">
        <v>833</v>
      </c>
      <c r="S209" s="31" t="s">
        <v>1107</v>
      </c>
    </row>
    <row r="210" spans="2:19" ht="29" x14ac:dyDescent="0.35">
      <c r="B210" s="31">
        <v>204</v>
      </c>
      <c r="C210" s="31" t="s">
        <v>159</v>
      </c>
      <c r="D210" s="31" t="s">
        <v>527</v>
      </c>
      <c r="E210" s="31" t="s">
        <v>528</v>
      </c>
      <c r="G210" s="31" t="s">
        <v>149</v>
      </c>
      <c r="H210" s="10">
        <v>42369</v>
      </c>
      <c r="I210" s="11">
        <v>4796813.2091666674</v>
      </c>
      <c r="J210" s="11">
        <v>5061848.43</v>
      </c>
      <c r="K210" s="11">
        <v>4775064.96</v>
      </c>
      <c r="L210" s="11">
        <v>286783.46999999997</v>
      </c>
      <c r="M210" s="12"/>
      <c r="N210" s="10" t="s">
        <v>153</v>
      </c>
      <c r="O210" s="31" t="s">
        <v>153</v>
      </c>
      <c r="P210" s="31" t="s">
        <v>172</v>
      </c>
      <c r="Q210" s="31" t="s">
        <v>153</v>
      </c>
      <c r="R210" s="31" t="s">
        <v>833</v>
      </c>
      <c r="S210" s="31" t="s">
        <v>1108</v>
      </c>
    </row>
    <row r="211" spans="2:19" ht="87" x14ac:dyDescent="0.35">
      <c r="B211" s="31">
        <v>205</v>
      </c>
      <c r="C211" s="31" t="s">
        <v>155</v>
      </c>
      <c r="D211" s="31" t="s">
        <v>529</v>
      </c>
      <c r="E211" s="31" t="s">
        <v>530</v>
      </c>
      <c r="G211" s="31" t="s">
        <v>149</v>
      </c>
      <c r="H211" s="10">
        <v>41943</v>
      </c>
      <c r="I211" s="11">
        <v>603773.24</v>
      </c>
      <c r="J211" s="11">
        <v>603773.24</v>
      </c>
      <c r="K211" s="11">
        <v>603773.24</v>
      </c>
      <c r="L211" s="11">
        <v>0</v>
      </c>
      <c r="M211" s="12"/>
      <c r="N211" s="10">
        <v>41799</v>
      </c>
      <c r="O211" s="31" t="s">
        <v>832</v>
      </c>
      <c r="P211" s="31" t="s">
        <v>172</v>
      </c>
      <c r="Q211" s="31">
        <v>163</v>
      </c>
      <c r="R211" s="31" t="s">
        <v>833</v>
      </c>
      <c r="S211" s="31" t="s">
        <v>1109</v>
      </c>
    </row>
    <row r="212" spans="2:19" ht="101.5" x14ac:dyDescent="0.35">
      <c r="B212" s="31">
        <v>206</v>
      </c>
      <c r="C212" s="31" t="s">
        <v>154</v>
      </c>
      <c r="D212" s="31" t="s">
        <v>531</v>
      </c>
      <c r="E212" s="31" t="s">
        <v>532</v>
      </c>
      <c r="G212" s="31" t="s">
        <v>149</v>
      </c>
      <c r="H212" s="10">
        <v>42246</v>
      </c>
      <c r="I212" s="11">
        <v>754716.54749999999</v>
      </c>
      <c r="J212" s="11">
        <v>782136.65</v>
      </c>
      <c r="K212" s="11">
        <v>754716.55</v>
      </c>
      <c r="L212" s="11">
        <v>27420.1</v>
      </c>
      <c r="M212" s="12"/>
      <c r="N212" s="10">
        <v>42228</v>
      </c>
      <c r="O212" s="31" t="s">
        <v>932</v>
      </c>
      <c r="P212" s="31" t="s">
        <v>172</v>
      </c>
      <c r="Q212" s="31">
        <v>164</v>
      </c>
      <c r="R212" s="31" t="s">
        <v>833</v>
      </c>
      <c r="S212" s="31" t="s">
        <v>1110</v>
      </c>
    </row>
    <row r="213" spans="2:19" ht="43.5" x14ac:dyDescent="0.35">
      <c r="B213" s="31">
        <v>207</v>
      </c>
      <c r="C213" s="31" t="s">
        <v>167</v>
      </c>
      <c r="D213" s="31" t="s">
        <v>533</v>
      </c>
      <c r="E213" s="31" t="s">
        <v>534</v>
      </c>
      <c r="G213" s="31" t="s">
        <v>149</v>
      </c>
      <c r="H213" s="10">
        <v>42155</v>
      </c>
      <c r="I213" s="11">
        <v>754716.54749999999</v>
      </c>
      <c r="J213" s="11">
        <v>775435.99</v>
      </c>
      <c r="K213" s="11">
        <v>754378.04</v>
      </c>
      <c r="L213" s="11">
        <v>21057.95</v>
      </c>
      <c r="M213" s="12"/>
      <c r="N213" s="10" t="s">
        <v>153</v>
      </c>
      <c r="O213" s="31" t="s">
        <v>1111</v>
      </c>
      <c r="P213" s="31" t="s">
        <v>172</v>
      </c>
      <c r="Q213" s="31">
        <v>165</v>
      </c>
      <c r="R213" s="31" t="s">
        <v>833</v>
      </c>
      <c r="S213" s="31" t="s">
        <v>1112</v>
      </c>
    </row>
    <row r="214" spans="2:19" ht="174" x14ac:dyDescent="0.35">
      <c r="B214" s="31">
        <v>208</v>
      </c>
      <c r="C214" s="31" t="s">
        <v>158</v>
      </c>
      <c r="D214" s="31" t="s">
        <v>535</v>
      </c>
      <c r="E214" s="31" t="s">
        <v>173</v>
      </c>
      <c r="G214" s="31" t="s">
        <v>149</v>
      </c>
      <c r="H214" s="10">
        <v>41943</v>
      </c>
      <c r="I214" s="11">
        <v>1207546.4666666666</v>
      </c>
      <c r="J214" s="11">
        <v>1207546.4666666666</v>
      </c>
      <c r="K214" s="11">
        <v>1207546.4666666666</v>
      </c>
      <c r="L214" s="11">
        <v>0</v>
      </c>
      <c r="M214" s="12"/>
      <c r="N214" s="10">
        <v>41799</v>
      </c>
      <c r="O214" s="31" t="s">
        <v>1082</v>
      </c>
      <c r="P214" s="31" t="s">
        <v>172</v>
      </c>
      <c r="Q214" s="31">
        <v>166</v>
      </c>
      <c r="R214" s="31" t="s">
        <v>833</v>
      </c>
      <c r="S214" s="31" t="s">
        <v>1113</v>
      </c>
    </row>
    <row r="215" spans="2:19" ht="87" x14ac:dyDescent="0.35">
      <c r="B215" s="31">
        <v>209</v>
      </c>
      <c r="C215" s="31" t="s">
        <v>155</v>
      </c>
      <c r="D215" s="31" t="s">
        <v>536</v>
      </c>
      <c r="E215" s="31" t="s">
        <v>537</v>
      </c>
      <c r="G215" s="31" t="s">
        <v>149</v>
      </c>
      <c r="H215" s="10">
        <v>42093</v>
      </c>
      <c r="I215" s="11">
        <v>754716.54749999999</v>
      </c>
      <c r="J215" s="11">
        <v>461368.03</v>
      </c>
      <c r="K215" s="11">
        <v>461368.03</v>
      </c>
      <c r="L215" s="11">
        <v>0</v>
      </c>
      <c r="M215" s="12"/>
      <c r="N215" s="10">
        <v>41799</v>
      </c>
      <c r="O215" s="31" t="s">
        <v>958</v>
      </c>
      <c r="P215" s="31" t="s">
        <v>172</v>
      </c>
      <c r="Q215" s="31">
        <v>167</v>
      </c>
      <c r="R215" s="31" t="s">
        <v>833</v>
      </c>
      <c r="S215" s="31" t="s">
        <v>1114</v>
      </c>
    </row>
    <row r="216" spans="2:19" ht="43.5" x14ac:dyDescent="0.35">
      <c r="B216" s="31">
        <v>210</v>
      </c>
      <c r="C216" s="31" t="s">
        <v>155</v>
      </c>
      <c r="D216" s="31" t="s">
        <v>536</v>
      </c>
      <c r="E216" s="31" t="s">
        <v>538</v>
      </c>
      <c r="G216" s="31" t="s">
        <v>149</v>
      </c>
      <c r="H216" s="10">
        <v>42093</v>
      </c>
      <c r="I216" s="11">
        <v>754716.54749999999</v>
      </c>
      <c r="J216" s="11">
        <v>293348.52</v>
      </c>
      <c r="K216" s="11">
        <v>293348.52</v>
      </c>
      <c r="L216" s="11">
        <v>0</v>
      </c>
      <c r="M216" s="12"/>
      <c r="N216" s="10">
        <v>41799</v>
      </c>
      <c r="O216" s="31" t="s">
        <v>153</v>
      </c>
      <c r="P216" s="31" t="s">
        <v>168</v>
      </c>
      <c r="Q216" s="31" t="s">
        <v>153</v>
      </c>
      <c r="R216" s="31" t="s">
        <v>842</v>
      </c>
      <c r="S216" s="31" t="s">
        <v>1115</v>
      </c>
    </row>
    <row r="217" spans="2:19" ht="29" x14ac:dyDescent="0.35">
      <c r="B217" s="31">
        <v>211</v>
      </c>
      <c r="C217" s="31" t="s">
        <v>162</v>
      </c>
      <c r="D217" s="31" t="s">
        <v>539</v>
      </c>
      <c r="E217" s="31" t="s">
        <v>540</v>
      </c>
      <c r="G217" s="31" t="s">
        <v>149</v>
      </c>
      <c r="H217" s="10">
        <v>42369</v>
      </c>
      <c r="I217" s="11">
        <v>603773.24</v>
      </c>
      <c r="J217" s="11">
        <v>676589.04</v>
      </c>
      <c r="K217" s="11">
        <v>594870.85</v>
      </c>
      <c r="L217" s="11">
        <v>81718.19</v>
      </c>
      <c r="M217" s="12"/>
      <c r="N217" s="10">
        <v>42158</v>
      </c>
      <c r="O217" s="31" t="s">
        <v>1116</v>
      </c>
      <c r="P217" s="31" t="s">
        <v>172</v>
      </c>
      <c r="Q217" s="31">
        <v>168</v>
      </c>
      <c r="R217" s="31" t="s">
        <v>833</v>
      </c>
      <c r="S217" s="31" t="s">
        <v>1117</v>
      </c>
    </row>
    <row r="218" spans="2:19" ht="29" x14ac:dyDescent="0.35">
      <c r="B218" s="31">
        <v>212</v>
      </c>
      <c r="C218" s="31" t="s">
        <v>162</v>
      </c>
      <c r="D218" s="31" t="s">
        <v>541</v>
      </c>
      <c r="E218" s="31" t="s">
        <v>542</v>
      </c>
      <c r="G218" s="31" t="s">
        <v>149</v>
      </c>
      <c r="H218" s="10">
        <v>42003</v>
      </c>
      <c r="I218" s="11">
        <v>754716.54749999999</v>
      </c>
      <c r="J218" s="11">
        <v>421915.67</v>
      </c>
      <c r="K218" s="11">
        <v>341615.67</v>
      </c>
      <c r="L218" s="11">
        <v>80300</v>
      </c>
      <c r="M218" s="12"/>
      <c r="N218" s="10">
        <v>41799</v>
      </c>
      <c r="O218" s="31" t="s">
        <v>153</v>
      </c>
      <c r="P218" s="31" t="s">
        <v>156</v>
      </c>
      <c r="Q218" s="31">
        <v>13</v>
      </c>
      <c r="R218" s="31" t="s">
        <v>836</v>
      </c>
      <c r="S218" s="31" t="s">
        <v>1118</v>
      </c>
    </row>
    <row r="219" spans="2:19" ht="29" x14ac:dyDescent="0.35">
      <c r="B219" s="31">
        <v>213</v>
      </c>
      <c r="C219" s="31" t="s">
        <v>162</v>
      </c>
      <c r="D219" s="31" t="s">
        <v>541</v>
      </c>
      <c r="E219" s="31" t="s">
        <v>543</v>
      </c>
      <c r="G219" s="31" t="s">
        <v>149</v>
      </c>
      <c r="H219" s="10">
        <v>42124</v>
      </c>
      <c r="I219" s="11">
        <v>754716.54749999999</v>
      </c>
      <c r="J219" s="11">
        <v>267628.46000000002</v>
      </c>
      <c r="K219" s="11">
        <v>267628.46000000002</v>
      </c>
      <c r="L219" s="11">
        <v>0</v>
      </c>
      <c r="M219" s="12"/>
      <c r="N219" s="10">
        <v>41799</v>
      </c>
      <c r="O219" s="31" t="s">
        <v>153</v>
      </c>
      <c r="P219" s="31" t="s">
        <v>172</v>
      </c>
      <c r="Q219" s="31">
        <v>169</v>
      </c>
      <c r="R219" s="31" t="s">
        <v>833</v>
      </c>
      <c r="S219" s="31" t="s">
        <v>1119</v>
      </c>
    </row>
    <row r="220" spans="2:19" ht="43.5" x14ac:dyDescent="0.35">
      <c r="B220" s="31">
        <v>214</v>
      </c>
      <c r="C220" s="31" t="s">
        <v>162</v>
      </c>
      <c r="D220" s="31" t="s">
        <v>541</v>
      </c>
      <c r="E220" s="31" t="s">
        <v>544</v>
      </c>
      <c r="G220" s="31" t="s">
        <v>149</v>
      </c>
      <c r="H220" s="10">
        <v>42003</v>
      </c>
      <c r="I220" s="11">
        <v>754716.54749999999</v>
      </c>
      <c r="J220" s="11">
        <v>141955.49980000002</v>
      </c>
      <c r="K220" s="11">
        <v>141955.49980000002</v>
      </c>
      <c r="L220" s="11">
        <v>0</v>
      </c>
      <c r="M220" s="12"/>
      <c r="N220" s="10" t="s">
        <v>153</v>
      </c>
      <c r="O220" s="31" t="s">
        <v>1120</v>
      </c>
      <c r="P220" s="31" t="s">
        <v>4706</v>
      </c>
      <c r="Q220" s="31">
        <v>1</v>
      </c>
      <c r="R220" s="31" t="s">
        <v>1122</v>
      </c>
      <c r="S220" s="31" t="s">
        <v>1123</v>
      </c>
    </row>
    <row r="221" spans="2:19" ht="29" x14ac:dyDescent="0.35">
      <c r="B221" s="31">
        <v>215</v>
      </c>
      <c r="C221" s="31" t="s">
        <v>162</v>
      </c>
      <c r="D221" s="31" t="s">
        <v>545</v>
      </c>
      <c r="E221" s="31" t="s">
        <v>546</v>
      </c>
      <c r="G221" s="31" t="s">
        <v>149</v>
      </c>
      <c r="H221" s="10">
        <v>42003</v>
      </c>
      <c r="I221" s="11">
        <v>754716.54749999999</v>
      </c>
      <c r="J221" s="11">
        <v>397368.33549999993</v>
      </c>
      <c r="K221" s="11">
        <v>328763.33709999995</v>
      </c>
      <c r="L221" s="11">
        <v>68604.998399999982</v>
      </c>
      <c r="M221" s="12"/>
      <c r="N221" s="10" t="s">
        <v>153</v>
      </c>
      <c r="O221" s="31" t="s">
        <v>153</v>
      </c>
      <c r="P221" s="31" t="s">
        <v>168</v>
      </c>
      <c r="Q221" s="31" t="s">
        <v>153</v>
      </c>
      <c r="R221" s="31" t="s">
        <v>842</v>
      </c>
      <c r="S221" s="31" t="s">
        <v>1124</v>
      </c>
    </row>
    <row r="222" spans="2:19" ht="29" x14ac:dyDescent="0.35">
      <c r="B222" s="31">
        <v>216</v>
      </c>
      <c r="C222" s="31" t="s">
        <v>162</v>
      </c>
      <c r="D222" s="31" t="s">
        <v>545</v>
      </c>
      <c r="E222" s="31" t="s">
        <v>547</v>
      </c>
      <c r="G222" s="31" t="s">
        <v>149</v>
      </c>
      <c r="H222" s="10">
        <v>41942</v>
      </c>
      <c r="I222" s="11">
        <v>754716.54749999999</v>
      </c>
      <c r="J222" s="11">
        <v>133005.20000000001</v>
      </c>
      <c r="K222" s="11">
        <v>131561.59</v>
      </c>
      <c r="L222" s="11">
        <v>1443.6</v>
      </c>
      <c r="M222" s="12"/>
      <c r="N222" s="10" t="s">
        <v>153</v>
      </c>
      <c r="O222" s="31" t="s">
        <v>153</v>
      </c>
      <c r="P222" s="31" t="s">
        <v>161</v>
      </c>
      <c r="Q222" s="31">
        <v>25</v>
      </c>
      <c r="R222" s="31" t="s">
        <v>833</v>
      </c>
      <c r="S222" s="31" t="s">
        <v>1125</v>
      </c>
    </row>
    <row r="223" spans="2:19" ht="29" x14ac:dyDescent="0.35">
      <c r="B223" s="31">
        <v>217</v>
      </c>
      <c r="C223" s="31" t="s">
        <v>162</v>
      </c>
      <c r="D223" s="31" t="s">
        <v>545</v>
      </c>
      <c r="E223" s="31" t="s">
        <v>548</v>
      </c>
      <c r="G223" s="31" t="s">
        <v>149</v>
      </c>
      <c r="H223" s="10">
        <v>41942</v>
      </c>
      <c r="I223" s="11">
        <v>754716.54749999999</v>
      </c>
      <c r="J223" s="11">
        <v>90400.67</v>
      </c>
      <c r="K223" s="11">
        <v>90400.67</v>
      </c>
      <c r="L223" s="11">
        <v>0</v>
      </c>
      <c r="M223" s="12"/>
      <c r="N223" s="10">
        <v>41799</v>
      </c>
      <c r="O223" s="31" t="s">
        <v>153</v>
      </c>
      <c r="P223" s="31" t="s">
        <v>156</v>
      </c>
      <c r="Q223" s="31">
        <v>14</v>
      </c>
      <c r="R223" s="31" t="s">
        <v>836</v>
      </c>
      <c r="S223" s="31" t="s">
        <v>1126</v>
      </c>
    </row>
    <row r="224" spans="2:19" ht="29" x14ac:dyDescent="0.35">
      <c r="B224" s="31">
        <v>218</v>
      </c>
      <c r="C224" s="31" t="s">
        <v>162</v>
      </c>
      <c r="D224" s="31" t="s">
        <v>545</v>
      </c>
      <c r="E224" s="31" t="s">
        <v>549</v>
      </c>
      <c r="G224" s="31" t="s">
        <v>149</v>
      </c>
      <c r="H224" s="10">
        <v>41942</v>
      </c>
      <c r="I224" s="11">
        <v>754716.54749999999</v>
      </c>
      <c r="J224" s="11">
        <v>49670.01</v>
      </c>
      <c r="K224" s="11">
        <v>49670.01</v>
      </c>
      <c r="L224" s="11">
        <v>0</v>
      </c>
      <c r="M224" s="12"/>
      <c r="N224" s="10" t="s">
        <v>153</v>
      </c>
      <c r="O224" s="31" t="s">
        <v>153</v>
      </c>
      <c r="P224" s="31" t="s">
        <v>161</v>
      </c>
      <c r="Q224" s="31" t="s">
        <v>153</v>
      </c>
      <c r="R224" s="31" t="s">
        <v>833</v>
      </c>
      <c r="S224" s="31" t="s">
        <v>1127</v>
      </c>
    </row>
    <row r="225" spans="2:19" ht="87" x14ac:dyDescent="0.35">
      <c r="B225" s="31">
        <v>219</v>
      </c>
      <c r="C225" s="31" t="s">
        <v>162</v>
      </c>
      <c r="D225" s="31" t="s">
        <v>545</v>
      </c>
      <c r="E225" s="31" t="s">
        <v>550</v>
      </c>
      <c r="G225" s="31" t="s">
        <v>149</v>
      </c>
      <c r="H225" s="10">
        <v>41942</v>
      </c>
      <c r="I225" s="11">
        <v>754716.54749999999</v>
      </c>
      <c r="J225" s="11">
        <v>152734.12</v>
      </c>
      <c r="K225" s="11">
        <v>151897</v>
      </c>
      <c r="L225" s="11">
        <v>837.12</v>
      </c>
      <c r="M225" s="12"/>
      <c r="N225" s="10" t="s">
        <v>153</v>
      </c>
      <c r="O225" s="31" t="s">
        <v>1128</v>
      </c>
      <c r="P225" s="31" t="s">
        <v>172</v>
      </c>
      <c r="Q225" s="31">
        <v>170</v>
      </c>
      <c r="R225" s="31" t="s">
        <v>833</v>
      </c>
      <c r="S225" s="31" t="s">
        <v>1129</v>
      </c>
    </row>
    <row r="226" spans="2:19" ht="87" x14ac:dyDescent="0.35">
      <c r="B226" s="31">
        <v>220</v>
      </c>
      <c r="C226" s="31" t="s">
        <v>163</v>
      </c>
      <c r="D226" s="31" t="s">
        <v>551</v>
      </c>
      <c r="E226" s="31" t="s">
        <v>552</v>
      </c>
      <c r="G226" s="31" t="s">
        <v>149</v>
      </c>
      <c r="H226" s="10">
        <v>42369</v>
      </c>
      <c r="I226" s="11">
        <v>905659.85666666657</v>
      </c>
      <c r="J226" s="11">
        <v>905664.68</v>
      </c>
      <c r="K226" s="11">
        <v>905645.26</v>
      </c>
      <c r="L226" s="11">
        <v>19.420000000000002</v>
      </c>
      <c r="M226" s="12"/>
      <c r="N226" s="10" t="s">
        <v>153</v>
      </c>
      <c r="O226" s="31" t="s">
        <v>958</v>
      </c>
      <c r="P226" s="31" t="s">
        <v>172</v>
      </c>
      <c r="Q226" s="31">
        <v>176</v>
      </c>
      <c r="R226" s="31" t="s">
        <v>833</v>
      </c>
      <c r="S226" s="31" t="s">
        <v>1130</v>
      </c>
    </row>
    <row r="227" spans="2:19" ht="58" x14ac:dyDescent="0.35">
      <c r="B227" s="31">
        <v>221</v>
      </c>
      <c r="C227" s="31" t="s">
        <v>163</v>
      </c>
      <c r="D227" s="31" t="s">
        <v>553</v>
      </c>
      <c r="E227" s="31" t="s">
        <v>554</v>
      </c>
      <c r="G227" s="31" t="s">
        <v>149</v>
      </c>
      <c r="H227" s="10">
        <v>42093</v>
      </c>
      <c r="I227" s="11">
        <v>754716.54749999999</v>
      </c>
      <c r="J227" s="11">
        <v>747612.33</v>
      </c>
      <c r="K227" s="11">
        <v>747612.33</v>
      </c>
      <c r="L227" s="11">
        <v>0</v>
      </c>
      <c r="M227" s="12"/>
      <c r="N227" s="10">
        <v>41799</v>
      </c>
      <c r="O227" s="31" t="s">
        <v>1131</v>
      </c>
      <c r="P227" s="31" t="s">
        <v>172</v>
      </c>
      <c r="Q227" s="31">
        <v>175</v>
      </c>
      <c r="R227" s="31" t="s">
        <v>833</v>
      </c>
      <c r="S227" s="31" t="s">
        <v>1132</v>
      </c>
    </row>
    <row r="228" spans="2:19" ht="29" x14ac:dyDescent="0.35">
      <c r="B228" s="31">
        <v>222</v>
      </c>
      <c r="C228" s="31" t="s">
        <v>162</v>
      </c>
      <c r="D228" s="31" t="s">
        <v>555</v>
      </c>
      <c r="E228" s="31" t="s">
        <v>556</v>
      </c>
      <c r="G228" s="31" t="s">
        <v>149</v>
      </c>
      <c r="H228" s="10">
        <v>42006</v>
      </c>
      <c r="I228" s="11">
        <v>603773.24</v>
      </c>
      <c r="J228" s="11">
        <v>316780.95</v>
      </c>
      <c r="K228" s="11">
        <v>316780.95</v>
      </c>
      <c r="L228" s="11">
        <v>0</v>
      </c>
      <c r="M228" s="12"/>
      <c r="N228" s="10">
        <v>41799</v>
      </c>
      <c r="O228" s="31" t="s">
        <v>153</v>
      </c>
      <c r="P228" s="31" t="s">
        <v>168</v>
      </c>
      <c r="Q228" s="31" t="s">
        <v>153</v>
      </c>
      <c r="R228" s="31" t="s">
        <v>842</v>
      </c>
      <c r="S228" s="31" t="s">
        <v>1133</v>
      </c>
    </row>
    <row r="229" spans="2:19" ht="87" x14ac:dyDescent="0.35">
      <c r="B229" s="31">
        <v>223</v>
      </c>
      <c r="C229" s="31" t="s">
        <v>162</v>
      </c>
      <c r="D229" s="31" t="s">
        <v>555</v>
      </c>
      <c r="E229" s="31" t="s">
        <v>557</v>
      </c>
      <c r="G229" s="31" t="s">
        <v>149</v>
      </c>
      <c r="H229" s="10">
        <v>42006</v>
      </c>
      <c r="I229" s="11">
        <v>603773.24</v>
      </c>
      <c r="J229" s="11">
        <v>170686.65</v>
      </c>
      <c r="K229" s="11">
        <v>170686.65</v>
      </c>
      <c r="L229" s="11">
        <v>0</v>
      </c>
      <c r="M229" s="12"/>
      <c r="N229" s="10" t="s">
        <v>153</v>
      </c>
      <c r="O229" s="31" t="s">
        <v>832</v>
      </c>
      <c r="P229" s="31" t="s">
        <v>172</v>
      </c>
      <c r="Q229" s="31">
        <v>177</v>
      </c>
      <c r="R229" s="31" t="s">
        <v>833</v>
      </c>
      <c r="S229" s="31" t="s">
        <v>1134</v>
      </c>
    </row>
    <row r="230" spans="2:19" ht="29" x14ac:dyDescent="0.35">
      <c r="B230" s="31">
        <v>224</v>
      </c>
      <c r="C230" s="31" t="s">
        <v>162</v>
      </c>
      <c r="D230" s="31" t="s">
        <v>555</v>
      </c>
      <c r="E230" s="31" t="s">
        <v>558</v>
      </c>
      <c r="G230" s="31" t="s">
        <v>149</v>
      </c>
      <c r="H230" s="10">
        <v>42006</v>
      </c>
      <c r="I230" s="11">
        <v>603773.24</v>
      </c>
      <c r="J230" s="11">
        <v>106850.94</v>
      </c>
      <c r="K230" s="11">
        <v>106850.94</v>
      </c>
      <c r="L230" s="11">
        <v>0</v>
      </c>
      <c r="M230" s="12"/>
      <c r="N230" s="10">
        <v>41799</v>
      </c>
      <c r="O230" s="31" t="s">
        <v>153</v>
      </c>
      <c r="P230" s="31" t="s">
        <v>156</v>
      </c>
      <c r="Q230" s="31">
        <v>9</v>
      </c>
      <c r="R230" s="31" t="s">
        <v>836</v>
      </c>
      <c r="S230" s="31" t="s">
        <v>1135</v>
      </c>
    </row>
    <row r="231" spans="2:19" ht="87" x14ac:dyDescent="0.35">
      <c r="B231" s="31">
        <v>225</v>
      </c>
      <c r="C231" s="31" t="s">
        <v>154</v>
      </c>
      <c r="D231" s="31" t="s">
        <v>559</v>
      </c>
      <c r="E231" s="31" t="s">
        <v>463</v>
      </c>
      <c r="G231" s="31" t="s">
        <v>149</v>
      </c>
      <c r="H231" s="10" t="s">
        <v>153</v>
      </c>
      <c r="I231" s="11">
        <v>754716.54749999999</v>
      </c>
      <c r="J231" s="11">
        <v>754716.53</v>
      </c>
      <c r="K231" s="11">
        <v>754716.53</v>
      </c>
      <c r="L231" s="11">
        <v>0</v>
      </c>
      <c r="M231" s="12"/>
      <c r="N231" s="10" t="s">
        <v>153</v>
      </c>
      <c r="O231" s="31" t="s">
        <v>958</v>
      </c>
      <c r="P231" s="31" t="s">
        <v>172</v>
      </c>
      <c r="Q231" s="31">
        <v>178</v>
      </c>
      <c r="R231" s="31" t="s">
        <v>833</v>
      </c>
      <c r="S231" s="31" t="s">
        <v>1136</v>
      </c>
    </row>
    <row r="232" spans="2:19" ht="29" x14ac:dyDescent="0.35">
      <c r="B232" s="31">
        <v>226</v>
      </c>
      <c r="C232" s="31" t="s">
        <v>157</v>
      </c>
      <c r="D232" s="31" t="s">
        <v>560</v>
      </c>
      <c r="E232" s="31" t="s">
        <v>561</v>
      </c>
      <c r="G232" s="31" t="s">
        <v>149</v>
      </c>
      <c r="H232" s="10">
        <v>42369</v>
      </c>
      <c r="I232" s="11">
        <v>905659.85666666657</v>
      </c>
      <c r="J232" s="11">
        <v>676271.94</v>
      </c>
      <c r="K232" s="11">
        <v>676271.94</v>
      </c>
      <c r="L232" s="11">
        <v>0</v>
      </c>
      <c r="M232" s="12"/>
      <c r="N232" s="10">
        <v>42217</v>
      </c>
      <c r="O232" s="31" t="s">
        <v>153</v>
      </c>
      <c r="P232" s="31" t="s">
        <v>844</v>
      </c>
      <c r="Q232" s="31">
        <v>10</v>
      </c>
      <c r="R232" s="31" t="s">
        <v>839</v>
      </c>
      <c r="S232" s="31" t="s">
        <v>1137</v>
      </c>
    </row>
    <row r="233" spans="2:19" ht="29" x14ac:dyDescent="0.35">
      <c r="B233" s="31">
        <v>227</v>
      </c>
      <c r="C233" s="31" t="s">
        <v>157</v>
      </c>
      <c r="D233" s="31" t="s">
        <v>560</v>
      </c>
      <c r="E233" s="31" t="s">
        <v>562</v>
      </c>
      <c r="G233" s="31" t="s">
        <v>149</v>
      </c>
      <c r="H233" s="10">
        <v>42369</v>
      </c>
      <c r="I233" s="11">
        <v>905659.85666666657</v>
      </c>
      <c r="J233" s="11">
        <v>229352.26</v>
      </c>
      <c r="K233" s="11">
        <v>229352.26</v>
      </c>
      <c r="L233" s="11">
        <v>0</v>
      </c>
      <c r="M233" s="12"/>
      <c r="N233" s="10">
        <v>42217</v>
      </c>
      <c r="O233" s="31" t="s">
        <v>153</v>
      </c>
      <c r="P233" s="31" t="s">
        <v>844</v>
      </c>
      <c r="Q233" s="31">
        <v>11</v>
      </c>
      <c r="R233" s="31" t="s">
        <v>833</v>
      </c>
      <c r="S233" s="31" t="s">
        <v>1138</v>
      </c>
    </row>
    <row r="234" spans="2:19" ht="29" x14ac:dyDescent="0.35">
      <c r="B234" s="31">
        <v>228</v>
      </c>
      <c r="C234" s="31" t="s">
        <v>162</v>
      </c>
      <c r="D234" s="31" t="s">
        <v>563</v>
      </c>
      <c r="E234" s="31" t="s">
        <v>564</v>
      </c>
      <c r="G234" s="31" t="s">
        <v>149</v>
      </c>
      <c r="H234" s="10">
        <v>42185</v>
      </c>
      <c r="I234" s="11">
        <v>1207546.4666666666</v>
      </c>
      <c r="J234" s="11">
        <v>1061913.3899999999</v>
      </c>
      <c r="K234" s="11">
        <v>1061913.3899999999</v>
      </c>
      <c r="L234" s="11">
        <v>0</v>
      </c>
      <c r="M234" s="12"/>
      <c r="N234" s="10">
        <v>42062</v>
      </c>
      <c r="O234" s="31" t="s">
        <v>153</v>
      </c>
      <c r="P234" s="31" t="s">
        <v>172</v>
      </c>
      <c r="Q234" s="31">
        <v>62</v>
      </c>
      <c r="R234" s="31" t="s">
        <v>833</v>
      </c>
      <c r="S234" s="31" t="s">
        <v>1139</v>
      </c>
    </row>
    <row r="235" spans="2:19" ht="43.5" x14ac:dyDescent="0.35">
      <c r="B235" s="31">
        <v>229</v>
      </c>
      <c r="C235" s="31">
        <v>0</v>
      </c>
      <c r="D235" s="31" t="s">
        <v>563</v>
      </c>
      <c r="E235" s="31" t="s">
        <v>565</v>
      </c>
      <c r="G235" s="31" t="s">
        <v>149</v>
      </c>
      <c r="H235" s="10">
        <v>42003</v>
      </c>
      <c r="I235" s="11">
        <v>1207546.4666666666</v>
      </c>
      <c r="J235" s="11">
        <v>0</v>
      </c>
      <c r="K235" s="11">
        <v>0</v>
      </c>
      <c r="L235" s="11">
        <v>0</v>
      </c>
      <c r="M235" s="12"/>
      <c r="N235" s="10" t="s">
        <v>153</v>
      </c>
      <c r="O235" s="31" t="s">
        <v>153</v>
      </c>
      <c r="P235" s="31">
        <v>0</v>
      </c>
      <c r="Q235" s="31" t="s">
        <v>153</v>
      </c>
      <c r="R235" s="31">
        <v>0</v>
      </c>
      <c r="S235" s="31" t="s">
        <v>989</v>
      </c>
    </row>
    <row r="236" spans="2:19" ht="29" x14ac:dyDescent="0.35">
      <c r="B236" s="31">
        <v>230</v>
      </c>
      <c r="C236" s="31" t="s">
        <v>162</v>
      </c>
      <c r="D236" s="31" t="s">
        <v>563</v>
      </c>
      <c r="E236" s="31" t="s">
        <v>566</v>
      </c>
      <c r="G236" s="31" t="s">
        <v>149</v>
      </c>
      <c r="H236" s="10">
        <v>42003</v>
      </c>
      <c r="I236" s="11">
        <v>1207546.4666666666</v>
      </c>
      <c r="J236" s="11">
        <v>145297.1</v>
      </c>
      <c r="K236" s="11">
        <v>145297.1</v>
      </c>
      <c r="L236" s="11">
        <v>0</v>
      </c>
      <c r="M236" s="12"/>
      <c r="N236" s="10" t="s">
        <v>153</v>
      </c>
      <c r="O236" s="31" t="s">
        <v>153</v>
      </c>
      <c r="P236" s="31" t="s">
        <v>172</v>
      </c>
      <c r="Q236" s="31">
        <v>61</v>
      </c>
      <c r="R236" s="31" t="s">
        <v>833</v>
      </c>
      <c r="S236" s="31" t="s">
        <v>1140</v>
      </c>
    </row>
    <row r="237" spans="2:19" ht="72.5" x14ac:dyDescent="0.35">
      <c r="B237" s="31">
        <v>231</v>
      </c>
      <c r="C237" s="31" t="s">
        <v>158</v>
      </c>
      <c r="D237" s="31" t="s">
        <v>567</v>
      </c>
      <c r="E237" s="31" t="s">
        <v>568</v>
      </c>
      <c r="G237" s="31" t="s">
        <v>149</v>
      </c>
      <c r="H237" s="10">
        <v>42093</v>
      </c>
      <c r="I237" s="11">
        <v>1660376.3766666667</v>
      </c>
      <c r="J237" s="11">
        <v>255509.6</v>
      </c>
      <c r="K237" s="11">
        <v>255509.6</v>
      </c>
      <c r="L237" s="11">
        <v>0</v>
      </c>
      <c r="M237" s="12"/>
      <c r="N237" s="10">
        <v>42405</v>
      </c>
      <c r="O237" s="31" t="s">
        <v>1141</v>
      </c>
      <c r="P237" s="31" t="s">
        <v>172</v>
      </c>
      <c r="Q237" s="31">
        <v>179</v>
      </c>
      <c r="R237" s="31" t="s">
        <v>839</v>
      </c>
      <c r="S237" s="31" t="s">
        <v>1142</v>
      </c>
    </row>
    <row r="238" spans="2:19" ht="72.5" x14ac:dyDescent="0.35">
      <c r="B238" s="31">
        <v>232</v>
      </c>
      <c r="C238" s="31" t="s">
        <v>158</v>
      </c>
      <c r="D238" s="31" t="s">
        <v>567</v>
      </c>
      <c r="E238" s="31" t="s">
        <v>569</v>
      </c>
      <c r="G238" s="31" t="s">
        <v>149</v>
      </c>
      <c r="H238" s="10">
        <v>42369</v>
      </c>
      <c r="I238" s="11">
        <v>1660376.3766666667</v>
      </c>
      <c r="J238" s="11">
        <v>1404840.82</v>
      </c>
      <c r="K238" s="11">
        <v>1404840.82</v>
      </c>
      <c r="L238" s="11">
        <v>0</v>
      </c>
      <c r="M238" s="12"/>
      <c r="N238" s="10">
        <v>42347</v>
      </c>
      <c r="O238" s="31" t="s">
        <v>1141</v>
      </c>
      <c r="P238" s="31" t="s">
        <v>172</v>
      </c>
      <c r="Q238" s="31">
        <v>180</v>
      </c>
      <c r="R238" s="31" t="s">
        <v>833</v>
      </c>
      <c r="S238" s="31" t="s">
        <v>1143</v>
      </c>
    </row>
    <row r="239" spans="2:19" ht="43.5" x14ac:dyDescent="0.35">
      <c r="B239" s="31">
        <v>233</v>
      </c>
      <c r="C239" s="31" t="s">
        <v>163</v>
      </c>
      <c r="D239" s="31" t="s">
        <v>570</v>
      </c>
      <c r="E239" s="31" t="s">
        <v>571</v>
      </c>
      <c r="G239" s="31" t="s">
        <v>149</v>
      </c>
      <c r="H239" s="10">
        <v>41973</v>
      </c>
      <c r="I239" s="11">
        <v>1056603.1616666669</v>
      </c>
      <c r="J239" s="11">
        <v>609952.47</v>
      </c>
      <c r="K239" s="11">
        <v>609952.47</v>
      </c>
      <c r="L239" s="11">
        <v>0</v>
      </c>
      <c r="M239" s="12"/>
      <c r="N239" s="10" t="s">
        <v>153</v>
      </c>
      <c r="O239" s="31" t="s">
        <v>1144</v>
      </c>
      <c r="P239" s="31" t="s">
        <v>172</v>
      </c>
      <c r="Q239" s="31">
        <v>182</v>
      </c>
      <c r="R239" s="31" t="s">
        <v>833</v>
      </c>
      <c r="S239" s="31" t="s">
        <v>1145</v>
      </c>
    </row>
    <row r="240" spans="2:19" ht="58" x14ac:dyDescent="0.35">
      <c r="B240" s="31">
        <v>234</v>
      </c>
      <c r="C240" s="31" t="s">
        <v>163</v>
      </c>
      <c r="D240" s="31" t="s">
        <v>570</v>
      </c>
      <c r="E240" s="31" t="s">
        <v>572</v>
      </c>
      <c r="G240" s="31" t="s">
        <v>149</v>
      </c>
      <c r="H240" s="10">
        <v>41973</v>
      </c>
      <c r="I240" s="11">
        <v>1056603.1616666669</v>
      </c>
      <c r="J240" s="11">
        <v>436460.88</v>
      </c>
      <c r="K240" s="11">
        <v>436460.88</v>
      </c>
      <c r="L240" s="11">
        <v>0</v>
      </c>
      <c r="M240" s="12"/>
      <c r="N240" s="10" t="s">
        <v>153</v>
      </c>
      <c r="O240" s="31" t="s">
        <v>1144</v>
      </c>
      <c r="P240" s="31" t="s">
        <v>172</v>
      </c>
      <c r="Q240" s="31">
        <v>181</v>
      </c>
      <c r="R240" s="31" t="s">
        <v>833</v>
      </c>
      <c r="S240" s="31" t="s">
        <v>1146</v>
      </c>
    </row>
    <row r="241" spans="2:19" ht="87" x14ac:dyDescent="0.35">
      <c r="B241" s="31">
        <v>235</v>
      </c>
      <c r="C241" s="31" t="s">
        <v>158</v>
      </c>
      <c r="D241" s="31" t="s">
        <v>573</v>
      </c>
      <c r="E241" s="31" t="s">
        <v>574</v>
      </c>
      <c r="G241" s="31" t="s">
        <v>149</v>
      </c>
      <c r="H241" s="10">
        <v>42369</v>
      </c>
      <c r="I241" s="11">
        <v>754716.54749999999</v>
      </c>
      <c r="J241" s="11">
        <v>263750.53000000003</v>
      </c>
      <c r="K241" s="11">
        <v>263750.53000000003</v>
      </c>
      <c r="L241" s="11">
        <v>0</v>
      </c>
      <c r="M241" s="12"/>
      <c r="N241" s="10">
        <v>42223</v>
      </c>
      <c r="O241" s="31" t="s">
        <v>832</v>
      </c>
      <c r="P241" s="31" t="s">
        <v>172</v>
      </c>
      <c r="Q241" s="31">
        <v>183</v>
      </c>
      <c r="R241" s="31" t="s">
        <v>833</v>
      </c>
      <c r="S241" s="31" t="s">
        <v>1147</v>
      </c>
    </row>
    <row r="242" spans="2:19" ht="101.5" x14ac:dyDescent="0.35">
      <c r="B242" s="31">
        <v>236</v>
      </c>
      <c r="C242" s="31" t="s">
        <v>158</v>
      </c>
      <c r="D242" s="31" t="s">
        <v>573</v>
      </c>
      <c r="E242" s="31" t="s">
        <v>575</v>
      </c>
      <c r="G242" s="31" t="s">
        <v>149</v>
      </c>
      <c r="H242" s="10">
        <v>42093</v>
      </c>
      <c r="I242" s="11">
        <v>754716.54749999999</v>
      </c>
      <c r="J242" s="11">
        <v>490966.02</v>
      </c>
      <c r="K242" s="11">
        <v>490966.02</v>
      </c>
      <c r="L242" s="11">
        <v>0</v>
      </c>
      <c r="M242" s="12"/>
      <c r="N242" s="10" t="s">
        <v>153</v>
      </c>
      <c r="O242" s="31" t="s">
        <v>1148</v>
      </c>
      <c r="P242" s="31" t="s">
        <v>172</v>
      </c>
      <c r="Q242" s="31">
        <v>184</v>
      </c>
      <c r="R242" s="31" t="s">
        <v>833</v>
      </c>
      <c r="S242" s="31" t="s">
        <v>1149</v>
      </c>
    </row>
    <row r="243" spans="2:19" ht="29" x14ac:dyDescent="0.35">
      <c r="B243" s="31">
        <v>237</v>
      </c>
      <c r="C243" s="31" t="s">
        <v>166</v>
      </c>
      <c r="D243" s="31" t="s">
        <v>576</v>
      </c>
      <c r="E243" s="31" t="s">
        <v>577</v>
      </c>
      <c r="G243" s="31" t="s">
        <v>149</v>
      </c>
      <c r="H243" s="10">
        <v>42105</v>
      </c>
      <c r="I243" s="11">
        <v>905659.85666666657</v>
      </c>
      <c r="J243" s="11">
        <v>836710.44</v>
      </c>
      <c r="K243" s="11">
        <v>834594.64</v>
      </c>
      <c r="L243" s="11">
        <v>2115.8000000000002</v>
      </c>
      <c r="M243" s="12"/>
      <c r="N243" s="10">
        <v>41799</v>
      </c>
      <c r="O243" s="31" t="s">
        <v>153</v>
      </c>
      <c r="P243" s="31" t="s">
        <v>168</v>
      </c>
      <c r="Q243" s="31" t="s">
        <v>153</v>
      </c>
      <c r="R243" s="31" t="s">
        <v>842</v>
      </c>
      <c r="S243" s="31" t="s">
        <v>1150</v>
      </c>
    </row>
    <row r="244" spans="2:19" ht="43.5" x14ac:dyDescent="0.35">
      <c r="B244" s="31">
        <v>238</v>
      </c>
      <c r="C244" s="31" t="s">
        <v>155</v>
      </c>
      <c r="D244" s="31" t="s">
        <v>578</v>
      </c>
      <c r="E244" s="31" t="s">
        <v>579</v>
      </c>
      <c r="G244" s="31" t="s">
        <v>149</v>
      </c>
      <c r="H244" s="10">
        <v>42124</v>
      </c>
      <c r="I244" s="11">
        <v>603773.24</v>
      </c>
      <c r="J244" s="11">
        <v>602691.18000000005</v>
      </c>
      <c r="K244" s="11">
        <v>602691.18000000005</v>
      </c>
      <c r="L244" s="11">
        <v>0</v>
      </c>
      <c r="M244" s="12"/>
      <c r="N244" s="10">
        <v>41799</v>
      </c>
      <c r="O244" s="31" t="s">
        <v>1151</v>
      </c>
      <c r="P244" s="31" t="s">
        <v>172</v>
      </c>
      <c r="Q244" s="31">
        <v>185</v>
      </c>
      <c r="R244" s="31" t="s">
        <v>839</v>
      </c>
      <c r="S244" s="31" t="s">
        <v>1152</v>
      </c>
    </row>
    <row r="245" spans="2:19" ht="29" x14ac:dyDescent="0.35">
      <c r="B245" s="31">
        <v>239</v>
      </c>
      <c r="C245" s="31" t="s">
        <v>151</v>
      </c>
      <c r="D245" s="31" t="s">
        <v>580</v>
      </c>
      <c r="E245" s="31" t="s">
        <v>169</v>
      </c>
      <c r="G245" s="31" t="s">
        <v>149</v>
      </c>
      <c r="H245" s="10">
        <v>41942</v>
      </c>
      <c r="I245" s="11">
        <v>754716.54749999999</v>
      </c>
      <c r="J245" s="11">
        <v>603124.11</v>
      </c>
      <c r="K245" s="11">
        <v>603124.11</v>
      </c>
      <c r="L245" s="11">
        <v>0</v>
      </c>
      <c r="M245" s="12"/>
      <c r="N245" s="10">
        <v>41799</v>
      </c>
      <c r="O245" s="31" t="s">
        <v>153</v>
      </c>
      <c r="P245" s="31" t="s">
        <v>844</v>
      </c>
      <c r="Q245" s="31">
        <v>13</v>
      </c>
      <c r="R245" s="31" t="s">
        <v>1153</v>
      </c>
      <c r="S245" s="31" t="s">
        <v>1154</v>
      </c>
    </row>
    <row r="246" spans="2:19" ht="29" x14ac:dyDescent="0.35">
      <c r="B246" s="31">
        <v>240</v>
      </c>
      <c r="C246" s="31" t="s">
        <v>151</v>
      </c>
      <c r="D246" s="31" t="s">
        <v>580</v>
      </c>
      <c r="E246" s="31" t="s">
        <v>581</v>
      </c>
      <c r="G246" s="31" t="s">
        <v>149</v>
      </c>
      <c r="H246" s="10">
        <v>41942</v>
      </c>
      <c r="I246" s="11">
        <v>754716.54749999999</v>
      </c>
      <c r="J246" s="11">
        <v>151315.09</v>
      </c>
      <c r="K246" s="11">
        <v>151315.09</v>
      </c>
      <c r="L246" s="11">
        <v>0</v>
      </c>
      <c r="M246" s="12"/>
      <c r="N246" s="10">
        <v>41799</v>
      </c>
      <c r="O246" s="31" t="s">
        <v>153</v>
      </c>
      <c r="P246" s="31" t="s">
        <v>844</v>
      </c>
      <c r="Q246" s="31">
        <v>12</v>
      </c>
      <c r="R246" s="31" t="s">
        <v>1153</v>
      </c>
      <c r="S246" s="31" t="s">
        <v>1155</v>
      </c>
    </row>
    <row r="247" spans="2:19" ht="29" x14ac:dyDescent="0.35">
      <c r="B247" s="31">
        <v>241</v>
      </c>
      <c r="C247" s="31" t="s">
        <v>165</v>
      </c>
      <c r="D247" s="31" t="s">
        <v>582</v>
      </c>
      <c r="E247" s="31" t="s">
        <v>583</v>
      </c>
      <c r="G247" s="31" t="s">
        <v>149</v>
      </c>
      <c r="H247" s="10">
        <v>42139</v>
      </c>
      <c r="I247" s="11">
        <v>603773.24</v>
      </c>
      <c r="J247" s="11">
        <v>333686.90999999997</v>
      </c>
      <c r="K247" s="11">
        <v>333686.90999999997</v>
      </c>
      <c r="L247" s="11">
        <v>0</v>
      </c>
      <c r="M247" s="12"/>
      <c r="N247" s="10">
        <v>41799</v>
      </c>
      <c r="O247" s="31" t="s">
        <v>153</v>
      </c>
      <c r="P247" s="31" t="s">
        <v>168</v>
      </c>
      <c r="Q247" s="31" t="s">
        <v>153</v>
      </c>
      <c r="R247" s="31" t="s">
        <v>842</v>
      </c>
      <c r="S247" s="31" t="s">
        <v>1156</v>
      </c>
    </row>
    <row r="248" spans="2:19" ht="29" x14ac:dyDescent="0.35">
      <c r="B248" s="31">
        <v>242</v>
      </c>
      <c r="C248" s="31" t="s">
        <v>165</v>
      </c>
      <c r="D248" s="31" t="s">
        <v>582</v>
      </c>
      <c r="E248" s="31" t="s">
        <v>584</v>
      </c>
      <c r="G248" s="31" t="s">
        <v>149</v>
      </c>
      <c r="H248" s="10">
        <v>42139</v>
      </c>
      <c r="I248" s="11">
        <v>603773.24</v>
      </c>
      <c r="J248" s="11">
        <v>115330.25</v>
      </c>
      <c r="K248" s="11">
        <v>115330.25</v>
      </c>
      <c r="L248" s="11">
        <v>0</v>
      </c>
      <c r="M248" s="12"/>
      <c r="N248" s="10">
        <v>41799</v>
      </c>
      <c r="O248" s="31" t="s">
        <v>153</v>
      </c>
      <c r="P248" s="31" t="s">
        <v>168</v>
      </c>
      <c r="Q248" s="31" t="s">
        <v>153</v>
      </c>
      <c r="R248" s="31" t="s">
        <v>842</v>
      </c>
      <c r="S248" s="31" t="s">
        <v>1157</v>
      </c>
    </row>
    <row r="249" spans="2:19" ht="72.5" x14ac:dyDescent="0.35">
      <c r="B249" s="31">
        <v>243</v>
      </c>
      <c r="C249" s="31" t="s">
        <v>165</v>
      </c>
      <c r="D249" s="31" t="s">
        <v>582</v>
      </c>
      <c r="E249" s="31" t="s">
        <v>585</v>
      </c>
      <c r="G249" s="31" t="s">
        <v>149</v>
      </c>
      <c r="H249" s="10">
        <v>42139</v>
      </c>
      <c r="I249" s="11">
        <v>603773.24</v>
      </c>
      <c r="J249" s="11">
        <v>93894.79</v>
      </c>
      <c r="K249" s="11">
        <v>93894.79</v>
      </c>
      <c r="L249" s="11">
        <v>0</v>
      </c>
      <c r="M249" s="12"/>
      <c r="N249" s="10">
        <v>41799</v>
      </c>
      <c r="O249" s="31" t="s">
        <v>1158</v>
      </c>
      <c r="P249" s="31" t="s">
        <v>168</v>
      </c>
      <c r="Q249" s="31" t="s">
        <v>153</v>
      </c>
      <c r="R249" s="31" t="s">
        <v>842</v>
      </c>
      <c r="S249" s="31" t="s">
        <v>1159</v>
      </c>
    </row>
    <row r="250" spans="2:19" ht="29" x14ac:dyDescent="0.35">
      <c r="B250" s="31">
        <v>244</v>
      </c>
      <c r="C250" s="31" t="s">
        <v>165</v>
      </c>
      <c r="D250" s="31" t="s">
        <v>582</v>
      </c>
      <c r="E250" s="31" t="s">
        <v>586</v>
      </c>
      <c r="G250" s="31" t="s">
        <v>149</v>
      </c>
      <c r="H250" s="10">
        <v>42139</v>
      </c>
      <c r="I250" s="11">
        <v>603773.24</v>
      </c>
      <c r="J250" s="11">
        <v>60861.29</v>
      </c>
      <c r="K250" s="11">
        <v>60861.29</v>
      </c>
      <c r="L250" s="11">
        <v>0</v>
      </c>
      <c r="M250" s="12"/>
      <c r="N250" s="10">
        <v>41799</v>
      </c>
      <c r="O250" s="31" t="s">
        <v>153</v>
      </c>
      <c r="P250" s="31" t="s">
        <v>168</v>
      </c>
      <c r="Q250" s="31" t="s">
        <v>153</v>
      </c>
      <c r="R250" s="31" t="s">
        <v>842</v>
      </c>
      <c r="S250" s="31" t="s">
        <v>1160</v>
      </c>
    </row>
    <row r="251" spans="2:19" ht="72.5" x14ac:dyDescent="0.35">
      <c r="B251" s="31">
        <v>245</v>
      </c>
      <c r="C251" s="31" t="s">
        <v>159</v>
      </c>
      <c r="D251" s="31" t="s">
        <v>587</v>
      </c>
      <c r="E251" s="31" t="s">
        <v>588</v>
      </c>
      <c r="G251" s="31" t="s">
        <v>149</v>
      </c>
      <c r="H251" s="10">
        <v>42369</v>
      </c>
      <c r="I251" s="11">
        <v>1660376.3766666667</v>
      </c>
      <c r="J251" s="11">
        <v>1712920.6</v>
      </c>
      <c r="K251" s="11">
        <v>1654733.58</v>
      </c>
      <c r="L251" s="11">
        <v>58187.02</v>
      </c>
      <c r="M251" s="12"/>
      <c r="N251" s="10" t="s">
        <v>153</v>
      </c>
      <c r="O251" s="31" t="s">
        <v>1161</v>
      </c>
      <c r="P251" s="31" t="s">
        <v>172</v>
      </c>
      <c r="Q251" s="31">
        <v>186</v>
      </c>
      <c r="R251" s="31" t="s">
        <v>833</v>
      </c>
      <c r="S251" s="31" t="s">
        <v>1162</v>
      </c>
    </row>
    <row r="252" spans="2:19" ht="87" x14ac:dyDescent="0.35">
      <c r="B252" s="31">
        <v>246</v>
      </c>
      <c r="C252" s="31" t="s">
        <v>163</v>
      </c>
      <c r="D252" s="31" t="s">
        <v>589</v>
      </c>
      <c r="E252" s="31" t="s">
        <v>438</v>
      </c>
      <c r="G252" s="31" t="s">
        <v>149</v>
      </c>
      <c r="H252" s="10" t="s">
        <v>153</v>
      </c>
      <c r="I252" s="11">
        <v>1207546.4666666666</v>
      </c>
      <c r="J252" s="11">
        <v>1223902.05</v>
      </c>
      <c r="K252" s="11">
        <v>1207513.6100000001</v>
      </c>
      <c r="L252" s="11">
        <v>16388.439999999999</v>
      </c>
      <c r="M252" s="12"/>
      <c r="N252" s="10" t="s">
        <v>153</v>
      </c>
      <c r="O252" s="31" t="s">
        <v>832</v>
      </c>
      <c r="P252" s="31" t="s">
        <v>172</v>
      </c>
      <c r="Q252" s="31">
        <v>187</v>
      </c>
      <c r="R252" s="31" t="s">
        <v>833</v>
      </c>
      <c r="S252" s="31" t="s">
        <v>1163</v>
      </c>
    </row>
    <row r="253" spans="2:19" ht="43.5" x14ac:dyDescent="0.35">
      <c r="B253" s="31">
        <v>247</v>
      </c>
      <c r="C253" s="31" t="s">
        <v>159</v>
      </c>
      <c r="D253" s="31" t="s">
        <v>590</v>
      </c>
      <c r="E253" s="31" t="s">
        <v>591</v>
      </c>
      <c r="G253" s="31" t="s">
        <v>149</v>
      </c>
      <c r="H253" s="10">
        <v>42125</v>
      </c>
      <c r="I253" s="11">
        <v>4796813.2091666674</v>
      </c>
      <c r="J253" s="11">
        <v>294731.53000000003</v>
      </c>
      <c r="K253" s="11">
        <v>287892.75</v>
      </c>
      <c r="L253" s="11">
        <v>6838.78</v>
      </c>
      <c r="M253" s="12"/>
      <c r="N253" s="10">
        <v>41799</v>
      </c>
      <c r="O253" s="31" t="s">
        <v>153</v>
      </c>
      <c r="P253" s="31" t="s">
        <v>168</v>
      </c>
      <c r="Q253" s="31" t="s">
        <v>153</v>
      </c>
      <c r="R253" s="31" t="s">
        <v>842</v>
      </c>
      <c r="S253" s="31" t="s">
        <v>1164</v>
      </c>
    </row>
    <row r="254" spans="2:19" ht="29" x14ac:dyDescent="0.35">
      <c r="B254" s="31">
        <v>248</v>
      </c>
      <c r="C254" s="31" t="s">
        <v>159</v>
      </c>
      <c r="D254" s="31" t="s">
        <v>590</v>
      </c>
      <c r="E254" s="31" t="s">
        <v>592</v>
      </c>
      <c r="G254" s="31" t="s">
        <v>149</v>
      </c>
      <c r="H254" s="10">
        <v>41944</v>
      </c>
      <c r="I254" s="11">
        <v>4796813.2091666674</v>
      </c>
      <c r="J254" s="11">
        <v>597120.05000000005</v>
      </c>
      <c r="K254" s="11">
        <v>593007.05000000005</v>
      </c>
      <c r="L254" s="11">
        <v>4113</v>
      </c>
      <c r="M254" s="12"/>
      <c r="N254" s="10">
        <v>41799</v>
      </c>
      <c r="O254" s="31" t="s">
        <v>876</v>
      </c>
      <c r="P254" s="31" t="s">
        <v>877</v>
      </c>
      <c r="Q254" s="31">
        <v>4</v>
      </c>
      <c r="R254" s="31" t="s">
        <v>878</v>
      </c>
      <c r="S254" s="31" t="s">
        <v>1165</v>
      </c>
    </row>
    <row r="255" spans="2:19" ht="101.5" x14ac:dyDescent="0.35">
      <c r="B255" s="31">
        <v>249</v>
      </c>
      <c r="C255" s="31" t="s">
        <v>159</v>
      </c>
      <c r="D255" s="31" t="s">
        <v>590</v>
      </c>
      <c r="E255" s="31" t="s">
        <v>593</v>
      </c>
      <c r="G255" s="31" t="s">
        <v>149</v>
      </c>
      <c r="H255" s="10">
        <v>42004</v>
      </c>
      <c r="I255" s="11">
        <v>4796813.2091666674</v>
      </c>
      <c r="J255" s="11">
        <v>3521969.8</v>
      </c>
      <c r="K255" s="11">
        <v>3521969.8</v>
      </c>
      <c r="L255" s="11">
        <v>0</v>
      </c>
      <c r="M255" s="12"/>
      <c r="N255" s="10" t="s">
        <v>153</v>
      </c>
      <c r="O255" s="31" t="s">
        <v>1166</v>
      </c>
      <c r="P255" s="31" t="s">
        <v>172</v>
      </c>
      <c r="Q255" s="31">
        <v>188</v>
      </c>
      <c r="R255" s="31" t="s">
        <v>833</v>
      </c>
      <c r="S255" s="31" t="s">
        <v>1167</v>
      </c>
    </row>
    <row r="256" spans="2:19" ht="87" x14ac:dyDescent="0.35">
      <c r="B256" s="31">
        <v>250</v>
      </c>
      <c r="C256" s="31" t="s">
        <v>158</v>
      </c>
      <c r="D256" s="31" t="s">
        <v>594</v>
      </c>
      <c r="E256" s="31" t="s">
        <v>595</v>
      </c>
      <c r="G256" s="31" t="s">
        <v>149</v>
      </c>
      <c r="H256" s="10">
        <v>42093</v>
      </c>
      <c r="I256" s="11">
        <v>905659.85666666657</v>
      </c>
      <c r="J256" s="11">
        <v>260534.04</v>
      </c>
      <c r="K256" s="11">
        <v>260534.04</v>
      </c>
      <c r="L256" s="11">
        <v>0</v>
      </c>
      <c r="M256" s="12"/>
      <c r="N256" s="10">
        <v>41799</v>
      </c>
      <c r="O256" s="31" t="s">
        <v>832</v>
      </c>
      <c r="P256" s="31" t="s">
        <v>172</v>
      </c>
      <c r="Q256" s="31">
        <v>191</v>
      </c>
      <c r="R256" s="31" t="s">
        <v>833</v>
      </c>
      <c r="S256" s="31" t="s">
        <v>1168</v>
      </c>
    </row>
    <row r="257" spans="2:19" ht="87" x14ac:dyDescent="0.35">
      <c r="B257" s="31">
        <v>251</v>
      </c>
      <c r="C257" s="31" t="s">
        <v>158</v>
      </c>
      <c r="D257" s="31" t="s">
        <v>594</v>
      </c>
      <c r="E257" s="31" t="s">
        <v>596</v>
      </c>
      <c r="G257" s="31" t="s">
        <v>149</v>
      </c>
      <c r="H257" s="10">
        <v>42093</v>
      </c>
      <c r="I257" s="11">
        <v>905659.85666666657</v>
      </c>
      <c r="J257" s="11">
        <v>167229.35999999999</v>
      </c>
      <c r="K257" s="11">
        <v>167229.35999999999</v>
      </c>
      <c r="L257" s="11">
        <v>0</v>
      </c>
      <c r="M257" s="12"/>
      <c r="N257" s="10">
        <v>41799</v>
      </c>
      <c r="O257" s="31" t="s">
        <v>832</v>
      </c>
      <c r="P257" s="31" t="s">
        <v>172</v>
      </c>
      <c r="Q257" s="31">
        <v>189</v>
      </c>
      <c r="R257" s="31" t="s">
        <v>833</v>
      </c>
      <c r="S257" s="31" t="s">
        <v>1169</v>
      </c>
    </row>
    <row r="258" spans="2:19" ht="116" x14ac:dyDescent="0.35">
      <c r="B258" s="31">
        <v>252</v>
      </c>
      <c r="C258" s="31" t="s">
        <v>158</v>
      </c>
      <c r="D258" s="31" t="s">
        <v>594</v>
      </c>
      <c r="E258" s="31" t="s">
        <v>597</v>
      </c>
      <c r="G258" s="31" t="s">
        <v>149</v>
      </c>
      <c r="H258" s="10">
        <v>42093</v>
      </c>
      <c r="I258" s="11">
        <v>905659.85666666657</v>
      </c>
      <c r="J258" s="11">
        <v>152106.21</v>
      </c>
      <c r="K258" s="11">
        <v>152106.21</v>
      </c>
      <c r="L258" s="11">
        <v>0</v>
      </c>
      <c r="M258" s="12"/>
      <c r="N258" s="10">
        <v>41799</v>
      </c>
      <c r="O258" s="31" t="s">
        <v>1170</v>
      </c>
      <c r="P258" s="31" t="s">
        <v>172</v>
      </c>
      <c r="Q258" s="31">
        <v>190</v>
      </c>
      <c r="R258" s="31" t="s">
        <v>833</v>
      </c>
      <c r="S258" s="31" t="s">
        <v>1171</v>
      </c>
    </row>
    <row r="259" spans="2:19" ht="87" x14ac:dyDescent="0.35">
      <c r="B259" s="31">
        <v>253</v>
      </c>
      <c r="C259" s="31" t="s">
        <v>158</v>
      </c>
      <c r="D259" s="31" t="s">
        <v>594</v>
      </c>
      <c r="E259" s="31" t="s">
        <v>598</v>
      </c>
      <c r="G259" s="31" t="s">
        <v>149</v>
      </c>
      <c r="H259" s="10">
        <v>42093</v>
      </c>
      <c r="I259" s="11">
        <v>905659.85666666657</v>
      </c>
      <c r="J259" s="11">
        <v>120507.36</v>
      </c>
      <c r="K259" s="11">
        <v>120507.36</v>
      </c>
      <c r="L259" s="11">
        <v>0</v>
      </c>
      <c r="M259" s="12"/>
      <c r="N259" s="10">
        <v>41799</v>
      </c>
      <c r="O259" s="31" t="s">
        <v>832</v>
      </c>
      <c r="P259" s="31" t="s">
        <v>172</v>
      </c>
      <c r="Q259" s="31">
        <v>192</v>
      </c>
      <c r="R259" s="31" t="s">
        <v>833</v>
      </c>
      <c r="S259" s="31" t="s">
        <v>1172</v>
      </c>
    </row>
    <row r="260" spans="2:19" ht="87" x14ac:dyDescent="0.35">
      <c r="B260" s="31">
        <v>254</v>
      </c>
      <c r="C260" s="31" t="s">
        <v>158</v>
      </c>
      <c r="D260" s="31" t="s">
        <v>594</v>
      </c>
      <c r="E260" s="31" t="s">
        <v>599</v>
      </c>
      <c r="G260" s="31" t="s">
        <v>149</v>
      </c>
      <c r="H260" s="10">
        <v>42093</v>
      </c>
      <c r="I260" s="11">
        <v>905659.85666666657</v>
      </c>
      <c r="J260" s="11">
        <v>320213.89</v>
      </c>
      <c r="K260" s="11">
        <v>204650.96</v>
      </c>
      <c r="L260" s="11">
        <v>115562.93</v>
      </c>
      <c r="M260" s="12"/>
      <c r="N260" s="10">
        <v>41996</v>
      </c>
      <c r="O260" s="31" t="s">
        <v>832</v>
      </c>
      <c r="P260" s="31" t="s">
        <v>172</v>
      </c>
      <c r="Q260" s="31">
        <v>193</v>
      </c>
      <c r="R260" s="31" t="s">
        <v>833</v>
      </c>
      <c r="S260" s="31" t="s">
        <v>1173</v>
      </c>
    </row>
    <row r="261" spans="2:19" ht="159.5" x14ac:dyDescent="0.35">
      <c r="B261" s="31">
        <v>255</v>
      </c>
      <c r="C261" s="31" t="s">
        <v>157</v>
      </c>
      <c r="D261" s="31" t="s">
        <v>600</v>
      </c>
      <c r="E261" s="31" t="s">
        <v>601</v>
      </c>
      <c r="G261" s="31" t="s">
        <v>149</v>
      </c>
      <c r="H261" s="10">
        <v>42094</v>
      </c>
      <c r="I261" s="11">
        <v>603773.24</v>
      </c>
      <c r="J261" s="11">
        <v>165410.57</v>
      </c>
      <c r="K261" s="11">
        <v>103588.67</v>
      </c>
      <c r="L261" s="11">
        <v>61822</v>
      </c>
      <c r="M261" s="12"/>
      <c r="N261" s="10">
        <v>41799</v>
      </c>
      <c r="O261" s="31" t="s">
        <v>1174</v>
      </c>
      <c r="P261" s="31" t="s">
        <v>172</v>
      </c>
      <c r="Q261" s="31">
        <v>195</v>
      </c>
      <c r="R261" s="31" t="s">
        <v>833</v>
      </c>
      <c r="S261" s="31" t="s">
        <v>1175</v>
      </c>
    </row>
    <row r="262" spans="2:19" ht="29" x14ac:dyDescent="0.35">
      <c r="B262" s="31">
        <v>256</v>
      </c>
      <c r="C262" s="31" t="s">
        <v>157</v>
      </c>
      <c r="D262" s="31" t="s">
        <v>600</v>
      </c>
      <c r="E262" s="31" t="s">
        <v>173</v>
      </c>
      <c r="G262" s="31" t="s">
        <v>149</v>
      </c>
      <c r="H262" s="10">
        <v>42094</v>
      </c>
      <c r="I262" s="11">
        <v>603773.24</v>
      </c>
      <c r="J262" s="11">
        <v>500184.67</v>
      </c>
      <c r="K262" s="11">
        <v>500184.67</v>
      </c>
      <c r="L262" s="11">
        <v>0</v>
      </c>
      <c r="M262" s="12"/>
      <c r="N262" s="10">
        <v>41799</v>
      </c>
      <c r="O262" s="31" t="s">
        <v>153</v>
      </c>
      <c r="P262" s="31" t="s">
        <v>844</v>
      </c>
      <c r="Q262" s="31">
        <v>35</v>
      </c>
      <c r="R262" s="31" t="s">
        <v>1153</v>
      </c>
      <c r="S262" s="31" t="s">
        <v>1176</v>
      </c>
    </row>
    <row r="263" spans="2:19" ht="43.5" x14ac:dyDescent="0.35">
      <c r="B263" s="31">
        <v>257</v>
      </c>
      <c r="C263" s="31" t="s">
        <v>165</v>
      </c>
      <c r="D263" s="31" t="s">
        <v>602</v>
      </c>
      <c r="E263" s="31" t="s">
        <v>603</v>
      </c>
      <c r="G263" s="31" t="s">
        <v>149</v>
      </c>
      <c r="H263" s="10">
        <v>41882</v>
      </c>
      <c r="I263" s="11">
        <v>1811319.6849999998</v>
      </c>
      <c r="J263" s="11">
        <v>836433.41</v>
      </c>
      <c r="K263" s="11">
        <v>836433.41</v>
      </c>
      <c r="L263" s="11">
        <v>0</v>
      </c>
      <c r="M263" s="12"/>
      <c r="N263" s="10">
        <v>41799</v>
      </c>
      <c r="O263" s="31" t="s">
        <v>153</v>
      </c>
      <c r="P263" s="31" t="s">
        <v>844</v>
      </c>
      <c r="Q263" s="31">
        <v>15</v>
      </c>
      <c r="R263" s="31" t="s">
        <v>1153</v>
      </c>
      <c r="S263" s="31" t="s">
        <v>1177</v>
      </c>
    </row>
    <row r="264" spans="2:19" ht="58" x14ac:dyDescent="0.35">
      <c r="B264" s="31">
        <v>258</v>
      </c>
      <c r="C264" s="31" t="s">
        <v>165</v>
      </c>
      <c r="D264" s="31" t="s">
        <v>602</v>
      </c>
      <c r="E264" s="31" t="s">
        <v>604</v>
      </c>
      <c r="G264" s="31" t="s">
        <v>149</v>
      </c>
      <c r="H264" s="10">
        <v>41882</v>
      </c>
      <c r="I264" s="11">
        <v>1811319.6849999998</v>
      </c>
      <c r="J264" s="11">
        <v>948185.47</v>
      </c>
      <c r="K264" s="11">
        <v>948185.47</v>
      </c>
      <c r="L264" s="11">
        <v>0</v>
      </c>
      <c r="M264" s="12"/>
      <c r="N264" s="10">
        <v>41929</v>
      </c>
      <c r="O264" s="31" t="s">
        <v>153</v>
      </c>
      <c r="P264" s="31" t="s">
        <v>844</v>
      </c>
      <c r="Q264" s="31" t="s">
        <v>1178</v>
      </c>
      <c r="R264" s="31" t="s">
        <v>1153</v>
      </c>
      <c r="S264" s="31" t="s">
        <v>1179</v>
      </c>
    </row>
    <row r="265" spans="2:19" ht="101.5" x14ac:dyDescent="0.35">
      <c r="B265" s="31">
        <v>259</v>
      </c>
      <c r="C265" s="31" t="s">
        <v>155</v>
      </c>
      <c r="D265" s="31" t="s">
        <v>605</v>
      </c>
      <c r="E265" s="31" t="s">
        <v>606</v>
      </c>
      <c r="G265" s="31" t="s">
        <v>149</v>
      </c>
      <c r="H265" s="10">
        <v>42157</v>
      </c>
      <c r="I265" s="11">
        <v>1660376.3766666667</v>
      </c>
      <c r="J265" s="11">
        <v>1066509.72</v>
      </c>
      <c r="K265" s="11">
        <v>1066509.72</v>
      </c>
      <c r="L265" s="11">
        <v>0</v>
      </c>
      <c r="M265" s="12"/>
      <c r="N265" s="10" t="s">
        <v>153</v>
      </c>
      <c r="O265" s="31" t="s">
        <v>1180</v>
      </c>
      <c r="P265" s="31" t="s">
        <v>172</v>
      </c>
      <c r="Q265" s="31">
        <v>197</v>
      </c>
      <c r="R265" s="31" t="s">
        <v>833</v>
      </c>
      <c r="S265" s="31" t="s">
        <v>1181</v>
      </c>
    </row>
    <row r="266" spans="2:19" ht="101.5" x14ac:dyDescent="0.35">
      <c r="B266" s="31">
        <v>260</v>
      </c>
      <c r="C266" s="31" t="s">
        <v>155</v>
      </c>
      <c r="D266" s="31" t="s">
        <v>605</v>
      </c>
      <c r="E266" s="31" t="s">
        <v>607</v>
      </c>
      <c r="G266" s="31" t="s">
        <v>149</v>
      </c>
      <c r="H266" s="10">
        <v>42157</v>
      </c>
      <c r="I266" s="11">
        <v>1660376.3766666667</v>
      </c>
      <c r="J266" s="11">
        <v>364713.01</v>
      </c>
      <c r="K266" s="11">
        <v>364713.01</v>
      </c>
      <c r="L266" s="11">
        <v>0</v>
      </c>
      <c r="M266" s="12"/>
      <c r="N266" s="10" t="s">
        <v>153</v>
      </c>
      <c r="O266" s="31" t="s">
        <v>1180</v>
      </c>
      <c r="P266" s="31" t="s">
        <v>172</v>
      </c>
      <c r="Q266" s="31">
        <v>196</v>
      </c>
      <c r="R266" s="31" t="s">
        <v>833</v>
      </c>
      <c r="S266" s="31" t="s">
        <v>1182</v>
      </c>
    </row>
    <row r="267" spans="2:19" ht="101.5" x14ac:dyDescent="0.35">
      <c r="B267" s="31">
        <v>261</v>
      </c>
      <c r="C267" s="31" t="s">
        <v>155</v>
      </c>
      <c r="D267" s="31" t="s">
        <v>605</v>
      </c>
      <c r="E267" s="31" t="s">
        <v>608</v>
      </c>
      <c r="G267" s="31" t="s">
        <v>149</v>
      </c>
      <c r="H267" s="10">
        <v>42157</v>
      </c>
      <c r="I267" s="11">
        <v>1660376.3766666667</v>
      </c>
      <c r="J267" s="11">
        <v>218528.97</v>
      </c>
      <c r="K267" s="11">
        <v>218528.97</v>
      </c>
      <c r="L267" s="11">
        <v>0</v>
      </c>
      <c r="M267" s="12"/>
      <c r="N267" s="10" t="s">
        <v>153</v>
      </c>
      <c r="O267" s="31" t="s">
        <v>1180</v>
      </c>
      <c r="P267" s="31" t="s">
        <v>172</v>
      </c>
      <c r="Q267" s="31">
        <v>198</v>
      </c>
      <c r="R267" s="31" t="s">
        <v>833</v>
      </c>
      <c r="S267" s="31" t="s">
        <v>1183</v>
      </c>
    </row>
    <row r="268" spans="2:19" ht="58" x14ac:dyDescent="0.35">
      <c r="B268" s="31">
        <v>262</v>
      </c>
      <c r="C268" s="31" t="s">
        <v>162</v>
      </c>
      <c r="D268" s="31" t="s">
        <v>609</v>
      </c>
      <c r="E268" s="31" t="s">
        <v>610</v>
      </c>
      <c r="G268" s="31" t="s">
        <v>149</v>
      </c>
      <c r="H268" s="10" t="s">
        <v>296</v>
      </c>
      <c r="I268" s="11">
        <v>452829.9366666667</v>
      </c>
      <c r="J268" s="11">
        <v>450513.5</v>
      </c>
      <c r="K268" s="11">
        <v>450513.5</v>
      </c>
      <c r="L268" s="11">
        <v>0</v>
      </c>
      <c r="M268" s="12"/>
      <c r="N268" s="10" t="s">
        <v>153</v>
      </c>
      <c r="O268" s="31" t="s">
        <v>1184</v>
      </c>
      <c r="P268" s="31" t="s">
        <v>172</v>
      </c>
      <c r="Q268" s="31">
        <v>293</v>
      </c>
      <c r="R268" s="31" t="s">
        <v>833</v>
      </c>
      <c r="S268" s="31" t="s">
        <v>1185</v>
      </c>
    </row>
    <row r="269" spans="2:19" ht="72.5" x14ac:dyDescent="0.35">
      <c r="B269" s="31">
        <v>263</v>
      </c>
      <c r="C269" s="31">
        <v>0</v>
      </c>
      <c r="D269" s="31" t="s">
        <v>611</v>
      </c>
      <c r="E269" s="31" t="s">
        <v>612</v>
      </c>
      <c r="G269" s="31" t="s">
        <v>149</v>
      </c>
      <c r="H269" s="10" t="s">
        <v>153</v>
      </c>
      <c r="I269" s="11">
        <v>1056603.1616666701</v>
      </c>
      <c r="J269" s="11">
        <v>0</v>
      </c>
      <c r="K269" s="11">
        <v>0</v>
      </c>
      <c r="L269" s="11">
        <v>0</v>
      </c>
      <c r="M269" s="12"/>
      <c r="N269" s="10" t="s">
        <v>153</v>
      </c>
      <c r="O269" s="31" t="s">
        <v>153</v>
      </c>
      <c r="P269" s="31">
        <v>0</v>
      </c>
      <c r="Q269" s="31">
        <v>199</v>
      </c>
      <c r="R269" s="31" t="s">
        <v>833</v>
      </c>
      <c r="S269" s="31" t="s">
        <v>1186</v>
      </c>
    </row>
    <row r="270" spans="2:19" ht="29" x14ac:dyDescent="0.35">
      <c r="B270" s="31">
        <v>264</v>
      </c>
      <c r="C270" s="31" t="s">
        <v>154</v>
      </c>
      <c r="D270" s="31" t="s">
        <v>611</v>
      </c>
      <c r="E270" s="31" t="s">
        <v>613</v>
      </c>
      <c r="G270" s="31" t="s">
        <v>149</v>
      </c>
      <c r="H270" s="10" t="s">
        <v>153</v>
      </c>
      <c r="I270" s="11">
        <v>1056603.1616666701</v>
      </c>
      <c r="J270" s="11">
        <v>345507.72</v>
      </c>
      <c r="K270" s="11">
        <v>345507.72</v>
      </c>
      <c r="L270" s="11">
        <v>0</v>
      </c>
      <c r="M270" s="12"/>
      <c r="N270" s="10" t="s">
        <v>153</v>
      </c>
      <c r="O270" s="31" t="s">
        <v>153</v>
      </c>
      <c r="P270" s="31" t="s">
        <v>172</v>
      </c>
      <c r="Q270" s="31">
        <v>199</v>
      </c>
      <c r="R270" s="31" t="s">
        <v>833</v>
      </c>
      <c r="S270" s="31" t="s">
        <v>153</v>
      </c>
    </row>
    <row r="271" spans="2:19" ht="58" x14ac:dyDescent="0.35">
      <c r="B271" s="31">
        <v>265</v>
      </c>
      <c r="C271" s="31" t="s">
        <v>154</v>
      </c>
      <c r="D271" s="31" t="s">
        <v>611</v>
      </c>
      <c r="E271" s="31" t="s">
        <v>614</v>
      </c>
      <c r="G271" s="31" t="s">
        <v>149</v>
      </c>
      <c r="H271" s="10">
        <v>42328</v>
      </c>
      <c r="I271" s="11">
        <v>1056603.1616666669</v>
      </c>
      <c r="J271" s="11">
        <v>363928.33</v>
      </c>
      <c r="K271" s="11">
        <v>330872.2</v>
      </c>
      <c r="L271" s="11">
        <v>33056.129999999997</v>
      </c>
      <c r="M271" s="12"/>
      <c r="N271" s="10">
        <v>42319</v>
      </c>
      <c r="O271" s="31" t="s">
        <v>1187</v>
      </c>
      <c r="P271" s="31" t="s">
        <v>172</v>
      </c>
      <c r="Q271" s="31">
        <v>201</v>
      </c>
      <c r="R271" s="31" t="s">
        <v>833</v>
      </c>
      <c r="S271" s="31" t="s">
        <v>1188</v>
      </c>
    </row>
    <row r="272" spans="2:19" ht="58" x14ac:dyDescent="0.35">
      <c r="B272" s="31">
        <v>266</v>
      </c>
      <c r="C272" s="31" t="s">
        <v>154</v>
      </c>
      <c r="D272" s="31" t="s">
        <v>611</v>
      </c>
      <c r="E272" s="31" t="s">
        <v>615</v>
      </c>
      <c r="G272" s="31" t="s">
        <v>149</v>
      </c>
      <c r="H272" s="10">
        <v>42149</v>
      </c>
      <c r="I272" s="11">
        <v>1056603.1616666669</v>
      </c>
      <c r="J272" s="11">
        <v>430535.05</v>
      </c>
      <c r="K272" s="11">
        <v>289332.75</v>
      </c>
      <c r="L272" s="11">
        <v>141202.29999999999</v>
      </c>
      <c r="M272" s="12"/>
      <c r="N272" s="10">
        <v>42320</v>
      </c>
      <c r="O272" s="31" t="s">
        <v>1189</v>
      </c>
      <c r="P272" s="31" t="s">
        <v>172</v>
      </c>
      <c r="Q272" s="31">
        <v>202</v>
      </c>
      <c r="R272" s="31" t="s">
        <v>833</v>
      </c>
      <c r="S272" s="31" t="s">
        <v>1190</v>
      </c>
    </row>
    <row r="273" spans="2:19" x14ac:dyDescent="0.35">
      <c r="B273" s="31">
        <v>267</v>
      </c>
      <c r="C273" s="31" t="s">
        <v>154</v>
      </c>
      <c r="D273" s="31" t="s">
        <v>611</v>
      </c>
      <c r="E273" s="31" t="s">
        <v>174</v>
      </c>
      <c r="G273" s="31" t="s">
        <v>149</v>
      </c>
      <c r="H273" s="10">
        <v>42078</v>
      </c>
      <c r="I273" s="11">
        <v>1056603.1616666669</v>
      </c>
      <c r="J273" s="11">
        <v>71242.45</v>
      </c>
      <c r="K273" s="11">
        <v>65064.71</v>
      </c>
      <c r="L273" s="11">
        <v>6177.74</v>
      </c>
      <c r="M273" s="12"/>
      <c r="N273" s="10">
        <v>42318</v>
      </c>
      <c r="O273" s="31" t="s">
        <v>1187</v>
      </c>
      <c r="P273" s="31" t="s">
        <v>172</v>
      </c>
      <c r="Q273" s="31">
        <v>200</v>
      </c>
      <c r="R273" s="31" t="s">
        <v>839</v>
      </c>
      <c r="S273" s="31" t="s">
        <v>1191</v>
      </c>
    </row>
    <row r="274" spans="2:19" ht="29" x14ac:dyDescent="0.35">
      <c r="B274" s="31">
        <v>268</v>
      </c>
      <c r="C274" s="31" t="s">
        <v>162</v>
      </c>
      <c r="D274" s="31" t="s">
        <v>616</v>
      </c>
      <c r="E274" s="31" t="s">
        <v>617</v>
      </c>
      <c r="G274" s="31" t="s">
        <v>149</v>
      </c>
      <c r="H274" s="10">
        <v>42003</v>
      </c>
      <c r="I274" s="11">
        <v>603773.24</v>
      </c>
      <c r="J274" s="11">
        <v>204163.56185940004</v>
      </c>
      <c r="K274" s="11">
        <v>204163.56185940004</v>
      </c>
      <c r="L274" s="11">
        <v>0</v>
      </c>
      <c r="M274" s="12"/>
      <c r="N274" s="10">
        <v>41799</v>
      </c>
      <c r="O274" s="31" t="s">
        <v>876</v>
      </c>
      <c r="P274" s="31" t="s">
        <v>877</v>
      </c>
      <c r="Q274" s="31">
        <v>1</v>
      </c>
      <c r="R274" s="31" t="s">
        <v>878</v>
      </c>
      <c r="S274" s="31" t="s">
        <v>1192</v>
      </c>
    </row>
    <row r="275" spans="2:19" ht="87" x14ac:dyDescent="0.35">
      <c r="B275" s="31">
        <v>269</v>
      </c>
      <c r="C275" s="31" t="s">
        <v>162</v>
      </c>
      <c r="D275" s="31" t="s">
        <v>616</v>
      </c>
      <c r="E275" s="31" t="s">
        <v>618</v>
      </c>
      <c r="G275" s="31" t="s">
        <v>149</v>
      </c>
      <c r="H275" s="10">
        <v>41974</v>
      </c>
      <c r="I275" s="11">
        <v>603773.24</v>
      </c>
      <c r="J275" s="11">
        <v>124283.52</v>
      </c>
      <c r="K275" s="11">
        <v>124283.52</v>
      </c>
      <c r="L275" s="11">
        <v>0</v>
      </c>
      <c r="M275" s="12"/>
      <c r="N275" s="10" t="s">
        <v>153</v>
      </c>
      <c r="O275" s="31" t="s">
        <v>832</v>
      </c>
      <c r="P275" s="31" t="s">
        <v>172</v>
      </c>
      <c r="Q275" s="31">
        <v>205</v>
      </c>
      <c r="R275" s="31" t="s">
        <v>839</v>
      </c>
      <c r="S275" s="31" t="s">
        <v>1193</v>
      </c>
    </row>
    <row r="276" spans="2:19" ht="87" x14ac:dyDescent="0.35">
      <c r="B276" s="31">
        <v>270</v>
      </c>
      <c r="C276" s="31" t="s">
        <v>162</v>
      </c>
      <c r="D276" s="31" t="s">
        <v>616</v>
      </c>
      <c r="E276" s="31" t="s">
        <v>619</v>
      </c>
      <c r="G276" s="31" t="s">
        <v>149</v>
      </c>
      <c r="H276" s="10">
        <v>41883</v>
      </c>
      <c r="I276" s="11">
        <v>603773.24</v>
      </c>
      <c r="J276" s="11">
        <v>211155.17</v>
      </c>
      <c r="K276" s="11">
        <v>211155.17</v>
      </c>
      <c r="L276" s="11">
        <v>0</v>
      </c>
      <c r="M276" s="12"/>
      <c r="N276" s="10" t="s">
        <v>153</v>
      </c>
      <c r="O276" s="31" t="s">
        <v>832</v>
      </c>
      <c r="P276" s="31" t="s">
        <v>172</v>
      </c>
      <c r="Q276" s="31">
        <v>204</v>
      </c>
      <c r="R276" s="31" t="s">
        <v>839</v>
      </c>
      <c r="S276" s="31" t="s">
        <v>1194</v>
      </c>
    </row>
    <row r="277" spans="2:19" ht="87" x14ac:dyDescent="0.35">
      <c r="B277" s="31">
        <v>271</v>
      </c>
      <c r="C277" s="31" t="s">
        <v>162</v>
      </c>
      <c r="D277" s="31" t="s">
        <v>616</v>
      </c>
      <c r="E277" s="31" t="s">
        <v>620</v>
      </c>
      <c r="G277" s="31" t="s">
        <v>149</v>
      </c>
      <c r="H277" s="10">
        <v>41913</v>
      </c>
      <c r="I277" s="11">
        <v>603773.24</v>
      </c>
      <c r="J277" s="11">
        <v>62610.45</v>
      </c>
      <c r="K277" s="11">
        <v>62610.45</v>
      </c>
      <c r="L277" s="11">
        <v>0</v>
      </c>
      <c r="M277" s="12"/>
      <c r="N277" s="10" t="s">
        <v>153</v>
      </c>
      <c r="O277" s="31" t="s">
        <v>832</v>
      </c>
      <c r="P277" s="31" t="s">
        <v>172</v>
      </c>
      <c r="Q277" s="31">
        <v>203</v>
      </c>
      <c r="R277" s="31" t="s">
        <v>833</v>
      </c>
      <c r="S277" s="31" t="s">
        <v>1195</v>
      </c>
    </row>
    <row r="278" spans="2:19" ht="29" x14ac:dyDescent="0.35">
      <c r="B278" s="31">
        <v>272</v>
      </c>
      <c r="C278" s="31" t="s">
        <v>151</v>
      </c>
      <c r="D278" s="31" t="s">
        <v>621</v>
      </c>
      <c r="E278" s="31" t="s">
        <v>622</v>
      </c>
      <c r="G278" s="31" t="s">
        <v>149</v>
      </c>
      <c r="H278" s="10">
        <v>42185</v>
      </c>
      <c r="I278" s="11">
        <v>905659.85666666657</v>
      </c>
      <c r="J278" s="11">
        <v>252995.89992221998</v>
      </c>
      <c r="K278" s="11">
        <v>252995.89992221998</v>
      </c>
      <c r="L278" s="11">
        <v>0</v>
      </c>
      <c r="M278" s="12"/>
      <c r="N278" s="10" t="s">
        <v>153</v>
      </c>
      <c r="O278" s="31" t="s">
        <v>153</v>
      </c>
      <c r="P278" s="31" t="s">
        <v>844</v>
      </c>
      <c r="Q278" s="31" t="s">
        <v>153</v>
      </c>
      <c r="R278" s="31" t="s">
        <v>833</v>
      </c>
      <c r="S278" s="31" t="s">
        <v>1196</v>
      </c>
    </row>
    <row r="279" spans="2:19" ht="29" x14ac:dyDescent="0.35">
      <c r="B279" s="31">
        <v>273</v>
      </c>
      <c r="C279" s="31" t="s">
        <v>151</v>
      </c>
      <c r="D279" s="31" t="s">
        <v>621</v>
      </c>
      <c r="E279" s="31" t="s">
        <v>623</v>
      </c>
      <c r="G279" s="31" t="s">
        <v>149</v>
      </c>
      <c r="H279" s="10">
        <v>42185</v>
      </c>
      <c r="I279" s="11">
        <v>905659.85666666657</v>
      </c>
      <c r="J279" s="11">
        <v>233525.11953120003</v>
      </c>
      <c r="K279" s="11">
        <v>233525.11953120003</v>
      </c>
      <c r="L279" s="11">
        <v>0</v>
      </c>
      <c r="M279" s="12"/>
      <c r="N279" s="10" t="s">
        <v>153</v>
      </c>
      <c r="O279" s="31" t="s">
        <v>153</v>
      </c>
      <c r="P279" s="31" t="s">
        <v>168</v>
      </c>
      <c r="Q279" s="31" t="s">
        <v>153</v>
      </c>
      <c r="R279" s="31" t="s">
        <v>842</v>
      </c>
      <c r="S279" s="31" t="s">
        <v>1197</v>
      </c>
    </row>
    <row r="280" spans="2:19" ht="29" x14ac:dyDescent="0.35">
      <c r="B280" s="31">
        <v>274</v>
      </c>
      <c r="C280" s="31" t="s">
        <v>151</v>
      </c>
      <c r="D280" s="31" t="s">
        <v>621</v>
      </c>
      <c r="E280" s="31" t="s">
        <v>624</v>
      </c>
      <c r="G280" s="31" t="s">
        <v>149</v>
      </c>
      <c r="H280" s="10">
        <v>42185</v>
      </c>
      <c r="I280" s="11">
        <v>905659.85666666657</v>
      </c>
      <c r="J280" s="11">
        <v>233525.11953120001</v>
      </c>
      <c r="K280" s="11">
        <v>233525.11953120003</v>
      </c>
      <c r="L280" s="11">
        <v>0</v>
      </c>
      <c r="M280" s="12"/>
      <c r="N280" s="10" t="s">
        <v>153</v>
      </c>
      <c r="O280" s="31" t="s">
        <v>153</v>
      </c>
      <c r="P280" s="31" t="s">
        <v>168</v>
      </c>
      <c r="Q280" s="31" t="s">
        <v>153</v>
      </c>
      <c r="R280" s="31" t="s">
        <v>842</v>
      </c>
      <c r="S280" s="31" t="s">
        <v>1198</v>
      </c>
    </row>
    <row r="281" spans="2:19" ht="72.5" x14ac:dyDescent="0.35">
      <c r="B281" s="31">
        <v>275</v>
      </c>
      <c r="C281" s="31" t="s">
        <v>151</v>
      </c>
      <c r="D281" s="31" t="s">
        <v>621</v>
      </c>
      <c r="E281" s="31" t="s">
        <v>625</v>
      </c>
      <c r="G281" s="31" t="s">
        <v>149</v>
      </c>
      <c r="H281" s="10">
        <v>42185</v>
      </c>
      <c r="I281" s="11">
        <v>905659.85666666657</v>
      </c>
      <c r="J281" s="11">
        <v>185613.63</v>
      </c>
      <c r="K281" s="11">
        <v>185613.63</v>
      </c>
      <c r="L281" s="11">
        <v>0</v>
      </c>
      <c r="M281" s="12"/>
      <c r="N281" s="10">
        <v>42325</v>
      </c>
      <c r="O281" s="31" t="s">
        <v>1199</v>
      </c>
      <c r="P281" s="31" t="s">
        <v>172</v>
      </c>
      <c r="Q281" s="31">
        <v>326</v>
      </c>
      <c r="R281" s="31" t="s">
        <v>833</v>
      </c>
      <c r="S281" s="31" t="s">
        <v>1200</v>
      </c>
    </row>
    <row r="282" spans="2:19" ht="87" x14ac:dyDescent="0.35">
      <c r="B282" s="31">
        <v>276</v>
      </c>
      <c r="C282" s="31" t="s">
        <v>158</v>
      </c>
      <c r="D282" s="31" t="s">
        <v>626</v>
      </c>
      <c r="E282" s="31" t="s">
        <v>461</v>
      </c>
      <c r="G282" s="31" t="s">
        <v>149</v>
      </c>
      <c r="H282" s="10">
        <v>41972</v>
      </c>
      <c r="I282" s="11">
        <v>1056603.1616666669</v>
      </c>
      <c r="J282" s="11">
        <v>359701.14</v>
      </c>
      <c r="K282" s="11">
        <v>359701.14</v>
      </c>
      <c r="L282" s="11">
        <v>0</v>
      </c>
      <c r="M282" s="12"/>
      <c r="N282" s="10">
        <v>41799</v>
      </c>
      <c r="O282" s="31" t="s">
        <v>832</v>
      </c>
      <c r="P282" s="31" t="s">
        <v>172</v>
      </c>
      <c r="Q282" s="31">
        <v>209</v>
      </c>
      <c r="R282" s="31" t="s">
        <v>833</v>
      </c>
      <c r="S282" s="31" t="s">
        <v>1201</v>
      </c>
    </row>
    <row r="283" spans="2:19" ht="87" x14ac:dyDescent="0.35">
      <c r="B283" s="31">
        <v>277</v>
      </c>
      <c r="C283" s="31" t="s">
        <v>158</v>
      </c>
      <c r="D283" s="31" t="s">
        <v>626</v>
      </c>
      <c r="E283" s="31" t="s">
        <v>627</v>
      </c>
      <c r="G283" s="31" t="s">
        <v>149</v>
      </c>
      <c r="H283" s="10">
        <v>41912</v>
      </c>
      <c r="I283" s="11">
        <v>1056603.1616666669</v>
      </c>
      <c r="J283" s="11">
        <v>244901.81</v>
      </c>
      <c r="K283" s="11">
        <v>244901.81</v>
      </c>
      <c r="L283" s="11">
        <v>0</v>
      </c>
      <c r="M283" s="12"/>
      <c r="N283" s="10">
        <v>41799</v>
      </c>
      <c r="O283" s="31" t="s">
        <v>832</v>
      </c>
      <c r="P283" s="31" t="s">
        <v>172</v>
      </c>
      <c r="Q283" s="31">
        <v>208</v>
      </c>
      <c r="R283" s="31" t="s">
        <v>833</v>
      </c>
      <c r="S283" s="31" t="s">
        <v>1202</v>
      </c>
    </row>
    <row r="284" spans="2:19" ht="29" x14ac:dyDescent="0.35">
      <c r="B284" s="31">
        <v>278</v>
      </c>
      <c r="C284" s="31" t="s">
        <v>158</v>
      </c>
      <c r="D284" s="31" t="s">
        <v>626</v>
      </c>
      <c r="E284" s="31" t="s">
        <v>175</v>
      </c>
      <c r="G284" s="31" t="s">
        <v>149</v>
      </c>
      <c r="H284" s="10" t="s">
        <v>296</v>
      </c>
      <c r="I284" s="11">
        <v>1056603.1616666669</v>
      </c>
      <c r="J284" s="11">
        <v>205756.99</v>
      </c>
      <c r="K284" s="11">
        <v>205756.99</v>
      </c>
      <c r="L284" s="11">
        <v>0</v>
      </c>
      <c r="M284" s="12"/>
      <c r="N284" s="10">
        <v>41799</v>
      </c>
      <c r="O284" s="31" t="s">
        <v>153</v>
      </c>
      <c r="P284" s="31" t="s">
        <v>844</v>
      </c>
      <c r="Q284" s="31">
        <v>17</v>
      </c>
      <c r="R284" s="31" t="s">
        <v>839</v>
      </c>
      <c r="S284" s="31" t="s">
        <v>1203</v>
      </c>
    </row>
    <row r="285" spans="2:19" ht="87" x14ac:dyDescent="0.35">
      <c r="B285" s="31">
        <v>279</v>
      </c>
      <c r="C285" s="31" t="s">
        <v>158</v>
      </c>
      <c r="D285" s="31" t="s">
        <v>626</v>
      </c>
      <c r="E285" s="31" t="s">
        <v>628</v>
      </c>
      <c r="G285" s="31" t="s">
        <v>149</v>
      </c>
      <c r="H285" s="10">
        <v>42126</v>
      </c>
      <c r="I285" s="11">
        <v>1056603.1616666669</v>
      </c>
      <c r="J285" s="11">
        <v>158732.71</v>
      </c>
      <c r="K285" s="11">
        <v>145956.79999999999</v>
      </c>
      <c r="L285" s="11">
        <v>12775.9</v>
      </c>
      <c r="M285" s="12"/>
      <c r="N285" s="10">
        <v>42027</v>
      </c>
      <c r="O285" s="31" t="s">
        <v>832</v>
      </c>
      <c r="P285" s="31" t="s">
        <v>172</v>
      </c>
      <c r="Q285" s="31">
        <v>210</v>
      </c>
      <c r="R285" s="31" t="s">
        <v>833</v>
      </c>
      <c r="S285" s="31" t="s">
        <v>1204</v>
      </c>
    </row>
    <row r="286" spans="2:19" ht="29" x14ac:dyDescent="0.35">
      <c r="B286" s="31">
        <v>280</v>
      </c>
      <c r="C286" s="31" t="s">
        <v>158</v>
      </c>
      <c r="D286" s="31" t="s">
        <v>626</v>
      </c>
      <c r="E286" s="31" t="s">
        <v>629</v>
      </c>
      <c r="G286" s="31" t="s">
        <v>149</v>
      </c>
      <c r="H286" s="10">
        <v>41912</v>
      </c>
      <c r="I286" s="11">
        <v>1056603.1616666669</v>
      </c>
      <c r="J286" s="11">
        <v>100011.09</v>
      </c>
      <c r="K286" s="11">
        <v>100011.09</v>
      </c>
      <c r="L286" s="11">
        <v>0</v>
      </c>
      <c r="M286" s="12"/>
      <c r="N286" s="10">
        <v>41799</v>
      </c>
      <c r="O286" s="31" t="s">
        <v>153</v>
      </c>
      <c r="P286" s="31" t="s">
        <v>844</v>
      </c>
      <c r="Q286" s="31">
        <v>16</v>
      </c>
      <c r="R286" s="31" t="s">
        <v>839</v>
      </c>
      <c r="S286" s="31" t="s">
        <v>1205</v>
      </c>
    </row>
    <row r="287" spans="2:19" ht="87" x14ac:dyDescent="0.35">
      <c r="B287" s="31">
        <v>281</v>
      </c>
      <c r="C287" s="31" t="s">
        <v>163</v>
      </c>
      <c r="D287" s="31" t="s">
        <v>630</v>
      </c>
      <c r="E287" s="31" t="s">
        <v>631</v>
      </c>
      <c r="G287" s="31" t="s">
        <v>149</v>
      </c>
      <c r="H287" s="10">
        <v>42004</v>
      </c>
      <c r="I287" s="11">
        <v>1660376.3766666667</v>
      </c>
      <c r="J287" s="11">
        <v>1178412.31</v>
      </c>
      <c r="K287" s="11">
        <v>700401.99</v>
      </c>
      <c r="L287" s="11">
        <v>478010.32</v>
      </c>
      <c r="M287" s="12"/>
      <c r="N287" s="10" t="s">
        <v>153</v>
      </c>
      <c r="O287" s="31" t="s">
        <v>832</v>
      </c>
      <c r="P287" s="31" t="s">
        <v>172</v>
      </c>
      <c r="Q287" s="31">
        <v>212</v>
      </c>
      <c r="R287" s="31" t="s">
        <v>833</v>
      </c>
      <c r="S287" s="31" t="s">
        <v>1206</v>
      </c>
    </row>
    <row r="288" spans="2:19" ht="29" x14ac:dyDescent="0.35">
      <c r="B288" s="31">
        <v>282</v>
      </c>
      <c r="C288" s="31" t="s">
        <v>163</v>
      </c>
      <c r="D288" s="31" t="s">
        <v>630</v>
      </c>
      <c r="E288" s="31" t="s">
        <v>632</v>
      </c>
      <c r="G288" s="31" t="s">
        <v>149</v>
      </c>
      <c r="H288" s="10">
        <v>42003</v>
      </c>
      <c r="I288" s="11">
        <v>1660376.3766666667</v>
      </c>
      <c r="J288" s="11">
        <v>243803.44</v>
      </c>
      <c r="K288" s="11">
        <v>31998.92</v>
      </c>
      <c r="L288" s="11">
        <v>211804.52680000002</v>
      </c>
      <c r="M288" s="12"/>
      <c r="N288" s="10" t="s">
        <v>153</v>
      </c>
      <c r="O288" s="31" t="s">
        <v>153</v>
      </c>
      <c r="P288" s="31" t="s">
        <v>168</v>
      </c>
      <c r="Q288" s="31" t="s">
        <v>153</v>
      </c>
      <c r="R288" s="31" t="s">
        <v>842</v>
      </c>
      <c r="S288" s="31" t="s">
        <v>1207</v>
      </c>
    </row>
    <row r="289" spans="2:19" ht="29" x14ac:dyDescent="0.35">
      <c r="B289" s="31">
        <v>283</v>
      </c>
      <c r="C289" s="31" t="s">
        <v>163</v>
      </c>
      <c r="D289" s="31" t="s">
        <v>630</v>
      </c>
      <c r="E289" s="31" t="s">
        <v>633</v>
      </c>
      <c r="G289" s="31" t="s">
        <v>149</v>
      </c>
      <c r="H289" s="10">
        <v>42003</v>
      </c>
      <c r="I289" s="11">
        <v>1660376.3766666667</v>
      </c>
      <c r="J289" s="11">
        <v>277754.36</v>
      </c>
      <c r="K289" s="11">
        <v>277226.26</v>
      </c>
      <c r="L289" s="11">
        <v>528.1</v>
      </c>
      <c r="M289" s="12"/>
      <c r="N289" s="10">
        <v>41799</v>
      </c>
      <c r="O289" s="31" t="s">
        <v>153</v>
      </c>
      <c r="P289" s="31" t="s">
        <v>161</v>
      </c>
      <c r="Q289" s="31">
        <v>8</v>
      </c>
      <c r="R289" s="31" t="s">
        <v>833</v>
      </c>
      <c r="S289" s="31" t="s">
        <v>1208</v>
      </c>
    </row>
    <row r="290" spans="2:19" ht="29" x14ac:dyDescent="0.35">
      <c r="B290" s="31">
        <v>284</v>
      </c>
      <c r="C290" s="31" t="s">
        <v>163</v>
      </c>
      <c r="D290" s="31" t="s">
        <v>630</v>
      </c>
      <c r="E290" s="31" t="s">
        <v>634</v>
      </c>
      <c r="G290" s="31" t="s">
        <v>149</v>
      </c>
      <c r="H290" s="10">
        <v>42003</v>
      </c>
      <c r="I290" s="11">
        <v>1660376.3766666667</v>
      </c>
      <c r="J290" s="11">
        <v>394024.15</v>
      </c>
      <c r="K290" s="11">
        <v>394024.15</v>
      </c>
      <c r="L290" s="11">
        <v>0</v>
      </c>
      <c r="M290" s="12"/>
      <c r="N290" s="10">
        <v>41799</v>
      </c>
      <c r="O290" s="31" t="s">
        <v>153</v>
      </c>
      <c r="P290" s="31" t="s">
        <v>844</v>
      </c>
      <c r="Q290" s="31">
        <v>18</v>
      </c>
      <c r="R290" s="31" t="s">
        <v>839</v>
      </c>
      <c r="S290" s="31" t="s">
        <v>1209</v>
      </c>
    </row>
    <row r="291" spans="2:19" ht="87" x14ac:dyDescent="0.35">
      <c r="B291" s="31">
        <v>285</v>
      </c>
      <c r="C291" s="31" t="s">
        <v>163</v>
      </c>
      <c r="D291" s="31" t="s">
        <v>630</v>
      </c>
      <c r="E291" s="31" t="s">
        <v>635</v>
      </c>
      <c r="G291" s="31" t="s">
        <v>149</v>
      </c>
      <c r="H291" s="10">
        <v>41973</v>
      </c>
      <c r="I291" s="11">
        <v>1660376.3766666667</v>
      </c>
      <c r="J291" s="11">
        <v>255535.45</v>
      </c>
      <c r="K291" s="11">
        <v>255535.45</v>
      </c>
      <c r="L291" s="11">
        <v>0</v>
      </c>
      <c r="M291" s="12"/>
      <c r="N291" s="10" t="s">
        <v>153</v>
      </c>
      <c r="O291" s="31" t="s">
        <v>832</v>
      </c>
      <c r="P291" s="31" t="s">
        <v>172</v>
      </c>
      <c r="Q291" s="31">
        <v>211</v>
      </c>
      <c r="R291" s="31" t="s">
        <v>833</v>
      </c>
      <c r="S291" s="31" t="s">
        <v>1210</v>
      </c>
    </row>
    <row r="292" spans="2:19" ht="87" x14ac:dyDescent="0.35">
      <c r="B292" s="31">
        <v>286</v>
      </c>
      <c r="C292" s="31" t="s">
        <v>159</v>
      </c>
      <c r="D292" s="31" t="s">
        <v>636</v>
      </c>
      <c r="E292" s="31" t="s">
        <v>637</v>
      </c>
      <c r="G292" s="31" t="s">
        <v>149</v>
      </c>
      <c r="H292" s="10">
        <v>42124</v>
      </c>
      <c r="I292" s="11">
        <v>4796813.2091666674</v>
      </c>
      <c r="J292" s="11">
        <v>4796517.4400000004</v>
      </c>
      <c r="K292" s="11">
        <v>4796517.4400000004</v>
      </c>
      <c r="L292" s="11">
        <v>0</v>
      </c>
      <c r="M292" s="12"/>
      <c r="N292" s="10" t="s">
        <v>153</v>
      </c>
      <c r="O292" s="31" t="s">
        <v>832</v>
      </c>
      <c r="P292" s="31" t="s">
        <v>172</v>
      </c>
      <c r="Q292" s="31">
        <v>63</v>
      </c>
      <c r="R292" s="31" t="s">
        <v>833</v>
      </c>
      <c r="S292" s="31" t="s">
        <v>1211</v>
      </c>
    </row>
    <row r="293" spans="2:19" ht="116" x14ac:dyDescent="0.35">
      <c r="B293" s="31">
        <v>287</v>
      </c>
      <c r="C293" s="31" t="s">
        <v>162</v>
      </c>
      <c r="D293" s="31" t="s">
        <v>638</v>
      </c>
      <c r="E293" s="31" t="s">
        <v>639</v>
      </c>
      <c r="G293" s="31" t="s">
        <v>149</v>
      </c>
      <c r="H293" s="10">
        <v>42124</v>
      </c>
      <c r="I293" s="11">
        <v>905659.85666666657</v>
      </c>
      <c r="J293" s="11">
        <v>933829.78</v>
      </c>
      <c r="K293" s="11">
        <v>905284.16</v>
      </c>
      <c r="L293" s="11">
        <v>28545.62</v>
      </c>
      <c r="M293" s="12"/>
      <c r="N293" s="10">
        <v>41799</v>
      </c>
      <c r="O293" s="31" t="s">
        <v>1212</v>
      </c>
      <c r="P293" s="31" t="s">
        <v>172</v>
      </c>
      <c r="Q293" s="31">
        <v>74</v>
      </c>
      <c r="R293" s="31" t="s">
        <v>833</v>
      </c>
      <c r="S293" s="31" t="s">
        <v>1213</v>
      </c>
    </row>
    <row r="294" spans="2:19" ht="29" x14ac:dyDescent="0.35">
      <c r="B294" s="31">
        <v>288</v>
      </c>
      <c r="C294" s="31" t="s">
        <v>154</v>
      </c>
      <c r="D294" s="31" t="s">
        <v>640</v>
      </c>
      <c r="E294" s="31" t="s">
        <v>641</v>
      </c>
      <c r="G294" s="31" t="s">
        <v>149</v>
      </c>
      <c r="H294" s="10">
        <v>41973</v>
      </c>
      <c r="I294" s="11">
        <v>1811319.6849999998</v>
      </c>
      <c r="J294" s="11">
        <v>310330.71000000002</v>
      </c>
      <c r="K294" s="11">
        <v>310330.71000000002</v>
      </c>
      <c r="L294" s="11">
        <v>0</v>
      </c>
      <c r="M294" s="12"/>
      <c r="N294" s="10">
        <v>42361</v>
      </c>
      <c r="O294" s="31" t="s">
        <v>153</v>
      </c>
      <c r="P294" s="31" t="s">
        <v>177</v>
      </c>
      <c r="Q294" s="31" t="s">
        <v>153</v>
      </c>
      <c r="R294" s="31" t="s">
        <v>839</v>
      </c>
      <c r="S294" s="31" t="s">
        <v>1214</v>
      </c>
    </row>
    <row r="295" spans="2:19" ht="87" x14ac:dyDescent="0.35">
      <c r="B295" s="31">
        <v>289</v>
      </c>
      <c r="C295" s="31" t="s">
        <v>154</v>
      </c>
      <c r="D295" s="31" t="s">
        <v>640</v>
      </c>
      <c r="E295" s="31" t="s">
        <v>642</v>
      </c>
      <c r="G295" s="31" t="s">
        <v>149</v>
      </c>
      <c r="H295" s="10">
        <v>42369</v>
      </c>
      <c r="I295" s="11">
        <v>1811319.6849999998</v>
      </c>
      <c r="J295" s="11">
        <v>401774.96</v>
      </c>
      <c r="K295" s="11">
        <v>401774.96</v>
      </c>
      <c r="L295" s="11">
        <v>0</v>
      </c>
      <c r="M295" s="12"/>
      <c r="N295" s="10" t="s">
        <v>153</v>
      </c>
      <c r="O295" s="31" t="s">
        <v>832</v>
      </c>
      <c r="P295" s="31" t="s">
        <v>172</v>
      </c>
      <c r="Q295" s="31">
        <v>65</v>
      </c>
      <c r="R295" s="31" t="s">
        <v>833</v>
      </c>
      <c r="S295" s="31" t="s">
        <v>1215</v>
      </c>
    </row>
    <row r="296" spans="2:19" ht="87" x14ac:dyDescent="0.35">
      <c r="B296" s="31">
        <v>290</v>
      </c>
      <c r="C296" s="31" t="s">
        <v>154</v>
      </c>
      <c r="D296" s="31" t="s">
        <v>640</v>
      </c>
      <c r="E296" s="31" t="s">
        <v>171</v>
      </c>
      <c r="G296" s="31" t="s">
        <v>149</v>
      </c>
      <c r="H296" s="10">
        <v>41973</v>
      </c>
      <c r="I296" s="11">
        <v>1811319.6849999998</v>
      </c>
      <c r="J296" s="11">
        <v>494867.68</v>
      </c>
      <c r="K296" s="11">
        <v>494867.68</v>
      </c>
      <c r="L296" s="11">
        <v>0</v>
      </c>
      <c r="M296" s="12"/>
      <c r="N296" s="10">
        <v>41799</v>
      </c>
      <c r="O296" s="31" t="s">
        <v>832</v>
      </c>
      <c r="P296" s="31" t="s">
        <v>172</v>
      </c>
      <c r="Q296" s="31">
        <v>64</v>
      </c>
      <c r="R296" s="31" t="s">
        <v>833</v>
      </c>
      <c r="S296" s="31" t="s">
        <v>1216</v>
      </c>
    </row>
    <row r="297" spans="2:19" ht="87" x14ac:dyDescent="0.35">
      <c r="B297" s="31">
        <v>291</v>
      </c>
      <c r="C297" s="31" t="s">
        <v>154</v>
      </c>
      <c r="D297" s="31" t="s">
        <v>640</v>
      </c>
      <c r="E297" s="31" t="s">
        <v>643</v>
      </c>
      <c r="G297" s="31" t="s">
        <v>149</v>
      </c>
      <c r="H297" s="10">
        <v>41973</v>
      </c>
      <c r="I297" s="11">
        <v>1811319.6849999998</v>
      </c>
      <c r="J297" s="11">
        <v>364636.93</v>
      </c>
      <c r="K297" s="11">
        <v>364636.93</v>
      </c>
      <c r="L297" s="11">
        <v>0</v>
      </c>
      <c r="M297" s="12"/>
      <c r="N297" s="10">
        <v>41799</v>
      </c>
      <c r="O297" s="31" t="s">
        <v>832</v>
      </c>
      <c r="P297" s="31" t="s">
        <v>172</v>
      </c>
      <c r="Q297" s="31">
        <v>66</v>
      </c>
      <c r="R297" s="31" t="s">
        <v>833</v>
      </c>
      <c r="S297" s="31" t="s">
        <v>1217</v>
      </c>
    </row>
    <row r="298" spans="2:19" ht="87" x14ac:dyDescent="0.35">
      <c r="B298" s="31">
        <v>292</v>
      </c>
      <c r="C298" s="31" t="s">
        <v>154</v>
      </c>
      <c r="D298" s="31" t="s">
        <v>640</v>
      </c>
      <c r="E298" s="31" t="s">
        <v>644</v>
      </c>
      <c r="G298" s="31" t="s">
        <v>149</v>
      </c>
      <c r="H298" s="10">
        <v>42369</v>
      </c>
      <c r="I298" s="11">
        <v>1811319.6849999998</v>
      </c>
      <c r="J298" s="11">
        <v>238714.17</v>
      </c>
      <c r="K298" s="11">
        <v>238714.17</v>
      </c>
      <c r="L298" s="11">
        <v>0</v>
      </c>
      <c r="M298" s="12"/>
      <c r="N298" s="10">
        <v>42366</v>
      </c>
      <c r="O298" s="31" t="s">
        <v>832</v>
      </c>
      <c r="P298" s="31" t="s">
        <v>172</v>
      </c>
      <c r="Q298" s="31">
        <v>67</v>
      </c>
      <c r="R298" s="31" t="s">
        <v>833</v>
      </c>
      <c r="S298" s="31" t="s">
        <v>1218</v>
      </c>
    </row>
    <row r="299" spans="2:19" ht="87" x14ac:dyDescent="0.35">
      <c r="B299" s="31">
        <v>293</v>
      </c>
      <c r="C299" s="31" t="s">
        <v>167</v>
      </c>
      <c r="D299" s="31" t="s">
        <v>645</v>
      </c>
      <c r="E299" s="31" t="s">
        <v>646</v>
      </c>
      <c r="G299" s="31" t="s">
        <v>149</v>
      </c>
      <c r="H299" s="10">
        <v>42003</v>
      </c>
      <c r="I299" s="11">
        <v>1207546.4666666666</v>
      </c>
      <c r="J299" s="11">
        <v>1443767.61</v>
      </c>
      <c r="K299" s="11">
        <v>1186483.46</v>
      </c>
      <c r="L299" s="11">
        <v>257284.15</v>
      </c>
      <c r="M299" s="12"/>
      <c r="N299" s="10" t="s">
        <v>153</v>
      </c>
      <c r="O299" s="31" t="s">
        <v>832</v>
      </c>
      <c r="P299" s="31" t="s">
        <v>172</v>
      </c>
      <c r="Q299" s="31">
        <v>299</v>
      </c>
      <c r="R299" s="31" t="s">
        <v>839</v>
      </c>
      <c r="S299" s="31" t="s">
        <v>1219</v>
      </c>
    </row>
    <row r="300" spans="2:19" ht="29" x14ac:dyDescent="0.35">
      <c r="B300" s="31">
        <v>294</v>
      </c>
      <c r="C300" s="31">
        <v>0</v>
      </c>
      <c r="D300" s="31" t="s">
        <v>647</v>
      </c>
      <c r="E300" s="31" t="s">
        <v>648</v>
      </c>
      <c r="G300" s="31" t="s">
        <v>149</v>
      </c>
      <c r="H300" s="10" t="s">
        <v>153</v>
      </c>
      <c r="I300" s="11">
        <v>4796813.2091666702</v>
      </c>
      <c r="J300" s="11">
        <v>0</v>
      </c>
      <c r="K300" s="11">
        <v>0</v>
      </c>
      <c r="L300" s="11">
        <v>0</v>
      </c>
      <c r="M300" s="12"/>
      <c r="N300" s="10" t="s">
        <v>153</v>
      </c>
      <c r="O300" s="31" t="s">
        <v>153</v>
      </c>
      <c r="P300" s="31">
        <v>0</v>
      </c>
      <c r="Q300" s="31">
        <v>20</v>
      </c>
      <c r="R300" s="31" t="s">
        <v>1153</v>
      </c>
      <c r="S300" s="31" t="s">
        <v>1220</v>
      </c>
    </row>
    <row r="301" spans="2:19" ht="43.5" x14ac:dyDescent="0.35">
      <c r="B301" s="31">
        <v>295</v>
      </c>
      <c r="C301" s="31" t="s">
        <v>157</v>
      </c>
      <c r="D301" s="31" t="s">
        <v>647</v>
      </c>
      <c r="E301" s="31" t="s">
        <v>649</v>
      </c>
      <c r="G301" s="31" t="s">
        <v>149</v>
      </c>
      <c r="H301" s="10">
        <v>42186</v>
      </c>
      <c r="I301" s="11">
        <v>4796813.2091666674</v>
      </c>
      <c r="J301" s="11">
        <v>4822712.63</v>
      </c>
      <c r="K301" s="11">
        <v>4796813.21</v>
      </c>
      <c r="L301" s="11">
        <v>25899.42</v>
      </c>
      <c r="M301" s="12"/>
      <c r="N301" s="10">
        <v>42064</v>
      </c>
      <c r="O301" s="31" t="s">
        <v>153</v>
      </c>
      <c r="P301" s="31" t="s">
        <v>844</v>
      </c>
      <c r="Q301" s="31">
        <v>19</v>
      </c>
      <c r="R301" s="31" t="s">
        <v>1153</v>
      </c>
      <c r="S301" s="31" t="s">
        <v>1221</v>
      </c>
    </row>
    <row r="302" spans="2:19" ht="130.5" x14ac:dyDescent="0.35">
      <c r="B302" s="31">
        <v>296</v>
      </c>
      <c r="C302" s="31" t="s">
        <v>154</v>
      </c>
      <c r="D302" s="31" t="s">
        <v>650</v>
      </c>
      <c r="E302" s="31" t="s">
        <v>651</v>
      </c>
      <c r="G302" s="31" t="s">
        <v>149</v>
      </c>
      <c r="H302" s="10">
        <v>42124</v>
      </c>
      <c r="I302" s="11">
        <v>603773.24</v>
      </c>
      <c r="J302" s="11">
        <v>610002.79</v>
      </c>
      <c r="K302" s="11">
        <v>600589.97</v>
      </c>
      <c r="L302" s="11">
        <v>9412.81</v>
      </c>
      <c r="M302" s="12"/>
      <c r="N302" s="10" t="s">
        <v>153</v>
      </c>
      <c r="O302" s="31" t="s">
        <v>832</v>
      </c>
      <c r="P302" s="31" t="s">
        <v>172</v>
      </c>
      <c r="Q302" s="31">
        <v>216</v>
      </c>
      <c r="R302" s="31" t="s">
        <v>833</v>
      </c>
      <c r="S302" s="31" t="s">
        <v>1222</v>
      </c>
    </row>
    <row r="303" spans="2:19" ht="145" x14ac:dyDescent="0.35">
      <c r="B303" s="31">
        <v>297</v>
      </c>
      <c r="C303" s="31" t="s">
        <v>155</v>
      </c>
      <c r="D303" s="31" t="s">
        <v>652</v>
      </c>
      <c r="E303" s="31" t="s">
        <v>653</v>
      </c>
      <c r="G303" s="31" t="s">
        <v>149</v>
      </c>
      <c r="H303" s="10">
        <v>42368</v>
      </c>
      <c r="I303" s="11">
        <v>1056603.1616666669</v>
      </c>
      <c r="J303" s="11">
        <v>1089177.94</v>
      </c>
      <c r="K303" s="11">
        <v>1056587.3500000001</v>
      </c>
      <c r="L303" s="11">
        <v>32590.59</v>
      </c>
      <c r="M303" s="12"/>
      <c r="N303" s="10">
        <v>42216</v>
      </c>
      <c r="O303" s="31" t="s">
        <v>1223</v>
      </c>
      <c r="P303" s="31" t="s">
        <v>172</v>
      </c>
      <c r="Q303" s="31">
        <v>217</v>
      </c>
      <c r="R303" s="31" t="s">
        <v>833</v>
      </c>
      <c r="S303" s="31" t="s">
        <v>1224</v>
      </c>
    </row>
    <row r="304" spans="2:19" ht="159.5" x14ac:dyDescent="0.35">
      <c r="B304" s="31">
        <v>298</v>
      </c>
      <c r="C304" s="31" t="s">
        <v>155</v>
      </c>
      <c r="D304" s="31" t="s">
        <v>654</v>
      </c>
      <c r="E304" s="31" t="s">
        <v>438</v>
      </c>
      <c r="G304" s="31" t="s">
        <v>149</v>
      </c>
      <c r="H304" s="10">
        <v>42369</v>
      </c>
      <c r="I304" s="11">
        <v>754716.54749999999</v>
      </c>
      <c r="J304" s="11">
        <v>535060.87</v>
      </c>
      <c r="K304" s="11">
        <v>535060.87</v>
      </c>
      <c r="L304" s="11">
        <v>0</v>
      </c>
      <c r="M304" s="12"/>
      <c r="N304" s="10">
        <v>42167</v>
      </c>
      <c r="O304" s="31" t="s">
        <v>1225</v>
      </c>
      <c r="P304" s="31" t="s">
        <v>172</v>
      </c>
      <c r="Q304" s="31">
        <v>219</v>
      </c>
      <c r="R304" s="31" t="s">
        <v>833</v>
      </c>
      <c r="S304" s="31" t="s">
        <v>1226</v>
      </c>
    </row>
    <row r="305" spans="2:19" ht="87" x14ac:dyDescent="0.35">
      <c r="B305" s="31">
        <v>299</v>
      </c>
      <c r="C305" s="31" t="s">
        <v>155</v>
      </c>
      <c r="D305" s="31" t="s">
        <v>654</v>
      </c>
      <c r="E305" s="31" t="s">
        <v>655</v>
      </c>
      <c r="G305" s="31" t="s">
        <v>149</v>
      </c>
      <c r="H305" s="10">
        <v>41851</v>
      </c>
      <c r="I305" s="11">
        <v>754716.54749999999</v>
      </c>
      <c r="J305" s="11">
        <v>190918.54</v>
      </c>
      <c r="K305" s="11">
        <v>190918.54</v>
      </c>
      <c r="L305" s="11">
        <v>0</v>
      </c>
      <c r="M305" s="12"/>
      <c r="N305" s="10" t="s">
        <v>153</v>
      </c>
      <c r="O305" s="31" t="s">
        <v>958</v>
      </c>
      <c r="P305" s="31" t="s">
        <v>172</v>
      </c>
      <c r="Q305" s="31">
        <v>218</v>
      </c>
      <c r="R305" s="31" t="s">
        <v>833</v>
      </c>
      <c r="S305" s="31" t="s">
        <v>1227</v>
      </c>
    </row>
    <row r="306" spans="2:19" ht="87" x14ac:dyDescent="0.35">
      <c r="B306" s="31">
        <v>300</v>
      </c>
      <c r="C306" s="31" t="s">
        <v>155</v>
      </c>
      <c r="D306" s="31" t="s">
        <v>656</v>
      </c>
      <c r="E306" s="31" t="s">
        <v>657</v>
      </c>
      <c r="G306" s="31" t="s">
        <v>149</v>
      </c>
      <c r="H306" s="10">
        <v>42036</v>
      </c>
      <c r="I306" s="11">
        <v>1056603.1616666669</v>
      </c>
      <c r="J306" s="11">
        <v>901575.21</v>
      </c>
      <c r="K306" s="11">
        <v>901575.21</v>
      </c>
      <c r="L306" s="11">
        <v>0</v>
      </c>
      <c r="M306" s="12"/>
      <c r="N306" s="10" t="s">
        <v>153</v>
      </c>
      <c r="O306" s="31" t="s">
        <v>958</v>
      </c>
      <c r="P306" s="31" t="s">
        <v>172</v>
      </c>
      <c r="Q306" s="31">
        <v>318</v>
      </c>
      <c r="R306" s="31" t="s">
        <v>833</v>
      </c>
      <c r="S306" s="31" t="s">
        <v>1228</v>
      </c>
    </row>
    <row r="307" spans="2:19" ht="87" x14ac:dyDescent="0.35">
      <c r="B307" s="31">
        <v>301</v>
      </c>
      <c r="C307" s="31" t="s">
        <v>155</v>
      </c>
      <c r="D307" s="31" t="s">
        <v>656</v>
      </c>
      <c r="E307" s="31" t="s">
        <v>658</v>
      </c>
      <c r="G307" s="31" t="s">
        <v>149</v>
      </c>
      <c r="H307" s="10">
        <v>41974</v>
      </c>
      <c r="I307" s="11">
        <v>1056603.1616666669</v>
      </c>
      <c r="J307" s="11">
        <v>154610.17000000001</v>
      </c>
      <c r="K307" s="11">
        <v>154610.17000000001</v>
      </c>
      <c r="L307" s="11">
        <v>0</v>
      </c>
      <c r="M307" s="12"/>
      <c r="N307" s="10" t="s">
        <v>153</v>
      </c>
      <c r="O307" s="31" t="s">
        <v>958</v>
      </c>
      <c r="P307" s="31" t="s">
        <v>172</v>
      </c>
      <c r="Q307" s="31">
        <v>317</v>
      </c>
      <c r="R307" s="31" t="s">
        <v>833</v>
      </c>
      <c r="S307" s="31" t="s">
        <v>1229</v>
      </c>
    </row>
    <row r="308" spans="2:19" ht="101.5" x14ac:dyDescent="0.35">
      <c r="B308" s="31">
        <v>302</v>
      </c>
      <c r="C308" s="31" t="s">
        <v>160</v>
      </c>
      <c r="D308" s="31" t="s">
        <v>659</v>
      </c>
      <c r="E308" s="31" t="s">
        <v>176</v>
      </c>
      <c r="G308" s="31" t="s">
        <v>149</v>
      </c>
      <c r="H308" s="10">
        <v>42156</v>
      </c>
      <c r="I308" s="11">
        <v>452829.9366666667</v>
      </c>
      <c r="J308" s="11">
        <v>453521.98</v>
      </c>
      <c r="K308" s="11">
        <v>452685.37</v>
      </c>
      <c r="L308" s="11">
        <v>836.61</v>
      </c>
      <c r="M308" s="12"/>
      <c r="N308" s="10">
        <v>41799</v>
      </c>
      <c r="O308" s="31" t="s">
        <v>1230</v>
      </c>
      <c r="P308" s="31" t="s">
        <v>172</v>
      </c>
      <c r="Q308" s="31">
        <v>220</v>
      </c>
      <c r="R308" s="31" t="s">
        <v>833</v>
      </c>
      <c r="S308" s="31" t="s">
        <v>1231</v>
      </c>
    </row>
    <row r="309" spans="2:19" ht="58" x14ac:dyDescent="0.35">
      <c r="B309" s="31">
        <v>303</v>
      </c>
      <c r="C309" s="31" t="s">
        <v>159</v>
      </c>
      <c r="D309" s="31" t="s">
        <v>660</v>
      </c>
      <c r="E309" s="31" t="s">
        <v>661</v>
      </c>
      <c r="G309" s="31" t="s">
        <v>149</v>
      </c>
      <c r="H309" s="10">
        <v>41959</v>
      </c>
      <c r="I309" s="11">
        <v>25870482.318333331</v>
      </c>
      <c r="J309" s="11">
        <v>29113842.760000002</v>
      </c>
      <c r="K309" s="11">
        <v>25869454.66</v>
      </c>
      <c r="L309" s="11">
        <v>3244388.1</v>
      </c>
      <c r="M309" s="12"/>
      <c r="N309" s="10" t="s">
        <v>153</v>
      </c>
      <c r="O309" s="31" t="s">
        <v>164</v>
      </c>
      <c r="P309" s="31" t="s">
        <v>172</v>
      </c>
      <c r="Q309" s="31">
        <v>69</v>
      </c>
      <c r="R309" s="31" t="s">
        <v>833</v>
      </c>
      <c r="S309" s="31" t="s">
        <v>1232</v>
      </c>
    </row>
    <row r="310" spans="2:19" ht="174" x14ac:dyDescent="0.35">
      <c r="B310" s="31">
        <v>304</v>
      </c>
      <c r="C310" s="31" t="s">
        <v>154</v>
      </c>
      <c r="D310" s="31" t="s">
        <v>662</v>
      </c>
      <c r="E310" s="31" t="s">
        <v>663</v>
      </c>
      <c r="G310" s="31" t="s">
        <v>149</v>
      </c>
      <c r="H310" s="10">
        <v>42155</v>
      </c>
      <c r="I310" s="11">
        <v>905659.85666666657</v>
      </c>
      <c r="J310" s="11">
        <v>905659.86380000005</v>
      </c>
      <c r="K310" s="11">
        <v>905659.86380000005</v>
      </c>
      <c r="L310" s="11">
        <v>0</v>
      </c>
      <c r="M310" s="12"/>
      <c r="N310" s="10">
        <v>41799</v>
      </c>
      <c r="O310" s="31" t="s">
        <v>1082</v>
      </c>
      <c r="P310" s="31" t="s">
        <v>172</v>
      </c>
      <c r="Q310" s="31">
        <v>221</v>
      </c>
      <c r="R310" s="31" t="s">
        <v>833</v>
      </c>
      <c r="S310" s="31" t="s">
        <v>1233</v>
      </c>
    </row>
    <row r="311" spans="2:19" ht="159.5" x14ac:dyDescent="0.35">
      <c r="B311" s="31">
        <v>305</v>
      </c>
      <c r="C311" s="31" t="s">
        <v>155</v>
      </c>
      <c r="D311" s="31" t="s">
        <v>664</v>
      </c>
      <c r="E311" s="31" t="s">
        <v>665</v>
      </c>
      <c r="G311" s="31" t="s">
        <v>149</v>
      </c>
      <c r="H311" s="10">
        <v>42034</v>
      </c>
      <c r="I311" s="11">
        <v>1509433.0758333334</v>
      </c>
      <c r="J311" s="11">
        <v>682194.08</v>
      </c>
      <c r="K311" s="11">
        <v>666497.42000000004</v>
      </c>
      <c r="L311" s="11">
        <v>15696.66</v>
      </c>
      <c r="M311" s="12"/>
      <c r="N311" s="10">
        <v>41799</v>
      </c>
      <c r="O311" s="31" t="s">
        <v>1174</v>
      </c>
      <c r="P311" s="31" t="s">
        <v>172</v>
      </c>
      <c r="Q311" s="31">
        <v>312</v>
      </c>
      <c r="R311" s="31" t="s">
        <v>833</v>
      </c>
      <c r="S311" s="31" t="s">
        <v>1234</v>
      </c>
    </row>
    <row r="312" spans="2:19" ht="159.5" x14ac:dyDescent="0.35">
      <c r="B312" s="31">
        <v>306</v>
      </c>
      <c r="C312" s="31" t="s">
        <v>155</v>
      </c>
      <c r="D312" s="31" t="s">
        <v>664</v>
      </c>
      <c r="E312" s="31" t="s">
        <v>666</v>
      </c>
      <c r="G312" s="31" t="s">
        <v>149</v>
      </c>
      <c r="H312" s="10">
        <v>42034</v>
      </c>
      <c r="I312" s="11">
        <v>1509433.0758333334</v>
      </c>
      <c r="J312" s="11">
        <v>438680.58</v>
      </c>
      <c r="K312" s="11">
        <v>432197.61</v>
      </c>
      <c r="L312" s="11">
        <v>6482.97</v>
      </c>
      <c r="M312" s="12"/>
      <c r="N312" s="10">
        <v>41799</v>
      </c>
      <c r="O312" s="31" t="s">
        <v>1174</v>
      </c>
      <c r="P312" s="31" t="s">
        <v>172</v>
      </c>
      <c r="Q312" s="31">
        <v>314</v>
      </c>
      <c r="R312" s="31" t="s">
        <v>833</v>
      </c>
      <c r="S312" s="31" t="s">
        <v>1235</v>
      </c>
    </row>
    <row r="313" spans="2:19" ht="159.5" x14ac:dyDescent="0.35">
      <c r="B313" s="31">
        <v>307</v>
      </c>
      <c r="C313" s="31" t="s">
        <v>155</v>
      </c>
      <c r="D313" s="31" t="s">
        <v>664</v>
      </c>
      <c r="E313" s="31" t="s">
        <v>667</v>
      </c>
      <c r="G313" s="31" t="s">
        <v>149</v>
      </c>
      <c r="H313" s="10">
        <v>42034</v>
      </c>
      <c r="I313" s="11">
        <v>1509433.0758333334</v>
      </c>
      <c r="J313" s="11">
        <v>209194.57</v>
      </c>
      <c r="K313" s="11">
        <v>206103.03</v>
      </c>
      <c r="L313" s="11">
        <v>3091.54</v>
      </c>
      <c r="M313" s="12"/>
      <c r="N313" s="10">
        <v>41799</v>
      </c>
      <c r="O313" s="31" t="s">
        <v>1174</v>
      </c>
      <c r="P313" s="31" t="s">
        <v>172</v>
      </c>
      <c r="Q313" s="31">
        <v>313</v>
      </c>
      <c r="R313" s="31" t="s">
        <v>833</v>
      </c>
      <c r="S313" s="31" t="s">
        <v>1236</v>
      </c>
    </row>
    <row r="314" spans="2:19" ht="159.5" x14ac:dyDescent="0.35">
      <c r="B314" s="31">
        <v>308</v>
      </c>
      <c r="C314" s="31" t="s">
        <v>155</v>
      </c>
      <c r="D314" s="31" t="s">
        <v>664</v>
      </c>
      <c r="E314" s="31" t="s">
        <v>668</v>
      </c>
      <c r="G314" s="31" t="s">
        <v>149</v>
      </c>
      <c r="H314" s="10">
        <v>42034</v>
      </c>
      <c r="I314" s="11">
        <v>1509433.0758333334</v>
      </c>
      <c r="J314" s="11">
        <v>154667.41</v>
      </c>
      <c r="K314" s="11">
        <v>154667.41</v>
      </c>
      <c r="L314" s="11">
        <v>0</v>
      </c>
      <c r="M314" s="12"/>
      <c r="N314" s="10">
        <v>41799</v>
      </c>
      <c r="O314" s="31" t="s">
        <v>1174</v>
      </c>
      <c r="P314" s="31" t="s">
        <v>172</v>
      </c>
      <c r="Q314" s="31">
        <v>311</v>
      </c>
      <c r="R314" s="31" t="s">
        <v>833</v>
      </c>
      <c r="S314" s="31" t="s">
        <v>1237</v>
      </c>
    </row>
    <row r="315" spans="2:19" ht="159.5" x14ac:dyDescent="0.35">
      <c r="B315" s="31">
        <v>309</v>
      </c>
      <c r="C315" s="31" t="s">
        <v>155</v>
      </c>
      <c r="D315" s="31" t="s">
        <v>664</v>
      </c>
      <c r="E315" s="31" t="s">
        <v>669</v>
      </c>
      <c r="G315" s="31" t="s">
        <v>149</v>
      </c>
      <c r="H315" s="10">
        <v>42034</v>
      </c>
      <c r="I315" s="11">
        <v>1509433.0758333334</v>
      </c>
      <c r="J315" s="11">
        <v>52383.5</v>
      </c>
      <c r="K315" s="11">
        <v>52383.5</v>
      </c>
      <c r="L315" s="11">
        <v>0</v>
      </c>
      <c r="M315" s="12"/>
      <c r="N315" s="10" t="s">
        <v>153</v>
      </c>
      <c r="O315" s="31" t="s">
        <v>1174</v>
      </c>
      <c r="P315" s="31" t="s">
        <v>172</v>
      </c>
      <c r="Q315" s="31">
        <v>315</v>
      </c>
      <c r="R315" s="31" t="s">
        <v>833</v>
      </c>
      <c r="S315" s="31" t="s">
        <v>1238</v>
      </c>
    </row>
    <row r="316" spans="2:19" ht="87" x14ac:dyDescent="0.35">
      <c r="B316" s="31">
        <v>310</v>
      </c>
      <c r="C316" s="31" t="s">
        <v>155</v>
      </c>
      <c r="D316" s="31" t="s">
        <v>670</v>
      </c>
      <c r="E316" s="31" t="s">
        <v>671</v>
      </c>
      <c r="G316" s="31" t="s">
        <v>149</v>
      </c>
      <c r="H316" s="10">
        <v>42040</v>
      </c>
      <c r="I316" s="11">
        <v>905659.85666666657</v>
      </c>
      <c r="J316" s="11">
        <v>283121.03999999998</v>
      </c>
      <c r="K316" s="11">
        <v>283121.03999999998</v>
      </c>
      <c r="L316" s="11">
        <v>0</v>
      </c>
      <c r="M316" s="12"/>
      <c r="N316" s="10" t="s">
        <v>153</v>
      </c>
      <c r="O316" s="31" t="s">
        <v>1239</v>
      </c>
      <c r="P316" s="31" t="s">
        <v>172</v>
      </c>
      <c r="Q316" s="31">
        <v>319</v>
      </c>
      <c r="R316" s="31" t="s">
        <v>833</v>
      </c>
      <c r="S316" s="31" t="s">
        <v>1240</v>
      </c>
    </row>
    <row r="317" spans="2:19" ht="29" x14ac:dyDescent="0.35">
      <c r="B317" s="31">
        <v>311</v>
      </c>
      <c r="C317" s="31" t="s">
        <v>155</v>
      </c>
      <c r="D317" s="31" t="s">
        <v>670</v>
      </c>
      <c r="E317" s="31" t="s">
        <v>672</v>
      </c>
      <c r="G317" s="31" t="s">
        <v>149</v>
      </c>
      <c r="H317" s="10">
        <v>42069</v>
      </c>
      <c r="I317" s="11">
        <v>905659.85666666657</v>
      </c>
      <c r="J317" s="11">
        <v>253735.62</v>
      </c>
      <c r="K317" s="11">
        <v>253735.62</v>
      </c>
      <c r="L317" s="11">
        <v>0</v>
      </c>
      <c r="M317" s="12"/>
      <c r="N317" s="10">
        <v>41799</v>
      </c>
      <c r="O317" s="31" t="s">
        <v>153</v>
      </c>
      <c r="P317" s="31" t="s">
        <v>177</v>
      </c>
      <c r="Q317" s="31">
        <v>33</v>
      </c>
      <c r="R317" s="31" t="s">
        <v>833</v>
      </c>
      <c r="S317" s="31" t="s">
        <v>1241</v>
      </c>
    </row>
    <row r="318" spans="2:19" ht="72.5" x14ac:dyDescent="0.35">
      <c r="B318" s="31">
        <v>312</v>
      </c>
      <c r="C318" s="31" t="s">
        <v>155</v>
      </c>
      <c r="D318" s="31" t="s">
        <v>670</v>
      </c>
      <c r="E318" s="31" t="s">
        <v>673</v>
      </c>
      <c r="G318" s="31" t="s">
        <v>149</v>
      </c>
      <c r="H318" s="10">
        <v>42040</v>
      </c>
      <c r="I318" s="11">
        <v>905659.85666666657</v>
      </c>
      <c r="J318" s="11">
        <v>135391.01</v>
      </c>
      <c r="K318" s="11">
        <v>135391.01</v>
      </c>
      <c r="L318" s="11">
        <v>0</v>
      </c>
      <c r="M318" s="12"/>
      <c r="N318" s="10" t="s">
        <v>153</v>
      </c>
      <c r="O318" s="31" t="s">
        <v>1242</v>
      </c>
      <c r="P318" s="31" t="s">
        <v>172</v>
      </c>
      <c r="Q318" s="31">
        <v>322</v>
      </c>
      <c r="R318" s="31" t="s">
        <v>833</v>
      </c>
      <c r="S318" s="31" t="s">
        <v>1243</v>
      </c>
    </row>
    <row r="319" spans="2:19" ht="72.5" x14ac:dyDescent="0.35">
      <c r="B319" s="31">
        <v>313</v>
      </c>
      <c r="C319" s="31" t="s">
        <v>155</v>
      </c>
      <c r="D319" s="31" t="s">
        <v>670</v>
      </c>
      <c r="E319" s="31" t="s">
        <v>674</v>
      </c>
      <c r="G319" s="31" t="s">
        <v>149</v>
      </c>
      <c r="H319" s="10">
        <v>42040</v>
      </c>
      <c r="I319" s="11">
        <v>905659.85666666657</v>
      </c>
      <c r="J319" s="11">
        <v>108073.99</v>
      </c>
      <c r="K319" s="11">
        <v>108073.99</v>
      </c>
      <c r="L319" s="11">
        <v>0</v>
      </c>
      <c r="M319" s="12"/>
      <c r="N319" s="10" t="s">
        <v>153</v>
      </c>
      <c r="O319" s="31" t="s">
        <v>1242</v>
      </c>
      <c r="P319" s="31" t="s">
        <v>172</v>
      </c>
      <c r="Q319" s="31">
        <v>320</v>
      </c>
      <c r="R319" s="31" t="s">
        <v>833</v>
      </c>
      <c r="S319" s="31" t="s">
        <v>1244</v>
      </c>
    </row>
    <row r="320" spans="2:19" ht="72.5" x14ac:dyDescent="0.35">
      <c r="B320" s="31">
        <v>314</v>
      </c>
      <c r="C320" s="31" t="s">
        <v>155</v>
      </c>
      <c r="D320" s="31" t="s">
        <v>670</v>
      </c>
      <c r="E320" s="31" t="s">
        <v>675</v>
      </c>
      <c r="G320" s="31" t="s">
        <v>149</v>
      </c>
      <c r="H320" s="10">
        <v>42040</v>
      </c>
      <c r="I320" s="11">
        <v>905659.85666666657</v>
      </c>
      <c r="J320" s="11">
        <v>119412.79</v>
      </c>
      <c r="K320" s="11">
        <v>119412.79</v>
      </c>
      <c r="L320" s="11">
        <v>0</v>
      </c>
      <c r="M320" s="12"/>
      <c r="N320" s="10" t="s">
        <v>153</v>
      </c>
      <c r="O320" s="31" t="s">
        <v>1245</v>
      </c>
      <c r="P320" s="31" t="s">
        <v>172</v>
      </c>
      <c r="Q320" s="31">
        <v>321</v>
      </c>
      <c r="R320" s="31" t="s">
        <v>833</v>
      </c>
      <c r="S320" s="31" t="s">
        <v>1246</v>
      </c>
    </row>
    <row r="321" spans="2:19" ht="43.5" x14ac:dyDescent="0.35">
      <c r="B321" s="31">
        <v>315</v>
      </c>
      <c r="C321" s="31" t="s">
        <v>154</v>
      </c>
      <c r="D321" s="31" t="s">
        <v>676</v>
      </c>
      <c r="E321" s="31" t="s">
        <v>677</v>
      </c>
      <c r="G321" s="31" t="s">
        <v>149</v>
      </c>
      <c r="H321" s="10" t="s">
        <v>296</v>
      </c>
      <c r="I321" s="11">
        <v>603773.24</v>
      </c>
      <c r="J321" s="11">
        <v>174305.71</v>
      </c>
      <c r="K321" s="11">
        <v>67037.100000000006</v>
      </c>
      <c r="L321" s="11">
        <v>107268.61</v>
      </c>
      <c r="M321" s="12"/>
      <c r="N321" s="10" t="s">
        <v>153</v>
      </c>
      <c r="O321" s="31" t="s">
        <v>153</v>
      </c>
      <c r="P321" s="31" t="s">
        <v>844</v>
      </c>
      <c r="Q321" s="31">
        <v>39</v>
      </c>
      <c r="R321" s="31" t="s">
        <v>1153</v>
      </c>
      <c r="S321" s="31" t="s">
        <v>1247</v>
      </c>
    </row>
    <row r="322" spans="2:19" ht="87" x14ac:dyDescent="0.35">
      <c r="B322" s="31">
        <v>316</v>
      </c>
      <c r="C322" s="31" t="s">
        <v>154</v>
      </c>
      <c r="D322" s="31" t="s">
        <v>676</v>
      </c>
      <c r="E322" s="31" t="s">
        <v>678</v>
      </c>
      <c r="G322" s="31" t="s">
        <v>149</v>
      </c>
      <c r="H322" s="10" t="s">
        <v>153</v>
      </c>
      <c r="I322" s="11">
        <v>603773.24</v>
      </c>
      <c r="J322" s="11">
        <v>551153.31000000006</v>
      </c>
      <c r="K322" s="11">
        <v>536736.14</v>
      </c>
      <c r="L322" s="11">
        <v>14417.17</v>
      </c>
      <c r="M322" s="12"/>
      <c r="N322" s="10" t="s">
        <v>153</v>
      </c>
      <c r="O322" s="31" t="s">
        <v>1248</v>
      </c>
      <c r="P322" s="31" t="s">
        <v>172</v>
      </c>
      <c r="Q322" s="31">
        <v>329</v>
      </c>
      <c r="R322" s="31" t="s">
        <v>833</v>
      </c>
      <c r="S322" s="31" t="s">
        <v>1249</v>
      </c>
    </row>
    <row r="323" spans="2:19" ht="87" x14ac:dyDescent="0.35">
      <c r="B323" s="31">
        <v>317</v>
      </c>
      <c r="C323" s="31" t="s">
        <v>158</v>
      </c>
      <c r="D323" s="31" t="s">
        <v>679</v>
      </c>
      <c r="E323" s="31" t="s">
        <v>680</v>
      </c>
      <c r="G323" s="31" t="s">
        <v>149</v>
      </c>
      <c r="H323" s="10">
        <v>42094</v>
      </c>
      <c r="I323" s="11">
        <v>452829.9366666667</v>
      </c>
      <c r="J323" s="11">
        <v>282627.95</v>
      </c>
      <c r="K323" s="11">
        <v>282627.95</v>
      </c>
      <c r="L323" s="11">
        <v>0</v>
      </c>
      <c r="M323" s="12"/>
      <c r="N323" s="10">
        <v>42317</v>
      </c>
      <c r="O323" s="31" t="s">
        <v>832</v>
      </c>
      <c r="P323" s="31" t="s">
        <v>172</v>
      </c>
      <c r="Q323" s="31">
        <v>222</v>
      </c>
      <c r="R323" s="31" t="s">
        <v>833</v>
      </c>
      <c r="S323" s="31" t="s">
        <v>1250</v>
      </c>
    </row>
    <row r="324" spans="2:19" ht="87" x14ac:dyDescent="0.35">
      <c r="B324" s="31">
        <v>318</v>
      </c>
      <c r="C324" s="31" t="s">
        <v>158</v>
      </c>
      <c r="D324" s="31" t="s">
        <v>679</v>
      </c>
      <c r="E324" s="31" t="s">
        <v>681</v>
      </c>
      <c r="G324" s="31" t="s">
        <v>149</v>
      </c>
      <c r="H324" s="10">
        <v>42369</v>
      </c>
      <c r="I324" s="11">
        <v>452829.9366666667</v>
      </c>
      <c r="J324" s="11">
        <v>174491.03</v>
      </c>
      <c r="K324" s="11">
        <v>170201.99</v>
      </c>
      <c r="L324" s="11">
        <v>4289.04</v>
      </c>
      <c r="M324" s="12"/>
      <c r="N324" s="10">
        <v>42348</v>
      </c>
      <c r="O324" s="31" t="s">
        <v>832</v>
      </c>
      <c r="P324" s="31" t="s">
        <v>172</v>
      </c>
      <c r="Q324" s="31">
        <v>223</v>
      </c>
      <c r="R324" s="31" t="s">
        <v>833</v>
      </c>
      <c r="S324" s="31" t="s">
        <v>1251</v>
      </c>
    </row>
    <row r="325" spans="2:19" ht="29" x14ac:dyDescent="0.35">
      <c r="B325" s="31">
        <v>319</v>
      </c>
      <c r="C325" s="31" t="s">
        <v>151</v>
      </c>
      <c r="D325" s="31" t="s">
        <v>682</v>
      </c>
      <c r="E325" s="31" t="s">
        <v>683</v>
      </c>
      <c r="G325" s="31" t="s">
        <v>149</v>
      </c>
      <c r="H325" s="10">
        <v>42124</v>
      </c>
      <c r="I325" s="11">
        <v>1660376.3766666667</v>
      </c>
      <c r="J325" s="11">
        <v>307665.05</v>
      </c>
      <c r="K325" s="11">
        <v>186432.93</v>
      </c>
      <c r="L325" s="11">
        <v>121232.13</v>
      </c>
      <c r="M325" s="12"/>
      <c r="N325" s="10">
        <v>41799</v>
      </c>
      <c r="O325" s="31" t="s">
        <v>153</v>
      </c>
      <c r="P325" s="31" t="s">
        <v>844</v>
      </c>
      <c r="Q325" s="31">
        <v>25</v>
      </c>
      <c r="R325" s="31" t="s">
        <v>1153</v>
      </c>
      <c r="S325" s="31" t="s">
        <v>1252</v>
      </c>
    </row>
    <row r="326" spans="2:19" ht="29" x14ac:dyDescent="0.35">
      <c r="B326" s="31">
        <v>320</v>
      </c>
      <c r="C326" s="31" t="s">
        <v>151</v>
      </c>
      <c r="D326" s="31" t="s">
        <v>682</v>
      </c>
      <c r="E326" s="31" t="s">
        <v>684</v>
      </c>
      <c r="G326" s="31" t="s">
        <v>149</v>
      </c>
      <c r="H326" s="10">
        <v>42124</v>
      </c>
      <c r="I326" s="11">
        <v>1660376.3766666667</v>
      </c>
      <c r="J326" s="11">
        <v>1804886.38</v>
      </c>
      <c r="K326" s="11">
        <v>1430586.89</v>
      </c>
      <c r="L326" s="11">
        <v>374299.49</v>
      </c>
      <c r="M326" s="12"/>
      <c r="N326" s="10">
        <v>41799</v>
      </c>
      <c r="O326" s="31" t="s">
        <v>153</v>
      </c>
      <c r="P326" s="31" t="s">
        <v>844</v>
      </c>
      <c r="Q326" s="31">
        <v>24</v>
      </c>
      <c r="R326" s="31" t="s">
        <v>1153</v>
      </c>
      <c r="S326" s="31" t="s">
        <v>1253</v>
      </c>
    </row>
    <row r="327" spans="2:19" ht="101.5" x14ac:dyDescent="0.35">
      <c r="B327" s="31">
        <v>321</v>
      </c>
      <c r="C327" s="31" t="s">
        <v>162</v>
      </c>
      <c r="D327" s="31" t="s">
        <v>685</v>
      </c>
      <c r="E327" s="31" t="s">
        <v>686</v>
      </c>
      <c r="G327" s="31" t="s">
        <v>149</v>
      </c>
      <c r="H327" s="10" t="s">
        <v>296</v>
      </c>
      <c r="I327" s="11">
        <v>754716.54749999999</v>
      </c>
      <c r="J327" s="11">
        <v>412135.52</v>
      </c>
      <c r="K327" s="11">
        <v>412135.52</v>
      </c>
      <c r="L327" s="11">
        <v>0</v>
      </c>
      <c r="M327" s="12"/>
      <c r="N327" s="10" t="s">
        <v>153</v>
      </c>
      <c r="O327" s="31" t="s">
        <v>932</v>
      </c>
      <c r="P327" s="31" t="s">
        <v>172</v>
      </c>
      <c r="Q327" s="31">
        <v>227</v>
      </c>
      <c r="R327" s="31" t="s">
        <v>833</v>
      </c>
      <c r="S327" s="31" t="s">
        <v>1254</v>
      </c>
    </row>
    <row r="328" spans="2:19" ht="101.5" x14ac:dyDescent="0.35">
      <c r="B328" s="31">
        <v>322</v>
      </c>
      <c r="C328" s="31" t="s">
        <v>162</v>
      </c>
      <c r="D328" s="31" t="s">
        <v>685</v>
      </c>
      <c r="E328" s="31" t="s">
        <v>687</v>
      </c>
      <c r="G328" s="31" t="s">
        <v>149</v>
      </c>
      <c r="H328" s="10" t="s">
        <v>296</v>
      </c>
      <c r="I328" s="11">
        <v>754716.54749999999</v>
      </c>
      <c r="J328" s="11">
        <v>195761.89</v>
      </c>
      <c r="K328" s="11">
        <v>195761.89</v>
      </c>
      <c r="L328" s="11">
        <v>0</v>
      </c>
      <c r="M328" s="12"/>
      <c r="N328" s="10" t="s">
        <v>153</v>
      </c>
      <c r="O328" s="31" t="s">
        <v>932</v>
      </c>
      <c r="P328" s="31" t="s">
        <v>172</v>
      </c>
      <c r="Q328" s="31">
        <v>225</v>
      </c>
      <c r="R328" s="31" t="s">
        <v>833</v>
      </c>
      <c r="S328" s="31" t="s">
        <v>1255</v>
      </c>
    </row>
    <row r="329" spans="2:19" ht="101.5" x14ac:dyDescent="0.35">
      <c r="B329" s="31">
        <v>323</v>
      </c>
      <c r="C329" s="31" t="s">
        <v>162</v>
      </c>
      <c r="D329" s="31" t="s">
        <v>685</v>
      </c>
      <c r="E329" s="31" t="s">
        <v>688</v>
      </c>
      <c r="G329" s="31" t="s">
        <v>149</v>
      </c>
      <c r="H329" s="10" t="s">
        <v>296</v>
      </c>
      <c r="I329" s="11">
        <v>754716.54749999999</v>
      </c>
      <c r="J329" s="11">
        <v>85895.27</v>
      </c>
      <c r="K329" s="11">
        <v>85895.27</v>
      </c>
      <c r="L329" s="11">
        <v>0</v>
      </c>
      <c r="M329" s="12"/>
      <c r="N329" s="10" t="s">
        <v>153</v>
      </c>
      <c r="O329" s="31" t="s">
        <v>932</v>
      </c>
      <c r="P329" s="31" t="s">
        <v>172</v>
      </c>
      <c r="Q329" s="31">
        <v>224</v>
      </c>
      <c r="R329" s="31" t="s">
        <v>833</v>
      </c>
      <c r="S329" s="31" t="s">
        <v>1256</v>
      </c>
    </row>
    <row r="330" spans="2:19" ht="101.5" x14ac:dyDescent="0.35">
      <c r="B330" s="31">
        <v>324</v>
      </c>
      <c r="C330" s="31" t="s">
        <v>162</v>
      </c>
      <c r="D330" s="31" t="s">
        <v>685</v>
      </c>
      <c r="E330" s="31" t="s">
        <v>689</v>
      </c>
      <c r="G330" s="31" t="s">
        <v>149</v>
      </c>
      <c r="H330" s="10" t="s">
        <v>296</v>
      </c>
      <c r="I330" s="11">
        <v>754716.54749999999</v>
      </c>
      <c r="J330" s="11">
        <v>59392.62</v>
      </c>
      <c r="K330" s="11">
        <v>59392.62</v>
      </c>
      <c r="L330" s="11">
        <v>0</v>
      </c>
      <c r="M330" s="12"/>
      <c r="N330" s="10" t="s">
        <v>153</v>
      </c>
      <c r="O330" s="31" t="s">
        <v>932</v>
      </c>
      <c r="P330" s="31" t="s">
        <v>172</v>
      </c>
      <c r="Q330" s="31">
        <v>226</v>
      </c>
      <c r="R330" s="31" t="s">
        <v>833</v>
      </c>
      <c r="S330" s="31" t="s">
        <v>1257</v>
      </c>
    </row>
    <row r="331" spans="2:19" ht="101.5" x14ac:dyDescent="0.35">
      <c r="B331" s="31">
        <v>325</v>
      </c>
      <c r="C331" s="31" t="s">
        <v>154</v>
      </c>
      <c r="D331" s="31" t="s">
        <v>690</v>
      </c>
      <c r="E331" s="31" t="s">
        <v>691</v>
      </c>
      <c r="G331" s="31" t="s">
        <v>149</v>
      </c>
      <c r="H331" s="10">
        <v>42154</v>
      </c>
      <c r="I331" s="11">
        <v>905659.85666666657</v>
      </c>
      <c r="J331" s="11">
        <v>1087206.3799999999</v>
      </c>
      <c r="K331" s="11">
        <v>873094.68</v>
      </c>
      <c r="L331" s="11">
        <v>214111.7</v>
      </c>
      <c r="M331" s="12"/>
      <c r="N331" s="10" t="s">
        <v>153</v>
      </c>
      <c r="O331" s="31" t="s">
        <v>932</v>
      </c>
      <c r="P331" s="31" t="s">
        <v>172</v>
      </c>
      <c r="Q331" s="31">
        <v>228</v>
      </c>
      <c r="R331" s="31" t="s">
        <v>839</v>
      </c>
      <c r="S331" s="31" t="s">
        <v>1258</v>
      </c>
    </row>
    <row r="332" spans="2:19" ht="29" x14ac:dyDescent="0.35">
      <c r="B332" s="31">
        <v>326</v>
      </c>
      <c r="C332" s="31" t="s">
        <v>165</v>
      </c>
      <c r="D332" s="31" t="s">
        <v>692</v>
      </c>
      <c r="E332" s="31" t="s">
        <v>693</v>
      </c>
      <c r="G332" s="31" t="s">
        <v>149</v>
      </c>
      <c r="H332" s="10">
        <v>42073</v>
      </c>
      <c r="I332" s="11">
        <v>754716.54749999999</v>
      </c>
      <c r="J332" s="11">
        <v>422732.29456000001</v>
      </c>
      <c r="K332" s="11">
        <v>402790.86056</v>
      </c>
      <c r="L332" s="11">
        <v>19941.434000000001</v>
      </c>
      <c r="M332" s="12"/>
      <c r="N332" s="10" t="s">
        <v>153</v>
      </c>
      <c r="O332" s="31" t="s">
        <v>153</v>
      </c>
      <c r="P332" s="31" t="s">
        <v>168</v>
      </c>
      <c r="Q332" s="31" t="s">
        <v>153</v>
      </c>
      <c r="R332" s="31" t="s">
        <v>842</v>
      </c>
      <c r="S332" s="31" t="s">
        <v>1259</v>
      </c>
    </row>
    <row r="333" spans="2:19" ht="29" x14ac:dyDescent="0.35">
      <c r="B333" s="31">
        <v>327</v>
      </c>
      <c r="C333" s="31" t="s">
        <v>165</v>
      </c>
      <c r="D333" s="31" t="s">
        <v>692</v>
      </c>
      <c r="E333" s="31" t="s">
        <v>694</v>
      </c>
      <c r="G333" s="31" t="s">
        <v>149</v>
      </c>
      <c r="H333" s="10">
        <v>42073</v>
      </c>
      <c r="I333" s="11">
        <v>754716.54749999999</v>
      </c>
      <c r="J333" s="11">
        <v>362462.57</v>
      </c>
      <c r="K333" s="11">
        <v>351510.92379800003</v>
      </c>
      <c r="L333" s="11">
        <v>10951.646202</v>
      </c>
      <c r="M333" s="12"/>
      <c r="N333" s="10">
        <v>41799</v>
      </c>
      <c r="O333" s="31" t="s">
        <v>153</v>
      </c>
      <c r="P333" s="31" t="s">
        <v>844</v>
      </c>
      <c r="Q333" s="31">
        <v>22</v>
      </c>
      <c r="R333" s="31" t="s">
        <v>1153</v>
      </c>
      <c r="S333" s="31" t="s">
        <v>1260</v>
      </c>
    </row>
    <row r="334" spans="2:19" ht="72.5" x14ac:dyDescent="0.35">
      <c r="B334" s="31">
        <v>328</v>
      </c>
      <c r="C334" s="31" t="s">
        <v>160</v>
      </c>
      <c r="D334" s="31" t="s">
        <v>695</v>
      </c>
      <c r="E334" s="31" t="s">
        <v>696</v>
      </c>
      <c r="G334" s="31" t="s">
        <v>149</v>
      </c>
      <c r="H334" s="10">
        <v>42369</v>
      </c>
      <c r="I334" s="11">
        <v>603773.24</v>
      </c>
      <c r="J334" s="11">
        <v>85893.42</v>
      </c>
      <c r="K334" s="11">
        <v>85893.42</v>
      </c>
      <c r="L334" s="11">
        <v>0</v>
      </c>
      <c r="M334" s="12"/>
      <c r="N334" s="10">
        <v>42236</v>
      </c>
      <c r="O334" s="31" t="s">
        <v>1199</v>
      </c>
      <c r="P334" s="31" t="s">
        <v>172</v>
      </c>
      <c r="Q334" s="31">
        <v>288</v>
      </c>
      <c r="R334" s="31" t="s">
        <v>839</v>
      </c>
      <c r="S334" s="31" t="s">
        <v>1261</v>
      </c>
    </row>
    <row r="335" spans="2:19" ht="29" x14ac:dyDescent="0.35">
      <c r="B335" s="31">
        <v>329</v>
      </c>
      <c r="C335" s="31" t="s">
        <v>160</v>
      </c>
      <c r="D335" s="31" t="s">
        <v>695</v>
      </c>
      <c r="E335" s="31" t="s">
        <v>697</v>
      </c>
      <c r="G335" s="31" t="s">
        <v>149</v>
      </c>
      <c r="H335" s="10">
        <v>41942</v>
      </c>
      <c r="I335" s="11">
        <v>603773.24</v>
      </c>
      <c r="J335" s="11">
        <v>512783.81420000002</v>
      </c>
      <c r="K335" s="11">
        <v>512783.81420000002</v>
      </c>
      <c r="L335" s="11">
        <v>0</v>
      </c>
      <c r="M335" s="12"/>
      <c r="N335" s="10">
        <v>41799</v>
      </c>
      <c r="O335" s="31" t="s">
        <v>153</v>
      </c>
      <c r="P335" s="31" t="s">
        <v>168</v>
      </c>
      <c r="Q335" s="31" t="s">
        <v>153</v>
      </c>
      <c r="R335" s="31" t="s">
        <v>842</v>
      </c>
      <c r="S335" s="31" t="s">
        <v>1262</v>
      </c>
    </row>
    <row r="336" spans="2:19" ht="29" x14ac:dyDescent="0.35">
      <c r="B336" s="31">
        <v>330</v>
      </c>
      <c r="C336" s="31" t="s">
        <v>158</v>
      </c>
      <c r="D336" s="31" t="s">
        <v>698</v>
      </c>
      <c r="E336" s="31" t="s">
        <v>699</v>
      </c>
      <c r="G336" s="31" t="s">
        <v>149</v>
      </c>
      <c r="H336" s="10">
        <v>42155</v>
      </c>
      <c r="I336" s="11">
        <v>2264149.605</v>
      </c>
      <c r="J336" s="11">
        <v>782885.13</v>
      </c>
      <c r="K336" s="11">
        <v>755044.51</v>
      </c>
      <c r="L336" s="11">
        <v>27840.62</v>
      </c>
      <c r="M336" s="12"/>
      <c r="N336" s="10">
        <v>42033</v>
      </c>
      <c r="O336" s="31" t="s">
        <v>153</v>
      </c>
      <c r="P336" s="31" t="s">
        <v>161</v>
      </c>
      <c r="Q336" s="31">
        <v>5</v>
      </c>
      <c r="R336" s="31" t="s">
        <v>839</v>
      </c>
      <c r="S336" s="31" t="s">
        <v>1263</v>
      </c>
    </row>
    <row r="337" spans="2:19" ht="174" x14ac:dyDescent="0.35">
      <c r="B337" s="31">
        <v>331</v>
      </c>
      <c r="C337" s="31" t="s">
        <v>158</v>
      </c>
      <c r="D337" s="31" t="s">
        <v>698</v>
      </c>
      <c r="E337" s="31" t="s">
        <v>700</v>
      </c>
      <c r="G337" s="31" t="s">
        <v>149</v>
      </c>
      <c r="H337" s="10">
        <v>42124</v>
      </c>
      <c r="I337" s="11">
        <v>2264149.605</v>
      </c>
      <c r="J337" s="11">
        <v>1524289.01</v>
      </c>
      <c r="K337" s="11">
        <v>1504645.48</v>
      </c>
      <c r="L337" s="11">
        <v>19643.53</v>
      </c>
      <c r="M337" s="12"/>
      <c r="N337" s="10">
        <v>42009</v>
      </c>
      <c r="O337" s="31" t="s">
        <v>1264</v>
      </c>
      <c r="P337" s="31" t="s">
        <v>172</v>
      </c>
      <c r="Q337" s="31">
        <v>331</v>
      </c>
      <c r="R337" s="31" t="s">
        <v>833</v>
      </c>
      <c r="S337" s="31" t="s">
        <v>1265</v>
      </c>
    </row>
    <row r="338" spans="2:19" ht="29" x14ac:dyDescent="0.35">
      <c r="B338" s="31">
        <v>332</v>
      </c>
      <c r="C338" s="31">
        <v>0</v>
      </c>
      <c r="D338" s="31" t="s">
        <v>698</v>
      </c>
      <c r="E338" s="31" t="s">
        <v>701</v>
      </c>
      <c r="G338" s="31" t="s">
        <v>149</v>
      </c>
      <c r="H338" s="10">
        <v>42124</v>
      </c>
      <c r="I338" s="11">
        <v>2264149.605</v>
      </c>
      <c r="J338" s="11">
        <v>0</v>
      </c>
      <c r="K338" s="11">
        <v>0</v>
      </c>
      <c r="L338" s="11">
        <v>0</v>
      </c>
      <c r="M338" s="12"/>
      <c r="N338" s="10">
        <v>41799</v>
      </c>
      <c r="O338" s="31" t="s">
        <v>153</v>
      </c>
      <c r="P338" s="31">
        <v>0</v>
      </c>
      <c r="Q338" s="31">
        <v>7</v>
      </c>
      <c r="R338" s="31">
        <v>0</v>
      </c>
      <c r="S338" s="31" t="s">
        <v>1266</v>
      </c>
    </row>
    <row r="339" spans="2:19" ht="29" x14ac:dyDescent="0.35">
      <c r="B339" s="31">
        <v>333</v>
      </c>
      <c r="C339" s="31" t="s">
        <v>165</v>
      </c>
      <c r="D339" s="31" t="s">
        <v>702</v>
      </c>
      <c r="E339" s="31" t="s">
        <v>703</v>
      </c>
      <c r="G339" s="31" t="s">
        <v>149</v>
      </c>
      <c r="H339" s="10">
        <v>41990</v>
      </c>
      <c r="I339" s="11">
        <v>603773.24</v>
      </c>
      <c r="J339" s="11">
        <v>831176.16592535004</v>
      </c>
      <c r="K339" s="11">
        <v>603773.23704014055</v>
      </c>
      <c r="L339" s="11">
        <v>227402.92888520943</v>
      </c>
      <c r="M339" s="12"/>
      <c r="N339" s="10">
        <v>41799</v>
      </c>
      <c r="O339" s="31" t="s">
        <v>153</v>
      </c>
      <c r="P339" s="31" t="s">
        <v>844</v>
      </c>
      <c r="Q339" s="31">
        <v>23</v>
      </c>
      <c r="R339" s="31" t="s">
        <v>1153</v>
      </c>
      <c r="S339" s="31" t="s">
        <v>1267</v>
      </c>
    </row>
    <row r="340" spans="2:19" ht="29" x14ac:dyDescent="0.35">
      <c r="B340" s="31">
        <v>334</v>
      </c>
      <c r="C340" s="31" t="s">
        <v>157</v>
      </c>
      <c r="D340" s="31" t="s">
        <v>704</v>
      </c>
      <c r="E340" s="31" t="s">
        <v>705</v>
      </c>
      <c r="G340" s="31" t="s">
        <v>149</v>
      </c>
      <c r="H340" s="10">
        <v>42369</v>
      </c>
      <c r="I340" s="11">
        <v>1358489.7725</v>
      </c>
      <c r="J340" s="11">
        <v>477712.9</v>
      </c>
      <c r="K340" s="11">
        <v>477712.9</v>
      </c>
      <c r="L340" s="11">
        <v>0</v>
      </c>
      <c r="M340" s="12"/>
      <c r="N340" s="10" t="s">
        <v>153</v>
      </c>
      <c r="O340" s="31" t="s">
        <v>153</v>
      </c>
      <c r="P340" s="31" t="s">
        <v>844</v>
      </c>
      <c r="Q340" s="31">
        <v>30</v>
      </c>
      <c r="R340" s="31" t="s">
        <v>1153</v>
      </c>
      <c r="S340" s="31" t="s">
        <v>1268</v>
      </c>
    </row>
    <row r="341" spans="2:19" ht="58" x14ac:dyDescent="0.35">
      <c r="B341" s="31">
        <v>335</v>
      </c>
      <c r="C341" s="31" t="s">
        <v>157</v>
      </c>
      <c r="D341" s="31" t="s">
        <v>704</v>
      </c>
      <c r="E341" s="31" t="s">
        <v>706</v>
      </c>
      <c r="G341" s="31" t="s">
        <v>149</v>
      </c>
      <c r="H341" s="10">
        <v>41974</v>
      </c>
      <c r="I341" s="11">
        <v>1358489.7725</v>
      </c>
      <c r="J341" s="11">
        <v>28950.98</v>
      </c>
      <c r="K341" s="11">
        <v>23075.56</v>
      </c>
      <c r="L341" s="11">
        <v>5875.42</v>
      </c>
      <c r="M341" s="12"/>
      <c r="N341" s="10" t="s">
        <v>153</v>
      </c>
      <c r="O341" s="31" t="s">
        <v>995</v>
      </c>
      <c r="P341" s="31" t="s">
        <v>172</v>
      </c>
      <c r="Q341" s="31">
        <v>328</v>
      </c>
      <c r="R341" s="31" t="s">
        <v>833</v>
      </c>
      <c r="S341" s="31" t="s">
        <v>1269</v>
      </c>
    </row>
    <row r="342" spans="2:19" ht="29" x14ac:dyDescent="0.35">
      <c r="B342" s="31">
        <v>336</v>
      </c>
      <c r="C342" s="31" t="s">
        <v>157</v>
      </c>
      <c r="D342" s="31" t="s">
        <v>704</v>
      </c>
      <c r="E342" s="31" t="s">
        <v>175</v>
      </c>
      <c r="G342" s="31" t="s">
        <v>149</v>
      </c>
      <c r="H342" s="10">
        <v>41974</v>
      </c>
      <c r="I342" s="11">
        <v>1358489.7725</v>
      </c>
      <c r="J342" s="11">
        <v>244800</v>
      </c>
      <c r="K342" s="11">
        <v>240000</v>
      </c>
      <c r="L342" s="11">
        <v>4800</v>
      </c>
      <c r="M342" s="12"/>
      <c r="N342" s="10">
        <v>41799</v>
      </c>
      <c r="O342" s="31" t="s">
        <v>153</v>
      </c>
      <c r="P342" s="31" t="s">
        <v>844</v>
      </c>
      <c r="Q342" s="31">
        <v>31</v>
      </c>
      <c r="R342" s="31" t="s">
        <v>839</v>
      </c>
      <c r="S342" s="31" t="s">
        <v>1270</v>
      </c>
    </row>
    <row r="343" spans="2:19" ht="29" x14ac:dyDescent="0.35">
      <c r="B343" s="31">
        <v>337</v>
      </c>
      <c r="C343" s="31" t="s">
        <v>157</v>
      </c>
      <c r="D343" s="31" t="s">
        <v>704</v>
      </c>
      <c r="E343" s="31" t="s">
        <v>707</v>
      </c>
      <c r="G343" s="31" t="s">
        <v>149</v>
      </c>
      <c r="H343" s="10">
        <v>42278</v>
      </c>
      <c r="I343" s="11">
        <v>1358489.7725</v>
      </c>
      <c r="J343" s="11">
        <v>115835.94</v>
      </c>
      <c r="K343" s="11">
        <v>112975.94</v>
      </c>
      <c r="L343" s="11">
        <v>2860</v>
      </c>
      <c r="M343" s="12"/>
      <c r="N343" s="10" t="s">
        <v>153</v>
      </c>
      <c r="O343" s="31" t="s">
        <v>153</v>
      </c>
      <c r="P343" s="31" t="s">
        <v>156</v>
      </c>
      <c r="Q343" s="31">
        <v>16</v>
      </c>
      <c r="R343" s="31" t="s">
        <v>836</v>
      </c>
      <c r="S343" s="31" t="s">
        <v>1271</v>
      </c>
    </row>
    <row r="344" spans="2:19" ht="29" x14ac:dyDescent="0.35">
      <c r="B344" s="31">
        <v>338</v>
      </c>
      <c r="C344" s="31">
        <v>0</v>
      </c>
      <c r="D344" s="31" t="s">
        <v>704</v>
      </c>
      <c r="E344" s="31" t="s">
        <v>4707</v>
      </c>
      <c r="G344" s="31" t="s">
        <v>149</v>
      </c>
      <c r="H344" s="10">
        <v>42583</v>
      </c>
      <c r="I344" s="11">
        <v>1358489.7725</v>
      </c>
      <c r="J344" s="11">
        <v>125143.17</v>
      </c>
      <c r="K344" s="11">
        <v>125143.17</v>
      </c>
      <c r="L344" s="11">
        <v>0</v>
      </c>
      <c r="M344" s="12"/>
      <c r="N344" s="10">
        <v>42390</v>
      </c>
      <c r="O344" s="31" t="s">
        <v>153</v>
      </c>
      <c r="P344" s="31" t="s">
        <v>177</v>
      </c>
      <c r="Q344" s="31" t="s">
        <v>153</v>
      </c>
      <c r="R344" s="31">
        <v>0</v>
      </c>
      <c r="S344" s="31" t="s">
        <v>4708</v>
      </c>
    </row>
    <row r="345" spans="2:19" ht="29" x14ac:dyDescent="0.35">
      <c r="B345" s="31">
        <v>339</v>
      </c>
      <c r="C345" s="31" t="s">
        <v>158</v>
      </c>
      <c r="D345" s="31" t="s">
        <v>708</v>
      </c>
      <c r="E345" s="31" t="s">
        <v>171</v>
      </c>
      <c r="G345" s="31" t="s">
        <v>149</v>
      </c>
      <c r="H345" s="10">
        <v>41898</v>
      </c>
      <c r="I345" s="11">
        <v>603773.24</v>
      </c>
      <c r="J345" s="11">
        <v>103237.70999999999</v>
      </c>
      <c r="K345" s="11">
        <v>37818.200000000004</v>
      </c>
      <c r="L345" s="11">
        <v>65419.509999999995</v>
      </c>
      <c r="M345" s="12"/>
      <c r="N345" s="10">
        <v>41799</v>
      </c>
      <c r="O345" s="31" t="s">
        <v>153</v>
      </c>
      <c r="P345" s="31" t="s">
        <v>844</v>
      </c>
      <c r="Q345" s="31">
        <v>21</v>
      </c>
      <c r="R345" s="31" t="s">
        <v>1153</v>
      </c>
      <c r="S345" s="31" t="s">
        <v>1272</v>
      </c>
    </row>
    <row r="346" spans="2:19" ht="101.5" x14ac:dyDescent="0.35">
      <c r="B346" s="31">
        <v>340</v>
      </c>
      <c r="C346" s="31" t="s">
        <v>158</v>
      </c>
      <c r="D346" s="31" t="s">
        <v>708</v>
      </c>
      <c r="E346" s="31" t="s">
        <v>709</v>
      </c>
      <c r="G346" s="31" t="s">
        <v>149</v>
      </c>
      <c r="H346" s="10">
        <v>42020</v>
      </c>
      <c r="I346" s="11">
        <v>603773.24</v>
      </c>
      <c r="J346" s="11">
        <v>565955.04000000015</v>
      </c>
      <c r="K346" s="11">
        <v>565955.04000000015</v>
      </c>
      <c r="L346" s="11">
        <v>0</v>
      </c>
      <c r="M346" s="12"/>
      <c r="N346" s="10" t="s">
        <v>153</v>
      </c>
      <c r="O346" s="31" t="s">
        <v>932</v>
      </c>
      <c r="P346" s="31" t="s">
        <v>172</v>
      </c>
      <c r="Q346" s="31">
        <v>232</v>
      </c>
      <c r="R346" s="31" t="s">
        <v>833</v>
      </c>
      <c r="S346" s="31" t="s">
        <v>1273</v>
      </c>
    </row>
    <row r="347" spans="2:19" ht="29" x14ac:dyDescent="0.35">
      <c r="B347" s="31">
        <v>341</v>
      </c>
      <c r="C347" s="31" t="s">
        <v>160</v>
      </c>
      <c r="D347" s="31" t="s">
        <v>710</v>
      </c>
      <c r="E347" s="31" t="s">
        <v>711</v>
      </c>
      <c r="G347" s="31" t="s">
        <v>149</v>
      </c>
      <c r="H347" s="10">
        <v>42339</v>
      </c>
      <c r="I347" s="11">
        <v>603773.24</v>
      </c>
      <c r="J347" s="11">
        <v>307671.3</v>
      </c>
      <c r="K347" s="11">
        <v>307671.3</v>
      </c>
      <c r="L347" s="11">
        <v>0</v>
      </c>
      <c r="M347" s="12"/>
      <c r="N347" s="10">
        <v>42172</v>
      </c>
      <c r="O347" s="31" t="s">
        <v>153</v>
      </c>
      <c r="P347" s="31" t="s">
        <v>168</v>
      </c>
      <c r="Q347" s="31" t="s">
        <v>153</v>
      </c>
      <c r="R347" s="31" t="s">
        <v>842</v>
      </c>
      <c r="S347" s="31" t="s">
        <v>1274</v>
      </c>
    </row>
    <row r="348" spans="2:19" ht="29" x14ac:dyDescent="0.35">
      <c r="B348" s="31">
        <v>342</v>
      </c>
      <c r="C348" s="31" t="s">
        <v>160</v>
      </c>
      <c r="D348" s="31" t="s">
        <v>710</v>
      </c>
      <c r="E348" s="31" t="s">
        <v>712</v>
      </c>
      <c r="G348" s="31" t="s">
        <v>149</v>
      </c>
      <c r="H348" s="10">
        <v>42215</v>
      </c>
      <c r="I348" s="11">
        <v>603773.24</v>
      </c>
      <c r="J348" s="11">
        <v>149832.85999999999</v>
      </c>
      <c r="K348" s="11">
        <v>149832.85999999999</v>
      </c>
      <c r="L348" s="11">
        <v>0</v>
      </c>
      <c r="M348" s="12"/>
      <c r="N348" s="10">
        <v>42136</v>
      </c>
      <c r="O348" s="31" t="s">
        <v>153</v>
      </c>
      <c r="P348" s="31" t="s">
        <v>161</v>
      </c>
      <c r="Q348" s="31">
        <v>18</v>
      </c>
      <c r="R348" s="31" t="s">
        <v>833</v>
      </c>
      <c r="S348" s="31" t="s">
        <v>1275</v>
      </c>
    </row>
    <row r="349" spans="2:19" ht="29" x14ac:dyDescent="0.35">
      <c r="B349" s="31">
        <v>343</v>
      </c>
      <c r="C349" s="31" t="s">
        <v>160</v>
      </c>
      <c r="D349" s="31" t="s">
        <v>710</v>
      </c>
      <c r="E349" s="31" t="s">
        <v>713</v>
      </c>
      <c r="G349" s="31" t="s">
        <v>149</v>
      </c>
      <c r="H349" s="10">
        <v>42215</v>
      </c>
      <c r="I349" s="11">
        <v>603773.24</v>
      </c>
      <c r="J349" s="11">
        <v>134981.38</v>
      </c>
      <c r="K349" s="11">
        <v>134981.38</v>
      </c>
      <c r="L349" s="11">
        <v>0</v>
      </c>
      <c r="M349" s="12"/>
      <c r="N349" s="10">
        <v>42136</v>
      </c>
      <c r="O349" s="31" t="s">
        <v>153</v>
      </c>
      <c r="P349" s="31" t="s">
        <v>161</v>
      </c>
      <c r="Q349" s="31">
        <v>16</v>
      </c>
      <c r="R349" s="31" t="s">
        <v>833</v>
      </c>
      <c r="S349" s="31" t="s">
        <v>1276</v>
      </c>
    </row>
    <row r="350" spans="2:19" ht="29" x14ac:dyDescent="0.35">
      <c r="B350" s="31">
        <v>344</v>
      </c>
      <c r="C350" s="31">
        <v>0</v>
      </c>
      <c r="D350" s="31" t="s">
        <v>710</v>
      </c>
      <c r="E350" s="31" t="s">
        <v>714</v>
      </c>
      <c r="G350" s="31" t="s">
        <v>149</v>
      </c>
      <c r="H350" s="10">
        <v>41944</v>
      </c>
      <c r="I350" s="11">
        <v>603773.24</v>
      </c>
      <c r="J350" s="11">
        <v>0</v>
      </c>
      <c r="K350" s="11">
        <v>0</v>
      </c>
      <c r="L350" s="11">
        <v>0</v>
      </c>
      <c r="M350" s="12"/>
      <c r="N350" s="10" t="s">
        <v>153</v>
      </c>
      <c r="O350" s="31" t="s">
        <v>936</v>
      </c>
      <c r="P350" s="31">
        <v>0</v>
      </c>
      <c r="Q350" s="31">
        <v>17</v>
      </c>
      <c r="R350" s="31" t="s">
        <v>839</v>
      </c>
      <c r="S350" s="31" t="s">
        <v>1277</v>
      </c>
    </row>
    <row r="351" spans="2:19" ht="203" x14ac:dyDescent="0.35">
      <c r="B351" s="31">
        <v>345</v>
      </c>
      <c r="C351" s="31" t="s">
        <v>155</v>
      </c>
      <c r="D351" s="31" t="s">
        <v>715</v>
      </c>
      <c r="E351" s="31" t="s">
        <v>716</v>
      </c>
      <c r="G351" s="31" t="s">
        <v>149</v>
      </c>
      <c r="H351" s="10">
        <v>42004</v>
      </c>
      <c r="I351" s="11">
        <v>754716.54749999999</v>
      </c>
      <c r="J351" s="11">
        <v>754715.55156359985</v>
      </c>
      <c r="K351" s="11">
        <v>754715.55156359985</v>
      </c>
      <c r="L351" s="11">
        <v>0</v>
      </c>
      <c r="M351" s="12"/>
      <c r="N351" s="10" t="s">
        <v>153</v>
      </c>
      <c r="O351" s="31" t="s">
        <v>1278</v>
      </c>
      <c r="P351" s="31" t="s">
        <v>172</v>
      </c>
      <c r="Q351" s="31">
        <v>233</v>
      </c>
      <c r="R351" s="31" t="s">
        <v>833</v>
      </c>
      <c r="S351" s="31" t="s">
        <v>1279</v>
      </c>
    </row>
    <row r="352" spans="2:19" ht="87" x14ac:dyDescent="0.35">
      <c r="B352" s="31">
        <v>346</v>
      </c>
      <c r="C352" s="31" t="s">
        <v>154</v>
      </c>
      <c r="D352" s="31" t="s">
        <v>717</v>
      </c>
      <c r="E352" s="31" t="s">
        <v>282</v>
      </c>
      <c r="G352" s="31" t="s">
        <v>149</v>
      </c>
      <c r="H352" s="10">
        <v>42369</v>
      </c>
      <c r="I352" s="11">
        <v>1660376.3766666667</v>
      </c>
      <c r="J352" s="11">
        <v>1448725.79</v>
      </c>
      <c r="K352" s="11">
        <v>1448725.79</v>
      </c>
      <c r="L352" s="11">
        <v>0</v>
      </c>
      <c r="M352" s="12"/>
      <c r="N352" s="10">
        <v>42404</v>
      </c>
      <c r="O352" s="31" t="s">
        <v>1280</v>
      </c>
      <c r="P352" s="31" t="s">
        <v>172</v>
      </c>
      <c r="Q352" s="31">
        <v>235</v>
      </c>
      <c r="R352" s="31" t="s">
        <v>833</v>
      </c>
      <c r="S352" s="31" t="s">
        <v>1281</v>
      </c>
    </row>
    <row r="353" spans="2:19" ht="87" x14ac:dyDescent="0.35">
      <c r="B353" s="31">
        <v>347</v>
      </c>
      <c r="C353" s="31" t="s">
        <v>154</v>
      </c>
      <c r="D353" s="31" t="s">
        <v>717</v>
      </c>
      <c r="E353" s="31" t="s">
        <v>718</v>
      </c>
      <c r="G353" s="31" t="s">
        <v>149</v>
      </c>
      <c r="H353" s="10">
        <v>41942</v>
      </c>
      <c r="I353" s="11">
        <v>1660376.3766666667</v>
      </c>
      <c r="J353" s="11">
        <v>190722.41</v>
      </c>
      <c r="K353" s="11">
        <v>190722.41</v>
      </c>
      <c r="L353" s="11">
        <v>0</v>
      </c>
      <c r="M353" s="12"/>
      <c r="N353" s="10">
        <v>41799</v>
      </c>
      <c r="O353" s="31" t="s">
        <v>1280</v>
      </c>
      <c r="P353" s="31" t="s">
        <v>172</v>
      </c>
      <c r="Q353" s="31">
        <v>234</v>
      </c>
      <c r="R353" s="31" t="s">
        <v>833</v>
      </c>
      <c r="S353" s="31" t="s">
        <v>1282</v>
      </c>
    </row>
    <row r="354" spans="2:19" ht="217.5" x14ac:dyDescent="0.35">
      <c r="B354" s="31">
        <v>348</v>
      </c>
      <c r="C354" s="31" t="s">
        <v>154</v>
      </c>
      <c r="D354" s="31" t="s">
        <v>719</v>
      </c>
      <c r="E354" s="31" t="s">
        <v>720</v>
      </c>
      <c r="G354" s="31" t="s">
        <v>149</v>
      </c>
      <c r="H354" s="10">
        <v>42124</v>
      </c>
      <c r="I354" s="11">
        <v>1207546.4666666666</v>
      </c>
      <c r="J354" s="11">
        <v>920405.01</v>
      </c>
      <c r="K354" s="11">
        <v>920405.01</v>
      </c>
      <c r="L354" s="11">
        <v>0</v>
      </c>
      <c r="M354" s="12"/>
      <c r="N354" s="10" t="s">
        <v>153</v>
      </c>
      <c r="O354" s="31" t="s">
        <v>1283</v>
      </c>
      <c r="P354" s="31" t="s">
        <v>172</v>
      </c>
      <c r="Q354" s="31">
        <v>238</v>
      </c>
      <c r="R354" s="31" t="s">
        <v>833</v>
      </c>
      <c r="S354" s="31" t="s">
        <v>1284</v>
      </c>
    </row>
    <row r="355" spans="2:19" ht="72.5" x14ac:dyDescent="0.35">
      <c r="B355" s="31">
        <v>349</v>
      </c>
      <c r="C355" s="31" t="s">
        <v>154</v>
      </c>
      <c r="D355" s="31" t="s">
        <v>719</v>
      </c>
      <c r="E355" s="31" t="s">
        <v>721</v>
      </c>
      <c r="G355" s="31" t="s">
        <v>149</v>
      </c>
      <c r="H355" s="10">
        <v>42124</v>
      </c>
      <c r="I355" s="11">
        <v>1207546.4666666666</v>
      </c>
      <c r="J355" s="11">
        <v>119091.69</v>
      </c>
      <c r="K355" s="11">
        <v>119091.69</v>
      </c>
      <c r="L355" s="11">
        <v>0</v>
      </c>
      <c r="M355" s="12"/>
      <c r="N355" s="10" t="s">
        <v>153</v>
      </c>
      <c r="O355" s="31" t="s">
        <v>1285</v>
      </c>
      <c r="P355" s="31" t="s">
        <v>172</v>
      </c>
      <c r="Q355" s="31">
        <v>236</v>
      </c>
      <c r="R355" s="31" t="s">
        <v>833</v>
      </c>
      <c r="S355" s="31" t="s">
        <v>1286</v>
      </c>
    </row>
    <row r="356" spans="2:19" ht="29" x14ac:dyDescent="0.35">
      <c r="B356" s="31">
        <v>350</v>
      </c>
      <c r="C356" s="31" t="s">
        <v>154</v>
      </c>
      <c r="D356" s="31" t="s">
        <v>719</v>
      </c>
      <c r="E356" s="31" t="s">
        <v>722</v>
      </c>
      <c r="G356" s="31" t="s">
        <v>149</v>
      </c>
      <c r="H356" s="10">
        <v>42124</v>
      </c>
      <c r="I356" s="11">
        <v>1207546.4666666666</v>
      </c>
      <c r="J356" s="11">
        <v>50013.02</v>
      </c>
      <c r="K356" s="11">
        <v>50013.02</v>
      </c>
      <c r="L356" s="11">
        <v>0</v>
      </c>
      <c r="M356" s="12"/>
      <c r="N356" s="10" t="s">
        <v>153</v>
      </c>
      <c r="O356" s="31" t="s">
        <v>1287</v>
      </c>
      <c r="P356" s="31" t="s">
        <v>172</v>
      </c>
      <c r="Q356" s="31">
        <v>237</v>
      </c>
      <c r="R356" s="31" t="s">
        <v>833</v>
      </c>
      <c r="S356" s="31" t="s">
        <v>1288</v>
      </c>
    </row>
    <row r="357" spans="2:19" ht="29" x14ac:dyDescent="0.35">
      <c r="B357" s="31">
        <v>351</v>
      </c>
      <c r="C357" s="31" t="s">
        <v>154</v>
      </c>
      <c r="D357" s="31" t="s">
        <v>719</v>
      </c>
      <c r="E357" s="31" t="s">
        <v>723</v>
      </c>
      <c r="G357" s="31" t="s">
        <v>149</v>
      </c>
      <c r="H357" s="10">
        <v>42139</v>
      </c>
      <c r="I357" s="11">
        <v>1207546.4666666666</v>
      </c>
      <c r="J357" s="11">
        <v>99856.12</v>
      </c>
      <c r="K357" s="11">
        <v>99856.12</v>
      </c>
      <c r="L357" s="11">
        <v>0</v>
      </c>
      <c r="M357" s="12"/>
      <c r="N357" s="10">
        <v>41856</v>
      </c>
      <c r="O357" s="31" t="s">
        <v>153</v>
      </c>
      <c r="P357" s="31" t="s">
        <v>156</v>
      </c>
      <c r="Q357" s="31">
        <v>6</v>
      </c>
      <c r="R357" s="31" t="s">
        <v>836</v>
      </c>
      <c r="S357" s="31" t="s">
        <v>1289</v>
      </c>
    </row>
    <row r="358" spans="2:19" ht="87" x14ac:dyDescent="0.35">
      <c r="B358" s="31">
        <v>352</v>
      </c>
      <c r="C358" s="31" t="s">
        <v>162</v>
      </c>
      <c r="D358" s="31" t="s">
        <v>724</v>
      </c>
      <c r="E358" s="31" t="s">
        <v>725</v>
      </c>
      <c r="G358" s="31" t="s">
        <v>149</v>
      </c>
      <c r="H358" s="10">
        <v>42170</v>
      </c>
      <c r="I358" s="11">
        <v>905659.85666666657</v>
      </c>
      <c r="J358" s="11">
        <v>826461.31</v>
      </c>
      <c r="K358" s="11">
        <v>630390.13</v>
      </c>
      <c r="L358" s="11">
        <v>196071.18</v>
      </c>
      <c r="M358" s="12"/>
      <c r="N358" s="10">
        <v>42079</v>
      </c>
      <c r="O358" s="31" t="s">
        <v>832</v>
      </c>
      <c r="P358" s="31" t="s">
        <v>172</v>
      </c>
      <c r="Q358" s="31">
        <v>75</v>
      </c>
      <c r="R358" s="31" t="s">
        <v>833</v>
      </c>
      <c r="S358" s="31" t="s">
        <v>1290</v>
      </c>
    </row>
    <row r="359" spans="2:19" ht="29" x14ac:dyDescent="0.35">
      <c r="B359" s="31">
        <v>353</v>
      </c>
      <c r="C359" s="31" t="s">
        <v>162</v>
      </c>
      <c r="D359" s="31" t="s">
        <v>724</v>
      </c>
      <c r="E359" s="31" t="s">
        <v>726</v>
      </c>
      <c r="G359" s="31" t="s">
        <v>149</v>
      </c>
      <c r="H359" s="10">
        <v>42003</v>
      </c>
      <c r="I359" s="11">
        <v>905659.85666666657</v>
      </c>
      <c r="J359" s="11">
        <v>268318.59509999998</v>
      </c>
      <c r="K359" s="11">
        <v>268318.59509999998</v>
      </c>
      <c r="L359" s="11">
        <v>0</v>
      </c>
      <c r="M359" s="12"/>
      <c r="N359" s="10" t="s">
        <v>153</v>
      </c>
      <c r="O359" s="31" t="s">
        <v>153</v>
      </c>
      <c r="P359" s="31" t="s">
        <v>161</v>
      </c>
      <c r="Q359" s="31">
        <v>19</v>
      </c>
      <c r="R359" s="31" t="s">
        <v>839</v>
      </c>
      <c r="S359" s="31" t="s">
        <v>1291</v>
      </c>
    </row>
    <row r="360" spans="2:19" ht="87" x14ac:dyDescent="0.35">
      <c r="B360" s="31">
        <v>354</v>
      </c>
      <c r="C360" s="31" t="s">
        <v>154</v>
      </c>
      <c r="D360" s="31" t="s">
        <v>727</v>
      </c>
      <c r="E360" s="31" t="s">
        <v>728</v>
      </c>
      <c r="G360" s="31" t="s">
        <v>149</v>
      </c>
      <c r="H360" s="10">
        <v>42185</v>
      </c>
      <c r="I360" s="11">
        <v>905659.85666666657</v>
      </c>
      <c r="J360" s="11">
        <v>785398.19</v>
      </c>
      <c r="K360" s="11">
        <v>710544.8</v>
      </c>
      <c r="L360" s="11">
        <v>74853.39</v>
      </c>
      <c r="M360" s="12"/>
      <c r="N360" s="10">
        <v>42047</v>
      </c>
      <c r="O360" s="31" t="s">
        <v>832</v>
      </c>
      <c r="P360" s="31" t="s">
        <v>172</v>
      </c>
      <c r="Q360" s="31">
        <v>240</v>
      </c>
      <c r="R360" s="31" t="s">
        <v>833</v>
      </c>
      <c r="S360" s="31" t="s">
        <v>1292</v>
      </c>
    </row>
    <row r="361" spans="2:19" ht="145" x14ac:dyDescent="0.35">
      <c r="B361" s="31">
        <v>355</v>
      </c>
      <c r="C361" s="31" t="s">
        <v>154</v>
      </c>
      <c r="D361" s="31" t="s">
        <v>727</v>
      </c>
      <c r="E361" s="31" t="s">
        <v>729</v>
      </c>
      <c r="G361" s="31" t="s">
        <v>149</v>
      </c>
      <c r="H361" s="10">
        <v>41973</v>
      </c>
      <c r="I361" s="11">
        <v>905659.85666666704</v>
      </c>
      <c r="J361" s="11">
        <v>195115.06</v>
      </c>
      <c r="K361" s="11">
        <v>195115.06</v>
      </c>
      <c r="L361" s="11">
        <v>0</v>
      </c>
      <c r="M361" s="12"/>
      <c r="N361" s="10" t="s">
        <v>153</v>
      </c>
      <c r="O361" s="31" t="s">
        <v>1293</v>
      </c>
      <c r="P361" s="31" t="s">
        <v>172</v>
      </c>
      <c r="Q361" s="31">
        <v>239</v>
      </c>
      <c r="R361" s="31" t="s">
        <v>833</v>
      </c>
      <c r="S361" s="31" t="s">
        <v>1294</v>
      </c>
    </row>
    <row r="362" spans="2:19" ht="87" x14ac:dyDescent="0.35">
      <c r="B362" s="31">
        <v>356</v>
      </c>
      <c r="C362" s="31" t="s">
        <v>155</v>
      </c>
      <c r="D362" s="31" t="s">
        <v>730</v>
      </c>
      <c r="E362" s="31" t="s">
        <v>731</v>
      </c>
      <c r="G362" s="31" t="s">
        <v>149</v>
      </c>
      <c r="H362" s="10">
        <v>41852</v>
      </c>
      <c r="I362" s="11">
        <v>905659.85666666657</v>
      </c>
      <c r="J362" s="11">
        <v>180333.36</v>
      </c>
      <c r="K362" s="11">
        <v>75329.440000000002</v>
      </c>
      <c r="L362" s="11">
        <v>105003.92</v>
      </c>
      <c r="M362" s="12"/>
      <c r="N362" s="10">
        <v>41799</v>
      </c>
      <c r="O362" s="31" t="s">
        <v>958</v>
      </c>
      <c r="P362" s="31" t="s">
        <v>172</v>
      </c>
      <c r="Q362" s="31">
        <v>241</v>
      </c>
      <c r="R362" s="31" t="s">
        <v>833</v>
      </c>
      <c r="S362" s="31" t="s">
        <v>1295</v>
      </c>
    </row>
    <row r="363" spans="2:19" ht="87" x14ac:dyDescent="0.35">
      <c r="B363" s="31">
        <v>357</v>
      </c>
      <c r="C363" s="31" t="s">
        <v>155</v>
      </c>
      <c r="D363" s="31" t="s">
        <v>730</v>
      </c>
      <c r="E363" s="31" t="s">
        <v>732</v>
      </c>
      <c r="G363" s="31" t="s">
        <v>149</v>
      </c>
      <c r="H363" s="10">
        <v>42134</v>
      </c>
      <c r="I363" s="11">
        <v>905659.85666666657</v>
      </c>
      <c r="J363" s="11">
        <v>830330.42</v>
      </c>
      <c r="K363" s="11">
        <v>830330.42</v>
      </c>
      <c r="L363" s="11">
        <v>0</v>
      </c>
      <c r="M363" s="12"/>
      <c r="N363" s="10">
        <v>41799</v>
      </c>
      <c r="O363" s="31" t="s">
        <v>958</v>
      </c>
      <c r="P363" s="31" t="s">
        <v>172</v>
      </c>
      <c r="Q363" s="31">
        <v>242</v>
      </c>
      <c r="R363" s="31" t="s">
        <v>833</v>
      </c>
      <c r="S363" s="31" t="s">
        <v>1296</v>
      </c>
    </row>
    <row r="364" spans="2:19" ht="29" x14ac:dyDescent="0.35">
      <c r="B364" s="31">
        <v>358</v>
      </c>
      <c r="C364" s="31" t="s">
        <v>151</v>
      </c>
      <c r="D364" s="31" t="s">
        <v>733</v>
      </c>
      <c r="E364" s="31" t="s">
        <v>734</v>
      </c>
      <c r="G364" s="31" t="s">
        <v>149</v>
      </c>
      <c r="H364" s="10">
        <v>41969</v>
      </c>
      <c r="I364" s="11">
        <v>1207546.4666666701</v>
      </c>
      <c r="J364" s="11">
        <v>1908537.11</v>
      </c>
      <c r="K364" s="11">
        <v>1207446.46</v>
      </c>
      <c r="L364" s="11">
        <v>701090.65</v>
      </c>
      <c r="M364" s="12"/>
      <c r="N364" s="10" t="s">
        <v>153</v>
      </c>
      <c r="O364" s="31" t="s">
        <v>153</v>
      </c>
      <c r="P364" s="31" t="s">
        <v>156</v>
      </c>
      <c r="Q364" s="31">
        <v>8</v>
      </c>
      <c r="R364" s="31" t="s">
        <v>836</v>
      </c>
      <c r="S364" s="31" t="s">
        <v>1297</v>
      </c>
    </row>
    <row r="365" spans="2:19" ht="29" x14ac:dyDescent="0.35">
      <c r="B365" s="31">
        <v>359</v>
      </c>
      <c r="C365" s="31" t="s">
        <v>160</v>
      </c>
      <c r="D365" s="31" t="s">
        <v>735</v>
      </c>
      <c r="E365" s="31" t="s">
        <v>736</v>
      </c>
      <c r="G365" s="31" t="s">
        <v>149</v>
      </c>
      <c r="H365" s="10">
        <v>42185</v>
      </c>
      <c r="I365" s="11">
        <v>1207546.4666666666</v>
      </c>
      <c r="J365" s="11">
        <v>361892.86</v>
      </c>
      <c r="K365" s="11">
        <v>361892.86</v>
      </c>
      <c r="L365" s="11" t="s">
        <v>737</v>
      </c>
      <c r="M365" s="12"/>
      <c r="N365" s="10">
        <v>42247</v>
      </c>
      <c r="O365" s="31" t="s">
        <v>153</v>
      </c>
      <c r="P365" s="31" t="s">
        <v>177</v>
      </c>
      <c r="Q365" s="31" t="s">
        <v>153</v>
      </c>
      <c r="R365" s="31" t="s">
        <v>839</v>
      </c>
      <c r="S365" s="31" t="s">
        <v>1298</v>
      </c>
    </row>
    <row r="366" spans="2:19" ht="29" x14ac:dyDescent="0.35">
      <c r="B366" s="31">
        <v>360</v>
      </c>
      <c r="C366" s="31" t="s">
        <v>160</v>
      </c>
      <c r="D366" s="31" t="s">
        <v>735</v>
      </c>
      <c r="E366" s="31" t="s">
        <v>179</v>
      </c>
      <c r="G366" s="31" t="s">
        <v>149</v>
      </c>
      <c r="H366" s="10">
        <v>42368</v>
      </c>
      <c r="I366" s="11">
        <v>1207546.4666666666</v>
      </c>
      <c r="J366" s="11">
        <v>853234.04</v>
      </c>
      <c r="K366" s="11">
        <v>847825.65</v>
      </c>
      <c r="L366" s="11">
        <v>5408.39</v>
      </c>
      <c r="M366" s="12"/>
      <c r="N366" s="10">
        <v>42355</v>
      </c>
      <c r="O366" s="31" t="s">
        <v>153</v>
      </c>
      <c r="P366" s="31" t="s">
        <v>172</v>
      </c>
      <c r="Q366" s="31">
        <v>323</v>
      </c>
      <c r="R366" s="31" t="s">
        <v>833</v>
      </c>
      <c r="S366" s="31" t="s">
        <v>1299</v>
      </c>
    </row>
    <row r="367" spans="2:19" ht="29" x14ac:dyDescent="0.35">
      <c r="B367" s="31">
        <v>361</v>
      </c>
      <c r="C367" s="31" t="s">
        <v>159</v>
      </c>
      <c r="D367" s="31" t="s">
        <v>738</v>
      </c>
      <c r="E367" s="31" t="s">
        <v>739</v>
      </c>
      <c r="G367" s="31" t="s">
        <v>149</v>
      </c>
      <c r="H367" s="10">
        <v>42185</v>
      </c>
      <c r="I367" s="11">
        <v>2415092.9008333334</v>
      </c>
      <c r="J367" s="11">
        <v>836398.1312895997</v>
      </c>
      <c r="K367" s="11">
        <v>424444.38449280005</v>
      </c>
      <c r="L367" s="11">
        <v>411953.74679679959</v>
      </c>
      <c r="M367" s="12"/>
      <c r="N367" s="10" t="s">
        <v>153</v>
      </c>
      <c r="O367" s="31" t="s">
        <v>1300</v>
      </c>
      <c r="P367" s="31" t="s">
        <v>1121</v>
      </c>
      <c r="Q367" s="31">
        <v>2</v>
      </c>
      <c r="R367" s="31" t="s">
        <v>1122</v>
      </c>
      <c r="S367" s="31" t="s">
        <v>1301</v>
      </c>
    </row>
    <row r="368" spans="2:19" ht="29" x14ac:dyDescent="0.35">
      <c r="B368" s="31">
        <v>362</v>
      </c>
      <c r="C368" s="31" t="s">
        <v>159</v>
      </c>
      <c r="D368" s="31" t="s">
        <v>738</v>
      </c>
      <c r="E368" s="31" t="s">
        <v>740</v>
      </c>
      <c r="G368" s="31" t="s">
        <v>149</v>
      </c>
      <c r="H368" s="10">
        <v>42185</v>
      </c>
      <c r="I368" s="11">
        <v>2415092.9008333334</v>
      </c>
      <c r="J368" s="11">
        <v>1990587.7433750012</v>
      </c>
      <c r="K368" s="11">
        <v>1990587.7433750012</v>
      </c>
      <c r="L368" s="11">
        <v>0</v>
      </c>
      <c r="M368" s="12"/>
      <c r="N368" s="10" t="s">
        <v>153</v>
      </c>
      <c r="O368" s="31" t="s">
        <v>153</v>
      </c>
      <c r="P368" s="31" t="s">
        <v>156</v>
      </c>
      <c r="Q368" s="31">
        <v>15</v>
      </c>
      <c r="R368" s="31" t="s">
        <v>836</v>
      </c>
      <c r="S368" s="31" t="s">
        <v>1302</v>
      </c>
    </row>
    <row r="369" spans="2:19" ht="58" x14ac:dyDescent="0.35">
      <c r="B369" s="31">
        <v>363</v>
      </c>
      <c r="C369" s="31" t="s">
        <v>158</v>
      </c>
      <c r="D369" s="31" t="s">
        <v>741</v>
      </c>
      <c r="E369" s="31" t="s">
        <v>438</v>
      </c>
      <c r="G369" s="31" t="s">
        <v>149</v>
      </c>
      <c r="H369" s="10">
        <v>41973</v>
      </c>
      <c r="I369" s="11">
        <v>905659.85666666657</v>
      </c>
      <c r="J369" s="11">
        <v>618331.69999999995</v>
      </c>
      <c r="K369" s="11">
        <v>460669.46</v>
      </c>
      <c r="L369" s="11">
        <v>157662.24</v>
      </c>
      <c r="M369" s="12"/>
      <c r="N369" s="10" t="s">
        <v>153</v>
      </c>
      <c r="O369" s="31" t="s">
        <v>1303</v>
      </c>
      <c r="P369" s="31" t="s">
        <v>172</v>
      </c>
      <c r="Q369" s="31">
        <v>245</v>
      </c>
      <c r="R369" s="31" t="s">
        <v>833</v>
      </c>
      <c r="S369" s="31" t="s">
        <v>1304</v>
      </c>
    </row>
    <row r="370" spans="2:19" ht="87" x14ac:dyDescent="0.35">
      <c r="B370" s="31">
        <v>364</v>
      </c>
      <c r="C370" s="31" t="s">
        <v>158</v>
      </c>
      <c r="D370" s="31" t="s">
        <v>741</v>
      </c>
      <c r="E370" s="31" t="s">
        <v>742</v>
      </c>
      <c r="G370" s="31" t="s">
        <v>149</v>
      </c>
      <c r="H370" s="10">
        <v>41973</v>
      </c>
      <c r="I370" s="11">
        <v>905659.85666666657</v>
      </c>
      <c r="J370" s="11">
        <v>444406.04</v>
      </c>
      <c r="K370" s="11">
        <v>444406.04</v>
      </c>
      <c r="L370" s="11">
        <v>0</v>
      </c>
      <c r="M370" s="12"/>
      <c r="N370" s="10" t="s">
        <v>153</v>
      </c>
      <c r="O370" s="31" t="s">
        <v>832</v>
      </c>
      <c r="P370" s="31" t="s">
        <v>172</v>
      </c>
      <c r="Q370" s="31">
        <v>244</v>
      </c>
      <c r="R370" s="31" t="s">
        <v>839</v>
      </c>
      <c r="S370" s="31" t="s">
        <v>1305</v>
      </c>
    </row>
    <row r="371" spans="2:19" ht="87" x14ac:dyDescent="0.35">
      <c r="B371" s="31">
        <v>365</v>
      </c>
      <c r="C371" s="31" t="s">
        <v>160</v>
      </c>
      <c r="D371" s="31" t="s">
        <v>743</v>
      </c>
      <c r="E371" s="31" t="s">
        <v>744</v>
      </c>
      <c r="G371" s="31" t="s">
        <v>149</v>
      </c>
      <c r="H371" s="10">
        <v>42185</v>
      </c>
      <c r="I371" s="11">
        <v>1962262.9883333333</v>
      </c>
      <c r="J371" s="11">
        <v>1218259.3700000001</v>
      </c>
      <c r="K371" s="11">
        <v>978363.37</v>
      </c>
      <c r="L371" s="11">
        <v>239896</v>
      </c>
      <c r="M371" s="12"/>
      <c r="N371" s="10">
        <v>42131</v>
      </c>
      <c r="O371" s="31" t="s">
        <v>832</v>
      </c>
      <c r="P371" s="31" t="s">
        <v>172</v>
      </c>
      <c r="Q371" s="31">
        <v>305</v>
      </c>
      <c r="R371" s="31" t="s">
        <v>833</v>
      </c>
      <c r="S371" s="31" t="s">
        <v>1306</v>
      </c>
    </row>
    <row r="372" spans="2:19" ht="116" x14ac:dyDescent="0.35">
      <c r="B372" s="31">
        <v>366</v>
      </c>
      <c r="C372" s="31" t="s">
        <v>160</v>
      </c>
      <c r="D372" s="31" t="s">
        <v>743</v>
      </c>
      <c r="E372" s="31" t="s">
        <v>745</v>
      </c>
      <c r="G372" s="31" t="s">
        <v>149</v>
      </c>
      <c r="H372" s="10">
        <v>42369</v>
      </c>
      <c r="I372" s="11">
        <v>1962262.9883333333</v>
      </c>
      <c r="J372" s="11">
        <v>483907.51</v>
      </c>
      <c r="K372" s="11">
        <v>483907.51</v>
      </c>
      <c r="L372" s="11">
        <v>0</v>
      </c>
      <c r="M372" s="12"/>
      <c r="N372" s="10" t="s">
        <v>153</v>
      </c>
      <c r="O372" s="31" t="s">
        <v>1307</v>
      </c>
      <c r="P372" s="31" t="s">
        <v>172</v>
      </c>
      <c r="Q372" s="31">
        <v>307</v>
      </c>
      <c r="R372" s="31" t="s">
        <v>833</v>
      </c>
      <c r="S372" s="31" t="s">
        <v>1308</v>
      </c>
    </row>
    <row r="373" spans="2:19" ht="87" x14ac:dyDescent="0.35">
      <c r="B373" s="31">
        <v>367</v>
      </c>
      <c r="C373" s="31" t="s">
        <v>160</v>
      </c>
      <c r="D373" s="31" t="s">
        <v>743</v>
      </c>
      <c r="E373" s="31" t="s">
        <v>746</v>
      </c>
      <c r="G373" s="31" t="s">
        <v>149</v>
      </c>
      <c r="H373" s="10">
        <v>42123</v>
      </c>
      <c r="I373" s="11">
        <v>1962262.9883333333</v>
      </c>
      <c r="J373" s="11">
        <v>486756.58</v>
      </c>
      <c r="K373" s="11">
        <v>486756.58</v>
      </c>
      <c r="L373" s="11">
        <v>0</v>
      </c>
      <c r="M373" s="12"/>
      <c r="N373" s="10" t="s">
        <v>153</v>
      </c>
      <c r="O373" s="31" t="s">
        <v>832</v>
      </c>
      <c r="P373" s="31" t="s">
        <v>172</v>
      </c>
      <c r="Q373" s="31">
        <v>306</v>
      </c>
      <c r="R373" s="31" t="s">
        <v>833</v>
      </c>
      <c r="S373" s="31" t="s">
        <v>1309</v>
      </c>
    </row>
    <row r="374" spans="2:19" ht="43.5" x14ac:dyDescent="0.35">
      <c r="B374" s="31">
        <v>368</v>
      </c>
      <c r="C374" s="31" t="s">
        <v>151</v>
      </c>
      <c r="D374" s="31" t="s">
        <v>747</v>
      </c>
      <c r="E374" s="31" t="s">
        <v>748</v>
      </c>
      <c r="G374" s="31" t="s">
        <v>149</v>
      </c>
      <c r="H374" s="10">
        <v>41953</v>
      </c>
      <c r="I374" s="11">
        <v>905659.85666666657</v>
      </c>
      <c r="J374" s="11">
        <v>1007037.32539745</v>
      </c>
      <c r="K374" s="11">
        <v>905659.85666666657</v>
      </c>
      <c r="L374" s="11">
        <v>101377.4697</v>
      </c>
      <c r="M374" s="12"/>
      <c r="N374" s="10">
        <v>41799</v>
      </c>
      <c r="O374" s="31" t="s">
        <v>153</v>
      </c>
      <c r="P374" s="31" t="s">
        <v>844</v>
      </c>
      <c r="Q374" s="31">
        <v>26</v>
      </c>
      <c r="R374" s="31" t="s">
        <v>1153</v>
      </c>
      <c r="S374" s="31" t="s">
        <v>1310</v>
      </c>
    </row>
    <row r="375" spans="2:19" ht="72.5" x14ac:dyDescent="0.35">
      <c r="B375" s="31">
        <v>369</v>
      </c>
      <c r="C375" s="31" t="s">
        <v>166</v>
      </c>
      <c r="D375" s="31" t="s">
        <v>749</v>
      </c>
      <c r="E375" s="31" t="s">
        <v>750</v>
      </c>
      <c r="G375" s="31" t="s">
        <v>149</v>
      </c>
      <c r="H375" s="10">
        <v>41884</v>
      </c>
      <c r="I375" s="11">
        <v>1207546.4666666666</v>
      </c>
      <c r="J375" s="11">
        <v>182544.54</v>
      </c>
      <c r="K375" s="11">
        <v>175574.74400000001</v>
      </c>
      <c r="L375" s="11">
        <v>6969.8</v>
      </c>
      <c r="M375" s="12"/>
      <c r="N375" s="10">
        <v>41799</v>
      </c>
      <c r="O375" s="31" t="s">
        <v>153</v>
      </c>
      <c r="P375" s="31" t="s">
        <v>168</v>
      </c>
      <c r="Q375" s="31" t="s">
        <v>153</v>
      </c>
      <c r="R375" s="31" t="s">
        <v>833</v>
      </c>
      <c r="S375" s="31" t="s">
        <v>1311</v>
      </c>
    </row>
    <row r="376" spans="2:19" ht="87" x14ac:dyDescent="0.35">
      <c r="B376" s="31">
        <v>370</v>
      </c>
      <c r="C376" s="31" t="s">
        <v>166</v>
      </c>
      <c r="D376" s="31" t="s">
        <v>749</v>
      </c>
      <c r="E376" s="31" t="s">
        <v>751</v>
      </c>
      <c r="G376" s="31" t="s">
        <v>149</v>
      </c>
      <c r="H376" s="10">
        <v>41884</v>
      </c>
      <c r="I376" s="11">
        <v>1207546.4666666666</v>
      </c>
      <c r="J376" s="11">
        <v>79377.399999999994</v>
      </c>
      <c r="K376" s="11">
        <v>74523.399999999994</v>
      </c>
      <c r="L376" s="11">
        <v>4854</v>
      </c>
      <c r="M376" s="12"/>
      <c r="N376" s="10">
        <v>41799</v>
      </c>
      <c r="O376" s="31" t="s">
        <v>1312</v>
      </c>
      <c r="P376" s="31" t="s">
        <v>177</v>
      </c>
      <c r="Q376" s="31" t="s">
        <v>153</v>
      </c>
      <c r="R376" s="31" t="s">
        <v>839</v>
      </c>
      <c r="S376" s="31" t="s">
        <v>1313</v>
      </c>
    </row>
    <row r="377" spans="2:19" ht="101.5" x14ac:dyDescent="0.35">
      <c r="B377" s="31">
        <v>371</v>
      </c>
      <c r="C377" s="31" t="s">
        <v>166</v>
      </c>
      <c r="D377" s="31" t="s">
        <v>749</v>
      </c>
      <c r="E377" s="31" t="s">
        <v>752</v>
      </c>
      <c r="G377" s="31" t="s">
        <v>149</v>
      </c>
      <c r="H377" s="10">
        <v>42263</v>
      </c>
      <c r="I377" s="11">
        <v>1207546.4666666666</v>
      </c>
      <c r="J377" s="11">
        <v>971445.35</v>
      </c>
      <c r="K377" s="11">
        <v>956681.15</v>
      </c>
      <c r="L377" s="11">
        <v>14764.19</v>
      </c>
      <c r="M377" s="12"/>
      <c r="N377" s="10">
        <v>42180</v>
      </c>
      <c r="O377" s="31" t="s">
        <v>958</v>
      </c>
      <c r="P377" s="31" t="s">
        <v>172</v>
      </c>
      <c r="Q377" s="31">
        <v>246</v>
      </c>
      <c r="R377" s="31" t="s">
        <v>833</v>
      </c>
      <c r="S377" s="31" t="s">
        <v>1314</v>
      </c>
    </row>
    <row r="378" spans="2:19" ht="87" x14ac:dyDescent="0.35">
      <c r="B378" s="31">
        <v>372</v>
      </c>
      <c r="C378" s="31">
        <v>0</v>
      </c>
      <c r="D378" s="31" t="s">
        <v>753</v>
      </c>
      <c r="E378" s="31" t="s">
        <v>754</v>
      </c>
      <c r="G378" s="31" t="s">
        <v>149</v>
      </c>
      <c r="H378" s="10">
        <v>42003</v>
      </c>
      <c r="I378" s="11">
        <v>1358489.7725</v>
      </c>
      <c r="J378" s="11">
        <v>0</v>
      </c>
      <c r="K378" s="11">
        <v>0</v>
      </c>
      <c r="L378" s="11">
        <v>0</v>
      </c>
      <c r="M378" s="12"/>
      <c r="N378" s="10">
        <v>41799</v>
      </c>
      <c r="O378" s="31" t="s">
        <v>962</v>
      </c>
      <c r="P378" s="31">
        <v>0</v>
      </c>
      <c r="Q378" s="31">
        <v>249</v>
      </c>
      <c r="R378" s="31" t="s">
        <v>833</v>
      </c>
      <c r="S378" s="31" t="s">
        <v>1315</v>
      </c>
    </row>
    <row r="379" spans="2:19" ht="29" x14ac:dyDescent="0.35">
      <c r="B379" s="31">
        <v>373</v>
      </c>
      <c r="C379" s="31" t="s">
        <v>155</v>
      </c>
      <c r="D379" s="31" t="s">
        <v>753</v>
      </c>
      <c r="E379" s="31" t="s">
        <v>755</v>
      </c>
      <c r="G379" s="31" t="s">
        <v>149</v>
      </c>
      <c r="H379" s="10">
        <v>42368</v>
      </c>
      <c r="I379" s="11">
        <v>1358489.7725</v>
      </c>
      <c r="J379" s="11">
        <v>177833.07</v>
      </c>
      <c r="K379" s="11">
        <v>102217</v>
      </c>
      <c r="L379" s="11">
        <v>75616.070000000007</v>
      </c>
      <c r="M379" s="12"/>
      <c r="N379" s="10" t="s">
        <v>153</v>
      </c>
      <c r="O379" s="31" t="s">
        <v>153</v>
      </c>
      <c r="P379" s="31" t="s">
        <v>172</v>
      </c>
      <c r="Q379" s="31" t="s">
        <v>153</v>
      </c>
      <c r="R379" s="31" t="s">
        <v>842</v>
      </c>
      <c r="S379" s="31" t="s">
        <v>153</v>
      </c>
    </row>
    <row r="380" spans="2:19" ht="87" x14ac:dyDescent="0.35">
      <c r="B380" s="31">
        <v>374</v>
      </c>
      <c r="C380" s="31" t="s">
        <v>155</v>
      </c>
      <c r="D380" s="31" t="s">
        <v>753</v>
      </c>
      <c r="E380" s="31" t="s">
        <v>756</v>
      </c>
      <c r="G380" s="31" t="s">
        <v>149</v>
      </c>
      <c r="H380" s="10">
        <v>42124</v>
      </c>
      <c r="I380" s="11">
        <v>1358489.7725</v>
      </c>
      <c r="J380" s="11">
        <v>1197846.3</v>
      </c>
      <c r="K380" s="11">
        <v>1197846.3</v>
      </c>
      <c r="L380" s="11">
        <v>0</v>
      </c>
      <c r="M380" s="12"/>
      <c r="N380" s="10">
        <v>41799</v>
      </c>
      <c r="O380" s="31" t="s">
        <v>958</v>
      </c>
      <c r="P380" s="31" t="s">
        <v>172</v>
      </c>
      <c r="Q380" s="31">
        <v>251</v>
      </c>
      <c r="R380" s="31" t="s">
        <v>833</v>
      </c>
      <c r="S380" s="31" t="s">
        <v>1316</v>
      </c>
    </row>
    <row r="381" spans="2:19" ht="87" x14ac:dyDescent="0.35">
      <c r="B381" s="31">
        <v>375</v>
      </c>
      <c r="C381" s="31" t="s">
        <v>155</v>
      </c>
      <c r="D381" s="31" t="s">
        <v>753</v>
      </c>
      <c r="E381" s="31" t="s">
        <v>757</v>
      </c>
      <c r="G381" s="31" t="s">
        <v>149</v>
      </c>
      <c r="H381" s="10">
        <v>42003</v>
      </c>
      <c r="I381" s="11">
        <v>1358489.7725</v>
      </c>
      <c r="J381" s="11">
        <v>58408.95</v>
      </c>
      <c r="K381" s="11">
        <v>58408.95</v>
      </c>
      <c r="L381" s="11">
        <v>0</v>
      </c>
      <c r="M381" s="12"/>
      <c r="N381" s="10">
        <v>41799</v>
      </c>
      <c r="O381" s="31" t="s">
        <v>962</v>
      </c>
      <c r="P381" s="31" t="s">
        <v>172</v>
      </c>
      <c r="Q381" s="31">
        <v>250</v>
      </c>
      <c r="R381" s="31" t="s">
        <v>833</v>
      </c>
      <c r="S381" s="31" t="s">
        <v>1317</v>
      </c>
    </row>
    <row r="382" spans="2:19" ht="87" x14ac:dyDescent="0.35">
      <c r="B382" s="31">
        <v>376</v>
      </c>
      <c r="C382" s="31" t="s">
        <v>160</v>
      </c>
      <c r="D382" s="31" t="s">
        <v>758</v>
      </c>
      <c r="E382" s="31" t="s">
        <v>759</v>
      </c>
      <c r="G382" s="31" t="s">
        <v>149</v>
      </c>
      <c r="H382" s="10">
        <v>41943</v>
      </c>
      <c r="I382" s="11">
        <v>452829.9366666667</v>
      </c>
      <c r="J382" s="11">
        <v>127220.61</v>
      </c>
      <c r="K382" s="11">
        <v>105577.83</v>
      </c>
      <c r="L382" s="11">
        <v>21624.78</v>
      </c>
      <c r="M382" s="12"/>
      <c r="N382" s="10" t="s">
        <v>153</v>
      </c>
      <c r="O382" s="31" t="s">
        <v>962</v>
      </c>
      <c r="P382" s="31" t="s">
        <v>172</v>
      </c>
      <c r="Q382" s="31">
        <v>253</v>
      </c>
      <c r="R382" s="31" t="s">
        <v>833</v>
      </c>
      <c r="S382" s="31" t="s">
        <v>1318</v>
      </c>
    </row>
    <row r="383" spans="2:19" ht="87" x14ac:dyDescent="0.35">
      <c r="B383" s="31">
        <v>377</v>
      </c>
      <c r="C383" s="31" t="s">
        <v>160</v>
      </c>
      <c r="D383" s="31" t="s">
        <v>758</v>
      </c>
      <c r="E383" s="31" t="s">
        <v>760</v>
      </c>
      <c r="G383" s="31" t="s">
        <v>149</v>
      </c>
      <c r="H383" s="10">
        <v>41973</v>
      </c>
      <c r="I383" s="11">
        <v>452829.9366666667</v>
      </c>
      <c r="J383" s="11">
        <v>149117.73000000001</v>
      </c>
      <c r="K383" s="11">
        <v>135224.12</v>
      </c>
      <c r="L383" s="11">
        <v>13893.61</v>
      </c>
      <c r="M383" s="12"/>
      <c r="N383" s="10" t="s">
        <v>153</v>
      </c>
      <c r="O383" s="31" t="s">
        <v>962</v>
      </c>
      <c r="P383" s="31" t="s">
        <v>172</v>
      </c>
      <c r="Q383" s="31">
        <v>309</v>
      </c>
      <c r="R383" s="31" t="s">
        <v>833</v>
      </c>
      <c r="S383" s="31" t="s">
        <v>1319</v>
      </c>
    </row>
    <row r="384" spans="2:19" ht="29" x14ac:dyDescent="0.35">
      <c r="B384" s="31">
        <v>378</v>
      </c>
      <c r="C384" s="31" t="s">
        <v>160</v>
      </c>
      <c r="D384" s="31" t="s">
        <v>758</v>
      </c>
      <c r="E384" s="31" t="s">
        <v>761</v>
      </c>
      <c r="G384" s="31" t="s">
        <v>149</v>
      </c>
      <c r="H384" s="10">
        <v>42369</v>
      </c>
      <c r="I384" s="11">
        <v>452829.9366666667</v>
      </c>
      <c r="J384" s="11">
        <v>146109.18</v>
      </c>
      <c r="K384" s="11">
        <v>146109.18</v>
      </c>
      <c r="L384" s="11">
        <v>0</v>
      </c>
      <c r="M384" s="12"/>
      <c r="N384" s="10" t="s">
        <v>153</v>
      </c>
      <c r="O384" s="31" t="s">
        <v>153</v>
      </c>
      <c r="P384" s="31" t="s">
        <v>168</v>
      </c>
      <c r="Q384" s="31">
        <v>1</v>
      </c>
      <c r="R384" s="31" t="s">
        <v>836</v>
      </c>
      <c r="S384" s="31" t="s">
        <v>1320</v>
      </c>
    </row>
    <row r="385" spans="2:19" ht="29" x14ac:dyDescent="0.35">
      <c r="B385" s="31">
        <v>379</v>
      </c>
      <c r="C385" s="31" t="s">
        <v>160</v>
      </c>
      <c r="D385" s="31" t="s">
        <v>758</v>
      </c>
      <c r="E385" s="31" t="s">
        <v>762</v>
      </c>
      <c r="G385" s="31" t="s">
        <v>149</v>
      </c>
      <c r="H385" s="10">
        <v>42185</v>
      </c>
      <c r="I385" s="11">
        <v>452829.9366666667</v>
      </c>
      <c r="J385" s="11">
        <v>59271.65</v>
      </c>
      <c r="K385" s="11">
        <v>59271.65</v>
      </c>
      <c r="L385" s="11">
        <v>0</v>
      </c>
      <c r="M385" s="12"/>
      <c r="N385" s="10" t="s">
        <v>153</v>
      </c>
      <c r="O385" s="31" t="s">
        <v>153</v>
      </c>
      <c r="P385" s="31" t="s">
        <v>168</v>
      </c>
      <c r="Q385" s="31" t="s">
        <v>153</v>
      </c>
      <c r="R385" s="31" t="s">
        <v>842</v>
      </c>
      <c r="S385" s="31" t="s">
        <v>1321</v>
      </c>
    </row>
    <row r="386" spans="2:19" ht="29" x14ac:dyDescent="0.35">
      <c r="B386" s="31">
        <v>380</v>
      </c>
      <c r="C386" s="31" t="s">
        <v>158</v>
      </c>
      <c r="D386" s="31" t="s">
        <v>763</v>
      </c>
      <c r="E386" s="31" t="s">
        <v>764</v>
      </c>
      <c r="G386" s="31" t="s">
        <v>149</v>
      </c>
      <c r="H386" s="10">
        <v>42181</v>
      </c>
      <c r="I386" s="11">
        <v>1660376.3766666667</v>
      </c>
      <c r="J386" s="11">
        <v>302645.37</v>
      </c>
      <c r="K386" s="11">
        <v>257563.9</v>
      </c>
      <c r="L386" s="11">
        <v>45081.47</v>
      </c>
      <c r="M386" s="12"/>
      <c r="N386" s="10">
        <v>42031</v>
      </c>
      <c r="O386" s="31" t="s">
        <v>153</v>
      </c>
      <c r="P386" s="31" t="s">
        <v>161</v>
      </c>
      <c r="Q386" s="31">
        <v>15</v>
      </c>
      <c r="R386" s="31" t="s">
        <v>833</v>
      </c>
      <c r="S386" s="31" t="s">
        <v>1322</v>
      </c>
    </row>
    <row r="387" spans="2:19" ht="29" x14ac:dyDescent="0.35">
      <c r="B387" s="31">
        <v>381</v>
      </c>
      <c r="C387" s="31" t="s">
        <v>158</v>
      </c>
      <c r="D387" s="31" t="s">
        <v>763</v>
      </c>
      <c r="E387" s="31" t="s">
        <v>765</v>
      </c>
      <c r="G387" s="31" t="s">
        <v>149</v>
      </c>
      <c r="H387" s="10">
        <v>42181</v>
      </c>
      <c r="I387" s="11">
        <v>1660376.3766666667</v>
      </c>
      <c r="J387" s="11">
        <v>207186.24</v>
      </c>
      <c r="K387" s="11">
        <v>201151.69</v>
      </c>
      <c r="L387" s="11">
        <v>6034.55</v>
      </c>
      <c r="M387" s="12"/>
      <c r="N387" s="10">
        <v>42359</v>
      </c>
      <c r="O387" s="31" t="s">
        <v>1300</v>
      </c>
      <c r="P387" s="31" t="s">
        <v>172</v>
      </c>
      <c r="Q387" s="31">
        <v>256</v>
      </c>
      <c r="R387" s="31" t="s">
        <v>833</v>
      </c>
      <c r="S387" s="31" t="s">
        <v>1323</v>
      </c>
    </row>
    <row r="388" spans="2:19" ht="87" x14ac:dyDescent="0.35">
      <c r="B388" s="31">
        <v>382</v>
      </c>
      <c r="C388" s="31" t="s">
        <v>158</v>
      </c>
      <c r="D388" s="31" t="s">
        <v>763</v>
      </c>
      <c r="E388" s="31" t="s">
        <v>766</v>
      </c>
      <c r="G388" s="31" t="s">
        <v>149</v>
      </c>
      <c r="H388" s="10">
        <v>42181</v>
      </c>
      <c r="I388" s="11">
        <v>1660376.3766666667</v>
      </c>
      <c r="J388" s="11">
        <v>1206996.17</v>
      </c>
      <c r="K388" s="11">
        <v>1199084.8700000001</v>
      </c>
      <c r="L388" s="11">
        <v>7911.3</v>
      </c>
      <c r="M388" s="12"/>
      <c r="N388" s="10">
        <v>42066</v>
      </c>
      <c r="O388" s="31" t="s">
        <v>962</v>
      </c>
      <c r="P388" s="31" t="s">
        <v>172</v>
      </c>
      <c r="Q388" s="31">
        <v>257</v>
      </c>
      <c r="R388" s="31" t="s">
        <v>833</v>
      </c>
      <c r="S388" s="31" t="s">
        <v>1324</v>
      </c>
    </row>
    <row r="389" spans="2:19" ht="174" x14ac:dyDescent="0.35">
      <c r="B389" s="31">
        <v>383</v>
      </c>
      <c r="C389" s="31" t="s">
        <v>160</v>
      </c>
      <c r="D389" s="31" t="s">
        <v>767</v>
      </c>
      <c r="E389" s="31" t="s">
        <v>768</v>
      </c>
      <c r="G389" s="31" t="s">
        <v>149</v>
      </c>
      <c r="H389" s="10">
        <v>42185</v>
      </c>
      <c r="I389" s="11">
        <v>1056603.1616666669</v>
      </c>
      <c r="J389" s="11">
        <v>1056603.1616666669</v>
      </c>
      <c r="K389" s="11">
        <v>1056603.1616666669</v>
      </c>
      <c r="L389" s="11">
        <v>0</v>
      </c>
      <c r="M389" s="12"/>
      <c r="N389" s="10">
        <v>41799</v>
      </c>
      <c r="O389" s="31" t="s">
        <v>1325</v>
      </c>
      <c r="P389" s="31" t="s">
        <v>172</v>
      </c>
      <c r="Q389" s="31">
        <v>258</v>
      </c>
      <c r="R389" s="31" t="s">
        <v>833</v>
      </c>
      <c r="S389" s="31" t="s">
        <v>1326</v>
      </c>
    </row>
    <row r="390" spans="2:19" ht="29" x14ac:dyDescent="0.35">
      <c r="B390" s="31">
        <v>384</v>
      </c>
      <c r="C390" s="31" t="s">
        <v>154</v>
      </c>
      <c r="D390" s="31" t="s">
        <v>769</v>
      </c>
      <c r="E390" s="31" t="s">
        <v>770</v>
      </c>
      <c r="G390" s="31" t="s">
        <v>149</v>
      </c>
      <c r="H390" s="10">
        <v>42003</v>
      </c>
      <c r="I390" s="11">
        <v>603773.24</v>
      </c>
      <c r="J390" s="11">
        <v>604637.05000000005</v>
      </c>
      <c r="K390" s="11">
        <v>603773.21000000008</v>
      </c>
      <c r="L390" s="11">
        <v>863.84</v>
      </c>
      <c r="M390" s="12"/>
      <c r="N390" s="10">
        <v>41799</v>
      </c>
      <c r="O390" s="31" t="s">
        <v>153</v>
      </c>
      <c r="P390" s="31" t="s">
        <v>844</v>
      </c>
      <c r="Q390" s="31">
        <v>28</v>
      </c>
      <c r="R390" s="31" t="s">
        <v>1153</v>
      </c>
      <c r="S390" s="31" t="s">
        <v>1327</v>
      </c>
    </row>
    <row r="391" spans="2:19" ht="87" x14ac:dyDescent="0.35">
      <c r="B391" s="31">
        <v>385</v>
      </c>
      <c r="C391" s="31" t="s">
        <v>167</v>
      </c>
      <c r="D391" s="31" t="s">
        <v>771</v>
      </c>
      <c r="E391" s="31" t="s">
        <v>772</v>
      </c>
      <c r="G391" s="31" t="s">
        <v>149</v>
      </c>
      <c r="H391" s="10">
        <v>41881</v>
      </c>
      <c r="I391" s="11">
        <v>905659.85666666657</v>
      </c>
      <c r="J391" s="11">
        <v>44709.15</v>
      </c>
      <c r="K391" s="11">
        <v>29996.12</v>
      </c>
      <c r="L391" s="11">
        <v>14713.03</v>
      </c>
      <c r="M391" s="12"/>
      <c r="N391" s="10" t="s">
        <v>153</v>
      </c>
      <c r="O391" s="31" t="s">
        <v>832</v>
      </c>
      <c r="P391" s="31" t="s">
        <v>172</v>
      </c>
      <c r="Q391" s="31">
        <v>259</v>
      </c>
      <c r="R391" s="31" t="s">
        <v>833</v>
      </c>
      <c r="S391" s="31" t="s">
        <v>1328</v>
      </c>
    </row>
    <row r="392" spans="2:19" ht="87" x14ac:dyDescent="0.35">
      <c r="B392" s="31">
        <v>386</v>
      </c>
      <c r="C392" s="31" t="s">
        <v>167</v>
      </c>
      <c r="D392" s="31" t="s">
        <v>771</v>
      </c>
      <c r="E392" s="31" t="s">
        <v>773</v>
      </c>
      <c r="G392" s="31" t="s">
        <v>149</v>
      </c>
      <c r="H392" s="10">
        <v>41912</v>
      </c>
      <c r="I392" s="11">
        <v>905659.85666666657</v>
      </c>
      <c r="J392" s="11">
        <v>173346.88</v>
      </c>
      <c r="K392" s="11">
        <v>172381.07</v>
      </c>
      <c r="L392" s="11">
        <v>965.81</v>
      </c>
      <c r="M392" s="12"/>
      <c r="N392" s="10" t="s">
        <v>153</v>
      </c>
      <c r="O392" s="31" t="s">
        <v>832</v>
      </c>
      <c r="P392" s="31" t="s">
        <v>172</v>
      </c>
      <c r="Q392" s="31">
        <v>260</v>
      </c>
      <c r="R392" s="31" t="s">
        <v>839</v>
      </c>
      <c r="S392" s="31" t="s">
        <v>1329</v>
      </c>
    </row>
    <row r="393" spans="2:19" ht="87" x14ac:dyDescent="0.35">
      <c r="B393" s="31">
        <v>387</v>
      </c>
      <c r="C393" s="31" t="s">
        <v>167</v>
      </c>
      <c r="D393" s="31" t="s">
        <v>771</v>
      </c>
      <c r="E393" s="31" t="s">
        <v>774</v>
      </c>
      <c r="G393" s="31" t="s">
        <v>149</v>
      </c>
      <c r="H393" s="10">
        <v>41881</v>
      </c>
      <c r="I393" s="11">
        <v>905659.85666666657</v>
      </c>
      <c r="J393" s="11">
        <v>311623.28999999998</v>
      </c>
      <c r="K393" s="11">
        <v>311623.28999999998</v>
      </c>
      <c r="L393" s="11">
        <v>0</v>
      </c>
      <c r="M393" s="12"/>
      <c r="N393" s="10" t="s">
        <v>153</v>
      </c>
      <c r="O393" s="31" t="s">
        <v>832</v>
      </c>
      <c r="P393" s="31" t="s">
        <v>172</v>
      </c>
      <c r="Q393" s="31">
        <v>262</v>
      </c>
      <c r="R393" s="31" t="s">
        <v>833</v>
      </c>
      <c r="S393" s="31" t="s">
        <v>1330</v>
      </c>
    </row>
    <row r="394" spans="2:19" ht="87" x14ac:dyDescent="0.35">
      <c r="B394" s="31">
        <v>388</v>
      </c>
      <c r="C394" s="31" t="s">
        <v>167</v>
      </c>
      <c r="D394" s="31" t="s">
        <v>771</v>
      </c>
      <c r="E394" s="31" t="s">
        <v>775</v>
      </c>
      <c r="G394" s="31" t="s">
        <v>149</v>
      </c>
      <c r="H394" s="10">
        <v>41912</v>
      </c>
      <c r="I394" s="11">
        <v>905659.85666666657</v>
      </c>
      <c r="J394" s="11">
        <v>189530.73</v>
      </c>
      <c r="K394" s="11">
        <v>189530.73</v>
      </c>
      <c r="L394" s="11">
        <v>0</v>
      </c>
      <c r="M394" s="12"/>
      <c r="N394" s="10" t="s">
        <v>153</v>
      </c>
      <c r="O394" s="31" t="s">
        <v>832</v>
      </c>
      <c r="P394" s="31" t="s">
        <v>172</v>
      </c>
      <c r="Q394" s="31">
        <v>261</v>
      </c>
      <c r="R394" s="31" t="s">
        <v>839</v>
      </c>
      <c r="S394" s="31" t="s">
        <v>1331</v>
      </c>
    </row>
    <row r="395" spans="2:19" ht="87" x14ac:dyDescent="0.35">
      <c r="B395" s="31">
        <v>389</v>
      </c>
      <c r="C395" s="31" t="s">
        <v>167</v>
      </c>
      <c r="D395" s="31" t="s">
        <v>771</v>
      </c>
      <c r="E395" s="31" t="s">
        <v>776</v>
      </c>
      <c r="G395" s="31" t="s">
        <v>149</v>
      </c>
      <c r="H395" s="10">
        <v>41850</v>
      </c>
      <c r="I395" s="11">
        <v>905659.85666666657</v>
      </c>
      <c r="J395" s="11">
        <v>202108.67</v>
      </c>
      <c r="K395" s="11">
        <v>202108.67</v>
      </c>
      <c r="L395" s="11">
        <v>0</v>
      </c>
      <c r="M395" s="12"/>
      <c r="N395" s="10" t="s">
        <v>153</v>
      </c>
      <c r="O395" s="31" t="s">
        <v>832</v>
      </c>
      <c r="P395" s="31" t="s">
        <v>172</v>
      </c>
      <c r="Q395" s="31">
        <v>263</v>
      </c>
      <c r="R395" s="31" t="s">
        <v>839</v>
      </c>
      <c r="S395" s="31" t="s">
        <v>1332</v>
      </c>
    </row>
    <row r="396" spans="2:19" ht="87" x14ac:dyDescent="0.35">
      <c r="B396" s="31">
        <v>390</v>
      </c>
      <c r="C396" s="31" t="s">
        <v>155</v>
      </c>
      <c r="D396" s="31" t="s">
        <v>777</v>
      </c>
      <c r="E396" s="31" t="s">
        <v>778</v>
      </c>
      <c r="G396" s="31" t="s">
        <v>149</v>
      </c>
      <c r="H396" s="10">
        <v>42369</v>
      </c>
      <c r="I396" s="11">
        <v>905659.85666666704</v>
      </c>
      <c r="J396" s="11">
        <v>1107541</v>
      </c>
      <c r="K396" s="11">
        <v>905614.19</v>
      </c>
      <c r="L396" s="11">
        <v>201926.81</v>
      </c>
      <c r="M396" s="12"/>
      <c r="N396" s="10">
        <v>42366</v>
      </c>
      <c r="O396" s="31" t="s">
        <v>962</v>
      </c>
      <c r="P396" s="31" t="s">
        <v>172</v>
      </c>
      <c r="Q396" s="31" t="s">
        <v>1333</v>
      </c>
      <c r="R396" s="31" t="s">
        <v>833</v>
      </c>
      <c r="S396" s="31" t="s">
        <v>1334</v>
      </c>
    </row>
    <row r="397" spans="2:19" ht="87" x14ac:dyDescent="0.35">
      <c r="B397" s="31">
        <v>391</v>
      </c>
      <c r="C397" s="31" t="s">
        <v>158</v>
      </c>
      <c r="D397" s="31" t="s">
        <v>779</v>
      </c>
      <c r="E397" s="31" t="s">
        <v>780</v>
      </c>
      <c r="G397" s="31" t="s">
        <v>149</v>
      </c>
      <c r="H397" s="10">
        <v>42094</v>
      </c>
      <c r="I397" s="11">
        <v>1056603.1616666669</v>
      </c>
      <c r="J397" s="11">
        <v>755925.48</v>
      </c>
      <c r="K397" s="11">
        <v>627234.78</v>
      </c>
      <c r="L397" s="11">
        <v>128690.69</v>
      </c>
      <c r="M397" s="12"/>
      <c r="N397" s="10" t="s">
        <v>153</v>
      </c>
      <c r="O397" s="31" t="s">
        <v>902</v>
      </c>
      <c r="P397" s="31" t="s">
        <v>172</v>
      </c>
      <c r="Q397" s="31">
        <v>265</v>
      </c>
      <c r="R397" s="31" t="s">
        <v>833</v>
      </c>
      <c r="S397" s="31" t="s">
        <v>1335</v>
      </c>
    </row>
    <row r="398" spans="2:19" ht="29" x14ac:dyDescent="0.35">
      <c r="B398" s="31">
        <v>392</v>
      </c>
      <c r="C398" s="31" t="s">
        <v>158</v>
      </c>
      <c r="D398" s="31" t="s">
        <v>779</v>
      </c>
      <c r="E398" s="31" t="s">
        <v>781</v>
      </c>
      <c r="G398" s="31" t="s">
        <v>149</v>
      </c>
      <c r="H398" s="10">
        <v>42004</v>
      </c>
      <c r="I398" s="11">
        <v>1056603.1616666669</v>
      </c>
      <c r="J398" s="11">
        <v>38250.653862500003</v>
      </c>
      <c r="K398" s="11">
        <v>37154.691362500002</v>
      </c>
      <c r="L398" s="11">
        <v>1095.9625000000001</v>
      </c>
      <c r="M398" s="12"/>
      <c r="N398" s="10">
        <v>41799</v>
      </c>
      <c r="O398" s="31" t="s">
        <v>153</v>
      </c>
      <c r="P398" s="31" t="s">
        <v>156</v>
      </c>
      <c r="Q398" s="31">
        <v>4</v>
      </c>
      <c r="R398" s="31" t="s">
        <v>836</v>
      </c>
      <c r="S398" s="31" t="s">
        <v>1336</v>
      </c>
    </row>
    <row r="399" spans="2:19" ht="43.5" x14ac:dyDescent="0.35">
      <c r="B399" s="31">
        <v>393</v>
      </c>
      <c r="C399" s="31" t="s">
        <v>158</v>
      </c>
      <c r="D399" s="31" t="s">
        <v>779</v>
      </c>
      <c r="E399" s="31" t="s">
        <v>782</v>
      </c>
      <c r="G399" s="31" t="s">
        <v>149</v>
      </c>
      <c r="H399" s="10">
        <v>42004</v>
      </c>
      <c r="I399" s="11">
        <v>1056603.1616666669</v>
      </c>
      <c r="J399" s="11">
        <v>408681.71</v>
      </c>
      <c r="K399" s="11">
        <v>390082.2</v>
      </c>
      <c r="L399" s="11">
        <v>18599.509999999998</v>
      </c>
      <c r="M399" s="12"/>
      <c r="N399" s="10">
        <v>41799</v>
      </c>
      <c r="O399" s="31" t="s">
        <v>153</v>
      </c>
      <c r="P399" s="31" t="s">
        <v>168</v>
      </c>
      <c r="Q399" s="31" t="s">
        <v>153</v>
      </c>
      <c r="R399" s="31" t="s">
        <v>842</v>
      </c>
      <c r="S399" s="31" t="s">
        <v>1337</v>
      </c>
    </row>
    <row r="400" spans="2:19" ht="29" x14ac:dyDescent="0.35">
      <c r="B400" s="31">
        <v>394</v>
      </c>
      <c r="C400" s="31" t="s">
        <v>162</v>
      </c>
      <c r="D400" s="31" t="s">
        <v>783</v>
      </c>
      <c r="E400" s="31" t="s">
        <v>784</v>
      </c>
      <c r="G400" s="31" t="s">
        <v>149</v>
      </c>
      <c r="H400" s="10">
        <v>41983</v>
      </c>
      <c r="I400" s="11">
        <v>452829.9366666667</v>
      </c>
      <c r="J400" s="11">
        <v>469091.47</v>
      </c>
      <c r="K400" s="11">
        <v>452487.06</v>
      </c>
      <c r="L400" s="11">
        <v>16604.41</v>
      </c>
      <c r="M400" s="12"/>
      <c r="N400" s="10">
        <v>41799</v>
      </c>
      <c r="O400" s="31" t="s">
        <v>153</v>
      </c>
      <c r="P400" s="31" t="s">
        <v>168</v>
      </c>
      <c r="Q400" s="31" t="s">
        <v>153</v>
      </c>
      <c r="R400" s="31" t="s">
        <v>842</v>
      </c>
      <c r="S400" s="31" t="s">
        <v>1338</v>
      </c>
    </row>
    <row r="401" spans="2:19" ht="29" x14ac:dyDescent="0.35">
      <c r="B401" s="31">
        <v>395</v>
      </c>
      <c r="C401" s="31" t="s">
        <v>151</v>
      </c>
      <c r="D401" s="31" t="s">
        <v>785</v>
      </c>
      <c r="E401" s="31" t="s">
        <v>786</v>
      </c>
      <c r="G401" s="31" t="s">
        <v>149</v>
      </c>
      <c r="H401" s="10">
        <v>41882</v>
      </c>
      <c r="I401" s="11">
        <v>452829.9366666667</v>
      </c>
      <c r="J401" s="11">
        <v>459689.9</v>
      </c>
      <c r="K401" s="11">
        <v>452829.94</v>
      </c>
      <c r="L401" s="11">
        <v>6859.96</v>
      </c>
      <c r="M401" s="12"/>
      <c r="N401" s="10">
        <v>41799</v>
      </c>
      <c r="O401" s="31" t="s">
        <v>153</v>
      </c>
      <c r="P401" s="31" t="s">
        <v>844</v>
      </c>
      <c r="Q401" s="31">
        <v>32</v>
      </c>
      <c r="R401" s="31" t="s">
        <v>1153</v>
      </c>
      <c r="S401" s="31" t="s">
        <v>1339</v>
      </c>
    </row>
    <row r="402" spans="2:19" ht="58" x14ac:dyDescent="0.35">
      <c r="B402" s="31">
        <v>396</v>
      </c>
      <c r="C402" s="31" t="s">
        <v>163</v>
      </c>
      <c r="D402" s="31" t="s">
        <v>787</v>
      </c>
      <c r="E402" s="31" t="s">
        <v>788</v>
      </c>
      <c r="G402" s="31" t="s">
        <v>149</v>
      </c>
      <c r="H402" s="10">
        <v>42124</v>
      </c>
      <c r="I402" s="11">
        <v>1660376.3766666667</v>
      </c>
      <c r="J402" s="11">
        <v>1663616.85</v>
      </c>
      <c r="K402" s="11">
        <v>1659856.07</v>
      </c>
      <c r="L402" s="11">
        <v>3760.78</v>
      </c>
      <c r="M402" s="12"/>
      <c r="N402" s="10">
        <v>41799</v>
      </c>
      <c r="O402" s="31" t="s">
        <v>1340</v>
      </c>
      <c r="P402" s="31" t="s">
        <v>172</v>
      </c>
      <c r="Q402" s="31">
        <v>269</v>
      </c>
      <c r="R402" s="31" t="s">
        <v>833</v>
      </c>
      <c r="S402" s="31" t="s">
        <v>1341</v>
      </c>
    </row>
    <row r="403" spans="2:19" ht="159.5" x14ac:dyDescent="0.35">
      <c r="B403" s="31">
        <v>397</v>
      </c>
      <c r="C403" s="31" t="s">
        <v>158</v>
      </c>
      <c r="D403" s="31" t="s">
        <v>789</v>
      </c>
      <c r="E403" s="31" t="s">
        <v>790</v>
      </c>
      <c r="G403" s="31" t="s">
        <v>149</v>
      </c>
      <c r="H403" s="10">
        <v>42153</v>
      </c>
      <c r="I403" s="11">
        <v>1358489.7725</v>
      </c>
      <c r="J403" s="11">
        <v>1358479.77</v>
      </c>
      <c r="K403" s="11">
        <v>1358479.77</v>
      </c>
      <c r="L403" s="11">
        <v>0</v>
      </c>
      <c r="M403" s="12"/>
      <c r="N403" s="10" t="s">
        <v>153</v>
      </c>
      <c r="O403" s="31" t="s">
        <v>932</v>
      </c>
      <c r="P403" s="31" t="s">
        <v>172</v>
      </c>
      <c r="Q403" s="31">
        <v>295</v>
      </c>
      <c r="R403" s="31" t="s">
        <v>833</v>
      </c>
      <c r="S403" s="31" t="s">
        <v>1342</v>
      </c>
    </row>
    <row r="404" spans="2:19" ht="101.5" x14ac:dyDescent="0.35">
      <c r="B404" s="31">
        <v>398</v>
      </c>
      <c r="C404" s="31" t="s">
        <v>163</v>
      </c>
      <c r="D404" s="31" t="s">
        <v>791</v>
      </c>
      <c r="E404" s="31" t="s">
        <v>792</v>
      </c>
      <c r="G404" s="31" t="s">
        <v>149</v>
      </c>
      <c r="H404" s="10">
        <v>42368</v>
      </c>
      <c r="I404" s="11">
        <v>603773.24</v>
      </c>
      <c r="J404" s="11">
        <v>603773.24</v>
      </c>
      <c r="K404" s="11">
        <v>603773.24</v>
      </c>
      <c r="L404" s="11">
        <v>0</v>
      </c>
      <c r="M404" s="12"/>
      <c r="N404" s="10">
        <v>42219</v>
      </c>
      <c r="O404" s="31" t="s">
        <v>932</v>
      </c>
      <c r="P404" s="31" t="s">
        <v>172</v>
      </c>
      <c r="Q404" s="31">
        <v>270</v>
      </c>
      <c r="R404" s="31" t="s">
        <v>833</v>
      </c>
      <c r="S404" s="31" t="s">
        <v>1343</v>
      </c>
    </row>
    <row r="405" spans="2:19" ht="72.5" x14ac:dyDescent="0.35">
      <c r="B405" s="31">
        <v>399</v>
      </c>
      <c r="C405" s="31" t="s">
        <v>165</v>
      </c>
      <c r="D405" s="31" t="s">
        <v>793</v>
      </c>
      <c r="E405" s="31" t="s">
        <v>794</v>
      </c>
      <c r="G405" s="31" t="s">
        <v>149</v>
      </c>
      <c r="H405" s="10">
        <v>42369</v>
      </c>
      <c r="I405" s="11">
        <v>1056603.1616666669</v>
      </c>
      <c r="J405" s="11">
        <v>1107801.96</v>
      </c>
      <c r="K405" s="11">
        <v>1056600.46</v>
      </c>
      <c r="L405" s="11">
        <v>51201.5</v>
      </c>
      <c r="M405" s="12"/>
      <c r="N405" s="10">
        <v>41799</v>
      </c>
      <c r="O405" s="31" t="s">
        <v>153</v>
      </c>
      <c r="P405" s="31" t="s">
        <v>844</v>
      </c>
      <c r="Q405" s="31">
        <v>27</v>
      </c>
      <c r="R405" s="31" t="s">
        <v>1122</v>
      </c>
      <c r="S405" s="31" t="s">
        <v>1344</v>
      </c>
    </row>
    <row r="406" spans="2:19" ht="87" x14ac:dyDescent="0.35">
      <c r="B406" s="31">
        <v>400</v>
      </c>
      <c r="C406" s="31" t="s">
        <v>160</v>
      </c>
      <c r="D406" s="31" t="s">
        <v>795</v>
      </c>
      <c r="E406" s="31" t="s">
        <v>796</v>
      </c>
      <c r="G406" s="31" t="s">
        <v>149</v>
      </c>
      <c r="H406" s="10">
        <v>42154</v>
      </c>
      <c r="I406" s="11">
        <v>754716.54749999999</v>
      </c>
      <c r="J406" s="11">
        <v>246483.81</v>
      </c>
      <c r="K406" s="11">
        <v>207436.57</v>
      </c>
      <c r="L406" s="11">
        <v>39047.24</v>
      </c>
      <c r="M406" s="12"/>
      <c r="N406" s="10" t="s">
        <v>153</v>
      </c>
      <c r="O406" s="31" t="s">
        <v>832</v>
      </c>
      <c r="P406" s="31" t="s">
        <v>172</v>
      </c>
      <c r="Q406" s="31">
        <v>325</v>
      </c>
      <c r="R406" s="31" t="s">
        <v>833</v>
      </c>
      <c r="S406" s="31" t="s">
        <v>1345</v>
      </c>
    </row>
    <row r="407" spans="2:19" ht="29" x14ac:dyDescent="0.35">
      <c r="B407" s="31">
        <v>401</v>
      </c>
      <c r="C407" s="31" t="s">
        <v>160</v>
      </c>
      <c r="D407" s="31" t="s">
        <v>795</v>
      </c>
      <c r="E407" s="31" t="s">
        <v>797</v>
      </c>
      <c r="G407" s="31" t="s">
        <v>149</v>
      </c>
      <c r="H407" s="10">
        <v>42154</v>
      </c>
      <c r="I407" s="11">
        <v>754716.54749999999</v>
      </c>
      <c r="J407" s="11">
        <v>95616.87</v>
      </c>
      <c r="K407" s="11">
        <v>95616.87</v>
      </c>
      <c r="L407" s="11">
        <v>0</v>
      </c>
      <c r="M407" s="12"/>
      <c r="N407" s="10">
        <v>41799</v>
      </c>
      <c r="O407" s="31" t="s">
        <v>153</v>
      </c>
      <c r="P407" s="31" t="s">
        <v>156</v>
      </c>
      <c r="Q407" s="31">
        <v>10</v>
      </c>
      <c r="R407" s="31" t="s">
        <v>836</v>
      </c>
      <c r="S407" s="31" t="s">
        <v>1346</v>
      </c>
    </row>
    <row r="408" spans="2:19" ht="29" x14ac:dyDescent="0.35">
      <c r="B408" s="31">
        <v>402</v>
      </c>
      <c r="C408" s="31" t="s">
        <v>160</v>
      </c>
      <c r="D408" s="31" t="s">
        <v>795</v>
      </c>
      <c r="E408" s="31" t="s">
        <v>798</v>
      </c>
      <c r="G408" s="31" t="s">
        <v>149</v>
      </c>
      <c r="H408" s="10">
        <v>42154</v>
      </c>
      <c r="I408" s="11">
        <v>754716.54749999999</v>
      </c>
      <c r="J408" s="11">
        <v>493320.48</v>
      </c>
      <c r="K408" s="11">
        <v>451663.11</v>
      </c>
      <c r="L408" s="11">
        <v>41657.370000000003</v>
      </c>
      <c r="M408" s="12"/>
      <c r="N408" s="10">
        <v>41799</v>
      </c>
      <c r="O408" s="31" t="s">
        <v>153</v>
      </c>
      <c r="P408" s="31" t="s">
        <v>161</v>
      </c>
      <c r="Q408" s="31">
        <v>19</v>
      </c>
      <c r="R408" s="31" t="s">
        <v>833</v>
      </c>
      <c r="S408" s="31" t="s">
        <v>1347</v>
      </c>
    </row>
    <row r="409" spans="2:19" ht="29" x14ac:dyDescent="0.35">
      <c r="B409" s="31">
        <v>403</v>
      </c>
      <c r="C409" s="31" t="s">
        <v>162</v>
      </c>
      <c r="D409" s="31" t="s">
        <v>799</v>
      </c>
      <c r="E409" s="31" t="s">
        <v>800</v>
      </c>
      <c r="G409" s="31" t="s">
        <v>149</v>
      </c>
      <c r="H409" s="10">
        <v>41993</v>
      </c>
      <c r="I409" s="11">
        <v>1056603.1616666669</v>
      </c>
      <c r="J409" s="11">
        <v>461892.76</v>
      </c>
      <c r="K409" s="11">
        <v>453336.21</v>
      </c>
      <c r="L409" s="11">
        <v>8556.5499999999993</v>
      </c>
      <c r="M409" s="12"/>
      <c r="N409" s="10" t="s">
        <v>153</v>
      </c>
      <c r="O409" s="31" t="s">
        <v>936</v>
      </c>
      <c r="P409" s="31" t="s">
        <v>161</v>
      </c>
      <c r="Q409" s="31">
        <v>8</v>
      </c>
      <c r="R409" s="31" t="s">
        <v>839</v>
      </c>
      <c r="S409" s="31" t="s">
        <v>1348</v>
      </c>
    </row>
    <row r="410" spans="2:19" ht="29" x14ac:dyDescent="0.35">
      <c r="B410" s="31">
        <v>404</v>
      </c>
      <c r="C410" s="31" t="s">
        <v>162</v>
      </c>
      <c r="D410" s="31" t="s">
        <v>799</v>
      </c>
      <c r="E410" s="31" t="s">
        <v>801</v>
      </c>
      <c r="G410" s="31" t="s">
        <v>149</v>
      </c>
      <c r="H410" s="10">
        <v>41993</v>
      </c>
      <c r="I410" s="11">
        <v>1056603.1616666669</v>
      </c>
      <c r="J410" s="11">
        <v>248817.03999999998</v>
      </c>
      <c r="K410" s="11">
        <v>248817.03999999998</v>
      </c>
      <c r="L410" s="11">
        <v>0</v>
      </c>
      <c r="M410" s="12"/>
      <c r="N410" s="10" t="s">
        <v>153</v>
      </c>
      <c r="O410" s="31" t="s">
        <v>153</v>
      </c>
      <c r="P410" s="31" t="s">
        <v>168</v>
      </c>
      <c r="Q410" s="31" t="s">
        <v>153</v>
      </c>
      <c r="R410" s="31" t="s">
        <v>842</v>
      </c>
      <c r="S410" s="31" t="s">
        <v>1349</v>
      </c>
    </row>
    <row r="411" spans="2:19" ht="29" x14ac:dyDescent="0.35">
      <c r="B411" s="31">
        <v>405</v>
      </c>
      <c r="C411" s="31" t="s">
        <v>162</v>
      </c>
      <c r="D411" s="31" t="s">
        <v>799</v>
      </c>
      <c r="E411" s="31" t="s">
        <v>802</v>
      </c>
      <c r="G411" s="31" t="s">
        <v>149</v>
      </c>
      <c r="H411" s="10">
        <v>41993</v>
      </c>
      <c r="I411" s="11">
        <v>1056603.1616666669</v>
      </c>
      <c r="J411" s="11">
        <v>341765.69</v>
      </c>
      <c r="K411" s="11">
        <v>341765.69</v>
      </c>
      <c r="L411" s="11">
        <v>0</v>
      </c>
      <c r="M411" s="12"/>
      <c r="N411" s="10">
        <v>41799</v>
      </c>
      <c r="O411" s="31" t="s">
        <v>153</v>
      </c>
      <c r="P411" s="31" t="s">
        <v>172</v>
      </c>
      <c r="Q411" s="31">
        <v>271</v>
      </c>
      <c r="R411" s="31" t="s">
        <v>833</v>
      </c>
      <c r="S411" s="31" t="s">
        <v>1350</v>
      </c>
    </row>
    <row r="412" spans="2:19" ht="29" x14ac:dyDescent="0.35">
      <c r="B412" s="31">
        <v>406</v>
      </c>
      <c r="C412" s="31" t="s">
        <v>248</v>
      </c>
      <c r="D412" s="31" t="s">
        <v>803</v>
      </c>
      <c r="E412" s="31" t="s">
        <v>804</v>
      </c>
      <c r="G412" s="31" t="s">
        <v>149</v>
      </c>
      <c r="H412" s="10">
        <v>42064</v>
      </c>
      <c r="I412" s="11">
        <v>452829.9366666667</v>
      </c>
      <c r="J412" s="11">
        <v>119778.44</v>
      </c>
      <c r="K412" s="11">
        <v>115633.93</v>
      </c>
      <c r="L412" s="11">
        <v>4144.51</v>
      </c>
      <c r="M412" s="12"/>
      <c r="N412" s="10" t="s">
        <v>153</v>
      </c>
      <c r="O412" s="31" t="s">
        <v>153</v>
      </c>
      <c r="P412" s="31" t="s">
        <v>172</v>
      </c>
      <c r="Q412" s="31" t="s">
        <v>153</v>
      </c>
      <c r="R412" s="31" t="s">
        <v>833</v>
      </c>
      <c r="S412" s="31" t="s">
        <v>1351</v>
      </c>
    </row>
    <row r="413" spans="2:19" x14ac:dyDescent="0.35">
      <c r="B413" s="31">
        <v>407</v>
      </c>
      <c r="C413" s="31" t="s">
        <v>248</v>
      </c>
      <c r="D413" s="31" t="s">
        <v>803</v>
      </c>
      <c r="E413" s="31" t="s">
        <v>805</v>
      </c>
      <c r="G413" s="31" t="s">
        <v>149</v>
      </c>
      <c r="H413" s="10">
        <v>42064</v>
      </c>
      <c r="I413" s="11">
        <v>452829.9366666667</v>
      </c>
      <c r="J413" s="11">
        <v>139610.26</v>
      </c>
      <c r="K413" s="11">
        <v>138888.07068400001</v>
      </c>
      <c r="L413" s="11">
        <v>722.09</v>
      </c>
      <c r="M413" s="12"/>
      <c r="N413" s="10">
        <v>41799</v>
      </c>
      <c r="O413" s="31" t="s">
        <v>153</v>
      </c>
      <c r="P413" s="31" t="s">
        <v>156</v>
      </c>
      <c r="Q413" s="31">
        <v>12</v>
      </c>
      <c r="R413" s="31" t="s">
        <v>836</v>
      </c>
      <c r="S413" s="31" t="s">
        <v>1352</v>
      </c>
    </row>
    <row r="414" spans="2:19" ht="29" x14ac:dyDescent="0.35">
      <c r="B414" s="31">
        <v>408</v>
      </c>
      <c r="C414" s="31" t="s">
        <v>248</v>
      </c>
      <c r="D414" s="31" t="s">
        <v>803</v>
      </c>
      <c r="E414" s="31" t="s">
        <v>806</v>
      </c>
      <c r="G414" s="31" t="s">
        <v>149</v>
      </c>
      <c r="H414" s="10">
        <v>42064</v>
      </c>
      <c r="I414" s="11">
        <v>452829.9366666667</v>
      </c>
      <c r="J414" s="11">
        <v>196757.56</v>
      </c>
      <c r="K414" s="11">
        <v>196757.56</v>
      </c>
      <c r="L414" s="11">
        <v>0</v>
      </c>
      <c r="M414" s="12"/>
      <c r="N414" s="10">
        <v>41799</v>
      </c>
      <c r="O414" s="31" t="s">
        <v>153</v>
      </c>
      <c r="P414" s="31" t="s">
        <v>172</v>
      </c>
      <c r="Q414" s="31">
        <v>273</v>
      </c>
      <c r="R414" s="31" t="s">
        <v>833</v>
      </c>
      <c r="S414" s="31" t="s">
        <v>1353</v>
      </c>
    </row>
    <row r="415" spans="2:19" ht="29" x14ac:dyDescent="0.35">
      <c r="B415" s="31">
        <v>409</v>
      </c>
      <c r="C415" s="31" t="s">
        <v>162</v>
      </c>
      <c r="D415" s="31" t="s">
        <v>807</v>
      </c>
      <c r="E415" s="31" t="s">
        <v>808</v>
      </c>
      <c r="G415" s="31" t="s">
        <v>149</v>
      </c>
      <c r="H415" s="10">
        <v>42124</v>
      </c>
      <c r="I415" s="11">
        <v>754716.54749999999</v>
      </c>
      <c r="J415" s="11">
        <v>663702.51</v>
      </c>
      <c r="K415" s="11">
        <v>663702.51</v>
      </c>
      <c r="L415" s="11">
        <v>0</v>
      </c>
      <c r="M415" s="12"/>
      <c r="N415" s="10" t="s">
        <v>153</v>
      </c>
      <c r="O415" s="31" t="s">
        <v>153</v>
      </c>
      <c r="P415" s="31" t="s">
        <v>172</v>
      </c>
      <c r="Q415" s="31">
        <v>275</v>
      </c>
      <c r="R415" s="31" t="s">
        <v>833</v>
      </c>
      <c r="S415" s="31" t="s">
        <v>1354</v>
      </c>
    </row>
    <row r="416" spans="2:19" ht="29" x14ac:dyDescent="0.35">
      <c r="B416" s="31">
        <v>410</v>
      </c>
      <c r="C416" s="31" t="s">
        <v>162</v>
      </c>
      <c r="D416" s="31" t="s">
        <v>807</v>
      </c>
      <c r="E416" s="31" t="s">
        <v>809</v>
      </c>
      <c r="G416" s="31" t="s">
        <v>149</v>
      </c>
      <c r="H416" s="10">
        <v>42124</v>
      </c>
      <c r="I416" s="11">
        <v>754716.54749999999</v>
      </c>
      <c r="J416" s="11">
        <v>75397.63</v>
      </c>
      <c r="K416" s="11">
        <v>75397.63</v>
      </c>
      <c r="L416" s="11">
        <v>0</v>
      </c>
      <c r="M416" s="12"/>
      <c r="N416" s="10">
        <v>41799</v>
      </c>
      <c r="O416" s="31" t="s">
        <v>153</v>
      </c>
      <c r="P416" s="31" t="s">
        <v>156</v>
      </c>
      <c r="Q416" s="31">
        <v>5</v>
      </c>
      <c r="R416" s="31" t="s">
        <v>836</v>
      </c>
      <c r="S416" s="31" t="s">
        <v>1355</v>
      </c>
    </row>
    <row r="417" spans="2:19" ht="29" x14ac:dyDescent="0.35">
      <c r="B417" s="31">
        <v>411</v>
      </c>
      <c r="C417" s="31" t="s">
        <v>162</v>
      </c>
      <c r="D417" s="31" t="s">
        <v>807</v>
      </c>
      <c r="E417" s="31" t="s">
        <v>810</v>
      </c>
      <c r="G417" s="31" t="s">
        <v>149</v>
      </c>
      <c r="H417" s="10">
        <v>41850</v>
      </c>
      <c r="I417" s="11">
        <v>754716.54749999999</v>
      </c>
      <c r="J417" s="11">
        <v>13432.24</v>
      </c>
      <c r="K417" s="11">
        <v>13432.24</v>
      </c>
      <c r="L417" s="11">
        <v>0</v>
      </c>
      <c r="M417" s="12"/>
      <c r="N417" s="10" t="s">
        <v>153</v>
      </c>
      <c r="O417" s="31" t="s">
        <v>153</v>
      </c>
      <c r="P417" s="31" t="s">
        <v>172</v>
      </c>
      <c r="Q417" s="31">
        <v>274</v>
      </c>
      <c r="R417" s="31" t="s">
        <v>833</v>
      </c>
      <c r="S417" s="31" t="s">
        <v>1356</v>
      </c>
    </row>
    <row r="418" spans="2:19" ht="58" x14ac:dyDescent="0.35">
      <c r="B418" s="31">
        <v>412</v>
      </c>
      <c r="C418" s="31" t="s">
        <v>151</v>
      </c>
      <c r="D418" s="31" t="s">
        <v>811</v>
      </c>
      <c r="E418" s="31" t="s">
        <v>812</v>
      </c>
      <c r="G418" s="31" t="s">
        <v>149</v>
      </c>
      <c r="H418" s="10">
        <v>41882</v>
      </c>
      <c r="I418" s="11">
        <v>452829.9366666667</v>
      </c>
      <c r="J418" s="11">
        <v>406087.26</v>
      </c>
      <c r="K418" s="11">
        <v>382711.03999999998</v>
      </c>
      <c r="L418" s="11">
        <v>23376.22</v>
      </c>
      <c r="M418" s="12"/>
      <c r="N418" s="10" t="s">
        <v>153</v>
      </c>
      <c r="O418" s="31" t="s">
        <v>907</v>
      </c>
      <c r="P418" s="31" t="s">
        <v>172</v>
      </c>
      <c r="Q418" s="31">
        <v>277</v>
      </c>
      <c r="R418" s="31" t="s">
        <v>839</v>
      </c>
      <c r="S418" s="31" t="s">
        <v>1357</v>
      </c>
    </row>
    <row r="419" spans="2:19" ht="58" x14ac:dyDescent="0.35">
      <c r="B419" s="31">
        <v>413</v>
      </c>
      <c r="C419" s="31" t="s">
        <v>151</v>
      </c>
      <c r="D419" s="31" t="s">
        <v>811</v>
      </c>
      <c r="E419" s="31" t="s">
        <v>467</v>
      </c>
      <c r="G419" s="31" t="s">
        <v>149</v>
      </c>
      <c r="H419" s="10">
        <v>41882</v>
      </c>
      <c r="I419" s="11">
        <v>452829.9366666667</v>
      </c>
      <c r="J419" s="11">
        <v>70112.06</v>
      </c>
      <c r="K419" s="11">
        <v>70112.06</v>
      </c>
      <c r="L419" s="11">
        <v>0</v>
      </c>
      <c r="M419" s="12"/>
      <c r="N419" s="10" t="s">
        <v>153</v>
      </c>
      <c r="O419" s="31" t="s">
        <v>907</v>
      </c>
      <c r="P419" s="31" t="s">
        <v>172</v>
      </c>
      <c r="Q419" s="31">
        <v>276</v>
      </c>
      <c r="R419" s="31" t="s">
        <v>833</v>
      </c>
      <c r="S419" s="31" t="s">
        <v>1358</v>
      </c>
    </row>
    <row r="420" spans="2:19" ht="29" x14ac:dyDescent="0.35">
      <c r="B420" s="31">
        <v>414</v>
      </c>
      <c r="C420" s="31" t="s">
        <v>158</v>
      </c>
      <c r="D420" s="31" t="s">
        <v>813</v>
      </c>
      <c r="E420" s="31" t="s">
        <v>814</v>
      </c>
      <c r="G420" s="31" t="s">
        <v>149</v>
      </c>
      <c r="H420" s="10">
        <v>42093</v>
      </c>
      <c r="I420" s="11">
        <v>452829.9366666667</v>
      </c>
      <c r="J420" s="11">
        <v>184896.22999999998</v>
      </c>
      <c r="K420" s="11">
        <v>184896.22999999998</v>
      </c>
      <c r="L420" s="11">
        <v>0</v>
      </c>
      <c r="M420" s="12"/>
      <c r="N420" s="10">
        <v>41799</v>
      </c>
      <c r="O420" s="31" t="s">
        <v>153</v>
      </c>
      <c r="P420" s="31" t="s">
        <v>844</v>
      </c>
      <c r="Q420" s="31">
        <v>29</v>
      </c>
      <c r="R420" s="31" t="s">
        <v>839</v>
      </c>
      <c r="S420" s="31" t="s">
        <v>1359</v>
      </c>
    </row>
    <row r="421" spans="2:19" ht="29" x14ac:dyDescent="0.35">
      <c r="B421" s="31">
        <v>415</v>
      </c>
      <c r="C421" s="31" t="s">
        <v>158</v>
      </c>
      <c r="D421" s="31" t="s">
        <v>813</v>
      </c>
      <c r="E421" s="31" t="s">
        <v>815</v>
      </c>
      <c r="G421" s="31" t="s">
        <v>149</v>
      </c>
      <c r="H421" s="10">
        <v>42093</v>
      </c>
      <c r="I421" s="11">
        <v>452829.9366666667</v>
      </c>
      <c r="J421" s="11">
        <v>105232.3</v>
      </c>
      <c r="K421" s="11">
        <v>105232.3</v>
      </c>
      <c r="L421" s="11">
        <v>0</v>
      </c>
      <c r="M421" s="12"/>
      <c r="N421" s="10" t="s">
        <v>153</v>
      </c>
      <c r="O421" s="31" t="s">
        <v>153</v>
      </c>
      <c r="P421" s="31" t="s">
        <v>172</v>
      </c>
      <c r="Q421" s="31">
        <v>297</v>
      </c>
      <c r="R421" s="31" t="s">
        <v>839</v>
      </c>
      <c r="S421" s="31" t="s">
        <v>1360</v>
      </c>
    </row>
    <row r="422" spans="2:19" ht="29" x14ac:dyDescent="0.35">
      <c r="B422" s="31">
        <v>416</v>
      </c>
      <c r="C422" s="31" t="s">
        <v>158</v>
      </c>
      <c r="D422" s="31" t="s">
        <v>813</v>
      </c>
      <c r="E422" s="31" t="s">
        <v>816</v>
      </c>
      <c r="G422" s="31" t="s">
        <v>149</v>
      </c>
      <c r="H422" s="10">
        <v>42093</v>
      </c>
      <c r="I422" s="11">
        <v>452829.9366666667</v>
      </c>
      <c r="J422" s="11">
        <v>99897.8</v>
      </c>
      <c r="K422" s="11">
        <v>99897.8</v>
      </c>
      <c r="L422" s="11">
        <v>0</v>
      </c>
      <c r="M422" s="12"/>
      <c r="N422" s="10" t="s">
        <v>153</v>
      </c>
      <c r="O422" s="31" t="s">
        <v>153</v>
      </c>
      <c r="P422" s="31" t="s">
        <v>172</v>
      </c>
      <c r="Q422" s="31">
        <v>296</v>
      </c>
      <c r="R422" s="31" t="s">
        <v>839</v>
      </c>
      <c r="S422" s="31" t="s">
        <v>1361</v>
      </c>
    </row>
    <row r="423" spans="2:19" ht="29" x14ac:dyDescent="0.35">
      <c r="B423" s="31">
        <v>417</v>
      </c>
      <c r="C423" s="31" t="s">
        <v>158</v>
      </c>
      <c r="D423" s="31" t="s">
        <v>813</v>
      </c>
      <c r="E423" s="31" t="s">
        <v>817</v>
      </c>
      <c r="G423" s="31" t="s">
        <v>149</v>
      </c>
      <c r="H423" s="10">
        <v>42124</v>
      </c>
      <c r="I423" s="11">
        <v>452829.9366666667</v>
      </c>
      <c r="J423" s="11">
        <v>61618.82</v>
      </c>
      <c r="K423" s="11">
        <v>61618.82</v>
      </c>
      <c r="L423" s="11">
        <v>0</v>
      </c>
      <c r="M423" s="12"/>
      <c r="N423" s="10" t="s">
        <v>153</v>
      </c>
      <c r="O423" s="31" t="s">
        <v>153</v>
      </c>
      <c r="P423" s="31" t="s">
        <v>172</v>
      </c>
      <c r="Q423" s="31">
        <v>298</v>
      </c>
      <c r="R423" s="31" t="s">
        <v>833</v>
      </c>
      <c r="S423" s="31" t="s">
        <v>1362</v>
      </c>
    </row>
    <row r="424" spans="2:19" ht="87" x14ac:dyDescent="0.35">
      <c r="B424" s="31">
        <v>418</v>
      </c>
      <c r="C424" s="31" t="s">
        <v>158</v>
      </c>
      <c r="D424" s="31" t="s">
        <v>818</v>
      </c>
      <c r="E424" s="31" t="s">
        <v>819</v>
      </c>
      <c r="G424" s="31" t="s">
        <v>149</v>
      </c>
      <c r="H424" s="10">
        <v>42020</v>
      </c>
      <c r="I424" s="11">
        <v>905659.85666666657</v>
      </c>
      <c r="J424" s="11">
        <v>909877.77</v>
      </c>
      <c r="K424" s="11">
        <v>901928.92</v>
      </c>
      <c r="L424" s="11">
        <v>7948.85</v>
      </c>
      <c r="M424" s="12"/>
      <c r="N424" s="10">
        <v>42342</v>
      </c>
      <c r="O424" s="31" t="s">
        <v>1363</v>
      </c>
      <c r="P424" s="31" t="s">
        <v>172</v>
      </c>
      <c r="Q424" s="31">
        <v>278</v>
      </c>
      <c r="R424" s="31" t="s">
        <v>833</v>
      </c>
      <c r="S424" s="31" t="s">
        <v>1364</v>
      </c>
    </row>
    <row r="425" spans="2:19" ht="87" x14ac:dyDescent="0.35">
      <c r="B425" s="31">
        <v>419</v>
      </c>
      <c r="C425" s="31" t="s">
        <v>163</v>
      </c>
      <c r="D425" s="31" t="s">
        <v>820</v>
      </c>
      <c r="E425" s="31" t="s">
        <v>821</v>
      </c>
      <c r="G425" s="31" t="s">
        <v>149</v>
      </c>
      <c r="H425" s="10">
        <v>41973</v>
      </c>
      <c r="I425" s="11">
        <v>1207546.4666666701</v>
      </c>
      <c r="J425" s="11">
        <v>553098.04</v>
      </c>
      <c r="K425" s="11">
        <v>382190.4919245927</v>
      </c>
      <c r="L425" s="11">
        <v>170907.55086340735</v>
      </c>
      <c r="M425" s="12"/>
      <c r="N425" s="10" t="s">
        <v>153</v>
      </c>
      <c r="O425" s="31" t="s">
        <v>873</v>
      </c>
      <c r="P425" s="31" t="s">
        <v>172</v>
      </c>
      <c r="Q425" s="31">
        <v>279</v>
      </c>
      <c r="R425" s="31" t="s">
        <v>833</v>
      </c>
      <c r="S425" s="31" t="s">
        <v>1365</v>
      </c>
    </row>
    <row r="426" spans="2:19" ht="130.5" x14ac:dyDescent="0.35">
      <c r="B426" s="31">
        <v>420</v>
      </c>
      <c r="C426" s="31" t="s">
        <v>163</v>
      </c>
      <c r="D426" s="31" t="s">
        <v>820</v>
      </c>
      <c r="E426" s="31" t="s">
        <v>822</v>
      </c>
      <c r="G426" s="31" t="s">
        <v>149</v>
      </c>
      <c r="H426" s="10">
        <v>41881</v>
      </c>
      <c r="I426" s="11">
        <v>1207546.4666666666</v>
      </c>
      <c r="J426" s="11">
        <v>69772.95</v>
      </c>
      <c r="K426" s="11">
        <v>67776.149999999994</v>
      </c>
      <c r="L426" s="11">
        <v>1996.8</v>
      </c>
      <c r="M426" s="12"/>
      <c r="N426" s="10">
        <v>41799</v>
      </c>
      <c r="O426" s="31" t="s">
        <v>1366</v>
      </c>
      <c r="P426" s="31" t="s">
        <v>172</v>
      </c>
      <c r="Q426" s="31">
        <v>279</v>
      </c>
      <c r="R426" s="31" t="s">
        <v>833</v>
      </c>
      <c r="S426" s="31" t="s">
        <v>1367</v>
      </c>
    </row>
    <row r="427" spans="2:19" ht="29" x14ac:dyDescent="0.35">
      <c r="B427" s="31">
        <v>421</v>
      </c>
      <c r="C427" s="31" t="s">
        <v>163</v>
      </c>
      <c r="D427" s="31" t="s">
        <v>820</v>
      </c>
      <c r="E427" s="31" t="s">
        <v>823</v>
      </c>
      <c r="G427" s="31" t="s">
        <v>149</v>
      </c>
      <c r="H427" s="10">
        <v>41973</v>
      </c>
      <c r="I427" s="11">
        <v>1207546.4666666666</v>
      </c>
      <c r="J427" s="11">
        <v>340582.94749439997</v>
      </c>
      <c r="K427" s="11">
        <v>340582.94749439997</v>
      </c>
      <c r="L427" s="11">
        <v>0</v>
      </c>
      <c r="M427" s="12"/>
      <c r="N427" s="10">
        <v>41799</v>
      </c>
      <c r="O427" s="31" t="s">
        <v>153</v>
      </c>
      <c r="P427" s="31" t="s">
        <v>168</v>
      </c>
      <c r="Q427" s="31" t="s">
        <v>153</v>
      </c>
      <c r="R427" s="31" t="s">
        <v>842</v>
      </c>
      <c r="S427" s="31" t="s">
        <v>1368</v>
      </c>
    </row>
    <row r="428" spans="2:19" ht="43.5" x14ac:dyDescent="0.35">
      <c r="B428" s="31">
        <v>422</v>
      </c>
      <c r="C428" s="31" t="s">
        <v>163</v>
      </c>
      <c r="D428" s="31" t="s">
        <v>820</v>
      </c>
      <c r="E428" s="31" t="s">
        <v>824</v>
      </c>
      <c r="G428" s="31" t="s">
        <v>149</v>
      </c>
      <c r="H428" s="10">
        <v>41973</v>
      </c>
      <c r="I428" s="11">
        <v>1207546.4666666666</v>
      </c>
      <c r="J428" s="11">
        <v>347000.77638719993</v>
      </c>
      <c r="K428" s="11">
        <v>347000.77638719993</v>
      </c>
      <c r="L428" s="11">
        <v>0</v>
      </c>
      <c r="M428" s="12"/>
      <c r="N428" s="10">
        <v>41799</v>
      </c>
      <c r="O428" s="31" t="s">
        <v>153</v>
      </c>
      <c r="P428" s="31" t="s">
        <v>168</v>
      </c>
      <c r="Q428" s="31" t="s">
        <v>153</v>
      </c>
      <c r="R428" s="31" t="s">
        <v>842</v>
      </c>
      <c r="S428" s="31" t="s">
        <v>1369</v>
      </c>
    </row>
    <row r="429" spans="2:19" ht="29" x14ac:dyDescent="0.35">
      <c r="B429" s="31">
        <v>423</v>
      </c>
      <c r="C429" s="31" t="s">
        <v>163</v>
      </c>
      <c r="D429" s="31" t="s">
        <v>820</v>
      </c>
      <c r="E429" s="31" t="s">
        <v>825</v>
      </c>
      <c r="G429" s="31" t="s">
        <v>149</v>
      </c>
      <c r="H429" s="10">
        <v>41881</v>
      </c>
      <c r="I429" s="11">
        <v>1207546.4666666666</v>
      </c>
      <c r="J429" s="11">
        <v>68804.098396800022</v>
      </c>
      <c r="K429" s="11">
        <v>68804.098396800022</v>
      </c>
      <c r="L429" s="11">
        <v>0</v>
      </c>
      <c r="M429" s="12"/>
      <c r="N429" s="10">
        <v>41799</v>
      </c>
      <c r="O429" s="31" t="s">
        <v>153</v>
      </c>
      <c r="P429" s="31" t="s">
        <v>161</v>
      </c>
      <c r="Q429" s="31">
        <v>7</v>
      </c>
      <c r="R429" s="31" t="s">
        <v>839</v>
      </c>
      <c r="S429" s="31" t="s">
        <v>1370</v>
      </c>
    </row>
    <row r="430" spans="2:19" ht="29" x14ac:dyDescent="0.35">
      <c r="B430" s="31">
        <v>424</v>
      </c>
      <c r="C430" s="31" t="s">
        <v>155</v>
      </c>
      <c r="D430" s="31" t="s">
        <v>826</v>
      </c>
      <c r="E430" s="31" t="s">
        <v>827</v>
      </c>
      <c r="G430" s="31" t="s">
        <v>149</v>
      </c>
      <c r="H430" s="10">
        <v>41980</v>
      </c>
      <c r="I430" s="11">
        <v>2716979.5125000002</v>
      </c>
      <c r="J430" s="11">
        <v>2734230.5</v>
      </c>
      <c r="K430" s="11">
        <v>2716979.49</v>
      </c>
      <c r="L430" s="11">
        <v>17251.009999999998</v>
      </c>
      <c r="M430" s="12"/>
      <c r="N430" s="10" t="s">
        <v>153</v>
      </c>
      <c r="O430" s="31" t="s">
        <v>153</v>
      </c>
      <c r="P430" s="31" t="s">
        <v>172</v>
      </c>
      <c r="Q430" s="31" t="s">
        <v>153</v>
      </c>
      <c r="R430" s="31" t="s">
        <v>833</v>
      </c>
      <c r="S430" s="31" t="s">
        <v>1371</v>
      </c>
    </row>
    <row r="431" spans="2:19" ht="43.5" x14ac:dyDescent="0.35">
      <c r="B431" s="31">
        <v>425</v>
      </c>
      <c r="C431" s="31" t="s">
        <v>155</v>
      </c>
      <c r="D431" s="31" t="s">
        <v>828</v>
      </c>
      <c r="E431" s="31" t="s">
        <v>829</v>
      </c>
      <c r="G431" s="31" t="s">
        <v>149</v>
      </c>
      <c r="H431" s="10">
        <v>42185</v>
      </c>
      <c r="I431" s="11">
        <v>754716.54749999999</v>
      </c>
      <c r="J431" s="11">
        <v>284052.90999999997</v>
      </c>
      <c r="K431" s="11">
        <v>284052.90999999997</v>
      </c>
      <c r="L431" s="11">
        <v>0</v>
      </c>
      <c r="M431" s="12"/>
      <c r="N431" s="10">
        <v>41799</v>
      </c>
      <c r="O431" s="31" t="s">
        <v>153</v>
      </c>
      <c r="P431" s="31" t="s">
        <v>172</v>
      </c>
      <c r="Q431" s="31">
        <v>286</v>
      </c>
      <c r="R431" s="31" t="s">
        <v>839</v>
      </c>
      <c r="S431" s="31" t="s">
        <v>1372</v>
      </c>
    </row>
    <row r="432" spans="2:19" ht="58" x14ac:dyDescent="0.35">
      <c r="B432" s="31">
        <v>426</v>
      </c>
      <c r="C432" s="31" t="s">
        <v>155</v>
      </c>
      <c r="D432" s="31" t="s">
        <v>828</v>
      </c>
      <c r="E432" s="31" t="s">
        <v>830</v>
      </c>
      <c r="G432" s="31" t="s">
        <v>149</v>
      </c>
      <c r="H432" s="10">
        <v>42185</v>
      </c>
      <c r="I432" s="11">
        <v>754716.54749999999</v>
      </c>
      <c r="J432" s="11">
        <v>309959.23</v>
      </c>
      <c r="K432" s="11">
        <v>309959.23</v>
      </c>
      <c r="L432" s="11">
        <v>0</v>
      </c>
      <c r="M432" s="12"/>
      <c r="N432" s="10">
        <v>41799</v>
      </c>
      <c r="O432" s="31" t="s">
        <v>153</v>
      </c>
      <c r="P432" s="31" t="s">
        <v>172</v>
      </c>
      <c r="Q432" s="31">
        <v>285</v>
      </c>
      <c r="R432" s="31" t="s">
        <v>833</v>
      </c>
      <c r="S432" s="31" t="s">
        <v>1373</v>
      </c>
    </row>
    <row r="433" spans="2:19" ht="29" x14ac:dyDescent="0.35">
      <c r="B433" s="31">
        <v>427</v>
      </c>
      <c r="C433" s="31" t="s">
        <v>155</v>
      </c>
      <c r="D433" s="31" t="s">
        <v>828</v>
      </c>
      <c r="E433" s="31" t="s">
        <v>831</v>
      </c>
      <c r="G433" s="31" t="s">
        <v>149</v>
      </c>
      <c r="H433" s="10">
        <v>42185</v>
      </c>
      <c r="I433" s="11">
        <v>754716.54749999999</v>
      </c>
      <c r="J433" s="11">
        <v>160704.41</v>
      </c>
      <c r="K433" s="11">
        <v>160704.41</v>
      </c>
      <c r="L433" s="11">
        <v>0</v>
      </c>
      <c r="M433" s="12"/>
      <c r="N433" s="10">
        <v>41799</v>
      </c>
      <c r="O433" s="31" t="s">
        <v>153</v>
      </c>
      <c r="P433" s="31" t="s">
        <v>172</v>
      </c>
      <c r="Q433" s="31">
        <v>284</v>
      </c>
      <c r="R433" s="31" t="s">
        <v>833</v>
      </c>
      <c r="S433" s="31" t="s">
        <v>1374</v>
      </c>
    </row>
    <row r="434" spans="2:19" x14ac:dyDescent="0.35">
      <c r="H434" s="10"/>
      <c r="I434" s="11"/>
      <c r="J434" s="11"/>
      <c r="K434" s="11"/>
      <c r="L434" s="11"/>
      <c r="M434" s="12"/>
    </row>
    <row r="435" spans="2:19" x14ac:dyDescent="0.35">
      <c r="H435" s="10"/>
      <c r="I435" s="11"/>
      <c r="J435" s="11"/>
      <c r="K435" s="11"/>
      <c r="L435" s="11"/>
      <c r="M435" s="12"/>
    </row>
    <row r="436" spans="2:19" x14ac:dyDescent="0.35">
      <c r="H436" s="10"/>
      <c r="I436" s="11"/>
      <c r="J436" s="11"/>
      <c r="K436" s="11"/>
      <c r="L436" s="11"/>
      <c r="M436" s="12"/>
    </row>
    <row r="437" spans="2:19" x14ac:dyDescent="0.35">
      <c r="H437" s="10"/>
      <c r="I437" s="11"/>
      <c r="J437" s="11"/>
      <c r="K437" s="11"/>
      <c r="L437" s="11"/>
      <c r="M437" s="12"/>
    </row>
    <row r="438" spans="2:19" x14ac:dyDescent="0.35">
      <c r="H438" s="10"/>
      <c r="I438" s="11"/>
      <c r="J438" s="11"/>
      <c r="K438" s="11"/>
      <c r="L438" s="11"/>
      <c r="M438" s="12"/>
    </row>
    <row r="439" spans="2:19" x14ac:dyDescent="0.35">
      <c r="H439" s="10"/>
      <c r="I439" s="11"/>
      <c r="J439" s="11"/>
      <c r="K439" s="11"/>
      <c r="L439" s="11"/>
      <c r="M439" s="12"/>
    </row>
    <row r="440" spans="2:19" x14ac:dyDescent="0.35">
      <c r="H440" s="10"/>
      <c r="I440" s="11"/>
      <c r="J440" s="11"/>
      <c r="K440" s="11"/>
      <c r="L440" s="11"/>
      <c r="M440" s="12"/>
    </row>
    <row r="441" spans="2:19" x14ac:dyDescent="0.35">
      <c r="H441" s="10"/>
      <c r="I441" s="11"/>
      <c r="J441" s="11"/>
      <c r="K441" s="11"/>
      <c r="L441" s="11"/>
      <c r="M441" s="12"/>
    </row>
    <row r="442" spans="2:19" x14ac:dyDescent="0.35">
      <c r="H442" s="10"/>
      <c r="I442" s="11"/>
      <c r="J442" s="11"/>
      <c r="K442" s="11"/>
      <c r="L442" s="11"/>
      <c r="M442" s="12"/>
    </row>
    <row r="443" spans="2:19" x14ac:dyDescent="0.35">
      <c r="H443" s="10"/>
      <c r="I443" s="11"/>
      <c r="J443" s="11"/>
      <c r="K443" s="11"/>
      <c r="L443" s="11"/>
      <c r="M443" s="12"/>
    </row>
    <row r="444" spans="2:19" x14ac:dyDescent="0.35">
      <c r="H444" s="10"/>
      <c r="I444" s="11"/>
      <c r="J444" s="11"/>
      <c r="K444" s="11"/>
      <c r="L444" s="11"/>
      <c r="M444" s="12"/>
    </row>
    <row r="445" spans="2:19" x14ac:dyDescent="0.35">
      <c r="H445" s="10"/>
      <c r="I445" s="11"/>
      <c r="J445" s="11"/>
      <c r="K445" s="11"/>
      <c r="L445" s="11"/>
      <c r="M445" s="12"/>
    </row>
    <row r="446" spans="2:19" x14ac:dyDescent="0.35">
      <c r="H446" s="10"/>
      <c r="I446" s="11"/>
      <c r="J446" s="11"/>
      <c r="K446" s="11"/>
      <c r="L446" s="11"/>
      <c r="M446" s="12"/>
    </row>
    <row r="447" spans="2:19" x14ac:dyDescent="0.35">
      <c r="H447" s="10"/>
      <c r="I447" s="11"/>
      <c r="J447" s="11"/>
      <c r="K447" s="11"/>
      <c r="L447" s="11"/>
      <c r="M447" s="12"/>
    </row>
    <row r="448" spans="2:19" x14ac:dyDescent="0.35">
      <c r="H448" s="10"/>
      <c r="I448" s="11"/>
      <c r="J448" s="11"/>
      <c r="K448" s="11"/>
      <c r="L448" s="11"/>
      <c r="M448" s="12"/>
    </row>
    <row r="449" spans="8:13" x14ac:dyDescent="0.35">
      <c r="H449" s="10"/>
      <c r="I449" s="11"/>
      <c r="J449" s="11"/>
      <c r="K449" s="11"/>
      <c r="L449" s="11"/>
      <c r="M449" s="12"/>
    </row>
    <row r="450" spans="8:13" x14ac:dyDescent="0.35">
      <c r="H450" s="10"/>
      <c r="I450" s="11"/>
      <c r="J450" s="11"/>
      <c r="K450" s="11"/>
      <c r="L450" s="11"/>
      <c r="M450" s="12"/>
    </row>
    <row r="451" spans="8:13" x14ac:dyDescent="0.35">
      <c r="H451" s="10"/>
      <c r="I451" s="11"/>
      <c r="J451" s="11"/>
      <c r="K451" s="11"/>
      <c r="L451" s="11"/>
      <c r="M451" s="12"/>
    </row>
    <row r="452" spans="8:13" x14ac:dyDescent="0.35">
      <c r="H452" s="10"/>
      <c r="I452" s="11"/>
      <c r="J452" s="11"/>
      <c r="K452" s="11"/>
      <c r="L452" s="11"/>
      <c r="M452" s="12"/>
    </row>
    <row r="453" spans="8:13" x14ac:dyDescent="0.35">
      <c r="H453" s="10"/>
      <c r="I453" s="11"/>
      <c r="J453" s="11"/>
      <c r="K453" s="11"/>
      <c r="L453" s="11"/>
      <c r="M453" s="12"/>
    </row>
    <row r="454" spans="8:13" x14ac:dyDescent="0.35">
      <c r="H454" s="10"/>
      <c r="I454" s="11"/>
      <c r="J454" s="11"/>
      <c r="K454" s="11"/>
      <c r="L454" s="11"/>
      <c r="M454" s="12"/>
    </row>
    <row r="455" spans="8:13" x14ac:dyDescent="0.35">
      <c r="H455" s="10"/>
      <c r="I455" s="11"/>
      <c r="J455" s="11"/>
      <c r="K455" s="11"/>
      <c r="L455" s="11"/>
      <c r="M455" s="12"/>
    </row>
    <row r="456" spans="8:13" x14ac:dyDescent="0.35">
      <c r="H456" s="10"/>
      <c r="I456" s="11"/>
      <c r="J456" s="11"/>
      <c r="K456" s="11"/>
      <c r="L456" s="11"/>
      <c r="M456" s="12"/>
    </row>
    <row r="457" spans="8:13" x14ac:dyDescent="0.35">
      <c r="H457" s="10"/>
      <c r="I457" s="11"/>
      <c r="J457" s="11"/>
      <c r="K457" s="11"/>
      <c r="L457" s="11"/>
      <c r="M457" s="12"/>
    </row>
    <row r="458" spans="8:13" x14ac:dyDescent="0.35">
      <c r="H458" s="10"/>
      <c r="I458" s="11"/>
      <c r="J458" s="11"/>
      <c r="K458" s="11"/>
      <c r="L458" s="11"/>
      <c r="M458" s="12"/>
    </row>
    <row r="459" spans="8:13" x14ac:dyDescent="0.35">
      <c r="H459" s="10"/>
      <c r="I459" s="11"/>
      <c r="J459" s="11"/>
      <c r="K459" s="11"/>
      <c r="L459" s="11"/>
      <c r="M459" s="12"/>
    </row>
    <row r="460" spans="8:13" x14ac:dyDescent="0.35">
      <c r="H460" s="10"/>
      <c r="I460" s="11"/>
      <c r="J460" s="11"/>
      <c r="K460" s="11"/>
      <c r="L460" s="11"/>
      <c r="M460" s="12"/>
    </row>
    <row r="461" spans="8:13" x14ac:dyDescent="0.35">
      <c r="H461" s="10"/>
      <c r="I461" s="11"/>
      <c r="J461" s="11"/>
      <c r="K461" s="11"/>
      <c r="L461" s="11"/>
      <c r="M461" s="12"/>
    </row>
    <row r="462" spans="8:13" x14ac:dyDescent="0.35">
      <c r="H462" s="10"/>
      <c r="I462" s="11"/>
      <c r="J462" s="11"/>
      <c r="K462" s="11"/>
      <c r="L462" s="11"/>
      <c r="M462" s="12"/>
    </row>
    <row r="463" spans="8:13" x14ac:dyDescent="0.35">
      <c r="H463" s="10"/>
      <c r="I463" s="11"/>
      <c r="J463" s="11"/>
      <c r="K463" s="11"/>
      <c r="L463" s="11"/>
      <c r="M463" s="12"/>
    </row>
    <row r="464" spans="8:13" x14ac:dyDescent="0.35">
      <c r="H464" s="10"/>
      <c r="I464" s="11"/>
      <c r="J464" s="11"/>
      <c r="K464" s="11"/>
      <c r="L464" s="11"/>
      <c r="M464" s="12"/>
    </row>
    <row r="465" spans="8:13" x14ac:dyDescent="0.35">
      <c r="H465" s="10"/>
      <c r="I465" s="11"/>
      <c r="J465" s="11"/>
      <c r="K465" s="11"/>
      <c r="L465" s="11"/>
      <c r="M465" s="12"/>
    </row>
  </sheetData>
  <autoFilter ref="B6:S465" xr:uid="{00000000-0009-0000-0000-000000000000}"/>
  <customSheetViews>
    <customSheetView guid="{B5BE78D1-0D47-469B-8F65-82EBF0EA1F66}" showPageBreaks="1" showAutoFilter="1">
      <selection activeCell="K7" sqref="K7"/>
      <pageMargins left="0.511811024" right="0.511811024" top="0.78740157499999996" bottom="0.78740157499999996" header="0.31496062000000002" footer="0.31496062000000002"/>
      <pageSetup paperSize="9" orientation="portrait" r:id="rId1"/>
      <autoFilter ref="B6:S465" xr:uid="{00000000-0009-0000-0000-000000000000}"/>
    </customSheetView>
    <customSheetView guid="{A585DDF7-0A3C-4962-AEC1-1EDDD285BC8E}" showAutoFilter="1">
      <selection activeCell="K7" sqref="K7"/>
      <pageMargins left="0.511811024" right="0.511811024" top="0.78740157499999996" bottom="0.78740157499999996" header="0.31496062000000002" footer="0.31496062000000002"/>
      <pageSetup paperSize="9" orientation="portrait" r:id="rId2"/>
      <autoFilter ref="B6:S465" xr:uid="{2D7C6341-EE57-4CFC-9875-B9B60D1E652E}"/>
    </customSheetView>
    <customSheetView guid="{1504FA50-5BEF-4B72-815D-AABBA0DC206D}" showAutoFilter="1">
      <selection activeCell="K7" sqref="K7"/>
      <pageMargins left="0.511811024" right="0.511811024" top="0.78740157499999996" bottom="0.78740157499999996" header="0.31496062000000002" footer="0.31496062000000002"/>
      <pageSetup paperSize="9" orientation="portrait" r:id="rId3"/>
      <autoFilter ref="B6:S465" xr:uid="{D3FB5DAA-BBCB-49B2-982E-28AA572DC4BC}"/>
    </customSheetView>
    <customSheetView guid="{14BF71DD-AD3F-418F-B86C-B7F01AFDEC65}" showAutoFilter="1">
      <selection activeCell="K7" sqref="K7"/>
      <pageMargins left="0.511811024" right="0.511811024" top="0.78740157499999996" bottom="0.78740157499999996" header="0.31496062000000002" footer="0.31496062000000002"/>
      <pageSetup paperSize="9" orientation="portrait" r:id="rId4"/>
      <autoFilter ref="B6:S465" xr:uid="{4D8BC2B7-1D46-4482-B8DD-590188F1DB27}"/>
    </customSheetView>
    <customSheetView guid="{AD046ECD-751F-4332-8FC4-274F08D4DE7E}" showAutoFilter="1">
      <selection activeCell="K7" sqref="K7"/>
      <pageMargins left="0.511811024" right="0.511811024" top="0.78740157499999996" bottom="0.78740157499999996" header="0.31496062000000002" footer="0.31496062000000002"/>
      <pageSetup paperSize="9" orientation="portrait" r:id="rId5"/>
      <autoFilter ref="B6:S465" xr:uid="{3993B635-E2C7-4861-8D46-84F87CCA16CA}"/>
    </customSheetView>
    <customSheetView guid="{286B6661-33B5-4C7B-9686-166C222D27BC}" showPageBreaks="1" showAutoFilter="1">
      <selection activeCell="K7" sqref="K7"/>
      <pageMargins left="0.511811024" right="0.511811024" top="0.78740157499999996" bottom="0.78740157499999996" header="0.31496062000000002" footer="0.31496062000000002"/>
      <pageSetup paperSize="9" orientation="portrait" r:id="rId6"/>
      <autoFilter ref="B6:S465" xr:uid="{15C4B8EE-BD5F-4B56-9877-2FFC05C22AA0}"/>
    </customSheetView>
    <customSheetView guid="{3D50BA80-5F45-4C77-89E4-3F1F12E755CC}" showAutoFilter="1">
      <selection activeCell="K7" sqref="K7"/>
      <pageMargins left="0.511811024" right="0.511811024" top="0.78740157499999996" bottom="0.78740157499999996" header="0.31496062000000002" footer="0.31496062000000002"/>
      <pageSetup paperSize="9" orientation="portrait" r:id="rId7"/>
      <autoFilter ref="B6:S465" xr:uid="{95199813-0484-4D37-9B52-6A0B4A86CE2C}"/>
    </customSheetView>
    <customSheetView guid="{134D87D5-BBCD-491A-8CB6-269B6CA3C08C}" showAutoFilter="1">
      <selection activeCell="K7" sqref="K7"/>
      <pageMargins left="0.511811024" right="0.511811024" top="0.78740157499999996" bottom="0.78740157499999996" header="0.31496062000000002" footer="0.31496062000000002"/>
      <pageSetup paperSize="9" orientation="portrait" r:id="rId8"/>
      <autoFilter ref="B6:S465" xr:uid="{9E8EC617-E6C6-4CDC-995C-319F6595BAEF}"/>
    </customSheetView>
    <customSheetView guid="{8DB724D8-71C2-4737-B6C6-48C13CCF3FA3}" showAutoFilter="1">
      <selection activeCell="K7" sqref="K7"/>
      <pageMargins left="0.511811024" right="0.511811024" top="0.78740157499999996" bottom="0.78740157499999996" header="0.31496062000000002" footer="0.31496062000000002"/>
      <pageSetup paperSize="9" orientation="portrait" r:id="rId9"/>
      <autoFilter ref="B6:S465" xr:uid="{818E9276-D266-4999-8F79-64D9CBEDD6C5}"/>
    </customSheetView>
    <customSheetView guid="{567EA607-724B-4D2C-BBE1-9D84263B16FE}" showAutoFilter="1">
      <selection activeCell="K7" sqref="K7"/>
      <pageMargins left="0.511811024" right="0.511811024" top="0.78740157499999996" bottom="0.78740157499999996" header="0.31496062000000002" footer="0.31496062000000002"/>
      <pageSetup paperSize="9" orientation="portrait" r:id="rId10"/>
      <autoFilter ref="B6:S465" xr:uid="{1892C0BF-AF34-45D7-88E5-25176C1C3086}"/>
    </customSheetView>
    <customSheetView guid="{78A03B60-065F-4D1D-9F63-2E6EED610C2B}" showAutoFilter="1" topLeftCell="A55">
      <selection activeCell="K7" sqref="K7"/>
      <pageMargins left="0.511811024" right="0.511811024" top="0.78740157499999996" bottom="0.78740157499999996" header="0.31496062000000002" footer="0.31496062000000002"/>
      <pageSetup paperSize="9" orientation="portrait" r:id="rId11"/>
      <autoFilter ref="B6:S465" xr:uid="{A0094F7F-B97F-4A5F-BDF3-7BBD67D25F51}"/>
    </customSheetView>
    <customSheetView guid="{7A4BD4B8-7473-48EF-95D4-11E228745E12}" showPageBreaks="1" showAutoFilter="1">
      <selection activeCell="K7" sqref="K7"/>
      <pageMargins left="0.511811024" right="0.511811024" top="0.78740157499999996" bottom="0.78740157499999996" header="0.31496062000000002" footer="0.31496062000000002"/>
      <pageSetup paperSize="9" orientation="portrait" r:id="rId12"/>
      <autoFilter ref="B6:S465" xr:uid="{AC19E764-8E27-481A-A8C2-90FAEDA5FE2E}"/>
    </customSheetView>
    <customSheetView guid="{85F87CD0-5EA6-4229-84BD-1D11505A928D}" showPageBreaks="1" showAutoFilter="1">
      <selection activeCell="K7" sqref="K7"/>
      <pageMargins left="0.511811024" right="0.511811024" top="0.78740157499999996" bottom="0.78740157499999996" header="0.31496062000000002" footer="0.31496062000000002"/>
      <pageSetup paperSize="9" orientation="portrait" r:id="rId13"/>
      <autoFilter ref="B6:S465" xr:uid="{F564379C-CB20-47C8-8A3A-2E310C74F89F}"/>
    </customSheetView>
    <customSheetView guid="{3B6F0F89-6487-42F6-BC01-DE8542B769AF}" showPageBreaks="1" showAutoFilter="1">
      <selection activeCell="K7" sqref="K7"/>
      <pageMargins left="0.511811024" right="0.511811024" top="0.78740157499999996" bottom="0.78740157499999996" header="0.31496062000000002" footer="0.31496062000000002"/>
      <pageSetup paperSize="9" orientation="portrait" r:id="rId14"/>
      <autoFilter ref="B6:S465" xr:uid="{B4C6CAFC-F779-4DD9-8FB0-48095D1A9743}"/>
    </customSheetView>
    <customSheetView guid="{0B05DA22-0544-45F5-9F7C-7731AB266AE9}" showAutoFilter="1">
      <selection activeCell="K7" sqref="K7"/>
      <pageMargins left="0.511811024" right="0.511811024" top="0.78740157499999996" bottom="0.78740157499999996" header="0.31496062000000002" footer="0.31496062000000002"/>
      <pageSetup paperSize="9" orientation="portrait" r:id="rId15"/>
      <autoFilter ref="B6:S465" xr:uid="{64965022-8B0F-4173-8C9C-C02E6E9FAE4A}"/>
    </customSheetView>
    <customSheetView guid="{7319A0ED-B7A2-459D-898B-E7527AB2940D}" showAutoFilter="1">
      <selection activeCell="K7" sqref="K7"/>
      <pageMargins left="0.511811024" right="0.511811024" top="0.78740157499999996" bottom="0.78740157499999996" header="0.31496062000000002" footer="0.31496062000000002"/>
      <pageSetup paperSize="9" orientation="portrait" r:id="rId16"/>
      <autoFilter ref="B6:S465" xr:uid="{60216288-715C-47A0-8FAD-D4F0F78A6A52}"/>
    </customSheetView>
    <customSheetView guid="{94E41AD1-0E1B-445B-AC0B-FFC90943438B}" showAutoFilter="1">
      <selection activeCell="K7" sqref="K7"/>
      <pageMargins left="0.511811024" right="0.511811024" top="0.78740157499999996" bottom="0.78740157499999996" header="0.31496062000000002" footer="0.31496062000000002"/>
      <pageSetup paperSize="9" orientation="portrait" r:id="rId17"/>
      <autoFilter ref="B6:S465" xr:uid="{F1914608-D7C3-41EA-AC3C-58564F5AC5F4}"/>
    </customSheetView>
    <customSheetView guid="{F6ECD0CB-F2F9-4FDC-9DDC-29355C938B39}" showAutoFilter="1">
      <selection activeCell="K7" sqref="K7"/>
      <pageMargins left="0.511811024" right="0.511811024" top="0.78740157499999996" bottom="0.78740157499999996" header="0.31496062000000002" footer="0.31496062000000002"/>
      <pageSetup paperSize="9" orientation="portrait" r:id="rId18"/>
      <autoFilter ref="B6:S465" xr:uid="{377FD0DF-4D78-4A7C-A425-8AD01124AEFA}"/>
    </customSheetView>
    <customSheetView guid="{020877D2-9E31-47B0-BF36-B6E09DD3D5C1}" showAutoFilter="1">
      <selection activeCell="K7" sqref="K7"/>
      <pageMargins left="0.511811024" right="0.511811024" top="0.78740157499999996" bottom="0.78740157499999996" header="0.31496062000000002" footer="0.31496062000000002"/>
      <autoFilter ref="B6:S465" xr:uid="{552E9DDC-219E-4F34-83F0-DE481BBFCB4E}"/>
    </customSheetView>
    <customSheetView guid="{B67115AF-5483-47F3-9D4D-2630A9D3733D}" showAutoFilter="1" topLeftCell="A37">
      <selection activeCell="A40" sqref="A40"/>
      <pageMargins left="0.511811024" right="0.511811024" top="0.78740157499999996" bottom="0.78740157499999996" header="0.31496062000000002" footer="0.31496062000000002"/>
      <autoFilter ref="B6:S465" xr:uid="{61B1A2D9-7407-4D5A-B353-DA85F3923F8C}"/>
    </customSheetView>
    <customSheetView guid="{147E138F-2973-4C9E-8537-978B336ED5C8}" showAutoFilter="1">
      <selection activeCell="K7" sqref="K7"/>
      <pageMargins left="0.511811024" right="0.511811024" top="0.78740157499999996" bottom="0.78740157499999996" header="0.31496062000000002" footer="0.31496062000000002"/>
      <autoFilter ref="B6:S465" xr:uid="{55D95C97-1906-427F-80FD-4C36FCA81F9D}"/>
    </customSheetView>
    <customSheetView guid="{CA5E33D8-95F8-4696-B4B2-B4448937BCFB}" showAutoFilter="1">
      <selection activeCell="K7" sqref="K7"/>
      <pageMargins left="0.511811024" right="0.511811024" top="0.78740157499999996" bottom="0.78740157499999996" header="0.31496062000000002" footer="0.31496062000000002"/>
      <autoFilter ref="B6:S465" xr:uid="{23F7A0CB-1C93-43E5-9E5F-54CF15DB2F35}"/>
    </customSheetView>
    <customSheetView guid="{F026BF9E-B40B-4FA8-8432-40C252931F7F}" showPageBreaks="1" showAutoFilter="1">
      <selection activeCell="K7" sqref="K7"/>
      <pageMargins left="0.511811024" right="0.511811024" top="0.78740157499999996" bottom="0.78740157499999996" header="0.31496062000000002" footer="0.31496062000000002"/>
      <pageSetup paperSize="9" orientation="portrait" r:id="rId19"/>
      <autoFilter ref="B6:S465" xr:uid="{B3A82F12-1416-43FD-8676-3EB851731C9C}"/>
    </customSheetView>
    <customSheetView guid="{DD08D2A4-472D-447F-BF8C-563FF3A48D40}" showAutoFilter="1">
      <selection activeCell="K7" sqref="K7"/>
      <pageMargins left="0.511811024" right="0.511811024" top="0.78740157499999996" bottom="0.78740157499999996" header="0.31496062000000002" footer="0.31496062000000002"/>
      <pageSetup paperSize="9" orientation="portrait" r:id="rId20"/>
      <autoFilter ref="B6:S465" xr:uid="{FEB28CEC-83C9-4CAD-BAF9-67779D16C55B}"/>
    </customSheetView>
    <customSheetView guid="{6D74C590-C00F-4FE4-A1EA-7DCD0D01B483}" showPageBreaks="1" showAutoFilter="1">
      <selection activeCell="K7" sqref="K7"/>
      <pageMargins left="0.511811024" right="0.511811024" top="0.78740157499999996" bottom="0.78740157499999996" header="0.31496062000000002" footer="0.31496062000000002"/>
      <pageSetup paperSize="9" orientation="portrait" horizontalDpi="4294967294" verticalDpi="4294967294" r:id="rId21"/>
      <autoFilter ref="B6:S465" xr:uid="{36D8E652-3C09-440D-9D57-01795994A89D}"/>
    </customSheetView>
    <customSheetView guid="{C7286046-E13C-47DD-8832-615373BBE117}" showAutoFilter="1">
      <selection activeCell="K7" sqref="K7"/>
      <pageMargins left="0.511811024" right="0.511811024" top="0.78740157499999996" bottom="0.78740157499999996" header="0.31496062000000002" footer="0.31496062000000002"/>
      <pageSetup paperSize="9" orientation="portrait" r:id="rId22"/>
      <autoFilter ref="B6:S465" xr:uid="{A3344C79-9252-41A0-B8F1-5A3447E450E7}"/>
    </customSheetView>
    <customSheetView guid="{77D7969D-7D51-405F-9672-1A9E508C0254}" showAutoFilter="1">
      <selection activeCell="K7" sqref="K7"/>
      <pageMargins left="0.511811024" right="0.511811024" top="0.78740157499999996" bottom="0.78740157499999996" header="0.31496062000000002" footer="0.31496062000000002"/>
      <pageSetup paperSize="0" orientation="portrait" horizontalDpi="0" verticalDpi="0" copies="0"/>
      <autoFilter ref="B6:S465" xr:uid="{A00E14E9-A1A5-4697-BBEC-139475E52699}"/>
    </customSheetView>
    <customSheetView guid="{0EA8F376-CCC5-4424-82FF-4FCBECF61C7C}" showPageBreaks="1" showAutoFilter="1">
      <selection activeCell="K7" sqref="K7"/>
      <pageMargins left="0.511811024" right="0.511811024" top="0.78740157499999996" bottom="0.78740157499999996" header="0.31496062000000002" footer="0.31496062000000002"/>
      <pageSetup paperSize="0" orientation="portrait" horizontalDpi="0" verticalDpi="0" copies="0"/>
      <autoFilter ref="B6:S465" xr:uid="{2667B103-8931-47BD-9D78-99F7F04F0EBE}"/>
    </customSheetView>
    <customSheetView guid="{D837B8D3-C51B-40F7-87E9-DF86CA90BFB5}" showPageBreaks="1" showAutoFilter="1">
      <selection activeCell="K7" sqref="K7"/>
      <pageMargins left="0.511811024" right="0.511811024" top="0.78740157499999996" bottom="0.78740157499999996" header="0.31496062000000002" footer="0.31496062000000002"/>
      <pageSetup paperSize="9" orientation="portrait" r:id="rId23"/>
      <autoFilter ref="B6:S465" xr:uid="{244FBA52-44C7-4469-B098-86B70FA4A0A0}"/>
    </customSheetView>
    <customSheetView guid="{2D9D49CE-0FFE-48B3-B032-F69BEBAB6071}" showPageBreaks="1" showAutoFilter="1">
      <selection activeCell="K7" sqref="K7"/>
      <pageMargins left="0.511811024" right="0.511811024" top="0.78740157499999996" bottom="0.78740157499999996" header="0.31496062000000002" footer="0.31496062000000002"/>
      <pageSetup paperSize="9" orientation="portrait" r:id="rId24"/>
      <autoFilter ref="B6:S465" xr:uid="{C6595CEF-D541-4CD0-A568-687244F5ED9F}"/>
    </customSheetView>
    <customSheetView guid="{53728C17-6B57-4D5E-91EC-B1CDD187BF62}" showAutoFilter="1">
      <selection activeCell="K7" sqref="K7"/>
      <pageMargins left="0.511811024" right="0.511811024" top="0.78740157499999996" bottom="0.78740157499999996" header="0.31496062000000002" footer="0.31496062000000002"/>
      <pageSetup paperSize="9" orientation="portrait" r:id="rId25"/>
      <autoFilter ref="B6:S465" xr:uid="{9735416A-6580-4DDF-9AA9-F8A23BED3B51}"/>
    </customSheetView>
    <customSheetView guid="{16C96C58-9237-4D8E-9561-63FC61590799}" showAutoFilter="1">
      <selection activeCell="K7" sqref="K7"/>
      <pageMargins left="0.511811024" right="0.511811024" top="0.78740157499999996" bottom="0.78740157499999996" header="0.31496062000000002" footer="0.31496062000000002"/>
      <pageSetup paperSize="9" orientation="portrait" r:id="rId26"/>
      <autoFilter ref="B6:S465" xr:uid="{E24321A5-F729-4C88-84AA-6E0381F494DE}"/>
    </customSheetView>
    <customSheetView guid="{8294B4A2-F0F1-4668-8538-74E7B1B76CE1}" showPageBreaks="1" showAutoFilter="1">
      <selection activeCell="K7" sqref="K7"/>
      <pageMargins left="0.511811024" right="0.511811024" top="0.78740157499999996" bottom="0.78740157499999996" header="0.31496062000000002" footer="0.31496062000000002"/>
      <pageSetup paperSize="9" orientation="portrait" r:id="rId27"/>
      <autoFilter ref="B6:S465" xr:uid="{8B4B8422-21CD-45B3-9C3F-50E24B54B1BE}"/>
    </customSheetView>
    <customSheetView guid="{1E0302C1-64F9-4274-8E78-20F1B318B61C}" showAutoFilter="1">
      <selection activeCell="K7" sqref="K7"/>
      <pageMargins left="0.511811024" right="0.511811024" top="0.78740157499999996" bottom="0.78740157499999996" header="0.31496062000000002" footer="0.31496062000000002"/>
      <pageSetup paperSize="9" orientation="portrait" r:id="rId28"/>
      <autoFilter ref="B6:S465" xr:uid="{A88F4E5E-7CA3-455A-8CCF-80FC026C1910}"/>
    </customSheetView>
    <customSheetView guid="{1BB36DE2-2A74-4DAD-A297-C35420235BF0}" showAutoFilter="1">
      <selection activeCell="K7" sqref="K7"/>
      <pageMargins left="0.511811024" right="0.511811024" top="0.78740157499999996" bottom="0.78740157499999996" header="0.31496062000000002" footer="0.31496062000000002"/>
      <pageSetup paperSize="9" orientation="portrait" r:id="rId29"/>
      <autoFilter ref="B6:S465" xr:uid="{70F98EAB-375E-445F-8945-DB99F809F08F}"/>
    </customSheetView>
    <customSheetView guid="{11F48615-B8BF-4323-8500-7333A467AA12}" showAutoFilter="1">
      <selection activeCell="K7" sqref="K7"/>
      <pageMargins left="0.511811024" right="0.511811024" top="0.78740157499999996" bottom="0.78740157499999996" header="0.31496062000000002" footer="0.31496062000000002"/>
      <pageSetup paperSize="9" orientation="portrait" r:id="rId30"/>
      <autoFilter ref="B6:S465" xr:uid="{D4A7D498-1BB3-4EF4-AECC-202A820E0FF9}"/>
    </customSheetView>
    <customSheetView guid="{5BC2AC27-9B72-4144-A6DA-27C855BC56DD}" showAutoFilter="1">
      <selection activeCell="K7" sqref="K7"/>
      <pageMargins left="0.511811024" right="0.511811024" top="0.78740157499999996" bottom="0.78740157499999996" header="0.31496062000000002" footer="0.31496062000000002"/>
      <pageSetup paperSize="9" orientation="portrait" r:id="rId31"/>
      <autoFilter ref="B6:S465" xr:uid="{CCE41BF5-D7B1-4D14-B10B-0E9E93347BAB}"/>
    </customSheetView>
  </customSheetViews>
  <dataValidations count="1">
    <dataValidation type="list" allowBlank="1" showInputMessage="1" showErrorMessage="1" sqref="G7:G465" xr:uid="{00000000-0002-0000-0000-000000000000}">
      <formula1>"NORMAL,MULHER,EMENDA"</formula1>
    </dataValidation>
  </dataValidations>
  <pageMargins left="0.511811024" right="0.511811024" top="0.78740157499999996" bottom="0.78740157499999996" header="0.31496062000000002" footer="0.31496062000000002"/>
  <pageSetup paperSize="9" orientation="portrait" r:id="rId32"/>
  <legacyDrawing r:id="rId3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12"/>
  <dimension ref="A1:BA2006"/>
  <sheetViews>
    <sheetView tabSelected="1" topLeftCell="C13" workbookViewId="0">
      <selection activeCell="AG1" sqref="AG1:AG2"/>
    </sheetView>
  </sheetViews>
  <sheetFormatPr defaultRowHeight="14.5" x14ac:dyDescent="0.35"/>
  <cols>
    <col min="2" max="3" width="50" customWidth="1"/>
    <col min="5" max="5" width="52.81640625" customWidth="1"/>
    <col min="6" max="6" width="30.1796875" customWidth="1"/>
    <col min="7" max="7" width="12.81640625" customWidth="1"/>
    <col min="10" max="10" width="22.1796875" bestFit="1" customWidth="1"/>
    <col min="11" max="11" width="22.81640625" customWidth="1"/>
    <col min="15" max="15" width="38.1796875" customWidth="1"/>
    <col min="16" max="17" width="12.453125" bestFit="1" customWidth="1"/>
    <col min="36" max="36" width="35" bestFit="1" customWidth="1"/>
  </cols>
  <sheetData>
    <row r="1" spans="1:53" x14ac:dyDescent="0.35">
      <c r="A1" s="32"/>
      <c r="B1" s="32"/>
      <c r="C1" s="32"/>
      <c r="Z1" s="83" t="s">
        <v>6079</v>
      </c>
      <c r="AE1">
        <v>31</v>
      </c>
      <c r="AI1">
        <v>35</v>
      </c>
      <c r="AK1">
        <v>37</v>
      </c>
      <c r="AW1">
        <v>49</v>
      </c>
      <c r="BA1">
        <v>53</v>
      </c>
    </row>
    <row r="2" spans="1:53" ht="33" customHeight="1" x14ac:dyDescent="0.35">
      <c r="A2" s="194" t="s">
        <v>6065</v>
      </c>
      <c r="B2" s="30" t="s">
        <v>239</v>
      </c>
      <c r="C2" s="87"/>
      <c r="Z2" s="83" t="s">
        <v>6080</v>
      </c>
      <c r="AE2">
        <v>11</v>
      </c>
      <c r="AI2">
        <v>132</v>
      </c>
      <c r="AK2">
        <v>7</v>
      </c>
      <c r="AW2">
        <v>8</v>
      </c>
      <c r="BA2">
        <v>243</v>
      </c>
    </row>
    <row r="3" spans="1:53" ht="54.75" customHeight="1" x14ac:dyDescent="0.35">
      <c r="B3" s="30" t="s">
        <v>232</v>
      </c>
      <c r="C3" s="87"/>
      <c r="F3" s="30" t="s">
        <v>235</v>
      </c>
      <c r="J3" s="30" t="s">
        <v>236</v>
      </c>
      <c r="O3" s="30" t="s">
        <v>238</v>
      </c>
    </row>
    <row r="4" spans="1:53" ht="93" x14ac:dyDescent="0.35">
      <c r="A4" s="195" t="s">
        <v>6066</v>
      </c>
      <c r="B4" s="33" t="s">
        <v>196</v>
      </c>
      <c r="C4" s="33" t="s">
        <v>4681</v>
      </c>
      <c r="E4" s="33" t="s">
        <v>13815</v>
      </c>
      <c r="F4" s="33" t="s">
        <v>207</v>
      </c>
      <c r="G4" s="199" t="s">
        <v>6073</v>
      </c>
      <c r="H4" s="33" t="s">
        <v>6074</v>
      </c>
      <c r="J4" s="33" t="s">
        <v>213</v>
      </c>
      <c r="O4" t="b">
        <f>AND(COUNTIF(O7:O2006,"VERDADEIRO")=2000,COUNTIF(P7:P2006,"VERDADEIRO")=2000,COUNTIF(Q7:Q2006,"VERDADEIRO"))</f>
        <v>1</v>
      </c>
      <c r="P4" t="b">
        <f>COUNTIF(P6:P2006,"VERDADEIRO")=2000</f>
        <v>1</v>
      </c>
      <c r="Q4" t="b">
        <f>COUNTIF(Q6:Q2006,"VERDADEIRO")=2000</f>
        <v>1</v>
      </c>
      <c r="U4" s="79" t="s">
        <v>4666</v>
      </c>
      <c r="V4" s="79" t="s">
        <v>4667</v>
      </c>
      <c r="W4" s="79" t="s">
        <v>4668</v>
      </c>
      <c r="X4" s="80" t="s">
        <v>4669</v>
      </c>
      <c r="Y4" s="80" t="s">
        <v>4670</v>
      </c>
      <c r="Z4" s="80" t="s">
        <v>4671</v>
      </c>
      <c r="AA4" s="80" t="s">
        <v>4672</v>
      </c>
      <c r="AB4" s="80" t="s">
        <v>4673</v>
      </c>
      <c r="AC4" s="80" t="s">
        <v>4674</v>
      </c>
      <c r="AE4" s="85" t="s">
        <v>4677</v>
      </c>
      <c r="AF4" s="85" t="s">
        <v>4678</v>
      </c>
      <c r="AG4" s="85" t="s">
        <v>4679</v>
      </c>
      <c r="AJ4" s="85" t="s">
        <v>5683</v>
      </c>
      <c r="AL4" s="85" t="s">
        <v>5719</v>
      </c>
    </row>
    <row r="5" spans="1:53" x14ac:dyDescent="0.35">
      <c r="A5" t="s">
        <v>6067</v>
      </c>
      <c r="B5" t="s">
        <v>221</v>
      </c>
      <c r="C5" t="s">
        <v>4701</v>
      </c>
      <c r="E5" t="s">
        <v>13816</v>
      </c>
      <c r="F5" t="s">
        <v>208</v>
      </c>
      <c r="G5" t="s">
        <v>211</v>
      </c>
      <c r="H5">
        <v>27</v>
      </c>
      <c r="J5">
        <f>COUNTA('INF GERAIS'!B7:B453)</f>
        <v>447</v>
      </c>
      <c r="U5" s="81" t="s">
        <v>244</v>
      </c>
      <c r="V5" s="82">
        <v>29271514.809999995</v>
      </c>
      <c r="W5" s="82">
        <f t="shared" ref="W5:W64" si="0">V5/12</f>
        <v>2439292.9008333329</v>
      </c>
      <c r="X5" s="82">
        <f>ROUND(V5/12,2)</f>
        <v>2439292.9</v>
      </c>
      <c r="Y5" s="83"/>
      <c r="Z5" s="83"/>
      <c r="AA5" s="84">
        <f>SUM(X5:Z5)</f>
        <v>2439292.9</v>
      </c>
      <c r="AB5" s="84">
        <f>ROUND(X5*0.05,2)+Z5</f>
        <v>121964.65</v>
      </c>
      <c r="AC5" s="84">
        <f>AA5-AB5</f>
        <v>2317328.25</v>
      </c>
      <c r="AE5" s="86">
        <f>SUMIFS(RESUMO!$X$7:$X$8020,RESUMO!$D$7:$D$8020,$U5)-SUMIFS(RESUMO!$X$7:$X$8020,RESUMO!$D$7:$D$8020,$U5,RESUMO!$G$7:$G$8020,"CANCELADO")-SUMIFS(RESUMO!$X$7:$X$8020,RESUMO!$D$7:$D$8020,$U5,RESUMO!$G$7:$G$8020,"SUBSTITUÍDO")-SUMIFS(RESUMO!$X$7:$X$8020,RESUMO!$D$7:$D$8020,$U5,RESUMO!$G$7:$G$8020,"REPROVADO")</f>
        <v>2.6</v>
      </c>
      <c r="AF5">
        <f>COUNTIFS(RESUMO!$D$7:$D$8020,$U5)-COUNTIFS(RESUMO!$D$7:$D$8020,$U5,RESUMO!$G$7:$G$8020,"CANCELADO")-COUNTIFS(RESUMO!$D$7:$D$8020,$U5,RESUMO!$G$7:$G$8020,"SUBSTITUÍDO")-COUNTIFS(RESUMO!$D$7:$D$8020,$U5,RESUMO!$G$7:$G$8020,"REPROVADO")</f>
        <v>4</v>
      </c>
      <c r="AG5">
        <f>AE5/AF5</f>
        <v>0.65</v>
      </c>
      <c r="AJ5" t="s">
        <v>5684</v>
      </c>
      <c r="AL5" t="s">
        <v>5720</v>
      </c>
    </row>
    <row r="6" spans="1:53" ht="29" x14ac:dyDescent="0.35">
      <c r="A6" t="s">
        <v>6067</v>
      </c>
      <c r="B6" t="s">
        <v>222</v>
      </c>
      <c r="C6" t="s">
        <v>4682</v>
      </c>
      <c r="E6" t="s">
        <v>13817</v>
      </c>
      <c r="F6" t="s">
        <v>209</v>
      </c>
      <c r="G6" t="s">
        <v>208</v>
      </c>
      <c r="H6">
        <v>28</v>
      </c>
      <c r="K6" s="35" t="s">
        <v>237</v>
      </c>
      <c r="O6" s="34" t="s">
        <v>218</v>
      </c>
      <c r="U6" s="81" t="s">
        <v>249</v>
      </c>
      <c r="V6" s="82">
        <v>15611474.690000001</v>
      </c>
      <c r="W6" s="82">
        <f t="shared" si="0"/>
        <v>1300956.2241666669</v>
      </c>
      <c r="X6" s="82">
        <f t="shared" ref="X6:X64" si="1">ROUND(V6/12,2)</f>
        <v>1300956.22</v>
      </c>
      <c r="Y6" s="83"/>
      <c r="Z6" s="83"/>
      <c r="AA6" s="84">
        <f t="shared" ref="AA6:AA64" si="2">SUM(X6:Z6)</f>
        <v>1300956.22</v>
      </c>
      <c r="AB6" s="84">
        <f t="shared" ref="AB6:AB64" si="3">ROUND(X6*0.05,2)+Z6</f>
        <v>65047.81</v>
      </c>
      <c r="AC6" s="84">
        <f t="shared" ref="AC6:AC64" si="4">AA6-AB6</f>
        <v>1235908.4099999999</v>
      </c>
      <c r="AE6" s="86">
        <f>SUMIFS(RESUMO!$X$7:$X$8020,RESUMO!$D$7:$D$8020,$U6)-SUMIFS(RESUMO!$X$7:$X$8020,RESUMO!$D$7:$D$8020,$U6,RESUMO!$G$7:$G$8020,"CANCELADO")-SUMIFS(RESUMO!$X$7:$X$8020,RESUMO!$D$7:$D$8020,$U6,RESUMO!$G$7:$G$8020,"SUBSTITUÍDO")-SUMIFS(RESUMO!$X$7:$X$8020,RESUMO!$D$7:$D$8020,$U6,RESUMO!$G$7:$G$8020,"REPROVADO")</f>
        <v>4</v>
      </c>
      <c r="AF6">
        <f>COUNTIFS(RESUMO!$D$7:$D$8020,$U6)-COUNTIFS(RESUMO!$D$7:$D$8020,$U6,RESUMO!$G$7:$G$8020,"CANCELADO")-COUNTIFS(RESUMO!$D$7:$D$8020,$U6,RESUMO!$G$7:$G$8020,"SUBSTITUÍDO")-COUNTIFS(RESUMO!$D$7:$D$8020,$U6,RESUMO!$G$7:$G$8020,"REPROVADO")</f>
        <v>4</v>
      </c>
      <c r="AG6">
        <f t="shared" ref="AG6:AG69" si="5">AE6/AF6</f>
        <v>1</v>
      </c>
      <c r="AJ6" t="s">
        <v>5685</v>
      </c>
      <c r="AL6" t="s">
        <v>172</v>
      </c>
    </row>
    <row r="7" spans="1:53" x14ac:dyDescent="0.35">
      <c r="A7" t="s">
        <v>6067</v>
      </c>
      <c r="B7" t="s">
        <v>223</v>
      </c>
      <c r="C7" t="s">
        <v>4683</v>
      </c>
      <c r="E7" t="s">
        <v>13818</v>
      </c>
      <c r="F7" t="s">
        <v>210</v>
      </c>
      <c r="G7" t="s">
        <v>209</v>
      </c>
      <c r="H7">
        <v>29</v>
      </c>
      <c r="K7" s="33" t="s">
        <v>214</v>
      </c>
      <c r="O7" t="b">
        <f>AND('INF GERAIS'!B7=LEFT(RESUMO!B7,9),'INF GERAIS'!B7=LEFT('TERMO DE ADESÃO'!B7,9),'INF GERAIS'!B7=LEFT(EVENTOS!B7,9),'INF GERAIS'!B7=LEFT(PAGAMENTOS!B7,9),'INF GERAIS'!B7=LEFT(VISTORIA!B7,9),'INF GERAIS'!B7=LEFT('PRESTAÇÃO DE CONTAS'!B7,9),'INF GERAIS'!B7=LEFT('OBS  ENC'!B7,9),'INF GERAIS'!B7=LEFT('CONCLUSÃO INFORMAL'!B7,9))</f>
        <v>1</v>
      </c>
      <c r="P7" t="b">
        <f>AND('INF GERAIS'!D7=RESUMO!D7,'INF GERAIS'!D7='TERMO DE ADESÃO'!D7,'INF GERAIS'!D7=EVENTOS!D7,'INF GERAIS'!D7=PAGAMENTOS!D7,'INF GERAIS'!D7=VISTORIA!D7,'INF GERAIS'!D7='PRESTAÇÃO DE CONTAS'!D7,'INF GERAIS'!D7='OBS  ENC'!D7,'INF GERAIS'!D7='CONCLUSÃO INFORMAL'!D7)</f>
        <v>1</v>
      </c>
      <c r="Q7" t="b">
        <f>AND('INF GERAIS'!E7=RESUMO!E7,'INF GERAIS'!E7='TERMO DE ADESÃO'!E7,'INF GERAIS'!E7=EVENTOS!E7,'INF GERAIS'!E7=PAGAMENTOS!E7,'INF GERAIS'!E7=VISTORIA!E7,'INF GERAIS'!E7='PRESTAÇÃO DE CONTAS'!E7,'INF GERAIS'!E7='OBS  ENC'!E7,'INF GERAIS'!E7='CONCLUSÃO INFORMAL'!E7)</f>
        <v>1</v>
      </c>
      <c r="U7" s="81" t="s">
        <v>254</v>
      </c>
      <c r="V7" s="82">
        <v>11708606.109999999</v>
      </c>
      <c r="W7" s="82">
        <f t="shared" si="0"/>
        <v>975717.17583333328</v>
      </c>
      <c r="X7" s="82">
        <f t="shared" si="1"/>
        <v>975717.18</v>
      </c>
      <c r="Y7" s="83"/>
      <c r="Z7" s="83"/>
      <c r="AA7" s="84">
        <f t="shared" si="2"/>
        <v>975717.18</v>
      </c>
      <c r="AB7" s="84">
        <f t="shared" si="3"/>
        <v>48785.86</v>
      </c>
      <c r="AC7" s="84">
        <f t="shared" si="4"/>
        <v>926931.32000000007</v>
      </c>
      <c r="AE7" s="86">
        <f>SUMIFS(RESUMO!$X$7:$X$8020,RESUMO!$D$7:$D$8020,$U7)-SUMIFS(RESUMO!$X$7:$X$8020,RESUMO!$D$7:$D$8020,$U7,RESUMO!$G$7:$G$8020,"CANCELADO")-SUMIFS(RESUMO!$X$7:$X$8020,RESUMO!$D$7:$D$8020,$U7,RESUMO!$G$7:$G$8020,"SUBSTITUÍDO")-SUMIFS(RESUMO!$X$7:$X$8020,RESUMO!$D$7:$D$8020,$U7,RESUMO!$G$7:$G$8020,"REPROVADO")</f>
        <v>1</v>
      </c>
      <c r="AF7">
        <f>COUNTIFS(RESUMO!$D$7:$D$8020,$U7)-COUNTIFS(RESUMO!$D$7:$D$8020,$U7,RESUMO!$G$7:$G$8020,"CANCELADO")-COUNTIFS(RESUMO!$D$7:$D$8020,$U7,RESUMO!$G$7:$G$8020,"SUBSTITUÍDO")-COUNTIFS(RESUMO!$D$7:$D$8020,$U7,RESUMO!$G$7:$G$8020,"REPROVADO")</f>
        <v>1</v>
      </c>
      <c r="AG7">
        <f t="shared" si="5"/>
        <v>1</v>
      </c>
      <c r="AJ7" t="s">
        <v>5686</v>
      </c>
      <c r="AL7" t="s">
        <v>161</v>
      </c>
    </row>
    <row r="8" spans="1:53" x14ac:dyDescent="0.35">
      <c r="A8" t="s">
        <v>164</v>
      </c>
      <c r="B8" t="s">
        <v>4704</v>
      </c>
      <c r="C8" t="s">
        <v>4684</v>
      </c>
      <c r="E8" t="s">
        <v>13819</v>
      </c>
      <c r="F8" t="s">
        <v>217</v>
      </c>
      <c r="G8" t="s">
        <v>210</v>
      </c>
      <c r="H8">
        <v>30</v>
      </c>
      <c r="J8" t="s">
        <v>212</v>
      </c>
      <c r="K8">
        <f>COUNTA('INF GERAIS'!B$6:AAB$6)</f>
        <v>35</v>
      </c>
      <c r="O8" t="b">
        <f>AND('INF GERAIS'!B8=LEFT(RESUMO!B8,9),'INF GERAIS'!B8=LEFT('TERMO DE ADESÃO'!B8,9),'INF GERAIS'!B8=LEFT(EVENTOS!B8,9),'INF GERAIS'!B8=LEFT(PAGAMENTOS!B8,9),'INF GERAIS'!B8=LEFT(VISTORIA!B8,9),'INF GERAIS'!B8=LEFT('PRESTAÇÃO DE CONTAS'!B8,9),'INF GERAIS'!B8=LEFT('OBS  ENC'!B8,9),'INF GERAIS'!B8=LEFT('CONCLUSÃO INFORMAL'!B8,9))</f>
        <v>1</v>
      </c>
      <c r="P8" t="b">
        <f>AND('INF GERAIS'!D8=RESUMO!D8,'INF GERAIS'!D8='TERMO DE ADESÃO'!D8,'INF GERAIS'!D8=EVENTOS!D8,'INF GERAIS'!D8=PAGAMENTOS!D8,'INF GERAIS'!D8=VISTORIA!D8,'INF GERAIS'!D8='PRESTAÇÃO DE CONTAS'!D8,'INF GERAIS'!D8='OBS  ENC'!D8,'INF GERAIS'!D8='CONCLUSÃO INFORMAL'!D8)</f>
        <v>1</v>
      </c>
      <c r="Q8" t="b">
        <f>AND('INF GERAIS'!E8=RESUMO!E8,'INF GERAIS'!E8='TERMO DE ADESÃO'!E8,'INF GERAIS'!E8=EVENTOS!E8,'INF GERAIS'!E8=PAGAMENTOS!E8,'INF GERAIS'!E8=VISTORIA!E8,'INF GERAIS'!E8='PRESTAÇÃO DE CONTAS'!E8,'INF GERAIS'!E8='OBS  ENC'!E8,'INF GERAIS'!E8='CONCLUSÃO INFORMAL'!E8)</f>
        <v>1</v>
      </c>
      <c r="U8" s="81" t="s">
        <v>256</v>
      </c>
      <c r="V8" s="82">
        <v>13660040.5</v>
      </c>
      <c r="W8" s="82">
        <f t="shared" si="0"/>
        <v>1138336.7083333333</v>
      </c>
      <c r="X8" s="82">
        <f t="shared" si="1"/>
        <v>1138336.71</v>
      </c>
      <c r="Y8" s="83"/>
      <c r="Z8" s="83"/>
      <c r="AA8" s="84">
        <f t="shared" si="2"/>
        <v>1138336.71</v>
      </c>
      <c r="AB8" s="84">
        <f t="shared" si="3"/>
        <v>56916.84</v>
      </c>
      <c r="AC8" s="84">
        <f t="shared" si="4"/>
        <v>1081419.8699999999</v>
      </c>
      <c r="AE8" s="86">
        <f>SUMIFS(RESUMO!$X$7:$X$8020,RESUMO!$D$7:$D$8020,$U8)-SUMIFS(RESUMO!$X$7:$X$8020,RESUMO!$D$7:$D$8020,$U8,RESUMO!$G$7:$G$8020,"CANCELADO")-SUMIFS(RESUMO!$X$7:$X$8020,RESUMO!$D$7:$D$8020,$U8,RESUMO!$G$7:$G$8020,"SUBSTITUÍDO")-SUMIFS(RESUMO!$X$7:$X$8020,RESUMO!$D$7:$D$8020,$U8,RESUMO!$G$7:$G$8020,"REPROVADO")</f>
        <v>3</v>
      </c>
      <c r="AF8">
        <f>COUNTIFS(RESUMO!$D$7:$D$8020,$U8)-COUNTIFS(RESUMO!$D$7:$D$8020,$U8,RESUMO!$G$7:$G$8020,"CANCELADO")-COUNTIFS(RESUMO!$D$7:$D$8020,$U8,RESUMO!$G$7:$G$8020,"SUBSTITUÍDO")-COUNTIFS(RESUMO!$D$7:$D$8020,$U8,RESUMO!$G$7:$G$8020,"REPROVADO")</f>
        <v>3</v>
      </c>
      <c r="AG8">
        <f t="shared" si="5"/>
        <v>1</v>
      </c>
      <c r="AJ8" t="s">
        <v>5687</v>
      </c>
      <c r="AL8" t="s">
        <v>156</v>
      </c>
    </row>
    <row r="9" spans="1:53" x14ac:dyDescent="0.35">
      <c r="A9" t="s">
        <v>164</v>
      </c>
      <c r="B9" t="s">
        <v>230</v>
      </c>
      <c r="C9" t="s">
        <v>4702</v>
      </c>
      <c r="E9" t="s">
        <v>13820</v>
      </c>
      <c r="F9" t="s">
        <v>219</v>
      </c>
      <c r="G9" t="s">
        <v>13884</v>
      </c>
      <c r="H9">
        <v>31</v>
      </c>
      <c r="J9" t="s">
        <v>198</v>
      </c>
      <c r="K9">
        <f>COUNTA(RESUMO!B$6:AAC$6)</f>
        <v>31</v>
      </c>
      <c r="O9" t="b">
        <f>AND('INF GERAIS'!B9=LEFT(RESUMO!B9,9),'INF GERAIS'!B9=LEFT('TERMO DE ADESÃO'!B9,9),'INF GERAIS'!B9=LEFT(EVENTOS!B9,9),'INF GERAIS'!B9=LEFT(PAGAMENTOS!B9,9),'INF GERAIS'!B9=LEFT(VISTORIA!B9,9),'INF GERAIS'!B9=LEFT('PRESTAÇÃO DE CONTAS'!B9,9),'INF GERAIS'!B9=LEFT('OBS  ENC'!B9,9),'INF GERAIS'!B9=LEFT('CONCLUSÃO INFORMAL'!B9,9))</f>
        <v>1</v>
      </c>
      <c r="P9" t="b">
        <f>AND('INF GERAIS'!D9=RESUMO!D9,'INF GERAIS'!D9='TERMO DE ADESÃO'!D9,'INF GERAIS'!D9=EVENTOS!D9,'INF GERAIS'!D9=PAGAMENTOS!D9,'INF GERAIS'!D9=VISTORIA!D9,'INF GERAIS'!D9='PRESTAÇÃO DE CONTAS'!D9,'INF GERAIS'!D9='OBS  ENC'!D9,'INF GERAIS'!D9='CONCLUSÃO INFORMAL'!D9)</f>
        <v>1</v>
      </c>
      <c r="Q9" t="b">
        <f>AND('INF GERAIS'!E9=RESUMO!E9,'INF GERAIS'!E9='TERMO DE ADESÃO'!E9,'INF GERAIS'!E9=EVENTOS!E9,'INF GERAIS'!E9=PAGAMENTOS!E9,'INF GERAIS'!E9=VISTORIA!E9,'INF GERAIS'!E9='PRESTAÇÃO DE CONTAS'!E9,'INF GERAIS'!E9='OBS  ENC'!E9,'INF GERAIS'!E9='CONCLUSÃO INFORMAL'!E9)</f>
        <v>1</v>
      </c>
      <c r="U9" s="81" t="s">
        <v>260</v>
      </c>
      <c r="V9" s="82">
        <v>15611474.690000001</v>
      </c>
      <c r="W9" s="82">
        <f t="shared" si="0"/>
        <v>1300956.2241666669</v>
      </c>
      <c r="X9" s="82">
        <f t="shared" si="1"/>
        <v>1300956.22</v>
      </c>
      <c r="Y9" s="83"/>
      <c r="Z9" s="83"/>
      <c r="AA9" s="84">
        <f t="shared" si="2"/>
        <v>1300956.22</v>
      </c>
      <c r="AB9" s="84">
        <f t="shared" si="3"/>
        <v>65047.81</v>
      </c>
      <c r="AC9" s="84">
        <f t="shared" si="4"/>
        <v>1235908.4099999999</v>
      </c>
      <c r="AE9" s="86">
        <f>SUMIFS(RESUMO!$X$7:$X$8020,RESUMO!$D$7:$D$8020,$U9)-SUMIFS(RESUMO!$X$7:$X$8020,RESUMO!$D$7:$D$8020,$U9,RESUMO!$G$7:$G$8020,"CANCELADO")-SUMIFS(RESUMO!$X$7:$X$8020,RESUMO!$D$7:$D$8020,$U9,RESUMO!$G$7:$G$8020,"SUBSTITUÍDO")-SUMIFS(RESUMO!$X$7:$X$8020,RESUMO!$D$7:$D$8020,$U9,RESUMO!$G$7:$G$8020,"REPROVADO")</f>
        <v>3</v>
      </c>
      <c r="AF9">
        <f>COUNTIFS(RESUMO!$D$7:$D$8020,$U9)-COUNTIFS(RESUMO!$D$7:$D$8020,$U9,RESUMO!$G$7:$G$8020,"CANCELADO")-COUNTIFS(RESUMO!$D$7:$D$8020,$U9,RESUMO!$G$7:$G$8020,"SUBSTITUÍDO")-COUNTIFS(RESUMO!$D$7:$D$8020,$U9,RESUMO!$G$7:$G$8020,"REPROVADO")</f>
        <v>3</v>
      </c>
      <c r="AG9">
        <f t="shared" si="5"/>
        <v>1</v>
      </c>
      <c r="AJ9" t="s">
        <v>5688</v>
      </c>
      <c r="AL9" s="130" t="s">
        <v>5721</v>
      </c>
    </row>
    <row r="10" spans="1:53" x14ac:dyDescent="0.35">
      <c r="A10" t="s">
        <v>164</v>
      </c>
      <c r="B10" t="s">
        <v>224</v>
      </c>
      <c r="E10" t="s">
        <v>13821</v>
      </c>
      <c r="F10" t="s">
        <v>211</v>
      </c>
      <c r="G10" t="s">
        <v>219</v>
      </c>
      <c r="H10">
        <v>32</v>
      </c>
      <c r="J10" t="s">
        <v>199</v>
      </c>
      <c r="K10">
        <f>COUNTA('TERMO DE ADESÃO'!B$6:ZZ$6)</f>
        <v>10</v>
      </c>
      <c r="O10" t="b">
        <f>AND('INF GERAIS'!B11=LEFT(RESUMO!B11,9),'INF GERAIS'!B11=LEFT('TERMO DE ADESÃO'!B11,9),'INF GERAIS'!B11=LEFT(EVENTOS!B11,9),'INF GERAIS'!B11=LEFT(PAGAMENTOS!B11,9),'INF GERAIS'!B11=LEFT(VISTORIA!B11,9),'INF GERAIS'!B11=LEFT('PRESTAÇÃO DE CONTAS'!B11,9),'INF GERAIS'!B11=LEFT('OBS  ENC'!B11,9),'INF GERAIS'!B11=LEFT('CONCLUSÃO INFORMAL'!B11,9))</f>
        <v>1</v>
      </c>
      <c r="P10" t="b">
        <f>AND('INF GERAIS'!D11=RESUMO!D11,'INF GERAIS'!D11='TERMO DE ADESÃO'!D11,'INF GERAIS'!D11=EVENTOS!D11,'INF GERAIS'!D11=PAGAMENTOS!D11,'INF GERAIS'!D11=VISTORIA!D11,'INF GERAIS'!D11='PRESTAÇÃO DE CONTAS'!D11,'INF GERAIS'!D11='OBS  ENC'!D11,'INF GERAIS'!D11='CONCLUSÃO INFORMAL'!D11)</f>
        <v>1</v>
      </c>
      <c r="Q10" t="b">
        <f>AND('INF GERAIS'!E11=RESUMO!E11,'INF GERAIS'!E11='TERMO DE ADESÃO'!E11,'INF GERAIS'!E11=EVENTOS!E11,'INF GERAIS'!E11=PAGAMENTOS!E11,'INF GERAIS'!E11=VISTORIA!E11,'INF GERAIS'!E11='PRESTAÇÃO DE CONTAS'!E11,'INF GERAIS'!E11='OBS  ENC'!E11,'INF GERAIS'!E11='CONCLUSÃO INFORMAL'!E11)</f>
        <v>1</v>
      </c>
      <c r="U10" s="81" t="s">
        <v>264</v>
      </c>
      <c r="V10" s="82">
        <v>17562909.059999999</v>
      </c>
      <c r="W10" s="82">
        <f t="shared" si="0"/>
        <v>1463575.7549999999</v>
      </c>
      <c r="X10" s="82">
        <f t="shared" si="1"/>
        <v>1463575.76</v>
      </c>
      <c r="Y10" s="83"/>
      <c r="Z10" s="83"/>
      <c r="AA10" s="84">
        <f t="shared" si="2"/>
        <v>1463575.76</v>
      </c>
      <c r="AB10" s="84">
        <f t="shared" si="3"/>
        <v>73178.789999999994</v>
      </c>
      <c r="AC10" s="84">
        <f t="shared" si="4"/>
        <v>1390396.97</v>
      </c>
      <c r="AE10" s="86">
        <f>SUMIFS(RESUMO!$X$7:$X$8020,RESUMO!$D$7:$D$8020,$U10)-SUMIFS(RESUMO!$X$7:$X$8020,RESUMO!$D$7:$D$8020,$U10,RESUMO!$G$7:$G$8020,"CANCELADO")-SUMIFS(RESUMO!$X$7:$X$8020,RESUMO!$D$7:$D$8020,$U10,RESUMO!$G$7:$G$8020,"SUBSTITUÍDO")-SUMIFS(RESUMO!$X$7:$X$8020,RESUMO!$D$7:$D$8020,$U10,RESUMO!$G$7:$G$8020,"REPROVADO")</f>
        <v>1</v>
      </c>
      <c r="AF10">
        <f>COUNTIFS(RESUMO!$D$7:$D$8020,$U10)-COUNTIFS(RESUMO!$D$7:$D$8020,$U10,RESUMO!$G$7:$G$8020,"CANCELADO")-COUNTIFS(RESUMO!$D$7:$D$8020,$U10,RESUMO!$G$7:$G$8020,"SUBSTITUÍDO")-COUNTIFS(RESUMO!$D$7:$D$8020,$U10,RESUMO!$G$7:$G$8020,"REPROVADO")</f>
        <v>1</v>
      </c>
      <c r="AG10">
        <f t="shared" si="5"/>
        <v>1</v>
      </c>
      <c r="AJ10" t="s">
        <v>5689</v>
      </c>
      <c r="AL10" s="130" t="s">
        <v>5722</v>
      </c>
    </row>
    <row r="11" spans="1:53" x14ac:dyDescent="0.35">
      <c r="A11" t="s">
        <v>164</v>
      </c>
      <c r="B11" t="s">
        <v>4705</v>
      </c>
      <c r="E11" t="s">
        <v>13822</v>
      </c>
      <c r="F11" t="s">
        <v>10357</v>
      </c>
      <c r="G11" t="s">
        <v>6075</v>
      </c>
      <c r="H11">
        <v>33</v>
      </c>
      <c r="J11" t="s">
        <v>200</v>
      </c>
      <c r="K11">
        <f>COUNTA(EVENTOS!B$6:ZJ$6)</f>
        <v>89</v>
      </c>
      <c r="O11" t="b">
        <f>AND('INF GERAIS'!B12=LEFT(RESUMO!B12,9),'INF GERAIS'!B12=LEFT('TERMO DE ADESÃO'!B12,9),'INF GERAIS'!B12=LEFT(EVENTOS!B12,9),'INF GERAIS'!B12=LEFT(PAGAMENTOS!B12,9),'INF GERAIS'!B12=LEFT(VISTORIA!B12,9),'INF GERAIS'!B12=LEFT('PRESTAÇÃO DE CONTAS'!B12,9),'INF GERAIS'!B12=LEFT('OBS  ENC'!B12,9),'INF GERAIS'!B12=LEFT('CONCLUSÃO INFORMAL'!B12,9))</f>
        <v>1</v>
      </c>
      <c r="P11" t="b">
        <f>AND('INF GERAIS'!D12=RESUMO!D12,'INF GERAIS'!D12='TERMO DE ADESÃO'!D12,'INF GERAIS'!D12=EVENTOS!D12,'INF GERAIS'!D12=PAGAMENTOS!D12,'INF GERAIS'!D12=VISTORIA!D12,'INF GERAIS'!D12='PRESTAÇÃO DE CONTAS'!D12,'INF GERAIS'!D12='OBS  ENC'!D12,'INF GERAIS'!D12='CONCLUSÃO INFORMAL'!D12)</f>
        <v>1</v>
      </c>
      <c r="Q11" t="b">
        <f>AND('INF GERAIS'!E12=RESUMO!E12,'INF GERAIS'!E12='TERMO DE ADESÃO'!E12,'INF GERAIS'!E12=EVENTOS!E12,'INF GERAIS'!E12=PAGAMENTOS!E12,'INF GERAIS'!E12=VISTORIA!E12,'INF GERAIS'!E12='PRESTAÇÃO DE CONTAS'!E12,'INF GERAIS'!E12='OBS  ENC'!E12,'INF GERAIS'!E12='CONCLUSÃO INFORMAL'!E12)</f>
        <v>1</v>
      </c>
      <c r="U11" s="81" t="s">
        <v>266</v>
      </c>
      <c r="V11" s="82">
        <v>9757171.8100000005</v>
      </c>
      <c r="W11" s="82">
        <f t="shared" si="0"/>
        <v>813097.65083333338</v>
      </c>
      <c r="X11" s="82">
        <f t="shared" si="1"/>
        <v>813097.65</v>
      </c>
      <c r="Y11" s="83"/>
      <c r="Z11" s="83"/>
      <c r="AA11" s="84">
        <f t="shared" si="2"/>
        <v>813097.65</v>
      </c>
      <c r="AB11" s="84">
        <f t="shared" si="3"/>
        <v>40654.879999999997</v>
      </c>
      <c r="AC11" s="84">
        <f t="shared" si="4"/>
        <v>772442.77</v>
      </c>
      <c r="AE11" s="86">
        <f>SUMIFS(RESUMO!$X$7:$X$8020,RESUMO!$D$7:$D$8020,$U11)-SUMIFS(RESUMO!$X$7:$X$8020,RESUMO!$D$7:$D$8020,$U11,RESUMO!$G$7:$G$8020,"CANCELADO")-SUMIFS(RESUMO!$X$7:$X$8020,RESUMO!$D$7:$D$8020,$U11,RESUMO!$G$7:$G$8020,"SUBSTITUÍDO")-SUMIFS(RESUMO!$X$7:$X$8020,RESUMO!$D$7:$D$8020,$U11,RESUMO!$G$7:$G$8020,"REPROVADO")</f>
        <v>3.6</v>
      </c>
      <c r="AF11">
        <f>COUNTIFS(RESUMO!$D$7:$D$8020,$U11)-COUNTIFS(RESUMO!$D$7:$D$8020,$U11,RESUMO!$G$7:$G$8020,"CANCELADO")-COUNTIFS(RESUMO!$D$7:$D$8020,$U11,RESUMO!$G$7:$G$8020,"SUBSTITUÍDO")-COUNTIFS(RESUMO!$D$7:$D$8020,$U11,RESUMO!$G$7:$G$8020,"REPROVADO")</f>
        <v>4</v>
      </c>
      <c r="AG11">
        <f t="shared" si="5"/>
        <v>0.9</v>
      </c>
      <c r="AJ11" t="s">
        <v>5690</v>
      </c>
      <c r="AL11" s="130" t="s">
        <v>168</v>
      </c>
    </row>
    <row r="12" spans="1:53" x14ac:dyDescent="0.35">
      <c r="A12" t="s">
        <v>164</v>
      </c>
      <c r="B12" t="s">
        <v>226</v>
      </c>
      <c r="E12" t="s">
        <v>13823</v>
      </c>
      <c r="F12" t="s">
        <v>6076</v>
      </c>
      <c r="G12" t="s">
        <v>6076</v>
      </c>
      <c r="H12">
        <v>34</v>
      </c>
      <c r="J12" t="s">
        <v>201</v>
      </c>
      <c r="K12">
        <f>COUNTA(PAGAMENTOS!B$6:ZZ$6)</f>
        <v>51</v>
      </c>
      <c r="O12" t="b">
        <f>AND('INF GERAIS'!B13=LEFT(RESUMO!B13,9),'INF GERAIS'!B13=LEFT('TERMO DE ADESÃO'!B13,9),'INF GERAIS'!B13=LEFT(EVENTOS!B13,9),'INF GERAIS'!B13=LEFT(PAGAMENTOS!B13,9),'INF GERAIS'!B13=LEFT(VISTORIA!B13,9),'INF GERAIS'!B13=LEFT('PRESTAÇÃO DE CONTAS'!B13,9),'INF GERAIS'!B13=LEFT('OBS  ENC'!B13,9),'INF GERAIS'!B13=LEFT('CONCLUSÃO INFORMAL'!B13,9))</f>
        <v>1</v>
      </c>
      <c r="P12" t="b">
        <f>AND('INF GERAIS'!D13=RESUMO!D13,'INF GERAIS'!D13='TERMO DE ADESÃO'!D13,'INF GERAIS'!D13=EVENTOS!D13,'INF GERAIS'!D13=PAGAMENTOS!D13,'INF GERAIS'!D13=VISTORIA!D13,'INF GERAIS'!D13='PRESTAÇÃO DE CONTAS'!D13,'INF GERAIS'!D13='OBS  ENC'!D13,'INF GERAIS'!D13='CONCLUSÃO INFORMAL'!D13)</f>
        <v>1</v>
      </c>
      <c r="Q12" t="b">
        <f>AND('INF GERAIS'!E13=RESUMO!E13,'INF GERAIS'!E13='TERMO DE ADESÃO'!E13,'INF GERAIS'!E13=EVENTOS!E13,'INF GERAIS'!E13=PAGAMENTOS!E13,'INF GERAIS'!E13=VISTORIA!E13,'INF GERAIS'!E13='PRESTAÇÃO DE CONTAS'!E13,'INF GERAIS'!E13='OBS  ENC'!E13,'INF GERAIS'!E13='CONCLUSÃO INFORMAL'!E13)</f>
        <v>1</v>
      </c>
      <c r="U12" s="81" t="s">
        <v>271</v>
      </c>
      <c r="V12" s="82">
        <v>17562909.059999999</v>
      </c>
      <c r="W12" s="82">
        <f t="shared" si="0"/>
        <v>1463575.7549999999</v>
      </c>
      <c r="X12" s="82">
        <f t="shared" si="1"/>
        <v>1463575.76</v>
      </c>
      <c r="Y12" s="83"/>
      <c r="Z12" s="83"/>
      <c r="AA12" s="84">
        <f t="shared" si="2"/>
        <v>1463575.76</v>
      </c>
      <c r="AB12" s="84">
        <f t="shared" si="3"/>
        <v>73178.789999999994</v>
      </c>
      <c r="AC12" s="84">
        <f t="shared" si="4"/>
        <v>1390396.97</v>
      </c>
      <c r="AE12" s="86">
        <f>SUMIFS(RESUMO!$X$7:$X$8020,RESUMO!$D$7:$D$8020,$U12)-SUMIFS(RESUMO!$X$7:$X$8020,RESUMO!$D$7:$D$8020,$U12,RESUMO!$G$7:$G$8020,"CANCELADO")-SUMIFS(RESUMO!$X$7:$X$8020,RESUMO!$D$7:$D$8020,$U12,RESUMO!$G$7:$G$8020,"SUBSTITUÍDO")-SUMIFS(RESUMO!$X$7:$X$8020,RESUMO!$D$7:$D$8020,$U12,RESUMO!$G$7:$G$8020,"REPROVADO")</f>
        <v>2.6</v>
      </c>
      <c r="AF12">
        <f>COUNTIFS(RESUMO!$D$7:$D$8020,$U12)-COUNTIFS(RESUMO!$D$7:$D$8020,$U12,RESUMO!$G$7:$G$8020,"CANCELADO")-COUNTIFS(RESUMO!$D$7:$D$8020,$U12,RESUMO!$G$7:$G$8020,"SUBSTITUÍDO")-COUNTIFS(RESUMO!$D$7:$D$8020,$U12,RESUMO!$G$7:$G$8020,"REPROVADO")</f>
        <v>3</v>
      </c>
      <c r="AG12">
        <f t="shared" si="5"/>
        <v>0.8666666666666667</v>
      </c>
      <c r="AL12" s="130" t="s">
        <v>11412</v>
      </c>
    </row>
    <row r="13" spans="1:53" x14ac:dyDescent="0.35">
      <c r="A13" s="83" t="s">
        <v>164</v>
      </c>
      <c r="B13" s="83" t="s">
        <v>6848</v>
      </c>
      <c r="E13" t="s">
        <v>13824</v>
      </c>
      <c r="F13" t="s">
        <v>13770</v>
      </c>
      <c r="G13" t="s">
        <v>13885</v>
      </c>
      <c r="H13">
        <v>35</v>
      </c>
      <c r="J13" t="s">
        <v>202</v>
      </c>
      <c r="K13">
        <f>COUNTA(VISTORIA!B$6:ZZ$6)</f>
        <v>25</v>
      </c>
      <c r="O13" t="b">
        <f>AND('INF GERAIS'!B14=LEFT(RESUMO!B14,9),'INF GERAIS'!B14=LEFT('TERMO DE ADESÃO'!B14,9),'INF GERAIS'!B14=LEFT(EVENTOS!B14,9),'INF GERAIS'!B14=LEFT(PAGAMENTOS!B14,9),'INF GERAIS'!B14=LEFT(VISTORIA!B14,9),'INF GERAIS'!B14=LEFT('PRESTAÇÃO DE CONTAS'!B14,9),'INF GERAIS'!B14=LEFT('OBS  ENC'!B14,9),'INF GERAIS'!B14=LEFT('CONCLUSÃO INFORMAL'!B14,9))</f>
        <v>1</v>
      </c>
      <c r="P13" t="b">
        <f>AND('INF GERAIS'!D14=RESUMO!D14,'INF GERAIS'!D14='TERMO DE ADESÃO'!D14,'INF GERAIS'!D14=EVENTOS!D14,'INF GERAIS'!D14=PAGAMENTOS!D14,'INF GERAIS'!D14=VISTORIA!D14,'INF GERAIS'!D14='PRESTAÇÃO DE CONTAS'!D14,'INF GERAIS'!D14='OBS  ENC'!D14,'INF GERAIS'!D14='CONCLUSÃO INFORMAL'!D14)</f>
        <v>1</v>
      </c>
      <c r="Q13" t="b">
        <f>AND('INF GERAIS'!E14=RESUMO!E14,'INF GERAIS'!E14='TERMO DE ADESÃO'!E14,'INF GERAIS'!E14=EVENTOS!E14,'INF GERAIS'!E14=PAGAMENTOS!E14,'INF GERAIS'!E14=VISTORIA!E14,'INF GERAIS'!E14='PRESTAÇÃO DE CONTAS'!E14,'INF GERAIS'!E14='OBS  ENC'!E14,'INF GERAIS'!E14='CONCLUSÃO INFORMAL'!E14)</f>
        <v>1</v>
      </c>
      <c r="U13" s="81" t="s">
        <v>275</v>
      </c>
      <c r="V13" s="82">
        <v>11708606.109999999</v>
      </c>
      <c r="W13" s="82">
        <f t="shared" si="0"/>
        <v>975717.17583333328</v>
      </c>
      <c r="X13" s="82">
        <f t="shared" si="1"/>
        <v>975717.18</v>
      </c>
      <c r="Y13" s="83"/>
      <c r="Z13" s="83"/>
      <c r="AA13" s="84">
        <f t="shared" si="2"/>
        <v>975717.18</v>
      </c>
      <c r="AB13" s="84">
        <f t="shared" si="3"/>
        <v>48785.86</v>
      </c>
      <c r="AC13" s="84">
        <f t="shared" si="4"/>
        <v>926931.32000000007</v>
      </c>
      <c r="AE13" s="86">
        <f>SUMIFS(RESUMO!$X$7:$X$8020,RESUMO!$D$7:$D$8020,$U13)-SUMIFS(RESUMO!$X$7:$X$8020,RESUMO!$D$7:$D$8020,$U13,RESUMO!$G$7:$G$8020,"CANCELADO")-SUMIFS(RESUMO!$X$7:$X$8020,RESUMO!$D$7:$D$8020,$U13,RESUMO!$G$7:$G$8020,"SUBSTITUÍDO")-SUMIFS(RESUMO!$X$7:$X$8020,RESUMO!$D$7:$D$8020,$U13,RESUMO!$G$7:$G$8020,"REPROVADO")</f>
        <v>3</v>
      </c>
      <c r="AF13">
        <f>COUNTIFS(RESUMO!$D$7:$D$8020,$U13)-COUNTIFS(RESUMO!$D$7:$D$8020,$U13,RESUMO!$G$7:$G$8020,"CANCELADO")-COUNTIFS(RESUMO!$D$7:$D$8020,$U13,RESUMO!$G$7:$G$8020,"SUBSTITUÍDO")-COUNTIFS(RESUMO!$D$7:$D$8020,$U13,RESUMO!$G$7:$G$8020,"REPROVADO")</f>
        <v>3</v>
      </c>
      <c r="AG13">
        <f t="shared" si="5"/>
        <v>1</v>
      </c>
      <c r="AL13" s="130" t="s">
        <v>5723</v>
      </c>
    </row>
    <row r="14" spans="1:53" x14ac:dyDescent="0.35">
      <c r="A14" s="83" t="s">
        <v>164</v>
      </c>
      <c r="B14" s="83" t="s">
        <v>6849</v>
      </c>
      <c r="E14" t="s">
        <v>13825</v>
      </c>
      <c r="F14" t="s">
        <v>13771</v>
      </c>
      <c r="G14" t="s">
        <v>6431</v>
      </c>
      <c r="H14">
        <v>36</v>
      </c>
      <c r="J14" t="s">
        <v>215</v>
      </c>
      <c r="K14">
        <f>COUNTA('PRESTAÇÃO DE CONTAS'!B$6:AAA$6)</f>
        <v>36</v>
      </c>
      <c r="O14" t="b">
        <f>AND('INF GERAIS'!B15=LEFT(RESUMO!B15,9),'INF GERAIS'!B15=LEFT('TERMO DE ADESÃO'!B15,9),'INF GERAIS'!B15=LEFT(EVENTOS!B15,9),'INF GERAIS'!B15=LEFT(PAGAMENTOS!B15,9),'INF GERAIS'!B15=LEFT(VISTORIA!B15,9),'INF GERAIS'!B15=LEFT('PRESTAÇÃO DE CONTAS'!B15,9),'INF GERAIS'!B15=LEFT('OBS  ENC'!B15,9),'INF GERAIS'!B15=LEFT('CONCLUSÃO INFORMAL'!B15,9))</f>
        <v>1</v>
      </c>
      <c r="P14" t="b">
        <f>AND('INF GERAIS'!D15=RESUMO!D15,'INF GERAIS'!D15='TERMO DE ADESÃO'!D15,'INF GERAIS'!D15=EVENTOS!D15,'INF GERAIS'!D15=PAGAMENTOS!D15,'INF GERAIS'!D15=VISTORIA!D15,'INF GERAIS'!D15='PRESTAÇÃO DE CONTAS'!D15,'INF GERAIS'!D15='OBS  ENC'!D15,'INF GERAIS'!D15='CONCLUSÃO INFORMAL'!D15)</f>
        <v>1</v>
      </c>
      <c r="Q14" t="b">
        <f>AND('INF GERAIS'!E15=RESUMO!E15,'INF GERAIS'!E15='TERMO DE ADESÃO'!E15,'INF GERAIS'!E15=EVENTOS!E15,'INF GERAIS'!E15=PAGAMENTOS!E15,'INF GERAIS'!E15=VISTORIA!E15,'INF GERAIS'!E15='PRESTAÇÃO DE CONTAS'!E15,'INF GERAIS'!E15='OBS  ENC'!E15,'INF GERAIS'!E15='CONCLUSÃO INFORMAL'!E15)</f>
        <v>1</v>
      </c>
      <c r="U14" s="81" t="s">
        <v>279</v>
      </c>
      <c r="V14" s="82">
        <v>11708606.109999999</v>
      </c>
      <c r="W14" s="82">
        <f t="shared" si="0"/>
        <v>975717.17583333328</v>
      </c>
      <c r="X14" s="82">
        <f t="shared" si="1"/>
        <v>975717.18</v>
      </c>
      <c r="Y14" s="83"/>
      <c r="Z14" s="83"/>
      <c r="AA14" s="84">
        <f t="shared" si="2"/>
        <v>975717.18</v>
      </c>
      <c r="AB14" s="84">
        <f t="shared" si="3"/>
        <v>48785.86</v>
      </c>
      <c r="AC14" s="84">
        <f t="shared" si="4"/>
        <v>926931.32000000007</v>
      </c>
      <c r="AE14" s="86">
        <f>SUMIFS(RESUMO!$X$7:$X$8020,RESUMO!$D$7:$D$8020,$U14)-SUMIFS(RESUMO!$X$7:$X$8020,RESUMO!$D$7:$D$8020,$U14,RESUMO!$G$7:$G$8020,"CANCELADO")-SUMIFS(RESUMO!$X$7:$X$8020,RESUMO!$D$7:$D$8020,$U14,RESUMO!$G$7:$G$8020,"SUBSTITUÍDO")-SUMIFS(RESUMO!$X$7:$X$8020,RESUMO!$D$7:$D$8020,$U14,RESUMO!$G$7:$G$8020,"REPROVADO")</f>
        <v>4</v>
      </c>
      <c r="AF14">
        <f>COUNTIFS(RESUMO!$D$7:$D$8020,$U14)-COUNTIFS(RESUMO!$D$7:$D$8020,$U14,RESUMO!$G$7:$G$8020,"CANCELADO")-COUNTIFS(RESUMO!$D$7:$D$8020,$U14,RESUMO!$G$7:$G$8020,"SUBSTITUÍDO")-COUNTIFS(RESUMO!$D$7:$D$8020,$U14,RESUMO!$G$7:$G$8020,"REPROVADO")</f>
        <v>4</v>
      </c>
      <c r="AG14">
        <f t="shared" si="5"/>
        <v>1</v>
      </c>
      <c r="AL14" s="130" t="s">
        <v>5724</v>
      </c>
    </row>
    <row r="15" spans="1:53" ht="29" x14ac:dyDescent="0.35">
      <c r="A15" s="83" t="s">
        <v>164</v>
      </c>
      <c r="B15" s="83" t="s">
        <v>225</v>
      </c>
      <c r="E15" t="s">
        <v>13826</v>
      </c>
      <c r="F15" t="s">
        <v>13803</v>
      </c>
      <c r="G15" t="s">
        <v>6077</v>
      </c>
      <c r="H15">
        <v>37</v>
      </c>
      <c r="J15" t="s">
        <v>216</v>
      </c>
      <c r="K15">
        <f>COUNTA('OBS  ENC'!B$6:ZZ$6)</f>
        <v>45</v>
      </c>
      <c r="O15" t="b">
        <f>AND('INF GERAIS'!B16=LEFT(RESUMO!B16,9),'INF GERAIS'!B16=LEFT('TERMO DE ADESÃO'!B16,9),'INF GERAIS'!B16=LEFT(EVENTOS!B16,9),'INF GERAIS'!B16=LEFT(PAGAMENTOS!B16,9),'INF GERAIS'!B16=LEFT(VISTORIA!B16,9),'INF GERAIS'!B16=LEFT('PRESTAÇÃO DE CONTAS'!B16,9),'INF GERAIS'!B16=LEFT('OBS  ENC'!B16,9),'INF GERAIS'!B16=LEFT('CONCLUSÃO INFORMAL'!B16,9))</f>
        <v>1</v>
      </c>
      <c r="P15" t="b">
        <f>AND('INF GERAIS'!D16=RESUMO!D16,'INF GERAIS'!D16='TERMO DE ADESÃO'!D16,'INF GERAIS'!D16=EVENTOS!D16,'INF GERAIS'!D16=PAGAMENTOS!D16,'INF GERAIS'!D16=VISTORIA!D16,'INF GERAIS'!D16='PRESTAÇÃO DE CONTAS'!D16,'INF GERAIS'!D16='OBS  ENC'!D16,'INF GERAIS'!D16='CONCLUSÃO INFORMAL'!D16)</f>
        <v>1</v>
      </c>
      <c r="Q15" t="b">
        <f>AND('INF GERAIS'!E16=RESUMO!E16,'INF GERAIS'!E16='TERMO DE ADESÃO'!E16,'INF GERAIS'!E16=EVENTOS!E16,'INF GERAIS'!E16=PAGAMENTOS!E16,'INF GERAIS'!E16=VISTORIA!E16,'INF GERAIS'!E16='PRESTAÇÃO DE CONTAS'!E16,'INF GERAIS'!E16='OBS  ENC'!E16,'INF GERAIS'!E16='CONCLUSÃO INFORMAL'!E16)</f>
        <v>1</v>
      </c>
      <c r="U15" s="81" t="s">
        <v>284</v>
      </c>
      <c r="V15" s="82">
        <v>7805737.4899999993</v>
      </c>
      <c r="W15" s="82">
        <f t="shared" si="0"/>
        <v>650478.12416666665</v>
      </c>
      <c r="X15" s="82">
        <f t="shared" si="1"/>
        <v>650478.12</v>
      </c>
      <c r="Y15" s="83"/>
      <c r="Z15" s="83"/>
      <c r="AA15" s="84">
        <f t="shared" si="2"/>
        <v>650478.12</v>
      </c>
      <c r="AB15" s="84">
        <f t="shared" si="3"/>
        <v>32523.91</v>
      </c>
      <c r="AC15" s="84">
        <f t="shared" si="4"/>
        <v>617954.21</v>
      </c>
      <c r="AE15" s="86">
        <f>SUMIFS(RESUMO!$X$7:$X$8020,RESUMO!$D$7:$D$8020,$U15)-SUMIFS(RESUMO!$X$7:$X$8020,RESUMO!$D$7:$D$8020,$U15,RESUMO!$G$7:$G$8020,"CANCELADO")-SUMIFS(RESUMO!$X$7:$X$8020,RESUMO!$D$7:$D$8020,$U15,RESUMO!$G$7:$G$8020,"SUBSTITUÍDO")-SUMIFS(RESUMO!$X$7:$X$8020,RESUMO!$D$7:$D$8020,$U15,RESUMO!$G$7:$G$8020,"REPROVADO")</f>
        <v>1</v>
      </c>
      <c r="AF15">
        <f>COUNTIFS(RESUMO!$D$7:$D$8020,$U15)-COUNTIFS(RESUMO!$D$7:$D$8020,$U15,RESUMO!$G$7:$G$8020,"CANCELADO")-COUNTIFS(RESUMO!$D$7:$D$8020,$U15,RESUMO!$G$7:$G$8020,"SUBSTITUÍDO")-COUNTIFS(RESUMO!$D$7:$D$8020,$U15,RESUMO!$G$7:$G$8020,"REPROVADO")</f>
        <v>1</v>
      </c>
      <c r="AG15">
        <f t="shared" si="5"/>
        <v>1</v>
      </c>
      <c r="AL15" s="130" t="s">
        <v>5725</v>
      </c>
    </row>
    <row r="16" spans="1:53" x14ac:dyDescent="0.35">
      <c r="A16" s="83" t="s">
        <v>6067</v>
      </c>
      <c r="B16" s="83" t="s">
        <v>227</v>
      </c>
      <c r="E16" t="s">
        <v>13827</v>
      </c>
      <c r="F16" t="s">
        <v>13804</v>
      </c>
      <c r="G16" t="s">
        <v>6078</v>
      </c>
      <c r="H16">
        <v>38</v>
      </c>
      <c r="J16" t="s">
        <v>146</v>
      </c>
      <c r="K16">
        <f>COUNTA('CONCLUSÃO INFORMAL'!B$6:ZZ$6)</f>
        <v>17</v>
      </c>
      <c r="O16" t="b">
        <f>AND('INF GERAIS'!B17=LEFT(RESUMO!B17,9),'INF GERAIS'!B17=LEFT('TERMO DE ADESÃO'!B17,9),'INF GERAIS'!B17=LEFT(EVENTOS!B17,9),'INF GERAIS'!B17=LEFT(PAGAMENTOS!B17,9),'INF GERAIS'!B17=LEFT(VISTORIA!B17,9),'INF GERAIS'!B17=LEFT('PRESTAÇÃO DE CONTAS'!B17,9),'INF GERAIS'!B17=LEFT('OBS  ENC'!B17,9),'INF GERAIS'!B17=LEFT('CONCLUSÃO INFORMAL'!B17,9))</f>
        <v>1</v>
      </c>
      <c r="P16" t="b">
        <f>AND('INF GERAIS'!D17=RESUMO!D17,'INF GERAIS'!D17='TERMO DE ADESÃO'!D17,'INF GERAIS'!D17=EVENTOS!D17,'INF GERAIS'!D17=PAGAMENTOS!D17,'INF GERAIS'!D17=VISTORIA!D17,'INF GERAIS'!D17='PRESTAÇÃO DE CONTAS'!D17,'INF GERAIS'!D17='OBS  ENC'!D17,'INF GERAIS'!D17='CONCLUSÃO INFORMAL'!D17)</f>
        <v>1</v>
      </c>
      <c r="Q16" t="b">
        <f>AND('INF GERAIS'!E17=RESUMO!E17,'INF GERAIS'!E17='TERMO DE ADESÃO'!E17,'INF GERAIS'!E17=EVENTOS!E17,'INF GERAIS'!E17=PAGAMENTOS!E17,'INF GERAIS'!E17=VISTORIA!E17,'INF GERAIS'!E17='PRESTAÇÃO DE CONTAS'!E17,'INF GERAIS'!E17='OBS  ENC'!E17,'INF GERAIS'!E17='CONCLUSÃO INFORMAL'!E17)</f>
        <v>1</v>
      </c>
      <c r="U16" s="81" t="s">
        <v>286</v>
      </c>
      <c r="V16" s="82">
        <v>11708606.109999999</v>
      </c>
      <c r="W16" s="82">
        <f t="shared" si="0"/>
        <v>975717.17583333328</v>
      </c>
      <c r="X16" s="82">
        <f t="shared" si="1"/>
        <v>975717.18</v>
      </c>
      <c r="Y16" s="83"/>
      <c r="Z16" s="83"/>
      <c r="AA16" s="84">
        <f t="shared" si="2"/>
        <v>975717.18</v>
      </c>
      <c r="AB16" s="84">
        <f t="shared" si="3"/>
        <v>48785.86</v>
      </c>
      <c r="AC16" s="84">
        <f t="shared" si="4"/>
        <v>926931.32000000007</v>
      </c>
      <c r="AE16" s="86">
        <f>SUMIFS(RESUMO!$X$7:$X$8020,RESUMO!$D$7:$D$8020,$U16)-SUMIFS(RESUMO!$X$7:$X$8020,RESUMO!$D$7:$D$8020,$U16,RESUMO!$G$7:$G$8020,"CANCELADO")-SUMIFS(RESUMO!$X$7:$X$8020,RESUMO!$D$7:$D$8020,$U16,RESUMO!$G$7:$G$8020,"SUBSTITUÍDO")-SUMIFS(RESUMO!$X$7:$X$8020,RESUMO!$D$7:$D$8020,$U16,RESUMO!$G$7:$G$8020,"REPROVADO")</f>
        <v>1</v>
      </c>
      <c r="AF16">
        <f>COUNTIFS(RESUMO!$D$7:$D$8020,$U16)-COUNTIFS(RESUMO!$D$7:$D$8020,$U16,RESUMO!$G$7:$G$8020,"CANCELADO")-COUNTIFS(RESUMO!$D$7:$D$8020,$U16,RESUMO!$G$7:$G$8020,"SUBSTITUÍDO")-COUNTIFS(RESUMO!$D$7:$D$8020,$U16,RESUMO!$G$7:$G$8020,"REPROVADO")</f>
        <v>1</v>
      </c>
      <c r="AG16">
        <f t="shared" si="5"/>
        <v>1</v>
      </c>
      <c r="AL16" s="130" t="s">
        <v>5726</v>
      </c>
    </row>
    <row r="17" spans="1:38" x14ac:dyDescent="0.35">
      <c r="A17" s="83" t="s">
        <v>6067</v>
      </c>
      <c r="B17" s="83" t="s">
        <v>228</v>
      </c>
      <c r="E17" t="s">
        <v>13828</v>
      </c>
      <c r="F17" t="s">
        <v>13805</v>
      </c>
      <c r="G17" t="s">
        <v>13916</v>
      </c>
      <c r="H17">
        <v>39</v>
      </c>
      <c r="O17" t="b">
        <f>AND('INF GERAIS'!B18=LEFT(RESUMO!B18,9),'INF GERAIS'!B18=LEFT('TERMO DE ADESÃO'!B18,9),'INF GERAIS'!B18=LEFT(EVENTOS!B18,9),'INF GERAIS'!B18=LEFT(PAGAMENTOS!B18,9),'INF GERAIS'!B18=LEFT(VISTORIA!B18,9),'INF GERAIS'!B18=LEFT('PRESTAÇÃO DE CONTAS'!B18,9),'INF GERAIS'!B18=LEFT('OBS  ENC'!B18,9),'INF GERAIS'!B18=LEFT('CONCLUSÃO INFORMAL'!B18,9))</f>
        <v>1</v>
      </c>
      <c r="P17" t="b">
        <f>AND('INF GERAIS'!D18=RESUMO!D18,'INF GERAIS'!D18='TERMO DE ADESÃO'!D18,'INF GERAIS'!D18=EVENTOS!D18,'INF GERAIS'!D18=PAGAMENTOS!D18,'INF GERAIS'!D18=VISTORIA!D18,'INF GERAIS'!D18='PRESTAÇÃO DE CONTAS'!D18,'INF GERAIS'!D18='OBS  ENC'!D18,'INF GERAIS'!D18='CONCLUSÃO INFORMAL'!D18)</f>
        <v>1</v>
      </c>
      <c r="Q17" t="b">
        <f>AND('INF GERAIS'!E18=RESUMO!E18,'INF GERAIS'!E18='TERMO DE ADESÃO'!E18,'INF GERAIS'!E18=EVENTOS!E18,'INF GERAIS'!E18=PAGAMENTOS!E18,'INF GERAIS'!E18=VISTORIA!E18,'INF GERAIS'!E18='PRESTAÇÃO DE CONTAS'!E18,'INF GERAIS'!E18='OBS  ENC'!E18,'INF GERAIS'!E18='CONCLUSÃO INFORMAL'!E18)</f>
        <v>1</v>
      </c>
      <c r="U17" s="81" t="s">
        <v>288</v>
      </c>
      <c r="V17" s="82">
        <v>25368646.200000003</v>
      </c>
      <c r="W17" s="82">
        <f t="shared" si="0"/>
        <v>2114053.85</v>
      </c>
      <c r="X17" s="82">
        <f t="shared" si="1"/>
        <v>2114053.85</v>
      </c>
      <c r="Y17" s="83"/>
      <c r="Z17" s="83"/>
      <c r="AA17" s="84">
        <f t="shared" si="2"/>
        <v>2114053.85</v>
      </c>
      <c r="AB17" s="84">
        <f t="shared" si="3"/>
        <v>105702.69</v>
      </c>
      <c r="AC17" s="84">
        <f t="shared" si="4"/>
        <v>2008351.1600000001</v>
      </c>
      <c r="AE17" s="86">
        <f>SUMIFS(RESUMO!$X$7:$X$8020,RESUMO!$D$7:$D$8020,$U17)-SUMIFS(RESUMO!$X$7:$X$8020,RESUMO!$D$7:$D$8020,$U17,RESUMO!$G$7:$G$8020,"CANCELADO")-SUMIFS(RESUMO!$X$7:$X$8020,RESUMO!$D$7:$D$8020,$U17,RESUMO!$G$7:$G$8020,"SUBSTITUÍDO")-SUMIFS(RESUMO!$X$7:$X$8020,RESUMO!$D$7:$D$8020,$U17,RESUMO!$G$7:$G$8020,"REPROVADO")</f>
        <v>2</v>
      </c>
      <c r="AF17">
        <f>COUNTIFS(RESUMO!$D$7:$D$8020,$U17)-COUNTIFS(RESUMO!$D$7:$D$8020,$U17,RESUMO!$G$7:$G$8020,"CANCELADO")-COUNTIFS(RESUMO!$D$7:$D$8020,$U17,RESUMO!$G$7:$G$8020,"SUBSTITUÍDO")-COUNTIFS(RESUMO!$D$7:$D$8020,$U17,RESUMO!$G$7:$G$8020,"REPROVADO")</f>
        <v>2</v>
      </c>
      <c r="AG17">
        <f t="shared" si="5"/>
        <v>1</v>
      </c>
      <c r="AL17" s="130" t="s">
        <v>177</v>
      </c>
    </row>
    <row r="18" spans="1:38" x14ac:dyDescent="0.35">
      <c r="A18" s="83" t="s">
        <v>6067</v>
      </c>
      <c r="B18" s="83" t="s">
        <v>229</v>
      </c>
      <c r="E18" t="s">
        <v>13829</v>
      </c>
      <c r="F18" t="s">
        <v>8976</v>
      </c>
      <c r="G18" t="s">
        <v>14078</v>
      </c>
      <c r="H18">
        <v>40</v>
      </c>
      <c r="O18" t="b">
        <f>AND('INF GERAIS'!B19=LEFT(RESUMO!B19,9),'INF GERAIS'!B19=LEFT('TERMO DE ADESÃO'!B19,9),'INF GERAIS'!B19=LEFT(EVENTOS!B19,9),'INF GERAIS'!B19=LEFT(PAGAMENTOS!B19,9),'INF GERAIS'!B19=LEFT(VISTORIA!B19,9),'INF GERAIS'!B19=LEFT('PRESTAÇÃO DE CONTAS'!B19,9),'INF GERAIS'!B19=LEFT('OBS  ENC'!B19,9),'INF GERAIS'!B19=LEFT('CONCLUSÃO INFORMAL'!B19,9))</f>
        <v>1</v>
      </c>
      <c r="P18" t="b">
        <f>AND('INF GERAIS'!D19=RESUMO!D19,'INF GERAIS'!D19='TERMO DE ADESÃO'!D19,'INF GERAIS'!D19=EVENTOS!D19,'INF GERAIS'!D19=PAGAMENTOS!D19,'INF GERAIS'!D19=VISTORIA!D19,'INF GERAIS'!D19='PRESTAÇÃO DE CONTAS'!D19,'INF GERAIS'!D19='OBS  ENC'!D19,'INF GERAIS'!D19='CONCLUSÃO INFORMAL'!D19)</f>
        <v>1</v>
      </c>
      <c r="Q18" t="b">
        <f>AND('INF GERAIS'!E19=RESUMO!E19,'INF GERAIS'!E19='TERMO DE ADESÃO'!E19,'INF GERAIS'!E19=EVENTOS!E19,'INF GERAIS'!E19=PAGAMENTOS!E19,'INF GERAIS'!E19=VISTORIA!E19,'INF GERAIS'!E19='PRESTAÇÃO DE CONTAS'!E19,'INF GERAIS'!E19='OBS  ENC'!E19,'INF GERAIS'!E19='CONCLUSÃO INFORMAL'!E19)</f>
        <v>1</v>
      </c>
      <c r="U18" s="81" t="s">
        <v>291</v>
      </c>
      <c r="V18" s="82">
        <v>25368646.200000003</v>
      </c>
      <c r="W18" s="82">
        <f t="shared" si="0"/>
        <v>2114053.85</v>
      </c>
      <c r="X18" s="82">
        <f t="shared" si="1"/>
        <v>2114053.85</v>
      </c>
      <c r="Y18" s="83"/>
      <c r="Z18" s="83"/>
      <c r="AA18" s="84">
        <f t="shared" si="2"/>
        <v>2114053.85</v>
      </c>
      <c r="AB18" s="84">
        <f t="shared" si="3"/>
        <v>105702.69</v>
      </c>
      <c r="AC18" s="84">
        <f t="shared" si="4"/>
        <v>2008351.1600000001</v>
      </c>
      <c r="AE18" s="86">
        <f>SUMIFS(RESUMO!$X$7:$X$8020,RESUMO!$D$7:$D$8020,$U18)-SUMIFS(RESUMO!$X$7:$X$8020,RESUMO!$D$7:$D$8020,$U18,RESUMO!$G$7:$G$8020,"CANCELADO")-SUMIFS(RESUMO!$X$7:$X$8020,RESUMO!$D$7:$D$8020,$U18,RESUMO!$G$7:$G$8020,"SUBSTITUÍDO")-SUMIFS(RESUMO!$X$7:$X$8020,RESUMO!$D$7:$D$8020,$U18,RESUMO!$G$7:$G$8020,"REPROVADO")</f>
        <v>4</v>
      </c>
      <c r="AF18">
        <f>COUNTIFS(RESUMO!$D$7:$D$8020,$U18)-COUNTIFS(RESUMO!$D$7:$D$8020,$U18,RESUMO!$G$7:$G$8020,"CANCELADO")-COUNTIFS(RESUMO!$D$7:$D$8020,$U18,RESUMO!$G$7:$G$8020,"SUBSTITUÍDO")-COUNTIFS(RESUMO!$D$7:$D$8020,$U18,RESUMO!$G$7:$G$8020,"REPROVADO")</f>
        <v>4</v>
      </c>
      <c r="AG18">
        <f t="shared" si="5"/>
        <v>1</v>
      </c>
      <c r="AL18" s="130" t="s">
        <v>877</v>
      </c>
    </row>
    <row r="19" spans="1:38" x14ac:dyDescent="0.35">
      <c r="A19" s="83" t="s">
        <v>164</v>
      </c>
      <c r="B19" s="83" t="s">
        <v>233</v>
      </c>
      <c r="E19" t="s">
        <v>13830</v>
      </c>
      <c r="G19" t="s">
        <v>10357</v>
      </c>
      <c r="H19">
        <v>41</v>
      </c>
      <c r="O19" t="b">
        <f>AND('INF GERAIS'!B20=LEFT(RESUMO!B20,9),'INF GERAIS'!B20=LEFT('TERMO DE ADESÃO'!B20,9),'INF GERAIS'!B20=LEFT(EVENTOS!B20,9),'INF GERAIS'!B20=LEFT(PAGAMENTOS!B20,9),'INF GERAIS'!B20=LEFT(VISTORIA!B20,9),'INF GERAIS'!B20=LEFT('PRESTAÇÃO DE CONTAS'!B20,9),'INF GERAIS'!B20=LEFT('OBS  ENC'!B20,9),'INF GERAIS'!B20=LEFT('CONCLUSÃO INFORMAL'!B20,9))</f>
        <v>1</v>
      </c>
      <c r="P19" t="b">
        <f>AND('INF GERAIS'!D20=RESUMO!D20,'INF GERAIS'!D20='TERMO DE ADESÃO'!D20,'INF GERAIS'!D20=EVENTOS!D20,'INF GERAIS'!D20=PAGAMENTOS!D20,'INF GERAIS'!D20=VISTORIA!D20,'INF GERAIS'!D20='PRESTAÇÃO DE CONTAS'!D20,'INF GERAIS'!D20='OBS  ENC'!D20,'INF GERAIS'!D20='CONCLUSÃO INFORMAL'!D20)</f>
        <v>1</v>
      </c>
      <c r="Q19" t="b">
        <f>AND('INF GERAIS'!E20=RESUMO!E20,'INF GERAIS'!E20='TERMO DE ADESÃO'!E20,'INF GERAIS'!E20=EVENTOS!E20,'INF GERAIS'!E20=PAGAMENTOS!E20,'INF GERAIS'!E20=VISTORIA!E20,'INF GERAIS'!E20='PRESTAÇÃO DE CONTAS'!E20,'INF GERAIS'!E20='OBS  ENC'!E20,'INF GERAIS'!E20='CONCLUSÃO INFORMAL'!E20)</f>
        <v>1</v>
      </c>
      <c r="U19" s="81" t="s">
        <v>297</v>
      </c>
      <c r="V19" s="82">
        <v>7805737.4899999993</v>
      </c>
      <c r="W19" s="82">
        <f t="shared" si="0"/>
        <v>650478.12416666665</v>
      </c>
      <c r="X19" s="82">
        <f t="shared" si="1"/>
        <v>650478.12</v>
      </c>
      <c r="Y19" s="83"/>
      <c r="Z19" s="83"/>
      <c r="AA19" s="84">
        <f t="shared" si="2"/>
        <v>650478.12</v>
      </c>
      <c r="AB19" s="84">
        <f t="shared" si="3"/>
        <v>32523.91</v>
      </c>
      <c r="AC19" s="84">
        <f t="shared" si="4"/>
        <v>617954.21</v>
      </c>
      <c r="AE19" s="86">
        <f>SUMIFS(RESUMO!$X$7:$X$8020,RESUMO!$D$7:$D$8020,$U19)-SUMIFS(RESUMO!$X$7:$X$8020,RESUMO!$D$7:$D$8020,$U19,RESUMO!$G$7:$G$8020,"CANCELADO")-SUMIFS(RESUMO!$X$7:$X$8020,RESUMO!$D$7:$D$8020,$U19,RESUMO!$G$7:$G$8020,"SUBSTITUÍDO")-SUMIFS(RESUMO!$X$7:$X$8020,RESUMO!$D$7:$D$8020,$U19,RESUMO!$G$7:$G$8020,"REPROVADO")</f>
        <v>2</v>
      </c>
      <c r="AF19">
        <f>COUNTIFS(RESUMO!$D$7:$D$8020,$U19)-COUNTIFS(RESUMO!$D$7:$D$8020,$U19,RESUMO!$G$7:$G$8020,"CANCELADO")-COUNTIFS(RESUMO!$D$7:$D$8020,$U19,RESUMO!$G$7:$G$8020,"SUBSTITUÍDO")-COUNTIFS(RESUMO!$D$7:$D$8020,$U19,RESUMO!$G$7:$G$8020,"REPROVADO")</f>
        <v>2</v>
      </c>
      <c r="AG19">
        <f t="shared" si="5"/>
        <v>1</v>
      </c>
      <c r="AL19" s="343" t="s">
        <v>1121</v>
      </c>
    </row>
    <row r="20" spans="1:38" x14ac:dyDescent="0.35">
      <c r="A20" s="83" t="s">
        <v>164</v>
      </c>
      <c r="B20" s="83" t="s">
        <v>234</v>
      </c>
      <c r="E20" t="s">
        <v>13831</v>
      </c>
      <c r="G20" t="s">
        <v>7638</v>
      </c>
      <c r="H20">
        <v>42</v>
      </c>
      <c r="O20" t="b">
        <f>AND('INF GERAIS'!B21=LEFT(RESUMO!B21,9),'INF GERAIS'!B21=LEFT('TERMO DE ADESÃO'!B21,9),'INF GERAIS'!B21=LEFT(EVENTOS!B21,9),'INF GERAIS'!B21=LEFT(PAGAMENTOS!B21,9),'INF GERAIS'!B21=LEFT(VISTORIA!B21,9),'INF GERAIS'!B21=LEFT('PRESTAÇÃO DE CONTAS'!B21,9),'INF GERAIS'!B21=LEFT('OBS  ENC'!B21,9),'INF GERAIS'!B21=LEFT('CONCLUSÃO INFORMAL'!B21,9))</f>
        <v>1</v>
      </c>
      <c r="P20" t="b">
        <f>AND('INF GERAIS'!D21=RESUMO!D21,'INF GERAIS'!D21='TERMO DE ADESÃO'!D21,'INF GERAIS'!D21=EVENTOS!D21,'INF GERAIS'!D21=PAGAMENTOS!D21,'INF GERAIS'!D21=VISTORIA!D21,'INF GERAIS'!D21='PRESTAÇÃO DE CONTAS'!D21,'INF GERAIS'!D21='OBS  ENC'!D21,'INF GERAIS'!D21='CONCLUSÃO INFORMAL'!D21)</f>
        <v>1</v>
      </c>
      <c r="Q20" t="b">
        <f>AND('INF GERAIS'!E21=RESUMO!E21,'INF GERAIS'!E21='TERMO DE ADESÃO'!E21,'INF GERAIS'!E21=EVENTOS!E21,'INF GERAIS'!E21=PAGAMENTOS!E21,'INF GERAIS'!E21=VISTORIA!E21,'INF GERAIS'!E21='PRESTAÇÃO DE CONTAS'!E21,'INF GERAIS'!E21='OBS  ENC'!E21,'INF GERAIS'!E21='CONCLUSÃO INFORMAL'!E21)</f>
        <v>1</v>
      </c>
      <c r="U20" s="81" t="s">
        <v>300</v>
      </c>
      <c r="V20" s="82">
        <v>19410944.98</v>
      </c>
      <c r="W20" s="82">
        <f t="shared" si="0"/>
        <v>1617578.7483333333</v>
      </c>
      <c r="X20" s="82">
        <f t="shared" si="1"/>
        <v>1617578.75</v>
      </c>
      <c r="Y20" s="83"/>
      <c r="Z20" s="83"/>
      <c r="AA20" s="84">
        <f t="shared" si="2"/>
        <v>1617578.75</v>
      </c>
      <c r="AB20" s="84">
        <f t="shared" si="3"/>
        <v>80878.94</v>
      </c>
      <c r="AC20" s="84">
        <f t="shared" si="4"/>
        <v>1536699.81</v>
      </c>
      <c r="AE20" s="86">
        <f>SUMIFS(RESUMO!$X$7:$X$8020,RESUMO!$D$7:$D$8020,$U20)-SUMIFS(RESUMO!$X$7:$X$8020,RESUMO!$D$7:$D$8020,$U20,RESUMO!$G$7:$G$8020,"CANCELADO")-SUMIFS(RESUMO!$X$7:$X$8020,RESUMO!$D$7:$D$8020,$U20,RESUMO!$G$7:$G$8020,"SUBSTITUÍDO")-SUMIFS(RESUMO!$X$7:$X$8020,RESUMO!$D$7:$D$8020,$U20,RESUMO!$G$7:$G$8020,"REPROVADO")</f>
        <v>2</v>
      </c>
      <c r="AF20">
        <f>COUNTIFS(RESUMO!$D$7:$D$8020,$U20)-COUNTIFS(RESUMO!$D$7:$D$8020,$U20,RESUMO!$G$7:$G$8020,"CANCELADO")-COUNTIFS(RESUMO!$D$7:$D$8020,$U20,RESUMO!$G$7:$G$8020,"SUBSTITUÍDO")-COUNTIFS(RESUMO!$D$7:$D$8020,$U20,RESUMO!$G$7:$G$8020,"REPROVADO")</f>
        <v>2</v>
      </c>
      <c r="AG20">
        <f t="shared" si="5"/>
        <v>1</v>
      </c>
      <c r="AL20" s="1183" t="s">
        <v>4706</v>
      </c>
    </row>
    <row r="21" spans="1:38" x14ac:dyDescent="0.35">
      <c r="A21" s="83" t="s">
        <v>164</v>
      </c>
      <c r="B21" s="83" t="s">
        <v>10037</v>
      </c>
      <c r="E21" t="s">
        <v>13832</v>
      </c>
      <c r="G21" t="s">
        <v>8255</v>
      </c>
      <c r="H21">
        <v>43</v>
      </c>
      <c r="O21" t="b">
        <f>AND('INF GERAIS'!B22=LEFT(RESUMO!B22,9),'INF GERAIS'!B22=LEFT('TERMO DE ADESÃO'!B22,9),'INF GERAIS'!B22=LEFT(EVENTOS!B22,9),'INF GERAIS'!B22=LEFT(PAGAMENTOS!B22,9),'INF GERAIS'!B22=LEFT(VISTORIA!B22,9),'INF GERAIS'!B22=LEFT('PRESTAÇÃO DE CONTAS'!B22,9),'INF GERAIS'!B22=LEFT('OBS  ENC'!B22,9),'INF GERAIS'!B22=LEFT('CONCLUSÃO INFORMAL'!B22,9))</f>
        <v>1</v>
      </c>
      <c r="P21" t="b">
        <f>AND('INF GERAIS'!D22=RESUMO!D22,'INF GERAIS'!D22='TERMO DE ADESÃO'!D22,'INF GERAIS'!D22=EVENTOS!D22,'INF GERAIS'!D22=PAGAMENTOS!D22,'INF GERAIS'!D22=VISTORIA!D22,'INF GERAIS'!D22='PRESTAÇÃO DE CONTAS'!D22,'INF GERAIS'!D22='OBS  ENC'!D22,'INF GERAIS'!D22='CONCLUSÃO INFORMAL'!D22)</f>
        <v>1</v>
      </c>
      <c r="Q21" t="b">
        <f>AND('INF GERAIS'!E22=RESUMO!E22,'INF GERAIS'!E22='TERMO DE ADESÃO'!E22,'INF GERAIS'!E22=EVENTOS!E22,'INF GERAIS'!E22=PAGAMENTOS!E22,'INF GERAIS'!E22=VISTORIA!E22,'INF GERAIS'!E22='PRESTAÇÃO DE CONTAS'!E22,'INF GERAIS'!E22='OBS  ENC'!E22,'INF GERAIS'!E22='CONCLUSÃO INFORMAL'!E22)</f>
        <v>1</v>
      </c>
      <c r="U21" s="81" t="s">
        <v>303</v>
      </c>
      <c r="V21" s="82">
        <v>7805737.4899999993</v>
      </c>
      <c r="W21" s="82">
        <f t="shared" si="0"/>
        <v>650478.12416666665</v>
      </c>
      <c r="X21" s="82">
        <f t="shared" si="1"/>
        <v>650478.12</v>
      </c>
      <c r="Y21" s="83"/>
      <c r="Z21" s="83"/>
      <c r="AA21" s="84">
        <f t="shared" si="2"/>
        <v>650478.12</v>
      </c>
      <c r="AB21" s="84">
        <f t="shared" si="3"/>
        <v>32523.91</v>
      </c>
      <c r="AC21" s="84">
        <f t="shared" si="4"/>
        <v>617954.21</v>
      </c>
      <c r="AE21" s="86">
        <f>SUMIFS(RESUMO!$X$7:$X$8020,RESUMO!$D$7:$D$8020,$U21)-SUMIFS(RESUMO!$X$7:$X$8020,RESUMO!$D$7:$D$8020,$U21,RESUMO!$G$7:$G$8020,"CANCELADO")-SUMIFS(RESUMO!$X$7:$X$8020,RESUMO!$D$7:$D$8020,$U21,RESUMO!$G$7:$G$8020,"SUBSTITUÍDO")-SUMIFS(RESUMO!$X$7:$X$8020,RESUMO!$D$7:$D$8020,$U21,RESUMO!$G$7:$G$8020,"REPROVADO")</f>
        <v>3</v>
      </c>
      <c r="AF21">
        <f>COUNTIFS(RESUMO!$D$7:$D$8020,$U21)-COUNTIFS(RESUMO!$D$7:$D$8020,$U21,RESUMO!$G$7:$G$8020,"CANCELADO")-COUNTIFS(RESUMO!$D$7:$D$8020,$U21,RESUMO!$G$7:$G$8020,"SUBSTITUÍDO")-COUNTIFS(RESUMO!$D$7:$D$8020,$U21,RESUMO!$G$7:$G$8020,"REPROVADO")</f>
        <v>3</v>
      </c>
      <c r="AG21">
        <f t="shared" si="5"/>
        <v>1</v>
      </c>
      <c r="AL21" s="2046" t="s">
        <v>14075</v>
      </c>
    </row>
    <row r="22" spans="1:38" x14ac:dyDescent="0.35">
      <c r="A22" s="83" t="s">
        <v>164</v>
      </c>
      <c r="B22" s="83" t="s">
        <v>13628</v>
      </c>
      <c r="E22" t="s">
        <v>13833</v>
      </c>
      <c r="G22" t="s">
        <v>8976</v>
      </c>
      <c r="H22">
        <v>44</v>
      </c>
      <c r="O22" t="b">
        <f>AND('INF GERAIS'!B23=LEFT(RESUMO!B23,9),'INF GERAIS'!B23=LEFT('TERMO DE ADESÃO'!B23,9),'INF GERAIS'!B23=LEFT(EVENTOS!B23,9),'INF GERAIS'!B23=LEFT(PAGAMENTOS!B23,9),'INF GERAIS'!B23=LEFT(VISTORIA!B23,9),'INF GERAIS'!B23=LEFT('PRESTAÇÃO DE CONTAS'!B23,9),'INF GERAIS'!B23=LEFT('OBS  ENC'!B23,9),'INF GERAIS'!B23=LEFT('CONCLUSÃO INFORMAL'!B23,9))</f>
        <v>1</v>
      </c>
      <c r="P22" t="b">
        <f>AND('INF GERAIS'!D23=RESUMO!D23,'INF GERAIS'!D23='TERMO DE ADESÃO'!D23,'INF GERAIS'!D23=EVENTOS!D23,'INF GERAIS'!D23=PAGAMENTOS!D23,'INF GERAIS'!D23=VISTORIA!D23,'INF GERAIS'!D23='PRESTAÇÃO DE CONTAS'!D23,'INF GERAIS'!D23='OBS  ENC'!D23,'INF GERAIS'!D23='CONCLUSÃO INFORMAL'!D23)</f>
        <v>1</v>
      </c>
      <c r="Q22" t="b">
        <f>AND('INF GERAIS'!E23=RESUMO!E23,'INF GERAIS'!E23='TERMO DE ADESÃO'!E23,'INF GERAIS'!E23=EVENTOS!E23,'INF GERAIS'!E23=PAGAMENTOS!E23,'INF GERAIS'!E23=VISTORIA!E23,'INF GERAIS'!E23='PRESTAÇÃO DE CONTAS'!E23,'INF GERAIS'!E23='OBS  ENC'!E23,'INF GERAIS'!E23='CONCLUSÃO INFORMAL'!E23)</f>
        <v>1</v>
      </c>
      <c r="U22" s="81" t="s">
        <v>307</v>
      </c>
      <c r="V22" s="82">
        <v>11708606.109999999</v>
      </c>
      <c r="W22" s="82">
        <f t="shared" si="0"/>
        <v>975717.17583333328</v>
      </c>
      <c r="X22" s="82">
        <f t="shared" si="1"/>
        <v>975717.18</v>
      </c>
      <c r="Y22" s="83"/>
      <c r="Z22" s="83"/>
      <c r="AA22" s="84">
        <f t="shared" si="2"/>
        <v>975717.18</v>
      </c>
      <c r="AB22" s="84">
        <f t="shared" si="3"/>
        <v>48785.86</v>
      </c>
      <c r="AC22" s="84">
        <f t="shared" si="4"/>
        <v>926931.32000000007</v>
      </c>
      <c r="AE22" s="86">
        <f>SUMIFS(RESUMO!$X$7:$X$8020,RESUMO!$D$7:$D$8020,$U22)-SUMIFS(RESUMO!$X$7:$X$8020,RESUMO!$D$7:$D$8020,$U22,RESUMO!$G$7:$G$8020,"CANCELADO")-SUMIFS(RESUMO!$X$7:$X$8020,RESUMO!$D$7:$D$8020,$U22,RESUMO!$G$7:$G$8020,"SUBSTITUÍDO")-SUMIFS(RESUMO!$X$7:$X$8020,RESUMO!$D$7:$D$8020,$U22,RESUMO!$G$7:$G$8020,"REPROVADO")</f>
        <v>1</v>
      </c>
      <c r="AF22">
        <f>COUNTIFS(RESUMO!$D$7:$D$8020,$U22)-COUNTIFS(RESUMO!$D$7:$D$8020,$U22,RESUMO!$G$7:$G$8020,"CANCELADO")-COUNTIFS(RESUMO!$D$7:$D$8020,$U22,RESUMO!$G$7:$G$8020,"SUBSTITUÍDO")-COUNTIFS(RESUMO!$D$7:$D$8020,$U22,RESUMO!$G$7:$G$8020,"REPROVADO")</f>
        <v>1</v>
      </c>
      <c r="AG22">
        <f t="shared" si="5"/>
        <v>1</v>
      </c>
      <c r="AL22" s="2046" t="s">
        <v>14076</v>
      </c>
    </row>
    <row r="23" spans="1:38" x14ac:dyDescent="0.35">
      <c r="A23" s="83" t="s">
        <v>164</v>
      </c>
      <c r="B23" s="83" t="s">
        <v>13923</v>
      </c>
      <c r="G23" t="s">
        <v>14258</v>
      </c>
      <c r="H23">
        <v>45</v>
      </c>
      <c r="O23" t="b">
        <f>AND('INF GERAIS'!B24=LEFT(RESUMO!B24,9),'INF GERAIS'!B24=LEFT('TERMO DE ADESÃO'!B24,9),'INF GERAIS'!B24=LEFT(EVENTOS!B24,9),'INF GERAIS'!B24=LEFT(PAGAMENTOS!B24,9),'INF GERAIS'!B24=LEFT(VISTORIA!B24,9),'INF GERAIS'!B24=LEFT('PRESTAÇÃO DE CONTAS'!B24,9),'INF GERAIS'!B24=LEFT('OBS  ENC'!B24,9),'INF GERAIS'!B24=LEFT('CONCLUSÃO INFORMAL'!B24,9))</f>
        <v>1</v>
      </c>
      <c r="P23" t="b">
        <f>AND('INF GERAIS'!D24=RESUMO!D24,'INF GERAIS'!D24='TERMO DE ADESÃO'!D24,'INF GERAIS'!D24=EVENTOS!D24,'INF GERAIS'!D24=PAGAMENTOS!D24,'INF GERAIS'!D24=VISTORIA!D24,'INF GERAIS'!D24='PRESTAÇÃO DE CONTAS'!D24,'INF GERAIS'!D24='OBS  ENC'!D24,'INF GERAIS'!D24='CONCLUSÃO INFORMAL'!D24)</f>
        <v>1</v>
      </c>
      <c r="Q23" t="b">
        <f>AND('INF GERAIS'!E24=RESUMO!E24,'INF GERAIS'!E24='TERMO DE ADESÃO'!E24,'INF GERAIS'!E24=EVENTOS!E24,'INF GERAIS'!E24=PAGAMENTOS!E24,'INF GERAIS'!E24=VISTORIA!E24,'INF GERAIS'!E24='PRESTAÇÃO DE CONTAS'!E24,'INF GERAIS'!E24='OBS  ENC'!E24,'INF GERAIS'!E24='CONCLUSÃO INFORMAL'!E24)</f>
        <v>1</v>
      </c>
      <c r="U23" s="81" t="s">
        <v>309</v>
      </c>
      <c r="V23" s="82">
        <v>25368646.200000003</v>
      </c>
      <c r="W23" s="82">
        <f t="shared" si="0"/>
        <v>2114053.85</v>
      </c>
      <c r="X23" s="82">
        <f t="shared" si="1"/>
        <v>2114053.85</v>
      </c>
      <c r="Y23" s="83"/>
      <c r="Z23" s="83"/>
      <c r="AA23" s="84">
        <f t="shared" si="2"/>
        <v>2114053.85</v>
      </c>
      <c r="AB23" s="84">
        <f t="shared" si="3"/>
        <v>105702.69</v>
      </c>
      <c r="AC23" s="84">
        <f t="shared" si="4"/>
        <v>2008351.1600000001</v>
      </c>
      <c r="AE23" s="86">
        <f>SUMIFS(RESUMO!$X$7:$X$8020,RESUMO!$D$7:$D$8020,$U23)-SUMIFS(RESUMO!$X$7:$X$8020,RESUMO!$D$7:$D$8020,$U23,RESUMO!$G$7:$G$8020,"CANCELADO")-SUMIFS(RESUMO!$X$7:$X$8020,RESUMO!$D$7:$D$8020,$U23,RESUMO!$G$7:$G$8020,"SUBSTITUÍDO")-SUMIFS(RESUMO!$X$7:$X$8020,RESUMO!$D$7:$D$8020,$U23,RESUMO!$G$7:$G$8020,"REPROVADO")</f>
        <v>5</v>
      </c>
      <c r="AF23">
        <f>COUNTIFS(RESUMO!$D$7:$D$8020,$U23)-COUNTIFS(RESUMO!$D$7:$D$8020,$U23,RESUMO!$G$7:$G$8020,"CANCELADO")-COUNTIFS(RESUMO!$D$7:$D$8020,$U23,RESUMO!$G$7:$G$8020,"SUBSTITUÍDO")-COUNTIFS(RESUMO!$D$7:$D$8020,$U23,RESUMO!$G$7:$G$8020,"REPROVADO")</f>
        <v>5</v>
      </c>
      <c r="AG23">
        <f t="shared" si="5"/>
        <v>1</v>
      </c>
      <c r="AL23" s="2062" t="s">
        <v>14113</v>
      </c>
    </row>
    <row r="24" spans="1:38" x14ac:dyDescent="0.35">
      <c r="A24" s="83" t="s">
        <v>164</v>
      </c>
      <c r="B24" s="83" t="s">
        <v>13956</v>
      </c>
      <c r="G24" t="s">
        <v>13473</v>
      </c>
      <c r="H24">
        <v>46</v>
      </c>
      <c r="O24" t="b">
        <f>AND('INF GERAIS'!B25=LEFT(RESUMO!B25,9),'INF GERAIS'!B25=LEFT('TERMO DE ADESÃO'!B25,9),'INF GERAIS'!B25=LEFT(EVENTOS!B25,9),'INF GERAIS'!B25=LEFT(PAGAMENTOS!B25,9),'INF GERAIS'!B25=LEFT(VISTORIA!B25,9),'INF GERAIS'!B25=LEFT('PRESTAÇÃO DE CONTAS'!B25,9),'INF GERAIS'!B25=LEFT('OBS  ENC'!B25,9),'INF GERAIS'!B25=LEFT('CONCLUSÃO INFORMAL'!B25,9))</f>
        <v>1</v>
      </c>
      <c r="P24" t="b">
        <f>AND('INF GERAIS'!D25=RESUMO!D25,'INF GERAIS'!D25='TERMO DE ADESÃO'!D25,'INF GERAIS'!D25=EVENTOS!D25,'INF GERAIS'!D25=PAGAMENTOS!D25,'INF GERAIS'!D25=VISTORIA!D25,'INF GERAIS'!D25='PRESTAÇÃO DE CONTAS'!D25,'INF GERAIS'!D25='OBS  ENC'!D25,'INF GERAIS'!D25='CONCLUSÃO INFORMAL'!D25)</f>
        <v>1</v>
      </c>
      <c r="Q24" t="b">
        <f>AND('INF GERAIS'!E25=RESUMO!E25,'INF GERAIS'!E25='TERMO DE ADESÃO'!E25,'INF GERAIS'!E25=EVENTOS!E25,'INF GERAIS'!E25=PAGAMENTOS!E25,'INF GERAIS'!E25=VISTORIA!E25,'INF GERAIS'!E25='PRESTAÇÃO DE CONTAS'!E25,'INF GERAIS'!E25='OBS  ENC'!E25,'INF GERAIS'!E25='CONCLUSÃO INFORMAL'!E25)</f>
        <v>1</v>
      </c>
      <c r="U24" s="81" t="s">
        <v>316</v>
      </c>
      <c r="V24" s="82">
        <v>7805737.4899999993</v>
      </c>
      <c r="W24" s="82">
        <f t="shared" si="0"/>
        <v>650478.12416666665</v>
      </c>
      <c r="X24" s="82">
        <f t="shared" si="1"/>
        <v>650478.12</v>
      </c>
      <c r="Y24" s="83"/>
      <c r="Z24" s="83"/>
      <c r="AA24" s="84">
        <f t="shared" si="2"/>
        <v>650478.12</v>
      </c>
      <c r="AB24" s="84">
        <f t="shared" si="3"/>
        <v>32523.91</v>
      </c>
      <c r="AC24" s="84">
        <f t="shared" si="4"/>
        <v>617954.21</v>
      </c>
      <c r="AE24" s="86">
        <f>SUMIFS(RESUMO!$X$7:$X$8020,RESUMO!$D$7:$D$8020,$U24)-SUMIFS(RESUMO!$X$7:$X$8020,RESUMO!$D$7:$D$8020,$U24,RESUMO!$G$7:$G$8020,"CANCELADO")-SUMIFS(RESUMO!$X$7:$X$8020,RESUMO!$D$7:$D$8020,$U24,RESUMO!$G$7:$G$8020,"SUBSTITUÍDO")-SUMIFS(RESUMO!$X$7:$X$8020,RESUMO!$D$7:$D$8020,$U24,RESUMO!$G$7:$G$8020,"REPROVADO")</f>
        <v>1</v>
      </c>
      <c r="AF24">
        <f>COUNTIFS(RESUMO!$D$7:$D$8020,$U24)-COUNTIFS(RESUMO!$D$7:$D$8020,$U24,RESUMO!$G$7:$G$8020,"CANCELADO")-COUNTIFS(RESUMO!$D$7:$D$8020,$U24,RESUMO!$G$7:$G$8020,"SUBSTITUÍDO")-COUNTIFS(RESUMO!$D$7:$D$8020,$U24,RESUMO!$G$7:$G$8020,"REPROVADO")</f>
        <v>1</v>
      </c>
      <c r="AG24">
        <f t="shared" si="5"/>
        <v>1</v>
      </c>
    </row>
    <row r="25" spans="1:38" x14ac:dyDescent="0.35">
      <c r="A25" s="83" t="s">
        <v>164</v>
      </c>
      <c r="B25" s="83" t="s">
        <v>13924</v>
      </c>
      <c r="G25" t="s">
        <v>13474</v>
      </c>
      <c r="H25">
        <v>47</v>
      </c>
      <c r="O25" t="b">
        <f>AND('INF GERAIS'!B26=LEFT(RESUMO!B26,9),'INF GERAIS'!B26=LEFT('TERMO DE ADESÃO'!B26,9),'INF GERAIS'!B26=LEFT(EVENTOS!B26,9),'INF GERAIS'!B26=LEFT(PAGAMENTOS!B26,9),'INF GERAIS'!B26=LEFT(VISTORIA!B26,9),'INF GERAIS'!B26=LEFT('PRESTAÇÃO DE CONTAS'!B26,9),'INF GERAIS'!B26=LEFT('OBS  ENC'!B26,9),'INF GERAIS'!B26=LEFT('CONCLUSÃO INFORMAL'!B26,9))</f>
        <v>1</v>
      </c>
      <c r="P25" t="b">
        <f>AND('INF GERAIS'!D26=RESUMO!D26,'INF GERAIS'!D26='TERMO DE ADESÃO'!D26,'INF GERAIS'!D26=EVENTOS!D26,'INF GERAIS'!D26=PAGAMENTOS!D26,'INF GERAIS'!D26=VISTORIA!D26,'INF GERAIS'!D26='PRESTAÇÃO DE CONTAS'!D26,'INF GERAIS'!D26='OBS  ENC'!D26,'INF GERAIS'!D26='CONCLUSÃO INFORMAL'!D26)</f>
        <v>1</v>
      </c>
      <c r="Q25" t="b">
        <f>AND('INF GERAIS'!E26=RESUMO!E26,'INF GERAIS'!E26='TERMO DE ADESÃO'!E26,'INF GERAIS'!E26=EVENTOS!E26,'INF GERAIS'!E26=PAGAMENTOS!E26,'INF GERAIS'!E26=VISTORIA!E26,'INF GERAIS'!E26='PRESTAÇÃO DE CONTAS'!E26,'INF GERAIS'!E26='OBS  ENC'!E26,'INF GERAIS'!E26='CONCLUSÃO INFORMAL'!E26)</f>
        <v>1</v>
      </c>
      <c r="U25" s="81" t="s">
        <v>318</v>
      </c>
      <c r="V25" s="82">
        <v>21465777.59</v>
      </c>
      <c r="W25" s="82">
        <f t="shared" si="0"/>
        <v>1788814.7991666666</v>
      </c>
      <c r="X25" s="82">
        <f t="shared" si="1"/>
        <v>1788814.8</v>
      </c>
      <c r="Y25" s="83"/>
      <c r="Z25" s="83"/>
      <c r="AA25" s="84">
        <f t="shared" si="2"/>
        <v>1788814.8</v>
      </c>
      <c r="AB25" s="84">
        <f t="shared" si="3"/>
        <v>89440.74</v>
      </c>
      <c r="AC25" s="84">
        <f t="shared" si="4"/>
        <v>1699374.06</v>
      </c>
      <c r="AE25" s="86">
        <f>SUMIFS(RESUMO!$X$7:$X$8020,RESUMO!$D$7:$D$8020,$U25)-SUMIFS(RESUMO!$X$7:$X$8020,RESUMO!$D$7:$D$8020,$U25,RESUMO!$G$7:$G$8020,"CANCELADO")-SUMIFS(RESUMO!$X$7:$X$8020,RESUMO!$D$7:$D$8020,$U25,RESUMO!$G$7:$G$8020,"SUBSTITUÍDO")-SUMIFS(RESUMO!$X$7:$X$8020,RESUMO!$D$7:$D$8020,$U25,RESUMO!$G$7:$G$8020,"REPROVADO")</f>
        <v>2</v>
      </c>
      <c r="AF25">
        <f>COUNTIFS(RESUMO!$D$7:$D$8020,$U25)-COUNTIFS(RESUMO!$D$7:$D$8020,$U25,RESUMO!$G$7:$G$8020,"CANCELADO")-COUNTIFS(RESUMO!$D$7:$D$8020,$U25,RESUMO!$G$7:$G$8020,"SUBSTITUÍDO")-COUNTIFS(RESUMO!$D$7:$D$8020,$U25,RESUMO!$G$7:$G$8020,"REPROVADO")</f>
        <v>2</v>
      </c>
      <c r="AG25">
        <f t="shared" si="5"/>
        <v>1</v>
      </c>
    </row>
    <row r="26" spans="1:38" x14ac:dyDescent="0.35">
      <c r="A26" s="83" t="s">
        <v>13988</v>
      </c>
      <c r="B26" s="83" t="s">
        <v>13989</v>
      </c>
      <c r="G26" t="s">
        <v>13726</v>
      </c>
      <c r="H26">
        <v>48</v>
      </c>
      <c r="O26" t="b">
        <f>AND('INF GERAIS'!B27=LEFT(RESUMO!B27,9),'INF GERAIS'!B27=LEFT('TERMO DE ADESÃO'!B27,9),'INF GERAIS'!B27=LEFT(EVENTOS!B27,9),'INF GERAIS'!B27=LEFT(PAGAMENTOS!B27,9),'INF GERAIS'!B27=LEFT(VISTORIA!B27,9),'INF GERAIS'!B27=LEFT('PRESTAÇÃO DE CONTAS'!B27,9),'INF GERAIS'!B27=LEFT('OBS  ENC'!B27,9),'INF GERAIS'!B27=LEFT('CONCLUSÃO INFORMAL'!B27,9))</f>
        <v>1</v>
      </c>
      <c r="P26" t="b">
        <f>AND('INF GERAIS'!D27=RESUMO!D27,'INF GERAIS'!D27='TERMO DE ADESÃO'!D27,'INF GERAIS'!D27=EVENTOS!D27,'INF GERAIS'!D27=PAGAMENTOS!D27,'INF GERAIS'!D27=VISTORIA!D27,'INF GERAIS'!D27='PRESTAÇÃO DE CONTAS'!D27,'INF GERAIS'!D27='OBS  ENC'!D27,'INF GERAIS'!D27='CONCLUSÃO INFORMAL'!D27)</f>
        <v>1</v>
      </c>
      <c r="Q26" t="b">
        <f>AND('INF GERAIS'!E27=RESUMO!E27,'INF GERAIS'!E27='TERMO DE ADESÃO'!E27,'INF GERAIS'!E27=EVENTOS!E27,'INF GERAIS'!E27=PAGAMENTOS!E27,'INF GERAIS'!E27=VISTORIA!E27,'INF GERAIS'!E27='PRESTAÇÃO DE CONTAS'!E27,'INF GERAIS'!E27='OBS  ENC'!E27,'INF GERAIS'!E27='CONCLUSÃO INFORMAL'!E27)</f>
        <v>1</v>
      </c>
      <c r="U26" s="81" t="s">
        <v>321</v>
      </c>
      <c r="V26" s="82">
        <v>15611474.690000001</v>
      </c>
      <c r="W26" s="82">
        <f t="shared" si="0"/>
        <v>1300956.2241666669</v>
      </c>
      <c r="X26" s="82">
        <f t="shared" si="1"/>
        <v>1300956.22</v>
      </c>
      <c r="Y26" s="83"/>
      <c r="Z26" s="83"/>
      <c r="AA26" s="84">
        <f t="shared" si="2"/>
        <v>1300956.22</v>
      </c>
      <c r="AB26" s="84">
        <f t="shared" si="3"/>
        <v>65047.81</v>
      </c>
      <c r="AC26" s="84">
        <f t="shared" si="4"/>
        <v>1235908.4099999999</v>
      </c>
      <c r="AE26" s="86">
        <f>SUMIFS(RESUMO!$X$7:$X$8020,RESUMO!$D$7:$D$8020,$U26)-SUMIFS(RESUMO!$X$7:$X$8020,RESUMO!$D$7:$D$8020,$U26,RESUMO!$G$7:$G$8020,"CANCELADO")-SUMIFS(RESUMO!$X$7:$X$8020,RESUMO!$D$7:$D$8020,$U26,RESUMO!$G$7:$G$8020,"SUBSTITUÍDO")-SUMIFS(RESUMO!$X$7:$X$8020,RESUMO!$D$7:$D$8020,$U26,RESUMO!$G$7:$G$8020,"REPROVADO")</f>
        <v>1</v>
      </c>
      <c r="AF26">
        <f>COUNTIFS(RESUMO!$D$7:$D$8020,$U26)-COUNTIFS(RESUMO!$D$7:$D$8020,$U26,RESUMO!$G$7:$G$8020,"CANCELADO")-COUNTIFS(RESUMO!$D$7:$D$8020,$U26,RESUMO!$G$7:$G$8020,"SUBSTITUÍDO")-COUNTIFS(RESUMO!$D$7:$D$8020,$U26,RESUMO!$G$7:$G$8020,"REPROVADO")</f>
        <v>1</v>
      </c>
      <c r="AG26">
        <f t="shared" si="5"/>
        <v>1</v>
      </c>
    </row>
    <row r="27" spans="1:38" x14ac:dyDescent="0.35">
      <c r="A27" s="83" t="s">
        <v>164</v>
      </c>
      <c r="B27" s="83" t="s">
        <v>14077</v>
      </c>
      <c r="G27" t="s">
        <v>13770</v>
      </c>
      <c r="H27">
        <v>49</v>
      </c>
      <c r="O27" t="b">
        <f>AND('INF GERAIS'!B28=LEFT(RESUMO!B28,9),'INF GERAIS'!B28=LEFT('TERMO DE ADESÃO'!B28,9),'INF GERAIS'!B28=LEFT(EVENTOS!B28,9),'INF GERAIS'!B28=LEFT(PAGAMENTOS!B28,9),'INF GERAIS'!B28=LEFT(VISTORIA!B28,9),'INF GERAIS'!B28=LEFT('PRESTAÇÃO DE CONTAS'!B28,9),'INF GERAIS'!B28=LEFT('OBS  ENC'!B28,9),'INF GERAIS'!B28=LEFT('CONCLUSÃO INFORMAL'!B28,9))</f>
        <v>1</v>
      </c>
      <c r="P27" t="b">
        <f>AND('INF GERAIS'!D28=RESUMO!D28,'INF GERAIS'!D28='TERMO DE ADESÃO'!D28,'INF GERAIS'!D28=EVENTOS!D28,'INF GERAIS'!D28=PAGAMENTOS!D28,'INF GERAIS'!D28=VISTORIA!D28,'INF GERAIS'!D28='PRESTAÇÃO DE CONTAS'!D28,'INF GERAIS'!D28='OBS  ENC'!D28,'INF GERAIS'!D28='CONCLUSÃO INFORMAL'!D28)</f>
        <v>1</v>
      </c>
      <c r="Q27" t="b">
        <f>AND('INF GERAIS'!E28=RESUMO!E28,'INF GERAIS'!E28='TERMO DE ADESÃO'!E28,'INF GERAIS'!E28=EVENTOS!E28,'INF GERAIS'!E28=PAGAMENTOS!E28,'INF GERAIS'!E28=VISTORIA!E28,'INF GERAIS'!E28='PRESTAÇÃO DE CONTAS'!E28,'INF GERAIS'!E28='OBS  ENC'!E28,'INF GERAIS'!E28='CONCLUSÃO INFORMAL'!E28)</f>
        <v>1</v>
      </c>
      <c r="U27" s="81" t="s">
        <v>323</v>
      </c>
      <c r="V27" s="82">
        <v>19514343.330000002</v>
      </c>
      <c r="W27" s="82">
        <f t="shared" si="0"/>
        <v>1626195.2775000001</v>
      </c>
      <c r="X27" s="82">
        <f t="shared" si="1"/>
        <v>1626195.28</v>
      </c>
      <c r="Y27" s="83"/>
      <c r="Z27" s="83"/>
      <c r="AA27" s="84">
        <f t="shared" si="2"/>
        <v>1626195.28</v>
      </c>
      <c r="AB27" s="84">
        <f t="shared" si="3"/>
        <v>81309.759999999995</v>
      </c>
      <c r="AC27" s="84">
        <f t="shared" si="4"/>
        <v>1544885.52</v>
      </c>
      <c r="AE27" s="86">
        <f>SUMIFS(RESUMO!$X$7:$X$8020,RESUMO!$D$7:$D$8020,$U27)-SUMIFS(RESUMO!$X$7:$X$8020,RESUMO!$D$7:$D$8020,$U27,RESUMO!$G$7:$G$8020,"CANCELADO")-SUMIFS(RESUMO!$X$7:$X$8020,RESUMO!$D$7:$D$8020,$U27,RESUMO!$G$7:$G$8020,"SUBSTITUÍDO")-SUMIFS(RESUMO!$X$7:$X$8020,RESUMO!$D$7:$D$8020,$U27,RESUMO!$G$7:$G$8020,"REPROVADO")</f>
        <v>2</v>
      </c>
      <c r="AF27">
        <f>COUNTIFS(RESUMO!$D$7:$D$8020,$U27)-COUNTIFS(RESUMO!$D$7:$D$8020,$U27,RESUMO!$G$7:$G$8020,"CANCELADO")-COUNTIFS(RESUMO!$D$7:$D$8020,$U27,RESUMO!$G$7:$G$8020,"SUBSTITUÍDO")-COUNTIFS(RESUMO!$D$7:$D$8020,$U27,RESUMO!$G$7:$G$8020,"REPROVADO")</f>
        <v>2</v>
      </c>
      <c r="AG27">
        <f t="shared" si="5"/>
        <v>1</v>
      </c>
    </row>
    <row r="28" spans="1:38" x14ac:dyDescent="0.35">
      <c r="A28" s="83" t="s">
        <v>164</v>
      </c>
      <c r="B28" s="83" t="s">
        <v>14219</v>
      </c>
      <c r="G28" t="s">
        <v>13771</v>
      </c>
      <c r="H28">
        <v>50</v>
      </c>
      <c r="O28" t="b">
        <f>AND('INF GERAIS'!B29=LEFT(RESUMO!B29,9),'INF GERAIS'!B29=LEFT('TERMO DE ADESÃO'!B29,9),'INF GERAIS'!B29=LEFT(EVENTOS!B29,9),'INF GERAIS'!B29=LEFT(PAGAMENTOS!B29,9),'INF GERAIS'!B29=LEFT(VISTORIA!B29,9),'INF GERAIS'!B29=LEFT('PRESTAÇÃO DE CONTAS'!B29,9),'INF GERAIS'!B29=LEFT('OBS  ENC'!B29,9),'INF GERAIS'!B29=LEFT('CONCLUSÃO INFORMAL'!B29,9))</f>
        <v>1</v>
      </c>
      <c r="P28" t="b">
        <f>AND('INF GERAIS'!D29=RESUMO!D29,'INF GERAIS'!D29='TERMO DE ADESÃO'!D29,'INF GERAIS'!D29=EVENTOS!D29,'INF GERAIS'!D29=PAGAMENTOS!D29,'INF GERAIS'!D29=VISTORIA!D29,'INF GERAIS'!D29='PRESTAÇÃO DE CONTAS'!D29,'INF GERAIS'!D29='OBS  ENC'!D29,'INF GERAIS'!D29='CONCLUSÃO INFORMAL'!D29)</f>
        <v>1</v>
      </c>
      <c r="Q28" t="b">
        <f>AND('INF GERAIS'!E29=RESUMO!E29,'INF GERAIS'!E29='TERMO DE ADESÃO'!E29,'INF GERAIS'!E29=EVENTOS!E29,'INF GERAIS'!E29=PAGAMENTOS!E29,'INF GERAIS'!E29=VISTORIA!E29,'INF GERAIS'!E29='PRESTAÇÃO DE CONTAS'!E29,'INF GERAIS'!E29='OBS  ENC'!E29,'INF GERAIS'!E29='CONCLUSÃO INFORMAL'!E29)</f>
        <v>1</v>
      </c>
      <c r="U28" s="81" t="s">
        <v>326</v>
      </c>
      <c r="V28" s="82">
        <v>17562909.059999999</v>
      </c>
      <c r="W28" s="82">
        <f t="shared" si="0"/>
        <v>1463575.7549999999</v>
      </c>
      <c r="X28" s="82">
        <f t="shared" si="1"/>
        <v>1463575.76</v>
      </c>
      <c r="Y28" s="83"/>
      <c r="Z28" s="83"/>
      <c r="AA28" s="84">
        <f t="shared" si="2"/>
        <v>1463575.76</v>
      </c>
      <c r="AB28" s="84">
        <f t="shared" si="3"/>
        <v>73178.789999999994</v>
      </c>
      <c r="AC28" s="84">
        <f t="shared" si="4"/>
        <v>1390396.97</v>
      </c>
      <c r="AE28" s="86">
        <f>SUMIFS(RESUMO!$X$7:$X$8020,RESUMO!$D$7:$D$8020,$U28)-SUMIFS(RESUMO!$X$7:$X$8020,RESUMO!$D$7:$D$8020,$U28,RESUMO!$G$7:$G$8020,"CANCELADO")-SUMIFS(RESUMO!$X$7:$X$8020,RESUMO!$D$7:$D$8020,$U28,RESUMO!$G$7:$G$8020,"SUBSTITUÍDO")-SUMIFS(RESUMO!$X$7:$X$8020,RESUMO!$D$7:$D$8020,$U28,RESUMO!$G$7:$G$8020,"REPROVADO")</f>
        <v>5</v>
      </c>
      <c r="AF28">
        <f>COUNTIFS(RESUMO!$D$7:$D$8020,$U28)-COUNTIFS(RESUMO!$D$7:$D$8020,$U28,RESUMO!$G$7:$G$8020,"CANCELADO")-COUNTIFS(RESUMO!$D$7:$D$8020,$U28,RESUMO!$G$7:$G$8020,"SUBSTITUÍDO")-COUNTIFS(RESUMO!$D$7:$D$8020,$U28,RESUMO!$G$7:$G$8020,"REPROVADO")</f>
        <v>5</v>
      </c>
      <c r="AG28">
        <f t="shared" si="5"/>
        <v>1</v>
      </c>
    </row>
    <row r="29" spans="1:38" x14ac:dyDescent="0.35">
      <c r="A29" s="83" t="s">
        <v>164</v>
      </c>
      <c r="B29" s="83" t="s">
        <v>14255</v>
      </c>
      <c r="G29" t="s">
        <v>13803</v>
      </c>
      <c r="H29">
        <v>51</v>
      </c>
      <c r="O29" t="b">
        <f>AND('INF GERAIS'!B30=LEFT(RESUMO!B30,9),'INF GERAIS'!B30=LEFT('TERMO DE ADESÃO'!B30,9),'INF GERAIS'!B30=LEFT(EVENTOS!B30,9),'INF GERAIS'!B30=LEFT(PAGAMENTOS!B30,9),'INF GERAIS'!B30=LEFT(VISTORIA!B30,9),'INF GERAIS'!B30=LEFT('PRESTAÇÃO DE CONTAS'!B30,9),'INF GERAIS'!B30=LEFT('OBS  ENC'!B30,9),'INF GERAIS'!B30=LEFT('CONCLUSÃO INFORMAL'!B30,9))</f>
        <v>1</v>
      </c>
      <c r="P29" t="b">
        <f>AND('INF GERAIS'!D30=RESUMO!D30,'INF GERAIS'!D30='TERMO DE ADESÃO'!D30,'INF GERAIS'!D30=EVENTOS!D30,'INF GERAIS'!D30=PAGAMENTOS!D30,'INF GERAIS'!D30=VISTORIA!D30,'INF GERAIS'!D30='PRESTAÇÃO DE CONTAS'!D30,'INF GERAIS'!D30='OBS  ENC'!D30,'INF GERAIS'!D30='CONCLUSÃO INFORMAL'!D30)</f>
        <v>1</v>
      </c>
      <c r="Q29" t="b">
        <f>AND('INF GERAIS'!E30=RESUMO!E30,'INF GERAIS'!E30='TERMO DE ADESÃO'!E30,'INF GERAIS'!E30=EVENTOS!E30,'INF GERAIS'!E30=PAGAMENTOS!E30,'INF GERAIS'!E30=VISTORIA!E30,'INF GERAIS'!E30='PRESTAÇÃO DE CONTAS'!E30,'INF GERAIS'!E30='OBS  ENC'!E30,'INF GERAIS'!E30='CONCLUSÃO INFORMAL'!E30)</f>
        <v>1</v>
      </c>
      <c r="U29" s="81" t="s">
        <v>333</v>
      </c>
      <c r="V29" s="82">
        <v>17562909.059999999</v>
      </c>
      <c r="W29" s="82">
        <f t="shared" si="0"/>
        <v>1463575.7549999999</v>
      </c>
      <c r="X29" s="82">
        <f t="shared" si="1"/>
        <v>1463575.76</v>
      </c>
      <c r="Y29" s="83"/>
      <c r="Z29" s="83"/>
      <c r="AA29" s="84">
        <f t="shared" si="2"/>
        <v>1463575.76</v>
      </c>
      <c r="AB29" s="84">
        <f t="shared" si="3"/>
        <v>73178.789999999994</v>
      </c>
      <c r="AC29" s="84">
        <f t="shared" si="4"/>
        <v>1390396.97</v>
      </c>
      <c r="AE29" s="86">
        <f>SUMIFS(RESUMO!$X$7:$X$8020,RESUMO!$D$7:$D$8020,$U29)-SUMIFS(RESUMO!$X$7:$X$8020,RESUMO!$D$7:$D$8020,$U29,RESUMO!$G$7:$G$8020,"CANCELADO")-SUMIFS(RESUMO!$X$7:$X$8020,RESUMO!$D$7:$D$8020,$U29,RESUMO!$G$7:$G$8020,"SUBSTITUÍDO")-SUMIFS(RESUMO!$X$7:$X$8020,RESUMO!$D$7:$D$8020,$U29,RESUMO!$G$7:$G$8020,"REPROVADO")</f>
        <v>2</v>
      </c>
      <c r="AF29">
        <f>COUNTIFS(RESUMO!$D$7:$D$8020,$U29)-COUNTIFS(RESUMO!$D$7:$D$8020,$U29,RESUMO!$G$7:$G$8020,"CANCELADO")-COUNTIFS(RESUMO!$D$7:$D$8020,$U29,RESUMO!$G$7:$G$8020,"SUBSTITUÍDO")-COUNTIFS(RESUMO!$D$7:$D$8020,$U29,RESUMO!$G$7:$G$8020,"REPROVADO")</f>
        <v>2</v>
      </c>
      <c r="AG29">
        <f t="shared" si="5"/>
        <v>1</v>
      </c>
    </row>
    <row r="30" spans="1:38" x14ac:dyDescent="0.35">
      <c r="A30" s="83" t="s">
        <v>164</v>
      </c>
      <c r="B30" s="83" t="s">
        <v>14283</v>
      </c>
      <c r="G30" t="s">
        <v>14284</v>
      </c>
      <c r="H30">
        <v>52</v>
      </c>
      <c r="O30" t="b">
        <f>AND('INF GERAIS'!B31=LEFT(RESUMO!B31,9),'INF GERAIS'!B31=LEFT('TERMO DE ADESÃO'!B31,9),'INF GERAIS'!B31=LEFT(EVENTOS!B31,9),'INF GERAIS'!B31=LEFT(PAGAMENTOS!B31,9),'INF GERAIS'!B31=LEFT(VISTORIA!B31,9),'INF GERAIS'!B31=LEFT('PRESTAÇÃO DE CONTAS'!B31,9),'INF GERAIS'!B31=LEFT('OBS  ENC'!B31,9),'INF GERAIS'!B31=LEFT('CONCLUSÃO INFORMAL'!B31,9))</f>
        <v>1</v>
      </c>
      <c r="P30" t="b">
        <f>AND('INF GERAIS'!D31=RESUMO!D31,'INF GERAIS'!D31='TERMO DE ADESÃO'!D31,'INF GERAIS'!D31=EVENTOS!D31,'INF GERAIS'!D31=PAGAMENTOS!D31,'INF GERAIS'!D31=VISTORIA!D31,'INF GERAIS'!D31='PRESTAÇÃO DE CONTAS'!D31,'INF GERAIS'!D31='OBS  ENC'!D31,'INF GERAIS'!D31='CONCLUSÃO INFORMAL'!D31)</f>
        <v>1</v>
      </c>
      <c r="Q30" t="b">
        <f>AND('INF GERAIS'!E31=RESUMO!E31,'INF GERAIS'!E31='TERMO DE ADESÃO'!E31,'INF GERAIS'!E31=EVENTOS!E31,'INF GERAIS'!E31=PAGAMENTOS!E31,'INF GERAIS'!E31=VISTORIA!E31,'INF GERAIS'!E31='PRESTAÇÃO DE CONTAS'!E31,'INF GERAIS'!E31='OBS  ENC'!E31,'INF GERAIS'!E31='CONCLUSÃO INFORMAL'!E31)</f>
        <v>1</v>
      </c>
      <c r="U30" s="81" t="s">
        <v>336</v>
      </c>
      <c r="V30" s="82">
        <v>5854303.1900000004</v>
      </c>
      <c r="W30" s="82">
        <f t="shared" si="0"/>
        <v>487858.59916666668</v>
      </c>
      <c r="X30" s="82">
        <f t="shared" si="1"/>
        <v>487858.6</v>
      </c>
      <c r="Y30" s="83"/>
      <c r="Z30" s="83"/>
      <c r="AA30" s="84">
        <f t="shared" si="2"/>
        <v>487858.6</v>
      </c>
      <c r="AB30" s="84">
        <f t="shared" si="3"/>
        <v>24392.93</v>
      </c>
      <c r="AC30" s="84">
        <f t="shared" si="4"/>
        <v>463465.67</v>
      </c>
      <c r="AE30" s="86">
        <f>SUMIFS(RESUMO!$X$7:$X$8020,RESUMO!$D$7:$D$8020,$U30)-SUMIFS(RESUMO!$X$7:$X$8020,RESUMO!$D$7:$D$8020,$U30,RESUMO!$G$7:$G$8020,"CANCELADO")-SUMIFS(RESUMO!$X$7:$X$8020,RESUMO!$D$7:$D$8020,$U30,RESUMO!$G$7:$G$8020,"SUBSTITUÍDO")-SUMIFS(RESUMO!$X$7:$X$8020,RESUMO!$D$7:$D$8020,$U30,RESUMO!$G$7:$G$8020,"REPROVADO")</f>
        <v>3</v>
      </c>
      <c r="AF30">
        <f>COUNTIFS(RESUMO!$D$7:$D$8020,$U30)-COUNTIFS(RESUMO!$D$7:$D$8020,$U30,RESUMO!$G$7:$G$8020,"CANCELADO")-COUNTIFS(RESUMO!$D$7:$D$8020,$U30,RESUMO!$G$7:$G$8020,"SUBSTITUÍDO")-COUNTIFS(RESUMO!$D$7:$D$8020,$U30,RESUMO!$G$7:$G$8020,"REPROVADO")</f>
        <v>3</v>
      </c>
      <c r="AG30">
        <f t="shared" si="5"/>
        <v>1</v>
      </c>
    </row>
    <row r="31" spans="1:38" x14ac:dyDescent="0.35">
      <c r="G31" t="s">
        <v>13805</v>
      </c>
      <c r="H31">
        <v>53</v>
      </c>
      <c r="O31" t="b">
        <f>AND('INF GERAIS'!B32=LEFT(RESUMO!B32,9),'INF GERAIS'!B32=LEFT('TERMO DE ADESÃO'!B32,9),'INF GERAIS'!B32=LEFT(EVENTOS!B32,9),'INF GERAIS'!B32=LEFT(PAGAMENTOS!B32,9),'INF GERAIS'!B32=LEFT(VISTORIA!B32,9),'INF GERAIS'!B32=LEFT('PRESTAÇÃO DE CONTAS'!B32,9),'INF GERAIS'!B32=LEFT('OBS  ENC'!B32,9),'INF GERAIS'!B32=LEFT('CONCLUSÃO INFORMAL'!B32,9))</f>
        <v>1</v>
      </c>
      <c r="P31" t="b">
        <f>AND('INF GERAIS'!D32=RESUMO!D32,'INF GERAIS'!D32='TERMO DE ADESÃO'!D32,'INF GERAIS'!D32=EVENTOS!D32,'INF GERAIS'!D32=PAGAMENTOS!D32,'INF GERAIS'!D32=VISTORIA!D32,'INF GERAIS'!D32='PRESTAÇÃO DE CONTAS'!D32,'INF GERAIS'!D32='OBS  ENC'!D32,'INF GERAIS'!D32='CONCLUSÃO INFORMAL'!D32)</f>
        <v>1</v>
      </c>
      <c r="Q31" t="b">
        <f>AND('INF GERAIS'!E32=RESUMO!E32,'INF GERAIS'!E32='TERMO DE ADESÃO'!E32,'INF GERAIS'!E32=EVENTOS!E32,'INF GERAIS'!E32=PAGAMENTOS!E32,'INF GERAIS'!E32=VISTORIA!E32,'INF GERAIS'!E32='PRESTAÇÃO DE CONTAS'!E32,'INF GERAIS'!E32='OBS  ENC'!E32,'INF GERAIS'!E32='CONCLUSÃO INFORMAL'!E32)</f>
        <v>1</v>
      </c>
      <c r="U31" s="81" t="s">
        <v>339</v>
      </c>
      <c r="V31" s="82">
        <v>5854303.1900000004</v>
      </c>
      <c r="W31" s="82">
        <f t="shared" si="0"/>
        <v>487858.59916666668</v>
      </c>
      <c r="X31" s="82">
        <f t="shared" si="1"/>
        <v>487858.6</v>
      </c>
      <c r="Y31" s="83"/>
      <c r="Z31" s="83"/>
      <c r="AA31" s="84">
        <f t="shared" si="2"/>
        <v>487858.6</v>
      </c>
      <c r="AB31" s="84">
        <f t="shared" si="3"/>
        <v>24392.93</v>
      </c>
      <c r="AC31" s="84">
        <f t="shared" si="4"/>
        <v>463465.67</v>
      </c>
      <c r="AE31" s="86">
        <f>SUMIFS(RESUMO!$X$7:$X$8020,RESUMO!$D$7:$D$8020,$U31)-SUMIFS(RESUMO!$X$7:$X$8020,RESUMO!$D$7:$D$8020,$U31,RESUMO!$G$7:$G$8020,"CANCELADO")-SUMIFS(RESUMO!$X$7:$X$8020,RESUMO!$D$7:$D$8020,$U31,RESUMO!$G$7:$G$8020,"SUBSTITUÍDO")-SUMIFS(RESUMO!$X$7:$X$8020,RESUMO!$D$7:$D$8020,$U31,RESUMO!$G$7:$G$8020,"REPROVADO")</f>
        <v>2</v>
      </c>
      <c r="AF31">
        <f>COUNTIFS(RESUMO!$D$7:$D$8020,$U31)-COUNTIFS(RESUMO!$D$7:$D$8020,$U31,RESUMO!$G$7:$G$8020,"CANCELADO")-COUNTIFS(RESUMO!$D$7:$D$8020,$U31,RESUMO!$G$7:$G$8020,"SUBSTITUÍDO")-COUNTIFS(RESUMO!$D$7:$D$8020,$U31,RESUMO!$G$7:$G$8020,"REPROVADO")</f>
        <v>2</v>
      </c>
      <c r="AG31">
        <f t="shared" si="5"/>
        <v>1</v>
      </c>
    </row>
    <row r="32" spans="1:38" x14ac:dyDescent="0.35">
      <c r="G32" t="s">
        <v>13848</v>
      </c>
      <c r="H32">
        <v>54</v>
      </c>
      <c r="O32" t="b">
        <f>AND('INF GERAIS'!B33=LEFT(RESUMO!B33,9),'INF GERAIS'!B33=LEFT('TERMO DE ADESÃO'!B33,9),'INF GERAIS'!B33=LEFT(EVENTOS!B33,9),'INF GERAIS'!B33=LEFT(PAGAMENTOS!B33,9),'INF GERAIS'!B33=LEFT(VISTORIA!B33,9),'INF GERAIS'!B33=LEFT('PRESTAÇÃO DE CONTAS'!B33,9),'INF GERAIS'!B33=LEFT('OBS  ENC'!B33,9),'INF GERAIS'!B33=LEFT('CONCLUSÃO INFORMAL'!B33,9))</f>
        <v>1</v>
      </c>
      <c r="P32" t="b">
        <f>AND('INF GERAIS'!D33=RESUMO!D33,'INF GERAIS'!D33='TERMO DE ADESÃO'!D33,'INF GERAIS'!D33=EVENTOS!D33,'INF GERAIS'!D33=PAGAMENTOS!D33,'INF GERAIS'!D33=VISTORIA!D33,'INF GERAIS'!D33='PRESTAÇÃO DE CONTAS'!D33,'INF GERAIS'!D33='OBS  ENC'!D33,'INF GERAIS'!D33='CONCLUSÃO INFORMAL'!D33)</f>
        <v>1</v>
      </c>
      <c r="Q32" t="b">
        <f>AND('INF GERAIS'!E33=RESUMO!E33,'INF GERAIS'!E33='TERMO DE ADESÃO'!E33,'INF GERAIS'!E33=EVENTOS!E33,'INF GERAIS'!E33=PAGAMENTOS!E33,'INF GERAIS'!E33=VISTORIA!E33,'INF GERAIS'!E33='PRESTAÇÃO DE CONTAS'!E33,'INF GERAIS'!E33='OBS  ENC'!E33,'INF GERAIS'!E33='CONCLUSÃO INFORMAL'!E33)</f>
        <v>1</v>
      </c>
      <c r="U32" s="81" t="s">
        <v>342</v>
      </c>
      <c r="V32" s="82">
        <v>19514343.330000002</v>
      </c>
      <c r="W32" s="82">
        <f t="shared" si="0"/>
        <v>1626195.2775000001</v>
      </c>
      <c r="X32" s="82">
        <f t="shared" si="1"/>
        <v>1626195.28</v>
      </c>
      <c r="Y32" s="83"/>
      <c r="Z32" s="83"/>
      <c r="AA32" s="84">
        <f t="shared" si="2"/>
        <v>1626195.28</v>
      </c>
      <c r="AB32" s="84">
        <f t="shared" si="3"/>
        <v>81309.759999999995</v>
      </c>
      <c r="AC32" s="84">
        <f t="shared" si="4"/>
        <v>1544885.52</v>
      </c>
      <c r="AE32" s="86">
        <f>SUMIFS(RESUMO!$X$7:$X$8020,RESUMO!$D$7:$D$8020,$U32)-SUMIFS(RESUMO!$X$7:$X$8020,RESUMO!$D$7:$D$8020,$U32,RESUMO!$G$7:$G$8020,"CANCELADO")-SUMIFS(RESUMO!$X$7:$X$8020,RESUMO!$D$7:$D$8020,$U32,RESUMO!$G$7:$G$8020,"SUBSTITUÍDO")-SUMIFS(RESUMO!$X$7:$X$8020,RESUMO!$D$7:$D$8020,$U32,RESUMO!$G$7:$G$8020,"REPROVADO")</f>
        <v>1</v>
      </c>
      <c r="AF32">
        <f>COUNTIFS(RESUMO!$D$7:$D$8020,$U32)-COUNTIFS(RESUMO!$D$7:$D$8020,$U32,RESUMO!$G$7:$G$8020,"CANCELADO")-COUNTIFS(RESUMO!$D$7:$D$8020,$U32,RESUMO!$G$7:$G$8020,"SUBSTITUÍDO")-COUNTIFS(RESUMO!$D$7:$D$8020,$U32,RESUMO!$G$7:$G$8020,"REPROVADO")</f>
        <v>1</v>
      </c>
      <c r="AG32">
        <f t="shared" si="5"/>
        <v>1</v>
      </c>
    </row>
    <row r="33" spans="7:33" x14ac:dyDescent="0.35">
      <c r="G33" t="s">
        <v>14183</v>
      </c>
      <c r="H33">
        <v>55</v>
      </c>
      <c r="O33" t="b">
        <f>AND('INF GERAIS'!B34=LEFT(RESUMO!B34,9),'INF GERAIS'!B34=LEFT('TERMO DE ADESÃO'!B34,9),'INF GERAIS'!B34=LEFT(EVENTOS!B34,9),'INF GERAIS'!B34=LEFT(PAGAMENTOS!B34,9),'INF GERAIS'!B34=LEFT(VISTORIA!B34,9),'INF GERAIS'!B34=LEFT('PRESTAÇÃO DE CONTAS'!B34,9),'INF GERAIS'!B34=LEFT('OBS  ENC'!B34,9),'INF GERAIS'!B34=LEFT('CONCLUSÃO INFORMAL'!B34,9))</f>
        <v>1</v>
      </c>
      <c r="P33" t="b">
        <f>AND('INF GERAIS'!D34=RESUMO!D34,'INF GERAIS'!D34='TERMO DE ADESÃO'!D34,'INF GERAIS'!D34=EVENTOS!D34,'INF GERAIS'!D34=PAGAMENTOS!D34,'INF GERAIS'!D34=VISTORIA!D34,'INF GERAIS'!D34='PRESTAÇÃO DE CONTAS'!D34,'INF GERAIS'!D34='OBS  ENC'!D34,'INF GERAIS'!D34='CONCLUSÃO INFORMAL'!D34)</f>
        <v>1</v>
      </c>
      <c r="Q33" t="b">
        <f>AND('INF GERAIS'!E34=RESUMO!E34,'INF GERAIS'!E34='TERMO DE ADESÃO'!E34,'INF GERAIS'!E34=EVENTOS!E34,'INF GERAIS'!E34=PAGAMENTOS!E34,'INF GERAIS'!E34=VISTORIA!E34,'INF GERAIS'!E34='PRESTAÇÃO DE CONTAS'!E34,'INF GERAIS'!E34='OBS  ENC'!E34,'INF GERAIS'!E34='CONCLUSÃO INFORMAL'!E34)</f>
        <v>1</v>
      </c>
      <c r="U33" s="81" t="s">
        <v>344</v>
      </c>
      <c r="V33" s="82">
        <v>7805737.4899999993</v>
      </c>
      <c r="W33" s="82">
        <f t="shared" si="0"/>
        <v>650478.12416666665</v>
      </c>
      <c r="X33" s="82">
        <f t="shared" si="1"/>
        <v>650478.12</v>
      </c>
      <c r="Y33" s="83"/>
      <c r="Z33" s="83"/>
      <c r="AA33" s="84">
        <f t="shared" si="2"/>
        <v>650478.12</v>
      </c>
      <c r="AB33" s="84">
        <f t="shared" si="3"/>
        <v>32523.91</v>
      </c>
      <c r="AC33" s="84">
        <f t="shared" si="4"/>
        <v>617954.21</v>
      </c>
      <c r="AE33" s="86">
        <f>SUMIFS(RESUMO!$X$7:$X$8020,RESUMO!$D$7:$D$8020,$U33)-SUMIFS(RESUMO!$X$7:$X$8020,RESUMO!$D$7:$D$8020,$U33,RESUMO!$G$7:$G$8020,"CANCELADO")-SUMIFS(RESUMO!$X$7:$X$8020,RESUMO!$D$7:$D$8020,$U33,RESUMO!$G$7:$G$8020,"SUBSTITUÍDO")-SUMIFS(RESUMO!$X$7:$X$8020,RESUMO!$D$7:$D$8020,$U33,RESUMO!$G$7:$G$8020,"REPROVADO")</f>
        <v>2</v>
      </c>
      <c r="AF33">
        <f>COUNTIFS(RESUMO!$D$7:$D$8020,$U33)-COUNTIFS(RESUMO!$D$7:$D$8020,$U33,RESUMO!$G$7:$G$8020,"CANCELADO")-COUNTIFS(RESUMO!$D$7:$D$8020,$U33,RESUMO!$G$7:$G$8020,"SUBSTITUÍDO")-COUNTIFS(RESUMO!$D$7:$D$8020,$U33,RESUMO!$G$7:$G$8020,"REPROVADO")</f>
        <v>2</v>
      </c>
      <c r="AG33">
        <f t="shared" si="5"/>
        <v>1</v>
      </c>
    </row>
    <row r="34" spans="7:33" x14ac:dyDescent="0.35">
      <c r="G34" t="s">
        <v>14275</v>
      </c>
      <c r="H34">
        <v>56</v>
      </c>
      <c r="O34" t="b">
        <f>AND('INF GERAIS'!B35=LEFT(RESUMO!B35,9),'INF GERAIS'!B35=LEFT('TERMO DE ADESÃO'!B35,9),'INF GERAIS'!B35=LEFT(EVENTOS!B35,9),'INF GERAIS'!B35=LEFT(PAGAMENTOS!B35,9),'INF GERAIS'!B35=LEFT(VISTORIA!B35,9),'INF GERAIS'!B35=LEFT('PRESTAÇÃO DE CONTAS'!B35,9),'INF GERAIS'!B35=LEFT('OBS  ENC'!B35,9),'INF GERAIS'!B35=LEFT('CONCLUSÃO INFORMAL'!B35,9))</f>
        <v>1</v>
      </c>
      <c r="P34" t="b">
        <f>AND('INF GERAIS'!D35=RESUMO!D35,'INF GERAIS'!D35='TERMO DE ADESÃO'!D35,'INF GERAIS'!D35=EVENTOS!D35,'INF GERAIS'!D35=PAGAMENTOS!D35,'INF GERAIS'!D35=VISTORIA!D35,'INF GERAIS'!D35='PRESTAÇÃO DE CONTAS'!D35,'INF GERAIS'!D35='OBS  ENC'!D35,'INF GERAIS'!D35='CONCLUSÃO INFORMAL'!D35)</f>
        <v>1</v>
      </c>
      <c r="Q34" t="b">
        <f>AND('INF GERAIS'!E35=RESUMO!E35,'INF GERAIS'!E35='TERMO DE ADESÃO'!E35,'INF GERAIS'!E35=EVENTOS!E35,'INF GERAIS'!E35=PAGAMENTOS!E35,'INF GERAIS'!E35=VISTORIA!E35,'INF GERAIS'!E35='PRESTAÇÃO DE CONTAS'!E35,'INF GERAIS'!E35='OBS  ENC'!E35,'INF GERAIS'!E35='CONCLUSÃO INFORMAL'!E35)</f>
        <v>1</v>
      </c>
      <c r="U34" s="81" t="s">
        <v>347</v>
      </c>
      <c r="V34" s="82">
        <v>21465777.59</v>
      </c>
      <c r="W34" s="82">
        <f t="shared" si="0"/>
        <v>1788814.7991666666</v>
      </c>
      <c r="X34" s="82">
        <f t="shared" si="1"/>
        <v>1788814.8</v>
      </c>
      <c r="Y34" s="83"/>
      <c r="Z34" s="83"/>
      <c r="AA34" s="84">
        <f t="shared" si="2"/>
        <v>1788814.8</v>
      </c>
      <c r="AB34" s="84">
        <f t="shared" si="3"/>
        <v>89440.74</v>
      </c>
      <c r="AC34" s="84">
        <f t="shared" si="4"/>
        <v>1699374.06</v>
      </c>
      <c r="AE34" s="86">
        <f>SUMIFS(RESUMO!$X$7:$X$8020,RESUMO!$D$7:$D$8020,$U34)-SUMIFS(RESUMO!$X$7:$X$8020,RESUMO!$D$7:$D$8020,$U34,RESUMO!$G$7:$G$8020,"CANCELADO")-SUMIFS(RESUMO!$X$7:$X$8020,RESUMO!$D$7:$D$8020,$U34,RESUMO!$G$7:$G$8020,"SUBSTITUÍDO")-SUMIFS(RESUMO!$X$7:$X$8020,RESUMO!$D$7:$D$8020,$U34,RESUMO!$G$7:$G$8020,"REPROVADO")</f>
        <v>1</v>
      </c>
      <c r="AF34">
        <f>COUNTIFS(RESUMO!$D$7:$D$8020,$U34)-COUNTIFS(RESUMO!$D$7:$D$8020,$U34,RESUMO!$G$7:$G$8020,"CANCELADO")-COUNTIFS(RESUMO!$D$7:$D$8020,$U34,RESUMO!$G$7:$G$8020,"SUBSTITUÍDO")-COUNTIFS(RESUMO!$D$7:$D$8020,$U34,RESUMO!$G$7:$G$8020,"REPROVADO")</f>
        <v>1</v>
      </c>
      <c r="AG34">
        <f t="shared" si="5"/>
        <v>1</v>
      </c>
    </row>
    <row r="35" spans="7:33" x14ac:dyDescent="0.35">
      <c r="G35" t="s">
        <v>14276</v>
      </c>
      <c r="H35">
        <v>57</v>
      </c>
      <c r="O35" t="b">
        <f>AND('INF GERAIS'!B36=LEFT(RESUMO!B36,9),'INF GERAIS'!B36=LEFT('TERMO DE ADESÃO'!B36,9),'INF GERAIS'!B36=LEFT(EVENTOS!B36,9),'INF GERAIS'!B36=LEFT(PAGAMENTOS!B36,9),'INF GERAIS'!B36=LEFT(VISTORIA!B36,9),'INF GERAIS'!B36=LEFT('PRESTAÇÃO DE CONTAS'!B36,9),'INF GERAIS'!B36=LEFT('OBS  ENC'!B36,9),'INF GERAIS'!B36=LEFT('CONCLUSÃO INFORMAL'!B36,9))</f>
        <v>1</v>
      </c>
      <c r="P35" t="b">
        <f>AND('INF GERAIS'!D36=RESUMO!D36,'INF GERAIS'!D36='TERMO DE ADESÃO'!D36,'INF GERAIS'!D36=EVENTOS!D36,'INF GERAIS'!D36=PAGAMENTOS!D36,'INF GERAIS'!D36=VISTORIA!D36,'INF GERAIS'!D36='PRESTAÇÃO DE CONTAS'!D36,'INF GERAIS'!D36='OBS  ENC'!D36,'INF GERAIS'!D36='CONCLUSÃO INFORMAL'!D36)</f>
        <v>1</v>
      </c>
      <c r="Q35" t="b">
        <f>AND('INF GERAIS'!E36=RESUMO!E36,'INF GERAIS'!E36='TERMO DE ADESÃO'!E36,'INF GERAIS'!E36=EVENTOS!E36,'INF GERAIS'!E36=PAGAMENTOS!E36,'INF GERAIS'!E36=VISTORIA!E36,'INF GERAIS'!E36='PRESTAÇÃO DE CONTAS'!E36,'INF GERAIS'!E36='OBS  ENC'!E36,'INF GERAIS'!E36='CONCLUSÃO INFORMAL'!E36)</f>
        <v>1</v>
      </c>
      <c r="U35" s="81" t="s">
        <v>349</v>
      </c>
      <c r="V35" s="82">
        <v>61534842.239999995</v>
      </c>
      <c r="W35" s="82">
        <f t="shared" si="0"/>
        <v>5127903.5199999996</v>
      </c>
      <c r="X35" s="82">
        <f t="shared" si="1"/>
        <v>5127903.5199999996</v>
      </c>
      <c r="Y35" s="83"/>
      <c r="Z35" s="83"/>
      <c r="AA35" s="84">
        <f t="shared" si="2"/>
        <v>5127903.5199999996</v>
      </c>
      <c r="AB35" s="84">
        <f t="shared" si="3"/>
        <v>256395.18</v>
      </c>
      <c r="AC35" s="84">
        <f t="shared" si="4"/>
        <v>4871508.34</v>
      </c>
      <c r="AE35" s="86">
        <f>SUMIFS(RESUMO!$X$7:$X$8020,RESUMO!$D$7:$D$8020,$U35)-SUMIFS(RESUMO!$X$7:$X$8020,RESUMO!$D$7:$D$8020,$U35,RESUMO!$G$7:$G$8020,"CANCELADO")-SUMIFS(RESUMO!$X$7:$X$8020,RESUMO!$D$7:$D$8020,$U35,RESUMO!$G$7:$G$8020,"SUBSTITUÍDO")-SUMIFS(RESUMO!$X$7:$X$8020,RESUMO!$D$7:$D$8020,$U35,RESUMO!$G$7:$G$8020,"REPROVADO")</f>
        <v>2</v>
      </c>
      <c r="AF35">
        <f>COUNTIFS(RESUMO!$D$7:$D$8020,$U35)-COUNTIFS(RESUMO!$D$7:$D$8020,$U35,RESUMO!$G$7:$G$8020,"CANCELADO")-COUNTIFS(RESUMO!$D$7:$D$8020,$U35,RESUMO!$G$7:$G$8020,"SUBSTITUÍDO")-COUNTIFS(RESUMO!$D$7:$D$8020,$U35,RESUMO!$G$7:$G$8020,"REPROVADO")</f>
        <v>2</v>
      </c>
      <c r="AG35">
        <f t="shared" si="5"/>
        <v>1</v>
      </c>
    </row>
    <row r="36" spans="7:33" x14ac:dyDescent="0.35">
      <c r="O36" t="b">
        <f>AND('INF GERAIS'!B37=LEFT(RESUMO!B37,9),'INF GERAIS'!B37=LEFT('TERMO DE ADESÃO'!B37,9),'INF GERAIS'!B37=LEFT(EVENTOS!B37,9),'INF GERAIS'!B37=LEFT(PAGAMENTOS!B37,9),'INF GERAIS'!B37=LEFT(VISTORIA!B37,9),'INF GERAIS'!B37=LEFT('PRESTAÇÃO DE CONTAS'!B37,9),'INF GERAIS'!B37=LEFT('OBS  ENC'!B37,9),'INF GERAIS'!B37=LEFT('CONCLUSÃO INFORMAL'!B37,9))</f>
        <v>1</v>
      </c>
      <c r="P36" t="b">
        <f>AND('INF GERAIS'!D37=RESUMO!D37,'INF GERAIS'!D37='TERMO DE ADESÃO'!D37,'INF GERAIS'!D37=EVENTOS!D37,'INF GERAIS'!D37=PAGAMENTOS!D37,'INF GERAIS'!D37=VISTORIA!D37,'INF GERAIS'!D37='PRESTAÇÃO DE CONTAS'!D37,'INF GERAIS'!D37='OBS  ENC'!D37,'INF GERAIS'!D37='CONCLUSÃO INFORMAL'!D37)</f>
        <v>1</v>
      </c>
      <c r="Q36" t="b">
        <f>AND('INF GERAIS'!E37=RESUMO!E37,'INF GERAIS'!E37='TERMO DE ADESÃO'!E37,'INF GERAIS'!E37=EVENTOS!E37,'INF GERAIS'!E37=PAGAMENTOS!E37,'INF GERAIS'!E37=VISTORIA!E37,'INF GERAIS'!E37='PRESTAÇÃO DE CONTAS'!E37,'INF GERAIS'!E37='OBS  ENC'!E37,'INF GERAIS'!E37='CONCLUSÃO INFORMAL'!E37)</f>
        <v>1</v>
      </c>
      <c r="U36" s="81" t="s">
        <v>352</v>
      </c>
      <c r="V36" s="82">
        <v>15611474.690000001</v>
      </c>
      <c r="W36" s="82">
        <f t="shared" si="0"/>
        <v>1300956.2241666669</v>
      </c>
      <c r="X36" s="82">
        <f t="shared" si="1"/>
        <v>1300956.22</v>
      </c>
      <c r="Y36" s="83"/>
      <c r="Z36" s="83"/>
      <c r="AA36" s="84">
        <f t="shared" si="2"/>
        <v>1300956.22</v>
      </c>
      <c r="AB36" s="84">
        <f t="shared" si="3"/>
        <v>65047.81</v>
      </c>
      <c r="AC36" s="84">
        <f t="shared" si="4"/>
        <v>1235908.4099999999</v>
      </c>
      <c r="AE36" s="86">
        <f>SUMIFS(RESUMO!$X$7:$X$8020,RESUMO!$D$7:$D$8020,$U36)-SUMIFS(RESUMO!$X$7:$X$8020,RESUMO!$D$7:$D$8020,$U36,RESUMO!$G$7:$G$8020,"CANCELADO")-SUMIFS(RESUMO!$X$7:$X$8020,RESUMO!$D$7:$D$8020,$U36,RESUMO!$G$7:$G$8020,"SUBSTITUÍDO")-SUMIFS(RESUMO!$X$7:$X$8020,RESUMO!$D$7:$D$8020,$U36,RESUMO!$G$7:$G$8020,"REPROVADO")</f>
        <v>2</v>
      </c>
      <c r="AF36">
        <f>COUNTIFS(RESUMO!$D$7:$D$8020,$U36)-COUNTIFS(RESUMO!$D$7:$D$8020,$U36,RESUMO!$G$7:$G$8020,"CANCELADO")-COUNTIFS(RESUMO!$D$7:$D$8020,$U36,RESUMO!$G$7:$G$8020,"SUBSTITUÍDO")-COUNTIFS(RESUMO!$D$7:$D$8020,$U36,RESUMO!$G$7:$G$8020,"REPROVADO")</f>
        <v>2</v>
      </c>
      <c r="AG36">
        <f t="shared" si="5"/>
        <v>1</v>
      </c>
    </row>
    <row r="37" spans="7:33" x14ac:dyDescent="0.35">
      <c r="O37" t="b">
        <f>AND('INF GERAIS'!B38=LEFT(RESUMO!B38,9),'INF GERAIS'!B38=LEFT('TERMO DE ADESÃO'!B38,9),'INF GERAIS'!B38=LEFT(EVENTOS!B38,9),'INF GERAIS'!B38=LEFT(PAGAMENTOS!B38,9),'INF GERAIS'!B38=LEFT(VISTORIA!B38,9),'INF GERAIS'!B38=LEFT('PRESTAÇÃO DE CONTAS'!B38,9),'INF GERAIS'!B38=LEFT('OBS  ENC'!B38,9),'INF GERAIS'!B38=LEFT('CONCLUSÃO INFORMAL'!B38,9))</f>
        <v>1</v>
      </c>
      <c r="P37" t="b">
        <f>AND('INF GERAIS'!D38=RESUMO!D38,'INF GERAIS'!D38='TERMO DE ADESÃO'!D38,'INF GERAIS'!D38=EVENTOS!D38,'INF GERAIS'!D38=PAGAMENTOS!D38,'INF GERAIS'!D38=VISTORIA!D38,'INF GERAIS'!D38='PRESTAÇÃO DE CONTAS'!D38,'INF GERAIS'!D38='OBS  ENC'!D38,'INF GERAIS'!D38='CONCLUSÃO INFORMAL'!D38)</f>
        <v>1</v>
      </c>
      <c r="Q37" t="b">
        <f>AND('INF GERAIS'!E38=RESUMO!E38,'INF GERAIS'!E38='TERMO DE ADESÃO'!E38,'INF GERAIS'!E38=EVENTOS!E38,'INF GERAIS'!E38=PAGAMENTOS!E38,'INF GERAIS'!E38=VISTORIA!E38,'INF GERAIS'!E38='PRESTAÇÃO DE CONTAS'!E38,'INF GERAIS'!E38='OBS  ENC'!E38,'INF GERAIS'!E38='CONCLUSÃO INFORMAL'!E38)</f>
        <v>1</v>
      </c>
      <c r="U37" s="81" t="s">
        <v>355</v>
      </c>
      <c r="V37" s="82">
        <v>11708606.109999999</v>
      </c>
      <c r="W37" s="82">
        <f t="shared" si="0"/>
        <v>975717.17583333328</v>
      </c>
      <c r="X37" s="82">
        <f t="shared" si="1"/>
        <v>975717.18</v>
      </c>
      <c r="Y37" s="83"/>
      <c r="Z37" s="83"/>
      <c r="AA37" s="84">
        <f t="shared" si="2"/>
        <v>975717.18</v>
      </c>
      <c r="AB37" s="84">
        <f t="shared" si="3"/>
        <v>48785.86</v>
      </c>
      <c r="AC37" s="84">
        <f t="shared" si="4"/>
        <v>926931.32000000007</v>
      </c>
      <c r="AE37" s="86">
        <f>SUMIFS(RESUMO!$X$7:$X$8020,RESUMO!$D$7:$D$8020,$U37)-SUMIFS(RESUMO!$X$7:$X$8020,RESUMO!$D$7:$D$8020,$U37,RESUMO!$G$7:$G$8020,"CANCELADO")-SUMIFS(RESUMO!$X$7:$X$8020,RESUMO!$D$7:$D$8020,$U37,RESUMO!$G$7:$G$8020,"SUBSTITUÍDO")-SUMIFS(RESUMO!$X$7:$X$8020,RESUMO!$D$7:$D$8020,$U37,RESUMO!$G$7:$G$8020,"REPROVADO")</f>
        <v>1</v>
      </c>
      <c r="AF37">
        <f>COUNTIFS(RESUMO!$D$7:$D$8020,$U37)-COUNTIFS(RESUMO!$D$7:$D$8020,$U37,RESUMO!$G$7:$G$8020,"CANCELADO")-COUNTIFS(RESUMO!$D$7:$D$8020,$U37,RESUMO!$G$7:$G$8020,"SUBSTITUÍDO")-COUNTIFS(RESUMO!$D$7:$D$8020,$U37,RESUMO!$G$7:$G$8020,"REPROVADO")</f>
        <v>1</v>
      </c>
      <c r="AG37">
        <f t="shared" si="5"/>
        <v>1</v>
      </c>
    </row>
    <row r="38" spans="7:33" x14ac:dyDescent="0.35">
      <c r="O38" t="b">
        <f>AND('INF GERAIS'!B39=LEFT(RESUMO!B39,9),'INF GERAIS'!B39=LEFT('TERMO DE ADESÃO'!B39,9),'INF GERAIS'!B39=LEFT(EVENTOS!B39,9),'INF GERAIS'!B39=LEFT(PAGAMENTOS!B39,9),'INF GERAIS'!B39=LEFT(VISTORIA!B39,9),'INF GERAIS'!B39=LEFT('PRESTAÇÃO DE CONTAS'!B39,9),'INF GERAIS'!B39=LEFT('OBS  ENC'!B39,9),'INF GERAIS'!B39=LEFT('CONCLUSÃO INFORMAL'!B39,9))</f>
        <v>1</v>
      </c>
      <c r="P38" t="b">
        <f>AND('INF GERAIS'!D39=RESUMO!D39,'INF GERAIS'!D39='TERMO DE ADESÃO'!D39,'INF GERAIS'!D39=EVENTOS!D39,'INF GERAIS'!D39=PAGAMENTOS!D39,'INF GERAIS'!D39=VISTORIA!D39,'INF GERAIS'!D39='PRESTAÇÃO DE CONTAS'!D39,'INF GERAIS'!D39='OBS  ENC'!D39,'INF GERAIS'!D39='CONCLUSÃO INFORMAL'!D39)</f>
        <v>1</v>
      </c>
      <c r="Q38" t="b">
        <f>AND('INF GERAIS'!E39=RESUMO!E39,'INF GERAIS'!E39='TERMO DE ADESÃO'!E39,'INF GERAIS'!E39=EVENTOS!E39,'INF GERAIS'!E39=PAGAMENTOS!E39,'INF GERAIS'!E39=VISTORIA!E39,'INF GERAIS'!E39='PRESTAÇÃO DE CONTAS'!E39,'INF GERAIS'!E39='OBS  ENC'!E39,'INF GERAIS'!E39='CONCLUSÃO INFORMAL'!E39)</f>
        <v>1</v>
      </c>
      <c r="U38" s="81" t="s">
        <v>357</v>
      </c>
      <c r="V38" s="82">
        <v>13660040.5</v>
      </c>
      <c r="W38" s="82">
        <f t="shared" si="0"/>
        <v>1138336.7083333333</v>
      </c>
      <c r="X38" s="82">
        <f t="shared" si="1"/>
        <v>1138336.71</v>
      </c>
      <c r="Y38" s="83"/>
      <c r="Z38" s="83"/>
      <c r="AA38" s="84">
        <f t="shared" si="2"/>
        <v>1138336.71</v>
      </c>
      <c r="AB38" s="84">
        <f t="shared" si="3"/>
        <v>56916.84</v>
      </c>
      <c r="AC38" s="84">
        <f t="shared" si="4"/>
        <v>1081419.8699999999</v>
      </c>
      <c r="AE38" s="86">
        <f>SUMIFS(RESUMO!$X$7:$X$8020,RESUMO!$D$7:$D$8020,$U38)-SUMIFS(RESUMO!$X$7:$X$8020,RESUMO!$D$7:$D$8020,$U38,RESUMO!$G$7:$G$8020,"CANCELADO")-SUMIFS(RESUMO!$X$7:$X$8020,RESUMO!$D$7:$D$8020,$U38,RESUMO!$G$7:$G$8020,"SUBSTITUÍDO")-SUMIFS(RESUMO!$X$7:$X$8020,RESUMO!$D$7:$D$8020,$U38,RESUMO!$G$7:$G$8020,"REPROVADO")</f>
        <v>2</v>
      </c>
      <c r="AF38">
        <f>COUNTIFS(RESUMO!$D$7:$D$8020,$U38)-COUNTIFS(RESUMO!$D$7:$D$8020,$U38,RESUMO!$G$7:$G$8020,"CANCELADO")-COUNTIFS(RESUMO!$D$7:$D$8020,$U38,RESUMO!$G$7:$G$8020,"SUBSTITUÍDO")-COUNTIFS(RESUMO!$D$7:$D$8020,$U38,RESUMO!$G$7:$G$8020,"REPROVADO")</f>
        <v>2</v>
      </c>
      <c r="AG38">
        <f t="shared" si="5"/>
        <v>1</v>
      </c>
    </row>
    <row r="39" spans="7:33" x14ac:dyDescent="0.35">
      <c r="O39" t="b">
        <f>AND('INF GERAIS'!B40=LEFT(RESUMO!B40,9),'INF GERAIS'!B40=LEFT('TERMO DE ADESÃO'!B40,9),'INF GERAIS'!B40=LEFT(EVENTOS!B40,9),'INF GERAIS'!B40=LEFT(PAGAMENTOS!B40,9),'INF GERAIS'!B40=LEFT(VISTORIA!B40,9),'INF GERAIS'!B40=LEFT('PRESTAÇÃO DE CONTAS'!B40,9),'INF GERAIS'!B40=LEFT('OBS  ENC'!B40,9),'INF GERAIS'!B40=LEFT('CONCLUSÃO INFORMAL'!B40,9))</f>
        <v>1</v>
      </c>
      <c r="P39" t="b">
        <f>AND('INF GERAIS'!D40=RESUMO!D40,'INF GERAIS'!D40='TERMO DE ADESÃO'!D40,'INF GERAIS'!D40=EVENTOS!D40,'INF GERAIS'!D40=PAGAMENTOS!D40,'INF GERAIS'!D40=VISTORIA!D40,'INF GERAIS'!D40='PRESTAÇÃO DE CONTAS'!D40,'INF GERAIS'!D40='OBS  ENC'!D40,'INF GERAIS'!D40='CONCLUSÃO INFORMAL'!D40)</f>
        <v>1</v>
      </c>
      <c r="Q39" t="b">
        <f>AND('INF GERAIS'!E40=RESUMO!E40,'INF GERAIS'!E40='TERMO DE ADESÃO'!E40,'INF GERAIS'!E40=EVENTOS!E40,'INF GERAIS'!E40=PAGAMENTOS!E40,'INF GERAIS'!E40=VISTORIA!E40,'INF GERAIS'!E40='PRESTAÇÃO DE CONTAS'!E40,'INF GERAIS'!E40='OBS  ENC'!E40,'INF GERAIS'!E40='CONCLUSÃO INFORMAL'!E40)</f>
        <v>1</v>
      </c>
      <c r="U39" s="81" t="s">
        <v>360</v>
      </c>
      <c r="V39" s="82">
        <v>7805737.4899999993</v>
      </c>
      <c r="W39" s="82">
        <f t="shared" si="0"/>
        <v>650478.12416666665</v>
      </c>
      <c r="X39" s="82">
        <f t="shared" si="1"/>
        <v>650478.12</v>
      </c>
      <c r="Y39" s="83"/>
      <c r="Z39" s="83"/>
      <c r="AA39" s="84">
        <f t="shared" si="2"/>
        <v>650478.12</v>
      </c>
      <c r="AB39" s="84">
        <f t="shared" si="3"/>
        <v>32523.91</v>
      </c>
      <c r="AC39" s="84">
        <f t="shared" si="4"/>
        <v>617954.21</v>
      </c>
      <c r="AE39" s="86">
        <f>SUMIFS(RESUMO!$X$7:$X$8020,RESUMO!$D$7:$D$8020,$U39)-SUMIFS(RESUMO!$X$7:$X$8020,RESUMO!$D$7:$D$8020,$U39,RESUMO!$G$7:$G$8020,"CANCELADO")-SUMIFS(RESUMO!$X$7:$X$8020,RESUMO!$D$7:$D$8020,$U39,RESUMO!$G$7:$G$8020,"SUBSTITUÍDO")-SUMIFS(RESUMO!$X$7:$X$8020,RESUMO!$D$7:$D$8020,$U39,RESUMO!$G$7:$G$8020,"REPROVADO")</f>
        <v>2</v>
      </c>
      <c r="AF39">
        <f>COUNTIFS(RESUMO!$D$7:$D$8020,$U39)-COUNTIFS(RESUMO!$D$7:$D$8020,$U39,RESUMO!$G$7:$G$8020,"CANCELADO")-COUNTIFS(RESUMO!$D$7:$D$8020,$U39,RESUMO!$G$7:$G$8020,"SUBSTITUÍDO")-COUNTIFS(RESUMO!$D$7:$D$8020,$U39,RESUMO!$G$7:$G$8020,"REPROVADO")</f>
        <v>2</v>
      </c>
      <c r="AG39">
        <f t="shared" si="5"/>
        <v>1</v>
      </c>
    </row>
    <row r="40" spans="7:33" x14ac:dyDescent="0.35">
      <c r="O40" t="b">
        <f>AND('INF GERAIS'!B41=LEFT(RESUMO!B41,9),'INF GERAIS'!B41=LEFT('TERMO DE ADESÃO'!B41,9),'INF GERAIS'!B41=LEFT(EVENTOS!B41,9),'INF GERAIS'!B41=LEFT(PAGAMENTOS!B41,9),'INF GERAIS'!B41=LEFT(VISTORIA!B41,9),'INF GERAIS'!B41=LEFT('PRESTAÇÃO DE CONTAS'!B41,9),'INF GERAIS'!B41=LEFT('OBS  ENC'!B41,9),'INF GERAIS'!B41=LEFT('CONCLUSÃO INFORMAL'!B41,9))</f>
        <v>1</v>
      </c>
      <c r="P40" t="b">
        <f>AND('INF GERAIS'!D41=RESUMO!D41,'INF GERAIS'!D41='TERMO DE ADESÃO'!D41,'INF GERAIS'!D41=EVENTOS!D41,'INF GERAIS'!D41=PAGAMENTOS!D41,'INF GERAIS'!D41=VISTORIA!D41,'INF GERAIS'!D41='PRESTAÇÃO DE CONTAS'!D41,'INF GERAIS'!D41='OBS  ENC'!D41,'INF GERAIS'!D41='CONCLUSÃO INFORMAL'!D41)</f>
        <v>1</v>
      </c>
      <c r="Q40" t="b">
        <f>AND('INF GERAIS'!E41=RESUMO!E41,'INF GERAIS'!E41='TERMO DE ADESÃO'!E41,'INF GERAIS'!E41=EVENTOS!E41,'INF GERAIS'!E41=PAGAMENTOS!E41,'INF GERAIS'!E41=VISTORIA!E41,'INF GERAIS'!E41='PRESTAÇÃO DE CONTAS'!E41,'INF GERAIS'!E41='OBS  ENC'!E41,'INF GERAIS'!E41='CONCLUSÃO INFORMAL'!E41)</f>
        <v>1</v>
      </c>
      <c r="U40" s="81" t="s">
        <v>363</v>
      </c>
      <c r="V40" s="82">
        <v>5854303.1900000004</v>
      </c>
      <c r="W40" s="82">
        <f t="shared" si="0"/>
        <v>487858.59916666668</v>
      </c>
      <c r="X40" s="82">
        <f t="shared" si="1"/>
        <v>487858.6</v>
      </c>
      <c r="Y40" s="83"/>
      <c r="Z40" s="83"/>
      <c r="AA40" s="84">
        <f t="shared" si="2"/>
        <v>487858.6</v>
      </c>
      <c r="AB40" s="84">
        <f t="shared" si="3"/>
        <v>24392.93</v>
      </c>
      <c r="AC40" s="84">
        <f t="shared" si="4"/>
        <v>463465.67</v>
      </c>
      <c r="AE40" s="86">
        <f>SUMIFS(RESUMO!$X$7:$X$8020,RESUMO!$D$7:$D$8020,$U40)-SUMIFS(RESUMO!$X$7:$X$8020,RESUMO!$D$7:$D$8020,$U40,RESUMO!$G$7:$G$8020,"CANCELADO")-SUMIFS(RESUMO!$X$7:$X$8020,RESUMO!$D$7:$D$8020,$U40,RESUMO!$G$7:$G$8020,"SUBSTITUÍDO")-SUMIFS(RESUMO!$X$7:$X$8020,RESUMO!$D$7:$D$8020,$U40,RESUMO!$G$7:$G$8020,"REPROVADO")</f>
        <v>1.8</v>
      </c>
      <c r="AF40">
        <f>COUNTIFS(RESUMO!$D$7:$D$8020,$U40)-COUNTIFS(RESUMO!$D$7:$D$8020,$U40,RESUMO!$G$7:$G$8020,"CANCELADO")-COUNTIFS(RESUMO!$D$7:$D$8020,$U40,RESUMO!$G$7:$G$8020,"SUBSTITUÍDO")-COUNTIFS(RESUMO!$D$7:$D$8020,$U40,RESUMO!$G$7:$G$8020,"REPROVADO")</f>
        <v>2</v>
      </c>
      <c r="AG40">
        <f t="shared" si="5"/>
        <v>0.9</v>
      </c>
    </row>
    <row r="41" spans="7:33" x14ac:dyDescent="0.35">
      <c r="O41" t="b">
        <f>AND('INF GERAIS'!B42=LEFT(RESUMO!B42,9),'INF GERAIS'!B42=LEFT('TERMO DE ADESÃO'!B42,9),'INF GERAIS'!B42=LEFT(EVENTOS!B42,9),'INF GERAIS'!B42=LEFT(PAGAMENTOS!B42,9),'INF GERAIS'!B42=LEFT(VISTORIA!B42,9),'INF GERAIS'!B42=LEFT('PRESTAÇÃO DE CONTAS'!B42,9),'INF GERAIS'!B42=LEFT('OBS  ENC'!B42,9),'INF GERAIS'!B42=LEFT('CONCLUSÃO INFORMAL'!B42,9))</f>
        <v>1</v>
      </c>
      <c r="P41" t="b">
        <f>AND('INF GERAIS'!D42=RESUMO!D42,'INF GERAIS'!D42='TERMO DE ADESÃO'!D42,'INF GERAIS'!D42=EVENTOS!D42,'INF GERAIS'!D42=PAGAMENTOS!D42,'INF GERAIS'!D42=VISTORIA!D42,'INF GERAIS'!D42='PRESTAÇÃO DE CONTAS'!D42,'INF GERAIS'!D42='OBS  ENC'!D42,'INF GERAIS'!D42='CONCLUSÃO INFORMAL'!D42)</f>
        <v>1</v>
      </c>
      <c r="Q41" t="b">
        <f>AND('INF GERAIS'!E42=RESUMO!E42,'INF GERAIS'!E42='TERMO DE ADESÃO'!E42,'INF GERAIS'!E42=EVENTOS!E42,'INF GERAIS'!E42=PAGAMENTOS!E42,'INF GERAIS'!E42=VISTORIA!E42,'INF GERAIS'!E42='PRESTAÇÃO DE CONTAS'!E42,'INF GERAIS'!E42='OBS  ENC'!E42,'INF GERAIS'!E42='CONCLUSÃO INFORMAL'!E42)</f>
        <v>1</v>
      </c>
      <c r="U41" s="81" t="s">
        <v>366</v>
      </c>
      <c r="V41" s="82">
        <v>59583407.859999999</v>
      </c>
      <c r="W41" s="82">
        <f t="shared" si="0"/>
        <v>4965283.9883333333</v>
      </c>
      <c r="X41" s="82">
        <f t="shared" si="1"/>
        <v>4965283.99</v>
      </c>
      <c r="Y41" s="83"/>
      <c r="Z41" s="83"/>
      <c r="AA41" s="84">
        <f t="shared" si="2"/>
        <v>4965283.99</v>
      </c>
      <c r="AB41" s="84">
        <f t="shared" si="3"/>
        <v>248264.2</v>
      </c>
      <c r="AC41" s="84">
        <f t="shared" si="4"/>
        <v>4717019.79</v>
      </c>
      <c r="AE41" s="86">
        <f>SUMIFS(RESUMO!$X$7:$X$8020,RESUMO!$D$7:$D$8020,$U41)-SUMIFS(RESUMO!$X$7:$X$8020,RESUMO!$D$7:$D$8020,$U41,RESUMO!$G$7:$G$8020,"CANCELADO")-SUMIFS(RESUMO!$X$7:$X$8020,RESUMO!$D$7:$D$8020,$U41,RESUMO!$G$7:$G$8020,"SUBSTITUÍDO")-SUMIFS(RESUMO!$X$7:$X$8020,RESUMO!$D$7:$D$8020,$U41,RESUMO!$G$7:$G$8020,"REPROVADO")</f>
        <v>2</v>
      </c>
      <c r="AF41">
        <f>COUNTIFS(RESUMO!$D$7:$D$8020,$U41)-COUNTIFS(RESUMO!$D$7:$D$8020,$U41,RESUMO!$G$7:$G$8020,"CANCELADO")-COUNTIFS(RESUMO!$D$7:$D$8020,$U41,RESUMO!$G$7:$G$8020,"SUBSTITUÍDO")-COUNTIFS(RESUMO!$D$7:$D$8020,$U41,RESUMO!$G$7:$G$8020,"REPROVADO")</f>
        <v>2</v>
      </c>
      <c r="AG41">
        <f t="shared" si="5"/>
        <v>1</v>
      </c>
    </row>
    <row r="42" spans="7:33" x14ac:dyDescent="0.35">
      <c r="O42" t="b">
        <f>AND('INF GERAIS'!B43=LEFT(RESUMO!B43,9),'INF GERAIS'!B43=LEFT('TERMO DE ADESÃO'!B43,9),'INF GERAIS'!B43=LEFT(EVENTOS!B43,9),'INF GERAIS'!B43=LEFT(PAGAMENTOS!B43,9),'INF GERAIS'!B43=LEFT(VISTORIA!B43,9),'INF GERAIS'!B43=LEFT('PRESTAÇÃO DE CONTAS'!B43,9),'INF GERAIS'!B43=LEFT('OBS  ENC'!B43,9),'INF GERAIS'!B43=LEFT('CONCLUSÃO INFORMAL'!B43,9))</f>
        <v>1</v>
      </c>
      <c r="P42" t="b">
        <f>AND('INF GERAIS'!D43=RESUMO!D43,'INF GERAIS'!D43='TERMO DE ADESÃO'!D43,'INF GERAIS'!D43=EVENTOS!D43,'INF GERAIS'!D43=PAGAMENTOS!D43,'INF GERAIS'!D43=VISTORIA!D43,'INF GERAIS'!D43='PRESTAÇÃO DE CONTAS'!D43,'INF GERAIS'!D43='OBS  ENC'!D43,'INF GERAIS'!D43='CONCLUSÃO INFORMAL'!D43)</f>
        <v>1</v>
      </c>
      <c r="Q42" t="b">
        <f>AND('INF GERAIS'!E43=RESUMO!E43,'INF GERAIS'!E43='TERMO DE ADESÃO'!E43,'INF GERAIS'!E43=EVENTOS!E43,'INF GERAIS'!E43=PAGAMENTOS!E43,'INF GERAIS'!E43=VISTORIA!E43,'INF GERAIS'!E43='PRESTAÇÃO DE CONTAS'!E43,'INF GERAIS'!E43='OBS  ENC'!E43,'INF GERAIS'!E43='CONCLUSÃO INFORMAL'!E43)</f>
        <v>1</v>
      </c>
      <c r="U42" s="81" t="s">
        <v>368</v>
      </c>
      <c r="V42" s="82">
        <v>11708606.109999999</v>
      </c>
      <c r="W42" s="82">
        <f t="shared" si="0"/>
        <v>975717.17583333328</v>
      </c>
      <c r="X42" s="82">
        <f t="shared" si="1"/>
        <v>975717.18</v>
      </c>
      <c r="Y42" s="84"/>
      <c r="Z42" s="83"/>
      <c r="AA42" s="84">
        <f t="shared" si="2"/>
        <v>975717.18</v>
      </c>
      <c r="AB42" s="84">
        <f t="shared" si="3"/>
        <v>48785.86</v>
      </c>
      <c r="AC42" s="84">
        <f t="shared" si="4"/>
        <v>926931.32000000007</v>
      </c>
      <c r="AE42" s="86">
        <f>SUMIFS(RESUMO!$X$7:$X$8020,RESUMO!$D$7:$D$8020,$U42)-SUMIFS(RESUMO!$X$7:$X$8020,RESUMO!$D$7:$D$8020,$U42,RESUMO!$G$7:$G$8020,"CANCELADO")-SUMIFS(RESUMO!$X$7:$X$8020,RESUMO!$D$7:$D$8020,$U42,RESUMO!$G$7:$G$8020,"SUBSTITUÍDO")-SUMIFS(RESUMO!$X$7:$X$8020,RESUMO!$D$7:$D$8020,$U42,RESUMO!$G$7:$G$8020,"REPROVADO")</f>
        <v>4</v>
      </c>
      <c r="AF42">
        <f>COUNTIFS(RESUMO!$D$7:$D$8020,$U42)-COUNTIFS(RESUMO!$D$7:$D$8020,$U42,RESUMO!$G$7:$G$8020,"CANCELADO")-COUNTIFS(RESUMO!$D$7:$D$8020,$U42,RESUMO!$G$7:$G$8020,"SUBSTITUÍDO")-COUNTIFS(RESUMO!$D$7:$D$8020,$U42,RESUMO!$G$7:$G$8020,"REPROVADO")</f>
        <v>4</v>
      </c>
      <c r="AG42">
        <f t="shared" si="5"/>
        <v>1</v>
      </c>
    </row>
    <row r="43" spans="7:33" x14ac:dyDescent="0.35">
      <c r="O43" t="b">
        <f>AND('INF GERAIS'!B44=LEFT(RESUMO!B44,9),'INF GERAIS'!B44=LEFT('TERMO DE ADESÃO'!B44,9),'INF GERAIS'!B44=LEFT(EVENTOS!B44,9),'INF GERAIS'!B44=LEFT(PAGAMENTOS!B44,9),'INF GERAIS'!B44=LEFT(VISTORIA!B44,9),'INF GERAIS'!B44=LEFT('PRESTAÇÃO DE CONTAS'!B44,9),'INF GERAIS'!B44=LEFT('OBS  ENC'!B44,9),'INF GERAIS'!B44=LEFT('CONCLUSÃO INFORMAL'!B44,9))</f>
        <v>1</v>
      </c>
      <c r="P43" t="b">
        <f>AND('INF GERAIS'!D44=RESUMO!D44,'INF GERAIS'!D44='TERMO DE ADESÃO'!D44,'INF GERAIS'!D44=EVENTOS!D44,'INF GERAIS'!D44=PAGAMENTOS!D44,'INF GERAIS'!D44=VISTORIA!D44,'INF GERAIS'!D44='PRESTAÇÃO DE CONTAS'!D44,'INF GERAIS'!D44='OBS  ENC'!D44,'INF GERAIS'!D44='CONCLUSÃO INFORMAL'!D44)</f>
        <v>1</v>
      </c>
      <c r="Q43" t="b">
        <f>AND('INF GERAIS'!E44=RESUMO!E44,'INF GERAIS'!E44='TERMO DE ADESÃO'!E44,'INF GERAIS'!E44=EVENTOS!E44,'INF GERAIS'!E44=PAGAMENTOS!E44,'INF GERAIS'!E44=VISTORIA!E44,'INF GERAIS'!E44='PRESTAÇÃO DE CONTAS'!E44,'INF GERAIS'!E44='OBS  ENC'!E44,'INF GERAIS'!E44='CONCLUSÃO INFORMAL'!E44)</f>
        <v>1</v>
      </c>
      <c r="U43" s="81" t="s">
        <v>373</v>
      </c>
      <c r="V43" s="82">
        <v>5854303.1900000004</v>
      </c>
      <c r="W43" s="82">
        <f t="shared" si="0"/>
        <v>487858.59916666668</v>
      </c>
      <c r="X43" s="82">
        <f t="shared" si="1"/>
        <v>487858.6</v>
      </c>
      <c r="Y43" s="83"/>
      <c r="Z43" s="83"/>
      <c r="AA43" s="84">
        <f t="shared" si="2"/>
        <v>487858.6</v>
      </c>
      <c r="AB43" s="84">
        <f t="shared" si="3"/>
        <v>24392.93</v>
      </c>
      <c r="AC43" s="84">
        <f t="shared" si="4"/>
        <v>463465.67</v>
      </c>
      <c r="AE43" s="86">
        <f>SUMIFS(RESUMO!$X$7:$X$8020,RESUMO!$D$7:$D$8020,$U43)-SUMIFS(RESUMO!$X$7:$X$8020,RESUMO!$D$7:$D$8020,$U43,RESUMO!$G$7:$G$8020,"CANCELADO")-SUMIFS(RESUMO!$X$7:$X$8020,RESUMO!$D$7:$D$8020,$U43,RESUMO!$G$7:$G$8020,"SUBSTITUÍDO")-SUMIFS(RESUMO!$X$7:$X$8020,RESUMO!$D$7:$D$8020,$U43,RESUMO!$G$7:$G$8020,"REPROVADO")</f>
        <v>1</v>
      </c>
      <c r="AF43">
        <f>COUNTIFS(RESUMO!$D$7:$D$8020,$U43)-COUNTIFS(RESUMO!$D$7:$D$8020,$U43,RESUMO!$G$7:$G$8020,"CANCELADO")-COUNTIFS(RESUMO!$D$7:$D$8020,$U43,RESUMO!$G$7:$G$8020,"SUBSTITUÍDO")-COUNTIFS(RESUMO!$D$7:$D$8020,$U43,RESUMO!$G$7:$G$8020,"REPROVADO")</f>
        <v>1</v>
      </c>
      <c r="AG43">
        <f t="shared" si="5"/>
        <v>1</v>
      </c>
    </row>
    <row r="44" spans="7:33" x14ac:dyDescent="0.35">
      <c r="O44" t="b">
        <f>AND('INF GERAIS'!B45=LEFT(RESUMO!B45,9),'INF GERAIS'!B45=LEFT('TERMO DE ADESÃO'!B45,9),'INF GERAIS'!B45=LEFT(EVENTOS!B45,9),'INF GERAIS'!B45=LEFT(PAGAMENTOS!B45,9),'INF GERAIS'!B45=LEFT(VISTORIA!B45,9),'INF GERAIS'!B45=LEFT('PRESTAÇÃO DE CONTAS'!B45,9),'INF GERAIS'!B45=LEFT('OBS  ENC'!B45,9),'INF GERAIS'!B45=LEFT('CONCLUSÃO INFORMAL'!B45,9))</f>
        <v>1</v>
      </c>
      <c r="P44" t="b">
        <f>AND('INF GERAIS'!D45=RESUMO!D45,'INF GERAIS'!D45='TERMO DE ADESÃO'!D45,'INF GERAIS'!D45=EVENTOS!D45,'INF GERAIS'!D45=PAGAMENTOS!D45,'INF GERAIS'!D45=VISTORIA!D45,'INF GERAIS'!D45='PRESTAÇÃO DE CONTAS'!D45,'INF GERAIS'!D45='OBS  ENC'!D45,'INF GERAIS'!D45='CONCLUSÃO INFORMAL'!D45)</f>
        <v>1</v>
      </c>
      <c r="Q44" t="b">
        <f>AND('INF GERAIS'!E45=RESUMO!E45,'INF GERAIS'!E45='TERMO DE ADESÃO'!E45,'INF GERAIS'!E45=EVENTOS!E45,'INF GERAIS'!E45=PAGAMENTOS!E45,'INF GERAIS'!E45=VISTORIA!E45,'INF GERAIS'!E45='PRESTAÇÃO DE CONTAS'!E45,'INF GERAIS'!E45='OBS  ENC'!E45,'INF GERAIS'!E45='CONCLUSÃO INFORMAL'!E45)</f>
        <v>1</v>
      </c>
      <c r="U44" s="81" t="s">
        <v>375</v>
      </c>
      <c r="V44" s="82">
        <v>13660040.5</v>
      </c>
      <c r="W44" s="82">
        <f t="shared" si="0"/>
        <v>1138336.7083333333</v>
      </c>
      <c r="X44" s="82">
        <f t="shared" si="1"/>
        <v>1138336.71</v>
      </c>
      <c r="Y44" s="83"/>
      <c r="Z44" s="83"/>
      <c r="AA44" s="84">
        <f t="shared" si="2"/>
        <v>1138336.71</v>
      </c>
      <c r="AB44" s="84">
        <f t="shared" si="3"/>
        <v>56916.84</v>
      </c>
      <c r="AC44" s="84">
        <f t="shared" si="4"/>
        <v>1081419.8699999999</v>
      </c>
      <c r="AE44" s="86">
        <f>SUMIFS(RESUMO!$X$7:$X$8020,RESUMO!$D$7:$D$8020,$U44)-SUMIFS(RESUMO!$X$7:$X$8020,RESUMO!$D$7:$D$8020,$U44,RESUMO!$G$7:$G$8020,"CANCELADO")-SUMIFS(RESUMO!$X$7:$X$8020,RESUMO!$D$7:$D$8020,$U44,RESUMO!$G$7:$G$8020,"SUBSTITUÍDO")-SUMIFS(RESUMO!$X$7:$X$8020,RESUMO!$D$7:$D$8020,$U44,RESUMO!$G$7:$G$8020,"REPROVADO")</f>
        <v>1</v>
      </c>
      <c r="AF44">
        <f>COUNTIFS(RESUMO!$D$7:$D$8020,$U44)-COUNTIFS(RESUMO!$D$7:$D$8020,$U44,RESUMO!$G$7:$G$8020,"CANCELADO")-COUNTIFS(RESUMO!$D$7:$D$8020,$U44,RESUMO!$G$7:$G$8020,"SUBSTITUÍDO")-COUNTIFS(RESUMO!$D$7:$D$8020,$U44,RESUMO!$G$7:$G$8020,"REPROVADO")</f>
        <v>1</v>
      </c>
      <c r="AG44">
        <f t="shared" si="5"/>
        <v>1</v>
      </c>
    </row>
    <row r="45" spans="7:33" x14ac:dyDescent="0.35">
      <c r="O45" t="b">
        <f>AND('INF GERAIS'!B46=LEFT(RESUMO!B46,9),'INF GERAIS'!B46=LEFT('TERMO DE ADESÃO'!B46,9),'INF GERAIS'!B46=LEFT(EVENTOS!B46,9),'INF GERAIS'!B46=LEFT(PAGAMENTOS!B46,9),'INF GERAIS'!B46=LEFT(VISTORIA!B46,9),'INF GERAIS'!B46=LEFT('PRESTAÇÃO DE CONTAS'!B46,9),'INF GERAIS'!B46=LEFT('OBS  ENC'!B46,9),'INF GERAIS'!B46=LEFT('CONCLUSÃO INFORMAL'!B46,9))</f>
        <v>1</v>
      </c>
      <c r="P45" t="b">
        <f>AND('INF GERAIS'!D46=RESUMO!D46,'INF GERAIS'!D46='TERMO DE ADESÃO'!D46,'INF GERAIS'!D46=EVENTOS!D46,'INF GERAIS'!D46=PAGAMENTOS!D46,'INF GERAIS'!D46=VISTORIA!D46,'INF GERAIS'!D46='PRESTAÇÃO DE CONTAS'!D46,'INF GERAIS'!D46='OBS  ENC'!D46,'INF GERAIS'!D46='CONCLUSÃO INFORMAL'!D46)</f>
        <v>1</v>
      </c>
      <c r="Q45" t="b">
        <f>AND('INF GERAIS'!E46=RESUMO!E46,'INF GERAIS'!E46='TERMO DE ADESÃO'!E46,'INF GERAIS'!E46=EVENTOS!E46,'INF GERAIS'!E46=PAGAMENTOS!E46,'INF GERAIS'!E46=VISTORIA!E46,'INF GERAIS'!E46='PRESTAÇÃO DE CONTAS'!E46,'INF GERAIS'!E46='OBS  ENC'!E46,'INF GERAIS'!E46='CONCLUSÃO INFORMAL'!E46)</f>
        <v>1</v>
      </c>
      <c r="U45" s="81" t="s">
        <v>377</v>
      </c>
      <c r="V45" s="82">
        <v>11708606.109999999</v>
      </c>
      <c r="W45" s="82">
        <f t="shared" si="0"/>
        <v>975717.17583333328</v>
      </c>
      <c r="X45" s="82">
        <f t="shared" si="1"/>
        <v>975717.18</v>
      </c>
      <c r="Y45" s="83"/>
      <c r="Z45" s="83"/>
      <c r="AA45" s="84">
        <f t="shared" si="2"/>
        <v>975717.18</v>
      </c>
      <c r="AB45" s="84">
        <f t="shared" si="3"/>
        <v>48785.86</v>
      </c>
      <c r="AC45" s="84">
        <f t="shared" si="4"/>
        <v>926931.32000000007</v>
      </c>
      <c r="AE45" s="86">
        <f>SUMIFS(RESUMO!$X$7:$X$8020,RESUMO!$D$7:$D$8020,$U45)-SUMIFS(RESUMO!$X$7:$X$8020,RESUMO!$D$7:$D$8020,$U45,RESUMO!$G$7:$G$8020,"CANCELADO")-SUMIFS(RESUMO!$X$7:$X$8020,RESUMO!$D$7:$D$8020,$U45,RESUMO!$G$7:$G$8020,"SUBSTITUÍDO")-SUMIFS(RESUMO!$X$7:$X$8020,RESUMO!$D$7:$D$8020,$U45,RESUMO!$G$7:$G$8020,"REPROVADO")</f>
        <v>2</v>
      </c>
      <c r="AF45">
        <f>COUNTIFS(RESUMO!$D$7:$D$8020,$U45)-COUNTIFS(RESUMO!$D$7:$D$8020,$U45,RESUMO!$G$7:$G$8020,"CANCELADO")-COUNTIFS(RESUMO!$D$7:$D$8020,$U45,RESUMO!$G$7:$G$8020,"SUBSTITUÍDO")-COUNTIFS(RESUMO!$D$7:$D$8020,$U45,RESUMO!$G$7:$G$8020,"REPROVADO")</f>
        <v>2</v>
      </c>
      <c r="AG45">
        <f t="shared" si="5"/>
        <v>1</v>
      </c>
    </row>
    <row r="46" spans="7:33" x14ac:dyDescent="0.35">
      <c r="O46" t="b">
        <f>AND('INF GERAIS'!B47=LEFT(RESUMO!B47,9),'INF GERAIS'!B47=LEFT('TERMO DE ADESÃO'!B47,9),'INF GERAIS'!B47=LEFT(EVENTOS!B47,9),'INF GERAIS'!B47=LEFT(PAGAMENTOS!B47,9),'INF GERAIS'!B47=LEFT(VISTORIA!B47,9),'INF GERAIS'!B47=LEFT('PRESTAÇÃO DE CONTAS'!B47,9),'INF GERAIS'!B47=LEFT('OBS  ENC'!B47,9),'INF GERAIS'!B47=LEFT('CONCLUSÃO INFORMAL'!B47,9))</f>
        <v>1</v>
      </c>
      <c r="P46" t="b">
        <f>AND('INF GERAIS'!D47=RESUMO!D47,'INF GERAIS'!D47='TERMO DE ADESÃO'!D47,'INF GERAIS'!D47=EVENTOS!D47,'INF GERAIS'!D47=PAGAMENTOS!D47,'INF GERAIS'!D47=VISTORIA!D47,'INF GERAIS'!D47='PRESTAÇÃO DE CONTAS'!D47,'INF GERAIS'!D47='OBS  ENC'!D47,'INF GERAIS'!D47='CONCLUSÃO INFORMAL'!D47)</f>
        <v>1</v>
      </c>
      <c r="Q46" t="b">
        <f>AND('INF GERAIS'!E47=RESUMO!E47,'INF GERAIS'!E47='TERMO DE ADESÃO'!E47,'INF GERAIS'!E47=EVENTOS!E47,'INF GERAIS'!E47=PAGAMENTOS!E47,'INF GERAIS'!E47=VISTORIA!E47,'INF GERAIS'!E47='PRESTAÇÃO DE CONTAS'!E47,'INF GERAIS'!E47='OBS  ENC'!E47,'INF GERAIS'!E47='CONCLUSÃO INFORMAL'!E47)</f>
        <v>1</v>
      </c>
      <c r="U46" s="81" t="s">
        <v>380</v>
      </c>
      <c r="V46" s="82">
        <v>11708606.109999999</v>
      </c>
      <c r="W46" s="82">
        <f t="shared" si="0"/>
        <v>975717.17583333328</v>
      </c>
      <c r="X46" s="82">
        <f t="shared" si="1"/>
        <v>975717.18</v>
      </c>
      <c r="Y46" s="83"/>
      <c r="Z46" s="83"/>
      <c r="AA46" s="84">
        <f t="shared" si="2"/>
        <v>975717.18</v>
      </c>
      <c r="AB46" s="84">
        <f t="shared" si="3"/>
        <v>48785.86</v>
      </c>
      <c r="AC46" s="84">
        <f t="shared" si="4"/>
        <v>926931.32000000007</v>
      </c>
      <c r="AE46" s="86">
        <f>SUMIFS(RESUMO!$X$7:$X$8020,RESUMO!$D$7:$D$8020,$U46)-SUMIFS(RESUMO!$X$7:$X$8020,RESUMO!$D$7:$D$8020,$U46,RESUMO!$G$7:$G$8020,"CANCELADO")-SUMIFS(RESUMO!$X$7:$X$8020,RESUMO!$D$7:$D$8020,$U46,RESUMO!$G$7:$G$8020,"SUBSTITUÍDO")-SUMIFS(RESUMO!$X$7:$X$8020,RESUMO!$D$7:$D$8020,$U46,RESUMO!$G$7:$G$8020,"REPROVADO")</f>
        <v>3</v>
      </c>
      <c r="AF46">
        <f>COUNTIFS(RESUMO!$D$7:$D$8020,$U46)-COUNTIFS(RESUMO!$D$7:$D$8020,$U46,RESUMO!$G$7:$G$8020,"CANCELADO")-COUNTIFS(RESUMO!$D$7:$D$8020,$U46,RESUMO!$G$7:$G$8020,"SUBSTITUÍDO")-COUNTIFS(RESUMO!$D$7:$D$8020,$U46,RESUMO!$G$7:$G$8020,"REPROVADO")</f>
        <v>3</v>
      </c>
      <c r="AG46">
        <f t="shared" si="5"/>
        <v>1</v>
      </c>
    </row>
    <row r="47" spans="7:33" x14ac:dyDescent="0.35">
      <c r="O47" t="b">
        <f>AND('INF GERAIS'!B48=LEFT(RESUMO!B48,9),'INF GERAIS'!B48=LEFT('TERMO DE ADESÃO'!B48,9),'INF GERAIS'!B48=LEFT(EVENTOS!B48,9),'INF GERAIS'!B48=LEFT(PAGAMENTOS!B48,9),'INF GERAIS'!B48=LEFT(VISTORIA!B48,9),'INF GERAIS'!B48=LEFT('PRESTAÇÃO DE CONTAS'!B48,9),'INF GERAIS'!B48=LEFT('OBS  ENC'!B48,9),'INF GERAIS'!B48=LEFT('CONCLUSÃO INFORMAL'!B48,9))</f>
        <v>1</v>
      </c>
      <c r="P47" t="b">
        <f>AND('INF GERAIS'!D48=RESUMO!D48,'INF GERAIS'!D48='TERMO DE ADESÃO'!D48,'INF GERAIS'!D48=EVENTOS!D48,'INF GERAIS'!D48=PAGAMENTOS!D48,'INF GERAIS'!D48=VISTORIA!D48,'INF GERAIS'!D48='PRESTAÇÃO DE CONTAS'!D48,'INF GERAIS'!D48='OBS  ENC'!D48,'INF GERAIS'!D48='CONCLUSÃO INFORMAL'!D48)</f>
        <v>1</v>
      </c>
      <c r="Q47" t="b">
        <f>AND('INF GERAIS'!E48=RESUMO!E48,'INF GERAIS'!E48='TERMO DE ADESÃO'!E48,'INF GERAIS'!E48=EVENTOS!E48,'INF GERAIS'!E48=PAGAMENTOS!E48,'INF GERAIS'!E48=VISTORIA!E48,'INF GERAIS'!E48='PRESTAÇÃO DE CONTAS'!E48,'INF GERAIS'!E48='OBS  ENC'!E48,'INF GERAIS'!E48='CONCLUSÃO INFORMAL'!E48)</f>
        <v>1</v>
      </c>
      <c r="U47" s="81" t="s">
        <v>384</v>
      </c>
      <c r="V47" s="82">
        <v>7805737.4899999993</v>
      </c>
      <c r="W47" s="82">
        <f t="shared" si="0"/>
        <v>650478.12416666665</v>
      </c>
      <c r="X47" s="82">
        <f t="shared" si="1"/>
        <v>650478.12</v>
      </c>
      <c r="Y47" s="83"/>
      <c r="Z47" s="83"/>
      <c r="AA47" s="84">
        <f t="shared" si="2"/>
        <v>650478.12</v>
      </c>
      <c r="AB47" s="84">
        <f t="shared" si="3"/>
        <v>32523.91</v>
      </c>
      <c r="AC47" s="84">
        <f t="shared" si="4"/>
        <v>617954.21</v>
      </c>
      <c r="AE47" s="86">
        <f>SUMIFS(RESUMO!$X$7:$X$8020,RESUMO!$D$7:$D$8020,$U47)-SUMIFS(RESUMO!$X$7:$X$8020,RESUMO!$D$7:$D$8020,$U47,RESUMO!$G$7:$G$8020,"CANCELADO")-SUMIFS(RESUMO!$X$7:$X$8020,RESUMO!$D$7:$D$8020,$U47,RESUMO!$G$7:$G$8020,"SUBSTITUÍDO")-SUMIFS(RESUMO!$X$7:$X$8020,RESUMO!$D$7:$D$8020,$U47,RESUMO!$G$7:$G$8020,"REPROVADO")</f>
        <v>2</v>
      </c>
      <c r="AF47">
        <f>COUNTIFS(RESUMO!$D$7:$D$8020,$U47)-COUNTIFS(RESUMO!$D$7:$D$8020,$U47,RESUMO!$G$7:$G$8020,"CANCELADO")-COUNTIFS(RESUMO!$D$7:$D$8020,$U47,RESUMO!$G$7:$G$8020,"SUBSTITUÍDO")-COUNTIFS(RESUMO!$D$7:$D$8020,$U47,RESUMO!$G$7:$G$8020,"REPROVADO")</f>
        <v>2</v>
      </c>
      <c r="AG47">
        <f t="shared" si="5"/>
        <v>1</v>
      </c>
    </row>
    <row r="48" spans="7:33" x14ac:dyDescent="0.35">
      <c r="O48" t="b">
        <f>AND('INF GERAIS'!B49=LEFT(RESUMO!B49,9),'INF GERAIS'!B49=LEFT('TERMO DE ADESÃO'!B49,9),'INF GERAIS'!B49=LEFT(EVENTOS!B49,9),'INF GERAIS'!B49=LEFT(PAGAMENTOS!B49,9),'INF GERAIS'!B49=LEFT(VISTORIA!B49,9),'INF GERAIS'!B49=LEFT('PRESTAÇÃO DE CONTAS'!B49,9),'INF GERAIS'!B49=LEFT('OBS  ENC'!B49,9),'INF GERAIS'!B49=LEFT('CONCLUSÃO INFORMAL'!B49,9))</f>
        <v>1</v>
      </c>
      <c r="P48" t="b">
        <f>AND('INF GERAIS'!D49=RESUMO!D49,'INF GERAIS'!D49='TERMO DE ADESÃO'!D49,'INF GERAIS'!D49=EVENTOS!D49,'INF GERAIS'!D49=PAGAMENTOS!D49,'INF GERAIS'!D49=VISTORIA!D49,'INF GERAIS'!D49='PRESTAÇÃO DE CONTAS'!D49,'INF GERAIS'!D49='OBS  ENC'!D49,'INF GERAIS'!D49='CONCLUSÃO INFORMAL'!D49)</f>
        <v>1</v>
      </c>
      <c r="Q48" t="b">
        <f>AND('INF GERAIS'!E49=RESUMO!E49,'INF GERAIS'!E49='TERMO DE ADESÃO'!E49,'INF GERAIS'!E49=EVENTOS!E49,'INF GERAIS'!E49=PAGAMENTOS!E49,'INF GERAIS'!E49=VISTORIA!E49,'INF GERAIS'!E49='PRESTAÇÃO DE CONTAS'!E49,'INF GERAIS'!E49='OBS  ENC'!E49,'INF GERAIS'!E49='CONCLUSÃO INFORMAL'!E49)</f>
        <v>1</v>
      </c>
      <c r="U48" s="81" t="s">
        <v>387</v>
      </c>
      <c r="V48" s="82">
        <v>25368646.200000003</v>
      </c>
      <c r="W48" s="82">
        <f t="shared" si="0"/>
        <v>2114053.85</v>
      </c>
      <c r="X48" s="82">
        <f t="shared" si="1"/>
        <v>2114053.85</v>
      </c>
      <c r="Y48" s="83"/>
      <c r="Z48" s="83"/>
      <c r="AA48" s="84">
        <f t="shared" si="2"/>
        <v>2114053.85</v>
      </c>
      <c r="AB48" s="84">
        <f t="shared" si="3"/>
        <v>105702.69</v>
      </c>
      <c r="AC48" s="84">
        <f t="shared" si="4"/>
        <v>2008351.1600000001</v>
      </c>
      <c r="AE48" s="86">
        <f>SUMIFS(RESUMO!$X$7:$X$8020,RESUMO!$D$7:$D$8020,$U48)-SUMIFS(RESUMO!$X$7:$X$8020,RESUMO!$D$7:$D$8020,$U48,RESUMO!$G$7:$G$8020,"CANCELADO")-SUMIFS(RESUMO!$X$7:$X$8020,RESUMO!$D$7:$D$8020,$U48,RESUMO!$G$7:$G$8020,"SUBSTITUÍDO")-SUMIFS(RESUMO!$X$7:$X$8020,RESUMO!$D$7:$D$8020,$U48,RESUMO!$G$7:$G$8020,"REPROVADO")</f>
        <v>2.2000000000000002</v>
      </c>
      <c r="AF48">
        <f>COUNTIFS(RESUMO!$D$7:$D$8020,$U48)-COUNTIFS(RESUMO!$D$7:$D$8020,$U48,RESUMO!$G$7:$G$8020,"CANCELADO")-COUNTIFS(RESUMO!$D$7:$D$8020,$U48,RESUMO!$G$7:$G$8020,"SUBSTITUÍDO")-COUNTIFS(RESUMO!$D$7:$D$8020,$U48,RESUMO!$G$7:$G$8020,"REPROVADO")</f>
        <v>4</v>
      </c>
      <c r="AG48">
        <f t="shared" si="5"/>
        <v>0.55000000000000004</v>
      </c>
    </row>
    <row r="49" spans="15:33" x14ac:dyDescent="0.35">
      <c r="O49" t="b">
        <f>AND('INF GERAIS'!B50=LEFT(RESUMO!B50,9),'INF GERAIS'!B50=LEFT('TERMO DE ADESÃO'!B50,9),'INF GERAIS'!B50=LEFT(EVENTOS!B50,9),'INF GERAIS'!B50=LEFT(PAGAMENTOS!B50,9),'INF GERAIS'!B50=LEFT(VISTORIA!B50,9),'INF GERAIS'!B50=LEFT('PRESTAÇÃO DE CONTAS'!B50,9),'INF GERAIS'!B50=LEFT('OBS  ENC'!B50,9),'INF GERAIS'!B50=LEFT('CONCLUSÃO INFORMAL'!B50,9))</f>
        <v>1</v>
      </c>
      <c r="P49" t="b">
        <f>AND('INF GERAIS'!D50=RESUMO!D50,'INF GERAIS'!D50='TERMO DE ADESÃO'!D50,'INF GERAIS'!D50=EVENTOS!D50,'INF GERAIS'!D50=PAGAMENTOS!D50,'INF GERAIS'!D50=VISTORIA!D50,'INF GERAIS'!D50='PRESTAÇÃO DE CONTAS'!D50,'INF GERAIS'!D50='OBS  ENC'!D50,'INF GERAIS'!D50='CONCLUSÃO INFORMAL'!D50)</f>
        <v>1</v>
      </c>
      <c r="Q49" t="b">
        <f>AND('INF GERAIS'!E50=RESUMO!E50,'INF GERAIS'!E50='TERMO DE ADESÃO'!E50,'INF GERAIS'!E50=EVENTOS!E50,'INF GERAIS'!E50=PAGAMENTOS!E50,'INF GERAIS'!E50=VISTORIA!E50,'INF GERAIS'!E50='PRESTAÇÃO DE CONTAS'!E50,'INF GERAIS'!E50='OBS  ENC'!E50,'INF GERAIS'!E50='CONCLUSÃO INFORMAL'!E50)</f>
        <v>1</v>
      </c>
      <c r="U49" s="81" t="s">
        <v>393</v>
      </c>
      <c r="V49" s="82">
        <v>61534842.239999995</v>
      </c>
      <c r="W49" s="82">
        <f t="shared" si="0"/>
        <v>5127903.5199999996</v>
      </c>
      <c r="X49" s="82">
        <f t="shared" si="1"/>
        <v>5127903.5199999996</v>
      </c>
      <c r="Y49" s="83"/>
      <c r="Z49" s="83"/>
      <c r="AA49" s="84">
        <f t="shared" si="2"/>
        <v>5127903.5199999996</v>
      </c>
      <c r="AB49" s="84">
        <f t="shared" si="3"/>
        <v>256395.18</v>
      </c>
      <c r="AC49" s="84">
        <f t="shared" si="4"/>
        <v>4871508.34</v>
      </c>
      <c r="AE49" s="86">
        <f>SUMIFS(RESUMO!$X$7:$X$8020,RESUMO!$D$7:$D$8020,$U49)-SUMIFS(RESUMO!$X$7:$X$8020,RESUMO!$D$7:$D$8020,$U49,RESUMO!$G$7:$G$8020,"CANCELADO")-SUMIFS(RESUMO!$X$7:$X$8020,RESUMO!$D$7:$D$8020,$U49,RESUMO!$G$7:$G$8020,"SUBSTITUÍDO")-SUMIFS(RESUMO!$X$7:$X$8020,RESUMO!$D$7:$D$8020,$U49,RESUMO!$G$7:$G$8020,"REPROVADO")</f>
        <v>1</v>
      </c>
      <c r="AF49">
        <f>COUNTIFS(RESUMO!$D$7:$D$8020,$U49)-COUNTIFS(RESUMO!$D$7:$D$8020,$U49,RESUMO!$G$7:$G$8020,"CANCELADO")-COUNTIFS(RESUMO!$D$7:$D$8020,$U49,RESUMO!$G$7:$G$8020,"SUBSTITUÍDO")-COUNTIFS(RESUMO!$D$7:$D$8020,$U49,RESUMO!$G$7:$G$8020,"REPROVADO")</f>
        <v>1</v>
      </c>
      <c r="AG49">
        <f t="shared" si="5"/>
        <v>1</v>
      </c>
    </row>
    <row r="50" spans="15:33" x14ac:dyDescent="0.35">
      <c r="O50" t="b">
        <f>AND('INF GERAIS'!B51=LEFT(RESUMO!B51,9),'INF GERAIS'!B51=LEFT('TERMO DE ADESÃO'!B51,9),'INF GERAIS'!B51=LEFT(EVENTOS!B51,9),'INF GERAIS'!B51=LEFT(PAGAMENTOS!B51,9),'INF GERAIS'!B51=LEFT(VISTORIA!B51,9),'INF GERAIS'!B51=LEFT('PRESTAÇÃO DE CONTAS'!B51,9),'INF GERAIS'!B51=LEFT('OBS  ENC'!B51,9),'INF GERAIS'!B51=LEFT('CONCLUSÃO INFORMAL'!B51,9))</f>
        <v>1</v>
      </c>
      <c r="P50" t="b">
        <f>AND('INF GERAIS'!D51=RESUMO!D51,'INF GERAIS'!D51='TERMO DE ADESÃO'!D51,'INF GERAIS'!D51=EVENTOS!D51,'INF GERAIS'!D51=PAGAMENTOS!D51,'INF GERAIS'!D51=VISTORIA!D51,'INF GERAIS'!D51='PRESTAÇÃO DE CONTAS'!D51,'INF GERAIS'!D51='OBS  ENC'!D51,'INF GERAIS'!D51='CONCLUSÃO INFORMAL'!D51)</f>
        <v>1</v>
      </c>
      <c r="Q50" t="b">
        <f>AND('INF GERAIS'!E51=RESUMO!E51,'INF GERAIS'!E51='TERMO DE ADESÃO'!E51,'INF GERAIS'!E51=EVENTOS!E51,'INF GERAIS'!E51=PAGAMENTOS!E51,'INF GERAIS'!E51=VISTORIA!E51,'INF GERAIS'!E51='PRESTAÇÃO DE CONTAS'!E51,'INF GERAIS'!E51='OBS  ENC'!E51,'INF GERAIS'!E51='CONCLUSÃO INFORMAL'!E51)</f>
        <v>1</v>
      </c>
      <c r="U50" s="81" t="s">
        <v>395</v>
      </c>
      <c r="V50" s="82">
        <v>9757171.8100000005</v>
      </c>
      <c r="W50" s="82">
        <f t="shared" si="0"/>
        <v>813097.65083333338</v>
      </c>
      <c r="X50" s="82">
        <f t="shared" si="1"/>
        <v>813097.65</v>
      </c>
      <c r="Y50" s="83"/>
      <c r="Z50" s="83"/>
      <c r="AA50" s="84">
        <f t="shared" si="2"/>
        <v>813097.65</v>
      </c>
      <c r="AB50" s="84">
        <f t="shared" si="3"/>
        <v>40654.879999999997</v>
      </c>
      <c r="AC50" s="84">
        <f t="shared" si="4"/>
        <v>772442.77</v>
      </c>
      <c r="AE50" s="86">
        <f>SUMIFS(RESUMO!$X$7:$X$8020,RESUMO!$D$7:$D$8020,$U50)-SUMIFS(RESUMO!$X$7:$X$8020,RESUMO!$D$7:$D$8020,$U50,RESUMO!$G$7:$G$8020,"CANCELADO")-SUMIFS(RESUMO!$X$7:$X$8020,RESUMO!$D$7:$D$8020,$U50,RESUMO!$G$7:$G$8020,"SUBSTITUÍDO")-SUMIFS(RESUMO!$X$7:$X$8020,RESUMO!$D$7:$D$8020,$U50,RESUMO!$G$7:$G$8020,"REPROVADO")</f>
        <v>1</v>
      </c>
      <c r="AF50">
        <f>COUNTIFS(RESUMO!$D$7:$D$8020,$U50)-COUNTIFS(RESUMO!$D$7:$D$8020,$U50,RESUMO!$G$7:$G$8020,"CANCELADO")-COUNTIFS(RESUMO!$D$7:$D$8020,$U50,RESUMO!$G$7:$G$8020,"SUBSTITUÍDO")-COUNTIFS(RESUMO!$D$7:$D$8020,$U50,RESUMO!$G$7:$G$8020,"REPROVADO")</f>
        <v>1</v>
      </c>
      <c r="AG50">
        <f t="shared" si="5"/>
        <v>1</v>
      </c>
    </row>
    <row r="51" spans="15:33" x14ac:dyDescent="0.35">
      <c r="O51" t="b">
        <f>AND('INF GERAIS'!B52=LEFT(RESUMO!B52,9),'INF GERAIS'!B52=LEFT('TERMO DE ADESÃO'!B52,9),'INF GERAIS'!B52=LEFT(EVENTOS!B52,9),'INF GERAIS'!B52=LEFT(PAGAMENTOS!B52,9),'INF GERAIS'!B52=LEFT(VISTORIA!B52,9),'INF GERAIS'!B52=LEFT('PRESTAÇÃO DE CONTAS'!B52,9),'INF GERAIS'!B52=LEFT('OBS  ENC'!B52,9),'INF GERAIS'!B52=LEFT('CONCLUSÃO INFORMAL'!B52,9))</f>
        <v>1</v>
      </c>
      <c r="P51" t="b">
        <f>AND('INF GERAIS'!D52=RESUMO!D52,'INF GERAIS'!D52='TERMO DE ADESÃO'!D52,'INF GERAIS'!D52=EVENTOS!D52,'INF GERAIS'!D52=PAGAMENTOS!D52,'INF GERAIS'!D52=VISTORIA!D52,'INF GERAIS'!D52='PRESTAÇÃO DE CONTAS'!D52,'INF GERAIS'!D52='OBS  ENC'!D52,'INF GERAIS'!D52='CONCLUSÃO INFORMAL'!D52)</f>
        <v>1</v>
      </c>
      <c r="Q51" t="b">
        <f>AND('INF GERAIS'!E52=RESUMO!E52,'INF GERAIS'!E52='TERMO DE ADESÃO'!E52,'INF GERAIS'!E52=EVENTOS!E52,'INF GERAIS'!E52=PAGAMENTOS!E52,'INF GERAIS'!E52=VISTORIA!E52,'INF GERAIS'!E52='PRESTAÇÃO DE CONTAS'!E52,'INF GERAIS'!E52='OBS  ENC'!E52,'INF GERAIS'!E52='CONCLUSÃO INFORMAL'!E52)</f>
        <v>1</v>
      </c>
      <c r="U51" s="81" t="s">
        <v>397</v>
      </c>
      <c r="V51" s="82">
        <v>17562909.059999999</v>
      </c>
      <c r="W51" s="82">
        <f t="shared" si="0"/>
        <v>1463575.7549999999</v>
      </c>
      <c r="X51" s="82">
        <f t="shared" si="1"/>
        <v>1463575.76</v>
      </c>
      <c r="Y51" s="83"/>
      <c r="Z51" s="83"/>
      <c r="AA51" s="84">
        <f t="shared" si="2"/>
        <v>1463575.76</v>
      </c>
      <c r="AB51" s="84">
        <f t="shared" si="3"/>
        <v>73178.789999999994</v>
      </c>
      <c r="AC51" s="84">
        <f t="shared" si="4"/>
        <v>1390396.97</v>
      </c>
      <c r="AE51" s="86">
        <f>SUMIFS(RESUMO!$X$7:$X$8020,RESUMO!$D$7:$D$8020,$U51)-SUMIFS(RESUMO!$X$7:$X$8020,RESUMO!$D$7:$D$8020,$U51,RESUMO!$G$7:$G$8020,"CANCELADO")-SUMIFS(RESUMO!$X$7:$X$8020,RESUMO!$D$7:$D$8020,$U51,RESUMO!$G$7:$G$8020,"SUBSTITUÍDO")-SUMIFS(RESUMO!$X$7:$X$8020,RESUMO!$D$7:$D$8020,$U51,RESUMO!$G$7:$G$8020,"REPROVADO")</f>
        <v>2</v>
      </c>
      <c r="AF51">
        <f>COUNTIFS(RESUMO!$D$7:$D$8020,$U51)-COUNTIFS(RESUMO!$D$7:$D$8020,$U51,RESUMO!$G$7:$G$8020,"CANCELADO")-COUNTIFS(RESUMO!$D$7:$D$8020,$U51,RESUMO!$G$7:$G$8020,"SUBSTITUÍDO")-COUNTIFS(RESUMO!$D$7:$D$8020,$U51,RESUMO!$G$7:$G$8020,"REPROVADO")</f>
        <v>2</v>
      </c>
      <c r="AG51">
        <f t="shared" si="5"/>
        <v>1</v>
      </c>
    </row>
    <row r="52" spans="15:33" x14ac:dyDescent="0.35">
      <c r="O52" t="b">
        <f>AND('INF GERAIS'!B53=LEFT(RESUMO!B53,9),'INF GERAIS'!B53=LEFT('TERMO DE ADESÃO'!B53,9),'INF GERAIS'!B53=LEFT(EVENTOS!B53,9),'INF GERAIS'!B53=LEFT(PAGAMENTOS!B53,9),'INF GERAIS'!B53=LEFT(VISTORIA!B53,9),'INF GERAIS'!B53=LEFT('PRESTAÇÃO DE CONTAS'!B53,9),'INF GERAIS'!B53=LEFT('OBS  ENC'!B53,9),'INF GERAIS'!B53=LEFT('CONCLUSÃO INFORMAL'!B53,9))</f>
        <v>1</v>
      </c>
      <c r="P52" t="b">
        <f>AND('INF GERAIS'!D53=RESUMO!D53,'INF GERAIS'!D53='TERMO DE ADESÃO'!D53,'INF GERAIS'!D53=EVENTOS!D53,'INF GERAIS'!D53=PAGAMENTOS!D53,'INF GERAIS'!D53=VISTORIA!D53,'INF GERAIS'!D53='PRESTAÇÃO DE CONTAS'!D53,'INF GERAIS'!D53='OBS  ENC'!D53,'INF GERAIS'!D53='CONCLUSÃO INFORMAL'!D53)</f>
        <v>1</v>
      </c>
      <c r="Q52" t="b">
        <f>AND('INF GERAIS'!E53=RESUMO!E53,'INF GERAIS'!E53='TERMO DE ADESÃO'!E53,'INF GERAIS'!E53=EVENTOS!E53,'INF GERAIS'!E53=PAGAMENTOS!E53,'INF GERAIS'!E53=VISTORIA!E53,'INF GERAIS'!E53='PRESTAÇÃO DE CONTAS'!E53,'INF GERAIS'!E53='OBS  ENC'!E53,'INF GERAIS'!E53='CONCLUSÃO INFORMAL'!E53)</f>
        <v>1</v>
      </c>
      <c r="U52" s="81" t="s">
        <v>399</v>
      </c>
      <c r="V52" s="82">
        <v>7805737.4899999993</v>
      </c>
      <c r="W52" s="82">
        <f t="shared" si="0"/>
        <v>650478.12416666665</v>
      </c>
      <c r="X52" s="82">
        <f t="shared" si="1"/>
        <v>650478.12</v>
      </c>
      <c r="Y52" s="83"/>
      <c r="Z52" s="83"/>
      <c r="AA52" s="84">
        <f t="shared" si="2"/>
        <v>650478.12</v>
      </c>
      <c r="AB52" s="84">
        <f t="shared" si="3"/>
        <v>32523.91</v>
      </c>
      <c r="AC52" s="84">
        <f t="shared" si="4"/>
        <v>617954.21</v>
      </c>
      <c r="AE52" s="86">
        <f>SUMIFS(RESUMO!$X$7:$X$8020,RESUMO!$D$7:$D$8020,$U52)-SUMIFS(RESUMO!$X$7:$X$8020,RESUMO!$D$7:$D$8020,$U52,RESUMO!$G$7:$G$8020,"CANCELADO")-SUMIFS(RESUMO!$X$7:$X$8020,RESUMO!$D$7:$D$8020,$U52,RESUMO!$G$7:$G$8020,"SUBSTITUÍDO")-SUMIFS(RESUMO!$X$7:$X$8020,RESUMO!$D$7:$D$8020,$U52,RESUMO!$G$7:$G$8020,"REPROVADO")</f>
        <v>0</v>
      </c>
      <c r="AF52">
        <f>COUNTIFS(RESUMO!$D$7:$D$8020,$U52)-COUNTIFS(RESUMO!$D$7:$D$8020,$U52,RESUMO!$G$7:$G$8020,"CANCELADO")-COUNTIFS(RESUMO!$D$7:$D$8020,$U52,RESUMO!$G$7:$G$8020,"SUBSTITUÍDO")-COUNTIFS(RESUMO!$D$7:$D$8020,$U52,RESUMO!$G$7:$G$8020,"REPROVADO")</f>
        <v>0</v>
      </c>
      <c r="AG52" t="e">
        <f>AE52/AF52</f>
        <v>#DIV/0!</v>
      </c>
    </row>
    <row r="53" spans="15:33" x14ac:dyDescent="0.35">
      <c r="O53" t="b">
        <f>AND('INF GERAIS'!B54=LEFT(RESUMO!B54,9),'INF GERAIS'!B54=LEFT('TERMO DE ADESÃO'!B54,9),'INF GERAIS'!B54=LEFT(EVENTOS!B54,9),'INF GERAIS'!B54=LEFT(PAGAMENTOS!B54,9),'INF GERAIS'!B54=LEFT(VISTORIA!B54,9),'INF GERAIS'!B54=LEFT('PRESTAÇÃO DE CONTAS'!B54,9),'INF GERAIS'!B54=LEFT('OBS  ENC'!B54,9),'INF GERAIS'!B54=LEFT('CONCLUSÃO INFORMAL'!B54,9))</f>
        <v>1</v>
      </c>
      <c r="P53" t="b">
        <f>AND('INF GERAIS'!D54=RESUMO!D54,'INF GERAIS'!D54='TERMO DE ADESÃO'!D54,'INF GERAIS'!D54=EVENTOS!D54,'INF GERAIS'!D54=PAGAMENTOS!D54,'INF GERAIS'!D54=VISTORIA!D54,'INF GERAIS'!D54='PRESTAÇÃO DE CONTAS'!D54,'INF GERAIS'!D54='OBS  ENC'!D54,'INF GERAIS'!D54='CONCLUSÃO INFORMAL'!D54)</f>
        <v>1</v>
      </c>
      <c r="Q53" t="b">
        <f>AND('INF GERAIS'!E54=RESUMO!E54,'INF GERAIS'!E54='TERMO DE ADESÃO'!E54,'INF GERAIS'!E54=EVENTOS!E54,'INF GERAIS'!E54=PAGAMENTOS!E54,'INF GERAIS'!E54=VISTORIA!E54,'INF GERAIS'!E54='PRESTAÇÃO DE CONTAS'!E54,'INF GERAIS'!E54='OBS  ENC'!E54,'INF GERAIS'!E54='CONCLUSÃO INFORMAL'!E54)</f>
        <v>1</v>
      </c>
      <c r="U53" s="81" t="s">
        <v>400</v>
      </c>
      <c r="V53" s="82">
        <v>7805737.4899999993</v>
      </c>
      <c r="W53" s="82">
        <f t="shared" si="0"/>
        <v>650478.12416666665</v>
      </c>
      <c r="X53" s="82">
        <f t="shared" si="1"/>
        <v>650478.12</v>
      </c>
      <c r="Y53" s="83"/>
      <c r="Z53" s="83"/>
      <c r="AA53" s="84">
        <f t="shared" si="2"/>
        <v>650478.12</v>
      </c>
      <c r="AB53" s="84">
        <f t="shared" si="3"/>
        <v>32523.91</v>
      </c>
      <c r="AC53" s="84">
        <f t="shared" si="4"/>
        <v>617954.21</v>
      </c>
      <c r="AE53" s="86">
        <f>SUMIFS(RESUMO!$X$7:$X$8020,RESUMO!$D$7:$D$8020,$U53)-SUMIFS(RESUMO!$X$7:$X$8020,RESUMO!$D$7:$D$8020,$U53,RESUMO!$G$7:$G$8020,"CANCELADO")-SUMIFS(RESUMO!$X$7:$X$8020,RESUMO!$D$7:$D$8020,$U53,RESUMO!$G$7:$G$8020,"SUBSTITUÍDO")-SUMIFS(RESUMO!$X$7:$X$8020,RESUMO!$D$7:$D$8020,$U53,RESUMO!$G$7:$G$8020,"REPROVADO")</f>
        <v>1</v>
      </c>
      <c r="AF53">
        <f>COUNTIFS(RESUMO!$D$7:$D$8020,$U53)-COUNTIFS(RESUMO!$D$7:$D$8020,$U53,RESUMO!$G$7:$G$8020,"CANCELADO")-COUNTIFS(RESUMO!$D$7:$D$8020,$U53,RESUMO!$G$7:$G$8020,"SUBSTITUÍDO")-COUNTIFS(RESUMO!$D$7:$D$8020,$U53,RESUMO!$G$7:$G$8020,"REPROVADO")</f>
        <v>1</v>
      </c>
      <c r="AG53">
        <f t="shared" si="5"/>
        <v>1</v>
      </c>
    </row>
    <row r="54" spans="15:33" x14ac:dyDescent="0.35">
      <c r="O54" t="b">
        <f>AND('INF GERAIS'!B55=LEFT(RESUMO!B55,9),'INF GERAIS'!B55=LEFT('TERMO DE ADESÃO'!B55,9),'INF GERAIS'!B55=LEFT(EVENTOS!B55,9),'INF GERAIS'!B55=LEFT(PAGAMENTOS!B55,9),'INF GERAIS'!B55=LEFT(VISTORIA!B55,9),'INF GERAIS'!B55=LEFT('PRESTAÇÃO DE CONTAS'!B55,9),'INF GERAIS'!B55=LEFT('OBS  ENC'!B55,9),'INF GERAIS'!B55=LEFT('CONCLUSÃO INFORMAL'!B55,9))</f>
        <v>1</v>
      </c>
      <c r="P54" t="b">
        <f>AND('INF GERAIS'!D55=RESUMO!D55,'INF GERAIS'!D55='TERMO DE ADESÃO'!D55,'INF GERAIS'!D55=EVENTOS!D55,'INF GERAIS'!D55=PAGAMENTOS!D55,'INF GERAIS'!D55=VISTORIA!D55,'INF GERAIS'!D55='PRESTAÇÃO DE CONTAS'!D55,'INF GERAIS'!D55='OBS  ENC'!D55,'INF GERAIS'!D55='CONCLUSÃO INFORMAL'!D55)</f>
        <v>1</v>
      </c>
      <c r="Q54" t="b">
        <f>AND('INF GERAIS'!E55=RESUMO!E55,'INF GERAIS'!E55='TERMO DE ADESÃO'!E55,'INF GERAIS'!E55=EVENTOS!E55,'INF GERAIS'!E55=PAGAMENTOS!E55,'INF GERAIS'!E55=VISTORIA!E55,'INF GERAIS'!E55='PRESTAÇÃO DE CONTAS'!E55,'INF GERAIS'!E55='OBS  ENC'!E55,'INF GERAIS'!E55='CONCLUSÃO INFORMAL'!E55)</f>
        <v>1</v>
      </c>
      <c r="U54" s="81" t="s">
        <v>402</v>
      </c>
      <c r="V54" s="82">
        <v>11708606.109999999</v>
      </c>
      <c r="W54" s="82">
        <f t="shared" si="0"/>
        <v>975717.17583333328</v>
      </c>
      <c r="X54" s="82">
        <f t="shared" si="1"/>
        <v>975717.18</v>
      </c>
      <c r="Y54" s="83"/>
      <c r="Z54" s="83"/>
      <c r="AA54" s="84">
        <f t="shared" si="2"/>
        <v>975717.18</v>
      </c>
      <c r="AB54" s="84">
        <f t="shared" si="3"/>
        <v>48785.86</v>
      </c>
      <c r="AC54" s="84">
        <f t="shared" si="4"/>
        <v>926931.32000000007</v>
      </c>
      <c r="AE54" s="86">
        <f>SUMIFS(RESUMO!$X$7:$X$8020,RESUMO!$D$7:$D$8020,$U54)-SUMIFS(RESUMO!$X$7:$X$8020,RESUMO!$D$7:$D$8020,$U54,RESUMO!$G$7:$G$8020,"CANCELADO")-SUMIFS(RESUMO!$X$7:$X$8020,RESUMO!$D$7:$D$8020,$U54,RESUMO!$G$7:$G$8020,"SUBSTITUÍDO")-SUMIFS(RESUMO!$X$7:$X$8020,RESUMO!$D$7:$D$8020,$U54,RESUMO!$G$7:$G$8020,"REPROVADO")</f>
        <v>4</v>
      </c>
      <c r="AF54">
        <f>COUNTIFS(RESUMO!$D$7:$D$8020,$U54)-COUNTIFS(RESUMO!$D$7:$D$8020,$U54,RESUMO!$G$7:$G$8020,"CANCELADO")-COUNTIFS(RESUMO!$D$7:$D$8020,$U54,RESUMO!$G$7:$G$8020,"SUBSTITUÍDO")-COUNTIFS(RESUMO!$D$7:$D$8020,$U54,RESUMO!$G$7:$G$8020,"REPROVADO")</f>
        <v>4</v>
      </c>
      <c r="AG54">
        <f t="shared" si="5"/>
        <v>1</v>
      </c>
    </row>
    <row r="55" spans="15:33" x14ac:dyDescent="0.35">
      <c r="O55" t="b">
        <f>AND('INF GERAIS'!B56=LEFT(RESUMO!B56,9),'INF GERAIS'!B56=LEFT('TERMO DE ADESÃO'!B56,9),'INF GERAIS'!B56=LEFT(EVENTOS!B56,9),'INF GERAIS'!B56=LEFT(PAGAMENTOS!B56,9),'INF GERAIS'!B56=LEFT(VISTORIA!B56,9),'INF GERAIS'!B56=LEFT('PRESTAÇÃO DE CONTAS'!B56,9),'INF GERAIS'!B56=LEFT('OBS  ENC'!B56,9),'INF GERAIS'!B56=LEFT('CONCLUSÃO INFORMAL'!B56,9))</f>
        <v>1</v>
      </c>
      <c r="P55" t="b">
        <f>AND('INF GERAIS'!D56=RESUMO!D56,'INF GERAIS'!D56='TERMO DE ADESÃO'!D56,'INF GERAIS'!D56=EVENTOS!D56,'INF GERAIS'!D56=PAGAMENTOS!D56,'INF GERAIS'!D56=VISTORIA!D56,'INF GERAIS'!D56='PRESTAÇÃO DE CONTAS'!D56,'INF GERAIS'!D56='OBS  ENC'!D56,'INF GERAIS'!D56='CONCLUSÃO INFORMAL'!D56)</f>
        <v>1</v>
      </c>
      <c r="Q55" t="b">
        <f>AND('INF GERAIS'!E56=RESUMO!E56,'INF GERAIS'!E56='TERMO DE ADESÃO'!E56,'INF GERAIS'!E56=EVENTOS!E56,'INF GERAIS'!E56=PAGAMENTOS!E56,'INF GERAIS'!E56=VISTORIA!E56,'INF GERAIS'!E56='PRESTAÇÃO DE CONTAS'!E56,'INF GERAIS'!E56='OBS  ENC'!E56,'INF GERAIS'!E56='CONCLUSÃO INFORMAL'!E56)</f>
        <v>1</v>
      </c>
      <c r="U55" s="81" t="s">
        <v>407</v>
      </c>
      <c r="V55" s="82">
        <v>13660040.5</v>
      </c>
      <c r="W55" s="82">
        <f t="shared" si="0"/>
        <v>1138336.7083333333</v>
      </c>
      <c r="X55" s="82">
        <f t="shared" si="1"/>
        <v>1138336.71</v>
      </c>
      <c r="Y55" s="83"/>
      <c r="Z55" s="83"/>
      <c r="AA55" s="84">
        <f t="shared" si="2"/>
        <v>1138336.71</v>
      </c>
      <c r="AB55" s="84">
        <f t="shared" si="3"/>
        <v>56916.84</v>
      </c>
      <c r="AC55" s="84">
        <f t="shared" si="4"/>
        <v>1081419.8699999999</v>
      </c>
      <c r="AE55" s="86">
        <f>SUMIFS(RESUMO!$X$7:$X$8020,RESUMO!$D$7:$D$8020,$U55)-SUMIFS(RESUMO!$X$7:$X$8020,RESUMO!$D$7:$D$8020,$U55,RESUMO!$G$7:$G$8020,"CANCELADO")-SUMIFS(RESUMO!$X$7:$X$8020,RESUMO!$D$7:$D$8020,$U55,RESUMO!$G$7:$G$8020,"SUBSTITUÍDO")-SUMIFS(RESUMO!$X$7:$X$8020,RESUMO!$D$7:$D$8020,$U55,RESUMO!$G$7:$G$8020,"REPROVADO")</f>
        <v>1</v>
      </c>
      <c r="AF55">
        <f>COUNTIFS(RESUMO!$D$7:$D$8020,$U55)-COUNTIFS(RESUMO!$D$7:$D$8020,$U55,RESUMO!$G$7:$G$8020,"CANCELADO")-COUNTIFS(RESUMO!$D$7:$D$8020,$U55,RESUMO!$G$7:$G$8020,"SUBSTITUÍDO")-COUNTIFS(RESUMO!$D$7:$D$8020,$U55,RESUMO!$G$7:$G$8020,"REPROVADO")</f>
        <v>1</v>
      </c>
      <c r="AG55">
        <f t="shared" si="5"/>
        <v>1</v>
      </c>
    </row>
    <row r="56" spans="15:33" x14ac:dyDescent="0.35">
      <c r="O56" t="b">
        <f>AND('INF GERAIS'!B57=LEFT(RESUMO!B57,9),'INF GERAIS'!B57=LEFT('TERMO DE ADESÃO'!B57,9),'INF GERAIS'!B57=LEFT(EVENTOS!B57,9),'INF GERAIS'!B57=LEFT(PAGAMENTOS!B57,9),'INF GERAIS'!B57=LEFT(VISTORIA!B57,9),'INF GERAIS'!B57=LEFT('PRESTAÇÃO DE CONTAS'!B57,9),'INF GERAIS'!B57=LEFT('OBS  ENC'!B57,9),'INF GERAIS'!B57=LEFT('CONCLUSÃO INFORMAL'!B57,9))</f>
        <v>1</v>
      </c>
      <c r="P56" t="b">
        <f>AND('INF GERAIS'!D57=RESUMO!D57,'INF GERAIS'!D57='TERMO DE ADESÃO'!D57,'INF GERAIS'!D57=EVENTOS!D57,'INF GERAIS'!D57=PAGAMENTOS!D57,'INF GERAIS'!D57=VISTORIA!D57,'INF GERAIS'!D57='PRESTAÇÃO DE CONTAS'!D57,'INF GERAIS'!D57='OBS  ENC'!D57,'INF GERAIS'!D57='CONCLUSÃO INFORMAL'!D57)</f>
        <v>1</v>
      </c>
      <c r="Q56" t="b">
        <f>AND('INF GERAIS'!E57=RESUMO!E57,'INF GERAIS'!E57='TERMO DE ADESÃO'!E57,'INF GERAIS'!E57=EVENTOS!E57,'INF GERAIS'!E57=PAGAMENTOS!E57,'INF GERAIS'!E57=VISTORIA!E57,'INF GERAIS'!E57='PRESTAÇÃO DE CONTAS'!E57,'INF GERAIS'!E57='OBS  ENC'!E57,'INF GERAIS'!E57='CONCLUSÃO INFORMAL'!E57)</f>
        <v>1</v>
      </c>
      <c r="U56" s="81" t="s">
        <v>409</v>
      </c>
      <c r="V56" s="82">
        <v>11708606.109999999</v>
      </c>
      <c r="W56" s="82">
        <f t="shared" si="0"/>
        <v>975717.17583333328</v>
      </c>
      <c r="X56" s="82">
        <f t="shared" si="1"/>
        <v>975717.18</v>
      </c>
      <c r="Y56" s="83"/>
      <c r="Z56" s="83"/>
      <c r="AA56" s="84">
        <f t="shared" si="2"/>
        <v>975717.18</v>
      </c>
      <c r="AB56" s="84">
        <f t="shared" si="3"/>
        <v>48785.86</v>
      </c>
      <c r="AC56" s="84">
        <f t="shared" si="4"/>
        <v>926931.32000000007</v>
      </c>
      <c r="AE56" s="86">
        <f>SUMIFS(RESUMO!$X$7:$X$8020,RESUMO!$D$7:$D$8020,$U56)-SUMIFS(RESUMO!$X$7:$X$8020,RESUMO!$D$7:$D$8020,$U56,RESUMO!$G$7:$G$8020,"CANCELADO")-SUMIFS(RESUMO!$X$7:$X$8020,RESUMO!$D$7:$D$8020,$U56,RESUMO!$G$7:$G$8020,"SUBSTITUÍDO")-SUMIFS(RESUMO!$X$7:$X$8020,RESUMO!$D$7:$D$8020,$U56,RESUMO!$G$7:$G$8020,"REPROVADO")</f>
        <v>0.6</v>
      </c>
      <c r="AF56">
        <f>COUNTIFS(RESUMO!$D$7:$D$8020,$U56)-COUNTIFS(RESUMO!$D$7:$D$8020,$U56,RESUMO!$G$7:$G$8020,"CANCELADO")-COUNTIFS(RESUMO!$D$7:$D$8020,$U56,RESUMO!$G$7:$G$8020,"SUBSTITUÍDO")-COUNTIFS(RESUMO!$D$7:$D$8020,$U56,RESUMO!$G$7:$G$8020,"REPROVADO")</f>
        <v>1</v>
      </c>
      <c r="AG56">
        <f t="shared" si="5"/>
        <v>0.6</v>
      </c>
    </row>
    <row r="57" spans="15:33" x14ac:dyDescent="0.35">
      <c r="O57" t="b">
        <f>AND('INF GERAIS'!B58=LEFT(RESUMO!B58,9),'INF GERAIS'!B58=LEFT('TERMO DE ADESÃO'!B58,9),'INF GERAIS'!B58=LEFT(EVENTOS!B58,9),'INF GERAIS'!B58=LEFT(PAGAMENTOS!B58,9),'INF GERAIS'!B58=LEFT(VISTORIA!B58,9),'INF GERAIS'!B58=LEFT('PRESTAÇÃO DE CONTAS'!B58,9),'INF GERAIS'!B58=LEFT('OBS  ENC'!B58,9),'INF GERAIS'!B58=LEFT('CONCLUSÃO INFORMAL'!B58,9))</f>
        <v>1</v>
      </c>
      <c r="P57" t="b">
        <f>AND('INF GERAIS'!D58=RESUMO!D58,'INF GERAIS'!D58='TERMO DE ADESÃO'!D58,'INF GERAIS'!D58=EVENTOS!D58,'INF GERAIS'!D58=PAGAMENTOS!D58,'INF GERAIS'!D58=VISTORIA!D58,'INF GERAIS'!D58='PRESTAÇÃO DE CONTAS'!D58,'INF GERAIS'!D58='OBS  ENC'!D58,'INF GERAIS'!D58='CONCLUSÃO INFORMAL'!D58)</f>
        <v>1</v>
      </c>
      <c r="Q57" t="b">
        <f>AND('INF GERAIS'!E58=RESUMO!E58,'INF GERAIS'!E58='TERMO DE ADESÃO'!E58,'INF GERAIS'!E58=EVENTOS!E58,'INF GERAIS'!E58=PAGAMENTOS!E58,'INF GERAIS'!E58=VISTORIA!E58,'INF GERAIS'!E58='PRESTAÇÃO DE CONTAS'!E58,'INF GERAIS'!E58='OBS  ENC'!E58,'INF GERAIS'!E58='CONCLUSÃO INFORMAL'!E58)</f>
        <v>1</v>
      </c>
      <c r="U57" s="81" t="s">
        <v>410</v>
      </c>
      <c r="V57" s="82">
        <v>7805737.4899999993</v>
      </c>
      <c r="W57" s="82">
        <f t="shared" si="0"/>
        <v>650478.12416666665</v>
      </c>
      <c r="X57" s="82">
        <f t="shared" si="1"/>
        <v>650478.12</v>
      </c>
      <c r="Y57" s="83"/>
      <c r="Z57" s="83"/>
      <c r="AA57" s="84">
        <f t="shared" si="2"/>
        <v>650478.12</v>
      </c>
      <c r="AB57" s="84">
        <f t="shared" si="3"/>
        <v>32523.91</v>
      </c>
      <c r="AC57" s="84">
        <f t="shared" si="4"/>
        <v>617954.21</v>
      </c>
      <c r="AE57" s="86">
        <f>SUMIFS(RESUMO!$X$7:$X$8020,RESUMO!$D$7:$D$8020,$U57)-SUMIFS(RESUMO!$X$7:$X$8020,RESUMO!$D$7:$D$8020,$U57,RESUMO!$G$7:$G$8020,"CANCELADO")-SUMIFS(RESUMO!$X$7:$X$8020,RESUMO!$D$7:$D$8020,$U57,RESUMO!$G$7:$G$8020,"SUBSTITUÍDO")-SUMIFS(RESUMO!$X$7:$X$8020,RESUMO!$D$7:$D$8020,$U57,RESUMO!$G$7:$G$8020,"REPROVADO")</f>
        <v>2</v>
      </c>
      <c r="AF57">
        <f>COUNTIFS(RESUMO!$D$7:$D$8020,$U57)-COUNTIFS(RESUMO!$D$7:$D$8020,$U57,RESUMO!$G$7:$G$8020,"CANCELADO")-COUNTIFS(RESUMO!$D$7:$D$8020,$U57,RESUMO!$G$7:$G$8020,"SUBSTITUÍDO")-COUNTIFS(RESUMO!$D$7:$D$8020,$U57,RESUMO!$G$7:$G$8020,"REPROVADO")</f>
        <v>2</v>
      </c>
      <c r="AG57">
        <f t="shared" si="5"/>
        <v>1</v>
      </c>
    </row>
    <row r="58" spans="15:33" x14ac:dyDescent="0.35">
      <c r="O58" t="b">
        <f>AND('INF GERAIS'!B59=LEFT(RESUMO!B59,9),'INF GERAIS'!B59=LEFT('TERMO DE ADESÃO'!B59,9),'INF GERAIS'!B59=LEFT(EVENTOS!B59,9),'INF GERAIS'!B59=LEFT(PAGAMENTOS!B59,9),'INF GERAIS'!B59=LEFT(VISTORIA!B59,9),'INF GERAIS'!B59=LEFT('PRESTAÇÃO DE CONTAS'!B59,9),'INF GERAIS'!B59=LEFT('OBS  ENC'!B59,9),'INF GERAIS'!B59=LEFT('CONCLUSÃO INFORMAL'!B59,9))</f>
        <v>1</v>
      </c>
      <c r="P58" t="b">
        <f>AND('INF GERAIS'!D59=RESUMO!D59,'INF GERAIS'!D59='TERMO DE ADESÃO'!D59,'INF GERAIS'!D59=EVENTOS!D59,'INF GERAIS'!D59=PAGAMENTOS!D59,'INF GERAIS'!D59=VISTORIA!D59,'INF GERAIS'!D59='PRESTAÇÃO DE CONTAS'!D59,'INF GERAIS'!D59='OBS  ENC'!D59,'INF GERAIS'!D59='CONCLUSÃO INFORMAL'!D59)</f>
        <v>1</v>
      </c>
      <c r="Q58" t="b">
        <f>AND('INF GERAIS'!E59=RESUMO!E59,'INF GERAIS'!E59='TERMO DE ADESÃO'!E59,'INF GERAIS'!E59=EVENTOS!E59,'INF GERAIS'!E59=PAGAMENTOS!E59,'INF GERAIS'!E59=VISTORIA!E59,'INF GERAIS'!E59='PRESTAÇÃO DE CONTAS'!E59,'INF GERAIS'!E59='OBS  ENC'!E59,'INF GERAIS'!E59='CONCLUSÃO INFORMAL'!E59)</f>
        <v>1</v>
      </c>
      <c r="U58" s="81" t="s">
        <v>413</v>
      </c>
      <c r="V58" s="82">
        <v>10114019.84</v>
      </c>
      <c r="W58" s="82">
        <f t="shared" si="0"/>
        <v>842834.98666666669</v>
      </c>
      <c r="X58" s="82">
        <f t="shared" si="1"/>
        <v>842834.99</v>
      </c>
      <c r="Y58" s="83"/>
      <c r="Z58" s="83"/>
      <c r="AA58" s="84">
        <f t="shared" si="2"/>
        <v>842834.99</v>
      </c>
      <c r="AB58" s="84">
        <f t="shared" si="3"/>
        <v>42141.75</v>
      </c>
      <c r="AC58" s="84">
        <f t="shared" si="4"/>
        <v>800693.24</v>
      </c>
      <c r="AE58" s="86">
        <f>SUMIFS(RESUMO!$X$7:$X$8020,RESUMO!$D$7:$D$8020,$U58)-SUMIFS(RESUMO!$X$7:$X$8020,RESUMO!$D$7:$D$8020,$U58,RESUMO!$G$7:$G$8020,"CANCELADO")-SUMIFS(RESUMO!$X$7:$X$8020,RESUMO!$D$7:$D$8020,$U58,RESUMO!$G$7:$G$8020,"SUBSTITUÍDO")-SUMIFS(RESUMO!$X$7:$X$8020,RESUMO!$D$7:$D$8020,$U58,RESUMO!$G$7:$G$8020,"REPROVADO")</f>
        <v>1</v>
      </c>
      <c r="AF58">
        <f>COUNTIFS(RESUMO!$D$7:$D$8020,$U58)-COUNTIFS(RESUMO!$D$7:$D$8020,$U58,RESUMO!$G$7:$G$8020,"CANCELADO")-COUNTIFS(RESUMO!$D$7:$D$8020,$U58,RESUMO!$G$7:$G$8020,"SUBSTITUÍDO")-COUNTIFS(RESUMO!$D$7:$D$8020,$U58,RESUMO!$G$7:$G$8020,"REPROVADO")</f>
        <v>1</v>
      </c>
      <c r="AG58">
        <f t="shared" si="5"/>
        <v>1</v>
      </c>
    </row>
    <row r="59" spans="15:33" x14ac:dyDescent="0.35">
      <c r="O59" t="b">
        <f>AND('INF GERAIS'!B60=LEFT(RESUMO!B60,9),'INF GERAIS'!B60=LEFT('TERMO DE ADESÃO'!B60,9),'INF GERAIS'!B60=LEFT(EVENTOS!B60,9),'INF GERAIS'!B60=LEFT(PAGAMENTOS!B60,9),'INF GERAIS'!B60=LEFT(VISTORIA!B60,9),'INF GERAIS'!B60=LEFT('PRESTAÇÃO DE CONTAS'!B60,9),'INF GERAIS'!B60=LEFT('OBS  ENC'!B60,9),'INF GERAIS'!B60=LEFT('CONCLUSÃO INFORMAL'!B60,9))</f>
        <v>1</v>
      </c>
      <c r="P59" t="b">
        <f>AND('INF GERAIS'!D60=RESUMO!D60,'INF GERAIS'!D60='TERMO DE ADESÃO'!D60,'INF GERAIS'!D60=EVENTOS!D60,'INF GERAIS'!D60=PAGAMENTOS!D60,'INF GERAIS'!D60=VISTORIA!D60,'INF GERAIS'!D60='PRESTAÇÃO DE CONTAS'!D60,'INF GERAIS'!D60='OBS  ENC'!D60,'INF GERAIS'!D60='CONCLUSÃO INFORMAL'!D60)</f>
        <v>1</v>
      </c>
      <c r="Q59" t="b">
        <f>AND('INF GERAIS'!E60=RESUMO!E60,'INF GERAIS'!E60='TERMO DE ADESÃO'!E60,'INF GERAIS'!E60=EVENTOS!E60,'INF GERAIS'!E60=PAGAMENTOS!E60,'INF GERAIS'!E60=VISTORIA!E60,'INF GERAIS'!E60='PRESTAÇÃO DE CONTAS'!E60,'INF GERAIS'!E60='OBS  ENC'!E60,'INF GERAIS'!E60='CONCLUSÃO INFORMAL'!E60)</f>
        <v>1</v>
      </c>
      <c r="U59" s="81" t="s">
        <v>414</v>
      </c>
      <c r="V59" s="82">
        <v>11708606.109999999</v>
      </c>
      <c r="W59" s="82">
        <f t="shared" si="0"/>
        <v>975717.17583333328</v>
      </c>
      <c r="X59" s="82">
        <f t="shared" si="1"/>
        <v>975717.18</v>
      </c>
      <c r="Y59" s="83"/>
      <c r="Z59" s="83"/>
      <c r="AA59" s="84">
        <f t="shared" si="2"/>
        <v>975717.18</v>
      </c>
      <c r="AB59" s="84">
        <f t="shared" si="3"/>
        <v>48785.86</v>
      </c>
      <c r="AC59" s="84">
        <f t="shared" si="4"/>
        <v>926931.32000000007</v>
      </c>
      <c r="AE59" s="86">
        <f>SUMIFS(RESUMO!$X$7:$X$8020,RESUMO!$D$7:$D$8020,$U59)-SUMIFS(RESUMO!$X$7:$X$8020,RESUMO!$D$7:$D$8020,$U59,RESUMO!$G$7:$G$8020,"CANCELADO")-SUMIFS(RESUMO!$X$7:$X$8020,RESUMO!$D$7:$D$8020,$U59,RESUMO!$G$7:$G$8020,"SUBSTITUÍDO")-SUMIFS(RESUMO!$X$7:$X$8020,RESUMO!$D$7:$D$8020,$U59,RESUMO!$G$7:$G$8020,"REPROVADO")</f>
        <v>4</v>
      </c>
      <c r="AF59">
        <f>COUNTIFS(RESUMO!$D$7:$D$8020,$U59)-COUNTIFS(RESUMO!$D$7:$D$8020,$U59,RESUMO!$G$7:$G$8020,"CANCELADO")-COUNTIFS(RESUMO!$D$7:$D$8020,$U59,RESUMO!$G$7:$G$8020,"SUBSTITUÍDO")-COUNTIFS(RESUMO!$D$7:$D$8020,$U59,RESUMO!$G$7:$G$8020,"REPROVADO")</f>
        <v>4</v>
      </c>
      <c r="AG59">
        <f t="shared" si="5"/>
        <v>1</v>
      </c>
    </row>
    <row r="60" spans="15:33" x14ac:dyDescent="0.35">
      <c r="O60" t="b">
        <f>AND('INF GERAIS'!B61=LEFT(RESUMO!B61,9),'INF GERAIS'!B61=LEFT('TERMO DE ADESÃO'!B61,9),'INF GERAIS'!B61=LEFT(EVENTOS!B61,9),'INF GERAIS'!B61=LEFT(PAGAMENTOS!B61,9),'INF GERAIS'!B61=LEFT(VISTORIA!B61,9),'INF GERAIS'!B61=LEFT('PRESTAÇÃO DE CONTAS'!B61,9),'INF GERAIS'!B61=LEFT('OBS  ENC'!B61,9),'INF GERAIS'!B61=LEFT('CONCLUSÃO INFORMAL'!B61,9))</f>
        <v>1</v>
      </c>
      <c r="P60" t="b">
        <f>AND('INF GERAIS'!D61=RESUMO!D61,'INF GERAIS'!D61='TERMO DE ADESÃO'!D61,'INF GERAIS'!D61=EVENTOS!D61,'INF GERAIS'!D61=PAGAMENTOS!D61,'INF GERAIS'!D61=VISTORIA!D61,'INF GERAIS'!D61='PRESTAÇÃO DE CONTAS'!D61,'INF GERAIS'!D61='OBS  ENC'!D61,'INF GERAIS'!D61='CONCLUSÃO INFORMAL'!D61)</f>
        <v>1</v>
      </c>
      <c r="Q60" t="b">
        <f>AND('INF GERAIS'!E61=RESUMO!E61,'INF GERAIS'!E61='TERMO DE ADESÃO'!E61,'INF GERAIS'!E61=EVENTOS!E61,'INF GERAIS'!E61=PAGAMENTOS!E61,'INF GERAIS'!E61=VISTORIA!E61,'INF GERAIS'!E61='PRESTAÇÃO DE CONTAS'!E61,'INF GERAIS'!E61='OBS  ENC'!E61,'INF GERAIS'!E61='CONCLUSÃO INFORMAL'!E61)</f>
        <v>1</v>
      </c>
      <c r="U60" s="81" t="s">
        <v>418</v>
      </c>
      <c r="V60" s="82">
        <v>15611474.690000001</v>
      </c>
      <c r="W60" s="82">
        <f t="shared" si="0"/>
        <v>1300956.2241666669</v>
      </c>
      <c r="X60" s="82">
        <f t="shared" si="1"/>
        <v>1300956.22</v>
      </c>
      <c r="Y60" s="83"/>
      <c r="Z60" s="83"/>
      <c r="AA60" s="84">
        <f t="shared" si="2"/>
        <v>1300956.22</v>
      </c>
      <c r="AB60" s="84">
        <f t="shared" si="3"/>
        <v>65047.81</v>
      </c>
      <c r="AC60" s="84">
        <f t="shared" si="4"/>
        <v>1235908.4099999999</v>
      </c>
      <c r="AE60" s="86">
        <f>SUMIFS(RESUMO!$X$7:$X$8020,RESUMO!$D$7:$D$8020,$U60)-SUMIFS(RESUMO!$X$7:$X$8020,RESUMO!$D$7:$D$8020,$U60,RESUMO!$G$7:$G$8020,"CANCELADO")-SUMIFS(RESUMO!$X$7:$X$8020,RESUMO!$D$7:$D$8020,$U60,RESUMO!$G$7:$G$8020,"SUBSTITUÍDO")-SUMIFS(RESUMO!$X$7:$X$8020,RESUMO!$D$7:$D$8020,$U60,RESUMO!$G$7:$G$8020,"REPROVADO")</f>
        <v>1</v>
      </c>
      <c r="AF60">
        <f>COUNTIFS(RESUMO!$D$7:$D$8020,$U60)-COUNTIFS(RESUMO!$D$7:$D$8020,$U60,RESUMO!$G$7:$G$8020,"CANCELADO")-COUNTIFS(RESUMO!$D$7:$D$8020,$U60,RESUMO!$G$7:$G$8020,"SUBSTITUÍDO")-COUNTIFS(RESUMO!$D$7:$D$8020,$U60,RESUMO!$G$7:$G$8020,"REPROVADO")</f>
        <v>1</v>
      </c>
      <c r="AG60">
        <f t="shared" si="5"/>
        <v>1</v>
      </c>
    </row>
    <row r="61" spans="15:33" x14ac:dyDescent="0.35">
      <c r="O61" t="b">
        <f>AND('INF GERAIS'!B62=LEFT(RESUMO!B62,9),'INF GERAIS'!B62=LEFT('TERMO DE ADESÃO'!B62,9),'INF GERAIS'!B62=LEFT(EVENTOS!B62,9),'INF GERAIS'!B62=LEFT(PAGAMENTOS!B62,9),'INF GERAIS'!B62=LEFT(VISTORIA!B62,9),'INF GERAIS'!B62=LEFT('PRESTAÇÃO DE CONTAS'!B62,9),'INF GERAIS'!B62=LEFT('OBS  ENC'!B62,9),'INF GERAIS'!B62=LEFT('CONCLUSÃO INFORMAL'!B62,9))</f>
        <v>1</v>
      </c>
      <c r="P61" t="b">
        <f>AND('INF GERAIS'!D62=RESUMO!D62,'INF GERAIS'!D62='TERMO DE ADESÃO'!D62,'INF GERAIS'!D62=EVENTOS!D62,'INF GERAIS'!D62=PAGAMENTOS!D62,'INF GERAIS'!D62=VISTORIA!D62,'INF GERAIS'!D62='PRESTAÇÃO DE CONTAS'!D62,'INF GERAIS'!D62='OBS  ENC'!D62,'INF GERAIS'!D62='CONCLUSÃO INFORMAL'!D62)</f>
        <v>1</v>
      </c>
      <c r="Q61" t="b">
        <f>AND('INF GERAIS'!E62=RESUMO!E62,'INF GERAIS'!E62='TERMO DE ADESÃO'!E62,'INF GERAIS'!E62=EVENTOS!E62,'INF GERAIS'!E62=PAGAMENTOS!E62,'INF GERAIS'!E62=VISTORIA!E62,'INF GERAIS'!E62='PRESTAÇÃO DE CONTAS'!E62,'INF GERAIS'!E62='OBS  ENC'!E62,'INF GERAIS'!E62='CONCLUSÃO INFORMAL'!E62)</f>
        <v>1</v>
      </c>
      <c r="U61" s="81" t="s">
        <v>420</v>
      </c>
      <c r="V61" s="82">
        <v>11708606.109999999</v>
      </c>
      <c r="W61" s="82">
        <f t="shared" si="0"/>
        <v>975717.17583333328</v>
      </c>
      <c r="X61" s="82">
        <f t="shared" si="1"/>
        <v>975717.18</v>
      </c>
      <c r="Y61" s="83"/>
      <c r="Z61" s="83"/>
      <c r="AA61" s="84">
        <f t="shared" si="2"/>
        <v>975717.18</v>
      </c>
      <c r="AB61" s="84">
        <f t="shared" si="3"/>
        <v>48785.86</v>
      </c>
      <c r="AC61" s="84">
        <f t="shared" si="4"/>
        <v>926931.32000000007</v>
      </c>
      <c r="AE61" s="86">
        <f>SUMIFS(RESUMO!$X$7:$X$8020,RESUMO!$D$7:$D$8020,$U61)-SUMIFS(RESUMO!$X$7:$X$8020,RESUMO!$D$7:$D$8020,$U61,RESUMO!$G$7:$G$8020,"CANCELADO")-SUMIFS(RESUMO!$X$7:$X$8020,RESUMO!$D$7:$D$8020,$U61,RESUMO!$G$7:$G$8020,"SUBSTITUÍDO")-SUMIFS(RESUMO!$X$7:$X$8020,RESUMO!$D$7:$D$8020,$U61,RESUMO!$G$7:$G$8020,"REPROVADO")</f>
        <v>1</v>
      </c>
      <c r="AF61">
        <f>COUNTIFS(RESUMO!$D$7:$D$8020,$U61)-COUNTIFS(RESUMO!$D$7:$D$8020,$U61,RESUMO!$G$7:$G$8020,"CANCELADO")-COUNTIFS(RESUMO!$D$7:$D$8020,$U61,RESUMO!$G$7:$G$8020,"SUBSTITUÍDO")-COUNTIFS(RESUMO!$D$7:$D$8020,$U61,RESUMO!$G$7:$G$8020,"REPROVADO")</f>
        <v>1</v>
      </c>
      <c r="AG61">
        <f t="shared" si="5"/>
        <v>1</v>
      </c>
    </row>
    <row r="62" spans="15:33" x14ac:dyDescent="0.35">
      <c r="O62" t="b">
        <f>AND('INF GERAIS'!B63=LEFT(RESUMO!B63,9),'INF GERAIS'!B63=LEFT('TERMO DE ADESÃO'!B63,9),'INF GERAIS'!B63=LEFT(EVENTOS!B63,9),'INF GERAIS'!B63=LEFT(PAGAMENTOS!B63,9),'INF GERAIS'!B63=LEFT(VISTORIA!B63,9),'INF GERAIS'!B63=LEFT('PRESTAÇÃO DE CONTAS'!B63,9),'INF GERAIS'!B63=LEFT('OBS  ENC'!B63,9),'INF GERAIS'!B63=LEFT('CONCLUSÃO INFORMAL'!B63,9))</f>
        <v>1</v>
      </c>
      <c r="P62" t="b">
        <f>AND('INF GERAIS'!D63=RESUMO!D63,'INF GERAIS'!D63='TERMO DE ADESÃO'!D63,'INF GERAIS'!D63=EVENTOS!D63,'INF GERAIS'!D63=PAGAMENTOS!D63,'INF GERAIS'!D63=VISTORIA!D63,'INF GERAIS'!D63='PRESTAÇÃO DE CONTAS'!D63,'INF GERAIS'!D63='OBS  ENC'!D63,'INF GERAIS'!D63='CONCLUSÃO INFORMAL'!D63)</f>
        <v>1</v>
      </c>
      <c r="Q62" t="b">
        <f>AND('INF GERAIS'!E63=RESUMO!E63,'INF GERAIS'!E63='TERMO DE ADESÃO'!E63,'INF GERAIS'!E63=EVENTOS!E63,'INF GERAIS'!E63=PAGAMENTOS!E63,'INF GERAIS'!E63=VISTORIA!E63,'INF GERAIS'!E63='PRESTAÇÃO DE CONTAS'!E63,'INF GERAIS'!E63='OBS  ENC'!E63,'INF GERAIS'!E63='CONCLUSÃO INFORMAL'!E63)</f>
        <v>1</v>
      </c>
      <c r="U62" s="81" t="s">
        <v>422</v>
      </c>
      <c r="V62" s="82">
        <v>23417211.940000005</v>
      </c>
      <c r="W62" s="82">
        <f t="shared" si="0"/>
        <v>1951434.3283333338</v>
      </c>
      <c r="X62" s="82">
        <f t="shared" si="1"/>
        <v>1951434.33</v>
      </c>
      <c r="Y62" s="83"/>
      <c r="Z62" s="83"/>
      <c r="AA62" s="84">
        <f t="shared" si="2"/>
        <v>1951434.33</v>
      </c>
      <c r="AB62" s="84">
        <f t="shared" si="3"/>
        <v>97571.72</v>
      </c>
      <c r="AC62" s="84">
        <f t="shared" si="4"/>
        <v>1853862.61</v>
      </c>
      <c r="AE62" s="86">
        <f>SUMIFS(RESUMO!$X$7:$X$8020,RESUMO!$D$7:$D$8020,$U62)-SUMIFS(RESUMO!$X$7:$X$8020,RESUMO!$D$7:$D$8020,$U62,RESUMO!$G$7:$G$8020,"CANCELADO")-SUMIFS(RESUMO!$X$7:$X$8020,RESUMO!$D$7:$D$8020,$U62,RESUMO!$G$7:$G$8020,"SUBSTITUÍDO")-SUMIFS(RESUMO!$X$7:$X$8020,RESUMO!$D$7:$D$8020,$U62,RESUMO!$G$7:$G$8020,"REPROVADO")</f>
        <v>3</v>
      </c>
      <c r="AF62">
        <f>COUNTIFS(RESUMO!$D$7:$D$8020,$U62)-COUNTIFS(RESUMO!$D$7:$D$8020,$U62,RESUMO!$G$7:$G$8020,"CANCELADO")-COUNTIFS(RESUMO!$D$7:$D$8020,$U62,RESUMO!$G$7:$G$8020,"SUBSTITUÍDO")-COUNTIFS(RESUMO!$D$7:$D$8020,$U62,RESUMO!$G$7:$G$8020,"REPROVADO")</f>
        <v>4</v>
      </c>
      <c r="AG62">
        <f t="shared" si="5"/>
        <v>0.75</v>
      </c>
    </row>
    <row r="63" spans="15:33" x14ac:dyDescent="0.35">
      <c r="O63" t="b">
        <f>AND('INF GERAIS'!B64=LEFT(RESUMO!B64,9),'INF GERAIS'!B64=LEFT('TERMO DE ADESÃO'!B64,9),'INF GERAIS'!B64=LEFT(EVENTOS!B64,9),'INF GERAIS'!B64=LEFT(PAGAMENTOS!B64,9),'INF GERAIS'!B64=LEFT(VISTORIA!B64,9),'INF GERAIS'!B64=LEFT('PRESTAÇÃO DE CONTAS'!B64,9),'INF GERAIS'!B64=LEFT('OBS  ENC'!B64,9),'INF GERAIS'!B64=LEFT('CONCLUSÃO INFORMAL'!B64,9))</f>
        <v>1</v>
      </c>
      <c r="P63" t="b">
        <f>AND('INF GERAIS'!D64=RESUMO!D64,'INF GERAIS'!D64='TERMO DE ADESÃO'!D64,'INF GERAIS'!D64=EVENTOS!D64,'INF GERAIS'!D64=PAGAMENTOS!D64,'INF GERAIS'!D64=VISTORIA!D64,'INF GERAIS'!D64='PRESTAÇÃO DE CONTAS'!D64,'INF GERAIS'!D64='OBS  ENC'!D64,'INF GERAIS'!D64='CONCLUSÃO INFORMAL'!D64)</f>
        <v>1</v>
      </c>
      <c r="Q63" t="b">
        <f>AND('INF GERAIS'!E64=RESUMO!E64,'INF GERAIS'!E64='TERMO DE ADESÃO'!E64,'INF GERAIS'!E64=EVENTOS!E64,'INF GERAIS'!E64=PAGAMENTOS!E64,'INF GERAIS'!E64=VISTORIA!E64,'INF GERAIS'!E64='PRESTAÇÃO DE CONTAS'!E64,'INF GERAIS'!E64='OBS  ENC'!E64,'INF GERAIS'!E64='CONCLUSÃO INFORMAL'!E64)</f>
        <v>1</v>
      </c>
      <c r="U63" s="81" t="s">
        <v>4675</v>
      </c>
      <c r="V63" s="82">
        <v>15611474.690000001</v>
      </c>
      <c r="W63" s="82">
        <f t="shared" si="0"/>
        <v>1300956.2241666669</v>
      </c>
      <c r="X63" s="82">
        <f t="shared" si="1"/>
        <v>1300956.22</v>
      </c>
      <c r="Y63" s="83"/>
      <c r="Z63" s="83"/>
      <c r="AA63" s="84">
        <f t="shared" si="2"/>
        <v>1300956.22</v>
      </c>
      <c r="AB63" s="84">
        <f t="shared" si="3"/>
        <v>65047.81</v>
      </c>
      <c r="AC63" s="84">
        <f t="shared" si="4"/>
        <v>1235908.4099999999</v>
      </c>
      <c r="AE63" s="86">
        <f>SUMIFS(RESUMO!$X$7:$X$8020,RESUMO!$D$7:$D$8020,$U63)-SUMIFS(RESUMO!$X$7:$X$8020,RESUMO!$D$7:$D$8020,$U63,RESUMO!$G$7:$G$8020,"CANCELADO")-SUMIFS(RESUMO!$X$7:$X$8020,RESUMO!$D$7:$D$8020,$U63,RESUMO!$G$7:$G$8020,"SUBSTITUÍDO")-SUMIFS(RESUMO!$X$7:$X$8020,RESUMO!$D$7:$D$8020,$U63,RESUMO!$G$7:$G$8020,"REPROVADO")</f>
        <v>2</v>
      </c>
      <c r="AF63">
        <f>COUNTIFS(RESUMO!$D$7:$D$8020,$U63)-COUNTIFS(RESUMO!$D$7:$D$8020,$U63,RESUMO!$G$7:$G$8020,"CANCELADO")-COUNTIFS(RESUMO!$D$7:$D$8020,$U63,RESUMO!$G$7:$G$8020,"SUBSTITUÍDO")-COUNTIFS(RESUMO!$D$7:$D$8020,$U63,RESUMO!$G$7:$G$8020,"REPROVADO")</f>
        <v>2</v>
      </c>
      <c r="AG63">
        <f t="shared" si="5"/>
        <v>1</v>
      </c>
    </row>
    <row r="64" spans="15:33" x14ac:dyDescent="0.35">
      <c r="O64" t="b">
        <f>AND('INF GERAIS'!B65=LEFT(RESUMO!B65,9),'INF GERAIS'!B65=LEFT('TERMO DE ADESÃO'!B65,9),'INF GERAIS'!B65=LEFT(EVENTOS!B65,9),'INF GERAIS'!B65=LEFT(PAGAMENTOS!B65,9),'INF GERAIS'!B65=LEFT(VISTORIA!B65,9),'INF GERAIS'!B65=LEFT('PRESTAÇÃO DE CONTAS'!B65,9),'INF GERAIS'!B65=LEFT('OBS  ENC'!B65,9),'INF GERAIS'!B65=LEFT('CONCLUSÃO INFORMAL'!B65,9))</f>
        <v>1</v>
      </c>
      <c r="P64" t="b">
        <f>AND('INF GERAIS'!D65=RESUMO!D65,'INF GERAIS'!D65='TERMO DE ADESÃO'!D65,'INF GERAIS'!D65=EVENTOS!D65,'INF GERAIS'!D65=PAGAMENTOS!D65,'INF GERAIS'!D65=VISTORIA!D65,'INF GERAIS'!D65='PRESTAÇÃO DE CONTAS'!D65,'INF GERAIS'!D65='OBS  ENC'!D65,'INF GERAIS'!D65='CONCLUSÃO INFORMAL'!D65)</f>
        <v>1</v>
      </c>
      <c r="Q64" t="b">
        <f>AND('INF GERAIS'!E65=RESUMO!E65,'INF GERAIS'!E65='TERMO DE ADESÃO'!E65,'INF GERAIS'!E65=EVENTOS!E65,'INF GERAIS'!E65=PAGAMENTOS!E65,'INF GERAIS'!E65=VISTORIA!E65,'INF GERAIS'!E65='PRESTAÇÃO DE CONTAS'!E65,'INF GERAIS'!E65='OBS  ENC'!E65,'INF GERAIS'!E65='CONCLUSÃO INFORMAL'!E65)</f>
        <v>1</v>
      </c>
      <c r="U64" s="81" t="s">
        <v>430</v>
      </c>
      <c r="V64" s="82">
        <v>11708606.109999999</v>
      </c>
      <c r="W64" s="82">
        <f t="shared" si="0"/>
        <v>975717.17583333328</v>
      </c>
      <c r="X64" s="82">
        <f t="shared" si="1"/>
        <v>975717.18</v>
      </c>
      <c r="Y64" s="83"/>
      <c r="Z64" s="83"/>
      <c r="AA64" s="84">
        <f t="shared" si="2"/>
        <v>975717.18</v>
      </c>
      <c r="AB64" s="84">
        <f t="shared" si="3"/>
        <v>48785.86</v>
      </c>
      <c r="AC64" s="84">
        <f t="shared" si="4"/>
        <v>926931.32000000007</v>
      </c>
      <c r="AE64" s="86">
        <f>SUMIFS(RESUMO!$X$7:$X$8020,RESUMO!$D$7:$D$8020,$U64)-SUMIFS(RESUMO!$X$7:$X$8020,RESUMO!$D$7:$D$8020,$U64,RESUMO!$G$7:$G$8020,"CANCELADO")-SUMIFS(RESUMO!$X$7:$X$8020,RESUMO!$D$7:$D$8020,$U64,RESUMO!$G$7:$G$8020,"SUBSTITUÍDO")-SUMIFS(RESUMO!$X$7:$X$8020,RESUMO!$D$7:$D$8020,$U64,RESUMO!$G$7:$G$8020,"REPROVADO")</f>
        <v>3</v>
      </c>
      <c r="AF64">
        <f>COUNTIFS(RESUMO!$D$7:$D$8020,$U64)-COUNTIFS(RESUMO!$D$7:$D$8020,$U64,RESUMO!$G$7:$G$8020,"CANCELADO")-COUNTIFS(RESUMO!$D$7:$D$8020,$U64,RESUMO!$G$7:$G$8020,"SUBSTITUÍDO")-COUNTIFS(RESUMO!$D$7:$D$8020,$U64,RESUMO!$G$7:$G$8020,"REPROVADO")</f>
        <v>3</v>
      </c>
      <c r="AG64">
        <f t="shared" si="5"/>
        <v>1</v>
      </c>
    </row>
    <row r="65" spans="15:33" x14ac:dyDescent="0.35">
      <c r="O65" t="b">
        <f>AND('INF GERAIS'!B66=LEFT(RESUMO!B66,9),'INF GERAIS'!B66=LEFT('TERMO DE ADESÃO'!B66,9),'INF GERAIS'!B66=LEFT(EVENTOS!B66,9),'INF GERAIS'!B66=LEFT(PAGAMENTOS!B66,9),'INF GERAIS'!B66=LEFT(VISTORIA!B66,9),'INF GERAIS'!B66=LEFT('PRESTAÇÃO DE CONTAS'!B66,9),'INF GERAIS'!B66=LEFT('OBS  ENC'!B66,9),'INF GERAIS'!B66=LEFT('CONCLUSÃO INFORMAL'!B66,9))</f>
        <v>1</v>
      </c>
      <c r="P65" t="b">
        <f>AND('INF GERAIS'!D66=RESUMO!D66,'INF GERAIS'!D66='TERMO DE ADESÃO'!D66,'INF GERAIS'!D66=EVENTOS!D66,'INF GERAIS'!D66=PAGAMENTOS!D66,'INF GERAIS'!D66=VISTORIA!D66,'INF GERAIS'!D66='PRESTAÇÃO DE CONTAS'!D66,'INF GERAIS'!D66='OBS  ENC'!D66,'INF GERAIS'!D66='CONCLUSÃO INFORMAL'!D66)</f>
        <v>1</v>
      </c>
      <c r="Q65" t="b">
        <f>AND('INF GERAIS'!E66=RESUMO!E66,'INF GERAIS'!E66='TERMO DE ADESÃO'!E66,'INF GERAIS'!E66=EVENTOS!E66,'INF GERAIS'!E66=PAGAMENTOS!E66,'INF GERAIS'!E66=VISTORIA!E66,'INF GERAIS'!E66='PRESTAÇÃO DE CONTAS'!E66,'INF GERAIS'!E66='OBS  ENC'!E66,'INF GERAIS'!E66='CONCLUSÃO INFORMAL'!E66)</f>
        <v>1</v>
      </c>
      <c r="U65" s="81" t="s">
        <v>434</v>
      </c>
      <c r="V65" s="82">
        <v>7805737.4899999993</v>
      </c>
      <c r="W65" s="82">
        <f>V65/12</f>
        <v>650478.12416666665</v>
      </c>
      <c r="X65" s="82">
        <f>ROUND(V65/12,2)</f>
        <v>650478.12</v>
      </c>
      <c r="Y65" s="83"/>
      <c r="Z65" s="83"/>
      <c r="AA65" s="84">
        <f>SUM(X65:Z65)</f>
        <v>650478.12</v>
      </c>
      <c r="AB65" s="84">
        <f>ROUND(X65*0.05,2)+Z65</f>
        <v>32523.91</v>
      </c>
      <c r="AC65" s="84">
        <f>AA65-AB65</f>
        <v>617954.21</v>
      </c>
      <c r="AE65" s="86">
        <f>SUMIFS(RESUMO!$X$7:$X$8020,RESUMO!$D$7:$D$8020,$U65)-SUMIFS(RESUMO!$X$7:$X$8020,RESUMO!$D$7:$D$8020,$U65,RESUMO!$G$7:$G$8020,"CANCELADO")-SUMIFS(RESUMO!$X$7:$X$8020,RESUMO!$D$7:$D$8020,$U65,RESUMO!$G$7:$G$8020,"SUBSTITUÍDO")-SUMIFS(RESUMO!$X$7:$X$8020,RESUMO!$D$7:$D$8020,$U65,RESUMO!$G$7:$G$8020,"REPROVADO")</f>
        <v>1</v>
      </c>
      <c r="AF65">
        <f>COUNTIFS(RESUMO!$D$7:$D$8020,$U65)-COUNTIFS(RESUMO!$D$7:$D$8020,$U65,RESUMO!$G$7:$G$8020,"CANCELADO")-COUNTIFS(RESUMO!$D$7:$D$8020,$U65,RESUMO!$G$7:$G$8020,"SUBSTITUÍDO")-COUNTIFS(RESUMO!$D$7:$D$8020,$U65,RESUMO!$G$7:$G$8020,"REPROVADO")</f>
        <v>1</v>
      </c>
      <c r="AG65">
        <f t="shared" si="5"/>
        <v>1</v>
      </c>
    </row>
    <row r="66" spans="15:33" x14ac:dyDescent="0.35">
      <c r="O66" t="b">
        <f>AND('INF GERAIS'!B67=LEFT(RESUMO!B67,9),'INF GERAIS'!B67=LEFT('TERMO DE ADESÃO'!B67,9),'INF GERAIS'!B67=LEFT(EVENTOS!B67,9),'INF GERAIS'!B67=LEFT(PAGAMENTOS!B67,9),'INF GERAIS'!B67=LEFT(VISTORIA!B67,9),'INF GERAIS'!B67=LEFT('PRESTAÇÃO DE CONTAS'!B67,9),'INF GERAIS'!B67=LEFT('OBS  ENC'!B67,9),'INF GERAIS'!B67=LEFT('CONCLUSÃO INFORMAL'!B67,9))</f>
        <v>1</v>
      </c>
      <c r="P66" t="b">
        <f>AND('INF GERAIS'!D67=RESUMO!D67,'INF GERAIS'!D67='TERMO DE ADESÃO'!D67,'INF GERAIS'!D67=EVENTOS!D67,'INF GERAIS'!D67=PAGAMENTOS!D67,'INF GERAIS'!D67=VISTORIA!D67,'INF GERAIS'!D67='PRESTAÇÃO DE CONTAS'!D67,'INF GERAIS'!D67='OBS  ENC'!D67,'INF GERAIS'!D67='CONCLUSÃO INFORMAL'!D67)</f>
        <v>1</v>
      </c>
      <c r="Q66" t="b">
        <f>AND('INF GERAIS'!E67=RESUMO!E67,'INF GERAIS'!E67='TERMO DE ADESÃO'!E67,'INF GERAIS'!E67=EVENTOS!E67,'INF GERAIS'!E67=PAGAMENTOS!E67,'INF GERAIS'!E67=VISTORIA!E67,'INF GERAIS'!E67='PRESTAÇÃO DE CONTAS'!E67,'INF GERAIS'!E67='OBS  ENC'!E67,'INF GERAIS'!E67='CONCLUSÃO INFORMAL'!E67)</f>
        <v>1</v>
      </c>
      <c r="U66" s="81" t="s">
        <v>436</v>
      </c>
      <c r="V66" s="82">
        <v>13660040.5</v>
      </c>
      <c r="W66" s="82">
        <f>V66/12</f>
        <v>1138336.7083333333</v>
      </c>
      <c r="X66" s="82">
        <f>ROUND(V66/12,2)</f>
        <v>1138336.71</v>
      </c>
      <c r="Y66" s="83"/>
      <c r="Z66" s="83"/>
      <c r="AA66" s="84">
        <f>SUM(X66:Z66)</f>
        <v>1138336.71</v>
      </c>
      <c r="AB66" s="84">
        <f>ROUND(X66*0.05,2)+Z66</f>
        <v>56916.84</v>
      </c>
      <c r="AC66" s="84">
        <f>AA66-AB66</f>
        <v>1081419.8699999999</v>
      </c>
      <c r="AE66" s="86">
        <f>SUMIFS(RESUMO!$X$7:$X$8020,RESUMO!$D$7:$D$8020,$U66)-SUMIFS(RESUMO!$X$7:$X$8020,RESUMO!$D$7:$D$8020,$U66,RESUMO!$G$7:$G$8020,"CANCELADO")-SUMIFS(RESUMO!$X$7:$X$8020,RESUMO!$D$7:$D$8020,$U66,RESUMO!$G$7:$G$8020,"SUBSTITUÍDO")-SUMIFS(RESUMO!$X$7:$X$8020,RESUMO!$D$7:$D$8020,$U66,RESUMO!$G$7:$G$8020,"REPROVADO")</f>
        <v>2</v>
      </c>
      <c r="AF66">
        <f>COUNTIFS(RESUMO!$D$7:$D$8020,$U66)-COUNTIFS(RESUMO!$D$7:$D$8020,$U66,RESUMO!$G$7:$G$8020,"CANCELADO")-COUNTIFS(RESUMO!$D$7:$D$8020,$U66,RESUMO!$G$7:$G$8020,"SUBSTITUÍDO")-COUNTIFS(RESUMO!$D$7:$D$8020,$U66,RESUMO!$G$7:$G$8020,"REPROVADO")</f>
        <v>2</v>
      </c>
      <c r="AG66">
        <f t="shared" si="5"/>
        <v>1</v>
      </c>
    </row>
    <row r="67" spans="15:33" x14ac:dyDescent="0.35">
      <c r="O67" t="b">
        <f>AND('INF GERAIS'!B68=LEFT(RESUMO!B68,9),'INF GERAIS'!B68=LEFT('TERMO DE ADESÃO'!B68,9),'INF GERAIS'!B68=LEFT(EVENTOS!B68,9),'INF GERAIS'!B68=LEFT(PAGAMENTOS!B68,9),'INF GERAIS'!B68=LEFT(VISTORIA!B68,9),'INF GERAIS'!B68=LEFT('PRESTAÇÃO DE CONTAS'!B68,9),'INF GERAIS'!B68=LEFT('OBS  ENC'!B68,9),'INF GERAIS'!B68=LEFT('CONCLUSÃO INFORMAL'!B68,9))</f>
        <v>1</v>
      </c>
      <c r="P67" t="b">
        <f>AND('INF GERAIS'!D68=RESUMO!D68,'INF GERAIS'!D68='TERMO DE ADESÃO'!D68,'INF GERAIS'!D68=EVENTOS!D68,'INF GERAIS'!D68=PAGAMENTOS!D68,'INF GERAIS'!D68=VISTORIA!D68,'INF GERAIS'!D68='PRESTAÇÃO DE CONTAS'!D68,'INF GERAIS'!D68='OBS  ENC'!D68,'INF GERAIS'!D68='CONCLUSÃO INFORMAL'!D68)</f>
        <v>1</v>
      </c>
      <c r="Q67" t="b">
        <f>AND('INF GERAIS'!E68=RESUMO!E68,'INF GERAIS'!E68='TERMO DE ADESÃO'!E68,'INF GERAIS'!E68=EVENTOS!E68,'INF GERAIS'!E68=PAGAMENTOS!E68,'INF GERAIS'!E68=VISTORIA!E68,'INF GERAIS'!E68='PRESTAÇÃO DE CONTAS'!E68,'INF GERAIS'!E68='OBS  ENC'!E68,'INF GERAIS'!E68='CONCLUSÃO INFORMAL'!E68)</f>
        <v>1</v>
      </c>
      <c r="U67" s="81" t="s">
        <v>439</v>
      </c>
      <c r="V67" s="82">
        <v>15611474.690000001</v>
      </c>
      <c r="W67" s="82">
        <f>V67/12</f>
        <v>1300956.2241666669</v>
      </c>
      <c r="X67" s="82">
        <f>ROUND(V67/12,2)</f>
        <v>1300956.22</v>
      </c>
      <c r="Y67" s="83"/>
      <c r="Z67" s="83"/>
      <c r="AA67" s="84">
        <f>SUM(X67:Z67)</f>
        <v>1300956.22</v>
      </c>
      <c r="AB67" s="84">
        <f>ROUND(X67*0.05,2)+Z67</f>
        <v>65047.81</v>
      </c>
      <c r="AC67" s="84">
        <f>AA67-AB67</f>
        <v>1235908.4099999999</v>
      </c>
      <c r="AE67" s="86">
        <f>SUMIFS(RESUMO!$X$7:$X$8020,RESUMO!$D$7:$D$8020,$U67)-SUMIFS(RESUMO!$X$7:$X$8020,RESUMO!$D$7:$D$8020,$U67,RESUMO!$G$7:$G$8020,"CANCELADO")-SUMIFS(RESUMO!$X$7:$X$8020,RESUMO!$D$7:$D$8020,$U67,RESUMO!$G$7:$G$8020,"SUBSTITUÍDO")-SUMIFS(RESUMO!$X$7:$X$8020,RESUMO!$D$7:$D$8020,$U67,RESUMO!$G$7:$G$8020,"REPROVADO")</f>
        <v>5</v>
      </c>
      <c r="AF67">
        <f>COUNTIFS(RESUMO!$D$7:$D$8020,$U67)-COUNTIFS(RESUMO!$D$7:$D$8020,$U67,RESUMO!$G$7:$G$8020,"CANCELADO")-COUNTIFS(RESUMO!$D$7:$D$8020,$U67,RESUMO!$G$7:$G$8020,"SUBSTITUÍDO")-COUNTIFS(RESUMO!$D$7:$D$8020,$U67,RESUMO!$G$7:$G$8020,"REPROVADO")</f>
        <v>5</v>
      </c>
      <c r="AG67">
        <f t="shared" si="5"/>
        <v>1</v>
      </c>
    </row>
    <row r="68" spans="15:33" x14ac:dyDescent="0.35">
      <c r="O68" t="b">
        <f>AND('INF GERAIS'!B69=LEFT(RESUMO!B69,9),'INF GERAIS'!B69=LEFT('TERMO DE ADESÃO'!B69,9),'INF GERAIS'!B69=LEFT(EVENTOS!B69,9),'INF GERAIS'!B69=LEFT(PAGAMENTOS!B69,9),'INF GERAIS'!B69=LEFT(VISTORIA!B69,9),'INF GERAIS'!B69=LEFT('PRESTAÇÃO DE CONTAS'!B69,9),'INF GERAIS'!B69=LEFT('OBS  ENC'!B69,9),'INF GERAIS'!B69=LEFT('CONCLUSÃO INFORMAL'!B69,9))</f>
        <v>1</v>
      </c>
      <c r="P68" t="b">
        <f>AND('INF GERAIS'!D69=RESUMO!D69,'INF GERAIS'!D69='TERMO DE ADESÃO'!D69,'INF GERAIS'!D69=EVENTOS!D69,'INF GERAIS'!D69=PAGAMENTOS!D69,'INF GERAIS'!D69=VISTORIA!D69,'INF GERAIS'!D69='PRESTAÇÃO DE CONTAS'!D69,'INF GERAIS'!D69='OBS  ENC'!D69,'INF GERAIS'!D69='CONCLUSÃO INFORMAL'!D69)</f>
        <v>1</v>
      </c>
      <c r="Q68" t="b">
        <f>AND('INF GERAIS'!E69=RESUMO!E69,'INF GERAIS'!E69='TERMO DE ADESÃO'!E69,'INF GERAIS'!E69=EVENTOS!E69,'INF GERAIS'!E69=PAGAMENTOS!E69,'INF GERAIS'!E69=VISTORIA!E69,'INF GERAIS'!E69='PRESTAÇÃO DE CONTAS'!E69,'INF GERAIS'!E69='OBS  ENC'!E69,'INF GERAIS'!E69='CONCLUSÃO INFORMAL'!E69)</f>
        <v>1</v>
      </c>
      <c r="U68" s="81" t="s">
        <v>445</v>
      </c>
      <c r="V68" s="82">
        <v>9757171.8100000005</v>
      </c>
      <c r="W68" s="82">
        <f t="shared" ref="W68:W131" si="6">V68/12</f>
        <v>813097.65083333338</v>
      </c>
      <c r="X68" s="82">
        <f>ROUND(V68/12,2)</f>
        <v>813097.65</v>
      </c>
      <c r="Y68" s="83"/>
      <c r="Z68" s="83"/>
      <c r="AA68" s="84">
        <f>SUM(X68:Z68)</f>
        <v>813097.65</v>
      </c>
      <c r="AB68" s="84">
        <f>ROUND(X68*0.05,2)+Z68</f>
        <v>40654.879999999997</v>
      </c>
      <c r="AC68" s="84">
        <f>AA68-AB68</f>
        <v>772442.77</v>
      </c>
      <c r="AE68" s="86">
        <f>SUMIFS(RESUMO!$X$7:$X$8020,RESUMO!$D$7:$D$8020,$U68)-SUMIFS(RESUMO!$X$7:$X$8020,RESUMO!$D$7:$D$8020,$U68,RESUMO!$G$7:$G$8020,"CANCELADO")-SUMIFS(RESUMO!$X$7:$X$8020,RESUMO!$D$7:$D$8020,$U68,RESUMO!$G$7:$G$8020,"SUBSTITUÍDO")-SUMIFS(RESUMO!$X$7:$X$8020,RESUMO!$D$7:$D$8020,$U68,RESUMO!$G$7:$G$8020,"REPROVADO")</f>
        <v>3</v>
      </c>
      <c r="AF68">
        <f>COUNTIFS(RESUMO!$D$7:$D$8020,$U68)-COUNTIFS(RESUMO!$D$7:$D$8020,$U68,RESUMO!$G$7:$G$8020,"CANCELADO")-COUNTIFS(RESUMO!$D$7:$D$8020,$U68,RESUMO!$G$7:$G$8020,"SUBSTITUÍDO")-COUNTIFS(RESUMO!$D$7:$D$8020,$U68,RESUMO!$G$7:$G$8020,"REPROVADO")</f>
        <v>3</v>
      </c>
      <c r="AG68">
        <f t="shared" si="5"/>
        <v>1</v>
      </c>
    </row>
    <row r="69" spans="15:33" x14ac:dyDescent="0.35">
      <c r="O69" t="b">
        <f>AND('INF GERAIS'!B70=LEFT(RESUMO!B70,9),'INF GERAIS'!B70=LEFT('TERMO DE ADESÃO'!B70,9),'INF GERAIS'!B70=LEFT(EVENTOS!B70,9),'INF GERAIS'!B70=LEFT(PAGAMENTOS!B70,9),'INF GERAIS'!B70=LEFT(VISTORIA!B70,9),'INF GERAIS'!B70=LEFT('PRESTAÇÃO DE CONTAS'!B70,9),'INF GERAIS'!B70=LEFT('OBS  ENC'!B70,9),'INF GERAIS'!B70=LEFT('CONCLUSÃO INFORMAL'!B70,9))</f>
        <v>1</v>
      </c>
      <c r="P69" t="b">
        <f>AND('INF GERAIS'!D70=RESUMO!D70,'INF GERAIS'!D70='TERMO DE ADESÃO'!D70,'INF GERAIS'!D70=EVENTOS!D70,'INF GERAIS'!D70=PAGAMENTOS!D70,'INF GERAIS'!D70=VISTORIA!D70,'INF GERAIS'!D70='PRESTAÇÃO DE CONTAS'!D70,'INF GERAIS'!D70='OBS  ENC'!D70,'INF GERAIS'!D70='CONCLUSÃO INFORMAL'!D70)</f>
        <v>1</v>
      </c>
      <c r="Q69" t="b">
        <f>AND('INF GERAIS'!E70=RESUMO!E70,'INF GERAIS'!E70='TERMO DE ADESÃO'!E70,'INF GERAIS'!E70=EVENTOS!E70,'INF GERAIS'!E70=PAGAMENTOS!E70,'INF GERAIS'!E70=VISTORIA!E70,'INF GERAIS'!E70='PRESTAÇÃO DE CONTAS'!E70,'INF GERAIS'!E70='OBS  ENC'!E70,'INF GERAIS'!E70='CONCLUSÃO INFORMAL'!E70)</f>
        <v>1</v>
      </c>
      <c r="U69" s="81" t="s">
        <v>449</v>
      </c>
      <c r="V69" s="82">
        <v>13660040.5</v>
      </c>
      <c r="W69" s="82">
        <f t="shared" si="6"/>
        <v>1138336.7083333333</v>
      </c>
      <c r="X69" s="82">
        <f t="shared" ref="X69:X132" si="7">ROUND(V69/12,2)</f>
        <v>1138336.71</v>
      </c>
      <c r="Y69" s="83"/>
      <c r="Z69" s="83"/>
      <c r="AA69" s="84">
        <f t="shared" ref="AA69:AA132" si="8">SUM(X69:Z69)</f>
        <v>1138336.71</v>
      </c>
      <c r="AB69" s="84">
        <f t="shared" ref="AB69:AB132" si="9">ROUND(X69*0.05,2)+Z69</f>
        <v>56916.84</v>
      </c>
      <c r="AC69" s="84">
        <f t="shared" ref="AC69:AC132" si="10">AA69-AB69</f>
        <v>1081419.8699999999</v>
      </c>
      <c r="AE69" s="86">
        <f>SUMIFS(RESUMO!$X$7:$X$8020,RESUMO!$D$7:$D$8020,$U69)-SUMIFS(RESUMO!$X$7:$X$8020,RESUMO!$D$7:$D$8020,$U69,RESUMO!$G$7:$G$8020,"CANCELADO")-SUMIFS(RESUMO!$X$7:$X$8020,RESUMO!$D$7:$D$8020,$U69,RESUMO!$G$7:$G$8020,"SUBSTITUÍDO")-SUMIFS(RESUMO!$X$7:$X$8020,RESUMO!$D$7:$D$8020,$U69,RESUMO!$G$7:$G$8020,"REPROVADO")</f>
        <v>0.6</v>
      </c>
      <c r="AF69">
        <f>COUNTIFS(RESUMO!$D$7:$D$8020,$U69)-COUNTIFS(RESUMO!$D$7:$D$8020,$U69,RESUMO!$G$7:$G$8020,"CANCELADO")-COUNTIFS(RESUMO!$D$7:$D$8020,$U69,RESUMO!$G$7:$G$8020,"SUBSTITUÍDO")-COUNTIFS(RESUMO!$D$7:$D$8020,$U69,RESUMO!$G$7:$G$8020,"REPROVADO")</f>
        <v>1</v>
      </c>
      <c r="AG69">
        <f t="shared" si="5"/>
        <v>0.6</v>
      </c>
    </row>
    <row r="70" spans="15:33" x14ac:dyDescent="0.35">
      <c r="O70" t="b">
        <f>AND('INF GERAIS'!B71=LEFT(RESUMO!B71,9),'INF GERAIS'!B71=LEFT('TERMO DE ADESÃO'!B71,9),'INF GERAIS'!B71=LEFT(EVENTOS!B71,9),'INF GERAIS'!B71=LEFT(PAGAMENTOS!B71,9),'INF GERAIS'!B71=LEFT(VISTORIA!B71,9),'INF GERAIS'!B71=LEFT('PRESTAÇÃO DE CONTAS'!B71,9),'INF GERAIS'!B71=LEFT('OBS  ENC'!B71,9),'INF GERAIS'!B71=LEFT('CONCLUSÃO INFORMAL'!B71,9))</f>
        <v>1</v>
      </c>
      <c r="P70" t="b">
        <f>AND('INF GERAIS'!D71=RESUMO!D71,'INF GERAIS'!D71='TERMO DE ADESÃO'!D71,'INF GERAIS'!D71=EVENTOS!D71,'INF GERAIS'!D71=PAGAMENTOS!D71,'INF GERAIS'!D71=VISTORIA!D71,'INF GERAIS'!D71='PRESTAÇÃO DE CONTAS'!D71,'INF GERAIS'!D71='OBS  ENC'!D71,'INF GERAIS'!D71='CONCLUSÃO INFORMAL'!D71)</f>
        <v>1</v>
      </c>
      <c r="Q70" t="b">
        <f>AND('INF GERAIS'!E71=RESUMO!E71,'INF GERAIS'!E71='TERMO DE ADESÃO'!E71,'INF GERAIS'!E71=EVENTOS!E71,'INF GERAIS'!E71=PAGAMENTOS!E71,'INF GERAIS'!E71=VISTORIA!E71,'INF GERAIS'!E71='PRESTAÇÃO DE CONTAS'!E71,'INF GERAIS'!E71='OBS  ENC'!E71,'INF GERAIS'!E71='CONCLUSÃO INFORMAL'!E71)</f>
        <v>1</v>
      </c>
      <c r="U70" s="81" t="s">
        <v>455</v>
      </c>
      <c r="V70" s="82">
        <v>35125817.629999995</v>
      </c>
      <c r="W70" s="82">
        <f t="shared" si="6"/>
        <v>2927151.4691666663</v>
      </c>
      <c r="X70" s="82">
        <f t="shared" si="7"/>
        <v>2927151.47</v>
      </c>
      <c r="Y70" s="83"/>
      <c r="Z70" s="83"/>
      <c r="AA70" s="84">
        <f t="shared" si="8"/>
        <v>2927151.47</v>
      </c>
      <c r="AB70" s="84">
        <f t="shared" si="9"/>
        <v>146357.57</v>
      </c>
      <c r="AC70" s="84">
        <f t="shared" si="10"/>
        <v>2780793.9000000004</v>
      </c>
      <c r="AE70" s="86">
        <f>SUMIFS(RESUMO!$X$7:$X$8020,RESUMO!$D$7:$D$8020,$U70)-SUMIFS(RESUMO!$X$7:$X$8020,RESUMO!$D$7:$D$8020,$U70,RESUMO!$G$7:$G$8020,"CANCELADO")-SUMIFS(RESUMO!$X$7:$X$8020,RESUMO!$D$7:$D$8020,$U70,RESUMO!$G$7:$G$8020,"SUBSTITUÍDO")-SUMIFS(RESUMO!$X$7:$X$8020,RESUMO!$D$7:$D$8020,$U70,RESUMO!$G$7:$G$8020,"REPROVADO")</f>
        <v>4</v>
      </c>
      <c r="AF70">
        <f>COUNTIFS(RESUMO!$D$7:$D$8020,$U70)-COUNTIFS(RESUMO!$D$7:$D$8020,$U70,RESUMO!$G$7:$G$8020,"CANCELADO")-COUNTIFS(RESUMO!$D$7:$D$8020,$U70,RESUMO!$G$7:$G$8020,"SUBSTITUÍDO")-COUNTIFS(RESUMO!$D$7:$D$8020,$U70,RESUMO!$G$7:$G$8020,"REPROVADO")</f>
        <v>4</v>
      </c>
      <c r="AG70">
        <f t="shared" ref="AG70:AG133" si="11">AE70/AF70</f>
        <v>1</v>
      </c>
    </row>
    <row r="71" spans="15:33" x14ac:dyDescent="0.35">
      <c r="O71" t="b">
        <f>AND('INF GERAIS'!B72=LEFT(RESUMO!B72,9),'INF GERAIS'!B72=LEFT('TERMO DE ADESÃO'!B72,9),'INF GERAIS'!B72=LEFT(EVENTOS!B72,9),'INF GERAIS'!B72=LEFT(PAGAMENTOS!B72,9),'INF GERAIS'!B72=LEFT(VISTORIA!B72,9),'INF GERAIS'!B72=LEFT('PRESTAÇÃO DE CONTAS'!B72,9),'INF GERAIS'!B72=LEFT('OBS  ENC'!B72,9),'INF GERAIS'!B72=LEFT('CONCLUSÃO INFORMAL'!B72,9))</f>
        <v>1</v>
      </c>
      <c r="P71" t="b">
        <f>AND('INF GERAIS'!D72=RESUMO!D72,'INF GERAIS'!D72='TERMO DE ADESÃO'!D72,'INF GERAIS'!D72=EVENTOS!D72,'INF GERAIS'!D72=PAGAMENTOS!D72,'INF GERAIS'!D72=VISTORIA!D72,'INF GERAIS'!D72='PRESTAÇÃO DE CONTAS'!D72,'INF GERAIS'!D72='OBS  ENC'!D72,'INF GERAIS'!D72='CONCLUSÃO INFORMAL'!D72)</f>
        <v>1</v>
      </c>
      <c r="Q71" t="b">
        <f>AND('INF GERAIS'!E72=RESUMO!E72,'INF GERAIS'!E72='TERMO DE ADESÃO'!E72,'INF GERAIS'!E72=EVENTOS!E72,'INF GERAIS'!E72=PAGAMENTOS!E72,'INF GERAIS'!E72=VISTORIA!E72,'INF GERAIS'!E72='PRESTAÇÃO DE CONTAS'!E72,'INF GERAIS'!E72='OBS  ENC'!E72,'INF GERAIS'!E72='CONCLUSÃO INFORMAL'!E72)</f>
        <v>1</v>
      </c>
      <c r="U71" s="81" t="s">
        <v>460</v>
      </c>
      <c r="V71" s="82">
        <v>13660040.5</v>
      </c>
      <c r="W71" s="82">
        <f t="shared" si="6"/>
        <v>1138336.7083333333</v>
      </c>
      <c r="X71" s="82">
        <f t="shared" si="7"/>
        <v>1138336.71</v>
      </c>
      <c r="Y71" s="83"/>
      <c r="Z71" s="83"/>
      <c r="AA71" s="84">
        <f t="shared" si="8"/>
        <v>1138336.71</v>
      </c>
      <c r="AB71" s="84">
        <f t="shared" si="9"/>
        <v>56916.84</v>
      </c>
      <c r="AC71" s="84">
        <f t="shared" si="10"/>
        <v>1081419.8699999999</v>
      </c>
      <c r="AE71" s="86">
        <f>SUMIFS(RESUMO!$X$7:$X$8020,RESUMO!$D$7:$D$8020,$U71)-SUMIFS(RESUMO!$X$7:$X$8020,RESUMO!$D$7:$D$8020,$U71,RESUMO!$G$7:$G$8020,"CANCELADO")-SUMIFS(RESUMO!$X$7:$X$8020,RESUMO!$D$7:$D$8020,$U71,RESUMO!$G$7:$G$8020,"SUBSTITUÍDO")-SUMIFS(RESUMO!$X$7:$X$8020,RESUMO!$D$7:$D$8020,$U71,RESUMO!$G$7:$G$8020,"REPROVADO")</f>
        <v>1</v>
      </c>
      <c r="AF71">
        <f>COUNTIFS(RESUMO!$D$7:$D$8020,$U71)-COUNTIFS(RESUMO!$D$7:$D$8020,$U71,RESUMO!$G$7:$G$8020,"CANCELADO")-COUNTIFS(RESUMO!$D$7:$D$8020,$U71,RESUMO!$G$7:$G$8020,"SUBSTITUÍDO")-COUNTIFS(RESUMO!$D$7:$D$8020,$U71,RESUMO!$G$7:$G$8020,"REPROVADO")</f>
        <v>1</v>
      </c>
      <c r="AG71">
        <f t="shared" si="11"/>
        <v>1</v>
      </c>
    </row>
    <row r="72" spans="15:33" x14ac:dyDescent="0.35">
      <c r="O72" t="b">
        <f>AND('INF GERAIS'!B73=LEFT(RESUMO!B73,9),'INF GERAIS'!B73=LEFT('TERMO DE ADESÃO'!B73,9),'INF GERAIS'!B73=LEFT(EVENTOS!B73,9),'INF GERAIS'!B73=LEFT(PAGAMENTOS!B73,9),'INF GERAIS'!B73=LEFT(VISTORIA!B73,9),'INF GERAIS'!B73=LEFT('PRESTAÇÃO DE CONTAS'!B73,9),'INF GERAIS'!B73=LEFT('OBS  ENC'!B73,9),'INF GERAIS'!B73=LEFT('CONCLUSÃO INFORMAL'!B73,9))</f>
        <v>1</v>
      </c>
      <c r="P72" t="b">
        <f>AND('INF GERAIS'!D73=RESUMO!D73,'INF GERAIS'!D73='TERMO DE ADESÃO'!D73,'INF GERAIS'!D73=EVENTOS!D73,'INF GERAIS'!D73=PAGAMENTOS!D73,'INF GERAIS'!D73=VISTORIA!D73,'INF GERAIS'!D73='PRESTAÇÃO DE CONTAS'!D73,'INF GERAIS'!D73='OBS  ENC'!D73,'INF GERAIS'!D73='CONCLUSÃO INFORMAL'!D73)</f>
        <v>1</v>
      </c>
      <c r="Q72" t="b">
        <f>AND('INF GERAIS'!E73=RESUMO!E73,'INF GERAIS'!E73='TERMO DE ADESÃO'!E73,'INF GERAIS'!E73=EVENTOS!E73,'INF GERAIS'!E73=PAGAMENTOS!E73,'INF GERAIS'!E73=VISTORIA!E73,'INF GERAIS'!E73='PRESTAÇÃO DE CONTAS'!E73,'INF GERAIS'!E73='OBS  ENC'!E73,'INF GERAIS'!E73='CONCLUSÃO INFORMAL'!E73)</f>
        <v>1</v>
      </c>
      <c r="U72" s="81" t="s">
        <v>462</v>
      </c>
      <c r="V72" s="82">
        <v>25368646.200000003</v>
      </c>
      <c r="W72" s="82">
        <f t="shared" si="6"/>
        <v>2114053.85</v>
      </c>
      <c r="X72" s="82">
        <f t="shared" si="7"/>
        <v>2114053.85</v>
      </c>
      <c r="Y72" s="83"/>
      <c r="Z72" s="83"/>
      <c r="AA72" s="84">
        <f t="shared" si="8"/>
        <v>2114053.85</v>
      </c>
      <c r="AB72" s="84">
        <f t="shared" si="9"/>
        <v>105702.69</v>
      </c>
      <c r="AC72" s="84">
        <f t="shared" si="10"/>
        <v>2008351.1600000001</v>
      </c>
      <c r="AE72" s="86">
        <f>SUMIFS(RESUMO!$X$7:$X$8020,RESUMO!$D$7:$D$8020,$U72)-SUMIFS(RESUMO!$X$7:$X$8020,RESUMO!$D$7:$D$8020,$U72,RESUMO!$G$7:$G$8020,"CANCELADO")-SUMIFS(RESUMO!$X$7:$X$8020,RESUMO!$D$7:$D$8020,$U72,RESUMO!$G$7:$G$8020,"SUBSTITUÍDO")-SUMIFS(RESUMO!$X$7:$X$8020,RESUMO!$D$7:$D$8020,$U72,RESUMO!$G$7:$G$8020,"REPROVADO")</f>
        <v>1</v>
      </c>
      <c r="AF72">
        <f>COUNTIFS(RESUMO!$D$7:$D$8020,$U72)-COUNTIFS(RESUMO!$D$7:$D$8020,$U72,RESUMO!$G$7:$G$8020,"CANCELADO")-COUNTIFS(RESUMO!$D$7:$D$8020,$U72,RESUMO!$G$7:$G$8020,"SUBSTITUÍDO")-COUNTIFS(RESUMO!$D$7:$D$8020,$U72,RESUMO!$G$7:$G$8020,"REPROVADO")</f>
        <v>2</v>
      </c>
      <c r="AG72">
        <f t="shared" si="11"/>
        <v>0.5</v>
      </c>
    </row>
    <row r="73" spans="15:33" x14ac:dyDescent="0.35">
      <c r="O73" t="b">
        <f>AND('INF GERAIS'!B74=LEFT(RESUMO!B74,9),'INF GERAIS'!B74=LEFT('TERMO DE ADESÃO'!B74,9),'INF GERAIS'!B74=LEFT(EVENTOS!B74,9),'INF GERAIS'!B74=LEFT(PAGAMENTOS!B74,9),'INF GERAIS'!B74=LEFT(VISTORIA!B74,9),'INF GERAIS'!B74=LEFT('PRESTAÇÃO DE CONTAS'!B74,9),'INF GERAIS'!B74=LEFT('OBS  ENC'!B74,9),'INF GERAIS'!B74=LEFT('CONCLUSÃO INFORMAL'!B74,9))</f>
        <v>1</v>
      </c>
      <c r="P73" t="b">
        <f>AND('INF GERAIS'!D74=RESUMO!D74,'INF GERAIS'!D74='TERMO DE ADESÃO'!D74,'INF GERAIS'!D74=EVENTOS!D74,'INF GERAIS'!D74=PAGAMENTOS!D74,'INF GERAIS'!D74=VISTORIA!D74,'INF GERAIS'!D74='PRESTAÇÃO DE CONTAS'!D74,'INF GERAIS'!D74='OBS  ENC'!D74,'INF GERAIS'!D74='CONCLUSÃO INFORMAL'!D74)</f>
        <v>1</v>
      </c>
      <c r="Q73" t="b">
        <f>AND('INF GERAIS'!E74=RESUMO!E74,'INF GERAIS'!E74='TERMO DE ADESÃO'!E74,'INF GERAIS'!E74=EVENTOS!E74,'INF GERAIS'!E74=PAGAMENTOS!E74,'INF GERAIS'!E74=VISTORIA!E74,'INF GERAIS'!E74='PRESTAÇÃO DE CONTAS'!E74,'INF GERAIS'!E74='OBS  ENC'!E74,'INF GERAIS'!E74='CONCLUSÃO INFORMAL'!E74)</f>
        <v>1</v>
      </c>
      <c r="U73" s="81" t="s">
        <v>465</v>
      </c>
      <c r="V73" s="82">
        <v>5854303.1900000004</v>
      </c>
      <c r="W73" s="82">
        <f t="shared" si="6"/>
        <v>487858.59916666668</v>
      </c>
      <c r="X73" s="82">
        <f t="shared" si="7"/>
        <v>487858.6</v>
      </c>
      <c r="Y73" s="83"/>
      <c r="Z73" s="83"/>
      <c r="AA73" s="84">
        <f t="shared" si="8"/>
        <v>487858.6</v>
      </c>
      <c r="AB73" s="84">
        <f t="shared" si="9"/>
        <v>24392.93</v>
      </c>
      <c r="AC73" s="84">
        <f t="shared" si="10"/>
        <v>463465.67</v>
      </c>
      <c r="AE73" s="86">
        <f>SUMIFS(RESUMO!$X$7:$X$8020,RESUMO!$D$7:$D$8020,$U73)-SUMIFS(RESUMO!$X$7:$X$8020,RESUMO!$D$7:$D$8020,$U73,RESUMO!$G$7:$G$8020,"CANCELADO")-SUMIFS(RESUMO!$X$7:$X$8020,RESUMO!$D$7:$D$8020,$U73,RESUMO!$G$7:$G$8020,"SUBSTITUÍDO")-SUMIFS(RESUMO!$X$7:$X$8020,RESUMO!$D$7:$D$8020,$U73,RESUMO!$G$7:$G$8020,"REPROVADO")</f>
        <v>4</v>
      </c>
      <c r="AF73">
        <f>COUNTIFS(RESUMO!$D$7:$D$8020,$U73)-COUNTIFS(RESUMO!$D$7:$D$8020,$U73,RESUMO!$G$7:$G$8020,"CANCELADO")-COUNTIFS(RESUMO!$D$7:$D$8020,$U73,RESUMO!$G$7:$G$8020,"SUBSTITUÍDO")-COUNTIFS(RESUMO!$D$7:$D$8020,$U73,RESUMO!$G$7:$G$8020,"REPROVADO")</f>
        <v>4</v>
      </c>
      <c r="AG73">
        <f t="shared" si="11"/>
        <v>1</v>
      </c>
    </row>
    <row r="74" spans="15:33" x14ac:dyDescent="0.35">
      <c r="O74" t="b">
        <f>AND('INF GERAIS'!B75=LEFT(RESUMO!B75,9),'INF GERAIS'!B75=LEFT('TERMO DE ADESÃO'!B75,9),'INF GERAIS'!B75=LEFT(EVENTOS!B75,9),'INF GERAIS'!B75=LEFT(PAGAMENTOS!B75,9),'INF GERAIS'!B75=LEFT(VISTORIA!B75,9),'INF GERAIS'!B75=LEFT('PRESTAÇÃO DE CONTAS'!B75,9),'INF GERAIS'!B75=LEFT('OBS  ENC'!B75,9),'INF GERAIS'!B75=LEFT('CONCLUSÃO INFORMAL'!B75,9))</f>
        <v>1</v>
      </c>
      <c r="P74" t="b">
        <f>AND('INF GERAIS'!D75=RESUMO!D75,'INF GERAIS'!D75='TERMO DE ADESÃO'!D75,'INF GERAIS'!D75=EVENTOS!D75,'INF GERAIS'!D75=PAGAMENTOS!D75,'INF GERAIS'!D75=VISTORIA!D75,'INF GERAIS'!D75='PRESTAÇÃO DE CONTAS'!D75,'INF GERAIS'!D75='OBS  ENC'!D75,'INF GERAIS'!D75='CONCLUSÃO INFORMAL'!D75)</f>
        <v>1</v>
      </c>
      <c r="Q74" t="b">
        <f>AND('INF GERAIS'!E75=RESUMO!E75,'INF GERAIS'!E75='TERMO DE ADESÃO'!E75,'INF GERAIS'!E75=EVENTOS!E75,'INF GERAIS'!E75=PAGAMENTOS!E75,'INF GERAIS'!E75=VISTORIA!E75,'INF GERAIS'!E75='PRESTAÇÃO DE CONTAS'!E75,'INF GERAIS'!E75='OBS  ENC'!E75,'INF GERAIS'!E75='CONCLUSÃO INFORMAL'!E75)</f>
        <v>1</v>
      </c>
      <c r="U74" s="81" t="s">
        <v>470</v>
      </c>
      <c r="V74" s="82">
        <v>25368646.200000003</v>
      </c>
      <c r="W74" s="82">
        <f t="shared" si="6"/>
        <v>2114053.85</v>
      </c>
      <c r="X74" s="82">
        <f t="shared" si="7"/>
        <v>2114053.85</v>
      </c>
      <c r="Y74" s="83"/>
      <c r="Z74" s="83"/>
      <c r="AA74" s="84">
        <f t="shared" si="8"/>
        <v>2114053.85</v>
      </c>
      <c r="AB74" s="84">
        <f t="shared" si="9"/>
        <v>105702.69</v>
      </c>
      <c r="AC74" s="84">
        <f t="shared" si="10"/>
        <v>2008351.1600000001</v>
      </c>
      <c r="AE74" s="86">
        <f>SUMIFS(RESUMO!$X$7:$X$8020,RESUMO!$D$7:$D$8020,$U74)-SUMIFS(RESUMO!$X$7:$X$8020,RESUMO!$D$7:$D$8020,$U74,RESUMO!$G$7:$G$8020,"CANCELADO")-SUMIFS(RESUMO!$X$7:$X$8020,RESUMO!$D$7:$D$8020,$U74,RESUMO!$G$7:$G$8020,"SUBSTITUÍDO")-SUMIFS(RESUMO!$X$7:$X$8020,RESUMO!$D$7:$D$8020,$U74,RESUMO!$G$7:$G$8020,"REPROVADO")</f>
        <v>1</v>
      </c>
      <c r="AF74">
        <f>COUNTIFS(RESUMO!$D$7:$D$8020,$U74)-COUNTIFS(RESUMO!$D$7:$D$8020,$U74,RESUMO!$G$7:$G$8020,"CANCELADO")-COUNTIFS(RESUMO!$D$7:$D$8020,$U74,RESUMO!$G$7:$G$8020,"SUBSTITUÍDO")-COUNTIFS(RESUMO!$D$7:$D$8020,$U74,RESUMO!$G$7:$G$8020,"REPROVADO")</f>
        <v>1</v>
      </c>
      <c r="AG74">
        <f t="shared" si="11"/>
        <v>1</v>
      </c>
    </row>
    <row r="75" spans="15:33" x14ac:dyDescent="0.35">
      <c r="O75" t="b">
        <f>AND('INF GERAIS'!B78=LEFT(RESUMO!B78,9),'INF GERAIS'!B78=LEFT('TERMO DE ADESÃO'!B78,9),'INF GERAIS'!B78=LEFT(EVENTOS!B78,9),'INF GERAIS'!B78=LEFT(PAGAMENTOS!B78,9),'INF GERAIS'!B78=LEFT(VISTORIA!B78,9),'INF GERAIS'!B78=LEFT('PRESTAÇÃO DE CONTAS'!B78,9),'INF GERAIS'!B78=LEFT('OBS  ENC'!B78,9),'INF GERAIS'!B78=LEFT('CONCLUSÃO INFORMAL'!B78,9))</f>
        <v>1</v>
      </c>
      <c r="P75" t="b">
        <f>AND('INF GERAIS'!D78=RESUMO!D78,'INF GERAIS'!D78='TERMO DE ADESÃO'!D78,'INF GERAIS'!D78=EVENTOS!D78,'INF GERAIS'!D78=PAGAMENTOS!D78,'INF GERAIS'!D78=VISTORIA!D78,'INF GERAIS'!D78='PRESTAÇÃO DE CONTAS'!D78,'INF GERAIS'!D78='OBS  ENC'!D78,'INF GERAIS'!D78='CONCLUSÃO INFORMAL'!D78)</f>
        <v>1</v>
      </c>
      <c r="Q75" t="b">
        <f>AND('INF GERAIS'!E78=RESUMO!E78,'INF GERAIS'!E78='TERMO DE ADESÃO'!E78,'INF GERAIS'!E78=EVENTOS!E78,'INF GERAIS'!E78=PAGAMENTOS!E78,'INF GERAIS'!E78=VISTORIA!E78,'INF GERAIS'!E78='PRESTAÇÃO DE CONTAS'!E78,'INF GERAIS'!E78='OBS  ENC'!E78,'INF GERAIS'!E78='CONCLUSÃO INFORMAL'!E78)</f>
        <v>1</v>
      </c>
      <c r="U75" s="81" t="s">
        <v>471</v>
      </c>
      <c r="V75" s="82">
        <v>11708606.109999999</v>
      </c>
      <c r="W75" s="82">
        <f t="shared" si="6"/>
        <v>975717.17583333328</v>
      </c>
      <c r="X75" s="82">
        <f t="shared" si="7"/>
        <v>975717.18</v>
      </c>
      <c r="Y75" s="83"/>
      <c r="Z75" s="83"/>
      <c r="AA75" s="84">
        <f t="shared" si="8"/>
        <v>975717.18</v>
      </c>
      <c r="AB75" s="84">
        <f t="shared" si="9"/>
        <v>48785.86</v>
      </c>
      <c r="AC75" s="84">
        <f t="shared" si="10"/>
        <v>926931.32000000007</v>
      </c>
      <c r="AE75" s="86">
        <f>SUMIFS(RESUMO!$X$7:$X$8020,RESUMO!$D$7:$D$8020,$U75)-SUMIFS(RESUMO!$X$7:$X$8020,RESUMO!$D$7:$D$8020,$U75,RESUMO!$G$7:$G$8020,"CANCELADO")-SUMIFS(RESUMO!$X$7:$X$8020,RESUMO!$D$7:$D$8020,$U75,RESUMO!$G$7:$G$8020,"SUBSTITUÍDO")-SUMIFS(RESUMO!$X$7:$X$8020,RESUMO!$D$7:$D$8020,$U75,RESUMO!$G$7:$G$8020,"REPROVADO")</f>
        <v>2.8840000000000003</v>
      </c>
      <c r="AF75">
        <f>COUNTIFS(RESUMO!$D$7:$D$8020,$U75)-COUNTIFS(RESUMO!$D$7:$D$8020,$U75,RESUMO!$G$7:$G$8020,"CANCELADO")-COUNTIFS(RESUMO!$D$7:$D$8020,$U75,RESUMO!$G$7:$G$8020,"SUBSTITUÍDO")-COUNTIFS(RESUMO!$D$7:$D$8020,$U75,RESUMO!$G$7:$G$8020,"REPROVADO")</f>
        <v>4</v>
      </c>
      <c r="AG75">
        <f t="shared" si="11"/>
        <v>0.72100000000000009</v>
      </c>
    </row>
    <row r="76" spans="15:33" x14ac:dyDescent="0.35">
      <c r="O76" t="b">
        <f>AND('INF GERAIS'!B79=LEFT(RESUMO!B79,9),'INF GERAIS'!B79=LEFT('TERMO DE ADESÃO'!B79,9),'INF GERAIS'!B79=LEFT(EVENTOS!B79,9),'INF GERAIS'!B79=LEFT(PAGAMENTOS!B79,9),'INF GERAIS'!B79=LEFT(VISTORIA!B79,9),'INF GERAIS'!B79=LEFT('PRESTAÇÃO DE CONTAS'!B79,9),'INF GERAIS'!B79=LEFT('OBS  ENC'!B79,9),'INF GERAIS'!B79=LEFT('CONCLUSÃO INFORMAL'!B79,9))</f>
        <v>1</v>
      </c>
      <c r="P76" t="b">
        <f>AND('INF GERAIS'!D79=RESUMO!D79,'INF GERAIS'!D79='TERMO DE ADESÃO'!D79,'INF GERAIS'!D79=EVENTOS!D79,'INF GERAIS'!D79=PAGAMENTOS!D79,'INF GERAIS'!D79=VISTORIA!D79,'INF GERAIS'!D79='PRESTAÇÃO DE CONTAS'!D79,'INF GERAIS'!D79='OBS  ENC'!D79,'INF GERAIS'!D79='CONCLUSÃO INFORMAL'!D79)</f>
        <v>1</v>
      </c>
      <c r="Q76" t="b">
        <f>AND('INF GERAIS'!E79=RESUMO!E79,'INF GERAIS'!E79='TERMO DE ADESÃO'!E79,'INF GERAIS'!E79=EVENTOS!E79,'INF GERAIS'!E79=PAGAMENTOS!E79,'INF GERAIS'!E79=VISTORIA!E79,'INF GERAIS'!E79='PRESTAÇÃO DE CONTAS'!E79,'INF GERAIS'!E79='OBS  ENC'!E79,'INF GERAIS'!E79='CONCLUSÃO INFORMAL'!E79)</f>
        <v>1</v>
      </c>
      <c r="U76" s="81" t="s">
        <v>476</v>
      </c>
      <c r="V76" s="82">
        <v>13660040.5</v>
      </c>
      <c r="W76" s="82">
        <f t="shared" si="6"/>
        <v>1138336.7083333333</v>
      </c>
      <c r="X76" s="82">
        <f t="shared" si="7"/>
        <v>1138336.71</v>
      </c>
      <c r="Y76" s="83"/>
      <c r="Z76" s="83"/>
      <c r="AA76" s="84">
        <f t="shared" si="8"/>
        <v>1138336.71</v>
      </c>
      <c r="AB76" s="84">
        <f t="shared" si="9"/>
        <v>56916.84</v>
      </c>
      <c r="AC76" s="84">
        <f t="shared" si="10"/>
        <v>1081419.8699999999</v>
      </c>
      <c r="AE76" s="86">
        <f>SUMIFS(RESUMO!$X$7:$X$8020,RESUMO!$D$7:$D$8020,$U76)-SUMIFS(RESUMO!$X$7:$X$8020,RESUMO!$D$7:$D$8020,$U76,RESUMO!$G$7:$G$8020,"CANCELADO")-SUMIFS(RESUMO!$X$7:$X$8020,RESUMO!$D$7:$D$8020,$U76,RESUMO!$G$7:$G$8020,"SUBSTITUÍDO")-SUMIFS(RESUMO!$X$7:$X$8020,RESUMO!$D$7:$D$8020,$U76,RESUMO!$G$7:$G$8020,"REPROVADO")</f>
        <v>4</v>
      </c>
      <c r="AF76">
        <f>COUNTIFS(RESUMO!$D$7:$D$8020,$U76)-COUNTIFS(RESUMO!$D$7:$D$8020,$U76,RESUMO!$G$7:$G$8020,"CANCELADO")-COUNTIFS(RESUMO!$D$7:$D$8020,$U76,RESUMO!$G$7:$G$8020,"SUBSTITUÍDO")-COUNTIFS(RESUMO!$D$7:$D$8020,$U76,RESUMO!$G$7:$G$8020,"REPROVADO")</f>
        <v>4</v>
      </c>
      <c r="AG76">
        <f t="shared" si="11"/>
        <v>1</v>
      </c>
    </row>
    <row r="77" spans="15:33" x14ac:dyDescent="0.35">
      <c r="O77" t="b">
        <f>AND('INF GERAIS'!B80=LEFT(RESUMO!B80,9),'INF GERAIS'!B80=LEFT('TERMO DE ADESÃO'!B80,9),'INF GERAIS'!B80=LEFT(EVENTOS!B80,9),'INF GERAIS'!B80=LEFT(PAGAMENTOS!B80,9),'INF GERAIS'!B80=LEFT(VISTORIA!B80,9),'INF GERAIS'!B80=LEFT('PRESTAÇÃO DE CONTAS'!B80,9),'INF GERAIS'!B80=LEFT('OBS  ENC'!B80,9),'INF GERAIS'!B80=LEFT('CONCLUSÃO INFORMAL'!B80,9))</f>
        <v>1</v>
      </c>
      <c r="P77" t="b">
        <f>AND('INF GERAIS'!D80=RESUMO!D80,'INF GERAIS'!D80='TERMO DE ADESÃO'!D80,'INF GERAIS'!D80=EVENTOS!D80,'INF GERAIS'!D80=PAGAMENTOS!D80,'INF GERAIS'!D80=VISTORIA!D80,'INF GERAIS'!D80='PRESTAÇÃO DE CONTAS'!D80,'INF GERAIS'!D80='OBS  ENC'!D80,'INF GERAIS'!D80='CONCLUSÃO INFORMAL'!D80)</f>
        <v>1</v>
      </c>
      <c r="Q77" t="b">
        <f>AND('INF GERAIS'!E80=RESUMO!E80,'INF GERAIS'!E80='TERMO DE ADESÃO'!E80,'INF GERAIS'!E80=EVENTOS!E80,'INF GERAIS'!E80=PAGAMENTOS!E80,'INF GERAIS'!E80=VISTORIA!E80,'INF GERAIS'!E80='PRESTAÇÃO DE CONTAS'!E80,'INF GERAIS'!E80='OBS  ENC'!E80,'INF GERAIS'!E80='CONCLUSÃO INFORMAL'!E80)</f>
        <v>1</v>
      </c>
      <c r="U77" s="81" t="s">
        <v>481</v>
      </c>
      <c r="V77" s="82">
        <v>5854303.1900000004</v>
      </c>
      <c r="W77" s="82">
        <f t="shared" si="6"/>
        <v>487858.59916666668</v>
      </c>
      <c r="X77" s="82">
        <f t="shared" si="7"/>
        <v>487858.6</v>
      </c>
      <c r="Y77" s="83"/>
      <c r="Z77" s="83"/>
      <c r="AA77" s="84">
        <f t="shared" si="8"/>
        <v>487858.6</v>
      </c>
      <c r="AB77" s="84">
        <f t="shared" si="9"/>
        <v>24392.93</v>
      </c>
      <c r="AC77" s="84">
        <f t="shared" si="10"/>
        <v>463465.67</v>
      </c>
      <c r="AE77" s="86">
        <f>SUMIFS(RESUMO!$X$7:$X$8020,RESUMO!$D$7:$D$8020,$U77)-SUMIFS(RESUMO!$X$7:$X$8020,RESUMO!$D$7:$D$8020,$U77,RESUMO!$G$7:$G$8020,"CANCELADO")-SUMIFS(RESUMO!$X$7:$X$8020,RESUMO!$D$7:$D$8020,$U77,RESUMO!$G$7:$G$8020,"SUBSTITUÍDO")-SUMIFS(RESUMO!$X$7:$X$8020,RESUMO!$D$7:$D$8020,$U77,RESUMO!$G$7:$G$8020,"REPROVADO")</f>
        <v>2</v>
      </c>
      <c r="AF77">
        <f>COUNTIFS(RESUMO!$D$7:$D$8020,$U77)-COUNTIFS(RESUMO!$D$7:$D$8020,$U77,RESUMO!$G$7:$G$8020,"CANCELADO")-COUNTIFS(RESUMO!$D$7:$D$8020,$U77,RESUMO!$G$7:$G$8020,"SUBSTITUÍDO")-COUNTIFS(RESUMO!$D$7:$D$8020,$U77,RESUMO!$G$7:$G$8020,"REPROVADO")</f>
        <v>2</v>
      </c>
      <c r="AG77">
        <f t="shared" si="11"/>
        <v>1</v>
      </c>
    </row>
    <row r="78" spans="15:33" x14ac:dyDescent="0.35">
      <c r="O78" t="b">
        <f>AND('INF GERAIS'!B81=LEFT(RESUMO!B81,9),'INF GERAIS'!B81=LEFT('TERMO DE ADESÃO'!B81,9),'INF GERAIS'!B81=LEFT(EVENTOS!B81,9),'INF GERAIS'!B81=LEFT(PAGAMENTOS!B81,9),'INF GERAIS'!B81=LEFT(VISTORIA!B81,9),'INF GERAIS'!B81=LEFT('PRESTAÇÃO DE CONTAS'!B81,9),'INF GERAIS'!B81=LEFT('OBS  ENC'!B81,9),'INF GERAIS'!B81=LEFT('CONCLUSÃO INFORMAL'!B81,9))</f>
        <v>1</v>
      </c>
      <c r="P78" t="b">
        <f>AND('INF GERAIS'!D81=RESUMO!D81,'INF GERAIS'!D81='TERMO DE ADESÃO'!D81,'INF GERAIS'!D81=EVENTOS!D81,'INF GERAIS'!D81=PAGAMENTOS!D81,'INF GERAIS'!D81=VISTORIA!D81,'INF GERAIS'!D81='PRESTAÇÃO DE CONTAS'!D81,'INF GERAIS'!D81='OBS  ENC'!D81,'INF GERAIS'!D81='CONCLUSÃO INFORMAL'!D81)</f>
        <v>1</v>
      </c>
      <c r="Q78" t="b">
        <f>AND('INF GERAIS'!E81=RESUMO!E81,'INF GERAIS'!E81='TERMO DE ADESÃO'!E81,'INF GERAIS'!E81=EVENTOS!E81,'INF GERAIS'!E81=PAGAMENTOS!E81,'INF GERAIS'!E81=VISTORIA!E81,'INF GERAIS'!E81='PRESTAÇÃO DE CONTAS'!E81,'INF GERAIS'!E81='OBS  ENC'!E81,'INF GERAIS'!E81='CONCLUSÃO INFORMAL'!E81)</f>
        <v>1</v>
      </c>
      <c r="U78" s="81" t="s">
        <v>486</v>
      </c>
      <c r="V78" s="82">
        <v>31222949.110000003</v>
      </c>
      <c r="W78" s="82">
        <f t="shared" si="6"/>
        <v>2601912.4258333337</v>
      </c>
      <c r="X78" s="82">
        <f t="shared" si="7"/>
        <v>2601912.4300000002</v>
      </c>
      <c r="Y78" s="83"/>
      <c r="Z78" s="83"/>
      <c r="AA78" s="84">
        <f t="shared" si="8"/>
        <v>2601912.4300000002</v>
      </c>
      <c r="AB78" s="84">
        <f t="shared" si="9"/>
        <v>130095.62</v>
      </c>
      <c r="AC78" s="84">
        <f t="shared" si="10"/>
        <v>2471816.81</v>
      </c>
      <c r="AE78" s="86">
        <f>SUMIFS(RESUMO!$X$7:$X$8020,RESUMO!$D$7:$D$8020,$U78)-SUMIFS(RESUMO!$X$7:$X$8020,RESUMO!$D$7:$D$8020,$U78,RESUMO!$G$7:$G$8020,"CANCELADO")-SUMIFS(RESUMO!$X$7:$X$8020,RESUMO!$D$7:$D$8020,$U78,RESUMO!$G$7:$G$8020,"SUBSTITUÍDO")-SUMIFS(RESUMO!$X$7:$X$8020,RESUMO!$D$7:$D$8020,$U78,RESUMO!$G$7:$G$8020,"REPROVADO")</f>
        <v>5</v>
      </c>
      <c r="AF78">
        <f>COUNTIFS(RESUMO!$D$7:$D$8020,$U78)-COUNTIFS(RESUMO!$D$7:$D$8020,$U78,RESUMO!$G$7:$G$8020,"CANCELADO")-COUNTIFS(RESUMO!$D$7:$D$8020,$U78,RESUMO!$G$7:$G$8020,"SUBSTITUÍDO")-COUNTIFS(RESUMO!$D$7:$D$8020,$U78,RESUMO!$G$7:$G$8020,"REPROVADO")</f>
        <v>5</v>
      </c>
      <c r="AG78">
        <f t="shared" si="11"/>
        <v>1</v>
      </c>
    </row>
    <row r="79" spans="15:33" x14ac:dyDescent="0.35">
      <c r="O79" t="b">
        <f>AND('INF GERAIS'!B82=LEFT(RESUMO!B82,9),'INF GERAIS'!B82=LEFT('TERMO DE ADESÃO'!B82,9),'INF GERAIS'!B82=LEFT(EVENTOS!B82,9),'INF GERAIS'!B82=LEFT(PAGAMENTOS!B82,9),'INF GERAIS'!B82=LEFT(VISTORIA!B82,9),'INF GERAIS'!B82=LEFT('PRESTAÇÃO DE CONTAS'!B82,9),'INF GERAIS'!B82=LEFT('OBS  ENC'!B82,9),'INF GERAIS'!B82=LEFT('CONCLUSÃO INFORMAL'!B82,9))</f>
        <v>1</v>
      </c>
      <c r="P79" t="b">
        <f>AND('INF GERAIS'!D82=RESUMO!D82,'INF GERAIS'!D82='TERMO DE ADESÃO'!D82,'INF GERAIS'!D82=EVENTOS!D82,'INF GERAIS'!D82=PAGAMENTOS!D82,'INF GERAIS'!D82=VISTORIA!D82,'INF GERAIS'!D82='PRESTAÇÃO DE CONTAS'!D82,'INF GERAIS'!D82='OBS  ENC'!D82,'INF GERAIS'!D82='CONCLUSÃO INFORMAL'!D82)</f>
        <v>1</v>
      </c>
      <c r="Q79" t="b">
        <f>AND('INF GERAIS'!E82=RESUMO!E82,'INF GERAIS'!E82='TERMO DE ADESÃO'!E82,'INF GERAIS'!E82=EVENTOS!E82,'INF GERAIS'!E82=PAGAMENTOS!E82,'INF GERAIS'!E82=VISTORIA!E82,'INF GERAIS'!E82='PRESTAÇÃO DE CONTAS'!E82,'INF GERAIS'!E82='OBS  ENC'!E82,'INF GERAIS'!E82='CONCLUSÃO INFORMAL'!E82)</f>
        <v>1</v>
      </c>
      <c r="U79" s="81" t="s">
        <v>492</v>
      </c>
      <c r="V79" s="82">
        <v>7805737.4899999993</v>
      </c>
      <c r="W79" s="82">
        <f t="shared" si="6"/>
        <v>650478.12416666665</v>
      </c>
      <c r="X79" s="82">
        <f t="shared" si="7"/>
        <v>650478.12</v>
      </c>
      <c r="Y79" s="83"/>
      <c r="Z79" s="83"/>
      <c r="AA79" s="84">
        <f t="shared" si="8"/>
        <v>650478.12</v>
      </c>
      <c r="AB79" s="84">
        <f t="shared" si="9"/>
        <v>32523.91</v>
      </c>
      <c r="AC79" s="84">
        <f t="shared" si="10"/>
        <v>617954.21</v>
      </c>
      <c r="AE79" s="86">
        <f>SUMIFS(RESUMO!$X$7:$X$8020,RESUMO!$D$7:$D$8020,$U79)-SUMIFS(RESUMO!$X$7:$X$8020,RESUMO!$D$7:$D$8020,$U79,RESUMO!$G$7:$G$8020,"CANCELADO")-SUMIFS(RESUMO!$X$7:$X$8020,RESUMO!$D$7:$D$8020,$U79,RESUMO!$G$7:$G$8020,"SUBSTITUÍDO")-SUMIFS(RESUMO!$X$7:$X$8020,RESUMO!$D$7:$D$8020,$U79,RESUMO!$G$7:$G$8020,"REPROVADO")</f>
        <v>1</v>
      </c>
      <c r="AF79">
        <f>COUNTIFS(RESUMO!$D$7:$D$8020,$U79)-COUNTIFS(RESUMO!$D$7:$D$8020,$U79,RESUMO!$G$7:$G$8020,"CANCELADO")-COUNTIFS(RESUMO!$D$7:$D$8020,$U79,RESUMO!$G$7:$G$8020,"SUBSTITUÍDO")-COUNTIFS(RESUMO!$D$7:$D$8020,$U79,RESUMO!$G$7:$G$8020,"REPROVADO")</f>
        <v>1</v>
      </c>
      <c r="AG79">
        <f t="shared" si="11"/>
        <v>1</v>
      </c>
    </row>
    <row r="80" spans="15:33" x14ac:dyDescent="0.35">
      <c r="O80" t="b">
        <f>AND('INF GERAIS'!B83=LEFT(RESUMO!B83,9),'INF GERAIS'!B83=LEFT('TERMO DE ADESÃO'!B83,9),'INF GERAIS'!B83=LEFT(EVENTOS!B83,9),'INF GERAIS'!B83=LEFT(PAGAMENTOS!B83,9),'INF GERAIS'!B83=LEFT(VISTORIA!B83,9),'INF GERAIS'!B83=LEFT('PRESTAÇÃO DE CONTAS'!B83,9),'INF GERAIS'!B83=LEFT('OBS  ENC'!B83,9),'INF GERAIS'!B83=LEFT('CONCLUSÃO INFORMAL'!B83,9))</f>
        <v>1</v>
      </c>
      <c r="P80" t="b">
        <f>AND('INF GERAIS'!D83=RESUMO!D83,'INF GERAIS'!D83='TERMO DE ADESÃO'!D83,'INF GERAIS'!D83=EVENTOS!D83,'INF GERAIS'!D83=PAGAMENTOS!D83,'INF GERAIS'!D83=VISTORIA!D83,'INF GERAIS'!D83='PRESTAÇÃO DE CONTAS'!D83,'INF GERAIS'!D83='OBS  ENC'!D83,'INF GERAIS'!D83='CONCLUSÃO INFORMAL'!D83)</f>
        <v>1</v>
      </c>
      <c r="Q80" t="b">
        <f>AND('INF GERAIS'!E83=RESUMO!E83,'INF GERAIS'!E83='TERMO DE ADESÃO'!E83,'INF GERAIS'!E83=EVENTOS!E83,'INF GERAIS'!E83=PAGAMENTOS!E83,'INF GERAIS'!E83=VISTORIA!E83,'INF GERAIS'!E83='PRESTAÇÃO DE CONTAS'!E83,'INF GERAIS'!E83='OBS  ENC'!E83,'INF GERAIS'!E83='CONCLUSÃO INFORMAL'!E83)</f>
        <v>1</v>
      </c>
      <c r="U80" s="81" t="s">
        <v>495</v>
      </c>
      <c r="V80" s="82">
        <v>13660040.5</v>
      </c>
      <c r="W80" s="82">
        <f t="shared" si="6"/>
        <v>1138336.7083333333</v>
      </c>
      <c r="X80" s="82">
        <f t="shared" si="7"/>
        <v>1138336.71</v>
      </c>
      <c r="Y80" s="83"/>
      <c r="Z80" s="83"/>
      <c r="AA80" s="84">
        <f t="shared" si="8"/>
        <v>1138336.71</v>
      </c>
      <c r="AB80" s="84">
        <f t="shared" si="9"/>
        <v>56916.84</v>
      </c>
      <c r="AC80" s="84">
        <f t="shared" si="10"/>
        <v>1081419.8699999999</v>
      </c>
      <c r="AE80" s="86">
        <f>SUMIFS(RESUMO!$X$7:$X$8020,RESUMO!$D$7:$D$8020,$U80)-SUMIFS(RESUMO!$X$7:$X$8020,RESUMO!$D$7:$D$8020,$U80,RESUMO!$G$7:$G$8020,"CANCELADO")-SUMIFS(RESUMO!$X$7:$X$8020,RESUMO!$D$7:$D$8020,$U80,RESUMO!$G$7:$G$8020,"SUBSTITUÍDO")-SUMIFS(RESUMO!$X$7:$X$8020,RESUMO!$D$7:$D$8020,$U80,RESUMO!$G$7:$G$8020,"REPROVADO")</f>
        <v>1</v>
      </c>
      <c r="AF80">
        <f>COUNTIFS(RESUMO!$D$7:$D$8020,$U80)-COUNTIFS(RESUMO!$D$7:$D$8020,$U80,RESUMO!$G$7:$G$8020,"CANCELADO")-COUNTIFS(RESUMO!$D$7:$D$8020,$U80,RESUMO!$G$7:$G$8020,"SUBSTITUÍDO")-COUNTIFS(RESUMO!$D$7:$D$8020,$U80,RESUMO!$G$7:$G$8020,"REPROVADO")</f>
        <v>1</v>
      </c>
      <c r="AG80">
        <f t="shared" si="11"/>
        <v>1</v>
      </c>
    </row>
    <row r="81" spans="15:33" x14ac:dyDescent="0.35">
      <c r="O81" t="b">
        <f>AND('INF GERAIS'!B84=LEFT(RESUMO!B84,9),'INF GERAIS'!B84=LEFT('TERMO DE ADESÃO'!B84,9),'INF GERAIS'!B84=LEFT(EVENTOS!B84,9),'INF GERAIS'!B84=LEFT(PAGAMENTOS!B84,9),'INF GERAIS'!B84=LEFT(VISTORIA!B84,9),'INF GERAIS'!B84=LEFT('PRESTAÇÃO DE CONTAS'!B84,9),'INF GERAIS'!B84=LEFT('OBS  ENC'!B84,9),'INF GERAIS'!B84=LEFT('CONCLUSÃO INFORMAL'!B84,9))</f>
        <v>1</v>
      </c>
      <c r="P81" t="b">
        <f>AND('INF GERAIS'!D84=RESUMO!D84,'INF GERAIS'!D84='TERMO DE ADESÃO'!D84,'INF GERAIS'!D84=EVENTOS!D84,'INF GERAIS'!D84=PAGAMENTOS!D84,'INF GERAIS'!D84=VISTORIA!D84,'INF GERAIS'!D84='PRESTAÇÃO DE CONTAS'!D84,'INF GERAIS'!D84='OBS  ENC'!D84,'INF GERAIS'!D84='CONCLUSÃO INFORMAL'!D84)</f>
        <v>1</v>
      </c>
      <c r="Q81" t="b">
        <f>AND('INF GERAIS'!E84=RESUMO!E84,'INF GERAIS'!E84='TERMO DE ADESÃO'!E84,'INF GERAIS'!E84=EVENTOS!E84,'INF GERAIS'!E84=PAGAMENTOS!E84,'INF GERAIS'!E84=VISTORIA!E84,'INF GERAIS'!E84='PRESTAÇÃO DE CONTAS'!E84,'INF GERAIS'!E84='OBS  ENC'!E84,'INF GERAIS'!E84='CONCLUSÃO INFORMAL'!E84)</f>
        <v>1</v>
      </c>
      <c r="U81" s="81" t="s">
        <v>497</v>
      </c>
      <c r="V81" s="82">
        <v>11708606.109999999</v>
      </c>
      <c r="W81" s="82">
        <f t="shared" si="6"/>
        <v>975717.17583333328</v>
      </c>
      <c r="X81" s="82">
        <f t="shared" si="7"/>
        <v>975717.18</v>
      </c>
      <c r="Y81" s="83"/>
      <c r="Z81" s="83"/>
      <c r="AA81" s="84">
        <f t="shared" si="8"/>
        <v>975717.18</v>
      </c>
      <c r="AB81" s="84">
        <f t="shared" si="9"/>
        <v>48785.86</v>
      </c>
      <c r="AC81" s="84">
        <f t="shared" si="10"/>
        <v>926931.32000000007</v>
      </c>
      <c r="AE81" s="86">
        <f>SUMIFS(RESUMO!$X$7:$X$8020,RESUMO!$D$7:$D$8020,$U81)-SUMIFS(RESUMO!$X$7:$X$8020,RESUMO!$D$7:$D$8020,$U81,RESUMO!$G$7:$G$8020,"CANCELADO")-SUMIFS(RESUMO!$X$7:$X$8020,RESUMO!$D$7:$D$8020,$U81,RESUMO!$G$7:$G$8020,"SUBSTITUÍDO")-SUMIFS(RESUMO!$X$7:$X$8020,RESUMO!$D$7:$D$8020,$U81,RESUMO!$G$7:$G$8020,"REPROVADO")</f>
        <v>0.6</v>
      </c>
      <c r="AF81">
        <f>COUNTIFS(RESUMO!$D$7:$D$8020,$U81)-COUNTIFS(RESUMO!$D$7:$D$8020,$U81,RESUMO!$G$7:$G$8020,"CANCELADO")-COUNTIFS(RESUMO!$D$7:$D$8020,$U81,RESUMO!$G$7:$G$8020,"SUBSTITUÍDO")-COUNTIFS(RESUMO!$D$7:$D$8020,$U81,RESUMO!$G$7:$G$8020,"REPROVADO")</f>
        <v>1</v>
      </c>
      <c r="AG81">
        <f t="shared" si="11"/>
        <v>0.6</v>
      </c>
    </row>
    <row r="82" spans="15:33" x14ac:dyDescent="0.35">
      <c r="O82" t="b">
        <f>AND('INF GERAIS'!B85=LEFT(RESUMO!B85,9),'INF GERAIS'!B85=LEFT('TERMO DE ADESÃO'!B85,9),'INF GERAIS'!B85=LEFT(EVENTOS!B85,9),'INF GERAIS'!B85=LEFT(PAGAMENTOS!B85,9),'INF GERAIS'!B85=LEFT(VISTORIA!B85,9),'INF GERAIS'!B85=LEFT('PRESTAÇÃO DE CONTAS'!B85,9),'INF GERAIS'!B85=LEFT('OBS  ENC'!B85,9),'INF GERAIS'!B85=LEFT('CONCLUSÃO INFORMAL'!B85,9))</f>
        <v>1</v>
      </c>
      <c r="P82" t="b">
        <f>AND('INF GERAIS'!D85=RESUMO!D85,'INF GERAIS'!D85='TERMO DE ADESÃO'!D85,'INF GERAIS'!D85=EVENTOS!D85,'INF GERAIS'!D85=PAGAMENTOS!D85,'INF GERAIS'!D85=VISTORIA!D85,'INF GERAIS'!D85='PRESTAÇÃO DE CONTAS'!D85,'INF GERAIS'!D85='OBS  ENC'!D85,'INF GERAIS'!D85='CONCLUSÃO INFORMAL'!D85)</f>
        <v>1</v>
      </c>
      <c r="Q82" t="b">
        <f>AND('INF GERAIS'!E85=RESUMO!E85,'INF GERAIS'!E85='TERMO DE ADESÃO'!E85,'INF GERAIS'!E85=EVENTOS!E85,'INF GERAIS'!E85=PAGAMENTOS!E85,'INF GERAIS'!E85=VISTORIA!E85,'INF GERAIS'!E85='PRESTAÇÃO DE CONTAS'!E85,'INF GERAIS'!E85='OBS  ENC'!E85,'INF GERAIS'!E85='CONCLUSÃO INFORMAL'!E85)</f>
        <v>1</v>
      </c>
      <c r="U82" s="81" t="s">
        <v>499</v>
      </c>
      <c r="V82" s="82">
        <v>5854303.1900000004</v>
      </c>
      <c r="W82" s="82">
        <f t="shared" si="6"/>
        <v>487858.59916666668</v>
      </c>
      <c r="X82" s="82">
        <f t="shared" si="7"/>
        <v>487858.6</v>
      </c>
      <c r="Y82" s="83"/>
      <c r="Z82" s="83"/>
      <c r="AA82" s="84">
        <f t="shared" si="8"/>
        <v>487858.6</v>
      </c>
      <c r="AB82" s="84">
        <f t="shared" si="9"/>
        <v>24392.93</v>
      </c>
      <c r="AC82" s="84">
        <f t="shared" si="10"/>
        <v>463465.67</v>
      </c>
      <c r="AE82" s="86">
        <f>SUMIFS(RESUMO!$X$7:$X$8020,RESUMO!$D$7:$D$8020,$U82)-SUMIFS(RESUMO!$X$7:$X$8020,RESUMO!$D$7:$D$8020,$U82,RESUMO!$G$7:$G$8020,"CANCELADO")-SUMIFS(RESUMO!$X$7:$X$8020,RESUMO!$D$7:$D$8020,$U82,RESUMO!$G$7:$G$8020,"SUBSTITUÍDO")-SUMIFS(RESUMO!$X$7:$X$8020,RESUMO!$D$7:$D$8020,$U82,RESUMO!$G$7:$G$8020,"REPROVADO")</f>
        <v>3</v>
      </c>
      <c r="AF82">
        <f>COUNTIFS(RESUMO!$D$7:$D$8020,$U82)-COUNTIFS(RESUMO!$D$7:$D$8020,$U82,RESUMO!$G$7:$G$8020,"CANCELADO")-COUNTIFS(RESUMO!$D$7:$D$8020,$U82,RESUMO!$G$7:$G$8020,"SUBSTITUÍDO")-COUNTIFS(RESUMO!$D$7:$D$8020,$U82,RESUMO!$G$7:$G$8020,"REPROVADO")</f>
        <v>3</v>
      </c>
      <c r="AG82">
        <f t="shared" si="11"/>
        <v>1</v>
      </c>
    </row>
    <row r="83" spans="15:33" x14ac:dyDescent="0.35">
      <c r="O83" t="b">
        <f>AND('INF GERAIS'!B86=LEFT(RESUMO!B86,9),'INF GERAIS'!B86=LEFT('TERMO DE ADESÃO'!B86,9),'INF GERAIS'!B86=LEFT(EVENTOS!B86,9),'INF GERAIS'!B86=LEFT(PAGAMENTOS!B86,9),'INF GERAIS'!B86=LEFT(VISTORIA!B86,9),'INF GERAIS'!B86=LEFT('PRESTAÇÃO DE CONTAS'!B86,9),'INF GERAIS'!B86=LEFT('OBS  ENC'!B86,9),'INF GERAIS'!B86=LEFT('CONCLUSÃO INFORMAL'!B86,9))</f>
        <v>1</v>
      </c>
      <c r="P83" t="b">
        <f>AND('INF GERAIS'!D86=RESUMO!D86,'INF GERAIS'!D86='TERMO DE ADESÃO'!D86,'INF GERAIS'!D86=EVENTOS!D86,'INF GERAIS'!D86=PAGAMENTOS!D86,'INF GERAIS'!D86=VISTORIA!D86,'INF GERAIS'!D86='PRESTAÇÃO DE CONTAS'!D86,'INF GERAIS'!D86='OBS  ENC'!D86,'INF GERAIS'!D86='CONCLUSÃO INFORMAL'!D86)</f>
        <v>1</v>
      </c>
      <c r="Q83" t="b">
        <f>AND('INF GERAIS'!E86=RESUMO!E86,'INF GERAIS'!E86='TERMO DE ADESÃO'!E86,'INF GERAIS'!E86=EVENTOS!E86,'INF GERAIS'!E86=PAGAMENTOS!E86,'INF GERAIS'!E86=VISTORIA!E86,'INF GERAIS'!E86='PRESTAÇÃO DE CONTAS'!E86,'INF GERAIS'!E86='OBS  ENC'!E86,'INF GERAIS'!E86='CONCLUSÃO INFORMAL'!E86)</f>
        <v>1</v>
      </c>
      <c r="U83" s="81" t="s">
        <v>503</v>
      </c>
      <c r="V83" s="82">
        <v>27320080.549999997</v>
      </c>
      <c r="W83" s="82">
        <f t="shared" si="6"/>
        <v>2276673.3791666664</v>
      </c>
      <c r="X83" s="82">
        <f t="shared" si="7"/>
        <v>2276673.38</v>
      </c>
      <c r="Y83" s="83"/>
      <c r="Z83" s="83"/>
      <c r="AA83" s="84">
        <f t="shared" si="8"/>
        <v>2276673.38</v>
      </c>
      <c r="AB83" s="84">
        <f t="shared" si="9"/>
        <v>113833.67</v>
      </c>
      <c r="AC83" s="84">
        <f t="shared" si="10"/>
        <v>2162839.71</v>
      </c>
      <c r="AE83" s="86">
        <f>SUMIFS(RESUMO!$X$7:$X$8020,RESUMO!$D$7:$D$8020,$U83)-SUMIFS(RESUMO!$X$7:$X$8020,RESUMO!$D$7:$D$8020,$U83,RESUMO!$G$7:$G$8020,"CANCELADO")-SUMIFS(RESUMO!$X$7:$X$8020,RESUMO!$D$7:$D$8020,$U83,RESUMO!$G$7:$G$8020,"SUBSTITUÍDO")-SUMIFS(RESUMO!$X$7:$X$8020,RESUMO!$D$7:$D$8020,$U83,RESUMO!$G$7:$G$8020,"REPROVADO")</f>
        <v>1</v>
      </c>
      <c r="AF83">
        <f>COUNTIFS(RESUMO!$D$7:$D$8020,$U83)-COUNTIFS(RESUMO!$D$7:$D$8020,$U83,RESUMO!$G$7:$G$8020,"CANCELADO")-COUNTIFS(RESUMO!$D$7:$D$8020,$U83,RESUMO!$G$7:$G$8020,"SUBSTITUÍDO")-COUNTIFS(RESUMO!$D$7:$D$8020,$U83,RESUMO!$G$7:$G$8020,"REPROVADO")</f>
        <v>1</v>
      </c>
      <c r="AG83">
        <f t="shared" si="11"/>
        <v>1</v>
      </c>
    </row>
    <row r="84" spans="15:33" x14ac:dyDescent="0.35">
      <c r="O84" t="b">
        <f>AND('INF GERAIS'!B87=LEFT(RESUMO!B87,9),'INF GERAIS'!B87=LEFT('TERMO DE ADESÃO'!B87,9),'INF GERAIS'!B87=LEFT(EVENTOS!B87,9),'INF GERAIS'!B87=LEFT(PAGAMENTOS!B87,9),'INF GERAIS'!B87=LEFT(VISTORIA!B87,9),'INF GERAIS'!B87=LEFT('PRESTAÇÃO DE CONTAS'!B87,9),'INF GERAIS'!B87=LEFT('OBS  ENC'!B87,9),'INF GERAIS'!B87=LEFT('CONCLUSÃO INFORMAL'!B87,9))</f>
        <v>1</v>
      </c>
      <c r="P84" t="b">
        <f>AND('INF GERAIS'!D87=RESUMO!D87,'INF GERAIS'!D87='TERMO DE ADESÃO'!D87,'INF GERAIS'!D87=EVENTOS!D87,'INF GERAIS'!D87=PAGAMENTOS!D87,'INF GERAIS'!D87=VISTORIA!D87,'INF GERAIS'!D87='PRESTAÇÃO DE CONTAS'!D87,'INF GERAIS'!D87='OBS  ENC'!D87,'INF GERAIS'!D87='CONCLUSÃO INFORMAL'!D87)</f>
        <v>1</v>
      </c>
      <c r="Q84" t="b">
        <f>AND('INF GERAIS'!E87=RESUMO!E87,'INF GERAIS'!E87='TERMO DE ADESÃO'!E87,'INF GERAIS'!E87=EVENTOS!E87,'INF GERAIS'!E87=PAGAMENTOS!E87,'INF GERAIS'!E87=VISTORIA!E87,'INF GERAIS'!E87='PRESTAÇÃO DE CONTAS'!E87,'INF GERAIS'!E87='OBS  ENC'!E87,'INF GERAIS'!E87='CONCLUSÃO INFORMAL'!E87)</f>
        <v>1</v>
      </c>
      <c r="U84" s="81" t="s">
        <v>505</v>
      </c>
      <c r="V84" s="82">
        <v>13660040.5</v>
      </c>
      <c r="W84" s="82">
        <f t="shared" si="6"/>
        <v>1138336.7083333333</v>
      </c>
      <c r="X84" s="82">
        <f t="shared" si="7"/>
        <v>1138336.71</v>
      </c>
      <c r="Y84" s="83"/>
      <c r="Z84" s="83"/>
      <c r="AA84" s="84">
        <f t="shared" si="8"/>
        <v>1138336.71</v>
      </c>
      <c r="AB84" s="84">
        <f t="shared" si="9"/>
        <v>56916.84</v>
      </c>
      <c r="AC84" s="84">
        <f t="shared" si="10"/>
        <v>1081419.8699999999</v>
      </c>
      <c r="AE84" s="86">
        <f>SUMIFS(RESUMO!$X$7:$X$8020,RESUMO!$D$7:$D$8020,$U84)-SUMIFS(RESUMO!$X$7:$X$8020,RESUMO!$D$7:$D$8020,$U84,RESUMO!$G$7:$G$8020,"CANCELADO")-SUMIFS(RESUMO!$X$7:$X$8020,RESUMO!$D$7:$D$8020,$U84,RESUMO!$G$7:$G$8020,"SUBSTITUÍDO")-SUMIFS(RESUMO!$X$7:$X$8020,RESUMO!$D$7:$D$8020,$U84,RESUMO!$G$7:$G$8020,"REPROVADO")</f>
        <v>5</v>
      </c>
      <c r="AF84">
        <f>COUNTIFS(RESUMO!$D$7:$D$8020,$U84)-COUNTIFS(RESUMO!$D$7:$D$8020,$U84,RESUMO!$G$7:$G$8020,"CANCELADO")-COUNTIFS(RESUMO!$D$7:$D$8020,$U84,RESUMO!$G$7:$G$8020,"SUBSTITUÍDO")-COUNTIFS(RESUMO!$D$7:$D$8020,$U84,RESUMO!$G$7:$G$8020,"REPROVADO")</f>
        <v>5</v>
      </c>
      <c r="AG84">
        <f t="shared" si="11"/>
        <v>1</v>
      </c>
    </row>
    <row r="85" spans="15:33" x14ac:dyDescent="0.35">
      <c r="O85" t="b">
        <f>AND('INF GERAIS'!B88=LEFT(RESUMO!B88,9),'INF GERAIS'!B88=LEFT('TERMO DE ADESÃO'!B88,9),'INF GERAIS'!B88=LEFT(EVENTOS!B88,9),'INF GERAIS'!B88=LEFT(PAGAMENTOS!B88,9),'INF GERAIS'!B88=LEFT(VISTORIA!B88,9),'INF GERAIS'!B88=LEFT('PRESTAÇÃO DE CONTAS'!B88,9),'INF GERAIS'!B88=LEFT('OBS  ENC'!B88,9),'INF GERAIS'!B88=LEFT('CONCLUSÃO INFORMAL'!B88,9))</f>
        <v>1</v>
      </c>
      <c r="P85" t="b">
        <f>AND('INF GERAIS'!D88=RESUMO!D88,'INF GERAIS'!D88='TERMO DE ADESÃO'!D88,'INF GERAIS'!D88=EVENTOS!D88,'INF GERAIS'!D88=PAGAMENTOS!D88,'INF GERAIS'!D88=VISTORIA!D88,'INF GERAIS'!D88='PRESTAÇÃO DE CONTAS'!D88,'INF GERAIS'!D88='OBS  ENC'!D88,'INF GERAIS'!D88='CONCLUSÃO INFORMAL'!D88)</f>
        <v>1</v>
      </c>
      <c r="Q85" t="b">
        <f>AND('INF GERAIS'!E88=RESUMO!E88,'INF GERAIS'!E88='TERMO DE ADESÃO'!E88,'INF GERAIS'!E88=EVENTOS!E88,'INF GERAIS'!E88=PAGAMENTOS!E88,'INF GERAIS'!E88=VISTORIA!E88,'INF GERAIS'!E88='PRESTAÇÃO DE CONTAS'!E88,'INF GERAIS'!E88='OBS  ENC'!E88,'INF GERAIS'!E88='CONCLUSÃO INFORMAL'!E88)</f>
        <v>1</v>
      </c>
      <c r="U85" s="81" t="s">
        <v>511</v>
      </c>
      <c r="V85" s="82">
        <v>5854303.1900000004</v>
      </c>
      <c r="W85" s="82">
        <f t="shared" si="6"/>
        <v>487858.59916666668</v>
      </c>
      <c r="X85" s="82">
        <f t="shared" si="7"/>
        <v>487858.6</v>
      </c>
      <c r="Y85" s="83"/>
      <c r="Z85" s="83"/>
      <c r="AA85" s="84">
        <f t="shared" si="8"/>
        <v>487858.6</v>
      </c>
      <c r="AB85" s="84">
        <f t="shared" si="9"/>
        <v>24392.93</v>
      </c>
      <c r="AC85" s="84">
        <f t="shared" si="10"/>
        <v>463465.67</v>
      </c>
      <c r="AE85" s="86">
        <f>SUMIFS(RESUMO!$X$7:$X$8020,RESUMO!$D$7:$D$8020,$U85)-SUMIFS(RESUMO!$X$7:$X$8020,RESUMO!$D$7:$D$8020,$U85,RESUMO!$G$7:$G$8020,"CANCELADO")-SUMIFS(RESUMO!$X$7:$X$8020,RESUMO!$D$7:$D$8020,$U85,RESUMO!$G$7:$G$8020,"SUBSTITUÍDO")-SUMIFS(RESUMO!$X$7:$X$8020,RESUMO!$D$7:$D$8020,$U85,RESUMO!$G$7:$G$8020,"REPROVADO")</f>
        <v>2</v>
      </c>
      <c r="AF85">
        <f>COUNTIFS(RESUMO!$D$7:$D$8020,$U85)-COUNTIFS(RESUMO!$D$7:$D$8020,$U85,RESUMO!$G$7:$G$8020,"CANCELADO")-COUNTIFS(RESUMO!$D$7:$D$8020,$U85,RESUMO!$G$7:$G$8020,"SUBSTITUÍDO")-COUNTIFS(RESUMO!$D$7:$D$8020,$U85,RESUMO!$G$7:$G$8020,"REPROVADO")</f>
        <v>2</v>
      </c>
      <c r="AG85">
        <f t="shared" si="11"/>
        <v>1</v>
      </c>
    </row>
    <row r="86" spans="15:33" x14ac:dyDescent="0.35">
      <c r="O86" t="b">
        <f>AND('INF GERAIS'!B89=LEFT(RESUMO!B89,9),'INF GERAIS'!B89=LEFT('TERMO DE ADESÃO'!B89,9),'INF GERAIS'!B89=LEFT(EVENTOS!B89,9),'INF GERAIS'!B89=LEFT(PAGAMENTOS!B89,9),'INF GERAIS'!B89=LEFT(VISTORIA!B89,9),'INF GERAIS'!B89=LEFT('PRESTAÇÃO DE CONTAS'!B89,9),'INF GERAIS'!B89=LEFT('OBS  ENC'!B89,9),'INF GERAIS'!B89=LEFT('CONCLUSÃO INFORMAL'!B89,9))</f>
        <v>1</v>
      </c>
      <c r="P86" t="b">
        <f>AND('INF GERAIS'!D89=RESUMO!D89,'INF GERAIS'!D89='TERMO DE ADESÃO'!D89,'INF GERAIS'!D89=EVENTOS!D89,'INF GERAIS'!D89=PAGAMENTOS!D89,'INF GERAIS'!D89=VISTORIA!D89,'INF GERAIS'!D89='PRESTAÇÃO DE CONTAS'!D89,'INF GERAIS'!D89='OBS  ENC'!D89,'INF GERAIS'!D89='CONCLUSÃO INFORMAL'!D89)</f>
        <v>1</v>
      </c>
      <c r="Q86" t="b">
        <f>AND('INF GERAIS'!E89=RESUMO!E89,'INF GERAIS'!E89='TERMO DE ADESÃO'!E89,'INF GERAIS'!E89=EVENTOS!E89,'INF GERAIS'!E89=PAGAMENTOS!E89,'INF GERAIS'!E89=VISTORIA!E89,'INF GERAIS'!E89='PRESTAÇÃO DE CONTAS'!E89,'INF GERAIS'!E89='OBS  ENC'!E89,'INF GERAIS'!E89='CONCLUSÃO INFORMAL'!E89)</f>
        <v>1</v>
      </c>
      <c r="U86" s="81" t="s">
        <v>514</v>
      </c>
      <c r="V86" s="82">
        <v>13660040.5</v>
      </c>
      <c r="W86" s="82">
        <f t="shared" si="6"/>
        <v>1138336.7083333333</v>
      </c>
      <c r="X86" s="82">
        <f t="shared" si="7"/>
        <v>1138336.71</v>
      </c>
      <c r="Y86" s="83"/>
      <c r="Z86" s="83"/>
      <c r="AA86" s="84">
        <f t="shared" si="8"/>
        <v>1138336.71</v>
      </c>
      <c r="AB86" s="84">
        <f t="shared" si="9"/>
        <v>56916.84</v>
      </c>
      <c r="AC86" s="84">
        <f t="shared" si="10"/>
        <v>1081419.8699999999</v>
      </c>
      <c r="AE86" s="86">
        <f>SUMIFS(RESUMO!$X$7:$X$8020,RESUMO!$D$7:$D$8020,$U86)-SUMIFS(RESUMO!$X$7:$X$8020,RESUMO!$D$7:$D$8020,$U86,RESUMO!$G$7:$G$8020,"CANCELADO")-SUMIFS(RESUMO!$X$7:$X$8020,RESUMO!$D$7:$D$8020,$U86,RESUMO!$G$7:$G$8020,"SUBSTITUÍDO")-SUMIFS(RESUMO!$X$7:$X$8020,RESUMO!$D$7:$D$8020,$U86,RESUMO!$G$7:$G$8020,"REPROVADO")</f>
        <v>1</v>
      </c>
      <c r="AF86">
        <f>COUNTIFS(RESUMO!$D$7:$D$8020,$U86)-COUNTIFS(RESUMO!$D$7:$D$8020,$U86,RESUMO!$G$7:$G$8020,"CANCELADO")-COUNTIFS(RESUMO!$D$7:$D$8020,$U86,RESUMO!$G$7:$G$8020,"SUBSTITUÍDO")-COUNTIFS(RESUMO!$D$7:$D$8020,$U86,RESUMO!$G$7:$G$8020,"REPROVADO")</f>
        <v>1</v>
      </c>
      <c r="AG86">
        <f t="shared" si="11"/>
        <v>1</v>
      </c>
    </row>
    <row r="87" spans="15:33" x14ac:dyDescent="0.35">
      <c r="O87" t="b">
        <f>AND('INF GERAIS'!B90=LEFT(RESUMO!B90,9),'INF GERAIS'!B90=LEFT('TERMO DE ADESÃO'!B90,9),'INF GERAIS'!B90=LEFT(EVENTOS!B90,9),'INF GERAIS'!B90=LEFT(PAGAMENTOS!B90,9),'INF GERAIS'!B90=LEFT(VISTORIA!B90,9),'INF GERAIS'!B90=LEFT('PRESTAÇÃO DE CONTAS'!B90,9),'INF GERAIS'!B90=LEFT('OBS  ENC'!B90,9),'INF GERAIS'!B90=LEFT('CONCLUSÃO INFORMAL'!B90,9))</f>
        <v>1</v>
      </c>
      <c r="P87" t="b">
        <f>AND('INF GERAIS'!D90=RESUMO!D90,'INF GERAIS'!D90='TERMO DE ADESÃO'!D90,'INF GERAIS'!D90=EVENTOS!D90,'INF GERAIS'!D90=PAGAMENTOS!D90,'INF GERAIS'!D90=VISTORIA!D90,'INF GERAIS'!D90='PRESTAÇÃO DE CONTAS'!D90,'INF GERAIS'!D90='OBS  ENC'!D90,'INF GERAIS'!D90='CONCLUSÃO INFORMAL'!D90)</f>
        <v>1</v>
      </c>
      <c r="Q87" t="b">
        <f>AND('INF GERAIS'!E90=RESUMO!E90,'INF GERAIS'!E90='TERMO DE ADESÃO'!E90,'INF GERAIS'!E90=EVENTOS!E90,'INF GERAIS'!E90=PAGAMENTOS!E90,'INF GERAIS'!E90=VISTORIA!E90,'INF GERAIS'!E90='PRESTAÇÃO DE CONTAS'!E90,'INF GERAIS'!E90='OBS  ENC'!E90,'INF GERAIS'!E90='CONCLUSÃO INFORMAL'!E90)</f>
        <v>1</v>
      </c>
      <c r="U87" s="81" t="s">
        <v>516</v>
      </c>
      <c r="V87" s="82">
        <v>15611474.690000001</v>
      </c>
      <c r="W87" s="82">
        <f t="shared" si="6"/>
        <v>1300956.2241666669</v>
      </c>
      <c r="X87" s="82">
        <f t="shared" si="7"/>
        <v>1300956.22</v>
      </c>
      <c r="Y87" s="83"/>
      <c r="Z87" s="83"/>
      <c r="AA87" s="84">
        <f t="shared" si="8"/>
        <v>1300956.22</v>
      </c>
      <c r="AB87" s="84">
        <f t="shared" si="9"/>
        <v>65047.81</v>
      </c>
      <c r="AC87" s="84">
        <f t="shared" si="10"/>
        <v>1235908.4099999999</v>
      </c>
      <c r="AE87" s="86">
        <f>SUMIFS(RESUMO!$X$7:$X$8020,RESUMO!$D$7:$D$8020,$U87)-SUMIFS(RESUMO!$X$7:$X$8020,RESUMO!$D$7:$D$8020,$U87,RESUMO!$G$7:$G$8020,"CANCELADO")-SUMIFS(RESUMO!$X$7:$X$8020,RESUMO!$D$7:$D$8020,$U87,RESUMO!$G$7:$G$8020,"SUBSTITUÍDO")-SUMIFS(RESUMO!$X$7:$X$8020,RESUMO!$D$7:$D$8020,$U87,RESUMO!$G$7:$G$8020,"REPROVADO")</f>
        <v>1</v>
      </c>
      <c r="AF87">
        <f>COUNTIFS(RESUMO!$D$7:$D$8020,$U87)-COUNTIFS(RESUMO!$D$7:$D$8020,$U87,RESUMO!$G$7:$G$8020,"CANCELADO")-COUNTIFS(RESUMO!$D$7:$D$8020,$U87,RESUMO!$G$7:$G$8020,"SUBSTITUÍDO")-COUNTIFS(RESUMO!$D$7:$D$8020,$U87,RESUMO!$G$7:$G$8020,"REPROVADO")</f>
        <v>1</v>
      </c>
      <c r="AG87">
        <f t="shared" si="11"/>
        <v>1</v>
      </c>
    </row>
    <row r="88" spans="15:33" x14ac:dyDescent="0.35">
      <c r="O88" t="b">
        <f>AND('INF GERAIS'!B91=LEFT(RESUMO!B91,9),'INF GERAIS'!B91=LEFT('TERMO DE ADESÃO'!B91,9),'INF GERAIS'!B91=LEFT(EVENTOS!B91,9),'INF GERAIS'!B91=LEFT(PAGAMENTOS!B91,9),'INF GERAIS'!B91=LEFT(VISTORIA!B91,9),'INF GERAIS'!B91=LEFT('PRESTAÇÃO DE CONTAS'!B91,9),'INF GERAIS'!B91=LEFT('OBS  ENC'!B91,9),'INF GERAIS'!B91=LEFT('CONCLUSÃO INFORMAL'!B91,9))</f>
        <v>1</v>
      </c>
      <c r="P88" t="b">
        <f>AND('INF GERAIS'!D91=RESUMO!D91,'INF GERAIS'!D91='TERMO DE ADESÃO'!D91,'INF GERAIS'!D91=EVENTOS!D91,'INF GERAIS'!D91=PAGAMENTOS!D91,'INF GERAIS'!D91=VISTORIA!D91,'INF GERAIS'!D91='PRESTAÇÃO DE CONTAS'!D91,'INF GERAIS'!D91='OBS  ENC'!D91,'INF GERAIS'!D91='CONCLUSÃO INFORMAL'!D91)</f>
        <v>1</v>
      </c>
      <c r="Q88" t="b">
        <f>AND('INF GERAIS'!E91=RESUMO!E91,'INF GERAIS'!E91='TERMO DE ADESÃO'!E91,'INF GERAIS'!E91=EVENTOS!E91,'INF GERAIS'!E91=PAGAMENTOS!E91,'INF GERAIS'!E91=VISTORIA!E91,'INF GERAIS'!E91='PRESTAÇÃO DE CONTAS'!E91,'INF GERAIS'!E91='OBS  ENC'!E91,'INF GERAIS'!E91='CONCLUSÃO INFORMAL'!E91)</f>
        <v>1</v>
      </c>
      <c r="U88" s="81" t="s">
        <v>518</v>
      </c>
      <c r="V88" s="82">
        <v>9757171.8100000005</v>
      </c>
      <c r="W88" s="82">
        <f t="shared" si="6"/>
        <v>813097.65083333338</v>
      </c>
      <c r="X88" s="82">
        <f t="shared" si="7"/>
        <v>813097.65</v>
      </c>
      <c r="Y88" s="83"/>
      <c r="Z88" s="83"/>
      <c r="AA88" s="84">
        <f t="shared" si="8"/>
        <v>813097.65</v>
      </c>
      <c r="AB88" s="84">
        <f t="shared" si="9"/>
        <v>40654.879999999997</v>
      </c>
      <c r="AC88" s="84">
        <f t="shared" si="10"/>
        <v>772442.77</v>
      </c>
      <c r="AE88" s="86">
        <f>SUMIFS(RESUMO!$X$7:$X$8020,RESUMO!$D$7:$D$8020,$U88)-SUMIFS(RESUMO!$X$7:$X$8020,RESUMO!$D$7:$D$8020,$U88,RESUMO!$G$7:$G$8020,"CANCELADO")-SUMIFS(RESUMO!$X$7:$X$8020,RESUMO!$D$7:$D$8020,$U88,RESUMO!$G$7:$G$8020,"SUBSTITUÍDO")-SUMIFS(RESUMO!$X$7:$X$8020,RESUMO!$D$7:$D$8020,$U88,RESUMO!$G$7:$G$8020,"REPROVADO")</f>
        <v>3</v>
      </c>
      <c r="AF88">
        <f>COUNTIFS(RESUMO!$D$7:$D$8020,$U88)-COUNTIFS(RESUMO!$D$7:$D$8020,$U88,RESUMO!$G$7:$G$8020,"CANCELADO")-COUNTIFS(RESUMO!$D$7:$D$8020,$U88,RESUMO!$G$7:$G$8020,"SUBSTITUÍDO")-COUNTIFS(RESUMO!$D$7:$D$8020,$U88,RESUMO!$G$7:$G$8020,"REPROVADO")</f>
        <v>3</v>
      </c>
      <c r="AG88">
        <f t="shared" si="11"/>
        <v>1</v>
      </c>
    </row>
    <row r="89" spans="15:33" x14ac:dyDescent="0.35">
      <c r="O89" t="b">
        <f>AND('INF GERAIS'!B92=LEFT(RESUMO!B92,9),'INF GERAIS'!B92=LEFT('TERMO DE ADESÃO'!B92,9),'INF GERAIS'!B92=LEFT(EVENTOS!B92,9),'INF GERAIS'!B92=LEFT(PAGAMENTOS!B92,9),'INF GERAIS'!B92=LEFT(VISTORIA!B92,9),'INF GERAIS'!B92=LEFT('PRESTAÇÃO DE CONTAS'!B92,9),'INF GERAIS'!B92=LEFT('OBS  ENC'!B92,9),'INF GERAIS'!B92=LEFT('CONCLUSÃO INFORMAL'!B92,9))</f>
        <v>1</v>
      </c>
      <c r="P89" t="b">
        <f>AND('INF GERAIS'!D92=RESUMO!D92,'INF GERAIS'!D92='TERMO DE ADESÃO'!D92,'INF GERAIS'!D92=EVENTOS!D92,'INF GERAIS'!D92=PAGAMENTOS!D92,'INF GERAIS'!D92=VISTORIA!D92,'INF GERAIS'!D92='PRESTAÇÃO DE CONTAS'!D92,'INF GERAIS'!D92='OBS  ENC'!D92,'INF GERAIS'!D92='CONCLUSÃO INFORMAL'!D92)</f>
        <v>1</v>
      </c>
      <c r="Q89" t="b">
        <f>AND('INF GERAIS'!E92=RESUMO!E92,'INF GERAIS'!E92='TERMO DE ADESÃO'!E92,'INF GERAIS'!E92=EVENTOS!E92,'INF GERAIS'!E92=PAGAMENTOS!E92,'INF GERAIS'!E92=VISTORIA!E92,'INF GERAIS'!E92='PRESTAÇÃO DE CONTAS'!E92,'INF GERAIS'!E92='OBS  ENC'!E92,'INF GERAIS'!E92='CONCLUSÃO INFORMAL'!E92)</f>
        <v>1</v>
      </c>
      <c r="U89" s="81" t="s">
        <v>522</v>
      </c>
      <c r="V89" s="82">
        <v>13660040.5</v>
      </c>
      <c r="W89" s="82">
        <f t="shared" si="6"/>
        <v>1138336.7083333333</v>
      </c>
      <c r="X89" s="82">
        <f t="shared" si="7"/>
        <v>1138336.71</v>
      </c>
      <c r="Y89" s="83"/>
      <c r="Z89" s="83"/>
      <c r="AA89" s="84">
        <f t="shared" si="8"/>
        <v>1138336.71</v>
      </c>
      <c r="AB89" s="84">
        <f t="shared" si="9"/>
        <v>56916.84</v>
      </c>
      <c r="AC89" s="84">
        <f t="shared" si="10"/>
        <v>1081419.8699999999</v>
      </c>
      <c r="AE89" s="86">
        <f>SUMIFS(RESUMO!$X$7:$X$8020,RESUMO!$D$7:$D$8020,$U89)-SUMIFS(RESUMO!$X$7:$X$8020,RESUMO!$D$7:$D$8020,$U89,RESUMO!$G$7:$G$8020,"CANCELADO")-SUMIFS(RESUMO!$X$7:$X$8020,RESUMO!$D$7:$D$8020,$U89,RESUMO!$G$7:$G$8020,"SUBSTITUÍDO")-SUMIFS(RESUMO!$X$7:$X$8020,RESUMO!$D$7:$D$8020,$U89,RESUMO!$G$7:$G$8020,"REPROVADO")</f>
        <v>3</v>
      </c>
      <c r="AF89">
        <f>COUNTIFS(RESUMO!$D$7:$D$8020,$U89)-COUNTIFS(RESUMO!$D$7:$D$8020,$U89,RESUMO!$G$7:$G$8020,"CANCELADO")-COUNTIFS(RESUMO!$D$7:$D$8020,$U89,RESUMO!$G$7:$G$8020,"SUBSTITUÍDO")-COUNTIFS(RESUMO!$D$7:$D$8020,$U89,RESUMO!$G$7:$G$8020,"REPROVADO")</f>
        <v>3</v>
      </c>
      <c r="AG89">
        <f t="shared" si="11"/>
        <v>1</v>
      </c>
    </row>
    <row r="90" spans="15:33" x14ac:dyDescent="0.35">
      <c r="O90" t="b">
        <f>AND('INF GERAIS'!B93=LEFT(RESUMO!B93,9),'INF GERAIS'!B93=LEFT('TERMO DE ADESÃO'!B93,9),'INF GERAIS'!B93=LEFT(EVENTOS!B93,9),'INF GERAIS'!B93=LEFT(PAGAMENTOS!B93,9),'INF GERAIS'!B93=LEFT(VISTORIA!B93,9),'INF GERAIS'!B93=LEFT('PRESTAÇÃO DE CONTAS'!B93,9),'INF GERAIS'!B93=LEFT('OBS  ENC'!B93,9),'INF GERAIS'!B93=LEFT('CONCLUSÃO INFORMAL'!B93,9))</f>
        <v>1</v>
      </c>
      <c r="P90" t="b">
        <f>AND('INF GERAIS'!D93=RESUMO!D93,'INF GERAIS'!D93='TERMO DE ADESÃO'!D93,'INF GERAIS'!D93=EVENTOS!D93,'INF GERAIS'!D93=PAGAMENTOS!D93,'INF GERAIS'!D93=VISTORIA!D93,'INF GERAIS'!D93='PRESTAÇÃO DE CONTAS'!D93,'INF GERAIS'!D93='OBS  ENC'!D93,'INF GERAIS'!D93='CONCLUSÃO INFORMAL'!D93)</f>
        <v>1</v>
      </c>
      <c r="Q90" t="b">
        <f>AND('INF GERAIS'!E93=RESUMO!E93,'INF GERAIS'!E93='TERMO DE ADESÃO'!E93,'INF GERAIS'!E93=EVENTOS!E93,'INF GERAIS'!E93=PAGAMENTOS!E93,'INF GERAIS'!E93=VISTORIA!E93,'INF GERAIS'!E93='PRESTAÇÃO DE CONTAS'!E93,'INF GERAIS'!E93='OBS  ENC'!E93,'INF GERAIS'!E93='CONCLUSÃO INFORMAL'!E93)</f>
        <v>1</v>
      </c>
      <c r="U90" s="81" t="s">
        <v>526</v>
      </c>
      <c r="V90" s="82">
        <v>9757171.8100000005</v>
      </c>
      <c r="W90" s="82">
        <f t="shared" si="6"/>
        <v>813097.65083333338</v>
      </c>
      <c r="X90" s="82">
        <f t="shared" si="7"/>
        <v>813097.65</v>
      </c>
      <c r="Y90" s="83"/>
      <c r="Z90" s="83"/>
      <c r="AA90" s="84">
        <f t="shared" si="8"/>
        <v>813097.65</v>
      </c>
      <c r="AB90" s="84">
        <f t="shared" si="9"/>
        <v>40654.879999999997</v>
      </c>
      <c r="AC90" s="84">
        <f t="shared" si="10"/>
        <v>772442.77</v>
      </c>
      <c r="AE90" s="86">
        <f>SUMIFS(RESUMO!$X$7:$X$8020,RESUMO!$D$7:$D$8020,$U90)-SUMIFS(RESUMO!$X$7:$X$8020,RESUMO!$D$7:$D$8020,$U90,RESUMO!$G$7:$G$8020,"CANCELADO")-SUMIFS(RESUMO!$X$7:$X$8020,RESUMO!$D$7:$D$8020,$U90,RESUMO!$G$7:$G$8020,"SUBSTITUÍDO")-SUMIFS(RESUMO!$X$7:$X$8020,RESUMO!$D$7:$D$8020,$U90,RESUMO!$G$7:$G$8020,"REPROVADO")</f>
        <v>1</v>
      </c>
      <c r="AF90">
        <f>COUNTIFS(RESUMO!$D$7:$D$8020,$U90)-COUNTIFS(RESUMO!$D$7:$D$8020,$U90,RESUMO!$G$7:$G$8020,"CANCELADO")-COUNTIFS(RESUMO!$D$7:$D$8020,$U90,RESUMO!$G$7:$G$8020,"SUBSTITUÍDO")-COUNTIFS(RESUMO!$D$7:$D$8020,$U90,RESUMO!$G$7:$G$8020,"REPROVADO")</f>
        <v>1</v>
      </c>
      <c r="AG90">
        <f t="shared" si="11"/>
        <v>1</v>
      </c>
    </row>
    <row r="91" spans="15:33" x14ac:dyDescent="0.35">
      <c r="O91" t="b">
        <f>AND('INF GERAIS'!B94=LEFT(RESUMO!B94,9),'INF GERAIS'!B94=LEFT('TERMO DE ADESÃO'!B94,9),'INF GERAIS'!B94=LEFT(EVENTOS!B94,9),'INF GERAIS'!B94=LEFT(PAGAMENTOS!B94,9),'INF GERAIS'!B94=LEFT(VISTORIA!B94,9),'INF GERAIS'!B94=LEFT('PRESTAÇÃO DE CONTAS'!B94,9),'INF GERAIS'!B94=LEFT('OBS  ENC'!B94,9),'INF GERAIS'!B94=LEFT('CONCLUSÃO INFORMAL'!B94,9))</f>
        <v>1</v>
      </c>
      <c r="P91" t="b">
        <f>AND('INF GERAIS'!D94=RESUMO!D94,'INF GERAIS'!D94='TERMO DE ADESÃO'!D94,'INF GERAIS'!D94=EVENTOS!D94,'INF GERAIS'!D94=PAGAMENTOS!D94,'INF GERAIS'!D94=VISTORIA!D94,'INF GERAIS'!D94='PRESTAÇÃO DE CONTAS'!D94,'INF GERAIS'!D94='OBS  ENC'!D94,'INF GERAIS'!D94='CONCLUSÃO INFORMAL'!D94)</f>
        <v>1</v>
      </c>
      <c r="Q91" t="b">
        <f>AND('INF GERAIS'!E94=RESUMO!E94,'INF GERAIS'!E94='TERMO DE ADESÃO'!E94,'INF GERAIS'!E94=EVENTOS!E94,'INF GERAIS'!E94=PAGAMENTOS!E94,'INF GERAIS'!E94=VISTORIA!E94,'INF GERAIS'!E94='PRESTAÇÃO DE CONTAS'!E94,'INF GERAIS'!E94='OBS  ENC'!E94,'INF GERAIS'!E94='CONCLUSÃO INFORMAL'!E94)</f>
        <v>1</v>
      </c>
      <c r="U91" s="81" t="s">
        <v>527</v>
      </c>
      <c r="V91" s="82">
        <v>61534842.239999995</v>
      </c>
      <c r="W91" s="82">
        <f t="shared" si="6"/>
        <v>5127903.5199999996</v>
      </c>
      <c r="X91" s="82">
        <f t="shared" si="7"/>
        <v>5127903.5199999996</v>
      </c>
      <c r="Y91" s="83"/>
      <c r="Z91" s="83"/>
      <c r="AA91" s="84">
        <f t="shared" si="8"/>
        <v>5127903.5199999996</v>
      </c>
      <c r="AB91" s="84">
        <f t="shared" si="9"/>
        <v>256395.18</v>
      </c>
      <c r="AC91" s="84">
        <f t="shared" si="10"/>
        <v>4871508.34</v>
      </c>
      <c r="AE91" s="86">
        <f>SUMIFS(RESUMO!$X$7:$X$8020,RESUMO!$D$7:$D$8020,$U91)-SUMIFS(RESUMO!$X$7:$X$8020,RESUMO!$D$7:$D$8020,$U91,RESUMO!$G$7:$G$8020,"CANCELADO")-SUMIFS(RESUMO!$X$7:$X$8020,RESUMO!$D$7:$D$8020,$U91,RESUMO!$G$7:$G$8020,"SUBSTITUÍDO")-SUMIFS(RESUMO!$X$7:$X$8020,RESUMO!$D$7:$D$8020,$U91,RESUMO!$G$7:$G$8020,"REPROVADO")</f>
        <v>1</v>
      </c>
      <c r="AF91">
        <f>COUNTIFS(RESUMO!$D$7:$D$8020,$U91)-COUNTIFS(RESUMO!$D$7:$D$8020,$U91,RESUMO!$G$7:$G$8020,"CANCELADO")-COUNTIFS(RESUMO!$D$7:$D$8020,$U91,RESUMO!$G$7:$G$8020,"SUBSTITUÍDO")-COUNTIFS(RESUMO!$D$7:$D$8020,$U91,RESUMO!$G$7:$G$8020,"REPROVADO")</f>
        <v>1</v>
      </c>
      <c r="AG91">
        <f t="shared" si="11"/>
        <v>1</v>
      </c>
    </row>
    <row r="92" spans="15:33" x14ac:dyDescent="0.35">
      <c r="O92" t="b">
        <f>AND('INF GERAIS'!B95=LEFT(RESUMO!B95,9),'INF GERAIS'!B95=LEFT('TERMO DE ADESÃO'!B95,9),'INF GERAIS'!B95=LEFT(EVENTOS!B95,9),'INF GERAIS'!B95=LEFT(PAGAMENTOS!B95,9),'INF GERAIS'!B95=LEFT(VISTORIA!B95,9),'INF GERAIS'!B95=LEFT('PRESTAÇÃO DE CONTAS'!B95,9),'INF GERAIS'!B95=LEFT('OBS  ENC'!B95,9),'INF GERAIS'!B95=LEFT('CONCLUSÃO INFORMAL'!B95,9))</f>
        <v>1</v>
      </c>
      <c r="P92" t="b">
        <f>AND('INF GERAIS'!D95=RESUMO!D95,'INF GERAIS'!D95='TERMO DE ADESÃO'!D95,'INF GERAIS'!D95=EVENTOS!D95,'INF GERAIS'!D95=PAGAMENTOS!D95,'INF GERAIS'!D95=VISTORIA!D95,'INF GERAIS'!D95='PRESTAÇÃO DE CONTAS'!D95,'INF GERAIS'!D95='OBS  ENC'!D95,'INF GERAIS'!D95='CONCLUSÃO INFORMAL'!D95)</f>
        <v>1</v>
      </c>
      <c r="Q92" t="b">
        <f>AND('INF GERAIS'!E95=RESUMO!E95,'INF GERAIS'!E95='TERMO DE ADESÃO'!E95,'INF GERAIS'!E95=EVENTOS!E95,'INF GERAIS'!E95=PAGAMENTOS!E95,'INF GERAIS'!E95=VISTORIA!E95,'INF GERAIS'!E95='PRESTAÇÃO DE CONTAS'!E95,'INF GERAIS'!E95='OBS  ENC'!E95,'INF GERAIS'!E95='CONCLUSÃO INFORMAL'!E95)</f>
        <v>1</v>
      </c>
      <c r="U92" s="81" t="s">
        <v>529</v>
      </c>
      <c r="V92" s="82">
        <v>7805737.4899999993</v>
      </c>
      <c r="W92" s="82">
        <f t="shared" si="6"/>
        <v>650478.12416666665</v>
      </c>
      <c r="X92" s="82">
        <f t="shared" si="7"/>
        <v>650478.12</v>
      </c>
      <c r="Y92" s="83"/>
      <c r="Z92" s="83"/>
      <c r="AA92" s="84">
        <f t="shared" si="8"/>
        <v>650478.12</v>
      </c>
      <c r="AB92" s="84">
        <f t="shared" si="9"/>
        <v>32523.91</v>
      </c>
      <c r="AC92" s="84">
        <f t="shared" si="10"/>
        <v>617954.21</v>
      </c>
      <c r="AE92" s="86">
        <f>SUMIFS(RESUMO!$X$7:$X$8020,RESUMO!$D$7:$D$8020,$U92)-SUMIFS(RESUMO!$X$7:$X$8020,RESUMO!$D$7:$D$8020,$U92,RESUMO!$G$7:$G$8020,"CANCELADO")-SUMIFS(RESUMO!$X$7:$X$8020,RESUMO!$D$7:$D$8020,$U92,RESUMO!$G$7:$G$8020,"SUBSTITUÍDO")-SUMIFS(RESUMO!$X$7:$X$8020,RESUMO!$D$7:$D$8020,$U92,RESUMO!$G$7:$G$8020,"REPROVADO")</f>
        <v>1</v>
      </c>
      <c r="AF92">
        <f>COUNTIFS(RESUMO!$D$7:$D$8020,$U92)-COUNTIFS(RESUMO!$D$7:$D$8020,$U92,RESUMO!$G$7:$G$8020,"CANCELADO")-COUNTIFS(RESUMO!$D$7:$D$8020,$U92,RESUMO!$G$7:$G$8020,"SUBSTITUÍDO")-COUNTIFS(RESUMO!$D$7:$D$8020,$U92,RESUMO!$G$7:$G$8020,"REPROVADO")</f>
        <v>1</v>
      </c>
      <c r="AG92">
        <f t="shared" si="11"/>
        <v>1</v>
      </c>
    </row>
    <row r="93" spans="15:33" x14ac:dyDescent="0.35">
      <c r="O93" t="b">
        <f>AND('INF GERAIS'!B96=LEFT(RESUMO!B96,9),'INF GERAIS'!B96=LEFT('TERMO DE ADESÃO'!B96,9),'INF GERAIS'!B96=LEFT(EVENTOS!B96,9),'INF GERAIS'!B96=LEFT(PAGAMENTOS!B96,9),'INF GERAIS'!B96=LEFT(VISTORIA!B96,9),'INF GERAIS'!B96=LEFT('PRESTAÇÃO DE CONTAS'!B96,9),'INF GERAIS'!B96=LEFT('OBS  ENC'!B96,9),'INF GERAIS'!B96=LEFT('CONCLUSÃO INFORMAL'!B96,9))</f>
        <v>1</v>
      </c>
      <c r="P93" t="b">
        <f>AND('INF GERAIS'!D96=RESUMO!D96,'INF GERAIS'!D96='TERMO DE ADESÃO'!D96,'INF GERAIS'!D96=EVENTOS!D96,'INF GERAIS'!D96=PAGAMENTOS!D96,'INF GERAIS'!D96=VISTORIA!D96,'INF GERAIS'!D96='PRESTAÇÃO DE CONTAS'!D96,'INF GERAIS'!D96='OBS  ENC'!D96,'INF GERAIS'!D96='CONCLUSÃO INFORMAL'!D96)</f>
        <v>1</v>
      </c>
      <c r="Q93" t="b">
        <f>AND('INF GERAIS'!E96=RESUMO!E96,'INF GERAIS'!E96='TERMO DE ADESÃO'!E96,'INF GERAIS'!E96=EVENTOS!E96,'INF GERAIS'!E96=PAGAMENTOS!E96,'INF GERAIS'!E96=VISTORIA!E96,'INF GERAIS'!E96='PRESTAÇÃO DE CONTAS'!E96,'INF GERAIS'!E96='OBS  ENC'!E96,'INF GERAIS'!E96='CONCLUSÃO INFORMAL'!E96)</f>
        <v>1</v>
      </c>
      <c r="U93" s="81" t="s">
        <v>531</v>
      </c>
      <c r="V93" s="82">
        <v>9757171.8100000005</v>
      </c>
      <c r="W93" s="82">
        <f t="shared" si="6"/>
        <v>813097.65083333338</v>
      </c>
      <c r="X93" s="82">
        <f t="shared" si="7"/>
        <v>813097.65</v>
      </c>
      <c r="Y93" s="83"/>
      <c r="Z93" s="83"/>
      <c r="AA93" s="84">
        <f t="shared" si="8"/>
        <v>813097.65</v>
      </c>
      <c r="AB93" s="84">
        <f t="shared" si="9"/>
        <v>40654.879999999997</v>
      </c>
      <c r="AC93" s="84">
        <f t="shared" si="10"/>
        <v>772442.77</v>
      </c>
      <c r="AE93" s="86">
        <f>SUMIFS(RESUMO!$X$7:$X$8020,RESUMO!$D$7:$D$8020,$U93)-SUMIFS(RESUMO!$X$7:$X$8020,RESUMO!$D$7:$D$8020,$U93,RESUMO!$G$7:$G$8020,"CANCELADO")-SUMIFS(RESUMO!$X$7:$X$8020,RESUMO!$D$7:$D$8020,$U93,RESUMO!$G$7:$G$8020,"SUBSTITUÍDO")-SUMIFS(RESUMO!$X$7:$X$8020,RESUMO!$D$7:$D$8020,$U93,RESUMO!$G$7:$G$8020,"REPROVADO")</f>
        <v>1</v>
      </c>
      <c r="AF93">
        <f>COUNTIFS(RESUMO!$D$7:$D$8020,$U93)-COUNTIFS(RESUMO!$D$7:$D$8020,$U93,RESUMO!$G$7:$G$8020,"CANCELADO")-COUNTIFS(RESUMO!$D$7:$D$8020,$U93,RESUMO!$G$7:$G$8020,"SUBSTITUÍDO")-COUNTIFS(RESUMO!$D$7:$D$8020,$U93,RESUMO!$G$7:$G$8020,"REPROVADO")</f>
        <v>1</v>
      </c>
      <c r="AG93">
        <f t="shared" si="11"/>
        <v>1</v>
      </c>
    </row>
    <row r="94" spans="15:33" x14ac:dyDescent="0.35">
      <c r="O94" t="b">
        <f>AND('INF GERAIS'!B97=LEFT(RESUMO!B97,9),'INF GERAIS'!B97=LEFT('TERMO DE ADESÃO'!B97,9),'INF GERAIS'!B97=LEFT(EVENTOS!B97,9),'INF GERAIS'!B97=LEFT(PAGAMENTOS!B97,9),'INF GERAIS'!B97=LEFT(VISTORIA!B97,9),'INF GERAIS'!B97=LEFT('PRESTAÇÃO DE CONTAS'!B97,9),'INF GERAIS'!B97=LEFT('OBS  ENC'!B97,9),'INF GERAIS'!B97=LEFT('CONCLUSÃO INFORMAL'!B97,9))</f>
        <v>1</v>
      </c>
      <c r="P94" t="b">
        <f>AND('INF GERAIS'!D97=RESUMO!D97,'INF GERAIS'!D97='TERMO DE ADESÃO'!D97,'INF GERAIS'!D97=EVENTOS!D97,'INF GERAIS'!D97=PAGAMENTOS!D97,'INF GERAIS'!D97=VISTORIA!D97,'INF GERAIS'!D97='PRESTAÇÃO DE CONTAS'!D97,'INF GERAIS'!D97='OBS  ENC'!D97,'INF GERAIS'!D97='CONCLUSÃO INFORMAL'!D97)</f>
        <v>1</v>
      </c>
      <c r="Q94" t="b">
        <f>AND('INF GERAIS'!E97=RESUMO!E97,'INF GERAIS'!E97='TERMO DE ADESÃO'!E97,'INF GERAIS'!E97=EVENTOS!E97,'INF GERAIS'!E97=PAGAMENTOS!E97,'INF GERAIS'!E97=VISTORIA!E97,'INF GERAIS'!E97='PRESTAÇÃO DE CONTAS'!E97,'INF GERAIS'!E97='OBS  ENC'!E97,'INF GERAIS'!E97='CONCLUSÃO INFORMAL'!E97)</f>
        <v>1</v>
      </c>
      <c r="U94" s="81" t="s">
        <v>533</v>
      </c>
      <c r="V94" s="82">
        <v>9757171.8100000005</v>
      </c>
      <c r="W94" s="82">
        <f t="shared" si="6"/>
        <v>813097.65083333338</v>
      </c>
      <c r="X94" s="82">
        <f t="shared" si="7"/>
        <v>813097.65</v>
      </c>
      <c r="Y94" s="83"/>
      <c r="Z94" s="83"/>
      <c r="AA94" s="84">
        <f t="shared" si="8"/>
        <v>813097.65</v>
      </c>
      <c r="AB94" s="84">
        <f t="shared" si="9"/>
        <v>40654.879999999997</v>
      </c>
      <c r="AC94" s="84">
        <f t="shared" si="10"/>
        <v>772442.77</v>
      </c>
      <c r="AE94" s="86">
        <f>SUMIFS(RESUMO!$X$7:$X$8020,RESUMO!$D$7:$D$8020,$U94)-SUMIFS(RESUMO!$X$7:$X$8020,RESUMO!$D$7:$D$8020,$U94,RESUMO!$G$7:$G$8020,"CANCELADO")-SUMIFS(RESUMO!$X$7:$X$8020,RESUMO!$D$7:$D$8020,$U94,RESUMO!$G$7:$G$8020,"SUBSTITUÍDO")-SUMIFS(RESUMO!$X$7:$X$8020,RESUMO!$D$7:$D$8020,$U94,RESUMO!$G$7:$G$8020,"REPROVADO")</f>
        <v>1</v>
      </c>
      <c r="AF94">
        <f>COUNTIFS(RESUMO!$D$7:$D$8020,$U94)-COUNTIFS(RESUMO!$D$7:$D$8020,$U94,RESUMO!$G$7:$G$8020,"CANCELADO")-COUNTIFS(RESUMO!$D$7:$D$8020,$U94,RESUMO!$G$7:$G$8020,"SUBSTITUÍDO")-COUNTIFS(RESUMO!$D$7:$D$8020,$U94,RESUMO!$G$7:$G$8020,"REPROVADO")</f>
        <v>1</v>
      </c>
      <c r="AG94">
        <f t="shared" si="11"/>
        <v>1</v>
      </c>
    </row>
    <row r="95" spans="15:33" x14ac:dyDescent="0.35">
      <c r="O95" t="b">
        <f>AND('INF GERAIS'!B98=LEFT(RESUMO!B98,9),'INF GERAIS'!B98=LEFT('TERMO DE ADESÃO'!B98,9),'INF GERAIS'!B98=LEFT(EVENTOS!B98,9),'INF GERAIS'!B98=LEFT(PAGAMENTOS!B98,9),'INF GERAIS'!B98=LEFT(VISTORIA!B98,9),'INF GERAIS'!B98=LEFT('PRESTAÇÃO DE CONTAS'!B98,9),'INF GERAIS'!B98=LEFT('OBS  ENC'!B98,9),'INF GERAIS'!B98=LEFT('CONCLUSÃO INFORMAL'!B98,9))</f>
        <v>1</v>
      </c>
      <c r="P95" t="b">
        <f>AND('INF GERAIS'!D98=RESUMO!D98,'INF GERAIS'!D98='TERMO DE ADESÃO'!D98,'INF GERAIS'!D98=EVENTOS!D98,'INF GERAIS'!D98=PAGAMENTOS!D98,'INF GERAIS'!D98=VISTORIA!D98,'INF GERAIS'!D98='PRESTAÇÃO DE CONTAS'!D98,'INF GERAIS'!D98='OBS  ENC'!D98,'INF GERAIS'!D98='CONCLUSÃO INFORMAL'!D98)</f>
        <v>1</v>
      </c>
      <c r="Q95" t="b">
        <f>AND('INF GERAIS'!E98=RESUMO!E98,'INF GERAIS'!E98='TERMO DE ADESÃO'!E98,'INF GERAIS'!E98=EVENTOS!E98,'INF GERAIS'!E98=PAGAMENTOS!E98,'INF GERAIS'!E98=VISTORIA!E98,'INF GERAIS'!E98='PRESTAÇÃO DE CONTAS'!E98,'INF GERAIS'!E98='OBS  ENC'!E98,'INF GERAIS'!E98='CONCLUSÃO INFORMAL'!E98)</f>
        <v>1</v>
      </c>
      <c r="U95" s="81" t="s">
        <v>535</v>
      </c>
      <c r="V95" s="82">
        <v>15611474.690000001</v>
      </c>
      <c r="W95" s="82">
        <f t="shared" si="6"/>
        <v>1300956.2241666669</v>
      </c>
      <c r="X95" s="82">
        <f t="shared" si="7"/>
        <v>1300956.22</v>
      </c>
      <c r="Y95" s="83"/>
      <c r="Z95" s="83"/>
      <c r="AA95" s="84">
        <f t="shared" si="8"/>
        <v>1300956.22</v>
      </c>
      <c r="AB95" s="84">
        <f t="shared" si="9"/>
        <v>65047.81</v>
      </c>
      <c r="AC95" s="84">
        <f t="shared" si="10"/>
        <v>1235908.4099999999</v>
      </c>
      <c r="AE95" s="86">
        <f>SUMIFS(RESUMO!$X$7:$X$8020,RESUMO!$D$7:$D$8020,$U95)-SUMIFS(RESUMO!$X$7:$X$8020,RESUMO!$D$7:$D$8020,$U95,RESUMO!$G$7:$G$8020,"CANCELADO")-SUMIFS(RESUMO!$X$7:$X$8020,RESUMO!$D$7:$D$8020,$U95,RESUMO!$G$7:$G$8020,"SUBSTITUÍDO")-SUMIFS(RESUMO!$X$7:$X$8020,RESUMO!$D$7:$D$8020,$U95,RESUMO!$G$7:$G$8020,"REPROVADO")</f>
        <v>1</v>
      </c>
      <c r="AF95">
        <f>COUNTIFS(RESUMO!$D$7:$D$8020,$U95)-COUNTIFS(RESUMO!$D$7:$D$8020,$U95,RESUMO!$G$7:$G$8020,"CANCELADO")-COUNTIFS(RESUMO!$D$7:$D$8020,$U95,RESUMO!$G$7:$G$8020,"SUBSTITUÍDO")-COUNTIFS(RESUMO!$D$7:$D$8020,$U95,RESUMO!$G$7:$G$8020,"REPROVADO")</f>
        <v>1</v>
      </c>
      <c r="AG95">
        <f t="shared" si="11"/>
        <v>1</v>
      </c>
    </row>
    <row r="96" spans="15:33" x14ac:dyDescent="0.35">
      <c r="O96" t="b">
        <f>AND('INF GERAIS'!B99=LEFT(RESUMO!B99,9),'INF GERAIS'!B99=LEFT('TERMO DE ADESÃO'!B99,9),'INF GERAIS'!B99=LEFT(EVENTOS!B99,9),'INF GERAIS'!B99=LEFT(PAGAMENTOS!B99,9),'INF GERAIS'!B99=LEFT(VISTORIA!B99,9),'INF GERAIS'!B99=LEFT('PRESTAÇÃO DE CONTAS'!B99,9),'INF GERAIS'!B99=LEFT('OBS  ENC'!B99,9),'INF GERAIS'!B99=LEFT('CONCLUSÃO INFORMAL'!B99,9))</f>
        <v>1</v>
      </c>
      <c r="P96" t="b">
        <f>AND('INF GERAIS'!D99=RESUMO!D99,'INF GERAIS'!D99='TERMO DE ADESÃO'!D99,'INF GERAIS'!D99=EVENTOS!D99,'INF GERAIS'!D99=PAGAMENTOS!D99,'INF GERAIS'!D99=VISTORIA!D99,'INF GERAIS'!D99='PRESTAÇÃO DE CONTAS'!D99,'INF GERAIS'!D99='OBS  ENC'!D99,'INF GERAIS'!D99='CONCLUSÃO INFORMAL'!D99)</f>
        <v>1</v>
      </c>
      <c r="Q96" t="b">
        <f>AND('INF GERAIS'!E99=RESUMO!E99,'INF GERAIS'!E99='TERMO DE ADESÃO'!E99,'INF GERAIS'!E99=EVENTOS!E99,'INF GERAIS'!E99=PAGAMENTOS!E99,'INF GERAIS'!E99=VISTORIA!E99,'INF GERAIS'!E99='PRESTAÇÃO DE CONTAS'!E99,'INF GERAIS'!E99='OBS  ENC'!E99,'INF GERAIS'!E99='CONCLUSÃO INFORMAL'!E99)</f>
        <v>1</v>
      </c>
      <c r="U96" s="81" t="s">
        <v>536</v>
      </c>
      <c r="V96" s="82">
        <v>9757171.8100000005</v>
      </c>
      <c r="W96" s="82">
        <f t="shared" si="6"/>
        <v>813097.65083333338</v>
      </c>
      <c r="X96" s="82">
        <f t="shared" si="7"/>
        <v>813097.65</v>
      </c>
      <c r="Y96" s="83"/>
      <c r="Z96" s="83"/>
      <c r="AA96" s="84">
        <f t="shared" si="8"/>
        <v>813097.65</v>
      </c>
      <c r="AB96" s="84">
        <f t="shared" si="9"/>
        <v>40654.879999999997</v>
      </c>
      <c r="AC96" s="84">
        <f t="shared" si="10"/>
        <v>772442.77</v>
      </c>
      <c r="AE96" s="86">
        <f>SUMIFS(RESUMO!$X$7:$X$8020,RESUMO!$D$7:$D$8020,$U96)-SUMIFS(RESUMO!$X$7:$X$8020,RESUMO!$D$7:$D$8020,$U96,RESUMO!$G$7:$G$8020,"CANCELADO")-SUMIFS(RESUMO!$X$7:$X$8020,RESUMO!$D$7:$D$8020,$U96,RESUMO!$G$7:$G$8020,"SUBSTITUÍDO")-SUMIFS(RESUMO!$X$7:$X$8020,RESUMO!$D$7:$D$8020,$U96,RESUMO!$G$7:$G$8020,"REPROVADO")</f>
        <v>2</v>
      </c>
      <c r="AF96">
        <f>COUNTIFS(RESUMO!$D$7:$D$8020,$U96)-COUNTIFS(RESUMO!$D$7:$D$8020,$U96,RESUMO!$G$7:$G$8020,"CANCELADO")-COUNTIFS(RESUMO!$D$7:$D$8020,$U96,RESUMO!$G$7:$G$8020,"SUBSTITUÍDO")-COUNTIFS(RESUMO!$D$7:$D$8020,$U96,RESUMO!$G$7:$G$8020,"REPROVADO")</f>
        <v>2</v>
      </c>
      <c r="AG96">
        <f t="shared" si="11"/>
        <v>1</v>
      </c>
    </row>
    <row r="97" spans="15:33" x14ac:dyDescent="0.35">
      <c r="O97" t="b">
        <f>AND('INF GERAIS'!B100=LEFT(RESUMO!B100,9),'INF GERAIS'!B100=LEFT('TERMO DE ADESÃO'!B100,9),'INF GERAIS'!B100=LEFT(EVENTOS!B100,9),'INF GERAIS'!B100=LEFT(PAGAMENTOS!B100,9),'INF GERAIS'!B100=LEFT(VISTORIA!B100,9),'INF GERAIS'!B100=LEFT('PRESTAÇÃO DE CONTAS'!B100,9),'INF GERAIS'!B100=LEFT('OBS  ENC'!B100,9),'INF GERAIS'!B100=LEFT('CONCLUSÃO INFORMAL'!B100,9))</f>
        <v>1</v>
      </c>
      <c r="P97" t="b">
        <f>AND('INF GERAIS'!D100=RESUMO!D100,'INF GERAIS'!D100='TERMO DE ADESÃO'!D100,'INF GERAIS'!D100=EVENTOS!D100,'INF GERAIS'!D100=PAGAMENTOS!D100,'INF GERAIS'!D100=VISTORIA!D100,'INF GERAIS'!D100='PRESTAÇÃO DE CONTAS'!D100,'INF GERAIS'!D100='OBS  ENC'!D100,'INF GERAIS'!D100='CONCLUSÃO INFORMAL'!D100)</f>
        <v>1</v>
      </c>
      <c r="Q97" t="b">
        <f>AND('INF GERAIS'!E100=RESUMO!E100,'INF GERAIS'!E100='TERMO DE ADESÃO'!E100,'INF GERAIS'!E100=EVENTOS!E100,'INF GERAIS'!E100=PAGAMENTOS!E100,'INF GERAIS'!E100=VISTORIA!E100,'INF GERAIS'!E100='PRESTAÇÃO DE CONTAS'!E100,'INF GERAIS'!E100='OBS  ENC'!E100,'INF GERAIS'!E100='CONCLUSÃO INFORMAL'!E100)</f>
        <v>1</v>
      </c>
      <c r="U97" s="81" t="s">
        <v>539</v>
      </c>
      <c r="V97" s="82">
        <v>7805737.4899999993</v>
      </c>
      <c r="W97" s="82">
        <f t="shared" si="6"/>
        <v>650478.12416666665</v>
      </c>
      <c r="X97" s="82">
        <f t="shared" si="7"/>
        <v>650478.12</v>
      </c>
      <c r="Y97" s="83"/>
      <c r="Z97" s="83"/>
      <c r="AA97" s="84">
        <f t="shared" si="8"/>
        <v>650478.12</v>
      </c>
      <c r="AB97" s="84">
        <f t="shared" si="9"/>
        <v>32523.91</v>
      </c>
      <c r="AC97" s="84">
        <f t="shared" si="10"/>
        <v>617954.21</v>
      </c>
      <c r="AE97" s="86">
        <f>SUMIFS(RESUMO!$X$7:$X$8020,RESUMO!$D$7:$D$8020,$U97)-SUMIFS(RESUMO!$X$7:$X$8020,RESUMO!$D$7:$D$8020,$U97,RESUMO!$G$7:$G$8020,"CANCELADO")-SUMIFS(RESUMO!$X$7:$X$8020,RESUMO!$D$7:$D$8020,$U97,RESUMO!$G$7:$G$8020,"SUBSTITUÍDO")-SUMIFS(RESUMO!$X$7:$X$8020,RESUMO!$D$7:$D$8020,$U97,RESUMO!$G$7:$G$8020,"REPROVADO")</f>
        <v>1</v>
      </c>
      <c r="AF97">
        <f>COUNTIFS(RESUMO!$D$7:$D$8020,$U97)-COUNTIFS(RESUMO!$D$7:$D$8020,$U97,RESUMO!$G$7:$G$8020,"CANCELADO")-COUNTIFS(RESUMO!$D$7:$D$8020,$U97,RESUMO!$G$7:$G$8020,"SUBSTITUÍDO")-COUNTIFS(RESUMO!$D$7:$D$8020,$U97,RESUMO!$G$7:$G$8020,"REPROVADO")</f>
        <v>1</v>
      </c>
      <c r="AG97">
        <f t="shared" si="11"/>
        <v>1</v>
      </c>
    </row>
    <row r="98" spans="15:33" x14ac:dyDescent="0.35">
      <c r="O98" t="b">
        <f>AND('INF GERAIS'!B101=LEFT(RESUMO!B101,9),'INF GERAIS'!B101=LEFT('TERMO DE ADESÃO'!B101,9),'INF GERAIS'!B101=LEFT(EVENTOS!B101,9),'INF GERAIS'!B101=LEFT(PAGAMENTOS!B101,9),'INF GERAIS'!B101=LEFT(VISTORIA!B101,9),'INF GERAIS'!B101=LEFT('PRESTAÇÃO DE CONTAS'!B101,9),'INF GERAIS'!B101=LEFT('OBS  ENC'!B101,9),'INF GERAIS'!B101=LEFT('CONCLUSÃO INFORMAL'!B101,9))</f>
        <v>1</v>
      </c>
      <c r="P98" t="b">
        <f>AND('INF GERAIS'!D101=RESUMO!D101,'INF GERAIS'!D101='TERMO DE ADESÃO'!D101,'INF GERAIS'!D101=EVENTOS!D101,'INF GERAIS'!D101=PAGAMENTOS!D101,'INF GERAIS'!D101=VISTORIA!D101,'INF GERAIS'!D101='PRESTAÇÃO DE CONTAS'!D101,'INF GERAIS'!D101='OBS  ENC'!D101,'INF GERAIS'!D101='CONCLUSÃO INFORMAL'!D101)</f>
        <v>1</v>
      </c>
      <c r="Q98" t="b">
        <f>AND('INF GERAIS'!E101=RESUMO!E101,'INF GERAIS'!E101='TERMO DE ADESÃO'!E101,'INF GERAIS'!E101=EVENTOS!E101,'INF GERAIS'!E101=PAGAMENTOS!E101,'INF GERAIS'!E101=VISTORIA!E101,'INF GERAIS'!E101='PRESTAÇÃO DE CONTAS'!E101,'INF GERAIS'!E101='OBS  ENC'!E101,'INF GERAIS'!E101='CONCLUSÃO INFORMAL'!E101)</f>
        <v>1</v>
      </c>
      <c r="U98" s="81" t="s">
        <v>541</v>
      </c>
      <c r="V98" s="82">
        <v>9757171.8100000005</v>
      </c>
      <c r="W98" s="82">
        <f t="shared" si="6"/>
        <v>813097.65083333338</v>
      </c>
      <c r="X98" s="82">
        <f t="shared" si="7"/>
        <v>813097.65</v>
      </c>
      <c r="Y98" s="83"/>
      <c r="Z98" s="83"/>
      <c r="AA98" s="84">
        <f t="shared" si="8"/>
        <v>813097.65</v>
      </c>
      <c r="AB98" s="84">
        <f t="shared" si="9"/>
        <v>40654.879999999997</v>
      </c>
      <c r="AC98" s="84">
        <f t="shared" si="10"/>
        <v>772442.77</v>
      </c>
      <c r="AE98" s="86">
        <f>SUMIFS(RESUMO!$X$7:$X$8020,RESUMO!$D$7:$D$8020,$U98)-SUMIFS(RESUMO!$X$7:$X$8020,RESUMO!$D$7:$D$8020,$U98,RESUMO!$G$7:$G$8020,"CANCELADO")-SUMIFS(RESUMO!$X$7:$X$8020,RESUMO!$D$7:$D$8020,$U98,RESUMO!$G$7:$G$8020,"SUBSTITUÍDO")-SUMIFS(RESUMO!$X$7:$X$8020,RESUMO!$D$7:$D$8020,$U98,RESUMO!$G$7:$G$8020,"REPROVADO")</f>
        <v>3</v>
      </c>
      <c r="AF98">
        <f>COUNTIFS(RESUMO!$D$7:$D$8020,$U98)-COUNTIFS(RESUMO!$D$7:$D$8020,$U98,RESUMO!$G$7:$G$8020,"CANCELADO")-COUNTIFS(RESUMO!$D$7:$D$8020,$U98,RESUMO!$G$7:$G$8020,"SUBSTITUÍDO")-COUNTIFS(RESUMO!$D$7:$D$8020,$U98,RESUMO!$G$7:$G$8020,"REPROVADO")</f>
        <v>3</v>
      </c>
      <c r="AG98">
        <f t="shared" si="11"/>
        <v>1</v>
      </c>
    </row>
    <row r="99" spans="15:33" x14ac:dyDescent="0.35">
      <c r="O99" t="b">
        <f>AND('INF GERAIS'!B102=LEFT(RESUMO!B102,9),'INF GERAIS'!B102=LEFT('TERMO DE ADESÃO'!B102,9),'INF GERAIS'!B102=LEFT(EVENTOS!B102,9),'INF GERAIS'!B102=LEFT(PAGAMENTOS!B102,9),'INF GERAIS'!B102=LEFT(VISTORIA!B102,9),'INF GERAIS'!B102=LEFT('PRESTAÇÃO DE CONTAS'!B102,9),'INF GERAIS'!B102=LEFT('OBS  ENC'!B102,9),'INF GERAIS'!B102=LEFT('CONCLUSÃO INFORMAL'!B102,9))</f>
        <v>1</v>
      </c>
      <c r="P99" t="b">
        <f>AND('INF GERAIS'!D102=RESUMO!D102,'INF GERAIS'!D102='TERMO DE ADESÃO'!D102,'INF GERAIS'!D102=EVENTOS!D102,'INF GERAIS'!D102=PAGAMENTOS!D102,'INF GERAIS'!D102=VISTORIA!D102,'INF GERAIS'!D102='PRESTAÇÃO DE CONTAS'!D102,'INF GERAIS'!D102='OBS  ENC'!D102,'INF GERAIS'!D102='CONCLUSÃO INFORMAL'!D102)</f>
        <v>1</v>
      </c>
      <c r="Q99" t="b">
        <f>AND('INF GERAIS'!E102=RESUMO!E102,'INF GERAIS'!E102='TERMO DE ADESÃO'!E102,'INF GERAIS'!E102=EVENTOS!E102,'INF GERAIS'!E102=PAGAMENTOS!E102,'INF GERAIS'!E102=VISTORIA!E102,'INF GERAIS'!E102='PRESTAÇÃO DE CONTAS'!E102,'INF GERAIS'!E102='OBS  ENC'!E102,'INF GERAIS'!E102='CONCLUSÃO INFORMAL'!E102)</f>
        <v>1</v>
      </c>
      <c r="U99" s="81" t="s">
        <v>545</v>
      </c>
      <c r="V99" s="82">
        <v>9757171.8100000005</v>
      </c>
      <c r="W99" s="82">
        <f t="shared" si="6"/>
        <v>813097.65083333338</v>
      </c>
      <c r="X99" s="82">
        <f t="shared" si="7"/>
        <v>813097.65</v>
      </c>
      <c r="Y99" s="83"/>
      <c r="Z99" s="83"/>
      <c r="AA99" s="84">
        <f t="shared" si="8"/>
        <v>813097.65</v>
      </c>
      <c r="AB99" s="84">
        <f t="shared" si="9"/>
        <v>40654.879999999997</v>
      </c>
      <c r="AC99" s="84">
        <f t="shared" si="10"/>
        <v>772442.77</v>
      </c>
      <c r="AE99" s="86">
        <f>SUMIFS(RESUMO!$X$7:$X$8020,RESUMO!$D$7:$D$8020,$U99)-SUMIFS(RESUMO!$X$7:$X$8020,RESUMO!$D$7:$D$8020,$U99,RESUMO!$G$7:$G$8020,"CANCELADO")-SUMIFS(RESUMO!$X$7:$X$8020,RESUMO!$D$7:$D$8020,$U99,RESUMO!$G$7:$G$8020,"SUBSTITUÍDO")-SUMIFS(RESUMO!$X$7:$X$8020,RESUMO!$D$7:$D$8020,$U99,RESUMO!$G$7:$G$8020,"REPROVADO")</f>
        <v>4.7364999999999995</v>
      </c>
      <c r="AF99">
        <f>COUNTIFS(RESUMO!$D$7:$D$8020,$U99)-COUNTIFS(RESUMO!$D$7:$D$8020,$U99,RESUMO!$G$7:$G$8020,"CANCELADO")-COUNTIFS(RESUMO!$D$7:$D$8020,$U99,RESUMO!$G$7:$G$8020,"SUBSTITUÍDO")-COUNTIFS(RESUMO!$D$7:$D$8020,$U99,RESUMO!$G$7:$G$8020,"REPROVADO")</f>
        <v>5</v>
      </c>
      <c r="AG99">
        <f t="shared" si="11"/>
        <v>0.94729999999999992</v>
      </c>
    </row>
    <row r="100" spans="15:33" x14ac:dyDescent="0.35">
      <c r="O100" t="b">
        <f>AND('INF GERAIS'!B103=LEFT(RESUMO!B103,9),'INF GERAIS'!B103=LEFT('TERMO DE ADESÃO'!B103,9),'INF GERAIS'!B103=LEFT(EVENTOS!B103,9),'INF GERAIS'!B103=LEFT(PAGAMENTOS!B103,9),'INF GERAIS'!B103=LEFT(VISTORIA!B103,9),'INF GERAIS'!B103=LEFT('PRESTAÇÃO DE CONTAS'!B103,9),'INF GERAIS'!B103=LEFT('OBS  ENC'!B103,9),'INF GERAIS'!B103=LEFT('CONCLUSÃO INFORMAL'!B103,9))</f>
        <v>1</v>
      </c>
      <c r="P100" t="b">
        <f>AND('INF GERAIS'!D103=RESUMO!D103,'INF GERAIS'!D103='TERMO DE ADESÃO'!D103,'INF GERAIS'!D103=EVENTOS!D103,'INF GERAIS'!D103=PAGAMENTOS!D103,'INF GERAIS'!D103=VISTORIA!D103,'INF GERAIS'!D103='PRESTAÇÃO DE CONTAS'!D103,'INF GERAIS'!D103='OBS  ENC'!D103,'INF GERAIS'!D103='CONCLUSÃO INFORMAL'!D103)</f>
        <v>1</v>
      </c>
      <c r="Q100" t="b">
        <f>AND('INF GERAIS'!E103=RESUMO!E103,'INF GERAIS'!E103='TERMO DE ADESÃO'!E103,'INF GERAIS'!E103=EVENTOS!E103,'INF GERAIS'!E103=PAGAMENTOS!E103,'INF GERAIS'!E103=VISTORIA!E103,'INF GERAIS'!E103='PRESTAÇÃO DE CONTAS'!E103,'INF GERAIS'!E103='OBS  ENC'!E103,'INF GERAIS'!E103='CONCLUSÃO INFORMAL'!E103)</f>
        <v>1</v>
      </c>
      <c r="U100" s="81" t="s">
        <v>553</v>
      </c>
      <c r="V100" s="82">
        <v>11708606.109999999</v>
      </c>
      <c r="W100" s="82">
        <f t="shared" si="6"/>
        <v>975717.17583333328</v>
      </c>
      <c r="X100" s="82">
        <f t="shared" si="7"/>
        <v>975717.18</v>
      </c>
      <c r="Y100" s="83"/>
      <c r="Z100" s="83"/>
      <c r="AA100" s="84">
        <f t="shared" si="8"/>
        <v>975717.18</v>
      </c>
      <c r="AB100" s="84">
        <f t="shared" si="9"/>
        <v>48785.86</v>
      </c>
      <c r="AC100" s="84">
        <f t="shared" si="10"/>
        <v>926931.32000000007</v>
      </c>
      <c r="AE100" s="86">
        <f>SUMIFS(RESUMO!$X$7:$X$8020,RESUMO!$D$7:$D$8020,$U100)-SUMIFS(RESUMO!$X$7:$X$8020,RESUMO!$D$7:$D$8020,$U100,RESUMO!$G$7:$G$8020,"CANCELADO")-SUMIFS(RESUMO!$X$7:$X$8020,RESUMO!$D$7:$D$8020,$U100,RESUMO!$G$7:$G$8020,"SUBSTITUÍDO")-SUMIFS(RESUMO!$X$7:$X$8020,RESUMO!$D$7:$D$8020,$U100,RESUMO!$G$7:$G$8020,"REPROVADO")</f>
        <v>1</v>
      </c>
      <c r="AF100">
        <f>COUNTIFS(RESUMO!$D$7:$D$8020,$U100)-COUNTIFS(RESUMO!$D$7:$D$8020,$U100,RESUMO!$G$7:$G$8020,"CANCELADO")-COUNTIFS(RESUMO!$D$7:$D$8020,$U100,RESUMO!$G$7:$G$8020,"SUBSTITUÍDO")-COUNTIFS(RESUMO!$D$7:$D$8020,$U100,RESUMO!$G$7:$G$8020,"REPROVADO")</f>
        <v>1</v>
      </c>
      <c r="AG100">
        <f t="shared" si="11"/>
        <v>1</v>
      </c>
    </row>
    <row r="101" spans="15:33" x14ac:dyDescent="0.35">
      <c r="O101" t="b">
        <f>AND('INF GERAIS'!B104=LEFT(RESUMO!B104,9),'INF GERAIS'!B104=LEFT('TERMO DE ADESÃO'!B104,9),'INF GERAIS'!B104=LEFT(EVENTOS!B104,9),'INF GERAIS'!B104=LEFT(PAGAMENTOS!B104,9),'INF GERAIS'!B104=LEFT(VISTORIA!B104,9),'INF GERAIS'!B104=LEFT('PRESTAÇÃO DE CONTAS'!B104,9),'INF GERAIS'!B104=LEFT('OBS  ENC'!B104,9),'INF GERAIS'!B104=LEFT('CONCLUSÃO INFORMAL'!B104,9))</f>
        <v>1</v>
      </c>
      <c r="P101" t="b">
        <f>AND('INF GERAIS'!D104=RESUMO!D104,'INF GERAIS'!D104='TERMO DE ADESÃO'!D104,'INF GERAIS'!D104=EVENTOS!D104,'INF GERAIS'!D104=PAGAMENTOS!D104,'INF GERAIS'!D104=VISTORIA!D104,'INF GERAIS'!D104='PRESTAÇÃO DE CONTAS'!D104,'INF GERAIS'!D104='OBS  ENC'!D104,'INF GERAIS'!D104='CONCLUSÃO INFORMAL'!D104)</f>
        <v>1</v>
      </c>
      <c r="Q101" t="b">
        <f>AND('INF GERAIS'!E104=RESUMO!E104,'INF GERAIS'!E104='TERMO DE ADESÃO'!E104,'INF GERAIS'!E104=EVENTOS!E104,'INF GERAIS'!E104=PAGAMENTOS!E104,'INF GERAIS'!E104=VISTORIA!E104,'INF GERAIS'!E104='PRESTAÇÃO DE CONTAS'!E104,'INF GERAIS'!E104='OBS  ENC'!E104,'INF GERAIS'!E104='CONCLUSÃO INFORMAL'!E104)</f>
        <v>1</v>
      </c>
      <c r="U101" s="81" t="s">
        <v>551</v>
      </c>
      <c r="V101" s="82">
        <v>11708606.109999999</v>
      </c>
      <c r="W101" s="82">
        <f t="shared" si="6"/>
        <v>975717.17583333328</v>
      </c>
      <c r="X101" s="82">
        <f t="shared" si="7"/>
        <v>975717.18</v>
      </c>
      <c r="Y101" s="83"/>
      <c r="Z101" s="83"/>
      <c r="AA101" s="84">
        <f t="shared" si="8"/>
        <v>975717.18</v>
      </c>
      <c r="AB101" s="84">
        <f t="shared" si="9"/>
        <v>48785.86</v>
      </c>
      <c r="AC101" s="84">
        <f t="shared" si="10"/>
        <v>926931.32000000007</v>
      </c>
      <c r="AE101" s="86">
        <f>SUMIFS(RESUMO!$X$7:$X$8020,RESUMO!$D$7:$D$8020,$U101)-SUMIFS(RESUMO!$X$7:$X$8020,RESUMO!$D$7:$D$8020,$U101,RESUMO!$G$7:$G$8020,"CANCELADO")-SUMIFS(RESUMO!$X$7:$X$8020,RESUMO!$D$7:$D$8020,$U101,RESUMO!$G$7:$G$8020,"SUBSTITUÍDO")-SUMIFS(RESUMO!$X$7:$X$8020,RESUMO!$D$7:$D$8020,$U101,RESUMO!$G$7:$G$8020,"REPROVADO")</f>
        <v>1</v>
      </c>
      <c r="AF101">
        <f>COUNTIFS(RESUMO!$D$7:$D$8020,$U101)-COUNTIFS(RESUMO!$D$7:$D$8020,$U101,RESUMO!$G$7:$G$8020,"CANCELADO")-COUNTIFS(RESUMO!$D$7:$D$8020,$U101,RESUMO!$G$7:$G$8020,"SUBSTITUÍDO")-COUNTIFS(RESUMO!$D$7:$D$8020,$U101,RESUMO!$G$7:$G$8020,"REPROVADO")</f>
        <v>1</v>
      </c>
      <c r="AG101">
        <f t="shared" si="11"/>
        <v>1</v>
      </c>
    </row>
    <row r="102" spans="15:33" x14ac:dyDescent="0.35">
      <c r="O102" t="b">
        <f>AND('INF GERAIS'!B105=LEFT(RESUMO!B105,9),'INF GERAIS'!B105=LEFT('TERMO DE ADESÃO'!B105,9),'INF GERAIS'!B105=LEFT(EVENTOS!B105,9),'INF GERAIS'!B105=LEFT(PAGAMENTOS!B105,9),'INF GERAIS'!B105=LEFT(VISTORIA!B105,9),'INF GERAIS'!B105=LEFT('PRESTAÇÃO DE CONTAS'!B105,9),'INF GERAIS'!B105=LEFT('OBS  ENC'!B105,9),'INF GERAIS'!B105=LEFT('CONCLUSÃO INFORMAL'!B105,9))</f>
        <v>1</v>
      </c>
      <c r="P102" t="b">
        <f>AND('INF GERAIS'!D105=RESUMO!D105,'INF GERAIS'!D105='TERMO DE ADESÃO'!D105,'INF GERAIS'!D105=EVENTOS!D105,'INF GERAIS'!D105=PAGAMENTOS!D105,'INF GERAIS'!D105=VISTORIA!D105,'INF GERAIS'!D105='PRESTAÇÃO DE CONTAS'!D105,'INF GERAIS'!D105='OBS  ENC'!D105,'INF GERAIS'!D105='CONCLUSÃO INFORMAL'!D105)</f>
        <v>1</v>
      </c>
      <c r="Q102" t="b">
        <f>AND('INF GERAIS'!E105=RESUMO!E105,'INF GERAIS'!E105='TERMO DE ADESÃO'!E105,'INF GERAIS'!E105=EVENTOS!E105,'INF GERAIS'!E105=PAGAMENTOS!E105,'INF GERAIS'!E105=VISTORIA!E105,'INF GERAIS'!E105='PRESTAÇÃO DE CONTAS'!E105,'INF GERAIS'!E105='OBS  ENC'!E105,'INF GERAIS'!E105='CONCLUSÃO INFORMAL'!E105)</f>
        <v>1</v>
      </c>
      <c r="U102" s="81" t="s">
        <v>555</v>
      </c>
      <c r="V102" s="82">
        <v>7805737.4899999993</v>
      </c>
      <c r="W102" s="82">
        <f t="shared" si="6"/>
        <v>650478.12416666665</v>
      </c>
      <c r="X102" s="82">
        <f t="shared" si="7"/>
        <v>650478.12</v>
      </c>
      <c r="Y102" s="83"/>
      <c r="Z102" s="83"/>
      <c r="AA102" s="84">
        <f t="shared" si="8"/>
        <v>650478.12</v>
      </c>
      <c r="AB102" s="84">
        <f t="shared" si="9"/>
        <v>32523.91</v>
      </c>
      <c r="AC102" s="84">
        <f t="shared" si="10"/>
        <v>617954.21</v>
      </c>
      <c r="AE102" s="86">
        <f>SUMIFS(RESUMO!$X$7:$X$8020,RESUMO!$D$7:$D$8020,$U102)-SUMIFS(RESUMO!$X$7:$X$8020,RESUMO!$D$7:$D$8020,$U102,RESUMO!$G$7:$G$8020,"CANCELADO")-SUMIFS(RESUMO!$X$7:$X$8020,RESUMO!$D$7:$D$8020,$U102,RESUMO!$G$7:$G$8020,"SUBSTITUÍDO")-SUMIFS(RESUMO!$X$7:$X$8020,RESUMO!$D$7:$D$8020,$U102,RESUMO!$G$7:$G$8020,"REPROVADO")</f>
        <v>2.2000000000000002</v>
      </c>
      <c r="AF102">
        <f>COUNTIFS(RESUMO!$D$7:$D$8020,$U102)-COUNTIFS(RESUMO!$D$7:$D$8020,$U102,RESUMO!$G$7:$G$8020,"CANCELADO")-COUNTIFS(RESUMO!$D$7:$D$8020,$U102,RESUMO!$G$7:$G$8020,"SUBSTITUÍDO")-COUNTIFS(RESUMO!$D$7:$D$8020,$U102,RESUMO!$G$7:$G$8020,"REPROVADO")</f>
        <v>3</v>
      </c>
      <c r="AG102">
        <f t="shared" si="11"/>
        <v>0.73333333333333339</v>
      </c>
    </row>
    <row r="103" spans="15:33" x14ac:dyDescent="0.35">
      <c r="O103" t="b">
        <f>AND('INF GERAIS'!B106=LEFT(RESUMO!B106,9),'INF GERAIS'!B106=LEFT('TERMO DE ADESÃO'!B106,9),'INF GERAIS'!B106=LEFT(EVENTOS!B106,9),'INF GERAIS'!B106=LEFT(PAGAMENTOS!B106,9),'INF GERAIS'!B106=LEFT(VISTORIA!B106,9),'INF GERAIS'!B106=LEFT('PRESTAÇÃO DE CONTAS'!B106,9),'INF GERAIS'!B106=LEFT('OBS  ENC'!B106,9),'INF GERAIS'!B106=LEFT('CONCLUSÃO INFORMAL'!B106,9))</f>
        <v>1</v>
      </c>
      <c r="P103" t="b">
        <f>AND('INF GERAIS'!D106=RESUMO!D106,'INF GERAIS'!D106='TERMO DE ADESÃO'!D106,'INF GERAIS'!D106=EVENTOS!D106,'INF GERAIS'!D106=PAGAMENTOS!D106,'INF GERAIS'!D106=VISTORIA!D106,'INF GERAIS'!D106='PRESTAÇÃO DE CONTAS'!D106,'INF GERAIS'!D106='OBS  ENC'!D106,'INF GERAIS'!D106='CONCLUSÃO INFORMAL'!D106)</f>
        <v>1</v>
      </c>
      <c r="Q103" t="b">
        <f>AND('INF GERAIS'!E106=RESUMO!E106,'INF GERAIS'!E106='TERMO DE ADESÃO'!E106,'INF GERAIS'!E106=EVENTOS!E106,'INF GERAIS'!E106=PAGAMENTOS!E106,'INF GERAIS'!E106=VISTORIA!E106,'INF GERAIS'!E106='PRESTAÇÃO DE CONTAS'!E106,'INF GERAIS'!E106='OBS  ENC'!E106,'INF GERAIS'!E106='CONCLUSÃO INFORMAL'!E106)</f>
        <v>1</v>
      </c>
      <c r="U103" s="81" t="s">
        <v>559</v>
      </c>
      <c r="V103" s="82">
        <v>9757171.8100000005</v>
      </c>
      <c r="W103" s="82">
        <f t="shared" si="6"/>
        <v>813097.65083333338</v>
      </c>
      <c r="X103" s="82">
        <f t="shared" si="7"/>
        <v>813097.65</v>
      </c>
      <c r="Y103" s="83"/>
      <c r="Z103" s="83"/>
      <c r="AA103" s="84">
        <f t="shared" si="8"/>
        <v>813097.65</v>
      </c>
      <c r="AB103" s="84">
        <f t="shared" si="9"/>
        <v>40654.879999999997</v>
      </c>
      <c r="AC103" s="84">
        <f t="shared" si="10"/>
        <v>772442.77</v>
      </c>
      <c r="AE103" s="86">
        <f>SUMIFS(RESUMO!$X$7:$X$8020,RESUMO!$D$7:$D$8020,$U103)-SUMIFS(RESUMO!$X$7:$X$8020,RESUMO!$D$7:$D$8020,$U103,RESUMO!$G$7:$G$8020,"CANCELADO")-SUMIFS(RESUMO!$X$7:$X$8020,RESUMO!$D$7:$D$8020,$U103,RESUMO!$G$7:$G$8020,"SUBSTITUÍDO")-SUMIFS(RESUMO!$X$7:$X$8020,RESUMO!$D$7:$D$8020,$U103,RESUMO!$G$7:$G$8020,"REPROVADO")</f>
        <v>1</v>
      </c>
      <c r="AF103">
        <f>COUNTIFS(RESUMO!$D$7:$D$8020,$U103)-COUNTIFS(RESUMO!$D$7:$D$8020,$U103,RESUMO!$G$7:$G$8020,"CANCELADO")-COUNTIFS(RESUMO!$D$7:$D$8020,$U103,RESUMO!$G$7:$G$8020,"SUBSTITUÍDO")-COUNTIFS(RESUMO!$D$7:$D$8020,$U103,RESUMO!$G$7:$G$8020,"REPROVADO")</f>
        <v>1</v>
      </c>
      <c r="AG103">
        <f t="shared" si="11"/>
        <v>1</v>
      </c>
    </row>
    <row r="104" spans="15:33" x14ac:dyDescent="0.35">
      <c r="O104" t="b">
        <f>AND('INF GERAIS'!B107=LEFT(RESUMO!B107,9),'INF GERAIS'!B107=LEFT('TERMO DE ADESÃO'!B107,9),'INF GERAIS'!B107=LEFT(EVENTOS!B107,9),'INF GERAIS'!B107=LEFT(PAGAMENTOS!B107,9),'INF GERAIS'!B107=LEFT(VISTORIA!B107,9),'INF GERAIS'!B107=LEFT('PRESTAÇÃO DE CONTAS'!B107,9),'INF GERAIS'!B107=LEFT('OBS  ENC'!B107,9),'INF GERAIS'!B107=LEFT('CONCLUSÃO INFORMAL'!B107,9))</f>
        <v>1</v>
      </c>
      <c r="P104" t="b">
        <f>AND('INF GERAIS'!D107=RESUMO!D107,'INF GERAIS'!D107='TERMO DE ADESÃO'!D107,'INF GERAIS'!D107=EVENTOS!D107,'INF GERAIS'!D107=PAGAMENTOS!D107,'INF GERAIS'!D107=VISTORIA!D107,'INF GERAIS'!D107='PRESTAÇÃO DE CONTAS'!D107,'INF GERAIS'!D107='OBS  ENC'!D107,'INF GERAIS'!D107='CONCLUSÃO INFORMAL'!D107)</f>
        <v>1</v>
      </c>
      <c r="Q104" t="b">
        <f>AND('INF GERAIS'!E107=RESUMO!E107,'INF GERAIS'!E107='TERMO DE ADESÃO'!E107,'INF GERAIS'!E107=EVENTOS!E107,'INF GERAIS'!E107=PAGAMENTOS!E107,'INF GERAIS'!E107=VISTORIA!E107,'INF GERAIS'!E107='PRESTAÇÃO DE CONTAS'!E107,'INF GERAIS'!E107='OBS  ENC'!E107,'INF GERAIS'!E107='CONCLUSÃO INFORMAL'!E107)</f>
        <v>1</v>
      </c>
      <c r="U104" s="81" t="s">
        <v>560</v>
      </c>
      <c r="V104" s="82">
        <v>13660040.5</v>
      </c>
      <c r="W104" s="82">
        <f t="shared" si="6"/>
        <v>1138336.7083333333</v>
      </c>
      <c r="X104" s="82">
        <f t="shared" si="7"/>
        <v>1138336.71</v>
      </c>
      <c r="Y104" s="83"/>
      <c r="Z104" s="83"/>
      <c r="AA104" s="84">
        <f t="shared" si="8"/>
        <v>1138336.71</v>
      </c>
      <c r="AB104" s="84">
        <f t="shared" si="9"/>
        <v>56916.84</v>
      </c>
      <c r="AC104" s="84">
        <f t="shared" si="10"/>
        <v>1081419.8699999999</v>
      </c>
      <c r="AE104" s="86">
        <f>SUMIFS(RESUMO!$X$7:$X$8020,RESUMO!$D$7:$D$8020,$U104)-SUMIFS(RESUMO!$X$7:$X$8020,RESUMO!$D$7:$D$8020,$U104,RESUMO!$G$7:$G$8020,"CANCELADO")-SUMIFS(RESUMO!$X$7:$X$8020,RESUMO!$D$7:$D$8020,$U104,RESUMO!$G$7:$G$8020,"SUBSTITUÍDO")-SUMIFS(RESUMO!$X$7:$X$8020,RESUMO!$D$7:$D$8020,$U104,RESUMO!$G$7:$G$8020,"REPROVADO")</f>
        <v>2</v>
      </c>
      <c r="AF104">
        <f>COUNTIFS(RESUMO!$D$7:$D$8020,$U104)-COUNTIFS(RESUMO!$D$7:$D$8020,$U104,RESUMO!$G$7:$G$8020,"CANCELADO")-COUNTIFS(RESUMO!$D$7:$D$8020,$U104,RESUMO!$G$7:$G$8020,"SUBSTITUÍDO")-COUNTIFS(RESUMO!$D$7:$D$8020,$U104,RESUMO!$G$7:$G$8020,"REPROVADO")</f>
        <v>2</v>
      </c>
      <c r="AG104">
        <f t="shared" si="11"/>
        <v>1</v>
      </c>
    </row>
    <row r="105" spans="15:33" x14ac:dyDescent="0.35">
      <c r="O105" t="b">
        <f>AND('INF GERAIS'!B108=LEFT(RESUMO!B108,9),'INF GERAIS'!B108=LEFT('TERMO DE ADESÃO'!B108,9),'INF GERAIS'!B108=LEFT(EVENTOS!B108,9),'INF GERAIS'!B108=LEFT(PAGAMENTOS!B108,9),'INF GERAIS'!B108=LEFT(VISTORIA!B108,9),'INF GERAIS'!B108=LEFT('PRESTAÇÃO DE CONTAS'!B108,9),'INF GERAIS'!B108=LEFT('OBS  ENC'!B108,9),'INF GERAIS'!B108=LEFT('CONCLUSÃO INFORMAL'!B108,9))</f>
        <v>1</v>
      </c>
      <c r="P105" t="b">
        <f>AND('INF GERAIS'!D108=RESUMO!D108,'INF GERAIS'!D108='TERMO DE ADESÃO'!D108,'INF GERAIS'!D108=EVENTOS!D108,'INF GERAIS'!D108=PAGAMENTOS!D108,'INF GERAIS'!D108=VISTORIA!D108,'INF GERAIS'!D108='PRESTAÇÃO DE CONTAS'!D108,'INF GERAIS'!D108='OBS  ENC'!D108,'INF GERAIS'!D108='CONCLUSÃO INFORMAL'!D108)</f>
        <v>1</v>
      </c>
      <c r="Q105" t="b">
        <f>AND('INF GERAIS'!E108=RESUMO!E108,'INF GERAIS'!E108='TERMO DE ADESÃO'!E108,'INF GERAIS'!E108=EVENTOS!E108,'INF GERAIS'!E108=PAGAMENTOS!E108,'INF GERAIS'!E108=VISTORIA!E108,'INF GERAIS'!E108='PRESTAÇÃO DE CONTAS'!E108,'INF GERAIS'!E108='OBS  ENC'!E108,'INF GERAIS'!E108='CONCLUSÃO INFORMAL'!E108)</f>
        <v>1</v>
      </c>
      <c r="U105" s="81" t="s">
        <v>563</v>
      </c>
      <c r="V105" s="82">
        <v>17562909.059999999</v>
      </c>
      <c r="W105" s="82">
        <f t="shared" si="6"/>
        <v>1463575.7549999999</v>
      </c>
      <c r="X105" s="82">
        <f t="shared" si="7"/>
        <v>1463575.76</v>
      </c>
      <c r="Y105" s="83"/>
      <c r="Z105" s="83"/>
      <c r="AA105" s="84">
        <f t="shared" si="8"/>
        <v>1463575.76</v>
      </c>
      <c r="AB105" s="84">
        <f t="shared" si="9"/>
        <v>73178.789999999994</v>
      </c>
      <c r="AC105" s="84">
        <f t="shared" si="10"/>
        <v>1390396.97</v>
      </c>
      <c r="AE105" s="86">
        <f>SUMIFS(RESUMO!$X$7:$X$8020,RESUMO!$D$7:$D$8020,$U105)-SUMIFS(RESUMO!$X$7:$X$8020,RESUMO!$D$7:$D$8020,$U105,RESUMO!$G$7:$G$8020,"CANCELADO")-SUMIFS(RESUMO!$X$7:$X$8020,RESUMO!$D$7:$D$8020,$U105,RESUMO!$G$7:$G$8020,"SUBSTITUÍDO")-SUMIFS(RESUMO!$X$7:$X$8020,RESUMO!$D$7:$D$8020,$U105,RESUMO!$G$7:$G$8020,"REPROVADO")</f>
        <v>1</v>
      </c>
      <c r="AF105">
        <f>COUNTIFS(RESUMO!$D$7:$D$8020,$U105)-COUNTIFS(RESUMO!$D$7:$D$8020,$U105,RESUMO!$G$7:$G$8020,"CANCELADO")-COUNTIFS(RESUMO!$D$7:$D$8020,$U105,RESUMO!$G$7:$G$8020,"SUBSTITUÍDO")-COUNTIFS(RESUMO!$D$7:$D$8020,$U105,RESUMO!$G$7:$G$8020,"REPROVADO")</f>
        <v>1</v>
      </c>
      <c r="AG105">
        <f t="shared" si="11"/>
        <v>1</v>
      </c>
    </row>
    <row r="106" spans="15:33" x14ac:dyDescent="0.35">
      <c r="O106" t="b">
        <f>AND('INF GERAIS'!B109=LEFT(RESUMO!B109,9),'INF GERAIS'!B109=LEFT('TERMO DE ADESÃO'!B109,9),'INF GERAIS'!B109=LEFT(EVENTOS!B109,9),'INF GERAIS'!B109=LEFT(PAGAMENTOS!B109,9),'INF GERAIS'!B109=LEFT(VISTORIA!B109,9),'INF GERAIS'!B109=LEFT('PRESTAÇÃO DE CONTAS'!B109,9),'INF GERAIS'!B109=LEFT('OBS  ENC'!B109,9),'INF GERAIS'!B109=LEFT('CONCLUSÃO INFORMAL'!B109,9))</f>
        <v>1</v>
      </c>
      <c r="P106" t="b">
        <f>AND('INF GERAIS'!D109=RESUMO!D109,'INF GERAIS'!D109='TERMO DE ADESÃO'!D109,'INF GERAIS'!D109=EVENTOS!D109,'INF GERAIS'!D109=PAGAMENTOS!D109,'INF GERAIS'!D109=VISTORIA!D109,'INF GERAIS'!D109='PRESTAÇÃO DE CONTAS'!D109,'INF GERAIS'!D109='OBS  ENC'!D109,'INF GERAIS'!D109='CONCLUSÃO INFORMAL'!D109)</f>
        <v>1</v>
      </c>
      <c r="Q106" t="b">
        <f>AND('INF GERAIS'!E109=RESUMO!E109,'INF GERAIS'!E109='TERMO DE ADESÃO'!E109,'INF GERAIS'!E109=EVENTOS!E109,'INF GERAIS'!E109=PAGAMENTOS!E109,'INF GERAIS'!E109=VISTORIA!E109,'INF GERAIS'!E109='PRESTAÇÃO DE CONTAS'!E109,'INF GERAIS'!E109='OBS  ENC'!E109,'INF GERAIS'!E109='CONCLUSÃO INFORMAL'!E109)</f>
        <v>1</v>
      </c>
      <c r="U106" s="81" t="s">
        <v>567</v>
      </c>
      <c r="V106" s="82">
        <v>21465777.59</v>
      </c>
      <c r="W106" s="82">
        <f t="shared" si="6"/>
        <v>1788814.7991666666</v>
      </c>
      <c r="X106" s="82">
        <f t="shared" si="7"/>
        <v>1788814.8</v>
      </c>
      <c r="Y106" s="83"/>
      <c r="Z106" s="83"/>
      <c r="AA106" s="84">
        <f t="shared" si="8"/>
        <v>1788814.8</v>
      </c>
      <c r="AB106" s="84">
        <f t="shared" si="9"/>
        <v>89440.74</v>
      </c>
      <c r="AC106" s="84">
        <f t="shared" si="10"/>
        <v>1699374.06</v>
      </c>
      <c r="AE106" s="86">
        <f>SUMIFS(RESUMO!$X$7:$X$8020,RESUMO!$D$7:$D$8020,$U106)-SUMIFS(RESUMO!$X$7:$X$8020,RESUMO!$D$7:$D$8020,$U106,RESUMO!$G$7:$G$8020,"CANCELADO")-SUMIFS(RESUMO!$X$7:$X$8020,RESUMO!$D$7:$D$8020,$U106,RESUMO!$G$7:$G$8020,"SUBSTITUÍDO")-SUMIFS(RESUMO!$X$7:$X$8020,RESUMO!$D$7:$D$8020,$U106,RESUMO!$G$7:$G$8020,"REPROVADO")</f>
        <v>2</v>
      </c>
      <c r="AF106">
        <f>COUNTIFS(RESUMO!$D$7:$D$8020,$U106)-COUNTIFS(RESUMO!$D$7:$D$8020,$U106,RESUMO!$G$7:$G$8020,"CANCELADO")-COUNTIFS(RESUMO!$D$7:$D$8020,$U106,RESUMO!$G$7:$G$8020,"SUBSTITUÍDO")-COUNTIFS(RESUMO!$D$7:$D$8020,$U106,RESUMO!$G$7:$G$8020,"REPROVADO")</f>
        <v>2</v>
      </c>
      <c r="AG106">
        <f t="shared" si="11"/>
        <v>1</v>
      </c>
    </row>
    <row r="107" spans="15:33" x14ac:dyDescent="0.35">
      <c r="O107" t="b">
        <f>AND('INF GERAIS'!B110=LEFT(RESUMO!B110,9),'INF GERAIS'!B110=LEFT('TERMO DE ADESÃO'!B110,9),'INF GERAIS'!B110=LEFT(EVENTOS!B110,9),'INF GERAIS'!B110=LEFT(PAGAMENTOS!B110,9),'INF GERAIS'!B110=LEFT(VISTORIA!B110,9),'INF GERAIS'!B110=LEFT('PRESTAÇÃO DE CONTAS'!B110,9),'INF GERAIS'!B110=LEFT('OBS  ENC'!B110,9),'INF GERAIS'!B110=LEFT('CONCLUSÃO INFORMAL'!B110,9))</f>
        <v>1</v>
      </c>
      <c r="P107" t="b">
        <f>AND('INF GERAIS'!D110=RESUMO!D110,'INF GERAIS'!D110='TERMO DE ADESÃO'!D110,'INF GERAIS'!D110=EVENTOS!D110,'INF GERAIS'!D110=PAGAMENTOS!D110,'INF GERAIS'!D110=VISTORIA!D110,'INF GERAIS'!D110='PRESTAÇÃO DE CONTAS'!D110,'INF GERAIS'!D110='OBS  ENC'!D110,'INF GERAIS'!D110='CONCLUSÃO INFORMAL'!D110)</f>
        <v>1</v>
      </c>
      <c r="Q107" t="b">
        <f>AND('INF GERAIS'!E110=RESUMO!E110,'INF GERAIS'!E110='TERMO DE ADESÃO'!E110,'INF GERAIS'!E110=EVENTOS!E110,'INF GERAIS'!E110=PAGAMENTOS!E110,'INF GERAIS'!E110=VISTORIA!E110,'INF GERAIS'!E110='PRESTAÇÃO DE CONTAS'!E110,'INF GERAIS'!E110='OBS  ENC'!E110,'INF GERAIS'!E110='CONCLUSÃO INFORMAL'!E110)</f>
        <v>1</v>
      </c>
      <c r="U107" s="81" t="s">
        <v>570</v>
      </c>
      <c r="V107" s="82">
        <v>13660040.5</v>
      </c>
      <c r="W107" s="82">
        <f t="shared" si="6"/>
        <v>1138336.7083333333</v>
      </c>
      <c r="X107" s="82">
        <f t="shared" si="7"/>
        <v>1138336.71</v>
      </c>
      <c r="Y107" s="83"/>
      <c r="Z107" s="83"/>
      <c r="AA107" s="84">
        <f t="shared" si="8"/>
        <v>1138336.71</v>
      </c>
      <c r="AB107" s="84">
        <f t="shared" si="9"/>
        <v>56916.84</v>
      </c>
      <c r="AC107" s="84">
        <f t="shared" si="10"/>
        <v>1081419.8699999999</v>
      </c>
      <c r="AE107" s="86">
        <f>SUMIFS(RESUMO!$X$7:$X$8020,RESUMO!$D$7:$D$8020,$U107)-SUMIFS(RESUMO!$X$7:$X$8020,RESUMO!$D$7:$D$8020,$U107,RESUMO!$G$7:$G$8020,"CANCELADO")-SUMIFS(RESUMO!$X$7:$X$8020,RESUMO!$D$7:$D$8020,$U107,RESUMO!$G$7:$G$8020,"SUBSTITUÍDO")-SUMIFS(RESUMO!$X$7:$X$8020,RESUMO!$D$7:$D$8020,$U107,RESUMO!$G$7:$G$8020,"REPROVADO")</f>
        <v>2</v>
      </c>
      <c r="AF107">
        <f>COUNTIFS(RESUMO!$D$7:$D$8020,$U107)-COUNTIFS(RESUMO!$D$7:$D$8020,$U107,RESUMO!$G$7:$G$8020,"CANCELADO")-COUNTIFS(RESUMO!$D$7:$D$8020,$U107,RESUMO!$G$7:$G$8020,"SUBSTITUÍDO")-COUNTIFS(RESUMO!$D$7:$D$8020,$U107,RESUMO!$G$7:$G$8020,"REPROVADO")</f>
        <v>2</v>
      </c>
      <c r="AG107">
        <f t="shared" si="11"/>
        <v>1</v>
      </c>
    </row>
    <row r="108" spans="15:33" x14ac:dyDescent="0.35">
      <c r="O108" t="b">
        <f>AND('INF GERAIS'!B111=LEFT(RESUMO!B111,9),'INF GERAIS'!B111=LEFT('TERMO DE ADESÃO'!B111,9),'INF GERAIS'!B111=LEFT(EVENTOS!B111,9),'INF GERAIS'!B111=LEFT(PAGAMENTOS!B111,9),'INF GERAIS'!B111=LEFT(VISTORIA!B111,9),'INF GERAIS'!B111=LEFT('PRESTAÇÃO DE CONTAS'!B111,9),'INF GERAIS'!B111=LEFT('OBS  ENC'!B111,9),'INF GERAIS'!B111=LEFT('CONCLUSÃO INFORMAL'!B111,9))</f>
        <v>1</v>
      </c>
      <c r="P108" t="b">
        <f>AND('INF GERAIS'!D111=RESUMO!D111,'INF GERAIS'!D111='TERMO DE ADESÃO'!D111,'INF GERAIS'!D111=EVENTOS!D111,'INF GERAIS'!D111=PAGAMENTOS!D111,'INF GERAIS'!D111=VISTORIA!D111,'INF GERAIS'!D111='PRESTAÇÃO DE CONTAS'!D111,'INF GERAIS'!D111='OBS  ENC'!D111,'INF GERAIS'!D111='CONCLUSÃO INFORMAL'!D111)</f>
        <v>1</v>
      </c>
      <c r="Q108" t="b">
        <f>AND('INF GERAIS'!E111=RESUMO!E111,'INF GERAIS'!E111='TERMO DE ADESÃO'!E111,'INF GERAIS'!E111=EVENTOS!E111,'INF GERAIS'!E111=PAGAMENTOS!E111,'INF GERAIS'!E111=VISTORIA!E111,'INF GERAIS'!E111='PRESTAÇÃO DE CONTAS'!E111,'INF GERAIS'!E111='OBS  ENC'!E111,'INF GERAIS'!E111='CONCLUSÃO INFORMAL'!E111)</f>
        <v>1</v>
      </c>
      <c r="U108" s="81" t="s">
        <v>573</v>
      </c>
      <c r="V108" s="82">
        <v>9757171.8100000005</v>
      </c>
      <c r="W108" s="82">
        <f t="shared" si="6"/>
        <v>813097.65083333338</v>
      </c>
      <c r="X108" s="82">
        <f t="shared" si="7"/>
        <v>813097.65</v>
      </c>
      <c r="Y108" s="83"/>
      <c r="Z108" s="83"/>
      <c r="AA108" s="84">
        <f t="shared" si="8"/>
        <v>813097.65</v>
      </c>
      <c r="AB108" s="84">
        <f t="shared" si="9"/>
        <v>40654.879999999997</v>
      </c>
      <c r="AC108" s="84">
        <f t="shared" si="10"/>
        <v>772442.77</v>
      </c>
      <c r="AE108" s="86">
        <f>SUMIFS(RESUMO!$X$7:$X$8020,RESUMO!$D$7:$D$8020,$U108)-SUMIFS(RESUMO!$X$7:$X$8020,RESUMO!$D$7:$D$8020,$U108,RESUMO!$G$7:$G$8020,"CANCELADO")-SUMIFS(RESUMO!$X$7:$X$8020,RESUMO!$D$7:$D$8020,$U108,RESUMO!$G$7:$G$8020,"SUBSTITUÍDO")-SUMIFS(RESUMO!$X$7:$X$8020,RESUMO!$D$7:$D$8020,$U108,RESUMO!$G$7:$G$8020,"REPROVADO")</f>
        <v>2</v>
      </c>
      <c r="AF108">
        <f>COUNTIFS(RESUMO!$D$7:$D$8020,$U108)-COUNTIFS(RESUMO!$D$7:$D$8020,$U108,RESUMO!$G$7:$G$8020,"CANCELADO")-COUNTIFS(RESUMO!$D$7:$D$8020,$U108,RESUMO!$G$7:$G$8020,"SUBSTITUÍDO")-COUNTIFS(RESUMO!$D$7:$D$8020,$U108,RESUMO!$G$7:$G$8020,"REPROVADO")</f>
        <v>2</v>
      </c>
      <c r="AG108">
        <f t="shared" si="11"/>
        <v>1</v>
      </c>
    </row>
    <row r="109" spans="15:33" x14ac:dyDescent="0.35">
      <c r="O109" t="b">
        <f>AND('INF GERAIS'!B112=LEFT(RESUMO!B112,9),'INF GERAIS'!B112=LEFT('TERMO DE ADESÃO'!B112,9),'INF GERAIS'!B112=LEFT(EVENTOS!B112,9),'INF GERAIS'!B112=LEFT(PAGAMENTOS!B112,9),'INF GERAIS'!B112=LEFT(VISTORIA!B112,9),'INF GERAIS'!B112=LEFT('PRESTAÇÃO DE CONTAS'!B112,9),'INF GERAIS'!B112=LEFT('OBS  ENC'!B112,9),'INF GERAIS'!B112=LEFT('CONCLUSÃO INFORMAL'!B112,9))</f>
        <v>1</v>
      </c>
      <c r="P109" t="b">
        <f>AND('INF GERAIS'!D112=RESUMO!D112,'INF GERAIS'!D112='TERMO DE ADESÃO'!D112,'INF GERAIS'!D112=EVENTOS!D112,'INF GERAIS'!D112=PAGAMENTOS!D112,'INF GERAIS'!D112=VISTORIA!D112,'INF GERAIS'!D112='PRESTAÇÃO DE CONTAS'!D112,'INF GERAIS'!D112='OBS  ENC'!D112,'INF GERAIS'!D112='CONCLUSÃO INFORMAL'!D112)</f>
        <v>1</v>
      </c>
      <c r="Q109" t="b">
        <f>AND('INF GERAIS'!E112=RESUMO!E112,'INF GERAIS'!E112='TERMO DE ADESÃO'!E112,'INF GERAIS'!E112=EVENTOS!E112,'INF GERAIS'!E112=PAGAMENTOS!E112,'INF GERAIS'!E112=VISTORIA!E112,'INF GERAIS'!E112='PRESTAÇÃO DE CONTAS'!E112,'INF GERAIS'!E112='OBS  ENC'!E112,'INF GERAIS'!E112='CONCLUSÃO INFORMAL'!E112)</f>
        <v>1</v>
      </c>
      <c r="U109" s="81" t="s">
        <v>576</v>
      </c>
      <c r="V109" s="82">
        <v>11708606.109999999</v>
      </c>
      <c r="W109" s="82">
        <f t="shared" si="6"/>
        <v>975717.17583333328</v>
      </c>
      <c r="X109" s="82">
        <f t="shared" si="7"/>
        <v>975717.18</v>
      </c>
      <c r="Y109" s="83"/>
      <c r="Z109" s="83"/>
      <c r="AA109" s="84">
        <f t="shared" si="8"/>
        <v>975717.18</v>
      </c>
      <c r="AB109" s="84">
        <f t="shared" si="9"/>
        <v>48785.86</v>
      </c>
      <c r="AC109" s="84">
        <f t="shared" si="10"/>
        <v>926931.32000000007</v>
      </c>
      <c r="AE109" s="86" t="e">
        <f>SUMIFS(RESUMO!$X$7:$X$8020,RESUMO!$D$7:$D$8020,$U109)-SUMIFS(RESUMO!$X$7:$X$8020,RESUMO!$D$7:$D$8020,$U109,RESUMO!$G$7:$G$8020,"CANCELADO")-SUMIFS(RESUMO!$X$7:$X$8020,RESUMO!$D$7:$D$8020,$U109,RESUMO!$G$7:$G$8020,"SUBSTITUÍDO")-SUMIFS(RESUMO!$X$7:$X$8020,RESUMO!$D$7:$D$8020,$U109,RESUMO!$G$7:$G$8020,"REPROVADO")</f>
        <v>#REF!</v>
      </c>
      <c r="AF109">
        <f>COUNTIFS(RESUMO!$D$7:$D$8020,$U109)-COUNTIFS(RESUMO!$D$7:$D$8020,$U109,RESUMO!$G$7:$G$8020,"CANCELADO")-COUNTIFS(RESUMO!$D$7:$D$8020,$U109,RESUMO!$G$7:$G$8020,"SUBSTITUÍDO")-COUNTIFS(RESUMO!$D$7:$D$8020,$U109,RESUMO!$G$7:$G$8020,"REPROVADO")</f>
        <v>1</v>
      </c>
      <c r="AG109" t="e">
        <f t="shared" si="11"/>
        <v>#REF!</v>
      </c>
    </row>
    <row r="110" spans="15:33" x14ac:dyDescent="0.35">
      <c r="O110" t="b">
        <f>AND('INF GERAIS'!B113=LEFT(RESUMO!B113,9),'INF GERAIS'!B113=LEFT('TERMO DE ADESÃO'!B113,9),'INF GERAIS'!B113=LEFT(EVENTOS!B113,9),'INF GERAIS'!B113=LEFT(PAGAMENTOS!B113,9),'INF GERAIS'!B113=LEFT(VISTORIA!B113,9),'INF GERAIS'!B113=LEFT('PRESTAÇÃO DE CONTAS'!B113,9),'INF GERAIS'!B113=LEFT('OBS  ENC'!B113,9),'INF GERAIS'!B113=LEFT('CONCLUSÃO INFORMAL'!B113,9))</f>
        <v>1</v>
      </c>
      <c r="P110" t="b">
        <f>AND('INF GERAIS'!D113=RESUMO!D113,'INF GERAIS'!D113='TERMO DE ADESÃO'!D113,'INF GERAIS'!D113=EVENTOS!D113,'INF GERAIS'!D113=PAGAMENTOS!D113,'INF GERAIS'!D113=VISTORIA!D113,'INF GERAIS'!D113='PRESTAÇÃO DE CONTAS'!D113,'INF GERAIS'!D113='OBS  ENC'!D113,'INF GERAIS'!D113='CONCLUSÃO INFORMAL'!D113)</f>
        <v>1</v>
      </c>
      <c r="Q110" t="b">
        <f>AND('INF GERAIS'!E113=RESUMO!E113,'INF GERAIS'!E113='TERMO DE ADESÃO'!E113,'INF GERAIS'!E113=EVENTOS!E113,'INF GERAIS'!E113=PAGAMENTOS!E113,'INF GERAIS'!E113=VISTORIA!E113,'INF GERAIS'!E113='PRESTAÇÃO DE CONTAS'!E113,'INF GERAIS'!E113='OBS  ENC'!E113,'INF GERAIS'!E113='CONCLUSÃO INFORMAL'!E113)</f>
        <v>1</v>
      </c>
      <c r="U110" s="81" t="s">
        <v>578</v>
      </c>
      <c r="V110" s="82">
        <v>7805737.4899999993</v>
      </c>
      <c r="W110" s="82">
        <f t="shared" si="6"/>
        <v>650478.12416666665</v>
      </c>
      <c r="X110" s="82">
        <f t="shared" si="7"/>
        <v>650478.12</v>
      </c>
      <c r="Y110" s="83"/>
      <c r="Z110" s="83"/>
      <c r="AA110" s="84">
        <f t="shared" si="8"/>
        <v>650478.12</v>
      </c>
      <c r="AB110" s="84">
        <f t="shared" si="9"/>
        <v>32523.91</v>
      </c>
      <c r="AC110" s="84">
        <f t="shared" si="10"/>
        <v>617954.21</v>
      </c>
      <c r="AE110" s="86">
        <f>SUMIFS(RESUMO!$X$7:$X$8020,RESUMO!$D$7:$D$8020,$U110)-SUMIFS(RESUMO!$X$7:$X$8020,RESUMO!$D$7:$D$8020,$U110,RESUMO!$G$7:$G$8020,"CANCELADO")-SUMIFS(RESUMO!$X$7:$X$8020,RESUMO!$D$7:$D$8020,$U110,RESUMO!$G$7:$G$8020,"SUBSTITUÍDO")-SUMIFS(RESUMO!$X$7:$X$8020,RESUMO!$D$7:$D$8020,$U110,RESUMO!$G$7:$G$8020,"REPROVADO")</f>
        <v>0.6</v>
      </c>
      <c r="AF110">
        <f>COUNTIFS(RESUMO!$D$7:$D$8020,$U110)-COUNTIFS(RESUMO!$D$7:$D$8020,$U110,RESUMO!$G$7:$G$8020,"CANCELADO")-COUNTIFS(RESUMO!$D$7:$D$8020,$U110,RESUMO!$G$7:$G$8020,"SUBSTITUÍDO")-COUNTIFS(RESUMO!$D$7:$D$8020,$U110,RESUMO!$G$7:$G$8020,"REPROVADO")</f>
        <v>1</v>
      </c>
      <c r="AG110">
        <f t="shared" si="11"/>
        <v>0.6</v>
      </c>
    </row>
    <row r="111" spans="15:33" x14ac:dyDescent="0.35">
      <c r="O111" t="b">
        <f>AND('INF GERAIS'!B114=LEFT(RESUMO!B114,9),'INF GERAIS'!B114=LEFT('TERMO DE ADESÃO'!B114,9),'INF GERAIS'!B114=LEFT(EVENTOS!B114,9),'INF GERAIS'!B114=LEFT(PAGAMENTOS!B114,9),'INF GERAIS'!B114=LEFT(VISTORIA!B114,9),'INF GERAIS'!B114=LEFT('PRESTAÇÃO DE CONTAS'!B114,9),'INF GERAIS'!B114=LEFT('OBS  ENC'!B114,9),'INF GERAIS'!B114=LEFT('CONCLUSÃO INFORMAL'!B114,9))</f>
        <v>1</v>
      </c>
      <c r="P111" t="b">
        <f>AND('INF GERAIS'!D114=RESUMO!D114,'INF GERAIS'!D114='TERMO DE ADESÃO'!D114,'INF GERAIS'!D114=EVENTOS!D114,'INF GERAIS'!D114=PAGAMENTOS!D114,'INF GERAIS'!D114=VISTORIA!D114,'INF GERAIS'!D114='PRESTAÇÃO DE CONTAS'!D114,'INF GERAIS'!D114='OBS  ENC'!D114,'INF GERAIS'!D114='CONCLUSÃO INFORMAL'!D114)</f>
        <v>1</v>
      </c>
      <c r="Q111" t="b">
        <f>AND('INF GERAIS'!E114=RESUMO!E114,'INF GERAIS'!E114='TERMO DE ADESÃO'!E114,'INF GERAIS'!E114=EVENTOS!E114,'INF GERAIS'!E114=PAGAMENTOS!E114,'INF GERAIS'!E114=VISTORIA!E114,'INF GERAIS'!E114='PRESTAÇÃO DE CONTAS'!E114,'INF GERAIS'!E114='OBS  ENC'!E114,'INF GERAIS'!E114='CONCLUSÃO INFORMAL'!E114)</f>
        <v>1</v>
      </c>
      <c r="U111" s="81" t="s">
        <v>580</v>
      </c>
      <c r="V111" s="82">
        <v>9757171.8100000005</v>
      </c>
      <c r="W111" s="82">
        <f t="shared" si="6"/>
        <v>813097.65083333338</v>
      </c>
      <c r="X111" s="82">
        <f t="shared" si="7"/>
        <v>813097.65</v>
      </c>
      <c r="Y111" s="83"/>
      <c r="Z111" s="83"/>
      <c r="AA111" s="84">
        <f t="shared" si="8"/>
        <v>813097.65</v>
      </c>
      <c r="AB111" s="84">
        <f t="shared" si="9"/>
        <v>40654.879999999997</v>
      </c>
      <c r="AC111" s="84">
        <f t="shared" si="10"/>
        <v>772442.77</v>
      </c>
      <c r="AE111" s="86">
        <f>SUMIFS(RESUMO!$X$7:$X$8020,RESUMO!$D$7:$D$8020,$U111)-SUMIFS(RESUMO!$X$7:$X$8020,RESUMO!$D$7:$D$8020,$U111,RESUMO!$G$7:$G$8020,"CANCELADO")-SUMIFS(RESUMO!$X$7:$X$8020,RESUMO!$D$7:$D$8020,$U111,RESUMO!$G$7:$G$8020,"SUBSTITUÍDO")-SUMIFS(RESUMO!$X$7:$X$8020,RESUMO!$D$7:$D$8020,$U111,RESUMO!$G$7:$G$8020,"REPROVADO")</f>
        <v>2</v>
      </c>
      <c r="AF111">
        <f>COUNTIFS(RESUMO!$D$7:$D$8020,$U111)-COUNTIFS(RESUMO!$D$7:$D$8020,$U111,RESUMO!$G$7:$G$8020,"CANCELADO")-COUNTIFS(RESUMO!$D$7:$D$8020,$U111,RESUMO!$G$7:$G$8020,"SUBSTITUÍDO")-COUNTIFS(RESUMO!$D$7:$D$8020,$U111,RESUMO!$G$7:$G$8020,"REPROVADO")</f>
        <v>3</v>
      </c>
      <c r="AG111">
        <f t="shared" si="11"/>
        <v>0.66666666666666663</v>
      </c>
    </row>
    <row r="112" spans="15:33" x14ac:dyDescent="0.35">
      <c r="O112" t="b">
        <f>AND('INF GERAIS'!B115=LEFT(RESUMO!B115,9),'INF GERAIS'!B115=LEFT('TERMO DE ADESÃO'!B115,9),'INF GERAIS'!B115=LEFT(EVENTOS!B115,9),'INF GERAIS'!B115=LEFT(PAGAMENTOS!B115,9),'INF GERAIS'!B115=LEFT(VISTORIA!B115,9),'INF GERAIS'!B115=LEFT('PRESTAÇÃO DE CONTAS'!B115,9),'INF GERAIS'!B115=LEFT('OBS  ENC'!B115,9),'INF GERAIS'!B115=LEFT('CONCLUSÃO INFORMAL'!B115,9))</f>
        <v>1</v>
      </c>
      <c r="P112" t="b">
        <f>AND('INF GERAIS'!D115=RESUMO!D115,'INF GERAIS'!D115='TERMO DE ADESÃO'!D115,'INF GERAIS'!D115=EVENTOS!D115,'INF GERAIS'!D115=PAGAMENTOS!D115,'INF GERAIS'!D115=VISTORIA!D115,'INF GERAIS'!D115='PRESTAÇÃO DE CONTAS'!D115,'INF GERAIS'!D115='OBS  ENC'!D115,'INF GERAIS'!D115='CONCLUSÃO INFORMAL'!D115)</f>
        <v>1</v>
      </c>
      <c r="Q112" t="b">
        <f>AND('INF GERAIS'!E115=RESUMO!E115,'INF GERAIS'!E115='TERMO DE ADESÃO'!E115,'INF GERAIS'!E115=EVENTOS!E115,'INF GERAIS'!E115=PAGAMENTOS!E115,'INF GERAIS'!E115=VISTORIA!E115,'INF GERAIS'!E115='PRESTAÇÃO DE CONTAS'!E115,'INF GERAIS'!E115='OBS  ENC'!E115,'INF GERAIS'!E115='CONCLUSÃO INFORMAL'!E115)</f>
        <v>1</v>
      </c>
      <c r="U112" s="81" t="s">
        <v>582</v>
      </c>
      <c r="V112" s="82">
        <v>7805737.4899999993</v>
      </c>
      <c r="W112" s="82">
        <f t="shared" si="6"/>
        <v>650478.12416666665</v>
      </c>
      <c r="X112" s="82">
        <f t="shared" si="7"/>
        <v>650478.12</v>
      </c>
      <c r="Y112" s="83"/>
      <c r="Z112" s="83"/>
      <c r="AA112" s="84">
        <f t="shared" si="8"/>
        <v>650478.12</v>
      </c>
      <c r="AB112" s="84">
        <f t="shared" si="9"/>
        <v>32523.91</v>
      </c>
      <c r="AC112" s="84">
        <f t="shared" si="10"/>
        <v>617954.21</v>
      </c>
      <c r="AE112" s="86">
        <f>SUMIFS(RESUMO!$X$7:$X$8020,RESUMO!$D$7:$D$8020,$U112)-SUMIFS(RESUMO!$X$7:$X$8020,RESUMO!$D$7:$D$8020,$U112,RESUMO!$G$7:$G$8020,"CANCELADO")-SUMIFS(RESUMO!$X$7:$X$8020,RESUMO!$D$7:$D$8020,$U112,RESUMO!$G$7:$G$8020,"SUBSTITUÍDO")-SUMIFS(RESUMO!$X$7:$X$8020,RESUMO!$D$7:$D$8020,$U112,RESUMO!$G$7:$G$8020,"REPROVADO")</f>
        <v>4</v>
      </c>
      <c r="AF112">
        <f>COUNTIFS(RESUMO!$D$7:$D$8020,$U112)-COUNTIFS(RESUMO!$D$7:$D$8020,$U112,RESUMO!$G$7:$G$8020,"CANCELADO")-COUNTIFS(RESUMO!$D$7:$D$8020,$U112,RESUMO!$G$7:$G$8020,"SUBSTITUÍDO")-COUNTIFS(RESUMO!$D$7:$D$8020,$U112,RESUMO!$G$7:$G$8020,"REPROVADO")</f>
        <v>4</v>
      </c>
      <c r="AG112">
        <f t="shared" si="11"/>
        <v>1</v>
      </c>
    </row>
    <row r="113" spans="15:33" x14ac:dyDescent="0.35">
      <c r="O113" t="b">
        <f>AND('INF GERAIS'!B116=LEFT(RESUMO!B116,9),'INF GERAIS'!B116=LEFT('TERMO DE ADESÃO'!B116,9),'INF GERAIS'!B116=LEFT(EVENTOS!B116,9),'INF GERAIS'!B116=LEFT(PAGAMENTOS!B116,9),'INF GERAIS'!B116=LEFT(VISTORIA!B116,9),'INF GERAIS'!B116=LEFT('PRESTAÇÃO DE CONTAS'!B116,9),'INF GERAIS'!B116=LEFT('OBS  ENC'!B116,9),'INF GERAIS'!B116=LEFT('CONCLUSÃO INFORMAL'!B116,9))</f>
        <v>1</v>
      </c>
      <c r="P113" t="b">
        <f>AND('INF GERAIS'!D116=RESUMO!D116,'INF GERAIS'!D116='TERMO DE ADESÃO'!D116,'INF GERAIS'!D116=EVENTOS!D116,'INF GERAIS'!D116=PAGAMENTOS!D116,'INF GERAIS'!D116=VISTORIA!D116,'INF GERAIS'!D116='PRESTAÇÃO DE CONTAS'!D116,'INF GERAIS'!D116='OBS  ENC'!D116,'INF GERAIS'!D116='CONCLUSÃO INFORMAL'!D116)</f>
        <v>1</v>
      </c>
      <c r="Q113" t="b">
        <f>AND('INF GERAIS'!E116=RESUMO!E116,'INF GERAIS'!E116='TERMO DE ADESÃO'!E116,'INF GERAIS'!E116=EVENTOS!E116,'INF GERAIS'!E116=PAGAMENTOS!E116,'INF GERAIS'!E116=VISTORIA!E116,'INF GERAIS'!E116='PRESTAÇÃO DE CONTAS'!E116,'INF GERAIS'!E116='OBS  ENC'!E116,'INF GERAIS'!E116='CONCLUSÃO INFORMAL'!E116)</f>
        <v>1</v>
      </c>
      <c r="U113" s="81" t="s">
        <v>587</v>
      </c>
      <c r="V113" s="82">
        <v>21465777.59</v>
      </c>
      <c r="W113" s="82">
        <f t="shared" si="6"/>
        <v>1788814.7991666666</v>
      </c>
      <c r="X113" s="82">
        <f t="shared" si="7"/>
        <v>1788814.8</v>
      </c>
      <c r="Y113" s="83"/>
      <c r="Z113" s="83"/>
      <c r="AA113" s="84">
        <f t="shared" si="8"/>
        <v>1788814.8</v>
      </c>
      <c r="AB113" s="84">
        <f t="shared" si="9"/>
        <v>89440.74</v>
      </c>
      <c r="AC113" s="84">
        <f t="shared" si="10"/>
        <v>1699374.06</v>
      </c>
      <c r="AE113" s="86">
        <f>SUMIFS(RESUMO!$X$7:$X$8020,RESUMO!$D$7:$D$8020,$U113)-SUMIFS(RESUMO!$X$7:$X$8020,RESUMO!$D$7:$D$8020,$U113,RESUMO!$G$7:$G$8020,"CANCELADO")-SUMIFS(RESUMO!$X$7:$X$8020,RESUMO!$D$7:$D$8020,$U113,RESUMO!$G$7:$G$8020,"SUBSTITUÍDO")-SUMIFS(RESUMO!$X$7:$X$8020,RESUMO!$D$7:$D$8020,$U113,RESUMO!$G$7:$G$8020,"REPROVADO")</f>
        <v>1</v>
      </c>
      <c r="AF113">
        <f>COUNTIFS(RESUMO!$D$7:$D$8020,$U113)-COUNTIFS(RESUMO!$D$7:$D$8020,$U113,RESUMO!$G$7:$G$8020,"CANCELADO")-COUNTIFS(RESUMO!$D$7:$D$8020,$U113,RESUMO!$G$7:$G$8020,"SUBSTITUÍDO")-COUNTIFS(RESUMO!$D$7:$D$8020,$U113,RESUMO!$G$7:$G$8020,"REPROVADO")</f>
        <v>1</v>
      </c>
      <c r="AG113">
        <f t="shared" si="11"/>
        <v>1</v>
      </c>
    </row>
    <row r="114" spans="15:33" x14ac:dyDescent="0.35">
      <c r="O114" t="b">
        <f>AND('INF GERAIS'!B118=LEFT(RESUMO!B118,9),'INF GERAIS'!B118=LEFT('TERMO DE ADESÃO'!B118,9),'INF GERAIS'!B118=LEFT(EVENTOS!B118,9),'INF GERAIS'!B118=LEFT(PAGAMENTOS!B118,9),'INF GERAIS'!B118=LEFT(VISTORIA!B118,9),'INF GERAIS'!B118=LEFT('PRESTAÇÃO DE CONTAS'!B118,9),'INF GERAIS'!B118=LEFT('OBS  ENC'!B118,9),'INF GERAIS'!B118=LEFT('CONCLUSÃO INFORMAL'!B118,9))</f>
        <v>1</v>
      </c>
      <c r="P114" t="b">
        <f>AND('INF GERAIS'!D118=RESUMO!D118,'INF GERAIS'!D118='TERMO DE ADESÃO'!D118,'INF GERAIS'!D118=EVENTOS!D118,'INF GERAIS'!D118=PAGAMENTOS!D118,'INF GERAIS'!D118=VISTORIA!D118,'INF GERAIS'!D118='PRESTAÇÃO DE CONTAS'!D118,'INF GERAIS'!D118='OBS  ENC'!D118,'INF GERAIS'!D118='CONCLUSÃO INFORMAL'!D118)</f>
        <v>1</v>
      </c>
      <c r="Q114" t="b">
        <f>AND('INF GERAIS'!E118=RESUMO!E118,'INF GERAIS'!E118='TERMO DE ADESÃO'!E118,'INF GERAIS'!E118=EVENTOS!E118,'INF GERAIS'!E118=PAGAMENTOS!E118,'INF GERAIS'!E118=VISTORIA!E118,'INF GERAIS'!E118='PRESTAÇÃO DE CONTAS'!E118,'INF GERAIS'!E118='OBS  ENC'!E118,'INF GERAIS'!E118='CONCLUSÃO INFORMAL'!E118)</f>
        <v>1</v>
      </c>
      <c r="U114" s="81" t="s">
        <v>589</v>
      </c>
      <c r="V114" s="82">
        <v>15611474.690000001</v>
      </c>
      <c r="W114" s="82">
        <f t="shared" si="6"/>
        <v>1300956.2241666669</v>
      </c>
      <c r="X114" s="82">
        <f t="shared" si="7"/>
        <v>1300956.22</v>
      </c>
      <c r="Y114" s="83"/>
      <c r="Z114" s="83"/>
      <c r="AA114" s="84">
        <f t="shared" si="8"/>
        <v>1300956.22</v>
      </c>
      <c r="AB114" s="84">
        <f t="shared" si="9"/>
        <v>65047.81</v>
      </c>
      <c r="AC114" s="84">
        <f t="shared" si="10"/>
        <v>1235908.4099999999</v>
      </c>
      <c r="AE114" s="86">
        <f>SUMIFS(RESUMO!$X$7:$X$8020,RESUMO!$D$7:$D$8020,$U114)-SUMIFS(RESUMO!$X$7:$X$8020,RESUMO!$D$7:$D$8020,$U114,RESUMO!$G$7:$G$8020,"CANCELADO")-SUMIFS(RESUMO!$X$7:$X$8020,RESUMO!$D$7:$D$8020,$U114,RESUMO!$G$7:$G$8020,"SUBSTITUÍDO")-SUMIFS(RESUMO!$X$7:$X$8020,RESUMO!$D$7:$D$8020,$U114,RESUMO!$G$7:$G$8020,"REPROVADO")</f>
        <v>1</v>
      </c>
      <c r="AF114">
        <f>COUNTIFS(RESUMO!$D$7:$D$8020,$U114)-COUNTIFS(RESUMO!$D$7:$D$8020,$U114,RESUMO!$G$7:$G$8020,"CANCELADO")-COUNTIFS(RESUMO!$D$7:$D$8020,$U114,RESUMO!$G$7:$G$8020,"SUBSTITUÍDO")-COUNTIFS(RESUMO!$D$7:$D$8020,$U114,RESUMO!$G$7:$G$8020,"REPROVADO")</f>
        <v>1</v>
      </c>
      <c r="AG114">
        <f t="shared" si="11"/>
        <v>1</v>
      </c>
    </row>
    <row r="115" spans="15:33" x14ac:dyDescent="0.35">
      <c r="O115" t="b">
        <f>AND('INF GERAIS'!B119=LEFT(RESUMO!B119,9),'INF GERAIS'!B119=LEFT('TERMO DE ADESÃO'!B119,9),'INF GERAIS'!B119=LEFT(EVENTOS!B119,9),'INF GERAIS'!B119=LEFT(PAGAMENTOS!B119,9),'INF GERAIS'!B119=LEFT(VISTORIA!B119,9),'INF GERAIS'!B119=LEFT('PRESTAÇÃO DE CONTAS'!B119,9),'INF GERAIS'!B119=LEFT('OBS  ENC'!B119,9),'INF GERAIS'!B119=LEFT('CONCLUSÃO INFORMAL'!B119,9))</f>
        <v>1</v>
      </c>
      <c r="P115" t="b">
        <f>AND('INF GERAIS'!D119=RESUMO!D119,'INF GERAIS'!D119='TERMO DE ADESÃO'!D119,'INF GERAIS'!D119=EVENTOS!D119,'INF GERAIS'!D119=PAGAMENTOS!D119,'INF GERAIS'!D119=VISTORIA!D119,'INF GERAIS'!D119='PRESTAÇÃO DE CONTAS'!D119,'INF GERAIS'!D119='OBS  ENC'!D119,'INF GERAIS'!D119='CONCLUSÃO INFORMAL'!D119)</f>
        <v>1</v>
      </c>
      <c r="Q115" t="b">
        <f>AND('INF GERAIS'!E119=RESUMO!E119,'INF GERAIS'!E119='TERMO DE ADESÃO'!E119,'INF GERAIS'!E119=EVENTOS!E119,'INF GERAIS'!E119=PAGAMENTOS!E119,'INF GERAIS'!E119=VISTORIA!E119,'INF GERAIS'!E119='PRESTAÇÃO DE CONTAS'!E119,'INF GERAIS'!E119='OBS  ENC'!E119,'INF GERAIS'!E119='CONCLUSÃO INFORMAL'!E119)</f>
        <v>1</v>
      </c>
      <c r="U115" s="81" t="s">
        <v>590</v>
      </c>
      <c r="V115" s="82">
        <v>61534842.239999995</v>
      </c>
      <c r="W115" s="82">
        <f t="shared" si="6"/>
        <v>5127903.5199999996</v>
      </c>
      <c r="X115" s="82">
        <f t="shared" si="7"/>
        <v>5127903.5199999996</v>
      </c>
      <c r="Y115" s="83"/>
      <c r="Z115" s="83"/>
      <c r="AA115" s="84">
        <f t="shared" si="8"/>
        <v>5127903.5199999996</v>
      </c>
      <c r="AB115" s="84">
        <f t="shared" si="9"/>
        <v>256395.18</v>
      </c>
      <c r="AC115" s="84">
        <f t="shared" si="10"/>
        <v>4871508.34</v>
      </c>
      <c r="AE115" s="86">
        <f>SUMIFS(RESUMO!$X$7:$X$8020,RESUMO!$D$7:$D$8020,$U115)-SUMIFS(RESUMO!$X$7:$X$8020,RESUMO!$D$7:$D$8020,$U115,RESUMO!$G$7:$G$8020,"CANCELADO")-SUMIFS(RESUMO!$X$7:$X$8020,RESUMO!$D$7:$D$8020,$U115,RESUMO!$G$7:$G$8020,"SUBSTITUÍDO")-SUMIFS(RESUMO!$X$7:$X$8020,RESUMO!$D$7:$D$8020,$U115,RESUMO!$G$7:$G$8020,"REPROVADO")</f>
        <v>2</v>
      </c>
      <c r="AF115">
        <f>COUNTIFS(RESUMO!$D$7:$D$8020,$U115)-COUNTIFS(RESUMO!$D$7:$D$8020,$U115,RESUMO!$G$7:$G$8020,"CANCELADO")-COUNTIFS(RESUMO!$D$7:$D$8020,$U115,RESUMO!$G$7:$G$8020,"SUBSTITUÍDO")-COUNTIFS(RESUMO!$D$7:$D$8020,$U115,RESUMO!$G$7:$G$8020,"REPROVADO")</f>
        <v>3</v>
      </c>
      <c r="AG115">
        <f t="shared" si="11"/>
        <v>0.66666666666666663</v>
      </c>
    </row>
    <row r="116" spans="15:33" x14ac:dyDescent="0.35">
      <c r="O116" t="b">
        <f>AND('INF GERAIS'!B120=LEFT(RESUMO!B120,9),'INF GERAIS'!B120=LEFT('TERMO DE ADESÃO'!B120,9),'INF GERAIS'!B120=LEFT(EVENTOS!B120,9),'INF GERAIS'!B120=LEFT(PAGAMENTOS!B120,9),'INF GERAIS'!B120=LEFT(VISTORIA!B120,9),'INF GERAIS'!B120=LEFT('PRESTAÇÃO DE CONTAS'!B120,9),'INF GERAIS'!B120=LEFT('OBS  ENC'!B120,9),'INF GERAIS'!B120=LEFT('CONCLUSÃO INFORMAL'!B120,9))</f>
        <v>1</v>
      </c>
      <c r="P116" t="b">
        <f>AND('INF GERAIS'!D120=RESUMO!D120,'INF GERAIS'!D120='TERMO DE ADESÃO'!D120,'INF GERAIS'!D120=EVENTOS!D120,'INF GERAIS'!D120=PAGAMENTOS!D120,'INF GERAIS'!D120=VISTORIA!D120,'INF GERAIS'!D120='PRESTAÇÃO DE CONTAS'!D120,'INF GERAIS'!D120='OBS  ENC'!D120,'INF GERAIS'!D120='CONCLUSÃO INFORMAL'!D120)</f>
        <v>1</v>
      </c>
      <c r="Q116" t="b">
        <f>AND('INF GERAIS'!E120=RESUMO!E120,'INF GERAIS'!E120='TERMO DE ADESÃO'!E120,'INF GERAIS'!E120=EVENTOS!E120,'INF GERAIS'!E120=PAGAMENTOS!E120,'INF GERAIS'!E120=VISTORIA!E120,'INF GERAIS'!E120='PRESTAÇÃO DE CONTAS'!E120,'INF GERAIS'!E120='OBS  ENC'!E120,'INF GERAIS'!E120='CONCLUSÃO INFORMAL'!E120)</f>
        <v>1</v>
      </c>
      <c r="U116" s="81" t="s">
        <v>594</v>
      </c>
      <c r="V116" s="82">
        <v>11708606.109999999</v>
      </c>
      <c r="W116" s="82">
        <f t="shared" si="6"/>
        <v>975717.17583333328</v>
      </c>
      <c r="X116" s="82">
        <f t="shared" si="7"/>
        <v>975717.18</v>
      </c>
      <c r="Y116" s="83"/>
      <c r="Z116" s="83"/>
      <c r="AA116" s="84">
        <f t="shared" si="8"/>
        <v>975717.18</v>
      </c>
      <c r="AB116" s="84">
        <f t="shared" si="9"/>
        <v>48785.86</v>
      </c>
      <c r="AC116" s="84">
        <f t="shared" si="10"/>
        <v>926931.32000000007</v>
      </c>
      <c r="AE116" s="86">
        <f>SUMIFS(RESUMO!$X$7:$X$8020,RESUMO!$D$7:$D$8020,$U116)-SUMIFS(RESUMO!$X$7:$X$8020,RESUMO!$D$7:$D$8020,$U116,RESUMO!$G$7:$G$8020,"CANCELADO")-SUMIFS(RESUMO!$X$7:$X$8020,RESUMO!$D$7:$D$8020,$U116,RESUMO!$G$7:$G$8020,"SUBSTITUÍDO")-SUMIFS(RESUMO!$X$7:$X$8020,RESUMO!$D$7:$D$8020,$U116,RESUMO!$G$7:$G$8020,"REPROVADO")</f>
        <v>5</v>
      </c>
      <c r="AF116">
        <f>COUNTIFS(RESUMO!$D$7:$D$8020,$U116)-COUNTIFS(RESUMO!$D$7:$D$8020,$U116,RESUMO!$G$7:$G$8020,"CANCELADO")-COUNTIFS(RESUMO!$D$7:$D$8020,$U116,RESUMO!$G$7:$G$8020,"SUBSTITUÍDO")-COUNTIFS(RESUMO!$D$7:$D$8020,$U116,RESUMO!$G$7:$G$8020,"REPROVADO")</f>
        <v>5</v>
      </c>
      <c r="AG116">
        <f>AE116/AF116</f>
        <v>1</v>
      </c>
    </row>
    <row r="117" spans="15:33" x14ac:dyDescent="0.35">
      <c r="O117" t="b">
        <f>AND('INF GERAIS'!B121=LEFT(RESUMO!B121,9),'INF GERAIS'!B121=LEFT('TERMO DE ADESÃO'!B121,9),'INF GERAIS'!B121=LEFT(EVENTOS!B121,9),'INF GERAIS'!B121=LEFT(PAGAMENTOS!B121,9),'INF GERAIS'!B121=LEFT(VISTORIA!B121,9),'INF GERAIS'!B121=LEFT('PRESTAÇÃO DE CONTAS'!B121,9),'INF GERAIS'!B121=LEFT('OBS  ENC'!B121,9),'INF GERAIS'!B121=LEFT('CONCLUSÃO INFORMAL'!B121,9))</f>
        <v>1</v>
      </c>
      <c r="P117" t="b">
        <f>AND('INF GERAIS'!D121=RESUMO!D121,'INF GERAIS'!D121='TERMO DE ADESÃO'!D121,'INF GERAIS'!D121=EVENTOS!D121,'INF GERAIS'!D121=PAGAMENTOS!D121,'INF GERAIS'!D121=VISTORIA!D121,'INF GERAIS'!D121='PRESTAÇÃO DE CONTAS'!D121,'INF GERAIS'!D121='OBS  ENC'!D121,'INF GERAIS'!D121='CONCLUSÃO INFORMAL'!D121)</f>
        <v>1</v>
      </c>
      <c r="Q117" t="b">
        <f>AND('INF GERAIS'!E121=RESUMO!E121,'INF GERAIS'!E121='TERMO DE ADESÃO'!E121,'INF GERAIS'!E121=EVENTOS!E121,'INF GERAIS'!E121=PAGAMENTOS!E121,'INF GERAIS'!E121=VISTORIA!E121,'INF GERAIS'!E121='PRESTAÇÃO DE CONTAS'!E121,'INF GERAIS'!E121='OBS  ENC'!E121,'INF GERAIS'!E121='CONCLUSÃO INFORMAL'!E121)</f>
        <v>1</v>
      </c>
      <c r="U117" s="81" t="s">
        <v>600</v>
      </c>
      <c r="V117" s="82">
        <v>9757171.8100000005</v>
      </c>
      <c r="W117" s="82">
        <f t="shared" si="6"/>
        <v>813097.65083333338</v>
      </c>
      <c r="X117" s="82">
        <f t="shared" si="7"/>
        <v>813097.65</v>
      </c>
      <c r="Y117" s="83"/>
      <c r="Z117" s="83"/>
      <c r="AA117" s="84">
        <f t="shared" si="8"/>
        <v>813097.65</v>
      </c>
      <c r="AB117" s="84">
        <f t="shared" si="9"/>
        <v>40654.879999999997</v>
      </c>
      <c r="AC117" s="84">
        <f t="shared" si="10"/>
        <v>772442.77</v>
      </c>
      <c r="AE117" s="86">
        <f>SUMIFS(RESUMO!$X$7:$X$8020,RESUMO!$D$7:$D$8020,$U117)-SUMIFS(RESUMO!$X$7:$X$8020,RESUMO!$D$7:$D$8020,$U117,RESUMO!$G$7:$G$8020,"CANCELADO")-SUMIFS(RESUMO!$X$7:$X$8020,RESUMO!$D$7:$D$8020,$U117,RESUMO!$G$7:$G$8020,"SUBSTITUÍDO")-SUMIFS(RESUMO!$X$7:$X$8020,RESUMO!$D$7:$D$8020,$U117,RESUMO!$G$7:$G$8020,"REPROVADO")</f>
        <v>2</v>
      </c>
      <c r="AF117">
        <f>COUNTIFS(RESUMO!$D$7:$D$8020,$U117)-COUNTIFS(RESUMO!$D$7:$D$8020,$U117,RESUMO!$G$7:$G$8020,"CANCELADO")-COUNTIFS(RESUMO!$D$7:$D$8020,$U117,RESUMO!$G$7:$G$8020,"SUBSTITUÍDO")-COUNTIFS(RESUMO!$D$7:$D$8020,$U117,RESUMO!$G$7:$G$8020,"REPROVADO")</f>
        <v>2</v>
      </c>
      <c r="AG117">
        <f t="shared" si="11"/>
        <v>1</v>
      </c>
    </row>
    <row r="118" spans="15:33" x14ac:dyDescent="0.35">
      <c r="O118" t="b">
        <f>AND('INF GERAIS'!B122=LEFT(RESUMO!B122,9),'INF GERAIS'!B122=LEFT('TERMO DE ADESÃO'!B122,9),'INF GERAIS'!B122=LEFT(EVENTOS!B122,9),'INF GERAIS'!B122=LEFT(PAGAMENTOS!B122,9),'INF GERAIS'!B122=LEFT(VISTORIA!B122,9),'INF GERAIS'!B122=LEFT('PRESTAÇÃO DE CONTAS'!B122,9),'INF GERAIS'!B122=LEFT('OBS  ENC'!B122,9),'INF GERAIS'!B122=LEFT('CONCLUSÃO INFORMAL'!B122,9))</f>
        <v>1</v>
      </c>
      <c r="P118" t="b">
        <f>AND('INF GERAIS'!D122=RESUMO!D122,'INF GERAIS'!D122='TERMO DE ADESÃO'!D122,'INF GERAIS'!D122=EVENTOS!D122,'INF GERAIS'!D122=PAGAMENTOS!D122,'INF GERAIS'!D122=VISTORIA!D122,'INF GERAIS'!D122='PRESTAÇÃO DE CONTAS'!D122,'INF GERAIS'!D122='OBS  ENC'!D122,'INF GERAIS'!D122='CONCLUSÃO INFORMAL'!D122)</f>
        <v>1</v>
      </c>
      <c r="Q118" t="b">
        <f>AND('INF GERAIS'!E122=RESUMO!E122,'INF GERAIS'!E122='TERMO DE ADESÃO'!E122,'INF GERAIS'!E122=EVENTOS!E122,'INF GERAIS'!E122=PAGAMENTOS!E122,'INF GERAIS'!E122=VISTORIA!E122,'INF GERAIS'!E122='PRESTAÇÃO DE CONTAS'!E122,'INF GERAIS'!E122='OBS  ENC'!E122,'INF GERAIS'!E122='CONCLUSÃO INFORMAL'!E122)</f>
        <v>1</v>
      </c>
      <c r="U118" s="81" t="s">
        <v>602</v>
      </c>
      <c r="V118" s="82">
        <v>23417211.940000005</v>
      </c>
      <c r="W118" s="82">
        <f t="shared" si="6"/>
        <v>1951434.3283333338</v>
      </c>
      <c r="X118" s="82">
        <f t="shared" si="7"/>
        <v>1951434.33</v>
      </c>
      <c r="Y118" s="83"/>
      <c r="Z118" s="83"/>
      <c r="AA118" s="84">
        <f t="shared" si="8"/>
        <v>1951434.33</v>
      </c>
      <c r="AB118" s="84">
        <f t="shared" si="9"/>
        <v>97571.72</v>
      </c>
      <c r="AC118" s="84">
        <f t="shared" si="10"/>
        <v>1853862.61</v>
      </c>
      <c r="AE118" s="86">
        <f>SUMIFS(RESUMO!$X$7:$X$8020,RESUMO!$D$7:$D$8020,$U118)-SUMIFS(RESUMO!$X$7:$X$8020,RESUMO!$D$7:$D$8020,$U118,RESUMO!$G$7:$G$8020,"CANCELADO")-SUMIFS(RESUMO!$X$7:$X$8020,RESUMO!$D$7:$D$8020,$U118,RESUMO!$G$7:$G$8020,"SUBSTITUÍDO")-SUMIFS(RESUMO!$X$7:$X$8020,RESUMO!$D$7:$D$8020,$U118,RESUMO!$G$7:$G$8020,"REPROVADO")</f>
        <v>2</v>
      </c>
      <c r="AF118">
        <f>COUNTIFS(RESUMO!$D$7:$D$8020,$U118)-COUNTIFS(RESUMO!$D$7:$D$8020,$U118,RESUMO!$G$7:$G$8020,"CANCELADO")-COUNTIFS(RESUMO!$D$7:$D$8020,$U118,RESUMO!$G$7:$G$8020,"SUBSTITUÍDO")-COUNTIFS(RESUMO!$D$7:$D$8020,$U118,RESUMO!$G$7:$G$8020,"REPROVADO")</f>
        <v>2</v>
      </c>
      <c r="AG118">
        <f t="shared" si="11"/>
        <v>1</v>
      </c>
    </row>
    <row r="119" spans="15:33" x14ac:dyDescent="0.35">
      <c r="O119" t="b">
        <f>AND('INF GERAIS'!B123=LEFT(RESUMO!B123,9),'INF GERAIS'!B123=LEFT('TERMO DE ADESÃO'!B123,9),'INF GERAIS'!B123=LEFT(EVENTOS!B123,9),'INF GERAIS'!B123=LEFT(PAGAMENTOS!B123,9),'INF GERAIS'!B123=LEFT(VISTORIA!B123,9),'INF GERAIS'!B123=LEFT('PRESTAÇÃO DE CONTAS'!B123,9),'INF GERAIS'!B123=LEFT('OBS  ENC'!B123,9),'INF GERAIS'!B123=LEFT('CONCLUSÃO INFORMAL'!B123,9))</f>
        <v>1</v>
      </c>
      <c r="P119" t="b">
        <f>AND('INF GERAIS'!D123=RESUMO!D123,'INF GERAIS'!D123='TERMO DE ADESÃO'!D123,'INF GERAIS'!D123=EVENTOS!D123,'INF GERAIS'!D123=PAGAMENTOS!D123,'INF GERAIS'!D123=VISTORIA!D123,'INF GERAIS'!D123='PRESTAÇÃO DE CONTAS'!D123,'INF GERAIS'!D123='OBS  ENC'!D123,'INF GERAIS'!D123='CONCLUSÃO INFORMAL'!D123)</f>
        <v>1</v>
      </c>
      <c r="Q119" t="b">
        <f>AND('INF GERAIS'!E123=RESUMO!E123,'INF GERAIS'!E123='TERMO DE ADESÃO'!E123,'INF GERAIS'!E123=EVENTOS!E123,'INF GERAIS'!E123=PAGAMENTOS!E123,'INF GERAIS'!E123=VISTORIA!E123,'INF GERAIS'!E123='PRESTAÇÃO DE CONTAS'!E123,'INF GERAIS'!E123='OBS  ENC'!E123,'INF GERAIS'!E123='CONCLUSÃO INFORMAL'!E123)</f>
        <v>1</v>
      </c>
      <c r="U119" s="81" t="s">
        <v>605</v>
      </c>
      <c r="V119" s="82">
        <v>23417211.940000005</v>
      </c>
      <c r="W119" s="82">
        <f t="shared" si="6"/>
        <v>1951434.3283333338</v>
      </c>
      <c r="X119" s="82">
        <f t="shared" si="7"/>
        <v>1951434.33</v>
      </c>
      <c r="Y119" s="83"/>
      <c r="Z119" s="83"/>
      <c r="AA119" s="84">
        <f t="shared" si="8"/>
        <v>1951434.33</v>
      </c>
      <c r="AB119" s="84">
        <f t="shared" si="9"/>
        <v>97571.72</v>
      </c>
      <c r="AC119" s="84">
        <f t="shared" si="10"/>
        <v>1853862.61</v>
      </c>
      <c r="AE119" s="86">
        <f>SUMIFS(RESUMO!$X$7:$X$8020,RESUMO!$D$7:$D$8020,$U119)-SUMIFS(RESUMO!$X$7:$X$8020,RESUMO!$D$7:$D$8020,$U119,RESUMO!$G$7:$G$8020,"CANCELADO")-SUMIFS(RESUMO!$X$7:$X$8020,RESUMO!$D$7:$D$8020,$U119,RESUMO!$G$7:$G$8020,"SUBSTITUÍDO")-SUMIFS(RESUMO!$X$7:$X$8020,RESUMO!$D$7:$D$8020,$U119,RESUMO!$G$7:$G$8020,"REPROVADO")</f>
        <v>3</v>
      </c>
      <c r="AF119">
        <f>COUNTIFS(RESUMO!$D$7:$D$8020,$U119)-COUNTIFS(RESUMO!$D$7:$D$8020,$U119,RESUMO!$G$7:$G$8020,"CANCELADO")-COUNTIFS(RESUMO!$D$7:$D$8020,$U119,RESUMO!$G$7:$G$8020,"SUBSTITUÍDO")-COUNTIFS(RESUMO!$D$7:$D$8020,$U119,RESUMO!$G$7:$G$8020,"REPROVADO")</f>
        <v>3</v>
      </c>
      <c r="AG119">
        <f t="shared" si="11"/>
        <v>1</v>
      </c>
    </row>
    <row r="120" spans="15:33" x14ac:dyDescent="0.35">
      <c r="O120" t="b">
        <f>AND('INF GERAIS'!B124=LEFT(RESUMO!B124,9),'INF GERAIS'!B124=LEFT('TERMO DE ADESÃO'!B124,9),'INF GERAIS'!B124=LEFT(EVENTOS!B124,9),'INF GERAIS'!B124=LEFT(PAGAMENTOS!B124,9),'INF GERAIS'!B124=LEFT(VISTORIA!B124,9),'INF GERAIS'!B124=LEFT('PRESTAÇÃO DE CONTAS'!B124,9),'INF GERAIS'!B124=LEFT('OBS  ENC'!B124,9),'INF GERAIS'!B124=LEFT('CONCLUSÃO INFORMAL'!B124,9))</f>
        <v>1</v>
      </c>
      <c r="P120" t="b">
        <f>AND('INF GERAIS'!D124=RESUMO!D124,'INF GERAIS'!D124='TERMO DE ADESÃO'!D124,'INF GERAIS'!D124=EVENTOS!D124,'INF GERAIS'!D124=PAGAMENTOS!D124,'INF GERAIS'!D124=VISTORIA!D124,'INF GERAIS'!D124='PRESTAÇÃO DE CONTAS'!D124,'INF GERAIS'!D124='OBS  ENC'!D124,'INF GERAIS'!D124='CONCLUSÃO INFORMAL'!D124)</f>
        <v>1</v>
      </c>
      <c r="Q120" t="b">
        <f>AND('INF GERAIS'!E124=RESUMO!E124,'INF GERAIS'!E124='TERMO DE ADESÃO'!E124,'INF GERAIS'!E124=EVENTOS!E124,'INF GERAIS'!E124=PAGAMENTOS!E124,'INF GERAIS'!E124=VISTORIA!E124,'INF GERAIS'!E124='PRESTAÇÃO DE CONTAS'!E124,'INF GERAIS'!E124='OBS  ENC'!E124,'INF GERAIS'!E124='CONCLUSÃO INFORMAL'!E124)</f>
        <v>1</v>
      </c>
      <c r="U120" s="81" t="s">
        <v>609</v>
      </c>
      <c r="V120" s="82">
        <v>5854303.1900000004</v>
      </c>
      <c r="W120" s="82">
        <f t="shared" si="6"/>
        <v>487858.59916666668</v>
      </c>
      <c r="X120" s="82">
        <f t="shared" si="7"/>
        <v>487858.6</v>
      </c>
      <c r="Y120" s="83"/>
      <c r="Z120" s="83"/>
      <c r="AA120" s="84">
        <f t="shared" si="8"/>
        <v>487858.6</v>
      </c>
      <c r="AB120" s="84">
        <f t="shared" si="9"/>
        <v>24392.93</v>
      </c>
      <c r="AC120" s="84">
        <f t="shared" si="10"/>
        <v>463465.67</v>
      </c>
      <c r="AE120" s="86">
        <f>SUMIFS(RESUMO!$X$7:$X$8020,RESUMO!$D$7:$D$8020,$U120)-SUMIFS(RESUMO!$X$7:$X$8020,RESUMO!$D$7:$D$8020,$U120,RESUMO!$G$7:$G$8020,"CANCELADO")-SUMIFS(RESUMO!$X$7:$X$8020,RESUMO!$D$7:$D$8020,$U120,RESUMO!$G$7:$G$8020,"SUBSTITUÍDO")-SUMIFS(RESUMO!$X$7:$X$8020,RESUMO!$D$7:$D$8020,$U120,RESUMO!$G$7:$G$8020,"REPROVADO")</f>
        <v>0.6</v>
      </c>
      <c r="AF120">
        <f>COUNTIFS(RESUMO!$D$7:$D$8020,$U120)-COUNTIFS(RESUMO!$D$7:$D$8020,$U120,RESUMO!$G$7:$G$8020,"CANCELADO")-COUNTIFS(RESUMO!$D$7:$D$8020,$U120,RESUMO!$G$7:$G$8020,"SUBSTITUÍDO")-COUNTIFS(RESUMO!$D$7:$D$8020,$U120,RESUMO!$G$7:$G$8020,"REPROVADO")</f>
        <v>1</v>
      </c>
      <c r="AG120">
        <f t="shared" si="11"/>
        <v>0.6</v>
      </c>
    </row>
    <row r="121" spans="15:33" x14ac:dyDescent="0.35">
      <c r="O121" t="b">
        <f>AND('INF GERAIS'!B125=LEFT(RESUMO!B125,9),'INF GERAIS'!B125=LEFT('TERMO DE ADESÃO'!B125,9),'INF GERAIS'!B125=LEFT(EVENTOS!B125,9),'INF GERAIS'!B125=LEFT(PAGAMENTOS!B125,9),'INF GERAIS'!B125=LEFT(VISTORIA!B125,9),'INF GERAIS'!B125=LEFT('PRESTAÇÃO DE CONTAS'!B125,9),'INF GERAIS'!B125=LEFT('OBS  ENC'!B125,9),'INF GERAIS'!B125=LEFT('CONCLUSÃO INFORMAL'!B125,9))</f>
        <v>1</v>
      </c>
      <c r="P121" t="b">
        <f>AND('INF GERAIS'!D125=RESUMO!D125,'INF GERAIS'!D125='TERMO DE ADESÃO'!D125,'INF GERAIS'!D125=EVENTOS!D125,'INF GERAIS'!D125=PAGAMENTOS!D125,'INF GERAIS'!D125=VISTORIA!D125,'INF GERAIS'!D125='PRESTAÇÃO DE CONTAS'!D125,'INF GERAIS'!D125='OBS  ENC'!D125,'INF GERAIS'!D125='CONCLUSÃO INFORMAL'!D125)</f>
        <v>1</v>
      </c>
      <c r="Q121" t="b">
        <f>AND('INF GERAIS'!E125=RESUMO!E125,'INF GERAIS'!E125='TERMO DE ADESÃO'!E125,'INF GERAIS'!E125=EVENTOS!E125,'INF GERAIS'!E125=PAGAMENTOS!E125,'INF GERAIS'!E125=VISTORIA!E125,'INF GERAIS'!E125='PRESTAÇÃO DE CONTAS'!E125,'INF GERAIS'!E125='OBS  ENC'!E125,'INF GERAIS'!E125='CONCLUSÃO INFORMAL'!E125)</f>
        <v>1</v>
      </c>
      <c r="U121" s="81" t="s">
        <v>611</v>
      </c>
      <c r="V121" s="82">
        <v>13660040.5</v>
      </c>
      <c r="W121" s="82">
        <f t="shared" si="6"/>
        <v>1138336.7083333333</v>
      </c>
      <c r="X121" s="82">
        <f t="shared" si="7"/>
        <v>1138336.71</v>
      </c>
      <c r="Y121" s="83"/>
      <c r="Z121" s="83"/>
      <c r="AA121" s="84">
        <f t="shared" si="8"/>
        <v>1138336.71</v>
      </c>
      <c r="AB121" s="84">
        <f t="shared" si="9"/>
        <v>56916.84</v>
      </c>
      <c r="AC121" s="84">
        <f t="shared" si="10"/>
        <v>1081419.8699999999</v>
      </c>
      <c r="AE121" s="86">
        <f>SUMIFS(RESUMO!$X$7:$X$8020,RESUMO!$D$7:$D$8020,$U121)-SUMIFS(RESUMO!$X$7:$X$8020,RESUMO!$D$7:$D$8020,$U121,RESUMO!$G$7:$G$8020,"CANCELADO")-SUMIFS(RESUMO!$X$7:$X$8020,RESUMO!$D$7:$D$8020,$U121,RESUMO!$G$7:$G$8020,"SUBSTITUÍDO")-SUMIFS(RESUMO!$X$7:$X$8020,RESUMO!$D$7:$D$8020,$U121,RESUMO!$G$7:$G$8020,"REPROVADO")</f>
        <v>4</v>
      </c>
      <c r="AF121">
        <f>COUNTIFS(RESUMO!$D$7:$D$8020,$U121)-COUNTIFS(RESUMO!$D$7:$D$8020,$U121,RESUMO!$G$7:$G$8020,"CANCELADO")-COUNTIFS(RESUMO!$D$7:$D$8020,$U121,RESUMO!$G$7:$G$8020,"SUBSTITUÍDO")-COUNTIFS(RESUMO!$D$7:$D$8020,$U121,RESUMO!$G$7:$G$8020,"REPROVADO")</f>
        <v>4</v>
      </c>
      <c r="AG121">
        <f>AE121/AF121</f>
        <v>1</v>
      </c>
    </row>
    <row r="122" spans="15:33" x14ac:dyDescent="0.35">
      <c r="O122" t="b">
        <f>AND('INF GERAIS'!B126=LEFT(RESUMO!B126,9),'INF GERAIS'!B126=LEFT('TERMO DE ADESÃO'!B126,9),'INF GERAIS'!B126=LEFT(EVENTOS!B126,9),'INF GERAIS'!B126=LEFT(PAGAMENTOS!B126,9),'INF GERAIS'!B126=LEFT(VISTORIA!B126,9),'INF GERAIS'!B126=LEFT('PRESTAÇÃO DE CONTAS'!B126,9),'INF GERAIS'!B126=LEFT('OBS  ENC'!B126,9),'INF GERAIS'!B126=LEFT('CONCLUSÃO INFORMAL'!B126,9))</f>
        <v>1</v>
      </c>
      <c r="P122" t="b">
        <f>AND('INF GERAIS'!D126=RESUMO!D126,'INF GERAIS'!D126='TERMO DE ADESÃO'!D126,'INF GERAIS'!D126=EVENTOS!D126,'INF GERAIS'!D126=PAGAMENTOS!D126,'INF GERAIS'!D126=VISTORIA!D126,'INF GERAIS'!D126='PRESTAÇÃO DE CONTAS'!D126,'INF GERAIS'!D126='OBS  ENC'!D126,'INF GERAIS'!D126='CONCLUSÃO INFORMAL'!D126)</f>
        <v>1</v>
      </c>
      <c r="Q122" t="b">
        <f>AND('INF GERAIS'!E126=RESUMO!E126,'INF GERAIS'!E126='TERMO DE ADESÃO'!E126,'INF GERAIS'!E126=EVENTOS!E126,'INF GERAIS'!E126=PAGAMENTOS!E126,'INF GERAIS'!E126=VISTORIA!E126,'INF GERAIS'!E126='PRESTAÇÃO DE CONTAS'!E126,'INF GERAIS'!E126='OBS  ENC'!E126,'INF GERAIS'!E126='CONCLUSÃO INFORMAL'!E126)</f>
        <v>1</v>
      </c>
      <c r="U122" s="81" t="s">
        <v>616</v>
      </c>
      <c r="V122" s="82">
        <v>7805737.4899999993</v>
      </c>
      <c r="W122" s="82">
        <f t="shared" si="6"/>
        <v>650478.12416666665</v>
      </c>
      <c r="X122" s="82">
        <f t="shared" si="7"/>
        <v>650478.12</v>
      </c>
      <c r="Y122" s="83"/>
      <c r="Z122" s="83"/>
      <c r="AA122" s="84">
        <f t="shared" si="8"/>
        <v>650478.12</v>
      </c>
      <c r="AB122" s="84">
        <f t="shared" si="9"/>
        <v>32523.91</v>
      </c>
      <c r="AC122" s="84">
        <f t="shared" si="10"/>
        <v>617954.21</v>
      </c>
      <c r="AE122" s="86">
        <f>SUMIFS(RESUMO!$X$7:$X$8020,RESUMO!$D$7:$D$8020,$U122)-SUMIFS(RESUMO!$X$7:$X$8020,RESUMO!$D$7:$D$8020,$U122,RESUMO!$G$7:$G$8020,"CANCELADO")-SUMIFS(RESUMO!$X$7:$X$8020,RESUMO!$D$7:$D$8020,$U122,RESUMO!$G$7:$G$8020,"SUBSTITUÍDO")-SUMIFS(RESUMO!$X$7:$X$8020,RESUMO!$D$7:$D$8020,$U122,RESUMO!$G$7:$G$8020,"REPROVADO")</f>
        <v>2.3068999999999997</v>
      </c>
      <c r="AF122">
        <f>COUNTIFS(RESUMO!$D$7:$D$8020,$U122)-COUNTIFS(RESUMO!$D$7:$D$8020,$U122,RESUMO!$G$7:$G$8020,"CANCELADO")-COUNTIFS(RESUMO!$D$7:$D$8020,$U122,RESUMO!$G$7:$G$8020,"SUBSTITUÍDO")-COUNTIFS(RESUMO!$D$7:$D$8020,$U122,RESUMO!$G$7:$G$8020,"REPROVADO")</f>
        <v>4</v>
      </c>
      <c r="AG122">
        <f t="shared" si="11"/>
        <v>0.57672499999999993</v>
      </c>
    </row>
    <row r="123" spans="15:33" x14ac:dyDescent="0.35">
      <c r="O123" t="b">
        <f>AND('INF GERAIS'!B127=LEFT(RESUMO!B127,9),'INF GERAIS'!B127=LEFT('TERMO DE ADESÃO'!B127,9),'INF GERAIS'!B127=LEFT(EVENTOS!B127,9),'INF GERAIS'!B127=LEFT(PAGAMENTOS!B127,9),'INF GERAIS'!B127=LEFT(VISTORIA!B127,9),'INF GERAIS'!B127=LEFT('PRESTAÇÃO DE CONTAS'!B127,9),'INF GERAIS'!B127=LEFT('OBS  ENC'!B127,9),'INF GERAIS'!B127=LEFT('CONCLUSÃO INFORMAL'!B127,9))</f>
        <v>1</v>
      </c>
      <c r="P123" t="b">
        <f>AND('INF GERAIS'!D127=RESUMO!D127,'INF GERAIS'!D127='TERMO DE ADESÃO'!D127,'INF GERAIS'!D127=EVENTOS!D127,'INF GERAIS'!D127=PAGAMENTOS!D127,'INF GERAIS'!D127=VISTORIA!D127,'INF GERAIS'!D127='PRESTAÇÃO DE CONTAS'!D127,'INF GERAIS'!D127='OBS  ENC'!D127,'INF GERAIS'!D127='CONCLUSÃO INFORMAL'!D127)</f>
        <v>1</v>
      </c>
      <c r="Q123" t="b">
        <f>AND('INF GERAIS'!E127=RESUMO!E127,'INF GERAIS'!E127='TERMO DE ADESÃO'!E127,'INF GERAIS'!E127=EVENTOS!E127,'INF GERAIS'!E127=PAGAMENTOS!E127,'INF GERAIS'!E127=VISTORIA!E127,'INF GERAIS'!E127='PRESTAÇÃO DE CONTAS'!E127,'INF GERAIS'!E127='OBS  ENC'!E127,'INF GERAIS'!E127='CONCLUSÃO INFORMAL'!E127)</f>
        <v>1</v>
      </c>
      <c r="U123" s="81" t="s">
        <v>621</v>
      </c>
      <c r="V123" s="82">
        <v>11708606.109999999</v>
      </c>
      <c r="W123" s="82">
        <f t="shared" si="6"/>
        <v>975717.17583333328</v>
      </c>
      <c r="X123" s="82">
        <f t="shared" si="7"/>
        <v>975717.18</v>
      </c>
      <c r="Y123" s="83"/>
      <c r="Z123" s="83"/>
      <c r="AA123" s="84">
        <f t="shared" si="8"/>
        <v>975717.18</v>
      </c>
      <c r="AB123" s="84">
        <f t="shared" si="9"/>
        <v>48785.86</v>
      </c>
      <c r="AC123" s="84">
        <f t="shared" si="10"/>
        <v>926931.32000000007</v>
      </c>
      <c r="AE123" s="86">
        <f>SUMIFS(RESUMO!$X$7:$X$8020,RESUMO!$D$7:$D$8020,$U123)-SUMIFS(RESUMO!$X$7:$X$8020,RESUMO!$D$7:$D$8020,$U123,RESUMO!$G$7:$G$8020,"CANCELADO")-SUMIFS(RESUMO!$X$7:$X$8020,RESUMO!$D$7:$D$8020,$U123,RESUMO!$G$7:$G$8020,"SUBSTITUÍDO")-SUMIFS(RESUMO!$X$7:$X$8020,RESUMO!$D$7:$D$8020,$U123,RESUMO!$G$7:$G$8020,"REPROVADO")</f>
        <v>4</v>
      </c>
      <c r="AF123">
        <f>COUNTIFS(RESUMO!$D$7:$D$8020,$U123)-COUNTIFS(RESUMO!$D$7:$D$8020,$U123,RESUMO!$G$7:$G$8020,"CANCELADO")-COUNTIFS(RESUMO!$D$7:$D$8020,$U123,RESUMO!$G$7:$G$8020,"SUBSTITUÍDO")-COUNTIFS(RESUMO!$D$7:$D$8020,$U123,RESUMO!$G$7:$G$8020,"REPROVADO")</f>
        <v>4</v>
      </c>
      <c r="AG123">
        <f t="shared" si="11"/>
        <v>1</v>
      </c>
    </row>
    <row r="124" spans="15:33" x14ac:dyDescent="0.35">
      <c r="O124" t="b">
        <f>AND('INF GERAIS'!B128=LEFT(RESUMO!B128,9),'INF GERAIS'!B128=LEFT('TERMO DE ADESÃO'!B128,9),'INF GERAIS'!B128=LEFT(EVENTOS!B128,9),'INF GERAIS'!B128=LEFT(PAGAMENTOS!B128,9),'INF GERAIS'!B128=LEFT(VISTORIA!B128,9),'INF GERAIS'!B128=LEFT('PRESTAÇÃO DE CONTAS'!B128,9),'INF GERAIS'!B128=LEFT('OBS  ENC'!B128,9),'INF GERAIS'!B128=LEFT('CONCLUSÃO INFORMAL'!B128,9))</f>
        <v>1</v>
      </c>
      <c r="P124" t="b">
        <f>AND('INF GERAIS'!D128=RESUMO!D128,'INF GERAIS'!D128='TERMO DE ADESÃO'!D128,'INF GERAIS'!D128=EVENTOS!D128,'INF GERAIS'!D128=PAGAMENTOS!D128,'INF GERAIS'!D128=VISTORIA!D128,'INF GERAIS'!D128='PRESTAÇÃO DE CONTAS'!D128,'INF GERAIS'!D128='OBS  ENC'!D128,'INF GERAIS'!D128='CONCLUSÃO INFORMAL'!D128)</f>
        <v>1</v>
      </c>
      <c r="Q124" t="b">
        <f>AND('INF GERAIS'!E128=RESUMO!E128,'INF GERAIS'!E128='TERMO DE ADESÃO'!E128,'INF GERAIS'!E128=EVENTOS!E128,'INF GERAIS'!E128=PAGAMENTOS!E128,'INF GERAIS'!E128=VISTORIA!E128,'INF GERAIS'!E128='PRESTAÇÃO DE CONTAS'!E128,'INF GERAIS'!E128='OBS  ENC'!E128,'INF GERAIS'!E128='CONCLUSÃO INFORMAL'!E128)</f>
        <v>1</v>
      </c>
      <c r="U124" s="81" t="s">
        <v>626</v>
      </c>
      <c r="V124" s="82">
        <v>13660040.5</v>
      </c>
      <c r="W124" s="82">
        <f t="shared" si="6"/>
        <v>1138336.7083333333</v>
      </c>
      <c r="X124" s="82">
        <f t="shared" si="7"/>
        <v>1138336.71</v>
      </c>
      <c r="Y124" s="83"/>
      <c r="Z124" s="83"/>
      <c r="AA124" s="84">
        <f t="shared" si="8"/>
        <v>1138336.71</v>
      </c>
      <c r="AB124" s="84">
        <f t="shared" si="9"/>
        <v>56916.84</v>
      </c>
      <c r="AC124" s="84">
        <f t="shared" si="10"/>
        <v>1081419.8699999999</v>
      </c>
      <c r="AE124" s="86">
        <f>SUMIFS(RESUMO!$X$7:$X$8020,RESUMO!$D$7:$D$8020,$U124)-SUMIFS(RESUMO!$X$7:$X$8020,RESUMO!$D$7:$D$8020,$U124,RESUMO!$G$7:$G$8020,"CANCELADO")-SUMIFS(RESUMO!$X$7:$X$8020,RESUMO!$D$7:$D$8020,$U124,RESUMO!$G$7:$G$8020,"SUBSTITUÍDO")-SUMIFS(RESUMO!$X$7:$X$8020,RESUMO!$D$7:$D$8020,$U124,RESUMO!$G$7:$G$8020,"REPROVADO")</f>
        <v>6</v>
      </c>
      <c r="AF124">
        <f>COUNTIFS(RESUMO!$D$7:$D$8020,$U124)-COUNTIFS(RESUMO!$D$7:$D$8020,$U124,RESUMO!$G$7:$G$8020,"CANCELADO")-COUNTIFS(RESUMO!$D$7:$D$8020,$U124,RESUMO!$G$7:$G$8020,"SUBSTITUÍDO")-COUNTIFS(RESUMO!$D$7:$D$8020,$U124,RESUMO!$G$7:$G$8020,"REPROVADO")</f>
        <v>6</v>
      </c>
      <c r="AG124">
        <f t="shared" si="11"/>
        <v>1</v>
      </c>
    </row>
    <row r="125" spans="15:33" x14ac:dyDescent="0.35">
      <c r="O125" t="b">
        <f>AND('INF GERAIS'!B129=LEFT(RESUMO!B129,9),'INF GERAIS'!B129=LEFT('TERMO DE ADESÃO'!B129,9),'INF GERAIS'!B129=LEFT(EVENTOS!B129,9),'INF GERAIS'!B129=LEFT(PAGAMENTOS!B129,9),'INF GERAIS'!B129=LEFT(VISTORIA!B129,9),'INF GERAIS'!B129=LEFT('PRESTAÇÃO DE CONTAS'!B129,9),'INF GERAIS'!B129=LEFT('OBS  ENC'!B129,9),'INF GERAIS'!B129=LEFT('CONCLUSÃO INFORMAL'!B129,9))</f>
        <v>1</v>
      </c>
      <c r="P125" t="b">
        <f>AND('INF GERAIS'!D129=RESUMO!D129,'INF GERAIS'!D129='TERMO DE ADESÃO'!D129,'INF GERAIS'!D129=EVENTOS!D129,'INF GERAIS'!D129=PAGAMENTOS!D129,'INF GERAIS'!D129=VISTORIA!D129,'INF GERAIS'!D129='PRESTAÇÃO DE CONTAS'!D129,'INF GERAIS'!D129='OBS  ENC'!D129,'INF GERAIS'!D129='CONCLUSÃO INFORMAL'!D129)</f>
        <v>1</v>
      </c>
      <c r="Q125" t="b">
        <f>AND('INF GERAIS'!E129=RESUMO!E129,'INF GERAIS'!E129='TERMO DE ADESÃO'!E129,'INF GERAIS'!E129=EVENTOS!E129,'INF GERAIS'!E129=PAGAMENTOS!E129,'INF GERAIS'!E129=VISTORIA!E129,'INF GERAIS'!E129='PRESTAÇÃO DE CONTAS'!E129,'INF GERAIS'!E129='OBS  ENC'!E129,'INF GERAIS'!E129='CONCLUSÃO INFORMAL'!E129)</f>
        <v>1</v>
      </c>
      <c r="U125" s="81" t="s">
        <v>630</v>
      </c>
      <c r="V125" s="82">
        <v>21465777.59</v>
      </c>
      <c r="W125" s="82">
        <f t="shared" si="6"/>
        <v>1788814.7991666666</v>
      </c>
      <c r="X125" s="82">
        <f t="shared" si="7"/>
        <v>1788814.8</v>
      </c>
      <c r="Y125" s="83"/>
      <c r="Z125" s="83"/>
      <c r="AA125" s="84">
        <f t="shared" si="8"/>
        <v>1788814.8</v>
      </c>
      <c r="AB125" s="84">
        <f t="shared" si="9"/>
        <v>89440.74</v>
      </c>
      <c r="AC125" s="84">
        <f t="shared" si="10"/>
        <v>1699374.06</v>
      </c>
      <c r="AE125" s="86">
        <f>SUMIFS(RESUMO!$X$7:$X$8020,RESUMO!$D$7:$D$8020,$U125)-SUMIFS(RESUMO!$X$7:$X$8020,RESUMO!$D$7:$D$8020,$U125,RESUMO!$G$7:$G$8020,"CANCELADO")-SUMIFS(RESUMO!$X$7:$X$8020,RESUMO!$D$7:$D$8020,$U125,RESUMO!$G$7:$G$8020,"SUBSTITUÍDO")-SUMIFS(RESUMO!$X$7:$X$8020,RESUMO!$D$7:$D$8020,$U125,RESUMO!$G$7:$G$8020,"REPROVADO")</f>
        <v>1.2</v>
      </c>
      <c r="AF125">
        <f>COUNTIFS(RESUMO!$D$7:$D$8020,$U125)-COUNTIFS(RESUMO!$D$7:$D$8020,$U125,RESUMO!$G$7:$G$8020,"CANCELADO")-COUNTIFS(RESUMO!$D$7:$D$8020,$U125,RESUMO!$G$7:$G$8020,"SUBSTITUÍDO")-COUNTIFS(RESUMO!$D$7:$D$8020,$U125,RESUMO!$G$7:$G$8020,"REPROVADO")</f>
        <v>5</v>
      </c>
      <c r="AG125">
        <f t="shared" si="11"/>
        <v>0.24</v>
      </c>
    </row>
    <row r="126" spans="15:33" x14ac:dyDescent="0.35">
      <c r="O126" t="b">
        <f>AND('INF GERAIS'!B130=LEFT(RESUMO!B130,9),'INF GERAIS'!B130=LEFT('TERMO DE ADESÃO'!B130,9),'INF GERAIS'!B130=LEFT(EVENTOS!B130,9),'INF GERAIS'!B130=LEFT(PAGAMENTOS!B130,9),'INF GERAIS'!B130=LEFT(VISTORIA!B130,9),'INF GERAIS'!B130=LEFT('PRESTAÇÃO DE CONTAS'!B130,9),'INF GERAIS'!B130=LEFT('OBS  ENC'!B130,9),'INF GERAIS'!B130=LEFT('CONCLUSÃO INFORMAL'!B130,9))</f>
        <v>1</v>
      </c>
      <c r="P126" t="b">
        <f>AND('INF GERAIS'!D130=RESUMO!D130,'INF GERAIS'!D130='TERMO DE ADESÃO'!D130,'INF GERAIS'!D130=EVENTOS!D130,'INF GERAIS'!D130=PAGAMENTOS!D130,'INF GERAIS'!D130=VISTORIA!D130,'INF GERAIS'!D130='PRESTAÇÃO DE CONTAS'!D130,'INF GERAIS'!D130='OBS  ENC'!D130,'INF GERAIS'!D130='CONCLUSÃO INFORMAL'!D130)</f>
        <v>1</v>
      </c>
      <c r="Q126" t="b">
        <f>AND('INF GERAIS'!E130=RESUMO!E130,'INF GERAIS'!E130='TERMO DE ADESÃO'!E130,'INF GERAIS'!E130=EVENTOS!E130,'INF GERAIS'!E130=PAGAMENTOS!E130,'INF GERAIS'!E130=VISTORIA!E130,'INF GERAIS'!E130='PRESTAÇÃO DE CONTAS'!E130,'INF GERAIS'!E130='OBS  ENC'!E130,'INF GERAIS'!E130='CONCLUSÃO INFORMAL'!E130)</f>
        <v>1</v>
      </c>
      <c r="U126" s="81" t="s">
        <v>636</v>
      </c>
      <c r="V126" s="82">
        <v>61534842.239999995</v>
      </c>
      <c r="W126" s="82">
        <f t="shared" si="6"/>
        <v>5127903.5199999996</v>
      </c>
      <c r="X126" s="82">
        <f t="shared" si="7"/>
        <v>5127903.5199999996</v>
      </c>
      <c r="Y126" s="83"/>
      <c r="Z126" s="83"/>
      <c r="AA126" s="84">
        <f t="shared" si="8"/>
        <v>5127903.5199999996</v>
      </c>
      <c r="AB126" s="84">
        <f t="shared" si="9"/>
        <v>256395.18</v>
      </c>
      <c r="AC126" s="84">
        <f t="shared" si="10"/>
        <v>4871508.34</v>
      </c>
      <c r="AE126" s="86">
        <f>SUMIFS(RESUMO!$X$7:$X$8020,RESUMO!$D$7:$D$8020,$U126)-SUMIFS(RESUMO!$X$7:$X$8020,RESUMO!$D$7:$D$8020,$U126,RESUMO!$G$7:$G$8020,"CANCELADO")-SUMIFS(RESUMO!$X$7:$X$8020,RESUMO!$D$7:$D$8020,$U126,RESUMO!$G$7:$G$8020,"SUBSTITUÍDO")-SUMIFS(RESUMO!$X$7:$X$8020,RESUMO!$D$7:$D$8020,$U126,RESUMO!$G$7:$G$8020,"REPROVADO")</f>
        <v>1</v>
      </c>
      <c r="AF126">
        <f>COUNTIFS(RESUMO!$D$7:$D$8020,$U126)-COUNTIFS(RESUMO!$D$7:$D$8020,$U126,RESUMO!$G$7:$G$8020,"CANCELADO")-COUNTIFS(RESUMO!$D$7:$D$8020,$U126,RESUMO!$G$7:$G$8020,"SUBSTITUÍDO")-COUNTIFS(RESUMO!$D$7:$D$8020,$U126,RESUMO!$G$7:$G$8020,"REPROVADO")</f>
        <v>1</v>
      </c>
      <c r="AG126">
        <f t="shared" si="11"/>
        <v>1</v>
      </c>
    </row>
    <row r="127" spans="15:33" x14ac:dyDescent="0.35">
      <c r="O127" t="b">
        <f>AND('INF GERAIS'!B131=LEFT(RESUMO!B131,9),'INF GERAIS'!B131=LEFT('TERMO DE ADESÃO'!B131,9),'INF GERAIS'!B131=LEFT(EVENTOS!B131,9),'INF GERAIS'!B131=LEFT(PAGAMENTOS!B131,9),'INF GERAIS'!B131=LEFT(VISTORIA!B131,9),'INF GERAIS'!B131=LEFT('PRESTAÇÃO DE CONTAS'!B131,9),'INF GERAIS'!B131=LEFT('OBS  ENC'!B131,9),'INF GERAIS'!B131=LEFT('CONCLUSÃO INFORMAL'!B131,9))</f>
        <v>1</v>
      </c>
      <c r="P127" t="b">
        <f>AND('INF GERAIS'!D131=RESUMO!D131,'INF GERAIS'!D131='TERMO DE ADESÃO'!D131,'INF GERAIS'!D131=EVENTOS!D131,'INF GERAIS'!D131=PAGAMENTOS!D131,'INF GERAIS'!D131=VISTORIA!D131,'INF GERAIS'!D131='PRESTAÇÃO DE CONTAS'!D131,'INF GERAIS'!D131='OBS  ENC'!D131,'INF GERAIS'!D131='CONCLUSÃO INFORMAL'!D131)</f>
        <v>1</v>
      </c>
      <c r="Q127" t="b">
        <f>AND('INF GERAIS'!E131=RESUMO!E131,'INF GERAIS'!E131='TERMO DE ADESÃO'!E131,'INF GERAIS'!E131=EVENTOS!E131,'INF GERAIS'!E131=PAGAMENTOS!E131,'INF GERAIS'!E131=VISTORIA!E131,'INF GERAIS'!E131='PRESTAÇÃO DE CONTAS'!E131,'INF GERAIS'!E131='OBS  ENC'!E131,'INF GERAIS'!E131='CONCLUSÃO INFORMAL'!E131)</f>
        <v>1</v>
      </c>
      <c r="U127" s="81" t="s">
        <v>638</v>
      </c>
      <c r="V127" s="82">
        <v>11708606.109999999</v>
      </c>
      <c r="W127" s="82">
        <f t="shared" si="6"/>
        <v>975717.17583333328</v>
      </c>
      <c r="X127" s="82">
        <f t="shared" si="7"/>
        <v>975717.18</v>
      </c>
      <c r="Y127" s="83"/>
      <c r="Z127" s="83"/>
      <c r="AA127" s="84">
        <f t="shared" si="8"/>
        <v>975717.18</v>
      </c>
      <c r="AB127" s="84">
        <f t="shared" si="9"/>
        <v>48785.86</v>
      </c>
      <c r="AC127" s="84">
        <f t="shared" si="10"/>
        <v>926931.32000000007</v>
      </c>
      <c r="AE127" s="86">
        <f>SUMIFS(RESUMO!$X$7:$X$8020,RESUMO!$D$7:$D$8020,$U127)-SUMIFS(RESUMO!$X$7:$X$8020,RESUMO!$D$7:$D$8020,$U127,RESUMO!$G$7:$G$8020,"CANCELADO")-SUMIFS(RESUMO!$X$7:$X$8020,RESUMO!$D$7:$D$8020,$U127,RESUMO!$G$7:$G$8020,"SUBSTITUÍDO")-SUMIFS(RESUMO!$X$7:$X$8020,RESUMO!$D$7:$D$8020,$U127,RESUMO!$G$7:$G$8020,"REPROVADO")</f>
        <v>1</v>
      </c>
      <c r="AF127">
        <f>COUNTIFS(RESUMO!$D$7:$D$8020,$U127)-COUNTIFS(RESUMO!$D$7:$D$8020,$U127,RESUMO!$G$7:$G$8020,"CANCELADO")-COUNTIFS(RESUMO!$D$7:$D$8020,$U127,RESUMO!$G$7:$G$8020,"SUBSTITUÍDO")-COUNTIFS(RESUMO!$D$7:$D$8020,$U127,RESUMO!$G$7:$G$8020,"REPROVADO")</f>
        <v>1</v>
      </c>
      <c r="AG127">
        <f t="shared" si="11"/>
        <v>1</v>
      </c>
    </row>
    <row r="128" spans="15:33" x14ac:dyDescent="0.35">
      <c r="O128" t="b">
        <f>AND('INF GERAIS'!B132=LEFT(RESUMO!B132,9),'INF GERAIS'!B132=LEFT('TERMO DE ADESÃO'!B132,9),'INF GERAIS'!B132=LEFT(EVENTOS!B132,9),'INF GERAIS'!B132=LEFT(PAGAMENTOS!B132,9),'INF GERAIS'!B132=LEFT(VISTORIA!B132,9),'INF GERAIS'!B132=LEFT('PRESTAÇÃO DE CONTAS'!B132,9),'INF GERAIS'!B132=LEFT('OBS  ENC'!B132,9),'INF GERAIS'!B132=LEFT('CONCLUSÃO INFORMAL'!B132,9))</f>
        <v>1</v>
      </c>
      <c r="P128" t="b">
        <f>AND('INF GERAIS'!D132=RESUMO!D132,'INF GERAIS'!D132='TERMO DE ADESÃO'!D132,'INF GERAIS'!D132=EVENTOS!D132,'INF GERAIS'!D132=PAGAMENTOS!D132,'INF GERAIS'!D132=VISTORIA!D132,'INF GERAIS'!D132='PRESTAÇÃO DE CONTAS'!D132,'INF GERAIS'!D132='OBS  ENC'!D132,'INF GERAIS'!D132='CONCLUSÃO INFORMAL'!D132)</f>
        <v>1</v>
      </c>
      <c r="Q128" t="b">
        <f>AND('INF GERAIS'!E132=RESUMO!E132,'INF GERAIS'!E132='TERMO DE ADESÃO'!E132,'INF GERAIS'!E132=EVENTOS!E132,'INF GERAIS'!E132=PAGAMENTOS!E132,'INF GERAIS'!E132=VISTORIA!E132,'INF GERAIS'!E132='PRESTAÇÃO DE CONTAS'!E132,'INF GERAIS'!E132='OBS  ENC'!E132,'INF GERAIS'!E132='CONCLUSÃO INFORMAL'!E132)</f>
        <v>1</v>
      </c>
      <c r="U128" s="81" t="s">
        <v>640</v>
      </c>
      <c r="V128" s="82">
        <v>23417211.940000005</v>
      </c>
      <c r="W128" s="82">
        <f t="shared" si="6"/>
        <v>1951434.3283333338</v>
      </c>
      <c r="X128" s="82">
        <f t="shared" si="7"/>
        <v>1951434.33</v>
      </c>
      <c r="Y128" s="83"/>
      <c r="Z128" s="83"/>
      <c r="AA128" s="84">
        <f t="shared" si="8"/>
        <v>1951434.33</v>
      </c>
      <c r="AB128" s="84">
        <f t="shared" si="9"/>
        <v>97571.72</v>
      </c>
      <c r="AC128" s="84">
        <f t="shared" si="10"/>
        <v>1853862.61</v>
      </c>
      <c r="AE128" s="86">
        <f>SUMIFS(RESUMO!$X$7:$X$8020,RESUMO!$D$7:$D$8020,$U128)-SUMIFS(RESUMO!$X$7:$X$8020,RESUMO!$D$7:$D$8020,$U128,RESUMO!$G$7:$G$8020,"CANCELADO")-SUMIFS(RESUMO!$X$7:$X$8020,RESUMO!$D$7:$D$8020,$U128,RESUMO!$G$7:$G$8020,"SUBSTITUÍDO")-SUMIFS(RESUMO!$X$7:$X$8020,RESUMO!$D$7:$D$8020,$U128,RESUMO!$G$7:$G$8020,"REPROVADO")</f>
        <v>5</v>
      </c>
      <c r="AF128">
        <f>COUNTIFS(RESUMO!$D$7:$D$8020,$U128)-COUNTIFS(RESUMO!$D$7:$D$8020,$U128,RESUMO!$G$7:$G$8020,"CANCELADO")-COUNTIFS(RESUMO!$D$7:$D$8020,$U128,RESUMO!$G$7:$G$8020,"SUBSTITUÍDO")-COUNTIFS(RESUMO!$D$7:$D$8020,$U128,RESUMO!$G$7:$G$8020,"REPROVADO")</f>
        <v>5</v>
      </c>
      <c r="AG128">
        <f t="shared" si="11"/>
        <v>1</v>
      </c>
    </row>
    <row r="129" spans="15:33" x14ac:dyDescent="0.35">
      <c r="O129" t="b">
        <f>AND('INF GERAIS'!B133=LEFT(RESUMO!B133,9),'INF GERAIS'!B133=LEFT('TERMO DE ADESÃO'!B133,9),'INF GERAIS'!B133=LEFT(EVENTOS!B133,9),'INF GERAIS'!B133=LEFT(PAGAMENTOS!B133,9),'INF GERAIS'!B133=LEFT(VISTORIA!B133,9),'INF GERAIS'!B133=LEFT('PRESTAÇÃO DE CONTAS'!B133,9),'INF GERAIS'!B133=LEFT('OBS  ENC'!B133,9),'INF GERAIS'!B133=LEFT('CONCLUSÃO INFORMAL'!B133,9))</f>
        <v>1</v>
      </c>
      <c r="P129" t="b">
        <f>AND('INF GERAIS'!D133=RESUMO!D133,'INF GERAIS'!D133='TERMO DE ADESÃO'!D133,'INF GERAIS'!D133=EVENTOS!D133,'INF GERAIS'!D133=PAGAMENTOS!D133,'INF GERAIS'!D133=VISTORIA!D133,'INF GERAIS'!D133='PRESTAÇÃO DE CONTAS'!D133,'INF GERAIS'!D133='OBS  ENC'!D133,'INF GERAIS'!D133='CONCLUSÃO INFORMAL'!D133)</f>
        <v>1</v>
      </c>
      <c r="Q129" t="b">
        <f>AND('INF GERAIS'!E133=RESUMO!E133,'INF GERAIS'!E133='TERMO DE ADESÃO'!E133,'INF GERAIS'!E133=EVENTOS!E133,'INF GERAIS'!E133=PAGAMENTOS!E133,'INF GERAIS'!E133=VISTORIA!E133,'INF GERAIS'!E133='PRESTAÇÃO DE CONTAS'!E133,'INF GERAIS'!E133='OBS  ENC'!E133,'INF GERAIS'!E133='CONCLUSÃO INFORMAL'!E133)</f>
        <v>1</v>
      </c>
      <c r="U129" s="81" t="s">
        <v>645</v>
      </c>
      <c r="V129" s="82">
        <v>15611474.690000001</v>
      </c>
      <c r="W129" s="82">
        <f t="shared" si="6"/>
        <v>1300956.2241666669</v>
      </c>
      <c r="X129" s="82">
        <f t="shared" si="7"/>
        <v>1300956.22</v>
      </c>
      <c r="Y129" s="83"/>
      <c r="Z129" s="83"/>
      <c r="AA129" s="84">
        <f t="shared" si="8"/>
        <v>1300956.22</v>
      </c>
      <c r="AB129" s="84">
        <f t="shared" si="9"/>
        <v>65047.81</v>
      </c>
      <c r="AC129" s="84">
        <f t="shared" si="10"/>
        <v>1235908.4099999999</v>
      </c>
      <c r="AE129" s="86">
        <f>SUMIFS(RESUMO!$X$7:$X$8020,RESUMO!$D$7:$D$8020,$U129)-SUMIFS(RESUMO!$X$7:$X$8020,RESUMO!$D$7:$D$8020,$U129,RESUMO!$G$7:$G$8020,"CANCELADO")-SUMIFS(RESUMO!$X$7:$X$8020,RESUMO!$D$7:$D$8020,$U129,RESUMO!$G$7:$G$8020,"SUBSTITUÍDO")-SUMIFS(RESUMO!$X$7:$X$8020,RESUMO!$D$7:$D$8020,$U129,RESUMO!$G$7:$G$8020,"REPROVADO")</f>
        <v>0.6</v>
      </c>
      <c r="AF129">
        <f>COUNTIFS(RESUMO!$D$7:$D$8020,$U129)-COUNTIFS(RESUMO!$D$7:$D$8020,$U129,RESUMO!$G$7:$G$8020,"CANCELADO")-COUNTIFS(RESUMO!$D$7:$D$8020,$U129,RESUMO!$G$7:$G$8020,"SUBSTITUÍDO")-COUNTIFS(RESUMO!$D$7:$D$8020,$U129,RESUMO!$G$7:$G$8020,"REPROVADO")</f>
        <v>1</v>
      </c>
      <c r="AG129">
        <f t="shared" si="11"/>
        <v>0.6</v>
      </c>
    </row>
    <row r="130" spans="15:33" x14ac:dyDescent="0.35">
      <c r="O130" t="b">
        <f>AND('INF GERAIS'!B134=LEFT(RESUMO!B134,9),'INF GERAIS'!B134=LEFT('TERMO DE ADESÃO'!B134,9),'INF GERAIS'!B134=LEFT(EVENTOS!B134,9),'INF GERAIS'!B134=LEFT(PAGAMENTOS!B134,9),'INF GERAIS'!B134=LEFT(VISTORIA!B134,9),'INF GERAIS'!B134=LEFT('PRESTAÇÃO DE CONTAS'!B134,9),'INF GERAIS'!B134=LEFT('OBS  ENC'!B134,9),'INF GERAIS'!B134=LEFT('CONCLUSÃO INFORMAL'!B134,9))</f>
        <v>1</v>
      </c>
      <c r="P130" t="b">
        <f>AND('INF GERAIS'!D134=RESUMO!D134,'INF GERAIS'!D134='TERMO DE ADESÃO'!D134,'INF GERAIS'!D134=EVENTOS!D134,'INF GERAIS'!D134=PAGAMENTOS!D134,'INF GERAIS'!D134=VISTORIA!D134,'INF GERAIS'!D134='PRESTAÇÃO DE CONTAS'!D134,'INF GERAIS'!D134='OBS  ENC'!D134,'INF GERAIS'!D134='CONCLUSÃO INFORMAL'!D134)</f>
        <v>1</v>
      </c>
      <c r="Q130" t="b">
        <f>AND('INF GERAIS'!E134=RESUMO!E134,'INF GERAIS'!E134='TERMO DE ADESÃO'!E134,'INF GERAIS'!E134=EVENTOS!E134,'INF GERAIS'!E134=PAGAMENTOS!E134,'INF GERAIS'!E134=VISTORIA!E134,'INF GERAIS'!E134='PRESTAÇÃO DE CONTAS'!E134,'INF GERAIS'!E134='OBS  ENC'!E134,'INF GERAIS'!E134='CONCLUSÃO INFORMAL'!E134)</f>
        <v>1</v>
      </c>
      <c r="U130" s="81" t="s">
        <v>647</v>
      </c>
      <c r="V130" s="82">
        <v>61534842.239999995</v>
      </c>
      <c r="W130" s="82">
        <f t="shared" si="6"/>
        <v>5127903.5199999996</v>
      </c>
      <c r="X130" s="82">
        <f t="shared" si="7"/>
        <v>5127903.5199999996</v>
      </c>
      <c r="Y130" s="83"/>
      <c r="Z130" s="83"/>
      <c r="AA130" s="84">
        <f t="shared" si="8"/>
        <v>5127903.5199999996</v>
      </c>
      <c r="AB130" s="84">
        <f t="shared" si="9"/>
        <v>256395.18</v>
      </c>
      <c r="AC130" s="84">
        <f t="shared" si="10"/>
        <v>4871508.34</v>
      </c>
      <c r="AE130" s="86">
        <f>SUMIFS(RESUMO!$X$7:$X$8020,RESUMO!$D$7:$D$8020,$U130)-SUMIFS(RESUMO!$X$7:$X$8020,RESUMO!$D$7:$D$8020,$U130,RESUMO!$G$7:$G$8020,"CANCELADO")-SUMIFS(RESUMO!$X$7:$X$8020,RESUMO!$D$7:$D$8020,$U130,RESUMO!$G$7:$G$8020,"SUBSTITUÍDO")-SUMIFS(RESUMO!$X$7:$X$8020,RESUMO!$D$7:$D$8020,$U130,RESUMO!$G$7:$G$8020,"REPROVADO")</f>
        <v>1</v>
      </c>
      <c r="AF130">
        <f>COUNTIFS(RESUMO!$D$7:$D$8020,$U130)-COUNTIFS(RESUMO!$D$7:$D$8020,$U130,RESUMO!$G$7:$G$8020,"CANCELADO")-COUNTIFS(RESUMO!$D$7:$D$8020,$U130,RESUMO!$G$7:$G$8020,"SUBSTITUÍDO")-COUNTIFS(RESUMO!$D$7:$D$8020,$U130,RESUMO!$G$7:$G$8020,"REPROVADO")</f>
        <v>1</v>
      </c>
      <c r="AG130">
        <f t="shared" si="11"/>
        <v>1</v>
      </c>
    </row>
    <row r="131" spans="15:33" x14ac:dyDescent="0.35">
      <c r="O131" t="b">
        <f>AND('INF GERAIS'!B135=LEFT(RESUMO!B135,9),'INF GERAIS'!B135=LEFT('TERMO DE ADESÃO'!B135,9),'INF GERAIS'!B135=LEFT(EVENTOS!B135,9),'INF GERAIS'!B135=LEFT(PAGAMENTOS!B135,9),'INF GERAIS'!B135=LEFT(VISTORIA!B135,9),'INF GERAIS'!B135=LEFT('PRESTAÇÃO DE CONTAS'!B135,9),'INF GERAIS'!B135=LEFT('OBS  ENC'!B135,9),'INF GERAIS'!B135=LEFT('CONCLUSÃO INFORMAL'!B135,9))</f>
        <v>1</v>
      </c>
      <c r="P131" t="b">
        <f>AND('INF GERAIS'!D135=RESUMO!D135,'INF GERAIS'!D135='TERMO DE ADESÃO'!D135,'INF GERAIS'!D135=EVENTOS!D135,'INF GERAIS'!D135=PAGAMENTOS!D135,'INF GERAIS'!D135=VISTORIA!D135,'INF GERAIS'!D135='PRESTAÇÃO DE CONTAS'!D135,'INF GERAIS'!D135='OBS  ENC'!D135,'INF GERAIS'!D135='CONCLUSÃO INFORMAL'!D135)</f>
        <v>1</v>
      </c>
      <c r="Q131" t="b">
        <f>AND('INF GERAIS'!E135=RESUMO!E135,'INF GERAIS'!E135='TERMO DE ADESÃO'!E135,'INF GERAIS'!E135=EVENTOS!E135,'INF GERAIS'!E135=PAGAMENTOS!E135,'INF GERAIS'!E135=VISTORIA!E135,'INF GERAIS'!E135='PRESTAÇÃO DE CONTAS'!E135,'INF GERAIS'!E135='OBS  ENC'!E135,'INF GERAIS'!E135='CONCLUSÃO INFORMAL'!E135)</f>
        <v>1</v>
      </c>
      <c r="U131" s="81" t="s">
        <v>650</v>
      </c>
      <c r="V131" s="82">
        <v>7805737.4899999993</v>
      </c>
      <c r="W131" s="82">
        <f t="shared" si="6"/>
        <v>650478.12416666665</v>
      </c>
      <c r="X131" s="82">
        <f t="shared" si="7"/>
        <v>650478.12</v>
      </c>
      <c r="Y131" s="83"/>
      <c r="Z131" s="83"/>
      <c r="AA131" s="84">
        <f t="shared" si="8"/>
        <v>650478.12</v>
      </c>
      <c r="AB131" s="84">
        <f t="shared" si="9"/>
        <v>32523.91</v>
      </c>
      <c r="AC131" s="84">
        <f t="shared" si="10"/>
        <v>617954.21</v>
      </c>
      <c r="AE131" s="86">
        <f>SUMIFS(RESUMO!$X$7:$X$8020,RESUMO!$D$7:$D$8020,$U131)-SUMIFS(RESUMO!$X$7:$X$8020,RESUMO!$D$7:$D$8020,$U131,RESUMO!$G$7:$G$8020,"CANCELADO")-SUMIFS(RESUMO!$X$7:$X$8020,RESUMO!$D$7:$D$8020,$U131,RESUMO!$G$7:$G$8020,"SUBSTITUÍDO")-SUMIFS(RESUMO!$X$7:$X$8020,RESUMO!$D$7:$D$8020,$U131,RESUMO!$G$7:$G$8020,"REPROVADO")</f>
        <v>1</v>
      </c>
      <c r="AF131">
        <f>COUNTIFS(RESUMO!$D$7:$D$8020,$U131)-COUNTIFS(RESUMO!$D$7:$D$8020,$U131,RESUMO!$G$7:$G$8020,"CANCELADO")-COUNTIFS(RESUMO!$D$7:$D$8020,$U131,RESUMO!$G$7:$G$8020,"SUBSTITUÍDO")-COUNTIFS(RESUMO!$D$7:$D$8020,$U131,RESUMO!$G$7:$G$8020,"REPROVADO")</f>
        <v>1</v>
      </c>
      <c r="AG131">
        <f t="shared" si="11"/>
        <v>1</v>
      </c>
    </row>
    <row r="132" spans="15:33" x14ac:dyDescent="0.35">
      <c r="O132" t="b">
        <f>AND('INF GERAIS'!B136=LEFT(RESUMO!B136,9),'INF GERAIS'!B136=LEFT('TERMO DE ADESÃO'!B136,9),'INF GERAIS'!B136=LEFT(EVENTOS!B136,9),'INF GERAIS'!B136=LEFT(PAGAMENTOS!B136,9),'INF GERAIS'!B136=LEFT(VISTORIA!B136,9),'INF GERAIS'!B136=LEFT('PRESTAÇÃO DE CONTAS'!B136,9),'INF GERAIS'!B136=LEFT('OBS  ENC'!B136,9),'INF GERAIS'!B136=LEFT('CONCLUSÃO INFORMAL'!B136,9))</f>
        <v>1</v>
      </c>
      <c r="P132" t="b">
        <f>AND('INF GERAIS'!D136=RESUMO!D136,'INF GERAIS'!D136='TERMO DE ADESÃO'!D136,'INF GERAIS'!D136=EVENTOS!D136,'INF GERAIS'!D136=PAGAMENTOS!D136,'INF GERAIS'!D136=VISTORIA!D136,'INF GERAIS'!D136='PRESTAÇÃO DE CONTAS'!D136,'INF GERAIS'!D136='OBS  ENC'!D136,'INF GERAIS'!D136='CONCLUSÃO INFORMAL'!D136)</f>
        <v>1</v>
      </c>
      <c r="Q132" t="b">
        <f>AND('INF GERAIS'!E136=RESUMO!E136,'INF GERAIS'!E136='TERMO DE ADESÃO'!E136,'INF GERAIS'!E136=EVENTOS!E136,'INF GERAIS'!E136=PAGAMENTOS!E136,'INF GERAIS'!E136=VISTORIA!E136,'INF GERAIS'!E136='PRESTAÇÃO DE CONTAS'!E136,'INF GERAIS'!E136='OBS  ENC'!E136,'INF GERAIS'!E136='CONCLUSÃO INFORMAL'!E136)</f>
        <v>1</v>
      </c>
      <c r="U132" s="81" t="s">
        <v>652</v>
      </c>
      <c r="V132" s="82">
        <v>13660040.5</v>
      </c>
      <c r="W132" s="82">
        <f t="shared" ref="W132:W188" si="12">V132/12</f>
        <v>1138336.7083333333</v>
      </c>
      <c r="X132" s="82">
        <f t="shared" si="7"/>
        <v>1138336.71</v>
      </c>
      <c r="Y132" s="83"/>
      <c r="Z132" s="83"/>
      <c r="AA132" s="84">
        <f t="shared" si="8"/>
        <v>1138336.71</v>
      </c>
      <c r="AB132" s="84">
        <f t="shared" si="9"/>
        <v>56916.84</v>
      </c>
      <c r="AC132" s="84">
        <f t="shared" si="10"/>
        <v>1081419.8699999999</v>
      </c>
      <c r="AE132" s="86">
        <f>SUMIFS(RESUMO!$X$7:$X$8020,RESUMO!$D$7:$D$8020,$U132)-SUMIFS(RESUMO!$X$7:$X$8020,RESUMO!$D$7:$D$8020,$U132,RESUMO!$G$7:$G$8020,"CANCELADO")-SUMIFS(RESUMO!$X$7:$X$8020,RESUMO!$D$7:$D$8020,$U132,RESUMO!$G$7:$G$8020,"SUBSTITUÍDO")-SUMIFS(RESUMO!$X$7:$X$8020,RESUMO!$D$7:$D$8020,$U132,RESUMO!$G$7:$G$8020,"REPROVADO")</f>
        <v>1</v>
      </c>
      <c r="AF132">
        <f>COUNTIFS(RESUMO!$D$7:$D$8020,$U132)-COUNTIFS(RESUMO!$D$7:$D$8020,$U132,RESUMO!$G$7:$G$8020,"CANCELADO")-COUNTIFS(RESUMO!$D$7:$D$8020,$U132,RESUMO!$G$7:$G$8020,"SUBSTITUÍDO")-COUNTIFS(RESUMO!$D$7:$D$8020,$U132,RESUMO!$G$7:$G$8020,"REPROVADO")</f>
        <v>1</v>
      </c>
      <c r="AG132">
        <f t="shared" si="11"/>
        <v>1</v>
      </c>
    </row>
    <row r="133" spans="15:33" x14ac:dyDescent="0.35">
      <c r="O133" t="b">
        <f>AND('INF GERAIS'!B137=LEFT(RESUMO!B137,9),'INF GERAIS'!B137=LEFT('TERMO DE ADESÃO'!B137,9),'INF GERAIS'!B137=LEFT(EVENTOS!B137,9),'INF GERAIS'!B137=LEFT(PAGAMENTOS!B137,9),'INF GERAIS'!B137=LEFT(VISTORIA!B137,9),'INF GERAIS'!B137=LEFT('PRESTAÇÃO DE CONTAS'!B137,9),'INF GERAIS'!B137=LEFT('OBS  ENC'!B137,9),'INF GERAIS'!B137=LEFT('CONCLUSÃO INFORMAL'!B137,9))</f>
        <v>1</v>
      </c>
      <c r="P133" t="b">
        <f>AND('INF GERAIS'!D137=RESUMO!D137,'INF GERAIS'!D137='TERMO DE ADESÃO'!D137,'INF GERAIS'!D137=EVENTOS!D137,'INF GERAIS'!D137=PAGAMENTOS!D137,'INF GERAIS'!D137=VISTORIA!D137,'INF GERAIS'!D137='PRESTAÇÃO DE CONTAS'!D137,'INF GERAIS'!D137='OBS  ENC'!D137,'INF GERAIS'!D137='CONCLUSÃO INFORMAL'!D137)</f>
        <v>1</v>
      </c>
      <c r="Q133" t="b">
        <f>AND('INF GERAIS'!E137=RESUMO!E137,'INF GERAIS'!E137='TERMO DE ADESÃO'!E137,'INF GERAIS'!E137=EVENTOS!E137,'INF GERAIS'!E137=PAGAMENTOS!E137,'INF GERAIS'!E137=VISTORIA!E137,'INF GERAIS'!E137='PRESTAÇÃO DE CONTAS'!E137,'INF GERAIS'!E137='OBS  ENC'!E137,'INF GERAIS'!E137='CONCLUSÃO INFORMAL'!E137)</f>
        <v>1</v>
      </c>
      <c r="U133" s="81" t="s">
        <v>654</v>
      </c>
      <c r="V133" s="82">
        <v>9757171.8100000005</v>
      </c>
      <c r="W133" s="82">
        <f t="shared" si="12"/>
        <v>813097.65083333338</v>
      </c>
      <c r="X133" s="82">
        <f t="shared" ref="X133:X188" si="13">ROUND(V133/12,2)</f>
        <v>813097.65</v>
      </c>
      <c r="Y133" s="83"/>
      <c r="Z133" s="83"/>
      <c r="AA133" s="84">
        <f t="shared" ref="AA133:AA188" si="14">SUM(X133:Z133)</f>
        <v>813097.65</v>
      </c>
      <c r="AB133" s="84">
        <f t="shared" ref="AB133:AB188" si="15">ROUND(X133*0.05,2)+Z133</f>
        <v>40654.879999999997</v>
      </c>
      <c r="AC133" s="84">
        <f t="shared" ref="AC133:AC188" si="16">AA133-AB133</f>
        <v>772442.77</v>
      </c>
      <c r="AE133" s="86">
        <f>SUMIFS(RESUMO!$X$7:$X$8020,RESUMO!$D$7:$D$8020,$U133)-SUMIFS(RESUMO!$X$7:$X$8020,RESUMO!$D$7:$D$8020,$U133,RESUMO!$G$7:$G$8020,"CANCELADO")-SUMIFS(RESUMO!$X$7:$X$8020,RESUMO!$D$7:$D$8020,$U133,RESUMO!$G$7:$G$8020,"SUBSTITUÍDO")-SUMIFS(RESUMO!$X$7:$X$8020,RESUMO!$D$7:$D$8020,$U133,RESUMO!$G$7:$G$8020,"REPROVADO")</f>
        <v>2</v>
      </c>
      <c r="AF133">
        <f>COUNTIFS(RESUMO!$D$7:$D$8020,$U133)-COUNTIFS(RESUMO!$D$7:$D$8020,$U133,RESUMO!$G$7:$G$8020,"CANCELADO")-COUNTIFS(RESUMO!$D$7:$D$8020,$U133,RESUMO!$G$7:$G$8020,"SUBSTITUÍDO")-COUNTIFS(RESUMO!$D$7:$D$8020,$U133,RESUMO!$G$7:$G$8020,"REPROVADO")</f>
        <v>2</v>
      </c>
      <c r="AG133">
        <f t="shared" si="11"/>
        <v>1</v>
      </c>
    </row>
    <row r="134" spans="15:33" x14ac:dyDescent="0.35">
      <c r="O134" t="b">
        <f>AND('INF GERAIS'!B138=LEFT(RESUMO!B138,9),'INF GERAIS'!B138=LEFT('TERMO DE ADESÃO'!B138,9),'INF GERAIS'!B138=LEFT(EVENTOS!B138,9),'INF GERAIS'!B138=LEFT(PAGAMENTOS!B138,9),'INF GERAIS'!B138=LEFT(VISTORIA!B138,9),'INF GERAIS'!B138=LEFT('PRESTAÇÃO DE CONTAS'!B138,9),'INF GERAIS'!B138=LEFT('OBS  ENC'!B138,9),'INF GERAIS'!B138=LEFT('CONCLUSÃO INFORMAL'!B138,9))</f>
        <v>1</v>
      </c>
      <c r="P134" t="b">
        <f>AND('INF GERAIS'!D138=RESUMO!D138,'INF GERAIS'!D138='TERMO DE ADESÃO'!D138,'INF GERAIS'!D138=EVENTOS!D138,'INF GERAIS'!D138=PAGAMENTOS!D138,'INF GERAIS'!D138=VISTORIA!D138,'INF GERAIS'!D138='PRESTAÇÃO DE CONTAS'!D138,'INF GERAIS'!D138='OBS  ENC'!D138,'INF GERAIS'!D138='CONCLUSÃO INFORMAL'!D138)</f>
        <v>1</v>
      </c>
      <c r="Q134" t="b">
        <f>AND('INF GERAIS'!E138=RESUMO!E138,'INF GERAIS'!E138='TERMO DE ADESÃO'!E138,'INF GERAIS'!E138=EVENTOS!E138,'INF GERAIS'!E138=PAGAMENTOS!E138,'INF GERAIS'!E138=VISTORIA!E138,'INF GERAIS'!E138='PRESTAÇÃO DE CONTAS'!E138,'INF GERAIS'!E138='OBS  ENC'!E138,'INF GERAIS'!E138='CONCLUSÃO INFORMAL'!E138)</f>
        <v>1</v>
      </c>
      <c r="U134" s="81" t="s">
        <v>656</v>
      </c>
      <c r="V134" s="82">
        <v>13660040.5</v>
      </c>
      <c r="W134" s="82">
        <f t="shared" si="12"/>
        <v>1138336.7083333333</v>
      </c>
      <c r="X134" s="82">
        <f t="shared" si="13"/>
        <v>1138336.71</v>
      </c>
      <c r="Y134" s="83"/>
      <c r="Z134" s="83"/>
      <c r="AA134" s="84">
        <f t="shared" si="14"/>
        <v>1138336.71</v>
      </c>
      <c r="AB134" s="84">
        <f t="shared" si="15"/>
        <v>56916.84</v>
      </c>
      <c r="AC134" s="84">
        <f t="shared" si="16"/>
        <v>1081419.8699999999</v>
      </c>
      <c r="AE134" s="86">
        <f>SUMIFS(RESUMO!$X$7:$X$8020,RESUMO!$D$7:$D$8020,$U134)-SUMIFS(RESUMO!$X$7:$X$8020,RESUMO!$D$7:$D$8020,$U134,RESUMO!$G$7:$G$8020,"CANCELADO")-SUMIFS(RESUMO!$X$7:$X$8020,RESUMO!$D$7:$D$8020,$U134,RESUMO!$G$7:$G$8020,"SUBSTITUÍDO")-SUMIFS(RESUMO!$X$7:$X$8020,RESUMO!$D$7:$D$8020,$U134,RESUMO!$G$7:$G$8020,"REPROVADO")</f>
        <v>2</v>
      </c>
      <c r="AF134">
        <f>COUNTIFS(RESUMO!$D$7:$D$8020,$U134)-COUNTIFS(RESUMO!$D$7:$D$8020,$U134,RESUMO!$G$7:$G$8020,"CANCELADO")-COUNTIFS(RESUMO!$D$7:$D$8020,$U134,RESUMO!$G$7:$G$8020,"SUBSTITUÍDO")-COUNTIFS(RESUMO!$D$7:$D$8020,$U134,RESUMO!$G$7:$G$8020,"REPROVADO")</f>
        <v>2</v>
      </c>
      <c r="AG134">
        <f t="shared" ref="AG134:AG188" si="17">AE134/AF134</f>
        <v>1</v>
      </c>
    </row>
    <row r="135" spans="15:33" x14ac:dyDescent="0.35">
      <c r="O135" t="b">
        <f>AND('INF GERAIS'!B139=LEFT(RESUMO!B139,9),'INF GERAIS'!B139=LEFT('TERMO DE ADESÃO'!B139,9),'INF GERAIS'!B139=LEFT(EVENTOS!B139,9),'INF GERAIS'!B139=LEFT(PAGAMENTOS!B139,9),'INF GERAIS'!B139=LEFT(VISTORIA!B139,9),'INF GERAIS'!B139=LEFT('PRESTAÇÃO DE CONTAS'!B139,9),'INF GERAIS'!B139=LEFT('OBS  ENC'!B139,9),'INF GERAIS'!B139=LEFT('CONCLUSÃO INFORMAL'!B139,9))</f>
        <v>1</v>
      </c>
      <c r="P135" t="b">
        <f>AND('INF GERAIS'!D139=RESUMO!D139,'INF GERAIS'!D139='TERMO DE ADESÃO'!D139,'INF GERAIS'!D139=EVENTOS!D139,'INF GERAIS'!D139=PAGAMENTOS!D139,'INF GERAIS'!D139=VISTORIA!D139,'INF GERAIS'!D139='PRESTAÇÃO DE CONTAS'!D139,'INF GERAIS'!D139='OBS  ENC'!D139,'INF GERAIS'!D139='CONCLUSÃO INFORMAL'!D139)</f>
        <v>1</v>
      </c>
      <c r="Q135" t="b">
        <f>AND('INF GERAIS'!E139=RESUMO!E139,'INF GERAIS'!E139='TERMO DE ADESÃO'!E139,'INF GERAIS'!E139=EVENTOS!E139,'INF GERAIS'!E139=PAGAMENTOS!E139,'INF GERAIS'!E139=VISTORIA!E139,'INF GERAIS'!E139='PRESTAÇÃO DE CONTAS'!E139,'INF GERAIS'!E139='OBS  ENC'!E139,'INF GERAIS'!E139='CONCLUSÃO INFORMAL'!E139)</f>
        <v>1</v>
      </c>
      <c r="U135" s="81" t="s">
        <v>659</v>
      </c>
      <c r="V135" s="82">
        <v>5854303.1900000004</v>
      </c>
      <c r="W135" s="82">
        <f t="shared" si="12"/>
        <v>487858.59916666668</v>
      </c>
      <c r="X135" s="82">
        <f t="shared" si="13"/>
        <v>487858.6</v>
      </c>
      <c r="Y135" s="83"/>
      <c r="Z135" s="83"/>
      <c r="AA135" s="84">
        <f t="shared" si="14"/>
        <v>487858.6</v>
      </c>
      <c r="AB135" s="84">
        <f t="shared" si="15"/>
        <v>24392.93</v>
      </c>
      <c r="AC135" s="84">
        <f t="shared" si="16"/>
        <v>463465.67</v>
      </c>
      <c r="AE135" s="86">
        <f>SUMIFS(RESUMO!$X$7:$X$8020,RESUMO!$D$7:$D$8020,$U135)-SUMIFS(RESUMO!$X$7:$X$8020,RESUMO!$D$7:$D$8020,$U135,RESUMO!$G$7:$G$8020,"CANCELADO")-SUMIFS(RESUMO!$X$7:$X$8020,RESUMO!$D$7:$D$8020,$U135,RESUMO!$G$7:$G$8020,"SUBSTITUÍDO")-SUMIFS(RESUMO!$X$7:$X$8020,RESUMO!$D$7:$D$8020,$U135,RESUMO!$G$7:$G$8020,"REPROVADO")</f>
        <v>1</v>
      </c>
      <c r="AF135">
        <f>COUNTIFS(RESUMO!$D$7:$D$8020,$U135)-COUNTIFS(RESUMO!$D$7:$D$8020,$U135,RESUMO!$G$7:$G$8020,"CANCELADO")-COUNTIFS(RESUMO!$D$7:$D$8020,$U135,RESUMO!$G$7:$G$8020,"SUBSTITUÍDO")-COUNTIFS(RESUMO!$D$7:$D$8020,$U135,RESUMO!$G$7:$G$8020,"REPROVADO")</f>
        <v>1</v>
      </c>
      <c r="AG135">
        <f t="shared" si="17"/>
        <v>1</v>
      </c>
    </row>
    <row r="136" spans="15:33" x14ac:dyDescent="0.35">
      <c r="O136" t="b">
        <f>AND('INF GERAIS'!B140=LEFT(RESUMO!B140,9),'INF GERAIS'!B140=LEFT('TERMO DE ADESÃO'!B140,9),'INF GERAIS'!B140=LEFT(EVENTOS!B140,9),'INF GERAIS'!B140=LEFT(PAGAMENTOS!B140,9),'INF GERAIS'!B140=LEFT(VISTORIA!B140,9),'INF GERAIS'!B140=LEFT('PRESTAÇÃO DE CONTAS'!B140,9),'INF GERAIS'!B140=LEFT('OBS  ENC'!B140,9),'INF GERAIS'!B140=LEFT('CONCLUSÃO INFORMAL'!B140,9))</f>
        <v>1</v>
      </c>
      <c r="P136" t="b">
        <f>AND('INF GERAIS'!D140=RESUMO!D140,'INF GERAIS'!D140='TERMO DE ADESÃO'!D140,'INF GERAIS'!D140=EVENTOS!D140,'INF GERAIS'!D140=PAGAMENTOS!D140,'INF GERAIS'!D140=VISTORIA!D140,'INF GERAIS'!D140='PRESTAÇÃO DE CONTAS'!D140,'INF GERAIS'!D140='OBS  ENC'!D140,'INF GERAIS'!D140='CONCLUSÃO INFORMAL'!D140)</f>
        <v>1</v>
      </c>
      <c r="Q136" t="b">
        <f>AND('INF GERAIS'!E140=RESUMO!E140,'INF GERAIS'!E140='TERMO DE ADESÃO'!E140,'INF GERAIS'!E140=EVENTOS!E140,'INF GERAIS'!E140=PAGAMENTOS!E140,'INF GERAIS'!E140=VISTORIA!E140,'INF GERAIS'!E140='PRESTAÇÃO DE CONTAS'!E140,'INF GERAIS'!E140='OBS  ENC'!E140,'INF GERAIS'!E140='CONCLUSÃO INFORMAL'!E140)</f>
        <v>1</v>
      </c>
      <c r="U136" s="81" t="s">
        <v>660</v>
      </c>
      <c r="V136" s="82">
        <v>343412479.16000003</v>
      </c>
      <c r="W136" s="82">
        <f t="shared" si="12"/>
        <v>28617706.596666668</v>
      </c>
      <c r="X136" s="82">
        <f t="shared" si="13"/>
        <v>28617706.600000001</v>
      </c>
      <c r="Y136" s="83"/>
      <c r="Z136" s="83"/>
      <c r="AA136" s="84">
        <f t="shared" si="14"/>
        <v>28617706.600000001</v>
      </c>
      <c r="AB136" s="84">
        <f t="shared" si="15"/>
        <v>1430885.33</v>
      </c>
      <c r="AC136" s="84">
        <f t="shared" si="16"/>
        <v>27186821.270000003</v>
      </c>
      <c r="AE136" s="86">
        <f>SUMIFS(RESUMO!$X$7:$X$8020,RESUMO!$D$7:$D$8020,$U136)-SUMIFS(RESUMO!$X$7:$X$8020,RESUMO!$D$7:$D$8020,$U136,RESUMO!$G$7:$G$8020,"CANCELADO")-SUMIFS(RESUMO!$X$7:$X$8020,RESUMO!$D$7:$D$8020,$U136,RESUMO!$G$7:$G$8020,"SUBSTITUÍDO")-SUMIFS(RESUMO!$X$7:$X$8020,RESUMO!$D$7:$D$8020,$U136,RESUMO!$G$7:$G$8020,"REPROVADO")</f>
        <v>2.6</v>
      </c>
      <c r="AF136">
        <f>COUNTIFS(RESUMO!$D$7:$D$8020,$U136)-COUNTIFS(RESUMO!$D$7:$D$8020,$U136,RESUMO!$G$7:$G$8020,"CANCELADO")-COUNTIFS(RESUMO!$D$7:$D$8020,$U136,RESUMO!$G$7:$G$8020,"SUBSTITUÍDO")-COUNTIFS(RESUMO!$D$7:$D$8020,$U136,RESUMO!$G$7:$G$8020,"REPROVADO")</f>
        <v>3</v>
      </c>
      <c r="AG136">
        <f t="shared" si="17"/>
        <v>0.8666666666666667</v>
      </c>
    </row>
    <row r="137" spans="15:33" x14ac:dyDescent="0.35">
      <c r="O137" t="b">
        <f>AND('INF GERAIS'!B141=LEFT(RESUMO!B141,9),'INF GERAIS'!B141=LEFT('TERMO DE ADESÃO'!B141,9),'INF GERAIS'!B141=LEFT(EVENTOS!B141,9),'INF GERAIS'!B141=LEFT(PAGAMENTOS!B141,9),'INF GERAIS'!B141=LEFT(VISTORIA!B141,9),'INF GERAIS'!B141=LEFT('PRESTAÇÃO DE CONTAS'!B141,9),'INF GERAIS'!B141=LEFT('OBS  ENC'!B141,9),'INF GERAIS'!B141=LEFT('CONCLUSÃO INFORMAL'!B141,9))</f>
        <v>1</v>
      </c>
      <c r="P137" t="b">
        <f>AND('INF GERAIS'!D141=RESUMO!D141,'INF GERAIS'!D141='TERMO DE ADESÃO'!D141,'INF GERAIS'!D141=EVENTOS!D141,'INF GERAIS'!D141=PAGAMENTOS!D141,'INF GERAIS'!D141=VISTORIA!D141,'INF GERAIS'!D141='PRESTAÇÃO DE CONTAS'!D141,'INF GERAIS'!D141='OBS  ENC'!D141,'INF GERAIS'!D141='CONCLUSÃO INFORMAL'!D141)</f>
        <v>1</v>
      </c>
      <c r="Q137" t="b">
        <f>AND('INF GERAIS'!E141=RESUMO!E141,'INF GERAIS'!E141='TERMO DE ADESÃO'!E141,'INF GERAIS'!E141=EVENTOS!E141,'INF GERAIS'!E141=PAGAMENTOS!E141,'INF GERAIS'!E141=VISTORIA!E141,'INF GERAIS'!E141='PRESTAÇÃO DE CONTAS'!E141,'INF GERAIS'!E141='OBS  ENC'!E141,'INF GERAIS'!E141='CONCLUSÃO INFORMAL'!E141)</f>
        <v>1</v>
      </c>
      <c r="U137" s="81" t="s">
        <v>662</v>
      </c>
      <c r="V137" s="82">
        <v>11708606.109999999</v>
      </c>
      <c r="W137" s="82">
        <f t="shared" si="12"/>
        <v>975717.17583333328</v>
      </c>
      <c r="X137" s="82">
        <f t="shared" si="13"/>
        <v>975717.18</v>
      </c>
      <c r="Y137" s="83"/>
      <c r="Z137" s="83"/>
      <c r="AA137" s="84">
        <f t="shared" si="14"/>
        <v>975717.18</v>
      </c>
      <c r="AB137" s="84">
        <f t="shared" si="15"/>
        <v>48785.86</v>
      </c>
      <c r="AC137" s="84">
        <f t="shared" si="16"/>
        <v>926931.32000000007</v>
      </c>
      <c r="AE137" s="86">
        <f>SUMIFS(RESUMO!$X$7:$X$8020,RESUMO!$D$7:$D$8020,$U137)-SUMIFS(RESUMO!$X$7:$X$8020,RESUMO!$D$7:$D$8020,$U137,RESUMO!$G$7:$G$8020,"CANCELADO")-SUMIFS(RESUMO!$X$7:$X$8020,RESUMO!$D$7:$D$8020,$U137,RESUMO!$G$7:$G$8020,"SUBSTITUÍDO")-SUMIFS(RESUMO!$X$7:$X$8020,RESUMO!$D$7:$D$8020,$U137,RESUMO!$G$7:$G$8020,"REPROVADO")</f>
        <v>1</v>
      </c>
      <c r="AF137">
        <f>COUNTIFS(RESUMO!$D$7:$D$8020,$U137)-COUNTIFS(RESUMO!$D$7:$D$8020,$U137,RESUMO!$G$7:$G$8020,"CANCELADO")-COUNTIFS(RESUMO!$D$7:$D$8020,$U137,RESUMO!$G$7:$G$8020,"SUBSTITUÍDO")-COUNTIFS(RESUMO!$D$7:$D$8020,$U137,RESUMO!$G$7:$G$8020,"REPROVADO")</f>
        <v>1</v>
      </c>
      <c r="AG137">
        <f t="shared" si="17"/>
        <v>1</v>
      </c>
    </row>
    <row r="138" spans="15:33" x14ac:dyDescent="0.35">
      <c r="O138" t="b">
        <f>AND('INF GERAIS'!B142=LEFT(RESUMO!B142,9),'INF GERAIS'!B142=LEFT('TERMO DE ADESÃO'!B142,9),'INF GERAIS'!B142=LEFT(EVENTOS!B142,9),'INF GERAIS'!B142=LEFT(PAGAMENTOS!B142,9),'INF GERAIS'!B142=LEFT(VISTORIA!B142,9),'INF GERAIS'!B142=LEFT('PRESTAÇÃO DE CONTAS'!B142,9),'INF GERAIS'!B142=LEFT('OBS  ENC'!B142,9),'INF GERAIS'!B142=LEFT('CONCLUSÃO INFORMAL'!B142,9))</f>
        <v>1</v>
      </c>
      <c r="P138" t="b">
        <f>AND('INF GERAIS'!D142=RESUMO!D142,'INF GERAIS'!D142='TERMO DE ADESÃO'!D142,'INF GERAIS'!D142=EVENTOS!D142,'INF GERAIS'!D142=PAGAMENTOS!D142,'INF GERAIS'!D142=VISTORIA!D142,'INF GERAIS'!D142='PRESTAÇÃO DE CONTAS'!D142,'INF GERAIS'!D142='OBS  ENC'!D142,'INF GERAIS'!D142='CONCLUSÃO INFORMAL'!D142)</f>
        <v>1</v>
      </c>
      <c r="Q138" t="b">
        <f>AND('INF GERAIS'!E142=RESUMO!E142,'INF GERAIS'!E142='TERMO DE ADESÃO'!E142,'INF GERAIS'!E142=EVENTOS!E142,'INF GERAIS'!E142=PAGAMENTOS!E142,'INF GERAIS'!E142=VISTORIA!E142,'INF GERAIS'!E142='PRESTAÇÃO DE CONTAS'!E142,'INF GERAIS'!E142='OBS  ENC'!E142,'INF GERAIS'!E142='CONCLUSÃO INFORMAL'!E142)</f>
        <v>1</v>
      </c>
      <c r="U138" s="81" t="s">
        <v>664</v>
      </c>
      <c r="V138" s="82">
        <v>19514343.330000002</v>
      </c>
      <c r="W138" s="82">
        <f t="shared" si="12"/>
        <v>1626195.2775000001</v>
      </c>
      <c r="X138" s="82">
        <f t="shared" si="13"/>
        <v>1626195.28</v>
      </c>
      <c r="Y138" s="83"/>
      <c r="Z138" s="83"/>
      <c r="AA138" s="84">
        <f t="shared" si="14"/>
        <v>1626195.28</v>
      </c>
      <c r="AB138" s="84">
        <f t="shared" si="15"/>
        <v>81309.759999999995</v>
      </c>
      <c r="AC138" s="84">
        <f t="shared" si="16"/>
        <v>1544885.52</v>
      </c>
      <c r="AE138" s="86">
        <f>SUMIFS(RESUMO!$X$7:$X$8020,RESUMO!$D$7:$D$8020,$U138)-SUMIFS(RESUMO!$X$7:$X$8020,RESUMO!$D$7:$D$8020,$U138,RESUMO!$G$7:$G$8020,"CANCELADO")-SUMIFS(RESUMO!$X$7:$X$8020,RESUMO!$D$7:$D$8020,$U138,RESUMO!$G$7:$G$8020,"SUBSTITUÍDO")-SUMIFS(RESUMO!$X$7:$X$8020,RESUMO!$D$7:$D$8020,$U138,RESUMO!$G$7:$G$8020,"REPROVADO")</f>
        <v>0</v>
      </c>
      <c r="AF138">
        <f>COUNTIFS(RESUMO!$D$7:$D$8020,$U138)-COUNTIFS(RESUMO!$D$7:$D$8020,$U138,RESUMO!$G$7:$G$8020,"CANCELADO")-COUNTIFS(RESUMO!$D$7:$D$8020,$U138,RESUMO!$G$7:$G$8020,"SUBSTITUÍDO")-COUNTIFS(RESUMO!$D$7:$D$8020,$U138,RESUMO!$G$7:$G$8020,"REPROVADO")</f>
        <v>5</v>
      </c>
      <c r="AG138">
        <f t="shared" si="17"/>
        <v>0</v>
      </c>
    </row>
    <row r="139" spans="15:33" x14ac:dyDescent="0.35">
      <c r="O139" t="b">
        <f>AND('INF GERAIS'!B143=LEFT(RESUMO!B143,9),'INF GERAIS'!B143=LEFT('TERMO DE ADESÃO'!B143,9),'INF GERAIS'!B143=LEFT(EVENTOS!B143,9),'INF GERAIS'!B143=LEFT(PAGAMENTOS!B143,9),'INF GERAIS'!B143=LEFT(VISTORIA!B143,9),'INF GERAIS'!B143=LEFT('PRESTAÇÃO DE CONTAS'!B143,9),'INF GERAIS'!B143=LEFT('OBS  ENC'!B143,9),'INF GERAIS'!B143=LEFT('CONCLUSÃO INFORMAL'!B143,9))</f>
        <v>1</v>
      </c>
      <c r="P139" t="b">
        <f>AND('INF GERAIS'!D143=RESUMO!D143,'INF GERAIS'!D143='TERMO DE ADESÃO'!D143,'INF GERAIS'!D143=EVENTOS!D143,'INF GERAIS'!D143=PAGAMENTOS!D143,'INF GERAIS'!D143=VISTORIA!D143,'INF GERAIS'!D143='PRESTAÇÃO DE CONTAS'!D143,'INF GERAIS'!D143='OBS  ENC'!D143,'INF GERAIS'!D143='CONCLUSÃO INFORMAL'!D143)</f>
        <v>1</v>
      </c>
      <c r="Q139" t="b">
        <f>AND('INF GERAIS'!E143=RESUMO!E143,'INF GERAIS'!E143='TERMO DE ADESÃO'!E143,'INF GERAIS'!E143=EVENTOS!E143,'INF GERAIS'!E143=PAGAMENTOS!E143,'INF GERAIS'!E143=VISTORIA!E143,'INF GERAIS'!E143='PRESTAÇÃO DE CONTAS'!E143,'INF GERAIS'!E143='OBS  ENC'!E143,'INF GERAIS'!E143='CONCLUSÃO INFORMAL'!E143)</f>
        <v>1</v>
      </c>
      <c r="U139" s="81" t="s">
        <v>670</v>
      </c>
      <c r="V139" s="82">
        <v>11708606.109999999</v>
      </c>
      <c r="W139" s="82">
        <f t="shared" si="12"/>
        <v>975717.17583333328</v>
      </c>
      <c r="X139" s="82">
        <f t="shared" si="13"/>
        <v>975717.18</v>
      </c>
      <c r="Y139" s="83"/>
      <c r="Z139" s="83"/>
      <c r="AA139" s="84">
        <f t="shared" si="14"/>
        <v>975717.18</v>
      </c>
      <c r="AB139" s="84">
        <f t="shared" si="15"/>
        <v>48785.86</v>
      </c>
      <c r="AC139" s="84">
        <f t="shared" si="16"/>
        <v>926931.32000000007</v>
      </c>
      <c r="AE139" s="86">
        <f>SUMIFS(RESUMO!$X$7:$X$8020,RESUMO!$D$7:$D$8020,$U139)-SUMIFS(RESUMO!$X$7:$X$8020,RESUMO!$D$7:$D$8020,$U139,RESUMO!$G$7:$G$8020,"CANCELADO")-SUMIFS(RESUMO!$X$7:$X$8020,RESUMO!$D$7:$D$8020,$U139,RESUMO!$G$7:$G$8020,"SUBSTITUÍDO")-SUMIFS(RESUMO!$X$7:$X$8020,RESUMO!$D$7:$D$8020,$U139,RESUMO!$G$7:$G$8020,"REPROVADO")</f>
        <v>6.6</v>
      </c>
      <c r="AF139">
        <f>COUNTIFS(RESUMO!$D$7:$D$8020,$U139)-COUNTIFS(RESUMO!$D$7:$D$8020,$U139,RESUMO!$G$7:$G$8020,"CANCELADO")-COUNTIFS(RESUMO!$D$7:$D$8020,$U139,RESUMO!$G$7:$G$8020,"SUBSTITUÍDO")-COUNTIFS(RESUMO!$D$7:$D$8020,$U139,RESUMO!$G$7:$G$8020,"REPROVADO")</f>
        <v>7</v>
      </c>
      <c r="AG139">
        <f t="shared" si="17"/>
        <v>0.94285714285714284</v>
      </c>
    </row>
    <row r="140" spans="15:33" x14ac:dyDescent="0.35">
      <c r="O140" t="b">
        <f>AND('INF GERAIS'!B144=LEFT(RESUMO!B144,9),'INF GERAIS'!B144=LEFT('TERMO DE ADESÃO'!B144,9),'INF GERAIS'!B144=LEFT(EVENTOS!B144,9),'INF GERAIS'!B144=LEFT(PAGAMENTOS!B144,9),'INF GERAIS'!B144=LEFT(VISTORIA!B144,9),'INF GERAIS'!B144=LEFT('PRESTAÇÃO DE CONTAS'!B144,9),'INF GERAIS'!B144=LEFT('OBS  ENC'!B144,9),'INF GERAIS'!B144=LEFT('CONCLUSÃO INFORMAL'!B144,9))</f>
        <v>1</v>
      </c>
      <c r="P140" t="b">
        <f>AND('INF GERAIS'!D144=RESUMO!D144,'INF GERAIS'!D144='TERMO DE ADESÃO'!D144,'INF GERAIS'!D144=EVENTOS!D144,'INF GERAIS'!D144=PAGAMENTOS!D144,'INF GERAIS'!D144=VISTORIA!D144,'INF GERAIS'!D144='PRESTAÇÃO DE CONTAS'!D144,'INF GERAIS'!D144='OBS  ENC'!D144,'INF GERAIS'!D144='CONCLUSÃO INFORMAL'!D144)</f>
        <v>1</v>
      </c>
      <c r="Q140" t="b">
        <f>AND('INF GERAIS'!E144=RESUMO!E144,'INF GERAIS'!E144='TERMO DE ADESÃO'!E144,'INF GERAIS'!E144=EVENTOS!E144,'INF GERAIS'!E144=PAGAMENTOS!E144,'INF GERAIS'!E144=VISTORIA!E144,'INF GERAIS'!E144='PRESTAÇÃO DE CONTAS'!E144,'INF GERAIS'!E144='OBS  ENC'!E144,'INF GERAIS'!E144='CONCLUSÃO INFORMAL'!E144)</f>
        <v>1</v>
      </c>
      <c r="U140" s="81" t="s">
        <v>676</v>
      </c>
      <c r="V140" s="82">
        <v>7805737.4899999993</v>
      </c>
      <c r="W140" s="82">
        <f t="shared" si="12"/>
        <v>650478.12416666665</v>
      </c>
      <c r="X140" s="82">
        <f t="shared" si="13"/>
        <v>650478.12</v>
      </c>
      <c r="Y140" s="83"/>
      <c r="Z140" s="83"/>
      <c r="AA140" s="84">
        <f t="shared" si="14"/>
        <v>650478.12</v>
      </c>
      <c r="AB140" s="84">
        <f t="shared" si="15"/>
        <v>32523.91</v>
      </c>
      <c r="AC140" s="84">
        <f t="shared" si="16"/>
        <v>617954.21</v>
      </c>
      <c r="AE140" s="86">
        <f>SUMIFS(RESUMO!$X$7:$X$8020,RESUMO!$D$7:$D$8020,$U140)-SUMIFS(RESUMO!$X$7:$X$8020,RESUMO!$D$7:$D$8020,$U140,RESUMO!$G$7:$G$8020,"CANCELADO")-SUMIFS(RESUMO!$X$7:$X$8020,RESUMO!$D$7:$D$8020,$U140,RESUMO!$G$7:$G$8020,"SUBSTITUÍDO")-SUMIFS(RESUMO!$X$7:$X$8020,RESUMO!$D$7:$D$8020,$U140,RESUMO!$G$7:$G$8020,"REPROVADO")</f>
        <v>2</v>
      </c>
      <c r="AF140">
        <f>COUNTIFS(RESUMO!$D$7:$D$8020,$U140)-COUNTIFS(RESUMO!$D$7:$D$8020,$U140,RESUMO!$G$7:$G$8020,"CANCELADO")-COUNTIFS(RESUMO!$D$7:$D$8020,$U140,RESUMO!$G$7:$G$8020,"SUBSTITUÍDO")-COUNTIFS(RESUMO!$D$7:$D$8020,$U140,RESUMO!$G$7:$G$8020,"REPROVADO")</f>
        <v>2</v>
      </c>
      <c r="AG140">
        <f t="shared" si="17"/>
        <v>1</v>
      </c>
    </row>
    <row r="141" spans="15:33" x14ac:dyDescent="0.35">
      <c r="O141" t="b">
        <f>AND('INF GERAIS'!B145=LEFT(RESUMO!B145,9),'INF GERAIS'!B145=LEFT('TERMO DE ADESÃO'!B145,9),'INF GERAIS'!B145=LEFT(EVENTOS!B145,9),'INF GERAIS'!B145=LEFT(PAGAMENTOS!B145,9),'INF GERAIS'!B145=LEFT(VISTORIA!B145,9),'INF GERAIS'!B145=LEFT('PRESTAÇÃO DE CONTAS'!B145,9),'INF GERAIS'!B145=LEFT('OBS  ENC'!B145,9),'INF GERAIS'!B145=LEFT('CONCLUSÃO INFORMAL'!B145,9))</f>
        <v>1</v>
      </c>
      <c r="P141" t="b">
        <f>AND('INF GERAIS'!D145=RESUMO!D145,'INF GERAIS'!D145='TERMO DE ADESÃO'!D145,'INF GERAIS'!D145=EVENTOS!D145,'INF GERAIS'!D145=PAGAMENTOS!D145,'INF GERAIS'!D145=VISTORIA!D145,'INF GERAIS'!D145='PRESTAÇÃO DE CONTAS'!D145,'INF GERAIS'!D145='OBS  ENC'!D145,'INF GERAIS'!D145='CONCLUSÃO INFORMAL'!D145)</f>
        <v>1</v>
      </c>
      <c r="Q141" t="b">
        <f>AND('INF GERAIS'!E145=RESUMO!E145,'INF GERAIS'!E145='TERMO DE ADESÃO'!E145,'INF GERAIS'!E145=EVENTOS!E145,'INF GERAIS'!E145=PAGAMENTOS!E145,'INF GERAIS'!E145=VISTORIA!E145,'INF GERAIS'!E145='PRESTAÇÃO DE CONTAS'!E145,'INF GERAIS'!E145='OBS  ENC'!E145,'INF GERAIS'!E145='CONCLUSÃO INFORMAL'!E145)</f>
        <v>1</v>
      </c>
      <c r="U141" s="81" t="s">
        <v>679</v>
      </c>
      <c r="V141" s="82">
        <v>5854303.1900000004</v>
      </c>
      <c r="W141" s="82">
        <f t="shared" si="12"/>
        <v>487858.59916666668</v>
      </c>
      <c r="X141" s="82">
        <f t="shared" si="13"/>
        <v>487858.6</v>
      </c>
      <c r="Y141" s="83"/>
      <c r="Z141" s="83"/>
      <c r="AA141" s="84">
        <f t="shared" si="14"/>
        <v>487858.6</v>
      </c>
      <c r="AB141" s="84">
        <f t="shared" si="15"/>
        <v>24392.93</v>
      </c>
      <c r="AC141" s="84">
        <f t="shared" si="16"/>
        <v>463465.67</v>
      </c>
      <c r="AE141" s="86">
        <f>SUMIFS(RESUMO!$X$7:$X$8020,RESUMO!$D$7:$D$8020,$U141)-SUMIFS(RESUMO!$X$7:$X$8020,RESUMO!$D$7:$D$8020,$U141,RESUMO!$G$7:$G$8020,"CANCELADO")-SUMIFS(RESUMO!$X$7:$X$8020,RESUMO!$D$7:$D$8020,$U141,RESUMO!$G$7:$G$8020,"SUBSTITUÍDO")-SUMIFS(RESUMO!$X$7:$X$8020,RESUMO!$D$7:$D$8020,$U141,RESUMO!$G$7:$G$8020,"REPROVADO")</f>
        <v>2</v>
      </c>
      <c r="AF141">
        <f>COUNTIFS(RESUMO!$D$7:$D$8020,$U141)-COUNTIFS(RESUMO!$D$7:$D$8020,$U141,RESUMO!$G$7:$G$8020,"CANCELADO")-COUNTIFS(RESUMO!$D$7:$D$8020,$U141,RESUMO!$G$7:$G$8020,"SUBSTITUÍDO")-COUNTIFS(RESUMO!$D$7:$D$8020,$U141,RESUMO!$G$7:$G$8020,"REPROVADO")</f>
        <v>2</v>
      </c>
      <c r="AG141">
        <f t="shared" si="17"/>
        <v>1</v>
      </c>
    </row>
    <row r="142" spans="15:33" x14ac:dyDescent="0.35">
      <c r="O142" t="b">
        <f>AND('INF GERAIS'!B146=LEFT(RESUMO!B146,9),'INF GERAIS'!B146=LEFT('TERMO DE ADESÃO'!B146,9),'INF GERAIS'!B146=LEFT(EVENTOS!B146,9),'INF GERAIS'!B146=LEFT(PAGAMENTOS!B146,9),'INF GERAIS'!B146=LEFT(VISTORIA!B146,9),'INF GERAIS'!B146=LEFT('PRESTAÇÃO DE CONTAS'!B146,9),'INF GERAIS'!B146=LEFT('OBS  ENC'!B146,9),'INF GERAIS'!B146=LEFT('CONCLUSÃO INFORMAL'!B146,9))</f>
        <v>1</v>
      </c>
      <c r="P142" t="b">
        <f>AND('INF GERAIS'!D146=RESUMO!D146,'INF GERAIS'!D146='TERMO DE ADESÃO'!D146,'INF GERAIS'!D146=EVENTOS!D146,'INF GERAIS'!D146=PAGAMENTOS!D146,'INF GERAIS'!D146=VISTORIA!D146,'INF GERAIS'!D146='PRESTAÇÃO DE CONTAS'!D146,'INF GERAIS'!D146='OBS  ENC'!D146,'INF GERAIS'!D146='CONCLUSÃO INFORMAL'!D146)</f>
        <v>1</v>
      </c>
      <c r="Q142" t="b">
        <f>AND('INF GERAIS'!E146=RESUMO!E146,'INF GERAIS'!E146='TERMO DE ADESÃO'!E146,'INF GERAIS'!E146=EVENTOS!E146,'INF GERAIS'!E146=PAGAMENTOS!E146,'INF GERAIS'!E146=VISTORIA!E146,'INF GERAIS'!E146='PRESTAÇÃO DE CONTAS'!E146,'INF GERAIS'!E146='OBS  ENC'!E146,'INF GERAIS'!E146='CONCLUSÃO INFORMAL'!E146)</f>
        <v>1</v>
      </c>
      <c r="U142" s="81" t="s">
        <v>682</v>
      </c>
      <c r="V142" s="82">
        <v>21465777.59</v>
      </c>
      <c r="W142" s="82">
        <f t="shared" si="12"/>
        <v>1788814.7991666666</v>
      </c>
      <c r="X142" s="82">
        <f t="shared" si="13"/>
        <v>1788814.8</v>
      </c>
      <c r="Y142" s="83"/>
      <c r="Z142" s="83"/>
      <c r="AA142" s="84">
        <f t="shared" si="14"/>
        <v>1788814.8</v>
      </c>
      <c r="AB142" s="84">
        <f t="shared" si="15"/>
        <v>89440.74</v>
      </c>
      <c r="AC142" s="84">
        <f t="shared" si="16"/>
        <v>1699374.06</v>
      </c>
      <c r="AE142" s="86">
        <f>SUMIFS(RESUMO!$X$7:$X$8020,RESUMO!$D$7:$D$8020,$U142)-SUMIFS(RESUMO!$X$7:$X$8020,RESUMO!$D$7:$D$8020,$U142,RESUMO!$G$7:$G$8020,"CANCELADO")-SUMIFS(RESUMO!$X$7:$X$8020,RESUMO!$D$7:$D$8020,$U142,RESUMO!$G$7:$G$8020,"SUBSTITUÍDO")-SUMIFS(RESUMO!$X$7:$X$8020,RESUMO!$D$7:$D$8020,$U142,RESUMO!$G$7:$G$8020,"REPROVADO")</f>
        <v>2</v>
      </c>
      <c r="AF142">
        <f>COUNTIFS(RESUMO!$D$7:$D$8020,$U142)-COUNTIFS(RESUMO!$D$7:$D$8020,$U142,RESUMO!$G$7:$G$8020,"CANCELADO")-COUNTIFS(RESUMO!$D$7:$D$8020,$U142,RESUMO!$G$7:$G$8020,"SUBSTITUÍDO")-COUNTIFS(RESUMO!$D$7:$D$8020,$U142,RESUMO!$G$7:$G$8020,"REPROVADO")</f>
        <v>2</v>
      </c>
      <c r="AG142">
        <f t="shared" si="17"/>
        <v>1</v>
      </c>
    </row>
    <row r="143" spans="15:33" x14ac:dyDescent="0.35">
      <c r="O143" t="b">
        <f>AND('INF GERAIS'!B147=LEFT(RESUMO!B147,9),'INF GERAIS'!B147=LEFT('TERMO DE ADESÃO'!B147,9),'INF GERAIS'!B147=LEFT(EVENTOS!B147,9),'INF GERAIS'!B147=LEFT(PAGAMENTOS!B147,9),'INF GERAIS'!B147=LEFT(VISTORIA!B147,9),'INF GERAIS'!B147=LEFT('PRESTAÇÃO DE CONTAS'!B147,9),'INF GERAIS'!B147=LEFT('OBS  ENC'!B147,9),'INF GERAIS'!B147=LEFT('CONCLUSÃO INFORMAL'!B147,9))</f>
        <v>1</v>
      </c>
      <c r="P143" t="b">
        <f>AND('INF GERAIS'!D147=RESUMO!D147,'INF GERAIS'!D147='TERMO DE ADESÃO'!D147,'INF GERAIS'!D147=EVENTOS!D147,'INF GERAIS'!D147=PAGAMENTOS!D147,'INF GERAIS'!D147=VISTORIA!D147,'INF GERAIS'!D147='PRESTAÇÃO DE CONTAS'!D147,'INF GERAIS'!D147='OBS  ENC'!D147,'INF GERAIS'!D147='CONCLUSÃO INFORMAL'!D147)</f>
        <v>1</v>
      </c>
      <c r="Q143" t="b">
        <f>AND('INF GERAIS'!E147=RESUMO!E147,'INF GERAIS'!E147='TERMO DE ADESÃO'!E147,'INF GERAIS'!E147=EVENTOS!E147,'INF GERAIS'!E147=PAGAMENTOS!E147,'INF GERAIS'!E147=VISTORIA!E147,'INF GERAIS'!E147='PRESTAÇÃO DE CONTAS'!E147,'INF GERAIS'!E147='OBS  ENC'!E147,'INF GERAIS'!E147='CONCLUSÃO INFORMAL'!E147)</f>
        <v>1</v>
      </c>
      <c r="U143" s="81" t="s">
        <v>685</v>
      </c>
      <c r="V143" s="82">
        <v>9757171.8100000005</v>
      </c>
      <c r="W143" s="82">
        <f t="shared" si="12"/>
        <v>813097.65083333338</v>
      </c>
      <c r="X143" s="82">
        <f t="shared" si="13"/>
        <v>813097.65</v>
      </c>
      <c r="Y143" s="83"/>
      <c r="Z143" s="83"/>
      <c r="AA143" s="84">
        <f t="shared" si="14"/>
        <v>813097.65</v>
      </c>
      <c r="AB143" s="84">
        <f t="shared" si="15"/>
        <v>40654.879999999997</v>
      </c>
      <c r="AC143" s="84">
        <f t="shared" si="16"/>
        <v>772442.77</v>
      </c>
      <c r="AE143" s="86">
        <f>SUMIFS(RESUMO!$X$7:$X$8020,RESUMO!$D$7:$D$8020,$U143)-SUMIFS(RESUMO!$X$7:$X$8020,RESUMO!$D$7:$D$8020,$U143,RESUMO!$G$7:$G$8020,"CANCELADO")-SUMIFS(RESUMO!$X$7:$X$8020,RESUMO!$D$7:$D$8020,$U143,RESUMO!$G$7:$G$8020,"SUBSTITUÍDO")-SUMIFS(RESUMO!$X$7:$X$8020,RESUMO!$D$7:$D$8020,$U143,RESUMO!$G$7:$G$8020,"REPROVADO")</f>
        <v>4</v>
      </c>
      <c r="AF143">
        <f>COUNTIFS(RESUMO!$D$7:$D$8020,$U143)-COUNTIFS(RESUMO!$D$7:$D$8020,$U143,RESUMO!$G$7:$G$8020,"CANCELADO")-COUNTIFS(RESUMO!$D$7:$D$8020,$U143,RESUMO!$G$7:$G$8020,"SUBSTITUÍDO")-COUNTIFS(RESUMO!$D$7:$D$8020,$U143,RESUMO!$G$7:$G$8020,"REPROVADO")</f>
        <v>4</v>
      </c>
      <c r="AG143">
        <f t="shared" si="17"/>
        <v>1</v>
      </c>
    </row>
    <row r="144" spans="15:33" x14ac:dyDescent="0.35">
      <c r="O144" t="b">
        <f>AND('INF GERAIS'!B148=LEFT(RESUMO!B148,9),'INF GERAIS'!B148=LEFT('TERMO DE ADESÃO'!B148,9),'INF GERAIS'!B148=LEFT(EVENTOS!B148,9),'INF GERAIS'!B148=LEFT(PAGAMENTOS!B148,9),'INF GERAIS'!B148=LEFT(VISTORIA!B148,9),'INF GERAIS'!B148=LEFT('PRESTAÇÃO DE CONTAS'!B148,9),'INF GERAIS'!B148=LEFT('OBS  ENC'!B148,9),'INF GERAIS'!B148=LEFT('CONCLUSÃO INFORMAL'!B148,9))</f>
        <v>1</v>
      </c>
      <c r="P144" t="b">
        <f>AND('INF GERAIS'!D148=RESUMO!D148,'INF GERAIS'!D148='TERMO DE ADESÃO'!D148,'INF GERAIS'!D148=EVENTOS!D148,'INF GERAIS'!D148=PAGAMENTOS!D148,'INF GERAIS'!D148=VISTORIA!D148,'INF GERAIS'!D148='PRESTAÇÃO DE CONTAS'!D148,'INF GERAIS'!D148='OBS  ENC'!D148,'INF GERAIS'!D148='CONCLUSÃO INFORMAL'!D148)</f>
        <v>1</v>
      </c>
      <c r="Q144" t="b">
        <f>AND('INF GERAIS'!E148=RESUMO!E148,'INF GERAIS'!E148='TERMO DE ADESÃO'!E148,'INF GERAIS'!E148=EVENTOS!E148,'INF GERAIS'!E148=PAGAMENTOS!E148,'INF GERAIS'!E148=VISTORIA!E148,'INF GERAIS'!E148='PRESTAÇÃO DE CONTAS'!E148,'INF GERAIS'!E148='OBS  ENC'!E148,'INF GERAIS'!E148='CONCLUSÃO INFORMAL'!E148)</f>
        <v>1</v>
      </c>
      <c r="U144" s="81" t="s">
        <v>690</v>
      </c>
      <c r="V144" s="82">
        <v>13660040.5</v>
      </c>
      <c r="W144" s="82">
        <f t="shared" si="12"/>
        <v>1138336.7083333333</v>
      </c>
      <c r="X144" s="82">
        <f t="shared" si="13"/>
        <v>1138336.71</v>
      </c>
      <c r="Y144" s="83"/>
      <c r="Z144" s="83"/>
      <c r="AA144" s="84">
        <f t="shared" si="14"/>
        <v>1138336.71</v>
      </c>
      <c r="AB144" s="84">
        <f t="shared" si="15"/>
        <v>56916.84</v>
      </c>
      <c r="AC144" s="84">
        <f t="shared" si="16"/>
        <v>1081419.8699999999</v>
      </c>
      <c r="AE144" s="86">
        <f>SUMIFS(RESUMO!$X$7:$X$8020,RESUMO!$D$7:$D$8020,$U144)-SUMIFS(RESUMO!$X$7:$X$8020,RESUMO!$D$7:$D$8020,$U144,RESUMO!$G$7:$G$8020,"CANCELADO")-SUMIFS(RESUMO!$X$7:$X$8020,RESUMO!$D$7:$D$8020,$U144,RESUMO!$G$7:$G$8020,"SUBSTITUÍDO")-SUMIFS(RESUMO!$X$7:$X$8020,RESUMO!$D$7:$D$8020,$U144,RESUMO!$G$7:$G$8020,"REPROVADO")</f>
        <v>0.6</v>
      </c>
      <c r="AF144">
        <f>COUNTIFS(RESUMO!$D$7:$D$8020,$U144)-COUNTIFS(RESUMO!$D$7:$D$8020,$U144,RESUMO!$G$7:$G$8020,"CANCELADO")-COUNTIFS(RESUMO!$D$7:$D$8020,$U144,RESUMO!$G$7:$G$8020,"SUBSTITUÍDO")-COUNTIFS(RESUMO!$D$7:$D$8020,$U144,RESUMO!$G$7:$G$8020,"REPROVADO")</f>
        <v>1</v>
      </c>
      <c r="AG144">
        <f t="shared" si="17"/>
        <v>0.6</v>
      </c>
    </row>
    <row r="145" spans="15:33" x14ac:dyDescent="0.35">
      <c r="O145" t="b">
        <f>AND('INF GERAIS'!B149=LEFT(RESUMO!B149,9),'INF GERAIS'!B149=LEFT('TERMO DE ADESÃO'!B149,9),'INF GERAIS'!B149=LEFT(EVENTOS!B149,9),'INF GERAIS'!B149=LEFT(PAGAMENTOS!B149,9),'INF GERAIS'!B149=LEFT(VISTORIA!B149,9),'INF GERAIS'!B149=LEFT('PRESTAÇÃO DE CONTAS'!B149,9),'INF GERAIS'!B149=LEFT('OBS  ENC'!B149,9),'INF GERAIS'!B149=LEFT('CONCLUSÃO INFORMAL'!B149,9))</f>
        <v>1</v>
      </c>
      <c r="P145" t="b">
        <f>AND('INF GERAIS'!D149=RESUMO!D149,'INF GERAIS'!D149='TERMO DE ADESÃO'!D149,'INF GERAIS'!D149=EVENTOS!D149,'INF GERAIS'!D149=PAGAMENTOS!D149,'INF GERAIS'!D149=VISTORIA!D149,'INF GERAIS'!D149='PRESTAÇÃO DE CONTAS'!D149,'INF GERAIS'!D149='OBS  ENC'!D149,'INF GERAIS'!D149='CONCLUSÃO INFORMAL'!D149)</f>
        <v>1</v>
      </c>
      <c r="Q145" t="b">
        <f>AND('INF GERAIS'!E149=RESUMO!E149,'INF GERAIS'!E149='TERMO DE ADESÃO'!E149,'INF GERAIS'!E149=EVENTOS!E149,'INF GERAIS'!E149=PAGAMENTOS!E149,'INF GERAIS'!E149=VISTORIA!E149,'INF GERAIS'!E149='PRESTAÇÃO DE CONTAS'!E149,'INF GERAIS'!E149='OBS  ENC'!E149,'INF GERAIS'!E149='CONCLUSÃO INFORMAL'!E149)</f>
        <v>1</v>
      </c>
      <c r="U145" s="81" t="s">
        <v>692</v>
      </c>
      <c r="V145" s="82">
        <v>9757171.8100000005</v>
      </c>
      <c r="W145" s="82">
        <f t="shared" si="12"/>
        <v>813097.65083333338</v>
      </c>
      <c r="X145" s="82">
        <f t="shared" si="13"/>
        <v>813097.65</v>
      </c>
      <c r="Y145" s="83"/>
      <c r="Z145" s="83"/>
      <c r="AA145" s="84">
        <f t="shared" si="14"/>
        <v>813097.65</v>
      </c>
      <c r="AB145" s="84">
        <f t="shared" si="15"/>
        <v>40654.879999999997</v>
      </c>
      <c r="AC145" s="84">
        <f t="shared" si="16"/>
        <v>772442.77</v>
      </c>
      <c r="AE145" s="86">
        <f>SUMIFS(RESUMO!$X$7:$X$8020,RESUMO!$D$7:$D$8020,$U145)-SUMIFS(RESUMO!$X$7:$X$8020,RESUMO!$D$7:$D$8020,$U145,RESUMO!$G$7:$G$8020,"CANCELADO")-SUMIFS(RESUMO!$X$7:$X$8020,RESUMO!$D$7:$D$8020,$U145,RESUMO!$G$7:$G$8020,"SUBSTITUÍDO")-SUMIFS(RESUMO!$X$7:$X$8020,RESUMO!$D$7:$D$8020,$U145,RESUMO!$G$7:$G$8020,"REPROVADO")</f>
        <v>2</v>
      </c>
      <c r="AF145">
        <f>COUNTIFS(RESUMO!$D$7:$D$8020,$U145)-COUNTIFS(RESUMO!$D$7:$D$8020,$U145,RESUMO!$G$7:$G$8020,"CANCELADO")-COUNTIFS(RESUMO!$D$7:$D$8020,$U145,RESUMO!$G$7:$G$8020,"SUBSTITUÍDO")-COUNTIFS(RESUMO!$D$7:$D$8020,$U145,RESUMO!$G$7:$G$8020,"REPROVADO")</f>
        <v>2</v>
      </c>
      <c r="AG145">
        <f t="shared" si="17"/>
        <v>1</v>
      </c>
    </row>
    <row r="146" spans="15:33" x14ac:dyDescent="0.35">
      <c r="O146" t="b">
        <f>AND('INF GERAIS'!B150=LEFT(RESUMO!B150,9),'INF GERAIS'!B150=LEFT('TERMO DE ADESÃO'!B150,9),'INF GERAIS'!B150=LEFT(EVENTOS!B150,9),'INF GERAIS'!B150=LEFT(PAGAMENTOS!B150,9),'INF GERAIS'!B150=LEFT(VISTORIA!B150,9),'INF GERAIS'!B150=LEFT('PRESTAÇÃO DE CONTAS'!B150,9),'INF GERAIS'!B150=LEFT('OBS  ENC'!B150,9),'INF GERAIS'!B150=LEFT('CONCLUSÃO INFORMAL'!B150,9))</f>
        <v>1</v>
      </c>
      <c r="P146" t="b">
        <f>AND('INF GERAIS'!D150=RESUMO!D150,'INF GERAIS'!D150='TERMO DE ADESÃO'!D150,'INF GERAIS'!D150=EVENTOS!D150,'INF GERAIS'!D150=PAGAMENTOS!D150,'INF GERAIS'!D150=VISTORIA!D150,'INF GERAIS'!D150='PRESTAÇÃO DE CONTAS'!D150,'INF GERAIS'!D150='OBS  ENC'!D150,'INF GERAIS'!D150='CONCLUSÃO INFORMAL'!D150)</f>
        <v>1</v>
      </c>
      <c r="Q146" t="b">
        <f>AND('INF GERAIS'!E150=RESUMO!E150,'INF GERAIS'!E150='TERMO DE ADESÃO'!E150,'INF GERAIS'!E150=EVENTOS!E150,'INF GERAIS'!E150=PAGAMENTOS!E150,'INF GERAIS'!E150=VISTORIA!E150,'INF GERAIS'!E150='PRESTAÇÃO DE CONTAS'!E150,'INF GERAIS'!E150='OBS  ENC'!E150,'INF GERAIS'!E150='CONCLUSÃO INFORMAL'!E150)</f>
        <v>1</v>
      </c>
      <c r="U146" s="81" t="s">
        <v>695</v>
      </c>
      <c r="V146" s="82">
        <v>7805737.4899999993</v>
      </c>
      <c r="W146" s="82">
        <f t="shared" si="12"/>
        <v>650478.12416666665</v>
      </c>
      <c r="X146" s="82">
        <f t="shared" si="13"/>
        <v>650478.12</v>
      </c>
      <c r="Y146" s="83"/>
      <c r="Z146" s="83"/>
      <c r="AA146" s="84">
        <f t="shared" si="14"/>
        <v>650478.12</v>
      </c>
      <c r="AB146" s="84">
        <f t="shared" si="15"/>
        <v>32523.91</v>
      </c>
      <c r="AC146" s="84">
        <f t="shared" si="16"/>
        <v>617954.21</v>
      </c>
      <c r="AE146" s="86">
        <f>SUMIFS(RESUMO!$X$7:$X$8020,RESUMO!$D$7:$D$8020,$U146)-SUMIFS(RESUMO!$X$7:$X$8020,RESUMO!$D$7:$D$8020,$U146,RESUMO!$G$7:$G$8020,"CANCELADO")-SUMIFS(RESUMO!$X$7:$X$8020,RESUMO!$D$7:$D$8020,$U146,RESUMO!$G$7:$G$8020,"SUBSTITUÍDO")-SUMIFS(RESUMO!$X$7:$X$8020,RESUMO!$D$7:$D$8020,$U146,RESUMO!$G$7:$G$8020,"REPROVADO")</f>
        <v>2</v>
      </c>
      <c r="AF146">
        <f>COUNTIFS(RESUMO!$D$7:$D$8020,$U146)-COUNTIFS(RESUMO!$D$7:$D$8020,$U146,RESUMO!$G$7:$G$8020,"CANCELADO")-COUNTIFS(RESUMO!$D$7:$D$8020,$U146,RESUMO!$G$7:$G$8020,"SUBSTITUÍDO")-COUNTIFS(RESUMO!$D$7:$D$8020,$U146,RESUMO!$G$7:$G$8020,"REPROVADO")</f>
        <v>2</v>
      </c>
      <c r="AG146">
        <f t="shared" si="17"/>
        <v>1</v>
      </c>
    </row>
    <row r="147" spans="15:33" x14ac:dyDescent="0.35">
      <c r="O147" t="b">
        <f>AND('INF GERAIS'!B151=LEFT(RESUMO!B151,9),'INF GERAIS'!B151=LEFT('TERMO DE ADESÃO'!B151,9),'INF GERAIS'!B151=LEFT(EVENTOS!B151,9),'INF GERAIS'!B151=LEFT(PAGAMENTOS!B151,9),'INF GERAIS'!B151=LEFT(VISTORIA!B151,9),'INF GERAIS'!B151=LEFT('PRESTAÇÃO DE CONTAS'!B151,9),'INF GERAIS'!B151=LEFT('OBS  ENC'!B151,9),'INF GERAIS'!B151=LEFT('CONCLUSÃO INFORMAL'!B151,9))</f>
        <v>1</v>
      </c>
      <c r="P147" t="b">
        <f>AND('INF GERAIS'!D151=RESUMO!D151,'INF GERAIS'!D151='TERMO DE ADESÃO'!D151,'INF GERAIS'!D151=EVENTOS!D151,'INF GERAIS'!D151=PAGAMENTOS!D151,'INF GERAIS'!D151=VISTORIA!D151,'INF GERAIS'!D151='PRESTAÇÃO DE CONTAS'!D151,'INF GERAIS'!D151='OBS  ENC'!D151,'INF GERAIS'!D151='CONCLUSÃO INFORMAL'!D151)</f>
        <v>1</v>
      </c>
      <c r="Q147" t="b">
        <f>AND('INF GERAIS'!E151=RESUMO!E151,'INF GERAIS'!E151='TERMO DE ADESÃO'!E151,'INF GERAIS'!E151=EVENTOS!E151,'INF GERAIS'!E151=PAGAMENTOS!E151,'INF GERAIS'!E151=VISTORIA!E151,'INF GERAIS'!E151='PRESTAÇÃO DE CONTAS'!E151,'INF GERAIS'!E151='OBS  ENC'!E151,'INF GERAIS'!E151='CONCLUSÃO INFORMAL'!E151)</f>
        <v>1</v>
      </c>
      <c r="U147" s="81" t="s">
        <v>698</v>
      </c>
      <c r="V147" s="82">
        <v>29271514.809999995</v>
      </c>
      <c r="W147" s="82">
        <f t="shared" si="12"/>
        <v>2439292.9008333329</v>
      </c>
      <c r="X147" s="82">
        <f t="shared" si="13"/>
        <v>2439292.9</v>
      </c>
      <c r="Y147" s="83"/>
      <c r="Z147" s="83"/>
      <c r="AA147" s="84">
        <f t="shared" si="14"/>
        <v>2439292.9</v>
      </c>
      <c r="AB147" s="84">
        <f t="shared" si="15"/>
        <v>121964.65</v>
      </c>
      <c r="AC147" s="84">
        <f t="shared" si="16"/>
        <v>2317328.25</v>
      </c>
      <c r="AE147" s="86">
        <f>SUMIFS(RESUMO!$X$7:$X$8020,RESUMO!$D$7:$D$8020,$U147)-SUMIFS(RESUMO!$X$7:$X$8020,RESUMO!$D$7:$D$8020,$U147,RESUMO!$G$7:$G$8020,"CANCELADO")-SUMIFS(RESUMO!$X$7:$X$8020,RESUMO!$D$7:$D$8020,$U147,RESUMO!$G$7:$G$8020,"SUBSTITUÍDO")-SUMIFS(RESUMO!$X$7:$X$8020,RESUMO!$D$7:$D$8020,$U147,RESUMO!$G$7:$G$8020,"REPROVADO")</f>
        <v>2</v>
      </c>
      <c r="AF147">
        <f>COUNTIFS(RESUMO!$D$7:$D$8020,$U147)-COUNTIFS(RESUMO!$D$7:$D$8020,$U147,RESUMO!$G$7:$G$8020,"CANCELADO")-COUNTIFS(RESUMO!$D$7:$D$8020,$U147,RESUMO!$G$7:$G$8020,"SUBSTITUÍDO")-COUNTIFS(RESUMO!$D$7:$D$8020,$U147,RESUMO!$G$7:$G$8020,"REPROVADO")</f>
        <v>2</v>
      </c>
      <c r="AG147">
        <f t="shared" si="17"/>
        <v>1</v>
      </c>
    </row>
    <row r="148" spans="15:33" x14ac:dyDescent="0.35">
      <c r="O148" t="b">
        <f>AND('INF GERAIS'!B152=LEFT(RESUMO!B152,9),'INF GERAIS'!B152=LEFT('TERMO DE ADESÃO'!B152,9),'INF GERAIS'!B152=LEFT(EVENTOS!B152,9),'INF GERAIS'!B152=LEFT(PAGAMENTOS!B152,9),'INF GERAIS'!B152=LEFT(VISTORIA!B152,9),'INF GERAIS'!B152=LEFT('PRESTAÇÃO DE CONTAS'!B152,9),'INF GERAIS'!B152=LEFT('OBS  ENC'!B152,9),'INF GERAIS'!B152=LEFT('CONCLUSÃO INFORMAL'!B152,9))</f>
        <v>1</v>
      </c>
      <c r="P148" t="b">
        <f>AND('INF GERAIS'!D152=RESUMO!D152,'INF GERAIS'!D152='TERMO DE ADESÃO'!D152,'INF GERAIS'!D152=EVENTOS!D152,'INF GERAIS'!D152=PAGAMENTOS!D152,'INF GERAIS'!D152=VISTORIA!D152,'INF GERAIS'!D152='PRESTAÇÃO DE CONTAS'!D152,'INF GERAIS'!D152='OBS  ENC'!D152,'INF GERAIS'!D152='CONCLUSÃO INFORMAL'!D152)</f>
        <v>1</v>
      </c>
      <c r="Q148" t="b">
        <f>AND('INF GERAIS'!E152=RESUMO!E152,'INF GERAIS'!E152='TERMO DE ADESÃO'!E152,'INF GERAIS'!E152=EVENTOS!E152,'INF GERAIS'!E152=PAGAMENTOS!E152,'INF GERAIS'!E152=VISTORIA!E152,'INF GERAIS'!E152='PRESTAÇÃO DE CONTAS'!E152,'INF GERAIS'!E152='OBS  ENC'!E152,'INF GERAIS'!E152='CONCLUSÃO INFORMAL'!E152)</f>
        <v>1</v>
      </c>
      <c r="U148" s="81" t="s">
        <v>702</v>
      </c>
      <c r="V148" s="82">
        <v>9757171.8100000005</v>
      </c>
      <c r="W148" s="82">
        <f t="shared" si="12"/>
        <v>813097.65083333338</v>
      </c>
      <c r="X148" s="82">
        <f t="shared" si="13"/>
        <v>813097.65</v>
      </c>
      <c r="Y148" s="83"/>
      <c r="Z148" s="83"/>
      <c r="AA148" s="84">
        <f t="shared" si="14"/>
        <v>813097.65</v>
      </c>
      <c r="AB148" s="84">
        <f t="shared" si="15"/>
        <v>40654.879999999997</v>
      </c>
      <c r="AC148" s="84">
        <f t="shared" si="16"/>
        <v>772442.77</v>
      </c>
      <c r="AE148" s="86">
        <f>SUMIFS(RESUMO!$X$7:$X$8020,RESUMO!$D$7:$D$8020,$U148)-SUMIFS(RESUMO!$X$7:$X$8020,RESUMO!$D$7:$D$8020,$U148,RESUMO!$G$7:$G$8020,"CANCELADO")-SUMIFS(RESUMO!$X$7:$X$8020,RESUMO!$D$7:$D$8020,$U148,RESUMO!$G$7:$G$8020,"SUBSTITUÍDO")-SUMIFS(RESUMO!$X$7:$X$8020,RESUMO!$D$7:$D$8020,$U148,RESUMO!$G$7:$G$8020,"REPROVADO")</f>
        <v>1</v>
      </c>
      <c r="AF148">
        <f>COUNTIFS(RESUMO!$D$7:$D$8020,$U148)-COUNTIFS(RESUMO!$D$7:$D$8020,$U148,RESUMO!$G$7:$G$8020,"CANCELADO")-COUNTIFS(RESUMO!$D$7:$D$8020,$U148,RESUMO!$G$7:$G$8020,"SUBSTITUÍDO")-COUNTIFS(RESUMO!$D$7:$D$8020,$U148,RESUMO!$G$7:$G$8020,"REPROVADO")</f>
        <v>1</v>
      </c>
      <c r="AG148">
        <f t="shared" si="17"/>
        <v>1</v>
      </c>
    </row>
    <row r="149" spans="15:33" x14ac:dyDescent="0.35">
      <c r="O149" t="b">
        <f>AND('INF GERAIS'!B153=LEFT(RESUMO!B153,9),'INF GERAIS'!B153=LEFT('TERMO DE ADESÃO'!B153,9),'INF GERAIS'!B153=LEFT(EVENTOS!B153,9),'INF GERAIS'!B153=LEFT(PAGAMENTOS!B153,9),'INF GERAIS'!B153=LEFT(VISTORIA!B153,9),'INF GERAIS'!B153=LEFT('PRESTAÇÃO DE CONTAS'!B153,9),'INF GERAIS'!B153=LEFT('OBS  ENC'!B153,9),'INF GERAIS'!B153=LEFT('CONCLUSÃO INFORMAL'!B153,9))</f>
        <v>1</v>
      </c>
      <c r="P149" t="b">
        <f>AND('INF GERAIS'!D153=RESUMO!D153,'INF GERAIS'!D153='TERMO DE ADESÃO'!D153,'INF GERAIS'!D153=EVENTOS!D153,'INF GERAIS'!D153=PAGAMENTOS!D153,'INF GERAIS'!D153=VISTORIA!D153,'INF GERAIS'!D153='PRESTAÇÃO DE CONTAS'!D153,'INF GERAIS'!D153='OBS  ENC'!D153,'INF GERAIS'!D153='CONCLUSÃO INFORMAL'!D153)</f>
        <v>1</v>
      </c>
      <c r="Q149" t="b">
        <f>AND('INF GERAIS'!E153=RESUMO!E153,'INF GERAIS'!E153='TERMO DE ADESÃO'!E153,'INF GERAIS'!E153=EVENTOS!E153,'INF GERAIS'!E153=PAGAMENTOS!E153,'INF GERAIS'!E153=VISTORIA!E153,'INF GERAIS'!E153='PRESTAÇÃO DE CONTAS'!E153,'INF GERAIS'!E153='OBS  ENC'!E153,'INF GERAIS'!E153='CONCLUSÃO INFORMAL'!E153)</f>
        <v>1</v>
      </c>
      <c r="U149" s="81" t="s">
        <v>704</v>
      </c>
      <c r="V149" s="82">
        <v>17562909.059999999</v>
      </c>
      <c r="W149" s="82">
        <f t="shared" si="12"/>
        <v>1463575.7549999999</v>
      </c>
      <c r="X149" s="82">
        <f t="shared" si="13"/>
        <v>1463575.76</v>
      </c>
      <c r="Y149" s="83"/>
      <c r="Z149" s="83"/>
      <c r="AA149" s="84">
        <f t="shared" si="14"/>
        <v>1463575.76</v>
      </c>
      <c r="AB149" s="84">
        <f t="shared" si="15"/>
        <v>73178.789999999994</v>
      </c>
      <c r="AC149" s="84">
        <f t="shared" si="16"/>
        <v>1390396.97</v>
      </c>
      <c r="AE149" s="86">
        <f>SUMIFS(RESUMO!$X$7:$X$8020,RESUMO!$D$7:$D$8020,$U149)-SUMIFS(RESUMO!$X$7:$X$8020,RESUMO!$D$7:$D$8020,$U149,RESUMO!$G$7:$G$8020,"CANCELADO")-SUMIFS(RESUMO!$X$7:$X$8020,RESUMO!$D$7:$D$8020,$U149,RESUMO!$G$7:$G$8020,"SUBSTITUÍDO")-SUMIFS(RESUMO!$X$7:$X$8020,RESUMO!$D$7:$D$8020,$U149,RESUMO!$G$7:$G$8020,"REPROVADO")</f>
        <v>5</v>
      </c>
      <c r="AF149">
        <f>COUNTIFS(RESUMO!$D$7:$D$8020,$U149)-COUNTIFS(RESUMO!$D$7:$D$8020,$U149,RESUMO!$G$7:$G$8020,"CANCELADO")-COUNTIFS(RESUMO!$D$7:$D$8020,$U149,RESUMO!$G$7:$G$8020,"SUBSTITUÍDO")-COUNTIFS(RESUMO!$D$7:$D$8020,$U149,RESUMO!$G$7:$G$8020,"REPROVADO")</f>
        <v>5</v>
      </c>
      <c r="AG149">
        <f t="shared" si="17"/>
        <v>1</v>
      </c>
    </row>
    <row r="150" spans="15:33" x14ac:dyDescent="0.35">
      <c r="O150" t="b">
        <f>AND('INF GERAIS'!B154=LEFT(RESUMO!B154,9),'INF GERAIS'!B154=LEFT('TERMO DE ADESÃO'!B154,9),'INF GERAIS'!B154=LEFT(EVENTOS!B154,9),'INF GERAIS'!B154=LEFT(PAGAMENTOS!B154,9),'INF GERAIS'!B154=LEFT(VISTORIA!B154,9),'INF GERAIS'!B154=LEFT('PRESTAÇÃO DE CONTAS'!B154,9),'INF GERAIS'!B154=LEFT('OBS  ENC'!B154,9),'INF GERAIS'!B154=LEFT('CONCLUSÃO INFORMAL'!B154,9))</f>
        <v>1</v>
      </c>
      <c r="P150" t="b">
        <f>AND('INF GERAIS'!D154=RESUMO!D154,'INF GERAIS'!D154='TERMO DE ADESÃO'!D154,'INF GERAIS'!D154=EVENTOS!D154,'INF GERAIS'!D154=PAGAMENTOS!D154,'INF GERAIS'!D154=VISTORIA!D154,'INF GERAIS'!D154='PRESTAÇÃO DE CONTAS'!D154,'INF GERAIS'!D154='OBS  ENC'!D154,'INF GERAIS'!D154='CONCLUSÃO INFORMAL'!D154)</f>
        <v>1</v>
      </c>
      <c r="Q150" t="b">
        <f>AND('INF GERAIS'!E154=RESUMO!E154,'INF GERAIS'!E154='TERMO DE ADESÃO'!E154,'INF GERAIS'!E154=EVENTOS!E154,'INF GERAIS'!E154=PAGAMENTOS!E154,'INF GERAIS'!E154=VISTORIA!E154,'INF GERAIS'!E154='PRESTAÇÃO DE CONTAS'!E154,'INF GERAIS'!E154='OBS  ENC'!E154,'INF GERAIS'!E154='CONCLUSÃO INFORMAL'!E154)</f>
        <v>1</v>
      </c>
      <c r="U150" s="81" t="s">
        <v>708</v>
      </c>
      <c r="V150" s="82">
        <v>9757171.8100000005</v>
      </c>
      <c r="W150" s="82">
        <f t="shared" si="12"/>
        <v>813097.65083333338</v>
      </c>
      <c r="X150" s="82">
        <f t="shared" si="13"/>
        <v>813097.65</v>
      </c>
      <c r="Y150" s="83"/>
      <c r="Z150" s="83"/>
      <c r="AA150" s="84">
        <f t="shared" si="14"/>
        <v>813097.65</v>
      </c>
      <c r="AB150" s="84">
        <f t="shared" si="15"/>
        <v>40654.879999999997</v>
      </c>
      <c r="AC150" s="84">
        <f t="shared" si="16"/>
        <v>772442.77</v>
      </c>
      <c r="AE150" s="86">
        <f>SUMIFS(RESUMO!$X$7:$X$8020,RESUMO!$D$7:$D$8020,$U150)-SUMIFS(RESUMO!$X$7:$X$8020,RESUMO!$D$7:$D$8020,$U150,RESUMO!$G$7:$G$8020,"CANCELADO")-SUMIFS(RESUMO!$X$7:$X$8020,RESUMO!$D$7:$D$8020,$U150,RESUMO!$G$7:$G$8020,"SUBSTITUÍDO")-SUMIFS(RESUMO!$X$7:$X$8020,RESUMO!$D$7:$D$8020,$U150,RESUMO!$G$7:$G$8020,"REPROVADO")</f>
        <v>2</v>
      </c>
      <c r="AF150">
        <f>COUNTIFS(RESUMO!$D$7:$D$8020,$U150)-COUNTIFS(RESUMO!$D$7:$D$8020,$U150,RESUMO!$G$7:$G$8020,"CANCELADO")-COUNTIFS(RESUMO!$D$7:$D$8020,$U150,RESUMO!$G$7:$G$8020,"SUBSTITUÍDO")-COUNTIFS(RESUMO!$D$7:$D$8020,$U150,RESUMO!$G$7:$G$8020,"REPROVADO")</f>
        <v>2</v>
      </c>
      <c r="AG150">
        <f t="shared" si="17"/>
        <v>1</v>
      </c>
    </row>
    <row r="151" spans="15:33" x14ac:dyDescent="0.35">
      <c r="O151" t="b">
        <f>AND('INF GERAIS'!B155=LEFT(RESUMO!B155,9),'INF GERAIS'!B155=LEFT('TERMO DE ADESÃO'!B155,9),'INF GERAIS'!B155=LEFT(EVENTOS!B155,9),'INF GERAIS'!B155=LEFT(PAGAMENTOS!B155,9),'INF GERAIS'!B155=LEFT(VISTORIA!B155,9),'INF GERAIS'!B155=LEFT('PRESTAÇÃO DE CONTAS'!B155,9),'INF GERAIS'!B155=LEFT('OBS  ENC'!B155,9),'INF GERAIS'!B155=LEFT('CONCLUSÃO INFORMAL'!B155,9))</f>
        <v>1</v>
      </c>
      <c r="P151" t="b">
        <f>AND('INF GERAIS'!D155=RESUMO!D155,'INF GERAIS'!D155='TERMO DE ADESÃO'!D155,'INF GERAIS'!D155=EVENTOS!D155,'INF GERAIS'!D155=PAGAMENTOS!D155,'INF GERAIS'!D155=VISTORIA!D155,'INF GERAIS'!D155='PRESTAÇÃO DE CONTAS'!D155,'INF GERAIS'!D155='OBS  ENC'!D155,'INF GERAIS'!D155='CONCLUSÃO INFORMAL'!D155)</f>
        <v>1</v>
      </c>
      <c r="Q151" t="b">
        <f>AND('INF GERAIS'!E155=RESUMO!E155,'INF GERAIS'!E155='TERMO DE ADESÃO'!E155,'INF GERAIS'!E155=EVENTOS!E155,'INF GERAIS'!E155=PAGAMENTOS!E155,'INF GERAIS'!E155=VISTORIA!E155,'INF GERAIS'!E155='PRESTAÇÃO DE CONTAS'!E155,'INF GERAIS'!E155='OBS  ENC'!E155,'INF GERAIS'!E155='CONCLUSÃO INFORMAL'!E155)</f>
        <v>1</v>
      </c>
      <c r="U151" s="81" t="s">
        <v>710</v>
      </c>
      <c r="V151" s="82">
        <v>7805737.4899999993</v>
      </c>
      <c r="W151" s="82">
        <f t="shared" si="12"/>
        <v>650478.12416666665</v>
      </c>
      <c r="X151" s="82">
        <f t="shared" si="13"/>
        <v>650478.12</v>
      </c>
      <c r="Y151" s="83"/>
      <c r="Z151" s="83"/>
      <c r="AA151" s="84">
        <f t="shared" si="14"/>
        <v>650478.12</v>
      </c>
      <c r="AB151" s="84">
        <f t="shared" si="15"/>
        <v>32523.91</v>
      </c>
      <c r="AC151" s="84">
        <f t="shared" si="16"/>
        <v>617954.21</v>
      </c>
      <c r="AE151" s="86">
        <f>SUMIFS(RESUMO!$X$7:$X$8020,RESUMO!$D$7:$D$8020,$U151)-SUMIFS(RESUMO!$X$7:$X$8020,RESUMO!$D$7:$D$8020,$U151,RESUMO!$G$7:$G$8020,"CANCELADO")-SUMIFS(RESUMO!$X$7:$X$8020,RESUMO!$D$7:$D$8020,$U151,RESUMO!$G$7:$G$8020,"SUBSTITUÍDO")-SUMIFS(RESUMO!$X$7:$X$8020,RESUMO!$D$7:$D$8020,$U151,RESUMO!$G$7:$G$8020,"REPROVADO")</f>
        <v>4</v>
      </c>
      <c r="AF151">
        <f>COUNTIFS(RESUMO!$D$7:$D$8020,$U151)-COUNTIFS(RESUMO!$D$7:$D$8020,$U151,RESUMO!$G$7:$G$8020,"CANCELADO")-COUNTIFS(RESUMO!$D$7:$D$8020,$U151,RESUMO!$G$7:$G$8020,"SUBSTITUÍDO")-COUNTIFS(RESUMO!$D$7:$D$8020,$U151,RESUMO!$G$7:$G$8020,"REPROVADO")</f>
        <v>4</v>
      </c>
      <c r="AG151">
        <f t="shared" si="17"/>
        <v>1</v>
      </c>
    </row>
    <row r="152" spans="15:33" x14ac:dyDescent="0.35">
      <c r="O152" t="b">
        <f>AND('INF GERAIS'!B156=LEFT(RESUMO!B156,9),'INF GERAIS'!B156=LEFT('TERMO DE ADESÃO'!B156,9),'INF GERAIS'!B156=LEFT(EVENTOS!B156,9),'INF GERAIS'!B156=LEFT(PAGAMENTOS!B156,9),'INF GERAIS'!B156=LEFT(VISTORIA!B156,9),'INF GERAIS'!B156=LEFT('PRESTAÇÃO DE CONTAS'!B156,9),'INF GERAIS'!B156=LEFT('OBS  ENC'!B156,9),'INF GERAIS'!B156=LEFT('CONCLUSÃO INFORMAL'!B156,9))</f>
        <v>1</v>
      </c>
      <c r="P152" t="b">
        <f>AND('INF GERAIS'!D156=RESUMO!D156,'INF GERAIS'!D156='TERMO DE ADESÃO'!D156,'INF GERAIS'!D156=EVENTOS!D156,'INF GERAIS'!D156=PAGAMENTOS!D156,'INF GERAIS'!D156=VISTORIA!D156,'INF GERAIS'!D156='PRESTAÇÃO DE CONTAS'!D156,'INF GERAIS'!D156='OBS  ENC'!D156,'INF GERAIS'!D156='CONCLUSÃO INFORMAL'!D156)</f>
        <v>1</v>
      </c>
      <c r="Q152" t="b">
        <f>AND('INF GERAIS'!E156=RESUMO!E156,'INF GERAIS'!E156='TERMO DE ADESÃO'!E156,'INF GERAIS'!E156=EVENTOS!E156,'INF GERAIS'!E156=PAGAMENTOS!E156,'INF GERAIS'!E156=VISTORIA!E156,'INF GERAIS'!E156='PRESTAÇÃO DE CONTAS'!E156,'INF GERAIS'!E156='OBS  ENC'!E156,'INF GERAIS'!E156='CONCLUSÃO INFORMAL'!E156)</f>
        <v>1</v>
      </c>
      <c r="U152" s="81" t="s">
        <v>715</v>
      </c>
      <c r="V152" s="82">
        <v>9757171.8100000005</v>
      </c>
      <c r="W152" s="82">
        <f t="shared" si="12"/>
        <v>813097.65083333338</v>
      </c>
      <c r="X152" s="82">
        <f t="shared" si="13"/>
        <v>813097.65</v>
      </c>
      <c r="Y152" s="83"/>
      <c r="Z152" s="83"/>
      <c r="AA152" s="84">
        <f t="shared" si="14"/>
        <v>813097.65</v>
      </c>
      <c r="AB152" s="84">
        <f t="shared" si="15"/>
        <v>40654.879999999997</v>
      </c>
      <c r="AC152" s="84">
        <f t="shared" si="16"/>
        <v>772442.77</v>
      </c>
      <c r="AE152" s="86">
        <f>SUMIFS(RESUMO!$X$7:$X$8020,RESUMO!$D$7:$D$8020,$U152)-SUMIFS(RESUMO!$X$7:$X$8020,RESUMO!$D$7:$D$8020,$U152,RESUMO!$G$7:$G$8020,"CANCELADO")-SUMIFS(RESUMO!$X$7:$X$8020,RESUMO!$D$7:$D$8020,$U152,RESUMO!$G$7:$G$8020,"SUBSTITUÍDO")-SUMIFS(RESUMO!$X$7:$X$8020,RESUMO!$D$7:$D$8020,$U152,RESUMO!$G$7:$G$8020,"REPROVADO")</f>
        <v>2</v>
      </c>
      <c r="AF152">
        <f>COUNTIFS(RESUMO!$D$7:$D$8020,$U152)-COUNTIFS(RESUMO!$D$7:$D$8020,$U152,RESUMO!$G$7:$G$8020,"CANCELADO")-COUNTIFS(RESUMO!$D$7:$D$8020,$U152,RESUMO!$G$7:$G$8020,"SUBSTITUÍDO")-COUNTIFS(RESUMO!$D$7:$D$8020,$U152,RESUMO!$G$7:$G$8020,"REPROVADO")</f>
        <v>2</v>
      </c>
      <c r="AG152">
        <f t="shared" si="17"/>
        <v>1</v>
      </c>
    </row>
    <row r="153" spans="15:33" x14ac:dyDescent="0.35">
      <c r="O153" t="b">
        <f>AND('INF GERAIS'!B157=LEFT(RESUMO!B157,9),'INF GERAIS'!B157=LEFT('TERMO DE ADESÃO'!B157,9),'INF GERAIS'!B157=LEFT(EVENTOS!B157,9),'INF GERAIS'!B157=LEFT(PAGAMENTOS!B157,9),'INF GERAIS'!B157=LEFT(VISTORIA!B157,9),'INF GERAIS'!B157=LEFT('PRESTAÇÃO DE CONTAS'!B157,9),'INF GERAIS'!B157=LEFT('OBS  ENC'!B157,9),'INF GERAIS'!B157=LEFT('CONCLUSÃO INFORMAL'!B157,9))</f>
        <v>1</v>
      </c>
      <c r="P153" t="b">
        <f>AND('INF GERAIS'!D157=RESUMO!D157,'INF GERAIS'!D157='TERMO DE ADESÃO'!D157,'INF GERAIS'!D157=EVENTOS!D157,'INF GERAIS'!D157=PAGAMENTOS!D157,'INF GERAIS'!D157=VISTORIA!D157,'INF GERAIS'!D157='PRESTAÇÃO DE CONTAS'!D157,'INF GERAIS'!D157='OBS  ENC'!D157,'INF GERAIS'!D157='CONCLUSÃO INFORMAL'!D157)</f>
        <v>1</v>
      </c>
      <c r="Q153" t="b">
        <f>AND('INF GERAIS'!E157=RESUMO!E157,'INF GERAIS'!E157='TERMO DE ADESÃO'!E157,'INF GERAIS'!E157=EVENTOS!E157,'INF GERAIS'!E157=PAGAMENTOS!E157,'INF GERAIS'!E157=VISTORIA!E157,'INF GERAIS'!E157='PRESTAÇÃO DE CONTAS'!E157,'INF GERAIS'!E157='OBS  ENC'!E157,'INF GERAIS'!E157='CONCLUSÃO INFORMAL'!E157)</f>
        <v>1</v>
      </c>
      <c r="U153" s="81" t="s">
        <v>717</v>
      </c>
      <c r="V153" s="82">
        <v>21465777.59</v>
      </c>
      <c r="W153" s="82">
        <f t="shared" si="12"/>
        <v>1788814.7991666666</v>
      </c>
      <c r="X153" s="82">
        <f t="shared" si="13"/>
        <v>1788814.8</v>
      </c>
      <c r="Y153" s="83"/>
      <c r="Z153" s="83"/>
      <c r="AA153" s="84">
        <f t="shared" si="14"/>
        <v>1788814.8</v>
      </c>
      <c r="AB153" s="84">
        <f t="shared" si="15"/>
        <v>89440.74</v>
      </c>
      <c r="AC153" s="84">
        <f t="shared" si="16"/>
        <v>1699374.06</v>
      </c>
      <c r="AE153" s="86">
        <f>SUMIFS(RESUMO!$X$7:$X$8020,RESUMO!$D$7:$D$8020,$U153)-SUMIFS(RESUMO!$X$7:$X$8020,RESUMO!$D$7:$D$8020,$U153,RESUMO!$G$7:$G$8020,"CANCELADO")-SUMIFS(RESUMO!$X$7:$X$8020,RESUMO!$D$7:$D$8020,$U153,RESUMO!$G$7:$G$8020,"SUBSTITUÍDO")-SUMIFS(RESUMO!$X$7:$X$8020,RESUMO!$D$7:$D$8020,$U153,RESUMO!$G$7:$G$8020,"REPROVADO")</f>
        <v>2</v>
      </c>
      <c r="AF153">
        <f>COUNTIFS(RESUMO!$D$7:$D$8020,$U153)-COUNTIFS(RESUMO!$D$7:$D$8020,$U153,RESUMO!$G$7:$G$8020,"CANCELADO")-COUNTIFS(RESUMO!$D$7:$D$8020,$U153,RESUMO!$G$7:$G$8020,"SUBSTITUÍDO")-COUNTIFS(RESUMO!$D$7:$D$8020,$U153,RESUMO!$G$7:$G$8020,"REPROVADO")</f>
        <v>2</v>
      </c>
      <c r="AG153">
        <f t="shared" si="17"/>
        <v>1</v>
      </c>
    </row>
    <row r="154" spans="15:33" x14ac:dyDescent="0.35">
      <c r="O154" t="b">
        <f>AND('INF GERAIS'!B158=LEFT(RESUMO!B158,9),'INF GERAIS'!B158=LEFT('TERMO DE ADESÃO'!B158,9),'INF GERAIS'!B158=LEFT(EVENTOS!B158,9),'INF GERAIS'!B158=LEFT(PAGAMENTOS!B158,9),'INF GERAIS'!B158=LEFT(VISTORIA!B158,9),'INF GERAIS'!B158=LEFT('PRESTAÇÃO DE CONTAS'!B158,9),'INF GERAIS'!B158=LEFT('OBS  ENC'!B158,9),'INF GERAIS'!B158=LEFT('CONCLUSÃO INFORMAL'!B158,9))</f>
        <v>1</v>
      </c>
      <c r="P154" t="b">
        <f>AND('INF GERAIS'!D158=RESUMO!D158,'INF GERAIS'!D158='TERMO DE ADESÃO'!D158,'INF GERAIS'!D158=EVENTOS!D158,'INF GERAIS'!D158=PAGAMENTOS!D158,'INF GERAIS'!D158=VISTORIA!D158,'INF GERAIS'!D158='PRESTAÇÃO DE CONTAS'!D158,'INF GERAIS'!D158='OBS  ENC'!D158,'INF GERAIS'!D158='CONCLUSÃO INFORMAL'!D158)</f>
        <v>1</v>
      </c>
      <c r="Q154" t="b">
        <f>AND('INF GERAIS'!E158=RESUMO!E158,'INF GERAIS'!E158='TERMO DE ADESÃO'!E158,'INF GERAIS'!E158=EVENTOS!E158,'INF GERAIS'!E158=PAGAMENTOS!E158,'INF GERAIS'!E158=VISTORIA!E158,'INF GERAIS'!E158='PRESTAÇÃO DE CONTAS'!E158,'INF GERAIS'!E158='OBS  ENC'!E158,'INF GERAIS'!E158='CONCLUSÃO INFORMAL'!E158)</f>
        <v>1</v>
      </c>
      <c r="U154" s="81" t="s">
        <v>719</v>
      </c>
      <c r="V154" s="82">
        <v>15611474.690000001</v>
      </c>
      <c r="W154" s="82">
        <f t="shared" si="12"/>
        <v>1300956.2241666669</v>
      </c>
      <c r="X154" s="82">
        <f t="shared" si="13"/>
        <v>1300956.22</v>
      </c>
      <c r="Y154" s="83"/>
      <c r="Z154" s="83"/>
      <c r="AA154" s="84">
        <f t="shared" si="14"/>
        <v>1300956.22</v>
      </c>
      <c r="AB154" s="84">
        <f t="shared" si="15"/>
        <v>65047.81</v>
      </c>
      <c r="AC154" s="84">
        <f t="shared" si="16"/>
        <v>1235908.4099999999</v>
      </c>
      <c r="AE154" s="86">
        <f>SUMIFS(RESUMO!$X$7:$X$8020,RESUMO!$D$7:$D$8020,$U154)-SUMIFS(RESUMO!$X$7:$X$8020,RESUMO!$D$7:$D$8020,$U154,RESUMO!$G$7:$G$8020,"CANCELADO")-SUMIFS(RESUMO!$X$7:$X$8020,RESUMO!$D$7:$D$8020,$U154,RESUMO!$G$7:$G$8020,"SUBSTITUÍDO")-SUMIFS(RESUMO!$X$7:$X$8020,RESUMO!$D$7:$D$8020,$U154,RESUMO!$G$7:$G$8020,"REPROVADO")</f>
        <v>4</v>
      </c>
      <c r="AF154">
        <f>COUNTIFS(RESUMO!$D$7:$D$8020,$U154)-COUNTIFS(RESUMO!$D$7:$D$8020,$U154,RESUMO!$G$7:$G$8020,"CANCELADO")-COUNTIFS(RESUMO!$D$7:$D$8020,$U154,RESUMO!$G$7:$G$8020,"SUBSTITUÍDO")-COUNTIFS(RESUMO!$D$7:$D$8020,$U154,RESUMO!$G$7:$G$8020,"REPROVADO")</f>
        <v>4</v>
      </c>
      <c r="AG154">
        <f t="shared" si="17"/>
        <v>1</v>
      </c>
    </row>
    <row r="155" spans="15:33" x14ac:dyDescent="0.35">
      <c r="O155" t="b">
        <f>AND('INF GERAIS'!B159=LEFT(RESUMO!B159,9),'INF GERAIS'!B159=LEFT('TERMO DE ADESÃO'!B159,9),'INF GERAIS'!B159=LEFT(EVENTOS!B159,9),'INF GERAIS'!B159=LEFT(PAGAMENTOS!B159,9),'INF GERAIS'!B159=LEFT(VISTORIA!B159,9),'INF GERAIS'!B159=LEFT('PRESTAÇÃO DE CONTAS'!B159,9),'INF GERAIS'!B159=LEFT('OBS  ENC'!B159,9),'INF GERAIS'!B159=LEFT('CONCLUSÃO INFORMAL'!B159,9))</f>
        <v>1</v>
      </c>
      <c r="P155" t="b">
        <f>AND('INF GERAIS'!D159=RESUMO!D159,'INF GERAIS'!D159='TERMO DE ADESÃO'!D159,'INF GERAIS'!D159=EVENTOS!D159,'INF GERAIS'!D159=PAGAMENTOS!D159,'INF GERAIS'!D159=VISTORIA!D159,'INF GERAIS'!D159='PRESTAÇÃO DE CONTAS'!D159,'INF GERAIS'!D159='OBS  ENC'!D159,'INF GERAIS'!D159='CONCLUSÃO INFORMAL'!D159)</f>
        <v>1</v>
      </c>
      <c r="Q155" t="b">
        <f>AND('INF GERAIS'!E159=RESUMO!E159,'INF GERAIS'!E159='TERMO DE ADESÃO'!E159,'INF GERAIS'!E159=EVENTOS!E159,'INF GERAIS'!E159=PAGAMENTOS!E159,'INF GERAIS'!E159=VISTORIA!E159,'INF GERAIS'!E159='PRESTAÇÃO DE CONTAS'!E159,'INF GERAIS'!E159='OBS  ENC'!E159,'INF GERAIS'!E159='CONCLUSÃO INFORMAL'!E159)</f>
        <v>1</v>
      </c>
      <c r="U155" s="81" t="s">
        <v>724</v>
      </c>
      <c r="V155" s="82">
        <v>11708606.109999999</v>
      </c>
      <c r="W155" s="82">
        <f t="shared" si="12"/>
        <v>975717.17583333328</v>
      </c>
      <c r="X155" s="82">
        <f t="shared" si="13"/>
        <v>975717.18</v>
      </c>
      <c r="Y155" s="83"/>
      <c r="Z155" s="83"/>
      <c r="AA155" s="84">
        <f t="shared" si="14"/>
        <v>975717.18</v>
      </c>
      <c r="AB155" s="84">
        <f t="shared" si="15"/>
        <v>48785.86</v>
      </c>
      <c r="AC155" s="84">
        <f t="shared" si="16"/>
        <v>926931.32000000007</v>
      </c>
      <c r="AE155" s="86">
        <f>SUMIFS(RESUMO!$X$7:$X$8020,RESUMO!$D$7:$D$8020,$U155)-SUMIFS(RESUMO!$X$7:$X$8020,RESUMO!$D$7:$D$8020,$U155,RESUMO!$G$7:$G$8020,"CANCELADO")-SUMIFS(RESUMO!$X$7:$X$8020,RESUMO!$D$7:$D$8020,$U155,RESUMO!$G$7:$G$8020,"SUBSTITUÍDO")-SUMIFS(RESUMO!$X$7:$X$8020,RESUMO!$D$7:$D$8020,$U155,RESUMO!$G$7:$G$8020,"REPROVADO")</f>
        <v>2</v>
      </c>
      <c r="AF155">
        <f>COUNTIFS(RESUMO!$D$7:$D$8020,$U155)-COUNTIFS(RESUMO!$D$7:$D$8020,$U155,RESUMO!$G$7:$G$8020,"CANCELADO")-COUNTIFS(RESUMO!$D$7:$D$8020,$U155,RESUMO!$G$7:$G$8020,"SUBSTITUÍDO")-COUNTIFS(RESUMO!$D$7:$D$8020,$U155,RESUMO!$G$7:$G$8020,"REPROVADO")</f>
        <v>2</v>
      </c>
      <c r="AG155">
        <f t="shared" si="17"/>
        <v>1</v>
      </c>
    </row>
    <row r="156" spans="15:33" x14ac:dyDescent="0.35">
      <c r="O156" t="b">
        <f>AND('INF GERAIS'!B160=LEFT(RESUMO!B160,9),'INF GERAIS'!B160=LEFT('TERMO DE ADESÃO'!B160,9),'INF GERAIS'!B160=LEFT(EVENTOS!B160,9),'INF GERAIS'!B160=LEFT(PAGAMENTOS!B160,9),'INF GERAIS'!B160=LEFT(VISTORIA!B160,9),'INF GERAIS'!B160=LEFT('PRESTAÇÃO DE CONTAS'!B160,9),'INF GERAIS'!B160=LEFT('OBS  ENC'!B160,9),'INF GERAIS'!B160=LEFT('CONCLUSÃO INFORMAL'!B160,9))</f>
        <v>1</v>
      </c>
      <c r="P156" t="b">
        <f>AND('INF GERAIS'!D160=RESUMO!D160,'INF GERAIS'!D160='TERMO DE ADESÃO'!D160,'INF GERAIS'!D160=EVENTOS!D160,'INF GERAIS'!D160=PAGAMENTOS!D160,'INF GERAIS'!D160=VISTORIA!D160,'INF GERAIS'!D160='PRESTAÇÃO DE CONTAS'!D160,'INF GERAIS'!D160='OBS  ENC'!D160,'INF GERAIS'!D160='CONCLUSÃO INFORMAL'!D160)</f>
        <v>1</v>
      </c>
      <c r="Q156" t="b">
        <f>AND('INF GERAIS'!E160=RESUMO!E160,'INF GERAIS'!E160='TERMO DE ADESÃO'!E160,'INF GERAIS'!E160=EVENTOS!E160,'INF GERAIS'!E160=PAGAMENTOS!E160,'INF GERAIS'!E160=VISTORIA!E160,'INF GERAIS'!E160='PRESTAÇÃO DE CONTAS'!E160,'INF GERAIS'!E160='OBS  ENC'!E160,'INF GERAIS'!E160='CONCLUSÃO INFORMAL'!E160)</f>
        <v>1</v>
      </c>
      <c r="U156" s="81" t="s">
        <v>727</v>
      </c>
      <c r="V156" s="82">
        <v>11708606.109999999</v>
      </c>
      <c r="W156" s="82">
        <f t="shared" si="12"/>
        <v>975717.17583333328</v>
      </c>
      <c r="X156" s="82">
        <f t="shared" si="13"/>
        <v>975717.18</v>
      </c>
      <c r="Y156" s="83"/>
      <c r="Z156" s="83"/>
      <c r="AA156" s="84">
        <f t="shared" si="14"/>
        <v>975717.18</v>
      </c>
      <c r="AB156" s="84">
        <f t="shared" si="15"/>
        <v>48785.86</v>
      </c>
      <c r="AC156" s="84">
        <f t="shared" si="16"/>
        <v>926931.32000000007</v>
      </c>
      <c r="AE156" s="86">
        <f>SUMIFS(RESUMO!$X$7:$X$8020,RESUMO!$D$7:$D$8020,$U156)-SUMIFS(RESUMO!$X$7:$X$8020,RESUMO!$D$7:$D$8020,$U156,RESUMO!$G$7:$G$8020,"CANCELADO")-SUMIFS(RESUMO!$X$7:$X$8020,RESUMO!$D$7:$D$8020,$U156,RESUMO!$G$7:$G$8020,"SUBSTITUÍDO")-SUMIFS(RESUMO!$X$7:$X$8020,RESUMO!$D$7:$D$8020,$U156,RESUMO!$G$7:$G$8020,"REPROVADO")</f>
        <v>2</v>
      </c>
      <c r="AF156">
        <f>COUNTIFS(RESUMO!$D$7:$D$8020,$U156)-COUNTIFS(RESUMO!$D$7:$D$8020,$U156,RESUMO!$G$7:$G$8020,"CANCELADO")-COUNTIFS(RESUMO!$D$7:$D$8020,$U156,RESUMO!$G$7:$G$8020,"SUBSTITUÍDO")-COUNTIFS(RESUMO!$D$7:$D$8020,$U156,RESUMO!$G$7:$G$8020,"REPROVADO")</f>
        <v>2</v>
      </c>
      <c r="AG156">
        <f t="shared" si="17"/>
        <v>1</v>
      </c>
    </row>
    <row r="157" spans="15:33" x14ac:dyDescent="0.35">
      <c r="O157" t="b">
        <f>AND('INF GERAIS'!B161=LEFT(RESUMO!B161,9),'INF GERAIS'!B161=LEFT('TERMO DE ADESÃO'!B161,9),'INF GERAIS'!B161=LEFT(EVENTOS!B161,9),'INF GERAIS'!B161=LEFT(PAGAMENTOS!B161,9),'INF GERAIS'!B161=LEFT(VISTORIA!B161,9),'INF GERAIS'!B161=LEFT('PRESTAÇÃO DE CONTAS'!B161,9),'INF GERAIS'!B161=LEFT('OBS  ENC'!B161,9),'INF GERAIS'!B161=LEFT('CONCLUSÃO INFORMAL'!B161,9))</f>
        <v>1</v>
      </c>
      <c r="P157" t="b">
        <f>AND('INF GERAIS'!D161=RESUMO!D161,'INF GERAIS'!D161='TERMO DE ADESÃO'!D161,'INF GERAIS'!D161=EVENTOS!D161,'INF GERAIS'!D161=PAGAMENTOS!D161,'INF GERAIS'!D161=VISTORIA!D161,'INF GERAIS'!D161='PRESTAÇÃO DE CONTAS'!D161,'INF GERAIS'!D161='OBS  ENC'!D161,'INF GERAIS'!D161='CONCLUSÃO INFORMAL'!D161)</f>
        <v>1</v>
      </c>
      <c r="Q157" t="b">
        <f>AND('INF GERAIS'!E161=RESUMO!E161,'INF GERAIS'!E161='TERMO DE ADESÃO'!E161,'INF GERAIS'!E161=EVENTOS!E161,'INF GERAIS'!E161=PAGAMENTOS!E161,'INF GERAIS'!E161=VISTORIA!E161,'INF GERAIS'!E161='PRESTAÇÃO DE CONTAS'!E161,'INF GERAIS'!E161='OBS  ENC'!E161,'INF GERAIS'!E161='CONCLUSÃO INFORMAL'!E161)</f>
        <v>1</v>
      </c>
      <c r="U157" s="81" t="s">
        <v>730</v>
      </c>
      <c r="V157" s="82">
        <v>11708606.109999999</v>
      </c>
      <c r="W157" s="82">
        <f t="shared" si="12"/>
        <v>975717.17583333328</v>
      </c>
      <c r="X157" s="82">
        <f t="shared" si="13"/>
        <v>975717.18</v>
      </c>
      <c r="Y157" s="83"/>
      <c r="Z157" s="83"/>
      <c r="AA157" s="84">
        <f t="shared" si="14"/>
        <v>975717.18</v>
      </c>
      <c r="AB157" s="84">
        <f t="shared" si="15"/>
        <v>48785.86</v>
      </c>
      <c r="AC157" s="84">
        <f t="shared" si="16"/>
        <v>926931.32000000007</v>
      </c>
      <c r="AE157" s="86">
        <f>SUMIFS(RESUMO!$X$7:$X$8020,RESUMO!$D$7:$D$8020,$U157)-SUMIFS(RESUMO!$X$7:$X$8020,RESUMO!$D$7:$D$8020,$U157,RESUMO!$G$7:$G$8020,"CANCELADO")-SUMIFS(RESUMO!$X$7:$X$8020,RESUMO!$D$7:$D$8020,$U157,RESUMO!$G$7:$G$8020,"SUBSTITUÍDO")-SUMIFS(RESUMO!$X$7:$X$8020,RESUMO!$D$7:$D$8020,$U157,RESUMO!$G$7:$G$8020,"REPROVADO")</f>
        <v>2</v>
      </c>
      <c r="AF157">
        <f>COUNTIFS(RESUMO!$D$7:$D$8020,$U157)-COUNTIFS(RESUMO!$D$7:$D$8020,$U157,RESUMO!$G$7:$G$8020,"CANCELADO")-COUNTIFS(RESUMO!$D$7:$D$8020,$U157,RESUMO!$G$7:$G$8020,"SUBSTITUÍDO")-COUNTIFS(RESUMO!$D$7:$D$8020,$U157,RESUMO!$G$7:$G$8020,"REPROVADO")</f>
        <v>2</v>
      </c>
      <c r="AG157">
        <f t="shared" si="17"/>
        <v>1</v>
      </c>
    </row>
    <row r="158" spans="15:33" x14ac:dyDescent="0.35">
      <c r="O158" t="b">
        <f>AND('INF GERAIS'!B162=LEFT(RESUMO!B162,9),'INF GERAIS'!B162=LEFT('TERMO DE ADESÃO'!B162,9),'INF GERAIS'!B162=LEFT(EVENTOS!B162,9),'INF GERAIS'!B162=LEFT(PAGAMENTOS!B162,9),'INF GERAIS'!B162=LEFT(VISTORIA!B162,9),'INF GERAIS'!B162=LEFT('PRESTAÇÃO DE CONTAS'!B162,9),'INF GERAIS'!B162=LEFT('OBS  ENC'!B162,9),'INF GERAIS'!B162=LEFT('CONCLUSÃO INFORMAL'!B162,9))</f>
        <v>1</v>
      </c>
      <c r="P158" t="b">
        <f>AND('INF GERAIS'!D162=RESUMO!D162,'INF GERAIS'!D162='TERMO DE ADESÃO'!D162,'INF GERAIS'!D162=EVENTOS!D162,'INF GERAIS'!D162=PAGAMENTOS!D162,'INF GERAIS'!D162=VISTORIA!D162,'INF GERAIS'!D162='PRESTAÇÃO DE CONTAS'!D162,'INF GERAIS'!D162='OBS  ENC'!D162,'INF GERAIS'!D162='CONCLUSÃO INFORMAL'!D162)</f>
        <v>1</v>
      </c>
      <c r="Q158" t="b">
        <f>AND('INF GERAIS'!E162=RESUMO!E162,'INF GERAIS'!E162='TERMO DE ADESÃO'!E162,'INF GERAIS'!E162=EVENTOS!E162,'INF GERAIS'!E162=PAGAMENTOS!E162,'INF GERAIS'!E162=VISTORIA!E162,'INF GERAIS'!E162='PRESTAÇÃO DE CONTAS'!E162,'INF GERAIS'!E162='OBS  ENC'!E162,'INF GERAIS'!E162='CONCLUSÃO INFORMAL'!E162)</f>
        <v>1</v>
      </c>
      <c r="U158" s="81" t="s">
        <v>733</v>
      </c>
      <c r="V158" s="82">
        <v>15611474.690000001</v>
      </c>
      <c r="W158" s="82">
        <f t="shared" si="12"/>
        <v>1300956.2241666669</v>
      </c>
      <c r="X158" s="82">
        <f t="shared" si="13"/>
        <v>1300956.22</v>
      </c>
      <c r="Y158" s="83"/>
      <c r="Z158" s="83"/>
      <c r="AA158" s="84">
        <f t="shared" si="14"/>
        <v>1300956.22</v>
      </c>
      <c r="AB158" s="84">
        <f t="shared" si="15"/>
        <v>65047.81</v>
      </c>
      <c r="AC158" s="84">
        <f t="shared" si="16"/>
        <v>1235908.4099999999</v>
      </c>
      <c r="AE158" s="86">
        <f>SUMIFS(RESUMO!$X$7:$X$8020,RESUMO!$D$7:$D$8020,$U158)-SUMIFS(RESUMO!$X$7:$X$8020,RESUMO!$D$7:$D$8020,$U158,RESUMO!$G$7:$G$8020,"CANCELADO")-SUMIFS(RESUMO!$X$7:$X$8020,RESUMO!$D$7:$D$8020,$U158,RESUMO!$G$7:$G$8020,"SUBSTITUÍDO")-SUMIFS(RESUMO!$X$7:$X$8020,RESUMO!$D$7:$D$8020,$U158,RESUMO!$G$7:$G$8020,"REPROVADO")</f>
        <v>1</v>
      </c>
      <c r="AF158">
        <f>COUNTIFS(RESUMO!$D$7:$D$8020,$U158)-COUNTIFS(RESUMO!$D$7:$D$8020,$U158,RESUMO!$G$7:$G$8020,"CANCELADO")-COUNTIFS(RESUMO!$D$7:$D$8020,$U158,RESUMO!$G$7:$G$8020,"SUBSTITUÍDO")-COUNTIFS(RESUMO!$D$7:$D$8020,$U158,RESUMO!$G$7:$G$8020,"REPROVADO")</f>
        <v>1</v>
      </c>
      <c r="AG158">
        <f t="shared" si="17"/>
        <v>1</v>
      </c>
    </row>
    <row r="159" spans="15:33" x14ac:dyDescent="0.35">
      <c r="O159" t="b">
        <f>AND('INF GERAIS'!B163=LEFT(RESUMO!B163,9),'INF GERAIS'!B163=LEFT('TERMO DE ADESÃO'!B163,9),'INF GERAIS'!B163=LEFT(EVENTOS!B163,9),'INF GERAIS'!B163=LEFT(PAGAMENTOS!B163,9),'INF GERAIS'!B163=LEFT(VISTORIA!B163,9),'INF GERAIS'!B163=LEFT('PRESTAÇÃO DE CONTAS'!B163,9),'INF GERAIS'!B163=LEFT('OBS  ENC'!B163,9),'INF GERAIS'!B163=LEFT('CONCLUSÃO INFORMAL'!B163,9))</f>
        <v>1</v>
      </c>
      <c r="P159" t="b">
        <f>AND('INF GERAIS'!D163=RESUMO!D163,'INF GERAIS'!D163='TERMO DE ADESÃO'!D163,'INF GERAIS'!D163=EVENTOS!D163,'INF GERAIS'!D163=PAGAMENTOS!D163,'INF GERAIS'!D163=VISTORIA!D163,'INF GERAIS'!D163='PRESTAÇÃO DE CONTAS'!D163,'INF GERAIS'!D163='OBS  ENC'!D163,'INF GERAIS'!D163='CONCLUSÃO INFORMAL'!D163)</f>
        <v>1</v>
      </c>
      <c r="Q159" t="b">
        <f>AND('INF GERAIS'!E163=RESUMO!E163,'INF GERAIS'!E163='TERMO DE ADESÃO'!E163,'INF GERAIS'!E163=EVENTOS!E163,'INF GERAIS'!E163=PAGAMENTOS!E163,'INF GERAIS'!E163=VISTORIA!E163,'INF GERAIS'!E163='PRESTAÇÃO DE CONTAS'!E163,'INF GERAIS'!E163='OBS  ENC'!E163,'INF GERAIS'!E163='CONCLUSÃO INFORMAL'!E163)</f>
        <v>1</v>
      </c>
      <c r="U159" s="81" t="s">
        <v>735</v>
      </c>
      <c r="V159" s="82">
        <v>15611474.690000001</v>
      </c>
      <c r="W159" s="82">
        <f t="shared" si="12"/>
        <v>1300956.2241666669</v>
      </c>
      <c r="X159" s="82">
        <f t="shared" si="13"/>
        <v>1300956.22</v>
      </c>
      <c r="Y159" s="83"/>
      <c r="Z159" s="83"/>
      <c r="AA159" s="84">
        <f t="shared" si="14"/>
        <v>1300956.22</v>
      </c>
      <c r="AB159" s="84">
        <f t="shared" si="15"/>
        <v>65047.81</v>
      </c>
      <c r="AC159" s="84">
        <f t="shared" si="16"/>
        <v>1235908.4099999999</v>
      </c>
      <c r="AE159" s="86">
        <f>SUMIFS(RESUMO!$X$7:$X$8020,RESUMO!$D$7:$D$8020,$U159)-SUMIFS(RESUMO!$X$7:$X$8020,RESUMO!$D$7:$D$8020,$U159,RESUMO!$G$7:$G$8020,"CANCELADO")-SUMIFS(RESUMO!$X$7:$X$8020,RESUMO!$D$7:$D$8020,$U159,RESUMO!$G$7:$G$8020,"SUBSTITUÍDO")-SUMIFS(RESUMO!$X$7:$X$8020,RESUMO!$D$7:$D$8020,$U159,RESUMO!$G$7:$G$8020,"REPROVADO")</f>
        <v>2</v>
      </c>
      <c r="AF159">
        <f>COUNTIFS(RESUMO!$D$7:$D$8020,$U159)-COUNTIFS(RESUMO!$D$7:$D$8020,$U159,RESUMO!$G$7:$G$8020,"CANCELADO")-COUNTIFS(RESUMO!$D$7:$D$8020,$U159,RESUMO!$G$7:$G$8020,"SUBSTITUÍDO")-COUNTIFS(RESUMO!$D$7:$D$8020,$U159,RESUMO!$G$7:$G$8020,"REPROVADO")</f>
        <v>2</v>
      </c>
      <c r="AG159">
        <f t="shared" si="17"/>
        <v>1</v>
      </c>
    </row>
    <row r="160" spans="15:33" x14ac:dyDescent="0.35">
      <c r="O160" t="b">
        <f>AND('INF GERAIS'!B164=LEFT(RESUMO!B164,9),'INF GERAIS'!B164=LEFT('TERMO DE ADESÃO'!B164,9),'INF GERAIS'!B164=LEFT(EVENTOS!B164,9),'INF GERAIS'!B164=LEFT(PAGAMENTOS!B164,9),'INF GERAIS'!B164=LEFT(VISTORIA!B164,9),'INF GERAIS'!B164=LEFT('PRESTAÇÃO DE CONTAS'!B164,9),'INF GERAIS'!B164=LEFT('OBS  ENC'!B164,9),'INF GERAIS'!B164=LEFT('CONCLUSÃO INFORMAL'!B164,9))</f>
        <v>1</v>
      </c>
      <c r="P160" t="b">
        <f>AND('INF GERAIS'!D164=RESUMO!D164,'INF GERAIS'!D164='TERMO DE ADESÃO'!D164,'INF GERAIS'!D164=EVENTOS!D164,'INF GERAIS'!D164=PAGAMENTOS!D164,'INF GERAIS'!D164=VISTORIA!D164,'INF GERAIS'!D164='PRESTAÇÃO DE CONTAS'!D164,'INF GERAIS'!D164='OBS  ENC'!D164,'INF GERAIS'!D164='CONCLUSÃO INFORMAL'!D164)</f>
        <v>1</v>
      </c>
      <c r="Q160" t="b">
        <f>AND('INF GERAIS'!E164=RESUMO!E164,'INF GERAIS'!E164='TERMO DE ADESÃO'!E164,'INF GERAIS'!E164=EVENTOS!E164,'INF GERAIS'!E164=PAGAMENTOS!E164,'INF GERAIS'!E164=VISTORIA!E164,'INF GERAIS'!E164='PRESTAÇÃO DE CONTAS'!E164,'INF GERAIS'!E164='OBS  ENC'!E164,'INF GERAIS'!E164='CONCLUSÃO INFORMAL'!E164)</f>
        <v>1</v>
      </c>
      <c r="U160" s="81" t="s">
        <v>738</v>
      </c>
      <c r="V160" s="82">
        <v>31222949.110000003</v>
      </c>
      <c r="W160" s="82">
        <f t="shared" si="12"/>
        <v>2601912.4258333337</v>
      </c>
      <c r="X160" s="82">
        <f t="shared" si="13"/>
        <v>2601912.4300000002</v>
      </c>
      <c r="Y160" s="83"/>
      <c r="Z160" s="83"/>
      <c r="AA160" s="84">
        <f t="shared" si="14"/>
        <v>2601912.4300000002</v>
      </c>
      <c r="AB160" s="84">
        <f t="shared" si="15"/>
        <v>130095.62</v>
      </c>
      <c r="AC160" s="84">
        <f t="shared" si="16"/>
        <v>2471816.81</v>
      </c>
      <c r="AE160" s="86">
        <f>SUMIFS(RESUMO!$X$7:$X$8020,RESUMO!$D$7:$D$8020,$U160)-SUMIFS(RESUMO!$X$7:$X$8020,RESUMO!$D$7:$D$8020,$U160,RESUMO!$G$7:$G$8020,"CANCELADO")-SUMIFS(RESUMO!$X$7:$X$8020,RESUMO!$D$7:$D$8020,$U160,RESUMO!$G$7:$G$8020,"SUBSTITUÍDO")-SUMIFS(RESUMO!$X$7:$X$8020,RESUMO!$D$7:$D$8020,$U160,RESUMO!$G$7:$G$8020,"REPROVADO")</f>
        <v>0</v>
      </c>
      <c r="AF160">
        <f>COUNTIFS(RESUMO!$D$7:$D$8020,$U160)-COUNTIFS(RESUMO!$D$7:$D$8020,$U160,RESUMO!$G$7:$G$8020,"CANCELADO")-COUNTIFS(RESUMO!$D$7:$D$8020,$U160,RESUMO!$G$7:$G$8020,"SUBSTITUÍDO")-COUNTIFS(RESUMO!$D$7:$D$8020,$U160,RESUMO!$G$7:$G$8020,"REPROVADO")</f>
        <v>2</v>
      </c>
      <c r="AG160">
        <f t="shared" si="17"/>
        <v>0</v>
      </c>
    </row>
    <row r="161" spans="15:33" x14ac:dyDescent="0.35">
      <c r="O161" t="b">
        <f>AND('INF GERAIS'!B165=LEFT(RESUMO!B165,9),'INF GERAIS'!B165=LEFT('TERMO DE ADESÃO'!B165,9),'INF GERAIS'!B165=LEFT(EVENTOS!B165,9),'INF GERAIS'!B165=LEFT(PAGAMENTOS!B165,9),'INF GERAIS'!B165=LEFT(VISTORIA!B165,9),'INF GERAIS'!B165=LEFT('PRESTAÇÃO DE CONTAS'!B165,9),'INF GERAIS'!B165=LEFT('OBS  ENC'!B165,9),'INF GERAIS'!B165=LEFT('CONCLUSÃO INFORMAL'!B165,9))</f>
        <v>1</v>
      </c>
      <c r="P161" t="b">
        <f>AND('INF GERAIS'!D165=RESUMO!D165,'INF GERAIS'!D165='TERMO DE ADESÃO'!D165,'INF GERAIS'!D165=EVENTOS!D165,'INF GERAIS'!D165=PAGAMENTOS!D165,'INF GERAIS'!D165=VISTORIA!D165,'INF GERAIS'!D165='PRESTAÇÃO DE CONTAS'!D165,'INF GERAIS'!D165='OBS  ENC'!D165,'INF GERAIS'!D165='CONCLUSÃO INFORMAL'!D165)</f>
        <v>1</v>
      </c>
      <c r="Q161" t="b">
        <f>AND('INF GERAIS'!E165=RESUMO!E165,'INF GERAIS'!E165='TERMO DE ADESÃO'!E165,'INF GERAIS'!E165=EVENTOS!E165,'INF GERAIS'!E165=PAGAMENTOS!E165,'INF GERAIS'!E165=VISTORIA!E165,'INF GERAIS'!E165='PRESTAÇÃO DE CONTAS'!E165,'INF GERAIS'!E165='OBS  ENC'!E165,'INF GERAIS'!E165='CONCLUSÃO INFORMAL'!E165)</f>
        <v>1</v>
      </c>
      <c r="U161" s="81" t="s">
        <v>4676</v>
      </c>
      <c r="V161" s="82">
        <v>11708606.109999999</v>
      </c>
      <c r="W161" s="82">
        <f t="shared" si="12"/>
        <v>975717.17583333328</v>
      </c>
      <c r="X161" s="82">
        <f t="shared" si="13"/>
        <v>975717.18</v>
      </c>
      <c r="Y161" s="83"/>
      <c r="Z161" s="83"/>
      <c r="AA161" s="84">
        <f t="shared" si="14"/>
        <v>975717.18</v>
      </c>
      <c r="AB161" s="84">
        <f t="shared" si="15"/>
        <v>48785.86</v>
      </c>
      <c r="AC161" s="84">
        <f t="shared" si="16"/>
        <v>926931.32000000007</v>
      </c>
      <c r="AE161" s="86">
        <f>SUMIFS(RESUMO!$X$7:$X$8020,RESUMO!$D$7:$D$8020,$U161)-SUMIFS(RESUMO!$X$7:$X$8020,RESUMO!$D$7:$D$8020,$U161,RESUMO!$G$7:$G$8020,"CANCELADO")-SUMIFS(RESUMO!$X$7:$X$8020,RESUMO!$D$7:$D$8020,$U161,RESUMO!$G$7:$G$8020,"SUBSTITUÍDO")-SUMIFS(RESUMO!$X$7:$X$8020,RESUMO!$D$7:$D$8020,$U161,RESUMO!$G$7:$G$8020,"REPROVADO")</f>
        <v>2</v>
      </c>
      <c r="AF161">
        <f>COUNTIFS(RESUMO!$D$7:$D$8020,$U161)-COUNTIFS(RESUMO!$D$7:$D$8020,$U161,RESUMO!$G$7:$G$8020,"CANCELADO")-COUNTIFS(RESUMO!$D$7:$D$8020,$U161,RESUMO!$G$7:$G$8020,"SUBSTITUÍDO")-COUNTIFS(RESUMO!$D$7:$D$8020,$U161,RESUMO!$G$7:$G$8020,"REPROVADO")</f>
        <v>2</v>
      </c>
      <c r="AG161">
        <f t="shared" si="17"/>
        <v>1</v>
      </c>
    </row>
    <row r="162" spans="15:33" x14ac:dyDescent="0.35">
      <c r="O162" t="b">
        <f>AND('INF GERAIS'!B166=LEFT(RESUMO!B166,9),'INF GERAIS'!B166=LEFT('TERMO DE ADESÃO'!B166,9),'INF GERAIS'!B166=LEFT(EVENTOS!B166,9),'INF GERAIS'!B166=LEFT(PAGAMENTOS!B166,9),'INF GERAIS'!B166=LEFT(VISTORIA!B166,9),'INF GERAIS'!B166=LEFT('PRESTAÇÃO DE CONTAS'!B166,9),'INF GERAIS'!B166=LEFT('OBS  ENC'!B166,9),'INF GERAIS'!B166=LEFT('CONCLUSÃO INFORMAL'!B166,9))</f>
        <v>1</v>
      </c>
      <c r="P162" t="b">
        <f>AND('INF GERAIS'!D166=RESUMO!D166,'INF GERAIS'!D166='TERMO DE ADESÃO'!D166,'INF GERAIS'!D166=EVENTOS!D166,'INF GERAIS'!D166=PAGAMENTOS!D166,'INF GERAIS'!D166=VISTORIA!D166,'INF GERAIS'!D166='PRESTAÇÃO DE CONTAS'!D166,'INF GERAIS'!D166='OBS  ENC'!D166,'INF GERAIS'!D166='CONCLUSÃO INFORMAL'!D166)</f>
        <v>1</v>
      </c>
      <c r="Q162" t="b">
        <f>AND('INF GERAIS'!E166=RESUMO!E166,'INF GERAIS'!E166='TERMO DE ADESÃO'!E166,'INF GERAIS'!E166=EVENTOS!E166,'INF GERAIS'!E166=PAGAMENTOS!E166,'INF GERAIS'!E166=VISTORIA!E166,'INF GERAIS'!E166='PRESTAÇÃO DE CONTAS'!E166,'INF GERAIS'!E166='OBS  ENC'!E166,'INF GERAIS'!E166='CONCLUSÃO INFORMAL'!E166)</f>
        <v>1</v>
      </c>
      <c r="T162">
        <f>MATCH(U162,RESUMO!$D$7:$D$453,0)</f>
        <v>382</v>
      </c>
      <c r="U162" s="81" t="s">
        <v>743</v>
      </c>
      <c r="V162" s="82">
        <v>27320080.549999997</v>
      </c>
      <c r="W162" s="82">
        <f t="shared" si="12"/>
        <v>2276673.3791666664</v>
      </c>
      <c r="X162" s="82">
        <f t="shared" si="13"/>
        <v>2276673.38</v>
      </c>
      <c r="Y162" s="83"/>
      <c r="Z162" s="83"/>
      <c r="AA162" s="84">
        <f t="shared" si="14"/>
        <v>2276673.38</v>
      </c>
      <c r="AB162" s="84">
        <f t="shared" si="15"/>
        <v>113833.67</v>
      </c>
      <c r="AC162" s="84">
        <f t="shared" si="16"/>
        <v>2162839.71</v>
      </c>
      <c r="AE162" s="86">
        <f>SUMIFS(RESUMO!$X$7:$X$8020,RESUMO!$D$7:$D$8020,$U162)-SUMIFS(RESUMO!$X$7:$X$8020,RESUMO!$D$7:$D$8020,$U162,RESUMO!$G$7:$G$8020,"CANCELADO")-SUMIFS(RESUMO!$X$7:$X$8020,RESUMO!$D$7:$D$8020,$U162,RESUMO!$G$7:$G$8020,"SUBSTITUÍDO")-SUMIFS(RESUMO!$X$7:$X$8020,RESUMO!$D$7:$D$8020,$U162,RESUMO!$G$7:$G$8020,"REPROVADO")</f>
        <v>3</v>
      </c>
      <c r="AF162">
        <f>COUNTIFS(RESUMO!$D$7:$D$8020,$U162)-COUNTIFS(RESUMO!$D$7:$D$8020,$U162,RESUMO!$G$7:$G$8020,"CANCELADO")-COUNTIFS(RESUMO!$D$7:$D$8020,$U162,RESUMO!$G$7:$G$8020,"SUBSTITUÍDO")-COUNTIFS(RESUMO!$D$7:$D$8020,$U162,RESUMO!$G$7:$G$8020,"REPROVADO")</f>
        <v>3</v>
      </c>
      <c r="AG162">
        <f t="shared" si="17"/>
        <v>1</v>
      </c>
    </row>
    <row r="163" spans="15:33" x14ac:dyDescent="0.35">
      <c r="O163" t="b">
        <f>AND('INF GERAIS'!B167=LEFT(RESUMO!B167,9),'INF GERAIS'!B167=LEFT('TERMO DE ADESÃO'!B167,9),'INF GERAIS'!B167=LEFT(EVENTOS!B167,9),'INF GERAIS'!B167=LEFT(PAGAMENTOS!B167,9),'INF GERAIS'!B167=LEFT(VISTORIA!B167,9),'INF GERAIS'!B167=LEFT('PRESTAÇÃO DE CONTAS'!B167,9),'INF GERAIS'!B167=LEFT('OBS  ENC'!B167,9),'INF GERAIS'!B167=LEFT('CONCLUSÃO INFORMAL'!B167,9))</f>
        <v>1</v>
      </c>
      <c r="P163" t="b">
        <f>AND('INF GERAIS'!D167=RESUMO!D167,'INF GERAIS'!D167='TERMO DE ADESÃO'!D167,'INF GERAIS'!D167=EVENTOS!D167,'INF GERAIS'!D167=PAGAMENTOS!D167,'INF GERAIS'!D167=VISTORIA!D167,'INF GERAIS'!D167='PRESTAÇÃO DE CONTAS'!D167,'INF GERAIS'!D167='OBS  ENC'!D167,'INF GERAIS'!D167='CONCLUSÃO INFORMAL'!D167)</f>
        <v>1</v>
      </c>
      <c r="Q163" t="b">
        <f>AND('INF GERAIS'!E167=RESUMO!E167,'INF GERAIS'!E167='TERMO DE ADESÃO'!E167,'INF GERAIS'!E167=EVENTOS!E167,'INF GERAIS'!E167=PAGAMENTOS!E167,'INF GERAIS'!E167=VISTORIA!E167,'INF GERAIS'!E167='PRESTAÇÃO DE CONTAS'!E167,'INF GERAIS'!E167='OBS  ENC'!E167,'INF GERAIS'!E167='CONCLUSÃO INFORMAL'!E167)</f>
        <v>1</v>
      </c>
      <c r="T163">
        <f>MATCH(U163,RESUMO!$D$7:$D$453,0)</f>
        <v>385</v>
      </c>
      <c r="U163" s="81" t="s">
        <v>747</v>
      </c>
      <c r="V163" s="82">
        <v>11708606.109999999</v>
      </c>
      <c r="W163" s="82">
        <f t="shared" si="12"/>
        <v>975717.17583333328</v>
      </c>
      <c r="X163" s="82">
        <f t="shared" si="13"/>
        <v>975717.18</v>
      </c>
      <c r="Y163" s="83"/>
      <c r="Z163" s="83"/>
      <c r="AA163" s="84">
        <f t="shared" si="14"/>
        <v>975717.18</v>
      </c>
      <c r="AB163" s="84">
        <f t="shared" si="15"/>
        <v>48785.86</v>
      </c>
      <c r="AC163" s="84">
        <f t="shared" si="16"/>
        <v>926931.32000000007</v>
      </c>
      <c r="AE163" s="86">
        <f>SUMIFS(RESUMO!$X$7:$X$8020,RESUMO!$D$7:$D$8020,$U163)-SUMIFS(RESUMO!$X$7:$X$8020,RESUMO!$D$7:$D$8020,$U163,RESUMO!$G$7:$G$8020,"CANCELADO")-SUMIFS(RESUMO!$X$7:$X$8020,RESUMO!$D$7:$D$8020,$U163,RESUMO!$G$7:$G$8020,"SUBSTITUÍDO")-SUMIFS(RESUMO!$X$7:$X$8020,RESUMO!$D$7:$D$8020,$U163,RESUMO!$G$7:$G$8020,"REPROVADO")</f>
        <v>1</v>
      </c>
      <c r="AF163">
        <f>COUNTIFS(RESUMO!$D$7:$D$8020,$U163)-COUNTIFS(RESUMO!$D$7:$D$8020,$U163,RESUMO!$G$7:$G$8020,"CANCELADO")-COUNTIFS(RESUMO!$D$7:$D$8020,$U163,RESUMO!$G$7:$G$8020,"SUBSTITUÍDO")-COUNTIFS(RESUMO!$D$7:$D$8020,$U163,RESUMO!$G$7:$G$8020,"REPROVADO")</f>
        <v>1</v>
      </c>
      <c r="AG163">
        <f t="shared" si="17"/>
        <v>1</v>
      </c>
    </row>
    <row r="164" spans="15:33" x14ac:dyDescent="0.35">
      <c r="O164" t="b">
        <f>AND('INF GERAIS'!B168=LEFT(RESUMO!B168,9),'INF GERAIS'!B168=LEFT('TERMO DE ADESÃO'!B168,9),'INF GERAIS'!B168=LEFT(EVENTOS!B168,9),'INF GERAIS'!B168=LEFT(PAGAMENTOS!B168,9),'INF GERAIS'!B168=LEFT(VISTORIA!B168,9),'INF GERAIS'!B168=LEFT('PRESTAÇÃO DE CONTAS'!B168,9),'INF GERAIS'!B168=LEFT('OBS  ENC'!B168,9),'INF GERAIS'!B168=LEFT('CONCLUSÃO INFORMAL'!B168,9))</f>
        <v>1</v>
      </c>
      <c r="P164" t="b">
        <f>AND('INF GERAIS'!D168=RESUMO!D168,'INF GERAIS'!D168='TERMO DE ADESÃO'!D168,'INF GERAIS'!D168=EVENTOS!D168,'INF GERAIS'!D168=PAGAMENTOS!D168,'INF GERAIS'!D168=VISTORIA!D168,'INF GERAIS'!D168='PRESTAÇÃO DE CONTAS'!D168,'INF GERAIS'!D168='OBS  ENC'!D168,'INF GERAIS'!D168='CONCLUSÃO INFORMAL'!D168)</f>
        <v>1</v>
      </c>
      <c r="Q164" t="b">
        <f>AND('INF GERAIS'!E168=RESUMO!E168,'INF GERAIS'!E168='TERMO DE ADESÃO'!E168,'INF GERAIS'!E168=EVENTOS!E168,'INF GERAIS'!E168=PAGAMENTOS!E168,'INF GERAIS'!E168=VISTORIA!E168,'INF GERAIS'!E168='PRESTAÇÃO DE CONTAS'!E168,'INF GERAIS'!E168='OBS  ENC'!E168,'INF GERAIS'!E168='CONCLUSÃO INFORMAL'!E168)</f>
        <v>1</v>
      </c>
      <c r="T164">
        <f>MATCH(U164,RESUMO!$D$7:$D$453,0)</f>
        <v>386</v>
      </c>
      <c r="U164" s="81" t="s">
        <v>749</v>
      </c>
      <c r="V164" s="82">
        <v>15611474.690000001</v>
      </c>
      <c r="W164" s="82">
        <f t="shared" si="12"/>
        <v>1300956.2241666669</v>
      </c>
      <c r="X164" s="82">
        <f t="shared" si="13"/>
        <v>1300956.22</v>
      </c>
      <c r="Y164" s="83"/>
      <c r="Z164" s="83"/>
      <c r="AA164" s="84">
        <f t="shared" si="14"/>
        <v>1300956.22</v>
      </c>
      <c r="AB164" s="84">
        <f t="shared" si="15"/>
        <v>65047.81</v>
      </c>
      <c r="AC164" s="84">
        <f t="shared" si="16"/>
        <v>1235908.4099999999</v>
      </c>
      <c r="AE164" s="86">
        <f>SUMIFS(RESUMO!$X$7:$X$8020,RESUMO!$D$7:$D$8020,$U164)-SUMIFS(RESUMO!$X$7:$X$8020,RESUMO!$D$7:$D$8020,$U164,RESUMO!$G$7:$G$8020,"CANCELADO")-SUMIFS(RESUMO!$X$7:$X$8020,RESUMO!$D$7:$D$8020,$U164,RESUMO!$G$7:$G$8020,"SUBSTITUÍDO")-SUMIFS(RESUMO!$X$7:$X$8020,RESUMO!$D$7:$D$8020,$U164,RESUMO!$G$7:$G$8020,"REPROVADO")</f>
        <v>3</v>
      </c>
      <c r="AF164">
        <f>COUNTIFS(RESUMO!$D$7:$D$8020,$U164)-COUNTIFS(RESUMO!$D$7:$D$8020,$U164,RESUMO!$G$7:$G$8020,"CANCELADO")-COUNTIFS(RESUMO!$D$7:$D$8020,$U164,RESUMO!$G$7:$G$8020,"SUBSTITUÍDO")-COUNTIFS(RESUMO!$D$7:$D$8020,$U164,RESUMO!$G$7:$G$8020,"REPROVADO")</f>
        <v>3</v>
      </c>
      <c r="AG164">
        <f t="shared" si="17"/>
        <v>1</v>
      </c>
    </row>
    <row r="165" spans="15:33" x14ac:dyDescent="0.35">
      <c r="O165" t="b">
        <f>AND('INF GERAIS'!B169=LEFT(RESUMO!B169,9),'INF GERAIS'!B169=LEFT('TERMO DE ADESÃO'!B169,9),'INF GERAIS'!B169=LEFT(EVENTOS!B169,9),'INF GERAIS'!B169=LEFT(PAGAMENTOS!B169,9),'INF GERAIS'!B169=LEFT(VISTORIA!B169,9),'INF GERAIS'!B169=LEFT('PRESTAÇÃO DE CONTAS'!B169,9),'INF GERAIS'!B169=LEFT('OBS  ENC'!B169,9),'INF GERAIS'!B169=LEFT('CONCLUSÃO INFORMAL'!B169,9))</f>
        <v>1</v>
      </c>
      <c r="P165" t="b">
        <f>AND('INF GERAIS'!D169=RESUMO!D169,'INF GERAIS'!D169='TERMO DE ADESÃO'!D169,'INF GERAIS'!D169=EVENTOS!D169,'INF GERAIS'!D169=PAGAMENTOS!D169,'INF GERAIS'!D169=VISTORIA!D169,'INF GERAIS'!D169='PRESTAÇÃO DE CONTAS'!D169,'INF GERAIS'!D169='OBS  ENC'!D169,'INF GERAIS'!D169='CONCLUSÃO INFORMAL'!D169)</f>
        <v>1</v>
      </c>
      <c r="Q165" t="b">
        <f>AND('INF GERAIS'!E169=RESUMO!E169,'INF GERAIS'!E169='TERMO DE ADESÃO'!E169,'INF GERAIS'!E169=EVENTOS!E169,'INF GERAIS'!E169=PAGAMENTOS!E169,'INF GERAIS'!E169=VISTORIA!E169,'INF GERAIS'!E169='PRESTAÇÃO DE CONTAS'!E169,'INF GERAIS'!E169='OBS  ENC'!E169,'INF GERAIS'!E169='CONCLUSÃO INFORMAL'!E169)</f>
        <v>1</v>
      </c>
      <c r="T165">
        <f>MATCH(U165,RESUMO!$D$7:$D$453,0)</f>
        <v>390</v>
      </c>
      <c r="U165" s="81" t="s">
        <v>753</v>
      </c>
      <c r="V165" s="82">
        <v>17562909.059999999</v>
      </c>
      <c r="W165" s="82">
        <f t="shared" si="12"/>
        <v>1463575.7549999999</v>
      </c>
      <c r="X165" s="82">
        <f t="shared" si="13"/>
        <v>1463575.76</v>
      </c>
      <c r="Y165" s="83"/>
      <c r="Z165" s="83"/>
      <c r="AA165" s="84">
        <f t="shared" si="14"/>
        <v>1463575.76</v>
      </c>
      <c r="AB165" s="84">
        <f t="shared" si="15"/>
        <v>73178.789999999994</v>
      </c>
      <c r="AC165" s="84">
        <f t="shared" si="16"/>
        <v>1390396.97</v>
      </c>
      <c r="AE165" s="86">
        <f>SUMIFS(RESUMO!$X$7:$X$8020,RESUMO!$D$7:$D$8020,$U165)-SUMIFS(RESUMO!$X$7:$X$8020,RESUMO!$D$7:$D$8020,$U165,RESUMO!$G$7:$G$8020,"CANCELADO")-SUMIFS(RESUMO!$X$7:$X$8020,RESUMO!$D$7:$D$8020,$U165,RESUMO!$G$7:$G$8020,"SUBSTITUÍDO")-SUMIFS(RESUMO!$X$7:$X$8020,RESUMO!$D$7:$D$8020,$U165,RESUMO!$G$7:$G$8020,"REPROVADO")</f>
        <v>3</v>
      </c>
      <c r="AF165">
        <f>COUNTIFS(RESUMO!$D$7:$D$8020,$U165)-COUNTIFS(RESUMO!$D$7:$D$8020,$U165,RESUMO!$G$7:$G$8020,"CANCELADO")-COUNTIFS(RESUMO!$D$7:$D$8020,$U165,RESUMO!$G$7:$G$8020,"SUBSTITUÍDO")-COUNTIFS(RESUMO!$D$7:$D$8020,$U165,RESUMO!$G$7:$G$8020,"REPROVADO")</f>
        <v>3</v>
      </c>
      <c r="AG165">
        <f t="shared" si="17"/>
        <v>1</v>
      </c>
    </row>
    <row r="166" spans="15:33" x14ac:dyDescent="0.35">
      <c r="O166" t="b">
        <f>AND('INF GERAIS'!B170=LEFT(RESUMO!B170,9),'INF GERAIS'!B170=LEFT('TERMO DE ADESÃO'!B170,9),'INF GERAIS'!B170=LEFT(EVENTOS!B170,9),'INF GERAIS'!B170=LEFT(PAGAMENTOS!B170,9),'INF GERAIS'!B170=LEFT(VISTORIA!B170,9),'INF GERAIS'!B170=LEFT('PRESTAÇÃO DE CONTAS'!B170,9),'INF GERAIS'!B170=LEFT('OBS  ENC'!B170,9),'INF GERAIS'!B170=LEFT('CONCLUSÃO INFORMAL'!B170,9))</f>
        <v>1</v>
      </c>
      <c r="P166" t="b">
        <f>AND('INF GERAIS'!D170=RESUMO!D170,'INF GERAIS'!D170='TERMO DE ADESÃO'!D170,'INF GERAIS'!D170=EVENTOS!D170,'INF GERAIS'!D170=PAGAMENTOS!D170,'INF GERAIS'!D170=VISTORIA!D170,'INF GERAIS'!D170='PRESTAÇÃO DE CONTAS'!D170,'INF GERAIS'!D170='OBS  ENC'!D170,'INF GERAIS'!D170='CONCLUSÃO INFORMAL'!D170)</f>
        <v>1</v>
      </c>
      <c r="Q166" t="b">
        <f>AND('INF GERAIS'!E170=RESUMO!E170,'INF GERAIS'!E170='TERMO DE ADESÃO'!E170,'INF GERAIS'!E170=EVENTOS!E170,'INF GERAIS'!E170=PAGAMENTOS!E170,'INF GERAIS'!E170=VISTORIA!E170,'INF GERAIS'!E170='PRESTAÇÃO DE CONTAS'!E170,'INF GERAIS'!E170='OBS  ENC'!E170,'INF GERAIS'!E170='CONCLUSÃO INFORMAL'!E170)</f>
        <v>1</v>
      </c>
      <c r="T166">
        <f>MATCH(U166,RESUMO!$D$7:$D$453,0)</f>
        <v>394</v>
      </c>
      <c r="U166" s="81" t="s">
        <v>758</v>
      </c>
      <c r="V166" s="82">
        <v>5854303.1900000004</v>
      </c>
      <c r="W166" s="82">
        <f t="shared" si="12"/>
        <v>487858.59916666668</v>
      </c>
      <c r="X166" s="82">
        <f t="shared" si="13"/>
        <v>487858.6</v>
      </c>
      <c r="Y166" s="83"/>
      <c r="Z166" s="83"/>
      <c r="AA166" s="84">
        <f t="shared" si="14"/>
        <v>487858.6</v>
      </c>
      <c r="AB166" s="84">
        <f t="shared" si="15"/>
        <v>24392.93</v>
      </c>
      <c r="AC166" s="84">
        <f t="shared" si="16"/>
        <v>463465.67</v>
      </c>
      <c r="AE166" s="86">
        <f>SUMIFS(RESUMO!$X$7:$X$8020,RESUMO!$D$7:$D$8020,$U166)-SUMIFS(RESUMO!$X$7:$X$8020,RESUMO!$D$7:$D$8020,$U166,RESUMO!$G$7:$G$8020,"CANCELADO")-SUMIFS(RESUMO!$X$7:$X$8020,RESUMO!$D$7:$D$8020,$U166,RESUMO!$G$7:$G$8020,"SUBSTITUÍDO")-SUMIFS(RESUMO!$X$7:$X$8020,RESUMO!$D$7:$D$8020,$U166,RESUMO!$G$7:$G$8020,"REPROVADO")</f>
        <v>4</v>
      </c>
      <c r="AF166">
        <f>COUNTIFS(RESUMO!$D$7:$D$8020,$U166)-COUNTIFS(RESUMO!$D$7:$D$8020,$U166,RESUMO!$G$7:$G$8020,"CANCELADO")-COUNTIFS(RESUMO!$D$7:$D$8020,$U166,RESUMO!$G$7:$G$8020,"SUBSTITUÍDO")-COUNTIFS(RESUMO!$D$7:$D$8020,$U166,RESUMO!$G$7:$G$8020,"REPROVADO")</f>
        <v>4</v>
      </c>
      <c r="AG166">
        <f t="shared" si="17"/>
        <v>1</v>
      </c>
    </row>
    <row r="167" spans="15:33" x14ac:dyDescent="0.35">
      <c r="O167" t="b">
        <f>AND('INF GERAIS'!B171=LEFT(RESUMO!B171,9),'INF GERAIS'!B171=LEFT('TERMO DE ADESÃO'!B171,9),'INF GERAIS'!B171=LEFT(EVENTOS!B171,9),'INF GERAIS'!B171=LEFT(PAGAMENTOS!B171,9),'INF GERAIS'!B171=LEFT(VISTORIA!B171,9),'INF GERAIS'!B171=LEFT('PRESTAÇÃO DE CONTAS'!B171,9),'INF GERAIS'!B171=LEFT('OBS  ENC'!B171,9),'INF GERAIS'!B171=LEFT('CONCLUSÃO INFORMAL'!B171,9))</f>
        <v>1</v>
      </c>
      <c r="P167" t="b">
        <f>AND('INF GERAIS'!D171=RESUMO!D171,'INF GERAIS'!D171='TERMO DE ADESÃO'!D171,'INF GERAIS'!D171=EVENTOS!D171,'INF GERAIS'!D171=PAGAMENTOS!D171,'INF GERAIS'!D171=VISTORIA!D171,'INF GERAIS'!D171='PRESTAÇÃO DE CONTAS'!D171,'INF GERAIS'!D171='OBS  ENC'!D171,'INF GERAIS'!D171='CONCLUSÃO INFORMAL'!D171)</f>
        <v>1</v>
      </c>
      <c r="Q167" t="b">
        <f>AND('INF GERAIS'!E171=RESUMO!E171,'INF GERAIS'!E171='TERMO DE ADESÃO'!E171,'INF GERAIS'!E171=EVENTOS!E171,'INF GERAIS'!E171=PAGAMENTOS!E171,'INF GERAIS'!E171=VISTORIA!E171,'INF GERAIS'!E171='PRESTAÇÃO DE CONTAS'!E171,'INF GERAIS'!E171='OBS  ENC'!E171,'INF GERAIS'!E171='CONCLUSÃO INFORMAL'!E171)</f>
        <v>1</v>
      </c>
      <c r="T167">
        <f>MATCH(U167,RESUMO!$D$7:$D$453,0)</f>
        <v>398</v>
      </c>
      <c r="U167" s="81" t="s">
        <v>763</v>
      </c>
      <c r="V167" s="82">
        <v>23417211.940000005</v>
      </c>
      <c r="W167" s="82">
        <f t="shared" si="12"/>
        <v>1951434.3283333338</v>
      </c>
      <c r="X167" s="82">
        <f t="shared" si="13"/>
        <v>1951434.33</v>
      </c>
      <c r="Y167" s="83"/>
      <c r="Z167" s="83"/>
      <c r="AA167" s="84">
        <f t="shared" si="14"/>
        <v>1951434.33</v>
      </c>
      <c r="AB167" s="84">
        <f t="shared" si="15"/>
        <v>97571.72</v>
      </c>
      <c r="AC167" s="84">
        <f t="shared" si="16"/>
        <v>1853862.61</v>
      </c>
      <c r="AE167" s="86">
        <f>SUMIFS(RESUMO!$X$7:$X$8020,RESUMO!$D$7:$D$8020,$U167)-SUMIFS(RESUMO!$X$7:$X$8020,RESUMO!$D$7:$D$8020,$U167,RESUMO!$G$7:$G$8020,"CANCELADO")-SUMIFS(RESUMO!$X$7:$X$8020,RESUMO!$D$7:$D$8020,$U167,RESUMO!$G$7:$G$8020,"SUBSTITUÍDO")-SUMIFS(RESUMO!$X$7:$X$8020,RESUMO!$D$7:$D$8020,$U167,RESUMO!$G$7:$G$8020,"REPROVADO")</f>
        <v>3</v>
      </c>
      <c r="AF167">
        <f>COUNTIFS(RESUMO!$D$7:$D$8020,$U167)-COUNTIFS(RESUMO!$D$7:$D$8020,$U167,RESUMO!$G$7:$G$8020,"CANCELADO")-COUNTIFS(RESUMO!$D$7:$D$8020,$U167,RESUMO!$G$7:$G$8020,"SUBSTITUÍDO")-COUNTIFS(RESUMO!$D$7:$D$8020,$U167,RESUMO!$G$7:$G$8020,"REPROVADO")</f>
        <v>3</v>
      </c>
      <c r="AG167">
        <f t="shared" si="17"/>
        <v>1</v>
      </c>
    </row>
    <row r="168" spans="15:33" x14ac:dyDescent="0.35">
      <c r="O168" t="b">
        <f>AND('INF GERAIS'!B172=LEFT(RESUMO!B172,9),'INF GERAIS'!B172=LEFT('TERMO DE ADESÃO'!B172,9),'INF GERAIS'!B172=LEFT(EVENTOS!B172,9),'INF GERAIS'!B172=LEFT(PAGAMENTOS!B172,9),'INF GERAIS'!B172=LEFT(VISTORIA!B172,9),'INF GERAIS'!B172=LEFT('PRESTAÇÃO DE CONTAS'!B172,9),'INF GERAIS'!B172=LEFT('OBS  ENC'!B172,9),'INF GERAIS'!B172=LEFT('CONCLUSÃO INFORMAL'!B172,9))</f>
        <v>1</v>
      </c>
      <c r="P168" t="b">
        <f>AND('INF GERAIS'!D172=RESUMO!D172,'INF GERAIS'!D172='TERMO DE ADESÃO'!D172,'INF GERAIS'!D172=EVENTOS!D172,'INF GERAIS'!D172=PAGAMENTOS!D172,'INF GERAIS'!D172=VISTORIA!D172,'INF GERAIS'!D172='PRESTAÇÃO DE CONTAS'!D172,'INF GERAIS'!D172='OBS  ENC'!D172,'INF GERAIS'!D172='CONCLUSÃO INFORMAL'!D172)</f>
        <v>1</v>
      </c>
      <c r="Q168" t="b">
        <f>AND('INF GERAIS'!E172=RESUMO!E172,'INF GERAIS'!E172='TERMO DE ADESÃO'!E172,'INF GERAIS'!E172=EVENTOS!E172,'INF GERAIS'!E172=PAGAMENTOS!E172,'INF GERAIS'!E172=VISTORIA!E172,'INF GERAIS'!E172='PRESTAÇÃO DE CONTAS'!E172,'INF GERAIS'!E172='OBS  ENC'!E172,'INF GERAIS'!E172='CONCLUSÃO INFORMAL'!E172)</f>
        <v>1</v>
      </c>
      <c r="T168">
        <f>MATCH(U168,RESUMO!$D$7:$D$453,0)</f>
        <v>401</v>
      </c>
      <c r="U168" s="81" t="s">
        <v>767</v>
      </c>
      <c r="V168" s="82">
        <v>13660040.5</v>
      </c>
      <c r="W168" s="82">
        <f t="shared" si="12"/>
        <v>1138336.7083333333</v>
      </c>
      <c r="X168" s="82">
        <f t="shared" si="13"/>
        <v>1138336.71</v>
      </c>
      <c r="Y168" s="83"/>
      <c r="Z168" s="83"/>
      <c r="AA168" s="84">
        <f t="shared" si="14"/>
        <v>1138336.71</v>
      </c>
      <c r="AB168" s="84">
        <f t="shared" si="15"/>
        <v>56916.84</v>
      </c>
      <c r="AC168" s="84">
        <f t="shared" si="16"/>
        <v>1081419.8699999999</v>
      </c>
      <c r="AE168" s="86">
        <f>SUMIFS(RESUMO!$X$7:$X$8020,RESUMO!$D$7:$D$8020,$U168)-SUMIFS(RESUMO!$X$7:$X$8020,RESUMO!$D$7:$D$8020,$U168,RESUMO!$G$7:$G$8020,"CANCELADO")-SUMIFS(RESUMO!$X$7:$X$8020,RESUMO!$D$7:$D$8020,$U168,RESUMO!$G$7:$G$8020,"SUBSTITUÍDO")-SUMIFS(RESUMO!$X$7:$X$8020,RESUMO!$D$7:$D$8020,$U168,RESUMO!$G$7:$G$8020,"REPROVADO")</f>
        <v>1</v>
      </c>
      <c r="AF168">
        <f>COUNTIFS(RESUMO!$D$7:$D$8020,$U168)-COUNTIFS(RESUMO!$D$7:$D$8020,$U168,RESUMO!$G$7:$G$8020,"CANCELADO")-COUNTIFS(RESUMO!$D$7:$D$8020,$U168,RESUMO!$G$7:$G$8020,"SUBSTITUÍDO")-COUNTIFS(RESUMO!$D$7:$D$8020,$U168,RESUMO!$G$7:$G$8020,"REPROVADO")</f>
        <v>1</v>
      </c>
      <c r="AG168">
        <f t="shared" si="17"/>
        <v>1</v>
      </c>
    </row>
    <row r="169" spans="15:33" x14ac:dyDescent="0.35">
      <c r="O169" t="b">
        <f>AND('INF GERAIS'!B173=LEFT(RESUMO!B173,9),'INF GERAIS'!B173=LEFT('TERMO DE ADESÃO'!B173,9),'INF GERAIS'!B173=LEFT(EVENTOS!B173,9),'INF GERAIS'!B173=LEFT(PAGAMENTOS!B173,9),'INF GERAIS'!B173=LEFT(VISTORIA!B173,9),'INF GERAIS'!B173=LEFT('PRESTAÇÃO DE CONTAS'!B173,9),'INF GERAIS'!B173=LEFT('OBS  ENC'!B173,9),'INF GERAIS'!B173=LEFT('CONCLUSÃO INFORMAL'!B173,9))</f>
        <v>1</v>
      </c>
      <c r="P169" t="b">
        <f>AND('INF GERAIS'!D173=RESUMO!D173,'INF GERAIS'!D173='TERMO DE ADESÃO'!D173,'INF GERAIS'!D173=EVENTOS!D173,'INF GERAIS'!D173=PAGAMENTOS!D173,'INF GERAIS'!D173=VISTORIA!D173,'INF GERAIS'!D173='PRESTAÇÃO DE CONTAS'!D173,'INF GERAIS'!D173='OBS  ENC'!D173,'INF GERAIS'!D173='CONCLUSÃO INFORMAL'!D173)</f>
        <v>1</v>
      </c>
      <c r="Q169" t="b">
        <f>AND('INF GERAIS'!E173=RESUMO!E173,'INF GERAIS'!E173='TERMO DE ADESÃO'!E173,'INF GERAIS'!E173=EVENTOS!E173,'INF GERAIS'!E173=PAGAMENTOS!E173,'INF GERAIS'!E173=VISTORIA!E173,'INF GERAIS'!E173='PRESTAÇÃO DE CONTAS'!E173,'INF GERAIS'!E173='OBS  ENC'!E173,'INF GERAIS'!E173='CONCLUSÃO INFORMAL'!E173)</f>
        <v>1</v>
      </c>
      <c r="T169">
        <f>MATCH(U169,RESUMO!$D$7:$D$453,0)</f>
        <v>402</v>
      </c>
      <c r="U169" s="81" t="s">
        <v>769</v>
      </c>
      <c r="V169" s="82">
        <v>7805737.4899999993</v>
      </c>
      <c r="W169" s="82">
        <f t="shared" si="12"/>
        <v>650478.12416666665</v>
      </c>
      <c r="X169" s="82">
        <f t="shared" si="13"/>
        <v>650478.12</v>
      </c>
      <c r="Y169" s="83"/>
      <c r="Z169" s="83"/>
      <c r="AA169" s="84">
        <f t="shared" si="14"/>
        <v>650478.12</v>
      </c>
      <c r="AB169" s="84">
        <f t="shared" si="15"/>
        <v>32523.91</v>
      </c>
      <c r="AC169" s="84">
        <f t="shared" si="16"/>
        <v>617954.21</v>
      </c>
      <c r="AE169" s="86">
        <f>SUMIFS(RESUMO!$X$7:$X$8020,RESUMO!$D$7:$D$8020,$U169)-SUMIFS(RESUMO!$X$7:$X$8020,RESUMO!$D$7:$D$8020,$U169,RESUMO!$G$7:$G$8020,"CANCELADO")-SUMIFS(RESUMO!$X$7:$X$8020,RESUMO!$D$7:$D$8020,$U169,RESUMO!$G$7:$G$8020,"SUBSTITUÍDO")-SUMIFS(RESUMO!$X$7:$X$8020,RESUMO!$D$7:$D$8020,$U169,RESUMO!$G$7:$G$8020,"REPROVADO")</f>
        <v>1.6</v>
      </c>
      <c r="AF169">
        <f>COUNTIFS(RESUMO!$D$7:$D$8020,$U169)-COUNTIFS(RESUMO!$D$7:$D$8020,$U169,RESUMO!$G$7:$G$8020,"CANCELADO")-COUNTIFS(RESUMO!$D$7:$D$8020,$U169,RESUMO!$G$7:$G$8020,"SUBSTITUÍDO")-COUNTIFS(RESUMO!$D$7:$D$8020,$U169,RESUMO!$G$7:$G$8020,"REPROVADO")</f>
        <v>2</v>
      </c>
      <c r="AG169">
        <f t="shared" si="17"/>
        <v>0.8</v>
      </c>
    </row>
    <row r="170" spans="15:33" x14ac:dyDescent="0.35">
      <c r="O170" t="b">
        <f>AND('INF GERAIS'!B174=LEFT(RESUMO!B174,9),'INF GERAIS'!B174=LEFT('TERMO DE ADESÃO'!B174,9),'INF GERAIS'!B174=LEFT(EVENTOS!B174,9),'INF GERAIS'!B174=LEFT(PAGAMENTOS!B174,9),'INF GERAIS'!B174=LEFT(VISTORIA!B174,9),'INF GERAIS'!B174=LEFT('PRESTAÇÃO DE CONTAS'!B174,9),'INF GERAIS'!B174=LEFT('OBS  ENC'!B174,9),'INF GERAIS'!B174=LEFT('CONCLUSÃO INFORMAL'!B174,9))</f>
        <v>1</v>
      </c>
      <c r="P170" t="b">
        <f>AND('INF GERAIS'!D174=RESUMO!D174,'INF GERAIS'!D174='TERMO DE ADESÃO'!D174,'INF GERAIS'!D174=EVENTOS!D174,'INF GERAIS'!D174=PAGAMENTOS!D174,'INF GERAIS'!D174=VISTORIA!D174,'INF GERAIS'!D174='PRESTAÇÃO DE CONTAS'!D174,'INF GERAIS'!D174='OBS  ENC'!D174,'INF GERAIS'!D174='CONCLUSÃO INFORMAL'!D174)</f>
        <v>1</v>
      </c>
      <c r="Q170" t="b">
        <f>AND('INF GERAIS'!E174=RESUMO!E174,'INF GERAIS'!E174='TERMO DE ADESÃO'!E174,'INF GERAIS'!E174=EVENTOS!E174,'INF GERAIS'!E174=PAGAMENTOS!E174,'INF GERAIS'!E174=VISTORIA!E174,'INF GERAIS'!E174='PRESTAÇÃO DE CONTAS'!E174,'INF GERAIS'!E174='OBS  ENC'!E174,'INF GERAIS'!E174='CONCLUSÃO INFORMAL'!E174)</f>
        <v>1</v>
      </c>
      <c r="T170">
        <f>MATCH(U170,RESUMO!$D$7:$D$453,0)</f>
        <v>404</v>
      </c>
      <c r="U170" s="81" t="s">
        <v>771</v>
      </c>
      <c r="V170" s="82">
        <v>13660040.5</v>
      </c>
      <c r="W170" s="82">
        <f t="shared" si="12"/>
        <v>1138336.7083333333</v>
      </c>
      <c r="X170" s="82">
        <f t="shared" si="13"/>
        <v>1138336.71</v>
      </c>
      <c r="Y170" s="83"/>
      <c r="Z170" s="83"/>
      <c r="AA170" s="84">
        <f t="shared" si="14"/>
        <v>1138336.71</v>
      </c>
      <c r="AB170" s="84">
        <f t="shared" si="15"/>
        <v>56916.84</v>
      </c>
      <c r="AC170" s="84">
        <f t="shared" si="16"/>
        <v>1081419.8699999999</v>
      </c>
      <c r="AE170" s="86">
        <f>SUMIFS(RESUMO!$X$7:$X$8020,RESUMO!$D$7:$D$8020,$U170)-SUMIFS(RESUMO!$X$7:$X$8020,RESUMO!$D$7:$D$8020,$U170,RESUMO!$G$7:$G$8020,"CANCELADO")-SUMIFS(RESUMO!$X$7:$X$8020,RESUMO!$D$7:$D$8020,$U170,RESUMO!$G$7:$G$8020,"SUBSTITUÍDO")-SUMIFS(RESUMO!$X$7:$X$8020,RESUMO!$D$7:$D$8020,$U170,RESUMO!$G$7:$G$8020,"REPROVADO")</f>
        <v>5</v>
      </c>
      <c r="AF170">
        <f>COUNTIFS(RESUMO!$D$7:$D$8020,$U170)-COUNTIFS(RESUMO!$D$7:$D$8020,$U170,RESUMO!$G$7:$G$8020,"CANCELADO")-COUNTIFS(RESUMO!$D$7:$D$8020,$U170,RESUMO!$G$7:$G$8020,"SUBSTITUÍDO")-COUNTIFS(RESUMO!$D$7:$D$8020,$U170,RESUMO!$G$7:$G$8020,"REPROVADO")</f>
        <v>5</v>
      </c>
      <c r="AG170">
        <f t="shared" si="17"/>
        <v>1</v>
      </c>
    </row>
    <row r="171" spans="15:33" x14ac:dyDescent="0.35">
      <c r="O171" t="b">
        <f>AND('INF GERAIS'!B175=LEFT(RESUMO!B175,9),'INF GERAIS'!B175=LEFT('TERMO DE ADESÃO'!B175,9),'INF GERAIS'!B175=LEFT(EVENTOS!B175,9),'INF GERAIS'!B175=LEFT(PAGAMENTOS!B175,9),'INF GERAIS'!B175=LEFT(VISTORIA!B175,9),'INF GERAIS'!B175=LEFT('PRESTAÇÃO DE CONTAS'!B175,9),'INF GERAIS'!B175=LEFT('OBS  ENC'!B175,9),'INF GERAIS'!B175=LEFT('CONCLUSÃO INFORMAL'!B175,9))</f>
        <v>1</v>
      </c>
      <c r="P171" t="b">
        <f>AND('INF GERAIS'!D175=RESUMO!D175,'INF GERAIS'!D175='TERMO DE ADESÃO'!D175,'INF GERAIS'!D175=EVENTOS!D175,'INF GERAIS'!D175=PAGAMENTOS!D175,'INF GERAIS'!D175=VISTORIA!D175,'INF GERAIS'!D175='PRESTAÇÃO DE CONTAS'!D175,'INF GERAIS'!D175='OBS  ENC'!D175,'INF GERAIS'!D175='CONCLUSÃO INFORMAL'!D175)</f>
        <v>1</v>
      </c>
      <c r="Q171" t="b">
        <f>AND('INF GERAIS'!E175=RESUMO!E175,'INF GERAIS'!E175='TERMO DE ADESÃO'!E175,'INF GERAIS'!E175=EVENTOS!E175,'INF GERAIS'!E175=PAGAMENTOS!E175,'INF GERAIS'!E175=VISTORIA!E175,'INF GERAIS'!E175='PRESTAÇÃO DE CONTAS'!E175,'INF GERAIS'!E175='OBS  ENC'!E175,'INF GERAIS'!E175='CONCLUSÃO INFORMAL'!E175)</f>
        <v>1</v>
      </c>
      <c r="T171">
        <f>MATCH(U171,RESUMO!$D$7:$D$453,0)</f>
        <v>409</v>
      </c>
      <c r="U171" s="81" t="s">
        <v>777</v>
      </c>
      <c r="V171" s="82">
        <v>11708605.040000001</v>
      </c>
      <c r="W171" s="82">
        <f t="shared" si="12"/>
        <v>975717.08666666679</v>
      </c>
      <c r="X171" s="82">
        <f t="shared" si="13"/>
        <v>975717.09</v>
      </c>
      <c r="Y171" s="83"/>
      <c r="Z171" s="83"/>
      <c r="AA171" s="84">
        <f t="shared" si="14"/>
        <v>975717.09</v>
      </c>
      <c r="AB171" s="84">
        <f t="shared" si="15"/>
        <v>48785.85</v>
      </c>
      <c r="AC171" s="84">
        <f t="shared" si="16"/>
        <v>926931.24</v>
      </c>
      <c r="AE171" s="86">
        <f>SUMIFS(RESUMO!$X$7:$X$8020,RESUMO!$D$7:$D$8020,$U171)-SUMIFS(RESUMO!$X$7:$X$8020,RESUMO!$D$7:$D$8020,$U171,RESUMO!$G$7:$G$8020,"CANCELADO")-SUMIFS(RESUMO!$X$7:$X$8020,RESUMO!$D$7:$D$8020,$U171,RESUMO!$G$7:$G$8020,"SUBSTITUÍDO")-SUMIFS(RESUMO!$X$7:$X$8020,RESUMO!$D$7:$D$8020,$U171,RESUMO!$G$7:$G$8020,"REPROVADO")</f>
        <v>1</v>
      </c>
      <c r="AF171">
        <f>COUNTIFS(RESUMO!$D$7:$D$8020,$U171)-COUNTIFS(RESUMO!$D$7:$D$8020,$U171,RESUMO!$G$7:$G$8020,"CANCELADO")-COUNTIFS(RESUMO!$D$7:$D$8020,$U171,RESUMO!$G$7:$G$8020,"SUBSTITUÍDO")-COUNTIFS(RESUMO!$D$7:$D$8020,$U171,RESUMO!$G$7:$G$8020,"REPROVADO")</f>
        <v>1</v>
      </c>
      <c r="AG171">
        <f t="shared" si="17"/>
        <v>1</v>
      </c>
    </row>
    <row r="172" spans="15:33" x14ac:dyDescent="0.35">
      <c r="O172" t="b">
        <f>AND('INF GERAIS'!B176=LEFT(RESUMO!B176,9),'INF GERAIS'!B176=LEFT('TERMO DE ADESÃO'!B176,9),'INF GERAIS'!B176=LEFT(EVENTOS!B176,9),'INF GERAIS'!B176=LEFT(PAGAMENTOS!B176,9),'INF GERAIS'!B176=LEFT(VISTORIA!B176,9),'INF GERAIS'!B176=LEFT('PRESTAÇÃO DE CONTAS'!B176,9),'INF GERAIS'!B176=LEFT('OBS  ENC'!B176,9),'INF GERAIS'!B176=LEFT('CONCLUSÃO INFORMAL'!B176,9))</f>
        <v>1</v>
      </c>
      <c r="P172" t="b">
        <f>AND('INF GERAIS'!D176=RESUMO!D176,'INF GERAIS'!D176='TERMO DE ADESÃO'!D176,'INF GERAIS'!D176=EVENTOS!D176,'INF GERAIS'!D176=PAGAMENTOS!D176,'INF GERAIS'!D176=VISTORIA!D176,'INF GERAIS'!D176='PRESTAÇÃO DE CONTAS'!D176,'INF GERAIS'!D176='OBS  ENC'!D176,'INF GERAIS'!D176='CONCLUSÃO INFORMAL'!D176)</f>
        <v>1</v>
      </c>
      <c r="Q172" t="b">
        <f>AND('INF GERAIS'!E176=RESUMO!E176,'INF GERAIS'!E176='TERMO DE ADESÃO'!E176,'INF GERAIS'!E176=EVENTOS!E176,'INF GERAIS'!E176=PAGAMENTOS!E176,'INF GERAIS'!E176=VISTORIA!E176,'INF GERAIS'!E176='PRESTAÇÃO DE CONTAS'!E176,'INF GERAIS'!E176='OBS  ENC'!E176,'INF GERAIS'!E176='CONCLUSÃO INFORMAL'!E176)</f>
        <v>1</v>
      </c>
      <c r="T172">
        <f>MATCH(U172,RESUMO!$D$7:$D$453,0)</f>
        <v>410</v>
      </c>
      <c r="U172" s="81" t="s">
        <v>779</v>
      </c>
      <c r="V172" s="82">
        <v>13660040.5</v>
      </c>
      <c r="W172" s="82">
        <f t="shared" si="12"/>
        <v>1138336.7083333333</v>
      </c>
      <c r="X172" s="82">
        <f t="shared" si="13"/>
        <v>1138336.71</v>
      </c>
      <c r="Y172" s="83"/>
      <c r="Z172" s="83"/>
      <c r="AA172" s="84">
        <f t="shared" si="14"/>
        <v>1138336.71</v>
      </c>
      <c r="AB172" s="84">
        <f t="shared" si="15"/>
        <v>56916.84</v>
      </c>
      <c r="AC172" s="84">
        <f t="shared" si="16"/>
        <v>1081419.8699999999</v>
      </c>
      <c r="AE172" s="86">
        <f>SUMIFS(RESUMO!$X$7:$X$8020,RESUMO!$D$7:$D$8020,$U172)-SUMIFS(RESUMO!$X$7:$X$8020,RESUMO!$D$7:$D$8020,$U172,RESUMO!$G$7:$G$8020,"CANCELADO")-SUMIFS(RESUMO!$X$7:$X$8020,RESUMO!$D$7:$D$8020,$U172,RESUMO!$G$7:$G$8020,"SUBSTITUÍDO")-SUMIFS(RESUMO!$X$7:$X$8020,RESUMO!$D$7:$D$8020,$U172,RESUMO!$G$7:$G$8020,"REPROVADO")</f>
        <v>3</v>
      </c>
      <c r="AF172">
        <f>COUNTIFS(RESUMO!$D$7:$D$8020,$U172)-COUNTIFS(RESUMO!$D$7:$D$8020,$U172,RESUMO!$G$7:$G$8020,"CANCELADO")-COUNTIFS(RESUMO!$D$7:$D$8020,$U172,RESUMO!$G$7:$G$8020,"SUBSTITUÍDO")-COUNTIFS(RESUMO!$D$7:$D$8020,$U172,RESUMO!$G$7:$G$8020,"REPROVADO")</f>
        <v>3</v>
      </c>
      <c r="AG172">
        <f t="shared" si="17"/>
        <v>1</v>
      </c>
    </row>
    <row r="173" spans="15:33" x14ac:dyDescent="0.35">
      <c r="O173" t="b">
        <f>AND('INF GERAIS'!B177=LEFT(RESUMO!B177,9),'INF GERAIS'!B177=LEFT('TERMO DE ADESÃO'!B177,9),'INF GERAIS'!B177=LEFT(EVENTOS!B177,9),'INF GERAIS'!B177=LEFT(PAGAMENTOS!B177,9),'INF GERAIS'!B177=LEFT(VISTORIA!B177,9),'INF GERAIS'!B177=LEFT('PRESTAÇÃO DE CONTAS'!B177,9),'INF GERAIS'!B177=LEFT('OBS  ENC'!B177,9),'INF GERAIS'!B177=LEFT('CONCLUSÃO INFORMAL'!B177,9))</f>
        <v>1</v>
      </c>
      <c r="P173" t="b">
        <f>AND('INF GERAIS'!D177=RESUMO!D177,'INF GERAIS'!D177='TERMO DE ADESÃO'!D177,'INF GERAIS'!D177=EVENTOS!D177,'INF GERAIS'!D177=PAGAMENTOS!D177,'INF GERAIS'!D177=VISTORIA!D177,'INF GERAIS'!D177='PRESTAÇÃO DE CONTAS'!D177,'INF GERAIS'!D177='OBS  ENC'!D177,'INF GERAIS'!D177='CONCLUSÃO INFORMAL'!D177)</f>
        <v>1</v>
      </c>
      <c r="Q173" t="b">
        <f>AND('INF GERAIS'!E177=RESUMO!E177,'INF GERAIS'!E177='TERMO DE ADESÃO'!E177,'INF GERAIS'!E177=EVENTOS!E177,'INF GERAIS'!E177=PAGAMENTOS!E177,'INF GERAIS'!E177=VISTORIA!E177,'INF GERAIS'!E177='PRESTAÇÃO DE CONTAS'!E177,'INF GERAIS'!E177='OBS  ENC'!E177,'INF GERAIS'!E177='CONCLUSÃO INFORMAL'!E177)</f>
        <v>1</v>
      </c>
      <c r="T173">
        <f>MATCH(U173,RESUMO!$D$7:$D$453,0)</f>
        <v>413</v>
      </c>
      <c r="U173" s="81" t="s">
        <v>783</v>
      </c>
      <c r="V173" s="82">
        <v>5854303.1900000004</v>
      </c>
      <c r="W173" s="82">
        <f t="shared" si="12"/>
        <v>487858.59916666668</v>
      </c>
      <c r="X173" s="82">
        <f t="shared" si="13"/>
        <v>487858.6</v>
      </c>
      <c r="Y173" s="83"/>
      <c r="Z173" s="83"/>
      <c r="AA173" s="84">
        <f t="shared" si="14"/>
        <v>487858.6</v>
      </c>
      <c r="AB173" s="84">
        <f t="shared" si="15"/>
        <v>24392.93</v>
      </c>
      <c r="AC173" s="84">
        <f t="shared" si="16"/>
        <v>463465.67</v>
      </c>
      <c r="AE173" s="86">
        <f>SUMIFS(RESUMO!$X$7:$X$8020,RESUMO!$D$7:$D$8020,$U173)-SUMIFS(RESUMO!$X$7:$X$8020,RESUMO!$D$7:$D$8020,$U173,RESUMO!$G$7:$G$8020,"CANCELADO")-SUMIFS(RESUMO!$X$7:$X$8020,RESUMO!$D$7:$D$8020,$U173,RESUMO!$G$7:$G$8020,"SUBSTITUÍDO")-SUMIFS(RESUMO!$X$7:$X$8020,RESUMO!$D$7:$D$8020,$U173,RESUMO!$G$7:$G$8020,"REPROVADO")</f>
        <v>1.3403</v>
      </c>
      <c r="AF173">
        <f>COUNTIFS(RESUMO!$D$7:$D$8020,$U173)-COUNTIFS(RESUMO!$D$7:$D$8020,$U173,RESUMO!$G$7:$G$8020,"CANCELADO")-COUNTIFS(RESUMO!$D$7:$D$8020,$U173,RESUMO!$G$7:$G$8020,"SUBSTITUÍDO")-COUNTIFS(RESUMO!$D$7:$D$8020,$U173,RESUMO!$G$7:$G$8020,"REPROVADO")</f>
        <v>2</v>
      </c>
      <c r="AG173">
        <f t="shared" si="17"/>
        <v>0.67015000000000002</v>
      </c>
    </row>
    <row r="174" spans="15:33" x14ac:dyDescent="0.35">
      <c r="O174" t="b">
        <f>AND('INF GERAIS'!B178=LEFT(RESUMO!B178,9),'INF GERAIS'!B178=LEFT('TERMO DE ADESÃO'!B178,9),'INF GERAIS'!B178=LEFT(EVENTOS!B178,9),'INF GERAIS'!B178=LEFT(PAGAMENTOS!B178,9),'INF GERAIS'!B178=LEFT(VISTORIA!B178,9),'INF GERAIS'!B178=LEFT('PRESTAÇÃO DE CONTAS'!B178,9),'INF GERAIS'!B178=LEFT('OBS  ENC'!B178,9),'INF GERAIS'!B178=LEFT('CONCLUSÃO INFORMAL'!B178,9))</f>
        <v>1</v>
      </c>
      <c r="P174" t="b">
        <f>AND('INF GERAIS'!D178=RESUMO!D178,'INF GERAIS'!D178='TERMO DE ADESÃO'!D178,'INF GERAIS'!D178=EVENTOS!D178,'INF GERAIS'!D178=PAGAMENTOS!D178,'INF GERAIS'!D178=VISTORIA!D178,'INF GERAIS'!D178='PRESTAÇÃO DE CONTAS'!D178,'INF GERAIS'!D178='OBS  ENC'!D178,'INF GERAIS'!D178='CONCLUSÃO INFORMAL'!D178)</f>
        <v>1</v>
      </c>
      <c r="Q174" t="b">
        <f>AND('INF GERAIS'!E178=RESUMO!E178,'INF GERAIS'!E178='TERMO DE ADESÃO'!E178,'INF GERAIS'!E178=EVENTOS!E178,'INF GERAIS'!E178=PAGAMENTOS!E178,'INF GERAIS'!E178=VISTORIA!E178,'INF GERAIS'!E178='PRESTAÇÃO DE CONTAS'!E178,'INF GERAIS'!E178='OBS  ENC'!E178,'INF GERAIS'!E178='CONCLUSÃO INFORMAL'!E178)</f>
        <v>1</v>
      </c>
      <c r="T174">
        <f>MATCH(U174,RESUMO!$D$7:$D$453,0)</f>
        <v>415</v>
      </c>
      <c r="U174" s="81" t="s">
        <v>785</v>
      </c>
      <c r="V174" s="82">
        <v>5854303.1900000004</v>
      </c>
      <c r="W174" s="82">
        <f t="shared" si="12"/>
        <v>487858.59916666668</v>
      </c>
      <c r="X174" s="82">
        <f t="shared" si="13"/>
        <v>487858.6</v>
      </c>
      <c r="Y174" s="83"/>
      <c r="Z174" s="83"/>
      <c r="AA174" s="84">
        <f t="shared" si="14"/>
        <v>487858.6</v>
      </c>
      <c r="AB174" s="84">
        <f t="shared" si="15"/>
        <v>24392.93</v>
      </c>
      <c r="AC174" s="84">
        <f t="shared" si="16"/>
        <v>463465.67</v>
      </c>
      <c r="AE174" s="86">
        <f>SUMIFS(RESUMO!$X$7:$X$8020,RESUMO!$D$7:$D$8020,$U174)-SUMIFS(RESUMO!$X$7:$X$8020,RESUMO!$D$7:$D$8020,$U174,RESUMO!$G$7:$G$8020,"CANCELADO")-SUMIFS(RESUMO!$X$7:$X$8020,RESUMO!$D$7:$D$8020,$U174,RESUMO!$G$7:$G$8020,"SUBSTITUÍDO")-SUMIFS(RESUMO!$X$7:$X$8020,RESUMO!$D$7:$D$8020,$U174,RESUMO!$G$7:$G$8020,"REPROVADO")</f>
        <v>1</v>
      </c>
      <c r="AF174">
        <f>COUNTIFS(RESUMO!$D$7:$D$8020,$U174)-COUNTIFS(RESUMO!$D$7:$D$8020,$U174,RESUMO!$G$7:$G$8020,"CANCELADO")-COUNTIFS(RESUMO!$D$7:$D$8020,$U174,RESUMO!$G$7:$G$8020,"SUBSTITUÍDO")-COUNTIFS(RESUMO!$D$7:$D$8020,$U174,RESUMO!$G$7:$G$8020,"REPROVADO")</f>
        <v>1</v>
      </c>
      <c r="AG174">
        <f t="shared" si="17"/>
        <v>1</v>
      </c>
    </row>
    <row r="175" spans="15:33" x14ac:dyDescent="0.35">
      <c r="O175" t="b">
        <f>AND('INF GERAIS'!B179=LEFT(RESUMO!B179,9),'INF GERAIS'!B179=LEFT('TERMO DE ADESÃO'!B179,9),'INF GERAIS'!B179=LEFT(EVENTOS!B179,9),'INF GERAIS'!B179=LEFT(PAGAMENTOS!B179,9),'INF GERAIS'!B179=LEFT(VISTORIA!B179,9),'INF GERAIS'!B179=LEFT('PRESTAÇÃO DE CONTAS'!B179,9),'INF GERAIS'!B179=LEFT('OBS  ENC'!B179,9),'INF GERAIS'!B179=LEFT('CONCLUSÃO INFORMAL'!B179,9))</f>
        <v>1</v>
      </c>
      <c r="P175" t="b">
        <f>AND('INF GERAIS'!D179=RESUMO!D179,'INF GERAIS'!D179='TERMO DE ADESÃO'!D179,'INF GERAIS'!D179=EVENTOS!D179,'INF GERAIS'!D179=PAGAMENTOS!D179,'INF GERAIS'!D179=VISTORIA!D179,'INF GERAIS'!D179='PRESTAÇÃO DE CONTAS'!D179,'INF GERAIS'!D179='OBS  ENC'!D179,'INF GERAIS'!D179='CONCLUSÃO INFORMAL'!D179)</f>
        <v>1</v>
      </c>
      <c r="Q175" t="b">
        <f>AND('INF GERAIS'!E179=RESUMO!E179,'INF GERAIS'!E179='TERMO DE ADESÃO'!E179,'INF GERAIS'!E179=EVENTOS!E179,'INF GERAIS'!E179=PAGAMENTOS!E179,'INF GERAIS'!E179=VISTORIA!E179,'INF GERAIS'!E179='PRESTAÇÃO DE CONTAS'!E179,'INF GERAIS'!E179='OBS  ENC'!E179,'INF GERAIS'!E179='CONCLUSÃO INFORMAL'!E179)</f>
        <v>1</v>
      </c>
      <c r="T175">
        <f>MATCH(U175,RESUMO!$D$7:$D$453,0)</f>
        <v>416</v>
      </c>
      <c r="U175" s="81" t="s">
        <v>787</v>
      </c>
      <c r="V175" s="82">
        <v>21465777.59</v>
      </c>
      <c r="W175" s="82">
        <f t="shared" si="12"/>
        <v>1788814.7991666666</v>
      </c>
      <c r="X175" s="82">
        <f t="shared" si="13"/>
        <v>1788814.8</v>
      </c>
      <c r="Y175" s="83"/>
      <c r="Z175" s="83"/>
      <c r="AA175" s="84">
        <f t="shared" si="14"/>
        <v>1788814.8</v>
      </c>
      <c r="AB175" s="84">
        <f t="shared" si="15"/>
        <v>89440.74</v>
      </c>
      <c r="AC175" s="84">
        <f t="shared" si="16"/>
        <v>1699374.06</v>
      </c>
      <c r="AE175" s="86">
        <f>SUMIFS(RESUMO!$X$7:$X$8020,RESUMO!$D$7:$D$8020,$U175)-SUMIFS(RESUMO!$X$7:$X$8020,RESUMO!$D$7:$D$8020,$U175,RESUMO!$G$7:$G$8020,"CANCELADO")-SUMIFS(RESUMO!$X$7:$X$8020,RESUMO!$D$7:$D$8020,$U175,RESUMO!$G$7:$G$8020,"SUBSTITUÍDO")-SUMIFS(RESUMO!$X$7:$X$8020,RESUMO!$D$7:$D$8020,$U175,RESUMO!$G$7:$G$8020,"REPROVADO")</f>
        <v>1</v>
      </c>
      <c r="AF175">
        <f>COUNTIFS(RESUMO!$D$7:$D$8020,$U175)-COUNTIFS(RESUMO!$D$7:$D$8020,$U175,RESUMO!$G$7:$G$8020,"CANCELADO")-COUNTIFS(RESUMO!$D$7:$D$8020,$U175,RESUMO!$G$7:$G$8020,"SUBSTITUÍDO")-COUNTIFS(RESUMO!$D$7:$D$8020,$U175,RESUMO!$G$7:$G$8020,"REPROVADO")</f>
        <v>1</v>
      </c>
      <c r="AG175">
        <f t="shared" si="17"/>
        <v>1</v>
      </c>
    </row>
    <row r="176" spans="15:33" x14ac:dyDescent="0.35">
      <c r="O176" t="b">
        <f>AND('INF GERAIS'!B180=LEFT(RESUMO!B180,9),'INF GERAIS'!B180=LEFT('TERMO DE ADESÃO'!B180,9),'INF GERAIS'!B180=LEFT(EVENTOS!B180,9),'INF GERAIS'!B180=LEFT(PAGAMENTOS!B180,9),'INF GERAIS'!B180=LEFT(VISTORIA!B180,9),'INF GERAIS'!B180=LEFT('PRESTAÇÃO DE CONTAS'!B180,9),'INF GERAIS'!B180=LEFT('OBS  ENC'!B180,9),'INF GERAIS'!B180=LEFT('CONCLUSÃO INFORMAL'!B180,9))</f>
        <v>1</v>
      </c>
      <c r="P176" t="b">
        <f>AND('INF GERAIS'!D180=RESUMO!D180,'INF GERAIS'!D180='TERMO DE ADESÃO'!D180,'INF GERAIS'!D180=EVENTOS!D180,'INF GERAIS'!D180=PAGAMENTOS!D180,'INF GERAIS'!D180=VISTORIA!D180,'INF GERAIS'!D180='PRESTAÇÃO DE CONTAS'!D180,'INF GERAIS'!D180='OBS  ENC'!D180,'INF GERAIS'!D180='CONCLUSÃO INFORMAL'!D180)</f>
        <v>1</v>
      </c>
      <c r="Q176" t="b">
        <f>AND('INF GERAIS'!E180=RESUMO!E180,'INF GERAIS'!E180='TERMO DE ADESÃO'!E180,'INF GERAIS'!E180=EVENTOS!E180,'INF GERAIS'!E180=PAGAMENTOS!E180,'INF GERAIS'!E180=VISTORIA!E180,'INF GERAIS'!E180='PRESTAÇÃO DE CONTAS'!E180,'INF GERAIS'!E180='OBS  ENC'!E180,'INF GERAIS'!E180='CONCLUSÃO INFORMAL'!E180)</f>
        <v>1</v>
      </c>
      <c r="T176">
        <f>MATCH(U176,RESUMO!$D$7:$D$453,0)</f>
        <v>417</v>
      </c>
      <c r="U176" s="81" t="s">
        <v>789</v>
      </c>
      <c r="V176" s="82">
        <v>17562909.059999999</v>
      </c>
      <c r="W176" s="82">
        <f t="shared" si="12"/>
        <v>1463575.7549999999</v>
      </c>
      <c r="X176" s="82">
        <f t="shared" si="13"/>
        <v>1463575.76</v>
      </c>
      <c r="Y176" s="83"/>
      <c r="Z176" s="83"/>
      <c r="AA176" s="84">
        <f t="shared" si="14"/>
        <v>1463575.76</v>
      </c>
      <c r="AB176" s="84">
        <f t="shared" si="15"/>
        <v>73178.789999999994</v>
      </c>
      <c r="AC176" s="84">
        <f t="shared" si="16"/>
        <v>1390396.97</v>
      </c>
      <c r="AE176" s="86">
        <f>SUMIFS(RESUMO!$X$7:$X$8020,RESUMO!$D$7:$D$8020,$U176)-SUMIFS(RESUMO!$X$7:$X$8020,RESUMO!$D$7:$D$8020,$U176,RESUMO!$G$7:$G$8020,"CANCELADO")-SUMIFS(RESUMO!$X$7:$X$8020,RESUMO!$D$7:$D$8020,$U176,RESUMO!$G$7:$G$8020,"SUBSTITUÍDO")-SUMIFS(RESUMO!$X$7:$X$8020,RESUMO!$D$7:$D$8020,$U176,RESUMO!$G$7:$G$8020,"REPROVADO")</f>
        <v>1</v>
      </c>
      <c r="AF176">
        <f>COUNTIFS(RESUMO!$D$7:$D$8020,$U176)-COUNTIFS(RESUMO!$D$7:$D$8020,$U176,RESUMO!$G$7:$G$8020,"CANCELADO")-COUNTIFS(RESUMO!$D$7:$D$8020,$U176,RESUMO!$G$7:$G$8020,"SUBSTITUÍDO")-COUNTIFS(RESUMO!$D$7:$D$8020,$U176,RESUMO!$G$7:$G$8020,"REPROVADO")</f>
        <v>1</v>
      </c>
      <c r="AG176">
        <f t="shared" si="17"/>
        <v>1</v>
      </c>
    </row>
    <row r="177" spans="15:33" x14ac:dyDescent="0.35">
      <c r="O177" t="b">
        <f>AND('INF GERAIS'!B181=LEFT(RESUMO!B181,9),'INF GERAIS'!B181=LEFT('TERMO DE ADESÃO'!B181,9),'INF GERAIS'!B181=LEFT(EVENTOS!B181,9),'INF GERAIS'!B181=LEFT(PAGAMENTOS!B181,9),'INF GERAIS'!B181=LEFT(VISTORIA!B181,9),'INF GERAIS'!B181=LEFT('PRESTAÇÃO DE CONTAS'!B181,9),'INF GERAIS'!B181=LEFT('OBS  ENC'!B181,9),'INF GERAIS'!B181=LEFT('CONCLUSÃO INFORMAL'!B181,9))</f>
        <v>1</v>
      </c>
      <c r="P177" t="b">
        <f>AND('INF GERAIS'!D181=RESUMO!D181,'INF GERAIS'!D181='TERMO DE ADESÃO'!D181,'INF GERAIS'!D181=EVENTOS!D181,'INF GERAIS'!D181=PAGAMENTOS!D181,'INF GERAIS'!D181=VISTORIA!D181,'INF GERAIS'!D181='PRESTAÇÃO DE CONTAS'!D181,'INF GERAIS'!D181='OBS  ENC'!D181,'INF GERAIS'!D181='CONCLUSÃO INFORMAL'!D181)</f>
        <v>1</v>
      </c>
      <c r="Q177" t="b">
        <f>AND('INF GERAIS'!E181=RESUMO!E181,'INF GERAIS'!E181='TERMO DE ADESÃO'!E181,'INF GERAIS'!E181=EVENTOS!E181,'INF GERAIS'!E181=PAGAMENTOS!E181,'INF GERAIS'!E181=VISTORIA!E181,'INF GERAIS'!E181='PRESTAÇÃO DE CONTAS'!E181,'INF GERAIS'!E181='OBS  ENC'!E181,'INF GERAIS'!E181='CONCLUSÃO INFORMAL'!E181)</f>
        <v>1</v>
      </c>
      <c r="T177">
        <f>MATCH(U177,RESUMO!$D$7:$D$453,0)</f>
        <v>418</v>
      </c>
      <c r="U177" s="81" t="s">
        <v>791</v>
      </c>
      <c r="V177" s="82">
        <v>7805737.4899999993</v>
      </c>
      <c r="W177" s="82">
        <f t="shared" si="12"/>
        <v>650478.12416666665</v>
      </c>
      <c r="X177" s="82">
        <f t="shared" si="13"/>
        <v>650478.12</v>
      </c>
      <c r="Y177" s="83"/>
      <c r="Z177" s="83"/>
      <c r="AA177" s="84">
        <f t="shared" si="14"/>
        <v>650478.12</v>
      </c>
      <c r="AB177" s="84">
        <f t="shared" si="15"/>
        <v>32523.91</v>
      </c>
      <c r="AC177" s="84">
        <f t="shared" si="16"/>
        <v>617954.21</v>
      </c>
      <c r="AE177" s="86">
        <f>SUMIFS(RESUMO!$X$7:$X$8020,RESUMO!$D$7:$D$8020,$U177)-SUMIFS(RESUMO!$X$7:$X$8020,RESUMO!$D$7:$D$8020,$U177,RESUMO!$G$7:$G$8020,"CANCELADO")-SUMIFS(RESUMO!$X$7:$X$8020,RESUMO!$D$7:$D$8020,$U177,RESUMO!$G$7:$G$8020,"SUBSTITUÍDO")-SUMIFS(RESUMO!$X$7:$X$8020,RESUMO!$D$7:$D$8020,$U177,RESUMO!$G$7:$G$8020,"REPROVADO")</f>
        <v>1</v>
      </c>
      <c r="AF177">
        <f>COUNTIFS(RESUMO!$D$7:$D$8020,$U177)-COUNTIFS(RESUMO!$D$7:$D$8020,$U177,RESUMO!$G$7:$G$8020,"CANCELADO")-COUNTIFS(RESUMO!$D$7:$D$8020,$U177,RESUMO!$G$7:$G$8020,"SUBSTITUÍDO")-COUNTIFS(RESUMO!$D$7:$D$8020,$U177,RESUMO!$G$7:$G$8020,"REPROVADO")</f>
        <v>1</v>
      </c>
      <c r="AG177">
        <f t="shared" si="17"/>
        <v>1</v>
      </c>
    </row>
    <row r="178" spans="15:33" x14ac:dyDescent="0.35">
      <c r="O178" t="b">
        <f>AND('INF GERAIS'!B182=LEFT(RESUMO!B182,9),'INF GERAIS'!B182=LEFT('TERMO DE ADESÃO'!B182,9),'INF GERAIS'!B182=LEFT(EVENTOS!B182,9),'INF GERAIS'!B182=LEFT(PAGAMENTOS!B182,9),'INF GERAIS'!B182=LEFT(VISTORIA!B182,9),'INF GERAIS'!B182=LEFT('PRESTAÇÃO DE CONTAS'!B182,9),'INF GERAIS'!B182=LEFT('OBS  ENC'!B182,9),'INF GERAIS'!B182=LEFT('CONCLUSÃO INFORMAL'!B182,9))</f>
        <v>1</v>
      </c>
      <c r="P178" t="b">
        <f>AND('INF GERAIS'!D182=RESUMO!D182,'INF GERAIS'!D182='TERMO DE ADESÃO'!D182,'INF GERAIS'!D182=EVENTOS!D182,'INF GERAIS'!D182=PAGAMENTOS!D182,'INF GERAIS'!D182=VISTORIA!D182,'INF GERAIS'!D182='PRESTAÇÃO DE CONTAS'!D182,'INF GERAIS'!D182='OBS  ENC'!D182,'INF GERAIS'!D182='CONCLUSÃO INFORMAL'!D182)</f>
        <v>1</v>
      </c>
      <c r="Q178" t="b">
        <f>AND('INF GERAIS'!E182=RESUMO!E182,'INF GERAIS'!E182='TERMO DE ADESÃO'!E182,'INF GERAIS'!E182=EVENTOS!E182,'INF GERAIS'!E182=PAGAMENTOS!E182,'INF GERAIS'!E182=VISTORIA!E182,'INF GERAIS'!E182='PRESTAÇÃO DE CONTAS'!E182,'INF GERAIS'!E182='OBS  ENC'!E182,'INF GERAIS'!E182='CONCLUSÃO INFORMAL'!E182)</f>
        <v>1</v>
      </c>
      <c r="T178">
        <f>MATCH(U178,RESUMO!$D$7:$D$453,0)</f>
        <v>419</v>
      </c>
      <c r="U178" s="81" t="s">
        <v>793</v>
      </c>
      <c r="V178" s="82">
        <v>13660040.5</v>
      </c>
      <c r="W178" s="82">
        <f t="shared" si="12"/>
        <v>1138336.7083333333</v>
      </c>
      <c r="X178" s="82">
        <f t="shared" si="13"/>
        <v>1138336.71</v>
      </c>
      <c r="Y178" s="83"/>
      <c r="Z178" s="83"/>
      <c r="AA178" s="84">
        <f t="shared" si="14"/>
        <v>1138336.71</v>
      </c>
      <c r="AB178" s="84">
        <f t="shared" si="15"/>
        <v>56916.84</v>
      </c>
      <c r="AC178" s="84">
        <f t="shared" si="16"/>
        <v>1081419.8699999999</v>
      </c>
      <c r="AE178" s="86">
        <f>SUMIFS(RESUMO!$X$7:$X$8020,RESUMO!$D$7:$D$8020,$U178)-SUMIFS(RESUMO!$X$7:$X$8020,RESUMO!$D$7:$D$8020,$U178,RESUMO!$G$7:$G$8020,"CANCELADO")-SUMIFS(RESUMO!$X$7:$X$8020,RESUMO!$D$7:$D$8020,$U178,RESUMO!$G$7:$G$8020,"SUBSTITUÍDO")-SUMIFS(RESUMO!$X$7:$X$8020,RESUMO!$D$7:$D$8020,$U178,RESUMO!$G$7:$G$8020,"REPROVADO")</f>
        <v>1</v>
      </c>
      <c r="AF178">
        <f>COUNTIFS(RESUMO!$D$7:$D$8020,$U178)-COUNTIFS(RESUMO!$D$7:$D$8020,$U178,RESUMO!$G$7:$G$8020,"CANCELADO")-COUNTIFS(RESUMO!$D$7:$D$8020,$U178,RESUMO!$G$7:$G$8020,"SUBSTITUÍDO")-COUNTIFS(RESUMO!$D$7:$D$8020,$U178,RESUMO!$G$7:$G$8020,"REPROVADO")</f>
        <v>1</v>
      </c>
      <c r="AG178">
        <f t="shared" si="17"/>
        <v>1</v>
      </c>
    </row>
    <row r="179" spans="15:33" x14ac:dyDescent="0.35">
      <c r="O179" t="b">
        <f>AND('INF GERAIS'!B183=LEFT(RESUMO!B183,9),'INF GERAIS'!B183=LEFT('TERMO DE ADESÃO'!B183,9),'INF GERAIS'!B183=LEFT(EVENTOS!B183,9),'INF GERAIS'!B183=LEFT(PAGAMENTOS!B183,9),'INF GERAIS'!B183=LEFT(VISTORIA!B183,9),'INF GERAIS'!B183=LEFT('PRESTAÇÃO DE CONTAS'!B183,9),'INF GERAIS'!B183=LEFT('OBS  ENC'!B183,9),'INF GERAIS'!B183=LEFT('CONCLUSÃO INFORMAL'!B183,9))</f>
        <v>1</v>
      </c>
      <c r="P179" t="b">
        <f>AND('INF GERAIS'!D183=RESUMO!D183,'INF GERAIS'!D183='TERMO DE ADESÃO'!D183,'INF GERAIS'!D183=EVENTOS!D183,'INF GERAIS'!D183=PAGAMENTOS!D183,'INF GERAIS'!D183=VISTORIA!D183,'INF GERAIS'!D183='PRESTAÇÃO DE CONTAS'!D183,'INF GERAIS'!D183='OBS  ENC'!D183,'INF GERAIS'!D183='CONCLUSÃO INFORMAL'!D183)</f>
        <v>1</v>
      </c>
      <c r="Q179" t="b">
        <f>AND('INF GERAIS'!E183=RESUMO!E183,'INF GERAIS'!E183='TERMO DE ADESÃO'!E183,'INF GERAIS'!E183=EVENTOS!E183,'INF GERAIS'!E183=PAGAMENTOS!E183,'INF GERAIS'!E183=VISTORIA!E183,'INF GERAIS'!E183='PRESTAÇÃO DE CONTAS'!E183,'INF GERAIS'!E183='OBS  ENC'!E183,'INF GERAIS'!E183='CONCLUSÃO INFORMAL'!E183)</f>
        <v>1</v>
      </c>
      <c r="T179">
        <f>MATCH(U179,RESUMO!$D$7:$D$453,0)</f>
        <v>420</v>
      </c>
      <c r="U179" s="81" t="s">
        <v>795</v>
      </c>
      <c r="V179" s="82">
        <v>9757171.8100000005</v>
      </c>
      <c r="W179" s="82">
        <f t="shared" si="12"/>
        <v>813097.65083333338</v>
      </c>
      <c r="X179" s="82">
        <f t="shared" si="13"/>
        <v>813097.65</v>
      </c>
      <c r="Y179" s="83"/>
      <c r="Z179" s="83"/>
      <c r="AA179" s="84">
        <f t="shared" si="14"/>
        <v>813097.65</v>
      </c>
      <c r="AB179" s="84">
        <f t="shared" si="15"/>
        <v>40654.879999999997</v>
      </c>
      <c r="AC179" s="84">
        <f t="shared" si="16"/>
        <v>772442.77</v>
      </c>
      <c r="AE179" s="86">
        <f>SUMIFS(RESUMO!$X$7:$X$8020,RESUMO!$D$7:$D$8020,$U179)-SUMIFS(RESUMO!$X$7:$X$8020,RESUMO!$D$7:$D$8020,$U179,RESUMO!$G$7:$G$8020,"CANCELADO")-SUMIFS(RESUMO!$X$7:$X$8020,RESUMO!$D$7:$D$8020,$U179,RESUMO!$G$7:$G$8020,"SUBSTITUÍDO")-SUMIFS(RESUMO!$X$7:$X$8020,RESUMO!$D$7:$D$8020,$U179,RESUMO!$G$7:$G$8020,"REPROVADO")</f>
        <v>3</v>
      </c>
      <c r="AF179">
        <f>COUNTIFS(RESUMO!$D$7:$D$8020,$U179)-COUNTIFS(RESUMO!$D$7:$D$8020,$U179,RESUMO!$G$7:$G$8020,"CANCELADO")-COUNTIFS(RESUMO!$D$7:$D$8020,$U179,RESUMO!$G$7:$G$8020,"SUBSTITUÍDO")-COUNTIFS(RESUMO!$D$7:$D$8020,$U179,RESUMO!$G$7:$G$8020,"REPROVADO")</f>
        <v>3</v>
      </c>
      <c r="AG179">
        <f t="shared" si="17"/>
        <v>1</v>
      </c>
    </row>
    <row r="180" spans="15:33" x14ac:dyDescent="0.35">
      <c r="O180" t="b">
        <f>AND('INF GERAIS'!B184=LEFT(RESUMO!B184,9),'INF GERAIS'!B184=LEFT('TERMO DE ADESÃO'!B184,9),'INF GERAIS'!B184=LEFT(EVENTOS!B184,9),'INF GERAIS'!B184=LEFT(PAGAMENTOS!B184,9),'INF GERAIS'!B184=LEFT(VISTORIA!B184,9),'INF GERAIS'!B184=LEFT('PRESTAÇÃO DE CONTAS'!B184,9),'INF GERAIS'!B184=LEFT('OBS  ENC'!B184,9),'INF GERAIS'!B184=LEFT('CONCLUSÃO INFORMAL'!B184,9))</f>
        <v>1</v>
      </c>
      <c r="P180" t="b">
        <f>AND('INF GERAIS'!D184=RESUMO!D184,'INF GERAIS'!D184='TERMO DE ADESÃO'!D184,'INF GERAIS'!D184=EVENTOS!D184,'INF GERAIS'!D184=PAGAMENTOS!D184,'INF GERAIS'!D184=VISTORIA!D184,'INF GERAIS'!D184='PRESTAÇÃO DE CONTAS'!D184,'INF GERAIS'!D184='OBS  ENC'!D184,'INF GERAIS'!D184='CONCLUSÃO INFORMAL'!D184)</f>
        <v>1</v>
      </c>
      <c r="Q180" t="b">
        <f>AND('INF GERAIS'!E184=RESUMO!E184,'INF GERAIS'!E184='TERMO DE ADESÃO'!E184,'INF GERAIS'!E184=EVENTOS!E184,'INF GERAIS'!E184=PAGAMENTOS!E184,'INF GERAIS'!E184=VISTORIA!E184,'INF GERAIS'!E184='PRESTAÇÃO DE CONTAS'!E184,'INF GERAIS'!E184='OBS  ENC'!E184,'INF GERAIS'!E184='CONCLUSÃO INFORMAL'!E184)</f>
        <v>1</v>
      </c>
      <c r="T180">
        <f>MATCH(U180,RESUMO!$D$7:$D$453,0)</f>
        <v>423</v>
      </c>
      <c r="U180" s="81" t="s">
        <v>799</v>
      </c>
      <c r="V180" s="82">
        <v>13660040.5</v>
      </c>
      <c r="W180" s="82">
        <f t="shared" si="12"/>
        <v>1138336.7083333333</v>
      </c>
      <c r="X180" s="82">
        <f t="shared" si="13"/>
        <v>1138336.71</v>
      </c>
      <c r="Y180" s="83"/>
      <c r="Z180" s="83"/>
      <c r="AA180" s="84">
        <f t="shared" si="14"/>
        <v>1138336.71</v>
      </c>
      <c r="AB180" s="84">
        <f t="shared" si="15"/>
        <v>56916.84</v>
      </c>
      <c r="AC180" s="84">
        <f t="shared" si="16"/>
        <v>1081419.8699999999</v>
      </c>
      <c r="AE180" s="86">
        <f>SUMIFS(RESUMO!$X$7:$X$8020,RESUMO!$D$7:$D$8020,$U180)-SUMIFS(RESUMO!$X$7:$X$8020,RESUMO!$D$7:$D$8020,$U180,RESUMO!$G$7:$G$8020,"CANCELADO")-SUMIFS(RESUMO!$X$7:$X$8020,RESUMO!$D$7:$D$8020,$U180,RESUMO!$G$7:$G$8020,"SUBSTITUÍDO")-SUMIFS(RESUMO!$X$7:$X$8020,RESUMO!$D$7:$D$8020,$U180,RESUMO!$G$7:$G$8020,"REPROVADO")</f>
        <v>2.0198999999999998</v>
      </c>
      <c r="AF180">
        <f>COUNTIFS(RESUMO!$D$7:$D$8020,$U180)-COUNTIFS(RESUMO!$D$7:$D$8020,$U180,RESUMO!$G$7:$G$8020,"CANCELADO")-COUNTIFS(RESUMO!$D$7:$D$8020,$U180,RESUMO!$G$7:$G$8020,"SUBSTITUÍDO")-COUNTIFS(RESUMO!$D$7:$D$8020,$U180,RESUMO!$G$7:$G$8020,"REPROVADO")</f>
        <v>3</v>
      </c>
      <c r="AG180">
        <f t="shared" si="17"/>
        <v>0.6732999999999999</v>
      </c>
    </row>
    <row r="181" spans="15:33" x14ac:dyDescent="0.35">
      <c r="O181" t="b">
        <f>AND('INF GERAIS'!B185=LEFT(RESUMO!B185,9),'INF GERAIS'!B185=LEFT('TERMO DE ADESÃO'!B185,9),'INF GERAIS'!B185=LEFT(EVENTOS!B185,9),'INF GERAIS'!B185=LEFT(PAGAMENTOS!B185,9),'INF GERAIS'!B185=LEFT(VISTORIA!B185,9),'INF GERAIS'!B185=LEFT('PRESTAÇÃO DE CONTAS'!B185,9),'INF GERAIS'!B185=LEFT('OBS  ENC'!B185,9),'INF GERAIS'!B185=LEFT('CONCLUSÃO INFORMAL'!B185,9))</f>
        <v>1</v>
      </c>
      <c r="P181" t="b">
        <f>AND('INF GERAIS'!D185=RESUMO!D185,'INF GERAIS'!D185='TERMO DE ADESÃO'!D185,'INF GERAIS'!D185=EVENTOS!D185,'INF GERAIS'!D185=PAGAMENTOS!D185,'INF GERAIS'!D185=VISTORIA!D185,'INF GERAIS'!D185='PRESTAÇÃO DE CONTAS'!D185,'INF GERAIS'!D185='OBS  ENC'!D185,'INF GERAIS'!D185='CONCLUSÃO INFORMAL'!D185)</f>
        <v>1</v>
      </c>
      <c r="Q181" t="b">
        <f>AND('INF GERAIS'!E185=RESUMO!E185,'INF GERAIS'!E185='TERMO DE ADESÃO'!E185,'INF GERAIS'!E185=EVENTOS!E185,'INF GERAIS'!E185=PAGAMENTOS!E185,'INF GERAIS'!E185=VISTORIA!E185,'INF GERAIS'!E185='PRESTAÇÃO DE CONTAS'!E185,'INF GERAIS'!E185='OBS  ENC'!E185,'INF GERAIS'!E185='CONCLUSÃO INFORMAL'!E185)</f>
        <v>1</v>
      </c>
      <c r="T181">
        <f>MATCH(U181,RESUMO!$D$7:$D$453,0)</f>
        <v>426</v>
      </c>
      <c r="U181" s="81" t="s">
        <v>803</v>
      </c>
      <c r="V181" s="82">
        <v>5854303.1900000004</v>
      </c>
      <c r="W181" s="82">
        <f t="shared" si="12"/>
        <v>487858.59916666668</v>
      </c>
      <c r="X181" s="82">
        <f t="shared" si="13"/>
        <v>487858.6</v>
      </c>
      <c r="Y181" s="83"/>
      <c r="Z181" s="83"/>
      <c r="AA181" s="84">
        <f t="shared" si="14"/>
        <v>487858.6</v>
      </c>
      <c r="AB181" s="84">
        <f t="shared" si="15"/>
        <v>24392.93</v>
      </c>
      <c r="AC181" s="84">
        <f t="shared" si="16"/>
        <v>463465.67</v>
      </c>
      <c r="AE181" s="86">
        <f>SUMIFS(RESUMO!$X$7:$X$8020,RESUMO!$D$7:$D$8020,$U181)-SUMIFS(RESUMO!$X$7:$X$8020,RESUMO!$D$7:$D$8020,$U181,RESUMO!$G$7:$G$8020,"CANCELADO")-SUMIFS(RESUMO!$X$7:$X$8020,RESUMO!$D$7:$D$8020,$U181,RESUMO!$G$7:$G$8020,"SUBSTITUÍDO")-SUMIFS(RESUMO!$X$7:$X$8020,RESUMO!$D$7:$D$8020,$U181,RESUMO!$G$7:$G$8020,"REPROVADO")</f>
        <v>3</v>
      </c>
      <c r="AF181">
        <f>COUNTIFS(RESUMO!$D$7:$D$8020,$U181)-COUNTIFS(RESUMO!$D$7:$D$8020,$U181,RESUMO!$G$7:$G$8020,"CANCELADO")-COUNTIFS(RESUMO!$D$7:$D$8020,$U181,RESUMO!$G$7:$G$8020,"SUBSTITUÍDO")-COUNTIFS(RESUMO!$D$7:$D$8020,$U181,RESUMO!$G$7:$G$8020,"REPROVADO")</f>
        <v>3</v>
      </c>
      <c r="AG181">
        <f t="shared" si="17"/>
        <v>1</v>
      </c>
    </row>
    <row r="182" spans="15:33" x14ac:dyDescent="0.35">
      <c r="O182" t="b">
        <f>AND('INF GERAIS'!B186=LEFT(RESUMO!B186,9),'INF GERAIS'!B186=LEFT('TERMO DE ADESÃO'!B186,9),'INF GERAIS'!B186=LEFT(EVENTOS!B186,9),'INF GERAIS'!B186=LEFT(PAGAMENTOS!B186,9),'INF GERAIS'!B186=LEFT(VISTORIA!B186,9),'INF GERAIS'!B186=LEFT('PRESTAÇÃO DE CONTAS'!B186,9),'INF GERAIS'!B186=LEFT('OBS  ENC'!B186,9),'INF GERAIS'!B186=LEFT('CONCLUSÃO INFORMAL'!B186,9))</f>
        <v>1</v>
      </c>
      <c r="P182" t="b">
        <f>AND('INF GERAIS'!D186=RESUMO!D186,'INF GERAIS'!D186='TERMO DE ADESÃO'!D186,'INF GERAIS'!D186=EVENTOS!D186,'INF GERAIS'!D186=PAGAMENTOS!D186,'INF GERAIS'!D186=VISTORIA!D186,'INF GERAIS'!D186='PRESTAÇÃO DE CONTAS'!D186,'INF GERAIS'!D186='OBS  ENC'!D186,'INF GERAIS'!D186='CONCLUSÃO INFORMAL'!D186)</f>
        <v>1</v>
      </c>
      <c r="Q182" t="b">
        <f>AND('INF GERAIS'!E186=RESUMO!E186,'INF GERAIS'!E186='TERMO DE ADESÃO'!E186,'INF GERAIS'!E186=EVENTOS!E186,'INF GERAIS'!E186=PAGAMENTOS!E186,'INF GERAIS'!E186=VISTORIA!E186,'INF GERAIS'!E186='PRESTAÇÃO DE CONTAS'!E186,'INF GERAIS'!E186='OBS  ENC'!E186,'INF GERAIS'!E186='CONCLUSÃO INFORMAL'!E186)</f>
        <v>1</v>
      </c>
      <c r="T182">
        <f>MATCH(U182,RESUMO!$D$7:$D$453,0)</f>
        <v>429</v>
      </c>
      <c r="U182" s="81" t="s">
        <v>807</v>
      </c>
      <c r="V182" s="82">
        <v>11708606.109999999</v>
      </c>
      <c r="W182" s="82">
        <f t="shared" si="12"/>
        <v>975717.17583333328</v>
      </c>
      <c r="X182" s="82">
        <f t="shared" si="13"/>
        <v>975717.18</v>
      </c>
      <c r="Y182" s="83"/>
      <c r="Z182" s="83"/>
      <c r="AA182" s="84">
        <f t="shared" si="14"/>
        <v>975717.18</v>
      </c>
      <c r="AB182" s="84">
        <f t="shared" si="15"/>
        <v>48785.86</v>
      </c>
      <c r="AC182" s="84">
        <f t="shared" si="16"/>
        <v>926931.32000000007</v>
      </c>
      <c r="AE182" s="86">
        <f>SUMIFS(RESUMO!$X$7:$X$8020,RESUMO!$D$7:$D$8020,$U182)-SUMIFS(RESUMO!$X$7:$X$8020,RESUMO!$D$7:$D$8020,$U182,RESUMO!$G$7:$G$8020,"CANCELADO")-SUMIFS(RESUMO!$X$7:$X$8020,RESUMO!$D$7:$D$8020,$U182,RESUMO!$G$7:$G$8020,"SUBSTITUÍDO")-SUMIFS(RESUMO!$X$7:$X$8020,RESUMO!$D$7:$D$8020,$U182,RESUMO!$G$7:$G$8020,"REPROVADO")</f>
        <v>3</v>
      </c>
      <c r="AF182">
        <f>COUNTIFS(RESUMO!$D$7:$D$8020,$U182)-COUNTIFS(RESUMO!$D$7:$D$8020,$U182,RESUMO!$G$7:$G$8020,"CANCELADO")-COUNTIFS(RESUMO!$D$7:$D$8020,$U182,RESUMO!$G$7:$G$8020,"SUBSTITUÍDO")-COUNTIFS(RESUMO!$D$7:$D$8020,$U182,RESUMO!$G$7:$G$8020,"REPROVADO")</f>
        <v>3</v>
      </c>
      <c r="AG182">
        <f t="shared" si="17"/>
        <v>1</v>
      </c>
    </row>
    <row r="183" spans="15:33" x14ac:dyDescent="0.35">
      <c r="O183" t="b">
        <f>AND('INF GERAIS'!B187=LEFT(RESUMO!B187,9),'INF GERAIS'!B187=LEFT('TERMO DE ADESÃO'!B187,9),'INF GERAIS'!B187=LEFT(EVENTOS!B187,9),'INF GERAIS'!B187=LEFT(PAGAMENTOS!B187,9),'INF GERAIS'!B187=LEFT(VISTORIA!B187,9),'INF GERAIS'!B187=LEFT('PRESTAÇÃO DE CONTAS'!B187,9),'INF GERAIS'!B187=LEFT('OBS  ENC'!B187,9),'INF GERAIS'!B187=LEFT('CONCLUSÃO INFORMAL'!B187,9))</f>
        <v>1</v>
      </c>
      <c r="P183" t="b">
        <f>AND('INF GERAIS'!D187=RESUMO!D187,'INF GERAIS'!D187='TERMO DE ADESÃO'!D187,'INF GERAIS'!D187=EVENTOS!D187,'INF GERAIS'!D187=PAGAMENTOS!D187,'INF GERAIS'!D187=VISTORIA!D187,'INF GERAIS'!D187='PRESTAÇÃO DE CONTAS'!D187,'INF GERAIS'!D187='OBS  ENC'!D187,'INF GERAIS'!D187='CONCLUSÃO INFORMAL'!D187)</f>
        <v>1</v>
      </c>
      <c r="Q183" t="b">
        <f>AND('INF GERAIS'!E187=RESUMO!E187,'INF GERAIS'!E187='TERMO DE ADESÃO'!E187,'INF GERAIS'!E187=EVENTOS!E187,'INF GERAIS'!E187=PAGAMENTOS!E187,'INF GERAIS'!E187=VISTORIA!E187,'INF GERAIS'!E187='PRESTAÇÃO DE CONTAS'!E187,'INF GERAIS'!E187='OBS  ENC'!E187,'INF GERAIS'!E187='CONCLUSÃO INFORMAL'!E187)</f>
        <v>1</v>
      </c>
      <c r="T183">
        <f>MATCH(U183,RESUMO!$D$7:$D$453,0)</f>
        <v>432</v>
      </c>
      <c r="U183" s="81" t="s">
        <v>811</v>
      </c>
      <c r="V183" s="82">
        <v>5854303.1900000004</v>
      </c>
      <c r="W183" s="82">
        <f t="shared" si="12"/>
        <v>487858.59916666668</v>
      </c>
      <c r="X183" s="82">
        <f t="shared" si="13"/>
        <v>487858.6</v>
      </c>
      <c r="Y183" s="83"/>
      <c r="Z183" s="83"/>
      <c r="AA183" s="84">
        <f t="shared" si="14"/>
        <v>487858.6</v>
      </c>
      <c r="AB183" s="84">
        <f t="shared" si="15"/>
        <v>24392.93</v>
      </c>
      <c r="AC183" s="84">
        <f t="shared" si="16"/>
        <v>463465.67</v>
      </c>
      <c r="AE183" s="86">
        <f>SUMIFS(RESUMO!$X$7:$X$8020,RESUMO!$D$7:$D$8020,$U183)-SUMIFS(RESUMO!$X$7:$X$8020,RESUMO!$D$7:$D$8020,$U183,RESUMO!$G$7:$G$8020,"CANCELADO")-SUMIFS(RESUMO!$X$7:$X$8020,RESUMO!$D$7:$D$8020,$U183,RESUMO!$G$7:$G$8020,"SUBSTITUÍDO")-SUMIFS(RESUMO!$X$7:$X$8020,RESUMO!$D$7:$D$8020,$U183,RESUMO!$G$7:$G$8020,"REPROVADO")</f>
        <v>2</v>
      </c>
      <c r="AF183">
        <f>COUNTIFS(RESUMO!$D$7:$D$8020,$U183)-COUNTIFS(RESUMO!$D$7:$D$8020,$U183,RESUMO!$G$7:$G$8020,"CANCELADO")-COUNTIFS(RESUMO!$D$7:$D$8020,$U183,RESUMO!$G$7:$G$8020,"SUBSTITUÍDO")-COUNTIFS(RESUMO!$D$7:$D$8020,$U183,RESUMO!$G$7:$G$8020,"REPROVADO")</f>
        <v>2</v>
      </c>
      <c r="AG183">
        <f t="shared" si="17"/>
        <v>1</v>
      </c>
    </row>
    <row r="184" spans="15:33" x14ac:dyDescent="0.35">
      <c r="O184" t="b">
        <f>AND('INF GERAIS'!B188=LEFT(RESUMO!B188,9),'INF GERAIS'!B188=LEFT('TERMO DE ADESÃO'!B188,9),'INF GERAIS'!B188=LEFT(EVENTOS!B188,9),'INF GERAIS'!B188=LEFT(PAGAMENTOS!B188,9),'INF GERAIS'!B188=LEFT(VISTORIA!B188,9),'INF GERAIS'!B188=LEFT('PRESTAÇÃO DE CONTAS'!B188,9),'INF GERAIS'!B188=LEFT('OBS  ENC'!B188,9),'INF GERAIS'!B188=LEFT('CONCLUSÃO INFORMAL'!B188,9))</f>
        <v>1</v>
      </c>
      <c r="P184" t="b">
        <f>AND('INF GERAIS'!D188=RESUMO!D188,'INF GERAIS'!D188='TERMO DE ADESÃO'!D188,'INF GERAIS'!D188=EVENTOS!D188,'INF GERAIS'!D188=PAGAMENTOS!D188,'INF GERAIS'!D188=VISTORIA!D188,'INF GERAIS'!D188='PRESTAÇÃO DE CONTAS'!D188,'INF GERAIS'!D188='OBS  ENC'!D188,'INF GERAIS'!D188='CONCLUSÃO INFORMAL'!D188)</f>
        <v>1</v>
      </c>
      <c r="Q184" t="b">
        <f>AND('INF GERAIS'!E188=RESUMO!E188,'INF GERAIS'!E188='TERMO DE ADESÃO'!E188,'INF GERAIS'!E188=EVENTOS!E188,'INF GERAIS'!E188=PAGAMENTOS!E188,'INF GERAIS'!E188=VISTORIA!E188,'INF GERAIS'!E188='PRESTAÇÃO DE CONTAS'!E188,'INF GERAIS'!E188='OBS  ENC'!E188,'INF GERAIS'!E188='CONCLUSÃO INFORMAL'!E188)</f>
        <v>1</v>
      </c>
      <c r="T184">
        <f>MATCH(U184,RESUMO!$D$7:$D$453,0)</f>
        <v>434</v>
      </c>
      <c r="U184" s="81" t="s">
        <v>813</v>
      </c>
      <c r="V184" s="82">
        <v>5854303.1900000004</v>
      </c>
      <c r="W184" s="82">
        <f t="shared" si="12"/>
        <v>487858.59916666668</v>
      </c>
      <c r="X184" s="82">
        <f t="shared" si="13"/>
        <v>487858.6</v>
      </c>
      <c r="Y184" s="83"/>
      <c r="Z184" s="83"/>
      <c r="AA184" s="84">
        <f t="shared" si="14"/>
        <v>487858.6</v>
      </c>
      <c r="AB184" s="84">
        <f t="shared" si="15"/>
        <v>24392.93</v>
      </c>
      <c r="AC184" s="84">
        <f t="shared" si="16"/>
        <v>463465.67</v>
      </c>
      <c r="AE184" s="86">
        <f>SUMIFS(RESUMO!$X$7:$X$8020,RESUMO!$D$7:$D$8020,$U184)-SUMIFS(RESUMO!$X$7:$X$8020,RESUMO!$D$7:$D$8020,$U184,RESUMO!$G$7:$G$8020,"CANCELADO")-SUMIFS(RESUMO!$X$7:$X$8020,RESUMO!$D$7:$D$8020,$U184,RESUMO!$G$7:$G$8020,"SUBSTITUÍDO")-SUMIFS(RESUMO!$X$7:$X$8020,RESUMO!$D$7:$D$8020,$U184,RESUMO!$G$7:$G$8020,"REPROVADO")</f>
        <v>3.6</v>
      </c>
      <c r="AF184">
        <f>COUNTIFS(RESUMO!$D$7:$D$8020,$U184)-COUNTIFS(RESUMO!$D$7:$D$8020,$U184,RESUMO!$G$7:$G$8020,"CANCELADO")-COUNTIFS(RESUMO!$D$7:$D$8020,$U184,RESUMO!$G$7:$G$8020,"SUBSTITUÍDO")-COUNTIFS(RESUMO!$D$7:$D$8020,$U184,RESUMO!$G$7:$G$8020,"REPROVADO")</f>
        <v>4</v>
      </c>
      <c r="AG184">
        <f t="shared" si="17"/>
        <v>0.9</v>
      </c>
    </row>
    <row r="185" spans="15:33" x14ac:dyDescent="0.35">
      <c r="O185" t="b">
        <f>AND('INF GERAIS'!B189=LEFT(RESUMO!B189,9),'INF GERAIS'!B189=LEFT('TERMO DE ADESÃO'!B189,9),'INF GERAIS'!B189=LEFT(EVENTOS!B189,9),'INF GERAIS'!B189=LEFT(PAGAMENTOS!B189,9),'INF GERAIS'!B189=LEFT(VISTORIA!B189,9),'INF GERAIS'!B189=LEFT('PRESTAÇÃO DE CONTAS'!B189,9),'INF GERAIS'!B189=LEFT('OBS  ENC'!B189,9),'INF GERAIS'!B189=LEFT('CONCLUSÃO INFORMAL'!B189,9))</f>
        <v>1</v>
      </c>
      <c r="P185" t="b">
        <f>AND('INF GERAIS'!D189=RESUMO!D189,'INF GERAIS'!D189='TERMO DE ADESÃO'!D189,'INF GERAIS'!D189=EVENTOS!D189,'INF GERAIS'!D189=PAGAMENTOS!D189,'INF GERAIS'!D189=VISTORIA!D189,'INF GERAIS'!D189='PRESTAÇÃO DE CONTAS'!D189,'INF GERAIS'!D189='OBS  ENC'!D189,'INF GERAIS'!D189='CONCLUSÃO INFORMAL'!D189)</f>
        <v>1</v>
      </c>
      <c r="Q185" t="b">
        <f>AND('INF GERAIS'!E189=RESUMO!E189,'INF GERAIS'!E189='TERMO DE ADESÃO'!E189,'INF GERAIS'!E189=EVENTOS!E189,'INF GERAIS'!E189=PAGAMENTOS!E189,'INF GERAIS'!E189=VISTORIA!E189,'INF GERAIS'!E189='PRESTAÇÃO DE CONTAS'!E189,'INF GERAIS'!E189='OBS  ENC'!E189,'INF GERAIS'!E189='CONCLUSÃO INFORMAL'!E189)</f>
        <v>1</v>
      </c>
      <c r="T185">
        <f>MATCH(U185,RESUMO!$D$7:$D$453,0)</f>
        <v>438</v>
      </c>
      <c r="U185" s="81" t="s">
        <v>818</v>
      </c>
      <c r="V185" s="82">
        <v>11708606.109999999</v>
      </c>
      <c r="W185" s="82">
        <f t="shared" si="12"/>
        <v>975717.17583333328</v>
      </c>
      <c r="X185" s="82">
        <f t="shared" si="13"/>
        <v>975717.18</v>
      </c>
      <c r="Y185" s="83"/>
      <c r="Z185" s="83"/>
      <c r="AA185" s="84">
        <f t="shared" si="14"/>
        <v>975717.18</v>
      </c>
      <c r="AB185" s="84">
        <f t="shared" si="15"/>
        <v>48785.86</v>
      </c>
      <c r="AC185" s="84">
        <f t="shared" si="16"/>
        <v>926931.32000000007</v>
      </c>
      <c r="AE185" s="86">
        <f>SUMIFS(RESUMO!$X$7:$X$8020,RESUMO!$D$7:$D$8020,$U185)-SUMIFS(RESUMO!$X$7:$X$8020,RESUMO!$D$7:$D$8020,$U185,RESUMO!$G$7:$G$8020,"CANCELADO")-SUMIFS(RESUMO!$X$7:$X$8020,RESUMO!$D$7:$D$8020,$U185,RESUMO!$G$7:$G$8020,"SUBSTITUÍDO")-SUMIFS(RESUMO!$X$7:$X$8020,RESUMO!$D$7:$D$8020,$U185,RESUMO!$G$7:$G$8020,"REPROVADO")</f>
        <v>1</v>
      </c>
      <c r="AF185">
        <f>COUNTIFS(RESUMO!$D$7:$D$8020,$U185)-COUNTIFS(RESUMO!$D$7:$D$8020,$U185,RESUMO!$G$7:$G$8020,"CANCELADO")-COUNTIFS(RESUMO!$D$7:$D$8020,$U185,RESUMO!$G$7:$G$8020,"SUBSTITUÍDO")-COUNTIFS(RESUMO!$D$7:$D$8020,$U185,RESUMO!$G$7:$G$8020,"REPROVADO")</f>
        <v>1</v>
      </c>
      <c r="AG185">
        <f t="shared" si="17"/>
        <v>1</v>
      </c>
    </row>
    <row r="186" spans="15:33" x14ac:dyDescent="0.35">
      <c r="O186" t="b">
        <f>AND('INF GERAIS'!B190=LEFT(RESUMO!B190,9),'INF GERAIS'!B190=LEFT('TERMO DE ADESÃO'!B190,9),'INF GERAIS'!B190=LEFT(EVENTOS!B190,9),'INF GERAIS'!B190=LEFT(PAGAMENTOS!B190,9),'INF GERAIS'!B190=LEFT(VISTORIA!B190,9),'INF GERAIS'!B190=LEFT('PRESTAÇÃO DE CONTAS'!B190,9),'INF GERAIS'!B190=LEFT('OBS  ENC'!B190,9),'INF GERAIS'!B190=LEFT('CONCLUSÃO INFORMAL'!B190,9))</f>
        <v>1</v>
      </c>
      <c r="P186" t="b">
        <f>AND('INF GERAIS'!D190=RESUMO!D190,'INF GERAIS'!D190='TERMO DE ADESÃO'!D190,'INF GERAIS'!D190=EVENTOS!D190,'INF GERAIS'!D190=PAGAMENTOS!D190,'INF GERAIS'!D190=VISTORIA!D190,'INF GERAIS'!D190='PRESTAÇÃO DE CONTAS'!D190,'INF GERAIS'!D190='OBS  ENC'!D190,'INF GERAIS'!D190='CONCLUSÃO INFORMAL'!D190)</f>
        <v>1</v>
      </c>
      <c r="Q186" t="b">
        <f>AND('INF GERAIS'!E190=RESUMO!E190,'INF GERAIS'!E190='TERMO DE ADESÃO'!E190,'INF GERAIS'!E190=EVENTOS!E190,'INF GERAIS'!E190=PAGAMENTOS!E190,'INF GERAIS'!E190=VISTORIA!E190,'INF GERAIS'!E190='PRESTAÇÃO DE CONTAS'!E190,'INF GERAIS'!E190='OBS  ENC'!E190,'INF GERAIS'!E190='CONCLUSÃO INFORMAL'!E190)</f>
        <v>1</v>
      </c>
      <c r="T186">
        <f>MATCH(U186,RESUMO!$D$7:$D$453,0)</f>
        <v>439</v>
      </c>
      <c r="U186" s="81" t="s">
        <v>820</v>
      </c>
      <c r="V186" s="82">
        <v>15611474.690000001</v>
      </c>
      <c r="W186" s="82">
        <f t="shared" si="12"/>
        <v>1300956.2241666669</v>
      </c>
      <c r="X186" s="82">
        <f t="shared" si="13"/>
        <v>1300956.22</v>
      </c>
      <c r="Y186" s="83"/>
      <c r="Z186" s="83"/>
      <c r="AA186" s="84">
        <f t="shared" si="14"/>
        <v>1300956.22</v>
      </c>
      <c r="AB186" s="84">
        <f t="shared" si="15"/>
        <v>65047.81</v>
      </c>
      <c r="AC186" s="84">
        <f t="shared" si="16"/>
        <v>1235908.4099999999</v>
      </c>
      <c r="AE186" s="86">
        <f>SUMIFS(RESUMO!$X$7:$X$8020,RESUMO!$D$7:$D$8020,$U186)-SUMIFS(RESUMO!$X$7:$X$8020,RESUMO!$D$7:$D$8020,$U186,RESUMO!$G$7:$G$8020,"CANCELADO")-SUMIFS(RESUMO!$X$7:$X$8020,RESUMO!$D$7:$D$8020,$U186,RESUMO!$G$7:$G$8020,"SUBSTITUÍDO")-SUMIFS(RESUMO!$X$7:$X$8020,RESUMO!$D$7:$D$8020,$U186,RESUMO!$G$7:$G$8020,"REPROVADO")</f>
        <v>5</v>
      </c>
      <c r="AF186">
        <f>COUNTIFS(RESUMO!$D$7:$D$8020,$U186)-COUNTIFS(RESUMO!$D$7:$D$8020,$U186,RESUMO!$G$7:$G$8020,"CANCELADO")-COUNTIFS(RESUMO!$D$7:$D$8020,$U186,RESUMO!$G$7:$G$8020,"SUBSTITUÍDO")-COUNTIFS(RESUMO!$D$7:$D$8020,$U186,RESUMO!$G$7:$G$8020,"REPROVADO")</f>
        <v>5</v>
      </c>
      <c r="AG186">
        <f t="shared" si="17"/>
        <v>1</v>
      </c>
    </row>
    <row r="187" spans="15:33" x14ac:dyDescent="0.35">
      <c r="O187" t="b">
        <f>AND('INF GERAIS'!B191=LEFT(RESUMO!B191,9),'INF GERAIS'!B191=LEFT('TERMO DE ADESÃO'!B191,9),'INF GERAIS'!B191=LEFT(EVENTOS!B191,9),'INF GERAIS'!B191=LEFT(PAGAMENTOS!B191,9),'INF GERAIS'!B191=LEFT(VISTORIA!B191,9),'INF GERAIS'!B191=LEFT('PRESTAÇÃO DE CONTAS'!B191,9),'INF GERAIS'!B191=LEFT('OBS  ENC'!B191,9),'INF GERAIS'!B191=LEFT('CONCLUSÃO INFORMAL'!B191,9))</f>
        <v>1</v>
      </c>
      <c r="P187" t="b">
        <f>AND('INF GERAIS'!D191=RESUMO!D191,'INF GERAIS'!D191='TERMO DE ADESÃO'!D191,'INF GERAIS'!D191=EVENTOS!D191,'INF GERAIS'!D191=PAGAMENTOS!D191,'INF GERAIS'!D191=VISTORIA!D191,'INF GERAIS'!D191='PRESTAÇÃO DE CONTAS'!D191,'INF GERAIS'!D191='OBS  ENC'!D191,'INF GERAIS'!D191='CONCLUSÃO INFORMAL'!D191)</f>
        <v>1</v>
      </c>
      <c r="Q187" t="b">
        <f>AND('INF GERAIS'!E191=RESUMO!E191,'INF GERAIS'!E191='TERMO DE ADESÃO'!E191,'INF GERAIS'!E191=EVENTOS!E191,'INF GERAIS'!E191=PAGAMENTOS!E191,'INF GERAIS'!E191=VISTORIA!E191,'INF GERAIS'!E191='PRESTAÇÃO DE CONTAS'!E191,'INF GERAIS'!E191='OBS  ENC'!E191,'INF GERAIS'!E191='CONCLUSÃO INFORMAL'!E191)</f>
        <v>1</v>
      </c>
      <c r="T187">
        <f>MATCH(U187,RESUMO!$D$7:$D$453,0)</f>
        <v>444</v>
      </c>
      <c r="U187" s="81" t="s">
        <v>826</v>
      </c>
      <c r="V187" s="82">
        <v>35125817.629999995</v>
      </c>
      <c r="W187" s="82">
        <f t="shared" si="12"/>
        <v>2927151.4691666663</v>
      </c>
      <c r="X187" s="82">
        <f t="shared" si="13"/>
        <v>2927151.47</v>
      </c>
      <c r="Y187" s="83"/>
      <c r="Z187" s="83"/>
      <c r="AA187" s="84">
        <f t="shared" si="14"/>
        <v>2927151.47</v>
      </c>
      <c r="AB187" s="84">
        <f t="shared" si="15"/>
        <v>146357.57</v>
      </c>
      <c r="AC187" s="84">
        <f t="shared" si="16"/>
        <v>2780793.9000000004</v>
      </c>
      <c r="AE187" s="86">
        <f>SUMIFS(RESUMO!$X$7:$X$8020,RESUMO!$D$7:$D$8020,$U187)-SUMIFS(RESUMO!$X$7:$X$8020,RESUMO!$D$7:$D$8020,$U187,RESUMO!$G$7:$G$8020,"CANCELADO")-SUMIFS(RESUMO!$X$7:$X$8020,RESUMO!$D$7:$D$8020,$U187,RESUMO!$G$7:$G$8020,"SUBSTITUÍDO")-SUMIFS(RESUMO!$X$7:$X$8020,RESUMO!$D$7:$D$8020,$U187,RESUMO!$G$7:$G$8020,"REPROVADO")</f>
        <v>1</v>
      </c>
      <c r="AF187">
        <f>COUNTIFS(RESUMO!$D$7:$D$8020,$U187)-COUNTIFS(RESUMO!$D$7:$D$8020,$U187,RESUMO!$G$7:$G$8020,"CANCELADO")-COUNTIFS(RESUMO!$D$7:$D$8020,$U187,RESUMO!$G$7:$G$8020,"SUBSTITUÍDO")-COUNTIFS(RESUMO!$D$7:$D$8020,$U187,RESUMO!$G$7:$G$8020,"REPROVADO")</f>
        <v>1</v>
      </c>
      <c r="AG187">
        <f t="shared" si="17"/>
        <v>1</v>
      </c>
    </row>
    <row r="188" spans="15:33" x14ac:dyDescent="0.35">
      <c r="O188" t="b">
        <f>AND('INF GERAIS'!B192=LEFT(RESUMO!B192,9),'INF GERAIS'!B192=LEFT('TERMO DE ADESÃO'!B192,9),'INF GERAIS'!B192=LEFT(EVENTOS!B192,9),'INF GERAIS'!B192=LEFT(PAGAMENTOS!B192,9),'INF GERAIS'!B192=LEFT(VISTORIA!B192,9),'INF GERAIS'!B192=LEFT('PRESTAÇÃO DE CONTAS'!B192,9),'INF GERAIS'!B192=LEFT('OBS  ENC'!B192,9),'INF GERAIS'!B192=LEFT('CONCLUSÃO INFORMAL'!B192,9))</f>
        <v>1</v>
      </c>
      <c r="P188" t="b">
        <f>AND('INF GERAIS'!D192=RESUMO!D192,'INF GERAIS'!D192='TERMO DE ADESÃO'!D192,'INF GERAIS'!D192=EVENTOS!D192,'INF GERAIS'!D192=PAGAMENTOS!D192,'INF GERAIS'!D192=VISTORIA!D192,'INF GERAIS'!D192='PRESTAÇÃO DE CONTAS'!D192,'INF GERAIS'!D192='OBS  ENC'!D192,'INF GERAIS'!D192='CONCLUSÃO INFORMAL'!D192)</f>
        <v>1</v>
      </c>
      <c r="Q188" t="b">
        <f>AND('INF GERAIS'!E192=RESUMO!E192,'INF GERAIS'!E192='TERMO DE ADESÃO'!E192,'INF GERAIS'!E192=EVENTOS!E192,'INF GERAIS'!E192=PAGAMENTOS!E192,'INF GERAIS'!E192=VISTORIA!E192,'INF GERAIS'!E192='PRESTAÇÃO DE CONTAS'!E192,'INF GERAIS'!E192='OBS  ENC'!E192,'INF GERAIS'!E192='CONCLUSÃO INFORMAL'!E192)</f>
        <v>1</v>
      </c>
      <c r="T188">
        <f>MATCH(U188,RESUMO!$D$7:$D$453,0)</f>
        <v>445</v>
      </c>
      <c r="U188" s="81" t="s">
        <v>828</v>
      </c>
      <c r="V188" s="82">
        <v>9757171.8100000005</v>
      </c>
      <c r="W188" s="82">
        <f t="shared" si="12"/>
        <v>813097.65083333338</v>
      </c>
      <c r="X188" s="82">
        <f t="shared" si="13"/>
        <v>813097.65</v>
      </c>
      <c r="Y188" s="82"/>
      <c r="Z188" s="83"/>
      <c r="AA188" s="84">
        <f t="shared" si="14"/>
        <v>813097.65</v>
      </c>
      <c r="AB188" s="84">
        <f t="shared" si="15"/>
        <v>40654.879999999997</v>
      </c>
      <c r="AC188" s="84">
        <f t="shared" si="16"/>
        <v>772442.77</v>
      </c>
      <c r="AE188" s="86">
        <f>SUMIFS(RESUMO!$X$7:$X$8020,RESUMO!$D$7:$D$8020,$U188)-SUMIFS(RESUMO!$X$7:$X$8020,RESUMO!$D$7:$D$8020,$U188,RESUMO!$G$7:$G$8020,"CANCELADO")-SUMIFS(RESUMO!$X$7:$X$8020,RESUMO!$D$7:$D$8020,$U188,RESUMO!$G$7:$G$8020,"SUBSTITUÍDO")-SUMIFS(RESUMO!$X$7:$X$8020,RESUMO!$D$7:$D$8020,$U188,RESUMO!$G$7:$G$8020,"REPROVADO")</f>
        <v>3</v>
      </c>
      <c r="AF188">
        <f>COUNTIFS(RESUMO!$D$7:$D$8020,$U188)-COUNTIFS(RESUMO!$D$7:$D$8020,$U188,RESUMO!$G$7:$G$8020,"CANCELADO")-COUNTIFS(RESUMO!$D$7:$D$8020,$U188,RESUMO!$G$7:$G$8020,"SUBSTITUÍDO")-COUNTIFS(RESUMO!$D$7:$D$8020,$U188,RESUMO!$G$7:$G$8020,"REPROVADO")</f>
        <v>3</v>
      </c>
      <c r="AG188">
        <f t="shared" si="17"/>
        <v>1</v>
      </c>
    </row>
    <row r="189" spans="15:33" x14ac:dyDescent="0.35">
      <c r="O189" t="b">
        <f>AND('INF GERAIS'!B193=LEFT(RESUMO!B193,9),'INF GERAIS'!B193=LEFT('TERMO DE ADESÃO'!B193,9),'INF GERAIS'!B193=LEFT(EVENTOS!B193,9),'INF GERAIS'!B193=LEFT(PAGAMENTOS!B193,9),'INF GERAIS'!B193=LEFT(VISTORIA!B193,9),'INF GERAIS'!B193=LEFT('PRESTAÇÃO DE CONTAS'!B193,9),'INF GERAIS'!B193=LEFT('OBS  ENC'!B193,9),'INF GERAIS'!B193=LEFT('CONCLUSÃO INFORMAL'!B193,9))</f>
        <v>1</v>
      </c>
      <c r="P189" t="b">
        <f>AND('INF GERAIS'!D193=RESUMO!D193,'INF GERAIS'!D193='TERMO DE ADESÃO'!D193,'INF GERAIS'!D193=EVENTOS!D193,'INF GERAIS'!D193=PAGAMENTOS!D193,'INF GERAIS'!D193=VISTORIA!D193,'INF GERAIS'!D193='PRESTAÇÃO DE CONTAS'!D193,'INF GERAIS'!D193='OBS  ENC'!D193,'INF GERAIS'!D193='CONCLUSÃO INFORMAL'!D193)</f>
        <v>1</v>
      </c>
      <c r="Q189" t="b">
        <f>AND('INF GERAIS'!E193=RESUMO!E193,'INF GERAIS'!E193='TERMO DE ADESÃO'!E193,'INF GERAIS'!E193=EVENTOS!E193,'INF GERAIS'!E193=PAGAMENTOS!E193,'INF GERAIS'!E193=VISTORIA!E193,'INF GERAIS'!E193='PRESTAÇÃO DE CONTAS'!E193,'INF GERAIS'!E193='OBS  ENC'!E193,'INF GERAIS'!E193='CONCLUSÃO INFORMAL'!E193)</f>
        <v>1</v>
      </c>
    </row>
    <row r="190" spans="15:33" x14ac:dyDescent="0.35">
      <c r="O190" t="b">
        <f>AND('INF GERAIS'!B194=LEFT(RESUMO!B194,9),'INF GERAIS'!B194=LEFT('TERMO DE ADESÃO'!B194,9),'INF GERAIS'!B194=LEFT(EVENTOS!B194,9),'INF GERAIS'!B194=LEFT(PAGAMENTOS!B194,9),'INF GERAIS'!B194=LEFT(VISTORIA!B194,9),'INF GERAIS'!B194=LEFT('PRESTAÇÃO DE CONTAS'!B194,9),'INF GERAIS'!B194=LEFT('OBS  ENC'!B194,9),'INF GERAIS'!B194=LEFT('CONCLUSÃO INFORMAL'!B194,9))</f>
        <v>1</v>
      </c>
      <c r="P190" t="b">
        <f>AND('INF GERAIS'!D194=RESUMO!D194,'INF GERAIS'!D194='TERMO DE ADESÃO'!D194,'INF GERAIS'!D194=EVENTOS!D194,'INF GERAIS'!D194=PAGAMENTOS!D194,'INF GERAIS'!D194=VISTORIA!D194,'INF GERAIS'!D194='PRESTAÇÃO DE CONTAS'!D194,'INF GERAIS'!D194='OBS  ENC'!D194,'INF GERAIS'!D194='CONCLUSÃO INFORMAL'!D194)</f>
        <v>1</v>
      </c>
      <c r="Q190" t="b">
        <f>AND('INF GERAIS'!E194=RESUMO!E194,'INF GERAIS'!E194='TERMO DE ADESÃO'!E194,'INF GERAIS'!E194=EVENTOS!E194,'INF GERAIS'!E194=PAGAMENTOS!E194,'INF GERAIS'!E194=VISTORIA!E194,'INF GERAIS'!E194='PRESTAÇÃO DE CONTAS'!E194,'INF GERAIS'!E194='OBS  ENC'!E194,'INF GERAIS'!E194='CONCLUSÃO INFORMAL'!E194)</f>
        <v>1</v>
      </c>
    </row>
    <row r="191" spans="15:33" x14ac:dyDescent="0.35">
      <c r="O191" t="b">
        <f>AND('INF GERAIS'!B195=LEFT(RESUMO!B195,9),'INF GERAIS'!B195=LEFT('TERMO DE ADESÃO'!B195,9),'INF GERAIS'!B195=LEFT(EVENTOS!B195,9),'INF GERAIS'!B195=LEFT(PAGAMENTOS!B195,9),'INF GERAIS'!B195=LEFT(VISTORIA!B195,9),'INF GERAIS'!B195=LEFT('PRESTAÇÃO DE CONTAS'!B195,9),'INF GERAIS'!B195=LEFT('OBS  ENC'!B195,9),'INF GERAIS'!B195=LEFT('CONCLUSÃO INFORMAL'!B195,9))</f>
        <v>1</v>
      </c>
      <c r="P191" t="b">
        <f>AND('INF GERAIS'!D195=RESUMO!D195,'INF GERAIS'!D195='TERMO DE ADESÃO'!D195,'INF GERAIS'!D195=EVENTOS!D195,'INF GERAIS'!D195=PAGAMENTOS!D195,'INF GERAIS'!D195=VISTORIA!D195,'INF GERAIS'!D195='PRESTAÇÃO DE CONTAS'!D195,'INF GERAIS'!D195='OBS  ENC'!D195,'INF GERAIS'!D195='CONCLUSÃO INFORMAL'!D195)</f>
        <v>1</v>
      </c>
      <c r="Q191" t="b">
        <f>AND('INF GERAIS'!E195=RESUMO!E195,'INF GERAIS'!E195='TERMO DE ADESÃO'!E195,'INF GERAIS'!E195=EVENTOS!E195,'INF GERAIS'!E195=PAGAMENTOS!E195,'INF GERAIS'!E195=VISTORIA!E195,'INF GERAIS'!E195='PRESTAÇÃO DE CONTAS'!E195,'INF GERAIS'!E195='OBS  ENC'!E195,'INF GERAIS'!E195='CONCLUSÃO INFORMAL'!E195)</f>
        <v>1</v>
      </c>
    </row>
    <row r="192" spans="15:33" x14ac:dyDescent="0.35">
      <c r="O192" t="b">
        <f>AND('INF GERAIS'!B196=LEFT(RESUMO!B196,9),'INF GERAIS'!B196=LEFT('TERMO DE ADESÃO'!B196,9),'INF GERAIS'!B196=LEFT(EVENTOS!B196,9),'INF GERAIS'!B196=LEFT(PAGAMENTOS!B196,9),'INF GERAIS'!B196=LEFT(VISTORIA!B196,9),'INF GERAIS'!B196=LEFT('PRESTAÇÃO DE CONTAS'!B196,9),'INF GERAIS'!B196=LEFT('OBS  ENC'!B196,9),'INF GERAIS'!B196=LEFT('CONCLUSÃO INFORMAL'!B196,9))</f>
        <v>1</v>
      </c>
      <c r="P192" t="b">
        <f>AND('INF GERAIS'!D196=RESUMO!D196,'INF GERAIS'!D196='TERMO DE ADESÃO'!D196,'INF GERAIS'!D196=EVENTOS!D196,'INF GERAIS'!D196=PAGAMENTOS!D196,'INF GERAIS'!D196=VISTORIA!D196,'INF GERAIS'!D196='PRESTAÇÃO DE CONTAS'!D196,'INF GERAIS'!D196='OBS  ENC'!D196,'INF GERAIS'!D196='CONCLUSÃO INFORMAL'!D196)</f>
        <v>1</v>
      </c>
      <c r="Q192" t="b">
        <f>AND('INF GERAIS'!E196=RESUMO!E196,'INF GERAIS'!E196='TERMO DE ADESÃO'!E196,'INF GERAIS'!E196=EVENTOS!E196,'INF GERAIS'!E196=PAGAMENTOS!E196,'INF GERAIS'!E196=VISTORIA!E196,'INF GERAIS'!E196='PRESTAÇÃO DE CONTAS'!E196,'INF GERAIS'!E196='OBS  ENC'!E196,'INF GERAIS'!E196='CONCLUSÃO INFORMAL'!E196)</f>
        <v>1</v>
      </c>
    </row>
    <row r="193" spans="15:17" x14ac:dyDescent="0.35">
      <c r="O193" t="b">
        <f>AND('INF GERAIS'!B197=LEFT(RESUMO!B197,9),'INF GERAIS'!B197=LEFT('TERMO DE ADESÃO'!B197,9),'INF GERAIS'!B197=LEFT(EVENTOS!B197,9),'INF GERAIS'!B197=LEFT(PAGAMENTOS!B197,9),'INF GERAIS'!B197=LEFT(VISTORIA!B197,9),'INF GERAIS'!B197=LEFT('PRESTAÇÃO DE CONTAS'!B197,9),'INF GERAIS'!B197=LEFT('OBS  ENC'!B197,9),'INF GERAIS'!B197=LEFT('CONCLUSÃO INFORMAL'!B197,9))</f>
        <v>1</v>
      </c>
      <c r="P193" t="b">
        <f>AND('INF GERAIS'!D197=RESUMO!D197,'INF GERAIS'!D197='TERMO DE ADESÃO'!D197,'INF GERAIS'!D197=EVENTOS!D197,'INF GERAIS'!D197=PAGAMENTOS!D197,'INF GERAIS'!D197=VISTORIA!D197,'INF GERAIS'!D197='PRESTAÇÃO DE CONTAS'!D197,'INF GERAIS'!D197='OBS  ENC'!D197,'INF GERAIS'!D197='CONCLUSÃO INFORMAL'!D197)</f>
        <v>1</v>
      </c>
      <c r="Q193" t="b">
        <f>AND('INF GERAIS'!E197=RESUMO!E197,'INF GERAIS'!E197='TERMO DE ADESÃO'!E197,'INF GERAIS'!E197=EVENTOS!E197,'INF GERAIS'!E197=PAGAMENTOS!E197,'INF GERAIS'!E197=VISTORIA!E197,'INF GERAIS'!E197='PRESTAÇÃO DE CONTAS'!E197,'INF GERAIS'!E197='OBS  ENC'!E197,'INF GERAIS'!E197='CONCLUSÃO INFORMAL'!E197)</f>
        <v>1</v>
      </c>
    </row>
    <row r="194" spans="15:17" x14ac:dyDescent="0.35">
      <c r="O194" t="b">
        <f>AND('INF GERAIS'!B198=LEFT(RESUMO!B198,9),'INF GERAIS'!B198=LEFT('TERMO DE ADESÃO'!B198,9),'INF GERAIS'!B198=LEFT(EVENTOS!B198,9),'INF GERAIS'!B198=LEFT(PAGAMENTOS!B198,9),'INF GERAIS'!B198=LEFT(VISTORIA!B198,9),'INF GERAIS'!B198=LEFT('PRESTAÇÃO DE CONTAS'!B198,9),'INF GERAIS'!B198=LEFT('OBS  ENC'!B198,9),'INF GERAIS'!B198=LEFT('CONCLUSÃO INFORMAL'!B198,9))</f>
        <v>1</v>
      </c>
      <c r="P194" t="b">
        <f>AND('INF GERAIS'!D198=RESUMO!D198,'INF GERAIS'!D198='TERMO DE ADESÃO'!D198,'INF GERAIS'!D198=EVENTOS!D198,'INF GERAIS'!D198=PAGAMENTOS!D198,'INF GERAIS'!D198=VISTORIA!D198,'INF GERAIS'!D198='PRESTAÇÃO DE CONTAS'!D198,'INF GERAIS'!D198='OBS  ENC'!D198,'INF GERAIS'!D198='CONCLUSÃO INFORMAL'!D198)</f>
        <v>1</v>
      </c>
      <c r="Q194" t="b">
        <f>AND('INF GERAIS'!E198=RESUMO!E198,'INF GERAIS'!E198='TERMO DE ADESÃO'!E198,'INF GERAIS'!E198=EVENTOS!E198,'INF GERAIS'!E198=PAGAMENTOS!E198,'INF GERAIS'!E198=VISTORIA!E198,'INF GERAIS'!E198='PRESTAÇÃO DE CONTAS'!E198,'INF GERAIS'!E198='OBS  ENC'!E198,'INF GERAIS'!E198='CONCLUSÃO INFORMAL'!E198)</f>
        <v>1</v>
      </c>
    </row>
    <row r="195" spans="15:17" x14ac:dyDescent="0.35">
      <c r="O195" t="b">
        <f>AND('INF GERAIS'!B199=LEFT(RESUMO!B199,9),'INF GERAIS'!B199=LEFT('TERMO DE ADESÃO'!B199,9),'INF GERAIS'!B199=LEFT(EVENTOS!B199,9),'INF GERAIS'!B199=LEFT(PAGAMENTOS!B199,9),'INF GERAIS'!B199=LEFT(VISTORIA!B199,9),'INF GERAIS'!B199=LEFT('PRESTAÇÃO DE CONTAS'!B199,9),'INF GERAIS'!B199=LEFT('OBS  ENC'!B199,9),'INF GERAIS'!B199=LEFT('CONCLUSÃO INFORMAL'!B199,9))</f>
        <v>1</v>
      </c>
      <c r="P195" t="b">
        <f>AND('INF GERAIS'!D199=RESUMO!D199,'INF GERAIS'!D199='TERMO DE ADESÃO'!D199,'INF GERAIS'!D199=EVENTOS!D199,'INF GERAIS'!D199=PAGAMENTOS!D199,'INF GERAIS'!D199=VISTORIA!D199,'INF GERAIS'!D199='PRESTAÇÃO DE CONTAS'!D199,'INF GERAIS'!D199='OBS  ENC'!D199,'INF GERAIS'!D199='CONCLUSÃO INFORMAL'!D199)</f>
        <v>1</v>
      </c>
      <c r="Q195" t="b">
        <f>AND('INF GERAIS'!E199=RESUMO!E199,'INF GERAIS'!E199='TERMO DE ADESÃO'!E199,'INF GERAIS'!E199=EVENTOS!E199,'INF GERAIS'!E199=PAGAMENTOS!E199,'INF GERAIS'!E199=VISTORIA!E199,'INF GERAIS'!E199='PRESTAÇÃO DE CONTAS'!E199,'INF GERAIS'!E199='OBS  ENC'!E199,'INF GERAIS'!E199='CONCLUSÃO INFORMAL'!E199)</f>
        <v>1</v>
      </c>
    </row>
    <row r="196" spans="15:17" x14ac:dyDescent="0.35">
      <c r="O196" t="b">
        <f>AND('INF GERAIS'!B201=LEFT(RESUMO!B201,9),'INF GERAIS'!B201=LEFT('TERMO DE ADESÃO'!B201,9),'INF GERAIS'!B201=LEFT(EVENTOS!B201,9),'INF GERAIS'!B201=LEFT(PAGAMENTOS!B201,9),'INF GERAIS'!B201=LEFT(VISTORIA!B201,9),'INF GERAIS'!B201=LEFT('PRESTAÇÃO DE CONTAS'!B201,9),'INF GERAIS'!B201=LEFT('OBS  ENC'!B201,9),'INF GERAIS'!B201=LEFT('CONCLUSÃO INFORMAL'!B201,9))</f>
        <v>1</v>
      </c>
      <c r="P196" t="b">
        <f>AND('INF GERAIS'!D201=RESUMO!D201,'INF GERAIS'!D201='TERMO DE ADESÃO'!D201,'INF GERAIS'!D201=EVENTOS!D201,'INF GERAIS'!D201=PAGAMENTOS!D201,'INF GERAIS'!D201=VISTORIA!D201,'INF GERAIS'!D201='PRESTAÇÃO DE CONTAS'!D201,'INF GERAIS'!D201='OBS  ENC'!D201,'INF GERAIS'!D201='CONCLUSÃO INFORMAL'!D201)</f>
        <v>1</v>
      </c>
      <c r="Q196" t="b">
        <f>AND('INF GERAIS'!E201=RESUMO!E201,'INF GERAIS'!E201='TERMO DE ADESÃO'!E201,'INF GERAIS'!E201=EVENTOS!E201,'INF GERAIS'!E201=PAGAMENTOS!E201,'INF GERAIS'!E201=VISTORIA!E201,'INF GERAIS'!E201='PRESTAÇÃO DE CONTAS'!E201,'INF GERAIS'!E201='OBS  ENC'!E201,'INF GERAIS'!E201='CONCLUSÃO INFORMAL'!E201)</f>
        <v>1</v>
      </c>
    </row>
    <row r="197" spans="15:17" x14ac:dyDescent="0.35">
      <c r="O197" t="b">
        <f>AND('INF GERAIS'!B202=LEFT(RESUMO!B202,9),'INF GERAIS'!B202=LEFT('TERMO DE ADESÃO'!B202,9),'INF GERAIS'!B202=LEFT(EVENTOS!B202,9),'INF GERAIS'!B202=LEFT(PAGAMENTOS!B202,9),'INF GERAIS'!B202=LEFT(VISTORIA!B202,9),'INF GERAIS'!B202=LEFT('PRESTAÇÃO DE CONTAS'!B202,9),'INF GERAIS'!B202=LEFT('OBS  ENC'!B202,9),'INF GERAIS'!B202=LEFT('CONCLUSÃO INFORMAL'!B202,9))</f>
        <v>1</v>
      </c>
      <c r="P197" t="b">
        <f>AND('INF GERAIS'!D202=RESUMO!D202,'INF GERAIS'!D202='TERMO DE ADESÃO'!D202,'INF GERAIS'!D202=EVENTOS!D202,'INF GERAIS'!D202=PAGAMENTOS!D202,'INF GERAIS'!D202=VISTORIA!D202,'INF GERAIS'!D202='PRESTAÇÃO DE CONTAS'!D202,'INF GERAIS'!D202='OBS  ENC'!D202,'INF GERAIS'!D202='CONCLUSÃO INFORMAL'!D202)</f>
        <v>1</v>
      </c>
      <c r="Q197" t="b">
        <f>AND('INF GERAIS'!E202=RESUMO!E202,'INF GERAIS'!E202='TERMO DE ADESÃO'!E202,'INF GERAIS'!E202=EVENTOS!E202,'INF GERAIS'!E202=PAGAMENTOS!E202,'INF GERAIS'!E202=VISTORIA!E202,'INF GERAIS'!E202='PRESTAÇÃO DE CONTAS'!E202,'INF GERAIS'!E202='OBS  ENC'!E202,'INF GERAIS'!E202='CONCLUSÃO INFORMAL'!E202)</f>
        <v>1</v>
      </c>
    </row>
    <row r="198" spans="15:17" x14ac:dyDescent="0.35">
      <c r="O198" t="b">
        <f>AND('INF GERAIS'!B203=LEFT(RESUMO!B203,9),'INF GERAIS'!B203=LEFT('TERMO DE ADESÃO'!B203,9),'INF GERAIS'!B203=LEFT(EVENTOS!B203,9),'INF GERAIS'!B203=LEFT(PAGAMENTOS!B203,9),'INF GERAIS'!B203=LEFT(VISTORIA!B203,9),'INF GERAIS'!B203=LEFT('PRESTAÇÃO DE CONTAS'!B203,9),'INF GERAIS'!B203=LEFT('OBS  ENC'!B203,9),'INF GERAIS'!B203=LEFT('CONCLUSÃO INFORMAL'!B203,9))</f>
        <v>1</v>
      </c>
      <c r="P198" t="b">
        <f>AND('INF GERAIS'!D203=RESUMO!D203,'INF GERAIS'!D203='TERMO DE ADESÃO'!D203,'INF GERAIS'!D203=EVENTOS!D203,'INF GERAIS'!D203=PAGAMENTOS!D203,'INF GERAIS'!D203=VISTORIA!D203,'INF GERAIS'!D203='PRESTAÇÃO DE CONTAS'!D203,'INF GERAIS'!D203='OBS  ENC'!D203,'INF GERAIS'!D203='CONCLUSÃO INFORMAL'!D203)</f>
        <v>1</v>
      </c>
      <c r="Q198" t="b">
        <f>AND('INF GERAIS'!E203=RESUMO!E203,'INF GERAIS'!E203='TERMO DE ADESÃO'!E203,'INF GERAIS'!E203=EVENTOS!E203,'INF GERAIS'!E203=PAGAMENTOS!E203,'INF GERAIS'!E203=VISTORIA!E203,'INF GERAIS'!E203='PRESTAÇÃO DE CONTAS'!E203,'INF GERAIS'!E203='OBS  ENC'!E203,'INF GERAIS'!E203='CONCLUSÃO INFORMAL'!E203)</f>
        <v>1</v>
      </c>
    </row>
    <row r="199" spans="15:17" x14ac:dyDescent="0.35">
      <c r="O199" t="b">
        <f>AND('INF GERAIS'!B204=LEFT(RESUMO!B204,9),'INF GERAIS'!B204=LEFT('TERMO DE ADESÃO'!B204,9),'INF GERAIS'!B204=LEFT(EVENTOS!B204,9),'INF GERAIS'!B204=LEFT(PAGAMENTOS!B204,9),'INF GERAIS'!B204=LEFT(VISTORIA!B204,9),'INF GERAIS'!B204=LEFT('PRESTAÇÃO DE CONTAS'!B204,9),'INF GERAIS'!B204=LEFT('OBS  ENC'!B204,9),'INF GERAIS'!B204=LEFT('CONCLUSÃO INFORMAL'!B204,9))</f>
        <v>1</v>
      </c>
      <c r="P199" t="b">
        <f>AND('INF GERAIS'!D204=RESUMO!D204,'INF GERAIS'!D204='TERMO DE ADESÃO'!D204,'INF GERAIS'!D204=EVENTOS!D204,'INF GERAIS'!D204=PAGAMENTOS!D204,'INF GERAIS'!D204=VISTORIA!D204,'INF GERAIS'!D204='PRESTAÇÃO DE CONTAS'!D204,'INF GERAIS'!D204='OBS  ENC'!D204,'INF GERAIS'!D204='CONCLUSÃO INFORMAL'!D204)</f>
        <v>1</v>
      </c>
      <c r="Q199" t="b">
        <f>AND('INF GERAIS'!E204=RESUMO!E204,'INF GERAIS'!E204='TERMO DE ADESÃO'!E204,'INF GERAIS'!E204=EVENTOS!E204,'INF GERAIS'!E204=PAGAMENTOS!E204,'INF GERAIS'!E204=VISTORIA!E204,'INF GERAIS'!E204='PRESTAÇÃO DE CONTAS'!E204,'INF GERAIS'!E204='OBS  ENC'!E204,'INF GERAIS'!E204='CONCLUSÃO INFORMAL'!E204)</f>
        <v>1</v>
      </c>
    </row>
    <row r="200" spans="15:17" x14ac:dyDescent="0.35">
      <c r="O200" t="b">
        <f>AND('INF GERAIS'!B205=LEFT(RESUMO!B205,9),'INF GERAIS'!B205=LEFT('TERMO DE ADESÃO'!B205,9),'INF GERAIS'!B205=LEFT(EVENTOS!B205,9),'INF GERAIS'!B205=LEFT(PAGAMENTOS!B205,9),'INF GERAIS'!B205=LEFT(VISTORIA!B205,9),'INF GERAIS'!B205=LEFT('PRESTAÇÃO DE CONTAS'!B205,9),'INF GERAIS'!B205=LEFT('OBS  ENC'!B205,9),'INF GERAIS'!B205=LEFT('CONCLUSÃO INFORMAL'!B205,9))</f>
        <v>1</v>
      </c>
      <c r="P200" t="b">
        <f>AND('INF GERAIS'!D205=RESUMO!D205,'INF GERAIS'!D205='TERMO DE ADESÃO'!D205,'INF GERAIS'!D205=EVENTOS!D205,'INF GERAIS'!D205=PAGAMENTOS!D205,'INF GERAIS'!D205=VISTORIA!D205,'INF GERAIS'!D205='PRESTAÇÃO DE CONTAS'!D205,'INF GERAIS'!D205='OBS  ENC'!D205,'INF GERAIS'!D205='CONCLUSÃO INFORMAL'!D205)</f>
        <v>1</v>
      </c>
      <c r="Q200" t="b">
        <f>AND('INF GERAIS'!E205=RESUMO!E205,'INF GERAIS'!E205='TERMO DE ADESÃO'!E205,'INF GERAIS'!E205=EVENTOS!E205,'INF GERAIS'!E205=PAGAMENTOS!E205,'INF GERAIS'!E205=VISTORIA!E205,'INF GERAIS'!E205='PRESTAÇÃO DE CONTAS'!E205,'INF GERAIS'!E205='OBS  ENC'!E205,'INF GERAIS'!E205='CONCLUSÃO INFORMAL'!E205)</f>
        <v>1</v>
      </c>
    </row>
    <row r="201" spans="15:17" x14ac:dyDescent="0.35">
      <c r="O201" t="b">
        <f>AND('INF GERAIS'!B206=LEFT(RESUMO!B206,9),'INF GERAIS'!B206=LEFT('TERMO DE ADESÃO'!B206,9),'INF GERAIS'!B206=LEFT(EVENTOS!B206,9),'INF GERAIS'!B206=LEFT(PAGAMENTOS!B206,9),'INF GERAIS'!B206=LEFT(VISTORIA!B206,9),'INF GERAIS'!B206=LEFT('PRESTAÇÃO DE CONTAS'!B206,9),'INF GERAIS'!B206=LEFT('OBS  ENC'!B206,9),'INF GERAIS'!B206=LEFT('CONCLUSÃO INFORMAL'!B206,9))</f>
        <v>1</v>
      </c>
      <c r="P201" t="b">
        <f>AND('INF GERAIS'!D206=RESUMO!D206,'INF GERAIS'!D206='TERMO DE ADESÃO'!D206,'INF GERAIS'!D206=EVENTOS!D206,'INF GERAIS'!D206=PAGAMENTOS!D206,'INF GERAIS'!D206=VISTORIA!D206,'INF GERAIS'!D206='PRESTAÇÃO DE CONTAS'!D206,'INF GERAIS'!D206='OBS  ENC'!D206,'INF GERAIS'!D206='CONCLUSÃO INFORMAL'!D206)</f>
        <v>1</v>
      </c>
      <c r="Q201" t="b">
        <f>AND('INF GERAIS'!E206=RESUMO!E206,'INF GERAIS'!E206='TERMO DE ADESÃO'!E206,'INF GERAIS'!E206=EVENTOS!E206,'INF GERAIS'!E206=PAGAMENTOS!E206,'INF GERAIS'!E206=VISTORIA!E206,'INF GERAIS'!E206='PRESTAÇÃO DE CONTAS'!E206,'INF GERAIS'!E206='OBS  ENC'!E206,'INF GERAIS'!E206='CONCLUSÃO INFORMAL'!E206)</f>
        <v>1</v>
      </c>
    </row>
    <row r="202" spans="15:17" x14ac:dyDescent="0.35">
      <c r="O202" t="b">
        <f>AND('INF GERAIS'!B207=LEFT(RESUMO!B207,9),'INF GERAIS'!B207=LEFT('TERMO DE ADESÃO'!B207,9),'INF GERAIS'!B207=LEFT(EVENTOS!B207,9),'INF GERAIS'!B207=LEFT(PAGAMENTOS!B207,9),'INF GERAIS'!B207=LEFT(VISTORIA!B207,9),'INF GERAIS'!B207=LEFT('PRESTAÇÃO DE CONTAS'!B207,9),'INF GERAIS'!B207=LEFT('OBS  ENC'!B207,9),'INF GERAIS'!B207=LEFT('CONCLUSÃO INFORMAL'!B207,9))</f>
        <v>1</v>
      </c>
      <c r="P202" t="b">
        <f>AND('INF GERAIS'!D207=RESUMO!D207,'INF GERAIS'!D207='TERMO DE ADESÃO'!D207,'INF GERAIS'!D207=EVENTOS!D207,'INF GERAIS'!D207=PAGAMENTOS!D207,'INF GERAIS'!D207=VISTORIA!D207,'INF GERAIS'!D207='PRESTAÇÃO DE CONTAS'!D207,'INF GERAIS'!D207='OBS  ENC'!D207,'INF GERAIS'!D207='CONCLUSÃO INFORMAL'!D207)</f>
        <v>1</v>
      </c>
      <c r="Q202" t="b">
        <f>AND('INF GERAIS'!E207=RESUMO!E207,'INF GERAIS'!E207='TERMO DE ADESÃO'!E207,'INF GERAIS'!E207=EVENTOS!E207,'INF GERAIS'!E207=PAGAMENTOS!E207,'INF GERAIS'!E207=VISTORIA!E207,'INF GERAIS'!E207='PRESTAÇÃO DE CONTAS'!E207,'INF GERAIS'!E207='OBS  ENC'!E207,'INF GERAIS'!E207='CONCLUSÃO INFORMAL'!E207)</f>
        <v>1</v>
      </c>
    </row>
    <row r="203" spans="15:17" x14ac:dyDescent="0.35">
      <c r="O203" t="b">
        <f>AND('INF GERAIS'!B208=LEFT(RESUMO!B208,9),'INF GERAIS'!B208=LEFT('TERMO DE ADESÃO'!B208,9),'INF GERAIS'!B208=LEFT(EVENTOS!B208,9),'INF GERAIS'!B208=LEFT(PAGAMENTOS!B208,9),'INF GERAIS'!B208=LEFT(VISTORIA!B208,9),'INF GERAIS'!B208=LEFT('PRESTAÇÃO DE CONTAS'!B208,9),'INF GERAIS'!B208=LEFT('OBS  ENC'!B208,9),'INF GERAIS'!B208=LEFT('CONCLUSÃO INFORMAL'!B208,9))</f>
        <v>1</v>
      </c>
      <c r="P203" t="b">
        <f>AND('INF GERAIS'!D208=RESUMO!D208,'INF GERAIS'!D208='TERMO DE ADESÃO'!D208,'INF GERAIS'!D208=EVENTOS!D208,'INF GERAIS'!D208=PAGAMENTOS!D208,'INF GERAIS'!D208=VISTORIA!D208,'INF GERAIS'!D208='PRESTAÇÃO DE CONTAS'!D208,'INF GERAIS'!D208='OBS  ENC'!D208,'INF GERAIS'!D208='CONCLUSÃO INFORMAL'!D208)</f>
        <v>1</v>
      </c>
      <c r="Q203" t="b">
        <f>AND('INF GERAIS'!E208=RESUMO!E208,'INF GERAIS'!E208='TERMO DE ADESÃO'!E208,'INF GERAIS'!E208=EVENTOS!E208,'INF GERAIS'!E208=PAGAMENTOS!E208,'INF GERAIS'!E208=VISTORIA!E208,'INF GERAIS'!E208='PRESTAÇÃO DE CONTAS'!E208,'INF GERAIS'!E208='OBS  ENC'!E208,'INF GERAIS'!E208='CONCLUSÃO INFORMAL'!E208)</f>
        <v>1</v>
      </c>
    </row>
    <row r="204" spans="15:17" x14ac:dyDescent="0.35">
      <c r="O204" t="b">
        <f>AND('INF GERAIS'!B209=LEFT(RESUMO!B209,9),'INF GERAIS'!B209=LEFT('TERMO DE ADESÃO'!B209,9),'INF GERAIS'!B209=LEFT(EVENTOS!B209,9),'INF GERAIS'!B209=LEFT(PAGAMENTOS!B209,9),'INF GERAIS'!B209=LEFT(VISTORIA!B209,9),'INF GERAIS'!B209=LEFT('PRESTAÇÃO DE CONTAS'!B209,9),'INF GERAIS'!B209=LEFT('OBS  ENC'!B209,9),'INF GERAIS'!B209=LEFT('CONCLUSÃO INFORMAL'!B209,9))</f>
        <v>1</v>
      </c>
      <c r="P204" t="b">
        <f>AND('INF GERAIS'!D209=RESUMO!D209,'INF GERAIS'!D209='TERMO DE ADESÃO'!D209,'INF GERAIS'!D209=EVENTOS!D209,'INF GERAIS'!D209=PAGAMENTOS!D209,'INF GERAIS'!D209=VISTORIA!D209,'INF GERAIS'!D209='PRESTAÇÃO DE CONTAS'!D209,'INF GERAIS'!D209='OBS  ENC'!D209,'INF GERAIS'!D209='CONCLUSÃO INFORMAL'!D209)</f>
        <v>1</v>
      </c>
      <c r="Q204" t="b">
        <f>AND('INF GERAIS'!E209=RESUMO!E209,'INF GERAIS'!E209='TERMO DE ADESÃO'!E209,'INF GERAIS'!E209=EVENTOS!E209,'INF GERAIS'!E209=PAGAMENTOS!E209,'INF GERAIS'!E209=VISTORIA!E209,'INF GERAIS'!E209='PRESTAÇÃO DE CONTAS'!E209,'INF GERAIS'!E209='OBS  ENC'!E209,'INF GERAIS'!E209='CONCLUSÃO INFORMAL'!E209)</f>
        <v>1</v>
      </c>
    </row>
    <row r="205" spans="15:17" x14ac:dyDescent="0.35">
      <c r="O205" t="b">
        <f>AND('INF GERAIS'!B210=LEFT(RESUMO!B210,9),'INF GERAIS'!B210=LEFT('TERMO DE ADESÃO'!B210,9),'INF GERAIS'!B210=LEFT(EVENTOS!B210,9),'INF GERAIS'!B210=LEFT(PAGAMENTOS!B210,9),'INF GERAIS'!B210=LEFT(VISTORIA!B210,9),'INF GERAIS'!B210=LEFT('PRESTAÇÃO DE CONTAS'!B210,9),'INF GERAIS'!B210=LEFT('OBS  ENC'!B210,9),'INF GERAIS'!B210=LEFT('CONCLUSÃO INFORMAL'!B210,9))</f>
        <v>1</v>
      </c>
      <c r="P205" t="b">
        <f>AND('INF GERAIS'!D210=RESUMO!D210,'INF GERAIS'!D210='TERMO DE ADESÃO'!D210,'INF GERAIS'!D210=EVENTOS!D210,'INF GERAIS'!D210=PAGAMENTOS!D210,'INF GERAIS'!D210=VISTORIA!D210,'INF GERAIS'!D210='PRESTAÇÃO DE CONTAS'!D210,'INF GERAIS'!D210='OBS  ENC'!D210,'INF GERAIS'!D210='CONCLUSÃO INFORMAL'!D210)</f>
        <v>1</v>
      </c>
      <c r="Q205" t="b">
        <f>AND('INF GERAIS'!E210=RESUMO!E210,'INF GERAIS'!E210='TERMO DE ADESÃO'!E210,'INF GERAIS'!E210=EVENTOS!E210,'INF GERAIS'!E210=PAGAMENTOS!E210,'INF GERAIS'!E210=VISTORIA!E210,'INF GERAIS'!E210='PRESTAÇÃO DE CONTAS'!E210,'INF GERAIS'!E210='OBS  ENC'!E210,'INF GERAIS'!E210='CONCLUSÃO INFORMAL'!E210)</f>
        <v>1</v>
      </c>
    </row>
    <row r="206" spans="15:17" x14ac:dyDescent="0.35">
      <c r="O206" t="b">
        <f>AND('INF GERAIS'!B211=LEFT(RESUMO!B211,9),'INF GERAIS'!B211=LEFT('TERMO DE ADESÃO'!B211,9),'INF GERAIS'!B211=LEFT(EVENTOS!B211,9),'INF GERAIS'!B211=LEFT(PAGAMENTOS!B211,9),'INF GERAIS'!B211=LEFT(VISTORIA!B211,9),'INF GERAIS'!B211=LEFT('PRESTAÇÃO DE CONTAS'!B211,9),'INF GERAIS'!B211=LEFT('OBS  ENC'!B211,9),'INF GERAIS'!B211=LEFT('CONCLUSÃO INFORMAL'!B211,9))</f>
        <v>1</v>
      </c>
      <c r="P206" t="b">
        <f>AND('INF GERAIS'!D211=RESUMO!D211,'INF GERAIS'!D211='TERMO DE ADESÃO'!D211,'INF GERAIS'!D211=EVENTOS!D211,'INF GERAIS'!D211=PAGAMENTOS!D211,'INF GERAIS'!D211=VISTORIA!D211,'INF GERAIS'!D211='PRESTAÇÃO DE CONTAS'!D211,'INF GERAIS'!D211='OBS  ENC'!D211,'INF GERAIS'!D211='CONCLUSÃO INFORMAL'!D211)</f>
        <v>1</v>
      </c>
      <c r="Q206" t="b">
        <f>AND('INF GERAIS'!E211=RESUMO!E211,'INF GERAIS'!E211='TERMO DE ADESÃO'!E211,'INF GERAIS'!E211=EVENTOS!E211,'INF GERAIS'!E211=PAGAMENTOS!E211,'INF GERAIS'!E211=VISTORIA!E211,'INF GERAIS'!E211='PRESTAÇÃO DE CONTAS'!E211,'INF GERAIS'!E211='OBS  ENC'!E211,'INF GERAIS'!E211='CONCLUSÃO INFORMAL'!E211)</f>
        <v>1</v>
      </c>
    </row>
    <row r="207" spans="15:17" x14ac:dyDescent="0.35">
      <c r="O207" t="b">
        <f>AND('INF GERAIS'!B212=LEFT(RESUMO!B212,9),'INF GERAIS'!B212=LEFT('TERMO DE ADESÃO'!B212,9),'INF GERAIS'!B212=LEFT(EVENTOS!B212,9),'INF GERAIS'!B212=LEFT(PAGAMENTOS!B212,9),'INF GERAIS'!B212=LEFT(VISTORIA!B212,9),'INF GERAIS'!B212=LEFT('PRESTAÇÃO DE CONTAS'!B212,9),'INF GERAIS'!B212=LEFT('OBS  ENC'!B212,9),'INF GERAIS'!B212=LEFT('CONCLUSÃO INFORMAL'!B212,9))</f>
        <v>1</v>
      </c>
      <c r="P207" t="b">
        <f>AND('INF GERAIS'!D212=RESUMO!D212,'INF GERAIS'!D212='TERMO DE ADESÃO'!D212,'INF GERAIS'!D212=EVENTOS!D212,'INF GERAIS'!D212=PAGAMENTOS!D212,'INF GERAIS'!D212=VISTORIA!D212,'INF GERAIS'!D212='PRESTAÇÃO DE CONTAS'!D212,'INF GERAIS'!D212='OBS  ENC'!D212,'INF GERAIS'!D212='CONCLUSÃO INFORMAL'!D212)</f>
        <v>1</v>
      </c>
      <c r="Q207" t="b">
        <f>AND('INF GERAIS'!E212=RESUMO!E212,'INF GERAIS'!E212='TERMO DE ADESÃO'!E212,'INF GERAIS'!E212=EVENTOS!E212,'INF GERAIS'!E212=PAGAMENTOS!E212,'INF GERAIS'!E212=VISTORIA!E212,'INF GERAIS'!E212='PRESTAÇÃO DE CONTAS'!E212,'INF GERAIS'!E212='OBS  ENC'!E212,'INF GERAIS'!E212='CONCLUSÃO INFORMAL'!E212)</f>
        <v>1</v>
      </c>
    </row>
    <row r="208" spans="15:17" x14ac:dyDescent="0.35">
      <c r="O208" t="b">
        <f>AND('INF GERAIS'!B213=LEFT(RESUMO!B213,9),'INF GERAIS'!B213=LEFT('TERMO DE ADESÃO'!B213,9),'INF GERAIS'!B213=LEFT(EVENTOS!B213,9),'INF GERAIS'!B213=LEFT(PAGAMENTOS!B213,9),'INF GERAIS'!B213=LEFT(VISTORIA!B213,9),'INF GERAIS'!B213=LEFT('PRESTAÇÃO DE CONTAS'!B213,9),'INF GERAIS'!B213=LEFT('OBS  ENC'!B213,9),'INF GERAIS'!B213=LEFT('CONCLUSÃO INFORMAL'!B213,9))</f>
        <v>1</v>
      </c>
      <c r="P208" t="b">
        <f>AND('INF GERAIS'!D213=RESUMO!D213,'INF GERAIS'!D213='TERMO DE ADESÃO'!D213,'INF GERAIS'!D213=EVENTOS!D213,'INF GERAIS'!D213=PAGAMENTOS!D213,'INF GERAIS'!D213=VISTORIA!D213,'INF GERAIS'!D213='PRESTAÇÃO DE CONTAS'!D213,'INF GERAIS'!D213='OBS  ENC'!D213,'INF GERAIS'!D213='CONCLUSÃO INFORMAL'!D213)</f>
        <v>1</v>
      </c>
      <c r="Q208" t="b">
        <f>AND('INF GERAIS'!E213=RESUMO!E213,'INF GERAIS'!E213='TERMO DE ADESÃO'!E213,'INF GERAIS'!E213=EVENTOS!E213,'INF GERAIS'!E213=PAGAMENTOS!E213,'INF GERAIS'!E213=VISTORIA!E213,'INF GERAIS'!E213='PRESTAÇÃO DE CONTAS'!E213,'INF GERAIS'!E213='OBS  ENC'!E213,'INF GERAIS'!E213='CONCLUSÃO INFORMAL'!E213)</f>
        <v>1</v>
      </c>
    </row>
    <row r="209" spans="15:17" x14ac:dyDescent="0.35">
      <c r="O209" t="b">
        <f>AND('INF GERAIS'!B214=LEFT(RESUMO!B214,9),'INF GERAIS'!B214=LEFT('TERMO DE ADESÃO'!B214,9),'INF GERAIS'!B214=LEFT(EVENTOS!B214,9),'INF GERAIS'!B214=LEFT(PAGAMENTOS!B214,9),'INF GERAIS'!B214=LEFT(VISTORIA!B214,9),'INF GERAIS'!B214=LEFT('PRESTAÇÃO DE CONTAS'!B214,9),'INF GERAIS'!B214=LEFT('OBS  ENC'!B214,9),'INF GERAIS'!B214=LEFT('CONCLUSÃO INFORMAL'!B214,9))</f>
        <v>1</v>
      </c>
      <c r="P209" t="b">
        <f>AND('INF GERAIS'!D214=RESUMO!D214,'INF GERAIS'!D214='TERMO DE ADESÃO'!D214,'INF GERAIS'!D214=EVENTOS!D214,'INF GERAIS'!D214=PAGAMENTOS!D214,'INF GERAIS'!D214=VISTORIA!D214,'INF GERAIS'!D214='PRESTAÇÃO DE CONTAS'!D214,'INF GERAIS'!D214='OBS  ENC'!D214,'INF GERAIS'!D214='CONCLUSÃO INFORMAL'!D214)</f>
        <v>1</v>
      </c>
      <c r="Q209" t="b">
        <f>AND('INF GERAIS'!E214=RESUMO!E214,'INF GERAIS'!E214='TERMO DE ADESÃO'!E214,'INF GERAIS'!E214=EVENTOS!E214,'INF GERAIS'!E214=PAGAMENTOS!E214,'INF GERAIS'!E214=VISTORIA!E214,'INF GERAIS'!E214='PRESTAÇÃO DE CONTAS'!E214,'INF GERAIS'!E214='OBS  ENC'!E214,'INF GERAIS'!E214='CONCLUSÃO INFORMAL'!E214)</f>
        <v>1</v>
      </c>
    </row>
    <row r="210" spans="15:17" x14ac:dyDescent="0.35">
      <c r="O210" t="b">
        <f>AND('INF GERAIS'!B215=LEFT(RESUMO!B215,9),'INF GERAIS'!B215=LEFT('TERMO DE ADESÃO'!B215,9),'INF GERAIS'!B215=LEFT(EVENTOS!B215,9),'INF GERAIS'!B215=LEFT(PAGAMENTOS!B215,9),'INF GERAIS'!B215=LEFT(VISTORIA!B215,9),'INF GERAIS'!B215=LEFT('PRESTAÇÃO DE CONTAS'!B215,9),'INF GERAIS'!B215=LEFT('OBS  ENC'!B215,9),'INF GERAIS'!B215=LEFT('CONCLUSÃO INFORMAL'!B215,9))</f>
        <v>1</v>
      </c>
      <c r="P210" t="b">
        <f>AND('INF GERAIS'!D215=RESUMO!D215,'INF GERAIS'!D215='TERMO DE ADESÃO'!D215,'INF GERAIS'!D215=EVENTOS!D215,'INF GERAIS'!D215=PAGAMENTOS!D215,'INF GERAIS'!D215=VISTORIA!D215,'INF GERAIS'!D215='PRESTAÇÃO DE CONTAS'!D215,'INF GERAIS'!D215='OBS  ENC'!D215,'INF GERAIS'!D215='CONCLUSÃO INFORMAL'!D215)</f>
        <v>1</v>
      </c>
      <c r="Q210" t="b">
        <f>AND('INF GERAIS'!E215=RESUMO!E215,'INF GERAIS'!E215='TERMO DE ADESÃO'!E215,'INF GERAIS'!E215=EVENTOS!E215,'INF GERAIS'!E215=PAGAMENTOS!E215,'INF GERAIS'!E215=VISTORIA!E215,'INF GERAIS'!E215='PRESTAÇÃO DE CONTAS'!E215,'INF GERAIS'!E215='OBS  ENC'!E215,'INF GERAIS'!E215='CONCLUSÃO INFORMAL'!E215)</f>
        <v>1</v>
      </c>
    </row>
    <row r="211" spans="15:17" x14ac:dyDescent="0.35">
      <c r="O211" t="b">
        <f>AND('INF GERAIS'!B216=LEFT(RESUMO!B216,9),'INF GERAIS'!B216=LEFT('TERMO DE ADESÃO'!B216,9),'INF GERAIS'!B216=LEFT(EVENTOS!B216,9),'INF GERAIS'!B216=LEFT(PAGAMENTOS!B216,9),'INF GERAIS'!B216=LEFT(VISTORIA!B216,9),'INF GERAIS'!B216=LEFT('PRESTAÇÃO DE CONTAS'!B216,9),'INF GERAIS'!B216=LEFT('OBS  ENC'!B216,9),'INF GERAIS'!B216=LEFT('CONCLUSÃO INFORMAL'!B216,9))</f>
        <v>1</v>
      </c>
      <c r="P211" t="b">
        <f>AND('INF GERAIS'!D216=RESUMO!D216,'INF GERAIS'!D216='TERMO DE ADESÃO'!D216,'INF GERAIS'!D216=EVENTOS!D216,'INF GERAIS'!D216=PAGAMENTOS!D216,'INF GERAIS'!D216=VISTORIA!D216,'INF GERAIS'!D216='PRESTAÇÃO DE CONTAS'!D216,'INF GERAIS'!D216='OBS  ENC'!D216,'INF GERAIS'!D216='CONCLUSÃO INFORMAL'!D216)</f>
        <v>1</v>
      </c>
      <c r="Q211" t="b">
        <f>AND('INF GERAIS'!E216=RESUMO!E216,'INF GERAIS'!E216='TERMO DE ADESÃO'!E216,'INF GERAIS'!E216=EVENTOS!E216,'INF GERAIS'!E216=PAGAMENTOS!E216,'INF GERAIS'!E216=VISTORIA!E216,'INF GERAIS'!E216='PRESTAÇÃO DE CONTAS'!E216,'INF GERAIS'!E216='OBS  ENC'!E216,'INF GERAIS'!E216='CONCLUSÃO INFORMAL'!E216)</f>
        <v>1</v>
      </c>
    </row>
    <row r="212" spans="15:17" x14ac:dyDescent="0.35">
      <c r="O212" t="b">
        <f>AND('INF GERAIS'!B217=LEFT(RESUMO!B217,9),'INF GERAIS'!B217=LEFT('TERMO DE ADESÃO'!B217,9),'INF GERAIS'!B217=LEFT(EVENTOS!B217,9),'INF GERAIS'!B217=LEFT(PAGAMENTOS!B217,9),'INF GERAIS'!B217=LEFT(VISTORIA!B217,9),'INF GERAIS'!B217=LEFT('PRESTAÇÃO DE CONTAS'!B217,9),'INF GERAIS'!B217=LEFT('OBS  ENC'!B217,9),'INF GERAIS'!B217=LEFT('CONCLUSÃO INFORMAL'!B217,9))</f>
        <v>1</v>
      </c>
      <c r="P212" t="b">
        <f>AND('INF GERAIS'!D217=RESUMO!D217,'INF GERAIS'!D217='TERMO DE ADESÃO'!D217,'INF GERAIS'!D217=EVENTOS!D217,'INF GERAIS'!D217=PAGAMENTOS!D217,'INF GERAIS'!D217=VISTORIA!D217,'INF GERAIS'!D217='PRESTAÇÃO DE CONTAS'!D217,'INF GERAIS'!D217='OBS  ENC'!D217,'INF GERAIS'!D217='CONCLUSÃO INFORMAL'!D217)</f>
        <v>1</v>
      </c>
      <c r="Q212" t="b">
        <f>AND('INF GERAIS'!E217=RESUMO!E217,'INF GERAIS'!E217='TERMO DE ADESÃO'!E217,'INF GERAIS'!E217=EVENTOS!E217,'INF GERAIS'!E217=PAGAMENTOS!E217,'INF GERAIS'!E217=VISTORIA!E217,'INF GERAIS'!E217='PRESTAÇÃO DE CONTAS'!E217,'INF GERAIS'!E217='OBS  ENC'!E217,'INF GERAIS'!E217='CONCLUSÃO INFORMAL'!E217)</f>
        <v>1</v>
      </c>
    </row>
    <row r="213" spans="15:17" x14ac:dyDescent="0.35">
      <c r="O213" t="b">
        <f>AND('INF GERAIS'!B219=LEFT(RESUMO!B219,9),'INF GERAIS'!B219=LEFT('TERMO DE ADESÃO'!B219,9),'INF GERAIS'!B219=LEFT(EVENTOS!B219,9),'INF GERAIS'!B219=LEFT(PAGAMENTOS!B219,9),'INF GERAIS'!B219=LEFT(VISTORIA!B219,9),'INF GERAIS'!B219=LEFT('PRESTAÇÃO DE CONTAS'!B219,9),'INF GERAIS'!B219=LEFT('OBS  ENC'!B219,9),'INF GERAIS'!B219=LEFT('CONCLUSÃO INFORMAL'!B219,9))</f>
        <v>1</v>
      </c>
      <c r="P213" t="b">
        <f>AND('INF GERAIS'!D219=RESUMO!D219,'INF GERAIS'!D219='TERMO DE ADESÃO'!D219,'INF GERAIS'!D219=EVENTOS!D219,'INF GERAIS'!D219=PAGAMENTOS!D219,'INF GERAIS'!D219=VISTORIA!D219,'INF GERAIS'!D219='PRESTAÇÃO DE CONTAS'!D219,'INF GERAIS'!D219='OBS  ENC'!D219,'INF GERAIS'!D219='CONCLUSÃO INFORMAL'!D219)</f>
        <v>1</v>
      </c>
      <c r="Q213" t="b">
        <f>AND('INF GERAIS'!E219=RESUMO!E219,'INF GERAIS'!E219='TERMO DE ADESÃO'!E219,'INF GERAIS'!E219=EVENTOS!E219,'INF GERAIS'!E219=PAGAMENTOS!E219,'INF GERAIS'!E219=VISTORIA!E219,'INF GERAIS'!E219='PRESTAÇÃO DE CONTAS'!E219,'INF GERAIS'!E219='OBS  ENC'!E219,'INF GERAIS'!E219='CONCLUSÃO INFORMAL'!E219)</f>
        <v>1</v>
      </c>
    </row>
    <row r="214" spans="15:17" x14ac:dyDescent="0.35">
      <c r="O214" t="b">
        <f>AND('INF GERAIS'!B220=LEFT(RESUMO!B220,9),'INF GERAIS'!B220=LEFT('TERMO DE ADESÃO'!B220,9),'INF GERAIS'!B220=LEFT(EVENTOS!B220,9),'INF GERAIS'!B220=LEFT(PAGAMENTOS!B220,9),'INF GERAIS'!B220=LEFT(VISTORIA!B220,9),'INF GERAIS'!B220=LEFT('PRESTAÇÃO DE CONTAS'!B220,9),'INF GERAIS'!B220=LEFT('OBS  ENC'!B220,9),'INF GERAIS'!B220=LEFT('CONCLUSÃO INFORMAL'!B220,9))</f>
        <v>1</v>
      </c>
      <c r="P214" t="b">
        <f>AND('INF GERAIS'!D220=RESUMO!D220,'INF GERAIS'!D220='TERMO DE ADESÃO'!D220,'INF GERAIS'!D220=EVENTOS!D220,'INF GERAIS'!D220=PAGAMENTOS!D220,'INF GERAIS'!D220=VISTORIA!D220,'INF GERAIS'!D220='PRESTAÇÃO DE CONTAS'!D220,'INF GERAIS'!D220='OBS  ENC'!D220,'INF GERAIS'!D220='CONCLUSÃO INFORMAL'!D220)</f>
        <v>1</v>
      </c>
      <c r="Q214" t="b">
        <f>AND('INF GERAIS'!E220=RESUMO!E220,'INF GERAIS'!E220='TERMO DE ADESÃO'!E220,'INF GERAIS'!E220=EVENTOS!E220,'INF GERAIS'!E220=PAGAMENTOS!E220,'INF GERAIS'!E220=VISTORIA!E220,'INF GERAIS'!E220='PRESTAÇÃO DE CONTAS'!E220,'INF GERAIS'!E220='OBS  ENC'!E220,'INF GERAIS'!E220='CONCLUSÃO INFORMAL'!E220)</f>
        <v>1</v>
      </c>
    </row>
    <row r="215" spans="15:17" x14ac:dyDescent="0.35">
      <c r="O215" t="b">
        <f>AND('INF GERAIS'!B221=LEFT(RESUMO!B221,9),'INF GERAIS'!B221=LEFT('TERMO DE ADESÃO'!B221,9),'INF GERAIS'!B221=LEFT(EVENTOS!B221,9),'INF GERAIS'!B221=LEFT(PAGAMENTOS!B221,9),'INF GERAIS'!B221=LEFT(VISTORIA!B221,9),'INF GERAIS'!B221=LEFT('PRESTAÇÃO DE CONTAS'!B221,9),'INF GERAIS'!B221=LEFT('OBS  ENC'!B221,9),'INF GERAIS'!B221=LEFT('CONCLUSÃO INFORMAL'!B221,9))</f>
        <v>1</v>
      </c>
      <c r="P215" t="b">
        <f>AND('INF GERAIS'!D221=RESUMO!D221,'INF GERAIS'!D221='TERMO DE ADESÃO'!D221,'INF GERAIS'!D221=EVENTOS!D221,'INF GERAIS'!D221=PAGAMENTOS!D221,'INF GERAIS'!D221=VISTORIA!D221,'INF GERAIS'!D221='PRESTAÇÃO DE CONTAS'!D221,'INF GERAIS'!D221='OBS  ENC'!D221,'INF GERAIS'!D221='CONCLUSÃO INFORMAL'!D221)</f>
        <v>1</v>
      </c>
      <c r="Q215" t="b">
        <f>AND('INF GERAIS'!E221=RESUMO!E221,'INF GERAIS'!E221='TERMO DE ADESÃO'!E221,'INF GERAIS'!E221=EVENTOS!E221,'INF GERAIS'!E221=PAGAMENTOS!E221,'INF GERAIS'!E221=VISTORIA!E221,'INF GERAIS'!E221='PRESTAÇÃO DE CONTAS'!E221,'INF GERAIS'!E221='OBS  ENC'!E221,'INF GERAIS'!E221='CONCLUSÃO INFORMAL'!E221)</f>
        <v>1</v>
      </c>
    </row>
    <row r="216" spans="15:17" x14ac:dyDescent="0.35">
      <c r="O216" t="b">
        <f>AND('INF GERAIS'!B222=LEFT(RESUMO!B222,9),'INF GERAIS'!B222=LEFT('TERMO DE ADESÃO'!B222,9),'INF GERAIS'!B222=LEFT(EVENTOS!B222,9),'INF GERAIS'!B222=LEFT(PAGAMENTOS!B222,9),'INF GERAIS'!B222=LEFT(VISTORIA!B222,9),'INF GERAIS'!B222=LEFT('PRESTAÇÃO DE CONTAS'!B222,9),'INF GERAIS'!B222=LEFT('OBS  ENC'!B222,9),'INF GERAIS'!B222=LEFT('CONCLUSÃO INFORMAL'!B222,9))</f>
        <v>1</v>
      </c>
      <c r="P216" t="b">
        <f>AND('INF GERAIS'!D222=RESUMO!D222,'INF GERAIS'!D222='TERMO DE ADESÃO'!D222,'INF GERAIS'!D222=EVENTOS!D222,'INF GERAIS'!D222=PAGAMENTOS!D222,'INF GERAIS'!D222=VISTORIA!D222,'INF GERAIS'!D222='PRESTAÇÃO DE CONTAS'!D222,'INF GERAIS'!D222='OBS  ENC'!D222,'INF GERAIS'!D222='CONCLUSÃO INFORMAL'!D222)</f>
        <v>1</v>
      </c>
      <c r="Q216" t="b">
        <f>AND('INF GERAIS'!E222=RESUMO!E222,'INF GERAIS'!E222='TERMO DE ADESÃO'!E222,'INF GERAIS'!E222=EVENTOS!E222,'INF GERAIS'!E222=PAGAMENTOS!E222,'INF GERAIS'!E222=VISTORIA!E222,'INF GERAIS'!E222='PRESTAÇÃO DE CONTAS'!E222,'INF GERAIS'!E222='OBS  ENC'!E222,'INF GERAIS'!E222='CONCLUSÃO INFORMAL'!E222)</f>
        <v>1</v>
      </c>
    </row>
    <row r="217" spans="15:17" x14ac:dyDescent="0.35">
      <c r="O217" t="b">
        <f>AND('INF GERAIS'!B223=LEFT(RESUMO!B223,9),'INF GERAIS'!B223=LEFT('TERMO DE ADESÃO'!B223,9),'INF GERAIS'!B223=LEFT(EVENTOS!B223,9),'INF GERAIS'!B223=LEFT(PAGAMENTOS!B223,9),'INF GERAIS'!B223=LEFT(VISTORIA!B223,9),'INF GERAIS'!B223=LEFT('PRESTAÇÃO DE CONTAS'!B223,9),'INF GERAIS'!B223=LEFT('OBS  ENC'!B223,9),'INF GERAIS'!B223=LEFT('CONCLUSÃO INFORMAL'!B223,9))</f>
        <v>1</v>
      </c>
      <c r="P217" t="b">
        <f>AND('INF GERAIS'!D223=RESUMO!D223,'INF GERAIS'!D223='TERMO DE ADESÃO'!D223,'INF GERAIS'!D223=EVENTOS!D223,'INF GERAIS'!D223=PAGAMENTOS!D223,'INF GERAIS'!D223=VISTORIA!D223,'INF GERAIS'!D223='PRESTAÇÃO DE CONTAS'!D223,'INF GERAIS'!D223='OBS  ENC'!D223,'INF GERAIS'!D223='CONCLUSÃO INFORMAL'!D223)</f>
        <v>1</v>
      </c>
      <c r="Q217" t="b">
        <f>AND('INF GERAIS'!E223=RESUMO!E223,'INF GERAIS'!E223='TERMO DE ADESÃO'!E223,'INF GERAIS'!E223=EVENTOS!E223,'INF GERAIS'!E223=PAGAMENTOS!E223,'INF GERAIS'!E223=VISTORIA!E223,'INF GERAIS'!E223='PRESTAÇÃO DE CONTAS'!E223,'INF GERAIS'!E223='OBS  ENC'!E223,'INF GERAIS'!E223='CONCLUSÃO INFORMAL'!E223)</f>
        <v>1</v>
      </c>
    </row>
    <row r="218" spans="15:17" x14ac:dyDescent="0.35">
      <c r="O218" t="b">
        <f>AND('INF GERAIS'!B224=LEFT(RESUMO!B224,9),'INF GERAIS'!B224=LEFT('TERMO DE ADESÃO'!B224,9),'INF GERAIS'!B224=LEFT(EVENTOS!B224,9),'INF GERAIS'!B224=LEFT(PAGAMENTOS!B224,9),'INF GERAIS'!B224=LEFT(VISTORIA!B224,9),'INF GERAIS'!B224=LEFT('PRESTAÇÃO DE CONTAS'!B224,9),'INF GERAIS'!B224=LEFT('OBS  ENC'!B224,9),'INF GERAIS'!B224=LEFT('CONCLUSÃO INFORMAL'!B224,9))</f>
        <v>1</v>
      </c>
      <c r="P218" t="b">
        <f>AND('INF GERAIS'!D224=RESUMO!D224,'INF GERAIS'!D224='TERMO DE ADESÃO'!D224,'INF GERAIS'!D224=EVENTOS!D224,'INF GERAIS'!D224=PAGAMENTOS!D224,'INF GERAIS'!D224=VISTORIA!D224,'INF GERAIS'!D224='PRESTAÇÃO DE CONTAS'!D224,'INF GERAIS'!D224='OBS  ENC'!D224,'INF GERAIS'!D224='CONCLUSÃO INFORMAL'!D224)</f>
        <v>1</v>
      </c>
      <c r="Q218" t="b">
        <f>AND('INF GERAIS'!E224=RESUMO!E224,'INF GERAIS'!E224='TERMO DE ADESÃO'!E224,'INF GERAIS'!E224=EVENTOS!E224,'INF GERAIS'!E224=PAGAMENTOS!E224,'INF GERAIS'!E224=VISTORIA!E224,'INF GERAIS'!E224='PRESTAÇÃO DE CONTAS'!E224,'INF GERAIS'!E224='OBS  ENC'!E224,'INF GERAIS'!E224='CONCLUSÃO INFORMAL'!E224)</f>
        <v>1</v>
      </c>
    </row>
    <row r="219" spans="15:17" x14ac:dyDescent="0.35">
      <c r="O219" t="b">
        <f>AND('INF GERAIS'!B225=LEFT(RESUMO!B225,9),'INF GERAIS'!B225=LEFT('TERMO DE ADESÃO'!B225,9),'INF GERAIS'!B225=LEFT(EVENTOS!B225,9),'INF GERAIS'!B225=LEFT(PAGAMENTOS!B225,9),'INF GERAIS'!B225=LEFT(VISTORIA!B225,9),'INF GERAIS'!B225=LEFT('PRESTAÇÃO DE CONTAS'!B225,9),'INF GERAIS'!B225=LEFT('OBS  ENC'!B225,9),'INF GERAIS'!B225=LEFT('CONCLUSÃO INFORMAL'!B225,9))</f>
        <v>1</v>
      </c>
      <c r="P219" t="b">
        <f>AND('INF GERAIS'!D225=RESUMO!D225,'INF GERAIS'!D225='TERMO DE ADESÃO'!D225,'INF GERAIS'!D225=EVENTOS!D225,'INF GERAIS'!D225=PAGAMENTOS!D225,'INF GERAIS'!D225=VISTORIA!D225,'INF GERAIS'!D225='PRESTAÇÃO DE CONTAS'!D225,'INF GERAIS'!D225='OBS  ENC'!D225,'INF GERAIS'!D225='CONCLUSÃO INFORMAL'!D225)</f>
        <v>1</v>
      </c>
      <c r="Q219" t="b">
        <f>AND('INF GERAIS'!E225=RESUMO!E225,'INF GERAIS'!E225='TERMO DE ADESÃO'!E225,'INF GERAIS'!E225=EVENTOS!E225,'INF GERAIS'!E225=PAGAMENTOS!E225,'INF GERAIS'!E225=VISTORIA!E225,'INF GERAIS'!E225='PRESTAÇÃO DE CONTAS'!E225,'INF GERAIS'!E225='OBS  ENC'!E225,'INF GERAIS'!E225='CONCLUSÃO INFORMAL'!E225)</f>
        <v>1</v>
      </c>
    </row>
    <row r="220" spans="15:17" x14ac:dyDescent="0.35">
      <c r="O220" t="b">
        <f>AND('INF GERAIS'!B226=LEFT(RESUMO!B226,9),'INF GERAIS'!B226=LEFT('TERMO DE ADESÃO'!B226,9),'INF GERAIS'!B226=LEFT(EVENTOS!B226,9),'INF GERAIS'!B226=LEFT(PAGAMENTOS!B226,9),'INF GERAIS'!B226=LEFT(VISTORIA!B226,9),'INF GERAIS'!B226=LEFT('PRESTAÇÃO DE CONTAS'!B226,9),'INF GERAIS'!B226=LEFT('OBS  ENC'!B226,9),'INF GERAIS'!B226=LEFT('CONCLUSÃO INFORMAL'!B226,9))</f>
        <v>1</v>
      </c>
      <c r="P220" t="b">
        <f>AND('INF GERAIS'!D226=RESUMO!D226,'INF GERAIS'!D226='TERMO DE ADESÃO'!D226,'INF GERAIS'!D226=EVENTOS!D226,'INF GERAIS'!D226=PAGAMENTOS!D226,'INF GERAIS'!D226=VISTORIA!D226,'INF GERAIS'!D226='PRESTAÇÃO DE CONTAS'!D226,'INF GERAIS'!D226='OBS  ENC'!D226,'INF GERAIS'!D226='CONCLUSÃO INFORMAL'!D226)</f>
        <v>1</v>
      </c>
      <c r="Q220" t="b">
        <f>AND('INF GERAIS'!E226=RESUMO!E226,'INF GERAIS'!E226='TERMO DE ADESÃO'!E226,'INF GERAIS'!E226=EVENTOS!E226,'INF GERAIS'!E226=PAGAMENTOS!E226,'INF GERAIS'!E226=VISTORIA!E226,'INF GERAIS'!E226='PRESTAÇÃO DE CONTAS'!E226,'INF GERAIS'!E226='OBS  ENC'!E226,'INF GERAIS'!E226='CONCLUSÃO INFORMAL'!E226)</f>
        <v>1</v>
      </c>
    </row>
    <row r="221" spans="15:17" x14ac:dyDescent="0.35">
      <c r="O221" t="b">
        <f>AND('INF GERAIS'!B227=LEFT(RESUMO!B227,9),'INF GERAIS'!B227=LEFT('TERMO DE ADESÃO'!B227,9),'INF GERAIS'!B227=LEFT(EVENTOS!B227,9),'INF GERAIS'!B227=LEFT(PAGAMENTOS!B227,9),'INF GERAIS'!B227=LEFT(VISTORIA!B227,9),'INF GERAIS'!B227=LEFT('PRESTAÇÃO DE CONTAS'!B227,9),'INF GERAIS'!B227=LEFT('OBS  ENC'!B227,9),'INF GERAIS'!B227=LEFT('CONCLUSÃO INFORMAL'!B227,9))</f>
        <v>1</v>
      </c>
      <c r="P221" t="b">
        <f>AND('INF GERAIS'!D227=RESUMO!D227,'INF GERAIS'!D227='TERMO DE ADESÃO'!D227,'INF GERAIS'!D227=EVENTOS!D227,'INF GERAIS'!D227=PAGAMENTOS!D227,'INF GERAIS'!D227=VISTORIA!D227,'INF GERAIS'!D227='PRESTAÇÃO DE CONTAS'!D227,'INF GERAIS'!D227='OBS  ENC'!D227,'INF GERAIS'!D227='CONCLUSÃO INFORMAL'!D227)</f>
        <v>1</v>
      </c>
      <c r="Q221" t="b">
        <f>AND('INF GERAIS'!E227=RESUMO!E227,'INF GERAIS'!E227='TERMO DE ADESÃO'!E227,'INF GERAIS'!E227=EVENTOS!E227,'INF GERAIS'!E227=PAGAMENTOS!E227,'INF GERAIS'!E227=VISTORIA!E227,'INF GERAIS'!E227='PRESTAÇÃO DE CONTAS'!E227,'INF GERAIS'!E227='OBS  ENC'!E227,'INF GERAIS'!E227='CONCLUSÃO INFORMAL'!E227)</f>
        <v>1</v>
      </c>
    </row>
    <row r="222" spans="15:17" x14ac:dyDescent="0.35">
      <c r="O222" t="b">
        <f>AND('INF GERAIS'!B228=LEFT(RESUMO!B228,9),'INF GERAIS'!B228=LEFT('TERMO DE ADESÃO'!B228,9),'INF GERAIS'!B228=LEFT(EVENTOS!B228,9),'INF GERAIS'!B228=LEFT(PAGAMENTOS!B228,9),'INF GERAIS'!B228=LEFT(VISTORIA!B228,9),'INF GERAIS'!B228=LEFT('PRESTAÇÃO DE CONTAS'!B228,9),'INF GERAIS'!B228=LEFT('OBS  ENC'!B228,9),'INF GERAIS'!B228=LEFT('CONCLUSÃO INFORMAL'!B228,9))</f>
        <v>1</v>
      </c>
      <c r="P222" t="b">
        <f>AND('INF GERAIS'!D228=RESUMO!D228,'INF GERAIS'!D228='TERMO DE ADESÃO'!D228,'INF GERAIS'!D228=EVENTOS!D228,'INF GERAIS'!D228=PAGAMENTOS!D228,'INF GERAIS'!D228=VISTORIA!D228,'INF GERAIS'!D228='PRESTAÇÃO DE CONTAS'!D228,'INF GERAIS'!D228='OBS  ENC'!D228,'INF GERAIS'!D228='CONCLUSÃO INFORMAL'!D228)</f>
        <v>1</v>
      </c>
      <c r="Q222" t="b">
        <f>AND('INF GERAIS'!E228=RESUMO!E228,'INF GERAIS'!E228='TERMO DE ADESÃO'!E228,'INF GERAIS'!E228=EVENTOS!E228,'INF GERAIS'!E228=PAGAMENTOS!E228,'INF GERAIS'!E228=VISTORIA!E228,'INF GERAIS'!E228='PRESTAÇÃO DE CONTAS'!E228,'INF GERAIS'!E228='OBS  ENC'!E228,'INF GERAIS'!E228='CONCLUSÃO INFORMAL'!E228)</f>
        <v>1</v>
      </c>
    </row>
    <row r="223" spans="15:17" x14ac:dyDescent="0.35">
      <c r="O223" t="b">
        <f>AND('INF GERAIS'!B229=LEFT(RESUMO!B229,9),'INF GERAIS'!B229=LEFT('TERMO DE ADESÃO'!B229,9),'INF GERAIS'!B229=LEFT(EVENTOS!B229,9),'INF GERAIS'!B229=LEFT(PAGAMENTOS!B229,9),'INF GERAIS'!B229=LEFT(VISTORIA!B229,9),'INF GERAIS'!B229=LEFT('PRESTAÇÃO DE CONTAS'!B229,9),'INF GERAIS'!B229=LEFT('OBS  ENC'!B229,9),'INF GERAIS'!B229=LEFT('CONCLUSÃO INFORMAL'!B229,9))</f>
        <v>1</v>
      </c>
      <c r="P223" t="b">
        <f>AND('INF GERAIS'!D229=RESUMO!D229,'INF GERAIS'!D229='TERMO DE ADESÃO'!D229,'INF GERAIS'!D229=EVENTOS!D229,'INF GERAIS'!D229=PAGAMENTOS!D229,'INF GERAIS'!D229=VISTORIA!D229,'INF GERAIS'!D229='PRESTAÇÃO DE CONTAS'!D229,'INF GERAIS'!D229='OBS  ENC'!D229,'INF GERAIS'!D229='CONCLUSÃO INFORMAL'!D229)</f>
        <v>1</v>
      </c>
      <c r="Q223" t="b">
        <f>AND('INF GERAIS'!E229=RESUMO!E229,'INF GERAIS'!E229='TERMO DE ADESÃO'!E229,'INF GERAIS'!E229=EVENTOS!E229,'INF GERAIS'!E229=PAGAMENTOS!E229,'INF GERAIS'!E229=VISTORIA!E229,'INF GERAIS'!E229='PRESTAÇÃO DE CONTAS'!E229,'INF GERAIS'!E229='OBS  ENC'!E229,'INF GERAIS'!E229='CONCLUSÃO INFORMAL'!E229)</f>
        <v>1</v>
      </c>
    </row>
    <row r="224" spans="15:17" x14ac:dyDescent="0.35">
      <c r="O224" t="b">
        <f>AND('INF GERAIS'!B230=LEFT(RESUMO!B230,9),'INF GERAIS'!B230=LEFT('TERMO DE ADESÃO'!B230,9),'INF GERAIS'!B230=LEFT(EVENTOS!B230,9),'INF GERAIS'!B230=LEFT(PAGAMENTOS!B230,9),'INF GERAIS'!B230=LEFT(VISTORIA!B230,9),'INF GERAIS'!B230=LEFT('PRESTAÇÃO DE CONTAS'!B230,9),'INF GERAIS'!B230=LEFT('OBS  ENC'!B230,9),'INF GERAIS'!B230=LEFT('CONCLUSÃO INFORMAL'!B230,9))</f>
        <v>1</v>
      </c>
      <c r="P224" t="b">
        <f>AND('INF GERAIS'!D230=RESUMO!D230,'INF GERAIS'!D230='TERMO DE ADESÃO'!D230,'INF GERAIS'!D230=EVENTOS!D230,'INF GERAIS'!D230=PAGAMENTOS!D230,'INF GERAIS'!D230=VISTORIA!D230,'INF GERAIS'!D230='PRESTAÇÃO DE CONTAS'!D230,'INF GERAIS'!D230='OBS  ENC'!D230,'INF GERAIS'!D230='CONCLUSÃO INFORMAL'!D230)</f>
        <v>1</v>
      </c>
      <c r="Q224" t="b">
        <f>AND('INF GERAIS'!E230=RESUMO!E230,'INF GERAIS'!E230='TERMO DE ADESÃO'!E230,'INF GERAIS'!E230=EVENTOS!E230,'INF GERAIS'!E230=PAGAMENTOS!E230,'INF GERAIS'!E230=VISTORIA!E230,'INF GERAIS'!E230='PRESTAÇÃO DE CONTAS'!E230,'INF GERAIS'!E230='OBS  ENC'!E230,'INF GERAIS'!E230='CONCLUSÃO INFORMAL'!E230)</f>
        <v>1</v>
      </c>
    </row>
    <row r="225" spans="15:17" x14ac:dyDescent="0.35">
      <c r="O225" t="b">
        <f>AND('INF GERAIS'!B231=LEFT(RESUMO!B231,9),'INF GERAIS'!B231=LEFT('TERMO DE ADESÃO'!B231,9),'INF GERAIS'!B231=LEFT(EVENTOS!B231,9),'INF GERAIS'!B231=LEFT(PAGAMENTOS!B231,9),'INF GERAIS'!B231=LEFT(VISTORIA!B231,9),'INF GERAIS'!B231=LEFT('PRESTAÇÃO DE CONTAS'!B231,9),'INF GERAIS'!B231=LEFT('OBS  ENC'!B231,9),'INF GERAIS'!B231=LEFT('CONCLUSÃO INFORMAL'!B231,9))</f>
        <v>1</v>
      </c>
      <c r="P225" t="b">
        <f>AND('INF GERAIS'!D231=RESUMO!D231,'INF GERAIS'!D231='TERMO DE ADESÃO'!D231,'INF GERAIS'!D231=EVENTOS!D231,'INF GERAIS'!D231=PAGAMENTOS!D231,'INF GERAIS'!D231=VISTORIA!D231,'INF GERAIS'!D231='PRESTAÇÃO DE CONTAS'!D231,'INF GERAIS'!D231='OBS  ENC'!D231,'INF GERAIS'!D231='CONCLUSÃO INFORMAL'!D231)</f>
        <v>1</v>
      </c>
      <c r="Q225" t="b">
        <f>AND('INF GERAIS'!E231=RESUMO!E231,'INF GERAIS'!E231='TERMO DE ADESÃO'!E231,'INF GERAIS'!E231=EVENTOS!E231,'INF GERAIS'!E231=PAGAMENTOS!E231,'INF GERAIS'!E231=VISTORIA!E231,'INF GERAIS'!E231='PRESTAÇÃO DE CONTAS'!E231,'INF GERAIS'!E231='OBS  ENC'!E231,'INF GERAIS'!E231='CONCLUSÃO INFORMAL'!E231)</f>
        <v>1</v>
      </c>
    </row>
    <row r="226" spans="15:17" x14ac:dyDescent="0.35">
      <c r="O226" t="b">
        <f>AND('INF GERAIS'!B232=LEFT(RESUMO!B232,9),'INF GERAIS'!B232=LEFT('TERMO DE ADESÃO'!B232,9),'INF GERAIS'!B232=LEFT(EVENTOS!B232,9),'INF GERAIS'!B232=LEFT(PAGAMENTOS!B232,9),'INF GERAIS'!B232=LEFT(VISTORIA!B232,9),'INF GERAIS'!B232=LEFT('PRESTAÇÃO DE CONTAS'!B232,9),'INF GERAIS'!B232=LEFT('OBS  ENC'!B232,9),'INF GERAIS'!B232=LEFT('CONCLUSÃO INFORMAL'!B232,9))</f>
        <v>1</v>
      </c>
      <c r="P226" t="b">
        <f>AND('INF GERAIS'!D232=RESUMO!D232,'INF GERAIS'!D232='TERMO DE ADESÃO'!D232,'INF GERAIS'!D232=EVENTOS!D232,'INF GERAIS'!D232=PAGAMENTOS!D232,'INF GERAIS'!D232=VISTORIA!D232,'INF GERAIS'!D232='PRESTAÇÃO DE CONTAS'!D232,'INF GERAIS'!D232='OBS  ENC'!D232,'INF GERAIS'!D232='CONCLUSÃO INFORMAL'!D232)</f>
        <v>1</v>
      </c>
      <c r="Q226" t="b">
        <f>AND('INF GERAIS'!E232=RESUMO!E232,'INF GERAIS'!E232='TERMO DE ADESÃO'!E232,'INF GERAIS'!E232=EVENTOS!E232,'INF GERAIS'!E232=PAGAMENTOS!E232,'INF GERAIS'!E232=VISTORIA!E232,'INF GERAIS'!E232='PRESTAÇÃO DE CONTAS'!E232,'INF GERAIS'!E232='OBS  ENC'!E232,'INF GERAIS'!E232='CONCLUSÃO INFORMAL'!E232)</f>
        <v>1</v>
      </c>
    </row>
    <row r="227" spans="15:17" x14ac:dyDescent="0.35">
      <c r="O227" t="b">
        <f>AND('INF GERAIS'!B233=LEFT(RESUMO!B233,9),'INF GERAIS'!B233=LEFT('TERMO DE ADESÃO'!B233,9),'INF GERAIS'!B233=LEFT(EVENTOS!B233,9),'INF GERAIS'!B233=LEFT(PAGAMENTOS!B233,9),'INF GERAIS'!B233=LEFT(VISTORIA!B233,9),'INF GERAIS'!B233=LEFT('PRESTAÇÃO DE CONTAS'!B233,9),'INF GERAIS'!B233=LEFT('OBS  ENC'!B233,9),'INF GERAIS'!B233=LEFT('CONCLUSÃO INFORMAL'!B233,9))</f>
        <v>1</v>
      </c>
      <c r="P227" t="b">
        <f>AND('INF GERAIS'!D233=RESUMO!D233,'INF GERAIS'!D233='TERMO DE ADESÃO'!D233,'INF GERAIS'!D233=EVENTOS!D233,'INF GERAIS'!D233=PAGAMENTOS!D233,'INF GERAIS'!D233=VISTORIA!D233,'INF GERAIS'!D233='PRESTAÇÃO DE CONTAS'!D233,'INF GERAIS'!D233='OBS  ENC'!D233,'INF GERAIS'!D233='CONCLUSÃO INFORMAL'!D233)</f>
        <v>1</v>
      </c>
      <c r="Q227" t="b">
        <f>AND('INF GERAIS'!E233=RESUMO!E233,'INF GERAIS'!E233='TERMO DE ADESÃO'!E233,'INF GERAIS'!E233=EVENTOS!E233,'INF GERAIS'!E233=PAGAMENTOS!E233,'INF GERAIS'!E233=VISTORIA!E233,'INF GERAIS'!E233='PRESTAÇÃO DE CONTAS'!E233,'INF GERAIS'!E233='OBS  ENC'!E233,'INF GERAIS'!E233='CONCLUSÃO INFORMAL'!E233)</f>
        <v>1</v>
      </c>
    </row>
    <row r="228" spans="15:17" x14ac:dyDescent="0.35">
      <c r="O228" t="b">
        <f>AND('INF GERAIS'!B234=LEFT(RESUMO!B234,9),'INF GERAIS'!B234=LEFT('TERMO DE ADESÃO'!B234,9),'INF GERAIS'!B234=LEFT(EVENTOS!B234,9),'INF GERAIS'!B234=LEFT(PAGAMENTOS!B234,9),'INF GERAIS'!B234=LEFT(VISTORIA!B234,9),'INF GERAIS'!B234=LEFT('PRESTAÇÃO DE CONTAS'!B234,9),'INF GERAIS'!B234=LEFT('OBS  ENC'!B234,9),'INF GERAIS'!B234=LEFT('CONCLUSÃO INFORMAL'!B234,9))</f>
        <v>1</v>
      </c>
      <c r="P228" t="b">
        <f>AND('INF GERAIS'!D234=RESUMO!D234,'INF GERAIS'!D234='TERMO DE ADESÃO'!D234,'INF GERAIS'!D234=EVENTOS!D234,'INF GERAIS'!D234=PAGAMENTOS!D234,'INF GERAIS'!D234=VISTORIA!D234,'INF GERAIS'!D234='PRESTAÇÃO DE CONTAS'!D234,'INF GERAIS'!D234='OBS  ENC'!D234,'INF GERAIS'!D234='CONCLUSÃO INFORMAL'!D234)</f>
        <v>1</v>
      </c>
      <c r="Q228" t="b">
        <f>AND('INF GERAIS'!E234=RESUMO!E234,'INF GERAIS'!E234='TERMO DE ADESÃO'!E234,'INF GERAIS'!E234=EVENTOS!E234,'INF GERAIS'!E234=PAGAMENTOS!E234,'INF GERAIS'!E234=VISTORIA!E234,'INF GERAIS'!E234='PRESTAÇÃO DE CONTAS'!E234,'INF GERAIS'!E234='OBS  ENC'!E234,'INF GERAIS'!E234='CONCLUSÃO INFORMAL'!E234)</f>
        <v>1</v>
      </c>
    </row>
    <row r="229" spans="15:17" x14ac:dyDescent="0.35">
      <c r="O229" t="b">
        <f>AND('INF GERAIS'!B235=LEFT(RESUMO!B235,9),'INF GERAIS'!B235=LEFT('TERMO DE ADESÃO'!B235,9),'INF GERAIS'!B235=LEFT(EVENTOS!B235,9),'INF GERAIS'!B235=LEFT(PAGAMENTOS!B235,9),'INF GERAIS'!B235=LEFT(VISTORIA!B235,9),'INF GERAIS'!B235=LEFT('PRESTAÇÃO DE CONTAS'!B235,9),'INF GERAIS'!B235=LEFT('OBS  ENC'!B235,9),'INF GERAIS'!B235=LEFT('CONCLUSÃO INFORMAL'!B235,9))</f>
        <v>1</v>
      </c>
      <c r="P229" t="b">
        <f>AND('INF GERAIS'!D235=RESUMO!D235,'INF GERAIS'!D235='TERMO DE ADESÃO'!D235,'INF GERAIS'!D235=EVENTOS!D235,'INF GERAIS'!D235=PAGAMENTOS!D235,'INF GERAIS'!D235=VISTORIA!D235,'INF GERAIS'!D235='PRESTAÇÃO DE CONTAS'!D235,'INF GERAIS'!D235='OBS  ENC'!D235,'INF GERAIS'!D235='CONCLUSÃO INFORMAL'!D235)</f>
        <v>1</v>
      </c>
      <c r="Q229" t="b">
        <f>AND('INF GERAIS'!E235=RESUMO!E235,'INF GERAIS'!E235='TERMO DE ADESÃO'!E235,'INF GERAIS'!E235=EVENTOS!E235,'INF GERAIS'!E235=PAGAMENTOS!E235,'INF GERAIS'!E235=VISTORIA!E235,'INF GERAIS'!E235='PRESTAÇÃO DE CONTAS'!E235,'INF GERAIS'!E235='OBS  ENC'!E235,'INF GERAIS'!E235='CONCLUSÃO INFORMAL'!E235)</f>
        <v>1</v>
      </c>
    </row>
    <row r="230" spans="15:17" x14ac:dyDescent="0.35">
      <c r="O230" t="b">
        <f>AND('INF GERAIS'!B236=LEFT(RESUMO!B236,9),'INF GERAIS'!B236=LEFT('TERMO DE ADESÃO'!B236,9),'INF GERAIS'!B236=LEFT(EVENTOS!B236,9),'INF GERAIS'!B236=LEFT(PAGAMENTOS!B236,9),'INF GERAIS'!B236=LEFT(VISTORIA!B236,9),'INF GERAIS'!B236=LEFT('PRESTAÇÃO DE CONTAS'!B236,9),'INF GERAIS'!B236=LEFT('OBS  ENC'!B236,9),'INF GERAIS'!B236=LEFT('CONCLUSÃO INFORMAL'!B236,9))</f>
        <v>1</v>
      </c>
      <c r="P230" t="b">
        <f>AND('INF GERAIS'!D236=RESUMO!D236,'INF GERAIS'!D236='TERMO DE ADESÃO'!D236,'INF GERAIS'!D236=EVENTOS!D236,'INF GERAIS'!D236=PAGAMENTOS!D236,'INF GERAIS'!D236=VISTORIA!D236,'INF GERAIS'!D236='PRESTAÇÃO DE CONTAS'!D236,'INF GERAIS'!D236='OBS  ENC'!D236,'INF GERAIS'!D236='CONCLUSÃO INFORMAL'!D236)</f>
        <v>1</v>
      </c>
      <c r="Q230" t="b">
        <f>AND('INF GERAIS'!E236=RESUMO!E236,'INF GERAIS'!E236='TERMO DE ADESÃO'!E236,'INF GERAIS'!E236=EVENTOS!E236,'INF GERAIS'!E236=PAGAMENTOS!E236,'INF GERAIS'!E236=VISTORIA!E236,'INF GERAIS'!E236='PRESTAÇÃO DE CONTAS'!E236,'INF GERAIS'!E236='OBS  ENC'!E236,'INF GERAIS'!E236='CONCLUSÃO INFORMAL'!E236)</f>
        <v>1</v>
      </c>
    </row>
    <row r="231" spans="15:17" x14ac:dyDescent="0.35">
      <c r="O231" t="b">
        <f>AND('INF GERAIS'!B237=LEFT(RESUMO!B237,9),'INF GERAIS'!B237=LEFT('TERMO DE ADESÃO'!B237,9),'INF GERAIS'!B237=LEFT(EVENTOS!B237,9),'INF GERAIS'!B237=LEFT(PAGAMENTOS!B237,9),'INF GERAIS'!B237=LEFT(VISTORIA!B237,9),'INF GERAIS'!B237=LEFT('PRESTAÇÃO DE CONTAS'!B237,9),'INF GERAIS'!B237=LEFT('OBS  ENC'!B237,9),'INF GERAIS'!B237=LEFT('CONCLUSÃO INFORMAL'!B237,9))</f>
        <v>1</v>
      </c>
      <c r="P231" t="b">
        <f>AND('INF GERAIS'!D237=RESUMO!D237,'INF GERAIS'!D237='TERMO DE ADESÃO'!D237,'INF GERAIS'!D237=EVENTOS!D237,'INF GERAIS'!D237=PAGAMENTOS!D237,'INF GERAIS'!D237=VISTORIA!D237,'INF GERAIS'!D237='PRESTAÇÃO DE CONTAS'!D237,'INF GERAIS'!D237='OBS  ENC'!D237,'INF GERAIS'!D237='CONCLUSÃO INFORMAL'!D237)</f>
        <v>1</v>
      </c>
      <c r="Q231" t="b">
        <f>AND('INF GERAIS'!E237=RESUMO!E237,'INF GERAIS'!E237='TERMO DE ADESÃO'!E237,'INF GERAIS'!E237=EVENTOS!E237,'INF GERAIS'!E237=PAGAMENTOS!E237,'INF GERAIS'!E237=VISTORIA!E237,'INF GERAIS'!E237='PRESTAÇÃO DE CONTAS'!E237,'INF GERAIS'!E237='OBS  ENC'!E237,'INF GERAIS'!E237='CONCLUSÃO INFORMAL'!E237)</f>
        <v>1</v>
      </c>
    </row>
    <row r="232" spans="15:17" x14ac:dyDescent="0.35">
      <c r="O232" t="b">
        <f>AND('INF GERAIS'!B238=LEFT(RESUMO!B238,9),'INF GERAIS'!B238=LEFT('TERMO DE ADESÃO'!B238,9),'INF GERAIS'!B238=LEFT(EVENTOS!B238,9),'INF GERAIS'!B238=LEFT(PAGAMENTOS!B238,9),'INF GERAIS'!B238=LEFT(VISTORIA!B238,9),'INF GERAIS'!B238=LEFT('PRESTAÇÃO DE CONTAS'!B238,9),'INF GERAIS'!B238=LEFT('OBS  ENC'!B238,9),'INF GERAIS'!B238=LEFT('CONCLUSÃO INFORMAL'!B238,9))</f>
        <v>1</v>
      </c>
      <c r="P232" t="b">
        <f>AND('INF GERAIS'!D238=RESUMO!D238,'INF GERAIS'!D238='TERMO DE ADESÃO'!D238,'INF GERAIS'!D238=EVENTOS!D238,'INF GERAIS'!D238=PAGAMENTOS!D238,'INF GERAIS'!D238=VISTORIA!D238,'INF GERAIS'!D238='PRESTAÇÃO DE CONTAS'!D238,'INF GERAIS'!D238='OBS  ENC'!D238,'INF GERAIS'!D238='CONCLUSÃO INFORMAL'!D238)</f>
        <v>1</v>
      </c>
      <c r="Q232" t="b">
        <f>AND('INF GERAIS'!E238=RESUMO!E238,'INF GERAIS'!E238='TERMO DE ADESÃO'!E238,'INF GERAIS'!E238=EVENTOS!E238,'INF GERAIS'!E238=PAGAMENTOS!E238,'INF GERAIS'!E238=VISTORIA!E238,'INF GERAIS'!E238='PRESTAÇÃO DE CONTAS'!E238,'INF GERAIS'!E238='OBS  ENC'!E238,'INF GERAIS'!E238='CONCLUSÃO INFORMAL'!E238)</f>
        <v>1</v>
      </c>
    </row>
    <row r="233" spans="15:17" x14ac:dyDescent="0.35">
      <c r="O233" t="b">
        <f>AND('INF GERAIS'!B239=LEFT(RESUMO!B239,9),'INF GERAIS'!B239=LEFT('TERMO DE ADESÃO'!B239,9),'INF GERAIS'!B239=LEFT(EVENTOS!B239,9),'INF GERAIS'!B239=LEFT(PAGAMENTOS!B239,9),'INF GERAIS'!B239=LEFT(VISTORIA!B239,9),'INF GERAIS'!B239=LEFT('PRESTAÇÃO DE CONTAS'!B239,9),'INF GERAIS'!B239=LEFT('OBS  ENC'!B239,9),'INF GERAIS'!B239=LEFT('CONCLUSÃO INFORMAL'!B239,9))</f>
        <v>1</v>
      </c>
      <c r="P233" t="b">
        <f>AND('INF GERAIS'!D239=RESUMO!D239,'INF GERAIS'!D239='TERMO DE ADESÃO'!D239,'INF GERAIS'!D239=EVENTOS!D239,'INF GERAIS'!D239=PAGAMENTOS!D239,'INF GERAIS'!D239=VISTORIA!D239,'INF GERAIS'!D239='PRESTAÇÃO DE CONTAS'!D239,'INF GERAIS'!D239='OBS  ENC'!D239,'INF GERAIS'!D239='CONCLUSÃO INFORMAL'!D239)</f>
        <v>1</v>
      </c>
      <c r="Q233" t="b">
        <f>AND('INF GERAIS'!E239=RESUMO!E239,'INF GERAIS'!E239='TERMO DE ADESÃO'!E239,'INF GERAIS'!E239=EVENTOS!E239,'INF GERAIS'!E239=PAGAMENTOS!E239,'INF GERAIS'!E239=VISTORIA!E239,'INF GERAIS'!E239='PRESTAÇÃO DE CONTAS'!E239,'INF GERAIS'!E239='OBS  ENC'!E239,'INF GERAIS'!E239='CONCLUSÃO INFORMAL'!E239)</f>
        <v>1</v>
      </c>
    </row>
    <row r="234" spans="15:17" x14ac:dyDescent="0.35">
      <c r="O234" t="b">
        <f>AND('INF GERAIS'!B240=LEFT(RESUMO!B240,9),'INF GERAIS'!B240=LEFT('TERMO DE ADESÃO'!B240,9),'INF GERAIS'!B240=LEFT(EVENTOS!B240,9),'INF GERAIS'!B240=LEFT(PAGAMENTOS!B240,9),'INF GERAIS'!B240=LEFT(VISTORIA!B240,9),'INF GERAIS'!B240=LEFT('PRESTAÇÃO DE CONTAS'!B240,9),'INF GERAIS'!B240=LEFT('OBS  ENC'!B240,9),'INF GERAIS'!B240=LEFT('CONCLUSÃO INFORMAL'!B240,9))</f>
        <v>1</v>
      </c>
      <c r="P234" t="b">
        <f>AND('INF GERAIS'!D240=RESUMO!D240,'INF GERAIS'!D240='TERMO DE ADESÃO'!D240,'INF GERAIS'!D240=EVENTOS!D240,'INF GERAIS'!D240=PAGAMENTOS!D240,'INF GERAIS'!D240=VISTORIA!D240,'INF GERAIS'!D240='PRESTAÇÃO DE CONTAS'!D240,'INF GERAIS'!D240='OBS  ENC'!D240,'INF GERAIS'!D240='CONCLUSÃO INFORMAL'!D240)</f>
        <v>1</v>
      </c>
      <c r="Q234" t="b">
        <f>AND('INF GERAIS'!E240=RESUMO!E240,'INF GERAIS'!E240='TERMO DE ADESÃO'!E240,'INF GERAIS'!E240=EVENTOS!E240,'INF GERAIS'!E240=PAGAMENTOS!E240,'INF GERAIS'!E240=VISTORIA!E240,'INF GERAIS'!E240='PRESTAÇÃO DE CONTAS'!E240,'INF GERAIS'!E240='OBS  ENC'!E240,'INF GERAIS'!E240='CONCLUSÃO INFORMAL'!E240)</f>
        <v>1</v>
      </c>
    </row>
    <row r="235" spans="15:17" x14ac:dyDescent="0.35">
      <c r="O235" t="b">
        <f>AND('INF GERAIS'!B241=LEFT(RESUMO!B241,9),'INF GERAIS'!B241=LEFT('TERMO DE ADESÃO'!B241,9),'INF GERAIS'!B241=LEFT(EVENTOS!B241,9),'INF GERAIS'!B241=LEFT(PAGAMENTOS!B241,9),'INF GERAIS'!B241=LEFT(VISTORIA!B241,9),'INF GERAIS'!B241=LEFT('PRESTAÇÃO DE CONTAS'!B241,9),'INF GERAIS'!B241=LEFT('OBS  ENC'!B241,9),'INF GERAIS'!B241=LEFT('CONCLUSÃO INFORMAL'!B241,9))</f>
        <v>1</v>
      </c>
      <c r="P235" t="b">
        <f>AND('INF GERAIS'!D241=RESUMO!D241,'INF GERAIS'!D241='TERMO DE ADESÃO'!D241,'INF GERAIS'!D241=EVENTOS!D241,'INF GERAIS'!D241=PAGAMENTOS!D241,'INF GERAIS'!D241=VISTORIA!D241,'INF GERAIS'!D241='PRESTAÇÃO DE CONTAS'!D241,'INF GERAIS'!D241='OBS  ENC'!D241,'INF GERAIS'!D241='CONCLUSÃO INFORMAL'!D241)</f>
        <v>1</v>
      </c>
      <c r="Q235" t="b">
        <f>AND('INF GERAIS'!E241=RESUMO!E241,'INF GERAIS'!E241='TERMO DE ADESÃO'!E241,'INF GERAIS'!E241=EVENTOS!E241,'INF GERAIS'!E241=PAGAMENTOS!E241,'INF GERAIS'!E241=VISTORIA!E241,'INF GERAIS'!E241='PRESTAÇÃO DE CONTAS'!E241,'INF GERAIS'!E241='OBS  ENC'!E241,'INF GERAIS'!E241='CONCLUSÃO INFORMAL'!E241)</f>
        <v>1</v>
      </c>
    </row>
    <row r="236" spans="15:17" x14ac:dyDescent="0.35">
      <c r="O236" t="b">
        <f>AND('INF GERAIS'!B242=LEFT(RESUMO!B242,9),'INF GERAIS'!B242=LEFT('TERMO DE ADESÃO'!B242,9),'INF GERAIS'!B242=LEFT(EVENTOS!B242,9),'INF GERAIS'!B242=LEFT(PAGAMENTOS!B242,9),'INF GERAIS'!B242=LEFT(VISTORIA!B242,9),'INF GERAIS'!B242=LEFT('PRESTAÇÃO DE CONTAS'!B242,9),'INF GERAIS'!B242=LEFT('OBS  ENC'!B242,9),'INF GERAIS'!B242=LEFT('CONCLUSÃO INFORMAL'!B242,9))</f>
        <v>1</v>
      </c>
      <c r="P236" t="b">
        <f>AND('INF GERAIS'!D242=RESUMO!D242,'INF GERAIS'!D242='TERMO DE ADESÃO'!D242,'INF GERAIS'!D242=EVENTOS!D242,'INF GERAIS'!D242=PAGAMENTOS!D242,'INF GERAIS'!D242=VISTORIA!D242,'INF GERAIS'!D242='PRESTAÇÃO DE CONTAS'!D242,'INF GERAIS'!D242='OBS  ENC'!D242,'INF GERAIS'!D242='CONCLUSÃO INFORMAL'!D242)</f>
        <v>1</v>
      </c>
      <c r="Q236" t="b">
        <f>AND('INF GERAIS'!E242=RESUMO!E242,'INF GERAIS'!E242='TERMO DE ADESÃO'!E242,'INF GERAIS'!E242=EVENTOS!E242,'INF GERAIS'!E242=PAGAMENTOS!E242,'INF GERAIS'!E242=VISTORIA!E242,'INF GERAIS'!E242='PRESTAÇÃO DE CONTAS'!E242,'INF GERAIS'!E242='OBS  ENC'!E242,'INF GERAIS'!E242='CONCLUSÃO INFORMAL'!E242)</f>
        <v>1</v>
      </c>
    </row>
    <row r="237" spans="15:17" x14ac:dyDescent="0.35">
      <c r="O237" t="b">
        <f>AND('INF GERAIS'!B243=LEFT(RESUMO!B243,9),'INF GERAIS'!B243=LEFT('TERMO DE ADESÃO'!B243,9),'INF GERAIS'!B243=LEFT(EVENTOS!B243,9),'INF GERAIS'!B243=LEFT(PAGAMENTOS!B243,9),'INF GERAIS'!B243=LEFT(VISTORIA!B243,9),'INF GERAIS'!B243=LEFT('PRESTAÇÃO DE CONTAS'!B243,9),'INF GERAIS'!B243=LEFT('OBS  ENC'!B243,9),'INF GERAIS'!B243=LEFT('CONCLUSÃO INFORMAL'!B243,9))</f>
        <v>1</v>
      </c>
      <c r="P237" t="b">
        <f>AND('INF GERAIS'!D243=RESUMO!D243,'INF GERAIS'!D243='TERMO DE ADESÃO'!D243,'INF GERAIS'!D243=EVENTOS!D243,'INF GERAIS'!D243=PAGAMENTOS!D243,'INF GERAIS'!D243=VISTORIA!D243,'INF GERAIS'!D243='PRESTAÇÃO DE CONTAS'!D243,'INF GERAIS'!D243='OBS  ENC'!D243,'INF GERAIS'!D243='CONCLUSÃO INFORMAL'!D243)</f>
        <v>1</v>
      </c>
      <c r="Q237" t="b">
        <f>AND('INF GERAIS'!E243=RESUMO!E243,'INF GERAIS'!E243='TERMO DE ADESÃO'!E243,'INF GERAIS'!E243=EVENTOS!E243,'INF GERAIS'!E243=PAGAMENTOS!E243,'INF GERAIS'!E243=VISTORIA!E243,'INF GERAIS'!E243='PRESTAÇÃO DE CONTAS'!E243,'INF GERAIS'!E243='OBS  ENC'!E243,'INF GERAIS'!E243='CONCLUSÃO INFORMAL'!E243)</f>
        <v>1</v>
      </c>
    </row>
    <row r="238" spans="15:17" x14ac:dyDescent="0.35">
      <c r="O238" t="b">
        <f>AND('INF GERAIS'!B244=LEFT(RESUMO!B244,9),'INF GERAIS'!B244=LEFT('TERMO DE ADESÃO'!B244,9),'INF GERAIS'!B244=LEFT(EVENTOS!B244,9),'INF GERAIS'!B244=LEFT(PAGAMENTOS!B244,9),'INF GERAIS'!B244=LEFT(VISTORIA!B244,9),'INF GERAIS'!B244=LEFT('PRESTAÇÃO DE CONTAS'!B244,9),'INF GERAIS'!B244=LEFT('OBS  ENC'!B244,9),'INF GERAIS'!B244=LEFT('CONCLUSÃO INFORMAL'!B244,9))</f>
        <v>1</v>
      </c>
      <c r="P238" t="b">
        <f>AND('INF GERAIS'!D244=RESUMO!D244,'INF GERAIS'!D244='TERMO DE ADESÃO'!D244,'INF GERAIS'!D244=EVENTOS!D244,'INF GERAIS'!D244=PAGAMENTOS!D244,'INF GERAIS'!D244=VISTORIA!D244,'INF GERAIS'!D244='PRESTAÇÃO DE CONTAS'!D244,'INF GERAIS'!D244='OBS  ENC'!D244,'INF GERAIS'!D244='CONCLUSÃO INFORMAL'!D244)</f>
        <v>1</v>
      </c>
      <c r="Q238" t="b">
        <f>AND('INF GERAIS'!E244=RESUMO!E244,'INF GERAIS'!E244='TERMO DE ADESÃO'!E244,'INF GERAIS'!E244=EVENTOS!E244,'INF GERAIS'!E244=PAGAMENTOS!E244,'INF GERAIS'!E244=VISTORIA!E244,'INF GERAIS'!E244='PRESTAÇÃO DE CONTAS'!E244,'INF GERAIS'!E244='OBS  ENC'!E244,'INF GERAIS'!E244='CONCLUSÃO INFORMAL'!E244)</f>
        <v>1</v>
      </c>
    </row>
    <row r="239" spans="15:17" x14ac:dyDescent="0.35">
      <c r="O239" t="b">
        <f>AND('INF GERAIS'!B245=LEFT(RESUMO!B245,9),'INF GERAIS'!B245=LEFT('TERMO DE ADESÃO'!B245,9),'INF GERAIS'!B245=LEFT(EVENTOS!B245,9),'INF GERAIS'!B245=LEFT(PAGAMENTOS!B245,9),'INF GERAIS'!B245=LEFT(VISTORIA!B245,9),'INF GERAIS'!B245=LEFT('PRESTAÇÃO DE CONTAS'!B245,9),'INF GERAIS'!B245=LEFT('OBS  ENC'!B245,9),'INF GERAIS'!B245=LEFT('CONCLUSÃO INFORMAL'!B245,9))</f>
        <v>1</v>
      </c>
      <c r="P239" t="b">
        <f>AND('INF GERAIS'!D245=RESUMO!D245,'INF GERAIS'!D245='TERMO DE ADESÃO'!D245,'INF GERAIS'!D245=EVENTOS!D245,'INF GERAIS'!D245=PAGAMENTOS!D245,'INF GERAIS'!D245=VISTORIA!D245,'INF GERAIS'!D245='PRESTAÇÃO DE CONTAS'!D245,'INF GERAIS'!D245='OBS  ENC'!D245,'INF GERAIS'!D245='CONCLUSÃO INFORMAL'!D245)</f>
        <v>1</v>
      </c>
      <c r="Q239" t="b">
        <f>AND('INF GERAIS'!E245=RESUMO!E245,'INF GERAIS'!E245='TERMO DE ADESÃO'!E245,'INF GERAIS'!E245=EVENTOS!E245,'INF GERAIS'!E245=PAGAMENTOS!E245,'INF GERAIS'!E245=VISTORIA!E245,'INF GERAIS'!E245='PRESTAÇÃO DE CONTAS'!E245,'INF GERAIS'!E245='OBS  ENC'!E245,'INF GERAIS'!E245='CONCLUSÃO INFORMAL'!E245)</f>
        <v>1</v>
      </c>
    </row>
    <row r="240" spans="15:17" x14ac:dyDescent="0.35">
      <c r="O240" t="b">
        <f>AND('INF GERAIS'!B246=LEFT(RESUMO!B246,9),'INF GERAIS'!B246=LEFT('TERMO DE ADESÃO'!B246,9),'INF GERAIS'!B246=LEFT(EVENTOS!B246,9),'INF GERAIS'!B246=LEFT(PAGAMENTOS!B246,9),'INF GERAIS'!B246=LEFT(VISTORIA!B246,9),'INF GERAIS'!B246=LEFT('PRESTAÇÃO DE CONTAS'!B246,9),'INF GERAIS'!B246=LEFT('OBS  ENC'!B246,9),'INF GERAIS'!B246=LEFT('CONCLUSÃO INFORMAL'!B246,9))</f>
        <v>1</v>
      </c>
      <c r="P240" t="b">
        <f>AND('INF GERAIS'!D246=RESUMO!D246,'INF GERAIS'!D246='TERMO DE ADESÃO'!D246,'INF GERAIS'!D246=EVENTOS!D246,'INF GERAIS'!D246=PAGAMENTOS!D246,'INF GERAIS'!D246=VISTORIA!D246,'INF GERAIS'!D246='PRESTAÇÃO DE CONTAS'!D246,'INF GERAIS'!D246='OBS  ENC'!D246,'INF GERAIS'!D246='CONCLUSÃO INFORMAL'!D246)</f>
        <v>1</v>
      </c>
      <c r="Q240" t="b">
        <f>AND('INF GERAIS'!E246=RESUMO!E246,'INF GERAIS'!E246='TERMO DE ADESÃO'!E246,'INF GERAIS'!E246=EVENTOS!E246,'INF GERAIS'!E246=PAGAMENTOS!E246,'INF GERAIS'!E246=VISTORIA!E246,'INF GERAIS'!E246='PRESTAÇÃO DE CONTAS'!E246,'INF GERAIS'!E246='OBS  ENC'!E246,'INF GERAIS'!E246='CONCLUSÃO INFORMAL'!E246)</f>
        <v>1</v>
      </c>
    </row>
    <row r="241" spans="15:17" x14ac:dyDescent="0.35">
      <c r="O241" t="b">
        <f>AND('INF GERAIS'!B247=LEFT(RESUMO!B247,9),'INF GERAIS'!B247=LEFT('TERMO DE ADESÃO'!B247,9),'INF GERAIS'!B247=LEFT(EVENTOS!B247,9),'INF GERAIS'!B247=LEFT(PAGAMENTOS!B247,9),'INF GERAIS'!B247=LEFT(VISTORIA!B247,9),'INF GERAIS'!B247=LEFT('PRESTAÇÃO DE CONTAS'!B247,9),'INF GERAIS'!B247=LEFT('OBS  ENC'!B247,9),'INF GERAIS'!B247=LEFT('CONCLUSÃO INFORMAL'!B247,9))</f>
        <v>1</v>
      </c>
      <c r="P241" t="b">
        <f>AND('INF GERAIS'!D247=RESUMO!D247,'INF GERAIS'!D247='TERMO DE ADESÃO'!D247,'INF GERAIS'!D247=EVENTOS!D247,'INF GERAIS'!D247=PAGAMENTOS!D247,'INF GERAIS'!D247=VISTORIA!D247,'INF GERAIS'!D247='PRESTAÇÃO DE CONTAS'!D247,'INF GERAIS'!D247='OBS  ENC'!D247,'INF GERAIS'!D247='CONCLUSÃO INFORMAL'!D247)</f>
        <v>1</v>
      </c>
      <c r="Q241" t="b">
        <f>AND('INF GERAIS'!E247=RESUMO!E247,'INF GERAIS'!E247='TERMO DE ADESÃO'!E247,'INF GERAIS'!E247=EVENTOS!E247,'INF GERAIS'!E247=PAGAMENTOS!E247,'INF GERAIS'!E247=VISTORIA!E247,'INF GERAIS'!E247='PRESTAÇÃO DE CONTAS'!E247,'INF GERAIS'!E247='OBS  ENC'!E247,'INF GERAIS'!E247='CONCLUSÃO INFORMAL'!E247)</f>
        <v>1</v>
      </c>
    </row>
    <row r="242" spans="15:17" x14ac:dyDescent="0.35">
      <c r="O242" t="b">
        <f>AND('INF GERAIS'!B248=LEFT(RESUMO!B248,9),'INF GERAIS'!B248=LEFT('TERMO DE ADESÃO'!B248,9),'INF GERAIS'!B248=LEFT(EVENTOS!B248,9),'INF GERAIS'!B248=LEFT(PAGAMENTOS!B248,9),'INF GERAIS'!B248=LEFT(VISTORIA!B248,9),'INF GERAIS'!B248=LEFT('PRESTAÇÃO DE CONTAS'!B248,9),'INF GERAIS'!B248=LEFT('OBS  ENC'!B248,9),'INF GERAIS'!B248=LEFT('CONCLUSÃO INFORMAL'!B248,9))</f>
        <v>1</v>
      </c>
      <c r="P242" t="b">
        <f>AND('INF GERAIS'!D248=RESUMO!D248,'INF GERAIS'!D248='TERMO DE ADESÃO'!D248,'INF GERAIS'!D248=EVENTOS!D248,'INF GERAIS'!D248=PAGAMENTOS!D248,'INF GERAIS'!D248=VISTORIA!D248,'INF GERAIS'!D248='PRESTAÇÃO DE CONTAS'!D248,'INF GERAIS'!D248='OBS  ENC'!D248,'INF GERAIS'!D248='CONCLUSÃO INFORMAL'!D248)</f>
        <v>1</v>
      </c>
      <c r="Q242" t="b">
        <f>AND('INF GERAIS'!E248=RESUMO!E248,'INF GERAIS'!E248='TERMO DE ADESÃO'!E248,'INF GERAIS'!E248=EVENTOS!E248,'INF GERAIS'!E248=PAGAMENTOS!E248,'INF GERAIS'!E248=VISTORIA!E248,'INF GERAIS'!E248='PRESTAÇÃO DE CONTAS'!E248,'INF GERAIS'!E248='OBS  ENC'!E248,'INF GERAIS'!E248='CONCLUSÃO INFORMAL'!E248)</f>
        <v>1</v>
      </c>
    </row>
    <row r="243" spans="15:17" x14ac:dyDescent="0.35">
      <c r="O243" t="b">
        <f>AND('INF GERAIS'!B249=LEFT(RESUMO!B249,9),'INF GERAIS'!B249=LEFT('TERMO DE ADESÃO'!B249,9),'INF GERAIS'!B249=LEFT(EVENTOS!B249,9),'INF GERAIS'!B249=LEFT(PAGAMENTOS!B249,9),'INF GERAIS'!B249=LEFT(VISTORIA!B249,9),'INF GERAIS'!B249=LEFT('PRESTAÇÃO DE CONTAS'!B249,9),'INF GERAIS'!B249=LEFT('OBS  ENC'!B249,9),'INF GERAIS'!B249=LEFT('CONCLUSÃO INFORMAL'!B249,9))</f>
        <v>1</v>
      </c>
      <c r="P243" t="b">
        <f>AND('INF GERAIS'!D249=RESUMO!D249,'INF GERAIS'!D249='TERMO DE ADESÃO'!D249,'INF GERAIS'!D249=EVENTOS!D249,'INF GERAIS'!D249=PAGAMENTOS!D249,'INF GERAIS'!D249=VISTORIA!D249,'INF GERAIS'!D249='PRESTAÇÃO DE CONTAS'!D249,'INF GERAIS'!D249='OBS  ENC'!D249,'INF GERAIS'!D249='CONCLUSÃO INFORMAL'!D249)</f>
        <v>1</v>
      </c>
      <c r="Q243" t="b">
        <f>AND('INF GERAIS'!E249=RESUMO!E249,'INF GERAIS'!E249='TERMO DE ADESÃO'!E249,'INF GERAIS'!E249=EVENTOS!E249,'INF GERAIS'!E249=PAGAMENTOS!E249,'INF GERAIS'!E249=VISTORIA!E249,'INF GERAIS'!E249='PRESTAÇÃO DE CONTAS'!E249,'INF GERAIS'!E249='OBS  ENC'!E249,'INF GERAIS'!E249='CONCLUSÃO INFORMAL'!E249)</f>
        <v>1</v>
      </c>
    </row>
    <row r="244" spans="15:17" x14ac:dyDescent="0.35">
      <c r="O244" t="b">
        <f>AND('INF GERAIS'!B250=LEFT(RESUMO!B250,9),'INF GERAIS'!B250=LEFT('TERMO DE ADESÃO'!B250,9),'INF GERAIS'!B250=LEFT(EVENTOS!B250,9),'INF GERAIS'!B250=LEFT(PAGAMENTOS!B250,9),'INF GERAIS'!B250=LEFT(VISTORIA!B250,9),'INF GERAIS'!B250=LEFT('PRESTAÇÃO DE CONTAS'!B250,9),'INF GERAIS'!B250=LEFT('OBS  ENC'!B250,9),'INF GERAIS'!B250=LEFT('CONCLUSÃO INFORMAL'!B250,9))</f>
        <v>1</v>
      </c>
      <c r="P244" t="b">
        <f>AND('INF GERAIS'!D250=RESUMO!D250,'INF GERAIS'!D250='TERMO DE ADESÃO'!D250,'INF GERAIS'!D250=EVENTOS!D250,'INF GERAIS'!D250=PAGAMENTOS!D250,'INF GERAIS'!D250=VISTORIA!D250,'INF GERAIS'!D250='PRESTAÇÃO DE CONTAS'!D250,'INF GERAIS'!D250='OBS  ENC'!D250,'INF GERAIS'!D250='CONCLUSÃO INFORMAL'!D250)</f>
        <v>1</v>
      </c>
      <c r="Q244" t="b">
        <f>AND('INF GERAIS'!E250=RESUMO!E250,'INF GERAIS'!E250='TERMO DE ADESÃO'!E250,'INF GERAIS'!E250=EVENTOS!E250,'INF GERAIS'!E250=PAGAMENTOS!E250,'INF GERAIS'!E250=VISTORIA!E250,'INF GERAIS'!E250='PRESTAÇÃO DE CONTAS'!E250,'INF GERAIS'!E250='OBS  ENC'!E250,'INF GERAIS'!E250='CONCLUSÃO INFORMAL'!E250)</f>
        <v>1</v>
      </c>
    </row>
    <row r="245" spans="15:17" x14ac:dyDescent="0.35">
      <c r="O245" t="b">
        <f>AND('INF GERAIS'!B251=LEFT(RESUMO!B251,9),'INF GERAIS'!B251=LEFT('TERMO DE ADESÃO'!B251,9),'INF GERAIS'!B251=LEFT(EVENTOS!B251,9),'INF GERAIS'!B251=LEFT(PAGAMENTOS!B251,9),'INF GERAIS'!B251=LEFT(VISTORIA!B251,9),'INF GERAIS'!B251=LEFT('PRESTAÇÃO DE CONTAS'!B251,9),'INF GERAIS'!B251=LEFT('OBS  ENC'!B251,9),'INF GERAIS'!B251=LEFT('CONCLUSÃO INFORMAL'!B251,9))</f>
        <v>1</v>
      </c>
      <c r="P245" t="b">
        <f>AND('INF GERAIS'!D251=RESUMO!D251,'INF GERAIS'!D251='TERMO DE ADESÃO'!D251,'INF GERAIS'!D251=EVENTOS!D251,'INF GERAIS'!D251=PAGAMENTOS!D251,'INF GERAIS'!D251=VISTORIA!D251,'INF GERAIS'!D251='PRESTAÇÃO DE CONTAS'!D251,'INF GERAIS'!D251='OBS  ENC'!D251,'INF GERAIS'!D251='CONCLUSÃO INFORMAL'!D251)</f>
        <v>1</v>
      </c>
      <c r="Q245" t="b">
        <f>AND('INF GERAIS'!E251=RESUMO!E251,'INF GERAIS'!E251='TERMO DE ADESÃO'!E251,'INF GERAIS'!E251=EVENTOS!E251,'INF GERAIS'!E251=PAGAMENTOS!E251,'INF GERAIS'!E251=VISTORIA!E251,'INF GERAIS'!E251='PRESTAÇÃO DE CONTAS'!E251,'INF GERAIS'!E251='OBS  ENC'!E251,'INF GERAIS'!E251='CONCLUSÃO INFORMAL'!E251)</f>
        <v>1</v>
      </c>
    </row>
    <row r="246" spans="15:17" x14ac:dyDescent="0.35">
      <c r="O246" t="b">
        <f>AND('INF GERAIS'!B252=LEFT(RESUMO!B252,9),'INF GERAIS'!B252=LEFT('TERMO DE ADESÃO'!B252,9),'INF GERAIS'!B252=LEFT(EVENTOS!B252,9),'INF GERAIS'!B252=LEFT(PAGAMENTOS!B252,9),'INF GERAIS'!B252=LEFT(VISTORIA!B252,9),'INF GERAIS'!B252=LEFT('PRESTAÇÃO DE CONTAS'!B252,9),'INF GERAIS'!B252=LEFT('OBS  ENC'!B252,9),'INF GERAIS'!B252=LEFT('CONCLUSÃO INFORMAL'!B252,9))</f>
        <v>1</v>
      </c>
      <c r="P246" t="b">
        <f>AND('INF GERAIS'!D252=RESUMO!D252,'INF GERAIS'!D252='TERMO DE ADESÃO'!D252,'INF GERAIS'!D252=EVENTOS!D252,'INF GERAIS'!D252=PAGAMENTOS!D252,'INF GERAIS'!D252=VISTORIA!D252,'INF GERAIS'!D252='PRESTAÇÃO DE CONTAS'!D252,'INF GERAIS'!D252='OBS  ENC'!D252,'INF GERAIS'!D252='CONCLUSÃO INFORMAL'!D252)</f>
        <v>1</v>
      </c>
      <c r="Q246" t="b">
        <f>AND('INF GERAIS'!E252=RESUMO!E252,'INF GERAIS'!E252='TERMO DE ADESÃO'!E252,'INF GERAIS'!E252=EVENTOS!E252,'INF GERAIS'!E252=PAGAMENTOS!E252,'INF GERAIS'!E252=VISTORIA!E252,'INF GERAIS'!E252='PRESTAÇÃO DE CONTAS'!E252,'INF GERAIS'!E252='OBS  ENC'!E252,'INF GERAIS'!E252='CONCLUSÃO INFORMAL'!E252)</f>
        <v>1</v>
      </c>
    </row>
    <row r="247" spans="15:17" x14ac:dyDescent="0.35">
      <c r="O247" t="b">
        <f>AND('INF GERAIS'!B254=LEFT(RESUMO!B254,9),'INF GERAIS'!B254=LEFT('TERMO DE ADESÃO'!B254,9),'INF GERAIS'!B254=LEFT(EVENTOS!B254,9),'INF GERAIS'!B254=LEFT(PAGAMENTOS!B254,9),'INF GERAIS'!B254=LEFT(VISTORIA!B254,9),'INF GERAIS'!B254=LEFT('PRESTAÇÃO DE CONTAS'!B254,9),'INF GERAIS'!B254=LEFT('OBS  ENC'!B254,9),'INF GERAIS'!B254=LEFT('CONCLUSÃO INFORMAL'!B254,9))</f>
        <v>1</v>
      </c>
      <c r="P247" t="b">
        <f>AND('INF GERAIS'!D254=RESUMO!D254,'INF GERAIS'!D254='TERMO DE ADESÃO'!D254,'INF GERAIS'!D254=EVENTOS!D254,'INF GERAIS'!D254=PAGAMENTOS!D254,'INF GERAIS'!D254=VISTORIA!D254,'INF GERAIS'!D254='PRESTAÇÃO DE CONTAS'!D254,'INF GERAIS'!D254='OBS  ENC'!D254,'INF GERAIS'!D254='CONCLUSÃO INFORMAL'!D254)</f>
        <v>1</v>
      </c>
      <c r="Q247" t="b">
        <f>AND('INF GERAIS'!E254=RESUMO!E254,'INF GERAIS'!E254='TERMO DE ADESÃO'!E254,'INF GERAIS'!E254=EVENTOS!E254,'INF GERAIS'!E254=PAGAMENTOS!E254,'INF GERAIS'!E254=VISTORIA!E254,'INF GERAIS'!E254='PRESTAÇÃO DE CONTAS'!E254,'INF GERAIS'!E254='OBS  ENC'!E254,'INF GERAIS'!E254='CONCLUSÃO INFORMAL'!E254)</f>
        <v>1</v>
      </c>
    </row>
    <row r="248" spans="15:17" x14ac:dyDescent="0.35">
      <c r="O248" t="b">
        <f>AND('INF GERAIS'!B255=LEFT(RESUMO!B255,9),'INF GERAIS'!B255=LEFT('TERMO DE ADESÃO'!B255,9),'INF GERAIS'!B255=LEFT(EVENTOS!B255,9),'INF GERAIS'!B255=LEFT(PAGAMENTOS!B255,9),'INF GERAIS'!B255=LEFT(VISTORIA!B255,9),'INF GERAIS'!B255=LEFT('PRESTAÇÃO DE CONTAS'!B255,9),'INF GERAIS'!B255=LEFT('OBS  ENC'!B255,9),'INF GERAIS'!B255=LEFT('CONCLUSÃO INFORMAL'!B255,9))</f>
        <v>1</v>
      </c>
      <c r="P248" t="b">
        <f>AND('INF GERAIS'!D255=RESUMO!D255,'INF GERAIS'!D255='TERMO DE ADESÃO'!D255,'INF GERAIS'!D255=EVENTOS!D255,'INF GERAIS'!D255=PAGAMENTOS!D255,'INF GERAIS'!D255=VISTORIA!D255,'INF GERAIS'!D255='PRESTAÇÃO DE CONTAS'!D255,'INF GERAIS'!D255='OBS  ENC'!D255,'INF GERAIS'!D255='CONCLUSÃO INFORMAL'!D255)</f>
        <v>1</v>
      </c>
      <c r="Q248" t="b">
        <f>AND('INF GERAIS'!E255=RESUMO!E255,'INF GERAIS'!E255='TERMO DE ADESÃO'!E255,'INF GERAIS'!E255=EVENTOS!E255,'INF GERAIS'!E255=PAGAMENTOS!E255,'INF GERAIS'!E255=VISTORIA!E255,'INF GERAIS'!E255='PRESTAÇÃO DE CONTAS'!E255,'INF GERAIS'!E255='OBS  ENC'!E255,'INF GERAIS'!E255='CONCLUSÃO INFORMAL'!E255)</f>
        <v>1</v>
      </c>
    </row>
    <row r="249" spans="15:17" x14ac:dyDescent="0.35">
      <c r="O249" t="b">
        <f>AND('INF GERAIS'!B256=LEFT(RESUMO!B256,9),'INF GERAIS'!B256=LEFT('TERMO DE ADESÃO'!B256,9),'INF GERAIS'!B256=LEFT(EVENTOS!B256,9),'INF GERAIS'!B256=LEFT(PAGAMENTOS!B256,9),'INF GERAIS'!B256=LEFT(VISTORIA!B256,9),'INF GERAIS'!B256=LEFT('PRESTAÇÃO DE CONTAS'!B256,9),'INF GERAIS'!B256=LEFT('OBS  ENC'!B256,9),'INF GERAIS'!B256=LEFT('CONCLUSÃO INFORMAL'!B256,9))</f>
        <v>1</v>
      </c>
      <c r="P249" t="b">
        <f>AND('INF GERAIS'!D256=RESUMO!D256,'INF GERAIS'!D256='TERMO DE ADESÃO'!D256,'INF GERAIS'!D256=EVENTOS!D256,'INF GERAIS'!D256=PAGAMENTOS!D256,'INF GERAIS'!D256=VISTORIA!D256,'INF GERAIS'!D256='PRESTAÇÃO DE CONTAS'!D256,'INF GERAIS'!D256='OBS  ENC'!D256,'INF GERAIS'!D256='CONCLUSÃO INFORMAL'!D256)</f>
        <v>1</v>
      </c>
      <c r="Q249" t="b">
        <f>AND('INF GERAIS'!E256=RESUMO!E256,'INF GERAIS'!E256='TERMO DE ADESÃO'!E256,'INF GERAIS'!E256=EVENTOS!E256,'INF GERAIS'!E256=PAGAMENTOS!E256,'INF GERAIS'!E256=VISTORIA!E256,'INF GERAIS'!E256='PRESTAÇÃO DE CONTAS'!E256,'INF GERAIS'!E256='OBS  ENC'!E256,'INF GERAIS'!E256='CONCLUSÃO INFORMAL'!E256)</f>
        <v>1</v>
      </c>
    </row>
    <row r="250" spans="15:17" x14ac:dyDescent="0.35">
      <c r="O250" t="b">
        <f>AND('INF GERAIS'!B257=LEFT(RESUMO!B257,9),'INF GERAIS'!B257=LEFT('TERMO DE ADESÃO'!B257,9),'INF GERAIS'!B257=LEFT(EVENTOS!B257,9),'INF GERAIS'!B257=LEFT(PAGAMENTOS!B257,9),'INF GERAIS'!B257=LEFT(VISTORIA!B257,9),'INF GERAIS'!B257=LEFT('PRESTAÇÃO DE CONTAS'!B257,9),'INF GERAIS'!B257=LEFT('OBS  ENC'!B257,9),'INF GERAIS'!B257=LEFT('CONCLUSÃO INFORMAL'!B257,9))</f>
        <v>1</v>
      </c>
      <c r="P250" t="b">
        <f>AND('INF GERAIS'!D257=RESUMO!D257,'INF GERAIS'!D257='TERMO DE ADESÃO'!D257,'INF GERAIS'!D257=EVENTOS!D257,'INF GERAIS'!D257=PAGAMENTOS!D257,'INF GERAIS'!D257=VISTORIA!D257,'INF GERAIS'!D257='PRESTAÇÃO DE CONTAS'!D257,'INF GERAIS'!D257='OBS  ENC'!D257,'INF GERAIS'!D257='CONCLUSÃO INFORMAL'!D257)</f>
        <v>1</v>
      </c>
      <c r="Q250" t="b">
        <f>AND('INF GERAIS'!E257=RESUMO!E257,'INF GERAIS'!E257='TERMO DE ADESÃO'!E257,'INF GERAIS'!E257=EVENTOS!E257,'INF GERAIS'!E257=PAGAMENTOS!E257,'INF GERAIS'!E257=VISTORIA!E257,'INF GERAIS'!E257='PRESTAÇÃO DE CONTAS'!E257,'INF GERAIS'!E257='OBS  ENC'!E257,'INF GERAIS'!E257='CONCLUSÃO INFORMAL'!E257)</f>
        <v>1</v>
      </c>
    </row>
    <row r="251" spans="15:17" x14ac:dyDescent="0.35">
      <c r="O251" t="b">
        <f>AND('INF GERAIS'!B258=LEFT(RESUMO!B258,9),'INF GERAIS'!B258=LEFT('TERMO DE ADESÃO'!B258,9),'INF GERAIS'!B258=LEFT(EVENTOS!B258,9),'INF GERAIS'!B258=LEFT(PAGAMENTOS!B258,9),'INF GERAIS'!B258=LEFT(VISTORIA!B258,9),'INF GERAIS'!B258=LEFT('PRESTAÇÃO DE CONTAS'!B258,9),'INF GERAIS'!B258=LEFT('OBS  ENC'!B258,9),'INF GERAIS'!B258=LEFT('CONCLUSÃO INFORMAL'!B258,9))</f>
        <v>1</v>
      </c>
      <c r="P251" t="b">
        <f>AND('INF GERAIS'!D258=RESUMO!D258,'INF GERAIS'!D258='TERMO DE ADESÃO'!D258,'INF GERAIS'!D258=EVENTOS!D258,'INF GERAIS'!D258=PAGAMENTOS!D258,'INF GERAIS'!D258=VISTORIA!D258,'INF GERAIS'!D258='PRESTAÇÃO DE CONTAS'!D258,'INF GERAIS'!D258='OBS  ENC'!D258,'INF GERAIS'!D258='CONCLUSÃO INFORMAL'!D258)</f>
        <v>1</v>
      </c>
      <c r="Q251" t="b">
        <f>AND('INF GERAIS'!E258=RESUMO!E258,'INF GERAIS'!E258='TERMO DE ADESÃO'!E258,'INF GERAIS'!E258=EVENTOS!E258,'INF GERAIS'!E258=PAGAMENTOS!E258,'INF GERAIS'!E258=VISTORIA!E258,'INF GERAIS'!E258='PRESTAÇÃO DE CONTAS'!E258,'INF GERAIS'!E258='OBS  ENC'!E258,'INF GERAIS'!E258='CONCLUSÃO INFORMAL'!E258)</f>
        <v>1</v>
      </c>
    </row>
    <row r="252" spans="15:17" x14ac:dyDescent="0.35">
      <c r="O252" t="b">
        <f>AND('INF GERAIS'!B259=LEFT(RESUMO!B259,9),'INF GERAIS'!B259=LEFT('TERMO DE ADESÃO'!B259,9),'INF GERAIS'!B259=LEFT(EVENTOS!B259,9),'INF GERAIS'!B259=LEFT(PAGAMENTOS!B259,9),'INF GERAIS'!B259=LEFT(VISTORIA!B259,9),'INF GERAIS'!B259=LEFT('PRESTAÇÃO DE CONTAS'!B259,9),'INF GERAIS'!B259=LEFT('OBS  ENC'!B259,9),'INF GERAIS'!B259=LEFT('CONCLUSÃO INFORMAL'!B259,9))</f>
        <v>1</v>
      </c>
      <c r="P252" t="b">
        <f>AND('INF GERAIS'!D259=RESUMO!D259,'INF GERAIS'!D259='TERMO DE ADESÃO'!D259,'INF GERAIS'!D259=EVENTOS!D259,'INF GERAIS'!D259=PAGAMENTOS!D259,'INF GERAIS'!D259=VISTORIA!D259,'INF GERAIS'!D259='PRESTAÇÃO DE CONTAS'!D259,'INF GERAIS'!D259='OBS  ENC'!D259,'INF GERAIS'!D259='CONCLUSÃO INFORMAL'!D259)</f>
        <v>1</v>
      </c>
      <c r="Q252" t="b">
        <f>AND('INF GERAIS'!E259=RESUMO!E259,'INF GERAIS'!E259='TERMO DE ADESÃO'!E259,'INF GERAIS'!E259=EVENTOS!E259,'INF GERAIS'!E259=PAGAMENTOS!E259,'INF GERAIS'!E259=VISTORIA!E259,'INF GERAIS'!E259='PRESTAÇÃO DE CONTAS'!E259,'INF GERAIS'!E259='OBS  ENC'!E259,'INF GERAIS'!E259='CONCLUSÃO INFORMAL'!E259)</f>
        <v>1</v>
      </c>
    </row>
    <row r="253" spans="15:17" x14ac:dyDescent="0.35">
      <c r="O253" t="b">
        <f>AND('INF GERAIS'!B260=LEFT(RESUMO!B260,9),'INF GERAIS'!B260=LEFT('TERMO DE ADESÃO'!B260,9),'INF GERAIS'!B260=LEFT(EVENTOS!B260,9),'INF GERAIS'!B260=LEFT(PAGAMENTOS!B260,9),'INF GERAIS'!B260=LEFT(VISTORIA!B260,9),'INF GERAIS'!B260=LEFT('PRESTAÇÃO DE CONTAS'!B260,9),'INF GERAIS'!B260=LEFT('OBS  ENC'!B260,9),'INF GERAIS'!B260=LEFT('CONCLUSÃO INFORMAL'!B260,9))</f>
        <v>1</v>
      </c>
      <c r="P253" t="b">
        <f>AND('INF GERAIS'!D260=RESUMO!D260,'INF GERAIS'!D260='TERMO DE ADESÃO'!D260,'INF GERAIS'!D260=EVENTOS!D260,'INF GERAIS'!D260=PAGAMENTOS!D260,'INF GERAIS'!D260=VISTORIA!D260,'INF GERAIS'!D260='PRESTAÇÃO DE CONTAS'!D260,'INF GERAIS'!D260='OBS  ENC'!D260,'INF GERAIS'!D260='CONCLUSÃO INFORMAL'!D260)</f>
        <v>1</v>
      </c>
      <c r="Q253" t="b">
        <f>AND('INF GERAIS'!E260=RESUMO!E260,'INF GERAIS'!E260='TERMO DE ADESÃO'!E260,'INF GERAIS'!E260=EVENTOS!E260,'INF GERAIS'!E260=PAGAMENTOS!E260,'INF GERAIS'!E260=VISTORIA!E260,'INF GERAIS'!E260='PRESTAÇÃO DE CONTAS'!E260,'INF GERAIS'!E260='OBS  ENC'!E260,'INF GERAIS'!E260='CONCLUSÃO INFORMAL'!E260)</f>
        <v>1</v>
      </c>
    </row>
    <row r="254" spans="15:17" x14ac:dyDescent="0.35">
      <c r="O254" t="b">
        <f>AND('INF GERAIS'!B261=LEFT(RESUMO!B261,9),'INF GERAIS'!B261=LEFT('TERMO DE ADESÃO'!B261,9),'INF GERAIS'!B261=LEFT(EVENTOS!B261,9),'INF GERAIS'!B261=LEFT(PAGAMENTOS!B261,9),'INF GERAIS'!B261=LEFT(VISTORIA!B261,9),'INF GERAIS'!B261=LEFT('PRESTAÇÃO DE CONTAS'!B261,9),'INF GERAIS'!B261=LEFT('OBS  ENC'!B261,9),'INF GERAIS'!B261=LEFT('CONCLUSÃO INFORMAL'!B261,9))</f>
        <v>1</v>
      </c>
      <c r="P254" t="b">
        <f>AND('INF GERAIS'!D261=RESUMO!D261,'INF GERAIS'!D261='TERMO DE ADESÃO'!D261,'INF GERAIS'!D261=EVENTOS!D261,'INF GERAIS'!D261=PAGAMENTOS!D261,'INF GERAIS'!D261=VISTORIA!D261,'INF GERAIS'!D261='PRESTAÇÃO DE CONTAS'!D261,'INF GERAIS'!D261='OBS  ENC'!D261,'INF GERAIS'!D261='CONCLUSÃO INFORMAL'!D261)</f>
        <v>1</v>
      </c>
      <c r="Q254" t="b">
        <f>AND('INF GERAIS'!E261=RESUMO!E261,'INF GERAIS'!E261='TERMO DE ADESÃO'!E261,'INF GERAIS'!E261=EVENTOS!E261,'INF GERAIS'!E261=PAGAMENTOS!E261,'INF GERAIS'!E261=VISTORIA!E261,'INF GERAIS'!E261='PRESTAÇÃO DE CONTAS'!E261,'INF GERAIS'!E261='OBS  ENC'!E261,'INF GERAIS'!E261='CONCLUSÃO INFORMAL'!E261)</f>
        <v>1</v>
      </c>
    </row>
    <row r="255" spans="15:17" x14ac:dyDescent="0.35">
      <c r="O255" t="b">
        <f>AND('INF GERAIS'!B262=LEFT(RESUMO!B262,9),'INF GERAIS'!B262=LEFT('TERMO DE ADESÃO'!B262,9),'INF GERAIS'!B262=LEFT(EVENTOS!B262,9),'INF GERAIS'!B262=LEFT(PAGAMENTOS!B262,9),'INF GERAIS'!B262=LEFT(VISTORIA!B262,9),'INF GERAIS'!B262=LEFT('PRESTAÇÃO DE CONTAS'!B262,9),'INF GERAIS'!B262=LEFT('OBS  ENC'!B262,9),'INF GERAIS'!B262=LEFT('CONCLUSÃO INFORMAL'!B262,9))</f>
        <v>1</v>
      </c>
      <c r="P255" t="b">
        <f>AND('INF GERAIS'!D262=RESUMO!D262,'INF GERAIS'!D262='TERMO DE ADESÃO'!D262,'INF GERAIS'!D262=EVENTOS!D262,'INF GERAIS'!D262=PAGAMENTOS!D262,'INF GERAIS'!D262=VISTORIA!D262,'INF GERAIS'!D262='PRESTAÇÃO DE CONTAS'!D262,'INF GERAIS'!D262='OBS  ENC'!D262,'INF GERAIS'!D262='CONCLUSÃO INFORMAL'!D262)</f>
        <v>1</v>
      </c>
      <c r="Q255" t="b">
        <f>AND('INF GERAIS'!E262=RESUMO!E262,'INF GERAIS'!E262='TERMO DE ADESÃO'!E262,'INF GERAIS'!E262=EVENTOS!E262,'INF GERAIS'!E262=PAGAMENTOS!E262,'INF GERAIS'!E262=VISTORIA!E262,'INF GERAIS'!E262='PRESTAÇÃO DE CONTAS'!E262,'INF GERAIS'!E262='OBS  ENC'!E262,'INF GERAIS'!E262='CONCLUSÃO INFORMAL'!E262)</f>
        <v>1</v>
      </c>
    </row>
    <row r="256" spans="15:17" x14ac:dyDescent="0.35">
      <c r="O256" t="b">
        <f>AND('INF GERAIS'!B263=LEFT(RESUMO!B263,9),'INF GERAIS'!B263=LEFT('TERMO DE ADESÃO'!B263,9),'INF GERAIS'!B263=LEFT(EVENTOS!B263,9),'INF GERAIS'!B263=LEFT(PAGAMENTOS!B263,9),'INF GERAIS'!B263=LEFT(VISTORIA!B263,9),'INF GERAIS'!B263=LEFT('PRESTAÇÃO DE CONTAS'!B263,9),'INF GERAIS'!B263=LEFT('OBS  ENC'!B263,9),'INF GERAIS'!B263=LEFT('CONCLUSÃO INFORMAL'!B263,9))</f>
        <v>1</v>
      </c>
      <c r="P256" t="b">
        <f>AND('INF GERAIS'!D263=RESUMO!D263,'INF GERAIS'!D263='TERMO DE ADESÃO'!D263,'INF GERAIS'!D263=EVENTOS!D263,'INF GERAIS'!D263=PAGAMENTOS!D263,'INF GERAIS'!D263=VISTORIA!D263,'INF GERAIS'!D263='PRESTAÇÃO DE CONTAS'!D263,'INF GERAIS'!D263='OBS  ENC'!D263,'INF GERAIS'!D263='CONCLUSÃO INFORMAL'!D263)</f>
        <v>1</v>
      </c>
      <c r="Q256" t="b">
        <f>AND('INF GERAIS'!E263=RESUMO!E263,'INF GERAIS'!E263='TERMO DE ADESÃO'!E263,'INF GERAIS'!E263=EVENTOS!E263,'INF GERAIS'!E263=PAGAMENTOS!E263,'INF GERAIS'!E263=VISTORIA!E263,'INF GERAIS'!E263='PRESTAÇÃO DE CONTAS'!E263,'INF GERAIS'!E263='OBS  ENC'!E263,'INF GERAIS'!E263='CONCLUSÃO INFORMAL'!E263)</f>
        <v>1</v>
      </c>
    </row>
    <row r="257" spans="15:17" x14ac:dyDescent="0.35">
      <c r="O257" t="b">
        <f>AND('INF GERAIS'!B264=LEFT(RESUMO!B264,9),'INF GERAIS'!B264=LEFT('TERMO DE ADESÃO'!B264,9),'INF GERAIS'!B264=LEFT(EVENTOS!B264,9),'INF GERAIS'!B264=LEFT(PAGAMENTOS!B264,9),'INF GERAIS'!B264=LEFT(VISTORIA!B264,9),'INF GERAIS'!B264=LEFT('PRESTAÇÃO DE CONTAS'!B264,9),'INF GERAIS'!B264=LEFT('OBS  ENC'!B264,9),'INF GERAIS'!B264=LEFT('CONCLUSÃO INFORMAL'!B264,9))</f>
        <v>1</v>
      </c>
      <c r="P257" t="b">
        <f>AND('INF GERAIS'!D264=RESUMO!D264,'INF GERAIS'!D264='TERMO DE ADESÃO'!D264,'INF GERAIS'!D264=EVENTOS!D264,'INF GERAIS'!D264=PAGAMENTOS!D264,'INF GERAIS'!D264=VISTORIA!D264,'INF GERAIS'!D264='PRESTAÇÃO DE CONTAS'!D264,'INF GERAIS'!D264='OBS  ENC'!D264,'INF GERAIS'!D264='CONCLUSÃO INFORMAL'!D264)</f>
        <v>1</v>
      </c>
      <c r="Q257" t="b">
        <f>AND('INF GERAIS'!E264=RESUMO!E264,'INF GERAIS'!E264='TERMO DE ADESÃO'!E264,'INF GERAIS'!E264=EVENTOS!E264,'INF GERAIS'!E264=PAGAMENTOS!E264,'INF GERAIS'!E264=VISTORIA!E264,'INF GERAIS'!E264='PRESTAÇÃO DE CONTAS'!E264,'INF GERAIS'!E264='OBS  ENC'!E264,'INF GERAIS'!E264='CONCLUSÃO INFORMAL'!E264)</f>
        <v>1</v>
      </c>
    </row>
    <row r="258" spans="15:17" x14ac:dyDescent="0.35">
      <c r="O258" t="b">
        <f>AND('INF GERAIS'!B265=LEFT(RESUMO!B265,9),'INF GERAIS'!B265=LEFT('TERMO DE ADESÃO'!B265,9),'INF GERAIS'!B265=LEFT(EVENTOS!B265,9),'INF GERAIS'!B265=LEFT(PAGAMENTOS!B265,9),'INF GERAIS'!B265=LEFT(VISTORIA!B265,9),'INF GERAIS'!B265=LEFT('PRESTAÇÃO DE CONTAS'!B265,9),'INF GERAIS'!B265=LEFT('OBS  ENC'!B265,9),'INF GERAIS'!B265=LEFT('CONCLUSÃO INFORMAL'!B265,9))</f>
        <v>1</v>
      </c>
      <c r="P258" t="b">
        <f>AND('INF GERAIS'!D265=RESUMO!D265,'INF GERAIS'!D265='TERMO DE ADESÃO'!D265,'INF GERAIS'!D265=EVENTOS!D265,'INF GERAIS'!D265=PAGAMENTOS!D265,'INF GERAIS'!D265=VISTORIA!D265,'INF GERAIS'!D265='PRESTAÇÃO DE CONTAS'!D265,'INF GERAIS'!D265='OBS  ENC'!D265,'INF GERAIS'!D265='CONCLUSÃO INFORMAL'!D265)</f>
        <v>1</v>
      </c>
      <c r="Q258" t="b">
        <f>AND('INF GERAIS'!E265=RESUMO!E265,'INF GERAIS'!E265='TERMO DE ADESÃO'!E265,'INF GERAIS'!E265=EVENTOS!E265,'INF GERAIS'!E265=PAGAMENTOS!E265,'INF GERAIS'!E265=VISTORIA!E265,'INF GERAIS'!E265='PRESTAÇÃO DE CONTAS'!E265,'INF GERAIS'!E265='OBS  ENC'!E265,'INF GERAIS'!E265='CONCLUSÃO INFORMAL'!E265)</f>
        <v>1</v>
      </c>
    </row>
    <row r="259" spans="15:17" x14ac:dyDescent="0.35">
      <c r="O259" t="b">
        <f>AND('INF GERAIS'!B266=LEFT(RESUMO!B266,9),'INF GERAIS'!B266=LEFT('TERMO DE ADESÃO'!B266,9),'INF GERAIS'!B266=LEFT(EVENTOS!B266,9),'INF GERAIS'!B266=LEFT(PAGAMENTOS!B266,9),'INF GERAIS'!B266=LEFT(VISTORIA!B266,9),'INF GERAIS'!B266=LEFT('PRESTAÇÃO DE CONTAS'!B266,9),'INF GERAIS'!B266=LEFT('OBS  ENC'!B266,9),'INF GERAIS'!B266=LEFT('CONCLUSÃO INFORMAL'!B266,9))</f>
        <v>1</v>
      </c>
      <c r="P259" t="b">
        <f>AND('INF GERAIS'!D266=RESUMO!D266,'INF GERAIS'!D266='TERMO DE ADESÃO'!D266,'INF GERAIS'!D266=EVENTOS!D266,'INF GERAIS'!D266=PAGAMENTOS!D266,'INF GERAIS'!D266=VISTORIA!D266,'INF GERAIS'!D266='PRESTAÇÃO DE CONTAS'!D266,'INF GERAIS'!D266='OBS  ENC'!D266,'INF GERAIS'!D266='CONCLUSÃO INFORMAL'!D266)</f>
        <v>1</v>
      </c>
      <c r="Q259" t="b">
        <f>AND('INF GERAIS'!E266=RESUMO!E266,'INF GERAIS'!E266='TERMO DE ADESÃO'!E266,'INF GERAIS'!E266=EVENTOS!E266,'INF GERAIS'!E266=PAGAMENTOS!E266,'INF GERAIS'!E266=VISTORIA!E266,'INF GERAIS'!E266='PRESTAÇÃO DE CONTAS'!E266,'INF GERAIS'!E266='OBS  ENC'!E266,'INF GERAIS'!E266='CONCLUSÃO INFORMAL'!E266)</f>
        <v>1</v>
      </c>
    </row>
    <row r="260" spans="15:17" x14ac:dyDescent="0.35">
      <c r="O260" t="b">
        <f>AND('INF GERAIS'!B267=LEFT(RESUMO!B267,9),'INF GERAIS'!B267=LEFT('TERMO DE ADESÃO'!B267,9),'INF GERAIS'!B267=LEFT(EVENTOS!B267,9),'INF GERAIS'!B267=LEFT(PAGAMENTOS!B267,9),'INF GERAIS'!B267=LEFT(VISTORIA!B267,9),'INF GERAIS'!B267=LEFT('PRESTAÇÃO DE CONTAS'!B267,9),'INF GERAIS'!B267=LEFT('OBS  ENC'!B267,9),'INF GERAIS'!B267=LEFT('CONCLUSÃO INFORMAL'!B267,9))</f>
        <v>1</v>
      </c>
      <c r="P260" t="b">
        <f>AND('INF GERAIS'!D267=RESUMO!D267,'INF GERAIS'!D267='TERMO DE ADESÃO'!D267,'INF GERAIS'!D267=EVENTOS!D267,'INF GERAIS'!D267=PAGAMENTOS!D267,'INF GERAIS'!D267=VISTORIA!D267,'INF GERAIS'!D267='PRESTAÇÃO DE CONTAS'!D267,'INF GERAIS'!D267='OBS  ENC'!D267,'INF GERAIS'!D267='CONCLUSÃO INFORMAL'!D267)</f>
        <v>1</v>
      </c>
      <c r="Q260" t="b">
        <f>AND('INF GERAIS'!E267=RESUMO!E267,'INF GERAIS'!E267='TERMO DE ADESÃO'!E267,'INF GERAIS'!E267=EVENTOS!E267,'INF GERAIS'!E267=PAGAMENTOS!E267,'INF GERAIS'!E267=VISTORIA!E267,'INF GERAIS'!E267='PRESTAÇÃO DE CONTAS'!E267,'INF GERAIS'!E267='OBS  ENC'!E267,'INF GERAIS'!E267='CONCLUSÃO INFORMAL'!E267)</f>
        <v>1</v>
      </c>
    </row>
    <row r="261" spans="15:17" x14ac:dyDescent="0.35">
      <c r="O261" t="b">
        <f>AND('INF GERAIS'!B268=LEFT(RESUMO!B268,9),'INF GERAIS'!B268=LEFT('TERMO DE ADESÃO'!B268,9),'INF GERAIS'!B268=LEFT(EVENTOS!B268,9),'INF GERAIS'!B268=LEFT(PAGAMENTOS!B268,9),'INF GERAIS'!B268=LEFT(VISTORIA!B268,9),'INF GERAIS'!B268=LEFT('PRESTAÇÃO DE CONTAS'!B268,9),'INF GERAIS'!B268=LEFT('OBS  ENC'!B268,9),'INF GERAIS'!B268=LEFT('CONCLUSÃO INFORMAL'!B268,9))</f>
        <v>1</v>
      </c>
      <c r="P261" t="b">
        <f>AND('INF GERAIS'!D268=RESUMO!D268,'INF GERAIS'!D268='TERMO DE ADESÃO'!D268,'INF GERAIS'!D268=EVENTOS!D268,'INF GERAIS'!D268=PAGAMENTOS!D268,'INF GERAIS'!D268=VISTORIA!D268,'INF GERAIS'!D268='PRESTAÇÃO DE CONTAS'!D268,'INF GERAIS'!D268='OBS  ENC'!D268,'INF GERAIS'!D268='CONCLUSÃO INFORMAL'!D268)</f>
        <v>1</v>
      </c>
      <c r="Q261" t="b">
        <f>AND('INF GERAIS'!E268=RESUMO!E268,'INF GERAIS'!E268='TERMO DE ADESÃO'!E268,'INF GERAIS'!E268=EVENTOS!E268,'INF GERAIS'!E268=PAGAMENTOS!E268,'INF GERAIS'!E268=VISTORIA!E268,'INF GERAIS'!E268='PRESTAÇÃO DE CONTAS'!E268,'INF GERAIS'!E268='OBS  ENC'!E268,'INF GERAIS'!E268='CONCLUSÃO INFORMAL'!E268)</f>
        <v>1</v>
      </c>
    </row>
    <row r="262" spans="15:17" x14ac:dyDescent="0.35">
      <c r="O262" t="b">
        <f>AND('INF GERAIS'!B269=LEFT(RESUMO!B269,9),'INF GERAIS'!B269=LEFT('TERMO DE ADESÃO'!B269,9),'INF GERAIS'!B269=LEFT(EVENTOS!B269,9),'INF GERAIS'!B269=LEFT(PAGAMENTOS!B269,9),'INF GERAIS'!B269=LEFT(VISTORIA!B269,9),'INF GERAIS'!B269=LEFT('PRESTAÇÃO DE CONTAS'!B269,9),'INF GERAIS'!B269=LEFT('OBS  ENC'!B269,9),'INF GERAIS'!B269=LEFT('CONCLUSÃO INFORMAL'!B269,9))</f>
        <v>1</v>
      </c>
      <c r="P262" t="b">
        <f>AND('INF GERAIS'!D269=RESUMO!D269,'INF GERAIS'!D269='TERMO DE ADESÃO'!D269,'INF GERAIS'!D269=EVENTOS!D269,'INF GERAIS'!D269=PAGAMENTOS!D269,'INF GERAIS'!D269=VISTORIA!D269,'INF GERAIS'!D269='PRESTAÇÃO DE CONTAS'!D269,'INF GERAIS'!D269='OBS  ENC'!D269,'INF GERAIS'!D269='CONCLUSÃO INFORMAL'!D269)</f>
        <v>1</v>
      </c>
      <c r="Q262" t="b">
        <f>AND('INF GERAIS'!E269=RESUMO!E269,'INF GERAIS'!E269='TERMO DE ADESÃO'!E269,'INF GERAIS'!E269=EVENTOS!E269,'INF GERAIS'!E269=PAGAMENTOS!E269,'INF GERAIS'!E269=VISTORIA!E269,'INF GERAIS'!E269='PRESTAÇÃO DE CONTAS'!E269,'INF GERAIS'!E269='OBS  ENC'!E269,'INF GERAIS'!E269='CONCLUSÃO INFORMAL'!E269)</f>
        <v>1</v>
      </c>
    </row>
    <row r="263" spans="15:17" x14ac:dyDescent="0.35">
      <c r="O263" t="b">
        <f>AND('INF GERAIS'!B270=LEFT(RESUMO!B270,9),'INF GERAIS'!B270=LEFT('TERMO DE ADESÃO'!B270,9),'INF GERAIS'!B270=LEFT(EVENTOS!B270,9),'INF GERAIS'!B270=LEFT(PAGAMENTOS!B270,9),'INF GERAIS'!B270=LEFT(VISTORIA!B270,9),'INF GERAIS'!B270=LEFT('PRESTAÇÃO DE CONTAS'!B270,9),'INF GERAIS'!B270=LEFT('OBS  ENC'!B270,9),'INF GERAIS'!B270=LEFT('CONCLUSÃO INFORMAL'!B270,9))</f>
        <v>1</v>
      </c>
      <c r="P263" t="b">
        <f>AND('INF GERAIS'!D270=RESUMO!D270,'INF GERAIS'!D270='TERMO DE ADESÃO'!D270,'INF GERAIS'!D270=EVENTOS!D270,'INF GERAIS'!D270=PAGAMENTOS!D270,'INF GERAIS'!D270=VISTORIA!D270,'INF GERAIS'!D270='PRESTAÇÃO DE CONTAS'!D270,'INF GERAIS'!D270='OBS  ENC'!D270,'INF GERAIS'!D270='CONCLUSÃO INFORMAL'!D270)</f>
        <v>1</v>
      </c>
      <c r="Q263" t="b">
        <f>AND('INF GERAIS'!E270=RESUMO!E270,'INF GERAIS'!E270='TERMO DE ADESÃO'!E270,'INF GERAIS'!E270=EVENTOS!E270,'INF GERAIS'!E270=PAGAMENTOS!E270,'INF GERAIS'!E270=VISTORIA!E270,'INF GERAIS'!E270='PRESTAÇÃO DE CONTAS'!E270,'INF GERAIS'!E270='OBS  ENC'!E270,'INF GERAIS'!E270='CONCLUSÃO INFORMAL'!E270)</f>
        <v>1</v>
      </c>
    </row>
    <row r="264" spans="15:17" x14ac:dyDescent="0.35">
      <c r="O264" t="b">
        <f>AND('INF GERAIS'!B271=LEFT(RESUMO!B271,9),'INF GERAIS'!B271=LEFT('TERMO DE ADESÃO'!B271,9),'INF GERAIS'!B271=LEFT(EVENTOS!B271,9),'INF GERAIS'!B271=LEFT(PAGAMENTOS!B271,9),'INF GERAIS'!B271=LEFT(VISTORIA!B271,9),'INF GERAIS'!B271=LEFT('PRESTAÇÃO DE CONTAS'!B271,9),'INF GERAIS'!B271=LEFT('OBS  ENC'!B271,9),'INF GERAIS'!B271=LEFT('CONCLUSÃO INFORMAL'!B271,9))</f>
        <v>1</v>
      </c>
      <c r="P264" t="b">
        <f>AND('INF GERAIS'!D271=RESUMO!D271,'INF GERAIS'!D271='TERMO DE ADESÃO'!D271,'INF GERAIS'!D271=EVENTOS!D271,'INF GERAIS'!D271=PAGAMENTOS!D271,'INF GERAIS'!D271=VISTORIA!D271,'INF GERAIS'!D271='PRESTAÇÃO DE CONTAS'!D271,'INF GERAIS'!D271='OBS  ENC'!D271,'INF GERAIS'!D271='CONCLUSÃO INFORMAL'!D271)</f>
        <v>1</v>
      </c>
      <c r="Q264" t="b">
        <f>AND('INF GERAIS'!E271=RESUMO!E271,'INF GERAIS'!E271='TERMO DE ADESÃO'!E271,'INF GERAIS'!E271=EVENTOS!E271,'INF GERAIS'!E271=PAGAMENTOS!E271,'INF GERAIS'!E271=VISTORIA!E271,'INF GERAIS'!E271='PRESTAÇÃO DE CONTAS'!E271,'INF GERAIS'!E271='OBS  ENC'!E271,'INF GERAIS'!E271='CONCLUSÃO INFORMAL'!E271)</f>
        <v>1</v>
      </c>
    </row>
    <row r="265" spans="15:17" x14ac:dyDescent="0.35">
      <c r="O265" t="b">
        <f>AND('INF GERAIS'!B272=LEFT(RESUMO!B272,9),'INF GERAIS'!B272=LEFT('TERMO DE ADESÃO'!B272,9),'INF GERAIS'!B272=LEFT(EVENTOS!B272,9),'INF GERAIS'!B272=LEFT(PAGAMENTOS!B272,9),'INF GERAIS'!B272=LEFT(VISTORIA!B272,9),'INF GERAIS'!B272=LEFT('PRESTAÇÃO DE CONTAS'!B272,9),'INF GERAIS'!B272=LEFT('OBS  ENC'!B272,9),'INF GERAIS'!B272=LEFT('CONCLUSÃO INFORMAL'!B272,9))</f>
        <v>1</v>
      </c>
      <c r="P265" t="b">
        <f>AND('INF GERAIS'!D272=RESUMO!D272,'INF GERAIS'!D272='TERMO DE ADESÃO'!D272,'INF GERAIS'!D272=EVENTOS!D272,'INF GERAIS'!D272=PAGAMENTOS!D272,'INF GERAIS'!D272=VISTORIA!D272,'INF GERAIS'!D272='PRESTAÇÃO DE CONTAS'!D272,'INF GERAIS'!D272='OBS  ENC'!D272,'INF GERAIS'!D272='CONCLUSÃO INFORMAL'!D272)</f>
        <v>1</v>
      </c>
      <c r="Q265" t="b">
        <f>AND('INF GERAIS'!E272=RESUMO!E272,'INF GERAIS'!E272='TERMO DE ADESÃO'!E272,'INF GERAIS'!E272=EVENTOS!E272,'INF GERAIS'!E272=PAGAMENTOS!E272,'INF GERAIS'!E272=VISTORIA!E272,'INF GERAIS'!E272='PRESTAÇÃO DE CONTAS'!E272,'INF GERAIS'!E272='OBS  ENC'!E272,'INF GERAIS'!E272='CONCLUSÃO INFORMAL'!E272)</f>
        <v>1</v>
      </c>
    </row>
    <row r="266" spans="15:17" x14ac:dyDescent="0.35">
      <c r="O266" t="b">
        <f>AND('INF GERAIS'!B273=LEFT(RESUMO!B273,9),'INF GERAIS'!B273=LEFT('TERMO DE ADESÃO'!B273,9),'INF GERAIS'!B273=LEFT(EVENTOS!B273,9),'INF GERAIS'!B273=LEFT(PAGAMENTOS!B273,9),'INF GERAIS'!B273=LEFT(VISTORIA!B273,9),'INF GERAIS'!B273=LEFT('PRESTAÇÃO DE CONTAS'!B273,9),'INF GERAIS'!B273=LEFT('OBS  ENC'!B273,9),'INF GERAIS'!B273=LEFT('CONCLUSÃO INFORMAL'!B273,9))</f>
        <v>1</v>
      </c>
      <c r="P266" t="b">
        <f>AND('INF GERAIS'!D273=RESUMO!D273,'INF GERAIS'!D273='TERMO DE ADESÃO'!D273,'INF GERAIS'!D273=EVENTOS!D273,'INF GERAIS'!D273=PAGAMENTOS!D273,'INF GERAIS'!D273=VISTORIA!D273,'INF GERAIS'!D273='PRESTAÇÃO DE CONTAS'!D273,'INF GERAIS'!D273='OBS  ENC'!D273,'INF GERAIS'!D273='CONCLUSÃO INFORMAL'!D273)</f>
        <v>1</v>
      </c>
      <c r="Q266" t="b">
        <f>AND('INF GERAIS'!E273=RESUMO!E273,'INF GERAIS'!E273='TERMO DE ADESÃO'!E273,'INF GERAIS'!E273=EVENTOS!E273,'INF GERAIS'!E273=PAGAMENTOS!E273,'INF GERAIS'!E273=VISTORIA!E273,'INF GERAIS'!E273='PRESTAÇÃO DE CONTAS'!E273,'INF GERAIS'!E273='OBS  ENC'!E273,'INF GERAIS'!E273='CONCLUSÃO INFORMAL'!E273)</f>
        <v>1</v>
      </c>
    </row>
    <row r="267" spans="15:17" x14ac:dyDescent="0.35">
      <c r="O267" t="b">
        <f>AND('INF GERAIS'!B274=LEFT(RESUMO!B274,9),'INF GERAIS'!B274=LEFT('TERMO DE ADESÃO'!B274,9),'INF GERAIS'!B274=LEFT(EVENTOS!B274,9),'INF GERAIS'!B274=LEFT(PAGAMENTOS!B274,9),'INF GERAIS'!B274=LEFT(VISTORIA!B274,9),'INF GERAIS'!B274=LEFT('PRESTAÇÃO DE CONTAS'!B274,9),'INF GERAIS'!B274=LEFT('OBS  ENC'!B274,9),'INF GERAIS'!B274=LEFT('CONCLUSÃO INFORMAL'!B274,9))</f>
        <v>1</v>
      </c>
      <c r="P267" t="b">
        <f>AND('INF GERAIS'!D274=RESUMO!D274,'INF GERAIS'!D274='TERMO DE ADESÃO'!D274,'INF GERAIS'!D274=EVENTOS!D274,'INF GERAIS'!D274=PAGAMENTOS!D274,'INF GERAIS'!D274=VISTORIA!D274,'INF GERAIS'!D274='PRESTAÇÃO DE CONTAS'!D274,'INF GERAIS'!D274='OBS  ENC'!D274,'INF GERAIS'!D274='CONCLUSÃO INFORMAL'!D274)</f>
        <v>1</v>
      </c>
      <c r="Q267" t="b">
        <f>AND('INF GERAIS'!E274=RESUMO!E274,'INF GERAIS'!E274='TERMO DE ADESÃO'!E274,'INF GERAIS'!E274=EVENTOS!E274,'INF GERAIS'!E274=PAGAMENTOS!E274,'INF GERAIS'!E274=VISTORIA!E274,'INF GERAIS'!E274='PRESTAÇÃO DE CONTAS'!E274,'INF GERAIS'!E274='OBS  ENC'!E274,'INF GERAIS'!E274='CONCLUSÃO INFORMAL'!E274)</f>
        <v>1</v>
      </c>
    </row>
    <row r="268" spans="15:17" x14ac:dyDescent="0.35">
      <c r="O268" t="b">
        <f>AND('INF GERAIS'!B275=LEFT(RESUMO!B275,9),'INF GERAIS'!B275=LEFT('TERMO DE ADESÃO'!B275,9),'INF GERAIS'!B275=LEFT(EVENTOS!B275,9),'INF GERAIS'!B275=LEFT(PAGAMENTOS!B275,9),'INF GERAIS'!B275=LEFT(VISTORIA!B275,9),'INF GERAIS'!B275=LEFT('PRESTAÇÃO DE CONTAS'!B275,9),'INF GERAIS'!B275=LEFT('OBS  ENC'!B275,9),'INF GERAIS'!B275=LEFT('CONCLUSÃO INFORMAL'!B275,9))</f>
        <v>1</v>
      </c>
      <c r="P268" t="b">
        <f>AND('INF GERAIS'!D275=RESUMO!D275,'INF GERAIS'!D275='TERMO DE ADESÃO'!D275,'INF GERAIS'!D275=EVENTOS!D275,'INF GERAIS'!D275=PAGAMENTOS!D275,'INF GERAIS'!D275=VISTORIA!D275,'INF GERAIS'!D275='PRESTAÇÃO DE CONTAS'!D275,'INF GERAIS'!D275='OBS  ENC'!D275,'INF GERAIS'!D275='CONCLUSÃO INFORMAL'!D275)</f>
        <v>1</v>
      </c>
      <c r="Q268" t="b">
        <f>AND('INF GERAIS'!E275=RESUMO!E275,'INF GERAIS'!E275='TERMO DE ADESÃO'!E275,'INF GERAIS'!E275=EVENTOS!E275,'INF GERAIS'!E275=PAGAMENTOS!E275,'INF GERAIS'!E275=VISTORIA!E275,'INF GERAIS'!E275='PRESTAÇÃO DE CONTAS'!E275,'INF GERAIS'!E275='OBS  ENC'!E275,'INF GERAIS'!E275='CONCLUSÃO INFORMAL'!E275)</f>
        <v>1</v>
      </c>
    </row>
    <row r="269" spans="15:17" x14ac:dyDescent="0.35">
      <c r="O269" t="b">
        <f>AND('INF GERAIS'!B276=LEFT(RESUMO!B276,9),'INF GERAIS'!B276=LEFT('TERMO DE ADESÃO'!B276,9),'INF GERAIS'!B276=LEFT(EVENTOS!B276,9),'INF GERAIS'!B276=LEFT(PAGAMENTOS!B276,9),'INF GERAIS'!B276=LEFT(VISTORIA!B276,9),'INF GERAIS'!B276=LEFT('PRESTAÇÃO DE CONTAS'!B276,9),'INF GERAIS'!B276=LEFT('OBS  ENC'!B276,9),'INF GERAIS'!B276=LEFT('CONCLUSÃO INFORMAL'!B276,9))</f>
        <v>1</v>
      </c>
      <c r="P269" t="b">
        <f>AND('INF GERAIS'!D276=RESUMO!D276,'INF GERAIS'!D276='TERMO DE ADESÃO'!D276,'INF GERAIS'!D276=EVENTOS!D276,'INF GERAIS'!D276=PAGAMENTOS!D276,'INF GERAIS'!D276=VISTORIA!D276,'INF GERAIS'!D276='PRESTAÇÃO DE CONTAS'!D276,'INF GERAIS'!D276='OBS  ENC'!D276,'INF GERAIS'!D276='CONCLUSÃO INFORMAL'!D276)</f>
        <v>1</v>
      </c>
      <c r="Q269" t="b">
        <f>AND('INF GERAIS'!E276=RESUMO!E276,'INF GERAIS'!E276='TERMO DE ADESÃO'!E276,'INF GERAIS'!E276=EVENTOS!E276,'INF GERAIS'!E276=PAGAMENTOS!E276,'INF GERAIS'!E276=VISTORIA!E276,'INF GERAIS'!E276='PRESTAÇÃO DE CONTAS'!E276,'INF GERAIS'!E276='OBS  ENC'!E276,'INF GERAIS'!E276='CONCLUSÃO INFORMAL'!E276)</f>
        <v>1</v>
      </c>
    </row>
    <row r="270" spans="15:17" x14ac:dyDescent="0.35">
      <c r="O270" t="b">
        <f>AND('INF GERAIS'!B277=LEFT(RESUMO!B277,9),'INF GERAIS'!B277=LEFT('TERMO DE ADESÃO'!B277,9),'INF GERAIS'!B277=LEFT(EVENTOS!B277,9),'INF GERAIS'!B277=LEFT(PAGAMENTOS!B277,9),'INF GERAIS'!B277=LEFT(VISTORIA!B277,9),'INF GERAIS'!B277=LEFT('PRESTAÇÃO DE CONTAS'!B277,9),'INF GERAIS'!B277=LEFT('OBS  ENC'!B277,9),'INF GERAIS'!B277=LEFT('CONCLUSÃO INFORMAL'!B277,9))</f>
        <v>1</v>
      </c>
      <c r="P270" t="b">
        <f>AND('INF GERAIS'!D277=RESUMO!D277,'INF GERAIS'!D277='TERMO DE ADESÃO'!D277,'INF GERAIS'!D277=EVENTOS!D277,'INF GERAIS'!D277=PAGAMENTOS!D277,'INF GERAIS'!D277=VISTORIA!D277,'INF GERAIS'!D277='PRESTAÇÃO DE CONTAS'!D277,'INF GERAIS'!D277='OBS  ENC'!D277,'INF GERAIS'!D277='CONCLUSÃO INFORMAL'!D277)</f>
        <v>1</v>
      </c>
      <c r="Q270" t="b">
        <f>AND('INF GERAIS'!E277=RESUMO!E277,'INF GERAIS'!E277='TERMO DE ADESÃO'!E277,'INF GERAIS'!E277=EVENTOS!E277,'INF GERAIS'!E277=PAGAMENTOS!E277,'INF GERAIS'!E277=VISTORIA!E277,'INF GERAIS'!E277='PRESTAÇÃO DE CONTAS'!E277,'INF GERAIS'!E277='OBS  ENC'!E277,'INF GERAIS'!E277='CONCLUSÃO INFORMAL'!E277)</f>
        <v>1</v>
      </c>
    </row>
    <row r="271" spans="15:17" x14ac:dyDescent="0.35">
      <c r="O271" t="b">
        <f>AND('INF GERAIS'!B278=LEFT(RESUMO!B278,9),'INF GERAIS'!B278=LEFT('TERMO DE ADESÃO'!B278,9),'INF GERAIS'!B278=LEFT(EVENTOS!B278,9),'INF GERAIS'!B278=LEFT(PAGAMENTOS!B278,9),'INF GERAIS'!B278=LEFT(VISTORIA!B278,9),'INF GERAIS'!B278=LEFT('PRESTAÇÃO DE CONTAS'!B278,9),'INF GERAIS'!B278=LEFT('OBS  ENC'!B278,9),'INF GERAIS'!B278=LEFT('CONCLUSÃO INFORMAL'!B278,9))</f>
        <v>1</v>
      </c>
      <c r="P271" t="b">
        <f>AND('INF GERAIS'!D278=RESUMO!D278,'INF GERAIS'!D278='TERMO DE ADESÃO'!D278,'INF GERAIS'!D278=EVENTOS!D278,'INF GERAIS'!D278=PAGAMENTOS!D278,'INF GERAIS'!D278=VISTORIA!D278,'INF GERAIS'!D278='PRESTAÇÃO DE CONTAS'!D278,'INF GERAIS'!D278='OBS  ENC'!D278,'INF GERAIS'!D278='CONCLUSÃO INFORMAL'!D278)</f>
        <v>1</v>
      </c>
      <c r="Q271" t="b">
        <f>AND('INF GERAIS'!E278=RESUMO!E278,'INF GERAIS'!E278='TERMO DE ADESÃO'!E278,'INF GERAIS'!E278=EVENTOS!E278,'INF GERAIS'!E278=PAGAMENTOS!E278,'INF GERAIS'!E278=VISTORIA!E278,'INF GERAIS'!E278='PRESTAÇÃO DE CONTAS'!E278,'INF GERAIS'!E278='OBS  ENC'!E278,'INF GERAIS'!E278='CONCLUSÃO INFORMAL'!E278)</f>
        <v>1</v>
      </c>
    </row>
    <row r="272" spans="15:17" x14ac:dyDescent="0.35">
      <c r="O272" t="b">
        <f>AND('INF GERAIS'!B279=LEFT(RESUMO!B279,9),'INF GERAIS'!B279=LEFT('TERMO DE ADESÃO'!B279,9),'INF GERAIS'!B279=LEFT(EVENTOS!B279,9),'INF GERAIS'!B279=LEFT(PAGAMENTOS!B279,9),'INF GERAIS'!B279=LEFT(VISTORIA!B279,9),'INF GERAIS'!B279=LEFT('PRESTAÇÃO DE CONTAS'!B279,9),'INF GERAIS'!B279=LEFT('OBS  ENC'!B279,9),'INF GERAIS'!B279=LEFT('CONCLUSÃO INFORMAL'!B279,9))</f>
        <v>1</v>
      </c>
      <c r="P272" t="b">
        <f>AND('INF GERAIS'!D279=RESUMO!D279,'INF GERAIS'!D279='TERMO DE ADESÃO'!D279,'INF GERAIS'!D279=EVENTOS!D279,'INF GERAIS'!D279=PAGAMENTOS!D279,'INF GERAIS'!D279=VISTORIA!D279,'INF GERAIS'!D279='PRESTAÇÃO DE CONTAS'!D279,'INF GERAIS'!D279='OBS  ENC'!D279,'INF GERAIS'!D279='CONCLUSÃO INFORMAL'!D279)</f>
        <v>1</v>
      </c>
      <c r="Q272" t="b">
        <f>AND('INF GERAIS'!E279=RESUMO!E279,'INF GERAIS'!E279='TERMO DE ADESÃO'!E279,'INF GERAIS'!E279=EVENTOS!E279,'INF GERAIS'!E279=PAGAMENTOS!E279,'INF GERAIS'!E279=VISTORIA!E279,'INF GERAIS'!E279='PRESTAÇÃO DE CONTAS'!E279,'INF GERAIS'!E279='OBS  ENC'!E279,'INF GERAIS'!E279='CONCLUSÃO INFORMAL'!E279)</f>
        <v>1</v>
      </c>
    </row>
    <row r="273" spans="15:17" x14ac:dyDescent="0.35">
      <c r="O273" t="b">
        <f>AND('INF GERAIS'!B280=LEFT(RESUMO!B280,9),'INF GERAIS'!B280=LEFT('TERMO DE ADESÃO'!B280,9),'INF GERAIS'!B280=LEFT(EVENTOS!B280,9),'INF GERAIS'!B280=LEFT(PAGAMENTOS!B280,9),'INF GERAIS'!B280=LEFT(VISTORIA!B280,9),'INF GERAIS'!B280=LEFT('PRESTAÇÃO DE CONTAS'!B280,9),'INF GERAIS'!B280=LEFT('OBS  ENC'!B280,9),'INF GERAIS'!B280=LEFT('CONCLUSÃO INFORMAL'!B280,9))</f>
        <v>1</v>
      </c>
      <c r="P273" t="b">
        <f>AND('INF GERAIS'!D280=RESUMO!D280,'INF GERAIS'!D280='TERMO DE ADESÃO'!D280,'INF GERAIS'!D280=EVENTOS!D280,'INF GERAIS'!D280=PAGAMENTOS!D280,'INF GERAIS'!D280=VISTORIA!D280,'INF GERAIS'!D280='PRESTAÇÃO DE CONTAS'!D280,'INF GERAIS'!D280='OBS  ENC'!D280,'INF GERAIS'!D280='CONCLUSÃO INFORMAL'!D280)</f>
        <v>1</v>
      </c>
      <c r="Q273" t="b">
        <f>AND('INF GERAIS'!E280=RESUMO!E280,'INF GERAIS'!E280='TERMO DE ADESÃO'!E280,'INF GERAIS'!E280=EVENTOS!E280,'INF GERAIS'!E280=PAGAMENTOS!E280,'INF GERAIS'!E280=VISTORIA!E280,'INF GERAIS'!E280='PRESTAÇÃO DE CONTAS'!E280,'INF GERAIS'!E280='OBS  ENC'!E280,'INF GERAIS'!E280='CONCLUSÃO INFORMAL'!E280)</f>
        <v>1</v>
      </c>
    </row>
    <row r="274" spans="15:17" x14ac:dyDescent="0.35">
      <c r="O274" t="b">
        <f>AND('INF GERAIS'!B281=LEFT(RESUMO!B281,9),'INF GERAIS'!B281=LEFT('TERMO DE ADESÃO'!B281,9),'INF GERAIS'!B281=LEFT(EVENTOS!B281,9),'INF GERAIS'!B281=LEFT(PAGAMENTOS!B281,9),'INF GERAIS'!B281=LEFT(VISTORIA!B281,9),'INF GERAIS'!B281=LEFT('PRESTAÇÃO DE CONTAS'!B281,9),'INF GERAIS'!B281=LEFT('OBS  ENC'!B281,9),'INF GERAIS'!B281=LEFT('CONCLUSÃO INFORMAL'!B281,9))</f>
        <v>1</v>
      </c>
      <c r="P274" t="b">
        <f>AND('INF GERAIS'!D281=RESUMO!D281,'INF GERAIS'!D281='TERMO DE ADESÃO'!D281,'INF GERAIS'!D281=EVENTOS!D281,'INF GERAIS'!D281=PAGAMENTOS!D281,'INF GERAIS'!D281=VISTORIA!D281,'INF GERAIS'!D281='PRESTAÇÃO DE CONTAS'!D281,'INF GERAIS'!D281='OBS  ENC'!D281,'INF GERAIS'!D281='CONCLUSÃO INFORMAL'!D281)</f>
        <v>1</v>
      </c>
      <c r="Q274" t="b">
        <f>AND('INF GERAIS'!E281=RESUMO!E281,'INF GERAIS'!E281='TERMO DE ADESÃO'!E281,'INF GERAIS'!E281=EVENTOS!E281,'INF GERAIS'!E281=PAGAMENTOS!E281,'INF GERAIS'!E281=VISTORIA!E281,'INF GERAIS'!E281='PRESTAÇÃO DE CONTAS'!E281,'INF GERAIS'!E281='OBS  ENC'!E281,'INF GERAIS'!E281='CONCLUSÃO INFORMAL'!E281)</f>
        <v>1</v>
      </c>
    </row>
    <row r="275" spans="15:17" x14ac:dyDescent="0.35">
      <c r="O275" t="b">
        <f>AND('INF GERAIS'!B282=LEFT(RESUMO!B282,9),'INF GERAIS'!B282=LEFT('TERMO DE ADESÃO'!B282,9),'INF GERAIS'!B282=LEFT(EVENTOS!B282,9),'INF GERAIS'!B282=LEFT(PAGAMENTOS!B282,9),'INF GERAIS'!B282=LEFT(VISTORIA!B282,9),'INF GERAIS'!B282=LEFT('PRESTAÇÃO DE CONTAS'!B282,9),'INF GERAIS'!B282=LEFT('OBS  ENC'!B282,9),'INF GERAIS'!B282=LEFT('CONCLUSÃO INFORMAL'!B282,9))</f>
        <v>1</v>
      </c>
      <c r="P275" t="b">
        <f>AND('INF GERAIS'!D282=RESUMO!D282,'INF GERAIS'!D282='TERMO DE ADESÃO'!D282,'INF GERAIS'!D282=EVENTOS!D282,'INF GERAIS'!D282=PAGAMENTOS!D282,'INF GERAIS'!D282=VISTORIA!D282,'INF GERAIS'!D282='PRESTAÇÃO DE CONTAS'!D282,'INF GERAIS'!D282='OBS  ENC'!D282,'INF GERAIS'!D282='CONCLUSÃO INFORMAL'!D282)</f>
        <v>1</v>
      </c>
      <c r="Q275" t="b">
        <f>AND('INF GERAIS'!E282=RESUMO!E282,'INF GERAIS'!E282='TERMO DE ADESÃO'!E282,'INF GERAIS'!E282=EVENTOS!E282,'INF GERAIS'!E282=PAGAMENTOS!E282,'INF GERAIS'!E282=VISTORIA!E282,'INF GERAIS'!E282='PRESTAÇÃO DE CONTAS'!E282,'INF GERAIS'!E282='OBS  ENC'!E282,'INF GERAIS'!E282='CONCLUSÃO INFORMAL'!E282)</f>
        <v>1</v>
      </c>
    </row>
    <row r="276" spans="15:17" x14ac:dyDescent="0.35">
      <c r="O276" t="b">
        <f>AND('INF GERAIS'!B283=LEFT(RESUMO!B283,9),'INF GERAIS'!B283=LEFT('TERMO DE ADESÃO'!B283,9),'INF GERAIS'!B283=LEFT(EVENTOS!B283,9),'INF GERAIS'!B283=LEFT(PAGAMENTOS!B283,9),'INF GERAIS'!B283=LEFT(VISTORIA!B283,9),'INF GERAIS'!B283=LEFT('PRESTAÇÃO DE CONTAS'!B283,9),'INF GERAIS'!B283=LEFT('OBS  ENC'!B283,9),'INF GERAIS'!B283=LEFT('CONCLUSÃO INFORMAL'!B283,9))</f>
        <v>1</v>
      </c>
      <c r="P276" t="b">
        <f>AND('INF GERAIS'!D283=RESUMO!D283,'INF GERAIS'!D283='TERMO DE ADESÃO'!D283,'INF GERAIS'!D283=EVENTOS!D283,'INF GERAIS'!D283=PAGAMENTOS!D283,'INF GERAIS'!D283=VISTORIA!D283,'INF GERAIS'!D283='PRESTAÇÃO DE CONTAS'!D283,'INF GERAIS'!D283='OBS  ENC'!D283,'INF GERAIS'!D283='CONCLUSÃO INFORMAL'!D283)</f>
        <v>1</v>
      </c>
      <c r="Q276" t="b">
        <f>AND('INF GERAIS'!E283=RESUMO!E283,'INF GERAIS'!E283='TERMO DE ADESÃO'!E283,'INF GERAIS'!E283=EVENTOS!E283,'INF GERAIS'!E283=PAGAMENTOS!E283,'INF GERAIS'!E283=VISTORIA!E283,'INF GERAIS'!E283='PRESTAÇÃO DE CONTAS'!E283,'INF GERAIS'!E283='OBS  ENC'!E283,'INF GERAIS'!E283='CONCLUSÃO INFORMAL'!E283)</f>
        <v>1</v>
      </c>
    </row>
    <row r="277" spans="15:17" x14ac:dyDescent="0.35">
      <c r="O277" t="b">
        <f>AND('INF GERAIS'!B284=LEFT(RESUMO!B284,9),'INF GERAIS'!B284=LEFT('TERMO DE ADESÃO'!B284,9),'INF GERAIS'!B284=LEFT(EVENTOS!B284,9),'INF GERAIS'!B284=LEFT(PAGAMENTOS!B284,9),'INF GERAIS'!B284=LEFT(VISTORIA!B284,9),'INF GERAIS'!B284=LEFT('PRESTAÇÃO DE CONTAS'!B284,9),'INF GERAIS'!B284=LEFT('OBS  ENC'!B284,9),'INF GERAIS'!B284=LEFT('CONCLUSÃO INFORMAL'!B284,9))</f>
        <v>1</v>
      </c>
      <c r="P277" t="b">
        <f>AND('INF GERAIS'!D284=RESUMO!D284,'INF GERAIS'!D284='TERMO DE ADESÃO'!D284,'INF GERAIS'!D284=EVENTOS!D284,'INF GERAIS'!D284=PAGAMENTOS!D284,'INF GERAIS'!D284=VISTORIA!D284,'INF GERAIS'!D284='PRESTAÇÃO DE CONTAS'!D284,'INF GERAIS'!D284='OBS  ENC'!D284,'INF GERAIS'!D284='CONCLUSÃO INFORMAL'!D284)</f>
        <v>1</v>
      </c>
      <c r="Q277" t="b">
        <f>AND('INF GERAIS'!E284=RESUMO!E284,'INF GERAIS'!E284='TERMO DE ADESÃO'!E284,'INF GERAIS'!E284=EVENTOS!E284,'INF GERAIS'!E284=PAGAMENTOS!E284,'INF GERAIS'!E284=VISTORIA!E284,'INF GERAIS'!E284='PRESTAÇÃO DE CONTAS'!E284,'INF GERAIS'!E284='OBS  ENC'!E284,'INF GERAIS'!E284='CONCLUSÃO INFORMAL'!E284)</f>
        <v>1</v>
      </c>
    </row>
    <row r="278" spans="15:17" x14ac:dyDescent="0.35">
      <c r="O278" t="b">
        <f>AND('INF GERAIS'!B285=LEFT(RESUMO!B285,9),'INF GERAIS'!B285=LEFT('TERMO DE ADESÃO'!B285,9),'INF GERAIS'!B285=LEFT(EVENTOS!B285,9),'INF GERAIS'!B285=LEFT(PAGAMENTOS!B285,9),'INF GERAIS'!B285=LEFT(VISTORIA!B285,9),'INF GERAIS'!B285=LEFT('PRESTAÇÃO DE CONTAS'!B285,9),'INF GERAIS'!B285=LEFT('OBS  ENC'!B285,9),'INF GERAIS'!B285=LEFT('CONCLUSÃO INFORMAL'!B285,9))</f>
        <v>1</v>
      </c>
      <c r="P278" t="b">
        <f>AND('INF GERAIS'!D285=RESUMO!D285,'INF GERAIS'!D285='TERMO DE ADESÃO'!D285,'INF GERAIS'!D285=EVENTOS!D285,'INF GERAIS'!D285=PAGAMENTOS!D285,'INF GERAIS'!D285=VISTORIA!D285,'INF GERAIS'!D285='PRESTAÇÃO DE CONTAS'!D285,'INF GERAIS'!D285='OBS  ENC'!D285,'INF GERAIS'!D285='CONCLUSÃO INFORMAL'!D285)</f>
        <v>1</v>
      </c>
      <c r="Q278" t="b">
        <f>AND('INF GERAIS'!E285=RESUMO!E285,'INF GERAIS'!E285='TERMO DE ADESÃO'!E285,'INF GERAIS'!E285=EVENTOS!E285,'INF GERAIS'!E285=PAGAMENTOS!E285,'INF GERAIS'!E285=VISTORIA!E285,'INF GERAIS'!E285='PRESTAÇÃO DE CONTAS'!E285,'INF GERAIS'!E285='OBS  ENC'!E285,'INF GERAIS'!E285='CONCLUSÃO INFORMAL'!E285)</f>
        <v>1</v>
      </c>
    </row>
    <row r="279" spans="15:17" x14ac:dyDescent="0.35">
      <c r="O279" t="b">
        <f>AND('INF GERAIS'!B286=LEFT(RESUMO!B286,9),'INF GERAIS'!B286=LEFT('TERMO DE ADESÃO'!B286,9),'INF GERAIS'!B286=LEFT(EVENTOS!B286,9),'INF GERAIS'!B286=LEFT(PAGAMENTOS!B286,9),'INF GERAIS'!B286=LEFT(VISTORIA!B286,9),'INF GERAIS'!B286=LEFT('PRESTAÇÃO DE CONTAS'!B286,9),'INF GERAIS'!B286=LEFT('OBS  ENC'!B286,9),'INF GERAIS'!B286=LEFT('CONCLUSÃO INFORMAL'!B286,9))</f>
        <v>1</v>
      </c>
      <c r="P279" t="b">
        <f>AND('INF GERAIS'!D286=RESUMO!D286,'INF GERAIS'!D286='TERMO DE ADESÃO'!D286,'INF GERAIS'!D286=EVENTOS!D286,'INF GERAIS'!D286=PAGAMENTOS!D286,'INF GERAIS'!D286=VISTORIA!D286,'INF GERAIS'!D286='PRESTAÇÃO DE CONTAS'!D286,'INF GERAIS'!D286='OBS  ENC'!D286,'INF GERAIS'!D286='CONCLUSÃO INFORMAL'!D286)</f>
        <v>1</v>
      </c>
      <c r="Q279" t="b">
        <f>AND('INF GERAIS'!E286=RESUMO!E286,'INF GERAIS'!E286='TERMO DE ADESÃO'!E286,'INF GERAIS'!E286=EVENTOS!E286,'INF GERAIS'!E286=PAGAMENTOS!E286,'INF GERAIS'!E286=VISTORIA!E286,'INF GERAIS'!E286='PRESTAÇÃO DE CONTAS'!E286,'INF GERAIS'!E286='OBS  ENC'!E286,'INF GERAIS'!E286='CONCLUSÃO INFORMAL'!E286)</f>
        <v>1</v>
      </c>
    </row>
    <row r="280" spans="15:17" x14ac:dyDescent="0.35">
      <c r="O280" t="b">
        <f>AND('INF GERAIS'!B287=LEFT(RESUMO!B287,9),'INF GERAIS'!B287=LEFT('TERMO DE ADESÃO'!B287,9),'INF GERAIS'!B287=LEFT(EVENTOS!B287,9),'INF GERAIS'!B287=LEFT(PAGAMENTOS!B287,9),'INF GERAIS'!B287=LEFT(VISTORIA!B287,9),'INF GERAIS'!B287=LEFT('PRESTAÇÃO DE CONTAS'!B287,9),'INF GERAIS'!B287=LEFT('OBS  ENC'!B287,9),'INF GERAIS'!B287=LEFT('CONCLUSÃO INFORMAL'!B287,9))</f>
        <v>1</v>
      </c>
      <c r="P280" t="b">
        <f>AND('INF GERAIS'!D287=RESUMO!D287,'INF GERAIS'!D287='TERMO DE ADESÃO'!D287,'INF GERAIS'!D287=EVENTOS!D287,'INF GERAIS'!D287=PAGAMENTOS!D287,'INF GERAIS'!D287=VISTORIA!D287,'INF GERAIS'!D287='PRESTAÇÃO DE CONTAS'!D287,'INF GERAIS'!D287='OBS  ENC'!D287,'INF GERAIS'!D287='CONCLUSÃO INFORMAL'!D287)</f>
        <v>1</v>
      </c>
      <c r="Q280" t="b">
        <f>AND('INF GERAIS'!E287=RESUMO!E287,'INF GERAIS'!E287='TERMO DE ADESÃO'!E287,'INF GERAIS'!E287=EVENTOS!E287,'INF GERAIS'!E287=PAGAMENTOS!E287,'INF GERAIS'!E287=VISTORIA!E287,'INF GERAIS'!E287='PRESTAÇÃO DE CONTAS'!E287,'INF GERAIS'!E287='OBS  ENC'!E287,'INF GERAIS'!E287='CONCLUSÃO INFORMAL'!E287)</f>
        <v>1</v>
      </c>
    </row>
    <row r="281" spans="15:17" x14ac:dyDescent="0.35">
      <c r="O281" t="b">
        <f>AND('INF GERAIS'!B288=LEFT(RESUMO!B288,9),'INF GERAIS'!B288=LEFT('TERMO DE ADESÃO'!B288,9),'INF GERAIS'!B288=LEFT(EVENTOS!B288,9),'INF GERAIS'!B288=LEFT(PAGAMENTOS!B288,9),'INF GERAIS'!B288=LEFT(VISTORIA!B288,9),'INF GERAIS'!B288=LEFT('PRESTAÇÃO DE CONTAS'!B288,9),'INF GERAIS'!B288=LEFT('OBS  ENC'!B288,9),'INF GERAIS'!B288=LEFT('CONCLUSÃO INFORMAL'!B288,9))</f>
        <v>1</v>
      </c>
      <c r="P281" t="b">
        <f>AND('INF GERAIS'!D288=RESUMO!D288,'INF GERAIS'!D288='TERMO DE ADESÃO'!D288,'INF GERAIS'!D288=EVENTOS!D288,'INF GERAIS'!D288=PAGAMENTOS!D288,'INF GERAIS'!D288=VISTORIA!D288,'INF GERAIS'!D288='PRESTAÇÃO DE CONTAS'!D288,'INF GERAIS'!D288='OBS  ENC'!D288,'INF GERAIS'!D288='CONCLUSÃO INFORMAL'!D288)</f>
        <v>1</v>
      </c>
      <c r="Q281" t="b">
        <f>AND('INF GERAIS'!E288=RESUMO!E288,'INF GERAIS'!E288='TERMO DE ADESÃO'!E288,'INF GERAIS'!E288=EVENTOS!E288,'INF GERAIS'!E288=PAGAMENTOS!E288,'INF GERAIS'!E288=VISTORIA!E288,'INF GERAIS'!E288='PRESTAÇÃO DE CONTAS'!E288,'INF GERAIS'!E288='OBS  ENC'!E288,'INF GERAIS'!E288='CONCLUSÃO INFORMAL'!E288)</f>
        <v>1</v>
      </c>
    </row>
    <row r="282" spans="15:17" x14ac:dyDescent="0.35">
      <c r="O282" t="b">
        <f>AND('INF GERAIS'!B289=LEFT(RESUMO!B289,9),'INF GERAIS'!B289=LEFT('TERMO DE ADESÃO'!B289,9),'INF GERAIS'!B289=LEFT(EVENTOS!B289,9),'INF GERAIS'!B289=LEFT(PAGAMENTOS!B289,9),'INF GERAIS'!B289=LEFT(VISTORIA!B289,9),'INF GERAIS'!B289=LEFT('PRESTAÇÃO DE CONTAS'!B289,9),'INF GERAIS'!B289=LEFT('OBS  ENC'!B289,9),'INF GERAIS'!B289=LEFT('CONCLUSÃO INFORMAL'!B289,9))</f>
        <v>1</v>
      </c>
      <c r="P282" t="b">
        <f>AND('INF GERAIS'!D289=RESUMO!D289,'INF GERAIS'!D289='TERMO DE ADESÃO'!D289,'INF GERAIS'!D289=EVENTOS!D289,'INF GERAIS'!D289=PAGAMENTOS!D289,'INF GERAIS'!D289=VISTORIA!D289,'INF GERAIS'!D289='PRESTAÇÃO DE CONTAS'!D289,'INF GERAIS'!D289='OBS  ENC'!D289,'INF GERAIS'!D289='CONCLUSÃO INFORMAL'!D289)</f>
        <v>1</v>
      </c>
      <c r="Q282" t="b">
        <f>AND('INF GERAIS'!E289=RESUMO!E289,'INF GERAIS'!E289='TERMO DE ADESÃO'!E289,'INF GERAIS'!E289=EVENTOS!E289,'INF GERAIS'!E289=PAGAMENTOS!E289,'INF GERAIS'!E289=VISTORIA!E289,'INF GERAIS'!E289='PRESTAÇÃO DE CONTAS'!E289,'INF GERAIS'!E289='OBS  ENC'!E289,'INF GERAIS'!E289='CONCLUSÃO INFORMAL'!E289)</f>
        <v>1</v>
      </c>
    </row>
    <row r="283" spans="15:17" x14ac:dyDescent="0.35">
      <c r="O283" t="b">
        <f>AND('INF GERAIS'!B290=LEFT(RESUMO!B290,9),'INF GERAIS'!B290=LEFT('TERMO DE ADESÃO'!B290,9),'INF GERAIS'!B290=LEFT(EVENTOS!B290,9),'INF GERAIS'!B290=LEFT(PAGAMENTOS!B290,9),'INF GERAIS'!B290=LEFT(VISTORIA!B290,9),'INF GERAIS'!B290=LEFT('PRESTAÇÃO DE CONTAS'!B290,9),'INF GERAIS'!B290=LEFT('OBS  ENC'!B290,9),'INF GERAIS'!B290=LEFT('CONCLUSÃO INFORMAL'!B290,9))</f>
        <v>1</v>
      </c>
      <c r="P283" t="b">
        <f>AND('INF GERAIS'!D290=RESUMO!D290,'INF GERAIS'!D290='TERMO DE ADESÃO'!D290,'INF GERAIS'!D290=EVENTOS!D290,'INF GERAIS'!D290=PAGAMENTOS!D290,'INF GERAIS'!D290=VISTORIA!D290,'INF GERAIS'!D290='PRESTAÇÃO DE CONTAS'!D290,'INF GERAIS'!D290='OBS  ENC'!D290,'INF GERAIS'!D290='CONCLUSÃO INFORMAL'!D290)</f>
        <v>1</v>
      </c>
      <c r="Q283" t="b">
        <f>AND('INF GERAIS'!E290=RESUMO!E290,'INF GERAIS'!E290='TERMO DE ADESÃO'!E290,'INF GERAIS'!E290=EVENTOS!E290,'INF GERAIS'!E290=PAGAMENTOS!E290,'INF GERAIS'!E290=VISTORIA!E290,'INF GERAIS'!E290='PRESTAÇÃO DE CONTAS'!E290,'INF GERAIS'!E290='OBS  ENC'!E290,'INF GERAIS'!E290='CONCLUSÃO INFORMAL'!E290)</f>
        <v>1</v>
      </c>
    </row>
    <row r="284" spans="15:17" x14ac:dyDescent="0.35">
      <c r="O284" t="b">
        <f>AND('INF GERAIS'!B292=LEFT(RESUMO!B292,9),'INF GERAIS'!B292=LEFT('TERMO DE ADESÃO'!B292,9),'INF GERAIS'!B292=LEFT(EVENTOS!B292,9),'INF GERAIS'!B292=LEFT(PAGAMENTOS!B292,9),'INF GERAIS'!B292=LEFT(VISTORIA!B292,9),'INF GERAIS'!B292=LEFT('PRESTAÇÃO DE CONTAS'!B292,9),'INF GERAIS'!B292=LEFT('OBS  ENC'!B292,9),'INF GERAIS'!B292=LEFT('CONCLUSÃO INFORMAL'!B292,9))</f>
        <v>1</v>
      </c>
      <c r="P284" t="b">
        <f>AND('INF GERAIS'!D292=RESUMO!D292,'INF GERAIS'!D292='TERMO DE ADESÃO'!D292,'INF GERAIS'!D292=EVENTOS!D292,'INF GERAIS'!D292=PAGAMENTOS!D292,'INF GERAIS'!D292=VISTORIA!D292,'INF GERAIS'!D292='PRESTAÇÃO DE CONTAS'!D292,'INF GERAIS'!D292='OBS  ENC'!D292,'INF GERAIS'!D292='CONCLUSÃO INFORMAL'!D292)</f>
        <v>1</v>
      </c>
      <c r="Q284" t="b">
        <f>AND('INF GERAIS'!E292=RESUMO!E292,'INF GERAIS'!E292='TERMO DE ADESÃO'!E292,'INF GERAIS'!E292=EVENTOS!E292,'INF GERAIS'!E292=PAGAMENTOS!E292,'INF GERAIS'!E292=VISTORIA!E292,'INF GERAIS'!E292='PRESTAÇÃO DE CONTAS'!E292,'INF GERAIS'!E292='OBS  ENC'!E292,'INF GERAIS'!E292='CONCLUSÃO INFORMAL'!E292)</f>
        <v>1</v>
      </c>
    </row>
    <row r="285" spans="15:17" x14ac:dyDescent="0.35">
      <c r="O285" t="b">
        <f>AND('INF GERAIS'!B293=LEFT(RESUMO!B293,9),'INF GERAIS'!B293=LEFT('TERMO DE ADESÃO'!B293,9),'INF GERAIS'!B293=LEFT(EVENTOS!B293,9),'INF GERAIS'!B293=LEFT(PAGAMENTOS!B293,9),'INF GERAIS'!B293=LEFT(VISTORIA!B293,9),'INF GERAIS'!B293=LEFT('PRESTAÇÃO DE CONTAS'!B293,9),'INF GERAIS'!B293=LEFT('OBS  ENC'!B293,9),'INF GERAIS'!B293=LEFT('CONCLUSÃO INFORMAL'!B293,9))</f>
        <v>1</v>
      </c>
      <c r="P285" t="b">
        <f>AND('INF GERAIS'!D293=RESUMO!D293,'INF GERAIS'!D293='TERMO DE ADESÃO'!D293,'INF GERAIS'!D293=EVENTOS!D293,'INF GERAIS'!D293=PAGAMENTOS!D293,'INF GERAIS'!D293=VISTORIA!D293,'INF GERAIS'!D293='PRESTAÇÃO DE CONTAS'!D293,'INF GERAIS'!D293='OBS  ENC'!D293,'INF GERAIS'!D293='CONCLUSÃO INFORMAL'!D293)</f>
        <v>1</v>
      </c>
      <c r="Q285" t="b">
        <f>AND('INF GERAIS'!E293=RESUMO!E293,'INF GERAIS'!E293='TERMO DE ADESÃO'!E293,'INF GERAIS'!E293=EVENTOS!E293,'INF GERAIS'!E293=PAGAMENTOS!E293,'INF GERAIS'!E293=VISTORIA!E293,'INF GERAIS'!E293='PRESTAÇÃO DE CONTAS'!E293,'INF GERAIS'!E293='OBS  ENC'!E293,'INF GERAIS'!E293='CONCLUSÃO INFORMAL'!E293)</f>
        <v>1</v>
      </c>
    </row>
    <row r="286" spans="15:17" x14ac:dyDescent="0.35">
      <c r="O286" t="b">
        <f>AND('INF GERAIS'!B294=LEFT(RESUMO!B294,9),'INF GERAIS'!B294=LEFT('TERMO DE ADESÃO'!B294,9),'INF GERAIS'!B294=LEFT(EVENTOS!B294,9),'INF GERAIS'!B294=LEFT(PAGAMENTOS!B294,9),'INF GERAIS'!B294=LEFT(VISTORIA!B294,9),'INF GERAIS'!B294=LEFT('PRESTAÇÃO DE CONTAS'!B294,9),'INF GERAIS'!B294=LEFT('OBS  ENC'!B294,9),'INF GERAIS'!B294=LEFT('CONCLUSÃO INFORMAL'!B294,9))</f>
        <v>1</v>
      </c>
      <c r="P286" t="b">
        <f>AND('INF GERAIS'!D294=RESUMO!D294,'INF GERAIS'!D294='TERMO DE ADESÃO'!D294,'INF GERAIS'!D294=EVENTOS!D294,'INF GERAIS'!D294=PAGAMENTOS!D294,'INF GERAIS'!D294=VISTORIA!D294,'INF GERAIS'!D294='PRESTAÇÃO DE CONTAS'!D294,'INF GERAIS'!D294='OBS  ENC'!D294,'INF GERAIS'!D294='CONCLUSÃO INFORMAL'!D294)</f>
        <v>1</v>
      </c>
      <c r="Q286" t="b">
        <f>AND('INF GERAIS'!E294=RESUMO!E294,'INF GERAIS'!E294='TERMO DE ADESÃO'!E294,'INF GERAIS'!E294=EVENTOS!E294,'INF GERAIS'!E294=PAGAMENTOS!E294,'INF GERAIS'!E294=VISTORIA!E294,'INF GERAIS'!E294='PRESTAÇÃO DE CONTAS'!E294,'INF GERAIS'!E294='OBS  ENC'!E294,'INF GERAIS'!E294='CONCLUSÃO INFORMAL'!E294)</f>
        <v>1</v>
      </c>
    </row>
    <row r="287" spans="15:17" x14ac:dyDescent="0.35">
      <c r="O287" t="b">
        <f>AND('INF GERAIS'!B295=LEFT(RESUMO!B295,9),'INF GERAIS'!B295=LEFT('TERMO DE ADESÃO'!B295,9),'INF GERAIS'!B295=LEFT(EVENTOS!B295,9),'INF GERAIS'!B295=LEFT(PAGAMENTOS!B295,9),'INF GERAIS'!B295=LEFT(VISTORIA!B295,9),'INF GERAIS'!B295=LEFT('PRESTAÇÃO DE CONTAS'!B295,9),'INF GERAIS'!B295=LEFT('OBS  ENC'!B295,9),'INF GERAIS'!B295=LEFT('CONCLUSÃO INFORMAL'!B295,9))</f>
        <v>1</v>
      </c>
      <c r="P287" t="b">
        <f>AND('INF GERAIS'!D295=RESUMO!D295,'INF GERAIS'!D295='TERMO DE ADESÃO'!D295,'INF GERAIS'!D295=EVENTOS!D295,'INF GERAIS'!D295=PAGAMENTOS!D295,'INF GERAIS'!D295=VISTORIA!D295,'INF GERAIS'!D295='PRESTAÇÃO DE CONTAS'!D295,'INF GERAIS'!D295='OBS  ENC'!D295,'INF GERAIS'!D295='CONCLUSÃO INFORMAL'!D295)</f>
        <v>1</v>
      </c>
      <c r="Q287" t="b">
        <f>AND('INF GERAIS'!E295=RESUMO!E295,'INF GERAIS'!E295='TERMO DE ADESÃO'!E295,'INF GERAIS'!E295=EVENTOS!E295,'INF GERAIS'!E295=PAGAMENTOS!E295,'INF GERAIS'!E295=VISTORIA!E295,'INF GERAIS'!E295='PRESTAÇÃO DE CONTAS'!E295,'INF GERAIS'!E295='OBS  ENC'!E295,'INF GERAIS'!E295='CONCLUSÃO INFORMAL'!E295)</f>
        <v>1</v>
      </c>
    </row>
    <row r="288" spans="15:17" x14ac:dyDescent="0.35">
      <c r="O288" t="b">
        <f>AND('INF GERAIS'!B296=LEFT(RESUMO!B296,9),'INF GERAIS'!B296=LEFT('TERMO DE ADESÃO'!B296,9),'INF GERAIS'!B296=LEFT(EVENTOS!B296,9),'INF GERAIS'!B296=LEFT(PAGAMENTOS!B296,9),'INF GERAIS'!B296=LEFT(VISTORIA!B296,9),'INF GERAIS'!B296=LEFT('PRESTAÇÃO DE CONTAS'!B296,9),'INF GERAIS'!B296=LEFT('OBS  ENC'!B296,9),'INF GERAIS'!B296=LEFT('CONCLUSÃO INFORMAL'!B296,9))</f>
        <v>1</v>
      </c>
      <c r="P288" t="b">
        <f>AND('INF GERAIS'!D296=RESUMO!D296,'INF GERAIS'!D296='TERMO DE ADESÃO'!D296,'INF GERAIS'!D296=EVENTOS!D296,'INF GERAIS'!D296=PAGAMENTOS!D296,'INF GERAIS'!D296=VISTORIA!D296,'INF GERAIS'!D296='PRESTAÇÃO DE CONTAS'!D296,'INF GERAIS'!D296='OBS  ENC'!D296,'INF GERAIS'!D296='CONCLUSÃO INFORMAL'!D296)</f>
        <v>1</v>
      </c>
      <c r="Q288" t="b">
        <f>AND('INF GERAIS'!E296=RESUMO!E296,'INF GERAIS'!E296='TERMO DE ADESÃO'!E296,'INF GERAIS'!E296=EVENTOS!E296,'INF GERAIS'!E296=PAGAMENTOS!E296,'INF GERAIS'!E296=VISTORIA!E296,'INF GERAIS'!E296='PRESTAÇÃO DE CONTAS'!E296,'INF GERAIS'!E296='OBS  ENC'!E296,'INF GERAIS'!E296='CONCLUSÃO INFORMAL'!E296)</f>
        <v>1</v>
      </c>
    </row>
    <row r="289" spans="15:17" x14ac:dyDescent="0.35">
      <c r="O289" t="b">
        <f>AND('INF GERAIS'!B297=LEFT(RESUMO!B297,9),'INF GERAIS'!B297=LEFT('TERMO DE ADESÃO'!B297,9),'INF GERAIS'!B297=LEFT(EVENTOS!B297,9),'INF GERAIS'!B297=LEFT(PAGAMENTOS!B297,9),'INF GERAIS'!B297=LEFT(VISTORIA!B297,9),'INF GERAIS'!B297=LEFT('PRESTAÇÃO DE CONTAS'!B297,9),'INF GERAIS'!B297=LEFT('OBS  ENC'!B297,9),'INF GERAIS'!B297=LEFT('CONCLUSÃO INFORMAL'!B297,9))</f>
        <v>1</v>
      </c>
      <c r="P289" t="b">
        <f>AND('INF GERAIS'!D297=RESUMO!D297,'INF GERAIS'!D297='TERMO DE ADESÃO'!D297,'INF GERAIS'!D297=EVENTOS!D297,'INF GERAIS'!D297=PAGAMENTOS!D297,'INF GERAIS'!D297=VISTORIA!D297,'INF GERAIS'!D297='PRESTAÇÃO DE CONTAS'!D297,'INF GERAIS'!D297='OBS  ENC'!D297,'INF GERAIS'!D297='CONCLUSÃO INFORMAL'!D297)</f>
        <v>1</v>
      </c>
      <c r="Q289" t="b">
        <f>AND('INF GERAIS'!E297=RESUMO!E297,'INF GERAIS'!E297='TERMO DE ADESÃO'!E297,'INF GERAIS'!E297=EVENTOS!E297,'INF GERAIS'!E297=PAGAMENTOS!E297,'INF GERAIS'!E297=VISTORIA!E297,'INF GERAIS'!E297='PRESTAÇÃO DE CONTAS'!E297,'INF GERAIS'!E297='OBS  ENC'!E297,'INF GERAIS'!E297='CONCLUSÃO INFORMAL'!E297)</f>
        <v>1</v>
      </c>
    </row>
    <row r="290" spans="15:17" x14ac:dyDescent="0.35">
      <c r="O290" t="b">
        <f>AND('INF GERAIS'!B298=LEFT(RESUMO!B298,9),'INF GERAIS'!B298=LEFT('TERMO DE ADESÃO'!B298,9),'INF GERAIS'!B298=LEFT(EVENTOS!B298,9),'INF GERAIS'!B298=LEFT(PAGAMENTOS!B298,9),'INF GERAIS'!B298=LEFT(VISTORIA!B298,9),'INF GERAIS'!B298=LEFT('PRESTAÇÃO DE CONTAS'!B298,9),'INF GERAIS'!B298=LEFT('OBS  ENC'!B298,9),'INF GERAIS'!B298=LEFT('CONCLUSÃO INFORMAL'!B298,9))</f>
        <v>1</v>
      </c>
      <c r="P290" t="b">
        <f>AND('INF GERAIS'!D298=RESUMO!D298,'INF GERAIS'!D298='TERMO DE ADESÃO'!D298,'INF GERAIS'!D298=EVENTOS!D298,'INF GERAIS'!D298=PAGAMENTOS!D298,'INF GERAIS'!D298=VISTORIA!D298,'INF GERAIS'!D298='PRESTAÇÃO DE CONTAS'!D298,'INF GERAIS'!D298='OBS  ENC'!D298,'INF GERAIS'!D298='CONCLUSÃO INFORMAL'!D298)</f>
        <v>1</v>
      </c>
      <c r="Q290" t="b">
        <f>AND('INF GERAIS'!E298=RESUMO!E298,'INF GERAIS'!E298='TERMO DE ADESÃO'!E298,'INF GERAIS'!E298=EVENTOS!E298,'INF GERAIS'!E298=PAGAMENTOS!E298,'INF GERAIS'!E298=VISTORIA!E298,'INF GERAIS'!E298='PRESTAÇÃO DE CONTAS'!E298,'INF GERAIS'!E298='OBS  ENC'!E298,'INF GERAIS'!E298='CONCLUSÃO INFORMAL'!E298)</f>
        <v>1</v>
      </c>
    </row>
    <row r="291" spans="15:17" x14ac:dyDescent="0.35">
      <c r="O291" t="b">
        <f>AND('INF GERAIS'!B299=LEFT(RESUMO!B299,9),'INF GERAIS'!B299=LEFT('TERMO DE ADESÃO'!B299,9),'INF GERAIS'!B299=LEFT(EVENTOS!B299,9),'INF GERAIS'!B299=LEFT(PAGAMENTOS!B299,9),'INF GERAIS'!B299=LEFT(VISTORIA!B299,9),'INF GERAIS'!B299=LEFT('PRESTAÇÃO DE CONTAS'!B299,9),'INF GERAIS'!B299=LEFT('OBS  ENC'!B299,9),'INF GERAIS'!B299=LEFT('CONCLUSÃO INFORMAL'!B299,9))</f>
        <v>1</v>
      </c>
      <c r="P291" t="b">
        <f>AND('INF GERAIS'!D299=RESUMO!D299,'INF GERAIS'!D299='TERMO DE ADESÃO'!D299,'INF GERAIS'!D299=EVENTOS!D299,'INF GERAIS'!D299=PAGAMENTOS!D299,'INF GERAIS'!D299=VISTORIA!D299,'INF GERAIS'!D299='PRESTAÇÃO DE CONTAS'!D299,'INF GERAIS'!D299='OBS  ENC'!D299,'INF GERAIS'!D299='CONCLUSÃO INFORMAL'!D299)</f>
        <v>1</v>
      </c>
      <c r="Q291" t="b">
        <f>AND('INF GERAIS'!E299=RESUMO!E299,'INF GERAIS'!E299='TERMO DE ADESÃO'!E299,'INF GERAIS'!E299=EVENTOS!E299,'INF GERAIS'!E299=PAGAMENTOS!E299,'INF GERAIS'!E299=VISTORIA!E299,'INF GERAIS'!E299='PRESTAÇÃO DE CONTAS'!E299,'INF GERAIS'!E299='OBS  ENC'!E299,'INF GERAIS'!E299='CONCLUSÃO INFORMAL'!E299)</f>
        <v>1</v>
      </c>
    </row>
    <row r="292" spans="15:17" x14ac:dyDescent="0.35">
      <c r="O292" t="b">
        <f>AND('INF GERAIS'!B300=LEFT(RESUMO!B300,9),'INF GERAIS'!B300=LEFT('TERMO DE ADESÃO'!B300,9),'INF GERAIS'!B300=LEFT(EVENTOS!B300,9),'INF GERAIS'!B300=LEFT(PAGAMENTOS!B300,9),'INF GERAIS'!B300=LEFT(VISTORIA!B300,9),'INF GERAIS'!B300=LEFT('PRESTAÇÃO DE CONTAS'!B300,9),'INF GERAIS'!B300=LEFT('OBS  ENC'!B300,9),'INF GERAIS'!B300=LEFT('CONCLUSÃO INFORMAL'!B300,9))</f>
        <v>1</v>
      </c>
      <c r="P292" t="b">
        <f>AND('INF GERAIS'!D300=RESUMO!D300,'INF GERAIS'!D300='TERMO DE ADESÃO'!D300,'INF GERAIS'!D300=EVENTOS!D300,'INF GERAIS'!D300=PAGAMENTOS!D300,'INF GERAIS'!D300=VISTORIA!D300,'INF GERAIS'!D300='PRESTAÇÃO DE CONTAS'!D300,'INF GERAIS'!D300='OBS  ENC'!D300,'INF GERAIS'!D300='CONCLUSÃO INFORMAL'!D300)</f>
        <v>1</v>
      </c>
      <c r="Q292" t="b">
        <f>AND('INF GERAIS'!E300=RESUMO!E300,'INF GERAIS'!E300='TERMO DE ADESÃO'!E300,'INF GERAIS'!E300=EVENTOS!E300,'INF GERAIS'!E300=PAGAMENTOS!E300,'INF GERAIS'!E300=VISTORIA!E300,'INF GERAIS'!E300='PRESTAÇÃO DE CONTAS'!E300,'INF GERAIS'!E300='OBS  ENC'!E300,'INF GERAIS'!E300='CONCLUSÃO INFORMAL'!E300)</f>
        <v>1</v>
      </c>
    </row>
    <row r="293" spans="15:17" x14ac:dyDescent="0.35">
      <c r="O293" t="b">
        <f>AND('INF GERAIS'!B301=LEFT(RESUMO!B301,9),'INF GERAIS'!B301=LEFT('TERMO DE ADESÃO'!B301,9),'INF GERAIS'!B301=LEFT(EVENTOS!B301,9),'INF GERAIS'!B301=LEFT(PAGAMENTOS!B301,9),'INF GERAIS'!B301=LEFT(VISTORIA!B301,9),'INF GERAIS'!B301=LEFT('PRESTAÇÃO DE CONTAS'!B301,9),'INF GERAIS'!B301=LEFT('OBS  ENC'!B301,9),'INF GERAIS'!B301=LEFT('CONCLUSÃO INFORMAL'!B301,9))</f>
        <v>1</v>
      </c>
      <c r="P293" t="b">
        <f>AND('INF GERAIS'!D301=RESUMO!D301,'INF GERAIS'!D301='TERMO DE ADESÃO'!D301,'INF GERAIS'!D301=EVENTOS!D301,'INF GERAIS'!D301=PAGAMENTOS!D301,'INF GERAIS'!D301=VISTORIA!D301,'INF GERAIS'!D301='PRESTAÇÃO DE CONTAS'!D301,'INF GERAIS'!D301='OBS  ENC'!D301,'INF GERAIS'!D301='CONCLUSÃO INFORMAL'!D301)</f>
        <v>1</v>
      </c>
      <c r="Q293" t="b">
        <f>AND('INF GERAIS'!E301=RESUMO!E301,'INF GERAIS'!E301='TERMO DE ADESÃO'!E301,'INF GERAIS'!E301=EVENTOS!E301,'INF GERAIS'!E301=PAGAMENTOS!E301,'INF GERAIS'!E301=VISTORIA!E301,'INF GERAIS'!E301='PRESTAÇÃO DE CONTAS'!E301,'INF GERAIS'!E301='OBS  ENC'!E301,'INF GERAIS'!E301='CONCLUSÃO INFORMAL'!E301)</f>
        <v>1</v>
      </c>
    </row>
    <row r="294" spans="15:17" x14ac:dyDescent="0.35">
      <c r="O294" t="b">
        <f>AND('INF GERAIS'!B302=LEFT(RESUMO!B302,9),'INF GERAIS'!B302=LEFT('TERMO DE ADESÃO'!B302,9),'INF GERAIS'!B302=LEFT(EVENTOS!B302,9),'INF GERAIS'!B302=LEFT(PAGAMENTOS!B302,9),'INF GERAIS'!B302=LEFT(VISTORIA!B302,9),'INF GERAIS'!B302=LEFT('PRESTAÇÃO DE CONTAS'!B302,9),'INF GERAIS'!B302=LEFT('OBS  ENC'!B302,9),'INF GERAIS'!B302=LEFT('CONCLUSÃO INFORMAL'!B302,9))</f>
        <v>1</v>
      </c>
      <c r="P294" t="b">
        <f>AND('INF GERAIS'!D302=RESUMO!D302,'INF GERAIS'!D302='TERMO DE ADESÃO'!D302,'INF GERAIS'!D302=EVENTOS!D302,'INF GERAIS'!D302=PAGAMENTOS!D302,'INF GERAIS'!D302=VISTORIA!D302,'INF GERAIS'!D302='PRESTAÇÃO DE CONTAS'!D302,'INF GERAIS'!D302='OBS  ENC'!D302,'INF GERAIS'!D302='CONCLUSÃO INFORMAL'!D302)</f>
        <v>1</v>
      </c>
      <c r="Q294" t="b">
        <f>AND('INF GERAIS'!E302=RESUMO!E302,'INF GERAIS'!E302='TERMO DE ADESÃO'!E302,'INF GERAIS'!E302=EVENTOS!E302,'INF GERAIS'!E302=PAGAMENTOS!E302,'INF GERAIS'!E302=VISTORIA!E302,'INF GERAIS'!E302='PRESTAÇÃO DE CONTAS'!E302,'INF GERAIS'!E302='OBS  ENC'!E302,'INF GERAIS'!E302='CONCLUSÃO INFORMAL'!E302)</f>
        <v>1</v>
      </c>
    </row>
    <row r="295" spans="15:17" x14ac:dyDescent="0.35">
      <c r="O295" t="b">
        <f>AND('INF GERAIS'!B303=LEFT(RESUMO!B303,9),'INF GERAIS'!B303=LEFT('TERMO DE ADESÃO'!B303,9),'INF GERAIS'!B303=LEFT(EVENTOS!B303,9),'INF GERAIS'!B303=LEFT(PAGAMENTOS!B303,9),'INF GERAIS'!B303=LEFT(VISTORIA!B303,9),'INF GERAIS'!B303=LEFT('PRESTAÇÃO DE CONTAS'!B303,9),'INF GERAIS'!B303=LEFT('OBS  ENC'!B303,9),'INF GERAIS'!B303=LEFT('CONCLUSÃO INFORMAL'!B303,9))</f>
        <v>1</v>
      </c>
      <c r="P295" t="b">
        <f>AND('INF GERAIS'!D303=RESUMO!D303,'INF GERAIS'!D303='TERMO DE ADESÃO'!D303,'INF GERAIS'!D303=EVENTOS!D303,'INF GERAIS'!D303=PAGAMENTOS!D303,'INF GERAIS'!D303=VISTORIA!D303,'INF GERAIS'!D303='PRESTAÇÃO DE CONTAS'!D303,'INF GERAIS'!D303='OBS  ENC'!D303,'INF GERAIS'!D303='CONCLUSÃO INFORMAL'!D303)</f>
        <v>1</v>
      </c>
      <c r="Q295" t="b">
        <f>AND('INF GERAIS'!E303=RESUMO!E303,'INF GERAIS'!E303='TERMO DE ADESÃO'!E303,'INF GERAIS'!E303=EVENTOS!E303,'INF GERAIS'!E303=PAGAMENTOS!E303,'INF GERAIS'!E303=VISTORIA!E303,'INF GERAIS'!E303='PRESTAÇÃO DE CONTAS'!E303,'INF GERAIS'!E303='OBS  ENC'!E303,'INF GERAIS'!E303='CONCLUSÃO INFORMAL'!E303)</f>
        <v>1</v>
      </c>
    </row>
    <row r="296" spans="15:17" x14ac:dyDescent="0.35">
      <c r="O296" t="b">
        <f>AND('INF GERAIS'!B304=LEFT(RESUMO!B304,9),'INF GERAIS'!B304=LEFT('TERMO DE ADESÃO'!B304,9),'INF GERAIS'!B304=LEFT(EVENTOS!B304,9),'INF GERAIS'!B304=LEFT(PAGAMENTOS!B304,9),'INF GERAIS'!B304=LEFT(VISTORIA!B304,9),'INF GERAIS'!B304=LEFT('PRESTAÇÃO DE CONTAS'!B304,9),'INF GERAIS'!B304=LEFT('OBS  ENC'!B304,9),'INF GERAIS'!B304=LEFT('CONCLUSÃO INFORMAL'!B304,9))</f>
        <v>1</v>
      </c>
      <c r="P296" t="b">
        <f>AND('INF GERAIS'!D304=RESUMO!D304,'INF GERAIS'!D304='TERMO DE ADESÃO'!D304,'INF GERAIS'!D304=EVENTOS!D304,'INF GERAIS'!D304=PAGAMENTOS!D304,'INF GERAIS'!D304=VISTORIA!D304,'INF GERAIS'!D304='PRESTAÇÃO DE CONTAS'!D304,'INF GERAIS'!D304='OBS  ENC'!D304,'INF GERAIS'!D304='CONCLUSÃO INFORMAL'!D304)</f>
        <v>1</v>
      </c>
      <c r="Q296" t="b">
        <f>AND('INF GERAIS'!E304=RESUMO!E304,'INF GERAIS'!E304='TERMO DE ADESÃO'!E304,'INF GERAIS'!E304=EVENTOS!E304,'INF GERAIS'!E304=PAGAMENTOS!E304,'INF GERAIS'!E304=VISTORIA!E304,'INF GERAIS'!E304='PRESTAÇÃO DE CONTAS'!E304,'INF GERAIS'!E304='OBS  ENC'!E304,'INF GERAIS'!E304='CONCLUSÃO INFORMAL'!E304)</f>
        <v>1</v>
      </c>
    </row>
    <row r="297" spans="15:17" x14ac:dyDescent="0.35">
      <c r="O297" t="b">
        <f>AND('INF GERAIS'!B305=LEFT(RESUMO!B305,9),'INF GERAIS'!B305=LEFT('TERMO DE ADESÃO'!B305,9),'INF GERAIS'!B305=LEFT(EVENTOS!B305,9),'INF GERAIS'!B305=LEFT(PAGAMENTOS!B305,9),'INF GERAIS'!B305=LEFT(VISTORIA!B305,9),'INF GERAIS'!B305=LEFT('PRESTAÇÃO DE CONTAS'!B305,9),'INF GERAIS'!B305=LEFT('OBS  ENC'!B305,9),'INF GERAIS'!B305=LEFT('CONCLUSÃO INFORMAL'!B305,9))</f>
        <v>1</v>
      </c>
      <c r="P297" t="b">
        <f>AND('INF GERAIS'!D305=RESUMO!D305,'INF GERAIS'!D305='TERMO DE ADESÃO'!D305,'INF GERAIS'!D305=EVENTOS!D305,'INF GERAIS'!D305=PAGAMENTOS!D305,'INF GERAIS'!D305=VISTORIA!D305,'INF GERAIS'!D305='PRESTAÇÃO DE CONTAS'!D305,'INF GERAIS'!D305='OBS  ENC'!D305,'INF GERAIS'!D305='CONCLUSÃO INFORMAL'!D305)</f>
        <v>1</v>
      </c>
      <c r="Q297" t="b">
        <f>AND('INF GERAIS'!E305=RESUMO!E305,'INF GERAIS'!E305='TERMO DE ADESÃO'!E305,'INF GERAIS'!E305=EVENTOS!E305,'INF GERAIS'!E305=PAGAMENTOS!E305,'INF GERAIS'!E305=VISTORIA!E305,'INF GERAIS'!E305='PRESTAÇÃO DE CONTAS'!E305,'INF GERAIS'!E305='OBS  ENC'!E305,'INF GERAIS'!E305='CONCLUSÃO INFORMAL'!E305)</f>
        <v>1</v>
      </c>
    </row>
    <row r="298" spans="15:17" x14ac:dyDescent="0.35">
      <c r="O298" t="b">
        <f>AND('INF GERAIS'!B306=LEFT(RESUMO!B306,9),'INF GERAIS'!B306=LEFT('TERMO DE ADESÃO'!B306,9),'INF GERAIS'!B306=LEFT(EVENTOS!B306,9),'INF GERAIS'!B306=LEFT(PAGAMENTOS!B306,9),'INF GERAIS'!B306=LEFT(VISTORIA!B306,9),'INF GERAIS'!B306=LEFT('PRESTAÇÃO DE CONTAS'!B306,9),'INF GERAIS'!B306=LEFT('OBS  ENC'!B306,9),'INF GERAIS'!B306=LEFT('CONCLUSÃO INFORMAL'!B306,9))</f>
        <v>1</v>
      </c>
      <c r="P298" t="b">
        <f>AND('INF GERAIS'!D306=RESUMO!D306,'INF GERAIS'!D306='TERMO DE ADESÃO'!D306,'INF GERAIS'!D306=EVENTOS!D306,'INF GERAIS'!D306=PAGAMENTOS!D306,'INF GERAIS'!D306=VISTORIA!D306,'INF GERAIS'!D306='PRESTAÇÃO DE CONTAS'!D306,'INF GERAIS'!D306='OBS  ENC'!D306,'INF GERAIS'!D306='CONCLUSÃO INFORMAL'!D306)</f>
        <v>1</v>
      </c>
      <c r="Q298" t="b">
        <f>AND('INF GERAIS'!E306=RESUMO!E306,'INF GERAIS'!E306='TERMO DE ADESÃO'!E306,'INF GERAIS'!E306=EVENTOS!E306,'INF GERAIS'!E306=PAGAMENTOS!E306,'INF GERAIS'!E306=VISTORIA!E306,'INF GERAIS'!E306='PRESTAÇÃO DE CONTAS'!E306,'INF GERAIS'!E306='OBS  ENC'!E306,'INF GERAIS'!E306='CONCLUSÃO INFORMAL'!E306)</f>
        <v>1</v>
      </c>
    </row>
    <row r="299" spans="15:17" x14ac:dyDescent="0.35">
      <c r="O299" t="b">
        <f>AND('INF GERAIS'!B307=LEFT(RESUMO!B307,9),'INF GERAIS'!B307=LEFT('TERMO DE ADESÃO'!B307,9),'INF GERAIS'!B307=LEFT(EVENTOS!B307,9),'INF GERAIS'!B307=LEFT(PAGAMENTOS!B307,9),'INF GERAIS'!B307=LEFT(VISTORIA!B307,9),'INF GERAIS'!B307=LEFT('PRESTAÇÃO DE CONTAS'!B307,9),'INF GERAIS'!B307=LEFT('OBS  ENC'!B307,9),'INF GERAIS'!B307=LEFT('CONCLUSÃO INFORMAL'!B307,9))</f>
        <v>1</v>
      </c>
      <c r="P299" t="b">
        <f>AND('INF GERAIS'!D307=RESUMO!D307,'INF GERAIS'!D307='TERMO DE ADESÃO'!D307,'INF GERAIS'!D307=EVENTOS!D307,'INF GERAIS'!D307=PAGAMENTOS!D307,'INF GERAIS'!D307=VISTORIA!D307,'INF GERAIS'!D307='PRESTAÇÃO DE CONTAS'!D307,'INF GERAIS'!D307='OBS  ENC'!D307,'INF GERAIS'!D307='CONCLUSÃO INFORMAL'!D307)</f>
        <v>1</v>
      </c>
      <c r="Q299" t="b">
        <f>AND('INF GERAIS'!E307=RESUMO!E307,'INF GERAIS'!E307='TERMO DE ADESÃO'!E307,'INF GERAIS'!E307=EVENTOS!E307,'INF GERAIS'!E307=PAGAMENTOS!E307,'INF GERAIS'!E307=VISTORIA!E307,'INF GERAIS'!E307='PRESTAÇÃO DE CONTAS'!E307,'INF GERAIS'!E307='OBS  ENC'!E307,'INF GERAIS'!E307='CONCLUSÃO INFORMAL'!E307)</f>
        <v>1</v>
      </c>
    </row>
    <row r="300" spans="15:17" x14ac:dyDescent="0.35">
      <c r="O300" t="b">
        <f>AND('INF GERAIS'!B308=LEFT(RESUMO!B308,9),'INF GERAIS'!B308=LEFT('TERMO DE ADESÃO'!B308,9),'INF GERAIS'!B308=LEFT(EVENTOS!B308,9),'INF GERAIS'!B308=LEFT(PAGAMENTOS!B308,9),'INF GERAIS'!B308=LEFT(VISTORIA!B308,9),'INF GERAIS'!B308=LEFT('PRESTAÇÃO DE CONTAS'!B308,9),'INF GERAIS'!B308=LEFT('OBS  ENC'!B308,9),'INF GERAIS'!B308=LEFT('CONCLUSÃO INFORMAL'!B308,9))</f>
        <v>1</v>
      </c>
      <c r="P300" t="b">
        <f>AND('INF GERAIS'!D308=RESUMO!D308,'INF GERAIS'!D308='TERMO DE ADESÃO'!D308,'INF GERAIS'!D308=EVENTOS!D308,'INF GERAIS'!D308=PAGAMENTOS!D308,'INF GERAIS'!D308=VISTORIA!D308,'INF GERAIS'!D308='PRESTAÇÃO DE CONTAS'!D308,'INF GERAIS'!D308='OBS  ENC'!D308,'INF GERAIS'!D308='CONCLUSÃO INFORMAL'!D308)</f>
        <v>1</v>
      </c>
      <c r="Q300" t="b">
        <f>AND('INF GERAIS'!E308=RESUMO!E308,'INF GERAIS'!E308='TERMO DE ADESÃO'!E308,'INF GERAIS'!E308=EVENTOS!E308,'INF GERAIS'!E308=PAGAMENTOS!E308,'INF GERAIS'!E308=VISTORIA!E308,'INF GERAIS'!E308='PRESTAÇÃO DE CONTAS'!E308,'INF GERAIS'!E308='OBS  ENC'!E308,'INF GERAIS'!E308='CONCLUSÃO INFORMAL'!E308)</f>
        <v>1</v>
      </c>
    </row>
    <row r="301" spans="15:17" x14ac:dyDescent="0.35">
      <c r="O301" t="b">
        <f>AND('INF GERAIS'!B309=LEFT(RESUMO!B309,9),'INF GERAIS'!B309=LEFT('TERMO DE ADESÃO'!B309,9),'INF GERAIS'!B309=LEFT(EVENTOS!B309,9),'INF GERAIS'!B309=LEFT(PAGAMENTOS!B309,9),'INF GERAIS'!B309=LEFT(VISTORIA!B309,9),'INF GERAIS'!B309=LEFT('PRESTAÇÃO DE CONTAS'!B309,9),'INF GERAIS'!B309=LEFT('OBS  ENC'!B309,9),'INF GERAIS'!B309=LEFT('CONCLUSÃO INFORMAL'!B309,9))</f>
        <v>1</v>
      </c>
      <c r="P301" t="b">
        <f>AND('INF GERAIS'!D309=RESUMO!D309,'INF GERAIS'!D309='TERMO DE ADESÃO'!D309,'INF GERAIS'!D309=EVENTOS!D309,'INF GERAIS'!D309=PAGAMENTOS!D309,'INF GERAIS'!D309=VISTORIA!D309,'INF GERAIS'!D309='PRESTAÇÃO DE CONTAS'!D309,'INF GERAIS'!D309='OBS  ENC'!D309,'INF GERAIS'!D309='CONCLUSÃO INFORMAL'!D309)</f>
        <v>1</v>
      </c>
      <c r="Q301" t="b">
        <f>AND('INF GERAIS'!E309=RESUMO!E309,'INF GERAIS'!E309='TERMO DE ADESÃO'!E309,'INF GERAIS'!E309=EVENTOS!E309,'INF GERAIS'!E309=PAGAMENTOS!E309,'INF GERAIS'!E309=VISTORIA!E309,'INF GERAIS'!E309='PRESTAÇÃO DE CONTAS'!E309,'INF GERAIS'!E309='OBS  ENC'!E309,'INF GERAIS'!E309='CONCLUSÃO INFORMAL'!E309)</f>
        <v>1</v>
      </c>
    </row>
    <row r="302" spans="15:17" x14ac:dyDescent="0.35">
      <c r="O302" t="b">
        <f>AND('INF GERAIS'!B310=LEFT(RESUMO!B310,9),'INF GERAIS'!B310=LEFT('TERMO DE ADESÃO'!B310,9),'INF GERAIS'!B310=LEFT(EVENTOS!B310,9),'INF GERAIS'!B310=LEFT(PAGAMENTOS!B310,9),'INF GERAIS'!B310=LEFT(VISTORIA!B310,9),'INF GERAIS'!B310=LEFT('PRESTAÇÃO DE CONTAS'!B310,9),'INF GERAIS'!B310=LEFT('OBS  ENC'!B310,9),'INF GERAIS'!B310=LEFT('CONCLUSÃO INFORMAL'!B310,9))</f>
        <v>1</v>
      </c>
      <c r="P302" t="b">
        <f>AND('INF GERAIS'!D310=RESUMO!D310,'INF GERAIS'!D310='TERMO DE ADESÃO'!D310,'INF GERAIS'!D310=EVENTOS!D310,'INF GERAIS'!D310=PAGAMENTOS!D310,'INF GERAIS'!D310=VISTORIA!D310,'INF GERAIS'!D310='PRESTAÇÃO DE CONTAS'!D310,'INF GERAIS'!D310='OBS  ENC'!D310,'INF GERAIS'!D310='CONCLUSÃO INFORMAL'!D310)</f>
        <v>1</v>
      </c>
      <c r="Q302" t="b">
        <f>AND('INF GERAIS'!E310=RESUMO!E310,'INF GERAIS'!E310='TERMO DE ADESÃO'!E310,'INF GERAIS'!E310=EVENTOS!E310,'INF GERAIS'!E310=PAGAMENTOS!E310,'INF GERAIS'!E310=VISTORIA!E310,'INF GERAIS'!E310='PRESTAÇÃO DE CONTAS'!E310,'INF GERAIS'!E310='OBS  ENC'!E310,'INF GERAIS'!E310='CONCLUSÃO INFORMAL'!E310)</f>
        <v>1</v>
      </c>
    </row>
    <row r="303" spans="15:17" x14ac:dyDescent="0.35">
      <c r="O303" t="b">
        <f>AND('INF GERAIS'!B311=LEFT(RESUMO!B311,9),'INF GERAIS'!B311=LEFT('TERMO DE ADESÃO'!B311,9),'INF GERAIS'!B311=LEFT(EVENTOS!B311,9),'INF GERAIS'!B311=LEFT(PAGAMENTOS!B311,9),'INF GERAIS'!B311=LEFT(VISTORIA!B311,9),'INF GERAIS'!B311=LEFT('PRESTAÇÃO DE CONTAS'!B311,9),'INF GERAIS'!B311=LEFT('OBS  ENC'!B311,9),'INF GERAIS'!B311=LEFT('CONCLUSÃO INFORMAL'!B311,9))</f>
        <v>1</v>
      </c>
      <c r="P303" t="b">
        <f>AND('INF GERAIS'!D311=RESUMO!D311,'INF GERAIS'!D311='TERMO DE ADESÃO'!D311,'INF GERAIS'!D311=EVENTOS!D311,'INF GERAIS'!D311=PAGAMENTOS!D311,'INF GERAIS'!D311=VISTORIA!D311,'INF GERAIS'!D311='PRESTAÇÃO DE CONTAS'!D311,'INF GERAIS'!D311='OBS  ENC'!D311,'INF GERAIS'!D311='CONCLUSÃO INFORMAL'!D311)</f>
        <v>1</v>
      </c>
      <c r="Q303" t="b">
        <f>AND('INF GERAIS'!E311=RESUMO!E311,'INF GERAIS'!E311='TERMO DE ADESÃO'!E311,'INF GERAIS'!E311=EVENTOS!E311,'INF GERAIS'!E311=PAGAMENTOS!E311,'INF GERAIS'!E311=VISTORIA!E311,'INF GERAIS'!E311='PRESTAÇÃO DE CONTAS'!E311,'INF GERAIS'!E311='OBS  ENC'!E311,'INF GERAIS'!E311='CONCLUSÃO INFORMAL'!E311)</f>
        <v>1</v>
      </c>
    </row>
    <row r="304" spans="15:17" x14ac:dyDescent="0.35">
      <c r="O304" t="b">
        <f>AND('INF GERAIS'!B312=LEFT(RESUMO!B312,9),'INF GERAIS'!B312=LEFT('TERMO DE ADESÃO'!B312,9),'INF GERAIS'!B312=LEFT(EVENTOS!B312,9),'INF GERAIS'!B312=LEFT(PAGAMENTOS!B312,9),'INF GERAIS'!B312=LEFT(VISTORIA!B312,9),'INF GERAIS'!B312=LEFT('PRESTAÇÃO DE CONTAS'!B312,9),'INF GERAIS'!B312=LEFT('OBS  ENC'!B312,9),'INF GERAIS'!B312=LEFT('CONCLUSÃO INFORMAL'!B312,9))</f>
        <v>1</v>
      </c>
      <c r="P304" t="b">
        <f>AND('INF GERAIS'!D312=RESUMO!D312,'INF GERAIS'!D312='TERMO DE ADESÃO'!D312,'INF GERAIS'!D312=EVENTOS!D312,'INF GERAIS'!D312=PAGAMENTOS!D312,'INF GERAIS'!D312=VISTORIA!D312,'INF GERAIS'!D312='PRESTAÇÃO DE CONTAS'!D312,'INF GERAIS'!D312='OBS  ENC'!D312,'INF GERAIS'!D312='CONCLUSÃO INFORMAL'!D312)</f>
        <v>1</v>
      </c>
      <c r="Q304" t="b">
        <f>AND('INF GERAIS'!E312=RESUMO!E312,'INF GERAIS'!E312='TERMO DE ADESÃO'!E312,'INF GERAIS'!E312=EVENTOS!E312,'INF GERAIS'!E312=PAGAMENTOS!E312,'INF GERAIS'!E312=VISTORIA!E312,'INF GERAIS'!E312='PRESTAÇÃO DE CONTAS'!E312,'INF GERAIS'!E312='OBS  ENC'!E312,'INF GERAIS'!E312='CONCLUSÃO INFORMAL'!E312)</f>
        <v>1</v>
      </c>
    </row>
    <row r="305" spans="15:17" x14ac:dyDescent="0.35">
      <c r="O305" t="b">
        <f>AND('INF GERAIS'!B313=LEFT(RESUMO!B313,9),'INF GERAIS'!B313=LEFT('TERMO DE ADESÃO'!B313,9),'INF GERAIS'!B313=LEFT(EVENTOS!B313,9),'INF GERAIS'!B313=LEFT(PAGAMENTOS!B313,9),'INF GERAIS'!B313=LEFT(VISTORIA!B313,9),'INF GERAIS'!B313=LEFT('PRESTAÇÃO DE CONTAS'!B313,9),'INF GERAIS'!B313=LEFT('OBS  ENC'!B313,9),'INF GERAIS'!B313=LEFT('CONCLUSÃO INFORMAL'!B313,9))</f>
        <v>1</v>
      </c>
      <c r="P305" t="b">
        <f>AND('INF GERAIS'!D313=RESUMO!D313,'INF GERAIS'!D313='TERMO DE ADESÃO'!D313,'INF GERAIS'!D313=EVENTOS!D313,'INF GERAIS'!D313=PAGAMENTOS!D313,'INF GERAIS'!D313=VISTORIA!D313,'INF GERAIS'!D313='PRESTAÇÃO DE CONTAS'!D313,'INF GERAIS'!D313='OBS  ENC'!D313,'INF GERAIS'!D313='CONCLUSÃO INFORMAL'!D313)</f>
        <v>1</v>
      </c>
      <c r="Q305" t="b">
        <f>AND('INF GERAIS'!E313=RESUMO!E313,'INF GERAIS'!E313='TERMO DE ADESÃO'!E313,'INF GERAIS'!E313=EVENTOS!E313,'INF GERAIS'!E313=PAGAMENTOS!E313,'INF GERAIS'!E313=VISTORIA!E313,'INF GERAIS'!E313='PRESTAÇÃO DE CONTAS'!E313,'INF GERAIS'!E313='OBS  ENC'!E313,'INF GERAIS'!E313='CONCLUSÃO INFORMAL'!E313)</f>
        <v>1</v>
      </c>
    </row>
    <row r="306" spans="15:17" x14ac:dyDescent="0.35">
      <c r="O306" t="b">
        <f>AND('INF GERAIS'!B314=LEFT(RESUMO!B314,9),'INF GERAIS'!B314=LEFT('TERMO DE ADESÃO'!B314,9),'INF GERAIS'!B314=LEFT(EVENTOS!B314,9),'INF GERAIS'!B314=LEFT(PAGAMENTOS!B314,9),'INF GERAIS'!B314=LEFT(VISTORIA!B314,9),'INF GERAIS'!B314=LEFT('PRESTAÇÃO DE CONTAS'!B314,9),'INF GERAIS'!B314=LEFT('OBS  ENC'!B314,9),'INF GERAIS'!B314=LEFT('CONCLUSÃO INFORMAL'!B314,9))</f>
        <v>1</v>
      </c>
      <c r="P306" t="b">
        <f>AND('INF GERAIS'!D314=RESUMO!D314,'INF GERAIS'!D314='TERMO DE ADESÃO'!D314,'INF GERAIS'!D314=EVENTOS!D314,'INF GERAIS'!D314=PAGAMENTOS!D314,'INF GERAIS'!D314=VISTORIA!D314,'INF GERAIS'!D314='PRESTAÇÃO DE CONTAS'!D314,'INF GERAIS'!D314='OBS  ENC'!D314,'INF GERAIS'!D314='CONCLUSÃO INFORMAL'!D314)</f>
        <v>1</v>
      </c>
      <c r="Q306" t="b">
        <f>AND('INF GERAIS'!E314=RESUMO!E314,'INF GERAIS'!E314='TERMO DE ADESÃO'!E314,'INF GERAIS'!E314=EVENTOS!E314,'INF GERAIS'!E314=PAGAMENTOS!E314,'INF GERAIS'!E314=VISTORIA!E314,'INF GERAIS'!E314='PRESTAÇÃO DE CONTAS'!E314,'INF GERAIS'!E314='OBS  ENC'!E314,'INF GERAIS'!E314='CONCLUSÃO INFORMAL'!E314)</f>
        <v>1</v>
      </c>
    </row>
    <row r="307" spans="15:17" x14ac:dyDescent="0.35">
      <c r="O307" t="b">
        <f>AND('INF GERAIS'!B315=LEFT(RESUMO!B315,9),'INF GERAIS'!B315=LEFT('TERMO DE ADESÃO'!B315,9),'INF GERAIS'!B315=LEFT(EVENTOS!B315,9),'INF GERAIS'!B315=LEFT(PAGAMENTOS!B315,9),'INF GERAIS'!B315=LEFT(VISTORIA!B315,9),'INF GERAIS'!B315=LEFT('PRESTAÇÃO DE CONTAS'!B315,9),'INF GERAIS'!B315=LEFT('OBS  ENC'!B315,9),'INF GERAIS'!B315=LEFT('CONCLUSÃO INFORMAL'!B315,9))</f>
        <v>1</v>
      </c>
      <c r="P307" t="b">
        <f>AND('INF GERAIS'!D315=RESUMO!D315,'INF GERAIS'!D315='TERMO DE ADESÃO'!D315,'INF GERAIS'!D315=EVENTOS!D315,'INF GERAIS'!D315=PAGAMENTOS!D315,'INF GERAIS'!D315=VISTORIA!D315,'INF GERAIS'!D315='PRESTAÇÃO DE CONTAS'!D315,'INF GERAIS'!D315='OBS  ENC'!D315,'INF GERAIS'!D315='CONCLUSÃO INFORMAL'!D315)</f>
        <v>1</v>
      </c>
      <c r="Q307" t="b">
        <f>AND('INF GERAIS'!E315=RESUMO!E315,'INF GERAIS'!E315='TERMO DE ADESÃO'!E315,'INF GERAIS'!E315=EVENTOS!E315,'INF GERAIS'!E315=PAGAMENTOS!E315,'INF GERAIS'!E315=VISTORIA!E315,'INF GERAIS'!E315='PRESTAÇÃO DE CONTAS'!E315,'INF GERAIS'!E315='OBS  ENC'!E315,'INF GERAIS'!E315='CONCLUSÃO INFORMAL'!E315)</f>
        <v>1</v>
      </c>
    </row>
    <row r="308" spans="15:17" x14ac:dyDescent="0.35">
      <c r="O308" t="b">
        <f>AND('INF GERAIS'!B316=LEFT(RESUMO!B316,9),'INF GERAIS'!B316=LEFT('TERMO DE ADESÃO'!B316,9),'INF GERAIS'!B316=LEFT(EVENTOS!B316,9),'INF GERAIS'!B316=LEFT(PAGAMENTOS!B316,9),'INF GERAIS'!B316=LEFT(VISTORIA!B316,9),'INF GERAIS'!B316=LEFT('PRESTAÇÃO DE CONTAS'!B316,9),'INF GERAIS'!B316=LEFT('OBS  ENC'!B316,9),'INF GERAIS'!B316=LEFT('CONCLUSÃO INFORMAL'!B316,9))</f>
        <v>1</v>
      </c>
      <c r="P308" t="b">
        <f>AND('INF GERAIS'!D316=RESUMO!D316,'INF GERAIS'!D316='TERMO DE ADESÃO'!D316,'INF GERAIS'!D316=EVENTOS!D316,'INF GERAIS'!D316=PAGAMENTOS!D316,'INF GERAIS'!D316=VISTORIA!D316,'INF GERAIS'!D316='PRESTAÇÃO DE CONTAS'!D316,'INF GERAIS'!D316='OBS  ENC'!D316,'INF GERAIS'!D316='CONCLUSÃO INFORMAL'!D316)</f>
        <v>1</v>
      </c>
      <c r="Q308" t="b">
        <f>AND('INF GERAIS'!E316=RESUMO!E316,'INF GERAIS'!E316='TERMO DE ADESÃO'!E316,'INF GERAIS'!E316=EVENTOS!E316,'INF GERAIS'!E316=PAGAMENTOS!E316,'INF GERAIS'!E316=VISTORIA!E316,'INF GERAIS'!E316='PRESTAÇÃO DE CONTAS'!E316,'INF GERAIS'!E316='OBS  ENC'!E316,'INF GERAIS'!E316='CONCLUSÃO INFORMAL'!E316)</f>
        <v>1</v>
      </c>
    </row>
    <row r="309" spans="15:17" x14ac:dyDescent="0.35">
      <c r="O309" t="b">
        <f>AND('INF GERAIS'!B317=LEFT(RESUMO!B317,9),'INF GERAIS'!B317=LEFT('TERMO DE ADESÃO'!B317,9),'INF GERAIS'!B317=LEFT(EVENTOS!B317,9),'INF GERAIS'!B317=LEFT(PAGAMENTOS!B317,9),'INF GERAIS'!B317=LEFT(VISTORIA!B317,9),'INF GERAIS'!B317=LEFT('PRESTAÇÃO DE CONTAS'!B317,9),'INF GERAIS'!B317=LEFT('OBS  ENC'!B317,9),'INF GERAIS'!B317=LEFT('CONCLUSÃO INFORMAL'!B317,9))</f>
        <v>1</v>
      </c>
      <c r="P309" t="b">
        <f>AND('INF GERAIS'!D317=RESUMO!D317,'INF GERAIS'!D317='TERMO DE ADESÃO'!D317,'INF GERAIS'!D317=EVENTOS!D317,'INF GERAIS'!D317=PAGAMENTOS!D317,'INF GERAIS'!D317=VISTORIA!D317,'INF GERAIS'!D317='PRESTAÇÃO DE CONTAS'!D317,'INF GERAIS'!D317='OBS  ENC'!D317,'INF GERAIS'!D317='CONCLUSÃO INFORMAL'!D317)</f>
        <v>1</v>
      </c>
      <c r="Q309" t="b">
        <f>AND('INF GERAIS'!E317=RESUMO!E317,'INF GERAIS'!E317='TERMO DE ADESÃO'!E317,'INF GERAIS'!E317=EVENTOS!E317,'INF GERAIS'!E317=PAGAMENTOS!E317,'INF GERAIS'!E317=VISTORIA!E317,'INF GERAIS'!E317='PRESTAÇÃO DE CONTAS'!E317,'INF GERAIS'!E317='OBS  ENC'!E317,'INF GERAIS'!E317='CONCLUSÃO INFORMAL'!E317)</f>
        <v>1</v>
      </c>
    </row>
    <row r="310" spans="15:17" x14ac:dyDescent="0.35">
      <c r="O310" t="b">
        <f>AND('INF GERAIS'!B318=LEFT(RESUMO!B318,9),'INF GERAIS'!B318=LEFT('TERMO DE ADESÃO'!B318,9),'INF GERAIS'!B318=LEFT(EVENTOS!B318,9),'INF GERAIS'!B318=LEFT(PAGAMENTOS!B318,9),'INF GERAIS'!B318=LEFT(VISTORIA!B318,9),'INF GERAIS'!B318=LEFT('PRESTAÇÃO DE CONTAS'!B318,9),'INF GERAIS'!B318=LEFT('OBS  ENC'!B318,9),'INF GERAIS'!B318=LEFT('CONCLUSÃO INFORMAL'!B318,9))</f>
        <v>1</v>
      </c>
      <c r="P310" t="b">
        <f>AND('INF GERAIS'!D318=RESUMO!D318,'INF GERAIS'!D318='TERMO DE ADESÃO'!D318,'INF GERAIS'!D318=EVENTOS!D318,'INF GERAIS'!D318=PAGAMENTOS!D318,'INF GERAIS'!D318=VISTORIA!D318,'INF GERAIS'!D318='PRESTAÇÃO DE CONTAS'!D318,'INF GERAIS'!D318='OBS  ENC'!D318,'INF GERAIS'!D318='CONCLUSÃO INFORMAL'!D318)</f>
        <v>1</v>
      </c>
      <c r="Q310" t="b">
        <f>AND('INF GERAIS'!E318=RESUMO!E318,'INF GERAIS'!E318='TERMO DE ADESÃO'!E318,'INF GERAIS'!E318=EVENTOS!E318,'INF GERAIS'!E318=PAGAMENTOS!E318,'INF GERAIS'!E318=VISTORIA!E318,'INF GERAIS'!E318='PRESTAÇÃO DE CONTAS'!E318,'INF GERAIS'!E318='OBS  ENC'!E318,'INF GERAIS'!E318='CONCLUSÃO INFORMAL'!E318)</f>
        <v>1</v>
      </c>
    </row>
    <row r="311" spans="15:17" x14ac:dyDescent="0.35">
      <c r="O311" t="b">
        <f>AND('INF GERAIS'!B319=LEFT(RESUMO!B319,9),'INF GERAIS'!B319=LEFT('TERMO DE ADESÃO'!B319,9),'INF GERAIS'!B319=LEFT(EVENTOS!B319,9),'INF GERAIS'!B319=LEFT(PAGAMENTOS!B319,9),'INF GERAIS'!B319=LEFT(VISTORIA!B319,9),'INF GERAIS'!B319=LEFT('PRESTAÇÃO DE CONTAS'!B319,9),'INF GERAIS'!B319=LEFT('OBS  ENC'!B319,9),'INF GERAIS'!B319=LEFT('CONCLUSÃO INFORMAL'!B319,9))</f>
        <v>1</v>
      </c>
      <c r="P311" t="b">
        <f>AND('INF GERAIS'!D319=RESUMO!D319,'INF GERAIS'!D319='TERMO DE ADESÃO'!D319,'INF GERAIS'!D319=EVENTOS!D319,'INF GERAIS'!D319=PAGAMENTOS!D319,'INF GERAIS'!D319=VISTORIA!D319,'INF GERAIS'!D319='PRESTAÇÃO DE CONTAS'!D319,'INF GERAIS'!D319='OBS  ENC'!D319,'INF GERAIS'!D319='CONCLUSÃO INFORMAL'!D319)</f>
        <v>1</v>
      </c>
      <c r="Q311" t="b">
        <f>AND('INF GERAIS'!E319=RESUMO!E319,'INF GERAIS'!E319='TERMO DE ADESÃO'!E319,'INF GERAIS'!E319=EVENTOS!E319,'INF GERAIS'!E319=PAGAMENTOS!E319,'INF GERAIS'!E319=VISTORIA!E319,'INF GERAIS'!E319='PRESTAÇÃO DE CONTAS'!E319,'INF GERAIS'!E319='OBS  ENC'!E319,'INF GERAIS'!E319='CONCLUSÃO INFORMAL'!E319)</f>
        <v>1</v>
      </c>
    </row>
    <row r="312" spans="15:17" x14ac:dyDescent="0.35">
      <c r="O312" t="b">
        <f>AND('INF GERAIS'!B320=LEFT(RESUMO!B320,9),'INF GERAIS'!B320=LEFT('TERMO DE ADESÃO'!B320,9),'INF GERAIS'!B320=LEFT(EVENTOS!B320,9),'INF GERAIS'!B320=LEFT(PAGAMENTOS!B320,9),'INF GERAIS'!B320=LEFT(VISTORIA!B320,9),'INF GERAIS'!B320=LEFT('PRESTAÇÃO DE CONTAS'!B320,9),'INF GERAIS'!B320=LEFT('OBS  ENC'!B320,9),'INF GERAIS'!B320=LEFT('CONCLUSÃO INFORMAL'!B320,9))</f>
        <v>1</v>
      </c>
      <c r="P312" t="b">
        <f>AND('INF GERAIS'!D320=RESUMO!D320,'INF GERAIS'!D320='TERMO DE ADESÃO'!D320,'INF GERAIS'!D320=EVENTOS!D320,'INF GERAIS'!D320=PAGAMENTOS!D320,'INF GERAIS'!D320=VISTORIA!D320,'INF GERAIS'!D320='PRESTAÇÃO DE CONTAS'!D320,'INF GERAIS'!D320='OBS  ENC'!D320,'INF GERAIS'!D320='CONCLUSÃO INFORMAL'!D320)</f>
        <v>1</v>
      </c>
      <c r="Q312" t="b">
        <f>AND('INF GERAIS'!E320=RESUMO!E320,'INF GERAIS'!E320='TERMO DE ADESÃO'!E320,'INF GERAIS'!E320=EVENTOS!E320,'INF GERAIS'!E320=PAGAMENTOS!E320,'INF GERAIS'!E320=VISTORIA!E320,'INF GERAIS'!E320='PRESTAÇÃO DE CONTAS'!E320,'INF GERAIS'!E320='OBS  ENC'!E320,'INF GERAIS'!E320='CONCLUSÃO INFORMAL'!E320)</f>
        <v>1</v>
      </c>
    </row>
    <row r="313" spans="15:17" x14ac:dyDescent="0.35">
      <c r="O313" t="b">
        <f>AND('INF GERAIS'!B322=LEFT(RESUMO!B322,9),'INF GERAIS'!B322=LEFT('TERMO DE ADESÃO'!B322,9),'INF GERAIS'!B322=LEFT(EVENTOS!B322,9),'INF GERAIS'!B322=LEFT(PAGAMENTOS!B322,9),'INF GERAIS'!B322=LEFT(VISTORIA!B322,9),'INF GERAIS'!B322=LEFT('PRESTAÇÃO DE CONTAS'!B322,9),'INF GERAIS'!B322=LEFT('OBS  ENC'!B322,9),'INF GERAIS'!B322=LEFT('CONCLUSÃO INFORMAL'!B322,9))</f>
        <v>1</v>
      </c>
      <c r="P313" t="b">
        <f>AND('INF GERAIS'!D322=RESUMO!D322,'INF GERAIS'!D322='TERMO DE ADESÃO'!D322,'INF GERAIS'!D322=EVENTOS!D322,'INF GERAIS'!D322=PAGAMENTOS!D322,'INF GERAIS'!D322=VISTORIA!D322,'INF GERAIS'!D322='PRESTAÇÃO DE CONTAS'!D322,'INF GERAIS'!D322='OBS  ENC'!D322,'INF GERAIS'!D322='CONCLUSÃO INFORMAL'!D322)</f>
        <v>1</v>
      </c>
      <c r="Q313" t="b">
        <f>AND('INF GERAIS'!E322=RESUMO!E322,'INF GERAIS'!E322='TERMO DE ADESÃO'!E322,'INF GERAIS'!E322=EVENTOS!E322,'INF GERAIS'!E322=PAGAMENTOS!E322,'INF GERAIS'!E322=VISTORIA!E322,'INF GERAIS'!E322='PRESTAÇÃO DE CONTAS'!E322,'INF GERAIS'!E322='OBS  ENC'!E322,'INF GERAIS'!E322='CONCLUSÃO INFORMAL'!E322)</f>
        <v>1</v>
      </c>
    </row>
    <row r="314" spans="15:17" x14ac:dyDescent="0.35">
      <c r="O314" t="b">
        <f>AND('INF GERAIS'!B323=LEFT(RESUMO!B323,9),'INF GERAIS'!B323=LEFT('TERMO DE ADESÃO'!B323,9),'INF GERAIS'!B323=LEFT(EVENTOS!B323,9),'INF GERAIS'!B323=LEFT(PAGAMENTOS!B323,9),'INF GERAIS'!B323=LEFT(VISTORIA!B323,9),'INF GERAIS'!B323=LEFT('PRESTAÇÃO DE CONTAS'!B323,9),'INF GERAIS'!B323=LEFT('OBS  ENC'!B323,9),'INF GERAIS'!B323=LEFT('CONCLUSÃO INFORMAL'!B323,9))</f>
        <v>1</v>
      </c>
      <c r="P314" t="b">
        <f>AND('INF GERAIS'!D323=RESUMO!D323,'INF GERAIS'!D323='TERMO DE ADESÃO'!D323,'INF GERAIS'!D323=EVENTOS!D323,'INF GERAIS'!D323=PAGAMENTOS!D323,'INF GERAIS'!D323=VISTORIA!D323,'INF GERAIS'!D323='PRESTAÇÃO DE CONTAS'!D323,'INF GERAIS'!D323='OBS  ENC'!D323,'INF GERAIS'!D323='CONCLUSÃO INFORMAL'!D323)</f>
        <v>1</v>
      </c>
      <c r="Q314" t="b">
        <f>AND('INF GERAIS'!E323=RESUMO!E323,'INF GERAIS'!E323='TERMO DE ADESÃO'!E323,'INF GERAIS'!E323=EVENTOS!E323,'INF GERAIS'!E323=PAGAMENTOS!E323,'INF GERAIS'!E323=VISTORIA!E323,'INF GERAIS'!E323='PRESTAÇÃO DE CONTAS'!E323,'INF GERAIS'!E323='OBS  ENC'!E323,'INF GERAIS'!E323='CONCLUSÃO INFORMAL'!E323)</f>
        <v>1</v>
      </c>
    </row>
    <row r="315" spans="15:17" x14ac:dyDescent="0.35">
      <c r="O315" t="b">
        <f>AND('INF GERAIS'!B324=LEFT(RESUMO!B324,9),'INF GERAIS'!B324=LEFT('TERMO DE ADESÃO'!B324,9),'INF GERAIS'!B324=LEFT(EVENTOS!B324,9),'INF GERAIS'!B324=LEFT(PAGAMENTOS!B324,9),'INF GERAIS'!B324=LEFT(VISTORIA!B324,9),'INF GERAIS'!B324=LEFT('PRESTAÇÃO DE CONTAS'!B324,9),'INF GERAIS'!B324=LEFT('OBS  ENC'!B324,9),'INF GERAIS'!B324=LEFT('CONCLUSÃO INFORMAL'!B324,9))</f>
        <v>1</v>
      </c>
      <c r="P315" t="b">
        <f>AND('INF GERAIS'!D324=RESUMO!D324,'INF GERAIS'!D324='TERMO DE ADESÃO'!D324,'INF GERAIS'!D324=EVENTOS!D324,'INF GERAIS'!D324=PAGAMENTOS!D324,'INF GERAIS'!D324=VISTORIA!D324,'INF GERAIS'!D324='PRESTAÇÃO DE CONTAS'!D324,'INF GERAIS'!D324='OBS  ENC'!D324,'INF GERAIS'!D324='CONCLUSÃO INFORMAL'!D324)</f>
        <v>1</v>
      </c>
      <c r="Q315" t="b">
        <f>AND('INF GERAIS'!E324=RESUMO!E324,'INF GERAIS'!E324='TERMO DE ADESÃO'!E324,'INF GERAIS'!E324=EVENTOS!E324,'INF GERAIS'!E324=PAGAMENTOS!E324,'INF GERAIS'!E324=VISTORIA!E324,'INF GERAIS'!E324='PRESTAÇÃO DE CONTAS'!E324,'INF GERAIS'!E324='OBS  ENC'!E324,'INF GERAIS'!E324='CONCLUSÃO INFORMAL'!E324)</f>
        <v>1</v>
      </c>
    </row>
    <row r="316" spans="15:17" x14ac:dyDescent="0.35">
      <c r="O316" t="b">
        <f>AND('INF GERAIS'!B325=LEFT(RESUMO!B325,9),'INF GERAIS'!B325=LEFT('TERMO DE ADESÃO'!B325,9),'INF GERAIS'!B325=LEFT(EVENTOS!B325,9),'INF GERAIS'!B325=LEFT(PAGAMENTOS!B325,9),'INF GERAIS'!B325=LEFT(VISTORIA!B325,9),'INF GERAIS'!B325=LEFT('PRESTAÇÃO DE CONTAS'!B325,9),'INF GERAIS'!B325=LEFT('OBS  ENC'!B325,9),'INF GERAIS'!B325=LEFT('CONCLUSÃO INFORMAL'!B325,9))</f>
        <v>1</v>
      </c>
      <c r="P316" t="b">
        <f>AND('INF GERAIS'!D325=RESUMO!D325,'INF GERAIS'!D325='TERMO DE ADESÃO'!D325,'INF GERAIS'!D325=EVENTOS!D325,'INF GERAIS'!D325=PAGAMENTOS!D325,'INF GERAIS'!D325=VISTORIA!D325,'INF GERAIS'!D325='PRESTAÇÃO DE CONTAS'!D325,'INF GERAIS'!D325='OBS  ENC'!D325,'INF GERAIS'!D325='CONCLUSÃO INFORMAL'!D325)</f>
        <v>1</v>
      </c>
      <c r="Q316" t="b">
        <f>AND('INF GERAIS'!E325=RESUMO!E325,'INF GERAIS'!E325='TERMO DE ADESÃO'!E325,'INF GERAIS'!E325=EVENTOS!E325,'INF GERAIS'!E325=PAGAMENTOS!E325,'INF GERAIS'!E325=VISTORIA!E325,'INF GERAIS'!E325='PRESTAÇÃO DE CONTAS'!E325,'INF GERAIS'!E325='OBS  ENC'!E325,'INF GERAIS'!E325='CONCLUSÃO INFORMAL'!E325)</f>
        <v>1</v>
      </c>
    </row>
    <row r="317" spans="15:17" x14ac:dyDescent="0.35">
      <c r="O317" t="b">
        <f>AND('INF GERAIS'!B326=LEFT(RESUMO!B326,9),'INF GERAIS'!B326=LEFT('TERMO DE ADESÃO'!B326,9),'INF GERAIS'!B326=LEFT(EVENTOS!B326,9),'INF GERAIS'!B326=LEFT(PAGAMENTOS!B326,9),'INF GERAIS'!B326=LEFT(VISTORIA!B326,9),'INF GERAIS'!B326=LEFT('PRESTAÇÃO DE CONTAS'!B326,9),'INF GERAIS'!B326=LEFT('OBS  ENC'!B326,9),'INF GERAIS'!B326=LEFT('CONCLUSÃO INFORMAL'!B326,9))</f>
        <v>1</v>
      </c>
      <c r="P317" t="b">
        <f>AND('INF GERAIS'!D326=RESUMO!D326,'INF GERAIS'!D326='TERMO DE ADESÃO'!D326,'INF GERAIS'!D326=EVENTOS!D326,'INF GERAIS'!D326=PAGAMENTOS!D326,'INF GERAIS'!D326=VISTORIA!D326,'INF GERAIS'!D326='PRESTAÇÃO DE CONTAS'!D326,'INF GERAIS'!D326='OBS  ENC'!D326,'INF GERAIS'!D326='CONCLUSÃO INFORMAL'!D326)</f>
        <v>1</v>
      </c>
      <c r="Q317" t="b">
        <f>AND('INF GERAIS'!E326=RESUMO!E326,'INF GERAIS'!E326='TERMO DE ADESÃO'!E326,'INF GERAIS'!E326=EVENTOS!E326,'INF GERAIS'!E326=PAGAMENTOS!E326,'INF GERAIS'!E326=VISTORIA!E326,'INF GERAIS'!E326='PRESTAÇÃO DE CONTAS'!E326,'INF GERAIS'!E326='OBS  ENC'!E326,'INF GERAIS'!E326='CONCLUSÃO INFORMAL'!E326)</f>
        <v>1</v>
      </c>
    </row>
    <row r="318" spans="15:17" x14ac:dyDescent="0.35">
      <c r="O318" t="b">
        <f>AND('INF GERAIS'!B327=LEFT(RESUMO!B327,9),'INF GERAIS'!B327=LEFT('TERMO DE ADESÃO'!B327,9),'INF GERAIS'!B327=LEFT(EVENTOS!B327,9),'INF GERAIS'!B327=LEFT(PAGAMENTOS!B327,9),'INF GERAIS'!B327=LEFT(VISTORIA!B327,9),'INF GERAIS'!B327=LEFT('PRESTAÇÃO DE CONTAS'!B327,9),'INF GERAIS'!B327=LEFT('OBS  ENC'!B327,9),'INF GERAIS'!B327=LEFT('CONCLUSÃO INFORMAL'!B327,9))</f>
        <v>1</v>
      </c>
      <c r="P318" t="b">
        <f>AND('INF GERAIS'!D327=RESUMO!D327,'INF GERAIS'!D327='TERMO DE ADESÃO'!D327,'INF GERAIS'!D327=EVENTOS!D327,'INF GERAIS'!D327=PAGAMENTOS!D327,'INF GERAIS'!D327=VISTORIA!D327,'INF GERAIS'!D327='PRESTAÇÃO DE CONTAS'!D327,'INF GERAIS'!D327='OBS  ENC'!D327,'INF GERAIS'!D327='CONCLUSÃO INFORMAL'!D327)</f>
        <v>1</v>
      </c>
      <c r="Q318" t="b">
        <f>AND('INF GERAIS'!E327=RESUMO!E327,'INF GERAIS'!E327='TERMO DE ADESÃO'!E327,'INF GERAIS'!E327=EVENTOS!E327,'INF GERAIS'!E327=PAGAMENTOS!E327,'INF GERAIS'!E327=VISTORIA!E327,'INF GERAIS'!E327='PRESTAÇÃO DE CONTAS'!E327,'INF GERAIS'!E327='OBS  ENC'!E327,'INF GERAIS'!E327='CONCLUSÃO INFORMAL'!E327)</f>
        <v>1</v>
      </c>
    </row>
    <row r="319" spans="15:17" x14ac:dyDescent="0.35">
      <c r="O319" t="b">
        <f>AND('INF GERAIS'!B328=LEFT(RESUMO!B328,9),'INF GERAIS'!B328=LEFT('TERMO DE ADESÃO'!B328,9),'INF GERAIS'!B328=LEFT(EVENTOS!B328,9),'INF GERAIS'!B328=LEFT(PAGAMENTOS!B328,9),'INF GERAIS'!B328=LEFT(VISTORIA!B328,9),'INF GERAIS'!B328=LEFT('PRESTAÇÃO DE CONTAS'!B328,9),'INF GERAIS'!B328=LEFT('OBS  ENC'!B328,9),'INF GERAIS'!B328=LEFT('CONCLUSÃO INFORMAL'!B328,9))</f>
        <v>1</v>
      </c>
      <c r="P319" t="b">
        <f>AND('INF GERAIS'!D328=RESUMO!D328,'INF GERAIS'!D328='TERMO DE ADESÃO'!D328,'INF GERAIS'!D328=EVENTOS!D328,'INF GERAIS'!D328=PAGAMENTOS!D328,'INF GERAIS'!D328=VISTORIA!D328,'INF GERAIS'!D328='PRESTAÇÃO DE CONTAS'!D328,'INF GERAIS'!D328='OBS  ENC'!D328,'INF GERAIS'!D328='CONCLUSÃO INFORMAL'!D328)</f>
        <v>1</v>
      </c>
      <c r="Q319" t="b">
        <f>AND('INF GERAIS'!E328=RESUMO!E328,'INF GERAIS'!E328='TERMO DE ADESÃO'!E328,'INF GERAIS'!E328=EVENTOS!E328,'INF GERAIS'!E328=PAGAMENTOS!E328,'INF GERAIS'!E328=VISTORIA!E328,'INF GERAIS'!E328='PRESTAÇÃO DE CONTAS'!E328,'INF GERAIS'!E328='OBS  ENC'!E328,'INF GERAIS'!E328='CONCLUSÃO INFORMAL'!E328)</f>
        <v>1</v>
      </c>
    </row>
    <row r="320" spans="15:17" x14ac:dyDescent="0.35">
      <c r="O320" t="b">
        <f>AND('INF GERAIS'!B329=LEFT(RESUMO!B329,9),'INF GERAIS'!B329=LEFT('TERMO DE ADESÃO'!B329,9),'INF GERAIS'!B329=LEFT(EVENTOS!B329,9),'INF GERAIS'!B329=LEFT(PAGAMENTOS!B329,9),'INF GERAIS'!B329=LEFT(VISTORIA!B329,9),'INF GERAIS'!B329=LEFT('PRESTAÇÃO DE CONTAS'!B329,9),'INF GERAIS'!B329=LEFT('OBS  ENC'!B329,9),'INF GERAIS'!B329=LEFT('CONCLUSÃO INFORMAL'!B329,9))</f>
        <v>1</v>
      </c>
      <c r="P320" t="b">
        <f>AND('INF GERAIS'!D329=RESUMO!D329,'INF GERAIS'!D329='TERMO DE ADESÃO'!D329,'INF GERAIS'!D329=EVENTOS!D329,'INF GERAIS'!D329=PAGAMENTOS!D329,'INF GERAIS'!D329=VISTORIA!D329,'INF GERAIS'!D329='PRESTAÇÃO DE CONTAS'!D329,'INF GERAIS'!D329='OBS  ENC'!D329,'INF GERAIS'!D329='CONCLUSÃO INFORMAL'!D329)</f>
        <v>1</v>
      </c>
      <c r="Q320" t="b">
        <f>AND('INF GERAIS'!E329=RESUMO!E329,'INF GERAIS'!E329='TERMO DE ADESÃO'!E329,'INF GERAIS'!E329=EVENTOS!E329,'INF GERAIS'!E329=PAGAMENTOS!E329,'INF GERAIS'!E329=VISTORIA!E329,'INF GERAIS'!E329='PRESTAÇÃO DE CONTAS'!E329,'INF GERAIS'!E329='OBS  ENC'!E329,'INF GERAIS'!E329='CONCLUSÃO INFORMAL'!E329)</f>
        <v>1</v>
      </c>
    </row>
    <row r="321" spans="15:17" x14ac:dyDescent="0.35">
      <c r="O321" t="b">
        <f>AND('INF GERAIS'!B330=LEFT(RESUMO!B330,9),'INF GERAIS'!B330=LEFT('TERMO DE ADESÃO'!B330,9),'INF GERAIS'!B330=LEFT(EVENTOS!B330,9),'INF GERAIS'!B330=LEFT(PAGAMENTOS!B330,9),'INF GERAIS'!B330=LEFT(VISTORIA!B330,9),'INF GERAIS'!B330=LEFT('PRESTAÇÃO DE CONTAS'!B330,9),'INF GERAIS'!B330=LEFT('OBS  ENC'!B330,9),'INF GERAIS'!B330=LEFT('CONCLUSÃO INFORMAL'!B330,9))</f>
        <v>1</v>
      </c>
      <c r="P321" t="b">
        <f>AND('INF GERAIS'!D330=RESUMO!D330,'INF GERAIS'!D330='TERMO DE ADESÃO'!D330,'INF GERAIS'!D330=EVENTOS!D330,'INF GERAIS'!D330=PAGAMENTOS!D330,'INF GERAIS'!D330=VISTORIA!D330,'INF GERAIS'!D330='PRESTAÇÃO DE CONTAS'!D330,'INF GERAIS'!D330='OBS  ENC'!D330,'INF GERAIS'!D330='CONCLUSÃO INFORMAL'!D330)</f>
        <v>1</v>
      </c>
      <c r="Q321" t="b">
        <f>AND('INF GERAIS'!E330=RESUMO!E330,'INF GERAIS'!E330='TERMO DE ADESÃO'!E330,'INF GERAIS'!E330=EVENTOS!E330,'INF GERAIS'!E330=PAGAMENTOS!E330,'INF GERAIS'!E330=VISTORIA!E330,'INF GERAIS'!E330='PRESTAÇÃO DE CONTAS'!E330,'INF GERAIS'!E330='OBS  ENC'!E330,'INF GERAIS'!E330='CONCLUSÃO INFORMAL'!E330)</f>
        <v>1</v>
      </c>
    </row>
    <row r="322" spans="15:17" x14ac:dyDescent="0.35">
      <c r="O322" t="b">
        <f>AND('INF GERAIS'!B331=LEFT(RESUMO!B331,9),'INF GERAIS'!B331=LEFT('TERMO DE ADESÃO'!B331,9),'INF GERAIS'!B331=LEFT(EVENTOS!B331,9),'INF GERAIS'!B331=LEFT(PAGAMENTOS!B331,9),'INF GERAIS'!B331=LEFT(VISTORIA!B331,9),'INF GERAIS'!B331=LEFT('PRESTAÇÃO DE CONTAS'!B331,9),'INF GERAIS'!B331=LEFT('OBS  ENC'!B331,9),'INF GERAIS'!B331=LEFT('CONCLUSÃO INFORMAL'!B331,9))</f>
        <v>1</v>
      </c>
      <c r="P322" t="b">
        <f>AND('INF GERAIS'!D331=RESUMO!D331,'INF GERAIS'!D331='TERMO DE ADESÃO'!D331,'INF GERAIS'!D331=EVENTOS!D331,'INF GERAIS'!D331=PAGAMENTOS!D331,'INF GERAIS'!D331=VISTORIA!D331,'INF GERAIS'!D331='PRESTAÇÃO DE CONTAS'!D331,'INF GERAIS'!D331='OBS  ENC'!D331,'INF GERAIS'!D331='CONCLUSÃO INFORMAL'!D331)</f>
        <v>1</v>
      </c>
      <c r="Q322" t="b">
        <f>AND('INF GERAIS'!E331=RESUMO!E331,'INF GERAIS'!E331='TERMO DE ADESÃO'!E331,'INF GERAIS'!E331=EVENTOS!E331,'INF GERAIS'!E331=PAGAMENTOS!E331,'INF GERAIS'!E331=VISTORIA!E331,'INF GERAIS'!E331='PRESTAÇÃO DE CONTAS'!E331,'INF GERAIS'!E331='OBS  ENC'!E331,'INF GERAIS'!E331='CONCLUSÃO INFORMAL'!E331)</f>
        <v>1</v>
      </c>
    </row>
    <row r="323" spans="15:17" x14ac:dyDescent="0.35">
      <c r="O323" t="b">
        <f>AND('INF GERAIS'!B332=LEFT(RESUMO!B332,9),'INF GERAIS'!B332=LEFT('TERMO DE ADESÃO'!B332,9),'INF GERAIS'!B332=LEFT(EVENTOS!B332,9),'INF GERAIS'!B332=LEFT(PAGAMENTOS!B332,9),'INF GERAIS'!B332=LEFT(VISTORIA!B332,9),'INF GERAIS'!B332=LEFT('PRESTAÇÃO DE CONTAS'!B332,9),'INF GERAIS'!B332=LEFT('OBS  ENC'!B332,9),'INF GERAIS'!B332=LEFT('CONCLUSÃO INFORMAL'!B332,9))</f>
        <v>1</v>
      </c>
      <c r="P323" t="b">
        <f>AND('INF GERAIS'!D332=RESUMO!D332,'INF GERAIS'!D332='TERMO DE ADESÃO'!D332,'INF GERAIS'!D332=EVENTOS!D332,'INF GERAIS'!D332=PAGAMENTOS!D332,'INF GERAIS'!D332=VISTORIA!D332,'INF GERAIS'!D332='PRESTAÇÃO DE CONTAS'!D332,'INF GERAIS'!D332='OBS  ENC'!D332,'INF GERAIS'!D332='CONCLUSÃO INFORMAL'!D332)</f>
        <v>1</v>
      </c>
      <c r="Q323" t="b">
        <f>AND('INF GERAIS'!E332=RESUMO!E332,'INF GERAIS'!E332='TERMO DE ADESÃO'!E332,'INF GERAIS'!E332=EVENTOS!E332,'INF GERAIS'!E332=PAGAMENTOS!E332,'INF GERAIS'!E332=VISTORIA!E332,'INF GERAIS'!E332='PRESTAÇÃO DE CONTAS'!E332,'INF GERAIS'!E332='OBS  ENC'!E332,'INF GERAIS'!E332='CONCLUSÃO INFORMAL'!E332)</f>
        <v>1</v>
      </c>
    </row>
    <row r="324" spans="15:17" x14ac:dyDescent="0.35">
      <c r="O324" t="b">
        <f>AND('INF GERAIS'!B336=LEFT(RESUMO!B336,9),'INF GERAIS'!B336=LEFT('TERMO DE ADESÃO'!B336,9),'INF GERAIS'!B336=LEFT(EVENTOS!B336,9),'INF GERAIS'!B336=LEFT(PAGAMENTOS!B336,9),'INF GERAIS'!B336=LEFT(VISTORIA!B336,9),'INF GERAIS'!B336=LEFT('PRESTAÇÃO DE CONTAS'!B336,9),'INF GERAIS'!B336=LEFT('OBS  ENC'!B336,9),'INF GERAIS'!B336=LEFT('CONCLUSÃO INFORMAL'!B336,9))</f>
        <v>1</v>
      </c>
      <c r="P324" t="b">
        <f>AND('INF GERAIS'!D336=RESUMO!D336,'INF GERAIS'!D336='TERMO DE ADESÃO'!D336,'INF GERAIS'!D336=EVENTOS!D336,'INF GERAIS'!D336=PAGAMENTOS!D336,'INF GERAIS'!D336=VISTORIA!D336,'INF GERAIS'!D336='PRESTAÇÃO DE CONTAS'!D336,'INF GERAIS'!D336='OBS  ENC'!D336,'INF GERAIS'!D336='CONCLUSÃO INFORMAL'!D336)</f>
        <v>1</v>
      </c>
      <c r="Q324" t="b">
        <f>AND('INF GERAIS'!E336=RESUMO!E336,'INF GERAIS'!E336='TERMO DE ADESÃO'!E336,'INF GERAIS'!E336=EVENTOS!E336,'INF GERAIS'!E336=PAGAMENTOS!E336,'INF GERAIS'!E336=VISTORIA!E336,'INF GERAIS'!E336='PRESTAÇÃO DE CONTAS'!E336,'INF GERAIS'!E336='OBS  ENC'!E336,'INF GERAIS'!E336='CONCLUSÃO INFORMAL'!E336)</f>
        <v>1</v>
      </c>
    </row>
    <row r="325" spans="15:17" x14ac:dyDescent="0.35">
      <c r="O325" t="b">
        <f>AND('INF GERAIS'!B337=LEFT(RESUMO!B337,9),'INF GERAIS'!B337=LEFT('TERMO DE ADESÃO'!B337,9),'INF GERAIS'!B337=LEFT(EVENTOS!B337,9),'INF GERAIS'!B337=LEFT(PAGAMENTOS!B337,9),'INF GERAIS'!B337=LEFT(VISTORIA!B337,9),'INF GERAIS'!B337=LEFT('PRESTAÇÃO DE CONTAS'!B337,9),'INF GERAIS'!B337=LEFT('OBS  ENC'!B337,9),'INF GERAIS'!B337=LEFT('CONCLUSÃO INFORMAL'!B337,9))</f>
        <v>1</v>
      </c>
      <c r="P325" t="b">
        <f>AND('INF GERAIS'!D337=RESUMO!D337,'INF GERAIS'!D337='TERMO DE ADESÃO'!D337,'INF GERAIS'!D337=EVENTOS!D337,'INF GERAIS'!D337=PAGAMENTOS!D337,'INF GERAIS'!D337=VISTORIA!D337,'INF GERAIS'!D337='PRESTAÇÃO DE CONTAS'!D337,'INF GERAIS'!D337='OBS  ENC'!D337,'INF GERAIS'!D337='CONCLUSÃO INFORMAL'!D337)</f>
        <v>1</v>
      </c>
      <c r="Q325" t="b">
        <f>AND('INF GERAIS'!E337=RESUMO!E337,'INF GERAIS'!E337='TERMO DE ADESÃO'!E337,'INF GERAIS'!E337=EVENTOS!E337,'INF GERAIS'!E337=PAGAMENTOS!E337,'INF GERAIS'!E337=VISTORIA!E337,'INF GERAIS'!E337='PRESTAÇÃO DE CONTAS'!E337,'INF GERAIS'!E337='OBS  ENC'!E337,'INF GERAIS'!E337='CONCLUSÃO INFORMAL'!E337)</f>
        <v>1</v>
      </c>
    </row>
    <row r="326" spans="15:17" x14ac:dyDescent="0.35">
      <c r="O326" t="b">
        <f>AND('INF GERAIS'!B338=LEFT(RESUMO!B338,9),'INF GERAIS'!B338=LEFT('TERMO DE ADESÃO'!B338,9),'INF GERAIS'!B338=LEFT(EVENTOS!B338,9),'INF GERAIS'!B338=LEFT(PAGAMENTOS!B338,9),'INF GERAIS'!B338=LEFT(VISTORIA!B338,9),'INF GERAIS'!B338=LEFT('PRESTAÇÃO DE CONTAS'!B338,9),'INF GERAIS'!B338=LEFT('OBS  ENC'!B338,9),'INF GERAIS'!B338=LEFT('CONCLUSÃO INFORMAL'!B338,9))</f>
        <v>1</v>
      </c>
      <c r="P326" t="b">
        <f>AND('INF GERAIS'!D338=RESUMO!D338,'INF GERAIS'!D338='TERMO DE ADESÃO'!D338,'INF GERAIS'!D338=EVENTOS!D338,'INF GERAIS'!D338=PAGAMENTOS!D338,'INF GERAIS'!D338=VISTORIA!D338,'INF GERAIS'!D338='PRESTAÇÃO DE CONTAS'!D338,'INF GERAIS'!D338='OBS  ENC'!D338,'INF GERAIS'!D338='CONCLUSÃO INFORMAL'!D338)</f>
        <v>1</v>
      </c>
      <c r="Q326" t="b">
        <f>AND('INF GERAIS'!E338=RESUMO!E338,'INF GERAIS'!E338='TERMO DE ADESÃO'!E338,'INF GERAIS'!E338=EVENTOS!E338,'INF GERAIS'!E338=PAGAMENTOS!E338,'INF GERAIS'!E338=VISTORIA!E338,'INF GERAIS'!E338='PRESTAÇÃO DE CONTAS'!E338,'INF GERAIS'!E338='OBS  ENC'!E338,'INF GERAIS'!E338='CONCLUSÃO INFORMAL'!E338)</f>
        <v>1</v>
      </c>
    </row>
    <row r="327" spans="15:17" x14ac:dyDescent="0.35">
      <c r="O327" t="b">
        <f>AND('INF GERAIS'!B339=LEFT(RESUMO!B339,9),'INF GERAIS'!B339=LEFT('TERMO DE ADESÃO'!B339,9),'INF GERAIS'!B339=LEFT(EVENTOS!B339,9),'INF GERAIS'!B339=LEFT(PAGAMENTOS!B339,9),'INF GERAIS'!B339=LEFT(VISTORIA!B339,9),'INF GERAIS'!B339=LEFT('PRESTAÇÃO DE CONTAS'!B339,9),'INF GERAIS'!B339=LEFT('OBS  ENC'!B339,9),'INF GERAIS'!B339=LEFT('CONCLUSÃO INFORMAL'!B339,9))</f>
        <v>1</v>
      </c>
      <c r="P327" t="b">
        <f>AND('INF GERAIS'!D339=RESUMO!D339,'INF GERAIS'!D339='TERMO DE ADESÃO'!D339,'INF GERAIS'!D339=EVENTOS!D339,'INF GERAIS'!D339=PAGAMENTOS!D339,'INF GERAIS'!D339=VISTORIA!D339,'INF GERAIS'!D339='PRESTAÇÃO DE CONTAS'!D339,'INF GERAIS'!D339='OBS  ENC'!D339,'INF GERAIS'!D339='CONCLUSÃO INFORMAL'!D339)</f>
        <v>1</v>
      </c>
      <c r="Q327" t="b">
        <f>AND('INF GERAIS'!E339=RESUMO!E339,'INF GERAIS'!E339='TERMO DE ADESÃO'!E339,'INF GERAIS'!E339=EVENTOS!E339,'INF GERAIS'!E339=PAGAMENTOS!E339,'INF GERAIS'!E339=VISTORIA!E339,'INF GERAIS'!E339='PRESTAÇÃO DE CONTAS'!E339,'INF GERAIS'!E339='OBS  ENC'!E339,'INF GERAIS'!E339='CONCLUSÃO INFORMAL'!E339)</f>
        <v>1</v>
      </c>
    </row>
    <row r="328" spans="15:17" x14ac:dyDescent="0.35">
      <c r="O328" t="b">
        <f>AND('INF GERAIS'!B340=LEFT(RESUMO!B340,9),'INF GERAIS'!B340=LEFT('TERMO DE ADESÃO'!B340,9),'INF GERAIS'!B340=LEFT(EVENTOS!B340,9),'INF GERAIS'!B340=LEFT(PAGAMENTOS!B340,9),'INF GERAIS'!B340=LEFT(VISTORIA!B340,9),'INF GERAIS'!B340=LEFT('PRESTAÇÃO DE CONTAS'!B340,9),'INF GERAIS'!B340=LEFT('OBS  ENC'!B340,9),'INF GERAIS'!B340=LEFT('CONCLUSÃO INFORMAL'!B340,9))</f>
        <v>1</v>
      </c>
      <c r="P328" t="b">
        <f>AND('INF GERAIS'!D340=RESUMO!D340,'INF GERAIS'!D340='TERMO DE ADESÃO'!D340,'INF GERAIS'!D340=EVENTOS!D340,'INF GERAIS'!D340=PAGAMENTOS!D340,'INF GERAIS'!D340=VISTORIA!D340,'INF GERAIS'!D340='PRESTAÇÃO DE CONTAS'!D340,'INF GERAIS'!D340='OBS  ENC'!D340,'INF GERAIS'!D340='CONCLUSÃO INFORMAL'!D340)</f>
        <v>1</v>
      </c>
      <c r="Q328" t="b">
        <f>AND('INF GERAIS'!E340=RESUMO!E340,'INF GERAIS'!E340='TERMO DE ADESÃO'!E340,'INF GERAIS'!E340=EVENTOS!E340,'INF GERAIS'!E340=PAGAMENTOS!E340,'INF GERAIS'!E340=VISTORIA!E340,'INF GERAIS'!E340='PRESTAÇÃO DE CONTAS'!E340,'INF GERAIS'!E340='OBS  ENC'!E340,'INF GERAIS'!E340='CONCLUSÃO INFORMAL'!E340)</f>
        <v>1</v>
      </c>
    </row>
    <row r="329" spans="15:17" x14ac:dyDescent="0.35">
      <c r="O329" t="b">
        <f>AND('INF GERAIS'!B341=LEFT(RESUMO!B341,9),'INF GERAIS'!B341=LEFT('TERMO DE ADESÃO'!B341,9),'INF GERAIS'!B341=LEFT(EVENTOS!B341,9),'INF GERAIS'!B341=LEFT(PAGAMENTOS!B341,9),'INF GERAIS'!B341=LEFT(VISTORIA!B341,9),'INF GERAIS'!B341=LEFT('PRESTAÇÃO DE CONTAS'!B341,9),'INF GERAIS'!B341=LEFT('OBS  ENC'!B341,9),'INF GERAIS'!B341=LEFT('CONCLUSÃO INFORMAL'!B341,9))</f>
        <v>1</v>
      </c>
      <c r="P329" t="b">
        <f>AND('INF GERAIS'!D341=RESUMO!D341,'INF GERAIS'!D341='TERMO DE ADESÃO'!D341,'INF GERAIS'!D341=EVENTOS!D341,'INF GERAIS'!D341=PAGAMENTOS!D341,'INF GERAIS'!D341=VISTORIA!D341,'INF GERAIS'!D341='PRESTAÇÃO DE CONTAS'!D341,'INF GERAIS'!D341='OBS  ENC'!D341,'INF GERAIS'!D341='CONCLUSÃO INFORMAL'!D341)</f>
        <v>1</v>
      </c>
      <c r="Q329" t="b">
        <f>AND('INF GERAIS'!E341=RESUMO!E341,'INF GERAIS'!E341='TERMO DE ADESÃO'!E341,'INF GERAIS'!E341=EVENTOS!E341,'INF GERAIS'!E341=PAGAMENTOS!E341,'INF GERAIS'!E341=VISTORIA!E341,'INF GERAIS'!E341='PRESTAÇÃO DE CONTAS'!E341,'INF GERAIS'!E341='OBS  ENC'!E341,'INF GERAIS'!E341='CONCLUSÃO INFORMAL'!E341)</f>
        <v>1</v>
      </c>
    </row>
    <row r="330" spans="15:17" x14ac:dyDescent="0.35">
      <c r="O330" t="b">
        <f>AND('INF GERAIS'!B342=LEFT(RESUMO!B342,9),'INF GERAIS'!B342=LEFT('TERMO DE ADESÃO'!B342,9),'INF GERAIS'!B342=LEFT(EVENTOS!B342,9),'INF GERAIS'!B342=LEFT(PAGAMENTOS!B342,9),'INF GERAIS'!B342=LEFT(VISTORIA!B342,9),'INF GERAIS'!B342=LEFT('PRESTAÇÃO DE CONTAS'!B342,9),'INF GERAIS'!B342=LEFT('OBS  ENC'!B342,9),'INF GERAIS'!B342=LEFT('CONCLUSÃO INFORMAL'!B342,9))</f>
        <v>1</v>
      </c>
      <c r="P330" t="b">
        <f>AND('INF GERAIS'!D342=RESUMO!D342,'INF GERAIS'!D342='TERMO DE ADESÃO'!D342,'INF GERAIS'!D342=EVENTOS!D342,'INF GERAIS'!D342=PAGAMENTOS!D342,'INF GERAIS'!D342=VISTORIA!D342,'INF GERAIS'!D342='PRESTAÇÃO DE CONTAS'!D342,'INF GERAIS'!D342='OBS  ENC'!D342,'INF GERAIS'!D342='CONCLUSÃO INFORMAL'!D342)</f>
        <v>1</v>
      </c>
      <c r="Q330" t="b">
        <f>AND('INF GERAIS'!E342=RESUMO!E342,'INF GERAIS'!E342='TERMO DE ADESÃO'!E342,'INF GERAIS'!E342=EVENTOS!E342,'INF GERAIS'!E342=PAGAMENTOS!E342,'INF GERAIS'!E342=VISTORIA!E342,'INF GERAIS'!E342='PRESTAÇÃO DE CONTAS'!E342,'INF GERAIS'!E342='OBS  ENC'!E342,'INF GERAIS'!E342='CONCLUSÃO INFORMAL'!E342)</f>
        <v>1</v>
      </c>
    </row>
    <row r="331" spans="15:17" x14ac:dyDescent="0.35">
      <c r="O331" t="b">
        <f>AND('INF GERAIS'!B343=LEFT(RESUMO!B343,9),'INF GERAIS'!B343=LEFT('TERMO DE ADESÃO'!B343,9),'INF GERAIS'!B343=LEFT(EVENTOS!B343,9),'INF GERAIS'!B343=LEFT(PAGAMENTOS!B343,9),'INF GERAIS'!B343=LEFT(VISTORIA!B343,9),'INF GERAIS'!B343=LEFT('PRESTAÇÃO DE CONTAS'!B343,9),'INF GERAIS'!B343=LEFT('OBS  ENC'!B343,9),'INF GERAIS'!B343=LEFT('CONCLUSÃO INFORMAL'!B343,9))</f>
        <v>1</v>
      </c>
      <c r="P331" t="b">
        <f>AND('INF GERAIS'!D343=RESUMO!D343,'INF GERAIS'!D343='TERMO DE ADESÃO'!D343,'INF GERAIS'!D343=EVENTOS!D343,'INF GERAIS'!D343=PAGAMENTOS!D343,'INF GERAIS'!D343=VISTORIA!D343,'INF GERAIS'!D343='PRESTAÇÃO DE CONTAS'!D343,'INF GERAIS'!D343='OBS  ENC'!D343,'INF GERAIS'!D343='CONCLUSÃO INFORMAL'!D343)</f>
        <v>1</v>
      </c>
      <c r="Q331" t="b">
        <f>AND('INF GERAIS'!E343=RESUMO!E343,'INF GERAIS'!E343='TERMO DE ADESÃO'!E343,'INF GERAIS'!E343=EVENTOS!E343,'INF GERAIS'!E343=PAGAMENTOS!E343,'INF GERAIS'!E343=VISTORIA!E343,'INF GERAIS'!E343='PRESTAÇÃO DE CONTAS'!E343,'INF GERAIS'!E343='OBS  ENC'!E343,'INF GERAIS'!E343='CONCLUSÃO INFORMAL'!E343)</f>
        <v>1</v>
      </c>
    </row>
    <row r="332" spans="15:17" x14ac:dyDescent="0.35">
      <c r="O332" t="b">
        <f>AND('INF GERAIS'!B344=LEFT(RESUMO!B344,9),'INF GERAIS'!B344=LEFT('TERMO DE ADESÃO'!B344,9),'INF GERAIS'!B344=LEFT(EVENTOS!B344,9),'INF GERAIS'!B344=LEFT(PAGAMENTOS!B344,9),'INF GERAIS'!B344=LEFT(VISTORIA!B344,9),'INF GERAIS'!B344=LEFT('PRESTAÇÃO DE CONTAS'!B344,9),'INF GERAIS'!B344=LEFT('OBS  ENC'!B344,9),'INF GERAIS'!B344=LEFT('CONCLUSÃO INFORMAL'!B344,9))</f>
        <v>1</v>
      </c>
      <c r="P332" t="b">
        <f>AND('INF GERAIS'!D344=RESUMO!D344,'INF GERAIS'!D344='TERMO DE ADESÃO'!D344,'INF GERAIS'!D344=EVENTOS!D344,'INF GERAIS'!D344=PAGAMENTOS!D344,'INF GERAIS'!D344=VISTORIA!D344,'INF GERAIS'!D344='PRESTAÇÃO DE CONTAS'!D344,'INF GERAIS'!D344='OBS  ENC'!D344,'INF GERAIS'!D344='CONCLUSÃO INFORMAL'!D344)</f>
        <v>1</v>
      </c>
      <c r="Q332" t="b">
        <f>AND('INF GERAIS'!E344=RESUMO!E344,'INF GERAIS'!E344='TERMO DE ADESÃO'!E344,'INF GERAIS'!E344=EVENTOS!E344,'INF GERAIS'!E344=PAGAMENTOS!E344,'INF GERAIS'!E344=VISTORIA!E344,'INF GERAIS'!E344='PRESTAÇÃO DE CONTAS'!E344,'INF GERAIS'!E344='OBS  ENC'!E344,'INF GERAIS'!E344='CONCLUSÃO INFORMAL'!E344)</f>
        <v>1</v>
      </c>
    </row>
    <row r="333" spans="15:17" x14ac:dyDescent="0.35">
      <c r="O333" t="b">
        <f>AND('INF GERAIS'!B345=LEFT(RESUMO!B345,9),'INF GERAIS'!B345=LEFT('TERMO DE ADESÃO'!B345,9),'INF GERAIS'!B345=LEFT(EVENTOS!B345,9),'INF GERAIS'!B345=LEFT(PAGAMENTOS!B345,9),'INF GERAIS'!B345=LEFT(VISTORIA!B345,9),'INF GERAIS'!B345=LEFT('PRESTAÇÃO DE CONTAS'!B345,9),'INF GERAIS'!B345=LEFT('OBS  ENC'!B345,9),'INF GERAIS'!B345=LEFT('CONCLUSÃO INFORMAL'!B345,9))</f>
        <v>1</v>
      </c>
      <c r="P333" t="b">
        <f>AND('INF GERAIS'!D345=RESUMO!D345,'INF GERAIS'!D345='TERMO DE ADESÃO'!D345,'INF GERAIS'!D345=EVENTOS!D345,'INF GERAIS'!D345=PAGAMENTOS!D345,'INF GERAIS'!D345=VISTORIA!D345,'INF GERAIS'!D345='PRESTAÇÃO DE CONTAS'!D345,'INF GERAIS'!D345='OBS  ENC'!D345,'INF GERAIS'!D345='CONCLUSÃO INFORMAL'!D345)</f>
        <v>1</v>
      </c>
      <c r="Q333" t="b">
        <f>AND('INF GERAIS'!E345=RESUMO!E345,'INF GERAIS'!E345='TERMO DE ADESÃO'!E345,'INF GERAIS'!E345=EVENTOS!E345,'INF GERAIS'!E345=PAGAMENTOS!E345,'INF GERAIS'!E345=VISTORIA!E345,'INF GERAIS'!E345='PRESTAÇÃO DE CONTAS'!E345,'INF GERAIS'!E345='OBS  ENC'!E345,'INF GERAIS'!E345='CONCLUSÃO INFORMAL'!E345)</f>
        <v>1</v>
      </c>
    </row>
    <row r="334" spans="15:17" x14ac:dyDescent="0.35">
      <c r="O334" t="b">
        <f>AND('INF GERAIS'!B346=LEFT(RESUMO!B346,9),'INF GERAIS'!B346=LEFT('TERMO DE ADESÃO'!B346,9),'INF GERAIS'!B346=LEFT(EVENTOS!B346,9),'INF GERAIS'!B346=LEFT(PAGAMENTOS!B346,9),'INF GERAIS'!B346=LEFT(VISTORIA!B346,9),'INF GERAIS'!B346=LEFT('PRESTAÇÃO DE CONTAS'!B346,9),'INF GERAIS'!B346=LEFT('OBS  ENC'!B346,9),'INF GERAIS'!B346=LEFT('CONCLUSÃO INFORMAL'!B346,9))</f>
        <v>1</v>
      </c>
      <c r="P334" t="b">
        <f>AND('INF GERAIS'!D346=RESUMO!D346,'INF GERAIS'!D346='TERMO DE ADESÃO'!D346,'INF GERAIS'!D346=EVENTOS!D346,'INF GERAIS'!D346=PAGAMENTOS!D346,'INF GERAIS'!D346=VISTORIA!D346,'INF GERAIS'!D346='PRESTAÇÃO DE CONTAS'!D346,'INF GERAIS'!D346='OBS  ENC'!D346,'INF GERAIS'!D346='CONCLUSÃO INFORMAL'!D346)</f>
        <v>1</v>
      </c>
      <c r="Q334" t="b">
        <f>AND('INF GERAIS'!E346=RESUMO!E346,'INF GERAIS'!E346='TERMO DE ADESÃO'!E346,'INF GERAIS'!E346=EVENTOS!E346,'INF GERAIS'!E346=PAGAMENTOS!E346,'INF GERAIS'!E346=VISTORIA!E346,'INF GERAIS'!E346='PRESTAÇÃO DE CONTAS'!E346,'INF GERAIS'!E346='OBS  ENC'!E346,'INF GERAIS'!E346='CONCLUSÃO INFORMAL'!E346)</f>
        <v>1</v>
      </c>
    </row>
    <row r="335" spans="15:17" x14ac:dyDescent="0.35">
      <c r="O335" t="b">
        <f>AND('INF GERAIS'!B347=LEFT(RESUMO!B347,9),'INF GERAIS'!B347=LEFT('TERMO DE ADESÃO'!B347,9),'INF GERAIS'!B347=LEFT(EVENTOS!B347,9),'INF GERAIS'!B347=LEFT(PAGAMENTOS!B347,9),'INF GERAIS'!B347=LEFT(VISTORIA!B347,9),'INF GERAIS'!B347=LEFT('PRESTAÇÃO DE CONTAS'!B347,9),'INF GERAIS'!B347=LEFT('OBS  ENC'!B347,9),'INF GERAIS'!B347=LEFT('CONCLUSÃO INFORMAL'!B347,9))</f>
        <v>1</v>
      </c>
      <c r="P335" t="b">
        <f>AND('INF GERAIS'!D347=RESUMO!D347,'INF GERAIS'!D347='TERMO DE ADESÃO'!D347,'INF GERAIS'!D347=EVENTOS!D347,'INF GERAIS'!D347=PAGAMENTOS!D347,'INF GERAIS'!D347=VISTORIA!D347,'INF GERAIS'!D347='PRESTAÇÃO DE CONTAS'!D347,'INF GERAIS'!D347='OBS  ENC'!D347,'INF GERAIS'!D347='CONCLUSÃO INFORMAL'!D347)</f>
        <v>1</v>
      </c>
      <c r="Q335" t="b">
        <f>AND('INF GERAIS'!E347=RESUMO!E347,'INF GERAIS'!E347='TERMO DE ADESÃO'!E347,'INF GERAIS'!E347=EVENTOS!E347,'INF GERAIS'!E347=PAGAMENTOS!E347,'INF GERAIS'!E347=VISTORIA!E347,'INF GERAIS'!E347='PRESTAÇÃO DE CONTAS'!E347,'INF GERAIS'!E347='OBS  ENC'!E347,'INF GERAIS'!E347='CONCLUSÃO INFORMAL'!E347)</f>
        <v>1</v>
      </c>
    </row>
    <row r="336" spans="15:17" x14ac:dyDescent="0.35">
      <c r="O336" t="b">
        <f>AND('INF GERAIS'!B348=LEFT(RESUMO!B348,9),'INF GERAIS'!B348=LEFT('TERMO DE ADESÃO'!B348,9),'INF GERAIS'!B348=LEFT(EVENTOS!B348,9),'INF GERAIS'!B348=LEFT(PAGAMENTOS!B348,9),'INF GERAIS'!B348=LEFT(VISTORIA!B348,9),'INF GERAIS'!B348=LEFT('PRESTAÇÃO DE CONTAS'!B348,9),'INF GERAIS'!B348=LEFT('OBS  ENC'!B348,9),'INF GERAIS'!B348=LEFT('CONCLUSÃO INFORMAL'!B348,9))</f>
        <v>1</v>
      </c>
      <c r="P336" t="b">
        <f>AND('INF GERAIS'!D348=RESUMO!D348,'INF GERAIS'!D348='TERMO DE ADESÃO'!D348,'INF GERAIS'!D348=EVENTOS!D348,'INF GERAIS'!D348=PAGAMENTOS!D348,'INF GERAIS'!D348=VISTORIA!D348,'INF GERAIS'!D348='PRESTAÇÃO DE CONTAS'!D348,'INF GERAIS'!D348='OBS  ENC'!D348,'INF GERAIS'!D348='CONCLUSÃO INFORMAL'!D348)</f>
        <v>1</v>
      </c>
      <c r="Q336" t="b">
        <f>AND('INF GERAIS'!E348=RESUMO!E348,'INF GERAIS'!E348='TERMO DE ADESÃO'!E348,'INF GERAIS'!E348=EVENTOS!E348,'INF GERAIS'!E348=PAGAMENTOS!E348,'INF GERAIS'!E348=VISTORIA!E348,'INF GERAIS'!E348='PRESTAÇÃO DE CONTAS'!E348,'INF GERAIS'!E348='OBS  ENC'!E348,'INF GERAIS'!E348='CONCLUSÃO INFORMAL'!E348)</f>
        <v>1</v>
      </c>
    </row>
    <row r="337" spans="15:17" x14ac:dyDescent="0.35">
      <c r="O337" t="b">
        <f>AND('INF GERAIS'!B349=LEFT(RESUMO!B349,9),'INF GERAIS'!B349=LEFT('TERMO DE ADESÃO'!B349,9),'INF GERAIS'!B349=LEFT(EVENTOS!B349,9),'INF GERAIS'!B349=LEFT(PAGAMENTOS!B349,9),'INF GERAIS'!B349=LEFT(VISTORIA!B349,9),'INF GERAIS'!B349=LEFT('PRESTAÇÃO DE CONTAS'!B349,9),'INF GERAIS'!B349=LEFT('OBS  ENC'!B349,9),'INF GERAIS'!B349=LEFT('CONCLUSÃO INFORMAL'!B349,9))</f>
        <v>1</v>
      </c>
      <c r="P337" t="b">
        <f>AND('INF GERAIS'!D349=RESUMO!D349,'INF GERAIS'!D349='TERMO DE ADESÃO'!D349,'INF GERAIS'!D349=EVENTOS!D349,'INF GERAIS'!D349=PAGAMENTOS!D349,'INF GERAIS'!D349=VISTORIA!D349,'INF GERAIS'!D349='PRESTAÇÃO DE CONTAS'!D349,'INF GERAIS'!D349='OBS  ENC'!D349,'INF GERAIS'!D349='CONCLUSÃO INFORMAL'!D349)</f>
        <v>1</v>
      </c>
      <c r="Q337" t="b">
        <f>AND('INF GERAIS'!E349=RESUMO!E349,'INF GERAIS'!E349='TERMO DE ADESÃO'!E349,'INF GERAIS'!E349=EVENTOS!E349,'INF GERAIS'!E349=PAGAMENTOS!E349,'INF GERAIS'!E349=VISTORIA!E349,'INF GERAIS'!E349='PRESTAÇÃO DE CONTAS'!E349,'INF GERAIS'!E349='OBS  ENC'!E349,'INF GERAIS'!E349='CONCLUSÃO INFORMAL'!E349)</f>
        <v>1</v>
      </c>
    </row>
    <row r="338" spans="15:17" x14ac:dyDescent="0.35">
      <c r="O338" t="b">
        <f>AND('INF GERAIS'!B350=LEFT(RESUMO!B350,9),'INF GERAIS'!B350=LEFT('TERMO DE ADESÃO'!B350,9),'INF GERAIS'!B350=LEFT(EVENTOS!B350,9),'INF GERAIS'!B350=LEFT(PAGAMENTOS!B350,9),'INF GERAIS'!B350=LEFT(VISTORIA!B350,9),'INF GERAIS'!B350=LEFT('PRESTAÇÃO DE CONTAS'!B350,9),'INF GERAIS'!B350=LEFT('OBS  ENC'!B350,9),'INF GERAIS'!B350=LEFT('CONCLUSÃO INFORMAL'!B350,9))</f>
        <v>1</v>
      </c>
      <c r="P338" t="b">
        <f>AND('INF GERAIS'!D350=RESUMO!D350,'INF GERAIS'!D350='TERMO DE ADESÃO'!D350,'INF GERAIS'!D350=EVENTOS!D350,'INF GERAIS'!D350=PAGAMENTOS!D350,'INF GERAIS'!D350=VISTORIA!D350,'INF GERAIS'!D350='PRESTAÇÃO DE CONTAS'!D350,'INF GERAIS'!D350='OBS  ENC'!D350,'INF GERAIS'!D350='CONCLUSÃO INFORMAL'!D350)</f>
        <v>1</v>
      </c>
      <c r="Q338" t="b">
        <f>AND('INF GERAIS'!E350=RESUMO!E350,'INF GERAIS'!E350='TERMO DE ADESÃO'!E350,'INF GERAIS'!E350=EVENTOS!E350,'INF GERAIS'!E350=PAGAMENTOS!E350,'INF GERAIS'!E350=VISTORIA!E350,'INF GERAIS'!E350='PRESTAÇÃO DE CONTAS'!E350,'INF GERAIS'!E350='OBS  ENC'!E350,'INF GERAIS'!E350='CONCLUSÃO INFORMAL'!E350)</f>
        <v>1</v>
      </c>
    </row>
    <row r="339" spans="15:17" x14ac:dyDescent="0.35">
      <c r="O339" t="b">
        <f>AND('INF GERAIS'!B351=LEFT(RESUMO!B351,9),'INF GERAIS'!B351=LEFT('TERMO DE ADESÃO'!B351,9),'INF GERAIS'!B351=LEFT(EVENTOS!B351,9),'INF GERAIS'!B351=LEFT(PAGAMENTOS!B351,9),'INF GERAIS'!B351=LEFT(VISTORIA!B351,9),'INF GERAIS'!B351=LEFT('PRESTAÇÃO DE CONTAS'!B351,9),'INF GERAIS'!B351=LEFT('OBS  ENC'!B351,9),'INF GERAIS'!B351=LEFT('CONCLUSÃO INFORMAL'!B351,9))</f>
        <v>1</v>
      </c>
      <c r="P339" t="b">
        <f>AND('INF GERAIS'!D351=RESUMO!D351,'INF GERAIS'!D351='TERMO DE ADESÃO'!D351,'INF GERAIS'!D351=EVENTOS!D351,'INF GERAIS'!D351=PAGAMENTOS!D351,'INF GERAIS'!D351=VISTORIA!D351,'INF GERAIS'!D351='PRESTAÇÃO DE CONTAS'!D351,'INF GERAIS'!D351='OBS  ENC'!D351,'INF GERAIS'!D351='CONCLUSÃO INFORMAL'!D351)</f>
        <v>1</v>
      </c>
      <c r="Q339" t="b">
        <f>AND('INF GERAIS'!E351=RESUMO!E351,'INF GERAIS'!E351='TERMO DE ADESÃO'!E351,'INF GERAIS'!E351=EVENTOS!E351,'INF GERAIS'!E351=PAGAMENTOS!E351,'INF GERAIS'!E351=VISTORIA!E351,'INF GERAIS'!E351='PRESTAÇÃO DE CONTAS'!E351,'INF GERAIS'!E351='OBS  ENC'!E351,'INF GERAIS'!E351='CONCLUSÃO INFORMAL'!E351)</f>
        <v>1</v>
      </c>
    </row>
    <row r="340" spans="15:17" x14ac:dyDescent="0.35">
      <c r="O340" t="b">
        <f>AND('INF GERAIS'!B352=LEFT(RESUMO!B352,9),'INF GERAIS'!B352=LEFT('TERMO DE ADESÃO'!B352,9),'INF GERAIS'!B352=LEFT(EVENTOS!B352,9),'INF GERAIS'!B352=LEFT(PAGAMENTOS!B352,9),'INF GERAIS'!B352=LEFT(VISTORIA!B352,9),'INF GERAIS'!B352=LEFT('PRESTAÇÃO DE CONTAS'!B352,9),'INF GERAIS'!B352=LEFT('OBS  ENC'!B352,9),'INF GERAIS'!B352=LEFT('CONCLUSÃO INFORMAL'!B352,9))</f>
        <v>1</v>
      </c>
      <c r="P340" t="b">
        <f>AND('INF GERAIS'!D352=RESUMO!D352,'INF GERAIS'!D352='TERMO DE ADESÃO'!D352,'INF GERAIS'!D352=EVENTOS!D352,'INF GERAIS'!D352=PAGAMENTOS!D352,'INF GERAIS'!D352=VISTORIA!D352,'INF GERAIS'!D352='PRESTAÇÃO DE CONTAS'!D352,'INF GERAIS'!D352='OBS  ENC'!D352,'INF GERAIS'!D352='CONCLUSÃO INFORMAL'!D352)</f>
        <v>1</v>
      </c>
      <c r="Q340" t="b">
        <f>AND('INF GERAIS'!E352=RESUMO!E352,'INF GERAIS'!E352='TERMO DE ADESÃO'!E352,'INF GERAIS'!E352=EVENTOS!E352,'INF GERAIS'!E352=PAGAMENTOS!E352,'INF GERAIS'!E352=VISTORIA!E352,'INF GERAIS'!E352='PRESTAÇÃO DE CONTAS'!E352,'INF GERAIS'!E352='OBS  ENC'!E352,'INF GERAIS'!E352='CONCLUSÃO INFORMAL'!E352)</f>
        <v>1</v>
      </c>
    </row>
    <row r="341" spans="15:17" x14ac:dyDescent="0.35">
      <c r="O341" t="b">
        <f>AND('INF GERAIS'!B353=LEFT(RESUMO!B353,9),'INF GERAIS'!B353=LEFT('TERMO DE ADESÃO'!B353,9),'INF GERAIS'!B353=LEFT(EVENTOS!B353,9),'INF GERAIS'!B353=LEFT(PAGAMENTOS!B353,9),'INF GERAIS'!B353=LEFT(VISTORIA!B353,9),'INF GERAIS'!B353=LEFT('PRESTAÇÃO DE CONTAS'!B353,9),'INF GERAIS'!B353=LEFT('OBS  ENC'!B353,9),'INF GERAIS'!B353=LEFT('CONCLUSÃO INFORMAL'!B353,9))</f>
        <v>1</v>
      </c>
      <c r="P341" t="b">
        <f>AND('INF GERAIS'!D353=RESUMO!D353,'INF GERAIS'!D353='TERMO DE ADESÃO'!D353,'INF GERAIS'!D353=EVENTOS!D353,'INF GERAIS'!D353=PAGAMENTOS!D353,'INF GERAIS'!D353=VISTORIA!D353,'INF GERAIS'!D353='PRESTAÇÃO DE CONTAS'!D353,'INF GERAIS'!D353='OBS  ENC'!D353,'INF GERAIS'!D353='CONCLUSÃO INFORMAL'!D353)</f>
        <v>1</v>
      </c>
      <c r="Q341" t="b">
        <f>AND('INF GERAIS'!E353=RESUMO!E353,'INF GERAIS'!E353='TERMO DE ADESÃO'!E353,'INF GERAIS'!E353=EVENTOS!E353,'INF GERAIS'!E353=PAGAMENTOS!E353,'INF GERAIS'!E353=VISTORIA!E353,'INF GERAIS'!E353='PRESTAÇÃO DE CONTAS'!E353,'INF GERAIS'!E353='OBS  ENC'!E353,'INF GERAIS'!E353='CONCLUSÃO INFORMAL'!E353)</f>
        <v>1</v>
      </c>
    </row>
    <row r="342" spans="15:17" x14ac:dyDescent="0.35">
      <c r="O342" t="b">
        <f>AND('INF GERAIS'!B354=LEFT(RESUMO!B354,9),'INF GERAIS'!B354=LEFT('TERMO DE ADESÃO'!B354,9),'INF GERAIS'!B354=LEFT(EVENTOS!B354,9),'INF GERAIS'!B354=LEFT(PAGAMENTOS!B354,9),'INF GERAIS'!B354=LEFT(VISTORIA!B354,9),'INF GERAIS'!B354=LEFT('PRESTAÇÃO DE CONTAS'!B354,9),'INF GERAIS'!B354=LEFT('OBS  ENC'!B354,9),'INF GERAIS'!B354=LEFT('CONCLUSÃO INFORMAL'!B354,9))</f>
        <v>1</v>
      </c>
      <c r="P342" t="b">
        <f>AND('INF GERAIS'!D354=RESUMO!D354,'INF GERAIS'!D354='TERMO DE ADESÃO'!D354,'INF GERAIS'!D354=EVENTOS!D354,'INF GERAIS'!D354=PAGAMENTOS!D354,'INF GERAIS'!D354=VISTORIA!D354,'INF GERAIS'!D354='PRESTAÇÃO DE CONTAS'!D354,'INF GERAIS'!D354='OBS  ENC'!D354,'INF GERAIS'!D354='CONCLUSÃO INFORMAL'!D354)</f>
        <v>1</v>
      </c>
      <c r="Q342" t="b">
        <f>AND('INF GERAIS'!E354=RESUMO!E354,'INF GERAIS'!E354='TERMO DE ADESÃO'!E354,'INF GERAIS'!E354=EVENTOS!E354,'INF GERAIS'!E354=PAGAMENTOS!E354,'INF GERAIS'!E354=VISTORIA!E354,'INF GERAIS'!E354='PRESTAÇÃO DE CONTAS'!E354,'INF GERAIS'!E354='OBS  ENC'!E354,'INF GERAIS'!E354='CONCLUSÃO INFORMAL'!E354)</f>
        <v>1</v>
      </c>
    </row>
    <row r="343" spans="15:17" x14ac:dyDescent="0.35">
      <c r="O343" t="b">
        <f>AND('INF GERAIS'!B355=LEFT(RESUMO!B355,9),'INF GERAIS'!B355=LEFT('TERMO DE ADESÃO'!B355,9),'INF GERAIS'!B355=LEFT(EVENTOS!B355,9),'INF GERAIS'!B355=LEFT(PAGAMENTOS!B355,9),'INF GERAIS'!B355=LEFT(VISTORIA!B355,9),'INF GERAIS'!B355=LEFT('PRESTAÇÃO DE CONTAS'!B355,9),'INF GERAIS'!B355=LEFT('OBS  ENC'!B355,9),'INF GERAIS'!B355=LEFT('CONCLUSÃO INFORMAL'!B355,9))</f>
        <v>1</v>
      </c>
      <c r="P343" t="b">
        <f>AND('INF GERAIS'!D355=RESUMO!D355,'INF GERAIS'!D355='TERMO DE ADESÃO'!D355,'INF GERAIS'!D355=EVENTOS!D355,'INF GERAIS'!D355=PAGAMENTOS!D355,'INF GERAIS'!D355=VISTORIA!D355,'INF GERAIS'!D355='PRESTAÇÃO DE CONTAS'!D355,'INF GERAIS'!D355='OBS  ENC'!D355,'INF GERAIS'!D355='CONCLUSÃO INFORMAL'!D355)</f>
        <v>1</v>
      </c>
      <c r="Q343" t="b">
        <f>AND('INF GERAIS'!E355=RESUMO!E355,'INF GERAIS'!E355='TERMO DE ADESÃO'!E355,'INF GERAIS'!E355=EVENTOS!E355,'INF GERAIS'!E355=PAGAMENTOS!E355,'INF GERAIS'!E355=VISTORIA!E355,'INF GERAIS'!E355='PRESTAÇÃO DE CONTAS'!E355,'INF GERAIS'!E355='OBS  ENC'!E355,'INF GERAIS'!E355='CONCLUSÃO INFORMAL'!E355)</f>
        <v>1</v>
      </c>
    </row>
    <row r="344" spans="15:17" x14ac:dyDescent="0.35">
      <c r="O344" t="b">
        <f>AND('INF GERAIS'!B356=LEFT(RESUMO!B356,9),'INF GERAIS'!B356=LEFT('TERMO DE ADESÃO'!B356,9),'INF GERAIS'!B356=LEFT(EVENTOS!B356,9),'INF GERAIS'!B356=LEFT(PAGAMENTOS!B356,9),'INF GERAIS'!B356=LEFT(VISTORIA!B356,9),'INF GERAIS'!B356=LEFT('PRESTAÇÃO DE CONTAS'!B356,9),'INF GERAIS'!B356=LEFT('OBS  ENC'!B356,9),'INF GERAIS'!B356=LEFT('CONCLUSÃO INFORMAL'!B356,9))</f>
        <v>1</v>
      </c>
      <c r="P344" t="b">
        <f>AND('INF GERAIS'!D356=RESUMO!D356,'INF GERAIS'!D356='TERMO DE ADESÃO'!D356,'INF GERAIS'!D356=EVENTOS!D356,'INF GERAIS'!D356=PAGAMENTOS!D356,'INF GERAIS'!D356=VISTORIA!D356,'INF GERAIS'!D356='PRESTAÇÃO DE CONTAS'!D356,'INF GERAIS'!D356='OBS  ENC'!D356,'INF GERAIS'!D356='CONCLUSÃO INFORMAL'!D356)</f>
        <v>1</v>
      </c>
      <c r="Q344" t="b">
        <f>AND('INF GERAIS'!E356=RESUMO!E356,'INF GERAIS'!E356='TERMO DE ADESÃO'!E356,'INF GERAIS'!E356=EVENTOS!E356,'INF GERAIS'!E356=PAGAMENTOS!E356,'INF GERAIS'!E356=VISTORIA!E356,'INF GERAIS'!E356='PRESTAÇÃO DE CONTAS'!E356,'INF GERAIS'!E356='OBS  ENC'!E356,'INF GERAIS'!E356='CONCLUSÃO INFORMAL'!E356)</f>
        <v>1</v>
      </c>
    </row>
    <row r="345" spans="15:17" x14ac:dyDescent="0.35">
      <c r="O345" t="b">
        <f>AND('INF GERAIS'!B357=LEFT(RESUMO!B357,9),'INF GERAIS'!B357=LEFT('TERMO DE ADESÃO'!B357,9),'INF GERAIS'!B357=LEFT(EVENTOS!B357,9),'INF GERAIS'!B357=LEFT(PAGAMENTOS!B357,9),'INF GERAIS'!B357=LEFT(VISTORIA!B357,9),'INF GERAIS'!B357=LEFT('PRESTAÇÃO DE CONTAS'!B357,9),'INF GERAIS'!B357=LEFT('OBS  ENC'!B357,9),'INF GERAIS'!B357=LEFT('CONCLUSÃO INFORMAL'!B357,9))</f>
        <v>1</v>
      </c>
      <c r="P345" t="b">
        <f>AND('INF GERAIS'!D357=RESUMO!D357,'INF GERAIS'!D357='TERMO DE ADESÃO'!D357,'INF GERAIS'!D357=EVENTOS!D357,'INF GERAIS'!D357=PAGAMENTOS!D357,'INF GERAIS'!D357=VISTORIA!D357,'INF GERAIS'!D357='PRESTAÇÃO DE CONTAS'!D357,'INF GERAIS'!D357='OBS  ENC'!D357,'INF GERAIS'!D357='CONCLUSÃO INFORMAL'!D357)</f>
        <v>1</v>
      </c>
      <c r="Q345" t="b">
        <f>AND('INF GERAIS'!E357=RESUMO!E357,'INF GERAIS'!E357='TERMO DE ADESÃO'!E357,'INF GERAIS'!E357=EVENTOS!E357,'INF GERAIS'!E357=PAGAMENTOS!E357,'INF GERAIS'!E357=VISTORIA!E357,'INF GERAIS'!E357='PRESTAÇÃO DE CONTAS'!E357,'INF GERAIS'!E357='OBS  ENC'!E357,'INF GERAIS'!E357='CONCLUSÃO INFORMAL'!E357)</f>
        <v>1</v>
      </c>
    </row>
    <row r="346" spans="15:17" x14ac:dyDescent="0.35">
      <c r="O346" t="b">
        <f>AND('INF GERAIS'!B358=LEFT(RESUMO!B358,9),'INF GERAIS'!B358=LEFT('TERMO DE ADESÃO'!B358,9),'INF GERAIS'!B358=LEFT(EVENTOS!B358,9),'INF GERAIS'!B358=LEFT(PAGAMENTOS!B358,9),'INF GERAIS'!B358=LEFT(VISTORIA!B358,9),'INF GERAIS'!B358=LEFT('PRESTAÇÃO DE CONTAS'!B358,9),'INF GERAIS'!B358=LEFT('OBS  ENC'!B358,9),'INF GERAIS'!B358=LEFT('CONCLUSÃO INFORMAL'!B358,9))</f>
        <v>1</v>
      </c>
      <c r="P346" t="b">
        <f>AND('INF GERAIS'!D358=RESUMO!D358,'INF GERAIS'!D358='TERMO DE ADESÃO'!D358,'INF GERAIS'!D358=EVENTOS!D358,'INF GERAIS'!D358=PAGAMENTOS!D358,'INF GERAIS'!D358=VISTORIA!D358,'INF GERAIS'!D358='PRESTAÇÃO DE CONTAS'!D358,'INF GERAIS'!D358='OBS  ENC'!D358,'INF GERAIS'!D358='CONCLUSÃO INFORMAL'!D358)</f>
        <v>1</v>
      </c>
      <c r="Q346" t="b">
        <f>AND('INF GERAIS'!E358=RESUMO!E358,'INF GERAIS'!E358='TERMO DE ADESÃO'!E358,'INF GERAIS'!E358=EVENTOS!E358,'INF GERAIS'!E358=PAGAMENTOS!E358,'INF GERAIS'!E358=VISTORIA!E358,'INF GERAIS'!E358='PRESTAÇÃO DE CONTAS'!E358,'INF GERAIS'!E358='OBS  ENC'!E358,'INF GERAIS'!E358='CONCLUSÃO INFORMAL'!E358)</f>
        <v>1</v>
      </c>
    </row>
    <row r="347" spans="15:17" x14ac:dyDescent="0.35">
      <c r="O347" t="b">
        <f>AND('INF GERAIS'!B359=LEFT(RESUMO!B359,9),'INF GERAIS'!B359=LEFT('TERMO DE ADESÃO'!B359,9),'INF GERAIS'!B359=LEFT(EVENTOS!B359,9),'INF GERAIS'!B359=LEFT(PAGAMENTOS!B359,9),'INF GERAIS'!B359=LEFT(VISTORIA!B359,9),'INF GERAIS'!B359=LEFT('PRESTAÇÃO DE CONTAS'!B359,9),'INF GERAIS'!B359=LEFT('OBS  ENC'!B359,9),'INF GERAIS'!B359=LEFT('CONCLUSÃO INFORMAL'!B359,9))</f>
        <v>1</v>
      </c>
      <c r="P347" t="b">
        <f>AND('INF GERAIS'!D359=RESUMO!D359,'INF GERAIS'!D359='TERMO DE ADESÃO'!D359,'INF GERAIS'!D359=EVENTOS!D359,'INF GERAIS'!D359=PAGAMENTOS!D359,'INF GERAIS'!D359=VISTORIA!D359,'INF GERAIS'!D359='PRESTAÇÃO DE CONTAS'!D359,'INF GERAIS'!D359='OBS  ENC'!D359,'INF GERAIS'!D359='CONCLUSÃO INFORMAL'!D359)</f>
        <v>1</v>
      </c>
      <c r="Q347" t="b">
        <f>AND('INF GERAIS'!E359=RESUMO!E359,'INF GERAIS'!E359='TERMO DE ADESÃO'!E359,'INF GERAIS'!E359=EVENTOS!E359,'INF GERAIS'!E359=PAGAMENTOS!E359,'INF GERAIS'!E359=VISTORIA!E359,'INF GERAIS'!E359='PRESTAÇÃO DE CONTAS'!E359,'INF GERAIS'!E359='OBS  ENC'!E359,'INF GERAIS'!E359='CONCLUSÃO INFORMAL'!E359)</f>
        <v>1</v>
      </c>
    </row>
    <row r="348" spans="15:17" x14ac:dyDescent="0.35">
      <c r="O348" t="b">
        <f>AND('INF GERAIS'!B360=LEFT(RESUMO!B360,9),'INF GERAIS'!B360=LEFT('TERMO DE ADESÃO'!B360,9),'INF GERAIS'!B360=LEFT(EVENTOS!B360,9),'INF GERAIS'!B360=LEFT(PAGAMENTOS!B360,9),'INF GERAIS'!B360=LEFT(VISTORIA!B360,9),'INF GERAIS'!B360=LEFT('PRESTAÇÃO DE CONTAS'!B360,9),'INF GERAIS'!B360=LEFT('OBS  ENC'!B360,9),'INF GERAIS'!B360=LEFT('CONCLUSÃO INFORMAL'!B360,9))</f>
        <v>1</v>
      </c>
      <c r="P348" t="b">
        <f>AND('INF GERAIS'!D360=RESUMO!D360,'INF GERAIS'!D360='TERMO DE ADESÃO'!D360,'INF GERAIS'!D360=EVENTOS!D360,'INF GERAIS'!D360=PAGAMENTOS!D360,'INF GERAIS'!D360=VISTORIA!D360,'INF GERAIS'!D360='PRESTAÇÃO DE CONTAS'!D360,'INF GERAIS'!D360='OBS  ENC'!D360,'INF GERAIS'!D360='CONCLUSÃO INFORMAL'!D360)</f>
        <v>1</v>
      </c>
      <c r="Q348" t="b">
        <f>AND('INF GERAIS'!E360=RESUMO!E360,'INF GERAIS'!E360='TERMO DE ADESÃO'!E360,'INF GERAIS'!E360=EVENTOS!E360,'INF GERAIS'!E360=PAGAMENTOS!E360,'INF GERAIS'!E360=VISTORIA!E360,'INF GERAIS'!E360='PRESTAÇÃO DE CONTAS'!E360,'INF GERAIS'!E360='OBS  ENC'!E360,'INF GERAIS'!E360='CONCLUSÃO INFORMAL'!E360)</f>
        <v>1</v>
      </c>
    </row>
    <row r="349" spans="15:17" x14ac:dyDescent="0.35">
      <c r="O349" t="b">
        <f>AND('INF GERAIS'!B361=LEFT(RESUMO!B361,9),'INF GERAIS'!B361=LEFT('TERMO DE ADESÃO'!B361,9),'INF GERAIS'!B361=LEFT(EVENTOS!B361,9),'INF GERAIS'!B361=LEFT(PAGAMENTOS!B361,9),'INF GERAIS'!B361=LEFT(VISTORIA!B361,9),'INF GERAIS'!B361=LEFT('PRESTAÇÃO DE CONTAS'!B361,9),'INF GERAIS'!B361=LEFT('OBS  ENC'!B361,9),'INF GERAIS'!B361=LEFT('CONCLUSÃO INFORMAL'!B361,9))</f>
        <v>1</v>
      </c>
      <c r="P349" t="b">
        <f>AND('INF GERAIS'!D361=RESUMO!D361,'INF GERAIS'!D361='TERMO DE ADESÃO'!D361,'INF GERAIS'!D361=EVENTOS!D361,'INF GERAIS'!D361=PAGAMENTOS!D361,'INF GERAIS'!D361=VISTORIA!D361,'INF GERAIS'!D361='PRESTAÇÃO DE CONTAS'!D361,'INF GERAIS'!D361='OBS  ENC'!D361,'INF GERAIS'!D361='CONCLUSÃO INFORMAL'!D361)</f>
        <v>1</v>
      </c>
      <c r="Q349" t="b">
        <f>AND('INF GERAIS'!E361=RESUMO!E361,'INF GERAIS'!E361='TERMO DE ADESÃO'!E361,'INF GERAIS'!E361=EVENTOS!E361,'INF GERAIS'!E361=PAGAMENTOS!E361,'INF GERAIS'!E361=VISTORIA!E361,'INF GERAIS'!E361='PRESTAÇÃO DE CONTAS'!E361,'INF GERAIS'!E361='OBS  ENC'!E361,'INF GERAIS'!E361='CONCLUSÃO INFORMAL'!E361)</f>
        <v>1</v>
      </c>
    </row>
    <row r="350" spans="15:17" x14ac:dyDescent="0.35">
      <c r="O350" t="b">
        <f>AND('INF GERAIS'!B362=LEFT(RESUMO!B362,9),'INF GERAIS'!B362=LEFT('TERMO DE ADESÃO'!B362,9),'INF GERAIS'!B362=LEFT(EVENTOS!B362,9),'INF GERAIS'!B362=LEFT(PAGAMENTOS!B362,9),'INF GERAIS'!B362=LEFT(VISTORIA!B362,9),'INF GERAIS'!B362=LEFT('PRESTAÇÃO DE CONTAS'!B362,9),'INF GERAIS'!B362=LEFT('OBS  ENC'!B362,9),'INF GERAIS'!B362=LEFT('CONCLUSÃO INFORMAL'!B362,9))</f>
        <v>1</v>
      </c>
      <c r="P350" t="b">
        <f>AND('INF GERAIS'!D362=RESUMO!D362,'INF GERAIS'!D362='TERMO DE ADESÃO'!D362,'INF GERAIS'!D362=EVENTOS!D362,'INF GERAIS'!D362=PAGAMENTOS!D362,'INF GERAIS'!D362=VISTORIA!D362,'INF GERAIS'!D362='PRESTAÇÃO DE CONTAS'!D362,'INF GERAIS'!D362='OBS  ENC'!D362,'INF GERAIS'!D362='CONCLUSÃO INFORMAL'!D362)</f>
        <v>1</v>
      </c>
      <c r="Q350" t="b">
        <f>AND('INF GERAIS'!E362=RESUMO!E362,'INF GERAIS'!E362='TERMO DE ADESÃO'!E362,'INF GERAIS'!E362=EVENTOS!E362,'INF GERAIS'!E362=PAGAMENTOS!E362,'INF GERAIS'!E362=VISTORIA!E362,'INF GERAIS'!E362='PRESTAÇÃO DE CONTAS'!E362,'INF GERAIS'!E362='OBS  ENC'!E362,'INF GERAIS'!E362='CONCLUSÃO INFORMAL'!E362)</f>
        <v>1</v>
      </c>
    </row>
    <row r="351" spans="15:17" x14ac:dyDescent="0.35">
      <c r="O351" t="b">
        <f>AND('INF GERAIS'!B363=LEFT(RESUMO!B363,9),'INF GERAIS'!B363=LEFT('TERMO DE ADESÃO'!B363,9),'INF GERAIS'!B363=LEFT(EVENTOS!B363,9),'INF GERAIS'!B363=LEFT(PAGAMENTOS!B363,9),'INF GERAIS'!B363=LEFT(VISTORIA!B363,9),'INF GERAIS'!B363=LEFT('PRESTAÇÃO DE CONTAS'!B363,9),'INF GERAIS'!B363=LEFT('OBS  ENC'!B363,9),'INF GERAIS'!B363=LEFT('CONCLUSÃO INFORMAL'!B363,9))</f>
        <v>1</v>
      </c>
      <c r="P351" t="b">
        <f>AND('INF GERAIS'!D363=RESUMO!D363,'INF GERAIS'!D363='TERMO DE ADESÃO'!D363,'INF GERAIS'!D363=EVENTOS!D363,'INF GERAIS'!D363=PAGAMENTOS!D363,'INF GERAIS'!D363=VISTORIA!D363,'INF GERAIS'!D363='PRESTAÇÃO DE CONTAS'!D363,'INF GERAIS'!D363='OBS  ENC'!D363,'INF GERAIS'!D363='CONCLUSÃO INFORMAL'!D363)</f>
        <v>1</v>
      </c>
      <c r="Q351" t="b">
        <f>AND('INF GERAIS'!E363=RESUMO!E363,'INF GERAIS'!E363='TERMO DE ADESÃO'!E363,'INF GERAIS'!E363=EVENTOS!E363,'INF GERAIS'!E363=PAGAMENTOS!E363,'INF GERAIS'!E363=VISTORIA!E363,'INF GERAIS'!E363='PRESTAÇÃO DE CONTAS'!E363,'INF GERAIS'!E363='OBS  ENC'!E363,'INF GERAIS'!E363='CONCLUSÃO INFORMAL'!E363)</f>
        <v>1</v>
      </c>
    </row>
    <row r="352" spans="15:17" x14ac:dyDescent="0.35">
      <c r="O352" t="b">
        <f>AND('INF GERAIS'!B364=LEFT(RESUMO!B364,9),'INF GERAIS'!B364=LEFT('TERMO DE ADESÃO'!B364,9),'INF GERAIS'!B364=LEFT(EVENTOS!B364,9),'INF GERAIS'!B364=LEFT(PAGAMENTOS!B364,9),'INF GERAIS'!B364=LEFT(VISTORIA!B364,9),'INF GERAIS'!B364=LEFT('PRESTAÇÃO DE CONTAS'!B364,9),'INF GERAIS'!B364=LEFT('OBS  ENC'!B364,9),'INF GERAIS'!B364=LEFT('CONCLUSÃO INFORMAL'!B364,9))</f>
        <v>1</v>
      </c>
      <c r="P352" t="b">
        <f>AND('INF GERAIS'!D364=RESUMO!D364,'INF GERAIS'!D364='TERMO DE ADESÃO'!D364,'INF GERAIS'!D364=EVENTOS!D364,'INF GERAIS'!D364=PAGAMENTOS!D364,'INF GERAIS'!D364=VISTORIA!D364,'INF GERAIS'!D364='PRESTAÇÃO DE CONTAS'!D364,'INF GERAIS'!D364='OBS  ENC'!D364,'INF GERAIS'!D364='CONCLUSÃO INFORMAL'!D364)</f>
        <v>1</v>
      </c>
      <c r="Q352" t="b">
        <f>AND('INF GERAIS'!E364=RESUMO!E364,'INF GERAIS'!E364='TERMO DE ADESÃO'!E364,'INF GERAIS'!E364=EVENTOS!E364,'INF GERAIS'!E364=PAGAMENTOS!E364,'INF GERAIS'!E364=VISTORIA!E364,'INF GERAIS'!E364='PRESTAÇÃO DE CONTAS'!E364,'INF GERAIS'!E364='OBS  ENC'!E364,'INF GERAIS'!E364='CONCLUSÃO INFORMAL'!E364)</f>
        <v>1</v>
      </c>
    </row>
    <row r="353" spans="15:17" x14ac:dyDescent="0.35">
      <c r="O353" t="b">
        <f>AND('INF GERAIS'!B366=LEFT(RESUMO!B366,9),'INF GERAIS'!B366=LEFT('TERMO DE ADESÃO'!B366,9),'INF GERAIS'!B366=LEFT(EVENTOS!B366,9),'INF GERAIS'!B366=LEFT(PAGAMENTOS!B366,9),'INF GERAIS'!B366=LEFT(VISTORIA!B366,9),'INF GERAIS'!B366=LEFT('PRESTAÇÃO DE CONTAS'!B366,9),'INF GERAIS'!B366=LEFT('OBS  ENC'!B366,9),'INF GERAIS'!B366=LEFT('CONCLUSÃO INFORMAL'!B366,9))</f>
        <v>1</v>
      </c>
      <c r="P353" t="b">
        <f>AND('INF GERAIS'!D366=RESUMO!D366,'INF GERAIS'!D366='TERMO DE ADESÃO'!D366,'INF GERAIS'!D366=EVENTOS!D366,'INF GERAIS'!D366=PAGAMENTOS!D366,'INF GERAIS'!D366=VISTORIA!D366,'INF GERAIS'!D366='PRESTAÇÃO DE CONTAS'!D366,'INF GERAIS'!D366='OBS  ENC'!D366,'INF GERAIS'!D366='CONCLUSÃO INFORMAL'!D366)</f>
        <v>1</v>
      </c>
      <c r="Q353" t="b">
        <f>AND('INF GERAIS'!E366=RESUMO!E366,'INF GERAIS'!E366='TERMO DE ADESÃO'!E366,'INF GERAIS'!E366=EVENTOS!E366,'INF GERAIS'!E366=PAGAMENTOS!E366,'INF GERAIS'!E366=VISTORIA!E366,'INF GERAIS'!E366='PRESTAÇÃO DE CONTAS'!E366,'INF GERAIS'!E366='OBS  ENC'!E366,'INF GERAIS'!E366='CONCLUSÃO INFORMAL'!E366)</f>
        <v>1</v>
      </c>
    </row>
    <row r="354" spans="15:17" x14ac:dyDescent="0.35">
      <c r="O354" t="b">
        <f>AND('INF GERAIS'!B368=LEFT(RESUMO!B368,9),'INF GERAIS'!B368=LEFT('TERMO DE ADESÃO'!B368,9),'INF GERAIS'!B368=LEFT(EVENTOS!B368,9),'INF GERAIS'!B368=LEFT(PAGAMENTOS!B368,9),'INF GERAIS'!B368=LEFT(VISTORIA!B368,9),'INF GERAIS'!B368=LEFT('PRESTAÇÃO DE CONTAS'!B368,9),'INF GERAIS'!B368=LEFT('OBS  ENC'!B368,9),'INF GERAIS'!B368=LEFT('CONCLUSÃO INFORMAL'!B368,9))</f>
        <v>1</v>
      </c>
      <c r="P354" t="b">
        <f>AND('INF GERAIS'!D368=RESUMO!D368,'INF GERAIS'!D368='TERMO DE ADESÃO'!D368,'INF GERAIS'!D368=EVENTOS!D368,'INF GERAIS'!D368=PAGAMENTOS!D368,'INF GERAIS'!D368=VISTORIA!D368,'INF GERAIS'!D368='PRESTAÇÃO DE CONTAS'!D368,'INF GERAIS'!D368='OBS  ENC'!D368,'INF GERAIS'!D368='CONCLUSÃO INFORMAL'!D368)</f>
        <v>1</v>
      </c>
      <c r="Q354" t="b">
        <f>AND('INF GERAIS'!E368=RESUMO!E368,'INF GERAIS'!E368='TERMO DE ADESÃO'!E368,'INF GERAIS'!E368=EVENTOS!E368,'INF GERAIS'!E368=PAGAMENTOS!E368,'INF GERAIS'!E368=VISTORIA!E368,'INF GERAIS'!E368='PRESTAÇÃO DE CONTAS'!E368,'INF GERAIS'!E368='OBS  ENC'!E368,'INF GERAIS'!E368='CONCLUSÃO INFORMAL'!E368)</f>
        <v>1</v>
      </c>
    </row>
    <row r="355" spans="15:17" x14ac:dyDescent="0.35">
      <c r="O355" t="b">
        <f>AND('INF GERAIS'!B369=LEFT(RESUMO!B369,9),'INF GERAIS'!B369=LEFT('TERMO DE ADESÃO'!B369,9),'INF GERAIS'!B369=LEFT(EVENTOS!B369,9),'INF GERAIS'!B369=LEFT(PAGAMENTOS!B369,9),'INF GERAIS'!B369=LEFT(VISTORIA!B369,9),'INF GERAIS'!B369=LEFT('PRESTAÇÃO DE CONTAS'!B369,9),'INF GERAIS'!B369=LEFT('OBS  ENC'!B369,9),'INF GERAIS'!B369=LEFT('CONCLUSÃO INFORMAL'!B369,9))</f>
        <v>1</v>
      </c>
      <c r="P355" t="b">
        <f>AND('INF GERAIS'!D369=RESUMO!D369,'INF GERAIS'!D369='TERMO DE ADESÃO'!D369,'INF GERAIS'!D369=EVENTOS!D369,'INF GERAIS'!D369=PAGAMENTOS!D369,'INF GERAIS'!D369=VISTORIA!D369,'INF GERAIS'!D369='PRESTAÇÃO DE CONTAS'!D369,'INF GERAIS'!D369='OBS  ENC'!D369,'INF GERAIS'!D369='CONCLUSÃO INFORMAL'!D369)</f>
        <v>1</v>
      </c>
      <c r="Q355" t="b">
        <f>AND('INF GERAIS'!E369=RESUMO!E369,'INF GERAIS'!E369='TERMO DE ADESÃO'!E369,'INF GERAIS'!E369=EVENTOS!E369,'INF GERAIS'!E369=PAGAMENTOS!E369,'INF GERAIS'!E369=VISTORIA!E369,'INF GERAIS'!E369='PRESTAÇÃO DE CONTAS'!E369,'INF GERAIS'!E369='OBS  ENC'!E369,'INF GERAIS'!E369='CONCLUSÃO INFORMAL'!E369)</f>
        <v>1</v>
      </c>
    </row>
    <row r="356" spans="15:17" x14ac:dyDescent="0.35">
      <c r="O356" t="b">
        <f>AND('INF GERAIS'!B370=LEFT(RESUMO!B370,9),'INF GERAIS'!B370=LEFT('TERMO DE ADESÃO'!B370,9),'INF GERAIS'!B370=LEFT(EVENTOS!B370,9),'INF GERAIS'!B370=LEFT(PAGAMENTOS!B370,9),'INF GERAIS'!B370=LEFT(VISTORIA!B370,9),'INF GERAIS'!B370=LEFT('PRESTAÇÃO DE CONTAS'!B370,9),'INF GERAIS'!B370=LEFT('OBS  ENC'!B370,9),'INF GERAIS'!B370=LEFT('CONCLUSÃO INFORMAL'!B370,9))</f>
        <v>1</v>
      </c>
      <c r="P356" t="b">
        <f>AND('INF GERAIS'!D370=RESUMO!D370,'INF GERAIS'!D370='TERMO DE ADESÃO'!D370,'INF GERAIS'!D370=EVENTOS!D370,'INF GERAIS'!D370=PAGAMENTOS!D370,'INF GERAIS'!D370=VISTORIA!D370,'INF GERAIS'!D370='PRESTAÇÃO DE CONTAS'!D370,'INF GERAIS'!D370='OBS  ENC'!D370,'INF GERAIS'!D370='CONCLUSÃO INFORMAL'!D370)</f>
        <v>1</v>
      </c>
      <c r="Q356" t="b">
        <f>AND('INF GERAIS'!E370=RESUMO!E370,'INF GERAIS'!E370='TERMO DE ADESÃO'!E370,'INF GERAIS'!E370=EVENTOS!E370,'INF GERAIS'!E370=PAGAMENTOS!E370,'INF GERAIS'!E370=VISTORIA!E370,'INF GERAIS'!E370='PRESTAÇÃO DE CONTAS'!E370,'INF GERAIS'!E370='OBS  ENC'!E370,'INF GERAIS'!E370='CONCLUSÃO INFORMAL'!E370)</f>
        <v>1</v>
      </c>
    </row>
    <row r="357" spans="15:17" x14ac:dyDescent="0.35">
      <c r="O357" t="b">
        <f>AND('INF GERAIS'!B371=LEFT(RESUMO!B371,9),'INF GERAIS'!B371=LEFT('TERMO DE ADESÃO'!B371,9),'INF GERAIS'!B371=LEFT(EVENTOS!B371,9),'INF GERAIS'!B371=LEFT(PAGAMENTOS!B371,9),'INF GERAIS'!B371=LEFT(VISTORIA!B371,9),'INF GERAIS'!B371=LEFT('PRESTAÇÃO DE CONTAS'!B371,9),'INF GERAIS'!B371=LEFT('OBS  ENC'!B371,9),'INF GERAIS'!B371=LEFT('CONCLUSÃO INFORMAL'!B371,9))</f>
        <v>1</v>
      </c>
      <c r="P357" t="b">
        <f>AND('INF GERAIS'!D371=RESUMO!D371,'INF GERAIS'!D371='TERMO DE ADESÃO'!D371,'INF GERAIS'!D371=EVENTOS!D371,'INF GERAIS'!D371=PAGAMENTOS!D371,'INF GERAIS'!D371=VISTORIA!D371,'INF GERAIS'!D371='PRESTAÇÃO DE CONTAS'!D371,'INF GERAIS'!D371='OBS  ENC'!D371,'INF GERAIS'!D371='CONCLUSÃO INFORMAL'!D371)</f>
        <v>1</v>
      </c>
      <c r="Q357" t="b">
        <f>AND('INF GERAIS'!E371=RESUMO!E371,'INF GERAIS'!E371='TERMO DE ADESÃO'!E371,'INF GERAIS'!E371=EVENTOS!E371,'INF GERAIS'!E371=PAGAMENTOS!E371,'INF GERAIS'!E371=VISTORIA!E371,'INF GERAIS'!E371='PRESTAÇÃO DE CONTAS'!E371,'INF GERAIS'!E371='OBS  ENC'!E371,'INF GERAIS'!E371='CONCLUSÃO INFORMAL'!E371)</f>
        <v>1</v>
      </c>
    </row>
    <row r="358" spans="15:17" x14ac:dyDescent="0.35">
      <c r="O358" t="b">
        <f>AND('INF GERAIS'!B372=LEFT(RESUMO!B372,9),'INF GERAIS'!B372=LEFT('TERMO DE ADESÃO'!B372,9),'INF GERAIS'!B372=LEFT(EVENTOS!B372,9),'INF GERAIS'!B372=LEFT(PAGAMENTOS!B372,9),'INF GERAIS'!B372=LEFT(VISTORIA!B372,9),'INF GERAIS'!B372=LEFT('PRESTAÇÃO DE CONTAS'!B372,9),'INF GERAIS'!B372=LEFT('OBS  ENC'!B372,9),'INF GERAIS'!B372=LEFT('CONCLUSÃO INFORMAL'!B372,9))</f>
        <v>1</v>
      </c>
      <c r="P358" t="b">
        <f>AND('INF GERAIS'!D372=RESUMO!D372,'INF GERAIS'!D372='TERMO DE ADESÃO'!D372,'INF GERAIS'!D372=EVENTOS!D372,'INF GERAIS'!D372=PAGAMENTOS!D372,'INF GERAIS'!D372=VISTORIA!D372,'INF GERAIS'!D372='PRESTAÇÃO DE CONTAS'!D372,'INF GERAIS'!D372='OBS  ENC'!D372,'INF GERAIS'!D372='CONCLUSÃO INFORMAL'!D372)</f>
        <v>1</v>
      </c>
      <c r="Q358" t="b">
        <f>AND('INF GERAIS'!E372=RESUMO!E372,'INF GERAIS'!E372='TERMO DE ADESÃO'!E372,'INF GERAIS'!E372=EVENTOS!E372,'INF GERAIS'!E372=PAGAMENTOS!E372,'INF GERAIS'!E372=VISTORIA!E372,'INF GERAIS'!E372='PRESTAÇÃO DE CONTAS'!E372,'INF GERAIS'!E372='OBS  ENC'!E372,'INF GERAIS'!E372='CONCLUSÃO INFORMAL'!E372)</f>
        <v>1</v>
      </c>
    </row>
    <row r="359" spans="15:17" x14ac:dyDescent="0.35">
      <c r="O359" t="b">
        <f>AND('INF GERAIS'!B373=LEFT(RESUMO!B373,9),'INF GERAIS'!B373=LEFT('TERMO DE ADESÃO'!B373,9),'INF GERAIS'!B373=LEFT(EVENTOS!B373,9),'INF GERAIS'!B373=LEFT(PAGAMENTOS!B373,9),'INF GERAIS'!B373=LEFT(VISTORIA!B373,9),'INF GERAIS'!B373=LEFT('PRESTAÇÃO DE CONTAS'!B373,9),'INF GERAIS'!B373=LEFT('OBS  ENC'!B373,9),'INF GERAIS'!B373=LEFT('CONCLUSÃO INFORMAL'!B373,9))</f>
        <v>1</v>
      </c>
      <c r="P359" t="b">
        <f>AND('INF GERAIS'!D373=RESUMO!D373,'INF GERAIS'!D373='TERMO DE ADESÃO'!D373,'INF GERAIS'!D373=EVENTOS!D373,'INF GERAIS'!D373=PAGAMENTOS!D373,'INF GERAIS'!D373=VISTORIA!D373,'INF GERAIS'!D373='PRESTAÇÃO DE CONTAS'!D373,'INF GERAIS'!D373='OBS  ENC'!D373,'INF GERAIS'!D373='CONCLUSÃO INFORMAL'!D373)</f>
        <v>1</v>
      </c>
      <c r="Q359" t="b">
        <f>AND('INF GERAIS'!E373=RESUMO!E373,'INF GERAIS'!E373='TERMO DE ADESÃO'!E373,'INF GERAIS'!E373=EVENTOS!E373,'INF GERAIS'!E373=PAGAMENTOS!E373,'INF GERAIS'!E373=VISTORIA!E373,'INF GERAIS'!E373='PRESTAÇÃO DE CONTAS'!E373,'INF GERAIS'!E373='OBS  ENC'!E373,'INF GERAIS'!E373='CONCLUSÃO INFORMAL'!E373)</f>
        <v>1</v>
      </c>
    </row>
    <row r="360" spans="15:17" x14ac:dyDescent="0.35">
      <c r="O360" t="b">
        <f>AND('INF GERAIS'!B374=LEFT(RESUMO!B374,9),'INF GERAIS'!B374=LEFT('TERMO DE ADESÃO'!B374,9),'INF GERAIS'!B374=LEFT(EVENTOS!B374,9),'INF GERAIS'!B374=LEFT(PAGAMENTOS!B374,9),'INF GERAIS'!B374=LEFT(VISTORIA!B374,9),'INF GERAIS'!B374=LEFT('PRESTAÇÃO DE CONTAS'!B374,9),'INF GERAIS'!B374=LEFT('OBS  ENC'!B374,9),'INF GERAIS'!B374=LEFT('CONCLUSÃO INFORMAL'!B374,9))</f>
        <v>1</v>
      </c>
      <c r="P360" t="b">
        <f>AND('INF GERAIS'!D374=RESUMO!D374,'INF GERAIS'!D374='TERMO DE ADESÃO'!D374,'INF GERAIS'!D374=EVENTOS!D374,'INF GERAIS'!D374=PAGAMENTOS!D374,'INF GERAIS'!D374=VISTORIA!D374,'INF GERAIS'!D374='PRESTAÇÃO DE CONTAS'!D374,'INF GERAIS'!D374='OBS  ENC'!D374,'INF GERAIS'!D374='CONCLUSÃO INFORMAL'!D374)</f>
        <v>1</v>
      </c>
      <c r="Q360" t="b">
        <f>AND('INF GERAIS'!E374=RESUMO!E374,'INF GERAIS'!E374='TERMO DE ADESÃO'!E374,'INF GERAIS'!E374=EVENTOS!E374,'INF GERAIS'!E374=PAGAMENTOS!E374,'INF GERAIS'!E374=VISTORIA!E374,'INF GERAIS'!E374='PRESTAÇÃO DE CONTAS'!E374,'INF GERAIS'!E374='OBS  ENC'!E374,'INF GERAIS'!E374='CONCLUSÃO INFORMAL'!E374)</f>
        <v>1</v>
      </c>
    </row>
    <row r="361" spans="15:17" x14ac:dyDescent="0.35">
      <c r="O361" t="b">
        <f>AND('INF GERAIS'!B375=LEFT(RESUMO!B375,9),'INF GERAIS'!B375=LEFT('TERMO DE ADESÃO'!B375,9),'INF GERAIS'!B375=LEFT(EVENTOS!B375,9),'INF GERAIS'!B375=LEFT(PAGAMENTOS!B375,9),'INF GERAIS'!B375=LEFT(VISTORIA!B375,9),'INF GERAIS'!B375=LEFT('PRESTAÇÃO DE CONTAS'!B375,9),'INF GERAIS'!B375=LEFT('OBS  ENC'!B375,9),'INF GERAIS'!B375=LEFT('CONCLUSÃO INFORMAL'!B375,9))</f>
        <v>1</v>
      </c>
      <c r="P361" t="b">
        <f>AND('INF GERAIS'!D375=RESUMO!D375,'INF GERAIS'!D375='TERMO DE ADESÃO'!D375,'INF GERAIS'!D375=EVENTOS!D375,'INF GERAIS'!D375=PAGAMENTOS!D375,'INF GERAIS'!D375=VISTORIA!D375,'INF GERAIS'!D375='PRESTAÇÃO DE CONTAS'!D375,'INF GERAIS'!D375='OBS  ENC'!D375,'INF GERAIS'!D375='CONCLUSÃO INFORMAL'!D375)</f>
        <v>1</v>
      </c>
      <c r="Q361" t="b">
        <f>AND('INF GERAIS'!E375=RESUMO!E375,'INF GERAIS'!E375='TERMO DE ADESÃO'!E375,'INF GERAIS'!E375=EVENTOS!E375,'INF GERAIS'!E375=PAGAMENTOS!E375,'INF GERAIS'!E375=VISTORIA!E375,'INF GERAIS'!E375='PRESTAÇÃO DE CONTAS'!E375,'INF GERAIS'!E375='OBS  ENC'!E375,'INF GERAIS'!E375='CONCLUSÃO INFORMAL'!E375)</f>
        <v>1</v>
      </c>
    </row>
    <row r="362" spans="15:17" x14ac:dyDescent="0.35">
      <c r="O362" t="b">
        <f>AND('INF GERAIS'!B376=LEFT(RESUMO!B376,9),'INF GERAIS'!B376=LEFT('TERMO DE ADESÃO'!B376,9),'INF GERAIS'!B376=LEFT(EVENTOS!B376,9),'INF GERAIS'!B376=LEFT(PAGAMENTOS!B376,9),'INF GERAIS'!B376=LEFT(VISTORIA!B376,9),'INF GERAIS'!B376=LEFT('PRESTAÇÃO DE CONTAS'!B376,9),'INF GERAIS'!B376=LEFT('OBS  ENC'!B376,9),'INF GERAIS'!B376=LEFT('CONCLUSÃO INFORMAL'!B376,9))</f>
        <v>1</v>
      </c>
      <c r="P362" t="b">
        <f>AND('INF GERAIS'!D376=RESUMO!D376,'INF GERAIS'!D376='TERMO DE ADESÃO'!D376,'INF GERAIS'!D376=EVENTOS!D376,'INF GERAIS'!D376=PAGAMENTOS!D376,'INF GERAIS'!D376=VISTORIA!D376,'INF GERAIS'!D376='PRESTAÇÃO DE CONTAS'!D376,'INF GERAIS'!D376='OBS  ENC'!D376,'INF GERAIS'!D376='CONCLUSÃO INFORMAL'!D376)</f>
        <v>1</v>
      </c>
      <c r="Q362" t="b">
        <f>AND('INF GERAIS'!E376=RESUMO!E376,'INF GERAIS'!E376='TERMO DE ADESÃO'!E376,'INF GERAIS'!E376=EVENTOS!E376,'INF GERAIS'!E376=PAGAMENTOS!E376,'INF GERAIS'!E376=VISTORIA!E376,'INF GERAIS'!E376='PRESTAÇÃO DE CONTAS'!E376,'INF GERAIS'!E376='OBS  ENC'!E376,'INF GERAIS'!E376='CONCLUSÃO INFORMAL'!E376)</f>
        <v>1</v>
      </c>
    </row>
    <row r="363" spans="15:17" x14ac:dyDescent="0.35">
      <c r="O363" t="b">
        <f>AND('INF GERAIS'!B377=LEFT(RESUMO!B377,9),'INF GERAIS'!B377=LEFT('TERMO DE ADESÃO'!B377,9),'INF GERAIS'!B377=LEFT(EVENTOS!B377,9),'INF GERAIS'!B377=LEFT(PAGAMENTOS!B377,9),'INF GERAIS'!B377=LEFT(VISTORIA!B377,9),'INF GERAIS'!B377=LEFT('PRESTAÇÃO DE CONTAS'!B377,9),'INF GERAIS'!B377=LEFT('OBS  ENC'!B377,9),'INF GERAIS'!B377=LEFT('CONCLUSÃO INFORMAL'!B377,9))</f>
        <v>1</v>
      </c>
      <c r="P363" t="b">
        <f>AND('INF GERAIS'!D377=RESUMO!D377,'INF GERAIS'!D377='TERMO DE ADESÃO'!D377,'INF GERAIS'!D377=EVENTOS!D377,'INF GERAIS'!D377=PAGAMENTOS!D377,'INF GERAIS'!D377=VISTORIA!D377,'INF GERAIS'!D377='PRESTAÇÃO DE CONTAS'!D377,'INF GERAIS'!D377='OBS  ENC'!D377,'INF GERAIS'!D377='CONCLUSÃO INFORMAL'!D377)</f>
        <v>1</v>
      </c>
      <c r="Q363" t="b">
        <f>AND('INF GERAIS'!E377=RESUMO!E377,'INF GERAIS'!E377='TERMO DE ADESÃO'!E377,'INF GERAIS'!E377=EVENTOS!E377,'INF GERAIS'!E377=PAGAMENTOS!E377,'INF GERAIS'!E377=VISTORIA!E377,'INF GERAIS'!E377='PRESTAÇÃO DE CONTAS'!E377,'INF GERAIS'!E377='OBS  ENC'!E377,'INF GERAIS'!E377='CONCLUSÃO INFORMAL'!E377)</f>
        <v>1</v>
      </c>
    </row>
    <row r="364" spans="15:17" x14ac:dyDescent="0.35">
      <c r="O364" t="b">
        <f>AND('INF GERAIS'!B378=LEFT(RESUMO!B378,9),'INF GERAIS'!B378=LEFT('TERMO DE ADESÃO'!B378,9),'INF GERAIS'!B378=LEFT(EVENTOS!B378,9),'INF GERAIS'!B378=LEFT(PAGAMENTOS!B378,9),'INF GERAIS'!B378=LEFT(VISTORIA!B378,9),'INF GERAIS'!B378=LEFT('PRESTAÇÃO DE CONTAS'!B378,9),'INF GERAIS'!B378=LEFT('OBS  ENC'!B378,9),'INF GERAIS'!B378=LEFT('CONCLUSÃO INFORMAL'!B378,9))</f>
        <v>1</v>
      </c>
      <c r="P364" t="b">
        <f>AND('INF GERAIS'!D378=RESUMO!D378,'INF GERAIS'!D378='TERMO DE ADESÃO'!D378,'INF GERAIS'!D378=EVENTOS!D378,'INF GERAIS'!D378=PAGAMENTOS!D378,'INF GERAIS'!D378=VISTORIA!D378,'INF GERAIS'!D378='PRESTAÇÃO DE CONTAS'!D378,'INF GERAIS'!D378='OBS  ENC'!D378,'INF GERAIS'!D378='CONCLUSÃO INFORMAL'!D378)</f>
        <v>1</v>
      </c>
      <c r="Q364" t="b">
        <f>AND('INF GERAIS'!E378=RESUMO!E378,'INF GERAIS'!E378='TERMO DE ADESÃO'!E378,'INF GERAIS'!E378=EVENTOS!E378,'INF GERAIS'!E378=PAGAMENTOS!E378,'INF GERAIS'!E378=VISTORIA!E378,'INF GERAIS'!E378='PRESTAÇÃO DE CONTAS'!E378,'INF GERAIS'!E378='OBS  ENC'!E378,'INF GERAIS'!E378='CONCLUSÃO INFORMAL'!E378)</f>
        <v>1</v>
      </c>
    </row>
    <row r="365" spans="15:17" x14ac:dyDescent="0.35">
      <c r="O365" t="b">
        <f>AND('INF GERAIS'!B379=LEFT(RESUMO!B379,9),'INF GERAIS'!B379=LEFT('TERMO DE ADESÃO'!B379,9),'INF GERAIS'!B379=LEFT(EVENTOS!B379,9),'INF GERAIS'!B379=LEFT(PAGAMENTOS!B379,9),'INF GERAIS'!B379=LEFT(VISTORIA!B379,9),'INF GERAIS'!B379=LEFT('PRESTAÇÃO DE CONTAS'!B379,9),'INF GERAIS'!B379=LEFT('OBS  ENC'!B379,9),'INF GERAIS'!B379=LEFT('CONCLUSÃO INFORMAL'!B379,9))</f>
        <v>1</v>
      </c>
      <c r="P365" t="b">
        <f>AND('INF GERAIS'!D379=RESUMO!D379,'INF GERAIS'!D379='TERMO DE ADESÃO'!D379,'INF GERAIS'!D379=EVENTOS!D379,'INF GERAIS'!D379=PAGAMENTOS!D379,'INF GERAIS'!D379=VISTORIA!D379,'INF GERAIS'!D379='PRESTAÇÃO DE CONTAS'!D379,'INF GERAIS'!D379='OBS  ENC'!D379,'INF GERAIS'!D379='CONCLUSÃO INFORMAL'!D379)</f>
        <v>1</v>
      </c>
      <c r="Q365" t="b">
        <f>AND('INF GERAIS'!E379=RESUMO!E379,'INF GERAIS'!E379='TERMO DE ADESÃO'!E379,'INF GERAIS'!E379=EVENTOS!E379,'INF GERAIS'!E379=PAGAMENTOS!E379,'INF GERAIS'!E379=VISTORIA!E379,'INF GERAIS'!E379='PRESTAÇÃO DE CONTAS'!E379,'INF GERAIS'!E379='OBS  ENC'!E379,'INF GERAIS'!E379='CONCLUSÃO INFORMAL'!E379)</f>
        <v>1</v>
      </c>
    </row>
    <row r="366" spans="15:17" x14ac:dyDescent="0.35">
      <c r="O366" t="b">
        <f>AND('INF GERAIS'!B380=LEFT(RESUMO!B380,9),'INF GERAIS'!B380=LEFT('TERMO DE ADESÃO'!B380,9),'INF GERAIS'!B380=LEFT(EVENTOS!B380,9),'INF GERAIS'!B380=LEFT(PAGAMENTOS!B380,9),'INF GERAIS'!B380=LEFT(VISTORIA!B380,9),'INF GERAIS'!B380=LEFT('PRESTAÇÃO DE CONTAS'!B380,9),'INF GERAIS'!B380=LEFT('OBS  ENC'!B380,9),'INF GERAIS'!B380=LEFT('CONCLUSÃO INFORMAL'!B380,9))</f>
        <v>1</v>
      </c>
      <c r="P366" t="b">
        <f>AND('INF GERAIS'!D380=RESUMO!D380,'INF GERAIS'!D380='TERMO DE ADESÃO'!D380,'INF GERAIS'!D380=EVENTOS!D380,'INF GERAIS'!D380=PAGAMENTOS!D380,'INF GERAIS'!D380=VISTORIA!D380,'INF GERAIS'!D380='PRESTAÇÃO DE CONTAS'!D380,'INF GERAIS'!D380='OBS  ENC'!D380,'INF GERAIS'!D380='CONCLUSÃO INFORMAL'!D380)</f>
        <v>1</v>
      </c>
      <c r="Q366" t="b">
        <f>AND('INF GERAIS'!E380=RESUMO!E380,'INF GERAIS'!E380='TERMO DE ADESÃO'!E380,'INF GERAIS'!E380=EVENTOS!E380,'INF GERAIS'!E380=PAGAMENTOS!E380,'INF GERAIS'!E380=VISTORIA!E380,'INF GERAIS'!E380='PRESTAÇÃO DE CONTAS'!E380,'INF GERAIS'!E380='OBS  ENC'!E380,'INF GERAIS'!E380='CONCLUSÃO INFORMAL'!E380)</f>
        <v>1</v>
      </c>
    </row>
    <row r="367" spans="15:17" x14ac:dyDescent="0.35">
      <c r="O367" t="b">
        <f>AND('INF GERAIS'!B381=LEFT(RESUMO!B381,9),'INF GERAIS'!B381=LEFT('TERMO DE ADESÃO'!B381,9),'INF GERAIS'!B381=LEFT(EVENTOS!B381,9),'INF GERAIS'!B381=LEFT(PAGAMENTOS!B381,9),'INF GERAIS'!B381=LEFT(VISTORIA!B381,9),'INF GERAIS'!B381=LEFT('PRESTAÇÃO DE CONTAS'!B381,9),'INF GERAIS'!B381=LEFT('OBS  ENC'!B381,9),'INF GERAIS'!B381=LEFT('CONCLUSÃO INFORMAL'!B381,9))</f>
        <v>1</v>
      </c>
      <c r="P367" t="b">
        <f>AND('INF GERAIS'!D381=RESUMO!D381,'INF GERAIS'!D381='TERMO DE ADESÃO'!D381,'INF GERAIS'!D381=EVENTOS!D381,'INF GERAIS'!D381=PAGAMENTOS!D381,'INF GERAIS'!D381=VISTORIA!D381,'INF GERAIS'!D381='PRESTAÇÃO DE CONTAS'!D381,'INF GERAIS'!D381='OBS  ENC'!D381,'INF GERAIS'!D381='CONCLUSÃO INFORMAL'!D381)</f>
        <v>1</v>
      </c>
      <c r="Q367" t="b">
        <f>AND('INF GERAIS'!E381=RESUMO!E381,'INF GERAIS'!E381='TERMO DE ADESÃO'!E381,'INF GERAIS'!E381=EVENTOS!E381,'INF GERAIS'!E381=PAGAMENTOS!E381,'INF GERAIS'!E381=VISTORIA!E381,'INF GERAIS'!E381='PRESTAÇÃO DE CONTAS'!E381,'INF GERAIS'!E381='OBS  ENC'!E381,'INF GERAIS'!E381='CONCLUSÃO INFORMAL'!E381)</f>
        <v>1</v>
      </c>
    </row>
    <row r="368" spans="15:17" x14ac:dyDescent="0.35">
      <c r="O368" t="b">
        <f>AND('INF GERAIS'!B382=LEFT(RESUMO!B382,9),'INF GERAIS'!B382=LEFT('TERMO DE ADESÃO'!B382,9),'INF GERAIS'!B382=LEFT(EVENTOS!B382,9),'INF GERAIS'!B382=LEFT(PAGAMENTOS!B382,9),'INF GERAIS'!B382=LEFT(VISTORIA!B382,9),'INF GERAIS'!B382=LEFT('PRESTAÇÃO DE CONTAS'!B382,9),'INF GERAIS'!B382=LEFT('OBS  ENC'!B382,9),'INF GERAIS'!B382=LEFT('CONCLUSÃO INFORMAL'!B382,9))</f>
        <v>1</v>
      </c>
      <c r="P368" t="b">
        <f>AND('INF GERAIS'!D382=RESUMO!D382,'INF GERAIS'!D382='TERMO DE ADESÃO'!D382,'INF GERAIS'!D382=EVENTOS!D382,'INF GERAIS'!D382=PAGAMENTOS!D382,'INF GERAIS'!D382=VISTORIA!D382,'INF GERAIS'!D382='PRESTAÇÃO DE CONTAS'!D382,'INF GERAIS'!D382='OBS  ENC'!D382,'INF GERAIS'!D382='CONCLUSÃO INFORMAL'!D382)</f>
        <v>1</v>
      </c>
      <c r="Q368" t="b">
        <f>AND('INF GERAIS'!E382=RESUMO!E382,'INF GERAIS'!E382='TERMO DE ADESÃO'!E382,'INF GERAIS'!E382=EVENTOS!E382,'INF GERAIS'!E382=PAGAMENTOS!E382,'INF GERAIS'!E382=VISTORIA!E382,'INF GERAIS'!E382='PRESTAÇÃO DE CONTAS'!E382,'INF GERAIS'!E382='OBS  ENC'!E382,'INF GERAIS'!E382='CONCLUSÃO INFORMAL'!E382)</f>
        <v>1</v>
      </c>
    </row>
    <row r="369" spans="15:17" x14ac:dyDescent="0.35">
      <c r="O369" t="b">
        <f>AND('INF GERAIS'!B383=LEFT(RESUMO!B383,9),'INF GERAIS'!B383=LEFT('TERMO DE ADESÃO'!B383,9),'INF GERAIS'!B383=LEFT(EVENTOS!B383,9),'INF GERAIS'!B383=LEFT(PAGAMENTOS!B383,9),'INF GERAIS'!B383=LEFT(VISTORIA!B383,9),'INF GERAIS'!B383=LEFT('PRESTAÇÃO DE CONTAS'!B383,9),'INF GERAIS'!B383=LEFT('OBS  ENC'!B383,9),'INF GERAIS'!B383=LEFT('CONCLUSÃO INFORMAL'!B383,9))</f>
        <v>1</v>
      </c>
      <c r="P369" t="b">
        <f>AND('INF GERAIS'!D383=RESUMO!D383,'INF GERAIS'!D383='TERMO DE ADESÃO'!D383,'INF GERAIS'!D383=EVENTOS!D383,'INF GERAIS'!D383=PAGAMENTOS!D383,'INF GERAIS'!D383=VISTORIA!D383,'INF GERAIS'!D383='PRESTAÇÃO DE CONTAS'!D383,'INF GERAIS'!D383='OBS  ENC'!D383,'INF GERAIS'!D383='CONCLUSÃO INFORMAL'!D383)</f>
        <v>1</v>
      </c>
      <c r="Q369" t="b">
        <f>AND('INF GERAIS'!E383=RESUMO!E383,'INF GERAIS'!E383='TERMO DE ADESÃO'!E383,'INF GERAIS'!E383=EVENTOS!E383,'INF GERAIS'!E383=PAGAMENTOS!E383,'INF GERAIS'!E383=VISTORIA!E383,'INF GERAIS'!E383='PRESTAÇÃO DE CONTAS'!E383,'INF GERAIS'!E383='OBS  ENC'!E383,'INF GERAIS'!E383='CONCLUSÃO INFORMAL'!E383)</f>
        <v>1</v>
      </c>
    </row>
    <row r="370" spans="15:17" x14ac:dyDescent="0.35">
      <c r="O370" t="b">
        <f>AND('INF GERAIS'!B384=LEFT(RESUMO!B384,9),'INF GERAIS'!B384=LEFT('TERMO DE ADESÃO'!B384,9),'INF GERAIS'!B384=LEFT(EVENTOS!B384,9),'INF GERAIS'!B384=LEFT(PAGAMENTOS!B384,9),'INF GERAIS'!B384=LEFT(VISTORIA!B384,9),'INF GERAIS'!B384=LEFT('PRESTAÇÃO DE CONTAS'!B384,9),'INF GERAIS'!B384=LEFT('OBS  ENC'!B384,9),'INF GERAIS'!B384=LEFT('CONCLUSÃO INFORMAL'!B384,9))</f>
        <v>1</v>
      </c>
      <c r="P370" t="b">
        <f>AND('INF GERAIS'!D384=RESUMO!D384,'INF GERAIS'!D384='TERMO DE ADESÃO'!D384,'INF GERAIS'!D384=EVENTOS!D384,'INF GERAIS'!D384=PAGAMENTOS!D384,'INF GERAIS'!D384=VISTORIA!D384,'INF GERAIS'!D384='PRESTAÇÃO DE CONTAS'!D384,'INF GERAIS'!D384='OBS  ENC'!D384,'INF GERAIS'!D384='CONCLUSÃO INFORMAL'!D384)</f>
        <v>1</v>
      </c>
      <c r="Q370" t="b">
        <f>AND('INF GERAIS'!E384=RESUMO!E384,'INF GERAIS'!E384='TERMO DE ADESÃO'!E384,'INF GERAIS'!E384=EVENTOS!E384,'INF GERAIS'!E384=PAGAMENTOS!E384,'INF GERAIS'!E384=VISTORIA!E384,'INF GERAIS'!E384='PRESTAÇÃO DE CONTAS'!E384,'INF GERAIS'!E384='OBS  ENC'!E384,'INF GERAIS'!E384='CONCLUSÃO INFORMAL'!E384)</f>
        <v>1</v>
      </c>
    </row>
    <row r="371" spans="15:17" x14ac:dyDescent="0.35">
      <c r="O371" t="b">
        <f>AND('INF GERAIS'!B385=LEFT(RESUMO!B385,9),'INF GERAIS'!B385=LEFT('TERMO DE ADESÃO'!B385,9),'INF GERAIS'!B385=LEFT(EVENTOS!B385,9),'INF GERAIS'!B385=LEFT(PAGAMENTOS!B385,9),'INF GERAIS'!B385=LEFT(VISTORIA!B385,9),'INF GERAIS'!B385=LEFT('PRESTAÇÃO DE CONTAS'!B385,9),'INF GERAIS'!B385=LEFT('OBS  ENC'!B385,9),'INF GERAIS'!B385=LEFT('CONCLUSÃO INFORMAL'!B385,9))</f>
        <v>1</v>
      </c>
      <c r="P371" t="b">
        <f>AND('INF GERAIS'!D385=RESUMO!D385,'INF GERAIS'!D385='TERMO DE ADESÃO'!D385,'INF GERAIS'!D385=EVENTOS!D385,'INF GERAIS'!D385=PAGAMENTOS!D385,'INF GERAIS'!D385=VISTORIA!D385,'INF GERAIS'!D385='PRESTAÇÃO DE CONTAS'!D385,'INF GERAIS'!D385='OBS  ENC'!D385,'INF GERAIS'!D385='CONCLUSÃO INFORMAL'!D385)</f>
        <v>1</v>
      </c>
      <c r="Q371" t="b">
        <f>AND('INF GERAIS'!E385=RESUMO!E385,'INF GERAIS'!E385='TERMO DE ADESÃO'!E385,'INF GERAIS'!E385=EVENTOS!E385,'INF GERAIS'!E385=PAGAMENTOS!E385,'INF GERAIS'!E385=VISTORIA!E385,'INF GERAIS'!E385='PRESTAÇÃO DE CONTAS'!E385,'INF GERAIS'!E385='OBS  ENC'!E385,'INF GERAIS'!E385='CONCLUSÃO INFORMAL'!E385)</f>
        <v>1</v>
      </c>
    </row>
    <row r="372" spans="15:17" x14ac:dyDescent="0.35">
      <c r="O372" t="b">
        <f>AND('INF GERAIS'!B386=LEFT(RESUMO!B386,9),'INF GERAIS'!B386=LEFT('TERMO DE ADESÃO'!B386,9),'INF GERAIS'!B386=LEFT(EVENTOS!B386,9),'INF GERAIS'!B386=LEFT(PAGAMENTOS!B386,9),'INF GERAIS'!B386=LEFT(VISTORIA!B386,9),'INF GERAIS'!B386=LEFT('PRESTAÇÃO DE CONTAS'!B386,9),'INF GERAIS'!B386=LEFT('OBS  ENC'!B386,9),'INF GERAIS'!B386=LEFT('CONCLUSÃO INFORMAL'!B386,9))</f>
        <v>1</v>
      </c>
      <c r="P372" t="b">
        <f>AND('INF GERAIS'!D386=RESUMO!D386,'INF GERAIS'!D386='TERMO DE ADESÃO'!D386,'INF GERAIS'!D386=EVENTOS!D386,'INF GERAIS'!D386=PAGAMENTOS!D386,'INF GERAIS'!D386=VISTORIA!D386,'INF GERAIS'!D386='PRESTAÇÃO DE CONTAS'!D386,'INF GERAIS'!D386='OBS  ENC'!D386,'INF GERAIS'!D386='CONCLUSÃO INFORMAL'!D386)</f>
        <v>1</v>
      </c>
      <c r="Q372" t="b">
        <f>AND('INF GERAIS'!E386=RESUMO!E386,'INF GERAIS'!E386='TERMO DE ADESÃO'!E386,'INF GERAIS'!E386=EVENTOS!E386,'INF GERAIS'!E386=PAGAMENTOS!E386,'INF GERAIS'!E386=VISTORIA!E386,'INF GERAIS'!E386='PRESTAÇÃO DE CONTAS'!E386,'INF GERAIS'!E386='OBS  ENC'!E386,'INF GERAIS'!E386='CONCLUSÃO INFORMAL'!E386)</f>
        <v>1</v>
      </c>
    </row>
    <row r="373" spans="15:17" x14ac:dyDescent="0.35">
      <c r="O373" t="b">
        <f>AND('INF GERAIS'!B387=LEFT(RESUMO!B387,9),'INF GERAIS'!B387=LEFT('TERMO DE ADESÃO'!B387,9),'INF GERAIS'!B387=LEFT(EVENTOS!B387,9),'INF GERAIS'!B387=LEFT(PAGAMENTOS!B387,9),'INF GERAIS'!B387=LEFT(VISTORIA!B387,9),'INF GERAIS'!B387=LEFT('PRESTAÇÃO DE CONTAS'!B387,9),'INF GERAIS'!B387=LEFT('OBS  ENC'!B387,9),'INF GERAIS'!B387=LEFT('CONCLUSÃO INFORMAL'!B387,9))</f>
        <v>1</v>
      </c>
      <c r="P373" t="b">
        <f>AND('INF GERAIS'!D387=RESUMO!D387,'INF GERAIS'!D387='TERMO DE ADESÃO'!D387,'INF GERAIS'!D387=EVENTOS!D387,'INF GERAIS'!D387=PAGAMENTOS!D387,'INF GERAIS'!D387=VISTORIA!D387,'INF GERAIS'!D387='PRESTAÇÃO DE CONTAS'!D387,'INF GERAIS'!D387='OBS  ENC'!D387,'INF GERAIS'!D387='CONCLUSÃO INFORMAL'!D387)</f>
        <v>1</v>
      </c>
      <c r="Q373" t="b">
        <f>AND('INF GERAIS'!E387=RESUMO!E387,'INF GERAIS'!E387='TERMO DE ADESÃO'!E387,'INF GERAIS'!E387=EVENTOS!E387,'INF GERAIS'!E387=PAGAMENTOS!E387,'INF GERAIS'!E387=VISTORIA!E387,'INF GERAIS'!E387='PRESTAÇÃO DE CONTAS'!E387,'INF GERAIS'!E387='OBS  ENC'!E387,'INF GERAIS'!E387='CONCLUSÃO INFORMAL'!E387)</f>
        <v>1</v>
      </c>
    </row>
    <row r="374" spans="15:17" x14ac:dyDescent="0.35">
      <c r="O374" t="b">
        <f>AND('INF GERAIS'!B388=LEFT(RESUMO!B388,9),'INF GERAIS'!B388=LEFT('TERMO DE ADESÃO'!B388,9),'INF GERAIS'!B388=LEFT(EVENTOS!B388,9),'INF GERAIS'!B388=LEFT(PAGAMENTOS!B388,9),'INF GERAIS'!B388=LEFT(VISTORIA!B388,9),'INF GERAIS'!B388=LEFT('PRESTAÇÃO DE CONTAS'!B388,9),'INF GERAIS'!B388=LEFT('OBS  ENC'!B388,9),'INF GERAIS'!B388=LEFT('CONCLUSÃO INFORMAL'!B388,9))</f>
        <v>1</v>
      </c>
      <c r="P374" t="b">
        <f>AND('INF GERAIS'!D388=RESUMO!D388,'INF GERAIS'!D388='TERMO DE ADESÃO'!D388,'INF GERAIS'!D388=EVENTOS!D388,'INF GERAIS'!D388=PAGAMENTOS!D388,'INF GERAIS'!D388=VISTORIA!D388,'INF GERAIS'!D388='PRESTAÇÃO DE CONTAS'!D388,'INF GERAIS'!D388='OBS  ENC'!D388,'INF GERAIS'!D388='CONCLUSÃO INFORMAL'!D388)</f>
        <v>1</v>
      </c>
      <c r="Q374" t="b">
        <f>AND('INF GERAIS'!E388=RESUMO!E388,'INF GERAIS'!E388='TERMO DE ADESÃO'!E388,'INF GERAIS'!E388=EVENTOS!E388,'INF GERAIS'!E388=PAGAMENTOS!E388,'INF GERAIS'!E388=VISTORIA!E388,'INF GERAIS'!E388='PRESTAÇÃO DE CONTAS'!E388,'INF GERAIS'!E388='OBS  ENC'!E388,'INF GERAIS'!E388='CONCLUSÃO INFORMAL'!E388)</f>
        <v>1</v>
      </c>
    </row>
    <row r="375" spans="15:17" x14ac:dyDescent="0.35">
      <c r="O375" t="b">
        <f>AND('INF GERAIS'!B389=LEFT(RESUMO!B389,9),'INF GERAIS'!B389=LEFT('TERMO DE ADESÃO'!B389,9),'INF GERAIS'!B389=LEFT(EVENTOS!B389,9),'INF GERAIS'!B389=LEFT(PAGAMENTOS!B389,9),'INF GERAIS'!B389=LEFT(VISTORIA!B389,9),'INF GERAIS'!B389=LEFT('PRESTAÇÃO DE CONTAS'!B389,9),'INF GERAIS'!B389=LEFT('OBS  ENC'!B389,9),'INF GERAIS'!B389=LEFT('CONCLUSÃO INFORMAL'!B389,9))</f>
        <v>1</v>
      </c>
      <c r="P375" t="b">
        <f>AND('INF GERAIS'!D389=RESUMO!D389,'INF GERAIS'!D389='TERMO DE ADESÃO'!D389,'INF GERAIS'!D389=EVENTOS!D389,'INF GERAIS'!D389=PAGAMENTOS!D389,'INF GERAIS'!D389=VISTORIA!D389,'INF GERAIS'!D389='PRESTAÇÃO DE CONTAS'!D389,'INF GERAIS'!D389='OBS  ENC'!D389,'INF GERAIS'!D389='CONCLUSÃO INFORMAL'!D389)</f>
        <v>1</v>
      </c>
      <c r="Q375" t="b">
        <f>AND('INF GERAIS'!E389=RESUMO!E389,'INF GERAIS'!E389='TERMO DE ADESÃO'!E389,'INF GERAIS'!E389=EVENTOS!E389,'INF GERAIS'!E389=PAGAMENTOS!E389,'INF GERAIS'!E389=VISTORIA!E389,'INF GERAIS'!E389='PRESTAÇÃO DE CONTAS'!E389,'INF GERAIS'!E389='OBS  ENC'!E389,'INF GERAIS'!E389='CONCLUSÃO INFORMAL'!E389)</f>
        <v>1</v>
      </c>
    </row>
    <row r="376" spans="15:17" x14ac:dyDescent="0.35">
      <c r="O376" t="b">
        <f>AND('INF GERAIS'!B390=LEFT(RESUMO!B390,9),'INF GERAIS'!B390=LEFT('TERMO DE ADESÃO'!B390,9),'INF GERAIS'!B390=LEFT(EVENTOS!B390,9),'INF GERAIS'!B390=LEFT(PAGAMENTOS!B390,9),'INF GERAIS'!B390=LEFT(VISTORIA!B390,9),'INF GERAIS'!B390=LEFT('PRESTAÇÃO DE CONTAS'!B390,9),'INF GERAIS'!B390=LEFT('OBS  ENC'!B390,9),'INF GERAIS'!B390=LEFT('CONCLUSÃO INFORMAL'!B390,9))</f>
        <v>1</v>
      </c>
      <c r="P376" t="b">
        <f>AND('INF GERAIS'!D390=RESUMO!D390,'INF GERAIS'!D390='TERMO DE ADESÃO'!D390,'INF GERAIS'!D390=EVENTOS!D390,'INF GERAIS'!D390=PAGAMENTOS!D390,'INF GERAIS'!D390=VISTORIA!D390,'INF GERAIS'!D390='PRESTAÇÃO DE CONTAS'!D390,'INF GERAIS'!D390='OBS  ENC'!D390,'INF GERAIS'!D390='CONCLUSÃO INFORMAL'!D390)</f>
        <v>1</v>
      </c>
      <c r="Q376" t="b">
        <f>AND('INF GERAIS'!E390=RESUMO!E390,'INF GERAIS'!E390='TERMO DE ADESÃO'!E390,'INF GERAIS'!E390=EVENTOS!E390,'INF GERAIS'!E390=PAGAMENTOS!E390,'INF GERAIS'!E390=VISTORIA!E390,'INF GERAIS'!E390='PRESTAÇÃO DE CONTAS'!E390,'INF GERAIS'!E390='OBS  ENC'!E390,'INF GERAIS'!E390='CONCLUSÃO INFORMAL'!E390)</f>
        <v>1</v>
      </c>
    </row>
    <row r="377" spans="15:17" x14ac:dyDescent="0.35">
      <c r="O377" t="b">
        <f>AND('INF GERAIS'!B391=LEFT(RESUMO!B391,9),'INF GERAIS'!B391=LEFT('TERMO DE ADESÃO'!B391,9),'INF GERAIS'!B391=LEFT(EVENTOS!B391,9),'INF GERAIS'!B391=LEFT(PAGAMENTOS!B391,9),'INF GERAIS'!B391=LEFT(VISTORIA!B391,9),'INF GERAIS'!B391=LEFT('PRESTAÇÃO DE CONTAS'!B391,9),'INF GERAIS'!B391=LEFT('OBS  ENC'!B391,9),'INF GERAIS'!B391=LEFT('CONCLUSÃO INFORMAL'!B391,9))</f>
        <v>1</v>
      </c>
      <c r="P377" t="b">
        <f>AND('INF GERAIS'!D391=RESUMO!D391,'INF GERAIS'!D391='TERMO DE ADESÃO'!D391,'INF GERAIS'!D391=EVENTOS!D391,'INF GERAIS'!D391=PAGAMENTOS!D391,'INF GERAIS'!D391=VISTORIA!D391,'INF GERAIS'!D391='PRESTAÇÃO DE CONTAS'!D391,'INF GERAIS'!D391='OBS  ENC'!D391,'INF GERAIS'!D391='CONCLUSÃO INFORMAL'!D391)</f>
        <v>1</v>
      </c>
      <c r="Q377" t="b">
        <f>AND('INF GERAIS'!E391=RESUMO!E391,'INF GERAIS'!E391='TERMO DE ADESÃO'!E391,'INF GERAIS'!E391=EVENTOS!E391,'INF GERAIS'!E391=PAGAMENTOS!E391,'INF GERAIS'!E391=VISTORIA!E391,'INF GERAIS'!E391='PRESTAÇÃO DE CONTAS'!E391,'INF GERAIS'!E391='OBS  ENC'!E391,'INF GERAIS'!E391='CONCLUSÃO INFORMAL'!E391)</f>
        <v>1</v>
      </c>
    </row>
    <row r="378" spans="15:17" x14ac:dyDescent="0.35">
      <c r="O378" t="b">
        <f>AND('INF GERAIS'!B392=LEFT(RESUMO!B392,9),'INF GERAIS'!B392=LEFT('TERMO DE ADESÃO'!B392,9),'INF GERAIS'!B392=LEFT(EVENTOS!B392,9),'INF GERAIS'!B392=LEFT(PAGAMENTOS!B392,9),'INF GERAIS'!B392=LEFT(VISTORIA!B392,9),'INF GERAIS'!B392=LEFT('PRESTAÇÃO DE CONTAS'!B392,9),'INF GERAIS'!B392=LEFT('OBS  ENC'!B392,9),'INF GERAIS'!B392=LEFT('CONCLUSÃO INFORMAL'!B392,9))</f>
        <v>1</v>
      </c>
      <c r="P378" t="b">
        <f>AND('INF GERAIS'!D392=RESUMO!D392,'INF GERAIS'!D392='TERMO DE ADESÃO'!D392,'INF GERAIS'!D392=EVENTOS!D392,'INF GERAIS'!D392=PAGAMENTOS!D392,'INF GERAIS'!D392=VISTORIA!D392,'INF GERAIS'!D392='PRESTAÇÃO DE CONTAS'!D392,'INF GERAIS'!D392='OBS  ENC'!D392,'INF GERAIS'!D392='CONCLUSÃO INFORMAL'!D392)</f>
        <v>1</v>
      </c>
      <c r="Q378" t="b">
        <f>AND('INF GERAIS'!E392=RESUMO!E392,'INF GERAIS'!E392='TERMO DE ADESÃO'!E392,'INF GERAIS'!E392=EVENTOS!E392,'INF GERAIS'!E392=PAGAMENTOS!E392,'INF GERAIS'!E392=VISTORIA!E392,'INF GERAIS'!E392='PRESTAÇÃO DE CONTAS'!E392,'INF GERAIS'!E392='OBS  ENC'!E392,'INF GERAIS'!E392='CONCLUSÃO INFORMAL'!E392)</f>
        <v>1</v>
      </c>
    </row>
    <row r="379" spans="15:17" x14ac:dyDescent="0.35">
      <c r="O379" t="b">
        <f>AND('INF GERAIS'!B393=LEFT(RESUMO!B393,9),'INF GERAIS'!B393=LEFT('TERMO DE ADESÃO'!B393,9),'INF GERAIS'!B393=LEFT(EVENTOS!B393,9),'INF GERAIS'!B393=LEFT(PAGAMENTOS!B393,9),'INF GERAIS'!B393=LEFT(VISTORIA!B393,9),'INF GERAIS'!B393=LEFT('PRESTAÇÃO DE CONTAS'!B393,9),'INF GERAIS'!B393=LEFT('OBS  ENC'!B393,9),'INF GERAIS'!B393=LEFT('CONCLUSÃO INFORMAL'!B393,9))</f>
        <v>1</v>
      </c>
      <c r="P379" t="b">
        <f>AND('INF GERAIS'!D393=RESUMO!D393,'INF GERAIS'!D393='TERMO DE ADESÃO'!D393,'INF GERAIS'!D393=EVENTOS!D393,'INF GERAIS'!D393=PAGAMENTOS!D393,'INF GERAIS'!D393=VISTORIA!D393,'INF GERAIS'!D393='PRESTAÇÃO DE CONTAS'!D393,'INF GERAIS'!D393='OBS  ENC'!D393,'INF GERAIS'!D393='CONCLUSÃO INFORMAL'!D393)</f>
        <v>1</v>
      </c>
      <c r="Q379" t="b">
        <f>AND('INF GERAIS'!E393=RESUMO!E393,'INF GERAIS'!E393='TERMO DE ADESÃO'!E393,'INF GERAIS'!E393=EVENTOS!E393,'INF GERAIS'!E393=PAGAMENTOS!E393,'INF GERAIS'!E393=VISTORIA!E393,'INF GERAIS'!E393='PRESTAÇÃO DE CONTAS'!E393,'INF GERAIS'!E393='OBS  ENC'!E393,'INF GERAIS'!E393='CONCLUSÃO INFORMAL'!E393)</f>
        <v>1</v>
      </c>
    </row>
    <row r="380" spans="15:17" x14ac:dyDescent="0.35">
      <c r="O380" t="b">
        <f>AND('INF GERAIS'!B394=LEFT(RESUMO!B394,9),'INF GERAIS'!B394=LEFT('TERMO DE ADESÃO'!B394,9),'INF GERAIS'!B394=LEFT(EVENTOS!B394,9),'INF GERAIS'!B394=LEFT(PAGAMENTOS!B394,9),'INF GERAIS'!B394=LEFT(VISTORIA!B394,9),'INF GERAIS'!B394=LEFT('PRESTAÇÃO DE CONTAS'!B394,9),'INF GERAIS'!B394=LEFT('OBS  ENC'!B394,9),'INF GERAIS'!B394=LEFT('CONCLUSÃO INFORMAL'!B394,9))</f>
        <v>1</v>
      </c>
      <c r="P380" t="b">
        <f>AND('INF GERAIS'!D394=RESUMO!D394,'INF GERAIS'!D394='TERMO DE ADESÃO'!D394,'INF GERAIS'!D394=EVENTOS!D394,'INF GERAIS'!D394=PAGAMENTOS!D394,'INF GERAIS'!D394=VISTORIA!D394,'INF GERAIS'!D394='PRESTAÇÃO DE CONTAS'!D394,'INF GERAIS'!D394='OBS  ENC'!D394,'INF GERAIS'!D394='CONCLUSÃO INFORMAL'!D394)</f>
        <v>1</v>
      </c>
      <c r="Q380" t="b">
        <f>AND('INF GERAIS'!E394=RESUMO!E394,'INF GERAIS'!E394='TERMO DE ADESÃO'!E394,'INF GERAIS'!E394=EVENTOS!E394,'INF GERAIS'!E394=PAGAMENTOS!E394,'INF GERAIS'!E394=VISTORIA!E394,'INF GERAIS'!E394='PRESTAÇÃO DE CONTAS'!E394,'INF GERAIS'!E394='OBS  ENC'!E394,'INF GERAIS'!E394='CONCLUSÃO INFORMAL'!E394)</f>
        <v>1</v>
      </c>
    </row>
    <row r="381" spans="15:17" x14ac:dyDescent="0.35">
      <c r="O381" t="b">
        <f>AND('INF GERAIS'!B396=LEFT(RESUMO!B396,9),'INF GERAIS'!B396=LEFT('TERMO DE ADESÃO'!B396,9),'INF GERAIS'!B396=LEFT(EVENTOS!B396,9),'INF GERAIS'!B396=LEFT(PAGAMENTOS!B396,9),'INF GERAIS'!B396=LEFT(VISTORIA!B396,9),'INF GERAIS'!B396=LEFT('PRESTAÇÃO DE CONTAS'!B396,9),'INF GERAIS'!B396=LEFT('OBS  ENC'!B396,9),'INF GERAIS'!B396=LEFT('CONCLUSÃO INFORMAL'!B396,9))</f>
        <v>1</v>
      </c>
      <c r="P381" t="b">
        <f>AND('INF GERAIS'!D396=RESUMO!D396,'INF GERAIS'!D396='TERMO DE ADESÃO'!D396,'INF GERAIS'!D396=EVENTOS!D396,'INF GERAIS'!D396=PAGAMENTOS!D396,'INF GERAIS'!D396=VISTORIA!D396,'INF GERAIS'!D396='PRESTAÇÃO DE CONTAS'!D396,'INF GERAIS'!D396='OBS  ENC'!D396,'INF GERAIS'!D396='CONCLUSÃO INFORMAL'!D396)</f>
        <v>1</v>
      </c>
      <c r="Q381" t="b">
        <f>AND('INF GERAIS'!E396=RESUMO!E396,'INF GERAIS'!E396='TERMO DE ADESÃO'!E396,'INF GERAIS'!E396=EVENTOS!E396,'INF GERAIS'!E396=PAGAMENTOS!E396,'INF GERAIS'!E396=VISTORIA!E396,'INF GERAIS'!E396='PRESTAÇÃO DE CONTAS'!E396,'INF GERAIS'!E396='OBS  ENC'!E396,'INF GERAIS'!E396='CONCLUSÃO INFORMAL'!E396)</f>
        <v>1</v>
      </c>
    </row>
    <row r="382" spans="15:17" x14ac:dyDescent="0.35">
      <c r="O382" t="b">
        <f>AND('INF GERAIS'!B397=LEFT(RESUMO!B397,9),'INF GERAIS'!B397=LEFT('TERMO DE ADESÃO'!B397,9),'INF GERAIS'!B397=LEFT(EVENTOS!B397,9),'INF GERAIS'!B397=LEFT(PAGAMENTOS!B397,9),'INF GERAIS'!B397=LEFT(VISTORIA!B397,9),'INF GERAIS'!B397=LEFT('PRESTAÇÃO DE CONTAS'!B397,9),'INF GERAIS'!B397=LEFT('OBS  ENC'!B397,9),'INF GERAIS'!B397=LEFT('CONCLUSÃO INFORMAL'!B397,9))</f>
        <v>1</v>
      </c>
      <c r="P382" t="b">
        <f>AND('INF GERAIS'!D397=RESUMO!D397,'INF GERAIS'!D397='TERMO DE ADESÃO'!D397,'INF GERAIS'!D397=EVENTOS!D397,'INF GERAIS'!D397=PAGAMENTOS!D397,'INF GERAIS'!D397=VISTORIA!D397,'INF GERAIS'!D397='PRESTAÇÃO DE CONTAS'!D397,'INF GERAIS'!D397='OBS  ENC'!D397,'INF GERAIS'!D397='CONCLUSÃO INFORMAL'!D397)</f>
        <v>1</v>
      </c>
      <c r="Q382" t="b">
        <f>AND('INF GERAIS'!E397=RESUMO!E397,'INF GERAIS'!E397='TERMO DE ADESÃO'!E397,'INF GERAIS'!E397=EVENTOS!E397,'INF GERAIS'!E397=PAGAMENTOS!E397,'INF GERAIS'!E397=VISTORIA!E397,'INF GERAIS'!E397='PRESTAÇÃO DE CONTAS'!E397,'INF GERAIS'!E397='OBS  ENC'!E397,'INF GERAIS'!E397='CONCLUSÃO INFORMAL'!E397)</f>
        <v>1</v>
      </c>
    </row>
    <row r="383" spans="15:17" x14ac:dyDescent="0.35">
      <c r="O383" t="b">
        <f>AND('INF GERAIS'!B398=LEFT(RESUMO!B398,9),'INF GERAIS'!B398=LEFT('TERMO DE ADESÃO'!B398,9),'INF GERAIS'!B398=LEFT(EVENTOS!B398,9),'INF GERAIS'!B398=LEFT(PAGAMENTOS!B398,9),'INF GERAIS'!B398=LEFT(VISTORIA!B398,9),'INF GERAIS'!B398=LEFT('PRESTAÇÃO DE CONTAS'!B398,9),'INF GERAIS'!B398=LEFT('OBS  ENC'!B398,9),'INF GERAIS'!B398=LEFT('CONCLUSÃO INFORMAL'!B398,9))</f>
        <v>1</v>
      </c>
      <c r="P383" t="b">
        <f>AND('INF GERAIS'!D398=RESUMO!D398,'INF GERAIS'!D398='TERMO DE ADESÃO'!D398,'INF GERAIS'!D398=EVENTOS!D398,'INF GERAIS'!D398=PAGAMENTOS!D398,'INF GERAIS'!D398=VISTORIA!D398,'INF GERAIS'!D398='PRESTAÇÃO DE CONTAS'!D398,'INF GERAIS'!D398='OBS  ENC'!D398,'INF GERAIS'!D398='CONCLUSÃO INFORMAL'!D398)</f>
        <v>1</v>
      </c>
      <c r="Q383" t="b">
        <f>AND('INF GERAIS'!E398=RESUMO!E398,'INF GERAIS'!E398='TERMO DE ADESÃO'!E398,'INF GERAIS'!E398=EVENTOS!E398,'INF GERAIS'!E398=PAGAMENTOS!E398,'INF GERAIS'!E398=VISTORIA!E398,'INF GERAIS'!E398='PRESTAÇÃO DE CONTAS'!E398,'INF GERAIS'!E398='OBS  ENC'!E398,'INF GERAIS'!E398='CONCLUSÃO INFORMAL'!E398)</f>
        <v>1</v>
      </c>
    </row>
    <row r="384" spans="15:17" x14ac:dyDescent="0.35">
      <c r="O384" t="b">
        <f>AND('INF GERAIS'!B399=LEFT(RESUMO!B399,9),'INF GERAIS'!B399=LEFT('TERMO DE ADESÃO'!B399,9),'INF GERAIS'!B399=LEFT(EVENTOS!B399,9),'INF GERAIS'!B399=LEFT(PAGAMENTOS!B399,9),'INF GERAIS'!B399=LEFT(VISTORIA!B399,9),'INF GERAIS'!B399=LEFT('PRESTAÇÃO DE CONTAS'!B399,9),'INF GERAIS'!B399=LEFT('OBS  ENC'!B399,9),'INF GERAIS'!B399=LEFT('CONCLUSÃO INFORMAL'!B399,9))</f>
        <v>1</v>
      </c>
      <c r="P384" t="b">
        <f>AND('INF GERAIS'!D399=RESUMO!D399,'INF GERAIS'!D399='TERMO DE ADESÃO'!D399,'INF GERAIS'!D399=EVENTOS!D399,'INF GERAIS'!D399=PAGAMENTOS!D399,'INF GERAIS'!D399=VISTORIA!D399,'INF GERAIS'!D399='PRESTAÇÃO DE CONTAS'!D399,'INF GERAIS'!D399='OBS  ENC'!D399,'INF GERAIS'!D399='CONCLUSÃO INFORMAL'!D399)</f>
        <v>1</v>
      </c>
      <c r="Q384" t="b">
        <f>AND('INF GERAIS'!E399=RESUMO!E399,'INF GERAIS'!E399='TERMO DE ADESÃO'!E399,'INF GERAIS'!E399=EVENTOS!E399,'INF GERAIS'!E399=PAGAMENTOS!E399,'INF GERAIS'!E399=VISTORIA!E399,'INF GERAIS'!E399='PRESTAÇÃO DE CONTAS'!E399,'INF GERAIS'!E399='OBS  ENC'!E399,'INF GERAIS'!E399='CONCLUSÃO INFORMAL'!E399)</f>
        <v>1</v>
      </c>
    </row>
    <row r="385" spans="15:17" x14ac:dyDescent="0.35">
      <c r="O385" t="b">
        <f>AND('INF GERAIS'!B400=LEFT(RESUMO!B400,9),'INF GERAIS'!B400=LEFT('TERMO DE ADESÃO'!B400,9),'INF GERAIS'!B400=LEFT(EVENTOS!B400,9),'INF GERAIS'!B400=LEFT(PAGAMENTOS!B400,9),'INF GERAIS'!B400=LEFT(VISTORIA!B400,9),'INF GERAIS'!B400=LEFT('PRESTAÇÃO DE CONTAS'!B400,9),'INF GERAIS'!B400=LEFT('OBS  ENC'!B400,9),'INF GERAIS'!B400=LEFT('CONCLUSÃO INFORMAL'!B400,9))</f>
        <v>1</v>
      </c>
      <c r="P385" t="b">
        <f>AND('INF GERAIS'!D400=RESUMO!D400,'INF GERAIS'!D400='TERMO DE ADESÃO'!D400,'INF GERAIS'!D400=EVENTOS!D400,'INF GERAIS'!D400=PAGAMENTOS!D400,'INF GERAIS'!D400=VISTORIA!D400,'INF GERAIS'!D400='PRESTAÇÃO DE CONTAS'!D400,'INF GERAIS'!D400='OBS  ENC'!D400,'INF GERAIS'!D400='CONCLUSÃO INFORMAL'!D400)</f>
        <v>1</v>
      </c>
      <c r="Q385" t="b">
        <f>AND('INF GERAIS'!E400=RESUMO!E400,'INF GERAIS'!E400='TERMO DE ADESÃO'!E400,'INF GERAIS'!E400=EVENTOS!E400,'INF GERAIS'!E400=PAGAMENTOS!E400,'INF GERAIS'!E400=VISTORIA!E400,'INF GERAIS'!E400='PRESTAÇÃO DE CONTAS'!E400,'INF GERAIS'!E400='OBS  ENC'!E400,'INF GERAIS'!E400='CONCLUSÃO INFORMAL'!E400)</f>
        <v>1</v>
      </c>
    </row>
    <row r="386" spans="15:17" x14ac:dyDescent="0.35">
      <c r="O386" t="b">
        <f>AND('INF GERAIS'!B401=LEFT(RESUMO!B401,9),'INF GERAIS'!B401=LEFT('TERMO DE ADESÃO'!B401,9),'INF GERAIS'!B401=LEFT(EVENTOS!B401,9),'INF GERAIS'!B401=LEFT(PAGAMENTOS!B401,9),'INF GERAIS'!B401=LEFT(VISTORIA!B401,9),'INF GERAIS'!B401=LEFT('PRESTAÇÃO DE CONTAS'!B401,9),'INF GERAIS'!B401=LEFT('OBS  ENC'!B401,9),'INF GERAIS'!B401=LEFT('CONCLUSÃO INFORMAL'!B401,9))</f>
        <v>1</v>
      </c>
      <c r="P386" t="b">
        <f>AND('INF GERAIS'!D401=RESUMO!D401,'INF GERAIS'!D401='TERMO DE ADESÃO'!D401,'INF GERAIS'!D401=EVENTOS!D401,'INF GERAIS'!D401=PAGAMENTOS!D401,'INF GERAIS'!D401=VISTORIA!D401,'INF GERAIS'!D401='PRESTAÇÃO DE CONTAS'!D401,'INF GERAIS'!D401='OBS  ENC'!D401,'INF GERAIS'!D401='CONCLUSÃO INFORMAL'!D401)</f>
        <v>1</v>
      </c>
      <c r="Q386" t="b">
        <f>AND('INF GERAIS'!E401=RESUMO!E401,'INF GERAIS'!E401='TERMO DE ADESÃO'!E401,'INF GERAIS'!E401=EVENTOS!E401,'INF GERAIS'!E401=PAGAMENTOS!E401,'INF GERAIS'!E401=VISTORIA!E401,'INF GERAIS'!E401='PRESTAÇÃO DE CONTAS'!E401,'INF GERAIS'!E401='OBS  ENC'!E401,'INF GERAIS'!E401='CONCLUSÃO INFORMAL'!E401)</f>
        <v>1</v>
      </c>
    </row>
    <row r="387" spans="15:17" x14ac:dyDescent="0.35">
      <c r="O387" t="b">
        <f>AND('INF GERAIS'!B402=LEFT(RESUMO!B402,9),'INF GERAIS'!B402=LEFT('TERMO DE ADESÃO'!B402,9),'INF GERAIS'!B402=LEFT(EVENTOS!B402,9),'INF GERAIS'!B402=LEFT(PAGAMENTOS!B402,9),'INF GERAIS'!B402=LEFT(VISTORIA!B402,9),'INF GERAIS'!B402=LEFT('PRESTAÇÃO DE CONTAS'!B402,9),'INF GERAIS'!B402=LEFT('OBS  ENC'!B402,9),'INF GERAIS'!B402=LEFT('CONCLUSÃO INFORMAL'!B402,9))</f>
        <v>1</v>
      </c>
      <c r="P387" t="b">
        <f>AND('INF GERAIS'!D402=RESUMO!D402,'INF GERAIS'!D402='TERMO DE ADESÃO'!D402,'INF GERAIS'!D402=EVENTOS!D402,'INF GERAIS'!D402=PAGAMENTOS!D402,'INF GERAIS'!D402=VISTORIA!D402,'INF GERAIS'!D402='PRESTAÇÃO DE CONTAS'!D402,'INF GERAIS'!D402='OBS  ENC'!D402,'INF GERAIS'!D402='CONCLUSÃO INFORMAL'!D402)</f>
        <v>1</v>
      </c>
      <c r="Q387" t="b">
        <f>AND('INF GERAIS'!E402=RESUMO!E402,'INF GERAIS'!E402='TERMO DE ADESÃO'!E402,'INF GERAIS'!E402=EVENTOS!E402,'INF GERAIS'!E402=PAGAMENTOS!E402,'INF GERAIS'!E402=VISTORIA!E402,'INF GERAIS'!E402='PRESTAÇÃO DE CONTAS'!E402,'INF GERAIS'!E402='OBS  ENC'!E402,'INF GERAIS'!E402='CONCLUSÃO INFORMAL'!E402)</f>
        <v>1</v>
      </c>
    </row>
    <row r="388" spans="15:17" x14ac:dyDescent="0.35">
      <c r="O388" t="b">
        <f>AND('INF GERAIS'!B403=LEFT(RESUMO!B403,9),'INF GERAIS'!B403=LEFT('TERMO DE ADESÃO'!B403,9),'INF GERAIS'!B403=LEFT(EVENTOS!B403,9),'INF GERAIS'!B403=LEFT(PAGAMENTOS!B403,9),'INF GERAIS'!B403=LEFT(VISTORIA!B403,9),'INF GERAIS'!B403=LEFT('PRESTAÇÃO DE CONTAS'!B403,9),'INF GERAIS'!B403=LEFT('OBS  ENC'!B403,9),'INF GERAIS'!B403=LEFT('CONCLUSÃO INFORMAL'!B403,9))</f>
        <v>1</v>
      </c>
      <c r="P388" t="b">
        <f>AND('INF GERAIS'!D403=RESUMO!D403,'INF GERAIS'!D403='TERMO DE ADESÃO'!D403,'INF GERAIS'!D403=EVENTOS!D403,'INF GERAIS'!D403=PAGAMENTOS!D403,'INF GERAIS'!D403=VISTORIA!D403,'INF GERAIS'!D403='PRESTAÇÃO DE CONTAS'!D403,'INF GERAIS'!D403='OBS  ENC'!D403,'INF GERAIS'!D403='CONCLUSÃO INFORMAL'!D403)</f>
        <v>1</v>
      </c>
      <c r="Q388" t="b">
        <f>AND('INF GERAIS'!E403=RESUMO!E403,'INF GERAIS'!E403='TERMO DE ADESÃO'!E403,'INF GERAIS'!E403=EVENTOS!E403,'INF GERAIS'!E403=PAGAMENTOS!E403,'INF GERAIS'!E403=VISTORIA!E403,'INF GERAIS'!E403='PRESTAÇÃO DE CONTAS'!E403,'INF GERAIS'!E403='OBS  ENC'!E403,'INF GERAIS'!E403='CONCLUSÃO INFORMAL'!E403)</f>
        <v>1</v>
      </c>
    </row>
    <row r="389" spans="15:17" x14ac:dyDescent="0.35">
      <c r="O389" t="b">
        <f>AND('INF GERAIS'!B404=LEFT(RESUMO!B404,9),'INF GERAIS'!B404=LEFT('TERMO DE ADESÃO'!B404,9),'INF GERAIS'!B404=LEFT(EVENTOS!B404,9),'INF GERAIS'!B404=LEFT(PAGAMENTOS!B404,9),'INF GERAIS'!B404=LEFT(VISTORIA!B404,9),'INF GERAIS'!B404=LEFT('PRESTAÇÃO DE CONTAS'!B404,9),'INF GERAIS'!B404=LEFT('OBS  ENC'!B404,9),'INF GERAIS'!B404=LEFT('CONCLUSÃO INFORMAL'!B404,9))</f>
        <v>1</v>
      </c>
      <c r="P389" t="b">
        <f>AND('INF GERAIS'!D404=RESUMO!D404,'INF GERAIS'!D404='TERMO DE ADESÃO'!D404,'INF GERAIS'!D404=EVENTOS!D404,'INF GERAIS'!D404=PAGAMENTOS!D404,'INF GERAIS'!D404=VISTORIA!D404,'INF GERAIS'!D404='PRESTAÇÃO DE CONTAS'!D404,'INF GERAIS'!D404='OBS  ENC'!D404,'INF GERAIS'!D404='CONCLUSÃO INFORMAL'!D404)</f>
        <v>1</v>
      </c>
      <c r="Q389" t="b">
        <f>AND('INF GERAIS'!E404=RESUMO!E404,'INF GERAIS'!E404='TERMO DE ADESÃO'!E404,'INF GERAIS'!E404=EVENTOS!E404,'INF GERAIS'!E404=PAGAMENTOS!E404,'INF GERAIS'!E404=VISTORIA!E404,'INF GERAIS'!E404='PRESTAÇÃO DE CONTAS'!E404,'INF GERAIS'!E404='OBS  ENC'!E404,'INF GERAIS'!E404='CONCLUSÃO INFORMAL'!E404)</f>
        <v>1</v>
      </c>
    </row>
    <row r="390" spans="15:17" x14ac:dyDescent="0.35">
      <c r="O390" t="b">
        <f>AND('INF GERAIS'!B405=LEFT(RESUMO!B405,9),'INF GERAIS'!B405=LEFT('TERMO DE ADESÃO'!B405,9),'INF GERAIS'!B405=LEFT(EVENTOS!B405,9),'INF GERAIS'!B405=LEFT(PAGAMENTOS!B405,9),'INF GERAIS'!B405=LEFT(VISTORIA!B405,9),'INF GERAIS'!B405=LEFT('PRESTAÇÃO DE CONTAS'!B405,9),'INF GERAIS'!B405=LEFT('OBS  ENC'!B405,9),'INF GERAIS'!B405=LEFT('CONCLUSÃO INFORMAL'!B405,9))</f>
        <v>1</v>
      </c>
      <c r="P390" t="b">
        <f>AND('INF GERAIS'!D405=RESUMO!D405,'INF GERAIS'!D405='TERMO DE ADESÃO'!D405,'INF GERAIS'!D405=EVENTOS!D405,'INF GERAIS'!D405=PAGAMENTOS!D405,'INF GERAIS'!D405=VISTORIA!D405,'INF GERAIS'!D405='PRESTAÇÃO DE CONTAS'!D405,'INF GERAIS'!D405='OBS  ENC'!D405,'INF GERAIS'!D405='CONCLUSÃO INFORMAL'!D405)</f>
        <v>1</v>
      </c>
      <c r="Q390" t="b">
        <f>AND('INF GERAIS'!E405=RESUMO!E405,'INF GERAIS'!E405='TERMO DE ADESÃO'!E405,'INF GERAIS'!E405=EVENTOS!E405,'INF GERAIS'!E405=PAGAMENTOS!E405,'INF GERAIS'!E405=VISTORIA!E405,'INF GERAIS'!E405='PRESTAÇÃO DE CONTAS'!E405,'INF GERAIS'!E405='OBS  ENC'!E405,'INF GERAIS'!E405='CONCLUSÃO INFORMAL'!E405)</f>
        <v>1</v>
      </c>
    </row>
    <row r="391" spans="15:17" x14ac:dyDescent="0.35">
      <c r="O391" t="b">
        <f>AND('INF GERAIS'!B406=LEFT(RESUMO!B406,9),'INF GERAIS'!B406=LEFT('TERMO DE ADESÃO'!B406,9),'INF GERAIS'!B406=LEFT(EVENTOS!B406,9),'INF GERAIS'!B406=LEFT(PAGAMENTOS!B406,9),'INF GERAIS'!B406=LEFT(VISTORIA!B406,9),'INF GERAIS'!B406=LEFT('PRESTAÇÃO DE CONTAS'!B406,9),'INF GERAIS'!B406=LEFT('OBS  ENC'!B406,9),'INF GERAIS'!B406=LEFT('CONCLUSÃO INFORMAL'!B406,9))</f>
        <v>1</v>
      </c>
      <c r="P391" t="b">
        <f>AND('INF GERAIS'!D406=RESUMO!D406,'INF GERAIS'!D406='TERMO DE ADESÃO'!D406,'INF GERAIS'!D406=EVENTOS!D406,'INF GERAIS'!D406=PAGAMENTOS!D406,'INF GERAIS'!D406=VISTORIA!D406,'INF GERAIS'!D406='PRESTAÇÃO DE CONTAS'!D406,'INF GERAIS'!D406='OBS  ENC'!D406,'INF GERAIS'!D406='CONCLUSÃO INFORMAL'!D406)</f>
        <v>1</v>
      </c>
      <c r="Q391" t="b">
        <f>AND('INF GERAIS'!E406=RESUMO!E406,'INF GERAIS'!E406='TERMO DE ADESÃO'!E406,'INF GERAIS'!E406=EVENTOS!E406,'INF GERAIS'!E406=PAGAMENTOS!E406,'INF GERAIS'!E406=VISTORIA!E406,'INF GERAIS'!E406='PRESTAÇÃO DE CONTAS'!E406,'INF GERAIS'!E406='OBS  ENC'!E406,'INF GERAIS'!E406='CONCLUSÃO INFORMAL'!E406)</f>
        <v>1</v>
      </c>
    </row>
    <row r="392" spans="15:17" x14ac:dyDescent="0.35">
      <c r="O392" t="b">
        <f>AND('INF GERAIS'!B407=LEFT(RESUMO!B407,9),'INF GERAIS'!B407=LEFT('TERMO DE ADESÃO'!B407,9),'INF GERAIS'!B407=LEFT(EVENTOS!B407,9),'INF GERAIS'!B407=LEFT(PAGAMENTOS!B407,9),'INF GERAIS'!B407=LEFT(VISTORIA!B407,9),'INF GERAIS'!B407=LEFT('PRESTAÇÃO DE CONTAS'!B407,9),'INF GERAIS'!B407=LEFT('OBS  ENC'!B407,9),'INF GERAIS'!B407=LEFT('CONCLUSÃO INFORMAL'!B407,9))</f>
        <v>1</v>
      </c>
      <c r="P392" t="b">
        <f>AND('INF GERAIS'!D407=RESUMO!D407,'INF GERAIS'!D407='TERMO DE ADESÃO'!D407,'INF GERAIS'!D407=EVENTOS!D407,'INF GERAIS'!D407=PAGAMENTOS!D407,'INF GERAIS'!D407=VISTORIA!D407,'INF GERAIS'!D407='PRESTAÇÃO DE CONTAS'!D407,'INF GERAIS'!D407='OBS  ENC'!D407,'INF GERAIS'!D407='CONCLUSÃO INFORMAL'!D407)</f>
        <v>1</v>
      </c>
      <c r="Q392" t="b">
        <f>AND('INF GERAIS'!E407=RESUMO!E407,'INF GERAIS'!E407='TERMO DE ADESÃO'!E407,'INF GERAIS'!E407=EVENTOS!E407,'INF GERAIS'!E407=PAGAMENTOS!E407,'INF GERAIS'!E407=VISTORIA!E407,'INF GERAIS'!E407='PRESTAÇÃO DE CONTAS'!E407,'INF GERAIS'!E407='OBS  ENC'!E407,'INF GERAIS'!E407='CONCLUSÃO INFORMAL'!E407)</f>
        <v>1</v>
      </c>
    </row>
    <row r="393" spans="15:17" x14ac:dyDescent="0.35">
      <c r="O393" t="b">
        <f>AND('INF GERAIS'!B408=LEFT(RESUMO!B408,9),'INF GERAIS'!B408=LEFT('TERMO DE ADESÃO'!B408,9),'INF GERAIS'!B408=LEFT(EVENTOS!B408,9),'INF GERAIS'!B408=LEFT(PAGAMENTOS!B408,9),'INF GERAIS'!B408=LEFT(VISTORIA!B408,9),'INF GERAIS'!B408=LEFT('PRESTAÇÃO DE CONTAS'!B408,9),'INF GERAIS'!B408=LEFT('OBS  ENC'!B408,9),'INF GERAIS'!B408=LEFT('CONCLUSÃO INFORMAL'!B408,9))</f>
        <v>1</v>
      </c>
      <c r="P393" t="b">
        <f>AND('INF GERAIS'!D408=RESUMO!D408,'INF GERAIS'!D408='TERMO DE ADESÃO'!D408,'INF GERAIS'!D408=EVENTOS!D408,'INF GERAIS'!D408=PAGAMENTOS!D408,'INF GERAIS'!D408=VISTORIA!D408,'INF GERAIS'!D408='PRESTAÇÃO DE CONTAS'!D408,'INF GERAIS'!D408='OBS  ENC'!D408,'INF GERAIS'!D408='CONCLUSÃO INFORMAL'!D408)</f>
        <v>1</v>
      </c>
      <c r="Q393" t="b">
        <f>AND('INF GERAIS'!E408=RESUMO!E408,'INF GERAIS'!E408='TERMO DE ADESÃO'!E408,'INF GERAIS'!E408=EVENTOS!E408,'INF GERAIS'!E408=PAGAMENTOS!E408,'INF GERAIS'!E408=VISTORIA!E408,'INF GERAIS'!E408='PRESTAÇÃO DE CONTAS'!E408,'INF GERAIS'!E408='OBS  ENC'!E408,'INF GERAIS'!E408='CONCLUSÃO INFORMAL'!E408)</f>
        <v>1</v>
      </c>
    </row>
    <row r="394" spans="15:17" x14ac:dyDescent="0.35">
      <c r="O394" t="b">
        <f>AND('INF GERAIS'!B410=LEFT(RESUMO!B410,9),'INF GERAIS'!B410=LEFT('TERMO DE ADESÃO'!B410,9),'INF GERAIS'!B410=LEFT(EVENTOS!B410,9),'INF GERAIS'!B410=LEFT(PAGAMENTOS!B410,9),'INF GERAIS'!B410=LEFT(VISTORIA!B410,9),'INF GERAIS'!B410=LEFT('PRESTAÇÃO DE CONTAS'!B410,9),'INF GERAIS'!B410=LEFT('OBS  ENC'!B410,9),'INF GERAIS'!B410=LEFT('CONCLUSÃO INFORMAL'!B410,9))</f>
        <v>1</v>
      </c>
      <c r="P394" t="b">
        <f>AND('INF GERAIS'!D410=RESUMO!D410,'INF GERAIS'!D410='TERMO DE ADESÃO'!D410,'INF GERAIS'!D410=EVENTOS!D410,'INF GERAIS'!D410=PAGAMENTOS!D410,'INF GERAIS'!D410=VISTORIA!D410,'INF GERAIS'!D410='PRESTAÇÃO DE CONTAS'!D410,'INF GERAIS'!D410='OBS  ENC'!D410,'INF GERAIS'!D410='CONCLUSÃO INFORMAL'!D410)</f>
        <v>1</v>
      </c>
      <c r="Q394" t="b">
        <f>AND('INF GERAIS'!E410=RESUMO!E410,'INF GERAIS'!E410='TERMO DE ADESÃO'!E410,'INF GERAIS'!E410=EVENTOS!E410,'INF GERAIS'!E410=PAGAMENTOS!E410,'INF GERAIS'!E410=VISTORIA!E410,'INF GERAIS'!E410='PRESTAÇÃO DE CONTAS'!E410,'INF GERAIS'!E410='OBS  ENC'!E410,'INF GERAIS'!E410='CONCLUSÃO INFORMAL'!E410)</f>
        <v>1</v>
      </c>
    </row>
    <row r="395" spans="15:17" x14ac:dyDescent="0.35">
      <c r="O395" t="b">
        <f>AND('INF GERAIS'!B411=LEFT(RESUMO!B411,9),'INF GERAIS'!B411=LEFT('TERMO DE ADESÃO'!B411,9),'INF GERAIS'!B411=LEFT(EVENTOS!B411,9),'INF GERAIS'!B411=LEFT(PAGAMENTOS!B411,9),'INF GERAIS'!B411=LEFT(VISTORIA!B411,9),'INF GERAIS'!B411=LEFT('PRESTAÇÃO DE CONTAS'!B411,9),'INF GERAIS'!B411=LEFT('OBS  ENC'!B411,9),'INF GERAIS'!B411=LEFT('CONCLUSÃO INFORMAL'!B411,9))</f>
        <v>1</v>
      </c>
      <c r="P395" t="b">
        <f>AND('INF GERAIS'!D411=RESUMO!D411,'INF GERAIS'!D411='TERMO DE ADESÃO'!D411,'INF GERAIS'!D411=EVENTOS!D411,'INF GERAIS'!D411=PAGAMENTOS!D411,'INF GERAIS'!D411=VISTORIA!D411,'INF GERAIS'!D411='PRESTAÇÃO DE CONTAS'!D411,'INF GERAIS'!D411='OBS  ENC'!D411,'INF GERAIS'!D411='CONCLUSÃO INFORMAL'!D411)</f>
        <v>1</v>
      </c>
      <c r="Q395" t="b">
        <f>AND('INF GERAIS'!E411=RESUMO!E411,'INF GERAIS'!E411='TERMO DE ADESÃO'!E411,'INF GERAIS'!E411=EVENTOS!E411,'INF GERAIS'!E411=PAGAMENTOS!E411,'INF GERAIS'!E411=VISTORIA!E411,'INF GERAIS'!E411='PRESTAÇÃO DE CONTAS'!E411,'INF GERAIS'!E411='OBS  ENC'!E411,'INF GERAIS'!E411='CONCLUSÃO INFORMAL'!E411)</f>
        <v>1</v>
      </c>
    </row>
    <row r="396" spans="15:17" x14ac:dyDescent="0.35">
      <c r="O396" t="b">
        <f>AND('INF GERAIS'!B412=LEFT(RESUMO!B412,9),'INF GERAIS'!B412=LEFT('TERMO DE ADESÃO'!B412,9),'INF GERAIS'!B412=LEFT(EVENTOS!B412,9),'INF GERAIS'!B412=LEFT(PAGAMENTOS!B412,9),'INF GERAIS'!B412=LEFT(VISTORIA!B412,9),'INF GERAIS'!B412=LEFT('PRESTAÇÃO DE CONTAS'!B412,9),'INF GERAIS'!B412=LEFT('OBS  ENC'!B412,9),'INF GERAIS'!B412=LEFT('CONCLUSÃO INFORMAL'!B412,9))</f>
        <v>1</v>
      </c>
      <c r="P396" t="b">
        <f>AND('INF GERAIS'!D412=RESUMO!D412,'INF GERAIS'!D412='TERMO DE ADESÃO'!D412,'INF GERAIS'!D412=EVENTOS!D412,'INF GERAIS'!D412=PAGAMENTOS!D412,'INF GERAIS'!D412=VISTORIA!D412,'INF GERAIS'!D412='PRESTAÇÃO DE CONTAS'!D412,'INF GERAIS'!D412='OBS  ENC'!D412,'INF GERAIS'!D412='CONCLUSÃO INFORMAL'!D412)</f>
        <v>1</v>
      </c>
      <c r="Q396" t="b">
        <f>AND('INF GERAIS'!E412=RESUMO!E412,'INF GERAIS'!E412='TERMO DE ADESÃO'!E412,'INF GERAIS'!E412=EVENTOS!E412,'INF GERAIS'!E412=PAGAMENTOS!E412,'INF GERAIS'!E412=VISTORIA!E412,'INF GERAIS'!E412='PRESTAÇÃO DE CONTAS'!E412,'INF GERAIS'!E412='OBS  ENC'!E412,'INF GERAIS'!E412='CONCLUSÃO INFORMAL'!E412)</f>
        <v>1</v>
      </c>
    </row>
    <row r="397" spans="15:17" x14ac:dyDescent="0.35">
      <c r="O397" t="b">
        <f>AND('INF GERAIS'!B413=LEFT(RESUMO!B413,9),'INF GERAIS'!B413=LEFT('TERMO DE ADESÃO'!B413,9),'INF GERAIS'!B413=LEFT(EVENTOS!B413,9),'INF GERAIS'!B413=LEFT(PAGAMENTOS!B413,9),'INF GERAIS'!B413=LEFT(VISTORIA!B413,9),'INF GERAIS'!B413=LEFT('PRESTAÇÃO DE CONTAS'!B413,9),'INF GERAIS'!B413=LEFT('OBS  ENC'!B413,9),'INF GERAIS'!B413=LEFT('CONCLUSÃO INFORMAL'!B413,9))</f>
        <v>1</v>
      </c>
      <c r="P397" t="b">
        <f>AND('INF GERAIS'!D413=RESUMO!D413,'INF GERAIS'!D413='TERMO DE ADESÃO'!D413,'INF GERAIS'!D413=EVENTOS!D413,'INF GERAIS'!D413=PAGAMENTOS!D413,'INF GERAIS'!D413=VISTORIA!D413,'INF GERAIS'!D413='PRESTAÇÃO DE CONTAS'!D413,'INF GERAIS'!D413='OBS  ENC'!D413,'INF GERAIS'!D413='CONCLUSÃO INFORMAL'!D413)</f>
        <v>1</v>
      </c>
      <c r="Q397" t="b">
        <f>AND('INF GERAIS'!E413=RESUMO!E413,'INF GERAIS'!E413='TERMO DE ADESÃO'!E413,'INF GERAIS'!E413=EVENTOS!E413,'INF GERAIS'!E413=PAGAMENTOS!E413,'INF GERAIS'!E413=VISTORIA!E413,'INF GERAIS'!E413='PRESTAÇÃO DE CONTAS'!E413,'INF GERAIS'!E413='OBS  ENC'!E413,'INF GERAIS'!E413='CONCLUSÃO INFORMAL'!E413)</f>
        <v>1</v>
      </c>
    </row>
    <row r="398" spans="15:17" x14ac:dyDescent="0.35">
      <c r="O398" t="b">
        <f>AND('INF GERAIS'!B414=LEFT(RESUMO!B414,9),'INF GERAIS'!B414=LEFT('TERMO DE ADESÃO'!B414,9),'INF GERAIS'!B414=LEFT(EVENTOS!B414,9),'INF GERAIS'!B414=LEFT(PAGAMENTOS!B414,9),'INF GERAIS'!B414=LEFT(VISTORIA!B414,9),'INF GERAIS'!B414=LEFT('PRESTAÇÃO DE CONTAS'!B414,9),'INF GERAIS'!B414=LEFT('OBS  ENC'!B414,9),'INF GERAIS'!B414=LEFT('CONCLUSÃO INFORMAL'!B414,9))</f>
        <v>1</v>
      </c>
      <c r="P398" t="b">
        <f>AND('INF GERAIS'!D414=RESUMO!D414,'INF GERAIS'!D414='TERMO DE ADESÃO'!D414,'INF GERAIS'!D414=EVENTOS!D414,'INF GERAIS'!D414=PAGAMENTOS!D414,'INF GERAIS'!D414=VISTORIA!D414,'INF GERAIS'!D414='PRESTAÇÃO DE CONTAS'!D414,'INF GERAIS'!D414='OBS  ENC'!D414,'INF GERAIS'!D414='CONCLUSÃO INFORMAL'!D414)</f>
        <v>1</v>
      </c>
      <c r="Q398" t="b">
        <f>AND('INF GERAIS'!E414=RESUMO!E414,'INF GERAIS'!E414='TERMO DE ADESÃO'!E414,'INF GERAIS'!E414=EVENTOS!E414,'INF GERAIS'!E414=PAGAMENTOS!E414,'INF GERAIS'!E414=VISTORIA!E414,'INF GERAIS'!E414='PRESTAÇÃO DE CONTAS'!E414,'INF GERAIS'!E414='OBS  ENC'!E414,'INF GERAIS'!E414='CONCLUSÃO INFORMAL'!E414)</f>
        <v>1</v>
      </c>
    </row>
    <row r="399" spans="15:17" x14ac:dyDescent="0.35">
      <c r="O399" t="b">
        <f>AND('INF GERAIS'!B415=LEFT(RESUMO!B415,9),'INF GERAIS'!B415=LEFT('TERMO DE ADESÃO'!B415,9),'INF GERAIS'!B415=LEFT(EVENTOS!B415,9),'INF GERAIS'!B415=LEFT(PAGAMENTOS!B415,9),'INF GERAIS'!B415=LEFT(VISTORIA!B415,9),'INF GERAIS'!B415=LEFT('PRESTAÇÃO DE CONTAS'!B415,9),'INF GERAIS'!B415=LEFT('OBS  ENC'!B415,9),'INF GERAIS'!B415=LEFT('CONCLUSÃO INFORMAL'!B415,9))</f>
        <v>1</v>
      </c>
      <c r="P399" t="b">
        <f>AND('INF GERAIS'!D415=RESUMO!D415,'INF GERAIS'!D415='TERMO DE ADESÃO'!D415,'INF GERAIS'!D415=EVENTOS!D415,'INF GERAIS'!D415=PAGAMENTOS!D415,'INF GERAIS'!D415=VISTORIA!D415,'INF GERAIS'!D415='PRESTAÇÃO DE CONTAS'!D415,'INF GERAIS'!D415='OBS  ENC'!D415,'INF GERAIS'!D415='CONCLUSÃO INFORMAL'!D415)</f>
        <v>1</v>
      </c>
      <c r="Q399" t="b">
        <f>AND('INF GERAIS'!E415=RESUMO!E415,'INF GERAIS'!E415='TERMO DE ADESÃO'!E415,'INF GERAIS'!E415=EVENTOS!E415,'INF GERAIS'!E415=PAGAMENTOS!E415,'INF GERAIS'!E415=VISTORIA!E415,'INF GERAIS'!E415='PRESTAÇÃO DE CONTAS'!E415,'INF GERAIS'!E415='OBS  ENC'!E415,'INF GERAIS'!E415='CONCLUSÃO INFORMAL'!E415)</f>
        <v>1</v>
      </c>
    </row>
    <row r="400" spans="15:17" x14ac:dyDescent="0.35">
      <c r="O400" t="b">
        <f>AND('INF GERAIS'!B416=LEFT(RESUMO!B416,9),'INF GERAIS'!B416=LEFT('TERMO DE ADESÃO'!B416,9),'INF GERAIS'!B416=LEFT(EVENTOS!B416,9),'INF GERAIS'!B416=LEFT(PAGAMENTOS!B416,9),'INF GERAIS'!B416=LEFT(VISTORIA!B416,9),'INF GERAIS'!B416=LEFT('PRESTAÇÃO DE CONTAS'!B416,9),'INF GERAIS'!B416=LEFT('OBS  ENC'!B416,9),'INF GERAIS'!B416=LEFT('CONCLUSÃO INFORMAL'!B416,9))</f>
        <v>1</v>
      </c>
      <c r="P400" t="b">
        <f>AND('INF GERAIS'!D416=RESUMO!D416,'INF GERAIS'!D416='TERMO DE ADESÃO'!D416,'INF GERAIS'!D416=EVENTOS!D416,'INF GERAIS'!D416=PAGAMENTOS!D416,'INF GERAIS'!D416=VISTORIA!D416,'INF GERAIS'!D416='PRESTAÇÃO DE CONTAS'!D416,'INF GERAIS'!D416='OBS  ENC'!D416,'INF GERAIS'!D416='CONCLUSÃO INFORMAL'!D416)</f>
        <v>1</v>
      </c>
      <c r="Q400" t="b">
        <f>AND('INF GERAIS'!E416=RESUMO!E416,'INF GERAIS'!E416='TERMO DE ADESÃO'!E416,'INF GERAIS'!E416=EVENTOS!E416,'INF GERAIS'!E416=PAGAMENTOS!E416,'INF GERAIS'!E416=VISTORIA!E416,'INF GERAIS'!E416='PRESTAÇÃO DE CONTAS'!E416,'INF GERAIS'!E416='OBS  ENC'!E416,'INF GERAIS'!E416='CONCLUSÃO INFORMAL'!E416)</f>
        <v>1</v>
      </c>
    </row>
    <row r="401" spans="15:17" x14ac:dyDescent="0.35">
      <c r="O401" t="b">
        <f>AND('INF GERAIS'!B417=LEFT(RESUMO!B417,9),'INF GERAIS'!B417=LEFT('TERMO DE ADESÃO'!B417,9),'INF GERAIS'!B417=LEFT(EVENTOS!B417,9),'INF GERAIS'!B417=LEFT(PAGAMENTOS!B417,9),'INF GERAIS'!B417=LEFT(VISTORIA!B417,9),'INF GERAIS'!B417=LEFT('PRESTAÇÃO DE CONTAS'!B417,9),'INF GERAIS'!B417=LEFT('OBS  ENC'!B417,9),'INF GERAIS'!B417=LEFT('CONCLUSÃO INFORMAL'!B417,9))</f>
        <v>1</v>
      </c>
      <c r="P401" t="b">
        <f>AND('INF GERAIS'!D417=RESUMO!D417,'INF GERAIS'!D417='TERMO DE ADESÃO'!D417,'INF GERAIS'!D417=EVENTOS!D417,'INF GERAIS'!D417=PAGAMENTOS!D417,'INF GERAIS'!D417=VISTORIA!D417,'INF GERAIS'!D417='PRESTAÇÃO DE CONTAS'!D417,'INF GERAIS'!D417='OBS  ENC'!D417,'INF GERAIS'!D417='CONCLUSÃO INFORMAL'!D417)</f>
        <v>1</v>
      </c>
      <c r="Q401" t="b">
        <f>AND('INF GERAIS'!E417=RESUMO!E417,'INF GERAIS'!E417='TERMO DE ADESÃO'!E417,'INF GERAIS'!E417=EVENTOS!E417,'INF GERAIS'!E417=PAGAMENTOS!E417,'INF GERAIS'!E417=VISTORIA!E417,'INF GERAIS'!E417='PRESTAÇÃO DE CONTAS'!E417,'INF GERAIS'!E417='OBS  ENC'!E417,'INF GERAIS'!E417='CONCLUSÃO INFORMAL'!E417)</f>
        <v>1</v>
      </c>
    </row>
    <row r="402" spans="15:17" x14ac:dyDescent="0.35">
      <c r="O402" t="b">
        <f>AND('INF GERAIS'!B418=LEFT(RESUMO!B418,9),'INF GERAIS'!B418=LEFT('TERMO DE ADESÃO'!B418,9),'INF GERAIS'!B418=LEFT(EVENTOS!B418,9),'INF GERAIS'!B418=LEFT(PAGAMENTOS!B418,9),'INF GERAIS'!B418=LEFT(VISTORIA!B418,9),'INF GERAIS'!B418=LEFT('PRESTAÇÃO DE CONTAS'!B418,9),'INF GERAIS'!B418=LEFT('OBS  ENC'!B418,9),'INF GERAIS'!B418=LEFT('CONCLUSÃO INFORMAL'!B418,9))</f>
        <v>1</v>
      </c>
      <c r="P402" t="b">
        <f>AND('INF GERAIS'!D418=RESUMO!D418,'INF GERAIS'!D418='TERMO DE ADESÃO'!D418,'INF GERAIS'!D418=EVENTOS!D418,'INF GERAIS'!D418=PAGAMENTOS!D418,'INF GERAIS'!D418=VISTORIA!D418,'INF GERAIS'!D418='PRESTAÇÃO DE CONTAS'!D418,'INF GERAIS'!D418='OBS  ENC'!D418,'INF GERAIS'!D418='CONCLUSÃO INFORMAL'!D418)</f>
        <v>1</v>
      </c>
      <c r="Q402" t="b">
        <f>AND('INF GERAIS'!E418=RESUMO!E418,'INF GERAIS'!E418='TERMO DE ADESÃO'!E418,'INF GERAIS'!E418=EVENTOS!E418,'INF GERAIS'!E418=PAGAMENTOS!E418,'INF GERAIS'!E418=VISTORIA!E418,'INF GERAIS'!E418='PRESTAÇÃO DE CONTAS'!E418,'INF GERAIS'!E418='OBS  ENC'!E418,'INF GERAIS'!E418='CONCLUSÃO INFORMAL'!E418)</f>
        <v>1</v>
      </c>
    </row>
    <row r="403" spans="15:17" x14ac:dyDescent="0.35">
      <c r="O403" t="b">
        <f>AND('INF GERAIS'!B419=LEFT(RESUMO!B419,9),'INF GERAIS'!B419=LEFT('TERMO DE ADESÃO'!B419,9),'INF GERAIS'!B419=LEFT(EVENTOS!B419,9),'INF GERAIS'!B419=LEFT(PAGAMENTOS!B419,9),'INF GERAIS'!B419=LEFT(VISTORIA!B419,9),'INF GERAIS'!B419=LEFT('PRESTAÇÃO DE CONTAS'!B419,9),'INF GERAIS'!B419=LEFT('OBS  ENC'!B419,9),'INF GERAIS'!B419=LEFT('CONCLUSÃO INFORMAL'!B419,9))</f>
        <v>1</v>
      </c>
      <c r="P403" t="b">
        <f>AND('INF GERAIS'!D419=RESUMO!D419,'INF GERAIS'!D419='TERMO DE ADESÃO'!D419,'INF GERAIS'!D419=EVENTOS!D419,'INF GERAIS'!D419=PAGAMENTOS!D419,'INF GERAIS'!D419=VISTORIA!D419,'INF GERAIS'!D419='PRESTAÇÃO DE CONTAS'!D419,'INF GERAIS'!D419='OBS  ENC'!D419,'INF GERAIS'!D419='CONCLUSÃO INFORMAL'!D419)</f>
        <v>1</v>
      </c>
      <c r="Q403" t="b">
        <f>AND('INF GERAIS'!E419=RESUMO!E419,'INF GERAIS'!E419='TERMO DE ADESÃO'!E419,'INF GERAIS'!E419=EVENTOS!E419,'INF GERAIS'!E419=PAGAMENTOS!E419,'INF GERAIS'!E419=VISTORIA!E419,'INF GERAIS'!E419='PRESTAÇÃO DE CONTAS'!E419,'INF GERAIS'!E419='OBS  ENC'!E419,'INF GERAIS'!E419='CONCLUSÃO INFORMAL'!E419)</f>
        <v>1</v>
      </c>
    </row>
    <row r="404" spans="15:17" x14ac:dyDescent="0.35">
      <c r="O404" t="b">
        <f>AND('INF GERAIS'!B421=LEFT(RESUMO!B421,9),'INF GERAIS'!B421=LEFT('TERMO DE ADESÃO'!B421,9),'INF GERAIS'!B421=LEFT(EVENTOS!B421,9),'INF GERAIS'!B421=LEFT(PAGAMENTOS!B421,9),'INF GERAIS'!B421=LEFT(VISTORIA!B421,9),'INF GERAIS'!B421=LEFT('PRESTAÇÃO DE CONTAS'!B421,9),'INF GERAIS'!B421=LEFT('OBS  ENC'!B421,9),'INF GERAIS'!B421=LEFT('CONCLUSÃO INFORMAL'!B421,9))</f>
        <v>1</v>
      </c>
      <c r="P404" t="b">
        <f>AND('INF GERAIS'!D421=RESUMO!D421,'INF GERAIS'!D421='TERMO DE ADESÃO'!D421,'INF GERAIS'!D421=EVENTOS!D421,'INF GERAIS'!D421=PAGAMENTOS!D421,'INF GERAIS'!D421=VISTORIA!D421,'INF GERAIS'!D421='PRESTAÇÃO DE CONTAS'!D421,'INF GERAIS'!D421='OBS  ENC'!D421,'INF GERAIS'!D421='CONCLUSÃO INFORMAL'!D421)</f>
        <v>1</v>
      </c>
      <c r="Q404" t="b">
        <f>AND('INF GERAIS'!E421=RESUMO!E421,'INF GERAIS'!E421='TERMO DE ADESÃO'!E421,'INF GERAIS'!E421=EVENTOS!E421,'INF GERAIS'!E421=PAGAMENTOS!E421,'INF GERAIS'!E421=VISTORIA!E421,'INF GERAIS'!E421='PRESTAÇÃO DE CONTAS'!E421,'INF GERAIS'!E421='OBS  ENC'!E421,'INF GERAIS'!E421='CONCLUSÃO INFORMAL'!E421)</f>
        <v>1</v>
      </c>
    </row>
    <row r="405" spans="15:17" x14ac:dyDescent="0.35">
      <c r="O405" t="b">
        <f>AND('INF GERAIS'!B422=LEFT(RESUMO!B422,9),'INF GERAIS'!B422=LEFT('TERMO DE ADESÃO'!B422,9),'INF GERAIS'!B422=LEFT(EVENTOS!B422,9),'INF GERAIS'!B422=LEFT(PAGAMENTOS!B422,9),'INF GERAIS'!B422=LEFT(VISTORIA!B422,9),'INF GERAIS'!B422=LEFT('PRESTAÇÃO DE CONTAS'!B422,9),'INF GERAIS'!B422=LEFT('OBS  ENC'!B422,9),'INF GERAIS'!B422=LEFT('CONCLUSÃO INFORMAL'!B422,9))</f>
        <v>1</v>
      </c>
      <c r="P405" t="b">
        <f>AND('INF GERAIS'!D422=RESUMO!D422,'INF GERAIS'!D422='TERMO DE ADESÃO'!D422,'INF GERAIS'!D422=EVENTOS!D422,'INF GERAIS'!D422=PAGAMENTOS!D422,'INF GERAIS'!D422=VISTORIA!D422,'INF GERAIS'!D422='PRESTAÇÃO DE CONTAS'!D422,'INF GERAIS'!D422='OBS  ENC'!D422,'INF GERAIS'!D422='CONCLUSÃO INFORMAL'!D422)</f>
        <v>1</v>
      </c>
      <c r="Q405" t="b">
        <f>AND('INF GERAIS'!E422=RESUMO!E422,'INF GERAIS'!E422='TERMO DE ADESÃO'!E422,'INF GERAIS'!E422=EVENTOS!E422,'INF GERAIS'!E422=PAGAMENTOS!E422,'INF GERAIS'!E422=VISTORIA!E422,'INF GERAIS'!E422='PRESTAÇÃO DE CONTAS'!E422,'INF GERAIS'!E422='OBS  ENC'!E422,'INF GERAIS'!E422='CONCLUSÃO INFORMAL'!E422)</f>
        <v>1</v>
      </c>
    </row>
    <row r="406" spans="15:17" x14ac:dyDescent="0.35">
      <c r="O406" t="b">
        <f>AND('INF GERAIS'!B423=LEFT(RESUMO!B423,9),'INF GERAIS'!B423=LEFT('TERMO DE ADESÃO'!B423,9),'INF GERAIS'!B423=LEFT(EVENTOS!B423,9),'INF GERAIS'!B423=LEFT(PAGAMENTOS!B423,9),'INF GERAIS'!B423=LEFT(VISTORIA!B423,9),'INF GERAIS'!B423=LEFT('PRESTAÇÃO DE CONTAS'!B423,9),'INF GERAIS'!B423=LEFT('OBS  ENC'!B423,9),'INF GERAIS'!B423=LEFT('CONCLUSÃO INFORMAL'!B423,9))</f>
        <v>1</v>
      </c>
      <c r="P406" t="b">
        <f>AND('INF GERAIS'!D423=RESUMO!D423,'INF GERAIS'!D423='TERMO DE ADESÃO'!D423,'INF GERAIS'!D423=EVENTOS!D423,'INF GERAIS'!D423=PAGAMENTOS!D423,'INF GERAIS'!D423=VISTORIA!D423,'INF GERAIS'!D423='PRESTAÇÃO DE CONTAS'!D423,'INF GERAIS'!D423='OBS  ENC'!D423,'INF GERAIS'!D423='CONCLUSÃO INFORMAL'!D423)</f>
        <v>1</v>
      </c>
      <c r="Q406" t="b">
        <f>AND('INF GERAIS'!E423=RESUMO!E423,'INF GERAIS'!E423='TERMO DE ADESÃO'!E423,'INF GERAIS'!E423=EVENTOS!E423,'INF GERAIS'!E423=PAGAMENTOS!E423,'INF GERAIS'!E423=VISTORIA!E423,'INF GERAIS'!E423='PRESTAÇÃO DE CONTAS'!E423,'INF GERAIS'!E423='OBS  ENC'!E423,'INF GERAIS'!E423='CONCLUSÃO INFORMAL'!E423)</f>
        <v>1</v>
      </c>
    </row>
    <row r="407" spans="15:17" x14ac:dyDescent="0.35">
      <c r="O407" t="b">
        <f>AND('INF GERAIS'!B424=LEFT(RESUMO!B424,9),'INF GERAIS'!B424=LEFT('TERMO DE ADESÃO'!B424,9),'INF GERAIS'!B424=LEFT(EVENTOS!B424,9),'INF GERAIS'!B424=LEFT(PAGAMENTOS!B424,9),'INF GERAIS'!B424=LEFT(VISTORIA!B424,9),'INF GERAIS'!B424=LEFT('PRESTAÇÃO DE CONTAS'!B424,9),'INF GERAIS'!B424=LEFT('OBS  ENC'!B424,9),'INF GERAIS'!B424=LEFT('CONCLUSÃO INFORMAL'!B424,9))</f>
        <v>1</v>
      </c>
      <c r="P407" t="b">
        <f>AND('INF GERAIS'!D424=RESUMO!D424,'INF GERAIS'!D424='TERMO DE ADESÃO'!D424,'INF GERAIS'!D424=EVENTOS!D424,'INF GERAIS'!D424=PAGAMENTOS!D424,'INF GERAIS'!D424=VISTORIA!D424,'INF GERAIS'!D424='PRESTAÇÃO DE CONTAS'!D424,'INF GERAIS'!D424='OBS  ENC'!D424,'INF GERAIS'!D424='CONCLUSÃO INFORMAL'!D424)</f>
        <v>1</v>
      </c>
      <c r="Q407" t="b">
        <f>AND('INF GERAIS'!E424=RESUMO!E424,'INF GERAIS'!E424='TERMO DE ADESÃO'!E424,'INF GERAIS'!E424=EVENTOS!E424,'INF GERAIS'!E424=PAGAMENTOS!E424,'INF GERAIS'!E424=VISTORIA!E424,'INF GERAIS'!E424='PRESTAÇÃO DE CONTAS'!E424,'INF GERAIS'!E424='OBS  ENC'!E424,'INF GERAIS'!E424='CONCLUSÃO INFORMAL'!E424)</f>
        <v>1</v>
      </c>
    </row>
    <row r="408" spans="15:17" x14ac:dyDescent="0.35">
      <c r="O408" t="b">
        <f>AND('INF GERAIS'!B425=LEFT(RESUMO!B425,9),'INF GERAIS'!B425=LEFT('TERMO DE ADESÃO'!B425,9),'INF GERAIS'!B425=LEFT(EVENTOS!B425,9),'INF GERAIS'!B425=LEFT(PAGAMENTOS!B425,9),'INF GERAIS'!B425=LEFT(VISTORIA!B425,9),'INF GERAIS'!B425=LEFT('PRESTAÇÃO DE CONTAS'!B425,9),'INF GERAIS'!B425=LEFT('OBS  ENC'!B425,9),'INF GERAIS'!B425=LEFT('CONCLUSÃO INFORMAL'!B425,9))</f>
        <v>1</v>
      </c>
      <c r="P408" t="b">
        <f>AND('INF GERAIS'!D425=RESUMO!D425,'INF GERAIS'!D425='TERMO DE ADESÃO'!D425,'INF GERAIS'!D425=EVENTOS!D425,'INF GERAIS'!D425=PAGAMENTOS!D425,'INF GERAIS'!D425=VISTORIA!D425,'INF GERAIS'!D425='PRESTAÇÃO DE CONTAS'!D425,'INF GERAIS'!D425='OBS  ENC'!D425,'INF GERAIS'!D425='CONCLUSÃO INFORMAL'!D425)</f>
        <v>1</v>
      </c>
      <c r="Q408" t="b">
        <f>AND('INF GERAIS'!E425=RESUMO!E425,'INF GERAIS'!E425='TERMO DE ADESÃO'!E425,'INF GERAIS'!E425=EVENTOS!E425,'INF GERAIS'!E425=PAGAMENTOS!E425,'INF GERAIS'!E425=VISTORIA!E425,'INF GERAIS'!E425='PRESTAÇÃO DE CONTAS'!E425,'INF GERAIS'!E425='OBS  ENC'!E425,'INF GERAIS'!E425='CONCLUSÃO INFORMAL'!E425)</f>
        <v>1</v>
      </c>
    </row>
    <row r="409" spans="15:17" x14ac:dyDescent="0.35">
      <c r="O409" t="b">
        <f>AND('INF GERAIS'!B426=LEFT(RESUMO!B426,9),'INF GERAIS'!B426=LEFT('TERMO DE ADESÃO'!B426,9),'INF GERAIS'!B426=LEFT(EVENTOS!B426,9),'INF GERAIS'!B426=LEFT(PAGAMENTOS!B426,9),'INF GERAIS'!B426=LEFT(VISTORIA!B426,9),'INF GERAIS'!B426=LEFT('PRESTAÇÃO DE CONTAS'!B426,9),'INF GERAIS'!B426=LEFT('OBS  ENC'!B426,9),'INF GERAIS'!B426=LEFT('CONCLUSÃO INFORMAL'!B426,9))</f>
        <v>1</v>
      </c>
      <c r="P409" t="b">
        <f>AND('INF GERAIS'!D426=RESUMO!D426,'INF GERAIS'!D426='TERMO DE ADESÃO'!D426,'INF GERAIS'!D426=EVENTOS!D426,'INF GERAIS'!D426=PAGAMENTOS!D426,'INF GERAIS'!D426=VISTORIA!D426,'INF GERAIS'!D426='PRESTAÇÃO DE CONTAS'!D426,'INF GERAIS'!D426='OBS  ENC'!D426,'INF GERAIS'!D426='CONCLUSÃO INFORMAL'!D426)</f>
        <v>1</v>
      </c>
      <c r="Q409" t="b">
        <f>AND('INF GERAIS'!E426=RESUMO!E426,'INF GERAIS'!E426='TERMO DE ADESÃO'!E426,'INF GERAIS'!E426=EVENTOS!E426,'INF GERAIS'!E426=PAGAMENTOS!E426,'INF GERAIS'!E426=VISTORIA!E426,'INF GERAIS'!E426='PRESTAÇÃO DE CONTAS'!E426,'INF GERAIS'!E426='OBS  ENC'!E426,'INF GERAIS'!E426='CONCLUSÃO INFORMAL'!E426)</f>
        <v>1</v>
      </c>
    </row>
    <row r="410" spans="15:17" x14ac:dyDescent="0.35">
      <c r="O410" t="b">
        <f>AND('INF GERAIS'!B427=LEFT(RESUMO!B427,9),'INF GERAIS'!B427=LEFT('TERMO DE ADESÃO'!B427,9),'INF GERAIS'!B427=LEFT(EVENTOS!B427,9),'INF GERAIS'!B427=LEFT(PAGAMENTOS!B427,9),'INF GERAIS'!B427=LEFT(VISTORIA!B427,9),'INF GERAIS'!B427=LEFT('PRESTAÇÃO DE CONTAS'!B427,9),'INF GERAIS'!B427=LEFT('OBS  ENC'!B427,9),'INF GERAIS'!B427=LEFT('CONCLUSÃO INFORMAL'!B427,9))</f>
        <v>1</v>
      </c>
      <c r="P410" t="b">
        <f>AND('INF GERAIS'!D427=RESUMO!D427,'INF GERAIS'!D427='TERMO DE ADESÃO'!D427,'INF GERAIS'!D427=EVENTOS!D427,'INF GERAIS'!D427=PAGAMENTOS!D427,'INF GERAIS'!D427=VISTORIA!D427,'INF GERAIS'!D427='PRESTAÇÃO DE CONTAS'!D427,'INF GERAIS'!D427='OBS  ENC'!D427,'INF GERAIS'!D427='CONCLUSÃO INFORMAL'!D427)</f>
        <v>1</v>
      </c>
      <c r="Q410" t="b">
        <f>AND('INF GERAIS'!E427=RESUMO!E427,'INF GERAIS'!E427='TERMO DE ADESÃO'!E427,'INF GERAIS'!E427=EVENTOS!E427,'INF GERAIS'!E427=PAGAMENTOS!E427,'INF GERAIS'!E427=VISTORIA!E427,'INF GERAIS'!E427='PRESTAÇÃO DE CONTAS'!E427,'INF GERAIS'!E427='OBS  ENC'!E427,'INF GERAIS'!E427='CONCLUSÃO INFORMAL'!E427)</f>
        <v>1</v>
      </c>
    </row>
    <row r="411" spans="15:17" x14ac:dyDescent="0.35">
      <c r="O411" t="b">
        <f>AND('INF GERAIS'!B428=LEFT(RESUMO!B428,9),'INF GERAIS'!B428=LEFT('TERMO DE ADESÃO'!B428,9),'INF GERAIS'!B428=LEFT(EVENTOS!B428,9),'INF GERAIS'!B428=LEFT(PAGAMENTOS!B428,9),'INF GERAIS'!B428=LEFT(VISTORIA!B428,9),'INF GERAIS'!B428=LEFT('PRESTAÇÃO DE CONTAS'!B428,9),'INF GERAIS'!B428=LEFT('OBS  ENC'!B428,9),'INF GERAIS'!B428=LEFT('CONCLUSÃO INFORMAL'!B428,9))</f>
        <v>1</v>
      </c>
      <c r="P411" t="b">
        <f>AND('INF GERAIS'!D428=RESUMO!D428,'INF GERAIS'!D428='TERMO DE ADESÃO'!D428,'INF GERAIS'!D428=EVENTOS!D428,'INF GERAIS'!D428=PAGAMENTOS!D428,'INF GERAIS'!D428=VISTORIA!D428,'INF GERAIS'!D428='PRESTAÇÃO DE CONTAS'!D428,'INF GERAIS'!D428='OBS  ENC'!D428,'INF GERAIS'!D428='CONCLUSÃO INFORMAL'!D428)</f>
        <v>1</v>
      </c>
      <c r="Q411" t="b">
        <f>AND('INF GERAIS'!E428=RESUMO!E428,'INF GERAIS'!E428='TERMO DE ADESÃO'!E428,'INF GERAIS'!E428=EVENTOS!E428,'INF GERAIS'!E428=PAGAMENTOS!E428,'INF GERAIS'!E428=VISTORIA!E428,'INF GERAIS'!E428='PRESTAÇÃO DE CONTAS'!E428,'INF GERAIS'!E428='OBS  ENC'!E428,'INF GERAIS'!E428='CONCLUSÃO INFORMAL'!E428)</f>
        <v>1</v>
      </c>
    </row>
    <row r="412" spans="15:17" x14ac:dyDescent="0.35">
      <c r="O412" t="b">
        <f>AND('INF GERAIS'!B429=LEFT(RESUMO!B429,9),'INF GERAIS'!B429=LEFT('TERMO DE ADESÃO'!B429,9),'INF GERAIS'!B429=LEFT(EVENTOS!B429,9),'INF GERAIS'!B429=LEFT(PAGAMENTOS!B429,9),'INF GERAIS'!B429=LEFT(VISTORIA!B429,9),'INF GERAIS'!B429=LEFT('PRESTAÇÃO DE CONTAS'!B429,9),'INF GERAIS'!B429=LEFT('OBS  ENC'!B429,9),'INF GERAIS'!B429=LEFT('CONCLUSÃO INFORMAL'!B429,9))</f>
        <v>1</v>
      </c>
      <c r="P412" t="b">
        <f>AND('INF GERAIS'!D429=RESUMO!D429,'INF GERAIS'!D429='TERMO DE ADESÃO'!D429,'INF GERAIS'!D429=EVENTOS!D429,'INF GERAIS'!D429=PAGAMENTOS!D429,'INF GERAIS'!D429=VISTORIA!D429,'INF GERAIS'!D429='PRESTAÇÃO DE CONTAS'!D429,'INF GERAIS'!D429='OBS  ENC'!D429,'INF GERAIS'!D429='CONCLUSÃO INFORMAL'!D429)</f>
        <v>1</v>
      </c>
      <c r="Q412" t="b">
        <f>AND('INF GERAIS'!E429=RESUMO!E429,'INF GERAIS'!E429='TERMO DE ADESÃO'!E429,'INF GERAIS'!E429=EVENTOS!E429,'INF GERAIS'!E429=PAGAMENTOS!E429,'INF GERAIS'!E429=VISTORIA!E429,'INF GERAIS'!E429='PRESTAÇÃO DE CONTAS'!E429,'INF GERAIS'!E429='OBS  ENC'!E429,'INF GERAIS'!E429='CONCLUSÃO INFORMAL'!E429)</f>
        <v>1</v>
      </c>
    </row>
    <row r="413" spans="15:17" x14ac:dyDescent="0.35">
      <c r="O413" t="b">
        <f>AND('INF GERAIS'!B430=LEFT(RESUMO!B430,9),'INF GERAIS'!B430=LEFT('TERMO DE ADESÃO'!B430,9),'INF GERAIS'!B430=LEFT(EVENTOS!B430,9),'INF GERAIS'!B430=LEFT(PAGAMENTOS!B430,9),'INF GERAIS'!B430=LEFT(VISTORIA!B430,9),'INF GERAIS'!B430=LEFT('PRESTAÇÃO DE CONTAS'!B430,9),'INF GERAIS'!B430=LEFT('OBS  ENC'!B430,9),'INF GERAIS'!B430=LEFT('CONCLUSÃO INFORMAL'!B430,9))</f>
        <v>1</v>
      </c>
      <c r="P413" t="b">
        <f>AND('INF GERAIS'!D430=RESUMO!D430,'INF GERAIS'!D430='TERMO DE ADESÃO'!D430,'INF GERAIS'!D430=EVENTOS!D430,'INF GERAIS'!D430=PAGAMENTOS!D430,'INF GERAIS'!D430=VISTORIA!D430,'INF GERAIS'!D430='PRESTAÇÃO DE CONTAS'!D430,'INF GERAIS'!D430='OBS  ENC'!D430,'INF GERAIS'!D430='CONCLUSÃO INFORMAL'!D430)</f>
        <v>1</v>
      </c>
      <c r="Q413" t="b">
        <f>AND('INF GERAIS'!E430=RESUMO!E430,'INF GERAIS'!E430='TERMO DE ADESÃO'!E430,'INF GERAIS'!E430=EVENTOS!E430,'INF GERAIS'!E430=PAGAMENTOS!E430,'INF GERAIS'!E430=VISTORIA!E430,'INF GERAIS'!E430='PRESTAÇÃO DE CONTAS'!E430,'INF GERAIS'!E430='OBS  ENC'!E430,'INF GERAIS'!E430='CONCLUSÃO INFORMAL'!E430)</f>
        <v>1</v>
      </c>
    </row>
    <row r="414" spans="15:17" x14ac:dyDescent="0.35">
      <c r="O414" t="b">
        <f>AND('INF GERAIS'!B431=LEFT(RESUMO!B431,9),'INF GERAIS'!B431=LEFT('TERMO DE ADESÃO'!B431,9),'INF GERAIS'!B431=LEFT(EVENTOS!B431,9),'INF GERAIS'!B431=LEFT(PAGAMENTOS!B431,9),'INF GERAIS'!B431=LEFT(VISTORIA!B431,9),'INF GERAIS'!B431=LEFT('PRESTAÇÃO DE CONTAS'!B431,9),'INF GERAIS'!B431=LEFT('OBS  ENC'!B431,9),'INF GERAIS'!B431=LEFT('CONCLUSÃO INFORMAL'!B431,9))</f>
        <v>1</v>
      </c>
      <c r="P414" t="b">
        <f>AND('INF GERAIS'!D431=RESUMO!D431,'INF GERAIS'!D431='TERMO DE ADESÃO'!D431,'INF GERAIS'!D431=EVENTOS!D431,'INF GERAIS'!D431=PAGAMENTOS!D431,'INF GERAIS'!D431=VISTORIA!D431,'INF GERAIS'!D431='PRESTAÇÃO DE CONTAS'!D431,'INF GERAIS'!D431='OBS  ENC'!D431,'INF GERAIS'!D431='CONCLUSÃO INFORMAL'!D431)</f>
        <v>1</v>
      </c>
      <c r="Q414" t="b">
        <f>AND('INF GERAIS'!E431=RESUMO!E431,'INF GERAIS'!E431='TERMO DE ADESÃO'!E431,'INF GERAIS'!E431=EVENTOS!E431,'INF GERAIS'!E431=PAGAMENTOS!E431,'INF GERAIS'!E431=VISTORIA!E431,'INF GERAIS'!E431='PRESTAÇÃO DE CONTAS'!E431,'INF GERAIS'!E431='OBS  ENC'!E431,'INF GERAIS'!E431='CONCLUSÃO INFORMAL'!E431)</f>
        <v>1</v>
      </c>
    </row>
    <row r="415" spans="15:17" x14ac:dyDescent="0.35">
      <c r="O415" t="b">
        <f>AND('INF GERAIS'!B432=LEFT(RESUMO!B432,9),'INF GERAIS'!B432=LEFT('TERMO DE ADESÃO'!B432,9),'INF GERAIS'!B432=LEFT(EVENTOS!B432,9),'INF GERAIS'!B432=LEFT(PAGAMENTOS!B432,9),'INF GERAIS'!B432=LEFT(VISTORIA!B432,9),'INF GERAIS'!B432=LEFT('PRESTAÇÃO DE CONTAS'!B432,9),'INF GERAIS'!B432=LEFT('OBS  ENC'!B432,9),'INF GERAIS'!B432=LEFT('CONCLUSÃO INFORMAL'!B432,9))</f>
        <v>1</v>
      </c>
      <c r="P415" t="b">
        <f>AND('INF GERAIS'!D432=RESUMO!D432,'INF GERAIS'!D432='TERMO DE ADESÃO'!D432,'INF GERAIS'!D432=EVENTOS!D432,'INF GERAIS'!D432=PAGAMENTOS!D432,'INF GERAIS'!D432=VISTORIA!D432,'INF GERAIS'!D432='PRESTAÇÃO DE CONTAS'!D432,'INF GERAIS'!D432='OBS  ENC'!D432,'INF GERAIS'!D432='CONCLUSÃO INFORMAL'!D432)</f>
        <v>1</v>
      </c>
      <c r="Q415" t="b">
        <f>AND('INF GERAIS'!E432=RESUMO!E432,'INF GERAIS'!E432='TERMO DE ADESÃO'!E432,'INF GERAIS'!E432=EVENTOS!E432,'INF GERAIS'!E432=PAGAMENTOS!E432,'INF GERAIS'!E432=VISTORIA!E432,'INF GERAIS'!E432='PRESTAÇÃO DE CONTAS'!E432,'INF GERAIS'!E432='OBS  ENC'!E432,'INF GERAIS'!E432='CONCLUSÃO INFORMAL'!E432)</f>
        <v>1</v>
      </c>
    </row>
    <row r="416" spans="15:17" x14ac:dyDescent="0.35">
      <c r="O416" t="b">
        <f>AND('INF GERAIS'!B433=LEFT(RESUMO!B433,9),'INF GERAIS'!B433=LEFT('TERMO DE ADESÃO'!B433,9),'INF GERAIS'!B433=LEFT(EVENTOS!B433,9),'INF GERAIS'!B433=LEFT(PAGAMENTOS!B433,9),'INF GERAIS'!B433=LEFT(VISTORIA!B433,9),'INF GERAIS'!B433=LEFT('PRESTAÇÃO DE CONTAS'!B433,9),'INF GERAIS'!B433=LEFT('OBS  ENC'!B433,9),'INF GERAIS'!B433=LEFT('CONCLUSÃO INFORMAL'!B433,9))</f>
        <v>1</v>
      </c>
      <c r="P416" t="b">
        <f>AND('INF GERAIS'!D433=RESUMO!D433,'INF GERAIS'!D433='TERMO DE ADESÃO'!D433,'INF GERAIS'!D433=EVENTOS!D433,'INF GERAIS'!D433=PAGAMENTOS!D433,'INF GERAIS'!D433=VISTORIA!D433,'INF GERAIS'!D433='PRESTAÇÃO DE CONTAS'!D433,'INF GERAIS'!D433='OBS  ENC'!D433,'INF GERAIS'!D433='CONCLUSÃO INFORMAL'!D433)</f>
        <v>1</v>
      </c>
      <c r="Q416" t="b">
        <f>AND('INF GERAIS'!E433=RESUMO!E433,'INF GERAIS'!E433='TERMO DE ADESÃO'!E433,'INF GERAIS'!E433=EVENTOS!E433,'INF GERAIS'!E433=PAGAMENTOS!E433,'INF GERAIS'!E433=VISTORIA!E433,'INF GERAIS'!E433='PRESTAÇÃO DE CONTAS'!E433,'INF GERAIS'!E433='OBS  ENC'!E433,'INF GERAIS'!E433='CONCLUSÃO INFORMAL'!E433)</f>
        <v>1</v>
      </c>
    </row>
    <row r="417" spans="15:17" x14ac:dyDescent="0.35">
      <c r="O417" t="b">
        <f>AND('INF GERAIS'!B434=LEFT(RESUMO!B434,9),'INF GERAIS'!B434=LEFT('TERMO DE ADESÃO'!B434,9),'INF GERAIS'!B434=LEFT(EVENTOS!B434,9),'INF GERAIS'!B434=LEFT(PAGAMENTOS!B434,9),'INF GERAIS'!B434=LEFT(VISTORIA!B434,9),'INF GERAIS'!B434=LEFT('PRESTAÇÃO DE CONTAS'!B434,9),'INF GERAIS'!B434=LEFT('OBS  ENC'!B434,9),'INF GERAIS'!B434=LEFT('CONCLUSÃO INFORMAL'!B434,9))</f>
        <v>1</v>
      </c>
      <c r="P417" t="b">
        <f>AND('INF GERAIS'!D434=RESUMO!D434,'INF GERAIS'!D434='TERMO DE ADESÃO'!D434,'INF GERAIS'!D434=EVENTOS!D434,'INF GERAIS'!D434=PAGAMENTOS!D434,'INF GERAIS'!D434=VISTORIA!D434,'INF GERAIS'!D434='PRESTAÇÃO DE CONTAS'!D434,'INF GERAIS'!D434='OBS  ENC'!D434,'INF GERAIS'!D434='CONCLUSÃO INFORMAL'!D434)</f>
        <v>1</v>
      </c>
      <c r="Q417" t="b">
        <f>AND('INF GERAIS'!E434=RESUMO!E434,'INF GERAIS'!E434='TERMO DE ADESÃO'!E434,'INF GERAIS'!E434=EVENTOS!E434,'INF GERAIS'!E434=PAGAMENTOS!E434,'INF GERAIS'!E434=VISTORIA!E434,'INF GERAIS'!E434='PRESTAÇÃO DE CONTAS'!E434,'INF GERAIS'!E434='OBS  ENC'!E434,'INF GERAIS'!E434='CONCLUSÃO INFORMAL'!E434)</f>
        <v>1</v>
      </c>
    </row>
    <row r="418" spans="15:17" x14ac:dyDescent="0.35">
      <c r="O418" t="b">
        <f>AND('INF GERAIS'!B435=LEFT(RESUMO!B435,9),'INF GERAIS'!B435=LEFT('TERMO DE ADESÃO'!B435,9),'INF GERAIS'!B435=LEFT(EVENTOS!B435,9),'INF GERAIS'!B435=LEFT(PAGAMENTOS!B435,9),'INF GERAIS'!B435=LEFT(VISTORIA!B435,9),'INF GERAIS'!B435=LEFT('PRESTAÇÃO DE CONTAS'!B435,9),'INF GERAIS'!B435=LEFT('OBS  ENC'!B435,9),'INF GERAIS'!B435=LEFT('CONCLUSÃO INFORMAL'!B435,9))</f>
        <v>1</v>
      </c>
      <c r="P418" t="b">
        <f>AND('INF GERAIS'!D435=RESUMO!D435,'INF GERAIS'!D435='TERMO DE ADESÃO'!D435,'INF GERAIS'!D435=EVENTOS!D435,'INF GERAIS'!D435=PAGAMENTOS!D435,'INF GERAIS'!D435=VISTORIA!D435,'INF GERAIS'!D435='PRESTAÇÃO DE CONTAS'!D435,'INF GERAIS'!D435='OBS  ENC'!D435,'INF GERAIS'!D435='CONCLUSÃO INFORMAL'!D435)</f>
        <v>1</v>
      </c>
      <c r="Q418" t="b">
        <f>AND('INF GERAIS'!E435=RESUMO!E435,'INF GERAIS'!E435='TERMO DE ADESÃO'!E435,'INF GERAIS'!E435=EVENTOS!E435,'INF GERAIS'!E435=PAGAMENTOS!E435,'INF GERAIS'!E435=VISTORIA!E435,'INF GERAIS'!E435='PRESTAÇÃO DE CONTAS'!E435,'INF GERAIS'!E435='OBS  ENC'!E435,'INF GERAIS'!E435='CONCLUSÃO INFORMAL'!E435)</f>
        <v>1</v>
      </c>
    </row>
    <row r="419" spans="15:17" x14ac:dyDescent="0.35">
      <c r="O419" t="b">
        <f>AND('INF GERAIS'!B436=LEFT(RESUMO!B436,9),'INF GERAIS'!B436=LEFT('TERMO DE ADESÃO'!B436,9),'INF GERAIS'!B436=LEFT(EVENTOS!B436,9),'INF GERAIS'!B436=LEFT(PAGAMENTOS!B436,9),'INF GERAIS'!B436=LEFT(VISTORIA!B436,9),'INF GERAIS'!B436=LEFT('PRESTAÇÃO DE CONTAS'!B436,9),'INF GERAIS'!B436=LEFT('OBS  ENC'!B436,9),'INF GERAIS'!B436=LEFT('CONCLUSÃO INFORMAL'!B436,9))</f>
        <v>1</v>
      </c>
      <c r="P419" t="b">
        <f>AND('INF GERAIS'!D436=RESUMO!D436,'INF GERAIS'!D436='TERMO DE ADESÃO'!D436,'INF GERAIS'!D436=EVENTOS!D436,'INF GERAIS'!D436=PAGAMENTOS!D436,'INF GERAIS'!D436=VISTORIA!D436,'INF GERAIS'!D436='PRESTAÇÃO DE CONTAS'!D436,'INF GERAIS'!D436='OBS  ENC'!D436,'INF GERAIS'!D436='CONCLUSÃO INFORMAL'!D436)</f>
        <v>1</v>
      </c>
      <c r="Q419" t="b">
        <f>AND('INF GERAIS'!E436=RESUMO!E436,'INF GERAIS'!E436='TERMO DE ADESÃO'!E436,'INF GERAIS'!E436=EVENTOS!E436,'INF GERAIS'!E436=PAGAMENTOS!E436,'INF GERAIS'!E436=VISTORIA!E436,'INF GERAIS'!E436='PRESTAÇÃO DE CONTAS'!E436,'INF GERAIS'!E436='OBS  ENC'!E436,'INF GERAIS'!E436='CONCLUSÃO INFORMAL'!E436)</f>
        <v>1</v>
      </c>
    </row>
    <row r="420" spans="15:17" x14ac:dyDescent="0.35">
      <c r="O420" t="b">
        <f>AND('INF GERAIS'!B437=LEFT(RESUMO!B437,9),'INF GERAIS'!B437=LEFT('TERMO DE ADESÃO'!B437,9),'INF GERAIS'!B437=LEFT(EVENTOS!B437,9),'INF GERAIS'!B437=LEFT(PAGAMENTOS!B437,9),'INF GERAIS'!B437=LEFT(VISTORIA!B437,9),'INF GERAIS'!B437=LEFT('PRESTAÇÃO DE CONTAS'!B437,9),'INF GERAIS'!B437=LEFT('OBS  ENC'!B437,9),'INF GERAIS'!B437=LEFT('CONCLUSÃO INFORMAL'!B437,9))</f>
        <v>1</v>
      </c>
      <c r="P420" t="b">
        <f>AND('INF GERAIS'!D437=RESUMO!D437,'INF GERAIS'!D437='TERMO DE ADESÃO'!D437,'INF GERAIS'!D437=EVENTOS!D437,'INF GERAIS'!D437=PAGAMENTOS!D437,'INF GERAIS'!D437=VISTORIA!D437,'INF GERAIS'!D437='PRESTAÇÃO DE CONTAS'!D437,'INF GERAIS'!D437='OBS  ENC'!D437,'INF GERAIS'!D437='CONCLUSÃO INFORMAL'!D437)</f>
        <v>1</v>
      </c>
      <c r="Q420" t="b">
        <f>AND('INF GERAIS'!E437=RESUMO!E437,'INF GERAIS'!E437='TERMO DE ADESÃO'!E437,'INF GERAIS'!E437=EVENTOS!E437,'INF GERAIS'!E437=PAGAMENTOS!E437,'INF GERAIS'!E437=VISTORIA!E437,'INF GERAIS'!E437='PRESTAÇÃO DE CONTAS'!E437,'INF GERAIS'!E437='OBS  ENC'!E437,'INF GERAIS'!E437='CONCLUSÃO INFORMAL'!E437)</f>
        <v>1</v>
      </c>
    </row>
    <row r="421" spans="15:17" x14ac:dyDescent="0.35">
      <c r="O421" t="b">
        <f>AND('INF GERAIS'!B438=LEFT(RESUMO!B438,9),'INF GERAIS'!B438=LEFT('TERMO DE ADESÃO'!B438,9),'INF GERAIS'!B438=LEFT(EVENTOS!B438,9),'INF GERAIS'!B438=LEFT(PAGAMENTOS!B438,9),'INF GERAIS'!B438=LEFT(VISTORIA!B438,9),'INF GERAIS'!B438=LEFT('PRESTAÇÃO DE CONTAS'!B438,9),'INF GERAIS'!B438=LEFT('OBS  ENC'!B438,9),'INF GERAIS'!B438=LEFT('CONCLUSÃO INFORMAL'!B438,9))</f>
        <v>1</v>
      </c>
      <c r="P421" t="b">
        <f>AND('INF GERAIS'!D438=RESUMO!D438,'INF GERAIS'!D438='TERMO DE ADESÃO'!D438,'INF GERAIS'!D438=EVENTOS!D438,'INF GERAIS'!D438=PAGAMENTOS!D438,'INF GERAIS'!D438=VISTORIA!D438,'INF GERAIS'!D438='PRESTAÇÃO DE CONTAS'!D438,'INF GERAIS'!D438='OBS  ENC'!D438,'INF GERAIS'!D438='CONCLUSÃO INFORMAL'!D438)</f>
        <v>1</v>
      </c>
      <c r="Q421" t="b">
        <f>AND('INF GERAIS'!E438=RESUMO!E438,'INF GERAIS'!E438='TERMO DE ADESÃO'!E438,'INF GERAIS'!E438=EVENTOS!E438,'INF GERAIS'!E438=PAGAMENTOS!E438,'INF GERAIS'!E438=VISTORIA!E438,'INF GERAIS'!E438='PRESTAÇÃO DE CONTAS'!E438,'INF GERAIS'!E438='OBS  ENC'!E438,'INF GERAIS'!E438='CONCLUSÃO INFORMAL'!E438)</f>
        <v>1</v>
      </c>
    </row>
    <row r="422" spans="15:17" x14ac:dyDescent="0.35">
      <c r="O422" t="b">
        <f>AND('INF GERAIS'!B439=LEFT(RESUMO!B439,9),'INF GERAIS'!B439=LEFT('TERMO DE ADESÃO'!B439,9),'INF GERAIS'!B439=LEFT(EVENTOS!B439,9),'INF GERAIS'!B439=LEFT(PAGAMENTOS!B439,9),'INF GERAIS'!B439=LEFT(VISTORIA!B439,9),'INF GERAIS'!B439=LEFT('PRESTAÇÃO DE CONTAS'!B439,9),'INF GERAIS'!B439=LEFT('OBS  ENC'!B439,9),'INF GERAIS'!B439=LEFT('CONCLUSÃO INFORMAL'!B439,9))</f>
        <v>1</v>
      </c>
      <c r="P422" t="b">
        <f>AND('INF GERAIS'!D439=RESUMO!D439,'INF GERAIS'!D439='TERMO DE ADESÃO'!D439,'INF GERAIS'!D439=EVENTOS!D439,'INF GERAIS'!D439=PAGAMENTOS!D439,'INF GERAIS'!D439=VISTORIA!D439,'INF GERAIS'!D439='PRESTAÇÃO DE CONTAS'!D439,'INF GERAIS'!D439='OBS  ENC'!D439,'INF GERAIS'!D439='CONCLUSÃO INFORMAL'!D439)</f>
        <v>1</v>
      </c>
      <c r="Q422" t="b">
        <f>AND('INF GERAIS'!E439=RESUMO!E439,'INF GERAIS'!E439='TERMO DE ADESÃO'!E439,'INF GERAIS'!E439=EVENTOS!E439,'INF GERAIS'!E439=PAGAMENTOS!E439,'INF GERAIS'!E439=VISTORIA!E439,'INF GERAIS'!E439='PRESTAÇÃO DE CONTAS'!E439,'INF GERAIS'!E439='OBS  ENC'!E439,'INF GERAIS'!E439='CONCLUSÃO INFORMAL'!E439)</f>
        <v>1</v>
      </c>
    </row>
    <row r="423" spans="15:17" x14ac:dyDescent="0.35">
      <c r="O423" t="b">
        <f>AND('INF GERAIS'!B440=LEFT(RESUMO!B440,9),'INF GERAIS'!B440=LEFT('TERMO DE ADESÃO'!B440,9),'INF GERAIS'!B440=LEFT(EVENTOS!B440,9),'INF GERAIS'!B440=LEFT(PAGAMENTOS!B440,9),'INF GERAIS'!B440=LEFT(VISTORIA!B440,9),'INF GERAIS'!B440=LEFT('PRESTAÇÃO DE CONTAS'!B440,9),'INF GERAIS'!B440=LEFT('OBS  ENC'!B440,9),'INF GERAIS'!B440=LEFT('CONCLUSÃO INFORMAL'!B440,9))</f>
        <v>1</v>
      </c>
      <c r="P423" t="b">
        <f>AND('INF GERAIS'!D440=RESUMO!D440,'INF GERAIS'!D440='TERMO DE ADESÃO'!D440,'INF GERAIS'!D440=EVENTOS!D440,'INF GERAIS'!D440=PAGAMENTOS!D440,'INF GERAIS'!D440=VISTORIA!D440,'INF GERAIS'!D440='PRESTAÇÃO DE CONTAS'!D440,'INF GERAIS'!D440='OBS  ENC'!D440,'INF GERAIS'!D440='CONCLUSÃO INFORMAL'!D440)</f>
        <v>1</v>
      </c>
      <c r="Q423" t="b">
        <f>AND('INF GERAIS'!E440=RESUMO!E440,'INF GERAIS'!E440='TERMO DE ADESÃO'!E440,'INF GERAIS'!E440=EVENTOS!E440,'INF GERAIS'!E440=PAGAMENTOS!E440,'INF GERAIS'!E440=VISTORIA!E440,'INF GERAIS'!E440='PRESTAÇÃO DE CONTAS'!E440,'INF GERAIS'!E440='OBS  ENC'!E440,'INF GERAIS'!E440='CONCLUSÃO INFORMAL'!E440)</f>
        <v>1</v>
      </c>
    </row>
    <row r="424" spans="15:17" x14ac:dyDescent="0.35">
      <c r="O424" t="b">
        <f>AND('INF GERAIS'!B441=LEFT(RESUMO!B441,9),'INF GERAIS'!B441=LEFT('TERMO DE ADESÃO'!B441,9),'INF GERAIS'!B441=LEFT(EVENTOS!B441,9),'INF GERAIS'!B441=LEFT(PAGAMENTOS!B441,9),'INF GERAIS'!B441=LEFT(VISTORIA!B441,9),'INF GERAIS'!B441=LEFT('PRESTAÇÃO DE CONTAS'!B441,9),'INF GERAIS'!B441=LEFT('OBS  ENC'!B441,9),'INF GERAIS'!B441=LEFT('CONCLUSÃO INFORMAL'!B441,9))</f>
        <v>1</v>
      </c>
      <c r="P424" t="b">
        <f>AND('INF GERAIS'!D441=RESUMO!D441,'INF GERAIS'!D441='TERMO DE ADESÃO'!D441,'INF GERAIS'!D441=EVENTOS!D441,'INF GERAIS'!D441=PAGAMENTOS!D441,'INF GERAIS'!D441=VISTORIA!D441,'INF GERAIS'!D441='PRESTAÇÃO DE CONTAS'!D441,'INF GERAIS'!D441='OBS  ENC'!D441,'INF GERAIS'!D441='CONCLUSÃO INFORMAL'!D441)</f>
        <v>1</v>
      </c>
      <c r="Q424" t="b">
        <f>AND('INF GERAIS'!E441=RESUMO!E441,'INF GERAIS'!E441='TERMO DE ADESÃO'!E441,'INF GERAIS'!E441=EVENTOS!E441,'INF GERAIS'!E441=PAGAMENTOS!E441,'INF GERAIS'!E441=VISTORIA!E441,'INF GERAIS'!E441='PRESTAÇÃO DE CONTAS'!E441,'INF GERAIS'!E441='OBS  ENC'!E441,'INF GERAIS'!E441='CONCLUSÃO INFORMAL'!E441)</f>
        <v>1</v>
      </c>
    </row>
    <row r="425" spans="15:17" x14ac:dyDescent="0.35">
      <c r="O425" t="b">
        <f>AND('INF GERAIS'!B442=LEFT(RESUMO!B442,9),'INF GERAIS'!B442=LEFT('TERMO DE ADESÃO'!B442,9),'INF GERAIS'!B442=LEFT(EVENTOS!B442,9),'INF GERAIS'!B442=LEFT(PAGAMENTOS!B442,9),'INF GERAIS'!B442=LEFT(VISTORIA!B442,9),'INF GERAIS'!B442=LEFT('PRESTAÇÃO DE CONTAS'!B442,9),'INF GERAIS'!B442=LEFT('OBS  ENC'!B442,9),'INF GERAIS'!B442=LEFT('CONCLUSÃO INFORMAL'!B442,9))</f>
        <v>1</v>
      </c>
      <c r="P425" t="b">
        <f>AND('INF GERAIS'!D442=RESUMO!D442,'INF GERAIS'!D442='TERMO DE ADESÃO'!D442,'INF GERAIS'!D442=EVENTOS!D442,'INF GERAIS'!D442=PAGAMENTOS!D442,'INF GERAIS'!D442=VISTORIA!D442,'INF GERAIS'!D442='PRESTAÇÃO DE CONTAS'!D442,'INF GERAIS'!D442='OBS  ENC'!D442,'INF GERAIS'!D442='CONCLUSÃO INFORMAL'!D442)</f>
        <v>1</v>
      </c>
      <c r="Q425" t="b">
        <f>AND('INF GERAIS'!E442=RESUMO!E442,'INF GERAIS'!E442='TERMO DE ADESÃO'!E442,'INF GERAIS'!E442=EVENTOS!E442,'INF GERAIS'!E442=PAGAMENTOS!E442,'INF GERAIS'!E442=VISTORIA!E442,'INF GERAIS'!E442='PRESTAÇÃO DE CONTAS'!E442,'INF GERAIS'!E442='OBS  ENC'!E442,'INF GERAIS'!E442='CONCLUSÃO INFORMAL'!E442)</f>
        <v>1</v>
      </c>
    </row>
    <row r="426" spans="15:17" x14ac:dyDescent="0.35">
      <c r="O426" t="b">
        <f>AND('INF GERAIS'!B443=LEFT(RESUMO!B443,9),'INF GERAIS'!B443=LEFT('TERMO DE ADESÃO'!B443,9),'INF GERAIS'!B443=LEFT(EVENTOS!B443,9),'INF GERAIS'!B443=LEFT(PAGAMENTOS!B443,9),'INF GERAIS'!B443=LEFT(VISTORIA!B443,9),'INF GERAIS'!B443=LEFT('PRESTAÇÃO DE CONTAS'!B443,9),'INF GERAIS'!B443=LEFT('OBS  ENC'!B443,9),'INF GERAIS'!B443=LEFT('CONCLUSÃO INFORMAL'!B443,9))</f>
        <v>1</v>
      </c>
      <c r="P426" t="b">
        <f>AND('INF GERAIS'!D443=RESUMO!D443,'INF GERAIS'!D443='TERMO DE ADESÃO'!D443,'INF GERAIS'!D443=EVENTOS!D443,'INF GERAIS'!D443=PAGAMENTOS!D443,'INF GERAIS'!D443=VISTORIA!D443,'INF GERAIS'!D443='PRESTAÇÃO DE CONTAS'!D443,'INF GERAIS'!D443='OBS  ENC'!D443,'INF GERAIS'!D443='CONCLUSÃO INFORMAL'!D443)</f>
        <v>1</v>
      </c>
      <c r="Q426" t="b">
        <f>AND('INF GERAIS'!E443=RESUMO!E443,'INF GERAIS'!E443='TERMO DE ADESÃO'!E443,'INF GERAIS'!E443=EVENTOS!E443,'INF GERAIS'!E443=PAGAMENTOS!E443,'INF GERAIS'!E443=VISTORIA!E443,'INF GERAIS'!E443='PRESTAÇÃO DE CONTAS'!E443,'INF GERAIS'!E443='OBS  ENC'!E443,'INF GERAIS'!E443='CONCLUSÃO INFORMAL'!E443)</f>
        <v>1</v>
      </c>
    </row>
    <row r="427" spans="15:17" x14ac:dyDescent="0.35">
      <c r="O427" t="b">
        <f>AND('INF GERAIS'!B444=LEFT(RESUMO!B444,9),'INF GERAIS'!B444=LEFT('TERMO DE ADESÃO'!B444,9),'INF GERAIS'!B444=LEFT(EVENTOS!B444,9),'INF GERAIS'!B444=LEFT(PAGAMENTOS!B444,9),'INF GERAIS'!B444=LEFT(VISTORIA!B444,9),'INF GERAIS'!B444=LEFT('PRESTAÇÃO DE CONTAS'!B444,9),'INF GERAIS'!B444=LEFT('OBS  ENC'!B444,9),'INF GERAIS'!B444=LEFT('CONCLUSÃO INFORMAL'!B444,9))</f>
        <v>1</v>
      </c>
      <c r="P427" t="b">
        <f>AND('INF GERAIS'!D444=RESUMO!D444,'INF GERAIS'!D444='TERMO DE ADESÃO'!D444,'INF GERAIS'!D444=EVENTOS!D444,'INF GERAIS'!D444=PAGAMENTOS!D444,'INF GERAIS'!D444=VISTORIA!D444,'INF GERAIS'!D444='PRESTAÇÃO DE CONTAS'!D444,'INF GERAIS'!D444='OBS  ENC'!D444,'INF GERAIS'!D444='CONCLUSÃO INFORMAL'!D444)</f>
        <v>1</v>
      </c>
      <c r="Q427" t="b">
        <f>AND('INF GERAIS'!E444=RESUMO!E444,'INF GERAIS'!E444='TERMO DE ADESÃO'!E444,'INF GERAIS'!E444=EVENTOS!E444,'INF GERAIS'!E444=PAGAMENTOS!E444,'INF GERAIS'!E444=VISTORIA!E444,'INF GERAIS'!E444='PRESTAÇÃO DE CONTAS'!E444,'INF GERAIS'!E444='OBS  ENC'!E444,'INF GERAIS'!E444='CONCLUSÃO INFORMAL'!E444)</f>
        <v>1</v>
      </c>
    </row>
    <row r="428" spans="15:17" x14ac:dyDescent="0.35">
      <c r="O428" t="b">
        <f>AND('INF GERAIS'!B445=LEFT(RESUMO!B445,9),'INF GERAIS'!B445=LEFT('TERMO DE ADESÃO'!B445,9),'INF GERAIS'!B445=LEFT(EVENTOS!B445,9),'INF GERAIS'!B445=LEFT(PAGAMENTOS!B445,9),'INF GERAIS'!B445=LEFT(VISTORIA!B445,9),'INF GERAIS'!B445=LEFT('PRESTAÇÃO DE CONTAS'!B445,9),'INF GERAIS'!B445=LEFT('OBS  ENC'!B445,9),'INF GERAIS'!B445=LEFT('CONCLUSÃO INFORMAL'!B445,9))</f>
        <v>1</v>
      </c>
      <c r="P428" t="b">
        <f>AND('INF GERAIS'!D445=RESUMO!D445,'INF GERAIS'!D445='TERMO DE ADESÃO'!D445,'INF GERAIS'!D445=EVENTOS!D445,'INF GERAIS'!D445=PAGAMENTOS!D445,'INF GERAIS'!D445=VISTORIA!D445,'INF GERAIS'!D445='PRESTAÇÃO DE CONTAS'!D445,'INF GERAIS'!D445='OBS  ENC'!D445,'INF GERAIS'!D445='CONCLUSÃO INFORMAL'!D445)</f>
        <v>1</v>
      </c>
      <c r="Q428" t="b">
        <f>AND('INF GERAIS'!E445=RESUMO!E445,'INF GERAIS'!E445='TERMO DE ADESÃO'!E445,'INF GERAIS'!E445=EVENTOS!E445,'INF GERAIS'!E445=PAGAMENTOS!E445,'INF GERAIS'!E445=VISTORIA!E445,'INF GERAIS'!E445='PRESTAÇÃO DE CONTAS'!E445,'INF GERAIS'!E445='OBS  ENC'!E445,'INF GERAIS'!E445='CONCLUSÃO INFORMAL'!E445)</f>
        <v>1</v>
      </c>
    </row>
    <row r="429" spans="15:17" x14ac:dyDescent="0.35">
      <c r="O429" t="b">
        <f>AND('INF GERAIS'!B446=LEFT(RESUMO!B446,9),'INF GERAIS'!B446=LEFT('TERMO DE ADESÃO'!B446,9),'INF GERAIS'!B446=LEFT(EVENTOS!B446,9),'INF GERAIS'!B446=LEFT(PAGAMENTOS!B446,9),'INF GERAIS'!B446=LEFT(VISTORIA!B446,9),'INF GERAIS'!B446=LEFT('PRESTAÇÃO DE CONTAS'!B446,9),'INF GERAIS'!B446=LEFT('OBS  ENC'!B446,9),'INF GERAIS'!B446=LEFT('CONCLUSÃO INFORMAL'!B446,9))</f>
        <v>1</v>
      </c>
      <c r="P429" t="b">
        <f>AND('INF GERAIS'!D446=RESUMO!D446,'INF GERAIS'!D446='TERMO DE ADESÃO'!D446,'INF GERAIS'!D446=EVENTOS!D446,'INF GERAIS'!D446=PAGAMENTOS!D446,'INF GERAIS'!D446=VISTORIA!D446,'INF GERAIS'!D446='PRESTAÇÃO DE CONTAS'!D446,'INF GERAIS'!D446='OBS  ENC'!D446,'INF GERAIS'!D446='CONCLUSÃO INFORMAL'!D446)</f>
        <v>1</v>
      </c>
      <c r="Q429" t="b">
        <f>AND('INF GERAIS'!E446=RESUMO!E446,'INF GERAIS'!E446='TERMO DE ADESÃO'!E446,'INF GERAIS'!E446=EVENTOS!E446,'INF GERAIS'!E446=PAGAMENTOS!E446,'INF GERAIS'!E446=VISTORIA!E446,'INF GERAIS'!E446='PRESTAÇÃO DE CONTAS'!E446,'INF GERAIS'!E446='OBS  ENC'!E446,'INF GERAIS'!E446='CONCLUSÃO INFORMAL'!E446)</f>
        <v>1</v>
      </c>
    </row>
    <row r="430" spans="15:17" x14ac:dyDescent="0.35">
      <c r="O430" t="b">
        <f>AND('INF GERAIS'!B447=LEFT(RESUMO!B447,9),'INF GERAIS'!B447=LEFT('TERMO DE ADESÃO'!B447,9),'INF GERAIS'!B447=LEFT(EVENTOS!B447,9),'INF GERAIS'!B447=LEFT(PAGAMENTOS!B447,9),'INF GERAIS'!B447=LEFT(VISTORIA!B447,9),'INF GERAIS'!B447=LEFT('PRESTAÇÃO DE CONTAS'!B447,9),'INF GERAIS'!B447=LEFT('OBS  ENC'!B447,9),'INF GERAIS'!B447=LEFT('CONCLUSÃO INFORMAL'!B447,9))</f>
        <v>1</v>
      </c>
      <c r="P430" t="b">
        <f>AND('INF GERAIS'!D447=RESUMO!D447,'INF GERAIS'!D447='TERMO DE ADESÃO'!D447,'INF GERAIS'!D447=EVENTOS!D447,'INF GERAIS'!D447=PAGAMENTOS!D447,'INF GERAIS'!D447=VISTORIA!D447,'INF GERAIS'!D447='PRESTAÇÃO DE CONTAS'!D447,'INF GERAIS'!D447='OBS  ENC'!D447,'INF GERAIS'!D447='CONCLUSÃO INFORMAL'!D447)</f>
        <v>1</v>
      </c>
      <c r="Q430" t="b">
        <f>AND('INF GERAIS'!E447=RESUMO!E447,'INF GERAIS'!E447='TERMO DE ADESÃO'!E447,'INF GERAIS'!E447=EVENTOS!E447,'INF GERAIS'!E447=PAGAMENTOS!E447,'INF GERAIS'!E447=VISTORIA!E447,'INF GERAIS'!E447='PRESTAÇÃO DE CONTAS'!E447,'INF GERAIS'!E447='OBS  ENC'!E447,'INF GERAIS'!E447='CONCLUSÃO INFORMAL'!E447)</f>
        <v>1</v>
      </c>
    </row>
    <row r="431" spans="15:17" x14ac:dyDescent="0.35">
      <c r="O431" t="b">
        <f>AND('INF GERAIS'!B448=LEFT(RESUMO!B448,9),'INF GERAIS'!B448=LEFT('TERMO DE ADESÃO'!B448,9),'INF GERAIS'!B448=LEFT(EVENTOS!B448,9),'INF GERAIS'!B448=LEFT(PAGAMENTOS!B448,9),'INF GERAIS'!B448=LEFT(VISTORIA!B448,9),'INF GERAIS'!B448=LEFT('PRESTAÇÃO DE CONTAS'!B448,9),'INF GERAIS'!B448=LEFT('OBS  ENC'!B448,9),'INF GERAIS'!B448=LEFT('CONCLUSÃO INFORMAL'!B448,9))</f>
        <v>1</v>
      </c>
      <c r="P431" t="b">
        <f>AND('INF GERAIS'!D448=RESUMO!D448,'INF GERAIS'!D448='TERMO DE ADESÃO'!D448,'INF GERAIS'!D448=EVENTOS!D448,'INF GERAIS'!D448=PAGAMENTOS!D448,'INF GERAIS'!D448=VISTORIA!D448,'INF GERAIS'!D448='PRESTAÇÃO DE CONTAS'!D448,'INF GERAIS'!D448='OBS  ENC'!D448,'INF GERAIS'!D448='CONCLUSÃO INFORMAL'!D448)</f>
        <v>1</v>
      </c>
      <c r="Q431" t="b">
        <f>AND('INF GERAIS'!E448=RESUMO!E448,'INF GERAIS'!E448='TERMO DE ADESÃO'!E448,'INF GERAIS'!E448=EVENTOS!E448,'INF GERAIS'!E448=PAGAMENTOS!E448,'INF GERAIS'!E448=VISTORIA!E448,'INF GERAIS'!E448='PRESTAÇÃO DE CONTAS'!E448,'INF GERAIS'!E448='OBS  ENC'!E448,'INF GERAIS'!E448='CONCLUSÃO INFORMAL'!E448)</f>
        <v>1</v>
      </c>
    </row>
    <row r="432" spans="15:17" x14ac:dyDescent="0.35">
      <c r="O432" t="b">
        <f>AND('INF GERAIS'!B449=LEFT(RESUMO!B449,9),'INF GERAIS'!B449=LEFT('TERMO DE ADESÃO'!B449,9),'INF GERAIS'!B449=LEFT(EVENTOS!B449,9),'INF GERAIS'!B449=LEFT(PAGAMENTOS!B449,9),'INF GERAIS'!B449=LEFT(VISTORIA!B449,9),'INF GERAIS'!B449=LEFT('PRESTAÇÃO DE CONTAS'!B449,9),'INF GERAIS'!B449=LEFT('OBS  ENC'!B449,9),'INF GERAIS'!B449=LEFT('CONCLUSÃO INFORMAL'!B449,9))</f>
        <v>1</v>
      </c>
      <c r="P432" t="b">
        <f>AND('INF GERAIS'!D449=RESUMO!D449,'INF GERAIS'!D449='TERMO DE ADESÃO'!D449,'INF GERAIS'!D449=EVENTOS!D449,'INF GERAIS'!D449=PAGAMENTOS!D449,'INF GERAIS'!D449=VISTORIA!D449,'INF GERAIS'!D449='PRESTAÇÃO DE CONTAS'!D449,'INF GERAIS'!D449='OBS  ENC'!D449,'INF GERAIS'!D449='CONCLUSÃO INFORMAL'!D449)</f>
        <v>1</v>
      </c>
      <c r="Q432" t="b">
        <f>AND('INF GERAIS'!E449=RESUMO!E449,'INF GERAIS'!E449='TERMO DE ADESÃO'!E449,'INF GERAIS'!E449=EVENTOS!E449,'INF GERAIS'!E449=PAGAMENTOS!E449,'INF GERAIS'!E449=VISTORIA!E449,'INF GERAIS'!E449='PRESTAÇÃO DE CONTAS'!E449,'INF GERAIS'!E449='OBS  ENC'!E449,'INF GERAIS'!E449='CONCLUSÃO INFORMAL'!E449)</f>
        <v>1</v>
      </c>
    </row>
    <row r="433" spans="15:17" x14ac:dyDescent="0.35">
      <c r="O433" t="b">
        <f>AND('INF GERAIS'!B450=LEFT(RESUMO!B450,9),'INF GERAIS'!B450=LEFT('TERMO DE ADESÃO'!B450,9),'INF GERAIS'!B450=LEFT(EVENTOS!B450,9),'INF GERAIS'!B450=LEFT(PAGAMENTOS!B450,9),'INF GERAIS'!B450=LEFT(VISTORIA!B450,9),'INF GERAIS'!B450=LEFT('PRESTAÇÃO DE CONTAS'!B450,9),'INF GERAIS'!B450=LEFT('OBS  ENC'!B450,9),'INF GERAIS'!B450=LEFT('CONCLUSÃO INFORMAL'!B450,9))</f>
        <v>1</v>
      </c>
      <c r="P433" t="b">
        <f>AND('INF GERAIS'!D450=RESUMO!D450,'INF GERAIS'!D450='TERMO DE ADESÃO'!D450,'INF GERAIS'!D450=EVENTOS!D450,'INF GERAIS'!D450=PAGAMENTOS!D450,'INF GERAIS'!D450=VISTORIA!D450,'INF GERAIS'!D450='PRESTAÇÃO DE CONTAS'!D450,'INF GERAIS'!D450='OBS  ENC'!D450,'INF GERAIS'!D450='CONCLUSÃO INFORMAL'!D450)</f>
        <v>1</v>
      </c>
      <c r="Q433" t="b">
        <f>AND('INF GERAIS'!E450=RESUMO!E450,'INF GERAIS'!E450='TERMO DE ADESÃO'!E450,'INF GERAIS'!E450=EVENTOS!E450,'INF GERAIS'!E450=PAGAMENTOS!E450,'INF GERAIS'!E450=VISTORIA!E450,'INF GERAIS'!E450='PRESTAÇÃO DE CONTAS'!E450,'INF GERAIS'!E450='OBS  ENC'!E450,'INF GERAIS'!E450='CONCLUSÃO INFORMAL'!E450)</f>
        <v>1</v>
      </c>
    </row>
    <row r="434" spans="15:17" x14ac:dyDescent="0.35">
      <c r="O434" t="b">
        <f>AND('INF GERAIS'!B451=LEFT(RESUMO!B451,9),'INF GERAIS'!B451=LEFT('TERMO DE ADESÃO'!B451,9),'INF GERAIS'!B451=LEFT(EVENTOS!B451,9),'INF GERAIS'!B451=LEFT(PAGAMENTOS!B451,9),'INF GERAIS'!B451=LEFT(VISTORIA!B451,9),'INF GERAIS'!B451=LEFT('PRESTAÇÃO DE CONTAS'!B451,9),'INF GERAIS'!B451=LEFT('OBS  ENC'!B451,9),'INF GERAIS'!B451=LEFT('CONCLUSÃO INFORMAL'!B451,9))</f>
        <v>1</v>
      </c>
      <c r="P434" t="b">
        <f>AND('INF GERAIS'!D451=RESUMO!D451,'INF GERAIS'!D451='TERMO DE ADESÃO'!D451,'INF GERAIS'!D451=EVENTOS!D451,'INF GERAIS'!D451=PAGAMENTOS!D451,'INF GERAIS'!D451=VISTORIA!D451,'INF GERAIS'!D451='PRESTAÇÃO DE CONTAS'!D451,'INF GERAIS'!D451='OBS  ENC'!D451,'INF GERAIS'!D451='CONCLUSÃO INFORMAL'!D451)</f>
        <v>1</v>
      </c>
      <c r="Q434" t="b">
        <f>AND('INF GERAIS'!E451=RESUMO!E451,'INF GERAIS'!E451='TERMO DE ADESÃO'!E451,'INF GERAIS'!E451=EVENTOS!E451,'INF GERAIS'!E451=PAGAMENTOS!E451,'INF GERAIS'!E451=VISTORIA!E451,'INF GERAIS'!E451='PRESTAÇÃO DE CONTAS'!E451,'INF GERAIS'!E451='OBS  ENC'!E451,'INF GERAIS'!E451='CONCLUSÃO INFORMAL'!E451)</f>
        <v>1</v>
      </c>
    </row>
    <row r="435" spans="15:17" x14ac:dyDescent="0.35">
      <c r="O435" t="b">
        <f>AND('INF GERAIS'!B452=LEFT(RESUMO!B452,9),'INF GERAIS'!B452=LEFT('TERMO DE ADESÃO'!B452,9),'INF GERAIS'!B452=LEFT(EVENTOS!B452,9),'INF GERAIS'!B452=LEFT(PAGAMENTOS!B452,9),'INF GERAIS'!B452=LEFT(VISTORIA!B452,9),'INF GERAIS'!B452=LEFT('PRESTAÇÃO DE CONTAS'!B452,9),'INF GERAIS'!B452=LEFT('OBS  ENC'!B452,9),'INF GERAIS'!B452=LEFT('CONCLUSÃO INFORMAL'!B452,9))</f>
        <v>1</v>
      </c>
      <c r="P435" t="b">
        <f>AND('INF GERAIS'!D452=RESUMO!D452,'INF GERAIS'!D452='TERMO DE ADESÃO'!D452,'INF GERAIS'!D452=EVENTOS!D452,'INF GERAIS'!D452=PAGAMENTOS!D452,'INF GERAIS'!D452=VISTORIA!D452,'INF GERAIS'!D452='PRESTAÇÃO DE CONTAS'!D452,'INF GERAIS'!D452='OBS  ENC'!D452,'INF GERAIS'!D452='CONCLUSÃO INFORMAL'!D452)</f>
        <v>1</v>
      </c>
      <c r="Q435" t="b">
        <f>AND('INF GERAIS'!E452=RESUMO!E452,'INF GERAIS'!E452='TERMO DE ADESÃO'!E452,'INF GERAIS'!E452=EVENTOS!E452,'INF GERAIS'!E452=PAGAMENTOS!E452,'INF GERAIS'!E452=VISTORIA!E452,'INF GERAIS'!E452='PRESTAÇÃO DE CONTAS'!E452,'INF GERAIS'!E452='OBS  ENC'!E452,'INF GERAIS'!E452='CONCLUSÃO INFORMAL'!E452)</f>
        <v>1</v>
      </c>
    </row>
    <row r="436" spans="15:17" x14ac:dyDescent="0.35">
      <c r="O436" t="b">
        <f>AND('INF GERAIS'!B453=LEFT(RESUMO!B453,9),'INF GERAIS'!B453=LEFT('TERMO DE ADESÃO'!B453,9),'INF GERAIS'!B453=LEFT(EVENTOS!B453,9),'INF GERAIS'!B453=LEFT(PAGAMENTOS!B453,9),'INF GERAIS'!B453=LEFT(VISTORIA!B453,9),'INF GERAIS'!B453=LEFT('PRESTAÇÃO DE CONTAS'!B453,9),'INF GERAIS'!B453=LEFT('OBS  ENC'!B453,9),'INF GERAIS'!B453=LEFT('CONCLUSÃO INFORMAL'!B453,9))</f>
        <v>1</v>
      </c>
      <c r="P436" t="b">
        <f>AND('INF GERAIS'!D453=RESUMO!D453,'INF GERAIS'!D453='TERMO DE ADESÃO'!D453,'INF GERAIS'!D453=EVENTOS!D453,'INF GERAIS'!D453=PAGAMENTOS!D453,'INF GERAIS'!D453=VISTORIA!D453,'INF GERAIS'!D453='PRESTAÇÃO DE CONTAS'!D453,'INF GERAIS'!D453='OBS  ENC'!D453,'INF GERAIS'!D453='CONCLUSÃO INFORMAL'!D453)</f>
        <v>1</v>
      </c>
      <c r="Q436" t="b">
        <f>AND('INF GERAIS'!E453=RESUMO!E453,'INF GERAIS'!E453='TERMO DE ADESÃO'!E453,'INF GERAIS'!E453=EVENTOS!E453,'INF GERAIS'!E453=PAGAMENTOS!E453,'INF GERAIS'!E453=VISTORIA!E453,'INF GERAIS'!E453='PRESTAÇÃO DE CONTAS'!E453,'INF GERAIS'!E453='OBS  ENC'!E453,'INF GERAIS'!E453='CONCLUSÃO INFORMAL'!E453)</f>
        <v>1</v>
      </c>
    </row>
    <row r="437" spans="15:17" x14ac:dyDescent="0.35">
      <c r="O437" t="b">
        <f>AND('INF GERAIS'!B454=LEFT(RESUMO!B454,9),'INF GERAIS'!B454=LEFT('TERMO DE ADESÃO'!B454,9),'INF GERAIS'!B454=LEFT(EVENTOS!B454,9),'INF GERAIS'!B454=LEFT(PAGAMENTOS!B454,9),'INF GERAIS'!B454=LEFT(VISTORIA!B454,9),'INF GERAIS'!B454=LEFT('PRESTAÇÃO DE CONTAS'!B454,9),'INF GERAIS'!B454=LEFT('OBS  ENC'!B454,9),'INF GERAIS'!B454=LEFT('CONCLUSÃO INFORMAL'!B454,9))</f>
        <v>1</v>
      </c>
      <c r="P437" t="b">
        <f>AND('INF GERAIS'!D454=RESUMO!D454,'INF GERAIS'!D454='TERMO DE ADESÃO'!D454,'INF GERAIS'!D454=EVENTOS!D454,'INF GERAIS'!D454=PAGAMENTOS!D454,'INF GERAIS'!D454=VISTORIA!D454,'INF GERAIS'!D454='PRESTAÇÃO DE CONTAS'!D454,'INF GERAIS'!D454='OBS  ENC'!D454,'INF GERAIS'!D454='CONCLUSÃO INFORMAL'!D454)</f>
        <v>1</v>
      </c>
      <c r="Q437" t="b">
        <f>AND('INF GERAIS'!E454=RESUMO!E454,'INF GERAIS'!E454='TERMO DE ADESÃO'!E454,'INF GERAIS'!E454=EVENTOS!E454,'INF GERAIS'!E454=PAGAMENTOS!E454,'INF GERAIS'!E454=VISTORIA!E454,'INF GERAIS'!E454='PRESTAÇÃO DE CONTAS'!E454,'INF GERAIS'!E454='OBS  ENC'!E454,'INF GERAIS'!E454='CONCLUSÃO INFORMAL'!E454)</f>
        <v>1</v>
      </c>
    </row>
    <row r="438" spans="15:17" x14ac:dyDescent="0.35">
      <c r="O438" t="b">
        <f>AND('INF GERAIS'!B455=LEFT(RESUMO!B455,9),'INF GERAIS'!B455=LEFT('TERMO DE ADESÃO'!B455,9),'INF GERAIS'!B455=LEFT(EVENTOS!B455,9),'INF GERAIS'!B455=LEFT(PAGAMENTOS!B455,9),'INF GERAIS'!B455=LEFT(VISTORIA!B455,9),'INF GERAIS'!B455=LEFT('PRESTAÇÃO DE CONTAS'!B455,9),'INF GERAIS'!B455=LEFT('OBS  ENC'!B455,9),'INF GERAIS'!B455=LEFT('CONCLUSÃO INFORMAL'!B455,9))</f>
        <v>1</v>
      </c>
      <c r="P438" t="b">
        <f>AND('INF GERAIS'!D455=RESUMO!D455,'INF GERAIS'!D455='TERMO DE ADESÃO'!D455,'INF GERAIS'!D455=EVENTOS!D455,'INF GERAIS'!D455=PAGAMENTOS!D455,'INF GERAIS'!D455=VISTORIA!D455,'INF GERAIS'!D455='PRESTAÇÃO DE CONTAS'!D455,'INF GERAIS'!D455='OBS  ENC'!D455,'INF GERAIS'!D455='CONCLUSÃO INFORMAL'!D455)</f>
        <v>1</v>
      </c>
      <c r="Q438" t="b">
        <f>AND('INF GERAIS'!E455=RESUMO!E455,'INF GERAIS'!E455='TERMO DE ADESÃO'!E455,'INF GERAIS'!E455=EVENTOS!E455,'INF GERAIS'!E455=PAGAMENTOS!E455,'INF GERAIS'!E455=VISTORIA!E455,'INF GERAIS'!E455='PRESTAÇÃO DE CONTAS'!E455,'INF GERAIS'!E455='OBS  ENC'!E455,'INF GERAIS'!E455='CONCLUSÃO INFORMAL'!E455)</f>
        <v>1</v>
      </c>
    </row>
    <row r="439" spans="15:17" x14ac:dyDescent="0.35">
      <c r="O439" t="b">
        <f>AND('INF GERAIS'!B456=LEFT(RESUMO!B456,9),'INF GERAIS'!B456=LEFT('TERMO DE ADESÃO'!B456,9),'INF GERAIS'!B456=LEFT(EVENTOS!B456,9),'INF GERAIS'!B456=LEFT(PAGAMENTOS!B456,9),'INF GERAIS'!B456=LEFT(VISTORIA!B456,9),'INF GERAIS'!B456=LEFT('PRESTAÇÃO DE CONTAS'!B456,9),'INF GERAIS'!B456=LEFT('OBS  ENC'!B456,9),'INF GERAIS'!B456=LEFT('CONCLUSÃO INFORMAL'!B456,9))</f>
        <v>1</v>
      </c>
      <c r="P439" t="b">
        <f>AND('INF GERAIS'!D456=RESUMO!D456,'INF GERAIS'!D456='TERMO DE ADESÃO'!D456,'INF GERAIS'!D456=EVENTOS!D456,'INF GERAIS'!D456=PAGAMENTOS!D456,'INF GERAIS'!D456=VISTORIA!D456,'INF GERAIS'!D456='PRESTAÇÃO DE CONTAS'!D456,'INF GERAIS'!D456='OBS  ENC'!D456,'INF GERAIS'!D456='CONCLUSÃO INFORMAL'!D456)</f>
        <v>1</v>
      </c>
      <c r="Q439" t="b">
        <f>AND('INF GERAIS'!E456=RESUMO!E456,'INF GERAIS'!E456='TERMO DE ADESÃO'!E456,'INF GERAIS'!E456=EVENTOS!E456,'INF GERAIS'!E456=PAGAMENTOS!E456,'INF GERAIS'!E456=VISTORIA!E456,'INF GERAIS'!E456='PRESTAÇÃO DE CONTAS'!E456,'INF GERAIS'!E456='OBS  ENC'!E456,'INF GERAIS'!E456='CONCLUSÃO INFORMAL'!E456)</f>
        <v>1</v>
      </c>
    </row>
    <row r="440" spans="15:17" x14ac:dyDescent="0.35">
      <c r="O440" t="b">
        <f>AND('INF GERAIS'!B457=LEFT(RESUMO!B457,9),'INF GERAIS'!B457=LEFT('TERMO DE ADESÃO'!B457,9),'INF GERAIS'!B457=LEFT(EVENTOS!B457,9),'INF GERAIS'!B457=LEFT(PAGAMENTOS!B457,9),'INF GERAIS'!B457=LEFT(VISTORIA!B457,9),'INF GERAIS'!B457=LEFT('PRESTAÇÃO DE CONTAS'!B457,9),'INF GERAIS'!B457=LEFT('OBS  ENC'!B457,9),'INF GERAIS'!B457=LEFT('CONCLUSÃO INFORMAL'!B457,9))</f>
        <v>1</v>
      </c>
      <c r="P440" t="b">
        <f>AND('INF GERAIS'!D457=RESUMO!D457,'INF GERAIS'!D457='TERMO DE ADESÃO'!D457,'INF GERAIS'!D457=EVENTOS!D457,'INF GERAIS'!D457=PAGAMENTOS!D457,'INF GERAIS'!D457=VISTORIA!D457,'INF GERAIS'!D457='PRESTAÇÃO DE CONTAS'!D457,'INF GERAIS'!D457='OBS  ENC'!D457,'INF GERAIS'!D457='CONCLUSÃO INFORMAL'!D457)</f>
        <v>1</v>
      </c>
      <c r="Q440" t="b">
        <f>AND('INF GERAIS'!E457=RESUMO!E457,'INF GERAIS'!E457='TERMO DE ADESÃO'!E457,'INF GERAIS'!E457=EVENTOS!E457,'INF GERAIS'!E457=PAGAMENTOS!E457,'INF GERAIS'!E457=VISTORIA!E457,'INF GERAIS'!E457='PRESTAÇÃO DE CONTAS'!E457,'INF GERAIS'!E457='OBS  ENC'!E457,'INF GERAIS'!E457='CONCLUSÃO INFORMAL'!E457)</f>
        <v>1</v>
      </c>
    </row>
    <row r="441" spans="15:17" x14ac:dyDescent="0.35">
      <c r="O441" t="b">
        <f>AND('INF GERAIS'!B458=LEFT(RESUMO!B458,9),'INF GERAIS'!B458=LEFT('TERMO DE ADESÃO'!B458,9),'INF GERAIS'!B458=LEFT(EVENTOS!B458,9),'INF GERAIS'!B458=LEFT(PAGAMENTOS!B458,9),'INF GERAIS'!B458=LEFT(VISTORIA!B458,9),'INF GERAIS'!B458=LEFT('PRESTAÇÃO DE CONTAS'!B458,9),'INF GERAIS'!B458=LEFT('OBS  ENC'!B458,9),'INF GERAIS'!B458=LEFT('CONCLUSÃO INFORMAL'!B458,9))</f>
        <v>1</v>
      </c>
      <c r="P441" t="b">
        <f>AND('INF GERAIS'!D458=RESUMO!D458,'INF GERAIS'!D458='TERMO DE ADESÃO'!D458,'INF GERAIS'!D458=EVENTOS!D458,'INF GERAIS'!D458=PAGAMENTOS!D458,'INF GERAIS'!D458=VISTORIA!D458,'INF GERAIS'!D458='PRESTAÇÃO DE CONTAS'!D458,'INF GERAIS'!D458='OBS  ENC'!D458,'INF GERAIS'!D458='CONCLUSÃO INFORMAL'!D458)</f>
        <v>1</v>
      </c>
      <c r="Q441" t="b">
        <f>AND('INF GERAIS'!E458=RESUMO!E458,'INF GERAIS'!E458='TERMO DE ADESÃO'!E458,'INF GERAIS'!E458=EVENTOS!E458,'INF GERAIS'!E458=PAGAMENTOS!E458,'INF GERAIS'!E458=VISTORIA!E458,'INF GERAIS'!E458='PRESTAÇÃO DE CONTAS'!E458,'INF GERAIS'!E458='OBS  ENC'!E458,'INF GERAIS'!E458='CONCLUSÃO INFORMAL'!E458)</f>
        <v>1</v>
      </c>
    </row>
    <row r="442" spans="15:17" x14ac:dyDescent="0.35">
      <c r="O442" t="b">
        <f>AND('INF GERAIS'!B459=LEFT(RESUMO!B459,9),'INF GERAIS'!B459=LEFT('TERMO DE ADESÃO'!B459,9),'INF GERAIS'!B459=LEFT(EVENTOS!B459,9),'INF GERAIS'!B459=LEFT(PAGAMENTOS!B459,9),'INF GERAIS'!B459=LEFT(VISTORIA!B459,9),'INF GERAIS'!B459=LEFT('PRESTAÇÃO DE CONTAS'!B459,9),'INF GERAIS'!B459=LEFT('OBS  ENC'!B459,9),'INF GERAIS'!B459=LEFT('CONCLUSÃO INFORMAL'!B459,9))</f>
        <v>1</v>
      </c>
      <c r="P442" t="b">
        <f>AND('INF GERAIS'!D459=RESUMO!D459,'INF GERAIS'!D459='TERMO DE ADESÃO'!D459,'INF GERAIS'!D459=EVENTOS!D459,'INF GERAIS'!D459=PAGAMENTOS!D459,'INF GERAIS'!D459=VISTORIA!D459,'INF GERAIS'!D459='PRESTAÇÃO DE CONTAS'!D459,'INF GERAIS'!D459='OBS  ENC'!D459,'INF GERAIS'!D459='CONCLUSÃO INFORMAL'!D459)</f>
        <v>1</v>
      </c>
      <c r="Q442" t="b">
        <f>AND('INF GERAIS'!E459=RESUMO!E459,'INF GERAIS'!E459='TERMO DE ADESÃO'!E459,'INF GERAIS'!E459=EVENTOS!E459,'INF GERAIS'!E459=PAGAMENTOS!E459,'INF GERAIS'!E459=VISTORIA!E459,'INF GERAIS'!E459='PRESTAÇÃO DE CONTAS'!E459,'INF GERAIS'!E459='OBS  ENC'!E459,'INF GERAIS'!E459='CONCLUSÃO INFORMAL'!E459)</f>
        <v>1</v>
      </c>
    </row>
    <row r="443" spans="15:17" x14ac:dyDescent="0.35">
      <c r="O443" t="b">
        <f>AND('INF GERAIS'!B460=LEFT(RESUMO!B460,9),'INF GERAIS'!B460=LEFT('TERMO DE ADESÃO'!B460,9),'INF GERAIS'!B460=LEFT(EVENTOS!B460,9),'INF GERAIS'!B460=LEFT(PAGAMENTOS!B460,9),'INF GERAIS'!B460=LEFT(VISTORIA!B460,9),'INF GERAIS'!B460=LEFT('PRESTAÇÃO DE CONTAS'!B460,9),'INF GERAIS'!B460=LEFT('OBS  ENC'!B460,9),'INF GERAIS'!B460=LEFT('CONCLUSÃO INFORMAL'!B460,9))</f>
        <v>1</v>
      </c>
      <c r="P443" t="b">
        <f>AND('INF GERAIS'!D460=RESUMO!D460,'INF GERAIS'!D460='TERMO DE ADESÃO'!D460,'INF GERAIS'!D460=EVENTOS!D460,'INF GERAIS'!D460=PAGAMENTOS!D460,'INF GERAIS'!D460=VISTORIA!D460,'INF GERAIS'!D460='PRESTAÇÃO DE CONTAS'!D460,'INF GERAIS'!D460='OBS  ENC'!D460,'INF GERAIS'!D460='CONCLUSÃO INFORMAL'!D460)</f>
        <v>1</v>
      </c>
      <c r="Q443" t="b">
        <f>AND('INF GERAIS'!E460=RESUMO!E460,'INF GERAIS'!E460='TERMO DE ADESÃO'!E460,'INF GERAIS'!E460=EVENTOS!E460,'INF GERAIS'!E460=PAGAMENTOS!E460,'INF GERAIS'!E460=VISTORIA!E460,'INF GERAIS'!E460='PRESTAÇÃO DE CONTAS'!E460,'INF GERAIS'!E460='OBS  ENC'!E460,'INF GERAIS'!E460='CONCLUSÃO INFORMAL'!E460)</f>
        <v>1</v>
      </c>
    </row>
    <row r="444" spans="15:17" x14ac:dyDescent="0.35">
      <c r="O444" t="b">
        <f>AND('INF GERAIS'!B461=LEFT(RESUMO!B461,9),'INF GERAIS'!B461=LEFT('TERMO DE ADESÃO'!B461,9),'INF GERAIS'!B461=LEFT(EVENTOS!B461,9),'INF GERAIS'!B461=LEFT(PAGAMENTOS!B461,9),'INF GERAIS'!B461=LEFT(VISTORIA!B461,9),'INF GERAIS'!B461=LEFT('PRESTAÇÃO DE CONTAS'!B461,9),'INF GERAIS'!B461=LEFT('OBS  ENC'!B461,9),'INF GERAIS'!B461=LEFT('CONCLUSÃO INFORMAL'!B461,9))</f>
        <v>1</v>
      </c>
      <c r="P444" t="b">
        <f>AND('INF GERAIS'!D461=RESUMO!D461,'INF GERAIS'!D461='TERMO DE ADESÃO'!D461,'INF GERAIS'!D461=EVENTOS!D461,'INF GERAIS'!D461=PAGAMENTOS!D461,'INF GERAIS'!D461=VISTORIA!D461,'INF GERAIS'!D461='PRESTAÇÃO DE CONTAS'!D461,'INF GERAIS'!D461='OBS  ENC'!D461,'INF GERAIS'!D461='CONCLUSÃO INFORMAL'!D461)</f>
        <v>1</v>
      </c>
      <c r="Q444" t="b">
        <f>AND('INF GERAIS'!E461=RESUMO!E461,'INF GERAIS'!E461='TERMO DE ADESÃO'!E461,'INF GERAIS'!E461=EVENTOS!E461,'INF GERAIS'!E461=PAGAMENTOS!E461,'INF GERAIS'!E461=VISTORIA!E461,'INF GERAIS'!E461='PRESTAÇÃO DE CONTAS'!E461,'INF GERAIS'!E461='OBS  ENC'!E461,'INF GERAIS'!E461='CONCLUSÃO INFORMAL'!E461)</f>
        <v>1</v>
      </c>
    </row>
    <row r="445" spans="15:17" x14ac:dyDescent="0.35">
      <c r="O445" t="b">
        <f>AND('INF GERAIS'!B462=LEFT(RESUMO!B462,9),'INF GERAIS'!B462=LEFT('TERMO DE ADESÃO'!B462,9),'INF GERAIS'!B462=LEFT(EVENTOS!B462,9),'INF GERAIS'!B462=LEFT(PAGAMENTOS!B462,9),'INF GERAIS'!B462=LEFT(VISTORIA!B462,9),'INF GERAIS'!B462=LEFT('PRESTAÇÃO DE CONTAS'!B462,9),'INF GERAIS'!B462=LEFT('OBS  ENC'!B462,9),'INF GERAIS'!B462=LEFT('CONCLUSÃO INFORMAL'!B462,9))</f>
        <v>1</v>
      </c>
      <c r="P445" t="b">
        <f>AND('INF GERAIS'!D462=RESUMO!D462,'INF GERAIS'!D462='TERMO DE ADESÃO'!D462,'INF GERAIS'!D462=EVENTOS!D462,'INF GERAIS'!D462=PAGAMENTOS!D462,'INF GERAIS'!D462=VISTORIA!D462,'INF GERAIS'!D462='PRESTAÇÃO DE CONTAS'!D462,'INF GERAIS'!D462='OBS  ENC'!D462,'INF GERAIS'!D462='CONCLUSÃO INFORMAL'!D462)</f>
        <v>1</v>
      </c>
      <c r="Q445" t="b">
        <f>AND('INF GERAIS'!E462=RESUMO!E462,'INF GERAIS'!E462='TERMO DE ADESÃO'!E462,'INF GERAIS'!E462=EVENTOS!E462,'INF GERAIS'!E462=PAGAMENTOS!E462,'INF GERAIS'!E462=VISTORIA!E462,'INF GERAIS'!E462='PRESTAÇÃO DE CONTAS'!E462,'INF GERAIS'!E462='OBS  ENC'!E462,'INF GERAIS'!E462='CONCLUSÃO INFORMAL'!E462)</f>
        <v>1</v>
      </c>
    </row>
    <row r="446" spans="15:17" x14ac:dyDescent="0.35">
      <c r="O446" t="b">
        <f>AND('INF GERAIS'!B463=LEFT(RESUMO!B463,9),'INF GERAIS'!B463=LEFT('TERMO DE ADESÃO'!B463,9),'INF GERAIS'!B463=LEFT(EVENTOS!B463,9),'INF GERAIS'!B463=LEFT(PAGAMENTOS!B463,9),'INF GERAIS'!B463=LEFT(VISTORIA!B463,9),'INF GERAIS'!B463=LEFT('PRESTAÇÃO DE CONTAS'!B463,9),'INF GERAIS'!B463=LEFT('OBS  ENC'!B463,9),'INF GERAIS'!B463=LEFT('CONCLUSÃO INFORMAL'!B463,9))</f>
        <v>1</v>
      </c>
      <c r="P446" t="b">
        <f>AND('INF GERAIS'!D463=RESUMO!D463,'INF GERAIS'!D463='TERMO DE ADESÃO'!D463,'INF GERAIS'!D463=EVENTOS!D463,'INF GERAIS'!D463=PAGAMENTOS!D463,'INF GERAIS'!D463=VISTORIA!D463,'INF GERAIS'!D463='PRESTAÇÃO DE CONTAS'!D463,'INF GERAIS'!D463='OBS  ENC'!D463,'INF GERAIS'!D463='CONCLUSÃO INFORMAL'!D463)</f>
        <v>1</v>
      </c>
      <c r="Q446" t="b">
        <f>AND('INF GERAIS'!E463=RESUMO!E463,'INF GERAIS'!E463='TERMO DE ADESÃO'!E463,'INF GERAIS'!E463=EVENTOS!E463,'INF GERAIS'!E463=PAGAMENTOS!E463,'INF GERAIS'!E463=VISTORIA!E463,'INF GERAIS'!E463='PRESTAÇÃO DE CONTAS'!E463,'INF GERAIS'!E463='OBS  ENC'!E463,'INF GERAIS'!E463='CONCLUSÃO INFORMAL'!E463)</f>
        <v>1</v>
      </c>
    </row>
    <row r="447" spans="15:17" x14ac:dyDescent="0.35">
      <c r="O447" t="b">
        <f>AND('INF GERAIS'!B464=LEFT(RESUMO!B464,9),'INF GERAIS'!B464=LEFT('TERMO DE ADESÃO'!B464,9),'INF GERAIS'!B464=LEFT(EVENTOS!B464,9),'INF GERAIS'!B464=LEFT(PAGAMENTOS!B464,9),'INF GERAIS'!B464=LEFT(VISTORIA!B464,9),'INF GERAIS'!B464=LEFT('PRESTAÇÃO DE CONTAS'!B464,9),'INF GERAIS'!B464=LEFT('OBS  ENC'!B464,9),'INF GERAIS'!B464=LEFT('CONCLUSÃO INFORMAL'!B464,9))</f>
        <v>1</v>
      </c>
      <c r="P447" t="b">
        <f>AND('INF GERAIS'!D464=RESUMO!D464,'INF GERAIS'!D464='TERMO DE ADESÃO'!D464,'INF GERAIS'!D464=EVENTOS!D464,'INF GERAIS'!D464=PAGAMENTOS!D464,'INF GERAIS'!D464=VISTORIA!D464,'INF GERAIS'!D464='PRESTAÇÃO DE CONTAS'!D464,'INF GERAIS'!D464='OBS  ENC'!D464,'INF GERAIS'!D464='CONCLUSÃO INFORMAL'!D464)</f>
        <v>1</v>
      </c>
      <c r="Q447" t="b">
        <f>AND('INF GERAIS'!E464=RESUMO!E464,'INF GERAIS'!E464='TERMO DE ADESÃO'!E464,'INF GERAIS'!E464=EVENTOS!E464,'INF GERAIS'!E464=PAGAMENTOS!E464,'INF GERAIS'!E464=VISTORIA!E464,'INF GERAIS'!E464='PRESTAÇÃO DE CONTAS'!E464,'INF GERAIS'!E464='OBS  ENC'!E464,'INF GERAIS'!E464='CONCLUSÃO INFORMAL'!E464)</f>
        <v>1</v>
      </c>
    </row>
    <row r="448" spans="15:17" x14ac:dyDescent="0.35">
      <c r="O448" t="b">
        <f>AND('INF GERAIS'!B465=LEFT(RESUMO!B465,9),'INF GERAIS'!B465=LEFT('TERMO DE ADESÃO'!B465,9),'INF GERAIS'!B465=LEFT(EVENTOS!B465,9),'INF GERAIS'!B465=LEFT(PAGAMENTOS!B465,9),'INF GERAIS'!B465=LEFT(VISTORIA!B465,9),'INF GERAIS'!B465=LEFT('PRESTAÇÃO DE CONTAS'!B465,9),'INF GERAIS'!B465=LEFT('OBS  ENC'!B465,9),'INF GERAIS'!B465=LEFT('CONCLUSÃO INFORMAL'!B465,9))</f>
        <v>1</v>
      </c>
      <c r="P448" t="b">
        <f>AND('INF GERAIS'!D465=RESUMO!D465,'INF GERAIS'!D465='TERMO DE ADESÃO'!D465,'INF GERAIS'!D465=EVENTOS!D465,'INF GERAIS'!D465=PAGAMENTOS!D465,'INF GERAIS'!D465=VISTORIA!D465,'INF GERAIS'!D465='PRESTAÇÃO DE CONTAS'!D465,'INF GERAIS'!D465='OBS  ENC'!D465,'INF GERAIS'!D465='CONCLUSÃO INFORMAL'!D465)</f>
        <v>1</v>
      </c>
      <c r="Q448" t="b">
        <f>AND('INF GERAIS'!E465=RESUMO!E465,'INF GERAIS'!E465='TERMO DE ADESÃO'!E465,'INF GERAIS'!E465=EVENTOS!E465,'INF GERAIS'!E465=PAGAMENTOS!E465,'INF GERAIS'!E465=VISTORIA!E465,'INF GERAIS'!E465='PRESTAÇÃO DE CONTAS'!E465,'INF GERAIS'!E465='OBS  ENC'!E465,'INF GERAIS'!E465='CONCLUSÃO INFORMAL'!E465)</f>
        <v>1</v>
      </c>
    </row>
    <row r="449" spans="15:17" x14ac:dyDescent="0.35">
      <c r="O449" t="b">
        <f>AND('INF GERAIS'!B466=LEFT(RESUMO!B466,9),'INF GERAIS'!B466=LEFT('TERMO DE ADESÃO'!B466,9),'INF GERAIS'!B466=LEFT(EVENTOS!B466,9),'INF GERAIS'!B466=LEFT(PAGAMENTOS!B466,9),'INF GERAIS'!B466=LEFT(VISTORIA!B466,9),'INF GERAIS'!B466=LEFT('PRESTAÇÃO DE CONTAS'!B466,9),'INF GERAIS'!B466=LEFT('OBS  ENC'!B466,9),'INF GERAIS'!B466=LEFT('CONCLUSÃO INFORMAL'!B466,9))</f>
        <v>1</v>
      </c>
      <c r="P449" t="b">
        <f>AND('INF GERAIS'!D466=RESUMO!D466,'INF GERAIS'!D466='TERMO DE ADESÃO'!D466,'INF GERAIS'!D466=EVENTOS!D466,'INF GERAIS'!D466=PAGAMENTOS!D466,'INF GERAIS'!D466=VISTORIA!D466,'INF GERAIS'!D466='PRESTAÇÃO DE CONTAS'!D466,'INF GERAIS'!D466='OBS  ENC'!D466,'INF GERAIS'!D466='CONCLUSÃO INFORMAL'!D466)</f>
        <v>1</v>
      </c>
      <c r="Q449" t="b">
        <f>AND('INF GERAIS'!E466=RESUMO!E466,'INF GERAIS'!E466='TERMO DE ADESÃO'!E466,'INF GERAIS'!E466=EVENTOS!E466,'INF GERAIS'!E466=PAGAMENTOS!E466,'INF GERAIS'!E466=VISTORIA!E466,'INF GERAIS'!E466='PRESTAÇÃO DE CONTAS'!E466,'INF GERAIS'!E466='OBS  ENC'!E466,'INF GERAIS'!E466='CONCLUSÃO INFORMAL'!E466)</f>
        <v>1</v>
      </c>
    </row>
    <row r="450" spans="15:17" x14ac:dyDescent="0.35">
      <c r="O450" t="b">
        <f>AND('INF GERAIS'!B467=LEFT(RESUMO!B467,9),'INF GERAIS'!B467=LEFT('TERMO DE ADESÃO'!B467,9),'INF GERAIS'!B467=LEFT(EVENTOS!B467,9),'INF GERAIS'!B467=LEFT(PAGAMENTOS!B467,9),'INF GERAIS'!B467=LEFT(VISTORIA!B467,9),'INF GERAIS'!B467=LEFT('PRESTAÇÃO DE CONTAS'!B467,9),'INF GERAIS'!B467=LEFT('OBS  ENC'!B467,9),'INF GERAIS'!B467=LEFT('CONCLUSÃO INFORMAL'!B467,9))</f>
        <v>1</v>
      </c>
      <c r="P450" t="b">
        <f>AND('INF GERAIS'!D467=RESUMO!D467,'INF GERAIS'!D467='TERMO DE ADESÃO'!D467,'INF GERAIS'!D467=EVENTOS!D467,'INF GERAIS'!D467=PAGAMENTOS!D467,'INF GERAIS'!D467=VISTORIA!D467,'INF GERAIS'!D467='PRESTAÇÃO DE CONTAS'!D467,'INF GERAIS'!D467='OBS  ENC'!D467,'INF GERAIS'!D467='CONCLUSÃO INFORMAL'!D467)</f>
        <v>1</v>
      </c>
      <c r="Q450" t="b">
        <f>AND('INF GERAIS'!E467=RESUMO!E467,'INF GERAIS'!E467='TERMO DE ADESÃO'!E467,'INF GERAIS'!E467=EVENTOS!E467,'INF GERAIS'!E467=PAGAMENTOS!E467,'INF GERAIS'!E467=VISTORIA!E467,'INF GERAIS'!E467='PRESTAÇÃO DE CONTAS'!E467,'INF GERAIS'!E467='OBS  ENC'!E467,'INF GERAIS'!E467='CONCLUSÃO INFORMAL'!E467)</f>
        <v>1</v>
      </c>
    </row>
    <row r="451" spans="15:17" x14ac:dyDescent="0.35">
      <c r="O451" t="b">
        <f>AND('INF GERAIS'!B468=LEFT(RESUMO!B468,9),'INF GERAIS'!B468=LEFT('TERMO DE ADESÃO'!B468,9),'INF GERAIS'!B468=LEFT(EVENTOS!B468,9),'INF GERAIS'!B468=LEFT(PAGAMENTOS!B468,9),'INF GERAIS'!B468=LEFT(VISTORIA!B468,9),'INF GERAIS'!B468=LEFT('PRESTAÇÃO DE CONTAS'!B468,9),'INF GERAIS'!B468=LEFT('OBS  ENC'!B468,9),'INF GERAIS'!B468=LEFT('CONCLUSÃO INFORMAL'!B468,9))</f>
        <v>1</v>
      </c>
      <c r="P451" t="b">
        <f>AND('INF GERAIS'!D468=RESUMO!D468,'INF GERAIS'!D468='TERMO DE ADESÃO'!D468,'INF GERAIS'!D468=EVENTOS!D468,'INF GERAIS'!D468=PAGAMENTOS!D468,'INF GERAIS'!D468=VISTORIA!D468,'INF GERAIS'!D468='PRESTAÇÃO DE CONTAS'!D468,'INF GERAIS'!D468='OBS  ENC'!D468,'INF GERAIS'!D468='CONCLUSÃO INFORMAL'!D468)</f>
        <v>1</v>
      </c>
      <c r="Q451" t="b">
        <f>AND('INF GERAIS'!E468=RESUMO!E468,'INF GERAIS'!E468='TERMO DE ADESÃO'!E468,'INF GERAIS'!E468=EVENTOS!E468,'INF GERAIS'!E468=PAGAMENTOS!E468,'INF GERAIS'!E468=VISTORIA!E468,'INF GERAIS'!E468='PRESTAÇÃO DE CONTAS'!E468,'INF GERAIS'!E468='OBS  ENC'!E468,'INF GERAIS'!E468='CONCLUSÃO INFORMAL'!E468)</f>
        <v>1</v>
      </c>
    </row>
    <row r="452" spans="15:17" x14ac:dyDescent="0.35">
      <c r="O452" t="b">
        <f>AND('INF GERAIS'!B469=LEFT(RESUMO!B469,9),'INF GERAIS'!B469=LEFT('TERMO DE ADESÃO'!B469,9),'INF GERAIS'!B469=LEFT(EVENTOS!B469,9),'INF GERAIS'!B469=LEFT(PAGAMENTOS!B469,9),'INF GERAIS'!B469=LEFT(VISTORIA!B469,9),'INF GERAIS'!B469=LEFT('PRESTAÇÃO DE CONTAS'!B469,9),'INF GERAIS'!B469=LEFT('OBS  ENC'!B469,9),'INF GERAIS'!B469=LEFT('CONCLUSÃO INFORMAL'!B469,9))</f>
        <v>1</v>
      </c>
      <c r="P452" t="b">
        <f>AND('INF GERAIS'!D469=RESUMO!D469,'INF GERAIS'!D469='TERMO DE ADESÃO'!D469,'INF GERAIS'!D469=EVENTOS!D469,'INF GERAIS'!D469=PAGAMENTOS!D469,'INF GERAIS'!D469=VISTORIA!D469,'INF GERAIS'!D469='PRESTAÇÃO DE CONTAS'!D469,'INF GERAIS'!D469='OBS  ENC'!D469,'INF GERAIS'!D469='CONCLUSÃO INFORMAL'!D469)</f>
        <v>1</v>
      </c>
      <c r="Q452" t="b">
        <f>AND('INF GERAIS'!E469=RESUMO!E469,'INF GERAIS'!E469='TERMO DE ADESÃO'!E469,'INF GERAIS'!E469=EVENTOS!E469,'INF GERAIS'!E469=PAGAMENTOS!E469,'INF GERAIS'!E469=VISTORIA!E469,'INF GERAIS'!E469='PRESTAÇÃO DE CONTAS'!E469,'INF GERAIS'!E469='OBS  ENC'!E469,'INF GERAIS'!E469='CONCLUSÃO INFORMAL'!E469)</f>
        <v>1</v>
      </c>
    </row>
    <row r="453" spans="15:17" x14ac:dyDescent="0.35">
      <c r="O453" t="b">
        <f>AND('INF GERAIS'!B470=LEFT(RESUMO!B470,9),'INF GERAIS'!B470=LEFT('TERMO DE ADESÃO'!B470,9),'INF GERAIS'!B470=LEFT(EVENTOS!B470,9),'INF GERAIS'!B470=LEFT(PAGAMENTOS!B470,9),'INF GERAIS'!B470=LEFT(VISTORIA!B470,9),'INF GERAIS'!B470=LEFT('PRESTAÇÃO DE CONTAS'!B470,9),'INF GERAIS'!B470=LEFT('OBS  ENC'!B470,9),'INF GERAIS'!B470=LEFT('CONCLUSÃO INFORMAL'!B470,9))</f>
        <v>1</v>
      </c>
      <c r="P453" t="b">
        <f>AND('INF GERAIS'!D470=RESUMO!D470,'INF GERAIS'!D470='TERMO DE ADESÃO'!D470,'INF GERAIS'!D470=EVENTOS!D470,'INF GERAIS'!D470=PAGAMENTOS!D470,'INF GERAIS'!D470=VISTORIA!D470,'INF GERAIS'!D470='PRESTAÇÃO DE CONTAS'!D470,'INF GERAIS'!D470='OBS  ENC'!D470,'INF GERAIS'!D470='CONCLUSÃO INFORMAL'!D470)</f>
        <v>1</v>
      </c>
      <c r="Q453" t="b">
        <f>AND('INF GERAIS'!E470=RESUMO!E470,'INF GERAIS'!E470='TERMO DE ADESÃO'!E470,'INF GERAIS'!E470=EVENTOS!E470,'INF GERAIS'!E470=PAGAMENTOS!E470,'INF GERAIS'!E470=VISTORIA!E470,'INF GERAIS'!E470='PRESTAÇÃO DE CONTAS'!E470,'INF GERAIS'!E470='OBS  ENC'!E470,'INF GERAIS'!E470='CONCLUSÃO INFORMAL'!E470)</f>
        <v>1</v>
      </c>
    </row>
    <row r="454" spans="15:17" x14ac:dyDescent="0.35">
      <c r="O454" t="b">
        <f>AND('INF GERAIS'!B471=LEFT(RESUMO!B471,9),'INF GERAIS'!B471=LEFT('TERMO DE ADESÃO'!B471,9),'INF GERAIS'!B471=LEFT(EVENTOS!B471,9),'INF GERAIS'!B471=LEFT(PAGAMENTOS!B471,9),'INF GERAIS'!B471=LEFT(VISTORIA!B471,9),'INF GERAIS'!B471=LEFT('PRESTAÇÃO DE CONTAS'!B471,9),'INF GERAIS'!B471=LEFT('OBS  ENC'!B471,9),'INF GERAIS'!B471=LEFT('CONCLUSÃO INFORMAL'!B471,9))</f>
        <v>1</v>
      </c>
      <c r="P454" t="b">
        <f>AND('INF GERAIS'!D471=RESUMO!D471,'INF GERAIS'!D471='TERMO DE ADESÃO'!D471,'INF GERAIS'!D471=EVENTOS!D471,'INF GERAIS'!D471=PAGAMENTOS!D471,'INF GERAIS'!D471=VISTORIA!D471,'INF GERAIS'!D471='PRESTAÇÃO DE CONTAS'!D471,'INF GERAIS'!D471='OBS  ENC'!D471,'INF GERAIS'!D471='CONCLUSÃO INFORMAL'!D471)</f>
        <v>1</v>
      </c>
      <c r="Q454" t="b">
        <f>AND('INF GERAIS'!E471=RESUMO!E471,'INF GERAIS'!E471='TERMO DE ADESÃO'!E471,'INF GERAIS'!E471=EVENTOS!E471,'INF GERAIS'!E471=PAGAMENTOS!E471,'INF GERAIS'!E471=VISTORIA!E471,'INF GERAIS'!E471='PRESTAÇÃO DE CONTAS'!E471,'INF GERAIS'!E471='OBS  ENC'!E471,'INF GERAIS'!E471='CONCLUSÃO INFORMAL'!E471)</f>
        <v>1</v>
      </c>
    </row>
    <row r="455" spans="15:17" x14ac:dyDescent="0.35">
      <c r="O455" t="b">
        <f>AND('INF GERAIS'!B472=LEFT(RESUMO!B472,9),'INF GERAIS'!B472=LEFT('TERMO DE ADESÃO'!B472,9),'INF GERAIS'!B472=LEFT(EVENTOS!B472,9),'INF GERAIS'!B472=LEFT(PAGAMENTOS!B472,9),'INF GERAIS'!B472=LEFT(VISTORIA!B472,9),'INF GERAIS'!B472=LEFT('PRESTAÇÃO DE CONTAS'!B472,9),'INF GERAIS'!B472=LEFT('OBS  ENC'!B472,9),'INF GERAIS'!B472=LEFT('CONCLUSÃO INFORMAL'!B472,9))</f>
        <v>1</v>
      </c>
      <c r="P455" t="b">
        <f>AND('INF GERAIS'!D472=RESUMO!D472,'INF GERAIS'!D472='TERMO DE ADESÃO'!D472,'INF GERAIS'!D472=EVENTOS!D472,'INF GERAIS'!D472=PAGAMENTOS!D472,'INF GERAIS'!D472=VISTORIA!D472,'INF GERAIS'!D472='PRESTAÇÃO DE CONTAS'!D472,'INF GERAIS'!D472='OBS  ENC'!D472,'INF GERAIS'!D472='CONCLUSÃO INFORMAL'!D472)</f>
        <v>1</v>
      </c>
      <c r="Q455" t="b">
        <f>AND('INF GERAIS'!E472=RESUMO!E472,'INF GERAIS'!E472='TERMO DE ADESÃO'!E472,'INF GERAIS'!E472=EVENTOS!E472,'INF GERAIS'!E472=PAGAMENTOS!E472,'INF GERAIS'!E472=VISTORIA!E472,'INF GERAIS'!E472='PRESTAÇÃO DE CONTAS'!E472,'INF GERAIS'!E472='OBS  ENC'!E472,'INF GERAIS'!E472='CONCLUSÃO INFORMAL'!E472)</f>
        <v>1</v>
      </c>
    </row>
    <row r="456" spans="15:17" x14ac:dyDescent="0.35">
      <c r="O456" t="b">
        <f>AND('INF GERAIS'!B473=LEFT(RESUMO!B473,9),'INF GERAIS'!B473=LEFT('TERMO DE ADESÃO'!B473,9),'INF GERAIS'!B473=LEFT(EVENTOS!B473,9),'INF GERAIS'!B473=LEFT(PAGAMENTOS!B473,9),'INF GERAIS'!B473=LEFT(VISTORIA!B473,9),'INF GERAIS'!B473=LEFT('PRESTAÇÃO DE CONTAS'!B473,9),'INF GERAIS'!B473=LEFT('OBS  ENC'!B473,9),'INF GERAIS'!B473=LEFT('CONCLUSÃO INFORMAL'!B473,9))</f>
        <v>1</v>
      </c>
      <c r="P456" t="b">
        <f>AND('INF GERAIS'!D473=RESUMO!D473,'INF GERAIS'!D473='TERMO DE ADESÃO'!D473,'INF GERAIS'!D473=EVENTOS!D473,'INF GERAIS'!D473=PAGAMENTOS!D473,'INF GERAIS'!D473=VISTORIA!D473,'INF GERAIS'!D473='PRESTAÇÃO DE CONTAS'!D473,'INF GERAIS'!D473='OBS  ENC'!D473,'INF GERAIS'!D473='CONCLUSÃO INFORMAL'!D473)</f>
        <v>1</v>
      </c>
      <c r="Q456" t="b">
        <f>AND('INF GERAIS'!E473=RESUMO!E473,'INF GERAIS'!E473='TERMO DE ADESÃO'!E473,'INF GERAIS'!E473=EVENTOS!E473,'INF GERAIS'!E473=PAGAMENTOS!E473,'INF GERAIS'!E473=VISTORIA!E473,'INF GERAIS'!E473='PRESTAÇÃO DE CONTAS'!E473,'INF GERAIS'!E473='OBS  ENC'!E473,'INF GERAIS'!E473='CONCLUSÃO INFORMAL'!E473)</f>
        <v>1</v>
      </c>
    </row>
    <row r="457" spans="15:17" x14ac:dyDescent="0.35">
      <c r="O457" t="b">
        <f>AND('INF GERAIS'!B474=LEFT(RESUMO!B474,9),'INF GERAIS'!B474=LEFT('TERMO DE ADESÃO'!B474,9),'INF GERAIS'!B474=LEFT(EVENTOS!B474,9),'INF GERAIS'!B474=LEFT(PAGAMENTOS!B474,9),'INF GERAIS'!B474=LEFT(VISTORIA!B474,9),'INF GERAIS'!B474=LEFT('PRESTAÇÃO DE CONTAS'!B474,9),'INF GERAIS'!B474=LEFT('OBS  ENC'!B474,9),'INF GERAIS'!B474=LEFT('CONCLUSÃO INFORMAL'!B474,9))</f>
        <v>1</v>
      </c>
      <c r="P457" t="b">
        <f>AND('INF GERAIS'!D474=RESUMO!D474,'INF GERAIS'!D474='TERMO DE ADESÃO'!D474,'INF GERAIS'!D474=EVENTOS!D474,'INF GERAIS'!D474=PAGAMENTOS!D474,'INF GERAIS'!D474=VISTORIA!D474,'INF GERAIS'!D474='PRESTAÇÃO DE CONTAS'!D474,'INF GERAIS'!D474='OBS  ENC'!D474,'INF GERAIS'!D474='CONCLUSÃO INFORMAL'!D474)</f>
        <v>1</v>
      </c>
      <c r="Q457" t="b">
        <f>AND('INF GERAIS'!E474=RESUMO!E474,'INF GERAIS'!E474='TERMO DE ADESÃO'!E474,'INF GERAIS'!E474=EVENTOS!E474,'INF GERAIS'!E474=PAGAMENTOS!E474,'INF GERAIS'!E474=VISTORIA!E474,'INF GERAIS'!E474='PRESTAÇÃO DE CONTAS'!E474,'INF GERAIS'!E474='OBS  ENC'!E474,'INF GERAIS'!E474='CONCLUSÃO INFORMAL'!E474)</f>
        <v>1</v>
      </c>
    </row>
    <row r="458" spans="15:17" x14ac:dyDescent="0.35">
      <c r="O458" t="b">
        <f>AND('INF GERAIS'!B475=LEFT(RESUMO!B475,9),'INF GERAIS'!B475=LEFT('TERMO DE ADESÃO'!B475,9),'INF GERAIS'!B475=LEFT(EVENTOS!B475,9),'INF GERAIS'!B475=LEFT(PAGAMENTOS!B475,9),'INF GERAIS'!B475=LEFT(VISTORIA!B475,9),'INF GERAIS'!B475=LEFT('PRESTAÇÃO DE CONTAS'!B475,9),'INF GERAIS'!B475=LEFT('OBS  ENC'!B475,9),'INF GERAIS'!B475=LEFT('CONCLUSÃO INFORMAL'!B475,9))</f>
        <v>1</v>
      </c>
      <c r="P458" t="b">
        <f>AND('INF GERAIS'!D475=RESUMO!D475,'INF GERAIS'!D475='TERMO DE ADESÃO'!D475,'INF GERAIS'!D475=EVENTOS!D475,'INF GERAIS'!D475=PAGAMENTOS!D475,'INF GERAIS'!D475=VISTORIA!D475,'INF GERAIS'!D475='PRESTAÇÃO DE CONTAS'!D475,'INF GERAIS'!D475='OBS  ENC'!D475,'INF GERAIS'!D475='CONCLUSÃO INFORMAL'!D475)</f>
        <v>1</v>
      </c>
      <c r="Q458" t="b">
        <f>AND('INF GERAIS'!E475=RESUMO!E475,'INF GERAIS'!E475='TERMO DE ADESÃO'!E475,'INF GERAIS'!E475=EVENTOS!E475,'INF GERAIS'!E475=PAGAMENTOS!E475,'INF GERAIS'!E475=VISTORIA!E475,'INF GERAIS'!E475='PRESTAÇÃO DE CONTAS'!E475,'INF GERAIS'!E475='OBS  ENC'!E475,'INF GERAIS'!E475='CONCLUSÃO INFORMAL'!E475)</f>
        <v>1</v>
      </c>
    </row>
    <row r="459" spans="15:17" x14ac:dyDescent="0.35">
      <c r="O459" t="b">
        <f>AND('INF GERAIS'!B476=LEFT(RESUMO!B476,9),'INF GERAIS'!B476=LEFT('TERMO DE ADESÃO'!B476,9),'INF GERAIS'!B476=LEFT(EVENTOS!B476,9),'INF GERAIS'!B476=LEFT(PAGAMENTOS!B476,9),'INF GERAIS'!B476=LEFT(VISTORIA!B476,9),'INF GERAIS'!B476=LEFT('PRESTAÇÃO DE CONTAS'!B476,9),'INF GERAIS'!B476=LEFT('OBS  ENC'!B476,9),'INF GERAIS'!B476=LEFT('CONCLUSÃO INFORMAL'!B476,9))</f>
        <v>1</v>
      </c>
      <c r="P459" t="b">
        <f>AND('INF GERAIS'!D476=RESUMO!D476,'INF GERAIS'!D476='TERMO DE ADESÃO'!D476,'INF GERAIS'!D476=EVENTOS!D476,'INF GERAIS'!D476=PAGAMENTOS!D476,'INF GERAIS'!D476=VISTORIA!D476,'INF GERAIS'!D476='PRESTAÇÃO DE CONTAS'!D476,'INF GERAIS'!D476='OBS  ENC'!D476,'INF GERAIS'!D476='CONCLUSÃO INFORMAL'!D476)</f>
        <v>1</v>
      </c>
      <c r="Q459" t="b">
        <f>AND('INF GERAIS'!E476=RESUMO!E476,'INF GERAIS'!E476='TERMO DE ADESÃO'!E476,'INF GERAIS'!E476=EVENTOS!E476,'INF GERAIS'!E476=PAGAMENTOS!E476,'INF GERAIS'!E476=VISTORIA!E476,'INF GERAIS'!E476='PRESTAÇÃO DE CONTAS'!E476,'INF GERAIS'!E476='OBS  ENC'!E476,'INF GERAIS'!E476='CONCLUSÃO INFORMAL'!E476)</f>
        <v>1</v>
      </c>
    </row>
    <row r="460" spans="15:17" x14ac:dyDescent="0.35">
      <c r="O460" t="b">
        <f>AND('INF GERAIS'!B477=LEFT(RESUMO!B477,9),'INF GERAIS'!B477=LEFT('TERMO DE ADESÃO'!B477,9),'INF GERAIS'!B477=LEFT(EVENTOS!B477,9),'INF GERAIS'!B477=LEFT(PAGAMENTOS!B477,9),'INF GERAIS'!B477=LEFT(VISTORIA!B477,9),'INF GERAIS'!B477=LEFT('PRESTAÇÃO DE CONTAS'!B477,9),'INF GERAIS'!B477=LEFT('OBS  ENC'!B477,9),'INF GERAIS'!B477=LEFT('CONCLUSÃO INFORMAL'!B477,9))</f>
        <v>1</v>
      </c>
      <c r="P460" t="b">
        <f>AND('INF GERAIS'!D477=RESUMO!D477,'INF GERAIS'!D477='TERMO DE ADESÃO'!D477,'INF GERAIS'!D477=EVENTOS!D477,'INF GERAIS'!D477=PAGAMENTOS!D477,'INF GERAIS'!D477=VISTORIA!D477,'INF GERAIS'!D477='PRESTAÇÃO DE CONTAS'!D477,'INF GERAIS'!D477='OBS  ENC'!D477,'INF GERAIS'!D477='CONCLUSÃO INFORMAL'!D477)</f>
        <v>1</v>
      </c>
      <c r="Q460" t="b">
        <f>AND('INF GERAIS'!E477=RESUMO!E477,'INF GERAIS'!E477='TERMO DE ADESÃO'!E477,'INF GERAIS'!E477=EVENTOS!E477,'INF GERAIS'!E477=PAGAMENTOS!E477,'INF GERAIS'!E477=VISTORIA!E477,'INF GERAIS'!E477='PRESTAÇÃO DE CONTAS'!E477,'INF GERAIS'!E477='OBS  ENC'!E477,'INF GERAIS'!E477='CONCLUSÃO INFORMAL'!E477)</f>
        <v>1</v>
      </c>
    </row>
    <row r="461" spans="15:17" x14ac:dyDescent="0.35">
      <c r="O461" t="b">
        <f>AND('INF GERAIS'!B478=LEFT(RESUMO!B478,9),'INF GERAIS'!B478=LEFT('TERMO DE ADESÃO'!B478,9),'INF GERAIS'!B478=LEFT(EVENTOS!B478,9),'INF GERAIS'!B478=LEFT(PAGAMENTOS!B478,9),'INF GERAIS'!B478=LEFT(VISTORIA!B478,9),'INF GERAIS'!B478=LEFT('PRESTAÇÃO DE CONTAS'!B478,9),'INF GERAIS'!B478=LEFT('OBS  ENC'!B478,9),'INF GERAIS'!B478=LEFT('CONCLUSÃO INFORMAL'!B478,9))</f>
        <v>1</v>
      </c>
      <c r="P461" t="b">
        <f>AND('INF GERAIS'!D478=RESUMO!D478,'INF GERAIS'!D478='TERMO DE ADESÃO'!D478,'INF GERAIS'!D478=EVENTOS!D478,'INF GERAIS'!D478=PAGAMENTOS!D478,'INF GERAIS'!D478=VISTORIA!D478,'INF GERAIS'!D478='PRESTAÇÃO DE CONTAS'!D478,'INF GERAIS'!D478='OBS  ENC'!D478,'INF GERAIS'!D478='CONCLUSÃO INFORMAL'!D478)</f>
        <v>1</v>
      </c>
      <c r="Q461" t="b">
        <f>AND('INF GERAIS'!E478=RESUMO!E478,'INF GERAIS'!E478='TERMO DE ADESÃO'!E478,'INF GERAIS'!E478=EVENTOS!E478,'INF GERAIS'!E478=PAGAMENTOS!E478,'INF GERAIS'!E478=VISTORIA!E478,'INF GERAIS'!E478='PRESTAÇÃO DE CONTAS'!E478,'INF GERAIS'!E478='OBS  ENC'!E478,'INF GERAIS'!E478='CONCLUSÃO INFORMAL'!E478)</f>
        <v>1</v>
      </c>
    </row>
    <row r="462" spans="15:17" x14ac:dyDescent="0.35">
      <c r="O462" t="b">
        <f>AND('INF GERAIS'!B479=LEFT(RESUMO!B479,9),'INF GERAIS'!B479=LEFT('TERMO DE ADESÃO'!B479,9),'INF GERAIS'!B479=LEFT(EVENTOS!B479,9),'INF GERAIS'!B479=LEFT(PAGAMENTOS!B479,9),'INF GERAIS'!B479=LEFT(VISTORIA!B479,9),'INF GERAIS'!B479=LEFT('PRESTAÇÃO DE CONTAS'!B479,9),'INF GERAIS'!B479=LEFT('OBS  ENC'!B479,9),'INF GERAIS'!B479=LEFT('CONCLUSÃO INFORMAL'!B479,9))</f>
        <v>1</v>
      </c>
      <c r="P462" t="b">
        <f>AND('INF GERAIS'!D479=RESUMO!D479,'INF GERAIS'!D479='TERMO DE ADESÃO'!D479,'INF GERAIS'!D479=EVENTOS!D479,'INF GERAIS'!D479=PAGAMENTOS!D479,'INF GERAIS'!D479=VISTORIA!D479,'INF GERAIS'!D479='PRESTAÇÃO DE CONTAS'!D479,'INF GERAIS'!D479='OBS  ENC'!D479,'INF GERAIS'!D479='CONCLUSÃO INFORMAL'!D479)</f>
        <v>1</v>
      </c>
      <c r="Q462" t="b">
        <f>AND('INF GERAIS'!E479=RESUMO!E479,'INF GERAIS'!E479='TERMO DE ADESÃO'!E479,'INF GERAIS'!E479=EVENTOS!E479,'INF GERAIS'!E479=PAGAMENTOS!E479,'INF GERAIS'!E479=VISTORIA!E479,'INF GERAIS'!E479='PRESTAÇÃO DE CONTAS'!E479,'INF GERAIS'!E479='OBS  ENC'!E479,'INF GERAIS'!E479='CONCLUSÃO INFORMAL'!E479)</f>
        <v>1</v>
      </c>
    </row>
    <row r="463" spans="15:17" x14ac:dyDescent="0.35">
      <c r="O463" t="b">
        <f>AND('INF GERAIS'!B480=LEFT(RESUMO!B480,9),'INF GERAIS'!B480=LEFT('TERMO DE ADESÃO'!B480,9),'INF GERAIS'!B480=LEFT(EVENTOS!B480,9),'INF GERAIS'!B480=LEFT(PAGAMENTOS!B480,9),'INF GERAIS'!B480=LEFT(VISTORIA!B480,9),'INF GERAIS'!B480=LEFT('PRESTAÇÃO DE CONTAS'!B480,9),'INF GERAIS'!B480=LEFT('OBS  ENC'!B480,9),'INF GERAIS'!B480=LEFT('CONCLUSÃO INFORMAL'!B480,9))</f>
        <v>1</v>
      </c>
      <c r="P463" t="b">
        <f>AND('INF GERAIS'!D480=RESUMO!D480,'INF GERAIS'!D480='TERMO DE ADESÃO'!D480,'INF GERAIS'!D480=EVENTOS!D480,'INF GERAIS'!D480=PAGAMENTOS!D480,'INF GERAIS'!D480=VISTORIA!D480,'INF GERAIS'!D480='PRESTAÇÃO DE CONTAS'!D480,'INF GERAIS'!D480='OBS  ENC'!D480,'INF GERAIS'!D480='CONCLUSÃO INFORMAL'!D480)</f>
        <v>1</v>
      </c>
      <c r="Q463" t="b">
        <f>AND('INF GERAIS'!E480=RESUMO!E480,'INF GERAIS'!E480='TERMO DE ADESÃO'!E480,'INF GERAIS'!E480=EVENTOS!E480,'INF GERAIS'!E480=PAGAMENTOS!E480,'INF GERAIS'!E480=VISTORIA!E480,'INF GERAIS'!E480='PRESTAÇÃO DE CONTAS'!E480,'INF GERAIS'!E480='OBS  ENC'!E480,'INF GERAIS'!E480='CONCLUSÃO INFORMAL'!E480)</f>
        <v>1</v>
      </c>
    </row>
    <row r="464" spans="15:17" x14ac:dyDescent="0.35">
      <c r="O464" t="b">
        <f>AND('INF GERAIS'!B481=LEFT(RESUMO!B481,9),'INF GERAIS'!B481=LEFT('TERMO DE ADESÃO'!B481,9),'INF GERAIS'!B481=LEFT(EVENTOS!B481,9),'INF GERAIS'!B481=LEFT(PAGAMENTOS!B481,9),'INF GERAIS'!B481=LEFT(VISTORIA!B481,9),'INF GERAIS'!B481=LEFT('PRESTAÇÃO DE CONTAS'!B481,9),'INF GERAIS'!B481=LEFT('OBS  ENC'!B481,9),'INF GERAIS'!B481=LEFT('CONCLUSÃO INFORMAL'!B481,9))</f>
        <v>1</v>
      </c>
      <c r="P464" t="b">
        <f>AND('INF GERAIS'!D481=RESUMO!D481,'INF GERAIS'!D481='TERMO DE ADESÃO'!D481,'INF GERAIS'!D481=EVENTOS!D481,'INF GERAIS'!D481=PAGAMENTOS!D481,'INF GERAIS'!D481=VISTORIA!D481,'INF GERAIS'!D481='PRESTAÇÃO DE CONTAS'!D481,'INF GERAIS'!D481='OBS  ENC'!D481,'INF GERAIS'!D481='CONCLUSÃO INFORMAL'!D481)</f>
        <v>1</v>
      </c>
      <c r="Q464" t="b">
        <f>AND('INF GERAIS'!E481=RESUMO!E481,'INF GERAIS'!E481='TERMO DE ADESÃO'!E481,'INF GERAIS'!E481=EVENTOS!E481,'INF GERAIS'!E481=PAGAMENTOS!E481,'INF GERAIS'!E481=VISTORIA!E481,'INF GERAIS'!E481='PRESTAÇÃO DE CONTAS'!E481,'INF GERAIS'!E481='OBS  ENC'!E481,'INF GERAIS'!E481='CONCLUSÃO INFORMAL'!E481)</f>
        <v>1</v>
      </c>
    </row>
    <row r="465" spans="15:17" x14ac:dyDescent="0.35">
      <c r="O465" t="b">
        <f>AND('INF GERAIS'!B482=LEFT(RESUMO!B482,9),'INF GERAIS'!B482=LEFT('TERMO DE ADESÃO'!B482,9),'INF GERAIS'!B482=LEFT(EVENTOS!B482,9),'INF GERAIS'!B482=LEFT(PAGAMENTOS!B482,9),'INF GERAIS'!B482=LEFT(VISTORIA!B482,9),'INF GERAIS'!B482=LEFT('PRESTAÇÃO DE CONTAS'!B482,9),'INF GERAIS'!B482=LEFT('OBS  ENC'!B482,9),'INF GERAIS'!B482=LEFT('CONCLUSÃO INFORMAL'!B482,9))</f>
        <v>1</v>
      </c>
      <c r="P465" t="b">
        <f>AND('INF GERAIS'!D482=RESUMO!D482,'INF GERAIS'!D482='TERMO DE ADESÃO'!D482,'INF GERAIS'!D482=EVENTOS!D482,'INF GERAIS'!D482=PAGAMENTOS!D482,'INF GERAIS'!D482=VISTORIA!D482,'INF GERAIS'!D482='PRESTAÇÃO DE CONTAS'!D482,'INF GERAIS'!D482='OBS  ENC'!D482,'INF GERAIS'!D482='CONCLUSÃO INFORMAL'!D482)</f>
        <v>1</v>
      </c>
      <c r="Q465" t="b">
        <f>AND('INF GERAIS'!E482=RESUMO!E482,'INF GERAIS'!E482='TERMO DE ADESÃO'!E482,'INF GERAIS'!E482=EVENTOS!E482,'INF GERAIS'!E482=PAGAMENTOS!E482,'INF GERAIS'!E482=VISTORIA!E482,'INF GERAIS'!E482='PRESTAÇÃO DE CONTAS'!E482,'INF GERAIS'!E482='OBS  ENC'!E482,'INF GERAIS'!E482='CONCLUSÃO INFORMAL'!E482)</f>
        <v>1</v>
      </c>
    </row>
    <row r="466" spans="15:17" x14ac:dyDescent="0.35">
      <c r="O466" t="b">
        <f>AND('INF GERAIS'!B483=LEFT(RESUMO!B483,9),'INF GERAIS'!B483=LEFT('TERMO DE ADESÃO'!B483,9),'INF GERAIS'!B483=LEFT(EVENTOS!B483,9),'INF GERAIS'!B483=LEFT(PAGAMENTOS!B483,9),'INF GERAIS'!B483=LEFT(VISTORIA!B483,9),'INF GERAIS'!B483=LEFT('PRESTAÇÃO DE CONTAS'!B483,9),'INF GERAIS'!B483=LEFT('OBS  ENC'!B483,9),'INF GERAIS'!B483=LEFT('CONCLUSÃO INFORMAL'!B483,9))</f>
        <v>1</v>
      </c>
      <c r="P466" t="b">
        <f>AND('INF GERAIS'!D483=RESUMO!D483,'INF GERAIS'!D483='TERMO DE ADESÃO'!D483,'INF GERAIS'!D483=EVENTOS!D483,'INF GERAIS'!D483=PAGAMENTOS!D483,'INF GERAIS'!D483=VISTORIA!D483,'INF GERAIS'!D483='PRESTAÇÃO DE CONTAS'!D483,'INF GERAIS'!D483='OBS  ENC'!D483,'INF GERAIS'!D483='CONCLUSÃO INFORMAL'!D483)</f>
        <v>1</v>
      </c>
      <c r="Q466" t="b">
        <f>AND('INF GERAIS'!E483=RESUMO!E483,'INF GERAIS'!E483='TERMO DE ADESÃO'!E483,'INF GERAIS'!E483=EVENTOS!E483,'INF GERAIS'!E483=PAGAMENTOS!E483,'INF GERAIS'!E483=VISTORIA!E483,'INF GERAIS'!E483='PRESTAÇÃO DE CONTAS'!E483,'INF GERAIS'!E483='OBS  ENC'!E483,'INF GERAIS'!E483='CONCLUSÃO INFORMAL'!E483)</f>
        <v>1</v>
      </c>
    </row>
    <row r="467" spans="15:17" x14ac:dyDescent="0.35">
      <c r="O467" t="b">
        <f>AND('INF GERAIS'!B484=LEFT(RESUMO!B484,9),'INF GERAIS'!B484=LEFT('TERMO DE ADESÃO'!B484,9),'INF GERAIS'!B484=LEFT(EVENTOS!B484,9),'INF GERAIS'!B484=LEFT(PAGAMENTOS!B484,9),'INF GERAIS'!B484=LEFT(VISTORIA!B484,9),'INF GERAIS'!B484=LEFT('PRESTAÇÃO DE CONTAS'!B484,9),'INF GERAIS'!B484=LEFT('OBS  ENC'!B484,9),'INF GERAIS'!B484=LEFT('CONCLUSÃO INFORMAL'!B484,9))</f>
        <v>1</v>
      </c>
      <c r="P467" t="b">
        <f>AND('INF GERAIS'!D484=RESUMO!D484,'INF GERAIS'!D484='TERMO DE ADESÃO'!D484,'INF GERAIS'!D484=EVENTOS!D484,'INF GERAIS'!D484=PAGAMENTOS!D484,'INF GERAIS'!D484=VISTORIA!D484,'INF GERAIS'!D484='PRESTAÇÃO DE CONTAS'!D484,'INF GERAIS'!D484='OBS  ENC'!D484,'INF GERAIS'!D484='CONCLUSÃO INFORMAL'!D484)</f>
        <v>1</v>
      </c>
      <c r="Q467" t="b">
        <f>AND('INF GERAIS'!E484=RESUMO!E484,'INF GERAIS'!E484='TERMO DE ADESÃO'!E484,'INF GERAIS'!E484=EVENTOS!E484,'INF GERAIS'!E484=PAGAMENTOS!E484,'INF GERAIS'!E484=VISTORIA!E484,'INF GERAIS'!E484='PRESTAÇÃO DE CONTAS'!E484,'INF GERAIS'!E484='OBS  ENC'!E484,'INF GERAIS'!E484='CONCLUSÃO INFORMAL'!E484)</f>
        <v>1</v>
      </c>
    </row>
    <row r="468" spans="15:17" x14ac:dyDescent="0.35">
      <c r="O468" t="b">
        <f>AND('INF GERAIS'!B485=LEFT(RESUMO!B485,9),'INF GERAIS'!B485=LEFT('TERMO DE ADESÃO'!B485,9),'INF GERAIS'!B485=LEFT(EVENTOS!B485,9),'INF GERAIS'!B485=LEFT(PAGAMENTOS!B485,9),'INF GERAIS'!B485=LEFT(VISTORIA!B485,9),'INF GERAIS'!B485=LEFT('PRESTAÇÃO DE CONTAS'!B485,9),'INF GERAIS'!B485=LEFT('OBS  ENC'!B485,9),'INF GERAIS'!B485=LEFT('CONCLUSÃO INFORMAL'!B485,9))</f>
        <v>1</v>
      </c>
      <c r="P468" t="b">
        <f>AND('INF GERAIS'!D485=RESUMO!D485,'INF GERAIS'!D485='TERMO DE ADESÃO'!D485,'INF GERAIS'!D485=EVENTOS!D485,'INF GERAIS'!D485=PAGAMENTOS!D485,'INF GERAIS'!D485=VISTORIA!D485,'INF GERAIS'!D485='PRESTAÇÃO DE CONTAS'!D485,'INF GERAIS'!D485='OBS  ENC'!D485,'INF GERAIS'!D485='CONCLUSÃO INFORMAL'!D485)</f>
        <v>1</v>
      </c>
      <c r="Q468" t="b">
        <f>AND('INF GERAIS'!E485=RESUMO!E485,'INF GERAIS'!E485='TERMO DE ADESÃO'!E485,'INF GERAIS'!E485=EVENTOS!E485,'INF GERAIS'!E485=PAGAMENTOS!E485,'INF GERAIS'!E485=VISTORIA!E485,'INF GERAIS'!E485='PRESTAÇÃO DE CONTAS'!E485,'INF GERAIS'!E485='OBS  ENC'!E485,'INF GERAIS'!E485='CONCLUSÃO INFORMAL'!E485)</f>
        <v>1</v>
      </c>
    </row>
    <row r="469" spans="15:17" x14ac:dyDescent="0.35">
      <c r="O469" t="b">
        <f>AND('INF GERAIS'!B486=LEFT(RESUMO!B486,9),'INF GERAIS'!B486=LEFT('TERMO DE ADESÃO'!B486,9),'INF GERAIS'!B486=LEFT(EVENTOS!B486,9),'INF GERAIS'!B486=LEFT(PAGAMENTOS!B486,9),'INF GERAIS'!B486=LEFT(VISTORIA!B486,9),'INF GERAIS'!B486=LEFT('PRESTAÇÃO DE CONTAS'!B486,9),'INF GERAIS'!B486=LEFT('OBS  ENC'!B486,9),'INF GERAIS'!B486=LEFT('CONCLUSÃO INFORMAL'!B486,9))</f>
        <v>1</v>
      </c>
      <c r="P469" t="b">
        <f>AND('INF GERAIS'!D486=RESUMO!D486,'INF GERAIS'!D486='TERMO DE ADESÃO'!D486,'INF GERAIS'!D486=EVENTOS!D486,'INF GERAIS'!D486=PAGAMENTOS!D486,'INF GERAIS'!D486=VISTORIA!D486,'INF GERAIS'!D486='PRESTAÇÃO DE CONTAS'!D486,'INF GERAIS'!D486='OBS  ENC'!D486,'INF GERAIS'!D486='CONCLUSÃO INFORMAL'!D486)</f>
        <v>1</v>
      </c>
      <c r="Q469" t="b">
        <f>AND('INF GERAIS'!E486=RESUMO!E486,'INF GERAIS'!E486='TERMO DE ADESÃO'!E486,'INF GERAIS'!E486=EVENTOS!E486,'INF GERAIS'!E486=PAGAMENTOS!E486,'INF GERAIS'!E486=VISTORIA!E486,'INF GERAIS'!E486='PRESTAÇÃO DE CONTAS'!E486,'INF GERAIS'!E486='OBS  ENC'!E486,'INF GERAIS'!E486='CONCLUSÃO INFORMAL'!E486)</f>
        <v>1</v>
      </c>
    </row>
    <row r="470" spans="15:17" x14ac:dyDescent="0.35">
      <c r="O470" t="b">
        <f>AND('INF GERAIS'!B487=LEFT(RESUMO!B487,9),'INF GERAIS'!B487=LEFT('TERMO DE ADESÃO'!B487,9),'INF GERAIS'!B487=LEFT(EVENTOS!B487,9),'INF GERAIS'!B487=LEFT(PAGAMENTOS!B487,9),'INF GERAIS'!B487=LEFT(VISTORIA!B487,9),'INF GERAIS'!B487=LEFT('PRESTAÇÃO DE CONTAS'!B487,9),'INF GERAIS'!B487=LEFT('OBS  ENC'!B487,9),'INF GERAIS'!B487=LEFT('CONCLUSÃO INFORMAL'!B487,9))</f>
        <v>1</v>
      </c>
      <c r="P470" t="b">
        <f>AND('INF GERAIS'!D487=RESUMO!D487,'INF GERAIS'!D487='TERMO DE ADESÃO'!D487,'INF GERAIS'!D487=EVENTOS!D487,'INF GERAIS'!D487=PAGAMENTOS!D487,'INF GERAIS'!D487=VISTORIA!D487,'INF GERAIS'!D487='PRESTAÇÃO DE CONTAS'!D487,'INF GERAIS'!D487='OBS  ENC'!D487,'INF GERAIS'!D487='CONCLUSÃO INFORMAL'!D487)</f>
        <v>1</v>
      </c>
      <c r="Q470" t="b">
        <f>AND('INF GERAIS'!E487=RESUMO!E487,'INF GERAIS'!E487='TERMO DE ADESÃO'!E487,'INF GERAIS'!E487=EVENTOS!E487,'INF GERAIS'!E487=PAGAMENTOS!E487,'INF GERAIS'!E487=VISTORIA!E487,'INF GERAIS'!E487='PRESTAÇÃO DE CONTAS'!E487,'INF GERAIS'!E487='OBS  ENC'!E487,'INF GERAIS'!E487='CONCLUSÃO INFORMAL'!E487)</f>
        <v>1</v>
      </c>
    </row>
    <row r="471" spans="15:17" x14ac:dyDescent="0.35">
      <c r="O471" t="b">
        <f>AND('INF GERAIS'!B488=LEFT(RESUMO!B488,9),'INF GERAIS'!B488=LEFT('TERMO DE ADESÃO'!B488,9),'INF GERAIS'!B488=LEFT(EVENTOS!B488,9),'INF GERAIS'!B488=LEFT(PAGAMENTOS!B488,9),'INF GERAIS'!B488=LEFT(VISTORIA!B488,9),'INF GERAIS'!B488=LEFT('PRESTAÇÃO DE CONTAS'!B488,9),'INF GERAIS'!B488=LEFT('OBS  ENC'!B488,9),'INF GERAIS'!B488=LEFT('CONCLUSÃO INFORMAL'!B488,9))</f>
        <v>1</v>
      </c>
      <c r="P471" t="b">
        <f>AND('INF GERAIS'!D488=RESUMO!D488,'INF GERAIS'!D488='TERMO DE ADESÃO'!D488,'INF GERAIS'!D488=EVENTOS!D488,'INF GERAIS'!D488=PAGAMENTOS!D488,'INF GERAIS'!D488=VISTORIA!D488,'INF GERAIS'!D488='PRESTAÇÃO DE CONTAS'!D488,'INF GERAIS'!D488='OBS  ENC'!D488,'INF GERAIS'!D488='CONCLUSÃO INFORMAL'!D488)</f>
        <v>1</v>
      </c>
      <c r="Q471" t="b">
        <f>AND('INF GERAIS'!E488=RESUMO!E488,'INF GERAIS'!E488='TERMO DE ADESÃO'!E488,'INF GERAIS'!E488=EVENTOS!E488,'INF GERAIS'!E488=PAGAMENTOS!E488,'INF GERAIS'!E488=VISTORIA!E488,'INF GERAIS'!E488='PRESTAÇÃO DE CONTAS'!E488,'INF GERAIS'!E488='OBS  ENC'!E488,'INF GERAIS'!E488='CONCLUSÃO INFORMAL'!E488)</f>
        <v>1</v>
      </c>
    </row>
    <row r="472" spans="15:17" x14ac:dyDescent="0.35">
      <c r="O472" t="b">
        <f>AND('INF GERAIS'!B489=LEFT(RESUMO!B489,9),'INF GERAIS'!B489=LEFT('TERMO DE ADESÃO'!B489,9),'INF GERAIS'!B489=LEFT(EVENTOS!B489,9),'INF GERAIS'!B489=LEFT(PAGAMENTOS!B489,9),'INF GERAIS'!B489=LEFT(VISTORIA!B489,9),'INF GERAIS'!B489=LEFT('PRESTAÇÃO DE CONTAS'!B489,9),'INF GERAIS'!B489=LEFT('OBS  ENC'!B489,9),'INF GERAIS'!B489=LEFT('CONCLUSÃO INFORMAL'!B489,9))</f>
        <v>1</v>
      </c>
      <c r="P472" t="b">
        <f>AND('INF GERAIS'!D489=RESUMO!D489,'INF GERAIS'!D489='TERMO DE ADESÃO'!D489,'INF GERAIS'!D489=EVENTOS!D489,'INF GERAIS'!D489=PAGAMENTOS!D489,'INF GERAIS'!D489=VISTORIA!D489,'INF GERAIS'!D489='PRESTAÇÃO DE CONTAS'!D489,'INF GERAIS'!D489='OBS  ENC'!D489,'INF GERAIS'!D489='CONCLUSÃO INFORMAL'!D489)</f>
        <v>1</v>
      </c>
      <c r="Q472" t="b">
        <f>AND('INF GERAIS'!E489=RESUMO!E489,'INF GERAIS'!E489='TERMO DE ADESÃO'!E489,'INF GERAIS'!E489=EVENTOS!E489,'INF GERAIS'!E489=PAGAMENTOS!E489,'INF GERAIS'!E489=VISTORIA!E489,'INF GERAIS'!E489='PRESTAÇÃO DE CONTAS'!E489,'INF GERAIS'!E489='OBS  ENC'!E489,'INF GERAIS'!E489='CONCLUSÃO INFORMAL'!E489)</f>
        <v>1</v>
      </c>
    </row>
    <row r="473" spans="15:17" x14ac:dyDescent="0.35">
      <c r="O473" t="b">
        <f>AND('INF GERAIS'!B490=LEFT(RESUMO!B490,9),'INF GERAIS'!B490=LEFT('TERMO DE ADESÃO'!B490,9),'INF GERAIS'!B490=LEFT(EVENTOS!B490,9),'INF GERAIS'!B490=LEFT(PAGAMENTOS!B490,9),'INF GERAIS'!B490=LEFT(VISTORIA!B490,9),'INF GERAIS'!B490=LEFT('PRESTAÇÃO DE CONTAS'!B490,9),'INF GERAIS'!B490=LEFT('OBS  ENC'!B490,9),'INF GERAIS'!B490=LEFT('CONCLUSÃO INFORMAL'!B490,9))</f>
        <v>1</v>
      </c>
      <c r="P473" t="b">
        <f>AND('INF GERAIS'!D490=RESUMO!D490,'INF GERAIS'!D490='TERMO DE ADESÃO'!D490,'INF GERAIS'!D490=EVENTOS!D490,'INF GERAIS'!D490=PAGAMENTOS!D490,'INF GERAIS'!D490=VISTORIA!D490,'INF GERAIS'!D490='PRESTAÇÃO DE CONTAS'!D490,'INF GERAIS'!D490='OBS  ENC'!D490,'INF GERAIS'!D490='CONCLUSÃO INFORMAL'!D490)</f>
        <v>1</v>
      </c>
      <c r="Q473" t="b">
        <f>AND('INF GERAIS'!E490=RESUMO!E490,'INF GERAIS'!E490='TERMO DE ADESÃO'!E490,'INF GERAIS'!E490=EVENTOS!E490,'INF GERAIS'!E490=PAGAMENTOS!E490,'INF GERAIS'!E490=VISTORIA!E490,'INF GERAIS'!E490='PRESTAÇÃO DE CONTAS'!E490,'INF GERAIS'!E490='OBS  ENC'!E490,'INF GERAIS'!E490='CONCLUSÃO INFORMAL'!E490)</f>
        <v>1</v>
      </c>
    </row>
    <row r="474" spans="15:17" x14ac:dyDescent="0.35">
      <c r="O474" t="b">
        <f>AND('INF GERAIS'!B491=LEFT(RESUMO!B491,9),'INF GERAIS'!B491=LEFT('TERMO DE ADESÃO'!B491,9),'INF GERAIS'!B491=LEFT(EVENTOS!B491,9),'INF GERAIS'!B491=LEFT(PAGAMENTOS!B491,9),'INF GERAIS'!B491=LEFT(VISTORIA!B491,9),'INF GERAIS'!B491=LEFT('PRESTAÇÃO DE CONTAS'!B491,9),'INF GERAIS'!B491=LEFT('OBS  ENC'!B491,9),'INF GERAIS'!B491=LEFT('CONCLUSÃO INFORMAL'!B491,9))</f>
        <v>1</v>
      </c>
      <c r="P474" t="b">
        <f>AND('INF GERAIS'!D491=RESUMO!D491,'INF GERAIS'!D491='TERMO DE ADESÃO'!D491,'INF GERAIS'!D491=EVENTOS!D491,'INF GERAIS'!D491=PAGAMENTOS!D491,'INF GERAIS'!D491=VISTORIA!D491,'INF GERAIS'!D491='PRESTAÇÃO DE CONTAS'!D491,'INF GERAIS'!D491='OBS  ENC'!D491,'INF GERAIS'!D491='CONCLUSÃO INFORMAL'!D491)</f>
        <v>1</v>
      </c>
      <c r="Q474" t="b">
        <f>AND('INF GERAIS'!E491=RESUMO!E491,'INF GERAIS'!E491='TERMO DE ADESÃO'!E491,'INF GERAIS'!E491=EVENTOS!E491,'INF GERAIS'!E491=PAGAMENTOS!E491,'INF GERAIS'!E491=VISTORIA!E491,'INF GERAIS'!E491='PRESTAÇÃO DE CONTAS'!E491,'INF GERAIS'!E491='OBS  ENC'!E491,'INF GERAIS'!E491='CONCLUSÃO INFORMAL'!E491)</f>
        <v>1</v>
      </c>
    </row>
    <row r="475" spans="15:17" x14ac:dyDescent="0.35">
      <c r="O475" t="b">
        <f>AND('INF GERAIS'!B492=LEFT(RESUMO!B492,9),'INF GERAIS'!B492=LEFT('TERMO DE ADESÃO'!B492,9),'INF GERAIS'!B492=LEFT(EVENTOS!B492,9),'INF GERAIS'!B492=LEFT(PAGAMENTOS!B492,9),'INF GERAIS'!B492=LEFT(VISTORIA!B492,9),'INF GERAIS'!B492=LEFT('PRESTAÇÃO DE CONTAS'!B492,9),'INF GERAIS'!B492=LEFT('OBS  ENC'!B492,9),'INF GERAIS'!B492=LEFT('CONCLUSÃO INFORMAL'!B492,9))</f>
        <v>1</v>
      </c>
      <c r="P475" t="b">
        <f>AND('INF GERAIS'!D492=RESUMO!D492,'INF GERAIS'!D492='TERMO DE ADESÃO'!D492,'INF GERAIS'!D492=EVENTOS!D492,'INF GERAIS'!D492=PAGAMENTOS!D492,'INF GERAIS'!D492=VISTORIA!D492,'INF GERAIS'!D492='PRESTAÇÃO DE CONTAS'!D492,'INF GERAIS'!D492='OBS  ENC'!D492,'INF GERAIS'!D492='CONCLUSÃO INFORMAL'!D492)</f>
        <v>1</v>
      </c>
      <c r="Q475" t="b">
        <f>AND('INF GERAIS'!E492=RESUMO!E492,'INF GERAIS'!E492='TERMO DE ADESÃO'!E492,'INF GERAIS'!E492=EVENTOS!E492,'INF GERAIS'!E492=PAGAMENTOS!E492,'INF GERAIS'!E492=VISTORIA!E492,'INF GERAIS'!E492='PRESTAÇÃO DE CONTAS'!E492,'INF GERAIS'!E492='OBS  ENC'!E492,'INF GERAIS'!E492='CONCLUSÃO INFORMAL'!E492)</f>
        <v>1</v>
      </c>
    </row>
    <row r="476" spans="15:17" x14ac:dyDescent="0.35">
      <c r="O476" t="b">
        <f>AND('INF GERAIS'!B493=LEFT(RESUMO!B493,9),'INF GERAIS'!B493=LEFT('TERMO DE ADESÃO'!B493,9),'INF GERAIS'!B493=LEFT(EVENTOS!B493,9),'INF GERAIS'!B493=LEFT(PAGAMENTOS!B493,9),'INF GERAIS'!B493=LEFT(VISTORIA!B493,9),'INF GERAIS'!B493=LEFT('PRESTAÇÃO DE CONTAS'!B493,9),'INF GERAIS'!B493=LEFT('OBS  ENC'!B493,9),'INF GERAIS'!B493=LEFT('CONCLUSÃO INFORMAL'!B493,9))</f>
        <v>1</v>
      </c>
      <c r="P476" t="b">
        <f>AND('INF GERAIS'!D493=RESUMO!D493,'INF GERAIS'!D493='TERMO DE ADESÃO'!D493,'INF GERAIS'!D493=EVENTOS!D493,'INF GERAIS'!D493=PAGAMENTOS!D493,'INF GERAIS'!D493=VISTORIA!D493,'INF GERAIS'!D493='PRESTAÇÃO DE CONTAS'!D493,'INF GERAIS'!D493='OBS  ENC'!D493,'INF GERAIS'!D493='CONCLUSÃO INFORMAL'!D493)</f>
        <v>1</v>
      </c>
      <c r="Q476" t="b">
        <f>AND('INF GERAIS'!E493=RESUMO!E493,'INF GERAIS'!E493='TERMO DE ADESÃO'!E493,'INF GERAIS'!E493=EVENTOS!E493,'INF GERAIS'!E493=PAGAMENTOS!E493,'INF GERAIS'!E493=VISTORIA!E493,'INF GERAIS'!E493='PRESTAÇÃO DE CONTAS'!E493,'INF GERAIS'!E493='OBS  ENC'!E493,'INF GERAIS'!E493='CONCLUSÃO INFORMAL'!E493)</f>
        <v>1</v>
      </c>
    </row>
    <row r="477" spans="15:17" x14ac:dyDescent="0.35">
      <c r="O477" t="b">
        <f>AND('INF GERAIS'!B494=LEFT(RESUMO!B494,9),'INF GERAIS'!B494=LEFT('TERMO DE ADESÃO'!B494,9),'INF GERAIS'!B494=LEFT(EVENTOS!B494,9),'INF GERAIS'!B494=LEFT(PAGAMENTOS!B494,9),'INF GERAIS'!B494=LEFT(VISTORIA!B494,9),'INF GERAIS'!B494=LEFT('PRESTAÇÃO DE CONTAS'!B494,9),'INF GERAIS'!B494=LEFT('OBS  ENC'!B494,9),'INF GERAIS'!B494=LEFT('CONCLUSÃO INFORMAL'!B494,9))</f>
        <v>1</v>
      </c>
      <c r="P477" t="b">
        <f>AND('INF GERAIS'!D494=RESUMO!D494,'INF GERAIS'!D494='TERMO DE ADESÃO'!D494,'INF GERAIS'!D494=EVENTOS!D494,'INF GERAIS'!D494=PAGAMENTOS!D494,'INF GERAIS'!D494=VISTORIA!D494,'INF GERAIS'!D494='PRESTAÇÃO DE CONTAS'!D494,'INF GERAIS'!D494='OBS  ENC'!D494,'INF GERAIS'!D494='CONCLUSÃO INFORMAL'!D494)</f>
        <v>1</v>
      </c>
      <c r="Q477" t="b">
        <f>AND('INF GERAIS'!E494=RESUMO!E494,'INF GERAIS'!E494='TERMO DE ADESÃO'!E494,'INF GERAIS'!E494=EVENTOS!E494,'INF GERAIS'!E494=PAGAMENTOS!E494,'INF GERAIS'!E494=VISTORIA!E494,'INF GERAIS'!E494='PRESTAÇÃO DE CONTAS'!E494,'INF GERAIS'!E494='OBS  ENC'!E494,'INF GERAIS'!E494='CONCLUSÃO INFORMAL'!E494)</f>
        <v>1</v>
      </c>
    </row>
    <row r="478" spans="15:17" x14ac:dyDescent="0.35">
      <c r="O478" t="b">
        <f>AND('INF GERAIS'!B495=LEFT(RESUMO!B495,9),'INF GERAIS'!B495=LEFT('TERMO DE ADESÃO'!B495,9),'INF GERAIS'!B495=LEFT(EVENTOS!B495,9),'INF GERAIS'!B495=LEFT(PAGAMENTOS!B495,9),'INF GERAIS'!B495=LEFT(VISTORIA!B495,9),'INF GERAIS'!B495=LEFT('PRESTAÇÃO DE CONTAS'!B495,9),'INF GERAIS'!B495=LEFT('OBS  ENC'!B495,9),'INF GERAIS'!B495=LEFT('CONCLUSÃO INFORMAL'!B495,9))</f>
        <v>1</v>
      </c>
      <c r="P478" t="b">
        <f>AND('INF GERAIS'!D495=RESUMO!D495,'INF GERAIS'!D495='TERMO DE ADESÃO'!D495,'INF GERAIS'!D495=EVENTOS!D495,'INF GERAIS'!D495=PAGAMENTOS!D495,'INF GERAIS'!D495=VISTORIA!D495,'INF GERAIS'!D495='PRESTAÇÃO DE CONTAS'!D495,'INF GERAIS'!D495='OBS  ENC'!D495,'INF GERAIS'!D495='CONCLUSÃO INFORMAL'!D495)</f>
        <v>1</v>
      </c>
      <c r="Q478" t="b">
        <f>AND('INF GERAIS'!E495=RESUMO!E495,'INF GERAIS'!E495='TERMO DE ADESÃO'!E495,'INF GERAIS'!E495=EVENTOS!E495,'INF GERAIS'!E495=PAGAMENTOS!E495,'INF GERAIS'!E495=VISTORIA!E495,'INF GERAIS'!E495='PRESTAÇÃO DE CONTAS'!E495,'INF GERAIS'!E495='OBS  ENC'!E495,'INF GERAIS'!E495='CONCLUSÃO INFORMAL'!E495)</f>
        <v>1</v>
      </c>
    </row>
    <row r="479" spans="15:17" x14ac:dyDescent="0.35">
      <c r="O479" t="b">
        <f>AND('INF GERAIS'!B496=LEFT(RESUMO!B496,9),'INF GERAIS'!B496=LEFT('TERMO DE ADESÃO'!B496,9),'INF GERAIS'!B496=LEFT(EVENTOS!B496,9),'INF GERAIS'!B496=LEFT(PAGAMENTOS!B496,9),'INF GERAIS'!B496=LEFT(VISTORIA!B496,9),'INF GERAIS'!B496=LEFT('PRESTAÇÃO DE CONTAS'!B496,9),'INF GERAIS'!B496=LEFT('OBS  ENC'!B496,9),'INF GERAIS'!B496=LEFT('CONCLUSÃO INFORMAL'!B496,9))</f>
        <v>1</v>
      </c>
      <c r="P479" t="b">
        <f>AND('INF GERAIS'!D496=RESUMO!D496,'INF GERAIS'!D496='TERMO DE ADESÃO'!D496,'INF GERAIS'!D496=EVENTOS!D496,'INF GERAIS'!D496=PAGAMENTOS!D496,'INF GERAIS'!D496=VISTORIA!D496,'INF GERAIS'!D496='PRESTAÇÃO DE CONTAS'!D496,'INF GERAIS'!D496='OBS  ENC'!D496,'INF GERAIS'!D496='CONCLUSÃO INFORMAL'!D496)</f>
        <v>1</v>
      </c>
      <c r="Q479" t="b">
        <f>AND('INF GERAIS'!E496=RESUMO!E496,'INF GERAIS'!E496='TERMO DE ADESÃO'!E496,'INF GERAIS'!E496=EVENTOS!E496,'INF GERAIS'!E496=PAGAMENTOS!E496,'INF GERAIS'!E496=VISTORIA!E496,'INF GERAIS'!E496='PRESTAÇÃO DE CONTAS'!E496,'INF GERAIS'!E496='OBS  ENC'!E496,'INF GERAIS'!E496='CONCLUSÃO INFORMAL'!E496)</f>
        <v>1</v>
      </c>
    </row>
    <row r="480" spans="15:17" x14ac:dyDescent="0.35">
      <c r="O480" t="b">
        <f>AND('INF GERAIS'!B497=LEFT(RESUMO!B497,9),'INF GERAIS'!B497=LEFT('TERMO DE ADESÃO'!B497,9),'INF GERAIS'!B497=LEFT(EVENTOS!B497,9),'INF GERAIS'!B497=LEFT(PAGAMENTOS!B497,9),'INF GERAIS'!B497=LEFT(VISTORIA!B497,9),'INF GERAIS'!B497=LEFT('PRESTAÇÃO DE CONTAS'!B497,9),'INF GERAIS'!B497=LEFT('OBS  ENC'!B497,9),'INF GERAIS'!B497=LEFT('CONCLUSÃO INFORMAL'!B497,9))</f>
        <v>1</v>
      </c>
      <c r="P480" t="b">
        <f>AND('INF GERAIS'!D497=RESUMO!D497,'INF GERAIS'!D497='TERMO DE ADESÃO'!D497,'INF GERAIS'!D497=EVENTOS!D497,'INF GERAIS'!D497=PAGAMENTOS!D497,'INF GERAIS'!D497=VISTORIA!D497,'INF GERAIS'!D497='PRESTAÇÃO DE CONTAS'!D497,'INF GERAIS'!D497='OBS  ENC'!D497,'INF GERAIS'!D497='CONCLUSÃO INFORMAL'!D497)</f>
        <v>1</v>
      </c>
      <c r="Q480" t="b">
        <f>AND('INF GERAIS'!E497=RESUMO!E497,'INF GERAIS'!E497='TERMO DE ADESÃO'!E497,'INF GERAIS'!E497=EVENTOS!E497,'INF GERAIS'!E497=PAGAMENTOS!E497,'INF GERAIS'!E497=VISTORIA!E497,'INF GERAIS'!E497='PRESTAÇÃO DE CONTAS'!E497,'INF GERAIS'!E497='OBS  ENC'!E497,'INF GERAIS'!E497='CONCLUSÃO INFORMAL'!E497)</f>
        <v>1</v>
      </c>
    </row>
    <row r="481" spans="15:17" x14ac:dyDescent="0.35">
      <c r="O481" t="b">
        <f>AND('INF GERAIS'!B498=LEFT(RESUMO!B498,9),'INF GERAIS'!B498=LEFT('TERMO DE ADESÃO'!B498,9),'INF GERAIS'!B498=LEFT(EVENTOS!B498,9),'INF GERAIS'!B498=LEFT(PAGAMENTOS!B498,9),'INF GERAIS'!B498=LEFT(VISTORIA!B498,9),'INF GERAIS'!B498=LEFT('PRESTAÇÃO DE CONTAS'!B498,9),'INF GERAIS'!B498=LEFT('OBS  ENC'!B498,9),'INF GERAIS'!B498=LEFT('CONCLUSÃO INFORMAL'!B498,9))</f>
        <v>1</v>
      </c>
      <c r="P481" t="b">
        <f>AND('INF GERAIS'!D498=RESUMO!D498,'INF GERAIS'!D498='TERMO DE ADESÃO'!D498,'INF GERAIS'!D498=EVENTOS!D498,'INF GERAIS'!D498=PAGAMENTOS!D498,'INF GERAIS'!D498=VISTORIA!D498,'INF GERAIS'!D498='PRESTAÇÃO DE CONTAS'!D498,'INF GERAIS'!D498='OBS  ENC'!D498,'INF GERAIS'!D498='CONCLUSÃO INFORMAL'!D498)</f>
        <v>1</v>
      </c>
      <c r="Q481" t="b">
        <f>AND('INF GERAIS'!E498=RESUMO!E498,'INF GERAIS'!E498='TERMO DE ADESÃO'!E498,'INF GERAIS'!E498=EVENTOS!E498,'INF GERAIS'!E498=PAGAMENTOS!E498,'INF GERAIS'!E498=VISTORIA!E498,'INF GERAIS'!E498='PRESTAÇÃO DE CONTAS'!E498,'INF GERAIS'!E498='OBS  ENC'!E498,'INF GERAIS'!E498='CONCLUSÃO INFORMAL'!E498)</f>
        <v>1</v>
      </c>
    </row>
    <row r="482" spans="15:17" x14ac:dyDescent="0.35">
      <c r="O482" t="b">
        <f>AND('INF GERAIS'!B499=LEFT(RESUMO!B499,9),'INF GERAIS'!B499=LEFT('TERMO DE ADESÃO'!B499,9),'INF GERAIS'!B499=LEFT(EVENTOS!B499,9),'INF GERAIS'!B499=LEFT(PAGAMENTOS!B499,9),'INF GERAIS'!B499=LEFT(VISTORIA!B499,9),'INF GERAIS'!B499=LEFT('PRESTAÇÃO DE CONTAS'!B499,9),'INF GERAIS'!B499=LEFT('OBS  ENC'!B499,9),'INF GERAIS'!B499=LEFT('CONCLUSÃO INFORMAL'!B499,9))</f>
        <v>1</v>
      </c>
      <c r="P482" t="b">
        <f>AND('INF GERAIS'!D499=RESUMO!D499,'INF GERAIS'!D499='TERMO DE ADESÃO'!D499,'INF GERAIS'!D499=EVENTOS!D499,'INF GERAIS'!D499=PAGAMENTOS!D499,'INF GERAIS'!D499=VISTORIA!D499,'INF GERAIS'!D499='PRESTAÇÃO DE CONTAS'!D499,'INF GERAIS'!D499='OBS  ENC'!D499,'INF GERAIS'!D499='CONCLUSÃO INFORMAL'!D499)</f>
        <v>1</v>
      </c>
      <c r="Q482" t="b">
        <f>AND('INF GERAIS'!E499=RESUMO!E499,'INF GERAIS'!E499='TERMO DE ADESÃO'!E499,'INF GERAIS'!E499=EVENTOS!E499,'INF GERAIS'!E499=PAGAMENTOS!E499,'INF GERAIS'!E499=VISTORIA!E499,'INF GERAIS'!E499='PRESTAÇÃO DE CONTAS'!E499,'INF GERAIS'!E499='OBS  ENC'!E499,'INF GERAIS'!E499='CONCLUSÃO INFORMAL'!E499)</f>
        <v>1</v>
      </c>
    </row>
    <row r="483" spans="15:17" x14ac:dyDescent="0.35">
      <c r="O483" t="b">
        <f>AND('INF GERAIS'!B500=LEFT(RESUMO!B500,9),'INF GERAIS'!B500=LEFT('TERMO DE ADESÃO'!B500,9),'INF GERAIS'!B500=LEFT(EVENTOS!B500,9),'INF GERAIS'!B500=LEFT(PAGAMENTOS!B500,9),'INF GERAIS'!B500=LEFT(VISTORIA!B500,9),'INF GERAIS'!B500=LEFT('PRESTAÇÃO DE CONTAS'!B500,9),'INF GERAIS'!B500=LEFT('OBS  ENC'!B500,9),'INF GERAIS'!B500=LEFT('CONCLUSÃO INFORMAL'!B500,9))</f>
        <v>1</v>
      </c>
      <c r="P483" t="b">
        <f>AND('INF GERAIS'!D500=RESUMO!D500,'INF GERAIS'!D500='TERMO DE ADESÃO'!D500,'INF GERAIS'!D500=EVENTOS!D500,'INF GERAIS'!D500=PAGAMENTOS!D500,'INF GERAIS'!D500=VISTORIA!D500,'INF GERAIS'!D500='PRESTAÇÃO DE CONTAS'!D500,'INF GERAIS'!D500='OBS  ENC'!D500,'INF GERAIS'!D500='CONCLUSÃO INFORMAL'!D500)</f>
        <v>1</v>
      </c>
      <c r="Q483" t="b">
        <f>AND('INF GERAIS'!E500=RESUMO!E500,'INF GERAIS'!E500='TERMO DE ADESÃO'!E500,'INF GERAIS'!E500=EVENTOS!E500,'INF GERAIS'!E500=PAGAMENTOS!E500,'INF GERAIS'!E500=VISTORIA!E500,'INF GERAIS'!E500='PRESTAÇÃO DE CONTAS'!E500,'INF GERAIS'!E500='OBS  ENC'!E500,'INF GERAIS'!E500='CONCLUSÃO INFORMAL'!E500)</f>
        <v>1</v>
      </c>
    </row>
    <row r="484" spans="15:17" x14ac:dyDescent="0.35">
      <c r="O484" t="b">
        <f>AND('INF GERAIS'!B501=LEFT(RESUMO!B501,9),'INF GERAIS'!B501=LEFT('TERMO DE ADESÃO'!B501,9),'INF GERAIS'!B501=LEFT(EVENTOS!B501,9),'INF GERAIS'!B501=LEFT(PAGAMENTOS!B501,9),'INF GERAIS'!B501=LEFT(VISTORIA!B501,9),'INF GERAIS'!B501=LEFT('PRESTAÇÃO DE CONTAS'!B501,9),'INF GERAIS'!B501=LEFT('OBS  ENC'!B501,9),'INF GERAIS'!B501=LEFT('CONCLUSÃO INFORMAL'!B501,9))</f>
        <v>1</v>
      </c>
      <c r="P484" t="b">
        <f>AND('INF GERAIS'!D501=RESUMO!D501,'INF GERAIS'!D501='TERMO DE ADESÃO'!D501,'INF GERAIS'!D501=EVENTOS!D501,'INF GERAIS'!D501=PAGAMENTOS!D501,'INF GERAIS'!D501=VISTORIA!D501,'INF GERAIS'!D501='PRESTAÇÃO DE CONTAS'!D501,'INF GERAIS'!D501='OBS  ENC'!D501,'INF GERAIS'!D501='CONCLUSÃO INFORMAL'!D501)</f>
        <v>1</v>
      </c>
      <c r="Q484" t="b">
        <f>AND('INF GERAIS'!E501=RESUMO!E501,'INF GERAIS'!E501='TERMO DE ADESÃO'!E501,'INF GERAIS'!E501=EVENTOS!E501,'INF GERAIS'!E501=PAGAMENTOS!E501,'INF GERAIS'!E501=VISTORIA!E501,'INF GERAIS'!E501='PRESTAÇÃO DE CONTAS'!E501,'INF GERAIS'!E501='OBS  ENC'!E501,'INF GERAIS'!E501='CONCLUSÃO INFORMAL'!E501)</f>
        <v>1</v>
      </c>
    </row>
    <row r="485" spans="15:17" x14ac:dyDescent="0.35">
      <c r="O485" t="b">
        <f>AND('INF GERAIS'!B502=LEFT(RESUMO!B502,9),'INF GERAIS'!B502=LEFT('TERMO DE ADESÃO'!B502,9),'INF GERAIS'!B502=LEFT(EVENTOS!B502,9),'INF GERAIS'!B502=LEFT(PAGAMENTOS!B502,9),'INF GERAIS'!B502=LEFT(VISTORIA!B502,9),'INF GERAIS'!B502=LEFT('PRESTAÇÃO DE CONTAS'!B502,9),'INF GERAIS'!B502=LEFT('OBS  ENC'!B502,9),'INF GERAIS'!B502=LEFT('CONCLUSÃO INFORMAL'!B502,9))</f>
        <v>1</v>
      </c>
      <c r="P485" t="b">
        <f>AND('INF GERAIS'!D502=RESUMO!D502,'INF GERAIS'!D502='TERMO DE ADESÃO'!D502,'INF GERAIS'!D502=EVENTOS!D502,'INF GERAIS'!D502=PAGAMENTOS!D502,'INF GERAIS'!D502=VISTORIA!D502,'INF GERAIS'!D502='PRESTAÇÃO DE CONTAS'!D502,'INF GERAIS'!D502='OBS  ENC'!D502,'INF GERAIS'!D502='CONCLUSÃO INFORMAL'!D502)</f>
        <v>1</v>
      </c>
      <c r="Q485" t="b">
        <f>AND('INF GERAIS'!E502=RESUMO!E502,'INF GERAIS'!E502='TERMO DE ADESÃO'!E502,'INF GERAIS'!E502=EVENTOS!E502,'INF GERAIS'!E502=PAGAMENTOS!E502,'INF GERAIS'!E502=VISTORIA!E502,'INF GERAIS'!E502='PRESTAÇÃO DE CONTAS'!E502,'INF GERAIS'!E502='OBS  ENC'!E502,'INF GERAIS'!E502='CONCLUSÃO INFORMAL'!E502)</f>
        <v>1</v>
      </c>
    </row>
    <row r="486" spans="15:17" x14ac:dyDescent="0.35">
      <c r="O486" t="b">
        <f>AND('INF GERAIS'!B503=LEFT(RESUMO!B503,9),'INF GERAIS'!B503=LEFT('TERMO DE ADESÃO'!B503,9),'INF GERAIS'!B503=LEFT(EVENTOS!B503,9),'INF GERAIS'!B503=LEFT(PAGAMENTOS!B503,9),'INF GERAIS'!B503=LEFT(VISTORIA!B503,9),'INF GERAIS'!B503=LEFT('PRESTAÇÃO DE CONTAS'!B503,9),'INF GERAIS'!B503=LEFT('OBS  ENC'!B503,9),'INF GERAIS'!B503=LEFT('CONCLUSÃO INFORMAL'!B503,9))</f>
        <v>1</v>
      </c>
      <c r="P486" t="b">
        <f>AND('INF GERAIS'!D503=RESUMO!D503,'INF GERAIS'!D503='TERMO DE ADESÃO'!D503,'INF GERAIS'!D503=EVENTOS!D503,'INF GERAIS'!D503=PAGAMENTOS!D503,'INF GERAIS'!D503=VISTORIA!D503,'INF GERAIS'!D503='PRESTAÇÃO DE CONTAS'!D503,'INF GERAIS'!D503='OBS  ENC'!D503,'INF GERAIS'!D503='CONCLUSÃO INFORMAL'!D503)</f>
        <v>1</v>
      </c>
      <c r="Q486" t="b">
        <f>AND('INF GERAIS'!E503=RESUMO!E503,'INF GERAIS'!E503='TERMO DE ADESÃO'!E503,'INF GERAIS'!E503=EVENTOS!E503,'INF GERAIS'!E503=PAGAMENTOS!E503,'INF GERAIS'!E503=VISTORIA!E503,'INF GERAIS'!E503='PRESTAÇÃO DE CONTAS'!E503,'INF GERAIS'!E503='OBS  ENC'!E503,'INF GERAIS'!E503='CONCLUSÃO INFORMAL'!E503)</f>
        <v>1</v>
      </c>
    </row>
    <row r="487" spans="15:17" x14ac:dyDescent="0.35">
      <c r="O487" t="b">
        <f>AND('INF GERAIS'!B504=LEFT(RESUMO!B504,9),'INF GERAIS'!B504=LEFT('TERMO DE ADESÃO'!B504,9),'INF GERAIS'!B504=LEFT(EVENTOS!B504,9),'INF GERAIS'!B504=LEFT(PAGAMENTOS!B504,9),'INF GERAIS'!B504=LEFT(VISTORIA!B504,9),'INF GERAIS'!B504=LEFT('PRESTAÇÃO DE CONTAS'!B504,9),'INF GERAIS'!B504=LEFT('OBS  ENC'!B504,9),'INF GERAIS'!B504=LEFT('CONCLUSÃO INFORMAL'!B504,9))</f>
        <v>1</v>
      </c>
      <c r="P487" t="b">
        <f>AND('INF GERAIS'!D504=RESUMO!D504,'INF GERAIS'!D504='TERMO DE ADESÃO'!D504,'INF GERAIS'!D504=EVENTOS!D504,'INF GERAIS'!D504=PAGAMENTOS!D504,'INF GERAIS'!D504=VISTORIA!D504,'INF GERAIS'!D504='PRESTAÇÃO DE CONTAS'!D504,'INF GERAIS'!D504='OBS  ENC'!D504,'INF GERAIS'!D504='CONCLUSÃO INFORMAL'!D504)</f>
        <v>1</v>
      </c>
      <c r="Q487" t="b">
        <f>AND('INF GERAIS'!E504=RESUMO!E504,'INF GERAIS'!E504='TERMO DE ADESÃO'!E504,'INF GERAIS'!E504=EVENTOS!E504,'INF GERAIS'!E504=PAGAMENTOS!E504,'INF GERAIS'!E504=VISTORIA!E504,'INF GERAIS'!E504='PRESTAÇÃO DE CONTAS'!E504,'INF GERAIS'!E504='OBS  ENC'!E504,'INF GERAIS'!E504='CONCLUSÃO INFORMAL'!E504)</f>
        <v>1</v>
      </c>
    </row>
    <row r="488" spans="15:17" x14ac:dyDescent="0.35">
      <c r="O488" t="b">
        <f>AND('INF GERAIS'!B505=LEFT(RESUMO!B505,9),'INF GERAIS'!B505=LEFT('TERMO DE ADESÃO'!B505,9),'INF GERAIS'!B505=LEFT(EVENTOS!B505,9),'INF GERAIS'!B505=LEFT(PAGAMENTOS!B505,9),'INF GERAIS'!B505=LEFT(VISTORIA!B505,9),'INF GERAIS'!B505=LEFT('PRESTAÇÃO DE CONTAS'!B505,9),'INF GERAIS'!B505=LEFT('OBS  ENC'!B505,9),'INF GERAIS'!B505=LEFT('CONCLUSÃO INFORMAL'!B505,9))</f>
        <v>1</v>
      </c>
      <c r="P488" t="b">
        <f>AND('INF GERAIS'!D505=RESUMO!D505,'INF GERAIS'!D505='TERMO DE ADESÃO'!D505,'INF GERAIS'!D505=EVENTOS!D505,'INF GERAIS'!D505=PAGAMENTOS!D505,'INF GERAIS'!D505=VISTORIA!D505,'INF GERAIS'!D505='PRESTAÇÃO DE CONTAS'!D505,'INF GERAIS'!D505='OBS  ENC'!D505,'INF GERAIS'!D505='CONCLUSÃO INFORMAL'!D505)</f>
        <v>1</v>
      </c>
      <c r="Q488" t="b">
        <f>AND('INF GERAIS'!E505=RESUMO!E505,'INF GERAIS'!E505='TERMO DE ADESÃO'!E505,'INF GERAIS'!E505=EVENTOS!E505,'INF GERAIS'!E505=PAGAMENTOS!E505,'INF GERAIS'!E505=VISTORIA!E505,'INF GERAIS'!E505='PRESTAÇÃO DE CONTAS'!E505,'INF GERAIS'!E505='OBS  ENC'!E505,'INF GERAIS'!E505='CONCLUSÃO INFORMAL'!E505)</f>
        <v>1</v>
      </c>
    </row>
    <row r="489" spans="15:17" x14ac:dyDescent="0.35">
      <c r="O489" t="b">
        <f>AND('INF GERAIS'!B506=LEFT(RESUMO!B506,9),'INF GERAIS'!B506=LEFT('TERMO DE ADESÃO'!B506,9),'INF GERAIS'!B506=LEFT(EVENTOS!B506,9),'INF GERAIS'!B506=LEFT(PAGAMENTOS!B506,9),'INF GERAIS'!B506=LEFT(VISTORIA!B506,9),'INF GERAIS'!B506=LEFT('PRESTAÇÃO DE CONTAS'!B506,9),'INF GERAIS'!B506=LEFT('OBS  ENC'!B506,9),'INF GERAIS'!B506=LEFT('CONCLUSÃO INFORMAL'!B506,9))</f>
        <v>1</v>
      </c>
      <c r="P489" t="b">
        <f>AND('INF GERAIS'!D506=RESUMO!D506,'INF GERAIS'!D506='TERMO DE ADESÃO'!D506,'INF GERAIS'!D506=EVENTOS!D506,'INF GERAIS'!D506=PAGAMENTOS!D506,'INF GERAIS'!D506=VISTORIA!D506,'INF GERAIS'!D506='PRESTAÇÃO DE CONTAS'!D506,'INF GERAIS'!D506='OBS  ENC'!D506,'INF GERAIS'!D506='CONCLUSÃO INFORMAL'!D506)</f>
        <v>1</v>
      </c>
      <c r="Q489" t="b">
        <f>AND('INF GERAIS'!E506=RESUMO!E506,'INF GERAIS'!E506='TERMO DE ADESÃO'!E506,'INF GERAIS'!E506=EVENTOS!E506,'INF GERAIS'!E506=PAGAMENTOS!E506,'INF GERAIS'!E506=VISTORIA!E506,'INF GERAIS'!E506='PRESTAÇÃO DE CONTAS'!E506,'INF GERAIS'!E506='OBS  ENC'!E506,'INF GERAIS'!E506='CONCLUSÃO INFORMAL'!E506)</f>
        <v>1</v>
      </c>
    </row>
    <row r="490" spans="15:17" x14ac:dyDescent="0.35">
      <c r="O490" t="b">
        <f>AND('INF GERAIS'!B507=LEFT(RESUMO!B507,9),'INF GERAIS'!B507=LEFT('TERMO DE ADESÃO'!B507,9),'INF GERAIS'!B507=LEFT(EVENTOS!B507,9),'INF GERAIS'!B507=LEFT(PAGAMENTOS!B507,9),'INF GERAIS'!B507=LEFT(VISTORIA!B507,9),'INF GERAIS'!B507=LEFT('PRESTAÇÃO DE CONTAS'!B507,9),'INF GERAIS'!B507=LEFT('OBS  ENC'!B507,9),'INF GERAIS'!B507=LEFT('CONCLUSÃO INFORMAL'!B507,9))</f>
        <v>1</v>
      </c>
      <c r="P490" t="b">
        <f>AND('INF GERAIS'!D507=RESUMO!D507,'INF GERAIS'!D507='TERMO DE ADESÃO'!D507,'INF GERAIS'!D507=EVENTOS!D507,'INF GERAIS'!D507=PAGAMENTOS!D507,'INF GERAIS'!D507=VISTORIA!D507,'INF GERAIS'!D507='PRESTAÇÃO DE CONTAS'!D507,'INF GERAIS'!D507='OBS  ENC'!D507,'INF GERAIS'!D507='CONCLUSÃO INFORMAL'!D507)</f>
        <v>1</v>
      </c>
      <c r="Q490" t="b">
        <f>AND('INF GERAIS'!E507=RESUMO!E507,'INF GERAIS'!E507='TERMO DE ADESÃO'!E507,'INF GERAIS'!E507=EVENTOS!E507,'INF GERAIS'!E507=PAGAMENTOS!E507,'INF GERAIS'!E507=VISTORIA!E507,'INF GERAIS'!E507='PRESTAÇÃO DE CONTAS'!E507,'INF GERAIS'!E507='OBS  ENC'!E507,'INF GERAIS'!E507='CONCLUSÃO INFORMAL'!E507)</f>
        <v>1</v>
      </c>
    </row>
    <row r="491" spans="15:17" x14ac:dyDescent="0.35">
      <c r="O491" t="b">
        <f>AND('INF GERAIS'!B508=LEFT(RESUMO!B508,9),'INF GERAIS'!B508=LEFT('TERMO DE ADESÃO'!B508,9),'INF GERAIS'!B508=LEFT(EVENTOS!B508,9),'INF GERAIS'!B508=LEFT(PAGAMENTOS!B508,9),'INF GERAIS'!B508=LEFT(VISTORIA!B508,9),'INF GERAIS'!B508=LEFT('PRESTAÇÃO DE CONTAS'!B508,9),'INF GERAIS'!B508=LEFT('OBS  ENC'!B508,9),'INF GERAIS'!B508=LEFT('CONCLUSÃO INFORMAL'!B508,9))</f>
        <v>1</v>
      </c>
      <c r="P491" t="b">
        <f>AND('INF GERAIS'!D508=RESUMO!D508,'INF GERAIS'!D508='TERMO DE ADESÃO'!D508,'INF GERAIS'!D508=EVENTOS!D508,'INF GERAIS'!D508=PAGAMENTOS!D508,'INF GERAIS'!D508=VISTORIA!D508,'INF GERAIS'!D508='PRESTAÇÃO DE CONTAS'!D508,'INF GERAIS'!D508='OBS  ENC'!D508,'INF GERAIS'!D508='CONCLUSÃO INFORMAL'!D508)</f>
        <v>1</v>
      </c>
      <c r="Q491" t="b">
        <f>AND('INF GERAIS'!E508=RESUMO!E508,'INF GERAIS'!E508='TERMO DE ADESÃO'!E508,'INF GERAIS'!E508=EVENTOS!E508,'INF GERAIS'!E508=PAGAMENTOS!E508,'INF GERAIS'!E508=VISTORIA!E508,'INF GERAIS'!E508='PRESTAÇÃO DE CONTAS'!E508,'INF GERAIS'!E508='OBS  ENC'!E508,'INF GERAIS'!E508='CONCLUSÃO INFORMAL'!E508)</f>
        <v>1</v>
      </c>
    </row>
    <row r="492" spans="15:17" x14ac:dyDescent="0.35">
      <c r="O492" t="b">
        <f>AND('INF GERAIS'!B509=LEFT(RESUMO!B509,9),'INF GERAIS'!B509=LEFT('TERMO DE ADESÃO'!B509,9),'INF GERAIS'!B509=LEFT(EVENTOS!B509,9),'INF GERAIS'!B509=LEFT(PAGAMENTOS!B509,9),'INF GERAIS'!B509=LEFT(VISTORIA!B509,9),'INF GERAIS'!B509=LEFT('PRESTAÇÃO DE CONTAS'!B509,9),'INF GERAIS'!B509=LEFT('OBS  ENC'!B509,9),'INF GERAIS'!B509=LEFT('CONCLUSÃO INFORMAL'!B509,9))</f>
        <v>1</v>
      </c>
      <c r="P492" t="b">
        <f>AND('INF GERAIS'!D509=RESUMO!D509,'INF GERAIS'!D509='TERMO DE ADESÃO'!D509,'INF GERAIS'!D509=EVENTOS!D509,'INF GERAIS'!D509=PAGAMENTOS!D509,'INF GERAIS'!D509=VISTORIA!D509,'INF GERAIS'!D509='PRESTAÇÃO DE CONTAS'!D509,'INF GERAIS'!D509='OBS  ENC'!D509,'INF GERAIS'!D509='CONCLUSÃO INFORMAL'!D509)</f>
        <v>1</v>
      </c>
      <c r="Q492" t="b">
        <f>AND('INF GERAIS'!E509=RESUMO!E509,'INF GERAIS'!E509='TERMO DE ADESÃO'!E509,'INF GERAIS'!E509=EVENTOS!E509,'INF GERAIS'!E509=PAGAMENTOS!E509,'INF GERAIS'!E509=VISTORIA!E509,'INF GERAIS'!E509='PRESTAÇÃO DE CONTAS'!E509,'INF GERAIS'!E509='OBS  ENC'!E509,'INF GERAIS'!E509='CONCLUSÃO INFORMAL'!E509)</f>
        <v>1</v>
      </c>
    </row>
    <row r="493" spans="15:17" x14ac:dyDescent="0.35">
      <c r="O493" t="b">
        <f>AND('INF GERAIS'!B510=LEFT(RESUMO!B510,9),'INF GERAIS'!B510=LEFT('TERMO DE ADESÃO'!B510,9),'INF GERAIS'!B510=LEFT(EVENTOS!B510,9),'INF GERAIS'!B510=LEFT(PAGAMENTOS!B510,9),'INF GERAIS'!B510=LEFT(VISTORIA!B510,9),'INF GERAIS'!B510=LEFT('PRESTAÇÃO DE CONTAS'!B510,9),'INF GERAIS'!B510=LEFT('OBS  ENC'!B510,9),'INF GERAIS'!B510=LEFT('CONCLUSÃO INFORMAL'!B510,9))</f>
        <v>1</v>
      </c>
      <c r="P493" t="b">
        <f>AND('INF GERAIS'!D510=RESUMO!D510,'INF GERAIS'!D510='TERMO DE ADESÃO'!D510,'INF GERAIS'!D510=EVENTOS!D510,'INF GERAIS'!D510=PAGAMENTOS!D510,'INF GERAIS'!D510=VISTORIA!D510,'INF GERAIS'!D510='PRESTAÇÃO DE CONTAS'!D510,'INF GERAIS'!D510='OBS  ENC'!D510,'INF GERAIS'!D510='CONCLUSÃO INFORMAL'!D510)</f>
        <v>1</v>
      </c>
      <c r="Q493" t="b">
        <f>AND('INF GERAIS'!E510=RESUMO!E510,'INF GERAIS'!E510='TERMO DE ADESÃO'!E510,'INF GERAIS'!E510=EVENTOS!E510,'INF GERAIS'!E510=PAGAMENTOS!E510,'INF GERAIS'!E510=VISTORIA!E510,'INF GERAIS'!E510='PRESTAÇÃO DE CONTAS'!E510,'INF GERAIS'!E510='OBS  ENC'!E510,'INF GERAIS'!E510='CONCLUSÃO INFORMAL'!E510)</f>
        <v>1</v>
      </c>
    </row>
    <row r="494" spans="15:17" x14ac:dyDescent="0.35">
      <c r="O494" t="b">
        <f>AND('INF GERAIS'!B511=LEFT(RESUMO!B511,9),'INF GERAIS'!B511=LEFT('TERMO DE ADESÃO'!B511,9),'INF GERAIS'!B511=LEFT(EVENTOS!B511,9),'INF GERAIS'!B511=LEFT(PAGAMENTOS!B511,9),'INF GERAIS'!B511=LEFT(VISTORIA!B511,9),'INF GERAIS'!B511=LEFT('PRESTAÇÃO DE CONTAS'!B511,9),'INF GERAIS'!B511=LEFT('OBS  ENC'!B511,9),'INF GERAIS'!B511=LEFT('CONCLUSÃO INFORMAL'!B511,9))</f>
        <v>1</v>
      </c>
      <c r="P494" t="b">
        <f>AND('INF GERAIS'!D511=RESUMO!D511,'INF GERAIS'!D511='TERMO DE ADESÃO'!D511,'INF GERAIS'!D511=EVENTOS!D511,'INF GERAIS'!D511=PAGAMENTOS!D511,'INF GERAIS'!D511=VISTORIA!D511,'INF GERAIS'!D511='PRESTAÇÃO DE CONTAS'!D511,'INF GERAIS'!D511='OBS  ENC'!D511,'INF GERAIS'!D511='CONCLUSÃO INFORMAL'!D511)</f>
        <v>1</v>
      </c>
      <c r="Q494" t="b">
        <f>AND('INF GERAIS'!E511=RESUMO!E511,'INF GERAIS'!E511='TERMO DE ADESÃO'!E511,'INF GERAIS'!E511=EVENTOS!E511,'INF GERAIS'!E511=PAGAMENTOS!E511,'INF GERAIS'!E511=VISTORIA!E511,'INF GERAIS'!E511='PRESTAÇÃO DE CONTAS'!E511,'INF GERAIS'!E511='OBS  ENC'!E511,'INF GERAIS'!E511='CONCLUSÃO INFORMAL'!E511)</f>
        <v>1</v>
      </c>
    </row>
    <row r="495" spans="15:17" x14ac:dyDescent="0.35">
      <c r="O495" t="b">
        <f>AND('INF GERAIS'!B512=LEFT(RESUMO!B512,9),'INF GERAIS'!B512=LEFT('TERMO DE ADESÃO'!B512,9),'INF GERAIS'!B512=LEFT(EVENTOS!B512,9),'INF GERAIS'!B512=LEFT(PAGAMENTOS!B512,9),'INF GERAIS'!B512=LEFT(VISTORIA!B512,9),'INF GERAIS'!B512=LEFT('PRESTAÇÃO DE CONTAS'!B512,9),'INF GERAIS'!B512=LEFT('OBS  ENC'!B512,9),'INF GERAIS'!B512=LEFT('CONCLUSÃO INFORMAL'!B512,9))</f>
        <v>1</v>
      </c>
      <c r="P495" t="b">
        <f>AND('INF GERAIS'!D512=RESUMO!D512,'INF GERAIS'!D512='TERMO DE ADESÃO'!D512,'INF GERAIS'!D512=EVENTOS!D512,'INF GERAIS'!D512=PAGAMENTOS!D512,'INF GERAIS'!D512=VISTORIA!D512,'INF GERAIS'!D512='PRESTAÇÃO DE CONTAS'!D512,'INF GERAIS'!D512='OBS  ENC'!D512,'INF GERAIS'!D512='CONCLUSÃO INFORMAL'!D512)</f>
        <v>1</v>
      </c>
      <c r="Q495" t="b">
        <f>AND('INF GERAIS'!E512=RESUMO!E512,'INF GERAIS'!E512='TERMO DE ADESÃO'!E512,'INF GERAIS'!E512=EVENTOS!E512,'INF GERAIS'!E512=PAGAMENTOS!E512,'INF GERAIS'!E512=VISTORIA!E512,'INF GERAIS'!E512='PRESTAÇÃO DE CONTAS'!E512,'INF GERAIS'!E512='OBS  ENC'!E512,'INF GERAIS'!E512='CONCLUSÃO INFORMAL'!E512)</f>
        <v>1</v>
      </c>
    </row>
    <row r="496" spans="15:17" x14ac:dyDescent="0.35">
      <c r="O496" t="b">
        <f>AND('INF GERAIS'!B513=LEFT(RESUMO!B513,9),'INF GERAIS'!B513=LEFT('TERMO DE ADESÃO'!B513,9),'INF GERAIS'!B513=LEFT(EVENTOS!B513,9),'INF GERAIS'!B513=LEFT(PAGAMENTOS!B513,9),'INF GERAIS'!B513=LEFT(VISTORIA!B513,9),'INF GERAIS'!B513=LEFT('PRESTAÇÃO DE CONTAS'!B513,9),'INF GERAIS'!B513=LEFT('OBS  ENC'!B513,9),'INF GERAIS'!B513=LEFT('CONCLUSÃO INFORMAL'!B513,9))</f>
        <v>1</v>
      </c>
      <c r="P496" t="b">
        <f>AND('INF GERAIS'!D513=RESUMO!D513,'INF GERAIS'!D513='TERMO DE ADESÃO'!D513,'INF GERAIS'!D513=EVENTOS!D513,'INF GERAIS'!D513=PAGAMENTOS!D513,'INF GERAIS'!D513=VISTORIA!D513,'INF GERAIS'!D513='PRESTAÇÃO DE CONTAS'!D513,'INF GERAIS'!D513='OBS  ENC'!D513,'INF GERAIS'!D513='CONCLUSÃO INFORMAL'!D513)</f>
        <v>1</v>
      </c>
      <c r="Q496" t="b">
        <f>AND('INF GERAIS'!E513=RESUMO!E513,'INF GERAIS'!E513='TERMO DE ADESÃO'!E513,'INF GERAIS'!E513=EVENTOS!E513,'INF GERAIS'!E513=PAGAMENTOS!E513,'INF GERAIS'!E513=VISTORIA!E513,'INF GERAIS'!E513='PRESTAÇÃO DE CONTAS'!E513,'INF GERAIS'!E513='OBS  ENC'!E513,'INF GERAIS'!E513='CONCLUSÃO INFORMAL'!E513)</f>
        <v>1</v>
      </c>
    </row>
    <row r="497" spans="15:17" x14ac:dyDescent="0.35">
      <c r="O497" t="b">
        <f>AND('INF GERAIS'!B514=LEFT(RESUMO!B514,9),'INF GERAIS'!B514=LEFT('TERMO DE ADESÃO'!B514,9),'INF GERAIS'!B514=LEFT(EVENTOS!B514,9),'INF GERAIS'!B514=LEFT(PAGAMENTOS!B514,9),'INF GERAIS'!B514=LEFT(VISTORIA!B514,9),'INF GERAIS'!B514=LEFT('PRESTAÇÃO DE CONTAS'!B514,9),'INF GERAIS'!B514=LEFT('OBS  ENC'!B514,9),'INF GERAIS'!B514=LEFT('CONCLUSÃO INFORMAL'!B514,9))</f>
        <v>1</v>
      </c>
      <c r="P497" t="b">
        <f>AND('INF GERAIS'!D514=RESUMO!D514,'INF GERAIS'!D514='TERMO DE ADESÃO'!D514,'INF GERAIS'!D514=EVENTOS!D514,'INF GERAIS'!D514=PAGAMENTOS!D514,'INF GERAIS'!D514=VISTORIA!D514,'INF GERAIS'!D514='PRESTAÇÃO DE CONTAS'!D514,'INF GERAIS'!D514='OBS  ENC'!D514,'INF GERAIS'!D514='CONCLUSÃO INFORMAL'!D514)</f>
        <v>1</v>
      </c>
      <c r="Q497" t="b">
        <f>AND('INF GERAIS'!E514=RESUMO!E514,'INF GERAIS'!E514='TERMO DE ADESÃO'!E514,'INF GERAIS'!E514=EVENTOS!E514,'INF GERAIS'!E514=PAGAMENTOS!E514,'INF GERAIS'!E514=VISTORIA!E514,'INF GERAIS'!E514='PRESTAÇÃO DE CONTAS'!E514,'INF GERAIS'!E514='OBS  ENC'!E514,'INF GERAIS'!E514='CONCLUSÃO INFORMAL'!E514)</f>
        <v>1</v>
      </c>
    </row>
    <row r="498" spans="15:17" x14ac:dyDescent="0.35">
      <c r="O498" t="b">
        <f>AND('INF GERAIS'!B515=LEFT(RESUMO!B515,9),'INF GERAIS'!B515=LEFT('TERMO DE ADESÃO'!B515,9),'INF GERAIS'!B515=LEFT(EVENTOS!B515,9),'INF GERAIS'!B515=LEFT(PAGAMENTOS!B515,9),'INF GERAIS'!B515=LEFT(VISTORIA!B515,9),'INF GERAIS'!B515=LEFT('PRESTAÇÃO DE CONTAS'!B515,9),'INF GERAIS'!B515=LEFT('OBS  ENC'!B515,9),'INF GERAIS'!B515=LEFT('CONCLUSÃO INFORMAL'!B515,9))</f>
        <v>1</v>
      </c>
      <c r="P498" t="b">
        <f>AND('INF GERAIS'!D515=RESUMO!D515,'INF GERAIS'!D515='TERMO DE ADESÃO'!D515,'INF GERAIS'!D515=EVENTOS!D515,'INF GERAIS'!D515=PAGAMENTOS!D515,'INF GERAIS'!D515=VISTORIA!D515,'INF GERAIS'!D515='PRESTAÇÃO DE CONTAS'!D515,'INF GERAIS'!D515='OBS  ENC'!D515,'INF GERAIS'!D515='CONCLUSÃO INFORMAL'!D515)</f>
        <v>1</v>
      </c>
      <c r="Q498" t="b">
        <f>AND('INF GERAIS'!E515=RESUMO!E515,'INF GERAIS'!E515='TERMO DE ADESÃO'!E515,'INF GERAIS'!E515=EVENTOS!E515,'INF GERAIS'!E515=PAGAMENTOS!E515,'INF GERAIS'!E515=VISTORIA!E515,'INF GERAIS'!E515='PRESTAÇÃO DE CONTAS'!E515,'INF GERAIS'!E515='OBS  ENC'!E515,'INF GERAIS'!E515='CONCLUSÃO INFORMAL'!E515)</f>
        <v>1</v>
      </c>
    </row>
    <row r="499" spans="15:17" x14ac:dyDescent="0.35">
      <c r="O499" t="b">
        <f>AND('INF GERAIS'!B516=LEFT(RESUMO!B516,9),'INF GERAIS'!B516=LEFT('TERMO DE ADESÃO'!B516,9),'INF GERAIS'!B516=LEFT(EVENTOS!B516,9),'INF GERAIS'!B516=LEFT(PAGAMENTOS!B516,9),'INF GERAIS'!B516=LEFT(VISTORIA!B516,9),'INF GERAIS'!B516=LEFT('PRESTAÇÃO DE CONTAS'!B516,9),'INF GERAIS'!B516=LEFT('OBS  ENC'!B516,9),'INF GERAIS'!B516=LEFT('CONCLUSÃO INFORMAL'!B516,9))</f>
        <v>1</v>
      </c>
      <c r="P499" t="b">
        <f>AND('INF GERAIS'!D516=RESUMO!D516,'INF GERAIS'!D516='TERMO DE ADESÃO'!D516,'INF GERAIS'!D516=EVENTOS!D516,'INF GERAIS'!D516=PAGAMENTOS!D516,'INF GERAIS'!D516=VISTORIA!D516,'INF GERAIS'!D516='PRESTAÇÃO DE CONTAS'!D516,'INF GERAIS'!D516='OBS  ENC'!D516,'INF GERAIS'!D516='CONCLUSÃO INFORMAL'!D516)</f>
        <v>1</v>
      </c>
      <c r="Q499" t="b">
        <f>AND('INF GERAIS'!E516=RESUMO!E516,'INF GERAIS'!E516='TERMO DE ADESÃO'!E516,'INF GERAIS'!E516=EVENTOS!E516,'INF GERAIS'!E516=PAGAMENTOS!E516,'INF GERAIS'!E516=VISTORIA!E516,'INF GERAIS'!E516='PRESTAÇÃO DE CONTAS'!E516,'INF GERAIS'!E516='OBS  ENC'!E516,'INF GERAIS'!E516='CONCLUSÃO INFORMAL'!E516)</f>
        <v>1</v>
      </c>
    </row>
    <row r="500" spans="15:17" x14ac:dyDescent="0.35">
      <c r="O500" t="b">
        <f>AND('INF GERAIS'!B517=LEFT(RESUMO!B517,9),'INF GERAIS'!B517=LEFT('TERMO DE ADESÃO'!B517,9),'INF GERAIS'!B517=LEFT(EVENTOS!B517,9),'INF GERAIS'!B517=LEFT(PAGAMENTOS!B517,9),'INF GERAIS'!B517=LEFT(VISTORIA!B517,9),'INF GERAIS'!B517=LEFT('PRESTAÇÃO DE CONTAS'!B517,9),'INF GERAIS'!B517=LEFT('OBS  ENC'!B517,9),'INF GERAIS'!B517=LEFT('CONCLUSÃO INFORMAL'!B517,9))</f>
        <v>1</v>
      </c>
      <c r="P500" t="b">
        <f>AND('INF GERAIS'!D517=RESUMO!D517,'INF GERAIS'!D517='TERMO DE ADESÃO'!D517,'INF GERAIS'!D517=EVENTOS!D517,'INF GERAIS'!D517=PAGAMENTOS!D517,'INF GERAIS'!D517=VISTORIA!D517,'INF GERAIS'!D517='PRESTAÇÃO DE CONTAS'!D517,'INF GERAIS'!D517='OBS  ENC'!D517,'INF GERAIS'!D517='CONCLUSÃO INFORMAL'!D517)</f>
        <v>1</v>
      </c>
      <c r="Q500" t="b">
        <f>AND('INF GERAIS'!E517=RESUMO!E517,'INF GERAIS'!E517='TERMO DE ADESÃO'!E517,'INF GERAIS'!E517=EVENTOS!E517,'INF GERAIS'!E517=PAGAMENTOS!E517,'INF GERAIS'!E517=VISTORIA!E517,'INF GERAIS'!E517='PRESTAÇÃO DE CONTAS'!E517,'INF GERAIS'!E517='OBS  ENC'!E517,'INF GERAIS'!E517='CONCLUSÃO INFORMAL'!E517)</f>
        <v>1</v>
      </c>
    </row>
    <row r="501" spans="15:17" x14ac:dyDescent="0.35">
      <c r="O501" t="b">
        <f>AND('INF GERAIS'!B518=LEFT(RESUMO!B518,9),'INF GERAIS'!B518=LEFT('TERMO DE ADESÃO'!B518,9),'INF GERAIS'!B518=LEFT(EVENTOS!B518,9),'INF GERAIS'!B518=LEFT(PAGAMENTOS!B518,9),'INF GERAIS'!B518=LEFT(VISTORIA!B518,9),'INF GERAIS'!B518=LEFT('PRESTAÇÃO DE CONTAS'!B518,9),'INF GERAIS'!B518=LEFT('OBS  ENC'!B518,9),'INF GERAIS'!B518=LEFT('CONCLUSÃO INFORMAL'!B518,9))</f>
        <v>1</v>
      </c>
      <c r="P501" t="b">
        <f>AND('INF GERAIS'!D518=RESUMO!D518,'INF GERAIS'!D518='TERMO DE ADESÃO'!D518,'INF GERAIS'!D518=EVENTOS!D518,'INF GERAIS'!D518=PAGAMENTOS!D518,'INF GERAIS'!D518=VISTORIA!D518,'INF GERAIS'!D518='PRESTAÇÃO DE CONTAS'!D518,'INF GERAIS'!D518='OBS  ENC'!D518,'INF GERAIS'!D518='CONCLUSÃO INFORMAL'!D518)</f>
        <v>1</v>
      </c>
      <c r="Q501" t="b">
        <f>AND('INF GERAIS'!E518=RESUMO!E518,'INF GERAIS'!E518='TERMO DE ADESÃO'!E518,'INF GERAIS'!E518=EVENTOS!E518,'INF GERAIS'!E518=PAGAMENTOS!E518,'INF GERAIS'!E518=VISTORIA!E518,'INF GERAIS'!E518='PRESTAÇÃO DE CONTAS'!E518,'INF GERAIS'!E518='OBS  ENC'!E518,'INF GERAIS'!E518='CONCLUSÃO INFORMAL'!E518)</f>
        <v>1</v>
      </c>
    </row>
    <row r="502" spans="15:17" x14ac:dyDescent="0.35">
      <c r="O502" t="b">
        <f>AND('INF GERAIS'!B519=LEFT(RESUMO!B519,9),'INF GERAIS'!B519=LEFT('TERMO DE ADESÃO'!B519,9),'INF GERAIS'!B519=LEFT(EVENTOS!B519,9),'INF GERAIS'!B519=LEFT(PAGAMENTOS!B519,9),'INF GERAIS'!B519=LEFT(VISTORIA!B519,9),'INF GERAIS'!B519=LEFT('PRESTAÇÃO DE CONTAS'!B519,9),'INF GERAIS'!B519=LEFT('OBS  ENC'!B519,9),'INF GERAIS'!B519=LEFT('CONCLUSÃO INFORMAL'!B519,9))</f>
        <v>1</v>
      </c>
      <c r="P502" t="b">
        <f>AND('INF GERAIS'!D519=RESUMO!D519,'INF GERAIS'!D519='TERMO DE ADESÃO'!D519,'INF GERAIS'!D519=EVENTOS!D519,'INF GERAIS'!D519=PAGAMENTOS!D519,'INF GERAIS'!D519=VISTORIA!D519,'INF GERAIS'!D519='PRESTAÇÃO DE CONTAS'!D519,'INF GERAIS'!D519='OBS  ENC'!D519,'INF GERAIS'!D519='CONCLUSÃO INFORMAL'!D519)</f>
        <v>1</v>
      </c>
      <c r="Q502" t="b">
        <f>AND('INF GERAIS'!E519=RESUMO!E519,'INF GERAIS'!E519='TERMO DE ADESÃO'!E519,'INF GERAIS'!E519=EVENTOS!E519,'INF GERAIS'!E519=PAGAMENTOS!E519,'INF GERAIS'!E519=VISTORIA!E519,'INF GERAIS'!E519='PRESTAÇÃO DE CONTAS'!E519,'INF GERAIS'!E519='OBS  ENC'!E519,'INF GERAIS'!E519='CONCLUSÃO INFORMAL'!E519)</f>
        <v>1</v>
      </c>
    </row>
    <row r="503" spans="15:17" x14ac:dyDescent="0.35">
      <c r="O503" t="b">
        <f>AND('INF GERAIS'!B520=LEFT(RESUMO!B520,9),'INF GERAIS'!B520=LEFT('TERMO DE ADESÃO'!B520,9),'INF GERAIS'!B520=LEFT(EVENTOS!B520,9),'INF GERAIS'!B520=LEFT(PAGAMENTOS!B520,9),'INF GERAIS'!B520=LEFT(VISTORIA!B520,9),'INF GERAIS'!B520=LEFT('PRESTAÇÃO DE CONTAS'!B520,9),'INF GERAIS'!B520=LEFT('OBS  ENC'!B520,9),'INF GERAIS'!B520=LEFT('CONCLUSÃO INFORMAL'!B520,9))</f>
        <v>1</v>
      </c>
      <c r="P503" t="b">
        <f>AND('INF GERAIS'!D520=RESUMO!D520,'INF GERAIS'!D520='TERMO DE ADESÃO'!D520,'INF GERAIS'!D520=EVENTOS!D520,'INF GERAIS'!D520=PAGAMENTOS!D520,'INF GERAIS'!D520=VISTORIA!D520,'INF GERAIS'!D520='PRESTAÇÃO DE CONTAS'!D520,'INF GERAIS'!D520='OBS  ENC'!D520,'INF GERAIS'!D520='CONCLUSÃO INFORMAL'!D520)</f>
        <v>1</v>
      </c>
      <c r="Q503" t="b">
        <f>AND('INF GERAIS'!E520=RESUMO!E520,'INF GERAIS'!E520='TERMO DE ADESÃO'!E520,'INF GERAIS'!E520=EVENTOS!E520,'INF GERAIS'!E520=PAGAMENTOS!E520,'INF GERAIS'!E520=VISTORIA!E520,'INF GERAIS'!E520='PRESTAÇÃO DE CONTAS'!E520,'INF GERAIS'!E520='OBS  ENC'!E520,'INF GERAIS'!E520='CONCLUSÃO INFORMAL'!E520)</f>
        <v>1</v>
      </c>
    </row>
    <row r="504" spans="15:17" x14ac:dyDescent="0.35">
      <c r="O504" t="b">
        <f>AND('INF GERAIS'!B521=LEFT(RESUMO!B521,9),'INF GERAIS'!B521=LEFT('TERMO DE ADESÃO'!B521,9),'INF GERAIS'!B521=LEFT(EVENTOS!B521,9),'INF GERAIS'!B521=LEFT(PAGAMENTOS!B521,9),'INF GERAIS'!B521=LEFT(VISTORIA!B521,9),'INF GERAIS'!B521=LEFT('PRESTAÇÃO DE CONTAS'!B521,9),'INF GERAIS'!B521=LEFT('OBS  ENC'!B521,9),'INF GERAIS'!B521=LEFT('CONCLUSÃO INFORMAL'!B521,9))</f>
        <v>1</v>
      </c>
      <c r="P504" t="b">
        <f>AND('INF GERAIS'!D521=RESUMO!D521,'INF GERAIS'!D521='TERMO DE ADESÃO'!D521,'INF GERAIS'!D521=EVENTOS!D521,'INF GERAIS'!D521=PAGAMENTOS!D521,'INF GERAIS'!D521=VISTORIA!D521,'INF GERAIS'!D521='PRESTAÇÃO DE CONTAS'!D521,'INF GERAIS'!D521='OBS  ENC'!D521,'INF GERAIS'!D521='CONCLUSÃO INFORMAL'!D521)</f>
        <v>1</v>
      </c>
      <c r="Q504" t="b">
        <f>AND('INF GERAIS'!E521=RESUMO!E521,'INF GERAIS'!E521='TERMO DE ADESÃO'!E521,'INF GERAIS'!E521=EVENTOS!E521,'INF GERAIS'!E521=PAGAMENTOS!E521,'INF GERAIS'!E521=VISTORIA!E521,'INF GERAIS'!E521='PRESTAÇÃO DE CONTAS'!E521,'INF GERAIS'!E521='OBS  ENC'!E521,'INF GERAIS'!E521='CONCLUSÃO INFORMAL'!E521)</f>
        <v>1</v>
      </c>
    </row>
    <row r="505" spans="15:17" x14ac:dyDescent="0.35">
      <c r="O505" t="b">
        <f>AND('INF GERAIS'!B522=LEFT(RESUMO!B522,9),'INF GERAIS'!B522=LEFT('TERMO DE ADESÃO'!B522,9),'INF GERAIS'!B522=LEFT(EVENTOS!B522,9),'INF GERAIS'!B522=LEFT(PAGAMENTOS!B522,9),'INF GERAIS'!B522=LEFT(VISTORIA!B522,9),'INF GERAIS'!B522=LEFT('PRESTAÇÃO DE CONTAS'!B522,9),'INF GERAIS'!B522=LEFT('OBS  ENC'!B522,9),'INF GERAIS'!B522=LEFT('CONCLUSÃO INFORMAL'!B522,9))</f>
        <v>1</v>
      </c>
      <c r="P505" t="b">
        <f>AND('INF GERAIS'!D522=RESUMO!D522,'INF GERAIS'!D522='TERMO DE ADESÃO'!D522,'INF GERAIS'!D522=EVENTOS!D522,'INF GERAIS'!D522=PAGAMENTOS!D522,'INF GERAIS'!D522=VISTORIA!D522,'INF GERAIS'!D522='PRESTAÇÃO DE CONTAS'!D522,'INF GERAIS'!D522='OBS  ENC'!D522,'INF GERAIS'!D522='CONCLUSÃO INFORMAL'!D522)</f>
        <v>1</v>
      </c>
      <c r="Q505" t="b">
        <f>AND('INF GERAIS'!E522=RESUMO!E522,'INF GERAIS'!E522='TERMO DE ADESÃO'!E522,'INF GERAIS'!E522=EVENTOS!E522,'INF GERAIS'!E522=PAGAMENTOS!E522,'INF GERAIS'!E522=VISTORIA!E522,'INF GERAIS'!E522='PRESTAÇÃO DE CONTAS'!E522,'INF GERAIS'!E522='OBS  ENC'!E522,'INF GERAIS'!E522='CONCLUSÃO INFORMAL'!E522)</f>
        <v>1</v>
      </c>
    </row>
    <row r="506" spans="15:17" x14ac:dyDescent="0.35">
      <c r="O506" t="b">
        <f>AND('INF GERAIS'!B523=LEFT(RESUMO!B523,9),'INF GERAIS'!B523=LEFT('TERMO DE ADESÃO'!B523,9),'INF GERAIS'!B523=LEFT(EVENTOS!B523,9),'INF GERAIS'!B523=LEFT(PAGAMENTOS!B523,9),'INF GERAIS'!B523=LEFT(VISTORIA!B523,9),'INF GERAIS'!B523=LEFT('PRESTAÇÃO DE CONTAS'!B523,9),'INF GERAIS'!B523=LEFT('OBS  ENC'!B523,9),'INF GERAIS'!B523=LEFT('CONCLUSÃO INFORMAL'!B523,9))</f>
        <v>1</v>
      </c>
      <c r="P506" t="b">
        <f>AND('INF GERAIS'!D523=RESUMO!D523,'INF GERAIS'!D523='TERMO DE ADESÃO'!D523,'INF GERAIS'!D523=EVENTOS!D523,'INF GERAIS'!D523=PAGAMENTOS!D523,'INF GERAIS'!D523=VISTORIA!D523,'INF GERAIS'!D523='PRESTAÇÃO DE CONTAS'!D523,'INF GERAIS'!D523='OBS  ENC'!D523,'INF GERAIS'!D523='CONCLUSÃO INFORMAL'!D523)</f>
        <v>1</v>
      </c>
      <c r="Q506" t="b">
        <f>AND('INF GERAIS'!E523=RESUMO!E523,'INF GERAIS'!E523='TERMO DE ADESÃO'!E523,'INF GERAIS'!E523=EVENTOS!E523,'INF GERAIS'!E523=PAGAMENTOS!E523,'INF GERAIS'!E523=VISTORIA!E523,'INF GERAIS'!E523='PRESTAÇÃO DE CONTAS'!E523,'INF GERAIS'!E523='OBS  ENC'!E523,'INF GERAIS'!E523='CONCLUSÃO INFORMAL'!E523)</f>
        <v>1</v>
      </c>
    </row>
    <row r="507" spans="15:17" x14ac:dyDescent="0.35">
      <c r="O507" t="b">
        <f>AND('INF GERAIS'!B524=LEFT(RESUMO!B524,9),'INF GERAIS'!B524=LEFT('TERMO DE ADESÃO'!B524,9),'INF GERAIS'!B524=LEFT(EVENTOS!B524,9),'INF GERAIS'!B524=LEFT(PAGAMENTOS!B524,9),'INF GERAIS'!B524=LEFT(VISTORIA!B524,9),'INF GERAIS'!B524=LEFT('PRESTAÇÃO DE CONTAS'!B524,9),'INF GERAIS'!B524=LEFT('OBS  ENC'!B524,9),'INF GERAIS'!B524=LEFT('CONCLUSÃO INFORMAL'!B524,9))</f>
        <v>1</v>
      </c>
      <c r="P507" t="b">
        <f>AND('INF GERAIS'!D524=RESUMO!D524,'INF GERAIS'!D524='TERMO DE ADESÃO'!D524,'INF GERAIS'!D524=EVENTOS!D524,'INF GERAIS'!D524=PAGAMENTOS!D524,'INF GERAIS'!D524=VISTORIA!D524,'INF GERAIS'!D524='PRESTAÇÃO DE CONTAS'!D524,'INF GERAIS'!D524='OBS  ENC'!D524,'INF GERAIS'!D524='CONCLUSÃO INFORMAL'!D524)</f>
        <v>1</v>
      </c>
      <c r="Q507" t="b">
        <f>AND('INF GERAIS'!E524=RESUMO!E524,'INF GERAIS'!E524='TERMO DE ADESÃO'!E524,'INF GERAIS'!E524=EVENTOS!E524,'INF GERAIS'!E524=PAGAMENTOS!E524,'INF GERAIS'!E524=VISTORIA!E524,'INF GERAIS'!E524='PRESTAÇÃO DE CONTAS'!E524,'INF GERAIS'!E524='OBS  ENC'!E524,'INF GERAIS'!E524='CONCLUSÃO INFORMAL'!E524)</f>
        <v>1</v>
      </c>
    </row>
    <row r="508" spans="15:17" x14ac:dyDescent="0.35">
      <c r="O508" t="b">
        <f>AND('INF GERAIS'!B525=LEFT(RESUMO!B525,9),'INF GERAIS'!B525=LEFT('TERMO DE ADESÃO'!B525,9),'INF GERAIS'!B525=LEFT(EVENTOS!B525,9),'INF GERAIS'!B525=LEFT(PAGAMENTOS!B525,9),'INF GERAIS'!B525=LEFT(VISTORIA!B525,9),'INF GERAIS'!B525=LEFT('PRESTAÇÃO DE CONTAS'!B525,9),'INF GERAIS'!B525=LEFT('OBS  ENC'!B525,9),'INF GERAIS'!B525=LEFT('CONCLUSÃO INFORMAL'!B525,9))</f>
        <v>1</v>
      </c>
      <c r="P508" t="b">
        <f>AND('INF GERAIS'!D525=RESUMO!D525,'INF GERAIS'!D525='TERMO DE ADESÃO'!D525,'INF GERAIS'!D525=EVENTOS!D525,'INF GERAIS'!D525=PAGAMENTOS!D525,'INF GERAIS'!D525=VISTORIA!D525,'INF GERAIS'!D525='PRESTAÇÃO DE CONTAS'!D525,'INF GERAIS'!D525='OBS  ENC'!D525,'INF GERAIS'!D525='CONCLUSÃO INFORMAL'!D525)</f>
        <v>1</v>
      </c>
      <c r="Q508" t="b">
        <f>AND('INF GERAIS'!E525=RESUMO!E525,'INF GERAIS'!E525='TERMO DE ADESÃO'!E525,'INF GERAIS'!E525=EVENTOS!E525,'INF GERAIS'!E525=PAGAMENTOS!E525,'INF GERAIS'!E525=VISTORIA!E525,'INF GERAIS'!E525='PRESTAÇÃO DE CONTAS'!E525,'INF GERAIS'!E525='OBS  ENC'!E525,'INF GERAIS'!E525='CONCLUSÃO INFORMAL'!E525)</f>
        <v>1</v>
      </c>
    </row>
    <row r="509" spans="15:17" x14ac:dyDescent="0.35">
      <c r="O509" t="b">
        <f>AND('INF GERAIS'!B526=LEFT(RESUMO!B526,9),'INF GERAIS'!B526=LEFT('TERMO DE ADESÃO'!B526,9),'INF GERAIS'!B526=LEFT(EVENTOS!B526,9),'INF GERAIS'!B526=LEFT(PAGAMENTOS!B526,9),'INF GERAIS'!B526=LEFT(VISTORIA!B526,9),'INF GERAIS'!B526=LEFT('PRESTAÇÃO DE CONTAS'!B526,9),'INF GERAIS'!B526=LEFT('OBS  ENC'!B526,9),'INF GERAIS'!B526=LEFT('CONCLUSÃO INFORMAL'!B526,9))</f>
        <v>1</v>
      </c>
      <c r="P509" t="b">
        <f>AND('INF GERAIS'!D526=RESUMO!D526,'INF GERAIS'!D526='TERMO DE ADESÃO'!D526,'INF GERAIS'!D526=EVENTOS!D526,'INF GERAIS'!D526=PAGAMENTOS!D526,'INF GERAIS'!D526=VISTORIA!D526,'INF GERAIS'!D526='PRESTAÇÃO DE CONTAS'!D526,'INF GERAIS'!D526='OBS  ENC'!D526,'INF GERAIS'!D526='CONCLUSÃO INFORMAL'!D526)</f>
        <v>1</v>
      </c>
      <c r="Q509" t="b">
        <f>AND('INF GERAIS'!E526=RESUMO!E526,'INF GERAIS'!E526='TERMO DE ADESÃO'!E526,'INF GERAIS'!E526=EVENTOS!E526,'INF GERAIS'!E526=PAGAMENTOS!E526,'INF GERAIS'!E526=VISTORIA!E526,'INF GERAIS'!E526='PRESTAÇÃO DE CONTAS'!E526,'INF GERAIS'!E526='OBS  ENC'!E526,'INF GERAIS'!E526='CONCLUSÃO INFORMAL'!E526)</f>
        <v>1</v>
      </c>
    </row>
    <row r="510" spans="15:17" x14ac:dyDescent="0.35">
      <c r="O510" t="b">
        <f>AND('INF GERAIS'!B527=LEFT(RESUMO!B527,9),'INF GERAIS'!B527=LEFT('TERMO DE ADESÃO'!B527,9),'INF GERAIS'!B527=LEFT(EVENTOS!B527,9),'INF GERAIS'!B527=LEFT(PAGAMENTOS!B527,9),'INF GERAIS'!B527=LEFT(VISTORIA!B527,9),'INF GERAIS'!B527=LEFT('PRESTAÇÃO DE CONTAS'!B527,9),'INF GERAIS'!B527=LEFT('OBS  ENC'!B527,9),'INF GERAIS'!B527=LEFT('CONCLUSÃO INFORMAL'!B527,9))</f>
        <v>1</v>
      </c>
      <c r="P510" t="b">
        <f>AND('INF GERAIS'!D527=RESUMO!D527,'INF GERAIS'!D527='TERMO DE ADESÃO'!D527,'INF GERAIS'!D527=EVENTOS!D527,'INF GERAIS'!D527=PAGAMENTOS!D527,'INF GERAIS'!D527=VISTORIA!D527,'INF GERAIS'!D527='PRESTAÇÃO DE CONTAS'!D527,'INF GERAIS'!D527='OBS  ENC'!D527,'INF GERAIS'!D527='CONCLUSÃO INFORMAL'!D527)</f>
        <v>1</v>
      </c>
      <c r="Q510" t="b">
        <f>AND('INF GERAIS'!E527=RESUMO!E527,'INF GERAIS'!E527='TERMO DE ADESÃO'!E527,'INF GERAIS'!E527=EVENTOS!E527,'INF GERAIS'!E527=PAGAMENTOS!E527,'INF GERAIS'!E527=VISTORIA!E527,'INF GERAIS'!E527='PRESTAÇÃO DE CONTAS'!E527,'INF GERAIS'!E527='OBS  ENC'!E527,'INF GERAIS'!E527='CONCLUSÃO INFORMAL'!E527)</f>
        <v>1</v>
      </c>
    </row>
    <row r="511" spans="15:17" x14ac:dyDescent="0.35">
      <c r="O511" t="b">
        <f>AND('INF GERAIS'!B528=LEFT(RESUMO!B528,9),'INF GERAIS'!B528=LEFT('TERMO DE ADESÃO'!B528,9),'INF GERAIS'!B528=LEFT(EVENTOS!B528,9),'INF GERAIS'!B528=LEFT(PAGAMENTOS!B528,9),'INF GERAIS'!B528=LEFT(VISTORIA!B528,9),'INF GERAIS'!B528=LEFT('PRESTAÇÃO DE CONTAS'!B528,9),'INF GERAIS'!B528=LEFT('OBS  ENC'!B528,9),'INF GERAIS'!B528=LEFT('CONCLUSÃO INFORMAL'!B528,9))</f>
        <v>1</v>
      </c>
      <c r="P511" t="b">
        <f>AND('INF GERAIS'!D528=RESUMO!D528,'INF GERAIS'!D528='TERMO DE ADESÃO'!D528,'INF GERAIS'!D528=EVENTOS!D528,'INF GERAIS'!D528=PAGAMENTOS!D528,'INF GERAIS'!D528=VISTORIA!D528,'INF GERAIS'!D528='PRESTAÇÃO DE CONTAS'!D528,'INF GERAIS'!D528='OBS  ENC'!D528,'INF GERAIS'!D528='CONCLUSÃO INFORMAL'!D528)</f>
        <v>1</v>
      </c>
      <c r="Q511" t="b">
        <f>AND('INF GERAIS'!E528=RESUMO!E528,'INF GERAIS'!E528='TERMO DE ADESÃO'!E528,'INF GERAIS'!E528=EVENTOS!E528,'INF GERAIS'!E528=PAGAMENTOS!E528,'INF GERAIS'!E528=VISTORIA!E528,'INF GERAIS'!E528='PRESTAÇÃO DE CONTAS'!E528,'INF GERAIS'!E528='OBS  ENC'!E528,'INF GERAIS'!E528='CONCLUSÃO INFORMAL'!E528)</f>
        <v>1</v>
      </c>
    </row>
    <row r="512" spans="15:17" x14ac:dyDescent="0.35">
      <c r="O512" t="b">
        <f>AND('INF GERAIS'!B529=LEFT(RESUMO!B529,9),'INF GERAIS'!B529=LEFT('TERMO DE ADESÃO'!B529,9),'INF GERAIS'!B529=LEFT(EVENTOS!B529,9),'INF GERAIS'!B529=LEFT(PAGAMENTOS!B529,9),'INF GERAIS'!B529=LEFT(VISTORIA!B529,9),'INF GERAIS'!B529=LEFT('PRESTAÇÃO DE CONTAS'!B529,9),'INF GERAIS'!B529=LEFT('OBS  ENC'!B529,9),'INF GERAIS'!B529=LEFT('CONCLUSÃO INFORMAL'!B529,9))</f>
        <v>1</v>
      </c>
      <c r="P512" t="b">
        <f>AND('INF GERAIS'!D529=RESUMO!D529,'INF GERAIS'!D529='TERMO DE ADESÃO'!D529,'INF GERAIS'!D529=EVENTOS!D529,'INF GERAIS'!D529=PAGAMENTOS!D529,'INF GERAIS'!D529=VISTORIA!D529,'INF GERAIS'!D529='PRESTAÇÃO DE CONTAS'!D529,'INF GERAIS'!D529='OBS  ENC'!D529,'INF GERAIS'!D529='CONCLUSÃO INFORMAL'!D529)</f>
        <v>1</v>
      </c>
      <c r="Q512" t="b">
        <f>AND('INF GERAIS'!E529=RESUMO!E529,'INF GERAIS'!E529='TERMO DE ADESÃO'!E529,'INF GERAIS'!E529=EVENTOS!E529,'INF GERAIS'!E529=PAGAMENTOS!E529,'INF GERAIS'!E529=VISTORIA!E529,'INF GERAIS'!E529='PRESTAÇÃO DE CONTAS'!E529,'INF GERAIS'!E529='OBS  ENC'!E529,'INF GERAIS'!E529='CONCLUSÃO INFORMAL'!E529)</f>
        <v>1</v>
      </c>
    </row>
    <row r="513" spans="15:17" x14ac:dyDescent="0.35">
      <c r="O513" t="b">
        <f>AND('INF GERAIS'!B530=LEFT(RESUMO!B530,9),'INF GERAIS'!B530=LEFT('TERMO DE ADESÃO'!B530,9),'INF GERAIS'!B530=LEFT(EVENTOS!B530,9),'INF GERAIS'!B530=LEFT(PAGAMENTOS!B530,9),'INF GERAIS'!B530=LEFT(VISTORIA!B530,9),'INF GERAIS'!B530=LEFT('PRESTAÇÃO DE CONTAS'!B530,9),'INF GERAIS'!B530=LEFT('OBS  ENC'!B530,9),'INF GERAIS'!B530=LEFT('CONCLUSÃO INFORMAL'!B530,9))</f>
        <v>1</v>
      </c>
      <c r="P513" t="b">
        <f>AND('INF GERAIS'!D530=RESUMO!D530,'INF GERAIS'!D530='TERMO DE ADESÃO'!D530,'INF GERAIS'!D530=EVENTOS!D530,'INF GERAIS'!D530=PAGAMENTOS!D530,'INF GERAIS'!D530=VISTORIA!D530,'INF GERAIS'!D530='PRESTAÇÃO DE CONTAS'!D530,'INF GERAIS'!D530='OBS  ENC'!D530,'INF GERAIS'!D530='CONCLUSÃO INFORMAL'!D530)</f>
        <v>1</v>
      </c>
      <c r="Q513" t="b">
        <f>AND('INF GERAIS'!E530=RESUMO!E530,'INF GERAIS'!E530='TERMO DE ADESÃO'!E530,'INF GERAIS'!E530=EVENTOS!E530,'INF GERAIS'!E530=PAGAMENTOS!E530,'INF GERAIS'!E530=VISTORIA!E530,'INF GERAIS'!E530='PRESTAÇÃO DE CONTAS'!E530,'INF GERAIS'!E530='OBS  ENC'!E530,'INF GERAIS'!E530='CONCLUSÃO INFORMAL'!E530)</f>
        <v>1</v>
      </c>
    </row>
    <row r="514" spans="15:17" x14ac:dyDescent="0.35">
      <c r="O514" t="b">
        <f>AND('INF GERAIS'!B531=LEFT(RESUMO!B531,9),'INF GERAIS'!B531=LEFT('TERMO DE ADESÃO'!B531,9),'INF GERAIS'!B531=LEFT(EVENTOS!B531,9),'INF GERAIS'!B531=LEFT(PAGAMENTOS!B531,9),'INF GERAIS'!B531=LEFT(VISTORIA!B531,9),'INF GERAIS'!B531=LEFT('PRESTAÇÃO DE CONTAS'!B531,9),'INF GERAIS'!B531=LEFT('OBS  ENC'!B531,9),'INF GERAIS'!B531=LEFT('CONCLUSÃO INFORMAL'!B531,9))</f>
        <v>1</v>
      </c>
      <c r="P514" t="b">
        <f>AND('INF GERAIS'!D531=RESUMO!D531,'INF GERAIS'!D531='TERMO DE ADESÃO'!D531,'INF GERAIS'!D531=EVENTOS!D531,'INF GERAIS'!D531=PAGAMENTOS!D531,'INF GERAIS'!D531=VISTORIA!D531,'INF GERAIS'!D531='PRESTAÇÃO DE CONTAS'!D531,'INF GERAIS'!D531='OBS  ENC'!D531,'INF GERAIS'!D531='CONCLUSÃO INFORMAL'!D531)</f>
        <v>1</v>
      </c>
      <c r="Q514" t="b">
        <f>AND('INF GERAIS'!E531=RESUMO!E531,'INF GERAIS'!E531='TERMO DE ADESÃO'!E531,'INF GERAIS'!E531=EVENTOS!E531,'INF GERAIS'!E531=PAGAMENTOS!E531,'INF GERAIS'!E531=VISTORIA!E531,'INF GERAIS'!E531='PRESTAÇÃO DE CONTAS'!E531,'INF GERAIS'!E531='OBS  ENC'!E531,'INF GERAIS'!E531='CONCLUSÃO INFORMAL'!E531)</f>
        <v>1</v>
      </c>
    </row>
    <row r="515" spans="15:17" x14ac:dyDescent="0.35">
      <c r="O515" t="b">
        <f>AND('INF GERAIS'!B532=LEFT(RESUMO!B532,9),'INF GERAIS'!B532=LEFT('TERMO DE ADESÃO'!B532,9),'INF GERAIS'!B532=LEFT(EVENTOS!B532,9),'INF GERAIS'!B532=LEFT(PAGAMENTOS!B532,9),'INF GERAIS'!B532=LEFT(VISTORIA!B532,9),'INF GERAIS'!B532=LEFT('PRESTAÇÃO DE CONTAS'!B532,9),'INF GERAIS'!B532=LEFT('OBS  ENC'!B532,9),'INF GERAIS'!B532=LEFT('CONCLUSÃO INFORMAL'!B532,9))</f>
        <v>1</v>
      </c>
      <c r="P515" t="b">
        <f>AND('INF GERAIS'!D532=RESUMO!D532,'INF GERAIS'!D532='TERMO DE ADESÃO'!D532,'INF GERAIS'!D532=EVENTOS!D532,'INF GERAIS'!D532=PAGAMENTOS!D532,'INF GERAIS'!D532=VISTORIA!D532,'INF GERAIS'!D532='PRESTAÇÃO DE CONTAS'!D532,'INF GERAIS'!D532='OBS  ENC'!D532,'INF GERAIS'!D532='CONCLUSÃO INFORMAL'!D532)</f>
        <v>1</v>
      </c>
      <c r="Q515" t="b">
        <f>AND('INF GERAIS'!E532=RESUMO!E532,'INF GERAIS'!E532='TERMO DE ADESÃO'!E532,'INF GERAIS'!E532=EVENTOS!E532,'INF GERAIS'!E532=PAGAMENTOS!E532,'INF GERAIS'!E532=VISTORIA!E532,'INF GERAIS'!E532='PRESTAÇÃO DE CONTAS'!E532,'INF GERAIS'!E532='OBS  ENC'!E532,'INF GERAIS'!E532='CONCLUSÃO INFORMAL'!E532)</f>
        <v>1</v>
      </c>
    </row>
    <row r="516" spans="15:17" x14ac:dyDescent="0.35">
      <c r="O516" t="b">
        <f>AND('INF GERAIS'!B533=LEFT(RESUMO!B533,9),'INF GERAIS'!B533=LEFT('TERMO DE ADESÃO'!B533,9),'INF GERAIS'!B533=LEFT(EVENTOS!B533,9),'INF GERAIS'!B533=LEFT(PAGAMENTOS!B533,9),'INF GERAIS'!B533=LEFT(VISTORIA!B533,9),'INF GERAIS'!B533=LEFT('PRESTAÇÃO DE CONTAS'!B533,9),'INF GERAIS'!B533=LEFT('OBS  ENC'!B533,9),'INF GERAIS'!B533=LEFT('CONCLUSÃO INFORMAL'!B533,9))</f>
        <v>1</v>
      </c>
      <c r="P516" t="b">
        <f>AND('INF GERAIS'!D533=RESUMO!D533,'INF GERAIS'!D533='TERMO DE ADESÃO'!D533,'INF GERAIS'!D533=EVENTOS!D533,'INF GERAIS'!D533=PAGAMENTOS!D533,'INF GERAIS'!D533=VISTORIA!D533,'INF GERAIS'!D533='PRESTAÇÃO DE CONTAS'!D533,'INF GERAIS'!D533='OBS  ENC'!D533,'INF GERAIS'!D533='CONCLUSÃO INFORMAL'!D533)</f>
        <v>1</v>
      </c>
      <c r="Q516" t="b">
        <f>AND('INF GERAIS'!E533=RESUMO!E533,'INF GERAIS'!E533='TERMO DE ADESÃO'!E533,'INF GERAIS'!E533=EVENTOS!E533,'INF GERAIS'!E533=PAGAMENTOS!E533,'INF GERAIS'!E533=VISTORIA!E533,'INF GERAIS'!E533='PRESTAÇÃO DE CONTAS'!E533,'INF GERAIS'!E533='OBS  ENC'!E533,'INF GERAIS'!E533='CONCLUSÃO INFORMAL'!E533)</f>
        <v>1</v>
      </c>
    </row>
    <row r="517" spans="15:17" x14ac:dyDescent="0.35">
      <c r="O517" t="b">
        <f>AND('INF GERAIS'!B534=LEFT(RESUMO!B534,9),'INF GERAIS'!B534=LEFT('TERMO DE ADESÃO'!B534,9),'INF GERAIS'!B534=LEFT(EVENTOS!B534,9),'INF GERAIS'!B534=LEFT(PAGAMENTOS!B534,9),'INF GERAIS'!B534=LEFT(VISTORIA!B534,9),'INF GERAIS'!B534=LEFT('PRESTAÇÃO DE CONTAS'!B534,9),'INF GERAIS'!B534=LEFT('OBS  ENC'!B534,9),'INF GERAIS'!B534=LEFT('CONCLUSÃO INFORMAL'!B534,9))</f>
        <v>1</v>
      </c>
      <c r="P517" t="b">
        <f>AND('INF GERAIS'!D534=RESUMO!D534,'INF GERAIS'!D534='TERMO DE ADESÃO'!D534,'INF GERAIS'!D534=EVENTOS!D534,'INF GERAIS'!D534=PAGAMENTOS!D534,'INF GERAIS'!D534=VISTORIA!D534,'INF GERAIS'!D534='PRESTAÇÃO DE CONTAS'!D534,'INF GERAIS'!D534='OBS  ENC'!D534,'INF GERAIS'!D534='CONCLUSÃO INFORMAL'!D534)</f>
        <v>1</v>
      </c>
      <c r="Q517" t="b">
        <f>AND('INF GERAIS'!E534=RESUMO!E534,'INF GERAIS'!E534='TERMO DE ADESÃO'!E534,'INF GERAIS'!E534=EVENTOS!E534,'INF GERAIS'!E534=PAGAMENTOS!E534,'INF GERAIS'!E534=VISTORIA!E534,'INF GERAIS'!E534='PRESTAÇÃO DE CONTAS'!E534,'INF GERAIS'!E534='OBS  ENC'!E534,'INF GERAIS'!E534='CONCLUSÃO INFORMAL'!E534)</f>
        <v>1</v>
      </c>
    </row>
    <row r="518" spans="15:17" x14ac:dyDescent="0.35">
      <c r="O518" t="b">
        <f>AND('INF GERAIS'!B535=LEFT(RESUMO!B535,9),'INF GERAIS'!B535=LEFT('TERMO DE ADESÃO'!B535,9),'INF GERAIS'!B535=LEFT(EVENTOS!B535,9),'INF GERAIS'!B535=LEFT(PAGAMENTOS!B535,9),'INF GERAIS'!B535=LEFT(VISTORIA!B535,9),'INF GERAIS'!B535=LEFT('PRESTAÇÃO DE CONTAS'!B535,9),'INF GERAIS'!B535=LEFT('OBS  ENC'!B535,9),'INF GERAIS'!B535=LEFT('CONCLUSÃO INFORMAL'!B535,9))</f>
        <v>1</v>
      </c>
      <c r="P518" t="b">
        <f>AND('INF GERAIS'!D535=RESUMO!D535,'INF GERAIS'!D535='TERMO DE ADESÃO'!D535,'INF GERAIS'!D535=EVENTOS!D535,'INF GERAIS'!D535=PAGAMENTOS!D535,'INF GERAIS'!D535=VISTORIA!D535,'INF GERAIS'!D535='PRESTAÇÃO DE CONTAS'!D535,'INF GERAIS'!D535='OBS  ENC'!D535,'INF GERAIS'!D535='CONCLUSÃO INFORMAL'!D535)</f>
        <v>1</v>
      </c>
      <c r="Q518" t="b">
        <f>AND('INF GERAIS'!E535=RESUMO!E535,'INF GERAIS'!E535='TERMO DE ADESÃO'!E535,'INF GERAIS'!E535=EVENTOS!E535,'INF GERAIS'!E535=PAGAMENTOS!E535,'INF GERAIS'!E535=VISTORIA!E535,'INF GERAIS'!E535='PRESTAÇÃO DE CONTAS'!E535,'INF GERAIS'!E535='OBS  ENC'!E535,'INF GERAIS'!E535='CONCLUSÃO INFORMAL'!E535)</f>
        <v>1</v>
      </c>
    </row>
    <row r="519" spans="15:17" x14ac:dyDescent="0.35">
      <c r="O519" t="b">
        <f>AND('INF GERAIS'!B536=LEFT(RESUMO!B536,9),'INF GERAIS'!B536=LEFT('TERMO DE ADESÃO'!B536,9),'INF GERAIS'!B536=LEFT(EVENTOS!B536,9),'INF GERAIS'!B536=LEFT(PAGAMENTOS!B536,9),'INF GERAIS'!B536=LEFT(VISTORIA!B536,9),'INF GERAIS'!B536=LEFT('PRESTAÇÃO DE CONTAS'!B536,9),'INF GERAIS'!B536=LEFT('OBS  ENC'!B536,9),'INF GERAIS'!B536=LEFT('CONCLUSÃO INFORMAL'!B536,9))</f>
        <v>1</v>
      </c>
      <c r="P519" t="b">
        <f>AND('INF GERAIS'!D536=RESUMO!D536,'INF GERAIS'!D536='TERMO DE ADESÃO'!D536,'INF GERAIS'!D536=EVENTOS!D536,'INF GERAIS'!D536=PAGAMENTOS!D536,'INF GERAIS'!D536=VISTORIA!D536,'INF GERAIS'!D536='PRESTAÇÃO DE CONTAS'!D536,'INF GERAIS'!D536='OBS  ENC'!D536,'INF GERAIS'!D536='CONCLUSÃO INFORMAL'!D536)</f>
        <v>1</v>
      </c>
      <c r="Q519" t="b">
        <f>AND('INF GERAIS'!E536=RESUMO!E536,'INF GERAIS'!E536='TERMO DE ADESÃO'!E536,'INF GERAIS'!E536=EVENTOS!E536,'INF GERAIS'!E536=PAGAMENTOS!E536,'INF GERAIS'!E536=VISTORIA!E536,'INF GERAIS'!E536='PRESTAÇÃO DE CONTAS'!E536,'INF GERAIS'!E536='OBS  ENC'!E536,'INF GERAIS'!E536='CONCLUSÃO INFORMAL'!E536)</f>
        <v>1</v>
      </c>
    </row>
    <row r="520" spans="15:17" x14ac:dyDescent="0.35">
      <c r="O520" t="b">
        <f>AND('INF GERAIS'!B537=LEFT(RESUMO!B537,9),'INF GERAIS'!B537=LEFT('TERMO DE ADESÃO'!B537,9),'INF GERAIS'!B537=LEFT(EVENTOS!B537,9),'INF GERAIS'!B537=LEFT(PAGAMENTOS!B537,9),'INF GERAIS'!B537=LEFT(VISTORIA!B537,9),'INF GERAIS'!B537=LEFT('PRESTAÇÃO DE CONTAS'!B537,9),'INF GERAIS'!B537=LEFT('OBS  ENC'!B537,9),'INF GERAIS'!B537=LEFT('CONCLUSÃO INFORMAL'!B537,9))</f>
        <v>1</v>
      </c>
      <c r="P520" t="b">
        <f>AND('INF GERAIS'!D537=RESUMO!D537,'INF GERAIS'!D537='TERMO DE ADESÃO'!D537,'INF GERAIS'!D537=EVENTOS!D537,'INF GERAIS'!D537=PAGAMENTOS!D537,'INF GERAIS'!D537=VISTORIA!D537,'INF GERAIS'!D537='PRESTAÇÃO DE CONTAS'!D537,'INF GERAIS'!D537='OBS  ENC'!D537,'INF GERAIS'!D537='CONCLUSÃO INFORMAL'!D537)</f>
        <v>1</v>
      </c>
      <c r="Q520" t="b">
        <f>AND('INF GERAIS'!E537=RESUMO!E537,'INF GERAIS'!E537='TERMO DE ADESÃO'!E537,'INF GERAIS'!E537=EVENTOS!E537,'INF GERAIS'!E537=PAGAMENTOS!E537,'INF GERAIS'!E537=VISTORIA!E537,'INF GERAIS'!E537='PRESTAÇÃO DE CONTAS'!E537,'INF GERAIS'!E537='OBS  ENC'!E537,'INF GERAIS'!E537='CONCLUSÃO INFORMAL'!E537)</f>
        <v>1</v>
      </c>
    </row>
    <row r="521" spans="15:17" x14ac:dyDescent="0.35">
      <c r="O521" t="b">
        <f>AND('INF GERAIS'!B538=LEFT(RESUMO!B538,9),'INF GERAIS'!B538=LEFT('TERMO DE ADESÃO'!B538,9),'INF GERAIS'!B538=LEFT(EVENTOS!B538,9),'INF GERAIS'!B538=LEFT(PAGAMENTOS!B538,9),'INF GERAIS'!B538=LEFT(VISTORIA!B538,9),'INF GERAIS'!B538=LEFT('PRESTAÇÃO DE CONTAS'!B538,9),'INF GERAIS'!B538=LEFT('OBS  ENC'!B538,9),'INF GERAIS'!B538=LEFT('CONCLUSÃO INFORMAL'!B538,9))</f>
        <v>1</v>
      </c>
      <c r="P521" t="b">
        <f>AND('INF GERAIS'!D538=RESUMO!D538,'INF GERAIS'!D538='TERMO DE ADESÃO'!D538,'INF GERAIS'!D538=EVENTOS!D538,'INF GERAIS'!D538=PAGAMENTOS!D538,'INF GERAIS'!D538=VISTORIA!D538,'INF GERAIS'!D538='PRESTAÇÃO DE CONTAS'!D538,'INF GERAIS'!D538='OBS  ENC'!D538,'INF GERAIS'!D538='CONCLUSÃO INFORMAL'!D538)</f>
        <v>1</v>
      </c>
      <c r="Q521" t="b">
        <f>AND('INF GERAIS'!E538=RESUMO!E538,'INF GERAIS'!E538='TERMO DE ADESÃO'!E538,'INF GERAIS'!E538=EVENTOS!E538,'INF GERAIS'!E538=PAGAMENTOS!E538,'INF GERAIS'!E538=VISTORIA!E538,'INF GERAIS'!E538='PRESTAÇÃO DE CONTAS'!E538,'INF GERAIS'!E538='OBS  ENC'!E538,'INF GERAIS'!E538='CONCLUSÃO INFORMAL'!E538)</f>
        <v>1</v>
      </c>
    </row>
    <row r="522" spans="15:17" x14ac:dyDescent="0.35">
      <c r="O522" t="b">
        <f>AND('INF GERAIS'!B539=LEFT(RESUMO!B539,9),'INF GERAIS'!B539=LEFT('TERMO DE ADESÃO'!B539,9),'INF GERAIS'!B539=LEFT(EVENTOS!B539,9),'INF GERAIS'!B539=LEFT(PAGAMENTOS!B539,9),'INF GERAIS'!B539=LEFT(VISTORIA!B539,9),'INF GERAIS'!B539=LEFT('PRESTAÇÃO DE CONTAS'!B539,9),'INF GERAIS'!B539=LEFT('OBS  ENC'!B539,9),'INF GERAIS'!B539=LEFT('CONCLUSÃO INFORMAL'!B539,9))</f>
        <v>1</v>
      </c>
      <c r="P522" t="b">
        <f>AND('INF GERAIS'!D539=RESUMO!D539,'INF GERAIS'!D539='TERMO DE ADESÃO'!D539,'INF GERAIS'!D539=EVENTOS!D539,'INF GERAIS'!D539=PAGAMENTOS!D539,'INF GERAIS'!D539=VISTORIA!D539,'INF GERAIS'!D539='PRESTAÇÃO DE CONTAS'!D539,'INF GERAIS'!D539='OBS  ENC'!D539,'INF GERAIS'!D539='CONCLUSÃO INFORMAL'!D539)</f>
        <v>1</v>
      </c>
      <c r="Q522" t="b">
        <f>AND('INF GERAIS'!E539=RESUMO!E539,'INF GERAIS'!E539='TERMO DE ADESÃO'!E539,'INF GERAIS'!E539=EVENTOS!E539,'INF GERAIS'!E539=PAGAMENTOS!E539,'INF GERAIS'!E539=VISTORIA!E539,'INF GERAIS'!E539='PRESTAÇÃO DE CONTAS'!E539,'INF GERAIS'!E539='OBS  ENC'!E539,'INF GERAIS'!E539='CONCLUSÃO INFORMAL'!E539)</f>
        <v>1</v>
      </c>
    </row>
    <row r="523" spans="15:17" x14ac:dyDescent="0.35">
      <c r="O523" t="b">
        <f>AND('INF GERAIS'!B540=LEFT(RESUMO!B540,9),'INF GERAIS'!B540=LEFT('TERMO DE ADESÃO'!B540,9),'INF GERAIS'!B540=LEFT(EVENTOS!B540,9),'INF GERAIS'!B540=LEFT(PAGAMENTOS!B540,9),'INF GERAIS'!B540=LEFT(VISTORIA!B540,9),'INF GERAIS'!B540=LEFT('PRESTAÇÃO DE CONTAS'!B540,9),'INF GERAIS'!B540=LEFT('OBS  ENC'!B540,9),'INF GERAIS'!B540=LEFT('CONCLUSÃO INFORMAL'!B540,9))</f>
        <v>1</v>
      </c>
      <c r="P523" t="b">
        <f>AND('INF GERAIS'!D540=RESUMO!D540,'INF GERAIS'!D540='TERMO DE ADESÃO'!D540,'INF GERAIS'!D540=EVENTOS!D540,'INF GERAIS'!D540=PAGAMENTOS!D540,'INF GERAIS'!D540=VISTORIA!D540,'INF GERAIS'!D540='PRESTAÇÃO DE CONTAS'!D540,'INF GERAIS'!D540='OBS  ENC'!D540,'INF GERAIS'!D540='CONCLUSÃO INFORMAL'!D540)</f>
        <v>1</v>
      </c>
      <c r="Q523" t="b">
        <f>AND('INF GERAIS'!E540=RESUMO!E540,'INF GERAIS'!E540='TERMO DE ADESÃO'!E540,'INF GERAIS'!E540=EVENTOS!E540,'INF GERAIS'!E540=PAGAMENTOS!E540,'INF GERAIS'!E540=VISTORIA!E540,'INF GERAIS'!E540='PRESTAÇÃO DE CONTAS'!E540,'INF GERAIS'!E540='OBS  ENC'!E540,'INF GERAIS'!E540='CONCLUSÃO INFORMAL'!E540)</f>
        <v>1</v>
      </c>
    </row>
    <row r="524" spans="15:17" x14ac:dyDescent="0.35">
      <c r="O524" t="b">
        <f>AND('INF GERAIS'!B541=LEFT(RESUMO!B541,9),'INF GERAIS'!B541=LEFT('TERMO DE ADESÃO'!B541,9),'INF GERAIS'!B541=LEFT(EVENTOS!B541,9),'INF GERAIS'!B541=LEFT(PAGAMENTOS!B541,9),'INF GERAIS'!B541=LEFT(VISTORIA!B541,9),'INF GERAIS'!B541=LEFT('PRESTAÇÃO DE CONTAS'!B541,9),'INF GERAIS'!B541=LEFT('OBS  ENC'!B541,9),'INF GERAIS'!B541=LEFT('CONCLUSÃO INFORMAL'!B541,9))</f>
        <v>1</v>
      </c>
      <c r="P524" t="b">
        <f>AND('INF GERAIS'!D541=RESUMO!D541,'INF GERAIS'!D541='TERMO DE ADESÃO'!D541,'INF GERAIS'!D541=EVENTOS!D541,'INF GERAIS'!D541=PAGAMENTOS!D541,'INF GERAIS'!D541=VISTORIA!D541,'INF GERAIS'!D541='PRESTAÇÃO DE CONTAS'!D541,'INF GERAIS'!D541='OBS  ENC'!D541,'INF GERAIS'!D541='CONCLUSÃO INFORMAL'!D541)</f>
        <v>1</v>
      </c>
      <c r="Q524" t="b">
        <f>AND('INF GERAIS'!E541=RESUMO!E541,'INF GERAIS'!E541='TERMO DE ADESÃO'!E541,'INF GERAIS'!E541=EVENTOS!E541,'INF GERAIS'!E541=PAGAMENTOS!E541,'INF GERAIS'!E541=VISTORIA!E541,'INF GERAIS'!E541='PRESTAÇÃO DE CONTAS'!E541,'INF GERAIS'!E541='OBS  ENC'!E541,'INF GERAIS'!E541='CONCLUSÃO INFORMAL'!E541)</f>
        <v>1</v>
      </c>
    </row>
    <row r="525" spans="15:17" x14ac:dyDescent="0.35">
      <c r="O525" t="b">
        <f>AND('INF GERAIS'!B542=LEFT(RESUMO!B542,9),'INF GERAIS'!B542=LEFT('TERMO DE ADESÃO'!B542,9),'INF GERAIS'!B542=LEFT(EVENTOS!B542,9),'INF GERAIS'!B542=LEFT(PAGAMENTOS!B542,9),'INF GERAIS'!B542=LEFT(VISTORIA!B542,9),'INF GERAIS'!B542=LEFT('PRESTAÇÃO DE CONTAS'!B542,9),'INF GERAIS'!B542=LEFT('OBS  ENC'!B542,9),'INF GERAIS'!B542=LEFT('CONCLUSÃO INFORMAL'!B542,9))</f>
        <v>1</v>
      </c>
      <c r="P525" t="b">
        <f>AND('INF GERAIS'!D542=RESUMO!D542,'INF GERAIS'!D542='TERMO DE ADESÃO'!D542,'INF GERAIS'!D542=EVENTOS!D542,'INF GERAIS'!D542=PAGAMENTOS!D542,'INF GERAIS'!D542=VISTORIA!D542,'INF GERAIS'!D542='PRESTAÇÃO DE CONTAS'!D542,'INF GERAIS'!D542='OBS  ENC'!D542,'INF GERAIS'!D542='CONCLUSÃO INFORMAL'!D542)</f>
        <v>1</v>
      </c>
      <c r="Q525" t="b">
        <f>AND('INF GERAIS'!E542=RESUMO!E542,'INF GERAIS'!E542='TERMO DE ADESÃO'!E542,'INF GERAIS'!E542=EVENTOS!E542,'INF GERAIS'!E542=PAGAMENTOS!E542,'INF GERAIS'!E542=VISTORIA!E542,'INF GERAIS'!E542='PRESTAÇÃO DE CONTAS'!E542,'INF GERAIS'!E542='OBS  ENC'!E542,'INF GERAIS'!E542='CONCLUSÃO INFORMAL'!E542)</f>
        <v>1</v>
      </c>
    </row>
    <row r="526" spans="15:17" x14ac:dyDescent="0.35">
      <c r="O526" t="b">
        <f>AND('INF GERAIS'!B543=LEFT(RESUMO!B543,9),'INF GERAIS'!B543=LEFT('TERMO DE ADESÃO'!B543,9),'INF GERAIS'!B543=LEFT(EVENTOS!B543,9),'INF GERAIS'!B543=LEFT(PAGAMENTOS!B543,9),'INF GERAIS'!B543=LEFT(VISTORIA!B543,9),'INF GERAIS'!B543=LEFT('PRESTAÇÃO DE CONTAS'!B543,9),'INF GERAIS'!B543=LEFT('OBS  ENC'!B543,9),'INF GERAIS'!B543=LEFT('CONCLUSÃO INFORMAL'!B543,9))</f>
        <v>1</v>
      </c>
      <c r="P526" t="b">
        <f>AND('INF GERAIS'!D543=RESUMO!D543,'INF GERAIS'!D543='TERMO DE ADESÃO'!D543,'INF GERAIS'!D543=EVENTOS!D543,'INF GERAIS'!D543=PAGAMENTOS!D543,'INF GERAIS'!D543=VISTORIA!D543,'INF GERAIS'!D543='PRESTAÇÃO DE CONTAS'!D543,'INF GERAIS'!D543='OBS  ENC'!D543,'INF GERAIS'!D543='CONCLUSÃO INFORMAL'!D543)</f>
        <v>1</v>
      </c>
      <c r="Q526" t="b">
        <f>AND('INF GERAIS'!E543=RESUMO!E543,'INF GERAIS'!E543='TERMO DE ADESÃO'!E543,'INF GERAIS'!E543=EVENTOS!E543,'INF GERAIS'!E543=PAGAMENTOS!E543,'INF GERAIS'!E543=VISTORIA!E543,'INF GERAIS'!E543='PRESTAÇÃO DE CONTAS'!E543,'INF GERAIS'!E543='OBS  ENC'!E543,'INF GERAIS'!E543='CONCLUSÃO INFORMAL'!E543)</f>
        <v>1</v>
      </c>
    </row>
    <row r="527" spans="15:17" x14ac:dyDescent="0.35">
      <c r="O527" t="b">
        <f>AND('INF GERAIS'!B544=LEFT(RESUMO!B544,9),'INF GERAIS'!B544=LEFT('TERMO DE ADESÃO'!B544,9),'INF GERAIS'!B544=LEFT(EVENTOS!B544,9),'INF GERAIS'!B544=LEFT(PAGAMENTOS!B544,9),'INF GERAIS'!B544=LEFT(VISTORIA!B544,9),'INF GERAIS'!B544=LEFT('PRESTAÇÃO DE CONTAS'!B544,9),'INF GERAIS'!B544=LEFT('OBS  ENC'!B544,9),'INF GERAIS'!B544=LEFT('CONCLUSÃO INFORMAL'!B544,9))</f>
        <v>1</v>
      </c>
      <c r="P527" t="b">
        <f>AND('INF GERAIS'!D544=RESUMO!D544,'INF GERAIS'!D544='TERMO DE ADESÃO'!D544,'INF GERAIS'!D544=EVENTOS!D544,'INF GERAIS'!D544=PAGAMENTOS!D544,'INF GERAIS'!D544=VISTORIA!D544,'INF GERAIS'!D544='PRESTAÇÃO DE CONTAS'!D544,'INF GERAIS'!D544='OBS  ENC'!D544,'INF GERAIS'!D544='CONCLUSÃO INFORMAL'!D544)</f>
        <v>1</v>
      </c>
      <c r="Q527" t="b">
        <f>AND('INF GERAIS'!E544=RESUMO!E544,'INF GERAIS'!E544='TERMO DE ADESÃO'!E544,'INF GERAIS'!E544=EVENTOS!E544,'INF GERAIS'!E544=PAGAMENTOS!E544,'INF GERAIS'!E544=VISTORIA!E544,'INF GERAIS'!E544='PRESTAÇÃO DE CONTAS'!E544,'INF GERAIS'!E544='OBS  ENC'!E544,'INF GERAIS'!E544='CONCLUSÃO INFORMAL'!E544)</f>
        <v>1</v>
      </c>
    </row>
    <row r="528" spans="15:17" x14ac:dyDescent="0.35">
      <c r="O528" t="b">
        <f>AND('INF GERAIS'!B545=LEFT(RESUMO!B545,9),'INF GERAIS'!B545=LEFT('TERMO DE ADESÃO'!B545,9),'INF GERAIS'!B545=LEFT(EVENTOS!B545,9),'INF GERAIS'!B545=LEFT(PAGAMENTOS!B545,9),'INF GERAIS'!B545=LEFT(VISTORIA!B545,9),'INF GERAIS'!B545=LEFT('PRESTAÇÃO DE CONTAS'!B545,9),'INF GERAIS'!B545=LEFT('OBS  ENC'!B545,9),'INF GERAIS'!B545=LEFT('CONCLUSÃO INFORMAL'!B545,9))</f>
        <v>1</v>
      </c>
      <c r="P528" t="b">
        <f>AND('INF GERAIS'!D545=RESUMO!D545,'INF GERAIS'!D545='TERMO DE ADESÃO'!D545,'INF GERAIS'!D545=EVENTOS!D545,'INF GERAIS'!D545=PAGAMENTOS!D545,'INF GERAIS'!D545=VISTORIA!D545,'INF GERAIS'!D545='PRESTAÇÃO DE CONTAS'!D545,'INF GERAIS'!D545='OBS  ENC'!D545,'INF GERAIS'!D545='CONCLUSÃO INFORMAL'!D545)</f>
        <v>1</v>
      </c>
      <c r="Q528" t="b">
        <f>AND('INF GERAIS'!E545=RESUMO!E545,'INF GERAIS'!E545='TERMO DE ADESÃO'!E545,'INF GERAIS'!E545=EVENTOS!E545,'INF GERAIS'!E545=PAGAMENTOS!E545,'INF GERAIS'!E545=VISTORIA!E545,'INF GERAIS'!E545='PRESTAÇÃO DE CONTAS'!E545,'INF GERAIS'!E545='OBS  ENC'!E545,'INF GERAIS'!E545='CONCLUSÃO INFORMAL'!E545)</f>
        <v>1</v>
      </c>
    </row>
    <row r="529" spans="15:17" x14ac:dyDescent="0.35">
      <c r="O529" t="b">
        <f>AND('INF GERAIS'!B546=LEFT(RESUMO!B546,9),'INF GERAIS'!B546=LEFT('TERMO DE ADESÃO'!B546,9),'INF GERAIS'!B546=LEFT(EVENTOS!B546,9),'INF GERAIS'!B546=LEFT(PAGAMENTOS!B546,9),'INF GERAIS'!B546=LEFT(VISTORIA!B546,9),'INF GERAIS'!B546=LEFT('PRESTAÇÃO DE CONTAS'!B546,9),'INF GERAIS'!B546=LEFT('OBS  ENC'!B546,9),'INF GERAIS'!B546=LEFT('CONCLUSÃO INFORMAL'!B546,9))</f>
        <v>1</v>
      </c>
      <c r="P529" t="b">
        <f>AND('INF GERAIS'!D546=RESUMO!D546,'INF GERAIS'!D546='TERMO DE ADESÃO'!D546,'INF GERAIS'!D546=EVENTOS!D546,'INF GERAIS'!D546=PAGAMENTOS!D546,'INF GERAIS'!D546=VISTORIA!D546,'INF GERAIS'!D546='PRESTAÇÃO DE CONTAS'!D546,'INF GERAIS'!D546='OBS  ENC'!D546,'INF GERAIS'!D546='CONCLUSÃO INFORMAL'!D546)</f>
        <v>1</v>
      </c>
      <c r="Q529" t="b">
        <f>AND('INF GERAIS'!E546=RESUMO!E546,'INF GERAIS'!E546='TERMO DE ADESÃO'!E546,'INF GERAIS'!E546=EVENTOS!E546,'INF GERAIS'!E546=PAGAMENTOS!E546,'INF GERAIS'!E546=VISTORIA!E546,'INF GERAIS'!E546='PRESTAÇÃO DE CONTAS'!E546,'INF GERAIS'!E546='OBS  ENC'!E546,'INF GERAIS'!E546='CONCLUSÃO INFORMAL'!E546)</f>
        <v>1</v>
      </c>
    </row>
    <row r="530" spans="15:17" x14ac:dyDescent="0.35">
      <c r="O530" t="b">
        <f>AND('INF GERAIS'!B547=LEFT(RESUMO!B547,9),'INF GERAIS'!B547=LEFT('TERMO DE ADESÃO'!B547,9),'INF GERAIS'!B547=LEFT(EVENTOS!B547,9),'INF GERAIS'!B547=LEFT(PAGAMENTOS!B547,9),'INF GERAIS'!B547=LEFT(VISTORIA!B547,9),'INF GERAIS'!B547=LEFT('PRESTAÇÃO DE CONTAS'!B547,9),'INF GERAIS'!B547=LEFT('OBS  ENC'!B547,9),'INF GERAIS'!B547=LEFT('CONCLUSÃO INFORMAL'!B547,9))</f>
        <v>1</v>
      </c>
      <c r="P530" t="b">
        <f>AND('INF GERAIS'!D547=RESUMO!D547,'INF GERAIS'!D547='TERMO DE ADESÃO'!D547,'INF GERAIS'!D547=EVENTOS!D547,'INF GERAIS'!D547=PAGAMENTOS!D547,'INF GERAIS'!D547=VISTORIA!D547,'INF GERAIS'!D547='PRESTAÇÃO DE CONTAS'!D547,'INF GERAIS'!D547='OBS  ENC'!D547,'INF GERAIS'!D547='CONCLUSÃO INFORMAL'!D547)</f>
        <v>1</v>
      </c>
      <c r="Q530" t="b">
        <f>AND('INF GERAIS'!E547=RESUMO!E547,'INF GERAIS'!E547='TERMO DE ADESÃO'!E547,'INF GERAIS'!E547=EVENTOS!E547,'INF GERAIS'!E547=PAGAMENTOS!E547,'INF GERAIS'!E547=VISTORIA!E547,'INF GERAIS'!E547='PRESTAÇÃO DE CONTAS'!E547,'INF GERAIS'!E547='OBS  ENC'!E547,'INF GERAIS'!E547='CONCLUSÃO INFORMAL'!E547)</f>
        <v>1</v>
      </c>
    </row>
    <row r="531" spans="15:17" x14ac:dyDescent="0.35">
      <c r="O531" t="b">
        <f>AND('INF GERAIS'!B548=LEFT(RESUMO!B548,9),'INF GERAIS'!B548=LEFT('TERMO DE ADESÃO'!B548,9),'INF GERAIS'!B548=LEFT(EVENTOS!B548,9),'INF GERAIS'!B548=LEFT(PAGAMENTOS!B548,9),'INF GERAIS'!B548=LEFT(VISTORIA!B548,9),'INF GERAIS'!B548=LEFT('PRESTAÇÃO DE CONTAS'!B548,9),'INF GERAIS'!B548=LEFT('OBS  ENC'!B548,9),'INF GERAIS'!B548=LEFT('CONCLUSÃO INFORMAL'!B548,9))</f>
        <v>1</v>
      </c>
      <c r="P531" t="b">
        <f>AND('INF GERAIS'!D548=RESUMO!D548,'INF GERAIS'!D548='TERMO DE ADESÃO'!D548,'INF GERAIS'!D548=EVENTOS!D548,'INF GERAIS'!D548=PAGAMENTOS!D548,'INF GERAIS'!D548=VISTORIA!D548,'INF GERAIS'!D548='PRESTAÇÃO DE CONTAS'!D548,'INF GERAIS'!D548='OBS  ENC'!D548,'INF GERAIS'!D548='CONCLUSÃO INFORMAL'!D548)</f>
        <v>1</v>
      </c>
      <c r="Q531" t="b">
        <f>AND('INF GERAIS'!E548=RESUMO!E548,'INF GERAIS'!E548='TERMO DE ADESÃO'!E548,'INF GERAIS'!E548=EVENTOS!E548,'INF GERAIS'!E548=PAGAMENTOS!E548,'INF GERAIS'!E548=VISTORIA!E548,'INF GERAIS'!E548='PRESTAÇÃO DE CONTAS'!E548,'INF GERAIS'!E548='OBS  ENC'!E548,'INF GERAIS'!E548='CONCLUSÃO INFORMAL'!E548)</f>
        <v>1</v>
      </c>
    </row>
    <row r="532" spans="15:17" x14ac:dyDescent="0.35">
      <c r="O532" t="b">
        <f>AND('INF GERAIS'!B549=LEFT(RESUMO!B549,9),'INF GERAIS'!B549=LEFT('TERMO DE ADESÃO'!B549,9),'INF GERAIS'!B549=LEFT(EVENTOS!B549,9),'INF GERAIS'!B549=LEFT(PAGAMENTOS!B549,9),'INF GERAIS'!B549=LEFT(VISTORIA!B549,9),'INF GERAIS'!B549=LEFT('PRESTAÇÃO DE CONTAS'!B549,9),'INF GERAIS'!B549=LEFT('OBS  ENC'!B549,9),'INF GERAIS'!B549=LEFT('CONCLUSÃO INFORMAL'!B549,9))</f>
        <v>1</v>
      </c>
      <c r="P532" t="b">
        <f>AND('INF GERAIS'!D549=RESUMO!D549,'INF GERAIS'!D549='TERMO DE ADESÃO'!D549,'INF GERAIS'!D549=EVENTOS!D549,'INF GERAIS'!D549=PAGAMENTOS!D549,'INF GERAIS'!D549=VISTORIA!D549,'INF GERAIS'!D549='PRESTAÇÃO DE CONTAS'!D549,'INF GERAIS'!D549='OBS  ENC'!D549,'INF GERAIS'!D549='CONCLUSÃO INFORMAL'!D549)</f>
        <v>1</v>
      </c>
      <c r="Q532" t="b">
        <f>AND('INF GERAIS'!E549=RESUMO!E549,'INF GERAIS'!E549='TERMO DE ADESÃO'!E549,'INF GERAIS'!E549=EVENTOS!E549,'INF GERAIS'!E549=PAGAMENTOS!E549,'INF GERAIS'!E549=VISTORIA!E549,'INF GERAIS'!E549='PRESTAÇÃO DE CONTAS'!E549,'INF GERAIS'!E549='OBS  ENC'!E549,'INF GERAIS'!E549='CONCLUSÃO INFORMAL'!E549)</f>
        <v>1</v>
      </c>
    </row>
    <row r="533" spans="15:17" x14ac:dyDescent="0.35">
      <c r="O533" t="b">
        <f>AND('INF GERAIS'!B550=LEFT(RESUMO!B550,9),'INF GERAIS'!B550=LEFT('TERMO DE ADESÃO'!B550,9),'INF GERAIS'!B550=LEFT(EVENTOS!B550,9),'INF GERAIS'!B550=LEFT(PAGAMENTOS!B550,9),'INF GERAIS'!B550=LEFT(VISTORIA!B550,9),'INF GERAIS'!B550=LEFT('PRESTAÇÃO DE CONTAS'!B550,9),'INF GERAIS'!B550=LEFT('OBS  ENC'!B550,9),'INF GERAIS'!B550=LEFT('CONCLUSÃO INFORMAL'!B550,9))</f>
        <v>1</v>
      </c>
      <c r="P533" t="b">
        <f>AND('INF GERAIS'!D550=RESUMO!D550,'INF GERAIS'!D550='TERMO DE ADESÃO'!D550,'INF GERAIS'!D550=EVENTOS!D550,'INF GERAIS'!D550=PAGAMENTOS!D550,'INF GERAIS'!D550=VISTORIA!D550,'INF GERAIS'!D550='PRESTAÇÃO DE CONTAS'!D550,'INF GERAIS'!D550='OBS  ENC'!D550,'INF GERAIS'!D550='CONCLUSÃO INFORMAL'!D550)</f>
        <v>1</v>
      </c>
      <c r="Q533" t="b">
        <f>AND('INF GERAIS'!E550=RESUMO!E550,'INF GERAIS'!E550='TERMO DE ADESÃO'!E550,'INF GERAIS'!E550=EVENTOS!E550,'INF GERAIS'!E550=PAGAMENTOS!E550,'INF GERAIS'!E550=VISTORIA!E550,'INF GERAIS'!E550='PRESTAÇÃO DE CONTAS'!E550,'INF GERAIS'!E550='OBS  ENC'!E550,'INF GERAIS'!E550='CONCLUSÃO INFORMAL'!E550)</f>
        <v>1</v>
      </c>
    </row>
    <row r="534" spans="15:17" x14ac:dyDescent="0.35">
      <c r="O534" t="b">
        <f>AND('INF GERAIS'!B551=LEFT(RESUMO!B551,9),'INF GERAIS'!B551=LEFT('TERMO DE ADESÃO'!B551,9),'INF GERAIS'!B551=LEFT(EVENTOS!B551,9),'INF GERAIS'!B551=LEFT(PAGAMENTOS!B551,9),'INF GERAIS'!B551=LEFT(VISTORIA!B551,9),'INF GERAIS'!B551=LEFT('PRESTAÇÃO DE CONTAS'!B551,9),'INF GERAIS'!B551=LEFT('OBS  ENC'!B551,9),'INF GERAIS'!B551=LEFT('CONCLUSÃO INFORMAL'!B551,9))</f>
        <v>1</v>
      </c>
      <c r="P534" t="b">
        <f>AND('INF GERAIS'!D551=RESUMO!D551,'INF GERAIS'!D551='TERMO DE ADESÃO'!D551,'INF GERAIS'!D551=EVENTOS!D551,'INF GERAIS'!D551=PAGAMENTOS!D551,'INF GERAIS'!D551=VISTORIA!D551,'INF GERAIS'!D551='PRESTAÇÃO DE CONTAS'!D551,'INF GERAIS'!D551='OBS  ENC'!D551,'INF GERAIS'!D551='CONCLUSÃO INFORMAL'!D551)</f>
        <v>1</v>
      </c>
      <c r="Q534" t="b">
        <f>AND('INF GERAIS'!E551=RESUMO!E551,'INF GERAIS'!E551='TERMO DE ADESÃO'!E551,'INF GERAIS'!E551=EVENTOS!E551,'INF GERAIS'!E551=PAGAMENTOS!E551,'INF GERAIS'!E551=VISTORIA!E551,'INF GERAIS'!E551='PRESTAÇÃO DE CONTAS'!E551,'INF GERAIS'!E551='OBS  ENC'!E551,'INF GERAIS'!E551='CONCLUSÃO INFORMAL'!E551)</f>
        <v>1</v>
      </c>
    </row>
    <row r="535" spans="15:17" x14ac:dyDescent="0.35">
      <c r="O535" t="b">
        <f>AND('INF GERAIS'!B552=LEFT(RESUMO!B552,9),'INF GERAIS'!B552=LEFT('TERMO DE ADESÃO'!B552,9),'INF GERAIS'!B552=LEFT(EVENTOS!B552,9),'INF GERAIS'!B552=LEFT(PAGAMENTOS!B552,9),'INF GERAIS'!B552=LEFT(VISTORIA!B552,9),'INF GERAIS'!B552=LEFT('PRESTAÇÃO DE CONTAS'!B552,9),'INF GERAIS'!B552=LEFT('OBS  ENC'!B552,9),'INF GERAIS'!B552=LEFT('CONCLUSÃO INFORMAL'!B552,9))</f>
        <v>1</v>
      </c>
      <c r="P535" t="b">
        <f>AND('INF GERAIS'!D552=RESUMO!D552,'INF GERAIS'!D552='TERMO DE ADESÃO'!D552,'INF GERAIS'!D552=EVENTOS!D552,'INF GERAIS'!D552=PAGAMENTOS!D552,'INF GERAIS'!D552=VISTORIA!D552,'INF GERAIS'!D552='PRESTAÇÃO DE CONTAS'!D552,'INF GERAIS'!D552='OBS  ENC'!D552,'INF GERAIS'!D552='CONCLUSÃO INFORMAL'!D552)</f>
        <v>1</v>
      </c>
      <c r="Q535" t="b">
        <f>AND('INF GERAIS'!E552=RESUMO!E552,'INF GERAIS'!E552='TERMO DE ADESÃO'!E552,'INF GERAIS'!E552=EVENTOS!E552,'INF GERAIS'!E552=PAGAMENTOS!E552,'INF GERAIS'!E552=VISTORIA!E552,'INF GERAIS'!E552='PRESTAÇÃO DE CONTAS'!E552,'INF GERAIS'!E552='OBS  ENC'!E552,'INF GERAIS'!E552='CONCLUSÃO INFORMAL'!E552)</f>
        <v>1</v>
      </c>
    </row>
    <row r="536" spans="15:17" x14ac:dyDescent="0.35">
      <c r="O536" t="b">
        <f>AND('INF GERAIS'!B553=LEFT(RESUMO!B553,9),'INF GERAIS'!B553=LEFT('TERMO DE ADESÃO'!B553,9),'INF GERAIS'!B553=LEFT(EVENTOS!B553,9),'INF GERAIS'!B553=LEFT(PAGAMENTOS!B553,9),'INF GERAIS'!B553=LEFT(VISTORIA!B553,9),'INF GERAIS'!B553=LEFT('PRESTAÇÃO DE CONTAS'!B553,9),'INF GERAIS'!B553=LEFT('OBS  ENC'!B553,9),'INF GERAIS'!B553=LEFT('CONCLUSÃO INFORMAL'!B553,9))</f>
        <v>1</v>
      </c>
      <c r="P536" t="b">
        <f>AND('INF GERAIS'!D553=RESUMO!D553,'INF GERAIS'!D553='TERMO DE ADESÃO'!D553,'INF GERAIS'!D553=EVENTOS!D553,'INF GERAIS'!D553=PAGAMENTOS!D553,'INF GERAIS'!D553=VISTORIA!D553,'INF GERAIS'!D553='PRESTAÇÃO DE CONTAS'!D553,'INF GERAIS'!D553='OBS  ENC'!D553,'INF GERAIS'!D553='CONCLUSÃO INFORMAL'!D553)</f>
        <v>1</v>
      </c>
      <c r="Q536" t="b">
        <f>AND('INF GERAIS'!E553=RESUMO!E553,'INF GERAIS'!E553='TERMO DE ADESÃO'!E553,'INF GERAIS'!E553=EVENTOS!E553,'INF GERAIS'!E553=PAGAMENTOS!E553,'INF GERAIS'!E553=VISTORIA!E553,'INF GERAIS'!E553='PRESTAÇÃO DE CONTAS'!E553,'INF GERAIS'!E553='OBS  ENC'!E553,'INF GERAIS'!E553='CONCLUSÃO INFORMAL'!E553)</f>
        <v>1</v>
      </c>
    </row>
    <row r="537" spans="15:17" x14ac:dyDescent="0.35">
      <c r="O537" t="b">
        <f>AND('INF GERAIS'!B554=LEFT(RESUMO!B554,9),'INF GERAIS'!B554=LEFT('TERMO DE ADESÃO'!B554,9),'INF GERAIS'!B554=LEFT(EVENTOS!B554,9),'INF GERAIS'!B554=LEFT(PAGAMENTOS!B554,9),'INF GERAIS'!B554=LEFT(VISTORIA!B554,9),'INF GERAIS'!B554=LEFT('PRESTAÇÃO DE CONTAS'!B554,9),'INF GERAIS'!B554=LEFT('OBS  ENC'!B554,9),'INF GERAIS'!B554=LEFT('CONCLUSÃO INFORMAL'!B554,9))</f>
        <v>1</v>
      </c>
      <c r="P537" t="b">
        <f>AND('INF GERAIS'!D554=RESUMO!D554,'INF GERAIS'!D554='TERMO DE ADESÃO'!D554,'INF GERAIS'!D554=EVENTOS!D554,'INF GERAIS'!D554=PAGAMENTOS!D554,'INF GERAIS'!D554=VISTORIA!D554,'INF GERAIS'!D554='PRESTAÇÃO DE CONTAS'!D554,'INF GERAIS'!D554='OBS  ENC'!D554,'INF GERAIS'!D554='CONCLUSÃO INFORMAL'!D554)</f>
        <v>1</v>
      </c>
      <c r="Q537" t="b">
        <f>AND('INF GERAIS'!E554=RESUMO!E554,'INF GERAIS'!E554='TERMO DE ADESÃO'!E554,'INF GERAIS'!E554=EVENTOS!E554,'INF GERAIS'!E554=PAGAMENTOS!E554,'INF GERAIS'!E554=VISTORIA!E554,'INF GERAIS'!E554='PRESTAÇÃO DE CONTAS'!E554,'INF GERAIS'!E554='OBS  ENC'!E554,'INF GERAIS'!E554='CONCLUSÃO INFORMAL'!E554)</f>
        <v>1</v>
      </c>
    </row>
    <row r="538" spans="15:17" x14ac:dyDescent="0.35">
      <c r="O538" t="b">
        <f>AND('INF GERAIS'!B555=LEFT(RESUMO!B555,9),'INF GERAIS'!B555=LEFT('TERMO DE ADESÃO'!B555,9),'INF GERAIS'!B555=LEFT(EVENTOS!B555,9),'INF GERAIS'!B555=LEFT(PAGAMENTOS!B555,9),'INF GERAIS'!B555=LEFT(VISTORIA!B555,9),'INF GERAIS'!B555=LEFT('PRESTAÇÃO DE CONTAS'!B555,9),'INF GERAIS'!B555=LEFT('OBS  ENC'!B555,9),'INF GERAIS'!B555=LEFT('CONCLUSÃO INFORMAL'!B555,9))</f>
        <v>1</v>
      </c>
      <c r="P538" t="b">
        <f>AND('INF GERAIS'!D555=RESUMO!D555,'INF GERAIS'!D555='TERMO DE ADESÃO'!D555,'INF GERAIS'!D555=EVENTOS!D555,'INF GERAIS'!D555=PAGAMENTOS!D555,'INF GERAIS'!D555=VISTORIA!D555,'INF GERAIS'!D555='PRESTAÇÃO DE CONTAS'!D555,'INF GERAIS'!D555='OBS  ENC'!D555,'INF GERAIS'!D555='CONCLUSÃO INFORMAL'!D555)</f>
        <v>1</v>
      </c>
      <c r="Q538" t="b">
        <f>AND('INF GERAIS'!E555=RESUMO!E555,'INF GERAIS'!E555='TERMO DE ADESÃO'!E555,'INF GERAIS'!E555=EVENTOS!E555,'INF GERAIS'!E555=PAGAMENTOS!E555,'INF GERAIS'!E555=VISTORIA!E555,'INF GERAIS'!E555='PRESTAÇÃO DE CONTAS'!E555,'INF GERAIS'!E555='OBS  ENC'!E555,'INF GERAIS'!E555='CONCLUSÃO INFORMAL'!E555)</f>
        <v>1</v>
      </c>
    </row>
    <row r="539" spans="15:17" x14ac:dyDescent="0.35">
      <c r="O539" t="b">
        <f>AND('INF GERAIS'!B556=LEFT(RESUMO!B556,9),'INF GERAIS'!B556=LEFT('TERMO DE ADESÃO'!B556,9),'INF GERAIS'!B556=LEFT(EVENTOS!B556,9),'INF GERAIS'!B556=LEFT(PAGAMENTOS!B556,9),'INF GERAIS'!B556=LEFT(VISTORIA!B556,9),'INF GERAIS'!B556=LEFT('PRESTAÇÃO DE CONTAS'!B556,9),'INF GERAIS'!B556=LEFT('OBS  ENC'!B556,9),'INF GERAIS'!B556=LEFT('CONCLUSÃO INFORMAL'!B556,9))</f>
        <v>1</v>
      </c>
      <c r="P539" t="b">
        <f>AND('INF GERAIS'!D556=RESUMO!D556,'INF GERAIS'!D556='TERMO DE ADESÃO'!D556,'INF GERAIS'!D556=EVENTOS!D556,'INF GERAIS'!D556=PAGAMENTOS!D556,'INF GERAIS'!D556=VISTORIA!D556,'INF GERAIS'!D556='PRESTAÇÃO DE CONTAS'!D556,'INF GERAIS'!D556='OBS  ENC'!D556,'INF GERAIS'!D556='CONCLUSÃO INFORMAL'!D556)</f>
        <v>1</v>
      </c>
      <c r="Q539" t="b">
        <f>AND('INF GERAIS'!E556=RESUMO!E556,'INF GERAIS'!E556='TERMO DE ADESÃO'!E556,'INF GERAIS'!E556=EVENTOS!E556,'INF GERAIS'!E556=PAGAMENTOS!E556,'INF GERAIS'!E556=VISTORIA!E556,'INF GERAIS'!E556='PRESTAÇÃO DE CONTAS'!E556,'INF GERAIS'!E556='OBS  ENC'!E556,'INF GERAIS'!E556='CONCLUSÃO INFORMAL'!E556)</f>
        <v>1</v>
      </c>
    </row>
    <row r="540" spans="15:17" x14ac:dyDescent="0.35">
      <c r="O540" t="b">
        <f>AND('INF GERAIS'!B557=LEFT(RESUMO!B557,9),'INF GERAIS'!B557=LEFT('TERMO DE ADESÃO'!B557,9),'INF GERAIS'!B557=LEFT(EVENTOS!B557,9),'INF GERAIS'!B557=LEFT(PAGAMENTOS!B557,9),'INF GERAIS'!B557=LEFT(VISTORIA!B557,9),'INF GERAIS'!B557=LEFT('PRESTAÇÃO DE CONTAS'!B557,9),'INF GERAIS'!B557=LEFT('OBS  ENC'!B557,9),'INF GERAIS'!B557=LEFT('CONCLUSÃO INFORMAL'!B557,9))</f>
        <v>1</v>
      </c>
      <c r="P540" t="b">
        <f>AND('INF GERAIS'!D557=RESUMO!D557,'INF GERAIS'!D557='TERMO DE ADESÃO'!D557,'INF GERAIS'!D557=EVENTOS!D557,'INF GERAIS'!D557=PAGAMENTOS!D557,'INF GERAIS'!D557=VISTORIA!D557,'INF GERAIS'!D557='PRESTAÇÃO DE CONTAS'!D557,'INF GERAIS'!D557='OBS  ENC'!D557,'INF GERAIS'!D557='CONCLUSÃO INFORMAL'!D557)</f>
        <v>1</v>
      </c>
      <c r="Q540" t="b">
        <f>AND('INF GERAIS'!E557=RESUMO!E557,'INF GERAIS'!E557='TERMO DE ADESÃO'!E557,'INF GERAIS'!E557=EVENTOS!E557,'INF GERAIS'!E557=PAGAMENTOS!E557,'INF GERAIS'!E557=VISTORIA!E557,'INF GERAIS'!E557='PRESTAÇÃO DE CONTAS'!E557,'INF GERAIS'!E557='OBS  ENC'!E557,'INF GERAIS'!E557='CONCLUSÃO INFORMAL'!E557)</f>
        <v>1</v>
      </c>
    </row>
    <row r="541" spans="15:17" x14ac:dyDescent="0.35">
      <c r="O541" t="b">
        <f>AND('INF GERAIS'!B558=LEFT(RESUMO!B558,9),'INF GERAIS'!B558=LEFT('TERMO DE ADESÃO'!B558,9),'INF GERAIS'!B558=LEFT(EVENTOS!B558,9),'INF GERAIS'!B558=LEFT(PAGAMENTOS!B558,9),'INF GERAIS'!B558=LEFT(VISTORIA!B558,9),'INF GERAIS'!B558=LEFT('PRESTAÇÃO DE CONTAS'!B558,9),'INF GERAIS'!B558=LEFT('OBS  ENC'!B558,9),'INF GERAIS'!B558=LEFT('CONCLUSÃO INFORMAL'!B558,9))</f>
        <v>1</v>
      </c>
      <c r="P541" t="b">
        <f>AND('INF GERAIS'!D558=RESUMO!D558,'INF GERAIS'!D558='TERMO DE ADESÃO'!D558,'INF GERAIS'!D558=EVENTOS!D558,'INF GERAIS'!D558=PAGAMENTOS!D558,'INF GERAIS'!D558=VISTORIA!D558,'INF GERAIS'!D558='PRESTAÇÃO DE CONTAS'!D558,'INF GERAIS'!D558='OBS  ENC'!D558,'INF GERAIS'!D558='CONCLUSÃO INFORMAL'!D558)</f>
        <v>1</v>
      </c>
      <c r="Q541" t="b">
        <f>AND('INF GERAIS'!E558=RESUMO!E558,'INF GERAIS'!E558='TERMO DE ADESÃO'!E558,'INF GERAIS'!E558=EVENTOS!E558,'INF GERAIS'!E558=PAGAMENTOS!E558,'INF GERAIS'!E558=VISTORIA!E558,'INF GERAIS'!E558='PRESTAÇÃO DE CONTAS'!E558,'INF GERAIS'!E558='OBS  ENC'!E558,'INF GERAIS'!E558='CONCLUSÃO INFORMAL'!E558)</f>
        <v>1</v>
      </c>
    </row>
    <row r="542" spans="15:17" x14ac:dyDescent="0.35">
      <c r="O542" t="b">
        <f>AND('INF GERAIS'!B559=LEFT(RESUMO!B559,9),'INF GERAIS'!B559=LEFT('TERMO DE ADESÃO'!B559,9),'INF GERAIS'!B559=LEFT(EVENTOS!B559,9),'INF GERAIS'!B559=LEFT(PAGAMENTOS!B559,9),'INF GERAIS'!B559=LEFT(VISTORIA!B559,9),'INF GERAIS'!B559=LEFT('PRESTAÇÃO DE CONTAS'!B559,9),'INF GERAIS'!B559=LEFT('OBS  ENC'!B559,9),'INF GERAIS'!B559=LEFT('CONCLUSÃO INFORMAL'!B559,9))</f>
        <v>1</v>
      </c>
      <c r="P542" t="b">
        <f>AND('INF GERAIS'!D559=RESUMO!D559,'INF GERAIS'!D559='TERMO DE ADESÃO'!D559,'INF GERAIS'!D559=EVENTOS!D559,'INF GERAIS'!D559=PAGAMENTOS!D559,'INF GERAIS'!D559=VISTORIA!D559,'INF GERAIS'!D559='PRESTAÇÃO DE CONTAS'!D559,'INF GERAIS'!D559='OBS  ENC'!D559,'INF GERAIS'!D559='CONCLUSÃO INFORMAL'!D559)</f>
        <v>1</v>
      </c>
      <c r="Q542" t="b">
        <f>AND('INF GERAIS'!E559=RESUMO!E559,'INF GERAIS'!E559='TERMO DE ADESÃO'!E559,'INF GERAIS'!E559=EVENTOS!E559,'INF GERAIS'!E559=PAGAMENTOS!E559,'INF GERAIS'!E559=VISTORIA!E559,'INF GERAIS'!E559='PRESTAÇÃO DE CONTAS'!E559,'INF GERAIS'!E559='OBS  ENC'!E559,'INF GERAIS'!E559='CONCLUSÃO INFORMAL'!E559)</f>
        <v>1</v>
      </c>
    </row>
    <row r="543" spans="15:17" x14ac:dyDescent="0.35">
      <c r="O543" t="b">
        <f>AND('INF GERAIS'!B560=LEFT(RESUMO!B560,9),'INF GERAIS'!B560=LEFT('TERMO DE ADESÃO'!B560,9),'INF GERAIS'!B560=LEFT(EVENTOS!B560,9),'INF GERAIS'!B560=LEFT(PAGAMENTOS!B560,9),'INF GERAIS'!B560=LEFT(VISTORIA!B560,9),'INF GERAIS'!B560=LEFT('PRESTAÇÃO DE CONTAS'!B560,9),'INF GERAIS'!B560=LEFT('OBS  ENC'!B560,9),'INF GERAIS'!B560=LEFT('CONCLUSÃO INFORMAL'!B560,9))</f>
        <v>1</v>
      </c>
      <c r="P543" t="b">
        <f>AND('INF GERAIS'!D560=RESUMO!D560,'INF GERAIS'!D560='TERMO DE ADESÃO'!D560,'INF GERAIS'!D560=EVENTOS!D560,'INF GERAIS'!D560=PAGAMENTOS!D560,'INF GERAIS'!D560=VISTORIA!D560,'INF GERAIS'!D560='PRESTAÇÃO DE CONTAS'!D560,'INF GERAIS'!D560='OBS  ENC'!D560,'INF GERAIS'!D560='CONCLUSÃO INFORMAL'!D560)</f>
        <v>1</v>
      </c>
      <c r="Q543" t="b">
        <f>AND('INF GERAIS'!E560=RESUMO!E560,'INF GERAIS'!E560='TERMO DE ADESÃO'!E560,'INF GERAIS'!E560=EVENTOS!E560,'INF GERAIS'!E560=PAGAMENTOS!E560,'INF GERAIS'!E560=VISTORIA!E560,'INF GERAIS'!E560='PRESTAÇÃO DE CONTAS'!E560,'INF GERAIS'!E560='OBS  ENC'!E560,'INF GERAIS'!E560='CONCLUSÃO INFORMAL'!E560)</f>
        <v>1</v>
      </c>
    </row>
    <row r="544" spans="15:17" x14ac:dyDescent="0.35">
      <c r="O544" t="b">
        <f>AND('INF GERAIS'!B561=LEFT(RESUMO!B561,9),'INF GERAIS'!B561=LEFT('TERMO DE ADESÃO'!B561,9),'INF GERAIS'!B561=LEFT(EVENTOS!B561,9),'INF GERAIS'!B561=LEFT(PAGAMENTOS!B561,9),'INF GERAIS'!B561=LEFT(VISTORIA!B561,9),'INF GERAIS'!B561=LEFT('PRESTAÇÃO DE CONTAS'!B561,9),'INF GERAIS'!B561=LEFT('OBS  ENC'!B561,9),'INF GERAIS'!B561=LEFT('CONCLUSÃO INFORMAL'!B561,9))</f>
        <v>1</v>
      </c>
      <c r="P544" t="b">
        <f>AND('INF GERAIS'!D561=RESUMO!D561,'INF GERAIS'!D561='TERMO DE ADESÃO'!D561,'INF GERAIS'!D561=EVENTOS!D561,'INF GERAIS'!D561=PAGAMENTOS!D561,'INF GERAIS'!D561=VISTORIA!D561,'INF GERAIS'!D561='PRESTAÇÃO DE CONTAS'!D561,'INF GERAIS'!D561='OBS  ENC'!D561,'INF GERAIS'!D561='CONCLUSÃO INFORMAL'!D561)</f>
        <v>1</v>
      </c>
      <c r="Q544" t="b">
        <f>AND('INF GERAIS'!E561=RESUMO!E561,'INF GERAIS'!E561='TERMO DE ADESÃO'!E561,'INF GERAIS'!E561=EVENTOS!E561,'INF GERAIS'!E561=PAGAMENTOS!E561,'INF GERAIS'!E561=VISTORIA!E561,'INF GERAIS'!E561='PRESTAÇÃO DE CONTAS'!E561,'INF GERAIS'!E561='OBS  ENC'!E561,'INF GERAIS'!E561='CONCLUSÃO INFORMAL'!E561)</f>
        <v>1</v>
      </c>
    </row>
    <row r="545" spans="15:17" x14ac:dyDescent="0.35">
      <c r="O545" t="b">
        <f>AND('INF GERAIS'!B562=LEFT(RESUMO!B562,9),'INF GERAIS'!B562=LEFT('TERMO DE ADESÃO'!B562,9),'INF GERAIS'!B562=LEFT(EVENTOS!B562,9),'INF GERAIS'!B562=LEFT(PAGAMENTOS!B562,9),'INF GERAIS'!B562=LEFT(VISTORIA!B562,9),'INF GERAIS'!B562=LEFT('PRESTAÇÃO DE CONTAS'!B562,9),'INF GERAIS'!B562=LEFT('OBS  ENC'!B562,9),'INF GERAIS'!B562=LEFT('CONCLUSÃO INFORMAL'!B562,9))</f>
        <v>1</v>
      </c>
      <c r="P545" t="b">
        <f>AND('INF GERAIS'!D562=RESUMO!D562,'INF GERAIS'!D562='TERMO DE ADESÃO'!D562,'INF GERAIS'!D562=EVENTOS!D562,'INF GERAIS'!D562=PAGAMENTOS!D562,'INF GERAIS'!D562=VISTORIA!D562,'INF GERAIS'!D562='PRESTAÇÃO DE CONTAS'!D562,'INF GERAIS'!D562='OBS  ENC'!D562,'INF GERAIS'!D562='CONCLUSÃO INFORMAL'!D562)</f>
        <v>1</v>
      </c>
      <c r="Q545" t="b">
        <f>AND('INF GERAIS'!E562=RESUMO!E562,'INF GERAIS'!E562='TERMO DE ADESÃO'!E562,'INF GERAIS'!E562=EVENTOS!E562,'INF GERAIS'!E562=PAGAMENTOS!E562,'INF GERAIS'!E562=VISTORIA!E562,'INF GERAIS'!E562='PRESTAÇÃO DE CONTAS'!E562,'INF GERAIS'!E562='OBS  ENC'!E562,'INF GERAIS'!E562='CONCLUSÃO INFORMAL'!E562)</f>
        <v>1</v>
      </c>
    </row>
    <row r="546" spans="15:17" x14ac:dyDescent="0.35">
      <c r="O546" t="b">
        <f>AND('INF GERAIS'!B563=LEFT(RESUMO!B563,9),'INF GERAIS'!B563=LEFT('TERMO DE ADESÃO'!B563,9),'INF GERAIS'!B563=LEFT(EVENTOS!B563,9),'INF GERAIS'!B563=LEFT(PAGAMENTOS!B563,9),'INF GERAIS'!B563=LEFT(VISTORIA!B563,9),'INF GERAIS'!B563=LEFT('PRESTAÇÃO DE CONTAS'!B563,9),'INF GERAIS'!B563=LEFT('OBS  ENC'!B563,9),'INF GERAIS'!B563=LEFT('CONCLUSÃO INFORMAL'!B563,9))</f>
        <v>1</v>
      </c>
      <c r="P546" t="b">
        <f>AND('INF GERAIS'!D563=RESUMO!D563,'INF GERAIS'!D563='TERMO DE ADESÃO'!D563,'INF GERAIS'!D563=EVENTOS!D563,'INF GERAIS'!D563=PAGAMENTOS!D563,'INF GERAIS'!D563=VISTORIA!D563,'INF GERAIS'!D563='PRESTAÇÃO DE CONTAS'!D563,'INF GERAIS'!D563='OBS  ENC'!D563,'INF GERAIS'!D563='CONCLUSÃO INFORMAL'!D563)</f>
        <v>1</v>
      </c>
      <c r="Q546" t="b">
        <f>AND('INF GERAIS'!E563=RESUMO!E563,'INF GERAIS'!E563='TERMO DE ADESÃO'!E563,'INF GERAIS'!E563=EVENTOS!E563,'INF GERAIS'!E563=PAGAMENTOS!E563,'INF GERAIS'!E563=VISTORIA!E563,'INF GERAIS'!E563='PRESTAÇÃO DE CONTAS'!E563,'INF GERAIS'!E563='OBS  ENC'!E563,'INF GERAIS'!E563='CONCLUSÃO INFORMAL'!E563)</f>
        <v>1</v>
      </c>
    </row>
    <row r="547" spans="15:17" x14ac:dyDescent="0.35">
      <c r="O547" t="b">
        <f>AND('INF GERAIS'!B564=LEFT(RESUMO!B564,9),'INF GERAIS'!B564=LEFT('TERMO DE ADESÃO'!B564,9),'INF GERAIS'!B564=LEFT(EVENTOS!B564,9),'INF GERAIS'!B564=LEFT(PAGAMENTOS!B564,9),'INF GERAIS'!B564=LEFT(VISTORIA!B564,9),'INF GERAIS'!B564=LEFT('PRESTAÇÃO DE CONTAS'!B564,9),'INF GERAIS'!B564=LEFT('OBS  ENC'!B564,9),'INF GERAIS'!B564=LEFT('CONCLUSÃO INFORMAL'!B564,9))</f>
        <v>1</v>
      </c>
      <c r="P547" t="b">
        <f>AND('INF GERAIS'!D564=RESUMO!D564,'INF GERAIS'!D564='TERMO DE ADESÃO'!D564,'INF GERAIS'!D564=EVENTOS!D564,'INF GERAIS'!D564=PAGAMENTOS!D564,'INF GERAIS'!D564=VISTORIA!D564,'INF GERAIS'!D564='PRESTAÇÃO DE CONTAS'!D564,'INF GERAIS'!D564='OBS  ENC'!D564,'INF GERAIS'!D564='CONCLUSÃO INFORMAL'!D564)</f>
        <v>1</v>
      </c>
      <c r="Q547" t="b">
        <f>AND('INF GERAIS'!E564=RESUMO!E564,'INF GERAIS'!E564='TERMO DE ADESÃO'!E564,'INF GERAIS'!E564=EVENTOS!E564,'INF GERAIS'!E564=PAGAMENTOS!E564,'INF GERAIS'!E564=VISTORIA!E564,'INF GERAIS'!E564='PRESTAÇÃO DE CONTAS'!E564,'INF GERAIS'!E564='OBS  ENC'!E564,'INF GERAIS'!E564='CONCLUSÃO INFORMAL'!E564)</f>
        <v>1</v>
      </c>
    </row>
    <row r="548" spans="15:17" x14ac:dyDescent="0.35">
      <c r="O548" t="b">
        <f>AND('INF GERAIS'!B565=LEFT(RESUMO!B565,9),'INF GERAIS'!B565=LEFT('TERMO DE ADESÃO'!B565,9),'INF GERAIS'!B565=LEFT(EVENTOS!B565,9),'INF GERAIS'!B565=LEFT(PAGAMENTOS!B565,9),'INF GERAIS'!B565=LEFT(VISTORIA!B565,9),'INF GERAIS'!B565=LEFT('PRESTAÇÃO DE CONTAS'!B565,9),'INF GERAIS'!B565=LEFT('OBS  ENC'!B565,9),'INF GERAIS'!B565=LEFT('CONCLUSÃO INFORMAL'!B565,9))</f>
        <v>1</v>
      </c>
      <c r="P548" t="b">
        <f>AND('INF GERAIS'!D565=RESUMO!D565,'INF GERAIS'!D565='TERMO DE ADESÃO'!D565,'INF GERAIS'!D565=EVENTOS!D565,'INF GERAIS'!D565=PAGAMENTOS!D565,'INF GERAIS'!D565=VISTORIA!D565,'INF GERAIS'!D565='PRESTAÇÃO DE CONTAS'!D565,'INF GERAIS'!D565='OBS  ENC'!D565,'INF GERAIS'!D565='CONCLUSÃO INFORMAL'!D565)</f>
        <v>1</v>
      </c>
      <c r="Q548" t="b">
        <f>AND('INF GERAIS'!E565=RESUMO!E565,'INF GERAIS'!E565='TERMO DE ADESÃO'!E565,'INF GERAIS'!E565=EVENTOS!E565,'INF GERAIS'!E565=PAGAMENTOS!E565,'INF GERAIS'!E565=VISTORIA!E565,'INF GERAIS'!E565='PRESTAÇÃO DE CONTAS'!E565,'INF GERAIS'!E565='OBS  ENC'!E565,'INF GERAIS'!E565='CONCLUSÃO INFORMAL'!E565)</f>
        <v>1</v>
      </c>
    </row>
    <row r="549" spans="15:17" x14ac:dyDescent="0.35">
      <c r="O549" t="b">
        <f>AND('INF GERAIS'!B566=LEFT(RESUMO!B566,9),'INF GERAIS'!B566=LEFT('TERMO DE ADESÃO'!B566,9),'INF GERAIS'!B566=LEFT(EVENTOS!B566,9),'INF GERAIS'!B566=LEFT(PAGAMENTOS!B566,9),'INF GERAIS'!B566=LEFT(VISTORIA!B566,9),'INF GERAIS'!B566=LEFT('PRESTAÇÃO DE CONTAS'!B566,9),'INF GERAIS'!B566=LEFT('OBS  ENC'!B566,9),'INF GERAIS'!B566=LEFT('CONCLUSÃO INFORMAL'!B566,9))</f>
        <v>1</v>
      </c>
      <c r="P549" t="b">
        <f>AND('INF GERAIS'!D566=RESUMO!D566,'INF GERAIS'!D566='TERMO DE ADESÃO'!D566,'INF GERAIS'!D566=EVENTOS!D566,'INF GERAIS'!D566=PAGAMENTOS!D566,'INF GERAIS'!D566=VISTORIA!D566,'INF GERAIS'!D566='PRESTAÇÃO DE CONTAS'!D566,'INF GERAIS'!D566='OBS  ENC'!D566,'INF GERAIS'!D566='CONCLUSÃO INFORMAL'!D566)</f>
        <v>1</v>
      </c>
      <c r="Q549" t="b">
        <f>AND('INF GERAIS'!E566=RESUMO!E566,'INF GERAIS'!E566='TERMO DE ADESÃO'!E566,'INF GERAIS'!E566=EVENTOS!E566,'INF GERAIS'!E566=PAGAMENTOS!E566,'INF GERAIS'!E566=VISTORIA!E566,'INF GERAIS'!E566='PRESTAÇÃO DE CONTAS'!E566,'INF GERAIS'!E566='OBS  ENC'!E566,'INF GERAIS'!E566='CONCLUSÃO INFORMAL'!E566)</f>
        <v>1</v>
      </c>
    </row>
    <row r="550" spans="15:17" x14ac:dyDescent="0.35">
      <c r="O550" t="b">
        <f>AND('INF GERAIS'!B567=LEFT(RESUMO!B567,9),'INF GERAIS'!B567=LEFT('TERMO DE ADESÃO'!B567,9),'INF GERAIS'!B567=LEFT(EVENTOS!B567,9),'INF GERAIS'!B567=LEFT(PAGAMENTOS!B567,9),'INF GERAIS'!B567=LEFT(VISTORIA!B567,9),'INF GERAIS'!B567=LEFT('PRESTAÇÃO DE CONTAS'!B567,9),'INF GERAIS'!B567=LEFT('OBS  ENC'!B567,9),'INF GERAIS'!B567=LEFT('CONCLUSÃO INFORMAL'!B567,9))</f>
        <v>1</v>
      </c>
      <c r="P550" t="b">
        <f>AND('INF GERAIS'!D567=RESUMO!D567,'INF GERAIS'!D567='TERMO DE ADESÃO'!D567,'INF GERAIS'!D567=EVENTOS!D567,'INF GERAIS'!D567=PAGAMENTOS!D567,'INF GERAIS'!D567=VISTORIA!D567,'INF GERAIS'!D567='PRESTAÇÃO DE CONTAS'!D567,'INF GERAIS'!D567='OBS  ENC'!D567,'INF GERAIS'!D567='CONCLUSÃO INFORMAL'!D567)</f>
        <v>1</v>
      </c>
      <c r="Q550" t="b">
        <f>AND('INF GERAIS'!E567=RESUMO!E567,'INF GERAIS'!E567='TERMO DE ADESÃO'!E567,'INF GERAIS'!E567=EVENTOS!E567,'INF GERAIS'!E567=PAGAMENTOS!E567,'INF GERAIS'!E567=VISTORIA!E567,'INF GERAIS'!E567='PRESTAÇÃO DE CONTAS'!E567,'INF GERAIS'!E567='OBS  ENC'!E567,'INF GERAIS'!E567='CONCLUSÃO INFORMAL'!E567)</f>
        <v>1</v>
      </c>
    </row>
    <row r="551" spans="15:17" x14ac:dyDescent="0.35">
      <c r="O551" t="b">
        <f>AND('INF GERAIS'!B568=LEFT(RESUMO!B568,9),'INF GERAIS'!B568=LEFT('TERMO DE ADESÃO'!B568,9),'INF GERAIS'!B568=LEFT(EVENTOS!B568,9),'INF GERAIS'!B568=LEFT(PAGAMENTOS!B568,9),'INF GERAIS'!B568=LEFT(VISTORIA!B568,9),'INF GERAIS'!B568=LEFT('PRESTAÇÃO DE CONTAS'!B568,9),'INF GERAIS'!B568=LEFT('OBS  ENC'!B568,9),'INF GERAIS'!B568=LEFT('CONCLUSÃO INFORMAL'!B568,9))</f>
        <v>1</v>
      </c>
      <c r="P551" t="b">
        <f>AND('INF GERAIS'!D568=RESUMO!D568,'INF GERAIS'!D568='TERMO DE ADESÃO'!D568,'INF GERAIS'!D568=EVENTOS!D568,'INF GERAIS'!D568=PAGAMENTOS!D568,'INF GERAIS'!D568=VISTORIA!D568,'INF GERAIS'!D568='PRESTAÇÃO DE CONTAS'!D568,'INF GERAIS'!D568='OBS  ENC'!D568,'INF GERAIS'!D568='CONCLUSÃO INFORMAL'!D568)</f>
        <v>1</v>
      </c>
      <c r="Q551" t="b">
        <f>AND('INF GERAIS'!E568=RESUMO!E568,'INF GERAIS'!E568='TERMO DE ADESÃO'!E568,'INF GERAIS'!E568=EVENTOS!E568,'INF GERAIS'!E568=PAGAMENTOS!E568,'INF GERAIS'!E568=VISTORIA!E568,'INF GERAIS'!E568='PRESTAÇÃO DE CONTAS'!E568,'INF GERAIS'!E568='OBS  ENC'!E568,'INF GERAIS'!E568='CONCLUSÃO INFORMAL'!E568)</f>
        <v>1</v>
      </c>
    </row>
    <row r="552" spans="15:17" x14ac:dyDescent="0.35">
      <c r="O552" t="b">
        <f>AND('INF GERAIS'!B569=LEFT(RESUMO!B569,9),'INF GERAIS'!B569=LEFT('TERMO DE ADESÃO'!B569,9),'INF GERAIS'!B569=LEFT(EVENTOS!B569,9),'INF GERAIS'!B569=LEFT(PAGAMENTOS!B569,9),'INF GERAIS'!B569=LEFT(VISTORIA!B569,9),'INF GERAIS'!B569=LEFT('PRESTAÇÃO DE CONTAS'!B569,9),'INF GERAIS'!B569=LEFT('OBS  ENC'!B569,9),'INF GERAIS'!B569=LEFT('CONCLUSÃO INFORMAL'!B569,9))</f>
        <v>1</v>
      </c>
      <c r="P552" t="b">
        <f>AND('INF GERAIS'!D569=RESUMO!D569,'INF GERAIS'!D569='TERMO DE ADESÃO'!D569,'INF GERAIS'!D569=EVENTOS!D569,'INF GERAIS'!D569=PAGAMENTOS!D569,'INF GERAIS'!D569=VISTORIA!D569,'INF GERAIS'!D569='PRESTAÇÃO DE CONTAS'!D569,'INF GERAIS'!D569='OBS  ENC'!D569,'INF GERAIS'!D569='CONCLUSÃO INFORMAL'!D569)</f>
        <v>1</v>
      </c>
      <c r="Q552" t="b">
        <f>AND('INF GERAIS'!E569=RESUMO!E569,'INF GERAIS'!E569='TERMO DE ADESÃO'!E569,'INF GERAIS'!E569=EVENTOS!E569,'INF GERAIS'!E569=PAGAMENTOS!E569,'INF GERAIS'!E569=VISTORIA!E569,'INF GERAIS'!E569='PRESTAÇÃO DE CONTAS'!E569,'INF GERAIS'!E569='OBS  ENC'!E569,'INF GERAIS'!E569='CONCLUSÃO INFORMAL'!E569)</f>
        <v>1</v>
      </c>
    </row>
    <row r="553" spans="15:17" x14ac:dyDescent="0.35">
      <c r="O553" t="b">
        <f>AND('INF GERAIS'!B570=LEFT(RESUMO!B570,9),'INF GERAIS'!B570=LEFT('TERMO DE ADESÃO'!B570,9),'INF GERAIS'!B570=LEFT(EVENTOS!B570,9),'INF GERAIS'!B570=LEFT(PAGAMENTOS!B570,9),'INF GERAIS'!B570=LEFT(VISTORIA!B570,9),'INF GERAIS'!B570=LEFT('PRESTAÇÃO DE CONTAS'!B570,9),'INF GERAIS'!B570=LEFT('OBS  ENC'!B570,9),'INF GERAIS'!B570=LEFT('CONCLUSÃO INFORMAL'!B570,9))</f>
        <v>1</v>
      </c>
      <c r="P553" t="b">
        <f>AND('INF GERAIS'!D570=RESUMO!D570,'INF GERAIS'!D570='TERMO DE ADESÃO'!D570,'INF GERAIS'!D570=EVENTOS!D570,'INF GERAIS'!D570=PAGAMENTOS!D570,'INF GERAIS'!D570=VISTORIA!D570,'INF GERAIS'!D570='PRESTAÇÃO DE CONTAS'!D570,'INF GERAIS'!D570='OBS  ENC'!D570,'INF GERAIS'!D570='CONCLUSÃO INFORMAL'!D570)</f>
        <v>1</v>
      </c>
      <c r="Q553" t="b">
        <f>AND('INF GERAIS'!E570=RESUMO!E570,'INF GERAIS'!E570='TERMO DE ADESÃO'!E570,'INF GERAIS'!E570=EVENTOS!E570,'INF GERAIS'!E570=PAGAMENTOS!E570,'INF GERAIS'!E570=VISTORIA!E570,'INF GERAIS'!E570='PRESTAÇÃO DE CONTAS'!E570,'INF GERAIS'!E570='OBS  ENC'!E570,'INF GERAIS'!E570='CONCLUSÃO INFORMAL'!E570)</f>
        <v>1</v>
      </c>
    </row>
    <row r="554" spans="15:17" x14ac:dyDescent="0.35">
      <c r="O554" t="b">
        <f>AND('INF GERAIS'!B571=LEFT(RESUMO!B571,9),'INF GERAIS'!B571=LEFT('TERMO DE ADESÃO'!B571,9),'INF GERAIS'!B571=LEFT(EVENTOS!B571,9),'INF GERAIS'!B571=LEFT(PAGAMENTOS!B571,9),'INF GERAIS'!B571=LEFT(VISTORIA!B571,9),'INF GERAIS'!B571=LEFT('PRESTAÇÃO DE CONTAS'!B571,9),'INF GERAIS'!B571=LEFT('OBS  ENC'!B571,9),'INF GERAIS'!B571=LEFT('CONCLUSÃO INFORMAL'!B571,9))</f>
        <v>1</v>
      </c>
      <c r="P554" t="b">
        <f>AND('INF GERAIS'!D571=RESUMO!D571,'INF GERAIS'!D571='TERMO DE ADESÃO'!D571,'INF GERAIS'!D571=EVENTOS!D571,'INF GERAIS'!D571=PAGAMENTOS!D571,'INF GERAIS'!D571=VISTORIA!D571,'INF GERAIS'!D571='PRESTAÇÃO DE CONTAS'!D571,'INF GERAIS'!D571='OBS  ENC'!D571,'INF GERAIS'!D571='CONCLUSÃO INFORMAL'!D571)</f>
        <v>1</v>
      </c>
      <c r="Q554" t="b">
        <f>AND('INF GERAIS'!E571=RESUMO!E571,'INF GERAIS'!E571='TERMO DE ADESÃO'!E571,'INF GERAIS'!E571=EVENTOS!E571,'INF GERAIS'!E571=PAGAMENTOS!E571,'INF GERAIS'!E571=VISTORIA!E571,'INF GERAIS'!E571='PRESTAÇÃO DE CONTAS'!E571,'INF GERAIS'!E571='OBS  ENC'!E571,'INF GERAIS'!E571='CONCLUSÃO INFORMAL'!E571)</f>
        <v>1</v>
      </c>
    </row>
    <row r="555" spans="15:17" x14ac:dyDescent="0.35">
      <c r="O555" t="b">
        <f>AND('INF GERAIS'!B572=LEFT(RESUMO!B572,9),'INF GERAIS'!B572=LEFT('TERMO DE ADESÃO'!B572,9),'INF GERAIS'!B572=LEFT(EVENTOS!B572,9),'INF GERAIS'!B572=LEFT(PAGAMENTOS!B572,9),'INF GERAIS'!B572=LEFT(VISTORIA!B572,9),'INF GERAIS'!B572=LEFT('PRESTAÇÃO DE CONTAS'!B572,9),'INF GERAIS'!B572=LEFT('OBS  ENC'!B572,9),'INF GERAIS'!B572=LEFT('CONCLUSÃO INFORMAL'!B572,9))</f>
        <v>1</v>
      </c>
      <c r="P555" t="b">
        <f>AND('INF GERAIS'!D572=RESUMO!D572,'INF GERAIS'!D572='TERMO DE ADESÃO'!D572,'INF GERAIS'!D572=EVENTOS!D572,'INF GERAIS'!D572=PAGAMENTOS!D572,'INF GERAIS'!D572=VISTORIA!D572,'INF GERAIS'!D572='PRESTAÇÃO DE CONTAS'!D572,'INF GERAIS'!D572='OBS  ENC'!D572,'INF GERAIS'!D572='CONCLUSÃO INFORMAL'!D572)</f>
        <v>1</v>
      </c>
      <c r="Q555" t="b">
        <f>AND('INF GERAIS'!E572=RESUMO!E572,'INF GERAIS'!E572='TERMO DE ADESÃO'!E572,'INF GERAIS'!E572=EVENTOS!E572,'INF GERAIS'!E572=PAGAMENTOS!E572,'INF GERAIS'!E572=VISTORIA!E572,'INF GERAIS'!E572='PRESTAÇÃO DE CONTAS'!E572,'INF GERAIS'!E572='OBS  ENC'!E572,'INF GERAIS'!E572='CONCLUSÃO INFORMAL'!E572)</f>
        <v>1</v>
      </c>
    </row>
    <row r="556" spans="15:17" x14ac:dyDescent="0.35">
      <c r="O556" t="b">
        <f>AND('INF GERAIS'!B573=LEFT(RESUMO!B573,9),'INF GERAIS'!B573=LEFT('TERMO DE ADESÃO'!B573,9),'INF GERAIS'!B573=LEFT(EVENTOS!B573,9),'INF GERAIS'!B573=LEFT(PAGAMENTOS!B573,9),'INF GERAIS'!B573=LEFT(VISTORIA!B573,9),'INF GERAIS'!B573=LEFT('PRESTAÇÃO DE CONTAS'!B573,9),'INF GERAIS'!B573=LEFT('OBS  ENC'!B573,9),'INF GERAIS'!B573=LEFT('CONCLUSÃO INFORMAL'!B573,9))</f>
        <v>1</v>
      </c>
      <c r="P556" t="b">
        <f>AND('INF GERAIS'!D573=RESUMO!D573,'INF GERAIS'!D573='TERMO DE ADESÃO'!D573,'INF GERAIS'!D573=EVENTOS!D573,'INF GERAIS'!D573=PAGAMENTOS!D573,'INF GERAIS'!D573=VISTORIA!D573,'INF GERAIS'!D573='PRESTAÇÃO DE CONTAS'!D573,'INF GERAIS'!D573='OBS  ENC'!D573,'INF GERAIS'!D573='CONCLUSÃO INFORMAL'!D573)</f>
        <v>1</v>
      </c>
      <c r="Q556" t="b">
        <f>AND('INF GERAIS'!E573=RESUMO!E573,'INF GERAIS'!E573='TERMO DE ADESÃO'!E573,'INF GERAIS'!E573=EVENTOS!E573,'INF GERAIS'!E573=PAGAMENTOS!E573,'INF GERAIS'!E573=VISTORIA!E573,'INF GERAIS'!E573='PRESTAÇÃO DE CONTAS'!E573,'INF GERAIS'!E573='OBS  ENC'!E573,'INF GERAIS'!E573='CONCLUSÃO INFORMAL'!E573)</f>
        <v>1</v>
      </c>
    </row>
    <row r="557" spans="15:17" x14ac:dyDescent="0.35">
      <c r="O557" t="b">
        <f>AND('INF GERAIS'!B574=LEFT(RESUMO!B574,9),'INF GERAIS'!B574=LEFT('TERMO DE ADESÃO'!B574,9),'INF GERAIS'!B574=LEFT(EVENTOS!B574,9),'INF GERAIS'!B574=LEFT(PAGAMENTOS!B574,9),'INF GERAIS'!B574=LEFT(VISTORIA!B574,9),'INF GERAIS'!B574=LEFT('PRESTAÇÃO DE CONTAS'!B574,9),'INF GERAIS'!B574=LEFT('OBS  ENC'!B574,9),'INF GERAIS'!B574=LEFT('CONCLUSÃO INFORMAL'!B574,9))</f>
        <v>1</v>
      </c>
      <c r="P557" t="b">
        <f>AND('INF GERAIS'!D574=RESUMO!D574,'INF GERAIS'!D574='TERMO DE ADESÃO'!D574,'INF GERAIS'!D574=EVENTOS!D574,'INF GERAIS'!D574=PAGAMENTOS!D574,'INF GERAIS'!D574=VISTORIA!D574,'INF GERAIS'!D574='PRESTAÇÃO DE CONTAS'!D574,'INF GERAIS'!D574='OBS  ENC'!D574,'INF GERAIS'!D574='CONCLUSÃO INFORMAL'!D574)</f>
        <v>1</v>
      </c>
      <c r="Q557" t="b">
        <f>AND('INF GERAIS'!E574=RESUMO!E574,'INF GERAIS'!E574='TERMO DE ADESÃO'!E574,'INF GERAIS'!E574=EVENTOS!E574,'INF GERAIS'!E574=PAGAMENTOS!E574,'INF GERAIS'!E574=VISTORIA!E574,'INF GERAIS'!E574='PRESTAÇÃO DE CONTAS'!E574,'INF GERAIS'!E574='OBS  ENC'!E574,'INF GERAIS'!E574='CONCLUSÃO INFORMAL'!E574)</f>
        <v>1</v>
      </c>
    </row>
    <row r="558" spans="15:17" x14ac:dyDescent="0.35">
      <c r="O558" t="b">
        <f>AND('INF GERAIS'!B575=LEFT(RESUMO!B575,9),'INF GERAIS'!B575=LEFT('TERMO DE ADESÃO'!B575,9),'INF GERAIS'!B575=LEFT(EVENTOS!B575,9),'INF GERAIS'!B575=LEFT(PAGAMENTOS!B575,9),'INF GERAIS'!B575=LEFT(VISTORIA!B575,9),'INF GERAIS'!B575=LEFT('PRESTAÇÃO DE CONTAS'!B575,9),'INF GERAIS'!B575=LEFT('OBS  ENC'!B575,9),'INF GERAIS'!B575=LEFT('CONCLUSÃO INFORMAL'!B575,9))</f>
        <v>1</v>
      </c>
      <c r="P558" t="b">
        <f>AND('INF GERAIS'!D575=RESUMO!D575,'INF GERAIS'!D575='TERMO DE ADESÃO'!D575,'INF GERAIS'!D575=EVENTOS!D575,'INF GERAIS'!D575=PAGAMENTOS!D575,'INF GERAIS'!D575=VISTORIA!D575,'INF GERAIS'!D575='PRESTAÇÃO DE CONTAS'!D575,'INF GERAIS'!D575='OBS  ENC'!D575,'INF GERAIS'!D575='CONCLUSÃO INFORMAL'!D575)</f>
        <v>1</v>
      </c>
      <c r="Q558" t="b">
        <f>AND('INF GERAIS'!E575=RESUMO!E575,'INF GERAIS'!E575='TERMO DE ADESÃO'!E575,'INF GERAIS'!E575=EVENTOS!E575,'INF GERAIS'!E575=PAGAMENTOS!E575,'INF GERAIS'!E575=VISTORIA!E575,'INF GERAIS'!E575='PRESTAÇÃO DE CONTAS'!E575,'INF GERAIS'!E575='OBS  ENC'!E575,'INF GERAIS'!E575='CONCLUSÃO INFORMAL'!E575)</f>
        <v>1</v>
      </c>
    </row>
    <row r="559" spans="15:17" x14ac:dyDescent="0.35">
      <c r="O559" t="b">
        <f>AND('INF GERAIS'!B576=LEFT(RESUMO!B576,9),'INF GERAIS'!B576=LEFT('TERMO DE ADESÃO'!B576,9),'INF GERAIS'!B576=LEFT(EVENTOS!B576,9),'INF GERAIS'!B576=LEFT(PAGAMENTOS!B576,9),'INF GERAIS'!B576=LEFT(VISTORIA!B576,9),'INF GERAIS'!B576=LEFT('PRESTAÇÃO DE CONTAS'!B576,9),'INF GERAIS'!B576=LEFT('OBS  ENC'!B576,9),'INF GERAIS'!B576=LEFT('CONCLUSÃO INFORMAL'!B576,9))</f>
        <v>1</v>
      </c>
      <c r="P559" t="b">
        <f>AND('INF GERAIS'!D576=RESUMO!D576,'INF GERAIS'!D576='TERMO DE ADESÃO'!D576,'INF GERAIS'!D576=EVENTOS!D576,'INF GERAIS'!D576=PAGAMENTOS!D576,'INF GERAIS'!D576=VISTORIA!D576,'INF GERAIS'!D576='PRESTAÇÃO DE CONTAS'!D576,'INF GERAIS'!D576='OBS  ENC'!D576,'INF GERAIS'!D576='CONCLUSÃO INFORMAL'!D576)</f>
        <v>1</v>
      </c>
      <c r="Q559" t="b">
        <f>AND('INF GERAIS'!E576=RESUMO!E576,'INF GERAIS'!E576='TERMO DE ADESÃO'!E576,'INF GERAIS'!E576=EVENTOS!E576,'INF GERAIS'!E576=PAGAMENTOS!E576,'INF GERAIS'!E576=VISTORIA!E576,'INF GERAIS'!E576='PRESTAÇÃO DE CONTAS'!E576,'INF GERAIS'!E576='OBS  ENC'!E576,'INF GERAIS'!E576='CONCLUSÃO INFORMAL'!E576)</f>
        <v>1</v>
      </c>
    </row>
    <row r="560" spans="15:17" x14ac:dyDescent="0.35">
      <c r="O560" t="b">
        <f>AND('INF GERAIS'!B577=LEFT(RESUMO!B577,9),'INF GERAIS'!B577=LEFT('TERMO DE ADESÃO'!B577,9),'INF GERAIS'!B577=LEFT(EVENTOS!B577,9),'INF GERAIS'!B577=LEFT(PAGAMENTOS!B577,9),'INF GERAIS'!B577=LEFT(VISTORIA!B577,9),'INF GERAIS'!B577=LEFT('PRESTAÇÃO DE CONTAS'!B577,9),'INF GERAIS'!B577=LEFT('OBS  ENC'!B577,9),'INF GERAIS'!B577=LEFT('CONCLUSÃO INFORMAL'!B577,9))</f>
        <v>1</v>
      </c>
      <c r="P560" t="b">
        <f>AND('INF GERAIS'!D577=RESUMO!D577,'INF GERAIS'!D577='TERMO DE ADESÃO'!D577,'INF GERAIS'!D577=EVENTOS!D577,'INF GERAIS'!D577=PAGAMENTOS!D577,'INF GERAIS'!D577=VISTORIA!D577,'INF GERAIS'!D577='PRESTAÇÃO DE CONTAS'!D577,'INF GERAIS'!D577='OBS  ENC'!D577,'INF GERAIS'!D577='CONCLUSÃO INFORMAL'!D577)</f>
        <v>1</v>
      </c>
      <c r="Q560" t="b">
        <f>AND('INF GERAIS'!E577=RESUMO!E577,'INF GERAIS'!E577='TERMO DE ADESÃO'!E577,'INF GERAIS'!E577=EVENTOS!E577,'INF GERAIS'!E577=PAGAMENTOS!E577,'INF GERAIS'!E577=VISTORIA!E577,'INF GERAIS'!E577='PRESTAÇÃO DE CONTAS'!E577,'INF GERAIS'!E577='OBS  ENC'!E577,'INF GERAIS'!E577='CONCLUSÃO INFORMAL'!E577)</f>
        <v>1</v>
      </c>
    </row>
    <row r="561" spans="15:17" x14ac:dyDescent="0.35">
      <c r="O561" t="b">
        <f>AND('INF GERAIS'!B578=LEFT(RESUMO!B578,9),'INF GERAIS'!B578=LEFT('TERMO DE ADESÃO'!B578,9),'INF GERAIS'!B578=LEFT(EVENTOS!B578,9),'INF GERAIS'!B578=LEFT(PAGAMENTOS!B578,9),'INF GERAIS'!B578=LEFT(VISTORIA!B578,9),'INF GERAIS'!B578=LEFT('PRESTAÇÃO DE CONTAS'!B578,9),'INF GERAIS'!B578=LEFT('OBS  ENC'!B578,9),'INF GERAIS'!B578=LEFT('CONCLUSÃO INFORMAL'!B578,9))</f>
        <v>1</v>
      </c>
      <c r="P561" t="b">
        <f>AND('INF GERAIS'!D578=RESUMO!D578,'INF GERAIS'!D578='TERMO DE ADESÃO'!D578,'INF GERAIS'!D578=EVENTOS!D578,'INF GERAIS'!D578=PAGAMENTOS!D578,'INF GERAIS'!D578=VISTORIA!D578,'INF GERAIS'!D578='PRESTAÇÃO DE CONTAS'!D578,'INF GERAIS'!D578='OBS  ENC'!D578,'INF GERAIS'!D578='CONCLUSÃO INFORMAL'!D578)</f>
        <v>1</v>
      </c>
      <c r="Q561" t="b">
        <f>AND('INF GERAIS'!E578=RESUMO!E578,'INF GERAIS'!E578='TERMO DE ADESÃO'!E578,'INF GERAIS'!E578=EVENTOS!E578,'INF GERAIS'!E578=PAGAMENTOS!E578,'INF GERAIS'!E578=VISTORIA!E578,'INF GERAIS'!E578='PRESTAÇÃO DE CONTAS'!E578,'INF GERAIS'!E578='OBS  ENC'!E578,'INF GERAIS'!E578='CONCLUSÃO INFORMAL'!E578)</f>
        <v>1</v>
      </c>
    </row>
    <row r="562" spans="15:17" x14ac:dyDescent="0.35">
      <c r="O562" t="b">
        <f>AND('INF GERAIS'!B579=LEFT(RESUMO!B579,9),'INF GERAIS'!B579=LEFT('TERMO DE ADESÃO'!B579,9),'INF GERAIS'!B579=LEFT(EVENTOS!B579,9),'INF GERAIS'!B579=LEFT(PAGAMENTOS!B579,9),'INF GERAIS'!B579=LEFT(VISTORIA!B579,9),'INF GERAIS'!B579=LEFT('PRESTAÇÃO DE CONTAS'!B579,9),'INF GERAIS'!B579=LEFT('OBS  ENC'!B579,9),'INF GERAIS'!B579=LEFT('CONCLUSÃO INFORMAL'!B579,9))</f>
        <v>1</v>
      </c>
      <c r="P562" t="b">
        <f>AND('INF GERAIS'!D579=RESUMO!D579,'INF GERAIS'!D579='TERMO DE ADESÃO'!D579,'INF GERAIS'!D579=EVENTOS!D579,'INF GERAIS'!D579=PAGAMENTOS!D579,'INF GERAIS'!D579=VISTORIA!D579,'INF GERAIS'!D579='PRESTAÇÃO DE CONTAS'!D579,'INF GERAIS'!D579='OBS  ENC'!D579,'INF GERAIS'!D579='CONCLUSÃO INFORMAL'!D579)</f>
        <v>1</v>
      </c>
      <c r="Q562" t="b">
        <f>AND('INF GERAIS'!E579=RESUMO!E579,'INF GERAIS'!E579='TERMO DE ADESÃO'!E579,'INF GERAIS'!E579=EVENTOS!E579,'INF GERAIS'!E579=PAGAMENTOS!E579,'INF GERAIS'!E579=VISTORIA!E579,'INF GERAIS'!E579='PRESTAÇÃO DE CONTAS'!E579,'INF GERAIS'!E579='OBS  ENC'!E579,'INF GERAIS'!E579='CONCLUSÃO INFORMAL'!E579)</f>
        <v>1</v>
      </c>
    </row>
    <row r="563" spans="15:17" x14ac:dyDescent="0.35">
      <c r="O563" t="b">
        <f>AND('INF GERAIS'!B580=LEFT(RESUMO!B580,9),'INF GERAIS'!B580=LEFT('TERMO DE ADESÃO'!B580,9),'INF GERAIS'!B580=LEFT(EVENTOS!B580,9),'INF GERAIS'!B580=LEFT(PAGAMENTOS!B580,9),'INF GERAIS'!B580=LEFT(VISTORIA!B580,9),'INF GERAIS'!B580=LEFT('PRESTAÇÃO DE CONTAS'!B580,9),'INF GERAIS'!B580=LEFT('OBS  ENC'!B580,9),'INF GERAIS'!B580=LEFT('CONCLUSÃO INFORMAL'!B580,9))</f>
        <v>1</v>
      </c>
      <c r="P563" t="b">
        <f>AND('INF GERAIS'!D580=RESUMO!D580,'INF GERAIS'!D580='TERMO DE ADESÃO'!D580,'INF GERAIS'!D580=EVENTOS!D580,'INF GERAIS'!D580=PAGAMENTOS!D580,'INF GERAIS'!D580=VISTORIA!D580,'INF GERAIS'!D580='PRESTAÇÃO DE CONTAS'!D580,'INF GERAIS'!D580='OBS  ENC'!D580,'INF GERAIS'!D580='CONCLUSÃO INFORMAL'!D580)</f>
        <v>1</v>
      </c>
      <c r="Q563" t="b">
        <f>AND('INF GERAIS'!E580=RESUMO!E580,'INF GERAIS'!E580='TERMO DE ADESÃO'!E580,'INF GERAIS'!E580=EVENTOS!E580,'INF GERAIS'!E580=PAGAMENTOS!E580,'INF GERAIS'!E580=VISTORIA!E580,'INF GERAIS'!E580='PRESTAÇÃO DE CONTAS'!E580,'INF GERAIS'!E580='OBS  ENC'!E580,'INF GERAIS'!E580='CONCLUSÃO INFORMAL'!E580)</f>
        <v>1</v>
      </c>
    </row>
    <row r="564" spans="15:17" x14ac:dyDescent="0.35">
      <c r="O564" t="b">
        <f>AND('INF GERAIS'!B581=LEFT(RESUMO!B581,9),'INF GERAIS'!B581=LEFT('TERMO DE ADESÃO'!B581,9),'INF GERAIS'!B581=LEFT(EVENTOS!B581,9),'INF GERAIS'!B581=LEFT(PAGAMENTOS!B581,9),'INF GERAIS'!B581=LEFT(VISTORIA!B581,9),'INF GERAIS'!B581=LEFT('PRESTAÇÃO DE CONTAS'!B581,9),'INF GERAIS'!B581=LEFT('OBS  ENC'!B581,9),'INF GERAIS'!B581=LEFT('CONCLUSÃO INFORMAL'!B581,9))</f>
        <v>1</v>
      </c>
      <c r="P564" t="b">
        <f>AND('INF GERAIS'!D581=RESUMO!D581,'INF GERAIS'!D581='TERMO DE ADESÃO'!D581,'INF GERAIS'!D581=EVENTOS!D581,'INF GERAIS'!D581=PAGAMENTOS!D581,'INF GERAIS'!D581=VISTORIA!D581,'INF GERAIS'!D581='PRESTAÇÃO DE CONTAS'!D581,'INF GERAIS'!D581='OBS  ENC'!D581,'INF GERAIS'!D581='CONCLUSÃO INFORMAL'!D581)</f>
        <v>1</v>
      </c>
      <c r="Q564" t="b">
        <f>AND('INF GERAIS'!E581=RESUMO!E581,'INF GERAIS'!E581='TERMO DE ADESÃO'!E581,'INF GERAIS'!E581=EVENTOS!E581,'INF GERAIS'!E581=PAGAMENTOS!E581,'INF GERAIS'!E581=VISTORIA!E581,'INF GERAIS'!E581='PRESTAÇÃO DE CONTAS'!E581,'INF GERAIS'!E581='OBS  ENC'!E581,'INF GERAIS'!E581='CONCLUSÃO INFORMAL'!E581)</f>
        <v>1</v>
      </c>
    </row>
    <row r="565" spans="15:17" x14ac:dyDescent="0.35">
      <c r="O565" t="b">
        <f>AND('INF GERAIS'!B582=LEFT(RESUMO!B582,9),'INF GERAIS'!B582=LEFT('TERMO DE ADESÃO'!B582,9),'INF GERAIS'!B582=LEFT(EVENTOS!B582,9),'INF GERAIS'!B582=LEFT(PAGAMENTOS!B582,9),'INF GERAIS'!B582=LEFT(VISTORIA!B582,9),'INF GERAIS'!B582=LEFT('PRESTAÇÃO DE CONTAS'!B582,9),'INF GERAIS'!B582=LEFT('OBS  ENC'!B582,9),'INF GERAIS'!B582=LEFT('CONCLUSÃO INFORMAL'!B582,9))</f>
        <v>1</v>
      </c>
      <c r="P565" t="b">
        <f>AND('INF GERAIS'!D582=RESUMO!D582,'INF GERAIS'!D582='TERMO DE ADESÃO'!D582,'INF GERAIS'!D582=EVENTOS!D582,'INF GERAIS'!D582=PAGAMENTOS!D582,'INF GERAIS'!D582=VISTORIA!D582,'INF GERAIS'!D582='PRESTAÇÃO DE CONTAS'!D582,'INF GERAIS'!D582='OBS  ENC'!D582,'INF GERAIS'!D582='CONCLUSÃO INFORMAL'!D582)</f>
        <v>1</v>
      </c>
      <c r="Q565" t="b">
        <f>AND('INF GERAIS'!E582=RESUMO!E582,'INF GERAIS'!E582='TERMO DE ADESÃO'!E582,'INF GERAIS'!E582=EVENTOS!E582,'INF GERAIS'!E582=PAGAMENTOS!E582,'INF GERAIS'!E582=VISTORIA!E582,'INF GERAIS'!E582='PRESTAÇÃO DE CONTAS'!E582,'INF GERAIS'!E582='OBS  ENC'!E582,'INF GERAIS'!E582='CONCLUSÃO INFORMAL'!E582)</f>
        <v>1</v>
      </c>
    </row>
    <row r="566" spans="15:17" x14ac:dyDescent="0.35">
      <c r="O566" t="b">
        <f>AND('INF GERAIS'!B583=LEFT(RESUMO!B583,9),'INF GERAIS'!B583=LEFT('TERMO DE ADESÃO'!B583,9),'INF GERAIS'!B583=LEFT(EVENTOS!B583,9),'INF GERAIS'!B583=LEFT(PAGAMENTOS!B583,9),'INF GERAIS'!B583=LEFT(VISTORIA!B583,9),'INF GERAIS'!B583=LEFT('PRESTAÇÃO DE CONTAS'!B583,9),'INF GERAIS'!B583=LEFT('OBS  ENC'!B583,9),'INF GERAIS'!B583=LEFT('CONCLUSÃO INFORMAL'!B583,9))</f>
        <v>1</v>
      </c>
      <c r="P566" t="b">
        <f>AND('INF GERAIS'!D583=RESUMO!D583,'INF GERAIS'!D583='TERMO DE ADESÃO'!D583,'INF GERAIS'!D583=EVENTOS!D583,'INF GERAIS'!D583=PAGAMENTOS!D583,'INF GERAIS'!D583=VISTORIA!D583,'INF GERAIS'!D583='PRESTAÇÃO DE CONTAS'!D583,'INF GERAIS'!D583='OBS  ENC'!D583,'INF GERAIS'!D583='CONCLUSÃO INFORMAL'!D583)</f>
        <v>1</v>
      </c>
      <c r="Q566" t="b">
        <f>AND('INF GERAIS'!E583=RESUMO!E583,'INF GERAIS'!E583='TERMO DE ADESÃO'!E583,'INF GERAIS'!E583=EVENTOS!E583,'INF GERAIS'!E583=PAGAMENTOS!E583,'INF GERAIS'!E583=VISTORIA!E583,'INF GERAIS'!E583='PRESTAÇÃO DE CONTAS'!E583,'INF GERAIS'!E583='OBS  ENC'!E583,'INF GERAIS'!E583='CONCLUSÃO INFORMAL'!E583)</f>
        <v>1</v>
      </c>
    </row>
    <row r="567" spans="15:17" x14ac:dyDescent="0.35">
      <c r="O567" t="b">
        <f>AND('INF GERAIS'!B584=LEFT(RESUMO!B584,9),'INF GERAIS'!B584=LEFT('TERMO DE ADESÃO'!B584,9),'INF GERAIS'!B584=LEFT(EVENTOS!B584,9),'INF GERAIS'!B584=LEFT(PAGAMENTOS!B584,9),'INF GERAIS'!B584=LEFT(VISTORIA!B584,9),'INF GERAIS'!B584=LEFT('PRESTAÇÃO DE CONTAS'!B584,9),'INF GERAIS'!B584=LEFT('OBS  ENC'!B584,9),'INF GERAIS'!B584=LEFT('CONCLUSÃO INFORMAL'!B584,9))</f>
        <v>1</v>
      </c>
      <c r="P567" t="b">
        <f>AND('INF GERAIS'!D584=RESUMO!D584,'INF GERAIS'!D584='TERMO DE ADESÃO'!D584,'INF GERAIS'!D584=EVENTOS!D584,'INF GERAIS'!D584=PAGAMENTOS!D584,'INF GERAIS'!D584=VISTORIA!D584,'INF GERAIS'!D584='PRESTAÇÃO DE CONTAS'!D584,'INF GERAIS'!D584='OBS  ENC'!D584,'INF GERAIS'!D584='CONCLUSÃO INFORMAL'!D584)</f>
        <v>1</v>
      </c>
      <c r="Q567" t="b">
        <f>AND('INF GERAIS'!E584=RESUMO!E584,'INF GERAIS'!E584='TERMO DE ADESÃO'!E584,'INF GERAIS'!E584=EVENTOS!E584,'INF GERAIS'!E584=PAGAMENTOS!E584,'INF GERAIS'!E584=VISTORIA!E584,'INF GERAIS'!E584='PRESTAÇÃO DE CONTAS'!E584,'INF GERAIS'!E584='OBS  ENC'!E584,'INF GERAIS'!E584='CONCLUSÃO INFORMAL'!E584)</f>
        <v>1</v>
      </c>
    </row>
    <row r="568" spans="15:17" x14ac:dyDescent="0.35">
      <c r="O568" t="b">
        <f>AND('INF GERAIS'!B585=LEFT(RESUMO!B585,9),'INF GERAIS'!B585=LEFT('TERMO DE ADESÃO'!B585,9),'INF GERAIS'!B585=LEFT(EVENTOS!B585,9),'INF GERAIS'!B585=LEFT(PAGAMENTOS!B585,9),'INF GERAIS'!B585=LEFT(VISTORIA!B585,9),'INF GERAIS'!B585=LEFT('PRESTAÇÃO DE CONTAS'!B585,9),'INF GERAIS'!B585=LEFT('OBS  ENC'!B585,9),'INF GERAIS'!B585=LEFT('CONCLUSÃO INFORMAL'!B585,9))</f>
        <v>1</v>
      </c>
      <c r="P568" t="b">
        <f>AND('INF GERAIS'!D585=RESUMO!D585,'INF GERAIS'!D585='TERMO DE ADESÃO'!D585,'INF GERAIS'!D585=EVENTOS!D585,'INF GERAIS'!D585=PAGAMENTOS!D585,'INF GERAIS'!D585=VISTORIA!D585,'INF GERAIS'!D585='PRESTAÇÃO DE CONTAS'!D585,'INF GERAIS'!D585='OBS  ENC'!D585,'INF GERAIS'!D585='CONCLUSÃO INFORMAL'!D585)</f>
        <v>1</v>
      </c>
      <c r="Q568" t="b">
        <f>AND('INF GERAIS'!E585=RESUMO!E585,'INF GERAIS'!E585='TERMO DE ADESÃO'!E585,'INF GERAIS'!E585=EVENTOS!E585,'INF GERAIS'!E585=PAGAMENTOS!E585,'INF GERAIS'!E585=VISTORIA!E585,'INF GERAIS'!E585='PRESTAÇÃO DE CONTAS'!E585,'INF GERAIS'!E585='OBS  ENC'!E585,'INF GERAIS'!E585='CONCLUSÃO INFORMAL'!E585)</f>
        <v>1</v>
      </c>
    </row>
    <row r="569" spans="15:17" x14ac:dyDescent="0.35">
      <c r="O569" t="b">
        <f>AND('INF GERAIS'!B586=LEFT(RESUMO!B586,9),'INF GERAIS'!B586=LEFT('TERMO DE ADESÃO'!B586,9),'INF GERAIS'!B586=LEFT(EVENTOS!B586,9),'INF GERAIS'!B586=LEFT(PAGAMENTOS!B586,9),'INF GERAIS'!B586=LEFT(VISTORIA!B586,9),'INF GERAIS'!B586=LEFT('PRESTAÇÃO DE CONTAS'!B586,9),'INF GERAIS'!B586=LEFT('OBS  ENC'!B586,9),'INF GERAIS'!B586=LEFT('CONCLUSÃO INFORMAL'!B586,9))</f>
        <v>1</v>
      </c>
      <c r="P569" t="b">
        <f>AND('INF GERAIS'!D586=RESUMO!D586,'INF GERAIS'!D586='TERMO DE ADESÃO'!D586,'INF GERAIS'!D586=EVENTOS!D586,'INF GERAIS'!D586=PAGAMENTOS!D586,'INF GERAIS'!D586=VISTORIA!D586,'INF GERAIS'!D586='PRESTAÇÃO DE CONTAS'!D586,'INF GERAIS'!D586='OBS  ENC'!D586,'INF GERAIS'!D586='CONCLUSÃO INFORMAL'!D586)</f>
        <v>1</v>
      </c>
      <c r="Q569" t="b">
        <f>AND('INF GERAIS'!E586=RESUMO!E586,'INF GERAIS'!E586='TERMO DE ADESÃO'!E586,'INF GERAIS'!E586=EVENTOS!E586,'INF GERAIS'!E586=PAGAMENTOS!E586,'INF GERAIS'!E586=VISTORIA!E586,'INF GERAIS'!E586='PRESTAÇÃO DE CONTAS'!E586,'INF GERAIS'!E586='OBS  ENC'!E586,'INF GERAIS'!E586='CONCLUSÃO INFORMAL'!E586)</f>
        <v>1</v>
      </c>
    </row>
    <row r="570" spans="15:17" x14ac:dyDescent="0.35">
      <c r="O570" t="b">
        <f>AND('INF GERAIS'!B587=LEFT(RESUMO!B587,9),'INF GERAIS'!B587=LEFT('TERMO DE ADESÃO'!B587,9),'INF GERAIS'!B587=LEFT(EVENTOS!B587,9),'INF GERAIS'!B587=LEFT(PAGAMENTOS!B587,9),'INF GERAIS'!B587=LEFT(VISTORIA!B587,9),'INF GERAIS'!B587=LEFT('PRESTAÇÃO DE CONTAS'!B587,9),'INF GERAIS'!B587=LEFT('OBS  ENC'!B587,9),'INF GERAIS'!B587=LEFT('CONCLUSÃO INFORMAL'!B587,9))</f>
        <v>1</v>
      </c>
      <c r="P570" t="b">
        <f>AND('INF GERAIS'!D587=RESUMO!D587,'INF GERAIS'!D587='TERMO DE ADESÃO'!D587,'INF GERAIS'!D587=EVENTOS!D587,'INF GERAIS'!D587=PAGAMENTOS!D587,'INF GERAIS'!D587=VISTORIA!D587,'INF GERAIS'!D587='PRESTAÇÃO DE CONTAS'!D587,'INF GERAIS'!D587='OBS  ENC'!D587,'INF GERAIS'!D587='CONCLUSÃO INFORMAL'!D587)</f>
        <v>1</v>
      </c>
      <c r="Q570" t="b">
        <f>AND('INF GERAIS'!E587=RESUMO!E587,'INF GERAIS'!E587='TERMO DE ADESÃO'!E587,'INF GERAIS'!E587=EVENTOS!E587,'INF GERAIS'!E587=PAGAMENTOS!E587,'INF GERAIS'!E587=VISTORIA!E587,'INF GERAIS'!E587='PRESTAÇÃO DE CONTAS'!E587,'INF GERAIS'!E587='OBS  ENC'!E587,'INF GERAIS'!E587='CONCLUSÃO INFORMAL'!E587)</f>
        <v>1</v>
      </c>
    </row>
    <row r="571" spans="15:17" x14ac:dyDescent="0.35">
      <c r="O571" t="b">
        <f>AND('INF GERAIS'!B588=LEFT(RESUMO!B588,9),'INF GERAIS'!B588=LEFT('TERMO DE ADESÃO'!B588,9),'INF GERAIS'!B588=LEFT(EVENTOS!B588,9),'INF GERAIS'!B588=LEFT(PAGAMENTOS!B588,9),'INF GERAIS'!B588=LEFT(VISTORIA!B588,9),'INF GERAIS'!B588=LEFT('PRESTAÇÃO DE CONTAS'!B588,9),'INF GERAIS'!B588=LEFT('OBS  ENC'!B588,9),'INF GERAIS'!B588=LEFT('CONCLUSÃO INFORMAL'!B588,9))</f>
        <v>1</v>
      </c>
      <c r="P571" t="b">
        <f>AND('INF GERAIS'!D588=RESUMO!D588,'INF GERAIS'!D588='TERMO DE ADESÃO'!D588,'INF GERAIS'!D588=EVENTOS!D588,'INF GERAIS'!D588=PAGAMENTOS!D588,'INF GERAIS'!D588=VISTORIA!D588,'INF GERAIS'!D588='PRESTAÇÃO DE CONTAS'!D588,'INF GERAIS'!D588='OBS  ENC'!D588,'INF GERAIS'!D588='CONCLUSÃO INFORMAL'!D588)</f>
        <v>1</v>
      </c>
      <c r="Q571" t="b">
        <f>AND('INF GERAIS'!E588=RESUMO!E588,'INF GERAIS'!E588='TERMO DE ADESÃO'!E588,'INF GERAIS'!E588=EVENTOS!E588,'INF GERAIS'!E588=PAGAMENTOS!E588,'INF GERAIS'!E588=VISTORIA!E588,'INF GERAIS'!E588='PRESTAÇÃO DE CONTAS'!E588,'INF GERAIS'!E588='OBS  ENC'!E588,'INF GERAIS'!E588='CONCLUSÃO INFORMAL'!E588)</f>
        <v>1</v>
      </c>
    </row>
    <row r="572" spans="15:17" x14ac:dyDescent="0.35">
      <c r="O572" t="b">
        <f>AND('INF GERAIS'!B589=LEFT(RESUMO!B589,9),'INF GERAIS'!B589=LEFT('TERMO DE ADESÃO'!B589,9),'INF GERAIS'!B589=LEFT(EVENTOS!B589,9),'INF GERAIS'!B589=LEFT(PAGAMENTOS!B589,9),'INF GERAIS'!B589=LEFT(VISTORIA!B589,9),'INF GERAIS'!B589=LEFT('PRESTAÇÃO DE CONTAS'!B589,9),'INF GERAIS'!B589=LEFT('OBS  ENC'!B589,9),'INF GERAIS'!B589=LEFT('CONCLUSÃO INFORMAL'!B589,9))</f>
        <v>1</v>
      </c>
      <c r="P572" t="b">
        <f>AND('INF GERAIS'!D589=RESUMO!D589,'INF GERAIS'!D589='TERMO DE ADESÃO'!D589,'INF GERAIS'!D589=EVENTOS!D589,'INF GERAIS'!D589=PAGAMENTOS!D589,'INF GERAIS'!D589=VISTORIA!D589,'INF GERAIS'!D589='PRESTAÇÃO DE CONTAS'!D589,'INF GERAIS'!D589='OBS  ENC'!D589,'INF GERAIS'!D589='CONCLUSÃO INFORMAL'!D589)</f>
        <v>1</v>
      </c>
      <c r="Q572" t="b">
        <f>AND('INF GERAIS'!E589=RESUMO!E589,'INF GERAIS'!E589='TERMO DE ADESÃO'!E589,'INF GERAIS'!E589=EVENTOS!E589,'INF GERAIS'!E589=PAGAMENTOS!E589,'INF GERAIS'!E589=VISTORIA!E589,'INF GERAIS'!E589='PRESTAÇÃO DE CONTAS'!E589,'INF GERAIS'!E589='OBS  ENC'!E589,'INF GERAIS'!E589='CONCLUSÃO INFORMAL'!E589)</f>
        <v>1</v>
      </c>
    </row>
    <row r="573" spans="15:17" x14ac:dyDescent="0.35">
      <c r="O573" t="b">
        <f>AND('INF GERAIS'!B590=LEFT(RESUMO!B590,9),'INF GERAIS'!B590=LEFT('TERMO DE ADESÃO'!B590,9),'INF GERAIS'!B590=LEFT(EVENTOS!B590,9),'INF GERAIS'!B590=LEFT(PAGAMENTOS!B590,9),'INF GERAIS'!B590=LEFT(VISTORIA!B590,9),'INF GERAIS'!B590=LEFT('PRESTAÇÃO DE CONTAS'!B590,9),'INF GERAIS'!B590=LEFT('OBS  ENC'!B590,9),'INF GERAIS'!B590=LEFT('CONCLUSÃO INFORMAL'!B590,9))</f>
        <v>1</v>
      </c>
      <c r="P573" t="b">
        <f>AND('INF GERAIS'!D590=RESUMO!D590,'INF GERAIS'!D590='TERMO DE ADESÃO'!D590,'INF GERAIS'!D590=EVENTOS!D590,'INF GERAIS'!D590=PAGAMENTOS!D590,'INF GERAIS'!D590=VISTORIA!D590,'INF GERAIS'!D590='PRESTAÇÃO DE CONTAS'!D590,'INF GERAIS'!D590='OBS  ENC'!D590,'INF GERAIS'!D590='CONCLUSÃO INFORMAL'!D590)</f>
        <v>1</v>
      </c>
      <c r="Q573" t="b">
        <f>AND('INF GERAIS'!E590=RESUMO!E590,'INF GERAIS'!E590='TERMO DE ADESÃO'!E590,'INF GERAIS'!E590=EVENTOS!E590,'INF GERAIS'!E590=PAGAMENTOS!E590,'INF GERAIS'!E590=VISTORIA!E590,'INF GERAIS'!E590='PRESTAÇÃO DE CONTAS'!E590,'INF GERAIS'!E590='OBS  ENC'!E590,'INF GERAIS'!E590='CONCLUSÃO INFORMAL'!E590)</f>
        <v>1</v>
      </c>
    </row>
    <row r="574" spans="15:17" x14ac:dyDescent="0.35">
      <c r="O574" t="b">
        <f>AND('INF GERAIS'!B591=LEFT(RESUMO!B591,9),'INF GERAIS'!B591=LEFT('TERMO DE ADESÃO'!B591,9),'INF GERAIS'!B591=LEFT(EVENTOS!B591,9),'INF GERAIS'!B591=LEFT(PAGAMENTOS!B591,9),'INF GERAIS'!B591=LEFT(VISTORIA!B591,9),'INF GERAIS'!B591=LEFT('PRESTAÇÃO DE CONTAS'!B591,9),'INF GERAIS'!B591=LEFT('OBS  ENC'!B591,9),'INF GERAIS'!B591=LEFT('CONCLUSÃO INFORMAL'!B591,9))</f>
        <v>1</v>
      </c>
      <c r="P574" t="b">
        <f>AND('INF GERAIS'!D591=RESUMO!D591,'INF GERAIS'!D591='TERMO DE ADESÃO'!D591,'INF GERAIS'!D591=EVENTOS!D591,'INF GERAIS'!D591=PAGAMENTOS!D591,'INF GERAIS'!D591=VISTORIA!D591,'INF GERAIS'!D591='PRESTAÇÃO DE CONTAS'!D591,'INF GERAIS'!D591='OBS  ENC'!D591,'INF GERAIS'!D591='CONCLUSÃO INFORMAL'!D591)</f>
        <v>1</v>
      </c>
      <c r="Q574" t="b">
        <f>AND('INF GERAIS'!E591=RESUMO!E591,'INF GERAIS'!E591='TERMO DE ADESÃO'!E591,'INF GERAIS'!E591=EVENTOS!E591,'INF GERAIS'!E591=PAGAMENTOS!E591,'INF GERAIS'!E591=VISTORIA!E591,'INF GERAIS'!E591='PRESTAÇÃO DE CONTAS'!E591,'INF GERAIS'!E591='OBS  ENC'!E591,'INF GERAIS'!E591='CONCLUSÃO INFORMAL'!E591)</f>
        <v>1</v>
      </c>
    </row>
    <row r="575" spans="15:17" x14ac:dyDescent="0.35">
      <c r="O575" t="b">
        <f>AND('INF GERAIS'!B592=LEFT(RESUMO!B592,9),'INF GERAIS'!B592=LEFT('TERMO DE ADESÃO'!B592,9),'INF GERAIS'!B592=LEFT(EVENTOS!B592,9),'INF GERAIS'!B592=LEFT(PAGAMENTOS!B592,9),'INF GERAIS'!B592=LEFT(VISTORIA!B592,9),'INF GERAIS'!B592=LEFT('PRESTAÇÃO DE CONTAS'!B592,9),'INF GERAIS'!B592=LEFT('OBS  ENC'!B592,9),'INF GERAIS'!B592=LEFT('CONCLUSÃO INFORMAL'!B592,9))</f>
        <v>1</v>
      </c>
      <c r="P575" t="b">
        <f>AND('INF GERAIS'!D592=RESUMO!D592,'INF GERAIS'!D592='TERMO DE ADESÃO'!D592,'INF GERAIS'!D592=EVENTOS!D592,'INF GERAIS'!D592=PAGAMENTOS!D592,'INF GERAIS'!D592=VISTORIA!D592,'INF GERAIS'!D592='PRESTAÇÃO DE CONTAS'!D592,'INF GERAIS'!D592='OBS  ENC'!D592,'INF GERAIS'!D592='CONCLUSÃO INFORMAL'!D592)</f>
        <v>1</v>
      </c>
      <c r="Q575" t="b">
        <f>AND('INF GERAIS'!E592=RESUMO!E592,'INF GERAIS'!E592='TERMO DE ADESÃO'!E592,'INF GERAIS'!E592=EVENTOS!E592,'INF GERAIS'!E592=PAGAMENTOS!E592,'INF GERAIS'!E592=VISTORIA!E592,'INF GERAIS'!E592='PRESTAÇÃO DE CONTAS'!E592,'INF GERAIS'!E592='OBS  ENC'!E592,'INF GERAIS'!E592='CONCLUSÃO INFORMAL'!E592)</f>
        <v>1</v>
      </c>
    </row>
    <row r="576" spans="15:17" x14ac:dyDescent="0.35">
      <c r="O576" t="b">
        <f>AND('INF GERAIS'!B593=LEFT(RESUMO!B593,9),'INF GERAIS'!B593=LEFT('TERMO DE ADESÃO'!B593,9),'INF GERAIS'!B593=LEFT(EVENTOS!B593,9),'INF GERAIS'!B593=LEFT(PAGAMENTOS!B593,9),'INF GERAIS'!B593=LEFT(VISTORIA!B593,9),'INF GERAIS'!B593=LEFT('PRESTAÇÃO DE CONTAS'!B593,9),'INF GERAIS'!B593=LEFT('OBS  ENC'!B593,9),'INF GERAIS'!B593=LEFT('CONCLUSÃO INFORMAL'!B593,9))</f>
        <v>1</v>
      </c>
      <c r="P576" t="b">
        <f>AND('INF GERAIS'!D593=RESUMO!D593,'INF GERAIS'!D593='TERMO DE ADESÃO'!D593,'INF GERAIS'!D593=EVENTOS!D593,'INF GERAIS'!D593=PAGAMENTOS!D593,'INF GERAIS'!D593=VISTORIA!D593,'INF GERAIS'!D593='PRESTAÇÃO DE CONTAS'!D593,'INF GERAIS'!D593='OBS  ENC'!D593,'INF GERAIS'!D593='CONCLUSÃO INFORMAL'!D593)</f>
        <v>1</v>
      </c>
      <c r="Q576" t="b">
        <f>AND('INF GERAIS'!E593=RESUMO!E593,'INF GERAIS'!E593='TERMO DE ADESÃO'!E593,'INF GERAIS'!E593=EVENTOS!E593,'INF GERAIS'!E593=PAGAMENTOS!E593,'INF GERAIS'!E593=VISTORIA!E593,'INF GERAIS'!E593='PRESTAÇÃO DE CONTAS'!E593,'INF GERAIS'!E593='OBS  ENC'!E593,'INF GERAIS'!E593='CONCLUSÃO INFORMAL'!E593)</f>
        <v>1</v>
      </c>
    </row>
    <row r="577" spans="15:17" x14ac:dyDescent="0.35">
      <c r="O577" t="b">
        <f>AND('INF GERAIS'!B594=LEFT(RESUMO!B594,9),'INF GERAIS'!B594=LEFT('TERMO DE ADESÃO'!B594,9),'INF GERAIS'!B594=LEFT(EVENTOS!B594,9),'INF GERAIS'!B594=LEFT(PAGAMENTOS!B594,9),'INF GERAIS'!B594=LEFT(VISTORIA!B594,9),'INF GERAIS'!B594=LEFT('PRESTAÇÃO DE CONTAS'!B594,9),'INF GERAIS'!B594=LEFT('OBS  ENC'!B594,9),'INF GERAIS'!B594=LEFT('CONCLUSÃO INFORMAL'!B594,9))</f>
        <v>1</v>
      </c>
      <c r="P577" t="b">
        <f>AND('INF GERAIS'!D594=RESUMO!D594,'INF GERAIS'!D594='TERMO DE ADESÃO'!D594,'INF GERAIS'!D594=EVENTOS!D594,'INF GERAIS'!D594=PAGAMENTOS!D594,'INF GERAIS'!D594=VISTORIA!D594,'INF GERAIS'!D594='PRESTAÇÃO DE CONTAS'!D594,'INF GERAIS'!D594='OBS  ENC'!D594,'INF GERAIS'!D594='CONCLUSÃO INFORMAL'!D594)</f>
        <v>1</v>
      </c>
      <c r="Q577" t="b">
        <f>AND('INF GERAIS'!E594=RESUMO!E594,'INF GERAIS'!E594='TERMO DE ADESÃO'!E594,'INF GERAIS'!E594=EVENTOS!E594,'INF GERAIS'!E594=PAGAMENTOS!E594,'INF GERAIS'!E594=VISTORIA!E594,'INF GERAIS'!E594='PRESTAÇÃO DE CONTAS'!E594,'INF GERAIS'!E594='OBS  ENC'!E594,'INF GERAIS'!E594='CONCLUSÃO INFORMAL'!E594)</f>
        <v>1</v>
      </c>
    </row>
    <row r="578" spans="15:17" x14ac:dyDescent="0.35">
      <c r="O578" t="b">
        <f>AND('INF GERAIS'!B595=LEFT(RESUMO!B595,9),'INF GERAIS'!B595=LEFT('TERMO DE ADESÃO'!B595,9),'INF GERAIS'!B595=LEFT(EVENTOS!B595,9),'INF GERAIS'!B595=LEFT(PAGAMENTOS!B595,9),'INF GERAIS'!B595=LEFT(VISTORIA!B595,9),'INF GERAIS'!B595=LEFT('PRESTAÇÃO DE CONTAS'!B595,9),'INF GERAIS'!B595=LEFT('OBS  ENC'!B595,9),'INF GERAIS'!B595=LEFT('CONCLUSÃO INFORMAL'!B595,9))</f>
        <v>1</v>
      </c>
      <c r="P578" t="b">
        <f>AND('INF GERAIS'!D595=RESUMO!D595,'INF GERAIS'!D595='TERMO DE ADESÃO'!D595,'INF GERAIS'!D595=EVENTOS!D595,'INF GERAIS'!D595=PAGAMENTOS!D595,'INF GERAIS'!D595=VISTORIA!D595,'INF GERAIS'!D595='PRESTAÇÃO DE CONTAS'!D595,'INF GERAIS'!D595='OBS  ENC'!D595,'INF GERAIS'!D595='CONCLUSÃO INFORMAL'!D595)</f>
        <v>1</v>
      </c>
      <c r="Q578" t="b">
        <f>AND('INF GERAIS'!E595=RESUMO!E595,'INF GERAIS'!E595='TERMO DE ADESÃO'!E595,'INF GERAIS'!E595=EVENTOS!E595,'INF GERAIS'!E595=PAGAMENTOS!E595,'INF GERAIS'!E595=VISTORIA!E595,'INF GERAIS'!E595='PRESTAÇÃO DE CONTAS'!E595,'INF GERAIS'!E595='OBS  ENC'!E595,'INF GERAIS'!E595='CONCLUSÃO INFORMAL'!E595)</f>
        <v>1</v>
      </c>
    </row>
    <row r="579" spans="15:17" x14ac:dyDescent="0.35">
      <c r="O579" t="b">
        <f>AND('INF GERAIS'!B596=LEFT(RESUMO!B596,9),'INF GERAIS'!B596=LEFT('TERMO DE ADESÃO'!B596,9),'INF GERAIS'!B596=LEFT(EVENTOS!B596,9),'INF GERAIS'!B596=LEFT(PAGAMENTOS!B596,9),'INF GERAIS'!B596=LEFT(VISTORIA!B596,9),'INF GERAIS'!B596=LEFT('PRESTAÇÃO DE CONTAS'!B596,9),'INF GERAIS'!B596=LEFT('OBS  ENC'!B596,9),'INF GERAIS'!B596=LEFT('CONCLUSÃO INFORMAL'!B596,9))</f>
        <v>1</v>
      </c>
      <c r="P579" t="b">
        <f>AND('INF GERAIS'!D596=RESUMO!D596,'INF GERAIS'!D596='TERMO DE ADESÃO'!D596,'INF GERAIS'!D596=EVENTOS!D596,'INF GERAIS'!D596=PAGAMENTOS!D596,'INF GERAIS'!D596=VISTORIA!D596,'INF GERAIS'!D596='PRESTAÇÃO DE CONTAS'!D596,'INF GERAIS'!D596='OBS  ENC'!D596,'INF GERAIS'!D596='CONCLUSÃO INFORMAL'!D596)</f>
        <v>1</v>
      </c>
      <c r="Q579" t="b">
        <f>AND('INF GERAIS'!E596=RESUMO!E596,'INF GERAIS'!E596='TERMO DE ADESÃO'!E596,'INF GERAIS'!E596=EVENTOS!E596,'INF GERAIS'!E596=PAGAMENTOS!E596,'INF GERAIS'!E596=VISTORIA!E596,'INF GERAIS'!E596='PRESTAÇÃO DE CONTAS'!E596,'INF GERAIS'!E596='OBS  ENC'!E596,'INF GERAIS'!E596='CONCLUSÃO INFORMAL'!E596)</f>
        <v>1</v>
      </c>
    </row>
    <row r="580" spans="15:17" x14ac:dyDescent="0.35">
      <c r="O580" t="b">
        <f>AND('INF GERAIS'!B597=LEFT(RESUMO!B597,9),'INF GERAIS'!B597=LEFT('TERMO DE ADESÃO'!B597,9),'INF GERAIS'!B597=LEFT(EVENTOS!B597,9),'INF GERAIS'!B597=LEFT(PAGAMENTOS!B597,9),'INF GERAIS'!B597=LEFT(VISTORIA!B597,9),'INF GERAIS'!B597=LEFT('PRESTAÇÃO DE CONTAS'!B597,9),'INF GERAIS'!B597=LEFT('OBS  ENC'!B597,9),'INF GERAIS'!B597=LEFT('CONCLUSÃO INFORMAL'!B597,9))</f>
        <v>1</v>
      </c>
      <c r="P580" t="b">
        <f>AND('INF GERAIS'!D597=RESUMO!D597,'INF GERAIS'!D597='TERMO DE ADESÃO'!D597,'INF GERAIS'!D597=EVENTOS!D597,'INF GERAIS'!D597=PAGAMENTOS!D597,'INF GERAIS'!D597=VISTORIA!D597,'INF GERAIS'!D597='PRESTAÇÃO DE CONTAS'!D597,'INF GERAIS'!D597='OBS  ENC'!D597,'INF GERAIS'!D597='CONCLUSÃO INFORMAL'!D597)</f>
        <v>1</v>
      </c>
      <c r="Q580" t="b">
        <f>AND('INF GERAIS'!E597=RESUMO!E597,'INF GERAIS'!E597='TERMO DE ADESÃO'!E597,'INF GERAIS'!E597=EVENTOS!E597,'INF GERAIS'!E597=PAGAMENTOS!E597,'INF GERAIS'!E597=VISTORIA!E597,'INF GERAIS'!E597='PRESTAÇÃO DE CONTAS'!E597,'INF GERAIS'!E597='OBS  ENC'!E597,'INF GERAIS'!E597='CONCLUSÃO INFORMAL'!E597)</f>
        <v>1</v>
      </c>
    </row>
    <row r="581" spans="15:17" x14ac:dyDescent="0.35">
      <c r="O581" t="b">
        <f>AND('INF GERAIS'!B598=LEFT(RESUMO!B598,9),'INF GERAIS'!B598=LEFT('TERMO DE ADESÃO'!B598,9),'INF GERAIS'!B598=LEFT(EVENTOS!B598,9),'INF GERAIS'!B598=LEFT(PAGAMENTOS!B598,9),'INF GERAIS'!B598=LEFT(VISTORIA!B598,9),'INF GERAIS'!B598=LEFT('PRESTAÇÃO DE CONTAS'!B598,9),'INF GERAIS'!B598=LEFT('OBS  ENC'!B598,9),'INF GERAIS'!B598=LEFT('CONCLUSÃO INFORMAL'!B598,9))</f>
        <v>1</v>
      </c>
      <c r="P581" t="b">
        <f>AND('INF GERAIS'!D598=RESUMO!D598,'INF GERAIS'!D598='TERMO DE ADESÃO'!D598,'INF GERAIS'!D598=EVENTOS!D598,'INF GERAIS'!D598=PAGAMENTOS!D598,'INF GERAIS'!D598=VISTORIA!D598,'INF GERAIS'!D598='PRESTAÇÃO DE CONTAS'!D598,'INF GERAIS'!D598='OBS  ENC'!D598,'INF GERAIS'!D598='CONCLUSÃO INFORMAL'!D598)</f>
        <v>1</v>
      </c>
      <c r="Q581" t="b">
        <f>AND('INF GERAIS'!E598=RESUMO!E598,'INF GERAIS'!E598='TERMO DE ADESÃO'!E598,'INF GERAIS'!E598=EVENTOS!E598,'INF GERAIS'!E598=PAGAMENTOS!E598,'INF GERAIS'!E598=VISTORIA!E598,'INF GERAIS'!E598='PRESTAÇÃO DE CONTAS'!E598,'INF GERAIS'!E598='OBS  ENC'!E598,'INF GERAIS'!E598='CONCLUSÃO INFORMAL'!E598)</f>
        <v>1</v>
      </c>
    </row>
    <row r="582" spans="15:17" x14ac:dyDescent="0.35">
      <c r="O582" t="b">
        <f>AND('INF GERAIS'!B599=LEFT(RESUMO!B599,9),'INF GERAIS'!B599=LEFT('TERMO DE ADESÃO'!B599,9),'INF GERAIS'!B599=LEFT(EVENTOS!B599,9),'INF GERAIS'!B599=LEFT(PAGAMENTOS!B599,9),'INF GERAIS'!B599=LEFT(VISTORIA!B599,9),'INF GERAIS'!B599=LEFT('PRESTAÇÃO DE CONTAS'!B599,9),'INF GERAIS'!B599=LEFT('OBS  ENC'!B599,9),'INF GERAIS'!B599=LEFT('CONCLUSÃO INFORMAL'!B599,9))</f>
        <v>1</v>
      </c>
      <c r="P582" t="b">
        <f>AND('INF GERAIS'!D599=RESUMO!D599,'INF GERAIS'!D599='TERMO DE ADESÃO'!D599,'INF GERAIS'!D599=EVENTOS!D599,'INF GERAIS'!D599=PAGAMENTOS!D599,'INF GERAIS'!D599=VISTORIA!D599,'INF GERAIS'!D599='PRESTAÇÃO DE CONTAS'!D599,'INF GERAIS'!D599='OBS  ENC'!D599,'INF GERAIS'!D599='CONCLUSÃO INFORMAL'!D599)</f>
        <v>1</v>
      </c>
      <c r="Q582" t="b">
        <f>AND('INF GERAIS'!E599=RESUMO!E599,'INF GERAIS'!E599='TERMO DE ADESÃO'!E599,'INF GERAIS'!E599=EVENTOS!E599,'INF GERAIS'!E599=PAGAMENTOS!E599,'INF GERAIS'!E599=VISTORIA!E599,'INF GERAIS'!E599='PRESTAÇÃO DE CONTAS'!E599,'INF GERAIS'!E599='OBS  ENC'!E599,'INF GERAIS'!E599='CONCLUSÃO INFORMAL'!E599)</f>
        <v>1</v>
      </c>
    </row>
    <row r="583" spans="15:17" x14ac:dyDescent="0.35">
      <c r="O583" t="b">
        <f>AND('INF GERAIS'!B600=LEFT(RESUMO!B600,9),'INF GERAIS'!B600=LEFT('TERMO DE ADESÃO'!B600,9),'INF GERAIS'!B600=LEFT(EVENTOS!B600,9),'INF GERAIS'!B600=LEFT(PAGAMENTOS!B600,9),'INF GERAIS'!B600=LEFT(VISTORIA!B600,9),'INF GERAIS'!B600=LEFT('PRESTAÇÃO DE CONTAS'!B600,9),'INF GERAIS'!B600=LEFT('OBS  ENC'!B600,9),'INF GERAIS'!B600=LEFT('CONCLUSÃO INFORMAL'!B600,9))</f>
        <v>1</v>
      </c>
      <c r="P583" t="b">
        <f>AND('INF GERAIS'!D600=RESUMO!D600,'INF GERAIS'!D600='TERMO DE ADESÃO'!D600,'INF GERAIS'!D600=EVENTOS!D600,'INF GERAIS'!D600=PAGAMENTOS!D600,'INF GERAIS'!D600=VISTORIA!D600,'INF GERAIS'!D600='PRESTAÇÃO DE CONTAS'!D600,'INF GERAIS'!D600='OBS  ENC'!D600,'INF GERAIS'!D600='CONCLUSÃO INFORMAL'!D600)</f>
        <v>1</v>
      </c>
      <c r="Q583" t="b">
        <f>AND('INF GERAIS'!E600=RESUMO!E600,'INF GERAIS'!E600='TERMO DE ADESÃO'!E600,'INF GERAIS'!E600=EVENTOS!E600,'INF GERAIS'!E600=PAGAMENTOS!E600,'INF GERAIS'!E600=VISTORIA!E600,'INF GERAIS'!E600='PRESTAÇÃO DE CONTAS'!E600,'INF GERAIS'!E600='OBS  ENC'!E600,'INF GERAIS'!E600='CONCLUSÃO INFORMAL'!E600)</f>
        <v>1</v>
      </c>
    </row>
    <row r="584" spans="15:17" x14ac:dyDescent="0.35">
      <c r="O584" t="b">
        <f>AND('INF GERAIS'!B601=LEFT(RESUMO!B601,9),'INF GERAIS'!B601=LEFT('TERMO DE ADESÃO'!B601,9),'INF GERAIS'!B601=LEFT(EVENTOS!B601,9),'INF GERAIS'!B601=LEFT(PAGAMENTOS!B601,9),'INF GERAIS'!B601=LEFT(VISTORIA!B601,9),'INF GERAIS'!B601=LEFT('PRESTAÇÃO DE CONTAS'!B601,9),'INF GERAIS'!B601=LEFT('OBS  ENC'!B601,9),'INF GERAIS'!B601=LEFT('CONCLUSÃO INFORMAL'!B601,9))</f>
        <v>1</v>
      </c>
      <c r="P584" t="b">
        <f>AND('INF GERAIS'!D601=RESUMO!D601,'INF GERAIS'!D601='TERMO DE ADESÃO'!D601,'INF GERAIS'!D601=EVENTOS!D601,'INF GERAIS'!D601=PAGAMENTOS!D601,'INF GERAIS'!D601=VISTORIA!D601,'INF GERAIS'!D601='PRESTAÇÃO DE CONTAS'!D601,'INF GERAIS'!D601='OBS  ENC'!D601,'INF GERAIS'!D601='CONCLUSÃO INFORMAL'!D601)</f>
        <v>1</v>
      </c>
      <c r="Q584" t="b">
        <f>AND('INF GERAIS'!E601=RESUMO!E601,'INF GERAIS'!E601='TERMO DE ADESÃO'!E601,'INF GERAIS'!E601=EVENTOS!E601,'INF GERAIS'!E601=PAGAMENTOS!E601,'INF GERAIS'!E601=VISTORIA!E601,'INF GERAIS'!E601='PRESTAÇÃO DE CONTAS'!E601,'INF GERAIS'!E601='OBS  ENC'!E601,'INF GERAIS'!E601='CONCLUSÃO INFORMAL'!E601)</f>
        <v>1</v>
      </c>
    </row>
    <row r="585" spans="15:17" x14ac:dyDescent="0.35">
      <c r="O585" t="b">
        <f>AND('INF GERAIS'!B602=LEFT(RESUMO!B602,9),'INF GERAIS'!B602=LEFT('TERMO DE ADESÃO'!B602,9),'INF GERAIS'!B602=LEFT(EVENTOS!B602,9),'INF GERAIS'!B602=LEFT(PAGAMENTOS!B602,9),'INF GERAIS'!B602=LEFT(VISTORIA!B602,9),'INF GERAIS'!B602=LEFT('PRESTAÇÃO DE CONTAS'!B602,9),'INF GERAIS'!B602=LEFT('OBS  ENC'!B602,9),'INF GERAIS'!B602=LEFT('CONCLUSÃO INFORMAL'!B602,9))</f>
        <v>1</v>
      </c>
      <c r="P585" t="b">
        <f>AND('INF GERAIS'!D602=RESUMO!D602,'INF GERAIS'!D602='TERMO DE ADESÃO'!D602,'INF GERAIS'!D602=EVENTOS!D602,'INF GERAIS'!D602=PAGAMENTOS!D602,'INF GERAIS'!D602=VISTORIA!D602,'INF GERAIS'!D602='PRESTAÇÃO DE CONTAS'!D602,'INF GERAIS'!D602='OBS  ENC'!D602,'INF GERAIS'!D602='CONCLUSÃO INFORMAL'!D602)</f>
        <v>1</v>
      </c>
      <c r="Q585" t="b">
        <f>AND('INF GERAIS'!E602=RESUMO!E602,'INF GERAIS'!E602='TERMO DE ADESÃO'!E602,'INF GERAIS'!E602=EVENTOS!E602,'INF GERAIS'!E602=PAGAMENTOS!E602,'INF GERAIS'!E602=VISTORIA!E602,'INF GERAIS'!E602='PRESTAÇÃO DE CONTAS'!E602,'INF GERAIS'!E602='OBS  ENC'!E602,'INF GERAIS'!E602='CONCLUSÃO INFORMAL'!E602)</f>
        <v>1</v>
      </c>
    </row>
    <row r="586" spans="15:17" x14ac:dyDescent="0.35">
      <c r="O586" t="b">
        <f>AND('INF GERAIS'!B603=LEFT(RESUMO!B603,9),'INF GERAIS'!B603=LEFT('TERMO DE ADESÃO'!B603,9),'INF GERAIS'!B603=LEFT(EVENTOS!B603,9),'INF GERAIS'!B603=LEFT(PAGAMENTOS!B603,9),'INF GERAIS'!B603=LEFT(VISTORIA!B603,9),'INF GERAIS'!B603=LEFT('PRESTAÇÃO DE CONTAS'!B603,9),'INF GERAIS'!B603=LEFT('OBS  ENC'!B603,9),'INF GERAIS'!B603=LEFT('CONCLUSÃO INFORMAL'!B603,9))</f>
        <v>1</v>
      </c>
      <c r="P586" t="b">
        <f>AND('INF GERAIS'!D603=RESUMO!D603,'INF GERAIS'!D603='TERMO DE ADESÃO'!D603,'INF GERAIS'!D603=EVENTOS!D603,'INF GERAIS'!D603=PAGAMENTOS!D603,'INF GERAIS'!D603=VISTORIA!D603,'INF GERAIS'!D603='PRESTAÇÃO DE CONTAS'!D603,'INF GERAIS'!D603='OBS  ENC'!D603,'INF GERAIS'!D603='CONCLUSÃO INFORMAL'!D603)</f>
        <v>1</v>
      </c>
      <c r="Q586" t="b">
        <f>AND('INF GERAIS'!E603=RESUMO!E603,'INF GERAIS'!E603='TERMO DE ADESÃO'!E603,'INF GERAIS'!E603=EVENTOS!E603,'INF GERAIS'!E603=PAGAMENTOS!E603,'INF GERAIS'!E603=VISTORIA!E603,'INF GERAIS'!E603='PRESTAÇÃO DE CONTAS'!E603,'INF GERAIS'!E603='OBS  ENC'!E603,'INF GERAIS'!E603='CONCLUSÃO INFORMAL'!E603)</f>
        <v>1</v>
      </c>
    </row>
    <row r="587" spans="15:17" x14ac:dyDescent="0.35">
      <c r="O587" t="b">
        <f>AND('INF GERAIS'!B604=LEFT(RESUMO!B604,9),'INF GERAIS'!B604=LEFT('TERMO DE ADESÃO'!B604,9),'INF GERAIS'!B604=LEFT(EVENTOS!B604,9),'INF GERAIS'!B604=LEFT(PAGAMENTOS!B604,9),'INF GERAIS'!B604=LEFT(VISTORIA!B604,9),'INF GERAIS'!B604=LEFT('PRESTAÇÃO DE CONTAS'!B604,9),'INF GERAIS'!B604=LEFT('OBS  ENC'!B604,9),'INF GERAIS'!B604=LEFT('CONCLUSÃO INFORMAL'!B604,9))</f>
        <v>1</v>
      </c>
      <c r="P587" t="b">
        <f>AND('INF GERAIS'!D604=RESUMO!D604,'INF GERAIS'!D604='TERMO DE ADESÃO'!D604,'INF GERAIS'!D604=EVENTOS!D604,'INF GERAIS'!D604=PAGAMENTOS!D604,'INF GERAIS'!D604=VISTORIA!D604,'INF GERAIS'!D604='PRESTAÇÃO DE CONTAS'!D604,'INF GERAIS'!D604='OBS  ENC'!D604,'INF GERAIS'!D604='CONCLUSÃO INFORMAL'!D604)</f>
        <v>1</v>
      </c>
      <c r="Q587" t="b">
        <f>AND('INF GERAIS'!E604=RESUMO!E604,'INF GERAIS'!E604='TERMO DE ADESÃO'!E604,'INF GERAIS'!E604=EVENTOS!E604,'INF GERAIS'!E604=PAGAMENTOS!E604,'INF GERAIS'!E604=VISTORIA!E604,'INF GERAIS'!E604='PRESTAÇÃO DE CONTAS'!E604,'INF GERAIS'!E604='OBS  ENC'!E604,'INF GERAIS'!E604='CONCLUSÃO INFORMAL'!E604)</f>
        <v>1</v>
      </c>
    </row>
    <row r="588" spans="15:17" x14ac:dyDescent="0.35">
      <c r="O588" t="b">
        <f>AND('INF GERAIS'!B605=LEFT(RESUMO!B605,9),'INF GERAIS'!B605=LEFT('TERMO DE ADESÃO'!B605,9),'INF GERAIS'!B605=LEFT(EVENTOS!B605,9),'INF GERAIS'!B605=LEFT(PAGAMENTOS!B605,9),'INF GERAIS'!B605=LEFT(VISTORIA!B605,9),'INF GERAIS'!B605=LEFT('PRESTAÇÃO DE CONTAS'!B605,9),'INF GERAIS'!B605=LEFT('OBS  ENC'!B605,9),'INF GERAIS'!B605=LEFT('CONCLUSÃO INFORMAL'!B605,9))</f>
        <v>1</v>
      </c>
      <c r="P588" t="b">
        <f>AND('INF GERAIS'!D605=RESUMO!D605,'INF GERAIS'!D605='TERMO DE ADESÃO'!D605,'INF GERAIS'!D605=EVENTOS!D605,'INF GERAIS'!D605=PAGAMENTOS!D605,'INF GERAIS'!D605=VISTORIA!D605,'INF GERAIS'!D605='PRESTAÇÃO DE CONTAS'!D605,'INF GERAIS'!D605='OBS  ENC'!D605,'INF GERAIS'!D605='CONCLUSÃO INFORMAL'!D605)</f>
        <v>1</v>
      </c>
      <c r="Q588" t="b">
        <f>AND('INF GERAIS'!E605=RESUMO!E605,'INF GERAIS'!E605='TERMO DE ADESÃO'!E605,'INF GERAIS'!E605=EVENTOS!E605,'INF GERAIS'!E605=PAGAMENTOS!E605,'INF GERAIS'!E605=VISTORIA!E605,'INF GERAIS'!E605='PRESTAÇÃO DE CONTAS'!E605,'INF GERAIS'!E605='OBS  ENC'!E605,'INF GERAIS'!E605='CONCLUSÃO INFORMAL'!E605)</f>
        <v>1</v>
      </c>
    </row>
    <row r="589" spans="15:17" x14ac:dyDescent="0.35">
      <c r="O589" t="b">
        <f>AND('INF GERAIS'!B606=LEFT(RESUMO!B606,9),'INF GERAIS'!B606=LEFT('TERMO DE ADESÃO'!B606,9),'INF GERAIS'!B606=LEFT(EVENTOS!B606,9),'INF GERAIS'!B606=LEFT(PAGAMENTOS!B606,9),'INF GERAIS'!B606=LEFT(VISTORIA!B606,9),'INF GERAIS'!B606=LEFT('PRESTAÇÃO DE CONTAS'!B606,9),'INF GERAIS'!B606=LEFT('OBS  ENC'!B606,9),'INF GERAIS'!B606=LEFT('CONCLUSÃO INFORMAL'!B606,9))</f>
        <v>1</v>
      </c>
      <c r="P589" t="b">
        <f>AND('INF GERAIS'!D606=RESUMO!D606,'INF GERAIS'!D606='TERMO DE ADESÃO'!D606,'INF GERAIS'!D606=EVENTOS!D606,'INF GERAIS'!D606=PAGAMENTOS!D606,'INF GERAIS'!D606=VISTORIA!D606,'INF GERAIS'!D606='PRESTAÇÃO DE CONTAS'!D606,'INF GERAIS'!D606='OBS  ENC'!D606,'INF GERAIS'!D606='CONCLUSÃO INFORMAL'!D606)</f>
        <v>1</v>
      </c>
      <c r="Q589" t="b">
        <f>AND('INF GERAIS'!E606=RESUMO!E606,'INF GERAIS'!E606='TERMO DE ADESÃO'!E606,'INF GERAIS'!E606=EVENTOS!E606,'INF GERAIS'!E606=PAGAMENTOS!E606,'INF GERAIS'!E606=VISTORIA!E606,'INF GERAIS'!E606='PRESTAÇÃO DE CONTAS'!E606,'INF GERAIS'!E606='OBS  ENC'!E606,'INF GERAIS'!E606='CONCLUSÃO INFORMAL'!E606)</f>
        <v>1</v>
      </c>
    </row>
    <row r="590" spans="15:17" x14ac:dyDescent="0.35">
      <c r="O590" t="b">
        <f>AND('INF GERAIS'!B607=LEFT(RESUMO!B607,9),'INF GERAIS'!B607=LEFT('TERMO DE ADESÃO'!B607,9),'INF GERAIS'!B607=LEFT(EVENTOS!B607,9),'INF GERAIS'!B607=LEFT(PAGAMENTOS!B607,9),'INF GERAIS'!B607=LEFT(VISTORIA!B607,9),'INF GERAIS'!B607=LEFT('PRESTAÇÃO DE CONTAS'!B607,9),'INF GERAIS'!B607=LEFT('OBS  ENC'!B607,9),'INF GERAIS'!B607=LEFT('CONCLUSÃO INFORMAL'!B607,9))</f>
        <v>1</v>
      </c>
      <c r="P590" t="b">
        <f>AND('INF GERAIS'!D607=RESUMO!D607,'INF GERAIS'!D607='TERMO DE ADESÃO'!D607,'INF GERAIS'!D607=EVENTOS!D607,'INF GERAIS'!D607=PAGAMENTOS!D607,'INF GERAIS'!D607=VISTORIA!D607,'INF GERAIS'!D607='PRESTAÇÃO DE CONTAS'!D607,'INF GERAIS'!D607='OBS  ENC'!D607,'INF GERAIS'!D607='CONCLUSÃO INFORMAL'!D607)</f>
        <v>1</v>
      </c>
      <c r="Q590" t="b">
        <f>AND('INF GERAIS'!E607=RESUMO!E607,'INF GERAIS'!E607='TERMO DE ADESÃO'!E607,'INF GERAIS'!E607=EVENTOS!E607,'INF GERAIS'!E607=PAGAMENTOS!E607,'INF GERAIS'!E607=VISTORIA!E607,'INF GERAIS'!E607='PRESTAÇÃO DE CONTAS'!E607,'INF GERAIS'!E607='OBS  ENC'!E607,'INF GERAIS'!E607='CONCLUSÃO INFORMAL'!E607)</f>
        <v>1</v>
      </c>
    </row>
    <row r="591" spans="15:17" x14ac:dyDescent="0.35">
      <c r="O591" t="b">
        <f>AND('INF GERAIS'!B608=LEFT(RESUMO!B608,9),'INF GERAIS'!B608=LEFT('TERMO DE ADESÃO'!B608,9),'INF GERAIS'!B608=LEFT(EVENTOS!B608,9),'INF GERAIS'!B608=LEFT(PAGAMENTOS!B608,9),'INF GERAIS'!B608=LEFT(VISTORIA!B608,9),'INF GERAIS'!B608=LEFT('PRESTAÇÃO DE CONTAS'!B608,9),'INF GERAIS'!B608=LEFT('OBS  ENC'!B608,9),'INF GERAIS'!B608=LEFT('CONCLUSÃO INFORMAL'!B608,9))</f>
        <v>1</v>
      </c>
      <c r="P591" t="b">
        <f>AND('INF GERAIS'!D608=RESUMO!D608,'INF GERAIS'!D608='TERMO DE ADESÃO'!D608,'INF GERAIS'!D608=EVENTOS!D608,'INF GERAIS'!D608=PAGAMENTOS!D608,'INF GERAIS'!D608=VISTORIA!D608,'INF GERAIS'!D608='PRESTAÇÃO DE CONTAS'!D608,'INF GERAIS'!D608='OBS  ENC'!D608,'INF GERAIS'!D608='CONCLUSÃO INFORMAL'!D608)</f>
        <v>1</v>
      </c>
      <c r="Q591" t="b">
        <f>AND('INF GERAIS'!E608=RESUMO!E608,'INF GERAIS'!E608='TERMO DE ADESÃO'!E608,'INF GERAIS'!E608=EVENTOS!E608,'INF GERAIS'!E608=PAGAMENTOS!E608,'INF GERAIS'!E608=VISTORIA!E608,'INF GERAIS'!E608='PRESTAÇÃO DE CONTAS'!E608,'INF GERAIS'!E608='OBS  ENC'!E608,'INF GERAIS'!E608='CONCLUSÃO INFORMAL'!E608)</f>
        <v>1</v>
      </c>
    </row>
    <row r="592" spans="15:17" x14ac:dyDescent="0.35">
      <c r="O592" t="b">
        <f>AND('INF GERAIS'!B609=LEFT(RESUMO!B609,9),'INF GERAIS'!B609=LEFT('TERMO DE ADESÃO'!B609,9),'INF GERAIS'!B609=LEFT(EVENTOS!B609,9),'INF GERAIS'!B609=LEFT(PAGAMENTOS!B609,9),'INF GERAIS'!B609=LEFT(VISTORIA!B609,9),'INF GERAIS'!B609=LEFT('PRESTAÇÃO DE CONTAS'!B609,9),'INF GERAIS'!B609=LEFT('OBS  ENC'!B609,9),'INF GERAIS'!B609=LEFT('CONCLUSÃO INFORMAL'!B609,9))</f>
        <v>1</v>
      </c>
      <c r="P592" t="b">
        <f>AND('INF GERAIS'!D609=RESUMO!D609,'INF GERAIS'!D609='TERMO DE ADESÃO'!D609,'INF GERAIS'!D609=EVENTOS!D609,'INF GERAIS'!D609=PAGAMENTOS!D609,'INF GERAIS'!D609=VISTORIA!D609,'INF GERAIS'!D609='PRESTAÇÃO DE CONTAS'!D609,'INF GERAIS'!D609='OBS  ENC'!D609,'INF GERAIS'!D609='CONCLUSÃO INFORMAL'!D609)</f>
        <v>1</v>
      </c>
      <c r="Q592" t="b">
        <f>AND('INF GERAIS'!E609=RESUMO!E609,'INF GERAIS'!E609='TERMO DE ADESÃO'!E609,'INF GERAIS'!E609=EVENTOS!E609,'INF GERAIS'!E609=PAGAMENTOS!E609,'INF GERAIS'!E609=VISTORIA!E609,'INF GERAIS'!E609='PRESTAÇÃO DE CONTAS'!E609,'INF GERAIS'!E609='OBS  ENC'!E609,'INF GERAIS'!E609='CONCLUSÃO INFORMAL'!E609)</f>
        <v>1</v>
      </c>
    </row>
    <row r="593" spans="15:17" x14ac:dyDescent="0.35">
      <c r="O593" t="b">
        <f>AND('INF GERAIS'!B610=LEFT(RESUMO!B610,9),'INF GERAIS'!B610=LEFT('TERMO DE ADESÃO'!B610,9),'INF GERAIS'!B610=LEFT(EVENTOS!B610,9),'INF GERAIS'!B610=LEFT(PAGAMENTOS!B610,9),'INF GERAIS'!B610=LEFT(VISTORIA!B610,9),'INF GERAIS'!B610=LEFT('PRESTAÇÃO DE CONTAS'!B610,9),'INF GERAIS'!B610=LEFT('OBS  ENC'!B610,9),'INF GERAIS'!B610=LEFT('CONCLUSÃO INFORMAL'!B610,9))</f>
        <v>1</v>
      </c>
      <c r="P593" t="b">
        <f>AND('INF GERAIS'!D610=RESUMO!D610,'INF GERAIS'!D610='TERMO DE ADESÃO'!D610,'INF GERAIS'!D610=EVENTOS!D610,'INF GERAIS'!D610=PAGAMENTOS!D610,'INF GERAIS'!D610=VISTORIA!D610,'INF GERAIS'!D610='PRESTAÇÃO DE CONTAS'!D610,'INF GERAIS'!D610='OBS  ENC'!D610,'INF GERAIS'!D610='CONCLUSÃO INFORMAL'!D610)</f>
        <v>1</v>
      </c>
      <c r="Q593" t="b">
        <f>AND('INF GERAIS'!E610=RESUMO!E610,'INF GERAIS'!E610='TERMO DE ADESÃO'!E610,'INF GERAIS'!E610=EVENTOS!E610,'INF GERAIS'!E610=PAGAMENTOS!E610,'INF GERAIS'!E610=VISTORIA!E610,'INF GERAIS'!E610='PRESTAÇÃO DE CONTAS'!E610,'INF GERAIS'!E610='OBS  ENC'!E610,'INF GERAIS'!E610='CONCLUSÃO INFORMAL'!E610)</f>
        <v>1</v>
      </c>
    </row>
    <row r="594" spans="15:17" x14ac:dyDescent="0.35">
      <c r="O594" t="b">
        <f>AND('INF GERAIS'!B611=LEFT(RESUMO!B611,9),'INF GERAIS'!B611=LEFT('TERMO DE ADESÃO'!B611,9),'INF GERAIS'!B611=LEFT(EVENTOS!B611,9),'INF GERAIS'!B611=LEFT(PAGAMENTOS!B611,9),'INF GERAIS'!B611=LEFT(VISTORIA!B611,9),'INF GERAIS'!B611=LEFT('PRESTAÇÃO DE CONTAS'!B611,9),'INF GERAIS'!B611=LEFT('OBS  ENC'!B611,9),'INF GERAIS'!B611=LEFT('CONCLUSÃO INFORMAL'!B611,9))</f>
        <v>1</v>
      </c>
      <c r="P594" t="b">
        <f>AND('INF GERAIS'!D611=RESUMO!D611,'INF GERAIS'!D611='TERMO DE ADESÃO'!D611,'INF GERAIS'!D611=EVENTOS!D611,'INF GERAIS'!D611=PAGAMENTOS!D611,'INF GERAIS'!D611=VISTORIA!D611,'INF GERAIS'!D611='PRESTAÇÃO DE CONTAS'!D611,'INF GERAIS'!D611='OBS  ENC'!D611,'INF GERAIS'!D611='CONCLUSÃO INFORMAL'!D611)</f>
        <v>1</v>
      </c>
      <c r="Q594" t="b">
        <f>AND('INF GERAIS'!E611=RESUMO!E611,'INF GERAIS'!E611='TERMO DE ADESÃO'!E611,'INF GERAIS'!E611=EVENTOS!E611,'INF GERAIS'!E611=PAGAMENTOS!E611,'INF GERAIS'!E611=VISTORIA!E611,'INF GERAIS'!E611='PRESTAÇÃO DE CONTAS'!E611,'INF GERAIS'!E611='OBS  ENC'!E611,'INF GERAIS'!E611='CONCLUSÃO INFORMAL'!E611)</f>
        <v>1</v>
      </c>
    </row>
    <row r="595" spans="15:17" x14ac:dyDescent="0.35">
      <c r="O595" t="b">
        <f>AND('INF GERAIS'!B612=LEFT(RESUMO!B612,9),'INF GERAIS'!B612=LEFT('TERMO DE ADESÃO'!B612,9),'INF GERAIS'!B612=LEFT(EVENTOS!B612,9),'INF GERAIS'!B612=LEFT(PAGAMENTOS!B612,9),'INF GERAIS'!B612=LEFT(VISTORIA!B612,9),'INF GERAIS'!B612=LEFT('PRESTAÇÃO DE CONTAS'!B612,9),'INF GERAIS'!B612=LEFT('OBS  ENC'!B612,9),'INF GERAIS'!B612=LEFT('CONCLUSÃO INFORMAL'!B612,9))</f>
        <v>1</v>
      </c>
      <c r="P595" t="b">
        <f>AND('INF GERAIS'!D612=RESUMO!D612,'INF GERAIS'!D612='TERMO DE ADESÃO'!D612,'INF GERAIS'!D612=EVENTOS!D612,'INF GERAIS'!D612=PAGAMENTOS!D612,'INF GERAIS'!D612=VISTORIA!D612,'INF GERAIS'!D612='PRESTAÇÃO DE CONTAS'!D612,'INF GERAIS'!D612='OBS  ENC'!D612,'INF GERAIS'!D612='CONCLUSÃO INFORMAL'!D612)</f>
        <v>1</v>
      </c>
      <c r="Q595" t="b">
        <f>AND('INF GERAIS'!E612=RESUMO!E612,'INF GERAIS'!E612='TERMO DE ADESÃO'!E612,'INF GERAIS'!E612=EVENTOS!E612,'INF GERAIS'!E612=PAGAMENTOS!E612,'INF GERAIS'!E612=VISTORIA!E612,'INF GERAIS'!E612='PRESTAÇÃO DE CONTAS'!E612,'INF GERAIS'!E612='OBS  ENC'!E612,'INF GERAIS'!E612='CONCLUSÃO INFORMAL'!E612)</f>
        <v>1</v>
      </c>
    </row>
    <row r="596" spans="15:17" x14ac:dyDescent="0.35">
      <c r="O596" t="b">
        <f>AND('INF GERAIS'!B613=LEFT(RESUMO!B613,9),'INF GERAIS'!B613=LEFT('TERMO DE ADESÃO'!B613,9),'INF GERAIS'!B613=LEFT(EVENTOS!B613,9),'INF GERAIS'!B613=LEFT(PAGAMENTOS!B613,9),'INF GERAIS'!B613=LEFT(VISTORIA!B613,9),'INF GERAIS'!B613=LEFT('PRESTAÇÃO DE CONTAS'!B613,9),'INF GERAIS'!B613=LEFT('OBS  ENC'!B613,9),'INF GERAIS'!B613=LEFT('CONCLUSÃO INFORMAL'!B613,9))</f>
        <v>1</v>
      </c>
      <c r="P596" t="b">
        <f>AND('INF GERAIS'!D613=RESUMO!D613,'INF GERAIS'!D613='TERMO DE ADESÃO'!D613,'INF GERAIS'!D613=EVENTOS!D613,'INF GERAIS'!D613=PAGAMENTOS!D613,'INF GERAIS'!D613=VISTORIA!D613,'INF GERAIS'!D613='PRESTAÇÃO DE CONTAS'!D613,'INF GERAIS'!D613='OBS  ENC'!D613,'INF GERAIS'!D613='CONCLUSÃO INFORMAL'!D613)</f>
        <v>1</v>
      </c>
      <c r="Q596" t="b">
        <f>AND('INF GERAIS'!E613=RESUMO!E613,'INF GERAIS'!E613='TERMO DE ADESÃO'!E613,'INF GERAIS'!E613=EVENTOS!E613,'INF GERAIS'!E613=PAGAMENTOS!E613,'INF GERAIS'!E613=VISTORIA!E613,'INF GERAIS'!E613='PRESTAÇÃO DE CONTAS'!E613,'INF GERAIS'!E613='OBS  ENC'!E613,'INF GERAIS'!E613='CONCLUSÃO INFORMAL'!E613)</f>
        <v>1</v>
      </c>
    </row>
    <row r="597" spans="15:17" x14ac:dyDescent="0.35">
      <c r="O597" t="b">
        <f>AND('INF GERAIS'!B614=LEFT(RESUMO!B614,9),'INF GERAIS'!B614=LEFT('TERMO DE ADESÃO'!B614,9),'INF GERAIS'!B614=LEFT(EVENTOS!B614,9),'INF GERAIS'!B614=LEFT(PAGAMENTOS!B614,9),'INF GERAIS'!B614=LEFT(VISTORIA!B614,9),'INF GERAIS'!B614=LEFT('PRESTAÇÃO DE CONTAS'!B614,9),'INF GERAIS'!B614=LEFT('OBS  ENC'!B614,9),'INF GERAIS'!B614=LEFT('CONCLUSÃO INFORMAL'!B614,9))</f>
        <v>1</v>
      </c>
      <c r="P597" t="b">
        <f>AND('INF GERAIS'!D614=RESUMO!D614,'INF GERAIS'!D614='TERMO DE ADESÃO'!D614,'INF GERAIS'!D614=EVENTOS!D614,'INF GERAIS'!D614=PAGAMENTOS!D614,'INF GERAIS'!D614=VISTORIA!D614,'INF GERAIS'!D614='PRESTAÇÃO DE CONTAS'!D614,'INF GERAIS'!D614='OBS  ENC'!D614,'INF GERAIS'!D614='CONCLUSÃO INFORMAL'!D614)</f>
        <v>1</v>
      </c>
      <c r="Q597" t="b">
        <f>AND('INF GERAIS'!E614=RESUMO!E614,'INF GERAIS'!E614='TERMO DE ADESÃO'!E614,'INF GERAIS'!E614=EVENTOS!E614,'INF GERAIS'!E614=PAGAMENTOS!E614,'INF GERAIS'!E614=VISTORIA!E614,'INF GERAIS'!E614='PRESTAÇÃO DE CONTAS'!E614,'INF GERAIS'!E614='OBS  ENC'!E614,'INF GERAIS'!E614='CONCLUSÃO INFORMAL'!E614)</f>
        <v>1</v>
      </c>
    </row>
    <row r="598" spans="15:17" x14ac:dyDescent="0.35">
      <c r="O598" t="b">
        <f>AND('INF GERAIS'!B615=LEFT(RESUMO!B615,9),'INF GERAIS'!B615=LEFT('TERMO DE ADESÃO'!B615,9),'INF GERAIS'!B615=LEFT(EVENTOS!B615,9),'INF GERAIS'!B615=LEFT(PAGAMENTOS!B615,9),'INF GERAIS'!B615=LEFT(VISTORIA!B615,9),'INF GERAIS'!B615=LEFT('PRESTAÇÃO DE CONTAS'!B615,9),'INF GERAIS'!B615=LEFT('OBS  ENC'!B615,9),'INF GERAIS'!B615=LEFT('CONCLUSÃO INFORMAL'!B615,9))</f>
        <v>1</v>
      </c>
      <c r="P598" t="b">
        <f>AND('INF GERAIS'!D615=RESUMO!D615,'INF GERAIS'!D615='TERMO DE ADESÃO'!D615,'INF GERAIS'!D615=EVENTOS!D615,'INF GERAIS'!D615=PAGAMENTOS!D615,'INF GERAIS'!D615=VISTORIA!D615,'INF GERAIS'!D615='PRESTAÇÃO DE CONTAS'!D615,'INF GERAIS'!D615='OBS  ENC'!D615,'INF GERAIS'!D615='CONCLUSÃO INFORMAL'!D615)</f>
        <v>1</v>
      </c>
      <c r="Q598" t="b">
        <f>AND('INF GERAIS'!E615=RESUMO!E615,'INF GERAIS'!E615='TERMO DE ADESÃO'!E615,'INF GERAIS'!E615=EVENTOS!E615,'INF GERAIS'!E615=PAGAMENTOS!E615,'INF GERAIS'!E615=VISTORIA!E615,'INF GERAIS'!E615='PRESTAÇÃO DE CONTAS'!E615,'INF GERAIS'!E615='OBS  ENC'!E615,'INF GERAIS'!E615='CONCLUSÃO INFORMAL'!E615)</f>
        <v>1</v>
      </c>
    </row>
    <row r="599" spans="15:17" x14ac:dyDescent="0.35">
      <c r="O599" t="b">
        <f>AND('INF GERAIS'!B616=LEFT(RESUMO!B616,9),'INF GERAIS'!B616=LEFT('TERMO DE ADESÃO'!B616,9),'INF GERAIS'!B616=LEFT(EVENTOS!B616,9),'INF GERAIS'!B616=LEFT(PAGAMENTOS!B616,9),'INF GERAIS'!B616=LEFT(VISTORIA!B616,9),'INF GERAIS'!B616=LEFT('PRESTAÇÃO DE CONTAS'!B616,9),'INF GERAIS'!B616=LEFT('OBS  ENC'!B616,9),'INF GERAIS'!B616=LEFT('CONCLUSÃO INFORMAL'!B616,9))</f>
        <v>1</v>
      </c>
      <c r="P599" t="b">
        <f>AND('INF GERAIS'!D616=RESUMO!D616,'INF GERAIS'!D616='TERMO DE ADESÃO'!D616,'INF GERAIS'!D616=EVENTOS!D616,'INF GERAIS'!D616=PAGAMENTOS!D616,'INF GERAIS'!D616=VISTORIA!D616,'INF GERAIS'!D616='PRESTAÇÃO DE CONTAS'!D616,'INF GERAIS'!D616='OBS  ENC'!D616,'INF GERAIS'!D616='CONCLUSÃO INFORMAL'!D616)</f>
        <v>1</v>
      </c>
      <c r="Q599" t="b">
        <f>AND('INF GERAIS'!E616=RESUMO!E616,'INF GERAIS'!E616='TERMO DE ADESÃO'!E616,'INF GERAIS'!E616=EVENTOS!E616,'INF GERAIS'!E616=PAGAMENTOS!E616,'INF GERAIS'!E616=VISTORIA!E616,'INF GERAIS'!E616='PRESTAÇÃO DE CONTAS'!E616,'INF GERAIS'!E616='OBS  ENC'!E616,'INF GERAIS'!E616='CONCLUSÃO INFORMAL'!E616)</f>
        <v>1</v>
      </c>
    </row>
    <row r="600" spans="15:17" x14ac:dyDescent="0.35">
      <c r="O600" t="b">
        <f>AND('INF GERAIS'!B617=LEFT(RESUMO!B617,9),'INF GERAIS'!B617=LEFT('TERMO DE ADESÃO'!B617,9),'INF GERAIS'!B617=LEFT(EVENTOS!B617,9),'INF GERAIS'!B617=LEFT(PAGAMENTOS!B617,9),'INF GERAIS'!B617=LEFT(VISTORIA!B617,9),'INF GERAIS'!B617=LEFT('PRESTAÇÃO DE CONTAS'!B617,9),'INF GERAIS'!B617=LEFT('OBS  ENC'!B617,9),'INF GERAIS'!B617=LEFT('CONCLUSÃO INFORMAL'!B617,9))</f>
        <v>1</v>
      </c>
      <c r="P600" t="b">
        <f>AND('INF GERAIS'!D617=RESUMO!D617,'INF GERAIS'!D617='TERMO DE ADESÃO'!D617,'INF GERAIS'!D617=EVENTOS!D617,'INF GERAIS'!D617=PAGAMENTOS!D617,'INF GERAIS'!D617=VISTORIA!D617,'INF GERAIS'!D617='PRESTAÇÃO DE CONTAS'!D617,'INF GERAIS'!D617='OBS  ENC'!D617,'INF GERAIS'!D617='CONCLUSÃO INFORMAL'!D617)</f>
        <v>1</v>
      </c>
      <c r="Q600" t="b">
        <f>AND('INF GERAIS'!E617=RESUMO!E617,'INF GERAIS'!E617='TERMO DE ADESÃO'!E617,'INF GERAIS'!E617=EVENTOS!E617,'INF GERAIS'!E617=PAGAMENTOS!E617,'INF GERAIS'!E617=VISTORIA!E617,'INF GERAIS'!E617='PRESTAÇÃO DE CONTAS'!E617,'INF GERAIS'!E617='OBS  ENC'!E617,'INF GERAIS'!E617='CONCLUSÃO INFORMAL'!E617)</f>
        <v>1</v>
      </c>
    </row>
    <row r="601" spans="15:17" x14ac:dyDescent="0.35">
      <c r="O601" t="b">
        <f>AND('INF GERAIS'!B618=LEFT(RESUMO!B618,9),'INF GERAIS'!B618=LEFT('TERMO DE ADESÃO'!B618,9),'INF GERAIS'!B618=LEFT(EVENTOS!B618,9),'INF GERAIS'!B618=LEFT(PAGAMENTOS!B618,9),'INF GERAIS'!B618=LEFT(VISTORIA!B618,9),'INF GERAIS'!B618=LEFT('PRESTAÇÃO DE CONTAS'!B618,9),'INF GERAIS'!B618=LEFT('OBS  ENC'!B618,9),'INF GERAIS'!B618=LEFT('CONCLUSÃO INFORMAL'!B618,9))</f>
        <v>1</v>
      </c>
      <c r="P601" t="b">
        <f>AND('INF GERAIS'!D618=RESUMO!D618,'INF GERAIS'!D618='TERMO DE ADESÃO'!D618,'INF GERAIS'!D618=EVENTOS!D618,'INF GERAIS'!D618=PAGAMENTOS!D618,'INF GERAIS'!D618=VISTORIA!D618,'INF GERAIS'!D618='PRESTAÇÃO DE CONTAS'!D618,'INF GERAIS'!D618='OBS  ENC'!D618,'INF GERAIS'!D618='CONCLUSÃO INFORMAL'!D618)</f>
        <v>1</v>
      </c>
      <c r="Q601" t="b">
        <f>AND('INF GERAIS'!E618=RESUMO!E618,'INF GERAIS'!E618='TERMO DE ADESÃO'!E618,'INF GERAIS'!E618=EVENTOS!E618,'INF GERAIS'!E618=PAGAMENTOS!E618,'INF GERAIS'!E618=VISTORIA!E618,'INF GERAIS'!E618='PRESTAÇÃO DE CONTAS'!E618,'INF GERAIS'!E618='OBS  ENC'!E618,'INF GERAIS'!E618='CONCLUSÃO INFORMAL'!E618)</f>
        <v>1</v>
      </c>
    </row>
    <row r="602" spans="15:17" x14ac:dyDescent="0.35">
      <c r="O602" t="b">
        <f>AND('INF GERAIS'!B619=LEFT(RESUMO!B619,9),'INF GERAIS'!B619=LEFT('TERMO DE ADESÃO'!B619,9),'INF GERAIS'!B619=LEFT(EVENTOS!B619,9),'INF GERAIS'!B619=LEFT(PAGAMENTOS!B619,9),'INF GERAIS'!B619=LEFT(VISTORIA!B619,9),'INF GERAIS'!B619=LEFT('PRESTAÇÃO DE CONTAS'!B619,9),'INF GERAIS'!B619=LEFT('OBS  ENC'!B619,9),'INF GERAIS'!B619=LEFT('CONCLUSÃO INFORMAL'!B619,9))</f>
        <v>1</v>
      </c>
      <c r="P602" t="b">
        <f>AND('INF GERAIS'!D619=RESUMO!D619,'INF GERAIS'!D619='TERMO DE ADESÃO'!D619,'INF GERAIS'!D619=EVENTOS!D619,'INF GERAIS'!D619=PAGAMENTOS!D619,'INF GERAIS'!D619=VISTORIA!D619,'INF GERAIS'!D619='PRESTAÇÃO DE CONTAS'!D619,'INF GERAIS'!D619='OBS  ENC'!D619,'INF GERAIS'!D619='CONCLUSÃO INFORMAL'!D619)</f>
        <v>1</v>
      </c>
      <c r="Q602" t="b">
        <f>AND('INF GERAIS'!E619=RESUMO!E619,'INF GERAIS'!E619='TERMO DE ADESÃO'!E619,'INF GERAIS'!E619=EVENTOS!E619,'INF GERAIS'!E619=PAGAMENTOS!E619,'INF GERAIS'!E619=VISTORIA!E619,'INF GERAIS'!E619='PRESTAÇÃO DE CONTAS'!E619,'INF GERAIS'!E619='OBS  ENC'!E619,'INF GERAIS'!E619='CONCLUSÃO INFORMAL'!E619)</f>
        <v>1</v>
      </c>
    </row>
    <row r="603" spans="15:17" x14ac:dyDescent="0.35">
      <c r="O603" t="b">
        <f>AND('INF GERAIS'!B620=LEFT(RESUMO!B620,9),'INF GERAIS'!B620=LEFT('TERMO DE ADESÃO'!B620,9),'INF GERAIS'!B620=LEFT(EVENTOS!B620,9),'INF GERAIS'!B620=LEFT(PAGAMENTOS!B620,9),'INF GERAIS'!B620=LEFT(VISTORIA!B620,9),'INF GERAIS'!B620=LEFT('PRESTAÇÃO DE CONTAS'!B620,9),'INF GERAIS'!B620=LEFT('OBS  ENC'!B620,9),'INF GERAIS'!B620=LEFT('CONCLUSÃO INFORMAL'!B620,9))</f>
        <v>1</v>
      </c>
      <c r="P603" t="b">
        <f>AND('INF GERAIS'!D620=RESUMO!D620,'INF GERAIS'!D620='TERMO DE ADESÃO'!D620,'INF GERAIS'!D620=EVENTOS!D620,'INF GERAIS'!D620=PAGAMENTOS!D620,'INF GERAIS'!D620=VISTORIA!D620,'INF GERAIS'!D620='PRESTAÇÃO DE CONTAS'!D620,'INF GERAIS'!D620='OBS  ENC'!D620,'INF GERAIS'!D620='CONCLUSÃO INFORMAL'!D620)</f>
        <v>1</v>
      </c>
      <c r="Q603" t="b">
        <f>AND('INF GERAIS'!E620=RESUMO!E620,'INF GERAIS'!E620='TERMO DE ADESÃO'!E620,'INF GERAIS'!E620=EVENTOS!E620,'INF GERAIS'!E620=PAGAMENTOS!E620,'INF GERAIS'!E620=VISTORIA!E620,'INF GERAIS'!E620='PRESTAÇÃO DE CONTAS'!E620,'INF GERAIS'!E620='OBS  ENC'!E620,'INF GERAIS'!E620='CONCLUSÃO INFORMAL'!E620)</f>
        <v>1</v>
      </c>
    </row>
    <row r="604" spans="15:17" x14ac:dyDescent="0.35">
      <c r="O604" t="b">
        <f>AND('INF GERAIS'!B621=LEFT(RESUMO!B621,9),'INF GERAIS'!B621=LEFT('TERMO DE ADESÃO'!B621,9),'INF GERAIS'!B621=LEFT(EVENTOS!B621,9),'INF GERAIS'!B621=LEFT(PAGAMENTOS!B621,9),'INF GERAIS'!B621=LEFT(VISTORIA!B621,9),'INF GERAIS'!B621=LEFT('PRESTAÇÃO DE CONTAS'!B621,9),'INF GERAIS'!B621=LEFT('OBS  ENC'!B621,9),'INF GERAIS'!B621=LEFT('CONCLUSÃO INFORMAL'!B621,9))</f>
        <v>1</v>
      </c>
      <c r="P604" t="b">
        <f>AND('INF GERAIS'!D621=RESUMO!D621,'INF GERAIS'!D621='TERMO DE ADESÃO'!D621,'INF GERAIS'!D621=EVENTOS!D621,'INF GERAIS'!D621=PAGAMENTOS!D621,'INF GERAIS'!D621=VISTORIA!D621,'INF GERAIS'!D621='PRESTAÇÃO DE CONTAS'!D621,'INF GERAIS'!D621='OBS  ENC'!D621,'INF GERAIS'!D621='CONCLUSÃO INFORMAL'!D621)</f>
        <v>1</v>
      </c>
      <c r="Q604" t="b">
        <f>AND('INF GERAIS'!E621=RESUMO!E621,'INF GERAIS'!E621='TERMO DE ADESÃO'!E621,'INF GERAIS'!E621=EVENTOS!E621,'INF GERAIS'!E621=PAGAMENTOS!E621,'INF GERAIS'!E621=VISTORIA!E621,'INF GERAIS'!E621='PRESTAÇÃO DE CONTAS'!E621,'INF GERAIS'!E621='OBS  ENC'!E621,'INF GERAIS'!E621='CONCLUSÃO INFORMAL'!E621)</f>
        <v>1</v>
      </c>
    </row>
    <row r="605" spans="15:17" x14ac:dyDescent="0.35">
      <c r="O605" t="b">
        <f>AND('INF GERAIS'!B622=LEFT(RESUMO!B622,9),'INF GERAIS'!B622=LEFT('TERMO DE ADESÃO'!B622,9),'INF GERAIS'!B622=LEFT(EVENTOS!B622,9),'INF GERAIS'!B622=LEFT(PAGAMENTOS!B622,9),'INF GERAIS'!B622=LEFT(VISTORIA!B622,9),'INF GERAIS'!B622=LEFT('PRESTAÇÃO DE CONTAS'!B622,9),'INF GERAIS'!B622=LEFT('OBS  ENC'!B622,9),'INF GERAIS'!B622=LEFT('CONCLUSÃO INFORMAL'!B622,9))</f>
        <v>1</v>
      </c>
      <c r="P605" t="b">
        <f>AND('INF GERAIS'!D622=RESUMO!D622,'INF GERAIS'!D622='TERMO DE ADESÃO'!D622,'INF GERAIS'!D622=EVENTOS!D622,'INF GERAIS'!D622=PAGAMENTOS!D622,'INF GERAIS'!D622=VISTORIA!D622,'INF GERAIS'!D622='PRESTAÇÃO DE CONTAS'!D622,'INF GERAIS'!D622='OBS  ENC'!D622,'INF GERAIS'!D622='CONCLUSÃO INFORMAL'!D622)</f>
        <v>1</v>
      </c>
      <c r="Q605" t="b">
        <f>AND('INF GERAIS'!E622=RESUMO!E622,'INF GERAIS'!E622='TERMO DE ADESÃO'!E622,'INF GERAIS'!E622=EVENTOS!E622,'INF GERAIS'!E622=PAGAMENTOS!E622,'INF GERAIS'!E622=VISTORIA!E622,'INF GERAIS'!E622='PRESTAÇÃO DE CONTAS'!E622,'INF GERAIS'!E622='OBS  ENC'!E622,'INF GERAIS'!E622='CONCLUSÃO INFORMAL'!E622)</f>
        <v>1</v>
      </c>
    </row>
    <row r="606" spans="15:17" x14ac:dyDescent="0.35">
      <c r="O606" t="b">
        <f>AND('INF GERAIS'!B623=LEFT(RESUMO!B623,9),'INF GERAIS'!B623=LEFT('TERMO DE ADESÃO'!B623,9),'INF GERAIS'!B623=LEFT(EVENTOS!B623,9),'INF GERAIS'!B623=LEFT(PAGAMENTOS!B623,9),'INF GERAIS'!B623=LEFT(VISTORIA!B623,9),'INF GERAIS'!B623=LEFT('PRESTAÇÃO DE CONTAS'!B623,9),'INF GERAIS'!B623=LEFT('OBS  ENC'!B623,9),'INF GERAIS'!B623=LEFT('CONCLUSÃO INFORMAL'!B623,9))</f>
        <v>1</v>
      </c>
      <c r="P606" t="b">
        <f>AND('INF GERAIS'!D623=RESUMO!D623,'INF GERAIS'!D623='TERMO DE ADESÃO'!D623,'INF GERAIS'!D623=EVENTOS!D623,'INF GERAIS'!D623=PAGAMENTOS!D623,'INF GERAIS'!D623=VISTORIA!D623,'INF GERAIS'!D623='PRESTAÇÃO DE CONTAS'!D623,'INF GERAIS'!D623='OBS  ENC'!D623,'INF GERAIS'!D623='CONCLUSÃO INFORMAL'!D623)</f>
        <v>1</v>
      </c>
      <c r="Q606" t="b">
        <f>AND('INF GERAIS'!E623=RESUMO!E623,'INF GERAIS'!E623='TERMO DE ADESÃO'!E623,'INF GERAIS'!E623=EVENTOS!E623,'INF GERAIS'!E623=PAGAMENTOS!E623,'INF GERAIS'!E623=VISTORIA!E623,'INF GERAIS'!E623='PRESTAÇÃO DE CONTAS'!E623,'INF GERAIS'!E623='OBS  ENC'!E623,'INF GERAIS'!E623='CONCLUSÃO INFORMAL'!E623)</f>
        <v>1</v>
      </c>
    </row>
    <row r="607" spans="15:17" x14ac:dyDescent="0.35">
      <c r="O607" t="b">
        <f>AND('INF GERAIS'!B624=LEFT(RESUMO!B624,9),'INF GERAIS'!B624=LEFT('TERMO DE ADESÃO'!B624,9),'INF GERAIS'!B624=LEFT(EVENTOS!B624,9),'INF GERAIS'!B624=LEFT(PAGAMENTOS!B624,9),'INF GERAIS'!B624=LEFT(VISTORIA!B624,9),'INF GERAIS'!B624=LEFT('PRESTAÇÃO DE CONTAS'!B624,9),'INF GERAIS'!B624=LEFT('OBS  ENC'!B624,9),'INF GERAIS'!B624=LEFT('CONCLUSÃO INFORMAL'!B624,9))</f>
        <v>1</v>
      </c>
      <c r="P607" t="b">
        <f>AND('INF GERAIS'!D624=RESUMO!D624,'INF GERAIS'!D624='TERMO DE ADESÃO'!D624,'INF GERAIS'!D624=EVENTOS!D624,'INF GERAIS'!D624=PAGAMENTOS!D624,'INF GERAIS'!D624=VISTORIA!D624,'INF GERAIS'!D624='PRESTAÇÃO DE CONTAS'!D624,'INF GERAIS'!D624='OBS  ENC'!D624,'INF GERAIS'!D624='CONCLUSÃO INFORMAL'!D624)</f>
        <v>1</v>
      </c>
      <c r="Q607" t="b">
        <f>AND('INF GERAIS'!E624=RESUMO!E624,'INF GERAIS'!E624='TERMO DE ADESÃO'!E624,'INF GERAIS'!E624=EVENTOS!E624,'INF GERAIS'!E624=PAGAMENTOS!E624,'INF GERAIS'!E624=VISTORIA!E624,'INF GERAIS'!E624='PRESTAÇÃO DE CONTAS'!E624,'INF GERAIS'!E624='OBS  ENC'!E624,'INF GERAIS'!E624='CONCLUSÃO INFORMAL'!E624)</f>
        <v>1</v>
      </c>
    </row>
    <row r="608" spans="15:17" x14ac:dyDescent="0.35">
      <c r="O608" t="b">
        <f>AND('INF GERAIS'!B625=LEFT(RESUMO!B625,9),'INF GERAIS'!B625=LEFT('TERMO DE ADESÃO'!B625,9),'INF GERAIS'!B625=LEFT(EVENTOS!B625,9),'INF GERAIS'!B625=LEFT(PAGAMENTOS!B625,9),'INF GERAIS'!B625=LEFT(VISTORIA!B625,9),'INF GERAIS'!B625=LEFT('PRESTAÇÃO DE CONTAS'!B625,9),'INF GERAIS'!B625=LEFT('OBS  ENC'!B625,9),'INF GERAIS'!B625=LEFT('CONCLUSÃO INFORMAL'!B625,9))</f>
        <v>1</v>
      </c>
      <c r="P608" t="b">
        <f>AND('INF GERAIS'!D625=RESUMO!D625,'INF GERAIS'!D625='TERMO DE ADESÃO'!D625,'INF GERAIS'!D625=EVENTOS!D625,'INF GERAIS'!D625=PAGAMENTOS!D625,'INF GERAIS'!D625=VISTORIA!D625,'INF GERAIS'!D625='PRESTAÇÃO DE CONTAS'!D625,'INF GERAIS'!D625='OBS  ENC'!D625,'INF GERAIS'!D625='CONCLUSÃO INFORMAL'!D625)</f>
        <v>1</v>
      </c>
      <c r="Q608" t="b">
        <f>AND('INF GERAIS'!E625=RESUMO!E625,'INF GERAIS'!E625='TERMO DE ADESÃO'!E625,'INF GERAIS'!E625=EVENTOS!E625,'INF GERAIS'!E625=PAGAMENTOS!E625,'INF GERAIS'!E625=VISTORIA!E625,'INF GERAIS'!E625='PRESTAÇÃO DE CONTAS'!E625,'INF GERAIS'!E625='OBS  ENC'!E625,'INF GERAIS'!E625='CONCLUSÃO INFORMAL'!E625)</f>
        <v>1</v>
      </c>
    </row>
    <row r="609" spans="15:17" x14ac:dyDescent="0.35">
      <c r="O609" t="b">
        <f>AND('INF GERAIS'!B626=LEFT(RESUMO!B626,9),'INF GERAIS'!B626=LEFT('TERMO DE ADESÃO'!B626,9),'INF GERAIS'!B626=LEFT(EVENTOS!B626,9),'INF GERAIS'!B626=LEFT(PAGAMENTOS!B626,9),'INF GERAIS'!B626=LEFT(VISTORIA!B626,9),'INF GERAIS'!B626=LEFT('PRESTAÇÃO DE CONTAS'!B626,9),'INF GERAIS'!B626=LEFT('OBS  ENC'!B626,9),'INF GERAIS'!B626=LEFT('CONCLUSÃO INFORMAL'!B626,9))</f>
        <v>1</v>
      </c>
      <c r="P609" t="b">
        <f>AND('INF GERAIS'!D626=RESUMO!D626,'INF GERAIS'!D626='TERMO DE ADESÃO'!D626,'INF GERAIS'!D626=EVENTOS!D626,'INF GERAIS'!D626=PAGAMENTOS!D626,'INF GERAIS'!D626=VISTORIA!D626,'INF GERAIS'!D626='PRESTAÇÃO DE CONTAS'!D626,'INF GERAIS'!D626='OBS  ENC'!D626,'INF GERAIS'!D626='CONCLUSÃO INFORMAL'!D626)</f>
        <v>1</v>
      </c>
      <c r="Q609" t="b">
        <f>AND('INF GERAIS'!E626=RESUMO!E626,'INF GERAIS'!E626='TERMO DE ADESÃO'!E626,'INF GERAIS'!E626=EVENTOS!E626,'INF GERAIS'!E626=PAGAMENTOS!E626,'INF GERAIS'!E626=VISTORIA!E626,'INF GERAIS'!E626='PRESTAÇÃO DE CONTAS'!E626,'INF GERAIS'!E626='OBS  ENC'!E626,'INF GERAIS'!E626='CONCLUSÃO INFORMAL'!E626)</f>
        <v>1</v>
      </c>
    </row>
    <row r="610" spans="15:17" x14ac:dyDescent="0.35">
      <c r="O610" t="b">
        <f>AND('INF GERAIS'!B627=LEFT(RESUMO!B627,9),'INF GERAIS'!B627=LEFT('TERMO DE ADESÃO'!B627,9),'INF GERAIS'!B627=LEFT(EVENTOS!B627,9),'INF GERAIS'!B627=LEFT(PAGAMENTOS!B627,9),'INF GERAIS'!B627=LEFT(VISTORIA!B627,9),'INF GERAIS'!B627=LEFT('PRESTAÇÃO DE CONTAS'!B627,9),'INF GERAIS'!B627=LEFT('OBS  ENC'!B627,9),'INF GERAIS'!B627=LEFT('CONCLUSÃO INFORMAL'!B627,9))</f>
        <v>1</v>
      </c>
      <c r="P610" t="b">
        <f>AND('INF GERAIS'!D627=RESUMO!D627,'INF GERAIS'!D627='TERMO DE ADESÃO'!D627,'INF GERAIS'!D627=EVENTOS!D627,'INF GERAIS'!D627=PAGAMENTOS!D627,'INF GERAIS'!D627=VISTORIA!D627,'INF GERAIS'!D627='PRESTAÇÃO DE CONTAS'!D627,'INF GERAIS'!D627='OBS  ENC'!D627,'INF GERAIS'!D627='CONCLUSÃO INFORMAL'!D627)</f>
        <v>1</v>
      </c>
      <c r="Q610" t="b">
        <f>AND('INF GERAIS'!E627=RESUMO!E627,'INF GERAIS'!E627='TERMO DE ADESÃO'!E627,'INF GERAIS'!E627=EVENTOS!E627,'INF GERAIS'!E627=PAGAMENTOS!E627,'INF GERAIS'!E627=VISTORIA!E627,'INF GERAIS'!E627='PRESTAÇÃO DE CONTAS'!E627,'INF GERAIS'!E627='OBS  ENC'!E627,'INF GERAIS'!E627='CONCLUSÃO INFORMAL'!E627)</f>
        <v>1</v>
      </c>
    </row>
    <row r="611" spans="15:17" x14ac:dyDescent="0.35">
      <c r="O611" t="b">
        <f>AND('INF GERAIS'!B628=LEFT(RESUMO!B628,9),'INF GERAIS'!B628=LEFT('TERMO DE ADESÃO'!B628,9),'INF GERAIS'!B628=LEFT(EVENTOS!B628,9),'INF GERAIS'!B628=LEFT(PAGAMENTOS!B628,9),'INF GERAIS'!B628=LEFT(VISTORIA!B628,9),'INF GERAIS'!B628=LEFT('PRESTAÇÃO DE CONTAS'!B628,9),'INF GERAIS'!B628=LEFT('OBS  ENC'!B628,9),'INF GERAIS'!B628=LEFT('CONCLUSÃO INFORMAL'!B628,9))</f>
        <v>1</v>
      </c>
      <c r="P611" t="b">
        <f>AND('INF GERAIS'!D628=RESUMO!D628,'INF GERAIS'!D628='TERMO DE ADESÃO'!D628,'INF GERAIS'!D628=EVENTOS!D628,'INF GERAIS'!D628=PAGAMENTOS!D628,'INF GERAIS'!D628=VISTORIA!D628,'INF GERAIS'!D628='PRESTAÇÃO DE CONTAS'!D628,'INF GERAIS'!D628='OBS  ENC'!D628,'INF GERAIS'!D628='CONCLUSÃO INFORMAL'!D628)</f>
        <v>1</v>
      </c>
      <c r="Q611" t="b">
        <f>AND('INF GERAIS'!E628=RESUMO!E628,'INF GERAIS'!E628='TERMO DE ADESÃO'!E628,'INF GERAIS'!E628=EVENTOS!E628,'INF GERAIS'!E628=PAGAMENTOS!E628,'INF GERAIS'!E628=VISTORIA!E628,'INF GERAIS'!E628='PRESTAÇÃO DE CONTAS'!E628,'INF GERAIS'!E628='OBS  ENC'!E628,'INF GERAIS'!E628='CONCLUSÃO INFORMAL'!E628)</f>
        <v>1</v>
      </c>
    </row>
    <row r="612" spans="15:17" x14ac:dyDescent="0.35">
      <c r="O612" t="b">
        <f>AND('INF GERAIS'!B629=LEFT(RESUMO!B629,9),'INF GERAIS'!B629=LEFT('TERMO DE ADESÃO'!B629,9),'INF GERAIS'!B629=LEFT(EVENTOS!B629,9),'INF GERAIS'!B629=LEFT(PAGAMENTOS!B629,9),'INF GERAIS'!B629=LEFT(VISTORIA!B629,9),'INF GERAIS'!B629=LEFT('PRESTAÇÃO DE CONTAS'!B629,9),'INF GERAIS'!B629=LEFT('OBS  ENC'!B629,9),'INF GERAIS'!B629=LEFT('CONCLUSÃO INFORMAL'!B629,9))</f>
        <v>1</v>
      </c>
      <c r="P612" t="b">
        <f>AND('INF GERAIS'!D629=RESUMO!D629,'INF GERAIS'!D629='TERMO DE ADESÃO'!D629,'INF GERAIS'!D629=EVENTOS!D629,'INF GERAIS'!D629=PAGAMENTOS!D629,'INF GERAIS'!D629=VISTORIA!D629,'INF GERAIS'!D629='PRESTAÇÃO DE CONTAS'!D629,'INF GERAIS'!D629='OBS  ENC'!D629,'INF GERAIS'!D629='CONCLUSÃO INFORMAL'!D629)</f>
        <v>1</v>
      </c>
      <c r="Q612" t="b">
        <f>AND('INF GERAIS'!E629=RESUMO!E629,'INF GERAIS'!E629='TERMO DE ADESÃO'!E629,'INF GERAIS'!E629=EVENTOS!E629,'INF GERAIS'!E629=PAGAMENTOS!E629,'INF GERAIS'!E629=VISTORIA!E629,'INF GERAIS'!E629='PRESTAÇÃO DE CONTAS'!E629,'INF GERAIS'!E629='OBS  ENC'!E629,'INF GERAIS'!E629='CONCLUSÃO INFORMAL'!E629)</f>
        <v>1</v>
      </c>
    </row>
    <row r="613" spans="15:17" x14ac:dyDescent="0.35">
      <c r="O613" t="b">
        <f>AND('INF GERAIS'!B630=LEFT(RESUMO!B630,9),'INF GERAIS'!B630=LEFT('TERMO DE ADESÃO'!B630,9),'INF GERAIS'!B630=LEFT(EVENTOS!B630,9),'INF GERAIS'!B630=LEFT(PAGAMENTOS!B630,9),'INF GERAIS'!B630=LEFT(VISTORIA!B630,9),'INF GERAIS'!B630=LEFT('PRESTAÇÃO DE CONTAS'!B630,9),'INF GERAIS'!B630=LEFT('OBS  ENC'!B630,9),'INF GERAIS'!B630=LEFT('CONCLUSÃO INFORMAL'!B630,9))</f>
        <v>1</v>
      </c>
      <c r="P613" t="b">
        <f>AND('INF GERAIS'!D630=RESUMO!D630,'INF GERAIS'!D630='TERMO DE ADESÃO'!D630,'INF GERAIS'!D630=EVENTOS!D630,'INF GERAIS'!D630=PAGAMENTOS!D630,'INF GERAIS'!D630=VISTORIA!D630,'INF GERAIS'!D630='PRESTAÇÃO DE CONTAS'!D630,'INF GERAIS'!D630='OBS  ENC'!D630,'INF GERAIS'!D630='CONCLUSÃO INFORMAL'!D630)</f>
        <v>1</v>
      </c>
      <c r="Q613" t="b">
        <f>AND('INF GERAIS'!E630=RESUMO!E630,'INF GERAIS'!E630='TERMO DE ADESÃO'!E630,'INF GERAIS'!E630=EVENTOS!E630,'INF GERAIS'!E630=PAGAMENTOS!E630,'INF GERAIS'!E630=VISTORIA!E630,'INF GERAIS'!E630='PRESTAÇÃO DE CONTAS'!E630,'INF GERAIS'!E630='OBS  ENC'!E630,'INF GERAIS'!E630='CONCLUSÃO INFORMAL'!E630)</f>
        <v>1</v>
      </c>
    </row>
    <row r="614" spans="15:17" x14ac:dyDescent="0.35">
      <c r="O614" t="b">
        <f>AND('INF GERAIS'!B631=LEFT(RESUMO!B631,9),'INF GERAIS'!B631=LEFT('TERMO DE ADESÃO'!B631,9),'INF GERAIS'!B631=LEFT(EVENTOS!B631,9),'INF GERAIS'!B631=LEFT(PAGAMENTOS!B631,9),'INF GERAIS'!B631=LEFT(VISTORIA!B631,9),'INF GERAIS'!B631=LEFT('PRESTAÇÃO DE CONTAS'!B631,9),'INF GERAIS'!B631=LEFT('OBS  ENC'!B631,9),'INF GERAIS'!B631=LEFT('CONCLUSÃO INFORMAL'!B631,9))</f>
        <v>1</v>
      </c>
      <c r="P614" t="b">
        <f>AND('INF GERAIS'!D631=RESUMO!D631,'INF GERAIS'!D631='TERMO DE ADESÃO'!D631,'INF GERAIS'!D631=EVENTOS!D631,'INF GERAIS'!D631=PAGAMENTOS!D631,'INF GERAIS'!D631=VISTORIA!D631,'INF GERAIS'!D631='PRESTAÇÃO DE CONTAS'!D631,'INF GERAIS'!D631='OBS  ENC'!D631,'INF GERAIS'!D631='CONCLUSÃO INFORMAL'!D631)</f>
        <v>1</v>
      </c>
      <c r="Q614" t="b">
        <f>AND('INF GERAIS'!E631=RESUMO!E631,'INF GERAIS'!E631='TERMO DE ADESÃO'!E631,'INF GERAIS'!E631=EVENTOS!E631,'INF GERAIS'!E631=PAGAMENTOS!E631,'INF GERAIS'!E631=VISTORIA!E631,'INF GERAIS'!E631='PRESTAÇÃO DE CONTAS'!E631,'INF GERAIS'!E631='OBS  ENC'!E631,'INF GERAIS'!E631='CONCLUSÃO INFORMAL'!E631)</f>
        <v>1</v>
      </c>
    </row>
    <row r="615" spans="15:17" x14ac:dyDescent="0.35">
      <c r="O615" t="b">
        <f>AND('INF GERAIS'!B632=LEFT(RESUMO!B632,9),'INF GERAIS'!B632=LEFT('TERMO DE ADESÃO'!B632,9),'INF GERAIS'!B632=LEFT(EVENTOS!B632,9),'INF GERAIS'!B632=LEFT(PAGAMENTOS!B632,9),'INF GERAIS'!B632=LEFT(VISTORIA!B632,9),'INF GERAIS'!B632=LEFT('PRESTAÇÃO DE CONTAS'!B632,9),'INF GERAIS'!B632=LEFT('OBS  ENC'!B632,9),'INF GERAIS'!B632=LEFT('CONCLUSÃO INFORMAL'!B632,9))</f>
        <v>1</v>
      </c>
      <c r="P615" t="b">
        <f>AND('INF GERAIS'!D632=RESUMO!D632,'INF GERAIS'!D632='TERMO DE ADESÃO'!D632,'INF GERAIS'!D632=EVENTOS!D632,'INF GERAIS'!D632=PAGAMENTOS!D632,'INF GERAIS'!D632=VISTORIA!D632,'INF GERAIS'!D632='PRESTAÇÃO DE CONTAS'!D632,'INF GERAIS'!D632='OBS  ENC'!D632,'INF GERAIS'!D632='CONCLUSÃO INFORMAL'!D632)</f>
        <v>1</v>
      </c>
      <c r="Q615" t="b">
        <f>AND('INF GERAIS'!E632=RESUMO!E632,'INF GERAIS'!E632='TERMO DE ADESÃO'!E632,'INF GERAIS'!E632=EVENTOS!E632,'INF GERAIS'!E632=PAGAMENTOS!E632,'INF GERAIS'!E632=VISTORIA!E632,'INF GERAIS'!E632='PRESTAÇÃO DE CONTAS'!E632,'INF GERAIS'!E632='OBS  ENC'!E632,'INF GERAIS'!E632='CONCLUSÃO INFORMAL'!E632)</f>
        <v>1</v>
      </c>
    </row>
    <row r="616" spans="15:17" x14ac:dyDescent="0.35">
      <c r="O616" t="b">
        <f>AND('INF GERAIS'!B633=LEFT(RESUMO!B633,9),'INF GERAIS'!B633=LEFT('TERMO DE ADESÃO'!B633,9),'INF GERAIS'!B633=LEFT(EVENTOS!B633,9),'INF GERAIS'!B633=LEFT(PAGAMENTOS!B633,9),'INF GERAIS'!B633=LEFT(VISTORIA!B633,9),'INF GERAIS'!B633=LEFT('PRESTAÇÃO DE CONTAS'!B633,9),'INF GERAIS'!B633=LEFT('OBS  ENC'!B633,9),'INF GERAIS'!B633=LEFT('CONCLUSÃO INFORMAL'!B633,9))</f>
        <v>1</v>
      </c>
      <c r="P616" t="b">
        <f>AND('INF GERAIS'!D633=RESUMO!D633,'INF GERAIS'!D633='TERMO DE ADESÃO'!D633,'INF GERAIS'!D633=EVENTOS!D633,'INF GERAIS'!D633=PAGAMENTOS!D633,'INF GERAIS'!D633=VISTORIA!D633,'INF GERAIS'!D633='PRESTAÇÃO DE CONTAS'!D633,'INF GERAIS'!D633='OBS  ENC'!D633,'INF GERAIS'!D633='CONCLUSÃO INFORMAL'!D633)</f>
        <v>1</v>
      </c>
      <c r="Q616" t="b">
        <f>AND('INF GERAIS'!E633=RESUMO!E633,'INF GERAIS'!E633='TERMO DE ADESÃO'!E633,'INF GERAIS'!E633=EVENTOS!E633,'INF GERAIS'!E633=PAGAMENTOS!E633,'INF GERAIS'!E633=VISTORIA!E633,'INF GERAIS'!E633='PRESTAÇÃO DE CONTAS'!E633,'INF GERAIS'!E633='OBS  ENC'!E633,'INF GERAIS'!E633='CONCLUSÃO INFORMAL'!E633)</f>
        <v>1</v>
      </c>
    </row>
    <row r="617" spans="15:17" x14ac:dyDescent="0.35">
      <c r="O617" t="b">
        <f>AND('INF GERAIS'!B634=LEFT(RESUMO!B634,9),'INF GERAIS'!B634=LEFT('TERMO DE ADESÃO'!B634,9),'INF GERAIS'!B634=LEFT(EVENTOS!B634,9),'INF GERAIS'!B634=LEFT(PAGAMENTOS!B634,9),'INF GERAIS'!B634=LEFT(VISTORIA!B634,9),'INF GERAIS'!B634=LEFT('PRESTAÇÃO DE CONTAS'!B634,9),'INF GERAIS'!B634=LEFT('OBS  ENC'!B634,9),'INF GERAIS'!B634=LEFT('CONCLUSÃO INFORMAL'!B634,9))</f>
        <v>1</v>
      </c>
      <c r="P617" t="b">
        <f>AND('INF GERAIS'!D634=RESUMO!D634,'INF GERAIS'!D634='TERMO DE ADESÃO'!D634,'INF GERAIS'!D634=EVENTOS!D634,'INF GERAIS'!D634=PAGAMENTOS!D634,'INF GERAIS'!D634=VISTORIA!D634,'INF GERAIS'!D634='PRESTAÇÃO DE CONTAS'!D634,'INF GERAIS'!D634='OBS  ENC'!D634,'INF GERAIS'!D634='CONCLUSÃO INFORMAL'!D634)</f>
        <v>1</v>
      </c>
      <c r="Q617" t="b">
        <f>AND('INF GERAIS'!E634=RESUMO!E634,'INF GERAIS'!E634='TERMO DE ADESÃO'!E634,'INF GERAIS'!E634=EVENTOS!E634,'INF GERAIS'!E634=PAGAMENTOS!E634,'INF GERAIS'!E634=VISTORIA!E634,'INF GERAIS'!E634='PRESTAÇÃO DE CONTAS'!E634,'INF GERAIS'!E634='OBS  ENC'!E634,'INF GERAIS'!E634='CONCLUSÃO INFORMAL'!E634)</f>
        <v>1</v>
      </c>
    </row>
    <row r="618" spans="15:17" x14ac:dyDescent="0.35">
      <c r="O618" t="b">
        <f>AND('INF GERAIS'!B635=LEFT(RESUMO!B635,9),'INF GERAIS'!B635=LEFT('TERMO DE ADESÃO'!B635,9),'INF GERAIS'!B635=LEFT(EVENTOS!B635,9),'INF GERAIS'!B635=LEFT(PAGAMENTOS!B635,9),'INF GERAIS'!B635=LEFT(VISTORIA!B635,9),'INF GERAIS'!B635=LEFT('PRESTAÇÃO DE CONTAS'!B635,9),'INF GERAIS'!B635=LEFT('OBS  ENC'!B635,9),'INF GERAIS'!B635=LEFT('CONCLUSÃO INFORMAL'!B635,9))</f>
        <v>1</v>
      </c>
      <c r="P618" t="b">
        <f>AND('INF GERAIS'!D635=RESUMO!D635,'INF GERAIS'!D635='TERMO DE ADESÃO'!D635,'INF GERAIS'!D635=EVENTOS!D635,'INF GERAIS'!D635=PAGAMENTOS!D635,'INF GERAIS'!D635=VISTORIA!D635,'INF GERAIS'!D635='PRESTAÇÃO DE CONTAS'!D635,'INF GERAIS'!D635='OBS  ENC'!D635,'INF GERAIS'!D635='CONCLUSÃO INFORMAL'!D635)</f>
        <v>1</v>
      </c>
      <c r="Q618" t="b">
        <f>AND('INF GERAIS'!E635=RESUMO!E635,'INF GERAIS'!E635='TERMO DE ADESÃO'!E635,'INF GERAIS'!E635=EVENTOS!E635,'INF GERAIS'!E635=PAGAMENTOS!E635,'INF GERAIS'!E635=VISTORIA!E635,'INF GERAIS'!E635='PRESTAÇÃO DE CONTAS'!E635,'INF GERAIS'!E635='OBS  ENC'!E635,'INF GERAIS'!E635='CONCLUSÃO INFORMAL'!E635)</f>
        <v>1</v>
      </c>
    </row>
    <row r="619" spans="15:17" x14ac:dyDescent="0.35">
      <c r="O619" t="b">
        <f>AND('INF GERAIS'!B636=LEFT(RESUMO!B636,9),'INF GERAIS'!B636=LEFT('TERMO DE ADESÃO'!B636,9),'INF GERAIS'!B636=LEFT(EVENTOS!B636,9),'INF GERAIS'!B636=LEFT(PAGAMENTOS!B636,9),'INF GERAIS'!B636=LEFT(VISTORIA!B636,9),'INF GERAIS'!B636=LEFT('PRESTAÇÃO DE CONTAS'!B636,9),'INF GERAIS'!B636=LEFT('OBS  ENC'!B636,9),'INF GERAIS'!B636=LEFT('CONCLUSÃO INFORMAL'!B636,9))</f>
        <v>1</v>
      </c>
      <c r="P619" t="b">
        <f>AND('INF GERAIS'!D636=RESUMO!D636,'INF GERAIS'!D636='TERMO DE ADESÃO'!D636,'INF GERAIS'!D636=EVENTOS!D636,'INF GERAIS'!D636=PAGAMENTOS!D636,'INF GERAIS'!D636=VISTORIA!D636,'INF GERAIS'!D636='PRESTAÇÃO DE CONTAS'!D636,'INF GERAIS'!D636='OBS  ENC'!D636,'INF GERAIS'!D636='CONCLUSÃO INFORMAL'!D636)</f>
        <v>1</v>
      </c>
      <c r="Q619" t="b">
        <f>AND('INF GERAIS'!E636=RESUMO!E636,'INF GERAIS'!E636='TERMO DE ADESÃO'!E636,'INF GERAIS'!E636=EVENTOS!E636,'INF GERAIS'!E636=PAGAMENTOS!E636,'INF GERAIS'!E636=VISTORIA!E636,'INF GERAIS'!E636='PRESTAÇÃO DE CONTAS'!E636,'INF GERAIS'!E636='OBS  ENC'!E636,'INF GERAIS'!E636='CONCLUSÃO INFORMAL'!E636)</f>
        <v>1</v>
      </c>
    </row>
    <row r="620" spans="15:17" x14ac:dyDescent="0.35">
      <c r="O620" t="b">
        <f>AND('INF GERAIS'!B637=LEFT(RESUMO!B637,9),'INF GERAIS'!B637=LEFT('TERMO DE ADESÃO'!B637,9),'INF GERAIS'!B637=LEFT(EVENTOS!B637,9),'INF GERAIS'!B637=LEFT(PAGAMENTOS!B637,9),'INF GERAIS'!B637=LEFT(VISTORIA!B637,9),'INF GERAIS'!B637=LEFT('PRESTAÇÃO DE CONTAS'!B637,9),'INF GERAIS'!B637=LEFT('OBS  ENC'!B637,9),'INF GERAIS'!B637=LEFT('CONCLUSÃO INFORMAL'!B637,9))</f>
        <v>1</v>
      </c>
      <c r="P620" t="b">
        <f>AND('INF GERAIS'!D637=RESUMO!D637,'INF GERAIS'!D637='TERMO DE ADESÃO'!D637,'INF GERAIS'!D637=EVENTOS!D637,'INF GERAIS'!D637=PAGAMENTOS!D637,'INF GERAIS'!D637=VISTORIA!D637,'INF GERAIS'!D637='PRESTAÇÃO DE CONTAS'!D637,'INF GERAIS'!D637='OBS  ENC'!D637,'INF GERAIS'!D637='CONCLUSÃO INFORMAL'!D637)</f>
        <v>1</v>
      </c>
      <c r="Q620" t="b">
        <f>AND('INF GERAIS'!E637=RESUMO!E637,'INF GERAIS'!E637='TERMO DE ADESÃO'!E637,'INF GERAIS'!E637=EVENTOS!E637,'INF GERAIS'!E637=PAGAMENTOS!E637,'INF GERAIS'!E637=VISTORIA!E637,'INF GERAIS'!E637='PRESTAÇÃO DE CONTAS'!E637,'INF GERAIS'!E637='OBS  ENC'!E637,'INF GERAIS'!E637='CONCLUSÃO INFORMAL'!E637)</f>
        <v>1</v>
      </c>
    </row>
    <row r="621" spans="15:17" x14ac:dyDescent="0.35">
      <c r="O621" t="b">
        <f>AND('INF GERAIS'!B638=LEFT(RESUMO!B638,9),'INF GERAIS'!B638=LEFT('TERMO DE ADESÃO'!B638,9),'INF GERAIS'!B638=LEFT(EVENTOS!B638,9),'INF GERAIS'!B638=LEFT(PAGAMENTOS!B638,9),'INF GERAIS'!B638=LEFT(VISTORIA!B638,9),'INF GERAIS'!B638=LEFT('PRESTAÇÃO DE CONTAS'!B638,9),'INF GERAIS'!B638=LEFT('OBS  ENC'!B638,9),'INF GERAIS'!B638=LEFT('CONCLUSÃO INFORMAL'!B638,9))</f>
        <v>1</v>
      </c>
      <c r="P621" t="b">
        <f>AND('INF GERAIS'!D638=RESUMO!D638,'INF GERAIS'!D638='TERMO DE ADESÃO'!D638,'INF GERAIS'!D638=EVENTOS!D638,'INF GERAIS'!D638=PAGAMENTOS!D638,'INF GERAIS'!D638=VISTORIA!D638,'INF GERAIS'!D638='PRESTAÇÃO DE CONTAS'!D638,'INF GERAIS'!D638='OBS  ENC'!D638,'INF GERAIS'!D638='CONCLUSÃO INFORMAL'!D638)</f>
        <v>1</v>
      </c>
      <c r="Q621" t="b">
        <f>AND('INF GERAIS'!E638=RESUMO!E638,'INF GERAIS'!E638='TERMO DE ADESÃO'!E638,'INF GERAIS'!E638=EVENTOS!E638,'INF GERAIS'!E638=PAGAMENTOS!E638,'INF GERAIS'!E638=VISTORIA!E638,'INF GERAIS'!E638='PRESTAÇÃO DE CONTAS'!E638,'INF GERAIS'!E638='OBS  ENC'!E638,'INF GERAIS'!E638='CONCLUSÃO INFORMAL'!E638)</f>
        <v>1</v>
      </c>
    </row>
    <row r="622" spans="15:17" x14ac:dyDescent="0.35">
      <c r="O622" t="b">
        <f>AND('INF GERAIS'!B639=LEFT(RESUMO!B639,9),'INF GERAIS'!B639=LEFT('TERMO DE ADESÃO'!B639,9),'INF GERAIS'!B639=LEFT(EVENTOS!B639,9),'INF GERAIS'!B639=LEFT(PAGAMENTOS!B639,9),'INF GERAIS'!B639=LEFT(VISTORIA!B639,9),'INF GERAIS'!B639=LEFT('PRESTAÇÃO DE CONTAS'!B639,9),'INF GERAIS'!B639=LEFT('OBS  ENC'!B639,9),'INF GERAIS'!B639=LEFT('CONCLUSÃO INFORMAL'!B639,9))</f>
        <v>1</v>
      </c>
      <c r="P622" t="b">
        <f>AND('INF GERAIS'!D639=RESUMO!D639,'INF GERAIS'!D639='TERMO DE ADESÃO'!D639,'INF GERAIS'!D639=EVENTOS!D639,'INF GERAIS'!D639=PAGAMENTOS!D639,'INF GERAIS'!D639=VISTORIA!D639,'INF GERAIS'!D639='PRESTAÇÃO DE CONTAS'!D639,'INF GERAIS'!D639='OBS  ENC'!D639,'INF GERAIS'!D639='CONCLUSÃO INFORMAL'!D639)</f>
        <v>1</v>
      </c>
      <c r="Q622" t="b">
        <f>AND('INF GERAIS'!E639=RESUMO!E639,'INF GERAIS'!E639='TERMO DE ADESÃO'!E639,'INF GERAIS'!E639=EVENTOS!E639,'INF GERAIS'!E639=PAGAMENTOS!E639,'INF GERAIS'!E639=VISTORIA!E639,'INF GERAIS'!E639='PRESTAÇÃO DE CONTAS'!E639,'INF GERAIS'!E639='OBS  ENC'!E639,'INF GERAIS'!E639='CONCLUSÃO INFORMAL'!E639)</f>
        <v>1</v>
      </c>
    </row>
    <row r="623" spans="15:17" x14ac:dyDescent="0.35">
      <c r="O623" t="b">
        <f>AND('INF GERAIS'!B640=LEFT(RESUMO!B640,9),'INF GERAIS'!B640=LEFT('TERMO DE ADESÃO'!B640,9),'INF GERAIS'!B640=LEFT(EVENTOS!B640,9),'INF GERAIS'!B640=LEFT(PAGAMENTOS!B640,9),'INF GERAIS'!B640=LEFT(VISTORIA!B640,9),'INF GERAIS'!B640=LEFT('PRESTAÇÃO DE CONTAS'!B640,9),'INF GERAIS'!B640=LEFT('OBS  ENC'!B640,9),'INF GERAIS'!B640=LEFT('CONCLUSÃO INFORMAL'!B640,9))</f>
        <v>1</v>
      </c>
      <c r="P623" t="b">
        <f>AND('INF GERAIS'!D640=RESUMO!D640,'INF GERAIS'!D640='TERMO DE ADESÃO'!D640,'INF GERAIS'!D640=EVENTOS!D640,'INF GERAIS'!D640=PAGAMENTOS!D640,'INF GERAIS'!D640=VISTORIA!D640,'INF GERAIS'!D640='PRESTAÇÃO DE CONTAS'!D640,'INF GERAIS'!D640='OBS  ENC'!D640,'INF GERAIS'!D640='CONCLUSÃO INFORMAL'!D640)</f>
        <v>1</v>
      </c>
      <c r="Q623" t="b">
        <f>AND('INF GERAIS'!E640=RESUMO!E640,'INF GERAIS'!E640='TERMO DE ADESÃO'!E640,'INF GERAIS'!E640=EVENTOS!E640,'INF GERAIS'!E640=PAGAMENTOS!E640,'INF GERAIS'!E640=VISTORIA!E640,'INF GERAIS'!E640='PRESTAÇÃO DE CONTAS'!E640,'INF GERAIS'!E640='OBS  ENC'!E640,'INF GERAIS'!E640='CONCLUSÃO INFORMAL'!E640)</f>
        <v>1</v>
      </c>
    </row>
    <row r="624" spans="15:17" x14ac:dyDescent="0.35">
      <c r="O624" t="b">
        <f>AND('INF GERAIS'!B641=LEFT(RESUMO!B641,9),'INF GERAIS'!B641=LEFT('TERMO DE ADESÃO'!B641,9),'INF GERAIS'!B641=LEFT(EVENTOS!B641,9),'INF GERAIS'!B641=LEFT(PAGAMENTOS!B641,9),'INF GERAIS'!B641=LEFT(VISTORIA!B641,9),'INF GERAIS'!B641=LEFT('PRESTAÇÃO DE CONTAS'!B641,9),'INF GERAIS'!B641=LEFT('OBS  ENC'!B641,9),'INF GERAIS'!B641=LEFT('CONCLUSÃO INFORMAL'!B641,9))</f>
        <v>1</v>
      </c>
      <c r="P624" t="b">
        <f>AND('INF GERAIS'!D641=RESUMO!D641,'INF GERAIS'!D641='TERMO DE ADESÃO'!D641,'INF GERAIS'!D641=EVENTOS!D641,'INF GERAIS'!D641=PAGAMENTOS!D641,'INF GERAIS'!D641=VISTORIA!D641,'INF GERAIS'!D641='PRESTAÇÃO DE CONTAS'!D641,'INF GERAIS'!D641='OBS  ENC'!D641,'INF GERAIS'!D641='CONCLUSÃO INFORMAL'!D641)</f>
        <v>1</v>
      </c>
      <c r="Q624" t="b">
        <f>AND('INF GERAIS'!E641=RESUMO!E641,'INF GERAIS'!E641='TERMO DE ADESÃO'!E641,'INF GERAIS'!E641=EVENTOS!E641,'INF GERAIS'!E641=PAGAMENTOS!E641,'INF GERAIS'!E641=VISTORIA!E641,'INF GERAIS'!E641='PRESTAÇÃO DE CONTAS'!E641,'INF GERAIS'!E641='OBS  ENC'!E641,'INF GERAIS'!E641='CONCLUSÃO INFORMAL'!E641)</f>
        <v>1</v>
      </c>
    </row>
    <row r="625" spans="15:17" x14ac:dyDescent="0.35">
      <c r="O625" t="b">
        <f>AND('INF GERAIS'!B642=LEFT(RESUMO!B642,9),'INF GERAIS'!B642=LEFT('TERMO DE ADESÃO'!B642,9),'INF GERAIS'!B642=LEFT(EVENTOS!B642,9),'INF GERAIS'!B642=LEFT(PAGAMENTOS!B642,9),'INF GERAIS'!B642=LEFT(VISTORIA!B642,9),'INF GERAIS'!B642=LEFT('PRESTAÇÃO DE CONTAS'!B642,9),'INF GERAIS'!B642=LEFT('OBS  ENC'!B642,9),'INF GERAIS'!B642=LEFT('CONCLUSÃO INFORMAL'!B642,9))</f>
        <v>1</v>
      </c>
      <c r="P625" t="b">
        <f>AND('INF GERAIS'!D642=RESUMO!D642,'INF GERAIS'!D642='TERMO DE ADESÃO'!D642,'INF GERAIS'!D642=EVENTOS!D642,'INF GERAIS'!D642=PAGAMENTOS!D642,'INF GERAIS'!D642=VISTORIA!D642,'INF GERAIS'!D642='PRESTAÇÃO DE CONTAS'!D642,'INF GERAIS'!D642='OBS  ENC'!D642,'INF GERAIS'!D642='CONCLUSÃO INFORMAL'!D642)</f>
        <v>1</v>
      </c>
      <c r="Q625" t="b">
        <f>AND('INF GERAIS'!E642=RESUMO!E642,'INF GERAIS'!E642='TERMO DE ADESÃO'!E642,'INF GERAIS'!E642=EVENTOS!E642,'INF GERAIS'!E642=PAGAMENTOS!E642,'INF GERAIS'!E642=VISTORIA!E642,'INF GERAIS'!E642='PRESTAÇÃO DE CONTAS'!E642,'INF GERAIS'!E642='OBS  ENC'!E642,'INF GERAIS'!E642='CONCLUSÃO INFORMAL'!E642)</f>
        <v>1</v>
      </c>
    </row>
    <row r="626" spans="15:17" x14ac:dyDescent="0.35">
      <c r="O626" t="b">
        <f>AND('INF GERAIS'!B643=LEFT(RESUMO!B643,9),'INF GERAIS'!B643=LEFT('TERMO DE ADESÃO'!B643,9),'INF GERAIS'!B643=LEFT(EVENTOS!B643,9),'INF GERAIS'!B643=LEFT(PAGAMENTOS!B643,9),'INF GERAIS'!B643=LEFT(VISTORIA!B643,9),'INF GERAIS'!B643=LEFT('PRESTAÇÃO DE CONTAS'!B643,9),'INF GERAIS'!B643=LEFT('OBS  ENC'!B643,9),'INF GERAIS'!B643=LEFT('CONCLUSÃO INFORMAL'!B643,9))</f>
        <v>1</v>
      </c>
      <c r="P626" t="b">
        <f>AND('INF GERAIS'!D643=RESUMO!D643,'INF GERAIS'!D643='TERMO DE ADESÃO'!D643,'INF GERAIS'!D643=EVENTOS!D643,'INF GERAIS'!D643=PAGAMENTOS!D643,'INF GERAIS'!D643=VISTORIA!D643,'INF GERAIS'!D643='PRESTAÇÃO DE CONTAS'!D643,'INF GERAIS'!D643='OBS  ENC'!D643,'INF GERAIS'!D643='CONCLUSÃO INFORMAL'!D643)</f>
        <v>1</v>
      </c>
      <c r="Q626" t="b">
        <f>AND('INF GERAIS'!E643=RESUMO!E643,'INF GERAIS'!E643='TERMO DE ADESÃO'!E643,'INF GERAIS'!E643=EVENTOS!E643,'INF GERAIS'!E643=PAGAMENTOS!E643,'INF GERAIS'!E643=VISTORIA!E643,'INF GERAIS'!E643='PRESTAÇÃO DE CONTAS'!E643,'INF GERAIS'!E643='OBS  ENC'!E643,'INF GERAIS'!E643='CONCLUSÃO INFORMAL'!E643)</f>
        <v>1</v>
      </c>
    </row>
    <row r="627" spans="15:17" x14ac:dyDescent="0.35">
      <c r="O627" t="b">
        <f>AND('INF GERAIS'!B644=LEFT(RESUMO!B644,9),'INF GERAIS'!B644=LEFT('TERMO DE ADESÃO'!B644,9),'INF GERAIS'!B644=LEFT(EVENTOS!B644,9),'INF GERAIS'!B644=LEFT(PAGAMENTOS!B644,9),'INF GERAIS'!B644=LEFT(VISTORIA!B644,9),'INF GERAIS'!B644=LEFT('PRESTAÇÃO DE CONTAS'!B644,9),'INF GERAIS'!B644=LEFT('OBS  ENC'!B644,9),'INF GERAIS'!B644=LEFT('CONCLUSÃO INFORMAL'!B644,9))</f>
        <v>1</v>
      </c>
      <c r="P627" t="b">
        <f>AND('INF GERAIS'!D644=RESUMO!D644,'INF GERAIS'!D644='TERMO DE ADESÃO'!D644,'INF GERAIS'!D644=EVENTOS!D644,'INF GERAIS'!D644=PAGAMENTOS!D644,'INF GERAIS'!D644=VISTORIA!D644,'INF GERAIS'!D644='PRESTAÇÃO DE CONTAS'!D644,'INF GERAIS'!D644='OBS  ENC'!D644,'INF GERAIS'!D644='CONCLUSÃO INFORMAL'!D644)</f>
        <v>1</v>
      </c>
      <c r="Q627" t="b">
        <f>AND('INF GERAIS'!E644=RESUMO!E644,'INF GERAIS'!E644='TERMO DE ADESÃO'!E644,'INF GERAIS'!E644=EVENTOS!E644,'INF GERAIS'!E644=PAGAMENTOS!E644,'INF GERAIS'!E644=VISTORIA!E644,'INF GERAIS'!E644='PRESTAÇÃO DE CONTAS'!E644,'INF GERAIS'!E644='OBS  ENC'!E644,'INF GERAIS'!E644='CONCLUSÃO INFORMAL'!E644)</f>
        <v>1</v>
      </c>
    </row>
    <row r="628" spans="15:17" x14ac:dyDescent="0.35">
      <c r="O628" t="b">
        <f>AND('INF GERAIS'!B645=LEFT(RESUMO!B645,9),'INF GERAIS'!B645=LEFT('TERMO DE ADESÃO'!B645,9),'INF GERAIS'!B645=LEFT(EVENTOS!B645,9),'INF GERAIS'!B645=LEFT(PAGAMENTOS!B645,9),'INF GERAIS'!B645=LEFT(VISTORIA!B645,9),'INF GERAIS'!B645=LEFT('PRESTAÇÃO DE CONTAS'!B645,9),'INF GERAIS'!B645=LEFT('OBS  ENC'!B645,9),'INF GERAIS'!B645=LEFT('CONCLUSÃO INFORMAL'!B645,9))</f>
        <v>1</v>
      </c>
      <c r="P628" t="b">
        <f>AND('INF GERAIS'!D645=RESUMO!D645,'INF GERAIS'!D645='TERMO DE ADESÃO'!D645,'INF GERAIS'!D645=EVENTOS!D645,'INF GERAIS'!D645=PAGAMENTOS!D645,'INF GERAIS'!D645=VISTORIA!D645,'INF GERAIS'!D645='PRESTAÇÃO DE CONTAS'!D645,'INF GERAIS'!D645='OBS  ENC'!D645,'INF GERAIS'!D645='CONCLUSÃO INFORMAL'!D645)</f>
        <v>1</v>
      </c>
      <c r="Q628" t="b">
        <f>AND('INF GERAIS'!E645=RESUMO!E645,'INF GERAIS'!E645='TERMO DE ADESÃO'!E645,'INF GERAIS'!E645=EVENTOS!E645,'INF GERAIS'!E645=PAGAMENTOS!E645,'INF GERAIS'!E645=VISTORIA!E645,'INF GERAIS'!E645='PRESTAÇÃO DE CONTAS'!E645,'INF GERAIS'!E645='OBS  ENC'!E645,'INF GERAIS'!E645='CONCLUSÃO INFORMAL'!E645)</f>
        <v>1</v>
      </c>
    </row>
    <row r="629" spans="15:17" x14ac:dyDescent="0.35">
      <c r="O629" t="b">
        <f>AND('INF GERAIS'!B646=LEFT(RESUMO!B646,9),'INF GERAIS'!B646=LEFT('TERMO DE ADESÃO'!B646,9),'INF GERAIS'!B646=LEFT(EVENTOS!B646,9),'INF GERAIS'!B646=LEFT(PAGAMENTOS!B646,9),'INF GERAIS'!B646=LEFT(VISTORIA!B646,9),'INF GERAIS'!B646=LEFT('PRESTAÇÃO DE CONTAS'!B646,9),'INF GERAIS'!B646=LEFT('OBS  ENC'!B646,9),'INF GERAIS'!B646=LEFT('CONCLUSÃO INFORMAL'!B646,9))</f>
        <v>1</v>
      </c>
      <c r="P629" t="b">
        <f>AND('INF GERAIS'!D646=RESUMO!D646,'INF GERAIS'!D646='TERMO DE ADESÃO'!D646,'INF GERAIS'!D646=EVENTOS!D646,'INF GERAIS'!D646=PAGAMENTOS!D646,'INF GERAIS'!D646=VISTORIA!D646,'INF GERAIS'!D646='PRESTAÇÃO DE CONTAS'!D646,'INF GERAIS'!D646='OBS  ENC'!D646,'INF GERAIS'!D646='CONCLUSÃO INFORMAL'!D646)</f>
        <v>1</v>
      </c>
      <c r="Q629" t="b">
        <f>AND('INF GERAIS'!E646=RESUMO!E646,'INF GERAIS'!E646='TERMO DE ADESÃO'!E646,'INF GERAIS'!E646=EVENTOS!E646,'INF GERAIS'!E646=PAGAMENTOS!E646,'INF GERAIS'!E646=VISTORIA!E646,'INF GERAIS'!E646='PRESTAÇÃO DE CONTAS'!E646,'INF GERAIS'!E646='OBS  ENC'!E646,'INF GERAIS'!E646='CONCLUSÃO INFORMAL'!E646)</f>
        <v>1</v>
      </c>
    </row>
    <row r="630" spans="15:17" x14ac:dyDescent="0.35">
      <c r="O630" t="b">
        <f>AND('INF GERAIS'!B647=LEFT(RESUMO!B647,9),'INF GERAIS'!B647=LEFT('TERMO DE ADESÃO'!B647,9),'INF GERAIS'!B647=LEFT(EVENTOS!B647,9),'INF GERAIS'!B647=LEFT(PAGAMENTOS!B647,9),'INF GERAIS'!B647=LEFT(VISTORIA!B647,9),'INF GERAIS'!B647=LEFT('PRESTAÇÃO DE CONTAS'!B647,9),'INF GERAIS'!B647=LEFT('OBS  ENC'!B647,9),'INF GERAIS'!B647=LEFT('CONCLUSÃO INFORMAL'!B647,9))</f>
        <v>1</v>
      </c>
      <c r="P630" t="b">
        <f>AND('INF GERAIS'!D647=RESUMO!D647,'INF GERAIS'!D647='TERMO DE ADESÃO'!D647,'INF GERAIS'!D647=EVENTOS!D647,'INF GERAIS'!D647=PAGAMENTOS!D647,'INF GERAIS'!D647=VISTORIA!D647,'INF GERAIS'!D647='PRESTAÇÃO DE CONTAS'!D647,'INF GERAIS'!D647='OBS  ENC'!D647,'INF GERAIS'!D647='CONCLUSÃO INFORMAL'!D647)</f>
        <v>1</v>
      </c>
      <c r="Q630" t="b">
        <f>AND('INF GERAIS'!E647=RESUMO!E647,'INF GERAIS'!E647='TERMO DE ADESÃO'!E647,'INF GERAIS'!E647=EVENTOS!E647,'INF GERAIS'!E647=PAGAMENTOS!E647,'INF GERAIS'!E647=VISTORIA!E647,'INF GERAIS'!E647='PRESTAÇÃO DE CONTAS'!E647,'INF GERAIS'!E647='OBS  ENC'!E647,'INF GERAIS'!E647='CONCLUSÃO INFORMAL'!E647)</f>
        <v>1</v>
      </c>
    </row>
    <row r="631" spans="15:17" x14ac:dyDescent="0.35">
      <c r="O631" t="b">
        <f>AND('INF GERAIS'!B648=LEFT(RESUMO!B648,9),'INF GERAIS'!B648=LEFT('TERMO DE ADESÃO'!B648,9),'INF GERAIS'!B648=LEFT(EVENTOS!B648,9),'INF GERAIS'!B648=LEFT(PAGAMENTOS!B648,9),'INF GERAIS'!B648=LEFT(VISTORIA!B648,9),'INF GERAIS'!B648=LEFT('PRESTAÇÃO DE CONTAS'!B648,9),'INF GERAIS'!B648=LEFT('OBS  ENC'!B648,9),'INF GERAIS'!B648=LEFT('CONCLUSÃO INFORMAL'!B648,9))</f>
        <v>1</v>
      </c>
      <c r="P631" t="b">
        <f>AND('INF GERAIS'!D648=RESUMO!D648,'INF GERAIS'!D648='TERMO DE ADESÃO'!D648,'INF GERAIS'!D648=EVENTOS!D648,'INF GERAIS'!D648=PAGAMENTOS!D648,'INF GERAIS'!D648=VISTORIA!D648,'INF GERAIS'!D648='PRESTAÇÃO DE CONTAS'!D648,'INF GERAIS'!D648='OBS  ENC'!D648,'INF GERAIS'!D648='CONCLUSÃO INFORMAL'!D648)</f>
        <v>1</v>
      </c>
      <c r="Q631" t="b">
        <f>AND('INF GERAIS'!E648=RESUMO!E648,'INF GERAIS'!E648='TERMO DE ADESÃO'!E648,'INF GERAIS'!E648=EVENTOS!E648,'INF GERAIS'!E648=PAGAMENTOS!E648,'INF GERAIS'!E648=VISTORIA!E648,'INF GERAIS'!E648='PRESTAÇÃO DE CONTAS'!E648,'INF GERAIS'!E648='OBS  ENC'!E648,'INF GERAIS'!E648='CONCLUSÃO INFORMAL'!E648)</f>
        <v>1</v>
      </c>
    </row>
    <row r="632" spans="15:17" x14ac:dyDescent="0.35">
      <c r="O632" t="b">
        <f>AND('INF GERAIS'!B649=LEFT(RESUMO!B649,9),'INF GERAIS'!B649=LEFT('TERMO DE ADESÃO'!B649,9),'INF GERAIS'!B649=LEFT(EVENTOS!B649,9),'INF GERAIS'!B649=LEFT(PAGAMENTOS!B649,9),'INF GERAIS'!B649=LEFT(VISTORIA!B649,9),'INF GERAIS'!B649=LEFT('PRESTAÇÃO DE CONTAS'!B649,9),'INF GERAIS'!B649=LEFT('OBS  ENC'!B649,9),'INF GERAIS'!B649=LEFT('CONCLUSÃO INFORMAL'!B649,9))</f>
        <v>1</v>
      </c>
      <c r="P632" t="b">
        <f>AND('INF GERAIS'!D649=RESUMO!D649,'INF GERAIS'!D649='TERMO DE ADESÃO'!D649,'INF GERAIS'!D649=EVENTOS!D649,'INF GERAIS'!D649=PAGAMENTOS!D649,'INF GERAIS'!D649=VISTORIA!D649,'INF GERAIS'!D649='PRESTAÇÃO DE CONTAS'!D649,'INF GERAIS'!D649='OBS  ENC'!D649,'INF GERAIS'!D649='CONCLUSÃO INFORMAL'!D649)</f>
        <v>1</v>
      </c>
      <c r="Q632" t="b">
        <f>AND('INF GERAIS'!E649=RESUMO!E649,'INF GERAIS'!E649='TERMO DE ADESÃO'!E649,'INF GERAIS'!E649=EVENTOS!E649,'INF GERAIS'!E649=PAGAMENTOS!E649,'INF GERAIS'!E649=VISTORIA!E649,'INF GERAIS'!E649='PRESTAÇÃO DE CONTAS'!E649,'INF GERAIS'!E649='OBS  ENC'!E649,'INF GERAIS'!E649='CONCLUSÃO INFORMAL'!E649)</f>
        <v>1</v>
      </c>
    </row>
    <row r="633" spans="15:17" x14ac:dyDescent="0.35">
      <c r="O633" t="b">
        <f>AND('INF GERAIS'!B650=LEFT(RESUMO!B650,9),'INF GERAIS'!B650=LEFT('TERMO DE ADESÃO'!B650,9),'INF GERAIS'!B650=LEFT(EVENTOS!B650,9),'INF GERAIS'!B650=LEFT(PAGAMENTOS!B650,9),'INF GERAIS'!B650=LEFT(VISTORIA!B650,9),'INF GERAIS'!B650=LEFT('PRESTAÇÃO DE CONTAS'!B650,9),'INF GERAIS'!B650=LEFT('OBS  ENC'!B650,9),'INF GERAIS'!B650=LEFT('CONCLUSÃO INFORMAL'!B650,9))</f>
        <v>1</v>
      </c>
      <c r="P633" t="b">
        <f>AND('INF GERAIS'!D650=RESUMO!D650,'INF GERAIS'!D650='TERMO DE ADESÃO'!D650,'INF GERAIS'!D650=EVENTOS!D650,'INF GERAIS'!D650=PAGAMENTOS!D650,'INF GERAIS'!D650=VISTORIA!D650,'INF GERAIS'!D650='PRESTAÇÃO DE CONTAS'!D650,'INF GERAIS'!D650='OBS  ENC'!D650,'INF GERAIS'!D650='CONCLUSÃO INFORMAL'!D650)</f>
        <v>1</v>
      </c>
      <c r="Q633" t="b">
        <f>AND('INF GERAIS'!E650=RESUMO!E650,'INF GERAIS'!E650='TERMO DE ADESÃO'!E650,'INF GERAIS'!E650=EVENTOS!E650,'INF GERAIS'!E650=PAGAMENTOS!E650,'INF GERAIS'!E650=VISTORIA!E650,'INF GERAIS'!E650='PRESTAÇÃO DE CONTAS'!E650,'INF GERAIS'!E650='OBS  ENC'!E650,'INF GERAIS'!E650='CONCLUSÃO INFORMAL'!E650)</f>
        <v>1</v>
      </c>
    </row>
    <row r="634" spans="15:17" x14ac:dyDescent="0.35">
      <c r="O634" t="b">
        <f>AND('INF GERAIS'!B651=LEFT(RESUMO!B651,9),'INF GERAIS'!B651=LEFT('TERMO DE ADESÃO'!B651,9),'INF GERAIS'!B651=LEFT(EVENTOS!B651,9),'INF GERAIS'!B651=LEFT(PAGAMENTOS!B651,9),'INF GERAIS'!B651=LEFT(VISTORIA!B651,9),'INF GERAIS'!B651=LEFT('PRESTAÇÃO DE CONTAS'!B651,9),'INF GERAIS'!B651=LEFT('OBS  ENC'!B651,9),'INF GERAIS'!B651=LEFT('CONCLUSÃO INFORMAL'!B651,9))</f>
        <v>1</v>
      </c>
      <c r="P634" t="b">
        <f>AND('INF GERAIS'!D651=RESUMO!D651,'INF GERAIS'!D651='TERMO DE ADESÃO'!D651,'INF GERAIS'!D651=EVENTOS!D651,'INF GERAIS'!D651=PAGAMENTOS!D651,'INF GERAIS'!D651=VISTORIA!D651,'INF GERAIS'!D651='PRESTAÇÃO DE CONTAS'!D651,'INF GERAIS'!D651='OBS  ENC'!D651,'INF GERAIS'!D651='CONCLUSÃO INFORMAL'!D651)</f>
        <v>1</v>
      </c>
      <c r="Q634" t="b">
        <f>AND('INF GERAIS'!E651=RESUMO!E651,'INF GERAIS'!E651='TERMO DE ADESÃO'!E651,'INF GERAIS'!E651=EVENTOS!E651,'INF GERAIS'!E651=PAGAMENTOS!E651,'INF GERAIS'!E651=VISTORIA!E651,'INF GERAIS'!E651='PRESTAÇÃO DE CONTAS'!E651,'INF GERAIS'!E651='OBS  ENC'!E651,'INF GERAIS'!E651='CONCLUSÃO INFORMAL'!E651)</f>
        <v>1</v>
      </c>
    </row>
    <row r="635" spans="15:17" x14ac:dyDescent="0.35">
      <c r="O635" t="b">
        <f>AND('INF GERAIS'!B652=LEFT(RESUMO!B652,9),'INF GERAIS'!B652=LEFT('TERMO DE ADESÃO'!B652,9),'INF GERAIS'!B652=LEFT(EVENTOS!B652,9),'INF GERAIS'!B652=LEFT(PAGAMENTOS!B652,9),'INF GERAIS'!B652=LEFT(VISTORIA!B652,9),'INF GERAIS'!B652=LEFT('PRESTAÇÃO DE CONTAS'!B652,9),'INF GERAIS'!B652=LEFT('OBS  ENC'!B652,9),'INF GERAIS'!B652=LEFT('CONCLUSÃO INFORMAL'!B652,9))</f>
        <v>1</v>
      </c>
      <c r="P635" t="b">
        <f>AND('INF GERAIS'!D652=RESUMO!D652,'INF GERAIS'!D652='TERMO DE ADESÃO'!D652,'INF GERAIS'!D652=EVENTOS!D652,'INF GERAIS'!D652=PAGAMENTOS!D652,'INF GERAIS'!D652=VISTORIA!D652,'INF GERAIS'!D652='PRESTAÇÃO DE CONTAS'!D652,'INF GERAIS'!D652='OBS  ENC'!D652,'INF GERAIS'!D652='CONCLUSÃO INFORMAL'!D652)</f>
        <v>1</v>
      </c>
      <c r="Q635" t="b">
        <f>AND('INF GERAIS'!E652=RESUMO!E652,'INF GERAIS'!E652='TERMO DE ADESÃO'!E652,'INF GERAIS'!E652=EVENTOS!E652,'INF GERAIS'!E652=PAGAMENTOS!E652,'INF GERAIS'!E652=VISTORIA!E652,'INF GERAIS'!E652='PRESTAÇÃO DE CONTAS'!E652,'INF GERAIS'!E652='OBS  ENC'!E652,'INF GERAIS'!E652='CONCLUSÃO INFORMAL'!E652)</f>
        <v>1</v>
      </c>
    </row>
    <row r="636" spans="15:17" x14ac:dyDescent="0.35">
      <c r="O636" t="b">
        <f>AND('INF GERAIS'!B653=LEFT(RESUMO!B653,9),'INF GERAIS'!B653=LEFT('TERMO DE ADESÃO'!B653,9),'INF GERAIS'!B653=LEFT(EVENTOS!B653,9),'INF GERAIS'!B653=LEFT(PAGAMENTOS!B653,9),'INF GERAIS'!B653=LEFT(VISTORIA!B653,9),'INF GERAIS'!B653=LEFT('PRESTAÇÃO DE CONTAS'!B653,9),'INF GERAIS'!B653=LEFT('OBS  ENC'!B653,9),'INF GERAIS'!B653=LEFT('CONCLUSÃO INFORMAL'!B653,9))</f>
        <v>1</v>
      </c>
      <c r="P636" t="b">
        <f>AND('INF GERAIS'!D653=RESUMO!D653,'INF GERAIS'!D653='TERMO DE ADESÃO'!D653,'INF GERAIS'!D653=EVENTOS!D653,'INF GERAIS'!D653=PAGAMENTOS!D653,'INF GERAIS'!D653=VISTORIA!D653,'INF GERAIS'!D653='PRESTAÇÃO DE CONTAS'!D653,'INF GERAIS'!D653='OBS  ENC'!D653,'INF GERAIS'!D653='CONCLUSÃO INFORMAL'!D653)</f>
        <v>1</v>
      </c>
      <c r="Q636" t="b">
        <f>AND('INF GERAIS'!E653=RESUMO!E653,'INF GERAIS'!E653='TERMO DE ADESÃO'!E653,'INF GERAIS'!E653=EVENTOS!E653,'INF GERAIS'!E653=PAGAMENTOS!E653,'INF GERAIS'!E653=VISTORIA!E653,'INF GERAIS'!E653='PRESTAÇÃO DE CONTAS'!E653,'INF GERAIS'!E653='OBS  ENC'!E653,'INF GERAIS'!E653='CONCLUSÃO INFORMAL'!E653)</f>
        <v>1</v>
      </c>
    </row>
    <row r="637" spans="15:17" x14ac:dyDescent="0.35">
      <c r="O637" t="b">
        <f>AND('INF GERAIS'!B654=LEFT(RESUMO!B654,9),'INF GERAIS'!B654=LEFT('TERMO DE ADESÃO'!B654,9),'INF GERAIS'!B654=LEFT(EVENTOS!B654,9),'INF GERAIS'!B654=LEFT(PAGAMENTOS!B654,9),'INF GERAIS'!B654=LEFT(VISTORIA!B654,9),'INF GERAIS'!B654=LEFT('PRESTAÇÃO DE CONTAS'!B654,9),'INF GERAIS'!B654=LEFT('OBS  ENC'!B654,9),'INF GERAIS'!B654=LEFT('CONCLUSÃO INFORMAL'!B654,9))</f>
        <v>1</v>
      </c>
      <c r="P637" t="b">
        <f>AND('INF GERAIS'!D654=RESUMO!D654,'INF GERAIS'!D654='TERMO DE ADESÃO'!D654,'INF GERAIS'!D654=EVENTOS!D654,'INF GERAIS'!D654=PAGAMENTOS!D654,'INF GERAIS'!D654=VISTORIA!D654,'INF GERAIS'!D654='PRESTAÇÃO DE CONTAS'!D654,'INF GERAIS'!D654='OBS  ENC'!D654,'INF GERAIS'!D654='CONCLUSÃO INFORMAL'!D654)</f>
        <v>1</v>
      </c>
      <c r="Q637" t="b">
        <f>AND('INF GERAIS'!E654=RESUMO!E654,'INF GERAIS'!E654='TERMO DE ADESÃO'!E654,'INF GERAIS'!E654=EVENTOS!E654,'INF GERAIS'!E654=PAGAMENTOS!E654,'INF GERAIS'!E654=VISTORIA!E654,'INF GERAIS'!E654='PRESTAÇÃO DE CONTAS'!E654,'INF GERAIS'!E654='OBS  ENC'!E654,'INF GERAIS'!E654='CONCLUSÃO INFORMAL'!E654)</f>
        <v>1</v>
      </c>
    </row>
    <row r="638" spans="15:17" x14ac:dyDescent="0.35">
      <c r="O638" t="b">
        <f>AND('INF GERAIS'!B655=LEFT(RESUMO!B655,9),'INF GERAIS'!B655=LEFT('TERMO DE ADESÃO'!B655,9),'INF GERAIS'!B655=LEFT(EVENTOS!B655,9),'INF GERAIS'!B655=LEFT(PAGAMENTOS!B655,9),'INF GERAIS'!B655=LEFT(VISTORIA!B655,9),'INF GERAIS'!B655=LEFT('PRESTAÇÃO DE CONTAS'!B655,9),'INF GERAIS'!B655=LEFT('OBS  ENC'!B655,9),'INF GERAIS'!B655=LEFT('CONCLUSÃO INFORMAL'!B655,9))</f>
        <v>1</v>
      </c>
      <c r="P638" t="b">
        <f>AND('INF GERAIS'!D655=RESUMO!D655,'INF GERAIS'!D655='TERMO DE ADESÃO'!D655,'INF GERAIS'!D655=EVENTOS!D655,'INF GERAIS'!D655=PAGAMENTOS!D655,'INF GERAIS'!D655=VISTORIA!D655,'INF GERAIS'!D655='PRESTAÇÃO DE CONTAS'!D655,'INF GERAIS'!D655='OBS  ENC'!D655,'INF GERAIS'!D655='CONCLUSÃO INFORMAL'!D655)</f>
        <v>1</v>
      </c>
      <c r="Q638" t="b">
        <f>AND('INF GERAIS'!E655=RESUMO!E655,'INF GERAIS'!E655='TERMO DE ADESÃO'!E655,'INF GERAIS'!E655=EVENTOS!E655,'INF GERAIS'!E655=PAGAMENTOS!E655,'INF GERAIS'!E655=VISTORIA!E655,'INF GERAIS'!E655='PRESTAÇÃO DE CONTAS'!E655,'INF GERAIS'!E655='OBS  ENC'!E655,'INF GERAIS'!E655='CONCLUSÃO INFORMAL'!E655)</f>
        <v>1</v>
      </c>
    </row>
    <row r="639" spans="15:17" x14ac:dyDescent="0.35">
      <c r="O639" t="b">
        <f>AND('INF GERAIS'!B656=LEFT(RESUMO!B656,9),'INF GERAIS'!B656=LEFT('TERMO DE ADESÃO'!B656,9),'INF GERAIS'!B656=LEFT(EVENTOS!B656,9),'INF GERAIS'!B656=LEFT(PAGAMENTOS!B656,9),'INF GERAIS'!B656=LEFT(VISTORIA!B656,9),'INF GERAIS'!B656=LEFT('PRESTAÇÃO DE CONTAS'!B656,9),'INF GERAIS'!B656=LEFT('OBS  ENC'!B656,9),'INF GERAIS'!B656=LEFT('CONCLUSÃO INFORMAL'!B656,9))</f>
        <v>1</v>
      </c>
      <c r="P639" t="b">
        <f>AND('INF GERAIS'!D656=RESUMO!D656,'INF GERAIS'!D656='TERMO DE ADESÃO'!D656,'INF GERAIS'!D656=EVENTOS!D656,'INF GERAIS'!D656=PAGAMENTOS!D656,'INF GERAIS'!D656=VISTORIA!D656,'INF GERAIS'!D656='PRESTAÇÃO DE CONTAS'!D656,'INF GERAIS'!D656='OBS  ENC'!D656,'INF GERAIS'!D656='CONCLUSÃO INFORMAL'!D656)</f>
        <v>1</v>
      </c>
      <c r="Q639" t="b">
        <f>AND('INF GERAIS'!E656=RESUMO!E656,'INF GERAIS'!E656='TERMO DE ADESÃO'!E656,'INF GERAIS'!E656=EVENTOS!E656,'INF GERAIS'!E656=PAGAMENTOS!E656,'INF GERAIS'!E656=VISTORIA!E656,'INF GERAIS'!E656='PRESTAÇÃO DE CONTAS'!E656,'INF GERAIS'!E656='OBS  ENC'!E656,'INF GERAIS'!E656='CONCLUSÃO INFORMAL'!E656)</f>
        <v>1</v>
      </c>
    </row>
    <row r="640" spans="15:17" x14ac:dyDescent="0.35">
      <c r="O640" t="b">
        <f>AND('INF GERAIS'!B657=LEFT(RESUMO!B657,9),'INF GERAIS'!B657=LEFT('TERMO DE ADESÃO'!B657,9),'INF GERAIS'!B657=LEFT(EVENTOS!B657,9),'INF GERAIS'!B657=LEFT(PAGAMENTOS!B657,9),'INF GERAIS'!B657=LEFT(VISTORIA!B657,9),'INF GERAIS'!B657=LEFT('PRESTAÇÃO DE CONTAS'!B657,9),'INF GERAIS'!B657=LEFT('OBS  ENC'!B657,9),'INF GERAIS'!B657=LEFT('CONCLUSÃO INFORMAL'!B657,9))</f>
        <v>1</v>
      </c>
      <c r="P640" t="b">
        <f>AND('INF GERAIS'!D657=RESUMO!D657,'INF GERAIS'!D657='TERMO DE ADESÃO'!D657,'INF GERAIS'!D657=EVENTOS!D657,'INF GERAIS'!D657=PAGAMENTOS!D657,'INF GERAIS'!D657=VISTORIA!D657,'INF GERAIS'!D657='PRESTAÇÃO DE CONTAS'!D657,'INF GERAIS'!D657='OBS  ENC'!D657,'INF GERAIS'!D657='CONCLUSÃO INFORMAL'!D657)</f>
        <v>1</v>
      </c>
      <c r="Q640" t="b">
        <f>AND('INF GERAIS'!E657=RESUMO!E657,'INF GERAIS'!E657='TERMO DE ADESÃO'!E657,'INF GERAIS'!E657=EVENTOS!E657,'INF GERAIS'!E657=PAGAMENTOS!E657,'INF GERAIS'!E657=VISTORIA!E657,'INF GERAIS'!E657='PRESTAÇÃO DE CONTAS'!E657,'INF GERAIS'!E657='OBS  ENC'!E657,'INF GERAIS'!E657='CONCLUSÃO INFORMAL'!E657)</f>
        <v>1</v>
      </c>
    </row>
    <row r="641" spans="15:17" x14ac:dyDescent="0.35">
      <c r="O641" t="b">
        <f>AND('INF GERAIS'!B658=LEFT(RESUMO!B658,9),'INF GERAIS'!B658=LEFT('TERMO DE ADESÃO'!B658,9),'INF GERAIS'!B658=LEFT(EVENTOS!B658,9),'INF GERAIS'!B658=LEFT(PAGAMENTOS!B658,9),'INF GERAIS'!B658=LEFT(VISTORIA!B658,9),'INF GERAIS'!B658=LEFT('PRESTAÇÃO DE CONTAS'!B658,9),'INF GERAIS'!B658=LEFT('OBS  ENC'!B658,9),'INF GERAIS'!B658=LEFT('CONCLUSÃO INFORMAL'!B658,9))</f>
        <v>1</v>
      </c>
      <c r="P641" t="b">
        <f>AND('INF GERAIS'!D658=RESUMO!D658,'INF GERAIS'!D658='TERMO DE ADESÃO'!D658,'INF GERAIS'!D658=EVENTOS!D658,'INF GERAIS'!D658=PAGAMENTOS!D658,'INF GERAIS'!D658=VISTORIA!D658,'INF GERAIS'!D658='PRESTAÇÃO DE CONTAS'!D658,'INF GERAIS'!D658='OBS  ENC'!D658,'INF GERAIS'!D658='CONCLUSÃO INFORMAL'!D658)</f>
        <v>1</v>
      </c>
      <c r="Q641" t="b">
        <f>AND('INF GERAIS'!E658=RESUMO!E658,'INF GERAIS'!E658='TERMO DE ADESÃO'!E658,'INF GERAIS'!E658=EVENTOS!E658,'INF GERAIS'!E658=PAGAMENTOS!E658,'INF GERAIS'!E658=VISTORIA!E658,'INF GERAIS'!E658='PRESTAÇÃO DE CONTAS'!E658,'INF GERAIS'!E658='OBS  ENC'!E658,'INF GERAIS'!E658='CONCLUSÃO INFORMAL'!E658)</f>
        <v>1</v>
      </c>
    </row>
    <row r="642" spans="15:17" x14ac:dyDescent="0.35">
      <c r="O642" t="b">
        <f>AND('INF GERAIS'!B659=LEFT(RESUMO!B659,9),'INF GERAIS'!B659=LEFT('TERMO DE ADESÃO'!B659,9),'INF GERAIS'!B659=LEFT(EVENTOS!B659,9),'INF GERAIS'!B659=LEFT(PAGAMENTOS!B659,9),'INF GERAIS'!B659=LEFT(VISTORIA!B659,9),'INF GERAIS'!B659=LEFT('PRESTAÇÃO DE CONTAS'!B659,9),'INF GERAIS'!B659=LEFT('OBS  ENC'!B659,9),'INF GERAIS'!B659=LEFT('CONCLUSÃO INFORMAL'!B659,9))</f>
        <v>1</v>
      </c>
      <c r="P642" t="b">
        <f>AND('INF GERAIS'!D659=RESUMO!D659,'INF GERAIS'!D659='TERMO DE ADESÃO'!D659,'INF GERAIS'!D659=EVENTOS!D659,'INF GERAIS'!D659=PAGAMENTOS!D659,'INF GERAIS'!D659=VISTORIA!D659,'INF GERAIS'!D659='PRESTAÇÃO DE CONTAS'!D659,'INF GERAIS'!D659='OBS  ENC'!D659,'INF GERAIS'!D659='CONCLUSÃO INFORMAL'!D659)</f>
        <v>1</v>
      </c>
      <c r="Q642" t="b">
        <f>AND('INF GERAIS'!E659=RESUMO!E659,'INF GERAIS'!E659='TERMO DE ADESÃO'!E659,'INF GERAIS'!E659=EVENTOS!E659,'INF GERAIS'!E659=PAGAMENTOS!E659,'INF GERAIS'!E659=VISTORIA!E659,'INF GERAIS'!E659='PRESTAÇÃO DE CONTAS'!E659,'INF GERAIS'!E659='OBS  ENC'!E659,'INF GERAIS'!E659='CONCLUSÃO INFORMAL'!E659)</f>
        <v>1</v>
      </c>
    </row>
    <row r="643" spans="15:17" x14ac:dyDescent="0.35">
      <c r="O643" t="b">
        <f>AND('INF GERAIS'!B660=LEFT(RESUMO!B660,9),'INF GERAIS'!B660=LEFT('TERMO DE ADESÃO'!B660,9),'INF GERAIS'!B660=LEFT(EVENTOS!B660,9),'INF GERAIS'!B660=LEFT(PAGAMENTOS!B660,9),'INF GERAIS'!B660=LEFT(VISTORIA!B660,9),'INF GERAIS'!B660=LEFT('PRESTAÇÃO DE CONTAS'!B660,9),'INF GERAIS'!B660=LEFT('OBS  ENC'!B660,9),'INF GERAIS'!B660=LEFT('CONCLUSÃO INFORMAL'!B660,9))</f>
        <v>1</v>
      </c>
      <c r="P643" t="b">
        <f>AND('INF GERAIS'!D660=RESUMO!D660,'INF GERAIS'!D660='TERMO DE ADESÃO'!D660,'INF GERAIS'!D660=EVENTOS!D660,'INF GERAIS'!D660=PAGAMENTOS!D660,'INF GERAIS'!D660=VISTORIA!D660,'INF GERAIS'!D660='PRESTAÇÃO DE CONTAS'!D660,'INF GERAIS'!D660='OBS  ENC'!D660,'INF GERAIS'!D660='CONCLUSÃO INFORMAL'!D660)</f>
        <v>1</v>
      </c>
      <c r="Q643" t="b">
        <f>AND('INF GERAIS'!E660=RESUMO!E660,'INF GERAIS'!E660='TERMO DE ADESÃO'!E660,'INF GERAIS'!E660=EVENTOS!E660,'INF GERAIS'!E660=PAGAMENTOS!E660,'INF GERAIS'!E660=VISTORIA!E660,'INF GERAIS'!E660='PRESTAÇÃO DE CONTAS'!E660,'INF GERAIS'!E660='OBS  ENC'!E660,'INF GERAIS'!E660='CONCLUSÃO INFORMAL'!E660)</f>
        <v>1</v>
      </c>
    </row>
    <row r="644" spans="15:17" x14ac:dyDescent="0.35">
      <c r="O644" t="b">
        <f>AND('INF GERAIS'!B661=LEFT(RESUMO!B661,9),'INF GERAIS'!B661=LEFT('TERMO DE ADESÃO'!B661,9),'INF GERAIS'!B661=LEFT(EVENTOS!B661,9),'INF GERAIS'!B661=LEFT(PAGAMENTOS!B661,9),'INF GERAIS'!B661=LEFT(VISTORIA!B661,9),'INF GERAIS'!B661=LEFT('PRESTAÇÃO DE CONTAS'!B661,9),'INF GERAIS'!B661=LEFT('OBS  ENC'!B661,9),'INF GERAIS'!B661=LEFT('CONCLUSÃO INFORMAL'!B661,9))</f>
        <v>1</v>
      </c>
      <c r="P644" t="b">
        <f>AND('INF GERAIS'!D661=RESUMO!D661,'INF GERAIS'!D661='TERMO DE ADESÃO'!D661,'INF GERAIS'!D661=EVENTOS!D661,'INF GERAIS'!D661=PAGAMENTOS!D661,'INF GERAIS'!D661=VISTORIA!D661,'INF GERAIS'!D661='PRESTAÇÃO DE CONTAS'!D661,'INF GERAIS'!D661='OBS  ENC'!D661,'INF GERAIS'!D661='CONCLUSÃO INFORMAL'!D661)</f>
        <v>1</v>
      </c>
      <c r="Q644" t="b">
        <f>AND('INF GERAIS'!E661=RESUMO!E661,'INF GERAIS'!E661='TERMO DE ADESÃO'!E661,'INF GERAIS'!E661=EVENTOS!E661,'INF GERAIS'!E661=PAGAMENTOS!E661,'INF GERAIS'!E661=VISTORIA!E661,'INF GERAIS'!E661='PRESTAÇÃO DE CONTAS'!E661,'INF GERAIS'!E661='OBS  ENC'!E661,'INF GERAIS'!E661='CONCLUSÃO INFORMAL'!E661)</f>
        <v>1</v>
      </c>
    </row>
    <row r="645" spans="15:17" x14ac:dyDescent="0.35">
      <c r="O645" t="b">
        <f>AND('INF GERAIS'!B662=LEFT(RESUMO!B662,9),'INF GERAIS'!B662=LEFT('TERMO DE ADESÃO'!B662,9),'INF GERAIS'!B662=LEFT(EVENTOS!B662,9),'INF GERAIS'!B662=LEFT(PAGAMENTOS!B662,9),'INF GERAIS'!B662=LEFT(VISTORIA!B662,9),'INF GERAIS'!B662=LEFT('PRESTAÇÃO DE CONTAS'!B662,9),'INF GERAIS'!B662=LEFT('OBS  ENC'!B662,9),'INF GERAIS'!B662=LEFT('CONCLUSÃO INFORMAL'!B662,9))</f>
        <v>1</v>
      </c>
      <c r="P645" t="b">
        <f>AND('INF GERAIS'!D662=RESUMO!D662,'INF GERAIS'!D662='TERMO DE ADESÃO'!D662,'INF GERAIS'!D662=EVENTOS!D662,'INF GERAIS'!D662=PAGAMENTOS!D662,'INF GERAIS'!D662=VISTORIA!D662,'INF GERAIS'!D662='PRESTAÇÃO DE CONTAS'!D662,'INF GERAIS'!D662='OBS  ENC'!D662,'INF GERAIS'!D662='CONCLUSÃO INFORMAL'!D662)</f>
        <v>1</v>
      </c>
      <c r="Q645" t="b">
        <f>AND('INF GERAIS'!E662=RESUMO!E662,'INF GERAIS'!E662='TERMO DE ADESÃO'!E662,'INF GERAIS'!E662=EVENTOS!E662,'INF GERAIS'!E662=PAGAMENTOS!E662,'INF GERAIS'!E662=VISTORIA!E662,'INF GERAIS'!E662='PRESTAÇÃO DE CONTAS'!E662,'INF GERAIS'!E662='OBS  ENC'!E662,'INF GERAIS'!E662='CONCLUSÃO INFORMAL'!E662)</f>
        <v>1</v>
      </c>
    </row>
    <row r="646" spans="15:17" x14ac:dyDescent="0.35">
      <c r="O646" t="b">
        <f>AND('INF GERAIS'!B663=LEFT(RESUMO!B663,9),'INF GERAIS'!B663=LEFT('TERMO DE ADESÃO'!B663,9),'INF GERAIS'!B663=LEFT(EVENTOS!B663,9),'INF GERAIS'!B663=LEFT(PAGAMENTOS!B663,9),'INF GERAIS'!B663=LEFT(VISTORIA!B663,9),'INF GERAIS'!B663=LEFT('PRESTAÇÃO DE CONTAS'!B663,9),'INF GERAIS'!B663=LEFT('OBS  ENC'!B663,9),'INF GERAIS'!B663=LEFT('CONCLUSÃO INFORMAL'!B663,9))</f>
        <v>1</v>
      </c>
      <c r="P646" t="b">
        <f>AND('INF GERAIS'!D663=RESUMO!D663,'INF GERAIS'!D663='TERMO DE ADESÃO'!D663,'INF GERAIS'!D663=EVENTOS!D663,'INF GERAIS'!D663=PAGAMENTOS!D663,'INF GERAIS'!D663=VISTORIA!D663,'INF GERAIS'!D663='PRESTAÇÃO DE CONTAS'!D663,'INF GERAIS'!D663='OBS  ENC'!D663,'INF GERAIS'!D663='CONCLUSÃO INFORMAL'!D663)</f>
        <v>1</v>
      </c>
      <c r="Q646" t="b">
        <f>AND('INF GERAIS'!E663=RESUMO!E663,'INF GERAIS'!E663='TERMO DE ADESÃO'!E663,'INF GERAIS'!E663=EVENTOS!E663,'INF GERAIS'!E663=PAGAMENTOS!E663,'INF GERAIS'!E663=VISTORIA!E663,'INF GERAIS'!E663='PRESTAÇÃO DE CONTAS'!E663,'INF GERAIS'!E663='OBS  ENC'!E663,'INF GERAIS'!E663='CONCLUSÃO INFORMAL'!E663)</f>
        <v>1</v>
      </c>
    </row>
    <row r="647" spans="15:17" x14ac:dyDescent="0.35">
      <c r="O647" t="b">
        <f>AND('INF GERAIS'!B664=LEFT(RESUMO!B664,9),'INF GERAIS'!B664=LEFT('TERMO DE ADESÃO'!B664,9),'INF GERAIS'!B664=LEFT(EVENTOS!B664,9),'INF GERAIS'!B664=LEFT(PAGAMENTOS!B664,9),'INF GERAIS'!B664=LEFT(VISTORIA!B664,9),'INF GERAIS'!B664=LEFT('PRESTAÇÃO DE CONTAS'!B664,9),'INF GERAIS'!B664=LEFT('OBS  ENC'!B664,9),'INF GERAIS'!B664=LEFT('CONCLUSÃO INFORMAL'!B664,9))</f>
        <v>1</v>
      </c>
      <c r="P647" t="b">
        <f>AND('INF GERAIS'!D664=RESUMO!D664,'INF GERAIS'!D664='TERMO DE ADESÃO'!D664,'INF GERAIS'!D664=EVENTOS!D664,'INF GERAIS'!D664=PAGAMENTOS!D664,'INF GERAIS'!D664=VISTORIA!D664,'INF GERAIS'!D664='PRESTAÇÃO DE CONTAS'!D664,'INF GERAIS'!D664='OBS  ENC'!D664,'INF GERAIS'!D664='CONCLUSÃO INFORMAL'!D664)</f>
        <v>1</v>
      </c>
      <c r="Q647" t="b">
        <f>AND('INF GERAIS'!E664=RESUMO!E664,'INF GERAIS'!E664='TERMO DE ADESÃO'!E664,'INF GERAIS'!E664=EVENTOS!E664,'INF GERAIS'!E664=PAGAMENTOS!E664,'INF GERAIS'!E664=VISTORIA!E664,'INF GERAIS'!E664='PRESTAÇÃO DE CONTAS'!E664,'INF GERAIS'!E664='OBS  ENC'!E664,'INF GERAIS'!E664='CONCLUSÃO INFORMAL'!E664)</f>
        <v>1</v>
      </c>
    </row>
    <row r="648" spans="15:17" x14ac:dyDescent="0.35">
      <c r="O648" t="b">
        <f>AND('INF GERAIS'!B665=LEFT(RESUMO!B665,9),'INF GERAIS'!B665=LEFT('TERMO DE ADESÃO'!B665,9),'INF GERAIS'!B665=LEFT(EVENTOS!B665,9),'INF GERAIS'!B665=LEFT(PAGAMENTOS!B665,9),'INF GERAIS'!B665=LEFT(VISTORIA!B665,9),'INF GERAIS'!B665=LEFT('PRESTAÇÃO DE CONTAS'!B665,9),'INF GERAIS'!B665=LEFT('OBS  ENC'!B665,9),'INF GERAIS'!B665=LEFT('CONCLUSÃO INFORMAL'!B665,9))</f>
        <v>1</v>
      </c>
      <c r="P648" t="b">
        <f>AND('INF GERAIS'!D665=RESUMO!D665,'INF GERAIS'!D665='TERMO DE ADESÃO'!D665,'INF GERAIS'!D665=EVENTOS!D665,'INF GERAIS'!D665=PAGAMENTOS!D665,'INF GERAIS'!D665=VISTORIA!D665,'INF GERAIS'!D665='PRESTAÇÃO DE CONTAS'!D665,'INF GERAIS'!D665='OBS  ENC'!D665,'INF GERAIS'!D665='CONCLUSÃO INFORMAL'!D665)</f>
        <v>1</v>
      </c>
      <c r="Q648" t="b">
        <f>AND('INF GERAIS'!E665=RESUMO!E665,'INF GERAIS'!E665='TERMO DE ADESÃO'!E665,'INF GERAIS'!E665=EVENTOS!E665,'INF GERAIS'!E665=PAGAMENTOS!E665,'INF GERAIS'!E665=VISTORIA!E665,'INF GERAIS'!E665='PRESTAÇÃO DE CONTAS'!E665,'INF GERAIS'!E665='OBS  ENC'!E665,'INF GERAIS'!E665='CONCLUSÃO INFORMAL'!E665)</f>
        <v>1</v>
      </c>
    </row>
    <row r="649" spans="15:17" x14ac:dyDescent="0.35">
      <c r="O649" t="b">
        <f>AND('INF GERAIS'!B666=LEFT(RESUMO!B666,9),'INF GERAIS'!B666=LEFT('TERMO DE ADESÃO'!B666,9),'INF GERAIS'!B666=LEFT(EVENTOS!B666,9),'INF GERAIS'!B666=LEFT(PAGAMENTOS!B666,9),'INF GERAIS'!B666=LEFT(VISTORIA!B666,9),'INF GERAIS'!B666=LEFT('PRESTAÇÃO DE CONTAS'!B666,9),'INF GERAIS'!B666=LEFT('OBS  ENC'!B666,9),'INF GERAIS'!B666=LEFT('CONCLUSÃO INFORMAL'!B666,9))</f>
        <v>1</v>
      </c>
      <c r="P649" t="b">
        <f>AND('INF GERAIS'!D666=RESUMO!D666,'INF GERAIS'!D666='TERMO DE ADESÃO'!D666,'INF GERAIS'!D666=EVENTOS!D666,'INF GERAIS'!D666=PAGAMENTOS!D666,'INF GERAIS'!D666=VISTORIA!D666,'INF GERAIS'!D666='PRESTAÇÃO DE CONTAS'!D666,'INF GERAIS'!D666='OBS  ENC'!D666,'INF GERAIS'!D666='CONCLUSÃO INFORMAL'!D666)</f>
        <v>1</v>
      </c>
      <c r="Q649" t="b">
        <f>AND('INF GERAIS'!E666=RESUMO!E666,'INF GERAIS'!E666='TERMO DE ADESÃO'!E666,'INF GERAIS'!E666=EVENTOS!E666,'INF GERAIS'!E666=PAGAMENTOS!E666,'INF GERAIS'!E666=VISTORIA!E666,'INF GERAIS'!E666='PRESTAÇÃO DE CONTAS'!E666,'INF GERAIS'!E666='OBS  ENC'!E666,'INF GERAIS'!E666='CONCLUSÃO INFORMAL'!E666)</f>
        <v>1</v>
      </c>
    </row>
    <row r="650" spans="15:17" x14ac:dyDescent="0.35">
      <c r="O650" t="b">
        <f>AND('INF GERAIS'!B667=LEFT(RESUMO!B667,9),'INF GERAIS'!B667=LEFT('TERMO DE ADESÃO'!B667,9),'INF GERAIS'!B667=LEFT(EVENTOS!B667,9),'INF GERAIS'!B667=LEFT(PAGAMENTOS!B667,9),'INF GERAIS'!B667=LEFT(VISTORIA!B667,9),'INF GERAIS'!B667=LEFT('PRESTAÇÃO DE CONTAS'!B667,9),'INF GERAIS'!B667=LEFT('OBS  ENC'!B667,9),'INF GERAIS'!B667=LEFT('CONCLUSÃO INFORMAL'!B667,9))</f>
        <v>1</v>
      </c>
      <c r="P650" t="b">
        <f>AND('INF GERAIS'!D667=RESUMO!D667,'INF GERAIS'!D667='TERMO DE ADESÃO'!D667,'INF GERAIS'!D667=EVENTOS!D667,'INF GERAIS'!D667=PAGAMENTOS!D667,'INF GERAIS'!D667=VISTORIA!D667,'INF GERAIS'!D667='PRESTAÇÃO DE CONTAS'!D667,'INF GERAIS'!D667='OBS  ENC'!D667,'INF GERAIS'!D667='CONCLUSÃO INFORMAL'!D667)</f>
        <v>1</v>
      </c>
      <c r="Q650" t="b">
        <f>AND('INF GERAIS'!E667=RESUMO!E667,'INF GERAIS'!E667='TERMO DE ADESÃO'!E667,'INF GERAIS'!E667=EVENTOS!E667,'INF GERAIS'!E667=PAGAMENTOS!E667,'INF GERAIS'!E667=VISTORIA!E667,'INF GERAIS'!E667='PRESTAÇÃO DE CONTAS'!E667,'INF GERAIS'!E667='OBS  ENC'!E667,'INF GERAIS'!E667='CONCLUSÃO INFORMAL'!E667)</f>
        <v>1</v>
      </c>
    </row>
    <row r="651" spans="15:17" x14ac:dyDescent="0.35">
      <c r="O651" t="b">
        <f>AND('INF GERAIS'!B668=LEFT(RESUMO!B668,9),'INF GERAIS'!B668=LEFT('TERMO DE ADESÃO'!B668,9),'INF GERAIS'!B668=LEFT(EVENTOS!B668,9),'INF GERAIS'!B668=LEFT(PAGAMENTOS!B668,9),'INF GERAIS'!B668=LEFT(VISTORIA!B668,9),'INF GERAIS'!B668=LEFT('PRESTAÇÃO DE CONTAS'!B668,9),'INF GERAIS'!B668=LEFT('OBS  ENC'!B668,9),'INF GERAIS'!B668=LEFT('CONCLUSÃO INFORMAL'!B668,9))</f>
        <v>1</v>
      </c>
      <c r="P651" t="b">
        <f>AND('INF GERAIS'!D668=RESUMO!D668,'INF GERAIS'!D668='TERMO DE ADESÃO'!D668,'INF GERAIS'!D668=EVENTOS!D668,'INF GERAIS'!D668=PAGAMENTOS!D668,'INF GERAIS'!D668=VISTORIA!D668,'INF GERAIS'!D668='PRESTAÇÃO DE CONTAS'!D668,'INF GERAIS'!D668='OBS  ENC'!D668,'INF GERAIS'!D668='CONCLUSÃO INFORMAL'!D668)</f>
        <v>1</v>
      </c>
      <c r="Q651" t="b">
        <f>AND('INF GERAIS'!E668=RESUMO!E668,'INF GERAIS'!E668='TERMO DE ADESÃO'!E668,'INF GERAIS'!E668=EVENTOS!E668,'INF GERAIS'!E668=PAGAMENTOS!E668,'INF GERAIS'!E668=VISTORIA!E668,'INF GERAIS'!E668='PRESTAÇÃO DE CONTAS'!E668,'INF GERAIS'!E668='OBS  ENC'!E668,'INF GERAIS'!E668='CONCLUSÃO INFORMAL'!E668)</f>
        <v>1</v>
      </c>
    </row>
    <row r="652" spans="15:17" x14ac:dyDescent="0.35">
      <c r="O652" t="b">
        <f>AND('INF GERAIS'!B669=LEFT(RESUMO!B669,9),'INF GERAIS'!B669=LEFT('TERMO DE ADESÃO'!B669,9),'INF GERAIS'!B669=LEFT(EVENTOS!B669,9),'INF GERAIS'!B669=LEFT(PAGAMENTOS!B669,9),'INF GERAIS'!B669=LEFT(VISTORIA!B669,9),'INF GERAIS'!B669=LEFT('PRESTAÇÃO DE CONTAS'!B669,9),'INF GERAIS'!B669=LEFT('OBS  ENC'!B669,9),'INF GERAIS'!B669=LEFT('CONCLUSÃO INFORMAL'!B669,9))</f>
        <v>1</v>
      </c>
      <c r="P652" t="b">
        <f>AND('INF GERAIS'!D669=RESUMO!D669,'INF GERAIS'!D669='TERMO DE ADESÃO'!D669,'INF GERAIS'!D669=EVENTOS!D669,'INF GERAIS'!D669=PAGAMENTOS!D669,'INF GERAIS'!D669=VISTORIA!D669,'INF GERAIS'!D669='PRESTAÇÃO DE CONTAS'!D669,'INF GERAIS'!D669='OBS  ENC'!D669,'INF GERAIS'!D669='CONCLUSÃO INFORMAL'!D669)</f>
        <v>1</v>
      </c>
      <c r="Q652" t="b">
        <f>AND('INF GERAIS'!E669=RESUMO!E669,'INF GERAIS'!E669='TERMO DE ADESÃO'!E669,'INF GERAIS'!E669=EVENTOS!E669,'INF GERAIS'!E669=PAGAMENTOS!E669,'INF GERAIS'!E669=VISTORIA!E669,'INF GERAIS'!E669='PRESTAÇÃO DE CONTAS'!E669,'INF GERAIS'!E669='OBS  ENC'!E669,'INF GERAIS'!E669='CONCLUSÃO INFORMAL'!E669)</f>
        <v>1</v>
      </c>
    </row>
    <row r="653" spans="15:17" x14ac:dyDescent="0.35">
      <c r="O653" t="b">
        <f>AND('INF GERAIS'!B670=LEFT(RESUMO!B670,9),'INF GERAIS'!B670=LEFT('TERMO DE ADESÃO'!B670,9),'INF GERAIS'!B670=LEFT(EVENTOS!B670,9),'INF GERAIS'!B670=LEFT(PAGAMENTOS!B670,9),'INF GERAIS'!B670=LEFT(VISTORIA!B670,9),'INF GERAIS'!B670=LEFT('PRESTAÇÃO DE CONTAS'!B670,9),'INF GERAIS'!B670=LEFT('OBS  ENC'!B670,9),'INF GERAIS'!B670=LEFT('CONCLUSÃO INFORMAL'!B670,9))</f>
        <v>1</v>
      </c>
      <c r="P653" t="b">
        <f>AND('INF GERAIS'!D670=RESUMO!D670,'INF GERAIS'!D670='TERMO DE ADESÃO'!D670,'INF GERAIS'!D670=EVENTOS!D670,'INF GERAIS'!D670=PAGAMENTOS!D670,'INF GERAIS'!D670=VISTORIA!D670,'INF GERAIS'!D670='PRESTAÇÃO DE CONTAS'!D670,'INF GERAIS'!D670='OBS  ENC'!D670,'INF GERAIS'!D670='CONCLUSÃO INFORMAL'!D670)</f>
        <v>1</v>
      </c>
      <c r="Q653" t="b">
        <f>AND('INF GERAIS'!E670=RESUMO!E670,'INF GERAIS'!E670='TERMO DE ADESÃO'!E670,'INF GERAIS'!E670=EVENTOS!E670,'INF GERAIS'!E670=PAGAMENTOS!E670,'INF GERAIS'!E670=VISTORIA!E670,'INF GERAIS'!E670='PRESTAÇÃO DE CONTAS'!E670,'INF GERAIS'!E670='OBS  ENC'!E670,'INF GERAIS'!E670='CONCLUSÃO INFORMAL'!E670)</f>
        <v>1</v>
      </c>
    </row>
    <row r="654" spans="15:17" x14ac:dyDescent="0.35">
      <c r="O654" t="b">
        <f>AND('INF GERAIS'!B671=LEFT(RESUMO!B671,9),'INF GERAIS'!B671=LEFT('TERMO DE ADESÃO'!B671,9),'INF GERAIS'!B671=LEFT(EVENTOS!B671,9),'INF GERAIS'!B671=LEFT(PAGAMENTOS!B671,9),'INF GERAIS'!B671=LEFT(VISTORIA!B671,9),'INF GERAIS'!B671=LEFT('PRESTAÇÃO DE CONTAS'!B671,9),'INF GERAIS'!B671=LEFT('OBS  ENC'!B671,9),'INF GERAIS'!B671=LEFT('CONCLUSÃO INFORMAL'!B671,9))</f>
        <v>1</v>
      </c>
      <c r="P654" t="b">
        <f>AND('INF GERAIS'!D671=RESUMO!D671,'INF GERAIS'!D671='TERMO DE ADESÃO'!D671,'INF GERAIS'!D671=EVENTOS!D671,'INF GERAIS'!D671=PAGAMENTOS!D671,'INF GERAIS'!D671=VISTORIA!D671,'INF GERAIS'!D671='PRESTAÇÃO DE CONTAS'!D671,'INF GERAIS'!D671='OBS  ENC'!D671,'INF GERAIS'!D671='CONCLUSÃO INFORMAL'!D671)</f>
        <v>1</v>
      </c>
      <c r="Q654" t="b">
        <f>AND('INF GERAIS'!E671=RESUMO!E671,'INF GERAIS'!E671='TERMO DE ADESÃO'!E671,'INF GERAIS'!E671=EVENTOS!E671,'INF GERAIS'!E671=PAGAMENTOS!E671,'INF GERAIS'!E671=VISTORIA!E671,'INF GERAIS'!E671='PRESTAÇÃO DE CONTAS'!E671,'INF GERAIS'!E671='OBS  ENC'!E671,'INF GERAIS'!E671='CONCLUSÃO INFORMAL'!E671)</f>
        <v>1</v>
      </c>
    </row>
    <row r="655" spans="15:17" x14ac:dyDescent="0.35">
      <c r="O655" t="b">
        <f>AND('INF GERAIS'!B672=LEFT(RESUMO!B672,9),'INF GERAIS'!B672=LEFT('TERMO DE ADESÃO'!B672,9),'INF GERAIS'!B672=LEFT(EVENTOS!B672,9),'INF GERAIS'!B672=LEFT(PAGAMENTOS!B672,9),'INF GERAIS'!B672=LEFT(VISTORIA!B672,9),'INF GERAIS'!B672=LEFT('PRESTAÇÃO DE CONTAS'!B672,9),'INF GERAIS'!B672=LEFT('OBS  ENC'!B672,9),'INF GERAIS'!B672=LEFT('CONCLUSÃO INFORMAL'!B672,9))</f>
        <v>1</v>
      </c>
      <c r="P655" t="b">
        <f>AND('INF GERAIS'!D672=RESUMO!D672,'INF GERAIS'!D672='TERMO DE ADESÃO'!D672,'INF GERAIS'!D672=EVENTOS!D672,'INF GERAIS'!D672=PAGAMENTOS!D672,'INF GERAIS'!D672=VISTORIA!D672,'INF GERAIS'!D672='PRESTAÇÃO DE CONTAS'!D672,'INF GERAIS'!D672='OBS  ENC'!D672,'INF GERAIS'!D672='CONCLUSÃO INFORMAL'!D672)</f>
        <v>1</v>
      </c>
      <c r="Q655" t="b">
        <f>AND('INF GERAIS'!E672=RESUMO!E672,'INF GERAIS'!E672='TERMO DE ADESÃO'!E672,'INF GERAIS'!E672=EVENTOS!E672,'INF GERAIS'!E672=PAGAMENTOS!E672,'INF GERAIS'!E672=VISTORIA!E672,'INF GERAIS'!E672='PRESTAÇÃO DE CONTAS'!E672,'INF GERAIS'!E672='OBS  ENC'!E672,'INF GERAIS'!E672='CONCLUSÃO INFORMAL'!E672)</f>
        <v>1</v>
      </c>
    </row>
    <row r="656" spans="15:17" x14ac:dyDescent="0.35">
      <c r="O656" t="b">
        <f>AND('INF GERAIS'!B673=LEFT(RESUMO!B673,9),'INF GERAIS'!B673=LEFT('TERMO DE ADESÃO'!B673,9),'INF GERAIS'!B673=LEFT(EVENTOS!B673,9),'INF GERAIS'!B673=LEFT(PAGAMENTOS!B673,9),'INF GERAIS'!B673=LEFT(VISTORIA!B673,9),'INF GERAIS'!B673=LEFT('PRESTAÇÃO DE CONTAS'!B673,9),'INF GERAIS'!B673=LEFT('OBS  ENC'!B673,9),'INF GERAIS'!B673=LEFT('CONCLUSÃO INFORMAL'!B673,9))</f>
        <v>1</v>
      </c>
      <c r="P656" t="b">
        <f>AND('INF GERAIS'!D673=RESUMO!D673,'INF GERAIS'!D673='TERMO DE ADESÃO'!D673,'INF GERAIS'!D673=EVENTOS!D673,'INF GERAIS'!D673=PAGAMENTOS!D673,'INF GERAIS'!D673=VISTORIA!D673,'INF GERAIS'!D673='PRESTAÇÃO DE CONTAS'!D673,'INF GERAIS'!D673='OBS  ENC'!D673,'INF GERAIS'!D673='CONCLUSÃO INFORMAL'!D673)</f>
        <v>1</v>
      </c>
      <c r="Q656" t="b">
        <f>AND('INF GERAIS'!E673=RESUMO!E673,'INF GERAIS'!E673='TERMO DE ADESÃO'!E673,'INF GERAIS'!E673=EVENTOS!E673,'INF GERAIS'!E673=PAGAMENTOS!E673,'INF GERAIS'!E673=VISTORIA!E673,'INF GERAIS'!E673='PRESTAÇÃO DE CONTAS'!E673,'INF GERAIS'!E673='OBS  ENC'!E673,'INF GERAIS'!E673='CONCLUSÃO INFORMAL'!E673)</f>
        <v>1</v>
      </c>
    </row>
    <row r="657" spans="15:17" x14ac:dyDescent="0.35">
      <c r="O657" t="b">
        <f>AND('INF GERAIS'!B674=LEFT(RESUMO!B674,9),'INF GERAIS'!B674=LEFT('TERMO DE ADESÃO'!B674,9),'INF GERAIS'!B674=LEFT(EVENTOS!B674,9),'INF GERAIS'!B674=LEFT(PAGAMENTOS!B674,9),'INF GERAIS'!B674=LEFT(VISTORIA!B674,9),'INF GERAIS'!B674=LEFT('PRESTAÇÃO DE CONTAS'!B674,9),'INF GERAIS'!B674=LEFT('OBS  ENC'!B674,9),'INF GERAIS'!B674=LEFT('CONCLUSÃO INFORMAL'!B674,9))</f>
        <v>1</v>
      </c>
      <c r="P657" t="b">
        <f>AND('INF GERAIS'!D674=RESUMO!D674,'INF GERAIS'!D674='TERMO DE ADESÃO'!D674,'INF GERAIS'!D674=EVENTOS!D674,'INF GERAIS'!D674=PAGAMENTOS!D674,'INF GERAIS'!D674=VISTORIA!D674,'INF GERAIS'!D674='PRESTAÇÃO DE CONTAS'!D674,'INF GERAIS'!D674='OBS  ENC'!D674,'INF GERAIS'!D674='CONCLUSÃO INFORMAL'!D674)</f>
        <v>1</v>
      </c>
      <c r="Q657" t="b">
        <f>AND('INF GERAIS'!E674=RESUMO!E674,'INF GERAIS'!E674='TERMO DE ADESÃO'!E674,'INF GERAIS'!E674=EVENTOS!E674,'INF GERAIS'!E674=PAGAMENTOS!E674,'INF GERAIS'!E674=VISTORIA!E674,'INF GERAIS'!E674='PRESTAÇÃO DE CONTAS'!E674,'INF GERAIS'!E674='OBS  ENC'!E674,'INF GERAIS'!E674='CONCLUSÃO INFORMAL'!E674)</f>
        <v>1</v>
      </c>
    </row>
    <row r="658" spans="15:17" x14ac:dyDescent="0.35">
      <c r="O658" t="b">
        <f>AND('INF GERAIS'!B675=LEFT(RESUMO!B675,9),'INF GERAIS'!B675=LEFT('TERMO DE ADESÃO'!B675,9),'INF GERAIS'!B675=LEFT(EVENTOS!B675,9),'INF GERAIS'!B675=LEFT(PAGAMENTOS!B675,9),'INF GERAIS'!B675=LEFT(VISTORIA!B675,9),'INF GERAIS'!B675=LEFT('PRESTAÇÃO DE CONTAS'!B675,9),'INF GERAIS'!B675=LEFT('OBS  ENC'!B675,9),'INF GERAIS'!B675=LEFT('CONCLUSÃO INFORMAL'!B675,9))</f>
        <v>1</v>
      </c>
      <c r="P658" t="b">
        <f>AND('INF GERAIS'!D675=RESUMO!D675,'INF GERAIS'!D675='TERMO DE ADESÃO'!D675,'INF GERAIS'!D675=EVENTOS!D675,'INF GERAIS'!D675=PAGAMENTOS!D675,'INF GERAIS'!D675=VISTORIA!D675,'INF GERAIS'!D675='PRESTAÇÃO DE CONTAS'!D675,'INF GERAIS'!D675='OBS  ENC'!D675,'INF GERAIS'!D675='CONCLUSÃO INFORMAL'!D675)</f>
        <v>1</v>
      </c>
      <c r="Q658" t="b">
        <f>AND('INF GERAIS'!E675=RESUMO!E675,'INF GERAIS'!E675='TERMO DE ADESÃO'!E675,'INF GERAIS'!E675=EVENTOS!E675,'INF GERAIS'!E675=PAGAMENTOS!E675,'INF GERAIS'!E675=VISTORIA!E675,'INF GERAIS'!E675='PRESTAÇÃO DE CONTAS'!E675,'INF GERAIS'!E675='OBS  ENC'!E675,'INF GERAIS'!E675='CONCLUSÃO INFORMAL'!E675)</f>
        <v>1</v>
      </c>
    </row>
    <row r="659" spans="15:17" x14ac:dyDescent="0.35">
      <c r="O659" t="b">
        <f>AND('INF GERAIS'!B676=LEFT(RESUMO!B676,9),'INF GERAIS'!B676=LEFT('TERMO DE ADESÃO'!B676,9),'INF GERAIS'!B676=LEFT(EVENTOS!B676,9),'INF GERAIS'!B676=LEFT(PAGAMENTOS!B676,9),'INF GERAIS'!B676=LEFT(VISTORIA!B676,9),'INF GERAIS'!B676=LEFT('PRESTAÇÃO DE CONTAS'!B676,9),'INF GERAIS'!B676=LEFT('OBS  ENC'!B676,9),'INF GERAIS'!B676=LEFT('CONCLUSÃO INFORMAL'!B676,9))</f>
        <v>1</v>
      </c>
      <c r="P659" t="b">
        <f>AND('INF GERAIS'!D676=RESUMO!D676,'INF GERAIS'!D676='TERMO DE ADESÃO'!D676,'INF GERAIS'!D676=EVENTOS!D676,'INF GERAIS'!D676=PAGAMENTOS!D676,'INF GERAIS'!D676=VISTORIA!D676,'INF GERAIS'!D676='PRESTAÇÃO DE CONTAS'!D676,'INF GERAIS'!D676='OBS  ENC'!D676,'INF GERAIS'!D676='CONCLUSÃO INFORMAL'!D676)</f>
        <v>1</v>
      </c>
      <c r="Q659" t="b">
        <f>AND('INF GERAIS'!E676=RESUMO!E676,'INF GERAIS'!E676='TERMO DE ADESÃO'!E676,'INF GERAIS'!E676=EVENTOS!E676,'INF GERAIS'!E676=PAGAMENTOS!E676,'INF GERAIS'!E676=VISTORIA!E676,'INF GERAIS'!E676='PRESTAÇÃO DE CONTAS'!E676,'INF GERAIS'!E676='OBS  ENC'!E676,'INF GERAIS'!E676='CONCLUSÃO INFORMAL'!E676)</f>
        <v>1</v>
      </c>
    </row>
    <row r="660" spans="15:17" x14ac:dyDescent="0.35">
      <c r="O660" t="b">
        <f>AND('INF GERAIS'!B677=LEFT(RESUMO!B677,9),'INF GERAIS'!B677=LEFT('TERMO DE ADESÃO'!B677,9),'INF GERAIS'!B677=LEFT(EVENTOS!B677,9),'INF GERAIS'!B677=LEFT(PAGAMENTOS!B677,9),'INF GERAIS'!B677=LEFT(VISTORIA!B677,9),'INF GERAIS'!B677=LEFT('PRESTAÇÃO DE CONTAS'!B677,9),'INF GERAIS'!B677=LEFT('OBS  ENC'!B677,9),'INF GERAIS'!B677=LEFT('CONCLUSÃO INFORMAL'!B677,9))</f>
        <v>1</v>
      </c>
      <c r="P660" t="b">
        <f>AND('INF GERAIS'!D677=RESUMO!D677,'INF GERAIS'!D677='TERMO DE ADESÃO'!D677,'INF GERAIS'!D677=EVENTOS!D677,'INF GERAIS'!D677=PAGAMENTOS!D677,'INF GERAIS'!D677=VISTORIA!D677,'INF GERAIS'!D677='PRESTAÇÃO DE CONTAS'!D677,'INF GERAIS'!D677='OBS  ENC'!D677,'INF GERAIS'!D677='CONCLUSÃO INFORMAL'!D677)</f>
        <v>1</v>
      </c>
      <c r="Q660" t="b">
        <f>AND('INF GERAIS'!E677=RESUMO!E677,'INF GERAIS'!E677='TERMO DE ADESÃO'!E677,'INF GERAIS'!E677=EVENTOS!E677,'INF GERAIS'!E677=PAGAMENTOS!E677,'INF GERAIS'!E677=VISTORIA!E677,'INF GERAIS'!E677='PRESTAÇÃO DE CONTAS'!E677,'INF GERAIS'!E677='OBS  ENC'!E677,'INF GERAIS'!E677='CONCLUSÃO INFORMAL'!E677)</f>
        <v>1</v>
      </c>
    </row>
    <row r="661" spans="15:17" x14ac:dyDescent="0.35">
      <c r="O661" t="b">
        <f>AND('INF GERAIS'!B678=LEFT(RESUMO!B678,9),'INF GERAIS'!B678=LEFT('TERMO DE ADESÃO'!B678,9),'INF GERAIS'!B678=LEFT(EVENTOS!B678,9),'INF GERAIS'!B678=LEFT(PAGAMENTOS!B678,9),'INF GERAIS'!B678=LEFT(VISTORIA!B678,9),'INF GERAIS'!B678=LEFT('PRESTAÇÃO DE CONTAS'!B678,9),'INF GERAIS'!B678=LEFT('OBS  ENC'!B678,9),'INF GERAIS'!B678=LEFT('CONCLUSÃO INFORMAL'!B678,9))</f>
        <v>1</v>
      </c>
      <c r="P661" t="b">
        <f>AND('INF GERAIS'!D678=RESUMO!D678,'INF GERAIS'!D678='TERMO DE ADESÃO'!D678,'INF GERAIS'!D678=EVENTOS!D678,'INF GERAIS'!D678=PAGAMENTOS!D678,'INF GERAIS'!D678=VISTORIA!D678,'INF GERAIS'!D678='PRESTAÇÃO DE CONTAS'!D678,'INF GERAIS'!D678='OBS  ENC'!D678,'INF GERAIS'!D678='CONCLUSÃO INFORMAL'!D678)</f>
        <v>1</v>
      </c>
      <c r="Q661" t="b">
        <f>AND('INF GERAIS'!E678=RESUMO!E678,'INF GERAIS'!E678='TERMO DE ADESÃO'!E678,'INF GERAIS'!E678=EVENTOS!E678,'INF GERAIS'!E678=PAGAMENTOS!E678,'INF GERAIS'!E678=VISTORIA!E678,'INF GERAIS'!E678='PRESTAÇÃO DE CONTAS'!E678,'INF GERAIS'!E678='OBS  ENC'!E678,'INF GERAIS'!E678='CONCLUSÃO INFORMAL'!E678)</f>
        <v>1</v>
      </c>
    </row>
    <row r="662" spans="15:17" x14ac:dyDescent="0.35">
      <c r="O662" t="b">
        <f>AND('INF GERAIS'!B679=LEFT(RESUMO!B679,9),'INF GERAIS'!B679=LEFT('TERMO DE ADESÃO'!B679,9),'INF GERAIS'!B679=LEFT(EVENTOS!B679,9),'INF GERAIS'!B679=LEFT(PAGAMENTOS!B679,9),'INF GERAIS'!B679=LEFT(VISTORIA!B679,9),'INF GERAIS'!B679=LEFT('PRESTAÇÃO DE CONTAS'!B679,9),'INF GERAIS'!B679=LEFT('OBS  ENC'!B679,9),'INF GERAIS'!B679=LEFT('CONCLUSÃO INFORMAL'!B679,9))</f>
        <v>1</v>
      </c>
      <c r="P662" t="b">
        <f>AND('INF GERAIS'!D679=RESUMO!D679,'INF GERAIS'!D679='TERMO DE ADESÃO'!D679,'INF GERAIS'!D679=EVENTOS!D679,'INF GERAIS'!D679=PAGAMENTOS!D679,'INF GERAIS'!D679=VISTORIA!D679,'INF GERAIS'!D679='PRESTAÇÃO DE CONTAS'!D679,'INF GERAIS'!D679='OBS  ENC'!D679,'INF GERAIS'!D679='CONCLUSÃO INFORMAL'!D679)</f>
        <v>1</v>
      </c>
      <c r="Q662" t="b">
        <f>AND('INF GERAIS'!E679=RESUMO!E679,'INF GERAIS'!E679='TERMO DE ADESÃO'!E679,'INF GERAIS'!E679=EVENTOS!E679,'INF GERAIS'!E679=PAGAMENTOS!E679,'INF GERAIS'!E679=VISTORIA!E679,'INF GERAIS'!E679='PRESTAÇÃO DE CONTAS'!E679,'INF GERAIS'!E679='OBS  ENC'!E679,'INF GERAIS'!E679='CONCLUSÃO INFORMAL'!E679)</f>
        <v>1</v>
      </c>
    </row>
    <row r="663" spans="15:17" x14ac:dyDescent="0.35">
      <c r="O663" t="b">
        <f>AND('INF GERAIS'!B680=LEFT(RESUMO!B680,9),'INF GERAIS'!B680=LEFT('TERMO DE ADESÃO'!B680,9),'INF GERAIS'!B680=LEFT(EVENTOS!B680,9),'INF GERAIS'!B680=LEFT(PAGAMENTOS!B680,9),'INF GERAIS'!B680=LEFT(VISTORIA!B680,9),'INF GERAIS'!B680=LEFT('PRESTAÇÃO DE CONTAS'!B680,9),'INF GERAIS'!B680=LEFT('OBS  ENC'!B680,9),'INF GERAIS'!B680=LEFT('CONCLUSÃO INFORMAL'!B680,9))</f>
        <v>1</v>
      </c>
      <c r="P663" t="b">
        <f>AND('INF GERAIS'!D680=RESUMO!D680,'INF GERAIS'!D680='TERMO DE ADESÃO'!D680,'INF GERAIS'!D680=EVENTOS!D680,'INF GERAIS'!D680=PAGAMENTOS!D680,'INF GERAIS'!D680=VISTORIA!D680,'INF GERAIS'!D680='PRESTAÇÃO DE CONTAS'!D680,'INF GERAIS'!D680='OBS  ENC'!D680,'INF GERAIS'!D680='CONCLUSÃO INFORMAL'!D680)</f>
        <v>1</v>
      </c>
      <c r="Q663" t="b">
        <f>AND('INF GERAIS'!E680=RESUMO!E680,'INF GERAIS'!E680='TERMO DE ADESÃO'!E680,'INF GERAIS'!E680=EVENTOS!E680,'INF GERAIS'!E680=PAGAMENTOS!E680,'INF GERAIS'!E680=VISTORIA!E680,'INF GERAIS'!E680='PRESTAÇÃO DE CONTAS'!E680,'INF GERAIS'!E680='OBS  ENC'!E680,'INF GERAIS'!E680='CONCLUSÃO INFORMAL'!E680)</f>
        <v>1</v>
      </c>
    </row>
    <row r="664" spans="15:17" x14ac:dyDescent="0.35">
      <c r="O664" t="b">
        <f>AND('INF GERAIS'!B681=LEFT(RESUMO!B681,9),'INF GERAIS'!B681=LEFT('TERMO DE ADESÃO'!B681,9),'INF GERAIS'!B681=LEFT(EVENTOS!B681,9),'INF GERAIS'!B681=LEFT(PAGAMENTOS!B681,9),'INF GERAIS'!B681=LEFT(VISTORIA!B681,9),'INF GERAIS'!B681=LEFT('PRESTAÇÃO DE CONTAS'!B681,9),'INF GERAIS'!B681=LEFT('OBS  ENC'!B681,9),'INF GERAIS'!B681=LEFT('CONCLUSÃO INFORMAL'!B681,9))</f>
        <v>1</v>
      </c>
      <c r="P664" t="b">
        <f>AND('INF GERAIS'!D681=RESUMO!D681,'INF GERAIS'!D681='TERMO DE ADESÃO'!D681,'INF GERAIS'!D681=EVENTOS!D681,'INF GERAIS'!D681=PAGAMENTOS!D681,'INF GERAIS'!D681=VISTORIA!D681,'INF GERAIS'!D681='PRESTAÇÃO DE CONTAS'!D681,'INF GERAIS'!D681='OBS  ENC'!D681,'INF GERAIS'!D681='CONCLUSÃO INFORMAL'!D681)</f>
        <v>1</v>
      </c>
      <c r="Q664" t="b">
        <f>AND('INF GERAIS'!E681=RESUMO!E681,'INF GERAIS'!E681='TERMO DE ADESÃO'!E681,'INF GERAIS'!E681=EVENTOS!E681,'INF GERAIS'!E681=PAGAMENTOS!E681,'INF GERAIS'!E681=VISTORIA!E681,'INF GERAIS'!E681='PRESTAÇÃO DE CONTAS'!E681,'INF GERAIS'!E681='OBS  ENC'!E681,'INF GERAIS'!E681='CONCLUSÃO INFORMAL'!E681)</f>
        <v>1</v>
      </c>
    </row>
    <row r="665" spans="15:17" x14ac:dyDescent="0.35">
      <c r="O665" t="b">
        <f>AND('INF GERAIS'!B682=LEFT(RESUMO!B682,9),'INF GERAIS'!B682=LEFT('TERMO DE ADESÃO'!B682,9),'INF GERAIS'!B682=LEFT(EVENTOS!B682,9),'INF GERAIS'!B682=LEFT(PAGAMENTOS!B682,9),'INF GERAIS'!B682=LEFT(VISTORIA!B682,9),'INF GERAIS'!B682=LEFT('PRESTAÇÃO DE CONTAS'!B682,9),'INF GERAIS'!B682=LEFT('OBS  ENC'!B682,9),'INF GERAIS'!B682=LEFT('CONCLUSÃO INFORMAL'!B682,9))</f>
        <v>1</v>
      </c>
      <c r="P665" t="b">
        <f>AND('INF GERAIS'!D682=RESUMO!D682,'INF GERAIS'!D682='TERMO DE ADESÃO'!D682,'INF GERAIS'!D682=EVENTOS!D682,'INF GERAIS'!D682=PAGAMENTOS!D682,'INF GERAIS'!D682=VISTORIA!D682,'INF GERAIS'!D682='PRESTAÇÃO DE CONTAS'!D682,'INF GERAIS'!D682='OBS  ENC'!D682,'INF GERAIS'!D682='CONCLUSÃO INFORMAL'!D682)</f>
        <v>1</v>
      </c>
      <c r="Q665" t="b">
        <f>AND('INF GERAIS'!E682=RESUMO!E682,'INF GERAIS'!E682='TERMO DE ADESÃO'!E682,'INF GERAIS'!E682=EVENTOS!E682,'INF GERAIS'!E682=PAGAMENTOS!E682,'INF GERAIS'!E682=VISTORIA!E682,'INF GERAIS'!E682='PRESTAÇÃO DE CONTAS'!E682,'INF GERAIS'!E682='OBS  ENC'!E682,'INF GERAIS'!E682='CONCLUSÃO INFORMAL'!E682)</f>
        <v>1</v>
      </c>
    </row>
    <row r="666" spans="15:17" x14ac:dyDescent="0.35">
      <c r="O666" t="b">
        <f>AND('INF GERAIS'!B683=LEFT(RESUMO!B683,9),'INF GERAIS'!B683=LEFT('TERMO DE ADESÃO'!B683,9),'INF GERAIS'!B683=LEFT(EVENTOS!B683,9),'INF GERAIS'!B683=LEFT(PAGAMENTOS!B683,9),'INF GERAIS'!B683=LEFT(VISTORIA!B683,9),'INF GERAIS'!B683=LEFT('PRESTAÇÃO DE CONTAS'!B683,9),'INF GERAIS'!B683=LEFT('OBS  ENC'!B683,9),'INF GERAIS'!B683=LEFT('CONCLUSÃO INFORMAL'!B683,9))</f>
        <v>1</v>
      </c>
      <c r="P666" t="b">
        <f>AND('INF GERAIS'!D683=RESUMO!D683,'INF GERAIS'!D683='TERMO DE ADESÃO'!D683,'INF GERAIS'!D683=EVENTOS!D683,'INF GERAIS'!D683=PAGAMENTOS!D683,'INF GERAIS'!D683=VISTORIA!D683,'INF GERAIS'!D683='PRESTAÇÃO DE CONTAS'!D683,'INF GERAIS'!D683='OBS  ENC'!D683,'INF GERAIS'!D683='CONCLUSÃO INFORMAL'!D683)</f>
        <v>1</v>
      </c>
      <c r="Q666" t="b">
        <f>AND('INF GERAIS'!E683=RESUMO!E683,'INF GERAIS'!E683='TERMO DE ADESÃO'!E683,'INF GERAIS'!E683=EVENTOS!E683,'INF GERAIS'!E683=PAGAMENTOS!E683,'INF GERAIS'!E683=VISTORIA!E683,'INF GERAIS'!E683='PRESTAÇÃO DE CONTAS'!E683,'INF GERAIS'!E683='OBS  ENC'!E683,'INF GERAIS'!E683='CONCLUSÃO INFORMAL'!E683)</f>
        <v>1</v>
      </c>
    </row>
    <row r="667" spans="15:17" x14ac:dyDescent="0.35">
      <c r="O667" t="b">
        <f>AND('INF GERAIS'!B684=LEFT(RESUMO!B684,9),'INF GERAIS'!B684=LEFT('TERMO DE ADESÃO'!B684,9),'INF GERAIS'!B684=LEFT(EVENTOS!B684,9),'INF GERAIS'!B684=LEFT(PAGAMENTOS!B684,9),'INF GERAIS'!B684=LEFT(VISTORIA!B684,9),'INF GERAIS'!B684=LEFT('PRESTAÇÃO DE CONTAS'!B684,9),'INF GERAIS'!B684=LEFT('OBS  ENC'!B684,9),'INF GERAIS'!B684=LEFT('CONCLUSÃO INFORMAL'!B684,9))</f>
        <v>1</v>
      </c>
      <c r="P667" t="b">
        <f>AND('INF GERAIS'!D684=RESUMO!D684,'INF GERAIS'!D684='TERMO DE ADESÃO'!D684,'INF GERAIS'!D684=EVENTOS!D684,'INF GERAIS'!D684=PAGAMENTOS!D684,'INF GERAIS'!D684=VISTORIA!D684,'INF GERAIS'!D684='PRESTAÇÃO DE CONTAS'!D684,'INF GERAIS'!D684='OBS  ENC'!D684,'INF GERAIS'!D684='CONCLUSÃO INFORMAL'!D684)</f>
        <v>1</v>
      </c>
      <c r="Q667" t="b">
        <f>AND('INF GERAIS'!E684=RESUMO!E684,'INF GERAIS'!E684='TERMO DE ADESÃO'!E684,'INF GERAIS'!E684=EVENTOS!E684,'INF GERAIS'!E684=PAGAMENTOS!E684,'INF GERAIS'!E684=VISTORIA!E684,'INF GERAIS'!E684='PRESTAÇÃO DE CONTAS'!E684,'INF GERAIS'!E684='OBS  ENC'!E684,'INF GERAIS'!E684='CONCLUSÃO INFORMAL'!E684)</f>
        <v>1</v>
      </c>
    </row>
    <row r="668" spans="15:17" x14ac:dyDescent="0.35">
      <c r="O668" t="b">
        <f>AND('INF GERAIS'!B685=LEFT(RESUMO!B685,9),'INF GERAIS'!B685=LEFT('TERMO DE ADESÃO'!B685,9),'INF GERAIS'!B685=LEFT(EVENTOS!B685,9),'INF GERAIS'!B685=LEFT(PAGAMENTOS!B685,9),'INF GERAIS'!B685=LEFT(VISTORIA!B685,9),'INF GERAIS'!B685=LEFT('PRESTAÇÃO DE CONTAS'!B685,9),'INF GERAIS'!B685=LEFT('OBS  ENC'!B685,9),'INF GERAIS'!B685=LEFT('CONCLUSÃO INFORMAL'!B685,9))</f>
        <v>1</v>
      </c>
      <c r="P668" t="b">
        <f>AND('INF GERAIS'!D685=RESUMO!D685,'INF GERAIS'!D685='TERMO DE ADESÃO'!D685,'INF GERAIS'!D685=EVENTOS!D685,'INF GERAIS'!D685=PAGAMENTOS!D685,'INF GERAIS'!D685=VISTORIA!D685,'INF GERAIS'!D685='PRESTAÇÃO DE CONTAS'!D685,'INF GERAIS'!D685='OBS  ENC'!D685,'INF GERAIS'!D685='CONCLUSÃO INFORMAL'!D685)</f>
        <v>1</v>
      </c>
      <c r="Q668" t="b">
        <f>AND('INF GERAIS'!E685=RESUMO!E685,'INF GERAIS'!E685='TERMO DE ADESÃO'!E685,'INF GERAIS'!E685=EVENTOS!E685,'INF GERAIS'!E685=PAGAMENTOS!E685,'INF GERAIS'!E685=VISTORIA!E685,'INF GERAIS'!E685='PRESTAÇÃO DE CONTAS'!E685,'INF GERAIS'!E685='OBS  ENC'!E685,'INF GERAIS'!E685='CONCLUSÃO INFORMAL'!E685)</f>
        <v>1</v>
      </c>
    </row>
    <row r="669" spans="15:17" x14ac:dyDescent="0.35">
      <c r="O669" t="b">
        <f>AND('INF GERAIS'!B686=LEFT(RESUMO!B686,9),'INF GERAIS'!B686=LEFT('TERMO DE ADESÃO'!B686,9),'INF GERAIS'!B686=LEFT(EVENTOS!B686,9),'INF GERAIS'!B686=LEFT(PAGAMENTOS!B686,9),'INF GERAIS'!B686=LEFT(VISTORIA!B686,9),'INF GERAIS'!B686=LEFT('PRESTAÇÃO DE CONTAS'!B686,9),'INF GERAIS'!B686=LEFT('OBS  ENC'!B686,9),'INF GERAIS'!B686=LEFT('CONCLUSÃO INFORMAL'!B686,9))</f>
        <v>1</v>
      </c>
      <c r="P669" t="b">
        <f>AND('INF GERAIS'!D686=RESUMO!D686,'INF GERAIS'!D686='TERMO DE ADESÃO'!D686,'INF GERAIS'!D686=EVENTOS!D686,'INF GERAIS'!D686=PAGAMENTOS!D686,'INF GERAIS'!D686=VISTORIA!D686,'INF GERAIS'!D686='PRESTAÇÃO DE CONTAS'!D686,'INF GERAIS'!D686='OBS  ENC'!D686,'INF GERAIS'!D686='CONCLUSÃO INFORMAL'!D686)</f>
        <v>1</v>
      </c>
      <c r="Q669" t="b">
        <f>AND('INF GERAIS'!E686=RESUMO!E686,'INF GERAIS'!E686='TERMO DE ADESÃO'!E686,'INF GERAIS'!E686=EVENTOS!E686,'INF GERAIS'!E686=PAGAMENTOS!E686,'INF GERAIS'!E686=VISTORIA!E686,'INF GERAIS'!E686='PRESTAÇÃO DE CONTAS'!E686,'INF GERAIS'!E686='OBS  ENC'!E686,'INF GERAIS'!E686='CONCLUSÃO INFORMAL'!E686)</f>
        <v>1</v>
      </c>
    </row>
    <row r="670" spans="15:17" x14ac:dyDescent="0.35">
      <c r="O670" t="b">
        <f>AND('INF GERAIS'!B687=LEFT(RESUMO!B687,9),'INF GERAIS'!B687=LEFT('TERMO DE ADESÃO'!B687,9),'INF GERAIS'!B687=LEFT(EVENTOS!B687,9),'INF GERAIS'!B687=LEFT(PAGAMENTOS!B687,9),'INF GERAIS'!B687=LEFT(VISTORIA!B687,9),'INF GERAIS'!B687=LEFT('PRESTAÇÃO DE CONTAS'!B687,9),'INF GERAIS'!B687=LEFT('OBS  ENC'!B687,9),'INF GERAIS'!B687=LEFT('CONCLUSÃO INFORMAL'!B687,9))</f>
        <v>1</v>
      </c>
      <c r="P670" t="b">
        <f>AND('INF GERAIS'!D687=RESUMO!D687,'INF GERAIS'!D687='TERMO DE ADESÃO'!D687,'INF GERAIS'!D687=EVENTOS!D687,'INF GERAIS'!D687=PAGAMENTOS!D687,'INF GERAIS'!D687=VISTORIA!D687,'INF GERAIS'!D687='PRESTAÇÃO DE CONTAS'!D687,'INF GERAIS'!D687='OBS  ENC'!D687,'INF GERAIS'!D687='CONCLUSÃO INFORMAL'!D687)</f>
        <v>1</v>
      </c>
      <c r="Q670" t="b">
        <f>AND('INF GERAIS'!E687=RESUMO!E687,'INF GERAIS'!E687='TERMO DE ADESÃO'!E687,'INF GERAIS'!E687=EVENTOS!E687,'INF GERAIS'!E687=PAGAMENTOS!E687,'INF GERAIS'!E687=VISTORIA!E687,'INF GERAIS'!E687='PRESTAÇÃO DE CONTAS'!E687,'INF GERAIS'!E687='OBS  ENC'!E687,'INF GERAIS'!E687='CONCLUSÃO INFORMAL'!E687)</f>
        <v>1</v>
      </c>
    </row>
    <row r="671" spans="15:17" x14ac:dyDescent="0.35">
      <c r="O671" t="b">
        <f>AND('INF GERAIS'!B688=LEFT(RESUMO!B688,9),'INF GERAIS'!B688=LEFT('TERMO DE ADESÃO'!B688,9),'INF GERAIS'!B688=LEFT(EVENTOS!B688,9),'INF GERAIS'!B688=LEFT(PAGAMENTOS!B688,9),'INF GERAIS'!B688=LEFT(VISTORIA!B688,9),'INF GERAIS'!B688=LEFT('PRESTAÇÃO DE CONTAS'!B688,9),'INF GERAIS'!B688=LEFT('OBS  ENC'!B688,9),'INF GERAIS'!B688=LEFT('CONCLUSÃO INFORMAL'!B688,9))</f>
        <v>1</v>
      </c>
      <c r="P671" t="b">
        <f>AND('INF GERAIS'!D688=RESUMO!D688,'INF GERAIS'!D688='TERMO DE ADESÃO'!D688,'INF GERAIS'!D688=EVENTOS!D688,'INF GERAIS'!D688=PAGAMENTOS!D688,'INF GERAIS'!D688=VISTORIA!D688,'INF GERAIS'!D688='PRESTAÇÃO DE CONTAS'!D688,'INF GERAIS'!D688='OBS  ENC'!D688,'INF GERAIS'!D688='CONCLUSÃO INFORMAL'!D688)</f>
        <v>1</v>
      </c>
      <c r="Q671" t="b">
        <f>AND('INF GERAIS'!E688=RESUMO!E688,'INF GERAIS'!E688='TERMO DE ADESÃO'!E688,'INF GERAIS'!E688=EVENTOS!E688,'INF GERAIS'!E688=PAGAMENTOS!E688,'INF GERAIS'!E688=VISTORIA!E688,'INF GERAIS'!E688='PRESTAÇÃO DE CONTAS'!E688,'INF GERAIS'!E688='OBS  ENC'!E688,'INF GERAIS'!E688='CONCLUSÃO INFORMAL'!E688)</f>
        <v>1</v>
      </c>
    </row>
    <row r="672" spans="15:17" x14ac:dyDescent="0.35">
      <c r="O672" t="b">
        <f>AND('INF GERAIS'!B689=LEFT(RESUMO!B689,9),'INF GERAIS'!B689=LEFT('TERMO DE ADESÃO'!B689,9),'INF GERAIS'!B689=LEFT(EVENTOS!B689,9),'INF GERAIS'!B689=LEFT(PAGAMENTOS!B689,9),'INF GERAIS'!B689=LEFT(VISTORIA!B689,9),'INF GERAIS'!B689=LEFT('PRESTAÇÃO DE CONTAS'!B689,9),'INF GERAIS'!B689=LEFT('OBS  ENC'!B689,9),'INF GERAIS'!B689=LEFT('CONCLUSÃO INFORMAL'!B689,9))</f>
        <v>1</v>
      </c>
      <c r="P672" t="b">
        <f>AND('INF GERAIS'!D689=RESUMO!D689,'INF GERAIS'!D689='TERMO DE ADESÃO'!D689,'INF GERAIS'!D689=EVENTOS!D689,'INF GERAIS'!D689=PAGAMENTOS!D689,'INF GERAIS'!D689=VISTORIA!D689,'INF GERAIS'!D689='PRESTAÇÃO DE CONTAS'!D689,'INF GERAIS'!D689='OBS  ENC'!D689,'INF GERAIS'!D689='CONCLUSÃO INFORMAL'!D689)</f>
        <v>1</v>
      </c>
      <c r="Q672" t="b">
        <f>AND('INF GERAIS'!E689=RESUMO!E689,'INF GERAIS'!E689='TERMO DE ADESÃO'!E689,'INF GERAIS'!E689=EVENTOS!E689,'INF GERAIS'!E689=PAGAMENTOS!E689,'INF GERAIS'!E689=VISTORIA!E689,'INF GERAIS'!E689='PRESTAÇÃO DE CONTAS'!E689,'INF GERAIS'!E689='OBS  ENC'!E689,'INF GERAIS'!E689='CONCLUSÃO INFORMAL'!E689)</f>
        <v>1</v>
      </c>
    </row>
    <row r="673" spans="15:17" x14ac:dyDescent="0.35">
      <c r="O673" t="b">
        <f>AND('INF GERAIS'!B690=LEFT(RESUMO!B690,9),'INF GERAIS'!B690=LEFT('TERMO DE ADESÃO'!B690,9),'INF GERAIS'!B690=LEFT(EVENTOS!B690,9),'INF GERAIS'!B690=LEFT(PAGAMENTOS!B690,9),'INF GERAIS'!B690=LEFT(VISTORIA!B690,9),'INF GERAIS'!B690=LEFT('PRESTAÇÃO DE CONTAS'!B690,9),'INF GERAIS'!B690=LEFT('OBS  ENC'!B690,9),'INF GERAIS'!B690=LEFT('CONCLUSÃO INFORMAL'!B690,9))</f>
        <v>1</v>
      </c>
      <c r="P673" t="b">
        <f>AND('INF GERAIS'!D690=RESUMO!D690,'INF GERAIS'!D690='TERMO DE ADESÃO'!D690,'INF GERAIS'!D690=EVENTOS!D690,'INF GERAIS'!D690=PAGAMENTOS!D690,'INF GERAIS'!D690=VISTORIA!D690,'INF GERAIS'!D690='PRESTAÇÃO DE CONTAS'!D690,'INF GERAIS'!D690='OBS  ENC'!D690,'INF GERAIS'!D690='CONCLUSÃO INFORMAL'!D690)</f>
        <v>1</v>
      </c>
      <c r="Q673" t="b">
        <f>AND('INF GERAIS'!E690=RESUMO!E690,'INF GERAIS'!E690='TERMO DE ADESÃO'!E690,'INF GERAIS'!E690=EVENTOS!E690,'INF GERAIS'!E690=PAGAMENTOS!E690,'INF GERAIS'!E690=VISTORIA!E690,'INF GERAIS'!E690='PRESTAÇÃO DE CONTAS'!E690,'INF GERAIS'!E690='OBS  ENC'!E690,'INF GERAIS'!E690='CONCLUSÃO INFORMAL'!E690)</f>
        <v>1</v>
      </c>
    </row>
    <row r="674" spans="15:17" x14ac:dyDescent="0.35">
      <c r="O674" t="b">
        <f>AND('INF GERAIS'!B691=LEFT(RESUMO!B691,9),'INF GERAIS'!B691=LEFT('TERMO DE ADESÃO'!B691,9),'INF GERAIS'!B691=LEFT(EVENTOS!B691,9),'INF GERAIS'!B691=LEFT(PAGAMENTOS!B691,9),'INF GERAIS'!B691=LEFT(VISTORIA!B691,9),'INF GERAIS'!B691=LEFT('PRESTAÇÃO DE CONTAS'!B691,9),'INF GERAIS'!B691=LEFT('OBS  ENC'!B691,9),'INF GERAIS'!B691=LEFT('CONCLUSÃO INFORMAL'!B691,9))</f>
        <v>1</v>
      </c>
      <c r="P674" t="b">
        <f>AND('INF GERAIS'!D691=RESUMO!D691,'INF GERAIS'!D691='TERMO DE ADESÃO'!D691,'INF GERAIS'!D691=EVENTOS!D691,'INF GERAIS'!D691=PAGAMENTOS!D691,'INF GERAIS'!D691=VISTORIA!D691,'INF GERAIS'!D691='PRESTAÇÃO DE CONTAS'!D691,'INF GERAIS'!D691='OBS  ENC'!D691,'INF GERAIS'!D691='CONCLUSÃO INFORMAL'!D691)</f>
        <v>1</v>
      </c>
      <c r="Q674" t="b">
        <f>AND('INF GERAIS'!E691=RESUMO!E691,'INF GERAIS'!E691='TERMO DE ADESÃO'!E691,'INF GERAIS'!E691=EVENTOS!E691,'INF GERAIS'!E691=PAGAMENTOS!E691,'INF GERAIS'!E691=VISTORIA!E691,'INF GERAIS'!E691='PRESTAÇÃO DE CONTAS'!E691,'INF GERAIS'!E691='OBS  ENC'!E691,'INF GERAIS'!E691='CONCLUSÃO INFORMAL'!E691)</f>
        <v>1</v>
      </c>
    </row>
    <row r="675" spans="15:17" x14ac:dyDescent="0.35">
      <c r="O675" t="b">
        <f>AND('INF GERAIS'!B692=LEFT(RESUMO!B692,9),'INF GERAIS'!B692=LEFT('TERMO DE ADESÃO'!B692,9),'INF GERAIS'!B692=LEFT(EVENTOS!B692,9),'INF GERAIS'!B692=LEFT(PAGAMENTOS!B692,9),'INF GERAIS'!B692=LEFT(VISTORIA!B692,9),'INF GERAIS'!B692=LEFT('PRESTAÇÃO DE CONTAS'!B692,9),'INF GERAIS'!B692=LEFT('OBS  ENC'!B692,9),'INF GERAIS'!B692=LEFT('CONCLUSÃO INFORMAL'!B692,9))</f>
        <v>1</v>
      </c>
      <c r="P675" t="b">
        <f>AND('INF GERAIS'!D692=RESUMO!D692,'INF GERAIS'!D692='TERMO DE ADESÃO'!D692,'INF GERAIS'!D692=EVENTOS!D692,'INF GERAIS'!D692=PAGAMENTOS!D692,'INF GERAIS'!D692=VISTORIA!D692,'INF GERAIS'!D692='PRESTAÇÃO DE CONTAS'!D692,'INF GERAIS'!D692='OBS  ENC'!D692,'INF GERAIS'!D692='CONCLUSÃO INFORMAL'!D692)</f>
        <v>1</v>
      </c>
      <c r="Q675" t="b">
        <f>AND('INF GERAIS'!E692=RESUMO!E692,'INF GERAIS'!E692='TERMO DE ADESÃO'!E692,'INF GERAIS'!E692=EVENTOS!E692,'INF GERAIS'!E692=PAGAMENTOS!E692,'INF GERAIS'!E692=VISTORIA!E692,'INF GERAIS'!E692='PRESTAÇÃO DE CONTAS'!E692,'INF GERAIS'!E692='OBS  ENC'!E692,'INF GERAIS'!E692='CONCLUSÃO INFORMAL'!E692)</f>
        <v>1</v>
      </c>
    </row>
    <row r="676" spans="15:17" x14ac:dyDescent="0.35">
      <c r="O676" t="b">
        <f>AND('INF GERAIS'!B693=LEFT(RESUMO!B693,9),'INF GERAIS'!B693=LEFT('TERMO DE ADESÃO'!B693,9),'INF GERAIS'!B693=LEFT(EVENTOS!B693,9),'INF GERAIS'!B693=LEFT(PAGAMENTOS!B693,9),'INF GERAIS'!B693=LEFT(VISTORIA!B693,9),'INF GERAIS'!B693=LEFT('PRESTAÇÃO DE CONTAS'!B693,9),'INF GERAIS'!B693=LEFT('OBS  ENC'!B693,9),'INF GERAIS'!B693=LEFT('CONCLUSÃO INFORMAL'!B693,9))</f>
        <v>1</v>
      </c>
      <c r="P676" t="b">
        <f>AND('INF GERAIS'!D693=RESUMO!D693,'INF GERAIS'!D693='TERMO DE ADESÃO'!D693,'INF GERAIS'!D693=EVENTOS!D693,'INF GERAIS'!D693=PAGAMENTOS!D693,'INF GERAIS'!D693=VISTORIA!D693,'INF GERAIS'!D693='PRESTAÇÃO DE CONTAS'!D693,'INF GERAIS'!D693='OBS  ENC'!D693,'INF GERAIS'!D693='CONCLUSÃO INFORMAL'!D693)</f>
        <v>1</v>
      </c>
      <c r="Q676" t="b">
        <f>AND('INF GERAIS'!E693=RESUMO!E693,'INF GERAIS'!E693='TERMO DE ADESÃO'!E693,'INF GERAIS'!E693=EVENTOS!E693,'INF GERAIS'!E693=PAGAMENTOS!E693,'INF GERAIS'!E693=VISTORIA!E693,'INF GERAIS'!E693='PRESTAÇÃO DE CONTAS'!E693,'INF GERAIS'!E693='OBS  ENC'!E693,'INF GERAIS'!E693='CONCLUSÃO INFORMAL'!E693)</f>
        <v>1</v>
      </c>
    </row>
    <row r="677" spans="15:17" x14ac:dyDescent="0.35">
      <c r="O677" t="b">
        <f>AND('INF GERAIS'!B694=LEFT(RESUMO!B694,9),'INF GERAIS'!B694=LEFT('TERMO DE ADESÃO'!B694,9),'INF GERAIS'!B694=LEFT(EVENTOS!B694,9),'INF GERAIS'!B694=LEFT(PAGAMENTOS!B694,9),'INF GERAIS'!B694=LEFT(VISTORIA!B694,9),'INF GERAIS'!B694=LEFT('PRESTAÇÃO DE CONTAS'!B694,9),'INF GERAIS'!B694=LEFT('OBS  ENC'!B694,9),'INF GERAIS'!B694=LEFT('CONCLUSÃO INFORMAL'!B694,9))</f>
        <v>1</v>
      </c>
      <c r="P677" t="b">
        <f>AND('INF GERAIS'!D694=RESUMO!D694,'INF GERAIS'!D694='TERMO DE ADESÃO'!D694,'INF GERAIS'!D694=EVENTOS!D694,'INF GERAIS'!D694=PAGAMENTOS!D694,'INF GERAIS'!D694=VISTORIA!D694,'INF GERAIS'!D694='PRESTAÇÃO DE CONTAS'!D694,'INF GERAIS'!D694='OBS  ENC'!D694,'INF GERAIS'!D694='CONCLUSÃO INFORMAL'!D694)</f>
        <v>1</v>
      </c>
      <c r="Q677" t="b">
        <f>AND('INF GERAIS'!E694=RESUMO!E694,'INF GERAIS'!E694='TERMO DE ADESÃO'!E694,'INF GERAIS'!E694=EVENTOS!E694,'INF GERAIS'!E694=PAGAMENTOS!E694,'INF GERAIS'!E694=VISTORIA!E694,'INF GERAIS'!E694='PRESTAÇÃO DE CONTAS'!E694,'INF GERAIS'!E694='OBS  ENC'!E694,'INF GERAIS'!E694='CONCLUSÃO INFORMAL'!E694)</f>
        <v>1</v>
      </c>
    </row>
    <row r="678" spans="15:17" x14ac:dyDescent="0.35">
      <c r="O678" t="b">
        <f>AND('INF GERAIS'!B695=LEFT(RESUMO!B695,9),'INF GERAIS'!B695=LEFT('TERMO DE ADESÃO'!B695,9),'INF GERAIS'!B695=LEFT(EVENTOS!B695,9),'INF GERAIS'!B695=LEFT(PAGAMENTOS!B695,9),'INF GERAIS'!B695=LEFT(VISTORIA!B695,9),'INF GERAIS'!B695=LEFT('PRESTAÇÃO DE CONTAS'!B695,9),'INF GERAIS'!B695=LEFT('OBS  ENC'!B695,9),'INF GERAIS'!B695=LEFT('CONCLUSÃO INFORMAL'!B695,9))</f>
        <v>1</v>
      </c>
      <c r="P678" t="b">
        <f>AND('INF GERAIS'!D695=RESUMO!D695,'INF GERAIS'!D695='TERMO DE ADESÃO'!D695,'INF GERAIS'!D695=EVENTOS!D695,'INF GERAIS'!D695=PAGAMENTOS!D695,'INF GERAIS'!D695=VISTORIA!D695,'INF GERAIS'!D695='PRESTAÇÃO DE CONTAS'!D695,'INF GERAIS'!D695='OBS  ENC'!D695,'INF GERAIS'!D695='CONCLUSÃO INFORMAL'!D695)</f>
        <v>1</v>
      </c>
      <c r="Q678" t="b">
        <f>AND('INF GERAIS'!E695=RESUMO!E695,'INF GERAIS'!E695='TERMO DE ADESÃO'!E695,'INF GERAIS'!E695=EVENTOS!E695,'INF GERAIS'!E695=PAGAMENTOS!E695,'INF GERAIS'!E695=VISTORIA!E695,'INF GERAIS'!E695='PRESTAÇÃO DE CONTAS'!E695,'INF GERAIS'!E695='OBS  ENC'!E695,'INF GERAIS'!E695='CONCLUSÃO INFORMAL'!E695)</f>
        <v>1</v>
      </c>
    </row>
    <row r="679" spans="15:17" x14ac:dyDescent="0.35">
      <c r="O679" t="b">
        <f>AND('INF GERAIS'!B696=LEFT(RESUMO!B696,9),'INF GERAIS'!B696=LEFT('TERMO DE ADESÃO'!B696,9),'INF GERAIS'!B696=LEFT(EVENTOS!B696,9),'INF GERAIS'!B696=LEFT(PAGAMENTOS!B696,9),'INF GERAIS'!B696=LEFT(VISTORIA!B696,9),'INF GERAIS'!B696=LEFT('PRESTAÇÃO DE CONTAS'!B696,9),'INF GERAIS'!B696=LEFT('OBS  ENC'!B696,9),'INF GERAIS'!B696=LEFT('CONCLUSÃO INFORMAL'!B696,9))</f>
        <v>1</v>
      </c>
      <c r="P679" t="b">
        <f>AND('INF GERAIS'!D696=RESUMO!D696,'INF GERAIS'!D696='TERMO DE ADESÃO'!D696,'INF GERAIS'!D696=EVENTOS!D696,'INF GERAIS'!D696=PAGAMENTOS!D696,'INF GERAIS'!D696=VISTORIA!D696,'INF GERAIS'!D696='PRESTAÇÃO DE CONTAS'!D696,'INF GERAIS'!D696='OBS  ENC'!D696,'INF GERAIS'!D696='CONCLUSÃO INFORMAL'!D696)</f>
        <v>1</v>
      </c>
      <c r="Q679" t="b">
        <f>AND('INF GERAIS'!E696=RESUMO!E696,'INF GERAIS'!E696='TERMO DE ADESÃO'!E696,'INF GERAIS'!E696=EVENTOS!E696,'INF GERAIS'!E696=PAGAMENTOS!E696,'INF GERAIS'!E696=VISTORIA!E696,'INF GERAIS'!E696='PRESTAÇÃO DE CONTAS'!E696,'INF GERAIS'!E696='OBS  ENC'!E696,'INF GERAIS'!E696='CONCLUSÃO INFORMAL'!E696)</f>
        <v>1</v>
      </c>
    </row>
    <row r="680" spans="15:17" x14ac:dyDescent="0.35">
      <c r="O680" t="b">
        <f>AND('INF GERAIS'!B697=LEFT(RESUMO!B697,9),'INF GERAIS'!B697=LEFT('TERMO DE ADESÃO'!B697,9),'INF GERAIS'!B697=LEFT(EVENTOS!B697,9),'INF GERAIS'!B697=LEFT(PAGAMENTOS!B697,9),'INF GERAIS'!B697=LEFT(VISTORIA!B697,9),'INF GERAIS'!B697=LEFT('PRESTAÇÃO DE CONTAS'!B697,9),'INF GERAIS'!B697=LEFT('OBS  ENC'!B697,9),'INF GERAIS'!B697=LEFT('CONCLUSÃO INFORMAL'!B697,9))</f>
        <v>1</v>
      </c>
      <c r="P680" t="b">
        <f>AND('INF GERAIS'!D697=RESUMO!D697,'INF GERAIS'!D697='TERMO DE ADESÃO'!D697,'INF GERAIS'!D697=EVENTOS!D697,'INF GERAIS'!D697=PAGAMENTOS!D697,'INF GERAIS'!D697=VISTORIA!D697,'INF GERAIS'!D697='PRESTAÇÃO DE CONTAS'!D697,'INF GERAIS'!D697='OBS  ENC'!D697,'INF GERAIS'!D697='CONCLUSÃO INFORMAL'!D697)</f>
        <v>1</v>
      </c>
      <c r="Q680" t="b">
        <f>AND('INF GERAIS'!E697=RESUMO!E697,'INF GERAIS'!E697='TERMO DE ADESÃO'!E697,'INF GERAIS'!E697=EVENTOS!E697,'INF GERAIS'!E697=PAGAMENTOS!E697,'INF GERAIS'!E697=VISTORIA!E697,'INF GERAIS'!E697='PRESTAÇÃO DE CONTAS'!E697,'INF GERAIS'!E697='OBS  ENC'!E697,'INF GERAIS'!E697='CONCLUSÃO INFORMAL'!E697)</f>
        <v>1</v>
      </c>
    </row>
    <row r="681" spans="15:17" x14ac:dyDescent="0.35">
      <c r="O681" t="b">
        <f>AND('INF GERAIS'!B698=LEFT(RESUMO!B698,9),'INF GERAIS'!B698=LEFT('TERMO DE ADESÃO'!B698,9),'INF GERAIS'!B698=LEFT(EVENTOS!B698,9),'INF GERAIS'!B698=LEFT(PAGAMENTOS!B698,9),'INF GERAIS'!B698=LEFT(VISTORIA!B698,9),'INF GERAIS'!B698=LEFT('PRESTAÇÃO DE CONTAS'!B698,9),'INF GERAIS'!B698=LEFT('OBS  ENC'!B698,9),'INF GERAIS'!B698=LEFT('CONCLUSÃO INFORMAL'!B698,9))</f>
        <v>1</v>
      </c>
      <c r="P681" t="b">
        <f>AND('INF GERAIS'!D698=RESUMO!D698,'INF GERAIS'!D698='TERMO DE ADESÃO'!D698,'INF GERAIS'!D698=EVENTOS!D698,'INF GERAIS'!D698=PAGAMENTOS!D698,'INF GERAIS'!D698=VISTORIA!D698,'INF GERAIS'!D698='PRESTAÇÃO DE CONTAS'!D698,'INF GERAIS'!D698='OBS  ENC'!D698,'INF GERAIS'!D698='CONCLUSÃO INFORMAL'!D698)</f>
        <v>1</v>
      </c>
      <c r="Q681" t="b">
        <f>AND('INF GERAIS'!E698=RESUMO!E698,'INF GERAIS'!E698='TERMO DE ADESÃO'!E698,'INF GERAIS'!E698=EVENTOS!E698,'INF GERAIS'!E698=PAGAMENTOS!E698,'INF GERAIS'!E698=VISTORIA!E698,'INF GERAIS'!E698='PRESTAÇÃO DE CONTAS'!E698,'INF GERAIS'!E698='OBS  ENC'!E698,'INF GERAIS'!E698='CONCLUSÃO INFORMAL'!E698)</f>
        <v>1</v>
      </c>
    </row>
    <row r="682" spans="15:17" x14ac:dyDescent="0.35">
      <c r="O682" t="b">
        <f>AND('INF GERAIS'!B699=LEFT(RESUMO!B699,9),'INF GERAIS'!B699=LEFT('TERMO DE ADESÃO'!B699,9),'INF GERAIS'!B699=LEFT(EVENTOS!B699,9),'INF GERAIS'!B699=LEFT(PAGAMENTOS!B699,9),'INF GERAIS'!B699=LEFT(VISTORIA!B699,9),'INF GERAIS'!B699=LEFT('PRESTAÇÃO DE CONTAS'!B699,9),'INF GERAIS'!B699=LEFT('OBS  ENC'!B699,9),'INF GERAIS'!B699=LEFT('CONCLUSÃO INFORMAL'!B699,9))</f>
        <v>1</v>
      </c>
      <c r="P682" t="b">
        <f>AND('INF GERAIS'!D699=RESUMO!D699,'INF GERAIS'!D699='TERMO DE ADESÃO'!D699,'INF GERAIS'!D699=EVENTOS!D699,'INF GERAIS'!D699=PAGAMENTOS!D699,'INF GERAIS'!D699=VISTORIA!D699,'INF GERAIS'!D699='PRESTAÇÃO DE CONTAS'!D699,'INF GERAIS'!D699='OBS  ENC'!D699,'INF GERAIS'!D699='CONCLUSÃO INFORMAL'!D699)</f>
        <v>1</v>
      </c>
      <c r="Q682" t="b">
        <f>AND('INF GERAIS'!E699=RESUMO!E699,'INF GERAIS'!E699='TERMO DE ADESÃO'!E699,'INF GERAIS'!E699=EVENTOS!E699,'INF GERAIS'!E699=PAGAMENTOS!E699,'INF GERAIS'!E699=VISTORIA!E699,'INF GERAIS'!E699='PRESTAÇÃO DE CONTAS'!E699,'INF GERAIS'!E699='OBS  ENC'!E699,'INF GERAIS'!E699='CONCLUSÃO INFORMAL'!E699)</f>
        <v>1</v>
      </c>
    </row>
    <row r="683" spans="15:17" x14ac:dyDescent="0.35">
      <c r="O683" t="b">
        <f>AND('INF GERAIS'!B700=LEFT(RESUMO!B700,9),'INF GERAIS'!B700=LEFT('TERMO DE ADESÃO'!B700,9),'INF GERAIS'!B700=LEFT(EVENTOS!B700,9),'INF GERAIS'!B700=LEFT(PAGAMENTOS!B700,9),'INF GERAIS'!B700=LEFT(VISTORIA!B700,9),'INF GERAIS'!B700=LEFT('PRESTAÇÃO DE CONTAS'!B700,9),'INF GERAIS'!B700=LEFT('OBS  ENC'!B700,9),'INF GERAIS'!B700=LEFT('CONCLUSÃO INFORMAL'!B700,9))</f>
        <v>1</v>
      </c>
      <c r="P683" t="b">
        <f>AND('INF GERAIS'!D700=RESUMO!D700,'INF GERAIS'!D700='TERMO DE ADESÃO'!D700,'INF GERAIS'!D700=EVENTOS!D700,'INF GERAIS'!D700=PAGAMENTOS!D700,'INF GERAIS'!D700=VISTORIA!D700,'INF GERAIS'!D700='PRESTAÇÃO DE CONTAS'!D700,'INF GERAIS'!D700='OBS  ENC'!D700,'INF GERAIS'!D700='CONCLUSÃO INFORMAL'!D700)</f>
        <v>1</v>
      </c>
      <c r="Q683" t="b">
        <f>AND('INF GERAIS'!E700=RESUMO!E700,'INF GERAIS'!E700='TERMO DE ADESÃO'!E700,'INF GERAIS'!E700=EVENTOS!E700,'INF GERAIS'!E700=PAGAMENTOS!E700,'INF GERAIS'!E700=VISTORIA!E700,'INF GERAIS'!E700='PRESTAÇÃO DE CONTAS'!E700,'INF GERAIS'!E700='OBS  ENC'!E700,'INF GERAIS'!E700='CONCLUSÃO INFORMAL'!E700)</f>
        <v>1</v>
      </c>
    </row>
    <row r="684" spans="15:17" x14ac:dyDescent="0.35">
      <c r="O684" t="b">
        <f>AND('INF GERAIS'!B701=LEFT(RESUMO!B701,9),'INF GERAIS'!B701=LEFT('TERMO DE ADESÃO'!B701,9),'INF GERAIS'!B701=LEFT(EVENTOS!B701,9),'INF GERAIS'!B701=LEFT(PAGAMENTOS!B701,9),'INF GERAIS'!B701=LEFT(VISTORIA!B701,9),'INF GERAIS'!B701=LEFT('PRESTAÇÃO DE CONTAS'!B701,9),'INF GERAIS'!B701=LEFT('OBS  ENC'!B701,9),'INF GERAIS'!B701=LEFT('CONCLUSÃO INFORMAL'!B701,9))</f>
        <v>1</v>
      </c>
      <c r="P684" t="b">
        <f>AND('INF GERAIS'!D701=RESUMO!D701,'INF GERAIS'!D701='TERMO DE ADESÃO'!D701,'INF GERAIS'!D701=EVENTOS!D701,'INF GERAIS'!D701=PAGAMENTOS!D701,'INF GERAIS'!D701=VISTORIA!D701,'INF GERAIS'!D701='PRESTAÇÃO DE CONTAS'!D701,'INF GERAIS'!D701='OBS  ENC'!D701,'INF GERAIS'!D701='CONCLUSÃO INFORMAL'!D701)</f>
        <v>1</v>
      </c>
      <c r="Q684" t="b">
        <f>AND('INF GERAIS'!E701=RESUMO!E701,'INF GERAIS'!E701='TERMO DE ADESÃO'!E701,'INF GERAIS'!E701=EVENTOS!E701,'INF GERAIS'!E701=PAGAMENTOS!E701,'INF GERAIS'!E701=VISTORIA!E701,'INF GERAIS'!E701='PRESTAÇÃO DE CONTAS'!E701,'INF GERAIS'!E701='OBS  ENC'!E701,'INF GERAIS'!E701='CONCLUSÃO INFORMAL'!E701)</f>
        <v>1</v>
      </c>
    </row>
    <row r="685" spans="15:17" x14ac:dyDescent="0.35">
      <c r="O685" t="b">
        <f>AND('INF GERAIS'!B702=LEFT(RESUMO!B702,9),'INF GERAIS'!B702=LEFT('TERMO DE ADESÃO'!B702,9),'INF GERAIS'!B702=LEFT(EVENTOS!B702,9),'INF GERAIS'!B702=LEFT(PAGAMENTOS!B702,9),'INF GERAIS'!B702=LEFT(VISTORIA!B702,9),'INF GERAIS'!B702=LEFT('PRESTAÇÃO DE CONTAS'!B702,9),'INF GERAIS'!B702=LEFT('OBS  ENC'!B702,9),'INF GERAIS'!B702=LEFT('CONCLUSÃO INFORMAL'!B702,9))</f>
        <v>1</v>
      </c>
      <c r="P685" t="b">
        <f>AND('INF GERAIS'!D702=RESUMO!D702,'INF GERAIS'!D702='TERMO DE ADESÃO'!D702,'INF GERAIS'!D702=EVENTOS!D702,'INF GERAIS'!D702=PAGAMENTOS!D702,'INF GERAIS'!D702=VISTORIA!D702,'INF GERAIS'!D702='PRESTAÇÃO DE CONTAS'!D702,'INF GERAIS'!D702='OBS  ENC'!D702,'INF GERAIS'!D702='CONCLUSÃO INFORMAL'!D702)</f>
        <v>1</v>
      </c>
      <c r="Q685" t="b">
        <f>AND('INF GERAIS'!E702=RESUMO!E702,'INF GERAIS'!E702='TERMO DE ADESÃO'!E702,'INF GERAIS'!E702=EVENTOS!E702,'INF GERAIS'!E702=PAGAMENTOS!E702,'INF GERAIS'!E702=VISTORIA!E702,'INF GERAIS'!E702='PRESTAÇÃO DE CONTAS'!E702,'INF GERAIS'!E702='OBS  ENC'!E702,'INF GERAIS'!E702='CONCLUSÃO INFORMAL'!E702)</f>
        <v>1</v>
      </c>
    </row>
    <row r="686" spans="15:17" x14ac:dyDescent="0.35">
      <c r="O686" t="b">
        <f>AND('INF GERAIS'!B703=LEFT(RESUMO!B703,9),'INF GERAIS'!B703=LEFT('TERMO DE ADESÃO'!B703,9),'INF GERAIS'!B703=LEFT(EVENTOS!B703,9),'INF GERAIS'!B703=LEFT(PAGAMENTOS!B703,9),'INF GERAIS'!B703=LEFT(VISTORIA!B703,9),'INF GERAIS'!B703=LEFT('PRESTAÇÃO DE CONTAS'!B703,9),'INF GERAIS'!B703=LEFT('OBS  ENC'!B703,9),'INF GERAIS'!B703=LEFT('CONCLUSÃO INFORMAL'!B703,9))</f>
        <v>1</v>
      </c>
      <c r="P686" t="b">
        <f>AND('INF GERAIS'!D703=RESUMO!D703,'INF GERAIS'!D703='TERMO DE ADESÃO'!D703,'INF GERAIS'!D703=EVENTOS!D703,'INF GERAIS'!D703=PAGAMENTOS!D703,'INF GERAIS'!D703=VISTORIA!D703,'INF GERAIS'!D703='PRESTAÇÃO DE CONTAS'!D703,'INF GERAIS'!D703='OBS  ENC'!D703,'INF GERAIS'!D703='CONCLUSÃO INFORMAL'!D703)</f>
        <v>1</v>
      </c>
      <c r="Q686" t="b">
        <f>AND('INF GERAIS'!E703=RESUMO!E703,'INF GERAIS'!E703='TERMO DE ADESÃO'!E703,'INF GERAIS'!E703=EVENTOS!E703,'INF GERAIS'!E703=PAGAMENTOS!E703,'INF GERAIS'!E703=VISTORIA!E703,'INF GERAIS'!E703='PRESTAÇÃO DE CONTAS'!E703,'INF GERAIS'!E703='OBS  ENC'!E703,'INF GERAIS'!E703='CONCLUSÃO INFORMAL'!E703)</f>
        <v>1</v>
      </c>
    </row>
    <row r="687" spans="15:17" x14ac:dyDescent="0.35">
      <c r="O687" t="b">
        <f>AND('INF GERAIS'!B704=LEFT(RESUMO!B704,9),'INF GERAIS'!B704=LEFT('TERMO DE ADESÃO'!B704,9),'INF GERAIS'!B704=LEFT(EVENTOS!B704,9),'INF GERAIS'!B704=LEFT(PAGAMENTOS!B704,9),'INF GERAIS'!B704=LEFT(VISTORIA!B704,9),'INF GERAIS'!B704=LEFT('PRESTAÇÃO DE CONTAS'!B704,9),'INF GERAIS'!B704=LEFT('OBS  ENC'!B704,9),'INF GERAIS'!B704=LEFT('CONCLUSÃO INFORMAL'!B704,9))</f>
        <v>1</v>
      </c>
      <c r="P687" t="b">
        <f>AND('INF GERAIS'!D704=RESUMO!D704,'INF GERAIS'!D704='TERMO DE ADESÃO'!D704,'INF GERAIS'!D704=EVENTOS!D704,'INF GERAIS'!D704=PAGAMENTOS!D704,'INF GERAIS'!D704=VISTORIA!D704,'INF GERAIS'!D704='PRESTAÇÃO DE CONTAS'!D704,'INF GERAIS'!D704='OBS  ENC'!D704,'INF GERAIS'!D704='CONCLUSÃO INFORMAL'!D704)</f>
        <v>1</v>
      </c>
      <c r="Q687" t="b">
        <f>AND('INF GERAIS'!E704=RESUMO!E704,'INF GERAIS'!E704='TERMO DE ADESÃO'!E704,'INF GERAIS'!E704=EVENTOS!E704,'INF GERAIS'!E704=PAGAMENTOS!E704,'INF GERAIS'!E704=VISTORIA!E704,'INF GERAIS'!E704='PRESTAÇÃO DE CONTAS'!E704,'INF GERAIS'!E704='OBS  ENC'!E704,'INF GERAIS'!E704='CONCLUSÃO INFORMAL'!E704)</f>
        <v>1</v>
      </c>
    </row>
    <row r="688" spans="15:17" x14ac:dyDescent="0.35">
      <c r="O688" t="b">
        <f>AND('INF GERAIS'!B705=LEFT(RESUMO!B705,9),'INF GERAIS'!B705=LEFT('TERMO DE ADESÃO'!B705,9),'INF GERAIS'!B705=LEFT(EVENTOS!B705,9),'INF GERAIS'!B705=LEFT(PAGAMENTOS!B705,9),'INF GERAIS'!B705=LEFT(VISTORIA!B705,9),'INF GERAIS'!B705=LEFT('PRESTAÇÃO DE CONTAS'!B705,9),'INF GERAIS'!B705=LEFT('OBS  ENC'!B705,9),'INF GERAIS'!B705=LEFT('CONCLUSÃO INFORMAL'!B705,9))</f>
        <v>1</v>
      </c>
      <c r="P688" t="b">
        <f>AND('INF GERAIS'!D705=RESUMO!D705,'INF GERAIS'!D705='TERMO DE ADESÃO'!D705,'INF GERAIS'!D705=EVENTOS!D705,'INF GERAIS'!D705=PAGAMENTOS!D705,'INF GERAIS'!D705=VISTORIA!D705,'INF GERAIS'!D705='PRESTAÇÃO DE CONTAS'!D705,'INF GERAIS'!D705='OBS  ENC'!D705,'INF GERAIS'!D705='CONCLUSÃO INFORMAL'!D705)</f>
        <v>1</v>
      </c>
      <c r="Q688" t="b">
        <f>AND('INF GERAIS'!E705=RESUMO!E705,'INF GERAIS'!E705='TERMO DE ADESÃO'!E705,'INF GERAIS'!E705=EVENTOS!E705,'INF GERAIS'!E705=PAGAMENTOS!E705,'INF GERAIS'!E705=VISTORIA!E705,'INF GERAIS'!E705='PRESTAÇÃO DE CONTAS'!E705,'INF GERAIS'!E705='OBS  ENC'!E705,'INF GERAIS'!E705='CONCLUSÃO INFORMAL'!E705)</f>
        <v>1</v>
      </c>
    </row>
    <row r="689" spans="15:17" x14ac:dyDescent="0.35">
      <c r="O689" t="b">
        <f>AND('INF GERAIS'!B706=LEFT(RESUMO!B706,9),'INF GERAIS'!B706=LEFT('TERMO DE ADESÃO'!B706,9),'INF GERAIS'!B706=LEFT(EVENTOS!B706,9),'INF GERAIS'!B706=LEFT(PAGAMENTOS!B706,9),'INF GERAIS'!B706=LEFT(VISTORIA!B706,9),'INF GERAIS'!B706=LEFT('PRESTAÇÃO DE CONTAS'!B706,9),'INF GERAIS'!B706=LEFT('OBS  ENC'!B706,9),'INF GERAIS'!B706=LEFT('CONCLUSÃO INFORMAL'!B706,9))</f>
        <v>1</v>
      </c>
      <c r="P689" t="b">
        <f>AND('INF GERAIS'!D706=RESUMO!D706,'INF GERAIS'!D706='TERMO DE ADESÃO'!D706,'INF GERAIS'!D706=EVENTOS!D706,'INF GERAIS'!D706=PAGAMENTOS!D706,'INF GERAIS'!D706=VISTORIA!D706,'INF GERAIS'!D706='PRESTAÇÃO DE CONTAS'!D706,'INF GERAIS'!D706='OBS  ENC'!D706,'INF GERAIS'!D706='CONCLUSÃO INFORMAL'!D706)</f>
        <v>1</v>
      </c>
      <c r="Q689" t="b">
        <f>AND('INF GERAIS'!E706=RESUMO!E706,'INF GERAIS'!E706='TERMO DE ADESÃO'!E706,'INF GERAIS'!E706=EVENTOS!E706,'INF GERAIS'!E706=PAGAMENTOS!E706,'INF GERAIS'!E706=VISTORIA!E706,'INF GERAIS'!E706='PRESTAÇÃO DE CONTAS'!E706,'INF GERAIS'!E706='OBS  ENC'!E706,'INF GERAIS'!E706='CONCLUSÃO INFORMAL'!E706)</f>
        <v>1</v>
      </c>
    </row>
    <row r="690" spans="15:17" x14ac:dyDescent="0.35">
      <c r="O690" t="b">
        <f>AND('INF GERAIS'!B707=LEFT(RESUMO!B707,9),'INF GERAIS'!B707=LEFT('TERMO DE ADESÃO'!B707,9),'INF GERAIS'!B707=LEFT(EVENTOS!B707,9),'INF GERAIS'!B707=LEFT(PAGAMENTOS!B707,9),'INF GERAIS'!B707=LEFT(VISTORIA!B707,9),'INF GERAIS'!B707=LEFT('PRESTAÇÃO DE CONTAS'!B707,9),'INF GERAIS'!B707=LEFT('OBS  ENC'!B707,9),'INF GERAIS'!B707=LEFT('CONCLUSÃO INFORMAL'!B707,9))</f>
        <v>1</v>
      </c>
      <c r="P690" t="b">
        <f>AND('INF GERAIS'!D707=RESUMO!D707,'INF GERAIS'!D707='TERMO DE ADESÃO'!D707,'INF GERAIS'!D707=EVENTOS!D707,'INF GERAIS'!D707=PAGAMENTOS!D707,'INF GERAIS'!D707=VISTORIA!D707,'INF GERAIS'!D707='PRESTAÇÃO DE CONTAS'!D707,'INF GERAIS'!D707='OBS  ENC'!D707,'INF GERAIS'!D707='CONCLUSÃO INFORMAL'!D707)</f>
        <v>1</v>
      </c>
      <c r="Q690" t="b">
        <f>AND('INF GERAIS'!E707=RESUMO!E707,'INF GERAIS'!E707='TERMO DE ADESÃO'!E707,'INF GERAIS'!E707=EVENTOS!E707,'INF GERAIS'!E707=PAGAMENTOS!E707,'INF GERAIS'!E707=VISTORIA!E707,'INF GERAIS'!E707='PRESTAÇÃO DE CONTAS'!E707,'INF GERAIS'!E707='OBS  ENC'!E707,'INF GERAIS'!E707='CONCLUSÃO INFORMAL'!E707)</f>
        <v>1</v>
      </c>
    </row>
    <row r="691" spans="15:17" x14ac:dyDescent="0.35">
      <c r="O691" t="b">
        <f>AND('INF GERAIS'!B708=LEFT(RESUMO!B708,9),'INF GERAIS'!B708=LEFT('TERMO DE ADESÃO'!B708,9),'INF GERAIS'!B708=LEFT(EVENTOS!B708,9),'INF GERAIS'!B708=LEFT(PAGAMENTOS!B708,9),'INF GERAIS'!B708=LEFT(VISTORIA!B708,9),'INF GERAIS'!B708=LEFT('PRESTAÇÃO DE CONTAS'!B708,9),'INF GERAIS'!B708=LEFT('OBS  ENC'!B708,9),'INF GERAIS'!B708=LEFT('CONCLUSÃO INFORMAL'!B708,9))</f>
        <v>1</v>
      </c>
      <c r="P691" t="b">
        <f>AND('INF GERAIS'!D708=RESUMO!D708,'INF GERAIS'!D708='TERMO DE ADESÃO'!D708,'INF GERAIS'!D708=EVENTOS!D708,'INF GERAIS'!D708=PAGAMENTOS!D708,'INF GERAIS'!D708=VISTORIA!D708,'INF GERAIS'!D708='PRESTAÇÃO DE CONTAS'!D708,'INF GERAIS'!D708='OBS  ENC'!D708,'INF GERAIS'!D708='CONCLUSÃO INFORMAL'!D708)</f>
        <v>1</v>
      </c>
      <c r="Q691" t="b">
        <f>AND('INF GERAIS'!E708=RESUMO!E708,'INF GERAIS'!E708='TERMO DE ADESÃO'!E708,'INF GERAIS'!E708=EVENTOS!E708,'INF GERAIS'!E708=PAGAMENTOS!E708,'INF GERAIS'!E708=VISTORIA!E708,'INF GERAIS'!E708='PRESTAÇÃO DE CONTAS'!E708,'INF GERAIS'!E708='OBS  ENC'!E708,'INF GERAIS'!E708='CONCLUSÃO INFORMAL'!E708)</f>
        <v>1</v>
      </c>
    </row>
    <row r="692" spans="15:17" x14ac:dyDescent="0.35">
      <c r="O692" t="b">
        <f>AND('INF GERAIS'!B709=LEFT(RESUMO!B709,9),'INF GERAIS'!B709=LEFT('TERMO DE ADESÃO'!B709,9),'INF GERAIS'!B709=LEFT(EVENTOS!B709,9),'INF GERAIS'!B709=LEFT(PAGAMENTOS!B709,9),'INF GERAIS'!B709=LEFT(VISTORIA!B709,9),'INF GERAIS'!B709=LEFT('PRESTAÇÃO DE CONTAS'!B709,9),'INF GERAIS'!B709=LEFT('OBS  ENC'!B709,9),'INF GERAIS'!B709=LEFT('CONCLUSÃO INFORMAL'!B709,9))</f>
        <v>1</v>
      </c>
      <c r="P692" t="b">
        <f>AND('INF GERAIS'!D709=RESUMO!D709,'INF GERAIS'!D709='TERMO DE ADESÃO'!D709,'INF GERAIS'!D709=EVENTOS!D709,'INF GERAIS'!D709=PAGAMENTOS!D709,'INF GERAIS'!D709=VISTORIA!D709,'INF GERAIS'!D709='PRESTAÇÃO DE CONTAS'!D709,'INF GERAIS'!D709='OBS  ENC'!D709,'INF GERAIS'!D709='CONCLUSÃO INFORMAL'!D709)</f>
        <v>1</v>
      </c>
      <c r="Q692" t="b">
        <f>AND('INF GERAIS'!E709=RESUMO!E709,'INF GERAIS'!E709='TERMO DE ADESÃO'!E709,'INF GERAIS'!E709=EVENTOS!E709,'INF GERAIS'!E709=PAGAMENTOS!E709,'INF GERAIS'!E709=VISTORIA!E709,'INF GERAIS'!E709='PRESTAÇÃO DE CONTAS'!E709,'INF GERAIS'!E709='OBS  ENC'!E709,'INF GERAIS'!E709='CONCLUSÃO INFORMAL'!E709)</f>
        <v>1</v>
      </c>
    </row>
    <row r="693" spans="15:17" x14ac:dyDescent="0.35">
      <c r="O693" t="b">
        <f>AND('INF GERAIS'!B710=LEFT(RESUMO!B710,9),'INF GERAIS'!B710=LEFT('TERMO DE ADESÃO'!B710,9),'INF GERAIS'!B710=LEFT(EVENTOS!B710,9),'INF GERAIS'!B710=LEFT(PAGAMENTOS!B710,9),'INF GERAIS'!B710=LEFT(VISTORIA!B710,9),'INF GERAIS'!B710=LEFT('PRESTAÇÃO DE CONTAS'!B710,9),'INF GERAIS'!B710=LEFT('OBS  ENC'!B710,9),'INF GERAIS'!B710=LEFT('CONCLUSÃO INFORMAL'!B710,9))</f>
        <v>1</v>
      </c>
      <c r="P693" t="b">
        <f>AND('INF GERAIS'!D710=RESUMO!D710,'INF GERAIS'!D710='TERMO DE ADESÃO'!D710,'INF GERAIS'!D710=EVENTOS!D710,'INF GERAIS'!D710=PAGAMENTOS!D710,'INF GERAIS'!D710=VISTORIA!D710,'INF GERAIS'!D710='PRESTAÇÃO DE CONTAS'!D710,'INF GERAIS'!D710='OBS  ENC'!D710,'INF GERAIS'!D710='CONCLUSÃO INFORMAL'!D710)</f>
        <v>1</v>
      </c>
      <c r="Q693" t="b">
        <f>AND('INF GERAIS'!E710=RESUMO!E710,'INF GERAIS'!E710='TERMO DE ADESÃO'!E710,'INF GERAIS'!E710=EVENTOS!E710,'INF GERAIS'!E710=PAGAMENTOS!E710,'INF GERAIS'!E710=VISTORIA!E710,'INF GERAIS'!E710='PRESTAÇÃO DE CONTAS'!E710,'INF GERAIS'!E710='OBS  ENC'!E710,'INF GERAIS'!E710='CONCLUSÃO INFORMAL'!E710)</f>
        <v>1</v>
      </c>
    </row>
    <row r="694" spans="15:17" x14ac:dyDescent="0.35">
      <c r="O694" t="b">
        <f>AND('INF GERAIS'!B711=LEFT(RESUMO!B711,9),'INF GERAIS'!B711=LEFT('TERMO DE ADESÃO'!B711,9),'INF GERAIS'!B711=LEFT(EVENTOS!B711,9),'INF GERAIS'!B711=LEFT(PAGAMENTOS!B711,9),'INF GERAIS'!B711=LEFT(VISTORIA!B711,9),'INF GERAIS'!B711=LEFT('PRESTAÇÃO DE CONTAS'!B711,9),'INF GERAIS'!B711=LEFT('OBS  ENC'!B711,9),'INF GERAIS'!B711=LEFT('CONCLUSÃO INFORMAL'!B711,9))</f>
        <v>1</v>
      </c>
      <c r="P694" t="b">
        <f>AND('INF GERAIS'!D711=RESUMO!D711,'INF GERAIS'!D711='TERMO DE ADESÃO'!D711,'INF GERAIS'!D711=EVENTOS!D711,'INF GERAIS'!D711=PAGAMENTOS!D711,'INF GERAIS'!D711=VISTORIA!D711,'INF GERAIS'!D711='PRESTAÇÃO DE CONTAS'!D711,'INF GERAIS'!D711='OBS  ENC'!D711,'INF GERAIS'!D711='CONCLUSÃO INFORMAL'!D711)</f>
        <v>1</v>
      </c>
      <c r="Q694" t="b">
        <f>AND('INF GERAIS'!E711=RESUMO!E711,'INF GERAIS'!E711='TERMO DE ADESÃO'!E711,'INF GERAIS'!E711=EVENTOS!E711,'INF GERAIS'!E711=PAGAMENTOS!E711,'INF GERAIS'!E711=VISTORIA!E711,'INF GERAIS'!E711='PRESTAÇÃO DE CONTAS'!E711,'INF GERAIS'!E711='OBS  ENC'!E711,'INF GERAIS'!E711='CONCLUSÃO INFORMAL'!E711)</f>
        <v>1</v>
      </c>
    </row>
    <row r="695" spans="15:17" x14ac:dyDescent="0.35">
      <c r="O695" t="b">
        <f>AND('INF GERAIS'!B712=LEFT(RESUMO!B712,9),'INF GERAIS'!B712=LEFT('TERMO DE ADESÃO'!B712,9),'INF GERAIS'!B712=LEFT(EVENTOS!B712,9),'INF GERAIS'!B712=LEFT(PAGAMENTOS!B712,9),'INF GERAIS'!B712=LEFT(VISTORIA!B712,9),'INF GERAIS'!B712=LEFT('PRESTAÇÃO DE CONTAS'!B712,9),'INF GERAIS'!B712=LEFT('OBS  ENC'!B712,9),'INF GERAIS'!B712=LEFT('CONCLUSÃO INFORMAL'!B712,9))</f>
        <v>1</v>
      </c>
      <c r="P695" t="b">
        <f>AND('INF GERAIS'!D712=RESUMO!D712,'INF GERAIS'!D712='TERMO DE ADESÃO'!D712,'INF GERAIS'!D712=EVENTOS!D712,'INF GERAIS'!D712=PAGAMENTOS!D712,'INF GERAIS'!D712=VISTORIA!D712,'INF GERAIS'!D712='PRESTAÇÃO DE CONTAS'!D712,'INF GERAIS'!D712='OBS  ENC'!D712,'INF GERAIS'!D712='CONCLUSÃO INFORMAL'!D712)</f>
        <v>1</v>
      </c>
      <c r="Q695" t="b">
        <f>AND('INF GERAIS'!E712=RESUMO!E712,'INF GERAIS'!E712='TERMO DE ADESÃO'!E712,'INF GERAIS'!E712=EVENTOS!E712,'INF GERAIS'!E712=PAGAMENTOS!E712,'INF GERAIS'!E712=VISTORIA!E712,'INF GERAIS'!E712='PRESTAÇÃO DE CONTAS'!E712,'INF GERAIS'!E712='OBS  ENC'!E712,'INF GERAIS'!E712='CONCLUSÃO INFORMAL'!E712)</f>
        <v>1</v>
      </c>
    </row>
    <row r="696" spans="15:17" x14ac:dyDescent="0.35">
      <c r="O696" t="b">
        <f>AND('INF GERAIS'!B713=LEFT(RESUMO!B713,9),'INF GERAIS'!B713=LEFT('TERMO DE ADESÃO'!B713,9),'INF GERAIS'!B713=LEFT(EVENTOS!B713,9),'INF GERAIS'!B713=LEFT(PAGAMENTOS!B713,9),'INF GERAIS'!B713=LEFT(VISTORIA!B713,9),'INF GERAIS'!B713=LEFT('PRESTAÇÃO DE CONTAS'!B713,9),'INF GERAIS'!B713=LEFT('OBS  ENC'!B713,9),'INF GERAIS'!B713=LEFT('CONCLUSÃO INFORMAL'!B713,9))</f>
        <v>1</v>
      </c>
      <c r="P696" t="b">
        <f>AND('INF GERAIS'!D713=RESUMO!D713,'INF GERAIS'!D713='TERMO DE ADESÃO'!D713,'INF GERAIS'!D713=EVENTOS!D713,'INF GERAIS'!D713=PAGAMENTOS!D713,'INF GERAIS'!D713=VISTORIA!D713,'INF GERAIS'!D713='PRESTAÇÃO DE CONTAS'!D713,'INF GERAIS'!D713='OBS  ENC'!D713,'INF GERAIS'!D713='CONCLUSÃO INFORMAL'!D713)</f>
        <v>1</v>
      </c>
      <c r="Q696" t="b">
        <f>AND('INF GERAIS'!E713=RESUMO!E713,'INF GERAIS'!E713='TERMO DE ADESÃO'!E713,'INF GERAIS'!E713=EVENTOS!E713,'INF GERAIS'!E713=PAGAMENTOS!E713,'INF GERAIS'!E713=VISTORIA!E713,'INF GERAIS'!E713='PRESTAÇÃO DE CONTAS'!E713,'INF GERAIS'!E713='OBS  ENC'!E713,'INF GERAIS'!E713='CONCLUSÃO INFORMAL'!E713)</f>
        <v>1</v>
      </c>
    </row>
    <row r="697" spans="15:17" x14ac:dyDescent="0.35">
      <c r="O697" t="b">
        <f>AND('INF GERAIS'!B714=LEFT(RESUMO!B714,9),'INF GERAIS'!B714=LEFT('TERMO DE ADESÃO'!B714,9),'INF GERAIS'!B714=LEFT(EVENTOS!B714,9),'INF GERAIS'!B714=LEFT(PAGAMENTOS!B714,9),'INF GERAIS'!B714=LEFT(VISTORIA!B714,9),'INF GERAIS'!B714=LEFT('PRESTAÇÃO DE CONTAS'!B714,9),'INF GERAIS'!B714=LEFT('OBS  ENC'!B714,9),'INF GERAIS'!B714=LEFT('CONCLUSÃO INFORMAL'!B714,9))</f>
        <v>1</v>
      </c>
      <c r="P697" t="b">
        <f>AND('INF GERAIS'!D714=RESUMO!D714,'INF GERAIS'!D714='TERMO DE ADESÃO'!D714,'INF GERAIS'!D714=EVENTOS!D714,'INF GERAIS'!D714=PAGAMENTOS!D714,'INF GERAIS'!D714=VISTORIA!D714,'INF GERAIS'!D714='PRESTAÇÃO DE CONTAS'!D714,'INF GERAIS'!D714='OBS  ENC'!D714,'INF GERAIS'!D714='CONCLUSÃO INFORMAL'!D714)</f>
        <v>1</v>
      </c>
      <c r="Q697" t="b">
        <f>AND('INF GERAIS'!E714=RESUMO!E714,'INF GERAIS'!E714='TERMO DE ADESÃO'!E714,'INF GERAIS'!E714=EVENTOS!E714,'INF GERAIS'!E714=PAGAMENTOS!E714,'INF GERAIS'!E714=VISTORIA!E714,'INF GERAIS'!E714='PRESTAÇÃO DE CONTAS'!E714,'INF GERAIS'!E714='OBS  ENC'!E714,'INF GERAIS'!E714='CONCLUSÃO INFORMAL'!E714)</f>
        <v>1</v>
      </c>
    </row>
    <row r="698" spans="15:17" x14ac:dyDescent="0.35">
      <c r="O698" t="b">
        <f>AND('INF GERAIS'!B715=LEFT(RESUMO!B715,9),'INF GERAIS'!B715=LEFT('TERMO DE ADESÃO'!B715,9),'INF GERAIS'!B715=LEFT(EVENTOS!B715,9),'INF GERAIS'!B715=LEFT(PAGAMENTOS!B715,9),'INF GERAIS'!B715=LEFT(VISTORIA!B715,9),'INF GERAIS'!B715=LEFT('PRESTAÇÃO DE CONTAS'!B715,9),'INF GERAIS'!B715=LEFT('OBS  ENC'!B715,9),'INF GERAIS'!B715=LEFT('CONCLUSÃO INFORMAL'!B715,9))</f>
        <v>1</v>
      </c>
      <c r="P698" t="b">
        <f>AND('INF GERAIS'!D715=RESUMO!D715,'INF GERAIS'!D715='TERMO DE ADESÃO'!D715,'INF GERAIS'!D715=EVENTOS!D715,'INF GERAIS'!D715=PAGAMENTOS!D715,'INF GERAIS'!D715=VISTORIA!D715,'INF GERAIS'!D715='PRESTAÇÃO DE CONTAS'!D715,'INF GERAIS'!D715='OBS  ENC'!D715,'INF GERAIS'!D715='CONCLUSÃO INFORMAL'!D715)</f>
        <v>1</v>
      </c>
      <c r="Q698" t="b">
        <f>AND('INF GERAIS'!E715=RESUMO!E715,'INF GERAIS'!E715='TERMO DE ADESÃO'!E715,'INF GERAIS'!E715=EVENTOS!E715,'INF GERAIS'!E715=PAGAMENTOS!E715,'INF GERAIS'!E715=VISTORIA!E715,'INF GERAIS'!E715='PRESTAÇÃO DE CONTAS'!E715,'INF GERAIS'!E715='OBS  ENC'!E715,'INF GERAIS'!E715='CONCLUSÃO INFORMAL'!E715)</f>
        <v>1</v>
      </c>
    </row>
    <row r="699" spans="15:17" x14ac:dyDescent="0.35">
      <c r="O699" t="b">
        <f>AND('INF GERAIS'!B716=LEFT(RESUMO!B716,9),'INF GERAIS'!B716=LEFT('TERMO DE ADESÃO'!B716,9),'INF GERAIS'!B716=LEFT(EVENTOS!B716,9),'INF GERAIS'!B716=LEFT(PAGAMENTOS!B716,9),'INF GERAIS'!B716=LEFT(VISTORIA!B716,9),'INF GERAIS'!B716=LEFT('PRESTAÇÃO DE CONTAS'!B716,9),'INF GERAIS'!B716=LEFT('OBS  ENC'!B716,9),'INF GERAIS'!B716=LEFT('CONCLUSÃO INFORMAL'!B716,9))</f>
        <v>1</v>
      </c>
      <c r="P699" t="b">
        <f>AND('INF GERAIS'!D716=RESUMO!D716,'INF GERAIS'!D716='TERMO DE ADESÃO'!D716,'INF GERAIS'!D716=EVENTOS!D716,'INF GERAIS'!D716=PAGAMENTOS!D716,'INF GERAIS'!D716=VISTORIA!D716,'INF GERAIS'!D716='PRESTAÇÃO DE CONTAS'!D716,'INF GERAIS'!D716='OBS  ENC'!D716,'INF GERAIS'!D716='CONCLUSÃO INFORMAL'!D716)</f>
        <v>1</v>
      </c>
      <c r="Q699" t="b">
        <f>AND('INF GERAIS'!E716=RESUMO!E716,'INF GERAIS'!E716='TERMO DE ADESÃO'!E716,'INF GERAIS'!E716=EVENTOS!E716,'INF GERAIS'!E716=PAGAMENTOS!E716,'INF GERAIS'!E716=VISTORIA!E716,'INF GERAIS'!E716='PRESTAÇÃO DE CONTAS'!E716,'INF GERAIS'!E716='OBS  ENC'!E716,'INF GERAIS'!E716='CONCLUSÃO INFORMAL'!E716)</f>
        <v>1</v>
      </c>
    </row>
    <row r="700" spans="15:17" x14ac:dyDescent="0.35">
      <c r="O700" t="b">
        <f>AND('INF GERAIS'!B717=LEFT(RESUMO!B717,9),'INF GERAIS'!B717=LEFT('TERMO DE ADESÃO'!B717,9),'INF GERAIS'!B717=LEFT(EVENTOS!B717,9),'INF GERAIS'!B717=LEFT(PAGAMENTOS!B717,9),'INF GERAIS'!B717=LEFT(VISTORIA!B717,9),'INF GERAIS'!B717=LEFT('PRESTAÇÃO DE CONTAS'!B717,9),'INF GERAIS'!B717=LEFT('OBS  ENC'!B717,9),'INF GERAIS'!B717=LEFT('CONCLUSÃO INFORMAL'!B717,9))</f>
        <v>1</v>
      </c>
      <c r="P700" t="b">
        <f>AND('INF GERAIS'!D717=RESUMO!D717,'INF GERAIS'!D717='TERMO DE ADESÃO'!D717,'INF GERAIS'!D717=EVENTOS!D717,'INF GERAIS'!D717=PAGAMENTOS!D717,'INF GERAIS'!D717=VISTORIA!D717,'INF GERAIS'!D717='PRESTAÇÃO DE CONTAS'!D717,'INF GERAIS'!D717='OBS  ENC'!D717,'INF GERAIS'!D717='CONCLUSÃO INFORMAL'!D717)</f>
        <v>1</v>
      </c>
      <c r="Q700" t="b">
        <f>AND('INF GERAIS'!E717=RESUMO!E717,'INF GERAIS'!E717='TERMO DE ADESÃO'!E717,'INF GERAIS'!E717=EVENTOS!E717,'INF GERAIS'!E717=PAGAMENTOS!E717,'INF GERAIS'!E717=VISTORIA!E717,'INF GERAIS'!E717='PRESTAÇÃO DE CONTAS'!E717,'INF GERAIS'!E717='OBS  ENC'!E717,'INF GERAIS'!E717='CONCLUSÃO INFORMAL'!E717)</f>
        <v>1</v>
      </c>
    </row>
    <row r="701" spans="15:17" x14ac:dyDescent="0.35">
      <c r="O701" t="b">
        <f>AND('INF GERAIS'!B718=LEFT(RESUMO!B718,9),'INF GERAIS'!B718=LEFT('TERMO DE ADESÃO'!B718,9),'INF GERAIS'!B718=LEFT(EVENTOS!B718,9),'INF GERAIS'!B718=LEFT(PAGAMENTOS!B718,9),'INF GERAIS'!B718=LEFT(VISTORIA!B718,9),'INF GERAIS'!B718=LEFT('PRESTAÇÃO DE CONTAS'!B718,9),'INF GERAIS'!B718=LEFT('OBS  ENC'!B718,9),'INF GERAIS'!B718=LEFT('CONCLUSÃO INFORMAL'!B718,9))</f>
        <v>1</v>
      </c>
      <c r="P701" t="b">
        <f>AND('INF GERAIS'!D718=RESUMO!D718,'INF GERAIS'!D718='TERMO DE ADESÃO'!D718,'INF GERAIS'!D718=EVENTOS!D718,'INF GERAIS'!D718=PAGAMENTOS!D718,'INF GERAIS'!D718=VISTORIA!D718,'INF GERAIS'!D718='PRESTAÇÃO DE CONTAS'!D718,'INF GERAIS'!D718='OBS  ENC'!D718,'INF GERAIS'!D718='CONCLUSÃO INFORMAL'!D718)</f>
        <v>1</v>
      </c>
      <c r="Q701" t="b">
        <f>AND('INF GERAIS'!E718=RESUMO!E718,'INF GERAIS'!E718='TERMO DE ADESÃO'!E718,'INF GERAIS'!E718=EVENTOS!E718,'INF GERAIS'!E718=PAGAMENTOS!E718,'INF GERAIS'!E718=VISTORIA!E718,'INF GERAIS'!E718='PRESTAÇÃO DE CONTAS'!E718,'INF GERAIS'!E718='OBS  ENC'!E718,'INF GERAIS'!E718='CONCLUSÃO INFORMAL'!E718)</f>
        <v>1</v>
      </c>
    </row>
    <row r="702" spans="15:17" x14ac:dyDescent="0.35">
      <c r="O702" t="b">
        <f>AND('INF GERAIS'!B719=LEFT(RESUMO!B719,9),'INF GERAIS'!B719=LEFT('TERMO DE ADESÃO'!B719,9),'INF GERAIS'!B719=LEFT(EVENTOS!B719,9),'INF GERAIS'!B719=LEFT(PAGAMENTOS!B719,9),'INF GERAIS'!B719=LEFT(VISTORIA!B719,9),'INF GERAIS'!B719=LEFT('PRESTAÇÃO DE CONTAS'!B719,9),'INF GERAIS'!B719=LEFT('OBS  ENC'!B719,9),'INF GERAIS'!B719=LEFT('CONCLUSÃO INFORMAL'!B719,9))</f>
        <v>1</v>
      </c>
      <c r="P702" t="b">
        <f>AND('INF GERAIS'!D719=RESUMO!D719,'INF GERAIS'!D719='TERMO DE ADESÃO'!D719,'INF GERAIS'!D719=EVENTOS!D719,'INF GERAIS'!D719=PAGAMENTOS!D719,'INF GERAIS'!D719=VISTORIA!D719,'INF GERAIS'!D719='PRESTAÇÃO DE CONTAS'!D719,'INF GERAIS'!D719='OBS  ENC'!D719,'INF GERAIS'!D719='CONCLUSÃO INFORMAL'!D719)</f>
        <v>1</v>
      </c>
      <c r="Q702" t="b">
        <f>AND('INF GERAIS'!E719=RESUMO!E719,'INF GERAIS'!E719='TERMO DE ADESÃO'!E719,'INF GERAIS'!E719=EVENTOS!E719,'INF GERAIS'!E719=PAGAMENTOS!E719,'INF GERAIS'!E719=VISTORIA!E719,'INF GERAIS'!E719='PRESTAÇÃO DE CONTAS'!E719,'INF GERAIS'!E719='OBS  ENC'!E719,'INF GERAIS'!E719='CONCLUSÃO INFORMAL'!E719)</f>
        <v>1</v>
      </c>
    </row>
    <row r="703" spans="15:17" x14ac:dyDescent="0.35">
      <c r="O703" t="b">
        <f>AND('INF GERAIS'!B720=LEFT(RESUMO!B720,9),'INF GERAIS'!B720=LEFT('TERMO DE ADESÃO'!B720,9),'INF GERAIS'!B720=LEFT(EVENTOS!B720,9),'INF GERAIS'!B720=LEFT(PAGAMENTOS!B720,9),'INF GERAIS'!B720=LEFT(VISTORIA!B720,9),'INF GERAIS'!B720=LEFT('PRESTAÇÃO DE CONTAS'!B720,9),'INF GERAIS'!B720=LEFT('OBS  ENC'!B720,9),'INF GERAIS'!B720=LEFT('CONCLUSÃO INFORMAL'!B720,9))</f>
        <v>1</v>
      </c>
      <c r="P703" t="b">
        <f>AND('INF GERAIS'!D720=RESUMO!D720,'INF GERAIS'!D720='TERMO DE ADESÃO'!D720,'INF GERAIS'!D720=EVENTOS!D720,'INF GERAIS'!D720=PAGAMENTOS!D720,'INF GERAIS'!D720=VISTORIA!D720,'INF GERAIS'!D720='PRESTAÇÃO DE CONTAS'!D720,'INF GERAIS'!D720='OBS  ENC'!D720,'INF GERAIS'!D720='CONCLUSÃO INFORMAL'!D720)</f>
        <v>1</v>
      </c>
      <c r="Q703" t="b">
        <f>AND('INF GERAIS'!E720=RESUMO!E720,'INF GERAIS'!E720='TERMO DE ADESÃO'!E720,'INF GERAIS'!E720=EVENTOS!E720,'INF GERAIS'!E720=PAGAMENTOS!E720,'INF GERAIS'!E720=VISTORIA!E720,'INF GERAIS'!E720='PRESTAÇÃO DE CONTAS'!E720,'INF GERAIS'!E720='OBS  ENC'!E720,'INF GERAIS'!E720='CONCLUSÃO INFORMAL'!E720)</f>
        <v>1</v>
      </c>
    </row>
    <row r="704" spans="15:17" x14ac:dyDescent="0.35">
      <c r="O704" t="b">
        <f>AND('INF GERAIS'!B721=LEFT(RESUMO!B721,9),'INF GERAIS'!B721=LEFT('TERMO DE ADESÃO'!B721,9),'INF GERAIS'!B721=LEFT(EVENTOS!B721,9),'INF GERAIS'!B721=LEFT(PAGAMENTOS!B721,9),'INF GERAIS'!B721=LEFT(VISTORIA!B721,9),'INF GERAIS'!B721=LEFT('PRESTAÇÃO DE CONTAS'!B721,9),'INF GERAIS'!B721=LEFT('OBS  ENC'!B721,9),'INF GERAIS'!B721=LEFT('CONCLUSÃO INFORMAL'!B721,9))</f>
        <v>1</v>
      </c>
      <c r="P704" t="b">
        <f>AND('INF GERAIS'!D721=RESUMO!D721,'INF GERAIS'!D721='TERMO DE ADESÃO'!D721,'INF GERAIS'!D721=EVENTOS!D721,'INF GERAIS'!D721=PAGAMENTOS!D721,'INF GERAIS'!D721=VISTORIA!D721,'INF GERAIS'!D721='PRESTAÇÃO DE CONTAS'!D721,'INF GERAIS'!D721='OBS  ENC'!D721,'INF GERAIS'!D721='CONCLUSÃO INFORMAL'!D721)</f>
        <v>1</v>
      </c>
      <c r="Q704" t="b">
        <f>AND('INF GERAIS'!E721=RESUMO!E721,'INF GERAIS'!E721='TERMO DE ADESÃO'!E721,'INF GERAIS'!E721=EVENTOS!E721,'INF GERAIS'!E721=PAGAMENTOS!E721,'INF GERAIS'!E721=VISTORIA!E721,'INF GERAIS'!E721='PRESTAÇÃO DE CONTAS'!E721,'INF GERAIS'!E721='OBS  ENC'!E721,'INF GERAIS'!E721='CONCLUSÃO INFORMAL'!E721)</f>
        <v>1</v>
      </c>
    </row>
    <row r="705" spans="15:17" x14ac:dyDescent="0.35">
      <c r="O705" t="b">
        <f>AND('INF GERAIS'!B722=LEFT(RESUMO!B722,9),'INF GERAIS'!B722=LEFT('TERMO DE ADESÃO'!B722,9),'INF GERAIS'!B722=LEFT(EVENTOS!B722,9),'INF GERAIS'!B722=LEFT(PAGAMENTOS!B722,9),'INF GERAIS'!B722=LEFT(VISTORIA!B722,9),'INF GERAIS'!B722=LEFT('PRESTAÇÃO DE CONTAS'!B722,9),'INF GERAIS'!B722=LEFT('OBS  ENC'!B722,9),'INF GERAIS'!B722=LEFT('CONCLUSÃO INFORMAL'!B722,9))</f>
        <v>1</v>
      </c>
      <c r="P705" t="b">
        <f>AND('INF GERAIS'!D722=RESUMO!D722,'INF GERAIS'!D722='TERMO DE ADESÃO'!D722,'INF GERAIS'!D722=EVENTOS!D722,'INF GERAIS'!D722=PAGAMENTOS!D722,'INF GERAIS'!D722=VISTORIA!D722,'INF GERAIS'!D722='PRESTAÇÃO DE CONTAS'!D722,'INF GERAIS'!D722='OBS  ENC'!D722,'INF GERAIS'!D722='CONCLUSÃO INFORMAL'!D722)</f>
        <v>1</v>
      </c>
      <c r="Q705" t="b">
        <f>AND('INF GERAIS'!E722=RESUMO!E722,'INF GERAIS'!E722='TERMO DE ADESÃO'!E722,'INF GERAIS'!E722=EVENTOS!E722,'INF GERAIS'!E722=PAGAMENTOS!E722,'INF GERAIS'!E722=VISTORIA!E722,'INF GERAIS'!E722='PRESTAÇÃO DE CONTAS'!E722,'INF GERAIS'!E722='OBS  ENC'!E722,'INF GERAIS'!E722='CONCLUSÃO INFORMAL'!E722)</f>
        <v>1</v>
      </c>
    </row>
    <row r="706" spans="15:17" x14ac:dyDescent="0.35">
      <c r="O706" t="b">
        <f>AND('INF GERAIS'!B723=LEFT(RESUMO!B723,9),'INF GERAIS'!B723=LEFT('TERMO DE ADESÃO'!B723,9),'INF GERAIS'!B723=LEFT(EVENTOS!B723,9),'INF GERAIS'!B723=LEFT(PAGAMENTOS!B723,9),'INF GERAIS'!B723=LEFT(VISTORIA!B723,9),'INF GERAIS'!B723=LEFT('PRESTAÇÃO DE CONTAS'!B723,9),'INF GERAIS'!B723=LEFT('OBS  ENC'!B723,9),'INF GERAIS'!B723=LEFT('CONCLUSÃO INFORMAL'!B723,9))</f>
        <v>1</v>
      </c>
      <c r="P706" t="b">
        <f>AND('INF GERAIS'!D723=RESUMO!D723,'INF GERAIS'!D723='TERMO DE ADESÃO'!D723,'INF GERAIS'!D723=EVENTOS!D723,'INF GERAIS'!D723=PAGAMENTOS!D723,'INF GERAIS'!D723=VISTORIA!D723,'INF GERAIS'!D723='PRESTAÇÃO DE CONTAS'!D723,'INF GERAIS'!D723='OBS  ENC'!D723,'INF GERAIS'!D723='CONCLUSÃO INFORMAL'!D723)</f>
        <v>1</v>
      </c>
      <c r="Q706" t="b">
        <f>AND('INF GERAIS'!E723=RESUMO!E723,'INF GERAIS'!E723='TERMO DE ADESÃO'!E723,'INF GERAIS'!E723=EVENTOS!E723,'INF GERAIS'!E723=PAGAMENTOS!E723,'INF GERAIS'!E723=VISTORIA!E723,'INF GERAIS'!E723='PRESTAÇÃO DE CONTAS'!E723,'INF GERAIS'!E723='OBS  ENC'!E723,'INF GERAIS'!E723='CONCLUSÃO INFORMAL'!E723)</f>
        <v>1</v>
      </c>
    </row>
    <row r="707" spans="15:17" x14ac:dyDescent="0.35">
      <c r="O707" t="b">
        <f>AND('INF GERAIS'!B724=LEFT(RESUMO!B724,9),'INF GERAIS'!B724=LEFT('TERMO DE ADESÃO'!B724,9),'INF GERAIS'!B724=LEFT(EVENTOS!B724,9),'INF GERAIS'!B724=LEFT(PAGAMENTOS!B724,9),'INF GERAIS'!B724=LEFT(VISTORIA!B724,9),'INF GERAIS'!B724=LEFT('PRESTAÇÃO DE CONTAS'!B724,9),'INF GERAIS'!B724=LEFT('OBS  ENC'!B724,9),'INF GERAIS'!B724=LEFT('CONCLUSÃO INFORMAL'!B724,9))</f>
        <v>1</v>
      </c>
      <c r="P707" t="b">
        <f>AND('INF GERAIS'!D724=RESUMO!D724,'INF GERAIS'!D724='TERMO DE ADESÃO'!D724,'INF GERAIS'!D724=EVENTOS!D724,'INF GERAIS'!D724=PAGAMENTOS!D724,'INF GERAIS'!D724=VISTORIA!D724,'INF GERAIS'!D724='PRESTAÇÃO DE CONTAS'!D724,'INF GERAIS'!D724='OBS  ENC'!D724,'INF GERAIS'!D724='CONCLUSÃO INFORMAL'!D724)</f>
        <v>1</v>
      </c>
      <c r="Q707" t="b">
        <f>AND('INF GERAIS'!E724=RESUMO!E724,'INF GERAIS'!E724='TERMO DE ADESÃO'!E724,'INF GERAIS'!E724=EVENTOS!E724,'INF GERAIS'!E724=PAGAMENTOS!E724,'INF GERAIS'!E724=VISTORIA!E724,'INF GERAIS'!E724='PRESTAÇÃO DE CONTAS'!E724,'INF GERAIS'!E724='OBS  ENC'!E724,'INF GERAIS'!E724='CONCLUSÃO INFORMAL'!E724)</f>
        <v>1</v>
      </c>
    </row>
    <row r="708" spans="15:17" x14ac:dyDescent="0.35">
      <c r="O708" t="b">
        <f>AND('INF GERAIS'!B725=LEFT(RESUMO!B725,9),'INF GERAIS'!B725=LEFT('TERMO DE ADESÃO'!B725,9),'INF GERAIS'!B725=LEFT(EVENTOS!B725,9),'INF GERAIS'!B725=LEFT(PAGAMENTOS!B725,9),'INF GERAIS'!B725=LEFT(VISTORIA!B725,9),'INF GERAIS'!B725=LEFT('PRESTAÇÃO DE CONTAS'!B725,9),'INF GERAIS'!B725=LEFT('OBS  ENC'!B725,9),'INF GERAIS'!B725=LEFT('CONCLUSÃO INFORMAL'!B725,9))</f>
        <v>1</v>
      </c>
      <c r="P708" t="b">
        <f>AND('INF GERAIS'!D725=RESUMO!D725,'INF GERAIS'!D725='TERMO DE ADESÃO'!D725,'INF GERAIS'!D725=EVENTOS!D725,'INF GERAIS'!D725=PAGAMENTOS!D725,'INF GERAIS'!D725=VISTORIA!D725,'INF GERAIS'!D725='PRESTAÇÃO DE CONTAS'!D725,'INF GERAIS'!D725='OBS  ENC'!D725,'INF GERAIS'!D725='CONCLUSÃO INFORMAL'!D725)</f>
        <v>1</v>
      </c>
      <c r="Q708" t="b">
        <f>AND('INF GERAIS'!E725=RESUMO!E725,'INF GERAIS'!E725='TERMO DE ADESÃO'!E725,'INF GERAIS'!E725=EVENTOS!E725,'INF GERAIS'!E725=PAGAMENTOS!E725,'INF GERAIS'!E725=VISTORIA!E725,'INF GERAIS'!E725='PRESTAÇÃO DE CONTAS'!E725,'INF GERAIS'!E725='OBS  ENC'!E725,'INF GERAIS'!E725='CONCLUSÃO INFORMAL'!E725)</f>
        <v>1</v>
      </c>
    </row>
    <row r="709" spans="15:17" x14ac:dyDescent="0.35">
      <c r="O709" t="b">
        <f>AND('INF GERAIS'!B726=LEFT(RESUMO!B726,9),'INF GERAIS'!B726=LEFT('TERMO DE ADESÃO'!B726,9),'INF GERAIS'!B726=LEFT(EVENTOS!B726,9),'INF GERAIS'!B726=LEFT(PAGAMENTOS!B726,9),'INF GERAIS'!B726=LEFT(VISTORIA!B726,9),'INF GERAIS'!B726=LEFT('PRESTAÇÃO DE CONTAS'!B726,9),'INF GERAIS'!B726=LEFT('OBS  ENC'!B726,9),'INF GERAIS'!B726=LEFT('CONCLUSÃO INFORMAL'!B726,9))</f>
        <v>1</v>
      </c>
      <c r="P709" t="b">
        <f>AND('INF GERAIS'!D726=RESUMO!D726,'INF GERAIS'!D726='TERMO DE ADESÃO'!D726,'INF GERAIS'!D726=EVENTOS!D726,'INF GERAIS'!D726=PAGAMENTOS!D726,'INF GERAIS'!D726=VISTORIA!D726,'INF GERAIS'!D726='PRESTAÇÃO DE CONTAS'!D726,'INF GERAIS'!D726='OBS  ENC'!D726,'INF GERAIS'!D726='CONCLUSÃO INFORMAL'!D726)</f>
        <v>1</v>
      </c>
      <c r="Q709" t="b">
        <f>AND('INF GERAIS'!E726=RESUMO!E726,'INF GERAIS'!E726='TERMO DE ADESÃO'!E726,'INF GERAIS'!E726=EVENTOS!E726,'INF GERAIS'!E726=PAGAMENTOS!E726,'INF GERAIS'!E726=VISTORIA!E726,'INF GERAIS'!E726='PRESTAÇÃO DE CONTAS'!E726,'INF GERAIS'!E726='OBS  ENC'!E726,'INF GERAIS'!E726='CONCLUSÃO INFORMAL'!E726)</f>
        <v>1</v>
      </c>
    </row>
    <row r="710" spans="15:17" x14ac:dyDescent="0.35">
      <c r="O710" t="b">
        <f>AND('INF GERAIS'!B727=LEFT(RESUMO!B727,9),'INF GERAIS'!B727=LEFT('TERMO DE ADESÃO'!B727,9),'INF GERAIS'!B727=LEFT(EVENTOS!B727,9),'INF GERAIS'!B727=LEFT(PAGAMENTOS!B727,9),'INF GERAIS'!B727=LEFT(VISTORIA!B727,9),'INF GERAIS'!B727=LEFT('PRESTAÇÃO DE CONTAS'!B727,9),'INF GERAIS'!B727=LEFT('OBS  ENC'!B727,9),'INF GERAIS'!B727=LEFT('CONCLUSÃO INFORMAL'!B727,9))</f>
        <v>1</v>
      </c>
      <c r="P710" t="b">
        <f>AND('INF GERAIS'!D727=RESUMO!D727,'INF GERAIS'!D727='TERMO DE ADESÃO'!D727,'INF GERAIS'!D727=EVENTOS!D727,'INF GERAIS'!D727=PAGAMENTOS!D727,'INF GERAIS'!D727=VISTORIA!D727,'INF GERAIS'!D727='PRESTAÇÃO DE CONTAS'!D727,'INF GERAIS'!D727='OBS  ENC'!D727,'INF GERAIS'!D727='CONCLUSÃO INFORMAL'!D727)</f>
        <v>1</v>
      </c>
      <c r="Q710" t="b">
        <f>AND('INF GERAIS'!E727=RESUMO!E727,'INF GERAIS'!E727='TERMO DE ADESÃO'!E727,'INF GERAIS'!E727=EVENTOS!E727,'INF GERAIS'!E727=PAGAMENTOS!E727,'INF GERAIS'!E727=VISTORIA!E727,'INF GERAIS'!E727='PRESTAÇÃO DE CONTAS'!E727,'INF GERAIS'!E727='OBS  ENC'!E727,'INF GERAIS'!E727='CONCLUSÃO INFORMAL'!E727)</f>
        <v>1</v>
      </c>
    </row>
    <row r="711" spans="15:17" x14ac:dyDescent="0.35">
      <c r="O711" t="b">
        <f>AND('INF GERAIS'!B728=LEFT(RESUMO!B728,9),'INF GERAIS'!B728=LEFT('TERMO DE ADESÃO'!B728,9),'INF GERAIS'!B728=LEFT(EVENTOS!B728,9),'INF GERAIS'!B728=LEFT(PAGAMENTOS!B728,9),'INF GERAIS'!B728=LEFT(VISTORIA!B728,9),'INF GERAIS'!B728=LEFT('PRESTAÇÃO DE CONTAS'!B728,9),'INF GERAIS'!B728=LEFT('OBS  ENC'!B728,9),'INF GERAIS'!B728=LEFT('CONCLUSÃO INFORMAL'!B728,9))</f>
        <v>1</v>
      </c>
      <c r="P711" t="b">
        <f>AND('INF GERAIS'!D728=RESUMO!D728,'INF GERAIS'!D728='TERMO DE ADESÃO'!D728,'INF GERAIS'!D728=EVENTOS!D728,'INF GERAIS'!D728=PAGAMENTOS!D728,'INF GERAIS'!D728=VISTORIA!D728,'INF GERAIS'!D728='PRESTAÇÃO DE CONTAS'!D728,'INF GERAIS'!D728='OBS  ENC'!D728,'INF GERAIS'!D728='CONCLUSÃO INFORMAL'!D728)</f>
        <v>1</v>
      </c>
      <c r="Q711" t="b">
        <f>AND('INF GERAIS'!E728=RESUMO!E728,'INF GERAIS'!E728='TERMO DE ADESÃO'!E728,'INF GERAIS'!E728=EVENTOS!E728,'INF GERAIS'!E728=PAGAMENTOS!E728,'INF GERAIS'!E728=VISTORIA!E728,'INF GERAIS'!E728='PRESTAÇÃO DE CONTAS'!E728,'INF GERAIS'!E728='OBS  ENC'!E728,'INF GERAIS'!E728='CONCLUSÃO INFORMAL'!E728)</f>
        <v>1</v>
      </c>
    </row>
    <row r="712" spans="15:17" x14ac:dyDescent="0.35">
      <c r="O712" t="b">
        <f>AND('INF GERAIS'!B729=LEFT(RESUMO!B729,9),'INF GERAIS'!B729=LEFT('TERMO DE ADESÃO'!B729,9),'INF GERAIS'!B729=LEFT(EVENTOS!B729,9),'INF GERAIS'!B729=LEFT(PAGAMENTOS!B729,9),'INF GERAIS'!B729=LEFT(VISTORIA!B729,9),'INF GERAIS'!B729=LEFT('PRESTAÇÃO DE CONTAS'!B729,9),'INF GERAIS'!B729=LEFT('OBS  ENC'!B729,9),'INF GERAIS'!B729=LEFT('CONCLUSÃO INFORMAL'!B729,9))</f>
        <v>1</v>
      </c>
      <c r="P712" t="b">
        <f>AND('INF GERAIS'!D729=RESUMO!D729,'INF GERAIS'!D729='TERMO DE ADESÃO'!D729,'INF GERAIS'!D729=EVENTOS!D729,'INF GERAIS'!D729=PAGAMENTOS!D729,'INF GERAIS'!D729=VISTORIA!D729,'INF GERAIS'!D729='PRESTAÇÃO DE CONTAS'!D729,'INF GERAIS'!D729='OBS  ENC'!D729,'INF GERAIS'!D729='CONCLUSÃO INFORMAL'!D729)</f>
        <v>1</v>
      </c>
      <c r="Q712" t="b">
        <f>AND('INF GERAIS'!E729=RESUMO!E729,'INF GERAIS'!E729='TERMO DE ADESÃO'!E729,'INF GERAIS'!E729=EVENTOS!E729,'INF GERAIS'!E729=PAGAMENTOS!E729,'INF GERAIS'!E729=VISTORIA!E729,'INF GERAIS'!E729='PRESTAÇÃO DE CONTAS'!E729,'INF GERAIS'!E729='OBS  ENC'!E729,'INF GERAIS'!E729='CONCLUSÃO INFORMAL'!E729)</f>
        <v>1</v>
      </c>
    </row>
    <row r="713" spans="15:17" x14ac:dyDescent="0.35">
      <c r="O713" t="b">
        <f>AND('INF GERAIS'!B730=LEFT(RESUMO!B730,9),'INF GERAIS'!B730=LEFT('TERMO DE ADESÃO'!B730,9),'INF GERAIS'!B730=LEFT(EVENTOS!B730,9),'INF GERAIS'!B730=LEFT(PAGAMENTOS!B730,9),'INF GERAIS'!B730=LEFT(VISTORIA!B730,9),'INF GERAIS'!B730=LEFT('PRESTAÇÃO DE CONTAS'!B730,9),'INF GERAIS'!B730=LEFT('OBS  ENC'!B730,9),'INF GERAIS'!B730=LEFT('CONCLUSÃO INFORMAL'!B730,9))</f>
        <v>1</v>
      </c>
      <c r="P713" t="b">
        <f>AND('INF GERAIS'!D730=RESUMO!D730,'INF GERAIS'!D730='TERMO DE ADESÃO'!D730,'INF GERAIS'!D730=EVENTOS!D730,'INF GERAIS'!D730=PAGAMENTOS!D730,'INF GERAIS'!D730=VISTORIA!D730,'INF GERAIS'!D730='PRESTAÇÃO DE CONTAS'!D730,'INF GERAIS'!D730='OBS  ENC'!D730,'INF GERAIS'!D730='CONCLUSÃO INFORMAL'!D730)</f>
        <v>1</v>
      </c>
      <c r="Q713" t="b">
        <f>AND('INF GERAIS'!E730=RESUMO!E730,'INF GERAIS'!E730='TERMO DE ADESÃO'!E730,'INF GERAIS'!E730=EVENTOS!E730,'INF GERAIS'!E730=PAGAMENTOS!E730,'INF GERAIS'!E730=VISTORIA!E730,'INF GERAIS'!E730='PRESTAÇÃO DE CONTAS'!E730,'INF GERAIS'!E730='OBS  ENC'!E730,'INF GERAIS'!E730='CONCLUSÃO INFORMAL'!E730)</f>
        <v>1</v>
      </c>
    </row>
    <row r="714" spans="15:17" x14ac:dyDescent="0.35">
      <c r="O714" t="b">
        <f>AND('INF GERAIS'!B731=LEFT(RESUMO!B731,9),'INF GERAIS'!B731=LEFT('TERMO DE ADESÃO'!B731,9),'INF GERAIS'!B731=LEFT(EVENTOS!B731,9),'INF GERAIS'!B731=LEFT(PAGAMENTOS!B731,9),'INF GERAIS'!B731=LEFT(VISTORIA!B731,9),'INF GERAIS'!B731=LEFT('PRESTAÇÃO DE CONTAS'!B731,9),'INF GERAIS'!B731=LEFT('OBS  ENC'!B731,9),'INF GERAIS'!B731=LEFT('CONCLUSÃO INFORMAL'!B731,9))</f>
        <v>1</v>
      </c>
      <c r="P714" t="b">
        <f>AND('INF GERAIS'!D731=RESUMO!D731,'INF GERAIS'!D731='TERMO DE ADESÃO'!D731,'INF GERAIS'!D731=EVENTOS!D731,'INF GERAIS'!D731=PAGAMENTOS!D731,'INF GERAIS'!D731=VISTORIA!D731,'INF GERAIS'!D731='PRESTAÇÃO DE CONTAS'!D731,'INF GERAIS'!D731='OBS  ENC'!D731,'INF GERAIS'!D731='CONCLUSÃO INFORMAL'!D731)</f>
        <v>1</v>
      </c>
      <c r="Q714" t="b">
        <f>AND('INF GERAIS'!E731=RESUMO!E731,'INF GERAIS'!E731='TERMO DE ADESÃO'!E731,'INF GERAIS'!E731=EVENTOS!E731,'INF GERAIS'!E731=PAGAMENTOS!E731,'INF GERAIS'!E731=VISTORIA!E731,'INF GERAIS'!E731='PRESTAÇÃO DE CONTAS'!E731,'INF GERAIS'!E731='OBS  ENC'!E731,'INF GERAIS'!E731='CONCLUSÃO INFORMAL'!E731)</f>
        <v>1</v>
      </c>
    </row>
    <row r="715" spans="15:17" x14ac:dyDescent="0.35">
      <c r="O715" t="b">
        <f>AND('INF GERAIS'!B732=LEFT(RESUMO!B732,9),'INF GERAIS'!B732=LEFT('TERMO DE ADESÃO'!B732,9),'INF GERAIS'!B732=LEFT(EVENTOS!B732,9),'INF GERAIS'!B732=LEFT(PAGAMENTOS!B732,9),'INF GERAIS'!B732=LEFT(VISTORIA!B732,9),'INF GERAIS'!B732=LEFT('PRESTAÇÃO DE CONTAS'!B732,9),'INF GERAIS'!B732=LEFT('OBS  ENC'!B732,9),'INF GERAIS'!B732=LEFT('CONCLUSÃO INFORMAL'!B732,9))</f>
        <v>1</v>
      </c>
      <c r="P715" t="b">
        <f>AND('INF GERAIS'!D732=RESUMO!D732,'INF GERAIS'!D732='TERMO DE ADESÃO'!D732,'INF GERAIS'!D732=EVENTOS!D732,'INF GERAIS'!D732=PAGAMENTOS!D732,'INF GERAIS'!D732=VISTORIA!D732,'INF GERAIS'!D732='PRESTAÇÃO DE CONTAS'!D732,'INF GERAIS'!D732='OBS  ENC'!D732,'INF GERAIS'!D732='CONCLUSÃO INFORMAL'!D732)</f>
        <v>1</v>
      </c>
      <c r="Q715" t="b">
        <f>AND('INF GERAIS'!E732=RESUMO!E732,'INF GERAIS'!E732='TERMO DE ADESÃO'!E732,'INF GERAIS'!E732=EVENTOS!E732,'INF GERAIS'!E732=PAGAMENTOS!E732,'INF GERAIS'!E732=VISTORIA!E732,'INF GERAIS'!E732='PRESTAÇÃO DE CONTAS'!E732,'INF GERAIS'!E732='OBS  ENC'!E732,'INF GERAIS'!E732='CONCLUSÃO INFORMAL'!E732)</f>
        <v>1</v>
      </c>
    </row>
    <row r="716" spans="15:17" x14ac:dyDescent="0.35">
      <c r="O716" t="b">
        <f>AND('INF GERAIS'!B733=LEFT(RESUMO!B733,9),'INF GERAIS'!B733=LEFT('TERMO DE ADESÃO'!B733,9),'INF GERAIS'!B733=LEFT(EVENTOS!B733,9),'INF GERAIS'!B733=LEFT(PAGAMENTOS!B733,9),'INF GERAIS'!B733=LEFT(VISTORIA!B733,9),'INF GERAIS'!B733=LEFT('PRESTAÇÃO DE CONTAS'!B733,9),'INF GERAIS'!B733=LEFT('OBS  ENC'!B733,9),'INF GERAIS'!B733=LEFT('CONCLUSÃO INFORMAL'!B733,9))</f>
        <v>1</v>
      </c>
      <c r="P716" t="b">
        <f>AND('INF GERAIS'!D733=RESUMO!D733,'INF GERAIS'!D733='TERMO DE ADESÃO'!D733,'INF GERAIS'!D733=EVENTOS!D733,'INF GERAIS'!D733=PAGAMENTOS!D733,'INF GERAIS'!D733=VISTORIA!D733,'INF GERAIS'!D733='PRESTAÇÃO DE CONTAS'!D733,'INF GERAIS'!D733='OBS  ENC'!D733,'INF GERAIS'!D733='CONCLUSÃO INFORMAL'!D733)</f>
        <v>1</v>
      </c>
      <c r="Q716" t="b">
        <f>AND('INF GERAIS'!E733=RESUMO!E733,'INF GERAIS'!E733='TERMO DE ADESÃO'!E733,'INF GERAIS'!E733=EVENTOS!E733,'INF GERAIS'!E733=PAGAMENTOS!E733,'INF GERAIS'!E733=VISTORIA!E733,'INF GERAIS'!E733='PRESTAÇÃO DE CONTAS'!E733,'INF GERAIS'!E733='OBS  ENC'!E733,'INF GERAIS'!E733='CONCLUSÃO INFORMAL'!E733)</f>
        <v>1</v>
      </c>
    </row>
    <row r="717" spans="15:17" x14ac:dyDescent="0.35">
      <c r="O717" t="b">
        <f>AND('INF GERAIS'!B734=LEFT(RESUMO!B734,9),'INF GERAIS'!B734=LEFT('TERMO DE ADESÃO'!B734,9),'INF GERAIS'!B734=LEFT(EVENTOS!B734,9),'INF GERAIS'!B734=LEFT(PAGAMENTOS!B734,9),'INF GERAIS'!B734=LEFT(VISTORIA!B734,9),'INF GERAIS'!B734=LEFT('PRESTAÇÃO DE CONTAS'!B734,9),'INF GERAIS'!B734=LEFT('OBS  ENC'!B734,9),'INF GERAIS'!B734=LEFT('CONCLUSÃO INFORMAL'!B734,9))</f>
        <v>1</v>
      </c>
      <c r="P717" t="b">
        <f>AND('INF GERAIS'!D734=RESUMO!D734,'INF GERAIS'!D734='TERMO DE ADESÃO'!D734,'INF GERAIS'!D734=EVENTOS!D734,'INF GERAIS'!D734=PAGAMENTOS!D734,'INF GERAIS'!D734=VISTORIA!D734,'INF GERAIS'!D734='PRESTAÇÃO DE CONTAS'!D734,'INF GERAIS'!D734='OBS  ENC'!D734,'INF GERAIS'!D734='CONCLUSÃO INFORMAL'!D734)</f>
        <v>1</v>
      </c>
      <c r="Q717" t="b">
        <f>AND('INF GERAIS'!E734=RESUMO!E734,'INF GERAIS'!E734='TERMO DE ADESÃO'!E734,'INF GERAIS'!E734=EVENTOS!E734,'INF GERAIS'!E734=PAGAMENTOS!E734,'INF GERAIS'!E734=VISTORIA!E734,'INF GERAIS'!E734='PRESTAÇÃO DE CONTAS'!E734,'INF GERAIS'!E734='OBS  ENC'!E734,'INF GERAIS'!E734='CONCLUSÃO INFORMAL'!E734)</f>
        <v>1</v>
      </c>
    </row>
    <row r="718" spans="15:17" x14ac:dyDescent="0.35">
      <c r="O718" t="b">
        <f>AND('INF GERAIS'!B735=LEFT(RESUMO!B735,9),'INF GERAIS'!B735=LEFT('TERMO DE ADESÃO'!B735,9),'INF GERAIS'!B735=LEFT(EVENTOS!B735,9),'INF GERAIS'!B735=LEFT(PAGAMENTOS!B735,9),'INF GERAIS'!B735=LEFT(VISTORIA!B735,9),'INF GERAIS'!B735=LEFT('PRESTAÇÃO DE CONTAS'!B735,9),'INF GERAIS'!B735=LEFT('OBS  ENC'!B735,9),'INF GERAIS'!B735=LEFT('CONCLUSÃO INFORMAL'!B735,9))</f>
        <v>1</v>
      </c>
      <c r="P718" t="b">
        <f>AND('INF GERAIS'!D735=RESUMO!D735,'INF GERAIS'!D735='TERMO DE ADESÃO'!D735,'INF GERAIS'!D735=EVENTOS!D735,'INF GERAIS'!D735=PAGAMENTOS!D735,'INF GERAIS'!D735=VISTORIA!D735,'INF GERAIS'!D735='PRESTAÇÃO DE CONTAS'!D735,'INF GERAIS'!D735='OBS  ENC'!D735,'INF GERAIS'!D735='CONCLUSÃO INFORMAL'!D735)</f>
        <v>1</v>
      </c>
      <c r="Q718" t="b">
        <f>AND('INF GERAIS'!E735=RESUMO!E735,'INF GERAIS'!E735='TERMO DE ADESÃO'!E735,'INF GERAIS'!E735=EVENTOS!E735,'INF GERAIS'!E735=PAGAMENTOS!E735,'INF GERAIS'!E735=VISTORIA!E735,'INF GERAIS'!E735='PRESTAÇÃO DE CONTAS'!E735,'INF GERAIS'!E735='OBS  ENC'!E735,'INF GERAIS'!E735='CONCLUSÃO INFORMAL'!E735)</f>
        <v>1</v>
      </c>
    </row>
    <row r="719" spans="15:17" x14ac:dyDescent="0.35">
      <c r="O719" t="b">
        <f>AND('INF GERAIS'!B736=LEFT(RESUMO!B736,9),'INF GERAIS'!B736=LEFT('TERMO DE ADESÃO'!B736,9),'INF GERAIS'!B736=LEFT(EVENTOS!B736,9),'INF GERAIS'!B736=LEFT(PAGAMENTOS!B736,9),'INF GERAIS'!B736=LEFT(VISTORIA!B736,9),'INF GERAIS'!B736=LEFT('PRESTAÇÃO DE CONTAS'!B736,9),'INF GERAIS'!B736=LEFT('OBS  ENC'!B736,9),'INF GERAIS'!B736=LEFT('CONCLUSÃO INFORMAL'!B736,9))</f>
        <v>1</v>
      </c>
      <c r="P719" t="b">
        <f>AND('INF GERAIS'!D736=RESUMO!D736,'INF GERAIS'!D736='TERMO DE ADESÃO'!D736,'INF GERAIS'!D736=EVENTOS!D736,'INF GERAIS'!D736=PAGAMENTOS!D736,'INF GERAIS'!D736=VISTORIA!D736,'INF GERAIS'!D736='PRESTAÇÃO DE CONTAS'!D736,'INF GERAIS'!D736='OBS  ENC'!D736,'INF GERAIS'!D736='CONCLUSÃO INFORMAL'!D736)</f>
        <v>1</v>
      </c>
      <c r="Q719" t="b">
        <f>AND('INF GERAIS'!E736=RESUMO!E736,'INF GERAIS'!E736='TERMO DE ADESÃO'!E736,'INF GERAIS'!E736=EVENTOS!E736,'INF GERAIS'!E736=PAGAMENTOS!E736,'INF GERAIS'!E736=VISTORIA!E736,'INF GERAIS'!E736='PRESTAÇÃO DE CONTAS'!E736,'INF GERAIS'!E736='OBS  ENC'!E736,'INF GERAIS'!E736='CONCLUSÃO INFORMAL'!E736)</f>
        <v>1</v>
      </c>
    </row>
    <row r="720" spans="15:17" x14ac:dyDescent="0.35">
      <c r="O720" t="b">
        <f>AND('INF GERAIS'!B737=LEFT(RESUMO!B737,9),'INF GERAIS'!B737=LEFT('TERMO DE ADESÃO'!B737,9),'INF GERAIS'!B737=LEFT(EVENTOS!B737,9),'INF GERAIS'!B737=LEFT(PAGAMENTOS!B737,9),'INF GERAIS'!B737=LEFT(VISTORIA!B737,9),'INF GERAIS'!B737=LEFT('PRESTAÇÃO DE CONTAS'!B737,9),'INF GERAIS'!B737=LEFT('OBS  ENC'!B737,9),'INF GERAIS'!B737=LEFT('CONCLUSÃO INFORMAL'!B737,9))</f>
        <v>1</v>
      </c>
      <c r="P720" t="b">
        <f>AND('INF GERAIS'!D737=RESUMO!D737,'INF GERAIS'!D737='TERMO DE ADESÃO'!D737,'INF GERAIS'!D737=EVENTOS!D737,'INF GERAIS'!D737=PAGAMENTOS!D737,'INF GERAIS'!D737=VISTORIA!D737,'INF GERAIS'!D737='PRESTAÇÃO DE CONTAS'!D737,'INF GERAIS'!D737='OBS  ENC'!D737,'INF GERAIS'!D737='CONCLUSÃO INFORMAL'!D737)</f>
        <v>1</v>
      </c>
      <c r="Q720" t="b">
        <f>AND('INF GERAIS'!E737=RESUMO!E737,'INF GERAIS'!E737='TERMO DE ADESÃO'!E737,'INF GERAIS'!E737=EVENTOS!E737,'INF GERAIS'!E737=PAGAMENTOS!E737,'INF GERAIS'!E737=VISTORIA!E737,'INF GERAIS'!E737='PRESTAÇÃO DE CONTAS'!E737,'INF GERAIS'!E737='OBS  ENC'!E737,'INF GERAIS'!E737='CONCLUSÃO INFORMAL'!E737)</f>
        <v>1</v>
      </c>
    </row>
    <row r="721" spans="15:17" x14ac:dyDescent="0.35">
      <c r="O721" t="b">
        <f>AND('INF GERAIS'!B738=LEFT(RESUMO!B738,9),'INF GERAIS'!B738=LEFT('TERMO DE ADESÃO'!B738,9),'INF GERAIS'!B738=LEFT(EVENTOS!B738,9),'INF GERAIS'!B738=LEFT(PAGAMENTOS!B738,9),'INF GERAIS'!B738=LEFT(VISTORIA!B738,9),'INF GERAIS'!B738=LEFT('PRESTAÇÃO DE CONTAS'!B738,9),'INF GERAIS'!B738=LEFT('OBS  ENC'!B738,9),'INF GERAIS'!B738=LEFT('CONCLUSÃO INFORMAL'!B738,9))</f>
        <v>1</v>
      </c>
      <c r="P721" t="b">
        <f>AND('INF GERAIS'!D738=RESUMO!D738,'INF GERAIS'!D738='TERMO DE ADESÃO'!D738,'INF GERAIS'!D738=EVENTOS!D738,'INF GERAIS'!D738=PAGAMENTOS!D738,'INF GERAIS'!D738=VISTORIA!D738,'INF GERAIS'!D738='PRESTAÇÃO DE CONTAS'!D738,'INF GERAIS'!D738='OBS  ENC'!D738,'INF GERAIS'!D738='CONCLUSÃO INFORMAL'!D738)</f>
        <v>1</v>
      </c>
      <c r="Q721" t="b">
        <f>AND('INF GERAIS'!E738=RESUMO!E738,'INF GERAIS'!E738='TERMO DE ADESÃO'!E738,'INF GERAIS'!E738=EVENTOS!E738,'INF GERAIS'!E738=PAGAMENTOS!E738,'INF GERAIS'!E738=VISTORIA!E738,'INF GERAIS'!E738='PRESTAÇÃO DE CONTAS'!E738,'INF GERAIS'!E738='OBS  ENC'!E738,'INF GERAIS'!E738='CONCLUSÃO INFORMAL'!E738)</f>
        <v>1</v>
      </c>
    </row>
    <row r="722" spans="15:17" x14ac:dyDescent="0.35">
      <c r="O722" t="b">
        <f>AND('INF GERAIS'!B739=LEFT(RESUMO!B739,9),'INF GERAIS'!B739=LEFT('TERMO DE ADESÃO'!B739,9),'INF GERAIS'!B739=LEFT(EVENTOS!B739,9),'INF GERAIS'!B739=LEFT(PAGAMENTOS!B739,9),'INF GERAIS'!B739=LEFT(VISTORIA!B739,9),'INF GERAIS'!B739=LEFT('PRESTAÇÃO DE CONTAS'!B739,9),'INF GERAIS'!B739=LEFT('OBS  ENC'!B739,9),'INF GERAIS'!B739=LEFT('CONCLUSÃO INFORMAL'!B739,9))</f>
        <v>1</v>
      </c>
      <c r="P722" t="b">
        <f>AND('INF GERAIS'!D739=RESUMO!D739,'INF GERAIS'!D739='TERMO DE ADESÃO'!D739,'INF GERAIS'!D739=EVENTOS!D739,'INF GERAIS'!D739=PAGAMENTOS!D739,'INF GERAIS'!D739=VISTORIA!D739,'INF GERAIS'!D739='PRESTAÇÃO DE CONTAS'!D739,'INF GERAIS'!D739='OBS  ENC'!D739,'INF GERAIS'!D739='CONCLUSÃO INFORMAL'!D739)</f>
        <v>1</v>
      </c>
      <c r="Q722" t="b">
        <f>AND('INF GERAIS'!E739=RESUMO!E739,'INF GERAIS'!E739='TERMO DE ADESÃO'!E739,'INF GERAIS'!E739=EVENTOS!E739,'INF GERAIS'!E739=PAGAMENTOS!E739,'INF GERAIS'!E739=VISTORIA!E739,'INF GERAIS'!E739='PRESTAÇÃO DE CONTAS'!E739,'INF GERAIS'!E739='OBS  ENC'!E739,'INF GERAIS'!E739='CONCLUSÃO INFORMAL'!E739)</f>
        <v>1</v>
      </c>
    </row>
    <row r="723" spans="15:17" x14ac:dyDescent="0.35">
      <c r="O723" t="b">
        <f>AND('INF GERAIS'!B740=LEFT(RESUMO!B740,9),'INF GERAIS'!B740=LEFT('TERMO DE ADESÃO'!B740,9),'INF GERAIS'!B740=LEFT(EVENTOS!B740,9),'INF GERAIS'!B740=LEFT(PAGAMENTOS!B740,9),'INF GERAIS'!B740=LEFT(VISTORIA!B740,9),'INF GERAIS'!B740=LEFT('PRESTAÇÃO DE CONTAS'!B740,9),'INF GERAIS'!B740=LEFT('OBS  ENC'!B740,9),'INF GERAIS'!B740=LEFT('CONCLUSÃO INFORMAL'!B740,9))</f>
        <v>1</v>
      </c>
      <c r="P723" t="b">
        <f>AND('INF GERAIS'!D740=RESUMO!D740,'INF GERAIS'!D740='TERMO DE ADESÃO'!D740,'INF GERAIS'!D740=EVENTOS!D740,'INF GERAIS'!D740=PAGAMENTOS!D740,'INF GERAIS'!D740=VISTORIA!D740,'INF GERAIS'!D740='PRESTAÇÃO DE CONTAS'!D740,'INF GERAIS'!D740='OBS  ENC'!D740,'INF GERAIS'!D740='CONCLUSÃO INFORMAL'!D740)</f>
        <v>1</v>
      </c>
      <c r="Q723" t="b">
        <f>AND('INF GERAIS'!E740=RESUMO!E740,'INF GERAIS'!E740='TERMO DE ADESÃO'!E740,'INF GERAIS'!E740=EVENTOS!E740,'INF GERAIS'!E740=PAGAMENTOS!E740,'INF GERAIS'!E740=VISTORIA!E740,'INF GERAIS'!E740='PRESTAÇÃO DE CONTAS'!E740,'INF GERAIS'!E740='OBS  ENC'!E740,'INF GERAIS'!E740='CONCLUSÃO INFORMAL'!E740)</f>
        <v>1</v>
      </c>
    </row>
    <row r="724" spans="15:17" x14ac:dyDescent="0.35">
      <c r="O724" t="b">
        <f>AND('INF GERAIS'!B741=LEFT(RESUMO!B741,9),'INF GERAIS'!B741=LEFT('TERMO DE ADESÃO'!B741,9),'INF GERAIS'!B741=LEFT(EVENTOS!B741,9),'INF GERAIS'!B741=LEFT(PAGAMENTOS!B741,9),'INF GERAIS'!B741=LEFT(VISTORIA!B741,9),'INF GERAIS'!B741=LEFT('PRESTAÇÃO DE CONTAS'!B741,9),'INF GERAIS'!B741=LEFT('OBS  ENC'!B741,9),'INF GERAIS'!B741=LEFT('CONCLUSÃO INFORMAL'!B741,9))</f>
        <v>1</v>
      </c>
      <c r="P724" t="b">
        <f>AND('INF GERAIS'!D741=RESUMO!D741,'INF GERAIS'!D741='TERMO DE ADESÃO'!D741,'INF GERAIS'!D741=EVENTOS!D741,'INF GERAIS'!D741=PAGAMENTOS!D741,'INF GERAIS'!D741=VISTORIA!D741,'INF GERAIS'!D741='PRESTAÇÃO DE CONTAS'!D741,'INF GERAIS'!D741='OBS  ENC'!D741,'INF GERAIS'!D741='CONCLUSÃO INFORMAL'!D741)</f>
        <v>1</v>
      </c>
      <c r="Q724" t="b">
        <f>AND('INF GERAIS'!E741=RESUMO!E741,'INF GERAIS'!E741='TERMO DE ADESÃO'!E741,'INF GERAIS'!E741=EVENTOS!E741,'INF GERAIS'!E741=PAGAMENTOS!E741,'INF GERAIS'!E741=VISTORIA!E741,'INF GERAIS'!E741='PRESTAÇÃO DE CONTAS'!E741,'INF GERAIS'!E741='OBS  ENC'!E741,'INF GERAIS'!E741='CONCLUSÃO INFORMAL'!E741)</f>
        <v>1</v>
      </c>
    </row>
    <row r="725" spans="15:17" x14ac:dyDescent="0.35">
      <c r="O725" t="b">
        <f>AND('INF GERAIS'!B742=LEFT(RESUMO!B742,9),'INF GERAIS'!B742=LEFT('TERMO DE ADESÃO'!B742,9),'INF GERAIS'!B742=LEFT(EVENTOS!B742,9),'INF GERAIS'!B742=LEFT(PAGAMENTOS!B742,9),'INF GERAIS'!B742=LEFT(VISTORIA!B742,9),'INF GERAIS'!B742=LEFT('PRESTAÇÃO DE CONTAS'!B742,9),'INF GERAIS'!B742=LEFT('OBS  ENC'!B742,9),'INF GERAIS'!B742=LEFT('CONCLUSÃO INFORMAL'!B742,9))</f>
        <v>1</v>
      </c>
      <c r="P725" t="b">
        <f>AND('INF GERAIS'!D742=RESUMO!D742,'INF GERAIS'!D742='TERMO DE ADESÃO'!D742,'INF GERAIS'!D742=EVENTOS!D742,'INF GERAIS'!D742=PAGAMENTOS!D742,'INF GERAIS'!D742=VISTORIA!D742,'INF GERAIS'!D742='PRESTAÇÃO DE CONTAS'!D742,'INF GERAIS'!D742='OBS  ENC'!D742,'INF GERAIS'!D742='CONCLUSÃO INFORMAL'!D742)</f>
        <v>1</v>
      </c>
      <c r="Q725" t="b">
        <f>AND('INF GERAIS'!E742=RESUMO!E742,'INF GERAIS'!E742='TERMO DE ADESÃO'!E742,'INF GERAIS'!E742=EVENTOS!E742,'INF GERAIS'!E742=PAGAMENTOS!E742,'INF GERAIS'!E742=VISTORIA!E742,'INF GERAIS'!E742='PRESTAÇÃO DE CONTAS'!E742,'INF GERAIS'!E742='OBS  ENC'!E742,'INF GERAIS'!E742='CONCLUSÃO INFORMAL'!E742)</f>
        <v>1</v>
      </c>
    </row>
    <row r="726" spans="15:17" x14ac:dyDescent="0.35">
      <c r="O726" t="b">
        <f>AND('INF GERAIS'!B743=LEFT(RESUMO!B743,9),'INF GERAIS'!B743=LEFT('TERMO DE ADESÃO'!B743,9),'INF GERAIS'!B743=LEFT(EVENTOS!B743,9),'INF GERAIS'!B743=LEFT(PAGAMENTOS!B743,9),'INF GERAIS'!B743=LEFT(VISTORIA!B743,9),'INF GERAIS'!B743=LEFT('PRESTAÇÃO DE CONTAS'!B743,9),'INF GERAIS'!B743=LEFT('OBS  ENC'!B743,9),'INF GERAIS'!B743=LEFT('CONCLUSÃO INFORMAL'!B743,9))</f>
        <v>1</v>
      </c>
      <c r="P726" t="b">
        <f>AND('INF GERAIS'!D743=RESUMO!D743,'INF GERAIS'!D743='TERMO DE ADESÃO'!D743,'INF GERAIS'!D743=EVENTOS!D743,'INF GERAIS'!D743=PAGAMENTOS!D743,'INF GERAIS'!D743=VISTORIA!D743,'INF GERAIS'!D743='PRESTAÇÃO DE CONTAS'!D743,'INF GERAIS'!D743='OBS  ENC'!D743,'INF GERAIS'!D743='CONCLUSÃO INFORMAL'!D743)</f>
        <v>1</v>
      </c>
      <c r="Q726" t="b">
        <f>AND('INF GERAIS'!E743=RESUMO!E743,'INF GERAIS'!E743='TERMO DE ADESÃO'!E743,'INF GERAIS'!E743=EVENTOS!E743,'INF GERAIS'!E743=PAGAMENTOS!E743,'INF GERAIS'!E743=VISTORIA!E743,'INF GERAIS'!E743='PRESTAÇÃO DE CONTAS'!E743,'INF GERAIS'!E743='OBS  ENC'!E743,'INF GERAIS'!E743='CONCLUSÃO INFORMAL'!E743)</f>
        <v>1</v>
      </c>
    </row>
    <row r="727" spans="15:17" x14ac:dyDescent="0.35">
      <c r="O727" t="b">
        <f>AND('INF GERAIS'!B744=LEFT(RESUMO!B744,9),'INF GERAIS'!B744=LEFT('TERMO DE ADESÃO'!B744,9),'INF GERAIS'!B744=LEFT(EVENTOS!B744,9),'INF GERAIS'!B744=LEFT(PAGAMENTOS!B744,9),'INF GERAIS'!B744=LEFT(VISTORIA!B744,9),'INF GERAIS'!B744=LEFT('PRESTAÇÃO DE CONTAS'!B744,9),'INF GERAIS'!B744=LEFT('OBS  ENC'!B744,9),'INF GERAIS'!B744=LEFT('CONCLUSÃO INFORMAL'!B744,9))</f>
        <v>1</v>
      </c>
      <c r="P727" t="b">
        <f>AND('INF GERAIS'!D744=RESUMO!D744,'INF GERAIS'!D744='TERMO DE ADESÃO'!D744,'INF GERAIS'!D744=EVENTOS!D744,'INF GERAIS'!D744=PAGAMENTOS!D744,'INF GERAIS'!D744=VISTORIA!D744,'INF GERAIS'!D744='PRESTAÇÃO DE CONTAS'!D744,'INF GERAIS'!D744='OBS  ENC'!D744,'INF GERAIS'!D744='CONCLUSÃO INFORMAL'!D744)</f>
        <v>1</v>
      </c>
      <c r="Q727" t="b">
        <f>AND('INF GERAIS'!E744=RESUMO!E744,'INF GERAIS'!E744='TERMO DE ADESÃO'!E744,'INF GERAIS'!E744=EVENTOS!E744,'INF GERAIS'!E744=PAGAMENTOS!E744,'INF GERAIS'!E744=VISTORIA!E744,'INF GERAIS'!E744='PRESTAÇÃO DE CONTAS'!E744,'INF GERAIS'!E744='OBS  ENC'!E744,'INF GERAIS'!E744='CONCLUSÃO INFORMAL'!E744)</f>
        <v>1</v>
      </c>
    </row>
    <row r="728" spans="15:17" x14ac:dyDescent="0.35">
      <c r="O728" t="b">
        <f>AND('INF GERAIS'!B745=LEFT(RESUMO!B745,9),'INF GERAIS'!B745=LEFT('TERMO DE ADESÃO'!B745,9),'INF GERAIS'!B745=LEFT(EVENTOS!B745,9),'INF GERAIS'!B745=LEFT(PAGAMENTOS!B745,9),'INF GERAIS'!B745=LEFT(VISTORIA!B745,9),'INF GERAIS'!B745=LEFT('PRESTAÇÃO DE CONTAS'!B745,9),'INF GERAIS'!B745=LEFT('OBS  ENC'!B745,9),'INF GERAIS'!B745=LEFT('CONCLUSÃO INFORMAL'!B745,9))</f>
        <v>1</v>
      </c>
      <c r="P728" t="b">
        <f>AND('INF GERAIS'!D745=RESUMO!D745,'INF GERAIS'!D745='TERMO DE ADESÃO'!D745,'INF GERAIS'!D745=EVENTOS!D745,'INF GERAIS'!D745=PAGAMENTOS!D745,'INF GERAIS'!D745=VISTORIA!D745,'INF GERAIS'!D745='PRESTAÇÃO DE CONTAS'!D745,'INF GERAIS'!D745='OBS  ENC'!D745,'INF GERAIS'!D745='CONCLUSÃO INFORMAL'!D745)</f>
        <v>1</v>
      </c>
      <c r="Q728" t="b">
        <f>AND('INF GERAIS'!E745=RESUMO!E745,'INF GERAIS'!E745='TERMO DE ADESÃO'!E745,'INF GERAIS'!E745=EVENTOS!E745,'INF GERAIS'!E745=PAGAMENTOS!E745,'INF GERAIS'!E745=VISTORIA!E745,'INF GERAIS'!E745='PRESTAÇÃO DE CONTAS'!E745,'INF GERAIS'!E745='OBS  ENC'!E745,'INF GERAIS'!E745='CONCLUSÃO INFORMAL'!E745)</f>
        <v>1</v>
      </c>
    </row>
    <row r="729" spans="15:17" x14ac:dyDescent="0.35">
      <c r="O729" t="b">
        <f>AND('INF GERAIS'!B746=LEFT(RESUMO!B746,9),'INF GERAIS'!B746=LEFT('TERMO DE ADESÃO'!B746,9),'INF GERAIS'!B746=LEFT(EVENTOS!B746,9),'INF GERAIS'!B746=LEFT(PAGAMENTOS!B746,9),'INF GERAIS'!B746=LEFT(VISTORIA!B746,9),'INF GERAIS'!B746=LEFT('PRESTAÇÃO DE CONTAS'!B746,9),'INF GERAIS'!B746=LEFT('OBS  ENC'!B746,9),'INF GERAIS'!B746=LEFT('CONCLUSÃO INFORMAL'!B746,9))</f>
        <v>1</v>
      </c>
      <c r="P729" t="b">
        <f>AND('INF GERAIS'!D746=RESUMO!D746,'INF GERAIS'!D746='TERMO DE ADESÃO'!D746,'INF GERAIS'!D746=EVENTOS!D746,'INF GERAIS'!D746=PAGAMENTOS!D746,'INF GERAIS'!D746=VISTORIA!D746,'INF GERAIS'!D746='PRESTAÇÃO DE CONTAS'!D746,'INF GERAIS'!D746='OBS  ENC'!D746,'INF GERAIS'!D746='CONCLUSÃO INFORMAL'!D746)</f>
        <v>1</v>
      </c>
      <c r="Q729" t="b">
        <f>AND('INF GERAIS'!E746=RESUMO!E746,'INF GERAIS'!E746='TERMO DE ADESÃO'!E746,'INF GERAIS'!E746=EVENTOS!E746,'INF GERAIS'!E746=PAGAMENTOS!E746,'INF GERAIS'!E746=VISTORIA!E746,'INF GERAIS'!E746='PRESTAÇÃO DE CONTAS'!E746,'INF GERAIS'!E746='OBS  ENC'!E746,'INF GERAIS'!E746='CONCLUSÃO INFORMAL'!E746)</f>
        <v>1</v>
      </c>
    </row>
    <row r="730" spans="15:17" x14ac:dyDescent="0.35">
      <c r="O730" t="b">
        <f>AND('INF GERAIS'!B747=LEFT(RESUMO!B747,9),'INF GERAIS'!B747=LEFT('TERMO DE ADESÃO'!B747,9),'INF GERAIS'!B747=LEFT(EVENTOS!B747,9),'INF GERAIS'!B747=LEFT(PAGAMENTOS!B747,9),'INF GERAIS'!B747=LEFT(VISTORIA!B747,9),'INF GERAIS'!B747=LEFT('PRESTAÇÃO DE CONTAS'!B747,9),'INF GERAIS'!B747=LEFT('OBS  ENC'!B747,9),'INF GERAIS'!B747=LEFT('CONCLUSÃO INFORMAL'!B747,9))</f>
        <v>1</v>
      </c>
      <c r="P730" t="b">
        <f>AND('INF GERAIS'!D747=RESUMO!D747,'INF GERAIS'!D747='TERMO DE ADESÃO'!D747,'INF GERAIS'!D747=EVENTOS!D747,'INF GERAIS'!D747=PAGAMENTOS!D747,'INF GERAIS'!D747=VISTORIA!D747,'INF GERAIS'!D747='PRESTAÇÃO DE CONTAS'!D747,'INF GERAIS'!D747='OBS  ENC'!D747,'INF GERAIS'!D747='CONCLUSÃO INFORMAL'!D747)</f>
        <v>1</v>
      </c>
      <c r="Q730" t="b">
        <f>AND('INF GERAIS'!E747=RESUMO!E747,'INF GERAIS'!E747='TERMO DE ADESÃO'!E747,'INF GERAIS'!E747=EVENTOS!E747,'INF GERAIS'!E747=PAGAMENTOS!E747,'INF GERAIS'!E747=VISTORIA!E747,'INF GERAIS'!E747='PRESTAÇÃO DE CONTAS'!E747,'INF GERAIS'!E747='OBS  ENC'!E747,'INF GERAIS'!E747='CONCLUSÃO INFORMAL'!E747)</f>
        <v>1</v>
      </c>
    </row>
    <row r="731" spans="15:17" x14ac:dyDescent="0.35">
      <c r="O731" t="b">
        <f>AND('INF GERAIS'!B748=LEFT(RESUMO!B748,9),'INF GERAIS'!B748=LEFT('TERMO DE ADESÃO'!B748,9),'INF GERAIS'!B748=LEFT(EVENTOS!B748,9),'INF GERAIS'!B748=LEFT(PAGAMENTOS!B748,9),'INF GERAIS'!B748=LEFT(VISTORIA!B748,9),'INF GERAIS'!B748=LEFT('PRESTAÇÃO DE CONTAS'!B748,9),'INF GERAIS'!B748=LEFT('OBS  ENC'!B748,9),'INF GERAIS'!B748=LEFT('CONCLUSÃO INFORMAL'!B748,9))</f>
        <v>1</v>
      </c>
      <c r="P731" t="b">
        <f>AND('INF GERAIS'!D748=RESUMO!D748,'INF GERAIS'!D748='TERMO DE ADESÃO'!D748,'INF GERAIS'!D748=EVENTOS!D748,'INF GERAIS'!D748=PAGAMENTOS!D748,'INF GERAIS'!D748=VISTORIA!D748,'INF GERAIS'!D748='PRESTAÇÃO DE CONTAS'!D748,'INF GERAIS'!D748='OBS  ENC'!D748,'INF GERAIS'!D748='CONCLUSÃO INFORMAL'!D748)</f>
        <v>1</v>
      </c>
      <c r="Q731" t="b">
        <f>AND('INF GERAIS'!E748=RESUMO!E748,'INF GERAIS'!E748='TERMO DE ADESÃO'!E748,'INF GERAIS'!E748=EVENTOS!E748,'INF GERAIS'!E748=PAGAMENTOS!E748,'INF GERAIS'!E748=VISTORIA!E748,'INF GERAIS'!E748='PRESTAÇÃO DE CONTAS'!E748,'INF GERAIS'!E748='OBS  ENC'!E748,'INF GERAIS'!E748='CONCLUSÃO INFORMAL'!E748)</f>
        <v>1</v>
      </c>
    </row>
    <row r="732" spans="15:17" x14ac:dyDescent="0.35">
      <c r="O732" t="b">
        <f>AND('INF GERAIS'!B749=LEFT(RESUMO!B749,9),'INF GERAIS'!B749=LEFT('TERMO DE ADESÃO'!B749,9),'INF GERAIS'!B749=LEFT(EVENTOS!B749,9),'INF GERAIS'!B749=LEFT(PAGAMENTOS!B749,9),'INF GERAIS'!B749=LEFT(VISTORIA!B749,9),'INF GERAIS'!B749=LEFT('PRESTAÇÃO DE CONTAS'!B749,9),'INF GERAIS'!B749=LEFT('OBS  ENC'!B749,9),'INF GERAIS'!B749=LEFT('CONCLUSÃO INFORMAL'!B749,9))</f>
        <v>1</v>
      </c>
      <c r="P732" t="b">
        <f>AND('INF GERAIS'!D749=RESUMO!D749,'INF GERAIS'!D749='TERMO DE ADESÃO'!D749,'INF GERAIS'!D749=EVENTOS!D749,'INF GERAIS'!D749=PAGAMENTOS!D749,'INF GERAIS'!D749=VISTORIA!D749,'INF GERAIS'!D749='PRESTAÇÃO DE CONTAS'!D749,'INF GERAIS'!D749='OBS  ENC'!D749,'INF GERAIS'!D749='CONCLUSÃO INFORMAL'!D749)</f>
        <v>1</v>
      </c>
      <c r="Q732" t="b">
        <f>AND('INF GERAIS'!E749=RESUMO!E749,'INF GERAIS'!E749='TERMO DE ADESÃO'!E749,'INF GERAIS'!E749=EVENTOS!E749,'INF GERAIS'!E749=PAGAMENTOS!E749,'INF GERAIS'!E749=VISTORIA!E749,'INF GERAIS'!E749='PRESTAÇÃO DE CONTAS'!E749,'INF GERAIS'!E749='OBS  ENC'!E749,'INF GERAIS'!E749='CONCLUSÃO INFORMAL'!E749)</f>
        <v>1</v>
      </c>
    </row>
    <row r="733" spans="15:17" x14ac:dyDescent="0.35">
      <c r="O733" t="b">
        <f>AND('INF GERAIS'!B750=LEFT(RESUMO!B750,9),'INF GERAIS'!B750=LEFT('TERMO DE ADESÃO'!B750,9),'INF GERAIS'!B750=LEFT(EVENTOS!B750,9),'INF GERAIS'!B750=LEFT(PAGAMENTOS!B750,9),'INF GERAIS'!B750=LEFT(VISTORIA!B750,9),'INF GERAIS'!B750=LEFT('PRESTAÇÃO DE CONTAS'!B750,9),'INF GERAIS'!B750=LEFT('OBS  ENC'!B750,9),'INF GERAIS'!B750=LEFT('CONCLUSÃO INFORMAL'!B750,9))</f>
        <v>1</v>
      </c>
      <c r="P733" t="b">
        <f>AND('INF GERAIS'!D750=RESUMO!D750,'INF GERAIS'!D750='TERMO DE ADESÃO'!D750,'INF GERAIS'!D750=EVENTOS!D750,'INF GERAIS'!D750=PAGAMENTOS!D750,'INF GERAIS'!D750=VISTORIA!D750,'INF GERAIS'!D750='PRESTAÇÃO DE CONTAS'!D750,'INF GERAIS'!D750='OBS  ENC'!D750,'INF GERAIS'!D750='CONCLUSÃO INFORMAL'!D750)</f>
        <v>1</v>
      </c>
      <c r="Q733" t="b">
        <f>AND('INF GERAIS'!E750=RESUMO!E750,'INF GERAIS'!E750='TERMO DE ADESÃO'!E750,'INF GERAIS'!E750=EVENTOS!E750,'INF GERAIS'!E750=PAGAMENTOS!E750,'INF GERAIS'!E750=VISTORIA!E750,'INF GERAIS'!E750='PRESTAÇÃO DE CONTAS'!E750,'INF GERAIS'!E750='OBS  ENC'!E750,'INF GERAIS'!E750='CONCLUSÃO INFORMAL'!E750)</f>
        <v>1</v>
      </c>
    </row>
    <row r="734" spans="15:17" x14ac:dyDescent="0.35">
      <c r="O734" t="b">
        <f>AND('INF GERAIS'!B751=LEFT(RESUMO!B751,9),'INF GERAIS'!B751=LEFT('TERMO DE ADESÃO'!B751,9),'INF GERAIS'!B751=LEFT(EVENTOS!B751,9),'INF GERAIS'!B751=LEFT(PAGAMENTOS!B751,9),'INF GERAIS'!B751=LEFT(VISTORIA!B751,9),'INF GERAIS'!B751=LEFT('PRESTAÇÃO DE CONTAS'!B751,9),'INF GERAIS'!B751=LEFT('OBS  ENC'!B751,9),'INF GERAIS'!B751=LEFT('CONCLUSÃO INFORMAL'!B751,9))</f>
        <v>1</v>
      </c>
      <c r="P734" t="b">
        <f>AND('INF GERAIS'!D751=RESUMO!D751,'INF GERAIS'!D751='TERMO DE ADESÃO'!D751,'INF GERAIS'!D751=EVENTOS!D751,'INF GERAIS'!D751=PAGAMENTOS!D751,'INF GERAIS'!D751=VISTORIA!D751,'INF GERAIS'!D751='PRESTAÇÃO DE CONTAS'!D751,'INF GERAIS'!D751='OBS  ENC'!D751,'INF GERAIS'!D751='CONCLUSÃO INFORMAL'!D751)</f>
        <v>1</v>
      </c>
      <c r="Q734" t="b">
        <f>AND('INF GERAIS'!E751=RESUMO!E751,'INF GERAIS'!E751='TERMO DE ADESÃO'!E751,'INF GERAIS'!E751=EVENTOS!E751,'INF GERAIS'!E751=PAGAMENTOS!E751,'INF GERAIS'!E751=VISTORIA!E751,'INF GERAIS'!E751='PRESTAÇÃO DE CONTAS'!E751,'INF GERAIS'!E751='OBS  ENC'!E751,'INF GERAIS'!E751='CONCLUSÃO INFORMAL'!E751)</f>
        <v>1</v>
      </c>
    </row>
    <row r="735" spans="15:17" x14ac:dyDescent="0.35">
      <c r="O735" t="b">
        <f>AND('INF GERAIS'!B752=LEFT(RESUMO!B752,9),'INF GERAIS'!B752=LEFT('TERMO DE ADESÃO'!B752,9),'INF GERAIS'!B752=LEFT(EVENTOS!B752,9),'INF GERAIS'!B752=LEFT(PAGAMENTOS!B752,9),'INF GERAIS'!B752=LEFT(VISTORIA!B752,9),'INF GERAIS'!B752=LEFT('PRESTAÇÃO DE CONTAS'!B752,9),'INF GERAIS'!B752=LEFT('OBS  ENC'!B752,9),'INF GERAIS'!B752=LEFT('CONCLUSÃO INFORMAL'!B752,9))</f>
        <v>1</v>
      </c>
      <c r="P735" t="b">
        <f>AND('INF GERAIS'!D752=RESUMO!D752,'INF GERAIS'!D752='TERMO DE ADESÃO'!D752,'INF GERAIS'!D752=EVENTOS!D752,'INF GERAIS'!D752=PAGAMENTOS!D752,'INF GERAIS'!D752=VISTORIA!D752,'INF GERAIS'!D752='PRESTAÇÃO DE CONTAS'!D752,'INF GERAIS'!D752='OBS  ENC'!D752,'INF GERAIS'!D752='CONCLUSÃO INFORMAL'!D752)</f>
        <v>1</v>
      </c>
      <c r="Q735" t="b">
        <f>AND('INF GERAIS'!E752=RESUMO!E752,'INF GERAIS'!E752='TERMO DE ADESÃO'!E752,'INF GERAIS'!E752=EVENTOS!E752,'INF GERAIS'!E752=PAGAMENTOS!E752,'INF GERAIS'!E752=VISTORIA!E752,'INF GERAIS'!E752='PRESTAÇÃO DE CONTAS'!E752,'INF GERAIS'!E752='OBS  ENC'!E752,'INF GERAIS'!E752='CONCLUSÃO INFORMAL'!E752)</f>
        <v>1</v>
      </c>
    </row>
    <row r="736" spans="15:17" x14ac:dyDescent="0.35">
      <c r="O736" t="b">
        <f>AND('INF GERAIS'!B753=LEFT(RESUMO!B753,9),'INF GERAIS'!B753=LEFT('TERMO DE ADESÃO'!B753,9),'INF GERAIS'!B753=LEFT(EVENTOS!B753,9),'INF GERAIS'!B753=LEFT(PAGAMENTOS!B753,9),'INF GERAIS'!B753=LEFT(VISTORIA!B753,9),'INF GERAIS'!B753=LEFT('PRESTAÇÃO DE CONTAS'!B753,9),'INF GERAIS'!B753=LEFT('OBS  ENC'!B753,9),'INF GERAIS'!B753=LEFT('CONCLUSÃO INFORMAL'!B753,9))</f>
        <v>1</v>
      </c>
      <c r="P736" t="b">
        <f>AND('INF GERAIS'!D753=RESUMO!D753,'INF GERAIS'!D753='TERMO DE ADESÃO'!D753,'INF GERAIS'!D753=EVENTOS!D753,'INF GERAIS'!D753=PAGAMENTOS!D753,'INF GERAIS'!D753=VISTORIA!D753,'INF GERAIS'!D753='PRESTAÇÃO DE CONTAS'!D753,'INF GERAIS'!D753='OBS  ENC'!D753,'INF GERAIS'!D753='CONCLUSÃO INFORMAL'!D753)</f>
        <v>1</v>
      </c>
      <c r="Q736" t="b">
        <f>AND('INF GERAIS'!E753=RESUMO!E753,'INF GERAIS'!E753='TERMO DE ADESÃO'!E753,'INF GERAIS'!E753=EVENTOS!E753,'INF GERAIS'!E753=PAGAMENTOS!E753,'INF GERAIS'!E753=VISTORIA!E753,'INF GERAIS'!E753='PRESTAÇÃO DE CONTAS'!E753,'INF GERAIS'!E753='OBS  ENC'!E753,'INF GERAIS'!E753='CONCLUSÃO INFORMAL'!E753)</f>
        <v>1</v>
      </c>
    </row>
    <row r="737" spans="15:17" x14ac:dyDescent="0.35">
      <c r="O737" t="b">
        <f>AND('INF GERAIS'!B754=LEFT(RESUMO!B754,9),'INF GERAIS'!B754=LEFT('TERMO DE ADESÃO'!B754,9),'INF GERAIS'!B754=LEFT(EVENTOS!B754,9),'INF GERAIS'!B754=LEFT(PAGAMENTOS!B754,9),'INF GERAIS'!B754=LEFT(VISTORIA!B754,9),'INF GERAIS'!B754=LEFT('PRESTAÇÃO DE CONTAS'!B754,9),'INF GERAIS'!B754=LEFT('OBS  ENC'!B754,9),'INF GERAIS'!B754=LEFT('CONCLUSÃO INFORMAL'!B754,9))</f>
        <v>1</v>
      </c>
      <c r="P737" t="b">
        <f>AND('INF GERAIS'!D754=RESUMO!D754,'INF GERAIS'!D754='TERMO DE ADESÃO'!D754,'INF GERAIS'!D754=EVENTOS!D754,'INF GERAIS'!D754=PAGAMENTOS!D754,'INF GERAIS'!D754=VISTORIA!D754,'INF GERAIS'!D754='PRESTAÇÃO DE CONTAS'!D754,'INF GERAIS'!D754='OBS  ENC'!D754,'INF GERAIS'!D754='CONCLUSÃO INFORMAL'!D754)</f>
        <v>1</v>
      </c>
      <c r="Q737" t="b">
        <f>AND('INF GERAIS'!E754=RESUMO!E754,'INF GERAIS'!E754='TERMO DE ADESÃO'!E754,'INF GERAIS'!E754=EVENTOS!E754,'INF GERAIS'!E754=PAGAMENTOS!E754,'INF GERAIS'!E754=VISTORIA!E754,'INF GERAIS'!E754='PRESTAÇÃO DE CONTAS'!E754,'INF GERAIS'!E754='OBS  ENC'!E754,'INF GERAIS'!E754='CONCLUSÃO INFORMAL'!E754)</f>
        <v>1</v>
      </c>
    </row>
    <row r="738" spans="15:17" x14ac:dyDescent="0.35">
      <c r="O738" t="b">
        <f>AND('INF GERAIS'!B755=LEFT(RESUMO!B755,9),'INF GERAIS'!B755=LEFT('TERMO DE ADESÃO'!B755,9),'INF GERAIS'!B755=LEFT(EVENTOS!B755,9),'INF GERAIS'!B755=LEFT(PAGAMENTOS!B755,9),'INF GERAIS'!B755=LEFT(VISTORIA!B755,9),'INF GERAIS'!B755=LEFT('PRESTAÇÃO DE CONTAS'!B755,9),'INF GERAIS'!B755=LEFT('OBS  ENC'!B755,9),'INF GERAIS'!B755=LEFT('CONCLUSÃO INFORMAL'!B755,9))</f>
        <v>1</v>
      </c>
      <c r="P738" t="b">
        <f>AND('INF GERAIS'!D755=RESUMO!D755,'INF GERAIS'!D755='TERMO DE ADESÃO'!D755,'INF GERAIS'!D755=EVENTOS!D755,'INF GERAIS'!D755=PAGAMENTOS!D755,'INF GERAIS'!D755=VISTORIA!D755,'INF GERAIS'!D755='PRESTAÇÃO DE CONTAS'!D755,'INF GERAIS'!D755='OBS  ENC'!D755,'INF GERAIS'!D755='CONCLUSÃO INFORMAL'!D755)</f>
        <v>1</v>
      </c>
      <c r="Q738" t="b">
        <f>AND('INF GERAIS'!E755=RESUMO!E755,'INF GERAIS'!E755='TERMO DE ADESÃO'!E755,'INF GERAIS'!E755=EVENTOS!E755,'INF GERAIS'!E755=PAGAMENTOS!E755,'INF GERAIS'!E755=VISTORIA!E755,'INF GERAIS'!E755='PRESTAÇÃO DE CONTAS'!E755,'INF GERAIS'!E755='OBS  ENC'!E755,'INF GERAIS'!E755='CONCLUSÃO INFORMAL'!E755)</f>
        <v>1</v>
      </c>
    </row>
    <row r="739" spans="15:17" x14ac:dyDescent="0.35">
      <c r="O739" t="b">
        <f>AND('INF GERAIS'!B756=LEFT(RESUMO!B756,9),'INF GERAIS'!B756=LEFT('TERMO DE ADESÃO'!B756,9),'INF GERAIS'!B756=LEFT(EVENTOS!B756,9),'INF GERAIS'!B756=LEFT(PAGAMENTOS!B756,9),'INF GERAIS'!B756=LEFT(VISTORIA!B756,9),'INF GERAIS'!B756=LEFT('PRESTAÇÃO DE CONTAS'!B756,9),'INF GERAIS'!B756=LEFT('OBS  ENC'!B756,9),'INF GERAIS'!B756=LEFT('CONCLUSÃO INFORMAL'!B756,9))</f>
        <v>1</v>
      </c>
      <c r="P739" t="b">
        <f>AND('INF GERAIS'!D756=RESUMO!D756,'INF GERAIS'!D756='TERMO DE ADESÃO'!D756,'INF GERAIS'!D756=EVENTOS!D756,'INF GERAIS'!D756=PAGAMENTOS!D756,'INF GERAIS'!D756=VISTORIA!D756,'INF GERAIS'!D756='PRESTAÇÃO DE CONTAS'!D756,'INF GERAIS'!D756='OBS  ENC'!D756,'INF GERAIS'!D756='CONCLUSÃO INFORMAL'!D756)</f>
        <v>1</v>
      </c>
      <c r="Q739" t="b">
        <f>AND('INF GERAIS'!E756=RESUMO!E756,'INF GERAIS'!E756='TERMO DE ADESÃO'!E756,'INF GERAIS'!E756=EVENTOS!E756,'INF GERAIS'!E756=PAGAMENTOS!E756,'INF GERAIS'!E756=VISTORIA!E756,'INF GERAIS'!E756='PRESTAÇÃO DE CONTAS'!E756,'INF GERAIS'!E756='OBS  ENC'!E756,'INF GERAIS'!E756='CONCLUSÃO INFORMAL'!E756)</f>
        <v>1</v>
      </c>
    </row>
    <row r="740" spans="15:17" x14ac:dyDescent="0.35">
      <c r="O740" t="b">
        <f>AND('INF GERAIS'!B757=LEFT(RESUMO!B757,9),'INF GERAIS'!B757=LEFT('TERMO DE ADESÃO'!B757,9),'INF GERAIS'!B757=LEFT(EVENTOS!B757,9),'INF GERAIS'!B757=LEFT(PAGAMENTOS!B757,9),'INF GERAIS'!B757=LEFT(VISTORIA!B757,9),'INF GERAIS'!B757=LEFT('PRESTAÇÃO DE CONTAS'!B757,9),'INF GERAIS'!B757=LEFT('OBS  ENC'!B757,9),'INF GERAIS'!B757=LEFT('CONCLUSÃO INFORMAL'!B757,9))</f>
        <v>1</v>
      </c>
      <c r="P740" t="b">
        <f>AND('INF GERAIS'!D757=RESUMO!D757,'INF GERAIS'!D757='TERMO DE ADESÃO'!D757,'INF GERAIS'!D757=EVENTOS!D757,'INF GERAIS'!D757=PAGAMENTOS!D757,'INF GERAIS'!D757=VISTORIA!D757,'INF GERAIS'!D757='PRESTAÇÃO DE CONTAS'!D757,'INF GERAIS'!D757='OBS  ENC'!D757,'INF GERAIS'!D757='CONCLUSÃO INFORMAL'!D757)</f>
        <v>1</v>
      </c>
      <c r="Q740" t="b">
        <f>AND('INF GERAIS'!E757=RESUMO!E757,'INF GERAIS'!E757='TERMO DE ADESÃO'!E757,'INF GERAIS'!E757=EVENTOS!E757,'INF GERAIS'!E757=PAGAMENTOS!E757,'INF GERAIS'!E757=VISTORIA!E757,'INF GERAIS'!E757='PRESTAÇÃO DE CONTAS'!E757,'INF GERAIS'!E757='OBS  ENC'!E757,'INF GERAIS'!E757='CONCLUSÃO INFORMAL'!E757)</f>
        <v>1</v>
      </c>
    </row>
    <row r="741" spans="15:17" x14ac:dyDescent="0.35">
      <c r="O741" t="b">
        <f>AND('INF GERAIS'!B758=LEFT(RESUMO!B758,9),'INF GERAIS'!B758=LEFT('TERMO DE ADESÃO'!B758,9),'INF GERAIS'!B758=LEFT(EVENTOS!B758,9),'INF GERAIS'!B758=LEFT(PAGAMENTOS!B758,9),'INF GERAIS'!B758=LEFT(VISTORIA!B758,9),'INF GERAIS'!B758=LEFT('PRESTAÇÃO DE CONTAS'!B758,9),'INF GERAIS'!B758=LEFT('OBS  ENC'!B758,9),'INF GERAIS'!B758=LEFT('CONCLUSÃO INFORMAL'!B758,9))</f>
        <v>1</v>
      </c>
      <c r="P741" t="b">
        <f>AND('INF GERAIS'!D758=RESUMO!D758,'INF GERAIS'!D758='TERMO DE ADESÃO'!D758,'INF GERAIS'!D758=EVENTOS!D758,'INF GERAIS'!D758=PAGAMENTOS!D758,'INF GERAIS'!D758=VISTORIA!D758,'INF GERAIS'!D758='PRESTAÇÃO DE CONTAS'!D758,'INF GERAIS'!D758='OBS  ENC'!D758,'INF GERAIS'!D758='CONCLUSÃO INFORMAL'!D758)</f>
        <v>1</v>
      </c>
      <c r="Q741" t="b">
        <f>AND('INF GERAIS'!E758=RESUMO!E758,'INF GERAIS'!E758='TERMO DE ADESÃO'!E758,'INF GERAIS'!E758=EVENTOS!E758,'INF GERAIS'!E758=PAGAMENTOS!E758,'INF GERAIS'!E758=VISTORIA!E758,'INF GERAIS'!E758='PRESTAÇÃO DE CONTAS'!E758,'INF GERAIS'!E758='OBS  ENC'!E758,'INF GERAIS'!E758='CONCLUSÃO INFORMAL'!E758)</f>
        <v>1</v>
      </c>
    </row>
    <row r="742" spans="15:17" x14ac:dyDescent="0.35">
      <c r="O742" t="b">
        <f>AND('INF GERAIS'!B759=LEFT(RESUMO!B759,9),'INF GERAIS'!B759=LEFT('TERMO DE ADESÃO'!B759,9),'INF GERAIS'!B759=LEFT(EVENTOS!B759,9),'INF GERAIS'!B759=LEFT(PAGAMENTOS!B759,9),'INF GERAIS'!B759=LEFT(VISTORIA!B759,9),'INF GERAIS'!B759=LEFT('PRESTAÇÃO DE CONTAS'!B759,9),'INF GERAIS'!B759=LEFT('OBS  ENC'!B759,9),'INF GERAIS'!B759=LEFT('CONCLUSÃO INFORMAL'!B759,9))</f>
        <v>1</v>
      </c>
      <c r="P742" t="b">
        <f>AND('INF GERAIS'!D759=RESUMO!D759,'INF GERAIS'!D759='TERMO DE ADESÃO'!D759,'INF GERAIS'!D759=EVENTOS!D759,'INF GERAIS'!D759=PAGAMENTOS!D759,'INF GERAIS'!D759=VISTORIA!D759,'INF GERAIS'!D759='PRESTAÇÃO DE CONTAS'!D759,'INF GERAIS'!D759='OBS  ENC'!D759,'INF GERAIS'!D759='CONCLUSÃO INFORMAL'!D759)</f>
        <v>1</v>
      </c>
      <c r="Q742" t="b">
        <f>AND('INF GERAIS'!E759=RESUMO!E759,'INF GERAIS'!E759='TERMO DE ADESÃO'!E759,'INF GERAIS'!E759=EVENTOS!E759,'INF GERAIS'!E759=PAGAMENTOS!E759,'INF GERAIS'!E759=VISTORIA!E759,'INF GERAIS'!E759='PRESTAÇÃO DE CONTAS'!E759,'INF GERAIS'!E759='OBS  ENC'!E759,'INF GERAIS'!E759='CONCLUSÃO INFORMAL'!E759)</f>
        <v>1</v>
      </c>
    </row>
    <row r="743" spans="15:17" x14ac:dyDescent="0.35">
      <c r="O743" t="b">
        <f>AND('INF GERAIS'!B760=LEFT(RESUMO!B760,9),'INF GERAIS'!B760=LEFT('TERMO DE ADESÃO'!B760,9),'INF GERAIS'!B760=LEFT(EVENTOS!B760,9),'INF GERAIS'!B760=LEFT(PAGAMENTOS!B760,9),'INF GERAIS'!B760=LEFT(VISTORIA!B760,9),'INF GERAIS'!B760=LEFT('PRESTAÇÃO DE CONTAS'!B760,9),'INF GERAIS'!B760=LEFT('OBS  ENC'!B760,9),'INF GERAIS'!B760=LEFT('CONCLUSÃO INFORMAL'!B760,9))</f>
        <v>1</v>
      </c>
      <c r="P743" t="b">
        <f>AND('INF GERAIS'!D760=RESUMO!D760,'INF GERAIS'!D760='TERMO DE ADESÃO'!D760,'INF GERAIS'!D760=EVENTOS!D760,'INF GERAIS'!D760=PAGAMENTOS!D760,'INF GERAIS'!D760=VISTORIA!D760,'INF GERAIS'!D760='PRESTAÇÃO DE CONTAS'!D760,'INF GERAIS'!D760='OBS  ENC'!D760,'INF GERAIS'!D760='CONCLUSÃO INFORMAL'!D760)</f>
        <v>1</v>
      </c>
      <c r="Q743" t="b">
        <f>AND('INF GERAIS'!E760=RESUMO!E760,'INF GERAIS'!E760='TERMO DE ADESÃO'!E760,'INF GERAIS'!E760=EVENTOS!E760,'INF GERAIS'!E760=PAGAMENTOS!E760,'INF GERAIS'!E760=VISTORIA!E760,'INF GERAIS'!E760='PRESTAÇÃO DE CONTAS'!E760,'INF GERAIS'!E760='OBS  ENC'!E760,'INF GERAIS'!E760='CONCLUSÃO INFORMAL'!E760)</f>
        <v>1</v>
      </c>
    </row>
    <row r="744" spans="15:17" x14ac:dyDescent="0.35">
      <c r="O744" t="b">
        <f>AND('INF GERAIS'!B761=LEFT(RESUMO!B761,9),'INF GERAIS'!B761=LEFT('TERMO DE ADESÃO'!B761,9),'INF GERAIS'!B761=LEFT(EVENTOS!B761,9),'INF GERAIS'!B761=LEFT(PAGAMENTOS!B761,9),'INF GERAIS'!B761=LEFT(VISTORIA!B761,9),'INF GERAIS'!B761=LEFT('PRESTAÇÃO DE CONTAS'!B761,9),'INF GERAIS'!B761=LEFT('OBS  ENC'!B761,9),'INF GERAIS'!B761=LEFT('CONCLUSÃO INFORMAL'!B761,9))</f>
        <v>1</v>
      </c>
      <c r="P744" t="b">
        <f>AND('INF GERAIS'!D761=RESUMO!D761,'INF GERAIS'!D761='TERMO DE ADESÃO'!D761,'INF GERAIS'!D761=EVENTOS!D761,'INF GERAIS'!D761=PAGAMENTOS!D761,'INF GERAIS'!D761=VISTORIA!D761,'INF GERAIS'!D761='PRESTAÇÃO DE CONTAS'!D761,'INF GERAIS'!D761='OBS  ENC'!D761,'INF GERAIS'!D761='CONCLUSÃO INFORMAL'!D761)</f>
        <v>1</v>
      </c>
      <c r="Q744" t="b">
        <f>AND('INF GERAIS'!E761=RESUMO!E761,'INF GERAIS'!E761='TERMO DE ADESÃO'!E761,'INF GERAIS'!E761=EVENTOS!E761,'INF GERAIS'!E761=PAGAMENTOS!E761,'INF GERAIS'!E761=VISTORIA!E761,'INF GERAIS'!E761='PRESTAÇÃO DE CONTAS'!E761,'INF GERAIS'!E761='OBS  ENC'!E761,'INF GERAIS'!E761='CONCLUSÃO INFORMAL'!E761)</f>
        <v>1</v>
      </c>
    </row>
    <row r="745" spans="15:17" x14ac:dyDescent="0.35">
      <c r="O745" t="b">
        <f>AND('INF GERAIS'!B762=LEFT(RESUMO!B762,9),'INF GERAIS'!B762=LEFT('TERMO DE ADESÃO'!B762,9),'INF GERAIS'!B762=LEFT(EVENTOS!B762,9),'INF GERAIS'!B762=LEFT(PAGAMENTOS!B762,9),'INF GERAIS'!B762=LEFT(VISTORIA!B762,9),'INF GERAIS'!B762=LEFT('PRESTAÇÃO DE CONTAS'!B762,9),'INF GERAIS'!B762=LEFT('OBS  ENC'!B762,9),'INF GERAIS'!B762=LEFT('CONCLUSÃO INFORMAL'!B762,9))</f>
        <v>1</v>
      </c>
      <c r="P745" t="b">
        <f>AND('INF GERAIS'!D762=RESUMO!D762,'INF GERAIS'!D762='TERMO DE ADESÃO'!D762,'INF GERAIS'!D762=EVENTOS!D762,'INF GERAIS'!D762=PAGAMENTOS!D762,'INF GERAIS'!D762=VISTORIA!D762,'INF GERAIS'!D762='PRESTAÇÃO DE CONTAS'!D762,'INF GERAIS'!D762='OBS  ENC'!D762,'INF GERAIS'!D762='CONCLUSÃO INFORMAL'!D762)</f>
        <v>1</v>
      </c>
      <c r="Q745" t="b">
        <f>AND('INF GERAIS'!E762=RESUMO!E762,'INF GERAIS'!E762='TERMO DE ADESÃO'!E762,'INF GERAIS'!E762=EVENTOS!E762,'INF GERAIS'!E762=PAGAMENTOS!E762,'INF GERAIS'!E762=VISTORIA!E762,'INF GERAIS'!E762='PRESTAÇÃO DE CONTAS'!E762,'INF GERAIS'!E762='OBS  ENC'!E762,'INF GERAIS'!E762='CONCLUSÃO INFORMAL'!E762)</f>
        <v>1</v>
      </c>
    </row>
    <row r="746" spans="15:17" x14ac:dyDescent="0.35">
      <c r="O746" t="b">
        <f>AND('INF GERAIS'!B763=LEFT(RESUMO!B763,9),'INF GERAIS'!B763=LEFT('TERMO DE ADESÃO'!B763,9),'INF GERAIS'!B763=LEFT(EVENTOS!B763,9),'INF GERAIS'!B763=LEFT(PAGAMENTOS!B763,9),'INF GERAIS'!B763=LEFT(VISTORIA!B763,9),'INF GERAIS'!B763=LEFT('PRESTAÇÃO DE CONTAS'!B763,9),'INF GERAIS'!B763=LEFT('OBS  ENC'!B763,9),'INF GERAIS'!B763=LEFT('CONCLUSÃO INFORMAL'!B763,9))</f>
        <v>1</v>
      </c>
      <c r="P746" t="b">
        <f>AND('INF GERAIS'!D763=RESUMO!D763,'INF GERAIS'!D763='TERMO DE ADESÃO'!D763,'INF GERAIS'!D763=EVENTOS!D763,'INF GERAIS'!D763=PAGAMENTOS!D763,'INF GERAIS'!D763=VISTORIA!D763,'INF GERAIS'!D763='PRESTAÇÃO DE CONTAS'!D763,'INF GERAIS'!D763='OBS  ENC'!D763,'INF GERAIS'!D763='CONCLUSÃO INFORMAL'!D763)</f>
        <v>1</v>
      </c>
      <c r="Q746" t="b">
        <f>AND('INF GERAIS'!E763=RESUMO!E763,'INF GERAIS'!E763='TERMO DE ADESÃO'!E763,'INF GERAIS'!E763=EVENTOS!E763,'INF GERAIS'!E763=PAGAMENTOS!E763,'INF GERAIS'!E763=VISTORIA!E763,'INF GERAIS'!E763='PRESTAÇÃO DE CONTAS'!E763,'INF GERAIS'!E763='OBS  ENC'!E763,'INF GERAIS'!E763='CONCLUSÃO INFORMAL'!E763)</f>
        <v>1</v>
      </c>
    </row>
    <row r="747" spans="15:17" x14ac:dyDescent="0.35">
      <c r="O747" t="b">
        <f>AND('INF GERAIS'!B764=LEFT(RESUMO!B764,9),'INF GERAIS'!B764=LEFT('TERMO DE ADESÃO'!B764,9),'INF GERAIS'!B764=LEFT(EVENTOS!B764,9),'INF GERAIS'!B764=LEFT(PAGAMENTOS!B764,9),'INF GERAIS'!B764=LEFT(VISTORIA!B764,9),'INF GERAIS'!B764=LEFT('PRESTAÇÃO DE CONTAS'!B764,9),'INF GERAIS'!B764=LEFT('OBS  ENC'!B764,9),'INF GERAIS'!B764=LEFT('CONCLUSÃO INFORMAL'!B764,9))</f>
        <v>1</v>
      </c>
      <c r="P747" t="b">
        <f>AND('INF GERAIS'!D764=RESUMO!D764,'INF GERAIS'!D764='TERMO DE ADESÃO'!D764,'INF GERAIS'!D764=EVENTOS!D764,'INF GERAIS'!D764=PAGAMENTOS!D764,'INF GERAIS'!D764=VISTORIA!D764,'INF GERAIS'!D764='PRESTAÇÃO DE CONTAS'!D764,'INF GERAIS'!D764='OBS  ENC'!D764,'INF GERAIS'!D764='CONCLUSÃO INFORMAL'!D764)</f>
        <v>1</v>
      </c>
      <c r="Q747" t="b">
        <f>AND('INF GERAIS'!E764=RESUMO!E764,'INF GERAIS'!E764='TERMO DE ADESÃO'!E764,'INF GERAIS'!E764=EVENTOS!E764,'INF GERAIS'!E764=PAGAMENTOS!E764,'INF GERAIS'!E764=VISTORIA!E764,'INF GERAIS'!E764='PRESTAÇÃO DE CONTAS'!E764,'INF GERAIS'!E764='OBS  ENC'!E764,'INF GERAIS'!E764='CONCLUSÃO INFORMAL'!E764)</f>
        <v>1</v>
      </c>
    </row>
    <row r="748" spans="15:17" x14ac:dyDescent="0.35">
      <c r="O748" t="b">
        <f>AND('INF GERAIS'!B765=LEFT(RESUMO!B765,9),'INF GERAIS'!B765=LEFT('TERMO DE ADESÃO'!B765,9),'INF GERAIS'!B765=LEFT(EVENTOS!B765,9),'INF GERAIS'!B765=LEFT(PAGAMENTOS!B765,9),'INF GERAIS'!B765=LEFT(VISTORIA!B765,9),'INF GERAIS'!B765=LEFT('PRESTAÇÃO DE CONTAS'!B765,9),'INF GERAIS'!B765=LEFT('OBS  ENC'!B765,9),'INF GERAIS'!B765=LEFT('CONCLUSÃO INFORMAL'!B765,9))</f>
        <v>1</v>
      </c>
      <c r="P748" t="b">
        <f>AND('INF GERAIS'!D765=RESUMO!D765,'INF GERAIS'!D765='TERMO DE ADESÃO'!D765,'INF GERAIS'!D765=EVENTOS!D765,'INF GERAIS'!D765=PAGAMENTOS!D765,'INF GERAIS'!D765=VISTORIA!D765,'INF GERAIS'!D765='PRESTAÇÃO DE CONTAS'!D765,'INF GERAIS'!D765='OBS  ENC'!D765,'INF GERAIS'!D765='CONCLUSÃO INFORMAL'!D765)</f>
        <v>1</v>
      </c>
      <c r="Q748" t="b">
        <f>AND('INF GERAIS'!E765=RESUMO!E765,'INF GERAIS'!E765='TERMO DE ADESÃO'!E765,'INF GERAIS'!E765=EVENTOS!E765,'INF GERAIS'!E765=PAGAMENTOS!E765,'INF GERAIS'!E765=VISTORIA!E765,'INF GERAIS'!E765='PRESTAÇÃO DE CONTAS'!E765,'INF GERAIS'!E765='OBS  ENC'!E765,'INF GERAIS'!E765='CONCLUSÃO INFORMAL'!E765)</f>
        <v>1</v>
      </c>
    </row>
    <row r="749" spans="15:17" x14ac:dyDescent="0.35">
      <c r="O749" t="b">
        <f>AND('INF GERAIS'!B766=LEFT(RESUMO!B766,9),'INF GERAIS'!B766=LEFT('TERMO DE ADESÃO'!B766,9),'INF GERAIS'!B766=LEFT(EVENTOS!B766,9),'INF GERAIS'!B766=LEFT(PAGAMENTOS!B766,9),'INF GERAIS'!B766=LEFT(VISTORIA!B766,9),'INF GERAIS'!B766=LEFT('PRESTAÇÃO DE CONTAS'!B766,9),'INF GERAIS'!B766=LEFT('OBS  ENC'!B766,9),'INF GERAIS'!B766=LEFT('CONCLUSÃO INFORMAL'!B766,9))</f>
        <v>1</v>
      </c>
      <c r="P749" t="b">
        <f>AND('INF GERAIS'!D766=RESUMO!D766,'INF GERAIS'!D766='TERMO DE ADESÃO'!D766,'INF GERAIS'!D766=EVENTOS!D766,'INF GERAIS'!D766=PAGAMENTOS!D766,'INF GERAIS'!D766=VISTORIA!D766,'INF GERAIS'!D766='PRESTAÇÃO DE CONTAS'!D766,'INF GERAIS'!D766='OBS  ENC'!D766,'INF GERAIS'!D766='CONCLUSÃO INFORMAL'!D766)</f>
        <v>1</v>
      </c>
      <c r="Q749" t="b">
        <f>AND('INF GERAIS'!E766=RESUMO!E766,'INF GERAIS'!E766='TERMO DE ADESÃO'!E766,'INF GERAIS'!E766=EVENTOS!E766,'INF GERAIS'!E766=PAGAMENTOS!E766,'INF GERAIS'!E766=VISTORIA!E766,'INF GERAIS'!E766='PRESTAÇÃO DE CONTAS'!E766,'INF GERAIS'!E766='OBS  ENC'!E766,'INF GERAIS'!E766='CONCLUSÃO INFORMAL'!E766)</f>
        <v>1</v>
      </c>
    </row>
    <row r="750" spans="15:17" x14ac:dyDescent="0.35">
      <c r="O750" t="b">
        <f>AND('INF GERAIS'!B767=LEFT(RESUMO!B767,9),'INF GERAIS'!B767=LEFT('TERMO DE ADESÃO'!B767,9),'INF GERAIS'!B767=LEFT(EVENTOS!B767,9),'INF GERAIS'!B767=LEFT(PAGAMENTOS!B767,9),'INF GERAIS'!B767=LEFT(VISTORIA!B767,9),'INF GERAIS'!B767=LEFT('PRESTAÇÃO DE CONTAS'!B767,9),'INF GERAIS'!B767=LEFT('OBS  ENC'!B767,9),'INF GERAIS'!B767=LEFT('CONCLUSÃO INFORMAL'!B767,9))</f>
        <v>1</v>
      </c>
      <c r="P750" t="b">
        <f>AND('INF GERAIS'!D767=RESUMO!D767,'INF GERAIS'!D767='TERMO DE ADESÃO'!D767,'INF GERAIS'!D767=EVENTOS!D767,'INF GERAIS'!D767=PAGAMENTOS!D767,'INF GERAIS'!D767=VISTORIA!D767,'INF GERAIS'!D767='PRESTAÇÃO DE CONTAS'!D767,'INF GERAIS'!D767='OBS  ENC'!D767,'INF GERAIS'!D767='CONCLUSÃO INFORMAL'!D767)</f>
        <v>1</v>
      </c>
      <c r="Q750" t="b">
        <f>AND('INF GERAIS'!E767=RESUMO!E767,'INF GERAIS'!E767='TERMO DE ADESÃO'!E767,'INF GERAIS'!E767=EVENTOS!E767,'INF GERAIS'!E767=PAGAMENTOS!E767,'INF GERAIS'!E767=VISTORIA!E767,'INF GERAIS'!E767='PRESTAÇÃO DE CONTAS'!E767,'INF GERAIS'!E767='OBS  ENC'!E767,'INF GERAIS'!E767='CONCLUSÃO INFORMAL'!E767)</f>
        <v>1</v>
      </c>
    </row>
    <row r="751" spans="15:17" x14ac:dyDescent="0.35">
      <c r="O751" t="b">
        <f>AND('INF GERAIS'!B768=LEFT(RESUMO!B768,9),'INF GERAIS'!B768=LEFT('TERMO DE ADESÃO'!B768,9),'INF GERAIS'!B768=LEFT(EVENTOS!B768,9),'INF GERAIS'!B768=LEFT(PAGAMENTOS!B768,9),'INF GERAIS'!B768=LEFT(VISTORIA!B768,9),'INF GERAIS'!B768=LEFT('PRESTAÇÃO DE CONTAS'!B768,9),'INF GERAIS'!B768=LEFT('OBS  ENC'!B768,9),'INF GERAIS'!B768=LEFT('CONCLUSÃO INFORMAL'!B768,9))</f>
        <v>1</v>
      </c>
      <c r="P751" t="b">
        <f>AND('INF GERAIS'!D768=RESUMO!D768,'INF GERAIS'!D768='TERMO DE ADESÃO'!D768,'INF GERAIS'!D768=EVENTOS!D768,'INF GERAIS'!D768=PAGAMENTOS!D768,'INF GERAIS'!D768=VISTORIA!D768,'INF GERAIS'!D768='PRESTAÇÃO DE CONTAS'!D768,'INF GERAIS'!D768='OBS  ENC'!D768,'INF GERAIS'!D768='CONCLUSÃO INFORMAL'!D768)</f>
        <v>1</v>
      </c>
      <c r="Q751" t="b">
        <f>AND('INF GERAIS'!E768=RESUMO!E768,'INF GERAIS'!E768='TERMO DE ADESÃO'!E768,'INF GERAIS'!E768=EVENTOS!E768,'INF GERAIS'!E768=PAGAMENTOS!E768,'INF GERAIS'!E768=VISTORIA!E768,'INF GERAIS'!E768='PRESTAÇÃO DE CONTAS'!E768,'INF GERAIS'!E768='OBS  ENC'!E768,'INF GERAIS'!E768='CONCLUSÃO INFORMAL'!E768)</f>
        <v>1</v>
      </c>
    </row>
    <row r="752" spans="15:17" x14ac:dyDescent="0.35">
      <c r="O752" t="b">
        <f>AND('INF GERAIS'!B769=LEFT(RESUMO!B769,9),'INF GERAIS'!B769=LEFT('TERMO DE ADESÃO'!B769,9),'INF GERAIS'!B769=LEFT(EVENTOS!B769,9),'INF GERAIS'!B769=LEFT(PAGAMENTOS!B769,9),'INF GERAIS'!B769=LEFT(VISTORIA!B769,9),'INF GERAIS'!B769=LEFT('PRESTAÇÃO DE CONTAS'!B769,9),'INF GERAIS'!B769=LEFT('OBS  ENC'!B769,9),'INF GERAIS'!B769=LEFT('CONCLUSÃO INFORMAL'!B769,9))</f>
        <v>1</v>
      </c>
      <c r="P752" t="b">
        <f>AND('INF GERAIS'!D769=RESUMO!D769,'INF GERAIS'!D769='TERMO DE ADESÃO'!D769,'INF GERAIS'!D769=EVENTOS!D769,'INF GERAIS'!D769=PAGAMENTOS!D769,'INF GERAIS'!D769=VISTORIA!D769,'INF GERAIS'!D769='PRESTAÇÃO DE CONTAS'!D769,'INF GERAIS'!D769='OBS  ENC'!D769,'INF GERAIS'!D769='CONCLUSÃO INFORMAL'!D769)</f>
        <v>1</v>
      </c>
      <c r="Q752" t="b">
        <f>AND('INF GERAIS'!E769=RESUMO!E769,'INF GERAIS'!E769='TERMO DE ADESÃO'!E769,'INF GERAIS'!E769=EVENTOS!E769,'INF GERAIS'!E769=PAGAMENTOS!E769,'INF GERAIS'!E769=VISTORIA!E769,'INF GERAIS'!E769='PRESTAÇÃO DE CONTAS'!E769,'INF GERAIS'!E769='OBS  ENC'!E769,'INF GERAIS'!E769='CONCLUSÃO INFORMAL'!E769)</f>
        <v>1</v>
      </c>
    </row>
    <row r="753" spans="15:17" x14ac:dyDescent="0.35">
      <c r="O753" t="b">
        <f>AND('INF GERAIS'!B770=LEFT(RESUMO!B770,9),'INF GERAIS'!B770=LEFT('TERMO DE ADESÃO'!B770,9),'INF GERAIS'!B770=LEFT(EVENTOS!B770,9),'INF GERAIS'!B770=LEFT(PAGAMENTOS!B770,9),'INF GERAIS'!B770=LEFT(VISTORIA!B770,9),'INF GERAIS'!B770=LEFT('PRESTAÇÃO DE CONTAS'!B770,9),'INF GERAIS'!B770=LEFT('OBS  ENC'!B770,9),'INF GERAIS'!B770=LEFT('CONCLUSÃO INFORMAL'!B770,9))</f>
        <v>1</v>
      </c>
      <c r="P753" t="b">
        <f>AND('INF GERAIS'!D770=RESUMO!D770,'INF GERAIS'!D770='TERMO DE ADESÃO'!D770,'INF GERAIS'!D770=EVENTOS!D770,'INF GERAIS'!D770=PAGAMENTOS!D770,'INF GERAIS'!D770=VISTORIA!D770,'INF GERAIS'!D770='PRESTAÇÃO DE CONTAS'!D770,'INF GERAIS'!D770='OBS  ENC'!D770,'INF GERAIS'!D770='CONCLUSÃO INFORMAL'!D770)</f>
        <v>1</v>
      </c>
      <c r="Q753" t="b">
        <f>AND('INF GERAIS'!E770=RESUMO!E770,'INF GERAIS'!E770='TERMO DE ADESÃO'!E770,'INF GERAIS'!E770=EVENTOS!E770,'INF GERAIS'!E770=PAGAMENTOS!E770,'INF GERAIS'!E770=VISTORIA!E770,'INF GERAIS'!E770='PRESTAÇÃO DE CONTAS'!E770,'INF GERAIS'!E770='OBS  ENC'!E770,'INF GERAIS'!E770='CONCLUSÃO INFORMAL'!E770)</f>
        <v>1</v>
      </c>
    </row>
    <row r="754" spans="15:17" x14ac:dyDescent="0.35">
      <c r="O754" t="b">
        <f>AND('INF GERAIS'!B771=LEFT(RESUMO!B771,9),'INF GERAIS'!B771=LEFT('TERMO DE ADESÃO'!B771,9),'INF GERAIS'!B771=LEFT(EVENTOS!B771,9),'INF GERAIS'!B771=LEFT(PAGAMENTOS!B771,9),'INF GERAIS'!B771=LEFT(VISTORIA!B771,9),'INF GERAIS'!B771=LEFT('PRESTAÇÃO DE CONTAS'!B771,9),'INF GERAIS'!B771=LEFT('OBS  ENC'!B771,9),'INF GERAIS'!B771=LEFT('CONCLUSÃO INFORMAL'!B771,9))</f>
        <v>1</v>
      </c>
      <c r="P754" t="b">
        <f>AND('INF GERAIS'!D771=RESUMO!D771,'INF GERAIS'!D771='TERMO DE ADESÃO'!D771,'INF GERAIS'!D771=EVENTOS!D771,'INF GERAIS'!D771=PAGAMENTOS!D771,'INF GERAIS'!D771=VISTORIA!D771,'INF GERAIS'!D771='PRESTAÇÃO DE CONTAS'!D771,'INF GERAIS'!D771='OBS  ENC'!D771,'INF GERAIS'!D771='CONCLUSÃO INFORMAL'!D771)</f>
        <v>1</v>
      </c>
      <c r="Q754" t="b">
        <f>AND('INF GERAIS'!E771=RESUMO!E771,'INF GERAIS'!E771='TERMO DE ADESÃO'!E771,'INF GERAIS'!E771=EVENTOS!E771,'INF GERAIS'!E771=PAGAMENTOS!E771,'INF GERAIS'!E771=VISTORIA!E771,'INF GERAIS'!E771='PRESTAÇÃO DE CONTAS'!E771,'INF GERAIS'!E771='OBS  ENC'!E771,'INF GERAIS'!E771='CONCLUSÃO INFORMAL'!E771)</f>
        <v>1</v>
      </c>
    </row>
    <row r="755" spans="15:17" x14ac:dyDescent="0.35">
      <c r="O755" t="b">
        <f>AND('INF GERAIS'!B772=LEFT(RESUMO!B772,9),'INF GERAIS'!B772=LEFT('TERMO DE ADESÃO'!B772,9),'INF GERAIS'!B772=LEFT(EVENTOS!B772,9),'INF GERAIS'!B772=LEFT(PAGAMENTOS!B772,9),'INF GERAIS'!B772=LEFT(VISTORIA!B772,9),'INF GERAIS'!B772=LEFT('PRESTAÇÃO DE CONTAS'!B772,9),'INF GERAIS'!B772=LEFT('OBS  ENC'!B772,9),'INF GERAIS'!B772=LEFT('CONCLUSÃO INFORMAL'!B772,9))</f>
        <v>1</v>
      </c>
      <c r="P755" t="b">
        <f>AND('INF GERAIS'!D772=RESUMO!D772,'INF GERAIS'!D772='TERMO DE ADESÃO'!D772,'INF GERAIS'!D772=EVENTOS!D772,'INF GERAIS'!D772=PAGAMENTOS!D772,'INF GERAIS'!D772=VISTORIA!D772,'INF GERAIS'!D772='PRESTAÇÃO DE CONTAS'!D772,'INF GERAIS'!D772='OBS  ENC'!D772,'INF GERAIS'!D772='CONCLUSÃO INFORMAL'!D772)</f>
        <v>1</v>
      </c>
      <c r="Q755" t="b">
        <f>AND('INF GERAIS'!E772=RESUMO!E772,'INF GERAIS'!E772='TERMO DE ADESÃO'!E772,'INF GERAIS'!E772=EVENTOS!E772,'INF GERAIS'!E772=PAGAMENTOS!E772,'INF GERAIS'!E772=VISTORIA!E772,'INF GERAIS'!E772='PRESTAÇÃO DE CONTAS'!E772,'INF GERAIS'!E772='OBS  ENC'!E772,'INF GERAIS'!E772='CONCLUSÃO INFORMAL'!E772)</f>
        <v>1</v>
      </c>
    </row>
    <row r="756" spans="15:17" x14ac:dyDescent="0.35">
      <c r="O756" t="b">
        <f>AND('INF GERAIS'!B773=LEFT(RESUMO!B773,9),'INF GERAIS'!B773=LEFT('TERMO DE ADESÃO'!B773,9),'INF GERAIS'!B773=LEFT(EVENTOS!B773,9),'INF GERAIS'!B773=LEFT(PAGAMENTOS!B773,9),'INF GERAIS'!B773=LEFT(VISTORIA!B773,9),'INF GERAIS'!B773=LEFT('PRESTAÇÃO DE CONTAS'!B773,9),'INF GERAIS'!B773=LEFT('OBS  ENC'!B773,9),'INF GERAIS'!B773=LEFT('CONCLUSÃO INFORMAL'!B773,9))</f>
        <v>1</v>
      </c>
      <c r="P756" t="b">
        <f>AND('INF GERAIS'!D773=RESUMO!D773,'INF GERAIS'!D773='TERMO DE ADESÃO'!D773,'INF GERAIS'!D773=EVENTOS!D773,'INF GERAIS'!D773=PAGAMENTOS!D773,'INF GERAIS'!D773=VISTORIA!D773,'INF GERAIS'!D773='PRESTAÇÃO DE CONTAS'!D773,'INF GERAIS'!D773='OBS  ENC'!D773,'INF GERAIS'!D773='CONCLUSÃO INFORMAL'!D773)</f>
        <v>1</v>
      </c>
      <c r="Q756" t="b">
        <f>AND('INF GERAIS'!E773=RESUMO!E773,'INF GERAIS'!E773='TERMO DE ADESÃO'!E773,'INF GERAIS'!E773=EVENTOS!E773,'INF GERAIS'!E773=PAGAMENTOS!E773,'INF GERAIS'!E773=VISTORIA!E773,'INF GERAIS'!E773='PRESTAÇÃO DE CONTAS'!E773,'INF GERAIS'!E773='OBS  ENC'!E773,'INF GERAIS'!E773='CONCLUSÃO INFORMAL'!E773)</f>
        <v>1</v>
      </c>
    </row>
    <row r="757" spans="15:17" x14ac:dyDescent="0.35">
      <c r="O757" t="b">
        <f>AND('INF GERAIS'!B774=LEFT(RESUMO!B774,9),'INF GERAIS'!B774=LEFT('TERMO DE ADESÃO'!B774,9),'INF GERAIS'!B774=LEFT(EVENTOS!B774,9),'INF GERAIS'!B774=LEFT(PAGAMENTOS!B774,9),'INF GERAIS'!B774=LEFT(VISTORIA!B774,9),'INF GERAIS'!B774=LEFT('PRESTAÇÃO DE CONTAS'!B774,9),'INF GERAIS'!B774=LEFT('OBS  ENC'!B774,9),'INF GERAIS'!B774=LEFT('CONCLUSÃO INFORMAL'!B774,9))</f>
        <v>1</v>
      </c>
      <c r="P757" t="b">
        <f>AND('INF GERAIS'!D774=RESUMO!D774,'INF GERAIS'!D774='TERMO DE ADESÃO'!D774,'INF GERAIS'!D774=EVENTOS!D774,'INF GERAIS'!D774=PAGAMENTOS!D774,'INF GERAIS'!D774=VISTORIA!D774,'INF GERAIS'!D774='PRESTAÇÃO DE CONTAS'!D774,'INF GERAIS'!D774='OBS  ENC'!D774,'INF GERAIS'!D774='CONCLUSÃO INFORMAL'!D774)</f>
        <v>1</v>
      </c>
      <c r="Q757" t="b">
        <f>AND('INF GERAIS'!E774=RESUMO!E774,'INF GERAIS'!E774='TERMO DE ADESÃO'!E774,'INF GERAIS'!E774=EVENTOS!E774,'INF GERAIS'!E774=PAGAMENTOS!E774,'INF GERAIS'!E774=VISTORIA!E774,'INF GERAIS'!E774='PRESTAÇÃO DE CONTAS'!E774,'INF GERAIS'!E774='OBS  ENC'!E774,'INF GERAIS'!E774='CONCLUSÃO INFORMAL'!E774)</f>
        <v>1</v>
      </c>
    </row>
    <row r="758" spans="15:17" x14ac:dyDescent="0.35">
      <c r="O758" t="b">
        <f>AND('INF GERAIS'!B775=LEFT(RESUMO!B775,9),'INF GERAIS'!B775=LEFT('TERMO DE ADESÃO'!B775,9),'INF GERAIS'!B775=LEFT(EVENTOS!B775,9),'INF GERAIS'!B775=LEFT(PAGAMENTOS!B775,9),'INF GERAIS'!B775=LEFT(VISTORIA!B775,9),'INF GERAIS'!B775=LEFT('PRESTAÇÃO DE CONTAS'!B775,9),'INF GERAIS'!B775=LEFT('OBS  ENC'!B775,9),'INF GERAIS'!B775=LEFT('CONCLUSÃO INFORMAL'!B775,9))</f>
        <v>1</v>
      </c>
      <c r="P758" t="b">
        <f>AND('INF GERAIS'!D775=RESUMO!D775,'INF GERAIS'!D775='TERMO DE ADESÃO'!D775,'INF GERAIS'!D775=EVENTOS!D775,'INF GERAIS'!D775=PAGAMENTOS!D775,'INF GERAIS'!D775=VISTORIA!D775,'INF GERAIS'!D775='PRESTAÇÃO DE CONTAS'!D775,'INF GERAIS'!D775='OBS  ENC'!D775,'INF GERAIS'!D775='CONCLUSÃO INFORMAL'!D775)</f>
        <v>1</v>
      </c>
      <c r="Q758" t="b">
        <f>AND('INF GERAIS'!E775=RESUMO!E775,'INF GERAIS'!E775='TERMO DE ADESÃO'!E775,'INF GERAIS'!E775=EVENTOS!E775,'INF GERAIS'!E775=PAGAMENTOS!E775,'INF GERAIS'!E775=VISTORIA!E775,'INF GERAIS'!E775='PRESTAÇÃO DE CONTAS'!E775,'INF GERAIS'!E775='OBS  ENC'!E775,'INF GERAIS'!E775='CONCLUSÃO INFORMAL'!E775)</f>
        <v>1</v>
      </c>
    </row>
    <row r="759" spans="15:17" x14ac:dyDescent="0.35">
      <c r="O759" t="b">
        <f>AND('INF GERAIS'!B776=LEFT(RESUMO!B776,9),'INF GERAIS'!B776=LEFT('TERMO DE ADESÃO'!B776,9),'INF GERAIS'!B776=LEFT(EVENTOS!B776,9),'INF GERAIS'!B776=LEFT(PAGAMENTOS!B776,9),'INF GERAIS'!B776=LEFT(VISTORIA!B776,9),'INF GERAIS'!B776=LEFT('PRESTAÇÃO DE CONTAS'!B776,9),'INF GERAIS'!B776=LEFT('OBS  ENC'!B776,9),'INF GERAIS'!B776=LEFT('CONCLUSÃO INFORMAL'!B776,9))</f>
        <v>1</v>
      </c>
      <c r="P759" t="b">
        <f>AND('INF GERAIS'!D776=RESUMO!D776,'INF GERAIS'!D776='TERMO DE ADESÃO'!D776,'INF GERAIS'!D776=EVENTOS!D776,'INF GERAIS'!D776=PAGAMENTOS!D776,'INF GERAIS'!D776=VISTORIA!D776,'INF GERAIS'!D776='PRESTAÇÃO DE CONTAS'!D776,'INF GERAIS'!D776='OBS  ENC'!D776,'INF GERAIS'!D776='CONCLUSÃO INFORMAL'!D776)</f>
        <v>1</v>
      </c>
      <c r="Q759" t="b">
        <f>AND('INF GERAIS'!E776=RESUMO!E776,'INF GERAIS'!E776='TERMO DE ADESÃO'!E776,'INF GERAIS'!E776=EVENTOS!E776,'INF GERAIS'!E776=PAGAMENTOS!E776,'INF GERAIS'!E776=VISTORIA!E776,'INF GERAIS'!E776='PRESTAÇÃO DE CONTAS'!E776,'INF GERAIS'!E776='OBS  ENC'!E776,'INF GERAIS'!E776='CONCLUSÃO INFORMAL'!E776)</f>
        <v>1</v>
      </c>
    </row>
    <row r="760" spans="15:17" x14ac:dyDescent="0.35">
      <c r="O760" t="b">
        <f>AND('INF GERAIS'!B777=LEFT(RESUMO!B777,9),'INF GERAIS'!B777=LEFT('TERMO DE ADESÃO'!B777,9),'INF GERAIS'!B777=LEFT(EVENTOS!B777,9),'INF GERAIS'!B777=LEFT(PAGAMENTOS!B777,9),'INF GERAIS'!B777=LEFT(VISTORIA!B777,9),'INF GERAIS'!B777=LEFT('PRESTAÇÃO DE CONTAS'!B777,9),'INF GERAIS'!B777=LEFT('OBS  ENC'!B777,9),'INF GERAIS'!B777=LEFT('CONCLUSÃO INFORMAL'!B777,9))</f>
        <v>1</v>
      </c>
      <c r="P760" t="b">
        <f>AND('INF GERAIS'!D777=RESUMO!D777,'INF GERAIS'!D777='TERMO DE ADESÃO'!D777,'INF GERAIS'!D777=EVENTOS!D777,'INF GERAIS'!D777=PAGAMENTOS!D777,'INF GERAIS'!D777=VISTORIA!D777,'INF GERAIS'!D777='PRESTAÇÃO DE CONTAS'!D777,'INF GERAIS'!D777='OBS  ENC'!D777,'INF GERAIS'!D777='CONCLUSÃO INFORMAL'!D777)</f>
        <v>1</v>
      </c>
      <c r="Q760" t="b">
        <f>AND('INF GERAIS'!E777=RESUMO!E777,'INF GERAIS'!E777='TERMO DE ADESÃO'!E777,'INF GERAIS'!E777=EVENTOS!E777,'INF GERAIS'!E777=PAGAMENTOS!E777,'INF GERAIS'!E777=VISTORIA!E777,'INF GERAIS'!E777='PRESTAÇÃO DE CONTAS'!E777,'INF GERAIS'!E777='OBS  ENC'!E777,'INF GERAIS'!E777='CONCLUSÃO INFORMAL'!E777)</f>
        <v>1</v>
      </c>
    </row>
    <row r="761" spans="15:17" x14ac:dyDescent="0.35">
      <c r="O761" t="b">
        <f>AND('INF GERAIS'!B778=LEFT(RESUMO!B778,9),'INF GERAIS'!B778=LEFT('TERMO DE ADESÃO'!B778,9),'INF GERAIS'!B778=LEFT(EVENTOS!B778,9),'INF GERAIS'!B778=LEFT(PAGAMENTOS!B778,9),'INF GERAIS'!B778=LEFT(VISTORIA!B778,9),'INF GERAIS'!B778=LEFT('PRESTAÇÃO DE CONTAS'!B778,9),'INF GERAIS'!B778=LEFT('OBS  ENC'!B778,9),'INF GERAIS'!B778=LEFT('CONCLUSÃO INFORMAL'!B778,9))</f>
        <v>1</v>
      </c>
      <c r="P761" t="b">
        <f>AND('INF GERAIS'!D778=RESUMO!D778,'INF GERAIS'!D778='TERMO DE ADESÃO'!D778,'INF GERAIS'!D778=EVENTOS!D778,'INF GERAIS'!D778=PAGAMENTOS!D778,'INF GERAIS'!D778=VISTORIA!D778,'INF GERAIS'!D778='PRESTAÇÃO DE CONTAS'!D778,'INF GERAIS'!D778='OBS  ENC'!D778,'INF GERAIS'!D778='CONCLUSÃO INFORMAL'!D778)</f>
        <v>1</v>
      </c>
      <c r="Q761" t="b">
        <f>AND('INF GERAIS'!E778=RESUMO!E778,'INF GERAIS'!E778='TERMO DE ADESÃO'!E778,'INF GERAIS'!E778=EVENTOS!E778,'INF GERAIS'!E778=PAGAMENTOS!E778,'INF GERAIS'!E778=VISTORIA!E778,'INF GERAIS'!E778='PRESTAÇÃO DE CONTAS'!E778,'INF GERAIS'!E778='OBS  ENC'!E778,'INF GERAIS'!E778='CONCLUSÃO INFORMAL'!E778)</f>
        <v>1</v>
      </c>
    </row>
    <row r="762" spans="15:17" x14ac:dyDescent="0.35">
      <c r="O762" t="b">
        <f>AND('INF GERAIS'!B779=LEFT(RESUMO!B779,9),'INF GERAIS'!B779=LEFT('TERMO DE ADESÃO'!B779,9),'INF GERAIS'!B779=LEFT(EVENTOS!B779,9),'INF GERAIS'!B779=LEFT(PAGAMENTOS!B779,9),'INF GERAIS'!B779=LEFT(VISTORIA!B779,9),'INF GERAIS'!B779=LEFT('PRESTAÇÃO DE CONTAS'!B779,9),'INF GERAIS'!B779=LEFT('OBS  ENC'!B779,9),'INF GERAIS'!B779=LEFT('CONCLUSÃO INFORMAL'!B779,9))</f>
        <v>1</v>
      </c>
      <c r="P762" t="b">
        <f>AND('INF GERAIS'!D779=RESUMO!D779,'INF GERAIS'!D779='TERMO DE ADESÃO'!D779,'INF GERAIS'!D779=EVENTOS!D779,'INF GERAIS'!D779=PAGAMENTOS!D779,'INF GERAIS'!D779=VISTORIA!D779,'INF GERAIS'!D779='PRESTAÇÃO DE CONTAS'!D779,'INF GERAIS'!D779='OBS  ENC'!D779,'INF GERAIS'!D779='CONCLUSÃO INFORMAL'!D779)</f>
        <v>1</v>
      </c>
      <c r="Q762" t="b">
        <f>AND('INF GERAIS'!E779=RESUMO!E779,'INF GERAIS'!E779='TERMO DE ADESÃO'!E779,'INF GERAIS'!E779=EVENTOS!E779,'INF GERAIS'!E779=PAGAMENTOS!E779,'INF GERAIS'!E779=VISTORIA!E779,'INF GERAIS'!E779='PRESTAÇÃO DE CONTAS'!E779,'INF GERAIS'!E779='OBS  ENC'!E779,'INF GERAIS'!E779='CONCLUSÃO INFORMAL'!E779)</f>
        <v>1</v>
      </c>
    </row>
    <row r="763" spans="15:17" x14ac:dyDescent="0.35">
      <c r="O763" t="b">
        <f>AND('INF GERAIS'!B780=LEFT(RESUMO!B780,9),'INF GERAIS'!B780=LEFT('TERMO DE ADESÃO'!B780,9),'INF GERAIS'!B780=LEFT(EVENTOS!B780,9),'INF GERAIS'!B780=LEFT(PAGAMENTOS!B780,9),'INF GERAIS'!B780=LEFT(VISTORIA!B780,9),'INF GERAIS'!B780=LEFT('PRESTAÇÃO DE CONTAS'!B780,9),'INF GERAIS'!B780=LEFT('OBS  ENC'!B780,9),'INF GERAIS'!B780=LEFT('CONCLUSÃO INFORMAL'!B780,9))</f>
        <v>1</v>
      </c>
      <c r="P763" t="b">
        <f>AND('INF GERAIS'!D780=RESUMO!D780,'INF GERAIS'!D780='TERMO DE ADESÃO'!D780,'INF GERAIS'!D780=EVENTOS!D780,'INF GERAIS'!D780=PAGAMENTOS!D780,'INF GERAIS'!D780=VISTORIA!D780,'INF GERAIS'!D780='PRESTAÇÃO DE CONTAS'!D780,'INF GERAIS'!D780='OBS  ENC'!D780,'INF GERAIS'!D780='CONCLUSÃO INFORMAL'!D780)</f>
        <v>1</v>
      </c>
      <c r="Q763" t="b">
        <f>AND('INF GERAIS'!E780=RESUMO!E780,'INF GERAIS'!E780='TERMO DE ADESÃO'!E780,'INF GERAIS'!E780=EVENTOS!E780,'INF GERAIS'!E780=PAGAMENTOS!E780,'INF GERAIS'!E780=VISTORIA!E780,'INF GERAIS'!E780='PRESTAÇÃO DE CONTAS'!E780,'INF GERAIS'!E780='OBS  ENC'!E780,'INF GERAIS'!E780='CONCLUSÃO INFORMAL'!E780)</f>
        <v>1</v>
      </c>
    </row>
    <row r="764" spans="15:17" x14ac:dyDescent="0.35">
      <c r="O764" t="b">
        <f>AND('INF GERAIS'!B781=LEFT(RESUMO!B781,9),'INF GERAIS'!B781=LEFT('TERMO DE ADESÃO'!B781,9),'INF GERAIS'!B781=LEFT(EVENTOS!B781,9),'INF GERAIS'!B781=LEFT(PAGAMENTOS!B781,9),'INF GERAIS'!B781=LEFT(VISTORIA!B781,9),'INF GERAIS'!B781=LEFT('PRESTAÇÃO DE CONTAS'!B781,9),'INF GERAIS'!B781=LEFT('OBS  ENC'!B781,9),'INF GERAIS'!B781=LEFT('CONCLUSÃO INFORMAL'!B781,9))</f>
        <v>1</v>
      </c>
      <c r="P764" t="b">
        <f>AND('INF GERAIS'!D781=RESUMO!D781,'INF GERAIS'!D781='TERMO DE ADESÃO'!D781,'INF GERAIS'!D781=EVENTOS!D781,'INF GERAIS'!D781=PAGAMENTOS!D781,'INF GERAIS'!D781=VISTORIA!D781,'INF GERAIS'!D781='PRESTAÇÃO DE CONTAS'!D781,'INF GERAIS'!D781='OBS  ENC'!D781,'INF GERAIS'!D781='CONCLUSÃO INFORMAL'!D781)</f>
        <v>1</v>
      </c>
      <c r="Q764" t="b">
        <f>AND('INF GERAIS'!E781=RESUMO!E781,'INF GERAIS'!E781='TERMO DE ADESÃO'!E781,'INF GERAIS'!E781=EVENTOS!E781,'INF GERAIS'!E781=PAGAMENTOS!E781,'INF GERAIS'!E781=VISTORIA!E781,'INF GERAIS'!E781='PRESTAÇÃO DE CONTAS'!E781,'INF GERAIS'!E781='OBS  ENC'!E781,'INF GERAIS'!E781='CONCLUSÃO INFORMAL'!E781)</f>
        <v>1</v>
      </c>
    </row>
    <row r="765" spans="15:17" x14ac:dyDescent="0.35">
      <c r="O765" t="b">
        <f>AND('INF GERAIS'!B782=LEFT(RESUMO!B782,9),'INF GERAIS'!B782=LEFT('TERMO DE ADESÃO'!B782,9),'INF GERAIS'!B782=LEFT(EVENTOS!B782,9),'INF GERAIS'!B782=LEFT(PAGAMENTOS!B782,9),'INF GERAIS'!B782=LEFT(VISTORIA!B782,9),'INF GERAIS'!B782=LEFT('PRESTAÇÃO DE CONTAS'!B782,9),'INF GERAIS'!B782=LEFT('OBS  ENC'!B782,9),'INF GERAIS'!B782=LEFT('CONCLUSÃO INFORMAL'!B782,9))</f>
        <v>1</v>
      </c>
      <c r="P765" t="b">
        <f>AND('INF GERAIS'!D782=RESUMO!D782,'INF GERAIS'!D782='TERMO DE ADESÃO'!D782,'INF GERAIS'!D782=EVENTOS!D782,'INF GERAIS'!D782=PAGAMENTOS!D782,'INF GERAIS'!D782=VISTORIA!D782,'INF GERAIS'!D782='PRESTAÇÃO DE CONTAS'!D782,'INF GERAIS'!D782='OBS  ENC'!D782,'INF GERAIS'!D782='CONCLUSÃO INFORMAL'!D782)</f>
        <v>1</v>
      </c>
      <c r="Q765" t="b">
        <f>AND('INF GERAIS'!E782=RESUMO!E782,'INF GERAIS'!E782='TERMO DE ADESÃO'!E782,'INF GERAIS'!E782=EVENTOS!E782,'INF GERAIS'!E782=PAGAMENTOS!E782,'INF GERAIS'!E782=VISTORIA!E782,'INF GERAIS'!E782='PRESTAÇÃO DE CONTAS'!E782,'INF GERAIS'!E782='OBS  ENC'!E782,'INF GERAIS'!E782='CONCLUSÃO INFORMAL'!E782)</f>
        <v>1</v>
      </c>
    </row>
    <row r="766" spans="15:17" x14ac:dyDescent="0.35">
      <c r="O766" t="b">
        <f>AND('INF GERAIS'!B783=LEFT(RESUMO!B783,9),'INF GERAIS'!B783=LEFT('TERMO DE ADESÃO'!B783,9),'INF GERAIS'!B783=LEFT(EVENTOS!B783,9),'INF GERAIS'!B783=LEFT(PAGAMENTOS!B783,9),'INF GERAIS'!B783=LEFT(VISTORIA!B783,9),'INF GERAIS'!B783=LEFT('PRESTAÇÃO DE CONTAS'!B783,9),'INF GERAIS'!B783=LEFT('OBS  ENC'!B783,9),'INF GERAIS'!B783=LEFT('CONCLUSÃO INFORMAL'!B783,9))</f>
        <v>1</v>
      </c>
      <c r="P766" t="b">
        <f>AND('INF GERAIS'!D783=RESUMO!D783,'INF GERAIS'!D783='TERMO DE ADESÃO'!D783,'INF GERAIS'!D783=EVENTOS!D783,'INF GERAIS'!D783=PAGAMENTOS!D783,'INF GERAIS'!D783=VISTORIA!D783,'INF GERAIS'!D783='PRESTAÇÃO DE CONTAS'!D783,'INF GERAIS'!D783='OBS  ENC'!D783,'INF GERAIS'!D783='CONCLUSÃO INFORMAL'!D783)</f>
        <v>1</v>
      </c>
      <c r="Q766" t="b">
        <f>AND('INF GERAIS'!E783=RESUMO!E783,'INF GERAIS'!E783='TERMO DE ADESÃO'!E783,'INF GERAIS'!E783=EVENTOS!E783,'INF GERAIS'!E783=PAGAMENTOS!E783,'INF GERAIS'!E783=VISTORIA!E783,'INF GERAIS'!E783='PRESTAÇÃO DE CONTAS'!E783,'INF GERAIS'!E783='OBS  ENC'!E783,'INF GERAIS'!E783='CONCLUSÃO INFORMAL'!E783)</f>
        <v>1</v>
      </c>
    </row>
    <row r="767" spans="15:17" x14ac:dyDescent="0.35">
      <c r="O767" t="b">
        <f>AND('INF GERAIS'!B784=LEFT(RESUMO!B784,9),'INF GERAIS'!B784=LEFT('TERMO DE ADESÃO'!B784,9),'INF GERAIS'!B784=LEFT(EVENTOS!B784,9),'INF GERAIS'!B784=LEFT(PAGAMENTOS!B784,9),'INF GERAIS'!B784=LEFT(VISTORIA!B784,9),'INF GERAIS'!B784=LEFT('PRESTAÇÃO DE CONTAS'!B784,9),'INF GERAIS'!B784=LEFT('OBS  ENC'!B784,9),'INF GERAIS'!B784=LEFT('CONCLUSÃO INFORMAL'!B784,9))</f>
        <v>1</v>
      </c>
      <c r="P767" t="b">
        <f>AND('INF GERAIS'!D784=RESUMO!D784,'INF GERAIS'!D784='TERMO DE ADESÃO'!D784,'INF GERAIS'!D784=EVENTOS!D784,'INF GERAIS'!D784=PAGAMENTOS!D784,'INF GERAIS'!D784=VISTORIA!D784,'INF GERAIS'!D784='PRESTAÇÃO DE CONTAS'!D784,'INF GERAIS'!D784='OBS  ENC'!D784,'INF GERAIS'!D784='CONCLUSÃO INFORMAL'!D784)</f>
        <v>1</v>
      </c>
      <c r="Q767" t="b">
        <f>AND('INF GERAIS'!E784=RESUMO!E784,'INF GERAIS'!E784='TERMO DE ADESÃO'!E784,'INF GERAIS'!E784=EVENTOS!E784,'INF GERAIS'!E784=PAGAMENTOS!E784,'INF GERAIS'!E784=VISTORIA!E784,'INF GERAIS'!E784='PRESTAÇÃO DE CONTAS'!E784,'INF GERAIS'!E784='OBS  ENC'!E784,'INF GERAIS'!E784='CONCLUSÃO INFORMAL'!E784)</f>
        <v>1</v>
      </c>
    </row>
    <row r="768" spans="15:17" x14ac:dyDescent="0.35">
      <c r="O768" t="b">
        <f>AND('INF GERAIS'!B785=LEFT(RESUMO!B785,9),'INF GERAIS'!B785=LEFT('TERMO DE ADESÃO'!B785,9),'INF GERAIS'!B785=LEFT(EVENTOS!B785,9),'INF GERAIS'!B785=LEFT(PAGAMENTOS!B785,9),'INF GERAIS'!B785=LEFT(VISTORIA!B785,9),'INF GERAIS'!B785=LEFT('PRESTAÇÃO DE CONTAS'!B785,9),'INF GERAIS'!B785=LEFT('OBS  ENC'!B785,9),'INF GERAIS'!B785=LEFT('CONCLUSÃO INFORMAL'!B785,9))</f>
        <v>1</v>
      </c>
      <c r="P768" t="b">
        <f>AND('INF GERAIS'!D785=RESUMO!D785,'INF GERAIS'!D785='TERMO DE ADESÃO'!D785,'INF GERAIS'!D785=EVENTOS!D785,'INF GERAIS'!D785=PAGAMENTOS!D785,'INF GERAIS'!D785=VISTORIA!D785,'INF GERAIS'!D785='PRESTAÇÃO DE CONTAS'!D785,'INF GERAIS'!D785='OBS  ENC'!D785,'INF GERAIS'!D785='CONCLUSÃO INFORMAL'!D785)</f>
        <v>1</v>
      </c>
      <c r="Q768" t="b">
        <f>AND('INF GERAIS'!E785=RESUMO!E785,'INF GERAIS'!E785='TERMO DE ADESÃO'!E785,'INF GERAIS'!E785=EVENTOS!E785,'INF GERAIS'!E785=PAGAMENTOS!E785,'INF GERAIS'!E785=VISTORIA!E785,'INF GERAIS'!E785='PRESTAÇÃO DE CONTAS'!E785,'INF GERAIS'!E785='OBS  ENC'!E785,'INF GERAIS'!E785='CONCLUSÃO INFORMAL'!E785)</f>
        <v>1</v>
      </c>
    </row>
    <row r="769" spans="15:17" x14ac:dyDescent="0.35">
      <c r="O769" t="b">
        <f>AND('INF GERAIS'!B786=LEFT(RESUMO!B786,9),'INF GERAIS'!B786=LEFT('TERMO DE ADESÃO'!B786,9),'INF GERAIS'!B786=LEFT(EVENTOS!B786,9),'INF GERAIS'!B786=LEFT(PAGAMENTOS!B786,9),'INF GERAIS'!B786=LEFT(VISTORIA!B786,9),'INF GERAIS'!B786=LEFT('PRESTAÇÃO DE CONTAS'!B786,9),'INF GERAIS'!B786=LEFT('OBS  ENC'!B786,9),'INF GERAIS'!B786=LEFT('CONCLUSÃO INFORMAL'!B786,9))</f>
        <v>1</v>
      </c>
      <c r="P769" t="b">
        <f>AND('INF GERAIS'!D786=RESUMO!D786,'INF GERAIS'!D786='TERMO DE ADESÃO'!D786,'INF GERAIS'!D786=EVENTOS!D786,'INF GERAIS'!D786=PAGAMENTOS!D786,'INF GERAIS'!D786=VISTORIA!D786,'INF GERAIS'!D786='PRESTAÇÃO DE CONTAS'!D786,'INF GERAIS'!D786='OBS  ENC'!D786,'INF GERAIS'!D786='CONCLUSÃO INFORMAL'!D786)</f>
        <v>1</v>
      </c>
      <c r="Q769" t="b">
        <f>AND('INF GERAIS'!E786=RESUMO!E786,'INF GERAIS'!E786='TERMO DE ADESÃO'!E786,'INF GERAIS'!E786=EVENTOS!E786,'INF GERAIS'!E786=PAGAMENTOS!E786,'INF GERAIS'!E786=VISTORIA!E786,'INF GERAIS'!E786='PRESTAÇÃO DE CONTAS'!E786,'INF GERAIS'!E786='OBS  ENC'!E786,'INF GERAIS'!E786='CONCLUSÃO INFORMAL'!E786)</f>
        <v>1</v>
      </c>
    </row>
    <row r="770" spans="15:17" x14ac:dyDescent="0.35">
      <c r="O770" t="b">
        <f>AND('INF GERAIS'!B787=LEFT(RESUMO!B787,9),'INF GERAIS'!B787=LEFT('TERMO DE ADESÃO'!B787,9),'INF GERAIS'!B787=LEFT(EVENTOS!B787,9),'INF GERAIS'!B787=LEFT(PAGAMENTOS!B787,9),'INF GERAIS'!B787=LEFT(VISTORIA!B787,9),'INF GERAIS'!B787=LEFT('PRESTAÇÃO DE CONTAS'!B787,9),'INF GERAIS'!B787=LEFT('OBS  ENC'!B787,9),'INF GERAIS'!B787=LEFT('CONCLUSÃO INFORMAL'!B787,9))</f>
        <v>1</v>
      </c>
      <c r="P770" t="b">
        <f>AND('INF GERAIS'!D787=RESUMO!D787,'INF GERAIS'!D787='TERMO DE ADESÃO'!D787,'INF GERAIS'!D787=EVENTOS!D787,'INF GERAIS'!D787=PAGAMENTOS!D787,'INF GERAIS'!D787=VISTORIA!D787,'INF GERAIS'!D787='PRESTAÇÃO DE CONTAS'!D787,'INF GERAIS'!D787='OBS  ENC'!D787,'INF GERAIS'!D787='CONCLUSÃO INFORMAL'!D787)</f>
        <v>1</v>
      </c>
      <c r="Q770" t="b">
        <f>AND('INF GERAIS'!E787=RESUMO!E787,'INF GERAIS'!E787='TERMO DE ADESÃO'!E787,'INF GERAIS'!E787=EVENTOS!E787,'INF GERAIS'!E787=PAGAMENTOS!E787,'INF GERAIS'!E787=VISTORIA!E787,'INF GERAIS'!E787='PRESTAÇÃO DE CONTAS'!E787,'INF GERAIS'!E787='OBS  ENC'!E787,'INF GERAIS'!E787='CONCLUSÃO INFORMAL'!E787)</f>
        <v>1</v>
      </c>
    </row>
    <row r="771" spans="15:17" x14ac:dyDescent="0.35">
      <c r="O771" t="b">
        <f>AND('INF GERAIS'!B788=LEFT(RESUMO!B788,9),'INF GERAIS'!B788=LEFT('TERMO DE ADESÃO'!B788,9),'INF GERAIS'!B788=LEFT(EVENTOS!B788,9),'INF GERAIS'!B788=LEFT(PAGAMENTOS!B788,9),'INF GERAIS'!B788=LEFT(VISTORIA!B788,9),'INF GERAIS'!B788=LEFT('PRESTAÇÃO DE CONTAS'!B788,9),'INF GERAIS'!B788=LEFT('OBS  ENC'!B788,9),'INF GERAIS'!B788=LEFT('CONCLUSÃO INFORMAL'!B788,9))</f>
        <v>1</v>
      </c>
      <c r="P771" t="b">
        <f>AND('INF GERAIS'!D788=RESUMO!D788,'INF GERAIS'!D788='TERMO DE ADESÃO'!D788,'INF GERAIS'!D788=EVENTOS!D788,'INF GERAIS'!D788=PAGAMENTOS!D788,'INF GERAIS'!D788=VISTORIA!D788,'INF GERAIS'!D788='PRESTAÇÃO DE CONTAS'!D788,'INF GERAIS'!D788='OBS  ENC'!D788,'INF GERAIS'!D788='CONCLUSÃO INFORMAL'!D788)</f>
        <v>1</v>
      </c>
      <c r="Q771" t="b">
        <f>AND('INF GERAIS'!E788=RESUMO!E788,'INF GERAIS'!E788='TERMO DE ADESÃO'!E788,'INF GERAIS'!E788=EVENTOS!E788,'INF GERAIS'!E788=PAGAMENTOS!E788,'INF GERAIS'!E788=VISTORIA!E788,'INF GERAIS'!E788='PRESTAÇÃO DE CONTAS'!E788,'INF GERAIS'!E788='OBS  ENC'!E788,'INF GERAIS'!E788='CONCLUSÃO INFORMAL'!E788)</f>
        <v>1</v>
      </c>
    </row>
    <row r="772" spans="15:17" x14ac:dyDescent="0.35">
      <c r="O772" t="b">
        <f>AND('INF GERAIS'!B789=LEFT(RESUMO!B789,9),'INF GERAIS'!B789=LEFT('TERMO DE ADESÃO'!B789,9),'INF GERAIS'!B789=LEFT(EVENTOS!B789,9),'INF GERAIS'!B789=LEFT(PAGAMENTOS!B789,9),'INF GERAIS'!B789=LEFT(VISTORIA!B789,9),'INF GERAIS'!B789=LEFT('PRESTAÇÃO DE CONTAS'!B789,9),'INF GERAIS'!B789=LEFT('OBS  ENC'!B789,9),'INF GERAIS'!B789=LEFT('CONCLUSÃO INFORMAL'!B789,9))</f>
        <v>1</v>
      </c>
      <c r="P772" t="b">
        <f>AND('INF GERAIS'!D789=RESUMO!D789,'INF GERAIS'!D789='TERMO DE ADESÃO'!D789,'INF GERAIS'!D789=EVENTOS!D789,'INF GERAIS'!D789=PAGAMENTOS!D789,'INF GERAIS'!D789=VISTORIA!D789,'INF GERAIS'!D789='PRESTAÇÃO DE CONTAS'!D789,'INF GERAIS'!D789='OBS  ENC'!D789,'INF GERAIS'!D789='CONCLUSÃO INFORMAL'!D789)</f>
        <v>1</v>
      </c>
      <c r="Q772" t="b">
        <f>AND('INF GERAIS'!E789=RESUMO!E789,'INF GERAIS'!E789='TERMO DE ADESÃO'!E789,'INF GERAIS'!E789=EVENTOS!E789,'INF GERAIS'!E789=PAGAMENTOS!E789,'INF GERAIS'!E789=VISTORIA!E789,'INF GERAIS'!E789='PRESTAÇÃO DE CONTAS'!E789,'INF GERAIS'!E789='OBS  ENC'!E789,'INF GERAIS'!E789='CONCLUSÃO INFORMAL'!E789)</f>
        <v>1</v>
      </c>
    </row>
    <row r="773" spans="15:17" x14ac:dyDescent="0.35">
      <c r="O773" t="b">
        <f>AND('INF GERAIS'!B790=LEFT(RESUMO!B790,9),'INF GERAIS'!B790=LEFT('TERMO DE ADESÃO'!B790,9),'INF GERAIS'!B790=LEFT(EVENTOS!B790,9),'INF GERAIS'!B790=LEFT(PAGAMENTOS!B790,9),'INF GERAIS'!B790=LEFT(VISTORIA!B790,9),'INF GERAIS'!B790=LEFT('PRESTAÇÃO DE CONTAS'!B790,9),'INF GERAIS'!B790=LEFT('OBS  ENC'!B790,9),'INF GERAIS'!B790=LEFT('CONCLUSÃO INFORMAL'!B790,9))</f>
        <v>1</v>
      </c>
      <c r="P773" t="b">
        <f>AND('INF GERAIS'!D790=RESUMO!D790,'INF GERAIS'!D790='TERMO DE ADESÃO'!D790,'INF GERAIS'!D790=EVENTOS!D790,'INF GERAIS'!D790=PAGAMENTOS!D790,'INF GERAIS'!D790=VISTORIA!D790,'INF GERAIS'!D790='PRESTAÇÃO DE CONTAS'!D790,'INF GERAIS'!D790='OBS  ENC'!D790,'INF GERAIS'!D790='CONCLUSÃO INFORMAL'!D790)</f>
        <v>1</v>
      </c>
      <c r="Q773" t="b">
        <f>AND('INF GERAIS'!E790=RESUMO!E790,'INF GERAIS'!E790='TERMO DE ADESÃO'!E790,'INF GERAIS'!E790=EVENTOS!E790,'INF GERAIS'!E790=PAGAMENTOS!E790,'INF GERAIS'!E790=VISTORIA!E790,'INF GERAIS'!E790='PRESTAÇÃO DE CONTAS'!E790,'INF GERAIS'!E790='OBS  ENC'!E790,'INF GERAIS'!E790='CONCLUSÃO INFORMAL'!E790)</f>
        <v>1</v>
      </c>
    </row>
    <row r="774" spans="15:17" x14ac:dyDescent="0.35">
      <c r="O774" t="b">
        <f>AND('INF GERAIS'!B791=LEFT(RESUMO!B791,9),'INF GERAIS'!B791=LEFT('TERMO DE ADESÃO'!B791,9),'INF GERAIS'!B791=LEFT(EVENTOS!B791,9),'INF GERAIS'!B791=LEFT(PAGAMENTOS!B791,9),'INF GERAIS'!B791=LEFT(VISTORIA!B791,9),'INF GERAIS'!B791=LEFT('PRESTAÇÃO DE CONTAS'!B791,9),'INF GERAIS'!B791=LEFT('OBS  ENC'!B791,9),'INF GERAIS'!B791=LEFT('CONCLUSÃO INFORMAL'!B791,9))</f>
        <v>1</v>
      </c>
      <c r="P774" t="b">
        <f>AND('INF GERAIS'!D791=RESUMO!D791,'INF GERAIS'!D791='TERMO DE ADESÃO'!D791,'INF GERAIS'!D791=EVENTOS!D791,'INF GERAIS'!D791=PAGAMENTOS!D791,'INF GERAIS'!D791=VISTORIA!D791,'INF GERAIS'!D791='PRESTAÇÃO DE CONTAS'!D791,'INF GERAIS'!D791='OBS  ENC'!D791,'INF GERAIS'!D791='CONCLUSÃO INFORMAL'!D791)</f>
        <v>1</v>
      </c>
      <c r="Q774" t="b">
        <f>AND('INF GERAIS'!E791=RESUMO!E791,'INF GERAIS'!E791='TERMO DE ADESÃO'!E791,'INF GERAIS'!E791=EVENTOS!E791,'INF GERAIS'!E791=PAGAMENTOS!E791,'INF GERAIS'!E791=VISTORIA!E791,'INF GERAIS'!E791='PRESTAÇÃO DE CONTAS'!E791,'INF GERAIS'!E791='OBS  ENC'!E791,'INF GERAIS'!E791='CONCLUSÃO INFORMAL'!E791)</f>
        <v>1</v>
      </c>
    </row>
    <row r="775" spans="15:17" x14ac:dyDescent="0.35">
      <c r="O775" t="b">
        <f>AND('INF GERAIS'!B792=LEFT(RESUMO!B792,9),'INF GERAIS'!B792=LEFT('TERMO DE ADESÃO'!B792,9),'INF GERAIS'!B792=LEFT(EVENTOS!B792,9),'INF GERAIS'!B792=LEFT(PAGAMENTOS!B792,9),'INF GERAIS'!B792=LEFT(VISTORIA!B792,9),'INF GERAIS'!B792=LEFT('PRESTAÇÃO DE CONTAS'!B792,9),'INF GERAIS'!B792=LEFT('OBS  ENC'!B792,9),'INF GERAIS'!B792=LEFT('CONCLUSÃO INFORMAL'!B792,9))</f>
        <v>1</v>
      </c>
      <c r="P775" t="b">
        <f>AND('INF GERAIS'!D792=RESUMO!D792,'INF GERAIS'!D792='TERMO DE ADESÃO'!D792,'INF GERAIS'!D792=EVENTOS!D792,'INF GERAIS'!D792=PAGAMENTOS!D792,'INF GERAIS'!D792=VISTORIA!D792,'INF GERAIS'!D792='PRESTAÇÃO DE CONTAS'!D792,'INF GERAIS'!D792='OBS  ENC'!D792,'INF GERAIS'!D792='CONCLUSÃO INFORMAL'!D792)</f>
        <v>1</v>
      </c>
      <c r="Q775" t="b">
        <f>AND('INF GERAIS'!E792=RESUMO!E792,'INF GERAIS'!E792='TERMO DE ADESÃO'!E792,'INF GERAIS'!E792=EVENTOS!E792,'INF GERAIS'!E792=PAGAMENTOS!E792,'INF GERAIS'!E792=VISTORIA!E792,'INF GERAIS'!E792='PRESTAÇÃO DE CONTAS'!E792,'INF GERAIS'!E792='OBS  ENC'!E792,'INF GERAIS'!E792='CONCLUSÃO INFORMAL'!E792)</f>
        <v>1</v>
      </c>
    </row>
    <row r="776" spans="15:17" x14ac:dyDescent="0.35">
      <c r="O776" t="b">
        <f>AND('INF GERAIS'!B793=LEFT(RESUMO!B793,9),'INF GERAIS'!B793=LEFT('TERMO DE ADESÃO'!B793,9),'INF GERAIS'!B793=LEFT(EVENTOS!B793,9),'INF GERAIS'!B793=LEFT(PAGAMENTOS!B793,9),'INF GERAIS'!B793=LEFT(VISTORIA!B793,9),'INF GERAIS'!B793=LEFT('PRESTAÇÃO DE CONTAS'!B793,9),'INF GERAIS'!B793=LEFT('OBS  ENC'!B793,9),'INF GERAIS'!B793=LEFT('CONCLUSÃO INFORMAL'!B793,9))</f>
        <v>1</v>
      </c>
      <c r="P776" t="b">
        <f>AND('INF GERAIS'!D793=RESUMO!D793,'INF GERAIS'!D793='TERMO DE ADESÃO'!D793,'INF GERAIS'!D793=EVENTOS!D793,'INF GERAIS'!D793=PAGAMENTOS!D793,'INF GERAIS'!D793=VISTORIA!D793,'INF GERAIS'!D793='PRESTAÇÃO DE CONTAS'!D793,'INF GERAIS'!D793='OBS  ENC'!D793,'INF GERAIS'!D793='CONCLUSÃO INFORMAL'!D793)</f>
        <v>1</v>
      </c>
      <c r="Q776" t="b">
        <f>AND('INF GERAIS'!E793=RESUMO!E793,'INF GERAIS'!E793='TERMO DE ADESÃO'!E793,'INF GERAIS'!E793=EVENTOS!E793,'INF GERAIS'!E793=PAGAMENTOS!E793,'INF GERAIS'!E793=VISTORIA!E793,'INF GERAIS'!E793='PRESTAÇÃO DE CONTAS'!E793,'INF GERAIS'!E793='OBS  ENC'!E793,'INF GERAIS'!E793='CONCLUSÃO INFORMAL'!E793)</f>
        <v>1</v>
      </c>
    </row>
    <row r="777" spans="15:17" x14ac:dyDescent="0.35">
      <c r="O777" t="b">
        <f>AND('INF GERAIS'!B794=LEFT(RESUMO!B794,9),'INF GERAIS'!B794=LEFT('TERMO DE ADESÃO'!B794,9),'INF GERAIS'!B794=LEFT(EVENTOS!B794,9),'INF GERAIS'!B794=LEFT(PAGAMENTOS!B794,9),'INF GERAIS'!B794=LEFT(VISTORIA!B794,9),'INF GERAIS'!B794=LEFT('PRESTAÇÃO DE CONTAS'!B794,9),'INF GERAIS'!B794=LEFT('OBS  ENC'!B794,9),'INF GERAIS'!B794=LEFT('CONCLUSÃO INFORMAL'!B794,9))</f>
        <v>1</v>
      </c>
      <c r="P777" t="b">
        <f>AND('INF GERAIS'!D794=RESUMO!D794,'INF GERAIS'!D794='TERMO DE ADESÃO'!D794,'INF GERAIS'!D794=EVENTOS!D794,'INF GERAIS'!D794=PAGAMENTOS!D794,'INF GERAIS'!D794=VISTORIA!D794,'INF GERAIS'!D794='PRESTAÇÃO DE CONTAS'!D794,'INF GERAIS'!D794='OBS  ENC'!D794,'INF GERAIS'!D794='CONCLUSÃO INFORMAL'!D794)</f>
        <v>1</v>
      </c>
      <c r="Q777" t="b">
        <f>AND('INF GERAIS'!E794=RESUMO!E794,'INF GERAIS'!E794='TERMO DE ADESÃO'!E794,'INF GERAIS'!E794=EVENTOS!E794,'INF GERAIS'!E794=PAGAMENTOS!E794,'INF GERAIS'!E794=VISTORIA!E794,'INF GERAIS'!E794='PRESTAÇÃO DE CONTAS'!E794,'INF GERAIS'!E794='OBS  ENC'!E794,'INF GERAIS'!E794='CONCLUSÃO INFORMAL'!E794)</f>
        <v>1</v>
      </c>
    </row>
    <row r="778" spans="15:17" x14ac:dyDescent="0.35">
      <c r="O778" t="b">
        <f>AND('INF GERAIS'!B795=LEFT(RESUMO!B795,9),'INF GERAIS'!B795=LEFT('TERMO DE ADESÃO'!B795,9),'INF GERAIS'!B795=LEFT(EVENTOS!B795,9),'INF GERAIS'!B795=LEFT(PAGAMENTOS!B795,9),'INF GERAIS'!B795=LEFT(VISTORIA!B795,9),'INF GERAIS'!B795=LEFT('PRESTAÇÃO DE CONTAS'!B795,9),'INF GERAIS'!B795=LEFT('OBS  ENC'!B795,9),'INF GERAIS'!B795=LEFT('CONCLUSÃO INFORMAL'!B795,9))</f>
        <v>1</v>
      </c>
      <c r="P778" t="b">
        <f>AND('INF GERAIS'!D795=RESUMO!D795,'INF GERAIS'!D795='TERMO DE ADESÃO'!D795,'INF GERAIS'!D795=EVENTOS!D795,'INF GERAIS'!D795=PAGAMENTOS!D795,'INF GERAIS'!D795=VISTORIA!D795,'INF GERAIS'!D795='PRESTAÇÃO DE CONTAS'!D795,'INF GERAIS'!D795='OBS  ENC'!D795,'INF GERAIS'!D795='CONCLUSÃO INFORMAL'!D795)</f>
        <v>1</v>
      </c>
      <c r="Q778" t="b">
        <f>AND('INF GERAIS'!E795=RESUMO!E795,'INF GERAIS'!E795='TERMO DE ADESÃO'!E795,'INF GERAIS'!E795=EVENTOS!E795,'INF GERAIS'!E795=PAGAMENTOS!E795,'INF GERAIS'!E795=VISTORIA!E795,'INF GERAIS'!E795='PRESTAÇÃO DE CONTAS'!E795,'INF GERAIS'!E795='OBS  ENC'!E795,'INF GERAIS'!E795='CONCLUSÃO INFORMAL'!E795)</f>
        <v>1</v>
      </c>
    </row>
    <row r="779" spans="15:17" x14ac:dyDescent="0.35">
      <c r="O779" t="b">
        <f>AND('INF GERAIS'!B796=LEFT(RESUMO!B796,9),'INF GERAIS'!B796=LEFT('TERMO DE ADESÃO'!B796,9),'INF GERAIS'!B796=LEFT(EVENTOS!B796,9),'INF GERAIS'!B796=LEFT(PAGAMENTOS!B796,9),'INF GERAIS'!B796=LEFT(VISTORIA!B796,9),'INF GERAIS'!B796=LEFT('PRESTAÇÃO DE CONTAS'!B796,9),'INF GERAIS'!B796=LEFT('OBS  ENC'!B796,9),'INF GERAIS'!B796=LEFT('CONCLUSÃO INFORMAL'!B796,9))</f>
        <v>1</v>
      </c>
      <c r="P779" t="b">
        <f>AND('INF GERAIS'!D796=RESUMO!D796,'INF GERAIS'!D796='TERMO DE ADESÃO'!D796,'INF GERAIS'!D796=EVENTOS!D796,'INF GERAIS'!D796=PAGAMENTOS!D796,'INF GERAIS'!D796=VISTORIA!D796,'INF GERAIS'!D796='PRESTAÇÃO DE CONTAS'!D796,'INF GERAIS'!D796='OBS  ENC'!D796,'INF GERAIS'!D796='CONCLUSÃO INFORMAL'!D796)</f>
        <v>1</v>
      </c>
      <c r="Q779" t="b">
        <f>AND('INF GERAIS'!E796=RESUMO!E796,'INF GERAIS'!E796='TERMO DE ADESÃO'!E796,'INF GERAIS'!E796=EVENTOS!E796,'INF GERAIS'!E796=PAGAMENTOS!E796,'INF GERAIS'!E796=VISTORIA!E796,'INF GERAIS'!E796='PRESTAÇÃO DE CONTAS'!E796,'INF GERAIS'!E796='OBS  ENC'!E796,'INF GERAIS'!E796='CONCLUSÃO INFORMAL'!E796)</f>
        <v>1</v>
      </c>
    </row>
    <row r="780" spans="15:17" x14ac:dyDescent="0.35">
      <c r="O780" t="b">
        <f>AND('INF GERAIS'!B797=LEFT(RESUMO!B797,9),'INF GERAIS'!B797=LEFT('TERMO DE ADESÃO'!B797,9),'INF GERAIS'!B797=LEFT(EVENTOS!B797,9),'INF GERAIS'!B797=LEFT(PAGAMENTOS!B797,9),'INF GERAIS'!B797=LEFT(VISTORIA!B797,9),'INF GERAIS'!B797=LEFT('PRESTAÇÃO DE CONTAS'!B797,9),'INF GERAIS'!B797=LEFT('OBS  ENC'!B797,9),'INF GERAIS'!B797=LEFT('CONCLUSÃO INFORMAL'!B797,9))</f>
        <v>1</v>
      </c>
      <c r="P780" t="b">
        <f>AND('INF GERAIS'!D797=RESUMO!D797,'INF GERAIS'!D797='TERMO DE ADESÃO'!D797,'INF GERAIS'!D797=EVENTOS!D797,'INF GERAIS'!D797=PAGAMENTOS!D797,'INF GERAIS'!D797=VISTORIA!D797,'INF GERAIS'!D797='PRESTAÇÃO DE CONTAS'!D797,'INF GERAIS'!D797='OBS  ENC'!D797,'INF GERAIS'!D797='CONCLUSÃO INFORMAL'!D797)</f>
        <v>1</v>
      </c>
      <c r="Q780" t="b">
        <f>AND('INF GERAIS'!E797=RESUMO!E797,'INF GERAIS'!E797='TERMO DE ADESÃO'!E797,'INF GERAIS'!E797=EVENTOS!E797,'INF GERAIS'!E797=PAGAMENTOS!E797,'INF GERAIS'!E797=VISTORIA!E797,'INF GERAIS'!E797='PRESTAÇÃO DE CONTAS'!E797,'INF GERAIS'!E797='OBS  ENC'!E797,'INF GERAIS'!E797='CONCLUSÃO INFORMAL'!E797)</f>
        <v>1</v>
      </c>
    </row>
    <row r="781" spans="15:17" x14ac:dyDescent="0.35">
      <c r="O781" t="b">
        <f>AND('INF GERAIS'!B798=LEFT(RESUMO!B798,9),'INF GERAIS'!B798=LEFT('TERMO DE ADESÃO'!B798,9),'INF GERAIS'!B798=LEFT(EVENTOS!B798,9),'INF GERAIS'!B798=LEFT(PAGAMENTOS!B798,9),'INF GERAIS'!B798=LEFT(VISTORIA!B798,9),'INF GERAIS'!B798=LEFT('PRESTAÇÃO DE CONTAS'!B798,9),'INF GERAIS'!B798=LEFT('OBS  ENC'!B798,9),'INF GERAIS'!B798=LEFT('CONCLUSÃO INFORMAL'!B798,9))</f>
        <v>1</v>
      </c>
      <c r="P781" t="b">
        <f>AND('INF GERAIS'!D798=RESUMO!D798,'INF GERAIS'!D798='TERMO DE ADESÃO'!D798,'INF GERAIS'!D798=EVENTOS!D798,'INF GERAIS'!D798=PAGAMENTOS!D798,'INF GERAIS'!D798=VISTORIA!D798,'INF GERAIS'!D798='PRESTAÇÃO DE CONTAS'!D798,'INF GERAIS'!D798='OBS  ENC'!D798,'INF GERAIS'!D798='CONCLUSÃO INFORMAL'!D798)</f>
        <v>1</v>
      </c>
      <c r="Q781" t="b">
        <f>AND('INF GERAIS'!E798=RESUMO!E798,'INF GERAIS'!E798='TERMO DE ADESÃO'!E798,'INF GERAIS'!E798=EVENTOS!E798,'INF GERAIS'!E798=PAGAMENTOS!E798,'INF GERAIS'!E798=VISTORIA!E798,'INF GERAIS'!E798='PRESTAÇÃO DE CONTAS'!E798,'INF GERAIS'!E798='OBS  ENC'!E798,'INF GERAIS'!E798='CONCLUSÃO INFORMAL'!E798)</f>
        <v>1</v>
      </c>
    </row>
    <row r="782" spans="15:17" x14ac:dyDescent="0.35">
      <c r="O782" t="b">
        <f>AND('INF GERAIS'!B799=LEFT(RESUMO!B799,9),'INF GERAIS'!B799=LEFT('TERMO DE ADESÃO'!B799,9),'INF GERAIS'!B799=LEFT(EVENTOS!B799,9),'INF GERAIS'!B799=LEFT(PAGAMENTOS!B799,9),'INF GERAIS'!B799=LEFT(VISTORIA!B799,9),'INF GERAIS'!B799=LEFT('PRESTAÇÃO DE CONTAS'!B799,9),'INF GERAIS'!B799=LEFT('OBS  ENC'!B799,9),'INF GERAIS'!B799=LEFT('CONCLUSÃO INFORMAL'!B799,9))</f>
        <v>1</v>
      </c>
      <c r="P782" t="b">
        <f>AND('INF GERAIS'!D799=RESUMO!D799,'INF GERAIS'!D799='TERMO DE ADESÃO'!D799,'INF GERAIS'!D799=EVENTOS!D799,'INF GERAIS'!D799=PAGAMENTOS!D799,'INF GERAIS'!D799=VISTORIA!D799,'INF GERAIS'!D799='PRESTAÇÃO DE CONTAS'!D799,'INF GERAIS'!D799='OBS  ENC'!D799,'INF GERAIS'!D799='CONCLUSÃO INFORMAL'!D799)</f>
        <v>1</v>
      </c>
      <c r="Q782" t="b">
        <f>AND('INF GERAIS'!E799=RESUMO!E799,'INF GERAIS'!E799='TERMO DE ADESÃO'!E799,'INF GERAIS'!E799=EVENTOS!E799,'INF GERAIS'!E799=PAGAMENTOS!E799,'INF GERAIS'!E799=VISTORIA!E799,'INF GERAIS'!E799='PRESTAÇÃO DE CONTAS'!E799,'INF GERAIS'!E799='OBS  ENC'!E799,'INF GERAIS'!E799='CONCLUSÃO INFORMAL'!E799)</f>
        <v>1</v>
      </c>
    </row>
    <row r="783" spans="15:17" x14ac:dyDescent="0.35">
      <c r="O783" t="b">
        <f>AND('INF GERAIS'!B800=LEFT(RESUMO!B800,9),'INF GERAIS'!B800=LEFT('TERMO DE ADESÃO'!B800,9),'INF GERAIS'!B800=LEFT(EVENTOS!B800,9),'INF GERAIS'!B800=LEFT(PAGAMENTOS!B800,9),'INF GERAIS'!B800=LEFT(VISTORIA!B800,9),'INF GERAIS'!B800=LEFT('PRESTAÇÃO DE CONTAS'!B800,9),'INF GERAIS'!B800=LEFT('OBS  ENC'!B800,9),'INF GERAIS'!B800=LEFT('CONCLUSÃO INFORMAL'!B800,9))</f>
        <v>1</v>
      </c>
      <c r="P783" t="b">
        <f>AND('INF GERAIS'!D800=RESUMO!D800,'INF GERAIS'!D800='TERMO DE ADESÃO'!D800,'INF GERAIS'!D800=EVENTOS!D800,'INF GERAIS'!D800=PAGAMENTOS!D800,'INF GERAIS'!D800=VISTORIA!D800,'INF GERAIS'!D800='PRESTAÇÃO DE CONTAS'!D800,'INF GERAIS'!D800='OBS  ENC'!D800,'INF GERAIS'!D800='CONCLUSÃO INFORMAL'!D800)</f>
        <v>1</v>
      </c>
      <c r="Q783" t="b">
        <f>AND('INF GERAIS'!E800=RESUMO!E800,'INF GERAIS'!E800='TERMO DE ADESÃO'!E800,'INF GERAIS'!E800=EVENTOS!E800,'INF GERAIS'!E800=PAGAMENTOS!E800,'INF GERAIS'!E800=VISTORIA!E800,'INF GERAIS'!E800='PRESTAÇÃO DE CONTAS'!E800,'INF GERAIS'!E800='OBS  ENC'!E800,'INF GERAIS'!E800='CONCLUSÃO INFORMAL'!E800)</f>
        <v>1</v>
      </c>
    </row>
    <row r="784" spans="15:17" x14ac:dyDescent="0.35">
      <c r="O784" t="b">
        <f>AND('INF GERAIS'!B801=LEFT(RESUMO!B801,9),'INF GERAIS'!B801=LEFT('TERMO DE ADESÃO'!B801,9),'INF GERAIS'!B801=LEFT(EVENTOS!B801,9),'INF GERAIS'!B801=LEFT(PAGAMENTOS!B801,9),'INF GERAIS'!B801=LEFT(VISTORIA!B801,9),'INF GERAIS'!B801=LEFT('PRESTAÇÃO DE CONTAS'!B801,9),'INF GERAIS'!B801=LEFT('OBS  ENC'!B801,9),'INF GERAIS'!B801=LEFT('CONCLUSÃO INFORMAL'!B801,9))</f>
        <v>1</v>
      </c>
      <c r="P784" t="b">
        <f>AND('INF GERAIS'!D801=RESUMO!D801,'INF GERAIS'!D801='TERMO DE ADESÃO'!D801,'INF GERAIS'!D801=EVENTOS!D801,'INF GERAIS'!D801=PAGAMENTOS!D801,'INF GERAIS'!D801=VISTORIA!D801,'INF GERAIS'!D801='PRESTAÇÃO DE CONTAS'!D801,'INF GERAIS'!D801='OBS  ENC'!D801,'INF GERAIS'!D801='CONCLUSÃO INFORMAL'!D801)</f>
        <v>1</v>
      </c>
      <c r="Q784" t="b">
        <f>AND('INF GERAIS'!E801=RESUMO!E801,'INF GERAIS'!E801='TERMO DE ADESÃO'!E801,'INF GERAIS'!E801=EVENTOS!E801,'INF GERAIS'!E801=PAGAMENTOS!E801,'INF GERAIS'!E801=VISTORIA!E801,'INF GERAIS'!E801='PRESTAÇÃO DE CONTAS'!E801,'INF GERAIS'!E801='OBS  ENC'!E801,'INF GERAIS'!E801='CONCLUSÃO INFORMAL'!E801)</f>
        <v>1</v>
      </c>
    </row>
    <row r="785" spans="15:17" x14ac:dyDescent="0.35">
      <c r="O785" t="b">
        <f>AND('INF GERAIS'!B802=LEFT(RESUMO!B802,9),'INF GERAIS'!B802=LEFT('TERMO DE ADESÃO'!B802,9),'INF GERAIS'!B802=LEFT(EVENTOS!B802,9),'INF GERAIS'!B802=LEFT(PAGAMENTOS!B802,9),'INF GERAIS'!B802=LEFT(VISTORIA!B802,9),'INF GERAIS'!B802=LEFT('PRESTAÇÃO DE CONTAS'!B802,9),'INF GERAIS'!B802=LEFT('OBS  ENC'!B802,9),'INF GERAIS'!B802=LEFT('CONCLUSÃO INFORMAL'!B802,9))</f>
        <v>1</v>
      </c>
      <c r="P785" t="b">
        <f>AND('INF GERAIS'!D802=RESUMO!D802,'INF GERAIS'!D802='TERMO DE ADESÃO'!D802,'INF GERAIS'!D802=EVENTOS!D802,'INF GERAIS'!D802=PAGAMENTOS!D802,'INF GERAIS'!D802=VISTORIA!D802,'INF GERAIS'!D802='PRESTAÇÃO DE CONTAS'!D802,'INF GERAIS'!D802='OBS  ENC'!D802,'INF GERAIS'!D802='CONCLUSÃO INFORMAL'!D802)</f>
        <v>1</v>
      </c>
      <c r="Q785" t="b">
        <f>AND('INF GERAIS'!E802=RESUMO!E802,'INF GERAIS'!E802='TERMO DE ADESÃO'!E802,'INF GERAIS'!E802=EVENTOS!E802,'INF GERAIS'!E802=PAGAMENTOS!E802,'INF GERAIS'!E802=VISTORIA!E802,'INF GERAIS'!E802='PRESTAÇÃO DE CONTAS'!E802,'INF GERAIS'!E802='OBS  ENC'!E802,'INF GERAIS'!E802='CONCLUSÃO INFORMAL'!E802)</f>
        <v>1</v>
      </c>
    </row>
    <row r="786" spans="15:17" x14ac:dyDescent="0.35">
      <c r="O786" t="b">
        <f>AND('INF GERAIS'!B803=LEFT(RESUMO!B803,9),'INF GERAIS'!B803=LEFT('TERMO DE ADESÃO'!B803,9),'INF GERAIS'!B803=LEFT(EVENTOS!B803,9),'INF GERAIS'!B803=LEFT(PAGAMENTOS!B803,9),'INF GERAIS'!B803=LEFT(VISTORIA!B803,9),'INF GERAIS'!B803=LEFT('PRESTAÇÃO DE CONTAS'!B803,9),'INF GERAIS'!B803=LEFT('OBS  ENC'!B803,9),'INF GERAIS'!B803=LEFT('CONCLUSÃO INFORMAL'!B803,9))</f>
        <v>1</v>
      </c>
      <c r="P786" t="b">
        <f>AND('INF GERAIS'!D803=RESUMO!D803,'INF GERAIS'!D803='TERMO DE ADESÃO'!D803,'INF GERAIS'!D803=EVENTOS!D803,'INF GERAIS'!D803=PAGAMENTOS!D803,'INF GERAIS'!D803=VISTORIA!D803,'INF GERAIS'!D803='PRESTAÇÃO DE CONTAS'!D803,'INF GERAIS'!D803='OBS  ENC'!D803,'INF GERAIS'!D803='CONCLUSÃO INFORMAL'!D803)</f>
        <v>1</v>
      </c>
      <c r="Q786" t="b">
        <f>AND('INF GERAIS'!E803=RESUMO!E803,'INF GERAIS'!E803='TERMO DE ADESÃO'!E803,'INF GERAIS'!E803=EVENTOS!E803,'INF GERAIS'!E803=PAGAMENTOS!E803,'INF GERAIS'!E803=VISTORIA!E803,'INF GERAIS'!E803='PRESTAÇÃO DE CONTAS'!E803,'INF GERAIS'!E803='OBS  ENC'!E803,'INF GERAIS'!E803='CONCLUSÃO INFORMAL'!E803)</f>
        <v>1</v>
      </c>
    </row>
    <row r="787" spans="15:17" x14ac:dyDescent="0.35">
      <c r="O787" t="b">
        <f>AND('INF GERAIS'!B804=LEFT(RESUMO!B804,9),'INF GERAIS'!B804=LEFT('TERMO DE ADESÃO'!B804,9),'INF GERAIS'!B804=LEFT(EVENTOS!B804,9),'INF GERAIS'!B804=LEFT(PAGAMENTOS!B804,9),'INF GERAIS'!B804=LEFT(VISTORIA!B804,9),'INF GERAIS'!B804=LEFT('PRESTAÇÃO DE CONTAS'!B804,9),'INF GERAIS'!B804=LEFT('OBS  ENC'!B804,9),'INF GERAIS'!B804=LEFT('CONCLUSÃO INFORMAL'!B804,9))</f>
        <v>1</v>
      </c>
      <c r="P787" t="b">
        <f>AND('INF GERAIS'!D804=RESUMO!D804,'INF GERAIS'!D804='TERMO DE ADESÃO'!D804,'INF GERAIS'!D804=EVENTOS!D804,'INF GERAIS'!D804=PAGAMENTOS!D804,'INF GERAIS'!D804=VISTORIA!D804,'INF GERAIS'!D804='PRESTAÇÃO DE CONTAS'!D804,'INF GERAIS'!D804='OBS  ENC'!D804,'INF GERAIS'!D804='CONCLUSÃO INFORMAL'!D804)</f>
        <v>1</v>
      </c>
      <c r="Q787" t="b">
        <f>AND('INF GERAIS'!E804=RESUMO!E804,'INF GERAIS'!E804='TERMO DE ADESÃO'!E804,'INF GERAIS'!E804=EVENTOS!E804,'INF GERAIS'!E804=PAGAMENTOS!E804,'INF GERAIS'!E804=VISTORIA!E804,'INF GERAIS'!E804='PRESTAÇÃO DE CONTAS'!E804,'INF GERAIS'!E804='OBS  ENC'!E804,'INF GERAIS'!E804='CONCLUSÃO INFORMAL'!E804)</f>
        <v>1</v>
      </c>
    </row>
    <row r="788" spans="15:17" x14ac:dyDescent="0.35">
      <c r="O788" t="b">
        <f>AND('INF GERAIS'!B805=LEFT(RESUMO!B805,9),'INF GERAIS'!B805=LEFT('TERMO DE ADESÃO'!B805,9),'INF GERAIS'!B805=LEFT(EVENTOS!B805,9),'INF GERAIS'!B805=LEFT(PAGAMENTOS!B805,9),'INF GERAIS'!B805=LEFT(VISTORIA!B805,9),'INF GERAIS'!B805=LEFT('PRESTAÇÃO DE CONTAS'!B805,9),'INF GERAIS'!B805=LEFT('OBS  ENC'!B805,9),'INF GERAIS'!B805=LEFT('CONCLUSÃO INFORMAL'!B805,9))</f>
        <v>1</v>
      </c>
      <c r="P788" t="b">
        <f>AND('INF GERAIS'!D805=RESUMO!D805,'INF GERAIS'!D805='TERMO DE ADESÃO'!D805,'INF GERAIS'!D805=EVENTOS!D805,'INF GERAIS'!D805=PAGAMENTOS!D805,'INF GERAIS'!D805=VISTORIA!D805,'INF GERAIS'!D805='PRESTAÇÃO DE CONTAS'!D805,'INF GERAIS'!D805='OBS  ENC'!D805,'INF GERAIS'!D805='CONCLUSÃO INFORMAL'!D805)</f>
        <v>1</v>
      </c>
      <c r="Q788" t="b">
        <f>AND('INF GERAIS'!E805=RESUMO!E805,'INF GERAIS'!E805='TERMO DE ADESÃO'!E805,'INF GERAIS'!E805=EVENTOS!E805,'INF GERAIS'!E805=PAGAMENTOS!E805,'INF GERAIS'!E805=VISTORIA!E805,'INF GERAIS'!E805='PRESTAÇÃO DE CONTAS'!E805,'INF GERAIS'!E805='OBS  ENC'!E805,'INF GERAIS'!E805='CONCLUSÃO INFORMAL'!E805)</f>
        <v>1</v>
      </c>
    </row>
    <row r="789" spans="15:17" x14ac:dyDescent="0.35">
      <c r="O789" t="b">
        <f>AND('INF GERAIS'!B806=LEFT(RESUMO!B806,9),'INF GERAIS'!B806=LEFT('TERMO DE ADESÃO'!B806,9),'INF GERAIS'!B806=LEFT(EVENTOS!B806,9),'INF GERAIS'!B806=LEFT(PAGAMENTOS!B806,9),'INF GERAIS'!B806=LEFT(VISTORIA!B806,9),'INF GERAIS'!B806=LEFT('PRESTAÇÃO DE CONTAS'!B806,9),'INF GERAIS'!B806=LEFT('OBS  ENC'!B806,9),'INF GERAIS'!B806=LEFT('CONCLUSÃO INFORMAL'!B806,9))</f>
        <v>1</v>
      </c>
      <c r="P789" t="b">
        <f>AND('INF GERAIS'!D806=RESUMO!D806,'INF GERAIS'!D806='TERMO DE ADESÃO'!D806,'INF GERAIS'!D806=EVENTOS!D806,'INF GERAIS'!D806=PAGAMENTOS!D806,'INF GERAIS'!D806=VISTORIA!D806,'INF GERAIS'!D806='PRESTAÇÃO DE CONTAS'!D806,'INF GERAIS'!D806='OBS  ENC'!D806,'INF GERAIS'!D806='CONCLUSÃO INFORMAL'!D806)</f>
        <v>1</v>
      </c>
      <c r="Q789" t="b">
        <f>AND('INF GERAIS'!E806=RESUMO!E806,'INF GERAIS'!E806='TERMO DE ADESÃO'!E806,'INF GERAIS'!E806=EVENTOS!E806,'INF GERAIS'!E806=PAGAMENTOS!E806,'INF GERAIS'!E806=VISTORIA!E806,'INF GERAIS'!E806='PRESTAÇÃO DE CONTAS'!E806,'INF GERAIS'!E806='OBS  ENC'!E806,'INF GERAIS'!E806='CONCLUSÃO INFORMAL'!E806)</f>
        <v>1</v>
      </c>
    </row>
    <row r="790" spans="15:17" x14ac:dyDescent="0.35">
      <c r="O790" t="b">
        <f>AND('INF GERAIS'!B807=LEFT(RESUMO!B807,9),'INF GERAIS'!B807=LEFT('TERMO DE ADESÃO'!B807,9),'INF GERAIS'!B807=LEFT(EVENTOS!B807,9),'INF GERAIS'!B807=LEFT(PAGAMENTOS!B807,9),'INF GERAIS'!B807=LEFT(VISTORIA!B807,9),'INF GERAIS'!B807=LEFT('PRESTAÇÃO DE CONTAS'!B807,9),'INF GERAIS'!B807=LEFT('OBS  ENC'!B807,9),'INF GERAIS'!B807=LEFT('CONCLUSÃO INFORMAL'!B807,9))</f>
        <v>1</v>
      </c>
      <c r="P790" t="b">
        <f>AND('INF GERAIS'!D807=RESUMO!D807,'INF GERAIS'!D807='TERMO DE ADESÃO'!D807,'INF GERAIS'!D807=EVENTOS!D807,'INF GERAIS'!D807=PAGAMENTOS!D807,'INF GERAIS'!D807=VISTORIA!D807,'INF GERAIS'!D807='PRESTAÇÃO DE CONTAS'!D807,'INF GERAIS'!D807='OBS  ENC'!D807,'INF GERAIS'!D807='CONCLUSÃO INFORMAL'!D807)</f>
        <v>1</v>
      </c>
      <c r="Q790" t="b">
        <f>AND('INF GERAIS'!E807=RESUMO!E807,'INF GERAIS'!E807='TERMO DE ADESÃO'!E807,'INF GERAIS'!E807=EVENTOS!E807,'INF GERAIS'!E807=PAGAMENTOS!E807,'INF GERAIS'!E807=VISTORIA!E807,'INF GERAIS'!E807='PRESTAÇÃO DE CONTAS'!E807,'INF GERAIS'!E807='OBS  ENC'!E807,'INF GERAIS'!E807='CONCLUSÃO INFORMAL'!E807)</f>
        <v>1</v>
      </c>
    </row>
    <row r="791" spans="15:17" x14ac:dyDescent="0.35">
      <c r="O791" t="b">
        <f>AND('INF GERAIS'!B808=LEFT(RESUMO!B808,9),'INF GERAIS'!B808=LEFT('TERMO DE ADESÃO'!B808,9),'INF GERAIS'!B808=LEFT(EVENTOS!B808,9),'INF GERAIS'!B808=LEFT(PAGAMENTOS!B808,9),'INF GERAIS'!B808=LEFT(VISTORIA!B808,9),'INF GERAIS'!B808=LEFT('PRESTAÇÃO DE CONTAS'!B808,9),'INF GERAIS'!B808=LEFT('OBS  ENC'!B808,9),'INF GERAIS'!B808=LEFT('CONCLUSÃO INFORMAL'!B808,9))</f>
        <v>1</v>
      </c>
      <c r="P791" t="b">
        <f>AND('INF GERAIS'!D808=RESUMO!D808,'INF GERAIS'!D808='TERMO DE ADESÃO'!D808,'INF GERAIS'!D808=EVENTOS!D808,'INF GERAIS'!D808=PAGAMENTOS!D808,'INF GERAIS'!D808=VISTORIA!D808,'INF GERAIS'!D808='PRESTAÇÃO DE CONTAS'!D808,'INF GERAIS'!D808='OBS  ENC'!D808,'INF GERAIS'!D808='CONCLUSÃO INFORMAL'!D808)</f>
        <v>1</v>
      </c>
      <c r="Q791" t="b">
        <f>AND('INF GERAIS'!E808=RESUMO!E808,'INF GERAIS'!E808='TERMO DE ADESÃO'!E808,'INF GERAIS'!E808=EVENTOS!E808,'INF GERAIS'!E808=PAGAMENTOS!E808,'INF GERAIS'!E808=VISTORIA!E808,'INF GERAIS'!E808='PRESTAÇÃO DE CONTAS'!E808,'INF GERAIS'!E808='OBS  ENC'!E808,'INF GERAIS'!E808='CONCLUSÃO INFORMAL'!E808)</f>
        <v>1</v>
      </c>
    </row>
    <row r="792" spans="15:17" x14ac:dyDescent="0.35">
      <c r="O792" t="b">
        <f>AND('INF GERAIS'!B809=LEFT(RESUMO!B809,9),'INF GERAIS'!B809=LEFT('TERMO DE ADESÃO'!B809,9),'INF GERAIS'!B809=LEFT(EVENTOS!B809,9),'INF GERAIS'!B809=LEFT(PAGAMENTOS!B809,9),'INF GERAIS'!B809=LEFT(VISTORIA!B809,9),'INF GERAIS'!B809=LEFT('PRESTAÇÃO DE CONTAS'!B809,9),'INF GERAIS'!B809=LEFT('OBS  ENC'!B809,9),'INF GERAIS'!B809=LEFT('CONCLUSÃO INFORMAL'!B809,9))</f>
        <v>1</v>
      </c>
      <c r="P792" t="b">
        <f>AND('INF GERAIS'!D809=RESUMO!D809,'INF GERAIS'!D809='TERMO DE ADESÃO'!D809,'INF GERAIS'!D809=EVENTOS!D809,'INF GERAIS'!D809=PAGAMENTOS!D809,'INF GERAIS'!D809=VISTORIA!D809,'INF GERAIS'!D809='PRESTAÇÃO DE CONTAS'!D809,'INF GERAIS'!D809='OBS  ENC'!D809,'INF GERAIS'!D809='CONCLUSÃO INFORMAL'!D809)</f>
        <v>1</v>
      </c>
      <c r="Q792" t="b">
        <f>AND('INF GERAIS'!E809=RESUMO!E809,'INF GERAIS'!E809='TERMO DE ADESÃO'!E809,'INF GERAIS'!E809=EVENTOS!E809,'INF GERAIS'!E809=PAGAMENTOS!E809,'INF GERAIS'!E809=VISTORIA!E809,'INF GERAIS'!E809='PRESTAÇÃO DE CONTAS'!E809,'INF GERAIS'!E809='OBS  ENC'!E809,'INF GERAIS'!E809='CONCLUSÃO INFORMAL'!E809)</f>
        <v>1</v>
      </c>
    </row>
    <row r="793" spans="15:17" x14ac:dyDescent="0.35">
      <c r="O793" t="b">
        <f>AND('INF GERAIS'!B810=LEFT(RESUMO!B810,9),'INF GERAIS'!B810=LEFT('TERMO DE ADESÃO'!B810,9),'INF GERAIS'!B810=LEFT(EVENTOS!B810,9),'INF GERAIS'!B810=LEFT(PAGAMENTOS!B810,9),'INF GERAIS'!B810=LEFT(VISTORIA!B810,9),'INF GERAIS'!B810=LEFT('PRESTAÇÃO DE CONTAS'!B810,9),'INF GERAIS'!B810=LEFT('OBS  ENC'!B810,9),'INF GERAIS'!B810=LEFT('CONCLUSÃO INFORMAL'!B810,9))</f>
        <v>1</v>
      </c>
      <c r="P793" t="b">
        <f>AND('INF GERAIS'!D810=RESUMO!D810,'INF GERAIS'!D810='TERMO DE ADESÃO'!D810,'INF GERAIS'!D810=EVENTOS!D810,'INF GERAIS'!D810=PAGAMENTOS!D810,'INF GERAIS'!D810=VISTORIA!D810,'INF GERAIS'!D810='PRESTAÇÃO DE CONTAS'!D810,'INF GERAIS'!D810='OBS  ENC'!D810,'INF GERAIS'!D810='CONCLUSÃO INFORMAL'!D810)</f>
        <v>1</v>
      </c>
      <c r="Q793" t="b">
        <f>AND('INF GERAIS'!E810=RESUMO!E810,'INF GERAIS'!E810='TERMO DE ADESÃO'!E810,'INF GERAIS'!E810=EVENTOS!E810,'INF GERAIS'!E810=PAGAMENTOS!E810,'INF GERAIS'!E810=VISTORIA!E810,'INF GERAIS'!E810='PRESTAÇÃO DE CONTAS'!E810,'INF GERAIS'!E810='OBS  ENC'!E810,'INF GERAIS'!E810='CONCLUSÃO INFORMAL'!E810)</f>
        <v>1</v>
      </c>
    </row>
    <row r="794" spans="15:17" x14ac:dyDescent="0.35">
      <c r="O794" t="b">
        <f>AND('INF GERAIS'!B811=LEFT(RESUMO!B811,9),'INF GERAIS'!B811=LEFT('TERMO DE ADESÃO'!B811,9),'INF GERAIS'!B811=LEFT(EVENTOS!B811,9),'INF GERAIS'!B811=LEFT(PAGAMENTOS!B811,9),'INF GERAIS'!B811=LEFT(VISTORIA!B811,9),'INF GERAIS'!B811=LEFT('PRESTAÇÃO DE CONTAS'!B811,9),'INF GERAIS'!B811=LEFT('OBS  ENC'!B811,9),'INF GERAIS'!B811=LEFT('CONCLUSÃO INFORMAL'!B811,9))</f>
        <v>1</v>
      </c>
      <c r="P794" t="b">
        <f>AND('INF GERAIS'!D811=RESUMO!D811,'INF GERAIS'!D811='TERMO DE ADESÃO'!D811,'INF GERAIS'!D811=EVENTOS!D811,'INF GERAIS'!D811=PAGAMENTOS!D811,'INF GERAIS'!D811=VISTORIA!D811,'INF GERAIS'!D811='PRESTAÇÃO DE CONTAS'!D811,'INF GERAIS'!D811='OBS  ENC'!D811,'INF GERAIS'!D811='CONCLUSÃO INFORMAL'!D811)</f>
        <v>1</v>
      </c>
      <c r="Q794" t="b">
        <f>AND('INF GERAIS'!E811=RESUMO!E811,'INF GERAIS'!E811='TERMO DE ADESÃO'!E811,'INF GERAIS'!E811=EVENTOS!E811,'INF GERAIS'!E811=PAGAMENTOS!E811,'INF GERAIS'!E811=VISTORIA!E811,'INF GERAIS'!E811='PRESTAÇÃO DE CONTAS'!E811,'INF GERAIS'!E811='OBS  ENC'!E811,'INF GERAIS'!E811='CONCLUSÃO INFORMAL'!E811)</f>
        <v>1</v>
      </c>
    </row>
    <row r="795" spans="15:17" x14ac:dyDescent="0.35">
      <c r="O795" t="b">
        <f>AND('INF GERAIS'!B812=LEFT(RESUMO!B812,9),'INF GERAIS'!B812=LEFT('TERMO DE ADESÃO'!B812,9),'INF GERAIS'!B812=LEFT(EVENTOS!B812,9),'INF GERAIS'!B812=LEFT(PAGAMENTOS!B812,9),'INF GERAIS'!B812=LEFT(VISTORIA!B812,9),'INF GERAIS'!B812=LEFT('PRESTAÇÃO DE CONTAS'!B812,9),'INF GERAIS'!B812=LEFT('OBS  ENC'!B812,9),'INF GERAIS'!B812=LEFT('CONCLUSÃO INFORMAL'!B812,9))</f>
        <v>1</v>
      </c>
      <c r="P795" t="b">
        <f>AND('INF GERAIS'!D812=RESUMO!D812,'INF GERAIS'!D812='TERMO DE ADESÃO'!D812,'INF GERAIS'!D812=EVENTOS!D812,'INF GERAIS'!D812=PAGAMENTOS!D812,'INF GERAIS'!D812=VISTORIA!D812,'INF GERAIS'!D812='PRESTAÇÃO DE CONTAS'!D812,'INF GERAIS'!D812='OBS  ENC'!D812,'INF GERAIS'!D812='CONCLUSÃO INFORMAL'!D812)</f>
        <v>1</v>
      </c>
      <c r="Q795" t="b">
        <f>AND('INF GERAIS'!E812=RESUMO!E812,'INF GERAIS'!E812='TERMO DE ADESÃO'!E812,'INF GERAIS'!E812=EVENTOS!E812,'INF GERAIS'!E812=PAGAMENTOS!E812,'INF GERAIS'!E812=VISTORIA!E812,'INF GERAIS'!E812='PRESTAÇÃO DE CONTAS'!E812,'INF GERAIS'!E812='OBS  ENC'!E812,'INF GERAIS'!E812='CONCLUSÃO INFORMAL'!E812)</f>
        <v>1</v>
      </c>
    </row>
    <row r="796" spans="15:17" x14ac:dyDescent="0.35">
      <c r="O796" t="b">
        <f>AND('INF GERAIS'!B813=LEFT(RESUMO!B813,9),'INF GERAIS'!B813=LEFT('TERMO DE ADESÃO'!B813,9),'INF GERAIS'!B813=LEFT(EVENTOS!B813,9),'INF GERAIS'!B813=LEFT(PAGAMENTOS!B813,9),'INF GERAIS'!B813=LEFT(VISTORIA!B813,9),'INF GERAIS'!B813=LEFT('PRESTAÇÃO DE CONTAS'!B813,9),'INF GERAIS'!B813=LEFT('OBS  ENC'!B813,9),'INF GERAIS'!B813=LEFT('CONCLUSÃO INFORMAL'!B813,9))</f>
        <v>1</v>
      </c>
      <c r="P796" t="b">
        <f>AND('INF GERAIS'!D813=RESUMO!D813,'INF GERAIS'!D813='TERMO DE ADESÃO'!D813,'INF GERAIS'!D813=EVENTOS!D813,'INF GERAIS'!D813=PAGAMENTOS!D813,'INF GERAIS'!D813=VISTORIA!D813,'INF GERAIS'!D813='PRESTAÇÃO DE CONTAS'!D813,'INF GERAIS'!D813='OBS  ENC'!D813,'INF GERAIS'!D813='CONCLUSÃO INFORMAL'!D813)</f>
        <v>1</v>
      </c>
      <c r="Q796" t="b">
        <f>AND('INF GERAIS'!E813=RESUMO!E813,'INF GERAIS'!E813='TERMO DE ADESÃO'!E813,'INF GERAIS'!E813=EVENTOS!E813,'INF GERAIS'!E813=PAGAMENTOS!E813,'INF GERAIS'!E813=VISTORIA!E813,'INF GERAIS'!E813='PRESTAÇÃO DE CONTAS'!E813,'INF GERAIS'!E813='OBS  ENC'!E813,'INF GERAIS'!E813='CONCLUSÃO INFORMAL'!E813)</f>
        <v>1</v>
      </c>
    </row>
    <row r="797" spans="15:17" x14ac:dyDescent="0.35">
      <c r="O797" t="b">
        <f>AND('INF GERAIS'!B814=LEFT(RESUMO!B814,9),'INF GERAIS'!B814=LEFT('TERMO DE ADESÃO'!B814,9),'INF GERAIS'!B814=LEFT(EVENTOS!B814,9),'INF GERAIS'!B814=LEFT(PAGAMENTOS!B814,9),'INF GERAIS'!B814=LEFT(VISTORIA!B814,9),'INF GERAIS'!B814=LEFT('PRESTAÇÃO DE CONTAS'!B814,9),'INF GERAIS'!B814=LEFT('OBS  ENC'!B814,9),'INF GERAIS'!B814=LEFT('CONCLUSÃO INFORMAL'!B814,9))</f>
        <v>1</v>
      </c>
      <c r="P797" t="b">
        <f>AND('INF GERAIS'!D814=RESUMO!D814,'INF GERAIS'!D814='TERMO DE ADESÃO'!D814,'INF GERAIS'!D814=EVENTOS!D814,'INF GERAIS'!D814=PAGAMENTOS!D814,'INF GERAIS'!D814=VISTORIA!D814,'INF GERAIS'!D814='PRESTAÇÃO DE CONTAS'!D814,'INF GERAIS'!D814='OBS  ENC'!D814,'INF GERAIS'!D814='CONCLUSÃO INFORMAL'!D814)</f>
        <v>1</v>
      </c>
      <c r="Q797" t="b">
        <f>AND('INF GERAIS'!E814=RESUMO!E814,'INF GERAIS'!E814='TERMO DE ADESÃO'!E814,'INF GERAIS'!E814=EVENTOS!E814,'INF GERAIS'!E814=PAGAMENTOS!E814,'INF GERAIS'!E814=VISTORIA!E814,'INF GERAIS'!E814='PRESTAÇÃO DE CONTAS'!E814,'INF GERAIS'!E814='OBS  ENC'!E814,'INF GERAIS'!E814='CONCLUSÃO INFORMAL'!E814)</f>
        <v>1</v>
      </c>
    </row>
    <row r="798" spans="15:17" x14ac:dyDescent="0.35">
      <c r="O798" t="b">
        <f>AND('INF GERAIS'!B815=LEFT(RESUMO!B815,9),'INF GERAIS'!B815=LEFT('TERMO DE ADESÃO'!B815,9),'INF GERAIS'!B815=LEFT(EVENTOS!B815,9),'INF GERAIS'!B815=LEFT(PAGAMENTOS!B815,9),'INF GERAIS'!B815=LEFT(VISTORIA!B815,9),'INF GERAIS'!B815=LEFT('PRESTAÇÃO DE CONTAS'!B815,9),'INF GERAIS'!B815=LEFT('OBS  ENC'!B815,9),'INF GERAIS'!B815=LEFT('CONCLUSÃO INFORMAL'!B815,9))</f>
        <v>1</v>
      </c>
      <c r="P798" t="b">
        <f>AND('INF GERAIS'!D815=RESUMO!D815,'INF GERAIS'!D815='TERMO DE ADESÃO'!D815,'INF GERAIS'!D815=EVENTOS!D815,'INF GERAIS'!D815=PAGAMENTOS!D815,'INF GERAIS'!D815=VISTORIA!D815,'INF GERAIS'!D815='PRESTAÇÃO DE CONTAS'!D815,'INF GERAIS'!D815='OBS  ENC'!D815,'INF GERAIS'!D815='CONCLUSÃO INFORMAL'!D815)</f>
        <v>1</v>
      </c>
      <c r="Q798" t="b">
        <f>AND('INF GERAIS'!E815=RESUMO!E815,'INF GERAIS'!E815='TERMO DE ADESÃO'!E815,'INF GERAIS'!E815=EVENTOS!E815,'INF GERAIS'!E815=PAGAMENTOS!E815,'INF GERAIS'!E815=VISTORIA!E815,'INF GERAIS'!E815='PRESTAÇÃO DE CONTAS'!E815,'INF GERAIS'!E815='OBS  ENC'!E815,'INF GERAIS'!E815='CONCLUSÃO INFORMAL'!E815)</f>
        <v>1</v>
      </c>
    </row>
    <row r="799" spans="15:17" x14ac:dyDescent="0.35">
      <c r="O799" t="b">
        <f>AND('INF GERAIS'!B816=LEFT(RESUMO!B816,9),'INF GERAIS'!B816=LEFT('TERMO DE ADESÃO'!B816,9),'INF GERAIS'!B816=LEFT(EVENTOS!B816,9),'INF GERAIS'!B816=LEFT(PAGAMENTOS!B816,9),'INF GERAIS'!B816=LEFT(VISTORIA!B816,9),'INF GERAIS'!B816=LEFT('PRESTAÇÃO DE CONTAS'!B816,9),'INF GERAIS'!B816=LEFT('OBS  ENC'!B816,9),'INF GERAIS'!B816=LEFT('CONCLUSÃO INFORMAL'!B816,9))</f>
        <v>1</v>
      </c>
      <c r="P799" t="b">
        <f>AND('INF GERAIS'!D816=RESUMO!D816,'INF GERAIS'!D816='TERMO DE ADESÃO'!D816,'INF GERAIS'!D816=EVENTOS!D816,'INF GERAIS'!D816=PAGAMENTOS!D816,'INF GERAIS'!D816=VISTORIA!D816,'INF GERAIS'!D816='PRESTAÇÃO DE CONTAS'!D816,'INF GERAIS'!D816='OBS  ENC'!D816,'INF GERAIS'!D816='CONCLUSÃO INFORMAL'!D816)</f>
        <v>1</v>
      </c>
      <c r="Q799" t="b">
        <f>AND('INF GERAIS'!E816=RESUMO!E816,'INF GERAIS'!E816='TERMO DE ADESÃO'!E816,'INF GERAIS'!E816=EVENTOS!E816,'INF GERAIS'!E816=PAGAMENTOS!E816,'INF GERAIS'!E816=VISTORIA!E816,'INF GERAIS'!E816='PRESTAÇÃO DE CONTAS'!E816,'INF GERAIS'!E816='OBS  ENC'!E816,'INF GERAIS'!E816='CONCLUSÃO INFORMAL'!E816)</f>
        <v>1</v>
      </c>
    </row>
    <row r="800" spans="15:17" x14ac:dyDescent="0.35">
      <c r="O800" t="b">
        <f>AND('INF GERAIS'!B817=LEFT(RESUMO!B817,9),'INF GERAIS'!B817=LEFT('TERMO DE ADESÃO'!B817,9),'INF GERAIS'!B817=LEFT(EVENTOS!B817,9),'INF GERAIS'!B817=LEFT(PAGAMENTOS!B817,9),'INF GERAIS'!B817=LEFT(VISTORIA!B817,9),'INF GERAIS'!B817=LEFT('PRESTAÇÃO DE CONTAS'!B817,9),'INF GERAIS'!B817=LEFT('OBS  ENC'!B817,9),'INF GERAIS'!B817=LEFT('CONCLUSÃO INFORMAL'!B817,9))</f>
        <v>1</v>
      </c>
      <c r="P800" t="b">
        <f>AND('INF GERAIS'!D817=RESUMO!D817,'INF GERAIS'!D817='TERMO DE ADESÃO'!D817,'INF GERAIS'!D817=EVENTOS!D817,'INF GERAIS'!D817=PAGAMENTOS!D817,'INF GERAIS'!D817=VISTORIA!D817,'INF GERAIS'!D817='PRESTAÇÃO DE CONTAS'!D817,'INF GERAIS'!D817='OBS  ENC'!D817,'INF GERAIS'!D817='CONCLUSÃO INFORMAL'!D817)</f>
        <v>1</v>
      </c>
      <c r="Q800" t="b">
        <f>AND('INF GERAIS'!E817=RESUMO!E817,'INF GERAIS'!E817='TERMO DE ADESÃO'!E817,'INF GERAIS'!E817=EVENTOS!E817,'INF GERAIS'!E817=PAGAMENTOS!E817,'INF GERAIS'!E817=VISTORIA!E817,'INF GERAIS'!E817='PRESTAÇÃO DE CONTAS'!E817,'INF GERAIS'!E817='OBS  ENC'!E817,'INF GERAIS'!E817='CONCLUSÃO INFORMAL'!E817)</f>
        <v>1</v>
      </c>
    </row>
    <row r="801" spans="15:17" x14ac:dyDescent="0.35">
      <c r="O801" t="b">
        <f>AND('INF GERAIS'!B818=LEFT(RESUMO!B818,9),'INF GERAIS'!B818=LEFT('TERMO DE ADESÃO'!B818,9),'INF GERAIS'!B818=LEFT(EVENTOS!B818,9),'INF GERAIS'!B818=LEFT(PAGAMENTOS!B818,9),'INF GERAIS'!B818=LEFT(VISTORIA!B818,9),'INF GERAIS'!B818=LEFT('PRESTAÇÃO DE CONTAS'!B818,9),'INF GERAIS'!B818=LEFT('OBS  ENC'!B818,9),'INF GERAIS'!B818=LEFT('CONCLUSÃO INFORMAL'!B818,9))</f>
        <v>1</v>
      </c>
      <c r="P801" t="b">
        <f>AND('INF GERAIS'!D818=RESUMO!D818,'INF GERAIS'!D818='TERMO DE ADESÃO'!D818,'INF GERAIS'!D818=EVENTOS!D818,'INF GERAIS'!D818=PAGAMENTOS!D818,'INF GERAIS'!D818=VISTORIA!D818,'INF GERAIS'!D818='PRESTAÇÃO DE CONTAS'!D818,'INF GERAIS'!D818='OBS  ENC'!D818,'INF GERAIS'!D818='CONCLUSÃO INFORMAL'!D818)</f>
        <v>1</v>
      </c>
      <c r="Q801" t="b">
        <f>AND('INF GERAIS'!E818=RESUMO!E818,'INF GERAIS'!E818='TERMO DE ADESÃO'!E818,'INF GERAIS'!E818=EVENTOS!E818,'INF GERAIS'!E818=PAGAMENTOS!E818,'INF GERAIS'!E818=VISTORIA!E818,'INF GERAIS'!E818='PRESTAÇÃO DE CONTAS'!E818,'INF GERAIS'!E818='OBS  ENC'!E818,'INF GERAIS'!E818='CONCLUSÃO INFORMAL'!E818)</f>
        <v>1</v>
      </c>
    </row>
    <row r="802" spans="15:17" x14ac:dyDescent="0.35">
      <c r="O802" t="b">
        <f>AND('INF GERAIS'!B819=LEFT(RESUMO!B819,9),'INF GERAIS'!B819=LEFT('TERMO DE ADESÃO'!B819,9),'INF GERAIS'!B819=LEFT(EVENTOS!B819,9),'INF GERAIS'!B819=LEFT(PAGAMENTOS!B819,9),'INF GERAIS'!B819=LEFT(VISTORIA!B819,9),'INF GERAIS'!B819=LEFT('PRESTAÇÃO DE CONTAS'!B819,9),'INF GERAIS'!B819=LEFT('OBS  ENC'!B819,9),'INF GERAIS'!B819=LEFT('CONCLUSÃO INFORMAL'!B819,9))</f>
        <v>1</v>
      </c>
      <c r="P802" t="b">
        <f>AND('INF GERAIS'!D819=RESUMO!D819,'INF GERAIS'!D819='TERMO DE ADESÃO'!D819,'INF GERAIS'!D819=EVENTOS!D819,'INF GERAIS'!D819=PAGAMENTOS!D819,'INF GERAIS'!D819=VISTORIA!D819,'INF GERAIS'!D819='PRESTAÇÃO DE CONTAS'!D819,'INF GERAIS'!D819='OBS  ENC'!D819,'INF GERAIS'!D819='CONCLUSÃO INFORMAL'!D819)</f>
        <v>1</v>
      </c>
      <c r="Q802" t="b">
        <f>AND('INF GERAIS'!E819=RESUMO!E819,'INF GERAIS'!E819='TERMO DE ADESÃO'!E819,'INF GERAIS'!E819=EVENTOS!E819,'INF GERAIS'!E819=PAGAMENTOS!E819,'INF GERAIS'!E819=VISTORIA!E819,'INF GERAIS'!E819='PRESTAÇÃO DE CONTAS'!E819,'INF GERAIS'!E819='OBS  ENC'!E819,'INF GERAIS'!E819='CONCLUSÃO INFORMAL'!E819)</f>
        <v>1</v>
      </c>
    </row>
    <row r="803" spans="15:17" x14ac:dyDescent="0.35">
      <c r="O803" t="b">
        <f>AND('INF GERAIS'!B820=LEFT(RESUMO!B820,9),'INF GERAIS'!B820=LEFT('TERMO DE ADESÃO'!B820,9),'INF GERAIS'!B820=LEFT(EVENTOS!B820,9),'INF GERAIS'!B820=LEFT(PAGAMENTOS!B820,9),'INF GERAIS'!B820=LEFT(VISTORIA!B820,9),'INF GERAIS'!B820=LEFT('PRESTAÇÃO DE CONTAS'!B820,9),'INF GERAIS'!B820=LEFT('OBS  ENC'!B820,9),'INF GERAIS'!B820=LEFT('CONCLUSÃO INFORMAL'!B820,9))</f>
        <v>1</v>
      </c>
      <c r="P803" t="b">
        <f>AND('INF GERAIS'!D820=RESUMO!D820,'INF GERAIS'!D820='TERMO DE ADESÃO'!D820,'INF GERAIS'!D820=EVENTOS!D820,'INF GERAIS'!D820=PAGAMENTOS!D820,'INF GERAIS'!D820=VISTORIA!D820,'INF GERAIS'!D820='PRESTAÇÃO DE CONTAS'!D820,'INF GERAIS'!D820='OBS  ENC'!D820,'INF GERAIS'!D820='CONCLUSÃO INFORMAL'!D820)</f>
        <v>1</v>
      </c>
      <c r="Q803" t="b">
        <f>AND('INF GERAIS'!E820=RESUMO!E820,'INF GERAIS'!E820='TERMO DE ADESÃO'!E820,'INF GERAIS'!E820=EVENTOS!E820,'INF GERAIS'!E820=PAGAMENTOS!E820,'INF GERAIS'!E820=VISTORIA!E820,'INF GERAIS'!E820='PRESTAÇÃO DE CONTAS'!E820,'INF GERAIS'!E820='OBS  ENC'!E820,'INF GERAIS'!E820='CONCLUSÃO INFORMAL'!E820)</f>
        <v>1</v>
      </c>
    </row>
    <row r="804" spans="15:17" x14ac:dyDescent="0.35">
      <c r="O804" t="b">
        <f>AND('INF GERAIS'!B821=LEFT(RESUMO!B821,9),'INF GERAIS'!B821=LEFT('TERMO DE ADESÃO'!B821,9),'INF GERAIS'!B821=LEFT(EVENTOS!B821,9),'INF GERAIS'!B821=LEFT(PAGAMENTOS!B821,9),'INF GERAIS'!B821=LEFT(VISTORIA!B821,9),'INF GERAIS'!B821=LEFT('PRESTAÇÃO DE CONTAS'!B821,9),'INF GERAIS'!B821=LEFT('OBS  ENC'!B821,9),'INF GERAIS'!B821=LEFT('CONCLUSÃO INFORMAL'!B821,9))</f>
        <v>1</v>
      </c>
      <c r="P804" t="b">
        <f>AND('INF GERAIS'!D821=RESUMO!D821,'INF GERAIS'!D821='TERMO DE ADESÃO'!D821,'INF GERAIS'!D821=EVENTOS!D821,'INF GERAIS'!D821=PAGAMENTOS!D821,'INF GERAIS'!D821=VISTORIA!D821,'INF GERAIS'!D821='PRESTAÇÃO DE CONTAS'!D821,'INF GERAIS'!D821='OBS  ENC'!D821,'INF GERAIS'!D821='CONCLUSÃO INFORMAL'!D821)</f>
        <v>1</v>
      </c>
      <c r="Q804" t="b">
        <f>AND('INF GERAIS'!E821=RESUMO!E821,'INF GERAIS'!E821='TERMO DE ADESÃO'!E821,'INF GERAIS'!E821=EVENTOS!E821,'INF GERAIS'!E821=PAGAMENTOS!E821,'INF GERAIS'!E821=VISTORIA!E821,'INF GERAIS'!E821='PRESTAÇÃO DE CONTAS'!E821,'INF GERAIS'!E821='OBS  ENC'!E821,'INF GERAIS'!E821='CONCLUSÃO INFORMAL'!E821)</f>
        <v>1</v>
      </c>
    </row>
    <row r="805" spans="15:17" x14ac:dyDescent="0.35">
      <c r="O805" t="b">
        <f>AND('INF GERAIS'!B822=LEFT(RESUMO!B822,9),'INF GERAIS'!B822=LEFT('TERMO DE ADESÃO'!B822,9),'INF GERAIS'!B822=LEFT(EVENTOS!B822,9),'INF GERAIS'!B822=LEFT(PAGAMENTOS!B822,9),'INF GERAIS'!B822=LEFT(VISTORIA!B822,9),'INF GERAIS'!B822=LEFT('PRESTAÇÃO DE CONTAS'!B822,9),'INF GERAIS'!B822=LEFT('OBS  ENC'!B822,9),'INF GERAIS'!B822=LEFT('CONCLUSÃO INFORMAL'!B822,9))</f>
        <v>1</v>
      </c>
      <c r="P805" t="b">
        <f>AND('INF GERAIS'!D822=RESUMO!D822,'INF GERAIS'!D822='TERMO DE ADESÃO'!D822,'INF GERAIS'!D822=EVENTOS!D822,'INF GERAIS'!D822=PAGAMENTOS!D822,'INF GERAIS'!D822=VISTORIA!D822,'INF GERAIS'!D822='PRESTAÇÃO DE CONTAS'!D822,'INF GERAIS'!D822='OBS  ENC'!D822,'INF GERAIS'!D822='CONCLUSÃO INFORMAL'!D822)</f>
        <v>1</v>
      </c>
      <c r="Q805" t="b">
        <f>AND('INF GERAIS'!E822=RESUMO!E822,'INF GERAIS'!E822='TERMO DE ADESÃO'!E822,'INF GERAIS'!E822=EVENTOS!E822,'INF GERAIS'!E822=PAGAMENTOS!E822,'INF GERAIS'!E822=VISTORIA!E822,'INF GERAIS'!E822='PRESTAÇÃO DE CONTAS'!E822,'INF GERAIS'!E822='OBS  ENC'!E822,'INF GERAIS'!E822='CONCLUSÃO INFORMAL'!E822)</f>
        <v>1</v>
      </c>
    </row>
    <row r="806" spans="15:17" x14ac:dyDescent="0.35">
      <c r="O806" t="b">
        <f>AND('INF GERAIS'!B823=LEFT(RESUMO!B823,9),'INF GERAIS'!B823=LEFT('TERMO DE ADESÃO'!B823,9),'INF GERAIS'!B823=LEFT(EVENTOS!B823,9),'INF GERAIS'!B823=LEFT(PAGAMENTOS!B823,9),'INF GERAIS'!B823=LEFT(VISTORIA!B823,9),'INF GERAIS'!B823=LEFT('PRESTAÇÃO DE CONTAS'!B823,9),'INF GERAIS'!B823=LEFT('OBS  ENC'!B823,9),'INF GERAIS'!B823=LEFT('CONCLUSÃO INFORMAL'!B823,9))</f>
        <v>1</v>
      </c>
      <c r="P806" t="b">
        <f>AND('INF GERAIS'!D823=RESUMO!D823,'INF GERAIS'!D823='TERMO DE ADESÃO'!D823,'INF GERAIS'!D823=EVENTOS!D823,'INF GERAIS'!D823=PAGAMENTOS!D823,'INF GERAIS'!D823=VISTORIA!D823,'INF GERAIS'!D823='PRESTAÇÃO DE CONTAS'!D823,'INF GERAIS'!D823='OBS  ENC'!D823,'INF GERAIS'!D823='CONCLUSÃO INFORMAL'!D823)</f>
        <v>1</v>
      </c>
      <c r="Q806" t="b">
        <f>AND('INF GERAIS'!E823=RESUMO!E823,'INF GERAIS'!E823='TERMO DE ADESÃO'!E823,'INF GERAIS'!E823=EVENTOS!E823,'INF GERAIS'!E823=PAGAMENTOS!E823,'INF GERAIS'!E823=VISTORIA!E823,'INF GERAIS'!E823='PRESTAÇÃO DE CONTAS'!E823,'INF GERAIS'!E823='OBS  ENC'!E823,'INF GERAIS'!E823='CONCLUSÃO INFORMAL'!E823)</f>
        <v>1</v>
      </c>
    </row>
    <row r="807" spans="15:17" x14ac:dyDescent="0.35">
      <c r="O807" t="b">
        <f>AND('INF GERAIS'!B824=LEFT(RESUMO!B824,9),'INF GERAIS'!B824=LEFT('TERMO DE ADESÃO'!B824,9),'INF GERAIS'!B824=LEFT(EVENTOS!B824,9),'INF GERAIS'!B824=LEFT(PAGAMENTOS!B824,9),'INF GERAIS'!B824=LEFT(VISTORIA!B824,9),'INF GERAIS'!B824=LEFT('PRESTAÇÃO DE CONTAS'!B824,9),'INF GERAIS'!B824=LEFT('OBS  ENC'!B824,9),'INF GERAIS'!B824=LEFT('CONCLUSÃO INFORMAL'!B824,9))</f>
        <v>1</v>
      </c>
      <c r="P807" t="b">
        <f>AND('INF GERAIS'!D824=RESUMO!D824,'INF GERAIS'!D824='TERMO DE ADESÃO'!D824,'INF GERAIS'!D824=EVENTOS!D824,'INF GERAIS'!D824=PAGAMENTOS!D824,'INF GERAIS'!D824=VISTORIA!D824,'INF GERAIS'!D824='PRESTAÇÃO DE CONTAS'!D824,'INF GERAIS'!D824='OBS  ENC'!D824,'INF GERAIS'!D824='CONCLUSÃO INFORMAL'!D824)</f>
        <v>1</v>
      </c>
      <c r="Q807" t="b">
        <f>AND('INF GERAIS'!E824=RESUMO!E824,'INF GERAIS'!E824='TERMO DE ADESÃO'!E824,'INF GERAIS'!E824=EVENTOS!E824,'INF GERAIS'!E824=PAGAMENTOS!E824,'INF GERAIS'!E824=VISTORIA!E824,'INF GERAIS'!E824='PRESTAÇÃO DE CONTAS'!E824,'INF GERAIS'!E824='OBS  ENC'!E824,'INF GERAIS'!E824='CONCLUSÃO INFORMAL'!E824)</f>
        <v>1</v>
      </c>
    </row>
    <row r="808" spans="15:17" x14ac:dyDescent="0.35">
      <c r="O808" t="b">
        <f>AND('INF GERAIS'!B825=LEFT(RESUMO!B825,9),'INF GERAIS'!B825=LEFT('TERMO DE ADESÃO'!B825,9),'INF GERAIS'!B825=LEFT(EVENTOS!B825,9),'INF GERAIS'!B825=LEFT(PAGAMENTOS!B825,9),'INF GERAIS'!B825=LEFT(VISTORIA!B825,9),'INF GERAIS'!B825=LEFT('PRESTAÇÃO DE CONTAS'!B825,9),'INF GERAIS'!B825=LEFT('OBS  ENC'!B825,9),'INF GERAIS'!B825=LEFT('CONCLUSÃO INFORMAL'!B825,9))</f>
        <v>1</v>
      </c>
      <c r="P808" t="b">
        <f>AND('INF GERAIS'!D825=RESUMO!D825,'INF GERAIS'!D825='TERMO DE ADESÃO'!D825,'INF GERAIS'!D825=EVENTOS!D825,'INF GERAIS'!D825=PAGAMENTOS!D825,'INF GERAIS'!D825=VISTORIA!D825,'INF GERAIS'!D825='PRESTAÇÃO DE CONTAS'!D825,'INF GERAIS'!D825='OBS  ENC'!D825,'INF GERAIS'!D825='CONCLUSÃO INFORMAL'!D825)</f>
        <v>1</v>
      </c>
      <c r="Q808" t="b">
        <f>AND('INF GERAIS'!E825=RESUMO!E825,'INF GERAIS'!E825='TERMO DE ADESÃO'!E825,'INF GERAIS'!E825=EVENTOS!E825,'INF GERAIS'!E825=PAGAMENTOS!E825,'INF GERAIS'!E825=VISTORIA!E825,'INF GERAIS'!E825='PRESTAÇÃO DE CONTAS'!E825,'INF GERAIS'!E825='OBS  ENC'!E825,'INF GERAIS'!E825='CONCLUSÃO INFORMAL'!E825)</f>
        <v>1</v>
      </c>
    </row>
    <row r="809" spans="15:17" x14ac:dyDescent="0.35">
      <c r="O809" t="b">
        <f>AND('INF GERAIS'!B826=LEFT(RESUMO!B826,9),'INF GERAIS'!B826=LEFT('TERMO DE ADESÃO'!B826,9),'INF GERAIS'!B826=LEFT(EVENTOS!B826,9),'INF GERAIS'!B826=LEFT(PAGAMENTOS!B826,9),'INF GERAIS'!B826=LEFT(VISTORIA!B826,9),'INF GERAIS'!B826=LEFT('PRESTAÇÃO DE CONTAS'!B826,9),'INF GERAIS'!B826=LEFT('OBS  ENC'!B826,9),'INF GERAIS'!B826=LEFT('CONCLUSÃO INFORMAL'!B826,9))</f>
        <v>1</v>
      </c>
      <c r="P809" t="b">
        <f>AND('INF GERAIS'!D826=RESUMO!D826,'INF GERAIS'!D826='TERMO DE ADESÃO'!D826,'INF GERAIS'!D826=EVENTOS!D826,'INF GERAIS'!D826=PAGAMENTOS!D826,'INF GERAIS'!D826=VISTORIA!D826,'INF GERAIS'!D826='PRESTAÇÃO DE CONTAS'!D826,'INF GERAIS'!D826='OBS  ENC'!D826,'INF GERAIS'!D826='CONCLUSÃO INFORMAL'!D826)</f>
        <v>1</v>
      </c>
      <c r="Q809" t="b">
        <f>AND('INF GERAIS'!E826=RESUMO!E826,'INF GERAIS'!E826='TERMO DE ADESÃO'!E826,'INF GERAIS'!E826=EVENTOS!E826,'INF GERAIS'!E826=PAGAMENTOS!E826,'INF GERAIS'!E826=VISTORIA!E826,'INF GERAIS'!E826='PRESTAÇÃO DE CONTAS'!E826,'INF GERAIS'!E826='OBS  ENC'!E826,'INF GERAIS'!E826='CONCLUSÃO INFORMAL'!E826)</f>
        <v>1</v>
      </c>
    </row>
    <row r="810" spans="15:17" x14ac:dyDescent="0.35">
      <c r="O810" t="b">
        <f>AND('INF GERAIS'!B827=LEFT(RESUMO!B827,9),'INF GERAIS'!B827=LEFT('TERMO DE ADESÃO'!B827,9),'INF GERAIS'!B827=LEFT(EVENTOS!B827,9),'INF GERAIS'!B827=LEFT(PAGAMENTOS!B827,9),'INF GERAIS'!B827=LEFT(VISTORIA!B827,9),'INF GERAIS'!B827=LEFT('PRESTAÇÃO DE CONTAS'!B827,9),'INF GERAIS'!B827=LEFT('OBS  ENC'!B827,9),'INF GERAIS'!B827=LEFT('CONCLUSÃO INFORMAL'!B827,9))</f>
        <v>1</v>
      </c>
      <c r="P810" t="b">
        <f>AND('INF GERAIS'!D827=RESUMO!D827,'INF GERAIS'!D827='TERMO DE ADESÃO'!D827,'INF GERAIS'!D827=EVENTOS!D827,'INF GERAIS'!D827=PAGAMENTOS!D827,'INF GERAIS'!D827=VISTORIA!D827,'INF GERAIS'!D827='PRESTAÇÃO DE CONTAS'!D827,'INF GERAIS'!D827='OBS  ENC'!D827,'INF GERAIS'!D827='CONCLUSÃO INFORMAL'!D827)</f>
        <v>1</v>
      </c>
      <c r="Q810" t="b">
        <f>AND('INF GERAIS'!E827=RESUMO!E827,'INF GERAIS'!E827='TERMO DE ADESÃO'!E827,'INF GERAIS'!E827=EVENTOS!E827,'INF GERAIS'!E827=PAGAMENTOS!E827,'INF GERAIS'!E827=VISTORIA!E827,'INF GERAIS'!E827='PRESTAÇÃO DE CONTAS'!E827,'INF GERAIS'!E827='OBS  ENC'!E827,'INF GERAIS'!E827='CONCLUSÃO INFORMAL'!E827)</f>
        <v>1</v>
      </c>
    </row>
    <row r="811" spans="15:17" x14ac:dyDescent="0.35">
      <c r="O811" t="b">
        <f>AND('INF GERAIS'!B828=LEFT(RESUMO!B828,9),'INF GERAIS'!B828=LEFT('TERMO DE ADESÃO'!B828,9),'INF GERAIS'!B828=LEFT(EVENTOS!B828,9),'INF GERAIS'!B828=LEFT(PAGAMENTOS!B828,9),'INF GERAIS'!B828=LEFT(VISTORIA!B828,9),'INF GERAIS'!B828=LEFT('PRESTAÇÃO DE CONTAS'!B828,9),'INF GERAIS'!B828=LEFT('OBS  ENC'!B828,9),'INF GERAIS'!B828=LEFT('CONCLUSÃO INFORMAL'!B828,9))</f>
        <v>1</v>
      </c>
      <c r="P811" t="b">
        <f>AND('INF GERAIS'!D828=RESUMO!D828,'INF GERAIS'!D828='TERMO DE ADESÃO'!D828,'INF GERAIS'!D828=EVENTOS!D828,'INF GERAIS'!D828=PAGAMENTOS!D828,'INF GERAIS'!D828=VISTORIA!D828,'INF GERAIS'!D828='PRESTAÇÃO DE CONTAS'!D828,'INF GERAIS'!D828='OBS  ENC'!D828,'INF GERAIS'!D828='CONCLUSÃO INFORMAL'!D828)</f>
        <v>1</v>
      </c>
      <c r="Q811" t="b">
        <f>AND('INF GERAIS'!E828=RESUMO!E828,'INF GERAIS'!E828='TERMO DE ADESÃO'!E828,'INF GERAIS'!E828=EVENTOS!E828,'INF GERAIS'!E828=PAGAMENTOS!E828,'INF GERAIS'!E828=VISTORIA!E828,'INF GERAIS'!E828='PRESTAÇÃO DE CONTAS'!E828,'INF GERAIS'!E828='OBS  ENC'!E828,'INF GERAIS'!E828='CONCLUSÃO INFORMAL'!E828)</f>
        <v>1</v>
      </c>
    </row>
    <row r="812" spans="15:17" x14ac:dyDescent="0.35">
      <c r="O812" t="b">
        <f>AND('INF GERAIS'!B829=LEFT(RESUMO!B829,9),'INF GERAIS'!B829=LEFT('TERMO DE ADESÃO'!B829,9),'INF GERAIS'!B829=LEFT(EVENTOS!B829,9),'INF GERAIS'!B829=LEFT(PAGAMENTOS!B829,9),'INF GERAIS'!B829=LEFT(VISTORIA!B829,9),'INF GERAIS'!B829=LEFT('PRESTAÇÃO DE CONTAS'!B829,9),'INF GERAIS'!B829=LEFT('OBS  ENC'!B829,9),'INF GERAIS'!B829=LEFT('CONCLUSÃO INFORMAL'!B829,9))</f>
        <v>1</v>
      </c>
      <c r="P812" t="b">
        <f>AND('INF GERAIS'!D829=RESUMO!D829,'INF GERAIS'!D829='TERMO DE ADESÃO'!D829,'INF GERAIS'!D829=EVENTOS!D829,'INF GERAIS'!D829=PAGAMENTOS!D829,'INF GERAIS'!D829=VISTORIA!D829,'INF GERAIS'!D829='PRESTAÇÃO DE CONTAS'!D829,'INF GERAIS'!D829='OBS  ENC'!D829,'INF GERAIS'!D829='CONCLUSÃO INFORMAL'!D829)</f>
        <v>1</v>
      </c>
      <c r="Q812" t="b">
        <f>AND('INF GERAIS'!E829=RESUMO!E829,'INF GERAIS'!E829='TERMO DE ADESÃO'!E829,'INF GERAIS'!E829=EVENTOS!E829,'INF GERAIS'!E829=PAGAMENTOS!E829,'INF GERAIS'!E829=VISTORIA!E829,'INF GERAIS'!E829='PRESTAÇÃO DE CONTAS'!E829,'INF GERAIS'!E829='OBS  ENC'!E829,'INF GERAIS'!E829='CONCLUSÃO INFORMAL'!E829)</f>
        <v>1</v>
      </c>
    </row>
    <row r="813" spans="15:17" x14ac:dyDescent="0.35">
      <c r="O813" t="b">
        <f>AND('INF GERAIS'!B830=LEFT(RESUMO!B830,9),'INF GERAIS'!B830=LEFT('TERMO DE ADESÃO'!B830,9),'INF GERAIS'!B830=LEFT(EVENTOS!B830,9),'INF GERAIS'!B830=LEFT(PAGAMENTOS!B830,9),'INF GERAIS'!B830=LEFT(VISTORIA!B830,9),'INF GERAIS'!B830=LEFT('PRESTAÇÃO DE CONTAS'!B830,9),'INF GERAIS'!B830=LEFT('OBS  ENC'!B830,9),'INF GERAIS'!B830=LEFT('CONCLUSÃO INFORMAL'!B830,9))</f>
        <v>1</v>
      </c>
      <c r="P813" t="b">
        <f>AND('INF GERAIS'!D830=RESUMO!D830,'INF GERAIS'!D830='TERMO DE ADESÃO'!D830,'INF GERAIS'!D830=EVENTOS!D830,'INF GERAIS'!D830=PAGAMENTOS!D830,'INF GERAIS'!D830=VISTORIA!D830,'INF GERAIS'!D830='PRESTAÇÃO DE CONTAS'!D830,'INF GERAIS'!D830='OBS  ENC'!D830,'INF GERAIS'!D830='CONCLUSÃO INFORMAL'!D830)</f>
        <v>1</v>
      </c>
      <c r="Q813" t="b">
        <f>AND('INF GERAIS'!E830=RESUMO!E830,'INF GERAIS'!E830='TERMO DE ADESÃO'!E830,'INF GERAIS'!E830=EVENTOS!E830,'INF GERAIS'!E830=PAGAMENTOS!E830,'INF GERAIS'!E830=VISTORIA!E830,'INF GERAIS'!E830='PRESTAÇÃO DE CONTAS'!E830,'INF GERAIS'!E830='OBS  ENC'!E830,'INF GERAIS'!E830='CONCLUSÃO INFORMAL'!E830)</f>
        <v>1</v>
      </c>
    </row>
    <row r="814" spans="15:17" x14ac:dyDescent="0.35">
      <c r="O814" t="b">
        <f>AND('INF GERAIS'!B831=LEFT(RESUMO!B831,9),'INF GERAIS'!B831=LEFT('TERMO DE ADESÃO'!B831,9),'INF GERAIS'!B831=LEFT(EVENTOS!B831,9),'INF GERAIS'!B831=LEFT(PAGAMENTOS!B831,9),'INF GERAIS'!B831=LEFT(VISTORIA!B831,9),'INF GERAIS'!B831=LEFT('PRESTAÇÃO DE CONTAS'!B831,9),'INF GERAIS'!B831=LEFT('OBS  ENC'!B831,9),'INF GERAIS'!B831=LEFT('CONCLUSÃO INFORMAL'!B831,9))</f>
        <v>1</v>
      </c>
      <c r="P814" t="b">
        <f>AND('INF GERAIS'!D831=RESUMO!D831,'INF GERAIS'!D831='TERMO DE ADESÃO'!D831,'INF GERAIS'!D831=EVENTOS!D831,'INF GERAIS'!D831=PAGAMENTOS!D831,'INF GERAIS'!D831=VISTORIA!D831,'INF GERAIS'!D831='PRESTAÇÃO DE CONTAS'!D831,'INF GERAIS'!D831='OBS  ENC'!D831,'INF GERAIS'!D831='CONCLUSÃO INFORMAL'!D831)</f>
        <v>1</v>
      </c>
      <c r="Q814" t="b">
        <f>AND('INF GERAIS'!E831=RESUMO!E831,'INF GERAIS'!E831='TERMO DE ADESÃO'!E831,'INF GERAIS'!E831=EVENTOS!E831,'INF GERAIS'!E831=PAGAMENTOS!E831,'INF GERAIS'!E831=VISTORIA!E831,'INF GERAIS'!E831='PRESTAÇÃO DE CONTAS'!E831,'INF GERAIS'!E831='OBS  ENC'!E831,'INF GERAIS'!E831='CONCLUSÃO INFORMAL'!E831)</f>
        <v>1</v>
      </c>
    </row>
    <row r="815" spans="15:17" x14ac:dyDescent="0.35">
      <c r="O815" t="b">
        <f>AND('INF GERAIS'!B832=LEFT(RESUMO!B832,9),'INF GERAIS'!B832=LEFT('TERMO DE ADESÃO'!B832,9),'INF GERAIS'!B832=LEFT(EVENTOS!B832,9),'INF GERAIS'!B832=LEFT(PAGAMENTOS!B832,9),'INF GERAIS'!B832=LEFT(VISTORIA!B832,9),'INF GERAIS'!B832=LEFT('PRESTAÇÃO DE CONTAS'!B832,9),'INF GERAIS'!B832=LEFT('OBS  ENC'!B832,9),'INF GERAIS'!B832=LEFT('CONCLUSÃO INFORMAL'!B832,9))</f>
        <v>1</v>
      </c>
      <c r="P815" t="b">
        <f>AND('INF GERAIS'!D832=RESUMO!D832,'INF GERAIS'!D832='TERMO DE ADESÃO'!D832,'INF GERAIS'!D832=EVENTOS!D832,'INF GERAIS'!D832=PAGAMENTOS!D832,'INF GERAIS'!D832=VISTORIA!D832,'INF GERAIS'!D832='PRESTAÇÃO DE CONTAS'!D832,'INF GERAIS'!D832='OBS  ENC'!D832,'INF GERAIS'!D832='CONCLUSÃO INFORMAL'!D832)</f>
        <v>1</v>
      </c>
      <c r="Q815" t="b">
        <f>AND('INF GERAIS'!E832=RESUMO!E832,'INF GERAIS'!E832='TERMO DE ADESÃO'!E832,'INF GERAIS'!E832=EVENTOS!E832,'INF GERAIS'!E832=PAGAMENTOS!E832,'INF GERAIS'!E832=VISTORIA!E832,'INF GERAIS'!E832='PRESTAÇÃO DE CONTAS'!E832,'INF GERAIS'!E832='OBS  ENC'!E832,'INF GERAIS'!E832='CONCLUSÃO INFORMAL'!E832)</f>
        <v>1</v>
      </c>
    </row>
    <row r="816" spans="15:17" x14ac:dyDescent="0.35">
      <c r="O816" t="b">
        <f>AND('INF GERAIS'!B833=LEFT(RESUMO!B833,9),'INF GERAIS'!B833=LEFT('TERMO DE ADESÃO'!B833,9),'INF GERAIS'!B833=LEFT(EVENTOS!B833,9),'INF GERAIS'!B833=LEFT(PAGAMENTOS!B833,9),'INF GERAIS'!B833=LEFT(VISTORIA!B833,9),'INF GERAIS'!B833=LEFT('PRESTAÇÃO DE CONTAS'!B833,9),'INF GERAIS'!B833=LEFT('OBS  ENC'!B833,9),'INF GERAIS'!B833=LEFT('CONCLUSÃO INFORMAL'!B833,9))</f>
        <v>1</v>
      </c>
      <c r="P816" t="b">
        <f>AND('INF GERAIS'!D833=RESUMO!D833,'INF GERAIS'!D833='TERMO DE ADESÃO'!D833,'INF GERAIS'!D833=EVENTOS!D833,'INF GERAIS'!D833=PAGAMENTOS!D833,'INF GERAIS'!D833=VISTORIA!D833,'INF GERAIS'!D833='PRESTAÇÃO DE CONTAS'!D833,'INF GERAIS'!D833='OBS  ENC'!D833,'INF GERAIS'!D833='CONCLUSÃO INFORMAL'!D833)</f>
        <v>1</v>
      </c>
      <c r="Q816" t="b">
        <f>AND('INF GERAIS'!E833=RESUMO!E833,'INF GERAIS'!E833='TERMO DE ADESÃO'!E833,'INF GERAIS'!E833=EVENTOS!E833,'INF GERAIS'!E833=PAGAMENTOS!E833,'INF GERAIS'!E833=VISTORIA!E833,'INF GERAIS'!E833='PRESTAÇÃO DE CONTAS'!E833,'INF GERAIS'!E833='OBS  ENC'!E833,'INF GERAIS'!E833='CONCLUSÃO INFORMAL'!E833)</f>
        <v>1</v>
      </c>
    </row>
    <row r="817" spans="15:17" x14ac:dyDescent="0.35">
      <c r="O817" t="b">
        <f>AND('INF GERAIS'!B834=LEFT(RESUMO!B834,9),'INF GERAIS'!B834=LEFT('TERMO DE ADESÃO'!B834,9),'INF GERAIS'!B834=LEFT(EVENTOS!B834,9),'INF GERAIS'!B834=LEFT(PAGAMENTOS!B834,9),'INF GERAIS'!B834=LEFT(VISTORIA!B834,9),'INF GERAIS'!B834=LEFT('PRESTAÇÃO DE CONTAS'!B834,9),'INF GERAIS'!B834=LEFT('OBS  ENC'!B834,9),'INF GERAIS'!B834=LEFT('CONCLUSÃO INFORMAL'!B834,9))</f>
        <v>1</v>
      </c>
      <c r="P817" t="b">
        <f>AND('INF GERAIS'!D834=RESUMO!D834,'INF GERAIS'!D834='TERMO DE ADESÃO'!D834,'INF GERAIS'!D834=EVENTOS!D834,'INF GERAIS'!D834=PAGAMENTOS!D834,'INF GERAIS'!D834=VISTORIA!D834,'INF GERAIS'!D834='PRESTAÇÃO DE CONTAS'!D834,'INF GERAIS'!D834='OBS  ENC'!D834,'INF GERAIS'!D834='CONCLUSÃO INFORMAL'!D834)</f>
        <v>1</v>
      </c>
      <c r="Q817" t="b">
        <f>AND('INF GERAIS'!E834=RESUMO!E834,'INF GERAIS'!E834='TERMO DE ADESÃO'!E834,'INF GERAIS'!E834=EVENTOS!E834,'INF GERAIS'!E834=PAGAMENTOS!E834,'INF GERAIS'!E834=VISTORIA!E834,'INF GERAIS'!E834='PRESTAÇÃO DE CONTAS'!E834,'INF GERAIS'!E834='OBS  ENC'!E834,'INF GERAIS'!E834='CONCLUSÃO INFORMAL'!E834)</f>
        <v>1</v>
      </c>
    </row>
    <row r="818" spans="15:17" x14ac:dyDescent="0.35">
      <c r="O818" t="b">
        <f>AND('INF GERAIS'!B835=LEFT(RESUMO!B835,9),'INF GERAIS'!B835=LEFT('TERMO DE ADESÃO'!B835,9),'INF GERAIS'!B835=LEFT(EVENTOS!B835,9),'INF GERAIS'!B835=LEFT(PAGAMENTOS!B835,9),'INF GERAIS'!B835=LEFT(VISTORIA!B835,9),'INF GERAIS'!B835=LEFT('PRESTAÇÃO DE CONTAS'!B835,9),'INF GERAIS'!B835=LEFT('OBS  ENC'!B835,9),'INF GERAIS'!B835=LEFT('CONCLUSÃO INFORMAL'!B835,9))</f>
        <v>1</v>
      </c>
      <c r="P818" t="b">
        <f>AND('INF GERAIS'!D835=RESUMO!D835,'INF GERAIS'!D835='TERMO DE ADESÃO'!D835,'INF GERAIS'!D835=EVENTOS!D835,'INF GERAIS'!D835=PAGAMENTOS!D835,'INF GERAIS'!D835=VISTORIA!D835,'INF GERAIS'!D835='PRESTAÇÃO DE CONTAS'!D835,'INF GERAIS'!D835='OBS  ENC'!D835,'INF GERAIS'!D835='CONCLUSÃO INFORMAL'!D835)</f>
        <v>1</v>
      </c>
      <c r="Q818" t="b">
        <f>AND('INF GERAIS'!E835=RESUMO!E835,'INF GERAIS'!E835='TERMO DE ADESÃO'!E835,'INF GERAIS'!E835=EVENTOS!E835,'INF GERAIS'!E835=PAGAMENTOS!E835,'INF GERAIS'!E835=VISTORIA!E835,'INF GERAIS'!E835='PRESTAÇÃO DE CONTAS'!E835,'INF GERAIS'!E835='OBS  ENC'!E835,'INF GERAIS'!E835='CONCLUSÃO INFORMAL'!E835)</f>
        <v>1</v>
      </c>
    </row>
    <row r="819" spans="15:17" x14ac:dyDescent="0.35">
      <c r="O819" t="b">
        <f>AND('INF GERAIS'!B836=LEFT(RESUMO!B836,9),'INF GERAIS'!B836=LEFT('TERMO DE ADESÃO'!B836,9),'INF GERAIS'!B836=LEFT(EVENTOS!B836,9),'INF GERAIS'!B836=LEFT(PAGAMENTOS!B836,9),'INF GERAIS'!B836=LEFT(VISTORIA!B836,9),'INF GERAIS'!B836=LEFT('PRESTAÇÃO DE CONTAS'!B836,9),'INF GERAIS'!B836=LEFT('OBS  ENC'!B836,9),'INF GERAIS'!B836=LEFT('CONCLUSÃO INFORMAL'!B836,9))</f>
        <v>1</v>
      </c>
      <c r="P819" t="b">
        <f>AND('INF GERAIS'!D836=RESUMO!D836,'INF GERAIS'!D836='TERMO DE ADESÃO'!D836,'INF GERAIS'!D836=EVENTOS!D836,'INF GERAIS'!D836=PAGAMENTOS!D836,'INF GERAIS'!D836=VISTORIA!D836,'INF GERAIS'!D836='PRESTAÇÃO DE CONTAS'!D836,'INF GERAIS'!D836='OBS  ENC'!D836,'INF GERAIS'!D836='CONCLUSÃO INFORMAL'!D836)</f>
        <v>1</v>
      </c>
      <c r="Q819" t="b">
        <f>AND('INF GERAIS'!E836=RESUMO!E836,'INF GERAIS'!E836='TERMO DE ADESÃO'!E836,'INF GERAIS'!E836=EVENTOS!E836,'INF GERAIS'!E836=PAGAMENTOS!E836,'INF GERAIS'!E836=VISTORIA!E836,'INF GERAIS'!E836='PRESTAÇÃO DE CONTAS'!E836,'INF GERAIS'!E836='OBS  ENC'!E836,'INF GERAIS'!E836='CONCLUSÃO INFORMAL'!E836)</f>
        <v>1</v>
      </c>
    </row>
    <row r="820" spans="15:17" x14ac:dyDescent="0.35">
      <c r="O820" t="b">
        <f>AND('INF GERAIS'!B837=LEFT(RESUMO!B837,9),'INF GERAIS'!B837=LEFT('TERMO DE ADESÃO'!B837,9),'INF GERAIS'!B837=LEFT(EVENTOS!B837,9),'INF GERAIS'!B837=LEFT(PAGAMENTOS!B837,9),'INF GERAIS'!B837=LEFT(VISTORIA!B837,9),'INF GERAIS'!B837=LEFT('PRESTAÇÃO DE CONTAS'!B837,9),'INF GERAIS'!B837=LEFT('OBS  ENC'!B837,9),'INF GERAIS'!B837=LEFT('CONCLUSÃO INFORMAL'!B837,9))</f>
        <v>1</v>
      </c>
      <c r="P820" t="b">
        <f>AND('INF GERAIS'!D837=RESUMO!D837,'INF GERAIS'!D837='TERMO DE ADESÃO'!D837,'INF GERAIS'!D837=EVENTOS!D837,'INF GERAIS'!D837=PAGAMENTOS!D837,'INF GERAIS'!D837=VISTORIA!D837,'INF GERAIS'!D837='PRESTAÇÃO DE CONTAS'!D837,'INF GERAIS'!D837='OBS  ENC'!D837,'INF GERAIS'!D837='CONCLUSÃO INFORMAL'!D837)</f>
        <v>1</v>
      </c>
      <c r="Q820" t="b">
        <f>AND('INF GERAIS'!E837=RESUMO!E837,'INF GERAIS'!E837='TERMO DE ADESÃO'!E837,'INF GERAIS'!E837=EVENTOS!E837,'INF GERAIS'!E837=PAGAMENTOS!E837,'INF GERAIS'!E837=VISTORIA!E837,'INF GERAIS'!E837='PRESTAÇÃO DE CONTAS'!E837,'INF GERAIS'!E837='OBS  ENC'!E837,'INF GERAIS'!E837='CONCLUSÃO INFORMAL'!E837)</f>
        <v>1</v>
      </c>
    </row>
    <row r="821" spans="15:17" x14ac:dyDescent="0.35">
      <c r="O821" t="b">
        <f>AND('INF GERAIS'!B838=LEFT(RESUMO!B838,9),'INF GERAIS'!B838=LEFT('TERMO DE ADESÃO'!B838,9),'INF GERAIS'!B838=LEFT(EVENTOS!B838,9),'INF GERAIS'!B838=LEFT(PAGAMENTOS!B838,9),'INF GERAIS'!B838=LEFT(VISTORIA!B838,9),'INF GERAIS'!B838=LEFT('PRESTAÇÃO DE CONTAS'!B838,9),'INF GERAIS'!B838=LEFT('OBS  ENC'!B838,9),'INF GERAIS'!B838=LEFT('CONCLUSÃO INFORMAL'!B838,9))</f>
        <v>1</v>
      </c>
      <c r="P821" t="b">
        <f>AND('INF GERAIS'!D838=RESUMO!D838,'INF GERAIS'!D838='TERMO DE ADESÃO'!D838,'INF GERAIS'!D838=EVENTOS!D838,'INF GERAIS'!D838=PAGAMENTOS!D838,'INF GERAIS'!D838=VISTORIA!D838,'INF GERAIS'!D838='PRESTAÇÃO DE CONTAS'!D838,'INF GERAIS'!D838='OBS  ENC'!D838,'INF GERAIS'!D838='CONCLUSÃO INFORMAL'!D838)</f>
        <v>1</v>
      </c>
      <c r="Q821" t="b">
        <f>AND('INF GERAIS'!E838=RESUMO!E838,'INF GERAIS'!E838='TERMO DE ADESÃO'!E838,'INF GERAIS'!E838=EVENTOS!E838,'INF GERAIS'!E838=PAGAMENTOS!E838,'INF GERAIS'!E838=VISTORIA!E838,'INF GERAIS'!E838='PRESTAÇÃO DE CONTAS'!E838,'INF GERAIS'!E838='OBS  ENC'!E838,'INF GERAIS'!E838='CONCLUSÃO INFORMAL'!E838)</f>
        <v>1</v>
      </c>
    </row>
    <row r="822" spans="15:17" x14ac:dyDescent="0.35">
      <c r="O822" t="b">
        <f>AND('INF GERAIS'!B839=LEFT(RESUMO!B839,9),'INF GERAIS'!B839=LEFT('TERMO DE ADESÃO'!B839,9),'INF GERAIS'!B839=LEFT(EVENTOS!B839,9),'INF GERAIS'!B839=LEFT(PAGAMENTOS!B839,9),'INF GERAIS'!B839=LEFT(VISTORIA!B839,9),'INF GERAIS'!B839=LEFT('PRESTAÇÃO DE CONTAS'!B839,9),'INF GERAIS'!B839=LEFT('OBS  ENC'!B839,9),'INF GERAIS'!B839=LEFT('CONCLUSÃO INFORMAL'!B839,9))</f>
        <v>1</v>
      </c>
      <c r="P822" t="b">
        <f>AND('INF GERAIS'!D839=RESUMO!D839,'INF GERAIS'!D839='TERMO DE ADESÃO'!D839,'INF GERAIS'!D839=EVENTOS!D839,'INF GERAIS'!D839=PAGAMENTOS!D839,'INF GERAIS'!D839=VISTORIA!D839,'INF GERAIS'!D839='PRESTAÇÃO DE CONTAS'!D839,'INF GERAIS'!D839='OBS  ENC'!D839,'INF GERAIS'!D839='CONCLUSÃO INFORMAL'!D839)</f>
        <v>1</v>
      </c>
      <c r="Q822" t="b">
        <f>AND('INF GERAIS'!E839=RESUMO!E839,'INF GERAIS'!E839='TERMO DE ADESÃO'!E839,'INF GERAIS'!E839=EVENTOS!E839,'INF GERAIS'!E839=PAGAMENTOS!E839,'INF GERAIS'!E839=VISTORIA!E839,'INF GERAIS'!E839='PRESTAÇÃO DE CONTAS'!E839,'INF GERAIS'!E839='OBS  ENC'!E839,'INF GERAIS'!E839='CONCLUSÃO INFORMAL'!E839)</f>
        <v>1</v>
      </c>
    </row>
    <row r="823" spans="15:17" x14ac:dyDescent="0.35">
      <c r="O823" t="b">
        <f>AND('INF GERAIS'!B840=LEFT(RESUMO!B840,9),'INF GERAIS'!B840=LEFT('TERMO DE ADESÃO'!B840,9),'INF GERAIS'!B840=LEFT(EVENTOS!B840,9),'INF GERAIS'!B840=LEFT(PAGAMENTOS!B840,9),'INF GERAIS'!B840=LEFT(VISTORIA!B840,9),'INF GERAIS'!B840=LEFT('PRESTAÇÃO DE CONTAS'!B840,9),'INF GERAIS'!B840=LEFT('OBS  ENC'!B840,9),'INF GERAIS'!B840=LEFT('CONCLUSÃO INFORMAL'!B840,9))</f>
        <v>1</v>
      </c>
      <c r="P823" t="b">
        <f>AND('INF GERAIS'!D840=RESUMO!D840,'INF GERAIS'!D840='TERMO DE ADESÃO'!D840,'INF GERAIS'!D840=EVENTOS!D840,'INF GERAIS'!D840=PAGAMENTOS!D840,'INF GERAIS'!D840=VISTORIA!D840,'INF GERAIS'!D840='PRESTAÇÃO DE CONTAS'!D840,'INF GERAIS'!D840='OBS  ENC'!D840,'INF GERAIS'!D840='CONCLUSÃO INFORMAL'!D840)</f>
        <v>1</v>
      </c>
      <c r="Q823" t="b">
        <f>AND('INF GERAIS'!E840=RESUMO!E840,'INF GERAIS'!E840='TERMO DE ADESÃO'!E840,'INF GERAIS'!E840=EVENTOS!E840,'INF GERAIS'!E840=PAGAMENTOS!E840,'INF GERAIS'!E840=VISTORIA!E840,'INF GERAIS'!E840='PRESTAÇÃO DE CONTAS'!E840,'INF GERAIS'!E840='OBS  ENC'!E840,'INF GERAIS'!E840='CONCLUSÃO INFORMAL'!E840)</f>
        <v>1</v>
      </c>
    </row>
    <row r="824" spans="15:17" x14ac:dyDescent="0.35">
      <c r="O824" t="b">
        <f>AND('INF GERAIS'!B841=LEFT(RESUMO!B841,9),'INF GERAIS'!B841=LEFT('TERMO DE ADESÃO'!B841,9),'INF GERAIS'!B841=LEFT(EVENTOS!B841,9),'INF GERAIS'!B841=LEFT(PAGAMENTOS!B841,9),'INF GERAIS'!B841=LEFT(VISTORIA!B841,9),'INF GERAIS'!B841=LEFT('PRESTAÇÃO DE CONTAS'!B841,9),'INF GERAIS'!B841=LEFT('OBS  ENC'!B841,9),'INF GERAIS'!B841=LEFT('CONCLUSÃO INFORMAL'!B841,9))</f>
        <v>1</v>
      </c>
      <c r="P824" t="b">
        <f>AND('INF GERAIS'!D841=RESUMO!D841,'INF GERAIS'!D841='TERMO DE ADESÃO'!D841,'INF GERAIS'!D841=EVENTOS!D841,'INF GERAIS'!D841=PAGAMENTOS!D841,'INF GERAIS'!D841=VISTORIA!D841,'INF GERAIS'!D841='PRESTAÇÃO DE CONTAS'!D841,'INF GERAIS'!D841='OBS  ENC'!D841,'INF GERAIS'!D841='CONCLUSÃO INFORMAL'!D841)</f>
        <v>1</v>
      </c>
      <c r="Q824" t="b">
        <f>AND('INF GERAIS'!E841=RESUMO!E841,'INF GERAIS'!E841='TERMO DE ADESÃO'!E841,'INF GERAIS'!E841=EVENTOS!E841,'INF GERAIS'!E841=PAGAMENTOS!E841,'INF GERAIS'!E841=VISTORIA!E841,'INF GERAIS'!E841='PRESTAÇÃO DE CONTAS'!E841,'INF GERAIS'!E841='OBS  ENC'!E841,'INF GERAIS'!E841='CONCLUSÃO INFORMAL'!E841)</f>
        <v>1</v>
      </c>
    </row>
    <row r="825" spans="15:17" x14ac:dyDescent="0.35">
      <c r="O825" t="b">
        <f>AND('INF GERAIS'!B842=LEFT(RESUMO!B842,9),'INF GERAIS'!B842=LEFT('TERMO DE ADESÃO'!B842,9),'INF GERAIS'!B842=LEFT(EVENTOS!B842,9),'INF GERAIS'!B842=LEFT(PAGAMENTOS!B842,9),'INF GERAIS'!B842=LEFT(VISTORIA!B842,9),'INF GERAIS'!B842=LEFT('PRESTAÇÃO DE CONTAS'!B842,9),'INF GERAIS'!B842=LEFT('OBS  ENC'!B842,9),'INF GERAIS'!B842=LEFT('CONCLUSÃO INFORMAL'!B842,9))</f>
        <v>1</v>
      </c>
      <c r="P825" t="b">
        <f>AND('INF GERAIS'!D842=RESUMO!D842,'INF GERAIS'!D842='TERMO DE ADESÃO'!D842,'INF GERAIS'!D842=EVENTOS!D842,'INF GERAIS'!D842=PAGAMENTOS!D842,'INF GERAIS'!D842=VISTORIA!D842,'INF GERAIS'!D842='PRESTAÇÃO DE CONTAS'!D842,'INF GERAIS'!D842='OBS  ENC'!D842,'INF GERAIS'!D842='CONCLUSÃO INFORMAL'!D842)</f>
        <v>1</v>
      </c>
      <c r="Q825" t="b">
        <f>AND('INF GERAIS'!E842=RESUMO!E842,'INF GERAIS'!E842='TERMO DE ADESÃO'!E842,'INF GERAIS'!E842=EVENTOS!E842,'INF GERAIS'!E842=PAGAMENTOS!E842,'INF GERAIS'!E842=VISTORIA!E842,'INF GERAIS'!E842='PRESTAÇÃO DE CONTAS'!E842,'INF GERAIS'!E842='OBS  ENC'!E842,'INF GERAIS'!E842='CONCLUSÃO INFORMAL'!E842)</f>
        <v>1</v>
      </c>
    </row>
    <row r="826" spans="15:17" x14ac:dyDescent="0.35">
      <c r="O826" t="b">
        <f>AND('INF GERAIS'!B843=LEFT(RESUMO!B843,9),'INF GERAIS'!B843=LEFT('TERMO DE ADESÃO'!B843,9),'INF GERAIS'!B843=LEFT(EVENTOS!B843,9),'INF GERAIS'!B843=LEFT(PAGAMENTOS!B843,9),'INF GERAIS'!B843=LEFT(VISTORIA!B843,9),'INF GERAIS'!B843=LEFT('PRESTAÇÃO DE CONTAS'!B843,9),'INF GERAIS'!B843=LEFT('OBS  ENC'!B843,9),'INF GERAIS'!B843=LEFT('CONCLUSÃO INFORMAL'!B843,9))</f>
        <v>1</v>
      </c>
      <c r="P826" t="b">
        <f>AND('INF GERAIS'!D843=RESUMO!D843,'INF GERAIS'!D843='TERMO DE ADESÃO'!D843,'INF GERAIS'!D843=EVENTOS!D843,'INF GERAIS'!D843=PAGAMENTOS!D843,'INF GERAIS'!D843=VISTORIA!D843,'INF GERAIS'!D843='PRESTAÇÃO DE CONTAS'!D843,'INF GERAIS'!D843='OBS  ENC'!D843,'INF GERAIS'!D843='CONCLUSÃO INFORMAL'!D843)</f>
        <v>1</v>
      </c>
      <c r="Q826" t="b">
        <f>AND('INF GERAIS'!E843=RESUMO!E843,'INF GERAIS'!E843='TERMO DE ADESÃO'!E843,'INF GERAIS'!E843=EVENTOS!E843,'INF GERAIS'!E843=PAGAMENTOS!E843,'INF GERAIS'!E843=VISTORIA!E843,'INF GERAIS'!E843='PRESTAÇÃO DE CONTAS'!E843,'INF GERAIS'!E843='OBS  ENC'!E843,'INF GERAIS'!E843='CONCLUSÃO INFORMAL'!E843)</f>
        <v>1</v>
      </c>
    </row>
    <row r="827" spans="15:17" x14ac:dyDescent="0.35">
      <c r="O827" t="b">
        <f>AND('INF GERAIS'!B844=LEFT(RESUMO!B844,9),'INF GERAIS'!B844=LEFT('TERMO DE ADESÃO'!B844,9),'INF GERAIS'!B844=LEFT(EVENTOS!B844,9),'INF GERAIS'!B844=LEFT(PAGAMENTOS!B844,9),'INF GERAIS'!B844=LEFT(VISTORIA!B844,9),'INF GERAIS'!B844=LEFT('PRESTAÇÃO DE CONTAS'!B844,9),'INF GERAIS'!B844=LEFT('OBS  ENC'!B844,9),'INF GERAIS'!B844=LEFT('CONCLUSÃO INFORMAL'!B844,9))</f>
        <v>1</v>
      </c>
      <c r="P827" t="b">
        <f>AND('INF GERAIS'!D844=RESUMO!D844,'INF GERAIS'!D844='TERMO DE ADESÃO'!D844,'INF GERAIS'!D844=EVENTOS!D844,'INF GERAIS'!D844=PAGAMENTOS!D844,'INF GERAIS'!D844=VISTORIA!D844,'INF GERAIS'!D844='PRESTAÇÃO DE CONTAS'!D844,'INF GERAIS'!D844='OBS  ENC'!D844,'INF GERAIS'!D844='CONCLUSÃO INFORMAL'!D844)</f>
        <v>1</v>
      </c>
      <c r="Q827" t="b">
        <f>AND('INF GERAIS'!E844=RESUMO!E844,'INF GERAIS'!E844='TERMO DE ADESÃO'!E844,'INF GERAIS'!E844=EVENTOS!E844,'INF GERAIS'!E844=PAGAMENTOS!E844,'INF GERAIS'!E844=VISTORIA!E844,'INF GERAIS'!E844='PRESTAÇÃO DE CONTAS'!E844,'INF GERAIS'!E844='OBS  ENC'!E844,'INF GERAIS'!E844='CONCLUSÃO INFORMAL'!E844)</f>
        <v>1</v>
      </c>
    </row>
    <row r="828" spans="15:17" x14ac:dyDescent="0.35">
      <c r="O828" t="b">
        <f>AND('INF GERAIS'!B845=LEFT(RESUMO!B845,9),'INF GERAIS'!B845=LEFT('TERMO DE ADESÃO'!B845,9),'INF GERAIS'!B845=LEFT(EVENTOS!B845,9),'INF GERAIS'!B845=LEFT(PAGAMENTOS!B845,9),'INF GERAIS'!B845=LEFT(VISTORIA!B845,9),'INF GERAIS'!B845=LEFT('PRESTAÇÃO DE CONTAS'!B845,9),'INF GERAIS'!B845=LEFT('OBS  ENC'!B845,9),'INF GERAIS'!B845=LEFT('CONCLUSÃO INFORMAL'!B845,9))</f>
        <v>1</v>
      </c>
      <c r="P828" t="b">
        <f>AND('INF GERAIS'!D845=RESUMO!D845,'INF GERAIS'!D845='TERMO DE ADESÃO'!D845,'INF GERAIS'!D845=EVENTOS!D845,'INF GERAIS'!D845=PAGAMENTOS!D845,'INF GERAIS'!D845=VISTORIA!D845,'INF GERAIS'!D845='PRESTAÇÃO DE CONTAS'!D845,'INF GERAIS'!D845='OBS  ENC'!D845,'INF GERAIS'!D845='CONCLUSÃO INFORMAL'!D845)</f>
        <v>1</v>
      </c>
      <c r="Q828" t="b">
        <f>AND('INF GERAIS'!E845=RESUMO!E845,'INF GERAIS'!E845='TERMO DE ADESÃO'!E845,'INF GERAIS'!E845=EVENTOS!E845,'INF GERAIS'!E845=PAGAMENTOS!E845,'INF GERAIS'!E845=VISTORIA!E845,'INF GERAIS'!E845='PRESTAÇÃO DE CONTAS'!E845,'INF GERAIS'!E845='OBS  ENC'!E845,'INF GERAIS'!E845='CONCLUSÃO INFORMAL'!E845)</f>
        <v>1</v>
      </c>
    </row>
    <row r="829" spans="15:17" x14ac:dyDescent="0.35">
      <c r="O829" t="b">
        <f>AND('INF GERAIS'!B846=LEFT(RESUMO!B846,9),'INF GERAIS'!B846=LEFT('TERMO DE ADESÃO'!B846,9),'INF GERAIS'!B846=LEFT(EVENTOS!B846,9),'INF GERAIS'!B846=LEFT(PAGAMENTOS!B846,9),'INF GERAIS'!B846=LEFT(VISTORIA!B846,9),'INF GERAIS'!B846=LEFT('PRESTAÇÃO DE CONTAS'!B846,9),'INF GERAIS'!B846=LEFT('OBS  ENC'!B846,9),'INF GERAIS'!B846=LEFT('CONCLUSÃO INFORMAL'!B846,9))</f>
        <v>1</v>
      </c>
      <c r="P829" t="b">
        <f>AND('INF GERAIS'!D846=RESUMO!D846,'INF GERAIS'!D846='TERMO DE ADESÃO'!D846,'INF GERAIS'!D846=EVENTOS!D846,'INF GERAIS'!D846=PAGAMENTOS!D846,'INF GERAIS'!D846=VISTORIA!D846,'INF GERAIS'!D846='PRESTAÇÃO DE CONTAS'!D846,'INF GERAIS'!D846='OBS  ENC'!D846,'INF GERAIS'!D846='CONCLUSÃO INFORMAL'!D846)</f>
        <v>1</v>
      </c>
      <c r="Q829" t="b">
        <f>AND('INF GERAIS'!E846=RESUMO!E846,'INF GERAIS'!E846='TERMO DE ADESÃO'!E846,'INF GERAIS'!E846=EVENTOS!E846,'INF GERAIS'!E846=PAGAMENTOS!E846,'INF GERAIS'!E846=VISTORIA!E846,'INF GERAIS'!E846='PRESTAÇÃO DE CONTAS'!E846,'INF GERAIS'!E846='OBS  ENC'!E846,'INF GERAIS'!E846='CONCLUSÃO INFORMAL'!E846)</f>
        <v>1</v>
      </c>
    </row>
    <row r="830" spans="15:17" x14ac:dyDescent="0.35">
      <c r="O830" t="b">
        <f>AND('INF GERAIS'!B847=LEFT(RESUMO!B847,9),'INF GERAIS'!B847=LEFT('TERMO DE ADESÃO'!B847,9),'INF GERAIS'!B847=LEFT(EVENTOS!B847,9),'INF GERAIS'!B847=LEFT(PAGAMENTOS!B847,9),'INF GERAIS'!B847=LEFT(VISTORIA!B847,9),'INF GERAIS'!B847=LEFT('PRESTAÇÃO DE CONTAS'!B847,9),'INF GERAIS'!B847=LEFT('OBS  ENC'!B847,9),'INF GERAIS'!B847=LEFT('CONCLUSÃO INFORMAL'!B847,9))</f>
        <v>1</v>
      </c>
      <c r="P830" t="b">
        <f>AND('INF GERAIS'!D847=RESUMO!D847,'INF GERAIS'!D847='TERMO DE ADESÃO'!D847,'INF GERAIS'!D847=EVENTOS!D847,'INF GERAIS'!D847=PAGAMENTOS!D847,'INF GERAIS'!D847=VISTORIA!D847,'INF GERAIS'!D847='PRESTAÇÃO DE CONTAS'!D847,'INF GERAIS'!D847='OBS  ENC'!D847,'INF GERAIS'!D847='CONCLUSÃO INFORMAL'!D847)</f>
        <v>1</v>
      </c>
      <c r="Q830" t="b">
        <f>AND('INF GERAIS'!E847=RESUMO!E847,'INF GERAIS'!E847='TERMO DE ADESÃO'!E847,'INF GERAIS'!E847=EVENTOS!E847,'INF GERAIS'!E847=PAGAMENTOS!E847,'INF GERAIS'!E847=VISTORIA!E847,'INF GERAIS'!E847='PRESTAÇÃO DE CONTAS'!E847,'INF GERAIS'!E847='OBS  ENC'!E847,'INF GERAIS'!E847='CONCLUSÃO INFORMAL'!E847)</f>
        <v>1</v>
      </c>
    </row>
    <row r="831" spans="15:17" x14ac:dyDescent="0.35">
      <c r="O831" t="b">
        <f>AND('INF GERAIS'!B848=LEFT(RESUMO!B848,9),'INF GERAIS'!B848=LEFT('TERMO DE ADESÃO'!B848,9),'INF GERAIS'!B848=LEFT(EVENTOS!B848,9),'INF GERAIS'!B848=LEFT(PAGAMENTOS!B848,9),'INF GERAIS'!B848=LEFT(VISTORIA!B848,9),'INF GERAIS'!B848=LEFT('PRESTAÇÃO DE CONTAS'!B848,9),'INF GERAIS'!B848=LEFT('OBS  ENC'!B848,9),'INF GERAIS'!B848=LEFT('CONCLUSÃO INFORMAL'!B848,9))</f>
        <v>1</v>
      </c>
      <c r="P831" t="b">
        <f>AND('INF GERAIS'!D848=RESUMO!D848,'INF GERAIS'!D848='TERMO DE ADESÃO'!D848,'INF GERAIS'!D848=EVENTOS!D848,'INF GERAIS'!D848=PAGAMENTOS!D848,'INF GERAIS'!D848=VISTORIA!D848,'INF GERAIS'!D848='PRESTAÇÃO DE CONTAS'!D848,'INF GERAIS'!D848='OBS  ENC'!D848,'INF GERAIS'!D848='CONCLUSÃO INFORMAL'!D848)</f>
        <v>1</v>
      </c>
      <c r="Q831" t="b">
        <f>AND('INF GERAIS'!E848=RESUMO!E848,'INF GERAIS'!E848='TERMO DE ADESÃO'!E848,'INF GERAIS'!E848=EVENTOS!E848,'INF GERAIS'!E848=PAGAMENTOS!E848,'INF GERAIS'!E848=VISTORIA!E848,'INF GERAIS'!E848='PRESTAÇÃO DE CONTAS'!E848,'INF GERAIS'!E848='OBS  ENC'!E848,'INF GERAIS'!E848='CONCLUSÃO INFORMAL'!E848)</f>
        <v>1</v>
      </c>
    </row>
    <row r="832" spans="15:17" x14ac:dyDescent="0.35">
      <c r="O832" t="b">
        <f>AND('INF GERAIS'!B849=LEFT(RESUMO!B849,9),'INF GERAIS'!B849=LEFT('TERMO DE ADESÃO'!B849,9),'INF GERAIS'!B849=LEFT(EVENTOS!B849,9),'INF GERAIS'!B849=LEFT(PAGAMENTOS!B849,9),'INF GERAIS'!B849=LEFT(VISTORIA!B849,9),'INF GERAIS'!B849=LEFT('PRESTAÇÃO DE CONTAS'!B849,9),'INF GERAIS'!B849=LEFT('OBS  ENC'!B849,9),'INF GERAIS'!B849=LEFT('CONCLUSÃO INFORMAL'!B849,9))</f>
        <v>1</v>
      </c>
      <c r="P832" t="b">
        <f>AND('INF GERAIS'!D849=RESUMO!D849,'INF GERAIS'!D849='TERMO DE ADESÃO'!D849,'INF GERAIS'!D849=EVENTOS!D849,'INF GERAIS'!D849=PAGAMENTOS!D849,'INF GERAIS'!D849=VISTORIA!D849,'INF GERAIS'!D849='PRESTAÇÃO DE CONTAS'!D849,'INF GERAIS'!D849='OBS  ENC'!D849,'INF GERAIS'!D849='CONCLUSÃO INFORMAL'!D849)</f>
        <v>1</v>
      </c>
      <c r="Q832" t="b">
        <f>AND('INF GERAIS'!E849=RESUMO!E849,'INF GERAIS'!E849='TERMO DE ADESÃO'!E849,'INF GERAIS'!E849=EVENTOS!E849,'INF GERAIS'!E849=PAGAMENTOS!E849,'INF GERAIS'!E849=VISTORIA!E849,'INF GERAIS'!E849='PRESTAÇÃO DE CONTAS'!E849,'INF GERAIS'!E849='OBS  ENC'!E849,'INF GERAIS'!E849='CONCLUSÃO INFORMAL'!E849)</f>
        <v>1</v>
      </c>
    </row>
    <row r="833" spans="15:17" x14ac:dyDescent="0.35">
      <c r="O833" t="b">
        <f>AND('INF GERAIS'!B850=LEFT(RESUMO!B850,9),'INF GERAIS'!B850=LEFT('TERMO DE ADESÃO'!B850,9),'INF GERAIS'!B850=LEFT(EVENTOS!B850,9),'INF GERAIS'!B850=LEFT(PAGAMENTOS!B850,9),'INF GERAIS'!B850=LEFT(VISTORIA!B850,9),'INF GERAIS'!B850=LEFT('PRESTAÇÃO DE CONTAS'!B850,9),'INF GERAIS'!B850=LEFT('OBS  ENC'!B850,9),'INF GERAIS'!B850=LEFT('CONCLUSÃO INFORMAL'!B850,9))</f>
        <v>1</v>
      </c>
      <c r="P833" t="b">
        <f>AND('INF GERAIS'!D850=RESUMO!D850,'INF GERAIS'!D850='TERMO DE ADESÃO'!D850,'INF GERAIS'!D850=EVENTOS!D850,'INF GERAIS'!D850=PAGAMENTOS!D850,'INF GERAIS'!D850=VISTORIA!D850,'INF GERAIS'!D850='PRESTAÇÃO DE CONTAS'!D850,'INF GERAIS'!D850='OBS  ENC'!D850,'INF GERAIS'!D850='CONCLUSÃO INFORMAL'!D850)</f>
        <v>1</v>
      </c>
      <c r="Q833" t="b">
        <f>AND('INF GERAIS'!E850=RESUMO!E850,'INF GERAIS'!E850='TERMO DE ADESÃO'!E850,'INF GERAIS'!E850=EVENTOS!E850,'INF GERAIS'!E850=PAGAMENTOS!E850,'INF GERAIS'!E850=VISTORIA!E850,'INF GERAIS'!E850='PRESTAÇÃO DE CONTAS'!E850,'INF GERAIS'!E850='OBS  ENC'!E850,'INF GERAIS'!E850='CONCLUSÃO INFORMAL'!E850)</f>
        <v>1</v>
      </c>
    </row>
    <row r="834" spans="15:17" x14ac:dyDescent="0.35">
      <c r="O834" t="b">
        <f>AND('INF GERAIS'!B851=LEFT(RESUMO!B851,9),'INF GERAIS'!B851=LEFT('TERMO DE ADESÃO'!B851,9),'INF GERAIS'!B851=LEFT(EVENTOS!B851,9),'INF GERAIS'!B851=LEFT(PAGAMENTOS!B851,9),'INF GERAIS'!B851=LEFT(VISTORIA!B851,9),'INF GERAIS'!B851=LEFT('PRESTAÇÃO DE CONTAS'!B851,9),'INF GERAIS'!B851=LEFT('OBS  ENC'!B851,9),'INF GERAIS'!B851=LEFT('CONCLUSÃO INFORMAL'!B851,9))</f>
        <v>1</v>
      </c>
      <c r="P834" t="b">
        <f>AND('INF GERAIS'!D851=RESUMO!D851,'INF GERAIS'!D851='TERMO DE ADESÃO'!D851,'INF GERAIS'!D851=EVENTOS!D851,'INF GERAIS'!D851=PAGAMENTOS!D851,'INF GERAIS'!D851=VISTORIA!D851,'INF GERAIS'!D851='PRESTAÇÃO DE CONTAS'!D851,'INF GERAIS'!D851='OBS  ENC'!D851,'INF GERAIS'!D851='CONCLUSÃO INFORMAL'!D851)</f>
        <v>1</v>
      </c>
      <c r="Q834" t="b">
        <f>AND('INF GERAIS'!E851=RESUMO!E851,'INF GERAIS'!E851='TERMO DE ADESÃO'!E851,'INF GERAIS'!E851=EVENTOS!E851,'INF GERAIS'!E851=PAGAMENTOS!E851,'INF GERAIS'!E851=VISTORIA!E851,'INF GERAIS'!E851='PRESTAÇÃO DE CONTAS'!E851,'INF GERAIS'!E851='OBS  ENC'!E851,'INF GERAIS'!E851='CONCLUSÃO INFORMAL'!E851)</f>
        <v>1</v>
      </c>
    </row>
    <row r="835" spans="15:17" x14ac:dyDescent="0.35">
      <c r="O835" t="b">
        <f>AND('INF GERAIS'!B852=LEFT(RESUMO!B852,9),'INF GERAIS'!B852=LEFT('TERMO DE ADESÃO'!B852,9),'INF GERAIS'!B852=LEFT(EVENTOS!B852,9),'INF GERAIS'!B852=LEFT(PAGAMENTOS!B852,9),'INF GERAIS'!B852=LEFT(VISTORIA!B852,9),'INF GERAIS'!B852=LEFT('PRESTAÇÃO DE CONTAS'!B852,9),'INF GERAIS'!B852=LEFT('OBS  ENC'!B852,9),'INF GERAIS'!B852=LEFT('CONCLUSÃO INFORMAL'!B852,9))</f>
        <v>1</v>
      </c>
      <c r="P835" t="b">
        <f>AND('INF GERAIS'!D852=RESUMO!D852,'INF GERAIS'!D852='TERMO DE ADESÃO'!D852,'INF GERAIS'!D852=EVENTOS!D852,'INF GERAIS'!D852=PAGAMENTOS!D852,'INF GERAIS'!D852=VISTORIA!D852,'INF GERAIS'!D852='PRESTAÇÃO DE CONTAS'!D852,'INF GERAIS'!D852='OBS  ENC'!D852,'INF GERAIS'!D852='CONCLUSÃO INFORMAL'!D852)</f>
        <v>1</v>
      </c>
      <c r="Q835" t="b">
        <f>AND('INF GERAIS'!E852=RESUMO!E852,'INF GERAIS'!E852='TERMO DE ADESÃO'!E852,'INF GERAIS'!E852=EVENTOS!E852,'INF GERAIS'!E852=PAGAMENTOS!E852,'INF GERAIS'!E852=VISTORIA!E852,'INF GERAIS'!E852='PRESTAÇÃO DE CONTAS'!E852,'INF GERAIS'!E852='OBS  ENC'!E852,'INF GERAIS'!E852='CONCLUSÃO INFORMAL'!E852)</f>
        <v>1</v>
      </c>
    </row>
    <row r="836" spans="15:17" x14ac:dyDescent="0.35">
      <c r="O836" t="b">
        <f>AND('INF GERAIS'!B853=LEFT(RESUMO!B853,9),'INF GERAIS'!B853=LEFT('TERMO DE ADESÃO'!B853,9),'INF GERAIS'!B853=LEFT(EVENTOS!B853,9),'INF GERAIS'!B853=LEFT(PAGAMENTOS!B853,9),'INF GERAIS'!B853=LEFT(VISTORIA!B853,9),'INF GERAIS'!B853=LEFT('PRESTAÇÃO DE CONTAS'!B853,9),'INF GERAIS'!B853=LEFT('OBS  ENC'!B853,9),'INF GERAIS'!B853=LEFT('CONCLUSÃO INFORMAL'!B853,9))</f>
        <v>1</v>
      </c>
      <c r="P836" t="b">
        <f>AND('INF GERAIS'!D853=RESUMO!D853,'INF GERAIS'!D853='TERMO DE ADESÃO'!D853,'INF GERAIS'!D853=EVENTOS!D853,'INF GERAIS'!D853=PAGAMENTOS!D853,'INF GERAIS'!D853=VISTORIA!D853,'INF GERAIS'!D853='PRESTAÇÃO DE CONTAS'!D853,'INF GERAIS'!D853='OBS  ENC'!D853,'INF GERAIS'!D853='CONCLUSÃO INFORMAL'!D853)</f>
        <v>1</v>
      </c>
      <c r="Q836" t="b">
        <f>AND('INF GERAIS'!E853=RESUMO!E853,'INF GERAIS'!E853='TERMO DE ADESÃO'!E853,'INF GERAIS'!E853=EVENTOS!E853,'INF GERAIS'!E853=PAGAMENTOS!E853,'INF GERAIS'!E853=VISTORIA!E853,'INF GERAIS'!E853='PRESTAÇÃO DE CONTAS'!E853,'INF GERAIS'!E853='OBS  ENC'!E853,'INF GERAIS'!E853='CONCLUSÃO INFORMAL'!E853)</f>
        <v>1</v>
      </c>
    </row>
    <row r="837" spans="15:17" x14ac:dyDescent="0.35">
      <c r="O837" t="b">
        <f>AND('INF GERAIS'!B854=LEFT(RESUMO!B854,9),'INF GERAIS'!B854=LEFT('TERMO DE ADESÃO'!B854,9),'INF GERAIS'!B854=LEFT(EVENTOS!B854,9),'INF GERAIS'!B854=LEFT(PAGAMENTOS!B854,9),'INF GERAIS'!B854=LEFT(VISTORIA!B854,9),'INF GERAIS'!B854=LEFT('PRESTAÇÃO DE CONTAS'!B854,9),'INF GERAIS'!B854=LEFT('OBS  ENC'!B854,9),'INF GERAIS'!B854=LEFT('CONCLUSÃO INFORMAL'!B854,9))</f>
        <v>1</v>
      </c>
      <c r="P837" t="b">
        <f>AND('INF GERAIS'!D854=RESUMO!D854,'INF GERAIS'!D854='TERMO DE ADESÃO'!D854,'INF GERAIS'!D854=EVENTOS!D854,'INF GERAIS'!D854=PAGAMENTOS!D854,'INF GERAIS'!D854=VISTORIA!D854,'INF GERAIS'!D854='PRESTAÇÃO DE CONTAS'!D854,'INF GERAIS'!D854='OBS  ENC'!D854,'INF GERAIS'!D854='CONCLUSÃO INFORMAL'!D854)</f>
        <v>1</v>
      </c>
      <c r="Q837" t="b">
        <f>AND('INF GERAIS'!E854=RESUMO!E854,'INF GERAIS'!E854='TERMO DE ADESÃO'!E854,'INF GERAIS'!E854=EVENTOS!E854,'INF GERAIS'!E854=PAGAMENTOS!E854,'INF GERAIS'!E854=VISTORIA!E854,'INF GERAIS'!E854='PRESTAÇÃO DE CONTAS'!E854,'INF GERAIS'!E854='OBS  ENC'!E854,'INF GERAIS'!E854='CONCLUSÃO INFORMAL'!E854)</f>
        <v>1</v>
      </c>
    </row>
    <row r="838" spans="15:17" x14ac:dyDescent="0.35">
      <c r="O838" t="b">
        <f>AND('INF GERAIS'!B855=LEFT(RESUMO!B855,9),'INF GERAIS'!B855=LEFT('TERMO DE ADESÃO'!B855,9),'INF GERAIS'!B855=LEFT(EVENTOS!B855,9),'INF GERAIS'!B855=LEFT(PAGAMENTOS!B855,9),'INF GERAIS'!B855=LEFT(VISTORIA!B855,9),'INF GERAIS'!B855=LEFT('PRESTAÇÃO DE CONTAS'!B855,9),'INF GERAIS'!B855=LEFT('OBS  ENC'!B855,9),'INF GERAIS'!B855=LEFT('CONCLUSÃO INFORMAL'!B855,9))</f>
        <v>1</v>
      </c>
      <c r="P838" t="b">
        <f>AND('INF GERAIS'!D855=RESUMO!D855,'INF GERAIS'!D855='TERMO DE ADESÃO'!D855,'INF GERAIS'!D855=EVENTOS!D855,'INF GERAIS'!D855=PAGAMENTOS!D855,'INF GERAIS'!D855=VISTORIA!D855,'INF GERAIS'!D855='PRESTAÇÃO DE CONTAS'!D855,'INF GERAIS'!D855='OBS  ENC'!D855,'INF GERAIS'!D855='CONCLUSÃO INFORMAL'!D855)</f>
        <v>1</v>
      </c>
      <c r="Q838" t="b">
        <f>AND('INF GERAIS'!E855=RESUMO!E855,'INF GERAIS'!E855='TERMO DE ADESÃO'!E855,'INF GERAIS'!E855=EVENTOS!E855,'INF GERAIS'!E855=PAGAMENTOS!E855,'INF GERAIS'!E855=VISTORIA!E855,'INF GERAIS'!E855='PRESTAÇÃO DE CONTAS'!E855,'INF GERAIS'!E855='OBS  ENC'!E855,'INF GERAIS'!E855='CONCLUSÃO INFORMAL'!E855)</f>
        <v>1</v>
      </c>
    </row>
    <row r="839" spans="15:17" x14ac:dyDescent="0.35">
      <c r="O839" t="b">
        <f>AND('INF GERAIS'!B856=LEFT(RESUMO!B856,9),'INF GERAIS'!B856=LEFT('TERMO DE ADESÃO'!B856,9),'INF GERAIS'!B856=LEFT(EVENTOS!B856,9),'INF GERAIS'!B856=LEFT(PAGAMENTOS!B856,9),'INF GERAIS'!B856=LEFT(VISTORIA!B856,9),'INF GERAIS'!B856=LEFT('PRESTAÇÃO DE CONTAS'!B856,9),'INF GERAIS'!B856=LEFT('OBS  ENC'!B856,9),'INF GERAIS'!B856=LEFT('CONCLUSÃO INFORMAL'!B856,9))</f>
        <v>1</v>
      </c>
      <c r="P839" t="b">
        <f>AND('INF GERAIS'!D856=RESUMO!D856,'INF GERAIS'!D856='TERMO DE ADESÃO'!D856,'INF GERAIS'!D856=EVENTOS!D856,'INF GERAIS'!D856=PAGAMENTOS!D856,'INF GERAIS'!D856=VISTORIA!D856,'INF GERAIS'!D856='PRESTAÇÃO DE CONTAS'!D856,'INF GERAIS'!D856='OBS  ENC'!D856,'INF GERAIS'!D856='CONCLUSÃO INFORMAL'!D856)</f>
        <v>1</v>
      </c>
      <c r="Q839" t="b">
        <f>AND('INF GERAIS'!E856=RESUMO!E856,'INF GERAIS'!E856='TERMO DE ADESÃO'!E856,'INF GERAIS'!E856=EVENTOS!E856,'INF GERAIS'!E856=PAGAMENTOS!E856,'INF GERAIS'!E856=VISTORIA!E856,'INF GERAIS'!E856='PRESTAÇÃO DE CONTAS'!E856,'INF GERAIS'!E856='OBS  ENC'!E856,'INF GERAIS'!E856='CONCLUSÃO INFORMAL'!E856)</f>
        <v>1</v>
      </c>
    </row>
    <row r="840" spans="15:17" x14ac:dyDescent="0.35">
      <c r="O840" t="b">
        <f>AND('INF GERAIS'!B857=LEFT(RESUMO!B857,9),'INF GERAIS'!B857=LEFT('TERMO DE ADESÃO'!B857,9),'INF GERAIS'!B857=LEFT(EVENTOS!B857,9),'INF GERAIS'!B857=LEFT(PAGAMENTOS!B857,9),'INF GERAIS'!B857=LEFT(VISTORIA!B857,9),'INF GERAIS'!B857=LEFT('PRESTAÇÃO DE CONTAS'!B857,9),'INF GERAIS'!B857=LEFT('OBS  ENC'!B857,9),'INF GERAIS'!B857=LEFT('CONCLUSÃO INFORMAL'!B857,9))</f>
        <v>1</v>
      </c>
      <c r="P840" t="b">
        <f>AND('INF GERAIS'!D857=RESUMO!D857,'INF GERAIS'!D857='TERMO DE ADESÃO'!D857,'INF GERAIS'!D857=EVENTOS!D857,'INF GERAIS'!D857=PAGAMENTOS!D857,'INF GERAIS'!D857=VISTORIA!D857,'INF GERAIS'!D857='PRESTAÇÃO DE CONTAS'!D857,'INF GERAIS'!D857='OBS  ENC'!D857,'INF GERAIS'!D857='CONCLUSÃO INFORMAL'!D857)</f>
        <v>1</v>
      </c>
      <c r="Q840" t="b">
        <f>AND('INF GERAIS'!E857=RESUMO!E857,'INF GERAIS'!E857='TERMO DE ADESÃO'!E857,'INF GERAIS'!E857=EVENTOS!E857,'INF GERAIS'!E857=PAGAMENTOS!E857,'INF GERAIS'!E857=VISTORIA!E857,'INF GERAIS'!E857='PRESTAÇÃO DE CONTAS'!E857,'INF GERAIS'!E857='OBS  ENC'!E857,'INF GERAIS'!E857='CONCLUSÃO INFORMAL'!E857)</f>
        <v>1</v>
      </c>
    </row>
    <row r="841" spans="15:17" x14ac:dyDescent="0.35">
      <c r="O841" t="b">
        <f>AND('INF GERAIS'!B858=LEFT(RESUMO!B858,9),'INF GERAIS'!B858=LEFT('TERMO DE ADESÃO'!B858,9),'INF GERAIS'!B858=LEFT(EVENTOS!B858,9),'INF GERAIS'!B858=LEFT(PAGAMENTOS!B858,9),'INF GERAIS'!B858=LEFT(VISTORIA!B858,9),'INF GERAIS'!B858=LEFT('PRESTAÇÃO DE CONTAS'!B858,9),'INF GERAIS'!B858=LEFT('OBS  ENC'!B858,9),'INF GERAIS'!B858=LEFT('CONCLUSÃO INFORMAL'!B858,9))</f>
        <v>1</v>
      </c>
      <c r="P841" t="b">
        <f>AND('INF GERAIS'!D858=RESUMO!D858,'INF GERAIS'!D858='TERMO DE ADESÃO'!D858,'INF GERAIS'!D858=EVENTOS!D858,'INF GERAIS'!D858=PAGAMENTOS!D858,'INF GERAIS'!D858=VISTORIA!D858,'INF GERAIS'!D858='PRESTAÇÃO DE CONTAS'!D858,'INF GERAIS'!D858='OBS  ENC'!D858,'INF GERAIS'!D858='CONCLUSÃO INFORMAL'!D858)</f>
        <v>1</v>
      </c>
      <c r="Q841" t="b">
        <f>AND('INF GERAIS'!E858=RESUMO!E858,'INF GERAIS'!E858='TERMO DE ADESÃO'!E858,'INF GERAIS'!E858=EVENTOS!E858,'INF GERAIS'!E858=PAGAMENTOS!E858,'INF GERAIS'!E858=VISTORIA!E858,'INF GERAIS'!E858='PRESTAÇÃO DE CONTAS'!E858,'INF GERAIS'!E858='OBS  ENC'!E858,'INF GERAIS'!E858='CONCLUSÃO INFORMAL'!E858)</f>
        <v>1</v>
      </c>
    </row>
    <row r="842" spans="15:17" x14ac:dyDescent="0.35">
      <c r="O842" t="b">
        <f>AND('INF GERAIS'!B859=LEFT(RESUMO!B859,9),'INF GERAIS'!B859=LEFT('TERMO DE ADESÃO'!B859,9),'INF GERAIS'!B859=LEFT(EVENTOS!B859,9),'INF GERAIS'!B859=LEFT(PAGAMENTOS!B859,9),'INF GERAIS'!B859=LEFT(VISTORIA!B859,9),'INF GERAIS'!B859=LEFT('PRESTAÇÃO DE CONTAS'!B859,9),'INF GERAIS'!B859=LEFT('OBS  ENC'!B859,9),'INF GERAIS'!B859=LEFT('CONCLUSÃO INFORMAL'!B859,9))</f>
        <v>1</v>
      </c>
      <c r="P842" t="b">
        <f>AND('INF GERAIS'!D859=RESUMO!D859,'INF GERAIS'!D859='TERMO DE ADESÃO'!D859,'INF GERAIS'!D859=EVENTOS!D859,'INF GERAIS'!D859=PAGAMENTOS!D859,'INF GERAIS'!D859=VISTORIA!D859,'INF GERAIS'!D859='PRESTAÇÃO DE CONTAS'!D859,'INF GERAIS'!D859='OBS  ENC'!D859,'INF GERAIS'!D859='CONCLUSÃO INFORMAL'!D859)</f>
        <v>1</v>
      </c>
      <c r="Q842" t="b">
        <f>AND('INF GERAIS'!E859=RESUMO!E859,'INF GERAIS'!E859='TERMO DE ADESÃO'!E859,'INF GERAIS'!E859=EVENTOS!E859,'INF GERAIS'!E859=PAGAMENTOS!E859,'INF GERAIS'!E859=VISTORIA!E859,'INF GERAIS'!E859='PRESTAÇÃO DE CONTAS'!E859,'INF GERAIS'!E859='OBS  ENC'!E859,'INF GERAIS'!E859='CONCLUSÃO INFORMAL'!E859)</f>
        <v>1</v>
      </c>
    </row>
    <row r="843" spans="15:17" x14ac:dyDescent="0.35">
      <c r="O843" t="b">
        <f>AND('INF GERAIS'!B860=LEFT(RESUMO!B860,9),'INF GERAIS'!B860=LEFT('TERMO DE ADESÃO'!B860,9),'INF GERAIS'!B860=LEFT(EVENTOS!B860,9),'INF GERAIS'!B860=LEFT(PAGAMENTOS!B860,9),'INF GERAIS'!B860=LEFT(VISTORIA!B860,9),'INF GERAIS'!B860=LEFT('PRESTAÇÃO DE CONTAS'!B860,9),'INF GERAIS'!B860=LEFT('OBS  ENC'!B860,9),'INF GERAIS'!B860=LEFT('CONCLUSÃO INFORMAL'!B860,9))</f>
        <v>1</v>
      </c>
      <c r="P843" t="b">
        <f>AND('INF GERAIS'!D860=RESUMO!D860,'INF GERAIS'!D860='TERMO DE ADESÃO'!D860,'INF GERAIS'!D860=EVENTOS!D860,'INF GERAIS'!D860=PAGAMENTOS!D860,'INF GERAIS'!D860=VISTORIA!D860,'INF GERAIS'!D860='PRESTAÇÃO DE CONTAS'!D860,'INF GERAIS'!D860='OBS  ENC'!D860,'INF GERAIS'!D860='CONCLUSÃO INFORMAL'!D860)</f>
        <v>1</v>
      </c>
      <c r="Q843" t="b">
        <f>AND('INF GERAIS'!E860=RESUMO!E860,'INF GERAIS'!E860='TERMO DE ADESÃO'!E860,'INF GERAIS'!E860=EVENTOS!E860,'INF GERAIS'!E860=PAGAMENTOS!E860,'INF GERAIS'!E860=VISTORIA!E860,'INF GERAIS'!E860='PRESTAÇÃO DE CONTAS'!E860,'INF GERAIS'!E860='OBS  ENC'!E860,'INF GERAIS'!E860='CONCLUSÃO INFORMAL'!E860)</f>
        <v>1</v>
      </c>
    </row>
    <row r="844" spans="15:17" x14ac:dyDescent="0.35">
      <c r="O844" t="b">
        <f>AND('INF GERAIS'!B861=LEFT(RESUMO!B861,9),'INF GERAIS'!B861=LEFT('TERMO DE ADESÃO'!B861,9),'INF GERAIS'!B861=LEFT(EVENTOS!B861,9),'INF GERAIS'!B861=LEFT(PAGAMENTOS!B861,9),'INF GERAIS'!B861=LEFT(VISTORIA!B861,9),'INF GERAIS'!B861=LEFT('PRESTAÇÃO DE CONTAS'!B861,9),'INF GERAIS'!B861=LEFT('OBS  ENC'!B861,9),'INF GERAIS'!B861=LEFT('CONCLUSÃO INFORMAL'!B861,9))</f>
        <v>1</v>
      </c>
      <c r="P844" t="b">
        <f>AND('INF GERAIS'!D861=RESUMO!D861,'INF GERAIS'!D861='TERMO DE ADESÃO'!D861,'INF GERAIS'!D861=EVENTOS!D861,'INF GERAIS'!D861=PAGAMENTOS!D861,'INF GERAIS'!D861=VISTORIA!D861,'INF GERAIS'!D861='PRESTAÇÃO DE CONTAS'!D861,'INF GERAIS'!D861='OBS  ENC'!D861,'INF GERAIS'!D861='CONCLUSÃO INFORMAL'!D861)</f>
        <v>1</v>
      </c>
      <c r="Q844" t="b">
        <f>AND('INF GERAIS'!E861=RESUMO!E861,'INF GERAIS'!E861='TERMO DE ADESÃO'!E861,'INF GERAIS'!E861=EVENTOS!E861,'INF GERAIS'!E861=PAGAMENTOS!E861,'INF GERAIS'!E861=VISTORIA!E861,'INF GERAIS'!E861='PRESTAÇÃO DE CONTAS'!E861,'INF GERAIS'!E861='OBS  ENC'!E861,'INF GERAIS'!E861='CONCLUSÃO INFORMAL'!E861)</f>
        <v>1</v>
      </c>
    </row>
    <row r="845" spans="15:17" x14ac:dyDescent="0.35">
      <c r="O845" t="b">
        <f>AND('INF GERAIS'!B862=LEFT(RESUMO!B862,9),'INF GERAIS'!B862=LEFT('TERMO DE ADESÃO'!B862,9),'INF GERAIS'!B862=LEFT(EVENTOS!B862,9),'INF GERAIS'!B862=LEFT(PAGAMENTOS!B862,9),'INF GERAIS'!B862=LEFT(VISTORIA!B862,9),'INF GERAIS'!B862=LEFT('PRESTAÇÃO DE CONTAS'!B862,9),'INF GERAIS'!B862=LEFT('OBS  ENC'!B862,9),'INF GERAIS'!B862=LEFT('CONCLUSÃO INFORMAL'!B862,9))</f>
        <v>1</v>
      </c>
      <c r="P845" t="b">
        <f>AND('INF GERAIS'!D862=RESUMO!D862,'INF GERAIS'!D862='TERMO DE ADESÃO'!D862,'INF GERAIS'!D862=EVENTOS!D862,'INF GERAIS'!D862=PAGAMENTOS!D862,'INF GERAIS'!D862=VISTORIA!D862,'INF GERAIS'!D862='PRESTAÇÃO DE CONTAS'!D862,'INF GERAIS'!D862='OBS  ENC'!D862,'INF GERAIS'!D862='CONCLUSÃO INFORMAL'!D862)</f>
        <v>1</v>
      </c>
      <c r="Q845" t="b">
        <f>AND('INF GERAIS'!E862=RESUMO!E862,'INF GERAIS'!E862='TERMO DE ADESÃO'!E862,'INF GERAIS'!E862=EVENTOS!E862,'INF GERAIS'!E862=PAGAMENTOS!E862,'INF GERAIS'!E862=VISTORIA!E862,'INF GERAIS'!E862='PRESTAÇÃO DE CONTAS'!E862,'INF GERAIS'!E862='OBS  ENC'!E862,'INF GERAIS'!E862='CONCLUSÃO INFORMAL'!E862)</f>
        <v>1</v>
      </c>
    </row>
    <row r="846" spans="15:17" x14ac:dyDescent="0.35">
      <c r="O846" t="b">
        <f>AND('INF GERAIS'!B863=LEFT(RESUMO!B863,9),'INF GERAIS'!B863=LEFT('TERMO DE ADESÃO'!B863,9),'INF GERAIS'!B863=LEFT(EVENTOS!B863,9),'INF GERAIS'!B863=LEFT(PAGAMENTOS!B863,9),'INF GERAIS'!B863=LEFT(VISTORIA!B863,9),'INF GERAIS'!B863=LEFT('PRESTAÇÃO DE CONTAS'!B863,9),'INF GERAIS'!B863=LEFT('OBS  ENC'!B863,9),'INF GERAIS'!B863=LEFT('CONCLUSÃO INFORMAL'!B863,9))</f>
        <v>1</v>
      </c>
      <c r="P846" t="b">
        <f>AND('INF GERAIS'!D863=RESUMO!D863,'INF GERAIS'!D863='TERMO DE ADESÃO'!D863,'INF GERAIS'!D863=EVENTOS!D863,'INF GERAIS'!D863=PAGAMENTOS!D863,'INF GERAIS'!D863=VISTORIA!D863,'INF GERAIS'!D863='PRESTAÇÃO DE CONTAS'!D863,'INF GERAIS'!D863='OBS  ENC'!D863,'INF GERAIS'!D863='CONCLUSÃO INFORMAL'!D863)</f>
        <v>1</v>
      </c>
      <c r="Q846" t="b">
        <f>AND('INF GERAIS'!E863=RESUMO!E863,'INF GERAIS'!E863='TERMO DE ADESÃO'!E863,'INF GERAIS'!E863=EVENTOS!E863,'INF GERAIS'!E863=PAGAMENTOS!E863,'INF GERAIS'!E863=VISTORIA!E863,'INF GERAIS'!E863='PRESTAÇÃO DE CONTAS'!E863,'INF GERAIS'!E863='OBS  ENC'!E863,'INF GERAIS'!E863='CONCLUSÃO INFORMAL'!E863)</f>
        <v>1</v>
      </c>
    </row>
    <row r="847" spans="15:17" x14ac:dyDescent="0.35">
      <c r="O847" t="b">
        <f>AND('INF GERAIS'!B864=LEFT(RESUMO!B864,9),'INF GERAIS'!B864=LEFT('TERMO DE ADESÃO'!B864,9),'INF GERAIS'!B864=LEFT(EVENTOS!B864,9),'INF GERAIS'!B864=LEFT(PAGAMENTOS!B864,9),'INF GERAIS'!B864=LEFT(VISTORIA!B864,9),'INF GERAIS'!B864=LEFT('PRESTAÇÃO DE CONTAS'!B864,9),'INF GERAIS'!B864=LEFT('OBS  ENC'!B864,9),'INF GERAIS'!B864=LEFT('CONCLUSÃO INFORMAL'!B864,9))</f>
        <v>1</v>
      </c>
      <c r="P847" t="b">
        <f>AND('INF GERAIS'!D864=RESUMO!D864,'INF GERAIS'!D864='TERMO DE ADESÃO'!D864,'INF GERAIS'!D864=EVENTOS!D864,'INF GERAIS'!D864=PAGAMENTOS!D864,'INF GERAIS'!D864=VISTORIA!D864,'INF GERAIS'!D864='PRESTAÇÃO DE CONTAS'!D864,'INF GERAIS'!D864='OBS  ENC'!D864,'INF GERAIS'!D864='CONCLUSÃO INFORMAL'!D864)</f>
        <v>1</v>
      </c>
      <c r="Q847" t="b">
        <f>AND('INF GERAIS'!E864=RESUMO!E864,'INF GERAIS'!E864='TERMO DE ADESÃO'!E864,'INF GERAIS'!E864=EVENTOS!E864,'INF GERAIS'!E864=PAGAMENTOS!E864,'INF GERAIS'!E864=VISTORIA!E864,'INF GERAIS'!E864='PRESTAÇÃO DE CONTAS'!E864,'INF GERAIS'!E864='OBS  ENC'!E864,'INF GERAIS'!E864='CONCLUSÃO INFORMAL'!E864)</f>
        <v>1</v>
      </c>
    </row>
    <row r="848" spans="15:17" x14ac:dyDescent="0.35">
      <c r="O848" t="b">
        <f>AND('INF GERAIS'!B865=LEFT(RESUMO!B865,9),'INF GERAIS'!B865=LEFT('TERMO DE ADESÃO'!B865,9),'INF GERAIS'!B865=LEFT(EVENTOS!B865,9),'INF GERAIS'!B865=LEFT(PAGAMENTOS!B865,9),'INF GERAIS'!B865=LEFT(VISTORIA!B865,9),'INF GERAIS'!B865=LEFT('PRESTAÇÃO DE CONTAS'!B865,9),'INF GERAIS'!B865=LEFT('OBS  ENC'!B865,9),'INF GERAIS'!B865=LEFT('CONCLUSÃO INFORMAL'!B865,9))</f>
        <v>1</v>
      </c>
      <c r="P848" t="b">
        <f>AND('INF GERAIS'!D865=RESUMO!D865,'INF GERAIS'!D865='TERMO DE ADESÃO'!D865,'INF GERAIS'!D865=EVENTOS!D865,'INF GERAIS'!D865=PAGAMENTOS!D865,'INF GERAIS'!D865=VISTORIA!D865,'INF GERAIS'!D865='PRESTAÇÃO DE CONTAS'!D865,'INF GERAIS'!D865='OBS  ENC'!D865,'INF GERAIS'!D865='CONCLUSÃO INFORMAL'!D865)</f>
        <v>1</v>
      </c>
      <c r="Q848" t="b">
        <f>AND('INF GERAIS'!E865=RESUMO!E865,'INF GERAIS'!E865='TERMO DE ADESÃO'!E865,'INF GERAIS'!E865=EVENTOS!E865,'INF GERAIS'!E865=PAGAMENTOS!E865,'INF GERAIS'!E865=VISTORIA!E865,'INF GERAIS'!E865='PRESTAÇÃO DE CONTAS'!E865,'INF GERAIS'!E865='OBS  ENC'!E865,'INF GERAIS'!E865='CONCLUSÃO INFORMAL'!E865)</f>
        <v>1</v>
      </c>
    </row>
    <row r="849" spans="15:17" x14ac:dyDescent="0.35">
      <c r="O849" t="b">
        <f>AND('INF GERAIS'!B866=LEFT(RESUMO!B866,9),'INF GERAIS'!B866=LEFT('TERMO DE ADESÃO'!B866,9),'INF GERAIS'!B866=LEFT(EVENTOS!B866,9),'INF GERAIS'!B866=LEFT(PAGAMENTOS!B866,9),'INF GERAIS'!B866=LEFT(VISTORIA!B866,9),'INF GERAIS'!B866=LEFT('PRESTAÇÃO DE CONTAS'!B866,9),'INF GERAIS'!B866=LEFT('OBS  ENC'!B866,9),'INF GERAIS'!B866=LEFT('CONCLUSÃO INFORMAL'!B866,9))</f>
        <v>1</v>
      </c>
      <c r="P849" t="b">
        <f>AND('INF GERAIS'!D866=RESUMO!D866,'INF GERAIS'!D866='TERMO DE ADESÃO'!D866,'INF GERAIS'!D866=EVENTOS!D866,'INF GERAIS'!D866=PAGAMENTOS!D866,'INF GERAIS'!D866=VISTORIA!D866,'INF GERAIS'!D866='PRESTAÇÃO DE CONTAS'!D866,'INF GERAIS'!D866='OBS  ENC'!D866,'INF GERAIS'!D866='CONCLUSÃO INFORMAL'!D866)</f>
        <v>1</v>
      </c>
      <c r="Q849" t="b">
        <f>AND('INF GERAIS'!E866=RESUMO!E866,'INF GERAIS'!E866='TERMO DE ADESÃO'!E866,'INF GERAIS'!E866=EVENTOS!E866,'INF GERAIS'!E866=PAGAMENTOS!E866,'INF GERAIS'!E866=VISTORIA!E866,'INF GERAIS'!E866='PRESTAÇÃO DE CONTAS'!E866,'INF GERAIS'!E866='OBS  ENC'!E866,'INF GERAIS'!E866='CONCLUSÃO INFORMAL'!E866)</f>
        <v>1</v>
      </c>
    </row>
    <row r="850" spans="15:17" x14ac:dyDescent="0.35">
      <c r="O850" t="b">
        <f>AND('INF GERAIS'!B867=LEFT(RESUMO!B867,9),'INF GERAIS'!B867=LEFT('TERMO DE ADESÃO'!B867,9),'INF GERAIS'!B867=LEFT(EVENTOS!B867,9),'INF GERAIS'!B867=LEFT(PAGAMENTOS!B867,9),'INF GERAIS'!B867=LEFT(VISTORIA!B867,9),'INF GERAIS'!B867=LEFT('PRESTAÇÃO DE CONTAS'!B867,9),'INF GERAIS'!B867=LEFT('OBS  ENC'!B867,9),'INF GERAIS'!B867=LEFT('CONCLUSÃO INFORMAL'!B867,9))</f>
        <v>1</v>
      </c>
      <c r="P850" t="b">
        <f>AND('INF GERAIS'!D867=RESUMO!D867,'INF GERAIS'!D867='TERMO DE ADESÃO'!D867,'INF GERAIS'!D867=EVENTOS!D867,'INF GERAIS'!D867=PAGAMENTOS!D867,'INF GERAIS'!D867=VISTORIA!D867,'INF GERAIS'!D867='PRESTAÇÃO DE CONTAS'!D867,'INF GERAIS'!D867='OBS  ENC'!D867,'INF GERAIS'!D867='CONCLUSÃO INFORMAL'!D867)</f>
        <v>1</v>
      </c>
      <c r="Q850" t="b">
        <f>AND('INF GERAIS'!E867=RESUMO!E867,'INF GERAIS'!E867='TERMO DE ADESÃO'!E867,'INF GERAIS'!E867=EVENTOS!E867,'INF GERAIS'!E867=PAGAMENTOS!E867,'INF GERAIS'!E867=VISTORIA!E867,'INF GERAIS'!E867='PRESTAÇÃO DE CONTAS'!E867,'INF GERAIS'!E867='OBS  ENC'!E867,'INF GERAIS'!E867='CONCLUSÃO INFORMAL'!E867)</f>
        <v>1</v>
      </c>
    </row>
    <row r="851" spans="15:17" x14ac:dyDescent="0.35">
      <c r="O851" t="b">
        <f>AND('INF GERAIS'!B868=LEFT(RESUMO!B868,9),'INF GERAIS'!B868=LEFT('TERMO DE ADESÃO'!B868,9),'INF GERAIS'!B868=LEFT(EVENTOS!B868,9),'INF GERAIS'!B868=LEFT(PAGAMENTOS!B868,9),'INF GERAIS'!B868=LEFT(VISTORIA!B868,9),'INF GERAIS'!B868=LEFT('PRESTAÇÃO DE CONTAS'!B868,9),'INF GERAIS'!B868=LEFT('OBS  ENC'!B868,9),'INF GERAIS'!B868=LEFT('CONCLUSÃO INFORMAL'!B868,9))</f>
        <v>1</v>
      </c>
      <c r="P851" t="b">
        <f>AND('INF GERAIS'!D868=RESUMO!D868,'INF GERAIS'!D868='TERMO DE ADESÃO'!D868,'INF GERAIS'!D868=EVENTOS!D868,'INF GERAIS'!D868=PAGAMENTOS!D868,'INF GERAIS'!D868=VISTORIA!D868,'INF GERAIS'!D868='PRESTAÇÃO DE CONTAS'!D868,'INF GERAIS'!D868='OBS  ENC'!D868,'INF GERAIS'!D868='CONCLUSÃO INFORMAL'!D868)</f>
        <v>1</v>
      </c>
      <c r="Q851" t="b">
        <f>AND('INF GERAIS'!E868=RESUMO!E868,'INF GERAIS'!E868='TERMO DE ADESÃO'!E868,'INF GERAIS'!E868=EVENTOS!E868,'INF GERAIS'!E868=PAGAMENTOS!E868,'INF GERAIS'!E868=VISTORIA!E868,'INF GERAIS'!E868='PRESTAÇÃO DE CONTAS'!E868,'INF GERAIS'!E868='OBS  ENC'!E868,'INF GERAIS'!E868='CONCLUSÃO INFORMAL'!E868)</f>
        <v>1</v>
      </c>
    </row>
    <row r="852" spans="15:17" x14ac:dyDescent="0.35">
      <c r="O852" t="b">
        <f>AND('INF GERAIS'!B869=LEFT(RESUMO!B869,9),'INF GERAIS'!B869=LEFT('TERMO DE ADESÃO'!B869,9),'INF GERAIS'!B869=LEFT(EVENTOS!B869,9),'INF GERAIS'!B869=LEFT(PAGAMENTOS!B869,9),'INF GERAIS'!B869=LEFT(VISTORIA!B869,9),'INF GERAIS'!B869=LEFT('PRESTAÇÃO DE CONTAS'!B869,9),'INF GERAIS'!B869=LEFT('OBS  ENC'!B869,9),'INF GERAIS'!B869=LEFT('CONCLUSÃO INFORMAL'!B869,9))</f>
        <v>1</v>
      </c>
      <c r="P852" t="b">
        <f>AND('INF GERAIS'!D869=RESUMO!D869,'INF GERAIS'!D869='TERMO DE ADESÃO'!D869,'INF GERAIS'!D869=EVENTOS!D869,'INF GERAIS'!D869=PAGAMENTOS!D869,'INF GERAIS'!D869=VISTORIA!D869,'INF GERAIS'!D869='PRESTAÇÃO DE CONTAS'!D869,'INF GERAIS'!D869='OBS  ENC'!D869,'INF GERAIS'!D869='CONCLUSÃO INFORMAL'!D869)</f>
        <v>1</v>
      </c>
      <c r="Q852" t="b">
        <f>AND('INF GERAIS'!E869=RESUMO!E869,'INF GERAIS'!E869='TERMO DE ADESÃO'!E869,'INF GERAIS'!E869=EVENTOS!E869,'INF GERAIS'!E869=PAGAMENTOS!E869,'INF GERAIS'!E869=VISTORIA!E869,'INF GERAIS'!E869='PRESTAÇÃO DE CONTAS'!E869,'INF GERAIS'!E869='OBS  ENC'!E869,'INF GERAIS'!E869='CONCLUSÃO INFORMAL'!E869)</f>
        <v>1</v>
      </c>
    </row>
    <row r="853" spans="15:17" x14ac:dyDescent="0.35">
      <c r="O853" t="b">
        <f>AND('INF GERAIS'!B870=LEFT(RESUMO!B870,9),'INF GERAIS'!B870=LEFT('TERMO DE ADESÃO'!B870,9),'INF GERAIS'!B870=LEFT(EVENTOS!B870,9),'INF GERAIS'!B870=LEFT(PAGAMENTOS!B870,9),'INF GERAIS'!B870=LEFT(VISTORIA!B870,9),'INF GERAIS'!B870=LEFT('PRESTAÇÃO DE CONTAS'!B870,9),'INF GERAIS'!B870=LEFT('OBS  ENC'!B870,9),'INF GERAIS'!B870=LEFT('CONCLUSÃO INFORMAL'!B870,9))</f>
        <v>1</v>
      </c>
      <c r="P853" t="b">
        <f>AND('INF GERAIS'!D870=RESUMO!D870,'INF GERAIS'!D870='TERMO DE ADESÃO'!D870,'INF GERAIS'!D870=EVENTOS!D870,'INF GERAIS'!D870=PAGAMENTOS!D870,'INF GERAIS'!D870=VISTORIA!D870,'INF GERAIS'!D870='PRESTAÇÃO DE CONTAS'!D870,'INF GERAIS'!D870='OBS  ENC'!D870,'INF GERAIS'!D870='CONCLUSÃO INFORMAL'!D870)</f>
        <v>1</v>
      </c>
      <c r="Q853" t="b">
        <f>AND('INF GERAIS'!E870=RESUMO!E870,'INF GERAIS'!E870='TERMO DE ADESÃO'!E870,'INF GERAIS'!E870=EVENTOS!E870,'INF GERAIS'!E870=PAGAMENTOS!E870,'INF GERAIS'!E870=VISTORIA!E870,'INF GERAIS'!E870='PRESTAÇÃO DE CONTAS'!E870,'INF GERAIS'!E870='OBS  ENC'!E870,'INF GERAIS'!E870='CONCLUSÃO INFORMAL'!E870)</f>
        <v>1</v>
      </c>
    </row>
    <row r="854" spans="15:17" x14ac:dyDescent="0.35">
      <c r="O854" t="b">
        <f>AND('INF GERAIS'!B871=LEFT(RESUMO!B871,9),'INF GERAIS'!B871=LEFT('TERMO DE ADESÃO'!B871,9),'INF GERAIS'!B871=LEFT(EVENTOS!B871,9),'INF GERAIS'!B871=LEFT(PAGAMENTOS!B871,9),'INF GERAIS'!B871=LEFT(VISTORIA!B871,9),'INF GERAIS'!B871=LEFT('PRESTAÇÃO DE CONTAS'!B871,9),'INF GERAIS'!B871=LEFT('OBS  ENC'!B871,9),'INF GERAIS'!B871=LEFT('CONCLUSÃO INFORMAL'!B871,9))</f>
        <v>1</v>
      </c>
      <c r="P854" t="b">
        <f>AND('INF GERAIS'!D871=RESUMO!D871,'INF GERAIS'!D871='TERMO DE ADESÃO'!D871,'INF GERAIS'!D871=EVENTOS!D871,'INF GERAIS'!D871=PAGAMENTOS!D871,'INF GERAIS'!D871=VISTORIA!D871,'INF GERAIS'!D871='PRESTAÇÃO DE CONTAS'!D871,'INF GERAIS'!D871='OBS  ENC'!D871,'INF GERAIS'!D871='CONCLUSÃO INFORMAL'!D871)</f>
        <v>1</v>
      </c>
      <c r="Q854" t="b">
        <f>AND('INF GERAIS'!E871=RESUMO!E871,'INF GERAIS'!E871='TERMO DE ADESÃO'!E871,'INF GERAIS'!E871=EVENTOS!E871,'INF GERAIS'!E871=PAGAMENTOS!E871,'INF GERAIS'!E871=VISTORIA!E871,'INF GERAIS'!E871='PRESTAÇÃO DE CONTAS'!E871,'INF GERAIS'!E871='OBS  ENC'!E871,'INF GERAIS'!E871='CONCLUSÃO INFORMAL'!E871)</f>
        <v>1</v>
      </c>
    </row>
    <row r="855" spans="15:17" x14ac:dyDescent="0.35">
      <c r="O855" t="b">
        <f>AND('INF GERAIS'!B872=LEFT(RESUMO!B872,9),'INF GERAIS'!B872=LEFT('TERMO DE ADESÃO'!B872,9),'INF GERAIS'!B872=LEFT(EVENTOS!B872,9),'INF GERAIS'!B872=LEFT(PAGAMENTOS!B872,9),'INF GERAIS'!B872=LEFT(VISTORIA!B872,9),'INF GERAIS'!B872=LEFT('PRESTAÇÃO DE CONTAS'!B872,9),'INF GERAIS'!B872=LEFT('OBS  ENC'!B872,9),'INF GERAIS'!B872=LEFT('CONCLUSÃO INFORMAL'!B872,9))</f>
        <v>1</v>
      </c>
      <c r="P855" t="b">
        <f>AND('INF GERAIS'!D872=RESUMO!D872,'INF GERAIS'!D872='TERMO DE ADESÃO'!D872,'INF GERAIS'!D872=EVENTOS!D872,'INF GERAIS'!D872=PAGAMENTOS!D872,'INF GERAIS'!D872=VISTORIA!D872,'INF GERAIS'!D872='PRESTAÇÃO DE CONTAS'!D872,'INF GERAIS'!D872='OBS  ENC'!D872,'INF GERAIS'!D872='CONCLUSÃO INFORMAL'!D872)</f>
        <v>1</v>
      </c>
      <c r="Q855" t="b">
        <f>AND('INF GERAIS'!E872=RESUMO!E872,'INF GERAIS'!E872='TERMO DE ADESÃO'!E872,'INF GERAIS'!E872=EVENTOS!E872,'INF GERAIS'!E872=PAGAMENTOS!E872,'INF GERAIS'!E872=VISTORIA!E872,'INF GERAIS'!E872='PRESTAÇÃO DE CONTAS'!E872,'INF GERAIS'!E872='OBS  ENC'!E872,'INF GERAIS'!E872='CONCLUSÃO INFORMAL'!E872)</f>
        <v>1</v>
      </c>
    </row>
    <row r="856" spans="15:17" x14ac:dyDescent="0.35">
      <c r="O856" t="b">
        <f>AND('INF GERAIS'!B873=LEFT(RESUMO!B873,9),'INF GERAIS'!B873=LEFT('TERMO DE ADESÃO'!B873,9),'INF GERAIS'!B873=LEFT(EVENTOS!B873,9),'INF GERAIS'!B873=LEFT(PAGAMENTOS!B873,9),'INF GERAIS'!B873=LEFT(VISTORIA!B873,9),'INF GERAIS'!B873=LEFT('PRESTAÇÃO DE CONTAS'!B873,9),'INF GERAIS'!B873=LEFT('OBS  ENC'!B873,9),'INF GERAIS'!B873=LEFT('CONCLUSÃO INFORMAL'!B873,9))</f>
        <v>1</v>
      </c>
      <c r="P856" t="b">
        <f>AND('INF GERAIS'!D873=RESUMO!D873,'INF GERAIS'!D873='TERMO DE ADESÃO'!D873,'INF GERAIS'!D873=EVENTOS!D873,'INF GERAIS'!D873=PAGAMENTOS!D873,'INF GERAIS'!D873=VISTORIA!D873,'INF GERAIS'!D873='PRESTAÇÃO DE CONTAS'!D873,'INF GERAIS'!D873='OBS  ENC'!D873,'INF GERAIS'!D873='CONCLUSÃO INFORMAL'!D873)</f>
        <v>1</v>
      </c>
      <c r="Q856" t="b">
        <f>AND('INF GERAIS'!E873=RESUMO!E873,'INF GERAIS'!E873='TERMO DE ADESÃO'!E873,'INF GERAIS'!E873=EVENTOS!E873,'INF GERAIS'!E873=PAGAMENTOS!E873,'INF GERAIS'!E873=VISTORIA!E873,'INF GERAIS'!E873='PRESTAÇÃO DE CONTAS'!E873,'INF GERAIS'!E873='OBS  ENC'!E873,'INF GERAIS'!E873='CONCLUSÃO INFORMAL'!E873)</f>
        <v>1</v>
      </c>
    </row>
    <row r="857" spans="15:17" x14ac:dyDescent="0.35">
      <c r="O857" t="b">
        <f>AND('INF GERAIS'!B874=LEFT(RESUMO!B874,9),'INF GERAIS'!B874=LEFT('TERMO DE ADESÃO'!B874,9),'INF GERAIS'!B874=LEFT(EVENTOS!B874,9),'INF GERAIS'!B874=LEFT(PAGAMENTOS!B874,9),'INF GERAIS'!B874=LEFT(VISTORIA!B874,9),'INF GERAIS'!B874=LEFT('PRESTAÇÃO DE CONTAS'!B874,9),'INF GERAIS'!B874=LEFT('OBS  ENC'!B874,9),'INF GERAIS'!B874=LEFT('CONCLUSÃO INFORMAL'!B874,9))</f>
        <v>1</v>
      </c>
      <c r="P857" t="b">
        <f>AND('INF GERAIS'!D874=RESUMO!D874,'INF GERAIS'!D874='TERMO DE ADESÃO'!D874,'INF GERAIS'!D874=EVENTOS!D874,'INF GERAIS'!D874=PAGAMENTOS!D874,'INF GERAIS'!D874=VISTORIA!D874,'INF GERAIS'!D874='PRESTAÇÃO DE CONTAS'!D874,'INF GERAIS'!D874='OBS  ENC'!D874,'INF GERAIS'!D874='CONCLUSÃO INFORMAL'!D874)</f>
        <v>1</v>
      </c>
      <c r="Q857" t="b">
        <f>AND('INF GERAIS'!E874=RESUMO!E874,'INF GERAIS'!E874='TERMO DE ADESÃO'!E874,'INF GERAIS'!E874=EVENTOS!E874,'INF GERAIS'!E874=PAGAMENTOS!E874,'INF GERAIS'!E874=VISTORIA!E874,'INF GERAIS'!E874='PRESTAÇÃO DE CONTAS'!E874,'INF GERAIS'!E874='OBS  ENC'!E874,'INF GERAIS'!E874='CONCLUSÃO INFORMAL'!E874)</f>
        <v>1</v>
      </c>
    </row>
    <row r="858" spans="15:17" x14ac:dyDescent="0.35">
      <c r="O858" t="b">
        <f>AND('INF GERAIS'!B875=LEFT(RESUMO!B875,9),'INF GERAIS'!B875=LEFT('TERMO DE ADESÃO'!B875,9),'INF GERAIS'!B875=LEFT(EVENTOS!B875,9),'INF GERAIS'!B875=LEFT(PAGAMENTOS!B875,9),'INF GERAIS'!B875=LEFT(VISTORIA!B875,9),'INF GERAIS'!B875=LEFT('PRESTAÇÃO DE CONTAS'!B875,9),'INF GERAIS'!B875=LEFT('OBS  ENC'!B875,9),'INF GERAIS'!B875=LEFT('CONCLUSÃO INFORMAL'!B875,9))</f>
        <v>1</v>
      </c>
      <c r="P858" t="b">
        <f>AND('INF GERAIS'!D875=RESUMO!D875,'INF GERAIS'!D875='TERMO DE ADESÃO'!D875,'INF GERAIS'!D875=EVENTOS!D875,'INF GERAIS'!D875=PAGAMENTOS!D875,'INF GERAIS'!D875=VISTORIA!D875,'INF GERAIS'!D875='PRESTAÇÃO DE CONTAS'!D875,'INF GERAIS'!D875='OBS  ENC'!D875,'INF GERAIS'!D875='CONCLUSÃO INFORMAL'!D875)</f>
        <v>1</v>
      </c>
      <c r="Q858" t="b">
        <f>AND('INF GERAIS'!E875=RESUMO!E875,'INF GERAIS'!E875='TERMO DE ADESÃO'!E875,'INF GERAIS'!E875=EVENTOS!E875,'INF GERAIS'!E875=PAGAMENTOS!E875,'INF GERAIS'!E875=VISTORIA!E875,'INF GERAIS'!E875='PRESTAÇÃO DE CONTAS'!E875,'INF GERAIS'!E875='OBS  ENC'!E875,'INF GERAIS'!E875='CONCLUSÃO INFORMAL'!E875)</f>
        <v>1</v>
      </c>
    </row>
    <row r="859" spans="15:17" x14ac:dyDescent="0.35">
      <c r="O859" t="b">
        <f>AND('INF GERAIS'!B876=LEFT(RESUMO!B876,9),'INF GERAIS'!B876=LEFT('TERMO DE ADESÃO'!B876,9),'INF GERAIS'!B876=LEFT(EVENTOS!B876,9),'INF GERAIS'!B876=LEFT(PAGAMENTOS!B876,9),'INF GERAIS'!B876=LEFT(VISTORIA!B876,9),'INF GERAIS'!B876=LEFT('PRESTAÇÃO DE CONTAS'!B876,9),'INF GERAIS'!B876=LEFT('OBS  ENC'!B876,9),'INF GERAIS'!B876=LEFT('CONCLUSÃO INFORMAL'!B876,9))</f>
        <v>1</v>
      </c>
      <c r="P859" t="b">
        <f>AND('INF GERAIS'!D876=RESUMO!D876,'INF GERAIS'!D876='TERMO DE ADESÃO'!D876,'INF GERAIS'!D876=EVENTOS!D876,'INF GERAIS'!D876=PAGAMENTOS!D876,'INF GERAIS'!D876=VISTORIA!D876,'INF GERAIS'!D876='PRESTAÇÃO DE CONTAS'!D876,'INF GERAIS'!D876='OBS  ENC'!D876,'INF GERAIS'!D876='CONCLUSÃO INFORMAL'!D876)</f>
        <v>1</v>
      </c>
      <c r="Q859" t="b">
        <f>AND('INF GERAIS'!E876=RESUMO!E876,'INF GERAIS'!E876='TERMO DE ADESÃO'!E876,'INF GERAIS'!E876=EVENTOS!E876,'INF GERAIS'!E876=PAGAMENTOS!E876,'INF GERAIS'!E876=VISTORIA!E876,'INF GERAIS'!E876='PRESTAÇÃO DE CONTAS'!E876,'INF GERAIS'!E876='OBS  ENC'!E876,'INF GERAIS'!E876='CONCLUSÃO INFORMAL'!E876)</f>
        <v>1</v>
      </c>
    </row>
    <row r="860" spans="15:17" x14ac:dyDescent="0.35">
      <c r="O860" t="b">
        <f>AND('INF GERAIS'!B877=LEFT(RESUMO!B877,9),'INF GERAIS'!B877=LEFT('TERMO DE ADESÃO'!B877,9),'INF GERAIS'!B877=LEFT(EVENTOS!B877,9),'INF GERAIS'!B877=LEFT(PAGAMENTOS!B877,9),'INF GERAIS'!B877=LEFT(VISTORIA!B877,9),'INF GERAIS'!B877=LEFT('PRESTAÇÃO DE CONTAS'!B877,9),'INF GERAIS'!B877=LEFT('OBS  ENC'!B877,9),'INF GERAIS'!B877=LEFT('CONCLUSÃO INFORMAL'!B877,9))</f>
        <v>1</v>
      </c>
      <c r="P860" t="b">
        <f>AND('INF GERAIS'!D877=RESUMO!D877,'INF GERAIS'!D877='TERMO DE ADESÃO'!D877,'INF GERAIS'!D877=EVENTOS!D877,'INF GERAIS'!D877=PAGAMENTOS!D877,'INF GERAIS'!D877=VISTORIA!D877,'INF GERAIS'!D877='PRESTAÇÃO DE CONTAS'!D877,'INF GERAIS'!D877='OBS  ENC'!D877,'INF GERAIS'!D877='CONCLUSÃO INFORMAL'!D877)</f>
        <v>1</v>
      </c>
      <c r="Q860" t="b">
        <f>AND('INF GERAIS'!E877=RESUMO!E877,'INF GERAIS'!E877='TERMO DE ADESÃO'!E877,'INF GERAIS'!E877=EVENTOS!E877,'INF GERAIS'!E877=PAGAMENTOS!E877,'INF GERAIS'!E877=VISTORIA!E877,'INF GERAIS'!E877='PRESTAÇÃO DE CONTAS'!E877,'INF GERAIS'!E877='OBS  ENC'!E877,'INF GERAIS'!E877='CONCLUSÃO INFORMAL'!E877)</f>
        <v>1</v>
      </c>
    </row>
    <row r="861" spans="15:17" x14ac:dyDescent="0.35">
      <c r="O861" t="b">
        <f>AND('INF GERAIS'!B878=LEFT(RESUMO!B878,9),'INF GERAIS'!B878=LEFT('TERMO DE ADESÃO'!B878,9),'INF GERAIS'!B878=LEFT(EVENTOS!B878,9),'INF GERAIS'!B878=LEFT(PAGAMENTOS!B878,9),'INF GERAIS'!B878=LEFT(VISTORIA!B878,9),'INF GERAIS'!B878=LEFT('PRESTAÇÃO DE CONTAS'!B878,9),'INF GERAIS'!B878=LEFT('OBS  ENC'!B878,9),'INF GERAIS'!B878=LEFT('CONCLUSÃO INFORMAL'!B878,9))</f>
        <v>1</v>
      </c>
      <c r="P861" t="b">
        <f>AND('INF GERAIS'!D878=RESUMO!D878,'INF GERAIS'!D878='TERMO DE ADESÃO'!D878,'INF GERAIS'!D878=EVENTOS!D878,'INF GERAIS'!D878=PAGAMENTOS!D878,'INF GERAIS'!D878=VISTORIA!D878,'INF GERAIS'!D878='PRESTAÇÃO DE CONTAS'!D878,'INF GERAIS'!D878='OBS  ENC'!D878,'INF GERAIS'!D878='CONCLUSÃO INFORMAL'!D878)</f>
        <v>1</v>
      </c>
      <c r="Q861" t="b">
        <f>AND('INF GERAIS'!E878=RESUMO!E878,'INF GERAIS'!E878='TERMO DE ADESÃO'!E878,'INF GERAIS'!E878=EVENTOS!E878,'INF GERAIS'!E878=PAGAMENTOS!E878,'INF GERAIS'!E878=VISTORIA!E878,'INF GERAIS'!E878='PRESTAÇÃO DE CONTAS'!E878,'INF GERAIS'!E878='OBS  ENC'!E878,'INF GERAIS'!E878='CONCLUSÃO INFORMAL'!E878)</f>
        <v>1</v>
      </c>
    </row>
    <row r="862" spans="15:17" x14ac:dyDescent="0.35">
      <c r="O862" t="b">
        <f>AND('INF GERAIS'!B879=LEFT(RESUMO!B879,9),'INF GERAIS'!B879=LEFT('TERMO DE ADESÃO'!B879,9),'INF GERAIS'!B879=LEFT(EVENTOS!B879,9),'INF GERAIS'!B879=LEFT(PAGAMENTOS!B879,9),'INF GERAIS'!B879=LEFT(VISTORIA!B879,9),'INF GERAIS'!B879=LEFT('PRESTAÇÃO DE CONTAS'!B879,9),'INF GERAIS'!B879=LEFT('OBS  ENC'!B879,9),'INF GERAIS'!B879=LEFT('CONCLUSÃO INFORMAL'!B879,9))</f>
        <v>1</v>
      </c>
      <c r="P862" t="b">
        <f>AND('INF GERAIS'!D879=RESUMO!D879,'INF GERAIS'!D879='TERMO DE ADESÃO'!D879,'INF GERAIS'!D879=EVENTOS!D879,'INF GERAIS'!D879=PAGAMENTOS!D879,'INF GERAIS'!D879=VISTORIA!D879,'INF GERAIS'!D879='PRESTAÇÃO DE CONTAS'!D879,'INF GERAIS'!D879='OBS  ENC'!D879,'INF GERAIS'!D879='CONCLUSÃO INFORMAL'!D879)</f>
        <v>1</v>
      </c>
      <c r="Q862" t="b">
        <f>AND('INF GERAIS'!E879=RESUMO!E879,'INF GERAIS'!E879='TERMO DE ADESÃO'!E879,'INF GERAIS'!E879=EVENTOS!E879,'INF GERAIS'!E879=PAGAMENTOS!E879,'INF GERAIS'!E879=VISTORIA!E879,'INF GERAIS'!E879='PRESTAÇÃO DE CONTAS'!E879,'INF GERAIS'!E879='OBS  ENC'!E879,'INF GERAIS'!E879='CONCLUSÃO INFORMAL'!E879)</f>
        <v>1</v>
      </c>
    </row>
    <row r="863" spans="15:17" x14ac:dyDescent="0.35">
      <c r="O863" t="b">
        <f>AND('INF GERAIS'!B880=LEFT(RESUMO!B880,9),'INF GERAIS'!B880=LEFT('TERMO DE ADESÃO'!B880,9),'INF GERAIS'!B880=LEFT(EVENTOS!B880,9),'INF GERAIS'!B880=LEFT(PAGAMENTOS!B880,9),'INF GERAIS'!B880=LEFT(VISTORIA!B880,9),'INF GERAIS'!B880=LEFT('PRESTAÇÃO DE CONTAS'!B880,9),'INF GERAIS'!B880=LEFT('OBS  ENC'!B880,9),'INF GERAIS'!B880=LEFT('CONCLUSÃO INFORMAL'!B880,9))</f>
        <v>1</v>
      </c>
      <c r="P863" t="b">
        <f>AND('INF GERAIS'!D880=RESUMO!D880,'INF GERAIS'!D880='TERMO DE ADESÃO'!D880,'INF GERAIS'!D880=EVENTOS!D880,'INF GERAIS'!D880=PAGAMENTOS!D880,'INF GERAIS'!D880=VISTORIA!D880,'INF GERAIS'!D880='PRESTAÇÃO DE CONTAS'!D880,'INF GERAIS'!D880='OBS  ENC'!D880,'INF GERAIS'!D880='CONCLUSÃO INFORMAL'!D880)</f>
        <v>1</v>
      </c>
      <c r="Q863" t="b">
        <f>AND('INF GERAIS'!E880=RESUMO!E880,'INF GERAIS'!E880='TERMO DE ADESÃO'!E880,'INF GERAIS'!E880=EVENTOS!E880,'INF GERAIS'!E880=PAGAMENTOS!E880,'INF GERAIS'!E880=VISTORIA!E880,'INF GERAIS'!E880='PRESTAÇÃO DE CONTAS'!E880,'INF GERAIS'!E880='OBS  ENC'!E880,'INF GERAIS'!E880='CONCLUSÃO INFORMAL'!E880)</f>
        <v>1</v>
      </c>
    </row>
    <row r="864" spans="15:17" x14ac:dyDescent="0.35">
      <c r="O864" t="b">
        <f>AND('INF GERAIS'!B881=LEFT(RESUMO!B881,9),'INF GERAIS'!B881=LEFT('TERMO DE ADESÃO'!B881,9),'INF GERAIS'!B881=LEFT(EVENTOS!B881,9),'INF GERAIS'!B881=LEFT(PAGAMENTOS!B881,9),'INF GERAIS'!B881=LEFT(VISTORIA!B881,9),'INF GERAIS'!B881=LEFT('PRESTAÇÃO DE CONTAS'!B881,9),'INF GERAIS'!B881=LEFT('OBS  ENC'!B881,9),'INF GERAIS'!B881=LEFT('CONCLUSÃO INFORMAL'!B881,9))</f>
        <v>1</v>
      </c>
      <c r="P864" t="b">
        <f>AND('INF GERAIS'!D881=RESUMO!D881,'INF GERAIS'!D881='TERMO DE ADESÃO'!D881,'INF GERAIS'!D881=EVENTOS!D881,'INF GERAIS'!D881=PAGAMENTOS!D881,'INF GERAIS'!D881=VISTORIA!D881,'INF GERAIS'!D881='PRESTAÇÃO DE CONTAS'!D881,'INF GERAIS'!D881='OBS  ENC'!D881,'INF GERAIS'!D881='CONCLUSÃO INFORMAL'!D881)</f>
        <v>1</v>
      </c>
      <c r="Q864" t="b">
        <f>AND('INF GERAIS'!E881=RESUMO!E881,'INF GERAIS'!E881='TERMO DE ADESÃO'!E881,'INF GERAIS'!E881=EVENTOS!E881,'INF GERAIS'!E881=PAGAMENTOS!E881,'INF GERAIS'!E881=VISTORIA!E881,'INF GERAIS'!E881='PRESTAÇÃO DE CONTAS'!E881,'INF GERAIS'!E881='OBS  ENC'!E881,'INF GERAIS'!E881='CONCLUSÃO INFORMAL'!E881)</f>
        <v>1</v>
      </c>
    </row>
    <row r="865" spans="15:17" x14ac:dyDescent="0.35">
      <c r="O865" t="b">
        <f>AND('INF GERAIS'!B882=LEFT(RESUMO!B882,9),'INF GERAIS'!B882=LEFT('TERMO DE ADESÃO'!B882,9),'INF GERAIS'!B882=LEFT(EVENTOS!B882,9),'INF GERAIS'!B882=LEFT(PAGAMENTOS!B882,9),'INF GERAIS'!B882=LEFT(VISTORIA!B882,9),'INF GERAIS'!B882=LEFT('PRESTAÇÃO DE CONTAS'!B882,9),'INF GERAIS'!B882=LEFT('OBS  ENC'!B882,9),'INF GERAIS'!B882=LEFT('CONCLUSÃO INFORMAL'!B882,9))</f>
        <v>1</v>
      </c>
      <c r="P865" t="b">
        <f>AND('INF GERAIS'!D882=RESUMO!D882,'INF GERAIS'!D882='TERMO DE ADESÃO'!D882,'INF GERAIS'!D882=EVENTOS!D882,'INF GERAIS'!D882=PAGAMENTOS!D882,'INF GERAIS'!D882=VISTORIA!D882,'INF GERAIS'!D882='PRESTAÇÃO DE CONTAS'!D882,'INF GERAIS'!D882='OBS  ENC'!D882,'INF GERAIS'!D882='CONCLUSÃO INFORMAL'!D882)</f>
        <v>1</v>
      </c>
      <c r="Q865" t="b">
        <f>AND('INF GERAIS'!E882=RESUMO!E882,'INF GERAIS'!E882='TERMO DE ADESÃO'!E882,'INF GERAIS'!E882=EVENTOS!E882,'INF GERAIS'!E882=PAGAMENTOS!E882,'INF GERAIS'!E882=VISTORIA!E882,'INF GERAIS'!E882='PRESTAÇÃO DE CONTAS'!E882,'INF GERAIS'!E882='OBS  ENC'!E882,'INF GERAIS'!E882='CONCLUSÃO INFORMAL'!E882)</f>
        <v>1</v>
      </c>
    </row>
    <row r="866" spans="15:17" x14ac:dyDescent="0.35">
      <c r="O866" t="b">
        <f>AND('INF GERAIS'!B883=LEFT(RESUMO!B883,9),'INF GERAIS'!B883=LEFT('TERMO DE ADESÃO'!B883,9),'INF GERAIS'!B883=LEFT(EVENTOS!B883,9),'INF GERAIS'!B883=LEFT(PAGAMENTOS!B883,9),'INF GERAIS'!B883=LEFT(VISTORIA!B883,9),'INF GERAIS'!B883=LEFT('PRESTAÇÃO DE CONTAS'!B883,9),'INF GERAIS'!B883=LEFT('OBS  ENC'!B883,9),'INF GERAIS'!B883=LEFT('CONCLUSÃO INFORMAL'!B883,9))</f>
        <v>1</v>
      </c>
      <c r="P866" t="b">
        <f>AND('INF GERAIS'!D883=RESUMO!D883,'INF GERAIS'!D883='TERMO DE ADESÃO'!D883,'INF GERAIS'!D883=EVENTOS!D883,'INF GERAIS'!D883=PAGAMENTOS!D883,'INF GERAIS'!D883=VISTORIA!D883,'INF GERAIS'!D883='PRESTAÇÃO DE CONTAS'!D883,'INF GERAIS'!D883='OBS  ENC'!D883,'INF GERAIS'!D883='CONCLUSÃO INFORMAL'!D883)</f>
        <v>1</v>
      </c>
      <c r="Q866" t="b">
        <f>AND('INF GERAIS'!E883=RESUMO!E883,'INF GERAIS'!E883='TERMO DE ADESÃO'!E883,'INF GERAIS'!E883=EVENTOS!E883,'INF GERAIS'!E883=PAGAMENTOS!E883,'INF GERAIS'!E883=VISTORIA!E883,'INF GERAIS'!E883='PRESTAÇÃO DE CONTAS'!E883,'INF GERAIS'!E883='OBS  ENC'!E883,'INF GERAIS'!E883='CONCLUSÃO INFORMAL'!E883)</f>
        <v>1</v>
      </c>
    </row>
    <row r="867" spans="15:17" x14ac:dyDescent="0.35">
      <c r="O867" t="b">
        <f>AND('INF GERAIS'!B884=LEFT(RESUMO!B884,9),'INF GERAIS'!B884=LEFT('TERMO DE ADESÃO'!B884,9),'INF GERAIS'!B884=LEFT(EVENTOS!B884,9),'INF GERAIS'!B884=LEFT(PAGAMENTOS!B884,9),'INF GERAIS'!B884=LEFT(VISTORIA!B884,9),'INF GERAIS'!B884=LEFT('PRESTAÇÃO DE CONTAS'!B884,9),'INF GERAIS'!B884=LEFT('OBS  ENC'!B884,9),'INF GERAIS'!B884=LEFT('CONCLUSÃO INFORMAL'!B884,9))</f>
        <v>1</v>
      </c>
      <c r="P867" t="b">
        <f>AND('INF GERAIS'!D884=RESUMO!D884,'INF GERAIS'!D884='TERMO DE ADESÃO'!D884,'INF GERAIS'!D884=EVENTOS!D884,'INF GERAIS'!D884=PAGAMENTOS!D884,'INF GERAIS'!D884=VISTORIA!D884,'INF GERAIS'!D884='PRESTAÇÃO DE CONTAS'!D884,'INF GERAIS'!D884='OBS  ENC'!D884,'INF GERAIS'!D884='CONCLUSÃO INFORMAL'!D884)</f>
        <v>1</v>
      </c>
      <c r="Q867" t="b">
        <f>AND('INF GERAIS'!E884=RESUMO!E884,'INF GERAIS'!E884='TERMO DE ADESÃO'!E884,'INF GERAIS'!E884=EVENTOS!E884,'INF GERAIS'!E884=PAGAMENTOS!E884,'INF GERAIS'!E884=VISTORIA!E884,'INF GERAIS'!E884='PRESTAÇÃO DE CONTAS'!E884,'INF GERAIS'!E884='OBS  ENC'!E884,'INF GERAIS'!E884='CONCLUSÃO INFORMAL'!E884)</f>
        <v>1</v>
      </c>
    </row>
    <row r="868" spans="15:17" x14ac:dyDescent="0.35">
      <c r="O868" t="b">
        <f>AND('INF GERAIS'!B885=LEFT(RESUMO!B885,9),'INF GERAIS'!B885=LEFT('TERMO DE ADESÃO'!B885,9),'INF GERAIS'!B885=LEFT(EVENTOS!B885,9),'INF GERAIS'!B885=LEFT(PAGAMENTOS!B885,9),'INF GERAIS'!B885=LEFT(VISTORIA!B885,9),'INF GERAIS'!B885=LEFT('PRESTAÇÃO DE CONTAS'!B885,9),'INF GERAIS'!B885=LEFT('OBS  ENC'!B885,9),'INF GERAIS'!B885=LEFT('CONCLUSÃO INFORMAL'!B885,9))</f>
        <v>1</v>
      </c>
      <c r="P868" t="b">
        <f>AND('INF GERAIS'!D885=RESUMO!D885,'INF GERAIS'!D885='TERMO DE ADESÃO'!D885,'INF GERAIS'!D885=EVENTOS!D885,'INF GERAIS'!D885=PAGAMENTOS!D885,'INF GERAIS'!D885=VISTORIA!D885,'INF GERAIS'!D885='PRESTAÇÃO DE CONTAS'!D885,'INF GERAIS'!D885='OBS  ENC'!D885,'INF GERAIS'!D885='CONCLUSÃO INFORMAL'!D885)</f>
        <v>1</v>
      </c>
      <c r="Q868" t="b">
        <f>AND('INF GERAIS'!E885=RESUMO!E885,'INF GERAIS'!E885='TERMO DE ADESÃO'!E885,'INF GERAIS'!E885=EVENTOS!E885,'INF GERAIS'!E885=PAGAMENTOS!E885,'INF GERAIS'!E885=VISTORIA!E885,'INF GERAIS'!E885='PRESTAÇÃO DE CONTAS'!E885,'INF GERAIS'!E885='OBS  ENC'!E885,'INF GERAIS'!E885='CONCLUSÃO INFORMAL'!E885)</f>
        <v>1</v>
      </c>
    </row>
    <row r="869" spans="15:17" x14ac:dyDescent="0.35">
      <c r="O869" t="b">
        <f>AND('INF GERAIS'!B886=LEFT(RESUMO!B886,9),'INF GERAIS'!B886=LEFT('TERMO DE ADESÃO'!B886,9),'INF GERAIS'!B886=LEFT(EVENTOS!B886,9),'INF GERAIS'!B886=LEFT(PAGAMENTOS!B886,9),'INF GERAIS'!B886=LEFT(VISTORIA!B886,9),'INF GERAIS'!B886=LEFT('PRESTAÇÃO DE CONTAS'!B886,9),'INF GERAIS'!B886=LEFT('OBS  ENC'!B886,9),'INF GERAIS'!B886=LEFT('CONCLUSÃO INFORMAL'!B886,9))</f>
        <v>1</v>
      </c>
      <c r="P869" t="b">
        <f>AND('INF GERAIS'!D886=RESUMO!D886,'INF GERAIS'!D886='TERMO DE ADESÃO'!D886,'INF GERAIS'!D886=EVENTOS!D886,'INF GERAIS'!D886=PAGAMENTOS!D886,'INF GERAIS'!D886=VISTORIA!D886,'INF GERAIS'!D886='PRESTAÇÃO DE CONTAS'!D886,'INF GERAIS'!D886='OBS  ENC'!D886,'INF GERAIS'!D886='CONCLUSÃO INFORMAL'!D886)</f>
        <v>1</v>
      </c>
      <c r="Q869" t="b">
        <f>AND('INF GERAIS'!E886=RESUMO!E886,'INF GERAIS'!E886='TERMO DE ADESÃO'!E886,'INF GERAIS'!E886=EVENTOS!E886,'INF GERAIS'!E886=PAGAMENTOS!E886,'INF GERAIS'!E886=VISTORIA!E886,'INF GERAIS'!E886='PRESTAÇÃO DE CONTAS'!E886,'INF GERAIS'!E886='OBS  ENC'!E886,'INF GERAIS'!E886='CONCLUSÃO INFORMAL'!E886)</f>
        <v>1</v>
      </c>
    </row>
    <row r="870" spans="15:17" x14ac:dyDescent="0.35">
      <c r="O870" t="b">
        <f>AND('INF GERAIS'!B887=LEFT(RESUMO!B887,9),'INF GERAIS'!B887=LEFT('TERMO DE ADESÃO'!B887,9),'INF GERAIS'!B887=LEFT(EVENTOS!B887,9),'INF GERAIS'!B887=LEFT(PAGAMENTOS!B887,9),'INF GERAIS'!B887=LEFT(VISTORIA!B887,9),'INF GERAIS'!B887=LEFT('PRESTAÇÃO DE CONTAS'!B887,9),'INF GERAIS'!B887=LEFT('OBS  ENC'!B887,9),'INF GERAIS'!B887=LEFT('CONCLUSÃO INFORMAL'!B887,9))</f>
        <v>1</v>
      </c>
      <c r="P870" t="b">
        <f>AND('INF GERAIS'!D887=RESUMO!D887,'INF GERAIS'!D887='TERMO DE ADESÃO'!D887,'INF GERAIS'!D887=EVENTOS!D887,'INF GERAIS'!D887=PAGAMENTOS!D887,'INF GERAIS'!D887=VISTORIA!D887,'INF GERAIS'!D887='PRESTAÇÃO DE CONTAS'!D887,'INF GERAIS'!D887='OBS  ENC'!D887,'INF GERAIS'!D887='CONCLUSÃO INFORMAL'!D887)</f>
        <v>1</v>
      </c>
      <c r="Q870" t="b">
        <f>AND('INF GERAIS'!E887=RESUMO!E887,'INF GERAIS'!E887='TERMO DE ADESÃO'!E887,'INF GERAIS'!E887=EVENTOS!E887,'INF GERAIS'!E887=PAGAMENTOS!E887,'INF GERAIS'!E887=VISTORIA!E887,'INF GERAIS'!E887='PRESTAÇÃO DE CONTAS'!E887,'INF GERAIS'!E887='OBS  ENC'!E887,'INF GERAIS'!E887='CONCLUSÃO INFORMAL'!E887)</f>
        <v>1</v>
      </c>
    </row>
    <row r="871" spans="15:17" x14ac:dyDescent="0.35">
      <c r="O871" t="b">
        <f>AND('INF GERAIS'!B888=LEFT(RESUMO!B888,9),'INF GERAIS'!B888=LEFT('TERMO DE ADESÃO'!B888,9),'INF GERAIS'!B888=LEFT(EVENTOS!B888,9),'INF GERAIS'!B888=LEFT(PAGAMENTOS!B888,9),'INF GERAIS'!B888=LEFT(VISTORIA!B888,9),'INF GERAIS'!B888=LEFT('PRESTAÇÃO DE CONTAS'!B888,9),'INF GERAIS'!B888=LEFT('OBS  ENC'!B888,9),'INF GERAIS'!B888=LEFT('CONCLUSÃO INFORMAL'!B888,9))</f>
        <v>1</v>
      </c>
      <c r="P871" t="b">
        <f>AND('INF GERAIS'!D888=RESUMO!D888,'INF GERAIS'!D888='TERMO DE ADESÃO'!D888,'INF GERAIS'!D888=EVENTOS!D888,'INF GERAIS'!D888=PAGAMENTOS!D888,'INF GERAIS'!D888=VISTORIA!D888,'INF GERAIS'!D888='PRESTAÇÃO DE CONTAS'!D888,'INF GERAIS'!D888='OBS  ENC'!D888,'INF GERAIS'!D888='CONCLUSÃO INFORMAL'!D888)</f>
        <v>1</v>
      </c>
      <c r="Q871" t="b">
        <f>AND('INF GERAIS'!E888=RESUMO!E888,'INF GERAIS'!E888='TERMO DE ADESÃO'!E888,'INF GERAIS'!E888=EVENTOS!E888,'INF GERAIS'!E888=PAGAMENTOS!E888,'INF GERAIS'!E888=VISTORIA!E888,'INF GERAIS'!E888='PRESTAÇÃO DE CONTAS'!E888,'INF GERAIS'!E888='OBS  ENC'!E888,'INF GERAIS'!E888='CONCLUSÃO INFORMAL'!E888)</f>
        <v>1</v>
      </c>
    </row>
    <row r="872" spans="15:17" x14ac:dyDescent="0.35">
      <c r="O872" t="b">
        <f>AND('INF GERAIS'!B889=LEFT(RESUMO!B889,9),'INF GERAIS'!B889=LEFT('TERMO DE ADESÃO'!B889,9),'INF GERAIS'!B889=LEFT(EVENTOS!B889,9),'INF GERAIS'!B889=LEFT(PAGAMENTOS!B889,9),'INF GERAIS'!B889=LEFT(VISTORIA!B889,9),'INF GERAIS'!B889=LEFT('PRESTAÇÃO DE CONTAS'!B889,9),'INF GERAIS'!B889=LEFT('OBS  ENC'!B889,9),'INF GERAIS'!B889=LEFT('CONCLUSÃO INFORMAL'!B889,9))</f>
        <v>1</v>
      </c>
      <c r="P872" t="b">
        <f>AND('INF GERAIS'!D889=RESUMO!D889,'INF GERAIS'!D889='TERMO DE ADESÃO'!D889,'INF GERAIS'!D889=EVENTOS!D889,'INF GERAIS'!D889=PAGAMENTOS!D889,'INF GERAIS'!D889=VISTORIA!D889,'INF GERAIS'!D889='PRESTAÇÃO DE CONTAS'!D889,'INF GERAIS'!D889='OBS  ENC'!D889,'INF GERAIS'!D889='CONCLUSÃO INFORMAL'!D889)</f>
        <v>1</v>
      </c>
      <c r="Q872" t="b">
        <f>AND('INF GERAIS'!E889=RESUMO!E889,'INF GERAIS'!E889='TERMO DE ADESÃO'!E889,'INF GERAIS'!E889=EVENTOS!E889,'INF GERAIS'!E889=PAGAMENTOS!E889,'INF GERAIS'!E889=VISTORIA!E889,'INF GERAIS'!E889='PRESTAÇÃO DE CONTAS'!E889,'INF GERAIS'!E889='OBS  ENC'!E889,'INF GERAIS'!E889='CONCLUSÃO INFORMAL'!E889)</f>
        <v>1</v>
      </c>
    </row>
    <row r="873" spans="15:17" x14ac:dyDescent="0.35">
      <c r="O873" t="b">
        <f>AND('INF GERAIS'!B890=LEFT(RESUMO!B890,9),'INF GERAIS'!B890=LEFT('TERMO DE ADESÃO'!B890,9),'INF GERAIS'!B890=LEFT(EVENTOS!B890,9),'INF GERAIS'!B890=LEFT(PAGAMENTOS!B890,9),'INF GERAIS'!B890=LEFT(VISTORIA!B890,9),'INF GERAIS'!B890=LEFT('PRESTAÇÃO DE CONTAS'!B890,9),'INF GERAIS'!B890=LEFT('OBS  ENC'!B890,9),'INF GERAIS'!B890=LEFT('CONCLUSÃO INFORMAL'!B890,9))</f>
        <v>1</v>
      </c>
      <c r="P873" t="b">
        <f>AND('INF GERAIS'!D890=RESUMO!D890,'INF GERAIS'!D890='TERMO DE ADESÃO'!D890,'INF GERAIS'!D890=EVENTOS!D890,'INF GERAIS'!D890=PAGAMENTOS!D890,'INF GERAIS'!D890=VISTORIA!D890,'INF GERAIS'!D890='PRESTAÇÃO DE CONTAS'!D890,'INF GERAIS'!D890='OBS  ENC'!D890,'INF GERAIS'!D890='CONCLUSÃO INFORMAL'!D890)</f>
        <v>1</v>
      </c>
      <c r="Q873" t="b">
        <f>AND('INF GERAIS'!E890=RESUMO!E890,'INF GERAIS'!E890='TERMO DE ADESÃO'!E890,'INF GERAIS'!E890=EVENTOS!E890,'INF GERAIS'!E890=PAGAMENTOS!E890,'INF GERAIS'!E890=VISTORIA!E890,'INF GERAIS'!E890='PRESTAÇÃO DE CONTAS'!E890,'INF GERAIS'!E890='OBS  ENC'!E890,'INF GERAIS'!E890='CONCLUSÃO INFORMAL'!E890)</f>
        <v>1</v>
      </c>
    </row>
    <row r="874" spans="15:17" x14ac:dyDescent="0.35">
      <c r="O874" t="b">
        <f>AND('INF GERAIS'!B891=LEFT(RESUMO!B891,9),'INF GERAIS'!B891=LEFT('TERMO DE ADESÃO'!B891,9),'INF GERAIS'!B891=LEFT(EVENTOS!B891,9),'INF GERAIS'!B891=LEFT(PAGAMENTOS!B891,9),'INF GERAIS'!B891=LEFT(VISTORIA!B891,9),'INF GERAIS'!B891=LEFT('PRESTAÇÃO DE CONTAS'!B891,9),'INF GERAIS'!B891=LEFT('OBS  ENC'!B891,9),'INF GERAIS'!B891=LEFT('CONCLUSÃO INFORMAL'!B891,9))</f>
        <v>1</v>
      </c>
      <c r="P874" t="b">
        <f>AND('INF GERAIS'!D891=RESUMO!D891,'INF GERAIS'!D891='TERMO DE ADESÃO'!D891,'INF GERAIS'!D891=EVENTOS!D891,'INF GERAIS'!D891=PAGAMENTOS!D891,'INF GERAIS'!D891=VISTORIA!D891,'INF GERAIS'!D891='PRESTAÇÃO DE CONTAS'!D891,'INF GERAIS'!D891='OBS  ENC'!D891,'INF GERAIS'!D891='CONCLUSÃO INFORMAL'!D891)</f>
        <v>1</v>
      </c>
      <c r="Q874" t="b">
        <f>AND('INF GERAIS'!E891=RESUMO!E891,'INF GERAIS'!E891='TERMO DE ADESÃO'!E891,'INF GERAIS'!E891=EVENTOS!E891,'INF GERAIS'!E891=PAGAMENTOS!E891,'INF GERAIS'!E891=VISTORIA!E891,'INF GERAIS'!E891='PRESTAÇÃO DE CONTAS'!E891,'INF GERAIS'!E891='OBS  ENC'!E891,'INF GERAIS'!E891='CONCLUSÃO INFORMAL'!E891)</f>
        <v>1</v>
      </c>
    </row>
    <row r="875" spans="15:17" x14ac:dyDescent="0.35">
      <c r="O875" t="b">
        <f>AND('INF GERAIS'!B892=LEFT(RESUMO!B892,9),'INF GERAIS'!B892=LEFT('TERMO DE ADESÃO'!B892,9),'INF GERAIS'!B892=LEFT(EVENTOS!B892,9),'INF GERAIS'!B892=LEFT(PAGAMENTOS!B892,9),'INF GERAIS'!B892=LEFT(VISTORIA!B892,9),'INF GERAIS'!B892=LEFT('PRESTAÇÃO DE CONTAS'!B892,9),'INF GERAIS'!B892=LEFT('OBS  ENC'!B892,9),'INF GERAIS'!B892=LEFT('CONCLUSÃO INFORMAL'!B892,9))</f>
        <v>1</v>
      </c>
      <c r="P875" t="b">
        <f>AND('INF GERAIS'!D892=RESUMO!D892,'INF GERAIS'!D892='TERMO DE ADESÃO'!D892,'INF GERAIS'!D892=EVENTOS!D892,'INF GERAIS'!D892=PAGAMENTOS!D892,'INF GERAIS'!D892=VISTORIA!D892,'INF GERAIS'!D892='PRESTAÇÃO DE CONTAS'!D892,'INF GERAIS'!D892='OBS  ENC'!D892,'INF GERAIS'!D892='CONCLUSÃO INFORMAL'!D892)</f>
        <v>1</v>
      </c>
      <c r="Q875" t="b">
        <f>AND('INF GERAIS'!E892=RESUMO!E892,'INF GERAIS'!E892='TERMO DE ADESÃO'!E892,'INF GERAIS'!E892=EVENTOS!E892,'INF GERAIS'!E892=PAGAMENTOS!E892,'INF GERAIS'!E892=VISTORIA!E892,'INF GERAIS'!E892='PRESTAÇÃO DE CONTAS'!E892,'INF GERAIS'!E892='OBS  ENC'!E892,'INF GERAIS'!E892='CONCLUSÃO INFORMAL'!E892)</f>
        <v>1</v>
      </c>
    </row>
    <row r="876" spans="15:17" x14ac:dyDescent="0.35">
      <c r="O876" t="b">
        <f>AND('INF GERAIS'!B893=LEFT(RESUMO!B893,9),'INF GERAIS'!B893=LEFT('TERMO DE ADESÃO'!B893,9),'INF GERAIS'!B893=LEFT(EVENTOS!B893,9),'INF GERAIS'!B893=LEFT(PAGAMENTOS!B893,9),'INF GERAIS'!B893=LEFT(VISTORIA!B893,9),'INF GERAIS'!B893=LEFT('PRESTAÇÃO DE CONTAS'!B893,9),'INF GERAIS'!B893=LEFT('OBS  ENC'!B893,9),'INF GERAIS'!B893=LEFT('CONCLUSÃO INFORMAL'!B893,9))</f>
        <v>1</v>
      </c>
      <c r="P876" t="b">
        <f>AND('INF GERAIS'!D893=RESUMO!D893,'INF GERAIS'!D893='TERMO DE ADESÃO'!D893,'INF GERAIS'!D893=EVENTOS!D893,'INF GERAIS'!D893=PAGAMENTOS!D893,'INF GERAIS'!D893=VISTORIA!D893,'INF GERAIS'!D893='PRESTAÇÃO DE CONTAS'!D893,'INF GERAIS'!D893='OBS  ENC'!D893,'INF GERAIS'!D893='CONCLUSÃO INFORMAL'!D893)</f>
        <v>1</v>
      </c>
      <c r="Q876" t="b">
        <f>AND('INF GERAIS'!E893=RESUMO!E893,'INF GERAIS'!E893='TERMO DE ADESÃO'!E893,'INF GERAIS'!E893=EVENTOS!E893,'INF GERAIS'!E893=PAGAMENTOS!E893,'INF GERAIS'!E893=VISTORIA!E893,'INF GERAIS'!E893='PRESTAÇÃO DE CONTAS'!E893,'INF GERAIS'!E893='OBS  ENC'!E893,'INF GERAIS'!E893='CONCLUSÃO INFORMAL'!E893)</f>
        <v>1</v>
      </c>
    </row>
    <row r="877" spans="15:17" x14ac:dyDescent="0.35">
      <c r="O877" t="b">
        <f>AND('INF GERAIS'!B894=LEFT(RESUMO!B894,9),'INF GERAIS'!B894=LEFT('TERMO DE ADESÃO'!B894,9),'INF GERAIS'!B894=LEFT(EVENTOS!B894,9),'INF GERAIS'!B894=LEFT(PAGAMENTOS!B894,9),'INF GERAIS'!B894=LEFT(VISTORIA!B894,9),'INF GERAIS'!B894=LEFT('PRESTAÇÃO DE CONTAS'!B894,9),'INF GERAIS'!B894=LEFT('OBS  ENC'!B894,9),'INF GERAIS'!B894=LEFT('CONCLUSÃO INFORMAL'!B894,9))</f>
        <v>1</v>
      </c>
      <c r="P877" t="b">
        <f>AND('INF GERAIS'!D894=RESUMO!D894,'INF GERAIS'!D894='TERMO DE ADESÃO'!D894,'INF GERAIS'!D894=EVENTOS!D894,'INF GERAIS'!D894=PAGAMENTOS!D894,'INF GERAIS'!D894=VISTORIA!D894,'INF GERAIS'!D894='PRESTAÇÃO DE CONTAS'!D894,'INF GERAIS'!D894='OBS  ENC'!D894,'INF GERAIS'!D894='CONCLUSÃO INFORMAL'!D894)</f>
        <v>1</v>
      </c>
      <c r="Q877" t="b">
        <f>AND('INF GERAIS'!E894=RESUMO!E894,'INF GERAIS'!E894='TERMO DE ADESÃO'!E894,'INF GERAIS'!E894=EVENTOS!E894,'INF GERAIS'!E894=PAGAMENTOS!E894,'INF GERAIS'!E894=VISTORIA!E894,'INF GERAIS'!E894='PRESTAÇÃO DE CONTAS'!E894,'INF GERAIS'!E894='OBS  ENC'!E894,'INF GERAIS'!E894='CONCLUSÃO INFORMAL'!E894)</f>
        <v>1</v>
      </c>
    </row>
    <row r="878" spans="15:17" x14ac:dyDescent="0.35">
      <c r="O878" t="b">
        <f>AND('INF GERAIS'!B895=LEFT(RESUMO!B895,9),'INF GERAIS'!B895=LEFT('TERMO DE ADESÃO'!B895,9),'INF GERAIS'!B895=LEFT(EVENTOS!B895,9),'INF GERAIS'!B895=LEFT(PAGAMENTOS!B895,9),'INF GERAIS'!B895=LEFT(VISTORIA!B895,9),'INF GERAIS'!B895=LEFT('PRESTAÇÃO DE CONTAS'!B895,9),'INF GERAIS'!B895=LEFT('OBS  ENC'!B895,9),'INF GERAIS'!B895=LEFT('CONCLUSÃO INFORMAL'!B895,9))</f>
        <v>1</v>
      </c>
      <c r="P878" t="b">
        <f>AND('INF GERAIS'!D895=RESUMO!D895,'INF GERAIS'!D895='TERMO DE ADESÃO'!D895,'INF GERAIS'!D895=EVENTOS!D895,'INF GERAIS'!D895=PAGAMENTOS!D895,'INF GERAIS'!D895=VISTORIA!D895,'INF GERAIS'!D895='PRESTAÇÃO DE CONTAS'!D895,'INF GERAIS'!D895='OBS  ENC'!D895,'INF GERAIS'!D895='CONCLUSÃO INFORMAL'!D895)</f>
        <v>1</v>
      </c>
      <c r="Q878" t="b">
        <f>AND('INF GERAIS'!E895=RESUMO!E895,'INF GERAIS'!E895='TERMO DE ADESÃO'!E895,'INF GERAIS'!E895=EVENTOS!E895,'INF GERAIS'!E895=PAGAMENTOS!E895,'INF GERAIS'!E895=VISTORIA!E895,'INF GERAIS'!E895='PRESTAÇÃO DE CONTAS'!E895,'INF GERAIS'!E895='OBS  ENC'!E895,'INF GERAIS'!E895='CONCLUSÃO INFORMAL'!E895)</f>
        <v>1</v>
      </c>
    </row>
    <row r="879" spans="15:17" x14ac:dyDescent="0.35">
      <c r="O879" t="b">
        <f>AND('INF GERAIS'!B896=LEFT(RESUMO!B896,9),'INF GERAIS'!B896=LEFT('TERMO DE ADESÃO'!B896,9),'INF GERAIS'!B896=LEFT(EVENTOS!B896,9),'INF GERAIS'!B896=LEFT(PAGAMENTOS!B896,9),'INF GERAIS'!B896=LEFT(VISTORIA!B896,9),'INF GERAIS'!B896=LEFT('PRESTAÇÃO DE CONTAS'!B896,9),'INF GERAIS'!B896=LEFT('OBS  ENC'!B896,9),'INF GERAIS'!B896=LEFT('CONCLUSÃO INFORMAL'!B896,9))</f>
        <v>1</v>
      </c>
      <c r="P879" t="b">
        <f>AND('INF GERAIS'!D896=RESUMO!D896,'INF GERAIS'!D896='TERMO DE ADESÃO'!D896,'INF GERAIS'!D896=EVENTOS!D896,'INF GERAIS'!D896=PAGAMENTOS!D896,'INF GERAIS'!D896=VISTORIA!D896,'INF GERAIS'!D896='PRESTAÇÃO DE CONTAS'!D896,'INF GERAIS'!D896='OBS  ENC'!D896,'INF GERAIS'!D896='CONCLUSÃO INFORMAL'!D896)</f>
        <v>1</v>
      </c>
      <c r="Q879" t="b">
        <f>AND('INF GERAIS'!E896=RESUMO!E896,'INF GERAIS'!E896='TERMO DE ADESÃO'!E896,'INF GERAIS'!E896=EVENTOS!E896,'INF GERAIS'!E896=PAGAMENTOS!E896,'INF GERAIS'!E896=VISTORIA!E896,'INF GERAIS'!E896='PRESTAÇÃO DE CONTAS'!E896,'INF GERAIS'!E896='OBS  ENC'!E896,'INF GERAIS'!E896='CONCLUSÃO INFORMAL'!E896)</f>
        <v>1</v>
      </c>
    </row>
    <row r="880" spans="15:17" x14ac:dyDescent="0.35">
      <c r="O880" t="b">
        <f>AND('INF GERAIS'!B897=LEFT(RESUMO!B897,9),'INF GERAIS'!B897=LEFT('TERMO DE ADESÃO'!B897,9),'INF GERAIS'!B897=LEFT(EVENTOS!B897,9),'INF GERAIS'!B897=LEFT(PAGAMENTOS!B897,9),'INF GERAIS'!B897=LEFT(VISTORIA!B897,9),'INF GERAIS'!B897=LEFT('PRESTAÇÃO DE CONTAS'!B897,9),'INF GERAIS'!B897=LEFT('OBS  ENC'!B897,9),'INF GERAIS'!B897=LEFT('CONCLUSÃO INFORMAL'!B897,9))</f>
        <v>1</v>
      </c>
      <c r="P880" t="b">
        <f>AND('INF GERAIS'!D897=RESUMO!D897,'INF GERAIS'!D897='TERMO DE ADESÃO'!D897,'INF GERAIS'!D897=EVENTOS!D897,'INF GERAIS'!D897=PAGAMENTOS!D897,'INF GERAIS'!D897=VISTORIA!D897,'INF GERAIS'!D897='PRESTAÇÃO DE CONTAS'!D897,'INF GERAIS'!D897='OBS  ENC'!D897,'INF GERAIS'!D897='CONCLUSÃO INFORMAL'!D897)</f>
        <v>1</v>
      </c>
      <c r="Q880" t="b">
        <f>AND('INF GERAIS'!E897=RESUMO!E897,'INF GERAIS'!E897='TERMO DE ADESÃO'!E897,'INF GERAIS'!E897=EVENTOS!E897,'INF GERAIS'!E897=PAGAMENTOS!E897,'INF GERAIS'!E897=VISTORIA!E897,'INF GERAIS'!E897='PRESTAÇÃO DE CONTAS'!E897,'INF GERAIS'!E897='OBS  ENC'!E897,'INF GERAIS'!E897='CONCLUSÃO INFORMAL'!E897)</f>
        <v>1</v>
      </c>
    </row>
    <row r="881" spans="15:17" x14ac:dyDescent="0.35">
      <c r="O881" t="b">
        <f>AND('INF GERAIS'!B898=LEFT(RESUMO!B898,9),'INF GERAIS'!B898=LEFT('TERMO DE ADESÃO'!B898,9),'INF GERAIS'!B898=LEFT(EVENTOS!B898,9),'INF GERAIS'!B898=LEFT(PAGAMENTOS!B898,9),'INF GERAIS'!B898=LEFT(VISTORIA!B898,9),'INF GERAIS'!B898=LEFT('PRESTAÇÃO DE CONTAS'!B898,9),'INF GERAIS'!B898=LEFT('OBS  ENC'!B898,9),'INF GERAIS'!B898=LEFT('CONCLUSÃO INFORMAL'!B898,9))</f>
        <v>1</v>
      </c>
      <c r="P881" t="b">
        <f>AND('INF GERAIS'!D898=RESUMO!D898,'INF GERAIS'!D898='TERMO DE ADESÃO'!D898,'INF GERAIS'!D898=EVENTOS!D898,'INF GERAIS'!D898=PAGAMENTOS!D898,'INF GERAIS'!D898=VISTORIA!D898,'INF GERAIS'!D898='PRESTAÇÃO DE CONTAS'!D898,'INF GERAIS'!D898='OBS  ENC'!D898,'INF GERAIS'!D898='CONCLUSÃO INFORMAL'!D898)</f>
        <v>1</v>
      </c>
      <c r="Q881" t="b">
        <f>AND('INF GERAIS'!E898=RESUMO!E898,'INF GERAIS'!E898='TERMO DE ADESÃO'!E898,'INF GERAIS'!E898=EVENTOS!E898,'INF GERAIS'!E898=PAGAMENTOS!E898,'INF GERAIS'!E898=VISTORIA!E898,'INF GERAIS'!E898='PRESTAÇÃO DE CONTAS'!E898,'INF GERAIS'!E898='OBS  ENC'!E898,'INF GERAIS'!E898='CONCLUSÃO INFORMAL'!E898)</f>
        <v>1</v>
      </c>
    </row>
    <row r="882" spans="15:17" x14ac:dyDescent="0.35">
      <c r="O882" t="b">
        <f>AND('INF GERAIS'!B899=LEFT(RESUMO!B899,9),'INF GERAIS'!B899=LEFT('TERMO DE ADESÃO'!B899,9),'INF GERAIS'!B899=LEFT(EVENTOS!B899,9),'INF GERAIS'!B899=LEFT(PAGAMENTOS!B899,9),'INF GERAIS'!B899=LEFT(VISTORIA!B899,9),'INF GERAIS'!B899=LEFT('PRESTAÇÃO DE CONTAS'!B899,9),'INF GERAIS'!B899=LEFT('OBS  ENC'!B899,9),'INF GERAIS'!B899=LEFT('CONCLUSÃO INFORMAL'!B899,9))</f>
        <v>1</v>
      </c>
      <c r="P882" t="b">
        <f>AND('INF GERAIS'!D899=RESUMO!D899,'INF GERAIS'!D899='TERMO DE ADESÃO'!D899,'INF GERAIS'!D899=EVENTOS!D899,'INF GERAIS'!D899=PAGAMENTOS!D899,'INF GERAIS'!D899=VISTORIA!D899,'INF GERAIS'!D899='PRESTAÇÃO DE CONTAS'!D899,'INF GERAIS'!D899='OBS  ENC'!D899,'INF GERAIS'!D899='CONCLUSÃO INFORMAL'!D899)</f>
        <v>1</v>
      </c>
      <c r="Q882" t="b">
        <f>AND('INF GERAIS'!E899=RESUMO!E899,'INF GERAIS'!E899='TERMO DE ADESÃO'!E899,'INF GERAIS'!E899=EVENTOS!E899,'INF GERAIS'!E899=PAGAMENTOS!E899,'INF GERAIS'!E899=VISTORIA!E899,'INF GERAIS'!E899='PRESTAÇÃO DE CONTAS'!E899,'INF GERAIS'!E899='OBS  ENC'!E899,'INF GERAIS'!E899='CONCLUSÃO INFORMAL'!E899)</f>
        <v>1</v>
      </c>
    </row>
    <row r="883" spans="15:17" x14ac:dyDescent="0.35">
      <c r="O883" t="b">
        <f>AND('INF GERAIS'!B900=LEFT(RESUMO!B900,9),'INF GERAIS'!B900=LEFT('TERMO DE ADESÃO'!B900,9),'INF GERAIS'!B900=LEFT(EVENTOS!B900,9),'INF GERAIS'!B900=LEFT(PAGAMENTOS!B900,9),'INF GERAIS'!B900=LEFT(VISTORIA!B900,9),'INF GERAIS'!B900=LEFT('PRESTAÇÃO DE CONTAS'!B900,9),'INF GERAIS'!B900=LEFT('OBS  ENC'!B900,9),'INF GERAIS'!B900=LEFT('CONCLUSÃO INFORMAL'!B900,9))</f>
        <v>1</v>
      </c>
      <c r="P883" t="b">
        <f>AND('INF GERAIS'!D900=RESUMO!D900,'INF GERAIS'!D900='TERMO DE ADESÃO'!D900,'INF GERAIS'!D900=EVENTOS!D900,'INF GERAIS'!D900=PAGAMENTOS!D900,'INF GERAIS'!D900=VISTORIA!D900,'INF GERAIS'!D900='PRESTAÇÃO DE CONTAS'!D900,'INF GERAIS'!D900='OBS  ENC'!D900,'INF GERAIS'!D900='CONCLUSÃO INFORMAL'!D900)</f>
        <v>1</v>
      </c>
      <c r="Q883" t="b">
        <f>AND('INF GERAIS'!E900=RESUMO!E900,'INF GERAIS'!E900='TERMO DE ADESÃO'!E900,'INF GERAIS'!E900=EVENTOS!E900,'INF GERAIS'!E900=PAGAMENTOS!E900,'INF GERAIS'!E900=VISTORIA!E900,'INF GERAIS'!E900='PRESTAÇÃO DE CONTAS'!E900,'INF GERAIS'!E900='OBS  ENC'!E900,'INF GERAIS'!E900='CONCLUSÃO INFORMAL'!E900)</f>
        <v>1</v>
      </c>
    </row>
    <row r="884" spans="15:17" x14ac:dyDescent="0.35">
      <c r="O884" t="b">
        <f>AND('INF GERAIS'!B901=LEFT(RESUMO!B901,9),'INF GERAIS'!B901=LEFT('TERMO DE ADESÃO'!B901,9),'INF GERAIS'!B901=LEFT(EVENTOS!B901,9),'INF GERAIS'!B901=LEFT(PAGAMENTOS!B901,9),'INF GERAIS'!B901=LEFT(VISTORIA!B901,9),'INF GERAIS'!B901=LEFT('PRESTAÇÃO DE CONTAS'!B901,9),'INF GERAIS'!B901=LEFT('OBS  ENC'!B901,9),'INF GERAIS'!B901=LEFT('CONCLUSÃO INFORMAL'!B901,9))</f>
        <v>1</v>
      </c>
      <c r="P884" t="b">
        <f>AND('INF GERAIS'!D901=RESUMO!D901,'INF GERAIS'!D901='TERMO DE ADESÃO'!D901,'INF GERAIS'!D901=EVENTOS!D901,'INF GERAIS'!D901=PAGAMENTOS!D901,'INF GERAIS'!D901=VISTORIA!D901,'INF GERAIS'!D901='PRESTAÇÃO DE CONTAS'!D901,'INF GERAIS'!D901='OBS  ENC'!D901,'INF GERAIS'!D901='CONCLUSÃO INFORMAL'!D901)</f>
        <v>1</v>
      </c>
      <c r="Q884" t="b">
        <f>AND('INF GERAIS'!E901=RESUMO!E901,'INF GERAIS'!E901='TERMO DE ADESÃO'!E901,'INF GERAIS'!E901=EVENTOS!E901,'INF GERAIS'!E901=PAGAMENTOS!E901,'INF GERAIS'!E901=VISTORIA!E901,'INF GERAIS'!E901='PRESTAÇÃO DE CONTAS'!E901,'INF GERAIS'!E901='OBS  ENC'!E901,'INF GERAIS'!E901='CONCLUSÃO INFORMAL'!E901)</f>
        <v>1</v>
      </c>
    </row>
    <row r="885" spans="15:17" x14ac:dyDescent="0.35">
      <c r="O885" t="b">
        <f>AND('INF GERAIS'!B902=LEFT(RESUMO!B902,9),'INF GERAIS'!B902=LEFT('TERMO DE ADESÃO'!B902,9),'INF GERAIS'!B902=LEFT(EVENTOS!B902,9),'INF GERAIS'!B902=LEFT(PAGAMENTOS!B902,9),'INF GERAIS'!B902=LEFT(VISTORIA!B902,9),'INF GERAIS'!B902=LEFT('PRESTAÇÃO DE CONTAS'!B902,9),'INF GERAIS'!B902=LEFT('OBS  ENC'!B902,9),'INF GERAIS'!B902=LEFT('CONCLUSÃO INFORMAL'!B902,9))</f>
        <v>1</v>
      </c>
      <c r="P885" t="b">
        <f>AND('INF GERAIS'!D902=RESUMO!D902,'INF GERAIS'!D902='TERMO DE ADESÃO'!D902,'INF GERAIS'!D902=EVENTOS!D902,'INF GERAIS'!D902=PAGAMENTOS!D902,'INF GERAIS'!D902=VISTORIA!D902,'INF GERAIS'!D902='PRESTAÇÃO DE CONTAS'!D902,'INF GERAIS'!D902='OBS  ENC'!D902,'INF GERAIS'!D902='CONCLUSÃO INFORMAL'!D902)</f>
        <v>1</v>
      </c>
      <c r="Q885" t="b">
        <f>AND('INF GERAIS'!E902=RESUMO!E902,'INF GERAIS'!E902='TERMO DE ADESÃO'!E902,'INF GERAIS'!E902=EVENTOS!E902,'INF GERAIS'!E902=PAGAMENTOS!E902,'INF GERAIS'!E902=VISTORIA!E902,'INF GERAIS'!E902='PRESTAÇÃO DE CONTAS'!E902,'INF GERAIS'!E902='OBS  ENC'!E902,'INF GERAIS'!E902='CONCLUSÃO INFORMAL'!E902)</f>
        <v>1</v>
      </c>
    </row>
    <row r="886" spans="15:17" x14ac:dyDescent="0.35">
      <c r="O886" t="b">
        <f>AND('INF GERAIS'!B903=LEFT(RESUMO!B903,9),'INF GERAIS'!B903=LEFT('TERMO DE ADESÃO'!B903,9),'INF GERAIS'!B903=LEFT(EVENTOS!B903,9),'INF GERAIS'!B903=LEFT(PAGAMENTOS!B903,9),'INF GERAIS'!B903=LEFT(VISTORIA!B903,9),'INF GERAIS'!B903=LEFT('PRESTAÇÃO DE CONTAS'!B903,9),'INF GERAIS'!B903=LEFT('OBS  ENC'!B903,9),'INF GERAIS'!B903=LEFT('CONCLUSÃO INFORMAL'!B903,9))</f>
        <v>1</v>
      </c>
      <c r="P886" t="b">
        <f>AND('INF GERAIS'!D903=RESUMO!D903,'INF GERAIS'!D903='TERMO DE ADESÃO'!D903,'INF GERAIS'!D903=EVENTOS!D903,'INF GERAIS'!D903=PAGAMENTOS!D903,'INF GERAIS'!D903=VISTORIA!D903,'INF GERAIS'!D903='PRESTAÇÃO DE CONTAS'!D903,'INF GERAIS'!D903='OBS  ENC'!D903,'INF GERAIS'!D903='CONCLUSÃO INFORMAL'!D903)</f>
        <v>1</v>
      </c>
      <c r="Q886" t="b">
        <f>AND('INF GERAIS'!E903=RESUMO!E903,'INF GERAIS'!E903='TERMO DE ADESÃO'!E903,'INF GERAIS'!E903=EVENTOS!E903,'INF GERAIS'!E903=PAGAMENTOS!E903,'INF GERAIS'!E903=VISTORIA!E903,'INF GERAIS'!E903='PRESTAÇÃO DE CONTAS'!E903,'INF GERAIS'!E903='OBS  ENC'!E903,'INF GERAIS'!E903='CONCLUSÃO INFORMAL'!E903)</f>
        <v>1</v>
      </c>
    </row>
    <row r="887" spans="15:17" x14ac:dyDescent="0.35">
      <c r="O887" t="b">
        <f>AND('INF GERAIS'!B904=LEFT(RESUMO!B904,9),'INF GERAIS'!B904=LEFT('TERMO DE ADESÃO'!B904,9),'INF GERAIS'!B904=LEFT(EVENTOS!B904,9),'INF GERAIS'!B904=LEFT(PAGAMENTOS!B904,9),'INF GERAIS'!B904=LEFT(VISTORIA!B904,9),'INF GERAIS'!B904=LEFT('PRESTAÇÃO DE CONTAS'!B904,9),'INF GERAIS'!B904=LEFT('OBS  ENC'!B904,9),'INF GERAIS'!B904=LEFT('CONCLUSÃO INFORMAL'!B904,9))</f>
        <v>1</v>
      </c>
      <c r="P887" t="b">
        <f>AND('INF GERAIS'!D904=RESUMO!D904,'INF GERAIS'!D904='TERMO DE ADESÃO'!D904,'INF GERAIS'!D904=EVENTOS!D904,'INF GERAIS'!D904=PAGAMENTOS!D904,'INF GERAIS'!D904=VISTORIA!D904,'INF GERAIS'!D904='PRESTAÇÃO DE CONTAS'!D904,'INF GERAIS'!D904='OBS  ENC'!D904,'INF GERAIS'!D904='CONCLUSÃO INFORMAL'!D904)</f>
        <v>1</v>
      </c>
      <c r="Q887" t="b">
        <f>AND('INF GERAIS'!E904=RESUMO!E904,'INF GERAIS'!E904='TERMO DE ADESÃO'!E904,'INF GERAIS'!E904=EVENTOS!E904,'INF GERAIS'!E904=PAGAMENTOS!E904,'INF GERAIS'!E904=VISTORIA!E904,'INF GERAIS'!E904='PRESTAÇÃO DE CONTAS'!E904,'INF GERAIS'!E904='OBS  ENC'!E904,'INF GERAIS'!E904='CONCLUSÃO INFORMAL'!E904)</f>
        <v>1</v>
      </c>
    </row>
    <row r="888" spans="15:17" x14ac:dyDescent="0.35">
      <c r="O888" t="b">
        <f>AND('INF GERAIS'!B905=LEFT(RESUMO!B905,9),'INF GERAIS'!B905=LEFT('TERMO DE ADESÃO'!B905,9),'INF GERAIS'!B905=LEFT(EVENTOS!B905,9),'INF GERAIS'!B905=LEFT(PAGAMENTOS!B905,9),'INF GERAIS'!B905=LEFT(VISTORIA!B905,9),'INF GERAIS'!B905=LEFT('PRESTAÇÃO DE CONTAS'!B905,9),'INF GERAIS'!B905=LEFT('OBS  ENC'!B905,9),'INF GERAIS'!B905=LEFT('CONCLUSÃO INFORMAL'!B905,9))</f>
        <v>1</v>
      </c>
      <c r="P888" t="b">
        <f>AND('INF GERAIS'!D905=RESUMO!D905,'INF GERAIS'!D905='TERMO DE ADESÃO'!D905,'INF GERAIS'!D905=EVENTOS!D905,'INF GERAIS'!D905=PAGAMENTOS!D905,'INF GERAIS'!D905=VISTORIA!D905,'INF GERAIS'!D905='PRESTAÇÃO DE CONTAS'!D905,'INF GERAIS'!D905='OBS  ENC'!D905,'INF GERAIS'!D905='CONCLUSÃO INFORMAL'!D905)</f>
        <v>1</v>
      </c>
      <c r="Q888" t="b">
        <f>AND('INF GERAIS'!E905=RESUMO!E905,'INF GERAIS'!E905='TERMO DE ADESÃO'!E905,'INF GERAIS'!E905=EVENTOS!E905,'INF GERAIS'!E905=PAGAMENTOS!E905,'INF GERAIS'!E905=VISTORIA!E905,'INF GERAIS'!E905='PRESTAÇÃO DE CONTAS'!E905,'INF GERAIS'!E905='OBS  ENC'!E905,'INF GERAIS'!E905='CONCLUSÃO INFORMAL'!E905)</f>
        <v>1</v>
      </c>
    </row>
    <row r="889" spans="15:17" x14ac:dyDescent="0.35">
      <c r="O889" t="b">
        <f>AND('INF GERAIS'!B906=LEFT(RESUMO!B906,9),'INF GERAIS'!B906=LEFT('TERMO DE ADESÃO'!B906,9),'INF GERAIS'!B906=LEFT(EVENTOS!B906,9),'INF GERAIS'!B906=LEFT(PAGAMENTOS!B906,9),'INF GERAIS'!B906=LEFT(VISTORIA!B906,9),'INF GERAIS'!B906=LEFT('PRESTAÇÃO DE CONTAS'!B906,9),'INF GERAIS'!B906=LEFT('OBS  ENC'!B906,9),'INF GERAIS'!B906=LEFT('CONCLUSÃO INFORMAL'!B906,9))</f>
        <v>1</v>
      </c>
      <c r="P889" t="b">
        <f>AND('INF GERAIS'!D906=RESUMO!D906,'INF GERAIS'!D906='TERMO DE ADESÃO'!D906,'INF GERAIS'!D906=EVENTOS!D906,'INF GERAIS'!D906=PAGAMENTOS!D906,'INF GERAIS'!D906=VISTORIA!D906,'INF GERAIS'!D906='PRESTAÇÃO DE CONTAS'!D906,'INF GERAIS'!D906='OBS  ENC'!D906,'INF GERAIS'!D906='CONCLUSÃO INFORMAL'!D906)</f>
        <v>1</v>
      </c>
      <c r="Q889" t="b">
        <f>AND('INF GERAIS'!E906=RESUMO!E906,'INF GERAIS'!E906='TERMO DE ADESÃO'!E906,'INF GERAIS'!E906=EVENTOS!E906,'INF GERAIS'!E906=PAGAMENTOS!E906,'INF GERAIS'!E906=VISTORIA!E906,'INF GERAIS'!E906='PRESTAÇÃO DE CONTAS'!E906,'INF GERAIS'!E906='OBS  ENC'!E906,'INF GERAIS'!E906='CONCLUSÃO INFORMAL'!E906)</f>
        <v>1</v>
      </c>
    </row>
    <row r="890" spans="15:17" x14ac:dyDescent="0.35">
      <c r="O890" t="b">
        <f>AND('INF GERAIS'!B907=LEFT(RESUMO!B907,9),'INF GERAIS'!B907=LEFT('TERMO DE ADESÃO'!B907,9),'INF GERAIS'!B907=LEFT(EVENTOS!B907,9),'INF GERAIS'!B907=LEFT(PAGAMENTOS!B907,9),'INF GERAIS'!B907=LEFT(VISTORIA!B907,9),'INF GERAIS'!B907=LEFT('PRESTAÇÃO DE CONTAS'!B907,9),'INF GERAIS'!B907=LEFT('OBS  ENC'!B907,9),'INF GERAIS'!B907=LEFT('CONCLUSÃO INFORMAL'!B907,9))</f>
        <v>1</v>
      </c>
      <c r="P890" t="b">
        <f>AND('INF GERAIS'!D907=RESUMO!D907,'INF GERAIS'!D907='TERMO DE ADESÃO'!D907,'INF GERAIS'!D907=EVENTOS!D907,'INF GERAIS'!D907=PAGAMENTOS!D907,'INF GERAIS'!D907=VISTORIA!D907,'INF GERAIS'!D907='PRESTAÇÃO DE CONTAS'!D907,'INF GERAIS'!D907='OBS  ENC'!D907,'INF GERAIS'!D907='CONCLUSÃO INFORMAL'!D907)</f>
        <v>1</v>
      </c>
      <c r="Q890" t="b">
        <f>AND('INF GERAIS'!E907=RESUMO!E907,'INF GERAIS'!E907='TERMO DE ADESÃO'!E907,'INF GERAIS'!E907=EVENTOS!E907,'INF GERAIS'!E907=PAGAMENTOS!E907,'INF GERAIS'!E907=VISTORIA!E907,'INF GERAIS'!E907='PRESTAÇÃO DE CONTAS'!E907,'INF GERAIS'!E907='OBS  ENC'!E907,'INF GERAIS'!E907='CONCLUSÃO INFORMAL'!E907)</f>
        <v>1</v>
      </c>
    </row>
    <row r="891" spans="15:17" x14ac:dyDescent="0.35">
      <c r="O891" t="b">
        <f>AND('INF GERAIS'!B908=LEFT(RESUMO!B908,9),'INF GERAIS'!B908=LEFT('TERMO DE ADESÃO'!B908,9),'INF GERAIS'!B908=LEFT(EVENTOS!B908,9),'INF GERAIS'!B908=LEFT(PAGAMENTOS!B908,9),'INF GERAIS'!B908=LEFT(VISTORIA!B908,9),'INF GERAIS'!B908=LEFT('PRESTAÇÃO DE CONTAS'!B908,9),'INF GERAIS'!B908=LEFT('OBS  ENC'!B908,9),'INF GERAIS'!B908=LEFT('CONCLUSÃO INFORMAL'!B908,9))</f>
        <v>1</v>
      </c>
      <c r="P891" t="b">
        <f>AND('INF GERAIS'!D908=RESUMO!D908,'INF GERAIS'!D908='TERMO DE ADESÃO'!D908,'INF GERAIS'!D908=EVENTOS!D908,'INF GERAIS'!D908=PAGAMENTOS!D908,'INF GERAIS'!D908=VISTORIA!D908,'INF GERAIS'!D908='PRESTAÇÃO DE CONTAS'!D908,'INF GERAIS'!D908='OBS  ENC'!D908,'INF GERAIS'!D908='CONCLUSÃO INFORMAL'!D908)</f>
        <v>1</v>
      </c>
      <c r="Q891" t="b">
        <f>AND('INF GERAIS'!E908=RESUMO!E908,'INF GERAIS'!E908='TERMO DE ADESÃO'!E908,'INF GERAIS'!E908=EVENTOS!E908,'INF GERAIS'!E908=PAGAMENTOS!E908,'INF GERAIS'!E908=VISTORIA!E908,'INF GERAIS'!E908='PRESTAÇÃO DE CONTAS'!E908,'INF GERAIS'!E908='OBS  ENC'!E908,'INF GERAIS'!E908='CONCLUSÃO INFORMAL'!E908)</f>
        <v>1</v>
      </c>
    </row>
    <row r="892" spans="15:17" x14ac:dyDescent="0.35">
      <c r="O892" t="b">
        <f>AND('INF GERAIS'!B909=LEFT(RESUMO!B909,9),'INF GERAIS'!B909=LEFT('TERMO DE ADESÃO'!B909,9),'INF GERAIS'!B909=LEFT(EVENTOS!B909,9),'INF GERAIS'!B909=LEFT(PAGAMENTOS!B909,9),'INF GERAIS'!B909=LEFT(VISTORIA!B909,9),'INF GERAIS'!B909=LEFT('PRESTAÇÃO DE CONTAS'!B909,9),'INF GERAIS'!B909=LEFT('OBS  ENC'!B909,9),'INF GERAIS'!B909=LEFT('CONCLUSÃO INFORMAL'!B909,9))</f>
        <v>1</v>
      </c>
      <c r="P892" t="b">
        <f>AND('INF GERAIS'!D909=RESUMO!D909,'INF GERAIS'!D909='TERMO DE ADESÃO'!D909,'INF GERAIS'!D909=EVENTOS!D909,'INF GERAIS'!D909=PAGAMENTOS!D909,'INF GERAIS'!D909=VISTORIA!D909,'INF GERAIS'!D909='PRESTAÇÃO DE CONTAS'!D909,'INF GERAIS'!D909='OBS  ENC'!D909,'INF GERAIS'!D909='CONCLUSÃO INFORMAL'!D909)</f>
        <v>1</v>
      </c>
      <c r="Q892" t="b">
        <f>AND('INF GERAIS'!E909=RESUMO!E909,'INF GERAIS'!E909='TERMO DE ADESÃO'!E909,'INF GERAIS'!E909=EVENTOS!E909,'INF GERAIS'!E909=PAGAMENTOS!E909,'INF GERAIS'!E909=VISTORIA!E909,'INF GERAIS'!E909='PRESTAÇÃO DE CONTAS'!E909,'INF GERAIS'!E909='OBS  ENC'!E909,'INF GERAIS'!E909='CONCLUSÃO INFORMAL'!E909)</f>
        <v>1</v>
      </c>
    </row>
    <row r="893" spans="15:17" x14ac:dyDescent="0.35">
      <c r="O893" t="b">
        <f>AND('INF GERAIS'!B910=LEFT(RESUMO!B910,9),'INF GERAIS'!B910=LEFT('TERMO DE ADESÃO'!B910,9),'INF GERAIS'!B910=LEFT(EVENTOS!B910,9),'INF GERAIS'!B910=LEFT(PAGAMENTOS!B910,9),'INF GERAIS'!B910=LEFT(VISTORIA!B910,9),'INF GERAIS'!B910=LEFT('PRESTAÇÃO DE CONTAS'!B910,9),'INF GERAIS'!B910=LEFT('OBS  ENC'!B910,9),'INF GERAIS'!B910=LEFT('CONCLUSÃO INFORMAL'!B910,9))</f>
        <v>1</v>
      </c>
      <c r="P893" t="b">
        <f>AND('INF GERAIS'!D910=RESUMO!D910,'INF GERAIS'!D910='TERMO DE ADESÃO'!D910,'INF GERAIS'!D910=EVENTOS!D910,'INF GERAIS'!D910=PAGAMENTOS!D910,'INF GERAIS'!D910=VISTORIA!D910,'INF GERAIS'!D910='PRESTAÇÃO DE CONTAS'!D910,'INF GERAIS'!D910='OBS  ENC'!D910,'INF GERAIS'!D910='CONCLUSÃO INFORMAL'!D910)</f>
        <v>1</v>
      </c>
      <c r="Q893" t="b">
        <f>AND('INF GERAIS'!E910=RESUMO!E910,'INF GERAIS'!E910='TERMO DE ADESÃO'!E910,'INF GERAIS'!E910=EVENTOS!E910,'INF GERAIS'!E910=PAGAMENTOS!E910,'INF GERAIS'!E910=VISTORIA!E910,'INF GERAIS'!E910='PRESTAÇÃO DE CONTAS'!E910,'INF GERAIS'!E910='OBS  ENC'!E910,'INF GERAIS'!E910='CONCLUSÃO INFORMAL'!E910)</f>
        <v>1</v>
      </c>
    </row>
    <row r="894" spans="15:17" x14ac:dyDescent="0.35">
      <c r="O894" t="b">
        <f>AND('INF GERAIS'!B911=LEFT(RESUMO!B911,9),'INF GERAIS'!B911=LEFT('TERMO DE ADESÃO'!B911,9),'INF GERAIS'!B911=LEFT(EVENTOS!B911,9),'INF GERAIS'!B911=LEFT(PAGAMENTOS!B911,9),'INF GERAIS'!B911=LEFT(VISTORIA!B911,9),'INF GERAIS'!B911=LEFT('PRESTAÇÃO DE CONTAS'!B911,9),'INF GERAIS'!B911=LEFT('OBS  ENC'!B911,9),'INF GERAIS'!B911=LEFT('CONCLUSÃO INFORMAL'!B911,9))</f>
        <v>1</v>
      </c>
      <c r="P894" t="b">
        <f>AND('INF GERAIS'!D911=RESUMO!D911,'INF GERAIS'!D911='TERMO DE ADESÃO'!D911,'INF GERAIS'!D911=EVENTOS!D911,'INF GERAIS'!D911=PAGAMENTOS!D911,'INF GERAIS'!D911=VISTORIA!D911,'INF GERAIS'!D911='PRESTAÇÃO DE CONTAS'!D911,'INF GERAIS'!D911='OBS  ENC'!D911,'INF GERAIS'!D911='CONCLUSÃO INFORMAL'!D911)</f>
        <v>1</v>
      </c>
      <c r="Q894" t="b">
        <f>AND('INF GERAIS'!E911=RESUMO!E911,'INF GERAIS'!E911='TERMO DE ADESÃO'!E911,'INF GERAIS'!E911=EVENTOS!E911,'INF GERAIS'!E911=PAGAMENTOS!E911,'INF GERAIS'!E911=VISTORIA!E911,'INF GERAIS'!E911='PRESTAÇÃO DE CONTAS'!E911,'INF GERAIS'!E911='OBS  ENC'!E911,'INF GERAIS'!E911='CONCLUSÃO INFORMAL'!E911)</f>
        <v>1</v>
      </c>
    </row>
    <row r="895" spans="15:17" x14ac:dyDescent="0.35">
      <c r="O895" t="b">
        <f>AND('INF GERAIS'!B912=LEFT(RESUMO!B912,9),'INF GERAIS'!B912=LEFT('TERMO DE ADESÃO'!B912,9),'INF GERAIS'!B912=LEFT(EVENTOS!B912,9),'INF GERAIS'!B912=LEFT(PAGAMENTOS!B912,9),'INF GERAIS'!B912=LEFT(VISTORIA!B912,9),'INF GERAIS'!B912=LEFT('PRESTAÇÃO DE CONTAS'!B912,9),'INF GERAIS'!B912=LEFT('OBS  ENC'!B912,9),'INF GERAIS'!B912=LEFT('CONCLUSÃO INFORMAL'!B912,9))</f>
        <v>1</v>
      </c>
      <c r="P895" t="b">
        <f>AND('INF GERAIS'!D912=RESUMO!D912,'INF GERAIS'!D912='TERMO DE ADESÃO'!D912,'INF GERAIS'!D912=EVENTOS!D912,'INF GERAIS'!D912=PAGAMENTOS!D912,'INF GERAIS'!D912=VISTORIA!D912,'INF GERAIS'!D912='PRESTAÇÃO DE CONTAS'!D912,'INF GERAIS'!D912='OBS  ENC'!D912,'INF GERAIS'!D912='CONCLUSÃO INFORMAL'!D912)</f>
        <v>1</v>
      </c>
      <c r="Q895" t="b">
        <f>AND('INF GERAIS'!E912=RESUMO!E912,'INF GERAIS'!E912='TERMO DE ADESÃO'!E912,'INF GERAIS'!E912=EVENTOS!E912,'INF GERAIS'!E912=PAGAMENTOS!E912,'INF GERAIS'!E912=VISTORIA!E912,'INF GERAIS'!E912='PRESTAÇÃO DE CONTAS'!E912,'INF GERAIS'!E912='OBS  ENC'!E912,'INF GERAIS'!E912='CONCLUSÃO INFORMAL'!E912)</f>
        <v>1</v>
      </c>
    </row>
    <row r="896" spans="15:17" x14ac:dyDescent="0.35">
      <c r="O896" t="b">
        <f>AND('INF GERAIS'!B913=LEFT(RESUMO!B913,9),'INF GERAIS'!B913=LEFT('TERMO DE ADESÃO'!B913,9),'INF GERAIS'!B913=LEFT(EVENTOS!B913,9),'INF GERAIS'!B913=LEFT(PAGAMENTOS!B913,9),'INF GERAIS'!B913=LEFT(VISTORIA!B913,9),'INF GERAIS'!B913=LEFT('PRESTAÇÃO DE CONTAS'!B913,9),'INF GERAIS'!B913=LEFT('OBS  ENC'!B913,9),'INF GERAIS'!B913=LEFT('CONCLUSÃO INFORMAL'!B913,9))</f>
        <v>1</v>
      </c>
      <c r="P896" t="b">
        <f>AND('INF GERAIS'!D913=RESUMO!D913,'INF GERAIS'!D913='TERMO DE ADESÃO'!D913,'INF GERAIS'!D913=EVENTOS!D913,'INF GERAIS'!D913=PAGAMENTOS!D913,'INF GERAIS'!D913=VISTORIA!D913,'INF GERAIS'!D913='PRESTAÇÃO DE CONTAS'!D913,'INF GERAIS'!D913='OBS  ENC'!D913,'INF GERAIS'!D913='CONCLUSÃO INFORMAL'!D913)</f>
        <v>1</v>
      </c>
      <c r="Q896" t="b">
        <f>AND('INF GERAIS'!E913=RESUMO!E913,'INF GERAIS'!E913='TERMO DE ADESÃO'!E913,'INF GERAIS'!E913=EVENTOS!E913,'INF GERAIS'!E913=PAGAMENTOS!E913,'INF GERAIS'!E913=VISTORIA!E913,'INF GERAIS'!E913='PRESTAÇÃO DE CONTAS'!E913,'INF GERAIS'!E913='OBS  ENC'!E913,'INF GERAIS'!E913='CONCLUSÃO INFORMAL'!E913)</f>
        <v>1</v>
      </c>
    </row>
    <row r="897" spans="15:17" x14ac:dyDescent="0.35">
      <c r="O897" t="b">
        <f>AND('INF GERAIS'!B914=LEFT(RESUMO!B914,9),'INF GERAIS'!B914=LEFT('TERMO DE ADESÃO'!B914,9),'INF GERAIS'!B914=LEFT(EVENTOS!B914,9),'INF GERAIS'!B914=LEFT(PAGAMENTOS!B914,9),'INF GERAIS'!B914=LEFT(VISTORIA!B914,9),'INF GERAIS'!B914=LEFT('PRESTAÇÃO DE CONTAS'!B914,9),'INF GERAIS'!B914=LEFT('OBS  ENC'!B914,9),'INF GERAIS'!B914=LEFT('CONCLUSÃO INFORMAL'!B914,9))</f>
        <v>1</v>
      </c>
      <c r="P897" t="b">
        <f>AND('INF GERAIS'!D914=RESUMO!D914,'INF GERAIS'!D914='TERMO DE ADESÃO'!D914,'INF GERAIS'!D914=EVENTOS!D914,'INF GERAIS'!D914=PAGAMENTOS!D914,'INF GERAIS'!D914=VISTORIA!D914,'INF GERAIS'!D914='PRESTAÇÃO DE CONTAS'!D914,'INF GERAIS'!D914='OBS  ENC'!D914,'INF GERAIS'!D914='CONCLUSÃO INFORMAL'!D914)</f>
        <v>1</v>
      </c>
      <c r="Q897" t="b">
        <f>AND('INF GERAIS'!E914=RESUMO!E914,'INF GERAIS'!E914='TERMO DE ADESÃO'!E914,'INF GERAIS'!E914=EVENTOS!E914,'INF GERAIS'!E914=PAGAMENTOS!E914,'INF GERAIS'!E914=VISTORIA!E914,'INF GERAIS'!E914='PRESTAÇÃO DE CONTAS'!E914,'INF GERAIS'!E914='OBS  ENC'!E914,'INF GERAIS'!E914='CONCLUSÃO INFORMAL'!E914)</f>
        <v>1</v>
      </c>
    </row>
    <row r="898" spans="15:17" x14ac:dyDescent="0.35">
      <c r="O898" t="b">
        <f>AND('INF GERAIS'!B915=LEFT(RESUMO!B915,9),'INF GERAIS'!B915=LEFT('TERMO DE ADESÃO'!B915,9),'INF GERAIS'!B915=LEFT(EVENTOS!B915,9),'INF GERAIS'!B915=LEFT(PAGAMENTOS!B915,9),'INF GERAIS'!B915=LEFT(VISTORIA!B915,9),'INF GERAIS'!B915=LEFT('PRESTAÇÃO DE CONTAS'!B915,9),'INF GERAIS'!B915=LEFT('OBS  ENC'!B915,9),'INF GERAIS'!B915=LEFT('CONCLUSÃO INFORMAL'!B915,9))</f>
        <v>1</v>
      </c>
      <c r="P898" t="b">
        <f>AND('INF GERAIS'!D915=RESUMO!D915,'INF GERAIS'!D915='TERMO DE ADESÃO'!D915,'INF GERAIS'!D915=EVENTOS!D915,'INF GERAIS'!D915=PAGAMENTOS!D915,'INF GERAIS'!D915=VISTORIA!D915,'INF GERAIS'!D915='PRESTAÇÃO DE CONTAS'!D915,'INF GERAIS'!D915='OBS  ENC'!D915,'INF GERAIS'!D915='CONCLUSÃO INFORMAL'!D915)</f>
        <v>1</v>
      </c>
      <c r="Q898" t="b">
        <f>AND('INF GERAIS'!E915=RESUMO!E915,'INF GERAIS'!E915='TERMO DE ADESÃO'!E915,'INF GERAIS'!E915=EVENTOS!E915,'INF GERAIS'!E915=PAGAMENTOS!E915,'INF GERAIS'!E915=VISTORIA!E915,'INF GERAIS'!E915='PRESTAÇÃO DE CONTAS'!E915,'INF GERAIS'!E915='OBS  ENC'!E915,'INF GERAIS'!E915='CONCLUSÃO INFORMAL'!E915)</f>
        <v>1</v>
      </c>
    </row>
    <row r="899" spans="15:17" x14ac:dyDescent="0.35">
      <c r="O899" t="b">
        <f>AND('INF GERAIS'!B916=LEFT(RESUMO!B916,9),'INF GERAIS'!B916=LEFT('TERMO DE ADESÃO'!B916,9),'INF GERAIS'!B916=LEFT(EVENTOS!B916,9),'INF GERAIS'!B916=LEFT(PAGAMENTOS!B916,9),'INF GERAIS'!B916=LEFT(VISTORIA!B916,9),'INF GERAIS'!B916=LEFT('PRESTAÇÃO DE CONTAS'!B916,9),'INF GERAIS'!B916=LEFT('OBS  ENC'!B916,9),'INF GERAIS'!B916=LEFT('CONCLUSÃO INFORMAL'!B916,9))</f>
        <v>1</v>
      </c>
      <c r="P899" t="b">
        <f>AND('INF GERAIS'!D916=RESUMO!D916,'INF GERAIS'!D916='TERMO DE ADESÃO'!D916,'INF GERAIS'!D916=EVENTOS!D916,'INF GERAIS'!D916=PAGAMENTOS!D916,'INF GERAIS'!D916=VISTORIA!D916,'INF GERAIS'!D916='PRESTAÇÃO DE CONTAS'!D916,'INF GERAIS'!D916='OBS  ENC'!D916,'INF GERAIS'!D916='CONCLUSÃO INFORMAL'!D916)</f>
        <v>1</v>
      </c>
      <c r="Q899" t="b">
        <f>AND('INF GERAIS'!E916=RESUMO!E916,'INF GERAIS'!E916='TERMO DE ADESÃO'!E916,'INF GERAIS'!E916=EVENTOS!E916,'INF GERAIS'!E916=PAGAMENTOS!E916,'INF GERAIS'!E916=VISTORIA!E916,'INF GERAIS'!E916='PRESTAÇÃO DE CONTAS'!E916,'INF GERAIS'!E916='OBS  ENC'!E916,'INF GERAIS'!E916='CONCLUSÃO INFORMAL'!E916)</f>
        <v>1</v>
      </c>
    </row>
    <row r="900" spans="15:17" x14ac:dyDescent="0.35">
      <c r="O900" t="b">
        <f>AND('INF GERAIS'!B917=LEFT(RESUMO!B917,9),'INF GERAIS'!B917=LEFT('TERMO DE ADESÃO'!B917,9),'INF GERAIS'!B917=LEFT(EVENTOS!B917,9),'INF GERAIS'!B917=LEFT(PAGAMENTOS!B917,9),'INF GERAIS'!B917=LEFT(VISTORIA!B917,9),'INF GERAIS'!B917=LEFT('PRESTAÇÃO DE CONTAS'!B917,9),'INF GERAIS'!B917=LEFT('OBS  ENC'!B917,9),'INF GERAIS'!B917=LEFT('CONCLUSÃO INFORMAL'!B917,9))</f>
        <v>1</v>
      </c>
      <c r="P900" t="b">
        <f>AND('INF GERAIS'!D917=RESUMO!D917,'INF GERAIS'!D917='TERMO DE ADESÃO'!D917,'INF GERAIS'!D917=EVENTOS!D917,'INF GERAIS'!D917=PAGAMENTOS!D917,'INF GERAIS'!D917=VISTORIA!D917,'INF GERAIS'!D917='PRESTAÇÃO DE CONTAS'!D917,'INF GERAIS'!D917='OBS  ENC'!D917,'INF GERAIS'!D917='CONCLUSÃO INFORMAL'!D917)</f>
        <v>1</v>
      </c>
      <c r="Q900" t="b">
        <f>AND('INF GERAIS'!E917=RESUMO!E917,'INF GERAIS'!E917='TERMO DE ADESÃO'!E917,'INF GERAIS'!E917=EVENTOS!E917,'INF GERAIS'!E917=PAGAMENTOS!E917,'INF GERAIS'!E917=VISTORIA!E917,'INF GERAIS'!E917='PRESTAÇÃO DE CONTAS'!E917,'INF GERAIS'!E917='OBS  ENC'!E917,'INF GERAIS'!E917='CONCLUSÃO INFORMAL'!E917)</f>
        <v>1</v>
      </c>
    </row>
    <row r="901" spans="15:17" x14ac:dyDescent="0.35">
      <c r="O901" t="b">
        <f>AND('INF GERAIS'!B918=LEFT(RESUMO!B918,9),'INF GERAIS'!B918=LEFT('TERMO DE ADESÃO'!B918,9),'INF GERAIS'!B918=LEFT(EVENTOS!B918,9),'INF GERAIS'!B918=LEFT(PAGAMENTOS!B918,9),'INF GERAIS'!B918=LEFT(VISTORIA!B918,9),'INF GERAIS'!B918=LEFT('PRESTAÇÃO DE CONTAS'!B918,9),'INF GERAIS'!B918=LEFT('OBS  ENC'!B918,9),'INF GERAIS'!B918=LEFT('CONCLUSÃO INFORMAL'!B918,9))</f>
        <v>1</v>
      </c>
      <c r="P901" t="b">
        <f>AND('INF GERAIS'!D918=RESUMO!D918,'INF GERAIS'!D918='TERMO DE ADESÃO'!D918,'INF GERAIS'!D918=EVENTOS!D918,'INF GERAIS'!D918=PAGAMENTOS!D918,'INF GERAIS'!D918=VISTORIA!D918,'INF GERAIS'!D918='PRESTAÇÃO DE CONTAS'!D918,'INF GERAIS'!D918='OBS  ENC'!D918,'INF GERAIS'!D918='CONCLUSÃO INFORMAL'!D918)</f>
        <v>1</v>
      </c>
      <c r="Q901" t="b">
        <f>AND('INF GERAIS'!E918=RESUMO!E918,'INF GERAIS'!E918='TERMO DE ADESÃO'!E918,'INF GERAIS'!E918=EVENTOS!E918,'INF GERAIS'!E918=PAGAMENTOS!E918,'INF GERAIS'!E918=VISTORIA!E918,'INF GERAIS'!E918='PRESTAÇÃO DE CONTAS'!E918,'INF GERAIS'!E918='OBS  ENC'!E918,'INF GERAIS'!E918='CONCLUSÃO INFORMAL'!E918)</f>
        <v>1</v>
      </c>
    </row>
    <row r="902" spans="15:17" x14ac:dyDescent="0.35">
      <c r="O902" t="b">
        <f>AND('INF GERAIS'!B919=LEFT(RESUMO!B919,9),'INF GERAIS'!B919=LEFT('TERMO DE ADESÃO'!B919,9),'INF GERAIS'!B919=LEFT(EVENTOS!B919,9),'INF GERAIS'!B919=LEFT(PAGAMENTOS!B919,9),'INF GERAIS'!B919=LEFT(VISTORIA!B919,9),'INF GERAIS'!B919=LEFT('PRESTAÇÃO DE CONTAS'!B919,9),'INF GERAIS'!B919=LEFT('OBS  ENC'!B919,9),'INF GERAIS'!B919=LEFT('CONCLUSÃO INFORMAL'!B919,9))</f>
        <v>1</v>
      </c>
      <c r="P902" t="b">
        <f>AND('INF GERAIS'!D919=RESUMO!D919,'INF GERAIS'!D919='TERMO DE ADESÃO'!D919,'INF GERAIS'!D919=EVENTOS!D919,'INF GERAIS'!D919=PAGAMENTOS!D919,'INF GERAIS'!D919=VISTORIA!D919,'INF GERAIS'!D919='PRESTAÇÃO DE CONTAS'!D919,'INF GERAIS'!D919='OBS  ENC'!D919,'INF GERAIS'!D919='CONCLUSÃO INFORMAL'!D919)</f>
        <v>1</v>
      </c>
      <c r="Q902" t="b">
        <f>AND('INF GERAIS'!E919=RESUMO!E919,'INF GERAIS'!E919='TERMO DE ADESÃO'!E919,'INF GERAIS'!E919=EVENTOS!E919,'INF GERAIS'!E919=PAGAMENTOS!E919,'INF GERAIS'!E919=VISTORIA!E919,'INF GERAIS'!E919='PRESTAÇÃO DE CONTAS'!E919,'INF GERAIS'!E919='OBS  ENC'!E919,'INF GERAIS'!E919='CONCLUSÃO INFORMAL'!E919)</f>
        <v>1</v>
      </c>
    </row>
    <row r="903" spans="15:17" x14ac:dyDescent="0.35">
      <c r="O903" t="b">
        <f>AND('INF GERAIS'!B920=LEFT(RESUMO!B920,9),'INF GERAIS'!B920=LEFT('TERMO DE ADESÃO'!B920,9),'INF GERAIS'!B920=LEFT(EVENTOS!B920,9),'INF GERAIS'!B920=LEFT(PAGAMENTOS!B920,9),'INF GERAIS'!B920=LEFT(VISTORIA!B920,9),'INF GERAIS'!B920=LEFT('PRESTAÇÃO DE CONTAS'!B920,9),'INF GERAIS'!B920=LEFT('OBS  ENC'!B920,9),'INF GERAIS'!B920=LEFT('CONCLUSÃO INFORMAL'!B920,9))</f>
        <v>1</v>
      </c>
      <c r="P903" t="b">
        <f>AND('INF GERAIS'!D920=RESUMO!D920,'INF GERAIS'!D920='TERMO DE ADESÃO'!D920,'INF GERAIS'!D920=EVENTOS!D920,'INF GERAIS'!D920=PAGAMENTOS!D920,'INF GERAIS'!D920=VISTORIA!D920,'INF GERAIS'!D920='PRESTAÇÃO DE CONTAS'!D920,'INF GERAIS'!D920='OBS  ENC'!D920,'INF GERAIS'!D920='CONCLUSÃO INFORMAL'!D920)</f>
        <v>1</v>
      </c>
      <c r="Q903" t="b">
        <f>AND('INF GERAIS'!E920=RESUMO!E920,'INF GERAIS'!E920='TERMO DE ADESÃO'!E920,'INF GERAIS'!E920=EVENTOS!E920,'INF GERAIS'!E920=PAGAMENTOS!E920,'INF GERAIS'!E920=VISTORIA!E920,'INF GERAIS'!E920='PRESTAÇÃO DE CONTAS'!E920,'INF GERAIS'!E920='OBS  ENC'!E920,'INF GERAIS'!E920='CONCLUSÃO INFORMAL'!E920)</f>
        <v>1</v>
      </c>
    </row>
    <row r="904" spans="15:17" x14ac:dyDescent="0.35">
      <c r="O904" t="b">
        <f>AND('INF GERAIS'!B921=LEFT(RESUMO!B921,9),'INF GERAIS'!B921=LEFT('TERMO DE ADESÃO'!B921,9),'INF GERAIS'!B921=LEFT(EVENTOS!B921,9),'INF GERAIS'!B921=LEFT(PAGAMENTOS!B921,9),'INF GERAIS'!B921=LEFT(VISTORIA!B921,9),'INF GERAIS'!B921=LEFT('PRESTAÇÃO DE CONTAS'!B921,9),'INF GERAIS'!B921=LEFT('OBS  ENC'!B921,9),'INF GERAIS'!B921=LEFT('CONCLUSÃO INFORMAL'!B921,9))</f>
        <v>1</v>
      </c>
      <c r="P904" t="b">
        <f>AND('INF GERAIS'!D921=RESUMO!D921,'INF GERAIS'!D921='TERMO DE ADESÃO'!D921,'INF GERAIS'!D921=EVENTOS!D921,'INF GERAIS'!D921=PAGAMENTOS!D921,'INF GERAIS'!D921=VISTORIA!D921,'INF GERAIS'!D921='PRESTAÇÃO DE CONTAS'!D921,'INF GERAIS'!D921='OBS  ENC'!D921,'INF GERAIS'!D921='CONCLUSÃO INFORMAL'!D921)</f>
        <v>1</v>
      </c>
      <c r="Q904" t="b">
        <f>AND('INF GERAIS'!E921=RESUMO!E921,'INF GERAIS'!E921='TERMO DE ADESÃO'!E921,'INF GERAIS'!E921=EVENTOS!E921,'INF GERAIS'!E921=PAGAMENTOS!E921,'INF GERAIS'!E921=VISTORIA!E921,'INF GERAIS'!E921='PRESTAÇÃO DE CONTAS'!E921,'INF GERAIS'!E921='OBS  ENC'!E921,'INF GERAIS'!E921='CONCLUSÃO INFORMAL'!E921)</f>
        <v>1</v>
      </c>
    </row>
    <row r="905" spans="15:17" x14ac:dyDescent="0.35">
      <c r="O905" t="b">
        <f>AND('INF GERAIS'!B922=LEFT(RESUMO!B922,9),'INF GERAIS'!B922=LEFT('TERMO DE ADESÃO'!B922,9),'INF GERAIS'!B922=LEFT(EVENTOS!B922,9),'INF GERAIS'!B922=LEFT(PAGAMENTOS!B922,9),'INF GERAIS'!B922=LEFT(VISTORIA!B922,9),'INF GERAIS'!B922=LEFT('PRESTAÇÃO DE CONTAS'!B922,9),'INF GERAIS'!B922=LEFT('OBS  ENC'!B922,9),'INF GERAIS'!B922=LEFT('CONCLUSÃO INFORMAL'!B922,9))</f>
        <v>1</v>
      </c>
      <c r="P905" t="b">
        <f>AND('INF GERAIS'!D922=RESUMO!D922,'INF GERAIS'!D922='TERMO DE ADESÃO'!D922,'INF GERAIS'!D922=EVENTOS!D922,'INF GERAIS'!D922=PAGAMENTOS!D922,'INF GERAIS'!D922=VISTORIA!D922,'INF GERAIS'!D922='PRESTAÇÃO DE CONTAS'!D922,'INF GERAIS'!D922='OBS  ENC'!D922,'INF GERAIS'!D922='CONCLUSÃO INFORMAL'!D922)</f>
        <v>1</v>
      </c>
      <c r="Q905" t="b">
        <f>AND('INF GERAIS'!E922=RESUMO!E922,'INF GERAIS'!E922='TERMO DE ADESÃO'!E922,'INF GERAIS'!E922=EVENTOS!E922,'INF GERAIS'!E922=PAGAMENTOS!E922,'INF GERAIS'!E922=VISTORIA!E922,'INF GERAIS'!E922='PRESTAÇÃO DE CONTAS'!E922,'INF GERAIS'!E922='OBS  ENC'!E922,'INF GERAIS'!E922='CONCLUSÃO INFORMAL'!E922)</f>
        <v>1</v>
      </c>
    </row>
    <row r="906" spans="15:17" x14ac:dyDescent="0.35">
      <c r="O906" t="b">
        <f>AND('INF GERAIS'!B923=LEFT(RESUMO!B923,9),'INF GERAIS'!B923=LEFT('TERMO DE ADESÃO'!B923,9),'INF GERAIS'!B923=LEFT(EVENTOS!B923,9),'INF GERAIS'!B923=LEFT(PAGAMENTOS!B923,9),'INF GERAIS'!B923=LEFT(VISTORIA!B923,9),'INF GERAIS'!B923=LEFT('PRESTAÇÃO DE CONTAS'!B923,9),'INF GERAIS'!B923=LEFT('OBS  ENC'!B923,9),'INF GERAIS'!B923=LEFT('CONCLUSÃO INFORMAL'!B923,9))</f>
        <v>1</v>
      </c>
      <c r="P906" t="b">
        <f>AND('INF GERAIS'!D923=RESUMO!D923,'INF GERAIS'!D923='TERMO DE ADESÃO'!D923,'INF GERAIS'!D923=EVENTOS!D923,'INF GERAIS'!D923=PAGAMENTOS!D923,'INF GERAIS'!D923=VISTORIA!D923,'INF GERAIS'!D923='PRESTAÇÃO DE CONTAS'!D923,'INF GERAIS'!D923='OBS  ENC'!D923,'INF GERAIS'!D923='CONCLUSÃO INFORMAL'!D923)</f>
        <v>1</v>
      </c>
      <c r="Q906" t="b">
        <f>AND('INF GERAIS'!E923=RESUMO!E923,'INF GERAIS'!E923='TERMO DE ADESÃO'!E923,'INF GERAIS'!E923=EVENTOS!E923,'INF GERAIS'!E923=PAGAMENTOS!E923,'INF GERAIS'!E923=VISTORIA!E923,'INF GERAIS'!E923='PRESTAÇÃO DE CONTAS'!E923,'INF GERAIS'!E923='OBS  ENC'!E923,'INF GERAIS'!E923='CONCLUSÃO INFORMAL'!E923)</f>
        <v>1</v>
      </c>
    </row>
    <row r="907" spans="15:17" x14ac:dyDescent="0.35">
      <c r="O907" t="b">
        <f>AND('INF GERAIS'!B924=LEFT(RESUMO!B924,9),'INF GERAIS'!B924=LEFT('TERMO DE ADESÃO'!B924,9),'INF GERAIS'!B924=LEFT(EVENTOS!B924,9),'INF GERAIS'!B924=LEFT(PAGAMENTOS!B924,9),'INF GERAIS'!B924=LEFT(VISTORIA!B924,9),'INF GERAIS'!B924=LEFT('PRESTAÇÃO DE CONTAS'!B924,9),'INF GERAIS'!B924=LEFT('OBS  ENC'!B924,9),'INF GERAIS'!B924=LEFT('CONCLUSÃO INFORMAL'!B924,9))</f>
        <v>1</v>
      </c>
      <c r="P907" t="b">
        <f>AND('INF GERAIS'!D924=RESUMO!D924,'INF GERAIS'!D924='TERMO DE ADESÃO'!D924,'INF GERAIS'!D924=EVENTOS!D924,'INF GERAIS'!D924=PAGAMENTOS!D924,'INF GERAIS'!D924=VISTORIA!D924,'INF GERAIS'!D924='PRESTAÇÃO DE CONTAS'!D924,'INF GERAIS'!D924='OBS  ENC'!D924,'INF GERAIS'!D924='CONCLUSÃO INFORMAL'!D924)</f>
        <v>1</v>
      </c>
      <c r="Q907" t="b">
        <f>AND('INF GERAIS'!E924=RESUMO!E924,'INF GERAIS'!E924='TERMO DE ADESÃO'!E924,'INF GERAIS'!E924=EVENTOS!E924,'INF GERAIS'!E924=PAGAMENTOS!E924,'INF GERAIS'!E924=VISTORIA!E924,'INF GERAIS'!E924='PRESTAÇÃO DE CONTAS'!E924,'INF GERAIS'!E924='OBS  ENC'!E924,'INF GERAIS'!E924='CONCLUSÃO INFORMAL'!E924)</f>
        <v>1</v>
      </c>
    </row>
    <row r="908" spans="15:17" x14ac:dyDescent="0.35">
      <c r="O908" t="b">
        <f>AND('INF GERAIS'!B925=LEFT(RESUMO!B925,9),'INF GERAIS'!B925=LEFT('TERMO DE ADESÃO'!B925,9),'INF GERAIS'!B925=LEFT(EVENTOS!B925,9),'INF GERAIS'!B925=LEFT(PAGAMENTOS!B925,9),'INF GERAIS'!B925=LEFT(VISTORIA!B925,9),'INF GERAIS'!B925=LEFT('PRESTAÇÃO DE CONTAS'!B925,9),'INF GERAIS'!B925=LEFT('OBS  ENC'!B925,9),'INF GERAIS'!B925=LEFT('CONCLUSÃO INFORMAL'!B925,9))</f>
        <v>1</v>
      </c>
      <c r="P908" t="b">
        <f>AND('INF GERAIS'!D925=RESUMO!D925,'INF GERAIS'!D925='TERMO DE ADESÃO'!D925,'INF GERAIS'!D925=EVENTOS!D925,'INF GERAIS'!D925=PAGAMENTOS!D925,'INF GERAIS'!D925=VISTORIA!D925,'INF GERAIS'!D925='PRESTAÇÃO DE CONTAS'!D925,'INF GERAIS'!D925='OBS  ENC'!D925,'INF GERAIS'!D925='CONCLUSÃO INFORMAL'!D925)</f>
        <v>1</v>
      </c>
      <c r="Q908" t="b">
        <f>AND('INF GERAIS'!E925=RESUMO!E925,'INF GERAIS'!E925='TERMO DE ADESÃO'!E925,'INF GERAIS'!E925=EVENTOS!E925,'INF GERAIS'!E925=PAGAMENTOS!E925,'INF GERAIS'!E925=VISTORIA!E925,'INF GERAIS'!E925='PRESTAÇÃO DE CONTAS'!E925,'INF GERAIS'!E925='OBS  ENC'!E925,'INF GERAIS'!E925='CONCLUSÃO INFORMAL'!E925)</f>
        <v>1</v>
      </c>
    </row>
    <row r="909" spans="15:17" x14ac:dyDescent="0.35">
      <c r="O909" t="b">
        <f>AND('INF GERAIS'!B926=LEFT(RESUMO!B926,9),'INF GERAIS'!B926=LEFT('TERMO DE ADESÃO'!B926,9),'INF GERAIS'!B926=LEFT(EVENTOS!B926,9),'INF GERAIS'!B926=LEFT(PAGAMENTOS!B926,9),'INF GERAIS'!B926=LEFT(VISTORIA!B926,9),'INF GERAIS'!B926=LEFT('PRESTAÇÃO DE CONTAS'!B926,9),'INF GERAIS'!B926=LEFT('OBS  ENC'!B926,9),'INF GERAIS'!B926=LEFT('CONCLUSÃO INFORMAL'!B926,9))</f>
        <v>1</v>
      </c>
      <c r="P909" t="b">
        <f>AND('INF GERAIS'!D926=RESUMO!D926,'INF GERAIS'!D926='TERMO DE ADESÃO'!D926,'INF GERAIS'!D926=EVENTOS!D926,'INF GERAIS'!D926=PAGAMENTOS!D926,'INF GERAIS'!D926=VISTORIA!D926,'INF GERAIS'!D926='PRESTAÇÃO DE CONTAS'!D926,'INF GERAIS'!D926='OBS  ENC'!D926,'INF GERAIS'!D926='CONCLUSÃO INFORMAL'!D926)</f>
        <v>1</v>
      </c>
      <c r="Q909" t="b">
        <f>AND('INF GERAIS'!E926=RESUMO!E926,'INF GERAIS'!E926='TERMO DE ADESÃO'!E926,'INF GERAIS'!E926=EVENTOS!E926,'INF GERAIS'!E926=PAGAMENTOS!E926,'INF GERAIS'!E926=VISTORIA!E926,'INF GERAIS'!E926='PRESTAÇÃO DE CONTAS'!E926,'INF GERAIS'!E926='OBS  ENC'!E926,'INF GERAIS'!E926='CONCLUSÃO INFORMAL'!E926)</f>
        <v>1</v>
      </c>
    </row>
    <row r="910" spans="15:17" x14ac:dyDescent="0.35">
      <c r="O910" t="b">
        <f>AND('INF GERAIS'!B927=LEFT(RESUMO!B927,9),'INF GERAIS'!B927=LEFT('TERMO DE ADESÃO'!B927,9),'INF GERAIS'!B927=LEFT(EVENTOS!B927,9),'INF GERAIS'!B927=LEFT(PAGAMENTOS!B927,9),'INF GERAIS'!B927=LEFT(VISTORIA!B927,9),'INF GERAIS'!B927=LEFT('PRESTAÇÃO DE CONTAS'!B927,9),'INF GERAIS'!B927=LEFT('OBS  ENC'!B927,9),'INF GERAIS'!B927=LEFT('CONCLUSÃO INFORMAL'!B927,9))</f>
        <v>1</v>
      </c>
      <c r="P910" t="b">
        <f>AND('INF GERAIS'!D927=RESUMO!D927,'INF GERAIS'!D927='TERMO DE ADESÃO'!D927,'INF GERAIS'!D927=EVENTOS!D927,'INF GERAIS'!D927=PAGAMENTOS!D927,'INF GERAIS'!D927=VISTORIA!D927,'INF GERAIS'!D927='PRESTAÇÃO DE CONTAS'!D927,'INF GERAIS'!D927='OBS  ENC'!D927,'INF GERAIS'!D927='CONCLUSÃO INFORMAL'!D927)</f>
        <v>1</v>
      </c>
      <c r="Q910" t="b">
        <f>AND('INF GERAIS'!E927=RESUMO!E927,'INF GERAIS'!E927='TERMO DE ADESÃO'!E927,'INF GERAIS'!E927=EVENTOS!E927,'INF GERAIS'!E927=PAGAMENTOS!E927,'INF GERAIS'!E927=VISTORIA!E927,'INF GERAIS'!E927='PRESTAÇÃO DE CONTAS'!E927,'INF GERAIS'!E927='OBS  ENC'!E927,'INF GERAIS'!E927='CONCLUSÃO INFORMAL'!E927)</f>
        <v>1</v>
      </c>
    </row>
    <row r="911" spans="15:17" x14ac:dyDescent="0.35">
      <c r="O911" t="b">
        <f>AND('INF GERAIS'!B928=LEFT(RESUMO!B928,9),'INF GERAIS'!B928=LEFT('TERMO DE ADESÃO'!B928,9),'INF GERAIS'!B928=LEFT(EVENTOS!B928,9),'INF GERAIS'!B928=LEFT(PAGAMENTOS!B928,9),'INF GERAIS'!B928=LEFT(VISTORIA!B928,9),'INF GERAIS'!B928=LEFT('PRESTAÇÃO DE CONTAS'!B928,9),'INF GERAIS'!B928=LEFT('OBS  ENC'!B928,9),'INF GERAIS'!B928=LEFT('CONCLUSÃO INFORMAL'!B928,9))</f>
        <v>1</v>
      </c>
      <c r="P911" t="b">
        <f>AND('INF GERAIS'!D928=RESUMO!D928,'INF GERAIS'!D928='TERMO DE ADESÃO'!D928,'INF GERAIS'!D928=EVENTOS!D928,'INF GERAIS'!D928=PAGAMENTOS!D928,'INF GERAIS'!D928=VISTORIA!D928,'INF GERAIS'!D928='PRESTAÇÃO DE CONTAS'!D928,'INF GERAIS'!D928='OBS  ENC'!D928,'INF GERAIS'!D928='CONCLUSÃO INFORMAL'!D928)</f>
        <v>1</v>
      </c>
      <c r="Q911" t="b">
        <f>AND('INF GERAIS'!E928=RESUMO!E928,'INF GERAIS'!E928='TERMO DE ADESÃO'!E928,'INF GERAIS'!E928=EVENTOS!E928,'INF GERAIS'!E928=PAGAMENTOS!E928,'INF GERAIS'!E928=VISTORIA!E928,'INF GERAIS'!E928='PRESTAÇÃO DE CONTAS'!E928,'INF GERAIS'!E928='OBS  ENC'!E928,'INF GERAIS'!E928='CONCLUSÃO INFORMAL'!E928)</f>
        <v>1</v>
      </c>
    </row>
    <row r="912" spans="15:17" x14ac:dyDescent="0.35">
      <c r="O912" t="b">
        <f>AND('INF GERAIS'!B929=LEFT(RESUMO!B929,9),'INF GERAIS'!B929=LEFT('TERMO DE ADESÃO'!B929,9),'INF GERAIS'!B929=LEFT(EVENTOS!B929,9),'INF GERAIS'!B929=LEFT(PAGAMENTOS!B929,9),'INF GERAIS'!B929=LEFT(VISTORIA!B929,9),'INF GERAIS'!B929=LEFT('PRESTAÇÃO DE CONTAS'!B929,9),'INF GERAIS'!B929=LEFT('OBS  ENC'!B929,9),'INF GERAIS'!B929=LEFT('CONCLUSÃO INFORMAL'!B929,9))</f>
        <v>1</v>
      </c>
      <c r="P912" t="b">
        <f>AND('INF GERAIS'!D929=RESUMO!D929,'INF GERAIS'!D929='TERMO DE ADESÃO'!D929,'INF GERAIS'!D929=EVENTOS!D929,'INF GERAIS'!D929=PAGAMENTOS!D929,'INF GERAIS'!D929=VISTORIA!D929,'INF GERAIS'!D929='PRESTAÇÃO DE CONTAS'!D929,'INF GERAIS'!D929='OBS  ENC'!D929,'INF GERAIS'!D929='CONCLUSÃO INFORMAL'!D929)</f>
        <v>1</v>
      </c>
      <c r="Q912" t="b">
        <f>AND('INF GERAIS'!E929=RESUMO!E929,'INF GERAIS'!E929='TERMO DE ADESÃO'!E929,'INF GERAIS'!E929=EVENTOS!E929,'INF GERAIS'!E929=PAGAMENTOS!E929,'INF GERAIS'!E929=VISTORIA!E929,'INF GERAIS'!E929='PRESTAÇÃO DE CONTAS'!E929,'INF GERAIS'!E929='OBS  ENC'!E929,'INF GERAIS'!E929='CONCLUSÃO INFORMAL'!E929)</f>
        <v>1</v>
      </c>
    </row>
    <row r="913" spans="15:17" x14ac:dyDescent="0.35">
      <c r="O913" t="b">
        <f>AND('INF GERAIS'!B930=LEFT(RESUMO!B930,9),'INF GERAIS'!B930=LEFT('TERMO DE ADESÃO'!B930,9),'INF GERAIS'!B930=LEFT(EVENTOS!B930,9),'INF GERAIS'!B930=LEFT(PAGAMENTOS!B930,9),'INF GERAIS'!B930=LEFT(VISTORIA!B930,9),'INF GERAIS'!B930=LEFT('PRESTAÇÃO DE CONTAS'!B930,9),'INF GERAIS'!B930=LEFT('OBS  ENC'!B930,9),'INF GERAIS'!B930=LEFT('CONCLUSÃO INFORMAL'!B930,9))</f>
        <v>1</v>
      </c>
      <c r="P913" t="b">
        <f>AND('INF GERAIS'!D930=RESUMO!D930,'INF GERAIS'!D930='TERMO DE ADESÃO'!D930,'INF GERAIS'!D930=EVENTOS!D930,'INF GERAIS'!D930=PAGAMENTOS!D930,'INF GERAIS'!D930=VISTORIA!D930,'INF GERAIS'!D930='PRESTAÇÃO DE CONTAS'!D930,'INF GERAIS'!D930='OBS  ENC'!D930,'INF GERAIS'!D930='CONCLUSÃO INFORMAL'!D930)</f>
        <v>1</v>
      </c>
      <c r="Q913" t="b">
        <f>AND('INF GERAIS'!E930=RESUMO!E930,'INF GERAIS'!E930='TERMO DE ADESÃO'!E930,'INF GERAIS'!E930=EVENTOS!E930,'INF GERAIS'!E930=PAGAMENTOS!E930,'INF GERAIS'!E930=VISTORIA!E930,'INF GERAIS'!E930='PRESTAÇÃO DE CONTAS'!E930,'INF GERAIS'!E930='OBS  ENC'!E930,'INF GERAIS'!E930='CONCLUSÃO INFORMAL'!E930)</f>
        <v>1</v>
      </c>
    </row>
    <row r="914" spans="15:17" x14ac:dyDescent="0.35">
      <c r="O914" t="b">
        <f>AND('INF GERAIS'!B931=LEFT(RESUMO!B931,9),'INF GERAIS'!B931=LEFT('TERMO DE ADESÃO'!B931,9),'INF GERAIS'!B931=LEFT(EVENTOS!B931,9),'INF GERAIS'!B931=LEFT(PAGAMENTOS!B931,9),'INF GERAIS'!B931=LEFT(VISTORIA!B931,9),'INF GERAIS'!B931=LEFT('PRESTAÇÃO DE CONTAS'!B931,9),'INF GERAIS'!B931=LEFT('OBS  ENC'!B931,9),'INF GERAIS'!B931=LEFT('CONCLUSÃO INFORMAL'!B931,9))</f>
        <v>1</v>
      </c>
      <c r="P914" t="b">
        <f>AND('INF GERAIS'!D931=RESUMO!D931,'INF GERAIS'!D931='TERMO DE ADESÃO'!D931,'INF GERAIS'!D931=EVENTOS!D931,'INF GERAIS'!D931=PAGAMENTOS!D931,'INF GERAIS'!D931=VISTORIA!D931,'INF GERAIS'!D931='PRESTAÇÃO DE CONTAS'!D931,'INF GERAIS'!D931='OBS  ENC'!D931,'INF GERAIS'!D931='CONCLUSÃO INFORMAL'!D931)</f>
        <v>1</v>
      </c>
      <c r="Q914" t="b">
        <f>AND('INF GERAIS'!E931=RESUMO!E931,'INF GERAIS'!E931='TERMO DE ADESÃO'!E931,'INF GERAIS'!E931=EVENTOS!E931,'INF GERAIS'!E931=PAGAMENTOS!E931,'INF GERAIS'!E931=VISTORIA!E931,'INF GERAIS'!E931='PRESTAÇÃO DE CONTAS'!E931,'INF GERAIS'!E931='OBS  ENC'!E931,'INF GERAIS'!E931='CONCLUSÃO INFORMAL'!E931)</f>
        <v>1</v>
      </c>
    </row>
    <row r="915" spans="15:17" x14ac:dyDescent="0.35">
      <c r="O915" t="b">
        <f>AND('INF GERAIS'!B932=LEFT(RESUMO!B932,9),'INF GERAIS'!B932=LEFT('TERMO DE ADESÃO'!B932,9),'INF GERAIS'!B932=LEFT(EVENTOS!B932,9),'INF GERAIS'!B932=LEFT(PAGAMENTOS!B932,9),'INF GERAIS'!B932=LEFT(VISTORIA!B932,9),'INF GERAIS'!B932=LEFT('PRESTAÇÃO DE CONTAS'!B932,9),'INF GERAIS'!B932=LEFT('OBS  ENC'!B932,9),'INF GERAIS'!B932=LEFT('CONCLUSÃO INFORMAL'!B932,9))</f>
        <v>1</v>
      </c>
      <c r="P915" t="b">
        <f>AND('INF GERAIS'!D932=RESUMO!D932,'INF GERAIS'!D932='TERMO DE ADESÃO'!D932,'INF GERAIS'!D932=EVENTOS!D932,'INF GERAIS'!D932=PAGAMENTOS!D932,'INF GERAIS'!D932=VISTORIA!D932,'INF GERAIS'!D932='PRESTAÇÃO DE CONTAS'!D932,'INF GERAIS'!D932='OBS  ENC'!D932,'INF GERAIS'!D932='CONCLUSÃO INFORMAL'!D932)</f>
        <v>1</v>
      </c>
      <c r="Q915" t="b">
        <f>AND('INF GERAIS'!E932=RESUMO!E932,'INF GERAIS'!E932='TERMO DE ADESÃO'!E932,'INF GERAIS'!E932=EVENTOS!E932,'INF GERAIS'!E932=PAGAMENTOS!E932,'INF GERAIS'!E932=VISTORIA!E932,'INF GERAIS'!E932='PRESTAÇÃO DE CONTAS'!E932,'INF GERAIS'!E932='OBS  ENC'!E932,'INF GERAIS'!E932='CONCLUSÃO INFORMAL'!E932)</f>
        <v>1</v>
      </c>
    </row>
    <row r="916" spans="15:17" x14ac:dyDescent="0.35">
      <c r="O916" t="b">
        <f>AND('INF GERAIS'!B933=LEFT(RESUMO!B933,9),'INF GERAIS'!B933=LEFT('TERMO DE ADESÃO'!B933,9),'INF GERAIS'!B933=LEFT(EVENTOS!B933,9),'INF GERAIS'!B933=LEFT(PAGAMENTOS!B933,9),'INF GERAIS'!B933=LEFT(VISTORIA!B933,9),'INF GERAIS'!B933=LEFT('PRESTAÇÃO DE CONTAS'!B933,9),'INF GERAIS'!B933=LEFT('OBS  ENC'!B933,9),'INF GERAIS'!B933=LEFT('CONCLUSÃO INFORMAL'!B933,9))</f>
        <v>1</v>
      </c>
      <c r="P916" t="b">
        <f>AND('INF GERAIS'!D933=RESUMO!D933,'INF GERAIS'!D933='TERMO DE ADESÃO'!D933,'INF GERAIS'!D933=EVENTOS!D933,'INF GERAIS'!D933=PAGAMENTOS!D933,'INF GERAIS'!D933=VISTORIA!D933,'INF GERAIS'!D933='PRESTAÇÃO DE CONTAS'!D933,'INF GERAIS'!D933='OBS  ENC'!D933,'INF GERAIS'!D933='CONCLUSÃO INFORMAL'!D933)</f>
        <v>1</v>
      </c>
      <c r="Q916" t="b">
        <f>AND('INF GERAIS'!E933=RESUMO!E933,'INF GERAIS'!E933='TERMO DE ADESÃO'!E933,'INF GERAIS'!E933=EVENTOS!E933,'INF GERAIS'!E933=PAGAMENTOS!E933,'INF GERAIS'!E933=VISTORIA!E933,'INF GERAIS'!E933='PRESTAÇÃO DE CONTAS'!E933,'INF GERAIS'!E933='OBS  ENC'!E933,'INF GERAIS'!E933='CONCLUSÃO INFORMAL'!E933)</f>
        <v>1</v>
      </c>
    </row>
    <row r="917" spans="15:17" x14ac:dyDescent="0.35">
      <c r="O917" t="b">
        <f>AND('INF GERAIS'!B934=LEFT(RESUMO!B934,9),'INF GERAIS'!B934=LEFT('TERMO DE ADESÃO'!B934,9),'INF GERAIS'!B934=LEFT(EVENTOS!B934,9),'INF GERAIS'!B934=LEFT(PAGAMENTOS!B934,9),'INF GERAIS'!B934=LEFT(VISTORIA!B934,9),'INF GERAIS'!B934=LEFT('PRESTAÇÃO DE CONTAS'!B934,9),'INF GERAIS'!B934=LEFT('OBS  ENC'!B934,9),'INF GERAIS'!B934=LEFT('CONCLUSÃO INFORMAL'!B934,9))</f>
        <v>1</v>
      </c>
      <c r="P917" t="b">
        <f>AND('INF GERAIS'!D934=RESUMO!D934,'INF GERAIS'!D934='TERMO DE ADESÃO'!D934,'INF GERAIS'!D934=EVENTOS!D934,'INF GERAIS'!D934=PAGAMENTOS!D934,'INF GERAIS'!D934=VISTORIA!D934,'INF GERAIS'!D934='PRESTAÇÃO DE CONTAS'!D934,'INF GERAIS'!D934='OBS  ENC'!D934,'INF GERAIS'!D934='CONCLUSÃO INFORMAL'!D934)</f>
        <v>1</v>
      </c>
      <c r="Q917" t="b">
        <f>AND('INF GERAIS'!E934=RESUMO!E934,'INF GERAIS'!E934='TERMO DE ADESÃO'!E934,'INF GERAIS'!E934=EVENTOS!E934,'INF GERAIS'!E934=PAGAMENTOS!E934,'INF GERAIS'!E934=VISTORIA!E934,'INF GERAIS'!E934='PRESTAÇÃO DE CONTAS'!E934,'INF GERAIS'!E934='OBS  ENC'!E934,'INF GERAIS'!E934='CONCLUSÃO INFORMAL'!E934)</f>
        <v>1</v>
      </c>
    </row>
    <row r="918" spans="15:17" x14ac:dyDescent="0.35">
      <c r="O918" t="b">
        <f>AND('INF GERAIS'!B935=LEFT(RESUMO!B935,9),'INF GERAIS'!B935=LEFT('TERMO DE ADESÃO'!B935,9),'INF GERAIS'!B935=LEFT(EVENTOS!B935,9),'INF GERAIS'!B935=LEFT(PAGAMENTOS!B935,9),'INF GERAIS'!B935=LEFT(VISTORIA!B935,9),'INF GERAIS'!B935=LEFT('PRESTAÇÃO DE CONTAS'!B935,9),'INF GERAIS'!B935=LEFT('OBS  ENC'!B935,9),'INF GERAIS'!B935=LEFT('CONCLUSÃO INFORMAL'!B935,9))</f>
        <v>1</v>
      </c>
      <c r="P918" t="b">
        <f>AND('INF GERAIS'!D935=RESUMO!D935,'INF GERAIS'!D935='TERMO DE ADESÃO'!D935,'INF GERAIS'!D935=EVENTOS!D935,'INF GERAIS'!D935=PAGAMENTOS!D935,'INF GERAIS'!D935=VISTORIA!D935,'INF GERAIS'!D935='PRESTAÇÃO DE CONTAS'!D935,'INF GERAIS'!D935='OBS  ENC'!D935,'INF GERAIS'!D935='CONCLUSÃO INFORMAL'!D935)</f>
        <v>1</v>
      </c>
      <c r="Q918" t="b">
        <f>AND('INF GERAIS'!E935=RESUMO!E935,'INF GERAIS'!E935='TERMO DE ADESÃO'!E935,'INF GERAIS'!E935=EVENTOS!E935,'INF GERAIS'!E935=PAGAMENTOS!E935,'INF GERAIS'!E935=VISTORIA!E935,'INF GERAIS'!E935='PRESTAÇÃO DE CONTAS'!E935,'INF GERAIS'!E935='OBS  ENC'!E935,'INF GERAIS'!E935='CONCLUSÃO INFORMAL'!E935)</f>
        <v>1</v>
      </c>
    </row>
    <row r="919" spans="15:17" x14ac:dyDescent="0.35">
      <c r="O919" t="b">
        <f>AND('INF GERAIS'!B936=LEFT(RESUMO!B936,9),'INF GERAIS'!B936=LEFT('TERMO DE ADESÃO'!B936,9),'INF GERAIS'!B936=LEFT(EVENTOS!B936,9),'INF GERAIS'!B936=LEFT(PAGAMENTOS!B936,9),'INF GERAIS'!B936=LEFT(VISTORIA!B936,9),'INF GERAIS'!B936=LEFT('PRESTAÇÃO DE CONTAS'!B936,9),'INF GERAIS'!B936=LEFT('OBS  ENC'!B936,9),'INF GERAIS'!B936=LEFT('CONCLUSÃO INFORMAL'!B936,9))</f>
        <v>1</v>
      </c>
      <c r="P919" t="b">
        <f>AND('INF GERAIS'!D936=RESUMO!D936,'INF GERAIS'!D936='TERMO DE ADESÃO'!D936,'INF GERAIS'!D936=EVENTOS!D936,'INF GERAIS'!D936=PAGAMENTOS!D936,'INF GERAIS'!D936=VISTORIA!D936,'INF GERAIS'!D936='PRESTAÇÃO DE CONTAS'!D936,'INF GERAIS'!D936='OBS  ENC'!D936,'INF GERAIS'!D936='CONCLUSÃO INFORMAL'!D936)</f>
        <v>1</v>
      </c>
      <c r="Q919" t="b">
        <f>AND('INF GERAIS'!E936=RESUMO!E936,'INF GERAIS'!E936='TERMO DE ADESÃO'!E936,'INF GERAIS'!E936=EVENTOS!E936,'INF GERAIS'!E936=PAGAMENTOS!E936,'INF GERAIS'!E936=VISTORIA!E936,'INF GERAIS'!E936='PRESTAÇÃO DE CONTAS'!E936,'INF GERAIS'!E936='OBS  ENC'!E936,'INF GERAIS'!E936='CONCLUSÃO INFORMAL'!E936)</f>
        <v>1</v>
      </c>
    </row>
    <row r="920" spans="15:17" x14ac:dyDescent="0.35">
      <c r="O920" t="b">
        <f>AND('INF GERAIS'!B937=LEFT(RESUMO!B937,9),'INF GERAIS'!B937=LEFT('TERMO DE ADESÃO'!B937,9),'INF GERAIS'!B937=LEFT(EVENTOS!B937,9),'INF GERAIS'!B937=LEFT(PAGAMENTOS!B937,9),'INF GERAIS'!B937=LEFT(VISTORIA!B937,9),'INF GERAIS'!B937=LEFT('PRESTAÇÃO DE CONTAS'!B937,9),'INF GERAIS'!B937=LEFT('OBS  ENC'!B937,9),'INF GERAIS'!B937=LEFT('CONCLUSÃO INFORMAL'!B937,9))</f>
        <v>1</v>
      </c>
      <c r="P920" t="b">
        <f>AND('INF GERAIS'!D937=RESUMO!D937,'INF GERAIS'!D937='TERMO DE ADESÃO'!D937,'INF GERAIS'!D937=EVENTOS!D937,'INF GERAIS'!D937=PAGAMENTOS!D937,'INF GERAIS'!D937=VISTORIA!D937,'INF GERAIS'!D937='PRESTAÇÃO DE CONTAS'!D937,'INF GERAIS'!D937='OBS  ENC'!D937,'INF GERAIS'!D937='CONCLUSÃO INFORMAL'!D937)</f>
        <v>1</v>
      </c>
      <c r="Q920" t="b">
        <f>AND('INF GERAIS'!E937=RESUMO!E937,'INF GERAIS'!E937='TERMO DE ADESÃO'!E937,'INF GERAIS'!E937=EVENTOS!E937,'INF GERAIS'!E937=PAGAMENTOS!E937,'INF GERAIS'!E937=VISTORIA!E937,'INF GERAIS'!E937='PRESTAÇÃO DE CONTAS'!E937,'INF GERAIS'!E937='OBS  ENC'!E937,'INF GERAIS'!E937='CONCLUSÃO INFORMAL'!E937)</f>
        <v>1</v>
      </c>
    </row>
    <row r="921" spans="15:17" x14ac:dyDescent="0.35">
      <c r="O921" t="b">
        <f>AND('INF GERAIS'!B938=LEFT(RESUMO!B938,9),'INF GERAIS'!B938=LEFT('TERMO DE ADESÃO'!B938,9),'INF GERAIS'!B938=LEFT(EVENTOS!B938,9),'INF GERAIS'!B938=LEFT(PAGAMENTOS!B938,9),'INF GERAIS'!B938=LEFT(VISTORIA!B938,9),'INF GERAIS'!B938=LEFT('PRESTAÇÃO DE CONTAS'!B938,9),'INF GERAIS'!B938=LEFT('OBS  ENC'!B938,9),'INF GERAIS'!B938=LEFT('CONCLUSÃO INFORMAL'!B938,9))</f>
        <v>1</v>
      </c>
      <c r="P921" t="b">
        <f>AND('INF GERAIS'!D938=RESUMO!D938,'INF GERAIS'!D938='TERMO DE ADESÃO'!D938,'INF GERAIS'!D938=EVENTOS!D938,'INF GERAIS'!D938=PAGAMENTOS!D938,'INF GERAIS'!D938=VISTORIA!D938,'INF GERAIS'!D938='PRESTAÇÃO DE CONTAS'!D938,'INF GERAIS'!D938='OBS  ENC'!D938,'INF GERAIS'!D938='CONCLUSÃO INFORMAL'!D938)</f>
        <v>1</v>
      </c>
      <c r="Q921" t="b">
        <f>AND('INF GERAIS'!E938=RESUMO!E938,'INF GERAIS'!E938='TERMO DE ADESÃO'!E938,'INF GERAIS'!E938=EVENTOS!E938,'INF GERAIS'!E938=PAGAMENTOS!E938,'INF GERAIS'!E938=VISTORIA!E938,'INF GERAIS'!E938='PRESTAÇÃO DE CONTAS'!E938,'INF GERAIS'!E938='OBS  ENC'!E938,'INF GERAIS'!E938='CONCLUSÃO INFORMAL'!E938)</f>
        <v>1</v>
      </c>
    </row>
    <row r="922" spans="15:17" x14ac:dyDescent="0.35">
      <c r="O922" t="b">
        <f>AND('INF GERAIS'!B939=LEFT(RESUMO!B939,9),'INF GERAIS'!B939=LEFT('TERMO DE ADESÃO'!B939,9),'INF GERAIS'!B939=LEFT(EVENTOS!B939,9),'INF GERAIS'!B939=LEFT(PAGAMENTOS!B939,9),'INF GERAIS'!B939=LEFT(VISTORIA!B939,9),'INF GERAIS'!B939=LEFT('PRESTAÇÃO DE CONTAS'!B939,9),'INF GERAIS'!B939=LEFT('OBS  ENC'!B939,9),'INF GERAIS'!B939=LEFT('CONCLUSÃO INFORMAL'!B939,9))</f>
        <v>1</v>
      </c>
      <c r="P922" t="b">
        <f>AND('INF GERAIS'!D939=RESUMO!D939,'INF GERAIS'!D939='TERMO DE ADESÃO'!D939,'INF GERAIS'!D939=EVENTOS!D939,'INF GERAIS'!D939=PAGAMENTOS!D939,'INF GERAIS'!D939=VISTORIA!D939,'INF GERAIS'!D939='PRESTAÇÃO DE CONTAS'!D939,'INF GERAIS'!D939='OBS  ENC'!D939,'INF GERAIS'!D939='CONCLUSÃO INFORMAL'!D939)</f>
        <v>1</v>
      </c>
      <c r="Q922" t="b">
        <f>AND('INF GERAIS'!E939=RESUMO!E939,'INF GERAIS'!E939='TERMO DE ADESÃO'!E939,'INF GERAIS'!E939=EVENTOS!E939,'INF GERAIS'!E939=PAGAMENTOS!E939,'INF GERAIS'!E939=VISTORIA!E939,'INF GERAIS'!E939='PRESTAÇÃO DE CONTAS'!E939,'INF GERAIS'!E939='OBS  ENC'!E939,'INF GERAIS'!E939='CONCLUSÃO INFORMAL'!E939)</f>
        <v>1</v>
      </c>
    </row>
    <row r="923" spans="15:17" x14ac:dyDescent="0.35">
      <c r="O923" t="b">
        <f>AND('INF GERAIS'!B940=LEFT(RESUMO!B940,9),'INF GERAIS'!B940=LEFT('TERMO DE ADESÃO'!B940,9),'INF GERAIS'!B940=LEFT(EVENTOS!B940,9),'INF GERAIS'!B940=LEFT(PAGAMENTOS!B940,9),'INF GERAIS'!B940=LEFT(VISTORIA!B940,9),'INF GERAIS'!B940=LEFT('PRESTAÇÃO DE CONTAS'!B940,9),'INF GERAIS'!B940=LEFT('OBS  ENC'!B940,9),'INF GERAIS'!B940=LEFT('CONCLUSÃO INFORMAL'!B940,9))</f>
        <v>1</v>
      </c>
      <c r="P923" t="b">
        <f>AND('INF GERAIS'!D940=RESUMO!D940,'INF GERAIS'!D940='TERMO DE ADESÃO'!D940,'INF GERAIS'!D940=EVENTOS!D940,'INF GERAIS'!D940=PAGAMENTOS!D940,'INF GERAIS'!D940=VISTORIA!D940,'INF GERAIS'!D940='PRESTAÇÃO DE CONTAS'!D940,'INF GERAIS'!D940='OBS  ENC'!D940,'INF GERAIS'!D940='CONCLUSÃO INFORMAL'!D940)</f>
        <v>1</v>
      </c>
      <c r="Q923" t="b">
        <f>AND('INF GERAIS'!E940=RESUMO!E940,'INF GERAIS'!E940='TERMO DE ADESÃO'!E940,'INF GERAIS'!E940=EVENTOS!E940,'INF GERAIS'!E940=PAGAMENTOS!E940,'INF GERAIS'!E940=VISTORIA!E940,'INF GERAIS'!E940='PRESTAÇÃO DE CONTAS'!E940,'INF GERAIS'!E940='OBS  ENC'!E940,'INF GERAIS'!E940='CONCLUSÃO INFORMAL'!E940)</f>
        <v>1</v>
      </c>
    </row>
    <row r="924" spans="15:17" x14ac:dyDescent="0.35">
      <c r="O924" t="b">
        <f>AND('INF GERAIS'!B941=LEFT(RESUMO!B941,9),'INF GERAIS'!B941=LEFT('TERMO DE ADESÃO'!B941,9),'INF GERAIS'!B941=LEFT(EVENTOS!B941,9),'INF GERAIS'!B941=LEFT(PAGAMENTOS!B941,9),'INF GERAIS'!B941=LEFT(VISTORIA!B941,9),'INF GERAIS'!B941=LEFT('PRESTAÇÃO DE CONTAS'!B941,9),'INF GERAIS'!B941=LEFT('OBS  ENC'!B941,9),'INF GERAIS'!B941=LEFT('CONCLUSÃO INFORMAL'!B941,9))</f>
        <v>1</v>
      </c>
      <c r="P924" t="b">
        <f>AND('INF GERAIS'!D941=RESUMO!D941,'INF GERAIS'!D941='TERMO DE ADESÃO'!D941,'INF GERAIS'!D941=EVENTOS!D941,'INF GERAIS'!D941=PAGAMENTOS!D941,'INF GERAIS'!D941=VISTORIA!D941,'INF GERAIS'!D941='PRESTAÇÃO DE CONTAS'!D941,'INF GERAIS'!D941='OBS  ENC'!D941,'INF GERAIS'!D941='CONCLUSÃO INFORMAL'!D941)</f>
        <v>1</v>
      </c>
      <c r="Q924" t="b">
        <f>AND('INF GERAIS'!E941=RESUMO!E941,'INF GERAIS'!E941='TERMO DE ADESÃO'!E941,'INF GERAIS'!E941=EVENTOS!E941,'INF GERAIS'!E941=PAGAMENTOS!E941,'INF GERAIS'!E941=VISTORIA!E941,'INF GERAIS'!E941='PRESTAÇÃO DE CONTAS'!E941,'INF GERAIS'!E941='OBS  ENC'!E941,'INF GERAIS'!E941='CONCLUSÃO INFORMAL'!E941)</f>
        <v>1</v>
      </c>
    </row>
    <row r="925" spans="15:17" x14ac:dyDescent="0.35">
      <c r="O925" t="b">
        <f>AND('INF GERAIS'!B942=LEFT(RESUMO!B942,9),'INF GERAIS'!B942=LEFT('TERMO DE ADESÃO'!B942,9),'INF GERAIS'!B942=LEFT(EVENTOS!B942,9),'INF GERAIS'!B942=LEFT(PAGAMENTOS!B942,9),'INF GERAIS'!B942=LEFT(VISTORIA!B942,9),'INF GERAIS'!B942=LEFT('PRESTAÇÃO DE CONTAS'!B942,9),'INF GERAIS'!B942=LEFT('OBS  ENC'!B942,9),'INF GERAIS'!B942=LEFT('CONCLUSÃO INFORMAL'!B942,9))</f>
        <v>1</v>
      </c>
      <c r="P925" t="b">
        <f>AND('INF GERAIS'!D942=RESUMO!D942,'INF GERAIS'!D942='TERMO DE ADESÃO'!D942,'INF GERAIS'!D942=EVENTOS!D942,'INF GERAIS'!D942=PAGAMENTOS!D942,'INF GERAIS'!D942=VISTORIA!D942,'INF GERAIS'!D942='PRESTAÇÃO DE CONTAS'!D942,'INF GERAIS'!D942='OBS  ENC'!D942,'INF GERAIS'!D942='CONCLUSÃO INFORMAL'!D942)</f>
        <v>1</v>
      </c>
      <c r="Q925" t="b">
        <f>AND('INF GERAIS'!E942=RESUMO!E942,'INF GERAIS'!E942='TERMO DE ADESÃO'!E942,'INF GERAIS'!E942=EVENTOS!E942,'INF GERAIS'!E942=PAGAMENTOS!E942,'INF GERAIS'!E942=VISTORIA!E942,'INF GERAIS'!E942='PRESTAÇÃO DE CONTAS'!E942,'INF GERAIS'!E942='OBS  ENC'!E942,'INF GERAIS'!E942='CONCLUSÃO INFORMAL'!E942)</f>
        <v>1</v>
      </c>
    </row>
    <row r="926" spans="15:17" x14ac:dyDescent="0.35">
      <c r="O926" t="b">
        <f>AND('INF GERAIS'!B943=LEFT(RESUMO!B943,9),'INF GERAIS'!B943=LEFT('TERMO DE ADESÃO'!B943,9),'INF GERAIS'!B943=LEFT(EVENTOS!B943,9),'INF GERAIS'!B943=LEFT(PAGAMENTOS!B943,9),'INF GERAIS'!B943=LEFT(VISTORIA!B943,9),'INF GERAIS'!B943=LEFT('PRESTAÇÃO DE CONTAS'!B943,9),'INF GERAIS'!B943=LEFT('OBS  ENC'!B943,9),'INF GERAIS'!B943=LEFT('CONCLUSÃO INFORMAL'!B943,9))</f>
        <v>1</v>
      </c>
      <c r="P926" t="b">
        <f>AND('INF GERAIS'!D943=RESUMO!D943,'INF GERAIS'!D943='TERMO DE ADESÃO'!D943,'INF GERAIS'!D943=EVENTOS!D943,'INF GERAIS'!D943=PAGAMENTOS!D943,'INF GERAIS'!D943=VISTORIA!D943,'INF GERAIS'!D943='PRESTAÇÃO DE CONTAS'!D943,'INF GERAIS'!D943='OBS  ENC'!D943,'INF GERAIS'!D943='CONCLUSÃO INFORMAL'!D943)</f>
        <v>1</v>
      </c>
      <c r="Q926" t="b">
        <f>AND('INF GERAIS'!E943=RESUMO!E943,'INF GERAIS'!E943='TERMO DE ADESÃO'!E943,'INF GERAIS'!E943=EVENTOS!E943,'INF GERAIS'!E943=PAGAMENTOS!E943,'INF GERAIS'!E943=VISTORIA!E943,'INF GERAIS'!E943='PRESTAÇÃO DE CONTAS'!E943,'INF GERAIS'!E943='OBS  ENC'!E943,'INF GERAIS'!E943='CONCLUSÃO INFORMAL'!E943)</f>
        <v>1</v>
      </c>
    </row>
    <row r="927" spans="15:17" x14ac:dyDescent="0.35">
      <c r="O927" t="b">
        <f>AND('INF GERAIS'!B944=LEFT(RESUMO!B944,9),'INF GERAIS'!B944=LEFT('TERMO DE ADESÃO'!B944,9),'INF GERAIS'!B944=LEFT(EVENTOS!B944,9),'INF GERAIS'!B944=LEFT(PAGAMENTOS!B944,9),'INF GERAIS'!B944=LEFT(VISTORIA!B944,9),'INF GERAIS'!B944=LEFT('PRESTAÇÃO DE CONTAS'!B944,9),'INF GERAIS'!B944=LEFT('OBS  ENC'!B944,9),'INF GERAIS'!B944=LEFT('CONCLUSÃO INFORMAL'!B944,9))</f>
        <v>1</v>
      </c>
      <c r="P927" t="b">
        <f>AND('INF GERAIS'!D944=RESUMO!D944,'INF GERAIS'!D944='TERMO DE ADESÃO'!D944,'INF GERAIS'!D944=EVENTOS!D944,'INF GERAIS'!D944=PAGAMENTOS!D944,'INF GERAIS'!D944=VISTORIA!D944,'INF GERAIS'!D944='PRESTAÇÃO DE CONTAS'!D944,'INF GERAIS'!D944='OBS  ENC'!D944,'INF GERAIS'!D944='CONCLUSÃO INFORMAL'!D944)</f>
        <v>1</v>
      </c>
      <c r="Q927" t="b">
        <f>AND('INF GERAIS'!E944=RESUMO!E944,'INF GERAIS'!E944='TERMO DE ADESÃO'!E944,'INF GERAIS'!E944=EVENTOS!E944,'INF GERAIS'!E944=PAGAMENTOS!E944,'INF GERAIS'!E944=VISTORIA!E944,'INF GERAIS'!E944='PRESTAÇÃO DE CONTAS'!E944,'INF GERAIS'!E944='OBS  ENC'!E944,'INF GERAIS'!E944='CONCLUSÃO INFORMAL'!E944)</f>
        <v>1</v>
      </c>
    </row>
    <row r="928" spans="15:17" x14ac:dyDescent="0.35">
      <c r="O928" t="b">
        <f>AND('INF GERAIS'!B945=LEFT(RESUMO!B945,9),'INF GERAIS'!B945=LEFT('TERMO DE ADESÃO'!B945,9),'INF GERAIS'!B945=LEFT(EVENTOS!B945,9),'INF GERAIS'!B945=LEFT(PAGAMENTOS!B945,9),'INF GERAIS'!B945=LEFT(VISTORIA!B945,9),'INF GERAIS'!B945=LEFT('PRESTAÇÃO DE CONTAS'!B945,9),'INF GERAIS'!B945=LEFT('OBS  ENC'!B945,9),'INF GERAIS'!B945=LEFT('CONCLUSÃO INFORMAL'!B945,9))</f>
        <v>1</v>
      </c>
      <c r="P928" t="b">
        <f>AND('INF GERAIS'!D945=RESUMO!D945,'INF GERAIS'!D945='TERMO DE ADESÃO'!D945,'INF GERAIS'!D945=EVENTOS!D945,'INF GERAIS'!D945=PAGAMENTOS!D945,'INF GERAIS'!D945=VISTORIA!D945,'INF GERAIS'!D945='PRESTAÇÃO DE CONTAS'!D945,'INF GERAIS'!D945='OBS  ENC'!D945,'INF GERAIS'!D945='CONCLUSÃO INFORMAL'!D945)</f>
        <v>1</v>
      </c>
      <c r="Q928" t="b">
        <f>AND('INF GERAIS'!E945=RESUMO!E945,'INF GERAIS'!E945='TERMO DE ADESÃO'!E945,'INF GERAIS'!E945=EVENTOS!E945,'INF GERAIS'!E945=PAGAMENTOS!E945,'INF GERAIS'!E945=VISTORIA!E945,'INF GERAIS'!E945='PRESTAÇÃO DE CONTAS'!E945,'INF GERAIS'!E945='OBS  ENC'!E945,'INF GERAIS'!E945='CONCLUSÃO INFORMAL'!E945)</f>
        <v>1</v>
      </c>
    </row>
    <row r="929" spans="15:17" x14ac:dyDescent="0.35">
      <c r="O929" t="b">
        <f>AND('INF GERAIS'!B946=LEFT(RESUMO!B946,9),'INF GERAIS'!B946=LEFT('TERMO DE ADESÃO'!B946,9),'INF GERAIS'!B946=LEFT(EVENTOS!B946,9),'INF GERAIS'!B946=LEFT(PAGAMENTOS!B946,9),'INF GERAIS'!B946=LEFT(VISTORIA!B946,9),'INF GERAIS'!B946=LEFT('PRESTAÇÃO DE CONTAS'!B946,9),'INF GERAIS'!B946=LEFT('OBS  ENC'!B946,9),'INF GERAIS'!B946=LEFT('CONCLUSÃO INFORMAL'!B946,9))</f>
        <v>1</v>
      </c>
      <c r="P929" t="b">
        <f>AND('INF GERAIS'!D946=RESUMO!D946,'INF GERAIS'!D946='TERMO DE ADESÃO'!D946,'INF GERAIS'!D946=EVENTOS!D946,'INF GERAIS'!D946=PAGAMENTOS!D946,'INF GERAIS'!D946=VISTORIA!D946,'INF GERAIS'!D946='PRESTAÇÃO DE CONTAS'!D946,'INF GERAIS'!D946='OBS  ENC'!D946,'INF GERAIS'!D946='CONCLUSÃO INFORMAL'!D946)</f>
        <v>1</v>
      </c>
      <c r="Q929" t="b">
        <f>AND('INF GERAIS'!E946=RESUMO!E946,'INF GERAIS'!E946='TERMO DE ADESÃO'!E946,'INF GERAIS'!E946=EVENTOS!E946,'INF GERAIS'!E946=PAGAMENTOS!E946,'INF GERAIS'!E946=VISTORIA!E946,'INF GERAIS'!E946='PRESTAÇÃO DE CONTAS'!E946,'INF GERAIS'!E946='OBS  ENC'!E946,'INF GERAIS'!E946='CONCLUSÃO INFORMAL'!E946)</f>
        <v>1</v>
      </c>
    </row>
    <row r="930" spans="15:17" x14ac:dyDescent="0.35">
      <c r="O930" t="b">
        <f>AND('INF GERAIS'!B947=LEFT(RESUMO!B947,9),'INF GERAIS'!B947=LEFT('TERMO DE ADESÃO'!B947,9),'INF GERAIS'!B947=LEFT(EVENTOS!B947,9),'INF GERAIS'!B947=LEFT(PAGAMENTOS!B947,9),'INF GERAIS'!B947=LEFT(VISTORIA!B947,9),'INF GERAIS'!B947=LEFT('PRESTAÇÃO DE CONTAS'!B947,9),'INF GERAIS'!B947=LEFT('OBS  ENC'!B947,9),'INF GERAIS'!B947=LEFT('CONCLUSÃO INFORMAL'!B947,9))</f>
        <v>1</v>
      </c>
      <c r="P930" t="b">
        <f>AND('INF GERAIS'!D947=RESUMO!D947,'INF GERAIS'!D947='TERMO DE ADESÃO'!D947,'INF GERAIS'!D947=EVENTOS!D947,'INF GERAIS'!D947=PAGAMENTOS!D947,'INF GERAIS'!D947=VISTORIA!D947,'INF GERAIS'!D947='PRESTAÇÃO DE CONTAS'!D947,'INF GERAIS'!D947='OBS  ENC'!D947,'INF GERAIS'!D947='CONCLUSÃO INFORMAL'!D947)</f>
        <v>1</v>
      </c>
      <c r="Q930" t="b">
        <f>AND('INF GERAIS'!E947=RESUMO!E947,'INF GERAIS'!E947='TERMO DE ADESÃO'!E947,'INF GERAIS'!E947=EVENTOS!E947,'INF GERAIS'!E947=PAGAMENTOS!E947,'INF GERAIS'!E947=VISTORIA!E947,'INF GERAIS'!E947='PRESTAÇÃO DE CONTAS'!E947,'INF GERAIS'!E947='OBS  ENC'!E947,'INF GERAIS'!E947='CONCLUSÃO INFORMAL'!E947)</f>
        <v>1</v>
      </c>
    </row>
    <row r="931" spans="15:17" x14ac:dyDescent="0.35">
      <c r="O931" t="b">
        <f>AND('INF GERAIS'!B948=LEFT(RESUMO!B948,9),'INF GERAIS'!B948=LEFT('TERMO DE ADESÃO'!B948,9),'INF GERAIS'!B948=LEFT(EVENTOS!B948,9),'INF GERAIS'!B948=LEFT(PAGAMENTOS!B948,9),'INF GERAIS'!B948=LEFT(VISTORIA!B948,9),'INF GERAIS'!B948=LEFT('PRESTAÇÃO DE CONTAS'!B948,9),'INF GERAIS'!B948=LEFT('OBS  ENC'!B948,9),'INF GERAIS'!B948=LEFT('CONCLUSÃO INFORMAL'!B948,9))</f>
        <v>1</v>
      </c>
      <c r="P931" t="b">
        <f>AND('INF GERAIS'!D948=RESUMO!D948,'INF GERAIS'!D948='TERMO DE ADESÃO'!D948,'INF GERAIS'!D948=EVENTOS!D948,'INF GERAIS'!D948=PAGAMENTOS!D948,'INF GERAIS'!D948=VISTORIA!D948,'INF GERAIS'!D948='PRESTAÇÃO DE CONTAS'!D948,'INF GERAIS'!D948='OBS  ENC'!D948,'INF GERAIS'!D948='CONCLUSÃO INFORMAL'!D948)</f>
        <v>1</v>
      </c>
      <c r="Q931" t="b">
        <f>AND('INF GERAIS'!E948=RESUMO!E948,'INF GERAIS'!E948='TERMO DE ADESÃO'!E948,'INF GERAIS'!E948=EVENTOS!E948,'INF GERAIS'!E948=PAGAMENTOS!E948,'INF GERAIS'!E948=VISTORIA!E948,'INF GERAIS'!E948='PRESTAÇÃO DE CONTAS'!E948,'INF GERAIS'!E948='OBS  ENC'!E948,'INF GERAIS'!E948='CONCLUSÃO INFORMAL'!E948)</f>
        <v>1</v>
      </c>
    </row>
    <row r="932" spans="15:17" x14ac:dyDescent="0.35">
      <c r="O932" t="b">
        <f>AND('INF GERAIS'!B949=LEFT(RESUMO!B949,9),'INF GERAIS'!B949=LEFT('TERMO DE ADESÃO'!B949,9),'INF GERAIS'!B949=LEFT(EVENTOS!B949,9),'INF GERAIS'!B949=LEFT(PAGAMENTOS!B949,9),'INF GERAIS'!B949=LEFT(VISTORIA!B949,9),'INF GERAIS'!B949=LEFT('PRESTAÇÃO DE CONTAS'!B949,9),'INF GERAIS'!B949=LEFT('OBS  ENC'!B949,9),'INF GERAIS'!B949=LEFT('CONCLUSÃO INFORMAL'!B949,9))</f>
        <v>1</v>
      </c>
      <c r="P932" t="b">
        <f>AND('INF GERAIS'!D949=RESUMO!D949,'INF GERAIS'!D949='TERMO DE ADESÃO'!D949,'INF GERAIS'!D949=EVENTOS!D949,'INF GERAIS'!D949=PAGAMENTOS!D949,'INF GERAIS'!D949=VISTORIA!D949,'INF GERAIS'!D949='PRESTAÇÃO DE CONTAS'!D949,'INF GERAIS'!D949='OBS  ENC'!D949,'INF GERAIS'!D949='CONCLUSÃO INFORMAL'!D949)</f>
        <v>1</v>
      </c>
      <c r="Q932" t="b">
        <f>AND('INF GERAIS'!E949=RESUMO!E949,'INF GERAIS'!E949='TERMO DE ADESÃO'!E949,'INF GERAIS'!E949=EVENTOS!E949,'INF GERAIS'!E949=PAGAMENTOS!E949,'INF GERAIS'!E949=VISTORIA!E949,'INF GERAIS'!E949='PRESTAÇÃO DE CONTAS'!E949,'INF GERAIS'!E949='OBS  ENC'!E949,'INF GERAIS'!E949='CONCLUSÃO INFORMAL'!E949)</f>
        <v>1</v>
      </c>
    </row>
    <row r="933" spans="15:17" x14ac:dyDescent="0.35">
      <c r="O933" t="b">
        <f>AND('INF GERAIS'!B950=LEFT(RESUMO!B950,9),'INF GERAIS'!B950=LEFT('TERMO DE ADESÃO'!B950,9),'INF GERAIS'!B950=LEFT(EVENTOS!B950,9),'INF GERAIS'!B950=LEFT(PAGAMENTOS!B950,9),'INF GERAIS'!B950=LEFT(VISTORIA!B950,9),'INF GERAIS'!B950=LEFT('PRESTAÇÃO DE CONTAS'!B950,9),'INF GERAIS'!B950=LEFT('OBS  ENC'!B950,9),'INF GERAIS'!B950=LEFT('CONCLUSÃO INFORMAL'!B950,9))</f>
        <v>1</v>
      </c>
      <c r="P933" t="b">
        <f>AND('INF GERAIS'!D950=RESUMO!D950,'INF GERAIS'!D950='TERMO DE ADESÃO'!D950,'INF GERAIS'!D950=EVENTOS!D950,'INF GERAIS'!D950=PAGAMENTOS!D950,'INF GERAIS'!D950=VISTORIA!D950,'INF GERAIS'!D950='PRESTAÇÃO DE CONTAS'!D950,'INF GERAIS'!D950='OBS  ENC'!D950,'INF GERAIS'!D950='CONCLUSÃO INFORMAL'!D950)</f>
        <v>1</v>
      </c>
      <c r="Q933" t="b">
        <f>AND('INF GERAIS'!E950=RESUMO!E950,'INF GERAIS'!E950='TERMO DE ADESÃO'!E950,'INF GERAIS'!E950=EVENTOS!E950,'INF GERAIS'!E950=PAGAMENTOS!E950,'INF GERAIS'!E950=VISTORIA!E950,'INF GERAIS'!E950='PRESTAÇÃO DE CONTAS'!E950,'INF GERAIS'!E950='OBS  ENC'!E950,'INF GERAIS'!E950='CONCLUSÃO INFORMAL'!E950)</f>
        <v>1</v>
      </c>
    </row>
    <row r="934" spans="15:17" x14ac:dyDescent="0.35">
      <c r="O934" t="b">
        <f>AND('INF GERAIS'!B951=LEFT(RESUMO!B951,9),'INF GERAIS'!B951=LEFT('TERMO DE ADESÃO'!B951,9),'INF GERAIS'!B951=LEFT(EVENTOS!B951,9),'INF GERAIS'!B951=LEFT(PAGAMENTOS!B951,9),'INF GERAIS'!B951=LEFT(VISTORIA!B951,9),'INF GERAIS'!B951=LEFT('PRESTAÇÃO DE CONTAS'!B951,9),'INF GERAIS'!B951=LEFT('OBS  ENC'!B951,9),'INF GERAIS'!B951=LEFT('CONCLUSÃO INFORMAL'!B951,9))</f>
        <v>1</v>
      </c>
      <c r="P934" t="b">
        <f>AND('INF GERAIS'!D951=RESUMO!D951,'INF GERAIS'!D951='TERMO DE ADESÃO'!D951,'INF GERAIS'!D951=EVENTOS!D951,'INF GERAIS'!D951=PAGAMENTOS!D951,'INF GERAIS'!D951=VISTORIA!D951,'INF GERAIS'!D951='PRESTAÇÃO DE CONTAS'!D951,'INF GERAIS'!D951='OBS  ENC'!D951,'INF GERAIS'!D951='CONCLUSÃO INFORMAL'!D951)</f>
        <v>1</v>
      </c>
      <c r="Q934" t="b">
        <f>AND('INF GERAIS'!E951=RESUMO!E951,'INF GERAIS'!E951='TERMO DE ADESÃO'!E951,'INF GERAIS'!E951=EVENTOS!E951,'INF GERAIS'!E951=PAGAMENTOS!E951,'INF GERAIS'!E951=VISTORIA!E951,'INF GERAIS'!E951='PRESTAÇÃO DE CONTAS'!E951,'INF GERAIS'!E951='OBS  ENC'!E951,'INF GERAIS'!E951='CONCLUSÃO INFORMAL'!E951)</f>
        <v>1</v>
      </c>
    </row>
    <row r="935" spans="15:17" x14ac:dyDescent="0.35">
      <c r="O935" t="b">
        <f>AND('INF GERAIS'!B952=LEFT(RESUMO!B952,9),'INF GERAIS'!B952=LEFT('TERMO DE ADESÃO'!B952,9),'INF GERAIS'!B952=LEFT(EVENTOS!B952,9),'INF GERAIS'!B952=LEFT(PAGAMENTOS!B952,9),'INF GERAIS'!B952=LEFT(VISTORIA!B952,9),'INF GERAIS'!B952=LEFT('PRESTAÇÃO DE CONTAS'!B952,9),'INF GERAIS'!B952=LEFT('OBS  ENC'!B952,9),'INF GERAIS'!B952=LEFT('CONCLUSÃO INFORMAL'!B952,9))</f>
        <v>1</v>
      </c>
      <c r="P935" t="b">
        <f>AND('INF GERAIS'!D952=RESUMO!D952,'INF GERAIS'!D952='TERMO DE ADESÃO'!D952,'INF GERAIS'!D952=EVENTOS!D952,'INF GERAIS'!D952=PAGAMENTOS!D952,'INF GERAIS'!D952=VISTORIA!D952,'INF GERAIS'!D952='PRESTAÇÃO DE CONTAS'!D952,'INF GERAIS'!D952='OBS  ENC'!D952,'INF GERAIS'!D952='CONCLUSÃO INFORMAL'!D952)</f>
        <v>1</v>
      </c>
      <c r="Q935" t="b">
        <f>AND('INF GERAIS'!E952=RESUMO!E952,'INF GERAIS'!E952='TERMO DE ADESÃO'!E952,'INF GERAIS'!E952=EVENTOS!E952,'INF GERAIS'!E952=PAGAMENTOS!E952,'INF GERAIS'!E952=VISTORIA!E952,'INF GERAIS'!E952='PRESTAÇÃO DE CONTAS'!E952,'INF GERAIS'!E952='OBS  ENC'!E952,'INF GERAIS'!E952='CONCLUSÃO INFORMAL'!E952)</f>
        <v>1</v>
      </c>
    </row>
    <row r="936" spans="15:17" x14ac:dyDescent="0.35">
      <c r="O936" t="b">
        <f>AND('INF GERAIS'!B953=LEFT(RESUMO!B953,9),'INF GERAIS'!B953=LEFT('TERMO DE ADESÃO'!B953,9),'INF GERAIS'!B953=LEFT(EVENTOS!B953,9),'INF GERAIS'!B953=LEFT(PAGAMENTOS!B953,9),'INF GERAIS'!B953=LEFT(VISTORIA!B953,9),'INF GERAIS'!B953=LEFT('PRESTAÇÃO DE CONTAS'!B953,9),'INF GERAIS'!B953=LEFT('OBS  ENC'!B953,9),'INF GERAIS'!B953=LEFT('CONCLUSÃO INFORMAL'!B953,9))</f>
        <v>1</v>
      </c>
      <c r="P936" t="b">
        <f>AND('INF GERAIS'!D953=RESUMO!D953,'INF GERAIS'!D953='TERMO DE ADESÃO'!D953,'INF GERAIS'!D953=EVENTOS!D953,'INF GERAIS'!D953=PAGAMENTOS!D953,'INF GERAIS'!D953=VISTORIA!D953,'INF GERAIS'!D953='PRESTAÇÃO DE CONTAS'!D953,'INF GERAIS'!D953='OBS  ENC'!D953,'INF GERAIS'!D953='CONCLUSÃO INFORMAL'!D953)</f>
        <v>1</v>
      </c>
      <c r="Q936" t="b">
        <f>AND('INF GERAIS'!E953=RESUMO!E953,'INF GERAIS'!E953='TERMO DE ADESÃO'!E953,'INF GERAIS'!E953=EVENTOS!E953,'INF GERAIS'!E953=PAGAMENTOS!E953,'INF GERAIS'!E953=VISTORIA!E953,'INF GERAIS'!E953='PRESTAÇÃO DE CONTAS'!E953,'INF GERAIS'!E953='OBS  ENC'!E953,'INF GERAIS'!E953='CONCLUSÃO INFORMAL'!E953)</f>
        <v>1</v>
      </c>
    </row>
    <row r="937" spans="15:17" x14ac:dyDescent="0.35">
      <c r="O937" t="b">
        <f>AND('INF GERAIS'!B954=LEFT(RESUMO!B954,9),'INF GERAIS'!B954=LEFT('TERMO DE ADESÃO'!B954,9),'INF GERAIS'!B954=LEFT(EVENTOS!B954,9),'INF GERAIS'!B954=LEFT(PAGAMENTOS!B954,9),'INF GERAIS'!B954=LEFT(VISTORIA!B954,9),'INF GERAIS'!B954=LEFT('PRESTAÇÃO DE CONTAS'!B954,9),'INF GERAIS'!B954=LEFT('OBS  ENC'!B954,9),'INF GERAIS'!B954=LEFT('CONCLUSÃO INFORMAL'!B954,9))</f>
        <v>1</v>
      </c>
      <c r="P937" t="b">
        <f>AND('INF GERAIS'!D954=RESUMO!D954,'INF GERAIS'!D954='TERMO DE ADESÃO'!D954,'INF GERAIS'!D954=EVENTOS!D954,'INF GERAIS'!D954=PAGAMENTOS!D954,'INF GERAIS'!D954=VISTORIA!D954,'INF GERAIS'!D954='PRESTAÇÃO DE CONTAS'!D954,'INF GERAIS'!D954='OBS  ENC'!D954,'INF GERAIS'!D954='CONCLUSÃO INFORMAL'!D954)</f>
        <v>1</v>
      </c>
      <c r="Q937" t="b">
        <f>AND('INF GERAIS'!E954=RESUMO!E954,'INF GERAIS'!E954='TERMO DE ADESÃO'!E954,'INF GERAIS'!E954=EVENTOS!E954,'INF GERAIS'!E954=PAGAMENTOS!E954,'INF GERAIS'!E954=VISTORIA!E954,'INF GERAIS'!E954='PRESTAÇÃO DE CONTAS'!E954,'INF GERAIS'!E954='OBS  ENC'!E954,'INF GERAIS'!E954='CONCLUSÃO INFORMAL'!E954)</f>
        <v>1</v>
      </c>
    </row>
    <row r="938" spans="15:17" x14ac:dyDescent="0.35">
      <c r="O938" t="b">
        <f>AND('INF GERAIS'!B955=LEFT(RESUMO!B955,9),'INF GERAIS'!B955=LEFT('TERMO DE ADESÃO'!B955,9),'INF GERAIS'!B955=LEFT(EVENTOS!B955,9),'INF GERAIS'!B955=LEFT(PAGAMENTOS!B955,9),'INF GERAIS'!B955=LEFT(VISTORIA!B955,9),'INF GERAIS'!B955=LEFT('PRESTAÇÃO DE CONTAS'!B955,9),'INF GERAIS'!B955=LEFT('OBS  ENC'!B955,9),'INF GERAIS'!B955=LEFT('CONCLUSÃO INFORMAL'!B955,9))</f>
        <v>1</v>
      </c>
      <c r="P938" t="b">
        <f>AND('INF GERAIS'!D955=RESUMO!D955,'INF GERAIS'!D955='TERMO DE ADESÃO'!D955,'INF GERAIS'!D955=EVENTOS!D955,'INF GERAIS'!D955=PAGAMENTOS!D955,'INF GERAIS'!D955=VISTORIA!D955,'INF GERAIS'!D955='PRESTAÇÃO DE CONTAS'!D955,'INF GERAIS'!D955='OBS  ENC'!D955,'INF GERAIS'!D955='CONCLUSÃO INFORMAL'!D955)</f>
        <v>1</v>
      </c>
      <c r="Q938" t="b">
        <f>AND('INF GERAIS'!E955=RESUMO!E955,'INF GERAIS'!E955='TERMO DE ADESÃO'!E955,'INF GERAIS'!E955=EVENTOS!E955,'INF GERAIS'!E955=PAGAMENTOS!E955,'INF GERAIS'!E955=VISTORIA!E955,'INF GERAIS'!E955='PRESTAÇÃO DE CONTAS'!E955,'INF GERAIS'!E955='OBS  ENC'!E955,'INF GERAIS'!E955='CONCLUSÃO INFORMAL'!E955)</f>
        <v>1</v>
      </c>
    </row>
    <row r="939" spans="15:17" x14ac:dyDescent="0.35">
      <c r="O939" t="b">
        <f>AND('INF GERAIS'!B956=LEFT(RESUMO!B956,9),'INF GERAIS'!B956=LEFT('TERMO DE ADESÃO'!B956,9),'INF GERAIS'!B956=LEFT(EVENTOS!B956,9),'INF GERAIS'!B956=LEFT(PAGAMENTOS!B956,9),'INF GERAIS'!B956=LEFT(VISTORIA!B956,9),'INF GERAIS'!B956=LEFT('PRESTAÇÃO DE CONTAS'!B956,9),'INF GERAIS'!B956=LEFT('OBS  ENC'!B956,9),'INF GERAIS'!B956=LEFT('CONCLUSÃO INFORMAL'!B956,9))</f>
        <v>1</v>
      </c>
      <c r="P939" t="b">
        <f>AND('INF GERAIS'!D956=RESUMO!D956,'INF GERAIS'!D956='TERMO DE ADESÃO'!D956,'INF GERAIS'!D956=EVENTOS!D956,'INF GERAIS'!D956=PAGAMENTOS!D956,'INF GERAIS'!D956=VISTORIA!D956,'INF GERAIS'!D956='PRESTAÇÃO DE CONTAS'!D956,'INF GERAIS'!D956='OBS  ENC'!D956,'INF GERAIS'!D956='CONCLUSÃO INFORMAL'!D956)</f>
        <v>1</v>
      </c>
      <c r="Q939" t="b">
        <f>AND('INF GERAIS'!E956=RESUMO!E956,'INF GERAIS'!E956='TERMO DE ADESÃO'!E956,'INF GERAIS'!E956=EVENTOS!E956,'INF GERAIS'!E956=PAGAMENTOS!E956,'INF GERAIS'!E956=VISTORIA!E956,'INF GERAIS'!E956='PRESTAÇÃO DE CONTAS'!E956,'INF GERAIS'!E956='OBS  ENC'!E956,'INF GERAIS'!E956='CONCLUSÃO INFORMAL'!E956)</f>
        <v>1</v>
      </c>
    </row>
    <row r="940" spans="15:17" x14ac:dyDescent="0.35">
      <c r="O940" t="b">
        <f>AND('INF GERAIS'!B957=LEFT(RESUMO!B957,9),'INF GERAIS'!B957=LEFT('TERMO DE ADESÃO'!B957,9),'INF GERAIS'!B957=LEFT(EVENTOS!B957,9),'INF GERAIS'!B957=LEFT(PAGAMENTOS!B957,9),'INF GERAIS'!B957=LEFT(VISTORIA!B957,9),'INF GERAIS'!B957=LEFT('PRESTAÇÃO DE CONTAS'!B957,9),'INF GERAIS'!B957=LEFT('OBS  ENC'!B957,9),'INF GERAIS'!B957=LEFT('CONCLUSÃO INFORMAL'!B957,9))</f>
        <v>1</v>
      </c>
      <c r="P940" t="b">
        <f>AND('INF GERAIS'!D957=RESUMO!D957,'INF GERAIS'!D957='TERMO DE ADESÃO'!D957,'INF GERAIS'!D957=EVENTOS!D957,'INF GERAIS'!D957=PAGAMENTOS!D957,'INF GERAIS'!D957=VISTORIA!D957,'INF GERAIS'!D957='PRESTAÇÃO DE CONTAS'!D957,'INF GERAIS'!D957='OBS  ENC'!D957,'INF GERAIS'!D957='CONCLUSÃO INFORMAL'!D957)</f>
        <v>1</v>
      </c>
      <c r="Q940" t="b">
        <f>AND('INF GERAIS'!E957=RESUMO!E957,'INF GERAIS'!E957='TERMO DE ADESÃO'!E957,'INF GERAIS'!E957=EVENTOS!E957,'INF GERAIS'!E957=PAGAMENTOS!E957,'INF GERAIS'!E957=VISTORIA!E957,'INF GERAIS'!E957='PRESTAÇÃO DE CONTAS'!E957,'INF GERAIS'!E957='OBS  ENC'!E957,'INF GERAIS'!E957='CONCLUSÃO INFORMAL'!E957)</f>
        <v>1</v>
      </c>
    </row>
    <row r="941" spans="15:17" x14ac:dyDescent="0.35">
      <c r="O941" t="b">
        <f>AND('INF GERAIS'!B958=LEFT(RESUMO!B958,9),'INF GERAIS'!B958=LEFT('TERMO DE ADESÃO'!B958,9),'INF GERAIS'!B958=LEFT(EVENTOS!B958,9),'INF GERAIS'!B958=LEFT(PAGAMENTOS!B958,9),'INF GERAIS'!B958=LEFT(VISTORIA!B958,9),'INF GERAIS'!B958=LEFT('PRESTAÇÃO DE CONTAS'!B958,9),'INF GERAIS'!B958=LEFT('OBS  ENC'!B958,9),'INF GERAIS'!B958=LEFT('CONCLUSÃO INFORMAL'!B958,9))</f>
        <v>1</v>
      </c>
      <c r="P941" t="b">
        <f>AND('INF GERAIS'!D958=RESUMO!D958,'INF GERAIS'!D958='TERMO DE ADESÃO'!D958,'INF GERAIS'!D958=EVENTOS!D958,'INF GERAIS'!D958=PAGAMENTOS!D958,'INF GERAIS'!D958=VISTORIA!D958,'INF GERAIS'!D958='PRESTAÇÃO DE CONTAS'!D958,'INF GERAIS'!D958='OBS  ENC'!D958,'INF GERAIS'!D958='CONCLUSÃO INFORMAL'!D958)</f>
        <v>1</v>
      </c>
      <c r="Q941" t="b">
        <f>AND('INF GERAIS'!E958=RESUMO!E958,'INF GERAIS'!E958='TERMO DE ADESÃO'!E958,'INF GERAIS'!E958=EVENTOS!E958,'INF GERAIS'!E958=PAGAMENTOS!E958,'INF GERAIS'!E958=VISTORIA!E958,'INF GERAIS'!E958='PRESTAÇÃO DE CONTAS'!E958,'INF GERAIS'!E958='OBS  ENC'!E958,'INF GERAIS'!E958='CONCLUSÃO INFORMAL'!E958)</f>
        <v>1</v>
      </c>
    </row>
    <row r="942" spans="15:17" x14ac:dyDescent="0.35">
      <c r="O942" t="b">
        <f>AND('INF GERAIS'!B959=LEFT(RESUMO!B959,9),'INF GERAIS'!B959=LEFT('TERMO DE ADESÃO'!B959,9),'INF GERAIS'!B959=LEFT(EVENTOS!B959,9),'INF GERAIS'!B959=LEFT(PAGAMENTOS!B959,9),'INF GERAIS'!B959=LEFT(VISTORIA!B959,9),'INF GERAIS'!B959=LEFT('PRESTAÇÃO DE CONTAS'!B959,9),'INF GERAIS'!B959=LEFT('OBS  ENC'!B959,9),'INF GERAIS'!B959=LEFT('CONCLUSÃO INFORMAL'!B959,9))</f>
        <v>1</v>
      </c>
      <c r="P942" t="b">
        <f>AND('INF GERAIS'!D959=RESUMO!D959,'INF GERAIS'!D959='TERMO DE ADESÃO'!D959,'INF GERAIS'!D959=EVENTOS!D959,'INF GERAIS'!D959=PAGAMENTOS!D959,'INF GERAIS'!D959=VISTORIA!D959,'INF GERAIS'!D959='PRESTAÇÃO DE CONTAS'!D959,'INF GERAIS'!D959='OBS  ENC'!D959,'INF GERAIS'!D959='CONCLUSÃO INFORMAL'!D959)</f>
        <v>1</v>
      </c>
      <c r="Q942" t="b">
        <f>AND('INF GERAIS'!E959=RESUMO!E959,'INF GERAIS'!E959='TERMO DE ADESÃO'!E959,'INF GERAIS'!E959=EVENTOS!E959,'INF GERAIS'!E959=PAGAMENTOS!E959,'INF GERAIS'!E959=VISTORIA!E959,'INF GERAIS'!E959='PRESTAÇÃO DE CONTAS'!E959,'INF GERAIS'!E959='OBS  ENC'!E959,'INF GERAIS'!E959='CONCLUSÃO INFORMAL'!E959)</f>
        <v>1</v>
      </c>
    </row>
    <row r="943" spans="15:17" x14ac:dyDescent="0.35">
      <c r="O943" t="b">
        <f>AND('INF GERAIS'!B960=LEFT(RESUMO!B960,9),'INF GERAIS'!B960=LEFT('TERMO DE ADESÃO'!B960,9),'INF GERAIS'!B960=LEFT(EVENTOS!B960,9),'INF GERAIS'!B960=LEFT(PAGAMENTOS!B960,9),'INF GERAIS'!B960=LEFT(VISTORIA!B960,9),'INF GERAIS'!B960=LEFT('PRESTAÇÃO DE CONTAS'!B960,9),'INF GERAIS'!B960=LEFT('OBS  ENC'!B960,9),'INF GERAIS'!B960=LEFT('CONCLUSÃO INFORMAL'!B960,9))</f>
        <v>1</v>
      </c>
      <c r="P943" t="b">
        <f>AND('INF GERAIS'!D960=RESUMO!D960,'INF GERAIS'!D960='TERMO DE ADESÃO'!D960,'INF GERAIS'!D960=EVENTOS!D960,'INF GERAIS'!D960=PAGAMENTOS!D960,'INF GERAIS'!D960=VISTORIA!D960,'INF GERAIS'!D960='PRESTAÇÃO DE CONTAS'!D960,'INF GERAIS'!D960='OBS  ENC'!D960,'INF GERAIS'!D960='CONCLUSÃO INFORMAL'!D960)</f>
        <v>1</v>
      </c>
      <c r="Q943" t="b">
        <f>AND('INF GERAIS'!E960=RESUMO!E960,'INF GERAIS'!E960='TERMO DE ADESÃO'!E960,'INF GERAIS'!E960=EVENTOS!E960,'INF GERAIS'!E960=PAGAMENTOS!E960,'INF GERAIS'!E960=VISTORIA!E960,'INF GERAIS'!E960='PRESTAÇÃO DE CONTAS'!E960,'INF GERAIS'!E960='OBS  ENC'!E960,'INF GERAIS'!E960='CONCLUSÃO INFORMAL'!E960)</f>
        <v>1</v>
      </c>
    </row>
    <row r="944" spans="15:17" x14ac:dyDescent="0.35">
      <c r="O944" t="b">
        <f>AND('INF GERAIS'!B961=LEFT(RESUMO!B961,9),'INF GERAIS'!B961=LEFT('TERMO DE ADESÃO'!B961,9),'INF GERAIS'!B961=LEFT(EVENTOS!B961,9),'INF GERAIS'!B961=LEFT(PAGAMENTOS!B961,9),'INF GERAIS'!B961=LEFT(VISTORIA!B961,9),'INF GERAIS'!B961=LEFT('PRESTAÇÃO DE CONTAS'!B961,9),'INF GERAIS'!B961=LEFT('OBS  ENC'!B961,9),'INF GERAIS'!B961=LEFT('CONCLUSÃO INFORMAL'!B961,9))</f>
        <v>1</v>
      </c>
      <c r="P944" t="b">
        <f>AND('INF GERAIS'!D961=RESUMO!D961,'INF GERAIS'!D961='TERMO DE ADESÃO'!D961,'INF GERAIS'!D961=EVENTOS!D961,'INF GERAIS'!D961=PAGAMENTOS!D961,'INF GERAIS'!D961=VISTORIA!D961,'INF GERAIS'!D961='PRESTAÇÃO DE CONTAS'!D961,'INF GERAIS'!D961='OBS  ENC'!D961,'INF GERAIS'!D961='CONCLUSÃO INFORMAL'!D961)</f>
        <v>1</v>
      </c>
      <c r="Q944" t="b">
        <f>AND('INF GERAIS'!E961=RESUMO!E961,'INF GERAIS'!E961='TERMO DE ADESÃO'!E961,'INF GERAIS'!E961=EVENTOS!E961,'INF GERAIS'!E961=PAGAMENTOS!E961,'INF GERAIS'!E961=VISTORIA!E961,'INF GERAIS'!E961='PRESTAÇÃO DE CONTAS'!E961,'INF GERAIS'!E961='OBS  ENC'!E961,'INF GERAIS'!E961='CONCLUSÃO INFORMAL'!E961)</f>
        <v>1</v>
      </c>
    </row>
    <row r="945" spans="15:17" x14ac:dyDescent="0.35">
      <c r="O945" t="b">
        <f>AND('INF GERAIS'!B962=LEFT(RESUMO!B962,9),'INF GERAIS'!B962=LEFT('TERMO DE ADESÃO'!B962,9),'INF GERAIS'!B962=LEFT(EVENTOS!B962,9),'INF GERAIS'!B962=LEFT(PAGAMENTOS!B962,9),'INF GERAIS'!B962=LEFT(VISTORIA!B962,9),'INF GERAIS'!B962=LEFT('PRESTAÇÃO DE CONTAS'!B962,9),'INF GERAIS'!B962=LEFT('OBS  ENC'!B962,9),'INF GERAIS'!B962=LEFT('CONCLUSÃO INFORMAL'!B962,9))</f>
        <v>1</v>
      </c>
      <c r="P945" t="b">
        <f>AND('INF GERAIS'!D962=RESUMO!D962,'INF GERAIS'!D962='TERMO DE ADESÃO'!D962,'INF GERAIS'!D962=EVENTOS!D962,'INF GERAIS'!D962=PAGAMENTOS!D962,'INF GERAIS'!D962=VISTORIA!D962,'INF GERAIS'!D962='PRESTAÇÃO DE CONTAS'!D962,'INF GERAIS'!D962='OBS  ENC'!D962,'INF GERAIS'!D962='CONCLUSÃO INFORMAL'!D962)</f>
        <v>1</v>
      </c>
      <c r="Q945" t="b">
        <f>AND('INF GERAIS'!E962=RESUMO!E962,'INF GERAIS'!E962='TERMO DE ADESÃO'!E962,'INF GERAIS'!E962=EVENTOS!E962,'INF GERAIS'!E962=PAGAMENTOS!E962,'INF GERAIS'!E962=VISTORIA!E962,'INF GERAIS'!E962='PRESTAÇÃO DE CONTAS'!E962,'INF GERAIS'!E962='OBS  ENC'!E962,'INF GERAIS'!E962='CONCLUSÃO INFORMAL'!E962)</f>
        <v>1</v>
      </c>
    </row>
    <row r="946" spans="15:17" x14ac:dyDescent="0.35">
      <c r="O946" t="b">
        <f>AND('INF GERAIS'!B963=LEFT(RESUMO!B963,9),'INF GERAIS'!B963=LEFT('TERMO DE ADESÃO'!B963,9),'INF GERAIS'!B963=LEFT(EVENTOS!B963,9),'INF GERAIS'!B963=LEFT(PAGAMENTOS!B963,9),'INF GERAIS'!B963=LEFT(VISTORIA!B963,9),'INF GERAIS'!B963=LEFT('PRESTAÇÃO DE CONTAS'!B963,9),'INF GERAIS'!B963=LEFT('OBS  ENC'!B963,9),'INF GERAIS'!B963=LEFT('CONCLUSÃO INFORMAL'!B963,9))</f>
        <v>1</v>
      </c>
      <c r="P946" t="b">
        <f>AND('INF GERAIS'!D963=RESUMO!D963,'INF GERAIS'!D963='TERMO DE ADESÃO'!D963,'INF GERAIS'!D963=EVENTOS!D963,'INF GERAIS'!D963=PAGAMENTOS!D963,'INF GERAIS'!D963=VISTORIA!D963,'INF GERAIS'!D963='PRESTAÇÃO DE CONTAS'!D963,'INF GERAIS'!D963='OBS  ENC'!D963,'INF GERAIS'!D963='CONCLUSÃO INFORMAL'!D963)</f>
        <v>1</v>
      </c>
      <c r="Q946" t="b">
        <f>AND('INF GERAIS'!E963=RESUMO!E963,'INF GERAIS'!E963='TERMO DE ADESÃO'!E963,'INF GERAIS'!E963=EVENTOS!E963,'INF GERAIS'!E963=PAGAMENTOS!E963,'INF GERAIS'!E963=VISTORIA!E963,'INF GERAIS'!E963='PRESTAÇÃO DE CONTAS'!E963,'INF GERAIS'!E963='OBS  ENC'!E963,'INF GERAIS'!E963='CONCLUSÃO INFORMAL'!E963)</f>
        <v>1</v>
      </c>
    </row>
    <row r="947" spans="15:17" x14ac:dyDescent="0.35">
      <c r="O947" t="b">
        <f>AND('INF GERAIS'!B964=LEFT(RESUMO!B964,9),'INF GERAIS'!B964=LEFT('TERMO DE ADESÃO'!B964,9),'INF GERAIS'!B964=LEFT(EVENTOS!B964,9),'INF GERAIS'!B964=LEFT(PAGAMENTOS!B964,9),'INF GERAIS'!B964=LEFT(VISTORIA!B964,9),'INF GERAIS'!B964=LEFT('PRESTAÇÃO DE CONTAS'!B964,9),'INF GERAIS'!B964=LEFT('OBS  ENC'!B964,9),'INF GERAIS'!B964=LEFT('CONCLUSÃO INFORMAL'!B964,9))</f>
        <v>1</v>
      </c>
      <c r="P947" t="b">
        <f>AND('INF GERAIS'!D964=RESUMO!D964,'INF GERAIS'!D964='TERMO DE ADESÃO'!D964,'INF GERAIS'!D964=EVENTOS!D964,'INF GERAIS'!D964=PAGAMENTOS!D964,'INF GERAIS'!D964=VISTORIA!D964,'INF GERAIS'!D964='PRESTAÇÃO DE CONTAS'!D964,'INF GERAIS'!D964='OBS  ENC'!D964,'INF GERAIS'!D964='CONCLUSÃO INFORMAL'!D964)</f>
        <v>1</v>
      </c>
      <c r="Q947" t="b">
        <f>AND('INF GERAIS'!E964=RESUMO!E964,'INF GERAIS'!E964='TERMO DE ADESÃO'!E964,'INF GERAIS'!E964=EVENTOS!E964,'INF GERAIS'!E964=PAGAMENTOS!E964,'INF GERAIS'!E964=VISTORIA!E964,'INF GERAIS'!E964='PRESTAÇÃO DE CONTAS'!E964,'INF GERAIS'!E964='OBS  ENC'!E964,'INF GERAIS'!E964='CONCLUSÃO INFORMAL'!E964)</f>
        <v>1</v>
      </c>
    </row>
    <row r="948" spans="15:17" x14ac:dyDescent="0.35">
      <c r="O948" t="b">
        <f>AND('INF GERAIS'!B965=LEFT(RESUMO!B965,9),'INF GERAIS'!B965=LEFT('TERMO DE ADESÃO'!B965,9),'INF GERAIS'!B965=LEFT(EVENTOS!B965,9),'INF GERAIS'!B965=LEFT(PAGAMENTOS!B965,9),'INF GERAIS'!B965=LEFT(VISTORIA!B965,9),'INF GERAIS'!B965=LEFT('PRESTAÇÃO DE CONTAS'!B965,9),'INF GERAIS'!B965=LEFT('OBS  ENC'!B965,9),'INF GERAIS'!B965=LEFT('CONCLUSÃO INFORMAL'!B965,9))</f>
        <v>1</v>
      </c>
      <c r="P948" t="b">
        <f>AND('INF GERAIS'!D965=RESUMO!D965,'INF GERAIS'!D965='TERMO DE ADESÃO'!D965,'INF GERAIS'!D965=EVENTOS!D965,'INF GERAIS'!D965=PAGAMENTOS!D965,'INF GERAIS'!D965=VISTORIA!D965,'INF GERAIS'!D965='PRESTAÇÃO DE CONTAS'!D965,'INF GERAIS'!D965='OBS  ENC'!D965,'INF GERAIS'!D965='CONCLUSÃO INFORMAL'!D965)</f>
        <v>1</v>
      </c>
      <c r="Q948" t="b">
        <f>AND('INF GERAIS'!E965=RESUMO!E965,'INF GERAIS'!E965='TERMO DE ADESÃO'!E965,'INF GERAIS'!E965=EVENTOS!E965,'INF GERAIS'!E965=PAGAMENTOS!E965,'INF GERAIS'!E965=VISTORIA!E965,'INF GERAIS'!E965='PRESTAÇÃO DE CONTAS'!E965,'INF GERAIS'!E965='OBS  ENC'!E965,'INF GERAIS'!E965='CONCLUSÃO INFORMAL'!E965)</f>
        <v>1</v>
      </c>
    </row>
    <row r="949" spans="15:17" x14ac:dyDescent="0.35">
      <c r="O949" t="b">
        <f>AND('INF GERAIS'!B966=LEFT(RESUMO!B966,9),'INF GERAIS'!B966=LEFT('TERMO DE ADESÃO'!B966,9),'INF GERAIS'!B966=LEFT(EVENTOS!B966,9),'INF GERAIS'!B966=LEFT(PAGAMENTOS!B966,9),'INF GERAIS'!B966=LEFT(VISTORIA!B966,9),'INF GERAIS'!B966=LEFT('PRESTAÇÃO DE CONTAS'!B966,9),'INF GERAIS'!B966=LEFT('OBS  ENC'!B966,9),'INF GERAIS'!B966=LEFT('CONCLUSÃO INFORMAL'!B966,9))</f>
        <v>1</v>
      </c>
      <c r="P949" t="b">
        <f>AND('INF GERAIS'!D966=RESUMO!D966,'INF GERAIS'!D966='TERMO DE ADESÃO'!D966,'INF GERAIS'!D966=EVENTOS!D966,'INF GERAIS'!D966=PAGAMENTOS!D966,'INF GERAIS'!D966=VISTORIA!D966,'INF GERAIS'!D966='PRESTAÇÃO DE CONTAS'!D966,'INF GERAIS'!D966='OBS  ENC'!D966,'INF GERAIS'!D966='CONCLUSÃO INFORMAL'!D966)</f>
        <v>1</v>
      </c>
      <c r="Q949" t="b">
        <f>AND('INF GERAIS'!E966=RESUMO!E966,'INF GERAIS'!E966='TERMO DE ADESÃO'!E966,'INF GERAIS'!E966=EVENTOS!E966,'INF GERAIS'!E966=PAGAMENTOS!E966,'INF GERAIS'!E966=VISTORIA!E966,'INF GERAIS'!E966='PRESTAÇÃO DE CONTAS'!E966,'INF GERAIS'!E966='OBS  ENC'!E966,'INF GERAIS'!E966='CONCLUSÃO INFORMAL'!E966)</f>
        <v>1</v>
      </c>
    </row>
    <row r="950" spans="15:17" x14ac:dyDescent="0.35">
      <c r="O950" t="b">
        <f>AND('INF GERAIS'!B967=LEFT(RESUMO!B967,9),'INF GERAIS'!B967=LEFT('TERMO DE ADESÃO'!B967,9),'INF GERAIS'!B967=LEFT(EVENTOS!B967,9),'INF GERAIS'!B967=LEFT(PAGAMENTOS!B967,9),'INF GERAIS'!B967=LEFT(VISTORIA!B967,9),'INF GERAIS'!B967=LEFT('PRESTAÇÃO DE CONTAS'!B967,9),'INF GERAIS'!B967=LEFT('OBS  ENC'!B967,9),'INF GERAIS'!B967=LEFT('CONCLUSÃO INFORMAL'!B967,9))</f>
        <v>1</v>
      </c>
      <c r="P950" t="b">
        <f>AND('INF GERAIS'!D967=RESUMO!D967,'INF GERAIS'!D967='TERMO DE ADESÃO'!D967,'INF GERAIS'!D967=EVENTOS!D967,'INF GERAIS'!D967=PAGAMENTOS!D967,'INF GERAIS'!D967=VISTORIA!D967,'INF GERAIS'!D967='PRESTAÇÃO DE CONTAS'!D967,'INF GERAIS'!D967='OBS  ENC'!D967,'INF GERAIS'!D967='CONCLUSÃO INFORMAL'!D967)</f>
        <v>1</v>
      </c>
      <c r="Q950" t="b">
        <f>AND('INF GERAIS'!E967=RESUMO!E967,'INF GERAIS'!E967='TERMO DE ADESÃO'!E967,'INF GERAIS'!E967=EVENTOS!E967,'INF GERAIS'!E967=PAGAMENTOS!E967,'INF GERAIS'!E967=VISTORIA!E967,'INF GERAIS'!E967='PRESTAÇÃO DE CONTAS'!E967,'INF GERAIS'!E967='OBS  ENC'!E967,'INF GERAIS'!E967='CONCLUSÃO INFORMAL'!E967)</f>
        <v>1</v>
      </c>
    </row>
    <row r="951" spans="15:17" x14ac:dyDescent="0.35">
      <c r="O951" t="b">
        <f>AND('INF GERAIS'!B968=LEFT(RESUMO!B968,9),'INF GERAIS'!B968=LEFT('TERMO DE ADESÃO'!B968,9),'INF GERAIS'!B968=LEFT(EVENTOS!B968,9),'INF GERAIS'!B968=LEFT(PAGAMENTOS!B968,9),'INF GERAIS'!B968=LEFT(VISTORIA!B968,9),'INF GERAIS'!B968=LEFT('PRESTAÇÃO DE CONTAS'!B968,9),'INF GERAIS'!B968=LEFT('OBS  ENC'!B968,9),'INF GERAIS'!B968=LEFT('CONCLUSÃO INFORMAL'!B968,9))</f>
        <v>1</v>
      </c>
      <c r="P951" t="b">
        <f>AND('INF GERAIS'!D968=RESUMO!D968,'INF GERAIS'!D968='TERMO DE ADESÃO'!D968,'INF GERAIS'!D968=EVENTOS!D968,'INF GERAIS'!D968=PAGAMENTOS!D968,'INF GERAIS'!D968=VISTORIA!D968,'INF GERAIS'!D968='PRESTAÇÃO DE CONTAS'!D968,'INF GERAIS'!D968='OBS  ENC'!D968,'INF GERAIS'!D968='CONCLUSÃO INFORMAL'!D968)</f>
        <v>1</v>
      </c>
      <c r="Q951" t="b">
        <f>AND('INF GERAIS'!E968=RESUMO!E968,'INF GERAIS'!E968='TERMO DE ADESÃO'!E968,'INF GERAIS'!E968=EVENTOS!E968,'INF GERAIS'!E968=PAGAMENTOS!E968,'INF GERAIS'!E968=VISTORIA!E968,'INF GERAIS'!E968='PRESTAÇÃO DE CONTAS'!E968,'INF GERAIS'!E968='OBS  ENC'!E968,'INF GERAIS'!E968='CONCLUSÃO INFORMAL'!E968)</f>
        <v>1</v>
      </c>
    </row>
    <row r="952" spans="15:17" x14ac:dyDescent="0.35">
      <c r="O952" t="b">
        <f>AND('INF GERAIS'!B969=LEFT(RESUMO!B969,9),'INF GERAIS'!B969=LEFT('TERMO DE ADESÃO'!B969,9),'INF GERAIS'!B969=LEFT(EVENTOS!B969,9),'INF GERAIS'!B969=LEFT(PAGAMENTOS!B969,9),'INF GERAIS'!B969=LEFT(VISTORIA!B969,9),'INF GERAIS'!B969=LEFT('PRESTAÇÃO DE CONTAS'!B969,9),'INF GERAIS'!B969=LEFT('OBS  ENC'!B969,9),'INF GERAIS'!B969=LEFT('CONCLUSÃO INFORMAL'!B969,9))</f>
        <v>1</v>
      </c>
      <c r="P952" t="b">
        <f>AND('INF GERAIS'!D969=RESUMO!D969,'INF GERAIS'!D969='TERMO DE ADESÃO'!D969,'INF GERAIS'!D969=EVENTOS!D969,'INF GERAIS'!D969=PAGAMENTOS!D969,'INF GERAIS'!D969=VISTORIA!D969,'INF GERAIS'!D969='PRESTAÇÃO DE CONTAS'!D969,'INF GERAIS'!D969='OBS  ENC'!D969,'INF GERAIS'!D969='CONCLUSÃO INFORMAL'!D969)</f>
        <v>1</v>
      </c>
      <c r="Q952" t="b">
        <f>AND('INF GERAIS'!E969=RESUMO!E969,'INF GERAIS'!E969='TERMO DE ADESÃO'!E969,'INF GERAIS'!E969=EVENTOS!E969,'INF GERAIS'!E969=PAGAMENTOS!E969,'INF GERAIS'!E969=VISTORIA!E969,'INF GERAIS'!E969='PRESTAÇÃO DE CONTAS'!E969,'INF GERAIS'!E969='OBS  ENC'!E969,'INF GERAIS'!E969='CONCLUSÃO INFORMAL'!E969)</f>
        <v>1</v>
      </c>
    </row>
    <row r="953" spans="15:17" x14ac:dyDescent="0.35">
      <c r="O953" t="b">
        <f>AND('INF GERAIS'!B970=LEFT(RESUMO!B970,9),'INF GERAIS'!B970=LEFT('TERMO DE ADESÃO'!B970,9),'INF GERAIS'!B970=LEFT(EVENTOS!B970,9),'INF GERAIS'!B970=LEFT(PAGAMENTOS!B970,9),'INF GERAIS'!B970=LEFT(VISTORIA!B970,9),'INF GERAIS'!B970=LEFT('PRESTAÇÃO DE CONTAS'!B970,9),'INF GERAIS'!B970=LEFT('OBS  ENC'!B970,9),'INF GERAIS'!B970=LEFT('CONCLUSÃO INFORMAL'!B970,9))</f>
        <v>1</v>
      </c>
      <c r="P953" t="b">
        <f>AND('INF GERAIS'!D970=RESUMO!D970,'INF GERAIS'!D970='TERMO DE ADESÃO'!D970,'INF GERAIS'!D970=EVENTOS!D970,'INF GERAIS'!D970=PAGAMENTOS!D970,'INF GERAIS'!D970=VISTORIA!D970,'INF GERAIS'!D970='PRESTAÇÃO DE CONTAS'!D970,'INF GERAIS'!D970='OBS  ENC'!D970,'INF GERAIS'!D970='CONCLUSÃO INFORMAL'!D970)</f>
        <v>1</v>
      </c>
      <c r="Q953" t="b">
        <f>AND('INF GERAIS'!E970=RESUMO!E970,'INF GERAIS'!E970='TERMO DE ADESÃO'!E970,'INF GERAIS'!E970=EVENTOS!E970,'INF GERAIS'!E970=PAGAMENTOS!E970,'INF GERAIS'!E970=VISTORIA!E970,'INF GERAIS'!E970='PRESTAÇÃO DE CONTAS'!E970,'INF GERAIS'!E970='OBS  ENC'!E970,'INF GERAIS'!E970='CONCLUSÃO INFORMAL'!E970)</f>
        <v>1</v>
      </c>
    </row>
    <row r="954" spans="15:17" x14ac:dyDescent="0.35">
      <c r="O954" t="b">
        <f>AND('INF GERAIS'!B971=LEFT(RESUMO!B971,9),'INF GERAIS'!B971=LEFT('TERMO DE ADESÃO'!B971,9),'INF GERAIS'!B971=LEFT(EVENTOS!B971,9),'INF GERAIS'!B971=LEFT(PAGAMENTOS!B971,9),'INF GERAIS'!B971=LEFT(VISTORIA!B971,9),'INF GERAIS'!B971=LEFT('PRESTAÇÃO DE CONTAS'!B971,9),'INF GERAIS'!B971=LEFT('OBS  ENC'!B971,9),'INF GERAIS'!B971=LEFT('CONCLUSÃO INFORMAL'!B971,9))</f>
        <v>1</v>
      </c>
      <c r="P954" t="b">
        <f>AND('INF GERAIS'!D971=RESUMO!D971,'INF GERAIS'!D971='TERMO DE ADESÃO'!D971,'INF GERAIS'!D971=EVENTOS!D971,'INF GERAIS'!D971=PAGAMENTOS!D971,'INF GERAIS'!D971=VISTORIA!D971,'INF GERAIS'!D971='PRESTAÇÃO DE CONTAS'!D971,'INF GERAIS'!D971='OBS  ENC'!D971,'INF GERAIS'!D971='CONCLUSÃO INFORMAL'!D971)</f>
        <v>1</v>
      </c>
      <c r="Q954" t="b">
        <f>AND('INF GERAIS'!E971=RESUMO!E971,'INF GERAIS'!E971='TERMO DE ADESÃO'!E971,'INF GERAIS'!E971=EVENTOS!E971,'INF GERAIS'!E971=PAGAMENTOS!E971,'INF GERAIS'!E971=VISTORIA!E971,'INF GERAIS'!E971='PRESTAÇÃO DE CONTAS'!E971,'INF GERAIS'!E971='OBS  ENC'!E971,'INF GERAIS'!E971='CONCLUSÃO INFORMAL'!E971)</f>
        <v>1</v>
      </c>
    </row>
    <row r="955" spans="15:17" x14ac:dyDescent="0.35">
      <c r="O955" t="b">
        <f>AND('INF GERAIS'!B972=LEFT(RESUMO!B972,9),'INF GERAIS'!B972=LEFT('TERMO DE ADESÃO'!B972,9),'INF GERAIS'!B972=LEFT(EVENTOS!B972,9),'INF GERAIS'!B972=LEFT(PAGAMENTOS!B972,9),'INF GERAIS'!B972=LEFT(VISTORIA!B972,9),'INF GERAIS'!B972=LEFT('PRESTAÇÃO DE CONTAS'!B972,9),'INF GERAIS'!B972=LEFT('OBS  ENC'!B972,9),'INF GERAIS'!B972=LEFT('CONCLUSÃO INFORMAL'!B972,9))</f>
        <v>1</v>
      </c>
      <c r="P955" t="b">
        <f>AND('INF GERAIS'!D972=RESUMO!D972,'INF GERAIS'!D972='TERMO DE ADESÃO'!D972,'INF GERAIS'!D972=EVENTOS!D972,'INF GERAIS'!D972=PAGAMENTOS!D972,'INF GERAIS'!D972=VISTORIA!D972,'INF GERAIS'!D972='PRESTAÇÃO DE CONTAS'!D972,'INF GERAIS'!D972='OBS  ENC'!D972,'INF GERAIS'!D972='CONCLUSÃO INFORMAL'!D972)</f>
        <v>1</v>
      </c>
      <c r="Q955" t="b">
        <f>AND('INF GERAIS'!E972=RESUMO!E972,'INF GERAIS'!E972='TERMO DE ADESÃO'!E972,'INF GERAIS'!E972=EVENTOS!E972,'INF GERAIS'!E972=PAGAMENTOS!E972,'INF GERAIS'!E972=VISTORIA!E972,'INF GERAIS'!E972='PRESTAÇÃO DE CONTAS'!E972,'INF GERAIS'!E972='OBS  ENC'!E972,'INF GERAIS'!E972='CONCLUSÃO INFORMAL'!E972)</f>
        <v>1</v>
      </c>
    </row>
    <row r="956" spans="15:17" x14ac:dyDescent="0.35">
      <c r="O956" t="b">
        <f>AND('INF GERAIS'!B973=LEFT(RESUMO!B973,9),'INF GERAIS'!B973=LEFT('TERMO DE ADESÃO'!B973,9),'INF GERAIS'!B973=LEFT(EVENTOS!B973,9),'INF GERAIS'!B973=LEFT(PAGAMENTOS!B973,9),'INF GERAIS'!B973=LEFT(VISTORIA!B973,9),'INF GERAIS'!B973=LEFT('PRESTAÇÃO DE CONTAS'!B973,9),'INF GERAIS'!B973=LEFT('OBS  ENC'!B973,9),'INF GERAIS'!B973=LEFT('CONCLUSÃO INFORMAL'!B973,9))</f>
        <v>1</v>
      </c>
      <c r="P956" t="b">
        <f>AND('INF GERAIS'!D973=RESUMO!D973,'INF GERAIS'!D973='TERMO DE ADESÃO'!D973,'INF GERAIS'!D973=EVENTOS!D973,'INF GERAIS'!D973=PAGAMENTOS!D973,'INF GERAIS'!D973=VISTORIA!D973,'INF GERAIS'!D973='PRESTAÇÃO DE CONTAS'!D973,'INF GERAIS'!D973='OBS  ENC'!D973,'INF GERAIS'!D973='CONCLUSÃO INFORMAL'!D973)</f>
        <v>1</v>
      </c>
      <c r="Q956" t="b">
        <f>AND('INF GERAIS'!E973=RESUMO!E973,'INF GERAIS'!E973='TERMO DE ADESÃO'!E973,'INF GERAIS'!E973=EVENTOS!E973,'INF GERAIS'!E973=PAGAMENTOS!E973,'INF GERAIS'!E973=VISTORIA!E973,'INF GERAIS'!E973='PRESTAÇÃO DE CONTAS'!E973,'INF GERAIS'!E973='OBS  ENC'!E973,'INF GERAIS'!E973='CONCLUSÃO INFORMAL'!E973)</f>
        <v>1</v>
      </c>
    </row>
    <row r="957" spans="15:17" x14ac:dyDescent="0.35">
      <c r="O957" t="b">
        <f>AND('INF GERAIS'!B974=LEFT(RESUMO!B974,9),'INF GERAIS'!B974=LEFT('TERMO DE ADESÃO'!B974,9),'INF GERAIS'!B974=LEFT(EVENTOS!B974,9),'INF GERAIS'!B974=LEFT(PAGAMENTOS!B974,9),'INF GERAIS'!B974=LEFT(VISTORIA!B974,9),'INF GERAIS'!B974=LEFT('PRESTAÇÃO DE CONTAS'!B974,9),'INF GERAIS'!B974=LEFT('OBS  ENC'!B974,9),'INF GERAIS'!B974=LEFT('CONCLUSÃO INFORMAL'!B974,9))</f>
        <v>1</v>
      </c>
      <c r="P957" t="b">
        <f>AND('INF GERAIS'!D974=RESUMO!D974,'INF GERAIS'!D974='TERMO DE ADESÃO'!D974,'INF GERAIS'!D974=EVENTOS!D974,'INF GERAIS'!D974=PAGAMENTOS!D974,'INF GERAIS'!D974=VISTORIA!D974,'INF GERAIS'!D974='PRESTAÇÃO DE CONTAS'!D974,'INF GERAIS'!D974='OBS  ENC'!D974,'INF GERAIS'!D974='CONCLUSÃO INFORMAL'!D974)</f>
        <v>1</v>
      </c>
      <c r="Q957" t="b">
        <f>AND('INF GERAIS'!E974=RESUMO!E974,'INF GERAIS'!E974='TERMO DE ADESÃO'!E974,'INF GERAIS'!E974=EVENTOS!E974,'INF GERAIS'!E974=PAGAMENTOS!E974,'INF GERAIS'!E974=VISTORIA!E974,'INF GERAIS'!E974='PRESTAÇÃO DE CONTAS'!E974,'INF GERAIS'!E974='OBS  ENC'!E974,'INF GERAIS'!E974='CONCLUSÃO INFORMAL'!E974)</f>
        <v>1</v>
      </c>
    </row>
    <row r="958" spans="15:17" x14ac:dyDescent="0.35">
      <c r="O958" t="b">
        <f>AND('INF GERAIS'!B975=LEFT(RESUMO!B975,9),'INF GERAIS'!B975=LEFT('TERMO DE ADESÃO'!B975,9),'INF GERAIS'!B975=LEFT(EVENTOS!B975,9),'INF GERAIS'!B975=LEFT(PAGAMENTOS!B975,9),'INF GERAIS'!B975=LEFT(VISTORIA!B975,9),'INF GERAIS'!B975=LEFT('PRESTAÇÃO DE CONTAS'!B975,9),'INF GERAIS'!B975=LEFT('OBS  ENC'!B975,9),'INF GERAIS'!B975=LEFT('CONCLUSÃO INFORMAL'!B975,9))</f>
        <v>1</v>
      </c>
      <c r="P958" t="b">
        <f>AND('INF GERAIS'!D975=RESUMO!D975,'INF GERAIS'!D975='TERMO DE ADESÃO'!D975,'INF GERAIS'!D975=EVENTOS!D975,'INF GERAIS'!D975=PAGAMENTOS!D975,'INF GERAIS'!D975=VISTORIA!D975,'INF GERAIS'!D975='PRESTAÇÃO DE CONTAS'!D975,'INF GERAIS'!D975='OBS  ENC'!D975,'INF GERAIS'!D975='CONCLUSÃO INFORMAL'!D975)</f>
        <v>1</v>
      </c>
      <c r="Q958" t="b">
        <f>AND('INF GERAIS'!E975=RESUMO!E975,'INF GERAIS'!E975='TERMO DE ADESÃO'!E975,'INF GERAIS'!E975=EVENTOS!E975,'INF GERAIS'!E975=PAGAMENTOS!E975,'INF GERAIS'!E975=VISTORIA!E975,'INF GERAIS'!E975='PRESTAÇÃO DE CONTAS'!E975,'INF GERAIS'!E975='OBS  ENC'!E975,'INF GERAIS'!E975='CONCLUSÃO INFORMAL'!E975)</f>
        <v>1</v>
      </c>
    </row>
    <row r="959" spans="15:17" x14ac:dyDescent="0.35">
      <c r="O959" t="b">
        <f>AND('INF GERAIS'!B976=LEFT(RESUMO!B976,9),'INF GERAIS'!B976=LEFT('TERMO DE ADESÃO'!B976,9),'INF GERAIS'!B976=LEFT(EVENTOS!B976,9),'INF GERAIS'!B976=LEFT(PAGAMENTOS!B976,9),'INF GERAIS'!B976=LEFT(VISTORIA!B976,9),'INF GERAIS'!B976=LEFT('PRESTAÇÃO DE CONTAS'!B976,9),'INF GERAIS'!B976=LEFT('OBS  ENC'!B976,9),'INF GERAIS'!B976=LEFT('CONCLUSÃO INFORMAL'!B976,9))</f>
        <v>1</v>
      </c>
      <c r="P959" t="b">
        <f>AND('INF GERAIS'!D976=RESUMO!D976,'INF GERAIS'!D976='TERMO DE ADESÃO'!D976,'INF GERAIS'!D976=EVENTOS!D976,'INF GERAIS'!D976=PAGAMENTOS!D976,'INF GERAIS'!D976=VISTORIA!D976,'INF GERAIS'!D976='PRESTAÇÃO DE CONTAS'!D976,'INF GERAIS'!D976='OBS  ENC'!D976,'INF GERAIS'!D976='CONCLUSÃO INFORMAL'!D976)</f>
        <v>1</v>
      </c>
      <c r="Q959" t="b">
        <f>AND('INF GERAIS'!E976=RESUMO!E976,'INF GERAIS'!E976='TERMO DE ADESÃO'!E976,'INF GERAIS'!E976=EVENTOS!E976,'INF GERAIS'!E976=PAGAMENTOS!E976,'INF GERAIS'!E976=VISTORIA!E976,'INF GERAIS'!E976='PRESTAÇÃO DE CONTAS'!E976,'INF GERAIS'!E976='OBS  ENC'!E976,'INF GERAIS'!E976='CONCLUSÃO INFORMAL'!E976)</f>
        <v>1</v>
      </c>
    </row>
    <row r="960" spans="15:17" x14ac:dyDescent="0.35">
      <c r="O960" t="b">
        <f>AND('INF GERAIS'!B977=LEFT(RESUMO!B977,9),'INF GERAIS'!B977=LEFT('TERMO DE ADESÃO'!B977,9),'INF GERAIS'!B977=LEFT(EVENTOS!B977,9),'INF GERAIS'!B977=LEFT(PAGAMENTOS!B977,9),'INF GERAIS'!B977=LEFT(VISTORIA!B977,9),'INF GERAIS'!B977=LEFT('PRESTAÇÃO DE CONTAS'!B977,9),'INF GERAIS'!B977=LEFT('OBS  ENC'!B977,9),'INF GERAIS'!B977=LEFT('CONCLUSÃO INFORMAL'!B977,9))</f>
        <v>1</v>
      </c>
      <c r="P960" t="b">
        <f>AND('INF GERAIS'!D977=RESUMO!D977,'INF GERAIS'!D977='TERMO DE ADESÃO'!D977,'INF GERAIS'!D977=EVENTOS!D977,'INF GERAIS'!D977=PAGAMENTOS!D977,'INF GERAIS'!D977=VISTORIA!D977,'INF GERAIS'!D977='PRESTAÇÃO DE CONTAS'!D977,'INF GERAIS'!D977='OBS  ENC'!D977,'INF GERAIS'!D977='CONCLUSÃO INFORMAL'!D977)</f>
        <v>1</v>
      </c>
      <c r="Q960" t="b">
        <f>AND('INF GERAIS'!E977=RESUMO!E977,'INF GERAIS'!E977='TERMO DE ADESÃO'!E977,'INF GERAIS'!E977=EVENTOS!E977,'INF GERAIS'!E977=PAGAMENTOS!E977,'INF GERAIS'!E977=VISTORIA!E977,'INF GERAIS'!E977='PRESTAÇÃO DE CONTAS'!E977,'INF GERAIS'!E977='OBS  ENC'!E977,'INF GERAIS'!E977='CONCLUSÃO INFORMAL'!E977)</f>
        <v>1</v>
      </c>
    </row>
    <row r="961" spans="15:17" x14ac:dyDescent="0.35">
      <c r="O961" t="b">
        <f>AND('INF GERAIS'!B978=LEFT(RESUMO!B978,9),'INF GERAIS'!B978=LEFT('TERMO DE ADESÃO'!B978,9),'INF GERAIS'!B978=LEFT(EVENTOS!B978,9),'INF GERAIS'!B978=LEFT(PAGAMENTOS!B978,9),'INF GERAIS'!B978=LEFT(VISTORIA!B978,9),'INF GERAIS'!B978=LEFT('PRESTAÇÃO DE CONTAS'!B978,9),'INF GERAIS'!B978=LEFT('OBS  ENC'!B978,9),'INF GERAIS'!B978=LEFT('CONCLUSÃO INFORMAL'!B978,9))</f>
        <v>1</v>
      </c>
      <c r="P961" t="b">
        <f>AND('INF GERAIS'!D978=RESUMO!D978,'INF GERAIS'!D978='TERMO DE ADESÃO'!D978,'INF GERAIS'!D978=EVENTOS!D978,'INF GERAIS'!D978=PAGAMENTOS!D978,'INF GERAIS'!D978=VISTORIA!D978,'INF GERAIS'!D978='PRESTAÇÃO DE CONTAS'!D978,'INF GERAIS'!D978='OBS  ENC'!D978,'INF GERAIS'!D978='CONCLUSÃO INFORMAL'!D978)</f>
        <v>1</v>
      </c>
      <c r="Q961" t="b">
        <f>AND('INF GERAIS'!E978=RESUMO!E978,'INF GERAIS'!E978='TERMO DE ADESÃO'!E978,'INF GERAIS'!E978=EVENTOS!E978,'INF GERAIS'!E978=PAGAMENTOS!E978,'INF GERAIS'!E978=VISTORIA!E978,'INF GERAIS'!E978='PRESTAÇÃO DE CONTAS'!E978,'INF GERAIS'!E978='OBS  ENC'!E978,'INF GERAIS'!E978='CONCLUSÃO INFORMAL'!E978)</f>
        <v>1</v>
      </c>
    </row>
    <row r="962" spans="15:17" x14ac:dyDescent="0.35">
      <c r="O962" t="b">
        <f>AND('INF GERAIS'!B979=LEFT(RESUMO!B979,9),'INF GERAIS'!B979=LEFT('TERMO DE ADESÃO'!B979,9),'INF GERAIS'!B979=LEFT(EVENTOS!B979,9),'INF GERAIS'!B979=LEFT(PAGAMENTOS!B979,9),'INF GERAIS'!B979=LEFT(VISTORIA!B979,9),'INF GERAIS'!B979=LEFT('PRESTAÇÃO DE CONTAS'!B979,9),'INF GERAIS'!B979=LEFT('OBS  ENC'!B979,9),'INF GERAIS'!B979=LEFT('CONCLUSÃO INFORMAL'!B979,9))</f>
        <v>1</v>
      </c>
      <c r="P962" t="b">
        <f>AND('INF GERAIS'!D979=RESUMO!D979,'INF GERAIS'!D979='TERMO DE ADESÃO'!D979,'INF GERAIS'!D979=EVENTOS!D979,'INF GERAIS'!D979=PAGAMENTOS!D979,'INF GERAIS'!D979=VISTORIA!D979,'INF GERAIS'!D979='PRESTAÇÃO DE CONTAS'!D979,'INF GERAIS'!D979='OBS  ENC'!D979,'INF GERAIS'!D979='CONCLUSÃO INFORMAL'!D979)</f>
        <v>1</v>
      </c>
      <c r="Q962" t="b">
        <f>AND('INF GERAIS'!E979=RESUMO!E979,'INF GERAIS'!E979='TERMO DE ADESÃO'!E979,'INF GERAIS'!E979=EVENTOS!E979,'INF GERAIS'!E979=PAGAMENTOS!E979,'INF GERAIS'!E979=VISTORIA!E979,'INF GERAIS'!E979='PRESTAÇÃO DE CONTAS'!E979,'INF GERAIS'!E979='OBS  ENC'!E979,'INF GERAIS'!E979='CONCLUSÃO INFORMAL'!E979)</f>
        <v>1</v>
      </c>
    </row>
    <row r="963" spans="15:17" x14ac:dyDescent="0.35">
      <c r="O963" t="b">
        <f>AND('INF GERAIS'!B980=LEFT(RESUMO!B980,9),'INF GERAIS'!B980=LEFT('TERMO DE ADESÃO'!B980,9),'INF GERAIS'!B980=LEFT(EVENTOS!B980,9),'INF GERAIS'!B980=LEFT(PAGAMENTOS!B980,9),'INF GERAIS'!B980=LEFT(VISTORIA!B980,9),'INF GERAIS'!B980=LEFT('PRESTAÇÃO DE CONTAS'!B980,9),'INF GERAIS'!B980=LEFT('OBS  ENC'!B980,9),'INF GERAIS'!B980=LEFT('CONCLUSÃO INFORMAL'!B980,9))</f>
        <v>1</v>
      </c>
      <c r="P963" t="b">
        <f>AND('INF GERAIS'!D980=RESUMO!D980,'INF GERAIS'!D980='TERMO DE ADESÃO'!D980,'INF GERAIS'!D980=EVENTOS!D980,'INF GERAIS'!D980=PAGAMENTOS!D980,'INF GERAIS'!D980=VISTORIA!D980,'INF GERAIS'!D980='PRESTAÇÃO DE CONTAS'!D980,'INF GERAIS'!D980='OBS  ENC'!D980,'INF GERAIS'!D980='CONCLUSÃO INFORMAL'!D980)</f>
        <v>1</v>
      </c>
      <c r="Q963" t="b">
        <f>AND('INF GERAIS'!E980=RESUMO!E980,'INF GERAIS'!E980='TERMO DE ADESÃO'!E980,'INF GERAIS'!E980=EVENTOS!E980,'INF GERAIS'!E980=PAGAMENTOS!E980,'INF GERAIS'!E980=VISTORIA!E980,'INF GERAIS'!E980='PRESTAÇÃO DE CONTAS'!E980,'INF GERAIS'!E980='OBS  ENC'!E980,'INF GERAIS'!E980='CONCLUSÃO INFORMAL'!E980)</f>
        <v>1</v>
      </c>
    </row>
    <row r="964" spans="15:17" x14ac:dyDescent="0.35">
      <c r="O964" t="b">
        <f>AND('INF GERAIS'!B981=LEFT(RESUMO!B981,9),'INF GERAIS'!B981=LEFT('TERMO DE ADESÃO'!B981,9),'INF GERAIS'!B981=LEFT(EVENTOS!B981,9),'INF GERAIS'!B981=LEFT(PAGAMENTOS!B981,9),'INF GERAIS'!B981=LEFT(VISTORIA!B981,9),'INF GERAIS'!B981=LEFT('PRESTAÇÃO DE CONTAS'!B981,9),'INF GERAIS'!B981=LEFT('OBS  ENC'!B981,9),'INF GERAIS'!B981=LEFT('CONCLUSÃO INFORMAL'!B981,9))</f>
        <v>1</v>
      </c>
      <c r="P964" t="b">
        <f>AND('INF GERAIS'!D981=RESUMO!D981,'INF GERAIS'!D981='TERMO DE ADESÃO'!D981,'INF GERAIS'!D981=EVENTOS!D981,'INF GERAIS'!D981=PAGAMENTOS!D981,'INF GERAIS'!D981=VISTORIA!D981,'INF GERAIS'!D981='PRESTAÇÃO DE CONTAS'!D981,'INF GERAIS'!D981='OBS  ENC'!D981,'INF GERAIS'!D981='CONCLUSÃO INFORMAL'!D981)</f>
        <v>1</v>
      </c>
      <c r="Q964" t="b">
        <f>AND('INF GERAIS'!E981=RESUMO!E981,'INF GERAIS'!E981='TERMO DE ADESÃO'!E981,'INF GERAIS'!E981=EVENTOS!E981,'INF GERAIS'!E981=PAGAMENTOS!E981,'INF GERAIS'!E981=VISTORIA!E981,'INF GERAIS'!E981='PRESTAÇÃO DE CONTAS'!E981,'INF GERAIS'!E981='OBS  ENC'!E981,'INF GERAIS'!E981='CONCLUSÃO INFORMAL'!E981)</f>
        <v>1</v>
      </c>
    </row>
    <row r="965" spans="15:17" x14ac:dyDescent="0.35">
      <c r="O965" t="b">
        <f>AND('INF GERAIS'!B982=LEFT(RESUMO!B982,9),'INF GERAIS'!B982=LEFT('TERMO DE ADESÃO'!B982,9),'INF GERAIS'!B982=LEFT(EVENTOS!B982,9),'INF GERAIS'!B982=LEFT(PAGAMENTOS!B982,9),'INF GERAIS'!B982=LEFT(VISTORIA!B982,9),'INF GERAIS'!B982=LEFT('PRESTAÇÃO DE CONTAS'!B982,9),'INF GERAIS'!B982=LEFT('OBS  ENC'!B982,9),'INF GERAIS'!B982=LEFT('CONCLUSÃO INFORMAL'!B982,9))</f>
        <v>1</v>
      </c>
      <c r="P965" t="b">
        <f>AND('INF GERAIS'!D982=RESUMO!D982,'INF GERAIS'!D982='TERMO DE ADESÃO'!D982,'INF GERAIS'!D982=EVENTOS!D982,'INF GERAIS'!D982=PAGAMENTOS!D982,'INF GERAIS'!D982=VISTORIA!D982,'INF GERAIS'!D982='PRESTAÇÃO DE CONTAS'!D982,'INF GERAIS'!D982='OBS  ENC'!D982,'INF GERAIS'!D982='CONCLUSÃO INFORMAL'!D982)</f>
        <v>1</v>
      </c>
      <c r="Q965" t="b">
        <f>AND('INF GERAIS'!E982=RESUMO!E982,'INF GERAIS'!E982='TERMO DE ADESÃO'!E982,'INF GERAIS'!E982=EVENTOS!E982,'INF GERAIS'!E982=PAGAMENTOS!E982,'INF GERAIS'!E982=VISTORIA!E982,'INF GERAIS'!E982='PRESTAÇÃO DE CONTAS'!E982,'INF GERAIS'!E982='OBS  ENC'!E982,'INF GERAIS'!E982='CONCLUSÃO INFORMAL'!E982)</f>
        <v>1</v>
      </c>
    </row>
    <row r="966" spans="15:17" x14ac:dyDescent="0.35">
      <c r="O966" t="b">
        <f>AND('INF GERAIS'!B983=LEFT(RESUMO!B983,9),'INF GERAIS'!B983=LEFT('TERMO DE ADESÃO'!B983,9),'INF GERAIS'!B983=LEFT(EVENTOS!B983,9),'INF GERAIS'!B983=LEFT(PAGAMENTOS!B983,9),'INF GERAIS'!B983=LEFT(VISTORIA!B983,9),'INF GERAIS'!B983=LEFT('PRESTAÇÃO DE CONTAS'!B983,9),'INF GERAIS'!B983=LEFT('OBS  ENC'!B983,9),'INF GERAIS'!B983=LEFT('CONCLUSÃO INFORMAL'!B983,9))</f>
        <v>1</v>
      </c>
      <c r="P966" t="b">
        <f>AND('INF GERAIS'!D983=RESUMO!D983,'INF GERAIS'!D983='TERMO DE ADESÃO'!D983,'INF GERAIS'!D983=EVENTOS!D983,'INF GERAIS'!D983=PAGAMENTOS!D983,'INF GERAIS'!D983=VISTORIA!D983,'INF GERAIS'!D983='PRESTAÇÃO DE CONTAS'!D983,'INF GERAIS'!D983='OBS  ENC'!D983,'INF GERAIS'!D983='CONCLUSÃO INFORMAL'!D983)</f>
        <v>1</v>
      </c>
      <c r="Q966" t="b">
        <f>AND('INF GERAIS'!E983=RESUMO!E983,'INF GERAIS'!E983='TERMO DE ADESÃO'!E983,'INF GERAIS'!E983=EVENTOS!E983,'INF GERAIS'!E983=PAGAMENTOS!E983,'INF GERAIS'!E983=VISTORIA!E983,'INF GERAIS'!E983='PRESTAÇÃO DE CONTAS'!E983,'INF GERAIS'!E983='OBS  ENC'!E983,'INF GERAIS'!E983='CONCLUSÃO INFORMAL'!E983)</f>
        <v>1</v>
      </c>
    </row>
    <row r="967" spans="15:17" x14ac:dyDescent="0.35">
      <c r="O967" t="b">
        <f>AND('INF GERAIS'!B984=LEFT(RESUMO!B984,9),'INF GERAIS'!B984=LEFT('TERMO DE ADESÃO'!B984,9),'INF GERAIS'!B984=LEFT(EVENTOS!B984,9),'INF GERAIS'!B984=LEFT(PAGAMENTOS!B984,9),'INF GERAIS'!B984=LEFT(VISTORIA!B984,9),'INF GERAIS'!B984=LEFT('PRESTAÇÃO DE CONTAS'!B984,9),'INF GERAIS'!B984=LEFT('OBS  ENC'!B984,9),'INF GERAIS'!B984=LEFT('CONCLUSÃO INFORMAL'!B984,9))</f>
        <v>1</v>
      </c>
      <c r="P967" t="b">
        <f>AND('INF GERAIS'!D984=RESUMO!D984,'INF GERAIS'!D984='TERMO DE ADESÃO'!D984,'INF GERAIS'!D984=EVENTOS!D984,'INF GERAIS'!D984=PAGAMENTOS!D984,'INF GERAIS'!D984=VISTORIA!D984,'INF GERAIS'!D984='PRESTAÇÃO DE CONTAS'!D984,'INF GERAIS'!D984='OBS  ENC'!D984,'INF GERAIS'!D984='CONCLUSÃO INFORMAL'!D984)</f>
        <v>1</v>
      </c>
      <c r="Q967" t="b">
        <f>AND('INF GERAIS'!E984=RESUMO!E984,'INF GERAIS'!E984='TERMO DE ADESÃO'!E984,'INF GERAIS'!E984=EVENTOS!E984,'INF GERAIS'!E984=PAGAMENTOS!E984,'INF GERAIS'!E984=VISTORIA!E984,'INF GERAIS'!E984='PRESTAÇÃO DE CONTAS'!E984,'INF GERAIS'!E984='OBS  ENC'!E984,'INF GERAIS'!E984='CONCLUSÃO INFORMAL'!E984)</f>
        <v>1</v>
      </c>
    </row>
    <row r="968" spans="15:17" x14ac:dyDescent="0.35">
      <c r="O968" t="b">
        <f>AND('INF GERAIS'!B985=LEFT(RESUMO!B985,9),'INF GERAIS'!B985=LEFT('TERMO DE ADESÃO'!B985,9),'INF GERAIS'!B985=LEFT(EVENTOS!B985,9),'INF GERAIS'!B985=LEFT(PAGAMENTOS!B985,9),'INF GERAIS'!B985=LEFT(VISTORIA!B985,9),'INF GERAIS'!B985=LEFT('PRESTAÇÃO DE CONTAS'!B985,9),'INF GERAIS'!B985=LEFT('OBS  ENC'!B985,9),'INF GERAIS'!B985=LEFT('CONCLUSÃO INFORMAL'!B985,9))</f>
        <v>1</v>
      </c>
      <c r="P968" t="b">
        <f>AND('INF GERAIS'!D985=RESUMO!D985,'INF GERAIS'!D985='TERMO DE ADESÃO'!D985,'INF GERAIS'!D985=EVENTOS!D985,'INF GERAIS'!D985=PAGAMENTOS!D985,'INF GERAIS'!D985=VISTORIA!D985,'INF GERAIS'!D985='PRESTAÇÃO DE CONTAS'!D985,'INF GERAIS'!D985='OBS  ENC'!D985,'INF GERAIS'!D985='CONCLUSÃO INFORMAL'!D985)</f>
        <v>1</v>
      </c>
      <c r="Q968" t="b">
        <f>AND('INF GERAIS'!E985=RESUMO!E985,'INF GERAIS'!E985='TERMO DE ADESÃO'!E985,'INF GERAIS'!E985=EVENTOS!E985,'INF GERAIS'!E985=PAGAMENTOS!E985,'INF GERAIS'!E985=VISTORIA!E985,'INF GERAIS'!E985='PRESTAÇÃO DE CONTAS'!E985,'INF GERAIS'!E985='OBS  ENC'!E985,'INF GERAIS'!E985='CONCLUSÃO INFORMAL'!E985)</f>
        <v>1</v>
      </c>
    </row>
    <row r="969" spans="15:17" x14ac:dyDescent="0.35">
      <c r="O969" t="b">
        <f>AND('INF GERAIS'!B986=LEFT(RESUMO!B986,9),'INF GERAIS'!B986=LEFT('TERMO DE ADESÃO'!B986,9),'INF GERAIS'!B986=LEFT(EVENTOS!B986,9),'INF GERAIS'!B986=LEFT(PAGAMENTOS!B986,9),'INF GERAIS'!B986=LEFT(VISTORIA!B986,9),'INF GERAIS'!B986=LEFT('PRESTAÇÃO DE CONTAS'!B986,9),'INF GERAIS'!B986=LEFT('OBS  ENC'!B986,9),'INF GERAIS'!B986=LEFT('CONCLUSÃO INFORMAL'!B986,9))</f>
        <v>1</v>
      </c>
      <c r="P969" t="b">
        <f>AND('INF GERAIS'!D986=RESUMO!D986,'INF GERAIS'!D986='TERMO DE ADESÃO'!D986,'INF GERAIS'!D986=EVENTOS!D986,'INF GERAIS'!D986=PAGAMENTOS!D986,'INF GERAIS'!D986=VISTORIA!D986,'INF GERAIS'!D986='PRESTAÇÃO DE CONTAS'!D986,'INF GERAIS'!D986='OBS  ENC'!D986,'INF GERAIS'!D986='CONCLUSÃO INFORMAL'!D986)</f>
        <v>1</v>
      </c>
      <c r="Q969" t="b">
        <f>AND('INF GERAIS'!E986=RESUMO!E986,'INF GERAIS'!E986='TERMO DE ADESÃO'!E986,'INF GERAIS'!E986=EVENTOS!E986,'INF GERAIS'!E986=PAGAMENTOS!E986,'INF GERAIS'!E986=VISTORIA!E986,'INF GERAIS'!E986='PRESTAÇÃO DE CONTAS'!E986,'INF GERAIS'!E986='OBS  ENC'!E986,'INF GERAIS'!E986='CONCLUSÃO INFORMAL'!E986)</f>
        <v>1</v>
      </c>
    </row>
    <row r="970" spans="15:17" x14ac:dyDescent="0.35">
      <c r="O970" t="b">
        <f>AND('INF GERAIS'!B987=LEFT(RESUMO!B987,9),'INF GERAIS'!B987=LEFT('TERMO DE ADESÃO'!B987,9),'INF GERAIS'!B987=LEFT(EVENTOS!B987,9),'INF GERAIS'!B987=LEFT(PAGAMENTOS!B987,9),'INF GERAIS'!B987=LEFT(VISTORIA!B987,9),'INF GERAIS'!B987=LEFT('PRESTAÇÃO DE CONTAS'!B987,9),'INF GERAIS'!B987=LEFT('OBS  ENC'!B987,9),'INF GERAIS'!B987=LEFT('CONCLUSÃO INFORMAL'!B987,9))</f>
        <v>1</v>
      </c>
      <c r="P970" t="b">
        <f>AND('INF GERAIS'!D987=RESUMO!D987,'INF GERAIS'!D987='TERMO DE ADESÃO'!D987,'INF GERAIS'!D987=EVENTOS!D987,'INF GERAIS'!D987=PAGAMENTOS!D987,'INF GERAIS'!D987=VISTORIA!D987,'INF GERAIS'!D987='PRESTAÇÃO DE CONTAS'!D987,'INF GERAIS'!D987='OBS  ENC'!D987,'INF GERAIS'!D987='CONCLUSÃO INFORMAL'!D987)</f>
        <v>1</v>
      </c>
      <c r="Q970" t="b">
        <f>AND('INF GERAIS'!E987=RESUMO!E987,'INF GERAIS'!E987='TERMO DE ADESÃO'!E987,'INF GERAIS'!E987=EVENTOS!E987,'INF GERAIS'!E987=PAGAMENTOS!E987,'INF GERAIS'!E987=VISTORIA!E987,'INF GERAIS'!E987='PRESTAÇÃO DE CONTAS'!E987,'INF GERAIS'!E987='OBS  ENC'!E987,'INF GERAIS'!E987='CONCLUSÃO INFORMAL'!E987)</f>
        <v>1</v>
      </c>
    </row>
    <row r="971" spans="15:17" x14ac:dyDescent="0.35">
      <c r="O971" t="b">
        <f>AND('INF GERAIS'!B988=LEFT(RESUMO!B988,9),'INF GERAIS'!B988=LEFT('TERMO DE ADESÃO'!B988,9),'INF GERAIS'!B988=LEFT(EVENTOS!B988,9),'INF GERAIS'!B988=LEFT(PAGAMENTOS!B988,9),'INF GERAIS'!B988=LEFT(VISTORIA!B988,9),'INF GERAIS'!B988=LEFT('PRESTAÇÃO DE CONTAS'!B988,9),'INF GERAIS'!B988=LEFT('OBS  ENC'!B988,9),'INF GERAIS'!B988=LEFT('CONCLUSÃO INFORMAL'!B988,9))</f>
        <v>1</v>
      </c>
      <c r="P971" t="b">
        <f>AND('INF GERAIS'!D988=RESUMO!D988,'INF GERAIS'!D988='TERMO DE ADESÃO'!D988,'INF GERAIS'!D988=EVENTOS!D988,'INF GERAIS'!D988=PAGAMENTOS!D988,'INF GERAIS'!D988=VISTORIA!D988,'INF GERAIS'!D988='PRESTAÇÃO DE CONTAS'!D988,'INF GERAIS'!D988='OBS  ENC'!D988,'INF GERAIS'!D988='CONCLUSÃO INFORMAL'!D988)</f>
        <v>1</v>
      </c>
      <c r="Q971" t="b">
        <f>AND('INF GERAIS'!E988=RESUMO!E988,'INF GERAIS'!E988='TERMO DE ADESÃO'!E988,'INF GERAIS'!E988=EVENTOS!E988,'INF GERAIS'!E988=PAGAMENTOS!E988,'INF GERAIS'!E988=VISTORIA!E988,'INF GERAIS'!E988='PRESTAÇÃO DE CONTAS'!E988,'INF GERAIS'!E988='OBS  ENC'!E988,'INF GERAIS'!E988='CONCLUSÃO INFORMAL'!E988)</f>
        <v>1</v>
      </c>
    </row>
    <row r="972" spans="15:17" x14ac:dyDescent="0.35">
      <c r="O972" t="b">
        <f>AND('INF GERAIS'!B989=LEFT(RESUMO!B989,9),'INF GERAIS'!B989=LEFT('TERMO DE ADESÃO'!B989,9),'INF GERAIS'!B989=LEFT(EVENTOS!B989,9),'INF GERAIS'!B989=LEFT(PAGAMENTOS!B989,9),'INF GERAIS'!B989=LEFT(VISTORIA!B989,9),'INF GERAIS'!B989=LEFT('PRESTAÇÃO DE CONTAS'!B989,9),'INF GERAIS'!B989=LEFT('OBS  ENC'!B989,9),'INF GERAIS'!B989=LEFT('CONCLUSÃO INFORMAL'!B989,9))</f>
        <v>1</v>
      </c>
      <c r="P972" t="b">
        <f>AND('INF GERAIS'!D989=RESUMO!D989,'INF GERAIS'!D989='TERMO DE ADESÃO'!D989,'INF GERAIS'!D989=EVENTOS!D989,'INF GERAIS'!D989=PAGAMENTOS!D989,'INF GERAIS'!D989=VISTORIA!D989,'INF GERAIS'!D989='PRESTAÇÃO DE CONTAS'!D989,'INF GERAIS'!D989='OBS  ENC'!D989,'INF GERAIS'!D989='CONCLUSÃO INFORMAL'!D989)</f>
        <v>1</v>
      </c>
      <c r="Q972" t="b">
        <f>AND('INF GERAIS'!E989=RESUMO!E989,'INF GERAIS'!E989='TERMO DE ADESÃO'!E989,'INF GERAIS'!E989=EVENTOS!E989,'INF GERAIS'!E989=PAGAMENTOS!E989,'INF GERAIS'!E989=VISTORIA!E989,'INF GERAIS'!E989='PRESTAÇÃO DE CONTAS'!E989,'INF GERAIS'!E989='OBS  ENC'!E989,'INF GERAIS'!E989='CONCLUSÃO INFORMAL'!E989)</f>
        <v>1</v>
      </c>
    </row>
    <row r="973" spans="15:17" x14ac:dyDescent="0.35">
      <c r="O973" t="b">
        <f>AND('INF GERAIS'!B990=LEFT(RESUMO!B990,9),'INF GERAIS'!B990=LEFT('TERMO DE ADESÃO'!B990,9),'INF GERAIS'!B990=LEFT(EVENTOS!B990,9),'INF GERAIS'!B990=LEFT(PAGAMENTOS!B990,9),'INF GERAIS'!B990=LEFT(VISTORIA!B990,9),'INF GERAIS'!B990=LEFT('PRESTAÇÃO DE CONTAS'!B990,9),'INF GERAIS'!B990=LEFT('OBS  ENC'!B990,9),'INF GERAIS'!B990=LEFT('CONCLUSÃO INFORMAL'!B990,9))</f>
        <v>1</v>
      </c>
      <c r="P973" t="b">
        <f>AND('INF GERAIS'!D990=RESUMO!D990,'INF GERAIS'!D990='TERMO DE ADESÃO'!D990,'INF GERAIS'!D990=EVENTOS!D990,'INF GERAIS'!D990=PAGAMENTOS!D990,'INF GERAIS'!D990=VISTORIA!D990,'INF GERAIS'!D990='PRESTAÇÃO DE CONTAS'!D990,'INF GERAIS'!D990='OBS  ENC'!D990,'INF GERAIS'!D990='CONCLUSÃO INFORMAL'!D990)</f>
        <v>1</v>
      </c>
      <c r="Q973" t="b">
        <f>AND('INF GERAIS'!E990=RESUMO!E990,'INF GERAIS'!E990='TERMO DE ADESÃO'!E990,'INF GERAIS'!E990=EVENTOS!E990,'INF GERAIS'!E990=PAGAMENTOS!E990,'INF GERAIS'!E990=VISTORIA!E990,'INF GERAIS'!E990='PRESTAÇÃO DE CONTAS'!E990,'INF GERAIS'!E990='OBS  ENC'!E990,'INF GERAIS'!E990='CONCLUSÃO INFORMAL'!E990)</f>
        <v>1</v>
      </c>
    </row>
    <row r="974" spans="15:17" x14ac:dyDescent="0.35">
      <c r="O974" t="b">
        <f>AND('INF GERAIS'!B991=LEFT(RESUMO!B991,9),'INF GERAIS'!B991=LEFT('TERMO DE ADESÃO'!B991,9),'INF GERAIS'!B991=LEFT(EVENTOS!B991,9),'INF GERAIS'!B991=LEFT(PAGAMENTOS!B991,9),'INF GERAIS'!B991=LEFT(VISTORIA!B991,9),'INF GERAIS'!B991=LEFT('PRESTAÇÃO DE CONTAS'!B991,9),'INF GERAIS'!B991=LEFT('OBS  ENC'!B991,9),'INF GERAIS'!B991=LEFT('CONCLUSÃO INFORMAL'!B991,9))</f>
        <v>1</v>
      </c>
      <c r="P974" t="b">
        <f>AND('INF GERAIS'!D991=RESUMO!D991,'INF GERAIS'!D991='TERMO DE ADESÃO'!D991,'INF GERAIS'!D991=EVENTOS!D991,'INF GERAIS'!D991=PAGAMENTOS!D991,'INF GERAIS'!D991=VISTORIA!D991,'INF GERAIS'!D991='PRESTAÇÃO DE CONTAS'!D991,'INF GERAIS'!D991='OBS  ENC'!D991,'INF GERAIS'!D991='CONCLUSÃO INFORMAL'!D991)</f>
        <v>1</v>
      </c>
      <c r="Q974" t="b">
        <f>AND('INF GERAIS'!E991=RESUMO!E991,'INF GERAIS'!E991='TERMO DE ADESÃO'!E991,'INF GERAIS'!E991=EVENTOS!E991,'INF GERAIS'!E991=PAGAMENTOS!E991,'INF GERAIS'!E991=VISTORIA!E991,'INF GERAIS'!E991='PRESTAÇÃO DE CONTAS'!E991,'INF GERAIS'!E991='OBS  ENC'!E991,'INF GERAIS'!E991='CONCLUSÃO INFORMAL'!E991)</f>
        <v>1</v>
      </c>
    </row>
    <row r="975" spans="15:17" x14ac:dyDescent="0.35">
      <c r="O975" t="b">
        <f>AND('INF GERAIS'!B992=LEFT(RESUMO!B992,9),'INF GERAIS'!B992=LEFT('TERMO DE ADESÃO'!B992,9),'INF GERAIS'!B992=LEFT(EVENTOS!B992,9),'INF GERAIS'!B992=LEFT(PAGAMENTOS!B992,9),'INF GERAIS'!B992=LEFT(VISTORIA!B992,9),'INF GERAIS'!B992=LEFT('PRESTAÇÃO DE CONTAS'!B992,9),'INF GERAIS'!B992=LEFT('OBS  ENC'!B992,9),'INF GERAIS'!B992=LEFT('CONCLUSÃO INFORMAL'!B992,9))</f>
        <v>1</v>
      </c>
      <c r="P975" t="b">
        <f>AND('INF GERAIS'!D992=RESUMO!D992,'INF GERAIS'!D992='TERMO DE ADESÃO'!D992,'INF GERAIS'!D992=EVENTOS!D992,'INF GERAIS'!D992=PAGAMENTOS!D992,'INF GERAIS'!D992=VISTORIA!D992,'INF GERAIS'!D992='PRESTAÇÃO DE CONTAS'!D992,'INF GERAIS'!D992='OBS  ENC'!D992,'INF GERAIS'!D992='CONCLUSÃO INFORMAL'!D992)</f>
        <v>1</v>
      </c>
      <c r="Q975" t="b">
        <f>AND('INF GERAIS'!E992=RESUMO!E992,'INF GERAIS'!E992='TERMO DE ADESÃO'!E992,'INF GERAIS'!E992=EVENTOS!E992,'INF GERAIS'!E992=PAGAMENTOS!E992,'INF GERAIS'!E992=VISTORIA!E992,'INF GERAIS'!E992='PRESTAÇÃO DE CONTAS'!E992,'INF GERAIS'!E992='OBS  ENC'!E992,'INF GERAIS'!E992='CONCLUSÃO INFORMAL'!E992)</f>
        <v>1</v>
      </c>
    </row>
    <row r="976" spans="15:17" x14ac:dyDescent="0.35">
      <c r="O976" t="b">
        <f>AND('INF GERAIS'!B993=LEFT(RESUMO!B993,9),'INF GERAIS'!B993=LEFT('TERMO DE ADESÃO'!B993,9),'INF GERAIS'!B993=LEFT(EVENTOS!B993,9),'INF GERAIS'!B993=LEFT(PAGAMENTOS!B993,9),'INF GERAIS'!B993=LEFT(VISTORIA!B993,9),'INF GERAIS'!B993=LEFT('PRESTAÇÃO DE CONTAS'!B993,9),'INF GERAIS'!B993=LEFT('OBS  ENC'!B993,9),'INF GERAIS'!B993=LEFT('CONCLUSÃO INFORMAL'!B993,9))</f>
        <v>1</v>
      </c>
      <c r="P976" t="b">
        <f>AND('INF GERAIS'!D993=RESUMO!D993,'INF GERAIS'!D993='TERMO DE ADESÃO'!D993,'INF GERAIS'!D993=EVENTOS!D993,'INF GERAIS'!D993=PAGAMENTOS!D993,'INF GERAIS'!D993=VISTORIA!D993,'INF GERAIS'!D993='PRESTAÇÃO DE CONTAS'!D993,'INF GERAIS'!D993='OBS  ENC'!D993,'INF GERAIS'!D993='CONCLUSÃO INFORMAL'!D993)</f>
        <v>1</v>
      </c>
      <c r="Q976" t="b">
        <f>AND('INF GERAIS'!E993=RESUMO!E993,'INF GERAIS'!E993='TERMO DE ADESÃO'!E993,'INF GERAIS'!E993=EVENTOS!E993,'INF GERAIS'!E993=PAGAMENTOS!E993,'INF GERAIS'!E993=VISTORIA!E993,'INF GERAIS'!E993='PRESTAÇÃO DE CONTAS'!E993,'INF GERAIS'!E993='OBS  ENC'!E993,'INF GERAIS'!E993='CONCLUSÃO INFORMAL'!E993)</f>
        <v>1</v>
      </c>
    </row>
    <row r="977" spans="15:17" x14ac:dyDescent="0.35">
      <c r="O977" t="b">
        <f>AND('INF GERAIS'!B994=LEFT(RESUMO!B994,9),'INF GERAIS'!B994=LEFT('TERMO DE ADESÃO'!B994,9),'INF GERAIS'!B994=LEFT(EVENTOS!B994,9),'INF GERAIS'!B994=LEFT(PAGAMENTOS!B994,9),'INF GERAIS'!B994=LEFT(VISTORIA!B994,9),'INF GERAIS'!B994=LEFT('PRESTAÇÃO DE CONTAS'!B994,9),'INF GERAIS'!B994=LEFT('OBS  ENC'!B994,9),'INF GERAIS'!B994=LEFT('CONCLUSÃO INFORMAL'!B994,9))</f>
        <v>1</v>
      </c>
      <c r="P977" t="b">
        <f>AND('INF GERAIS'!D994=RESUMO!D994,'INF GERAIS'!D994='TERMO DE ADESÃO'!D994,'INF GERAIS'!D994=EVENTOS!D994,'INF GERAIS'!D994=PAGAMENTOS!D994,'INF GERAIS'!D994=VISTORIA!D994,'INF GERAIS'!D994='PRESTAÇÃO DE CONTAS'!D994,'INF GERAIS'!D994='OBS  ENC'!D994,'INF GERAIS'!D994='CONCLUSÃO INFORMAL'!D994)</f>
        <v>1</v>
      </c>
      <c r="Q977" t="b">
        <f>AND('INF GERAIS'!E994=RESUMO!E994,'INF GERAIS'!E994='TERMO DE ADESÃO'!E994,'INF GERAIS'!E994=EVENTOS!E994,'INF GERAIS'!E994=PAGAMENTOS!E994,'INF GERAIS'!E994=VISTORIA!E994,'INF GERAIS'!E994='PRESTAÇÃO DE CONTAS'!E994,'INF GERAIS'!E994='OBS  ENC'!E994,'INF GERAIS'!E994='CONCLUSÃO INFORMAL'!E994)</f>
        <v>1</v>
      </c>
    </row>
    <row r="978" spans="15:17" x14ac:dyDescent="0.35">
      <c r="O978" t="b">
        <f>AND('INF GERAIS'!B995=LEFT(RESUMO!B995,9),'INF GERAIS'!B995=LEFT('TERMO DE ADESÃO'!B995,9),'INF GERAIS'!B995=LEFT(EVENTOS!B995,9),'INF GERAIS'!B995=LEFT(PAGAMENTOS!B995,9),'INF GERAIS'!B995=LEFT(VISTORIA!B995,9),'INF GERAIS'!B995=LEFT('PRESTAÇÃO DE CONTAS'!B995,9),'INF GERAIS'!B995=LEFT('OBS  ENC'!B995,9),'INF GERAIS'!B995=LEFT('CONCLUSÃO INFORMAL'!B995,9))</f>
        <v>1</v>
      </c>
      <c r="P978" t="b">
        <f>AND('INF GERAIS'!D995=RESUMO!D995,'INF GERAIS'!D995='TERMO DE ADESÃO'!D995,'INF GERAIS'!D995=EVENTOS!D995,'INF GERAIS'!D995=PAGAMENTOS!D995,'INF GERAIS'!D995=VISTORIA!D995,'INF GERAIS'!D995='PRESTAÇÃO DE CONTAS'!D995,'INF GERAIS'!D995='OBS  ENC'!D995,'INF GERAIS'!D995='CONCLUSÃO INFORMAL'!D995)</f>
        <v>1</v>
      </c>
      <c r="Q978" t="b">
        <f>AND('INF GERAIS'!E995=RESUMO!E995,'INF GERAIS'!E995='TERMO DE ADESÃO'!E995,'INF GERAIS'!E995=EVENTOS!E995,'INF GERAIS'!E995=PAGAMENTOS!E995,'INF GERAIS'!E995=VISTORIA!E995,'INF GERAIS'!E995='PRESTAÇÃO DE CONTAS'!E995,'INF GERAIS'!E995='OBS  ENC'!E995,'INF GERAIS'!E995='CONCLUSÃO INFORMAL'!E995)</f>
        <v>1</v>
      </c>
    </row>
    <row r="979" spans="15:17" x14ac:dyDescent="0.35">
      <c r="O979" t="b">
        <f>AND('INF GERAIS'!B996=LEFT(RESUMO!B996,9),'INF GERAIS'!B996=LEFT('TERMO DE ADESÃO'!B996,9),'INF GERAIS'!B996=LEFT(EVENTOS!B996,9),'INF GERAIS'!B996=LEFT(PAGAMENTOS!B996,9),'INF GERAIS'!B996=LEFT(VISTORIA!B996,9),'INF GERAIS'!B996=LEFT('PRESTAÇÃO DE CONTAS'!B996,9),'INF GERAIS'!B996=LEFT('OBS  ENC'!B996,9),'INF GERAIS'!B996=LEFT('CONCLUSÃO INFORMAL'!B996,9))</f>
        <v>1</v>
      </c>
      <c r="P979" t="b">
        <f>AND('INF GERAIS'!D996=RESUMO!D996,'INF GERAIS'!D996='TERMO DE ADESÃO'!D996,'INF GERAIS'!D996=EVENTOS!D996,'INF GERAIS'!D996=PAGAMENTOS!D996,'INF GERAIS'!D996=VISTORIA!D996,'INF GERAIS'!D996='PRESTAÇÃO DE CONTAS'!D996,'INF GERAIS'!D996='OBS  ENC'!D996,'INF GERAIS'!D996='CONCLUSÃO INFORMAL'!D996)</f>
        <v>1</v>
      </c>
      <c r="Q979" t="b">
        <f>AND('INF GERAIS'!E996=RESUMO!E996,'INF GERAIS'!E996='TERMO DE ADESÃO'!E996,'INF GERAIS'!E996=EVENTOS!E996,'INF GERAIS'!E996=PAGAMENTOS!E996,'INF GERAIS'!E996=VISTORIA!E996,'INF GERAIS'!E996='PRESTAÇÃO DE CONTAS'!E996,'INF GERAIS'!E996='OBS  ENC'!E996,'INF GERAIS'!E996='CONCLUSÃO INFORMAL'!E996)</f>
        <v>1</v>
      </c>
    </row>
    <row r="980" spans="15:17" x14ac:dyDescent="0.35">
      <c r="O980" t="b">
        <f>AND('INF GERAIS'!B997=LEFT(RESUMO!B997,9),'INF GERAIS'!B997=LEFT('TERMO DE ADESÃO'!B997,9),'INF GERAIS'!B997=LEFT(EVENTOS!B997,9),'INF GERAIS'!B997=LEFT(PAGAMENTOS!B997,9),'INF GERAIS'!B997=LEFT(VISTORIA!B997,9),'INF GERAIS'!B997=LEFT('PRESTAÇÃO DE CONTAS'!B997,9),'INF GERAIS'!B997=LEFT('OBS  ENC'!B997,9),'INF GERAIS'!B997=LEFT('CONCLUSÃO INFORMAL'!B997,9))</f>
        <v>1</v>
      </c>
      <c r="P980" t="b">
        <f>AND('INF GERAIS'!D997=RESUMO!D997,'INF GERAIS'!D997='TERMO DE ADESÃO'!D997,'INF GERAIS'!D997=EVENTOS!D997,'INF GERAIS'!D997=PAGAMENTOS!D997,'INF GERAIS'!D997=VISTORIA!D997,'INF GERAIS'!D997='PRESTAÇÃO DE CONTAS'!D997,'INF GERAIS'!D997='OBS  ENC'!D997,'INF GERAIS'!D997='CONCLUSÃO INFORMAL'!D997)</f>
        <v>1</v>
      </c>
      <c r="Q980" t="b">
        <f>AND('INF GERAIS'!E997=RESUMO!E997,'INF GERAIS'!E997='TERMO DE ADESÃO'!E997,'INF GERAIS'!E997=EVENTOS!E997,'INF GERAIS'!E997=PAGAMENTOS!E997,'INF GERAIS'!E997=VISTORIA!E997,'INF GERAIS'!E997='PRESTAÇÃO DE CONTAS'!E997,'INF GERAIS'!E997='OBS  ENC'!E997,'INF GERAIS'!E997='CONCLUSÃO INFORMAL'!E997)</f>
        <v>1</v>
      </c>
    </row>
    <row r="981" spans="15:17" x14ac:dyDescent="0.35">
      <c r="O981" t="b">
        <f>AND('INF GERAIS'!B998=LEFT(RESUMO!B998,9),'INF GERAIS'!B998=LEFT('TERMO DE ADESÃO'!B998,9),'INF GERAIS'!B998=LEFT(EVENTOS!B998,9),'INF GERAIS'!B998=LEFT(PAGAMENTOS!B998,9),'INF GERAIS'!B998=LEFT(VISTORIA!B998,9),'INF GERAIS'!B998=LEFT('PRESTAÇÃO DE CONTAS'!B998,9),'INF GERAIS'!B998=LEFT('OBS  ENC'!B998,9),'INF GERAIS'!B998=LEFT('CONCLUSÃO INFORMAL'!B998,9))</f>
        <v>1</v>
      </c>
      <c r="P981" t="b">
        <f>AND('INF GERAIS'!D998=RESUMO!D998,'INF GERAIS'!D998='TERMO DE ADESÃO'!D998,'INF GERAIS'!D998=EVENTOS!D998,'INF GERAIS'!D998=PAGAMENTOS!D998,'INF GERAIS'!D998=VISTORIA!D998,'INF GERAIS'!D998='PRESTAÇÃO DE CONTAS'!D998,'INF GERAIS'!D998='OBS  ENC'!D998,'INF GERAIS'!D998='CONCLUSÃO INFORMAL'!D998)</f>
        <v>1</v>
      </c>
      <c r="Q981" t="b">
        <f>AND('INF GERAIS'!E998=RESUMO!E998,'INF GERAIS'!E998='TERMO DE ADESÃO'!E998,'INF GERAIS'!E998=EVENTOS!E998,'INF GERAIS'!E998=PAGAMENTOS!E998,'INF GERAIS'!E998=VISTORIA!E998,'INF GERAIS'!E998='PRESTAÇÃO DE CONTAS'!E998,'INF GERAIS'!E998='OBS  ENC'!E998,'INF GERAIS'!E998='CONCLUSÃO INFORMAL'!E998)</f>
        <v>1</v>
      </c>
    </row>
    <row r="982" spans="15:17" x14ac:dyDescent="0.35">
      <c r="O982" t="b">
        <f>AND('INF GERAIS'!B999=LEFT(RESUMO!B999,9),'INF GERAIS'!B999=LEFT('TERMO DE ADESÃO'!B999,9),'INF GERAIS'!B999=LEFT(EVENTOS!B999,9),'INF GERAIS'!B999=LEFT(PAGAMENTOS!B999,9),'INF GERAIS'!B999=LEFT(VISTORIA!B999,9),'INF GERAIS'!B999=LEFT('PRESTAÇÃO DE CONTAS'!B999,9),'INF GERAIS'!B999=LEFT('OBS  ENC'!B999,9),'INF GERAIS'!B999=LEFT('CONCLUSÃO INFORMAL'!B999,9))</f>
        <v>1</v>
      </c>
      <c r="P982" t="b">
        <f>AND('INF GERAIS'!D999=RESUMO!D999,'INF GERAIS'!D999='TERMO DE ADESÃO'!D999,'INF GERAIS'!D999=EVENTOS!D999,'INF GERAIS'!D999=PAGAMENTOS!D999,'INF GERAIS'!D999=VISTORIA!D999,'INF GERAIS'!D999='PRESTAÇÃO DE CONTAS'!D999,'INF GERAIS'!D999='OBS  ENC'!D999,'INF GERAIS'!D999='CONCLUSÃO INFORMAL'!D999)</f>
        <v>1</v>
      </c>
      <c r="Q982" t="b">
        <f>AND('INF GERAIS'!E999=RESUMO!E999,'INF GERAIS'!E999='TERMO DE ADESÃO'!E999,'INF GERAIS'!E999=EVENTOS!E999,'INF GERAIS'!E999=PAGAMENTOS!E999,'INF GERAIS'!E999=VISTORIA!E999,'INF GERAIS'!E999='PRESTAÇÃO DE CONTAS'!E999,'INF GERAIS'!E999='OBS  ENC'!E999,'INF GERAIS'!E999='CONCLUSÃO INFORMAL'!E999)</f>
        <v>1</v>
      </c>
    </row>
    <row r="983" spans="15:17" x14ac:dyDescent="0.35">
      <c r="O983" t="b">
        <f>AND('INF GERAIS'!B1000=LEFT(RESUMO!B1000,9),'INF GERAIS'!B1000=LEFT('TERMO DE ADESÃO'!B1000,9),'INF GERAIS'!B1000=LEFT(EVENTOS!B1000,9),'INF GERAIS'!B1000=LEFT(PAGAMENTOS!B1000,9),'INF GERAIS'!B1000=LEFT(VISTORIA!B1000,9),'INF GERAIS'!B1000=LEFT('PRESTAÇÃO DE CONTAS'!B1000,9),'INF GERAIS'!B1000=LEFT('OBS  ENC'!B1000,9),'INF GERAIS'!B1000=LEFT('CONCLUSÃO INFORMAL'!B1000,9))</f>
        <v>1</v>
      </c>
      <c r="P983" t="b">
        <f>AND('INF GERAIS'!D1000=RESUMO!D1000,'INF GERAIS'!D1000='TERMO DE ADESÃO'!D1000,'INF GERAIS'!D1000=EVENTOS!D1000,'INF GERAIS'!D1000=PAGAMENTOS!D1000,'INF GERAIS'!D1000=VISTORIA!D1000,'INF GERAIS'!D1000='PRESTAÇÃO DE CONTAS'!D1000,'INF GERAIS'!D1000='OBS  ENC'!D1000,'INF GERAIS'!D1000='CONCLUSÃO INFORMAL'!D1000)</f>
        <v>1</v>
      </c>
      <c r="Q983" t="b">
        <f>AND('INF GERAIS'!E1000=RESUMO!E1000,'INF GERAIS'!E1000='TERMO DE ADESÃO'!E1000,'INF GERAIS'!E1000=EVENTOS!E1000,'INF GERAIS'!E1000=PAGAMENTOS!E1000,'INF GERAIS'!E1000=VISTORIA!E1000,'INF GERAIS'!E1000='PRESTAÇÃO DE CONTAS'!E1000,'INF GERAIS'!E1000='OBS  ENC'!E1000,'INF GERAIS'!E1000='CONCLUSÃO INFORMAL'!E1000)</f>
        <v>1</v>
      </c>
    </row>
    <row r="984" spans="15:17" x14ac:dyDescent="0.35">
      <c r="O984" t="b">
        <f>AND('INF GERAIS'!B1001=LEFT(RESUMO!B1001,9),'INF GERAIS'!B1001=LEFT('TERMO DE ADESÃO'!B1001,9),'INF GERAIS'!B1001=LEFT(EVENTOS!B1001,9),'INF GERAIS'!B1001=LEFT(PAGAMENTOS!B1001,9),'INF GERAIS'!B1001=LEFT(VISTORIA!B1001,9),'INF GERAIS'!B1001=LEFT('PRESTAÇÃO DE CONTAS'!B1001,9),'INF GERAIS'!B1001=LEFT('OBS  ENC'!B1001,9),'INF GERAIS'!B1001=LEFT('CONCLUSÃO INFORMAL'!B1001,9))</f>
        <v>1</v>
      </c>
      <c r="P984" t="b">
        <f>AND('INF GERAIS'!D1001=RESUMO!D1001,'INF GERAIS'!D1001='TERMO DE ADESÃO'!D1001,'INF GERAIS'!D1001=EVENTOS!D1001,'INF GERAIS'!D1001=PAGAMENTOS!D1001,'INF GERAIS'!D1001=VISTORIA!D1001,'INF GERAIS'!D1001='PRESTAÇÃO DE CONTAS'!D1001,'INF GERAIS'!D1001='OBS  ENC'!D1001,'INF GERAIS'!D1001='CONCLUSÃO INFORMAL'!D1001)</f>
        <v>1</v>
      </c>
      <c r="Q984" t="b">
        <f>AND('INF GERAIS'!E1001=RESUMO!E1001,'INF GERAIS'!E1001='TERMO DE ADESÃO'!E1001,'INF GERAIS'!E1001=EVENTOS!E1001,'INF GERAIS'!E1001=PAGAMENTOS!E1001,'INF GERAIS'!E1001=VISTORIA!E1001,'INF GERAIS'!E1001='PRESTAÇÃO DE CONTAS'!E1001,'INF GERAIS'!E1001='OBS  ENC'!E1001,'INF GERAIS'!E1001='CONCLUSÃO INFORMAL'!E1001)</f>
        <v>1</v>
      </c>
    </row>
    <row r="985" spans="15:17" x14ac:dyDescent="0.35">
      <c r="O985" t="b">
        <f>AND('INF GERAIS'!B1002=LEFT(RESUMO!B1002,9),'INF GERAIS'!B1002=LEFT('TERMO DE ADESÃO'!B1002,9),'INF GERAIS'!B1002=LEFT(EVENTOS!B1002,9),'INF GERAIS'!B1002=LEFT(PAGAMENTOS!B1002,9),'INF GERAIS'!B1002=LEFT(VISTORIA!B1002,9),'INF GERAIS'!B1002=LEFT('PRESTAÇÃO DE CONTAS'!B1002,9),'INF GERAIS'!B1002=LEFT('OBS  ENC'!B1002,9),'INF GERAIS'!B1002=LEFT('CONCLUSÃO INFORMAL'!B1002,9))</f>
        <v>1</v>
      </c>
      <c r="P985" t="b">
        <f>AND('INF GERAIS'!D1002=RESUMO!D1002,'INF GERAIS'!D1002='TERMO DE ADESÃO'!D1002,'INF GERAIS'!D1002=EVENTOS!D1002,'INF GERAIS'!D1002=PAGAMENTOS!D1002,'INF GERAIS'!D1002=VISTORIA!D1002,'INF GERAIS'!D1002='PRESTAÇÃO DE CONTAS'!D1002,'INF GERAIS'!D1002='OBS  ENC'!D1002,'INF GERAIS'!D1002='CONCLUSÃO INFORMAL'!D1002)</f>
        <v>1</v>
      </c>
      <c r="Q985" t="b">
        <f>AND('INF GERAIS'!E1002=RESUMO!E1002,'INF GERAIS'!E1002='TERMO DE ADESÃO'!E1002,'INF GERAIS'!E1002=EVENTOS!E1002,'INF GERAIS'!E1002=PAGAMENTOS!E1002,'INF GERAIS'!E1002=VISTORIA!E1002,'INF GERAIS'!E1002='PRESTAÇÃO DE CONTAS'!E1002,'INF GERAIS'!E1002='OBS  ENC'!E1002,'INF GERAIS'!E1002='CONCLUSÃO INFORMAL'!E1002)</f>
        <v>1</v>
      </c>
    </row>
    <row r="986" spans="15:17" x14ac:dyDescent="0.35">
      <c r="O986" t="b">
        <f>AND('INF GERAIS'!B1003=LEFT(RESUMO!B1003,9),'INF GERAIS'!B1003=LEFT('TERMO DE ADESÃO'!B1003,9),'INF GERAIS'!B1003=LEFT(EVENTOS!B1003,9),'INF GERAIS'!B1003=LEFT(PAGAMENTOS!B1003,9),'INF GERAIS'!B1003=LEFT(VISTORIA!B1003,9),'INF GERAIS'!B1003=LEFT('PRESTAÇÃO DE CONTAS'!B1003,9),'INF GERAIS'!B1003=LEFT('OBS  ENC'!B1003,9),'INF GERAIS'!B1003=LEFT('CONCLUSÃO INFORMAL'!B1003,9))</f>
        <v>1</v>
      </c>
      <c r="P986" t="b">
        <f>AND('INF GERAIS'!D1003=RESUMO!D1003,'INF GERAIS'!D1003='TERMO DE ADESÃO'!D1003,'INF GERAIS'!D1003=EVENTOS!D1003,'INF GERAIS'!D1003=PAGAMENTOS!D1003,'INF GERAIS'!D1003=VISTORIA!D1003,'INF GERAIS'!D1003='PRESTAÇÃO DE CONTAS'!D1003,'INF GERAIS'!D1003='OBS  ENC'!D1003,'INF GERAIS'!D1003='CONCLUSÃO INFORMAL'!D1003)</f>
        <v>1</v>
      </c>
      <c r="Q986" t="b">
        <f>AND('INF GERAIS'!E1003=RESUMO!E1003,'INF GERAIS'!E1003='TERMO DE ADESÃO'!E1003,'INF GERAIS'!E1003=EVENTOS!E1003,'INF GERAIS'!E1003=PAGAMENTOS!E1003,'INF GERAIS'!E1003=VISTORIA!E1003,'INF GERAIS'!E1003='PRESTAÇÃO DE CONTAS'!E1003,'INF GERAIS'!E1003='OBS  ENC'!E1003,'INF GERAIS'!E1003='CONCLUSÃO INFORMAL'!E1003)</f>
        <v>1</v>
      </c>
    </row>
    <row r="987" spans="15:17" x14ac:dyDescent="0.35">
      <c r="O987" t="b">
        <f>AND('INF GERAIS'!B1004=LEFT(RESUMO!B1004,9),'INF GERAIS'!B1004=LEFT('TERMO DE ADESÃO'!B1004,9),'INF GERAIS'!B1004=LEFT(EVENTOS!B1004,9),'INF GERAIS'!B1004=LEFT(PAGAMENTOS!B1004,9),'INF GERAIS'!B1004=LEFT(VISTORIA!B1004,9),'INF GERAIS'!B1004=LEFT('PRESTAÇÃO DE CONTAS'!B1004,9),'INF GERAIS'!B1004=LEFT('OBS  ENC'!B1004,9),'INF GERAIS'!B1004=LEFT('CONCLUSÃO INFORMAL'!B1004,9))</f>
        <v>1</v>
      </c>
      <c r="P987" t="b">
        <f>AND('INF GERAIS'!D1004=RESUMO!D1004,'INF GERAIS'!D1004='TERMO DE ADESÃO'!D1004,'INF GERAIS'!D1004=EVENTOS!D1004,'INF GERAIS'!D1004=PAGAMENTOS!D1004,'INF GERAIS'!D1004=VISTORIA!D1004,'INF GERAIS'!D1004='PRESTAÇÃO DE CONTAS'!D1004,'INF GERAIS'!D1004='OBS  ENC'!D1004,'INF GERAIS'!D1004='CONCLUSÃO INFORMAL'!D1004)</f>
        <v>1</v>
      </c>
      <c r="Q987" t="b">
        <f>AND('INF GERAIS'!E1004=RESUMO!E1004,'INF GERAIS'!E1004='TERMO DE ADESÃO'!E1004,'INF GERAIS'!E1004=EVENTOS!E1004,'INF GERAIS'!E1004=PAGAMENTOS!E1004,'INF GERAIS'!E1004=VISTORIA!E1004,'INF GERAIS'!E1004='PRESTAÇÃO DE CONTAS'!E1004,'INF GERAIS'!E1004='OBS  ENC'!E1004,'INF GERAIS'!E1004='CONCLUSÃO INFORMAL'!E1004)</f>
        <v>1</v>
      </c>
    </row>
    <row r="988" spans="15:17" x14ac:dyDescent="0.35">
      <c r="O988" t="b">
        <f>AND('INF GERAIS'!B1005=LEFT(RESUMO!B1005,9),'INF GERAIS'!B1005=LEFT('TERMO DE ADESÃO'!B1005,9),'INF GERAIS'!B1005=LEFT(EVENTOS!B1005,9),'INF GERAIS'!B1005=LEFT(PAGAMENTOS!B1005,9),'INF GERAIS'!B1005=LEFT(VISTORIA!B1005,9),'INF GERAIS'!B1005=LEFT('PRESTAÇÃO DE CONTAS'!B1005,9),'INF GERAIS'!B1005=LEFT('OBS  ENC'!B1005,9),'INF GERAIS'!B1005=LEFT('CONCLUSÃO INFORMAL'!B1005,9))</f>
        <v>1</v>
      </c>
      <c r="P988" t="b">
        <f>AND('INF GERAIS'!D1005=RESUMO!D1005,'INF GERAIS'!D1005='TERMO DE ADESÃO'!D1005,'INF GERAIS'!D1005=EVENTOS!D1005,'INF GERAIS'!D1005=PAGAMENTOS!D1005,'INF GERAIS'!D1005=VISTORIA!D1005,'INF GERAIS'!D1005='PRESTAÇÃO DE CONTAS'!D1005,'INF GERAIS'!D1005='OBS  ENC'!D1005,'INF GERAIS'!D1005='CONCLUSÃO INFORMAL'!D1005)</f>
        <v>1</v>
      </c>
      <c r="Q988" t="b">
        <f>AND('INF GERAIS'!E1005=RESUMO!E1005,'INF GERAIS'!E1005='TERMO DE ADESÃO'!E1005,'INF GERAIS'!E1005=EVENTOS!E1005,'INF GERAIS'!E1005=PAGAMENTOS!E1005,'INF GERAIS'!E1005=VISTORIA!E1005,'INF GERAIS'!E1005='PRESTAÇÃO DE CONTAS'!E1005,'INF GERAIS'!E1005='OBS  ENC'!E1005,'INF GERAIS'!E1005='CONCLUSÃO INFORMAL'!E1005)</f>
        <v>1</v>
      </c>
    </row>
    <row r="989" spans="15:17" x14ac:dyDescent="0.35">
      <c r="O989" t="b">
        <f>AND('INF GERAIS'!B1006=LEFT(RESUMO!B1006,9),'INF GERAIS'!B1006=LEFT('TERMO DE ADESÃO'!B1006,9),'INF GERAIS'!B1006=LEFT(EVENTOS!B1006,9),'INF GERAIS'!B1006=LEFT(PAGAMENTOS!B1006,9),'INF GERAIS'!B1006=LEFT(VISTORIA!B1006,9),'INF GERAIS'!B1006=LEFT('PRESTAÇÃO DE CONTAS'!B1006,9),'INF GERAIS'!B1006=LEFT('OBS  ENC'!B1006,9),'INF GERAIS'!B1006=LEFT('CONCLUSÃO INFORMAL'!B1006,9))</f>
        <v>1</v>
      </c>
      <c r="P989" t="b">
        <f>AND('INF GERAIS'!D1006=RESUMO!D1006,'INF GERAIS'!D1006='TERMO DE ADESÃO'!D1006,'INF GERAIS'!D1006=EVENTOS!D1006,'INF GERAIS'!D1006=PAGAMENTOS!D1006,'INF GERAIS'!D1006=VISTORIA!D1006,'INF GERAIS'!D1006='PRESTAÇÃO DE CONTAS'!D1006,'INF GERAIS'!D1006='OBS  ENC'!D1006,'INF GERAIS'!D1006='CONCLUSÃO INFORMAL'!D1006)</f>
        <v>1</v>
      </c>
      <c r="Q989" t="b">
        <f>AND('INF GERAIS'!E1006=RESUMO!E1006,'INF GERAIS'!E1006='TERMO DE ADESÃO'!E1006,'INF GERAIS'!E1006=EVENTOS!E1006,'INF GERAIS'!E1006=PAGAMENTOS!E1006,'INF GERAIS'!E1006=VISTORIA!E1006,'INF GERAIS'!E1006='PRESTAÇÃO DE CONTAS'!E1006,'INF GERAIS'!E1006='OBS  ENC'!E1006,'INF GERAIS'!E1006='CONCLUSÃO INFORMAL'!E1006)</f>
        <v>1</v>
      </c>
    </row>
    <row r="990" spans="15:17" x14ac:dyDescent="0.35">
      <c r="O990" t="b">
        <f>AND('INF GERAIS'!B1007=LEFT(RESUMO!B1007,9),'INF GERAIS'!B1007=LEFT('TERMO DE ADESÃO'!B1007,9),'INF GERAIS'!B1007=LEFT(EVENTOS!B1007,9),'INF GERAIS'!B1007=LEFT(PAGAMENTOS!B1007,9),'INF GERAIS'!B1007=LEFT(VISTORIA!B1007,9),'INF GERAIS'!B1007=LEFT('PRESTAÇÃO DE CONTAS'!B1007,9),'INF GERAIS'!B1007=LEFT('OBS  ENC'!B1007,9),'INF GERAIS'!B1007=LEFT('CONCLUSÃO INFORMAL'!B1007,9))</f>
        <v>1</v>
      </c>
      <c r="P990" t="b">
        <f>AND('INF GERAIS'!D1007=RESUMO!D1007,'INF GERAIS'!D1007='TERMO DE ADESÃO'!D1007,'INF GERAIS'!D1007=EVENTOS!D1007,'INF GERAIS'!D1007=PAGAMENTOS!D1007,'INF GERAIS'!D1007=VISTORIA!D1007,'INF GERAIS'!D1007='PRESTAÇÃO DE CONTAS'!D1007,'INF GERAIS'!D1007='OBS  ENC'!D1007,'INF GERAIS'!D1007='CONCLUSÃO INFORMAL'!D1007)</f>
        <v>1</v>
      </c>
      <c r="Q990" t="b">
        <f>AND('INF GERAIS'!E1007=RESUMO!E1007,'INF GERAIS'!E1007='TERMO DE ADESÃO'!E1007,'INF GERAIS'!E1007=EVENTOS!E1007,'INF GERAIS'!E1007=PAGAMENTOS!E1007,'INF GERAIS'!E1007=VISTORIA!E1007,'INF GERAIS'!E1007='PRESTAÇÃO DE CONTAS'!E1007,'INF GERAIS'!E1007='OBS  ENC'!E1007,'INF GERAIS'!E1007='CONCLUSÃO INFORMAL'!E1007)</f>
        <v>1</v>
      </c>
    </row>
    <row r="991" spans="15:17" x14ac:dyDescent="0.35">
      <c r="O991" t="b">
        <f>AND('INF GERAIS'!B1008=LEFT(RESUMO!B1008,9),'INF GERAIS'!B1008=LEFT('TERMO DE ADESÃO'!B1008,9),'INF GERAIS'!B1008=LEFT(EVENTOS!B1008,9),'INF GERAIS'!B1008=LEFT(PAGAMENTOS!B1008,9),'INF GERAIS'!B1008=LEFT(VISTORIA!B1008,9),'INF GERAIS'!B1008=LEFT('PRESTAÇÃO DE CONTAS'!B1008,9),'INF GERAIS'!B1008=LEFT('OBS  ENC'!B1008,9),'INF GERAIS'!B1008=LEFT('CONCLUSÃO INFORMAL'!B1008,9))</f>
        <v>1</v>
      </c>
      <c r="P991" t="b">
        <f>AND('INF GERAIS'!D1008=RESUMO!D1008,'INF GERAIS'!D1008='TERMO DE ADESÃO'!D1008,'INF GERAIS'!D1008=EVENTOS!D1008,'INF GERAIS'!D1008=PAGAMENTOS!D1008,'INF GERAIS'!D1008=VISTORIA!D1008,'INF GERAIS'!D1008='PRESTAÇÃO DE CONTAS'!D1008,'INF GERAIS'!D1008='OBS  ENC'!D1008,'INF GERAIS'!D1008='CONCLUSÃO INFORMAL'!D1008)</f>
        <v>1</v>
      </c>
      <c r="Q991" t="b">
        <f>AND('INF GERAIS'!E1008=RESUMO!E1008,'INF GERAIS'!E1008='TERMO DE ADESÃO'!E1008,'INF GERAIS'!E1008=EVENTOS!E1008,'INF GERAIS'!E1008=PAGAMENTOS!E1008,'INF GERAIS'!E1008=VISTORIA!E1008,'INF GERAIS'!E1008='PRESTAÇÃO DE CONTAS'!E1008,'INF GERAIS'!E1008='OBS  ENC'!E1008,'INF GERAIS'!E1008='CONCLUSÃO INFORMAL'!E1008)</f>
        <v>1</v>
      </c>
    </row>
    <row r="992" spans="15:17" x14ac:dyDescent="0.35">
      <c r="O992" t="b">
        <f>AND('INF GERAIS'!B1009=LEFT(RESUMO!B1009,9),'INF GERAIS'!B1009=LEFT('TERMO DE ADESÃO'!B1009,9),'INF GERAIS'!B1009=LEFT(EVENTOS!B1009,9),'INF GERAIS'!B1009=LEFT(PAGAMENTOS!B1009,9),'INF GERAIS'!B1009=LEFT(VISTORIA!B1009,9),'INF GERAIS'!B1009=LEFT('PRESTAÇÃO DE CONTAS'!B1009,9),'INF GERAIS'!B1009=LEFT('OBS  ENC'!B1009,9),'INF GERAIS'!B1009=LEFT('CONCLUSÃO INFORMAL'!B1009,9))</f>
        <v>1</v>
      </c>
      <c r="P992" t="b">
        <f>AND('INF GERAIS'!D1009=RESUMO!D1009,'INF GERAIS'!D1009='TERMO DE ADESÃO'!D1009,'INF GERAIS'!D1009=EVENTOS!D1009,'INF GERAIS'!D1009=PAGAMENTOS!D1009,'INF GERAIS'!D1009=VISTORIA!D1009,'INF GERAIS'!D1009='PRESTAÇÃO DE CONTAS'!D1009,'INF GERAIS'!D1009='OBS  ENC'!D1009,'INF GERAIS'!D1009='CONCLUSÃO INFORMAL'!D1009)</f>
        <v>1</v>
      </c>
      <c r="Q992" t="b">
        <f>AND('INF GERAIS'!E1009=RESUMO!E1009,'INF GERAIS'!E1009='TERMO DE ADESÃO'!E1009,'INF GERAIS'!E1009=EVENTOS!E1009,'INF GERAIS'!E1009=PAGAMENTOS!E1009,'INF GERAIS'!E1009=VISTORIA!E1009,'INF GERAIS'!E1009='PRESTAÇÃO DE CONTAS'!E1009,'INF GERAIS'!E1009='OBS  ENC'!E1009,'INF GERAIS'!E1009='CONCLUSÃO INFORMAL'!E1009)</f>
        <v>1</v>
      </c>
    </row>
    <row r="993" spans="15:17" x14ac:dyDescent="0.35">
      <c r="O993" t="b">
        <f>AND('INF GERAIS'!B1010=LEFT(RESUMO!B1010,9),'INF GERAIS'!B1010=LEFT('TERMO DE ADESÃO'!B1010,9),'INF GERAIS'!B1010=LEFT(EVENTOS!B1010,9),'INF GERAIS'!B1010=LEFT(PAGAMENTOS!B1010,9),'INF GERAIS'!B1010=LEFT(VISTORIA!B1010,9),'INF GERAIS'!B1010=LEFT('PRESTAÇÃO DE CONTAS'!B1010,9),'INF GERAIS'!B1010=LEFT('OBS  ENC'!B1010,9),'INF GERAIS'!B1010=LEFT('CONCLUSÃO INFORMAL'!B1010,9))</f>
        <v>1</v>
      </c>
      <c r="P993" t="b">
        <f>AND('INF GERAIS'!D1010=RESUMO!D1010,'INF GERAIS'!D1010='TERMO DE ADESÃO'!D1010,'INF GERAIS'!D1010=EVENTOS!D1010,'INF GERAIS'!D1010=PAGAMENTOS!D1010,'INF GERAIS'!D1010=VISTORIA!D1010,'INF GERAIS'!D1010='PRESTAÇÃO DE CONTAS'!D1010,'INF GERAIS'!D1010='OBS  ENC'!D1010,'INF GERAIS'!D1010='CONCLUSÃO INFORMAL'!D1010)</f>
        <v>1</v>
      </c>
      <c r="Q993" t="b">
        <f>AND('INF GERAIS'!E1010=RESUMO!E1010,'INF GERAIS'!E1010='TERMO DE ADESÃO'!E1010,'INF GERAIS'!E1010=EVENTOS!E1010,'INF GERAIS'!E1010=PAGAMENTOS!E1010,'INF GERAIS'!E1010=VISTORIA!E1010,'INF GERAIS'!E1010='PRESTAÇÃO DE CONTAS'!E1010,'INF GERAIS'!E1010='OBS  ENC'!E1010,'INF GERAIS'!E1010='CONCLUSÃO INFORMAL'!E1010)</f>
        <v>1</v>
      </c>
    </row>
    <row r="994" spans="15:17" x14ac:dyDescent="0.35">
      <c r="O994" t="b">
        <f>AND('INF GERAIS'!B1011=LEFT(RESUMO!B1011,9),'INF GERAIS'!B1011=LEFT('TERMO DE ADESÃO'!B1011,9),'INF GERAIS'!B1011=LEFT(EVENTOS!B1011,9),'INF GERAIS'!B1011=LEFT(PAGAMENTOS!B1011,9),'INF GERAIS'!B1011=LEFT(VISTORIA!B1011,9),'INF GERAIS'!B1011=LEFT('PRESTAÇÃO DE CONTAS'!B1011,9),'INF GERAIS'!B1011=LEFT('OBS  ENC'!B1011,9),'INF GERAIS'!B1011=LEFT('CONCLUSÃO INFORMAL'!B1011,9))</f>
        <v>1</v>
      </c>
      <c r="P994" t="b">
        <f>AND('INF GERAIS'!D1011=RESUMO!D1011,'INF GERAIS'!D1011='TERMO DE ADESÃO'!D1011,'INF GERAIS'!D1011=EVENTOS!D1011,'INF GERAIS'!D1011=PAGAMENTOS!D1011,'INF GERAIS'!D1011=VISTORIA!D1011,'INF GERAIS'!D1011='PRESTAÇÃO DE CONTAS'!D1011,'INF GERAIS'!D1011='OBS  ENC'!D1011,'INF GERAIS'!D1011='CONCLUSÃO INFORMAL'!D1011)</f>
        <v>1</v>
      </c>
      <c r="Q994" t="b">
        <f>AND('INF GERAIS'!E1011=RESUMO!E1011,'INF GERAIS'!E1011='TERMO DE ADESÃO'!E1011,'INF GERAIS'!E1011=EVENTOS!E1011,'INF GERAIS'!E1011=PAGAMENTOS!E1011,'INF GERAIS'!E1011=VISTORIA!E1011,'INF GERAIS'!E1011='PRESTAÇÃO DE CONTAS'!E1011,'INF GERAIS'!E1011='OBS  ENC'!E1011,'INF GERAIS'!E1011='CONCLUSÃO INFORMAL'!E1011)</f>
        <v>1</v>
      </c>
    </row>
    <row r="995" spans="15:17" x14ac:dyDescent="0.35">
      <c r="O995" t="b">
        <f>AND('INF GERAIS'!B1012=LEFT(RESUMO!B1012,9),'INF GERAIS'!B1012=LEFT('TERMO DE ADESÃO'!B1012,9),'INF GERAIS'!B1012=LEFT(EVENTOS!B1012,9),'INF GERAIS'!B1012=LEFT(PAGAMENTOS!B1012,9),'INF GERAIS'!B1012=LEFT(VISTORIA!B1012,9),'INF GERAIS'!B1012=LEFT('PRESTAÇÃO DE CONTAS'!B1012,9),'INF GERAIS'!B1012=LEFT('OBS  ENC'!B1012,9),'INF GERAIS'!B1012=LEFT('CONCLUSÃO INFORMAL'!B1012,9))</f>
        <v>1</v>
      </c>
      <c r="P995" t="b">
        <f>AND('INF GERAIS'!D1012=RESUMO!D1012,'INF GERAIS'!D1012='TERMO DE ADESÃO'!D1012,'INF GERAIS'!D1012=EVENTOS!D1012,'INF GERAIS'!D1012=PAGAMENTOS!D1012,'INF GERAIS'!D1012=VISTORIA!D1012,'INF GERAIS'!D1012='PRESTAÇÃO DE CONTAS'!D1012,'INF GERAIS'!D1012='OBS  ENC'!D1012,'INF GERAIS'!D1012='CONCLUSÃO INFORMAL'!D1012)</f>
        <v>1</v>
      </c>
      <c r="Q995" t="b">
        <f>AND('INF GERAIS'!E1012=RESUMO!E1012,'INF GERAIS'!E1012='TERMO DE ADESÃO'!E1012,'INF GERAIS'!E1012=EVENTOS!E1012,'INF GERAIS'!E1012=PAGAMENTOS!E1012,'INF GERAIS'!E1012=VISTORIA!E1012,'INF GERAIS'!E1012='PRESTAÇÃO DE CONTAS'!E1012,'INF GERAIS'!E1012='OBS  ENC'!E1012,'INF GERAIS'!E1012='CONCLUSÃO INFORMAL'!E1012)</f>
        <v>1</v>
      </c>
    </row>
    <row r="996" spans="15:17" x14ac:dyDescent="0.35">
      <c r="O996" t="b">
        <f>AND('INF GERAIS'!B1013=LEFT(RESUMO!B1013,9),'INF GERAIS'!B1013=LEFT('TERMO DE ADESÃO'!B1013,9),'INF GERAIS'!B1013=LEFT(EVENTOS!B1013,9),'INF GERAIS'!B1013=LEFT(PAGAMENTOS!B1013,9),'INF GERAIS'!B1013=LEFT(VISTORIA!B1013,9),'INF GERAIS'!B1013=LEFT('PRESTAÇÃO DE CONTAS'!B1013,9),'INF GERAIS'!B1013=LEFT('OBS  ENC'!B1013,9),'INF GERAIS'!B1013=LEFT('CONCLUSÃO INFORMAL'!B1013,9))</f>
        <v>1</v>
      </c>
      <c r="P996" t="b">
        <f>AND('INF GERAIS'!D1013=RESUMO!D1013,'INF GERAIS'!D1013='TERMO DE ADESÃO'!D1013,'INF GERAIS'!D1013=EVENTOS!D1013,'INF GERAIS'!D1013=PAGAMENTOS!D1013,'INF GERAIS'!D1013=VISTORIA!D1013,'INF GERAIS'!D1013='PRESTAÇÃO DE CONTAS'!D1013,'INF GERAIS'!D1013='OBS  ENC'!D1013,'INF GERAIS'!D1013='CONCLUSÃO INFORMAL'!D1013)</f>
        <v>1</v>
      </c>
      <c r="Q996" t="b">
        <f>AND('INF GERAIS'!E1013=RESUMO!E1013,'INF GERAIS'!E1013='TERMO DE ADESÃO'!E1013,'INF GERAIS'!E1013=EVENTOS!E1013,'INF GERAIS'!E1013=PAGAMENTOS!E1013,'INF GERAIS'!E1013=VISTORIA!E1013,'INF GERAIS'!E1013='PRESTAÇÃO DE CONTAS'!E1013,'INF GERAIS'!E1013='OBS  ENC'!E1013,'INF GERAIS'!E1013='CONCLUSÃO INFORMAL'!E1013)</f>
        <v>1</v>
      </c>
    </row>
    <row r="997" spans="15:17" x14ac:dyDescent="0.35">
      <c r="O997" t="b">
        <f>AND('INF GERAIS'!B1014=LEFT(RESUMO!B1014,9),'INF GERAIS'!B1014=LEFT('TERMO DE ADESÃO'!B1014,9),'INF GERAIS'!B1014=LEFT(EVENTOS!B1014,9),'INF GERAIS'!B1014=LEFT(PAGAMENTOS!B1014,9),'INF GERAIS'!B1014=LEFT(VISTORIA!B1014,9),'INF GERAIS'!B1014=LEFT('PRESTAÇÃO DE CONTAS'!B1014,9),'INF GERAIS'!B1014=LEFT('OBS  ENC'!B1014,9),'INF GERAIS'!B1014=LEFT('CONCLUSÃO INFORMAL'!B1014,9))</f>
        <v>1</v>
      </c>
      <c r="P997" t="b">
        <f>AND('INF GERAIS'!D1014=RESUMO!D1014,'INF GERAIS'!D1014='TERMO DE ADESÃO'!D1014,'INF GERAIS'!D1014=EVENTOS!D1014,'INF GERAIS'!D1014=PAGAMENTOS!D1014,'INF GERAIS'!D1014=VISTORIA!D1014,'INF GERAIS'!D1014='PRESTAÇÃO DE CONTAS'!D1014,'INF GERAIS'!D1014='OBS  ENC'!D1014,'INF GERAIS'!D1014='CONCLUSÃO INFORMAL'!D1014)</f>
        <v>1</v>
      </c>
      <c r="Q997" t="b">
        <f>AND('INF GERAIS'!E1014=RESUMO!E1014,'INF GERAIS'!E1014='TERMO DE ADESÃO'!E1014,'INF GERAIS'!E1014=EVENTOS!E1014,'INF GERAIS'!E1014=PAGAMENTOS!E1014,'INF GERAIS'!E1014=VISTORIA!E1014,'INF GERAIS'!E1014='PRESTAÇÃO DE CONTAS'!E1014,'INF GERAIS'!E1014='OBS  ENC'!E1014,'INF GERAIS'!E1014='CONCLUSÃO INFORMAL'!E1014)</f>
        <v>1</v>
      </c>
    </row>
    <row r="998" spans="15:17" x14ac:dyDescent="0.35">
      <c r="O998" t="b">
        <f>AND('INF GERAIS'!B1015=LEFT(RESUMO!B1015,9),'INF GERAIS'!B1015=LEFT('TERMO DE ADESÃO'!B1015,9),'INF GERAIS'!B1015=LEFT(EVENTOS!B1015,9),'INF GERAIS'!B1015=LEFT(PAGAMENTOS!B1015,9),'INF GERAIS'!B1015=LEFT(VISTORIA!B1015,9),'INF GERAIS'!B1015=LEFT('PRESTAÇÃO DE CONTAS'!B1015,9),'INF GERAIS'!B1015=LEFT('OBS  ENC'!B1015,9),'INF GERAIS'!B1015=LEFT('CONCLUSÃO INFORMAL'!B1015,9))</f>
        <v>1</v>
      </c>
      <c r="P998" t="b">
        <f>AND('INF GERAIS'!D1015=RESUMO!D1015,'INF GERAIS'!D1015='TERMO DE ADESÃO'!D1015,'INF GERAIS'!D1015=EVENTOS!D1015,'INF GERAIS'!D1015=PAGAMENTOS!D1015,'INF GERAIS'!D1015=VISTORIA!D1015,'INF GERAIS'!D1015='PRESTAÇÃO DE CONTAS'!D1015,'INF GERAIS'!D1015='OBS  ENC'!D1015,'INF GERAIS'!D1015='CONCLUSÃO INFORMAL'!D1015)</f>
        <v>1</v>
      </c>
      <c r="Q998" t="b">
        <f>AND('INF GERAIS'!E1015=RESUMO!E1015,'INF GERAIS'!E1015='TERMO DE ADESÃO'!E1015,'INF GERAIS'!E1015=EVENTOS!E1015,'INF GERAIS'!E1015=PAGAMENTOS!E1015,'INF GERAIS'!E1015=VISTORIA!E1015,'INF GERAIS'!E1015='PRESTAÇÃO DE CONTAS'!E1015,'INF GERAIS'!E1015='OBS  ENC'!E1015,'INF GERAIS'!E1015='CONCLUSÃO INFORMAL'!E1015)</f>
        <v>1</v>
      </c>
    </row>
    <row r="999" spans="15:17" x14ac:dyDescent="0.35">
      <c r="O999" t="b">
        <f>AND('INF GERAIS'!B1016=LEFT(RESUMO!B1016,9),'INF GERAIS'!B1016=LEFT('TERMO DE ADESÃO'!B1016,9),'INF GERAIS'!B1016=LEFT(EVENTOS!B1016,9),'INF GERAIS'!B1016=LEFT(PAGAMENTOS!B1016,9),'INF GERAIS'!B1016=LEFT(VISTORIA!B1016,9),'INF GERAIS'!B1016=LEFT('PRESTAÇÃO DE CONTAS'!B1016,9),'INF GERAIS'!B1016=LEFT('OBS  ENC'!B1016,9),'INF GERAIS'!B1016=LEFT('CONCLUSÃO INFORMAL'!B1016,9))</f>
        <v>1</v>
      </c>
      <c r="P999" t="b">
        <f>AND('INF GERAIS'!D1016=RESUMO!D1016,'INF GERAIS'!D1016='TERMO DE ADESÃO'!D1016,'INF GERAIS'!D1016=EVENTOS!D1016,'INF GERAIS'!D1016=PAGAMENTOS!D1016,'INF GERAIS'!D1016=VISTORIA!D1016,'INF GERAIS'!D1016='PRESTAÇÃO DE CONTAS'!D1016,'INF GERAIS'!D1016='OBS  ENC'!D1016,'INF GERAIS'!D1016='CONCLUSÃO INFORMAL'!D1016)</f>
        <v>1</v>
      </c>
      <c r="Q999" t="b">
        <f>AND('INF GERAIS'!E1016=RESUMO!E1016,'INF GERAIS'!E1016='TERMO DE ADESÃO'!E1016,'INF GERAIS'!E1016=EVENTOS!E1016,'INF GERAIS'!E1016=PAGAMENTOS!E1016,'INF GERAIS'!E1016=VISTORIA!E1016,'INF GERAIS'!E1016='PRESTAÇÃO DE CONTAS'!E1016,'INF GERAIS'!E1016='OBS  ENC'!E1016,'INF GERAIS'!E1016='CONCLUSÃO INFORMAL'!E1016)</f>
        <v>1</v>
      </c>
    </row>
    <row r="1000" spans="15:17" x14ac:dyDescent="0.35">
      <c r="O1000" t="b">
        <f>AND('INF GERAIS'!B1017=LEFT(RESUMO!B1017,9),'INF GERAIS'!B1017=LEFT('TERMO DE ADESÃO'!B1017,9),'INF GERAIS'!B1017=LEFT(EVENTOS!B1017,9),'INF GERAIS'!B1017=LEFT(PAGAMENTOS!B1017,9),'INF GERAIS'!B1017=LEFT(VISTORIA!B1017,9),'INF GERAIS'!B1017=LEFT('PRESTAÇÃO DE CONTAS'!B1017,9),'INF GERAIS'!B1017=LEFT('OBS  ENC'!B1017,9),'INF GERAIS'!B1017=LEFT('CONCLUSÃO INFORMAL'!B1017,9))</f>
        <v>1</v>
      </c>
      <c r="P1000" t="b">
        <f>AND('INF GERAIS'!D1017=RESUMO!D1017,'INF GERAIS'!D1017='TERMO DE ADESÃO'!D1017,'INF GERAIS'!D1017=EVENTOS!D1017,'INF GERAIS'!D1017=PAGAMENTOS!D1017,'INF GERAIS'!D1017=VISTORIA!D1017,'INF GERAIS'!D1017='PRESTAÇÃO DE CONTAS'!D1017,'INF GERAIS'!D1017='OBS  ENC'!D1017,'INF GERAIS'!D1017='CONCLUSÃO INFORMAL'!D1017)</f>
        <v>1</v>
      </c>
      <c r="Q1000" t="b">
        <f>AND('INF GERAIS'!E1017=RESUMO!E1017,'INF GERAIS'!E1017='TERMO DE ADESÃO'!E1017,'INF GERAIS'!E1017=EVENTOS!E1017,'INF GERAIS'!E1017=PAGAMENTOS!E1017,'INF GERAIS'!E1017=VISTORIA!E1017,'INF GERAIS'!E1017='PRESTAÇÃO DE CONTAS'!E1017,'INF GERAIS'!E1017='OBS  ENC'!E1017,'INF GERAIS'!E1017='CONCLUSÃO INFORMAL'!E1017)</f>
        <v>1</v>
      </c>
    </row>
    <row r="1001" spans="15:17" x14ac:dyDescent="0.35">
      <c r="O1001" t="b">
        <f>AND('INF GERAIS'!B1018=LEFT(RESUMO!B1018,9),'INF GERAIS'!B1018=LEFT('TERMO DE ADESÃO'!B1018,9),'INF GERAIS'!B1018=LEFT(EVENTOS!B1018,9),'INF GERAIS'!B1018=LEFT(PAGAMENTOS!B1018,9),'INF GERAIS'!B1018=LEFT(VISTORIA!B1018,9),'INF GERAIS'!B1018=LEFT('PRESTAÇÃO DE CONTAS'!B1018,9),'INF GERAIS'!B1018=LEFT('OBS  ENC'!B1018,9),'INF GERAIS'!B1018=LEFT('CONCLUSÃO INFORMAL'!B1018,9))</f>
        <v>1</v>
      </c>
      <c r="P1001" t="b">
        <f>AND('INF GERAIS'!D1018=RESUMO!D1018,'INF GERAIS'!D1018='TERMO DE ADESÃO'!D1018,'INF GERAIS'!D1018=EVENTOS!D1018,'INF GERAIS'!D1018=PAGAMENTOS!D1018,'INF GERAIS'!D1018=VISTORIA!D1018,'INF GERAIS'!D1018='PRESTAÇÃO DE CONTAS'!D1018,'INF GERAIS'!D1018='OBS  ENC'!D1018,'INF GERAIS'!D1018='CONCLUSÃO INFORMAL'!D1018)</f>
        <v>1</v>
      </c>
      <c r="Q1001" t="b">
        <f>AND('INF GERAIS'!E1018=RESUMO!E1018,'INF GERAIS'!E1018='TERMO DE ADESÃO'!E1018,'INF GERAIS'!E1018=EVENTOS!E1018,'INF GERAIS'!E1018=PAGAMENTOS!E1018,'INF GERAIS'!E1018=VISTORIA!E1018,'INF GERAIS'!E1018='PRESTAÇÃO DE CONTAS'!E1018,'INF GERAIS'!E1018='OBS  ENC'!E1018,'INF GERAIS'!E1018='CONCLUSÃO INFORMAL'!E1018)</f>
        <v>1</v>
      </c>
    </row>
    <row r="1002" spans="15:17" x14ac:dyDescent="0.35">
      <c r="O1002" t="b">
        <f>AND('INF GERAIS'!B1019=LEFT(RESUMO!B1019,9),'INF GERAIS'!B1019=LEFT('TERMO DE ADESÃO'!B1019,9),'INF GERAIS'!B1019=LEFT(EVENTOS!B1019,9),'INF GERAIS'!B1019=LEFT(PAGAMENTOS!B1019,9),'INF GERAIS'!B1019=LEFT(VISTORIA!B1019,9),'INF GERAIS'!B1019=LEFT('PRESTAÇÃO DE CONTAS'!B1019,9),'INF GERAIS'!B1019=LEFT('OBS  ENC'!B1019,9),'INF GERAIS'!B1019=LEFT('CONCLUSÃO INFORMAL'!B1019,9))</f>
        <v>1</v>
      </c>
      <c r="P1002" t="b">
        <f>AND('INF GERAIS'!D1019=RESUMO!D1019,'INF GERAIS'!D1019='TERMO DE ADESÃO'!D1019,'INF GERAIS'!D1019=EVENTOS!D1019,'INF GERAIS'!D1019=PAGAMENTOS!D1019,'INF GERAIS'!D1019=VISTORIA!D1019,'INF GERAIS'!D1019='PRESTAÇÃO DE CONTAS'!D1019,'INF GERAIS'!D1019='OBS  ENC'!D1019,'INF GERAIS'!D1019='CONCLUSÃO INFORMAL'!D1019)</f>
        <v>1</v>
      </c>
      <c r="Q1002" t="b">
        <f>AND('INF GERAIS'!E1019=RESUMO!E1019,'INF GERAIS'!E1019='TERMO DE ADESÃO'!E1019,'INF GERAIS'!E1019=EVENTOS!E1019,'INF GERAIS'!E1019=PAGAMENTOS!E1019,'INF GERAIS'!E1019=VISTORIA!E1019,'INF GERAIS'!E1019='PRESTAÇÃO DE CONTAS'!E1019,'INF GERAIS'!E1019='OBS  ENC'!E1019,'INF GERAIS'!E1019='CONCLUSÃO INFORMAL'!E1019)</f>
        <v>1</v>
      </c>
    </row>
    <row r="1003" spans="15:17" x14ac:dyDescent="0.35">
      <c r="O1003" t="b">
        <f>AND('INF GERAIS'!B1020=LEFT(RESUMO!B1020,9),'INF GERAIS'!B1020=LEFT('TERMO DE ADESÃO'!B1020,9),'INF GERAIS'!B1020=LEFT(EVENTOS!B1020,9),'INF GERAIS'!B1020=LEFT(PAGAMENTOS!B1020,9),'INF GERAIS'!B1020=LEFT(VISTORIA!B1020,9),'INF GERAIS'!B1020=LEFT('PRESTAÇÃO DE CONTAS'!B1020,9),'INF GERAIS'!B1020=LEFT('OBS  ENC'!B1020,9),'INF GERAIS'!B1020=LEFT('CONCLUSÃO INFORMAL'!B1020,9))</f>
        <v>1</v>
      </c>
      <c r="P1003" t="b">
        <f>AND('INF GERAIS'!D1020=RESUMO!D1020,'INF GERAIS'!D1020='TERMO DE ADESÃO'!D1020,'INF GERAIS'!D1020=EVENTOS!D1020,'INF GERAIS'!D1020=PAGAMENTOS!D1020,'INF GERAIS'!D1020=VISTORIA!D1020,'INF GERAIS'!D1020='PRESTAÇÃO DE CONTAS'!D1020,'INF GERAIS'!D1020='OBS  ENC'!D1020,'INF GERAIS'!D1020='CONCLUSÃO INFORMAL'!D1020)</f>
        <v>1</v>
      </c>
      <c r="Q1003" t="b">
        <f>AND('INF GERAIS'!E1020=RESUMO!E1020,'INF GERAIS'!E1020='TERMO DE ADESÃO'!E1020,'INF GERAIS'!E1020=EVENTOS!E1020,'INF GERAIS'!E1020=PAGAMENTOS!E1020,'INF GERAIS'!E1020=VISTORIA!E1020,'INF GERAIS'!E1020='PRESTAÇÃO DE CONTAS'!E1020,'INF GERAIS'!E1020='OBS  ENC'!E1020,'INF GERAIS'!E1020='CONCLUSÃO INFORMAL'!E1020)</f>
        <v>1</v>
      </c>
    </row>
    <row r="1004" spans="15:17" x14ac:dyDescent="0.35">
      <c r="O1004" t="b">
        <f>AND('INF GERAIS'!B1021=LEFT(RESUMO!B1021,9),'INF GERAIS'!B1021=LEFT('TERMO DE ADESÃO'!B1021,9),'INF GERAIS'!B1021=LEFT(EVENTOS!B1021,9),'INF GERAIS'!B1021=LEFT(PAGAMENTOS!B1021,9),'INF GERAIS'!B1021=LEFT(VISTORIA!B1021,9),'INF GERAIS'!B1021=LEFT('PRESTAÇÃO DE CONTAS'!B1021,9),'INF GERAIS'!B1021=LEFT('OBS  ENC'!B1021,9),'INF GERAIS'!B1021=LEFT('CONCLUSÃO INFORMAL'!B1021,9))</f>
        <v>1</v>
      </c>
      <c r="P1004" t="b">
        <f>AND('INF GERAIS'!D1021=RESUMO!D1021,'INF GERAIS'!D1021='TERMO DE ADESÃO'!D1021,'INF GERAIS'!D1021=EVENTOS!D1021,'INF GERAIS'!D1021=PAGAMENTOS!D1021,'INF GERAIS'!D1021=VISTORIA!D1021,'INF GERAIS'!D1021='PRESTAÇÃO DE CONTAS'!D1021,'INF GERAIS'!D1021='OBS  ENC'!D1021,'INF GERAIS'!D1021='CONCLUSÃO INFORMAL'!D1021)</f>
        <v>1</v>
      </c>
      <c r="Q1004" t="b">
        <f>AND('INF GERAIS'!E1021=RESUMO!E1021,'INF GERAIS'!E1021='TERMO DE ADESÃO'!E1021,'INF GERAIS'!E1021=EVENTOS!E1021,'INF GERAIS'!E1021=PAGAMENTOS!E1021,'INF GERAIS'!E1021=VISTORIA!E1021,'INF GERAIS'!E1021='PRESTAÇÃO DE CONTAS'!E1021,'INF GERAIS'!E1021='OBS  ENC'!E1021,'INF GERAIS'!E1021='CONCLUSÃO INFORMAL'!E1021)</f>
        <v>1</v>
      </c>
    </row>
    <row r="1005" spans="15:17" x14ac:dyDescent="0.35">
      <c r="O1005" t="b">
        <f>AND('INF GERAIS'!B1022=LEFT(RESUMO!B1022,9),'INF GERAIS'!B1022=LEFT('TERMO DE ADESÃO'!B1022,9),'INF GERAIS'!B1022=LEFT(EVENTOS!B1022,9),'INF GERAIS'!B1022=LEFT(PAGAMENTOS!B1022,9),'INF GERAIS'!B1022=LEFT(VISTORIA!B1022,9),'INF GERAIS'!B1022=LEFT('PRESTAÇÃO DE CONTAS'!B1022,9),'INF GERAIS'!B1022=LEFT('OBS  ENC'!B1022,9),'INF GERAIS'!B1022=LEFT('CONCLUSÃO INFORMAL'!B1022,9))</f>
        <v>1</v>
      </c>
      <c r="P1005" t="b">
        <f>AND('INF GERAIS'!D1022=RESUMO!D1022,'INF GERAIS'!D1022='TERMO DE ADESÃO'!D1022,'INF GERAIS'!D1022=EVENTOS!D1022,'INF GERAIS'!D1022=PAGAMENTOS!D1022,'INF GERAIS'!D1022=VISTORIA!D1022,'INF GERAIS'!D1022='PRESTAÇÃO DE CONTAS'!D1022,'INF GERAIS'!D1022='OBS  ENC'!D1022,'INF GERAIS'!D1022='CONCLUSÃO INFORMAL'!D1022)</f>
        <v>1</v>
      </c>
      <c r="Q1005" t="b">
        <f>AND('INF GERAIS'!E1022=RESUMO!E1022,'INF GERAIS'!E1022='TERMO DE ADESÃO'!E1022,'INF GERAIS'!E1022=EVENTOS!E1022,'INF GERAIS'!E1022=PAGAMENTOS!E1022,'INF GERAIS'!E1022=VISTORIA!E1022,'INF GERAIS'!E1022='PRESTAÇÃO DE CONTAS'!E1022,'INF GERAIS'!E1022='OBS  ENC'!E1022,'INF GERAIS'!E1022='CONCLUSÃO INFORMAL'!E1022)</f>
        <v>1</v>
      </c>
    </row>
    <row r="1006" spans="15:17" x14ac:dyDescent="0.35">
      <c r="O1006" t="b">
        <f>AND('INF GERAIS'!B1023=LEFT(RESUMO!B1023,9),'INF GERAIS'!B1023=LEFT('TERMO DE ADESÃO'!B1023,9),'INF GERAIS'!B1023=LEFT(EVENTOS!B1023,9),'INF GERAIS'!B1023=LEFT(PAGAMENTOS!B1023,9),'INF GERAIS'!B1023=LEFT(VISTORIA!B1023,9),'INF GERAIS'!B1023=LEFT('PRESTAÇÃO DE CONTAS'!B1023,9),'INF GERAIS'!B1023=LEFT('OBS  ENC'!B1023,9),'INF GERAIS'!B1023=LEFT('CONCLUSÃO INFORMAL'!B1023,9))</f>
        <v>1</v>
      </c>
      <c r="P1006" t="b">
        <f>AND('INF GERAIS'!D1023=RESUMO!D1023,'INF GERAIS'!D1023='TERMO DE ADESÃO'!D1023,'INF GERAIS'!D1023=EVENTOS!D1023,'INF GERAIS'!D1023=PAGAMENTOS!D1023,'INF GERAIS'!D1023=VISTORIA!D1023,'INF GERAIS'!D1023='PRESTAÇÃO DE CONTAS'!D1023,'INF GERAIS'!D1023='OBS  ENC'!D1023,'INF GERAIS'!D1023='CONCLUSÃO INFORMAL'!D1023)</f>
        <v>1</v>
      </c>
      <c r="Q1006" t="b">
        <f>AND('INF GERAIS'!E1023=RESUMO!E1023,'INF GERAIS'!E1023='TERMO DE ADESÃO'!E1023,'INF GERAIS'!E1023=EVENTOS!E1023,'INF GERAIS'!E1023=PAGAMENTOS!E1023,'INF GERAIS'!E1023=VISTORIA!E1023,'INF GERAIS'!E1023='PRESTAÇÃO DE CONTAS'!E1023,'INF GERAIS'!E1023='OBS  ENC'!E1023,'INF GERAIS'!E1023='CONCLUSÃO INFORMAL'!E1023)</f>
        <v>1</v>
      </c>
    </row>
    <row r="1007" spans="15:17" x14ac:dyDescent="0.35">
      <c r="O1007" t="b">
        <f>AND('INF GERAIS'!B1024=LEFT(RESUMO!B1024,9),'INF GERAIS'!B1024=LEFT('TERMO DE ADESÃO'!B1024,9),'INF GERAIS'!B1024=LEFT(EVENTOS!B1024,9),'INF GERAIS'!B1024=LEFT(PAGAMENTOS!B1024,9),'INF GERAIS'!B1024=LEFT(VISTORIA!B1024,9),'INF GERAIS'!B1024=LEFT('PRESTAÇÃO DE CONTAS'!B1024,9),'INF GERAIS'!B1024=LEFT('OBS  ENC'!B1024,9),'INF GERAIS'!B1024=LEFT('CONCLUSÃO INFORMAL'!B1024,9))</f>
        <v>1</v>
      </c>
      <c r="P1007" t="b">
        <f>AND('INF GERAIS'!D1024=RESUMO!D1024,'INF GERAIS'!D1024='TERMO DE ADESÃO'!D1024,'INF GERAIS'!D1024=EVENTOS!D1024,'INF GERAIS'!D1024=PAGAMENTOS!D1024,'INF GERAIS'!D1024=VISTORIA!D1024,'INF GERAIS'!D1024='PRESTAÇÃO DE CONTAS'!D1024,'INF GERAIS'!D1024='OBS  ENC'!D1024,'INF GERAIS'!D1024='CONCLUSÃO INFORMAL'!D1024)</f>
        <v>1</v>
      </c>
      <c r="Q1007" t="b">
        <f>AND('INF GERAIS'!E1024=RESUMO!E1024,'INF GERAIS'!E1024='TERMO DE ADESÃO'!E1024,'INF GERAIS'!E1024=EVENTOS!E1024,'INF GERAIS'!E1024=PAGAMENTOS!E1024,'INF GERAIS'!E1024=VISTORIA!E1024,'INF GERAIS'!E1024='PRESTAÇÃO DE CONTAS'!E1024,'INF GERAIS'!E1024='OBS  ENC'!E1024,'INF GERAIS'!E1024='CONCLUSÃO INFORMAL'!E1024)</f>
        <v>1</v>
      </c>
    </row>
    <row r="1008" spans="15:17" x14ac:dyDescent="0.35">
      <c r="O1008" t="b">
        <f>AND('INF GERAIS'!B1025=LEFT(RESUMO!B1025,9),'INF GERAIS'!B1025=LEFT('TERMO DE ADESÃO'!B1025,9),'INF GERAIS'!B1025=LEFT(EVENTOS!B1025,9),'INF GERAIS'!B1025=LEFT(PAGAMENTOS!B1025,9),'INF GERAIS'!B1025=LEFT(VISTORIA!B1025,9),'INF GERAIS'!B1025=LEFT('PRESTAÇÃO DE CONTAS'!B1025,9),'INF GERAIS'!B1025=LEFT('OBS  ENC'!B1025,9),'INF GERAIS'!B1025=LEFT('CONCLUSÃO INFORMAL'!B1025,9))</f>
        <v>1</v>
      </c>
      <c r="P1008" t="b">
        <f>AND('INF GERAIS'!D1025=RESUMO!D1025,'INF GERAIS'!D1025='TERMO DE ADESÃO'!D1025,'INF GERAIS'!D1025=EVENTOS!D1025,'INF GERAIS'!D1025=PAGAMENTOS!D1025,'INF GERAIS'!D1025=VISTORIA!D1025,'INF GERAIS'!D1025='PRESTAÇÃO DE CONTAS'!D1025,'INF GERAIS'!D1025='OBS  ENC'!D1025,'INF GERAIS'!D1025='CONCLUSÃO INFORMAL'!D1025)</f>
        <v>1</v>
      </c>
      <c r="Q1008" t="b">
        <f>AND('INF GERAIS'!E1025=RESUMO!E1025,'INF GERAIS'!E1025='TERMO DE ADESÃO'!E1025,'INF GERAIS'!E1025=EVENTOS!E1025,'INF GERAIS'!E1025=PAGAMENTOS!E1025,'INF GERAIS'!E1025=VISTORIA!E1025,'INF GERAIS'!E1025='PRESTAÇÃO DE CONTAS'!E1025,'INF GERAIS'!E1025='OBS  ENC'!E1025,'INF GERAIS'!E1025='CONCLUSÃO INFORMAL'!E1025)</f>
        <v>1</v>
      </c>
    </row>
    <row r="1009" spans="15:17" x14ac:dyDescent="0.35">
      <c r="O1009" t="b">
        <f>AND('INF GERAIS'!B1026=LEFT(RESUMO!B1026,9),'INF GERAIS'!B1026=LEFT('TERMO DE ADESÃO'!B1026,9),'INF GERAIS'!B1026=LEFT(EVENTOS!B1026,9),'INF GERAIS'!B1026=LEFT(PAGAMENTOS!B1026,9),'INF GERAIS'!B1026=LEFT(VISTORIA!B1026,9),'INF GERAIS'!B1026=LEFT('PRESTAÇÃO DE CONTAS'!B1026,9),'INF GERAIS'!B1026=LEFT('OBS  ENC'!B1026,9),'INF GERAIS'!B1026=LEFT('CONCLUSÃO INFORMAL'!B1026,9))</f>
        <v>1</v>
      </c>
      <c r="P1009" t="b">
        <f>AND('INF GERAIS'!D1026=RESUMO!D1026,'INF GERAIS'!D1026='TERMO DE ADESÃO'!D1026,'INF GERAIS'!D1026=EVENTOS!D1026,'INF GERAIS'!D1026=PAGAMENTOS!D1026,'INF GERAIS'!D1026=VISTORIA!D1026,'INF GERAIS'!D1026='PRESTAÇÃO DE CONTAS'!D1026,'INF GERAIS'!D1026='OBS  ENC'!D1026,'INF GERAIS'!D1026='CONCLUSÃO INFORMAL'!D1026)</f>
        <v>1</v>
      </c>
      <c r="Q1009" t="b">
        <f>AND('INF GERAIS'!E1026=RESUMO!E1026,'INF GERAIS'!E1026='TERMO DE ADESÃO'!E1026,'INF GERAIS'!E1026=EVENTOS!E1026,'INF GERAIS'!E1026=PAGAMENTOS!E1026,'INF GERAIS'!E1026=VISTORIA!E1026,'INF GERAIS'!E1026='PRESTAÇÃO DE CONTAS'!E1026,'INF GERAIS'!E1026='OBS  ENC'!E1026,'INF GERAIS'!E1026='CONCLUSÃO INFORMAL'!E1026)</f>
        <v>1</v>
      </c>
    </row>
    <row r="1010" spans="15:17" x14ac:dyDescent="0.35">
      <c r="O1010" t="b">
        <f>AND('INF GERAIS'!B1027=LEFT(RESUMO!B1027,9),'INF GERAIS'!B1027=LEFT('TERMO DE ADESÃO'!B1027,9),'INF GERAIS'!B1027=LEFT(EVENTOS!B1027,9),'INF GERAIS'!B1027=LEFT(PAGAMENTOS!B1027,9),'INF GERAIS'!B1027=LEFT(VISTORIA!B1027,9),'INF GERAIS'!B1027=LEFT('PRESTAÇÃO DE CONTAS'!B1027,9),'INF GERAIS'!B1027=LEFT('OBS  ENC'!B1027,9),'INF GERAIS'!B1027=LEFT('CONCLUSÃO INFORMAL'!B1027,9))</f>
        <v>1</v>
      </c>
      <c r="P1010" t="b">
        <f>AND('INF GERAIS'!D1027=RESUMO!D1027,'INF GERAIS'!D1027='TERMO DE ADESÃO'!D1027,'INF GERAIS'!D1027=EVENTOS!D1027,'INF GERAIS'!D1027=PAGAMENTOS!D1027,'INF GERAIS'!D1027=VISTORIA!D1027,'INF GERAIS'!D1027='PRESTAÇÃO DE CONTAS'!D1027,'INF GERAIS'!D1027='OBS  ENC'!D1027,'INF GERAIS'!D1027='CONCLUSÃO INFORMAL'!D1027)</f>
        <v>1</v>
      </c>
      <c r="Q1010" t="b">
        <f>AND('INF GERAIS'!E1027=RESUMO!E1027,'INF GERAIS'!E1027='TERMO DE ADESÃO'!E1027,'INF GERAIS'!E1027=EVENTOS!E1027,'INF GERAIS'!E1027=PAGAMENTOS!E1027,'INF GERAIS'!E1027=VISTORIA!E1027,'INF GERAIS'!E1027='PRESTAÇÃO DE CONTAS'!E1027,'INF GERAIS'!E1027='OBS  ENC'!E1027,'INF GERAIS'!E1027='CONCLUSÃO INFORMAL'!E1027)</f>
        <v>1</v>
      </c>
    </row>
    <row r="1011" spans="15:17" x14ac:dyDescent="0.35">
      <c r="O1011" t="b">
        <f>AND('INF GERAIS'!B1028=LEFT(RESUMO!B1028,9),'INF GERAIS'!B1028=LEFT('TERMO DE ADESÃO'!B1028,9),'INF GERAIS'!B1028=LEFT(EVENTOS!B1028,9),'INF GERAIS'!B1028=LEFT(PAGAMENTOS!B1028,9),'INF GERAIS'!B1028=LEFT(VISTORIA!B1028,9),'INF GERAIS'!B1028=LEFT('PRESTAÇÃO DE CONTAS'!B1028,9),'INF GERAIS'!B1028=LEFT('OBS  ENC'!B1028,9),'INF GERAIS'!B1028=LEFT('CONCLUSÃO INFORMAL'!B1028,9))</f>
        <v>1</v>
      </c>
      <c r="P1011" t="b">
        <f>AND('INF GERAIS'!D1028=RESUMO!D1028,'INF GERAIS'!D1028='TERMO DE ADESÃO'!D1028,'INF GERAIS'!D1028=EVENTOS!D1028,'INF GERAIS'!D1028=PAGAMENTOS!D1028,'INF GERAIS'!D1028=VISTORIA!D1028,'INF GERAIS'!D1028='PRESTAÇÃO DE CONTAS'!D1028,'INF GERAIS'!D1028='OBS  ENC'!D1028,'INF GERAIS'!D1028='CONCLUSÃO INFORMAL'!D1028)</f>
        <v>1</v>
      </c>
      <c r="Q1011" t="b">
        <f>AND('INF GERAIS'!E1028=RESUMO!E1028,'INF GERAIS'!E1028='TERMO DE ADESÃO'!E1028,'INF GERAIS'!E1028=EVENTOS!E1028,'INF GERAIS'!E1028=PAGAMENTOS!E1028,'INF GERAIS'!E1028=VISTORIA!E1028,'INF GERAIS'!E1028='PRESTAÇÃO DE CONTAS'!E1028,'INF GERAIS'!E1028='OBS  ENC'!E1028,'INF GERAIS'!E1028='CONCLUSÃO INFORMAL'!E1028)</f>
        <v>1</v>
      </c>
    </row>
    <row r="1012" spans="15:17" x14ac:dyDescent="0.35">
      <c r="O1012" t="b">
        <f>AND('INF GERAIS'!B1029=LEFT(RESUMO!B1029,9),'INF GERAIS'!B1029=LEFT('TERMO DE ADESÃO'!B1029,9),'INF GERAIS'!B1029=LEFT(EVENTOS!B1029,9),'INF GERAIS'!B1029=LEFT(PAGAMENTOS!B1029,9),'INF GERAIS'!B1029=LEFT(VISTORIA!B1029,9),'INF GERAIS'!B1029=LEFT('PRESTAÇÃO DE CONTAS'!B1029,9),'INF GERAIS'!B1029=LEFT('OBS  ENC'!B1029,9),'INF GERAIS'!B1029=LEFT('CONCLUSÃO INFORMAL'!B1029,9))</f>
        <v>1</v>
      </c>
      <c r="P1012" t="b">
        <f>AND('INF GERAIS'!D1029=RESUMO!D1029,'INF GERAIS'!D1029='TERMO DE ADESÃO'!D1029,'INF GERAIS'!D1029=EVENTOS!D1029,'INF GERAIS'!D1029=PAGAMENTOS!D1029,'INF GERAIS'!D1029=VISTORIA!D1029,'INF GERAIS'!D1029='PRESTAÇÃO DE CONTAS'!D1029,'INF GERAIS'!D1029='OBS  ENC'!D1029,'INF GERAIS'!D1029='CONCLUSÃO INFORMAL'!D1029)</f>
        <v>1</v>
      </c>
      <c r="Q1012" t="b">
        <f>AND('INF GERAIS'!E1029=RESUMO!E1029,'INF GERAIS'!E1029='TERMO DE ADESÃO'!E1029,'INF GERAIS'!E1029=EVENTOS!E1029,'INF GERAIS'!E1029=PAGAMENTOS!E1029,'INF GERAIS'!E1029=VISTORIA!E1029,'INF GERAIS'!E1029='PRESTAÇÃO DE CONTAS'!E1029,'INF GERAIS'!E1029='OBS  ENC'!E1029,'INF GERAIS'!E1029='CONCLUSÃO INFORMAL'!E1029)</f>
        <v>1</v>
      </c>
    </row>
    <row r="1013" spans="15:17" x14ac:dyDescent="0.35">
      <c r="O1013" t="b">
        <f>AND('INF GERAIS'!B1030=LEFT(RESUMO!B1030,9),'INF GERAIS'!B1030=LEFT('TERMO DE ADESÃO'!B1030,9),'INF GERAIS'!B1030=LEFT(EVENTOS!B1030,9),'INF GERAIS'!B1030=LEFT(PAGAMENTOS!B1030,9),'INF GERAIS'!B1030=LEFT(VISTORIA!B1030,9),'INF GERAIS'!B1030=LEFT('PRESTAÇÃO DE CONTAS'!B1030,9),'INF GERAIS'!B1030=LEFT('OBS  ENC'!B1030,9),'INF GERAIS'!B1030=LEFT('CONCLUSÃO INFORMAL'!B1030,9))</f>
        <v>1</v>
      </c>
      <c r="P1013" t="b">
        <f>AND('INF GERAIS'!D1030=RESUMO!D1030,'INF GERAIS'!D1030='TERMO DE ADESÃO'!D1030,'INF GERAIS'!D1030=EVENTOS!D1030,'INF GERAIS'!D1030=PAGAMENTOS!D1030,'INF GERAIS'!D1030=VISTORIA!D1030,'INF GERAIS'!D1030='PRESTAÇÃO DE CONTAS'!D1030,'INF GERAIS'!D1030='OBS  ENC'!D1030,'INF GERAIS'!D1030='CONCLUSÃO INFORMAL'!D1030)</f>
        <v>1</v>
      </c>
      <c r="Q1013" t="b">
        <f>AND('INF GERAIS'!E1030=RESUMO!E1030,'INF GERAIS'!E1030='TERMO DE ADESÃO'!E1030,'INF GERAIS'!E1030=EVENTOS!E1030,'INF GERAIS'!E1030=PAGAMENTOS!E1030,'INF GERAIS'!E1030=VISTORIA!E1030,'INF GERAIS'!E1030='PRESTAÇÃO DE CONTAS'!E1030,'INF GERAIS'!E1030='OBS  ENC'!E1030,'INF GERAIS'!E1030='CONCLUSÃO INFORMAL'!E1030)</f>
        <v>1</v>
      </c>
    </row>
    <row r="1014" spans="15:17" x14ac:dyDescent="0.35">
      <c r="O1014" t="b">
        <f>AND('INF GERAIS'!B1031=LEFT(RESUMO!B1031,9),'INF GERAIS'!B1031=LEFT('TERMO DE ADESÃO'!B1031,9),'INF GERAIS'!B1031=LEFT(EVENTOS!B1031,9),'INF GERAIS'!B1031=LEFT(PAGAMENTOS!B1031,9),'INF GERAIS'!B1031=LEFT(VISTORIA!B1031,9),'INF GERAIS'!B1031=LEFT('PRESTAÇÃO DE CONTAS'!B1031,9),'INF GERAIS'!B1031=LEFT('OBS  ENC'!B1031,9),'INF GERAIS'!B1031=LEFT('CONCLUSÃO INFORMAL'!B1031,9))</f>
        <v>1</v>
      </c>
      <c r="P1014" t="b">
        <f>AND('INF GERAIS'!D1031=RESUMO!D1031,'INF GERAIS'!D1031='TERMO DE ADESÃO'!D1031,'INF GERAIS'!D1031=EVENTOS!D1031,'INF GERAIS'!D1031=PAGAMENTOS!D1031,'INF GERAIS'!D1031=VISTORIA!D1031,'INF GERAIS'!D1031='PRESTAÇÃO DE CONTAS'!D1031,'INF GERAIS'!D1031='OBS  ENC'!D1031,'INF GERAIS'!D1031='CONCLUSÃO INFORMAL'!D1031)</f>
        <v>1</v>
      </c>
      <c r="Q1014" t="b">
        <f>AND('INF GERAIS'!E1031=RESUMO!E1031,'INF GERAIS'!E1031='TERMO DE ADESÃO'!E1031,'INF GERAIS'!E1031=EVENTOS!E1031,'INF GERAIS'!E1031=PAGAMENTOS!E1031,'INF GERAIS'!E1031=VISTORIA!E1031,'INF GERAIS'!E1031='PRESTAÇÃO DE CONTAS'!E1031,'INF GERAIS'!E1031='OBS  ENC'!E1031,'INF GERAIS'!E1031='CONCLUSÃO INFORMAL'!E1031)</f>
        <v>1</v>
      </c>
    </row>
    <row r="1015" spans="15:17" x14ac:dyDescent="0.35">
      <c r="O1015" t="b">
        <f>AND('INF GERAIS'!B1032=LEFT(RESUMO!B1032,9),'INF GERAIS'!B1032=LEFT('TERMO DE ADESÃO'!B1032,9),'INF GERAIS'!B1032=LEFT(EVENTOS!B1032,9),'INF GERAIS'!B1032=LEFT(PAGAMENTOS!B1032,9),'INF GERAIS'!B1032=LEFT(VISTORIA!B1032,9),'INF GERAIS'!B1032=LEFT('PRESTAÇÃO DE CONTAS'!B1032,9),'INF GERAIS'!B1032=LEFT('OBS  ENC'!B1032,9),'INF GERAIS'!B1032=LEFT('CONCLUSÃO INFORMAL'!B1032,9))</f>
        <v>1</v>
      </c>
      <c r="P1015" t="b">
        <f>AND('INF GERAIS'!D1032=RESUMO!D1032,'INF GERAIS'!D1032='TERMO DE ADESÃO'!D1032,'INF GERAIS'!D1032=EVENTOS!D1032,'INF GERAIS'!D1032=PAGAMENTOS!D1032,'INF GERAIS'!D1032=VISTORIA!D1032,'INF GERAIS'!D1032='PRESTAÇÃO DE CONTAS'!D1032,'INF GERAIS'!D1032='OBS  ENC'!D1032,'INF GERAIS'!D1032='CONCLUSÃO INFORMAL'!D1032)</f>
        <v>1</v>
      </c>
      <c r="Q1015" t="b">
        <f>AND('INF GERAIS'!E1032=RESUMO!E1032,'INF GERAIS'!E1032='TERMO DE ADESÃO'!E1032,'INF GERAIS'!E1032=EVENTOS!E1032,'INF GERAIS'!E1032=PAGAMENTOS!E1032,'INF GERAIS'!E1032=VISTORIA!E1032,'INF GERAIS'!E1032='PRESTAÇÃO DE CONTAS'!E1032,'INF GERAIS'!E1032='OBS  ENC'!E1032,'INF GERAIS'!E1032='CONCLUSÃO INFORMAL'!E1032)</f>
        <v>1</v>
      </c>
    </row>
    <row r="1016" spans="15:17" x14ac:dyDescent="0.35">
      <c r="O1016" t="b">
        <f>AND('INF GERAIS'!B1033=LEFT(RESUMO!B1033,9),'INF GERAIS'!B1033=LEFT('TERMO DE ADESÃO'!B1033,9),'INF GERAIS'!B1033=LEFT(EVENTOS!B1033,9),'INF GERAIS'!B1033=LEFT(PAGAMENTOS!B1033,9),'INF GERAIS'!B1033=LEFT(VISTORIA!B1033,9),'INF GERAIS'!B1033=LEFT('PRESTAÇÃO DE CONTAS'!B1033,9),'INF GERAIS'!B1033=LEFT('OBS  ENC'!B1033,9),'INF GERAIS'!B1033=LEFT('CONCLUSÃO INFORMAL'!B1033,9))</f>
        <v>1</v>
      </c>
      <c r="P1016" t="b">
        <f>AND('INF GERAIS'!D1033=RESUMO!D1033,'INF GERAIS'!D1033='TERMO DE ADESÃO'!D1033,'INF GERAIS'!D1033=EVENTOS!D1033,'INF GERAIS'!D1033=PAGAMENTOS!D1033,'INF GERAIS'!D1033=VISTORIA!D1033,'INF GERAIS'!D1033='PRESTAÇÃO DE CONTAS'!D1033,'INF GERAIS'!D1033='OBS  ENC'!D1033,'INF GERAIS'!D1033='CONCLUSÃO INFORMAL'!D1033)</f>
        <v>1</v>
      </c>
      <c r="Q1016" t="b">
        <f>AND('INF GERAIS'!E1033=RESUMO!E1033,'INF GERAIS'!E1033='TERMO DE ADESÃO'!E1033,'INF GERAIS'!E1033=EVENTOS!E1033,'INF GERAIS'!E1033=PAGAMENTOS!E1033,'INF GERAIS'!E1033=VISTORIA!E1033,'INF GERAIS'!E1033='PRESTAÇÃO DE CONTAS'!E1033,'INF GERAIS'!E1033='OBS  ENC'!E1033,'INF GERAIS'!E1033='CONCLUSÃO INFORMAL'!E1033)</f>
        <v>1</v>
      </c>
    </row>
    <row r="1017" spans="15:17" x14ac:dyDescent="0.35">
      <c r="O1017" t="b">
        <f>AND('INF GERAIS'!B1034=LEFT(RESUMO!B1034,9),'INF GERAIS'!B1034=LEFT('TERMO DE ADESÃO'!B1034,9),'INF GERAIS'!B1034=LEFT(EVENTOS!B1034,9),'INF GERAIS'!B1034=LEFT(PAGAMENTOS!B1034,9),'INF GERAIS'!B1034=LEFT(VISTORIA!B1034,9),'INF GERAIS'!B1034=LEFT('PRESTAÇÃO DE CONTAS'!B1034,9),'INF GERAIS'!B1034=LEFT('OBS  ENC'!B1034,9),'INF GERAIS'!B1034=LEFT('CONCLUSÃO INFORMAL'!B1034,9))</f>
        <v>1</v>
      </c>
      <c r="P1017" t="b">
        <f>AND('INF GERAIS'!D1034=RESUMO!D1034,'INF GERAIS'!D1034='TERMO DE ADESÃO'!D1034,'INF GERAIS'!D1034=EVENTOS!D1034,'INF GERAIS'!D1034=PAGAMENTOS!D1034,'INF GERAIS'!D1034=VISTORIA!D1034,'INF GERAIS'!D1034='PRESTAÇÃO DE CONTAS'!D1034,'INF GERAIS'!D1034='OBS  ENC'!D1034,'INF GERAIS'!D1034='CONCLUSÃO INFORMAL'!D1034)</f>
        <v>1</v>
      </c>
      <c r="Q1017" t="b">
        <f>AND('INF GERAIS'!E1034=RESUMO!E1034,'INF GERAIS'!E1034='TERMO DE ADESÃO'!E1034,'INF GERAIS'!E1034=EVENTOS!E1034,'INF GERAIS'!E1034=PAGAMENTOS!E1034,'INF GERAIS'!E1034=VISTORIA!E1034,'INF GERAIS'!E1034='PRESTAÇÃO DE CONTAS'!E1034,'INF GERAIS'!E1034='OBS  ENC'!E1034,'INF GERAIS'!E1034='CONCLUSÃO INFORMAL'!E1034)</f>
        <v>1</v>
      </c>
    </row>
    <row r="1018" spans="15:17" x14ac:dyDescent="0.35">
      <c r="O1018" t="b">
        <f>AND('INF GERAIS'!B1035=LEFT(RESUMO!B1035,9),'INF GERAIS'!B1035=LEFT('TERMO DE ADESÃO'!B1035,9),'INF GERAIS'!B1035=LEFT(EVENTOS!B1035,9),'INF GERAIS'!B1035=LEFT(PAGAMENTOS!B1035,9),'INF GERAIS'!B1035=LEFT(VISTORIA!B1035,9),'INF GERAIS'!B1035=LEFT('PRESTAÇÃO DE CONTAS'!B1035,9),'INF GERAIS'!B1035=LEFT('OBS  ENC'!B1035,9),'INF GERAIS'!B1035=LEFT('CONCLUSÃO INFORMAL'!B1035,9))</f>
        <v>1</v>
      </c>
      <c r="P1018" t="b">
        <f>AND('INF GERAIS'!D1035=RESUMO!D1035,'INF GERAIS'!D1035='TERMO DE ADESÃO'!D1035,'INF GERAIS'!D1035=EVENTOS!D1035,'INF GERAIS'!D1035=PAGAMENTOS!D1035,'INF GERAIS'!D1035=VISTORIA!D1035,'INF GERAIS'!D1035='PRESTAÇÃO DE CONTAS'!D1035,'INF GERAIS'!D1035='OBS  ENC'!D1035,'INF GERAIS'!D1035='CONCLUSÃO INFORMAL'!D1035)</f>
        <v>1</v>
      </c>
      <c r="Q1018" t="b">
        <f>AND('INF GERAIS'!E1035=RESUMO!E1035,'INF GERAIS'!E1035='TERMO DE ADESÃO'!E1035,'INF GERAIS'!E1035=EVENTOS!E1035,'INF GERAIS'!E1035=PAGAMENTOS!E1035,'INF GERAIS'!E1035=VISTORIA!E1035,'INF GERAIS'!E1035='PRESTAÇÃO DE CONTAS'!E1035,'INF GERAIS'!E1035='OBS  ENC'!E1035,'INF GERAIS'!E1035='CONCLUSÃO INFORMAL'!E1035)</f>
        <v>1</v>
      </c>
    </row>
    <row r="1019" spans="15:17" x14ac:dyDescent="0.35">
      <c r="O1019" t="b">
        <f>AND('INF GERAIS'!B1036=LEFT(RESUMO!B1036,9),'INF GERAIS'!B1036=LEFT('TERMO DE ADESÃO'!B1036,9),'INF GERAIS'!B1036=LEFT(EVENTOS!B1036,9),'INF GERAIS'!B1036=LEFT(PAGAMENTOS!B1036,9),'INF GERAIS'!B1036=LEFT(VISTORIA!B1036,9),'INF GERAIS'!B1036=LEFT('PRESTAÇÃO DE CONTAS'!B1036,9),'INF GERAIS'!B1036=LEFT('OBS  ENC'!B1036,9),'INF GERAIS'!B1036=LEFT('CONCLUSÃO INFORMAL'!B1036,9))</f>
        <v>1</v>
      </c>
      <c r="P1019" t="b">
        <f>AND('INF GERAIS'!D1036=RESUMO!D1036,'INF GERAIS'!D1036='TERMO DE ADESÃO'!D1036,'INF GERAIS'!D1036=EVENTOS!D1036,'INF GERAIS'!D1036=PAGAMENTOS!D1036,'INF GERAIS'!D1036=VISTORIA!D1036,'INF GERAIS'!D1036='PRESTAÇÃO DE CONTAS'!D1036,'INF GERAIS'!D1036='OBS  ENC'!D1036,'INF GERAIS'!D1036='CONCLUSÃO INFORMAL'!D1036)</f>
        <v>1</v>
      </c>
      <c r="Q1019" t="b">
        <f>AND('INF GERAIS'!E1036=RESUMO!E1036,'INF GERAIS'!E1036='TERMO DE ADESÃO'!E1036,'INF GERAIS'!E1036=EVENTOS!E1036,'INF GERAIS'!E1036=PAGAMENTOS!E1036,'INF GERAIS'!E1036=VISTORIA!E1036,'INF GERAIS'!E1036='PRESTAÇÃO DE CONTAS'!E1036,'INF GERAIS'!E1036='OBS  ENC'!E1036,'INF GERAIS'!E1036='CONCLUSÃO INFORMAL'!E1036)</f>
        <v>1</v>
      </c>
    </row>
    <row r="1020" spans="15:17" x14ac:dyDescent="0.35">
      <c r="O1020" t="b">
        <f>AND('INF GERAIS'!B1037=LEFT(RESUMO!B1037,9),'INF GERAIS'!B1037=LEFT('TERMO DE ADESÃO'!B1037,9),'INF GERAIS'!B1037=LEFT(EVENTOS!B1037,9),'INF GERAIS'!B1037=LEFT(PAGAMENTOS!B1037,9),'INF GERAIS'!B1037=LEFT(VISTORIA!B1037,9),'INF GERAIS'!B1037=LEFT('PRESTAÇÃO DE CONTAS'!B1037,9),'INF GERAIS'!B1037=LEFT('OBS  ENC'!B1037,9),'INF GERAIS'!B1037=LEFT('CONCLUSÃO INFORMAL'!B1037,9))</f>
        <v>1</v>
      </c>
      <c r="P1020" t="b">
        <f>AND('INF GERAIS'!D1037=RESUMO!D1037,'INF GERAIS'!D1037='TERMO DE ADESÃO'!D1037,'INF GERAIS'!D1037=EVENTOS!D1037,'INF GERAIS'!D1037=PAGAMENTOS!D1037,'INF GERAIS'!D1037=VISTORIA!D1037,'INF GERAIS'!D1037='PRESTAÇÃO DE CONTAS'!D1037,'INF GERAIS'!D1037='OBS  ENC'!D1037,'INF GERAIS'!D1037='CONCLUSÃO INFORMAL'!D1037)</f>
        <v>1</v>
      </c>
      <c r="Q1020" t="b">
        <f>AND('INF GERAIS'!E1037=RESUMO!E1037,'INF GERAIS'!E1037='TERMO DE ADESÃO'!E1037,'INF GERAIS'!E1037=EVENTOS!E1037,'INF GERAIS'!E1037=PAGAMENTOS!E1037,'INF GERAIS'!E1037=VISTORIA!E1037,'INF GERAIS'!E1037='PRESTAÇÃO DE CONTAS'!E1037,'INF GERAIS'!E1037='OBS  ENC'!E1037,'INF GERAIS'!E1037='CONCLUSÃO INFORMAL'!E1037)</f>
        <v>1</v>
      </c>
    </row>
    <row r="1021" spans="15:17" x14ac:dyDescent="0.35">
      <c r="O1021" t="b">
        <f>AND('INF GERAIS'!B1038=LEFT(RESUMO!B1038,9),'INF GERAIS'!B1038=LEFT('TERMO DE ADESÃO'!B1038,9),'INF GERAIS'!B1038=LEFT(EVENTOS!B1038,9),'INF GERAIS'!B1038=LEFT(PAGAMENTOS!B1038,9),'INF GERAIS'!B1038=LEFT(VISTORIA!B1038,9),'INF GERAIS'!B1038=LEFT('PRESTAÇÃO DE CONTAS'!B1038,9),'INF GERAIS'!B1038=LEFT('OBS  ENC'!B1038,9),'INF GERAIS'!B1038=LEFT('CONCLUSÃO INFORMAL'!B1038,9))</f>
        <v>1</v>
      </c>
      <c r="P1021" t="b">
        <f>AND('INF GERAIS'!D1038=RESUMO!D1038,'INF GERAIS'!D1038='TERMO DE ADESÃO'!D1038,'INF GERAIS'!D1038=EVENTOS!D1038,'INF GERAIS'!D1038=PAGAMENTOS!D1038,'INF GERAIS'!D1038=VISTORIA!D1038,'INF GERAIS'!D1038='PRESTAÇÃO DE CONTAS'!D1038,'INF GERAIS'!D1038='OBS  ENC'!D1038,'INF GERAIS'!D1038='CONCLUSÃO INFORMAL'!D1038)</f>
        <v>1</v>
      </c>
      <c r="Q1021" t="b">
        <f>AND('INF GERAIS'!E1038=RESUMO!E1038,'INF GERAIS'!E1038='TERMO DE ADESÃO'!E1038,'INF GERAIS'!E1038=EVENTOS!E1038,'INF GERAIS'!E1038=PAGAMENTOS!E1038,'INF GERAIS'!E1038=VISTORIA!E1038,'INF GERAIS'!E1038='PRESTAÇÃO DE CONTAS'!E1038,'INF GERAIS'!E1038='OBS  ENC'!E1038,'INF GERAIS'!E1038='CONCLUSÃO INFORMAL'!E1038)</f>
        <v>1</v>
      </c>
    </row>
    <row r="1022" spans="15:17" x14ac:dyDescent="0.35">
      <c r="O1022" t="b">
        <f>AND('INF GERAIS'!B1039=LEFT(RESUMO!B1039,9),'INF GERAIS'!B1039=LEFT('TERMO DE ADESÃO'!B1039,9),'INF GERAIS'!B1039=LEFT(EVENTOS!B1039,9),'INF GERAIS'!B1039=LEFT(PAGAMENTOS!B1039,9),'INF GERAIS'!B1039=LEFT(VISTORIA!B1039,9),'INF GERAIS'!B1039=LEFT('PRESTAÇÃO DE CONTAS'!B1039,9),'INF GERAIS'!B1039=LEFT('OBS  ENC'!B1039,9),'INF GERAIS'!B1039=LEFT('CONCLUSÃO INFORMAL'!B1039,9))</f>
        <v>1</v>
      </c>
      <c r="P1022" t="b">
        <f>AND('INF GERAIS'!D1039=RESUMO!D1039,'INF GERAIS'!D1039='TERMO DE ADESÃO'!D1039,'INF GERAIS'!D1039=EVENTOS!D1039,'INF GERAIS'!D1039=PAGAMENTOS!D1039,'INF GERAIS'!D1039=VISTORIA!D1039,'INF GERAIS'!D1039='PRESTAÇÃO DE CONTAS'!D1039,'INF GERAIS'!D1039='OBS  ENC'!D1039,'INF GERAIS'!D1039='CONCLUSÃO INFORMAL'!D1039)</f>
        <v>1</v>
      </c>
      <c r="Q1022" t="b">
        <f>AND('INF GERAIS'!E1039=RESUMO!E1039,'INF GERAIS'!E1039='TERMO DE ADESÃO'!E1039,'INF GERAIS'!E1039=EVENTOS!E1039,'INF GERAIS'!E1039=PAGAMENTOS!E1039,'INF GERAIS'!E1039=VISTORIA!E1039,'INF GERAIS'!E1039='PRESTAÇÃO DE CONTAS'!E1039,'INF GERAIS'!E1039='OBS  ENC'!E1039,'INF GERAIS'!E1039='CONCLUSÃO INFORMAL'!E1039)</f>
        <v>1</v>
      </c>
    </row>
    <row r="1023" spans="15:17" x14ac:dyDescent="0.35">
      <c r="O1023" t="b">
        <f>AND('INF GERAIS'!B1040=LEFT(RESUMO!B1040,9),'INF GERAIS'!B1040=LEFT('TERMO DE ADESÃO'!B1040,9),'INF GERAIS'!B1040=LEFT(EVENTOS!B1040,9),'INF GERAIS'!B1040=LEFT(PAGAMENTOS!B1040,9),'INF GERAIS'!B1040=LEFT(VISTORIA!B1040,9),'INF GERAIS'!B1040=LEFT('PRESTAÇÃO DE CONTAS'!B1040,9),'INF GERAIS'!B1040=LEFT('OBS  ENC'!B1040,9),'INF GERAIS'!B1040=LEFT('CONCLUSÃO INFORMAL'!B1040,9))</f>
        <v>1</v>
      </c>
      <c r="P1023" t="b">
        <f>AND('INF GERAIS'!D1040=RESUMO!D1040,'INF GERAIS'!D1040='TERMO DE ADESÃO'!D1040,'INF GERAIS'!D1040=EVENTOS!D1040,'INF GERAIS'!D1040=PAGAMENTOS!D1040,'INF GERAIS'!D1040=VISTORIA!D1040,'INF GERAIS'!D1040='PRESTAÇÃO DE CONTAS'!D1040,'INF GERAIS'!D1040='OBS  ENC'!D1040,'INF GERAIS'!D1040='CONCLUSÃO INFORMAL'!D1040)</f>
        <v>1</v>
      </c>
      <c r="Q1023" t="b">
        <f>AND('INF GERAIS'!E1040=RESUMO!E1040,'INF GERAIS'!E1040='TERMO DE ADESÃO'!E1040,'INF GERAIS'!E1040=EVENTOS!E1040,'INF GERAIS'!E1040=PAGAMENTOS!E1040,'INF GERAIS'!E1040=VISTORIA!E1040,'INF GERAIS'!E1040='PRESTAÇÃO DE CONTAS'!E1040,'INF GERAIS'!E1040='OBS  ENC'!E1040,'INF GERAIS'!E1040='CONCLUSÃO INFORMAL'!E1040)</f>
        <v>1</v>
      </c>
    </row>
    <row r="1024" spans="15:17" x14ac:dyDescent="0.35">
      <c r="O1024" t="b">
        <f>AND('INF GERAIS'!B1041=LEFT(RESUMO!B1041,9),'INF GERAIS'!B1041=LEFT('TERMO DE ADESÃO'!B1041,9),'INF GERAIS'!B1041=LEFT(EVENTOS!B1041,9),'INF GERAIS'!B1041=LEFT(PAGAMENTOS!B1041,9),'INF GERAIS'!B1041=LEFT(VISTORIA!B1041,9),'INF GERAIS'!B1041=LEFT('PRESTAÇÃO DE CONTAS'!B1041,9),'INF GERAIS'!B1041=LEFT('OBS  ENC'!B1041,9),'INF GERAIS'!B1041=LEFT('CONCLUSÃO INFORMAL'!B1041,9))</f>
        <v>1</v>
      </c>
      <c r="P1024" t="b">
        <f>AND('INF GERAIS'!D1041=RESUMO!D1041,'INF GERAIS'!D1041='TERMO DE ADESÃO'!D1041,'INF GERAIS'!D1041=EVENTOS!D1041,'INF GERAIS'!D1041=PAGAMENTOS!D1041,'INF GERAIS'!D1041=VISTORIA!D1041,'INF GERAIS'!D1041='PRESTAÇÃO DE CONTAS'!D1041,'INF GERAIS'!D1041='OBS  ENC'!D1041,'INF GERAIS'!D1041='CONCLUSÃO INFORMAL'!D1041)</f>
        <v>1</v>
      </c>
      <c r="Q1024" t="b">
        <f>AND('INF GERAIS'!E1041=RESUMO!E1041,'INF GERAIS'!E1041='TERMO DE ADESÃO'!E1041,'INF GERAIS'!E1041=EVENTOS!E1041,'INF GERAIS'!E1041=PAGAMENTOS!E1041,'INF GERAIS'!E1041=VISTORIA!E1041,'INF GERAIS'!E1041='PRESTAÇÃO DE CONTAS'!E1041,'INF GERAIS'!E1041='OBS  ENC'!E1041,'INF GERAIS'!E1041='CONCLUSÃO INFORMAL'!E1041)</f>
        <v>1</v>
      </c>
    </row>
    <row r="1025" spans="15:17" x14ac:dyDescent="0.35">
      <c r="O1025" t="b">
        <f>AND('INF GERAIS'!B1042=LEFT(RESUMO!B1042,9),'INF GERAIS'!B1042=LEFT('TERMO DE ADESÃO'!B1042,9),'INF GERAIS'!B1042=LEFT(EVENTOS!B1042,9),'INF GERAIS'!B1042=LEFT(PAGAMENTOS!B1042,9),'INF GERAIS'!B1042=LEFT(VISTORIA!B1042,9),'INF GERAIS'!B1042=LEFT('PRESTAÇÃO DE CONTAS'!B1042,9),'INF GERAIS'!B1042=LEFT('OBS  ENC'!B1042,9),'INF GERAIS'!B1042=LEFT('CONCLUSÃO INFORMAL'!B1042,9))</f>
        <v>1</v>
      </c>
      <c r="P1025" t="b">
        <f>AND('INF GERAIS'!D1042=RESUMO!D1042,'INF GERAIS'!D1042='TERMO DE ADESÃO'!D1042,'INF GERAIS'!D1042=EVENTOS!D1042,'INF GERAIS'!D1042=PAGAMENTOS!D1042,'INF GERAIS'!D1042=VISTORIA!D1042,'INF GERAIS'!D1042='PRESTAÇÃO DE CONTAS'!D1042,'INF GERAIS'!D1042='OBS  ENC'!D1042,'INF GERAIS'!D1042='CONCLUSÃO INFORMAL'!D1042)</f>
        <v>1</v>
      </c>
      <c r="Q1025" t="b">
        <f>AND('INF GERAIS'!E1042=RESUMO!E1042,'INF GERAIS'!E1042='TERMO DE ADESÃO'!E1042,'INF GERAIS'!E1042=EVENTOS!E1042,'INF GERAIS'!E1042=PAGAMENTOS!E1042,'INF GERAIS'!E1042=VISTORIA!E1042,'INF GERAIS'!E1042='PRESTAÇÃO DE CONTAS'!E1042,'INF GERAIS'!E1042='OBS  ENC'!E1042,'INF GERAIS'!E1042='CONCLUSÃO INFORMAL'!E1042)</f>
        <v>1</v>
      </c>
    </row>
    <row r="1026" spans="15:17" x14ac:dyDescent="0.35">
      <c r="O1026" t="b">
        <f>AND('INF GERAIS'!B1043=LEFT(RESUMO!B1043,9),'INF GERAIS'!B1043=LEFT('TERMO DE ADESÃO'!B1043,9),'INF GERAIS'!B1043=LEFT(EVENTOS!B1043,9),'INF GERAIS'!B1043=LEFT(PAGAMENTOS!B1043,9),'INF GERAIS'!B1043=LEFT(VISTORIA!B1043,9),'INF GERAIS'!B1043=LEFT('PRESTAÇÃO DE CONTAS'!B1043,9),'INF GERAIS'!B1043=LEFT('OBS  ENC'!B1043,9),'INF GERAIS'!B1043=LEFT('CONCLUSÃO INFORMAL'!B1043,9))</f>
        <v>1</v>
      </c>
      <c r="P1026" t="b">
        <f>AND('INF GERAIS'!D1043=RESUMO!D1043,'INF GERAIS'!D1043='TERMO DE ADESÃO'!D1043,'INF GERAIS'!D1043=EVENTOS!D1043,'INF GERAIS'!D1043=PAGAMENTOS!D1043,'INF GERAIS'!D1043=VISTORIA!D1043,'INF GERAIS'!D1043='PRESTAÇÃO DE CONTAS'!D1043,'INF GERAIS'!D1043='OBS  ENC'!D1043,'INF GERAIS'!D1043='CONCLUSÃO INFORMAL'!D1043)</f>
        <v>1</v>
      </c>
      <c r="Q1026" t="b">
        <f>AND('INF GERAIS'!E1043=RESUMO!E1043,'INF GERAIS'!E1043='TERMO DE ADESÃO'!E1043,'INF GERAIS'!E1043=EVENTOS!E1043,'INF GERAIS'!E1043=PAGAMENTOS!E1043,'INF GERAIS'!E1043=VISTORIA!E1043,'INF GERAIS'!E1043='PRESTAÇÃO DE CONTAS'!E1043,'INF GERAIS'!E1043='OBS  ENC'!E1043,'INF GERAIS'!E1043='CONCLUSÃO INFORMAL'!E1043)</f>
        <v>1</v>
      </c>
    </row>
    <row r="1027" spans="15:17" x14ac:dyDescent="0.35">
      <c r="O1027" t="b">
        <f>AND('INF GERAIS'!B1044=LEFT(RESUMO!B1044,9),'INF GERAIS'!B1044=LEFT('TERMO DE ADESÃO'!B1044,9),'INF GERAIS'!B1044=LEFT(EVENTOS!B1044,9),'INF GERAIS'!B1044=LEFT(PAGAMENTOS!B1044,9),'INF GERAIS'!B1044=LEFT(VISTORIA!B1044,9),'INF GERAIS'!B1044=LEFT('PRESTAÇÃO DE CONTAS'!B1044,9),'INF GERAIS'!B1044=LEFT('OBS  ENC'!B1044,9),'INF GERAIS'!B1044=LEFT('CONCLUSÃO INFORMAL'!B1044,9))</f>
        <v>1</v>
      </c>
      <c r="P1027" t="b">
        <f>AND('INF GERAIS'!D1044=RESUMO!D1044,'INF GERAIS'!D1044='TERMO DE ADESÃO'!D1044,'INF GERAIS'!D1044=EVENTOS!D1044,'INF GERAIS'!D1044=PAGAMENTOS!D1044,'INF GERAIS'!D1044=VISTORIA!D1044,'INF GERAIS'!D1044='PRESTAÇÃO DE CONTAS'!D1044,'INF GERAIS'!D1044='OBS  ENC'!D1044,'INF GERAIS'!D1044='CONCLUSÃO INFORMAL'!D1044)</f>
        <v>1</v>
      </c>
      <c r="Q1027" t="b">
        <f>AND('INF GERAIS'!E1044=RESUMO!E1044,'INF GERAIS'!E1044='TERMO DE ADESÃO'!E1044,'INF GERAIS'!E1044=EVENTOS!E1044,'INF GERAIS'!E1044=PAGAMENTOS!E1044,'INF GERAIS'!E1044=VISTORIA!E1044,'INF GERAIS'!E1044='PRESTAÇÃO DE CONTAS'!E1044,'INF GERAIS'!E1044='OBS  ENC'!E1044,'INF GERAIS'!E1044='CONCLUSÃO INFORMAL'!E1044)</f>
        <v>1</v>
      </c>
    </row>
    <row r="1028" spans="15:17" x14ac:dyDescent="0.35">
      <c r="O1028" t="b">
        <f>AND('INF GERAIS'!B1045=LEFT(RESUMO!B1045,9),'INF GERAIS'!B1045=LEFT('TERMO DE ADESÃO'!B1045,9),'INF GERAIS'!B1045=LEFT(EVENTOS!B1045,9),'INF GERAIS'!B1045=LEFT(PAGAMENTOS!B1045,9),'INF GERAIS'!B1045=LEFT(VISTORIA!B1045,9),'INF GERAIS'!B1045=LEFT('PRESTAÇÃO DE CONTAS'!B1045,9),'INF GERAIS'!B1045=LEFT('OBS  ENC'!B1045,9),'INF GERAIS'!B1045=LEFT('CONCLUSÃO INFORMAL'!B1045,9))</f>
        <v>1</v>
      </c>
      <c r="P1028" t="b">
        <f>AND('INF GERAIS'!D1045=RESUMO!D1045,'INF GERAIS'!D1045='TERMO DE ADESÃO'!D1045,'INF GERAIS'!D1045=EVENTOS!D1045,'INF GERAIS'!D1045=PAGAMENTOS!D1045,'INF GERAIS'!D1045=VISTORIA!D1045,'INF GERAIS'!D1045='PRESTAÇÃO DE CONTAS'!D1045,'INF GERAIS'!D1045='OBS  ENC'!D1045,'INF GERAIS'!D1045='CONCLUSÃO INFORMAL'!D1045)</f>
        <v>1</v>
      </c>
      <c r="Q1028" t="b">
        <f>AND('INF GERAIS'!E1045=RESUMO!E1045,'INF GERAIS'!E1045='TERMO DE ADESÃO'!E1045,'INF GERAIS'!E1045=EVENTOS!E1045,'INF GERAIS'!E1045=PAGAMENTOS!E1045,'INF GERAIS'!E1045=VISTORIA!E1045,'INF GERAIS'!E1045='PRESTAÇÃO DE CONTAS'!E1045,'INF GERAIS'!E1045='OBS  ENC'!E1045,'INF GERAIS'!E1045='CONCLUSÃO INFORMAL'!E1045)</f>
        <v>1</v>
      </c>
    </row>
    <row r="1029" spans="15:17" x14ac:dyDescent="0.35">
      <c r="O1029" t="b">
        <f>AND('INF GERAIS'!B1046=LEFT(RESUMO!B1046,9),'INF GERAIS'!B1046=LEFT('TERMO DE ADESÃO'!B1046,9),'INF GERAIS'!B1046=LEFT(EVENTOS!B1046,9),'INF GERAIS'!B1046=LEFT(PAGAMENTOS!B1046,9),'INF GERAIS'!B1046=LEFT(VISTORIA!B1046,9),'INF GERAIS'!B1046=LEFT('PRESTAÇÃO DE CONTAS'!B1046,9),'INF GERAIS'!B1046=LEFT('OBS  ENC'!B1046,9),'INF GERAIS'!B1046=LEFT('CONCLUSÃO INFORMAL'!B1046,9))</f>
        <v>1</v>
      </c>
      <c r="P1029" t="b">
        <f>AND('INF GERAIS'!D1046=RESUMO!D1046,'INF GERAIS'!D1046='TERMO DE ADESÃO'!D1046,'INF GERAIS'!D1046=EVENTOS!D1046,'INF GERAIS'!D1046=PAGAMENTOS!D1046,'INF GERAIS'!D1046=VISTORIA!D1046,'INF GERAIS'!D1046='PRESTAÇÃO DE CONTAS'!D1046,'INF GERAIS'!D1046='OBS  ENC'!D1046,'INF GERAIS'!D1046='CONCLUSÃO INFORMAL'!D1046)</f>
        <v>1</v>
      </c>
      <c r="Q1029" t="b">
        <f>AND('INF GERAIS'!E1046=RESUMO!E1046,'INF GERAIS'!E1046='TERMO DE ADESÃO'!E1046,'INF GERAIS'!E1046=EVENTOS!E1046,'INF GERAIS'!E1046=PAGAMENTOS!E1046,'INF GERAIS'!E1046=VISTORIA!E1046,'INF GERAIS'!E1046='PRESTAÇÃO DE CONTAS'!E1046,'INF GERAIS'!E1046='OBS  ENC'!E1046,'INF GERAIS'!E1046='CONCLUSÃO INFORMAL'!E1046)</f>
        <v>1</v>
      </c>
    </row>
    <row r="1030" spans="15:17" x14ac:dyDescent="0.35">
      <c r="O1030" t="b">
        <f>AND('INF GERAIS'!B1047=LEFT(RESUMO!B1047,9),'INF GERAIS'!B1047=LEFT('TERMO DE ADESÃO'!B1047,9),'INF GERAIS'!B1047=LEFT(EVENTOS!B1047,9),'INF GERAIS'!B1047=LEFT(PAGAMENTOS!B1047,9),'INF GERAIS'!B1047=LEFT(VISTORIA!B1047,9),'INF GERAIS'!B1047=LEFT('PRESTAÇÃO DE CONTAS'!B1047,9),'INF GERAIS'!B1047=LEFT('OBS  ENC'!B1047,9),'INF GERAIS'!B1047=LEFT('CONCLUSÃO INFORMAL'!B1047,9))</f>
        <v>1</v>
      </c>
      <c r="P1030" t="b">
        <f>AND('INF GERAIS'!D1047=RESUMO!D1047,'INF GERAIS'!D1047='TERMO DE ADESÃO'!D1047,'INF GERAIS'!D1047=EVENTOS!D1047,'INF GERAIS'!D1047=PAGAMENTOS!D1047,'INF GERAIS'!D1047=VISTORIA!D1047,'INF GERAIS'!D1047='PRESTAÇÃO DE CONTAS'!D1047,'INF GERAIS'!D1047='OBS  ENC'!D1047,'INF GERAIS'!D1047='CONCLUSÃO INFORMAL'!D1047)</f>
        <v>1</v>
      </c>
      <c r="Q1030" t="b">
        <f>AND('INF GERAIS'!E1047=RESUMO!E1047,'INF GERAIS'!E1047='TERMO DE ADESÃO'!E1047,'INF GERAIS'!E1047=EVENTOS!E1047,'INF GERAIS'!E1047=PAGAMENTOS!E1047,'INF GERAIS'!E1047=VISTORIA!E1047,'INF GERAIS'!E1047='PRESTAÇÃO DE CONTAS'!E1047,'INF GERAIS'!E1047='OBS  ENC'!E1047,'INF GERAIS'!E1047='CONCLUSÃO INFORMAL'!E1047)</f>
        <v>1</v>
      </c>
    </row>
    <row r="1031" spans="15:17" x14ac:dyDescent="0.35">
      <c r="O1031" t="b">
        <f>AND('INF GERAIS'!B1048=LEFT(RESUMO!B1048,9),'INF GERAIS'!B1048=LEFT('TERMO DE ADESÃO'!B1048,9),'INF GERAIS'!B1048=LEFT(EVENTOS!B1048,9),'INF GERAIS'!B1048=LEFT(PAGAMENTOS!B1048,9),'INF GERAIS'!B1048=LEFT(VISTORIA!B1048,9),'INF GERAIS'!B1048=LEFT('PRESTAÇÃO DE CONTAS'!B1048,9),'INF GERAIS'!B1048=LEFT('OBS  ENC'!B1048,9),'INF GERAIS'!B1048=LEFT('CONCLUSÃO INFORMAL'!B1048,9))</f>
        <v>1</v>
      </c>
      <c r="P1031" t="b">
        <f>AND('INF GERAIS'!D1048=RESUMO!D1048,'INF GERAIS'!D1048='TERMO DE ADESÃO'!D1048,'INF GERAIS'!D1048=EVENTOS!D1048,'INF GERAIS'!D1048=PAGAMENTOS!D1048,'INF GERAIS'!D1048=VISTORIA!D1048,'INF GERAIS'!D1048='PRESTAÇÃO DE CONTAS'!D1048,'INF GERAIS'!D1048='OBS  ENC'!D1048,'INF GERAIS'!D1048='CONCLUSÃO INFORMAL'!D1048)</f>
        <v>1</v>
      </c>
      <c r="Q1031" t="b">
        <f>AND('INF GERAIS'!E1048=RESUMO!E1048,'INF GERAIS'!E1048='TERMO DE ADESÃO'!E1048,'INF GERAIS'!E1048=EVENTOS!E1048,'INF GERAIS'!E1048=PAGAMENTOS!E1048,'INF GERAIS'!E1048=VISTORIA!E1048,'INF GERAIS'!E1048='PRESTAÇÃO DE CONTAS'!E1048,'INF GERAIS'!E1048='OBS  ENC'!E1048,'INF GERAIS'!E1048='CONCLUSÃO INFORMAL'!E1048)</f>
        <v>1</v>
      </c>
    </row>
    <row r="1032" spans="15:17" x14ac:dyDescent="0.35">
      <c r="O1032" t="b">
        <f>AND('INF GERAIS'!B1049=LEFT(RESUMO!B1049,9),'INF GERAIS'!B1049=LEFT('TERMO DE ADESÃO'!B1049,9),'INF GERAIS'!B1049=LEFT(EVENTOS!B1049,9),'INF GERAIS'!B1049=LEFT(PAGAMENTOS!B1049,9),'INF GERAIS'!B1049=LEFT(VISTORIA!B1049,9),'INF GERAIS'!B1049=LEFT('PRESTAÇÃO DE CONTAS'!B1049,9),'INF GERAIS'!B1049=LEFT('OBS  ENC'!B1049,9),'INF GERAIS'!B1049=LEFT('CONCLUSÃO INFORMAL'!B1049,9))</f>
        <v>1</v>
      </c>
      <c r="P1032" t="b">
        <f>AND('INF GERAIS'!D1049=RESUMO!D1049,'INF GERAIS'!D1049='TERMO DE ADESÃO'!D1049,'INF GERAIS'!D1049=EVENTOS!D1049,'INF GERAIS'!D1049=PAGAMENTOS!D1049,'INF GERAIS'!D1049=VISTORIA!D1049,'INF GERAIS'!D1049='PRESTAÇÃO DE CONTAS'!D1049,'INF GERAIS'!D1049='OBS  ENC'!D1049,'INF GERAIS'!D1049='CONCLUSÃO INFORMAL'!D1049)</f>
        <v>1</v>
      </c>
      <c r="Q1032" t="b">
        <f>AND('INF GERAIS'!E1049=RESUMO!E1049,'INF GERAIS'!E1049='TERMO DE ADESÃO'!E1049,'INF GERAIS'!E1049=EVENTOS!E1049,'INF GERAIS'!E1049=PAGAMENTOS!E1049,'INF GERAIS'!E1049=VISTORIA!E1049,'INF GERAIS'!E1049='PRESTAÇÃO DE CONTAS'!E1049,'INF GERAIS'!E1049='OBS  ENC'!E1049,'INF GERAIS'!E1049='CONCLUSÃO INFORMAL'!E1049)</f>
        <v>1</v>
      </c>
    </row>
    <row r="1033" spans="15:17" x14ac:dyDescent="0.35">
      <c r="O1033" t="b">
        <f>AND('INF GERAIS'!B1050=LEFT(RESUMO!B1050,9),'INF GERAIS'!B1050=LEFT('TERMO DE ADESÃO'!B1050,9),'INF GERAIS'!B1050=LEFT(EVENTOS!B1050,9),'INF GERAIS'!B1050=LEFT(PAGAMENTOS!B1050,9),'INF GERAIS'!B1050=LEFT(VISTORIA!B1050,9),'INF GERAIS'!B1050=LEFT('PRESTAÇÃO DE CONTAS'!B1050,9),'INF GERAIS'!B1050=LEFT('OBS  ENC'!B1050,9),'INF GERAIS'!B1050=LEFT('CONCLUSÃO INFORMAL'!B1050,9))</f>
        <v>1</v>
      </c>
      <c r="P1033" t="b">
        <f>AND('INF GERAIS'!D1050=RESUMO!D1050,'INF GERAIS'!D1050='TERMO DE ADESÃO'!D1050,'INF GERAIS'!D1050=EVENTOS!D1050,'INF GERAIS'!D1050=PAGAMENTOS!D1050,'INF GERAIS'!D1050=VISTORIA!D1050,'INF GERAIS'!D1050='PRESTAÇÃO DE CONTAS'!D1050,'INF GERAIS'!D1050='OBS  ENC'!D1050,'INF GERAIS'!D1050='CONCLUSÃO INFORMAL'!D1050)</f>
        <v>1</v>
      </c>
      <c r="Q1033" t="b">
        <f>AND('INF GERAIS'!E1050=RESUMO!E1050,'INF GERAIS'!E1050='TERMO DE ADESÃO'!E1050,'INF GERAIS'!E1050=EVENTOS!E1050,'INF GERAIS'!E1050=PAGAMENTOS!E1050,'INF GERAIS'!E1050=VISTORIA!E1050,'INF GERAIS'!E1050='PRESTAÇÃO DE CONTAS'!E1050,'INF GERAIS'!E1050='OBS  ENC'!E1050,'INF GERAIS'!E1050='CONCLUSÃO INFORMAL'!E1050)</f>
        <v>1</v>
      </c>
    </row>
    <row r="1034" spans="15:17" x14ac:dyDescent="0.35">
      <c r="O1034" t="b">
        <f>AND('INF GERAIS'!B1051=LEFT(RESUMO!B1051,9),'INF GERAIS'!B1051=LEFT('TERMO DE ADESÃO'!B1051,9),'INF GERAIS'!B1051=LEFT(EVENTOS!B1051,9),'INF GERAIS'!B1051=LEFT(PAGAMENTOS!B1051,9),'INF GERAIS'!B1051=LEFT(VISTORIA!B1051,9),'INF GERAIS'!B1051=LEFT('PRESTAÇÃO DE CONTAS'!B1051,9),'INF GERAIS'!B1051=LEFT('OBS  ENC'!B1051,9),'INF GERAIS'!B1051=LEFT('CONCLUSÃO INFORMAL'!B1051,9))</f>
        <v>1</v>
      </c>
      <c r="P1034" t="b">
        <f>AND('INF GERAIS'!D1051=RESUMO!D1051,'INF GERAIS'!D1051='TERMO DE ADESÃO'!D1051,'INF GERAIS'!D1051=EVENTOS!D1051,'INF GERAIS'!D1051=PAGAMENTOS!D1051,'INF GERAIS'!D1051=VISTORIA!D1051,'INF GERAIS'!D1051='PRESTAÇÃO DE CONTAS'!D1051,'INF GERAIS'!D1051='OBS  ENC'!D1051,'INF GERAIS'!D1051='CONCLUSÃO INFORMAL'!D1051)</f>
        <v>1</v>
      </c>
      <c r="Q1034" t="b">
        <f>AND('INF GERAIS'!E1051=RESUMO!E1051,'INF GERAIS'!E1051='TERMO DE ADESÃO'!E1051,'INF GERAIS'!E1051=EVENTOS!E1051,'INF GERAIS'!E1051=PAGAMENTOS!E1051,'INF GERAIS'!E1051=VISTORIA!E1051,'INF GERAIS'!E1051='PRESTAÇÃO DE CONTAS'!E1051,'INF GERAIS'!E1051='OBS  ENC'!E1051,'INF GERAIS'!E1051='CONCLUSÃO INFORMAL'!E1051)</f>
        <v>1</v>
      </c>
    </row>
    <row r="1035" spans="15:17" x14ac:dyDescent="0.35">
      <c r="O1035" t="b">
        <f>AND('INF GERAIS'!B1052=LEFT(RESUMO!B1052,9),'INF GERAIS'!B1052=LEFT('TERMO DE ADESÃO'!B1052,9),'INF GERAIS'!B1052=LEFT(EVENTOS!B1052,9),'INF GERAIS'!B1052=LEFT(PAGAMENTOS!B1052,9),'INF GERAIS'!B1052=LEFT(VISTORIA!B1052,9),'INF GERAIS'!B1052=LEFT('PRESTAÇÃO DE CONTAS'!B1052,9),'INF GERAIS'!B1052=LEFT('OBS  ENC'!B1052,9),'INF GERAIS'!B1052=LEFT('CONCLUSÃO INFORMAL'!B1052,9))</f>
        <v>1</v>
      </c>
      <c r="P1035" t="b">
        <f>AND('INF GERAIS'!D1052=RESUMO!D1052,'INF GERAIS'!D1052='TERMO DE ADESÃO'!D1052,'INF GERAIS'!D1052=EVENTOS!D1052,'INF GERAIS'!D1052=PAGAMENTOS!D1052,'INF GERAIS'!D1052=VISTORIA!D1052,'INF GERAIS'!D1052='PRESTAÇÃO DE CONTAS'!D1052,'INF GERAIS'!D1052='OBS  ENC'!D1052,'INF GERAIS'!D1052='CONCLUSÃO INFORMAL'!D1052)</f>
        <v>1</v>
      </c>
      <c r="Q1035" t="b">
        <f>AND('INF GERAIS'!E1052=RESUMO!E1052,'INF GERAIS'!E1052='TERMO DE ADESÃO'!E1052,'INF GERAIS'!E1052=EVENTOS!E1052,'INF GERAIS'!E1052=PAGAMENTOS!E1052,'INF GERAIS'!E1052=VISTORIA!E1052,'INF GERAIS'!E1052='PRESTAÇÃO DE CONTAS'!E1052,'INF GERAIS'!E1052='OBS  ENC'!E1052,'INF GERAIS'!E1052='CONCLUSÃO INFORMAL'!E1052)</f>
        <v>1</v>
      </c>
    </row>
    <row r="1036" spans="15:17" x14ac:dyDescent="0.35">
      <c r="O1036" t="b">
        <f>AND('INF GERAIS'!B1053=LEFT(RESUMO!B1053,9),'INF GERAIS'!B1053=LEFT('TERMO DE ADESÃO'!B1053,9),'INF GERAIS'!B1053=LEFT(EVENTOS!B1053,9),'INF GERAIS'!B1053=LEFT(PAGAMENTOS!B1053,9),'INF GERAIS'!B1053=LEFT(VISTORIA!B1053,9),'INF GERAIS'!B1053=LEFT('PRESTAÇÃO DE CONTAS'!B1053,9),'INF GERAIS'!B1053=LEFT('OBS  ENC'!B1053,9),'INF GERAIS'!B1053=LEFT('CONCLUSÃO INFORMAL'!B1053,9))</f>
        <v>1</v>
      </c>
      <c r="P1036" t="b">
        <f>AND('INF GERAIS'!D1053=RESUMO!D1053,'INF GERAIS'!D1053='TERMO DE ADESÃO'!D1053,'INF GERAIS'!D1053=EVENTOS!D1053,'INF GERAIS'!D1053=PAGAMENTOS!D1053,'INF GERAIS'!D1053=VISTORIA!D1053,'INF GERAIS'!D1053='PRESTAÇÃO DE CONTAS'!D1053,'INF GERAIS'!D1053='OBS  ENC'!D1053,'INF GERAIS'!D1053='CONCLUSÃO INFORMAL'!D1053)</f>
        <v>1</v>
      </c>
      <c r="Q1036" t="b">
        <f>AND('INF GERAIS'!E1053=RESUMO!E1053,'INF GERAIS'!E1053='TERMO DE ADESÃO'!E1053,'INF GERAIS'!E1053=EVENTOS!E1053,'INF GERAIS'!E1053=PAGAMENTOS!E1053,'INF GERAIS'!E1053=VISTORIA!E1053,'INF GERAIS'!E1053='PRESTAÇÃO DE CONTAS'!E1053,'INF GERAIS'!E1053='OBS  ENC'!E1053,'INF GERAIS'!E1053='CONCLUSÃO INFORMAL'!E1053)</f>
        <v>1</v>
      </c>
    </row>
    <row r="1037" spans="15:17" x14ac:dyDescent="0.35">
      <c r="O1037" t="b">
        <f>AND('INF GERAIS'!B1054=LEFT(RESUMO!B1054,9),'INF GERAIS'!B1054=LEFT('TERMO DE ADESÃO'!B1054,9),'INF GERAIS'!B1054=LEFT(EVENTOS!B1054,9),'INF GERAIS'!B1054=LEFT(PAGAMENTOS!B1054,9),'INF GERAIS'!B1054=LEFT(VISTORIA!B1054,9),'INF GERAIS'!B1054=LEFT('PRESTAÇÃO DE CONTAS'!B1054,9),'INF GERAIS'!B1054=LEFT('OBS  ENC'!B1054,9),'INF GERAIS'!B1054=LEFT('CONCLUSÃO INFORMAL'!B1054,9))</f>
        <v>1</v>
      </c>
      <c r="P1037" t="b">
        <f>AND('INF GERAIS'!D1054=RESUMO!D1054,'INF GERAIS'!D1054='TERMO DE ADESÃO'!D1054,'INF GERAIS'!D1054=EVENTOS!D1054,'INF GERAIS'!D1054=PAGAMENTOS!D1054,'INF GERAIS'!D1054=VISTORIA!D1054,'INF GERAIS'!D1054='PRESTAÇÃO DE CONTAS'!D1054,'INF GERAIS'!D1054='OBS  ENC'!D1054,'INF GERAIS'!D1054='CONCLUSÃO INFORMAL'!D1054)</f>
        <v>1</v>
      </c>
      <c r="Q1037" t="b">
        <f>AND('INF GERAIS'!E1054=RESUMO!E1054,'INF GERAIS'!E1054='TERMO DE ADESÃO'!E1054,'INF GERAIS'!E1054=EVENTOS!E1054,'INF GERAIS'!E1054=PAGAMENTOS!E1054,'INF GERAIS'!E1054=VISTORIA!E1054,'INF GERAIS'!E1054='PRESTAÇÃO DE CONTAS'!E1054,'INF GERAIS'!E1054='OBS  ENC'!E1054,'INF GERAIS'!E1054='CONCLUSÃO INFORMAL'!E1054)</f>
        <v>1</v>
      </c>
    </row>
    <row r="1038" spans="15:17" x14ac:dyDescent="0.35">
      <c r="O1038" t="b">
        <f>AND('INF GERAIS'!B1055=LEFT(RESUMO!B1055,9),'INF GERAIS'!B1055=LEFT('TERMO DE ADESÃO'!B1055,9),'INF GERAIS'!B1055=LEFT(EVENTOS!B1055,9),'INF GERAIS'!B1055=LEFT(PAGAMENTOS!B1055,9),'INF GERAIS'!B1055=LEFT(VISTORIA!B1055,9),'INF GERAIS'!B1055=LEFT('PRESTAÇÃO DE CONTAS'!B1055,9),'INF GERAIS'!B1055=LEFT('OBS  ENC'!B1055,9),'INF GERAIS'!B1055=LEFT('CONCLUSÃO INFORMAL'!B1055,9))</f>
        <v>1</v>
      </c>
      <c r="P1038" t="b">
        <f>AND('INF GERAIS'!D1055=RESUMO!D1055,'INF GERAIS'!D1055='TERMO DE ADESÃO'!D1055,'INF GERAIS'!D1055=EVENTOS!D1055,'INF GERAIS'!D1055=PAGAMENTOS!D1055,'INF GERAIS'!D1055=VISTORIA!D1055,'INF GERAIS'!D1055='PRESTAÇÃO DE CONTAS'!D1055,'INF GERAIS'!D1055='OBS  ENC'!D1055,'INF GERAIS'!D1055='CONCLUSÃO INFORMAL'!D1055)</f>
        <v>1</v>
      </c>
      <c r="Q1038" t="b">
        <f>AND('INF GERAIS'!E1055=RESUMO!E1055,'INF GERAIS'!E1055='TERMO DE ADESÃO'!E1055,'INF GERAIS'!E1055=EVENTOS!E1055,'INF GERAIS'!E1055=PAGAMENTOS!E1055,'INF GERAIS'!E1055=VISTORIA!E1055,'INF GERAIS'!E1055='PRESTAÇÃO DE CONTAS'!E1055,'INF GERAIS'!E1055='OBS  ENC'!E1055,'INF GERAIS'!E1055='CONCLUSÃO INFORMAL'!E1055)</f>
        <v>1</v>
      </c>
    </row>
    <row r="1039" spans="15:17" x14ac:dyDescent="0.35">
      <c r="O1039" t="b">
        <f>AND('INF GERAIS'!B1056=LEFT(RESUMO!B1056,9),'INF GERAIS'!B1056=LEFT('TERMO DE ADESÃO'!B1056,9),'INF GERAIS'!B1056=LEFT(EVENTOS!B1056,9),'INF GERAIS'!B1056=LEFT(PAGAMENTOS!B1056,9),'INF GERAIS'!B1056=LEFT(VISTORIA!B1056,9),'INF GERAIS'!B1056=LEFT('PRESTAÇÃO DE CONTAS'!B1056,9),'INF GERAIS'!B1056=LEFT('OBS  ENC'!B1056,9),'INF GERAIS'!B1056=LEFT('CONCLUSÃO INFORMAL'!B1056,9))</f>
        <v>1</v>
      </c>
      <c r="P1039" t="b">
        <f>AND('INF GERAIS'!D1056=RESUMO!D1056,'INF GERAIS'!D1056='TERMO DE ADESÃO'!D1056,'INF GERAIS'!D1056=EVENTOS!D1056,'INF GERAIS'!D1056=PAGAMENTOS!D1056,'INF GERAIS'!D1056=VISTORIA!D1056,'INF GERAIS'!D1056='PRESTAÇÃO DE CONTAS'!D1056,'INF GERAIS'!D1056='OBS  ENC'!D1056,'INF GERAIS'!D1056='CONCLUSÃO INFORMAL'!D1056)</f>
        <v>1</v>
      </c>
      <c r="Q1039" t="b">
        <f>AND('INF GERAIS'!E1056=RESUMO!E1056,'INF GERAIS'!E1056='TERMO DE ADESÃO'!E1056,'INF GERAIS'!E1056=EVENTOS!E1056,'INF GERAIS'!E1056=PAGAMENTOS!E1056,'INF GERAIS'!E1056=VISTORIA!E1056,'INF GERAIS'!E1056='PRESTAÇÃO DE CONTAS'!E1056,'INF GERAIS'!E1056='OBS  ENC'!E1056,'INF GERAIS'!E1056='CONCLUSÃO INFORMAL'!E1056)</f>
        <v>1</v>
      </c>
    </row>
    <row r="1040" spans="15:17" x14ac:dyDescent="0.35">
      <c r="O1040" t="b">
        <f>AND('INF GERAIS'!B1057=LEFT(RESUMO!B1057,9),'INF GERAIS'!B1057=LEFT('TERMO DE ADESÃO'!B1057,9),'INF GERAIS'!B1057=LEFT(EVENTOS!B1057,9),'INF GERAIS'!B1057=LEFT(PAGAMENTOS!B1057,9),'INF GERAIS'!B1057=LEFT(VISTORIA!B1057,9),'INF GERAIS'!B1057=LEFT('PRESTAÇÃO DE CONTAS'!B1057,9),'INF GERAIS'!B1057=LEFT('OBS  ENC'!B1057,9),'INF GERAIS'!B1057=LEFT('CONCLUSÃO INFORMAL'!B1057,9))</f>
        <v>1</v>
      </c>
      <c r="P1040" t="b">
        <f>AND('INF GERAIS'!D1057=RESUMO!D1057,'INF GERAIS'!D1057='TERMO DE ADESÃO'!D1057,'INF GERAIS'!D1057=EVENTOS!D1057,'INF GERAIS'!D1057=PAGAMENTOS!D1057,'INF GERAIS'!D1057=VISTORIA!D1057,'INF GERAIS'!D1057='PRESTAÇÃO DE CONTAS'!D1057,'INF GERAIS'!D1057='OBS  ENC'!D1057,'INF GERAIS'!D1057='CONCLUSÃO INFORMAL'!D1057)</f>
        <v>1</v>
      </c>
      <c r="Q1040" t="b">
        <f>AND('INF GERAIS'!E1057=RESUMO!E1057,'INF GERAIS'!E1057='TERMO DE ADESÃO'!E1057,'INF GERAIS'!E1057=EVENTOS!E1057,'INF GERAIS'!E1057=PAGAMENTOS!E1057,'INF GERAIS'!E1057=VISTORIA!E1057,'INF GERAIS'!E1057='PRESTAÇÃO DE CONTAS'!E1057,'INF GERAIS'!E1057='OBS  ENC'!E1057,'INF GERAIS'!E1057='CONCLUSÃO INFORMAL'!E1057)</f>
        <v>1</v>
      </c>
    </row>
    <row r="1041" spans="15:17" x14ac:dyDescent="0.35">
      <c r="O1041" t="b">
        <f>AND('INF GERAIS'!B1058=LEFT(RESUMO!B1058,9),'INF GERAIS'!B1058=LEFT('TERMO DE ADESÃO'!B1058,9),'INF GERAIS'!B1058=LEFT(EVENTOS!B1058,9),'INF GERAIS'!B1058=LEFT(PAGAMENTOS!B1058,9),'INF GERAIS'!B1058=LEFT(VISTORIA!B1058,9),'INF GERAIS'!B1058=LEFT('PRESTAÇÃO DE CONTAS'!B1058,9),'INF GERAIS'!B1058=LEFT('OBS  ENC'!B1058,9),'INF GERAIS'!B1058=LEFT('CONCLUSÃO INFORMAL'!B1058,9))</f>
        <v>1</v>
      </c>
      <c r="P1041" t="b">
        <f>AND('INF GERAIS'!D1058=RESUMO!D1058,'INF GERAIS'!D1058='TERMO DE ADESÃO'!D1058,'INF GERAIS'!D1058=EVENTOS!D1058,'INF GERAIS'!D1058=PAGAMENTOS!D1058,'INF GERAIS'!D1058=VISTORIA!D1058,'INF GERAIS'!D1058='PRESTAÇÃO DE CONTAS'!D1058,'INF GERAIS'!D1058='OBS  ENC'!D1058,'INF GERAIS'!D1058='CONCLUSÃO INFORMAL'!D1058)</f>
        <v>1</v>
      </c>
      <c r="Q1041" t="b">
        <f>AND('INF GERAIS'!E1058=RESUMO!E1058,'INF GERAIS'!E1058='TERMO DE ADESÃO'!E1058,'INF GERAIS'!E1058=EVENTOS!E1058,'INF GERAIS'!E1058=PAGAMENTOS!E1058,'INF GERAIS'!E1058=VISTORIA!E1058,'INF GERAIS'!E1058='PRESTAÇÃO DE CONTAS'!E1058,'INF GERAIS'!E1058='OBS  ENC'!E1058,'INF GERAIS'!E1058='CONCLUSÃO INFORMAL'!E1058)</f>
        <v>1</v>
      </c>
    </row>
    <row r="1042" spans="15:17" x14ac:dyDescent="0.35">
      <c r="O1042" t="b">
        <f>AND('INF GERAIS'!B1059=LEFT(RESUMO!B1059,9),'INF GERAIS'!B1059=LEFT('TERMO DE ADESÃO'!B1059,9),'INF GERAIS'!B1059=LEFT(EVENTOS!B1059,9),'INF GERAIS'!B1059=LEFT(PAGAMENTOS!B1059,9),'INF GERAIS'!B1059=LEFT(VISTORIA!B1059,9),'INF GERAIS'!B1059=LEFT('PRESTAÇÃO DE CONTAS'!B1059,9),'INF GERAIS'!B1059=LEFT('OBS  ENC'!B1059,9),'INF GERAIS'!B1059=LEFT('CONCLUSÃO INFORMAL'!B1059,9))</f>
        <v>1</v>
      </c>
      <c r="P1042" t="b">
        <f>AND('INF GERAIS'!D1059=RESUMO!D1059,'INF GERAIS'!D1059='TERMO DE ADESÃO'!D1059,'INF GERAIS'!D1059=EVENTOS!D1059,'INF GERAIS'!D1059=PAGAMENTOS!D1059,'INF GERAIS'!D1059=VISTORIA!D1059,'INF GERAIS'!D1059='PRESTAÇÃO DE CONTAS'!D1059,'INF GERAIS'!D1059='OBS  ENC'!D1059,'INF GERAIS'!D1059='CONCLUSÃO INFORMAL'!D1059)</f>
        <v>1</v>
      </c>
      <c r="Q1042" t="b">
        <f>AND('INF GERAIS'!E1059=RESUMO!E1059,'INF GERAIS'!E1059='TERMO DE ADESÃO'!E1059,'INF GERAIS'!E1059=EVENTOS!E1059,'INF GERAIS'!E1059=PAGAMENTOS!E1059,'INF GERAIS'!E1059=VISTORIA!E1059,'INF GERAIS'!E1059='PRESTAÇÃO DE CONTAS'!E1059,'INF GERAIS'!E1059='OBS  ENC'!E1059,'INF GERAIS'!E1059='CONCLUSÃO INFORMAL'!E1059)</f>
        <v>1</v>
      </c>
    </row>
    <row r="1043" spans="15:17" x14ac:dyDescent="0.35">
      <c r="O1043" t="b">
        <f>AND('INF GERAIS'!B1060=LEFT(RESUMO!B1060,9),'INF GERAIS'!B1060=LEFT('TERMO DE ADESÃO'!B1060,9),'INF GERAIS'!B1060=LEFT(EVENTOS!B1060,9),'INF GERAIS'!B1060=LEFT(PAGAMENTOS!B1060,9),'INF GERAIS'!B1060=LEFT(VISTORIA!B1060,9),'INF GERAIS'!B1060=LEFT('PRESTAÇÃO DE CONTAS'!B1060,9),'INF GERAIS'!B1060=LEFT('OBS  ENC'!B1060,9),'INF GERAIS'!B1060=LEFT('CONCLUSÃO INFORMAL'!B1060,9))</f>
        <v>1</v>
      </c>
      <c r="P1043" t="b">
        <f>AND('INF GERAIS'!D1060=RESUMO!D1060,'INF GERAIS'!D1060='TERMO DE ADESÃO'!D1060,'INF GERAIS'!D1060=EVENTOS!D1060,'INF GERAIS'!D1060=PAGAMENTOS!D1060,'INF GERAIS'!D1060=VISTORIA!D1060,'INF GERAIS'!D1060='PRESTAÇÃO DE CONTAS'!D1060,'INF GERAIS'!D1060='OBS  ENC'!D1060,'INF GERAIS'!D1060='CONCLUSÃO INFORMAL'!D1060)</f>
        <v>1</v>
      </c>
      <c r="Q1043" t="b">
        <f>AND('INF GERAIS'!E1060=RESUMO!E1060,'INF GERAIS'!E1060='TERMO DE ADESÃO'!E1060,'INF GERAIS'!E1060=EVENTOS!E1060,'INF GERAIS'!E1060=PAGAMENTOS!E1060,'INF GERAIS'!E1060=VISTORIA!E1060,'INF GERAIS'!E1060='PRESTAÇÃO DE CONTAS'!E1060,'INF GERAIS'!E1060='OBS  ENC'!E1060,'INF GERAIS'!E1060='CONCLUSÃO INFORMAL'!E1060)</f>
        <v>1</v>
      </c>
    </row>
    <row r="1044" spans="15:17" x14ac:dyDescent="0.35">
      <c r="O1044" t="b">
        <f>AND('INF GERAIS'!B1061=LEFT(RESUMO!B1061,9),'INF GERAIS'!B1061=LEFT('TERMO DE ADESÃO'!B1061,9),'INF GERAIS'!B1061=LEFT(EVENTOS!B1061,9),'INF GERAIS'!B1061=LEFT(PAGAMENTOS!B1061,9),'INF GERAIS'!B1061=LEFT(VISTORIA!B1061,9),'INF GERAIS'!B1061=LEFT('PRESTAÇÃO DE CONTAS'!B1061,9),'INF GERAIS'!B1061=LEFT('OBS  ENC'!B1061,9),'INF GERAIS'!B1061=LEFT('CONCLUSÃO INFORMAL'!B1061,9))</f>
        <v>1</v>
      </c>
      <c r="P1044" t="b">
        <f>AND('INF GERAIS'!D1061=RESUMO!D1061,'INF GERAIS'!D1061='TERMO DE ADESÃO'!D1061,'INF GERAIS'!D1061=EVENTOS!D1061,'INF GERAIS'!D1061=PAGAMENTOS!D1061,'INF GERAIS'!D1061=VISTORIA!D1061,'INF GERAIS'!D1061='PRESTAÇÃO DE CONTAS'!D1061,'INF GERAIS'!D1061='OBS  ENC'!D1061,'INF GERAIS'!D1061='CONCLUSÃO INFORMAL'!D1061)</f>
        <v>1</v>
      </c>
      <c r="Q1044" t="b">
        <f>AND('INF GERAIS'!E1061=RESUMO!E1061,'INF GERAIS'!E1061='TERMO DE ADESÃO'!E1061,'INF GERAIS'!E1061=EVENTOS!E1061,'INF GERAIS'!E1061=PAGAMENTOS!E1061,'INF GERAIS'!E1061=VISTORIA!E1061,'INF GERAIS'!E1061='PRESTAÇÃO DE CONTAS'!E1061,'INF GERAIS'!E1061='OBS  ENC'!E1061,'INF GERAIS'!E1061='CONCLUSÃO INFORMAL'!E1061)</f>
        <v>1</v>
      </c>
    </row>
    <row r="1045" spans="15:17" x14ac:dyDescent="0.35">
      <c r="O1045" t="b">
        <f>AND('INF GERAIS'!B1062=LEFT(RESUMO!B1062,9),'INF GERAIS'!B1062=LEFT('TERMO DE ADESÃO'!B1062,9),'INF GERAIS'!B1062=LEFT(EVENTOS!B1062,9),'INF GERAIS'!B1062=LEFT(PAGAMENTOS!B1062,9),'INF GERAIS'!B1062=LEFT(VISTORIA!B1062,9),'INF GERAIS'!B1062=LEFT('PRESTAÇÃO DE CONTAS'!B1062,9),'INF GERAIS'!B1062=LEFT('OBS  ENC'!B1062,9),'INF GERAIS'!B1062=LEFT('CONCLUSÃO INFORMAL'!B1062,9))</f>
        <v>1</v>
      </c>
      <c r="P1045" t="b">
        <f>AND('INF GERAIS'!D1062=RESUMO!D1062,'INF GERAIS'!D1062='TERMO DE ADESÃO'!D1062,'INF GERAIS'!D1062=EVENTOS!D1062,'INF GERAIS'!D1062=PAGAMENTOS!D1062,'INF GERAIS'!D1062=VISTORIA!D1062,'INF GERAIS'!D1062='PRESTAÇÃO DE CONTAS'!D1062,'INF GERAIS'!D1062='OBS  ENC'!D1062,'INF GERAIS'!D1062='CONCLUSÃO INFORMAL'!D1062)</f>
        <v>1</v>
      </c>
      <c r="Q1045" t="b">
        <f>AND('INF GERAIS'!E1062=RESUMO!E1062,'INF GERAIS'!E1062='TERMO DE ADESÃO'!E1062,'INF GERAIS'!E1062=EVENTOS!E1062,'INF GERAIS'!E1062=PAGAMENTOS!E1062,'INF GERAIS'!E1062=VISTORIA!E1062,'INF GERAIS'!E1062='PRESTAÇÃO DE CONTAS'!E1062,'INF GERAIS'!E1062='OBS  ENC'!E1062,'INF GERAIS'!E1062='CONCLUSÃO INFORMAL'!E1062)</f>
        <v>1</v>
      </c>
    </row>
    <row r="1046" spans="15:17" x14ac:dyDescent="0.35">
      <c r="O1046" t="b">
        <f>AND('INF GERAIS'!B1063=LEFT(RESUMO!B1063,9),'INF GERAIS'!B1063=LEFT('TERMO DE ADESÃO'!B1063,9),'INF GERAIS'!B1063=LEFT(EVENTOS!B1063,9),'INF GERAIS'!B1063=LEFT(PAGAMENTOS!B1063,9),'INF GERAIS'!B1063=LEFT(VISTORIA!B1063,9),'INF GERAIS'!B1063=LEFT('PRESTAÇÃO DE CONTAS'!B1063,9),'INF GERAIS'!B1063=LEFT('OBS  ENC'!B1063,9),'INF GERAIS'!B1063=LEFT('CONCLUSÃO INFORMAL'!B1063,9))</f>
        <v>1</v>
      </c>
      <c r="P1046" t="b">
        <f>AND('INF GERAIS'!D1063=RESUMO!D1063,'INF GERAIS'!D1063='TERMO DE ADESÃO'!D1063,'INF GERAIS'!D1063=EVENTOS!D1063,'INF GERAIS'!D1063=PAGAMENTOS!D1063,'INF GERAIS'!D1063=VISTORIA!D1063,'INF GERAIS'!D1063='PRESTAÇÃO DE CONTAS'!D1063,'INF GERAIS'!D1063='OBS  ENC'!D1063,'INF GERAIS'!D1063='CONCLUSÃO INFORMAL'!D1063)</f>
        <v>1</v>
      </c>
      <c r="Q1046" t="b">
        <f>AND('INF GERAIS'!E1063=RESUMO!E1063,'INF GERAIS'!E1063='TERMO DE ADESÃO'!E1063,'INF GERAIS'!E1063=EVENTOS!E1063,'INF GERAIS'!E1063=PAGAMENTOS!E1063,'INF GERAIS'!E1063=VISTORIA!E1063,'INF GERAIS'!E1063='PRESTAÇÃO DE CONTAS'!E1063,'INF GERAIS'!E1063='OBS  ENC'!E1063,'INF GERAIS'!E1063='CONCLUSÃO INFORMAL'!E1063)</f>
        <v>1</v>
      </c>
    </row>
    <row r="1047" spans="15:17" x14ac:dyDescent="0.35">
      <c r="O1047" t="b">
        <f>AND('INF GERAIS'!B1064=LEFT(RESUMO!B1064,9),'INF GERAIS'!B1064=LEFT('TERMO DE ADESÃO'!B1064,9),'INF GERAIS'!B1064=LEFT(EVENTOS!B1064,9),'INF GERAIS'!B1064=LEFT(PAGAMENTOS!B1064,9),'INF GERAIS'!B1064=LEFT(VISTORIA!B1064,9),'INF GERAIS'!B1064=LEFT('PRESTAÇÃO DE CONTAS'!B1064,9),'INF GERAIS'!B1064=LEFT('OBS  ENC'!B1064,9),'INF GERAIS'!B1064=LEFT('CONCLUSÃO INFORMAL'!B1064,9))</f>
        <v>1</v>
      </c>
      <c r="P1047" t="b">
        <f>AND('INF GERAIS'!D1064=RESUMO!D1064,'INF GERAIS'!D1064='TERMO DE ADESÃO'!D1064,'INF GERAIS'!D1064=EVENTOS!D1064,'INF GERAIS'!D1064=PAGAMENTOS!D1064,'INF GERAIS'!D1064=VISTORIA!D1064,'INF GERAIS'!D1064='PRESTAÇÃO DE CONTAS'!D1064,'INF GERAIS'!D1064='OBS  ENC'!D1064,'INF GERAIS'!D1064='CONCLUSÃO INFORMAL'!D1064)</f>
        <v>1</v>
      </c>
      <c r="Q1047" t="b">
        <f>AND('INF GERAIS'!E1064=RESUMO!E1064,'INF GERAIS'!E1064='TERMO DE ADESÃO'!E1064,'INF GERAIS'!E1064=EVENTOS!E1064,'INF GERAIS'!E1064=PAGAMENTOS!E1064,'INF GERAIS'!E1064=VISTORIA!E1064,'INF GERAIS'!E1064='PRESTAÇÃO DE CONTAS'!E1064,'INF GERAIS'!E1064='OBS  ENC'!E1064,'INF GERAIS'!E1064='CONCLUSÃO INFORMAL'!E1064)</f>
        <v>1</v>
      </c>
    </row>
    <row r="1048" spans="15:17" x14ac:dyDescent="0.35">
      <c r="O1048" t="b">
        <f>AND('INF GERAIS'!B1065=LEFT(RESUMO!B1065,9),'INF GERAIS'!B1065=LEFT('TERMO DE ADESÃO'!B1065,9),'INF GERAIS'!B1065=LEFT(EVENTOS!B1065,9),'INF GERAIS'!B1065=LEFT(PAGAMENTOS!B1065,9),'INF GERAIS'!B1065=LEFT(VISTORIA!B1065,9),'INF GERAIS'!B1065=LEFT('PRESTAÇÃO DE CONTAS'!B1065,9),'INF GERAIS'!B1065=LEFT('OBS  ENC'!B1065,9),'INF GERAIS'!B1065=LEFT('CONCLUSÃO INFORMAL'!B1065,9))</f>
        <v>1</v>
      </c>
      <c r="P1048" t="b">
        <f>AND('INF GERAIS'!D1065=RESUMO!D1065,'INF GERAIS'!D1065='TERMO DE ADESÃO'!D1065,'INF GERAIS'!D1065=EVENTOS!D1065,'INF GERAIS'!D1065=PAGAMENTOS!D1065,'INF GERAIS'!D1065=VISTORIA!D1065,'INF GERAIS'!D1065='PRESTAÇÃO DE CONTAS'!D1065,'INF GERAIS'!D1065='OBS  ENC'!D1065,'INF GERAIS'!D1065='CONCLUSÃO INFORMAL'!D1065)</f>
        <v>1</v>
      </c>
      <c r="Q1048" t="b">
        <f>AND('INF GERAIS'!E1065=RESUMO!E1065,'INF GERAIS'!E1065='TERMO DE ADESÃO'!E1065,'INF GERAIS'!E1065=EVENTOS!E1065,'INF GERAIS'!E1065=PAGAMENTOS!E1065,'INF GERAIS'!E1065=VISTORIA!E1065,'INF GERAIS'!E1065='PRESTAÇÃO DE CONTAS'!E1065,'INF GERAIS'!E1065='OBS  ENC'!E1065,'INF GERAIS'!E1065='CONCLUSÃO INFORMAL'!E1065)</f>
        <v>1</v>
      </c>
    </row>
    <row r="1049" spans="15:17" x14ac:dyDescent="0.35">
      <c r="O1049" t="b">
        <f>AND('INF GERAIS'!B1066=LEFT(RESUMO!B1066,9),'INF GERAIS'!B1066=LEFT('TERMO DE ADESÃO'!B1066,9),'INF GERAIS'!B1066=LEFT(EVENTOS!B1066,9),'INF GERAIS'!B1066=LEFT(PAGAMENTOS!B1066,9),'INF GERAIS'!B1066=LEFT(VISTORIA!B1066,9),'INF GERAIS'!B1066=LEFT('PRESTAÇÃO DE CONTAS'!B1066,9),'INF GERAIS'!B1066=LEFT('OBS  ENC'!B1066,9),'INF GERAIS'!B1066=LEFT('CONCLUSÃO INFORMAL'!B1066,9))</f>
        <v>1</v>
      </c>
      <c r="P1049" t="b">
        <f>AND('INF GERAIS'!D1066=RESUMO!D1066,'INF GERAIS'!D1066='TERMO DE ADESÃO'!D1066,'INF GERAIS'!D1066=EVENTOS!D1066,'INF GERAIS'!D1066=PAGAMENTOS!D1066,'INF GERAIS'!D1066=VISTORIA!D1066,'INF GERAIS'!D1066='PRESTAÇÃO DE CONTAS'!D1066,'INF GERAIS'!D1066='OBS  ENC'!D1066,'INF GERAIS'!D1066='CONCLUSÃO INFORMAL'!D1066)</f>
        <v>1</v>
      </c>
      <c r="Q1049" t="b">
        <f>AND('INF GERAIS'!E1066=RESUMO!E1066,'INF GERAIS'!E1066='TERMO DE ADESÃO'!E1066,'INF GERAIS'!E1066=EVENTOS!E1066,'INF GERAIS'!E1066=PAGAMENTOS!E1066,'INF GERAIS'!E1066=VISTORIA!E1066,'INF GERAIS'!E1066='PRESTAÇÃO DE CONTAS'!E1066,'INF GERAIS'!E1066='OBS  ENC'!E1066,'INF GERAIS'!E1066='CONCLUSÃO INFORMAL'!E1066)</f>
        <v>1</v>
      </c>
    </row>
    <row r="1050" spans="15:17" x14ac:dyDescent="0.35">
      <c r="O1050" t="b">
        <f>AND('INF GERAIS'!B1067=LEFT(RESUMO!B1067,9),'INF GERAIS'!B1067=LEFT('TERMO DE ADESÃO'!B1067,9),'INF GERAIS'!B1067=LEFT(EVENTOS!B1067,9),'INF GERAIS'!B1067=LEFT(PAGAMENTOS!B1067,9),'INF GERAIS'!B1067=LEFT(VISTORIA!B1067,9),'INF GERAIS'!B1067=LEFT('PRESTAÇÃO DE CONTAS'!B1067,9),'INF GERAIS'!B1067=LEFT('OBS  ENC'!B1067,9),'INF GERAIS'!B1067=LEFT('CONCLUSÃO INFORMAL'!B1067,9))</f>
        <v>1</v>
      </c>
      <c r="P1050" t="b">
        <f>AND('INF GERAIS'!D1067=RESUMO!D1067,'INF GERAIS'!D1067='TERMO DE ADESÃO'!D1067,'INF GERAIS'!D1067=EVENTOS!D1067,'INF GERAIS'!D1067=PAGAMENTOS!D1067,'INF GERAIS'!D1067=VISTORIA!D1067,'INF GERAIS'!D1067='PRESTAÇÃO DE CONTAS'!D1067,'INF GERAIS'!D1067='OBS  ENC'!D1067,'INF GERAIS'!D1067='CONCLUSÃO INFORMAL'!D1067)</f>
        <v>1</v>
      </c>
      <c r="Q1050" t="b">
        <f>AND('INF GERAIS'!E1067=RESUMO!E1067,'INF GERAIS'!E1067='TERMO DE ADESÃO'!E1067,'INF GERAIS'!E1067=EVENTOS!E1067,'INF GERAIS'!E1067=PAGAMENTOS!E1067,'INF GERAIS'!E1067=VISTORIA!E1067,'INF GERAIS'!E1067='PRESTAÇÃO DE CONTAS'!E1067,'INF GERAIS'!E1067='OBS  ENC'!E1067,'INF GERAIS'!E1067='CONCLUSÃO INFORMAL'!E1067)</f>
        <v>1</v>
      </c>
    </row>
    <row r="1051" spans="15:17" x14ac:dyDescent="0.35">
      <c r="O1051" t="b">
        <f>AND('INF GERAIS'!B1068=LEFT(RESUMO!B1068,9),'INF GERAIS'!B1068=LEFT('TERMO DE ADESÃO'!B1068,9),'INF GERAIS'!B1068=LEFT(EVENTOS!B1068,9),'INF GERAIS'!B1068=LEFT(PAGAMENTOS!B1068,9),'INF GERAIS'!B1068=LEFT(VISTORIA!B1068,9),'INF GERAIS'!B1068=LEFT('PRESTAÇÃO DE CONTAS'!B1068,9),'INF GERAIS'!B1068=LEFT('OBS  ENC'!B1068,9),'INF GERAIS'!B1068=LEFT('CONCLUSÃO INFORMAL'!B1068,9))</f>
        <v>1</v>
      </c>
      <c r="P1051" t="b">
        <f>AND('INF GERAIS'!D1068=RESUMO!D1068,'INF GERAIS'!D1068='TERMO DE ADESÃO'!D1068,'INF GERAIS'!D1068=EVENTOS!D1068,'INF GERAIS'!D1068=PAGAMENTOS!D1068,'INF GERAIS'!D1068=VISTORIA!D1068,'INF GERAIS'!D1068='PRESTAÇÃO DE CONTAS'!D1068,'INF GERAIS'!D1068='OBS  ENC'!D1068,'INF GERAIS'!D1068='CONCLUSÃO INFORMAL'!D1068)</f>
        <v>1</v>
      </c>
      <c r="Q1051" t="b">
        <f>AND('INF GERAIS'!E1068=RESUMO!E1068,'INF GERAIS'!E1068='TERMO DE ADESÃO'!E1068,'INF GERAIS'!E1068=EVENTOS!E1068,'INF GERAIS'!E1068=PAGAMENTOS!E1068,'INF GERAIS'!E1068=VISTORIA!E1068,'INF GERAIS'!E1068='PRESTAÇÃO DE CONTAS'!E1068,'INF GERAIS'!E1068='OBS  ENC'!E1068,'INF GERAIS'!E1068='CONCLUSÃO INFORMAL'!E1068)</f>
        <v>1</v>
      </c>
    </row>
    <row r="1052" spans="15:17" x14ac:dyDescent="0.35">
      <c r="O1052" t="b">
        <f>AND('INF GERAIS'!B1069=LEFT(RESUMO!B1069,9),'INF GERAIS'!B1069=LEFT('TERMO DE ADESÃO'!B1069,9),'INF GERAIS'!B1069=LEFT(EVENTOS!B1069,9),'INF GERAIS'!B1069=LEFT(PAGAMENTOS!B1069,9),'INF GERAIS'!B1069=LEFT(VISTORIA!B1069,9),'INF GERAIS'!B1069=LEFT('PRESTAÇÃO DE CONTAS'!B1069,9),'INF GERAIS'!B1069=LEFT('OBS  ENC'!B1069,9),'INF GERAIS'!B1069=LEFT('CONCLUSÃO INFORMAL'!B1069,9))</f>
        <v>1</v>
      </c>
      <c r="P1052" t="b">
        <f>AND('INF GERAIS'!D1069=RESUMO!D1069,'INF GERAIS'!D1069='TERMO DE ADESÃO'!D1069,'INF GERAIS'!D1069=EVENTOS!D1069,'INF GERAIS'!D1069=PAGAMENTOS!D1069,'INF GERAIS'!D1069=VISTORIA!D1069,'INF GERAIS'!D1069='PRESTAÇÃO DE CONTAS'!D1069,'INF GERAIS'!D1069='OBS  ENC'!D1069,'INF GERAIS'!D1069='CONCLUSÃO INFORMAL'!D1069)</f>
        <v>1</v>
      </c>
      <c r="Q1052" t="b">
        <f>AND('INF GERAIS'!E1069=RESUMO!E1069,'INF GERAIS'!E1069='TERMO DE ADESÃO'!E1069,'INF GERAIS'!E1069=EVENTOS!E1069,'INF GERAIS'!E1069=PAGAMENTOS!E1069,'INF GERAIS'!E1069=VISTORIA!E1069,'INF GERAIS'!E1069='PRESTAÇÃO DE CONTAS'!E1069,'INF GERAIS'!E1069='OBS  ENC'!E1069,'INF GERAIS'!E1069='CONCLUSÃO INFORMAL'!E1069)</f>
        <v>1</v>
      </c>
    </row>
    <row r="1053" spans="15:17" x14ac:dyDescent="0.35">
      <c r="O1053" t="b">
        <f>AND('INF GERAIS'!B1070=LEFT(RESUMO!B1070,9),'INF GERAIS'!B1070=LEFT('TERMO DE ADESÃO'!B1070,9),'INF GERAIS'!B1070=LEFT(EVENTOS!B1070,9),'INF GERAIS'!B1070=LEFT(PAGAMENTOS!B1070,9),'INF GERAIS'!B1070=LEFT(VISTORIA!B1070,9),'INF GERAIS'!B1070=LEFT('PRESTAÇÃO DE CONTAS'!B1070,9),'INF GERAIS'!B1070=LEFT('OBS  ENC'!B1070,9),'INF GERAIS'!B1070=LEFT('CONCLUSÃO INFORMAL'!B1070,9))</f>
        <v>1</v>
      </c>
      <c r="P1053" t="b">
        <f>AND('INF GERAIS'!D1070=RESUMO!D1070,'INF GERAIS'!D1070='TERMO DE ADESÃO'!D1070,'INF GERAIS'!D1070=EVENTOS!D1070,'INF GERAIS'!D1070=PAGAMENTOS!D1070,'INF GERAIS'!D1070=VISTORIA!D1070,'INF GERAIS'!D1070='PRESTAÇÃO DE CONTAS'!D1070,'INF GERAIS'!D1070='OBS  ENC'!D1070,'INF GERAIS'!D1070='CONCLUSÃO INFORMAL'!D1070)</f>
        <v>1</v>
      </c>
      <c r="Q1053" t="b">
        <f>AND('INF GERAIS'!E1070=RESUMO!E1070,'INF GERAIS'!E1070='TERMO DE ADESÃO'!E1070,'INF GERAIS'!E1070=EVENTOS!E1070,'INF GERAIS'!E1070=PAGAMENTOS!E1070,'INF GERAIS'!E1070=VISTORIA!E1070,'INF GERAIS'!E1070='PRESTAÇÃO DE CONTAS'!E1070,'INF GERAIS'!E1070='OBS  ENC'!E1070,'INF GERAIS'!E1070='CONCLUSÃO INFORMAL'!E1070)</f>
        <v>1</v>
      </c>
    </row>
    <row r="1054" spans="15:17" x14ac:dyDescent="0.35">
      <c r="O1054" t="b">
        <f>AND('INF GERAIS'!B1071=LEFT(RESUMO!B1071,9),'INF GERAIS'!B1071=LEFT('TERMO DE ADESÃO'!B1071,9),'INF GERAIS'!B1071=LEFT(EVENTOS!B1071,9),'INF GERAIS'!B1071=LEFT(PAGAMENTOS!B1071,9),'INF GERAIS'!B1071=LEFT(VISTORIA!B1071,9),'INF GERAIS'!B1071=LEFT('PRESTAÇÃO DE CONTAS'!B1071,9),'INF GERAIS'!B1071=LEFT('OBS  ENC'!B1071,9),'INF GERAIS'!B1071=LEFT('CONCLUSÃO INFORMAL'!B1071,9))</f>
        <v>1</v>
      </c>
      <c r="P1054" t="b">
        <f>AND('INF GERAIS'!D1071=RESUMO!D1071,'INF GERAIS'!D1071='TERMO DE ADESÃO'!D1071,'INF GERAIS'!D1071=EVENTOS!D1071,'INF GERAIS'!D1071=PAGAMENTOS!D1071,'INF GERAIS'!D1071=VISTORIA!D1071,'INF GERAIS'!D1071='PRESTAÇÃO DE CONTAS'!D1071,'INF GERAIS'!D1071='OBS  ENC'!D1071,'INF GERAIS'!D1071='CONCLUSÃO INFORMAL'!D1071)</f>
        <v>1</v>
      </c>
      <c r="Q1054" t="b">
        <f>AND('INF GERAIS'!E1071=RESUMO!E1071,'INF GERAIS'!E1071='TERMO DE ADESÃO'!E1071,'INF GERAIS'!E1071=EVENTOS!E1071,'INF GERAIS'!E1071=PAGAMENTOS!E1071,'INF GERAIS'!E1071=VISTORIA!E1071,'INF GERAIS'!E1071='PRESTAÇÃO DE CONTAS'!E1071,'INF GERAIS'!E1071='OBS  ENC'!E1071,'INF GERAIS'!E1071='CONCLUSÃO INFORMAL'!E1071)</f>
        <v>1</v>
      </c>
    </row>
    <row r="1055" spans="15:17" x14ac:dyDescent="0.35">
      <c r="O1055" t="b">
        <f>AND('INF GERAIS'!B1072=LEFT(RESUMO!B1072,9),'INF GERAIS'!B1072=LEFT('TERMO DE ADESÃO'!B1072,9),'INF GERAIS'!B1072=LEFT(EVENTOS!B1072,9),'INF GERAIS'!B1072=LEFT(PAGAMENTOS!B1072,9),'INF GERAIS'!B1072=LEFT(VISTORIA!B1072,9),'INF GERAIS'!B1072=LEFT('PRESTAÇÃO DE CONTAS'!B1072,9),'INF GERAIS'!B1072=LEFT('OBS  ENC'!B1072,9),'INF GERAIS'!B1072=LEFT('CONCLUSÃO INFORMAL'!B1072,9))</f>
        <v>1</v>
      </c>
      <c r="P1055" t="b">
        <f>AND('INF GERAIS'!D1072=RESUMO!D1072,'INF GERAIS'!D1072='TERMO DE ADESÃO'!D1072,'INF GERAIS'!D1072=EVENTOS!D1072,'INF GERAIS'!D1072=PAGAMENTOS!D1072,'INF GERAIS'!D1072=VISTORIA!D1072,'INF GERAIS'!D1072='PRESTAÇÃO DE CONTAS'!D1072,'INF GERAIS'!D1072='OBS  ENC'!D1072,'INF GERAIS'!D1072='CONCLUSÃO INFORMAL'!D1072)</f>
        <v>1</v>
      </c>
      <c r="Q1055" t="b">
        <f>AND('INF GERAIS'!E1072=RESUMO!E1072,'INF GERAIS'!E1072='TERMO DE ADESÃO'!E1072,'INF GERAIS'!E1072=EVENTOS!E1072,'INF GERAIS'!E1072=PAGAMENTOS!E1072,'INF GERAIS'!E1072=VISTORIA!E1072,'INF GERAIS'!E1072='PRESTAÇÃO DE CONTAS'!E1072,'INF GERAIS'!E1072='OBS  ENC'!E1072,'INF GERAIS'!E1072='CONCLUSÃO INFORMAL'!E1072)</f>
        <v>1</v>
      </c>
    </row>
    <row r="1056" spans="15:17" x14ac:dyDescent="0.35">
      <c r="O1056" t="b">
        <f>AND('INF GERAIS'!B1073=LEFT(RESUMO!B1073,9),'INF GERAIS'!B1073=LEFT('TERMO DE ADESÃO'!B1073,9),'INF GERAIS'!B1073=LEFT(EVENTOS!B1073,9),'INF GERAIS'!B1073=LEFT(PAGAMENTOS!B1073,9),'INF GERAIS'!B1073=LEFT(VISTORIA!B1073,9),'INF GERAIS'!B1073=LEFT('PRESTAÇÃO DE CONTAS'!B1073,9),'INF GERAIS'!B1073=LEFT('OBS  ENC'!B1073,9),'INF GERAIS'!B1073=LEFT('CONCLUSÃO INFORMAL'!B1073,9))</f>
        <v>1</v>
      </c>
      <c r="P1056" t="b">
        <f>AND('INF GERAIS'!D1073=RESUMO!D1073,'INF GERAIS'!D1073='TERMO DE ADESÃO'!D1073,'INF GERAIS'!D1073=EVENTOS!D1073,'INF GERAIS'!D1073=PAGAMENTOS!D1073,'INF GERAIS'!D1073=VISTORIA!D1073,'INF GERAIS'!D1073='PRESTAÇÃO DE CONTAS'!D1073,'INF GERAIS'!D1073='OBS  ENC'!D1073,'INF GERAIS'!D1073='CONCLUSÃO INFORMAL'!D1073)</f>
        <v>1</v>
      </c>
      <c r="Q1056" t="b">
        <f>AND('INF GERAIS'!E1073=RESUMO!E1073,'INF GERAIS'!E1073='TERMO DE ADESÃO'!E1073,'INF GERAIS'!E1073=EVENTOS!E1073,'INF GERAIS'!E1073=PAGAMENTOS!E1073,'INF GERAIS'!E1073=VISTORIA!E1073,'INF GERAIS'!E1073='PRESTAÇÃO DE CONTAS'!E1073,'INF GERAIS'!E1073='OBS  ENC'!E1073,'INF GERAIS'!E1073='CONCLUSÃO INFORMAL'!E1073)</f>
        <v>1</v>
      </c>
    </row>
    <row r="1057" spans="15:17" x14ac:dyDescent="0.35">
      <c r="O1057" t="b">
        <f>AND('INF GERAIS'!B1074=LEFT(RESUMO!B1074,9),'INF GERAIS'!B1074=LEFT('TERMO DE ADESÃO'!B1074,9),'INF GERAIS'!B1074=LEFT(EVENTOS!B1074,9),'INF GERAIS'!B1074=LEFT(PAGAMENTOS!B1074,9),'INF GERAIS'!B1074=LEFT(VISTORIA!B1074,9),'INF GERAIS'!B1074=LEFT('PRESTAÇÃO DE CONTAS'!B1074,9),'INF GERAIS'!B1074=LEFT('OBS  ENC'!B1074,9),'INF GERAIS'!B1074=LEFT('CONCLUSÃO INFORMAL'!B1074,9))</f>
        <v>1</v>
      </c>
      <c r="P1057" t="b">
        <f>AND('INF GERAIS'!D1074=RESUMO!D1074,'INF GERAIS'!D1074='TERMO DE ADESÃO'!D1074,'INF GERAIS'!D1074=EVENTOS!D1074,'INF GERAIS'!D1074=PAGAMENTOS!D1074,'INF GERAIS'!D1074=VISTORIA!D1074,'INF GERAIS'!D1074='PRESTAÇÃO DE CONTAS'!D1074,'INF GERAIS'!D1074='OBS  ENC'!D1074,'INF GERAIS'!D1074='CONCLUSÃO INFORMAL'!D1074)</f>
        <v>1</v>
      </c>
      <c r="Q1057" t="b">
        <f>AND('INF GERAIS'!E1074=RESUMO!E1074,'INF GERAIS'!E1074='TERMO DE ADESÃO'!E1074,'INF GERAIS'!E1074=EVENTOS!E1074,'INF GERAIS'!E1074=PAGAMENTOS!E1074,'INF GERAIS'!E1074=VISTORIA!E1074,'INF GERAIS'!E1074='PRESTAÇÃO DE CONTAS'!E1074,'INF GERAIS'!E1074='OBS  ENC'!E1074,'INF GERAIS'!E1074='CONCLUSÃO INFORMAL'!E1074)</f>
        <v>1</v>
      </c>
    </row>
    <row r="1058" spans="15:17" x14ac:dyDescent="0.35">
      <c r="O1058" t="b">
        <f>AND('INF GERAIS'!B1075=LEFT(RESUMO!B1075,9),'INF GERAIS'!B1075=LEFT('TERMO DE ADESÃO'!B1075,9),'INF GERAIS'!B1075=LEFT(EVENTOS!B1075,9),'INF GERAIS'!B1075=LEFT(PAGAMENTOS!B1075,9),'INF GERAIS'!B1075=LEFT(VISTORIA!B1075,9),'INF GERAIS'!B1075=LEFT('PRESTAÇÃO DE CONTAS'!B1075,9),'INF GERAIS'!B1075=LEFT('OBS  ENC'!B1075,9),'INF GERAIS'!B1075=LEFT('CONCLUSÃO INFORMAL'!B1075,9))</f>
        <v>1</v>
      </c>
      <c r="P1058" t="b">
        <f>AND('INF GERAIS'!D1075=RESUMO!D1075,'INF GERAIS'!D1075='TERMO DE ADESÃO'!D1075,'INF GERAIS'!D1075=EVENTOS!D1075,'INF GERAIS'!D1075=PAGAMENTOS!D1075,'INF GERAIS'!D1075=VISTORIA!D1075,'INF GERAIS'!D1075='PRESTAÇÃO DE CONTAS'!D1075,'INF GERAIS'!D1075='OBS  ENC'!D1075,'INF GERAIS'!D1075='CONCLUSÃO INFORMAL'!D1075)</f>
        <v>1</v>
      </c>
      <c r="Q1058" t="b">
        <f>AND('INF GERAIS'!E1075=RESUMO!E1075,'INF GERAIS'!E1075='TERMO DE ADESÃO'!E1075,'INF GERAIS'!E1075=EVENTOS!E1075,'INF GERAIS'!E1075=PAGAMENTOS!E1075,'INF GERAIS'!E1075=VISTORIA!E1075,'INF GERAIS'!E1075='PRESTAÇÃO DE CONTAS'!E1075,'INF GERAIS'!E1075='OBS  ENC'!E1075,'INF GERAIS'!E1075='CONCLUSÃO INFORMAL'!E1075)</f>
        <v>1</v>
      </c>
    </row>
    <row r="1059" spans="15:17" x14ac:dyDescent="0.35">
      <c r="O1059" t="b">
        <f>AND('INF GERAIS'!B1076=LEFT(RESUMO!B1076,9),'INF GERAIS'!B1076=LEFT('TERMO DE ADESÃO'!B1076,9),'INF GERAIS'!B1076=LEFT(EVENTOS!B1076,9),'INF GERAIS'!B1076=LEFT(PAGAMENTOS!B1076,9),'INF GERAIS'!B1076=LEFT(VISTORIA!B1076,9),'INF GERAIS'!B1076=LEFT('PRESTAÇÃO DE CONTAS'!B1076,9),'INF GERAIS'!B1076=LEFT('OBS  ENC'!B1076,9),'INF GERAIS'!B1076=LEFT('CONCLUSÃO INFORMAL'!B1076,9))</f>
        <v>1</v>
      </c>
      <c r="P1059" t="b">
        <f>AND('INF GERAIS'!D1076=RESUMO!D1076,'INF GERAIS'!D1076='TERMO DE ADESÃO'!D1076,'INF GERAIS'!D1076=EVENTOS!D1076,'INF GERAIS'!D1076=PAGAMENTOS!D1076,'INF GERAIS'!D1076=VISTORIA!D1076,'INF GERAIS'!D1076='PRESTAÇÃO DE CONTAS'!D1076,'INF GERAIS'!D1076='OBS  ENC'!D1076,'INF GERAIS'!D1076='CONCLUSÃO INFORMAL'!D1076)</f>
        <v>1</v>
      </c>
      <c r="Q1059" t="b">
        <f>AND('INF GERAIS'!E1076=RESUMO!E1076,'INF GERAIS'!E1076='TERMO DE ADESÃO'!E1076,'INF GERAIS'!E1076=EVENTOS!E1076,'INF GERAIS'!E1076=PAGAMENTOS!E1076,'INF GERAIS'!E1076=VISTORIA!E1076,'INF GERAIS'!E1076='PRESTAÇÃO DE CONTAS'!E1076,'INF GERAIS'!E1076='OBS  ENC'!E1076,'INF GERAIS'!E1076='CONCLUSÃO INFORMAL'!E1076)</f>
        <v>1</v>
      </c>
    </row>
    <row r="1060" spans="15:17" x14ac:dyDescent="0.35">
      <c r="O1060" t="b">
        <f>AND('INF GERAIS'!B1077=LEFT(RESUMO!B1077,9),'INF GERAIS'!B1077=LEFT('TERMO DE ADESÃO'!B1077,9),'INF GERAIS'!B1077=LEFT(EVENTOS!B1077,9),'INF GERAIS'!B1077=LEFT(PAGAMENTOS!B1077,9),'INF GERAIS'!B1077=LEFT(VISTORIA!B1077,9),'INF GERAIS'!B1077=LEFT('PRESTAÇÃO DE CONTAS'!B1077,9),'INF GERAIS'!B1077=LEFT('OBS  ENC'!B1077,9),'INF GERAIS'!B1077=LEFT('CONCLUSÃO INFORMAL'!B1077,9))</f>
        <v>1</v>
      </c>
      <c r="P1060" t="b">
        <f>AND('INF GERAIS'!D1077=RESUMO!D1077,'INF GERAIS'!D1077='TERMO DE ADESÃO'!D1077,'INF GERAIS'!D1077=EVENTOS!D1077,'INF GERAIS'!D1077=PAGAMENTOS!D1077,'INF GERAIS'!D1077=VISTORIA!D1077,'INF GERAIS'!D1077='PRESTAÇÃO DE CONTAS'!D1077,'INF GERAIS'!D1077='OBS  ENC'!D1077,'INF GERAIS'!D1077='CONCLUSÃO INFORMAL'!D1077)</f>
        <v>1</v>
      </c>
      <c r="Q1060" t="b">
        <f>AND('INF GERAIS'!E1077=RESUMO!E1077,'INF GERAIS'!E1077='TERMO DE ADESÃO'!E1077,'INF GERAIS'!E1077=EVENTOS!E1077,'INF GERAIS'!E1077=PAGAMENTOS!E1077,'INF GERAIS'!E1077=VISTORIA!E1077,'INF GERAIS'!E1077='PRESTAÇÃO DE CONTAS'!E1077,'INF GERAIS'!E1077='OBS  ENC'!E1077,'INF GERAIS'!E1077='CONCLUSÃO INFORMAL'!E1077)</f>
        <v>1</v>
      </c>
    </row>
    <row r="1061" spans="15:17" x14ac:dyDescent="0.35">
      <c r="O1061" t="b">
        <f>AND('INF GERAIS'!B1078=LEFT(RESUMO!B1078,9),'INF GERAIS'!B1078=LEFT('TERMO DE ADESÃO'!B1078,9),'INF GERAIS'!B1078=LEFT(EVENTOS!B1078,9),'INF GERAIS'!B1078=LEFT(PAGAMENTOS!B1078,9),'INF GERAIS'!B1078=LEFT(VISTORIA!B1078,9),'INF GERAIS'!B1078=LEFT('PRESTAÇÃO DE CONTAS'!B1078,9),'INF GERAIS'!B1078=LEFT('OBS  ENC'!B1078,9),'INF GERAIS'!B1078=LEFT('CONCLUSÃO INFORMAL'!B1078,9))</f>
        <v>1</v>
      </c>
      <c r="P1061" t="b">
        <f>AND('INF GERAIS'!D1078=RESUMO!D1078,'INF GERAIS'!D1078='TERMO DE ADESÃO'!D1078,'INF GERAIS'!D1078=EVENTOS!D1078,'INF GERAIS'!D1078=PAGAMENTOS!D1078,'INF GERAIS'!D1078=VISTORIA!D1078,'INF GERAIS'!D1078='PRESTAÇÃO DE CONTAS'!D1078,'INF GERAIS'!D1078='OBS  ENC'!D1078,'INF GERAIS'!D1078='CONCLUSÃO INFORMAL'!D1078)</f>
        <v>1</v>
      </c>
      <c r="Q1061" t="b">
        <f>AND('INF GERAIS'!E1078=RESUMO!E1078,'INF GERAIS'!E1078='TERMO DE ADESÃO'!E1078,'INF GERAIS'!E1078=EVENTOS!E1078,'INF GERAIS'!E1078=PAGAMENTOS!E1078,'INF GERAIS'!E1078=VISTORIA!E1078,'INF GERAIS'!E1078='PRESTAÇÃO DE CONTAS'!E1078,'INF GERAIS'!E1078='OBS  ENC'!E1078,'INF GERAIS'!E1078='CONCLUSÃO INFORMAL'!E1078)</f>
        <v>1</v>
      </c>
    </row>
    <row r="1062" spans="15:17" x14ac:dyDescent="0.35">
      <c r="O1062" t="b">
        <f>AND('INF GERAIS'!B1079=LEFT(RESUMO!B1079,9),'INF GERAIS'!B1079=LEFT('TERMO DE ADESÃO'!B1079,9),'INF GERAIS'!B1079=LEFT(EVENTOS!B1079,9),'INF GERAIS'!B1079=LEFT(PAGAMENTOS!B1079,9),'INF GERAIS'!B1079=LEFT(VISTORIA!B1079,9),'INF GERAIS'!B1079=LEFT('PRESTAÇÃO DE CONTAS'!B1079,9),'INF GERAIS'!B1079=LEFT('OBS  ENC'!B1079,9),'INF GERAIS'!B1079=LEFT('CONCLUSÃO INFORMAL'!B1079,9))</f>
        <v>1</v>
      </c>
      <c r="P1062" t="b">
        <f>AND('INF GERAIS'!D1079=RESUMO!D1079,'INF GERAIS'!D1079='TERMO DE ADESÃO'!D1079,'INF GERAIS'!D1079=EVENTOS!D1079,'INF GERAIS'!D1079=PAGAMENTOS!D1079,'INF GERAIS'!D1079=VISTORIA!D1079,'INF GERAIS'!D1079='PRESTAÇÃO DE CONTAS'!D1079,'INF GERAIS'!D1079='OBS  ENC'!D1079,'INF GERAIS'!D1079='CONCLUSÃO INFORMAL'!D1079)</f>
        <v>1</v>
      </c>
      <c r="Q1062" t="b">
        <f>AND('INF GERAIS'!E1079=RESUMO!E1079,'INF GERAIS'!E1079='TERMO DE ADESÃO'!E1079,'INF GERAIS'!E1079=EVENTOS!E1079,'INF GERAIS'!E1079=PAGAMENTOS!E1079,'INF GERAIS'!E1079=VISTORIA!E1079,'INF GERAIS'!E1079='PRESTAÇÃO DE CONTAS'!E1079,'INF GERAIS'!E1079='OBS  ENC'!E1079,'INF GERAIS'!E1079='CONCLUSÃO INFORMAL'!E1079)</f>
        <v>1</v>
      </c>
    </row>
    <row r="1063" spans="15:17" x14ac:dyDescent="0.35">
      <c r="O1063" t="b">
        <f>AND('INF GERAIS'!B1080=LEFT(RESUMO!B1080,9),'INF GERAIS'!B1080=LEFT('TERMO DE ADESÃO'!B1080,9),'INF GERAIS'!B1080=LEFT(EVENTOS!B1080,9),'INF GERAIS'!B1080=LEFT(PAGAMENTOS!B1080,9),'INF GERAIS'!B1080=LEFT(VISTORIA!B1080,9),'INF GERAIS'!B1080=LEFT('PRESTAÇÃO DE CONTAS'!B1080,9),'INF GERAIS'!B1080=LEFT('OBS  ENC'!B1080,9),'INF GERAIS'!B1080=LEFT('CONCLUSÃO INFORMAL'!B1080,9))</f>
        <v>1</v>
      </c>
      <c r="P1063" t="b">
        <f>AND('INF GERAIS'!D1080=RESUMO!D1080,'INF GERAIS'!D1080='TERMO DE ADESÃO'!D1080,'INF GERAIS'!D1080=EVENTOS!D1080,'INF GERAIS'!D1080=PAGAMENTOS!D1080,'INF GERAIS'!D1080=VISTORIA!D1080,'INF GERAIS'!D1080='PRESTAÇÃO DE CONTAS'!D1080,'INF GERAIS'!D1080='OBS  ENC'!D1080,'INF GERAIS'!D1080='CONCLUSÃO INFORMAL'!D1080)</f>
        <v>1</v>
      </c>
      <c r="Q1063" t="b">
        <f>AND('INF GERAIS'!E1080=RESUMO!E1080,'INF GERAIS'!E1080='TERMO DE ADESÃO'!E1080,'INF GERAIS'!E1080=EVENTOS!E1080,'INF GERAIS'!E1080=PAGAMENTOS!E1080,'INF GERAIS'!E1080=VISTORIA!E1080,'INF GERAIS'!E1080='PRESTAÇÃO DE CONTAS'!E1080,'INF GERAIS'!E1080='OBS  ENC'!E1080,'INF GERAIS'!E1080='CONCLUSÃO INFORMAL'!E1080)</f>
        <v>1</v>
      </c>
    </row>
    <row r="1064" spans="15:17" x14ac:dyDescent="0.35">
      <c r="O1064" t="b">
        <f>AND('INF GERAIS'!B1081=LEFT(RESUMO!B1081,9),'INF GERAIS'!B1081=LEFT('TERMO DE ADESÃO'!B1081,9),'INF GERAIS'!B1081=LEFT(EVENTOS!B1081,9),'INF GERAIS'!B1081=LEFT(PAGAMENTOS!B1081,9),'INF GERAIS'!B1081=LEFT(VISTORIA!B1081,9),'INF GERAIS'!B1081=LEFT('PRESTAÇÃO DE CONTAS'!B1081,9),'INF GERAIS'!B1081=LEFT('OBS  ENC'!B1081,9),'INF GERAIS'!B1081=LEFT('CONCLUSÃO INFORMAL'!B1081,9))</f>
        <v>1</v>
      </c>
      <c r="P1064" t="b">
        <f>AND('INF GERAIS'!D1081=RESUMO!D1081,'INF GERAIS'!D1081='TERMO DE ADESÃO'!D1081,'INF GERAIS'!D1081=EVENTOS!D1081,'INF GERAIS'!D1081=PAGAMENTOS!D1081,'INF GERAIS'!D1081=VISTORIA!D1081,'INF GERAIS'!D1081='PRESTAÇÃO DE CONTAS'!D1081,'INF GERAIS'!D1081='OBS  ENC'!D1081,'INF GERAIS'!D1081='CONCLUSÃO INFORMAL'!D1081)</f>
        <v>1</v>
      </c>
      <c r="Q1064" t="b">
        <f>AND('INF GERAIS'!E1081=RESUMO!E1081,'INF GERAIS'!E1081='TERMO DE ADESÃO'!E1081,'INF GERAIS'!E1081=EVENTOS!E1081,'INF GERAIS'!E1081=PAGAMENTOS!E1081,'INF GERAIS'!E1081=VISTORIA!E1081,'INF GERAIS'!E1081='PRESTAÇÃO DE CONTAS'!E1081,'INF GERAIS'!E1081='OBS  ENC'!E1081,'INF GERAIS'!E1081='CONCLUSÃO INFORMAL'!E1081)</f>
        <v>1</v>
      </c>
    </row>
    <row r="1065" spans="15:17" x14ac:dyDescent="0.35">
      <c r="O1065" t="b">
        <f>AND('INF GERAIS'!B1082=LEFT(RESUMO!B1082,9),'INF GERAIS'!B1082=LEFT('TERMO DE ADESÃO'!B1082,9),'INF GERAIS'!B1082=LEFT(EVENTOS!B1082,9),'INF GERAIS'!B1082=LEFT(PAGAMENTOS!B1082,9),'INF GERAIS'!B1082=LEFT(VISTORIA!B1082,9),'INF GERAIS'!B1082=LEFT('PRESTAÇÃO DE CONTAS'!B1082,9),'INF GERAIS'!B1082=LEFT('OBS  ENC'!B1082,9),'INF GERAIS'!B1082=LEFT('CONCLUSÃO INFORMAL'!B1082,9))</f>
        <v>1</v>
      </c>
      <c r="P1065" t="b">
        <f>AND('INF GERAIS'!D1082=RESUMO!D1082,'INF GERAIS'!D1082='TERMO DE ADESÃO'!D1082,'INF GERAIS'!D1082=EVENTOS!D1082,'INF GERAIS'!D1082=PAGAMENTOS!D1082,'INF GERAIS'!D1082=VISTORIA!D1082,'INF GERAIS'!D1082='PRESTAÇÃO DE CONTAS'!D1082,'INF GERAIS'!D1082='OBS  ENC'!D1082,'INF GERAIS'!D1082='CONCLUSÃO INFORMAL'!D1082)</f>
        <v>1</v>
      </c>
      <c r="Q1065" t="b">
        <f>AND('INF GERAIS'!E1082=RESUMO!E1082,'INF GERAIS'!E1082='TERMO DE ADESÃO'!E1082,'INF GERAIS'!E1082=EVENTOS!E1082,'INF GERAIS'!E1082=PAGAMENTOS!E1082,'INF GERAIS'!E1082=VISTORIA!E1082,'INF GERAIS'!E1082='PRESTAÇÃO DE CONTAS'!E1082,'INF GERAIS'!E1082='OBS  ENC'!E1082,'INF GERAIS'!E1082='CONCLUSÃO INFORMAL'!E1082)</f>
        <v>1</v>
      </c>
    </row>
    <row r="1066" spans="15:17" x14ac:dyDescent="0.35">
      <c r="O1066" t="b">
        <f>AND('INF GERAIS'!B1083=LEFT(RESUMO!B1083,9),'INF GERAIS'!B1083=LEFT('TERMO DE ADESÃO'!B1083,9),'INF GERAIS'!B1083=LEFT(EVENTOS!B1083,9),'INF GERAIS'!B1083=LEFT(PAGAMENTOS!B1083,9),'INF GERAIS'!B1083=LEFT(VISTORIA!B1083,9),'INF GERAIS'!B1083=LEFT('PRESTAÇÃO DE CONTAS'!B1083,9),'INF GERAIS'!B1083=LEFT('OBS  ENC'!B1083,9),'INF GERAIS'!B1083=LEFT('CONCLUSÃO INFORMAL'!B1083,9))</f>
        <v>1</v>
      </c>
      <c r="P1066" t="b">
        <f>AND('INF GERAIS'!D1083=RESUMO!D1083,'INF GERAIS'!D1083='TERMO DE ADESÃO'!D1083,'INF GERAIS'!D1083=EVENTOS!D1083,'INF GERAIS'!D1083=PAGAMENTOS!D1083,'INF GERAIS'!D1083=VISTORIA!D1083,'INF GERAIS'!D1083='PRESTAÇÃO DE CONTAS'!D1083,'INF GERAIS'!D1083='OBS  ENC'!D1083,'INF GERAIS'!D1083='CONCLUSÃO INFORMAL'!D1083)</f>
        <v>1</v>
      </c>
      <c r="Q1066" t="b">
        <f>AND('INF GERAIS'!E1083=RESUMO!E1083,'INF GERAIS'!E1083='TERMO DE ADESÃO'!E1083,'INF GERAIS'!E1083=EVENTOS!E1083,'INF GERAIS'!E1083=PAGAMENTOS!E1083,'INF GERAIS'!E1083=VISTORIA!E1083,'INF GERAIS'!E1083='PRESTAÇÃO DE CONTAS'!E1083,'INF GERAIS'!E1083='OBS  ENC'!E1083,'INF GERAIS'!E1083='CONCLUSÃO INFORMAL'!E1083)</f>
        <v>1</v>
      </c>
    </row>
    <row r="1067" spans="15:17" x14ac:dyDescent="0.35">
      <c r="O1067" t="b">
        <f>AND('INF GERAIS'!B1084=LEFT(RESUMO!B1084,9),'INF GERAIS'!B1084=LEFT('TERMO DE ADESÃO'!B1084,9),'INF GERAIS'!B1084=LEFT(EVENTOS!B1084,9),'INF GERAIS'!B1084=LEFT(PAGAMENTOS!B1084,9),'INF GERAIS'!B1084=LEFT(VISTORIA!B1084,9),'INF GERAIS'!B1084=LEFT('PRESTAÇÃO DE CONTAS'!B1084,9),'INF GERAIS'!B1084=LEFT('OBS  ENC'!B1084,9),'INF GERAIS'!B1084=LEFT('CONCLUSÃO INFORMAL'!B1084,9))</f>
        <v>1</v>
      </c>
      <c r="P1067" t="b">
        <f>AND('INF GERAIS'!D1084=RESUMO!D1084,'INF GERAIS'!D1084='TERMO DE ADESÃO'!D1084,'INF GERAIS'!D1084=EVENTOS!D1084,'INF GERAIS'!D1084=PAGAMENTOS!D1084,'INF GERAIS'!D1084=VISTORIA!D1084,'INF GERAIS'!D1084='PRESTAÇÃO DE CONTAS'!D1084,'INF GERAIS'!D1084='OBS  ENC'!D1084,'INF GERAIS'!D1084='CONCLUSÃO INFORMAL'!D1084)</f>
        <v>1</v>
      </c>
      <c r="Q1067" t="b">
        <f>AND('INF GERAIS'!E1084=RESUMO!E1084,'INF GERAIS'!E1084='TERMO DE ADESÃO'!E1084,'INF GERAIS'!E1084=EVENTOS!E1084,'INF GERAIS'!E1084=PAGAMENTOS!E1084,'INF GERAIS'!E1084=VISTORIA!E1084,'INF GERAIS'!E1084='PRESTAÇÃO DE CONTAS'!E1084,'INF GERAIS'!E1084='OBS  ENC'!E1084,'INF GERAIS'!E1084='CONCLUSÃO INFORMAL'!E1084)</f>
        <v>1</v>
      </c>
    </row>
    <row r="1068" spans="15:17" x14ac:dyDescent="0.35">
      <c r="O1068" t="b">
        <f>AND('INF GERAIS'!B1085=LEFT(RESUMO!B1085,9),'INF GERAIS'!B1085=LEFT('TERMO DE ADESÃO'!B1085,9),'INF GERAIS'!B1085=LEFT(EVENTOS!B1085,9),'INF GERAIS'!B1085=LEFT(PAGAMENTOS!B1085,9),'INF GERAIS'!B1085=LEFT(VISTORIA!B1085,9),'INF GERAIS'!B1085=LEFT('PRESTAÇÃO DE CONTAS'!B1085,9),'INF GERAIS'!B1085=LEFT('OBS  ENC'!B1085,9),'INF GERAIS'!B1085=LEFT('CONCLUSÃO INFORMAL'!B1085,9))</f>
        <v>1</v>
      </c>
      <c r="P1068" t="b">
        <f>AND('INF GERAIS'!D1085=RESUMO!D1085,'INF GERAIS'!D1085='TERMO DE ADESÃO'!D1085,'INF GERAIS'!D1085=EVENTOS!D1085,'INF GERAIS'!D1085=PAGAMENTOS!D1085,'INF GERAIS'!D1085=VISTORIA!D1085,'INF GERAIS'!D1085='PRESTAÇÃO DE CONTAS'!D1085,'INF GERAIS'!D1085='OBS  ENC'!D1085,'INF GERAIS'!D1085='CONCLUSÃO INFORMAL'!D1085)</f>
        <v>1</v>
      </c>
      <c r="Q1068" t="b">
        <f>AND('INF GERAIS'!E1085=RESUMO!E1085,'INF GERAIS'!E1085='TERMO DE ADESÃO'!E1085,'INF GERAIS'!E1085=EVENTOS!E1085,'INF GERAIS'!E1085=PAGAMENTOS!E1085,'INF GERAIS'!E1085=VISTORIA!E1085,'INF GERAIS'!E1085='PRESTAÇÃO DE CONTAS'!E1085,'INF GERAIS'!E1085='OBS  ENC'!E1085,'INF GERAIS'!E1085='CONCLUSÃO INFORMAL'!E1085)</f>
        <v>1</v>
      </c>
    </row>
    <row r="1069" spans="15:17" x14ac:dyDescent="0.35">
      <c r="O1069" t="b">
        <f>AND('INF GERAIS'!B1086=LEFT(RESUMO!B1086,9),'INF GERAIS'!B1086=LEFT('TERMO DE ADESÃO'!B1086,9),'INF GERAIS'!B1086=LEFT(EVENTOS!B1086,9),'INF GERAIS'!B1086=LEFT(PAGAMENTOS!B1086,9),'INF GERAIS'!B1086=LEFT(VISTORIA!B1086,9),'INF GERAIS'!B1086=LEFT('PRESTAÇÃO DE CONTAS'!B1086,9),'INF GERAIS'!B1086=LEFT('OBS  ENC'!B1086,9),'INF GERAIS'!B1086=LEFT('CONCLUSÃO INFORMAL'!B1086,9))</f>
        <v>1</v>
      </c>
      <c r="P1069" t="b">
        <f>AND('INF GERAIS'!D1086=RESUMO!D1086,'INF GERAIS'!D1086='TERMO DE ADESÃO'!D1086,'INF GERAIS'!D1086=EVENTOS!D1086,'INF GERAIS'!D1086=PAGAMENTOS!D1086,'INF GERAIS'!D1086=VISTORIA!D1086,'INF GERAIS'!D1086='PRESTAÇÃO DE CONTAS'!D1086,'INF GERAIS'!D1086='OBS  ENC'!D1086,'INF GERAIS'!D1086='CONCLUSÃO INFORMAL'!D1086)</f>
        <v>1</v>
      </c>
      <c r="Q1069" t="b">
        <f>AND('INF GERAIS'!E1086=RESUMO!E1086,'INF GERAIS'!E1086='TERMO DE ADESÃO'!E1086,'INF GERAIS'!E1086=EVENTOS!E1086,'INF GERAIS'!E1086=PAGAMENTOS!E1086,'INF GERAIS'!E1086=VISTORIA!E1086,'INF GERAIS'!E1086='PRESTAÇÃO DE CONTAS'!E1086,'INF GERAIS'!E1086='OBS  ENC'!E1086,'INF GERAIS'!E1086='CONCLUSÃO INFORMAL'!E1086)</f>
        <v>1</v>
      </c>
    </row>
    <row r="1070" spans="15:17" x14ac:dyDescent="0.35">
      <c r="O1070" t="b">
        <f>AND('INF GERAIS'!B1087=LEFT(RESUMO!B1087,9),'INF GERAIS'!B1087=LEFT('TERMO DE ADESÃO'!B1087,9),'INF GERAIS'!B1087=LEFT(EVENTOS!B1087,9),'INF GERAIS'!B1087=LEFT(PAGAMENTOS!B1087,9),'INF GERAIS'!B1087=LEFT(VISTORIA!B1087,9),'INF GERAIS'!B1087=LEFT('PRESTAÇÃO DE CONTAS'!B1087,9),'INF GERAIS'!B1087=LEFT('OBS  ENC'!B1087,9),'INF GERAIS'!B1087=LEFT('CONCLUSÃO INFORMAL'!B1087,9))</f>
        <v>1</v>
      </c>
      <c r="P1070" t="b">
        <f>AND('INF GERAIS'!D1087=RESUMO!D1087,'INF GERAIS'!D1087='TERMO DE ADESÃO'!D1087,'INF GERAIS'!D1087=EVENTOS!D1087,'INF GERAIS'!D1087=PAGAMENTOS!D1087,'INF GERAIS'!D1087=VISTORIA!D1087,'INF GERAIS'!D1087='PRESTAÇÃO DE CONTAS'!D1087,'INF GERAIS'!D1087='OBS  ENC'!D1087,'INF GERAIS'!D1087='CONCLUSÃO INFORMAL'!D1087)</f>
        <v>1</v>
      </c>
      <c r="Q1070" t="b">
        <f>AND('INF GERAIS'!E1087=RESUMO!E1087,'INF GERAIS'!E1087='TERMO DE ADESÃO'!E1087,'INF GERAIS'!E1087=EVENTOS!E1087,'INF GERAIS'!E1087=PAGAMENTOS!E1087,'INF GERAIS'!E1087=VISTORIA!E1087,'INF GERAIS'!E1087='PRESTAÇÃO DE CONTAS'!E1087,'INF GERAIS'!E1087='OBS  ENC'!E1087,'INF GERAIS'!E1087='CONCLUSÃO INFORMAL'!E1087)</f>
        <v>1</v>
      </c>
    </row>
    <row r="1071" spans="15:17" x14ac:dyDescent="0.35">
      <c r="O1071" t="b">
        <f>AND('INF GERAIS'!B1088=LEFT(RESUMO!B1088,9),'INF GERAIS'!B1088=LEFT('TERMO DE ADESÃO'!B1088,9),'INF GERAIS'!B1088=LEFT(EVENTOS!B1088,9),'INF GERAIS'!B1088=LEFT(PAGAMENTOS!B1088,9),'INF GERAIS'!B1088=LEFT(VISTORIA!B1088,9),'INF GERAIS'!B1088=LEFT('PRESTAÇÃO DE CONTAS'!B1088,9),'INF GERAIS'!B1088=LEFT('OBS  ENC'!B1088,9),'INF GERAIS'!B1088=LEFT('CONCLUSÃO INFORMAL'!B1088,9))</f>
        <v>1</v>
      </c>
      <c r="P1071" t="b">
        <f>AND('INF GERAIS'!D1088=RESUMO!D1088,'INF GERAIS'!D1088='TERMO DE ADESÃO'!D1088,'INF GERAIS'!D1088=EVENTOS!D1088,'INF GERAIS'!D1088=PAGAMENTOS!D1088,'INF GERAIS'!D1088=VISTORIA!D1088,'INF GERAIS'!D1088='PRESTAÇÃO DE CONTAS'!D1088,'INF GERAIS'!D1088='OBS  ENC'!D1088,'INF GERAIS'!D1088='CONCLUSÃO INFORMAL'!D1088)</f>
        <v>1</v>
      </c>
      <c r="Q1071" t="b">
        <f>AND('INF GERAIS'!E1088=RESUMO!E1088,'INF GERAIS'!E1088='TERMO DE ADESÃO'!E1088,'INF GERAIS'!E1088=EVENTOS!E1088,'INF GERAIS'!E1088=PAGAMENTOS!E1088,'INF GERAIS'!E1088=VISTORIA!E1088,'INF GERAIS'!E1088='PRESTAÇÃO DE CONTAS'!E1088,'INF GERAIS'!E1088='OBS  ENC'!E1088,'INF GERAIS'!E1088='CONCLUSÃO INFORMAL'!E1088)</f>
        <v>1</v>
      </c>
    </row>
    <row r="1072" spans="15:17" x14ac:dyDescent="0.35">
      <c r="O1072" t="b">
        <f>AND('INF GERAIS'!B1089=LEFT(RESUMO!B1089,9),'INF GERAIS'!B1089=LEFT('TERMO DE ADESÃO'!B1089,9),'INF GERAIS'!B1089=LEFT(EVENTOS!B1089,9),'INF GERAIS'!B1089=LEFT(PAGAMENTOS!B1089,9),'INF GERAIS'!B1089=LEFT(VISTORIA!B1089,9),'INF GERAIS'!B1089=LEFT('PRESTAÇÃO DE CONTAS'!B1089,9),'INF GERAIS'!B1089=LEFT('OBS  ENC'!B1089,9),'INF GERAIS'!B1089=LEFT('CONCLUSÃO INFORMAL'!B1089,9))</f>
        <v>1</v>
      </c>
      <c r="P1072" t="b">
        <f>AND('INF GERAIS'!D1089=RESUMO!D1089,'INF GERAIS'!D1089='TERMO DE ADESÃO'!D1089,'INF GERAIS'!D1089=EVENTOS!D1089,'INF GERAIS'!D1089=PAGAMENTOS!D1089,'INF GERAIS'!D1089=VISTORIA!D1089,'INF GERAIS'!D1089='PRESTAÇÃO DE CONTAS'!D1089,'INF GERAIS'!D1089='OBS  ENC'!D1089,'INF GERAIS'!D1089='CONCLUSÃO INFORMAL'!D1089)</f>
        <v>1</v>
      </c>
      <c r="Q1072" t="b">
        <f>AND('INF GERAIS'!E1089=RESUMO!E1089,'INF GERAIS'!E1089='TERMO DE ADESÃO'!E1089,'INF GERAIS'!E1089=EVENTOS!E1089,'INF GERAIS'!E1089=PAGAMENTOS!E1089,'INF GERAIS'!E1089=VISTORIA!E1089,'INF GERAIS'!E1089='PRESTAÇÃO DE CONTAS'!E1089,'INF GERAIS'!E1089='OBS  ENC'!E1089,'INF GERAIS'!E1089='CONCLUSÃO INFORMAL'!E1089)</f>
        <v>1</v>
      </c>
    </row>
    <row r="1073" spans="15:17" x14ac:dyDescent="0.35">
      <c r="O1073" t="b">
        <f>AND('INF GERAIS'!B1090=LEFT(RESUMO!B1090,9),'INF GERAIS'!B1090=LEFT('TERMO DE ADESÃO'!B1090,9),'INF GERAIS'!B1090=LEFT(EVENTOS!B1090,9),'INF GERAIS'!B1090=LEFT(PAGAMENTOS!B1090,9),'INF GERAIS'!B1090=LEFT(VISTORIA!B1090,9),'INF GERAIS'!B1090=LEFT('PRESTAÇÃO DE CONTAS'!B1090,9),'INF GERAIS'!B1090=LEFT('OBS  ENC'!B1090,9),'INF GERAIS'!B1090=LEFT('CONCLUSÃO INFORMAL'!B1090,9))</f>
        <v>1</v>
      </c>
      <c r="P1073" t="b">
        <f>AND('INF GERAIS'!D1090=RESUMO!D1090,'INF GERAIS'!D1090='TERMO DE ADESÃO'!D1090,'INF GERAIS'!D1090=EVENTOS!D1090,'INF GERAIS'!D1090=PAGAMENTOS!D1090,'INF GERAIS'!D1090=VISTORIA!D1090,'INF GERAIS'!D1090='PRESTAÇÃO DE CONTAS'!D1090,'INF GERAIS'!D1090='OBS  ENC'!D1090,'INF GERAIS'!D1090='CONCLUSÃO INFORMAL'!D1090)</f>
        <v>1</v>
      </c>
      <c r="Q1073" t="b">
        <f>AND('INF GERAIS'!E1090=RESUMO!E1090,'INF GERAIS'!E1090='TERMO DE ADESÃO'!E1090,'INF GERAIS'!E1090=EVENTOS!E1090,'INF GERAIS'!E1090=PAGAMENTOS!E1090,'INF GERAIS'!E1090=VISTORIA!E1090,'INF GERAIS'!E1090='PRESTAÇÃO DE CONTAS'!E1090,'INF GERAIS'!E1090='OBS  ENC'!E1090,'INF GERAIS'!E1090='CONCLUSÃO INFORMAL'!E1090)</f>
        <v>1</v>
      </c>
    </row>
    <row r="1074" spans="15:17" x14ac:dyDescent="0.35">
      <c r="O1074" t="b">
        <f>AND('INF GERAIS'!B1091=LEFT(RESUMO!B1091,9),'INF GERAIS'!B1091=LEFT('TERMO DE ADESÃO'!B1091,9),'INF GERAIS'!B1091=LEFT(EVENTOS!B1091,9),'INF GERAIS'!B1091=LEFT(PAGAMENTOS!B1091,9),'INF GERAIS'!B1091=LEFT(VISTORIA!B1091,9),'INF GERAIS'!B1091=LEFT('PRESTAÇÃO DE CONTAS'!B1091,9),'INF GERAIS'!B1091=LEFT('OBS  ENC'!B1091,9),'INF GERAIS'!B1091=LEFT('CONCLUSÃO INFORMAL'!B1091,9))</f>
        <v>1</v>
      </c>
      <c r="P1074" t="b">
        <f>AND('INF GERAIS'!D1091=RESUMO!D1091,'INF GERAIS'!D1091='TERMO DE ADESÃO'!D1091,'INF GERAIS'!D1091=EVENTOS!D1091,'INF GERAIS'!D1091=PAGAMENTOS!D1091,'INF GERAIS'!D1091=VISTORIA!D1091,'INF GERAIS'!D1091='PRESTAÇÃO DE CONTAS'!D1091,'INF GERAIS'!D1091='OBS  ENC'!D1091,'INF GERAIS'!D1091='CONCLUSÃO INFORMAL'!D1091)</f>
        <v>1</v>
      </c>
      <c r="Q1074" t="b">
        <f>AND('INF GERAIS'!E1091=RESUMO!E1091,'INF GERAIS'!E1091='TERMO DE ADESÃO'!E1091,'INF GERAIS'!E1091=EVENTOS!E1091,'INF GERAIS'!E1091=PAGAMENTOS!E1091,'INF GERAIS'!E1091=VISTORIA!E1091,'INF GERAIS'!E1091='PRESTAÇÃO DE CONTAS'!E1091,'INF GERAIS'!E1091='OBS  ENC'!E1091,'INF GERAIS'!E1091='CONCLUSÃO INFORMAL'!E1091)</f>
        <v>1</v>
      </c>
    </row>
    <row r="1075" spans="15:17" x14ac:dyDescent="0.35">
      <c r="O1075" t="b">
        <f>AND('INF GERAIS'!B1092=LEFT(RESUMO!B1092,9),'INF GERAIS'!B1092=LEFT('TERMO DE ADESÃO'!B1092,9),'INF GERAIS'!B1092=LEFT(EVENTOS!B1092,9),'INF GERAIS'!B1092=LEFT(PAGAMENTOS!B1092,9),'INF GERAIS'!B1092=LEFT(VISTORIA!B1092,9),'INF GERAIS'!B1092=LEFT('PRESTAÇÃO DE CONTAS'!B1092,9),'INF GERAIS'!B1092=LEFT('OBS  ENC'!B1092,9),'INF GERAIS'!B1092=LEFT('CONCLUSÃO INFORMAL'!B1092,9))</f>
        <v>1</v>
      </c>
      <c r="P1075" t="b">
        <f>AND('INF GERAIS'!D1092=RESUMO!D1092,'INF GERAIS'!D1092='TERMO DE ADESÃO'!D1092,'INF GERAIS'!D1092=EVENTOS!D1092,'INF GERAIS'!D1092=PAGAMENTOS!D1092,'INF GERAIS'!D1092=VISTORIA!D1092,'INF GERAIS'!D1092='PRESTAÇÃO DE CONTAS'!D1092,'INF GERAIS'!D1092='OBS  ENC'!D1092,'INF GERAIS'!D1092='CONCLUSÃO INFORMAL'!D1092)</f>
        <v>1</v>
      </c>
      <c r="Q1075" t="b">
        <f>AND('INF GERAIS'!E1092=RESUMO!E1092,'INF GERAIS'!E1092='TERMO DE ADESÃO'!E1092,'INF GERAIS'!E1092=EVENTOS!E1092,'INF GERAIS'!E1092=PAGAMENTOS!E1092,'INF GERAIS'!E1092=VISTORIA!E1092,'INF GERAIS'!E1092='PRESTAÇÃO DE CONTAS'!E1092,'INF GERAIS'!E1092='OBS  ENC'!E1092,'INF GERAIS'!E1092='CONCLUSÃO INFORMAL'!E1092)</f>
        <v>1</v>
      </c>
    </row>
    <row r="1076" spans="15:17" x14ac:dyDescent="0.35">
      <c r="O1076" t="b">
        <f>AND('INF GERAIS'!B1093=LEFT(RESUMO!B1093,9),'INF GERAIS'!B1093=LEFT('TERMO DE ADESÃO'!B1093,9),'INF GERAIS'!B1093=LEFT(EVENTOS!B1093,9),'INF GERAIS'!B1093=LEFT(PAGAMENTOS!B1093,9),'INF GERAIS'!B1093=LEFT(VISTORIA!B1093,9),'INF GERAIS'!B1093=LEFT('PRESTAÇÃO DE CONTAS'!B1093,9),'INF GERAIS'!B1093=LEFT('OBS  ENC'!B1093,9),'INF GERAIS'!B1093=LEFT('CONCLUSÃO INFORMAL'!B1093,9))</f>
        <v>1</v>
      </c>
      <c r="P1076" t="b">
        <f>AND('INF GERAIS'!D1093=RESUMO!D1093,'INF GERAIS'!D1093='TERMO DE ADESÃO'!D1093,'INF GERAIS'!D1093=EVENTOS!D1093,'INF GERAIS'!D1093=PAGAMENTOS!D1093,'INF GERAIS'!D1093=VISTORIA!D1093,'INF GERAIS'!D1093='PRESTAÇÃO DE CONTAS'!D1093,'INF GERAIS'!D1093='OBS  ENC'!D1093,'INF GERAIS'!D1093='CONCLUSÃO INFORMAL'!D1093)</f>
        <v>1</v>
      </c>
      <c r="Q1076" t="b">
        <f>AND('INF GERAIS'!E1093=RESUMO!E1093,'INF GERAIS'!E1093='TERMO DE ADESÃO'!E1093,'INF GERAIS'!E1093=EVENTOS!E1093,'INF GERAIS'!E1093=PAGAMENTOS!E1093,'INF GERAIS'!E1093=VISTORIA!E1093,'INF GERAIS'!E1093='PRESTAÇÃO DE CONTAS'!E1093,'INF GERAIS'!E1093='OBS  ENC'!E1093,'INF GERAIS'!E1093='CONCLUSÃO INFORMAL'!E1093)</f>
        <v>1</v>
      </c>
    </row>
    <row r="1077" spans="15:17" x14ac:dyDescent="0.35">
      <c r="O1077" t="b">
        <f>AND('INF GERAIS'!B1094=LEFT(RESUMO!B1094,9),'INF GERAIS'!B1094=LEFT('TERMO DE ADESÃO'!B1094,9),'INF GERAIS'!B1094=LEFT(EVENTOS!B1094,9),'INF GERAIS'!B1094=LEFT(PAGAMENTOS!B1094,9),'INF GERAIS'!B1094=LEFT(VISTORIA!B1094,9),'INF GERAIS'!B1094=LEFT('PRESTAÇÃO DE CONTAS'!B1094,9),'INF GERAIS'!B1094=LEFT('OBS  ENC'!B1094,9),'INF GERAIS'!B1094=LEFT('CONCLUSÃO INFORMAL'!B1094,9))</f>
        <v>1</v>
      </c>
      <c r="P1077" t="b">
        <f>AND('INF GERAIS'!D1094=RESUMO!D1094,'INF GERAIS'!D1094='TERMO DE ADESÃO'!D1094,'INF GERAIS'!D1094=EVENTOS!D1094,'INF GERAIS'!D1094=PAGAMENTOS!D1094,'INF GERAIS'!D1094=VISTORIA!D1094,'INF GERAIS'!D1094='PRESTAÇÃO DE CONTAS'!D1094,'INF GERAIS'!D1094='OBS  ENC'!D1094,'INF GERAIS'!D1094='CONCLUSÃO INFORMAL'!D1094)</f>
        <v>1</v>
      </c>
      <c r="Q1077" t="b">
        <f>AND('INF GERAIS'!E1094=RESUMO!E1094,'INF GERAIS'!E1094='TERMO DE ADESÃO'!E1094,'INF GERAIS'!E1094=EVENTOS!E1094,'INF GERAIS'!E1094=PAGAMENTOS!E1094,'INF GERAIS'!E1094=VISTORIA!E1094,'INF GERAIS'!E1094='PRESTAÇÃO DE CONTAS'!E1094,'INF GERAIS'!E1094='OBS  ENC'!E1094,'INF GERAIS'!E1094='CONCLUSÃO INFORMAL'!E1094)</f>
        <v>1</v>
      </c>
    </row>
    <row r="1078" spans="15:17" x14ac:dyDescent="0.35">
      <c r="O1078" t="b">
        <f>AND('INF GERAIS'!B1095=LEFT(RESUMO!B1095,9),'INF GERAIS'!B1095=LEFT('TERMO DE ADESÃO'!B1095,9),'INF GERAIS'!B1095=LEFT(EVENTOS!B1095,9),'INF GERAIS'!B1095=LEFT(PAGAMENTOS!B1095,9),'INF GERAIS'!B1095=LEFT(VISTORIA!B1095,9),'INF GERAIS'!B1095=LEFT('PRESTAÇÃO DE CONTAS'!B1095,9),'INF GERAIS'!B1095=LEFT('OBS  ENC'!B1095,9),'INF GERAIS'!B1095=LEFT('CONCLUSÃO INFORMAL'!B1095,9))</f>
        <v>1</v>
      </c>
      <c r="P1078" t="b">
        <f>AND('INF GERAIS'!D1095=RESUMO!D1095,'INF GERAIS'!D1095='TERMO DE ADESÃO'!D1095,'INF GERAIS'!D1095=EVENTOS!D1095,'INF GERAIS'!D1095=PAGAMENTOS!D1095,'INF GERAIS'!D1095=VISTORIA!D1095,'INF GERAIS'!D1095='PRESTAÇÃO DE CONTAS'!D1095,'INF GERAIS'!D1095='OBS  ENC'!D1095,'INF GERAIS'!D1095='CONCLUSÃO INFORMAL'!D1095)</f>
        <v>1</v>
      </c>
      <c r="Q1078" t="b">
        <f>AND('INF GERAIS'!E1095=RESUMO!E1095,'INF GERAIS'!E1095='TERMO DE ADESÃO'!E1095,'INF GERAIS'!E1095=EVENTOS!E1095,'INF GERAIS'!E1095=PAGAMENTOS!E1095,'INF GERAIS'!E1095=VISTORIA!E1095,'INF GERAIS'!E1095='PRESTAÇÃO DE CONTAS'!E1095,'INF GERAIS'!E1095='OBS  ENC'!E1095,'INF GERAIS'!E1095='CONCLUSÃO INFORMAL'!E1095)</f>
        <v>1</v>
      </c>
    </row>
    <row r="1079" spans="15:17" x14ac:dyDescent="0.35">
      <c r="O1079" t="b">
        <f>AND('INF GERAIS'!B1096=LEFT(RESUMO!B1096,9),'INF GERAIS'!B1096=LEFT('TERMO DE ADESÃO'!B1096,9),'INF GERAIS'!B1096=LEFT(EVENTOS!B1096,9),'INF GERAIS'!B1096=LEFT(PAGAMENTOS!B1096,9),'INF GERAIS'!B1096=LEFT(VISTORIA!B1096,9),'INF GERAIS'!B1096=LEFT('PRESTAÇÃO DE CONTAS'!B1096,9),'INF GERAIS'!B1096=LEFT('OBS  ENC'!B1096,9),'INF GERAIS'!B1096=LEFT('CONCLUSÃO INFORMAL'!B1096,9))</f>
        <v>1</v>
      </c>
      <c r="P1079" t="b">
        <f>AND('INF GERAIS'!D1096=RESUMO!D1096,'INF GERAIS'!D1096='TERMO DE ADESÃO'!D1096,'INF GERAIS'!D1096=EVENTOS!D1096,'INF GERAIS'!D1096=PAGAMENTOS!D1096,'INF GERAIS'!D1096=VISTORIA!D1096,'INF GERAIS'!D1096='PRESTAÇÃO DE CONTAS'!D1096,'INF GERAIS'!D1096='OBS  ENC'!D1096,'INF GERAIS'!D1096='CONCLUSÃO INFORMAL'!D1096)</f>
        <v>1</v>
      </c>
      <c r="Q1079" t="b">
        <f>AND('INF GERAIS'!E1096=RESUMO!E1096,'INF GERAIS'!E1096='TERMO DE ADESÃO'!E1096,'INF GERAIS'!E1096=EVENTOS!E1096,'INF GERAIS'!E1096=PAGAMENTOS!E1096,'INF GERAIS'!E1096=VISTORIA!E1096,'INF GERAIS'!E1096='PRESTAÇÃO DE CONTAS'!E1096,'INF GERAIS'!E1096='OBS  ENC'!E1096,'INF GERAIS'!E1096='CONCLUSÃO INFORMAL'!E1096)</f>
        <v>1</v>
      </c>
    </row>
    <row r="1080" spans="15:17" x14ac:dyDescent="0.35">
      <c r="O1080" t="b">
        <f>AND('INF GERAIS'!B1097=LEFT(RESUMO!B1097,9),'INF GERAIS'!B1097=LEFT('TERMO DE ADESÃO'!B1097,9),'INF GERAIS'!B1097=LEFT(EVENTOS!B1097,9),'INF GERAIS'!B1097=LEFT(PAGAMENTOS!B1097,9),'INF GERAIS'!B1097=LEFT(VISTORIA!B1097,9),'INF GERAIS'!B1097=LEFT('PRESTAÇÃO DE CONTAS'!B1097,9),'INF GERAIS'!B1097=LEFT('OBS  ENC'!B1097,9),'INF GERAIS'!B1097=LEFT('CONCLUSÃO INFORMAL'!B1097,9))</f>
        <v>1</v>
      </c>
      <c r="P1080" t="b">
        <f>AND('INF GERAIS'!D1097=RESUMO!D1097,'INF GERAIS'!D1097='TERMO DE ADESÃO'!D1097,'INF GERAIS'!D1097=EVENTOS!D1097,'INF GERAIS'!D1097=PAGAMENTOS!D1097,'INF GERAIS'!D1097=VISTORIA!D1097,'INF GERAIS'!D1097='PRESTAÇÃO DE CONTAS'!D1097,'INF GERAIS'!D1097='OBS  ENC'!D1097,'INF GERAIS'!D1097='CONCLUSÃO INFORMAL'!D1097)</f>
        <v>1</v>
      </c>
      <c r="Q1080" t="b">
        <f>AND('INF GERAIS'!E1097=RESUMO!E1097,'INF GERAIS'!E1097='TERMO DE ADESÃO'!E1097,'INF GERAIS'!E1097=EVENTOS!E1097,'INF GERAIS'!E1097=PAGAMENTOS!E1097,'INF GERAIS'!E1097=VISTORIA!E1097,'INF GERAIS'!E1097='PRESTAÇÃO DE CONTAS'!E1097,'INF GERAIS'!E1097='OBS  ENC'!E1097,'INF GERAIS'!E1097='CONCLUSÃO INFORMAL'!E1097)</f>
        <v>1</v>
      </c>
    </row>
    <row r="1081" spans="15:17" x14ac:dyDescent="0.35">
      <c r="O1081" t="b">
        <f>AND('INF GERAIS'!B1098=LEFT(RESUMO!B1098,9),'INF GERAIS'!B1098=LEFT('TERMO DE ADESÃO'!B1098,9),'INF GERAIS'!B1098=LEFT(EVENTOS!B1098,9),'INF GERAIS'!B1098=LEFT(PAGAMENTOS!B1098,9),'INF GERAIS'!B1098=LEFT(VISTORIA!B1098,9),'INF GERAIS'!B1098=LEFT('PRESTAÇÃO DE CONTAS'!B1098,9),'INF GERAIS'!B1098=LEFT('OBS  ENC'!B1098,9),'INF GERAIS'!B1098=LEFT('CONCLUSÃO INFORMAL'!B1098,9))</f>
        <v>1</v>
      </c>
      <c r="P1081" t="b">
        <f>AND('INF GERAIS'!D1098=RESUMO!D1098,'INF GERAIS'!D1098='TERMO DE ADESÃO'!D1098,'INF GERAIS'!D1098=EVENTOS!D1098,'INF GERAIS'!D1098=PAGAMENTOS!D1098,'INF GERAIS'!D1098=VISTORIA!D1098,'INF GERAIS'!D1098='PRESTAÇÃO DE CONTAS'!D1098,'INF GERAIS'!D1098='OBS  ENC'!D1098,'INF GERAIS'!D1098='CONCLUSÃO INFORMAL'!D1098)</f>
        <v>1</v>
      </c>
      <c r="Q1081" t="b">
        <f>AND('INF GERAIS'!E1098=RESUMO!E1098,'INF GERAIS'!E1098='TERMO DE ADESÃO'!E1098,'INF GERAIS'!E1098=EVENTOS!E1098,'INF GERAIS'!E1098=PAGAMENTOS!E1098,'INF GERAIS'!E1098=VISTORIA!E1098,'INF GERAIS'!E1098='PRESTAÇÃO DE CONTAS'!E1098,'INF GERAIS'!E1098='OBS  ENC'!E1098,'INF GERAIS'!E1098='CONCLUSÃO INFORMAL'!E1098)</f>
        <v>1</v>
      </c>
    </row>
    <row r="1082" spans="15:17" x14ac:dyDescent="0.35">
      <c r="O1082" t="b">
        <f>AND('INF GERAIS'!B1099=LEFT(RESUMO!B1099,9),'INF GERAIS'!B1099=LEFT('TERMO DE ADESÃO'!B1099,9),'INF GERAIS'!B1099=LEFT(EVENTOS!B1099,9),'INF GERAIS'!B1099=LEFT(PAGAMENTOS!B1099,9),'INF GERAIS'!B1099=LEFT(VISTORIA!B1099,9),'INF GERAIS'!B1099=LEFT('PRESTAÇÃO DE CONTAS'!B1099,9),'INF GERAIS'!B1099=LEFT('OBS  ENC'!B1099,9),'INF GERAIS'!B1099=LEFT('CONCLUSÃO INFORMAL'!B1099,9))</f>
        <v>1</v>
      </c>
      <c r="P1082" t="b">
        <f>AND('INF GERAIS'!D1099=RESUMO!D1099,'INF GERAIS'!D1099='TERMO DE ADESÃO'!D1099,'INF GERAIS'!D1099=EVENTOS!D1099,'INF GERAIS'!D1099=PAGAMENTOS!D1099,'INF GERAIS'!D1099=VISTORIA!D1099,'INF GERAIS'!D1099='PRESTAÇÃO DE CONTAS'!D1099,'INF GERAIS'!D1099='OBS  ENC'!D1099,'INF GERAIS'!D1099='CONCLUSÃO INFORMAL'!D1099)</f>
        <v>1</v>
      </c>
      <c r="Q1082" t="b">
        <f>AND('INF GERAIS'!E1099=RESUMO!E1099,'INF GERAIS'!E1099='TERMO DE ADESÃO'!E1099,'INF GERAIS'!E1099=EVENTOS!E1099,'INF GERAIS'!E1099=PAGAMENTOS!E1099,'INF GERAIS'!E1099=VISTORIA!E1099,'INF GERAIS'!E1099='PRESTAÇÃO DE CONTAS'!E1099,'INF GERAIS'!E1099='OBS  ENC'!E1099,'INF GERAIS'!E1099='CONCLUSÃO INFORMAL'!E1099)</f>
        <v>1</v>
      </c>
    </row>
    <row r="1083" spans="15:17" x14ac:dyDescent="0.35">
      <c r="O1083" t="b">
        <f>AND('INF GERAIS'!B1100=LEFT(RESUMO!B1100,9),'INF GERAIS'!B1100=LEFT('TERMO DE ADESÃO'!B1100,9),'INF GERAIS'!B1100=LEFT(EVENTOS!B1100,9),'INF GERAIS'!B1100=LEFT(PAGAMENTOS!B1100,9),'INF GERAIS'!B1100=LEFT(VISTORIA!B1100,9),'INF GERAIS'!B1100=LEFT('PRESTAÇÃO DE CONTAS'!B1100,9),'INF GERAIS'!B1100=LEFT('OBS  ENC'!B1100,9),'INF GERAIS'!B1100=LEFT('CONCLUSÃO INFORMAL'!B1100,9))</f>
        <v>1</v>
      </c>
      <c r="P1083" t="b">
        <f>AND('INF GERAIS'!D1100=RESUMO!D1100,'INF GERAIS'!D1100='TERMO DE ADESÃO'!D1100,'INF GERAIS'!D1100=EVENTOS!D1100,'INF GERAIS'!D1100=PAGAMENTOS!D1100,'INF GERAIS'!D1100=VISTORIA!D1100,'INF GERAIS'!D1100='PRESTAÇÃO DE CONTAS'!D1100,'INF GERAIS'!D1100='OBS  ENC'!D1100,'INF GERAIS'!D1100='CONCLUSÃO INFORMAL'!D1100)</f>
        <v>1</v>
      </c>
      <c r="Q1083" t="b">
        <f>AND('INF GERAIS'!E1100=RESUMO!E1100,'INF GERAIS'!E1100='TERMO DE ADESÃO'!E1100,'INF GERAIS'!E1100=EVENTOS!E1100,'INF GERAIS'!E1100=PAGAMENTOS!E1100,'INF GERAIS'!E1100=VISTORIA!E1100,'INF GERAIS'!E1100='PRESTAÇÃO DE CONTAS'!E1100,'INF GERAIS'!E1100='OBS  ENC'!E1100,'INF GERAIS'!E1100='CONCLUSÃO INFORMAL'!E1100)</f>
        <v>1</v>
      </c>
    </row>
    <row r="1084" spans="15:17" x14ac:dyDescent="0.35">
      <c r="O1084" t="b">
        <f>AND('INF GERAIS'!B1101=LEFT(RESUMO!B1101,9),'INF GERAIS'!B1101=LEFT('TERMO DE ADESÃO'!B1101,9),'INF GERAIS'!B1101=LEFT(EVENTOS!B1101,9),'INF GERAIS'!B1101=LEFT(PAGAMENTOS!B1101,9),'INF GERAIS'!B1101=LEFT(VISTORIA!B1101,9),'INF GERAIS'!B1101=LEFT('PRESTAÇÃO DE CONTAS'!B1101,9),'INF GERAIS'!B1101=LEFT('OBS  ENC'!B1101,9),'INF GERAIS'!B1101=LEFT('CONCLUSÃO INFORMAL'!B1101,9))</f>
        <v>1</v>
      </c>
      <c r="P1084" t="b">
        <f>AND('INF GERAIS'!D1101=RESUMO!D1101,'INF GERAIS'!D1101='TERMO DE ADESÃO'!D1101,'INF GERAIS'!D1101=EVENTOS!D1101,'INF GERAIS'!D1101=PAGAMENTOS!D1101,'INF GERAIS'!D1101=VISTORIA!D1101,'INF GERAIS'!D1101='PRESTAÇÃO DE CONTAS'!D1101,'INF GERAIS'!D1101='OBS  ENC'!D1101,'INF GERAIS'!D1101='CONCLUSÃO INFORMAL'!D1101)</f>
        <v>1</v>
      </c>
      <c r="Q1084" t="b">
        <f>AND('INF GERAIS'!E1101=RESUMO!E1101,'INF GERAIS'!E1101='TERMO DE ADESÃO'!E1101,'INF GERAIS'!E1101=EVENTOS!E1101,'INF GERAIS'!E1101=PAGAMENTOS!E1101,'INF GERAIS'!E1101=VISTORIA!E1101,'INF GERAIS'!E1101='PRESTAÇÃO DE CONTAS'!E1101,'INF GERAIS'!E1101='OBS  ENC'!E1101,'INF GERAIS'!E1101='CONCLUSÃO INFORMAL'!E1101)</f>
        <v>1</v>
      </c>
    </row>
    <row r="1085" spans="15:17" x14ac:dyDescent="0.35">
      <c r="O1085" t="b">
        <f>AND('INF GERAIS'!B1102=LEFT(RESUMO!B1102,9),'INF GERAIS'!B1102=LEFT('TERMO DE ADESÃO'!B1102,9),'INF GERAIS'!B1102=LEFT(EVENTOS!B1102,9),'INF GERAIS'!B1102=LEFT(PAGAMENTOS!B1102,9),'INF GERAIS'!B1102=LEFT(VISTORIA!B1102,9),'INF GERAIS'!B1102=LEFT('PRESTAÇÃO DE CONTAS'!B1102,9),'INF GERAIS'!B1102=LEFT('OBS  ENC'!B1102,9),'INF GERAIS'!B1102=LEFT('CONCLUSÃO INFORMAL'!B1102,9))</f>
        <v>1</v>
      </c>
      <c r="P1085" t="b">
        <f>AND('INF GERAIS'!D1102=RESUMO!D1102,'INF GERAIS'!D1102='TERMO DE ADESÃO'!D1102,'INF GERAIS'!D1102=EVENTOS!D1102,'INF GERAIS'!D1102=PAGAMENTOS!D1102,'INF GERAIS'!D1102=VISTORIA!D1102,'INF GERAIS'!D1102='PRESTAÇÃO DE CONTAS'!D1102,'INF GERAIS'!D1102='OBS  ENC'!D1102,'INF GERAIS'!D1102='CONCLUSÃO INFORMAL'!D1102)</f>
        <v>1</v>
      </c>
      <c r="Q1085" t="b">
        <f>AND('INF GERAIS'!E1102=RESUMO!E1102,'INF GERAIS'!E1102='TERMO DE ADESÃO'!E1102,'INF GERAIS'!E1102=EVENTOS!E1102,'INF GERAIS'!E1102=PAGAMENTOS!E1102,'INF GERAIS'!E1102=VISTORIA!E1102,'INF GERAIS'!E1102='PRESTAÇÃO DE CONTAS'!E1102,'INF GERAIS'!E1102='OBS  ENC'!E1102,'INF GERAIS'!E1102='CONCLUSÃO INFORMAL'!E1102)</f>
        <v>1</v>
      </c>
    </row>
    <row r="1086" spans="15:17" x14ac:dyDescent="0.35">
      <c r="O1086" t="b">
        <f>AND('INF GERAIS'!B1103=LEFT(RESUMO!B1103,9),'INF GERAIS'!B1103=LEFT('TERMO DE ADESÃO'!B1103,9),'INF GERAIS'!B1103=LEFT(EVENTOS!B1103,9),'INF GERAIS'!B1103=LEFT(PAGAMENTOS!B1103,9),'INF GERAIS'!B1103=LEFT(VISTORIA!B1103,9),'INF GERAIS'!B1103=LEFT('PRESTAÇÃO DE CONTAS'!B1103,9),'INF GERAIS'!B1103=LEFT('OBS  ENC'!B1103,9),'INF GERAIS'!B1103=LEFT('CONCLUSÃO INFORMAL'!B1103,9))</f>
        <v>1</v>
      </c>
      <c r="P1086" t="b">
        <f>AND('INF GERAIS'!D1103=RESUMO!D1103,'INF GERAIS'!D1103='TERMO DE ADESÃO'!D1103,'INF GERAIS'!D1103=EVENTOS!D1103,'INF GERAIS'!D1103=PAGAMENTOS!D1103,'INF GERAIS'!D1103=VISTORIA!D1103,'INF GERAIS'!D1103='PRESTAÇÃO DE CONTAS'!D1103,'INF GERAIS'!D1103='OBS  ENC'!D1103,'INF GERAIS'!D1103='CONCLUSÃO INFORMAL'!D1103)</f>
        <v>1</v>
      </c>
      <c r="Q1086" t="b">
        <f>AND('INF GERAIS'!E1103=RESUMO!E1103,'INF GERAIS'!E1103='TERMO DE ADESÃO'!E1103,'INF GERAIS'!E1103=EVENTOS!E1103,'INF GERAIS'!E1103=PAGAMENTOS!E1103,'INF GERAIS'!E1103=VISTORIA!E1103,'INF GERAIS'!E1103='PRESTAÇÃO DE CONTAS'!E1103,'INF GERAIS'!E1103='OBS  ENC'!E1103,'INF GERAIS'!E1103='CONCLUSÃO INFORMAL'!E1103)</f>
        <v>1</v>
      </c>
    </row>
    <row r="1087" spans="15:17" x14ac:dyDescent="0.35">
      <c r="O1087" t="b">
        <f>AND('INF GERAIS'!B1104=LEFT(RESUMO!B1104,9),'INF GERAIS'!B1104=LEFT('TERMO DE ADESÃO'!B1104,9),'INF GERAIS'!B1104=LEFT(EVENTOS!B1104,9),'INF GERAIS'!B1104=LEFT(PAGAMENTOS!B1104,9),'INF GERAIS'!B1104=LEFT(VISTORIA!B1104,9),'INF GERAIS'!B1104=LEFT('PRESTAÇÃO DE CONTAS'!B1104,9),'INF GERAIS'!B1104=LEFT('OBS  ENC'!B1104,9),'INF GERAIS'!B1104=LEFT('CONCLUSÃO INFORMAL'!B1104,9))</f>
        <v>1</v>
      </c>
      <c r="P1087" t="b">
        <f>AND('INF GERAIS'!D1104=RESUMO!D1104,'INF GERAIS'!D1104='TERMO DE ADESÃO'!D1104,'INF GERAIS'!D1104=EVENTOS!D1104,'INF GERAIS'!D1104=PAGAMENTOS!D1104,'INF GERAIS'!D1104=VISTORIA!D1104,'INF GERAIS'!D1104='PRESTAÇÃO DE CONTAS'!D1104,'INF GERAIS'!D1104='OBS  ENC'!D1104,'INF GERAIS'!D1104='CONCLUSÃO INFORMAL'!D1104)</f>
        <v>1</v>
      </c>
      <c r="Q1087" t="b">
        <f>AND('INF GERAIS'!E1104=RESUMO!E1104,'INF GERAIS'!E1104='TERMO DE ADESÃO'!E1104,'INF GERAIS'!E1104=EVENTOS!E1104,'INF GERAIS'!E1104=PAGAMENTOS!E1104,'INF GERAIS'!E1104=VISTORIA!E1104,'INF GERAIS'!E1104='PRESTAÇÃO DE CONTAS'!E1104,'INF GERAIS'!E1104='OBS  ENC'!E1104,'INF GERAIS'!E1104='CONCLUSÃO INFORMAL'!E1104)</f>
        <v>1</v>
      </c>
    </row>
    <row r="1088" spans="15:17" x14ac:dyDescent="0.35">
      <c r="O1088" t="b">
        <f>AND('INF GERAIS'!B1105=LEFT(RESUMO!B1105,9),'INF GERAIS'!B1105=LEFT('TERMO DE ADESÃO'!B1105,9),'INF GERAIS'!B1105=LEFT(EVENTOS!B1105,9),'INF GERAIS'!B1105=LEFT(PAGAMENTOS!B1105,9),'INF GERAIS'!B1105=LEFT(VISTORIA!B1105,9),'INF GERAIS'!B1105=LEFT('PRESTAÇÃO DE CONTAS'!B1105,9),'INF GERAIS'!B1105=LEFT('OBS  ENC'!B1105,9),'INF GERAIS'!B1105=LEFT('CONCLUSÃO INFORMAL'!B1105,9))</f>
        <v>1</v>
      </c>
      <c r="P1088" t="b">
        <f>AND('INF GERAIS'!D1105=RESUMO!D1105,'INF GERAIS'!D1105='TERMO DE ADESÃO'!D1105,'INF GERAIS'!D1105=EVENTOS!D1105,'INF GERAIS'!D1105=PAGAMENTOS!D1105,'INF GERAIS'!D1105=VISTORIA!D1105,'INF GERAIS'!D1105='PRESTAÇÃO DE CONTAS'!D1105,'INF GERAIS'!D1105='OBS  ENC'!D1105,'INF GERAIS'!D1105='CONCLUSÃO INFORMAL'!D1105)</f>
        <v>1</v>
      </c>
      <c r="Q1088" t="b">
        <f>AND('INF GERAIS'!E1105=RESUMO!E1105,'INF GERAIS'!E1105='TERMO DE ADESÃO'!E1105,'INF GERAIS'!E1105=EVENTOS!E1105,'INF GERAIS'!E1105=PAGAMENTOS!E1105,'INF GERAIS'!E1105=VISTORIA!E1105,'INF GERAIS'!E1105='PRESTAÇÃO DE CONTAS'!E1105,'INF GERAIS'!E1105='OBS  ENC'!E1105,'INF GERAIS'!E1105='CONCLUSÃO INFORMAL'!E1105)</f>
        <v>1</v>
      </c>
    </row>
    <row r="1089" spans="15:17" x14ac:dyDescent="0.35">
      <c r="O1089" t="b">
        <f>AND('INF GERAIS'!B1106=LEFT(RESUMO!B1106,9),'INF GERAIS'!B1106=LEFT('TERMO DE ADESÃO'!B1106,9),'INF GERAIS'!B1106=LEFT(EVENTOS!B1106,9),'INF GERAIS'!B1106=LEFT(PAGAMENTOS!B1106,9),'INF GERAIS'!B1106=LEFT(VISTORIA!B1106,9),'INF GERAIS'!B1106=LEFT('PRESTAÇÃO DE CONTAS'!B1106,9),'INF GERAIS'!B1106=LEFT('OBS  ENC'!B1106,9),'INF GERAIS'!B1106=LEFT('CONCLUSÃO INFORMAL'!B1106,9))</f>
        <v>1</v>
      </c>
      <c r="P1089" t="b">
        <f>AND('INF GERAIS'!D1106=RESUMO!D1106,'INF GERAIS'!D1106='TERMO DE ADESÃO'!D1106,'INF GERAIS'!D1106=EVENTOS!D1106,'INF GERAIS'!D1106=PAGAMENTOS!D1106,'INF GERAIS'!D1106=VISTORIA!D1106,'INF GERAIS'!D1106='PRESTAÇÃO DE CONTAS'!D1106,'INF GERAIS'!D1106='OBS  ENC'!D1106,'INF GERAIS'!D1106='CONCLUSÃO INFORMAL'!D1106)</f>
        <v>1</v>
      </c>
      <c r="Q1089" t="b">
        <f>AND('INF GERAIS'!E1106=RESUMO!E1106,'INF GERAIS'!E1106='TERMO DE ADESÃO'!E1106,'INF GERAIS'!E1106=EVENTOS!E1106,'INF GERAIS'!E1106=PAGAMENTOS!E1106,'INF GERAIS'!E1106=VISTORIA!E1106,'INF GERAIS'!E1106='PRESTAÇÃO DE CONTAS'!E1106,'INF GERAIS'!E1106='OBS  ENC'!E1106,'INF GERAIS'!E1106='CONCLUSÃO INFORMAL'!E1106)</f>
        <v>1</v>
      </c>
    </row>
    <row r="1090" spans="15:17" x14ac:dyDescent="0.35">
      <c r="O1090" t="b">
        <f>AND('INF GERAIS'!B1107=LEFT(RESUMO!B1107,9),'INF GERAIS'!B1107=LEFT('TERMO DE ADESÃO'!B1107,9),'INF GERAIS'!B1107=LEFT(EVENTOS!B1107,9),'INF GERAIS'!B1107=LEFT(PAGAMENTOS!B1107,9),'INF GERAIS'!B1107=LEFT(VISTORIA!B1107,9),'INF GERAIS'!B1107=LEFT('PRESTAÇÃO DE CONTAS'!B1107,9),'INF GERAIS'!B1107=LEFT('OBS  ENC'!B1107,9),'INF GERAIS'!B1107=LEFT('CONCLUSÃO INFORMAL'!B1107,9))</f>
        <v>1</v>
      </c>
      <c r="P1090" t="b">
        <f>AND('INF GERAIS'!D1107=RESUMO!D1107,'INF GERAIS'!D1107='TERMO DE ADESÃO'!D1107,'INF GERAIS'!D1107=EVENTOS!D1107,'INF GERAIS'!D1107=PAGAMENTOS!D1107,'INF GERAIS'!D1107=VISTORIA!D1107,'INF GERAIS'!D1107='PRESTAÇÃO DE CONTAS'!D1107,'INF GERAIS'!D1107='OBS  ENC'!D1107,'INF GERAIS'!D1107='CONCLUSÃO INFORMAL'!D1107)</f>
        <v>1</v>
      </c>
      <c r="Q1090" t="b">
        <f>AND('INF GERAIS'!E1107=RESUMO!E1107,'INF GERAIS'!E1107='TERMO DE ADESÃO'!E1107,'INF GERAIS'!E1107=EVENTOS!E1107,'INF GERAIS'!E1107=PAGAMENTOS!E1107,'INF GERAIS'!E1107=VISTORIA!E1107,'INF GERAIS'!E1107='PRESTAÇÃO DE CONTAS'!E1107,'INF GERAIS'!E1107='OBS  ENC'!E1107,'INF GERAIS'!E1107='CONCLUSÃO INFORMAL'!E1107)</f>
        <v>1</v>
      </c>
    </row>
    <row r="1091" spans="15:17" x14ac:dyDescent="0.35">
      <c r="O1091" t="b">
        <f>AND('INF GERAIS'!B1108=LEFT(RESUMO!B1108,9),'INF GERAIS'!B1108=LEFT('TERMO DE ADESÃO'!B1108,9),'INF GERAIS'!B1108=LEFT(EVENTOS!B1108,9),'INF GERAIS'!B1108=LEFT(PAGAMENTOS!B1108,9),'INF GERAIS'!B1108=LEFT(VISTORIA!B1108,9),'INF GERAIS'!B1108=LEFT('PRESTAÇÃO DE CONTAS'!B1108,9),'INF GERAIS'!B1108=LEFT('OBS  ENC'!B1108,9),'INF GERAIS'!B1108=LEFT('CONCLUSÃO INFORMAL'!B1108,9))</f>
        <v>1</v>
      </c>
      <c r="P1091" t="b">
        <f>AND('INF GERAIS'!D1108=RESUMO!D1108,'INF GERAIS'!D1108='TERMO DE ADESÃO'!D1108,'INF GERAIS'!D1108=EVENTOS!D1108,'INF GERAIS'!D1108=PAGAMENTOS!D1108,'INF GERAIS'!D1108=VISTORIA!D1108,'INF GERAIS'!D1108='PRESTAÇÃO DE CONTAS'!D1108,'INF GERAIS'!D1108='OBS  ENC'!D1108,'INF GERAIS'!D1108='CONCLUSÃO INFORMAL'!D1108)</f>
        <v>1</v>
      </c>
      <c r="Q1091" t="b">
        <f>AND('INF GERAIS'!E1108=RESUMO!E1108,'INF GERAIS'!E1108='TERMO DE ADESÃO'!E1108,'INF GERAIS'!E1108=EVENTOS!E1108,'INF GERAIS'!E1108=PAGAMENTOS!E1108,'INF GERAIS'!E1108=VISTORIA!E1108,'INF GERAIS'!E1108='PRESTAÇÃO DE CONTAS'!E1108,'INF GERAIS'!E1108='OBS  ENC'!E1108,'INF GERAIS'!E1108='CONCLUSÃO INFORMAL'!E1108)</f>
        <v>1</v>
      </c>
    </row>
    <row r="1092" spans="15:17" x14ac:dyDescent="0.35">
      <c r="O1092" t="b">
        <f>AND('INF GERAIS'!B1109=LEFT(RESUMO!B1109,9),'INF GERAIS'!B1109=LEFT('TERMO DE ADESÃO'!B1109,9),'INF GERAIS'!B1109=LEFT(EVENTOS!B1109,9),'INF GERAIS'!B1109=LEFT(PAGAMENTOS!B1109,9),'INF GERAIS'!B1109=LEFT(VISTORIA!B1109,9),'INF GERAIS'!B1109=LEFT('PRESTAÇÃO DE CONTAS'!B1109,9),'INF GERAIS'!B1109=LEFT('OBS  ENC'!B1109,9),'INF GERAIS'!B1109=LEFT('CONCLUSÃO INFORMAL'!B1109,9))</f>
        <v>1</v>
      </c>
      <c r="P1092" t="b">
        <f>AND('INF GERAIS'!D1109=RESUMO!D1109,'INF GERAIS'!D1109='TERMO DE ADESÃO'!D1109,'INF GERAIS'!D1109=EVENTOS!D1109,'INF GERAIS'!D1109=PAGAMENTOS!D1109,'INF GERAIS'!D1109=VISTORIA!D1109,'INF GERAIS'!D1109='PRESTAÇÃO DE CONTAS'!D1109,'INF GERAIS'!D1109='OBS  ENC'!D1109,'INF GERAIS'!D1109='CONCLUSÃO INFORMAL'!D1109)</f>
        <v>1</v>
      </c>
      <c r="Q1092" t="b">
        <f>AND('INF GERAIS'!E1109=RESUMO!E1109,'INF GERAIS'!E1109='TERMO DE ADESÃO'!E1109,'INF GERAIS'!E1109=EVENTOS!E1109,'INF GERAIS'!E1109=PAGAMENTOS!E1109,'INF GERAIS'!E1109=VISTORIA!E1109,'INF GERAIS'!E1109='PRESTAÇÃO DE CONTAS'!E1109,'INF GERAIS'!E1109='OBS  ENC'!E1109,'INF GERAIS'!E1109='CONCLUSÃO INFORMAL'!E1109)</f>
        <v>1</v>
      </c>
    </row>
    <row r="1093" spans="15:17" x14ac:dyDescent="0.35">
      <c r="O1093" t="b">
        <f>AND('INF GERAIS'!B1110=LEFT(RESUMO!B1110,9),'INF GERAIS'!B1110=LEFT('TERMO DE ADESÃO'!B1110,9),'INF GERAIS'!B1110=LEFT(EVENTOS!B1110,9),'INF GERAIS'!B1110=LEFT(PAGAMENTOS!B1110,9),'INF GERAIS'!B1110=LEFT(VISTORIA!B1110,9),'INF GERAIS'!B1110=LEFT('PRESTAÇÃO DE CONTAS'!B1110,9),'INF GERAIS'!B1110=LEFT('OBS  ENC'!B1110,9),'INF GERAIS'!B1110=LEFT('CONCLUSÃO INFORMAL'!B1110,9))</f>
        <v>1</v>
      </c>
      <c r="P1093" t="b">
        <f>AND('INF GERAIS'!D1110=RESUMO!D1110,'INF GERAIS'!D1110='TERMO DE ADESÃO'!D1110,'INF GERAIS'!D1110=EVENTOS!D1110,'INF GERAIS'!D1110=PAGAMENTOS!D1110,'INF GERAIS'!D1110=VISTORIA!D1110,'INF GERAIS'!D1110='PRESTAÇÃO DE CONTAS'!D1110,'INF GERAIS'!D1110='OBS  ENC'!D1110,'INF GERAIS'!D1110='CONCLUSÃO INFORMAL'!D1110)</f>
        <v>1</v>
      </c>
      <c r="Q1093" t="b">
        <f>AND('INF GERAIS'!E1110=RESUMO!E1110,'INF GERAIS'!E1110='TERMO DE ADESÃO'!E1110,'INF GERAIS'!E1110=EVENTOS!E1110,'INF GERAIS'!E1110=PAGAMENTOS!E1110,'INF GERAIS'!E1110=VISTORIA!E1110,'INF GERAIS'!E1110='PRESTAÇÃO DE CONTAS'!E1110,'INF GERAIS'!E1110='OBS  ENC'!E1110,'INF GERAIS'!E1110='CONCLUSÃO INFORMAL'!E1110)</f>
        <v>1</v>
      </c>
    </row>
    <row r="1094" spans="15:17" x14ac:dyDescent="0.35">
      <c r="O1094" t="b">
        <f>AND('INF GERAIS'!B1111=LEFT(RESUMO!B1111,9),'INF GERAIS'!B1111=LEFT('TERMO DE ADESÃO'!B1111,9),'INF GERAIS'!B1111=LEFT(EVENTOS!B1111,9),'INF GERAIS'!B1111=LEFT(PAGAMENTOS!B1111,9),'INF GERAIS'!B1111=LEFT(VISTORIA!B1111,9),'INF GERAIS'!B1111=LEFT('PRESTAÇÃO DE CONTAS'!B1111,9),'INF GERAIS'!B1111=LEFT('OBS  ENC'!B1111,9),'INF GERAIS'!B1111=LEFT('CONCLUSÃO INFORMAL'!B1111,9))</f>
        <v>1</v>
      </c>
      <c r="P1094" t="b">
        <f>AND('INF GERAIS'!D1111=RESUMO!D1111,'INF GERAIS'!D1111='TERMO DE ADESÃO'!D1111,'INF GERAIS'!D1111=EVENTOS!D1111,'INF GERAIS'!D1111=PAGAMENTOS!D1111,'INF GERAIS'!D1111=VISTORIA!D1111,'INF GERAIS'!D1111='PRESTAÇÃO DE CONTAS'!D1111,'INF GERAIS'!D1111='OBS  ENC'!D1111,'INF GERAIS'!D1111='CONCLUSÃO INFORMAL'!D1111)</f>
        <v>1</v>
      </c>
      <c r="Q1094" t="b">
        <f>AND('INF GERAIS'!E1111=RESUMO!E1111,'INF GERAIS'!E1111='TERMO DE ADESÃO'!E1111,'INF GERAIS'!E1111=EVENTOS!E1111,'INF GERAIS'!E1111=PAGAMENTOS!E1111,'INF GERAIS'!E1111=VISTORIA!E1111,'INF GERAIS'!E1111='PRESTAÇÃO DE CONTAS'!E1111,'INF GERAIS'!E1111='OBS  ENC'!E1111,'INF GERAIS'!E1111='CONCLUSÃO INFORMAL'!E1111)</f>
        <v>1</v>
      </c>
    </row>
    <row r="1095" spans="15:17" x14ac:dyDescent="0.35">
      <c r="O1095" t="b">
        <f>AND('INF GERAIS'!B1112=LEFT(RESUMO!B1112,9),'INF GERAIS'!B1112=LEFT('TERMO DE ADESÃO'!B1112,9),'INF GERAIS'!B1112=LEFT(EVENTOS!B1112,9),'INF GERAIS'!B1112=LEFT(PAGAMENTOS!B1112,9),'INF GERAIS'!B1112=LEFT(VISTORIA!B1112,9),'INF GERAIS'!B1112=LEFT('PRESTAÇÃO DE CONTAS'!B1112,9),'INF GERAIS'!B1112=LEFT('OBS  ENC'!B1112,9),'INF GERAIS'!B1112=LEFT('CONCLUSÃO INFORMAL'!B1112,9))</f>
        <v>1</v>
      </c>
      <c r="P1095" t="b">
        <f>AND('INF GERAIS'!D1112=RESUMO!D1112,'INF GERAIS'!D1112='TERMO DE ADESÃO'!D1112,'INF GERAIS'!D1112=EVENTOS!D1112,'INF GERAIS'!D1112=PAGAMENTOS!D1112,'INF GERAIS'!D1112=VISTORIA!D1112,'INF GERAIS'!D1112='PRESTAÇÃO DE CONTAS'!D1112,'INF GERAIS'!D1112='OBS  ENC'!D1112,'INF GERAIS'!D1112='CONCLUSÃO INFORMAL'!D1112)</f>
        <v>1</v>
      </c>
      <c r="Q1095" t="b">
        <f>AND('INF GERAIS'!E1112=RESUMO!E1112,'INF GERAIS'!E1112='TERMO DE ADESÃO'!E1112,'INF GERAIS'!E1112=EVENTOS!E1112,'INF GERAIS'!E1112=PAGAMENTOS!E1112,'INF GERAIS'!E1112=VISTORIA!E1112,'INF GERAIS'!E1112='PRESTAÇÃO DE CONTAS'!E1112,'INF GERAIS'!E1112='OBS  ENC'!E1112,'INF GERAIS'!E1112='CONCLUSÃO INFORMAL'!E1112)</f>
        <v>1</v>
      </c>
    </row>
    <row r="1096" spans="15:17" x14ac:dyDescent="0.35">
      <c r="O1096" t="b">
        <f>AND('INF GERAIS'!B1113=LEFT(RESUMO!B1113,9),'INF GERAIS'!B1113=LEFT('TERMO DE ADESÃO'!B1113,9),'INF GERAIS'!B1113=LEFT(EVENTOS!B1113,9),'INF GERAIS'!B1113=LEFT(PAGAMENTOS!B1113,9),'INF GERAIS'!B1113=LEFT(VISTORIA!B1113,9),'INF GERAIS'!B1113=LEFT('PRESTAÇÃO DE CONTAS'!B1113,9),'INF GERAIS'!B1113=LEFT('OBS  ENC'!B1113,9),'INF GERAIS'!B1113=LEFT('CONCLUSÃO INFORMAL'!B1113,9))</f>
        <v>1</v>
      </c>
      <c r="P1096" t="b">
        <f>AND('INF GERAIS'!D1113=RESUMO!D1113,'INF GERAIS'!D1113='TERMO DE ADESÃO'!D1113,'INF GERAIS'!D1113=EVENTOS!D1113,'INF GERAIS'!D1113=PAGAMENTOS!D1113,'INF GERAIS'!D1113=VISTORIA!D1113,'INF GERAIS'!D1113='PRESTAÇÃO DE CONTAS'!D1113,'INF GERAIS'!D1113='OBS  ENC'!D1113,'INF GERAIS'!D1113='CONCLUSÃO INFORMAL'!D1113)</f>
        <v>1</v>
      </c>
      <c r="Q1096" t="b">
        <f>AND('INF GERAIS'!E1113=RESUMO!E1113,'INF GERAIS'!E1113='TERMO DE ADESÃO'!E1113,'INF GERAIS'!E1113=EVENTOS!E1113,'INF GERAIS'!E1113=PAGAMENTOS!E1113,'INF GERAIS'!E1113=VISTORIA!E1113,'INF GERAIS'!E1113='PRESTAÇÃO DE CONTAS'!E1113,'INF GERAIS'!E1113='OBS  ENC'!E1113,'INF GERAIS'!E1113='CONCLUSÃO INFORMAL'!E1113)</f>
        <v>1</v>
      </c>
    </row>
    <row r="1097" spans="15:17" x14ac:dyDescent="0.35">
      <c r="O1097" t="b">
        <f>AND('INF GERAIS'!B1114=LEFT(RESUMO!B1114,9),'INF GERAIS'!B1114=LEFT('TERMO DE ADESÃO'!B1114,9),'INF GERAIS'!B1114=LEFT(EVENTOS!B1114,9),'INF GERAIS'!B1114=LEFT(PAGAMENTOS!B1114,9),'INF GERAIS'!B1114=LEFT(VISTORIA!B1114,9),'INF GERAIS'!B1114=LEFT('PRESTAÇÃO DE CONTAS'!B1114,9),'INF GERAIS'!B1114=LEFT('OBS  ENC'!B1114,9),'INF GERAIS'!B1114=LEFT('CONCLUSÃO INFORMAL'!B1114,9))</f>
        <v>1</v>
      </c>
      <c r="P1097" t="b">
        <f>AND('INF GERAIS'!D1114=RESUMO!D1114,'INF GERAIS'!D1114='TERMO DE ADESÃO'!D1114,'INF GERAIS'!D1114=EVENTOS!D1114,'INF GERAIS'!D1114=PAGAMENTOS!D1114,'INF GERAIS'!D1114=VISTORIA!D1114,'INF GERAIS'!D1114='PRESTAÇÃO DE CONTAS'!D1114,'INF GERAIS'!D1114='OBS  ENC'!D1114,'INF GERAIS'!D1114='CONCLUSÃO INFORMAL'!D1114)</f>
        <v>1</v>
      </c>
      <c r="Q1097" t="b">
        <f>AND('INF GERAIS'!E1114=RESUMO!E1114,'INF GERAIS'!E1114='TERMO DE ADESÃO'!E1114,'INF GERAIS'!E1114=EVENTOS!E1114,'INF GERAIS'!E1114=PAGAMENTOS!E1114,'INF GERAIS'!E1114=VISTORIA!E1114,'INF GERAIS'!E1114='PRESTAÇÃO DE CONTAS'!E1114,'INF GERAIS'!E1114='OBS  ENC'!E1114,'INF GERAIS'!E1114='CONCLUSÃO INFORMAL'!E1114)</f>
        <v>1</v>
      </c>
    </row>
    <row r="1098" spans="15:17" x14ac:dyDescent="0.35">
      <c r="O1098" t="b">
        <f>AND('INF GERAIS'!B1115=LEFT(RESUMO!B1115,9),'INF GERAIS'!B1115=LEFT('TERMO DE ADESÃO'!B1115,9),'INF GERAIS'!B1115=LEFT(EVENTOS!B1115,9),'INF GERAIS'!B1115=LEFT(PAGAMENTOS!B1115,9),'INF GERAIS'!B1115=LEFT(VISTORIA!B1115,9),'INF GERAIS'!B1115=LEFT('PRESTAÇÃO DE CONTAS'!B1115,9),'INF GERAIS'!B1115=LEFT('OBS  ENC'!B1115,9),'INF GERAIS'!B1115=LEFT('CONCLUSÃO INFORMAL'!B1115,9))</f>
        <v>1</v>
      </c>
      <c r="P1098" t="b">
        <f>AND('INF GERAIS'!D1115=RESUMO!D1115,'INF GERAIS'!D1115='TERMO DE ADESÃO'!D1115,'INF GERAIS'!D1115=EVENTOS!D1115,'INF GERAIS'!D1115=PAGAMENTOS!D1115,'INF GERAIS'!D1115=VISTORIA!D1115,'INF GERAIS'!D1115='PRESTAÇÃO DE CONTAS'!D1115,'INF GERAIS'!D1115='OBS  ENC'!D1115,'INF GERAIS'!D1115='CONCLUSÃO INFORMAL'!D1115)</f>
        <v>1</v>
      </c>
      <c r="Q1098" t="b">
        <f>AND('INF GERAIS'!E1115=RESUMO!E1115,'INF GERAIS'!E1115='TERMO DE ADESÃO'!E1115,'INF GERAIS'!E1115=EVENTOS!E1115,'INF GERAIS'!E1115=PAGAMENTOS!E1115,'INF GERAIS'!E1115=VISTORIA!E1115,'INF GERAIS'!E1115='PRESTAÇÃO DE CONTAS'!E1115,'INF GERAIS'!E1115='OBS  ENC'!E1115,'INF GERAIS'!E1115='CONCLUSÃO INFORMAL'!E1115)</f>
        <v>1</v>
      </c>
    </row>
    <row r="1099" spans="15:17" x14ac:dyDescent="0.35">
      <c r="O1099" t="b">
        <f>AND('INF GERAIS'!B1116=LEFT(RESUMO!B1116,9),'INF GERAIS'!B1116=LEFT('TERMO DE ADESÃO'!B1116,9),'INF GERAIS'!B1116=LEFT(EVENTOS!B1116,9),'INF GERAIS'!B1116=LEFT(PAGAMENTOS!B1116,9),'INF GERAIS'!B1116=LEFT(VISTORIA!B1116,9),'INF GERAIS'!B1116=LEFT('PRESTAÇÃO DE CONTAS'!B1116,9),'INF GERAIS'!B1116=LEFT('OBS  ENC'!B1116,9),'INF GERAIS'!B1116=LEFT('CONCLUSÃO INFORMAL'!B1116,9))</f>
        <v>1</v>
      </c>
      <c r="P1099" t="b">
        <f>AND('INF GERAIS'!D1116=RESUMO!D1116,'INF GERAIS'!D1116='TERMO DE ADESÃO'!D1116,'INF GERAIS'!D1116=EVENTOS!D1116,'INF GERAIS'!D1116=PAGAMENTOS!D1116,'INF GERAIS'!D1116=VISTORIA!D1116,'INF GERAIS'!D1116='PRESTAÇÃO DE CONTAS'!D1116,'INF GERAIS'!D1116='OBS  ENC'!D1116,'INF GERAIS'!D1116='CONCLUSÃO INFORMAL'!D1116)</f>
        <v>1</v>
      </c>
      <c r="Q1099" t="b">
        <f>AND('INF GERAIS'!E1116=RESUMO!E1116,'INF GERAIS'!E1116='TERMO DE ADESÃO'!E1116,'INF GERAIS'!E1116=EVENTOS!E1116,'INF GERAIS'!E1116=PAGAMENTOS!E1116,'INF GERAIS'!E1116=VISTORIA!E1116,'INF GERAIS'!E1116='PRESTAÇÃO DE CONTAS'!E1116,'INF GERAIS'!E1116='OBS  ENC'!E1116,'INF GERAIS'!E1116='CONCLUSÃO INFORMAL'!E1116)</f>
        <v>1</v>
      </c>
    </row>
    <row r="1100" spans="15:17" x14ac:dyDescent="0.35">
      <c r="O1100" t="b">
        <f>AND('INF GERAIS'!B1117=LEFT(RESUMO!B1117,9),'INF GERAIS'!B1117=LEFT('TERMO DE ADESÃO'!B1117,9),'INF GERAIS'!B1117=LEFT(EVENTOS!B1117,9),'INF GERAIS'!B1117=LEFT(PAGAMENTOS!B1117,9),'INF GERAIS'!B1117=LEFT(VISTORIA!B1117,9),'INF GERAIS'!B1117=LEFT('PRESTAÇÃO DE CONTAS'!B1117,9),'INF GERAIS'!B1117=LEFT('OBS  ENC'!B1117,9),'INF GERAIS'!B1117=LEFT('CONCLUSÃO INFORMAL'!B1117,9))</f>
        <v>1</v>
      </c>
      <c r="P1100" t="b">
        <f>AND('INF GERAIS'!D1117=RESUMO!D1117,'INF GERAIS'!D1117='TERMO DE ADESÃO'!D1117,'INF GERAIS'!D1117=EVENTOS!D1117,'INF GERAIS'!D1117=PAGAMENTOS!D1117,'INF GERAIS'!D1117=VISTORIA!D1117,'INF GERAIS'!D1117='PRESTAÇÃO DE CONTAS'!D1117,'INF GERAIS'!D1117='OBS  ENC'!D1117,'INF GERAIS'!D1117='CONCLUSÃO INFORMAL'!D1117)</f>
        <v>1</v>
      </c>
      <c r="Q1100" t="b">
        <f>AND('INF GERAIS'!E1117=RESUMO!E1117,'INF GERAIS'!E1117='TERMO DE ADESÃO'!E1117,'INF GERAIS'!E1117=EVENTOS!E1117,'INF GERAIS'!E1117=PAGAMENTOS!E1117,'INF GERAIS'!E1117=VISTORIA!E1117,'INF GERAIS'!E1117='PRESTAÇÃO DE CONTAS'!E1117,'INF GERAIS'!E1117='OBS  ENC'!E1117,'INF GERAIS'!E1117='CONCLUSÃO INFORMAL'!E1117)</f>
        <v>1</v>
      </c>
    </row>
    <row r="1101" spans="15:17" x14ac:dyDescent="0.35">
      <c r="O1101" t="b">
        <f>AND('INF GERAIS'!B1118=LEFT(RESUMO!B1118,9),'INF GERAIS'!B1118=LEFT('TERMO DE ADESÃO'!B1118,9),'INF GERAIS'!B1118=LEFT(EVENTOS!B1118,9),'INF GERAIS'!B1118=LEFT(PAGAMENTOS!B1118,9),'INF GERAIS'!B1118=LEFT(VISTORIA!B1118,9),'INF GERAIS'!B1118=LEFT('PRESTAÇÃO DE CONTAS'!B1118,9),'INF GERAIS'!B1118=LEFT('OBS  ENC'!B1118,9),'INF GERAIS'!B1118=LEFT('CONCLUSÃO INFORMAL'!B1118,9))</f>
        <v>1</v>
      </c>
      <c r="P1101" t="b">
        <f>AND('INF GERAIS'!D1118=RESUMO!D1118,'INF GERAIS'!D1118='TERMO DE ADESÃO'!D1118,'INF GERAIS'!D1118=EVENTOS!D1118,'INF GERAIS'!D1118=PAGAMENTOS!D1118,'INF GERAIS'!D1118=VISTORIA!D1118,'INF GERAIS'!D1118='PRESTAÇÃO DE CONTAS'!D1118,'INF GERAIS'!D1118='OBS  ENC'!D1118,'INF GERAIS'!D1118='CONCLUSÃO INFORMAL'!D1118)</f>
        <v>1</v>
      </c>
      <c r="Q1101" t="b">
        <f>AND('INF GERAIS'!E1118=RESUMO!E1118,'INF GERAIS'!E1118='TERMO DE ADESÃO'!E1118,'INF GERAIS'!E1118=EVENTOS!E1118,'INF GERAIS'!E1118=PAGAMENTOS!E1118,'INF GERAIS'!E1118=VISTORIA!E1118,'INF GERAIS'!E1118='PRESTAÇÃO DE CONTAS'!E1118,'INF GERAIS'!E1118='OBS  ENC'!E1118,'INF GERAIS'!E1118='CONCLUSÃO INFORMAL'!E1118)</f>
        <v>1</v>
      </c>
    </row>
    <row r="1102" spans="15:17" x14ac:dyDescent="0.35">
      <c r="O1102" t="b">
        <f>AND('INF GERAIS'!B1119=LEFT(RESUMO!B1119,9),'INF GERAIS'!B1119=LEFT('TERMO DE ADESÃO'!B1119,9),'INF GERAIS'!B1119=LEFT(EVENTOS!B1119,9),'INF GERAIS'!B1119=LEFT(PAGAMENTOS!B1119,9),'INF GERAIS'!B1119=LEFT(VISTORIA!B1119,9),'INF GERAIS'!B1119=LEFT('PRESTAÇÃO DE CONTAS'!B1119,9),'INF GERAIS'!B1119=LEFT('OBS  ENC'!B1119,9),'INF GERAIS'!B1119=LEFT('CONCLUSÃO INFORMAL'!B1119,9))</f>
        <v>1</v>
      </c>
      <c r="P1102" t="b">
        <f>AND('INF GERAIS'!D1119=RESUMO!D1119,'INF GERAIS'!D1119='TERMO DE ADESÃO'!D1119,'INF GERAIS'!D1119=EVENTOS!D1119,'INF GERAIS'!D1119=PAGAMENTOS!D1119,'INF GERAIS'!D1119=VISTORIA!D1119,'INF GERAIS'!D1119='PRESTAÇÃO DE CONTAS'!D1119,'INF GERAIS'!D1119='OBS  ENC'!D1119,'INF GERAIS'!D1119='CONCLUSÃO INFORMAL'!D1119)</f>
        <v>1</v>
      </c>
      <c r="Q1102" t="b">
        <f>AND('INF GERAIS'!E1119=RESUMO!E1119,'INF GERAIS'!E1119='TERMO DE ADESÃO'!E1119,'INF GERAIS'!E1119=EVENTOS!E1119,'INF GERAIS'!E1119=PAGAMENTOS!E1119,'INF GERAIS'!E1119=VISTORIA!E1119,'INF GERAIS'!E1119='PRESTAÇÃO DE CONTAS'!E1119,'INF GERAIS'!E1119='OBS  ENC'!E1119,'INF GERAIS'!E1119='CONCLUSÃO INFORMAL'!E1119)</f>
        <v>1</v>
      </c>
    </row>
    <row r="1103" spans="15:17" x14ac:dyDescent="0.35">
      <c r="O1103" t="b">
        <f>AND('INF GERAIS'!B1120=LEFT(RESUMO!B1120,9),'INF GERAIS'!B1120=LEFT('TERMO DE ADESÃO'!B1120,9),'INF GERAIS'!B1120=LEFT(EVENTOS!B1120,9),'INF GERAIS'!B1120=LEFT(PAGAMENTOS!B1120,9),'INF GERAIS'!B1120=LEFT(VISTORIA!B1120,9),'INF GERAIS'!B1120=LEFT('PRESTAÇÃO DE CONTAS'!B1120,9),'INF GERAIS'!B1120=LEFT('OBS  ENC'!B1120,9),'INF GERAIS'!B1120=LEFT('CONCLUSÃO INFORMAL'!B1120,9))</f>
        <v>1</v>
      </c>
      <c r="P1103" t="b">
        <f>AND('INF GERAIS'!D1120=RESUMO!D1120,'INF GERAIS'!D1120='TERMO DE ADESÃO'!D1120,'INF GERAIS'!D1120=EVENTOS!D1120,'INF GERAIS'!D1120=PAGAMENTOS!D1120,'INF GERAIS'!D1120=VISTORIA!D1120,'INF GERAIS'!D1120='PRESTAÇÃO DE CONTAS'!D1120,'INF GERAIS'!D1120='OBS  ENC'!D1120,'INF GERAIS'!D1120='CONCLUSÃO INFORMAL'!D1120)</f>
        <v>1</v>
      </c>
      <c r="Q1103" t="b">
        <f>AND('INF GERAIS'!E1120=RESUMO!E1120,'INF GERAIS'!E1120='TERMO DE ADESÃO'!E1120,'INF GERAIS'!E1120=EVENTOS!E1120,'INF GERAIS'!E1120=PAGAMENTOS!E1120,'INF GERAIS'!E1120=VISTORIA!E1120,'INF GERAIS'!E1120='PRESTAÇÃO DE CONTAS'!E1120,'INF GERAIS'!E1120='OBS  ENC'!E1120,'INF GERAIS'!E1120='CONCLUSÃO INFORMAL'!E1120)</f>
        <v>1</v>
      </c>
    </row>
    <row r="1104" spans="15:17" x14ac:dyDescent="0.35">
      <c r="O1104" t="b">
        <f>AND('INF GERAIS'!B1121=LEFT(RESUMO!B1121,9),'INF GERAIS'!B1121=LEFT('TERMO DE ADESÃO'!B1121,9),'INF GERAIS'!B1121=LEFT(EVENTOS!B1121,9),'INF GERAIS'!B1121=LEFT(PAGAMENTOS!B1121,9),'INF GERAIS'!B1121=LEFT(VISTORIA!B1121,9),'INF GERAIS'!B1121=LEFT('PRESTAÇÃO DE CONTAS'!B1121,9),'INF GERAIS'!B1121=LEFT('OBS  ENC'!B1121,9),'INF GERAIS'!B1121=LEFT('CONCLUSÃO INFORMAL'!B1121,9))</f>
        <v>1</v>
      </c>
      <c r="P1104" t="b">
        <f>AND('INF GERAIS'!D1121=RESUMO!D1121,'INF GERAIS'!D1121='TERMO DE ADESÃO'!D1121,'INF GERAIS'!D1121=EVENTOS!D1121,'INF GERAIS'!D1121=PAGAMENTOS!D1121,'INF GERAIS'!D1121=VISTORIA!D1121,'INF GERAIS'!D1121='PRESTAÇÃO DE CONTAS'!D1121,'INF GERAIS'!D1121='OBS  ENC'!D1121,'INF GERAIS'!D1121='CONCLUSÃO INFORMAL'!D1121)</f>
        <v>1</v>
      </c>
      <c r="Q1104" t="b">
        <f>AND('INF GERAIS'!E1121=RESUMO!E1121,'INF GERAIS'!E1121='TERMO DE ADESÃO'!E1121,'INF GERAIS'!E1121=EVENTOS!E1121,'INF GERAIS'!E1121=PAGAMENTOS!E1121,'INF GERAIS'!E1121=VISTORIA!E1121,'INF GERAIS'!E1121='PRESTAÇÃO DE CONTAS'!E1121,'INF GERAIS'!E1121='OBS  ENC'!E1121,'INF GERAIS'!E1121='CONCLUSÃO INFORMAL'!E1121)</f>
        <v>1</v>
      </c>
    </row>
    <row r="1105" spans="15:17" x14ac:dyDescent="0.35">
      <c r="O1105" t="b">
        <f>AND('INF GERAIS'!B1122=LEFT(RESUMO!B1122,9),'INF GERAIS'!B1122=LEFT('TERMO DE ADESÃO'!B1122,9),'INF GERAIS'!B1122=LEFT(EVENTOS!B1122,9),'INF GERAIS'!B1122=LEFT(PAGAMENTOS!B1122,9),'INF GERAIS'!B1122=LEFT(VISTORIA!B1122,9),'INF GERAIS'!B1122=LEFT('PRESTAÇÃO DE CONTAS'!B1122,9),'INF GERAIS'!B1122=LEFT('OBS  ENC'!B1122,9),'INF GERAIS'!B1122=LEFT('CONCLUSÃO INFORMAL'!B1122,9))</f>
        <v>1</v>
      </c>
      <c r="P1105" t="b">
        <f>AND('INF GERAIS'!D1122=RESUMO!D1122,'INF GERAIS'!D1122='TERMO DE ADESÃO'!D1122,'INF GERAIS'!D1122=EVENTOS!D1122,'INF GERAIS'!D1122=PAGAMENTOS!D1122,'INF GERAIS'!D1122=VISTORIA!D1122,'INF GERAIS'!D1122='PRESTAÇÃO DE CONTAS'!D1122,'INF GERAIS'!D1122='OBS  ENC'!D1122,'INF GERAIS'!D1122='CONCLUSÃO INFORMAL'!D1122)</f>
        <v>1</v>
      </c>
      <c r="Q1105" t="b">
        <f>AND('INF GERAIS'!E1122=RESUMO!E1122,'INF GERAIS'!E1122='TERMO DE ADESÃO'!E1122,'INF GERAIS'!E1122=EVENTOS!E1122,'INF GERAIS'!E1122=PAGAMENTOS!E1122,'INF GERAIS'!E1122=VISTORIA!E1122,'INF GERAIS'!E1122='PRESTAÇÃO DE CONTAS'!E1122,'INF GERAIS'!E1122='OBS  ENC'!E1122,'INF GERAIS'!E1122='CONCLUSÃO INFORMAL'!E1122)</f>
        <v>1</v>
      </c>
    </row>
    <row r="1106" spans="15:17" x14ac:dyDescent="0.35">
      <c r="O1106" t="b">
        <f>AND('INF GERAIS'!B1123=LEFT(RESUMO!B1123,9),'INF GERAIS'!B1123=LEFT('TERMO DE ADESÃO'!B1123,9),'INF GERAIS'!B1123=LEFT(EVENTOS!B1123,9),'INF GERAIS'!B1123=LEFT(PAGAMENTOS!B1123,9),'INF GERAIS'!B1123=LEFT(VISTORIA!B1123,9),'INF GERAIS'!B1123=LEFT('PRESTAÇÃO DE CONTAS'!B1123,9),'INF GERAIS'!B1123=LEFT('OBS  ENC'!B1123,9),'INF GERAIS'!B1123=LEFT('CONCLUSÃO INFORMAL'!B1123,9))</f>
        <v>1</v>
      </c>
      <c r="P1106" t="b">
        <f>AND('INF GERAIS'!D1123=RESUMO!D1123,'INF GERAIS'!D1123='TERMO DE ADESÃO'!D1123,'INF GERAIS'!D1123=EVENTOS!D1123,'INF GERAIS'!D1123=PAGAMENTOS!D1123,'INF GERAIS'!D1123=VISTORIA!D1123,'INF GERAIS'!D1123='PRESTAÇÃO DE CONTAS'!D1123,'INF GERAIS'!D1123='OBS  ENC'!D1123,'INF GERAIS'!D1123='CONCLUSÃO INFORMAL'!D1123)</f>
        <v>1</v>
      </c>
      <c r="Q1106" t="b">
        <f>AND('INF GERAIS'!E1123=RESUMO!E1123,'INF GERAIS'!E1123='TERMO DE ADESÃO'!E1123,'INF GERAIS'!E1123=EVENTOS!E1123,'INF GERAIS'!E1123=PAGAMENTOS!E1123,'INF GERAIS'!E1123=VISTORIA!E1123,'INF GERAIS'!E1123='PRESTAÇÃO DE CONTAS'!E1123,'INF GERAIS'!E1123='OBS  ENC'!E1123,'INF GERAIS'!E1123='CONCLUSÃO INFORMAL'!E1123)</f>
        <v>1</v>
      </c>
    </row>
    <row r="1107" spans="15:17" x14ac:dyDescent="0.35">
      <c r="O1107" t="b">
        <f>AND('INF GERAIS'!B1124=LEFT(RESUMO!B1124,9),'INF GERAIS'!B1124=LEFT('TERMO DE ADESÃO'!B1124,9),'INF GERAIS'!B1124=LEFT(EVENTOS!B1124,9),'INF GERAIS'!B1124=LEFT(PAGAMENTOS!B1124,9),'INF GERAIS'!B1124=LEFT(VISTORIA!B1124,9),'INF GERAIS'!B1124=LEFT('PRESTAÇÃO DE CONTAS'!B1124,9),'INF GERAIS'!B1124=LEFT('OBS  ENC'!B1124,9),'INF GERAIS'!B1124=LEFT('CONCLUSÃO INFORMAL'!B1124,9))</f>
        <v>1</v>
      </c>
      <c r="P1107" t="b">
        <f>AND('INF GERAIS'!D1124=RESUMO!D1124,'INF GERAIS'!D1124='TERMO DE ADESÃO'!D1124,'INF GERAIS'!D1124=EVENTOS!D1124,'INF GERAIS'!D1124=PAGAMENTOS!D1124,'INF GERAIS'!D1124=VISTORIA!D1124,'INF GERAIS'!D1124='PRESTAÇÃO DE CONTAS'!D1124,'INF GERAIS'!D1124='OBS  ENC'!D1124,'INF GERAIS'!D1124='CONCLUSÃO INFORMAL'!D1124)</f>
        <v>1</v>
      </c>
      <c r="Q1107" t="b">
        <f>AND('INF GERAIS'!E1124=RESUMO!E1124,'INF GERAIS'!E1124='TERMO DE ADESÃO'!E1124,'INF GERAIS'!E1124=EVENTOS!E1124,'INF GERAIS'!E1124=PAGAMENTOS!E1124,'INF GERAIS'!E1124=VISTORIA!E1124,'INF GERAIS'!E1124='PRESTAÇÃO DE CONTAS'!E1124,'INF GERAIS'!E1124='OBS  ENC'!E1124,'INF GERAIS'!E1124='CONCLUSÃO INFORMAL'!E1124)</f>
        <v>1</v>
      </c>
    </row>
    <row r="1108" spans="15:17" x14ac:dyDescent="0.35">
      <c r="O1108" t="b">
        <f>AND('INF GERAIS'!B1125=LEFT(RESUMO!B1125,9),'INF GERAIS'!B1125=LEFT('TERMO DE ADESÃO'!B1125,9),'INF GERAIS'!B1125=LEFT(EVENTOS!B1125,9),'INF GERAIS'!B1125=LEFT(PAGAMENTOS!B1125,9),'INF GERAIS'!B1125=LEFT(VISTORIA!B1125,9),'INF GERAIS'!B1125=LEFT('PRESTAÇÃO DE CONTAS'!B1125,9),'INF GERAIS'!B1125=LEFT('OBS  ENC'!B1125,9),'INF GERAIS'!B1125=LEFT('CONCLUSÃO INFORMAL'!B1125,9))</f>
        <v>1</v>
      </c>
      <c r="P1108" t="b">
        <f>AND('INF GERAIS'!D1125=RESUMO!D1125,'INF GERAIS'!D1125='TERMO DE ADESÃO'!D1125,'INF GERAIS'!D1125=EVENTOS!D1125,'INF GERAIS'!D1125=PAGAMENTOS!D1125,'INF GERAIS'!D1125=VISTORIA!D1125,'INF GERAIS'!D1125='PRESTAÇÃO DE CONTAS'!D1125,'INF GERAIS'!D1125='OBS  ENC'!D1125,'INF GERAIS'!D1125='CONCLUSÃO INFORMAL'!D1125)</f>
        <v>1</v>
      </c>
      <c r="Q1108" t="b">
        <f>AND('INF GERAIS'!E1125=RESUMO!E1125,'INF GERAIS'!E1125='TERMO DE ADESÃO'!E1125,'INF GERAIS'!E1125=EVENTOS!E1125,'INF GERAIS'!E1125=PAGAMENTOS!E1125,'INF GERAIS'!E1125=VISTORIA!E1125,'INF GERAIS'!E1125='PRESTAÇÃO DE CONTAS'!E1125,'INF GERAIS'!E1125='OBS  ENC'!E1125,'INF GERAIS'!E1125='CONCLUSÃO INFORMAL'!E1125)</f>
        <v>1</v>
      </c>
    </row>
    <row r="1109" spans="15:17" x14ac:dyDescent="0.35">
      <c r="O1109" t="b">
        <f>AND('INF GERAIS'!B1126=LEFT(RESUMO!B1126,9),'INF GERAIS'!B1126=LEFT('TERMO DE ADESÃO'!B1126,9),'INF GERAIS'!B1126=LEFT(EVENTOS!B1126,9),'INF GERAIS'!B1126=LEFT(PAGAMENTOS!B1126,9),'INF GERAIS'!B1126=LEFT(VISTORIA!B1126,9),'INF GERAIS'!B1126=LEFT('PRESTAÇÃO DE CONTAS'!B1126,9),'INF GERAIS'!B1126=LEFT('OBS  ENC'!B1126,9),'INF GERAIS'!B1126=LEFT('CONCLUSÃO INFORMAL'!B1126,9))</f>
        <v>1</v>
      </c>
      <c r="P1109" t="b">
        <f>AND('INF GERAIS'!D1126=RESUMO!D1126,'INF GERAIS'!D1126='TERMO DE ADESÃO'!D1126,'INF GERAIS'!D1126=EVENTOS!D1126,'INF GERAIS'!D1126=PAGAMENTOS!D1126,'INF GERAIS'!D1126=VISTORIA!D1126,'INF GERAIS'!D1126='PRESTAÇÃO DE CONTAS'!D1126,'INF GERAIS'!D1126='OBS  ENC'!D1126,'INF GERAIS'!D1126='CONCLUSÃO INFORMAL'!D1126)</f>
        <v>1</v>
      </c>
      <c r="Q1109" t="b">
        <f>AND('INF GERAIS'!E1126=RESUMO!E1126,'INF GERAIS'!E1126='TERMO DE ADESÃO'!E1126,'INF GERAIS'!E1126=EVENTOS!E1126,'INF GERAIS'!E1126=PAGAMENTOS!E1126,'INF GERAIS'!E1126=VISTORIA!E1126,'INF GERAIS'!E1126='PRESTAÇÃO DE CONTAS'!E1126,'INF GERAIS'!E1126='OBS  ENC'!E1126,'INF GERAIS'!E1126='CONCLUSÃO INFORMAL'!E1126)</f>
        <v>1</v>
      </c>
    </row>
    <row r="1110" spans="15:17" x14ac:dyDescent="0.35">
      <c r="O1110" t="b">
        <f>AND('INF GERAIS'!B1127=LEFT(RESUMO!B1127,9),'INF GERAIS'!B1127=LEFT('TERMO DE ADESÃO'!B1127,9),'INF GERAIS'!B1127=LEFT(EVENTOS!B1127,9),'INF GERAIS'!B1127=LEFT(PAGAMENTOS!B1127,9),'INF GERAIS'!B1127=LEFT(VISTORIA!B1127,9),'INF GERAIS'!B1127=LEFT('PRESTAÇÃO DE CONTAS'!B1127,9),'INF GERAIS'!B1127=LEFT('OBS  ENC'!B1127,9),'INF GERAIS'!B1127=LEFT('CONCLUSÃO INFORMAL'!B1127,9))</f>
        <v>1</v>
      </c>
      <c r="P1110" t="b">
        <f>AND('INF GERAIS'!D1127=RESUMO!D1127,'INF GERAIS'!D1127='TERMO DE ADESÃO'!D1127,'INF GERAIS'!D1127=EVENTOS!D1127,'INF GERAIS'!D1127=PAGAMENTOS!D1127,'INF GERAIS'!D1127=VISTORIA!D1127,'INF GERAIS'!D1127='PRESTAÇÃO DE CONTAS'!D1127,'INF GERAIS'!D1127='OBS  ENC'!D1127,'INF GERAIS'!D1127='CONCLUSÃO INFORMAL'!D1127)</f>
        <v>1</v>
      </c>
      <c r="Q1110" t="b">
        <f>AND('INF GERAIS'!E1127=RESUMO!E1127,'INF GERAIS'!E1127='TERMO DE ADESÃO'!E1127,'INF GERAIS'!E1127=EVENTOS!E1127,'INF GERAIS'!E1127=PAGAMENTOS!E1127,'INF GERAIS'!E1127=VISTORIA!E1127,'INF GERAIS'!E1127='PRESTAÇÃO DE CONTAS'!E1127,'INF GERAIS'!E1127='OBS  ENC'!E1127,'INF GERAIS'!E1127='CONCLUSÃO INFORMAL'!E1127)</f>
        <v>1</v>
      </c>
    </row>
    <row r="1111" spans="15:17" x14ac:dyDescent="0.35">
      <c r="O1111" t="b">
        <f>AND('INF GERAIS'!B1128=LEFT(RESUMO!B1128,9),'INF GERAIS'!B1128=LEFT('TERMO DE ADESÃO'!B1128,9),'INF GERAIS'!B1128=LEFT(EVENTOS!B1128,9),'INF GERAIS'!B1128=LEFT(PAGAMENTOS!B1128,9),'INF GERAIS'!B1128=LEFT(VISTORIA!B1128,9),'INF GERAIS'!B1128=LEFT('PRESTAÇÃO DE CONTAS'!B1128,9),'INF GERAIS'!B1128=LEFT('OBS  ENC'!B1128,9),'INF GERAIS'!B1128=LEFT('CONCLUSÃO INFORMAL'!B1128,9))</f>
        <v>1</v>
      </c>
      <c r="P1111" t="b">
        <f>AND('INF GERAIS'!D1128=RESUMO!D1128,'INF GERAIS'!D1128='TERMO DE ADESÃO'!D1128,'INF GERAIS'!D1128=EVENTOS!D1128,'INF GERAIS'!D1128=PAGAMENTOS!D1128,'INF GERAIS'!D1128=VISTORIA!D1128,'INF GERAIS'!D1128='PRESTAÇÃO DE CONTAS'!D1128,'INF GERAIS'!D1128='OBS  ENC'!D1128,'INF GERAIS'!D1128='CONCLUSÃO INFORMAL'!D1128)</f>
        <v>1</v>
      </c>
      <c r="Q1111" t="b">
        <f>AND('INF GERAIS'!E1128=RESUMO!E1128,'INF GERAIS'!E1128='TERMO DE ADESÃO'!E1128,'INF GERAIS'!E1128=EVENTOS!E1128,'INF GERAIS'!E1128=PAGAMENTOS!E1128,'INF GERAIS'!E1128=VISTORIA!E1128,'INF GERAIS'!E1128='PRESTAÇÃO DE CONTAS'!E1128,'INF GERAIS'!E1128='OBS  ENC'!E1128,'INF GERAIS'!E1128='CONCLUSÃO INFORMAL'!E1128)</f>
        <v>1</v>
      </c>
    </row>
    <row r="1112" spans="15:17" x14ac:dyDescent="0.35">
      <c r="O1112" t="b">
        <f>AND('INF GERAIS'!B1129=LEFT(RESUMO!B1129,9),'INF GERAIS'!B1129=LEFT('TERMO DE ADESÃO'!B1129,9),'INF GERAIS'!B1129=LEFT(EVENTOS!B1129,9),'INF GERAIS'!B1129=LEFT(PAGAMENTOS!B1129,9),'INF GERAIS'!B1129=LEFT(VISTORIA!B1129,9),'INF GERAIS'!B1129=LEFT('PRESTAÇÃO DE CONTAS'!B1129,9),'INF GERAIS'!B1129=LEFT('OBS  ENC'!B1129,9),'INF GERAIS'!B1129=LEFT('CONCLUSÃO INFORMAL'!B1129,9))</f>
        <v>1</v>
      </c>
      <c r="P1112" t="b">
        <f>AND('INF GERAIS'!D1129=RESUMO!D1129,'INF GERAIS'!D1129='TERMO DE ADESÃO'!D1129,'INF GERAIS'!D1129=EVENTOS!D1129,'INF GERAIS'!D1129=PAGAMENTOS!D1129,'INF GERAIS'!D1129=VISTORIA!D1129,'INF GERAIS'!D1129='PRESTAÇÃO DE CONTAS'!D1129,'INF GERAIS'!D1129='OBS  ENC'!D1129,'INF GERAIS'!D1129='CONCLUSÃO INFORMAL'!D1129)</f>
        <v>1</v>
      </c>
      <c r="Q1112" t="b">
        <f>AND('INF GERAIS'!E1129=RESUMO!E1129,'INF GERAIS'!E1129='TERMO DE ADESÃO'!E1129,'INF GERAIS'!E1129=EVENTOS!E1129,'INF GERAIS'!E1129=PAGAMENTOS!E1129,'INF GERAIS'!E1129=VISTORIA!E1129,'INF GERAIS'!E1129='PRESTAÇÃO DE CONTAS'!E1129,'INF GERAIS'!E1129='OBS  ENC'!E1129,'INF GERAIS'!E1129='CONCLUSÃO INFORMAL'!E1129)</f>
        <v>1</v>
      </c>
    </row>
    <row r="1113" spans="15:17" x14ac:dyDescent="0.35">
      <c r="O1113" t="b">
        <f>AND('INF GERAIS'!B1130=LEFT(RESUMO!B1130,9),'INF GERAIS'!B1130=LEFT('TERMO DE ADESÃO'!B1130,9),'INF GERAIS'!B1130=LEFT(EVENTOS!B1130,9),'INF GERAIS'!B1130=LEFT(PAGAMENTOS!B1130,9),'INF GERAIS'!B1130=LEFT(VISTORIA!B1130,9),'INF GERAIS'!B1130=LEFT('PRESTAÇÃO DE CONTAS'!B1130,9),'INF GERAIS'!B1130=LEFT('OBS  ENC'!B1130,9),'INF GERAIS'!B1130=LEFT('CONCLUSÃO INFORMAL'!B1130,9))</f>
        <v>1</v>
      </c>
      <c r="P1113" t="b">
        <f>AND('INF GERAIS'!D1130=RESUMO!D1130,'INF GERAIS'!D1130='TERMO DE ADESÃO'!D1130,'INF GERAIS'!D1130=EVENTOS!D1130,'INF GERAIS'!D1130=PAGAMENTOS!D1130,'INF GERAIS'!D1130=VISTORIA!D1130,'INF GERAIS'!D1130='PRESTAÇÃO DE CONTAS'!D1130,'INF GERAIS'!D1130='OBS  ENC'!D1130,'INF GERAIS'!D1130='CONCLUSÃO INFORMAL'!D1130)</f>
        <v>1</v>
      </c>
      <c r="Q1113" t="b">
        <f>AND('INF GERAIS'!E1130=RESUMO!E1130,'INF GERAIS'!E1130='TERMO DE ADESÃO'!E1130,'INF GERAIS'!E1130=EVENTOS!E1130,'INF GERAIS'!E1130=PAGAMENTOS!E1130,'INF GERAIS'!E1130=VISTORIA!E1130,'INF GERAIS'!E1130='PRESTAÇÃO DE CONTAS'!E1130,'INF GERAIS'!E1130='OBS  ENC'!E1130,'INF GERAIS'!E1130='CONCLUSÃO INFORMAL'!E1130)</f>
        <v>1</v>
      </c>
    </row>
    <row r="1114" spans="15:17" x14ac:dyDescent="0.35">
      <c r="O1114" t="b">
        <f>AND('INF GERAIS'!B1131=LEFT(RESUMO!B1131,9),'INF GERAIS'!B1131=LEFT('TERMO DE ADESÃO'!B1131,9),'INF GERAIS'!B1131=LEFT(EVENTOS!B1131,9),'INF GERAIS'!B1131=LEFT(PAGAMENTOS!B1131,9),'INF GERAIS'!B1131=LEFT(VISTORIA!B1131,9),'INF GERAIS'!B1131=LEFT('PRESTAÇÃO DE CONTAS'!B1131,9),'INF GERAIS'!B1131=LEFT('OBS  ENC'!B1131,9),'INF GERAIS'!B1131=LEFT('CONCLUSÃO INFORMAL'!B1131,9))</f>
        <v>1</v>
      </c>
      <c r="P1114" t="b">
        <f>AND('INF GERAIS'!D1131=RESUMO!D1131,'INF GERAIS'!D1131='TERMO DE ADESÃO'!D1131,'INF GERAIS'!D1131=EVENTOS!D1131,'INF GERAIS'!D1131=PAGAMENTOS!D1131,'INF GERAIS'!D1131=VISTORIA!D1131,'INF GERAIS'!D1131='PRESTAÇÃO DE CONTAS'!D1131,'INF GERAIS'!D1131='OBS  ENC'!D1131,'INF GERAIS'!D1131='CONCLUSÃO INFORMAL'!D1131)</f>
        <v>1</v>
      </c>
      <c r="Q1114" t="b">
        <f>AND('INF GERAIS'!E1131=RESUMO!E1131,'INF GERAIS'!E1131='TERMO DE ADESÃO'!E1131,'INF GERAIS'!E1131=EVENTOS!E1131,'INF GERAIS'!E1131=PAGAMENTOS!E1131,'INF GERAIS'!E1131=VISTORIA!E1131,'INF GERAIS'!E1131='PRESTAÇÃO DE CONTAS'!E1131,'INF GERAIS'!E1131='OBS  ENC'!E1131,'INF GERAIS'!E1131='CONCLUSÃO INFORMAL'!E1131)</f>
        <v>1</v>
      </c>
    </row>
    <row r="1115" spans="15:17" x14ac:dyDescent="0.35">
      <c r="O1115" t="b">
        <f>AND('INF GERAIS'!B1132=LEFT(RESUMO!B1132,9),'INF GERAIS'!B1132=LEFT('TERMO DE ADESÃO'!B1132,9),'INF GERAIS'!B1132=LEFT(EVENTOS!B1132,9),'INF GERAIS'!B1132=LEFT(PAGAMENTOS!B1132,9),'INF GERAIS'!B1132=LEFT(VISTORIA!B1132,9),'INF GERAIS'!B1132=LEFT('PRESTAÇÃO DE CONTAS'!B1132,9),'INF GERAIS'!B1132=LEFT('OBS  ENC'!B1132,9),'INF GERAIS'!B1132=LEFT('CONCLUSÃO INFORMAL'!B1132,9))</f>
        <v>1</v>
      </c>
      <c r="P1115" t="b">
        <f>AND('INF GERAIS'!D1132=RESUMO!D1132,'INF GERAIS'!D1132='TERMO DE ADESÃO'!D1132,'INF GERAIS'!D1132=EVENTOS!D1132,'INF GERAIS'!D1132=PAGAMENTOS!D1132,'INF GERAIS'!D1132=VISTORIA!D1132,'INF GERAIS'!D1132='PRESTAÇÃO DE CONTAS'!D1132,'INF GERAIS'!D1132='OBS  ENC'!D1132,'INF GERAIS'!D1132='CONCLUSÃO INFORMAL'!D1132)</f>
        <v>1</v>
      </c>
      <c r="Q1115" t="b">
        <f>AND('INF GERAIS'!E1132=RESUMO!E1132,'INF GERAIS'!E1132='TERMO DE ADESÃO'!E1132,'INF GERAIS'!E1132=EVENTOS!E1132,'INF GERAIS'!E1132=PAGAMENTOS!E1132,'INF GERAIS'!E1132=VISTORIA!E1132,'INF GERAIS'!E1132='PRESTAÇÃO DE CONTAS'!E1132,'INF GERAIS'!E1132='OBS  ENC'!E1132,'INF GERAIS'!E1132='CONCLUSÃO INFORMAL'!E1132)</f>
        <v>1</v>
      </c>
    </row>
    <row r="1116" spans="15:17" x14ac:dyDescent="0.35">
      <c r="O1116" t="b">
        <f>AND('INF GERAIS'!B1133=LEFT(RESUMO!B1133,9),'INF GERAIS'!B1133=LEFT('TERMO DE ADESÃO'!B1133,9),'INF GERAIS'!B1133=LEFT(EVENTOS!B1133,9),'INF GERAIS'!B1133=LEFT(PAGAMENTOS!B1133,9),'INF GERAIS'!B1133=LEFT(VISTORIA!B1133,9),'INF GERAIS'!B1133=LEFT('PRESTAÇÃO DE CONTAS'!B1133,9),'INF GERAIS'!B1133=LEFT('OBS  ENC'!B1133,9),'INF GERAIS'!B1133=LEFT('CONCLUSÃO INFORMAL'!B1133,9))</f>
        <v>1</v>
      </c>
      <c r="P1116" t="b">
        <f>AND('INF GERAIS'!D1133=RESUMO!D1133,'INF GERAIS'!D1133='TERMO DE ADESÃO'!D1133,'INF GERAIS'!D1133=EVENTOS!D1133,'INF GERAIS'!D1133=PAGAMENTOS!D1133,'INF GERAIS'!D1133=VISTORIA!D1133,'INF GERAIS'!D1133='PRESTAÇÃO DE CONTAS'!D1133,'INF GERAIS'!D1133='OBS  ENC'!D1133,'INF GERAIS'!D1133='CONCLUSÃO INFORMAL'!D1133)</f>
        <v>1</v>
      </c>
      <c r="Q1116" t="b">
        <f>AND('INF GERAIS'!E1133=RESUMO!E1133,'INF GERAIS'!E1133='TERMO DE ADESÃO'!E1133,'INF GERAIS'!E1133=EVENTOS!E1133,'INF GERAIS'!E1133=PAGAMENTOS!E1133,'INF GERAIS'!E1133=VISTORIA!E1133,'INF GERAIS'!E1133='PRESTAÇÃO DE CONTAS'!E1133,'INF GERAIS'!E1133='OBS  ENC'!E1133,'INF GERAIS'!E1133='CONCLUSÃO INFORMAL'!E1133)</f>
        <v>1</v>
      </c>
    </row>
    <row r="1117" spans="15:17" x14ac:dyDescent="0.35">
      <c r="O1117" t="b">
        <f>AND('INF GERAIS'!B1134=LEFT(RESUMO!B1134,9),'INF GERAIS'!B1134=LEFT('TERMO DE ADESÃO'!B1134,9),'INF GERAIS'!B1134=LEFT(EVENTOS!B1134,9),'INF GERAIS'!B1134=LEFT(PAGAMENTOS!B1134,9),'INF GERAIS'!B1134=LEFT(VISTORIA!B1134,9),'INF GERAIS'!B1134=LEFT('PRESTAÇÃO DE CONTAS'!B1134,9),'INF GERAIS'!B1134=LEFT('OBS  ENC'!B1134,9),'INF GERAIS'!B1134=LEFT('CONCLUSÃO INFORMAL'!B1134,9))</f>
        <v>1</v>
      </c>
      <c r="P1117" t="b">
        <f>AND('INF GERAIS'!D1134=RESUMO!D1134,'INF GERAIS'!D1134='TERMO DE ADESÃO'!D1134,'INF GERAIS'!D1134=EVENTOS!D1134,'INF GERAIS'!D1134=PAGAMENTOS!D1134,'INF GERAIS'!D1134=VISTORIA!D1134,'INF GERAIS'!D1134='PRESTAÇÃO DE CONTAS'!D1134,'INF GERAIS'!D1134='OBS  ENC'!D1134,'INF GERAIS'!D1134='CONCLUSÃO INFORMAL'!D1134)</f>
        <v>1</v>
      </c>
      <c r="Q1117" t="b">
        <f>AND('INF GERAIS'!E1134=RESUMO!E1134,'INF GERAIS'!E1134='TERMO DE ADESÃO'!E1134,'INF GERAIS'!E1134=EVENTOS!E1134,'INF GERAIS'!E1134=PAGAMENTOS!E1134,'INF GERAIS'!E1134=VISTORIA!E1134,'INF GERAIS'!E1134='PRESTAÇÃO DE CONTAS'!E1134,'INF GERAIS'!E1134='OBS  ENC'!E1134,'INF GERAIS'!E1134='CONCLUSÃO INFORMAL'!E1134)</f>
        <v>1</v>
      </c>
    </row>
    <row r="1118" spans="15:17" x14ac:dyDescent="0.35">
      <c r="O1118" t="b">
        <f>AND('INF GERAIS'!B1135=LEFT(RESUMO!B1135,9),'INF GERAIS'!B1135=LEFT('TERMO DE ADESÃO'!B1135,9),'INF GERAIS'!B1135=LEFT(EVENTOS!B1135,9),'INF GERAIS'!B1135=LEFT(PAGAMENTOS!B1135,9),'INF GERAIS'!B1135=LEFT(VISTORIA!B1135,9),'INF GERAIS'!B1135=LEFT('PRESTAÇÃO DE CONTAS'!B1135,9),'INF GERAIS'!B1135=LEFT('OBS  ENC'!B1135,9),'INF GERAIS'!B1135=LEFT('CONCLUSÃO INFORMAL'!B1135,9))</f>
        <v>1</v>
      </c>
      <c r="P1118" t="b">
        <f>AND('INF GERAIS'!D1135=RESUMO!D1135,'INF GERAIS'!D1135='TERMO DE ADESÃO'!D1135,'INF GERAIS'!D1135=EVENTOS!D1135,'INF GERAIS'!D1135=PAGAMENTOS!D1135,'INF GERAIS'!D1135=VISTORIA!D1135,'INF GERAIS'!D1135='PRESTAÇÃO DE CONTAS'!D1135,'INF GERAIS'!D1135='OBS  ENC'!D1135,'INF GERAIS'!D1135='CONCLUSÃO INFORMAL'!D1135)</f>
        <v>1</v>
      </c>
      <c r="Q1118" t="b">
        <f>AND('INF GERAIS'!E1135=RESUMO!E1135,'INF GERAIS'!E1135='TERMO DE ADESÃO'!E1135,'INF GERAIS'!E1135=EVENTOS!E1135,'INF GERAIS'!E1135=PAGAMENTOS!E1135,'INF GERAIS'!E1135=VISTORIA!E1135,'INF GERAIS'!E1135='PRESTAÇÃO DE CONTAS'!E1135,'INF GERAIS'!E1135='OBS  ENC'!E1135,'INF GERAIS'!E1135='CONCLUSÃO INFORMAL'!E1135)</f>
        <v>1</v>
      </c>
    </row>
    <row r="1119" spans="15:17" x14ac:dyDescent="0.35">
      <c r="O1119" t="b">
        <f>AND('INF GERAIS'!B1136=LEFT(RESUMO!B1136,9),'INF GERAIS'!B1136=LEFT('TERMO DE ADESÃO'!B1136,9),'INF GERAIS'!B1136=LEFT(EVENTOS!B1136,9),'INF GERAIS'!B1136=LEFT(PAGAMENTOS!B1136,9),'INF GERAIS'!B1136=LEFT(VISTORIA!B1136,9),'INF GERAIS'!B1136=LEFT('PRESTAÇÃO DE CONTAS'!B1136,9),'INF GERAIS'!B1136=LEFT('OBS  ENC'!B1136,9),'INF GERAIS'!B1136=LEFT('CONCLUSÃO INFORMAL'!B1136,9))</f>
        <v>1</v>
      </c>
      <c r="P1119" t="b">
        <f>AND('INF GERAIS'!D1136=RESUMO!D1136,'INF GERAIS'!D1136='TERMO DE ADESÃO'!D1136,'INF GERAIS'!D1136=EVENTOS!D1136,'INF GERAIS'!D1136=PAGAMENTOS!D1136,'INF GERAIS'!D1136=VISTORIA!D1136,'INF GERAIS'!D1136='PRESTAÇÃO DE CONTAS'!D1136,'INF GERAIS'!D1136='OBS  ENC'!D1136,'INF GERAIS'!D1136='CONCLUSÃO INFORMAL'!D1136)</f>
        <v>1</v>
      </c>
      <c r="Q1119" t="b">
        <f>AND('INF GERAIS'!E1136=RESUMO!E1136,'INF GERAIS'!E1136='TERMO DE ADESÃO'!E1136,'INF GERAIS'!E1136=EVENTOS!E1136,'INF GERAIS'!E1136=PAGAMENTOS!E1136,'INF GERAIS'!E1136=VISTORIA!E1136,'INF GERAIS'!E1136='PRESTAÇÃO DE CONTAS'!E1136,'INF GERAIS'!E1136='OBS  ENC'!E1136,'INF GERAIS'!E1136='CONCLUSÃO INFORMAL'!E1136)</f>
        <v>1</v>
      </c>
    </row>
    <row r="1120" spans="15:17" x14ac:dyDescent="0.35">
      <c r="O1120" t="b">
        <f>AND('INF GERAIS'!B1137=LEFT(RESUMO!B1137,9),'INF GERAIS'!B1137=LEFT('TERMO DE ADESÃO'!B1137,9),'INF GERAIS'!B1137=LEFT(EVENTOS!B1137,9),'INF GERAIS'!B1137=LEFT(PAGAMENTOS!B1137,9),'INF GERAIS'!B1137=LEFT(VISTORIA!B1137,9),'INF GERAIS'!B1137=LEFT('PRESTAÇÃO DE CONTAS'!B1137,9),'INF GERAIS'!B1137=LEFT('OBS  ENC'!B1137,9),'INF GERAIS'!B1137=LEFT('CONCLUSÃO INFORMAL'!B1137,9))</f>
        <v>1</v>
      </c>
      <c r="P1120" t="b">
        <f>AND('INF GERAIS'!D1137=RESUMO!D1137,'INF GERAIS'!D1137='TERMO DE ADESÃO'!D1137,'INF GERAIS'!D1137=EVENTOS!D1137,'INF GERAIS'!D1137=PAGAMENTOS!D1137,'INF GERAIS'!D1137=VISTORIA!D1137,'INF GERAIS'!D1137='PRESTAÇÃO DE CONTAS'!D1137,'INF GERAIS'!D1137='OBS  ENC'!D1137,'INF GERAIS'!D1137='CONCLUSÃO INFORMAL'!D1137)</f>
        <v>1</v>
      </c>
      <c r="Q1120" t="b">
        <f>AND('INF GERAIS'!E1137=RESUMO!E1137,'INF GERAIS'!E1137='TERMO DE ADESÃO'!E1137,'INF GERAIS'!E1137=EVENTOS!E1137,'INF GERAIS'!E1137=PAGAMENTOS!E1137,'INF GERAIS'!E1137=VISTORIA!E1137,'INF GERAIS'!E1137='PRESTAÇÃO DE CONTAS'!E1137,'INF GERAIS'!E1137='OBS  ENC'!E1137,'INF GERAIS'!E1137='CONCLUSÃO INFORMAL'!E1137)</f>
        <v>1</v>
      </c>
    </row>
    <row r="1121" spans="15:17" x14ac:dyDescent="0.35">
      <c r="O1121" t="b">
        <f>AND('INF GERAIS'!B1138=LEFT(RESUMO!B1138,9),'INF GERAIS'!B1138=LEFT('TERMO DE ADESÃO'!B1138,9),'INF GERAIS'!B1138=LEFT(EVENTOS!B1138,9),'INF GERAIS'!B1138=LEFT(PAGAMENTOS!B1138,9),'INF GERAIS'!B1138=LEFT(VISTORIA!B1138,9),'INF GERAIS'!B1138=LEFT('PRESTAÇÃO DE CONTAS'!B1138,9),'INF GERAIS'!B1138=LEFT('OBS  ENC'!B1138,9),'INF GERAIS'!B1138=LEFT('CONCLUSÃO INFORMAL'!B1138,9))</f>
        <v>1</v>
      </c>
      <c r="P1121" t="b">
        <f>AND('INF GERAIS'!D1138=RESUMO!D1138,'INF GERAIS'!D1138='TERMO DE ADESÃO'!D1138,'INF GERAIS'!D1138=EVENTOS!D1138,'INF GERAIS'!D1138=PAGAMENTOS!D1138,'INF GERAIS'!D1138=VISTORIA!D1138,'INF GERAIS'!D1138='PRESTAÇÃO DE CONTAS'!D1138,'INF GERAIS'!D1138='OBS  ENC'!D1138,'INF GERAIS'!D1138='CONCLUSÃO INFORMAL'!D1138)</f>
        <v>1</v>
      </c>
      <c r="Q1121" t="b">
        <f>AND('INF GERAIS'!E1138=RESUMO!E1138,'INF GERAIS'!E1138='TERMO DE ADESÃO'!E1138,'INF GERAIS'!E1138=EVENTOS!E1138,'INF GERAIS'!E1138=PAGAMENTOS!E1138,'INF GERAIS'!E1138=VISTORIA!E1138,'INF GERAIS'!E1138='PRESTAÇÃO DE CONTAS'!E1138,'INF GERAIS'!E1138='OBS  ENC'!E1138,'INF GERAIS'!E1138='CONCLUSÃO INFORMAL'!E1138)</f>
        <v>1</v>
      </c>
    </row>
    <row r="1122" spans="15:17" x14ac:dyDescent="0.35">
      <c r="O1122" t="b">
        <f>AND('INF GERAIS'!B1139=LEFT(RESUMO!B1139,9),'INF GERAIS'!B1139=LEFT('TERMO DE ADESÃO'!B1139,9),'INF GERAIS'!B1139=LEFT(EVENTOS!B1139,9),'INF GERAIS'!B1139=LEFT(PAGAMENTOS!B1139,9),'INF GERAIS'!B1139=LEFT(VISTORIA!B1139,9),'INF GERAIS'!B1139=LEFT('PRESTAÇÃO DE CONTAS'!B1139,9),'INF GERAIS'!B1139=LEFT('OBS  ENC'!B1139,9),'INF GERAIS'!B1139=LEFT('CONCLUSÃO INFORMAL'!B1139,9))</f>
        <v>1</v>
      </c>
      <c r="P1122" t="b">
        <f>AND('INF GERAIS'!D1139=RESUMO!D1139,'INF GERAIS'!D1139='TERMO DE ADESÃO'!D1139,'INF GERAIS'!D1139=EVENTOS!D1139,'INF GERAIS'!D1139=PAGAMENTOS!D1139,'INF GERAIS'!D1139=VISTORIA!D1139,'INF GERAIS'!D1139='PRESTAÇÃO DE CONTAS'!D1139,'INF GERAIS'!D1139='OBS  ENC'!D1139,'INF GERAIS'!D1139='CONCLUSÃO INFORMAL'!D1139)</f>
        <v>1</v>
      </c>
      <c r="Q1122" t="b">
        <f>AND('INF GERAIS'!E1139=RESUMO!E1139,'INF GERAIS'!E1139='TERMO DE ADESÃO'!E1139,'INF GERAIS'!E1139=EVENTOS!E1139,'INF GERAIS'!E1139=PAGAMENTOS!E1139,'INF GERAIS'!E1139=VISTORIA!E1139,'INF GERAIS'!E1139='PRESTAÇÃO DE CONTAS'!E1139,'INF GERAIS'!E1139='OBS  ENC'!E1139,'INF GERAIS'!E1139='CONCLUSÃO INFORMAL'!E1139)</f>
        <v>1</v>
      </c>
    </row>
    <row r="1123" spans="15:17" x14ac:dyDescent="0.35">
      <c r="O1123" t="b">
        <f>AND('INF GERAIS'!B1140=LEFT(RESUMO!B1140,9),'INF GERAIS'!B1140=LEFT('TERMO DE ADESÃO'!B1140,9),'INF GERAIS'!B1140=LEFT(EVENTOS!B1140,9),'INF GERAIS'!B1140=LEFT(PAGAMENTOS!B1140,9),'INF GERAIS'!B1140=LEFT(VISTORIA!B1140,9),'INF GERAIS'!B1140=LEFT('PRESTAÇÃO DE CONTAS'!B1140,9),'INF GERAIS'!B1140=LEFT('OBS  ENC'!B1140,9),'INF GERAIS'!B1140=LEFT('CONCLUSÃO INFORMAL'!B1140,9))</f>
        <v>1</v>
      </c>
      <c r="P1123" t="b">
        <f>AND('INF GERAIS'!D1140=RESUMO!D1140,'INF GERAIS'!D1140='TERMO DE ADESÃO'!D1140,'INF GERAIS'!D1140=EVENTOS!D1140,'INF GERAIS'!D1140=PAGAMENTOS!D1140,'INF GERAIS'!D1140=VISTORIA!D1140,'INF GERAIS'!D1140='PRESTAÇÃO DE CONTAS'!D1140,'INF GERAIS'!D1140='OBS  ENC'!D1140,'INF GERAIS'!D1140='CONCLUSÃO INFORMAL'!D1140)</f>
        <v>1</v>
      </c>
      <c r="Q1123" t="b">
        <f>AND('INF GERAIS'!E1140=RESUMO!E1140,'INF GERAIS'!E1140='TERMO DE ADESÃO'!E1140,'INF GERAIS'!E1140=EVENTOS!E1140,'INF GERAIS'!E1140=PAGAMENTOS!E1140,'INF GERAIS'!E1140=VISTORIA!E1140,'INF GERAIS'!E1140='PRESTAÇÃO DE CONTAS'!E1140,'INF GERAIS'!E1140='OBS  ENC'!E1140,'INF GERAIS'!E1140='CONCLUSÃO INFORMAL'!E1140)</f>
        <v>1</v>
      </c>
    </row>
    <row r="1124" spans="15:17" x14ac:dyDescent="0.35">
      <c r="O1124" t="b">
        <f>AND('INF GERAIS'!B1141=LEFT(RESUMO!B1141,9),'INF GERAIS'!B1141=LEFT('TERMO DE ADESÃO'!B1141,9),'INF GERAIS'!B1141=LEFT(EVENTOS!B1141,9),'INF GERAIS'!B1141=LEFT(PAGAMENTOS!B1141,9),'INF GERAIS'!B1141=LEFT(VISTORIA!B1141,9),'INF GERAIS'!B1141=LEFT('PRESTAÇÃO DE CONTAS'!B1141,9),'INF GERAIS'!B1141=LEFT('OBS  ENC'!B1141,9),'INF GERAIS'!B1141=LEFT('CONCLUSÃO INFORMAL'!B1141,9))</f>
        <v>1</v>
      </c>
      <c r="P1124" t="b">
        <f>AND('INF GERAIS'!D1141=RESUMO!D1141,'INF GERAIS'!D1141='TERMO DE ADESÃO'!D1141,'INF GERAIS'!D1141=EVENTOS!D1141,'INF GERAIS'!D1141=PAGAMENTOS!D1141,'INF GERAIS'!D1141=VISTORIA!D1141,'INF GERAIS'!D1141='PRESTAÇÃO DE CONTAS'!D1141,'INF GERAIS'!D1141='OBS  ENC'!D1141,'INF GERAIS'!D1141='CONCLUSÃO INFORMAL'!D1141)</f>
        <v>1</v>
      </c>
      <c r="Q1124" t="b">
        <f>AND('INF GERAIS'!E1141=RESUMO!E1141,'INF GERAIS'!E1141='TERMO DE ADESÃO'!E1141,'INF GERAIS'!E1141=EVENTOS!E1141,'INF GERAIS'!E1141=PAGAMENTOS!E1141,'INF GERAIS'!E1141=VISTORIA!E1141,'INF GERAIS'!E1141='PRESTAÇÃO DE CONTAS'!E1141,'INF GERAIS'!E1141='OBS  ENC'!E1141,'INF GERAIS'!E1141='CONCLUSÃO INFORMAL'!E1141)</f>
        <v>1</v>
      </c>
    </row>
    <row r="1125" spans="15:17" x14ac:dyDescent="0.35">
      <c r="O1125" t="b">
        <f>AND('INF GERAIS'!B1142=LEFT(RESUMO!B1142,9),'INF GERAIS'!B1142=LEFT('TERMO DE ADESÃO'!B1142,9),'INF GERAIS'!B1142=LEFT(EVENTOS!B1142,9),'INF GERAIS'!B1142=LEFT(PAGAMENTOS!B1142,9),'INF GERAIS'!B1142=LEFT(VISTORIA!B1142,9),'INF GERAIS'!B1142=LEFT('PRESTAÇÃO DE CONTAS'!B1142,9),'INF GERAIS'!B1142=LEFT('OBS  ENC'!B1142,9),'INF GERAIS'!B1142=LEFT('CONCLUSÃO INFORMAL'!B1142,9))</f>
        <v>1</v>
      </c>
      <c r="P1125" t="b">
        <f>AND('INF GERAIS'!D1142=RESUMO!D1142,'INF GERAIS'!D1142='TERMO DE ADESÃO'!D1142,'INF GERAIS'!D1142=EVENTOS!D1142,'INF GERAIS'!D1142=PAGAMENTOS!D1142,'INF GERAIS'!D1142=VISTORIA!D1142,'INF GERAIS'!D1142='PRESTAÇÃO DE CONTAS'!D1142,'INF GERAIS'!D1142='OBS  ENC'!D1142,'INF GERAIS'!D1142='CONCLUSÃO INFORMAL'!D1142)</f>
        <v>1</v>
      </c>
      <c r="Q1125" t="b">
        <f>AND('INF GERAIS'!E1142=RESUMO!E1142,'INF GERAIS'!E1142='TERMO DE ADESÃO'!E1142,'INF GERAIS'!E1142=EVENTOS!E1142,'INF GERAIS'!E1142=PAGAMENTOS!E1142,'INF GERAIS'!E1142=VISTORIA!E1142,'INF GERAIS'!E1142='PRESTAÇÃO DE CONTAS'!E1142,'INF GERAIS'!E1142='OBS  ENC'!E1142,'INF GERAIS'!E1142='CONCLUSÃO INFORMAL'!E1142)</f>
        <v>1</v>
      </c>
    </row>
    <row r="1126" spans="15:17" x14ac:dyDescent="0.35">
      <c r="O1126" t="b">
        <f>AND('INF GERAIS'!B1143=LEFT(RESUMO!B1143,9),'INF GERAIS'!B1143=LEFT('TERMO DE ADESÃO'!B1143,9),'INF GERAIS'!B1143=LEFT(EVENTOS!B1143,9),'INF GERAIS'!B1143=LEFT(PAGAMENTOS!B1143,9),'INF GERAIS'!B1143=LEFT(VISTORIA!B1143,9),'INF GERAIS'!B1143=LEFT('PRESTAÇÃO DE CONTAS'!B1143,9),'INF GERAIS'!B1143=LEFT('OBS  ENC'!B1143,9),'INF GERAIS'!B1143=LEFT('CONCLUSÃO INFORMAL'!B1143,9))</f>
        <v>1</v>
      </c>
      <c r="P1126" t="b">
        <f>AND('INF GERAIS'!D1143=RESUMO!D1143,'INF GERAIS'!D1143='TERMO DE ADESÃO'!D1143,'INF GERAIS'!D1143=EVENTOS!D1143,'INF GERAIS'!D1143=PAGAMENTOS!D1143,'INF GERAIS'!D1143=VISTORIA!D1143,'INF GERAIS'!D1143='PRESTAÇÃO DE CONTAS'!D1143,'INF GERAIS'!D1143='OBS  ENC'!D1143,'INF GERAIS'!D1143='CONCLUSÃO INFORMAL'!D1143)</f>
        <v>1</v>
      </c>
      <c r="Q1126" t="b">
        <f>AND('INF GERAIS'!E1143=RESUMO!E1143,'INF GERAIS'!E1143='TERMO DE ADESÃO'!E1143,'INF GERAIS'!E1143=EVENTOS!E1143,'INF GERAIS'!E1143=PAGAMENTOS!E1143,'INF GERAIS'!E1143=VISTORIA!E1143,'INF GERAIS'!E1143='PRESTAÇÃO DE CONTAS'!E1143,'INF GERAIS'!E1143='OBS  ENC'!E1143,'INF GERAIS'!E1143='CONCLUSÃO INFORMAL'!E1143)</f>
        <v>1</v>
      </c>
    </row>
    <row r="1127" spans="15:17" x14ac:dyDescent="0.35">
      <c r="O1127" t="b">
        <f>AND('INF GERAIS'!B1144=LEFT(RESUMO!B1144,9),'INF GERAIS'!B1144=LEFT('TERMO DE ADESÃO'!B1144,9),'INF GERAIS'!B1144=LEFT(EVENTOS!B1144,9),'INF GERAIS'!B1144=LEFT(PAGAMENTOS!B1144,9),'INF GERAIS'!B1144=LEFT(VISTORIA!B1144,9),'INF GERAIS'!B1144=LEFT('PRESTAÇÃO DE CONTAS'!B1144,9),'INF GERAIS'!B1144=LEFT('OBS  ENC'!B1144,9),'INF GERAIS'!B1144=LEFT('CONCLUSÃO INFORMAL'!B1144,9))</f>
        <v>1</v>
      </c>
      <c r="P1127" t="b">
        <f>AND('INF GERAIS'!D1144=RESUMO!D1144,'INF GERAIS'!D1144='TERMO DE ADESÃO'!D1144,'INF GERAIS'!D1144=EVENTOS!D1144,'INF GERAIS'!D1144=PAGAMENTOS!D1144,'INF GERAIS'!D1144=VISTORIA!D1144,'INF GERAIS'!D1144='PRESTAÇÃO DE CONTAS'!D1144,'INF GERAIS'!D1144='OBS  ENC'!D1144,'INF GERAIS'!D1144='CONCLUSÃO INFORMAL'!D1144)</f>
        <v>1</v>
      </c>
      <c r="Q1127" t="b">
        <f>AND('INF GERAIS'!E1144=RESUMO!E1144,'INF GERAIS'!E1144='TERMO DE ADESÃO'!E1144,'INF GERAIS'!E1144=EVENTOS!E1144,'INF GERAIS'!E1144=PAGAMENTOS!E1144,'INF GERAIS'!E1144=VISTORIA!E1144,'INF GERAIS'!E1144='PRESTAÇÃO DE CONTAS'!E1144,'INF GERAIS'!E1144='OBS  ENC'!E1144,'INF GERAIS'!E1144='CONCLUSÃO INFORMAL'!E1144)</f>
        <v>1</v>
      </c>
    </row>
    <row r="1128" spans="15:17" x14ac:dyDescent="0.35">
      <c r="O1128" t="b">
        <f>AND('INF GERAIS'!B1145=LEFT(RESUMO!B1145,9),'INF GERAIS'!B1145=LEFT('TERMO DE ADESÃO'!B1145,9),'INF GERAIS'!B1145=LEFT(EVENTOS!B1145,9),'INF GERAIS'!B1145=LEFT(PAGAMENTOS!B1145,9),'INF GERAIS'!B1145=LEFT(VISTORIA!B1145,9),'INF GERAIS'!B1145=LEFT('PRESTAÇÃO DE CONTAS'!B1145,9),'INF GERAIS'!B1145=LEFT('OBS  ENC'!B1145,9),'INF GERAIS'!B1145=LEFT('CONCLUSÃO INFORMAL'!B1145,9))</f>
        <v>1</v>
      </c>
      <c r="P1128" t="b">
        <f>AND('INF GERAIS'!D1145=RESUMO!D1145,'INF GERAIS'!D1145='TERMO DE ADESÃO'!D1145,'INF GERAIS'!D1145=EVENTOS!D1145,'INF GERAIS'!D1145=PAGAMENTOS!D1145,'INF GERAIS'!D1145=VISTORIA!D1145,'INF GERAIS'!D1145='PRESTAÇÃO DE CONTAS'!D1145,'INF GERAIS'!D1145='OBS  ENC'!D1145,'INF GERAIS'!D1145='CONCLUSÃO INFORMAL'!D1145)</f>
        <v>1</v>
      </c>
      <c r="Q1128" t="b">
        <f>AND('INF GERAIS'!E1145=RESUMO!E1145,'INF GERAIS'!E1145='TERMO DE ADESÃO'!E1145,'INF GERAIS'!E1145=EVENTOS!E1145,'INF GERAIS'!E1145=PAGAMENTOS!E1145,'INF GERAIS'!E1145=VISTORIA!E1145,'INF GERAIS'!E1145='PRESTAÇÃO DE CONTAS'!E1145,'INF GERAIS'!E1145='OBS  ENC'!E1145,'INF GERAIS'!E1145='CONCLUSÃO INFORMAL'!E1145)</f>
        <v>1</v>
      </c>
    </row>
    <row r="1129" spans="15:17" x14ac:dyDescent="0.35">
      <c r="O1129" t="b">
        <f>AND('INF GERAIS'!B1146=LEFT(RESUMO!B1146,9),'INF GERAIS'!B1146=LEFT('TERMO DE ADESÃO'!B1146,9),'INF GERAIS'!B1146=LEFT(EVENTOS!B1146,9),'INF GERAIS'!B1146=LEFT(PAGAMENTOS!B1146,9),'INF GERAIS'!B1146=LEFT(VISTORIA!B1146,9),'INF GERAIS'!B1146=LEFT('PRESTAÇÃO DE CONTAS'!B1146,9),'INF GERAIS'!B1146=LEFT('OBS  ENC'!B1146,9),'INF GERAIS'!B1146=LEFT('CONCLUSÃO INFORMAL'!B1146,9))</f>
        <v>1</v>
      </c>
      <c r="P1129" t="b">
        <f>AND('INF GERAIS'!D1146=RESUMO!D1146,'INF GERAIS'!D1146='TERMO DE ADESÃO'!D1146,'INF GERAIS'!D1146=EVENTOS!D1146,'INF GERAIS'!D1146=PAGAMENTOS!D1146,'INF GERAIS'!D1146=VISTORIA!D1146,'INF GERAIS'!D1146='PRESTAÇÃO DE CONTAS'!D1146,'INF GERAIS'!D1146='OBS  ENC'!D1146,'INF GERAIS'!D1146='CONCLUSÃO INFORMAL'!D1146)</f>
        <v>1</v>
      </c>
      <c r="Q1129" t="b">
        <f>AND('INF GERAIS'!E1146=RESUMO!E1146,'INF GERAIS'!E1146='TERMO DE ADESÃO'!E1146,'INF GERAIS'!E1146=EVENTOS!E1146,'INF GERAIS'!E1146=PAGAMENTOS!E1146,'INF GERAIS'!E1146=VISTORIA!E1146,'INF GERAIS'!E1146='PRESTAÇÃO DE CONTAS'!E1146,'INF GERAIS'!E1146='OBS  ENC'!E1146,'INF GERAIS'!E1146='CONCLUSÃO INFORMAL'!E1146)</f>
        <v>1</v>
      </c>
    </row>
    <row r="1130" spans="15:17" x14ac:dyDescent="0.35">
      <c r="O1130" t="b">
        <f>AND('INF GERAIS'!B1147=LEFT(RESUMO!B1147,9),'INF GERAIS'!B1147=LEFT('TERMO DE ADESÃO'!B1147,9),'INF GERAIS'!B1147=LEFT(EVENTOS!B1147,9),'INF GERAIS'!B1147=LEFT(PAGAMENTOS!B1147,9),'INF GERAIS'!B1147=LEFT(VISTORIA!B1147,9),'INF GERAIS'!B1147=LEFT('PRESTAÇÃO DE CONTAS'!B1147,9),'INF GERAIS'!B1147=LEFT('OBS  ENC'!B1147,9),'INF GERAIS'!B1147=LEFT('CONCLUSÃO INFORMAL'!B1147,9))</f>
        <v>1</v>
      </c>
      <c r="P1130" t="b">
        <f>AND('INF GERAIS'!D1147=RESUMO!D1147,'INF GERAIS'!D1147='TERMO DE ADESÃO'!D1147,'INF GERAIS'!D1147=EVENTOS!D1147,'INF GERAIS'!D1147=PAGAMENTOS!D1147,'INF GERAIS'!D1147=VISTORIA!D1147,'INF GERAIS'!D1147='PRESTAÇÃO DE CONTAS'!D1147,'INF GERAIS'!D1147='OBS  ENC'!D1147,'INF GERAIS'!D1147='CONCLUSÃO INFORMAL'!D1147)</f>
        <v>1</v>
      </c>
      <c r="Q1130" t="b">
        <f>AND('INF GERAIS'!E1147=RESUMO!E1147,'INF GERAIS'!E1147='TERMO DE ADESÃO'!E1147,'INF GERAIS'!E1147=EVENTOS!E1147,'INF GERAIS'!E1147=PAGAMENTOS!E1147,'INF GERAIS'!E1147=VISTORIA!E1147,'INF GERAIS'!E1147='PRESTAÇÃO DE CONTAS'!E1147,'INF GERAIS'!E1147='OBS  ENC'!E1147,'INF GERAIS'!E1147='CONCLUSÃO INFORMAL'!E1147)</f>
        <v>1</v>
      </c>
    </row>
    <row r="1131" spans="15:17" x14ac:dyDescent="0.35">
      <c r="O1131" t="b">
        <f>AND('INF GERAIS'!B1148=LEFT(RESUMO!B1148,9),'INF GERAIS'!B1148=LEFT('TERMO DE ADESÃO'!B1148,9),'INF GERAIS'!B1148=LEFT(EVENTOS!B1148,9),'INF GERAIS'!B1148=LEFT(PAGAMENTOS!B1148,9),'INF GERAIS'!B1148=LEFT(VISTORIA!B1148,9),'INF GERAIS'!B1148=LEFT('PRESTAÇÃO DE CONTAS'!B1148,9),'INF GERAIS'!B1148=LEFT('OBS  ENC'!B1148,9),'INF GERAIS'!B1148=LEFT('CONCLUSÃO INFORMAL'!B1148,9))</f>
        <v>1</v>
      </c>
      <c r="P1131" t="b">
        <f>AND('INF GERAIS'!D1148=RESUMO!D1148,'INF GERAIS'!D1148='TERMO DE ADESÃO'!D1148,'INF GERAIS'!D1148=EVENTOS!D1148,'INF GERAIS'!D1148=PAGAMENTOS!D1148,'INF GERAIS'!D1148=VISTORIA!D1148,'INF GERAIS'!D1148='PRESTAÇÃO DE CONTAS'!D1148,'INF GERAIS'!D1148='OBS  ENC'!D1148,'INF GERAIS'!D1148='CONCLUSÃO INFORMAL'!D1148)</f>
        <v>1</v>
      </c>
      <c r="Q1131" t="b">
        <f>AND('INF GERAIS'!E1148=RESUMO!E1148,'INF GERAIS'!E1148='TERMO DE ADESÃO'!E1148,'INF GERAIS'!E1148=EVENTOS!E1148,'INF GERAIS'!E1148=PAGAMENTOS!E1148,'INF GERAIS'!E1148=VISTORIA!E1148,'INF GERAIS'!E1148='PRESTAÇÃO DE CONTAS'!E1148,'INF GERAIS'!E1148='OBS  ENC'!E1148,'INF GERAIS'!E1148='CONCLUSÃO INFORMAL'!E1148)</f>
        <v>1</v>
      </c>
    </row>
    <row r="1132" spans="15:17" x14ac:dyDescent="0.35">
      <c r="O1132" t="b">
        <f>AND('INF GERAIS'!B1149=LEFT(RESUMO!B1149,9),'INF GERAIS'!B1149=LEFT('TERMO DE ADESÃO'!B1149,9),'INF GERAIS'!B1149=LEFT(EVENTOS!B1149,9),'INF GERAIS'!B1149=LEFT(PAGAMENTOS!B1149,9),'INF GERAIS'!B1149=LEFT(VISTORIA!B1149,9),'INF GERAIS'!B1149=LEFT('PRESTAÇÃO DE CONTAS'!B1149,9),'INF GERAIS'!B1149=LEFT('OBS  ENC'!B1149,9),'INF GERAIS'!B1149=LEFT('CONCLUSÃO INFORMAL'!B1149,9))</f>
        <v>1</v>
      </c>
      <c r="P1132" t="b">
        <f>AND('INF GERAIS'!D1149=RESUMO!D1149,'INF GERAIS'!D1149='TERMO DE ADESÃO'!D1149,'INF GERAIS'!D1149=EVENTOS!D1149,'INF GERAIS'!D1149=PAGAMENTOS!D1149,'INF GERAIS'!D1149=VISTORIA!D1149,'INF GERAIS'!D1149='PRESTAÇÃO DE CONTAS'!D1149,'INF GERAIS'!D1149='OBS  ENC'!D1149,'INF GERAIS'!D1149='CONCLUSÃO INFORMAL'!D1149)</f>
        <v>1</v>
      </c>
      <c r="Q1132" t="b">
        <f>AND('INF GERAIS'!E1149=RESUMO!E1149,'INF GERAIS'!E1149='TERMO DE ADESÃO'!E1149,'INF GERAIS'!E1149=EVENTOS!E1149,'INF GERAIS'!E1149=PAGAMENTOS!E1149,'INF GERAIS'!E1149=VISTORIA!E1149,'INF GERAIS'!E1149='PRESTAÇÃO DE CONTAS'!E1149,'INF GERAIS'!E1149='OBS  ENC'!E1149,'INF GERAIS'!E1149='CONCLUSÃO INFORMAL'!E1149)</f>
        <v>1</v>
      </c>
    </row>
    <row r="1133" spans="15:17" x14ac:dyDescent="0.35">
      <c r="O1133" t="b">
        <f>AND('INF GERAIS'!B1150=LEFT(RESUMO!B1150,9),'INF GERAIS'!B1150=LEFT('TERMO DE ADESÃO'!B1150,9),'INF GERAIS'!B1150=LEFT(EVENTOS!B1150,9),'INF GERAIS'!B1150=LEFT(PAGAMENTOS!B1150,9),'INF GERAIS'!B1150=LEFT(VISTORIA!B1150,9),'INF GERAIS'!B1150=LEFT('PRESTAÇÃO DE CONTAS'!B1150,9),'INF GERAIS'!B1150=LEFT('OBS  ENC'!B1150,9),'INF GERAIS'!B1150=LEFT('CONCLUSÃO INFORMAL'!B1150,9))</f>
        <v>1</v>
      </c>
      <c r="P1133" t="b">
        <f>AND('INF GERAIS'!D1150=RESUMO!D1150,'INF GERAIS'!D1150='TERMO DE ADESÃO'!D1150,'INF GERAIS'!D1150=EVENTOS!D1150,'INF GERAIS'!D1150=PAGAMENTOS!D1150,'INF GERAIS'!D1150=VISTORIA!D1150,'INF GERAIS'!D1150='PRESTAÇÃO DE CONTAS'!D1150,'INF GERAIS'!D1150='OBS  ENC'!D1150,'INF GERAIS'!D1150='CONCLUSÃO INFORMAL'!D1150)</f>
        <v>1</v>
      </c>
      <c r="Q1133" t="b">
        <f>AND('INF GERAIS'!E1150=RESUMO!E1150,'INF GERAIS'!E1150='TERMO DE ADESÃO'!E1150,'INF GERAIS'!E1150=EVENTOS!E1150,'INF GERAIS'!E1150=PAGAMENTOS!E1150,'INF GERAIS'!E1150=VISTORIA!E1150,'INF GERAIS'!E1150='PRESTAÇÃO DE CONTAS'!E1150,'INF GERAIS'!E1150='OBS  ENC'!E1150,'INF GERAIS'!E1150='CONCLUSÃO INFORMAL'!E1150)</f>
        <v>1</v>
      </c>
    </row>
    <row r="1134" spans="15:17" x14ac:dyDescent="0.35">
      <c r="O1134" t="b">
        <f>AND('INF GERAIS'!B1151=LEFT(RESUMO!B1151,9),'INF GERAIS'!B1151=LEFT('TERMO DE ADESÃO'!B1151,9),'INF GERAIS'!B1151=LEFT(EVENTOS!B1151,9),'INF GERAIS'!B1151=LEFT(PAGAMENTOS!B1151,9),'INF GERAIS'!B1151=LEFT(VISTORIA!B1151,9),'INF GERAIS'!B1151=LEFT('PRESTAÇÃO DE CONTAS'!B1151,9),'INF GERAIS'!B1151=LEFT('OBS  ENC'!B1151,9),'INF GERAIS'!B1151=LEFT('CONCLUSÃO INFORMAL'!B1151,9))</f>
        <v>1</v>
      </c>
      <c r="P1134" t="b">
        <f>AND('INF GERAIS'!D1151=RESUMO!D1151,'INF GERAIS'!D1151='TERMO DE ADESÃO'!D1151,'INF GERAIS'!D1151=EVENTOS!D1151,'INF GERAIS'!D1151=PAGAMENTOS!D1151,'INF GERAIS'!D1151=VISTORIA!D1151,'INF GERAIS'!D1151='PRESTAÇÃO DE CONTAS'!D1151,'INF GERAIS'!D1151='OBS  ENC'!D1151,'INF GERAIS'!D1151='CONCLUSÃO INFORMAL'!D1151)</f>
        <v>1</v>
      </c>
      <c r="Q1134" t="b">
        <f>AND('INF GERAIS'!E1151=RESUMO!E1151,'INF GERAIS'!E1151='TERMO DE ADESÃO'!E1151,'INF GERAIS'!E1151=EVENTOS!E1151,'INF GERAIS'!E1151=PAGAMENTOS!E1151,'INF GERAIS'!E1151=VISTORIA!E1151,'INF GERAIS'!E1151='PRESTAÇÃO DE CONTAS'!E1151,'INF GERAIS'!E1151='OBS  ENC'!E1151,'INF GERAIS'!E1151='CONCLUSÃO INFORMAL'!E1151)</f>
        <v>1</v>
      </c>
    </row>
    <row r="1135" spans="15:17" x14ac:dyDescent="0.35">
      <c r="O1135" t="b">
        <f>AND('INF GERAIS'!B1152=LEFT(RESUMO!B1152,9),'INF GERAIS'!B1152=LEFT('TERMO DE ADESÃO'!B1152,9),'INF GERAIS'!B1152=LEFT(EVENTOS!B1152,9),'INF GERAIS'!B1152=LEFT(PAGAMENTOS!B1152,9),'INF GERAIS'!B1152=LEFT(VISTORIA!B1152,9),'INF GERAIS'!B1152=LEFT('PRESTAÇÃO DE CONTAS'!B1152,9),'INF GERAIS'!B1152=LEFT('OBS  ENC'!B1152,9),'INF GERAIS'!B1152=LEFT('CONCLUSÃO INFORMAL'!B1152,9))</f>
        <v>1</v>
      </c>
      <c r="P1135" t="b">
        <f>AND('INF GERAIS'!D1152=RESUMO!D1152,'INF GERAIS'!D1152='TERMO DE ADESÃO'!D1152,'INF GERAIS'!D1152=EVENTOS!D1152,'INF GERAIS'!D1152=PAGAMENTOS!D1152,'INF GERAIS'!D1152=VISTORIA!D1152,'INF GERAIS'!D1152='PRESTAÇÃO DE CONTAS'!D1152,'INF GERAIS'!D1152='OBS  ENC'!D1152,'INF GERAIS'!D1152='CONCLUSÃO INFORMAL'!D1152)</f>
        <v>1</v>
      </c>
      <c r="Q1135" t="b">
        <f>AND('INF GERAIS'!E1152=RESUMO!E1152,'INF GERAIS'!E1152='TERMO DE ADESÃO'!E1152,'INF GERAIS'!E1152=EVENTOS!E1152,'INF GERAIS'!E1152=PAGAMENTOS!E1152,'INF GERAIS'!E1152=VISTORIA!E1152,'INF GERAIS'!E1152='PRESTAÇÃO DE CONTAS'!E1152,'INF GERAIS'!E1152='OBS  ENC'!E1152,'INF GERAIS'!E1152='CONCLUSÃO INFORMAL'!E1152)</f>
        <v>1</v>
      </c>
    </row>
    <row r="1136" spans="15:17" x14ac:dyDescent="0.35">
      <c r="O1136" t="b">
        <f>AND('INF GERAIS'!B1153=LEFT(RESUMO!B1153,9),'INF GERAIS'!B1153=LEFT('TERMO DE ADESÃO'!B1153,9),'INF GERAIS'!B1153=LEFT(EVENTOS!B1153,9),'INF GERAIS'!B1153=LEFT(PAGAMENTOS!B1153,9),'INF GERAIS'!B1153=LEFT(VISTORIA!B1153,9),'INF GERAIS'!B1153=LEFT('PRESTAÇÃO DE CONTAS'!B1153,9),'INF GERAIS'!B1153=LEFT('OBS  ENC'!B1153,9),'INF GERAIS'!B1153=LEFT('CONCLUSÃO INFORMAL'!B1153,9))</f>
        <v>1</v>
      </c>
      <c r="P1136" t="b">
        <f>AND('INF GERAIS'!D1153=RESUMO!D1153,'INF GERAIS'!D1153='TERMO DE ADESÃO'!D1153,'INF GERAIS'!D1153=EVENTOS!D1153,'INF GERAIS'!D1153=PAGAMENTOS!D1153,'INF GERAIS'!D1153=VISTORIA!D1153,'INF GERAIS'!D1153='PRESTAÇÃO DE CONTAS'!D1153,'INF GERAIS'!D1153='OBS  ENC'!D1153,'INF GERAIS'!D1153='CONCLUSÃO INFORMAL'!D1153)</f>
        <v>1</v>
      </c>
      <c r="Q1136" t="b">
        <f>AND('INF GERAIS'!E1153=RESUMO!E1153,'INF GERAIS'!E1153='TERMO DE ADESÃO'!E1153,'INF GERAIS'!E1153=EVENTOS!E1153,'INF GERAIS'!E1153=PAGAMENTOS!E1153,'INF GERAIS'!E1153=VISTORIA!E1153,'INF GERAIS'!E1153='PRESTAÇÃO DE CONTAS'!E1153,'INF GERAIS'!E1153='OBS  ENC'!E1153,'INF GERAIS'!E1153='CONCLUSÃO INFORMAL'!E1153)</f>
        <v>1</v>
      </c>
    </row>
    <row r="1137" spans="15:17" x14ac:dyDescent="0.35">
      <c r="O1137" t="b">
        <f>AND('INF GERAIS'!B1154=LEFT(RESUMO!B1154,9),'INF GERAIS'!B1154=LEFT('TERMO DE ADESÃO'!B1154,9),'INF GERAIS'!B1154=LEFT(EVENTOS!B1154,9),'INF GERAIS'!B1154=LEFT(PAGAMENTOS!B1154,9),'INF GERAIS'!B1154=LEFT(VISTORIA!B1154,9),'INF GERAIS'!B1154=LEFT('PRESTAÇÃO DE CONTAS'!B1154,9),'INF GERAIS'!B1154=LEFT('OBS  ENC'!B1154,9),'INF GERAIS'!B1154=LEFT('CONCLUSÃO INFORMAL'!B1154,9))</f>
        <v>1</v>
      </c>
      <c r="P1137" t="b">
        <f>AND('INF GERAIS'!D1154=RESUMO!D1154,'INF GERAIS'!D1154='TERMO DE ADESÃO'!D1154,'INF GERAIS'!D1154=EVENTOS!D1154,'INF GERAIS'!D1154=PAGAMENTOS!D1154,'INF GERAIS'!D1154=VISTORIA!D1154,'INF GERAIS'!D1154='PRESTAÇÃO DE CONTAS'!D1154,'INF GERAIS'!D1154='OBS  ENC'!D1154,'INF GERAIS'!D1154='CONCLUSÃO INFORMAL'!D1154)</f>
        <v>1</v>
      </c>
      <c r="Q1137" t="b">
        <f>AND('INF GERAIS'!E1154=RESUMO!E1154,'INF GERAIS'!E1154='TERMO DE ADESÃO'!E1154,'INF GERAIS'!E1154=EVENTOS!E1154,'INF GERAIS'!E1154=PAGAMENTOS!E1154,'INF GERAIS'!E1154=VISTORIA!E1154,'INF GERAIS'!E1154='PRESTAÇÃO DE CONTAS'!E1154,'INF GERAIS'!E1154='OBS  ENC'!E1154,'INF GERAIS'!E1154='CONCLUSÃO INFORMAL'!E1154)</f>
        <v>1</v>
      </c>
    </row>
    <row r="1138" spans="15:17" x14ac:dyDescent="0.35">
      <c r="O1138" t="b">
        <f>AND('INF GERAIS'!B1155=LEFT(RESUMO!B1155,9),'INF GERAIS'!B1155=LEFT('TERMO DE ADESÃO'!B1155,9),'INF GERAIS'!B1155=LEFT(EVENTOS!B1155,9),'INF GERAIS'!B1155=LEFT(PAGAMENTOS!B1155,9),'INF GERAIS'!B1155=LEFT(VISTORIA!B1155,9),'INF GERAIS'!B1155=LEFT('PRESTAÇÃO DE CONTAS'!B1155,9),'INF GERAIS'!B1155=LEFT('OBS  ENC'!B1155,9),'INF GERAIS'!B1155=LEFT('CONCLUSÃO INFORMAL'!B1155,9))</f>
        <v>1</v>
      </c>
      <c r="P1138" t="b">
        <f>AND('INF GERAIS'!D1155=RESUMO!D1155,'INF GERAIS'!D1155='TERMO DE ADESÃO'!D1155,'INF GERAIS'!D1155=EVENTOS!D1155,'INF GERAIS'!D1155=PAGAMENTOS!D1155,'INF GERAIS'!D1155=VISTORIA!D1155,'INF GERAIS'!D1155='PRESTAÇÃO DE CONTAS'!D1155,'INF GERAIS'!D1155='OBS  ENC'!D1155,'INF GERAIS'!D1155='CONCLUSÃO INFORMAL'!D1155)</f>
        <v>1</v>
      </c>
      <c r="Q1138" t="b">
        <f>AND('INF GERAIS'!E1155=RESUMO!E1155,'INF GERAIS'!E1155='TERMO DE ADESÃO'!E1155,'INF GERAIS'!E1155=EVENTOS!E1155,'INF GERAIS'!E1155=PAGAMENTOS!E1155,'INF GERAIS'!E1155=VISTORIA!E1155,'INF GERAIS'!E1155='PRESTAÇÃO DE CONTAS'!E1155,'INF GERAIS'!E1155='OBS  ENC'!E1155,'INF GERAIS'!E1155='CONCLUSÃO INFORMAL'!E1155)</f>
        <v>1</v>
      </c>
    </row>
    <row r="1139" spans="15:17" x14ac:dyDescent="0.35">
      <c r="O1139" t="b">
        <f>AND('INF GERAIS'!B1156=LEFT(RESUMO!B1156,9),'INF GERAIS'!B1156=LEFT('TERMO DE ADESÃO'!B1156,9),'INF GERAIS'!B1156=LEFT(EVENTOS!B1156,9),'INF GERAIS'!B1156=LEFT(PAGAMENTOS!B1156,9),'INF GERAIS'!B1156=LEFT(VISTORIA!B1156,9),'INF GERAIS'!B1156=LEFT('PRESTAÇÃO DE CONTAS'!B1156,9),'INF GERAIS'!B1156=LEFT('OBS  ENC'!B1156,9),'INF GERAIS'!B1156=LEFT('CONCLUSÃO INFORMAL'!B1156,9))</f>
        <v>1</v>
      </c>
      <c r="P1139" t="b">
        <f>AND('INF GERAIS'!D1156=RESUMO!D1156,'INF GERAIS'!D1156='TERMO DE ADESÃO'!D1156,'INF GERAIS'!D1156=EVENTOS!D1156,'INF GERAIS'!D1156=PAGAMENTOS!D1156,'INF GERAIS'!D1156=VISTORIA!D1156,'INF GERAIS'!D1156='PRESTAÇÃO DE CONTAS'!D1156,'INF GERAIS'!D1156='OBS  ENC'!D1156,'INF GERAIS'!D1156='CONCLUSÃO INFORMAL'!D1156)</f>
        <v>1</v>
      </c>
      <c r="Q1139" t="b">
        <f>AND('INF GERAIS'!E1156=RESUMO!E1156,'INF GERAIS'!E1156='TERMO DE ADESÃO'!E1156,'INF GERAIS'!E1156=EVENTOS!E1156,'INF GERAIS'!E1156=PAGAMENTOS!E1156,'INF GERAIS'!E1156=VISTORIA!E1156,'INF GERAIS'!E1156='PRESTAÇÃO DE CONTAS'!E1156,'INF GERAIS'!E1156='OBS  ENC'!E1156,'INF GERAIS'!E1156='CONCLUSÃO INFORMAL'!E1156)</f>
        <v>1</v>
      </c>
    </row>
    <row r="1140" spans="15:17" x14ac:dyDescent="0.35">
      <c r="O1140" t="b">
        <f>AND('INF GERAIS'!B1157=LEFT(RESUMO!B1157,9),'INF GERAIS'!B1157=LEFT('TERMO DE ADESÃO'!B1157,9),'INF GERAIS'!B1157=LEFT(EVENTOS!B1157,9),'INF GERAIS'!B1157=LEFT(PAGAMENTOS!B1157,9),'INF GERAIS'!B1157=LEFT(VISTORIA!B1157,9),'INF GERAIS'!B1157=LEFT('PRESTAÇÃO DE CONTAS'!B1157,9),'INF GERAIS'!B1157=LEFT('OBS  ENC'!B1157,9),'INF GERAIS'!B1157=LEFT('CONCLUSÃO INFORMAL'!B1157,9))</f>
        <v>1</v>
      </c>
      <c r="P1140" t="b">
        <f>AND('INF GERAIS'!D1157=RESUMO!D1157,'INF GERAIS'!D1157='TERMO DE ADESÃO'!D1157,'INF GERAIS'!D1157=EVENTOS!D1157,'INF GERAIS'!D1157=PAGAMENTOS!D1157,'INF GERAIS'!D1157=VISTORIA!D1157,'INF GERAIS'!D1157='PRESTAÇÃO DE CONTAS'!D1157,'INF GERAIS'!D1157='OBS  ENC'!D1157,'INF GERAIS'!D1157='CONCLUSÃO INFORMAL'!D1157)</f>
        <v>1</v>
      </c>
      <c r="Q1140" t="b">
        <f>AND('INF GERAIS'!E1157=RESUMO!E1157,'INF GERAIS'!E1157='TERMO DE ADESÃO'!E1157,'INF GERAIS'!E1157=EVENTOS!E1157,'INF GERAIS'!E1157=PAGAMENTOS!E1157,'INF GERAIS'!E1157=VISTORIA!E1157,'INF GERAIS'!E1157='PRESTAÇÃO DE CONTAS'!E1157,'INF GERAIS'!E1157='OBS  ENC'!E1157,'INF GERAIS'!E1157='CONCLUSÃO INFORMAL'!E1157)</f>
        <v>1</v>
      </c>
    </row>
    <row r="1141" spans="15:17" x14ac:dyDescent="0.35">
      <c r="O1141" t="b">
        <f>AND('INF GERAIS'!B1158=LEFT(RESUMO!B1158,9),'INF GERAIS'!B1158=LEFT('TERMO DE ADESÃO'!B1158,9),'INF GERAIS'!B1158=LEFT(EVENTOS!B1158,9),'INF GERAIS'!B1158=LEFT(PAGAMENTOS!B1158,9),'INF GERAIS'!B1158=LEFT(VISTORIA!B1158,9),'INF GERAIS'!B1158=LEFT('PRESTAÇÃO DE CONTAS'!B1158,9),'INF GERAIS'!B1158=LEFT('OBS  ENC'!B1158,9),'INF GERAIS'!B1158=LEFT('CONCLUSÃO INFORMAL'!B1158,9))</f>
        <v>1</v>
      </c>
      <c r="P1141" t="b">
        <f>AND('INF GERAIS'!D1158=RESUMO!D1158,'INF GERAIS'!D1158='TERMO DE ADESÃO'!D1158,'INF GERAIS'!D1158=EVENTOS!D1158,'INF GERAIS'!D1158=PAGAMENTOS!D1158,'INF GERAIS'!D1158=VISTORIA!D1158,'INF GERAIS'!D1158='PRESTAÇÃO DE CONTAS'!D1158,'INF GERAIS'!D1158='OBS  ENC'!D1158,'INF GERAIS'!D1158='CONCLUSÃO INFORMAL'!D1158)</f>
        <v>1</v>
      </c>
      <c r="Q1141" t="b">
        <f>AND('INF GERAIS'!E1158=RESUMO!E1158,'INF GERAIS'!E1158='TERMO DE ADESÃO'!E1158,'INF GERAIS'!E1158=EVENTOS!E1158,'INF GERAIS'!E1158=PAGAMENTOS!E1158,'INF GERAIS'!E1158=VISTORIA!E1158,'INF GERAIS'!E1158='PRESTAÇÃO DE CONTAS'!E1158,'INF GERAIS'!E1158='OBS  ENC'!E1158,'INF GERAIS'!E1158='CONCLUSÃO INFORMAL'!E1158)</f>
        <v>1</v>
      </c>
    </row>
    <row r="1142" spans="15:17" x14ac:dyDescent="0.35">
      <c r="O1142" t="b">
        <f>AND('INF GERAIS'!B1159=LEFT(RESUMO!B1159,9),'INF GERAIS'!B1159=LEFT('TERMO DE ADESÃO'!B1159,9),'INF GERAIS'!B1159=LEFT(EVENTOS!B1159,9),'INF GERAIS'!B1159=LEFT(PAGAMENTOS!B1159,9),'INF GERAIS'!B1159=LEFT(VISTORIA!B1159,9),'INF GERAIS'!B1159=LEFT('PRESTAÇÃO DE CONTAS'!B1159,9),'INF GERAIS'!B1159=LEFT('OBS  ENC'!B1159,9),'INF GERAIS'!B1159=LEFT('CONCLUSÃO INFORMAL'!B1159,9))</f>
        <v>1</v>
      </c>
      <c r="P1142" t="b">
        <f>AND('INF GERAIS'!D1159=RESUMO!D1159,'INF GERAIS'!D1159='TERMO DE ADESÃO'!D1159,'INF GERAIS'!D1159=EVENTOS!D1159,'INF GERAIS'!D1159=PAGAMENTOS!D1159,'INF GERAIS'!D1159=VISTORIA!D1159,'INF GERAIS'!D1159='PRESTAÇÃO DE CONTAS'!D1159,'INF GERAIS'!D1159='OBS  ENC'!D1159,'INF GERAIS'!D1159='CONCLUSÃO INFORMAL'!D1159)</f>
        <v>1</v>
      </c>
      <c r="Q1142" t="b">
        <f>AND('INF GERAIS'!E1159=RESUMO!E1159,'INF GERAIS'!E1159='TERMO DE ADESÃO'!E1159,'INF GERAIS'!E1159=EVENTOS!E1159,'INF GERAIS'!E1159=PAGAMENTOS!E1159,'INF GERAIS'!E1159=VISTORIA!E1159,'INF GERAIS'!E1159='PRESTAÇÃO DE CONTAS'!E1159,'INF GERAIS'!E1159='OBS  ENC'!E1159,'INF GERAIS'!E1159='CONCLUSÃO INFORMAL'!E1159)</f>
        <v>1</v>
      </c>
    </row>
    <row r="1143" spans="15:17" x14ac:dyDescent="0.35">
      <c r="O1143" t="b">
        <f>AND('INF GERAIS'!B1160=LEFT(RESUMO!B1160,9),'INF GERAIS'!B1160=LEFT('TERMO DE ADESÃO'!B1160,9),'INF GERAIS'!B1160=LEFT(EVENTOS!B1160,9),'INF GERAIS'!B1160=LEFT(PAGAMENTOS!B1160,9),'INF GERAIS'!B1160=LEFT(VISTORIA!B1160,9),'INF GERAIS'!B1160=LEFT('PRESTAÇÃO DE CONTAS'!B1160,9),'INF GERAIS'!B1160=LEFT('OBS  ENC'!B1160,9),'INF GERAIS'!B1160=LEFT('CONCLUSÃO INFORMAL'!B1160,9))</f>
        <v>1</v>
      </c>
      <c r="P1143" t="b">
        <f>AND('INF GERAIS'!D1160=RESUMO!D1160,'INF GERAIS'!D1160='TERMO DE ADESÃO'!D1160,'INF GERAIS'!D1160=EVENTOS!D1160,'INF GERAIS'!D1160=PAGAMENTOS!D1160,'INF GERAIS'!D1160=VISTORIA!D1160,'INF GERAIS'!D1160='PRESTAÇÃO DE CONTAS'!D1160,'INF GERAIS'!D1160='OBS  ENC'!D1160,'INF GERAIS'!D1160='CONCLUSÃO INFORMAL'!D1160)</f>
        <v>1</v>
      </c>
      <c r="Q1143" t="b">
        <f>AND('INF GERAIS'!E1160=RESUMO!E1160,'INF GERAIS'!E1160='TERMO DE ADESÃO'!E1160,'INF GERAIS'!E1160=EVENTOS!E1160,'INF GERAIS'!E1160=PAGAMENTOS!E1160,'INF GERAIS'!E1160=VISTORIA!E1160,'INF GERAIS'!E1160='PRESTAÇÃO DE CONTAS'!E1160,'INF GERAIS'!E1160='OBS  ENC'!E1160,'INF GERAIS'!E1160='CONCLUSÃO INFORMAL'!E1160)</f>
        <v>1</v>
      </c>
    </row>
    <row r="1144" spans="15:17" x14ac:dyDescent="0.35">
      <c r="O1144" t="b">
        <f>AND('INF GERAIS'!B1161=LEFT(RESUMO!B1161,9),'INF GERAIS'!B1161=LEFT('TERMO DE ADESÃO'!B1161,9),'INF GERAIS'!B1161=LEFT(EVENTOS!B1161,9),'INF GERAIS'!B1161=LEFT(PAGAMENTOS!B1161,9),'INF GERAIS'!B1161=LEFT(VISTORIA!B1161,9),'INF GERAIS'!B1161=LEFT('PRESTAÇÃO DE CONTAS'!B1161,9),'INF GERAIS'!B1161=LEFT('OBS  ENC'!B1161,9),'INF GERAIS'!B1161=LEFT('CONCLUSÃO INFORMAL'!B1161,9))</f>
        <v>1</v>
      </c>
      <c r="P1144" t="b">
        <f>AND('INF GERAIS'!D1161=RESUMO!D1161,'INF GERAIS'!D1161='TERMO DE ADESÃO'!D1161,'INF GERAIS'!D1161=EVENTOS!D1161,'INF GERAIS'!D1161=PAGAMENTOS!D1161,'INF GERAIS'!D1161=VISTORIA!D1161,'INF GERAIS'!D1161='PRESTAÇÃO DE CONTAS'!D1161,'INF GERAIS'!D1161='OBS  ENC'!D1161,'INF GERAIS'!D1161='CONCLUSÃO INFORMAL'!D1161)</f>
        <v>1</v>
      </c>
      <c r="Q1144" t="b">
        <f>AND('INF GERAIS'!E1161=RESUMO!E1161,'INF GERAIS'!E1161='TERMO DE ADESÃO'!E1161,'INF GERAIS'!E1161=EVENTOS!E1161,'INF GERAIS'!E1161=PAGAMENTOS!E1161,'INF GERAIS'!E1161=VISTORIA!E1161,'INF GERAIS'!E1161='PRESTAÇÃO DE CONTAS'!E1161,'INF GERAIS'!E1161='OBS  ENC'!E1161,'INF GERAIS'!E1161='CONCLUSÃO INFORMAL'!E1161)</f>
        <v>1</v>
      </c>
    </row>
    <row r="1145" spans="15:17" x14ac:dyDescent="0.35">
      <c r="O1145" t="b">
        <f>AND('INF GERAIS'!B1162=LEFT(RESUMO!B1162,9),'INF GERAIS'!B1162=LEFT('TERMO DE ADESÃO'!B1162,9),'INF GERAIS'!B1162=LEFT(EVENTOS!B1162,9),'INF GERAIS'!B1162=LEFT(PAGAMENTOS!B1162,9),'INF GERAIS'!B1162=LEFT(VISTORIA!B1162,9),'INF GERAIS'!B1162=LEFT('PRESTAÇÃO DE CONTAS'!B1162,9),'INF GERAIS'!B1162=LEFT('OBS  ENC'!B1162,9),'INF GERAIS'!B1162=LEFT('CONCLUSÃO INFORMAL'!B1162,9))</f>
        <v>1</v>
      </c>
      <c r="P1145" t="b">
        <f>AND('INF GERAIS'!D1162=RESUMO!D1162,'INF GERAIS'!D1162='TERMO DE ADESÃO'!D1162,'INF GERAIS'!D1162=EVENTOS!D1162,'INF GERAIS'!D1162=PAGAMENTOS!D1162,'INF GERAIS'!D1162=VISTORIA!D1162,'INF GERAIS'!D1162='PRESTAÇÃO DE CONTAS'!D1162,'INF GERAIS'!D1162='OBS  ENC'!D1162,'INF GERAIS'!D1162='CONCLUSÃO INFORMAL'!D1162)</f>
        <v>1</v>
      </c>
      <c r="Q1145" t="b">
        <f>AND('INF GERAIS'!E1162=RESUMO!E1162,'INF GERAIS'!E1162='TERMO DE ADESÃO'!E1162,'INF GERAIS'!E1162=EVENTOS!E1162,'INF GERAIS'!E1162=PAGAMENTOS!E1162,'INF GERAIS'!E1162=VISTORIA!E1162,'INF GERAIS'!E1162='PRESTAÇÃO DE CONTAS'!E1162,'INF GERAIS'!E1162='OBS  ENC'!E1162,'INF GERAIS'!E1162='CONCLUSÃO INFORMAL'!E1162)</f>
        <v>1</v>
      </c>
    </row>
    <row r="1146" spans="15:17" x14ac:dyDescent="0.35">
      <c r="O1146" t="b">
        <f>AND('INF GERAIS'!B1163=LEFT(RESUMO!B1163,9),'INF GERAIS'!B1163=LEFT('TERMO DE ADESÃO'!B1163,9),'INF GERAIS'!B1163=LEFT(EVENTOS!B1163,9),'INF GERAIS'!B1163=LEFT(PAGAMENTOS!B1163,9),'INF GERAIS'!B1163=LEFT(VISTORIA!B1163,9),'INF GERAIS'!B1163=LEFT('PRESTAÇÃO DE CONTAS'!B1163,9),'INF GERAIS'!B1163=LEFT('OBS  ENC'!B1163,9),'INF GERAIS'!B1163=LEFT('CONCLUSÃO INFORMAL'!B1163,9))</f>
        <v>1</v>
      </c>
      <c r="P1146" t="b">
        <f>AND('INF GERAIS'!D1163=RESUMO!D1163,'INF GERAIS'!D1163='TERMO DE ADESÃO'!D1163,'INF GERAIS'!D1163=EVENTOS!D1163,'INF GERAIS'!D1163=PAGAMENTOS!D1163,'INF GERAIS'!D1163=VISTORIA!D1163,'INF GERAIS'!D1163='PRESTAÇÃO DE CONTAS'!D1163,'INF GERAIS'!D1163='OBS  ENC'!D1163,'INF GERAIS'!D1163='CONCLUSÃO INFORMAL'!D1163)</f>
        <v>1</v>
      </c>
      <c r="Q1146" t="b">
        <f>AND('INF GERAIS'!E1163=RESUMO!E1163,'INF GERAIS'!E1163='TERMO DE ADESÃO'!E1163,'INF GERAIS'!E1163=EVENTOS!E1163,'INF GERAIS'!E1163=PAGAMENTOS!E1163,'INF GERAIS'!E1163=VISTORIA!E1163,'INF GERAIS'!E1163='PRESTAÇÃO DE CONTAS'!E1163,'INF GERAIS'!E1163='OBS  ENC'!E1163,'INF GERAIS'!E1163='CONCLUSÃO INFORMAL'!E1163)</f>
        <v>1</v>
      </c>
    </row>
    <row r="1147" spans="15:17" x14ac:dyDescent="0.35">
      <c r="O1147" t="b">
        <f>AND('INF GERAIS'!B1164=LEFT(RESUMO!B1164,9),'INF GERAIS'!B1164=LEFT('TERMO DE ADESÃO'!B1164,9),'INF GERAIS'!B1164=LEFT(EVENTOS!B1164,9),'INF GERAIS'!B1164=LEFT(PAGAMENTOS!B1164,9),'INF GERAIS'!B1164=LEFT(VISTORIA!B1164,9),'INF GERAIS'!B1164=LEFT('PRESTAÇÃO DE CONTAS'!B1164,9),'INF GERAIS'!B1164=LEFT('OBS  ENC'!B1164,9),'INF GERAIS'!B1164=LEFT('CONCLUSÃO INFORMAL'!B1164,9))</f>
        <v>1</v>
      </c>
      <c r="P1147" t="b">
        <f>AND('INF GERAIS'!D1164=RESUMO!D1164,'INF GERAIS'!D1164='TERMO DE ADESÃO'!D1164,'INF GERAIS'!D1164=EVENTOS!D1164,'INF GERAIS'!D1164=PAGAMENTOS!D1164,'INF GERAIS'!D1164=VISTORIA!D1164,'INF GERAIS'!D1164='PRESTAÇÃO DE CONTAS'!D1164,'INF GERAIS'!D1164='OBS  ENC'!D1164,'INF GERAIS'!D1164='CONCLUSÃO INFORMAL'!D1164)</f>
        <v>1</v>
      </c>
      <c r="Q1147" t="b">
        <f>AND('INF GERAIS'!E1164=RESUMO!E1164,'INF GERAIS'!E1164='TERMO DE ADESÃO'!E1164,'INF GERAIS'!E1164=EVENTOS!E1164,'INF GERAIS'!E1164=PAGAMENTOS!E1164,'INF GERAIS'!E1164=VISTORIA!E1164,'INF GERAIS'!E1164='PRESTAÇÃO DE CONTAS'!E1164,'INF GERAIS'!E1164='OBS  ENC'!E1164,'INF GERAIS'!E1164='CONCLUSÃO INFORMAL'!E1164)</f>
        <v>1</v>
      </c>
    </row>
    <row r="1148" spans="15:17" x14ac:dyDescent="0.35">
      <c r="O1148" t="b">
        <f>AND('INF GERAIS'!B1165=LEFT(RESUMO!B1165,9),'INF GERAIS'!B1165=LEFT('TERMO DE ADESÃO'!B1165,9),'INF GERAIS'!B1165=LEFT(EVENTOS!B1165,9),'INF GERAIS'!B1165=LEFT(PAGAMENTOS!B1165,9),'INF GERAIS'!B1165=LEFT(VISTORIA!B1165,9),'INF GERAIS'!B1165=LEFT('PRESTAÇÃO DE CONTAS'!B1165,9),'INF GERAIS'!B1165=LEFT('OBS  ENC'!B1165,9),'INF GERAIS'!B1165=LEFT('CONCLUSÃO INFORMAL'!B1165,9))</f>
        <v>1</v>
      </c>
      <c r="P1148" t="b">
        <f>AND('INF GERAIS'!D1165=RESUMO!D1165,'INF GERAIS'!D1165='TERMO DE ADESÃO'!D1165,'INF GERAIS'!D1165=EVENTOS!D1165,'INF GERAIS'!D1165=PAGAMENTOS!D1165,'INF GERAIS'!D1165=VISTORIA!D1165,'INF GERAIS'!D1165='PRESTAÇÃO DE CONTAS'!D1165,'INF GERAIS'!D1165='OBS  ENC'!D1165,'INF GERAIS'!D1165='CONCLUSÃO INFORMAL'!D1165)</f>
        <v>1</v>
      </c>
      <c r="Q1148" t="b">
        <f>AND('INF GERAIS'!E1165=RESUMO!E1165,'INF GERAIS'!E1165='TERMO DE ADESÃO'!E1165,'INF GERAIS'!E1165=EVENTOS!E1165,'INF GERAIS'!E1165=PAGAMENTOS!E1165,'INF GERAIS'!E1165=VISTORIA!E1165,'INF GERAIS'!E1165='PRESTAÇÃO DE CONTAS'!E1165,'INF GERAIS'!E1165='OBS  ENC'!E1165,'INF GERAIS'!E1165='CONCLUSÃO INFORMAL'!E1165)</f>
        <v>1</v>
      </c>
    </row>
    <row r="1149" spans="15:17" x14ac:dyDescent="0.35">
      <c r="O1149" t="b">
        <f>AND('INF GERAIS'!B1166=LEFT(RESUMO!B1166,9),'INF GERAIS'!B1166=LEFT('TERMO DE ADESÃO'!B1166,9),'INF GERAIS'!B1166=LEFT(EVENTOS!B1166,9),'INF GERAIS'!B1166=LEFT(PAGAMENTOS!B1166,9),'INF GERAIS'!B1166=LEFT(VISTORIA!B1166,9),'INF GERAIS'!B1166=LEFT('PRESTAÇÃO DE CONTAS'!B1166,9),'INF GERAIS'!B1166=LEFT('OBS  ENC'!B1166,9),'INF GERAIS'!B1166=LEFT('CONCLUSÃO INFORMAL'!B1166,9))</f>
        <v>1</v>
      </c>
      <c r="P1149" t="b">
        <f>AND('INF GERAIS'!D1166=RESUMO!D1166,'INF GERAIS'!D1166='TERMO DE ADESÃO'!D1166,'INF GERAIS'!D1166=EVENTOS!D1166,'INF GERAIS'!D1166=PAGAMENTOS!D1166,'INF GERAIS'!D1166=VISTORIA!D1166,'INF GERAIS'!D1166='PRESTAÇÃO DE CONTAS'!D1166,'INF GERAIS'!D1166='OBS  ENC'!D1166,'INF GERAIS'!D1166='CONCLUSÃO INFORMAL'!D1166)</f>
        <v>1</v>
      </c>
      <c r="Q1149" t="b">
        <f>AND('INF GERAIS'!E1166=RESUMO!E1166,'INF GERAIS'!E1166='TERMO DE ADESÃO'!E1166,'INF GERAIS'!E1166=EVENTOS!E1166,'INF GERAIS'!E1166=PAGAMENTOS!E1166,'INF GERAIS'!E1166=VISTORIA!E1166,'INF GERAIS'!E1166='PRESTAÇÃO DE CONTAS'!E1166,'INF GERAIS'!E1166='OBS  ENC'!E1166,'INF GERAIS'!E1166='CONCLUSÃO INFORMAL'!E1166)</f>
        <v>1</v>
      </c>
    </row>
    <row r="1150" spans="15:17" x14ac:dyDescent="0.35">
      <c r="O1150" t="b">
        <f>AND('INF GERAIS'!B1167=LEFT(RESUMO!B1167,9),'INF GERAIS'!B1167=LEFT('TERMO DE ADESÃO'!B1167,9),'INF GERAIS'!B1167=LEFT(EVENTOS!B1167,9),'INF GERAIS'!B1167=LEFT(PAGAMENTOS!B1167,9),'INF GERAIS'!B1167=LEFT(VISTORIA!B1167,9),'INF GERAIS'!B1167=LEFT('PRESTAÇÃO DE CONTAS'!B1167,9),'INF GERAIS'!B1167=LEFT('OBS  ENC'!B1167,9),'INF GERAIS'!B1167=LEFT('CONCLUSÃO INFORMAL'!B1167,9))</f>
        <v>1</v>
      </c>
      <c r="P1150" t="b">
        <f>AND('INF GERAIS'!D1167=RESUMO!D1167,'INF GERAIS'!D1167='TERMO DE ADESÃO'!D1167,'INF GERAIS'!D1167=EVENTOS!D1167,'INF GERAIS'!D1167=PAGAMENTOS!D1167,'INF GERAIS'!D1167=VISTORIA!D1167,'INF GERAIS'!D1167='PRESTAÇÃO DE CONTAS'!D1167,'INF GERAIS'!D1167='OBS  ENC'!D1167,'INF GERAIS'!D1167='CONCLUSÃO INFORMAL'!D1167)</f>
        <v>1</v>
      </c>
      <c r="Q1150" t="b">
        <f>AND('INF GERAIS'!E1167=RESUMO!E1167,'INF GERAIS'!E1167='TERMO DE ADESÃO'!E1167,'INF GERAIS'!E1167=EVENTOS!E1167,'INF GERAIS'!E1167=PAGAMENTOS!E1167,'INF GERAIS'!E1167=VISTORIA!E1167,'INF GERAIS'!E1167='PRESTAÇÃO DE CONTAS'!E1167,'INF GERAIS'!E1167='OBS  ENC'!E1167,'INF GERAIS'!E1167='CONCLUSÃO INFORMAL'!E1167)</f>
        <v>1</v>
      </c>
    </row>
    <row r="1151" spans="15:17" x14ac:dyDescent="0.35">
      <c r="O1151" t="b">
        <f>AND('INF GERAIS'!B1168=LEFT(RESUMO!B1168,9),'INF GERAIS'!B1168=LEFT('TERMO DE ADESÃO'!B1168,9),'INF GERAIS'!B1168=LEFT(EVENTOS!B1168,9),'INF GERAIS'!B1168=LEFT(PAGAMENTOS!B1168,9),'INF GERAIS'!B1168=LEFT(VISTORIA!B1168,9),'INF GERAIS'!B1168=LEFT('PRESTAÇÃO DE CONTAS'!B1168,9),'INF GERAIS'!B1168=LEFT('OBS  ENC'!B1168,9),'INF GERAIS'!B1168=LEFT('CONCLUSÃO INFORMAL'!B1168,9))</f>
        <v>1</v>
      </c>
      <c r="P1151" t="b">
        <f>AND('INF GERAIS'!D1168=RESUMO!D1168,'INF GERAIS'!D1168='TERMO DE ADESÃO'!D1168,'INF GERAIS'!D1168=EVENTOS!D1168,'INF GERAIS'!D1168=PAGAMENTOS!D1168,'INF GERAIS'!D1168=VISTORIA!D1168,'INF GERAIS'!D1168='PRESTAÇÃO DE CONTAS'!D1168,'INF GERAIS'!D1168='OBS  ENC'!D1168,'INF GERAIS'!D1168='CONCLUSÃO INFORMAL'!D1168)</f>
        <v>1</v>
      </c>
      <c r="Q1151" t="b">
        <f>AND('INF GERAIS'!E1168=RESUMO!E1168,'INF GERAIS'!E1168='TERMO DE ADESÃO'!E1168,'INF GERAIS'!E1168=EVENTOS!E1168,'INF GERAIS'!E1168=PAGAMENTOS!E1168,'INF GERAIS'!E1168=VISTORIA!E1168,'INF GERAIS'!E1168='PRESTAÇÃO DE CONTAS'!E1168,'INF GERAIS'!E1168='OBS  ENC'!E1168,'INF GERAIS'!E1168='CONCLUSÃO INFORMAL'!E1168)</f>
        <v>1</v>
      </c>
    </row>
    <row r="1152" spans="15:17" x14ac:dyDescent="0.35">
      <c r="O1152" t="b">
        <f>AND('INF GERAIS'!B1169=LEFT(RESUMO!B1169,9),'INF GERAIS'!B1169=LEFT('TERMO DE ADESÃO'!B1169,9),'INF GERAIS'!B1169=LEFT(EVENTOS!B1169,9),'INF GERAIS'!B1169=LEFT(PAGAMENTOS!B1169,9),'INF GERAIS'!B1169=LEFT(VISTORIA!B1169,9),'INF GERAIS'!B1169=LEFT('PRESTAÇÃO DE CONTAS'!B1169,9),'INF GERAIS'!B1169=LEFT('OBS  ENC'!B1169,9),'INF GERAIS'!B1169=LEFT('CONCLUSÃO INFORMAL'!B1169,9))</f>
        <v>1</v>
      </c>
      <c r="P1152" t="b">
        <f>AND('INF GERAIS'!D1169=RESUMO!D1169,'INF GERAIS'!D1169='TERMO DE ADESÃO'!D1169,'INF GERAIS'!D1169=EVENTOS!D1169,'INF GERAIS'!D1169=PAGAMENTOS!D1169,'INF GERAIS'!D1169=VISTORIA!D1169,'INF GERAIS'!D1169='PRESTAÇÃO DE CONTAS'!D1169,'INF GERAIS'!D1169='OBS  ENC'!D1169,'INF GERAIS'!D1169='CONCLUSÃO INFORMAL'!D1169)</f>
        <v>1</v>
      </c>
      <c r="Q1152" t="b">
        <f>AND('INF GERAIS'!E1169=RESUMO!E1169,'INF GERAIS'!E1169='TERMO DE ADESÃO'!E1169,'INF GERAIS'!E1169=EVENTOS!E1169,'INF GERAIS'!E1169=PAGAMENTOS!E1169,'INF GERAIS'!E1169=VISTORIA!E1169,'INF GERAIS'!E1169='PRESTAÇÃO DE CONTAS'!E1169,'INF GERAIS'!E1169='OBS  ENC'!E1169,'INF GERAIS'!E1169='CONCLUSÃO INFORMAL'!E1169)</f>
        <v>1</v>
      </c>
    </row>
    <row r="1153" spans="15:17" x14ac:dyDescent="0.35">
      <c r="O1153" t="b">
        <f>AND('INF GERAIS'!B1170=LEFT(RESUMO!B1170,9),'INF GERAIS'!B1170=LEFT('TERMO DE ADESÃO'!B1170,9),'INF GERAIS'!B1170=LEFT(EVENTOS!B1170,9),'INF GERAIS'!B1170=LEFT(PAGAMENTOS!B1170,9),'INF GERAIS'!B1170=LEFT(VISTORIA!B1170,9),'INF GERAIS'!B1170=LEFT('PRESTAÇÃO DE CONTAS'!B1170,9),'INF GERAIS'!B1170=LEFT('OBS  ENC'!B1170,9),'INF GERAIS'!B1170=LEFT('CONCLUSÃO INFORMAL'!B1170,9))</f>
        <v>1</v>
      </c>
      <c r="P1153" t="b">
        <f>AND('INF GERAIS'!D1170=RESUMO!D1170,'INF GERAIS'!D1170='TERMO DE ADESÃO'!D1170,'INF GERAIS'!D1170=EVENTOS!D1170,'INF GERAIS'!D1170=PAGAMENTOS!D1170,'INF GERAIS'!D1170=VISTORIA!D1170,'INF GERAIS'!D1170='PRESTAÇÃO DE CONTAS'!D1170,'INF GERAIS'!D1170='OBS  ENC'!D1170,'INF GERAIS'!D1170='CONCLUSÃO INFORMAL'!D1170)</f>
        <v>1</v>
      </c>
      <c r="Q1153" t="b">
        <f>AND('INF GERAIS'!E1170=RESUMO!E1170,'INF GERAIS'!E1170='TERMO DE ADESÃO'!E1170,'INF GERAIS'!E1170=EVENTOS!E1170,'INF GERAIS'!E1170=PAGAMENTOS!E1170,'INF GERAIS'!E1170=VISTORIA!E1170,'INF GERAIS'!E1170='PRESTAÇÃO DE CONTAS'!E1170,'INF GERAIS'!E1170='OBS  ENC'!E1170,'INF GERAIS'!E1170='CONCLUSÃO INFORMAL'!E1170)</f>
        <v>1</v>
      </c>
    </row>
    <row r="1154" spans="15:17" x14ac:dyDescent="0.35">
      <c r="O1154" t="b">
        <f>AND('INF GERAIS'!B1171=LEFT(RESUMO!B1171,9),'INF GERAIS'!B1171=LEFT('TERMO DE ADESÃO'!B1171,9),'INF GERAIS'!B1171=LEFT(EVENTOS!B1171,9),'INF GERAIS'!B1171=LEFT(PAGAMENTOS!B1171,9),'INF GERAIS'!B1171=LEFT(VISTORIA!B1171,9),'INF GERAIS'!B1171=LEFT('PRESTAÇÃO DE CONTAS'!B1171,9),'INF GERAIS'!B1171=LEFT('OBS  ENC'!B1171,9),'INF GERAIS'!B1171=LEFT('CONCLUSÃO INFORMAL'!B1171,9))</f>
        <v>1</v>
      </c>
      <c r="P1154" t="b">
        <f>AND('INF GERAIS'!D1171=RESUMO!D1171,'INF GERAIS'!D1171='TERMO DE ADESÃO'!D1171,'INF GERAIS'!D1171=EVENTOS!D1171,'INF GERAIS'!D1171=PAGAMENTOS!D1171,'INF GERAIS'!D1171=VISTORIA!D1171,'INF GERAIS'!D1171='PRESTAÇÃO DE CONTAS'!D1171,'INF GERAIS'!D1171='OBS  ENC'!D1171,'INF GERAIS'!D1171='CONCLUSÃO INFORMAL'!D1171)</f>
        <v>1</v>
      </c>
      <c r="Q1154" t="b">
        <f>AND('INF GERAIS'!E1171=RESUMO!E1171,'INF GERAIS'!E1171='TERMO DE ADESÃO'!E1171,'INF GERAIS'!E1171=EVENTOS!E1171,'INF GERAIS'!E1171=PAGAMENTOS!E1171,'INF GERAIS'!E1171=VISTORIA!E1171,'INF GERAIS'!E1171='PRESTAÇÃO DE CONTAS'!E1171,'INF GERAIS'!E1171='OBS  ENC'!E1171,'INF GERAIS'!E1171='CONCLUSÃO INFORMAL'!E1171)</f>
        <v>1</v>
      </c>
    </row>
    <row r="1155" spans="15:17" x14ac:dyDescent="0.35">
      <c r="O1155" t="b">
        <f>AND('INF GERAIS'!B1172=LEFT(RESUMO!B1172,9),'INF GERAIS'!B1172=LEFT('TERMO DE ADESÃO'!B1172,9),'INF GERAIS'!B1172=LEFT(EVENTOS!B1172,9),'INF GERAIS'!B1172=LEFT(PAGAMENTOS!B1172,9),'INF GERAIS'!B1172=LEFT(VISTORIA!B1172,9),'INF GERAIS'!B1172=LEFT('PRESTAÇÃO DE CONTAS'!B1172,9),'INF GERAIS'!B1172=LEFT('OBS  ENC'!B1172,9),'INF GERAIS'!B1172=LEFT('CONCLUSÃO INFORMAL'!B1172,9))</f>
        <v>1</v>
      </c>
      <c r="P1155" t="b">
        <f>AND('INF GERAIS'!D1172=RESUMO!D1172,'INF GERAIS'!D1172='TERMO DE ADESÃO'!D1172,'INF GERAIS'!D1172=EVENTOS!D1172,'INF GERAIS'!D1172=PAGAMENTOS!D1172,'INF GERAIS'!D1172=VISTORIA!D1172,'INF GERAIS'!D1172='PRESTAÇÃO DE CONTAS'!D1172,'INF GERAIS'!D1172='OBS  ENC'!D1172,'INF GERAIS'!D1172='CONCLUSÃO INFORMAL'!D1172)</f>
        <v>1</v>
      </c>
      <c r="Q1155" t="b">
        <f>AND('INF GERAIS'!E1172=RESUMO!E1172,'INF GERAIS'!E1172='TERMO DE ADESÃO'!E1172,'INF GERAIS'!E1172=EVENTOS!E1172,'INF GERAIS'!E1172=PAGAMENTOS!E1172,'INF GERAIS'!E1172=VISTORIA!E1172,'INF GERAIS'!E1172='PRESTAÇÃO DE CONTAS'!E1172,'INF GERAIS'!E1172='OBS  ENC'!E1172,'INF GERAIS'!E1172='CONCLUSÃO INFORMAL'!E1172)</f>
        <v>1</v>
      </c>
    </row>
    <row r="1156" spans="15:17" x14ac:dyDescent="0.35">
      <c r="O1156" t="b">
        <f>AND('INF GERAIS'!B1173=LEFT(RESUMO!B1173,9),'INF GERAIS'!B1173=LEFT('TERMO DE ADESÃO'!B1173,9),'INF GERAIS'!B1173=LEFT(EVENTOS!B1173,9),'INF GERAIS'!B1173=LEFT(PAGAMENTOS!B1173,9),'INF GERAIS'!B1173=LEFT(VISTORIA!B1173,9),'INF GERAIS'!B1173=LEFT('PRESTAÇÃO DE CONTAS'!B1173,9),'INF GERAIS'!B1173=LEFT('OBS  ENC'!B1173,9),'INF GERAIS'!B1173=LEFT('CONCLUSÃO INFORMAL'!B1173,9))</f>
        <v>1</v>
      </c>
      <c r="P1156" t="b">
        <f>AND('INF GERAIS'!D1173=RESUMO!D1173,'INF GERAIS'!D1173='TERMO DE ADESÃO'!D1173,'INF GERAIS'!D1173=EVENTOS!D1173,'INF GERAIS'!D1173=PAGAMENTOS!D1173,'INF GERAIS'!D1173=VISTORIA!D1173,'INF GERAIS'!D1173='PRESTAÇÃO DE CONTAS'!D1173,'INF GERAIS'!D1173='OBS  ENC'!D1173,'INF GERAIS'!D1173='CONCLUSÃO INFORMAL'!D1173)</f>
        <v>1</v>
      </c>
      <c r="Q1156" t="b">
        <f>AND('INF GERAIS'!E1173=RESUMO!E1173,'INF GERAIS'!E1173='TERMO DE ADESÃO'!E1173,'INF GERAIS'!E1173=EVENTOS!E1173,'INF GERAIS'!E1173=PAGAMENTOS!E1173,'INF GERAIS'!E1173=VISTORIA!E1173,'INF GERAIS'!E1173='PRESTAÇÃO DE CONTAS'!E1173,'INF GERAIS'!E1173='OBS  ENC'!E1173,'INF GERAIS'!E1173='CONCLUSÃO INFORMAL'!E1173)</f>
        <v>1</v>
      </c>
    </row>
    <row r="1157" spans="15:17" x14ac:dyDescent="0.35">
      <c r="O1157" t="b">
        <f>AND('INF GERAIS'!B1174=LEFT(RESUMO!B1174,9),'INF GERAIS'!B1174=LEFT('TERMO DE ADESÃO'!B1174,9),'INF GERAIS'!B1174=LEFT(EVENTOS!B1174,9),'INF GERAIS'!B1174=LEFT(PAGAMENTOS!B1174,9),'INF GERAIS'!B1174=LEFT(VISTORIA!B1174,9),'INF GERAIS'!B1174=LEFT('PRESTAÇÃO DE CONTAS'!B1174,9),'INF GERAIS'!B1174=LEFT('OBS  ENC'!B1174,9),'INF GERAIS'!B1174=LEFT('CONCLUSÃO INFORMAL'!B1174,9))</f>
        <v>1</v>
      </c>
      <c r="P1157" t="b">
        <f>AND('INF GERAIS'!D1174=RESUMO!D1174,'INF GERAIS'!D1174='TERMO DE ADESÃO'!D1174,'INF GERAIS'!D1174=EVENTOS!D1174,'INF GERAIS'!D1174=PAGAMENTOS!D1174,'INF GERAIS'!D1174=VISTORIA!D1174,'INF GERAIS'!D1174='PRESTAÇÃO DE CONTAS'!D1174,'INF GERAIS'!D1174='OBS  ENC'!D1174,'INF GERAIS'!D1174='CONCLUSÃO INFORMAL'!D1174)</f>
        <v>1</v>
      </c>
      <c r="Q1157" t="b">
        <f>AND('INF GERAIS'!E1174=RESUMO!E1174,'INF GERAIS'!E1174='TERMO DE ADESÃO'!E1174,'INF GERAIS'!E1174=EVENTOS!E1174,'INF GERAIS'!E1174=PAGAMENTOS!E1174,'INF GERAIS'!E1174=VISTORIA!E1174,'INF GERAIS'!E1174='PRESTAÇÃO DE CONTAS'!E1174,'INF GERAIS'!E1174='OBS  ENC'!E1174,'INF GERAIS'!E1174='CONCLUSÃO INFORMAL'!E1174)</f>
        <v>1</v>
      </c>
    </row>
    <row r="1158" spans="15:17" x14ac:dyDescent="0.35">
      <c r="O1158" t="b">
        <f>AND('INF GERAIS'!B1175=LEFT(RESUMO!B1175,9),'INF GERAIS'!B1175=LEFT('TERMO DE ADESÃO'!B1175,9),'INF GERAIS'!B1175=LEFT(EVENTOS!B1175,9),'INF GERAIS'!B1175=LEFT(PAGAMENTOS!B1175,9),'INF GERAIS'!B1175=LEFT(VISTORIA!B1175,9),'INF GERAIS'!B1175=LEFT('PRESTAÇÃO DE CONTAS'!B1175,9),'INF GERAIS'!B1175=LEFT('OBS  ENC'!B1175,9),'INF GERAIS'!B1175=LEFT('CONCLUSÃO INFORMAL'!B1175,9))</f>
        <v>1</v>
      </c>
      <c r="P1158" t="b">
        <f>AND('INF GERAIS'!D1175=RESUMO!D1175,'INF GERAIS'!D1175='TERMO DE ADESÃO'!D1175,'INF GERAIS'!D1175=EVENTOS!D1175,'INF GERAIS'!D1175=PAGAMENTOS!D1175,'INF GERAIS'!D1175=VISTORIA!D1175,'INF GERAIS'!D1175='PRESTAÇÃO DE CONTAS'!D1175,'INF GERAIS'!D1175='OBS  ENC'!D1175,'INF GERAIS'!D1175='CONCLUSÃO INFORMAL'!D1175)</f>
        <v>1</v>
      </c>
      <c r="Q1158" t="b">
        <f>AND('INF GERAIS'!E1175=RESUMO!E1175,'INF GERAIS'!E1175='TERMO DE ADESÃO'!E1175,'INF GERAIS'!E1175=EVENTOS!E1175,'INF GERAIS'!E1175=PAGAMENTOS!E1175,'INF GERAIS'!E1175=VISTORIA!E1175,'INF GERAIS'!E1175='PRESTAÇÃO DE CONTAS'!E1175,'INF GERAIS'!E1175='OBS  ENC'!E1175,'INF GERAIS'!E1175='CONCLUSÃO INFORMAL'!E1175)</f>
        <v>1</v>
      </c>
    </row>
    <row r="1159" spans="15:17" x14ac:dyDescent="0.35">
      <c r="O1159" t="b">
        <f>AND('INF GERAIS'!B1176=LEFT(RESUMO!B1176,9),'INF GERAIS'!B1176=LEFT('TERMO DE ADESÃO'!B1176,9),'INF GERAIS'!B1176=LEFT(EVENTOS!B1176,9),'INF GERAIS'!B1176=LEFT(PAGAMENTOS!B1176,9),'INF GERAIS'!B1176=LEFT(VISTORIA!B1176,9),'INF GERAIS'!B1176=LEFT('PRESTAÇÃO DE CONTAS'!B1176,9),'INF GERAIS'!B1176=LEFT('OBS  ENC'!B1176,9),'INF GERAIS'!B1176=LEFT('CONCLUSÃO INFORMAL'!B1176,9))</f>
        <v>1</v>
      </c>
      <c r="P1159" t="b">
        <f>AND('INF GERAIS'!D1176=RESUMO!D1176,'INF GERAIS'!D1176='TERMO DE ADESÃO'!D1176,'INF GERAIS'!D1176=EVENTOS!D1176,'INF GERAIS'!D1176=PAGAMENTOS!D1176,'INF GERAIS'!D1176=VISTORIA!D1176,'INF GERAIS'!D1176='PRESTAÇÃO DE CONTAS'!D1176,'INF GERAIS'!D1176='OBS  ENC'!D1176,'INF GERAIS'!D1176='CONCLUSÃO INFORMAL'!D1176)</f>
        <v>1</v>
      </c>
      <c r="Q1159" t="b">
        <f>AND('INF GERAIS'!E1176=RESUMO!E1176,'INF GERAIS'!E1176='TERMO DE ADESÃO'!E1176,'INF GERAIS'!E1176=EVENTOS!E1176,'INF GERAIS'!E1176=PAGAMENTOS!E1176,'INF GERAIS'!E1176=VISTORIA!E1176,'INF GERAIS'!E1176='PRESTAÇÃO DE CONTAS'!E1176,'INF GERAIS'!E1176='OBS  ENC'!E1176,'INF GERAIS'!E1176='CONCLUSÃO INFORMAL'!E1176)</f>
        <v>1</v>
      </c>
    </row>
    <row r="1160" spans="15:17" x14ac:dyDescent="0.35">
      <c r="O1160" t="b">
        <f>AND('INF GERAIS'!B1177=LEFT(RESUMO!B1177,9),'INF GERAIS'!B1177=LEFT('TERMO DE ADESÃO'!B1177,9),'INF GERAIS'!B1177=LEFT(EVENTOS!B1177,9),'INF GERAIS'!B1177=LEFT(PAGAMENTOS!B1177,9),'INF GERAIS'!B1177=LEFT(VISTORIA!B1177,9),'INF GERAIS'!B1177=LEFT('PRESTAÇÃO DE CONTAS'!B1177,9),'INF GERAIS'!B1177=LEFT('OBS  ENC'!B1177,9),'INF GERAIS'!B1177=LEFT('CONCLUSÃO INFORMAL'!B1177,9))</f>
        <v>1</v>
      </c>
      <c r="P1160" t="b">
        <f>AND('INF GERAIS'!D1177=RESUMO!D1177,'INF GERAIS'!D1177='TERMO DE ADESÃO'!D1177,'INF GERAIS'!D1177=EVENTOS!D1177,'INF GERAIS'!D1177=PAGAMENTOS!D1177,'INF GERAIS'!D1177=VISTORIA!D1177,'INF GERAIS'!D1177='PRESTAÇÃO DE CONTAS'!D1177,'INF GERAIS'!D1177='OBS  ENC'!D1177,'INF GERAIS'!D1177='CONCLUSÃO INFORMAL'!D1177)</f>
        <v>1</v>
      </c>
      <c r="Q1160" t="b">
        <f>AND('INF GERAIS'!E1177=RESUMO!E1177,'INF GERAIS'!E1177='TERMO DE ADESÃO'!E1177,'INF GERAIS'!E1177=EVENTOS!E1177,'INF GERAIS'!E1177=PAGAMENTOS!E1177,'INF GERAIS'!E1177=VISTORIA!E1177,'INF GERAIS'!E1177='PRESTAÇÃO DE CONTAS'!E1177,'INF GERAIS'!E1177='OBS  ENC'!E1177,'INF GERAIS'!E1177='CONCLUSÃO INFORMAL'!E1177)</f>
        <v>1</v>
      </c>
    </row>
    <row r="1161" spans="15:17" x14ac:dyDescent="0.35">
      <c r="O1161" t="b">
        <f>AND('INF GERAIS'!B1178=LEFT(RESUMO!B1178,9),'INF GERAIS'!B1178=LEFT('TERMO DE ADESÃO'!B1178,9),'INF GERAIS'!B1178=LEFT(EVENTOS!B1178,9),'INF GERAIS'!B1178=LEFT(PAGAMENTOS!B1178,9),'INF GERAIS'!B1178=LEFT(VISTORIA!B1178,9),'INF GERAIS'!B1178=LEFT('PRESTAÇÃO DE CONTAS'!B1178,9),'INF GERAIS'!B1178=LEFT('OBS  ENC'!B1178,9),'INF GERAIS'!B1178=LEFT('CONCLUSÃO INFORMAL'!B1178,9))</f>
        <v>1</v>
      </c>
      <c r="P1161" t="b">
        <f>AND('INF GERAIS'!D1178=RESUMO!D1178,'INF GERAIS'!D1178='TERMO DE ADESÃO'!D1178,'INF GERAIS'!D1178=EVENTOS!D1178,'INF GERAIS'!D1178=PAGAMENTOS!D1178,'INF GERAIS'!D1178=VISTORIA!D1178,'INF GERAIS'!D1178='PRESTAÇÃO DE CONTAS'!D1178,'INF GERAIS'!D1178='OBS  ENC'!D1178,'INF GERAIS'!D1178='CONCLUSÃO INFORMAL'!D1178)</f>
        <v>1</v>
      </c>
      <c r="Q1161" t="b">
        <f>AND('INF GERAIS'!E1178=RESUMO!E1178,'INF GERAIS'!E1178='TERMO DE ADESÃO'!E1178,'INF GERAIS'!E1178=EVENTOS!E1178,'INF GERAIS'!E1178=PAGAMENTOS!E1178,'INF GERAIS'!E1178=VISTORIA!E1178,'INF GERAIS'!E1178='PRESTAÇÃO DE CONTAS'!E1178,'INF GERAIS'!E1178='OBS  ENC'!E1178,'INF GERAIS'!E1178='CONCLUSÃO INFORMAL'!E1178)</f>
        <v>1</v>
      </c>
    </row>
    <row r="1162" spans="15:17" x14ac:dyDescent="0.35">
      <c r="O1162" t="b">
        <f>AND('INF GERAIS'!B1179=LEFT(RESUMO!B1179,9),'INF GERAIS'!B1179=LEFT('TERMO DE ADESÃO'!B1179,9),'INF GERAIS'!B1179=LEFT(EVENTOS!B1179,9),'INF GERAIS'!B1179=LEFT(PAGAMENTOS!B1179,9),'INF GERAIS'!B1179=LEFT(VISTORIA!B1179,9),'INF GERAIS'!B1179=LEFT('PRESTAÇÃO DE CONTAS'!B1179,9),'INF GERAIS'!B1179=LEFT('OBS  ENC'!B1179,9),'INF GERAIS'!B1179=LEFT('CONCLUSÃO INFORMAL'!B1179,9))</f>
        <v>1</v>
      </c>
      <c r="P1162" t="b">
        <f>AND('INF GERAIS'!D1179=RESUMO!D1179,'INF GERAIS'!D1179='TERMO DE ADESÃO'!D1179,'INF GERAIS'!D1179=EVENTOS!D1179,'INF GERAIS'!D1179=PAGAMENTOS!D1179,'INF GERAIS'!D1179=VISTORIA!D1179,'INF GERAIS'!D1179='PRESTAÇÃO DE CONTAS'!D1179,'INF GERAIS'!D1179='OBS  ENC'!D1179,'INF GERAIS'!D1179='CONCLUSÃO INFORMAL'!D1179)</f>
        <v>1</v>
      </c>
      <c r="Q1162" t="b">
        <f>AND('INF GERAIS'!E1179=RESUMO!E1179,'INF GERAIS'!E1179='TERMO DE ADESÃO'!E1179,'INF GERAIS'!E1179=EVENTOS!E1179,'INF GERAIS'!E1179=PAGAMENTOS!E1179,'INF GERAIS'!E1179=VISTORIA!E1179,'INF GERAIS'!E1179='PRESTAÇÃO DE CONTAS'!E1179,'INF GERAIS'!E1179='OBS  ENC'!E1179,'INF GERAIS'!E1179='CONCLUSÃO INFORMAL'!E1179)</f>
        <v>1</v>
      </c>
    </row>
    <row r="1163" spans="15:17" x14ac:dyDescent="0.35">
      <c r="O1163" t="b">
        <f>AND('INF GERAIS'!B1180=LEFT(RESUMO!B1180,9),'INF GERAIS'!B1180=LEFT('TERMO DE ADESÃO'!B1180,9),'INF GERAIS'!B1180=LEFT(EVENTOS!B1180,9),'INF GERAIS'!B1180=LEFT(PAGAMENTOS!B1180,9),'INF GERAIS'!B1180=LEFT(VISTORIA!B1180,9),'INF GERAIS'!B1180=LEFT('PRESTAÇÃO DE CONTAS'!B1180,9),'INF GERAIS'!B1180=LEFT('OBS  ENC'!B1180,9),'INF GERAIS'!B1180=LEFT('CONCLUSÃO INFORMAL'!B1180,9))</f>
        <v>1</v>
      </c>
      <c r="P1163" t="b">
        <f>AND('INF GERAIS'!D1180=RESUMO!D1180,'INF GERAIS'!D1180='TERMO DE ADESÃO'!D1180,'INF GERAIS'!D1180=EVENTOS!D1180,'INF GERAIS'!D1180=PAGAMENTOS!D1180,'INF GERAIS'!D1180=VISTORIA!D1180,'INF GERAIS'!D1180='PRESTAÇÃO DE CONTAS'!D1180,'INF GERAIS'!D1180='OBS  ENC'!D1180,'INF GERAIS'!D1180='CONCLUSÃO INFORMAL'!D1180)</f>
        <v>1</v>
      </c>
      <c r="Q1163" t="b">
        <f>AND('INF GERAIS'!E1180=RESUMO!E1180,'INF GERAIS'!E1180='TERMO DE ADESÃO'!E1180,'INF GERAIS'!E1180=EVENTOS!E1180,'INF GERAIS'!E1180=PAGAMENTOS!E1180,'INF GERAIS'!E1180=VISTORIA!E1180,'INF GERAIS'!E1180='PRESTAÇÃO DE CONTAS'!E1180,'INF GERAIS'!E1180='OBS  ENC'!E1180,'INF GERAIS'!E1180='CONCLUSÃO INFORMAL'!E1180)</f>
        <v>1</v>
      </c>
    </row>
    <row r="1164" spans="15:17" x14ac:dyDescent="0.35">
      <c r="O1164" t="b">
        <f>AND('INF GERAIS'!B1181=LEFT(RESUMO!B1181,9),'INF GERAIS'!B1181=LEFT('TERMO DE ADESÃO'!B1181,9),'INF GERAIS'!B1181=LEFT(EVENTOS!B1181,9),'INF GERAIS'!B1181=LEFT(PAGAMENTOS!B1181,9),'INF GERAIS'!B1181=LEFT(VISTORIA!B1181,9),'INF GERAIS'!B1181=LEFT('PRESTAÇÃO DE CONTAS'!B1181,9),'INF GERAIS'!B1181=LEFT('OBS  ENC'!B1181,9),'INF GERAIS'!B1181=LEFT('CONCLUSÃO INFORMAL'!B1181,9))</f>
        <v>1</v>
      </c>
      <c r="P1164" t="b">
        <f>AND('INF GERAIS'!D1181=RESUMO!D1181,'INF GERAIS'!D1181='TERMO DE ADESÃO'!D1181,'INF GERAIS'!D1181=EVENTOS!D1181,'INF GERAIS'!D1181=PAGAMENTOS!D1181,'INF GERAIS'!D1181=VISTORIA!D1181,'INF GERAIS'!D1181='PRESTAÇÃO DE CONTAS'!D1181,'INF GERAIS'!D1181='OBS  ENC'!D1181,'INF GERAIS'!D1181='CONCLUSÃO INFORMAL'!D1181)</f>
        <v>1</v>
      </c>
      <c r="Q1164" t="b">
        <f>AND('INF GERAIS'!E1181=RESUMO!E1181,'INF GERAIS'!E1181='TERMO DE ADESÃO'!E1181,'INF GERAIS'!E1181=EVENTOS!E1181,'INF GERAIS'!E1181=PAGAMENTOS!E1181,'INF GERAIS'!E1181=VISTORIA!E1181,'INF GERAIS'!E1181='PRESTAÇÃO DE CONTAS'!E1181,'INF GERAIS'!E1181='OBS  ENC'!E1181,'INF GERAIS'!E1181='CONCLUSÃO INFORMAL'!E1181)</f>
        <v>1</v>
      </c>
    </row>
    <row r="1165" spans="15:17" x14ac:dyDescent="0.35">
      <c r="O1165" t="b">
        <f>AND('INF GERAIS'!B1182=LEFT(RESUMO!B1182,9),'INF GERAIS'!B1182=LEFT('TERMO DE ADESÃO'!B1182,9),'INF GERAIS'!B1182=LEFT(EVENTOS!B1182,9),'INF GERAIS'!B1182=LEFT(PAGAMENTOS!B1182,9),'INF GERAIS'!B1182=LEFT(VISTORIA!B1182,9),'INF GERAIS'!B1182=LEFT('PRESTAÇÃO DE CONTAS'!B1182,9),'INF GERAIS'!B1182=LEFT('OBS  ENC'!B1182,9),'INF GERAIS'!B1182=LEFT('CONCLUSÃO INFORMAL'!B1182,9))</f>
        <v>1</v>
      </c>
      <c r="P1165" t="b">
        <f>AND('INF GERAIS'!D1182=RESUMO!D1182,'INF GERAIS'!D1182='TERMO DE ADESÃO'!D1182,'INF GERAIS'!D1182=EVENTOS!D1182,'INF GERAIS'!D1182=PAGAMENTOS!D1182,'INF GERAIS'!D1182=VISTORIA!D1182,'INF GERAIS'!D1182='PRESTAÇÃO DE CONTAS'!D1182,'INF GERAIS'!D1182='OBS  ENC'!D1182,'INF GERAIS'!D1182='CONCLUSÃO INFORMAL'!D1182)</f>
        <v>1</v>
      </c>
      <c r="Q1165" t="b">
        <f>AND('INF GERAIS'!E1182=RESUMO!E1182,'INF GERAIS'!E1182='TERMO DE ADESÃO'!E1182,'INF GERAIS'!E1182=EVENTOS!E1182,'INF GERAIS'!E1182=PAGAMENTOS!E1182,'INF GERAIS'!E1182=VISTORIA!E1182,'INF GERAIS'!E1182='PRESTAÇÃO DE CONTAS'!E1182,'INF GERAIS'!E1182='OBS  ENC'!E1182,'INF GERAIS'!E1182='CONCLUSÃO INFORMAL'!E1182)</f>
        <v>1</v>
      </c>
    </row>
    <row r="1166" spans="15:17" x14ac:dyDescent="0.35">
      <c r="O1166" t="b">
        <f>AND('INF GERAIS'!B1183=LEFT(RESUMO!B1183,9),'INF GERAIS'!B1183=LEFT('TERMO DE ADESÃO'!B1183,9),'INF GERAIS'!B1183=LEFT(EVENTOS!B1183,9),'INF GERAIS'!B1183=LEFT(PAGAMENTOS!B1183,9),'INF GERAIS'!B1183=LEFT(VISTORIA!B1183,9),'INF GERAIS'!B1183=LEFT('PRESTAÇÃO DE CONTAS'!B1183,9),'INF GERAIS'!B1183=LEFT('OBS  ENC'!B1183,9),'INF GERAIS'!B1183=LEFT('CONCLUSÃO INFORMAL'!B1183,9))</f>
        <v>1</v>
      </c>
      <c r="P1166" t="b">
        <f>AND('INF GERAIS'!D1183=RESUMO!D1183,'INF GERAIS'!D1183='TERMO DE ADESÃO'!D1183,'INF GERAIS'!D1183=EVENTOS!D1183,'INF GERAIS'!D1183=PAGAMENTOS!D1183,'INF GERAIS'!D1183=VISTORIA!D1183,'INF GERAIS'!D1183='PRESTAÇÃO DE CONTAS'!D1183,'INF GERAIS'!D1183='OBS  ENC'!D1183,'INF GERAIS'!D1183='CONCLUSÃO INFORMAL'!D1183)</f>
        <v>1</v>
      </c>
      <c r="Q1166" t="b">
        <f>AND('INF GERAIS'!E1183=RESUMO!E1183,'INF GERAIS'!E1183='TERMO DE ADESÃO'!E1183,'INF GERAIS'!E1183=EVENTOS!E1183,'INF GERAIS'!E1183=PAGAMENTOS!E1183,'INF GERAIS'!E1183=VISTORIA!E1183,'INF GERAIS'!E1183='PRESTAÇÃO DE CONTAS'!E1183,'INF GERAIS'!E1183='OBS  ENC'!E1183,'INF GERAIS'!E1183='CONCLUSÃO INFORMAL'!E1183)</f>
        <v>1</v>
      </c>
    </row>
    <row r="1167" spans="15:17" x14ac:dyDescent="0.35">
      <c r="O1167" t="b">
        <f>AND('INF GERAIS'!B1184=LEFT(RESUMO!B1184,9),'INF GERAIS'!B1184=LEFT('TERMO DE ADESÃO'!B1184,9),'INF GERAIS'!B1184=LEFT(EVENTOS!B1184,9),'INF GERAIS'!B1184=LEFT(PAGAMENTOS!B1184,9),'INF GERAIS'!B1184=LEFT(VISTORIA!B1184,9),'INF GERAIS'!B1184=LEFT('PRESTAÇÃO DE CONTAS'!B1184,9),'INF GERAIS'!B1184=LEFT('OBS  ENC'!B1184,9),'INF GERAIS'!B1184=LEFT('CONCLUSÃO INFORMAL'!B1184,9))</f>
        <v>1</v>
      </c>
      <c r="P1167" t="b">
        <f>AND('INF GERAIS'!D1184=RESUMO!D1184,'INF GERAIS'!D1184='TERMO DE ADESÃO'!D1184,'INF GERAIS'!D1184=EVENTOS!D1184,'INF GERAIS'!D1184=PAGAMENTOS!D1184,'INF GERAIS'!D1184=VISTORIA!D1184,'INF GERAIS'!D1184='PRESTAÇÃO DE CONTAS'!D1184,'INF GERAIS'!D1184='OBS  ENC'!D1184,'INF GERAIS'!D1184='CONCLUSÃO INFORMAL'!D1184)</f>
        <v>1</v>
      </c>
      <c r="Q1167" t="b">
        <f>AND('INF GERAIS'!E1184=RESUMO!E1184,'INF GERAIS'!E1184='TERMO DE ADESÃO'!E1184,'INF GERAIS'!E1184=EVENTOS!E1184,'INF GERAIS'!E1184=PAGAMENTOS!E1184,'INF GERAIS'!E1184=VISTORIA!E1184,'INF GERAIS'!E1184='PRESTAÇÃO DE CONTAS'!E1184,'INF GERAIS'!E1184='OBS  ENC'!E1184,'INF GERAIS'!E1184='CONCLUSÃO INFORMAL'!E1184)</f>
        <v>1</v>
      </c>
    </row>
    <row r="1168" spans="15:17" x14ac:dyDescent="0.35">
      <c r="O1168" t="b">
        <f>AND('INF GERAIS'!B1185=LEFT(RESUMO!B1185,9),'INF GERAIS'!B1185=LEFT('TERMO DE ADESÃO'!B1185,9),'INF GERAIS'!B1185=LEFT(EVENTOS!B1185,9),'INF GERAIS'!B1185=LEFT(PAGAMENTOS!B1185,9),'INF GERAIS'!B1185=LEFT(VISTORIA!B1185,9),'INF GERAIS'!B1185=LEFT('PRESTAÇÃO DE CONTAS'!B1185,9),'INF GERAIS'!B1185=LEFT('OBS  ENC'!B1185,9),'INF GERAIS'!B1185=LEFT('CONCLUSÃO INFORMAL'!B1185,9))</f>
        <v>1</v>
      </c>
      <c r="P1168" t="b">
        <f>AND('INF GERAIS'!D1185=RESUMO!D1185,'INF GERAIS'!D1185='TERMO DE ADESÃO'!D1185,'INF GERAIS'!D1185=EVENTOS!D1185,'INF GERAIS'!D1185=PAGAMENTOS!D1185,'INF GERAIS'!D1185=VISTORIA!D1185,'INF GERAIS'!D1185='PRESTAÇÃO DE CONTAS'!D1185,'INF GERAIS'!D1185='OBS  ENC'!D1185,'INF GERAIS'!D1185='CONCLUSÃO INFORMAL'!D1185)</f>
        <v>1</v>
      </c>
      <c r="Q1168" t="b">
        <f>AND('INF GERAIS'!E1185=RESUMO!E1185,'INF GERAIS'!E1185='TERMO DE ADESÃO'!E1185,'INF GERAIS'!E1185=EVENTOS!E1185,'INF GERAIS'!E1185=PAGAMENTOS!E1185,'INF GERAIS'!E1185=VISTORIA!E1185,'INF GERAIS'!E1185='PRESTAÇÃO DE CONTAS'!E1185,'INF GERAIS'!E1185='OBS  ENC'!E1185,'INF GERAIS'!E1185='CONCLUSÃO INFORMAL'!E1185)</f>
        <v>1</v>
      </c>
    </row>
    <row r="1169" spans="15:17" x14ac:dyDescent="0.35">
      <c r="O1169" t="b">
        <f>AND('INF GERAIS'!B1186=LEFT(RESUMO!B1186,9),'INF GERAIS'!B1186=LEFT('TERMO DE ADESÃO'!B1186,9),'INF GERAIS'!B1186=LEFT(EVENTOS!B1186,9),'INF GERAIS'!B1186=LEFT(PAGAMENTOS!B1186,9),'INF GERAIS'!B1186=LEFT(VISTORIA!B1186,9),'INF GERAIS'!B1186=LEFT('PRESTAÇÃO DE CONTAS'!B1186,9),'INF GERAIS'!B1186=LEFT('OBS  ENC'!B1186,9),'INF GERAIS'!B1186=LEFT('CONCLUSÃO INFORMAL'!B1186,9))</f>
        <v>1</v>
      </c>
      <c r="P1169" t="b">
        <f>AND('INF GERAIS'!D1186=RESUMO!D1186,'INF GERAIS'!D1186='TERMO DE ADESÃO'!D1186,'INF GERAIS'!D1186=EVENTOS!D1186,'INF GERAIS'!D1186=PAGAMENTOS!D1186,'INF GERAIS'!D1186=VISTORIA!D1186,'INF GERAIS'!D1186='PRESTAÇÃO DE CONTAS'!D1186,'INF GERAIS'!D1186='OBS  ENC'!D1186,'INF GERAIS'!D1186='CONCLUSÃO INFORMAL'!D1186)</f>
        <v>1</v>
      </c>
      <c r="Q1169" t="b">
        <f>AND('INF GERAIS'!E1186=RESUMO!E1186,'INF GERAIS'!E1186='TERMO DE ADESÃO'!E1186,'INF GERAIS'!E1186=EVENTOS!E1186,'INF GERAIS'!E1186=PAGAMENTOS!E1186,'INF GERAIS'!E1186=VISTORIA!E1186,'INF GERAIS'!E1186='PRESTAÇÃO DE CONTAS'!E1186,'INF GERAIS'!E1186='OBS  ENC'!E1186,'INF GERAIS'!E1186='CONCLUSÃO INFORMAL'!E1186)</f>
        <v>1</v>
      </c>
    </row>
    <row r="1170" spans="15:17" x14ac:dyDescent="0.35">
      <c r="O1170" t="b">
        <f>AND('INF GERAIS'!B1187=LEFT(RESUMO!B1187,9),'INF GERAIS'!B1187=LEFT('TERMO DE ADESÃO'!B1187,9),'INF GERAIS'!B1187=LEFT(EVENTOS!B1187,9),'INF GERAIS'!B1187=LEFT(PAGAMENTOS!B1187,9),'INF GERAIS'!B1187=LEFT(VISTORIA!B1187,9),'INF GERAIS'!B1187=LEFT('PRESTAÇÃO DE CONTAS'!B1187,9),'INF GERAIS'!B1187=LEFT('OBS  ENC'!B1187,9),'INF GERAIS'!B1187=LEFT('CONCLUSÃO INFORMAL'!B1187,9))</f>
        <v>1</v>
      </c>
      <c r="P1170" t="b">
        <f>AND('INF GERAIS'!D1187=RESUMO!D1187,'INF GERAIS'!D1187='TERMO DE ADESÃO'!D1187,'INF GERAIS'!D1187=EVENTOS!D1187,'INF GERAIS'!D1187=PAGAMENTOS!D1187,'INF GERAIS'!D1187=VISTORIA!D1187,'INF GERAIS'!D1187='PRESTAÇÃO DE CONTAS'!D1187,'INF GERAIS'!D1187='OBS  ENC'!D1187,'INF GERAIS'!D1187='CONCLUSÃO INFORMAL'!D1187)</f>
        <v>1</v>
      </c>
      <c r="Q1170" t="b">
        <f>AND('INF GERAIS'!E1187=RESUMO!E1187,'INF GERAIS'!E1187='TERMO DE ADESÃO'!E1187,'INF GERAIS'!E1187=EVENTOS!E1187,'INF GERAIS'!E1187=PAGAMENTOS!E1187,'INF GERAIS'!E1187=VISTORIA!E1187,'INF GERAIS'!E1187='PRESTAÇÃO DE CONTAS'!E1187,'INF GERAIS'!E1187='OBS  ENC'!E1187,'INF GERAIS'!E1187='CONCLUSÃO INFORMAL'!E1187)</f>
        <v>1</v>
      </c>
    </row>
    <row r="1171" spans="15:17" x14ac:dyDescent="0.35">
      <c r="O1171" t="b">
        <f>AND('INF GERAIS'!B1188=LEFT(RESUMO!B1188,9),'INF GERAIS'!B1188=LEFT('TERMO DE ADESÃO'!B1188,9),'INF GERAIS'!B1188=LEFT(EVENTOS!B1188,9),'INF GERAIS'!B1188=LEFT(PAGAMENTOS!B1188,9),'INF GERAIS'!B1188=LEFT(VISTORIA!B1188,9),'INF GERAIS'!B1188=LEFT('PRESTAÇÃO DE CONTAS'!B1188,9),'INF GERAIS'!B1188=LEFT('OBS  ENC'!B1188,9),'INF GERAIS'!B1188=LEFT('CONCLUSÃO INFORMAL'!B1188,9))</f>
        <v>1</v>
      </c>
      <c r="P1171" t="b">
        <f>AND('INF GERAIS'!D1188=RESUMO!D1188,'INF GERAIS'!D1188='TERMO DE ADESÃO'!D1188,'INF GERAIS'!D1188=EVENTOS!D1188,'INF GERAIS'!D1188=PAGAMENTOS!D1188,'INF GERAIS'!D1188=VISTORIA!D1188,'INF GERAIS'!D1188='PRESTAÇÃO DE CONTAS'!D1188,'INF GERAIS'!D1188='OBS  ENC'!D1188,'INF GERAIS'!D1188='CONCLUSÃO INFORMAL'!D1188)</f>
        <v>1</v>
      </c>
      <c r="Q1171" t="b">
        <f>AND('INF GERAIS'!E1188=RESUMO!E1188,'INF GERAIS'!E1188='TERMO DE ADESÃO'!E1188,'INF GERAIS'!E1188=EVENTOS!E1188,'INF GERAIS'!E1188=PAGAMENTOS!E1188,'INF GERAIS'!E1188=VISTORIA!E1188,'INF GERAIS'!E1188='PRESTAÇÃO DE CONTAS'!E1188,'INF GERAIS'!E1188='OBS  ENC'!E1188,'INF GERAIS'!E1188='CONCLUSÃO INFORMAL'!E1188)</f>
        <v>1</v>
      </c>
    </row>
    <row r="1172" spans="15:17" x14ac:dyDescent="0.35">
      <c r="O1172" t="b">
        <f>AND('INF GERAIS'!B1189=LEFT(RESUMO!B1189,9),'INF GERAIS'!B1189=LEFT('TERMO DE ADESÃO'!B1189,9),'INF GERAIS'!B1189=LEFT(EVENTOS!B1189,9),'INF GERAIS'!B1189=LEFT(PAGAMENTOS!B1189,9),'INF GERAIS'!B1189=LEFT(VISTORIA!B1189,9),'INF GERAIS'!B1189=LEFT('PRESTAÇÃO DE CONTAS'!B1189,9),'INF GERAIS'!B1189=LEFT('OBS  ENC'!B1189,9),'INF GERAIS'!B1189=LEFT('CONCLUSÃO INFORMAL'!B1189,9))</f>
        <v>1</v>
      </c>
      <c r="P1172" t="b">
        <f>AND('INF GERAIS'!D1189=RESUMO!D1189,'INF GERAIS'!D1189='TERMO DE ADESÃO'!D1189,'INF GERAIS'!D1189=EVENTOS!D1189,'INF GERAIS'!D1189=PAGAMENTOS!D1189,'INF GERAIS'!D1189=VISTORIA!D1189,'INF GERAIS'!D1189='PRESTAÇÃO DE CONTAS'!D1189,'INF GERAIS'!D1189='OBS  ENC'!D1189,'INF GERAIS'!D1189='CONCLUSÃO INFORMAL'!D1189)</f>
        <v>1</v>
      </c>
      <c r="Q1172" t="b">
        <f>AND('INF GERAIS'!E1189=RESUMO!E1189,'INF GERAIS'!E1189='TERMO DE ADESÃO'!E1189,'INF GERAIS'!E1189=EVENTOS!E1189,'INF GERAIS'!E1189=PAGAMENTOS!E1189,'INF GERAIS'!E1189=VISTORIA!E1189,'INF GERAIS'!E1189='PRESTAÇÃO DE CONTAS'!E1189,'INF GERAIS'!E1189='OBS  ENC'!E1189,'INF GERAIS'!E1189='CONCLUSÃO INFORMAL'!E1189)</f>
        <v>1</v>
      </c>
    </row>
    <row r="1173" spans="15:17" x14ac:dyDescent="0.35">
      <c r="O1173" t="b">
        <f>AND('INF GERAIS'!B1190=LEFT(RESUMO!B1190,9),'INF GERAIS'!B1190=LEFT('TERMO DE ADESÃO'!B1190,9),'INF GERAIS'!B1190=LEFT(EVENTOS!B1190,9),'INF GERAIS'!B1190=LEFT(PAGAMENTOS!B1190,9),'INF GERAIS'!B1190=LEFT(VISTORIA!B1190,9),'INF GERAIS'!B1190=LEFT('PRESTAÇÃO DE CONTAS'!B1190,9),'INF GERAIS'!B1190=LEFT('OBS  ENC'!B1190,9),'INF GERAIS'!B1190=LEFT('CONCLUSÃO INFORMAL'!B1190,9))</f>
        <v>1</v>
      </c>
      <c r="P1173" t="b">
        <f>AND('INF GERAIS'!D1190=RESUMO!D1190,'INF GERAIS'!D1190='TERMO DE ADESÃO'!D1190,'INF GERAIS'!D1190=EVENTOS!D1190,'INF GERAIS'!D1190=PAGAMENTOS!D1190,'INF GERAIS'!D1190=VISTORIA!D1190,'INF GERAIS'!D1190='PRESTAÇÃO DE CONTAS'!D1190,'INF GERAIS'!D1190='OBS  ENC'!D1190,'INF GERAIS'!D1190='CONCLUSÃO INFORMAL'!D1190)</f>
        <v>1</v>
      </c>
      <c r="Q1173" t="b">
        <f>AND('INF GERAIS'!E1190=RESUMO!E1190,'INF GERAIS'!E1190='TERMO DE ADESÃO'!E1190,'INF GERAIS'!E1190=EVENTOS!E1190,'INF GERAIS'!E1190=PAGAMENTOS!E1190,'INF GERAIS'!E1190=VISTORIA!E1190,'INF GERAIS'!E1190='PRESTAÇÃO DE CONTAS'!E1190,'INF GERAIS'!E1190='OBS  ENC'!E1190,'INF GERAIS'!E1190='CONCLUSÃO INFORMAL'!E1190)</f>
        <v>1</v>
      </c>
    </row>
    <row r="1174" spans="15:17" x14ac:dyDescent="0.35">
      <c r="O1174" t="b">
        <f>AND('INF GERAIS'!B1191=LEFT(RESUMO!B1191,9),'INF GERAIS'!B1191=LEFT('TERMO DE ADESÃO'!B1191,9),'INF GERAIS'!B1191=LEFT(EVENTOS!B1191,9),'INF GERAIS'!B1191=LEFT(PAGAMENTOS!B1191,9),'INF GERAIS'!B1191=LEFT(VISTORIA!B1191,9),'INF GERAIS'!B1191=LEFT('PRESTAÇÃO DE CONTAS'!B1191,9),'INF GERAIS'!B1191=LEFT('OBS  ENC'!B1191,9),'INF GERAIS'!B1191=LEFT('CONCLUSÃO INFORMAL'!B1191,9))</f>
        <v>1</v>
      </c>
      <c r="P1174" t="b">
        <f>AND('INF GERAIS'!D1191=RESUMO!D1191,'INF GERAIS'!D1191='TERMO DE ADESÃO'!D1191,'INF GERAIS'!D1191=EVENTOS!D1191,'INF GERAIS'!D1191=PAGAMENTOS!D1191,'INF GERAIS'!D1191=VISTORIA!D1191,'INF GERAIS'!D1191='PRESTAÇÃO DE CONTAS'!D1191,'INF GERAIS'!D1191='OBS  ENC'!D1191,'INF GERAIS'!D1191='CONCLUSÃO INFORMAL'!D1191)</f>
        <v>1</v>
      </c>
      <c r="Q1174" t="b">
        <f>AND('INF GERAIS'!E1191=RESUMO!E1191,'INF GERAIS'!E1191='TERMO DE ADESÃO'!E1191,'INF GERAIS'!E1191=EVENTOS!E1191,'INF GERAIS'!E1191=PAGAMENTOS!E1191,'INF GERAIS'!E1191=VISTORIA!E1191,'INF GERAIS'!E1191='PRESTAÇÃO DE CONTAS'!E1191,'INF GERAIS'!E1191='OBS  ENC'!E1191,'INF GERAIS'!E1191='CONCLUSÃO INFORMAL'!E1191)</f>
        <v>1</v>
      </c>
    </row>
    <row r="1175" spans="15:17" x14ac:dyDescent="0.35">
      <c r="O1175" t="b">
        <f>AND('INF GERAIS'!B1192=LEFT(RESUMO!B1192,9),'INF GERAIS'!B1192=LEFT('TERMO DE ADESÃO'!B1192,9),'INF GERAIS'!B1192=LEFT(EVENTOS!B1192,9),'INF GERAIS'!B1192=LEFT(PAGAMENTOS!B1192,9),'INF GERAIS'!B1192=LEFT(VISTORIA!B1192,9),'INF GERAIS'!B1192=LEFT('PRESTAÇÃO DE CONTAS'!B1192,9),'INF GERAIS'!B1192=LEFT('OBS  ENC'!B1192,9),'INF GERAIS'!B1192=LEFT('CONCLUSÃO INFORMAL'!B1192,9))</f>
        <v>1</v>
      </c>
      <c r="P1175" t="b">
        <f>AND('INF GERAIS'!D1192=RESUMO!D1192,'INF GERAIS'!D1192='TERMO DE ADESÃO'!D1192,'INF GERAIS'!D1192=EVENTOS!D1192,'INF GERAIS'!D1192=PAGAMENTOS!D1192,'INF GERAIS'!D1192=VISTORIA!D1192,'INF GERAIS'!D1192='PRESTAÇÃO DE CONTAS'!D1192,'INF GERAIS'!D1192='OBS  ENC'!D1192,'INF GERAIS'!D1192='CONCLUSÃO INFORMAL'!D1192)</f>
        <v>1</v>
      </c>
      <c r="Q1175" t="b">
        <f>AND('INF GERAIS'!E1192=RESUMO!E1192,'INF GERAIS'!E1192='TERMO DE ADESÃO'!E1192,'INF GERAIS'!E1192=EVENTOS!E1192,'INF GERAIS'!E1192=PAGAMENTOS!E1192,'INF GERAIS'!E1192=VISTORIA!E1192,'INF GERAIS'!E1192='PRESTAÇÃO DE CONTAS'!E1192,'INF GERAIS'!E1192='OBS  ENC'!E1192,'INF GERAIS'!E1192='CONCLUSÃO INFORMAL'!E1192)</f>
        <v>1</v>
      </c>
    </row>
    <row r="1176" spans="15:17" x14ac:dyDescent="0.35">
      <c r="O1176" t="b">
        <f>AND('INF GERAIS'!B1193=LEFT(RESUMO!B1193,9),'INF GERAIS'!B1193=LEFT('TERMO DE ADESÃO'!B1193,9),'INF GERAIS'!B1193=LEFT(EVENTOS!B1193,9),'INF GERAIS'!B1193=LEFT(PAGAMENTOS!B1193,9),'INF GERAIS'!B1193=LEFT(VISTORIA!B1193,9),'INF GERAIS'!B1193=LEFT('PRESTAÇÃO DE CONTAS'!B1193,9),'INF GERAIS'!B1193=LEFT('OBS  ENC'!B1193,9),'INF GERAIS'!B1193=LEFT('CONCLUSÃO INFORMAL'!B1193,9))</f>
        <v>1</v>
      </c>
      <c r="P1176" t="b">
        <f>AND('INF GERAIS'!D1193=RESUMO!D1193,'INF GERAIS'!D1193='TERMO DE ADESÃO'!D1193,'INF GERAIS'!D1193=EVENTOS!D1193,'INF GERAIS'!D1193=PAGAMENTOS!D1193,'INF GERAIS'!D1193=VISTORIA!D1193,'INF GERAIS'!D1193='PRESTAÇÃO DE CONTAS'!D1193,'INF GERAIS'!D1193='OBS  ENC'!D1193,'INF GERAIS'!D1193='CONCLUSÃO INFORMAL'!D1193)</f>
        <v>1</v>
      </c>
      <c r="Q1176" t="b">
        <f>AND('INF GERAIS'!E1193=RESUMO!E1193,'INF GERAIS'!E1193='TERMO DE ADESÃO'!E1193,'INF GERAIS'!E1193=EVENTOS!E1193,'INF GERAIS'!E1193=PAGAMENTOS!E1193,'INF GERAIS'!E1193=VISTORIA!E1193,'INF GERAIS'!E1193='PRESTAÇÃO DE CONTAS'!E1193,'INF GERAIS'!E1193='OBS  ENC'!E1193,'INF GERAIS'!E1193='CONCLUSÃO INFORMAL'!E1193)</f>
        <v>1</v>
      </c>
    </row>
    <row r="1177" spans="15:17" x14ac:dyDescent="0.35">
      <c r="O1177" t="b">
        <f>AND('INF GERAIS'!B1194=LEFT(RESUMO!B1194,9),'INF GERAIS'!B1194=LEFT('TERMO DE ADESÃO'!B1194,9),'INF GERAIS'!B1194=LEFT(EVENTOS!B1194,9),'INF GERAIS'!B1194=LEFT(PAGAMENTOS!B1194,9),'INF GERAIS'!B1194=LEFT(VISTORIA!B1194,9),'INF GERAIS'!B1194=LEFT('PRESTAÇÃO DE CONTAS'!B1194,9),'INF GERAIS'!B1194=LEFT('OBS  ENC'!B1194,9),'INF GERAIS'!B1194=LEFT('CONCLUSÃO INFORMAL'!B1194,9))</f>
        <v>1</v>
      </c>
      <c r="P1177" t="b">
        <f>AND('INF GERAIS'!D1194=RESUMO!D1194,'INF GERAIS'!D1194='TERMO DE ADESÃO'!D1194,'INF GERAIS'!D1194=EVENTOS!D1194,'INF GERAIS'!D1194=PAGAMENTOS!D1194,'INF GERAIS'!D1194=VISTORIA!D1194,'INF GERAIS'!D1194='PRESTAÇÃO DE CONTAS'!D1194,'INF GERAIS'!D1194='OBS  ENC'!D1194,'INF GERAIS'!D1194='CONCLUSÃO INFORMAL'!D1194)</f>
        <v>1</v>
      </c>
      <c r="Q1177" t="b">
        <f>AND('INF GERAIS'!E1194=RESUMO!E1194,'INF GERAIS'!E1194='TERMO DE ADESÃO'!E1194,'INF GERAIS'!E1194=EVENTOS!E1194,'INF GERAIS'!E1194=PAGAMENTOS!E1194,'INF GERAIS'!E1194=VISTORIA!E1194,'INF GERAIS'!E1194='PRESTAÇÃO DE CONTAS'!E1194,'INF GERAIS'!E1194='OBS  ENC'!E1194,'INF GERAIS'!E1194='CONCLUSÃO INFORMAL'!E1194)</f>
        <v>1</v>
      </c>
    </row>
    <row r="1178" spans="15:17" x14ac:dyDescent="0.35">
      <c r="O1178" t="b">
        <f>AND('INF GERAIS'!B1195=LEFT(RESUMO!B1195,9),'INF GERAIS'!B1195=LEFT('TERMO DE ADESÃO'!B1195,9),'INF GERAIS'!B1195=LEFT(EVENTOS!B1195,9),'INF GERAIS'!B1195=LEFT(PAGAMENTOS!B1195,9),'INF GERAIS'!B1195=LEFT(VISTORIA!B1195,9),'INF GERAIS'!B1195=LEFT('PRESTAÇÃO DE CONTAS'!B1195,9),'INF GERAIS'!B1195=LEFT('OBS  ENC'!B1195,9),'INF GERAIS'!B1195=LEFT('CONCLUSÃO INFORMAL'!B1195,9))</f>
        <v>1</v>
      </c>
      <c r="P1178" t="b">
        <f>AND('INF GERAIS'!D1195=RESUMO!D1195,'INF GERAIS'!D1195='TERMO DE ADESÃO'!D1195,'INF GERAIS'!D1195=EVENTOS!D1195,'INF GERAIS'!D1195=PAGAMENTOS!D1195,'INF GERAIS'!D1195=VISTORIA!D1195,'INF GERAIS'!D1195='PRESTAÇÃO DE CONTAS'!D1195,'INF GERAIS'!D1195='OBS  ENC'!D1195,'INF GERAIS'!D1195='CONCLUSÃO INFORMAL'!D1195)</f>
        <v>1</v>
      </c>
      <c r="Q1178" t="b">
        <f>AND('INF GERAIS'!E1195=RESUMO!E1195,'INF GERAIS'!E1195='TERMO DE ADESÃO'!E1195,'INF GERAIS'!E1195=EVENTOS!E1195,'INF GERAIS'!E1195=PAGAMENTOS!E1195,'INF GERAIS'!E1195=VISTORIA!E1195,'INF GERAIS'!E1195='PRESTAÇÃO DE CONTAS'!E1195,'INF GERAIS'!E1195='OBS  ENC'!E1195,'INF GERAIS'!E1195='CONCLUSÃO INFORMAL'!E1195)</f>
        <v>1</v>
      </c>
    </row>
    <row r="1179" spans="15:17" x14ac:dyDescent="0.35">
      <c r="O1179" t="b">
        <f>AND('INF GERAIS'!B1196=LEFT(RESUMO!B1196,9),'INF GERAIS'!B1196=LEFT('TERMO DE ADESÃO'!B1196,9),'INF GERAIS'!B1196=LEFT(EVENTOS!B1196,9),'INF GERAIS'!B1196=LEFT(PAGAMENTOS!B1196,9),'INF GERAIS'!B1196=LEFT(VISTORIA!B1196,9),'INF GERAIS'!B1196=LEFT('PRESTAÇÃO DE CONTAS'!B1196,9),'INF GERAIS'!B1196=LEFT('OBS  ENC'!B1196,9),'INF GERAIS'!B1196=LEFT('CONCLUSÃO INFORMAL'!B1196,9))</f>
        <v>1</v>
      </c>
      <c r="P1179" t="b">
        <f>AND('INF GERAIS'!D1196=RESUMO!D1196,'INF GERAIS'!D1196='TERMO DE ADESÃO'!D1196,'INF GERAIS'!D1196=EVENTOS!D1196,'INF GERAIS'!D1196=PAGAMENTOS!D1196,'INF GERAIS'!D1196=VISTORIA!D1196,'INF GERAIS'!D1196='PRESTAÇÃO DE CONTAS'!D1196,'INF GERAIS'!D1196='OBS  ENC'!D1196,'INF GERAIS'!D1196='CONCLUSÃO INFORMAL'!D1196)</f>
        <v>1</v>
      </c>
      <c r="Q1179" t="b">
        <f>AND('INF GERAIS'!E1196=RESUMO!E1196,'INF GERAIS'!E1196='TERMO DE ADESÃO'!E1196,'INF GERAIS'!E1196=EVENTOS!E1196,'INF GERAIS'!E1196=PAGAMENTOS!E1196,'INF GERAIS'!E1196=VISTORIA!E1196,'INF GERAIS'!E1196='PRESTAÇÃO DE CONTAS'!E1196,'INF GERAIS'!E1196='OBS  ENC'!E1196,'INF GERAIS'!E1196='CONCLUSÃO INFORMAL'!E1196)</f>
        <v>1</v>
      </c>
    </row>
    <row r="1180" spans="15:17" x14ac:dyDescent="0.35">
      <c r="O1180" t="b">
        <f>AND('INF GERAIS'!B1197=LEFT(RESUMO!B1197,9),'INF GERAIS'!B1197=LEFT('TERMO DE ADESÃO'!B1197,9),'INF GERAIS'!B1197=LEFT(EVENTOS!B1197,9),'INF GERAIS'!B1197=LEFT(PAGAMENTOS!B1197,9),'INF GERAIS'!B1197=LEFT(VISTORIA!B1197,9),'INF GERAIS'!B1197=LEFT('PRESTAÇÃO DE CONTAS'!B1197,9),'INF GERAIS'!B1197=LEFT('OBS  ENC'!B1197,9),'INF GERAIS'!B1197=LEFT('CONCLUSÃO INFORMAL'!B1197,9))</f>
        <v>1</v>
      </c>
      <c r="P1180" t="b">
        <f>AND('INF GERAIS'!D1197=RESUMO!D1197,'INF GERAIS'!D1197='TERMO DE ADESÃO'!D1197,'INF GERAIS'!D1197=EVENTOS!D1197,'INF GERAIS'!D1197=PAGAMENTOS!D1197,'INF GERAIS'!D1197=VISTORIA!D1197,'INF GERAIS'!D1197='PRESTAÇÃO DE CONTAS'!D1197,'INF GERAIS'!D1197='OBS  ENC'!D1197,'INF GERAIS'!D1197='CONCLUSÃO INFORMAL'!D1197)</f>
        <v>1</v>
      </c>
      <c r="Q1180" t="b">
        <f>AND('INF GERAIS'!E1197=RESUMO!E1197,'INF GERAIS'!E1197='TERMO DE ADESÃO'!E1197,'INF GERAIS'!E1197=EVENTOS!E1197,'INF GERAIS'!E1197=PAGAMENTOS!E1197,'INF GERAIS'!E1197=VISTORIA!E1197,'INF GERAIS'!E1197='PRESTAÇÃO DE CONTAS'!E1197,'INF GERAIS'!E1197='OBS  ENC'!E1197,'INF GERAIS'!E1197='CONCLUSÃO INFORMAL'!E1197)</f>
        <v>1</v>
      </c>
    </row>
    <row r="1181" spans="15:17" x14ac:dyDescent="0.35">
      <c r="O1181" t="b">
        <f>AND('INF GERAIS'!B1198=LEFT(RESUMO!B1198,9),'INF GERAIS'!B1198=LEFT('TERMO DE ADESÃO'!B1198,9),'INF GERAIS'!B1198=LEFT(EVENTOS!B1198,9),'INF GERAIS'!B1198=LEFT(PAGAMENTOS!B1198,9),'INF GERAIS'!B1198=LEFT(VISTORIA!B1198,9),'INF GERAIS'!B1198=LEFT('PRESTAÇÃO DE CONTAS'!B1198,9),'INF GERAIS'!B1198=LEFT('OBS  ENC'!B1198,9),'INF GERAIS'!B1198=LEFT('CONCLUSÃO INFORMAL'!B1198,9))</f>
        <v>1</v>
      </c>
      <c r="P1181" t="b">
        <f>AND('INF GERAIS'!D1198=RESUMO!D1198,'INF GERAIS'!D1198='TERMO DE ADESÃO'!D1198,'INF GERAIS'!D1198=EVENTOS!D1198,'INF GERAIS'!D1198=PAGAMENTOS!D1198,'INF GERAIS'!D1198=VISTORIA!D1198,'INF GERAIS'!D1198='PRESTAÇÃO DE CONTAS'!D1198,'INF GERAIS'!D1198='OBS  ENC'!D1198,'INF GERAIS'!D1198='CONCLUSÃO INFORMAL'!D1198)</f>
        <v>1</v>
      </c>
      <c r="Q1181" t="b">
        <f>AND('INF GERAIS'!E1198=RESUMO!E1198,'INF GERAIS'!E1198='TERMO DE ADESÃO'!E1198,'INF GERAIS'!E1198=EVENTOS!E1198,'INF GERAIS'!E1198=PAGAMENTOS!E1198,'INF GERAIS'!E1198=VISTORIA!E1198,'INF GERAIS'!E1198='PRESTAÇÃO DE CONTAS'!E1198,'INF GERAIS'!E1198='OBS  ENC'!E1198,'INF GERAIS'!E1198='CONCLUSÃO INFORMAL'!E1198)</f>
        <v>1</v>
      </c>
    </row>
    <row r="1182" spans="15:17" x14ac:dyDescent="0.35">
      <c r="O1182" t="b">
        <f>AND('INF GERAIS'!B1199=LEFT(RESUMO!B1199,9),'INF GERAIS'!B1199=LEFT('TERMO DE ADESÃO'!B1199,9),'INF GERAIS'!B1199=LEFT(EVENTOS!B1199,9),'INF GERAIS'!B1199=LEFT(PAGAMENTOS!B1199,9),'INF GERAIS'!B1199=LEFT(VISTORIA!B1199,9),'INF GERAIS'!B1199=LEFT('PRESTAÇÃO DE CONTAS'!B1199,9),'INF GERAIS'!B1199=LEFT('OBS  ENC'!B1199,9),'INF GERAIS'!B1199=LEFT('CONCLUSÃO INFORMAL'!B1199,9))</f>
        <v>1</v>
      </c>
      <c r="P1182" t="b">
        <f>AND('INF GERAIS'!D1199=RESUMO!D1199,'INF GERAIS'!D1199='TERMO DE ADESÃO'!D1199,'INF GERAIS'!D1199=EVENTOS!D1199,'INF GERAIS'!D1199=PAGAMENTOS!D1199,'INF GERAIS'!D1199=VISTORIA!D1199,'INF GERAIS'!D1199='PRESTAÇÃO DE CONTAS'!D1199,'INF GERAIS'!D1199='OBS  ENC'!D1199,'INF GERAIS'!D1199='CONCLUSÃO INFORMAL'!D1199)</f>
        <v>1</v>
      </c>
      <c r="Q1182" t="b">
        <f>AND('INF GERAIS'!E1199=RESUMO!E1199,'INF GERAIS'!E1199='TERMO DE ADESÃO'!E1199,'INF GERAIS'!E1199=EVENTOS!E1199,'INF GERAIS'!E1199=PAGAMENTOS!E1199,'INF GERAIS'!E1199=VISTORIA!E1199,'INF GERAIS'!E1199='PRESTAÇÃO DE CONTAS'!E1199,'INF GERAIS'!E1199='OBS  ENC'!E1199,'INF GERAIS'!E1199='CONCLUSÃO INFORMAL'!E1199)</f>
        <v>1</v>
      </c>
    </row>
    <row r="1183" spans="15:17" x14ac:dyDescent="0.35">
      <c r="O1183" t="b">
        <f>AND('INF GERAIS'!B1200=LEFT(RESUMO!B1200,9),'INF GERAIS'!B1200=LEFT('TERMO DE ADESÃO'!B1200,9),'INF GERAIS'!B1200=LEFT(EVENTOS!B1200,9),'INF GERAIS'!B1200=LEFT(PAGAMENTOS!B1200,9),'INF GERAIS'!B1200=LEFT(VISTORIA!B1200,9),'INF GERAIS'!B1200=LEFT('PRESTAÇÃO DE CONTAS'!B1200,9),'INF GERAIS'!B1200=LEFT('OBS  ENC'!B1200,9),'INF GERAIS'!B1200=LEFT('CONCLUSÃO INFORMAL'!B1200,9))</f>
        <v>1</v>
      </c>
      <c r="P1183" t="b">
        <f>AND('INF GERAIS'!D1200=RESUMO!D1200,'INF GERAIS'!D1200='TERMO DE ADESÃO'!D1200,'INF GERAIS'!D1200=EVENTOS!D1200,'INF GERAIS'!D1200=PAGAMENTOS!D1200,'INF GERAIS'!D1200=VISTORIA!D1200,'INF GERAIS'!D1200='PRESTAÇÃO DE CONTAS'!D1200,'INF GERAIS'!D1200='OBS  ENC'!D1200,'INF GERAIS'!D1200='CONCLUSÃO INFORMAL'!D1200)</f>
        <v>1</v>
      </c>
      <c r="Q1183" t="b">
        <f>AND('INF GERAIS'!E1200=RESUMO!E1200,'INF GERAIS'!E1200='TERMO DE ADESÃO'!E1200,'INF GERAIS'!E1200=EVENTOS!E1200,'INF GERAIS'!E1200=PAGAMENTOS!E1200,'INF GERAIS'!E1200=VISTORIA!E1200,'INF GERAIS'!E1200='PRESTAÇÃO DE CONTAS'!E1200,'INF GERAIS'!E1200='OBS  ENC'!E1200,'INF GERAIS'!E1200='CONCLUSÃO INFORMAL'!E1200)</f>
        <v>1</v>
      </c>
    </row>
    <row r="1184" spans="15:17" x14ac:dyDescent="0.35">
      <c r="O1184" t="b">
        <f>AND('INF GERAIS'!B1201=LEFT(RESUMO!B1201,9),'INF GERAIS'!B1201=LEFT('TERMO DE ADESÃO'!B1201,9),'INF GERAIS'!B1201=LEFT(EVENTOS!B1201,9),'INF GERAIS'!B1201=LEFT(PAGAMENTOS!B1201,9),'INF GERAIS'!B1201=LEFT(VISTORIA!B1201,9),'INF GERAIS'!B1201=LEFT('PRESTAÇÃO DE CONTAS'!B1201,9),'INF GERAIS'!B1201=LEFT('OBS  ENC'!B1201,9),'INF GERAIS'!B1201=LEFT('CONCLUSÃO INFORMAL'!B1201,9))</f>
        <v>1</v>
      </c>
      <c r="P1184" t="b">
        <f>AND('INF GERAIS'!D1201=RESUMO!D1201,'INF GERAIS'!D1201='TERMO DE ADESÃO'!D1201,'INF GERAIS'!D1201=EVENTOS!D1201,'INF GERAIS'!D1201=PAGAMENTOS!D1201,'INF GERAIS'!D1201=VISTORIA!D1201,'INF GERAIS'!D1201='PRESTAÇÃO DE CONTAS'!D1201,'INF GERAIS'!D1201='OBS  ENC'!D1201,'INF GERAIS'!D1201='CONCLUSÃO INFORMAL'!D1201)</f>
        <v>1</v>
      </c>
      <c r="Q1184" t="b">
        <f>AND('INF GERAIS'!E1201=RESUMO!E1201,'INF GERAIS'!E1201='TERMO DE ADESÃO'!E1201,'INF GERAIS'!E1201=EVENTOS!E1201,'INF GERAIS'!E1201=PAGAMENTOS!E1201,'INF GERAIS'!E1201=VISTORIA!E1201,'INF GERAIS'!E1201='PRESTAÇÃO DE CONTAS'!E1201,'INF GERAIS'!E1201='OBS  ENC'!E1201,'INF GERAIS'!E1201='CONCLUSÃO INFORMAL'!E1201)</f>
        <v>1</v>
      </c>
    </row>
    <row r="1185" spans="15:17" x14ac:dyDescent="0.35">
      <c r="O1185" t="b">
        <f>AND('INF GERAIS'!B1202=LEFT(RESUMO!B1202,9),'INF GERAIS'!B1202=LEFT('TERMO DE ADESÃO'!B1202,9),'INF GERAIS'!B1202=LEFT(EVENTOS!B1202,9),'INF GERAIS'!B1202=LEFT(PAGAMENTOS!B1202,9),'INF GERAIS'!B1202=LEFT(VISTORIA!B1202,9),'INF GERAIS'!B1202=LEFT('PRESTAÇÃO DE CONTAS'!B1202,9),'INF GERAIS'!B1202=LEFT('OBS  ENC'!B1202,9),'INF GERAIS'!B1202=LEFT('CONCLUSÃO INFORMAL'!B1202,9))</f>
        <v>1</v>
      </c>
      <c r="P1185" t="b">
        <f>AND('INF GERAIS'!D1202=RESUMO!D1202,'INF GERAIS'!D1202='TERMO DE ADESÃO'!D1202,'INF GERAIS'!D1202=EVENTOS!D1202,'INF GERAIS'!D1202=PAGAMENTOS!D1202,'INF GERAIS'!D1202=VISTORIA!D1202,'INF GERAIS'!D1202='PRESTAÇÃO DE CONTAS'!D1202,'INF GERAIS'!D1202='OBS  ENC'!D1202,'INF GERAIS'!D1202='CONCLUSÃO INFORMAL'!D1202)</f>
        <v>1</v>
      </c>
      <c r="Q1185" t="b">
        <f>AND('INF GERAIS'!E1202=RESUMO!E1202,'INF GERAIS'!E1202='TERMO DE ADESÃO'!E1202,'INF GERAIS'!E1202=EVENTOS!E1202,'INF GERAIS'!E1202=PAGAMENTOS!E1202,'INF GERAIS'!E1202=VISTORIA!E1202,'INF GERAIS'!E1202='PRESTAÇÃO DE CONTAS'!E1202,'INF GERAIS'!E1202='OBS  ENC'!E1202,'INF GERAIS'!E1202='CONCLUSÃO INFORMAL'!E1202)</f>
        <v>1</v>
      </c>
    </row>
    <row r="1186" spans="15:17" x14ac:dyDescent="0.35">
      <c r="O1186" t="b">
        <f>AND('INF GERAIS'!B1203=LEFT(RESUMO!B1203,9),'INF GERAIS'!B1203=LEFT('TERMO DE ADESÃO'!B1203,9),'INF GERAIS'!B1203=LEFT(EVENTOS!B1203,9),'INF GERAIS'!B1203=LEFT(PAGAMENTOS!B1203,9),'INF GERAIS'!B1203=LEFT(VISTORIA!B1203,9),'INF GERAIS'!B1203=LEFT('PRESTAÇÃO DE CONTAS'!B1203,9),'INF GERAIS'!B1203=LEFT('OBS  ENC'!B1203,9),'INF GERAIS'!B1203=LEFT('CONCLUSÃO INFORMAL'!B1203,9))</f>
        <v>1</v>
      </c>
      <c r="P1186" t="b">
        <f>AND('INF GERAIS'!D1203=RESUMO!D1203,'INF GERAIS'!D1203='TERMO DE ADESÃO'!D1203,'INF GERAIS'!D1203=EVENTOS!D1203,'INF GERAIS'!D1203=PAGAMENTOS!D1203,'INF GERAIS'!D1203=VISTORIA!D1203,'INF GERAIS'!D1203='PRESTAÇÃO DE CONTAS'!D1203,'INF GERAIS'!D1203='OBS  ENC'!D1203,'INF GERAIS'!D1203='CONCLUSÃO INFORMAL'!D1203)</f>
        <v>1</v>
      </c>
      <c r="Q1186" t="b">
        <f>AND('INF GERAIS'!E1203=RESUMO!E1203,'INF GERAIS'!E1203='TERMO DE ADESÃO'!E1203,'INF GERAIS'!E1203=EVENTOS!E1203,'INF GERAIS'!E1203=PAGAMENTOS!E1203,'INF GERAIS'!E1203=VISTORIA!E1203,'INF GERAIS'!E1203='PRESTAÇÃO DE CONTAS'!E1203,'INF GERAIS'!E1203='OBS  ENC'!E1203,'INF GERAIS'!E1203='CONCLUSÃO INFORMAL'!E1203)</f>
        <v>1</v>
      </c>
    </row>
    <row r="1187" spans="15:17" x14ac:dyDescent="0.35">
      <c r="O1187" t="b">
        <f>AND('INF GERAIS'!B1204=LEFT(RESUMO!B1204,9),'INF GERAIS'!B1204=LEFT('TERMO DE ADESÃO'!B1204,9),'INF GERAIS'!B1204=LEFT(EVENTOS!B1204,9),'INF GERAIS'!B1204=LEFT(PAGAMENTOS!B1204,9),'INF GERAIS'!B1204=LEFT(VISTORIA!B1204,9),'INF GERAIS'!B1204=LEFT('PRESTAÇÃO DE CONTAS'!B1204,9),'INF GERAIS'!B1204=LEFT('OBS  ENC'!B1204,9),'INF GERAIS'!B1204=LEFT('CONCLUSÃO INFORMAL'!B1204,9))</f>
        <v>1</v>
      </c>
      <c r="P1187" t="b">
        <f>AND('INF GERAIS'!D1204=RESUMO!D1204,'INF GERAIS'!D1204='TERMO DE ADESÃO'!D1204,'INF GERAIS'!D1204=EVENTOS!D1204,'INF GERAIS'!D1204=PAGAMENTOS!D1204,'INF GERAIS'!D1204=VISTORIA!D1204,'INF GERAIS'!D1204='PRESTAÇÃO DE CONTAS'!D1204,'INF GERAIS'!D1204='OBS  ENC'!D1204,'INF GERAIS'!D1204='CONCLUSÃO INFORMAL'!D1204)</f>
        <v>1</v>
      </c>
      <c r="Q1187" t="b">
        <f>AND('INF GERAIS'!E1204=RESUMO!E1204,'INF GERAIS'!E1204='TERMO DE ADESÃO'!E1204,'INF GERAIS'!E1204=EVENTOS!E1204,'INF GERAIS'!E1204=PAGAMENTOS!E1204,'INF GERAIS'!E1204=VISTORIA!E1204,'INF GERAIS'!E1204='PRESTAÇÃO DE CONTAS'!E1204,'INF GERAIS'!E1204='OBS  ENC'!E1204,'INF GERAIS'!E1204='CONCLUSÃO INFORMAL'!E1204)</f>
        <v>1</v>
      </c>
    </row>
    <row r="1188" spans="15:17" x14ac:dyDescent="0.35">
      <c r="O1188" t="b">
        <f>AND('INF GERAIS'!B1205=LEFT(RESUMO!B1205,9),'INF GERAIS'!B1205=LEFT('TERMO DE ADESÃO'!B1205,9),'INF GERAIS'!B1205=LEFT(EVENTOS!B1205,9),'INF GERAIS'!B1205=LEFT(PAGAMENTOS!B1205,9),'INF GERAIS'!B1205=LEFT(VISTORIA!B1205,9),'INF GERAIS'!B1205=LEFT('PRESTAÇÃO DE CONTAS'!B1205,9),'INF GERAIS'!B1205=LEFT('OBS  ENC'!B1205,9),'INF GERAIS'!B1205=LEFT('CONCLUSÃO INFORMAL'!B1205,9))</f>
        <v>1</v>
      </c>
      <c r="P1188" t="b">
        <f>AND('INF GERAIS'!D1205=RESUMO!D1205,'INF GERAIS'!D1205='TERMO DE ADESÃO'!D1205,'INF GERAIS'!D1205=EVENTOS!D1205,'INF GERAIS'!D1205=PAGAMENTOS!D1205,'INF GERAIS'!D1205=VISTORIA!D1205,'INF GERAIS'!D1205='PRESTAÇÃO DE CONTAS'!D1205,'INF GERAIS'!D1205='OBS  ENC'!D1205,'INF GERAIS'!D1205='CONCLUSÃO INFORMAL'!D1205)</f>
        <v>1</v>
      </c>
      <c r="Q1188" t="b">
        <f>AND('INF GERAIS'!E1205=RESUMO!E1205,'INF GERAIS'!E1205='TERMO DE ADESÃO'!E1205,'INF GERAIS'!E1205=EVENTOS!E1205,'INF GERAIS'!E1205=PAGAMENTOS!E1205,'INF GERAIS'!E1205=VISTORIA!E1205,'INF GERAIS'!E1205='PRESTAÇÃO DE CONTAS'!E1205,'INF GERAIS'!E1205='OBS  ENC'!E1205,'INF GERAIS'!E1205='CONCLUSÃO INFORMAL'!E1205)</f>
        <v>1</v>
      </c>
    </row>
    <row r="1189" spans="15:17" x14ac:dyDescent="0.35">
      <c r="O1189" t="b">
        <f>AND('INF GERAIS'!B1206=LEFT(RESUMO!B1206,9),'INF GERAIS'!B1206=LEFT('TERMO DE ADESÃO'!B1206,9),'INF GERAIS'!B1206=LEFT(EVENTOS!B1206,9),'INF GERAIS'!B1206=LEFT(PAGAMENTOS!B1206,9),'INF GERAIS'!B1206=LEFT(VISTORIA!B1206,9),'INF GERAIS'!B1206=LEFT('PRESTAÇÃO DE CONTAS'!B1206,9),'INF GERAIS'!B1206=LEFT('OBS  ENC'!B1206,9),'INF GERAIS'!B1206=LEFT('CONCLUSÃO INFORMAL'!B1206,9))</f>
        <v>1</v>
      </c>
      <c r="P1189" t="b">
        <f>AND('INF GERAIS'!D1206=RESUMO!D1206,'INF GERAIS'!D1206='TERMO DE ADESÃO'!D1206,'INF GERAIS'!D1206=EVENTOS!D1206,'INF GERAIS'!D1206=PAGAMENTOS!D1206,'INF GERAIS'!D1206=VISTORIA!D1206,'INF GERAIS'!D1206='PRESTAÇÃO DE CONTAS'!D1206,'INF GERAIS'!D1206='OBS  ENC'!D1206,'INF GERAIS'!D1206='CONCLUSÃO INFORMAL'!D1206)</f>
        <v>1</v>
      </c>
      <c r="Q1189" t="b">
        <f>AND('INF GERAIS'!E1206=RESUMO!E1206,'INF GERAIS'!E1206='TERMO DE ADESÃO'!E1206,'INF GERAIS'!E1206=EVENTOS!E1206,'INF GERAIS'!E1206=PAGAMENTOS!E1206,'INF GERAIS'!E1206=VISTORIA!E1206,'INF GERAIS'!E1206='PRESTAÇÃO DE CONTAS'!E1206,'INF GERAIS'!E1206='OBS  ENC'!E1206,'INF GERAIS'!E1206='CONCLUSÃO INFORMAL'!E1206)</f>
        <v>1</v>
      </c>
    </row>
    <row r="1190" spans="15:17" x14ac:dyDescent="0.35">
      <c r="O1190" t="b">
        <f>AND('INF GERAIS'!B1207=LEFT(RESUMO!B1207,9),'INF GERAIS'!B1207=LEFT('TERMO DE ADESÃO'!B1207,9),'INF GERAIS'!B1207=LEFT(EVENTOS!B1207,9),'INF GERAIS'!B1207=LEFT(PAGAMENTOS!B1207,9),'INF GERAIS'!B1207=LEFT(VISTORIA!B1207,9),'INF GERAIS'!B1207=LEFT('PRESTAÇÃO DE CONTAS'!B1207,9),'INF GERAIS'!B1207=LEFT('OBS  ENC'!B1207,9),'INF GERAIS'!B1207=LEFT('CONCLUSÃO INFORMAL'!B1207,9))</f>
        <v>1</v>
      </c>
      <c r="P1190" t="b">
        <f>AND('INF GERAIS'!D1207=RESUMO!D1207,'INF GERAIS'!D1207='TERMO DE ADESÃO'!D1207,'INF GERAIS'!D1207=EVENTOS!D1207,'INF GERAIS'!D1207=PAGAMENTOS!D1207,'INF GERAIS'!D1207=VISTORIA!D1207,'INF GERAIS'!D1207='PRESTAÇÃO DE CONTAS'!D1207,'INF GERAIS'!D1207='OBS  ENC'!D1207,'INF GERAIS'!D1207='CONCLUSÃO INFORMAL'!D1207)</f>
        <v>1</v>
      </c>
      <c r="Q1190" t="b">
        <f>AND('INF GERAIS'!E1207=RESUMO!E1207,'INF GERAIS'!E1207='TERMO DE ADESÃO'!E1207,'INF GERAIS'!E1207=EVENTOS!E1207,'INF GERAIS'!E1207=PAGAMENTOS!E1207,'INF GERAIS'!E1207=VISTORIA!E1207,'INF GERAIS'!E1207='PRESTAÇÃO DE CONTAS'!E1207,'INF GERAIS'!E1207='OBS  ENC'!E1207,'INF GERAIS'!E1207='CONCLUSÃO INFORMAL'!E1207)</f>
        <v>1</v>
      </c>
    </row>
    <row r="1191" spans="15:17" x14ac:dyDescent="0.35">
      <c r="O1191" t="b">
        <f>AND('INF GERAIS'!B1208=LEFT(RESUMO!B1208,9),'INF GERAIS'!B1208=LEFT('TERMO DE ADESÃO'!B1208,9),'INF GERAIS'!B1208=LEFT(EVENTOS!B1208,9),'INF GERAIS'!B1208=LEFT(PAGAMENTOS!B1208,9),'INF GERAIS'!B1208=LEFT(VISTORIA!B1208,9),'INF GERAIS'!B1208=LEFT('PRESTAÇÃO DE CONTAS'!B1208,9),'INF GERAIS'!B1208=LEFT('OBS  ENC'!B1208,9),'INF GERAIS'!B1208=LEFT('CONCLUSÃO INFORMAL'!B1208,9))</f>
        <v>1</v>
      </c>
      <c r="P1191" t="b">
        <f>AND('INF GERAIS'!D1208=RESUMO!D1208,'INF GERAIS'!D1208='TERMO DE ADESÃO'!D1208,'INF GERAIS'!D1208=EVENTOS!D1208,'INF GERAIS'!D1208=PAGAMENTOS!D1208,'INF GERAIS'!D1208=VISTORIA!D1208,'INF GERAIS'!D1208='PRESTAÇÃO DE CONTAS'!D1208,'INF GERAIS'!D1208='OBS  ENC'!D1208,'INF GERAIS'!D1208='CONCLUSÃO INFORMAL'!D1208)</f>
        <v>1</v>
      </c>
      <c r="Q1191" t="b">
        <f>AND('INF GERAIS'!E1208=RESUMO!E1208,'INF GERAIS'!E1208='TERMO DE ADESÃO'!E1208,'INF GERAIS'!E1208=EVENTOS!E1208,'INF GERAIS'!E1208=PAGAMENTOS!E1208,'INF GERAIS'!E1208=VISTORIA!E1208,'INF GERAIS'!E1208='PRESTAÇÃO DE CONTAS'!E1208,'INF GERAIS'!E1208='OBS  ENC'!E1208,'INF GERAIS'!E1208='CONCLUSÃO INFORMAL'!E1208)</f>
        <v>1</v>
      </c>
    </row>
    <row r="1192" spans="15:17" x14ac:dyDescent="0.35">
      <c r="O1192" t="b">
        <f>AND('INF GERAIS'!B1209=LEFT(RESUMO!B1209,9),'INF GERAIS'!B1209=LEFT('TERMO DE ADESÃO'!B1209,9),'INF GERAIS'!B1209=LEFT(EVENTOS!B1209,9),'INF GERAIS'!B1209=LEFT(PAGAMENTOS!B1209,9),'INF GERAIS'!B1209=LEFT(VISTORIA!B1209,9),'INF GERAIS'!B1209=LEFT('PRESTAÇÃO DE CONTAS'!B1209,9),'INF GERAIS'!B1209=LEFT('OBS  ENC'!B1209,9),'INF GERAIS'!B1209=LEFT('CONCLUSÃO INFORMAL'!B1209,9))</f>
        <v>1</v>
      </c>
      <c r="P1192" t="b">
        <f>AND('INF GERAIS'!D1209=RESUMO!D1209,'INF GERAIS'!D1209='TERMO DE ADESÃO'!D1209,'INF GERAIS'!D1209=EVENTOS!D1209,'INF GERAIS'!D1209=PAGAMENTOS!D1209,'INF GERAIS'!D1209=VISTORIA!D1209,'INF GERAIS'!D1209='PRESTAÇÃO DE CONTAS'!D1209,'INF GERAIS'!D1209='OBS  ENC'!D1209,'INF GERAIS'!D1209='CONCLUSÃO INFORMAL'!D1209)</f>
        <v>1</v>
      </c>
      <c r="Q1192" t="b">
        <f>AND('INF GERAIS'!E1209=RESUMO!E1209,'INF GERAIS'!E1209='TERMO DE ADESÃO'!E1209,'INF GERAIS'!E1209=EVENTOS!E1209,'INF GERAIS'!E1209=PAGAMENTOS!E1209,'INF GERAIS'!E1209=VISTORIA!E1209,'INF GERAIS'!E1209='PRESTAÇÃO DE CONTAS'!E1209,'INF GERAIS'!E1209='OBS  ENC'!E1209,'INF GERAIS'!E1209='CONCLUSÃO INFORMAL'!E1209)</f>
        <v>1</v>
      </c>
    </row>
    <row r="1193" spans="15:17" x14ac:dyDescent="0.35">
      <c r="O1193" t="b">
        <f>AND('INF GERAIS'!B1210=LEFT(RESUMO!B1210,9),'INF GERAIS'!B1210=LEFT('TERMO DE ADESÃO'!B1210,9),'INF GERAIS'!B1210=LEFT(EVENTOS!B1210,9),'INF GERAIS'!B1210=LEFT(PAGAMENTOS!B1210,9),'INF GERAIS'!B1210=LEFT(VISTORIA!B1210,9),'INF GERAIS'!B1210=LEFT('PRESTAÇÃO DE CONTAS'!B1210,9),'INF GERAIS'!B1210=LEFT('OBS  ENC'!B1210,9),'INF GERAIS'!B1210=LEFT('CONCLUSÃO INFORMAL'!B1210,9))</f>
        <v>1</v>
      </c>
      <c r="P1193" t="b">
        <f>AND('INF GERAIS'!D1210=RESUMO!D1210,'INF GERAIS'!D1210='TERMO DE ADESÃO'!D1210,'INF GERAIS'!D1210=EVENTOS!D1210,'INF GERAIS'!D1210=PAGAMENTOS!D1210,'INF GERAIS'!D1210=VISTORIA!D1210,'INF GERAIS'!D1210='PRESTAÇÃO DE CONTAS'!D1210,'INF GERAIS'!D1210='OBS  ENC'!D1210,'INF GERAIS'!D1210='CONCLUSÃO INFORMAL'!D1210)</f>
        <v>1</v>
      </c>
      <c r="Q1193" t="b">
        <f>AND('INF GERAIS'!E1210=RESUMO!E1210,'INF GERAIS'!E1210='TERMO DE ADESÃO'!E1210,'INF GERAIS'!E1210=EVENTOS!E1210,'INF GERAIS'!E1210=PAGAMENTOS!E1210,'INF GERAIS'!E1210=VISTORIA!E1210,'INF GERAIS'!E1210='PRESTAÇÃO DE CONTAS'!E1210,'INF GERAIS'!E1210='OBS  ENC'!E1210,'INF GERAIS'!E1210='CONCLUSÃO INFORMAL'!E1210)</f>
        <v>1</v>
      </c>
    </row>
    <row r="1194" spans="15:17" x14ac:dyDescent="0.35">
      <c r="O1194" t="b">
        <f>AND('INF GERAIS'!B1211=LEFT(RESUMO!B1211,9),'INF GERAIS'!B1211=LEFT('TERMO DE ADESÃO'!B1211,9),'INF GERAIS'!B1211=LEFT(EVENTOS!B1211,9),'INF GERAIS'!B1211=LEFT(PAGAMENTOS!B1211,9),'INF GERAIS'!B1211=LEFT(VISTORIA!B1211,9),'INF GERAIS'!B1211=LEFT('PRESTAÇÃO DE CONTAS'!B1211,9),'INF GERAIS'!B1211=LEFT('OBS  ENC'!B1211,9),'INF GERAIS'!B1211=LEFT('CONCLUSÃO INFORMAL'!B1211,9))</f>
        <v>1</v>
      </c>
      <c r="P1194" t="b">
        <f>AND('INF GERAIS'!D1211=RESUMO!D1211,'INF GERAIS'!D1211='TERMO DE ADESÃO'!D1211,'INF GERAIS'!D1211=EVENTOS!D1211,'INF GERAIS'!D1211=PAGAMENTOS!D1211,'INF GERAIS'!D1211=VISTORIA!D1211,'INF GERAIS'!D1211='PRESTAÇÃO DE CONTAS'!D1211,'INF GERAIS'!D1211='OBS  ENC'!D1211,'INF GERAIS'!D1211='CONCLUSÃO INFORMAL'!D1211)</f>
        <v>1</v>
      </c>
      <c r="Q1194" t="b">
        <f>AND('INF GERAIS'!E1211=RESUMO!E1211,'INF GERAIS'!E1211='TERMO DE ADESÃO'!E1211,'INF GERAIS'!E1211=EVENTOS!E1211,'INF GERAIS'!E1211=PAGAMENTOS!E1211,'INF GERAIS'!E1211=VISTORIA!E1211,'INF GERAIS'!E1211='PRESTAÇÃO DE CONTAS'!E1211,'INF GERAIS'!E1211='OBS  ENC'!E1211,'INF GERAIS'!E1211='CONCLUSÃO INFORMAL'!E1211)</f>
        <v>1</v>
      </c>
    </row>
    <row r="1195" spans="15:17" x14ac:dyDescent="0.35">
      <c r="O1195" t="b">
        <f>AND('INF GERAIS'!B1212=LEFT(RESUMO!B1212,9),'INF GERAIS'!B1212=LEFT('TERMO DE ADESÃO'!B1212,9),'INF GERAIS'!B1212=LEFT(EVENTOS!B1212,9),'INF GERAIS'!B1212=LEFT(PAGAMENTOS!B1212,9),'INF GERAIS'!B1212=LEFT(VISTORIA!B1212,9),'INF GERAIS'!B1212=LEFT('PRESTAÇÃO DE CONTAS'!B1212,9),'INF GERAIS'!B1212=LEFT('OBS  ENC'!B1212,9),'INF GERAIS'!B1212=LEFT('CONCLUSÃO INFORMAL'!B1212,9))</f>
        <v>1</v>
      </c>
      <c r="P1195" t="b">
        <f>AND('INF GERAIS'!D1212=RESUMO!D1212,'INF GERAIS'!D1212='TERMO DE ADESÃO'!D1212,'INF GERAIS'!D1212=EVENTOS!D1212,'INF GERAIS'!D1212=PAGAMENTOS!D1212,'INF GERAIS'!D1212=VISTORIA!D1212,'INF GERAIS'!D1212='PRESTAÇÃO DE CONTAS'!D1212,'INF GERAIS'!D1212='OBS  ENC'!D1212,'INF GERAIS'!D1212='CONCLUSÃO INFORMAL'!D1212)</f>
        <v>1</v>
      </c>
      <c r="Q1195" t="b">
        <f>AND('INF GERAIS'!E1212=RESUMO!E1212,'INF GERAIS'!E1212='TERMO DE ADESÃO'!E1212,'INF GERAIS'!E1212=EVENTOS!E1212,'INF GERAIS'!E1212=PAGAMENTOS!E1212,'INF GERAIS'!E1212=VISTORIA!E1212,'INF GERAIS'!E1212='PRESTAÇÃO DE CONTAS'!E1212,'INF GERAIS'!E1212='OBS  ENC'!E1212,'INF GERAIS'!E1212='CONCLUSÃO INFORMAL'!E1212)</f>
        <v>1</v>
      </c>
    </row>
    <row r="1196" spans="15:17" x14ac:dyDescent="0.35">
      <c r="O1196" t="b">
        <f>AND('INF GERAIS'!B1213=LEFT(RESUMO!B1213,9),'INF GERAIS'!B1213=LEFT('TERMO DE ADESÃO'!B1213,9),'INF GERAIS'!B1213=LEFT(EVENTOS!B1213,9),'INF GERAIS'!B1213=LEFT(PAGAMENTOS!B1213,9),'INF GERAIS'!B1213=LEFT(VISTORIA!B1213,9),'INF GERAIS'!B1213=LEFT('PRESTAÇÃO DE CONTAS'!B1213,9),'INF GERAIS'!B1213=LEFT('OBS  ENC'!B1213,9),'INF GERAIS'!B1213=LEFT('CONCLUSÃO INFORMAL'!B1213,9))</f>
        <v>1</v>
      </c>
      <c r="P1196" t="b">
        <f>AND('INF GERAIS'!D1213=RESUMO!D1213,'INF GERAIS'!D1213='TERMO DE ADESÃO'!D1213,'INF GERAIS'!D1213=EVENTOS!D1213,'INF GERAIS'!D1213=PAGAMENTOS!D1213,'INF GERAIS'!D1213=VISTORIA!D1213,'INF GERAIS'!D1213='PRESTAÇÃO DE CONTAS'!D1213,'INF GERAIS'!D1213='OBS  ENC'!D1213,'INF GERAIS'!D1213='CONCLUSÃO INFORMAL'!D1213)</f>
        <v>1</v>
      </c>
      <c r="Q1196" t="b">
        <f>AND('INF GERAIS'!E1213=RESUMO!E1213,'INF GERAIS'!E1213='TERMO DE ADESÃO'!E1213,'INF GERAIS'!E1213=EVENTOS!E1213,'INF GERAIS'!E1213=PAGAMENTOS!E1213,'INF GERAIS'!E1213=VISTORIA!E1213,'INF GERAIS'!E1213='PRESTAÇÃO DE CONTAS'!E1213,'INF GERAIS'!E1213='OBS  ENC'!E1213,'INF GERAIS'!E1213='CONCLUSÃO INFORMAL'!E1213)</f>
        <v>1</v>
      </c>
    </row>
    <row r="1197" spans="15:17" x14ac:dyDescent="0.35">
      <c r="O1197" t="b">
        <f>AND('INF GERAIS'!B1214=LEFT(RESUMO!B1214,9),'INF GERAIS'!B1214=LEFT('TERMO DE ADESÃO'!B1214,9),'INF GERAIS'!B1214=LEFT(EVENTOS!B1214,9),'INF GERAIS'!B1214=LEFT(PAGAMENTOS!B1214,9),'INF GERAIS'!B1214=LEFT(VISTORIA!B1214,9),'INF GERAIS'!B1214=LEFT('PRESTAÇÃO DE CONTAS'!B1214,9),'INF GERAIS'!B1214=LEFT('OBS  ENC'!B1214,9),'INF GERAIS'!B1214=LEFT('CONCLUSÃO INFORMAL'!B1214,9))</f>
        <v>1</v>
      </c>
      <c r="P1197" t="b">
        <f>AND('INF GERAIS'!D1214=RESUMO!D1214,'INF GERAIS'!D1214='TERMO DE ADESÃO'!D1214,'INF GERAIS'!D1214=EVENTOS!D1214,'INF GERAIS'!D1214=PAGAMENTOS!D1214,'INF GERAIS'!D1214=VISTORIA!D1214,'INF GERAIS'!D1214='PRESTAÇÃO DE CONTAS'!D1214,'INF GERAIS'!D1214='OBS  ENC'!D1214,'INF GERAIS'!D1214='CONCLUSÃO INFORMAL'!D1214)</f>
        <v>1</v>
      </c>
      <c r="Q1197" t="b">
        <f>AND('INF GERAIS'!E1214=RESUMO!E1214,'INF GERAIS'!E1214='TERMO DE ADESÃO'!E1214,'INF GERAIS'!E1214=EVENTOS!E1214,'INF GERAIS'!E1214=PAGAMENTOS!E1214,'INF GERAIS'!E1214=VISTORIA!E1214,'INF GERAIS'!E1214='PRESTAÇÃO DE CONTAS'!E1214,'INF GERAIS'!E1214='OBS  ENC'!E1214,'INF GERAIS'!E1214='CONCLUSÃO INFORMAL'!E1214)</f>
        <v>1</v>
      </c>
    </row>
    <row r="1198" spans="15:17" x14ac:dyDescent="0.35">
      <c r="O1198" t="b">
        <f>AND('INF GERAIS'!B1215=LEFT(RESUMO!B1215,9),'INF GERAIS'!B1215=LEFT('TERMO DE ADESÃO'!B1215,9),'INF GERAIS'!B1215=LEFT(EVENTOS!B1215,9),'INF GERAIS'!B1215=LEFT(PAGAMENTOS!B1215,9),'INF GERAIS'!B1215=LEFT(VISTORIA!B1215,9),'INF GERAIS'!B1215=LEFT('PRESTAÇÃO DE CONTAS'!B1215,9),'INF GERAIS'!B1215=LEFT('OBS  ENC'!B1215,9),'INF GERAIS'!B1215=LEFT('CONCLUSÃO INFORMAL'!B1215,9))</f>
        <v>1</v>
      </c>
      <c r="P1198" t="b">
        <f>AND('INF GERAIS'!D1215=RESUMO!D1215,'INF GERAIS'!D1215='TERMO DE ADESÃO'!D1215,'INF GERAIS'!D1215=EVENTOS!D1215,'INF GERAIS'!D1215=PAGAMENTOS!D1215,'INF GERAIS'!D1215=VISTORIA!D1215,'INF GERAIS'!D1215='PRESTAÇÃO DE CONTAS'!D1215,'INF GERAIS'!D1215='OBS  ENC'!D1215,'INF GERAIS'!D1215='CONCLUSÃO INFORMAL'!D1215)</f>
        <v>1</v>
      </c>
      <c r="Q1198" t="b">
        <f>AND('INF GERAIS'!E1215=RESUMO!E1215,'INF GERAIS'!E1215='TERMO DE ADESÃO'!E1215,'INF GERAIS'!E1215=EVENTOS!E1215,'INF GERAIS'!E1215=PAGAMENTOS!E1215,'INF GERAIS'!E1215=VISTORIA!E1215,'INF GERAIS'!E1215='PRESTAÇÃO DE CONTAS'!E1215,'INF GERAIS'!E1215='OBS  ENC'!E1215,'INF GERAIS'!E1215='CONCLUSÃO INFORMAL'!E1215)</f>
        <v>1</v>
      </c>
    </row>
    <row r="1199" spans="15:17" x14ac:dyDescent="0.35">
      <c r="O1199" t="b">
        <f>AND('INF GERAIS'!B1216=LEFT(RESUMO!B1216,9),'INF GERAIS'!B1216=LEFT('TERMO DE ADESÃO'!B1216,9),'INF GERAIS'!B1216=LEFT(EVENTOS!B1216,9),'INF GERAIS'!B1216=LEFT(PAGAMENTOS!B1216,9),'INF GERAIS'!B1216=LEFT(VISTORIA!B1216,9),'INF GERAIS'!B1216=LEFT('PRESTAÇÃO DE CONTAS'!B1216,9),'INF GERAIS'!B1216=LEFT('OBS  ENC'!B1216,9),'INF GERAIS'!B1216=LEFT('CONCLUSÃO INFORMAL'!B1216,9))</f>
        <v>1</v>
      </c>
      <c r="P1199" t="b">
        <f>AND('INF GERAIS'!D1216=RESUMO!D1216,'INF GERAIS'!D1216='TERMO DE ADESÃO'!D1216,'INF GERAIS'!D1216=EVENTOS!D1216,'INF GERAIS'!D1216=PAGAMENTOS!D1216,'INF GERAIS'!D1216=VISTORIA!D1216,'INF GERAIS'!D1216='PRESTAÇÃO DE CONTAS'!D1216,'INF GERAIS'!D1216='OBS  ENC'!D1216,'INF GERAIS'!D1216='CONCLUSÃO INFORMAL'!D1216)</f>
        <v>1</v>
      </c>
      <c r="Q1199" t="b">
        <f>AND('INF GERAIS'!E1216=RESUMO!E1216,'INF GERAIS'!E1216='TERMO DE ADESÃO'!E1216,'INF GERAIS'!E1216=EVENTOS!E1216,'INF GERAIS'!E1216=PAGAMENTOS!E1216,'INF GERAIS'!E1216=VISTORIA!E1216,'INF GERAIS'!E1216='PRESTAÇÃO DE CONTAS'!E1216,'INF GERAIS'!E1216='OBS  ENC'!E1216,'INF GERAIS'!E1216='CONCLUSÃO INFORMAL'!E1216)</f>
        <v>1</v>
      </c>
    </row>
    <row r="1200" spans="15:17" x14ac:dyDescent="0.35">
      <c r="O1200" t="b">
        <f>AND('INF GERAIS'!B1217=LEFT(RESUMO!B1217,9),'INF GERAIS'!B1217=LEFT('TERMO DE ADESÃO'!B1217,9),'INF GERAIS'!B1217=LEFT(EVENTOS!B1217,9),'INF GERAIS'!B1217=LEFT(PAGAMENTOS!B1217,9),'INF GERAIS'!B1217=LEFT(VISTORIA!B1217,9),'INF GERAIS'!B1217=LEFT('PRESTAÇÃO DE CONTAS'!B1217,9),'INF GERAIS'!B1217=LEFT('OBS  ENC'!B1217,9),'INF GERAIS'!B1217=LEFT('CONCLUSÃO INFORMAL'!B1217,9))</f>
        <v>1</v>
      </c>
      <c r="P1200" t="b">
        <f>AND('INF GERAIS'!D1217=RESUMO!D1217,'INF GERAIS'!D1217='TERMO DE ADESÃO'!D1217,'INF GERAIS'!D1217=EVENTOS!D1217,'INF GERAIS'!D1217=PAGAMENTOS!D1217,'INF GERAIS'!D1217=VISTORIA!D1217,'INF GERAIS'!D1217='PRESTAÇÃO DE CONTAS'!D1217,'INF GERAIS'!D1217='OBS  ENC'!D1217,'INF GERAIS'!D1217='CONCLUSÃO INFORMAL'!D1217)</f>
        <v>1</v>
      </c>
      <c r="Q1200" t="b">
        <f>AND('INF GERAIS'!E1217=RESUMO!E1217,'INF GERAIS'!E1217='TERMO DE ADESÃO'!E1217,'INF GERAIS'!E1217=EVENTOS!E1217,'INF GERAIS'!E1217=PAGAMENTOS!E1217,'INF GERAIS'!E1217=VISTORIA!E1217,'INF GERAIS'!E1217='PRESTAÇÃO DE CONTAS'!E1217,'INF GERAIS'!E1217='OBS  ENC'!E1217,'INF GERAIS'!E1217='CONCLUSÃO INFORMAL'!E1217)</f>
        <v>1</v>
      </c>
    </row>
    <row r="1201" spans="15:17" x14ac:dyDescent="0.35">
      <c r="O1201" t="b">
        <f>AND('INF GERAIS'!B1218=LEFT(RESUMO!B1218,9),'INF GERAIS'!B1218=LEFT('TERMO DE ADESÃO'!B1218,9),'INF GERAIS'!B1218=LEFT(EVENTOS!B1218,9),'INF GERAIS'!B1218=LEFT(PAGAMENTOS!B1218,9),'INF GERAIS'!B1218=LEFT(VISTORIA!B1218,9),'INF GERAIS'!B1218=LEFT('PRESTAÇÃO DE CONTAS'!B1218,9),'INF GERAIS'!B1218=LEFT('OBS  ENC'!B1218,9),'INF GERAIS'!B1218=LEFT('CONCLUSÃO INFORMAL'!B1218,9))</f>
        <v>1</v>
      </c>
      <c r="P1201" t="b">
        <f>AND('INF GERAIS'!D1218=RESUMO!D1218,'INF GERAIS'!D1218='TERMO DE ADESÃO'!D1218,'INF GERAIS'!D1218=EVENTOS!D1218,'INF GERAIS'!D1218=PAGAMENTOS!D1218,'INF GERAIS'!D1218=VISTORIA!D1218,'INF GERAIS'!D1218='PRESTAÇÃO DE CONTAS'!D1218,'INF GERAIS'!D1218='OBS  ENC'!D1218,'INF GERAIS'!D1218='CONCLUSÃO INFORMAL'!D1218)</f>
        <v>1</v>
      </c>
      <c r="Q1201" t="b">
        <f>AND('INF GERAIS'!E1218=RESUMO!E1218,'INF GERAIS'!E1218='TERMO DE ADESÃO'!E1218,'INF GERAIS'!E1218=EVENTOS!E1218,'INF GERAIS'!E1218=PAGAMENTOS!E1218,'INF GERAIS'!E1218=VISTORIA!E1218,'INF GERAIS'!E1218='PRESTAÇÃO DE CONTAS'!E1218,'INF GERAIS'!E1218='OBS  ENC'!E1218,'INF GERAIS'!E1218='CONCLUSÃO INFORMAL'!E1218)</f>
        <v>1</v>
      </c>
    </row>
    <row r="1202" spans="15:17" x14ac:dyDescent="0.35">
      <c r="O1202" t="b">
        <f>AND('INF GERAIS'!B1219=LEFT(RESUMO!B1219,9),'INF GERAIS'!B1219=LEFT('TERMO DE ADESÃO'!B1219,9),'INF GERAIS'!B1219=LEFT(EVENTOS!B1219,9),'INF GERAIS'!B1219=LEFT(PAGAMENTOS!B1219,9),'INF GERAIS'!B1219=LEFT(VISTORIA!B1219,9),'INF GERAIS'!B1219=LEFT('PRESTAÇÃO DE CONTAS'!B1219,9),'INF GERAIS'!B1219=LEFT('OBS  ENC'!B1219,9),'INF GERAIS'!B1219=LEFT('CONCLUSÃO INFORMAL'!B1219,9))</f>
        <v>1</v>
      </c>
      <c r="P1202" t="b">
        <f>AND('INF GERAIS'!D1219=RESUMO!D1219,'INF GERAIS'!D1219='TERMO DE ADESÃO'!D1219,'INF GERAIS'!D1219=EVENTOS!D1219,'INF GERAIS'!D1219=PAGAMENTOS!D1219,'INF GERAIS'!D1219=VISTORIA!D1219,'INF GERAIS'!D1219='PRESTAÇÃO DE CONTAS'!D1219,'INF GERAIS'!D1219='OBS  ENC'!D1219,'INF GERAIS'!D1219='CONCLUSÃO INFORMAL'!D1219)</f>
        <v>1</v>
      </c>
      <c r="Q1202" t="b">
        <f>AND('INF GERAIS'!E1219=RESUMO!E1219,'INF GERAIS'!E1219='TERMO DE ADESÃO'!E1219,'INF GERAIS'!E1219=EVENTOS!E1219,'INF GERAIS'!E1219=PAGAMENTOS!E1219,'INF GERAIS'!E1219=VISTORIA!E1219,'INF GERAIS'!E1219='PRESTAÇÃO DE CONTAS'!E1219,'INF GERAIS'!E1219='OBS  ENC'!E1219,'INF GERAIS'!E1219='CONCLUSÃO INFORMAL'!E1219)</f>
        <v>1</v>
      </c>
    </row>
    <row r="1203" spans="15:17" x14ac:dyDescent="0.35">
      <c r="O1203" t="b">
        <f>AND('INF GERAIS'!B1220=LEFT(RESUMO!B1220,9),'INF GERAIS'!B1220=LEFT('TERMO DE ADESÃO'!B1220,9),'INF GERAIS'!B1220=LEFT(EVENTOS!B1220,9),'INF GERAIS'!B1220=LEFT(PAGAMENTOS!B1220,9),'INF GERAIS'!B1220=LEFT(VISTORIA!B1220,9),'INF GERAIS'!B1220=LEFT('PRESTAÇÃO DE CONTAS'!B1220,9),'INF GERAIS'!B1220=LEFT('OBS  ENC'!B1220,9),'INF GERAIS'!B1220=LEFT('CONCLUSÃO INFORMAL'!B1220,9))</f>
        <v>1</v>
      </c>
      <c r="P1203" t="b">
        <f>AND('INF GERAIS'!D1220=RESUMO!D1220,'INF GERAIS'!D1220='TERMO DE ADESÃO'!D1220,'INF GERAIS'!D1220=EVENTOS!D1220,'INF GERAIS'!D1220=PAGAMENTOS!D1220,'INF GERAIS'!D1220=VISTORIA!D1220,'INF GERAIS'!D1220='PRESTAÇÃO DE CONTAS'!D1220,'INF GERAIS'!D1220='OBS  ENC'!D1220,'INF GERAIS'!D1220='CONCLUSÃO INFORMAL'!D1220)</f>
        <v>1</v>
      </c>
      <c r="Q1203" t="b">
        <f>AND('INF GERAIS'!E1220=RESUMO!E1220,'INF GERAIS'!E1220='TERMO DE ADESÃO'!E1220,'INF GERAIS'!E1220=EVENTOS!E1220,'INF GERAIS'!E1220=PAGAMENTOS!E1220,'INF GERAIS'!E1220=VISTORIA!E1220,'INF GERAIS'!E1220='PRESTAÇÃO DE CONTAS'!E1220,'INF GERAIS'!E1220='OBS  ENC'!E1220,'INF GERAIS'!E1220='CONCLUSÃO INFORMAL'!E1220)</f>
        <v>1</v>
      </c>
    </row>
    <row r="1204" spans="15:17" x14ac:dyDescent="0.35">
      <c r="O1204" t="b">
        <f>AND('INF GERAIS'!B1221=LEFT(RESUMO!B1221,9),'INF GERAIS'!B1221=LEFT('TERMO DE ADESÃO'!B1221,9),'INF GERAIS'!B1221=LEFT(EVENTOS!B1221,9),'INF GERAIS'!B1221=LEFT(PAGAMENTOS!B1221,9),'INF GERAIS'!B1221=LEFT(VISTORIA!B1221,9),'INF GERAIS'!B1221=LEFT('PRESTAÇÃO DE CONTAS'!B1221,9),'INF GERAIS'!B1221=LEFT('OBS  ENC'!B1221,9),'INF GERAIS'!B1221=LEFT('CONCLUSÃO INFORMAL'!B1221,9))</f>
        <v>1</v>
      </c>
      <c r="P1204" t="b">
        <f>AND('INF GERAIS'!D1221=RESUMO!D1221,'INF GERAIS'!D1221='TERMO DE ADESÃO'!D1221,'INF GERAIS'!D1221=EVENTOS!D1221,'INF GERAIS'!D1221=PAGAMENTOS!D1221,'INF GERAIS'!D1221=VISTORIA!D1221,'INF GERAIS'!D1221='PRESTAÇÃO DE CONTAS'!D1221,'INF GERAIS'!D1221='OBS  ENC'!D1221,'INF GERAIS'!D1221='CONCLUSÃO INFORMAL'!D1221)</f>
        <v>1</v>
      </c>
      <c r="Q1204" t="b">
        <f>AND('INF GERAIS'!E1221=RESUMO!E1221,'INF GERAIS'!E1221='TERMO DE ADESÃO'!E1221,'INF GERAIS'!E1221=EVENTOS!E1221,'INF GERAIS'!E1221=PAGAMENTOS!E1221,'INF GERAIS'!E1221=VISTORIA!E1221,'INF GERAIS'!E1221='PRESTAÇÃO DE CONTAS'!E1221,'INF GERAIS'!E1221='OBS  ENC'!E1221,'INF GERAIS'!E1221='CONCLUSÃO INFORMAL'!E1221)</f>
        <v>1</v>
      </c>
    </row>
    <row r="1205" spans="15:17" x14ac:dyDescent="0.35">
      <c r="O1205" t="b">
        <f>AND('INF GERAIS'!B1222=LEFT(RESUMO!B1222,9),'INF GERAIS'!B1222=LEFT('TERMO DE ADESÃO'!B1222,9),'INF GERAIS'!B1222=LEFT(EVENTOS!B1222,9),'INF GERAIS'!B1222=LEFT(PAGAMENTOS!B1222,9),'INF GERAIS'!B1222=LEFT(VISTORIA!B1222,9),'INF GERAIS'!B1222=LEFT('PRESTAÇÃO DE CONTAS'!B1222,9),'INF GERAIS'!B1222=LEFT('OBS  ENC'!B1222,9),'INF GERAIS'!B1222=LEFT('CONCLUSÃO INFORMAL'!B1222,9))</f>
        <v>1</v>
      </c>
      <c r="P1205" t="b">
        <f>AND('INF GERAIS'!D1222=RESUMO!D1222,'INF GERAIS'!D1222='TERMO DE ADESÃO'!D1222,'INF GERAIS'!D1222=EVENTOS!D1222,'INF GERAIS'!D1222=PAGAMENTOS!D1222,'INF GERAIS'!D1222=VISTORIA!D1222,'INF GERAIS'!D1222='PRESTAÇÃO DE CONTAS'!D1222,'INF GERAIS'!D1222='OBS  ENC'!D1222,'INF GERAIS'!D1222='CONCLUSÃO INFORMAL'!D1222)</f>
        <v>1</v>
      </c>
      <c r="Q1205" t="b">
        <f>AND('INF GERAIS'!E1222=RESUMO!E1222,'INF GERAIS'!E1222='TERMO DE ADESÃO'!E1222,'INF GERAIS'!E1222=EVENTOS!E1222,'INF GERAIS'!E1222=PAGAMENTOS!E1222,'INF GERAIS'!E1222=VISTORIA!E1222,'INF GERAIS'!E1222='PRESTAÇÃO DE CONTAS'!E1222,'INF GERAIS'!E1222='OBS  ENC'!E1222,'INF GERAIS'!E1222='CONCLUSÃO INFORMAL'!E1222)</f>
        <v>1</v>
      </c>
    </row>
    <row r="1206" spans="15:17" x14ac:dyDescent="0.35">
      <c r="O1206" t="b">
        <f>AND('INF GERAIS'!B1223=LEFT(RESUMO!B1223,9),'INF GERAIS'!B1223=LEFT('TERMO DE ADESÃO'!B1223,9),'INF GERAIS'!B1223=LEFT(EVENTOS!B1223,9),'INF GERAIS'!B1223=LEFT(PAGAMENTOS!B1223,9),'INF GERAIS'!B1223=LEFT(VISTORIA!B1223,9),'INF GERAIS'!B1223=LEFT('PRESTAÇÃO DE CONTAS'!B1223,9),'INF GERAIS'!B1223=LEFT('OBS  ENC'!B1223,9),'INF GERAIS'!B1223=LEFT('CONCLUSÃO INFORMAL'!B1223,9))</f>
        <v>1</v>
      </c>
      <c r="P1206" t="b">
        <f>AND('INF GERAIS'!D1223=RESUMO!D1223,'INF GERAIS'!D1223='TERMO DE ADESÃO'!D1223,'INF GERAIS'!D1223=EVENTOS!D1223,'INF GERAIS'!D1223=PAGAMENTOS!D1223,'INF GERAIS'!D1223=VISTORIA!D1223,'INF GERAIS'!D1223='PRESTAÇÃO DE CONTAS'!D1223,'INF GERAIS'!D1223='OBS  ENC'!D1223,'INF GERAIS'!D1223='CONCLUSÃO INFORMAL'!D1223)</f>
        <v>1</v>
      </c>
      <c r="Q1206" t="b">
        <f>AND('INF GERAIS'!E1223=RESUMO!E1223,'INF GERAIS'!E1223='TERMO DE ADESÃO'!E1223,'INF GERAIS'!E1223=EVENTOS!E1223,'INF GERAIS'!E1223=PAGAMENTOS!E1223,'INF GERAIS'!E1223=VISTORIA!E1223,'INF GERAIS'!E1223='PRESTAÇÃO DE CONTAS'!E1223,'INF GERAIS'!E1223='OBS  ENC'!E1223,'INF GERAIS'!E1223='CONCLUSÃO INFORMAL'!E1223)</f>
        <v>1</v>
      </c>
    </row>
    <row r="1207" spans="15:17" x14ac:dyDescent="0.35">
      <c r="O1207" t="b">
        <f>AND('INF GERAIS'!B1224=LEFT(RESUMO!B1224,9),'INF GERAIS'!B1224=LEFT('TERMO DE ADESÃO'!B1224,9),'INF GERAIS'!B1224=LEFT(EVENTOS!B1224,9),'INF GERAIS'!B1224=LEFT(PAGAMENTOS!B1224,9),'INF GERAIS'!B1224=LEFT(VISTORIA!B1224,9),'INF GERAIS'!B1224=LEFT('PRESTAÇÃO DE CONTAS'!B1224,9),'INF GERAIS'!B1224=LEFT('OBS  ENC'!B1224,9),'INF GERAIS'!B1224=LEFT('CONCLUSÃO INFORMAL'!B1224,9))</f>
        <v>1</v>
      </c>
      <c r="P1207" t="b">
        <f>AND('INF GERAIS'!D1224=RESUMO!D1224,'INF GERAIS'!D1224='TERMO DE ADESÃO'!D1224,'INF GERAIS'!D1224=EVENTOS!D1224,'INF GERAIS'!D1224=PAGAMENTOS!D1224,'INF GERAIS'!D1224=VISTORIA!D1224,'INF GERAIS'!D1224='PRESTAÇÃO DE CONTAS'!D1224,'INF GERAIS'!D1224='OBS  ENC'!D1224,'INF GERAIS'!D1224='CONCLUSÃO INFORMAL'!D1224)</f>
        <v>1</v>
      </c>
      <c r="Q1207" t="b">
        <f>AND('INF GERAIS'!E1224=RESUMO!E1224,'INF GERAIS'!E1224='TERMO DE ADESÃO'!E1224,'INF GERAIS'!E1224=EVENTOS!E1224,'INF GERAIS'!E1224=PAGAMENTOS!E1224,'INF GERAIS'!E1224=VISTORIA!E1224,'INF GERAIS'!E1224='PRESTAÇÃO DE CONTAS'!E1224,'INF GERAIS'!E1224='OBS  ENC'!E1224,'INF GERAIS'!E1224='CONCLUSÃO INFORMAL'!E1224)</f>
        <v>1</v>
      </c>
    </row>
    <row r="1208" spans="15:17" x14ac:dyDescent="0.35">
      <c r="O1208" t="b">
        <f>AND('INF GERAIS'!B1225=LEFT(RESUMO!B1225,9),'INF GERAIS'!B1225=LEFT('TERMO DE ADESÃO'!B1225,9),'INF GERAIS'!B1225=LEFT(EVENTOS!B1225,9),'INF GERAIS'!B1225=LEFT(PAGAMENTOS!B1225,9),'INF GERAIS'!B1225=LEFT(VISTORIA!B1225,9),'INF GERAIS'!B1225=LEFT('PRESTAÇÃO DE CONTAS'!B1225,9),'INF GERAIS'!B1225=LEFT('OBS  ENC'!B1225,9),'INF GERAIS'!B1225=LEFT('CONCLUSÃO INFORMAL'!B1225,9))</f>
        <v>1</v>
      </c>
      <c r="P1208" t="b">
        <f>AND('INF GERAIS'!D1225=RESUMO!D1225,'INF GERAIS'!D1225='TERMO DE ADESÃO'!D1225,'INF GERAIS'!D1225=EVENTOS!D1225,'INF GERAIS'!D1225=PAGAMENTOS!D1225,'INF GERAIS'!D1225=VISTORIA!D1225,'INF GERAIS'!D1225='PRESTAÇÃO DE CONTAS'!D1225,'INF GERAIS'!D1225='OBS  ENC'!D1225,'INF GERAIS'!D1225='CONCLUSÃO INFORMAL'!D1225)</f>
        <v>1</v>
      </c>
      <c r="Q1208" t="b">
        <f>AND('INF GERAIS'!E1225=RESUMO!E1225,'INF GERAIS'!E1225='TERMO DE ADESÃO'!E1225,'INF GERAIS'!E1225=EVENTOS!E1225,'INF GERAIS'!E1225=PAGAMENTOS!E1225,'INF GERAIS'!E1225=VISTORIA!E1225,'INF GERAIS'!E1225='PRESTAÇÃO DE CONTAS'!E1225,'INF GERAIS'!E1225='OBS  ENC'!E1225,'INF GERAIS'!E1225='CONCLUSÃO INFORMAL'!E1225)</f>
        <v>1</v>
      </c>
    </row>
    <row r="1209" spans="15:17" x14ac:dyDescent="0.35">
      <c r="O1209" t="b">
        <f>AND('INF GERAIS'!B1226=LEFT(RESUMO!B1226,9),'INF GERAIS'!B1226=LEFT('TERMO DE ADESÃO'!B1226,9),'INF GERAIS'!B1226=LEFT(EVENTOS!B1226,9),'INF GERAIS'!B1226=LEFT(PAGAMENTOS!B1226,9),'INF GERAIS'!B1226=LEFT(VISTORIA!B1226,9),'INF GERAIS'!B1226=LEFT('PRESTAÇÃO DE CONTAS'!B1226,9),'INF GERAIS'!B1226=LEFT('OBS  ENC'!B1226,9),'INF GERAIS'!B1226=LEFT('CONCLUSÃO INFORMAL'!B1226,9))</f>
        <v>1</v>
      </c>
      <c r="P1209" t="b">
        <f>AND('INF GERAIS'!D1226=RESUMO!D1226,'INF GERAIS'!D1226='TERMO DE ADESÃO'!D1226,'INF GERAIS'!D1226=EVENTOS!D1226,'INF GERAIS'!D1226=PAGAMENTOS!D1226,'INF GERAIS'!D1226=VISTORIA!D1226,'INF GERAIS'!D1226='PRESTAÇÃO DE CONTAS'!D1226,'INF GERAIS'!D1226='OBS  ENC'!D1226,'INF GERAIS'!D1226='CONCLUSÃO INFORMAL'!D1226)</f>
        <v>1</v>
      </c>
      <c r="Q1209" t="b">
        <f>AND('INF GERAIS'!E1226=RESUMO!E1226,'INF GERAIS'!E1226='TERMO DE ADESÃO'!E1226,'INF GERAIS'!E1226=EVENTOS!E1226,'INF GERAIS'!E1226=PAGAMENTOS!E1226,'INF GERAIS'!E1226=VISTORIA!E1226,'INF GERAIS'!E1226='PRESTAÇÃO DE CONTAS'!E1226,'INF GERAIS'!E1226='OBS  ENC'!E1226,'INF GERAIS'!E1226='CONCLUSÃO INFORMAL'!E1226)</f>
        <v>1</v>
      </c>
    </row>
    <row r="1210" spans="15:17" x14ac:dyDescent="0.35">
      <c r="O1210" t="b">
        <f>AND('INF GERAIS'!B1227=LEFT(RESUMO!B1227,9),'INF GERAIS'!B1227=LEFT('TERMO DE ADESÃO'!B1227,9),'INF GERAIS'!B1227=LEFT(EVENTOS!B1227,9),'INF GERAIS'!B1227=LEFT(PAGAMENTOS!B1227,9),'INF GERAIS'!B1227=LEFT(VISTORIA!B1227,9),'INF GERAIS'!B1227=LEFT('PRESTAÇÃO DE CONTAS'!B1227,9),'INF GERAIS'!B1227=LEFT('OBS  ENC'!B1227,9),'INF GERAIS'!B1227=LEFT('CONCLUSÃO INFORMAL'!B1227,9))</f>
        <v>1</v>
      </c>
      <c r="P1210" t="b">
        <f>AND('INF GERAIS'!D1227=RESUMO!D1227,'INF GERAIS'!D1227='TERMO DE ADESÃO'!D1227,'INF GERAIS'!D1227=EVENTOS!D1227,'INF GERAIS'!D1227=PAGAMENTOS!D1227,'INF GERAIS'!D1227=VISTORIA!D1227,'INF GERAIS'!D1227='PRESTAÇÃO DE CONTAS'!D1227,'INF GERAIS'!D1227='OBS  ENC'!D1227,'INF GERAIS'!D1227='CONCLUSÃO INFORMAL'!D1227)</f>
        <v>1</v>
      </c>
      <c r="Q1210" t="b">
        <f>AND('INF GERAIS'!E1227=RESUMO!E1227,'INF GERAIS'!E1227='TERMO DE ADESÃO'!E1227,'INF GERAIS'!E1227=EVENTOS!E1227,'INF GERAIS'!E1227=PAGAMENTOS!E1227,'INF GERAIS'!E1227=VISTORIA!E1227,'INF GERAIS'!E1227='PRESTAÇÃO DE CONTAS'!E1227,'INF GERAIS'!E1227='OBS  ENC'!E1227,'INF GERAIS'!E1227='CONCLUSÃO INFORMAL'!E1227)</f>
        <v>1</v>
      </c>
    </row>
    <row r="1211" spans="15:17" x14ac:dyDescent="0.35">
      <c r="O1211" t="b">
        <f>AND('INF GERAIS'!B1228=LEFT(RESUMO!B1228,9),'INF GERAIS'!B1228=LEFT('TERMO DE ADESÃO'!B1228,9),'INF GERAIS'!B1228=LEFT(EVENTOS!B1228,9),'INF GERAIS'!B1228=LEFT(PAGAMENTOS!B1228,9),'INF GERAIS'!B1228=LEFT(VISTORIA!B1228,9),'INF GERAIS'!B1228=LEFT('PRESTAÇÃO DE CONTAS'!B1228,9),'INF GERAIS'!B1228=LEFT('OBS  ENC'!B1228,9),'INF GERAIS'!B1228=LEFT('CONCLUSÃO INFORMAL'!B1228,9))</f>
        <v>1</v>
      </c>
      <c r="P1211" t="b">
        <f>AND('INF GERAIS'!D1228=RESUMO!D1228,'INF GERAIS'!D1228='TERMO DE ADESÃO'!D1228,'INF GERAIS'!D1228=EVENTOS!D1228,'INF GERAIS'!D1228=PAGAMENTOS!D1228,'INF GERAIS'!D1228=VISTORIA!D1228,'INF GERAIS'!D1228='PRESTAÇÃO DE CONTAS'!D1228,'INF GERAIS'!D1228='OBS  ENC'!D1228,'INF GERAIS'!D1228='CONCLUSÃO INFORMAL'!D1228)</f>
        <v>1</v>
      </c>
      <c r="Q1211" t="b">
        <f>AND('INF GERAIS'!E1228=RESUMO!E1228,'INF GERAIS'!E1228='TERMO DE ADESÃO'!E1228,'INF GERAIS'!E1228=EVENTOS!E1228,'INF GERAIS'!E1228=PAGAMENTOS!E1228,'INF GERAIS'!E1228=VISTORIA!E1228,'INF GERAIS'!E1228='PRESTAÇÃO DE CONTAS'!E1228,'INF GERAIS'!E1228='OBS  ENC'!E1228,'INF GERAIS'!E1228='CONCLUSÃO INFORMAL'!E1228)</f>
        <v>1</v>
      </c>
    </row>
    <row r="1212" spans="15:17" x14ac:dyDescent="0.35">
      <c r="O1212" t="b">
        <f>AND('INF GERAIS'!B1229=LEFT(RESUMO!B1229,9),'INF GERAIS'!B1229=LEFT('TERMO DE ADESÃO'!B1229,9),'INF GERAIS'!B1229=LEFT(EVENTOS!B1229,9),'INF GERAIS'!B1229=LEFT(PAGAMENTOS!B1229,9),'INF GERAIS'!B1229=LEFT(VISTORIA!B1229,9),'INF GERAIS'!B1229=LEFT('PRESTAÇÃO DE CONTAS'!B1229,9),'INF GERAIS'!B1229=LEFT('OBS  ENC'!B1229,9),'INF GERAIS'!B1229=LEFT('CONCLUSÃO INFORMAL'!B1229,9))</f>
        <v>1</v>
      </c>
      <c r="P1212" t="b">
        <f>AND('INF GERAIS'!D1229=RESUMO!D1229,'INF GERAIS'!D1229='TERMO DE ADESÃO'!D1229,'INF GERAIS'!D1229=EVENTOS!D1229,'INF GERAIS'!D1229=PAGAMENTOS!D1229,'INF GERAIS'!D1229=VISTORIA!D1229,'INF GERAIS'!D1229='PRESTAÇÃO DE CONTAS'!D1229,'INF GERAIS'!D1229='OBS  ENC'!D1229,'INF GERAIS'!D1229='CONCLUSÃO INFORMAL'!D1229)</f>
        <v>1</v>
      </c>
      <c r="Q1212" t="b">
        <f>AND('INF GERAIS'!E1229=RESUMO!E1229,'INF GERAIS'!E1229='TERMO DE ADESÃO'!E1229,'INF GERAIS'!E1229=EVENTOS!E1229,'INF GERAIS'!E1229=PAGAMENTOS!E1229,'INF GERAIS'!E1229=VISTORIA!E1229,'INF GERAIS'!E1229='PRESTAÇÃO DE CONTAS'!E1229,'INF GERAIS'!E1229='OBS  ENC'!E1229,'INF GERAIS'!E1229='CONCLUSÃO INFORMAL'!E1229)</f>
        <v>1</v>
      </c>
    </row>
    <row r="1213" spans="15:17" x14ac:dyDescent="0.35">
      <c r="O1213" t="b">
        <f>AND('INF GERAIS'!B1230=LEFT(RESUMO!B1230,9),'INF GERAIS'!B1230=LEFT('TERMO DE ADESÃO'!B1230,9),'INF GERAIS'!B1230=LEFT(EVENTOS!B1230,9),'INF GERAIS'!B1230=LEFT(PAGAMENTOS!B1230,9),'INF GERAIS'!B1230=LEFT(VISTORIA!B1230,9),'INF GERAIS'!B1230=LEFT('PRESTAÇÃO DE CONTAS'!B1230,9),'INF GERAIS'!B1230=LEFT('OBS  ENC'!B1230,9),'INF GERAIS'!B1230=LEFT('CONCLUSÃO INFORMAL'!B1230,9))</f>
        <v>1</v>
      </c>
      <c r="P1213" t="b">
        <f>AND('INF GERAIS'!D1230=RESUMO!D1230,'INF GERAIS'!D1230='TERMO DE ADESÃO'!D1230,'INF GERAIS'!D1230=EVENTOS!D1230,'INF GERAIS'!D1230=PAGAMENTOS!D1230,'INF GERAIS'!D1230=VISTORIA!D1230,'INF GERAIS'!D1230='PRESTAÇÃO DE CONTAS'!D1230,'INF GERAIS'!D1230='OBS  ENC'!D1230,'INF GERAIS'!D1230='CONCLUSÃO INFORMAL'!D1230)</f>
        <v>1</v>
      </c>
      <c r="Q1213" t="b">
        <f>AND('INF GERAIS'!E1230=RESUMO!E1230,'INF GERAIS'!E1230='TERMO DE ADESÃO'!E1230,'INF GERAIS'!E1230=EVENTOS!E1230,'INF GERAIS'!E1230=PAGAMENTOS!E1230,'INF GERAIS'!E1230=VISTORIA!E1230,'INF GERAIS'!E1230='PRESTAÇÃO DE CONTAS'!E1230,'INF GERAIS'!E1230='OBS  ENC'!E1230,'INF GERAIS'!E1230='CONCLUSÃO INFORMAL'!E1230)</f>
        <v>1</v>
      </c>
    </row>
    <row r="1214" spans="15:17" x14ac:dyDescent="0.35">
      <c r="O1214" t="b">
        <f>AND('INF GERAIS'!B1231=LEFT(RESUMO!B1231,9),'INF GERAIS'!B1231=LEFT('TERMO DE ADESÃO'!B1231,9),'INF GERAIS'!B1231=LEFT(EVENTOS!B1231,9),'INF GERAIS'!B1231=LEFT(PAGAMENTOS!B1231,9),'INF GERAIS'!B1231=LEFT(VISTORIA!B1231,9),'INF GERAIS'!B1231=LEFT('PRESTAÇÃO DE CONTAS'!B1231,9),'INF GERAIS'!B1231=LEFT('OBS  ENC'!B1231,9),'INF GERAIS'!B1231=LEFT('CONCLUSÃO INFORMAL'!B1231,9))</f>
        <v>1</v>
      </c>
      <c r="P1214" t="b">
        <f>AND('INF GERAIS'!D1231=RESUMO!D1231,'INF GERAIS'!D1231='TERMO DE ADESÃO'!D1231,'INF GERAIS'!D1231=EVENTOS!D1231,'INF GERAIS'!D1231=PAGAMENTOS!D1231,'INF GERAIS'!D1231=VISTORIA!D1231,'INF GERAIS'!D1231='PRESTAÇÃO DE CONTAS'!D1231,'INF GERAIS'!D1231='OBS  ENC'!D1231,'INF GERAIS'!D1231='CONCLUSÃO INFORMAL'!D1231)</f>
        <v>1</v>
      </c>
      <c r="Q1214" t="b">
        <f>AND('INF GERAIS'!E1231=RESUMO!E1231,'INF GERAIS'!E1231='TERMO DE ADESÃO'!E1231,'INF GERAIS'!E1231=EVENTOS!E1231,'INF GERAIS'!E1231=PAGAMENTOS!E1231,'INF GERAIS'!E1231=VISTORIA!E1231,'INF GERAIS'!E1231='PRESTAÇÃO DE CONTAS'!E1231,'INF GERAIS'!E1231='OBS  ENC'!E1231,'INF GERAIS'!E1231='CONCLUSÃO INFORMAL'!E1231)</f>
        <v>1</v>
      </c>
    </row>
    <row r="1215" spans="15:17" x14ac:dyDescent="0.35">
      <c r="O1215" t="b">
        <f>AND('INF GERAIS'!B1232=LEFT(RESUMO!B1232,9),'INF GERAIS'!B1232=LEFT('TERMO DE ADESÃO'!B1232,9),'INF GERAIS'!B1232=LEFT(EVENTOS!B1232,9),'INF GERAIS'!B1232=LEFT(PAGAMENTOS!B1232,9),'INF GERAIS'!B1232=LEFT(VISTORIA!B1232,9),'INF GERAIS'!B1232=LEFT('PRESTAÇÃO DE CONTAS'!B1232,9),'INF GERAIS'!B1232=LEFT('OBS  ENC'!B1232,9),'INF GERAIS'!B1232=LEFT('CONCLUSÃO INFORMAL'!B1232,9))</f>
        <v>1</v>
      </c>
      <c r="P1215" t="b">
        <f>AND('INF GERAIS'!D1232=RESUMO!D1232,'INF GERAIS'!D1232='TERMO DE ADESÃO'!D1232,'INF GERAIS'!D1232=EVENTOS!D1232,'INF GERAIS'!D1232=PAGAMENTOS!D1232,'INF GERAIS'!D1232=VISTORIA!D1232,'INF GERAIS'!D1232='PRESTAÇÃO DE CONTAS'!D1232,'INF GERAIS'!D1232='OBS  ENC'!D1232,'INF GERAIS'!D1232='CONCLUSÃO INFORMAL'!D1232)</f>
        <v>1</v>
      </c>
      <c r="Q1215" t="b">
        <f>AND('INF GERAIS'!E1232=RESUMO!E1232,'INF GERAIS'!E1232='TERMO DE ADESÃO'!E1232,'INF GERAIS'!E1232=EVENTOS!E1232,'INF GERAIS'!E1232=PAGAMENTOS!E1232,'INF GERAIS'!E1232=VISTORIA!E1232,'INF GERAIS'!E1232='PRESTAÇÃO DE CONTAS'!E1232,'INF GERAIS'!E1232='OBS  ENC'!E1232,'INF GERAIS'!E1232='CONCLUSÃO INFORMAL'!E1232)</f>
        <v>1</v>
      </c>
    </row>
    <row r="1216" spans="15:17" x14ac:dyDescent="0.35">
      <c r="O1216" t="b">
        <f>AND('INF GERAIS'!B1233=LEFT(RESUMO!B1233,9),'INF GERAIS'!B1233=LEFT('TERMO DE ADESÃO'!B1233,9),'INF GERAIS'!B1233=LEFT(EVENTOS!B1233,9),'INF GERAIS'!B1233=LEFT(PAGAMENTOS!B1233,9),'INF GERAIS'!B1233=LEFT(VISTORIA!B1233,9),'INF GERAIS'!B1233=LEFT('PRESTAÇÃO DE CONTAS'!B1233,9),'INF GERAIS'!B1233=LEFT('OBS  ENC'!B1233,9),'INF GERAIS'!B1233=LEFT('CONCLUSÃO INFORMAL'!B1233,9))</f>
        <v>1</v>
      </c>
      <c r="P1216" t="b">
        <f>AND('INF GERAIS'!D1233=RESUMO!D1233,'INF GERAIS'!D1233='TERMO DE ADESÃO'!D1233,'INF GERAIS'!D1233=EVENTOS!D1233,'INF GERAIS'!D1233=PAGAMENTOS!D1233,'INF GERAIS'!D1233=VISTORIA!D1233,'INF GERAIS'!D1233='PRESTAÇÃO DE CONTAS'!D1233,'INF GERAIS'!D1233='OBS  ENC'!D1233,'INF GERAIS'!D1233='CONCLUSÃO INFORMAL'!D1233)</f>
        <v>1</v>
      </c>
      <c r="Q1216" t="b">
        <f>AND('INF GERAIS'!E1233=RESUMO!E1233,'INF GERAIS'!E1233='TERMO DE ADESÃO'!E1233,'INF GERAIS'!E1233=EVENTOS!E1233,'INF GERAIS'!E1233=PAGAMENTOS!E1233,'INF GERAIS'!E1233=VISTORIA!E1233,'INF GERAIS'!E1233='PRESTAÇÃO DE CONTAS'!E1233,'INF GERAIS'!E1233='OBS  ENC'!E1233,'INF GERAIS'!E1233='CONCLUSÃO INFORMAL'!E1233)</f>
        <v>1</v>
      </c>
    </row>
    <row r="1217" spans="15:17" x14ac:dyDescent="0.35">
      <c r="O1217" t="b">
        <f>AND('INF GERAIS'!B1234=LEFT(RESUMO!B1234,9),'INF GERAIS'!B1234=LEFT('TERMO DE ADESÃO'!B1234,9),'INF GERAIS'!B1234=LEFT(EVENTOS!B1234,9),'INF GERAIS'!B1234=LEFT(PAGAMENTOS!B1234,9),'INF GERAIS'!B1234=LEFT(VISTORIA!B1234,9),'INF GERAIS'!B1234=LEFT('PRESTAÇÃO DE CONTAS'!B1234,9),'INF GERAIS'!B1234=LEFT('OBS  ENC'!B1234,9),'INF GERAIS'!B1234=LEFT('CONCLUSÃO INFORMAL'!B1234,9))</f>
        <v>1</v>
      </c>
      <c r="P1217" t="b">
        <f>AND('INF GERAIS'!D1234=RESUMO!D1234,'INF GERAIS'!D1234='TERMO DE ADESÃO'!D1234,'INF GERAIS'!D1234=EVENTOS!D1234,'INF GERAIS'!D1234=PAGAMENTOS!D1234,'INF GERAIS'!D1234=VISTORIA!D1234,'INF GERAIS'!D1234='PRESTAÇÃO DE CONTAS'!D1234,'INF GERAIS'!D1234='OBS  ENC'!D1234,'INF GERAIS'!D1234='CONCLUSÃO INFORMAL'!D1234)</f>
        <v>1</v>
      </c>
      <c r="Q1217" t="b">
        <f>AND('INF GERAIS'!E1234=RESUMO!E1234,'INF GERAIS'!E1234='TERMO DE ADESÃO'!E1234,'INF GERAIS'!E1234=EVENTOS!E1234,'INF GERAIS'!E1234=PAGAMENTOS!E1234,'INF GERAIS'!E1234=VISTORIA!E1234,'INF GERAIS'!E1234='PRESTAÇÃO DE CONTAS'!E1234,'INF GERAIS'!E1234='OBS  ENC'!E1234,'INF GERAIS'!E1234='CONCLUSÃO INFORMAL'!E1234)</f>
        <v>1</v>
      </c>
    </row>
    <row r="1218" spans="15:17" x14ac:dyDescent="0.35">
      <c r="O1218" t="b">
        <f>AND('INF GERAIS'!B1235=LEFT(RESUMO!B1235,9),'INF GERAIS'!B1235=LEFT('TERMO DE ADESÃO'!B1235,9),'INF GERAIS'!B1235=LEFT(EVENTOS!B1235,9),'INF GERAIS'!B1235=LEFT(PAGAMENTOS!B1235,9),'INF GERAIS'!B1235=LEFT(VISTORIA!B1235,9),'INF GERAIS'!B1235=LEFT('PRESTAÇÃO DE CONTAS'!B1235,9),'INF GERAIS'!B1235=LEFT('OBS  ENC'!B1235,9),'INF GERAIS'!B1235=LEFT('CONCLUSÃO INFORMAL'!B1235,9))</f>
        <v>1</v>
      </c>
      <c r="P1218" t="b">
        <f>AND('INF GERAIS'!D1235=RESUMO!D1235,'INF GERAIS'!D1235='TERMO DE ADESÃO'!D1235,'INF GERAIS'!D1235=EVENTOS!D1235,'INF GERAIS'!D1235=PAGAMENTOS!D1235,'INF GERAIS'!D1235=VISTORIA!D1235,'INF GERAIS'!D1235='PRESTAÇÃO DE CONTAS'!D1235,'INF GERAIS'!D1235='OBS  ENC'!D1235,'INF GERAIS'!D1235='CONCLUSÃO INFORMAL'!D1235)</f>
        <v>1</v>
      </c>
      <c r="Q1218" t="b">
        <f>AND('INF GERAIS'!E1235=RESUMO!E1235,'INF GERAIS'!E1235='TERMO DE ADESÃO'!E1235,'INF GERAIS'!E1235=EVENTOS!E1235,'INF GERAIS'!E1235=PAGAMENTOS!E1235,'INF GERAIS'!E1235=VISTORIA!E1235,'INF GERAIS'!E1235='PRESTAÇÃO DE CONTAS'!E1235,'INF GERAIS'!E1235='OBS  ENC'!E1235,'INF GERAIS'!E1235='CONCLUSÃO INFORMAL'!E1235)</f>
        <v>1</v>
      </c>
    </row>
    <row r="1219" spans="15:17" x14ac:dyDescent="0.35">
      <c r="O1219" t="b">
        <f>AND('INF GERAIS'!B1236=LEFT(RESUMO!B1236,9),'INF GERAIS'!B1236=LEFT('TERMO DE ADESÃO'!B1236,9),'INF GERAIS'!B1236=LEFT(EVENTOS!B1236,9),'INF GERAIS'!B1236=LEFT(PAGAMENTOS!B1236,9),'INF GERAIS'!B1236=LEFT(VISTORIA!B1236,9),'INF GERAIS'!B1236=LEFT('PRESTAÇÃO DE CONTAS'!B1236,9),'INF GERAIS'!B1236=LEFT('OBS  ENC'!B1236,9),'INF GERAIS'!B1236=LEFT('CONCLUSÃO INFORMAL'!B1236,9))</f>
        <v>1</v>
      </c>
      <c r="P1219" t="b">
        <f>AND('INF GERAIS'!D1236=RESUMO!D1236,'INF GERAIS'!D1236='TERMO DE ADESÃO'!D1236,'INF GERAIS'!D1236=EVENTOS!D1236,'INF GERAIS'!D1236=PAGAMENTOS!D1236,'INF GERAIS'!D1236=VISTORIA!D1236,'INF GERAIS'!D1236='PRESTAÇÃO DE CONTAS'!D1236,'INF GERAIS'!D1236='OBS  ENC'!D1236,'INF GERAIS'!D1236='CONCLUSÃO INFORMAL'!D1236)</f>
        <v>1</v>
      </c>
      <c r="Q1219" t="b">
        <f>AND('INF GERAIS'!E1236=RESUMO!E1236,'INF GERAIS'!E1236='TERMO DE ADESÃO'!E1236,'INF GERAIS'!E1236=EVENTOS!E1236,'INF GERAIS'!E1236=PAGAMENTOS!E1236,'INF GERAIS'!E1236=VISTORIA!E1236,'INF GERAIS'!E1236='PRESTAÇÃO DE CONTAS'!E1236,'INF GERAIS'!E1236='OBS  ENC'!E1236,'INF GERAIS'!E1236='CONCLUSÃO INFORMAL'!E1236)</f>
        <v>1</v>
      </c>
    </row>
    <row r="1220" spans="15:17" x14ac:dyDescent="0.35">
      <c r="O1220" t="b">
        <f>AND('INF GERAIS'!B1237=LEFT(RESUMO!B1237,9),'INF GERAIS'!B1237=LEFT('TERMO DE ADESÃO'!B1237,9),'INF GERAIS'!B1237=LEFT(EVENTOS!B1237,9),'INF GERAIS'!B1237=LEFT(PAGAMENTOS!B1237,9),'INF GERAIS'!B1237=LEFT(VISTORIA!B1237,9),'INF GERAIS'!B1237=LEFT('PRESTAÇÃO DE CONTAS'!B1237,9),'INF GERAIS'!B1237=LEFT('OBS  ENC'!B1237,9),'INF GERAIS'!B1237=LEFT('CONCLUSÃO INFORMAL'!B1237,9))</f>
        <v>1</v>
      </c>
      <c r="P1220" t="b">
        <f>AND('INF GERAIS'!D1237=RESUMO!D1237,'INF GERAIS'!D1237='TERMO DE ADESÃO'!D1237,'INF GERAIS'!D1237=EVENTOS!D1237,'INF GERAIS'!D1237=PAGAMENTOS!D1237,'INF GERAIS'!D1237=VISTORIA!D1237,'INF GERAIS'!D1237='PRESTAÇÃO DE CONTAS'!D1237,'INF GERAIS'!D1237='OBS  ENC'!D1237,'INF GERAIS'!D1237='CONCLUSÃO INFORMAL'!D1237)</f>
        <v>1</v>
      </c>
      <c r="Q1220" t="b">
        <f>AND('INF GERAIS'!E1237=RESUMO!E1237,'INF GERAIS'!E1237='TERMO DE ADESÃO'!E1237,'INF GERAIS'!E1237=EVENTOS!E1237,'INF GERAIS'!E1237=PAGAMENTOS!E1237,'INF GERAIS'!E1237=VISTORIA!E1237,'INF GERAIS'!E1237='PRESTAÇÃO DE CONTAS'!E1237,'INF GERAIS'!E1237='OBS  ENC'!E1237,'INF GERAIS'!E1237='CONCLUSÃO INFORMAL'!E1237)</f>
        <v>1</v>
      </c>
    </row>
    <row r="1221" spans="15:17" x14ac:dyDescent="0.35">
      <c r="O1221" t="b">
        <f>AND('INF GERAIS'!B1238=LEFT(RESUMO!B1238,9),'INF GERAIS'!B1238=LEFT('TERMO DE ADESÃO'!B1238,9),'INF GERAIS'!B1238=LEFT(EVENTOS!B1238,9),'INF GERAIS'!B1238=LEFT(PAGAMENTOS!B1238,9),'INF GERAIS'!B1238=LEFT(VISTORIA!B1238,9),'INF GERAIS'!B1238=LEFT('PRESTAÇÃO DE CONTAS'!B1238,9),'INF GERAIS'!B1238=LEFT('OBS  ENC'!B1238,9),'INF GERAIS'!B1238=LEFT('CONCLUSÃO INFORMAL'!B1238,9))</f>
        <v>1</v>
      </c>
      <c r="P1221" t="b">
        <f>AND('INF GERAIS'!D1238=RESUMO!D1238,'INF GERAIS'!D1238='TERMO DE ADESÃO'!D1238,'INF GERAIS'!D1238=EVENTOS!D1238,'INF GERAIS'!D1238=PAGAMENTOS!D1238,'INF GERAIS'!D1238=VISTORIA!D1238,'INF GERAIS'!D1238='PRESTAÇÃO DE CONTAS'!D1238,'INF GERAIS'!D1238='OBS  ENC'!D1238,'INF GERAIS'!D1238='CONCLUSÃO INFORMAL'!D1238)</f>
        <v>1</v>
      </c>
      <c r="Q1221" t="b">
        <f>AND('INF GERAIS'!E1238=RESUMO!E1238,'INF GERAIS'!E1238='TERMO DE ADESÃO'!E1238,'INF GERAIS'!E1238=EVENTOS!E1238,'INF GERAIS'!E1238=PAGAMENTOS!E1238,'INF GERAIS'!E1238=VISTORIA!E1238,'INF GERAIS'!E1238='PRESTAÇÃO DE CONTAS'!E1238,'INF GERAIS'!E1238='OBS  ENC'!E1238,'INF GERAIS'!E1238='CONCLUSÃO INFORMAL'!E1238)</f>
        <v>1</v>
      </c>
    </row>
    <row r="1222" spans="15:17" x14ac:dyDescent="0.35">
      <c r="O1222" t="b">
        <f>AND('INF GERAIS'!B1239=LEFT(RESUMO!B1239,9),'INF GERAIS'!B1239=LEFT('TERMO DE ADESÃO'!B1239,9),'INF GERAIS'!B1239=LEFT(EVENTOS!B1239,9),'INF GERAIS'!B1239=LEFT(PAGAMENTOS!B1239,9),'INF GERAIS'!B1239=LEFT(VISTORIA!B1239,9),'INF GERAIS'!B1239=LEFT('PRESTAÇÃO DE CONTAS'!B1239,9),'INF GERAIS'!B1239=LEFT('OBS  ENC'!B1239,9),'INF GERAIS'!B1239=LEFT('CONCLUSÃO INFORMAL'!B1239,9))</f>
        <v>1</v>
      </c>
      <c r="P1222" t="b">
        <f>AND('INF GERAIS'!D1239=RESUMO!D1239,'INF GERAIS'!D1239='TERMO DE ADESÃO'!D1239,'INF GERAIS'!D1239=EVENTOS!D1239,'INF GERAIS'!D1239=PAGAMENTOS!D1239,'INF GERAIS'!D1239=VISTORIA!D1239,'INF GERAIS'!D1239='PRESTAÇÃO DE CONTAS'!D1239,'INF GERAIS'!D1239='OBS  ENC'!D1239,'INF GERAIS'!D1239='CONCLUSÃO INFORMAL'!D1239)</f>
        <v>1</v>
      </c>
      <c r="Q1222" t="b">
        <f>AND('INF GERAIS'!E1239=RESUMO!E1239,'INF GERAIS'!E1239='TERMO DE ADESÃO'!E1239,'INF GERAIS'!E1239=EVENTOS!E1239,'INF GERAIS'!E1239=PAGAMENTOS!E1239,'INF GERAIS'!E1239=VISTORIA!E1239,'INF GERAIS'!E1239='PRESTAÇÃO DE CONTAS'!E1239,'INF GERAIS'!E1239='OBS  ENC'!E1239,'INF GERAIS'!E1239='CONCLUSÃO INFORMAL'!E1239)</f>
        <v>1</v>
      </c>
    </row>
    <row r="1223" spans="15:17" x14ac:dyDescent="0.35">
      <c r="O1223" t="b">
        <f>AND('INF GERAIS'!B1240=LEFT(RESUMO!B1240,9),'INF GERAIS'!B1240=LEFT('TERMO DE ADESÃO'!B1240,9),'INF GERAIS'!B1240=LEFT(EVENTOS!B1240,9),'INF GERAIS'!B1240=LEFT(PAGAMENTOS!B1240,9),'INF GERAIS'!B1240=LEFT(VISTORIA!B1240,9),'INF GERAIS'!B1240=LEFT('PRESTAÇÃO DE CONTAS'!B1240,9),'INF GERAIS'!B1240=LEFT('OBS  ENC'!B1240,9),'INF GERAIS'!B1240=LEFT('CONCLUSÃO INFORMAL'!B1240,9))</f>
        <v>1</v>
      </c>
      <c r="P1223" t="b">
        <f>AND('INF GERAIS'!D1240=RESUMO!D1240,'INF GERAIS'!D1240='TERMO DE ADESÃO'!D1240,'INF GERAIS'!D1240=EVENTOS!D1240,'INF GERAIS'!D1240=PAGAMENTOS!D1240,'INF GERAIS'!D1240=VISTORIA!D1240,'INF GERAIS'!D1240='PRESTAÇÃO DE CONTAS'!D1240,'INF GERAIS'!D1240='OBS  ENC'!D1240,'INF GERAIS'!D1240='CONCLUSÃO INFORMAL'!D1240)</f>
        <v>1</v>
      </c>
      <c r="Q1223" t="b">
        <f>AND('INF GERAIS'!E1240=RESUMO!E1240,'INF GERAIS'!E1240='TERMO DE ADESÃO'!E1240,'INF GERAIS'!E1240=EVENTOS!E1240,'INF GERAIS'!E1240=PAGAMENTOS!E1240,'INF GERAIS'!E1240=VISTORIA!E1240,'INF GERAIS'!E1240='PRESTAÇÃO DE CONTAS'!E1240,'INF GERAIS'!E1240='OBS  ENC'!E1240,'INF GERAIS'!E1240='CONCLUSÃO INFORMAL'!E1240)</f>
        <v>1</v>
      </c>
    </row>
    <row r="1224" spans="15:17" x14ac:dyDescent="0.35">
      <c r="O1224" t="b">
        <f>AND('INF GERAIS'!B1241=LEFT(RESUMO!B1241,9),'INF GERAIS'!B1241=LEFT('TERMO DE ADESÃO'!B1241,9),'INF GERAIS'!B1241=LEFT(EVENTOS!B1241,9),'INF GERAIS'!B1241=LEFT(PAGAMENTOS!B1241,9),'INF GERAIS'!B1241=LEFT(VISTORIA!B1241,9),'INF GERAIS'!B1241=LEFT('PRESTAÇÃO DE CONTAS'!B1241,9),'INF GERAIS'!B1241=LEFT('OBS  ENC'!B1241,9),'INF GERAIS'!B1241=LEFT('CONCLUSÃO INFORMAL'!B1241,9))</f>
        <v>1</v>
      </c>
      <c r="P1224" t="b">
        <f>AND('INF GERAIS'!D1241=RESUMO!D1241,'INF GERAIS'!D1241='TERMO DE ADESÃO'!D1241,'INF GERAIS'!D1241=EVENTOS!D1241,'INF GERAIS'!D1241=PAGAMENTOS!D1241,'INF GERAIS'!D1241=VISTORIA!D1241,'INF GERAIS'!D1241='PRESTAÇÃO DE CONTAS'!D1241,'INF GERAIS'!D1241='OBS  ENC'!D1241,'INF GERAIS'!D1241='CONCLUSÃO INFORMAL'!D1241)</f>
        <v>1</v>
      </c>
      <c r="Q1224" t="b">
        <f>AND('INF GERAIS'!E1241=RESUMO!E1241,'INF GERAIS'!E1241='TERMO DE ADESÃO'!E1241,'INF GERAIS'!E1241=EVENTOS!E1241,'INF GERAIS'!E1241=PAGAMENTOS!E1241,'INF GERAIS'!E1241=VISTORIA!E1241,'INF GERAIS'!E1241='PRESTAÇÃO DE CONTAS'!E1241,'INF GERAIS'!E1241='OBS  ENC'!E1241,'INF GERAIS'!E1241='CONCLUSÃO INFORMAL'!E1241)</f>
        <v>1</v>
      </c>
    </row>
    <row r="1225" spans="15:17" x14ac:dyDescent="0.35">
      <c r="O1225" t="b">
        <f>AND('INF GERAIS'!B1242=LEFT(RESUMO!B1242,9),'INF GERAIS'!B1242=LEFT('TERMO DE ADESÃO'!B1242,9),'INF GERAIS'!B1242=LEFT(EVENTOS!B1242,9),'INF GERAIS'!B1242=LEFT(PAGAMENTOS!B1242,9),'INF GERAIS'!B1242=LEFT(VISTORIA!B1242,9),'INF GERAIS'!B1242=LEFT('PRESTAÇÃO DE CONTAS'!B1242,9),'INF GERAIS'!B1242=LEFT('OBS  ENC'!B1242,9),'INF GERAIS'!B1242=LEFT('CONCLUSÃO INFORMAL'!B1242,9))</f>
        <v>1</v>
      </c>
      <c r="P1225" t="b">
        <f>AND('INF GERAIS'!D1242=RESUMO!D1242,'INF GERAIS'!D1242='TERMO DE ADESÃO'!D1242,'INF GERAIS'!D1242=EVENTOS!D1242,'INF GERAIS'!D1242=PAGAMENTOS!D1242,'INF GERAIS'!D1242=VISTORIA!D1242,'INF GERAIS'!D1242='PRESTAÇÃO DE CONTAS'!D1242,'INF GERAIS'!D1242='OBS  ENC'!D1242,'INF GERAIS'!D1242='CONCLUSÃO INFORMAL'!D1242)</f>
        <v>1</v>
      </c>
      <c r="Q1225" t="b">
        <f>AND('INF GERAIS'!E1242=RESUMO!E1242,'INF GERAIS'!E1242='TERMO DE ADESÃO'!E1242,'INF GERAIS'!E1242=EVENTOS!E1242,'INF GERAIS'!E1242=PAGAMENTOS!E1242,'INF GERAIS'!E1242=VISTORIA!E1242,'INF GERAIS'!E1242='PRESTAÇÃO DE CONTAS'!E1242,'INF GERAIS'!E1242='OBS  ENC'!E1242,'INF GERAIS'!E1242='CONCLUSÃO INFORMAL'!E1242)</f>
        <v>1</v>
      </c>
    </row>
    <row r="1226" spans="15:17" x14ac:dyDescent="0.35">
      <c r="O1226" t="b">
        <f>AND('INF GERAIS'!B1243=LEFT(RESUMO!B1243,9),'INF GERAIS'!B1243=LEFT('TERMO DE ADESÃO'!B1243,9),'INF GERAIS'!B1243=LEFT(EVENTOS!B1243,9),'INF GERAIS'!B1243=LEFT(PAGAMENTOS!B1243,9),'INF GERAIS'!B1243=LEFT(VISTORIA!B1243,9),'INF GERAIS'!B1243=LEFT('PRESTAÇÃO DE CONTAS'!B1243,9),'INF GERAIS'!B1243=LEFT('OBS  ENC'!B1243,9),'INF GERAIS'!B1243=LEFT('CONCLUSÃO INFORMAL'!B1243,9))</f>
        <v>1</v>
      </c>
      <c r="P1226" t="b">
        <f>AND('INF GERAIS'!D1243=RESUMO!D1243,'INF GERAIS'!D1243='TERMO DE ADESÃO'!D1243,'INF GERAIS'!D1243=EVENTOS!D1243,'INF GERAIS'!D1243=PAGAMENTOS!D1243,'INF GERAIS'!D1243=VISTORIA!D1243,'INF GERAIS'!D1243='PRESTAÇÃO DE CONTAS'!D1243,'INF GERAIS'!D1243='OBS  ENC'!D1243,'INF GERAIS'!D1243='CONCLUSÃO INFORMAL'!D1243)</f>
        <v>1</v>
      </c>
      <c r="Q1226" t="b">
        <f>AND('INF GERAIS'!E1243=RESUMO!E1243,'INF GERAIS'!E1243='TERMO DE ADESÃO'!E1243,'INF GERAIS'!E1243=EVENTOS!E1243,'INF GERAIS'!E1243=PAGAMENTOS!E1243,'INF GERAIS'!E1243=VISTORIA!E1243,'INF GERAIS'!E1243='PRESTAÇÃO DE CONTAS'!E1243,'INF GERAIS'!E1243='OBS  ENC'!E1243,'INF GERAIS'!E1243='CONCLUSÃO INFORMAL'!E1243)</f>
        <v>1</v>
      </c>
    </row>
    <row r="1227" spans="15:17" x14ac:dyDescent="0.35">
      <c r="O1227" t="b">
        <f>AND('INF GERAIS'!B1244=LEFT(RESUMO!B1244,9),'INF GERAIS'!B1244=LEFT('TERMO DE ADESÃO'!B1244,9),'INF GERAIS'!B1244=LEFT(EVENTOS!B1244,9),'INF GERAIS'!B1244=LEFT(PAGAMENTOS!B1244,9),'INF GERAIS'!B1244=LEFT(VISTORIA!B1244,9),'INF GERAIS'!B1244=LEFT('PRESTAÇÃO DE CONTAS'!B1244,9),'INF GERAIS'!B1244=LEFT('OBS  ENC'!B1244,9),'INF GERAIS'!B1244=LEFT('CONCLUSÃO INFORMAL'!B1244,9))</f>
        <v>1</v>
      </c>
      <c r="P1227" t="b">
        <f>AND('INF GERAIS'!D1244=RESUMO!D1244,'INF GERAIS'!D1244='TERMO DE ADESÃO'!D1244,'INF GERAIS'!D1244=EVENTOS!D1244,'INF GERAIS'!D1244=PAGAMENTOS!D1244,'INF GERAIS'!D1244=VISTORIA!D1244,'INF GERAIS'!D1244='PRESTAÇÃO DE CONTAS'!D1244,'INF GERAIS'!D1244='OBS  ENC'!D1244,'INF GERAIS'!D1244='CONCLUSÃO INFORMAL'!D1244)</f>
        <v>1</v>
      </c>
      <c r="Q1227" t="b">
        <f>AND('INF GERAIS'!E1244=RESUMO!E1244,'INF GERAIS'!E1244='TERMO DE ADESÃO'!E1244,'INF GERAIS'!E1244=EVENTOS!E1244,'INF GERAIS'!E1244=PAGAMENTOS!E1244,'INF GERAIS'!E1244=VISTORIA!E1244,'INF GERAIS'!E1244='PRESTAÇÃO DE CONTAS'!E1244,'INF GERAIS'!E1244='OBS  ENC'!E1244,'INF GERAIS'!E1244='CONCLUSÃO INFORMAL'!E1244)</f>
        <v>1</v>
      </c>
    </row>
    <row r="1228" spans="15:17" x14ac:dyDescent="0.35">
      <c r="O1228" t="b">
        <f>AND('INF GERAIS'!B1245=LEFT(RESUMO!B1245,9),'INF GERAIS'!B1245=LEFT('TERMO DE ADESÃO'!B1245,9),'INF GERAIS'!B1245=LEFT(EVENTOS!B1245,9),'INF GERAIS'!B1245=LEFT(PAGAMENTOS!B1245,9),'INF GERAIS'!B1245=LEFT(VISTORIA!B1245,9),'INF GERAIS'!B1245=LEFT('PRESTAÇÃO DE CONTAS'!B1245,9),'INF GERAIS'!B1245=LEFT('OBS  ENC'!B1245,9),'INF GERAIS'!B1245=LEFT('CONCLUSÃO INFORMAL'!B1245,9))</f>
        <v>1</v>
      </c>
      <c r="P1228" t="b">
        <f>AND('INF GERAIS'!D1245=RESUMO!D1245,'INF GERAIS'!D1245='TERMO DE ADESÃO'!D1245,'INF GERAIS'!D1245=EVENTOS!D1245,'INF GERAIS'!D1245=PAGAMENTOS!D1245,'INF GERAIS'!D1245=VISTORIA!D1245,'INF GERAIS'!D1245='PRESTAÇÃO DE CONTAS'!D1245,'INF GERAIS'!D1245='OBS  ENC'!D1245,'INF GERAIS'!D1245='CONCLUSÃO INFORMAL'!D1245)</f>
        <v>1</v>
      </c>
      <c r="Q1228" t="b">
        <f>AND('INF GERAIS'!E1245=RESUMO!E1245,'INF GERAIS'!E1245='TERMO DE ADESÃO'!E1245,'INF GERAIS'!E1245=EVENTOS!E1245,'INF GERAIS'!E1245=PAGAMENTOS!E1245,'INF GERAIS'!E1245=VISTORIA!E1245,'INF GERAIS'!E1245='PRESTAÇÃO DE CONTAS'!E1245,'INF GERAIS'!E1245='OBS  ENC'!E1245,'INF GERAIS'!E1245='CONCLUSÃO INFORMAL'!E1245)</f>
        <v>1</v>
      </c>
    </row>
    <row r="1229" spans="15:17" x14ac:dyDescent="0.35">
      <c r="O1229" t="b">
        <f>AND('INF GERAIS'!B1246=LEFT(RESUMO!B1246,9),'INF GERAIS'!B1246=LEFT('TERMO DE ADESÃO'!B1246,9),'INF GERAIS'!B1246=LEFT(EVENTOS!B1246,9),'INF GERAIS'!B1246=LEFT(PAGAMENTOS!B1246,9),'INF GERAIS'!B1246=LEFT(VISTORIA!B1246,9),'INF GERAIS'!B1246=LEFT('PRESTAÇÃO DE CONTAS'!B1246,9),'INF GERAIS'!B1246=LEFT('OBS  ENC'!B1246,9),'INF GERAIS'!B1246=LEFT('CONCLUSÃO INFORMAL'!B1246,9))</f>
        <v>1</v>
      </c>
      <c r="P1229" t="b">
        <f>AND('INF GERAIS'!D1246=RESUMO!D1246,'INF GERAIS'!D1246='TERMO DE ADESÃO'!D1246,'INF GERAIS'!D1246=EVENTOS!D1246,'INF GERAIS'!D1246=PAGAMENTOS!D1246,'INF GERAIS'!D1246=VISTORIA!D1246,'INF GERAIS'!D1246='PRESTAÇÃO DE CONTAS'!D1246,'INF GERAIS'!D1246='OBS  ENC'!D1246,'INF GERAIS'!D1246='CONCLUSÃO INFORMAL'!D1246)</f>
        <v>1</v>
      </c>
      <c r="Q1229" t="b">
        <f>AND('INF GERAIS'!E1246=RESUMO!E1246,'INF GERAIS'!E1246='TERMO DE ADESÃO'!E1246,'INF GERAIS'!E1246=EVENTOS!E1246,'INF GERAIS'!E1246=PAGAMENTOS!E1246,'INF GERAIS'!E1246=VISTORIA!E1246,'INF GERAIS'!E1246='PRESTAÇÃO DE CONTAS'!E1246,'INF GERAIS'!E1246='OBS  ENC'!E1246,'INF GERAIS'!E1246='CONCLUSÃO INFORMAL'!E1246)</f>
        <v>1</v>
      </c>
    </row>
    <row r="1230" spans="15:17" x14ac:dyDescent="0.35">
      <c r="O1230" t="b">
        <f>AND('INF GERAIS'!B1247=LEFT(RESUMO!B1247,9),'INF GERAIS'!B1247=LEFT('TERMO DE ADESÃO'!B1247,9),'INF GERAIS'!B1247=LEFT(EVENTOS!B1247,9),'INF GERAIS'!B1247=LEFT(PAGAMENTOS!B1247,9),'INF GERAIS'!B1247=LEFT(VISTORIA!B1247,9),'INF GERAIS'!B1247=LEFT('PRESTAÇÃO DE CONTAS'!B1247,9),'INF GERAIS'!B1247=LEFT('OBS  ENC'!B1247,9),'INF GERAIS'!B1247=LEFT('CONCLUSÃO INFORMAL'!B1247,9))</f>
        <v>1</v>
      </c>
      <c r="P1230" t="b">
        <f>AND('INF GERAIS'!D1247=RESUMO!D1247,'INF GERAIS'!D1247='TERMO DE ADESÃO'!D1247,'INF GERAIS'!D1247=EVENTOS!D1247,'INF GERAIS'!D1247=PAGAMENTOS!D1247,'INF GERAIS'!D1247=VISTORIA!D1247,'INF GERAIS'!D1247='PRESTAÇÃO DE CONTAS'!D1247,'INF GERAIS'!D1247='OBS  ENC'!D1247,'INF GERAIS'!D1247='CONCLUSÃO INFORMAL'!D1247)</f>
        <v>1</v>
      </c>
      <c r="Q1230" t="b">
        <f>AND('INF GERAIS'!E1247=RESUMO!E1247,'INF GERAIS'!E1247='TERMO DE ADESÃO'!E1247,'INF GERAIS'!E1247=EVENTOS!E1247,'INF GERAIS'!E1247=PAGAMENTOS!E1247,'INF GERAIS'!E1247=VISTORIA!E1247,'INF GERAIS'!E1247='PRESTAÇÃO DE CONTAS'!E1247,'INF GERAIS'!E1247='OBS  ENC'!E1247,'INF GERAIS'!E1247='CONCLUSÃO INFORMAL'!E1247)</f>
        <v>1</v>
      </c>
    </row>
    <row r="1231" spans="15:17" x14ac:dyDescent="0.35">
      <c r="O1231" t="b">
        <f>AND('INF GERAIS'!B1248=LEFT(RESUMO!B1248,9),'INF GERAIS'!B1248=LEFT('TERMO DE ADESÃO'!B1248,9),'INF GERAIS'!B1248=LEFT(EVENTOS!B1248,9),'INF GERAIS'!B1248=LEFT(PAGAMENTOS!B1248,9),'INF GERAIS'!B1248=LEFT(VISTORIA!B1248,9),'INF GERAIS'!B1248=LEFT('PRESTAÇÃO DE CONTAS'!B1248,9),'INF GERAIS'!B1248=LEFT('OBS  ENC'!B1248,9),'INF GERAIS'!B1248=LEFT('CONCLUSÃO INFORMAL'!B1248,9))</f>
        <v>1</v>
      </c>
      <c r="P1231" t="b">
        <f>AND('INF GERAIS'!D1248=RESUMO!D1248,'INF GERAIS'!D1248='TERMO DE ADESÃO'!D1248,'INF GERAIS'!D1248=EVENTOS!D1248,'INF GERAIS'!D1248=PAGAMENTOS!D1248,'INF GERAIS'!D1248=VISTORIA!D1248,'INF GERAIS'!D1248='PRESTAÇÃO DE CONTAS'!D1248,'INF GERAIS'!D1248='OBS  ENC'!D1248,'INF GERAIS'!D1248='CONCLUSÃO INFORMAL'!D1248)</f>
        <v>1</v>
      </c>
      <c r="Q1231" t="b">
        <f>AND('INF GERAIS'!E1248=RESUMO!E1248,'INF GERAIS'!E1248='TERMO DE ADESÃO'!E1248,'INF GERAIS'!E1248=EVENTOS!E1248,'INF GERAIS'!E1248=PAGAMENTOS!E1248,'INF GERAIS'!E1248=VISTORIA!E1248,'INF GERAIS'!E1248='PRESTAÇÃO DE CONTAS'!E1248,'INF GERAIS'!E1248='OBS  ENC'!E1248,'INF GERAIS'!E1248='CONCLUSÃO INFORMAL'!E1248)</f>
        <v>1</v>
      </c>
    </row>
    <row r="1232" spans="15:17" x14ac:dyDescent="0.35">
      <c r="O1232" t="b">
        <f>AND('INF GERAIS'!B1249=LEFT(RESUMO!B1249,9),'INF GERAIS'!B1249=LEFT('TERMO DE ADESÃO'!B1249,9),'INF GERAIS'!B1249=LEFT(EVENTOS!B1249,9),'INF GERAIS'!B1249=LEFT(PAGAMENTOS!B1249,9),'INF GERAIS'!B1249=LEFT(VISTORIA!B1249,9),'INF GERAIS'!B1249=LEFT('PRESTAÇÃO DE CONTAS'!B1249,9),'INF GERAIS'!B1249=LEFT('OBS  ENC'!B1249,9),'INF GERAIS'!B1249=LEFT('CONCLUSÃO INFORMAL'!B1249,9))</f>
        <v>1</v>
      </c>
      <c r="P1232" t="b">
        <f>AND('INF GERAIS'!D1249=RESUMO!D1249,'INF GERAIS'!D1249='TERMO DE ADESÃO'!D1249,'INF GERAIS'!D1249=EVENTOS!D1249,'INF GERAIS'!D1249=PAGAMENTOS!D1249,'INF GERAIS'!D1249=VISTORIA!D1249,'INF GERAIS'!D1249='PRESTAÇÃO DE CONTAS'!D1249,'INF GERAIS'!D1249='OBS  ENC'!D1249,'INF GERAIS'!D1249='CONCLUSÃO INFORMAL'!D1249)</f>
        <v>1</v>
      </c>
      <c r="Q1232" t="b">
        <f>AND('INF GERAIS'!E1249=RESUMO!E1249,'INF GERAIS'!E1249='TERMO DE ADESÃO'!E1249,'INF GERAIS'!E1249=EVENTOS!E1249,'INF GERAIS'!E1249=PAGAMENTOS!E1249,'INF GERAIS'!E1249=VISTORIA!E1249,'INF GERAIS'!E1249='PRESTAÇÃO DE CONTAS'!E1249,'INF GERAIS'!E1249='OBS  ENC'!E1249,'INF GERAIS'!E1249='CONCLUSÃO INFORMAL'!E1249)</f>
        <v>1</v>
      </c>
    </row>
    <row r="1233" spans="15:17" x14ac:dyDescent="0.35">
      <c r="O1233" t="b">
        <f>AND('INF GERAIS'!B1250=LEFT(RESUMO!B1250,9),'INF GERAIS'!B1250=LEFT('TERMO DE ADESÃO'!B1250,9),'INF GERAIS'!B1250=LEFT(EVENTOS!B1250,9),'INF GERAIS'!B1250=LEFT(PAGAMENTOS!B1250,9),'INF GERAIS'!B1250=LEFT(VISTORIA!B1250,9),'INF GERAIS'!B1250=LEFT('PRESTAÇÃO DE CONTAS'!B1250,9),'INF GERAIS'!B1250=LEFT('OBS  ENC'!B1250,9),'INF GERAIS'!B1250=LEFT('CONCLUSÃO INFORMAL'!B1250,9))</f>
        <v>1</v>
      </c>
      <c r="P1233" t="b">
        <f>AND('INF GERAIS'!D1250=RESUMO!D1250,'INF GERAIS'!D1250='TERMO DE ADESÃO'!D1250,'INF GERAIS'!D1250=EVENTOS!D1250,'INF GERAIS'!D1250=PAGAMENTOS!D1250,'INF GERAIS'!D1250=VISTORIA!D1250,'INF GERAIS'!D1250='PRESTAÇÃO DE CONTAS'!D1250,'INF GERAIS'!D1250='OBS  ENC'!D1250,'INF GERAIS'!D1250='CONCLUSÃO INFORMAL'!D1250)</f>
        <v>1</v>
      </c>
      <c r="Q1233" t="b">
        <f>AND('INF GERAIS'!E1250=RESUMO!E1250,'INF GERAIS'!E1250='TERMO DE ADESÃO'!E1250,'INF GERAIS'!E1250=EVENTOS!E1250,'INF GERAIS'!E1250=PAGAMENTOS!E1250,'INF GERAIS'!E1250=VISTORIA!E1250,'INF GERAIS'!E1250='PRESTAÇÃO DE CONTAS'!E1250,'INF GERAIS'!E1250='OBS  ENC'!E1250,'INF GERAIS'!E1250='CONCLUSÃO INFORMAL'!E1250)</f>
        <v>1</v>
      </c>
    </row>
    <row r="1234" spans="15:17" x14ac:dyDescent="0.35">
      <c r="O1234" t="b">
        <f>AND('INF GERAIS'!B1251=LEFT(RESUMO!B1251,9),'INF GERAIS'!B1251=LEFT('TERMO DE ADESÃO'!B1251,9),'INF GERAIS'!B1251=LEFT(EVENTOS!B1251,9),'INF GERAIS'!B1251=LEFT(PAGAMENTOS!B1251,9),'INF GERAIS'!B1251=LEFT(VISTORIA!B1251,9),'INF GERAIS'!B1251=LEFT('PRESTAÇÃO DE CONTAS'!B1251,9),'INF GERAIS'!B1251=LEFT('OBS  ENC'!B1251,9),'INF GERAIS'!B1251=LEFT('CONCLUSÃO INFORMAL'!B1251,9))</f>
        <v>1</v>
      </c>
      <c r="P1234" t="b">
        <f>AND('INF GERAIS'!D1251=RESUMO!D1251,'INF GERAIS'!D1251='TERMO DE ADESÃO'!D1251,'INF GERAIS'!D1251=EVENTOS!D1251,'INF GERAIS'!D1251=PAGAMENTOS!D1251,'INF GERAIS'!D1251=VISTORIA!D1251,'INF GERAIS'!D1251='PRESTAÇÃO DE CONTAS'!D1251,'INF GERAIS'!D1251='OBS  ENC'!D1251,'INF GERAIS'!D1251='CONCLUSÃO INFORMAL'!D1251)</f>
        <v>1</v>
      </c>
      <c r="Q1234" t="b">
        <f>AND('INF GERAIS'!E1251=RESUMO!E1251,'INF GERAIS'!E1251='TERMO DE ADESÃO'!E1251,'INF GERAIS'!E1251=EVENTOS!E1251,'INF GERAIS'!E1251=PAGAMENTOS!E1251,'INF GERAIS'!E1251=VISTORIA!E1251,'INF GERAIS'!E1251='PRESTAÇÃO DE CONTAS'!E1251,'INF GERAIS'!E1251='OBS  ENC'!E1251,'INF GERAIS'!E1251='CONCLUSÃO INFORMAL'!E1251)</f>
        <v>1</v>
      </c>
    </row>
    <row r="1235" spans="15:17" x14ac:dyDescent="0.35">
      <c r="O1235" t="b">
        <f>AND('INF GERAIS'!B1252=LEFT(RESUMO!B1252,9),'INF GERAIS'!B1252=LEFT('TERMO DE ADESÃO'!B1252,9),'INF GERAIS'!B1252=LEFT(EVENTOS!B1252,9),'INF GERAIS'!B1252=LEFT(PAGAMENTOS!B1252,9),'INF GERAIS'!B1252=LEFT(VISTORIA!B1252,9),'INF GERAIS'!B1252=LEFT('PRESTAÇÃO DE CONTAS'!B1252,9),'INF GERAIS'!B1252=LEFT('OBS  ENC'!B1252,9),'INF GERAIS'!B1252=LEFT('CONCLUSÃO INFORMAL'!B1252,9))</f>
        <v>1</v>
      </c>
      <c r="P1235" t="b">
        <f>AND('INF GERAIS'!D1252=RESUMO!D1252,'INF GERAIS'!D1252='TERMO DE ADESÃO'!D1252,'INF GERAIS'!D1252=EVENTOS!D1252,'INF GERAIS'!D1252=PAGAMENTOS!D1252,'INF GERAIS'!D1252=VISTORIA!D1252,'INF GERAIS'!D1252='PRESTAÇÃO DE CONTAS'!D1252,'INF GERAIS'!D1252='OBS  ENC'!D1252,'INF GERAIS'!D1252='CONCLUSÃO INFORMAL'!D1252)</f>
        <v>1</v>
      </c>
      <c r="Q1235" t="b">
        <f>AND('INF GERAIS'!E1252=RESUMO!E1252,'INF GERAIS'!E1252='TERMO DE ADESÃO'!E1252,'INF GERAIS'!E1252=EVENTOS!E1252,'INF GERAIS'!E1252=PAGAMENTOS!E1252,'INF GERAIS'!E1252=VISTORIA!E1252,'INF GERAIS'!E1252='PRESTAÇÃO DE CONTAS'!E1252,'INF GERAIS'!E1252='OBS  ENC'!E1252,'INF GERAIS'!E1252='CONCLUSÃO INFORMAL'!E1252)</f>
        <v>1</v>
      </c>
    </row>
    <row r="1236" spans="15:17" x14ac:dyDescent="0.35">
      <c r="O1236" t="b">
        <f>AND('INF GERAIS'!B1253=LEFT(RESUMO!B1253,9),'INF GERAIS'!B1253=LEFT('TERMO DE ADESÃO'!B1253,9),'INF GERAIS'!B1253=LEFT(EVENTOS!B1253,9),'INF GERAIS'!B1253=LEFT(PAGAMENTOS!B1253,9),'INF GERAIS'!B1253=LEFT(VISTORIA!B1253,9),'INF GERAIS'!B1253=LEFT('PRESTAÇÃO DE CONTAS'!B1253,9),'INF GERAIS'!B1253=LEFT('OBS  ENC'!B1253,9),'INF GERAIS'!B1253=LEFT('CONCLUSÃO INFORMAL'!B1253,9))</f>
        <v>1</v>
      </c>
      <c r="P1236" t="b">
        <f>AND('INF GERAIS'!D1253=RESUMO!D1253,'INF GERAIS'!D1253='TERMO DE ADESÃO'!D1253,'INF GERAIS'!D1253=EVENTOS!D1253,'INF GERAIS'!D1253=PAGAMENTOS!D1253,'INF GERAIS'!D1253=VISTORIA!D1253,'INF GERAIS'!D1253='PRESTAÇÃO DE CONTAS'!D1253,'INF GERAIS'!D1253='OBS  ENC'!D1253,'INF GERAIS'!D1253='CONCLUSÃO INFORMAL'!D1253)</f>
        <v>1</v>
      </c>
      <c r="Q1236" t="b">
        <f>AND('INF GERAIS'!E1253=RESUMO!E1253,'INF GERAIS'!E1253='TERMO DE ADESÃO'!E1253,'INF GERAIS'!E1253=EVENTOS!E1253,'INF GERAIS'!E1253=PAGAMENTOS!E1253,'INF GERAIS'!E1253=VISTORIA!E1253,'INF GERAIS'!E1253='PRESTAÇÃO DE CONTAS'!E1253,'INF GERAIS'!E1253='OBS  ENC'!E1253,'INF GERAIS'!E1253='CONCLUSÃO INFORMAL'!E1253)</f>
        <v>1</v>
      </c>
    </row>
    <row r="1237" spans="15:17" x14ac:dyDescent="0.35">
      <c r="O1237" t="b">
        <f>AND('INF GERAIS'!B1254=LEFT(RESUMO!B1254,9),'INF GERAIS'!B1254=LEFT('TERMO DE ADESÃO'!B1254,9),'INF GERAIS'!B1254=LEFT(EVENTOS!B1254,9),'INF GERAIS'!B1254=LEFT(PAGAMENTOS!B1254,9),'INF GERAIS'!B1254=LEFT(VISTORIA!B1254,9),'INF GERAIS'!B1254=LEFT('PRESTAÇÃO DE CONTAS'!B1254,9),'INF GERAIS'!B1254=LEFT('OBS  ENC'!B1254,9),'INF GERAIS'!B1254=LEFT('CONCLUSÃO INFORMAL'!B1254,9))</f>
        <v>1</v>
      </c>
      <c r="P1237" t="b">
        <f>AND('INF GERAIS'!D1254=RESUMO!D1254,'INF GERAIS'!D1254='TERMO DE ADESÃO'!D1254,'INF GERAIS'!D1254=EVENTOS!D1254,'INF GERAIS'!D1254=PAGAMENTOS!D1254,'INF GERAIS'!D1254=VISTORIA!D1254,'INF GERAIS'!D1254='PRESTAÇÃO DE CONTAS'!D1254,'INF GERAIS'!D1254='OBS  ENC'!D1254,'INF GERAIS'!D1254='CONCLUSÃO INFORMAL'!D1254)</f>
        <v>1</v>
      </c>
      <c r="Q1237" t="b">
        <f>AND('INF GERAIS'!E1254=RESUMO!E1254,'INF GERAIS'!E1254='TERMO DE ADESÃO'!E1254,'INF GERAIS'!E1254=EVENTOS!E1254,'INF GERAIS'!E1254=PAGAMENTOS!E1254,'INF GERAIS'!E1254=VISTORIA!E1254,'INF GERAIS'!E1254='PRESTAÇÃO DE CONTAS'!E1254,'INF GERAIS'!E1254='OBS  ENC'!E1254,'INF GERAIS'!E1254='CONCLUSÃO INFORMAL'!E1254)</f>
        <v>1</v>
      </c>
    </row>
    <row r="1238" spans="15:17" x14ac:dyDescent="0.35">
      <c r="O1238" t="b">
        <f>AND('INF GERAIS'!B1255=LEFT(RESUMO!B1255,9),'INF GERAIS'!B1255=LEFT('TERMO DE ADESÃO'!B1255,9),'INF GERAIS'!B1255=LEFT(EVENTOS!B1255,9),'INF GERAIS'!B1255=LEFT(PAGAMENTOS!B1255,9),'INF GERAIS'!B1255=LEFT(VISTORIA!B1255,9),'INF GERAIS'!B1255=LEFT('PRESTAÇÃO DE CONTAS'!B1255,9),'INF GERAIS'!B1255=LEFT('OBS  ENC'!B1255,9),'INF GERAIS'!B1255=LEFT('CONCLUSÃO INFORMAL'!B1255,9))</f>
        <v>1</v>
      </c>
      <c r="P1238" t="b">
        <f>AND('INF GERAIS'!D1255=RESUMO!D1255,'INF GERAIS'!D1255='TERMO DE ADESÃO'!D1255,'INF GERAIS'!D1255=EVENTOS!D1255,'INF GERAIS'!D1255=PAGAMENTOS!D1255,'INF GERAIS'!D1255=VISTORIA!D1255,'INF GERAIS'!D1255='PRESTAÇÃO DE CONTAS'!D1255,'INF GERAIS'!D1255='OBS  ENC'!D1255,'INF GERAIS'!D1255='CONCLUSÃO INFORMAL'!D1255)</f>
        <v>1</v>
      </c>
      <c r="Q1238" t="b">
        <f>AND('INF GERAIS'!E1255=RESUMO!E1255,'INF GERAIS'!E1255='TERMO DE ADESÃO'!E1255,'INF GERAIS'!E1255=EVENTOS!E1255,'INF GERAIS'!E1255=PAGAMENTOS!E1255,'INF GERAIS'!E1255=VISTORIA!E1255,'INF GERAIS'!E1255='PRESTAÇÃO DE CONTAS'!E1255,'INF GERAIS'!E1255='OBS  ENC'!E1255,'INF GERAIS'!E1255='CONCLUSÃO INFORMAL'!E1255)</f>
        <v>1</v>
      </c>
    </row>
    <row r="1239" spans="15:17" x14ac:dyDescent="0.35">
      <c r="O1239" t="b">
        <f>AND('INF GERAIS'!B1256=LEFT(RESUMO!B1256,9),'INF GERAIS'!B1256=LEFT('TERMO DE ADESÃO'!B1256,9),'INF GERAIS'!B1256=LEFT(EVENTOS!B1256,9),'INF GERAIS'!B1256=LEFT(PAGAMENTOS!B1256,9),'INF GERAIS'!B1256=LEFT(VISTORIA!B1256,9),'INF GERAIS'!B1256=LEFT('PRESTAÇÃO DE CONTAS'!B1256,9),'INF GERAIS'!B1256=LEFT('OBS  ENC'!B1256,9),'INF GERAIS'!B1256=LEFT('CONCLUSÃO INFORMAL'!B1256,9))</f>
        <v>1</v>
      </c>
      <c r="P1239" t="b">
        <f>AND('INF GERAIS'!D1256=RESUMO!D1256,'INF GERAIS'!D1256='TERMO DE ADESÃO'!D1256,'INF GERAIS'!D1256=EVENTOS!D1256,'INF GERAIS'!D1256=PAGAMENTOS!D1256,'INF GERAIS'!D1256=VISTORIA!D1256,'INF GERAIS'!D1256='PRESTAÇÃO DE CONTAS'!D1256,'INF GERAIS'!D1256='OBS  ENC'!D1256,'INF GERAIS'!D1256='CONCLUSÃO INFORMAL'!D1256)</f>
        <v>1</v>
      </c>
      <c r="Q1239" t="b">
        <f>AND('INF GERAIS'!E1256=RESUMO!E1256,'INF GERAIS'!E1256='TERMO DE ADESÃO'!E1256,'INF GERAIS'!E1256=EVENTOS!E1256,'INF GERAIS'!E1256=PAGAMENTOS!E1256,'INF GERAIS'!E1256=VISTORIA!E1256,'INF GERAIS'!E1256='PRESTAÇÃO DE CONTAS'!E1256,'INF GERAIS'!E1256='OBS  ENC'!E1256,'INF GERAIS'!E1256='CONCLUSÃO INFORMAL'!E1256)</f>
        <v>1</v>
      </c>
    </row>
    <row r="1240" spans="15:17" x14ac:dyDescent="0.35">
      <c r="O1240" t="b">
        <f>AND('INF GERAIS'!B1257=LEFT(RESUMO!B1257,9),'INF GERAIS'!B1257=LEFT('TERMO DE ADESÃO'!B1257,9),'INF GERAIS'!B1257=LEFT(EVENTOS!B1257,9),'INF GERAIS'!B1257=LEFT(PAGAMENTOS!B1257,9),'INF GERAIS'!B1257=LEFT(VISTORIA!B1257,9),'INF GERAIS'!B1257=LEFT('PRESTAÇÃO DE CONTAS'!B1257,9),'INF GERAIS'!B1257=LEFT('OBS  ENC'!B1257,9),'INF GERAIS'!B1257=LEFT('CONCLUSÃO INFORMAL'!B1257,9))</f>
        <v>1</v>
      </c>
      <c r="P1240" t="b">
        <f>AND('INF GERAIS'!D1257=RESUMO!D1257,'INF GERAIS'!D1257='TERMO DE ADESÃO'!D1257,'INF GERAIS'!D1257=EVENTOS!D1257,'INF GERAIS'!D1257=PAGAMENTOS!D1257,'INF GERAIS'!D1257=VISTORIA!D1257,'INF GERAIS'!D1257='PRESTAÇÃO DE CONTAS'!D1257,'INF GERAIS'!D1257='OBS  ENC'!D1257,'INF GERAIS'!D1257='CONCLUSÃO INFORMAL'!D1257)</f>
        <v>1</v>
      </c>
      <c r="Q1240" t="b">
        <f>AND('INF GERAIS'!E1257=RESUMO!E1257,'INF GERAIS'!E1257='TERMO DE ADESÃO'!E1257,'INF GERAIS'!E1257=EVENTOS!E1257,'INF GERAIS'!E1257=PAGAMENTOS!E1257,'INF GERAIS'!E1257=VISTORIA!E1257,'INF GERAIS'!E1257='PRESTAÇÃO DE CONTAS'!E1257,'INF GERAIS'!E1257='OBS  ENC'!E1257,'INF GERAIS'!E1257='CONCLUSÃO INFORMAL'!E1257)</f>
        <v>1</v>
      </c>
    </row>
    <row r="1241" spans="15:17" x14ac:dyDescent="0.35">
      <c r="O1241" t="b">
        <f>AND('INF GERAIS'!B1258=LEFT(RESUMO!B1258,9),'INF GERAIS'!B1258=LEFT('TERMO DE ADESÃO'!B1258,9),'INF GERAIS'!B1258=LEFT(EVENTOS!B1258,9),'INF GERAIS'!B1258=LEFT(PAGAMENTOS!B1258,9),'INF GERAIS'!B1258=LEFT(VISTORIA!B1258,9),'INF GERAIS'!B1258=LEFT('PRESTAÇÃO DE CONTAS'!B1258,9),'INF GERAIS'!B1258=LEFT('OBS  ENC'!B1258,9),'INF GERAIS'!B1258=LEFT('CONCLUSÃO INFORMAL'!B1258,9))</f>
        <v>1</v>
      </c>
      <c r="P1241" t="b">
        <f>AND('INF GERAIS'!D1258=RESUMO!D1258,'INF GERAIS'!D1258='TERMO DE ADESÃO'!D1258,'INF GERAIS'!D1258=EVENTOS!D1258,'INF GERAIS'!D1258=PAGAMENTOS!D1258,'INF GERAIS'!D1258=VISTORIA!D1258,'INF GERAIS'!D1258='PRESTAÇÃO DE CONTAS'!D1258,'INF GERAIS'!D1258='OBS  ENC'!D1258,'INF GERAIS'!D1258='CONCLUSÃO INFORMAL'!D1258)</f>
        <v>1</v>
      </c>
      <c r="Q1241" t="b">
        <f>AND('INF GERAIS'!E1258=RESUMO!E1258,'INF GERAIS'!E1258='TERMO DE ADESÃO'!E1258,'INF GERAIS'!E1258=EVENTOS!E1258,'INF GERAIS'!E1258=PAGAMENTOS!E1258,'INF GERAIS'!E1258=VISTORIA!E1258,'INF GERAIS'!E1258='PRESTAÇÃO DE CONTAS'!E1258,'INF GERAIS'!E1258='OBS  ENC'!E1258,'INF GERAIS'!E1258='CONCLUSÃO INFORMAL'!E1258)</f>
        <v>1</v>
      </c>
    </row>
    <row r="1242" spans="15:17" x14ac:dyDescent="0.35">
      <c r="O1242" t="b">
        <f>AND('INF GERAIS'!B1259=LEFT(RESUMO!B1259,9),'INF GERAIS'!B1259=LEFT('TERMO DE ADESÃO'!B1259,9),'INF GERAIS'!B1259=LEFT(EVENTOS!B1259,9),'INF GERAIS'!B1259=LEFT(PAGAMENTOS!B1259,9),'INF GERAIS'!B1259=LEFT(VISTORIA!B1259,9),'INF GERAIS'!B1259=LEFT('PRESTAÇÃO DE CONTAS'!B1259,9),'INF GERAIS'!B1259=LEFT('OBS  ENC'!B1259,9),'INF GERAIS'!B1259=LEFT('CONCLUSÃO INFORMAL'!B1259,9))</f>
        <v>1</v>
      </c>
      <c r="P1242" t="b">
        <f>AND('INF GERAIS'!D1259=RESUMO!D1259,'INF GERAIS'!D1259='TERMO DE ADESÃO'!D1259,'INF GERAIS'!D1259=EVENTOS!D1259,'INF GERAIS'!D1259=PAGAMENTOS!D1259,'INF GERAIS'!D1259=VISTORIA!D1259,'INF GERAIS'!D1259='PRESTAÇÃO DE CONTAS'!D1259,'INF GERAIS'!D1259='OBS  ENC'!D1259,'INF GERAIS'!D1259='CONCLUSÃO INFORMAL'!D1259)</f>
        <v>1</v>
      </c>
      <c r="Q1242" t="b">
        <f>AND('INF GERAIS'!E1259=RESUMO!E1259,'INF GERAIS'!E1259='TERMO DE ADESÃO'!E1259,'INF GERAIS'!E1259=EVENTOS!E1259,'INF GERAIS'!E1259=PAGAMENTOS!E1259,'INF GERAIS'!E1259=VISTORIA!E1259,'INF GERAIS'!E1259='PRESTAÇÃO DE CONTAS'!E1259,'INF GERAIS'!E1259='OBS  ENC'!E1259,'INF GERAIS'!E1259='CONCLUSÃO INFORMAL'!E1259)</f>
        <v>1</v>
      </c>
    </row>
    <row r="1243" spans="15:17" x14ac:dyDescent="0.35">
      <c r="O1243" t="b">
        <f>AND('INF GERAIS'!B1260=LEFT(RESUMO!B1260,9),'INF GERAIS'!B1260=LEFT('TERMO DE ADESÃO'!B1260,9),'INF GERAIS'!B1260=LEFT(EVENTOS!B1260,9),'INF GERAIS'!B1260=LEFT(PAGAMENTOS!B1260,9),'INF GERAIS'!B1260=LEFT(VISTORIA!B1260,9),'INF GERAIS'!B1260=LEFT('PRESTAÇÃO DE CONTAS'!B1260,9),'INF GERAIS'!B1260=LEFT('OBS  ENC'!B1260,9),'INF GERAIS'!B1260=LEFT('CONCLUSÃO INFORMAL'!B1260,9))</f>
        <v>1</v>
      </c>
      <c r="P1243" t="b">
        <f>AND('INF GERAIS'!D1260=RESUMO!D1260,'INF GERAIS'!D1260='TERMO DE ADESÃO'!D1260,'INF GERAIS'!D1260=EVENTOS!D1260,'INF GERAIS'!D1260=PAGAMENTOS!D1260,'INF GERAIS'!D1260=VISTORIA!D1260,'INF GERAIS'!D1260='PRESTAÇÃO DE CONTAS'!D1260,'INF GERAIS'!D1260='OBS  ENC'!D1260,'INF GERAIS'!D1260='CONCLUSÃO INFORMAL'!D1260)</f>
        <v>1</v>
      </c>
      <c r="Q1243" t="b">
        <f>AND('INF GERAIS'!E1260=RESUMO!E1260,'INF GERAIS'!E1260='TERMO DE ADESÃO'!E1260,'INF GERAIS'!E1260=EVENTOS!E1260,'INF GERAIS'!E1260=PAGAMENTOS!E1260,'INF GERAIS'!E1260=VISTORIA!E1260,'INF GERAIS'!E1260='PRESTAÇÃO DE CONTAS'!E1260,'INF GERAIS'!E1260='OBS  ENC'!E1260,'INF GERAIS'!E1260='CONCLUSÃO INFORMAL'!E1260)</f>
        <v>1</v>
      </c>
    </row>
    <row r="1244" spans="15:17" x14ac:dyDescent="0.35">
      <c r="O1244" t="b">
        <f>AND('INF GERAIS'!B1261=LEFT(RESUMO!B1261,9),'INF GERAIS'!B1261=LEFT('TERMO DE ADESÃO'!B1261,9),'INF GERAIS'!B1261=LEFT(EVENTOS!B1261,9),'INF GERAIS'!B1261=LEFT(PAGAMENTOS!B1261,9),'INF GERAIS'!B1261=LEFT(VISTORIA!B1261,9),'INF GERAIS'!B1261=LEFT('PRESTAÇÃO DE CONTAS'!B1261,9),'INF GERAIS'!B1261=LEFT('OBS  ENC'!B1261,9),'INF GERAIS'!B1261=LEFT('CONCLUSÃO INFORMAL'!B1261,9))</f>
        <v>1</v>
      </c>
      <c r="P1244" t="b">
        <f>AND('INF GERAIS'!D1261=RESUMO!D1261,'INF GERAIS'!D1261='TERMO DE ADESÃO'!D1261,'INF GERAIS'!D1261=EVENTOS!D1261,'INF GERAIS'!D1261=PAGAMENTOS!D1261,'INF GERAIS'!D1261=VISTORIA!D1261,'INF GERAIS'!D1261='PRESTAÇÃO DE CONTAS'!D1261,'INF GERAIS'!D1261='OBS  ENC'!D1261,'INF GERAIS'!D1261='CONCLUSÃO INFORMAL'!D1261)</f>
        <v>1</v>
      </c>
      <c r="Q1244" t="b">
        <f>AND('INF GERAIS'!E1261=RESUMO!E1261,'INF GERAIS'!E1261='TERMO DE ADESÃO'!E1261,'INF GERAIS'!E1261=EVENTOS!E1261,'INF GERAIS'!E1261=PAGAMENTOS!E1261,'INF GERAIS'!E1261=VISTORIA!E1261,'INF GERAIS'!E1261='PRESTAÇÃO DE CONTAS'!E1261,'INF GERAIS'!E1261='OBS  ENC'!E1261,'INF GERAIS'!E1261='CONCLUSÃO INFORMAL'!E1261)</f>
        <v>1</v>
      </c>
    </row>
    <row r="1245" spans="15:17" x14ac:dyDescent="0.35">
      <c r="O1245" t="b">
        <f>AND('INF GERAIS'!B1262=LEFT(RESUMO!B1262,9),'INF GERAIS'!B1262=LEFT('TERMO DE ADESÃO'!B1262,9),'INF GERAIS'!B1262=LEFT(EVENTOS!B1262,9),'INF GERAIS'!B1262=LEFT(PAGAMENTOS!B1262,9),'INF GERAIS'!B1262=LEFT(VISTORIA!B1262,9),'INF GERAIS'!B1262=LEFT('PRESTAÇÃO DE CONTAS'!B1262,9),'INF GERAIS'!B1262=LEFT('OBS  ENC'!B1262,9),'INF GERAIS'!B1262=LEFT('CONCLUSÃO INFORMAL'!B1262,9))</f>
        <v>1</v>
      </c>
      <c r="P1245" t="b">
        <f>AND('INF GERAIS'!D1262=RESUMO!D1262,'INF GERAIS'!D1262='TERMO DE ADESÃO'!D1262,'INF GERAIS'!D1262=EVENTOS!D1262,'INF GERAIS'!D1262=PAGAMENTOS!D1262,'INF GERAIS'!D1262=VISTORIA!D1262,'INF GERAIS'!D1262='PRESTAÇÃO DE CONTAS'!D1262,'INF GERAIS'!D1262='OBS  ENC'!D1262,'INF GERAIS'!D1262='CONCLUSÃO INFORMAL'!D1262)</f>
        <v>1</v>
      </c>
      <c r="Q1245" t="b">
        <f>AND('INF GERAIS'!E1262=RESUMO!E1262,'INF GERAIS'!E1262='TERMO DE ADESÃO'!E1262,'INF GERAIS'!E1262=EVENTOS!E1262,'INF GERAIS'!E1262=PAGAMENTOS!E1262,'INF GERAIS'!E1262=VISTORIA!E1262,'INF GERAIS'!E1262='PRESTAÇÃO DE CONTAS'!E1262,'INF GERAIS'!E1262='OBS  ENC'!E1262,'INF GERAIS'!E1262='CONCLUSÃO INFORMAL'!E1262)</f>
        <v>1</v>
      </c>
    </row>
    <row r="1246" spans="15:17" x14ac:dyDescent="0.35">
      <c r="O1246" t="b">
        <f>AND('INF GERAIS'!B1263=LEFT(RESUMO!B1263,9),'INF GERAIS'!B1263=LEFT('TERMO DE ADESÃO'!B1263,9),'INF GERAIS'!B1263=LEFT(EVENTOS!B1263,9),'INF GERAIS'!B1263=LEFT(PAGAMENTOS!B1263,9),'INF GERAIS'!B1263=LEFT(VISTORIA!B1263,9),'INF GERAIS'!B1263=LEFT('PRESTAÇÃO DE CONTAS'!B1263,9),'INF GERAIS'!B1263=LEFT('OBS  ENC'!B1263,9),'INF GERAIS'!B1263=LEFT('CONCLUSÃO INFORMAL'!B1263,9))</f>
        <v>1</v>
      </c>
      <c r="P1246" t="b">
        <f>AND('INF GERAIS'!D1263=RESUMO!D1263,'INF GERAIS'!D1263='TERMO DE ADESÃO'!D1263,'INF GERAIS'!D1263=EVENTOS!D1263,'INF GERAIS'!D1263=PAGAMENTOS!D1263,'INF GERAIS'!D1263=VISTORIA!D1263,'INF GERAIS'!D1263='PRESTAÇÃO DE CONTAS'!D1263,'INF GERAIS'!D1263='OBS  ENC'!D1263,'INF GERAIS'!D1263='CONCLUSÃO INFORMAL'!D1263)</f>
        <v>1</v>
      </c>
      <c r="Q1246" t="b">
        <f>AND('INF GERAIS'!E1263=RESUMO!E1263,'INF GERAIS'!E1263='TERMO DE ADESÃO'!E1263,'INF GERAIS'!E1263=EVENTOS!E1263,'INF GERAIS'!E1263=PAGAMENTOS!E1263,'INF GERAIS'!E1263=VISTORIA!E1263,'INF GERAIS'!E1263='PRESTAÇÃO DE CONTAS'!E1263,'INF GERAIS'!E1263='OBS  ENC'!E1263,'INF GERAIS'!E1263='CONCLUSÃO INFORMAL'!E1263)</f>
        <v>1</v>
      </c>
    </row>
    <row r="1247" spans="15:17" x14ac:dyDescent="0.35">
      <c r="O1247" t="b">
        <f>AND('INF GERAIS'!B1264=LEFT(RESUMO!B1264,9),'INF GERAIS'!B1264=LEFT('TERMO DE ADESÃO'!B1264,9),'INF GERAIS'!B1264=LEFT(EVENTOS!B1264,9),'INF GERAIS'!B1264=LEFT(PAGAMENTOS!B1264,9),'INF GERAIS'!B1264=LEFT(VISTORIA!B1264,9),'INF GERAIS'!B1264=LEFT('PRESTAÇÃO DE CONTAS'!B1264,9),'INF GERAIS'!B1264=LEFT('OBS  ENC'!B1264,9),'INF GERAIS'!B1264=LEFT('CONCLUSÃO INFORMAL'!B1264,9))</f>
        <v>1</v>
      </c>
      <c r="P1247" t="b">
        <f>AND('INF GERAIS'!D1264=RESUMO!D1264,'INF GERAIS'!D1264='TERMO DE ADESÃO'!D1264,'INF GERAIS'!D1264=EVENTOS!D1264,'INF GERAIS'!D1264=PAGAMENTOS!D1264,'INF GERAIS'!D1264=VISTORIA!D1264,'INF GERAIS'!D1264='PRESTAÇÃO DE CONTAS'!D1264,'INF GERAIS'!D1264='OBS  ENC'!D1264,'INF GERAIS'!D1264='CONCLUSÃO INFORMAL'!D1264)</f>
        <v>1</v>
      </c>
      <c r="Q1247" t="b">
        <f>AND('INF GERAIS'!E1264=RESUMO!E1264,'INF GERAIS'!E1264='TERMO DE ADESÃO'!E1264,'INF GERAIS'!E1264=EVENTOS!E1264,'INF GERAIS'!E1264=PAGAMENTOS!E1264,'INF GERAIS'!E1264=VISTORIA!E1264,'INF GERAIS'!E1264='PRESTAÇÃO DE CONTAS'!E1264,'INF GERAIS'!E1264='OBS  ENC'!E1264,'INF GERAIS'!E1264='CONCLUSÃO INFORMAL'!E1264)</f>
        <v>1</v>
      </c>
    </row>
    <row r="1248" spans="15:17" x14ac:dyDescent="0.35">
      <c r="O1248" t="b">
        <f>AND('INF GERAIS'!B1265=LEFT(RESUMO!B1265,9),'INF GERAIS'!B1265=LEFT('TERMO DE ADESÃO'!B1265,9),'INF GERAIS'!B1265=LEFT(EVENTOS!B1265,9),'INF GERAIS'!B1265=LEFT(PAGAMENTOS!B1265,9),'INF GERAIS'!B1265=LEFT(VISTORIA!B1265,9),'INF GERAIS'!B1265=LEFT('PRESTAÇÃO DE CONTAS'!B1265,9),'INF GERAIS'!B1265=LEFT('OBS  ENC'!B1265,9),'INF GERAIS'!B1265=LEFT('CONCLUSÃO INFORMAL'!B1265,9))</f>
        <v>1</v>
      </c>
      <c r="P1248" t="b">
        <f>AND('INF GERAIS'!D1265=RESUMO!D1265,'INF GERAIS'!D1265='TERMO DE ADESÃO'!D1265,'INF GERAIS'!D1265=EVENTOS!D1265,'INF GERAIS'!D1265=PAGAMENTOS!D1265,'INF GERAIS'!D1265=VISTORIA!D1265,'INF GERAIS'!D1265='PRESTAÇÃO DE CONTAS'!D1265,'INF GERAIS'!D1265='OBS  ENC'!D1265,'INF GERAIS'!D1265='CONCLUSÃO INFORMAL'!D1265)</f>
        <v>1</v>
      </c>
      <c r="Q1248" t="b">
        <f>AND('INF GERAIS'!E1265=RESUMO!E1265,'INF GERAIS'!E1265='TERMO DE ADESÃO'!E1265,'INF GERAIS'!E1265=EVENTOS!E1265,'INF GERAIS'!E1265=PAGAMENTOS!E1265,'INF GERAIS'!E1265=VISTORIA!E1265,'INF GERAIS'!E1265='PRESTAÇÃO DE CONTAS'!E1265,'INF GERAIS'!E1265='OBS  ENC'!E1265,'INF GERAIS'!E1265='CONCLUSÃO INFORMAL'!E1265)</f>
        <v>1</v>
      </c>
    </row>
    <row r="1249" spans="15:17" x14ac:dyDescent="0.35">
      <c r="O1249" t="b">
        <f>AND('INF GERAIS'!B1266=LEFT(RESUMO!B1266,9),'INF GERAIS'!B1266=LEFT('TERMO DE ADESÃO'!B1266,9),'INF GERAIS'!B1266=LEFT(EVENTOS!B1266,9),'INF GERAIS'!B1266=LEFT(PAGAMENTOS!B1266,9),'INF GERAIS'!B1266=LEFT(VISTORIA!B1266,9),'INF GERAIS'!B1266=LEFT('PRESTAÇÃO DE CONTAS'!B1266,9),'INF GERAIS'!B1266=LEFT('OBS  ENC'!B1266,9),'INF GERAIS'!B1266=LEFT('CONCLUSÃO INFORMAL'!B1266,9))</f>
        <v>1</v>
      </c>
      <c r="P1249" t="b">
        <f>AND('INF GERAIS'!D1266=RESUMO!D1266,'INF GERAIS'!D1266='TERMO DE ADESÃO'!D1266,'INF GERAIS'!D1266=EVENTOS!D1266,'INF GERAIS'!D1266=PAGAMENTOS!D1266,'INF GERAIS'!D1266=VISTORIA!D1266,'INF GERAIS'!D1266='PRESTAÇÃO DE CONTAS'!D1266,'INF GERAIS'!D1266='OBS  ENC'!D1266,'INF GERAIS'!D1266='CONCLUSÃO INFORMAL'!D1266)</f>
        <v>1</v>
      </c>
      <c r="Q1249" t="b">
        <f>AND('INF GERAIS'!E1266=RESUMO!E1266,'INF GERAIS'!E1266='TERMO DE ADESÃO'!E1266,'INF GERAIS'!E1266=EVENTOS!E1266,'INF GERAIS'!E1266=PAGAMENTOS!E1266,'INF GERAIS'!E1266=VISTORIA!E1266,'INF GERAIS'!E1266='PRESTAÇÃO DE CONTAS'!E1266,'INF GERAIS'!E1266='OBS  ENC'!E1266,'INF GERAIS'!E1266='CONCLUSÃO INFORMAL'!E1266)</f>
        <v>1</v>
      </c>
    </row>
    <row r="1250" spans="15:17" x14ac:dyDescent="0.35">
      <c r="O1250" t="b">
        <f>AND('INF GERAIS'!B1267=LEFT(RESUMO!B1267,9),'INF GERAIS'!B1267=LEFT('TERMO DE ADESÃO'!B1267,9),'INF GERAIS'!B1267=LEFT(EVENTOS!B1267,9),'INF GERAIS'!B1267=LEFT(PAGAMENTOS!B1267,9),'INF GERAIS'!B1267=LEFT(VISTORIA!B1267,9),'INF GERAIS'!B1267=LEFT('PRESTAÇÃO DE CONTAS'!B1267,9),'INF GERAIS'!B1267=LEFT('OBS  ENC'!B1267,9),'INF GERAIS'!B1267=LEFT('CONCLUSÃO INFORMAL'!B1267,9))</f>
        <v>1</v>
      </c>
      <c r="P1250" t="b">
        <f>AND('INF GERAIS'!D1267=RESUMO!D1267,'INF GERAIS'!D1267='TERMO DE ADESÃO'!D1267,'INF GERAIS'!D1267=EVENTOS!D1267,'INF GERAIS'!D1267=PAGAMENTOS!D1267,'INF GERAIS'!D1267=VISTORIA!D1267,'INF GERAIS'!D1267='PRESTAÇÃO DE CONTAS'!D1267,'INF GERAIS'!D1267='OBS  ENC'!D1267,'INF GERAIS'!D1267='CONCLUSÃO INFORMAL'!D1267)</f>
        <v>1</v>
      </c>
      <c r="Q1250" t="b">
        <f>AND('INF GERAIS'!E1267=RESUMO!E1267,'INF GERAIS'!E1267='TERMO DE ADESÃO'!E1267,'INF GERAIS'!E1267=EVENTOS!E1267,'INF GERAIS'!E1267=PAGAMENTOS!E1267,'INF GERAIS'!E1267=VISTORIA!E1267,'INF GERAIS'!E1267='PRESTAÇÃO DE CONTAS'!E1267,'INF GERAIS'!E1267='OBS  ENC'!E1267,'INF GERAIS'!E1267='CONCLUSÃO INFORMAL'!E1267)</f>
        <v>1</v>
      </c>
    </row>
    <row r="1251" spans="15:17" x14ac:dyDescent="0.35">
      <c r="O1251" t="b">
        <f>AND('INF GERAIS'!B1268=LEFT(RESUMO!B1268,9),'INF GERAIS'!B1268=LEFT('TERMO DE ADESÃO'!B1268,9),'INF GERAIS'!B1268=LEFT(EVENTOS!B1268,9),'INF GERAIS'!B1268=LEFT(PAGAMENTOS!B1268,9),'INF GERAIS'!B1268=LEFT(VISTORIA!B1268,9),'INF GERAIS'!B1268=LEFT('PRESTAÇÃO DE CONTAS'!B1268,9),'INF GERAIS'!B1268=LEFT('OBS  ENC'!B1268,9),'INF GERAIS'!B1268=LEFT('CONCLUSÃO INFORMAL'!B1268,9))</f>
        <v>1</v>
      </c>
      <c r="P1251" t="b">
        <f>AND('INF GERAIS'!D1268=RESUMO!D1268,'INF GERAIS'!D1268='TERMO DE ADESÃO'!D1268,'INF GERAIS'!D1268=EVENTOS!D1268,'INF GERAIS'!D1268=PAGAMENTOS!D1268,'INF GERAIS'!D1268=VISTORIA!D1268,'INF GERAIS'!D1268='PRESTAÇÃO DE CONTAS'!D1268,'INF GERAIS'!D1268='OBS  ENC'!D1268,'INF GERAIS'!D1268='CONCLUSÃO INFORMAL'!D1268)</f>
        <v>1</v>
      </c>
      <c r="Q1251" t="b">
        <f>AND('INF GERAIS'!E1268=RESUMO!E1268,'INF GERAIS'!E1268='TERMO DE ADESÃO'!E1268,'INF GERAIS'!E1268=EVENTOS!E1268,'INF GERAIS'!E1268=PAGAMENTOS!E1268,'INF GERAIS'!E1268=VISTORIA!E1268,'INF GERAIS'!E1268='PRESTAÇÃO DE CONTAS'!E1268,'INF GERAIS'!E1268='OBS  ENC'!E1268,'INF GERAIS'!E1268='CONCLUSÃO INFORMAL'!E1268)</f>
        <v>1</v>
      </c>
    </row>
    <row r="1252" spans="15:17" x14ac:dyDescent="0.35">
      <c r="O1252" t="b">
        <f>AND('INF GERAIS'!B1269=LEFT(RESUMO!B1269,9),'INF GERAIS'!B1269=LEFT('TERMO DE ADESÃO'!B1269,9),'INF GERAIS'!B1269=LEFT(EVENTOS!B1269,9),'INF GERAIS'!B1269=LEFT(PAGAMENTOS!B1269,9),'INF GERAIS'!B1269=LEFT(VISTORIA!B1269,9),'INF GERAIS'!B1269=LEFT('PRESTAÇÃO DE CONTAS'!B1269,9),'INF GERAIS'!B1269=LEFT('OBS  ENC'!B1269,9),'INF GERAIS'!B1269=LEFT('CONCLUSÃO INFORMAL'!B1269,9))</f>
        <v>1</v>
      </c>
      <c r="P1252" t="b">
        <f>AND('INF GERAIS'!D1269=RESUMO!D1269,'INF GERAIS'!D1269='TERMO DE ADESÃO'!D1269,'INF GERAIS'!D1269=EVENTOS!D1269,'INF GERAIS'!D1269=PAGAMENTOS!D1269,'INF GERAIS'!D1269=VISTORIA!D1269,'INF GERAIS'!D1269='PRESTAÇÃO DE CONTAS'!D1269,'INF GERAIS'!D1269='OBS  ENC'!D1269,'INF GERAIS'!D1269='CONCLUSÃO INFORMAL'!D1269)</f>
        <v>1</v>
      </c>
      <c r="Q1252" t="b">
        <f>AND('INF GERAIS'!E1269=RESUMO!E1269,'INF GERAIS'!E1269='TERMO DE ADESÃO'!E1269,'INF GERAIS'!E1269=EVENTOS!E1269,'INF GERAIS'!E1269=PAGAMENTOS!E1269,'INF GERAIS'!E1269=VISTORIA!E1269,'INF GERAIS'!E1269='PRESTAÇÃO DE CONTAS'!E1269,'INF GERAIS'!E1269='OBS  ENC'!E1269,'INF GERAIS'!E1269='CONCLUSÃO INFORMAL'!E1269)</f>
        <v>1</v>
      </c>
    </row>
    <row r="1253" spans="15:17" x14ac:dyDescent="0.35">
      <c r="O1253" t="b">
        <f>AND('INF GERAIS'!B1270=LEFT(RESUMO!B1270,9),'INF GERAIS'!B1270=LEFT('TERMO DE ADESÃO'!B1270,9),'INF GERAIS'!B1270=LEFT(EVENTOS!B1270,9),'INF GERAIS'!B1270=LEFT(PAGAMENTOS!B1270,9),'INF GERAIS'!B1270=LEFT(VISTORIA!B1270,9),'INF GERAIS'!B1270=LEFT('PRESTAÇÃO DE CONTAS'!B1270,9),'INF GERAIS'!B1270=LEFT('OBS  ENC'!B1270,9),'INF GERAIS'!B1270=LEFT('CONCLUSÃO INFORMAL'!B1270,9))</f>
        <v>1</v>
      </c>
      <c r="P1253" t="b">
        <f>AND('INF GERAIS'!D1270=RESUMO!D1270,'INF GERAIS'!D1270='TERMO DE ADESÃO'!D1270,'INF GERAIS'!D1270=EVENTOS!D1270,'INF GERAIS'!D1270=PAGAMENTOS!D1270,'INF GERAIS'!D1270=VISTORIA!D1270,'INF GERAIS'!D1270='PRESTAÇÃO DE CONTAS'!D1270,'INF GERAIS'!D1270='OBS  ENC'!D1270,'INF GERAIS'!D1270='CONCLUSÃO INFORMAL'!D1270)</f>
        <v>1</v>
      </c>
      <c r="Q1253" t="b">
        <f>AND('INF GERAIS'!E1270=RESUMO!E1270,'INF GERAIS'!E1270='TERMO DE ADESÃO'!E1270,'INF GERAIS'!E1270=EVENTOS!E1270,'INF GERAIS'!E1270=PAGAMENTOS!E1270,'INF GERAIS'!E1270=VISTORIA!E1270,'INF GERAIS'!E1270='PRESTAÇÃO DE CONTAS'!E1270,'INF GERAIS'!E1270='OBS  ENC'!E1270,'INF GERAIS'!E1270='CONCLUSÃO INFORMAL'!E1270)</f>
        <v>1</v>
      </c>
    </row>
    <row r="1254" spans="15:17" x14ac:dyDescent="0.35">
      <c r="O1254" t="b">
        <f>AND('INF GERAIS'!B1271=LEFT(RESUMO!B1271,9),'INF GERAIS'!B1271=LEFT('TERMO DE ADESÃO'!B1271,9),'INF GERAIS'!B1271=LEFT(EVENTOS!B1271,9),'INF GERAIS'!B1271=LEFT(PAGAMENTOS!B1271,9),'INF GERAIS'!B1271=LEFT(VISTORIA!B1271,9),'INF GERAIS'!B1271=LEFT('PRESTAÇÃO DE CONTAS'!B1271,9),'INF GERAIS'!B1271=LEFT('OBS  ENC'!B1271,9),'INF GERAIS'!B1271=LEFT('CONCLUSÃO INFORMAL'!B1271,9))</f>
        <v>1</v>
      </c>
      <c r="P1254" t="b">
        <f>AND('INF GERAIS'!D1271=RESUMO!D1271,'INF GERAIS'!D1271='TERMO DE ADESÃO'!D1271,'INF GERAIS'!D1271=EVENTOS!D1271,'INF GERAIS'!D1271=PAGAMENTOS!D1271,'INF GERAIS'!D1271=VISTORIA!D1271,'INF GERAIS'!D1271='PRESTAÇÃO DE CONTAS'!D1271,'INF GERAIS'!D1271='OBS  ENC'!D1271,'INF GERAIS'!D1271='CONCLUSÃO INFORMAL'!D1271)</f>
        <v>1</v>
      </c>
      <c r="Q1254" t="b">
        <f>AND('INF GERAIS'!E1271=RESUMO!E1271,'INF GERAIS'!E1271='TERMO DE ADESÃO'!E1271,'INF GERAIS'!E1271=EVENTOS!E1271,'INF GERAIS'!E1271=PAGAMENTOS!E1271,'INF GERAIS'!E1271=VISTORIA!E1271,'INF GERAIS'!E1271='PRESTAÇÃO DE CONTAS'!E1271,'INF GERAIS'!E1271='OBS  ENC'!E1271,'INF GERAIS'!E1271='CONCLUSÃO INFORMAL'!E1271)</f>
        <v>1</v>
      </c>
    </row>
    <row r="1255" spans="15:17" x14ac:dyDescent="0.35">
      <c r="O1255" t="b">
        <f>AND('INF GERAIS'!B1272=LEFT(RESUMO!B1272,9),'INF GERAIS'!B1272=LEFT('TERMO DE ADESÃO'!B1272,9),'INF GERAIS'!B1272=LEFT(EVENTOS!B1272,9),'INF GERAIS'!B1272=LEFT(PAGAMENTOS!B1272,9),'INF GERAIS'!B1272=LEFT(VISTORIA!B1272,9),'INF GERAIS'!B1272=LEFT('PRESTAÇÃO DE CONTAS'!B1272,9),'INF GERAIS'!B1272=LEFT('OBS  ENC'!B1272,9),'INF GERAIS'!B1272=LEFT('CONCLUSÃO INFORMAL'!B1272,9))</f>
        <v>1</v>
      </c>
      <c r="P1255" t="b">
        <f>AND('INF GERAIS'!D1272=RESUMO!D1272,'INF GERAIS'!D1272='TERMO DE ADESÃO'!D1272,'INF GERAIS'!D1272=EVENTOS!D1272,'INF GERAIS'!D1272=PAGAMENTOS!D1272,'INF GERAIS'!D1272=VISTORIA!D1272,'INF GERAIS'!D1272='PRESTAÇÃO DE CONTAS'!D1272,'INF GERAIS'!D1272='OBS  ENC'!D1272,'INF GERAIS'!D1272='CONCLUSÃO INFORMAL'!D1272)</f>
        <v>1</v>
      </c>
      <c r="Q1255" t="b">
        <f>AND('INF GERAIS'!E1272=RESUMO!E1272,'INF GERAIS'!E1272='TERMO DE ADESÃO'!E1272,'INF GERAIS'!E1272=EVENTOS!E1272,'INF GERAIS'!E1272=PAGAMENTOS!E1272,'INF GERAIS'!E1272=VISTORIA!E1272,'INF GERAIS'!E1272='PRESTAÇÃO DE CONTAS'!E1272,'INF GERAIS'!E1272='OBS  ENC'!E1272,'INF GERAIS'!E1272='CONCLUSÃO INFORMAL'!E1272)</f>
        <v>1</v>
      </c>
    </row>
    <row r="1256" spans="15:17" x14ac:dyDescent="0.35">
      <c r="O1256" t="b">
        <f>AND('INF GERAIS'!B1273=LEFT(RESUMO!B1273,9),'INF GERAIS'!B1273=LEFT('TERMO DE ADESÃO'!B1273,9),'INF GERAIS'!B1273=LEFT(EVENTOS!B1273,9),'INF GERAIS'!B1273=LEFT(PAGAMENTOS!B1273,9),'INF GERAIS'!B1273=LEFT(VISTORIA!B1273,9),'INF GERAIS'!B1273=LEFT('PRESTAÇÃO DE CONTAS'!B1273,9),'INF GERAIS'!B1273=LEFT('OBS  ENC'!B1273,9),'INF GERAIS'!B1273=LEFT('CONCLUSÃO INFORMAL'!B1273,9))</f>
        <v>1</v>
      </c>
      <c r="P1256" t="b">
        <f>AND('INF GERAIS'!D1273=RESUMO!D1273,'INF GERAIS'!D1273='TERMO DE ADESÃO'!D1273,'INF GERAIS'!D1273=EVENTOS!D1273,'INF GERAIS'!D1273=PAGAMENTOS!D1273,'INF GERAIS'!D1273=VISTORIA!D1273,'INF GERAIS'!D1273='PRESTAÇÃO DE CONTAS'!D1273,'INF GERAIS'!D1273='OBS  ENC'!D1273,'INF GERAIS'!D1273='CONCLUSÃO INFORMAL'!D1273)</f>
        <v>1</v>
      </c>
      <c r="Q1256" t="b">
        <f>AND('INF GERAIS'!E1273=RESUMO!E1273,'INF GERAIS'!E1273='TERMO DE ADESÃO'!E1273,'INF GERAIS'!E1273=EVENTOS!E1273,'INF GERAIS'!E1273=PAGAMENTOS!E1273,'INF GERAIS'!E1273=VISTORIA!E1273,'INF GERAIS'!E1273='PRESTAÇÃO DE CONTAS'!E1273,'INF GERAIS'!E1273='OBS  ENC'!E1273,'INF GERAIS'!E1273='CONCLUSÃO INFORMAL'!E1273)</f>
        <v>1</v>
      </c>
    </row>
    <row r="1257" spans="15:17" x14ac:dyDescent="0.35">
      <c r="O1257" t="b">
        <f>AND('INF GERAIS'!B1274=LEFT(RESUMO!B1274,9),'INF GERAIS'!B1274=LEFT('TERMO DE ADESÃO'!B1274,9),'INF GERAIS'!B1274=LEFT(EVENTOS!B1274,9),'INF GERAIS'!B1274=LEFT(PAGAMENTOS!B1274,9),'INF GERAIS'!B1274=LEFT(VISTORIA!B1274,9),'INF GERAIS'!B1274=LEFT('PRESTAÇÃO DE CONTAS'!B1274,9),'INF GERAIS'!B1274=LEFT('OBS  ENC'!B1274,9),'INF GERAIS'!B1274=LEFT('CONCLUSÃO INFORMAL'!B1274,9))</f>
        <v>1</v>
      </c>
      <c r="P1257" t="b">
        <f>AND('INF GERAIS'!D1274=RESUMO!D1274,'INF GERAIS'!D1274='TERMO DE ADESÃO'!D1274,'INF GERAIS'!D1274=EVENTOS!D1274,'INF GERAIS'!D1274=PAGAMENTOS!D1274,'INF GERAIS'!D1274=VISTORIA!D1274,'INF GERAIS'!D1274='PRESTAÇÃO DE CONTAS'!D1274,'INF GERAIS'!D1274='OBS  ENC'!D1274,'INF GERAIS'!D1274='CONCLUSÃO INFORMAL'!D1274)</f>
        <v>1</v>
      </c>
      <c r="Q1257" t="b">
        <f>AND('INF GERAIS'!E1274=RESUMO!E1274,'INF GERAIS'!E1274='TERMO DE ADESÃO'!E1274,'INF GERAIS'!E1274=EVENTOS!E1274,'INF GERAIS'!E1274=PAGAMENTOS!E1274,'INF GERAIS'!E1274=VISTORIA!E1274,'INF GERAIS'!E1274='PRESTAÇÃO DE CONTAS'!E1274,'INF GERAIS'!E1274='OBS  ENC'!E1274,'INF GERAIS'!E1274='CONCLUSÃO INFORMAL'!E1274)</f>
        <v>1</v>
      </c>
    </row>
    <row r="1258" spans="15:17" x14ac:dyDescent="0.35">
      <c r="O1258" t="b">
        <f>AND('INF GERAIS'!B1275=LEFT(RESUMO!B1275,9),'INF GERAIS'!B1275=LEFT('TERMO DE ADESÃO'!B1275,9),'INF GERAIS'!B1275=LEFT(EVENTOS!B1275,9),'INF GERAIS'!B1275=LEFT(PAGAMENTOS!B1275,9),'INF GERAIS'!B1275=LEFT(VISTORIA!B1275,9),'INF GERAIS'!B1275=LEFT('PRESTAÇÃO DE CONTAS'!B1275,9),'INF GERAIS'!B1275=LEFT('OBS  ENC'!B1275,9),'INF GERAIS'!B1275=LEFT('CONCLUSÃO INFORMAL'!B1275,9))</f>
        <v>1</v>
      </c>
      <c r="P1258" t="b">
        <f>AND('INF GERAIS'!D1275=RESUMO!D1275,'INF GERAIS'!D1275='TERMO DE ADESÃO'!D1275,'INF GERAIS'!D1275=EVENTOS!D1275,'INF GERAIS'!D1275=PAGAMENTOS!D1275,'INF GERAIS'!D1275=VISTORIA!D1275,'INF GERAIS'!D1275='PRESTAÇÃO DE CONTAS'!D1275,'INF GERAIS'!D1275='OBS  ENC'!D1275,'INF GERAIS'!D1275='CONCLUSÃO INFORMAL'!D1275)</f>
        <v>1</v>
      </c>
      <c r="Q1258" t="b">
        <f>AND('INF GERAIS'!E1275=RESUMO!E1275,'INF GERAIS'!E1275='TERMO DE ADESÃO'!E1275,'INF GERAIS'!E1275=EVENTOS!E1275,'INF GERAIS'!E1275=PAGAMENTOS!E1275,'INF GERAIS'!E1275=VISTORIA!E1275,'INF GERAIS'!E1275='PRESTAÇÃO DE CONTAS'!E1275,'INF GERAIS'!E1275='OBS  ENC'!E1275,'INF GERAIS'!E1275='CONCLUSÃO INFORMAL'!E1275)</f>
        <v>1</v>
      </c>
    </row>
    <row r="1259" spans="15:17" x14ac:dyDescent="0.35">
      <c r="O1259" t="b">
        <f>AND('INF GERAIS'!B1276=LEFT(RESUMO!B1276,9),'INF GERAIS'!B1276=LEFT('TERMO DE ADESÃO'!B1276,9),'INF GERAIS'!B1276=LEFT(EVENTOS!B1276,9),'INF GERAIS'!B1276=LEFT(PAGAMENTOS!B1276,9),'INF GERAIS'!B1276=LEFT(VISTORIA!B1276,9),'INF GERAIS'!B1276=LEFT('PRESTAÇÃO DE CONTAS'!B1276,9),'INF GERAIS'!B1276=LEFT('OBS  ENC'!B1276,9),'INF GERAIS'!B1276=LEFT('CONCLUSÃO INFORMAL'!B1276,9))</f>
        <v>1</v>
      </c>
      <c r="P1259" t="b">
        <f>AND('INF GERAIS'!D1276=RESUMO!D1276,'INF GERAIS'!D1276='TERMO DE ADESÃO'!D1276,'INF GERAIS'!D1276=EVENTOS!D1276,'INF GERAIS'!D1276=PAGAMENTOS!D1276,'INF GERAIS'!D1276=VISTORIA!D1276,'INF GERAIS'!D1276='PRESTAÇÃO DE CONTAS'!D1276,'INF GERAIS'!D1276='OBS  ENC'!D1276,'INF GERAIS'!D1276='CONCLUSÃO INFORMAL'!D1276)</f>
        <v>1</v>
      </c>
      <c r="Q1259" t="b">
        <f>AND('INF GERAIS'!E1276=RESUMO!E1276,'INF GERAIS'!E1276='TERMO DE ADESÃO'!E1276,'INF GERAIS'!E1276=EVENTOS!E1276,'INF GERAIS'!E1276=PAGAMENTOS!E1276,'INF GERAIS'!E1276=VISTORIA!E1276,'INF GERAIS'!E1276='PRESTAÇÃO DE CONTAS'!E1276,'INF GERAIS'!E1276='OBS  ENC'!E1276,'INF GERAIS'!E1276='CONCLUSÃO INFORMAL'!E1276)</f>
        <v>1</v>
      </c>
    </row>
    <row r="1260" spans="15:17" x14ac:dyDescent="0.35">
      <c r="O1260" t="b">
        <f>AND('INF GERAIS'!B1277=LEFT(RESUMO!B1277,9),'INF GERAIS'!B1277=LEFT('TERMO DE ADESÃO'!B1277,9),'INF GERAIS'!B1277=LEFT(EVENTOS!B1277,9),'INF GERAIS'!B1277=LEFT(PAGAMENTOS!B1277,9),'INF GERAIS'!B1277=LEFT(VISTORIA!B1277,9),'INF GERAIS'!B1277=LEFT('PRESTAÇÃO DE CONTAS'!B1277,9),'INF GERAIS'!B1277=LEFT('OBS  ENC'!B1277,9),'INF GERAIS'!B1277=LEFT('CONCLUSÃO INFORMAL'!B1277,9))</f>
        <v>1</v>
      </c>
      <c r="P1260" t="b">
        <f>AND('INF GERAIS'!D1277=RESUMO!D1277,'INF GERAIS'!D1277='TERMO DE ADESÃO'!D1277,'INF GERAIS'!D1277=EVENTOS!D1277,'INF GERAIS'!D1277=PAGAMENTOS!D1277,'INF GERAIS'!D1277=VISTORIA!D1277,'INF GERAIS'!D1277='PRESTAÇÃO DE CONTAS'!D1277,'INF GERAIS'!D1277='OBS  ENC'!D1277,'INF GERAIS'!D1277='CONCLUSÃO INFORMAL'!D1277)</f>
        <v>1</v>
      </c>
      <c r="Q1260" t="b">
        <f>AND('INF GERAIS'!E1277=RESUMO!E1277,'INF GERAIS'!E1277='TERMO DE ADESÃO'!E1277,'INF GERAIS'!E1277=EVENTOS!E1277,'INF GERAIS'!E1277=PAGAMENTOS!E1277,'INF GERAIS'!E1277=VISTORIA!E1277,'INF GERAIS'!E1277='PRESTAÇÃO DE CONTAS'!E1277,'INF GERAIS'!E1277='OBS  ENC'!E1277,'INF GERAIS'!E1277='CONCLUSÃO INFORMAL'!E1277)</f>
        <v>1</v>
      </c>
    </row>
    <row r="1261" spans="15:17" x14ac:dyDescent="0.35">
      <c r="O1261" t="b">
        <f>AND('INF GERAIS'!B1278=LEFT(RESUMO!B1278,9),'INF GERAIS'!B1278=LEFT('TERMO DE ADESÃO'!B1278,9),'INF GERAIS'!B1278=LEFT(EVENTOS!B1278,9),'INF GERAIS'!B1278=LEFT(PAGAMENTOS!B1278,9),'INF GERAIS'!B1278=LEFT(VISTORIA!B1278,9),'INF GERAIS'!B1278=LEFT('PRESTAÇÃO DE CONTAS'!B1278,9),'INF GERAIS'!B1278=LEFT('OBS  ENC'!B1278,9),'INF GERAIS'!B1278=LEFT('CONCLUSÃO INFORMAL'!B1278,9))</f>
        <v>1</v>
      </c>
      <c r="P1261" t="b">
        <f>AND('INF GERAIS'!D1278=RESUMO!D1278,'INF GERAIS'!D1278='TERMO DE ADESÃO'!D1278,'INF GERAIS'!D1278=EVENTOS!D1278,'INF GERAIS'!D1278=PAGAMENTOS!D1278,'INF GERAIS'!D1278=VISTORIA!D1278,'INF GERAIS'!D1278='PRESTAÇÃO DE CONTAS'!D1278,'INF GERAIS'!D1278='OBS  ENC'!D1278,'INF GERAIS'!D1278='CONCLUSÃO INFORMAL'!D1278)</f>
        <v>1</v>
      </c>
      <c r="Q1261" t="b">
        <f>AND('INF GERAIS'!E1278=RESUMO!E1278,'INF GERAIS'!E1278='TERMO DE ADESÃO'!E1278,'INF GERAIS'!E1278=EVENTOS!E1278,'INF GERAIS'!E1278=PAGAMENTOS!E1278,'INF GERAIS'!E1278=VISTORIA!E1278,'INF GERAIS'!E1278='PRESTAÇÃO DE CONTAS'!E1278,'INF GERAIS'!E1278='OBS  ENC'!E1278,'INF GERAIS'!E1278='CONCLUSÃO INFORMAL'!E1278)</f>
        <v>1</v>
      </c>
    </row>
    <row r="1262" spans="15:17" x14ac:dyDescent="0.35">
      <c r="O1262" t="b">
        <f>AND('INF GERAIS'!B1279=LEFT(RESUMO!B1279,9),'INF GERAIS'!B1279=LEFT('TERMO DE ADESÃO'!B1279,9),'INF GERAIS'!B1279=LEFT(EVENTOS!B1279,9),'INF GERAIS'!B1279=LEFT(PAGAMENTOS!B1279,9),'INF GERAIS'!B1279=LEFT(VISTORIA!B1279,9),'INF GERAIS'!B1279=LEFT('PRESTAÇÃO DE CONTAS'!B1279,9),'INF GERAIS'!B1279=LEFT('OBS  ENC'!B1279,9),'INF GERAIS'!B1279=LEFT('CONCLUSÃO INFORMAL'!B1279,9))</f>
        <v>1</v>
      </c>
      <c r="P1262" t="b">
        <f>AND('INF GERAIS'!D1279=RESUMO!D1279,'INF GERAIS'!D1279='TERMO DE ADESÃO'!D1279,'INF GERAIS'!D1279=EVENTOS!D1279,'INF GERAIS'!D1279=PAGAMENTOS!D1279,'INF GERAIS'!D1279=VISTORIA!D1279,'INF GERAIS'!D1279='PRESTAÇÃO DE CONTAS'!D1279,'INF GERAIS'!D1279='OBS  ENC'!D1279,'INF GERAIS'!D1279='CONCLUSÃO INFORMAL'!D1279)</f>
        <v>1</v>
      </c>
      <c r="Q1262" t="b">
        <f>AND('INF GERAIS'!E1279=RESUMO!E1279,'INF GERAIS'!E1279='TERMO DE ADESÃO'!E1279,'INF GERAIS'!E1279=EVENTOS!E1279,'INF GERAIS'!E1279=PAGAMENTOS!E1279,'INF GERAIS'!E1279=VISTORIA!E1279,'INF GERAIS'!E1279='PRESTAÇÃO DE CONTAS'!E1279,'INF GERAIS'!E1279='OBS  ENC'!E1279,'INF GERAIS'!E1279='CONCLUSÃO INFORMAL'!E1279)</f>
        <v>1</v>
      </c>
    </row>
    <row r="1263" spans="15:17" x14ac:dyDescent="0.35">
      <c r="O1263" t="b">
        <f>AND('INF GERAIS'!B1280=LEFT(RESUMO!B1280,9),'INF GERAIS'!B1280=LEFT('TERMO DE ADESÃO'!B1280,9),'INF GERAIS'!B1280=LEFT(EVENTOS!B1280,9),'INF GERAIS'!B1280=LEFT(PAGAMENTOS!B1280,9),'INF GERAIS'!B1280=LEFT(VISTORIA!B1280,9),'INF GERAIS'!B1280=LEFT('PRESTAÇÃO DE CONTAS'!B1280,9),'INF GERAIS'!B1280=LEFT('OBS  ENC'!B1280,9),'INF GERAIS'!B1280=LEFT('CONCLUSÃO INFORMAL'!B1280,9))</f>
        <v>1</v>
      </c>
      <c r="P1263" t="b">
        <f>AND('INF GERAIS'!D1280=RESUMO!D1280,'INF GERAIS'!D1280='TERMO DE ADESÃO'!D1280,'INF GERAIS'!D1280=EVENTOS!D1280,'INF GERAIS'!D1280=PAGAMENTOS!D1280,'INF GERAIS'!D1280=VISTORIA!D1280,'INF GERAIS'!D1280='PRESTAÇÃO DE CONTAS'!D1280,'INF GERAIS'!D1280='OBS  ENC'!D1280,'INF GERAIS'!D1280='CONCLUSÃO INFORMAL'!D1280)</f>
        <v>1</v>
      </c>
      <c r="Q1263" t="b">
        <f>AND('INF GERAIS'!E1280=RESUMO!E1280,'INF GERAIS'!E1280='TERMO DE ADESÃO'!E1280,'INF GERAIS'!E1280=EVENTOS!E1280,'INF GERAIS'!E1280=PAGAMENTOS!E1280,'INF GERAIS'!E1280=VISTORIA!E1280,'INF GERAIS'!E1280='PRESTAÇÃO DE CONTAS'!E1280,'INF GERAIS'!E1280='OBS  ENC'!E1280,'INF GERAIS'!E1280='CONCLUSÃO INFORMAL'!E1280)</f>
        <v>1</v>
      </c>
    </row>
    <row r="1264" spans="15:17" x14ac:dyDescent="0.35">
      <c r="O1264" t="b">
        <f>AND('INF GERAIS'!B1281=LEFT(RESUMO!B1281,9),'INF GERAIS'!B1281=LEFT('TERMO DE ADESÃO'!B1281,9),'INF GERAIS'!B1281=LEFT(EVENTOS!B1281,9),'INF GERAIS'!B1281=LEFT(PAGAMENTOS!B1281,9),'INF GERAIS'!B1281=LEFT(VISTORIA!B1281,9),'INF GERAIS'!B1281=LEFT('PRESTAÇÃO DE CONTAS'!B1281,9),'INF GERAIS'!B1281=LEFT('OBS  ENC'!B1281,9),'INF GERAIS'!B1281=LEFT('CONCLUSÃO INFORMAL'!B1281,9))</f>
        <v>1</v>
      </c>
      <c r="P1264" t="b">
        <f>AND('INF GERAIS'!D1281=RESUMO!D1281,'INF GERAIS'!D1281='TERMO DE ADESÃO'!D1281,'INF GERAIS'!D1281=EVENTOS!D1281,'INF GERAIS'!D1281=PAGAMENTOS!D1281,'INF GERAIS'!D1281=VISTORIA!D1281,'INF GERAIS'!D1281='PRESTAÇÃO DE CONTAS'!D1281,'INF GERAIS'!D1281='OBS  ENC'!D1281,'INF GERAIS'!D1281='CONCLUSÃO INFORMAL'!D1281)</f>
        <v>1</v>
      </c>
      <c r="Q1264" t="b">
        <f>AND('INF GERAIS'!E1281=RESUMO!E1281,'INF GERAIS'!E1281='TERMO DE ADESÃO'!E1281,'INF GERAIS'!E1281=EVENTOS!E1281,'INF GERAIS'!E1281=PAGAMENTOS!E1281,'INF GERAIS'!E1281=VISTORIA!E1281,'INF GERAIS'!E1281='PRESTAÇÃO DE CONTAS'!E1281,'INF GERAIS'!E1281='OBS  ENC'!E1281,'INF GERAIS'!E1281='CONCLUSÃO INFORMAL'!E1281)</f>
        <v>1</v>
      </c>
    </row>
    <row r="1265" spans="15:17" x14ac:dyDescent="0.35">
      <c r="O1265" t="b">
        <f>AND('INF GERAIS'!B1282=LEFT(RESUMO!B1282,9),'INF GERAIS'!B1282=LEFT('TERMO DE ADESÃO'!B1282,9),'INF GERAIS'!B1282=LEFT(EVENTOS!B1282,9),'INF GERAIS'!B1282=LEFT(PAGAMENTOS!B1282,9),'INF GERAIS'!B1282=LEFT(VISTORIA!B1282,9),'INF GERAIS'!B1282=LEFT('PRESTAÇÃO DE CONTAS'!B1282,9),'INF GERAIS'!B1282=LEFT('OBS  ENC'!B1282,9),'INF GERAIS'!B1282=LEFT('CONCLUSÃO INFORMAL'!B1282,9))</f>
        <v>1</v>
      </c>
      <c r="P1265" t="b">
        <f>AND('INF GERAIS'!D1282=RESUMO!D1282,'INF GERAIS'!D1282='TERMO DE ADESÃO'!D1282,'INF GERAIS'!D1282=EVENTOS!D1282,'INF GERAIS'!D1282=PAGAMENTOS!D1282,'INF GERAIS'!D1282=VISTORIA!D1282,'INF GERAIS'!D1282='PRESTAÇÃO DE CONTAS'!D1282,'INF GERAIS'!D1282='OBS  ENC'!D1282,'INF GERAIS'!D1282='CONCLUSÃO INFORMAL'!D1282)</f>
        <v>1</v>
      </c>
      <c r="Q1265" t="b">
        <f>AND('INF GERAIS'!E1282=RESUMO!E1282,'INF GERAIS'!E1282='TERMO DE ADESÃO'!E1282,'INF GERAIS'!E1282=EVENTOS!E1282,'INF GERAIS'!E1282=PAGAMENTOS!E1282,'INF GERAIS'!E1282=VISTORIA!E1282,'INF GERAIS'!E1282='PRESTAÇÃO DE CONTAS'!E1282,'INF GERAIS'!E1282='OBS  ENC'!E1282,'INF GERAIS'!E1282='CONCLUSÃO INFORMAL'!E1282)</f>
        <v>1</v>
      </c>
    </row>
    <row r="1266" spans="15:17" x14ac:dyDescent="0.35">
      <c r="O1266" t="b">
        <f>AND('INF GERAIS'!B1283=LEFT(RESUMO!B1283,9),'INF GERAIS'!B1283=LEFT('TERMO DE ADESÃO'!B1283,9),'INF GERAIS'!B1283=LEFT(EVENTOS!B1283,9),'INF GERAIS'!B1283=LEFT(PAGAMENTOS!B1283,9),'INF GERAIS'!B1283=LEFT(VISTORIA!B1283,9),'INF GERAIS'!B1283=LEFT('PRESTAÇÃO DE CONTAS'!B1283,9),'INF GERAIS'!B1283=LEFT('OBS  ENC'!B1283,9),'INF GERAIS'!B1283=LEFT('CONCLUSÃO INFORMAL'!B1283,9))</f>
        <v>1</v>
      </c>
      <c r="P1266" t="b">
        <f>AND('INF GERAIS'!D1283=RESUMO!D1283,'INF GERAIS'!D1283='TERMO DE ADESÃO'!D1283,'INF GERAIS'!D1283=EVENTOS!D1283,'INF GERAIS'!D1283=PAGAMENTOS!D1283,'INF GERAIS'!D1283=VISTORIA!D1283,'INF GERAIS'!D1283='PRESTAÇÃO DE CONTAS'!D1283,'INF GERAIS'!D1283='OBS  ENC'!D1283,'INF GERAIS'!D1283='CONCLUSÃO INFORMAL'!D1283)</f>
        <v>1</v>
      </c>
      <c r="Q1266" t="b">
        <f>AND('INF GERAIS'!E1283=RESUMO!E1283,'INF GERAIS'!E1283='TERMO DE ADESÃO'!E1283,'INF GERAIS'!E1283=EVENTOS!E1283,'INF GERAIS'!E1283=PAGAMENTOS!E1283,'INF GERAIS'!E1283=VISTORIA!E1283,'INF GERAIS'!E1283='PRESTAÇÃO DE CONTAS'!E1283,'INF GERAIS'!E1283='OBS  ENC'!E1283,'INF GERAIS'!E1283='CONCLUSÃO INFORMAL'!E1283)</f>
        <v>1</v>
      </c>
    </row>
    <row r="1267" spans="15:17" x14ac:dyDescent="0.35">
      <c r="O1267" t="b">
        <f>AND('INF GERAIS'!B1284=LEFT(RESUMO!B1284,9),'INF GERAIS'!B1284=LEFT('TERMO DE ADESÃO'!B1284,9),'INF GERAIS'!B1284=LEFT(EVENTOS!B1284,9),'INF GERAIS'!B1284=LEFT(PAGAMENTOS!B1284,9),'INF GERAIS'!B1284=LEFT(VISTORIA!B1284,9),'INF GERAIS'!B1284=LEFT('PRESTAÇÃO DE CONTAS'!B1284,9),'INF GERAIS'!B1284=LEFT('OBS  ENC'!B1284,9),'INF GERAIS'!B1284=LEFT('CONCLUSÃO INFORMAL'!B1284,9))</f>
        <v>1</v>
      </c>
      <c r="P1267" t="b">
        <f>AND('INF GERAIS'!D1284=RESUMO!D1284,'INF GERAIS'!D1284='TERMO DE ADESÃO'!D1284,'INF GERAIS'!D1284=EVENTOS!D1284,'INF GERAIS'!D1284=PAGAMENTOS!D1284,'INF GERAIS'!D1284=VISTORIA!D1284,'INF GERAIS'!D1284='PRESTAÇÃO DE CONTAS'!D1284,'INF GERAIS'!D1284='OBS  ENC'!D1284,'INF GERAIS'!D1284='CONCLUSÃO INFORMAL'!D1284)</f>
        <v>1</v>
      </c>
      <c r="Q1267" t="b">
        <f>AND('INF GERAIS'!E1284=RESUMO!E1284,'INF GERAIS'!E1284='TERMO DE ADESÃO'!E1284,'INF GERAIS'!E1284=EVENTOS!E1284,'INF GERAIS'!E1284=PAGAMENTOS!E1284,'INF GERAIS'!E1284=VISTORIA!E1284,'INF GERAIS'!E1284='PRESTAÇÃO DE CONTAS'!E1284,'INF GERAIS'!E1284='OBS  ENC'!E1284,'INF GERAIS'!E1284='CONCLUSÃO INFORMAL'!E1284)</f>
        <v>1</v>
      </c>
    </row>
    <row r="1268" spans="15:17" x14ac:dyDescent="0.35">
      <c r="O1268" t="b">
        <f>AND('INF GERAIS'!B1285=LEFT(RESUMO!B1285,9),'INF GERAIS'!B1285=LEFT('TERMO DE ADESÃO'!B1285,9),'INF GERAIS'!B1285=LEFT(EVENTOS!B1285,9),'INF GERAIS'!B1285=LEFT(PAGAMENTOS!B1285,9),'INF GERAIS'!B1285=LEFT(VISTORIA!B1285,9),'INF GERAIS'!B1285=LEFT('PRESTAÇÃO DE CONTAS'!B1285,9),'INF GERAIS'!B1285=LEFT('OBS  ENC'!B1285,9),'INF GERAIS'!B1285=LEFT('CONCLUSÃO INFORMAL'!B1285,9))</f>
        <v>1</v>
      </c>
      <c r="P1268" t="b">
        <f>AND('INF GERAIS'!D1285=RESUMO!D1285,'INF GERAIS'!D1285='TERMO DE ADESÃO'!D1285,'INF GERAIS'!D1285=EVENTOS!D1285,'INF GERAIS'!D1285=PAGAMENTOS!D1285,'INF GERAIS'!D1285=VISTORIA!D1285,'INF GERAIS'!D1285='PRESTAÇÃO DE CONTAS'!D1285,'INF GERAIS'!D1285='OBS  ENC'!D1285,'INF GERAIS'!D1285='CONCLUSÃO INFORMAL'!D1285)</f>
        <v>1</v>
      </c>
      <c r="Q1268" t="b">
        <f>AND('INF GERAIS'!E1285=RESUMO!E1285,'INF GERAIS'!E1285='TERMO DE ADESÃO'!E1285,'INF GERAIS'!E1285=EVENTOS!E1285,'INF GERAIS'!E1285=PAGAMENTOS!E1285,'INF GERAIS'!E1285=VISTORIA!E1285,'INF GERAIS'!E1285='PRESTAÇÃO DE CONTAS'!E1285,'INF GERAIS'!E1285='OBS  ENC'!E1285,'INF GERAIS'!E1285='CONCLUSÃO INFORMAL'!E1285)</f>
        <v>1</v>
      </c>
    </row>
    <row r="1269" spans="15:17" x14ac:dyDescent="0.35">
      <c r="O1269" t="b">
        <f>AND('INF GERAIS'!B1286=LEFT(RESUMO!B1286,9),'INF GERAIS'!B1286=LEFT('TERMO DE ADESÃO'!B1286,9),'INF GERAIS'!B1286=LEFT(EVENTOS!B1286,9),'INF GERAIS'!B1286=LEFT(PAGAMENTOS!B1286,9),'INF GERAIS'!B1286=LEFT(VISTORIA!B1286,9),'INF GERAIS'!B1286=LEFT('PRESTAÇÃO DE CONTAS'!B1286,9),'INF GERAIS'!B1286=LEFT('OBS  ENC'!B1286,9),'INF GERAIS'!B1286=LEFT('CONCLUSÃO INFORMAL'!B1286,9))</f>
        <v>1</v>
      </c>
      <c r="P1269" t="b">
        <f>AND('INF GERAIS'!D1286=RESUMO!D1286,'INF GERAIS'!D1286='TERMO DE ADESÃO'!D1286,'INF GERAIS'!D1286=EVENTOS!D1286,'INF GERAIS'!D1286=PAGAMENTOS!D1286,'INF GERAIS'!D1286=VISTORIA!D1286,'INF GERAIS'!D1286='PRESTAÇÃO DE CONTAS'!D1286,'INF GERAIS'!D1286='OBS  ENC'!D1286,'INF GERAIS'!D1286='CONCLUSÃO INFORMAL'!D1286)</f>
        <v>1</v>
      </c>
      <c r="Q1269" t="b">
        <f>AND('INF GERAIS'!E1286=RESUMO!E1286,'INF GERAIS'!E1286='TERMO DE ADESÃO'!E1286,'INF GERAIS'!E1286=EVENTOS!E1286,'INF GERAIS'!E1286=PAGAMENTOS!E1286,'INF GERAIS'!E1286=VISTORIA!E1286,'INF GERAIS'!E1286='PRESTAÇÃO DE CONTAS'!E1286,'INF GERAIS'!E1286='OBS  ENC'!E1286,'INF GERAIS'!E1286='CONCLUSÃO INFORMAL'!E1286)</f>
        <v>1</v>
      </c>
    </row>
    <row r="1270" spans="15:17" x14ac:dyDescent="0.35">
      <c r="O1270" t="b">
        <f>AND('INF GERAIS'!B1287=LEFT(RESUMO!B1287,9),'INF GERAIS'!B1287=LEFT('TERMO DE ADESÃO'!B1287,9),'INF GERAIS'!B1287=LEFT(EVENTOS!B1287,9),'INF GERAIS'!B1287=LEFT(PAGAMENTOS!B1287,9),'INF GERAIS'!B1287=LEFT(VISTORIA!B1287,9),'INF GERAIS'!B1287=LEFT('PRESTAÇÃO DE CONTAS'!B1287,9),'INF GERAIS'!B1287=LEFT('OBS  ENC'!B1287,9),'INF GERAIS'!B1287=LEFT('CONCLUSÃO INFORMAL'!B1287,9))</f>
        <v>1</v>
      </c>
      <c r="P1270" t="b">
        <f>AND('INF GERAIS'!D1287=RESUMO!D1287,'INF GERAIS'!D1287='TERMO DE ADESÃO'!D1287,'INF GERAIS'!D1287=EVENTOS!D1287,'INF GERAIS'!D1287=PAGAMENTOS!D1287,'INF GERAIS'!D1287=VISTORIA!D1287,'INF GERAIS'!D1287='PRESTAÇÃO DE CONTAS'!D1287,'INF GERAIS'!D1287='OBS  ENC'!D1287,'INF GERAIS'!D1287='CONCLUSÃO INFORMAL'!D1287)</f>
        <v>1</v>
      </c>
      <c r="Q1270" t="b">
        <f>AND('INF GERAIS'!E1287=RESUMO!E1287,'INF GERAIS'!E1287='TERMO DE ADESÃO'!E1287,'INF GERAIS'!E1287=EVENTOS!E1287,'INF GERAIS'!E1287=PAGAMENTOS!E1287,'INF GERAIS'!E1287=VISTORIA!E1287,'INF GERAIS'!E1287='PRESTAÇÃO DE CONTAS'!E1287,'INF GERAIS'!E1287='OBS  ENC'!E1287,'INF GERAIS'!E1287='CONCLUSÃO INFORMAL'!E1287)</f>
        <v>1</v>
      </c>
    </row>
    <row r="1271" spans="15:17" x14ac:dyDescent="0.35">
      <c r="O1271" t="b">
        <f>AND('INF GERAIS'!B1288=LEFT(RESUMO!B1288,9),'INF GERAIS'!B1288=LEFT('TERMO DE ADESÃO'!B1288,9),'INF GERAIS'!B1288=LEFT(EVENTOS!B1288,9),'INF GERAIS'!B1288=LEFT(PAGAMENTOS!B1288,9),'INF GERAIS'!B1288=LEFT(VISTORIA!B1288,9),'INF GERAIS'!B1288=LEFT('PRESTAÇÃO DE CONTAS'!B1288,9),'INF GERAIS'!B1288=LEFT('OBS  ENC'!B1288,9),'INF GERAIS'!B1288=LEFT('CONCLUSÃO INFORMAL'!B1288,9))</f>
        <v>1</v>
      </c>
      <c r="P1271" t="b">
        <f>AND('INF GERAIS'!D1288=RESUMO!D1288,'INF GERAIS'!D1288='TERMO DE ADESÃO'!D1288,'INF GERAIS'!D1288=EVENTOS!D1288,'INF GERAIS'!D1288=PAGAMENTOS!D1288,'INF GERAIS'!D1288=VISTORIA!D1288,'INF GERAIS'!D1288='PRESTAÇÃO DE CONTAS'!D1288,'INF GERAIS'!D1288='OBS  ENC'!D1288,'INF GERAIS'!D1288='CONCLUSÃO INFORMAL'!D1288)</f>
        <v>1</v>
      </c>
      <c r="Q1271" t="b">
        <f>AND('INF GERAIS'!E1288=RESUMO!E1288,'INF GERAIS'!E1288='TERMO DE ADESÃO'!E1288,'INF GERAIS'!E1288=EVENTOS!E1288,'INF GERAIS'!E1288=PAGAMENTOS!E1288,'INF GERAIS'!E1288=VISTORIA!E1288,'INF GERAIS'!E1288='PRESTAÇÃO DE CONTAS'!E1288,'INF GERAIS'!E1288='OBS  ENC'!E1288,'INF GERAIS'!E1288='CONCLUSÃO INFORMAL'!E1288)</f>
        <v>1</v>
      </c>
    </row>
    <row r="1272" spans="15:17" x14ac:dyDescent="0.35">
      <c r="O1272" t="b">
        <f>AND('INF GERAIS'!B1289=LEFT(RESUMO!B1289,9),'INF GERAIS'!B1289=LEFT('TERMO DE ADESÃO'!B1289,9),'INF GERAIS'!B1289=LEFT(EVENTOS!B1289,9),'INF GERAIS'!B1289=LEFT(PAGAMENTOS!B1289,9),'INF GERAIS'!B1289=LEFT(VISTORIA!B1289,9),'INF GERAIS'!B1289=LEFT('PRESTAÇÃO DE CONTAS'!B1289,9),'INF GERAIS'!B1289=LEFT('OBS  ENC'!B1289,9),'INF GERAIS'!B1289=LEFT('CONCLUSÃO INFORMAL'!B1289,9))</f>
        <v>1</v>
      </c>
      <c r="P1272" t="b">
        <f>AND('INF GERAIS'!D1289=RESUMO!D1289,'INF GERAIS'!D1289='TERMO DE ADESÃO'!D1289,'INF GERAIS'!D1289=EVENTOS!D1289,'INF GERAIS'!D1289=PAGAMENTOS!D1289,'INF GERAIS'!D1289=VISTORIA!D1289,'INF GERAIS'!D1289='PRESTAÇÃO DE CONTAS'!D1289,'INF GERAIS'!D1289='OBS  ENC'!D1289,'INF GERAIS'!D1289='CONCLUSÃO INFORMAL'!D1289)</f>
        <v>1</v>
      </c>
      <c r="Q1272" t="b">
        <f>AND('INF GERAIS'!E1289=RESUMO!E1289,'INF GERAIS'!E1289='TERMO DE ADESÃO'!E1289,'INF GERAIS'!E1289=EVENTOS!E1289,'INF GERAIS'!E1289=PAGAMENTOS!E1289,'INF GERAIS'!E1289=VISTORIA!E1289,'INF GERAIS'!E1289='PRESTAÇÃO DE CONTAS'!E1289,'INF GERAIS'!E1289='OBS  ENC'!E1289,'INF GERAIS'!E1289='CONCLUSÃO INFORMAL'!E1289)</f>
        <v>1</v>
      </c>
    </row>
    <row r="1273" spans="15:17" x14ac:dyDescent="0.35">
      <c r="O1273" t="b">
        <f>AND('INF GERAIS'!B1290=LEFT(RESUMO!B1290,9),'INF GERAIS'!B1290=LEFT('TERMO DE ADESÃO'!B1290,9),'INF GERAIS'!B1290=LEFT(EVENTOS!B1290,9),'INF GERAIS'!B1290=LEFT(PAGAMENTOS!B1290,9),'INF GERAIS'!B1290=LEFT(VISTORIA!B1290,9),'INF GERAIS'!B1290=LEFT('PRESTAÇÃO DE CONTAS'!B1290,9),'INF GERAIS'!B1290=LEFT('OBS  ENC'!B1290,9),'INF GERAIS'!B1290=LEFT('CONCLUSÃO INFORMAL'!B1290,9))</f>
        <v>1</v>
      </c>
      <c r="P1273" t="b">
        <f>AND('INF GERAIS'!D1290=RESUMO!D1290,'INF GERAIS'!D1290='TERMO DE ADESÃO'!D1290,'INF GERAIS'!D1290=EVENTOS!D1290,'INF GERAIS'!D1290=PAGAMENTOS!D1290,'INF GERAIS'!D1290=VISTORIA!D1290,'INF GERAIS'!D1290='PRESTAÇÃO DE CONTAS'!D1290,'INF GERAIS'!D1290='OBS  ENC'!D1290,'INF GERAIS'!D1290='CONCLUSÃO INFORMAL'!D1290)</f>
        <v>1</v>
      </c>
      <c r="Q1273" t="b">
        <f>AND('INF GERAIS'!E1290=RESUMO!E1290,'INF GERAIS'!E1290='TERMO DE ADESÃO'!E1290,'INF GERAIS'!E1290=EVENTOS!E1290,'INF GERAIS'!E1290=PAGAMENTOS!E1290,'INF GERAIS'!E1290=VISTORIA!E1290,'INF GERAIS'!E1290='PRESTAÇÃO DE CONTAS'!E1290,'INF GERAIS'!E1290='OBS  ENC'!E1290,'INF GERAIS'!E1290='CONCLUSÃO INFORMAL'!E1290)</f>
        <v>1</v>
      </c>
    </row>
    <row r="1274" spans="15:17" x14ac:dyDescent="0.35">
      <c r="O1274" t="b">
        <f>AND('INF GERAIS'!B1291=LEFT(RESUMO!B1291,9),'INF GERAIS'!B1291=LEFT('TERMO DE ADESÃO'!B1291,9),'INF GERAIS'!B1291=LEFT(EVENTOS!B1291,9),'INF GERAIS'!B1291=LEFT(PAGAMENTOS!B1291,9),'INF GERAIS'!B1291=LEFT(VISTORIA!B1291,9),'INF GERAIS'!B1291=LEFT('PRESTAÇÃO DE CONTAS'!B1291,9),'INF GERAIS'!B1291=LEFT('OBS  ENC'!B1291,9),'INF GERAIS'!B1291=LEFT('CONCLUSÃO INFORMAL'!B1291,9))</f>
        <v>1</v>
      </c>
      <c r="P1274" t="b">
        <f>AND('INF GERAIS'!D1291=RESUMO!D1291,'INF GERAIS'!D1291='TERMO DE ADESÃO'!D1291,'INF GERAIS'!D1291=EVENTOS!D1291,'INF GERAIS'!D1291=PAGAMENTOS!D1291,'INF GERAIS'!D1291=VISTORIA!D1291,'INF GERAIS'!D1291='PRESTAÇÃO DE CONTAS'!D1291,'INF GERAIS'!D1291='OBS  ENC'!D1291,'INF GERAIS'!D1291='CONCLUSÃO INFORMAL'!D1291)</f>
        <v>1</v>
      </c>
      <c r="Q1274" t="b">
        <f>AND('INF GERAIS'!E1291=RESUMO!E1291,'INF GERAIS'!E1291='TERMO DE ADESÃO'!E1291,'INF GERAIS'!E1291=EVENTOS!E1291,'INF GERAIS'!E1291=PAGAMENTOS!E1291,'INF GERAIS'!E1291=VISTORIA!E1291,'INF GERAIS'!E1291='PRESTAÇÃO DE CONTAS'!E1291,'INF GERAIS'!E1291='OBS  ENC'!E1291,'INF GERAIS'!E1291='CONCLUSÃO INFORMAL'!E1291)</f>
        <v>1</v>
      </c>
    </row>
    <row r="1275" spans="15:17" x14ac:dyDescent="0.35">
      <c r="O1275" t="b">
        <f>AND('INF GERAIS'!B1292=LEFT(RESUMO!B1292,9),'INF GERAIS'!B1292=LEFT('TERMO DE ADESÃO'!B1292,9),'INF GERAIS'!B1292=LEFT(EVENTOS!B1292,9),'INF GERAIS'!B1292=LEFT(PAGAMENTOS!B1292,9),'INF GERAIS'!B1292=LEFT(VISTORIA!B1292,9),'INF GERAIS'!B1292=LEFT('PRESTAÇÃO DE CONTAS'!B1292,9),'INF GERAIS'!B1292=LEFT('OBS  ENC'!B1292,9),'INF GERAIS'!B1292=LEFT('CONCLUSÃO INFORMAL'!B1292,9))</f>
        <v>1</v>
      </c>
      <c r="P1275" t="b">
        <f>AND('INF GERAIS'!D1292=RESUMO!D1292,'INF GERAIS'!D1292='TERMO DE ADESÃO'!D1292,'INF GERAIS'!D1292=EVENTOS!D1292,'INF GERAIS'!D1292=PAGAMENTOS!D1292,'INF GERAIS'!D1292=VISTORIA!D1292,'INF GERAIS'!D1292='PRESTAÇÃO DE CONTAS'!D1292,'INF GERAIS'!D1292='OBS  ENC'!D1292,'INF GERAIS'!D1292='CONCLUSÃO INFORMAL'!D1292)</f>
        <v>1</v>
      </c>
      <c r="Q1275" t="b">
        <f>AND('INF GERAIS'!E1292=RESUMO!E1292,'INF GERAIS'!E1292='TERMO DE ADESÃO'!E1292,'INF GERAIS'!E1292=EVENTOS!E1292,'INF GERAIS'!E1292=PAGAMENTOS!E1292,'INF GERAIS'!E1292=VISTORIA!E1292,'INF GERAIS'!E1292='PRESTAÇÃO DE CONTAS'!E1292,'INF GERAIS'!E1292='OBS  ENC'!E1292,'INF GERAIS'!E1292='CONCLUSÃO INFORMAL'!E1292)</f>
        <v>1</v>
      </c>
    </row>
    <row r="1276" spans="15:17" x14ac:dyDescent="0.35">
      <c r="O1276" t="b">
        <f>AND('INF GERAIS'!B1293=LEFT(RESUMO!B1293,9),'INF GERAIS'!B1293=LEFT('TERMO DE ADESÃO'!B1293,9),'INF GERAIS'!B1293=LEFT(EVENTOS!B1293,9),'INF GERAIS'!B1293=LEFT(PAGAMENTOS!B1293,9),'INF GERAIS'!B1293=LEFT(VISTORIA!B1293,9),'INF GERAIS'!B1293=LEFT('PRESTAÇÃO DE CONTAS'!B1293,9),'INF GERAIS'!B1293=LEFT('OBS  ENC'!B1293,9),'INF GERAIS'!B1293=LEFT('CONCLUSÃO INFORMAL'!B1293,9))</f>
        <v>1</v>
      </c>
      <c r="P1276" t="b">
        <f>AND('INF GERAIS'!D1293=RESUMO!D1293,'INF GERAIS'!D1293='TERMO DE ADESÃO'!D1293,'INF GERAIS'!D1293=EVENTOS!D1293,'INF GERAIS'!D1293=PAGAMENTOS!D1293,'INF GERAIS'!D1293=VISTORIA!D1293,'INF GERAIS'!D1293='PRESTAÇÃO DE CONTAS'!D1293,'INF GERAIS'!D1293='OBS  ENC'!D1293,'INF GERAIS'!D1293='CONCLUSÃO INFORMAL'!D1293)</f>
        <v>1</v>
      </c>
      <c r="Q1276" t="b">
        <f>AND('INF GERAIS'!E1293=RESUMO!E1293,'INF GERAIS'!E1293='TERMO DE ADESÃO'!E1293,'INF GERAIS'!E1293=EVENTOS!E1293,'INF GERAIS'!E1293=PAGAMENTOS!E1293,'INF GERAIS'!E1293=VISTORIA!E1293,'INF GERAIS'!E1293='PRESTAÇÃO DE CONTAS'!E1293,'INF GERAIS'!E1293='OBS  ENC'!E1293,'INF GERAIS'!E1293='CONCLUSÃO INFORMAL'!E1293)</f>
        <v>1</v>
      </c>
    </row>
    <row r="1277" spans="15:17" x14ac:dyDescent="0.35">
      <c r="O1277" t="b">
        <f>AND('INF GERAIS'!B1294=LEFT(RESUMO!B1294,9),'INF GERAIS'!B1294=LEFT('TERMO DE ADESÃO'!B1294,9),'INF GERAIS'!B1294=LEFT(EVENTOS!B1294,9),'INF GERAIS'!B1294=LEFT(PAGAMENTOS!B1294,9),'INF GERAIS'!B1294=LEFT(VISTORIA!B1294,9),'INF GERAIS'!B1294=LEFT('PRESTAÇÃO DE CONTAS'!B1294,9),'INF GERAIS'!B1294=LEFT('OBS  ENC'!B1294,9),'INF GERAIS'!B1294=LEFT('CONCLUSÃO INFORMAL'!B1294,9))</f>
        <v>1</v>
      </c>
      <c r="P1277" t="b">
        <f>AND('INF GERAIS'!D1294=RESUMO!D1294,'INF GERAIS'!D1294='TERMO DE ADESÃO'!D1294,'INF GERAIS'!D1294=EVENTOS!D1294,'INF GERAIS'!D1294=PAGAMENTOS!D1294,'INF GERAIS'!D1294=VISTORIA!D1294,'INF GERAIS'!D1294='PRESTAÇÃO DE CONTAS'!D1294,'INF GERAIS'!D1294='OBS  ENC'!D1294,'INF GERAIS'!D1294='CONCLUSÃO INFORMAL'!D1294)</f>
        <v>1</v>
      </c>
      <c r="Q1277" t="b">
        <f>AND('INF GERAIS'!E1294=RESUMO!E1294,'INF GERAIS'!E1294='TERMO DE ADESÃO'!E1294,'INF GERAIS'!E1294=EVENTOS!E1294,'INF GERAIS'!E1294=PAGAMENTOS!E1294,'INF GERAIS'!E1294=VISTORIA!E1294,'INF GERAIS'!E1294='PRESTAÇÃO DE CONTAS'!E1294,'INF GERAIS'!E1294='OBS  ENC'!E1294,'INF GERAIS'!E1294='CONCLUSÃO INFORMAL'!E1294)</f>
        <v>1</v>
      </c>
    </row>
    <row r="1278" spans="15:17" x14ac:dyDescent="0.35">
      <c r="O1278" t="b">
        <f>AND('INF GERAIS'!B1295=LEFT(RESUMO!B1295,9),'INF GERAIS'!B1295=LEFT('TERMO DE ADESÃO'!B1295,9),'INF GERAIS'!B1295=LEFT(EVENTOS!B1295,9),'INF GERAIS'!B1295=LEFT(PAGAMENTOS!B1295,9),'INF GERAIS'!B1295=LEFT(VISTORIA!B1295,9),'INF GERAIS'!B1295=LEFT('PRESTAÇÃO DE CONTAS'!B1295,9),'INF GERAIS'!B1295=LEFT('OBS  ENC'!B1295,9),'INF GERAIS'!B1295=LEFT('CONCLUSÃO INFORMAL'!B1295,9))</f>
        <v>1</v>
      </c>
      <c r="P1278" t="b">
        <f>AND('INF GERAIS'!D1295=RESUMO!D1295,'INF GERAIS'!D1295='TERMO DE ADESÃO'!D1295,'INF GERAIS'!D1295=EVENTOS!D1295,'INF GERAIS'!D1295=PAGAMENTOS!D1295,'INF GERAIS'!D1295=VISTORIA!D1295,'INF GERAIS'!D1295='PRESTAÇÃO DE CONTAS'!D1295,'INF GERAIS'!D1295='OBS  ENC'!D1295,'INF GERAIS'!D1295='CONCLUSÃO INFORMAL'!D1295)</f>
        <v>1</v>
      </c>
      <c r="Q1278" t="b">
        <f>AND('INF GERAIS'!E1295=RESUMO!E1295,'INF GERAIS'!E1295='TERMO DE ADESÃO'!E1295,'INF GERAIS'!E1295=EVENTOS!E1295,'INF GERAIS'!E1295=PAGAMENTOS!E1295,'INF GERAIS'!E1295=VISTORIA!E1295,'INF GERAIS'!E1295='PRESTAÇÃO DE CONTAS'!E1295,'INF GERAIS'!E1295='OBS  ENC'!E1295,'INF GERAIS'!E1295='CONCLUSÃO INFORMAL'!E1295)</f>
        <v>1</v>
      </c>
    </row>
    <row r="1279" spans="15:17" x14ac:dyDescent="0.35">
      <c r="O1279" t="b">
        <f>AND('INF GERAIS'!B1296=LEFT(RESUMO!B1296,9),'INF GERAIS'!B1296=LEFT('TERMO DE ADESÃO'!B1296,9),'INF GERAIS'!B1296=LEFT(EVENTOS!B1296,9),'INF GERAIS'!B1296=LEFT(PAGAMENTOS!B1296,9),'INF GERAIS'!B1296=LEFT(VISTORIA!B1296,9),'INF GERAIS'!B1296=LEFT('PRESTAÇÃO DE CONTAS'!B1296,9),'INF GERAIS'!B1296=LEFT('OBS  ENC'!B1296,9),'INF GERAIS'!B1296=LEFT('CONCLUSÃO INFORMAL'!B1296,9))</f>
        <v>1</v>
      </c>
      <c r="P1279" t="b">
        <f>AND('INF GERAIS'!D1296=RESUMO!D1296,'INF GERAIS'!D1296='TERMO DE ADESÃO'!D1296,'INF GERAIS'!D1296=EVENTOS!D1296,'INF GERAIS'!D1296=PAGAMENTOS!D1296,'INF GERAIS'!D1296=VISTORIA!D1296,'INF GERAIS'!D1296='PRESTAÇÃO DE CONTAS'!D1296,'INF GERAIS'!D1296='OBS  ENC'!D1296,'INF GERAIS'!D1296='CONCLUSÃO INFORMAL'!D1296)</f>
        <v>1</v>
      </c>
      <c r="Q1279" t="b">
        <f>AND('INF GERAIS'!E1296=RESUMO!E1296,'INF GERAIS'!E1296='TERMO DE ADESÃO'!E1296,'INF GERAIS'!E1296=EVENTOS!E1296,'INF GERAIS'!E1296=PAGAMENTOS!E1296,'INF GERAIS'!E1296=VISTORIA!E1296,'INF GERAIS'!E1296='PRESTAÇÃO DE CONTAS'!E1296,'INF GERAIS'!E1296='OBS  ENC'!E1296,'INF GERAIS'!E1296='CONCLUSÃO INFORMAL'!E1296)</f>
        <v>1</v>
      </c>
    </row>
    <row r="1280" spans="15:17" x14ac:dyDescent="0.35">
      <c r="O1280" t="b">
        <f>AND('INF GERAIS'!B1297=LEFT(RESUMO!B1297,9),'INF GERAIS'!B1297=LEFT('TERMO DE ADESÃO'!B1297,9),'INF GERAIS'!B1297=LEFT(EVENTOS!B1297,9),'INF GERAIS'!B1297=LEFT(PAGAMENTOS!B1297,9),'INF GERAIS'!B1297=LEFT(VISTORIA!B1297,9),'INF GERAIS'!B1297=LEFT('PRESTAÇÃO DE CONTAS'!B1297,9),'INF GERAIS'!B1297=LEFT('OBS  ENC'!B1297,9),'INF GERAIS'!B1297=LEFT('CONCLUSÃO INFORMAL'!B1297,9))</f>
        <v>1</v>
      </c>
      <c r="P1280" t="b">
        <f>AND('INF GERAIS'!D1297=RESUMO!D1297,'INF GERAIS'!D1297='TERMO DE ADESÃO'!D1297,'INF GERAIS'!D1297=EVENTOS!D1297,'INF GERAIS'!D1297=PAGAMENTOS!D1297,'INF GERAIS'!D1297=VISTORIA!D1297,'INF GERAIS'!D1297='PRESTAÇÃO DE CONTAS'!D1297,'INF GERAIS'!D1297='OBS  ENC'!D1297,'INF GERAIS'!D1297='CONCLUSÃO INFORMAL'!D1297)</f>
        <v>1</v>
      </c>
      <c r="Q1280" t="b">
        <f>AND('INF GERAIS'!E1297=RESUMO!E1297,'INF GERAIS'!E1297='TERMO DE ADESÃO'!E1297,'INF GERAIS'!E1297=EVENTOS!E1297,'INF GERAIS'!E1297=PAGAMENTOS!E1297,'INF GERAIS'!E1297=VISTORIA!E1297,'INF GERAIS'!E1297='PRESTAÇÃO DE CONTAS'!E1297,'INF GERAIS'!E1297='OBS  ENC'!E1297,'INF GERAIS'!E1297='CONCLUSÃO INFORMAL'!E1297)</f>
        <v>1</v>
      </c>
    </row>
    <row r="1281" spans="15:17" x14ac:dyDescent="0.35">
      <c r="O1281" t="b">
        <f>AND('INF GERAIS'!B1298=LEFT(RESUMO!B1298,9),'INF GERAIS'!B1298=LEFT('TERMO DE ADESÃO'!B1298,9),'INF GERAIS'!B1298=LEFT(EVENTOS!B1298,9),'INF GERAIS'!B1298=LEFT(PAGAMENTOS!B1298,9),'INF GERAIS'!B1298=LEFT(VISTORIA!B1298,9),'INF GERAIS'!B1298=LEFT('PRESTAÇÃO DE CONTAS'!B1298,9),'INF GERAIS'!B1298=LEFT('OBS  ENC'!B1298,9),'INF GERAIS'!B1298=LEFT('CONCLUSÃO INFORMAL'!B1298,9))</f>
        <v>1</v>
      </c>
      <c r="P1281" t="b">
        <f>AND('INF GERAIS'!D1298=RESUMO!D1298,'INF GERAIS'!D1298='TERMO DE ADESÃO'!D1298,'INF GERAIS'!D1298=EVENTOS!D1298,'INF GERAIS'!D1298=PAGAMENTOS!D1298,'INF GERAIS'!D1298=VISTORIA!D1298,'INF GERAIS'!D1298='PRESTAÇÃO DE CONTAS'!D1298,'INF GERAIS'!D1298='OBS  ENC'!D1298,'INF GERAIS'!D1298='CONCLUSÃO INFORMAL'!D1298)</f>
        <v>1</v>
      </c>
      <c r="Q1281" t="b">
        <f>AND('INF GERAIS'!E1298=RESUMO!E1298,'INF GERAIS'!E1298='TERMO DE ADESÃO'!E1298,'INF GERAIS'!E1298=EVENTOS!E1298,'INF GERAIS'!E1298=PAGAMENTOS!E1298,'INF GERAIS'!E1298=VISTORIA!E1298,'INF GERAIS'!E1298='PRESTAÇÃO DE CONTAS'!E1298,'INF GERAIS'!E1298='OBS  ENC'!E1298,'INF GERAIS'!E1298='CONCLUSÃO INFORMAL'!E1298)</f>
        <v>1</v>
      </c>
    </row>
    <row r="1282" spans="15:17" x14ac:dyDescent="0.35">
      <c r="O1282" t="b">
        <f>AND('INF GERAIS'!B1299=LEFT(RESUMO!B1299,9),'INF GERAIS'!B1299=LEFT('TERMO DE ADESÃO'!B1299,9),'INF GERAIS'!B1299=LEFT(EVENTOS!B1299,9),'INF GERAIS'!B1299=LEFT(PAGAMENTOS!B1299,9),'INF GERAIS'!B1299=LEFT(VISTORIA!B1299,9),'INF GERAIS'!B1299=LEFT('PRESTAÇÃO DE CONTAS'!B1299,9),'INF GERAIS'!B1299=LEFT('OBS  ENC'!B1299,9),'INF GERAIS'!B1299=LEFT('CONCLUSÃO INFORMAL'!B1299,9))</f>
        <v>1</v>
      </c>
      <c r="P1282" t="b">
        <f>AND('INF GERAIS'!D1299=RESUMO!D1299,'INF GERAIS'!D1299='TERMO DE ADESÃO'!D1299,'INF GERAIS'!D1299=EVENTOS!D1299,'INF GERAIS'!D1299=PAGAMENTOS!D1299,'INF GERAIS'!D1299=VISTORIA!D1299,'INF GERAIS'!D1299='PRESTAÇÃO DE CONTAS'!D1299,'INF GERAIS'!D1299='OBS  ENC'!D1299,'INF GERAIS'!D1299='CONCLUSÃO INFORMAL'!D1299)</f>
        <v>1</v>
      </c>
      <c r="Q1282" t="b">
        <f>AND('INF GERAIS'!E1299=RESUMO!E1299,'INF GERAIS'!E1299='TERMO DE ADESÃO'!E1299,'INF GERAIS'!E1299=EVENTOS!E1299,'INF GERAIS'!E1299=PAGAMENTOS!E1299,'INF GERAIS'!E1299=VISTORIA!E1299,'INF GERAIS'!E1299='PRESTAÇÃO DE CONTAS'!E1299,'INF GERAIS'!E1299='OBS  ENC'!E1299,'INF GERAIS'!E1299='CONCLUSÃO INFORMAL'!E1299)</f>
        <v>1</v>
      </c>
    </row>
    <row r="1283" spans="15:17" x14ac:dyDescent="0.35">
      <c r="O1283" t="b">
        <f>AND('INF GERAIS'!B1300=LEFT(RESUMO!B1300,9),'INF GERAIS'!B1300=LEFT('TERMO DE ADESÃO'!B1300,9),'INF GERAIS'!B1300=LEFT(EVENTOS!B1300,9),'INF GERAIS'!B1300=LEFT(PAGAMENTOS!B1300,9),'INF GERAIS'!B1300=LEFT(VISTORIA!B1300,9),'INF GERAIS'!B1300=LEFT('PRESTAÇÃO DE CONTAS'!B1300,9),'INF GERAIS'!B1300=LEFT('OBS  ENC'!B1300,9),'INF GERAIS'!B1300=LEFT('CONCLUSÃO INFORMAL'!B1300,9))</f>
        <v>1</v>
      </c>
      <c r="P1283" t="b">
        <f>AND('INF GERAIS'!D1300=RESUMO!D1300,'INF GERAIS'!D1300='TERMO DE ADESÃO'!D1300,'INF GERAIS'!D1300=EVENTOS!D1300,'INF GERAIS'!D1300=PAGAMENTOS!D1300,'INF GERAIS'!D1300=VISTORIA!D1300,'INF GERAIS'!D1300='PRESTAÇÃO DE CONTAS'!D1300,'INF GERAIS'!D1300='OBS  ENC'!D1300,'INF GERAIS'!D1300='CONCLUSÃO INFORMAL'!D1300)</f>
        <v>1</v>
      </c>
      <c r="Q1283" t="b">
        <f>AND('INF GERAIS'!E1300=RESUMO!E1300,'INF GERAIS'!E1300='TERMO DE ADESÃO'!E1300,'INF GERAIS'!E1300=EVENTOS!E1300,'INF GERAIS'!E1300=PAGAMENTOS!E1300,'INF GERAIS'!E1300=VISTORIA!E1300,'INF GERAIS'!E1300='PRESTAÇÃO DE CONTAS'!E1300,'INF GERAIS'!E1300='OBS  ENC'!E1300,'INF GERAIS'!E1300='CONCLUSÃO INFORMAL'!E1300)</f>
        <v>1</v>
      </c>
    </row>
    <row r="1284" spans="15:17" x14ac:dyDescent="0.35">
      <c r="O1284" t="b">
        <f>AND('INF GERAIS'!B1301=LEFT(RESUMO!B1301,9),'INF GERAIS'!B1301=LEFT('TERMO DE ADESÃO'!B1301,9),'INF GERAIS'!B1301=LEFT(EVENTOS!B1301,9),'INF GERAIS'!B1301=LEFT(PAGAMENTOS!B1301,9),'INF GERAIS'!B1301=LEFT(VISTORIA!B1301,9),'INF GERAIS'!B1301=LEFT('PRESTAÇÃO DE CONTAS'!B1301,9),'INF GERAIS'!B1301=LEFT('OBS  ENC'!B1301,9),'INF GERAIS'!B1301=LEFT('CONCLUSÃO INFORMAL'!B1301,9))</f>
        <v>1</v>
      </c>
      <c r="P1284" t="b">
        <f>AND('INF GERAIS'!D1301=RESUMO!D1301,'INF GERAIS'!D1301='TERMO DE ADESÃO'!D1301,'INF GERAIS'!D1301=EVENTOS!D1301,'INF GERAIS'!D1301=PAGAMENTOS!D1301,'INF GERAIS'!D1301=VISTORIA!D1301,'INF GERAIS'!D1301='PRESTAÇÃO DE CONTAS'!D1301,'INF GERAIS'!D1301='OBS  ENC'!D1301,'INF GERAIS'!D1301='CONCLUSÃO INFORMAL'!D1301)</f>
        <v>1</v>
      </c>
      <c r="Q1284" t="b">
        <f>AND('INF GERAIS'!E1301=RESUMO!E1301,'INF GERAIS'!E1301='TERMO DE ADESÃO'!E1301,'INF GERAIS'!E1301=EVENTOS!E1301,'INF GERAIS'!E1301=PAGAMENTOS!E1301,'INF GERAIS'!E1301=VISTORIA!E1301,'INF GERAIS'!E1301='PRESTAÇÃO DE CONTAS'!E1301,'INF GERAIS'!E1301='OBS  ENC'!E1301,'INF GERAIS'!E1301='CONCLUSÃO INFORMAL'!E1301)</f>
        <v>1</v>
      </c>
    </row>
    <row r="1285" spans="15:17" x14ac:dyDescent="0.35">
      <c r="O1285" t="b">
        <f>AND('INF GERAIS'!B1302=LEFT(RESUMO!B1302,9),'INF GERAIS'!B1302=LEFT('TERMO DE ADESÃO'!B1302,9),'INF GERAIS'!B1302=LEFT(EVENTOS!B1302,9),'INF GERAIS'!B1302=LEFT(PAGAMENTOS!B1302,9),'INF GERAIS'!B1302=LEFT(VISTORIA!B1302,9),'INF GERAIS'!B1302=LEFT('PRESTAÇÃO DE CONTAS'!B1302,9),'INF GERAIS'!B1302=LEFT('OBS  ENC'!B1302,9),'INF GERAIS'!B1302=LEFT('CONCLUSÃO INFORMAL'!B1302,9))</f>
        <v>1</v>
      </c>
      <c r="P1285" t="b">
        <f>AND('INF GERAIS'!D1302=RESUMO!D1302,'INF GERAIS'!D1302='TERMO DE ADESÃO'!D1302,'INF GERAIS'!D1302=EVENTOS!D1302,'INF GERAIS'!D1302=PAGAMENTOS!D1302,'INF GERAIS'!D1302=VISTORIA!D1302,'INF GERAIS'!D1302='PRESTAÇÃO DE CONTAS'!D1302,'INF GERAIS'!D1302='OBS  ENC'!D1302,'INF GERAIS'!D1302='CONCLUSÃO INFORMAL'!D1302)</f>
        <v>1</v>
      </c>
      <c r="Q1285" t="b">
        <f>AND('INF GERAIS'!E1302=RESUMO!E1302,'INF GERAIS'!E1302='TERMO DE ADESÃO'!E1302,'INF GERAIS'!E1302=EVENTOS!E1302,'INF GERAIS'!E1302=PAGAMENTOS!E1302,'INF GERAIS'!E1302=VISTORIA!E1302,'INF GERAIS'!E1302='PRESTAÇÃO DE CONTAS'!E1302,'INF GERAIS'!E1302='OBS  ENC'!E1302,'INF GERAIS'!E1302='CONCLUSÃO INFORMAL'!E1302)</f>
        <v>1</v>
      </c>
    </row>
    <row r="1286" spans="15:17" x14ac:dyDescent="0.35">
      <c r="O1286" t="b">
        <f>AND('INF GERAIS'!B1303=LEFT(RESUMO!B1303,9),'INF GERAIS'!B1303=LEFT('TERMO DE ADESÃO'!B1303,9),'INF GERAIS'!B1303=LEFT(EVENTOS!B1303,9),'INF GERAIS'!B1303=LEFT(PAGAMENTOS!B1303,9),'INF GERAIS'!B1303=LEFT(VISTORIA!B1303,9),'INF GERAIS'!B1303=LEFT('PRESTAÇÃO DE CONTAS'!B1303,9),'INF GERAIS'!B1303=LEFT('OBS  ENC'!B1303,9),'INF GERAIS'!B1303=LEFT('CONCLUSÃO INFORMAL'!B1303,9))</f>
        <v>1</v>
      </c>
      <c r="P1286" t="b">
        <f>AND('INF GERAIS'!D1303=RESUMO!D1303,'INF GERAIS'!D1303='TERMO DE ADESÃO'!D1303,'INF GERAIS'!D1303=EVENTOS!D1303,'INF GERAIS'!D1303=PAGAMENTOS!D1303,'INF GERAIS'!D1303=VISTORIA!D1303,'INF GERAIS'!D1303='PRESTAÇÃO DE CONTAS'!D1303,'INF GERAIS'!D1303='OBS  ENC'!D1303,'INF GERAIS'!D1303='CONCLUSÃO INFORMAL'!D1303)</f>
        <v>1</v>
      </c>
      <c r="Q1286" t="b">
        <f>AND('INF GERAIS'!E1303=RESUMO!E1303,'INF GERAIS'!E1303='TERMO DE ADESÃO'!E1303,'INF GERAIS'!E1303=EVENTOS!E1303,'INF GERAIS'!E1303=PAGAMENTOS!E1303,'INF GERAIS'!E1303=VISTORIA!E1303,'INF GERAIS'!E1303='PRESTAÇÃO DE CONTAS'!E1303,'INF GERAIS'!E1303='OBS  ENC'!E1303,'INF GERAIS'!E1303='CONCLUSÃO INFORMAL'!E1303)</f>
        <v>1</v>
      </c>
    </row>
    <row r="1287" spans="15:17" x14ac:dyDescent="0.35">
      <c r="O1287" t="b">
        <f>AND('INF GERAIS'!B1304=LEFT(RESUMO!B1304,9),'INF GERAIS'!B1304=LEFT('TERMO DE ADESÃO'!B1304,9),'INF GERAIS'!B1304=LEFT(EVENTOS!B1304,9),'INF GERAIS'!B1304=LEFT(PAGAMENTOS!B1304,9),'INF GERAIS'!B1304=LEFT(VISTORIA!B1304,9),'INF GERAIS'!B1304=LEFT('PRESTAÇÃO DE CONTAS'!B1304,9),'INF GERAIS'!B1304=LEFT('OBS  ENC'!B1304,9),'INF GERAIS'!B1304=LEFT('CONCLUSÃO INFORMAL'!B1304,9))</f>
        <v>1</v>
      </c>
      <c r="P1287" t="b">
        <f>AND('INF GERAIS'!D1304=RESUMO!D1304,'INF GERAIS'!D1304='TERMO DE ADESÃO'!D1304,'INF GERAIS'!D1304=EVENTOS!D1304,'INF GERAIS'!D1304=PAGAMENTOS!D1304,'INF GERAIS'!D1304=VISTORIA!D1304,'INF GERAIS'!D1304='PRESTAÇÃO DE CONTAS'!D1304,'INF GERAIS'!D1304='OBS  ENC'!D1304,'INF GERAIS'!D1304='CONCLUSÃO INFORMAL'!D1304)</f>
        <v>1</v>
      </c>
      <c r="Q1287" t="b">
        <f>AND('INF GERAIS'!E1304=RESUMO!E1304,'INF GERAIS'!E1304='TERMO DE ADESÃO'!E1304,'INF GERAIS'!E1304=EVENTOS!E1304,'INF GERAIS'!E1304=PAGAMENTOS!E1304,'INF GERAIS'!E1304=VISTORIA!E1304,'INF GERAIS'!E1304='PRESTAÇÃO DE CONTAS'!E1304,'INF GERAIS'!E1304='OBS  ENC'!E1304,'INF GERAIS'!E1304='CONCLUSÃO INFORMAL'!E1304)</f>
        <v>1</v>
      </c>
    </row>
    <row r="1288" spans="15:17" x14ac:dyDescent="0.35">
      <c r="O1288" t="b">
        <f>AND('INF GERAIS'!B1305=LEFT(RESUMO!B1305,9),'INF GERAIS'!B1305=LEFT('TERMO DE ADESÃO'!B1305,9),'INF GERAIS'!B1305=LEFT(EVENTOS!B1305,9),'INF GERAIS'!B1305=LEFT(PAGAMENTOS!B1305,9),'INF GERAIS'!B1305=LEFT(VISTORIA!B1305,9),'INF GERAIS'!B1305=LEFT('PRESTAÇÃO DE CONTAS'!B1305,9),'INF GERAIS'!B1305=LEFT('OBS  ENC'!B1305,9),'INF GERAIS'!B1305=LEFT('CONCLUSÃO INFORMAL'!B1305,9))</f>
        <v>1</v>
      </c>
      <c r="P1288" t="b">
        <f>AND('INF GERAIS'!D1305=RESUMO!D1305,'INF GERAIS'!D1305='TERMO DE ADESÃO'!D1305,'INF GERAIS'!D1305=EVENTOS!D1305,'INF GERAIS'!D1305=PAGAMENTOS!D1305,'INF GERAIS'!D1305=VISTORIA!D1305,'INF GERAIS'!D1305='PRESTAÇÃO DE CONTAS'!D1305,'INF GERAIS'!D1305='OBS  ENC'!D1305,'INF GERAIS'!D1305='CONCLUSÃO INFORMAL'!D1305)</f>
        <v>1</v>
      </c>
      <c r="Q1288" t="b">
        <f>AND('INF GERAIS'!E1305=RESUMO!E1305,'INF GERAIS'!E1305='TERMO DE ADESÃO'!E1305,'INF GERAIS'!E1305=EVENTOS!E1305,'INF GERAIS'!E1305=PAGAMENTOS!E1305,'INF GERAIS'!E1305=VISTORIA!E1305,'INF GERAIS'!E1305='PRESTAÇÃO DE CONTAS'!E1305,'INF GERAIS'!E1305='OBS  ENC'!E1305,'INF GERAIS'!E1305='CONCLUSÃO INFORMAL'!E1305)</f>
        <v>1</v>
      </c>
    </row>
    <row r="1289" spans="15:17" x14ac:dyDescent="0.35">
      <c r="O1289" t="b">
        <f>AND('INF GERAIS'!B1306=LEFT(RESUMO!B1306,9),'INF GERAIS'!B1306=LEFT('TERMO DE ADESÃO'!B1306,9),'INF GERAIS'!B1306=LEFT(EVENTOS!B1306,9),'INF GERAIS'!B1306=LEFT(PAGAMENTOS!B1306,9),'INF GERAIS'!B1306=LEFT(VISTORIA!B1306,9),'INF GERAIS'!B1306=LEFT('PRESTAÇÃO DE CONTAS'!B1306,9),'INF GERAIS'!B1306=LEFT('OBS  ENC'!B1306,9),'INF GERAIS'!B1306=LEFT('CONCLUSÃO INFORMAL'!B1306,9))</f>
        <v>1</v>
      </c>
      <c r="P1289" t="b">
        <f>AND('INF GERAIS'!D1306=RESUMO!D1306,'INF GERAIS'!D1306='TERMO DE ADESÃO'!D1306,'INF GERAIS'!D1306=EVENTOS!D1306,'INF GERAIS'!D1306=PAGAMENTOS!D1306,'INF GERAIS'!D1306=VISTORIA!D1306,'INF GERAIS'!D1306='PRESTAÇÃO DE CONTAS'!D1306,'INF GERAIS'!D1306='OBS  ENC'!D1306,'INF GERAIS'!D1306='CONCLUSÃO INFORMAL'!D1306)</f>
        <v>1</v>
      </c>
      <c r="Q1289" t="b">
        <f>AND('INF GERAIS'!E1306=RESUMO!E1306,'INF GERAIS'!E1306='TERMO DE ADESÃO'!E1306,'INF GERAIS'!E1306=EVENTOS!E1306,'INF GERAIS'!E1306=PAGAMENTOS!E1306,'INF GERAIS'!E1306=VISTORIA!E1306,'INF GERAIS'!E1306='PRESTAÇÃO DE CONTAS'!E1306,'INF GERAIS'!E1306='OBS  ENC'!E1306,'INF GERAIS'!E1306='CONCLUSÃO INFORMAL'!E1306)</f>
        <v>1</v>
      </c>
    </row>
    <row r="1290" spans="15:17" x14ac:dyDescent="0.35">
      <c r="O1290" t="b">
        <f>AND('INF GERAIS'!B1307=LEFT(RESUMO!B1307,9),'INF GERAIS'!B1307=LEFT('TERMO DE ADESÃO'!B1307,9),'INF GERAIS'!B1307=LEFT(EVENTOS!B1307,9),'INF GERAIS'!B1307=LEFT(PAGAMENTOS!B1307,9),'INF GERAIS'!B1307=LEFT(VISTORIA!B1307,9),'INF GERAIS'!B1307=LEFT('PRESTAÇÃO DE CONTAS'!B1307,9),'INF GERAIS'!B1307=LEFT('OBS  ENC'!B1307,9),'INF GERAIS'!B1307=LEFT('CONCLUSÃO INFORMAL'!B1307,9))</f>
        <v>1</v>
      </c>
      <c r="P1290" t="b">
        <f>AND('INF GERAIS'!D1307=RESUMO!D1307,'INF GERAIS'!D1307='TERMO DE ADESÃO'!D1307,'INF GERAIS'!D1307=EVENTOS!D1307,'INF GERAIS'!D1307=PAGAMENTOS!D1307,'INF GERAIS'!D1307=VISTORIA!D1307,'INF GERAIS'!D1307='PRESTAÇÃO DE CONTAS'!D1307,'INF GERAIS'!D1307='OBS  ENC'!D1307,'INF GERAIS'!D1307='CONCLUSÃO INFORMAL'!D1307)</f>
        <v>1</v>
      </c>
      <c r="Q1290" t="b">
        <f>AND('INF GERAIS'!E1307=RESUMO!E1307,'INF GERAIS'!E1307='TERMO DE ADESÃO'!E1307,'INF GERAIS'!E1307=EVENTOS!E1307,'INF GERAIS'!E1307=PAGAMENTOS!E1307,'INF GERAIS'!E1307=VISTORIA!E1307,'INF GERAIS'!E1307='PRESTAÇÃO DE CONTAS'!E1307,'INF GERAIS'!E1307='OBS  ENC'!E1307,'INF GERAIS'!E1307='CONCLUSÃO INFORMAL'!E1307)</f>
        <v>1</v>
      </c>
    </row>
    <row r="1291" spans="15:17" x14ac:dyDescent="0.35">
      <c r="O1291" t="b">
        <f>AND('INF GERAIS'!B1308=LEFT(RESUMO!B1308,9),'INF GERAIS'!B1308=LEFT('TERMO DE ADESÃO'!B1308,9),'INF GERAIS'!B1308=LEFT(EVENTOS!B1308,9),'INF GERAIS'!B1308=LEFT(PAGAMENTOS!B1308,9),'INF GERAIS'!B1308=LEFT(VISTORIA!B1308,9),'INF GERAIS'!B1308=LEFT('PRESTAÇÃO DE CONTAS'!B1308,9),'INF GERAIS'!B1308=LEFT('OBS  ENC'!B1308,9),'INF GERAIS'!B1308=LEFT('CONCLUSÃO INFORMAL'!B1308,9))</f>
        <v>1</v>
      </c>
      <c r="P1291" t="b">
        <f>AND('INF GERAIS'!D1308=RESUMO!D1308,'INF GERAIS'!D1308='TERMO DE ADESÃO'!D1308,'INF GERAIS'!D1308=EVENTOS!D1308,'INF GERAIS'!D1308=PAGAMENTOS!D1308,'INF GERAIS'!D1308=VISTORIA!D1308,'INF GERAIS'!D1308='PRESTAÇÃO DE CONTAS'!D1308,'INF GERAIS'!D1308='OBS  ENC'!D1308,'INF GERAIS'!D1308='CONCLUSÃO INFORMAL'!D1308)</f>
        <v>1</v>
      </c>
      <c r="Q1291" t="b">
        <f>AND('INF GERAIS'!E1308=RESUMO!E1308,'INF GERAIS'!E1308='TERMO DE ADESÃO'!E1308,'INF GERAIS'!E1308=EVENTOS!E1308,'INF GERAIS'!E1308=PAGAMENTOS!E1308,'INF GERAIS'!E1308=VISTORIA!E1308,'INF GERAIS'!E1308='PRESTAÇÃO DE CONTAS'!E1308,'INF GERAIS'!E1308='OBS  ENC'!E1308,'INF GERAIS'!E1308='CONCLUSÃO INFORMAL'!E1308)</f>
        <v>1</v>
      </c>
    </row>
    <row r="1292" spans="15:17" x14ac:dyDescent="0.35">
      <c r="O1292" t="b">
        <f>AND('INF GERAIS'!B1309=LEFT(RESUMO!B1309,9),'INF GERAIS'!B1309=LEFT('TERMO DE ADESÃO'!B1309,9),'INF GERAIS'!B1309=LEFT(EVENTOS!B1309,9),'INF GERAIS'!B1309=LEFT(PAGAMENTOS!B1309,9),'INF GERAIS'!B1309=LEFT(VISTORIA!B1309,9),'INF GERAIS'!B1309=LEFT('PRESTAÇÃO DE CONTAS'!B1309,9),'INF GERAIS'!B1309=LEFT('OBS  ENC'!B1309,9),'INF GERAIS'!B1309=LEFT('CONCLUSÃO INFORMAL'!B1309,9))</f>
        <v>1</v>
      </c>
      <c r="P1292" t="b">
        <f>AND('INF GERAIS'!D1309=RESUMO!D1309,'INF GERAIS'!D1309='TERMO DE ADESÃO'!D1309,'INF GERAIS'!D1309=EVENTOS!D1309,'INF GERAIS'!D1309=PAGAMENTOS!D1309,'INF GERAIS'!D1309=VISTORIA!D1309,'INF GERAIS'!D1309='PRESTAÇÃO DE CONTAS'!D1309,'INF GERAIS'!D1309='OBS  ENC'!D1309,'INF GERAIS'!D1309='CONCLUSÃO INFORMAL'!D1309)</f>
        <v>1</v>
      </c>
      <c r="Q1292" t="b">
        <f>AND('INF GERAIS'!E1309=RESUMO!E1309,'INF GERAIS'!E1309='TERMO DE ADESÃO'!E1309,'INF GERAIS'!E1309=EVENTOS!E1309,'INF GERAIS'!E1309=PAGAMENTOS!E1309,'INF GERAIS'!E1309=VISTORIA!E1309,'INF GERAIS'!E1309='PRESTAÇÃO DE CONTAS'!E1309,'INF GERAIS'!E1309='OBS  ENC'!E1309,'INF GERAIS'!E1309='CONCLUSÃO INFORMAL'!E1309)</f>
        <v>1</v>
      </c>
    </row>
    <row r="1293" spans="15:17" x14ac:dyDescent="0.35">
      <c r="O1293" t="b">
        <f>AND('INF GERAIS'!B1310=LEFT(RESUMO!B1310,9),'INF GERAIS'!B1310=LEFT('TERMO DE ADESÃO'!B1310,9),'INF GERAIS'!B1310=LEFT(EVENTOS!B1310,9),'INF GERAIS'!B1310=LEFT(PAGAMENTOS!B1310,9),'INF GERAIS'!B1310=LEFT(VISTORIA!B1310,9),'INF GERAIS'!B1310=LEFT('PRESTAÇÃO DE CONTAS'!B1310,9),'INF GERAIS'!B1310=LEFT('OBS  ENC'!B1310,9),'INF GERAIS'!B1310=LEFT('CONCLUSÃO INFORMAL'!B1310,9))</f>
        <v>1</v>
      </c>
      <c r="P1293" t="b">
        <f>AND('INF GERAIS'!D1310=RESUMO!D1310,'INF GERAIS'!D1310='TERMO DE ADESÃO'!D1310,'INF GERAIS'!D1310=EVENTOS!D1310,'INF GERAIS'!D1310=PAGAMENTOS!D1310,'INF GERAIS'!D1310=VISTORIA!D1310,'INF GERAIS'!D1310='PRESTAÇÃO DE CONTAS'!D1310,'INF GERAIS'!D1310='OBS  ENC'!D1310,'INF GERAIS'!D1310='CONCLUSÃO INFORMAL'!D1310)</f>
        <v>1</v>
      </c>
      <c r="Q1293" t="b">
        <f>AND('INF GERAIS'!E1310=RESUMO!E1310,'INF GERAIS'!E1310='TERMO DE ADESÃO'!E1310,'INF GERAIS'!E1310=EVENTOS!E1310,'INF GERAIS'!E1310=PAGAMENTOS!E1310,'INF GERAIS'!E1310=VISTORIA!E1310,'INF GERAIS'!E1310='PRESTAÇÃO DE CONTAS'!E1310,'INF GERAIS'!E1310='OBS  ENC'!E1310,'INF GERAIS'!E1310='CONCLUSÃO INFORMAL'!E1310)</f>
        <v>1</v>
      </c>
    </row>
    <row r="1294" spans="15:17" x14ac:dyDescent="0.35">
      <c r="O1294" t="b">
        <f>AND('INF GERAIS'!B1311=LEFT(RESUMO!B1311,9),'INF GERAIS'!B1311=LEFT('TERMO DE ADESÃO'!B1311,9),'INF GERAIS'!B1311=LEFT(EVENTOS!B1311,9),'INF GERAIS'!B1311=LEFT(PAGAMENTOS!B1311,9),'INF GERAIS'!B1311=LEFT(VISTORIA!B1311,9),'INF GERAIS'!B1311=LEFT('PRESTAÇÃO DE CONTAS'!B1311,9),'INF GERAIS'!B1311=LEFT('OBS  ENC'!B1311,9),'INF GERAIS'!B1311=LEFT('CONCLUSÃO INFORMAL'!B1311,9))</f>
        <v>1</v>
      </c>
      <c r="P1294" t="b">
        <f>AND('INF GERAIS'!D1311=RESUMO!D1311,'INF GERAIS'!D1311='TERMO DE ADESÃO'!D1311,'INF GERAIS'!D1311=EVENTOS!D1311,'INF GERAIS'!D1311=PAGAMENTOS!D1311,'INF GERAIS'!D1311=VISTORIA!D1311,'INF GERAIS'!D1311='PRESTAÇÃO DE CONTAS'!D1311,'INF GERAIS'!D1311='OBS  ENC'!D1311,'INF GERAIS'!D1311='CONCLUSÃO INFORMAL'!D1311)</f>
        <v>1</v>
      </c>
      <c r="Q1294" t="b">
        <f>AND('INF GERAIS'!E1311=RESUMO!E1311,'INF GERAIS'!E1311='TERMO DE ADESÃO'!E1311,'INF GERAIS'!E1311=EVENTOS!E1311,'INF GERAIS'!E1311=PAGAMENTOS!E1311,'INF GERAIS'!E1311=VISTORIA!E1311,'INF GERAIS'!E1311='PRESTAÇÃO DE CONTAS'!E1311,'INF GERAIS'!E1311='OBS  ENC'!E1311,'INF GERAIS'!E1311='CONCLUSÃO INFORMAL'!E1311)</f>
        <v>1</v>
      </c>
    </row>
    <row r="1295" spans="15:17" x14ac:dyDescent="0.35">
      <c r="O1295" t="b">
        <f>AND('INF GERAIS'!B1312=LEFT(RESUMO!B1312,9),'INF GERAIS'!B1312=LEFT('TERMO DE ADESÃO'!B1312,9),'INF GERAIS'!B1312=LEFT(EVENTOS!B1312,9),'INF GERAIS'!B1312=LEFT(PAGAMENTOS!B1312,9),'INF GERAIS'!B1312=LEFT(VISTORIA!B1312,9),'INF GERAIS'!B1312=LEFT('PRESTAÇÃO DE CONTAS'!B1312,9),'INF GERAIS'!B1312=LEFT('OBS  ENC'!B1312,9),'INF GERAIS'!B1312=LEFT('CONCLUSÃO INFORMAL'!B1312,9))</f>
        <v>1</v>
      </c>
      <c r="P1295" t="b">
        <f>AND('INF GERAIS'!D1312=RESUMO!D1312,'INF GERAIS'!D1312='TERMO DE ADESÃO'!D1312,'INF GERAIS'!D1312=EVENTOS!D1312,'INF GERAIS'!D1312=PAGAMENTOS!D1312,'INF GERAIS'!D1312=VISTORIA!D1312,'INF GERAIS'!D1312='PRESTAÇÃO DE CONTAS'!D1312,'INF GERAIS'!D1312='OBS  ENC'!D1312,'INF GERAIS'!D1312='CONCLUSÃO INFORMAL'!D1312)</f>
        <v>1</v>
      </c>
      <c r="Q1295" t="b">
        <f>AND('INF GERAIS'!E1312=RESUMO!E1312,'INF GERAIS'!E1312='TERMO DE ADESÃO'!E1312,'INF GERAIS'!E1312=EVENTOS!E1312,'INF GERAIS'!E1312=PAGAMENTOS!E1312,'INF GERAIS'!E1312=VISTORIA!E1312,'INF GERAIS'!E1312='PRESTAÇÃO DE CONTAS'!E1312,'INF GERAIS'!E1312='OBS  ENC'!E1312,'INF GERAIS'!E1312='CONCLUSÃO INFORMAL'!E1312)</f>
        <v>1</v>
      </c>
    </row>
    <row r="1296" spans="15:17" x14ac:dyDescent="0.35">
      <c r="O1296" t="b">
        <f>AND('INF GERAIS'!B1313=LEFT(RESUMO!B1313,9),'INF GERAIS'!B1313=LEFT('TERMO DE ADESÃO'!B1313,9),'INF GERAIS'!B1313=LEFT(EVENTOS!B1313,9),'INF GERAIS'!B1313=LEFT(PAGAMENTOS!B1313,9),'INF GERAIS'!B1313=LEFT(VISTORIA!B1313,9),'INF GERAIS'!B1313=LEFT('PRESTAÇÃO DE CONTAS'!B1313,9),'INF GERAIS'!B1313=LEFT('OBS  ENC'!B1313,9),'INF GERAIS'!B1313=LEFT('CONCLUSÃO INFORMAL'!B1313,9))</f>
        <v>1</v>
      </c>
      <c r="P1296" t="b">
        <f>AND('INF GERAIS'!D1313=RESUMO!D1313,'INF GERAIS'!D1313='TERMO DE ADESÃO'!D1313,'INF GERAIS'!D1313=EVENTOS!D1313,'INF GERAIS'!D1313=PAGAMENTOS!D1313,'INF GERAIS'!D1313=VISTORIA!D1313,'INF GERAIS'!D1313='PRESTAÇÃO DE CONTAS'!D1313,'INF GERAIS'!D1313='OBS  ENC'!D1313,'INF GERAIS'!D1313='CONCLUSÃO INFORMAL'!D1313)</f>
        <v>1</v>
      </c>
      <c r="Q1296" t="b">
        <f>AND('INF GERAIS'!E1313=RESUMO!E1313,'INF GERAIS'!E1313='TERMO DE ADESÃO'!E1313,'INF GERAIS'!E1313=EVENTOS!E1313,'INF GERAIS'!E1313=PAGAMENTOS!E1313,'INF GERAIS'!E1313=VISTORIA!E1313,'INF GERAIS'!E1313='PRESTAÇÃO DE CONTAS'!E1313,'INF GERAIS'!E1313='OBS  ENC'!E1313,'INF GERAIS'!E1313='CONCLUSÃO INFORMAL'!E1313)</f>
        <v>1</v>
      </c>
    </row>
    <row r="1297" spans="15:17" x14ac:dyDescent="0.35">
      <c r="O1297" t="b">
        <f>AND('INF GERAIS'!B1314=LEFT(RESUMO!B1314,9),'INF GERAIS'!B1314=LEFT('TERMO DE ADESÃO'!B1314,9),'INF GERAIS'!B1314=LEFT(EVENTOS!B1314,9),'INF GERAIS'!B1314=LEFT(PAGAMENTOS!B1314,9),'INF GERAIS'!B1314=LEFT(VISTORIA!B1314,9),'INF GERAIS'!B1314=LEFT('PRESTAÇÃO DE CONTAS'!B1314,9),'INF GERAIS'!B1314=LEFT('OBS  ENC'!B1314,9),'INF GERAIS'!B1314=LEFT('CONCLUSÃO INFORMAL'!B1314,9))</f>
        <v>1</v>
      </c>
      <c r="P1297" t="b">
        <f>AND('INF GERAIS'!D1314=RESUMO!D1314,'INF GERAIS'!D1314='TERMO DE ADESÃO'!D1314,'INF GERAIS'!D1314=EVENTOS!D1314,'INF GERAIS'!D1314=PAGAMENTOS!D1314,'INF GERAIS'!D1314=VISTORIA!D1314,'INF GERAIS'!D1314='PRESTAÇÃO DE CONTAS'!D1314,'INF GERAIS'!D1314='OBS  ENC'!D1314,'INF GERAIS'!D1314='CONCLUSÃO INFORMAL'!D1314)</f>
        <v>1</v>
      </c>
      <c r="Q1297" t="b">
        <f>AND('INF GERAIS'!E1314=RESUMO!E1314,'INF GERAIS'!E1314='TERMO DE ADESÃO'!E1314,'INF GERAIS'!E1314=EVENTOS!E1314,'INF GERAIS'!E1314=PAGAMENTOS!E1314,'INF GERAIS'!E1314=VISTORIA!E1314,'INF GERAIS'!E1314='PRESTAÇÃO DE CONTAS'!E1314,'INF GERAIS'!E1314='OBS  ENC'!E1314,'INF GERAIS'!E1314='CONCLUSÃO INFORMAL'!E1314)</f>
        <v>1</v>
      </c>
    </row>
    <row r="1298" spans="15:17" x14ac:dyDescent="0.35">
      <c r="O1298" t="b">
        <f>AND('INF GERAIS'!B1315=LEFT(RESUMO!B1315,9),'INF GERAIS'!B1315=LEFT('TERMO DE ADESÃO'!B1315,9),'INF GERAIS'!B1315=LEFT(EVENTOS!B1315,9),'INF GERAIS'!B1315=LEFT(PAGAMENTOS!B1315,9),'INF GERAIS'!B1315=LEFT(VISTORIA!B1315,9),'INF GERAIS'!B1315=LEFT('PRESTAÇÃO DE CONTAS'!B1315,9),'INF GERAIS'!B1315=LEFT('OBS  ENC'!B1315,9),'INF GERAIS'!B1315=LEFT('CONCLUSÃO INFORMAL'!B1315,9))</f>
        <v>1</v>
      </c>
      <c r="P1298" t="b">
        <f>AND('INF GERAIS'!D1315=RESUMO!D1315,'INF GERAIS'!D1315='TERMO DE ADESÃO'!D1315,'INF GERAIS'!D1315=EVENTOS!D1315,'INF GERAIS'!D1315=PAGAMENTOS!D1315,'INF GERAIS'!D1315=VISTORIA!D1315,'INF GERAIS'!D1315='PRESTAÇÃO DE CONTAS'!D1315,'INF GERAIS'!D1315='OBS  ENC'!D1315,'INF GERAIS'!D1315='CONCLUSÃO INFORMAL'!D1315)</f>
        <v>1</v>
      </c>
      <c r="Q1298" t="b">
        <f>AND('INF GERAIS'!E1315=RESUMO!E1315,'INF GERAIS'!E1315='TERMO DE ADESÃO'!E1315,'INF GERAIS'!E1315=EVENTOS!E1315,'INF GERAIS'!E1315=PAGAMENTOS!E1315,'INF GERAIS'!E1315=VISTORIA!E1315,'INF GERAIS'!E1315='PRESTAÇÃO DE CONTAS'!E1315,'INF GERAIS'!E1315='OBS  ENC'!E1315,'INF GERAIS'!E1315='CONCLUSÃO INFORMAL'!E1315)</f>
        <v>1</v>
      </c>
    </row>
    <row r="1299" spans="15:17" x14ac:dyDescent="0.35">
      <c r="O1299" t="b">
        <f>AND('INF GERAIS'!B1316=LEFT(RESUMO!B1316,9),'INF GERAIS'!B1316=LEFT('TERMO DE ADESÃO'!B1316,9),'INF GERAIS'!B1316=LEFT(EVENTOS!B1316,9),'INF GERAIS'!B1316=LEFT(PAGAMENTOS!B1316,9),'INF GERAIS'!B1316=LEFT(VISTORIA!B1316,9),'INF GERAIS'!B1316=LEFT('PRESTAÇÃO DE CONTAS'!B1316,9),'INF GERAIS'!B1316=LEFT('OBS  ENC'!B1316,9),'INF GERAIS'!B1316=LEFT('CONCLUSÃO INFORMAL'!B1316,9))</f>
        <v>1</v>
      </c>
      <c r="P1299" t="b">
        <f>AND('INF GERAIS'!D1316=RESUMO!D1316,'INF GERAIS'!D1316='TERMO DE ADESÃO'!D1316,'INF GERAIS'!D1316=EVENTOS!D1316,'INF GERAIS'!D1316=PAGAMENTOS!D1316,'INF GERAIS'!D1316=VISTORIA!D1316,'INF GERAIS'!D1316='PRESTAÇÃO DE CONTAS'!D1316,'INF GERAIS'!D1316='OBS  ENC'!D1316,'INF GERAIS'!D1316='CONCLUSÃO INFORMAL'!D1316)</f>
        <v>1</v>
      </c>
      <c r="Q1299" t="b">
        <f>AND('INF GERAIS'!E1316=RESUMO!E1316,'INF GERAIS'!E1316='TERMO DE ADESÃO'!E1316,'INF GERAIS'!E1316=EVENTOS!E1316,'INF GERAIS'!E1316=PAGAMENTOS!E1316,'INF GERAIS'!E1316=VISTORIA!E1316,'INF GERAIS'!E1316='PRESTAÇÃO DE CONTAS'!E1316,'INF GERAIS'!E1316='OBS  ENC'!E1316,'INF GERAIS'!E1316='CONCLUSÃO INFORMAL'!E1316)</f>
        <v>1</v>
      </c>
    </row>
    <row r="1300" spans="15:17" x14ac:dyDescent="0.35">
      <c r="O1300" t="b">
        <f>AND('INF GERAIS'!B1317=LEFT(RESUMO!B1317,9),'INF GERAIS'!B1317=LEFT('TERMO DE ADESÃO'!B1317,9),'INF GERAIS'!B1317=LEFT(EVENTOS!B1317,9),'INF GERAIS'!B1317=LEFT(PAGAMENTOS!B1317,9),'INF GERAIS'!B1317=LEFT(VISTORIA!B1317,9),'INF GERAIS'!B1317=LEFT('PRESTAÇÃO DE CONTAS'!B1317,9),'INF GERAIS'!B1317=LEFT('OBS  ENC'!B1317,9),'INF GERAIS'!B1317=LEFT('CONCLUSÃO INFORMAL'!B1317,9))</f>
        <v>1</v>
      </c>
      <c r="P1300" t="b">
        <f>AND('INF GERAIS'!D1317=RESUMO!D1317,'INF GERAIS'!D1317='TERMO DE ADESÃO'!D1317,'INF GERAIS'!D1317=EVENTOS!D1317,'INF GERAIS'!D1317=PAGAMENTOS!D1317,'INF GERAIS'!D1317=VISTORIA!D1317,'INF GERAIS'!D1317='PRESTAÇÃO DE CONTAS'!D1317,'INF GERAIS'!D1317='OBS  ENC'!D1317,'INF GERAIS'!D1317='CONCLUSÃO INFORMAL'!D1317)</f>
        <v>1</v>
      </c>
      <c r="Q1300" t="b">
        <f>AND('INF GERAIS'!E1317=RESUMO!E1317,'INF GERAIS'!E1317='TERMO DE ADESÃO'!E1317,'INF GERAIS'!E1317=EVENTOS!E1317,'INF GERAIS'!E1317=PAGAMENTOS!E1317,'INF GERAIS'!E1317=VISTORIA!E1317,'INF GERAIS'!E1317='PRESTAÇÃO DE CONTAS'!E1317,'INF GERAIS'!E1317='OBS  ENC'!E1317,'INF GERAIS'!E1317='CONCLUSÃO INFORMAL'!E1317)</f>
        <v>1</v>
      </c>
    </row>
    <row r="1301" spans="15:17" x14ac:dyDescent="0.35">
      <c r="O1301" t="b">
        <f>AND('INF GERAIS'!B1318=LEFT(RESUMO!B1318,9),'INF GERAIS'!B1318=LEFT('TERMO DE ADESÃO'!B1318,9),'INF GERAIS'!B1318=LEFT(EVENTOS!B1318,9),'INF GERAIS'!B1318=LEFT(PAGAMENTOS!B1318,9),'INF GERAIS'!B1318=LEFT(VISTORIA!B1318,9),'INF GERAIS'!B1318=LEFT('PRESTAÇÃO DE CONTAS'!B1318,9),'INF GERAIS'!B1318=LEFT('OBS  ENC'!B1318,9),'INF GERAIS'!B1318=LEFT('CONCLUSÃO INFORMAL'!B1318,9))</f>
        <v>1</v>
      </c>
      <c r="P1301" t="b">
        <f>AND('INF GERAIS'!D1318=RESUMO!D1318,'INF GERAIS'!D1318='TERMO DE ADESÃO'!D1318,'INF GERAIS'!D1318=EVENTOS!D1318,'INF GERAIS'!D1318=PAGAMENTOS!D1318,'INF GERAIS'!D1318=VISTORIA!D1318,'INF GERAIS'!D1318='PRESTAÇÃO DE CONTAS'!D1318,'INF GERAIS'!D1318='OBS  ENC'!D1318,'INF GERAIS'!D1318='CONCLUSÃO INFORMAL'!D1318)</f>
        <v>1</v>
      </c>
      <c r="Q1301" t="b">
        <f>AND('INF GERAIS'!E1318=RESUMO!E1318,'INF GERAIS'!E1318='TERMO DE ADESÃO'!E1318,'INF GERAIS'!E1318=EVENTOS!E1318,'INF GERAIS'!E1318=PAGAMENTOS!E1318,'INF GERAIS'!E1318=VISTORIA!E1318,'INF GERAIS'!E1318='PRESTAÇÃO DE CONTAS'!E1318,'INF GERAIS'!E1318='OBS  ENC'!E1318,'INF GERAIS'!E1318='CONCLUSÃO INFORMAL'!E1318)</f>
        <v>1</v>
      </c>
    </row>
    <row r="1302" spans="15:17" x14ac:dyDescent="0.35">
      <c r="O1302" t="b">
        <f>AND('INF GERAIS'!B1319=LEFT(RESUMO!B1319,9),'INF GERAIS'!B1319=LEFT('TERMO DE ADESÃO'!B1319,9),'INF GERAIS'!B1319=LEFT(EVENTOS!B1319,9),'INF GERAIS'!B1319=LEFT(PAGAMENTOS!B1319,9),'INF GERAIS'!B1319=LEFT(VISTORIA!B1319,9),'INF GERAIS'!B1319=LEFT('PRESTAÇÃO DE CONTAS'!B1319,9),'INF GERAIS'!B1319=LEFT('OBS  ENC'!B1319,9),'INF GERAIS'!B1319=LEFT('CONCLUSÃO INFORMAL'!B1319,9))</f>
        <v>1</v>
      </c>
      <c r="P1302" t="b">
        <f>AND('INF GERAIS'!D1319=RESUMO!D1319,'INF GERAIS'!D1319='TERMO DE ADESÃO'!D1319,'INF GERAIS'!D1319=EVENTOS!D1319,'INF GERAIS'!D1319=PAGAMENTOS!D1319,'INF GERAIS'!D1319=VISTORIA!D1319,'INF GERAIS'!D1319='PRESTAÇÃO DE CONTAS'!D1319,'INF GERAIS'!D1319='OBS  ENC'!D1319,'INF GERAIS'!D1319='CONCLUSÃO INFORMAL'!D1319)</f>
        <v>1</v>
      </c>
      <c r="Q1302" t="b">
        <f>AND('INF GERAIS'!E1319=RESUMO!E1319,'INF GERAIS'!E1319='TERMO DE ADESÃO'!E1319,'INF GERAIS'!E1319=EVENTOS!E1319,'INF GERAIS'!E1319=PAGAMENTOS!E1319,'INF GERAIS'!E1319=VISTORIA!E1319,'INF GERAIS'!E1319='PRESTAÇÃO DE CONTAS'!E1319,'INF GERAIS'!E1319='OBS  ENC'!E1319,'INF GERAIS'!E1319='CONCLUSÃO INFORMAL'!E1319)</f>
        <v>1</v>
      </c>
    </row>
    <row r="1303" spans="15:17" x14ac:dyDescent="0.35">
      <c r="O1303" t="b">
        <f>AND('INF GERAIS'!B1320=LEFT(RESUMO!B1320,9),'INF GERAIS'!B1320=LEFT('TERMO DE ADESÃO'!B1320,9),'INF GERAIS'!B1320=LEFT(EVENTOS!B1320,9),'INF GERAIS'!B1320=LEFT(PAGAMENTOS!B1320,9),'INF GERAIS'!B1320=LEFT(VISTORIA!B1320,9),'INF GERAIS'!B1320=LEFT('PRESTAÇÃO DE CONTAS'!B1320,9),'INF GERAIS'!B1320=LEFT('OBS  ENC'!B1320,9),'INF GERAIS'!B1320=LEFT('CONCLUSÃO INFORMAL'!B1320,9))</f>
        <v>1</v>
      </c>
      <c r="P1303" t="b">
        <f>AND('INF GERAIS'!D1320=RESUMO!D1320,'INF GERAIS'!D1320='TERMO DE ADESÃO'!D1320,'INF GERAIS'!D1320=EVENTOS!D1320,'INF GERAIS'!D1320=PAGAMENTOS!D1320,'INF GERAIS'!D1320=VISTORIA!D1320,'INF GERAIS'!D1320='PRESTAÇÃO DE CONTAS'!D1320,'INF GERAIS'!D1320='OBS  ENC'!D1320,'INF GERAIS'!D1320='CONCLUSÃO INFORMAL'!D1320)</f>
        <v>1</v>
      </c>
      <c r="Q1303" t="b">
        <f>AND('INF GERAIS'!E1320=RESUMO!E1320,'INF GERAIS'!E1320='TERMO DE ADESÃO'!E1320,'INF GERAIS'!E1320=EVENTOS!E1320,'INF GERAIS'!E1320=PAGAMENTOS!E1320,'INF GERAIS'!E1320=VISTORIA!E1320,'INF GERAIS'!E1320='PRESTAÇÃO DE CONTAS'!E1320,'INF GERAIS'!E1320='OBS  ENC'!E1320,'INF GERAIS'!E1320='CONCLUSÃO INFORMAL'!E1320)</f>
        <v>1</v>
      </c>
    </row>
    <row r="1304" spans="15:17" x14ac:dyDescent="0.35">
      <c r="O1304" t="b">
        <f>AND('INF GERAIS'!B1321=LEFT(RESUMO!B1321,9),'INF GERAIS'!B1321=LEFT('TERMO DE ADESÃO'!B1321,9),'INF GERAIS'!B1321=LEFT(EVENTOS!B1321,9),'INF GERAIS'!B1321=LEFT(PAGAMENTOS!B1321,9),'INF GERAIS'!B1321=LEFT(VISTORIA!B1321,9),'INF GERAIS'!B1321=LEFT('PRESTAÇÃO DE CONTAS'!B1321,9),'INF GERAIS'!B1321=LEFT('OBS  ENC'!B1321,9),'INF GERAIS'!B1321=LEFT('CONCLUSÃO INFORMAL'!B1321,9))</f>
        <v>1</v>
      </c>
      <c r="P1304" t="b">
        <f>AND('INF GERAIS'!D1321=RESUMO!D1321,'INF GERAIS'!D1321='TERMO DE ADESÃO'!D1321,'INF GERAIS'!D1321=EVENTOS!D1321,'INF GERAIS'!D1321=PAGAMENTOS!D1321,'INF GERAIS'!D1321=VISTORIA!D1321,'INF GERAIS'!D1321='PRESTAÇÃO DE CONTAS'!D1321,'INF GERAIS'!D1321='OBS  ENC'!D1321,'INF GERAIS'!D1321='CONCLUSÃO INFORMAL'!D1321)</f>
        <v>1</v>
      </c>
      <c r="Q1304" t="b">
        <f>AND('INF GERAIS'!E1321=RESUMO!E1321,'INF GERAIS'!E1321='TERMO DE ADESÃO'!E1321,'INF GERAIS'!E1321=EVENTOS!E1321,'INF GERAIS'!E1321=PAGAMENTOS!E1321,'INF GERAIS'!E1321=VISTORIA!E1321,'INF GERAIS'!E1321='PRESTAÇÃO DE CONTAS'!E1321,'INF GERAIS'!E1321='OBS  ENC'!E1321,'INF GERAIS'!E1321='CONCLUSÃO INFORMAL'!E1321)</f>
        <v>1</v>
      </c>
    </row>
    <row r="1305" spans="15:17" x14ac:dyDescent="0.35">
      <c r="O1305" t="b">
        <f>AND('INF GERAIS'!B1322=LEFT(RESUMO!B1322,9),'INF GERAIS'!B1322=LEFT('TERMO DE ADESÃO'!B1322,9),'INF GERAIS'!B1322=LEFT(EVENTOS!B1322,9),'INF GERAIS'!B1322=LEFT(PAGAMENTOS!B1322,9),'INF GERAIS'!B1322=LEFT(VISTORIA!B1322,9),'INF GERAIS'!B1322=LEFT('PRESTAÇÃO DE CONTAS'!B1322,9),'INF GERAIS'!B1322=LEFT('OBS  ENC'!B1322,9),'INF GERAIS'!B1322=LEFT('CONCLUSÃO INFORMAL'!B1322,9))</f>
        <v>1</v>
      </c>
      <c r="P1305" t="b">
        <f>AND('INF GERAIS'!D1322=RESUMO!D1322,'INF GERAIS'!D1322='TERMO DE ADESÃO'!D1322,'INF GERAIS'!D1322=EVENTOS!D1322,'INF GERAIS'!D1322=PAGAMENTOS!D1322,'INF GERAIS'!D1322=VISTORIA!D1322,'INF GERAIS'!D1322='PRESTAÇÃO DE CONTAS'!D1322,'INF GERAIS'!D1322='OBS  ENC'!D1322,'INF GERAIS'!D1322='CONCLUSÃO INFORMAL'!D1322)</f>
        <v>1</v>
      </c>
      <c r="Q1305" t="b">
        <f>AND('INF GERAIS'!E1322=RESUMO!E1322,'INF GERAIS'!E1322='TERMO DE ADESÃO'!E1322,'INF GERAIS'!E1322=EVENTOS!E1322,'INF GERAIS'!E1322=PAGAMENTOS!E1322,'INF GERAIS'!E1322=VISTORIA!E1322,'INF GERAIS'!E1322='PRESTAÇÃO DE CONTAS'!E1322,'INF GERAIS'!E1322='OBS  ENC'!E1322,'INF GERAIS'!E1322='CONCLUSÃO INFORMAL'!E1322)</f>
        <v>1</v>
      </c>
    </row>
    <row r="1306" spans="15:17" x14ac:dyDescent="0.35">
      <c r="O1306" t="b">
        <f>AND('INF GERAIS'!B1323=LEFT(RESUMO!B1323,9),'INF GERAIS'!B1323=LEFT('TERMO DE ADESÃO'!B1323,9),'INF GERAIS'!B1323=LEFT(EVENTOS!B1323,9),'INF GERAIS'!B1323=LEFT(PAGAMENTOS!B1323,9),'INF GERAIS'!B1323=LEFT(VISTORIA!B1323,9),'INF GERAIS'!B1323=LEFT('PRESTAÇÃO DE CONTAS'!B1323,9),'INF GERAIS'!B1323=LEFT('OBS  ENC'!B1323,9),'INF GERAIS'!B1323=LEFT('CONCLUSÃO INFORMAL'!B1323,9))</f>
        <v>1</v>
      </c>
      <c r="P1306" t="b">
        <f>AND('INF GERAIS'!D1323=RESUMO!D1323,'INF GERAIS'!D1323='TERMO DE ADESÃO'!D1323,'INF GERAIS'!D1323=EVENTOS!D1323,'INF GERAIS'!D1323=PAGAMENTOS!D1323,'INF GERAIS'!D1323=VISTORIA!D1323,'INF GERAIS'!D1323='PRESTAÇÃO DE CONTAS'!D1323,'INF GERAIS'!D1323='OBS  ENC'!D1323,'INF GERAIS'!D1323='CONCLUSÃO INFORMAL'!D1323)</f>
        <v>1</v>
      </c>
      <c r="Q1306" t="b">
        <f>AND('INF GERAIS'!E1323=RESUMO!E1323,'INF GERAIS'!E1323='TERMO DE ADESÃO'!E1323,'INF GERAIS'!E1323=EVENTOS!E1323,'INF GERAIS'!E1323=PAGAMENTOS!E1323,'INF GERAIS'!E1323=VISTORIA!E1323,'INF GERAIS'!E1323='PRESTAÇÃO DE CONTAS'!E1323,'INF GERAIS'!E1323='OBS  ENC'!E1323,'INF GERAIS'!E1323='CONCLUSÃO INFORMAL'!E1323)</f>
        <v>1</v>
      </c>
    </row>
    <row r="1307" spans="15:17" x14ac:dyDescent="0.35">
      <c r="O1307" t="b">
        <f>AND('INF GERAIS'!B1324=LEFT(RESUMO!B1324,9),'INF GERAIS'!B1324=LEFT('TERMO DE ADESÃO'!B1324,9),'INF GERAIS'!B1324=LEFT(EVENTOS!B1324,9),'INF GERAIS'!B1324=LEFT(PAGAMENTOS!B1324,9),'INF GERAIS'!B1324=LEFT(VISTORIA!B1324,9),'INF GERAIS'!B1324=LEFT('PRESTAÇÃO DE CONTAS'!B1324,9),'INF GERAIS'!B1324=LEFT('OBS  ENC'!B1324,9),'INF GERAIS'!B1324=LEFT('CONCLUSÃO INFORMAL'!B1324,9))</f>
        <v>1</v>
      </c>
      <c r="P1307" t="b">
        <f>AND('INF GERAIS'!D1324=RESUMO!D1324,'INF GERAIS'!D1324='TERMO DE ADESÃO'!D1324,'INF GERAIS'!D1324=EVENTOS!D1324,'INF GERAIS'!D1324=PAGAMENTOS!D1324,'INF GERAIS'!D1324=VISTORIA!D1324,'INF GERAIS'!D1324='PRESTAÇÃO DE CONTAS'!D1324,'INF GERAIS'!D1324='OBS  ENC'!D1324,'INF GERAIS'!D1324='CONCLUSÃO INFORMAL'!D1324)</f>
        <v>1</v>
      </c>
      <c r="Q1307" t="b">
        <f>AND('INF GERAIS'!E1324=RESUMO!E1324,'INF GERAIS'!E1324='TERMO DE ADESÃO'!E1324,'INF GERAIS'!E1324=EVENTOS!E1324,'INF GERAIS'!E1324=PAGAMENTOS!E1324,'INF GERAIS'!E1324=VISTORIA!E1324,'INF GERAIS'!E1324='PRESTAÇÃO DE CONTAS'!E1324,'INF GERAIS'!E1324='OBS  ENC'!E1324,'INF GERAIS'!E1324='CONCLUSÃO INFORMAL'!E1324)</f>
        <v>1</v>
      </c>
    </row>
    <row r="1308" spans="15:17" x14ac:dyDescent="0.35">
      <c r="O1308" t="b">
        <f>AND('INF GERAIS'!B1325=LEFT(RESUMO!B1325,9),'INF GERAIS'!B1325=LEFT('TERMO DE ADESÃO'!B1325,9),'INF GERAIS'!B1325=LEFT(EVENTOS!B1325,9),'INF GERAIS'!B1325=LEFT(PAGAMENTOS!B1325,9),'INF GERAIS'!B1325=LEFT(VISTORIA!B1325,9),'INF GERAIS'!B1325=LEFT('PRESTAÇÃO DE CONTAS'!B1325,9),'INF GERAIS'!B1325=LEFT('OBS  ENC'!B1325,9),'INF GERAIS'!B1325=LEFT('CONCLUSÃO INFORMAL'!B1325,9))</f>
        <v>1</v>
      </c>
      <c r="P1308" t="b">
        <f>AND('INF GERAIS'!D1325=RESUMO!D1325,'INF GERAIS'!D1325='TERMO DE ADESÃO'!D1325,'INF GERAIS'!D1325=EVENTOS!D1325,'INF GERAIS'!D1325=PAGAMENTOS!D1325,'INF GERAIS'!D1325=VISTORIA!D1325,'INF GERAIS'!D1325='PRESTAÇÃO DE CONTAS'!D1325,'INF GERAIS'!D1325='OBS  ENC'!D1325,'INF GERAIS'!D1325='CONCLUSÃO INFORMAL'!D1325)</f>
        <v>1</v>
      </c>
      <c r="Q1308" t="b">
        <f>AND('INF GERAIS'!E1325=RESUMO!E1325,'INF GERAIS'!E1325='TERMO DE ADESÃO'!E1325,'INF GERAIS'!E1325=EVENTOS!E1325,'INF GERAIS'!E1325=PAGAMENTOS!E1325,'INF GERAIS'!E1325=VISTORIA!E1325,'INF GERAIS'!E1325='PRESTAÇÃO DE CONTAS'!E1325,'INF GERAIS'!E1325='OBS  ENC'!E1325,'INF GERAIS'!E1325='CONCLUSÃO INFORMAL'!E1325)</f>
        <v>1</v>
      </c>
    </row>
    <row r="1309" spans="15:17" x14ac:dyDescent="0.35">
      <c r="O1309" t="b">
        <f>AND('INF GERAIS'!B1326=LEFT(RESUMO!B1326,9),'INF GERAIS'!B1326=LEFT('TERMO DE ADESÃO'!B1326,9),'INF GERAIS'!B1326=LEFT(EVENTOS!B1326,9),'INF GERAIS'!B1326=LEFT(PAGAMENTOS!B1326,9),'INF GERAIS'!B1326=LEFT(VISTORIA!B1326,9),'INF GERAIS'!B1326=LEFT('PRESTAÇÃO DE CONTAS'!B1326,9),'INF GERAIS'!B1326=LEFT('OBS  ENC'!B1326,9),'INF GERAIS'!B1326=LEFT('CONCLUSÃO INFORMAL'!B1326,9))</f>
        <v>1</v>
      </c>
      <c r="P1309" t="b">
        <f>AND('INF GERAIS'!D1326=RESUMO!D1326,'INF GERAIS'!D1326='TERMO DE ADESÃO'!D1326,'INF GERAIS'!D1326=EVENTOS!D1326,'INF GERAIS'!D1326=PAGAMENTOS!D1326,'INF GERAIS'!D1326=VISTORIA!D1326,'INF GERAIS'!D1326='PRESTAÇÃO DE CONTAS'!D1326,'INF GERAIS'!D1326='OBS  ENC'!D1326,'INF GERAIS'!D1326='CONCLUSÃO INFORMAL'!D1326)</f>
        <v>1</v>
      </c>
      <c r="Q1309" t="b">
        <f>AND('INF GERAIS'!E1326=RESUMO!E1326,'INF GERAIS'!E1326='TERMO DE ADESÃO'!E1326,'INF GERAIS'!E1326=EVENTOS!E1326,'INF GERAIS'!E1326=PAGAMENTOS!E1326,'INF GERAIS'!E1326=VISTORIA!E1326,'INF GERAIS'!E1326='PRESTAÇÃO DE CONTAS'!E1326,'INF GERAIS'!E1326='OBS  ENC'!E1326,'INF GERAIS'!E1326='CONCLUSÃO INFORMAL'!E1326)</f>
        <v>1</v>
      </c>
    </row>
    <row r="1310" spans="15:17" x14ac:dyDescent="0.35">
      <c r="O1310" t="b">
        <f>AND('INF GERAIS'!B1327=LEFT(RESUMO!B1327,9),'INF GERAIS'!B1327=LEFT('TERMO DE ADESÃO'!B1327,9),'INF GERAIS'!B1327=LEFT(EVENTOS!B1327,9),'INF GERAIS'!B1327=LEFT(PAGAMENTOS!B1327,9),'INF GERAIS'!B1327=LEFT(VISTORIA!B1327,9),'INF GERAIS'!B1327=LEFT('PRESTAÇÃO DE CONTAS'!B1327,9),'INF GERAIS'!B1327=LEFT('OBS  ENC'!B1327,9),'INF GERAIS'!B1327=LEFT('CONCLUSÃO INFORMAL'!B1327,9))</f>
        <v>1</v>
      </c>
      <c r="P1310" t="b">
        <f>AND('INF GERAIS'!D1327=RESUMO!D1327,'INF GERAIS'!D1327='TERMO DE ADESÃO'!D1327,'INF GERAIS'!D1327=EVENTOS!D1327,'INF GERAIS'!D1327=PAGAMENTOS!D1327,'INF GERAIS'!D1327=VISTORIA!D1327,'INF GERAIS'!D1327='PRESTAÇÃO DE CONTAS'!D1327,'INF GERAIS'!D1327='OBS  ENC'!D1327,'INF GERAIS'!D1327='CONCLUSÃO INFORMAL'!D1327)</f>
        <v>1</v>
      </c>
      <c r="Q1310" t="b">
        <f>AND('INF GERAIS'!E1327=RESUMO!E1327,'INF GERAIS'!E1327='TERMO DE ADESÃO'!E1327,'INF GERAIS'!E1327=EVENTOS!E1327,'INF GERAIS'!E1327=PAGAMENTOS!E1327,'INF GERAIS'!E1327=VISTORIA!E1327,'INF GERAIS'!E1327='PRESTAÇÃO DE CONTAS'!E1327,'INF GERAIS'!E1327='OBS  ENC'!E1327,'INF GERAIS'!E1327='CONCLUSÃO INFORMAL'!E1327)</f>
        <v>1</v>
      </c>
    </row>
    <row r="1311" spans="15:17" x14ac:dyDescent="0.35">
      <c r="O1311" t="b">
        <f>AND('INF GERAIS'!B1328=LEFT(RESUMO!B1328,9),'INF GERAIS'!B1328=LEFT('TERMO DE ADESÃO'!B1328,9),'INF GERAIS'!B1328=LEFT(EVENTOS!B1328,9),'INF GERAIS'!B1328=LEFT(PAGAMENTOS!B1328,9),'INF GERAIS'!B1328=LEFT(VISTORIA!B1328,9),'INF GERAIS'!B1328=LEFT('PRESTAÇÃO DE CONTAS'!B1328,9),'INF GERAIS'!B1328=LEFT('OBS  ENC'!B1328,9),'INF GERAIS'!B1328=LEFT('CONCLUSÃO INFORMAL'!B1328,9))</f>
        <v>1</v>
      </c>
      <c r="P1311" t="b">
        <f>AND('INF GERAIS'!D1328=RESUMO!D1328,'INF GERAIS'!D1328='TERMO DE ADESÃO'!D1328,'INF GERAIS'!D1328=EVENTOS!D1328,'INF GERAIS'!D1328=PAGAMENTOS!D1328,'INF GERAIS'!D1328=VISTORIA!D1328,'INF GERAIS'!D1328='PRESTAÇÃO DE CONTAS'!D1328,'INF GERAIS'!D1328='OBS  ENC'!D1328,'INF GERAIS'!D1328='CONCLUSÃO INFORMAL'!D1328)</f>
        <v>1</v>
      </c>
      <c r="Q1311" t="b">
        <f>AND('INF GERAIS'!E1328=RESUMO!E1328,'INF GERAIS'!E1328='TERMO DE ADESÃO'!E1328,'INF GERAIS'!E1328=EVENTOS!E1328,'INF GERAIS'!E1328=PAGAMENTOS!E1328,'INF GERAIS'!E1328=VISTORIA!E1328,'INF GERAIS'!E1328='PRESTAÇÃO DE CONTAS'!E1328,'INF GERAIS'!E1328='OBS  ENC'!E1328,'INF GERAIS'!E1328='CONCLUSÃO INFORMAL'!E1328)</f>
        <v>1</v>
      </c>
    </row>
    <row r="1312" spans="15:17" x14ac:dyDescent="0.35">
      <c r="O1312" t="b">
        <f>AND('INF GERAIS'!B1329=LEFT(RESUMO!B1329,9),'INF GERAIS'!B1329=LEFT('TERMO DE ADESÃO'!B1329,9),'INF GERAIS'!B1329=LEFT(EVENTOS!B1329,9),'INF GERAIS'!B1329=LEFT(PAGAMENTOS!B1329,9),'INF GERAIS'!B1329=LEFT(VISTORIA!B1329,9),'INF GERAIS'!B1329=LEFT('PRESTAÇÃO DE CONTAS'!B1329,9),'INF GERAIS'!B1329=LEFT('OBS  ENC'!B1329,9),'INF GERAIS'!B1329=LEFT('CONCLUSÃO INFORMAL'!B1329,9))</f>
        <v>1</v>
      </c>
      <c r="P1312" t="b">
        <f>AND('INF GERAIS'!D1329=RESUMO!D1329,'INF GERAIS'!D1329='TERMO DE ADESÃO'!D1329,'INF GERAIS'!D1329=EVENTOS!D1329,'INF GERAIS'!D1329=PAGAMENTOS!D1329,'INF GERAIS'!D1329=VISTORIA!D1329,'INF GERAIS'!D1329='PRESTAÇÃO DE CONTAS'!D1329,'INF GERAIS'!D1329='OBS  ENC'!D1329,'INF GERAIS'!D1329='CONCLUSÃO INFORMAL'!D1329)</f>
        <v>1</v>
      </c>
      <c r="Q1312" t="b">
        <f>AND('INF GERAIS'!E1329=RESUMO!E1329,'INF GERAIS'!E1329='TERMO DE ADESÃO'!E1329,'INF GERAIS'!E1329=EVENTOS!E1329,'INF GERAIS'!E1329=PAGAMENTOS!E1329,'INF GERAIS'!E1329=VISTORIA!E1329,'INF GERAIS'!E1329='PRESTAÇÃO DE CONTAS'!E1329,'INF GERAIS'!E1329='OBS  ENC'!E1329,'INF GERAIS'!E1329='CONCLUSÃO INFORMAL'!E1329)</f>
        <v>1</v>
      </c>
    </row>
    <row r="1313" spans="15:17" x14ac:dyDescent="0.35">
      <c r="O1313" t="b">
        <f>AND('INF GERAIS'!B1330=LEFT(RESUMO!B1330,9),'INF GERAIS'!B1330=LEFT('TERMO DE ADESÃO'!B1330,9),'INF GERAIS'!B1330=LEFT(EVENTOS!B1330,9),'INF GERAIS'!B1330=LEFT(PAGAMENTOS!B1330,9),'INF GERAIS'!B1330=LEFT(VISTORIA!B1330,9),'INF GERAIS'!B1330=LEFT('PRESTAÇÃO DE CONTAS'!B1330,9),'INF GERAIS'!B1330=LEFT('OBS  ENC'!B1330,9),'INF GERAIS'!B1330=LEFT('CONCLUSÃO INFORMAL'!B1330,9))</f>
        <v>1</v>
      </c>
      <c r="P1313" t="b">
        <f>AND('INF GERAIS'!D1330=RESUMO!D1330,'INF GERAIS'!D1330='TERMO DE ADESÃO'!D1330,'INF GERAIS'!D1330=EVENTOS!D1330,'INF GERAIS'!D1330=PAGAMENTOS!D1330,'INF GERAIS'!D1330=VISTORIA!D1330,'INF GERAIS'!D1330='PRESTAÇÃO DE CONTAS'!D1330,'INF GERAIS'!D1330='OBS  ENC'!D1330,'INF GERAIS'!D1330='CONCLUSÃO INFORMAL'!D1330)</f>
        <v>1</v>
      </c>
      <c r="Q1313" t="b">
        <f>AND('INF GERAIS'!E1330=RESUMO!E1330,'INF GERAIS'!E1330='TERMO DE ADESÃO'!E1330,'INF GERAIS'!E1330=EVENTOS!E1330,'INF GERAIS'!E1330=PAGAMENTOS!E1330,'INF GERAIS'!E1330=VISTORIA!E1330,'INF GERAIS'!E1330='PRESTAÇÃO DE CONTAS'!E1330,'INF GERAIS'!E1330='OBS  ENC'!E1330,'INF GERAIS'!E1330='CONCLUSÃO INFORMAL'!E1330)</f>
        <v>1</v>
      </c>
    </row>
    <row r="1314" spans="15:17" x14ac:dyDescent="0.35">
      <c r="O1314" t="b">
        <f>AND('INF GERAIS'!B1331=LEFT(RESUMO!B1331,9),'INF GERAIS'!B1331=LEFT('TERMO DE ADESÃO'!B1331,9),'INF GERAIS'!B1331=LEFT(EVENTOS!B1331,9),'INF GERAIS'!B1331=LEFT(PAGAMENTOS!B1331,9),'INF GERAIS'!B1331=LEFT(VISTORIA!B1331,9),'INF GERAIS'!B1331=LEFT('PRESTAÇÃO DE CONTAS'!B1331,9),'INF GERAIS'!B1331=LEFT('OBS  ENC'!B1331,9),'INF GERAIS'!B1331=LEFT('CONCLUSÃO INFORMAL'!B1331,9))</f>
        <v>1</v>
      </c>
      <c r="P1314" t="b">
        <f>AND('INF GERAIS'!D1331=RESUMO!D1331,'INF GERAIS'!D1331='TERMO DE ADESÃO'!D1331,'INF GERAIS'!D1331=EVENTOS!D1331,'INF GERAIS'!D1331=PAGAMENTOS!D1331,'INF GERAIS'!D1331=VISTORIA!D1331,'INF GERAIS'!D1331='PRESTAÇÃO DE CONTAS'!D1331,'INF GERAIS'!D1331='OBS  ENC'!D1331,'INF GERAIS'!D1331='CONCLUSÃO INFORMAL'!D1331)</f>
        <v>1</v>
      </c>
      <c r="Q1314" t="b">
        <f>AND('INF GERAIS'!E1331=RESUMO!E1331,'INF GERAIS'!E1331='TERMO DE ADESÃO'!E1331,'INF GERAIS'!E1331=EVENTOS!E1331,'INF GERAIS'!E1331=PAGAMENTOS!E1331,'INF GERAIS'!E1331=VISTORIA!E1331,'INF GERAIS'!E1331='PRESTAÇÃO DE CONTAS'!E1331,'INF GERAIS'!E1331='OBS  ENC'!E1331,'INF GERAIS'!E1331='CONCLUSÃO INFORMAL'!E1331)</f>
        <v>1</v>
      </c>
    </row>
    <row r="1315" spans="15:17" x14ac:dyDescent="0.35">
      <c r="O1315" t="b">
        <f>AND('INF GERAIS'!B1332=LEFT(RESUMO!B1332,9),'INF GERAIS'!B1332=LEFT('TERMO DE ADESÃO'!B1332,9),'INF GERAIS'!B1332=LEFT(EVENTOS!B1332,9),'INF GERAIS'!B1332=LEFT(PAGAMENTOS!B1332,9),'INF GERAIS'!B1332=LEFT(VISTORIA!B1332,9),'INF GERAIS'!B1332=LEFT('PRESTAÇÃO DE CONTAS'!B1332,9),'INF GERAIS'!B1332=LEFT('OBS  ENC'!B1332,9),'INF GERAIS'!B1332=LEFT('CONCLUSÃO INFORMAL'!B1332,9))</f>
        <v>1</v>
      </c>
      <c r="P1315" t="b">
        <f>AND('INF GERAIS'!D1332=RESUMO!D1332,'INF GERAIS'!D1332='TERMO DE ADESÃO'!D1332,'INF GERAIS'!D1332=EVENTOS!D1332,'INF GERAIS'!D1332=PAGAMENTOS!D1332,'INF GERAIS'!D1332=VISTORIA!D1332,'INF GERAIS'!D1332='PRESTAÇÃO DE CONTAS'!D1332,'INF GERAIS'!D1332='OBS  ENC'!D1332,'INF GERAIS'!D1332='CONCLUSÃO INFORMAL'!D1332)</f>
        <v>1</v>
      </c>
      <c r="Q1315" t="b">
        <f>AND('INF GERAIS'!E1332=RESUMO!E1332,'INF GERAIS'!E1332='TERMO DE ADESÃO'!E1332,'INF GERAIS'!E1332=EVENTOS!E1332,'INF GERAIS'!E1332=PAGAMENTOS!E1332,'INF GERAIS'!E1332=VISTORIA!E1332,'INF GERAIS'!E1332='PRESTAÇÃO DE CONTAS'!E1332,'INF GERAIS'!E1332='OBS  ENC'!E1332,'INF GERAIS'!E1332='CONCLUSÃO INFORMAL'!E1332)</f>
        <v>1</v>
      </c>
    </row>
    <row r="1316" spans="15:17" x14ac:dyDescent="0.35">
      <c r="O1316" t="b">
        <f>AND('INF GERAIS'!B1333=LEFT(RESUMO!B1333,9),'INF GERAIS'!B1333=LEFT('TERMO DE ADESÃO'!B1333,9),'INF GERAIS'!B1333=LEFT(EVENTOS!B1333,9),'INF GERAIS'!B1333=LEFT(PAGAMENTOS!B1333,9),'INF GERAIS'!B1333=LEFT(VISTORIA!B1333,9),'INF GERAIS'!B1333=LEFT('PRESTAÇÃO DE CONTAS'!B1333,9),'INF GERAIS'!B1333=LEFT('OBS  ENC'!B1333,9),'INF GERAIS'!B1333=LEFT('CONCLUSÃO INFORMAL'!B1333,9))</f>
        <v>1</v>
      </c>
      <c r="P1316" t="b">
        <f>AND('INF GERAIS'!D1333=RESUMO!D1333,'INF GERAIS'!D1333='TERMO DE ADESÃO'!D1333,'INF GERAIS'!D1333=EVENTOS!D1333,'INF GERAIS'!D1333=PAGAMENTOS!D1333,'INF GERAIS'!D1333=VISTORIA!D1333,'INF GERAIS'!D1333='PRESTAÇÃO DE CONTAS'!D1333,'INF GERAIS'!D1333='OBS  ENC'!D1333,'INF GERAIS'!D1333='CONCLUSÃO INFORMAL'!D1333)</f>
        <v>1</v>
      </c>
      <c r="Q1316" t="b">
        <f>AND('INF GERAIS'!E1333=RESUMO!E1333,'INF GERAIS'!E1333='TERMO DE ADESÃO'!E1333,'INF GERAIS'!E1333=EVENTOS!E1333,'INF GERAIS'!E1333=PAGAMENTOS!E1333,'INF GERAIS'!E1333=VISTORIA!E1333,'INF GERAIS'!E1333='PRESTAÇÃO DE CONTAS'!E1333,'INF GERAIS'!E1333='OBS  ENC'!E1333,'INF GERAIS'!E1333='CONCLUSÃO INFORMAL'!E1333)</f>
        <v>1</v>
      </c>
    </row>
    <row r="1317" spans="15:17" x14ac:dyDescent="0.35">
      <c r="O1317" t="b">
        <f>AND('INF GERAIS'!B1334=LEFT(RESUMO!B1334,9),'INF GERAIS'!B1334=LEFT('TERMO DE ADESÃO'!B1334,9),'INF GERAIS'!B1334=LEFT(EVENTOS!B1334,9),'INF GERAIS'!B1334=LEFT(PAGAMENTOS!B1334,9),'INF GERAIS'!B1334=LEFT(VISTORIA!B1334,9),'INF GERAIS'!B1334=LEFT('PRESTAÇÃO DE CONTAS'!B1334,9),'INF GERAIS'!B1334=LEFT('OBS  ENC'!B1334,9),'INF GERAIS'!B1334=LEFT('CONCLUSÃO INFORMAL'!B1334,9))</f>
        <v>1</v>
      </c>
      <c r="P1317" t="b">
        <f>AND('INF GERAIS'!D1334=RESUMO!D1334,'INF GERAIS'!D1334='TERMO DE ADESÃO'!D1334,'INF GERAIS'!D1334=EVENTOS!D1334,'INF GERAIS'!D1334=PAGAMENTOS!D1334,'INF GERAIS'!D1334=VISTORIA!D1334,'INF GERAIS'!D1334='PRESTAÇÃO DE CONTAS'!D1334,'INF GERAIS'!D1334='OBS  ENC'!D1334,'INF GERAIS'!D1334='CONCLUSÃO INFORMAL'!D1334)</f>
        <v>1</v>
      </c>
      <c r="Q1317" t="b">
        <f>AND('INF GERAIS'!E1334=RESUMO!E1334,'INF GERAIS'!E1334='TERMO DE ADESÃO'!E1334,'INF GERAIS'!E1334=EVENTOS!E1334,'INF GERAIS'!E1334=PAGAMENTOS!E1334,'INF GERAIS'!E1334=VISTORIA!E1334,'INF GERAIS'!E1334='PRESTAÇÃO DE CONTAS'!E1334,'INF GERAIS'!E1334='OBS  ENC'!E1334,'INF GERAIS'!E1334='CONCLUSÃO INFORMAL'!E1334)</f>
        <v>1</v>
      </c>
    </row>
    <row r="1318" spans="15:17" x14ac:dyDescent="0.35">
      <c r="O1318" t="b">
        <f>AND('INF GERAIS'!B1335=LEFT(RESUMO!B1335,9),'INF GERAIS'!B1335=LEFT('TERMO DE ADESÃO'!B1335,9),'INF GERAIS'!B1335=LEFT(EVENTOS!B1335,9),'INF GERAIS'!B1335=LEFT(PAGAMENTOS!B1335,9),'INF GERAIS'!B1335=LEFT(VISTORIA!B1335,9),'INF GERAIS'!B1335=LEFT('PRESTAÇÃO DE CONTAS'!B1335,9),'INF GERAIS'!B1335=LEFT('OBS  ENC'!B1335,9),'INF GERAIS'!B1335=LEFT('CONCLUSÃO INFORMAL'!B1335,9))</f>
        <v>1</v>
      </c>
      <c r="P1318" t="b">
        <f>AND('INF GERAIS'!D1335=RESUMO!D1335,'INF GERAIS'!D1335='TERMO DE ADESÃO'!D1335,'INF GERAIS'!D1335=EVENTOS!D1335,'INF GERAIS'!D1335=PAGAMENTOS!D1335,'INF GERAIS'!D1335=VISTORIA!D1335,'INF GERAIS'!D1335='PRESTAÇÃO DE CONTAS'!D1335,'INF GERAIS'!D1335='OBS  ENC'!D1335,'INF GERAIS'!D1335='CONCLUSÃO INFORMAL'!D1335)</f>
        <v>1</v>
      </c>
      <c r="Q1318" t="b">
        <f>AND('INF GERAIS'!E1335=RESUMO!E1335,'INF GERAIS'!E1335='TERMO DE ADESÃO'!E1335,'INF GERAIS'!E1335=EVENTOS!E1335,'INF GERAIS'!E1335=PAGAMENTOS!E1335,'INF GERAIS'!E1335=VISTORIA!E1335,'INF GERAIS'!E1335='PRESTAÇÃO DE CONTAS'!E1335,'INF GERAIS'!E1335='OBS  ENC'!E1335,'INF GERAIS'!E1335='CONCLUSÃO INFORMAL'!E1335)</f>
        <v>1</v>
      </c>
    </row>
    <row r="1319" spans="15:17" x14ac:dyDescent="0.35">
      <c r="O1319" t="b">
        <f>AND('INF GERAIS'!B1336=LEFT(RESUMO!B1336,9),'INF GERAIS'!B1336=LEFT('TERMO DE ADESÃO'!B1336,9),'INF GERAIS'!B1336=LEFT(EVENTOS!B1336,9),'INF GERAIS'!B1336=LEFT(PAGAMENTOS!B1336,9),'INF GERAIS'!B1336=LEFT(VISTORIA!B1336,9),'INF GERAIS'!B1336=LEFT('PRESTAÇÃO DE CONTAS'!B1336,9),'INF GERAIS'!B1336=LEFT('OBS  ENC'!B1336,9),'INF GERAIS'!B1336=LEFT('CONCLUSÃO INFORMAL'!B1336,9))</f>
        <v>1</v>
      </c>
      <c r="P1319" t="b">
        <f>AND('INF GERAIS'!D1336=RESUMO!D1336,'INF GERAIS'!D1336='TERMO DE ADESÃO'!D1336,'INF GERAIS'!D1336=EVENTOS!D1336,'INF GERAIS'!D1336=PAGAMENTOS!D1336,'INF GERAIS'!D1336=VISTORIA!D1336,'INF GERAIS'!D1336='PRESTAÇÃO DE CONTAS'!D1336,'INF GERAIS'!D1336='OBS  ENC'!D1336,'INF GERAIS'!D1336='CONCLUSÃO INFORMAL'!D1336)</f>
        <v>1</v>
      </c>
      <c r="Q1319" t="b">
        <f>AND('INF GERAIS'!E1336=RESUMO!E1336,'INF GERAIS'!E1336='TERMO DE ADESÃO'!E1336,'INF GERAIS'!E1336=EVENTOS!E1336,'INF GERAIS'!E1336=PAGAMENTOS!E1336,'INF GERAIS'!E1336=VISTORIA!E1336,'INF GERAIS'!E1336='PRESTAÇÃO DE CONTAS'!E1336,'INF GERAIS'!E1336='OBS  ENC'!E1336,'INF GERAIS'!E1336='CONCLUSÃO INFORMAL'!E1336)</f>
        <v>1</v>
      </c>
    </row>
    <row r="1320" spans="15:17" x14ac:dyDescent="0.35">
      <c r="O1320" t="b">
        <f>AND('INF GERAIS'!B1337=LEFT(RESUMO!B1337,9),'INF GERAIS'!B1337=LEFT('TERMO DE ADESÃO'!B1337,9),'INF GERAIS'!B1337=LEFT(EVENTOS!B1337,9),'INF GERAIS'!B1337=LEFT(PAGAMENTOS!B1337,9),'INF GERAIS'!B1337=LEFT(VISTORIA!B1337,9),'INF GERAIS'!B1337=LEFT('PRESTAÇÃO DE CONTAS'!B1337,9),'INF GERAIS'!B1337=LEFT('OBS  ENC'!B1337,9),'INF GERAIS'!B1337=LEFT('CONCLUSÃO INFORMAL'!B1337,9))</f>
        <v>1</v>
      </c>
      <c r="P1320" t="b">
        <f>AND('INF GERAIS'!D1337=RESUMO!D1337,'INF GERAIS'!D1337='TERMO DE ADESÃO'!D1337,'INF GERAIS'!D1337=EVENTOS!D1337,'INF GERAIS'!D1337=PAGAMENTOS!D1337,'INF GERAIS'!D1337=VISTORIA!D1337,'INF GERAIS'!D1337='PRESTAÇÃO DE CONTAS'!D1337,'INF GERAIS'!D1337='OBS  ENC'!D1337,'INF GERAIS'!D1337='CONCLUSÃO INFORMAL'!D1337)</f>
        <v>1</v>
      </c>
      <c r="Q1320" t="b">
        <f>AND('INF GERAIS'!E1337=RESUMO!E1337,'INF GERAIS'!E1337='TERMO DE ADESÃO'!E1337,'INF GERAIS'!E1337=EVENTOS!E1337,'INF GERAIS'!E1337=PAGAMENTOS!E1337,'INF GERAIS'!E1337=VISTORIA!E1337,'INF GERAIS'!E1337='PRESTAÇÃO DE CONTAS'!E1337,'INF GERAIS'!E1337='OBS  ENC'!E1337,'INF GERAIS'!E1337='CONCLUSÃO INFORMAL'!E1337)</f>
        <v>1</v>
      </c>
    </row>
    <row r="1321" spans="15:17" x14ac:dyDescent="0.35">
      <c r="O1321" t="b">
        <f>AND('INF GERAIS'!B1338=LEFT(RESUMO!B1338,9),'INF GERAIS'!B1338=LEFT('TERMO DE ADESÃO'!B1338,9),'INF GERAIS'!B1338=LEFT(EVENTOS!B1338,9),'INF GERAIS'!B1338=LEFT(PAGAMENTOS!B1338,9),'INF GERAIS'!B1338=LEFT(VISTORIA!B1338,9),'INF GERAIS'!B1338=LEFT('PRESTAÇÃO DE CONTAS'!B1338,9),'INF GERAIS'!B1338=LEFT('OBS  ENC'!B1338,9),'INF GERAIS'!B1338=LEFT('CONCLUSÃO INFORMAL'!B1338,9))</f>
        <v>1</v>
      </c>
      <c r="P1321" t="b">
        <f>AND('INF GERAIS'!D1338=RESUMO!D1338,'INF GERAIS'!D1338='TERMO DE ADESÃO'!D1338,'INF GERAIS'!D1338=EVENTOS!D1338,'INF GERAIS'!D1338=PAGAMENTOS!D1338,'INF GERAIS'!D1338=VISTORIA!D1338,'INF GERAIS'!D1338='PRESTAÇÃO DE CONTAS'!D1338,'INF GERAIS'!D1338='OBS  ENC'!D1338,'INF GERAIS'!D1338='CONCLUSÃO INFORMAL'!D1338)</f>
        <v>1</v>
      </c>
      <c r="Q1321" t="b">
        <f>AND('INF GERAIS'!E1338=RESUMO!E1338,'INF GERAIS'!E1338='TERMO DE ADESÃO'!E1338,'INF GERAIS'!E1338=EVENTOS!E1338,'INF GERAIS'!E1338=PAGAMENTOS!E1338,'INF GERAIS'!E1338=VISTORIA!E1338,'INF GERAIS'!E1338='PRESTAÇÃO DE CONTAS'!E1338,'INF GERAIS'!E1338='OBS  ENC'!E1338,'INF GERAIS'!E1338='CONCLUSÃO INFORMAL'!E1338)</f>
        <v>1</v>
      </c>
    </row>
    <row r="1322" spans="15:17" x14ac:dyDescent="0.35">
      <c r="O1322" t="b">
        <f>AND('INF GERAIS'!B1339=LEFT(RESUMO!B1339,9),'INF GERAIS'!B1339=LEFT('TERMO DE ADESÃO'!B1339,9),'INF GERAIS'!B1339=LEFT(EVENTOS!B1339,9),'INF GERAIS'!B1339=LEFT(PAGAMENTOS!B1339,9),'INF GERAIS'!B1339=LEFT(VISTORIA!B1339,9),'INF GERAIS'!B1339=LEFT('PRESTAÇÃO DE CONTAS'!B1339,9),'INF GERAIS'!B1339=LEFT('OBS  ENC'!B1339,9),'INF GERAIS'!B1339=LEFT('CONCLUSÃO INFORMAL'!B1339,9))</f>
        <v>1</v>
      </c>
      <c r="P1322" t="b">
        <f>AND('INF GERAIS'!D1339=RESUMO!D1339,'INF GERAIS'!D1339='TERMO DE ADESÃO'!D1339,'INF GERAIS'!D1339=EVENTOS!D1339,'INF GERAIS'!D1339=PAGAMENTOS!D1339,'INF GERAIS'!D1339=VISTORIA!D1339,'INF GERAIS'!D1339='PRESTAÇÃO DE CONTAS'!D1339,'INF GERAIS'!D1339='OBS  ENC'!D1339,'INF GERAIS'!D1339='CONCLUSÃO INFORMAL'!D1339)</f>
        <v>1</v>
      </c>
      <c r="Q1322" t="b">
        <f>AND('INF GERAIS'!E1339=RESUMO!E1339,'INF GERAIS'!E1339='TERMO DE ADESÃO'!E1339,'INF GERAIS'!E1339=EVENTOS!E1339,'INF GERAIS'!E1339=PAGAMENTOS!E1339,'INF GERAIS'!E1339=VISTORIA!E1339,'INF GERAIS'!E1339='PRESTAÇÃO DE CONTAS'!E1339,'INF GERAIS'!E1339='OBS  ENC'!E1339,'INF GERAIS'!E1339='CONCLUSÃO INFORMAL'!E1339)</f>
        <v>1</v>
      </c>
    </row>
    <row r="1323" spans="15:17" x14ac:dyDescent="0.35">
      <c r="O1323" t="b">
        <f>AND('INF GERAIS'!B1340=LEFT(RESUMO!B1340,9),'INF GERAIS'!B1340=LEFT('TERMO DE ADESÃO'!B1340,9),'INF GERAIS'!B1340=LEFT(EVENTOS!B1340,9),'INF GERAIS'!B1340=LEFT(PAGAMENTOS!B1340,9),'INF GERAIS'!B1340=LEFT(VISTORIA!B1340,9),'INF GERAIS'!B1340=LEFT('PRESTAÇÃO DE CONTAS'!B1340,9),'INF GERAIS'!B1340=LEFT('OBS  ENC'!B1340,9),'INF GERAIS'!B1340=LEFT('CONCLUSÃO INFORMAL'!B1340,9))</f>
        <v>1</v>
      </c>
      <c r="P1323" t="b">
        <f>AND('INF GERAIS'!D1340=RESUMO!D1340,'INF GERAIS'!D1340='TERMO DE ADESÃO'!D1340,'INF GERAIS'!D1340=EVENTOS!D1340,'INF GERAIS'!D1340=PAGAMENTOS!D1340,'INF GERAIS'!D1340=VISTORIA!D1340,'INF GERAIS'!D1340='PRESTAÇÃO DE CONTAS'!D1340,'INF GERAIS'!D1340='OBS  ENC'!D1340,'INF GERAIS'!D1340='CONCLUSÃO INFORMAL'!D1340)</f>
        <v>1</v>
      </c>
      <c r="Q1323" t="b">
        <f>AND('INF GERAIS'!E1340=RESUMO!E1340,'INF GERAIS'!E1340='TERMO DE ADESÃO'!E1340,'INF GERAIS'!E1340=EVENTOS!E1340,'INF GERAIS'!E1340=PAGAMENTOS!E1340,'INF GERAIS'!E1340=VISTORIA!E1340,'INF GERAIS'!E1340='PRESTAÇÃO DE CONTAS'!E1340,'INF GERAIS'!E1340='OBS  ENC'!E1340,'INF GERAIS'!E1340='CONCLUSÃO INFORMAL'!E1340)</f>
        <v>1</v>
      </c>
    </row>
    <row r="1324" spans="15:17" x14ac:dyDescent="0.35">
      <c r="O1324" t="b">
        <f>AND('INF GERAIS'!B1341=LEFT(RESUMO!B1341,9),'INF GERAIS'!B1341=LEFT('TERMO DE ADESÃO'!B1341,9),'INF GERAIS'!B1341=LEFT(EVENTOS!B1341,9),'INF GERAIS'!B1341=LEFT(PAGAMENTOS!B1341,9),'INF GERAIS'!B1341=LEFT(VISTORIA!B1341,9),'INF GERAIS'!B1341=LEFT('PRESTAÇÃO DE CONTAS'!B1341,9),'INF GERAIS'!B1341=LEFT('OBS  ENC'!B1341,9),'INF GERAIS'!B1341=LEFT('CONCLUSÃO INFORMAL'!B1341,9))</f>
        <v>1</v>
      </c>
      <c r="P1324" t="b">
        <f>AND('INF GERAIS'!D1341=RESUMO!D1341,'INF GERAIS'!D1341='TERMO DE ADESÃO'!D1341,'INF GERAIS'!D1341=EVENTOS!D1341,'INF GERAIS'!D1341=PAGAMENTOS!D1341,'INF GERAIS'!D1341=VISTORIA!D1341,'INF GERAIS'!D1341='PRESTAÇÃO DE CONTAS'!D1341,'INF GERAIS'!D1341='OBS  ENC'!D1341,'INF GERAIS'!D1341='CONCLUSÃO INFORMAL'!D1341)</f>
        <v>1</v>
      </c>
      <c r="Q1324" t="b">
        <f>AND('INF GERAIS'!E1341=RESUMO!E1341,'INF GERAIS'!E1341='TERMO DE ADESÃO'!E1341,'INF GERAIS'!E1341=EVENTOS!E1341,'INF GERAIS'!E1341=PAGAMENTOS!E1341,'INF GERAIS'!E1341=VISTORIA!E1341,'INF GERAIS'!E1341='PRESTAÇÃO DE CONTAS'!E1341,'INF GERAIS'!E1341='OBS  ENC'!E1341,'INF GERAIS'!E1341='CONCLUSÃO INFORMAL'!E1341)</f>
        <v>1</v>
      </c>
    </row>
    <row r="1325" spans="15:17" x14ac:dyDescent="0.35">
      <c r="O1325" t="b">
        <f>AND('INF GERAIS'!B1342=LEFT(RESUMO!B1342,9),'INF GERAIS'!B1342=LEFT('TERMO DE ADESÃO'!B1342,9),'INF GERAIS'!B1342=LEFT(EVENTOS!B1342,9),'INF GERAIS'!B1342=LEFT(PAGAMENTOS!B1342,9),'INF GERAIS'!B1342=LEFT(VISTORIA!B1342,9),'INF GERAIS'!B1342=LEFT('PRESTAÇÃO DE CONTAS'!B1342,9),'INF GERAIS'!B1342=LEFT('OBS  ENC'!B1342,9),'INF GERAIS'!B1342=LEFT('CONCLUSÃO INFORMAL'!B1342,9))</f>
        <v>1</v>
      </c>
      <c r="P1325" t="b">
        <f>AND('INF GERAIS'!D1342=RESUMO!D1342,'INF GERAIS'!D1342='TERMO DE ADESÃO'!D1342,'INF GERAIS'!D1342=EVENTOS!D1342,'INF GERAIS'!D1342=PAGAMENTOS!D1342,'INF GERAIS'!D1342=VISTORIA!D1342,'INF GERAIS'!D1342='PRESTAÇÃO DE CONTAS'!D1342,'INF GERAIS'!D1342='OBS  ENC'!D1342,'INF GERAIS'!D1342='CONCLUSÃO INFORMAL'!D1342)</f>
        <v>1</v>
      </c>
      <c r="Q1325" t="b">
        <f>AND('INF GERAIS'!E1342=RESUMO!E1342,'INF GERAIS'!E1342='TERMO DE ADESÃO'!E1342,'INF GERAIS'!E1342=EVENTOS!E1342,'INF GERAIS'!E1342=PAGAMENTOS!E1342,'INF GERAIS'!E1342=VISTORIA!E1342,'INF GERAIS'!E1342='PRESTAÇÃO DE CONTAS'!E1342,'INF GERAIS'!E1342='OBS  ENC'!E1342,'INF GERAIS'!E1342='CONCLUSÃO INFORMAL'!E1342)</f>
        <v>1</v>
      </c>
    </row>
    <row r="1326" spans="15:17" x14ac:dyDescent="0.35">
      <c r="O1326" t="b">
        <f>AND('INF GERAIS'!B1343=LEFT(RESUMO!B1343,9),'INF GERAIS'!B1343=LEFT('TERMO DE ADESÃO'!B1343,9),'INF GERAIS'!B1343=LEFT(EVENTOS!B1343,9),'INF GERAIS'!B1343=LEFT(PAGAMENTOS!B1343,9),'INF GERAIS'!B1343=LEFT(VISTORIA!B1343,9),'INF GERAIS'!B1343=LEFT('PRESTAÇÃO DE CONTAS'!B1343,9),'INF GERAIS'!B1343=LEFT('OBS  ENC'!B1343,9),'INF GERAIS'!B1343=LEFT('CONCLUSÃO INFORMAL'!B1343,9))</f>
        <v>1</v>
      </c>
      <c r="P1326" t="b">
        <f>AND('INF GERAIS'!D1343=RESUMO!D1343,'INF GERAIS'!D1343='TERMO DE ADESÃO'!D1343,'INF GERAIS'!D1343=EVENTOS!D1343,'INF GERAIS'!D1343=PAGAMENTOS!D1343,'INF GERAIS'!D1343=VISTORIA!D1343,'INF GERAIS'!D1343='PRESTAÇÃO DE CONTAS'!D1343,'INF GERAIS'!D1343='OBS  ENC'!D1343,'INF GERAIS'!D1343='CONCLUSÃO INFORMAL'!D1343)</f>
        <v>1</v>
      </c>
      <c r="Q1326" t="b">
        <f>AND('INF GERAIS'!E1343=RESUMO!E1343,'INF GERAIS'!E1343='TERMO DE ADESÃO'!E1343,'INF GERAIS'!E1343=EVENTOS!E1343,'INF GERAIS'!E1343=PAGAMENTOS!E1343,'INF GERAIS'!E1343=VISTORIA!E1343,'INF GERAIS'!E1343='PRESTAÇÃO DE CONTAS'!E1343,'INF GERAIS'!E1343='OBS  ENC'!E1343,'INF GERAIS'!E1343='CONCLUSÃO INFORMAL'!E1343)</f>
        <v>1</v>
      </c>
    </row>
    <row r="1327" spans="15:17" x14ac:dyDescent="0.35">
      <c r="O1327" t="b">
        <f>AND('INF GERAIS'!B1344=LEFT(RESUMO!B1344,9),'INF GERAIS'!B1344=LEFT('TERMO DE ADESÃO'!B1344,9),'INF GERAIS'!B1344=LEFT(EVENTOS!B1344,9),'INF GERAIS'!B1344=LEFT(PAGAMENTOS!B1344,9),'INF GERAIS'!B1344=LEFT(VISTORIA!B1344,9),'INF GERAIS'!B1344=LEFT('PRESTAÇÃO DE CONTAS'!B1344,9),'INF GERAIS'!B1344=LEFT('OBS  ENC'!B1344,9),'INF GERAIS'!B1344=LEFT('CONCLUSÃO INFORMAL'!B1344,9))</f>
        <v>1</v>
      </c>
      <c r="P1327" t="b">
        <f>AND('INF GERAIS'!D1344=RESUMO!D1344,'INF GERAIS'!D1344='TERMO DE ADESÃO'!D1344,'INF GERAIS'!D1344=EVENTOS!D1344,'INF GERAIS'!D1344=PAGAMENTOS!D1344,'INF GERAIS'!D1344=VISTORIA!D1344,'INF GERAIS'!D1344='PRESTAÇÃO DE CONTAS'!D1344,'INF GERAIS'!D1344='OBS  ENC'!D1344,'INF GERAIS'!D1344='CONCLUSÃO INFORMAL'!D1344)</f>
        <v>1</v>
      </c>
      <c r="Q1327" t="b">
        <f>AND('INF GERAIS'!E1344=RESUMO!E1344,'INF GERAIS'!E1344='TERMO DE ADESÃO'!E1344,'INF GERAIS'!E1344=EVENTOS!E1344,'INF GERAIS'!E1344=PAGAMENTOS!E1344,'INF GERAIS'!E1344=VISTORIA!E1344,'INF GERAIS'!E1344='PRESTAÇÃO DE CONTAS'!E1344,'INF GERAIS'!E1344='OBS  ENC'!E1344,'INF GERAIS'!E1344='CONCLUSÃO INFORMAL'!E1344)</f>
        <v>1</v>
      </c>
    </row>
    <row r="1328" spans="15:17" x14ac:dyDescent="0.35">
      <c r="O1328" t="b">
        <f>AND('INF GERAIS'!B1345=LEFT(RESUMO!B1345,9),'INF GERAIS'!B1345=LEFT('TERMO DE ADESÃO'!B1345,9),'INF GERAIS'!B1345=LEFT(EVENTOS!B1345,9),'INF GERAIS'!B1345=LEFT(PAGAMENTOS!B1345,9),'INF GERAIS'!B1345=LEFT(VISTORIA!B1345,9),'INF GERAIS'!B1345=LEFT('PRESTAÇÃO DE CONTAS'!B1345,9),'INF GERAIS'!B1345=LEFT('OBS  ENC'!B1345,9),'INF GERAIS'!B1345=LEFT('CONCLUSÃO INFORMAL'!B1345,9))</f>
        <v>1</v>
      </c>
      <c r="P1328" t="b">
        <f>AND('INF GERAIS'!D1345=RESUMO!D1345,'INF GERAIS'!D1345='TERMO DE ADESÃO'!D1345,'INF GERAIS'!D1345=EVENTOS!D1345,'INF GERAIS'!D1345=PAGAMENTOS!D1345,'INF GERAIS'!D1345=VISTORIA!D1345,'INF GERAIS'!D1345='PRESTAÇÃO DE CONTAS'!D1345,'INF GERAIS'!D1345='OBS  ENC'!D1345,'INF GERAIS'!D1345='CONCLUSÃO INFORMAL'!D1345)</f>
        <v>1</v>
      </c>
      <c r="Q1328" t="b">
        <f>AND('INF GERAIS'!E1345=RESUMO!E1345,'INF GERAIS'!E1345='TERMO DE ADESÃO'!E1345,'INF GERAIS'!E1345=EVENTOS!E1345,'INF GERAIS'!E1345=PAGAMENTOS!E1345,'INF GERAIS'!E1345=VISTORIA!E1345,'INF GERAIS'!E1345='PRESTAÇÃO DE CONTAS'!E1345,'INF GERAIS'!E1345='OBS  ENC'!E1345,'INF GERAIS'!E1345='CONCLUSÃO INFORMAL'!E1345)</f>
        <v>1</v>
      </c>
    </row>
    <row r="1329" spans="15:17" x14ac:dyDescent="0.35">
      <c r="O1329" t="b">
        <f>AND('INF GERAIS'!B1346=LEFT(RESUMO!B1346,9),'INF GERAIS'!B1346=LEFT('TERMO DE ADESÃO'!B1346,9),'INF GERAIS'!B1346=LEFT(EVENTOS!B1346,9),'INF GERAIS'!B1346=LEFT(PAGAMENTOS!B1346,9),'INF GERAIS'!B1346=LEFT(VISTORIA!B1346,9),'INF GERAIS'!B1346=LEFT('PRESTAÇÃO DE CONTAS'!B1346,9),'INF GERAIS'!B1346=LEFT('OBS  ENC'!B1346,9),'INF GERAIS'!B1346=LEFT('CONCLUSÃO INFORMAL'!B1346,9))</f>
        <v>1</v>
      </c>
      <c r="P1329" t="b">
        <f>AND('INF GERAIS'!D1346=RESUMO!D1346,'INF GERAIS'!D1346='TERMO DE ADESÃO'!D1346,'INF GERAIS'!D1346=EVENTOS!D1346,'INF GERAIS'!D1346=PAGAMENTOS!D1346,'INF GERAIS'!D1346=VISTORIA!D1346,'INF GERAIS'!D1346='PRESTAÇÃO DE CONTAS'!D1346,'INF GERAIS'!D1346='OBS  ENC'!D1346,'INF GERAIS'!D1346='CONCLUSÃO INFORMAL'!D1346)</f>
        <v>1</v>
      </c>
      <c r="Q1329" t="b">
        <f>AND('INF GERAIS'!E1346=RESUMO!E1346,'INF GERAIS'!E1346='TERMO DE ADESÃO'!E1346,'INF GERAIS'!E1346=EVENTOS!E1346,'INF GERAIS'!E1346=PAGAMENTOS!E1346,'INF GERAIS'!E1346=VISTORIA!E1346,'INF GERAIS'!E1346='PRESTAÇÃO DE CONTAS'!E1346,'INF GERAIS'!E1346='OBS  ENC'!E1346,'INF GERAIS'!E1346='CONCLUSÃO INFORMAL'!E1346)</f>
        <v>1</v>
      </c>
    </row>
    <row r="1330" spans="15:17" x14ac:dyDescent="0.35">
      <c r="O1330" t="b">
        <f>AND('INF GERAIS'!B1347=LEFT(RESUMO!B1347,9),'INF GERAIS'!B1347=LEFT('TERMO DE ADESÃO'!B1347,9),'INF GERAIS'!B1347=LEFT(EVENTOS!B1347,9),'INF GERAIS'!B1347=LEFT(PAGAMENTOS!B1347,9),'INF GERAIS'!B1347=LEFT(VISTORIA!B1347,9),'INF GERAIS'!B1347=LEFT('PRESTAÇÃO DE CONTAS'!B1347,9),'INF GERAIS'!B1347=LEFT('OBS  ENC'!B1347,9),'INF GERAIS'!B1347=LEFT('CONCLUSÃO INFORMAL'!B1347,9))</f>
        <v>1</v>
      </c>
      <c r="P1330" t="b">
        <f>AND('INF GERAIS'!D1347=RESUMO!D1347,'INF GERAIS'!D1347='TERMO DE ADESÃO'!D1347,'INF GERAIS'!D1347=EVENTOS!D1347,'INF GERAIS'!D1347=PAGAMENTOS!D1347,'INF GERAIS'!D1347=VISTORIA!D1347,'INF GERAIS'!D1347='PRESTAÇÃO DE CONTAS'!D1347,'INF GERAIS'!D1347='OBS  ENC'!D1347,'INF GERAIS'!D1347='CONCLUSÃO INFORMAL'!D1347)</f>
        <v>1</v>
      </c>
      <c r="Q1330" t="b">
        <f>AND('INF GERAIS'!E1347=RESUMO!E1347,'INF GERAIS'!E1347='TERMO DE ADESÃO'!E1347,'INF GERAIS'!E1347=EVENTOS!E1347,'INF GERAIS'!E1347=PAGAMENTOS!E1347,'INF GERAIS'!E1347=VISTORIA!E1347,'INF GERAIS'!E1347='PRESTAÇÃO DE CONTAS'!E1347,'INF GERAIS'!E1347='OBS  ENC'!E1347,'INF GERAIS'!E1347='CONCLUSÃO INFORMAL'!E1347)</f>
        <v>1</v>
      </c>
    </row>
    <row r="1331" spans="15:17" x14ac:dyDescent="0.35">
      <c r="O1331" t="b">
        <f>AND('INF GERAIS'!B1348=LEFT(RESUMO!B1348,9),'INF GERAIS'!B1348=LEFT('TERMO DE ADESÃO'!B1348,9),'INF GERAIS'!B1348=LEFT(EVENTOS!B1348,9),'INF GERAIS'!B1348=LEFT(PAGAMENTOS!B1348,9),'INF GERAIS'!B1348=LEFT(VISTORIA!B1348,9),'INF GERAIS'!B1348=LEFT('PRESTAÇÃO DE CONTAS'!B1348,9),'INF GERAIS'!B1348=LEFT('OBS  ENC'!B1348,9),'INF GERAIS'!B1348=LEFT('CONCLUSÃO INFORMAL'!B1348,9))</f>
        <v>1</v>
      </c>
      <c r="P1331" t="b">
        <f>AND('INF GERAIS'!D1348=RESUMO!D1348,'INF GERAIS'!D1348='TERMO DE ADESÃO'!D1348,'INF GERAIS'!D1348=EVENTOS!D1348,'INF GERAIS'!D1348=PAGAMENTOS!D1348,'INF GERAIS'!D1348=VISTORIA!D1348,'INF GERAIS'!D1348='PRESTAÇÃO DE CONTAS'!D1348,'INF GERAIS'!D1348='OBS  ENC'!D1348,'INF GERAIS'!D1348='CONCLUSÃO INFORMAL'!D1348)</f>
        <v>1</v>
      </c>
      <c r="Q1331" t="b">
        <f>AND('INF GERAIS'!E1348=RESUMO!E1348,'INF GERAIS'!E1348='TERMO DE ADESÃO'!E1348,'INF GERAIS'!E1348=EVENTOS!E1348,'INF GERAIS'!E1348=PAGAMENTOS!E1348,'INF GERAIS'!E1348=VISTORIA!E1348,'INF GERAIS'!E1348='PRESTAÇÃO DE CONTAS'!E1348,'INF GERAIS'!E1348='OBS  ENC'!E1348,'INF GERAIS'!E1348='CONCLUSÃO INFORMAL'!E1348)</f>
        <v>1</v>
      </c>
    </row>
    <row r="1332" spans="15:17" x14ac:dyDescent="0.35">
      <c r="O1332" t="b">
        <f>AND('INF GERAIS'!B1349=LEFT(RESUMO!B1349,9),'INF GERAIS'!B1349=LEFT('TERMO DE ADESÃO'!B1349,9),'INF GERAIS'!B1349=LEFT(EVENTOS!B1349,9),'INF GERAIS'!B1349=LEFT(PAGAMENTOS!B1349,9),'INF GERAIS'!B1349=LEFT(VISTORIA!B1349,9),'INF GERAIS'!B1349=LEFT('PRESTAÇÃO DE CONTAS'!B1349,9),'INF GERAIS'!B1349=LEFT('OBS  ENC'!B1349,9),'INF GERAIS'!B1349=LEFT('CONCLUSÃO INFORMAL'!B1349,9))</f>
        <v>1</v>
      </c>
      <c r="P1332" t="b">
        <f>AND('INF GERAIS'!D1349=RESUMO!D1349,'INF GERAIS'!D1349='TERMO DE ADESÃO'!D1349,'INF GERAIS'!D1349=EVENTOS!D1349,'INF GERAIS'!D1349=PAGAMENTOS!D1349,'INF GERAIS'!D1349=VISTORIA!D1349,'INF GERAIS'!D1349='PRESTAÇÃO DE CONTAS'!D1349,'INF GERAIS'!D1349='OBS  ENC'!D1349,'INF GERAIS'!D1349='CONCLUSÃO INFORMAL'!D1349)</f>
        <v>1</v>
      </c>
      <c r="Q1332" t="b">
        <f>AND('INF GERAIS'!E1349=RESUMO!E1349,'INF GERAIS'!E1349='TERMO DE ADESÃO'!E1349,'INF GERAIS'!E1349=EVENTOS!E1349,'INF GERAIS'!E1349=PAGAMENTOS!E1349,'INF GERAIS'!E1349=VISTORIA!E1349,'INF GERAIS'!E1349='PRESTAÇÃO DE CONTAS'!E1349,'INF GERAIS'!E1349='OBS  ENC'!E1349,'INF GERAIS'!E1349='CONCLUSÃO INFORMAL'!E1349)</f>
        <v>1</v>
      </c>
    </row>
    <row r="1333" spans="15:17" x14ac:dyDescent="0.35">
      <c r="O1333" t="b">
        <f>AND('INF GERAIS'!B1350=LEFT(RESUMO!B1350,9),'INF GERAIS'!B1350=LEFT('TERMO DE ADESÃO'!B1350,9),'INF GERAIS'!B1350=LEFT(EVENTOS!B1350,9),'INF GERAIS'!B1350=LEFT(PAGAMENTOS!B1350,9),'INF GERAIS'!B1350=LEFT(VISTORIA!B1350,9),'INF GERAIS'!B1350=LEFT('PRESTAÇÃO DE CONTAS'!B1350,9),'INF GERAIS'!B1350=LEFT('OBS  ENC'!B1350,9),'INF GERAIS'!B1350=LEFT('CONCLUSÃO INFORMAL'!B1350,9))</f>
        <v>1</v>
      </c>
      <c r="P1333" t="b">
        <f>AND('INF GERAIS'!D1350=RESUMO!D1350,'INF GERAIS'!D1350='TERMO DE ADESÃO'!D1350,'INF GERAIS'!D1350=EVENTOS!D1350,'INF GERAIS'!D1350=PAGAMENTOS!D1350,'INF GERAIS'!D1350=VISTORIA!D1350,'INF GERAIS'!D1350='PRESTAÇÃO DE CONTAS'!D1350,'INF GERAIS'!D1350='OBS  ENC'!D1350,'INF GERAIS'!D1350='CONCLUSÃO INFORMAL'!D1350)</f>
        <v>1</v>
      </c>
      <c r="Q1333" t="b">
        <f>AND('INF GERAIS'!E1350=RESUMO!E1350,'INF GERAIS'!E1350='TERMO DE ADESÃO'!E1350,'INF GERAIS'!E1350=EVENTOS!E1350,'INF GERAIS'!E1350=PAGAMENTOS!E1350,'INF GERAIS'!E1350=VISTORIA!E1350,'INF GERAIS'!E1350='PRESTAÇÃO DE CONTAS'!E1350,'INF GERAIS'!E1350='OBS  ENC'!E1350,'INF GERAIS'!E1350='CONCLUSÃO INFORMAL'!E1350)</f>
        <v>1</v>
      </c>
    </row>
    <row r="1334" spans="15:17" x14ac:dyDescent="0.35">
      <c r="O1334" t="b">
        <f>AND('INF GERAIS'!B1351=LEFT(RESUMO!B1351,9),'INF GERAIS'!B1351=LEFT('TERMO DE ADESÃO'!B1351,9),'INF GERAIS'!B1351=LEFT(EVENTOS!B1351,9),'INF GERAIS'!B1351=LEFT(PAGAMENTOS!B1351,9),'INF GERAIS'!B1351=LEFT(VISTORIA!B1351,9),'INF GERAIS'!B1351=LEFT('PRESTAÇÃO DE CONTAS'!B1351,9),'INF GERAIS'!B1351=LEFT('OBS  ENC'!B1351,9),'INF GERAIS'!B1351=LEFT('CONCLUSÃO INFORMAL'!B1351,9))</f>
        <v>1</v>
      </c>
      <c r="P1334" t="b">
        <f>AND('INF GERAIS'!D1351=RESUMO!D1351,'INF GERAIS'!D1351='TERMO DE ADESÃO'!D1351,'INF GERAIS'!D1351=EVENTOS!D1351,'INF GERAIS'!D1351=PAGAMENTOS!D1351,'INF GERAIS'!D1351=VISTORIA!D1351,'INF GERAIS'!D1351='PRESTAÇÃO DE CONTAS'!D1351,'INF GERAIS'!D1351='OBS  ENC'!D1351,'INF GERAIS'!D1351='CONCLUSÃO INFORMAL'!D1351)</f>
        <v>1</v>
      </c>
      <c r="Q1334" t="b">
        <f>AND('INF GERAIS'!E1351=RESUMO!E1351,'INF GERAIS'!E1351='TERMO DE ADESÃO'!E1351,'INF GERAIS'!E1351=EVENTOS!E1351,'INF GERAIS'!E1351=PAGAMENTOS!E1351,'INF GERAIS'!E1351=VISTORIA!E1351,'INF GERAIS'!E1351='PRESTAÇÃO DE CONTAS'!E1351,'INF GERAIS'!E1351='OBS  ENC'!E1351,'INF GERAIS'!E1351='CONCLUSÃO INFORMAL'!E1351)</f>
        <v>1</v>
      </c>
    </row>
    <row r="1335" spans="15:17" x14ac:dyDescent="0.35">
      <c r="O1335" t="b">
        <f>AND('INF GERAIS'!B1352=LEFT(RESUMO!B1352,9),'INF GERAIS'!B1352=LEFT('TERMO DE ADESÃO'!B1352,9),'INF GERAIS'!B1352=LEFT(EVENTOS!B1352,9),'INF GERAIS'!B1352=LEFT(PAGAMENTOS!B1352,9),'INF GERAIS'!B1352=LEFT(VISTORIA!B1352,9),'INF GERAIS'!B1352=LEFT('PRESTAÇÃO DE CONTAS'!B1352,9),'INF GERAIS'!B1352=LEFT('OBS  ENC'!B1352,9),'INF GERAIS'!B1352=LEFT('CONCLUSÃO INFORMAL'!B1352,9))</f>
        <v>1</v>
      </c>
      <c r="P1335" t="b">
        <f>AND('INF GERAIS'!D1352=RESUMO!D1352,'INF GERAIS'!D1352='TERMO DE ADESÃO'!D1352,'INF GERAIS'!D1352=EVENTOS!D1352,'INF GERAIS'!D1352=PAGAMENTOS!D1352,'INF GERAIS'!D1352=VISTORIA!D1352,'INF GERAIS'!D1352='PRESTAÇÃO DE CONTAS'!D1352,'INF GERAIS'!D1352='OBS  ENC'!D1352,'INF GERAIS'!D1352='CONCLUSÃO INFORMAL'!D1352)</f>
        <v>1</v>
      </c>
      <c r="Q1335" t="b">
        <f>AND('INF GERAIS'!E1352=RESUMO!E1352,'INF GERAIS'!E1352='TERMO DE ADESÃO'!E1352,'INF GERAIS'!E1352=EVENTOS!E1352,'INF GERAIS'!E1352=PAGAMENTOS!E1352,'INF GERAIS'!E1352=VISTORIA!E1352,'INF GERAIS'!E1352='PRESTAÇÃO DE CONTAS'!E1352,'INF GERAIS'!E1352='OBS  ENC'!E1352,'INF GERAIS'!E1352='CONCLUSÃO INFORMAL'!E1352)</f>
        <v>1</v>
      </c>
    </row>
    <row r="1336" spans="15:17" x14ac:dyDescent="0.35">
      <c r="O1336" t="b">
        <f>AND('INF GERAIS'!B1353=LEFT(RESUMO!B1353,9),'INF GERAIS'!B1353=LEFT('TERMO DE ADESÃO'!B1353,9),'INF GERAIS'!B1353=LEFT(EVENTOS!B1353,9),'INF GERAIS'!B1353=LEFT(PAGAMENTOS!B1353,9),'INF GERAIS'!B1353=LEFT(VISTORIA!B1353,9),'INF GERAIS'!B1353=LEFT('PRESTAÇÃO DE CONTAS'!B1353,9),'INF GERAIS'!B1353=LEFT('OBS  ENC'!B1353,9),'INF GERAIS'!B1353=LEFT('CONCLUSÃO INFORMAL'!B1353,9))</f>
        <v>1</v>
      </c>
      <c r="P1336" t="b">
        <f>AND('INF GERAIS'!D1353=RESUMO!D1353,'INF GERAIS'!D1353='TERMO DE ADESÃO'!D1353,'INF GERAIS'!D1353=EVENTOS!D1353,'INF GERAIS'!D1353=PAGAMENTOS!D1353,'INF GERAIS'!D1353=VISTORIA!D1353,'INF GERAIS'!D1353='PRESTAÇÃO DE CONTAS'!D1353,'INF GERAIS'!D1353='OBS  ENC'!D1353,'INF GERAIS'!D1353='CONCLUSÃO INFORMAL'!D1353)</f>
        <v>1</v>
      </c>
      <c r="Q1336" t="b">
        <f>AND('INF GERAIS'!E1353=RESUMO!E1353,'INF GERAIS'!E1353='TERMO DE ADESÃO'!E1353,'INF GERAIS'!E1353=EVENTOS!E1353,'INF GERAIS'!E1353=PAGAMENTOS!E1353,'INF GERAIS'!E1353=VISTORIA!E1353,'INF GERAIS'!E1353='PRESTAÇÃO DE CONTAS'!E1353,'INF GERAIS'!E1353='OBS  ENC'!E1353,'INF GERAIS'!E1353='CONCLUSÃO INFORMAL'!E1353)</f>
        <v>1</v>
      </c>
    </row>
    <row r="1337" spans="15:17" x14ac:dyDescent="0.35">
      <c r="O1337" t="b">
        <f>AND('INF GERAIS'!B1354=LEFT(RESUMO!B1354,9),'INF GERAIS'!B1354=LEFT('TERMO DE ADESÃO'!B1354,9),'INF GERAIS'!B1354=LEFT(EVENTOS!B1354,9),'INF GERAIS'!B1354=LEFT(PAGAMENTOS!B1354,9),'INF GERAIS'!B1354=LEFT(VISTORIA!B1354,9),'INF GERAIS'!B1354=LEFT('PRESTAÇÃO DE CONTAS'!B1354,9),'INF GERAIS'!B1354=LEFT('OBS  ENC'!B1354,9),'INF GERAIS'!B1354=LEFT('CONCLUSÃO INFORMAL'!B1354,9))</f>
        <v>1</v>
      </c>
      <c r="P1337" t="b">
        <f>AND('INF GERAIS'!D1354=RESUMO!D1354,'INF GERAIS'!D1354='TERMO DE ADESÃO'!D1354,'INF GERAIS'!D1354=EVENTOS!D1354,'INF GERAIS'!D1354=PAGAMENTOS!D1354,'INF GERAIS'!D1354=VISTORIA!D1354,'INF GERAIS'!D1354='PRESTAÇÃO DE CONTAS'!D1354,'INF GERAIS'!D1354='OBS  ENC'!D1354,'INF GERAIS'!D1354='CONCLUSÃO INFORMAL'!D1354)</f>
        <v>1</v>
      </c>
      <c r="Q1337" t="b">
        <f>AND('INF GERAIS'!E1354=RESUMO!E1354,'INF GERAIS'!E1354='TERMO DE ADESÃO'!E1354,'INF GERAIS'!E1354=EVENTOS!E1354,'INF GERAIS'!E1354=PAGAMENTOS!E1354,'INF GERAIS'!E1354=VISTORIA!E1354,'INF GERAIS'!E1354='PRESTAÇÃO DE CONTAS'!E1354,'INF GERAIS'!E1354='OBS  ENC'!E1354,'INF GERAIS'!E1354='CONCLUSÃO INFORMAL'!E1354)</f>
        <v>1</v>
      </c>
    </row>
    <row r="1338" spans="15:17" x14ac:dyDescent="0.35">
      <c r="O1338" t="b">
        <f>AND('INF GERAIS'!B1355=LEFT(RESUMO!B1355,9),'INF GERAIS'!B1355=LEFT('TERMO DE ADESÃO'!B1355,9),'INF GERAIS'!B1355=LEFT(EVENTOS!B1355,9),'INF GERAIS'!B1355=LEFT(PAGAMENTOS!B1355,9),'INF GERAIS'!B1355=LEFT(VISTORIA!B1355,9),'INF GERAIS'!B1355=LEFT('PRESTAÇÃO DE CONTAS'!B1355,9),'INF GERAIS'!B1355=LEFT('OBS  ENC'!B1355,9),'INF GERAIS'!B1355=LEFT('CONCLUSÃO INFORMAL'!B1355,9))</f>
        <v>1</v>
      </c>
      <c r="P1338" t="b">
        <f>AND('INF GERAIS'!D1355=RESUMO!D1355,'INF GERAIS'!D1355='TERMO DE ADESÃO'!D1355,'INF GERAIS'!D1355=EVENTOS!D1355,'INF GERAIS'!D1355=PAGAMENTOS!D1355,'INF GERAIS'!D1355=VISTORIA!D1355,'INF GERAIS'!D1355='PRESTAÇÃO DE CONTAS'!D1355,'INF GERAIS'!D1355='OBS  ENC'!D1355,'INF GERAIS'!D1355='CONCLUSÃO INFORMAL'!D1355)</f>
        <v>1</v>
      </c>
      <c r="Q1338" t="b">
        <f>AND('INF GERAIS'!E1355=RESUMO!E1355,'INF GERAIS'!E1355='TERMO DE ADESÃO'!E1355,'INF GERAIS'!E1355=EVENTOS!E1355,'INF GERAIS'!E1355=PAGAMENTOS!E1355,'INF GERAIS'!E1355=VISTORIA!E1355,'INF GERAIS'!E1355='PRESTAÇÃO DE CONTAS'!E1355,'INF GERAIS'!E1355='OBS  ENC'!E1355,'INF GERAIS'!E1355='CONCLUSÃO INFORMAL'!E1355)</f>
        <v>1</v>
      </c>
    </row>
    <row r="1339" spans="15:17" x14ac:dyDescent="0.35">
      <c r="O1339" t="b">
        <f>AND('INF GERAIS'!B1356=LEFT(RESUMO!B1356,9),'INF GERAIS'!B1356=LEFT('TERMO DE ADESÃO'!B1356,9),'INF GERAIS'!B1356=LEFT(EVENTOS!B1356,9),'INF GERAIS'!B1356=LEFT(PAGAMENTOS!B1356,9),'INF GERAIS'!B1356=LEFT(VISTORIA!B1356,9),'INF GERAIS'!B1356=LEFT('PRESTAÇÃO DE CONTAS'!B1356,9),'INF GERAIS'!B1356=LEFT('OBS  ENC'!B1356,9),'INF GERAIS'!B1356=LEFT('CONCLUSÃO INFORMAL'!B1356,9))</f>
        <v>1</v>
      </c>
      <c r="P1339" t="b">
        <f>AND('INF GERAIS'!D1356=RESUMO!D1356,'INF GERAIS'!D1356='TERMO DE ADESÃO'!D1356,'INF GERAIS'!D1356=EVENTOS!D1356,'INF GERAIS'!D1356=PAGAMENTOS!D1356,'INF GERAIS'!D1356=VISTORIA!D1356,'INF GERAIS'!D1356='PRESTAÇÃO DE CONTAS'!D1356,'INF GERAIS'!D1356='OBS  ENC'!D1356,'INF GERAIS'!D1356='CONCLUSÃO INFORMAL'!D1356)</f>
        <v>1</v>
      </c>
      <c r="Q1339" t="b">
        <f>AND('INF GERAIS'!E1356=RESUMO!E1356,'INF GERAIS'!E1356='TERMO DE ADESÃO'!E1356,'INF GERAIS'!E1356=EVENTOS!E1356,'INF GERAIS'!E1356=PAGAMENTOS!E1356,'INF GERAIS'!E1356=VISTORIA!E1356,'INF GERAIS'!E1356='PRESTAÇÃO DE CONTAS'!E1356,'INF GERAIS'!E1356='OBS  ENC'!E1356,'INF GERAIS'!E1356='CONCLUSÃO INFORMAL'!E1356)</f>
        <v>1</v>
      </c>
    </row>
    <row r="1340" spans="15:17" x14ac:dyDescent="0.35">
      <c r="O1340" t="b">
        <f>AND('INF GERAIS'!B1357=LEFT(RESUMO!B1357,9),'INF GERAIS'!B1357=LEFT('TERMO DE ADESÃO'!B1357,9),'INF GERAIS'!B1357=LEFT(EVENTOS!B1357,9),'INF GERAIS'!B1357=LEFT(PAGAMENTOS!B1357,9),'INF GERAIS'!B1357=LEFT(VISTORIA!B1357,9),'INF GERAIS'!B1357=LEFT('PRESTAÇÃO DE CONTAS'!B1357,9),'INF GERAIS'!B1357=LEFT('OBS  ENC'!B1357,9),'INF GERAIS'!B1357=LEFT('CONCLUSÃO INFORMAL'!B1357,9))</f>
        <v>1</v>
      </c>
      <c r="P1340" t="b">
        <f>AND('INF GERAIS'!D1357=RESUMO!D1357,'INF GERAIS'!D1357='TERMO DE ADESÃO'!D1357,'INF GERAIS'!D1357=EVENTOS!D1357,'INF GERAIS'!D1357=PAGAMENTOS!D1357,'INF GERAIS'!D1357=VISTORIA!D1357,'INF GERAIS'!D1357='PRESTAÇÃO DE CONTAS'!D1357,'INF GERAIS'!D1357='OBS  ENC'!D1357,'INF GERAIS'!D1357='CONCLUSÃO INFORMAL'!D1357)</f>
        <v>1</v>
      </c>
      <c r="Q1340" t="b">
        <f>AND('INF GERAIS'!E1357=RESUMO!E1357,'INF GERAIS'!E1357='TERMO DE ADESÃO'!E1357,'INF GERAIS'!E1357=EVENTOS!E1357,'INF GERAIS'!E1357=PAGAMENTOS!E1357,'INF GERAIS'!E1357=VISTORIA!E1357,'INF GERAIS'!E1357='PRESTAÇÃO DE CONTAS'!E1357,'INF GERAIS'!E1357='OBS  ENC'!E1357,'INF GERAIS'!E1357='CONCLUSÃO INFORMAL'!E1357)</f>
        <v>1</v>
      </c>
    </row>
    <row r="1341" spans="15:17" x14ac:dyDescent="0.35">
      <c r="O1341" t="b">
        <f>AND('INF GERAIS'!B1358=LEFT(RESUMO!B1358,9),'INF GERAIS'!B1358=LEFT('TERMO DE ADESÃO'!B1358,9),'INF GERAIS'!B1358=LEFT(EVENTOS!B1358,9),'INF GERAIS'!B1358=LEFT(PAGAMENTOS!B1358,9),'INF GERAIS'!B1358=LEFT(VISTORIA!B1358,9),'INF GERAIS'!B1358=LEFT('PRESTAÇÃO DE CONTAS'!B1358,9),'INF GERAIS'!B1358=LEFT('OBS  ENC'!B1358,9),'INF GERAIS'!B1358=LEFT('CONCLUSÃO INFORMAL'!B1358,9))</f>
        <v>1</v>
      </c>
      <c r="P1341" t="b">
        <f>AND('INF GERAIS'!D1358=RESUMO!D1358,'INF GERAIS'!D1358='TERMO DE ADESÃO'!D1358,'INF GERAIS'!D1358=EVENTOS!D1358,'INF GERAIS'!D1358=PAGAMENTOS!D1358,'INF GERAIS'!D1358=VISTORIA!D1358,'INF GERAIS'!D1358='PRESTAÇÃO DE CONTAS'!D1358,'INF GERAIS'!D1358='OBS  ENC'!D1358,'INF GERAIS'!D1358='CONCLUSÃO INFORMAL'!D1358)</f>
        <v>1</v>
      </c>
      <c r="Q1341" t="b">
        <f>AND('INF GERAIS'!E1358=RESUMO!E1358,'INF GERAIS'!E1358='TERMO DE ADESÃO'!E1358,'INF GERAIS'!E1358=EVENTOS!E1358,'INF GERAIS'!E1358=PAGAMENTOS!E1358,'INF GERAIS'!E1358=VISTORIA!E1358,'INF GERAIS'!E1358='PRESTAÇÃO DE CONTAS'!E1358,'INF GERAIS'!E1358='OBS  ENC'!E1358,'INF GERAIS'!E1358='CONCLUSÃO INFORMAL'!E1358)</f>
        <v>1</v>
      </c>
    </row>
    <row r="1342" spans="15:17" x14ac:dyDescent="0.35">
      <c r="O1342" t="b">
        <f>AND('INF GERAIS'!B1359=LEFT(RESUMO!B1359,9),'INF GERAIS'!B1359=LEFT('TERMO DE ADESÃO'!B1359,9),'INF GERAIS'!B1359=LEFT(EVENTOS!B1359,9),'INF GERAIS'!B1359=LEFT(PAGAMENTOS!B1359,9),'INF GERAIS'!B1359=LEFT(VISTORIA!B1359,9),'INF GERAIS'!B1359=LEFT('PRESTAÇÃO DE CONTAS'!B1359,9),'INF GERAIS'!B1359=LEFT('OBS  ENC'!B1359,9),'INF GERAIS'!B1359=LEFT('CONCLUSÃO INFORMAL'!B1359,9))</f>
        <v>1</v>
      </c>
      <c r="P1342" t="b">
        <f>AND('INF GERAIS'!D1359=RESUMO!D1359,'INF GERAIS'!D1359='TERMO DE ADESÃO'!D1359,'INF GERAIS'!D1359=EVENTOS!D1359,'INF GERAIS'!D1359=PAGAMENTOS!D1359,'INF GERAIS'!D1359=VISTORIA!D1359,'INF GERAIS'!D1359='PRESTAÇÃO DE CONTAS'!D1359,'INF GERAIS'!D1359='OBS  ENC'!D1359,'INF GERAIS'!D1359='CONCLUSÃO INFORMAL'!D1359)</f>
        <v>1</v>
      </c>
      <c r="Q1342" t="b">
        <f>AND('INF GERAIS'!E1359=RESUMO!E1359,'INF GERAIS'!E1359='TERMO DE ADESÃO'!E1359,'INF GERAIS'!E1359=EVENTOS!E1359,'INF GERAIS'!E1359=PAGAMENTOS!E1359,'INF GERAIS'!E1359=VISTORIA!E1359,'INF GERAIS'!E1359='PRESTAÇÃO DE CONTAS'!E1359,'INF GERAIS'!E1359='OBS  ENC'!E1359,'INF GERAIS'!E1359='CONCLUSÃO INFORMAL'!E1359)</f>
        <v>1</v>
      </c>
    </row>
    <row r="1343" spans="15:17" x14ac:dyDescent="0.35">
      <c r="O1343" t="b">
        <f>AND('INF GERAIS'!B1360=LEFT(RESUMO!B1360,9),'INF GERAIS'!B1360=LEFT('TERMO DE ADESÃO'!B1360,9),'INF GERAIS'!B1360=LEFT(EVENTOS!B1360,9),'INF GERAIS'!B1360=LEFT(PAGAMENTOS!B1360,9),'INF GERAIS'!B1360=LEFT(VISTORIA!B1360,9),'INF GERAIS'!B1360=LEFT('PRESTAÇÃO DE CONTAS'!B1360,9),'INF GERAIS'!B1360=LEFT('OBS  ENC'!B1360,9),'INF GERAIS'!B1360=LEFT('CONCLUSÃO INFORMAL'!B1360,9))</f>
        <v>1</v>
      </c>
      <c r="P1343" t="b">
        <f>AND('INF GERAIS'!D1360=RESUMO!D1360,'INF GERAIS'!D1360='TERMO DE ADESÃO'!D1360,'INF GERAIS'!D1360=EVENTOS!D1360,'INF GERAIS'!D1360=PAGAMENTOS!D1360,'INF GERAIS'!D1360=VISTORIA!D1360,'INF GERAIS'!D1360='PRESTAÇÃO DE CONTAS'!D1360,'INF GERAIS'!D1360='OBS  ENC'!D1360,'INF GERAIS'!D1360='CONCLUSÃO INFORMAL'!D1360)</f>
        <v>1</v>
      </c>
      <c r="Q1343" t="b">
        <f>AND('INF GERAIS'!E1360=RESUMO!E1360,'INF GERAIS'!E1360='TERMO DE ADESÃO'!E1360,'INF GERAIS'!E1360=EVENTOS!E1360,'INF GERAIS'!E1360=PAGAMENTOS!E1360,'INF GERAIS'!E1360=VISTORIA!E1360,'INF GERAIS'!E1360='PRESTAÇÃO DE CONTAS'!E1360,'INF GERAIS'!E1360='OBS  ENC'!E1360,'INF GERAIS'!E1360='CONCLUSÃO INFORMAL'!E1360)</f>
        <v>1</v>
      </c>
    </row>
    <row r="1344" spans="15:17" x14ac:dyDescent="0.35">
      <c r="O1344" t="b">
        <f>AND('INF GERAIS'!B1361=LEFT(RESUMO!B1361,9),'INF GERAIS'!B1361=LEFT('TERMO DE ADESÃO'!B1361,9),'INF GERAIS'!B1361=LEFT(EVENTOS!B1361,9),'INF GERAIS'!B1361=LEFT(PAGAMENTOS!B1361,9),'INF GERAIS'!B1361=LEFT(VISTORIA!B1361,9),'INF GERAIS'!B1361=LEFT('PRESTAÇÃO DE CONTAS'!B1361,9),'INF GERAIS'!B1361=LEFT('OBS  ENC'!B1361,9),'INF GERAIS'!B1361=LEFT('CONCLUSÃO INFORMAL'!B1361,9))</f>
        <v>1</v>
      </c>
      <c r="P1344" t="b">
        <f>AND('INF GERAIS'!D1361=RESUMO!D1361,'INF GERAIS'!D1361='TERMO DE ADESÃO'!D1361,'INF GERAIS'!D1361=EVENTOS!D1361,'INF GERAIS'!D1361=PAGAMENTOS!D1361,'INF GERAIS'!D1361=VISTORIA!D1361,'INF GERAIS'!D1361='PRESTAÇÃO DE CONTAS'!D1361,'INF GERAIS'!D1361='OBS  ENC'!D1361,'INF GERAIS'!D1361='CONCLUSÃO INFORMAL'!D1361)</f>
        <v>1</v>
      </c>
      <c r="Q1344" t="b">
        <f>AND('INF GERAIS'!E1361=RESUMO!E1361,'INF GERAIS'!E1361='TERMO DE ADESÃO'!E1361,'INF GERAIS'!E1361=EVENTOS!E1361,'INF GERAIS'!E1361=PAGAMENTOS!E1361,'INF GERAIS'!E1361=VISTORIA!E1361,'INF GERAIS'!E1361='PRESTAÇÃO DE CONTAS'!E1361,'INF GERAIS'!E1361='OBS  ENC'!E1361,'INF GERAIS'!E1361='CONCLUSÃO INFORMAL'!E1361)</f>
        <v>1</v>
      </c>
    </row>
    <row r="1345" spans="15:17" x14ac:dyDescent="0.35">
      <c r="O1345" t="b">
        <f>AND('INF GERAIS'!B1362=LEFT(RESUMO!B1362,9),'INF GERAIS'!B1362=LEFT('TERMO DE ADESÃO'!B1362,9),'INF GERAIS'!B1362=LEFT(EVENTOS!B1362,9),'INF GERAIS'!B1362=LEFT(PAGAMENTOS!B1362,9),'INF GERAIS'!B1362=LEFT(VISTORIA!B1362,9),'INF GERAIS'!B1362=LEFT('PRESTAÇÃO DE CONTAS'!B1362,9),'INF GERAIS'!B1362=LEFT('OBS  ENC'!B1362,9),'INF GERAIS'!B1362=LEFT('CONCLUSÃO INFORMAL'!B1362,9))</f>
        <v>1</v>
      </c>
      <c r="P1345" t="b">
        <f>AND('INF GERAIS'!D1362=RESUMO!D1362,'INF GERAIS'!D1362='TERMO DE ADESÃO'!D1362,'INF GERAIS'!D1362=EVENTOS!D1362,'INF GERAIS'!D1362=PAGAMENTOS!D1362,'INF GERAIS'!D1362=VISTORIA!D1362,'INF GERAIS'!D1362='PRESTAÇÃO DE CONTAS'!D1362,'INF GERAIS'!D1362='OBS  ENC'!D1362,'INF GERAIS'!D1362='CONCLUSÃO INFORMAL'!D1362)</f>
        <v>1</v>
      </c>
      <c r="Q1345" t="b">
        <f>AND('INF GERAIS'!E1362=RESUMO!E1362,'INF GERAIS'!E1362='TERMO DE ADESÃO'!E1362,'INF GERAIS'!E1362=EVENTOS!E1362,'INF GERAIS'!E1362=PAGAMENTOS!E1362,'INF GERAIS'!E1362=VISTORIA!E1362,'INF GERAIS'!E1362='PRESTAÇÃO DE CONTAS'!E1362,'INF GERAIS'!E1362='OBS  ENC'!E1362,'INF GERAIS'!E1362='CONCLUSÃO INFORMAL'!E1362)</f>
        <v>1</v>
      </c>
    </row>
    <row r="1346" spans="15:17" x14ac:dyDescent="0.35">
      <c r="O1346" t="b">
        <f>AND('INF GERAIS'!B1363=LEFT(RESUMO!B1363,9),'INF GERAIS'!B1363=LEFT('TERMO DE ADESÃO'!B1363,9),'INF GERAIS'!B1363=LEFT(EVENTOS!B1363,9),'INF GERAIS'!B1363=LEFT(PAGAMENTOS!B1363,9),'INF GERAIS'!B1363=LEFT(VISTORIA!B1363,9),'INF GERAIS'!B1363=LEFT('PRESTAÇÃO DE CONTAS'!B1363,9),'INF GERAIS'!B1363=LEFT('OBS  ENC'!B1363,9),'INF GERAIS'!B1363=LEFT('CONCLUSÃO INFORMAL'!B1363,9))</f>
        <v>1</v>
      </c>
      <c r="P1346" t="b">
        <f>AND('INF GERAIS'!D1363=RESUMO!D1363,'INF GERAIS'!D1363='TERMO DE ADESÃO'!D1363,'INF GERAIS'!D1363=EVENTOS!D1363,'INF GERAIS'!D1363=PAGAMENTOS!D1363,'INF GERAIS'!D1363=VISTORIA!D1363,'INF GERAIS'!D1363='PRESTAÇÃO DE CONTAS'!D1363,'INF GERAIS'!D1363='OBS  ENC'!D1363,'INF GERAIS'!D1363='CONCLUSÃO INFORMAL'!D1363)</f>
        <v>1</v>
      </c>
      <c r="Q1346" t="b">
        <f>AND('INF GERAIS'!E1363=RESUMO!E1363,'INF GERAIS'!E1363='TERMO DE ADESÃO'!E1363,'INF GERAIS'!E1363=EVENTOS!E1363,'INF GERAIS'!E1363=PAGAMENTOS!E1363,'INF GERAIS'!E1363=VISTORIA!E1363,'INF GERAIS'!E1363='PRESTAÇÃO DE CONTAS'!E1363,'INF GERAIS'!E1363='OBS  ENC'!E1363,'INF GERAIS'!E1363='CONCLUSÃO INFORMAL'!E1363)</f>
        <v>1</v>
      </c>
    </row>
    <row r="1347" spans="15:17" x14ac:dyDescent="0.35">
      <c r="O1347" t="b">
        <f>AND('INF GERAIS'!B1364=LEFT(RESUMO!B1364,9),'INF GERAIS'!B1364=LEFT('TERMO DE ADESÃO'!B1364,9),'INF GERAIS'!B1364=LEFT(EVENTOS!B1364,9),'INF GERAIS'!B1364=LEFT(PAGAMENTOS!B1364,9),'INF GERAIS'!B1364=LEFT(VISTORIA!B1364,9),'INF GERAIS'!B1364=LEFT('PRESTAÇÃO DE CONTAS'!B1364,9),'INF GERAIS'!B1364=LEFT('OBS  ENC'!B1364,9),'INF GERAIS'!B1364=LEFT('CONCLUSÃO INFORMAL'!B1364,9))</f>
        <v>1</v>
      </c>
      <c r="P1347" t="b">
        <f>AND('INF GERAIS'!D1364=RESUMO!D1364,'INF GERAIS'!D1364='TERMO DE ADESÃO'!D1364,'INF GERAIS'!D1364=EVENTOS!D1364,'INF GERAIS'!D1364=PAGAMENTOS!D1364,'INF GERAIS'!D1364=VISTORIA!D1364,'INF GERAIS'!D1364='PRESTAÇÃO DE CONTAS'!D1364,'INF GERAIS'!D1364='OBS  ENC'!D1364,'INF GERAIS'!D1364='CONCLUSÃO INFORMAL'!D1364)</f>
        <v>1</v>
      </c>
      <c r="Q1347" t="b">
        <f>AND('INF GERAIS'!E1364=RESUMO!E1364,'INF GERAIS'!E1364='TERMO DE ADESÃO'!E1364,'INF GERAIS'!E1364=EVENTOS!E1364,'INF GERAIS'!E1364=PAGAMENTOS!E1364,'INF GERAIS'!E1364=VISTORIA!E1364,'INF GERAIS'!E1364='PRESTAÇÃO DE CONTAS'!E1364,'INF GERAIS'!E1364='OBS  ENC'!E1364,'INF GERAIS'!E1364='CONCLUSÃO INFORMAL'!E1364)</f>
        <v>1</v>
      </c>
    </row>
    <row r="1348" spans="15:17" x14ac:dyDescent="0.35">
      <c r="O1348" t="b">
        <f>AND('INF GERAIS'!B1365=LEFT(RESUMO!B1365,9),'INF GERAIS'!B1365=LEFT('TERMO DE ADESÃO'!B1365,9),'INF GERAIS'!B1365=LEFT(EVENTOS!B1365,9),'INF GERAIS'!B1365=LEFT(PAGAMENTOS!B1365,9),'INF GERAIS'!B1365=LEFT(VISTORIA!B1365,9),'INF GERAIS'!B1365=LEFT('PRESTAÇÃO DE CONTAS'!B1365,9),'INF GERAIS'!B1365=LEFT('OBS  ENC'!B1365,9),'INF GERAIS'!B1365=LEFT('CONCLUSÃO INFORMAL'!B1365,9))</f>
        <v>1</v>
      </c>
      <c r="P1348" t="b">
        <f>AND('INF GERAIS'!D1365=RESUMO!D1365,'INF GERAIS'!D1365='TERMO DE ADESÃO'!D1365,'INF GERAIS'!D1365=EVENTOS!D1365,'INF GERAIS'!D1365=PAGAMENTOS!D1365,'INF GERAIS'!D1365=VISTORIA!D1365,'INF GERAIS'!D1365='PRESTAÇÃO DE CONTAS'!D1365,'INF GERAIS'!D1365='OBS  ENC'!D1365,'INF GERAIS'!D1365='CONCLUSÃO INFORMAL'!D1365)</f>
        <v>1</v>
      </c>
      <c r="Q1348" t="b">
        <f>AND('INF GERAIS'!E1365=RESUMO!E1365,'INF GERAIS'!E1365='TERMO DE ADESÃO'!E1365,'INF GERAIS'!E1365=EVENTOS!E1365,'INF GERAIS'!E1365=PAGAMENTOS!E1365,'INF GERAIS'!E1365=VISTORIA!E1365,'INF GERAIS'!E1365='PRESTAÇÃO DE CONTAS'!E1365,'INF GERAIS'!E1365='OBS  ENC'!E1365,'INF GERAIS'!E1365='CONCLUSÃO INFORMAL'!E1365)</f>
        <v>1</v>
      </c>
    </row>
    <row r="1349" spans="15:17" x14ac:dyDescent="0.35">
      <c r="O1349" t="b">
        <f>AND('INF GERAIS'!B1366=LEFT(RESUMO!B1366,9),'INF GERAIS'!B1366=LEFT('TERMO DE ADESÃO'!B1366,9),'INF GERAIS'!B1366=LEFT(EVENTOS!B1366,9),'INF GERAIS'!B1366=LEFT(PAGAMENTOS!B1366,9),'INF GERAIS'!B1366=LEFT(VISTORIA!B1366,9),'INF GERAIS'!B1366=LEFT('PRESTAÇÃO DE CONTAS'!B1366,9),'INF GERAIS'!B1366=LEFT('OBS  ENC'!B1366,9),'INF GERAIS'!B1366=LEFT('CONCLUSÃO INFORMAL'!B1366,9))</f>
        <v>1</v>
      </c>
      <c r="P1349" t="b">
        <f>AND('INF GERAIS'!D1366=RESUMO!D1366,'INF GERAIS'!D1366='TERMO DE ADESÃO'!D1366,'INF GERAIS'!D1366=EVENTOS!D1366,'INF GERAIS'!D1366=PAGAMENTOS!D1366,'INF GERAIS'!D1366=VISTORIA!D1366,'INF GERAIS'!D1366='PRESTAÇÃO DE CONTAS'!D1366,'INF GERAIS'!D1366='OBS  ENC'!D1366,'INF GERAIS'!D1366='CONCLUSÃO INFORMAL'!D1366)</f>
        <v>1</v>
      </c>
      <c r="Q1349" t="b">
        <f>AND('INF GERAIS'!E1366=RESUMO!E1366,'INF GERAIS'!E1366='TERMO DE ADESÃO'!E1366,'INF GERAIS'!E1366=EVENTOS!E1366,'INF GERAIS'!E1366=PAGAMENTOS!E1366,'INF GERAIS'!E1366=VISTORIA!E1366,'INF GERAIS'!E1366='PRESTAÇÃO DE CONTAS'!E1366,'INF GERAIS'!E1366='OBS  ENC'!E1366,'INF GERAIS'!E1366='CONCLUSÃO INFORMAL'!E1366)</f>
        <v>1</v>
      </c>
    </row>
    <row r="1350" spans="15:17" x14ac:dyDescent="0.35">
      <c r="O1350" t="b">
        <f>AND('INF GERAIS'!B1367=LEFT(RESUMO!B1367,9),'INF GERAIS'!B1367=LEFT('TERMO DE ADESÃO'!B1367,9),'INF GERAIS'!B1367=LEFT(EVENTOS!B1367,9),'INF GERAIS'!B1367=LEFT(PAGAMENTOS!B1367,9),'INF GERAIS'!B1367=LEFT(VISTORIA!B1367,9),'INF GERAIS'!B1367=LEFT('PRESTAÇÃO DE CONTAS'!B1367,9),'INF GERAIS'!B1367=LEFT('OBS  ENC'!B1367,9),'INF GERAIS'!B1367=LEFT('CONCLUSÃO INFORMAL'!B1367,9))</f>
        <v>1</v>
      </c>
      <c r="P1350" t="b">
        <f>AND('INF GERAIS'!D1367=RESUMO!D1367,'INF GERAIS'!D1367='TERMO DE ADESÃO'!D1367,'INF GERAIS'!D1367=EVENTOS!D1367,'INF GERAIS'!D1367=PAGAMENTOS!D1367,'INF GERAIS'!D1367=VISTORIA!D1367,'INF GERAIS'!D1367='PRESTAÇÃO DE CONTAS'!D1367,'INF GERAIS'!D1367='OBS  ENC'!D1367,'INF GERAIS'!D1367='CONCLUSÃO INFORMAL'!D1367)</f>
        <v>1</v>
      </c>
      <c r="Q1350" t="b">
        <f>AND('INF GERAIS'!E1367=RESUMO!E1367,'INF GERAIS'!E1367='TERMO DE ADESÃO'!E1367,'INF GERAIS'!E1367=EVENTOS!E1367,'INF GERAIS'!E1367=PAGAMENTOS!E1367,'INF GERAIS'!E1367=VISTORIA!E1367,'INF GERAIS'!E1367='PRESTAÇÃO DE CONTAS'!E1367,'INF GERAIS'!E1367='OBS  ENC'!E1367,'INF GERAIS'!E1367='CONCLUSÃO INFORMAL'!E1367)</f>
        <v>1</v>
      </c>
    </row>
    <row r="1351" spans="15:17" x14ac:dyDescent="0.35">
      <c r="O1351" t="b">
        <f>AND('INF GERAIS'!B1368=LEFT(RESUMO!B1368,9),'INF GERAIS'!B1368=LEFT('TERMO DE ADESÃO'!B1368,9),'INF GERAIS'!B1368=LEFT(EVENTOS!B1368,9),'INF GERAIS'!B1368=LEFT(PAGAMENTOS!B1368,9),'INF GERAIS'!B1368=LEFT(VISTORIA!B1368,9),'INF GERAIS'!B1368=LEFT('PRESTAÇÃO DE CONTAS'!B1368,9),'INF GERAIS'!B1368=LEFT('OBS  ENC'!B1368,9),'INF GERAIS'!B1368=LEFT('CONCLUSÃO INFORMAL'!B1368,9))</f>
        <v>1</v>
      </c>
      <c r="P1351" t="b">
        <f>AND('INF GERAIS'!D1368=RESUMO!D1368,'INF GERAIS'!D1368='TERMO DE ADESÃO'!D1368,'INF GERAIS'!D1368=EVENTOS!D1368,'INF GERAIS'!D1368=PAGAMENTOS!D1368,'INF GERAIS'!D1368=VISTORIA!D1368,'INF GERAIS'!D1368='PRESTAÇÃO DE CONTAS'!D1368,'INF GERAIS'!D1368='OBS  ENC'!D1368,'INF GERAIS'!D1368='CONCLUSÃO INFORMAL'!D1368)</f>
        <v>1</v>
      </c>
      <c r="Q1351" t="b">
        <f>AND('INF GERAIS'!E1368=RESUMO!E1368,'INF GERAIS'!E1368='TERMO DE ADESÃO'!E1368,'INF GERAIS'!E1368=EVENTOS!E1368,'INF GERAIS'!E1368=PAGAMENTOS!E1368,'INF GERAIS'!E1368=VISTORIA!E1368,'INF GERAIS'!E1368='PRESTAÇÃO DE CONTAS'!E1368,'INF GERAIS'!E1368='OBS  ENC'!E1368,'INF GERAIS'!E1368='CONCLUSÃO INFORMAL'!E1368)</f>
        <v>1</v>
      </c>
    </row>
    <row r="1352" spans="15:17" x14ac:dyDescent="0.35">
      <c r="O1352" t="b">
        <f>AND('INF GERAIS'!B1369=LEFT(RESUMO!B1369,9),'INF GERAIS'!B1369=LEFT('TERMO DE ADESÃO'!B1369,9),'INF GERAIS'!B1369=LEFT(EVENTOS!B1369,9),'INF GERAIS'!B1369=LEFT(PAGAMENTOS!B1369,9),'INF GERAIS'!B1369=LEFT(VISTORIA!B1369,9),'INF GERAIS'!B1369=LEFT('PRESTAÇÃO DE CONTAS'!B1369,9),'INF GERAIS'!B1369=LEFT('OBS  ENC'!B1369,9),'INF GERAIS'!B1369=LEFT('CONCLUSÃO INFORMAL'!B1369,9))</f>
        <v>1</v>
      </c>
      <c r="P1352" t="b">
        <f>AND('INF GERAIS'!D1369=RESUMO!D1369,'INF GERAIS'!D1369='TERMO DE ADESÃO'!D1369,'INF GERAIS'!D1369=EVENTOS!D1369,'INF GERAIS'!D1369=PAGAMENTOS!D1369,'INF GERAIS'!D1369=VISTORIA!D1369,'INF GERAIS'!D1369='PRESTAÇÃO DE CONTAS'!D1369,'INF GERAIS'!D1369='OBS  ENC'!D1369,'INF GERAIS'!D1369='CONCLUSÃO INFORMAL'!D1369)</f>
        <v>1</v>
      </c>
      <c r="Q1352" t="b">
        <f>AND('INF GERAIS'!E1369=RESUMO!E1369,'INF GERAIS'!E1369='TERMO DE ADESÃO'!E1369,'INF GERAIS'!E1369=EVENTOS!E1369,'INF GERAIS'!E1369=PAGAMENTOS!E1369,'INF GERAIS'!E1369=VISTORIA!E1369,'INF GERAIS'!E1369='PRESTAÇÃO DE CONTAS'!E1369,'INF GERAIS'!E1369='OBS  ENC'!E1369,'INF GERAIS'!E1369='CONCLUSÃO INFORMAL'!E1369)</f>
        <v>1</v>
      </c>
    </row>
    <row r="1353" spans="15:17" x14ac:dyDescent="0.35">
      <c r="O1353" t="b">
        <f>AND('INF GERAIS'!B1370=LEFT(RESUMO!B1370,9),'INF GERAIS'!B1370=LEFT('TERMO DE ADESÃO'!B1370,9),'INF GERAIS'!B1370=LEFT(EVENTOS!B1370,9),'INF GERAIS'!B1370=LEFT(PAGAMENTOS!B1370,9),'INF GERAIS'!B1370=LEFT(VISTORIA!B1370,9),'INF GERAIS'!B1370=LEFT('PRESTAÇÃO DE CONTAS'!B1370,9),'INF GERAIS'!B1370=LEFT('OBS  ENC'!B1370,9),'INF GERAIS'!B1370=LEFT('CONCLUSÃO INFORMAL'!B1370,9))</f>
        <v>1</v>
      </c>
      <c r="P1353" t="b">
        <f>AND('INF GERAIS'!D1370=RESUMO!D1370,'INF GERAIS'!D1370='TERMO DE ADESÃO'!D1370,'INF GERAIS'!D1370=EVENTOS!D1370,'INF GERAIS'!D1370=PAGAMENTOS!D1370,'INF GERAIS'!D1370=VISTORIA!D1370,'INF GERAIS'!D1370='PRESTAÇÃO DE CONTAS'!D1370,'INF GERAIS'!D1370='OBS  ENC'!D1370,'INF GERAIS'!D1370='CONCLUSÃO INFORMAL'!D1370)</f>
        <v>1</v>
      </c>
      <c r="Q1353" t="b">
        <f>AND('INF GERAIS'!E1370=RESUMO!E1370,'INF GERAIS'!E1370='TERMO DE ADESÃO'!E1370,'INF GERAIS'!E1370=EVENTOS!E1370,'INF GERAIS'!E1370=PAGAMENTOS!E1370,'INF GERAIS'!E1370=VISTORIA!E1370,'INF GERAIS'!E1370='PRESTAÇÃO DE CONTAS'!E1370,'INF GERAIS'!E1370='OBS  ENC'!E1370,'INF GERAIS'!E1370='CONCLUSÃO INFORMAL'!E1370)</f>
        <v>1</v>
      </c>
    </row>
    <row r="1354" spans="15:17" x14ac:dyDescent="0.35">
      <c r="O1354" t="b">
        <f>AND('INF GERAIS'!B1371=LEFT(RESUMO!B1371,9),'INF GERAIS'!B1371=LEFT('TERMO DE ADESÃO'!B1371,9),'INF GERAIS'!B1371=LEFT(EVENTOS!B1371,9),'INF GERAIS'!B1371=LEFT(PAGAMENTOS!B1371,9),'INF GERAIS'!B1371=LEFT(VISTORIA!B1371,9),'INF GERAIS'!B1371=LEFT('PRESTAÇÃO DE CONTAS'!B1371,9),'INF GERAIS'!B1371=LEFT('OBS  ENC'!B1371,9),'INF GERAIS'!B1371=LEFT('CONCLUSÃO INFORMAL'!B1371,9))</f>
        <v>1</v>
      </c>
      <c r="P1354" t="b">
        <f>AND('INF GERAIS'!D1371=RESUMO!D1371,'INF GERAIS'!D1371='TERMO DE ADESÃO'!D1371,'INF GERAIS'!D1371=EVENTOS!D1371,'INF GERAIS'!D1371=PAGAMENTOS!D1371,'INF GERAIS'!D1371=VISTORIA!D1371,'INF GERAIS'!D1371='PRESTAÇÃO DE CONTAS'!D1371,'INF GERAIS'!D1371='OBS  ENC'!D1371,'INF GERAIS'!D1371='CONCLUSÃO INFORMAL'!D1371)</f>
        <v>1</v>
      </c>
      <c r="Q1354" t="b">
        <f>AND('INF GERAIS'!E1371=RESUMO!E1371,'INF GERAIS'!E1371='TERMO DE ADESÃO'!E1371,'INF GERAIS'!E1371=EVENTOS!E1371,'INF GERAIS'!E1371=PAGAMENTOS!E1371,'INF GERAIS'!E1371=VISTORIA!E1371,'INF GERAIS'!E1371='PRESTAÇÃO DE CONTAS'!E1371,'INF GERAIS'!E1371='OBS  ENC'!E1371,'INF GERAIS'!E1371='CONCLUSÃO INFORMAL'!E1371)</f>
        <v>1</v>
      </c>
    </row>
    <row r="1355" spans="15:17" x14ac:dyDescent="0.35">
      <c r="O1355" t="b">
        <f>AND('INF GERAIS'!B1372=LEFT(RESUMO!B1372,9),'INF GERAIS'!B1372=LEFT('TERMO DE ADESÃO'!B1372,9),'INF GERAIS'!B1372=LEFT(EVENTOS!B1372,9),'INF GERAIS'!B1372=LEFT(PAGAMENTOS!B1372,9),'INF GERAIS'!B1372=LEFT(VISTORIA!B1372,9),'INF GERAIS'!B1372=LEFT('PRESTAÇÃO DE CONTAS'!B1372,9),'INF GERAIS'!B1372=LEFT('OBS  ENC'!B1372,9),'INF GERAIS'!B1372=LEFT('CONCLUSÃO INFORMAL'!B1372,9))</f>
        <v>1</v>
      </c>
      <c r="P1355" t="b">
        <f>AND('INF GERAIS'!D1372=RESUMO!D1372,'INF GERAIS'!D1372='TERMO DE ADESÃO'!D1372,'INF GERAIS'!D1372=EVENTOS!D1372,'INF GERAIS'!D1372=PAGAMENTOS!D1372,'INF GERAIS'!D1372=VISTORIA!D1372,'INF GERAIS'!D1372='PRESTAÇÃO DE CONTAS'!D1372,'INF GERAIS'!D1372='OBS  ENC'!D1372,'INF GERAIS'!D1372='CONCLUSÃO INFORMAL'!D1372)</f>
        <v>1</v>
      </c>
      <c r="Q1355" t="b">
        <f>AND('INF GERAIS'!E1372=RESUMO!E1372,'INF GERAIS'!E1372='TERMO DE ADESÃO'!E1372,'INF GERAIS'!E1372=EVENTOS!E1372,'INF GERAIS'!E1372=PAGAMENTOS!E1372,'INF GERAIS'!E1372=VISTORIA!E1372,'INF GERAIS'!E1372='PRESTAÇÃO DE CONTAS'!E1372,'INF GERAIS'!E1372='OBS  ENC'!E1372,'INF GERAIS'!E1372='CONCLUSÃO INFORMAL'!E1372)</f>
        <v>1</v>
      </c>
    </row>
    <row r="1356" spans="15:17" x14ac:dyDescent="0.35">
      <c r="O1356" t="b">
        <f>AND('INF GERAIS'!B1373=LEFT(RESUMO!B1373,9),'INF GERAIS'!B1373=LEFT('TERMO DE ADESÃO'!B1373,9),'INF GERAIS'!B1373=LEFT(EVENTOS!B1373,9),'INF GERAIS'!B1373=LEFT(PAGAMENTOS!B1373,9),'INF GERAIS'!B1373=LEFT(VISTORIA!B1373,9),'INF GERAIS'!B1373=LEFT('PRESTAÇÃO DE CONTAS'!B1373,9),'INF GERAIS'!B1373=LEFT('OBS  ENC'!B1373,9),'INF GERAIS'!B1373=LEFT('CONCLUSÃO INFORMAL'!B1373,9))</f>
        <v>1</v>
      </c>
      <c r="P1356" t="b">
        <f>AND('INF GERAIS'!D1373=RESUMO!D1373,'INF GERAIS'!D1373='TERMO DE ADESÃO'!D1373,'INF GERAIS'!D1373=EVENTOS!D1373,'INF GERAIS'!D1373=PAGAMENTOS!D1373,'INF GERAIS'!D1373=VISTORIA!D1373,'INF GERAIS'!D1373='PRESTAÇÃO DE CONTAS'!D1373,'INF GERAIS'!D1373='OBS  ENC'!D1373,'INF GERAIS'!D1373='CONCLUSÃO INFORMAL'!D1373)</f>
        <v>1</v>
      </c>
      <c r="Q1356" t="b">
        <f>AND('INF GERAIS'!E1373=RESUMO!E1373,'INF GERAIS'!E1373='TERMO DE ADESÃO'!E1373,'INF GERAIS'!E1373=EVENTOS!E1373,'INF GERAIS'!E1373=PAGAMENTOS!E1373,'INF GERAIS'!E1373=VISTORIA!E1373,'INF GERAIS'!E1373='PRESTAÇÃO DE CONTAS'!E1373,'INF GERAIS'!E1373='OBS  ENC'!E1373,'INF GERAIS'!E1373='CONCLUSÃO INFORMAL'!E1373)</f>
        <v>1</v>
      </c>
    </row>
    <row r="1357" spans="15:17" x14ac:dyDescent="0.35">
      <c r="O1357" t="b">
        <f>AND('INF GERAIS'!B1374=LEFT(RESUMO!B1374,9),'INF GERAIS'!B1374=LEFT('TERMO DE ADESÃO'!B1374,9),'INF GERAIS'!B1374=LEFT(EVENTOS!B1374,9),'INF GERAIS'!B1374=LEFT(PAGAMENTOS!B1374,9),'INF GERAIS'!B1374=LEFT(VISTORIA!B1374,9),'INF GERAIS'!B1374=LEFT('PRESTAÇÃO DE CONTAS'!B1374,9),'INF GERAIS'!B1374=LEFT('OBS  ENC'!B1374,9),'INF GERAIS'!B1374=LEFT('CONCLUSÃO INFORMAL'!B1374,9))</f>
        <v>1</v>
      </c>
      <c r="P1357" t="b">
        <f>AND('INF GERAIS'!D1374=RESUMO!D1374,'INF GERAIS'!D1374='TERMO DE ADESÃO'!D1374,'INF GERAIS'!D1374=EVENTOS!D1374,'INF GERAIS'!D1374=PAGAMENTOS!D1374,'INF GERAIS'!D1374=VISTORIA!D1374,'INF GERAIS'!D1374='PRESTAÇÃO DE CONTAS'!D1374,'INF GERAIS'!D1374='OBS  ENC'!D1374,'INF GERAIS'!D1374='CONCLUSÃO INFORMAL'!D1374)</f>
        <v>1</v>
      </c>
      <c r="Q1357" t="b">
        <f>AND('INF GERAIS'!E1374=RESUMO!E1374,'INF GERAIS'!E1374='TERMO DE ADESÃO'!E1374,'INF GERAIS'!E1374=EVENTOS!E1374,'INF GERAIS'!E1374=PAGAMENTOS!E1374,'INF GERAIS'!E1374=VISTORIA!E1374,'INF GERAIS'!E1374='PRESTAÇÃO DE CONTAS'!E1374,'INF GERAIS'!E1374='OBS  ENC'!E1374,'INF GERAIS'!E1374='CONCLUSÃO INFORMAL'!E1374)</f>
        <v>1</v>
      </c>
    </row>
    <row r="1358" spans="15:17" x14ac:dyDescent="0.35">
      <c r="O1358" t="b">
        <f>AND('INF GERAIS'!B1375=LEFT(RESUMO!B1375,9),'INF GERAIS'!B1375=LEFT('TERMO DE ADESÃO'!B1375,9),'INF GERAIS'!B1375=LEFT(EVENTOS!B1375,9),'INF GERAIS'!B1375=LEFT(PAGAMENTOS!B1375,9),'INF GERAIS'!B1375=LEFT(VISTORIA!B1375,9),'INF GERAIS'!B1375=LEFT('PRESTAÇÃO DE CONTAS'!B1375,9),'INF GERAIS'!B1375=LEFT('OBS  ENC'!B1375,9),'INF GERAIS'!B1375=LEFT('CONCLUSÃO INFORMAL'!B1375,9))</f>
        <v>1</v>
      </c>
      <c r="P1358" t="b">
        <f>AND('INF GERAIS'!D1375=RESUMO!D1375,'INF GERAIS'!D1375='TERMO DE ADESÃO'!D1375,'INF GERAIS'!D1375=EVENTOS!D1375,'INF GERAIS'!D1375=PAGAMENTOS!D1375,'INF GERAIS'!D1375=VISTORIA!D1375,'INF GERAIS'!D1375='PRESTAÇÃO DE CONTAS'!D1375,'INF GERAIS'!D1375='OBS  ENC'!D1375,'INF GERAIS'!D1375='CONCLUSÃO INFORMAL'!D1375)</f>
        <v>1</v>
      </c>
      <c r="Q1358" t="b">
        <f>AND('INF GERAIS'!E1375=RESUMO!E1375,'INF GERAIS'!E1375='TERMO DE ADESÃO'!E1375,'INF GERAIS'!E1375=EVENTOS!E1375,'INF GERAIS'!E1375=PAGAMENTOS!E1375,'INF GERAIS'!E1375=VISTORIA!E1375,'INF GERAIS'!E1375='PRESTAÇÃO DE CONTAS'!E1375,'INF GERAIS'!E1375='OBS  ENC'!E1375,'INF GERAIS'!E1375='CONCLUSÃO INFORMAL'!E1375)</f>
        <v>1</v>
      </c>
    </row>
    <row r="1359" spans="15:17" x14ac:dyDescent="0.35">
      <c r="O1359" t="b">
        <f>AND('INF GERAIS'!B1376=LEFT(RESUMO!B1376,9),'INF GERAIS'!B1376=LEFT('TERMO DE ADESÃO'!B1376,9),'INF GERAIS'!B1376=LEFT(EVENTOS!B1376,9),'INF GERAIS'!B1376=LEFT(PAGAMENTOS!B1376,9),'INF GERAIS'!B1376=LEFT(VISTORIA!B1376,9),'INF GERAIS'!B1376=LEFT('PRESTAÇÃO DE CONTAS'!B1376,9),'INF GERAIS'!B1376=LEFT('OBS  ENC'!B1376,9),'INF GERAIS'!B1376=LEFT('CONCLUSÃO INFORMAL'!B1376,9))</f>
        <v>1</v>
      </c>
      <c r="P1359" t="b">
        <f>AND('INF GERAIS'!D1376=RESUMO!D1376,'INF GERAIS'!D1376='TERMO DE ADESÃO'!D1376,'INF GERAIS'!D1376=EVENTOS!D1376,'INF GERAIS'!D1376=PAGAMENTOS!D1376,'INF GERAIS'!D1376=VISTORIA!D1376,'INF GERAIS'!D1376='PRESTAÇÃO DE CONTAS'!D1376,'INF GERAIS'!D1376='OBS  ENC'!D1376,'INF GERAIS'!D1376='CONCLUSÃO INFORMAL'!D1376)</f>
        <v>1</v>
      </c>
      <c r="Q1359" t="b">
        <f>AND('INF GERAIS'!E1376=RESUMO!E1376,'INF GERAIS'!E1376='TERMO DE ADESÃO'!E1376,'INF GERAIS'!E1376=EVENTOS!E1376,'INF GERAIS'!E1376=PAGAMENTOS!E1376,'INF GERAIS'!E1376=VISTORIA!E1376,'INF GERAIS'!E1376='PRESTAÇÃO DE CONTAS'!E1376,'INF GERAIS'!E1376='OBS  ENC'!E1376,'INF GERAIS'!E1376='CONCLUSÃO INFORMAL'!E1376)</f>
        <v>1</v>
      </c>
    </row>
    <row r="1360" spans="15:17" x14ac:dyDescent="0.35">
      <c r="O1360" t="b">
        <f>AND('INF GERAIS'!B1377=LEFT(RESUMO!B1377,9),'INF GERAIS'!B1377=LEFT('TERMO DE ADESÃO'!B1377,9),'INF GERAIS'!B1377=LEFT(EVENTOS!B1377,9),'INF GERAIS'!B1377=LEFT(PAGAMENTOS!B1377,9),'INF GERAIS'!B1377=LEFT(VISTORIA!B1377,9),'INF GERAIS'!B1377=LEFT('PRESTAÇÃO DE CONTAS'!B1377,9),'INF GERAIS'!B1377=LEFT('OBS  ENC'!B1377,9),'INF GERAIS'!B1377=LEFT('CONCLUSÃO INFORMAL'!B1377,9))</f>
        <v>1</v>
      </c>
      <c r="P1360" t="b">
        <f>AND('INF GERAIS'!D1377=RESUMO!D1377,'INF GERAIS'!D1377='TERMO DE ADESÃO'!D1377,'INF GERAIS'!D1377=EVENTOS!D1377,'INF GERAIS'!D1377=PAGAMENTOS!D1377,'INF GERAIS'!D1377=VISTORIA!D1377,'INF GERAIS'!D1377='PRESTAÇÃO DE CONTAS'!D1377,'INF GERAIS'!D1377='OBS  ENC'!D1377,'INF GERAIS'!D1377='CONCLUSÃO INFORMAL'!D1377)</f>
        <v>1</v>
      </c>
      <c r="Q1360" t="b">
        <f>AND('INF GERAIS'!E1377=RESUMO!E1377,'INF GERAIS'!E1377='TERMO DE ADESÃO'!E1377,'INF GERAIS'!E1377=EVENTOS!E1377,'INF GERAIS'!E1377=PAGAMENTOS!E1377,'INF GERAIS'!E1377=VISTORIA!E1377,'INF GERAIS'!E1377='PRESTAÇÃO DE CONTAS'!E1377,'INF GERAIS'!E1377='OBS  ENC'!E1377,'INF GERAIS'!E1377='CONCLUSÃO INFORMAL'!E1377)</f>
        <v>1</v>
      </c>
    </row>
    <row r="1361" spans="15:17" x14ac:dyDescent="0.35">
      <c r="O1361" t="b">
        <f>AND('INF GERAIS'!B1378=LEFT(RESUMO!B1378,9),'INF GERAIS'!B1378=LEFT('TERMO DE ADESÃO'!B1378,9),'INF GERAIS'!B1378=LEFT(EVENTOS!B1378,9),'INF GERAIS'!B1378=LEFT(PAGAMENTOS!B1378,9),'INF GERAIS'!B1378=LEFT(VISTORIA!B1378,9),'INF GERAIS'!B1378=LEFT('PRESTAÇÃO DE CONTAS'!B1378,9),'INF GERAIS'!B1378=LEFT('OBS  ENC'!B1378,9),'INF GERAIS'!B1378=LEFT('CONCLUSÃO INFORMAL'!B1378,9))</f>
        <v>1</v>
      </c>
      <c r="P1361" t="b">
        <f>AND('INF GERAIS'!D1378=RESUMO!D1378,'INF GERAIS'!D1378='TERMO DE ADESÃO'!D1378,'INF GERAIS'!D1378=EVENTOS!D1378,'INF GERAIS'!D1378=PAGAMENTOS!D1378,'INF GERAIS'!D1378=VISTORIA!D1378,'INF GERAIS'!D1378='PRESTAÇÃO DE CONTAS'!D1378,'INF GERAIS'!D1378='OBS  ENC'!D1378,'INF GERAIS'!D1378='CONCLUSÃO INFORMAL'!D1378)</f>
        <v>1</v>
      </c>
      <c r="Q1361" t="b">
        <f>AND('INF GERAIS'!E1378=RESUMO!E1378,'INF GERAIS'!E1378='TERMO DE ADESÃO'!E1378,'INF GERAIS'!E1378=EVENTOS!E1378,'INF GERAIS'!E1378=PAGAMENTOS!E1378,'INF GERAIS'!E1378=VISTORIA!E1378,'INF GERAIS'!E1378='PRESTAÇÃO DE CONTAS'!E1378,'INF GERAIS'!E1378='OBS  ENC'!E1378,'INF GERAIS'!E1378='CONCLUSÃO INFORMAL'!E1378)</f>
        <v>1</v>
      </c>
    </row>
    <row r="1362" spans="15:17" x14ac:dyDescent="0.35">
      <c r="O1362" t="b">
        <f>AND('INF GERAIS'!B1379=LEFT(RESUMO!B1379,9),'INF GERAIS'!B1379=LEFT('TERMO DE ADESÃO'!B1379,9),'INF GERAIS'!B1379=LEFT(EVENTOS!B1379,9),'INF GERAIS'!B1379=LEFT(PAGAMENTOS!B1379,9),'INF GERAIS'!B1379=LEFT(VISTORIA!B1379,9),'INF GERAIS'!B1379=LEFT('PRESTAÇÃO DE CONTAS'!B1379,9),'INF GERAIS'!B1379=LEFT('OBS  ENC'!B1379,9),'INF GERAIS'!B1379=LEFT('CONCLUSÃO INFORMAL'!B1379,9))</f>
        <v>1</v>
      </c>
      <c r="P1362" t="b">
        <f>AND('INF GERAIS'!D1379=RESUMO!D1379,'INF GERAIS'!D1379='TERMO DE ADESÃO'!D1379,'INF GERAIS'!D1379=EVENTOS!D1379,'INF GERAIS'!D1379=PAGAMENTOS!D1379,'INF GERAIS'!D1379=VISTORIA!D1379,'INF GERAIS'!D1379='PRESTAÇÃO DE CONTAS'!D1379,'INF GERAIS'!D1379='OBS  ENC'!D1379,'INF GERAIS'!D1379='CONCLUSÃO INFORMAL'!D1379)</f>
        <v>1</v>
      </c>
      <c r="Q1362" t="b">
        <f>AND('INF GERAIS'!E1379=RESUMO!E1379,'INF GERAIS'!E1379='TERMO DE ADESÃO'!E1379,'INF GERAIS'!E1379=EVENTOS!E1379,'INF GERAIS'!E1379=PAGAMENTOS!E1379,'INF GERAIS'!E1379=VISTORIA!E1379,'INF GERAIS'!E1379='PRESTAÇÃO DE CONTAS'!E1379,'INF GERAIS'!E1379='OBS  ENC'!E1379,'INF GERAIS'!E1379='CONCLUSÃO INFORMAL'!E1379)</f>
        <v>1</v>
      </c>
    </row>
    <row r="1363" spans="15:17" x14ac:dyDescent="0.35">
      <c r="O1363" t="b">
        <f>AND('INF GERAIS'!B1380=LEFT(RESUMO!B1380,9),'INF GERAIS'!B1380=LEFT('TERMO DE ADESÃO'!B1380,9),'INF GERAIS'!B1380=LEFT(EVENTOS!B1380,9),'INF GERAIS'!B1380=LEFT(PAGAMENTOS!B1380,9),'INF GERAIS'!B1380=LEFT(VISTORIA!B1380,9),'INF GERAIS'!B1380=LEFT('PRESTAÇÃO DE CONTAS'!B1380,9),'INF GERAIS'!B1380=LEFT('OBS  ENC'!B1380,9),'INF GERAIS'!B1380=LEFT('CONCLUSÃO INFORMAL'!B1380,9))</f>
        <v>1</v>
      </c>
      <c r="P1363" t="b">
        <f>AND('INF GERAIS'!D1380=RESUMO!D1380,'INF GERAIS'!D1380='TERMO DE ADESÃO'!D1380,'INF GERAIS'!D1380=EVENTOS!D1380,'INF GERAIS'!D1380=PAGAMENTOS!D1380,'INF GERAIS'!D1380=VISTORIA!D1380,'INF GERAIS'!D1380='PRESTAÇÃO DE CONTAS'!D1380,'INF GERAIS'!D1380='OBS  ENC'!D1380,'INF GERAIS'!D1380='CONCLUSÃO INFORMAL'!D1380)</f>
        <v>1</v>
      </c>
      <c r="Q1363" t="b">
        <f>AND('INF GERAIS'!E1380=RESUMO!E1380,'INF GERAIS'!E1380='TERMO DE ADESÃO'!E1380,'INF GERAIS'!E1380=EVENTOS!E1380,'INF GERAIS'!E1380=PAGAMENTOS!E1380,'INF GERAIS'!E1380=VISTORIA!E1380,'INF GERAIS'!E1380='PRESTAÇÃO DE CONTAS'!E1380,'INF GERAIS'!E1380='OBS  ENC'!E1380,'INF GERAIS'!E1380='CONCLUSÃO INFORMAL'!E1380)</f>
        <v>1</v>
      </c>
    </row>
    <row r="1364" spans="15:17" x14ac:dyDescent="0.35">
      <c r="O1364" t="b">
        <f>AND('INF GERAIS'!B1381=LEFT(RESUMO!B1381,9),'INF GERAIS'!B1381=LEFT('TERMO DE ADESÃO'!B1381,9),'INF GERAIS'!B1381=LEFT(EVENTOS!B1381,9),'INF GERAIS'!B1381=LEFT(PAGAMENTOS!B1381,9),'INF GERAIS'!B1381=LEFT(VISTORIA!B1381,9),'INF GERAIS'!B1381=LEFT('PRESTAÇÃO DE CONTAS'!B1381,9),'INF GERAIS'!B1381=LEFT('OBS  ENC'!B1381,9),'INF GERAIS'!B1381=LEFT('CONCLUSÃO INFORMAL'!B1381,9))</f>
        <v>1</v>
      </c>
      <c r="P1364" t="b">
        <f>AND('INF GERAIS'!D1381=RESUMO!D1381,'INF GERAIS'!D1381='TERMO DE ADESÃO'!D1381,'INF GERAIS'!D1381=EVENTOS!D1381,'INF GERAIS'!D1381=PAGAMENTOS!D1381,'INF GERAIS'!D1381=VISTORIA!D1381,'INF GERAIS'!D1381='PRESTAÇÃO DE CONTAS'!D1381,'INF GERAIS'!D1381='OBS  ENC'!D1381,'INF GERAIS'!D1381='CONCLUSÃO INFORMAL'!D1381)</f>
        <v>1</v>
      </c>
      <c r="Q1364" t="b">
        <f>AND('INF GERAIS'!E1381=RESUMO!E1381,'INF GERAIS'!E1381='TERMO DE ADESÃO'!E1381,'INF GERAIS'!E1381=EVENTOS!E1381,'INF GERAIS'!E1381=PAGAMENTOS!E1381,'INF GERAIS'!E1381=VISTORIA!E1381,'INF GERAIS'!E1381='PRESTAÇÃO DE CONTAS'!E1381,'INF GERAIS'!E1381='OBS  ENC'!E1381,'INF GERAIS'!E1381='CONCLUSÃO INFORMAL'!E1381)</f>
        <v>1</v>
      </c>
    </row>
    <row r="1365" spans="15:17" x14ac:dyDescent="0.35">
      <c r="O1365" t="b">
        <f>AND('INF GERAIS'!B1382=LEFT(RESUMO!B1382,9),'INF GERAIS'!B1382=LEFT('TERMO DE ADESÃO'!B1382,9),'INF GERAIS'!B1382=LEFT(EVENTOS!B1382,9),'INF GERAIS'!B1382=LEFT(PAGAMENTOS!B1382,9),'INF GERAIS'!B1382=LEFT(VISTORIA!B1382,9),'INF GERAIS'!B1382=LEFT('PRESTAÇÃO DE CONTAS'!B1382,9),'INF GERAIS'!B1382=LEFT('OBS  ENC'!B1382,9),'INF GERAIS'!B1382=LEFT('CONCLUSÃO INFORMAL'!B1382,9))</f>
        <v>1</v>
      </c>
      <c r="P1365" t="b">
        <f>AND('INF GERAIS'!D1382=RESUMO!D1382,'INF GERAIS'!D1382='TERMO DE ADESÃO'!D1382,'INF GERAIS'!D1382=EVENTOS!D1382,'INF GERAIS'!D1382=PAGAMENTOS!D1382,'INF GERAIS'!D1382=VISTORIA!D1382,'INF GERAIS'!D1382='PRESTAÇÃO DE CONTAS'!D1382,'INF GERAIS'!D1382='OBS  ENC'!D1382,'INF GERAIS'!D1382='CONCLUSÃO INFORMAL'!D1382)</f>
        <v>1</v>
      </c>
      <c r="Q1365" t="b">
        <f>AND('INF GERAIS'!E1382=RESUMO!E1382,'INF GERAIS'!E1382='TERMO DE ADESÃO'!E1382,'INF GERAIS'!E1382=EVENTOS!E1382,'INF GERAIS'!E1382=PAGAMENTOS!E1382,'INF GERAIS'!E1382=VISTORIA!E1382,'INF GERAIS'!E1382='PRESTAÇÃO DE CONTAS'!E1382,'INF GERAIS'!E1382='OBS  ENC'!E1382,'INF GERAIS'!E1382='CONCLUSÃO INFORMAL'!E1382)</f>
        <v>1</v>
      </c>
    </row>
    <row r="1366" spans="15:17" x14ac:dyDescent="0.35">
      <c r="O1366" t="b">
        <f>AND('INF GERAIS'!B1383=LEFT(RESUMO!B1383,9),'INF GERAIS'!B1383=LEFT('TERMO DE ADESÃO'!B1383,9),'INF GERAIS'!B1383=LEFT(EVENTOS!B1383,9),'INF GERAIS'!B1383=LEFT(PAGAMENTOS!B1383,9),'INF GERAIS'!B1383=LEFT(VISTORIA!B1383,9),'INF GERAIS'!B1383=LEFT('PRESTAÇÃO DE CONTAS'!B1383,9),'INF GERAIS'!B1383=LEFT('OBS  ENC'!B1383,9),'INF GERAIS'!B1383=LEFT('CONCLUSÃO INFORMAL'!B1383,9))</f>
        <v>1</v>
      </c>
      <c r="P1366" t="b">
        <f>AND('INF GERAIS'!D1383=RESUMO!D1383,'INF GERAIS'!D1383='TERMO DE ADESÃO'!D1383,'INF GERAIS'!D1383=EVENTOS!D1383,'INF GERAIS'!D1383=PAGAMENTOS!D1383,'INF GERAIS'!D1383=VISTORIA!D1383,'INF GERAIS'!D1383='PRESTAÇÃO DE CONTAS'!D1383,'INF GERAIS'!D1383='OBS  ENC'!D1383,'INF GERAIS'!D1383='CONCLUSÃO INFORMAL'!D1383)</f>
        <v>1</v>
      </c>
      <c r="Q1366" t="b">
        <f>AND('INF GERAIS'!E1383=RESUMO!E1383,'INF GERAIS'!E1383='TERMO DE ADESÃO'!E1383,'INF GERAIS'!E1383=EVENTOS!E1383,'INF GERAIS'!E1383=PAGAMENTOS!E1383,'INF GERAIS'!E1383=VISTORIA!E1383,'INF GERAIS'!E1383='PRESTAÇÃO DE CONTAS'!E1383,'INF GERAIS'!E1383='OBS  ENC'!E1383,'INF GERAIS'!E1383='CONCLUSÃO INFORMAL'!E1383)</f>
        <v>1</v>
      </c>
    </row>
    <row r="1367" spans="15:17" x14ac:dyDescent="0.35">
      <c r="O1367" t="b">
        <f>AND('INF GERAIS'!B1384=LEFT(RESUMO!B1384,9),'INF GERAIS'!B1384=LEFT('TERMO DE ADESÃO'!B1384,9),'INF GERAIS'!B1384=LEFT(EVENTOS!B1384,9),'INF GERAIS'!B1384=LEFT(PAGAMENTOS!B1384,9),'INF GERAIS'!B1384=LEFT(VISTORIA!B1384,9),'INF GERAIS'!B1384=LEFT('PRESTAÇÃO DE CONTAS'!B1384,9),'INF GERAIS'!B1384=LEFT('OBS  ENC'!B1384,9),'INF GERAIS'!B1384=LEFT('CONCLUSÃO INFORMAL'!B1384,9))</f>
        <v>1</v>
      </c>
      <c r="P1367" t="b">
        <f>AND('INF GERAIS'!D1384=RESUMO!D1384,'INF GERAIS'!D1384='TERMO DE ADESÃO'!D1384,'INF GERAIS'!D1384=EVENTOS!D1384,'INF GERAIS'!D1384=PAGAMENTOS!D1384,'INF GERAIS'!D1384=VISTORIA!D1384,'INF GERAIS'!D1384='PRESTAÇÃO DE CONTAS'!D1384,'INF GERAIS'!D1384='OBS  ENC'!D1384,'INF GERAIS'!D1384='CONCLUSÃO INFORMAL'!D1384)</f>
        <v>1</v>
      </c>
      <c r="Q1367" t="b">
        <f>AND('INF GERAIS'!E1384=RESUMO!E1384,'INF GERAIS'!E1384='TERMO DE ADESÃO'!E1384,'INF GERAIS'!E1384=EVENTOS!E1384,'INF GERAIS'!E1384=PAGAMENTOS!E1384,'INF GERAIS'!E1384=VISTORIA!E1384,'INF GERAIS'!E1384='PRESTAÇÃO DE CONTAS'!E1384,'INF GERAIS'!E1384='OBS  ENC'!E1384,'INF GERAIS'!E1384='CONCLUSÃO INFORMAL'!E1384)</f>
        <v>1</v>
      </c>
    </row>
    <row r="1368" spans="15:17" x14ac:dyDescent="0.35">
      <c r="O1368" t="b">
        <f>AND('INF GERAIS'!B1385=LEFT(RESUMO!B1385,9),'INF GERAIS'!B1385=LEFT('TERMO DE ADESÃO'!B1385,9),'INF GERAIS'!B1385=LEFT(EVENTOS!B1385,9),'INF GERAIS'!B1385=LEFT(PAGAMENTOS!B1385,9),'INF GERAIS'!B1385=LEFT(VISTORIA!B1385,9),'INF GERAIS'!B1385=LEFT('PRESTAÇÃO DE CONTAS'!B1385,9),'INF GERAIS'!B1385=LEFT('OBS  ENC'!B1385,9),'INF GERAIS'!B1385=LEFT('CONCLUSÃO INFORMAL'!B1385,9))</f>
        <v>1</v>
      </c>
      <c r="P1368" t="b">
        <f>AND('INF GERAIS'!D1385=RESUMO!D1385,'INF GERAIS'!D1385='TERMO DE ADESÃO'!D1385,'INF GERAIS'!D1385=EVENTOS!D1385,'INF GERAIS'!D1385=PAGAMENTOS!D1385,'INF GERAIS'!D1385=VISTORIA!D1385,'INF GERAIS'!D1385='PRESTAÇÃO DE CONTAS'!D1385,'INF GERAIS'!D1385='OBS  ENC'!D1385,'INF GERAIS'!D1385='CONCLUSÃO INFORMAL'!D1385)</f>
        <v>1</v>
      </c>
      <c r="Q1368" t="b">
        <f>AND('INF GERAIS'!E1385=RESUMO!E1385,'INF GERAIS'!E1385='TERMO DE ADESÃO'!E1385,'INF GERAIS'!E1385=EVENTOS!E1385,'INF GERAIS'!E1385=PAGAMENTOS!E1385,'INF GERAIS'!E1385=VISTORIA!E1385,'INF GERAIS'!E1385='PRESTAÇÃO DE CONTAS'!E1385,'INF GERAIS'!E1385='OBS  ENC'!E1385,'INF GERAIS'!E1385='CONCLUSÃO INFORMAL'!E1385)</f>
        <v>1</v>
      </c>
    </row>
    <row r="1369" spans="15:17" x14ac:dyDescent="0.35">
      <c r="O1369" t="b">
        <f>AND('INF GERAIS'!B1386=LEFT(RESUMO!B1386,9),'INF GERAIS'!B1386=LEFT('TERMO DE ADESÃO'!B1386,9),'INF GERAIS'!B1386=LEFT(EVENTOS!B1386,9),'INF GERAIS'!B1386=LEFT(PAGAMENTOS!B1386,9),'INF GERAIS'!B1386=LEFT(VISTORIA!B1386,9),'INF GERAIS'!B1386=LEFT('PRESTAÇÃO DE CONTAS'!B1386,9),'INF GERAIS'!B1386=LEFT('OBS  ENC'!B1386,9),'INF GERAIS'!B1386=LEFT('CONCLUSÃO INFORMAL'!B1386,9))</f>
        <v>1</v>
      </c>
      <c r="P1369" t="b">
        <f>AND('INF GERAIS'!D1386=RESUMO!D1386,'INF GERAIS'!D1386='TERMO DE ADESÃO'!D1386,'INF GERAIS'!D1386=EVENTOS!D1386,'INF GERAIS'!D1386=PAGAMENTOS!D1386,'INF GERAIS'!D1386=VISTORIA!D1386,'INF GERAIS'!D1386='PRESTAÇÃO DE CONTAS'!D1386,'INF GERAIS'!D1386='OBS  ENC'!D1386,'INF GERAIS'!D1386='CONCLUSÃO INFORMAL'!D1386)</f>
        <v>1</v>
      </c>
      <c r="Q1369" t="b">
        <f>AND('INF GERAIS'!E1386=RESUMO!E1386,'INF GERAIS'!E1386='TERMO DE ADESÃO'!E1386,'INF GERAIS'!E1386=EVENTOS!E1386,'INF GERAIS'!E1386=PAGAMENTOS!E1386,'INF GERAIS'!E1386=VISTORIA!E1386,'INF GERAIS'!E1386='PRESTAÇÃO DE CONTAS'!E1386,'INF GERAIS'!E1386='OBS  ENC'!E1386,'INF GERAIS'!E1386='CONCLUSÃO INFORMAL'!E1386)</f>
        <v>1</v>
      </c>
    </row>
    <row r="1370" spans="15:17" x14ac:dyDescent="0.35">
      <c r="O1370" t="b">
        <f>AND('INF GERAIS'!B1387=LEFT(RESUMO!B1387,9),'INF GERAIS'!B1387=LEFT('TERMO DE ADESÃO'!B1387,9),'INF GERAIS'!B1387=LEFT(EVENTOS!B1387,9),'INF GERAIS'!B1387=LEFT(PAGAMENTOS!B1387,9),'INF GERAIS'!B1387=LEFT(VISTORIA!B1387,9),'INF GERAIS'!B1387=LEFT('PRESTAÇÃO DE CONTAS'!B1387,9),'INF GERAIS'!B1387=LEFT('OBS  ENC'!B1387,9),'INF GERAIS'!B1387=LEFT('CONCLUSÃO INFORMAL'!B1387,9))</f>
        <v>1</v>
      </c>
      <c r="P1370" t="b">
        <f>AND('INF GERAIS'!D1387=RESUMO!D1387,'INF GERAIS'!D1387='TERMO DE ADESÃO'!D1387,'INF GERAIS'!D1387=EVENTOS!D1387,'INF GERAIS'!D1387=PAGAMENTOS!D1387,'INF GERAIS'!D1387=VISTORIA!D1387,'INF GERAIS'!D1387='PRESTAÇÃO DE CONTAS'!D1387,'INF GERAIS'!D1387='OBS  ENC'!D1387,'INF GERAIS'!D1387='CONCLUSÃO INFORMAL'!D1387)</f>
        <v>1</v>
      </c>
      <c r="Q1370" t="b">
        <f>AND('INF GERAIS'!E1387=RESUMO!E1387,'INF GERAIS'!E1387='TERMO DE ADESÃO'!E1387,'INF GERAIS'!E1387=EVENTOS!E1387,'INF GERAIS'!E1387=PAGAMENTOS!E1387,'INF GERAIS'!E1387=VISTORIA!E1387,'INF GERAIS'!E1387='PRESTAÇÃO DE CONTAS'!E1387,'INF GERAIS'!E1387='OBS  ENC'!E1387,'INF GERAIS'!E1387='CONCLUSÃO INFORMAL'!E1387)</f>
        <v>1</v>
      </c>
    </row>
    <row r="1371" spans="15:17" x14ac:dyDescent="0.35">
      <c r="O1371" t="b">
        <f>AND('INF GERAIS'!B1388=LEFT(RESUMO!B1388,9),'INF GERAIS'!B1388=LEFT('TERMO DE ADESÃO'!B1388,9),'INF GERAIS'!B1388=LEFT(EVENTOS!B1388,9),'INF GERAIS'!B1388=LEFT(PAGAMENTOS!B1388,9),'INF GERAIS'!B1388=LEFT(VISTORIA!B1388,9),'INF GERAIS'!B1388=LEFT('PRESTAÇÃO DE CONTAS'!B1388,9),'INF GERAIS'!B1388=LEFT('OBS  ENC'!B1388,9),'INF GERAIS'!B1388=LEFT('CONCLUSÃO INFORMAL'!B1388,9))</f>
        <v>1</v>
      </c>
      <c r="P1371" t="b">
        <f>AND('INF GERAIS'!D1388=RESUMO!D1388,'INF GERAIS'!D1388='TERMO DE ADESÃO'!D1388,'INF GERAIS'!D1388=EVENTOS!D1388,'INF GERAIS'!D1388=PAGAMENTOS!D1388,'INF GERAIS'!D1388=VISTORIA!D1388,'INF GERAIS'!D1388='PRESTAÇÃO DE CONTAS'!D1388,'INF GERAIS'!D1388='OBS  ENC'!D1388,'INF GERAIS'!D1388='CONCLUSÃO INFORMAL'!D1388)</f>
        <v>1</v>
      </c>
      <c r="Q1371" t="b">
        <f>AND('INF GERAIS'!E1388=RESUMO!E1388,'INF GERAIS'!E1388='TERMO DE ADESÃO'!E1388,'INF GERAIS'!E1388=EVENTOS!E1388,'INF GERAIS'!E1388=PAGAMENTOS!E1388,'INF GERAIS'!E1388=VISTORIA!E1388,'INF GERAIS'!E1388='PRESTAÇÃO DE CONTAS'!E1388,'INF GERAIS'!E1388='OBS  ENC'!E1388,'INF GERAIS'!E1388='CONCLUSÃO INFORMAL'!E1388)</f>
        <v>1</v>
      </c>
    </row>
    <row r="1372" spans="15:17" x14ac:dyDescent="0.35">
      <c r="O1372" t="b">
        <f>AND('INF GERAIS'!B1389=LEFT(RESUMO!B1389,9),'INF GERAIS'!B1389=LEFT('TERMO DE ADESÃO'!B1389,9),'INF GERAIS'!B1389=LEFT(EVENTOS!B1389,9),'INF GERAIS'!B1389=LEFT(PAGAMENTOS!B1389,9),'INF GERAIS'!B1389=LEFT(VISTORIA!B1389,9),'INF GERAIS'!B1389=LEFT('PRESTAÇÃO DE CONTAS'!B1389,9),'INF GERAIS'!B1389=LEFT('OBS  ENC'!B1389,9),'INF GERAIS'!B1389=LEFT('CONCLUSÃO INFORMAL'!B1389,9))</f>
        <v>1</v>
      </c>
      <c r="P1372" t="b">
        <f>AND('INF GERAIS'!D1389=RESUMO!D1389,'INF GERAIS'!D1389='TERMO DE ADESÃO'!D1389,'INF GERAIS'!D1389=EVENTOS!D1389,'INF GERAIS'!D1389=PAGAMENTOS!D1389,'INF GERAIS'!D1389=VISTORIA!D1389,'INF GERAIS'!D1389='PRESTAÇÃO DE CONTAS'!D1389,'INF GERAIS'!D1389='OBS  ENC'!D1389,'INF GERAIS'!D1389='CONCLUSÃO INFORMAL'!D1389)</f>
        <v>1</v>
      </c>
      <c r="Q1372" t="b">
        <f>AND('INF GERAIS'!E1389=RESUMO!E1389,'INF GERAIS'!E1389='TERMO DE ADESÃO'!E1389,'INF GERAIS'!E1389=EVENTOS!E1389,'INF GERAIS'!E1389=PAGAMENTOS!E1389,'INF GERAIS'!E1389=VISTORIA!E1389,'INF GERAIS'!E1389='PRESTAÇÃO DE CONTAS'!E1389,'INF GERAIS'!E1389='OBS  ENC'!E1389,'INF GERAIS'!E1389='CONCLUSÃO INFORMAL'!E1389)</f>
        <v>1</v>
      </c>
    </row>
    <row r="1373" spans="15:17" x14ac:dyDescent="0.35">
      <c r="O1373" t="b">
        <f>AND('INF GERAIS'!B1390=LEFT(RESUMO!B1390,9),'INF GERAIS'!B1390=LEFT('TERMO DE ADESÃO'!B1390,9),'INF GERAIS'!B1390=LEFT(EVENTOS!B1390,9),'INF GERAIS'!B1390=LEFT(PAGAMENTOS!B1390,9),'INF GERAIS'!B1390=LEFT(VISTORIA!B1390,9),'INF GERAIS'!B1390=LEFT('PRESTAÇÃO DE CONTAS'!B1390,9),'INF GERAIS'!B1390=LEFT('OBS  ENC'!B1390,9),'INF GERAIS'!B1390=LEFT('CONCLUSÃO INFORMAL'!B1390,9))</f>
        <v>1</v>
      </c>
      <c r="P1373" t="b">
        <f>AND('INF GERAIS'!D1390=RESUMO!D1390,'INF GERAIS'!D1390='TERMO DE ADESÃO'!D1390,'INF GERAIS'!D1390=EVENTOS!D1390,'INF GERAIS'!D1390=PAGAMENTOS!D1390,'INF GERAIS'!D1390=VISTORIA!D1390,'INF GERAIS'!D1390='PRESTAÇÃO DE CONTAS'!D1390,'INF GERAIS'!D1390='OBS  ENC'!D1390,'INF GERAIS'!D1390='CONCLUSÃO INFORMAL'!D1390)</f>
        <v>1</v>
      </c>
      <c r="Q1373" t="b">
        <f>AND('INF GERAIS'!E1390=RESUMO!E1390,'INF GERAIS'!E1390='TERMO DE ADESÃO'!E1390,'INF GERAIS'!E1390=EVENTOS!E1390,'INF GERAIS'!E1390=PAGAMENTOS!E1390,'INF GERAIS'!E1390=VISTORIA!E1390,'INF GERAIS'!E1390='PRESTAÇÃO DE CONTAS'!E1390,'INF GERAIS'!E1390='OBS  ENC'!E1390,'INF GERAIS'!E1390='CONCLUSÃO INFORMAL'!E1390)</f>
        <v>1</v>
      </c>
    </row>
    <row r="1374" spans="15:17" x14ac:dyDescent="0.35">
      <c r="O1374" t="b">
        <f>AND('INF GERAIS'!B1391=LEFT(RESUMO!B1391,9),'INF GERAIS'!B1391=LEFT('TERMO DE ADESÃO'!B1391,9),'INF GERAIS'!B1391=LEFT(EVENTOS!B1391,9),'INF GERAIS'!B1391=LEFT(PAGAMENTOS!B1391,9),'INF GERAIS'!B1391=LEFT(VISTORIA!B1391,9),'INF GERAIS'!B1391=LEFT('PRESTAÇÃO DE CONTAS'!B1391,9),'INF GERAIS'!B1391=LEFT('OBS  ENC'!B1391,9),'INF GERAIS'!B1391=LEFT('CONCLUSÃO INFORMAL'!B1391,9))</f>
        <v>1</v>
      </c>
      <c r="P1374" t="b">
        <f>AND('INF GERAIS'!D1391=RESUMO!D1391,'INF GERAIS'!D1391='TERMO DE ADESÃO'!D1391,'INF GERAIS'!D1391=EVENTOS!D1391,'INF GERAIS'!D1391=PAGAMENTOS!D1391,'INF GERAIS'!D1391=VISTORIA!D1391,'INF GERAIS'!D1391='PRESTAÇÃO DE CONTAS'!D1391,'INF GERAIS'!D1391='OBS  ENC'!D1391,'INF GERAIS'!D1391='CONCLUSÃO INFORMAL'!D1391)</f>
        <v>1</v>
      </c>
      <c r="Q1374" t="b">
        <f>AND('INF GERAIS'!E1391=RESUMO!E1391,'INF GERAIS'!E1391='TERMO DE ADESÃO'!E1391,'INF GERAIS'!E1391=EVENTOS!E1391,'INF GERAIS'!E1391=PAGAMENTOS!E1391,'INF GERAIS'!E1391=VISTORIA!E1391,'INF GERAIS'!E1391='PRESTAÇÃO DE CONTAS'!E1391,'INF GERAIS'!E1391='OBS  ENC'!E1391,'INF GERAIS'!E1391='CONCLUSÃO INFORMAL'!E1391)</f>
        <v>1</v>
      </c>
    </row>
    <row r="1375" spans="15:17" x14ac:dyDescent="0.35">
      <c r="O1375" t="b">
        <f>AND('INF GERAIS'!B1392=LEFT(RESUMO!B1392,9),'INF GERAIS'!B1392=LEFT('TERMO DE ADESÃO'!B1392,9),'INF GERAIS'!B1392=LEFT(EVENTOS!B1392,9),'INF GERAIS'!B1392=LEFT(PAGAMENTOS!B1392,9),'INF GERAIS'!B1392=LEFT(VISTORIA!B1392,9),'INF GERAIS'!B1392=LEFT('PRESTAÇÃO DE CONTAS'!B1392,9),'INF GERAIS'!B1392=LEFT('OBS  ENC'!B1392,9),'INF GERAIS'!B1392=LEFT('CONCLUSÃO INFORMAL'!B1392,9))</f>
        <v>1</v>
      </c>
      <c r="P1375" t="b">
        <f>AND('INF GERAIS'!D1392=RESUMO!D1392,'INF GERAIS'!D1392='TERMO DE ADESÃO'!D1392,'INF GERAIS'!D1392=EVENTOS!D1392,'INF GERAIS'!D1392=PAGAMENTOS!D1392,'INF GERAIS'!D1392=VISTORIA!D1392,'INF GERAIS'!D1392='PRESTAÇÃO DE CONTAS'!D1392,'INF GERAIS'!D1392='OBS  ENC'!D1392,'INF GERAIS'!D1392='CONCLUSÃO INFORMAL'!D1392)</f>
        <v>1</v>
      </c>
      <c r="Q1375" t="b">
        <f>AND('INF GERAIS'!E1392=RESUMO!E1392,'INF GERAIS'!E1392='TERMO DE ADESÃO'!E1392,'INF GERAIS'!E1392=EVENTOS!E1392,'INF GERAIS'!E1392=PAGAMENTOS!E1392,'INF GERAIS'!E1392=VISTORIA!E1392,'INF GERAIS'!E1392='PRESTAÇÃO DE CONTAS'!E1392,'INF GERAIS'!E1392='OBS  ENC'!E1392,'INF GERAIS'!E1392='CONCLUSÃO INFORMAL'!E1392)</f>
        <v>1</v>
      </c>
    </row>
    <row r="1376" spans="15:17" x14ac:dyDescent="0.35">
      <c r="O1376" t="b">
        <f>AND('INF GERAIS'!B1393=LEFT(RESUMO!B1393,9),'INF GERAIS'!B1393=LEFT('TERMO DE ADESÃO'!B1393,9),'INF GERAIS'!B1393=LEFT(EVENTOS!B1393,9),'INF GERAIS'!B1393=LEFT(PAGAMENTOS!B1393,9),'INF GERAIS'!B1393=LEFT(VISTORIA!B1393,9),'INF GERAIS'!B1393=LEFT('PRESTAÇÃO DE CONTAS'!B1393,9),'INF GERAIS'!B1393=LEFT('OBS  ENC'!B1393,9),'INF GERAIS'!B1393=LEFT('CONCLUSÃO INFORMAL'!B1393,9))</f>
        <v>1</v>
      </c>
      <c r="P1376" t="b">
        <f>AND('INF GERAIS'!D1393=RESUMO!D1393,'INF GERAIS'!D1393='TERMO DE ADESÃO'!D1393,'INF GERAIS'!D1393=EVENTOS!D1393,'INF GERAIS'!D1393=PAGAMENTOS!D1393,'INF GERAIS'!D1393=VISTORIA!D1393,'INF GERAIS'!D1393='PRESTAÇÃO DE CONTAS'!D1393,'INF GERAIS'!D1393='OBS  ENC'!D1393,'INF GERAIS'!D1393='CONCLUSÃO INFORMAL'!D1393)</f>
        <v>1</v>
      </c>
      <c r="Q1376" t="b">
        <f>AND('INF GERAIS'!E1393=RESUMO!E1393,'INF GERAIS'!E1393='TERMO DE ADESÃO'!E1393,'INF GERAIS'!E1393=EVENTOS!E1393,'INF GERAIS'!E1393=PAGAMENTOS!E1393,'INF GERAIS'!E1393=VISTORIA!E1393,'INF GERAIS'!E1393='PRESTAÇÃO DE CONTAS'!E1393,'INF GERAIS'!E1393='OBS  ENC'!E1393,'INF GERAIS'!E1393='CONCLUSÃO INFORMAL'!E1393)</f>
        <v>1</v>
      </c>
    </row>
    <row r="1377" spans="15:17" x14ac:dyDescent="0.35">
      <c r="O1377" t="b">
        <f>AND('INF GERAIS'!B1394=LEFT(RESUMO!B1394,9),'INF GERAIS'!B1394=LEFT('TERMO DE ADESÃO'!B1394,9),'INF GERAIS'!B1394=LEFT(EVENTOS!B1394,9),'INF GERAIS'!B1394=LEFT(PAGAMENTOS!B1394,9),'INF GERAIS'!B1394=LEFT(VISTORIA!B1394,9),'INF GERAIS'!B1394=LEFT('PRESTAÇÃO DE CONTAS'!B1394,9),'INF GERAIS'!B1394=LEFT('OBS  ENC'!B1394,9),'INF GERAIS'!B1394=LEFT('CONCLUSÃO INFORMAL'!B1394,9))</f>
        <v>1</v>
      </c>
      <c r="P1377" t="b">
        <f>AND('INF GERAIS'!D1394=RESUMO!D1394,'INF GERAIS'!D1394='TERMO DE ADESÃO'!D1394,'INF GERAIS'!D1394=EVENTOS!D1394,'INF GERAIS'!D1394=PAGAMENTOS!D1394,'INF GERAIS'!D1394=VISTORIA!D1394,'INF GERAIS'!D1394='PRESTAÇÃO DE CONTAS'!D1394,'INF GERAIS'!D1394='OBS  ENC'!D1394,'INF GERAIS'!D1394='CONCLUSÃO INFORMAL'!D1394)</f>
        <v>1</v>
      </c>
      <c r="Q1377" t="b">
        <f>AND('INF GERAIS'!E1394=RESUMO!E1394,'INF GERAIS'!E1394='TERMO DE ADESÃO'!E1394,'INF GERAIS'!E1394=EVENTOS!E1394,'INF GERAIS'!E1394=PAGAMENTOS!E1394,'INF GERAIS'!E1394=VISTORIA!E1394,'INF GERAIS'!E1394='PRESTAÇÃO DE CONTAS'!E1394,'INF GERAIS'!E1394='OBS  ENC'!E1394,'INF GERAIS'!E1394='CONCLUSÃO INFORMAL'!E1394)</f>
        <v>1</v>
      </c>
    </row>
    <row r="1378" spans="15:17" x14ac:dyDescent="0.35">
      <c r="O1378" t="b">
        <f>AND('INF GERAIS'!B1395=LEFT(RESUMO!B1395,9),'INF GERAIS'!B1395=LEFT('TERMO DE ADESÃO'!B1395,9),'INF GERAIS'!B1395=LEFT(EVENTOS!B1395,9),'INF GERAIS'!B1395=LEFT(PAGAMENTOS!B1395,9),'INF GERAIS'!B1395=LEFT(VISTORIA!B1395,9),'INF GERAIS'!B1395=LEFT('PRESTAÇÃO DE CONTAS'!B1395,9),'INF GERAIS'!B1395=LEFT('OBS  ENC'!B1395,9),'INF GERAIS'!B1395=LEFT('CONCLUSÃO INFORMAL'!B1395,9))</f>
        <v>1</v>
      </c>
      <c r="P1378" t="b">
        <f>AND('INF GERAIS'!D1395=RESUMO!D1395,'INF GERAIS'!D1395='TERMO DE ADESÃO'!D1395,'INF GERAIS'!D1395=EVENTOS!D1395,'INF GERAIS'!D1395=PAGAMENTOS!D1395,'INF GERAIS'!D1395=VISTORIA!D1395,'INF GERAIS'!D1395='PRESTAÇÃO DE CONTAS'!D1395,'INF GERAIS'!D1395='OBS  ENC'!D1395,'INF GERAIS'!D1395='CONCLUSÃO INFORMAL'!D1395)</f>
        <v>1</v>
      </c>
      <c r="Q1378" t="b">
        <f>AND('INF GERAIS'!E1395=RESUMO!E1395,'INF GERAIS'!E1395='TERMO DE ADESÃO'!E1395,'INF GERAIS'!E1395=EVENTOS!E1395,'INF GERAIS'!E1395=PAGAMENTOS!E1395,'INF GERAIS'!E1395=VISTORIA!E1395,'INF GERAIS'!E1395='PRESTAÇÃO DE CONTAS'!E1395,'INF GERAIS'!E1395='OBS  ENC'!E1395,'INF GERAIS'!E1395='CONCLUSÃO INFORMAL'!E1395)</f>
        <v>1</v>
      </c>
    </row>
    <row r="1379" spans="15:17" x14ac:dyDescent="0.35">
      <c r="O1379" t="b">
        <f>AND('INF GERAIS'!B1396=LEFT(RESUMO!B1396,9),'INF GERAIS'!B1396=LEFT('TERMO DE ADESÃO'!B1396,9),'INF GERAIS'!B1396=LEFT(EVENTOS!B1396,9),'INF GERAIS'!B1396=LEFT(PAGAMENTOS!B1396,9),'INF GERAIS'!B1396=LEFT(VISTORIA!B1396,9),'INF GERAIS'!B1396=LEFT('PRESTAÇÃO DE CONTAS'!B1396,9),'INF GERAIS'!B1396=LEFT('OBS  ENC'!B1396,9),'INF GERAIS'!B1396=LEFT('CONCLUSÃO INFORMAL'!B1396,9))</f>
        <v>1</v>
      </c>
      <c r="P1379" t="b">
        <f>AND('INF GERAIS'!D1396=RESUMO!D1396,'INF GERAIS'!D1396='TERMO DE ADESÃO'!D1396,'INF GERAIS'!D1396=EVENTOS!D1396,'INF GERAIS'!D1396=PAGAMENTOS!D1396,'INF GERAIS'!D1396=VISTORIA!D1396,'INF GERAIS'!D1396='PRESTAÇÃO DE CONTAS'!D1396,'INF GERAIS'!D1396='OBS  ENC'!D1396,'INF GERAIS'!D1396='CONCLUSÃO INFORMAL'!D1396)</f>
        <v>1</v>
      </c>
      <c r="Q1379" t="b">
        <f>AND('INF GERAIS'!E1396=RESUMO!E1396,'INF GERAIS'!E1396='TERMO DE ADESÃO'!E1396,'INF GERAIS'!E1396=EVENTOS!E1396,'INF GERAIS'!E1396=PAGAMENTOS!E1396,'INF GERAIS'!E1396=VISTORIA!E1396,'INF GERAIS'!E1396='PRESTAÇÃO DE CONTAS'!E1396,'INF GERAIS'!E1396='OBS  ENC'!E1396,'INF GERAIS'!E1396='CONCLUSÃO INFORMAL'!E1396)</f>
        <v>1</v>
      </c>
    </row>
    <row r="1380" spans="15:17" x14ac:dyDescent="0.35">
      <c r="O1380" t="b">
        <f>AND('INF GERAIS'!B1397=LEFT(RESUMO!B1397,9),'INF GERAIS'!B1397=LEFT('TERMO DE ADESÃO'!B1397,9),'INF GERAIS'!B1397=LEFT(EVENTOS!B1397,9),'INF GERAIS'!B1397=LEFT(PAGAMENTOS!B1397,9),'INF GERAIS'!B1397=LEFT(VISTORIA!B1397,9),'INF GERAIS'!B1397=LEFT('PRESTAÇÃO DE CONTAS'!B1397,9),'INF GERAIS'!B1397=LEFT('OBS  ENC'!B1397,9),'INF GERAIS'!B1397=LEFT('CONCLUSÃO INFORMAL'!B1397,9))</f>
        <v>1</v>
      </c>
      <c r="P1380" t="b">
        <f>AND('INF GERAIS'!D1397=RESUMO!D1397,'INF GERAIS'!D1397='TERMO DE ADESÃO'!D1397,'INF GERAIS'!D1397=EVENTOS!D1397,'INF GERAIS'!D1397=PAGAMENTOS!D1397,'INF GERAIS'!D1397=VISTORIA!D1397,'INF GERAIS'!D1397='PRESTAÇÃO DE CONTAS'!D1397,'INF GERAIS'!D1397='OBS  ENC'!D1397,'INF GERAIS'!D1397='CONCLUSÃO INFORMAL'!D1397)</f>
        <v>1</v>
      </c>
      <c r="Q1380" t="b">
        <f>AND('INF GERAIS'!E1397=RESUMO!E1397,'INF GERAIS'!E1397='TERMO DE ADESÃO'!E1397,'INF GERAIS'!E1397=EVENTOS!E1397,'INF GERAIS'!E1397=PAGAMENTOS!E1397,'INF GERAIS'!E1397=VISTORIA!E1397,'INF GERAIS'!E1397='PRESTAÇÃO DE CONTAS'!E1397,'INF GERAIS'!E1397='OBS  ENC'!E1397,'INF GERAIS'!E1397='CONCLUSÃO INFORMAL'!E1397)</f>
        <v>1</v>
      </c>
    </row>
    <row r="1381" spans="15:17" x14ac:dyDescent="0.35">
      <c r="O1381" t="b">
        <f>AND('INF GERAIS'!B1398=LEFT(RESUMO!B1398,9),'INF GERAIS'!B1398=LEFT('TERMO DE ADESÃO'!B1398,9),'INF GERAIS'!B1398=LEFT(EVENTOS!B1398,9),'INF GERAIS'!B1398=LEFT(PAGAMENTOS!B1398,9),'INF GERAIS'!B1398=LEFT(VISTORIA!B1398,9),'INF GERAIS'!B1398=LEFT('PRESTAÇÃO DE CONTAS'!B1398,9),'INF GERAIS'!B1398=LEFT('OBS  ENC'!B1398,9),'INF GERAIS'!B1398=LEFT('CONCLUSÃO INFORMAL'!B1398,9))</f>
        <v>1</v>
      </c>
      <c r="P1381" t="b">
        <f>AND('INF GERAIS'!D1398=RESUMO!D1398,'INF GERAIS'!D1398='TERMO DE ADESÃO'!D1398,'INF GERAIS'!D1398=EVENTOS!D1398,'INF GERAIS'!D1398=PAGAMENTOS!D1398,'INF GERAIS'!D1398=VISTORIA!D1398,'INF GERAIS'!D1398='PRESTAÇÃO DE CONTAS'!D1398,'INF GERAIS'!D1398='OBS  ENC'!D1398,'INF GERAIS'!D1398='CONCLUSÃO INFORMAL'!D1398)</f>
        <v>1</v>
      </c>
      <c r="Q1381" t="b">
        <f>AND('INF GERAIS'!E1398=RESUMO!E1398,'INF GERAIS'!E1398='TERMO DE ADESÃO'!E1398,'INF GERAIS'!E1398=EVENTOS!E1398,'INF GERAIS'!E1398=PAGAMENTOS!E1398,'INF GERAIS'!E1398=VISTORIA!E1398,'INF GERAIS'!E1398='PRESTAÇÃO DE CONTAS'!E1398,'INF GERAIS'!E1398='OBS  ENC'!E1398,'INF GERAIS'!E1398='CONCLUSÃO INFORMAL'!E1398)</f>
        <v>1</v>
      </c>
    </row>
    <row r="1382" spans="15:17" x14ac:dyDescent="0.35">
      <c r="O1382" t="b">
        <f>AND('INF GERAIS'!B1399=LEFT(RESUMO!B1399,9),'INF GERAIS'!B1399=LEFT('TERMO DE ADESÃO'!B1399,9),'INF GERAIS'!B1399=LEFT(EVENTOS!B1399,9),'INF GERAIS'!B1399=LEFT(PAGAMENTOS!B1399,9),'INF GERAIS'!B1399=LEFT(VISTORIA!B1399,9),'INF GERAIS'!B1399=LEFT('PRESTAÇÃO DE CONTAS'!B1399,9),'INF GERAIS'!B1399=LEFT('OBS  ENC'!B1399,9),'INF GERAIS'!B1399=LEFT('CONCLUSÃO INFORMAL'!B1399,9))</f>
        <v>1</v>
      </c>
      <c r="P1382" t="b">
        <f>AND('INF GERAIS'!D1399=RESUMO!D1399,'INF GERAIS'!D1399='TERMO DE ADESÃO'!D1399,'INF GERAIS'!D1399=EVENTOS!D1399,'INF GERAIS'!D1399=PAGAMENTOS!D1399,'INF GERAIS'!D1399=VISTORIA!D1399,'INF GERAIS'!D1399='PRESTAÇÃO DE CONTAS'!D1399,'INF GERAIS'!D1399='OBS  ENC'!D1399,'INF GERAIS'!D1399='CONCLUSÃO INFORMAL'!D1399)</f>
        <v>1</v>
      </c>
      <c r="Q1382" t="b">
        <f>AND('INF GERAIS'!E1399=RESUMO!E1399,'INF GERAIS'!E1399='TERMO DE ADESÃO'!E1399,'INF GERAIS'!E1399=EVENTOS!E1399,'INF GERAIS'!E1399=PAGAMENTOS!E1399,'INF GERAIS'!E1399=VISTORIA!E1399,'INF GERAIS'!E1399='PRESTAÇÃO DE CONTAS'!E1399,'INF GERAIS'!E1399='OBS  ENC'!E1399,'INF GERAIS'!E1399='CONCLUSÃO INFORMAL'!E1399)</f>
        <v>1</v>
      </c>
    </row>
    <row r="1383" spans="15:17" x14ac:dyDescent="0.35">
      <c r="O1383" t="b">
        <f>AND('INF GERAIS'!B1400=LEFT(RESUMO!B1400,9),'INF GERAIS'!B1400=LEFT('TERMO DE ADESÃO'!B1400,9),'INF GERAIS'!B1400=LEFT(EVENTOS!B1400,9),'INF GERAIS'!B1400=LEFT(PAGAMENTOS!B1400,9),'INF GERAIS'!B1400=LEFT(VISTORIA!B1400,9),'INF GERAIS'!B1400=LEFT('PRESTAÇÃO DE CONTAS'!B1400,9),'INF GERAIS'!B1400=LEFT('OBS  ENC'!B1400,9),'INF GERAIS'!B1400=LEFT('CONCLUSÃO INFORMAL'!B1400,9))</f>
        <v>1</v>
      </c>
      <c r="P1383" t="b">
        <f>AND('INF GERAIS'!D1400=RESUMO!D1400,'INF GERAIS'!D1400='TERMO DE ADESÃO'!D1400,'INF GERAIS'!D1400=EVENTOS!D1400,'INF GERAIS'!D1400=PAGAMENTOS!D1400,'INF GERAIS'!D1400=VISTORIA!D1400,'INF GERAIS'!D1400='PRESTAÇÃO DE CONTAS'!D1400,'INF GERAIS'!D1400='OBS  ENC'!D1400,'INF GERAIS'!D1400='CONCLUSÃO INFORMAL'!D1400)</f>
        <v>1</v>
      </c>
      <c r="Q1383" t="b">
        <f>AND('INF GERAIS'!E1400=RESUMO!E1400,'INF GERAIS'!E1400='TERMO DE ADESÃO'!E1400,'INF GERAIS'!E1400=EVENTOS!E1400,'INF GERAIS'!E1400=PAGAMENTOS!E1400,'INF GERAIS'!E1400=VISTORIA!E1400,'INF GERAIS'!E1400='PRESTAÇÃO DE CONTAS'!E1400,'INF GERAIS'!E1400='OBS  ENC'!E1400,'INF GERAIS'!E1400='CONCLUSÃO INFORMAL'!E1400)</f>
        <v>1</v>
      </c>
    </row>
    <row r="1384" spans="15:17" x14ac:dyDescent="0.35">
      <c r="O1384" t="b">
        <f>AND('INF GERAIS'!B1401=LEFT(RESUMO!B1401,9),'INF GERAIS'!B1401=LEFT('TERMO DE ADESÃO'!B1401,9),'INF GERAIS'!B1401=LEFT(EVENTOS!B1401,9),'INF GERAIS'!B1401=LEFT(PAGAMENTOS!B1401,9),'INF GERAIS'!B1401=LEFT(VISTORIA!B1401,9),'INF GERAIS'!B1401=LEFT('PRESTAÇÃO DE CONTAS'!B1401,9),'INF GERAIS'!B1401=LEFT('OBS  ENC'!B1401,9),'INF GERAIS'!B1401=LEFT('CONCLUSÃO INFORMAL'!B1401,9))</f>
        <v>1</v>
      </c>
      <c r="P1384" t="b">
        <f>AND('INF GERAIS'!D1401=RESUMO!D1401,'INF GERAIS'!D1401='TERMO DE ADESÃO'!D1401,'INF GERAIS'!D1401=EVENTOS!D1401,'INF GERAIS'!D1401=PAGAMENTOS!D1401,'INF GERAIS'!D1401=VISTORIA!D1401,'INF GERAIS'!D1401='PRESTAÇÃO DE CONTAS'!D1401,'INF GERAIS'!D1401='OBS  ENC'!D1401,'INF GERAIS'!D1401='CONCLUSÃO INFORMAL'!D1401)</f>
        <v>1</v>
      </c>
      <c r="Q1384" t="b">
        <f>AND('INF GERAIS'!E1401=RESUMO!E1401,'INF GERAIS'!E1401='TERMO DE ADESÃO'!E1401,'INF GERAIS'!E1401=EVENTOS!E1401,'INF GERAIS'!E1401=PAGAMENTOS!E1401,'INF GERAIS'!E1401=VISTORIA!E1401,'INF GERAIS'!E1401='PRESTAÇÃO DE CONTAS'!E1401,'INF GERAIS'!E1401='OBS  ENC'!E1401,'INF GERAIS'!E1401='CONCLUSÃO INFORMAL'!E1401)</f>
        <v>1</v>
      </c>
    </row>
    <row r="1385" spans="15:17" x14ac:dyDescent="0.35">
      <c r="O1385" t="b">
        <f>AND('INF GERAIS'!B1402=LEFT(RESUMO!B1402,9),'INF GERAIS'!B1402=LEFT('TERMO DE ADESÃO'!B1402,9),'INF GERAIS'!B1402=LEFT(EVENTOS!B1402,9),'INF GERAIS'!B1402=LEFT(PAGAMENTOS!B1402,9),'INF GERAIS'!B1402=LEFT(VISTORIA!B1402,9),'INF GERAIS'!B1402=LEFT('PRESTAÇÃO DE CONTAS'!B1402,9),'INF GERAIS'!B1402=LEFT('OBS  ENC'!B1402,9),'INF GERAIS'!B1402=LEFT('CONCLUSÃO INFORMAL'!B1402,9))</f>
        <v>1</v>
      </c>
      <c r="P1385" t="b">
        <f>AND('INF GERAIS'!D1402=RESUMO!D1402,'INF GERAIS'!D1402='TERMO DE ADESÃO'!D1402,'INF GERAIS'!D1402=EVENTOS!D1402,'INF GERAIS'!D1402=PAGAMENTOS!D1402,'INF GERAIS'!D1402=VISTORIA!D1402,'INF GERAIS'!D1402='PRESTAÇÃO DE CONTAS'!D1402,'INF GERAIS'!D1402='OBS  ENC'!D1402,'INF GERAIS'!D1402='CONCLUSÃO INFORMAL'!D1402)</f>
        <v>1</v>
      </c>
      <c r="Q1385" t="b">
        <f>AND('INF GERAIS'!E1402=RESUMO!E1402,'INF GERAIS'!E1402='TERMO DE ADESÃO'!E1402,'INF GERAIS'!E1402=EVENTOS!E1402,'INF GERAIS'!E1402=PAGAMENTOS!E1402,'INF GERAIS'!E1402=VISTORIA!E1402,'INF GERAIS'!E1402='PRESTAÇÃO DE CONTAS'!E1402,'INF GERAIS'!E1402='OBS  ENC'!E1402,'INF GERAIS'!E1402='CONCLUSÃO INFORMAL'!E1402)</f>
        <v>1</v>
      </c>
    </row>
    <row r="1386" spans="15:17" x14ac:dyDescent="0.35">
      <c r="O1386" t="b">
        <f>AND('INF GERAIS'!B1403=LEFT(RESUMO!B1403,9),'INF GERAIS'!B1403=LEFT('TERMO DE ADESÃO'!B1403,9),'INF GERAIS'!B1403=LEFT(EVENTOS!B1403,9),'INF GERAIS'!B1403=LEFT(PAGAMENTOS!B1403,9),'INF GERAIS'!B1403=LEFT(VISTORIA!B1403,9),'INF GERAIS'!B1403=LEFT('PRESTAÇÃO DE CONTAS'!B1403,9),'INF GERAIS'!B1403=LEFT('OBS  ENC'!B1403,9),'INF GERAIS'!B1403=LEFT('CONCLUSÃO INFORMAL'!B1403,9))</f>
        <v>1</v>
      </c>
      <c r="P1386" t="b">
        <f>AND('INF GERAIS'!D1403=RESUMO!D1403,'INF GERAIS'!D1403='TERMO DE ADESÃO'!D1403,'INF GERAIS'!D1403=EVENTOS!D1403,'INF GERAIS'!D1403=PAGAMENTOS!D1403,'INF GERAIS'!D1403=VISTORIA!D1403,'INF GERAIS'!D1403='PRESTAÇÃO DE CONTAS'!D1403,'INF GERAIS'!D1403='OBS  ENC'!D1403,'INF GERAIS'!D1403='CONCLUSÃO INFORMAL'!D1403)</f>
        <v>1</v>
      </c>
      <c r="Q1386" t="b">
        <f>AND('INF GERAIS'!E1403=RESUMO!E1403,'INF GERAIS'!E1403='TERMO DE ADESÃO'!E1403,'INF GERAIS'!E1403=EVENTOS!E1403,'INF GERAIS'!E1403=PAGAMENTOS!E1403,'INF GERAIS'!E1403=VISTORIA!E1403,'INF GERAIS'!E1403='PRESTAÇÃO DE CONTAS'!E1403,'INF GERAIS'!E1403='OBS  ENC'!E1403,'INF GERAIS'!E1403='CONCLUSÃO INFORMAL'!E1403)</f>
        <v>1</v>
      </c>
    </row>
    <row r="1387" spans="15:17" x14ac:dyDescent="0.35">
      <c r="O1387" t="b">
        <f>AND('INF GERAIS'!B1404=LEFT(RESUMO!B1404,9),'INF GERAIS'!B1404=LEFT('TERMO DE ADESÃO'!B1404,9),'INF GERAIS'!B1404=LEFT(EVENTOS!B1404,9),'INF GERAIS'!B1404=LEFT(PAGAMENTOS!B1404,9),'INF GERAIS'!B1404=LEFT(VISTORIA!B1404,9),'INF GERAIS'!B1404=LEFT('PRESTAÇÃO DE CONTAS'!B1404,9),'INF GERAIS'!B1404=LEFT('OBS  ENC'!B1404,9),'INF GERAIS'!B1404=LEFT('CONCLUSÃO INFORMAL'!B1404,9))</f>
        <v>1</v>
      </c>
      <c r="P1387" t="b">
        <f>AND('INF GERAIS'!D1404=RESUMO!D1404,'INF GERAIS'!D1404='TERMO DE ADESÃO'!D1404,'INF GERAIS'!D1404=EVENTOS!D1404,'INF GERAIS'!D1404=PAGAMENTOS!D1404,'INF GERAIS'!D1404=VISTORIA!D1404,'INF GERAIS'!D1404='PRESTAÇÃO DE CONTAS'!D1404,'INF GERAIS'!D1404='OBS  ENC'!D1404,'INF GERAIS'!D1404='CONCLUSÃO INFORMAL'!D1404)</f>
        <v>1</v>
      </c>
      <c r="Q1387" t="b">
        <f>AND('INF GERAIS'!E1404=RESUMO!E1404,'INF GERAIS'!E1404='TERMO DE ADESÃO'!E1404,'INF GERAIS'!E1404=EVENTOS!E1404,'INF GERAIS'!E1404=PAGAMENTOS!E1404,'INF GERAIS'!E1404=VISTORIA!E1404,'INF GERAIS'!E1404='PRESTAÇÃO DE CONTAS'!E1404,'INF GERAIS'!E1404='OBS  ENC'!E1404,'INF GERAIS'!E1404='CONCLUSÃO INFORMAL'!E1404)</f>
        <v>1</v>
      </c>
    </row>
    <row r="1388" spans="15:17" x14ac:dyDescent="0.35">
      <c r="O1388" t="b">
        <f>AND('INF GERAIS'!B1405=LEFT(RESUMO!B1405,9),'INF GERAIS'!B1405=LEFT('TERMO DE ADESÃO'!B1405,9),'INF GERAIS'!B1405=LEFT(EVENTOS!B1405,9),'INF GERAIS'!B1405=LEFT(PAGAMENTOS!B1405,9),'INF GERAIS'!B1405=LEFT(VISTORIA!B1405,9),'INF GERAIS'!B1405=LEFT('PRESTAÇÃO DE CONTAS'!B1405,9),'INF GERAIS'!B1405=LEFT('OBS  ENC'!B1405,9),'INF GERAIS'!B1405=LEFT('CONCLUSÃO INFORMAL'!B1405,9))</f>
        <v>1</v>
      </c>
      <c r="P1388" t="b">
        <f>AND('INF GERAIS'!D1405=RESUMO!D1405,'INF GERAIS'!D1405='TERMO DE ADESÃO'!D1405,'INF GERAIS'!D1405=EVENTOS!D1405,'INF GERAIS'!D1405=PAGAMENTOS!D1405,'INF GERAIS'!D1405=VISTORIA!D1405,'INF GERAIS'!D1405='PRESTAÇÃO DE CONTAS'!D1405,'INF GERAIS'!D1405='OBS  ENC'!D1405,'INF GERAIS'!D1405='CONCLUSÃO INFORMAL'!D1405)</f>
        <v>1</v>
      </c>
      <c r="Q1388" t="b">
        <f>AND('INF GERAIS'!E1405=RESUMO!E1405,'INF GERAIS'!E1405='TERMO DE ADESÃO'!E1405,'INF GERAIS'!E1405=EVENTOS!E1405,'INF GERAIS'!E1405=PAGAMENTOS!E1405,'INF GERAIS'!E1405=VISTORIA!E1405,'INF GERAIS'!E1405='PRESTAÇÃO DE CONTAS'!E1405,'INF GERAIS'!E1405='OBS  ENC'!E1405,'INF GERAIS'!E1405='CONCLUSÃO INFORMAL'!E1405)</f>
        <v>1</v>
      </c>
    </row>
    <row r="1389" spans="15:17" x14ac:dyDescent="0.35">
      <c r="O1389" t="b">
        <f>AND('INF GERAIS'!B1406=LEFT(RESUMO!B1406,9),'INF GERAIS'!B1406=LEFT('TERMO DE ADESÃO'!B1406,9),'INF GERAIS'!B1406=LEFT(EVENTOS!B1406,9),'INF GERAIS'!B1406=LEFT(PAGAMENTOS!B1406,9),'INF GERAIS'!B1406=LEFT(VISTORIA!B1406,9),'INF GERAIS'!B1406=LEFT('PRESTAÇÃO DE CONTAS'!B1406,9),'INF GERAIS'!B1406=LEFT('OBS  ENC'!B1406,9),'INF GERAIS'!B1406=LEFT('CONCLUSÃO INFORMAL'!B1406,9))</f>
        <v>1</v>
      </c>
      <c r="P1389" t="b">
        <f>AND('INF GERAIS'!D1406=RESUMO!D1406,'INF GERAIS'!D1406='TERMO DE ADESÃO'!D1406,'INF GERAIS'!D1406=EVENTOS!D1406,'INF GERAIS'!D1406=PAGAMENTOS!D1406,'INF GERAIS'!D1406=VISTORIA!D1406,'INF GERAIS'!D1406='PRESTAÇÃO DE CONTAS'!D1406,'INF GERAIS'!D1406='OBS  ENC'!D1406,'INF GERAIS'!D1406='CONCLUSÃO INFORMAL'!D1406)</f>
        <v>1</v>
      </c>
      <c r="Q1389" t="b">
        <f>AND('INF GERAIS'!E1406=RESUMO!E1406,'INF GERAIS'!E1406='TERMO DE ADESÃO'!E1406,'INF GERAIS'!E1406=EVENTOS!E1406,'INF GERAIS'!E1406=PAGAMENTOS!E1406,'INF GERAIS'!E1406=VISTORIA!E1406,'INF GERAIS'!E1406='PRESTAÇÃO DE CONTAS'!E1406,'INF GERAIS'!E1406='OBS  ENC'!E1406,'INF GERAIS'!E1406='CONCLUSÃO INFORMAL'!E1406)</f>
        <v>1</v>
      </c>
    </row>
    <row r="1390" spans="15:17" x14ac:dyDescent="0.35">
      <c r="O1390" t="b">
        <f>AND('INF GERAIS'!B1407=LEFT(RESUMO!B1407,9),'INF GERAIS'!B1407=LEFT('TERMO DE ADESÃO'!B1407,9),'INF GERAIS'!B1407=LEFT(EVENTOS!B1407,9),'INF GERAIS'!B1407=LEFT(PAGAMENTOS!B1407,9),'INF GERAIS'!B1407=LEFT(VISTORIA!B1407,9),'INF GERAIS'!B1407=LEFT('PRESTAÇÃO DE CONTAS'!B1407,9),'INF GERAIS'!B1407=LEFT('OBS  ENC'!B1407,9),'INF GERAIS'!B1407=LEFT('CONCLUSÃO INFORMAL'!B1407,9))</f>
        <v>1</v>
      </c>
      <c r="P1390" t="b">
        <f>AND('INF GERAIS'!D1407=RESUMO!D1407,'INF GERAIS'!D1407='TERMO DE ADESÃO'!D1407,'INF GERAIS'!D1407=EVENTOS!D1407,'INF GERAIS'!D1407=PAGAMENTOS!D1407,'INF GERAIS'!D1407=VISTORIA!D1407,'INF GERAIS'!D1407='PRESTAÇÃO DE CONTAS'!D1407,'INF GERAIS'!D1407='OBS  ENC'!D1407,'INF GERAIS'!D1407='CONCLUSÃO INFORMAL'!D1407)</f>
        <v>1</v>
      </c>
      <c r="Q1390" t="b">
        <f>AND('INF GERAIS'!E1407=RESUMO!E1407,'INF GERAIS'!E1407='TERMO DE ADESÃO'!E1407,'INF GERAIS'!E1407=EVENTOS!E1407,'INF GERAIS'!E1407=PAGAMENTOS!E1407,'INF GERAIS'!E1407=VISTORIA!E1407,'INF GERAIS'!E1407='PRESTAÇÃO DE CONTAS'!E1407,'INF GERAIS'!E1407='OBS  ENC'!E1407,'INF GERAIS'!E1407='CONCLUSÃO INFORMAL'!E1407)</f>
        <v>1</v>
      </c>
    </row>
    <row r="1391" spans="15:17" x14ac:dyDescent="0.35">
      <c r="O1391" t="b">
        <f>AND('INF GERAIS'!B1408=LEFT(RESUMO!B1408,9),'INF GERAIS'!B1408=LEFT('TERMO DE ADESÃO'!B1408,9),'INF GERAIS'!B1408=LEFT(EVENTOS!B1408,9),'INF GERAIS'!B1408=LEFT(PAGAMENTOS!B1408,9),'INF GERAIS'!B1408=LEFT(VISTORIA!B1408,9),'INF GERAIS'!B1408=LEFT('PRESTAÇÃO DE CONTAS'!B1408,9),'INF GERAIS'!B1408=LEFT('OBS  ENC'!B1408,9),'INF GERAIS'!B1408=LEFT('CONCLUSÃO INFORMAL'!B1408,9))</f>
        <v>1</v>
      </c>
      <c r="P1391" t="b">
        <f>AND('INF GERAIS'!D1408=RESUMO!D1408,'INF GERAIS'!D1408='TERMO DE ADESÃO'!D1408,'INF GERAIS'!D1408=EVENTOS!D1408,'INF GERAIS'!D1408=PAGAMENTOS!D1408,'INF GERAIS'!D1408=VISTORIA!D1408,'INF GERAIS'!D1408='PRESTAÇÃO DE CONTAS'!D1408,'INF GERAIS'!D1408='OBS  ENC'!D1408,'INF GERAIS'!D1408='CONCLUSÃO INFORMAL'!D1408)</f>
        <v>1</v>
      </c>
      <c r="Q1391" t="b">
        <f>AND('INF GERAIS'!E1408=RESUMO!E1408,'INF GERAIS'!E1408='TERMO DE ADESÃO'!E1408,'INF GERAIS'!E1408=EVENTOS!E1408,'INF GERAIS'!E1408=PAGAMENTOS!E1408,'INF GERAIS'!E1408=VISTORIA!E1408,'INF GERAIS'!E1408='PRESTAÇÃO DE CONTAS'!E1408,'INF GERAIS'!E1408='OBS  ENC'!E1408,'INF GERAIS'!E1408='CONCLUSÃO INFORMAL'!E1408)</f>
        <v>1</v>
      </c>
    </row>
    <row r="1392" spans="15:17" x14ac:dyDescent="0.35">
      <c r="O1392" t="b">
        <f>AND('INF GERAIS'!B1409=LEFT(RESUMO!B1409,9),'INF GERAIS'!B1409=LEFT('TERMO DE ADESÃO'!B1409,9),'INF GERAIS'!B1409=LEFT(EVENTOS!B1409,9),'INF GERAIS'!B1409=LEFT(PAGAMENTOS!B1409,9),'INF GERAIS'!B1409=LEFT(VISTORIA!B1409,9),'INF GERAIS'!B1409=LEFT('PRESTAÇÃO DE CONTAS'!B1409,9),'INF GERAIS'!B1409=LEFT('OBS  ENC'!B1409,9),'INF GERAIS'!B1409=LEFT('CONCLUSÃO INFORMAL'!B1409,9))</f>
        <v>1</v>
      </c>
      <c r="P1392" t="b">
        <f>AND('INF GERAIS'!D1409=RESUMO!D1409,'INF GERAIS'!D1409='TERMO DE ADESÃO'!D1409,'INF GERAIS'!D1409=EVENTOS!D1409,'INF GERAIS'!D1409=PAGAMENTOS!D1409,'INF GERAIS'!D1409=VISTORIA!D1409,'INF GERAIS'!D1409='PRESTAÇÃO DE CONTAS'!D1409,'INF GERAIS'!D1409='OBS  ENC'!D1409,'INF GERAIS'!D1409='CONCLUSÃO INFORMAL'!D1409)</f>
        <v>1</v>
      </c>
      <c r="Q1392" t="b">
        <f>AND('INF GERAIS'!E1409=RESUMO!E1409,'INF GERAIS'!E1409='TERMO DE ADESÃO'!E1409,'INF GERAIS'!E1409=EVENTOS!E1409,'INF GERAIS'!E1409=PAGAMENTOS!E1409,'INF GERAIS'!E1409=VISTORIA!E1409,'INF GERAIS'!E1409='PRESTAÇÃO DE CONTAS'!E1409,'INF GERAIS'!E1409='OBS  ENC'!E1409,'INF GERAIS'!E1409='CONCLUSÃO INFORMAL'!E1409)</f>
        <v>1</v>
      </c>
    </row>
    <row r="1393" spans="15:17" x14ac:dyDescent="0.35">
      <c r="O1393" t="b">
        <f>AND('INF GERAIS'!B1410=LEFT(RESUMO!B1410,9),'INF GERAIS'!B1410=LEFT('TERMO DE ADESÃO'!B1410,9),'INF GERAIS'!B1410=LEFT(EVENTOS!B1410,9),'INF GERAIS'!B1410=LEFT(PAGAMENTOS!B1410,9),'INF GERAIS'!B1410=LEFT(VISTORIA!B1410,9),'INF GERAIS'!B1410=LEFT('PRESTAÇÃO DE CONTAS'!B1410,9),'INF GERAIS'!B1410=LEFT('OBS  ENC'!B1410,9),'INF GERAIS'!B1410=LEFT('CONCLUSÃO INFORMAL'!B1410,9))</f>
        <v>1</v>
      </c>
      <c r="P1393" t="b">
        <f>AND('INF GERAIS'!D1410=RESUMO!D1410,'INF GERAIS'!D1410='TERMO DE ADESÃO'!D1410,'INF GERAIS'!D1410=EVENTOS!D1410,'INF GERAIS'!D1410=PAGAMENTOS!D1410,'INF GERAIS'!D1410=VISTORIA!D1410,'INF GERAIS'!D1410='PRESTAÇÃO DE CONTAS'!D1410,'INF GERAIS'!D1410='OBS  ENC'!D1410,'INF GERAIS'!D1410='CONCLUSÃO INFORMAL'!D1410)</f>
        <v>1</v>
      </c>
      <c r="Q1393" t="b">
        <f>AND('INF GERAIS'!E1410=RESUMO!E1410,'INF GERAIS'!E1410='TERMO DE ADESÃO'!E1410,'INF GERAIS'!E1410=EVENTOS!E1410,'INF GERAIS'!E1410=PAGAMENTOS!E1410,'INF GERAIS'!E1410=VISTORIA!E1410,'INF GERAIS'!E1410='PRESTAÇÃO DE CONTAS'!E1410,'INF GERAIS'!E1410='OBS  ENC'!E1410,'INF GERAIS'!E1410='CONCLUSÃO INFORMAL'!E1410)</f>
        <v>1</v>
      </c>
    </row>
    <row r="1394" spans="15:17" x14ac:dyDescent="0.35">
      <c r="O1394" t="b">
        <f>AND('INF GERAIS'!B1411=LEFT(RESUMO!B1411,9),'INF GERAIS'!B1411=LEFT('TERMO DE ADESÃO'!B1411,9),'INF GERAIS'!B1411=LEFT(EVENTOS!B1411,9),'INF GERAIS'!B1411=LEFT(PAGAMENTOS!B1411,9),'INF GERAIS'!B1411=LEFT(VISTORIA!B1411,9),'INF GERAIS'!B1411=LEFT('PRESTAÇÃO DE CONTAS'!B1411,9),'INF GERAIS'!B1411=LEFT('OBS  ENC'!B1411,9),'INF GERAIS'!B1411=LEFT('CONCLUSÃO INFORMAL'!B1411,9))</f>
        <v>1</v>
      </c>
      <c r="P1394" t="b">
        <f>AND('INF GERAIS'!D1411=RESUMO!D1411,'INF GERAIS'!D1411='TERMO DE ADESÃO'!D1411,'INF GERAIS'!D1411=EVENTOS!D1411,'INF GERAIS'!D1411=PAGAMENTOS!D1411,'INF GERAIS'!D1411=VISTORIA!D1411,'INF GERAIS'!D1411='PRESTAÇÃO DE CONTAS'!D1411,'INF GERAIS'!D1411='OBS  ENC'!D1411,'INF GERAIS'!D1411='CONCLUSÃO INFORMAL'!D1411)</f>
        <v>1</v>
      </c>
      <c r="Q1394" t="b">
        <f>AND('INF GERAIS'!E1411=RESUMO!E1411,'INF GERAIS'!E1411='TERMO DE ADESÃO'!E1411,'INF GERAIS'!E1411=EVENTOS!E1411,'INF GERAIS'!E1411=PAGAMENTOS!E1411,'INF GERAIS'!E1411=VISTORIA!E1411,'INF GERAIS'!E1411='PRESTAÇÃO DE CONTAS'!E1411,'INF GERAIS'!E1411='OBS  ENC'!E1411,'INF GERAIS'!E1411='CONCLUSÃO INFORMAL'!E1411)</f>
        <v>1</v>
      </c>
    </row>
    <row r="1395" spans="15:17" x14ac:dyDescent="0.35">
      <c r="O1395" t="b">
        <f>AND('INF GERAIS'!B1412=LEFT(RESUMO!B1412,9),'INF GERAIS'!B1412=LEFT('TERMO DE ADESÃO'!B1412,9),'INF GERAIS'!B1412=LEFT(EVENTOS!B1412,9),'INF GERAIS'!B1412=LEFT(PAGAMENTOS!B1412,9),'INF GERAIS'!B1412=LEFT(VISTORIA!B1412,9),'INF GERAIS'!B1412=LEFT('PRESTAÇÃO DE CONTAS'!B1412,9),'INF GERAIS'!B1412=LEFT('OBS  ENC'!B1412,9),'INF GERAIS'!B1412=LEFT('CONCLUSÃO INFORMAL'!B1412,9))</f>
        <v>1</v>
      </c>
      <c r="P1395" t="b">
        <f>AND('INF GERAIS'!D1412=RESUMO!D1412,'INF GERAIS'!D1412='TERMO DE ADESÃO'!D1412,'INF GERAIS'!D1412=EVENTOS!D1412,'INF GERAIS'!D1412=PAGAMENTOS!D1412,'INF GERAIS'!D1412=VISTORIA!D1412,'INF GERAIS'!D1412='PRESTAÇÃO DE CONTAS'!D1412,'INF GERAIS'!D1412='OBS  ENC'!D1412,'INF GERAIS'!D1412='CONCLUSÃO INFORMAL'!D1412)</f>
        <v>1</v>
      </c>
      <c r="Q1395" t="b">
        <f>AND('INF GERAIS'!E1412=RESUMO!E1412,'INF GERAIS'!E1412='TERMO DE ADESÃO'!E1412,'INF GERAIS'!E1412=EVENTOS!E1412,'INF GERAIS'!E1412=PAGAMENTOS!E1412,'INF GERAIS'!E1412=VISTORIA!E1412,'INF GERAIS'!E1412='PRESTAÇÃO DE CONTAS'!E1412,'INF GERAIS'!E1412='OBS  ENC'!E1412,'INF GERAIS'!E1412='CONCLUSÃO INFORMAL'!E1412)</f>
        <v>1</v>
      </c>
    </row>
    <row r="1396" spans="15:17" x14ac:dyDescent="0.35">
      <c r="O1396" t="b">
        <f>AND('INF GERAIS'!B1413=LEFT(RESUMO!B1413,9),'INF GERAIS'!B1413=LEFT('TERMO DE ADESÃO'!B1413,9),'INF GERAIS'!B1413=LEFT(EVENTOS!B1413,9),'INF GERAIS'!B1413=LEFT(PAGAMENTOS!B1413,9),'INF GERAIS'!B1413=LEFT(VISTORIA!B1413,9),'INF GERAIS'!B1413=LEFT('PRESTAÇÃO DE CONTAS'!B1413,9),'INF GERAIS'!B1413=LEFT('OBS  ENC'!B1413,9),'INF GERAIS'!B1413=LEFT('CONCLUSÃO INFORMAL'!B1413,9))</f>
        <v>1</v>
      </c>
      <c r="P1396" t="b">
        <f>AND('INF GERAIS'!D1413=RESUMO!D1413,'INF GERAIS'!D1413='TERMO DE ADESÃO'!D1413,'INF GERAIS'!D1413=EVENTOS!D1413,'INF GERAIS'!D1413=PAGAMENTOS!D1413,'INF GERAIS'!D1413=VISTORIA!D1413,'INF GERAIS'!D1413='PRESTAÇÃO DE CONTAS'!D1413,'INF GERAIS'!D1413='OBS  ENC'!D1413,'INF GERAIS'!D1413='CONCLUSÃO INFORMAL'!D1413)</f>
        <v>1</v>
      </c>
      <c r="Q1396" t="b">
        <f>AND('INF GERAIS'!E1413=RESUMO!E1413,'INF GERAIS'!E1413='TERMO DE ADESÃO'!E1413,'INF GERAIS'!E1413=EVENTOS!E1413,'INF GERAIS'!E1413=PAGAMENTOS!E1413,'INF GERAIS'!E1413=VISTORIA!E1413,'INF GERAIS'!E1413='PRESTAÇÃO DE CONTAS'!E1413,'INF GERAIS'!E1413='OBS  ENC'!E1413,'INF GERAIS'!E1413='CONCLUSÃO INFORMAL'!E1413)</f>
        <v>1</v>
      </c>
    </row>
    <row r="1397" spans="15:17" x14ac:dyDescent="0.35">
      <c r="O1397" t="b">
        <f>AND('INF GERAIS'!B1414=LEFT(RESUMO!B1414,9),'INF GERAIS'!B1414=LEFT('TERMO DE ADESÃO'!B1414,9),'INF GERAIS'!B1414=LEFT(EVENTOS!B1414,9),'INF GERAIS'!B1414=LEFT(PAGAMENTOS!B1414,9),'INF GERAIS'!B1414=LEFT(VISTORIA!B1414,9),'INF GERAIS'!B1414=LEFT('PRESTAÇÃO DE CONTAS'!B1414,9),'INF GERAIS'!B1414=LEFT('OBS  ENC'!B1414,9),'INF GERAIS'!B1414=LEFT('CONCLUSÃO INFORMAL'!B1414,9))</f>
        <v>1</v>
      </c>
      <c r="P1397" t="b">
        <f>AND('INF GERAIS'!D1414=RESUMO!D1414,'INF GERAIS'!D1414='TERMO DE ADESÃO'!D1414,'INF GERAIS'!D1414=EVENTOS!D1414,'INF GERAIS'!D1414=PAGAMENTOS!D1414,'INF GERAIS'!D1414=VISTORIA!D1414,'INF GERAIS'!D1414='PRESTAÇÃO DE CONTAS'!D1414,'INF GERAIS'!D1414='OBS  ENC'!D1414,'INF GERAIS'!D1414='CONCLUSÃO INFORMAL'!D1414)</f>
        <v>1</v>
      </c>
      <c r="Q1397" t="b">
        <f>AND('INF GERAIS'!E1414=RESUMO!E1414,'INF GERAIS'!E1414='TERMO DE ADESÃO'!E1414,'INF GERAIS'!E1414=EVENTOS!E1414,'INF GERAIS'!E1414=PAGAMENTOS!E1414,'INF GERAIS'!E1414=VISTORIA!E1414,'INF GERAIS'!E1414='PRESTAÇÃO DE CONTAS'!E1414,'INF GERAIS'!E1414='OBS  ENC'!E1414,'INF GERAIS'!E1414='CONCLUSÃO INFORMAL'!E1414)</f>
        <v>1</v>
      </c>
    </row>
    <row r="1398" spans="15:17" x14ac:dyDescent="0.35">
      <c r="O1398" t="b">
        <f>AND('INF GERAIS'!B1415=LEFT(RESUMO!B1415,9),'INF GERAIS'!B1415=LEFT('TERMO DE ADESÃO'!B1415,9),'INF GERAIS'!B1415=LEFT(EVENTOS!B1415,9),'INF GERAIS'!B1415=LEFT(PAGAMENTOS!B1415,9),'INF GERAIS'!B1415=LEFT(VISTORIA!B1415,9),'INF GERAIS'!B1415=LEFT('PRESTAÇÃO DE CONTAS'!B1415,9),'INF GERAIS'!B1415=LEFT('OBS  ENC'!B1415,9),'INF GERAIS'!B1415=LEFT('CONCLUSÃO INFORMAL'!B1415,9))</f>
        <v>1</v>
      </c>
      <c r="P1398" t="b">
        <f>AND('INF GERAIS'!D1415=RESUMO!D1415,'INF GERAIS'!D1415='TERMO DE ADESÃO'!D1415,'INF GERAIS'!D1415=EVENTOS!D1415,'INF GERAIS'!D1415=PAGAMENTOS!D1415,'INF GERAIS'!D1415=VISTORIA!D1415,'INF GERAIS'!D1415='PRESTAÇÃO DE CONTAS'!D1415,'INF GERAIS'!D1415='OBS  ENC'!D1415,'INF GERAIS'!D1415='CONCLUSÃO INFORMAL'!D1415)</f>
        <v>1</v>
      </c>
      <c r="Q1398" t="b">
        <f>AND('INF GERAIS'!E1415=RESUMO!E1415,'INF GERAIS'!E1415='TERMO DE ADESÃO'!E1415,'INF GERAIS'!E1415=EVENTOS!E1415,'INF GERAIS'!E1415=PAGAMENTOS!E1415,'INF GERAIS'!E1415=VISTORIA!E1415,'INF GERAIS'!E1415='PRESTAÇÃO DE CONTAS'!E1415,'INF GERAIS'!E1415='OBS  ENC'!E1415,'INF GERAIS'!E1415='CONCLUSÃO INFORMAL'!E1415)</f>
        <v>1</v>
      </c>
    </row>
    <row r="1399" spans="15:17" x14ac:dyDescent="0.35">
      <c r="O1399" t="b">
        <f>AND('INF GERAIS'!B1416=LEFT(RESUMO!B1416,9),'INF GERAIS'!B1416=LEFT('TERMO DE ADESÃO'!B1416,9),'INF GERAIS'!B1416=LEFT(EVENTOS!B1416,9),'INF GERAIS'!B1416=LEFT(PAGAMENTOS!B1416,9),'INF GERAIS'!B1416=LEFT(VISTORIA!B1416,9),'INF GERAIS'!B1416=LEFT('PRESTAÇÃO DE CONTAS'!B1416,9),'INF GERAIS'!B1416=LEFT('OBS  ENC'!B1416,9),'INF GERAIS'!B1416=LEFT('CONCLUSÃO INFORMAL'!B1416,9))</f>
        <v>1</v>
      </c>
      <c r="P1399" t="b">
        <f>AND('INF GERAIS'!D1416=RESUMO!D1416,'INF GERAIS'!D1416='TERMO DE ADESÃO'!D1416,'INF GERAIS'!D1416=EVENTOS!D1416,'INF GERAIS'!D1416=PAGAMENTOS!D1416,'INF GERAIS'!D1416=VISTORIA!D1416,'INF GERAIS'!D1416='PRESTAÇÃO DE CONTAS'!D1416,'INF GERAIS'!D1416='OBS  ENC'!D1416,'INF GERAIS'!D1416='CONCLUSÃO INFORMAL'!D1416)</f>
        <v>1</v>
      </c>
      <c r="Q1399" t="b">
        <f>AND('INF GERAIS'!E1416=RESUMO!E1416,'INF GERAIS'!E1416='TERMO DE ADESÃO'!E1416,'INF GERAIS'!E1416=EVENTOS!E1416,'INF GERAIS'!E1416=PAGAMENTOS!E1416,'INF GERAIS'!E1416=VISTORIA!E1416,'INF GERAIS'!E1416='PRESTAÇÃO DE CONTAS'!E1416,'INF GERAIS'!E1416='OBS  ENC'!E1416,'INF GERAIS'!E1416='CONCLUSÃO INFORMAL'!E1416)</f>
        <v>1</v>
      </c>
    </row>
    <row r="1400" spans="15:17" x14ac:dyDescent="0.35">
      <c r="O1400" t="b">
        <f>AND('INF GERAIS'!B1417=LEFT(RESUMO!B1417,9),'INF GERAIS'!B1417=LEFT('TERMO DE ADESÃO'!B1417,9),'INF GERAIS'!B1417=LEFT(EVENTOS!B1417,9),'INF GERAIS'!B1417=LEFT(PAGAMENTOS!B1417,9),'INF GERAIS'!B1417=LEFT(VISTORIA!B1417,9),'INF GERAIS'!B1417=LEFT('PRESTAÇÃO DE CONTAS'!B1417,9),'INF GERAIS'!B1417=LEFT('OBS  ENC'!B1417,9),'INF GERAIS'!B1417=LEFT('CONCLUSÃO INFORMAL'!B1417,9))</f>
        <v>1</v>
      </c>
      <c r="P1400" t="b">
        <f>AND('INF GERAIS'!D1417=RESUMO!D1417,'INF GERAIS'!D1417='TERMO DE ADESÃO'!D1417,'INF GERAIS'!D1417=EVENTOS!D1417,'INF GERAIS'!D1417=PAGAMENTOS!D1417,'INF GERAIS'!D1417=VISTORIA!D1417,'INF GERAIS'!D1417='PRESTAÇÃO DE CONTAS'!D1417,'INF GERAIS'!D1417='OBS  ENC'!D1417,'INF GERAIS'!D1417='CONCLUSÃO INFORMAL'!D1417)</f>
        <v>1</v>
      </c>
      <c r="Q1400" t="b">
        <f>AND('INF GERAIS'!E1417=RESUMO!E1417,'INF GERAIS'!E1417='TERMO DE ADESÃO'!E1417,'INF GERAIS'!E1417=EVENTOS!E1417,'INF GERAIS'!E1417=PAGAMENTOS!E1417,'INF GERAIS'!E1417=VISTORIA!E1417,'INF GERAIS'!E1417='PRESTAÇÃO DE CONTAS'!E1417,'INF GERAIS'!E1417='OBS  ENC'!E1417,'INF GERAIS'!E1417='CONCLUSÃO INFORMAL'!E1417)</f>
        <v>1</v>
      </c>
    </row>
    <row r="1401" spans="15:17" x14ac:dyDescent="0.35">
      <c r="O1401" t="b">
        <f>AND('INF GERAIS'!B1418=LEFT(RESUMO!B1418,9),'INF GERAIS'!B1418=LEFT('TERMO DE ADESÃO'!B1418,9),'INF GERAIS'!B1418=LEFT(EVENTOS!B1418,9),'INF GERAIS'!B1418=LEFT(PAGAMENTOS!B1418,9),'INF GERAIS'!B1418=LEFT(VISTORIA!B1418,9),'INF GERAIS'!B1418=LEFT('PRESTAÇÃO DE CONTAS'!B1418,9),'INF GERAIS'!B1418=LEFT('OBS  ENC'!B1418,9),'INF GERAIS'!B1418=LEFT('CONCLUSÃO INFORMAL'!B1418,9))</f>
        <v>1</v>
      </c>
      <c r="P1401" t="b">
        <f>AND('INF GERAIS'!D1418=RESUMO!D1418,'INF GERAIS'!D1418='TERMO DE ADESÃO'!D1418,'INF GERAIS'!D1418=EVENTOS!D1418,'INF GERAIS'!D1418=PAGAMENTOS!D1418,'INF GERAIS'!D1418=VISTORIA!D1418,'INF GERAIS'!D1418='PRESTAÇÃO DE CONTAS'!D1418,'INF GERAIS'!D1418='OBS  ENC'!D1418,'INF GERAIS'!D1418='CONCLUSÃO INFORMAL'!D1418)</f>
        <v>1</v>
      </c>
      <c r="Q1401" t="b">
        <f>AND('INF GERAIS'!E1418=RESUMO!E1418,'INF GERAIS'!E1418='TERMO DE ADESÃO'!E1418,'INF GERAIS'!E1418=EVENTOS!E1418,'INF GERAIS'!E1418=PAGAMENTOS!E1418,'INF GERAIS'!E1418=VISTORIA!E1418,'INF GERAIS'!E1418='PRESTAÇÃO DE CONTAS'!E1418,'INF GERAIS'!E1418='OBS  ENC'!E1418,'INF GERAIS'!E1418='CONCLUSÃO INFORMAL'!E1418)</f>
        <v>1</v>
      </c>
    </row>
    <row r="1402" spans="15:17" x14ac:dyDescent="0.35">
      <c r="O1402" t="b">
        <f>AND('INF GERAIS'!B1419=LEFT(RESUMO!B1419,9),'INF GERAIS'!B1419=LEFT('TERMO DE ADESÃO'!B1419,9),'INF GERAIS'!B1419=LEFT(EVENTOS!B1419,9),'INF GERAIS'!B1419=LEFT(PAGAMENTOS!B1419,9),'INF GERAIS'!B1419=LEFT(VISTORIA!B1419,9),'INF GERAIS'!B1419=LEFT('PRESTAÇÃO DE CONTAS'!B1419,9),'INF GERAIS'!B1419=LEFT('OBS  ENC'!B1419,9),'INF GERAIS'!B1419=LEFT('CONCLUSÃO INFORMAL'!B1419,9))</f>
        <v>1</v>
      </c>
      <c r="P1402" t="b">
        <f>AND('INF GERAIS'!D1419=RESUMO!D1419,'INF GERAIS'!D1419='TERMO DE ADESÃO'!D1419,'INF GERAIS'!D1419=EVENTOS!D1419,'INF GERAIS'!D1419=PAGAMENTOS!D1419,'INF GERAIS'!D1419=VISTORIA!D1419,'INF GERAIS'!D1419='PRESTAÇÃO DE CONTAS'!D1419,'INF GERAIS'!D1419='OBS  ENC'!D1419,'INF GERAIS'!D1419='CONCLUSÃO INFORMAL'!D1419)</f>
        <v>1</v>
      </c>
      <c r="Q1402" t="b">
        <f>AND('INF GERAIS'!E1419=RESUMO!E1419,'INF GERAIS'!E1419='TERMO DE ADESÃO'!E1419,'INF GERAIS'!E1419=EVENTOS!E1419,'INF GERAIS'!E1419=PAGAMENTOS!E1419,'INF GERAIS'!E1419=VISTORIA!E1419,'INF GERAIS'!E1419='PRESTAÇÃO DE CONTAS'!E1419,'INF GERAIS'!E1419='OBS  ENC'!E1419,'INF GERAIS'!E1419='CONCLUSÃO INFORMAL'!E1419)</f>
        <v>1</v>
      </c>
    </row>
    <row r="1403" spans="15:17" x14ac:dyDescent="0.35">
      <c r="O1403" t="b">
        <f>AND('INF GERAIS'!B1420=LEFT(RESUMO!B1420,9),'INF GERAIS'!B1420=LEFT('TERMO DE ADESÃO'!B1420,9),'INF GERAIS'!B1420=LEFT(EVENTOS!B1420,9),'INF GERAIS'!B1420=LEFT(PAGAMENTOS!B1420,9),'INF GERAIS'!B1420=LEFT(VISTORIA!B1420,9),'INF GERAIS'!B1420=LEFT('PRESTAÇÃO DE CONTAS'!B1420,9),'INF GERAIS'!B1420=LEFT('OBS  ENC'!B1420,9),'INF GERAIS'!B1420=LEFT('CONCLUSÃO INFORMAL'!B1420,9))</f>
        <v>1</v>
      </c>
      <c r="P1403" t="b">
        <f>AND('INF GERAIS'!D1420=RESUMO!D1420,'INF GERAIS'!D1420='TERMO DE ADESÃO'!D1420,'INF GERAIS'!D1420=EVENTOS!D1420,'INF GERAIS'!D1420=PAGAMENTOS!D1420,'INF GERAIS'!D1420=VISTORIA!D1420,'INF GERAIS'!D1420='PRESTAÇÃO DE CONTAS'!D1420,'INF GERAIS'!D1420='OBS  ENC'!D1420,'INF GERAIS'!D1420='CONCLUSÃO INFORMAL'!D1420)</f>
        <v>1</v>
      </c>
      <c r="Q1403" t="b">
        <f>AND('INF GERAIS'!E1420=RESUMO!E1420,'INF GERAIS'!E1420='TERMO DE ADESÃO'!E1420,'INF GERAIS'!E1420=EVENTOS!E1420,'INF GERAIS'!E1420=PAGAMENTOS!E1420,'INF GERAIS'!E1420=VISTORIA!E1420,'INF GERAIS'!E1420='PRESTAÇÃO DE CONTAS'!E1420,'INF GERAIS'!E1420='OBS  ENC'!E1420,'INF GERAIS'!E1420='CONCLUSÃO INFORMAL'!E1420)</f>
        <v>1</v>
      </c>
    </row>
    <row r="1404" spans="15:17" x14ac:dyDescent="0.35">
      <c r="O1404" t="b">
        <f>AND('INF GERAIS'!B1421=LEFT(RESUMO!B1421,9),'INF GERAIS'!B1421=LEFT('TERMO DE ADESÃO'!B1421,9),'INF GERAIS'!B1421=LEFT(EVENTOS!B1421,9),'INF GERAIS'!B1421=LEFT(PAGAMENTOS!B1421,9),'INF GERAIS'!B1421=LEFT(VISTORIA!B1421,9),'INF GERAIS'!B1421=LEFT('PRESTAÇÃO DE CONTAS'!B1421,9),'INF GERAIS'!B1421=LEFT('OBS  ENC'!B1421,9),'INF GERAIS'!B1421=LEFT('CONCLUSÃO INFORMAL'!B1421,9))</f>
        <v>1</v>
      </c>
      <c r="P1404" t="b">
        <f>AND('INF GERAIS'!D1421=RESUMO!D1421,'INF GERAIS'!D1421='TERMO DE ADESÃO'!D1421,'INF GERAIS'!D1421=EVENTOS!D1421,'INF GERAIS'!D1421=PAGAMENTOS!D1421,'INF GERAIS'!D1421=VISTORIA!D1421,'INF GERAIS'!D1421='PRESTAÇÃO DE CONTAS'!D1421,'INF GERAIS'!D1421='OBS  ENC'!D1421,'INF GERAIS'!D1421='CONCLUSÃO INFORMAL'!D1421)</f>
        <v>1</v>
      </c>
      <c r="Q1404" t="b">
        <f>AND('INF GERAIS'!E1421=RESUMO!E1421,'INF GERAIS'!E1421='TERMO DE ADESÃO'!E1421,'INF GERAIS'!E1421=EVENTOS!E1421,'INF GERAIS'!E1421=PAGAMENTOS!E1421,'INF GERAIS'!E1421=VISTORIA!E1421,'INF GERAIS'!E1421='PRESTAÇÃO DE CONTAS'!E1421,'INF GERAIS'!E1421='OBS  ENC'!E1421,'INF GERAIS'!E1421='CONCLUSÃO INFORMAL'!E1421)</f>
        <v>1</v>
      </c>
    </row>
    <row r="1405" spans="15:17" x14ac:dyDescent="0.35">
      <c r="O1405" t="b">
        <f>AND('INF GERAIS'!B1422=LEFT(RESUMO!B1422,9),'INF GERAIS'!B1422=LEFT('TERMO DE ADESÃO'!B1422,9),'INF GERAIS'!B1422=LEFT(EVENTOS!B1422,9),'INF GERAIS'!B1422=LEFT(PAGAMENTOS!B1422,9),'INF GERAIS'!B1422=LEFT(VISTORIA!B1422,9),'INF GERAIS'!B1422=LEFT('PRESTAÇÃO DE CONTAS'!B1422,9),'INF GERAIS'!B1422=LEFT('OBS  ENC'!B1422,9),'INF GERAIS'!B1422=LEFT('CONCLUSÃO INFORMAL'!B1422,9))</f>
        <v>1</v>
      </c>
      <c r="P1405" t="b">
        <f>AND('INF GERAIS'!D1422=RESUMO!D1422,'INF GERAIS'!D1422='TERMO DE ADESÃO'!D1422,'INF GERAIS'!D1422=EVENTOS!D1422,'INF GERAIS'!D1422=PAGAMENTOS!D1422,'INF GERAIS'!D1422=VISTORIA!D1422,'INF GERAIS'!D1422='PRESTAÇÃO DE CONTAS'!D1422,'INF GERAIS'!D1422='OBS  ENC'!D1422,'INF GERAIS'!D1422='CONCLUSÃO INFORMAL'!D1422)</f>
        <v>1</v>
      </c>
      <c r="Q1405" t="b">
        <f>AND('INF GERAIS'!E1422=RESUMO!E1422,'INF GERAIS'!E1422='TERMO DE ADESÃO'!E1422,'INF GERAIS'!E1422=EVENTOS!E1422,'INF GERAIS'!E1422=PAGAMENTOS!E1422,'INF GERAIS'!E1422=VISTORIA!E1422,'INF GERAIS'!E1422='PRESTAÇÃO DE CONTAS'!E1422,'INF GERAIS'!E1422='OBS  ENC'!E1422,'INF GERAIS'!E1422='CONCLUSÃO INFORMAL'!E1422)</f>
        <v>1</v>
      </c>
    </row>
    <row r="1406" spans="15:17" x14ac:dyDescent="0.35">
      <c r="O1406" t="b">
        <f>AND('INF GERAIS'!B1423=LEFT(RESUMO!B1423,9),'INF GERAIS'!B1423=LEFT('TERMO DE ADESÃO'!B1423,9),'INF GERAIS'!B1423=LEFT(EVENTOS!B1423,9),'INF GERAIS'!B1423=LEFT(PAGAMENTOS!B1423,9),'INF GERAIS'!B1423=LEFT(VISTORIA!B1423,9),'INF GERAIS'!B1423=LEFT('PRESTAÇÃO DE CONTAS'!B1423,9),'INF GERAIS'!B1423=LEFT('OBS  ENC'!B1423,9),'INF GERAIS'!B1423=LEFT('CONCLUSÃO INFORMAL'!B1423,9))</f>
        <v>1</v>
      </c>
      <c r="P1406" t="b">
        <f>AND('INF GERAIS'!D1423=RESUMO!D1423,'INF GERAIS'!D1423='TERMO DE ADESÃO'!D1423,'INF GERAIS'!D1423=EVENTOS!D1423,'INF GERAIS'!D1423=PAGAMENTOS!D1423,'INF GERAIS'!D1423=VISTORIA!D1423,'INF GERAIS'!D1423='PRESTAÇÃO DE CONTAS'!D1423,'INF GERAIS'!D1423='OBS  ENC'!D1423,'INF GERAIS'!D1423='CONCLUSÃO INFORMAL'!D1423)</f>
        <v>1</v>
      </c>
      <c r="Q1406" t="b">
        <f>AND('INF GERAIS'!E1423=RESUMO!E1423,'INF GERAIS'!E1423='TERMO DE ADESÃO'!E1423,'INF GERAIS'!E1423=EVENTOS!E1423,'INF GERAIS'!E1423=PAGAMENTOS!E1423,'INF GERAIS'!E1423=VISTORIA!E1423,'INF GERAIS'!E1423='PRESTAÇÃO DE CONTAS'!E1423,'INF GERAIS'!E1423='OBS  ENC'!E1423,'INF GERAIS'!E1423='CONCLUSÃO INFORMAL'!E1423)</f>
        <v>1</v>
      </c>
    </row>
    <row r="1407" spans="15:17" x14ac:dyDescent="0.35">
      <c r="O1407" t="b">
        <f>AND('INF GERAIS'!B1424=LEFT(RESUMO!B1424,9),'INF GERAIS'!B1424=LEFT('TERMO DE ADESÃO'!B1424,9),'INF GERAIS'!B1424=LEFT(EVENTOS!B1424,9),'INF GERAIS'!B1424=LEFT(PAGAMENTOS!B1424,9),'INF GERAIS'!B1424=LEFT(VISTORIA!B1424,9),'INF GERAIS'!B1424=LEFT('PRESTAÇÃO DE CONTAS'!B1424,9),'INF GERAIS'!B1424=LEFT('OBS  ENC'!B1424,9),'INF GERAIS'!B1424=LEFT('CONCLUSÃO INFORMAL'!B1424,9))</f>
        <v>1</v>
      </c>
      <c r="P1407" t="b">
        <f>AND('INF GERAIS'!D1424=RESUMO!D1424,'INF GERAIS'!D1424='TERMO DE ADESÃO'!D1424,'INF GERAIS'!D1424=EVENTOS!D1424,'INF GERAIS'!D1424=PAGAMENTOS!D1424,'INF GERAIS'!D1424=VISTORIA!D1424,'INF GERAIS'!D1424='PRESTAÇÃO DE CONTAS'!D1424,'INF GERAIS'!D1424='OBS  ENC'!D1424,'INF GERAIS'!D1424='CONCLUSÃO INFORMAL'!D1424)</f>
        <v>1</v>
      </c>
      <c r="Q1407" t="b">
        <f>AND('INF GERAIS'!E1424=RESUMO!E1424,'INF GERAIS'!E1424='TERMO DE ADESÃO'!E1424,'INF GERAIS'!E1424=EVENTOS!E1424,'INF GERAIS'!E1424=PAGAMENTOS!E1424,'INF GERAIS'!E1424=VISTORIA!E1424,'INF GERAIS'!E1424='PRESTAÇÃO DE CONTAS'!E1424,'INF GERAIS'!E1424='OBS  ENC'!E1424,'INF GERAIS'!E1424='CONCLUSÃO INFORMAL'!E1424)</f>
        <v>1</v>
      </c>
    </row>
    <row r="1408" spans="15:17" x14ac:dyDescent="0.35">
      <c r="O1408" t="b">
        <f>AND('INF GERAIS'!B1425=LEFT(RESUMO!B1425,9),'INF GERAIS'!B1425=LEFT('TERMO DE ADESÃO'!B1425,9),'INF GERAIS'!B1425=LEFT(EVENTOS!B1425,9),'INF GERAIS'!B1425=LEFT(PAGAMENTOS!B1425,9),'INF GERAIS'!B1425=LEFT(VISTORIA!B1425,9),'INF GERAIS'!B1425=LEFT('PRESTAÇÃO DE CONTAS'!B1425,9),'INF GERAIS'!B1425=LEFT('OBS  ENC'!B1425,9),'INF GERAIS'!B1425=LEFT('CONCLUSÃO INFORMAL'!B1425,9))</f>
        <v>1</v>
      </c>
      <c r="P1408" t="b">
        <f>AND('INF GERAIS'!D1425=RESUMO!D1425,'INF GERAIS'!D1425='TERMO DE ADESÃO'!D1425,'INF GERAIS'!D1425=EVENTOS!D1425,'INF GERAIS'!D1425=PAGAMENTOS!D1425,'INF GERAIS'!D1425=VISTORIA!D1425,'INF GERAIS'!D1425='PRESTAÇÃO DE CONTAS'!D1425,'INF GERAIS'!D1425='OBS  ENC'!D1425,'INF GERAIS'!D1425='CONCLUSÃO INFORMAL'!D1425)</f>
        <v>1</v>
      </c>
      <c r="Q1408" t="b">
        <f>AND('INF GERAIS'!E1425=RESUMO!E1425,'INF GERAIS'!E1425='TERMO DE ADESÃO'!E1425,'INF GERAIS'!E1425=EVENTOS!E1425,'INF GERAIS'!E1425=PAGAMENTOS!E1425,'INF GERAIS'!E1425=VISTORIA!E1425,'INF GERAIS'!E1425='PRESTAÇÃO DE CONTAS'!E1425,'INF GERAIS'!E1425='OBS  ENC'!E1425,'INF GERAIS'!E1425='CONCLUSÃO INFORMAL'!E1425)</f>
        <v>1</v>
      </c>
    </row>
    <row r="1409" spans="15:17" x14ac:dyDescent="0.35">
      <c r="O1409" t="b">
        <f>AND('INF GERAIS'!B1426=LEFT(RESUMO!B1426,9),'INF GERAIS'!B1426=LEFT('TERMO DE ADESÃO'!B1426,9),'INF GERAIS'!B1426=LEFT(EVENTOS!B1426,9),'INF GERAIS'!B1426=LEFT(PAGAMENTOS!B1426,9),'INF GERAIS'!B1426=LEFT(VISTORIA!B1426,9),'INF GERAIS'!B1426=LEFT('PRESTAÇÃO DE CONTAS'!B1426,9),'INF GERAIS'!B1426=LEFT('OBS  ENC'!B1426,9),'INF GERAIS'!B1426=LEFT('CONCLUSÃO INFORMAL'!B1426,9))</f>
        <v>1</v>
      </c>
      <c r="P1409" t="b">
        <f>AND('INF GERAIS'!D1426=RESUMO!D1426,'INF GERAIS'!D1426='TERMO DE ADESÃO'!D1426,'INF GERAIS'!D1426=EVENTOS!D1426,'INF GERAIS'!D1426=PAGAMENTOS!D1426,'INF GERAIS'!D1426=VISTORIA!D1426,'INF GERAIS'!D1426='PRESTAÇÃO DE CONTAS'!D1426,'INF GERAIS'!D1426='OBS  ENC'!D1426,'INF GERAIS'!D1426='CONCLUSÃO INFORMAL'!D1426)</f>
        <v>1</v>
      </c>
      <c r="Q1409" t="b">
        <f>AND('INF GERAIS'!E1426=RESUMO!E1426,'INF GERAIS'!E1426='TERMO DE ADESÃO'!E1426,'INF GERAIS'!E1426=EVENTOS!E1426,'INF GERAIS'!E1426=PAGAMENTOS!E1426,'INF GERAIS'!E1426=VISTORIA!E1426,'INF GERAIS'!E1426='PRESTAÇÃO DE CONTAS'!E1426,'INF GERAIS'!E1426='OBS  ENC'!E1426,'INF GERAIS'!E1426='CONCLUSÃO INFORMAL'!E1426)</f>
        <v>1</v>
      </c>
    </row>
    <row r="1410" spans="15:17" x14ac:dyDescent="0.35">
      <c r="O1410" t="b">
        <f>AND('INF GERAIS'!B1427=LEFT(RESUMO!B1427,9),'INF GERAIS'!B1427=LEFT('TERMO DE ADESÃO'!B1427,9),'INF GERAIS'!B1427=LEFT(EVENTOS!B1427,9),'INF GERAIS'!B1427=LEFT(PAGAMENTOS!B1427,9),'INF GERAIS'!B1427=LEFT(VISTORIA!B1427,9),'INF GERAIS'!B1427=LEFT('PRESTAÇÃO DE CONTAS'!B1427,9),'INF GERAIS'!B1427=LEFT('OBS  ENC'!B1427,9),'INF GERAIS'!B1427=LEFT('CONCLUSÃO INFORMAL'!B1427,9))</f>
        <v>1</v>
      </c>
      <c r="P1410" t="b">
        <f>AND('INF GERAIS'!D1427=RESUMO!D1427,'INF GERAIS'!D1427='TERMO DE ADESÃO'!D1427,'INF GERAIS'!D1427=EVENTOS!D1427,'INF GERAIS'!D1427=PAGAMENTOS!D1427,'INF GERAIS'!D1427=VISTORIA!D1427,'INF GERAIS'!D1427='PRESTAÇÃO DE CONTAS'!D1427,'INF GERAIS'!D1427='OBS  ENC'!D1427,'INF GERAIS'!D1427='CONCLUSÃO INFORMAL'!D1427)</f>
        <v>1</v>
      </c>
      <c r="Q1410" t="b">
        <f>AND('INF GERAIS'!E1427=RESUMO!E1427,'INF GERAIS'!E1427='TERMO DE ADESÃO'!E1427,'INF GERAIS'!E1427=EVENTOS!E1427,'INF GERAIS'!E1427=PAGAMENTOS!E1427,'INF GERAIS'!E1427=VISTORIA!E1427,'INF GERAIS'!E1427='PRESTAÇÃO DE CONTAS'!E1427,'INF GERAIS'!E1427='OBS  ENC'!E1427,'INF GERAIS'!E1427='CONCLUSÃO INFORMAL'!E1427)</f>
        <v>1</v>
      </c>
    </row>
    <row r="1411" spans="15:17" x14ac:dyDescent="0.35">
      <c r="O1411" t="b">
        <f>AND('INF GERAIS'!B1428=LEFT(RESUMO!B1428,9),'INF GERAIS'!B1428=LEFT('TERMO DE ADESÃO'!B1428,9),'INF GERAIS'!B1428=LEFT(EVENTOS!B1428,9),'INF GERAIS'!B1428=LEFT(PAGAMENTOS!B1428,9),'INF GERAIS'!B1428=LEFT(VISTORIA!B1428,9),'INF GERAIS'!B1428=LEFT('PRESTAÇÃO DE CONTAS'!B1428,9),'INF GERAIS'!B1428=LEFT('OBS  ENC'!B1428,9),'INF GERAIS'!B1428=LEFT('CONCLUSÃO INFORMAL'!B1428,9))</f>
        <v>1</v>
      </c>
      <c r="P1411" t="b">
        <f>AND('INF GERAIS'!D1428=RESUMO!D1428,'INF GERAIS'!D1428='TERMO DE ADESÃO'!D1428,'INF GERAIS'!D1428=EVENTOS!D1428,'INF GERAIS'!D1428=PAGAMENTOS!D1428,'INF GERAIS'!D1428=VISTORIA!D1428,'INF GERAIS'!D1428='PRESTAÇÃO DE CONTAS'!D1428,'INF GERAIS'!D1428='OBS  ENC'!D1428,'INF GERAIS'!D1428='CONCLUSÃO INFORMAL'!D1428)</f>
        <v>1</v>
      </c>
      <c r="Q1411" t="b">
        <f>AND('INF GERAIS'!E1428=RESUMO!E1428,'INF GERAIS'!E1428='TERMO DE ADESÃO'!E1428,'INF GERAIS'!E1428=EVENTOS!E1428,'INF GERAIS'!E1428=PAGAMENTOS!E1428,'INF GERAIS'!E1428=VISTORIA!E1428,'INF GERAIS'!E1428='PRESTAÇÃO DE CONTAS'!E1428,'INF GERAIS'!E1428='OBS  ENC'!E1428,'INF GERAIS'!E1428='CONCLUSÃO INFORMAL'!E1428)</f>
        <v>1</v>
      </c>
    </row>
    <row r="1412" spans="15:17" x14ac:dyDescent="0.35">
      <c r="O1412" t="b">
        <f>AND('INF GERAIS'!B1429=LEFT(RESUMO!B1429,9),'INF GERAIS'!B1429=LEFT('TERMO DE ADESÃO'!B1429,9),'INF GERAIS'!B1429=LEFT(EVENTOS!B1429,9),'INF GERAIS'!B1429=LEFT(PAGAMENTOS!B1429,9),'INF GERAIS'!B1429=LEFT(VISTORIA!B1429,9),'INF GERAIS'!B1429=LEFT('PRESTAÇÃO DE CONTAS'!B1429,9),'INF GERAIS'!B1429=LEFT('OBS  ENC'!B1429,9),'INF GERAIS'!B1429=LEFT('CONCLUSÃO INFORMAL'!B1429,9))</f>
        <v>1</v>
      </c>
      <c r="P1412" t="b">
        <f>AND('INF GERAIS'!D1429=RESUMO!D1429,'INF GERAIS'!D1429='TERMO DE ADESÃO'!D1429,'INF GERAIS'!D1429=EVENTOS!D1429,'INF GERAIS'!D1429=PAGAMENTOS!D1429,'INF GERAIS'!D1429=VISTORIA!D1429,'INF GERAIS'!D1429='PRESTAÇÃO DE CONTAS'!D1429,'INF GERAIS'!D1429='OBS  ENC'!D1429,'INF GERAIS'!D1429='CONCLUSÃO INFORMAL'!D1429)</f>
        <v>1</v>
      </c>
      <c r="Q1412" t="b">
        <f>AND('INF GERAIS'!E1429=RESUMO!E1429,'INF GERAIS'!E1429='TERMO DE ADESÃO'!E1429,'INF GERAIS'!E1429=EVENTOS!E1429,'INF GERAIS'!E1429=PAGAMENTOS!E1429,'INF GERAIS'!E1429=VISTORIA!E1429,'INF GERAIS'!E1429='PRESTAÇÃO DE CONTAS'!E1429,'INF GERAIS'!E1429='OBS  ENC'!E1429,'INF GERAIS'!E1429='CONCLUSÃO INFORMAL'!E1429)</f>
        <v>1</v>
      </c>
    </row>
    <row r="1413" spans="15:17" x14ac:dyDescent="0.35">
      <c r="O1413" t="b">
        <f>AND('INF GERAIS'!B1430=LEFT(RESUMO!B1430,9),'INF GERAIS'!B1430=LEFT('TERMO DE ADESÃO'!B1430,9),'INF GERAIS'!B1430=LEFT(EVENTOS!B1430,9),'INF GERAIS'!B1430=LEFT(PAGAMENTOS!B1430,9),'INF GERAIS'!B1430=LEFT(VISTORIA!B1430,9),'INF GERAIS'!B1430=LEFT('PRESTAÇÃO DE CONTAS'!B1430,9),'INF GERAIS'!B1430=LEFT('OBS  ENC'!B1430,9),'INF GERAIS'!B1430=LEFT('CONCLUSÃO INFORMAL'!B1430,9))</f>
        <v>1</v>
      </c>
      <c r="P1413" t="b">
        <f>AND('INF GERAIS'!D1430=RESUMO!D1430,'INF GERAIS'!D1430='TERMO DE ADESÃO'!D1430,'INF GERAIS'!D1430=EVENTOS!D1430,'INF GERAIS'!D1430=PAGAMENTOS!D1430,'INF GERAIS'!D1430=VISTORIA!D1430,'INF GERAIS'!D1430='PRESTAÇÃO DE CONTAS'!D1430,'INF GERAIS'!D1430='OBS  ENC'!D1430,'INF GERAIS'!D1430='CONCLUSÃO INFORMAL'!D1430)</f>
        <v>1</v>
      </c>
      <c r="Q1413" t="b">
        <f>AND('INF GERAIS'!E1430=RESUMO!E1430,'INF GERAIS'!E1430='TERMO DE ADESÃO'!E1430,'INF GERAIS'!E1430=EVENTOS!E1430,'INF GERAIS'!E1430=PAGAMENTOS!E1430,'INF GERAIS'!E1430=VISTORIA!E1430,'INF GERAIS'!E1430='PRESTAÇÃO DE CONTAS'!E1430,'INF GERAIS'!E1430='OBS  ENC'!E1430,'INF GERAIS'!E1430='CONCLUSÃO INFORMAL'!E1430)</f>
        <v>1</v>
      </c>
    </row>
    <row r="1414" spans="15:17" x14ac:dyDescent="0.35">
      <c r="O1414" t="b">
        <f>AND('INF GERAIS'!B1431=LEFT(RESUMO!B1431,9),'INF GERAIS'!B1431=LEFT('TERMO DE ADESÃO'!B1431,9),'INF GERAIS'!B1431=LEFT(EVENTOS!B1431,9),'INF GERAIS'!B1431=LEFT(PAGAMENTOS!B1431,9),'INF GERAIS'!B1431=LEFT(VISTORIA!B1431,9),'INF GERAIS'!B1431=LEFT('PRESTAÇÃO DE CONTAS'!B1431,9),'INF GERAIS'!B1431=LEFT('OBS  ENC'!B1431,9),'INF GERAIS'!B1431=LEFT('CONCLUSÃO INFORMAL'!B1431,9))</f>
        <v>1</v>
      </c>
      <c r="P1414" t="b">
        <f>AND('INF GERAIS'!D1431=RESUMO!D1431,'INF GERAIS'!D1431='TERMO DE ADESÃO'!D1431,'INF GERAIS'!D1431=EVENTOS!D1431,'INF GERAIS'!D1431=PAGAMENTOS!D1431,'INF GERAIS'!D1431=VISTORIA!D1431,'INF GERAIS'!D1431='PRESTAÇÃO DE CONTAS'!D1431,'INF GERAIS'!D1431='OBS  ENC'!D1431,'INF GERAIS'!D1431='CONCLUSÃO INFORMAL'!D1431)</f>
        <v>1</v>
      </c>
      <c r="Q1414" t="b">
        <f>AND('INF GERAIS'!E1431=RESUMO!E1431,'INF GERAIS'!E1431='TERMO DE ADESÃO'!E1431,'INF GERAIS'!E1431=EVENTOS!E1431,'INF GERAIS'!E1431=PAGAMENTOS!E1431,'INF GERAIS'!E1431=VISTORIA!E1431,'INF GERAIS'!E1431='PRESTAÇÃO DE CONTAS'!E1431,'INF GERAIS'!E1431='OBS  ENC'!E1431,'INF GERAIS'!E1431='CONCLUSÃO INFORMAL'!E1431)</f>
        <v>1</v>
      </c>
    </row>
    <row r="1415" spans="15:17" x14ac:dyDescent="0.35">
      <c r="O1415" t="b">
        <f>AND('INF GERAIS'!B1432=LEFT(RESUMO!B1432,9),'INF GERAIS'!B1432=LEFT('TERMO DE ADESÃO'!B1432,9),'INF GERAIS'!B1432=LEFT(EVENTOS!B1432,9),'INF GERAIS'!B1432=LEFT(PAGAMENTOS!B1432,9),'INF GERAIS'!B1432=LEFT(VISTORIA!B1432,9),'INF GERAIS'!B1432=LEFT('PRESTAÇÃO DE CONTAS'!B1432,9),'INF GERAIS'!B1432=LEFT('OBS  ENC'!B1432,9),'INF GERAIS'!B1432=LEFT('CONCLUSÃO INFORMAL'!B1432,9))</f>
        <v>1</v>
      </c>
      <c r="P1415" t="b">
        <f>AND('INF GERAIS'!D1432=RESUMO!D1432,'INF GERAIS'!D1432='TERMO DE ADESÃO'!D1432,'INF GERAIS'!D1432=EVENTOS!D1432,'INF GERAIS'!D1432=PAGAMENTOS!D1432,'INF GERAIS'!D1432=VISTORIA!D1432,'INF GERAIS'!D1432='PRESTAÇÃO DE CONTAS'!D1432,'INF GERAIS'!D1432='OBS  ENC'!D1432,'INF GERAIS'!D1432='CONCLUSÃO INFORMAL'!D1432)</f>
        <v>1</v>
      </c>
      <c r="Q1415" t="b">
        <f>AND('INF GERAIS'!E1432=RESUMO!E1432,'INF GERAIS'!E1432='TERMO DE ADESÃO'!E1432,'INF GERAIS'!E1432=EVENTOS!E1432,'INF GERAIS'!E1432=PAGAMENTOS!E1432,'INF GERAIS'!E1432=VISTORIA!E1432,'INF GERAIS'!E1432='PRESTAÇÃO DE CONTAS'!E1432,'INF GERAIS'!E1432='OBS  ENC'!E1432,'INF GERAIS'!E1432='CONCLUSÃO INFORMAL'!E1432)</f>
        <v>1</v>
      </c>
    </row>
    <row r="1416" spans="15:17" x14ac:dyDescent="0.35">
      <c r="O1416" t="b">
        <f>AND('INF GERAIS'!B1433=LEFT(RESUMO!B1433,9),'INF GERAIS'!B1433=LEFT('TERMO DE ADESÃO'!B1433,9),'INF GERAIS'!B1433=LEFT(EVENTOS!B1433,9),'INF GERAIS'!B1433=LEFT(PAGAMENTOS!B1433,9),'INF GERAIS'!B1433=LEFT(VISTORIA!B1433,9),'INF GERAIS'!B1433=LEFT('PRESTAÇÃO DE CONTAS'!B1433,9),'INF GERAIS'!B1433=LEFT('OBS  ENC'!B1433,9),'INF GERAIS'!B1433=LEFT('CONCLUSÃO INFORMAL'!B1433,9))</f>
        <v>1</v>
      </c>
      <c r="P1416" t="b">
        <f>AND('INF GERAIS'!D1433=RESUMO!D1433,'INF GERAIS'!D1433='TERMO DE ADESÃO'!D1433,'INF GERAIS'!D1433=EVENTOS!D1433,'INF GERAIS'!D1433=PAGAMENTOS!D1433,'INF GERAIS'!D1433=VISTORIA!D1433,'INF GERAIS'!D1433='PRESTAÇÃO DE CONTAS'!D1433,'INF GERAIS'!D1433='OBS  ENC'!D1433,'INF GERAIS'!D1433='CONCLUSÃO INFORMAL'!D1433)</f>
        <v>1</v>
      </c>
      <c r="Q1416" t="b">
        <f>AND('INF GERAIS'!E1433=RESUMO!E1433,'INF GERAIS'!E1433='TERMO DE ADESÃO'!E1433,'INF GERAIS'!E1433=EVENTOS!E1433,'INF GERAIS'!E1433=PAGAMENTOS!E1433,'INF GERAIS'!E1433=VISTORIA!E1433,'INF GERAIS'!E1433='PRESTAÇÃO DE CONTAS'!E1433,'INF GERAIS'!E1433='OBS  ENC'!E1433,'INF GERAIS'!E1433='CONCLUSÃO INFORMAL'!E1433)</f>
        <v>1</v>
      </c>
    </row>
    <row r="1417" spans="15:17" x14ac:dyDescent="0.35">
      <c r="O1417" t="b">
        <f>AND('INF GERAIS'!B1434=LEFT(RESUMO!B1434,9),'INF GERAIS'!B1434=LEFT('TERMO DE ADESÃO'!B1434,9),'INF GERAIS'!B1434=LEFT(EVENTOS!B1434,9),'INF GERAIS'!B1434=LEFT(PAGAMENTOS!B1434,9),'INF GERAIS'!B1434=LEFT(VISTORIA!B1434,9),'INF GERAIS'!B1434=LEFT('PRESTAÇÃO DE CONTAS'!B1434,9),'INF GERAIS'!B1434=LEFT('OBS  ENC'!B1434,9),'INF GERAIS'!B1434=LEFT('CONCLUSÃO INFORMAL'!B1434,9))</f>
        <v>1</v>
      </c>
      <c r="P1417" t="b">
        <f>AND('INF GERAIS'!D1434=RESUMO!D1434,'INF GERAIS'!D1434='TERMO DE ADESÃO'!D1434,'INF GERAIS'!D1434=EVENTOS!D1434,'INF GERAIS'!D1434=PAGAMENTOS!D1434,'INF GERAIS'!D1434=VISTORIA!D1434,'INF GERAIS'!D1434='PRESTAÇÃO DE CONTAS'!D1434,'INF GERAIS'!D1434='OBS  ENC'!D1434,'INF GERAIS'!D1434='CONCLUSÃO INFORMAL'!D1434)</f>
        <v>1</v>
      </c>
      <c r="Q1417" t="b">
        <f>AND('INF GERAIS'!E1434=RESUMO!E1434,'INF GERAIS'!E1434='TERMO DE ADESÃO'!E1434,'INF GERAIS'!E1434=EVENTOS!E1434,'INF GERAIS'!E1434=PAGAMENTOS!E1434,'INF GERAIS'!E1434=VISTORIA!E1434,'INF GERAIS'!E1434='PRESTAÇÃO DE CONTAS'!E1434,'INF GERAIS'!E1434='OBS  ENC'!E1434,'INF GERAIS'!E1434='CONCLUSÃO INFORMAL'!E1434)</f>
        <v>1</v>
      </c>
    </row>
    <row r="1418" spans="15:17" x14ac:dyDescent="0.35">
      <c r="O1418" t="b">
        <f>AND('INF GERAIS'!B1435=LEFT(RESUMO!B1435,9),'INF GERAIS'!B1435=LEFT('TERMO DE ADESÃO'!B1435,9),'INF GERAIS'!B1435=LEFT(EVENTOS!B1435,9),'INF GERAIS'!B1435=LEFT(PAGAMENTOS!B1435,9),'INF GERAIS'!B1435=LEFT(VISTORIA!B1435,9),'INF GERAIS'!B1435=LEFT('PRESTAÇÃO DE CONTAS'!B1435,9),'INF GERAIS'!B1435=LEFT('OBS  ENC'!B1435,9),'INF GERAIS'!B1435=LEFT('CONCLUSÃO INFORMAL'!B1435,9))</f>
        <v>1</v>
      </c>
      <c r="P1418" t="b">
        <f>AND('INF GERAIS'!D1435=RESUMO!D1435,'INF GERAIS'!D1435='TERMO DE ADESÃO'!D1435,'INF GERAIS'!D1435=EVENTOS!D1435,'INF GERAIS'!D1435=PAGAMENTOS!D1435,'INF GERAIS'!D1435=VISTORIA!D1435,'INF GERAIS'!D1435='PRESTAÇÃO DE CONTAS'!D1435,'INF GERAIS'!D1435='OBS  ENC'!D1435,'INF GERAIS'!D1435='CONCLUSÃO INFORMAL'!D1435)</f>
        <v>1</v>
      </c>
      <c r="Q1418" t="b">
        <f>AND('INF GERAIS'!E1435=RESUMO!E1435,'INF GERAIS'!E1435='TERMO DE ADESÃO'!E1435,'INF GERAIS'!E1435=EVENTOS!E1435,'INF GERAIS'!E1435=PAGAMENTOS!E1435,'INF GERAIS'!E1435=VISTORIA!E1435,'INF GERAIS'!E1435='PRESTAÇÃO DE CONTAS'!E1435,'INF GERAIS'!E1435='OBS  ENC'!E1435,'INF GERAIS'!E1435='CONCLUSÃO INFORMAL'!E1435)</f>
        <v>1</v>
      </c>
    </row>
    <row r="1419" spans="15:17" x14ac:dyDescent="0.35">
      <c r="O1419" t="b">
        <f>AND('INF GERAIS'!B1436=LEFT(RESUMO!B1436,9),'INF GERAIS'!B1436=LEFT('TERMO DE ADESÃO'!B1436,9),'INF GERAIS'!B1436=LEFT(EVENTOS!B1436,9),'INF GERAIS'!B1436=LEFT(PAGAMENTOS!B1436,9),'INF GERAIS'!B1436=LEFT(VISTORIA!B1436,9),'INF GERAIS'!B1436=LEFT('PRESTAÇÃO DE CONTAS'!B1436,9),'INF GERAIS'!B1436=LEFT('OBS  ENC'!B1436,9),'INF GERAIS'!B1436=LEFT('CONCLUSÃO INFORMAL'!B1436,9))</f>
        <v>1</v>
      </c>
      <c r="P1419" t="b">
        <f>AND('INF GERAIS'!D1436=RESUMO!D1436,'INF GERAIS'!D1436='TERMO DE ADESÃO'!D1436,'INF GERAIS'!D1436=EVENTOS!D1436,'INF GERAIS'!D1436=PAGAMENTOS!D1436,'INF GERAIS'!D1436=VISTORIA!D1436,'INF GERAIS'!D1436='PRESTAÇÃO DE CONTAS'!D1436,'INF GERAIS'!D1436='OBS  ENC'!D1436,'INF GERAIS'!D1436='CONCLUSÃO INFORMAL'!D1436)</f>
        <v>1</v>
      </c>
      <c r="Q1419" t="b">
        <f>AND('INF GERAIS'!E1436=RESUMO!E1436,'INF GERAIS'!E1436='TERMO DE ADESÃO'!E1436,'INF GERAIS'!E1436=EVENTOS!E1436,'INF GERAIS'!E1436=PAGAMENTOS!E1436,'INF GERAIS'!E1436=VISTORIA!E1436,'INF GERAIS'!E1436='PRESTAÇÃO DE CONTAS'!E1436,'INF GERAIS'!E1436='OBS  ENC'!E1436,'INF GERAIS'!E1436='CONCLUSÃO INFORMAL'!E1436)</f>
        <v>1</v>
      </c>
    </row>
    <row r="1420" spans="15:17" x14ac:dyDescent="0.35">
      <c r="O1420" t="b">
        <f>AND('INF GERAIS'!B1437=LEFT(RESUMO!B1437,9),'INF GERAIS'!B1437=LEFT('TERMO DE ADESÃO'!B1437,9),'INF GERAIS'!B1437=LEFT(EVENTOS!B1437,9),'INF GERAIS'!B1437=LEFT(PAGAMENTOS!B1437,9),'INF GERAIS'!B1437=LEFT(VISTORIA!B1437,9),'INF GERAIS'!B1437=LEFT('PRESTAÇÃO DE CONTAS'!B1437,9),'INF GERAIS'!B1437=LEFT('OBS  ENC'!B1437,9),'INF GERAIS'!B1437=LEFT('CONCLUSÃO INFORMAL'!B1437,9))</f>
        <v>1</v>
      </c>
      <c r="P1420" t="b">
        <f>AND('INF GERAIS'!D1437=RESUMO!D1437,'INF GERAIS'!D1437='TERMO DE ADESÃO'!D1437,'INF GERAIS'!D1437=EVENTOS!D1437,'INF GERAIS'!D1437=PAGAMENTOS!D1437,'INF GERAIS'!D1437=VISTORIA!D1437,'INF GERAIS'!D1437='PRESTAÇÃO DE CONTAS'!D1437,'INF GERAIS'!D1437='OBS  ENC'!D1437,'INF GERAIS'!D1437='CONCLUSÃO INFORMAL'!D1437)</f>
        <v>1</v>
      </c>
      <c r="Q1420" t="b">
        <f>AND('INF GERAIS'!E1437=RESUMO!E1437,'INF GERAIS'!E1437='TERMO DE ADESÃO'!E1437,'INF GERAIS'!E1437=EVENTOS!E1437,'INF GERAIS'!E1437=PAGAMENTOS!E1437,'INF GERAIS'!E1437=VISTORIA!E1437,'INF GERAIS'!E1437='PRESTAÇÃO DE CONTAS'!E1437,'INF GERAIS'!E1437='OBS  ENC'!E1437,'INF GERAIS'!E1437='CONCLUSÃO INFORMAL'!E1437)</f>
        <v>1</v>
      </c>
    </row>
    <row r="1421" spans="15:17" x14ac:dyDescent="0.35">
      <c r="O1421" t="b">
        <f>AND('INF GERAIS'!B1438=LEFT(RESUMO!B1438,9),'INF GERAIS'!B1438=LEFT('TERMO DE ADESÃO'!B1438,9),'INF GERAIS'!B1438=LEFT(EVENTOS!B1438,9),'INF GERAIS'!B1438=LEFT(PAGAMENTOS!B1438,9),'INF GERAIS'!B1438=LEFT(VISTORIA!B1438,9),'INF GERAIS'!B1438=LEFT('PRESTAÇÃO DE CONTAS'!B1438,9),'INF GERAIS'!B1438=LEFT('OBS  ENC'!B1438,9),'INF GERAIS'!B1438=LEFT('CONCLUSÃO INFORMAL'!B1438,9))</f>
        <v>1</v>
      </c>
      <c r="P1421" t="b">
        <f>AND('INF GERAIS'!D1438=RESUMO!D1438,'INF GERAIS'!D1438='TERMO DE ADESÃO'!D1438,'INF GERAIS'!D1438=EVENTOS!D1438,'INF GERAIS'!D1438=PAGAMENTOS!D1438,'INF GERAIS'!D1438=VISTORIA!D1438,'INF GERAIS'!D1438='PRESTAÇÃO DE CONTAS'!D1438,'INF GERAIS'!D1438='OBS  ENC'!D1438,'INF GERAIS'!D1438='CONCLUSÃO INFORMAL'!D1438)</f>
        <v>1</v>
      </c>
      <c r="Q1421" t="b">
        <f>AND('INF GERAIS'!E1438=RESUMO!E1438,'INF GERAIS'!E1438='TERMO DE ADESÃO'!E1438,'INF GERAIS'!E1438=EVENTOS!E1438,'INF GERAIS'!E1438=PAGAMENTOS!E1438,'INF GERAIS'!E1438=VISTORIA!E1438,'INF GERAIS'!E1438='PRESTAÇÃO DE CONTAS'!E1438,'INF GERAIS'!E1438='OBS  ENC'!E1438,'INF GERAIS'!E1438='CONCLUSÃO INFORMAL'!E1438)</f>
        <v>1</v>
      </c>
    </row>
    <row r="1422" spans="15:17" x14ac:dyDescent="0.35">
      <c r="O1422" t="b">
        <f>AND('INF GERAIS'!B1439=LEFT(RESUMO!B1439,9),'INF GERAIS'!B1439=LEFT('TERMO DE ADESÃO'!B1439,9),'INF GERAIS'!B1439=LEFT(EVENTOS!B1439,9),'INF GERAIS'!B1439=LEFT(PAGAMENTOS!B1439,9),'INF GERAIS'!B1439=LEFT(VISTORIA!B1439,9),'INF GERAIS'!B1439=LEFT('PRESTAÇÃO DE CONTAS'!B1439,9),'INF GERAIS'!B1439=LEFT('OBS  ENC'!B1439,9),'INF GERAIS'!B1439=LEFT('CONCLUSÃO INFORMAL'!B1439,9))</f>
        <v>1</v>
      </c>
      <c r="P1422" t="b">
        <f>AND('INF GERAIS'!D1439=RESUMO!D1439,'INF GERAIS'!D1439='TERMO DE ADESÃO'!D1439,'INF GERAIS'!D1439=EVENTOS!D1439,'INF GERAIS'!D1439=PAGAMENTOS!D1439,'INF GERAIS'!D1439=VISTORIA!D1439,'INF GERAIS'!D1439='PRESTAÇÃO DE CONTAS'!D1439,'INF GERAIS'!D1439='OBS  ENC'!D1439,'INF GERAIS'!D1439='CONCLUSÃO INFORMAL'!D1439)</f>
        <v>1</v>
      </c>
      <c r="Q1422" t="b">
        <f>AND('INF GERAIS'!E1439=RESUMO!E1439,'INF GERAIS'!E1439='TERMO DE ADESÃO'!E1439,'INF GERAIS'!E1439=EVENTOS!E1439,'INF GERAIS'!E1439=PAGAMENTOS!E1439,'INF GERAIS'!E1439=VISTORIA!E1439,'INF GERAIS'!E1439='PRESTAÇÃO DE CONTAS'!E1439,'INF GERAIS'!E1439='OBS  ENC'!E1439,'INF GERAIS'!E1439='CONCLUSÃO INFORMAL'!E1439)</f>
        <v>1</v>
      </c>
    </row>
    <row r="1423" spans="15:17" x14ac:dyDescent="0.35">
      <c r="O1423" t="b">
        <f>AND('INF GERAIS'!B1440=LEFT(RESUMO!B1440,9),'INF GERAIS'!B1440=LEFT('TERMO DE ADESÃO'!B1440,9),'INF GERAIS'!B1440=LEFT(EVENTOS!B1440,9),'INF GERAIS'!B1440=LEFT(PAGAMENTOS!B1440,9),'INF GERAIS'!B1440=LEFT(VISTORIA!B1440,9),'INF GERAIS'!B1440=LEFT('PRESTAÇÃO DE CONTAS'!B1440,9),'INF GERAIS'!B1440=LEFT('OBS  ENC'!B1440,9),'INF GERAIS'!B1440=LEFT('CONCLUSÃO INFORMAL'!B1440,9))</f>
        <v>1</v>
      </c>
      <c r="P1423" t="b">
        <f>AND('INF GERAIS'!D1440=RESUMO!D1440,'INF GERAIS'!D1440='TERMO DE ADESÃO'!D1440,'INF GERAIS'!D1440=EVENTOS!D1440,'INF GERAIS'!D1440=PAGAMENTOS!D1440,'INF GERAIS'!D1440=VISTORIA!D1440,'INF GERAIS'!D1440='PRESTAÇÃO DE CONTAS'!D1440,'INF GERAIS'!D1440='OBS  ENC'!D1440,'INF GERAIS'!D1440='CONCLUSÃO INFORMAL'!D1440)</f>
        <v>1</v>
      </c>
      <c r="Q1423" t="b">
        <f>AND('INF GERAIS'!E1440=RESUMO!E1440,'INF GERAIS'!E1440='TERMO DE ADESÃO'!E1440,'INF GERAIS'!E1440=EVENTOS!E1440,'INF GERAIS'!E1440=PAGAMENTOS!E1440,'INF GERAIS'!E1440=VISTORIA!E1440,'INF GERAIS'!E1440='PRESTAÇÃO DE CONTAS'!E1440,'INF GERAIS'!E1440='OBS  ENC'!E1440,'INF GERAIS'!E1440='CONCLUSÃO INFORMAL'!E1440)</f>
        <v>1</v>
      </c>
    </row>
    <row r="1424" spans="15:17" x14ac:dyDescent="0.35">
      <c r="O1424" t="b">
        <f>AND('INF GERAIS'!B1441=LEFT(RESUMO!B1441,9),'INF GERAIS'!B1441=LEFT('TERMO DE ADESÃO'!B1441,9),'INF GERAIS'!B1441=LEFT(EVENTOS!B1441,9),'INF GERAIS'!B1441=LEFT(PAGAMENTOS!B1441,9),'INF GERAIS'!B1441=LEFT(VISTORIA!B1441,9),'INF GERAIS'!B1441=LEFT('PRESTAÇÃO DE CONTAS'!B1441,9),'INF GERAIS'!B1441=LEFT('OBS  ENC'!B1441,9),'INF GERAIS'!B1441=LEFT('CONCLUSÃO INFORMAL'!B1441,9))</f>
        <v>1</v>
      </c>
      <c r="P1424" t="b">
        <f>AND('INF GERAIS'!D1441=RESUMO!D1441,'INF GERAIS'!D1441='TERMO DE ADESÃO'!D1441,'INF GERAIS'!D1441=EVENTOS!D1441,'INF GERAIS'!D1441=PAGAMENTOS!D1441,'INF GERAIS'!D1441=VISTORIA!D1441,'INF GERAIS'!D1441='PRESTAÇÃO DE CONTAS'!D1441,'INF GERAIS'!D1441='OBS  ENC'!D1441,'INF GERAIS'!D1441='CONCLUSÃO INFORMAL'!D1441)</f>
        <v>1</v>
      </c>
      <c r="Q1424" t="b">
        <f>AND('INF GERAIS'!E1441=RESUMO!E1441,'INF GERAIS'!E1441='TERMO DE ADESÃO'!E1441,'INF GERAIS'!E1441=EVENTOS!E1441,'INF GERAIS'!E1441=PAGAMENTOS!E1441,'INF GERAIS'!E1441=VISTORIA!E1441,'INF GERAIS'!E1441='PRESTAÇÃO DE CONTAS'!E1441,'INF GERAIS'!E1441='OBS  ENC'!E1441,'INF GERAIS'!E1441='CONCLUSÃO INFORMAL'!E1441)</f>
        <v>1</v>
      </c>
    </row>
    <row r="1425" spans="15:17" x14ac:dyDescent="0.35">
      <c r="O1425" t="b">
        <f>AND('INF GERAIS'!B1442=LEFT(RESUMO!B1442,9),'INF GERAIS'!B1442=LEFT('TERMO DE ADESÃO'!B1442,9),'INF GERAIS'!B1442=LEFT(EVENTOS!B1442,9),'INF GERAIS'!B1442=LEFT(PAGAMENTOS!B1442,9),'INF GERAIS'!B1442=LEFT(VISTORIA!B1442,9),'INF GERAIS'!B1442=LEFT('PRESTAÇÃO DE CONTAS'!B1442,9),'INF GERAIS'!B1442=LEFT('OBS  ENC'!B1442,9),'INF GERAIS'!B1442=LEFT('CONCLUSÃO INFORMAL'!B1442,9))</f>
        <v>1</v>
      </c>
      <c r="P1425" t="b">
        <f>AND('INF GERAIS'!D1442=RESUMO!D1442,'INF GERAIS'!D1442='TERMO DE ADESÃO'!D1442,'INF GERAIS'!D1442=EVENTOS!D1442,'INF GERAIS'!D1442=PAGAMENTOS!D1442,'INF GERAIS'!D1442=VISTORIA!D1442,'INF GERAIS'!D1442='PRESTAÇÃO DE CONTAS'!D1442,'INF GERAIS'!D1442='OBS  ENC'!D1442,'INF GERAIS'!D1442='CONCLUSÃO INFORMAL'!D1442)</f>
        <v>1</v>
      </c>
      <c r="Q1425" t="b">
        <f>AND('INF GERAIS'!E1442=RESUMO!E1442,'INF GERAIS'!E1442='TERMO DE ADESÃO'!E1442,'INF GERAIS'!E1442=EVENTOS!E1442,'INF GERAIS'!E1442=PAGAMENTOS!E1442,'INF GERAIS'!E1442=VISTORIA!E1442,'INF GERAIS'!E1442='PRESTAÇÃO DE CONTAS'!E1442,'INF GERAIS'!E1442='OBS  ENC'!E1442,'INF GERAIS'!E1442='CONCLUSÃO INFORMAL'!E1442)</f>
        <v>1</v>
      </c>
    </row>
    <row r="1426" spans="15:17" x14ac:dyDescent="0.35">
      <c r="O1426" t="b">
        <f>AND('INF GERAIS'!B1443=LEFT(RESUMO!B1443,9),'INF GERAIS'!B1443=LEFT('TERMO DE ADESÃO'!B1443,9),'INF GERAIS'!B1443=LEFT(EVENTOS!B1443,9),'INF GERAIS'!B1443=LEFT(PAGAMENTOS!B1443,9),'INF GERAIS'!B1443=LEFT(VISTORIA!B1443,9),'INF GERAIS'!B1443=LEFT('PRESTAÇÃO DE CONTAS'!B1443,9),'INF GERAIS'!B1443=LEFT('OBS  ENC'!B1443,9),'INF GERAIS'!B1443=LEFT('CONCLUSÃO INFORMAL'!B1443,9))</f>
        <v>1</v>
      </c>
      <c r="P1426" t="b">
        <f>AND('INF GERAIS'!D1443=RESUMO!D1443,'INF GERAIS'!D1443='TERMO DE ADESÃO'!D1443,'INF GERAIS'!D1443=EVENTOS!D1443,'INF GERAIS'!D1443=PAGAMENTOS!D1443,'INF GERAIS'!D1443=VISTORIA!D1443,'INF GERAIS'!D1443='PRESTAÇÃO DE CONTAS'!D1443,'INF GERAIS'!D1443='OBS  ENC'!D1443,'INF GERAIS'!D1443='CONCLUSÃO INFORMAL'!D1443)</f>
        <v>1</v>
      </c>
      <c r="Q1426" t="b">
        <f>AND('INF GERAIS'!E1443=RESUMO!E1443,'INF GERAIS'!E1443='TERMO DE ADESÃO'!E1443,'INF GERAIS'!E1443=EVENTOS!E1443,'INF GERAIS'!E1443=PAGAMENTOS!E1443,'INF GERAIS'!E1443=VISTORIA!E1443,'INF GERAIS'!E1443='PRESTAÇÃO DE CONTAS'!E1443,'INF GERAIS'!E1443='OBS  ENC'!E1443,'INF GERAIS'!E1443='CONCLUSÃO INFORMAL'!E1443)</f>
        <v>1</v>
      </c>
    </row>
    <row r="1427" spans="15:17" x14ac:dyDescent="0.35">
      <c r="O1427" t="b">
        <f>AND('INF GERAIS'!B1444=LEFT(RESUMO!B1444,9),'INF GERAIS'!B1444=LEFT('TERMO DE ADESÃO'!B1444,9),'INF GERAIS'!B1444=LEFT(EVENTOS!B1444,9),'INF GERAIS'!B1444=LEFT(PAGAMENTOS!B1444,9),'INF GERAIS'!B1444=LEFT(VISTORIA!B1444,9),'INF GERAIS'!B1444=LEFT('PRESTAÇÃO DE CONTAS'!B1444,9),'INF GERAIS'!B1444=LEFT('OBS  ENC'!B1444,9),'INF GERAIS'!B1444=LEFT('CONCLUSÃO INFORMAL'!B1444,9))</f>
        <v>1</v>
      </c>
      <c r="P1427" t="b">
        <f>AND('INF GERAIS'!D1444=RESUMO!D1444,'INF GERAIS'!D1444='TERMO DE ADESÃO'!D1444,'INF GERAIS'!D1444=EVENTOS!D1444,'INF GERAIS'!D1444=PAGAMENTOS!D1444,'INF GERAIS'!D1444=VISTORIA!D1444,'INF GERAIS'!D1444='PRESTAÇÃO DE CONTAS'!D1444,'INF GERAIS'!D1444='OBS  ENC'!D1444,'INF GERAIS'!D1444='CONCLUSÃO INFORMAL'!D1444)</f>
        <v>1</v>
      </c>
      <c r="Q1427" t="b">
        <f>AND('INF GERAIS'!E1444=RESUMO!E1444,'INF GERAIS'!E1444='TERMO DE ADESÃO'!E1444,'INF GERAIS'!E1444=EVENTOS!E1444,'INF GERAIS'!E1444=PAGAMENTOS!E1444,'INF GERAIS'!E1444=VISTORIA!E1444,'INF GERAIS'!E1444='PRESTAÇÃO DE CONTAS'!E1444,'INF GERAIS'!E1444='OBS  ENC'!E1444,'INF GERAIS'!E1444='CONCLUSÃO INFORMAL'!E1444)</f>
        <v>1</v>
      </c>
    </row>
    <row r="1428" spans="15:17" x14ac:dyDescent="0.35">
      <c r="O1428" t="b">
        <f>AND('INF GERAIS'!B1445=LEFT(RESUMO!B1445,9),'INF GERAIS'!B1445=LEFT('TERMO DE ADESÃO'!B1445,9),'INF GERAIS'!B1445=LEFT(EVENTOS!B1445,9),'INF GERAIS'!B1445=LEFT(PAGAMENTOS!B1445,9),'INF GERAIS'!B1445=LEFT(VISTORIA!B1445,9),'INF GERAIS'!B1445=LEFT('PRESTAÇÃO DE CONTAS'!B1445,9),'INF GERAIS'!B1445=LEFT('OBS  ENC'!B1445,9),'INF GERAIS'!B1445=LEFT('CONCLUSÃO INFORMAL'!B1445,9))</f>
        <v>1</v>
      </c>
      <c r="P1428" t="b">
        <f>AND('INF GERAIS'!D1445=RESUMO!D1445,'INF GERAIS'!D1445='TERMO DE ADESÃO'!D1445,'INF GERAIS'!D1445=EVENTOS!D1445,'INF GERAIS'!D1445=PAGAMENTOS!D1445,'INF GERAIS'!D1445=VISTORIA!D1445,'INF GERAIS'!D1445='PRESTAÇÃO DE CONTAS'!D1445,'INF GERAIS'!D1445='OBS  ENC'!D1445,'INF GERAIS'!D1445='CONCLUSÃO INFORMAL'!D1445)</f>
        <v>1</v>
      </c>
      <c r="Q1428" t="b">
        <f>AND('INF GERAIS'!E1445=RESUMO!E1445,'INF GERAIS'!E1445='TERMO DE ADESÃO'!E1445,'INF GERAIS'!E1445=EVENTOS!E1445,'INF GERAIS'!E1445=PAGAMENTOS!E1445,'INF GERAIS'!E1445=VISTORIA!E1445,'INF GERAIS'!E1445='PRESTAÇÃO DE CONTAS'!E1445,'INF GERAIS'!E1445='OBS  ENC'!E1445,'INF GERAIS'!E1445='CONCLUSÃO INFORMAL'!E1445)</f>
        <v>1</v>
      </c>
    </row>
    <row r="1429" spans="15:17" x14ac:dyDescent="0.35">
      <c r="O1429" t="b">
        <f>AND('INF GERAIS'!B1446=LEFT(RESUMO!B1446,9),'INF GERAIS'!B1446=LEFT('TERMO DE ADESÃO'!B1446,9),'INF GERAIS'!B1446=LEFT(EVENTOS!B1446,9),'INF GERAIS'!B1446=LEFT(PAGAMENTOS!B1446,9),'INF GERAIS'!B1446=LEFT(VISTORIA!B1446,9),'INF GERAIS'!B1446=LEFT('PRESTAÇÃO DE CONTAS'!B1446,9),'INF GERAIS'!B1446=LEFT('OBS  ENC'!B1446,9),'INF GERAIS'!B1446=LEFT('CONCLUSÃO INFORMAL'!B1446,9))</f>
        <v>1</v>
      </c>
      <c r="P1429" t="b">
        <f>AND('INF GERAIS'!D1446=RESUMO!D1446,'INF GERAIS'!D1446='TERMO DE ADESÃO'!D1446,'INF GERAIS'!D1446=EVENTOS!D1446,'INF GERAIS'!D1446=PAGAMENTOS!D1446,'INF GERAIS'!D1446=VISTORIA!D1446,'INF GERAIS'!D1446='PRESTAÇÃO DE CONTAS'!D1446,'INF GERAIS'!D1446='OBS  ENC'!D1446,'INF GERAIS'!D1446='CONCLUSÃO INFORMAL'!D1446)</f>
        <v>1</v>
      </c>
      <c r="Q1429" t="b">
        <f>AND('INF GERAIS'!E1446=RESUMO!E1446,'INF GERAIS'!E1446='TERMO DE ADESÃO'!E1446,'INF GERAIS'!E1446=EVENTOS!E1446,'INF GERAIS'!E1446=PAGAMENTOS!E1446,'INF GERAIS'!E1446=VISTORIA!E1446,'INF GERAIS'!E1446='PRESTAÇÃO DE CONTAS'!E1446,'INF GERAIS'!E1446='OBS  ENC'!E1446,'INF GERAIS'!E1446='CONCLUSÃO INFORMAL'!E1446)</f>
        <v>1</v>
      </c>
    </row>
    <row r="1430" spans="15:17" x14ac:dyDescent="0.35">
      <c r="O1430" t="b">
        <f>AND('INF GERAIS'!B1447=LEFT(RESUMO!B1447,9),'INF GERAIS'!B1447=LEFT('TERMO DE ADESÃO'!B1447,9),'INF GERAIS'!B1447=LEFT(EVENTOS!B1447,9),'INF GERAIS'!B1447=LEFT(PAGAMENTOS!B1447,9),'INF GERAIS'!B1447=LEFT(VISTORIA!B1447,9),'INF GERAIS'!B1447=LEFT('PRESTAÇÃO DE CONTAS'!B1447,9),'INF GERAIS'!B1447=LEFT('OBS  ENC'!B1447,9),'INF GERAIS'!B1447=LEFT('CONCLUSÃO INFORMAL'!B1447,9))</f>
        <v>1</v>
      </c>
      <c r="P1430" t="b">
        <f>AND('INF GERAIS'!D1447=RESUMO!D1447,'INF GERAIS'!D1447='TERMO DE ADESÃO'!D1447,'INF GERAIS'!D1447=EVENTOS!D1447,'INF GERAIS'!D1447=PAGAMENTOS!D1447,'INF GERAIS'!D1447=VISTORIA!D1447,'INF GERAIS'!D1447='PRESTAÇÃO DE CONTAS'!D1447,'INF GERAIS'!D1447='OBS  ENC'!D1447,'INF GERAIS'!D1447='CONCLUSÃO INFORMAL'!D1447)</f>
        <v>1</v>
      </c>
      <c r="Q1430" t="b">
        <f>AND('INF GERAIS'!E1447=RESUMO!E1447,'INF GERAIS'!E1447='TERMO DE ADESÃO'!E1447,'INF GERAIS'!E1447=EVENTOS!E1447,'INF GERAIS'!E1447=PAGAMENTOS!E1447,'INF GERAIS'!E1447=VISTORIA!E1447,'INF GERAIS'!E1447='PRESTAÇÃO DE CONTAS'!E1447,'INF GERAIS'!E1447='OBS  ENC'!E1447,'INF GERAIS'!E1447='CONCLUSÃO INFORMAL'!E1447)</f>
        <v>1</v>
      </c>
    </row>
    <row r="1431" spans="15:17" x14ac:dyDescent="0.35">
      <c r="O1431" t="b">
        <f>AND('INF GERAIS'!B1448=LEFT(RESUMO!B1448,9),'INF GERAIS'!B1448=LEFT('TERMO DE ADESÃO'!B1448,9),'INF GERAIS'!B1448=LEFT(EVENTOS!B1448,9),'INF GERAIS'!B1448=LEFT(PAGAMENTOS!B1448,9),'INF GERAIS'!B1448=LEFT(VISTORIA!B1448,9),'INF GERAIS'!B1448=LEFT('PRESTAÇÃO DE CONTAS'!B1448,9),'INF GERAIS'!B1448=LEFT('OBS  ENC'!B1448,9),'INF GERAIS'!B1448=LEFT('CONCLUSÃO INFORMAL'!B1448,9))</f>
        <v>1</v>
      </c>
      <c r="P1431" t="b">
        <f>AND('INF GERAIS'!D1448=RESUMO!D1448,'INF GERAIS'!D1448='TERMO DE ADESÃO'!D1448,'INF GERAIS'!D1448=EVENTOS!D1448,'INF GERAIS'!D1448=PAGAMENTOS!D1448,'INF GERAIS'!D1448=VISTORIA!D1448,'INF GERAIS'!D1448='PRESTAÇÃO DE CONTAS'!D1448,'INF GERAIS'!D1448='OBS  ENC'!D1448,'INF GERAIS'!D1448='CONCLUSÃO INFORMAL'!D1448)</f>
        <v>1</v>
      </c>
      <c r="Q1431" t="b">
        <f>AND('INF GERAIS'!E1448=RESUMO!E1448,'INF GERAIS'!E1448='TERMO DE ADESÃO'!E1448,'INF GERAIS'!E1448=EVENTOS!E1448,'INF GERAIS'!E1448=PAGAMENTOS!E1448,'INF GERAIS'!E1448=VISTORIA!E1448,'INF GERAIS'!E1448='PRESTAÇÃO DE CONTAS'!E1448,'INF GERAIS'!E1448='OBS  ENC'!E1448,'INF GERAIS'!E1448='CONCLUSÃO INFORMAL'!E1448)</f>
        <v>1</v>
      </c>
    </row>
    <row r="1432" spans="15:17" x14ac:dyDescent="0.35">
      <c r="O1432" t="b">
        <f>AND('INF GERAIS'!B1449=LEFT(RESUMO!B1449,9),'INF GERAIS'!B1449=LEFT('TERMO DE ADESÃO'!B1449,9),'INF GERAIS'!B1449=LEFT(EVENTOS!B1449,9),'INF GERAIS'!B1449=LEFT(PAGAMENTOS!B1449,9),'INF GERAIS'!B1449=LEFT(VISTORIA!B1449,9),'INF GERAIS'!B1449=LEFT('PRESTAÇÃO DE CONTAS'!B1449,9),'INF GERAIS'!B1449=LEFT('OBS  ENC'!B1449,9),'INF GERAIS'!B1449=LEFT('CONCLUSÃO INFORMAL'!B1449,9))</f>
        <v>1</v>
      </c>
      <c r="P1432" t="b">
        <f>AND('INF GERAIS'!D1449=RESUMO!D1449,'INF GERAIS'!D1449='TERMO DE ADESÃO'!D1449,'INF GERAIS'!D1449=EVENTOS!D1449,'INF GERAIS'!D1449=PAGAMENTOS!D1449,'INF GERAIS'!D1449=VISTORIA!D1449,'INF GERAIS'!D1449='PRESTAÇÃO DE CONTAS'!D1449,'INF GERAIS'!D1449='OBS  ENC'!D1449,'INF GERAIS'!D1449='CONCLUSÃO INFORMAL'!D1449)</f>
        <v>1</v>
      </c>
      <c r="Q1432" t="b">
        <f>AND('INF GERAIS'!E1449=RESUMO!E1449,'INF GERAIS'!E1449='TERMO DE ADESÃO'!E1449,'INF GERAIS'!E1449=EVENTOS!E1449,'INF GERAIS'!E1449=PAGAMENTOS!E1449,'INF GERAIS'!E1449=VISTORIA!E1449,'INF GERAIS'!E1449='PRESTAÇÃO DE CONTAS'!E1449,'INF GERAIS'!E1449='OBS  ENC'!E1449,'INF GERAIS'!E1449='CONCLUSÃO INFORMAL'!E1449)</f>
        <v>1</v>
      </c>
    </row>
    <row r="1433" spans="15:17" x14ac:dyDescent="0.35">
      <c r="O1433" t="b">
        <f>AND('INF GERAIS'!B1450=LEFT(RESUMO!B1450,9),'INF GERAIS'!B1450=LEFT('TERMO DE ADESÃO'!B1450,9),'INF GERAIS'!B1450=LEFT(EVENTOS!B1450,9),'INF GERAIS'!B1450=LEFT(PAGAMENTOS!B1450,9),'INF GERAIS'!B1450=LEFT(VISTORIA!B1450,9),'INF GERAIS'!B1450=LEFT('PRESTAÇÃO DE CONTAS'!B1450,9),'INF GERAIS'!B1450=LEFT('OBS  ENC'!B1450,9),'INF GERAIS'!B1450=LEFT('CONCLUSÃO INFORMAL'!B1450,9))</f>
        <v>1</v>
      </c>
      <c r="P1433" t="b">
        <f>AND('INF GERAIS'!D1450=RESUMO!D1450,'INF GERAIS'!D1450='TERMO DE ADESÃO'!D1450,'INF GERAIS'!D1450=EVENTOS!D1450,'INF GERAIS'!D1450=PAGAMENTOS!D1450,'INF GERAIS'!D1450=VISTORIA!D1450,'INF GERAIS'!D1450='PRESTAÇÃO DE CONTAS'!D1450,'INF GERAIS'!D1450='OBS  ENC'!D1450,'INF GERAIS'!D1450='CONCLUSÃO INFORMAL'!D1450)</f>
        <v>1</v>
      </c>
      <c r="Q1433" t="b">
        <f>AND('INF GERAIS'!E1450=RESUMO!E1450,'INF GERAIS'!E1450='TERMO DE ADESÃO'!E1450,'INF GERAIS'!E1450=EVENTOS!E1450,'INF GERAIS'!E1450=PAGAMENTOS!E1450,'INF GERAIS'!E1450=VISTORIA!E1450,'INF GERAIS'!E1450='PRESTAÇÃO DE CONTAS'!E1450,'INF GERAIS'!E1450='OBS  ENC'!E1450,'INF GERAIS'!E1450='CONCLUSÃO INFORMAL'!E1450)</f>
        <v>1</v>
      </c>
    </row>
    <row r="1434" spans="15:17" x14ac:dyDescent="0.35">
      <c r="O1434" t="b">
        <f>AND('INF GERAIS'!B1451=LEFT(RESUMO!B1451,9),'INF GERAIS'!B1451=LEFT('TERMO DE ADESÃO'!B1451,9),'INF GERAIS'!B1451=LEFT(EVENTOS!B1451,9),'INF GERAIS'!B1451=LEFT(PAGAMENTOS!B1451,9),'INF GERAIS'!B1451=LEFT(VISTORIA!B1451,9),'INF GERAIS'!B1451=LEFT('PRESTAÇÃO DE CONTAS'!B1451,9),'INF GERAIS'!B1451=LEFT('OBS  ENC'!B1451,9),'INF GERAIS'!B1451=LEFT('CONCLUSÃO INFORMAL'!B1451,9))</f>
        <v>1</v>
      </c>
      <c r="P1434" t="b">
        <f>AND('INF GERAIS'!D1451=RESUMO!D1451,'INF GERAIS'!D1451='TERMO DE ADESÃO'!D1451,'INF GERAIS'!D1451=EVENTOS!D1451,'INF GERAIS'!D1451=PAGAMENTOS!D1451,'INF GERAIS'!D1451=VISTORIA!D1451,'INF GERAIS'!D1451='PRESTAÇÃO DE CONTAS'!D1451,'INF GERAIS'!D1451='OBS  ENC'!D1451,'INF GERAIS'!D1451='CONCLUSÃO INFORMAL'!D1451)</f>
        <v>1</v>
      </c>
      <c r="Q1434" t="b">
        <f>AND('INF GERAIS'!E1451=RESUMO!E1451,'INF GERAIS'!E1451='TERMO DE ADESÃO'!E1451,'INF GERAIS'!E1451=EVENTOS!E1451,'INF GERAIS'!E1451=PAGAMENTOS!E1451,'INF GERAIS'!E1451=VISTORIA!E1451,'INF GERAIS'!E1451='PRESTAÇÃO DE CONTAS'!E1451,'INF GERAIS'!E1451='OBS  ENC'!E1451,'INF GERAIS'!E1451='CONCLUSÃO INFORMAL'!E1451)</f>
        <v>1</v>
      </c>
    </row>
    <row r="1435" spans="15:17" x14ac:dyDescent="0.35">
      <c r="O1435" t="b">
        <f>AND('INF GERAIS'!B1452=LEFT(RESUMO!B1452,9),'INF GERAIS'!B1452=LEFT('TERMO DE ADESÃO'!B1452,9),'INF GERAIS'!B1452=LEFT(EVENTOS!B1452,9),'INF GERAIS'!B1452=LEFT(PAGAMENTOS!B1452,9),'INF GERAIS'!B1452=LEFT(VISTORIA!B1452,9),'INF GERAIS'!B1452=LEFT('PRESTAÇÃO DE CONTAS'!B1452,9),'INF GERAIS'!B1452=LEFT('OBS  ENC'!B1452,9),'INF GERAIS'!B1452=LEFT('CONCLUSÃO INFORMAL'!B1452,9))</f>
        <v>1</v>
      </c>
      <c r="P1435" t="b">
        <f>AND('INF GERAIS'!D1452=RESUMO!D1452,'INF GERAIS'!D1452='TERMO DE ADESÃO'!D1452,'INF GERAIS'!D1452=EVENTOS!D1452,'INF GERAIS'!D1452=PAGAMENTOS!D1452,'INF GERAIS'!D1452=VISTORIA!D1452,'INF GERAIS'!D1452='PRESTAÇÃO DE CONTAS'!D1452,'INF GERAIS'!D1452='OBS  ENC'!D1452,'INF GERAIS'!D1452='CONCLUSÃO INFORMAL'!D1452)</f>
        <v>1</v>
      </c>
      <c r="Q1435" t="b">
        <f>AND('INF GERAIS'!E1452=RESUMO!E1452,'INF GERAIS'!E1452='TERMO DE ADESÃO'!E1452,'INF GERAIS'!E1452=EVENTOS!E1452,'INF GERAIS'!E1452=PAGAMENTOS!E1452,'INF GERAIS'!E1452=VISTORIA!E1452,'INF GERAIS'!E1452='PRESTAÇÃO DE CONTAS'!E1452,'INF GERAIS'!E1452='OBS  ENC'!E1452,'INF GERAIS'!E1452='CONCLUSÃO INFORMAL'!E1452)</f>
        <v>1</v>
      </c>
    </row>
    <row r="1436" spans="15:17" x14ac:dyDescent="0.35">
      <c r="O1436" t="b">
        <f>AND('INF GERAIS'!B1453=LEFT(RESUMO!B1453,9),'INF GERAIS'!B1453=LEFT('TERMO DE ADESÃO'!B1453,9),'INF GERAIS'!B1453=LEFT(EVENTOS!B1453,9),'INF GERAIS'!B1453=LEFT(PAGAMENTOS!B1453,9),'INF GERAIS'!B1453=LEFT(VISTORIA!B1453,9),'INF GERAIS'!B1453=LEFT('PRESTAÇÃO DE CONTAS'!B1453,9),'INF GERAIS'!B1453=LEFT('OBS  ENC'!B1453,9),'INF GERAIS'!B1453=LEFT('CONCLUSÃO INFORMAL'!B1453,9))</f>
        <v>1</v>
      </c>
      <c r="P1436" t="b">
        <f>AND('INF GERAIS'!D1453=RESUMO!D1453,'INF GERAIS'!D1453='TERMO DE ADESÃO'!D1453,'INF GERAIS'!D1453=EVENTOS!D1453,'INF GERAIS'!D1453=PAGAMENTOS!D1453,'INF GERAIS'!D1453=VISTORIA!D1453,'INF GERAIS'!D1453='PRESTAÇÃO DE CONTAS'!D1453,'INF GERAIS'!D1453='OBS  ENC'!D1453,'INF GERAIS'!D1453='CONCLUSÃO INFORMAL'!D1453)</f>
        <v>1</v>
      </c>
      <c r="Q1436" t="b">
        <f>AND('INF GERAIS'!E1453=RESUMO!E1453,'INF GERAIS'!E1453='TERMO DE ADESÃO'!E1453,'INF GERAIS'!E1453=EVENTOS!E1453,'INF GERAIS'!E1453=PAGAMENTOS!E1453,'INF GERAIS'!E1453=VISTORIA!E1453,'INF GERAIS'!E1453='PRESTAÇÃO DE CONTAS'!E1453,'INF GERAIS'!E1453='OBS  ENC'!E1453,'INF GERAIS'!E1453='CONCLUSÃO INFORMAL'!E1453)</f>
        <v>1</v>
      </c>
    </row>
    <row r="1437" spans="15:17" x14ac:dyDescent="0.35">
      <c r="O1437" t="b">
        <f>AND('INF GERAIS'!B1454=LEFT(RESUMO!B1454,9),'INF GERAIS'!B1454=LEFT('TERMO DE ADESÃO'!B1454,9),'INF GERAIS'!B1454=LEFT(EVENTOS!B1454,9),'INF GERAIS'!B1454=LEFT(PAGAMENTOS!B1454,9),'INF GERAIS'!B1454=LEFT(VISTORIA!B1454,9),'INF GERAIS'!B1454=LEFT('PRESTAÇÃO DE CONTAS'!B1454,9),'INF GERAIS'!B1454=LEFT('OBS  ENC'!B1454,9),'INF GERAIS'!B1454=LEFT('CONCLUSÃO INFORMAL'!B1454,9))</f>
        <v>1</v>
      </c>
      <c r="P1437" t="b">
        <f>AND('INF GERAIS'!D1454=RESUMO!D1454,'INF GERAIS'!D1454='TERMO DE ADESÃO'!D1454,'INF GERAIS'!D1454=EVENTOS!D1454,'INF GERAIS'!D1454=PAGAMENTOS!D1454,'INF GERAIS'!D1454=VISTORIA!D1454,'INF GERAIS'!D1454='PRESTAÇÃO DE CONTAS'!D1454,'INF GERAIS'!D1454='OBS  ENC'!D1454,'INF GERAIS'!D1454='CONCLUSÃO INFORMAL'!D1454)</f>
        <v>1</v>
      </c>
      <c r="Q1437" t="b">
        <f>AND('INF GERAIS'!E1454=RESUMO!E1454,'INF GERAIS'!E1454='TERMO DE ADESÃO'!E1454,'INF GERAIS'!E1454=EVENTOS!E1454,'INF GERAIS'!E1454=PAGAMENTOS!E1454,'INF GERAIS'!E1454=VISTORIA!E1454,'INF GERAIS'!E1454='PRESTAÇÃO DE CONTAS'!E1454,'INF GERAIS'!E1454='OBS  ENC'!E1454,'INF GERAIS'!E1454='CONCLUSÃO INFORMAL'!E1454)</f>
        <v>1</v>
      </c>
    </row>
    <row r="1438" spans="15:17" x14ac:dyDescent="0.35">
      <c r="O1438" t="b">
        <f>AND('INF GERAIS'!B1455=LEFT(RESUMO!B1455,9),'INF GERAIS'!B1455=LEFT('TERMO DE ADESÃO'!B1455,9),'INF GERAIS'!B1455=LEFT(EVENTOS!B1455,9),'INF GERAIS'!B1455=LEFT(PAGAMENTOS!B1455,9),'INF GERAIS'!B1455=LEFT(VISTORIA!B1455,9),'INF GERAIS'!B1455=LEFT('PRESTAÇÃO DE CONTAS'!B1455,9),'INF GERAIS'!B1455=LEFT('OBS  ENC'!B1455,9),'INF GERAIS'!B1455=LEFT('CONCLUSÃO INFORMAL'!B1455,9))</f>
        <v>1</v>
      </c>
      <c r="P1438" t="b">
        <f>AND('INF GERAIS'!D1455=RESUMO!D1455,'INF GERAIS'!D1455='TERMO DE ADESÃO'!D1455,'INF GERAIS'!D1455=EVENTOS!D1455,'INF GERAIS'!D1455=PAGAMENTOS!D1455,'INF GERAIS'!D1455=VISTORIA!D1455,'INF GERAIS'!D1455='PRESTAÇÃO DE CONTAS'!D1455,'INF GERAIS'!D1455='OBS  ENC'!D1455,'INF GERAIS'!D1455='CONCLUSÃO INFORMAL'!D1455)</f>
        <v>1</v>
      </c>
      <c r="Q1438" t="b">
        <f>AND('INF GERAIS'!E1455=RESUMO!E1455,'INF GERAIS'!E1455='TERMO DE ADESÃO'!E1455,'INF GERAIS'!E1455=EVENTOS!E1455,'INF GERAIS'!E1455=PAGAMENTOS!E1455,'INF GERAIS'!E1455=VISTORIA!E1455,'INF GERAIS'!E1455='PRESTAÇÃO DE CONTAS'!E1455,'INF GERAIS'!E1455='OBS  ENC'!E1455,'INF GERAIS'!E1455='CONCLUSÃO INFORMAL'!E1455)</f>
        <v>1</v>
      </c>
    </row>
    <row r="1439" spans="15:17" x14ac:dyDescent="0.35">
      <c r="O1439" t="b">
        <f>AND('INF GERAIS'!B1456=LEFT(RESUMO!B1456,9),'INF GERAIS'!B1456=LEFT('TERMO DE ADESÃO'!B1456,9),'INF GERAIS'!B1456=LEFT(EVENTOS!B1456,9),'INF GERAIS'!B1456=LEFT(PAGAMENTOS!B1456,9),'INF GERAIS'!B1456=LEFT(VISTORIA!B1456,9),'INF GERAIS'!B1456=LEFT('PRESTAÇÃO DE CONTAS'!B1456,9),'INF GERAIS'!B1456=LEFT('OBS  ENC'!B1456,9),'INF GERAIS'!B1456=LEFT('CONCLUSÃO INFORMAL'!B1456,9))</f>
        <v>1</v>
      </c>
      <c r="P1439" t="b">
        <f>AND('INF GERAIS'!D1456=RESUMO!D1456,'INF GERAIS'!D1456='TERMO DE ADESÃO'!D1456,'INF GERAIS'!D1456=EVENTOS!D1456,'INF GERAIS'!D1456=PAGAMENTOS!D1456,'INF GERAIS'!D1456=VISTORIA!D1456,'INF GERAIS'!D1456='PRESTAÇÃO DE CONTAS'!D1456,'INF GERAIS'!D1456='OBS  ENC'!D1456,'INF GERAIS'!D1456='CONCLUSÃO INFORMAL'!D1456)</f>
        <v>1</v>
      </c>
      <c r="Q1439" t="b">
        <f>AND('INF GERAIS'!E1456=RESUMO!E1456,'INF GERAIS'!E1456='TERMO DE ADESÃO'!E1456,'INF GERAIS'!E1456=EVENTOS!E1456,'INF GERAIS'!E1456=PAGAMENTOS!E1456,'INF GERAIS'!E1456=VISTORIA!E1456,'INF GERAIS'!E1456='PRESTAÇÃO DE CONTAS'!E1456,'INF GERAIS'!E1456='OBS  ENC'!E1456,'INF GERAIS'!E1456='CONCLUSÃO INFORMAL'!E1456)</f>
        <v>1</v>
      </c>
    </row>
    <row r="1440" spans="15:17" x14ac:dyDescent="0.35">
      <c r="O1440" t="b">
        <f>AND('INF GERAIS'!B1457=LEFT(RESUMO!B1457,9),'INF GERAIS'!B1457=LEFT('TERMO DE ADESÃO'!B1457,9),'INF GERAIS'!B1457=LEFT(EVENTOS!B1457,9),'INF GERAIS'!B1457=LEFT(PAGAMENTOS!B1457,9),'INF GERAIS'!B1457=LEFT(VISTORIA!B1457,9),'INF GERAIS'!B1457=LEFT('PRESTAÇÃO DE CONTAS'!B1457,9),'INF GERAIS'!B1457=LEFT('OBS  ENC'!B1457,9),'INF GERAIS'!B1457=LEFT('CONCLUSÃO INFORMAL'!B1457,9))</f>
        <v>1</v>
      </c>
      <c r="P1440" t="b">
        <f>AND('INF GERAIS'!D1457=RESUMO!D1457,'INF GERAIS'!D1457='TERMO DE ADESÃO'!D1457,'INF GERAIS'!D1457=EVENTOS!D1457,'INF GERAIS'!D1457=PAGAMENTOS!D1457,'INF GERAIS'!D1457=VISTORIA!D1457,'INF GERAIS'!D1457='PRESTAÇÃO DE CONTAS'!D1457,'INF GERAIS'!D1457='OBS  ENC'!D1457,'INF GERAIS'!D1457='CONCLUSÃO INFORMAL'!D1457)</f>
        <v>1</v>
      </c>
      <c r="Q1440" t="b">
        <f>AND('INF GERAIS'!E1457=RESUMO!E1457,'INF GERAIS'!E1457='TERMO DE ADESÃO'!E1457,'INF GERAIS'!E1457=EVENTOS!E1457,'INF GERAIS'!E1457=PAGAMENTOS!E1457,'INF GERAIS'!E1457=VISTORIA!E1457,'INF GERAIS'!E1457='PRESTAÇÃO DE CONTAS'!E1457,'INF GERAIS'!E1457='OBS  ENC'!E1457,'INF GERAIS'!E1457='CONCLUSÃO INFORMAL'!E1457)</f>
        <v>1</v>
      </c>
    </row>
    <row r="1441" spans="15:17" x14ac:dyDescent="0.35">
      <c r="O1441" t="b">
        <f>AND('INF GERAIS'!B1458=LEFT(RESUMO!B1458,9),'INF GERAIS'!B1458=LEFT('TERMO DE ADESÃO'!B1458,9),'INF GERAIS'!B1458=LEFT(EVENTOS!B1458,9),'INF GERAIS'!B1458=LEFT(PAGAMENTOS!B1458,9),'INF GERAIS'!B1458=LEFT(VISTORIA!B1458,9),'INF GERAIS'!B1458=LEFT('PRESTAÇÃO DE CONTAS'!B1458,9),'INF GERAIS'!B1458=LEFT('OBS  ENC'!B1458,9),'INF GERAIS'!B1458=LEFT('CONCLUSÃO INFORMAL'!B1458,9))</f>
        <v>1</v>
      </c>
      <c r="P1441" t="b">
        <f>AND('INF GERAIS'!D1458=RESUMO!D1458,'INF GERAIS'!D1458='TERMO DE ADESÃO'!D1458,'INF GERAIS'!D1458=EVENTOS!D1458,'INF GERAIS'!D1458=PAGAMENTOS!D1458,'INF GERAIS'!D1458=VISTORIA!D1458,'INF GERAIS'!D1458='PRESTAÇÃO DE CONTAS'!D1458,'INF GERAIS'!D1458='OBS  ENC'!D1458,'INF GERAIS'!D1458='CONCLUSÃO INFORMAL'!D1458)</f>
        <v>1</v>
      </c>
      <c r="Q1441" t="b">
        <f>AND('INF GERAIS'!E1458=RESUMO!E1458,'INF GERAIS'!E1458='TERMO DE ADESÃO'!E1458,'INF GERAIS'!E1458=EVENTOS!E1458,'INF GERAIS'!E1458=PAGAMENTOS!E1458,'INF GERAIS'!E1458=VISTORIA!E1458,'INF GERAIS'!E1458='PRESTAÇÃO DE CONTAS'!E1458,'INF GERAIS'!E1458='OBS  ENC'!E1458,'INF GERAIS'!E1458='CONCLUSÃO INFORMAL'!E1458)</f>
        <v>1</v>
      </c>
    </row>
    <row r="1442" spans="15:17" x14ac:dyDescent="0.35">
      <c r="O1442" t="b">
        <f>AND('INF GERAIS'!B1459=LEFT(RESUMO!B1459,9),'INF GERAIS'!B1459=LEFT('TERMO DE ADESÃO'!B1459,9),'INF GERAIS'!B1459=LEFT(EVENTOS!B1459,9),'INF GERAIS'!B1459=LEFT(PAGAMENTOS!B1459,9),'INF GERAIS'!B1459=LEFT(VISTORIA!B1459,9),'INF GERAIS'!B1459=LEFT('PRESTAÇÃO DE CONTAS'!B1459,9),'INF GERAIS'!B1459=LEFT('OBS  ENC'!B1459,9),'INF GERAIS'!B1459=LEFT('CONCLUSÃO INFORMAL'!B1459,9))</f>
        <v>1</v>
      </c>
      <c r="P1442" t="b">
        <f>AND('INF GERAIS'!D1459=RESUMO!D1459,'INF GERAIS'!D1459='TERMO DE ADESÃO'!D1459,'INF GERAIS'!D1459=EVENTOS!D1459,'INF GERAIS'!D1459=PAGAMENTOS!D1459,'INF GERAIS'!D1459=VISTORIA!D1459,'INF GERAIS'!D1459='PRESTAÇÃO DE CONTAS'!D1459,'INF GERAIS'!D1459='OBS  ENC'!D1459,'INF GERAIS'!D1459='CONCLUSÃO INFORMAL'!D1459)</f>
        <v>1</v>
      </c>
      <c r="Q1442" t="b">
        <f>AND('INF GERAIS'!E1459=RESUMO!E1459,'INF GERAIS'!E1459='TERMO DE ADESÃO'!E1459,'INF GERAIS'!E1459=EVENTOS!E1459,'INF GERAIS'!E1459=PAGAMENTOS!E1459,'INF GERAIS'!E1459=VISTORIA!E1459,'INF GERAIS'!E1459='PRESTAÇÃO DE CONTAS'!E1459,'INF GERAIS'!E1459='OBS  ENC'!E1459,'INF GERAIS'!E1459='CONCLUSÃO INFORMAL'!E1459)</f>
        <v>1</v>
      </c>
    </row>
    <row r="1443" spans="15:17" x14ac:dyDescent="0.35">
      <c r="O1443" t="b">
        <f>AND('INF GERAIS'!B1460=LEFT(RESUMO!B1460,9),'INF GERAIS'!B1460=LEFT('TERMO DE ADESÃO'!B1460,9),'INF GERAIS'!B1460=LEFT(EVENTOS!B1460,9),'INF GERAIS'!B1460=LEFT(PAGAMENTOS!B1460,9),'INF GERAIS'!B1460=LEFT(VISTORIA!B1460,9),'INF GERAIS'!B1460=LEFT('PRESTAÇÃO DE CONTAS'!B1460,9),'INF GERAIS'!B1460=LEFT('OBS  ENC'!B1460,9),'INF GERAIS'!B1460=LEFT('CONCLUSÃO INFORMAL'!B1460,9))</f>
        <v>1</v>
      </c>
      <c r="P1443" t="b">
        <f>AND('INF GERAIS'!D1460=RESUMO!D1460,'INF GERAIS'!D1460='TERMO DE ADESÃO'!D1460,'INF GERAIS'!D1460=EVENTOS!D1460,'INF GERAIS'!D1460=PAGAMENTOS!D1460,'INF GERAIS'!D1460=VISTORIA!D1460,'INF GERAIS'!D1460='PRESTAÇÃO DE CONTAS'!D1460,'INF GERAIS'!D1460='OBS  ENC'!D1460,'INF GERAIS'!D1460='CONCLUSÃO INFORMAL'!D1460)</f>
        <v>1</v>
      </c>
      <c r="Q1443" t="b">
        <f>AND('INF GERAIS'!E1460=RESUMO!E1460,'INF GERAIS'!E1460='TERMO DE ADESÃO'!E1460,'INF GERAIS'!E1460=EVENTOS!E1460,'INF GERAIS'!E1460=PAGAMENTOS!E1460,'INF GERAIS'!E1460=VISTORIA!E1460,'INF GERAIS'!E1460='PRESTAÇÃO DE CONTAS'!E1460,'INF GERAIS'!E1460='OBS  ENC'!E1460,'INF GERAIS'!E1460='CONCLUSÃO INFORMAL'!E1460)</f>
        <v>1</v>
      </c>
    </row>
    <row r="1444" spans="15:17" x14ac:dyDescent="0.35">
      <c r="O1444" t="b">
        <f>AND('INF GERAIS'!B1461=LEFT(RESUMO!B1461,9),'INF GERAIS'!B1461=LEFT('TERMO DE ADESÃO'!B1461,9),'INF GERAIS'!B1461=LEFT(EVENTOS!B1461,9),'INF GERAIS'!B1461=LEFT(PAGAMENTOS!B1461,9),'INF GERAIS'!B1461=LEFT(VISTORIA!B1461,9),'INF GERAIS'!B1461=LEFT('PRESTAÇÃO DE CONTAS'!B1461,9),'INF GERAIS'!B1461=LEFT('OBS  ENC'!B1461,9),'INF GERAIS'!B1461=LEFT('CONCLUSÃO INFORMAL'!B1461,9))</f>
        <v>1</v>
      </c>
      <c r="P1444" t="b">
        <f>AND('INF GERAIS'!D1461=RESUMO!D1461,'INF GERAIS'!D1461='TERMO DE ADESÃO'!D1461,'INF GERAIS'!D1461=EVENTOS!D1461,'INF GERAIS'!D1461=PAGAMENTOS!D1461,'INF GERAIS'!D1461=VISTORIA!D1461,'INF GERAIS'!D1461='PRESTAÇÃO DE CONTAS'!D1461,'INF GERAIS'!D1461='OBS  ENC'!D1461,'INF GERAIS'!D1461='CONCLUSÃO INFORMAL'!D1461)</f>
        <v>1</v>
      </c>
      <c r="Q1444" t="b">
        <f>AND('INF GERAIS'!E1461=RESUMO!E1461,'INF GERAIS'!E1461='TERMO DE ADESÃO'!E1461,'INF GERAIS'!E1461=EVENTOS!E1461,'INF GERAIS'!E1461=PAGAMENTOS!E1461,'INF GERAIS'!E1461=VISTORIA!E1461,'INF GERAIS'!E1461='PRESTAÇÃO DE CONTAS'!E1461,'INF GERAIS'!E1461='OBS  ENC'!E1461,'INF GERAIS'!E1461='CONCLUSÃO INFORMAL'!E1461)</f>
        <v>1</v>
      </c>
    </row>
    <row r="1445" spans="15:17" x14ac:dyDescent="0.35">
      <c r="O1445" t="b">
        <f>AND('INF GERAIS'!B1462=LEFT(RESUMO!B1462,9),'INF GERAIS'!B1462=LEFT('TERMO DE ADESÃO'!B1462,9),'INF GERAIS'!B1462=LEFT(EVENTOS!B1462,9),'INF GERAIS'!B1462=LEFT(PAGAMENTOS!B1462,9),'INF GERAIS'!B1462=LEFT(VISTORIA!B1462,9),'INF GERAIS'!B1462=LEFT('PRESTAÇÃO DE CONTAS'!B1462,9),'INF GERAIS'!B1462=LEFT('OBS  ENC'!B1462,9),'INF GERAIS'!B1462=LEFT('CONCLUSÃO INFORMAL'!B1462,9))</f>
        <v>1</v>
      </c>
      <c r="P1445" t="b">
        <f>AND('INF GERAIS'!D1462=RESUMO!D1462,'INF GERAIS'!D1462='TERMO DE ADESÃO'!D1462,'INF GERAIS'!D1462=EVENTOS!D1462,'INF GERAIS'!D1462=PAGAMENTOS!D1462,'INF GERAIS'!D1462=VISTORIA!D1462,'INF GERAIS'!D1462='PRESTAÇÃO DE CONTAS'!D1462,'INF GERAIS'!D1462='OBS  ENC'!D1462,'INF GERAIS'!D1462='CONCLUSÃO INFORMAL'!D1462)</f>
        <v>1</v>
      </c>
      <c r="Q1445" t="b">
        <f>AND('INF GERAIS'!E1462=RESUMO!E1462,'INF GERAIS'!E1462='TERMO DE ADESÃO'!E1462,'INF GERAIS'!E1462=EVENTOS!E1462,'INF GERAIS'!E1462=PAGAMENTOS!E1462,'INF GERAIS'!E1462=VISTORIA!E1462,'INF GERAIS'!E1462='PRESTAÇÃO DE CONTAS'!E1462,'INF GERAIS'!E1462='OBS  ENC'!E1462,'INF GERAIS'!E1462='CONCLUSÃO INFORMAL'!E1462)</f>
        <v>1</v>
      </c>
    </row>
    <row r="1446" spans="15:17" x14ac:dyDescent="0.35">
      <c r="O1446" t="b">
        <f>AND('INF GERAIS'!B1463=LEFT(RESUMO!B1463,9),'INF GERAIS'!B1463=LEFT('TERMO DE ADESÃO'!B1463,9),'INF GERAIS'!B1463=LEFT(EVENTOS!B1463,9),'INF GERAIS'!B1463=LEFT(PAGAMENTOS!B1463,9),'INF GERAIS'!B1463=LEFT(VISTORIA!B1463,9),'INF GERAIS'!B1463=LEFT('PRESTAÇÃO DE CONTAS'!B1463,9),'INF GERAIS'!B1463=LEFT('OBS  ENC'!B1463,9),'INF GERAIS'!B1463=LEFT('CONCLUSÃO INFORMAL'!B1463,9))</f>
        <v>1</v>
      </c>
      <c r="P1446" t="b">
        <f>AND('INF GERAIS'!D1463=RESUMO!D1463,'INF GERAIS'!D1463='TERMO DE ADESÃO'!D1463,'INF GERAIS'!D1463=EVENTOS!D1463,'INF GERAIS'!D1463=PAGAMENTOS!D1463,'INF GERAIS'!D1463=VISTORIA!D1463,'INF GERAIS'!D1463='PRESTAÇÃO DE CONTAS'!D1463,'INF GERAIS'!D1463='OBS  ENC'!D1463,'INF GERAIS'!D1463='CONCLUSÃO INFORMAL'!D1463)</f>
        <v>1</v>
      </c>
      <c r="Q1446" t="b">
        <f>AND('INF GERAIS'!E1463=RESUMO!E1463,'INF GERAIS'!E1463='TERMO DE ADESÃO'!E1463,'INF GERAIS'!E1463=EVENTOS!E1463,'INF GERAIS'!E1463=PAGAMENTOS!E1463,'INF GERAIS'!E1463=VISTORIA!E1463,'INF GERAIS'!E1463='PRESTAÇÃO DE CONTAS'!E1463,'INF GERAIS'!E1463='OBS  ENC'!E1463,'INF GERAIS'!E1463='CONCLUSÃO INFORMAL'!E1463)</f>
        <v>1</v>
      </c>
    </row>
    <row r="1447" spans="15:17" x14ac:dyDescent="0.35">
      <c r="O1447" t="b">
        <f>AND('INF GERAIS'!B1464=LEFT(RESUMO!B1464,9),'INF GERAIS'!B1464=LEFT('TERMO DE ADESÃO'!B1464,9),'INF GERAIS'!B1464=LEFT(EVENTOS!B1464,9),'INF GERAIS'!B1464=LEFT(PAGAMENTOS!B1464,9),'INF GERAIS'!B1464=LEFT(VISTORIA!B1464,9),'INF GERAIS'!B1464=LEFT('PRESTAÇÃO DE CONTAS'!B1464,9),'INF GERAIS'!B1464=LEFT('OBS  ENC'!B1464,9),'INF GERAIS'!B1464=LEFT('CONCLUSÃO INFORMAL'!B1464,9))</f>
        <v>1</v>
      </c>
      <c r="P1447" t="b">
        <f>AND('INF GERAIS'!D1464=RESUMO!D1464,'INF GERAIS'!D1464='TERMO DE ADESÃO'!D1464,'INF GERAIS'!D1464=EVENTOS!D1464,'INF GERAIS'!D1464=PAGAMENTOS!D1464,'INF GERAIS'!D1464=VISTORIA!D1464,'INF GERAIS'!D1464='PRESTAÇÃO DE CONTAS'!D1464,'INF GERAIS'!D1464='OBS  ENC'!D1464,'INF GERAIS'!D1464='CONCLUSÃO INFORMAL'!D1464)</f>
        <v>1</v>
      </c>
      <c r="Q1447" t="b">
        <f>AND('INF GERAIS'!E1464=RESUMO!E1464,'INF GERAIS'!E1464='TERMO DE ADESÃO'!E1464,'INF GERAIS'!E1464=EVENTOS!E1464,'INF GERAIS'!E1464=PAGAMENTOS!E1464,'INF GERAIS'!E1464=VISTORIA!E1464,'INF GERAIS'!E1464='PRESTAÇÃO DE CONTAS'!E1464,'INF GERAIS'!E1464='OBS  ENC'!E1464,'INF GERAIS'!E1464='CONCLUSÃO INFORMAL'!E1464)</f>
        <v>1</v>
      </c>
    </row>
    <row r="1448" spans="15:17" x14ac:dyDescent="0.35">
      <c r="O1448" t="b">
        <f>AND('INF GERAIS'!B1465=LEFT(RESUMO!B1465,9),'INF GERAIS'!B1465=LEFT('TERMO DE ADESÃO'!B1465,9),'INF GERAIS'!B1465=LEFT(EVENTOS!B1465,9),'INF GERAIS'!B1465=LEFT(PAGAMENTOS!B1465,9),'INF GERAIS'!B1465=LEFT(VISTORIA!B1465,9),'INF GERAIS'!B1465=LEFT('PRESTAÇÃO DE CONTAS'!B1465,9),'INF GERAIS'!B1465=LEFT('OBS  ENC'!B1465,9),'INF GERAIS'!B1465=LEFT('CONCLUSÃO INFORMAL'!B1465,9))</f>
        <v>1</v>
      </c>
      <c r="P1448" t="b">
        <f>AND('INF GERAIS'!D1465=RESUMO!D1465,'INF GERAIS'!D1465='TERMO DE ADESÃO'!D1465,'INF GERAIS'!D1465=EVENTOS!D1465,'INF GERAIS'!D1465=PAGAMENTOS!D1465,'INF GERAIS'!D1465=VISTORIA!D1465,'INF GERAIS'!D1465='PRESTAÇÃO DE CONTAS'!D1465,'INF GERAIS'!D1465='OBS  ENC'!D1465,'INF GERAIS'!D1465='CONCLUSÃO INFORMAL'!D1465)</f>
        <v>1</v>
      </c>
      <c r="Q1448" t="b">
        <f>AND('INF GERAIS'!E1465=RESUMO!E1465,'INF GERAIS'!E1465='TERMO DE ADESÃO'!E1465,'INF GERAIS'!E1465=EVENTOS!E1465,'INF GERAIS'!E1465=PAGAMENTOS!E1465,'INF GERAIS'!E1465=VISTORIA!E1465,'INF GERAIS'!E1465='PRESTAÇÃO DE CONTAS'!E1465,'INF GERAIS'!E1465='OBS  ENC'!E1465,'INF GERAIS'!E1465='CONCLUSÃO INFORMAL'!E1465)</f>
        <v>1</v>
      </c>
    </row>
    <row r="1449" spans="15:17" x14ac:dyDescent="0.35">
      <c r="O1449" t="b">
        <f>AND('INF GERAIS'!B1466=LEFT(RESUMO!B1466,9),'INF GERAIS'!B1466=LEFT('TERMO DE ADESÃO'!B1466,9),'INF GERAIS'!B1466=LEFT(EVENTOS!B1466,9),'INF GERAIS'!B1466=LEFT(PAGAMENTOS!B1466,9),'INF GERAIS'!B1466=LEFT(VISTORIA!B1466,9),'INF GERAIS'!B1466=LEFT('PRESTAÇÃO DE CONTAS'!B1466,9),'INF GERAIS'!B1466=LEFT('OBS  ENC'!B1466,9),'INF GERAIS'!B1466=LEFT('CONCLUSÃO INFORMAL'!B1466,9))</f>
        <v>1</v>
      </c>
      <c r="P1449" t="b">
        <f>AND('INF GERAIS'!D1466=RESUMO!D1466,'INF GERAIS'!D1466='TERMO DE ADESÃO'!D1466,'INF GERAIS'!D1466=EVENTOS!D1466,'INF GERAIS'!D1466=PAGAMENTOS!D1466,'INF GERAIS'!D1466=VISTORIA!D1466,'INF GERAIS'!D1466='PRESTAÇÃO DE CONTAS'!D1466,'INF GERAIS'!D1466='OBS  ENC'!D1466,'INF GERAIS'!D1466='CONCLUSÃO INFORMAL'!D1466)</f>
        <v>1</v>
      </c>
      <c r="Q1449" t="b">
        <f>AND('INF GERAIS'!E1466=RESUMO!E1466,'INF GERAIS'!E1466='TERMO DE ADESÃO'!E1466,'INF GERAIS'!E1466=EVENTOS!E1466,'INF GERAIS'!E1466=PAGAMENTOS!E1466,'INF GERAIS'!E1466=VISTORIA!E1466,'INF GERAIS'!E1466='PRESTAÇÃO DE CONTAS'!E1466,'INF GERAIS'!E1466='OBS  ENC'!E1466,'INF GERAIS'!E1466='CONCLUSÃO INFORMAL'!E1466)</f>
        <v>1</v>
      </c>
    </row>
    <row r="1450" spans="15:17" x14ac:dyDescent="0.35">
      <c r="O1450" t="b">
        <f>AND('INF GERAIS'!B1467=LEFT(RESUMO!B1467,9),'INF GERAIS'!B1467=LEFT('TERMO DE ADESÃO'!B1467,9),'INF GERAIS'!B1467=LEFT(EVENTOS!B1467,9),'INF GERAIS'!B1467=LEFT(PAGAMENTOS!B1467,9),'INF GERAIS'!B1467=LEFT(VISTORIA!B1467,9),'INF GERAIS'!B1467=LEFT('PRESTAÇÃO DE CONTAS'!B1467,9),'INF GERAIS'!B1467=LEFT('OBS  ENC'!B1467,9),'INF GERAIS'!B1467=LEFT('CONCLUSÃO INFORMAL'!B1467,9))</f>
        <v>1</v>
      </c>
      <c r="P1450" t="b">
        <f>AND('INF GERAIS'!D1467=RESUMO!D1467,'INF GERAIS'!D1467='TERMO DE ADESÃO'!D1467,'INF GERAIS'!D1467=EVENTOS!D1467,'INF GERAIS'!D1467=PAGAMENTOS!D1467,'INF GERAIS'!D1467=VISTORIA!D1467,'INF GERAIS'!D1467='PRESTAÇÃO DE CONTAS'!D1467,'INF GERAIS'!D1467='OBS  ENC'!D1467,'INF GERAIS'!D1467='CONCLUSÃO INFORMAL'!D1467)</f>
        <v>1</v>
      </c>
      <c r="Q1450" t="b">
        <f>AND('INF GERAIS'!E1467=RESUMO!E1467,'INF GERAIS'!E1467='TERMO DE ADESÃO'!E1467,'INF GERAIS'!E1467=EVENTOS!E1467,'INF GERAIS'!E1467=PAGAMENTOS!E1467,'INF GERAIS'!E1467=VISTORIA!E1467,'INF GERAIS'!E1467='PRESTAÇÃO DE CONTAS'!E1467,'INF GERAIS'!E1467='OBS  ENC'!E1467,'INF GERAIS'!E1467='CONCLUSÃO INFORMAL'!E1467)</f>
        <v>1</v>
      </c>
    </row>
    <row r="1451" spans="15:17" x14ac:dyDescent="0.35">
      <c r="O1451" t="b">
        <f>AND('INF GERAIS'!B1468=LEFT(RESUMO!B1468,9),'INF GERAIS'!B1468=LEFT('TERMO DE ADESÃO'!B1468,9),'INF GERAIS'!B1468=LEFT(EVENTOS!B1468,9),'INF GERAIS'!B1468=LEFT(PAGAMENTOS!B1468,9),'INF GERAIS'!B1468=LEFT(VISTORIA!B1468,9),'INF GERAIS'!B1468=LEFT('PRESTAÇÃO DE CONTAS'!B1468,9),'INF GERAIS'!B1468=LEFT('OBS  ENC'!B1468,9),'INF GERAIS'!B1468=LEFT('CONCLUSÃO INFORMAL'!B1468,9))</f>
        <v>1</v>
      </c>
      <c r="P1451" t="b">
        <f>AND('INF GERAIS'!D1468=RESUMO!D1468,'INF GERAIS'!D1468='TERMO DE ADESÃO'!D1468,'INF GERAIS'!D1468=EVENTOS!D1468,'INF GERAIS'!D1468=PAGAMENTOS!D1468,'INF GERAIS'!D1468=VISTORIA!D1468,'INF GERAIS'!D1468='PRESTAÇÃO DE CONTAS'!D1468,'INF GERAIS'!D1468='OBS  ENC'!D1468,'INF GERAIS'!D1468='CONCLUSÃO INFORMAL'!D1468)</f>
        <v>1</v>
      </c>
      <c r="Q1451" t="b">
        <f>AND('INF GERAIS'!E1468=RESUMO!E1468,'INF GERAIS'!E1468='TERMO DE ADESÃO'!E1468,'INF GERAIS'!E1468=EVENTOS!E1468,'INF GERAIS'!E1468=PAGAMENTOS!E1468,'INF GERAIS'!E1468=VISTORIA!E1468,'INF GERAIS'!E1468='PRESTAÇÃO DE CONTAS'!E1468,'INF GERAIS'!E1468='OBS  ENC'!E1468,'INF GERAIS'!E1468='CONCLUSÃO INFORMAL'!E1468)</f>
        <v>1</v>
      </c>
    </row>
    <row r="1452" spans="15:17" x14ac:dyDescent="0.35">
      <c r="O1452" t="b">
        <f>AND('INF GERAIS'!B1469=LEFT(RESUMO!B1469,9),'INF GERAIS'!B1469=LEFT('TERMO DE ADESÃO'!B1469,9),'INF GERAIS'!B1469=LEFT(EVENTOS!B1469,9),'INF GERAIS'!B1469=LEFT(PAGAMENTOS!B1469,9),'INF GERAIS'!B1469=LEFT(VISTORIA!B1469,9),'INF GERAIS'!B1469=LEFT('PRESTAÇÃO DE CONTAS'!B1469,9),'INF GERAIS'!B1469=LEFT('OBS  ENC'!B1469,9),'INF GERAIS'!B1469=LEFT('CONCLUSÃO INFORMAL'!B1469,9))</f>
        <v>1</v>
      </c>
      <c r="P1452" t="b">
        <f>AND('INF GERAIS'!D1469=RESUMO!D1469,'INF GERAIS'!D1469='TERMO DE ADESÃO'!D1469,'INF GERAIS'!D1469=EVENTOS!D1469,'INF GERAIS'!D1469=PAGAMENTOS!D1469,'INF GERAIS'!D1469=VISTORIA!D1469,'INF GERAIS'!D1469='PRESTAÇÃO DE CONTAS'!D1469,'INF GERAIS'!D1469='OBS  ENC'!D1469,'INF GERAIS'!D1469='CONCLUSÃO INFORMAL'!D1469)</f>
        <v>1</v>
      </c>
      <c r="Q1452" t="b">
        <f>AND('INF GERAIS'!E1469=RESUMO!E1469,'INF GERAIS'!E1469='TERMO DE ADESÃO'!E1469,'INF GERAIS'!E1469=EVENTOS!E1469,'INF GERAIS'!E1469=PAGAMENTOS!E1469,'INF GERAIS'!E1469=VISTORIA!E1469,'INF GERAIS'!E1469='PRESTAÇÃO DE CONTAS'!E1469,'INF GERAIS'!E1469='OBS  ENC'!E1469,'INF GERAIS'!E1469='CONCLUSÃO INFORMAL'!E1469)</f>
        <v>1</v>
      </c>
    </row>
    <row r="1453" spans="15:17" x14ac:dyDescent="0.35">
      <c r="O1453" t="b">
        <f>AND('INF GERAIS'!B1470=LEFT(RESUMO!B1470,9),'INF GERAIS'!B1470=LEFT('TERMO DE ADESÃO'!B1470,9),'INF GERAIS'!B1470=LEFT(EVENTOS!B1470,9),'INF GERAIS'!B1470=LEFT(PAGAMENTOS!B1470,9),'INF GERAIS'!B1470=LEFT(VISTORIA!B1470,9),'INF GERAIS'!B1470=LEFT('PRESTAÇÃO DE CONTAS'!B1470,9),'INF GERAIS'!B1470=LEFT('OBS  ENC'!B1470,9),'INF GERAIS'!B1470=LEFT('CONCLUSÃO INFORMAL'!B1470,9))</f>
        <v>1</v>
      </c>
      <c r="P1453" t="b">
        <f>AND('INF GERAIS'!D1470=RESUMO!D1470,'INF GERAIS'!D1470='TERMO DE ADESÃO'!D1470,'INF GERAIS'!D1470=EVENTOS!D1470,'INF GERAIS'!D1470=PAGAMENTOS!D1470,'INF GERAIS'!D1470=VISTORIA!D1470,'INF GERAIS'!D1470='PRESTAÇÃO DE CONTAS'!D1470,'INF GERAIS'!D1470='OBS  ENC'!D1470,'INF GERAIS'!D1470='CONCLUSÃO INFORMAL'!D1470)</f>
        <v>1</v>
      </c>
      <c r="Q1453" t="b">
        <f>AND('INF GERAIS'!E1470=RESUMO!E1470,'INF GERAIS'!E1470='TERMO DE ADESÃO'!E1470,'INF GERAIS'!E1470=EVENTOS!E1470,'INF GERAIS'!E1470=PAGAMENTOS!E1470,'INF GERAIS'!E1470=VISTORIA!E1470,'INF GERAIS'!E1470='PRESTAÇÃO DE CONTAS'!E1470,'INF GERAIS'!E1470='OBS  ENC'!E1470,'INF GERAIS'!E1470='CONCLUSÃO INFORMAL'!E1470)</f>
        <v>1</v>
      </c>
    </row>
    <row r="1454" spans="15:17" x14ac:dyDescent="0.35">
      <c r="O1454" t="b">
        <f>AND('INF GERAIS'!B1471=LEFT(RESUMO!B1471,9),'INF GERAIS'!B1471=LEFT('TERMO DE ADESÃO'!B1471,9),'INF GERAIS'!B1471=LEFT(EVENTOS!B1471,9),'INF GERAIS'!B1471=LEFT(PAGAMENTOS!B1471,9),'INF GERAIS'!B1471=LEFT(VISTORIA!B1471,9),'INF GERAIS'!B1471=LEFT('PRESTAÇÃO DE CONTAS'!B1471,9),'INF GERAIS'!B1471=LEFT('OBS  ENC'!B1471,9),'INF GERAIS'!B1471=LEFT('CONCLUSÃO INFORMAL'!B1471,9))</f>
        <v>1</v>
      </c>
      <c r="P1454" t="b">
        <f>AND('INF GERAIS'!D1471=RESUMO!D1471,'INF GERAIS'!D1471='TERMO DE ADESÃO'!D1471,'INF GERAIS'!D1471=EVENTOS!D1471,'INF GERAIS'!D1471=PAGAMENTOS!D1471,'INF GERAIS'!D1471=VISTORIA!D1471,'INF GERAIS'!D1471='PRESTAÇÃO DE CONTAS'!D1471,'INF GERAIS'!D1471='OBS  ENC'!D1471,'INF GERAIS'!D1471='CONCLUSÃO INFORMAL'!D1471)</f>
        <v>1</v>
      </c>
      <c r="Q1454" t="b">
        <f>AND('INF GERAIS'!E1471=RESUMO!E1471,'INF GERAIS'!E1471='TERMO DE ADESÃO'!E1471,'INF GERAIS'!E1471=EVENTOS!E1471,'INF GERAIS'!E1471=PAGAMENTOS!E1471,'INF GERAIS'!E1471=VISTORIA!E1471,'INF GERAIS'!E1471='PRESTAÇÃO DE CONTAS'!E1471,'INF GERAIS'!E1471='OBS  ENC'!E1471,'INF GERAIS'!E1471='CONCLUSÃO INFORMAL'!E1471)</f>
        <v>1</v>
      </c>
    </row>
    <row r="1455" spans="15:17" x14ac:dyDescent="0.35">
      <c r="O1455" t="b">
        <f>AND('INF GERAIS'!B1472=LEFT(RESUMO!B1472,9),'INF GERAIS'!B1472=LEFT('TERMO DE ADESÃO'!B1472,9),'INF GERAIS'!B1472=LEFT(EVENTOS!B1472,9),'INF GERAIS'!B1472=LEFT(PAGAMENTOS!B1472,9),'INF GERAIS'!B1472=LEFT(VISTORIA!B1472,9),'INF GERAIS'!B1472=LEFT('PRESTAÇÃO DE CONTAS'!B1472,9),'INF GERAIS'!B1472=LEFT('OBS  ENC'!B1472,9),'INF GERAIS'!B1472=LEFT('CONCLUSÃO INFORMAL'!B1472,9))</f>
        <v>1</v>
      </c>
      <c r="P1455" t="b">
        <f>AND('INF GERAIS'!D1472=RESUMO!D1472,'INF GERAIS'!D1472='TERMO DE ADESÃO'!D1472,'INF GERAIS'!D1472=EVENTOS!D1472,'INF GERAIS'!D1472=PAGAMENTOS!D1472,'INF GERAIS'!D1472=VISTORIA!D1472,'INF GERAIS'!D1472='PRESTAÇÃO DE CONTAS'!D1472,'INF GERAIS'!D1472='OBS  ENC'!D1472,'INF GERAIS'!D1472='CONCLUSÃO INFORMAL'!D1472)</f>
        <v>1</v>
      </c>
      <c r="Q1455" t="b">
        <f>AND('INF GERAIS'!E1472=RESUMO!E1472,'INF GERAIS'!E1472='TERMO DE ADESÃO'!E1472,'INF GERAIS'!E1472=EVENTOS!E1472,'INF GERAIS'!E1472=PAGAMENTOS!E1472,'INF GERAIS'!E1472=VISTORIA!E1472,'INF GERAIS'!E1472='PRESTAÇÃO DE CONTAS'!E1472,'INF GERAIS'!E1472='OBS  ENC'!E1472,'INF GERAIS'!E1472='CONCLUSÃO INFORMAL'!E1472)</f>
        <v>1</v>
      </c>
    </row>
    <row r="1456" spans="15:17" x14ac:dyDescent="0.35">
      <c r="O1456" t="b">
        <f>AND('INF GERAIS'!B1473=LEFT(RESUMO!B1473,9),'INF GERAIS'!B1473=LEFT('TERMO DE ADESÃO'!B1473,9),'INF GERAIS'!B1473=LEFT(EVENTOS!B1473,9),'INF GERAIS'!B1473=LEFT(PAGAMENTOS!B1473,9),'INF GERAIS'!B1473=LEFT(VISTORIA!B1473,9),'INF GERAIS'!B1473=LEFT('PRESTAÇÃO DE CONTAS'!B1473,9),'INF GERAIS'!B1473=LEFT('OBS  ENC'!B1473,9),'INF GERAIS'!B1473=LEFT('CONCLUSÃO INFORMAL'!B1473,9))</f>
        <v>1</v>
      </c>
      <c r="P1456" t="b">
        <f>AND('INF GERAIS'!D1473=RESUMO!D1473,'INF GERAIS'!D1473='TERMO DE ADESÃO'!D1473,'INF GERAIS'!D1473=EVENTOS!D1473,'INF GERAIS'!D1473=PAGAMENTOS!D1473,'INF GERAIS'!D1473=VISTORIA!D1473,'INF GERAIS'!D1473='PRESTAÇÃO DE CONTAS'!D1473,'INF GERAIS'!D1473='OBS  ENC'!D1473,'INF GERAIS'!D1473='CONCLUSÃO INFORMAL'!D1473)</f>
        <v>1</v>
      </c>
      <c r="Q1456" t="b">
        <f>AND('INF GERAIS'!E1473=RESUMO!E1473,'INF GERAIS'!E1473='TERMO DE ADESÃO'!E1473,'INF GERAIS'!E1473=EVENTOS!E1473,'INF GERAIS'!E1473=PAGAMENTOS!E1473,'INF GERAIS'!E1473=VISTORIA!E1473,'INF GERAIS'!E1473='PRESTAÇÃO DE CONTAS'!E1473,'INF GERAIS'!E1473='OBS  ENC'!E1473,'INF GERAIS'!E1473='CONCLUSÃO INFORMAL'!E1473)</f>
        <v>1</v>
      </c>
    </row>
    <row r="1457" spans="15:17" x14ac:dyDescent="0.35">
      <c r="O1457" t="b">
        <f>AND('INF GERAIS'!B1474=LEFT(RESUMO!B1474,9),'INF GERAIS'!B1474=LEFT('TERMO DE ADESÃO'!B1474,9),'INF GERAIS'!B1474=LEFT(EVENTOS!B1474,9),'INF GERAIS'!B1474=LEFT(PAGAMENTOS!B1474,9),'INF GERAIS'!B1474=LEFT(VISTORIA!B1474,9),'INF GERAIS'!B1474=LEFT('PRESTAÇÃO DE CONTAS'!B1474,9),'INF GERAIS'!B1474=LEFT('OBS  ENC'!B1474,9),'INF GERAIS'!B1474=LEFT('CONCLUSÃO INFORMAL'!B1474,9))</f>
        <v>1</v>
      </c>
      <c r="P1457" t="b">
        <f>AND('INF GERAIS'!D1474=RESUMO!D1474,'INF GERAIS'!D1474='TERMO DE ADESÃO'!D1474,'INF GERAIS'!D1474=EVENTOS!D1474,'INF GERAIS'!D1474=PAGAMENTOS!D1474,'INF GERAIS'!D1474=VISTORIA!D1474,'INF GERAIS'!D1474='PRESTAÇÃO DE CONTAS'!D1474,'INF GERAIS'!D1474='OBS  ENC'!D1474,'INF GERAIS'!D1474='CONCLUSÃO INFORMAL'!D1474)</f>
        <v>1</v>
      </c>
      <c r="Q1457" t="b">
        <f>AND('INF GERAIS'!E1474=RESUMO!E1474,'INF GERAIS'!E1474='TERMO DE ADESÃO'!E1474,'INF GERAIS'!E1474=EVENTOS!E1474,'INF GERAIS'!E1474=PAGAMENTOS!E1474,'INF GERAIS'!E1474=VISTORIA!E1474,'INF GERAIS'!E1474='PRESTAÇÃO DE CONTAS'!E1474,'INF GERAIS'!E1474='OBS  ENC'!E1474,'INF GERAIS'!E1474='CONCLUSÃO INFORMAL'!E1474)</f>
        <v>1</v>
      </c>
    </row>
    <row r="1458" spans="15:17" x14ac:dyDescent="0.35">
      <c r="O1458" t="b">
        <f>AND('INF GERAIS'!B1475=LEFT(RESUMO!B1475,9),'INF GERAIS'!B1475=LEFT('TERMO DE ADESÃO'!B1475,9),'INF GERAIS'!B1475=LEFT(EVENTOS!B1475,9),'INF GERAIS'!B1475=LEFT(PAGAMENTOS!B1475,9),'INF GERAIS'!B1475=LEFT(VISTORIA!B1475,9),'INF GERAIS'!B1475=LEFT('PRESTAÇÃO DE CONTAS'!B1475,9),'INF GERAIS'!B1475=LEFT('OBS  ENC'!B1475,9),'INF GERAIS'!B1475=LEFT('CONCLUSÃO INFORMAL'!B1475,9))</f>
        <v>1</v>
      </c>
      <c r="P1458" t="b">
        <f>AND('INF GERAIS'!D1475=RESUMO!D1475,'INF GERAIS'!D1475='TERMO DE ADESÃO'!D1475,'INF GERAIS'!D1475=EVENTOS!D1475,'INF GERAIS'!D1475=PAGAMENTOS!D1475,'INF GERAIS'!D1475=VISTORIA!D1475,'INF GERAIS'!D1475='PRESTAÇÃO DE CONTAS'!D1475,'INF GERAIS'!D1475='OBS  ENC'!D1475,'INF GERAIS'!D1475='CONCLUSÃO INFORMAL'!D1475)</f>
        <v>1</v>
      </c>
      <c r="Q1458" t="b">
        <f>AND('INF GERAIS'!E1475=RESUMO!E1475,'INF GERAIS'!E1475='TERMO DE ADESÃO'!E1475,'INF GERAIS'!E1475=EVENTOS!E1475,'INF GERAIS'!E1475=PAGAMENTOS!E1475,'INF GERAIS'!E1475=VISTORIA!E1475,'INF GERAIS'!E1475='PRESTAÇÃO DE CONTAS'!E1475,'INF GERAIS'!E1475='OBS  ENC'!E1475,'INF GERAIS'!E1475='CONCLUSÃO INFORMAL'!E1475)</f>
        <v>1</v>
      </c>
    </row>
    <row r="1459" spans="15:17" x14ac:dyDescent="0.35">
      <c r="O1459" t="b">
        <f>AND('INF GERAIS'!B1476=LEFT(RESUMO!B1476,9),'INF GERAIS'!B1476=LEFT('TERMO DE ADESÃO'!B1476,9),'INF GERAIS'!B1476=LEFT(EVENTOS!B1476,9),'INF GERAIS'!B1476=LEFT(PAGAMENTOS!B1476,9),'INF GERAIS'!B1476=LEFT(VISTORIA!B1476,9),'INF GERAIS'!B1476=LEFT('PRESTAÇÃO DE CONTAS'!B1476,9),'INF GERAIS'!B1476=LEFT('OBS  ENC'!B1476,9),'INF GERAIS'!B1476=LEFT('CONCLUSÃO INFORMAL'!B1476,9))</f>
        <v>1</v>
      </c>
      <c r="P1459" t="b">
        <f>AND('INF GERAIS'!D1476=RESUMO!D1476,'INF GERAIS'!D1476='TERMO DE ADESÃO'!D1476,'INF GERAIS'!D1476=EVENTOS!D1476,'INF GERAIS'!D1476=PAGAMENTOS!D1476,'INF GERAIS'!D1476=VISTORIA!D1476,'INF GERAIS'!D1476='PRESTAÇÃO DE CONTAS'!D1476,'INF GERAIS'!D1476='OBS  ENC'!D1476,'INF GERAIS'!D1476='CONCLUSÃO INFORMAL'!D1476)</f>
        <v>1</v>
      </c>
      <c r="Q1459" t="b">
        <f>AND('INF GERAIS'!E1476=RESUMO!E1476,'INF GERAIS'!E1476='TERMO DE ADESÃO'!E1476,'INF GERAIS'!E1476=EVENTOS!E1476,'INF GERAIS'!E1476=PAGAMENTOS!E1476,'INF GERAIS'!E1476=VISTORIA!E1476,'INF GERAIS'!E1476='PRESTAÇÃO DE CONTAS'!E1476,'INF GERAIS'!E1476='OBS  ENC'!E1476,'INF GERAIS'!E1476='CONCLUSÃO INFORMAL'!E1476)</f>
        <v>1</v>
      </c>
    </row>
    <row r="1460" spans="15:17" x14ac:dyDescent="0.35">
      <c r="O1460" t="b">
        <f>AND('INF GERAIS'!B1477=LEFT(RESUMO!B1477,9),'INF GERAIS'!B1477=LEFT('TERMO DE ADESÃO'!B1477,9),'INF GERAIS'!B1477=LEFT(EVENTOS!B1477,9),'INF GERAIS'!B1477=LEFT(PAGAMENTOS!B1477,9),'INF GERAIS'!B1477=LEFT(VISTORIA!B1477,9),'INF GERAIS'!B1477=LEFT('PRESTAÇÃO DE CONTAS'!B1477,9),'INF GERAIS'!B1477=LEFT('OBS  ENC'!B1477,9),'INF GERAIS'!B1477=LEFT('CONCLUSÃO INFORMAL'!B1477,9))</f>
        <v>1</v>
      </c>
      <c r="P1460" t="b">
        <f>AND('INF GERAIS'!D1477=RESUMO!D1477,'INF GERAIS'!D1477='TERMO DE ADESÃO'!D1477,'INF GERAIS'!D1477=EVENTOS!D1477,'INF GERAIS'!D1477=PAGAMENTOS!D1477,'INF GERAIS'!D1477=VISTORIA!D1477,'INF GERAIS'!D1477='PRESTAÇÃO DE CONTAS'!D1477,'INF GERAIS'!D1477='OBS  ENC'!D1477,'INF GERAIS'!D1477='CONCLUSÃO INFORMAL'!D1477)</f>
        <v>1</v>
      </c>
      <c r="Q1460" t="b">
        <f>AND('INF GERAIS'!E1477=RESUMO!E1477,'INF GERAIS'!E1477='TERMO DE ADESÃO'!E1477,'INF GERAIS'!E1477=EVENTOS!E1477,'INF GERAIS'!E1477=PAGAMENTOS!E1477,'INF GERAIS'!E1477=VISTORIA!E1477,'INF GERAIS'!E1477='PRESTAÇÃO DE CONTAS'!E1477,'INF GERAIS'!E1477='OBS  ENC'!E1477,'INF GERAIS'!E1477='CONCLUSÃO INFORMAL'!E1477)</f>
        <v>1</v>
      </c>
    </row>
    <row r="1461" spans="15:17" x14ac:dyDescent="0.35">
      <c r="O1461" t="b">
        <f>AND('INF GERAIS'!B1478=LEFT(RESUMO!B1478,9),'INF GERAIS'!B1478=LEFT('TERMO DE ADESÃO'!B1478,9),'INF GERAIS'!B1478=LEFT(EVENTOS!B1478,9),'INF GERAIS'!B1478=LEFT(PAGAMENTOS!B1478,9),'INF GERAIS'!B1478=LEFT(VISTORIA!B1478,9),'INF GERAIS'!B1478=LEFT('PRESTAÇÃO DE CONTAS'!B1478,9),'INF GERAIS'!B1478=LEFT('OBS  ENC'!B1478,9),'INF GERAIS'!B1478=LEFT('CONCLUSÃO INFORMAL'!B1478,9))</f>
        <v>1</v>
      </c>
      <c r="P1461" t="b">
        <f>AND('INF GERAIS'!D1478=RESUMO!D1478,'INF GERAIS'!D1478='TERMO DE ADESÃO'!D1478,'INF GERAIS'!D1478=EVENTOS!D1478,'INF GERAIS'!D1478=PAGAMENTOS!D1478,'INF GERAIS'!D1478=VISTORIA!D1478,'INF GERAIS'!D1478='PRESTAÇÃO DE CONTAS'!D1478,'INF GERAIS'!D1478='OBS  ENC'!D1478,'INF GERAIS'!D1478='CONCLUSÃO INFORMAL'!D1478)</f>
        <v>1</v>
      </c>
      <c r="Q1461" t="b">
        <f>AND('INF GERAIS'!E1478=RESUMO!E1478,'INF GERAIS'!E1478='TERMO DE ADESÃO'!E1478,'INF GERAIS'!E1478=EVENTOS!E1478,'INF GERAIS'!E1478=PAGAMENTOS!E1478,'INF GERAIS'!E1478=VISTORIA!E1478,'INF GERAIS'!E1478='PRESTAÇÃO DE CONTAS'!E1478,'INF GERAIS'!E1478='OBS  ENC'!E1478,'INF GERAIS'!E1478='CONCLUSÃO INFORMAL'!E1478)</f>
        <v>1</v>
      </c>
    </row>
    <row r="1462" spans="15:17" x14ac:dyDescent="0.35">
      <c r="O1462" t="b">
        <f>AND('INF GERAIS'!B1479=LEFT(RESUMO!B1479,9),'INF GERAIS'!B1479=LEFT('TERMO DE ADESÃO'!B1479,9),'INF GERAIS'!B1479=LEFT(EVENTOS!B1479,9),'INF GERAIS'!B1479=LEFT(PAGAMENTOS!B1479,9),'INF GERAIS'!B1479=LEFT(VISTORIA!B1479,9),'INF GERAIS'!B1479=LEFT('PRESTAÇÃO DE CONTAS'!B1479,9),'INF GERAIS'!B1479=LEFT('OBS  ENC'!B1479,9),'INF GERAIS'!B1479=LEFT('CONCLUSÃO INFORMAL'!B1479,9))</f>
        <v>1</v>
      </c>
      <c r="P1462" t="b">
        <f>AND('INF GERAIS'!D1479=RESUMO!D1479,'INF GERAIS'!D1479='TERMO DE ADESÃO'!D1479,'INF GERAIS'!D1479=EVENTOS!D1479,'INF GERAIS'!D1479=PAGAMENTOS!D1479,'INF GERAIS'!D1479=VISTORIA!D1479,'INF GERAIS'!D1479='PRESTAÇÃO DE CONTAS'!D1479,'INF GERAIS'!D1479='OBS  ENC'!D1479,'INF GERAIS'!D1479='CONCLUSÃO INFORMAL'!D1479)</f>
        <v>1</v>
      </c>
      <c r="Q1462" t="b">
        <f>AND('INF GERAIS'!E1479=RESUMO!E1479,'INF GERAIS'!E1479='TERMO DE ADESÃO'!E1479,'INF GERAIS'!E1479=EVENTOS!E1479,'INF GERAIS'!E1479=PAGAMENTOS!E1479,'INF GERAIS'!E1479=VISTORIA!E1479,'INF GERAIS'!E1479='PRESTAÇÃO DE CONTAS'!E1479,'INF GERAIS'!E1479='OBS  ENC'!E1479,'INF GERAIS'!E1479='CONCLUSÃO INFORMAL'!E1479)</f>
        <v>1</v>
      </c>
    </row>
    <row r="1463" spans="15:17" x14ac:dyDescent="0.35">
      <c r="O1463" t="b">
        <f>AND('INF GERAIS'!B1480=LEFT(RESUMO!B1480,9),'INF GERAIS'!B1480=LEFT('TERMO DE ADESÃO'!B1480,9),'INF GERAIS'!B1480=LEFT(EVENTOS!B1480,9),'INF GERAIS'!B1480=LEFT(PAGAMENTOS!B1480,9),'INF GERAIS'!B1480=LEFT(VISTORIA!B1480,9),'INF GERAIS'!B1480=LEFT('PRESTAÇÃO DE CONTAS'!B1480,9),'INF GERAIS'!B1480=LEFT('OBS  ENC'!B1480,9),'INF GERAIS'!B1480=LEFT('CONCLUSÃO INFORMAL'!B1480,9))</f>
        <v>1</v>
      </c>
      <c r="P1463" t="b">
        <f>AND('INF GERAIS'!D1480=RESUMO!D1480,'INF GERAIS'!D1480='TERMO DE ADESÃO'!D1480,'INF GERAIS'!D1480=EVENTOS!D1480,'INF GERAIS'!D1480=PAGAMENTOS!D1480,'INF GERAIS'!D1480=VISTORIA!D1480,'INF GERAIS'!D1480='PRESTAÇÃO DE CONTAS'!D1480,'INF GERAIS'!D1480='OBS  ENC'!D1480,'INF GERAIS'!D1480='CONCLUSÃO INFORMAL'!D1480)</f>
        <v>1</v>
      </c>
      <c r="Q1463" t="b">
        <f>AND('INF GERAIS'!E1480=RESUMO!E1480,'INF GERAIS'!E1480='TERMO DE ADESÃO'!E1480,'INF GERAIS'!E1480=EVENTOS!E1480,'INF GERAIS'!E1480=PAGAMENTOS!E1480,'INF GERAIS'!E1480=VISTORIA!E1480,'INF GERAIS'!E1480='PRESTAÇÃO DE CONTAS'!E1480,'INF GERAIS'!E1480='OBS  ENC'!E1480,'INF GERAIS'!E1480='CONCLUSÃO INFORMAL'!E1480)</f>
        <v>1</v>
      </c>
    </row>
    <row r="1464" spans="15:17" x14ac:dyDescent="0.35">
      <c r="O1464" t="b">
        <f>AND('INF GERAIS'!B1481=LEFT(RESUMO!B1481,9),'INF GERAIS'!B1481=LEFT('TERMO DE ADESÃO'!B1481,9),'INF GERAIS'!B1481=LEFT(EVENTOS!B1481,9),'INF GERAIS'!B1481=LEFT(PAGAMENTOS!B1481,9),'INF GERAIS'!B1481=LEFT(VISTORIA!B1481,9),'INF GERAIS'!B1481=LEFT('PRESTAÇÃO DE CONTAS'!B1481,9),'INF GERAIS'!B1481=LEFT('OBS  ENC'!B1481,9),'INF GERAIS'!B1481=LEFT('CONCLUSÃO INFORMAL'!B1481,9))</f>
        <v>1</v>
      </c>
      <c r="P1464" t="b">
        <f>AND('INF GERAIS'!D1481=RESUMO!D1481,'INF GERAIS'!D1481='TERMO DE ADESÃO'!D1481,'INF GERAIS'!D1481=EVENTOS!D1481,'INF GERAIS'!D1481=PAGAMENTOS!D1481,'INF GERAIS'!D1481=VISTORIA!D1481,'INF GERAIS'!D1481='PRESTAÇÃO DE CONTAS'!D1481,'INF GERAIS'!D1481='OBS  ENC'!D1481,'INF GERAIS'!D1481='CONCLUSÃO INFORMAL'!D1481)</f>
        <v>1</v>
      </c>
      <c r="Q1464" t="b">
        <f>AND('INF GERAIS'!E1481=RESUMO!E1481,'INF GERAIS'!E1481='TERMO DE ADESÃO'!E1481,'INF GERAIS'!E1481=EVENTOS!E1481,'INF GERAIS'!E1481=PAGAMENTOS!E1481,'INF GERAIS'!E1481=VISTORIA!E1481,'INF GERAIS'!E1481='PRESTAÇÃO DE CONTAS'!E1481,'INF GERAIS'!E1481='OBS  ENC'!E1481,'INF GERAIS'!E1481='CONCLUSÃO INFORMAL'!E1481)</f>
        <v>1</v>
      </c>
    </row>
    <row r="1465" spans="15:17" x14ac:dyDescent="0.35">
      <c r="O1465" t="b">
        <f>AND('INF GERAIS'!B1482=LEFT(RESUMO!B1482,9),'INF GERAIS'!B1482=LEFT('TERMO DE ADESÃO'!B1482,9),'INF GERAIS'!B1482=LEFT(EVENTOS!B1482,9),'INF GERAIS'!B1482=LEFT(PAGAMENTOS!B1482,9),'INF GERAIS'!B1482=LEFT(VISTORIA!B1482,9),'INF GERAIS'!B1482=LEFT('PRESTAÇÃO DE CONTAS'!B1482,9),'INF GERAIS'!B1482=LEFT('OBS  ENC'!B1482,9),'INF GERAIS'!B1482=LEFT('CONCLUSÃO INFORMAL'!B1482,9))</f>
        <v>1</v>
      </c>
      <c r="P1465" t="b">
        <f>AND('INF GERAIS'!D1482=RESUMO!D1482,'INF GERAIS'!D1482='TERMO DE ADESÃO'!D1482,'INF GERAIS'!D1482=EVENTOS!D1482,'INF GERAIS'!D1482=PAGAMENTOS!D1482,'INF GERAIS'!D1482=VISTORIA!D1482,'INF GERAIS'!D1482='PRESTAÇÃO DE CONTAS'!D1482,'INF GERAIS'!D1482='OBS  ENC'!D1482,'INF GERAIS'!D1482='CONCLUSÃO INFORMAL'!D1482)</f>
        <v>1</v>
      </c>
      <c r="Q1465" t="b">
        <f>AND('INF GERAIS'!E1482=RESUMO!E1482,'INF GERAIS'!E1482='TERMO DE ADESÃO'!E1482,'INF GERAIS'!E1482=EVENTOS!E1482,'INF GERAIS'!E1482=PAGAMENTOS!E1482,'INF GERAIS'!E1482=VISTORIA!E1482,'INF GERAIS'!E1482='PRESTAÇÃO DE CONTAS'!E1482,'INF GERAIS'!E1482='OBS  ENC'!E1482,'INF GERAIS'!E1482='CONCLUSÃO INFORMAL'!E1482)</f>
        <v>1</v>
      </c>
    </row>
    <row r="1466" spans="15:17" x14ac:dyDescent="0.35">
      <c r="O1466" t="b">
        <f>AND('INF GERAIS'!B1483=LEFT(RESUMO!B1483,9),'INF GERAIS'!B1483=LEFT('TERMO DE ADESÃO'!B1483,9),'INF GERAIS'!B1483=LEFT(EVENTOS!B1483,9),'INF GERAIS'!B1483=LEFT(PAGAMENTOS!B1483,9),'INF GERAIS'!B1483=LEFT(VISTORIA!B1483,9),'INF GERAIS'!B1483=LEFT('PRESTAÇÃO DE CONTAS'!B1483,9),'INF GERAIS'!B1483=LEFT('OBS  ENC'!B1483,9),'INF GERAIS'!B1483=LEFT('CONCLUSÃO INFORMAL'!B1483,9))</f>
        <v>1</v>
      </c>
      <c r="P1466" t="b">
        <f>AND('INF GERAIS'!D1483=RESUMO!D1483,'INF GERAIS'!D1483='TERMO DE ADESÃO'!D1483,'INF GERAIS'!D1483=EVENTOS!D1483,'INF GERAIS'!D1483=PAGAMENTOS!D1483,'INF GERAIS'!D1483=VISTORIA!D1483,'INF GERAIS'!D1483='PRESTAÇÃO DE CONTAS'!D1483,'INF GERAIS'!D1483='OBS  ENC'!D1483,'INF GERAIS'!D1483='CONCLUSÃO INFORMAL'!D1483)</f>
        <v>1</v>
      </c>
      <c r="Q1466" t="b">
        <f>AND('INF GERAIS'!E1483=RESUMO!E1483,'INF GERAIS'!E1483='TERMO DE ADESÃO'!E1483,'INF GERAIS'!E1483=EVENTOS!E1483,'INF GERAIS'!E1483=PAGAMENTOS!E1483,'INF GERAIS'!E1483=VISTORIA!E1483,'INF GERAIS'!E1483='PRESTAÇÃO DE CONTAS'!E1483,'INF GERAIS'!E1483='OBS  ENC'!E1483,'INF GERAIS'!E1483='CONCLUSÃO INFORMAL'!E1483)</f>
        <v>1</v>
      </c>
    </row>
    <row r="1467" spans="15:17" x14ac:dyDescent="0.35">
      <c r="O1467" t="b">
        <f>AND('INF GERAIS'!B1484=LEFT(RESUMO!B1484,9),'INF GERAIS'!B1484=LEFT('TERMO DE ADESÃO'!B1484,9),'INF GERAIS'!B1484=LEFT(EVENTOS!B1484,9),'INF GERAIS'!B1484=LEFT(PAGAMENTOS!B1484,9),'INF GERAIS'!B1484=LEFT(VISTORIA!B1484,9),'INF GERAIS'!B1484=LEFT('PRESTAÇÃO DE CONTAS'!B1484,9),'INF GERAIS'!B1484=LEFT('OBS  ENC'!B1484,9),'INF GERAIS'!B1484=LEFT('CONCLUSÃO INFORMAL'!B1484,9))</f>
        <v>1</v>
      </c>
      <c r="P1467" t="b">
        <f>AND('INF GERAIS'!D1484=RESUMO!D1484,'INF GERAIS'!D1484='TERMO DE ADESÃO'!D1484,'INF GERAIS'!D1484=EVENTOS!D1484,'INF GERAIS'!D1484=PAGAMENTOS!D1484,'INF GERAIS'!D1484=VISTORIA!D1484,'INF GERAIS'!D1484='PRESTAÇÃO DE CONTAS'!D1484,'INF GERAIS'!D1484='OBS  ENC'!D1484,'INF GERAIS'!D1484='CONCLUSÃO INFORMAL'!D1484)</f>
        <v>1</v>
      </c>
      <c r="Q1467" t="b">
        <f>AND('INF GERAIS'!E1484=RESUMO!E1484,'INF GERAIS'!E1484='TERMO DE ADESÃO'!E1484,'INF GERAIS'!E1484=EVENTOS!E1484,'INF GERAIS'!E1484=PAGAMENTOS!E1484,'INF GERAIS'!E1484=VISTORIA!E1484,'INF GERAIS'!E1484='PRESTAÇÃO DE CONTAS'!E1484,'INF GERAIS'!E1484='OBS  ENC'!E1484,'INF GERAIS'!E1484='CONCLUSÃO INFORMAL'!E1484)</f>
        <v>1</v>
      </c>
    </row>
    <row r="1468" spans="15:17" x14ac:dyDescent="0.35">
      <c r="O1468" t="b">
        <f>AND('INF GERAIS'!B1485=LEFT(RESUMO!B1485,9),'INF GERAIS'!B1485=LEFT('TERMO DE ADESÃO'!B1485,9),'INF GERAIS'!B1485=LEFT(EVENTOS!B1485,9),'INF GERAIS'!B1485=LEFT(PAGAMENTOS!B1485,9),'INF GERAIS'!B1485=LEFT(VISTORIA!B1485,9),'INF GERAIS'!B1485=LEFT('PRESTAÇÃO DE CONTAS'!B1485,9),'INF GERAIS'!B1485=LEFT('OBS  ENC'!B1485,9),'INF GERAIS'!B1485=LEFT('CONCLUSÃO INFORMAL'!B1485,9))</f>
        <v>1</v>
      </c>
      <c r="P1468" t="b">
        <f>AND('INF GERAIS'!D1485=RESUMO!D1485,'INF GERAIS'!D1485='TERMO DE ADESÃO'!D1485,'INF GERAIS'!D1485=EVENTOS!D1485,'INF GERAIS'!D1485=PAGAMENTOS!D1485,'INF GERAIS'!D1485=VISTORIA!D1485,'INF GERAIS'!D1485='PRESTAÇÃO DE CONTAS'!D1485,'INF GERAIS'!D1485='OBS  ENC'!D1485,'INF GERAIS'!D1485='CONCLUSÃO INFORMAL'!D1485)</f>
        <v>1</v>
      </c>
      <c r="Q1468" t="b">
        <f>AND('INF GERAIS'!E1485=RESUMO!E1485,'INF GERAIS'!E1485='TERMO DE ADESÃO'!E1485,'INF GERAIS'!E1485=EVENTOS!E1485,'INF GERAIS'!E1485=PAGAMENTOS!E1485,'INF GERAIS'!E1485=VISTORIA!E1485,'INF GERAIS'!E1485='PRESTAÇÃO DE CONTAS'!E1485,'INF GERAIS'!E1485='OBS  ENC'!E1485,'INF GERAIS'!E1485='CONCLUSÃO INFORMAL'!E1485)</f>
        <v>1</v>
      </c>
    </row>
    <row r="1469" spans="15:17" x14ac:dyDescent="0.35">
      <c r="O1469" t="b">
        <f>AND('INF GERAIS'!B1486=LEFT(RESUMO!B1486,9),'INF GERAIS'!B1486=LEFT('TERMO DE ADESÃO'!B1486,9),'INF GERAIS'!B1486=LEFT(EVENTOS!B1486,9),'INF GERAIS'!B1486=LEFT(PAGAMENTOS!B1486,9),'INF GERAIS'!B1486=LEFT(VISTORIA!B1486,9),'INF GERAIS'!B1486=LEFT('PRESTAÇÃO DE CONTAS'!B1486,9),'INF GERAIS'!B1486=LEFT('OBS  ENC'!B1486,9),'INF GERAIS'!B1486=LEFT('CONCLUSÃO INFORMAL'!B1486,9))</f>
        <v>1</v>
      </c>
      <c r="P1469" t="b">
        <f>AND('INF GERAIS'!D1486=RESUMO!D1486,'INF GERAIS'!D1486='TERMO DE ADESÃO'!D1486,'INF GERAIS'!D1486=EVENTOS!D1486,'INF GERAIS'!D1486=PAGAMENTOS!D1486,'INF GERAIS'!D1486=VISTORIA!D1486,'INF GERAIS'!D1486='PRESTAÇÃO DE CONTAS'!D1486,'INF GERAIS'!D1486='OBS  ENC'!D1486,'INF GERAIS'!D1486='CONCLUSÃO INFORMAL'!D1486)</f>
        <v>1</v>
      </c>
      <c r="Q1469" t="b">
        <f>AND('INF GERAIS'!E1486=RESUMO!E1486,'INF GERAIS'!E1486='TERMO DE ADESÃO'!E1486,'INF GERAIS'!E1486=EVENTOS!E1486,'INF GERAIS'!E1486=PAGAMENTOS!E1486,'INF GERAIS'!E1486=VISTORIA!E1486,'INF GERAIS'!E1486='PRESTAÇÃO DE CONTAS'!E1486,'INF GERAIS'!E1486='OBS  ENC'!E1486,'INF GERAIS'!E1486='CONCLUSÃO INFORMAL'!E1486)</f>
        <v>1</v>
      </c>
    </row>
    <row r="1470" spans="15:17" x14ac:dyDescent="0.35">
      <c r="O1470" t="b">
        <f>AND('INF GERAIS'!B1487=LEFT(RESUMO!B1487,9),'INF GERAIS'!B1487=LEFT('TERMO DE ADESÃO'!B1487,9),'INF GERAIS'!B1487=LEFT(EVENTOS!B1487,9),'INF GERAIS'!B1487=LEFT(PAGAMENTOS!B1487,9),'INF GERAIS'!B1487=LEFT(VISTORIA!B1487,9),'INF GERAIS'!B1487=LEFT('PRESTAÇÃO DE CONTAS'!B1487,9),'INF GERAIS'!B1487=LEFT('OBS  ENC'!B1487,9),'INF GERAIS'!B1487=LEFT('CONCLUSÃO INFORMAL'!B1487,9))</f>
        <v>1</v>
      </c>
      <c r="P1470" t="b">
        <f>AND('INF GERAIS'!D1487=RESUMO!D1487,'INF GERAIS'!D1487='TERMO DE ADESÃO'!D1487,'INF GERAIS'!D1487=EVENTOS!D1487,'INF GERAIS'!D1487=PAGAMENTOS!D1487,'INF GERAIS'!D1487=VISTORIA!D1487,'INF GERAIS'!D1487='PRESTAÇÃO DE CONTAS'!D1487,'INF GERAIS'!D1487='OBS  ENC'!D1487,'INF GERAIS'!D1487='CONCLUSÃO INFORMAL'!D1487)</f>
        <v>1</v>
      </c>
      <c r="Q1470" t="b">
        <f>AND('INF GERAIS'!E1487=RESUMO!E1487,'INF GERAIS'!E1487='TERMO DE ADESÃO'!E1487,'INF GERAIS'!E1487=EVENTOS!E1487,'INF GERAIS'!E1487=PAGAMENTOS!E1487,'INF GERAIS'!E1487=VISTORIA!E1487,'INF GERAIS'!E1487='PRESTAÇÃO DE CONTAS'!E1487,'INF GERAIS'!E1487='OBS  ENC'!E1487,'INF GERAIS'!E1487='CONCLUSÃO INFORMAL'!E1487)</f>
        <v>1</v>
      </c>
    </row>
    <row r="1471" spans="15:17" x14ac:dyDescent="0.35">
      <c r="O1471" t="b">
        <f>AND('INF GERAIS'!B1488=LEFT(RESUMO!B1488,9),'INF GERAIS'!B1488=LEFT('TERMO DE ADESÃO'!B1488,9),'INF GERAIS'!B1488=LEFT(EVENTOS!B1488,9),'INF GERAIS'!B1488=LEFT(PAGAMENTOS!B1488,9),'INF GERAIS'!B1488=LEFT(VISTORIA!B1488,9),'INF GERAIS'!B1488=LEFT('PRESTAÇÃO DE CONTAS'!B1488,9),'INF GERAIS'!B1488=LEFT('OBS  ENC'!B1488,9),'INF GERAIS'!B1488=LEFT('CONCLUSÃO INFORMAL'!B1488,9))</f>
        <v>1</v>
      </c>
      <c r="P1471" t="b">
        <f>AND('INF GERAIS'!D1488=RESUMO!D1488,'INF GERAIS'!D1488='TERMO DE ADESÃO'!D1488,'INF GERAIS'!D1488=EVENTOS!D1488,'INF GERAIS'!D1488=PAGAMENTOS!D1488,'INF GERAIS'!D1488=VISTORIA!D1488,'INF GERAIS'!D1488='PRESTAÇÃO DE CONTAS'!D1488,'INF GERAIS'!D1488='OBS  ENC'!D1488,'INF GERAIS'!D1488='CONCLUSÃO INFORMAL'!D1488)</f>
        <v>1</v>
      </c>
      <c r="Q1471" t="b">
        <f>AND('INF GERAIS'!E1488=RESUMO!E1488,'INF GERAIS'!E1488='TERMO DE ADESÃO'!E1488,'INF GERAIS'!E1488=EVENTOS!E1488,'INF GERAIS'!E1488=PAGAMENTOS!E1488,'INF GERAIS'!E1488=VISTORIA!E1488,'INF GERAIS'!E1488='PRESTAÇÃO DE CONTAS'!E1488,'INF GERAIS'!E1488='OBS  ENC'!E1488,'INF GERAIS'!E1488='CONCLUSÃO INFORMAL'!E1488)</f>
        <v>1</v>
      </c>
    </row>
    <row r="1472" spans="15:17" x14ac:dyDescent="0.35">
      <c r="O1472" t="b">
        <f>AND('INF GERAIS'!B1489=LEFT(RESUMO!B1489,9),'INF GERAIS'!B1489=LEFT('TERMO DE ADESÃO'!B1489,9),'INF GERAIS'!B1489=LEFT(EVENTOS!B1489,9),'INF GERAIS'!B1489=LEFT(PAGAMENTOS!B1489,9),'INF GERAIS'!B1489=LEFT(VISTORIA!B1489,9),'INF GERAIS'!B1489=LEFT('PRESTAÇÃO DE CONTAS'!B1489,9),'INF GERAIS'!B1489=LEFT('OBS  ENC'!B1489,9),'INF GERAIS'!B1489=LEFT('CONCLUSÃO INFORMAL'!B1489,9))</f>
        <v>1</v>
      </c>
      <c r="P1472" t="b">
        <f>AND('INF GERAIS'!D1489=RESUMO!D1489,'INF GERAIS'!D1489='TERMO DE ADESÃO'!D1489,'INF GERAIS'!D1489=EVENTOS!D1489,'INF GERAIS'!D1489=PAGAMENTOS!D1489,'INF GERAIS'!D1489=VISTORIA!D1489,'INF GERAIS'!D1489='PRESTAÇÃO DE CONTAS'!D1489,'INF GERAIS'!D1489='OBS  ENC'!D1489,'INF GERAIS'!D1489='CONCLUSÃO INFORMAL'!D1489)</f>
        <v>1</v>
      </c>
      <c r="Q1472" t="b">
        <f>AND('INF GERAIS'!E1489=RESUMO!E1489,'INF GERAIS'!E1489='TERMO DE ADESÃO'!E1489,'INF GERAIS'!E1489=EVENTOS!E1489,'INF GERAIS'!E1489=PAGAMENTOS!E1489,'INF GERAIS'!E1489=VISTORIA!E1489,'INF GERAIS'!E1489='PRESTAÇÃO DE CONTAS'!E1489,'INF GERAIS'!E1489='OBS  ENC'!E1489,'INF GERAIS'!E1489='CONCLUSÃO INFORMAL'!E1489)</f>
        <v>1</v>
      </c>
    </row>
    <row r="1473" spans="15:17" x14ac:dyDescent="0.35">
      <c r="O1473" t="b">
        <f>AND('INF GERAIS'!B1490=LEFT(RESUMO!B1490,9),'INF GERAIS'!B1490=LEFT('TERMO DE ADESÃO'!B1490,9),'INF GERAIS'!B1490=LEFT(EVENTOS!B1490,9),'INF GERAIS'!B1490=LEFT(PAGAMENTOS!B1490,9),'INF GERAIS'!B1490=LEFT(VISTORIA!B1490,9),'INF GERAIS'!B1490=LEFT('PRESTAÇÃO DE CONTAS'!B1490,9),'INF GERAIS'!B1490=LEFT('OBS  ENC'!B1490,9),'INF GERAIS'!B1490=LEFT('CONCLUSÃO INFORMAL'!B1490,9))</f>
        <v>1</v>
      </c>
      <c r="P1473" t="b">
        <f>AND('INF GERAIS'!D1490=RESUMO!D1490,'INF GERAIS'!D1490='TERMO DE ADESÃO'!D1490,'INF GERAIS'!D1490=EVENTOS!D1490,'INF GERAIS'!D1490=PAGAMENTOS!D1490,'INF GERAIS'!D1490=VISTORIA!D1490,'INF GERAIS'!D1490='PRESTAÇÃO DE CONTAS'!D1490,'INF GERAIS'!D1490='OBS  ENC'!D1490,'INF GERAIS'!D1490='CONCLUSÃO INFORMAL'!D1490)</f>
        <v>1</v>
      </c>
      <c r="Q1473" t="b">
        <f>AND('INF GERAIS'!E1490=RESUMO!E1490,'INF GERAIS'!E1490='TERMO DE ADESÃO'!E1490,'INF GERAIS'!E1490=EVENTOS!E1490,'INF GERAIS'!E1490=PAGAMENTOS!E1490,'INF GERAIS'!E1490=VISTORIA!E1490,'INF GERAIS'!E1490='PRESTAÇÃO DE CONTAS'!E1490,'INF GERAIS'!E1490='OBS  ENC'!E1490,'INF GERAIS'!E1490='CONCLUSÃO INFORMAL'!E1490)</f>
        <v>1</v>
      </c>
    </row>
    <row r="1474" spans="15:17" x14ac:dyDescent="0.35">
      <c r="O1474" t="b">
        <f>AND('INF GERAIS'!B1491=LEFT(RESUMO!B1491,9),'INF GERAIS'!B1491=LEFT('TERMO DE ADESÃO'!B1491,9),'INF GERAIS'!B1491=LEFT(EVENTOS!B1491,9),'INF GERAIS'!B1491=LEFT(PAGAMENTOS!B1491,9),'INF GERAIS'!B1491=LEFT(VISTORIA!B1491,9),'INF GERAIS'!B1491=LEFT('PRESTAÇÃO DE CONTAS'!B1491,9),'INF GERAIS'!B1491=LEFT('OBS  ENC'!B1491,9),'INF GERAIS'!B1491=LEFT('CONCLUSÃO INFORMAL'!B1491,9))</f>
        <v>1</v>
      </c>
      <c r="P1474" t="b">
        <f>AND('INF GERAIS'!D1491=RESUMO!D1491,'INF GERAIS'!D1491='TERMO DE ADESÃO'!D1491,'INF GERAIS'!D1491=EVENTOS!D1491,'INF GERAIS'!D1491=PAGAMENTOS!D1491,'INF GERAIS'!D1491=VISTORIA!D1491,'INF GERAIS'!D1491='PRESTAÇÃO DE CONTAS'!D1491,'INF GERAIS'!D1491='OBS  ENC'!D1491,'INF GERAIS'!D1491='CONCLUSÃO INFORMAL'!D1491)</f>
        <v>1</v>
      </c>
      <c r="Q1474" t="b">
        <f>AND('INF GERAIS'!E1491=RESUMO!E1491,'INF GERAIS'!E1491='TERMO DE ADESÃO'!E1491,'INF GERAIS'!E1491=EVENTOS!E1491,'INF GERAIS'!E1491=PAGAMENTOS!E1491,'INF GERAIS'!E1491=VISTORIA!E1491,'INF GERAIS'!E1491='PRESTAÇÃO DE CONTAS'!E1491,'INF GERAIS'!E1491='OBS  ENC'!E1491,'INF GERAIS'!E1491='CONCLUSÃO INFORMAL'!E1491)</f>
        <v>1</v>
      </c>
    </row>
    <row r="1475" spans="15:17" x14ac:dyDescent="0.35">
      <c r="O1475" t="b">
        <f>AND('INF GERAIS'!B1492=LEFT(RESUMO!B1492,9),'INF GERAIS'!B1492=LEFT('TERMO DE ADESÃO'!B1492,9),'INF GERAIS'!B1492=LEFT(EVENTOS!B1492,9),'INF GERAIS'!B1492=LEFT(PAGAMENTOS!B1492,9),'INF GERAIS'!B1492=LEFT(VISTORIA!B1492,9),'INF GERAIS'!B1492=LEFT('PRESTAÇÃO DE CONTAS'!B1492,9),'INF GERAIS'!B1492=LEFT('OBS  ENC'!B1492,9),'INF GERAIS'!B1492=LEFT('CONCLUSÃO INFORMAL'!B1492,9))</f>
        <v>1</v>
      </c>
      <c r="P1475" t="b">
        <f>AND('INF GERAIS'!D1492=RESUMO!D1492,'INF GERAIS'!D1492='TERMO DE ADESÃO'!D1492,'INF GERAIS'!D1492=EVENTOS!D1492,'INF GERAIS'!D1492=PAGAMENTOS!D1492,'INF GERAIS'!D1492=VISTORIA!D1492,'INF GERAIS'!D1492='PRESTAÇÃO DE CONTAS'!D1492,'INF GERAIS'!D1492='OBS  ENC'!D1492,'INF GERAIS'!D1492='CONCLUSÃO INFORMAL'!D1492)</f>
        <v>1</v>
      </c>
      <c r="Q1475" t="b">
        <f>AND('INF GERAIS'!E1492=RESUMO!E1492,'INF GERAIS'!E1492='TERMO DE ADESÃO'!E1492,'INF GERAIS'!E1492=EVENTOS!E1492,'INF GERAIS'!E1492=PAGAMENTOS!E1492,'INF GERAIS'!E1492=VISTORIA!E1492,'INF GERAIS'!E1492='PRESTAÇÃO DE CONTAS'!E1492,'INF GERAIS'!E1492='OBS  ENC'!E1492,'INF GERAIS'!E1492='CONCLUSÃO INFORMAL'!E1492)</f>
        <v>1</v>
      </c>
    </row>
    <row r="1476" spans="15:17" x14ac:dyDescent="0.35">
      <c r="O1476" t="b">
        <f>AND('INF GERAIS'!B1493=LEFT(RESUMO!B1493,9),'INF GERAIS'!B1493=LEFT('TERMO DE ADESÃO'!B1493,9),'INF GERAIS'!B1493=LEFT(EVENTOS!B1493,9),'INF GERAIS'!B1493=LEFT(PAGAMENTOS!B1493,9),'INF GERAIS'!B1493=LEFT(VISTORIA!B1493,9),'INF GERAIS'!B1493=LEFT('PRESTAÇÃO DE CONTAS'!B1493,9),'INF GERAIS'!B1493=LEFT('OBS  ENC'!B1493,9),'INF GERAIS'!B1493=LEFT('CONCLUSÃO INFORMAL'!B1493,9))</f>
        <v>1</v>
      </c>
      <c r="P1476" t="b">
        <f>AND('INF GERAIS'!D1493=RESUMO!D1493,'INF GERAIS'!D1493='TERMO DE ADESÃO'!D1493,'INF GERAIS'!D1493=EVENTOS!D1493,'INF GERAIS'!D1493=PAGAMENTOS!D1493,'INF GERAIS'!D1493=VISTORIA!D1493,'INF GERAIS'!D1493='PRESTAÇÃO DE CONTAS'!D1493,'INF GERAIS'!D1493='OBS  ENC'!D1493,'INF GERAIS'!D1493='CONCLUSÃO INFORMAL'!D1493)</f>
        <v>1</v>
      </c>
      <c r="Q1476" t="b">
        <f>AND('INF GERAIS'!E1493=RESUMO!E1493,'INF GERAIS'!E1493='TERMO DE ADESÃO'!E1493,'INF GERAIS'!E1493=EVENTOS!E1493,'INF GERAIS'!E1493=PAGAMENTOS!E1493,'INF GERAIS'!E1493=VISTORIA!E1493,'INF GERAIS'!E1493='PRESTAÇÃO DE CONTAS'!E1493,'INF GERAIS'!E1493='OBS  ENC'!E1493,'INF GERAIS'!E1493='CONCLUSÃO INFORMAL'!E1493)</f>
        <v>1</v>
      </c>
    </row>
    <row r="1477" spans="15:17" x14ac:dyDescent="0.35">
      <c r="O1477" t="b">
        <f>AND('INF GERAIS'!B1494=LEFT(RESUMO!B1494,9),'INF GERAIS'!B1494=LEFT('TERMO DE ADESÃO'!B1494,9),'INF GERAIS'!B1494=LEFT(EVENTOS!B1494,9),'INF GERAIS'!B1494=LEFT(PAGAMENTOS!B1494,9),'INF GERAIS'!B1494=LEFT(VISTORIA!B1494,9),'INF GERAIS'!B1494=LEFT('PRESTAÇÃO DE CONTAS'!B1494,9),'INF GERAIS'!B1494=LEFT('OBS  ENC'!B1494,9),'INF GERAIS'!B1494=LEFT('CONCLUSÃO INFORMAL'!B1494,9))</f>
        <v>1</v>
      </c>
      <c r="P1477" t="b">
        <f>AND('INF GERAIS'!D1494=RESUMO!D1494,'INF GERAIS'!D1494='TERMO DE ADESÃO'!D1494,'INF GERAIS'!D1494=EVENTOS!D1494,'INF GERAIS'!D1494=PAGAMENTOS!D1494,'INF GERAIS'!D1494=VISTORIA!D1494,'INF GERAIS'!D1494='PRESTAÇÃO DE CONTAS'!D1494,'INF GERAIS'!D1494='OBS  ENC'!D1494,'INF GERAIS'!D1494='CONCLUSÃO INFORMAL'!D1494)</f>
        <v>1</v>
      </c>
      <c r="Q1477" t="b">
        <f>AND('INF GERAIS'!E1494=RESUMO!E1494,'INF GERAIS'!E1494='TERMO DE ADESÃO'!E1494,'INF GERAIS'!E1494=EVENTOS!E1494,'INF GERAIS'!E1494=PAGAMENTOS!E1494,'INF GERAIS'!E1494=VISTORIA!E1494,'INF GERAIS'!E1494='PRESTAÇÃO DE CONTAS'!E1494,'INF GERAIS'!E1494='OBS  ENC'!E1494,'INF GERAIS'!E1494='CONCLUSÃO INFORMAL'!E1494)</f>
        <v>1</v>
      </c>
    </row>
    <row r="1478" spans="15:17" x14ac:dyDescent="0.35">
      <c r="O1478" t="b">
        <f>AND('INF GERAIS'!B1495=LEFT(RESUMO!B1495,9),'INF GERAIS'!B1495=LEFT('TERMO DE ADESÃO'!B1495,9),'INF GERAIS'!B1495=LEFT(EVENTOS!B1495,9),'INF GERAIS'!B1495=LEFT(PAGAMENTOS!B1495,9),'INF GERAIS'!B1495=LEFT(VISTORIA!B1495,9),'INF GERAIS'!B1495=LEFT('PRESTAÇÃO DE CONTAS'!B1495,9),'INF GERAIS'!B1495=LEFT('OBS  ENC'!B1495,9),'INF GERAIS'!B1495=LEFT('CONCLUSÃO INFORMAL'!B1495,9))</f>
        <v>1</v>
      </c>
      <c r="P1478" t="b">
        <f>AND('INF GERAIS'!D1495=RESUMO!D1495,'INF GERAIS'!D1495='TERMO DE ADESÃO'!D1495,'INF GERAIS'!D1495=EVENTOS!D1495,'INF GERAIS'!D1495=PAGAMENTOS!D1495,'INF GERAIS'!D1495=VISTORIA!D1495,'INF GERAIS'!D1495='PRESTAÇÃO DE CONTAS'!D1495,'INF GERAIS'!D1495='OBS  ENC'!D1495,'INF GERAIS'!D1495='CONCLUSÃO INFORMAL'!D1495)</f>
        <v>1</v>
      </c>
      <c r="Q1478" t="b">
        <f>AND('INF GERAIS'!E1495=RESUMO!E1495,'INF GERAIS'!E1495='TERMO DE ADESÃO'!E1495,'INF GERAIS'!E1495=EVENTOS!E1495,'INF GERAIS'!E1495=PAGAMENTOS!E1495,'INF GERAIS'!E1495=VISTORIA!E1495,'INF GERAIS'!E1495='PRESTAÇÃO DE CONTAS'!E1495,'INF GERAIS'!E1495='OBS  ENC'!E1495,'INF GERAIS'!E1495='CONCLUSÃO INFORMAL'!E1495)</f>
        <v>1</v>
      </c>
    </row>
    <row r="1479" spans="15:17" x14ac:dyDescent="0.35">
      <c r="O1479" t="b">
        <f>AND('INF GERAIS'!B1496=LEFT(RESUMO!B1496,9),'INF GERAIS'!B1496=LEFT('TERMO DE ADESÃO'!B1496,9),'INF GERAIS'!B1496=LEFT(EVENTOS!B1496,9),'INF GERAIS'!B1496=LEFT(PAGAMENTOS!B1496,9),'INF GERAIS'!B1496=LEFT(VISTORIA!B1496,9),'INF GERAIS'!B1496=LEFT('PRESTAÇÃO DE CONTAS'!B1496,9),'INF GERAIS'!B1496=LEFT('OBS  ENC'!B1496,9),'INF GERAIS'!B1496=LEFT('CONCLUSÃO INFORMAL'!B1496,9))</f>
        <v>1</v>
      </c>
      <c r="P1479" t="b">
        <f>AND('INF GERAIS'!D1496=RESUMO!D1496,'INF GERAIS'!D1496='TERMO DE ADESÃO'!D1496,'INF GERAIS'!D1496=EVENTOS!D1496,'INF GERAIS'!D1496=PAGAMENTOS!D1496,'INF GERAIS'!D1496=VISTORIA!D1496,'INF GERAIS'!D1496='PRESTAÇÃO DE CONTAS'!D1496,'INF GERAIS'!D1496='OBS  ENC'!D1496,'INF GERAIS'!D1496='CONCLUSÃO INFORMAL'!D1496)</f>
        <v>1</v>
      </c>
      <c r="Q1479" t="b">
        <f>AND('INF GERAIS'!E1496=RESUMO!E1496,'INF GERAIS'!E1496='TERMO DE ADESÃO'!E1496,'INF GERAIS'!E1496=EVENTOS!E1496,'INF GERAIS'!E1496=PAGAMENTOS!E1496,'INF GERAIS'!E1496=VISTORIA!E1496,'INF GERAIS'!E1496='PRESTAÇÃO DE CONTAS'!E1496,'INF GERAIS'!E1496='OBS  ENC'!E1496,'INF GERAIS'!E1496='CONCLUSÃO INFORMAL'!E1496)</f>
        <v>1</v>
      </c>
    </row>
    <row r="1480" spans="15:17" x14ac:dyDescent="0.35">
      <c r="O1480" t="b">
        <f>AND('INF GERAIS'!B1497=LEFT(RESUMO!B1497,9),'INF GERAIS'!B1497=LEFT('TERMO DE ADESÃO'!B1497,9),'INF GERAIS'!B1497=LEFT(EVENTOS!B1497,9),'INF GERAIS'!B1497=LEFT(PAGAMENTOS!B1497,9),'INF GERAIS'!B1497=LEFT(VISTORIA!B1497,9),'INF GERAIS'!B1497=LEFT('PRESTAÇÃO DE CONTAS'!B1497,9),'INF GERAIS'!B1497=LEFT('OBS  ENC'!B1497,9),'INF GERAIS'!B1497=LEFT('CONCLUSÃO INFORMAL'!B1497,9))</f>
        <v>1</v>
      </c>
      <c r="P1480" t="b">
        <f>AND('INF GERAIS'!D1497=RESUMO!D1497,'INF GERAIS'!D1497='TERMO DE ADESÃO'!D1497,'INF GERAIS'!D1497=EVENTOS!D1497,'INF GERAIS'!D1497=PAGAMENTOS!D1497,'INF GERAIS'!D1497=VISTORIA!D1497,'INF GERAIS'!D1497='PRESTAÇÃO DE CONTAS'!D1497,'INF GERAIS'!D1497='OBS  ENC'!D1497,'INF GERAIS'!D1497='CONCLUSÃO INFORMAL'!D1497)</f>
        <v>1</v>
      </c>
      <c r="Q1480" t="b">
        <f>AND('INF GERAIS'!E1497=RESUMO!E1497,'INF GERAIS'!E1497='TERMO DE ADESÃO'!E1497,'INF GERAIS'!E1497=EVENTOS!E1497,'INF GERAIS'!E1497=PAGAMENTOS!E1497,'INF GERAIS'!E1497=VISTORIA!E1497,'INF GERAIS'!E1497='PRESTAÇÃO DE CONTAS'!E1497,'INF GERAIS'!E1497='OBS  ENC'!E1497,'INF GERAIS'!E1497='CONCLUSÃO INFORMAL'!E1497)</f>
        <v>1</v>
      </c>
    </row>
    <row r="1481" spans="15:17" x14ac:dyDescent="0.35">
      <c r="O1481" t="b">
        <f>AND('INF GERAIS'!B1498=LEFT(RESUMO!B1498,9),'INF GERAIS'!B1498=LEFT('TERMO DE ADESÃO'!B1498,9),'INF GERAIS'!B1498=LEFT(EVENTOS!B1498,9),'INF GERAIS'!B1498=LEFT(PAGAMENTOS!B1498,9),'INF GERAIS'!B1498=LEFT(VISTORIA!B1498,9),'INF GERAIS'!B1498=LEFT('PRESTAÇÃO DE CONTAS'!B1498,9),'INF GERAIS'!B1498=LEFT('OBS  ENC'!B1498,9),'INF GERAIS'!B1498=LEFT('CONCLUSÃO INFORMAL'!B1498,9))</f>
        <v>1</v>
      </c>
      <c r="P1481" t="b">
        <f>AND('INF GERAIS'!D1498=RESUMO!D1498,'INF GERAIS'!D1498='TERMO DE ADESÃO'!D1498,'INF GERAIS'!D1498=EVENTOS!D1498,'INF GERAIS'!D1498=PAGAMENTOS!D1498,'INF GERAIS'!D1498=VISTORIA!D1498,'INF GERAIS'!D1498='PRESTAÇÃO DE CONTAS'!D1498,'INF GERAIS'!D1498='OBS  ENC'!D1498,'INF GERAIS'!D1498='CONCLUSÃO INFORMAL'!D1498)</f>
        <v>1</v>
      </c>
      <c r="Q1481" t="b">
        <f>AND('INF GERAIS'!E1498=RESUMO!E1498,'INF GERAIS'!E1498='TERMO DE ADESÃO'!E1498,'INF GERAIS'!E1498=EVENTOS!E1498,'INF GERAIS'!E1498=PAGAMENTOS!E1498,'INF GERAIS'!E1498=VISTORIA!E1498,'INF GERAIS'!E1498='PRESTAÇÃO DE CONTAS'!E1498,'INF GERAIS'!E1498='OBS  ENC'!E1498,'INF GERAIS'!E1498='CONCLUSÃO INFORMAL'!E1498)</f>
        <v>1</v>
      </c>
    </row>
    <row r="1482" spans="15:17" x14ac:dyDescent="0.35">
      <c r="O1482" t="b">
        <f>AND('INF GERAIS'!B1499=LEFT(RESUMO!B1499,9),'INF GERAIS'!B1499=LEFT('TERMO DE ADESÃO'!B1499,9),'INF GERAIS'!B1499=LEFT(EVENTOS!B1499,9),'INF GERAIS'!B1499=LEFT(PAGAMENTOS!B1499,9),'INF GERAIS'!B1499=LEFT(VISTORIA!B1499,9),'INF GERAIS'!B1499=LEFT('PRESTAÇÃO DE CONTAS'!B1499,9),'INF GERAIS'!B1499=LEFT('OBS  ENC'!B1499,9),'INF GERAIS'!B1499=LEFT('CONCLUSÃO INFORMAL'!B1499,9))</f>
        <v>1</v>
      </c>
      <c r="P1482" t="b">
        <f>AND('INF GERAIS'!D1499=RESUMO!D1499,'INF GERAIS'!D1499='TERMO DE ADESÃO'!D1499,'INF GERAIS'!D1499=EVENTOS!D1499,'INF GERAIS'!D1499=PAGAMENTOS!D1499,'INF GERAIS'!D1499=VISTORIA!D1499,'INF GERAIS'!D1499='PRESTAÇÃO DE CONTAS'!D1499,'INF GERAIS'!D1499='OBS  ENC'!D1499,'INF GERAIS'!D1499='CONCLUSÃO INFORMAL'!D1499)</f>
        <v>1</v>
      </c>
      <c r="Q1482" t="b">
        <f>AND('INF GERAIS'!E1499=RESUMO!E1499,'INF GERAIS'!E1499='TERMO DE ADESÃO'!E1499,'INF GERAIS'!E1499=EVENTOS!E1499,'INF GERAIS'!E1499=PAGAMENTOS!E1499,'INF GERAIS'!E1499=VISTORIA!E1499,'INF GERAIS'!E1499='PRESTAÇÃO DE CONTAS'!E1499,'INF GERAIS'!E1499='OBS  ENC'!E1499,'INF GERAIS'!E1499='CONCLUSÃO INFORMAL'!E1499)</f>
        <v>1</v>
      </c>
    </row>
    <row r="1483" spans="15:17" x14ac:dyDescent="0.35">
      <c r="O1483" t="b">
        <f>AND('INF GERAIS'!B1500=LEFT(RESUMO!B1500,9),'INF GERAIS'!B1500=LEFT('TERMO DE ADESÃO'!B1500,9),'INF GERAIS'!B1500=LEFT(EVENTOS!B1500,9),'INF GERAIS'!B1500=LEFT(PAGAMENTOS!B1500,9),'INF GERAIS'!B1500=LEFT(VISTORIA!B1500,9),'INF GERAIS'!B1500=LEFT('PRESTAÇÃO DE CONTAS'!B1500,9),'INF GERAIS'!B1500=LEFT('OBS  ENC'!B1500,9),'INF GERAIS'!B1500=LEFT('CONCLUSÃO INFORMAL'!B1500,9))</f>
        <v>1</v>
      </c>
      <c r="P1483" t="b">
        <f>AND('INF GERAIS'!D1500=RESUMO!D1500,'INF GERAIS'!D1500='TERMO DE ADESÃO'!D1500,'INF GERAIS'!D1500=EVENTOS!D1500,'INF GERAIS'!D1500=PAGAMENTOS!D1500,'INF GERAIS'!D1500=VISTORIA!D1500,'INF GERAIS'!D1500='PRESTAÇÃO DE CONTAS'!D1500,'INF GERAIS'!D1500='OBS  ENC'!D1500,'INF GERAIS'!D1500='CONCLUSÃO INFORMAL'!D1500)</f>
        <v>1</v>
      </c>
      <c r="Q1483" t="b">
        <f>AND('INF GERAIS'!E1500=RESUMO!E1500,'INF GERAIS'!E1500='TERMO DE ADESÃO'!E1500,'INF GERAIS'!E1500=EVENTOS!E1500,'INF GERAIS'!E1500=PAGAMENTOS!E1500,'INF GERAIS'!E1500=VISTORIA!E1500,'INF GERAIS'!E1500='PRESTAÇÃO DE CONTAS'!E1500,'INF GERAIS'!E1500='OBS  ENC'!E1500,'INF GERAIS'!E1500='CONCLUSÃO INFORMAL'!E1500)</f>
        <v>1</v>
      </c>
    </row>
    <row r="1484" spans="15:17" x14ac:dyDescent="0.35">
      <c r="O1484" t="b">
        <f>AND('INF GERAIS'!B1501=LEFT(RESUMO!B1501,9),'INF GERAIS'!B1501=LEFT('TERMO DE ADESÃO'!B1501,9),'INF GERAIS'!B1501=LEFT(EVENTOS!B1501,9),'INF GERAIS'!B1501=LEFT(PAGAMENTOS!B1501,9),'INF GERAIS'!B1501=LEFT(VISTORIA!B1501,9),'INF GERAIS'!B1501=LEFT('PRESTAÇÃO DE CONTAS'!B1501,9),'INF GERAIS'!B1501=LEFT('OBS  ENC'!B1501,9),'INF GERAIS'!B1501=LEFT('CONCLUSÃO INFORMAL'!B1501,9))</f>
        <v>1</v>
      </c>
      <c r="P1484" t="b">
        <f>AND('INF GERAIS'!D1501=RESUMO!D1501,'INF GERAIS'!D1501='TERMO DE ADESÃO'!D1501,'INF GERAIS'!D1501=EVENTOS!D1501,'INF GERAIS'!D1501=PAGAMENTOS!D1501,'INF GERAIS'!D1501=VISTORIA!D1501,'INF GERAIS'!D1501='PRESTAÇÃO DE CONTAS'!D1501,'INF GERAIS'!D1501='OBS  ENC'!D1501,'INF GERAIS'!D1501='CONCLUSÃO INFORMAL'!D1501)</f>
        <v>1</v>
      </c>
      <c r="Q1484" t="b">
        <f>AND('INF GERAIS'!E1501=RESUMO!E1501,'INF GERAIS'!E1501='TERMO DE ADESÃO'!E1501,'INF GERAIS'!E1501=EVENTOS!E1501,'INF GERAIS'!E1501=PAGAMENTOS!E1501,'INF GERAIS'!E1501=VISTORIA!E1501,'INF GERAIS'!E1501='PRESTAÇÃO DE CONTAS'!E1501,'INF GERAIS'!E1501='OBS  ENC'!E1501,'INF GERAIS'!E1501='CONCLUSÃO INFORMAL'!E1501)</f>
        <v>1</v>
      </c>
    </row>
    <row r="1485" spans="15:17" x14ac:dyDescent="0.35">
      <c r="O1485" t="b">
        <f>AND('INF GERAIS'!B1502=LEFT(RESUMO!B1502,9),'INF GERAIS'!B1502=LEFT('TERMO DE ADESÃO'!B1502,9),'INF GERAIS'!B1502=LEFT(EVENTOS!B1502,9),'INF GERAIS'!B1502=LEFT(PAGAMENTOS!B1502,9),'INF GERAIS'!B1502=LEFT(VISTORIA!B1502,9),'INF GERAIS'!B1502=LEFT('PRESTAÇÃO DE CONTAS'!B1502,9),'INF GERAIS'!B1502=LEFT('OBS  ENC'!B1502,9),'INF GERAIS'!B1502=LEFT('CONCLUSÃO INFORMAL'!B1502,9))</f>
        <v>1</v>
      </c>
      <c r="P1485" t="b">
        <f>AND('INF GERAIS'!D1502=RESUMO!D1502,'INF GERAIS'!D1502='TERMO DE ADESÃO'!D1502,'INF GERAIS'!D1502=EVENTOS!D1502,'INF GERAIS'!D1502=PAGAMENTOS!D1502,'INF GERAIS'!D1502=VISTORIA!D1502,'INF GERAIS'!D1502='PRESTAÇÃO DE CONTAS'!D1502,'INF GERAIS'!D1502='OBS  ENC'!D1502,'INF GERAIS'!D1502='CONCLUSÃO INFORMAL'!D1502)</f>
        <v>1</v>
      </c>
      <c r="Q1485" t="b">
        <f>AND('INF GERAIS'!E1502=RESUMO!E1502,'INF GERAIS'!E1502='TERMO DE ADESÃO'!E1502,'INF GERAIS'!E1502=EVENTOS!E1502,'INF GERAIS'!E1502=PAGAMENTOS!E1502,'INF GERAIS'!E1502=VISTORIA!E1502,'INF GERAIS'!E1502='PRESTAÇÃO DE CONTAS'!E1502,'INF GERAIS'!E1502='OBS  ENC'!E1502,'INF GERAIS'!E1502='CONCLUSÃO INFORMAL'!E1502)</f>
        <v>1</v>
      </c>
    </row>
    <row r="1486" spans="15:17" x14ac:dyDescent="0.35">
      <c r="O1486" t="b">
        <f>AND('INF GERAIS'!B1503=LEFT(RESUMO!B1503,9),'INF GERAIS'!B1503=LEFT('TERMO DE ADESÃO'!B1503,9),'INF GERAIS'!B1503=LEFT(EVENTOS!B1503,9),'INF GERAIS'!B1503=LEFT(PAGAMENTOS!B1503,9),'INF GERAIS'!B1503=LEFT(VISTORIA!B1503,9),'INF GERAIS'!B1503=LEFT('PRESTAÇÃO DE CONTAS'!B1503,9),'INF GERAIS'!B1503=LEFT('OBS  ENC'!B1503,9),'INF GERAIS'!B1503=LEFT('CONCLUSÃO INFORMAL'!B1503,9))</f>
        <v>1</v>
      </c>
      <c r="P1486" t="b">
        <f>AND('INF GERAIS'!D1503=RESUMO!D1503,'INF GERAIS'!D1503='TERMO DE ADESÃO'!D1503,'INF GERAIS'!D1503=EVENTOS!D1503,'INF GERAIS'!D1503=PAGAMENTOS!D1503,'INF GERAIS'!D1503=VISTORIA!D1503,'INF GERAIS'!D1503='PRESTAÇÃO DE CONTAS'!D1503,'INF GERAIS'!D1503='OBS  ENC'!D1503,'INF GERAIS'!D1503='CONCLUSÃO INFORMAL'!D1503)</f>
        <v>1</v>
      </c>
      <c r="Q1486" t="b">
        <f>AND('INF GERAIS'!E1503=RESUMO!E1503,'INF GERAIS'!E1503='TERMO DE ADESÃO'!E1503,'INF GERAIS'!E1503=EVENTOS!E1503,'INF GERAIS'!E1503=PAGAMENTOS!E1503,'INF GERAIS'!E1503=VISTORIA!E1503,'INF GERAIS'!E1503='PRESTAÇÃO DE CONTAS'!E1503,'INF GERAIS'!E1503='OBS  ENC'!E1503,'INF GERAIS'!E1503='CONCLUSÃO INFORMAL'!E1503)</f>
        <v>1</v>
      </c>
    </row>
    <row r="1487" spans="15:17" x14ac:dyDescent="0.35">
      <c r="O1487" t="b">
        <f>AND('INF GERAIS'!B1504=LEFT(RESUMO!B1504,9),'INF GERAIS'!B1504=LEFT('TERMO DE ADESÃO'!B1504,9),'INF GERAIS'!B1504=LEFT(EVENTOS!B1504,9),'INF GERAIS'!B1504=LEFT(PAGAMENTOS!B1504,9),'INF GERAIS'!B1504=LEFT(VISTORIA!B1504,9),'INF GERAIS'!B1504=LEFT('PRESTAÇÃO DE CONTAS'!B1504,9),'INF GERAIS'!B1504=LEFT('OBS  ENC'!B1504,9),'INF GERAIS'!B1504=LEFT('CONCLUSÃO INFORMAL'!B1504,9))</f>
        <v>1</v>
      </c>
      <c r="P1487" t="b">
        <f>AND('INF GERAIS'!D1504=RESUMO!D1504,'INF GERAIS'!D1504='TERMO DE ADESÃO'!D1504,'INF GERAIS'!D1504=EVENTOS!D1504,'INF GERAIS'!D1504=PAGAMENTOS!D1504,'INF GERAIS'!D1504=VISTORIA!D1504,'INF GERAIS'!D1504='PRESTAÇÃO DE CONTAS'!D1504,'INF GERAIS'!D1504='OBS  ENC'!D1504,'INF GERAIS'!D1504='CONCLUSÃO INFORMAL'!D1504)</f>
        <v>1</v>
      </c>
      <c r="Q1487" t="b">
        <f>AND('INF GERAIS'!E1504=RESUMO!E1504,'INF GERAIS'!E1504='TERMO DE ADESÃO'!E1504,'INF GERAIS'!E1504=EVENTOS!E1504,'INF GERAIS'!E1504=PAGAMENTOS!E1504,'INF GERAIS'!E1504=VISTORIA!E1504,'INF GERAIS'!E1504='PRESTAÇÃO DE CONTAS'!E1504,'INF GERAIS'!E1504='OBS  ENC'!E1504,'INF GERAIS'!E1504='CONCLUSÃO INFORMAL'!E1504)</f>
        <v>1</v>
      </c>
    </row>
    <row r="1488" spans="15:17" x14ac:dyDescent="0.35">
      <c r="O1488" t="b">
        <f>AND('INF GERAIS'!B1505=LEFT(RESUMO!B1505,9),'INF GERAIS'!B1505=LEFT('TERMO DE ADESÃO'!B1505,9),'INF GERAIS'!B1505=LEFT(EVENTOS!B1505,9),'INF GERAIS'!B1505=LEFT(PAGAMENTOS!B1505,9),'INF GERAIS'!B1505=LEFT(VISTORIA!B1505,9),'INF GERAIS'!B1505=LEFT('PRESTAÇÃO DE CONTAS'!B1505,9),'INF GERAIS'!B1505=LEFT('OBS  ENC'!B1505,9),'INF GERAIS'!B1505=LEFT('CONCLUSÃO INFORMAL'!B1505,9))</f>
        <v>1</v>
      </c>
      <c r="P1488" t="b">
        <f>AND('INF GERAIS'!D1505=RESUMO!D1505,'INF GERAIS'!D1505='TERMO DE ADESÃO'!D1505,'INF GERAIS'!D1505=EVENTOS!D1505,'INF GERAIS'!D1505=PAGAMENTOS!D1505,'INF GERAIS'!D1505=VISTORIA!D1505,'INF GERAIS'!D1505='PRESTAÇÃO DE CONTAS'!D1505,'INF GERAIS'!D1505='OBS  ENC'!D1505,'INF GERAIS'!D1505='CONCLUSÃO INFORMAL'!D1505)</f>
        <v>1</v>
      </c>
      <c r="Q1488" t="b">
        <f>AND('INF GERAIS'!E1505=RESUMO!E1505,'INF GERAIS'!E1505='TERMO DE ADESÃO'!E1505,'INF GERAIS'!E1505=EVENTOS!E1505,'INF GERAIS'!E1505=PAGAMENTOS!E1505,'INF GERAIS'!E1505=VISTORIA!E1505,'INF GERAIS'!E1505='PRESTAÇÃO DE CONTAS'!E1505,'INF GERAIS'!E1505='OBS  ENC'!E1505,'INF GERAIS'!E1505='CONCLUSÃO INFORMAL'!E1505)</f>
        <v>1</v>
      </c>
    </row>
    <row r="1489" spans="15:17" x14ac:dyDescent="0.35">
      <c r="O1489" t="b">
        <f>AND('INF GERAIS'!B1506=LEFT(RESUMO!B1506,9),'INF GERAIS'!B1506=LEFT('TERMO DE ADESÃO'!B1506,9),'INF GERAIS'!B1506=LEFT(EVENTOS!B1506,9),'INF GERAIS'!B1506=LEFT(PAGAMENTOS!B1506,9),'INF GERAIS'!B1506=LEFT(VISTORIA!B1506,9),'INF GERAIS'!B1506=LEFT('PRESTAÇÃO DE CONTAS'!B1506,9),'INF GERAIS'!B1506=LEFT('OBS  ENC'!B1506,9),'INF GERAIS'!B1506=LEFT('CONCLUSÃO INFORMAL'!B1506,9))</f>
        <v>1</v>
      </c>
      <c r="P1489" t="b">
        <f>AND('INF GERAIS'!D1506=RESUMO!D1506,'INF GERAIS'!D1506='TERMO DE ADESÃO'!D1506,'INF GERAIS'!D1506=EVENTOS!D1506,'INF GERAIS'!D1506=PAGAMENTOS!D1506,'INF GERAIS'!D1506=VISTORIA!D1506,'INF GERAIS'!D1506='PRESTAÇÃO DE CONTAS'!D1506,'INF GERAIS'!D1506='OBS  ENC'!D1506,'INF GERAIS'!D1506='CONCLUSÃO INFORMAL'!D1506)</f>
        <v>1</v>
      </c>
      <c r="Q1489" t="b">
        <f>AND('INF GERAIS'!E1506=RESUMO!E1506,'INF GERAIS'!E1506='TERMO DE ADESÃO'!E1506,'INF GERAIS'!E1506=EVENTOS!E1506,'INF GERAIS'!E1506=PAGAMENTOS!E1506,'INF GERAIS'!E1506=VISTORIA!E1506,'INF GERAIS'!E1506='PRESTAÇÃO DE CONTAS'!E1506,'INF GERAIS'!E1506='OBS  ENC'!E1506,'INF GERAIS'!E1506='CONCLUSÃO INFORMAL'!E1506)</f>
        <v>1</v>
      </c>
    </row>
    <row r="1490" spans="15:17" x14ac:dyDescent="0.35">
      <c r="O1490" t="b">
        <f>AND('INF GERAIS'!B1507=LEFT(RESUMO!B1507,9),'INF GERAIS'!B1507=LEFT('TERMO DE ADESÃO'!B1507,9),'INF GERAIS'!B1507=LEFT(EVENTOS!B1507,9),'INF GERAIS'!B1507=LEFT(PAGAMENTOS!B1507,9),'INF GERAIS'!B1507=LEFT(VISTORIA!B1507,9),'INF GERAIS'!B1507=LEFT('PRESTAÇÃO DE CONTAS'!B1507,9),'INF GERAIS'!B1507=LEFT('OBS  ENC'!B1507,9),'INF GERAIS'!B1507=LEFT('CONCLUSÃO INFORMAL'!B1507,9))</f>
        <v>1</v>
      </c>
      <c r="P1490" t="b">
        <f>AND('INF GERAIS'!D1507=RESUMO!D1507,'INF GERAIS'!D1507='TERMO DE ADESÃO'!D1507,'INF GERAIS'!D1507=EVENTOS!D1507,'INF GERAIS'!D1507=PAGAMENTOS!D1507,'INF GERAIS'!D1507=VISTORIA!D1507,'INF GERAIS'!D1507='PRESTAÇÃO DE CONTAS'!D1507,'INF GERAIS'!D1507='OBS  ENC'!D1507,'INF GERAIS'!D1507='CONCLUSÃO INFORMAL'!D1507)</f>
        <v>1</v>
      </c>
      <c r="Q1490" t="b">
        <f>AND('INF GERAIS'!E1507=RESUMO!E1507,'INF GERAIS'!E1507='TERMO DE ADESÃO'!E1507,'INF GERAIS'!E1507=EVENTOS!E1507,'INF GERAIS'!E1507=PAGAMENTOS!E1507,'INF GERAIS'!E1507=VISTORIA!E1507,'INF GERAIS'!E1507='PRESTAÇÃO DE CONTAS'!E1507,'INF GERAIS'!E1507='OBS  ENC'!E1507,'INF GERAIS'!E1507='CONCLUSÃO INFORMAL'!E1507)</f>
        <v>1</v>
      </c>
    </row>
    <row r="1491" spans="15:17" x14ac:dyDescent="0.35">
      <c r="O1491" t="b">
        <f>AND('INF GERAIS'!B1508=LEFT(RESUMO!B1508,9),'INF GERAIS'!B1508=LEFT('TERMO DE ADESÃO'!B1508,9),'INF GERAIS'!B1508=LEFT(EVENTOS!B1508,9),'INF GERAIS'!B1508=LEFT(PAGAMENTOS!B1508,9),'INF GERAIS'!B1508=LEFT(VISTORIA!B1508,9),'INF GERAIS'!B1508=LEFT('PRESTAÇÃO DE CONTAS'!B1508,9),'INF GERAIS'!B1508=LEFT('OBS  ENC'!B1508,9),'INF GERAIS'!B1508=LEFT('CONCLUSÃO INFORMAL'!B1508,9))</f>
        <v>1</v>
      </c>
      <c r="P1491" t="b">
        <f>AND('INF GERAIS'!D1508=RESUMO!D1508,'INF GERAIS'!D1508='TERMO DE ADESÃO'!D1508,'INF GERAIS'!D1508=EVENTOS!D1508,'INF GERAIS'!D1508=PAGAMENTOS!D1508,'INF GERAIS'!D1508=VISTORIA!D1508,'INF GERAIS'!D1508='PRESTAÇÃO DE CONTAS'!D1508,'INF GERAIS'!D1508='OBS  ENC'!D1508,'INF GERAIS'!D1508='CONCLUSÃO INFORMAL'!D1508)</f>
        <v>1</v>
      </c>
      <c r="Q1491" t="b">
        <f>AND('INF GERAIS'!E1508=RESUMO!E1508,'INF GERAIS'!E1508='TERMO DE ADESÃO'!E1508,'INF GERAIS'!E1508=EVENTOS!E1508,'INF GERAIS'!E1508=PAGAMENTOS!E1508,'INF GERAIS'!E1508=VISTORIA!E1508,'INF GERAIS'!E1508='PRESTAÇÃO DE CONTAS'!E1508,'INF GERAIS'!E1508='OBS  ENC'!E1508,'INF GERAIS'!E1508='CONCLUSÃO INFORMAL'!E1508)</f>
        <v>1</v>
      </c>
    </row>
    <row r="1492" spans="15:17" x14ac:dyDescent="0.35">
      <c r="O1492" t="b">
        <f>AND('INF GERAIS'!B1509=LEFT(RESUMO!B1509,9),'INF GERAIS'!B1509=LEFT('TERMO DE ADESÃO'!B1509,9),'INF GERAIS'!B1509=LEFT(EVENTOS!B1509,9),'INF GERAIS'!B1509=LEFT(PAGAMENTOS!B1509,9),'INF GERAIS'!B1509=LEFT(VISTORIA!B1509,9),'INF GERAIS'!B1509=LEFT('PRESTAÇÃO DE CONTAS'!B1509,9),'INF GERAIS'!B1509=LEFT('OBS  ENC'!B1509,9),'INF GERAIS'!B1509=LEFT('CONCLUSÃO INFORMAL'!B1509,9))</f>
        <v>1</v>
      </c>
      <c r="P1492" t="b">
        <f>AND('INF GERAIS'!D1509=RESUMO!D1509,'INF GERAIS'!D1509='TERMO DE ADESÃO'!D1509,'INF GERAIS'!D1509=EVENTOS!D1509,'INF GERAIS'!D1509=PAGAMENTOS!D1509,'INF GERAIS'!D1509=VISTORIA!D1509,'INF GERAIS'!D1509='PRESTAÇÃO DE CONTAS'!D1509,'INF GERAIS'!D1509='OBS  ENC'!D1509,'INF GERAIS'!D1509='CONCLUSÃO INFORMAL'!D1509)</f>
        <v>1</v>
      </c>
      <c r="Q1492" t="b">
        <f>AND('INF GERAIS'!E1509=RESUMO!E1509,'INF GERAIS'!E1509='TERMO DE ADESÃO'!E1509,'INF GERAIS'!E1509=EVENTOS!E1509,'INF GERAIS'!E1509=PAGAMENTOS!E1509,'INF GERAIS'!E1509=VISTORIA!E1509,'INF GERAIS'!E1509='PRESTAÇÃO DE CONTAS'!E1509,'INF GERAIS'!E1509='OBS  ENC'!E1509,'INF GERAIS'!E1509='CONCLUSÃO INFORMAL'!E1509)</f>
        <v>1</v>
      </c>
    </row>
    <row r="1493" spans="15:17" x14ac:dyDescent="0.35">
      <c r="O1493" t="b">
        <f>AND('INF GERAIS'!B1510=LEFT(RESUMO!B1510,9),'INF GERAIS'!B1510=LEFT('TERMO DE ADESÃO'!B1510,9),'INF GERAIS'!B1510=LEFT(EVENTOS!B1510,9),'INF GERAIS'!B1510=LEFT(PAGAMENTOS!B1510,9),'INF GERAIS'!B1510=LEFT(VISTORIA!B1510,9),'INF GERAIS'!B1510=LEFT('PRESTAÇÃO DE CONTAS'!B1510,9),'INF GERAIS'!B1510=LEFT('OBS  ENC'!B1510,9),'INF GERAIS'!B1510=LEFT('CONCLUSÃO INFORMAL'!B1510,9))</f>
        <v>1</v>
      </c>
      <c r="P1493" t="b">
        <f>AND('INF GERAIS'!D1510=RESUMO!D1510,'INF GERAIS'!D1510='TERMO DE ADESÃO'!D1510,'INF GERAIS'!D1510=EVENTOS!D1510,'INF GERAIS'!D1510=PAGAMENTOS!D1510,'INF GERAIS'!D1510=VISTORIA!D1510,'INF GERAIS'!D1510='PRESTAÇÃO DE CONTAS'!D1510,'INF GERAIS'!D1510='OBS  ENC'!D1510,'INF GERAIS'!D1510='CONCLUSÃO INFORMAL'!D1510)</f>
        <v>1</v>
      </c>
      <c r="Q1493" t="b">
        <f>AND('INF GERAIS'!E1510=RESUMO!E1510,'INF GERAIS'!E1510='TERMO DE ADESÃO'!E1510,'INF GERAIS'!E1510=EVENTOS!E1510,'INF GERAIS'!E1510=PAGAMENTOS!E1510,'INF GERAIS'!E1510=VISTORIA!E1510,'INF GERAIS'!E1510='PRESTAÇÃO DE CONTAS'!E1510,'INF GERAIS'!E1510='OBS  ENC'!E1510,'INF GERAIS'!E1510='CONCLUSÃO INFORMAL'!E1510)</f>
        <v>1</v>
      </c>
    </row>
    <row r="1494" spans="15:17" x14ac:dyDescent="0.35">
      <c r="O1494" t="b">
        <f>AND('INF GERAIS'!B1511=LEFT(RESUMO!B1511,9),'INF GERAIS'!B1511=LEFT('TERMO DE ADESÃO'!B1511,9),'INF GERAIS'!B1511=LEFT(EVENTOS!B1511,9),'INF GERAIS'!B1511=LEFT(PAGAMENTOS!B1511,9),'INF GERAIS'!B1511=LEFT(VISTORIA!B1511,9),'INF GERAIS'!B1511=LEFT('PRESTAÇÃO DE CONTAS'!B1511,9),'INF GERAIS'!B1511=LEFT('OBS  ENC'!B1511,9),'INF GERAIS'!B1511=LEFT('CONCLUSÃO INFORMAL'!B1511,9))</f>
        <v>1</v>
      </c>
      <c r="P1494" t="b">
        <f>AND('INF GERAIS'!D1511=RESUMO!D1511,'INF GERAIS'!D1511='TERMO DE ADESÃO'!D1511,'INF GERAIS'!D1511=EVENTOS!D1511,'INF GERAIS'!D1511=PAGAMENTOS!D1511,'INF GERAIS'!D1511=VISTORIA!D1511,'INF GERAIS'!D1511='PRESTAÇÃO DE CONTAS'!D1511,'INF GERAIS'!D1511='OBS  ENC'!D1511,'INF GERAIS'!D1511='CONCLUSÃO INFORMAL'!D1511)</f>
        <v>1</v>
      </c>
      <c r="Q1494" t="b">
        <f>AND('INF GERAIS'!E1511=RESUMO!E1511,'INF GERAIS'!E1511='TERMO DE ADESÃO'!E1511,'INF GERAIS'!E1511=EVENTOS!E1511,'INF GERAIS'!E1511=PAGAMENTOS!E1511,'INF GERAIS'!E1511=VISTORIA!E1511,'INF GERAIS'!E1511='PRESTAÇÃO DE CONTAS'!E1511,'INF GERAIS'!E1511='OBS  ENC'!E1511,'INF GERAIS'!E1511='CONCLUSÃO INFORMAL'!E1511)</f>
        <v>1</v>
      </c>
    </row>
    <row r="1495" spans="15:17" x14ac:dyDescent="0.35">
      <c r="O1495" t="b">
        <f>AND('INF GERAIS'!B1512=LEFT(RESUMO!B1512,9),'INF GERAIS'!B1512=LEFT('TERMO DE ADESÃO'!B1512,9),'INF GERAIS'!B1512=LEFT(EVENTOS!B1512,9),'INF GERAIS'!B1512=LEFT(PAGAMENTOS!B1512,9),'INF GERAIS'!B1512=LEFT(VISTORIA!B1512,9),'INF GERAIS'!B1512=LEFT('PRESTAÇÃO DE CONTAS'!B1512,9),'INF GERAIS'!B1512=LEFT('OBS  ENC'!B1512,9),'INF GERAIS'!B1512=LEFT('CONCLUSÃO INFORMAL'!B1512,9))</f>
        <v>1</v>
      </c>
      <c r="P1495" t="b">
        <f>AND('INF GERAIS'!D1512=RESUMO!D1512,'INF GERAIS'!D1512='TERMO DE ADESÃO'!D1512,'INF GERAIS'!D1512=EVENTOS!D1512,'INF GERAIS'!D1512=PAGAMENTOS!D1512,'INF GERAIS'!D1512=VISTORIA!D1512,'INF GERAIS'!D1512='PRESTAÇÃO DE CONTAS'!D1512,'INF GERAIS'!D1512='OBS  ENC'!D1512,'INF GERAIS'!D1512='CONCLUSÃO INFORMAL'!D1512)</f>
        <v>1</v>
      </c>
      <c r="Q1495" t="b">
        <f>AND('INF GERAIS'!E1512=RESUMO!E1512,'INF GERAIS'!E1512='TERMO DE ADESÃO'!E1512,'INF GERAIS'!E1512=EVENTOS!E1512,'INF GERAIS'!E1512=PAGAMENTOS!E1512,'INF GERAIS'!E1512=VISTORIA!E1512,'INF GERAIS'!E1512='PRESTAÇÃO DE CONTAS'!E1512,'INF GERAIS'!E1512='OBS  ENC'!E1512,'INF GERAIS'!E1512='CONCLUSÃO INFORMAL'!E1512)</f>
        <v>1</v>
      </c>
    </row>
    <row r="1496" spans="15:17" x14ac:dyDescent="0.35">
      <c r="O1496" t="b">
        <f>AND('INF GERAIS'!B1513=LEFT(RESUMO!B1513,9),'INF GERAIS'!B1513=LEFT('TERMO DE ADESÃO'!B1513,9),'INF GERAIS'!B1513=LEFT(EVENTOS!B1513,9),'INF GERAIS'!B1513=LEFT(PAGAMENTOS!B1513,9),'INF GERAIS'!B1513=LEFT(VISTORIA!B1513,9),'INF GERAIS'!B1513=LEFT('PRESTAÇÃO DE CONTAS'!B1513,9),'INF GERAIS'!B1513=LEFT('OBS  ENC'!B1513,9),'INF GERAIS'!B1513=LEFT('CONCLUSÃO INFORMAL'!B1513,9))</f>
        <v>1</v>
      </c>
      <c r="P1496" t="b">
        <f>AND('INF GERAIS'!D1513=RESUMO!D1513,'INF GERAIS'!D1513='TERMO DE ADESÃO'!D1513,'INF GERAIS'!D1513=EVENTOS!D1513,'INF GERAIS'!D1513=PAGAMENTOS!D1513,'INF GERAIS'!D1513=VISTORIA!D1513,'INF GERAIS'!D1513='PRESTAÇÃO DE CONTAS'!D1513,'INF GERAIS'!D1513='OBS  ENC'!D1513,'INF GERAIS'!D1513='CONCLUSÃO INFORMAL'!D1513)</f>
        <v>1</v>
      </c>
      <c r="Q1496" t="b">
        <f>AND('INF GERAIS'!E1513=RESUMO!E1513,'INF GERAIS'!E1513='TERMO DE ADESÃO'!E1513,'INF GERAIS'!E1513=EVENTOS!E1513,'INF GERAIS'!E1513=PAGAMENTOS!E1513,'INF GERAIS'!E1513=VISTORIA!E1513,'INF GERAIS'!E1513='PRESTAÇÃO DE CONTAS'!E1513,'INF GERAIS'!E1513='OBS  ENC'!E1513,'INF GERAIS'!E1513='CONCLUSÃO INFORMAL'!E1513)</f>
        <v>1</v>
      </c>
    </row>
    <row r="1497" spans="15:17" x14ac:dyDescent="0.35">
      <c r="O1497" t="b">
        <f>AND('INF GERAIS'!B1514=LEFT(RESUMO!B1514,9),'INF GERAIS'!B1514=LEFT('TERMO DE ADESÃO'!B1514,9),'INF GERAIS'!B1514=LEFT(EVENTOS!B1514,9),'INF GERAIS'!B1514=LEFT(PAGAMENTOS!B1514,9),'INF GERAIS'!B1514=LEFT(VISTORIA!B1514,9),'INF GERAIS'!B1514=LEFT('PRESTAÇÃO DE CONTAS'!B1514,9),'INF GERAIS'!B1514=LEFT('OBS  ENC'!B1514,9),'INF GERAIS'!B1514=LEFT('CONCLUSÃO INFORMAL'!B1514,9))</f>
        <v>1</v>
      </c>
      <c r="P1497" t="b">
        <f>AND('INF GERAIS'!D1514=RESUMO!D1514,'INF GERAIS'!D1514='TERMO DE ADESÃO'!D1514,'INF GERAIS'!D1514=EVENTOS!D1514,'INF GERAIS'!D1514=PAGAMENTOS!D1514,'INF GERAIS'!D1514=VISTORIA!D1514,'INF GERAIS'!D1514='PRESTAÇÃO DE CONTAS'!D1514,'INF GERAIS'!D1514='OBS  ENC'!D1514,'INF GERAIS'!D1514='CONCLUSÃO INFORMAL'!D1514)</f>
        <v>1</v>
      </c>
      <c r="Q1497" t="b">
        <f>AND('INF GERAIS'!E1514=RESUMO!E1514,'INF GERAIS'!E1514='TERMO DE ADESÃO'!E1514,'INF GERAIS'!E1514=EVENTOS!E1514,'INF GERAIS'!E1514=PAGAMENTOS!E1514,'INF GERAIS'!E1514=VISTORIA!E1514,'INF GERAIS'!E1514='PRESTAÇÃO DE CONTAS'!E1514,'INF GERAIS'!E1514='OBS  ENC'!E1514,'INF GERAIS'!E1514='CONCLUSÃO INFORMAL'!E1514)</f>
        <v>1</v>
      </c>
    </row>
    <row r="1498" spans="15:17" x14ac:dyDescent="0.35">
      <c r="O1498" t="b">
        <f>AND('INF GERAIS'!B1515=LEFT(RESUMO!B1515,9),'INF GERAIS'!B1515=LEFT('TERMO DE ADESÃO'!B1515,9),'INF GERAIS'!B1515=LEFT(EVENTOS!B1515,9),'INF GERAIS'!B1515=LEFT(PAGAMENTOS!B1515,9),'INF GERAIS'!B1515=LEFT(VISTORIA!B1515,9),'INF GERAIS'!B1515=LEFT('PRESTAÇÃO DE CONTAS'!B1515,9),'INF GERAIS'!B1515=LEFT('OBS  ENC'!B1515,9),'INF GERAIS'!B1515=LEFT('CONCLUSÃO INFORMAL'!B1515,9))</f>
        <v>1</v>
      </c>
      <c r="P1498" t="b">
        <f>AND('INF GERAIS'!D1515=RESUMO!D1515,'INF GERAIS'!D1515='TERMO DE ADESÃO'!D1515,'INF GERAIS'!D1515=EVENTOS!D1515,'INF GERAIS'!D1515=PAGAMENTOS!D1515,'INF GERAIS'!D1515=VISTORIA!D1515,'INF GERAIS'!D1515='PRESTAÇÃO DE CONTAS'!D1515,'INF GERAIS'!D1515='OBS  ENC'!D1515,'INF GERAIS'!D1515='CONCLUSÃO INFORMAL'!D1515)</f>
        <v>1</v>
      </c>
      <c r="Q1498" t="b">
        <f>AND('INF GERAIS'!E1515=RESUMO!E1515,'INF GERAIS'!E1515='TERMO DE ADESÃO'!E1515,'INF GERAIS'!E1515=EVENTOS!E1515,'INF GERAIS'!E1515=PAGAMENTOS!E1515,'INF GERAIS'!E1515=VISTORIA!E1515,'INF GERAIS'!E1515='PRESTAÇÃO DE CONTAS'!E1515,'INF GERAIS'!E1515='OBS  ENC'!E1515,'INF GERAIS'!E1515='CONCLUSÃO INFORMAL'!E1515)</f>
        <v>1</v>
      </c>
    </row>
    <row r="1499" spans="15:17" x14ac:dyDescent="0.35">
      <c r="O1499" t="b">
        <f>AND('INF GERAIS'!B1516=LEFT(RESUMO!B1516,9),'INF GERAIS'!B1516=LEFT('TERMO DE ADESÃO'!B1516,9),'INF GERAIS'!B1516=LEFT(EVENTOS!B1516,9),'INF GERAIS'!B1516=LEFT(PAGAMENTOS!B1516,9),'INF GERAIS'!B1516=LEFT(VISTORIA!B1516,9),'INF GERAIS'!B1516=LEFT('PRESTAÇÃO DE CONTAS'!B1516,9),'INF GERAIS'!B1516=LEFT('OBS  ENC'!B1516,9),'INF GERAIS'!B1516=LEFT('CONCLUSÃO INFORMAL'!B1516,9))</f>
        <v>1</v>
      </c>
      <c r="P1499" t="b">
        <f>AND('INF GERAIS'!D1516=RESUMO!D1516,'INF GERAIS'!D1516='TERMO DE ADESÃO'!D1516,'INF GERAIS'!D1516=EVENTOS!D1516,'INF GERAIS'!D1516=PAGAMENTOS!D1516,'INF GERAIS'!D1516=VISTORIA!D1516,'INF GERAIS'!D1516='PRESTAÇÃO DE CONTAS'!D1516,'INF GERAIS'!D1516='OBS  ENC'!D1516,'INF GERAIS'!D1516='CONCLUSÃO INFORMAL'!D1516)</f>
        <v>1</v>
      </c>
      <c r="Q1499" t="b">
        <f>AND('INF GERAIS'!E1516=RESUMO!E1516,'INF GERAIS'!E1516='TERMO DE ADESÃO'!E1516,'INF GERAIS'!E1516=EVENTOS!E1516,'INF GERAIS'!E1516=PAGAMENTOS!E1516,'INF GERAIS'!E1516=VISTORIA!E1516,'INF GERAIS'!E1516='PRESTAÇÃO DE CONTAS'!E1516,'INF GERAIS'!E1516='OBS  ENC'!E1516,'INF GERAIS'!E1516='CONCLUSÃO INFORMAL'!E1516)</f>
        <v>1</v>
      </c>
    </row>
    <row r="1500" spans="15:17" x14ac:dyDescent="0.35">
      <c r="O1500" t="b">
        <f>AND('INF GERAIS'!B1517=LEFT(RESUMO!B1517,9),'INF GERAIS'!B1517=LEFT('TERMO DE ADESÃO'!B1517,9),'INF GERAIS'!B1517=LEFT(EVENTOS!B1517,9),'INF GERAIS'!B1517=LEFT(PAGAMENTOS!B1517,9),'INF GERAIS'!B1517=LEFT(VISTORIA!B1517,9),'INF GERAIS'!B1517=LEFT('PRESTAÇÃO DE CONTAS'!B1517,9),'INF GERAIS'!B1517=LEFT('OBS  ENC'!B1517,9),'INF GERAIS'!B1517=LEFT('CONCLUSÃO INFORMAL'!B1517,9))</f>
        <v>1</v>
      </c>
      <c r="P1500" t="b">
        <f>AND('INF GERAIS'!D1517=RESUMO!D1517,'INF GERAIS'!D1517='TERMO DE ADESÃO'!D1517,'INF GERAIS'!D1517=EVENTOS!D1517,'INF GERAIS'!D1517=PAGAMENTOS!D1517,'INF GERAIS'!D1517=VISTORIA!D1517,'INF GERAIS'!D1517='PRESTAÇÃO DE CONTAS'!D1517,'INF GERAIS'!D1517='OBS  ENC'!D1517,'INF GERAIS'!D1517='CONCLUSÃO INFORMAL'!D1517)</f>
        <v>1</v>
      </c>
      <c r="Q1500" t="b">
        <f>AND('INF GERAIS'!E1517=RESUMO!E1517,'INF GERAIS'!E1517='TERMO DE ADESÃO'!E1517,'INF GERAIS'!E1517=EVENTOS!E1517,'INF GERAIS'!E1517=PAGAMENTOS!E1517,'INF GERAIS'!E1517=VISTORIA!E1517,'INF GERAIS'!E1517='PRESTAÇÃO DE CONTAS'!E1517,'INF GERAIS'!E1517='OBS  ENC'!E1517,'INF GERAIS'!E1517='CONCLUSÃO INFORMAL'!E1517)</f>
        <v>1</v>
      </c>
    </row>
    <row r="1501" spans="15:17" x14ac:dyDescent="0.35">
      <c r="O1501" t="b">
        <f>AND('INF GERAIS'!B1518=LEFT(RESUMO!B1518,9),'INF GERAIS'!B1518=LEFT('TERMO DE ADESÃO'!B1518,9),'INF GERAIS'!B1518=LEFT(EVENTOS!B1518,9),'INF GERAIS'!B1518=LEFT(PAGAMENTOS!B1518,9),'INF GERAIS'!B1518=LEFT(VISTORIA!B1518,9),'INF GERAIS'!B1518=LEFT('PRESTAÇÃO DE CONTAS'!B1518,9),'INF GERAIS'!B1518=LEFT('OBS  ENC'!B1518,9),'INF GERAIS'!B1518=LEFT('CONCLUSÃO INFORMAL'!B1518,9))</f>
        <v>1</v>
      </c>
      <c r="P1501" t="b">
        <f>AND('INF GERAIS'!D1518=RESUMO!D1518,'INF GERAIS'!D1518='TERMO DE ADESÃO'!D1518,'INF GERAIS'!D1518=EVENTOS!D1518,'INF GERAIS'!D1518=PAGAMENTOS!D1518,'INF GERAIS'!D1518=VISTORIA!D1518,'INF GERAIS'!D1518='PRESTAÇÃO DE CONTAS'!D1518,'INF GERAIS'!D1518='OBS  ENC'!D1518,'INF GERAIS'!D1518='CONCLUSÃO INFORMAL'!D1518)</f>
        <v>1</v>
      </c>
      <c r="Q1501" t="b">
        <f>AND('INF GERAIS'!E1518=RESUMO!E1518,'INF GERAIS'!E1518='TERMO DE ADESÃO'!E1518,'INF GERAIS'!E1518=EVENTOS!E1518,'INF GERAIS'!E1518=PAGAMENTOS!E1518,'INF GERAIS'!E1518=VISTORIA!E1518,'INF GERAIS'!E1518='PRESTAÇÃO DE CONTAS'!E1518,'INF GERAIS'!E1518='OBS  ENC'!E1518,'INF GERAIS'!E1518='CONCLUSÃO INFORMAL'!E1518)</f>
        <v>1</v>
      </c>
    </row>
    <row r="1502" spans="15:17" x14ac:dyDescent="0.35">
      <c r="O1502" t="b">
        <f>AND('INF GERAIS'!B1519=LEFT(RESUMO!B1519,9),'INF GERAIS'!B1519=LEFT('TERMO DE ADESÃO'!B1519,9),'INF GERAIS'!B1519=LEFT(EVENTOS!B1519,9),'INF GERAIS'!B1519=LEFT(PAGAMENTOS!B1519,9),'INF GERAIS'!B1519=LEFT(VISTORIA!B1519,9),'INF GERAIS'!B1519=LEFT('PRESTAÇÃO DE CONTAS'!B1519,9),'INF GERAIS'!B1519=LEFT('OBS  ENC'!B1519,9),'INF GERAIS'!B1519=LEFT('CONCLUSÃO INFORMAL'!B1519,9))</f>
        <v>1</v>
      </c>
      <c r="P1502" t="b">
        <f>AND('INF GERAIS'!D1519=RESUMO!D1519,'INF GERAIS'!D1519='TERMO DE ADESÃO'!D1519,'INF GERAIS'!D1519=EVENTOS!D1519,'INF GERAIS'!D1519=PAGAMENTOS!D1519,'INF GERAIS'!D1519=VISTORIA!D1519,'INF GERAIS'!D1519='PRESTAÇÃO DE CONTAS'!D1519,'INF GERAIS'!D1519='OBS  ENC'!D1519,'INF GERAIS'!D1519='CONCLUSÃO INFORMAL'!D1519)</f>
        <v>1</v>
      </c>
      <c r="Q1502" t="b">
        <f>AND('INF GERAIS'!E1519=RESUMO!E1519,'INF GERAIS'!E1519='TERMO DE ADESÃO'!E1519,'INF GERAIS'!E1519=EVENTOS!E1519,'INF GERAIS'!E1519=PAGAMENTOS!E1519,'INF GERAIS'!E1519=VISTORIA!E1519,'INF GERAIS'!E1519='PRESTAÇÃO DE CONTAS'!E1519,'INF GERAIS'!E1519='OBS  ENC'!E1519,'INF GERAIS'!E1519='CONCLUSÃO INFORMAL'!E1519)</f>
        <v>1</v>
      </c>
    </row>
    <row r="1503" spans="15:17" x14ac:dyDescent="0.35">
      <c r="O1503" t="b">
        <f>AND('INF GERAIS'!B1520=LEFT(RESUMO!B1520,9),'INF GERAIS'!B1520=LEFT('TERMO DE ADESÃO'!B1520,9),'INF GERAIS'!B1520=LEFT(EVENTOS!B1520,9),'INF GERAIS'!B1520=LEFT(PAGAMENTOS!B1520,9),'INF GERAIS'!B1520=LEFT(VISTORIA!B1520,9),'INF GERAIS'!B1520=LEFT('PRESTAÇÃO DE CONTAS'!B1520,9),'INF GERAIS'!B1520=LEFT('OBS  ENC'!B1520,9),'INF GERAIS'!B1520=LEFT('CONCLUSÃO INFORMAL'!B1520,9))</f>
        <v>1</v>
      </c>
      <c r="P1503" t="b">
        <f>AND('INF GERAIS'!D1520=RESUMO!D1520,'INF GERAIS'!D1520='TERMO DE ADESÃO'!D1520,'INF GERAIS'!D1520=EVENTOS!D1520,'INF GERAIS'!D1520=PAGAMENTOS!D1520,'INF GERAIS'!D1520=VISTORIA!D1520,'INF GERAIS'!D1520='PRESTAÇÃO DE CONTAS'!D1520,'INF GERAIS'!D1520='OBS  ENC'!D1520,'INF GERAIS'!D1520='CONCLUSÃO INFORMAL'!D1520)</f>
        <v>1</v>
      </c>
      <c r="Q1503" t="b">
        <f>AND('INF GERAIS'!E1520=RESUMO!E1520,'INF GERAIS'!E1520='TERMO DE ADESÃO'!E1520,'INF GERAIS'!E1520=EVENTOS!E1520,'INF GERAIS'!E1520=PAGAMENTOS!E1520,'INF GERAIS'!E1520=VISTORIA!E1520,'INF GERAIS'!E1520='PRESTAÇÃO DE CONTAS'!E1520,'INF GERAIS'!E1520='OBS  ENC'!E1520,'INF GERAIS'!E1520='CONCLUSÃO INFORMAL'!E1520)</f>
        <v>1</v>
      </c>
    </row>
    <row r="1504" spans="15:17" x14ac:dyDescent="0.35">
      <c r="O1504" t="b">
        <f>AND('INF GERAIS'!B1521=LEFT(RESUMO!B1521,9),'INF GERAIS'!B1521=LEFT('TERMO DE ADESÃO'!B1521,9),'INF GERAIS'!B1521=LEFT(EVENTOS!B1521,9),'INF GERAIS'!B1521=LEFT(PAGAMENTOS!B1521,9),'INF GERAIS'!B1521=LEFT(VISTORIA!B1521,9),'INF GERAIS'!B1521=LEFT('PRESTAÇÃO DE CONTAS'!B1521,9),'INF GERAIS'!B1521=LEFT('OBS  ENC'!B1521,9),'INF GERAIS'!B1521=LEFT('CONCLUSÃO INFORMAL'!B1521,9))</f>
        <v>1</v>
      </c>
      <c r="P1504" t="b">
        <f>AND('INF GERAIS'!D1521=RESUMO!D1521,'INF GERAIS'!D1521='TERMO DE ADESÃO'!D1521,'INF GERAIS'!D1521=EVENTOS!D1521,'INF GERAIS'!D1521=PAGAMENTOS!D1521,'INF GERAIS'!D1521=VISTORIA!D1521,'INF GERAIS'!D1521='PRESTAÇÃO DE CONTAS'!D1521,'INF GERAIS'!D1521='OBS  ENC'!D1521,'INF GERAIS'!D1521='CONCLUSÃO INFORMAL'!D1521)</f>
        <v>1</v>
      </c>
      <c r="Q1504" t="b">
        <f>AND('INF GERAIS'!E1521=RESUMO!E1521,'INF GERAIS'!E1521='TERMO DE ADESÃO'!E1521,'INF GERAIS'!E1521=EVENTOS!E1521,'INF GERAIS'!E1521=PAGAMENTOS!E1521,'INF GERAIS'!E1521=VISTORIA!E1521,'INF GERAIS'!E1521='PRESTAÇÃO DE CONTAS'!E1521,'INF GERAIS'!E1521='OBS  ENC'!E1521,'INF GERAIS'!E1521='CONCLUSÃO INFORMAL'!E1521)</f>
        <v>1</v>
      </c>
    </row>
    <row r="1505" spans="15:17" x14ac:dyDescent="0.35">
      <c r="O1505" t="b">
        <f>AND('INF GERAIS'!B1522=LEFT(RESUMO!B1522,9),'INF GERAIS'!B1522=LEFT('TERMO DE ADESÃO'!B1522,9),'INF GERAIS'!B1522=LEFT(EVENTOS!B1522,9),'INF GERAIS'!B1522=LEFT(PAGAMENTOS!B1522,9),'INF GERAIS'!B1522=LEFT(VISTORIA!B1522,9),'INF GERAIS'!B1522=LEFT('PRESTAÇÃO DE CONTAS'!B1522,9),'INF GERAIS'!B1522=LEFT('OBS  ENC'!B1522,9),'INF GERAIS'!B1522=LEFT('CONCLUSÃO INFORMAL'!B1522,9))</f>
        <v>1</v>
      </c>
      <c r="P1505" t="b">
        <f>AND('INF GERAIS'!D1522=RESUMO!D1522,'INF GERAIS'!D1522='TERMO DE ADESÃO'!D1522,'INF GERAIS'!D1522=EVENTOS!D1522,'INF GERAIS'!D1522=PAGAMENTOS!D1522,'INF GERAIS'!D1522=VISTORIA!D1522,'INF GERAIS'!D1522='PRESTAÇÃO DE CONTAS'!D1522,'INF GERAIS'!D1522='OBS  ENC'!D1522,'INF GERAIS'!D1522='CONCLUSÃO INFORMAL'!D1522)</f>
        <v>1</v>
      </c>
      <c r="Q1505" t="b">
        <f>AND('INF GERAIS'!E1522=RESUMO!E1522,'INF GERAIS'!E1522='TERMO DE ADESÃO'!E1522,'INF GERAIS'!E1522=EVENTOS!E1522,'INF GERAIS'!E1522=PAGAMENTOS!E1522,'INF GERAIS'!E1522=VISTORIA!E1522,'INF GERAIS'!E1522='PRESTAÇÃO DE CONTAS'!E1522,'INF GERAIS'!E1522='OBS  ENC'!E1522,'INF GERAIS'!E1522='CONCLUSÃO INFORMAL'!E1522)</f>
        <v>1</v>
      </c>
    </row>
    <row r="1506" spans="15:17" x14ac:dyDescent="0.35">
      <c r="O1506" t="b">
        <f>AND('INF GERAIS'!B1523=LEFT(RESUMO!B1523,9),'INF GERAIS'!B1523=LEFT('TERMO DE ADESÃO'!B1523,9),'INF GERAIS'!B1523=LEFT(EVENTOS!B1523,9),'INF GERAIS'!B1523=LEFT(PAGAMENTOS!B1523,9),'INF GERAIS'!B1523=LEFT(VISTORIA!B1523,9),'INF GERAIS'!B1523=LEFT('PRESTAÇÃO DE CONTAS'!B1523,9),'INF GERAIS'!B1523=LEFT('OBS  ENC'!B1523,9),'INF GERAIS'!B1523=LEFT('CONCLUSÃO INFORMAL'!B1523,9))</f>
        <v>1</v>
      </c>
      <c r="P1506" t="b">
        <f>AND('INF GERAIS'!D1523=RESUMO!D1523,'INF GERAIS'!D1523='TERMO DE ADESÃO'!D1523,'INF GERAIS'!D1523=EVENTOS!D1523,'INF GERAIS'!D1523=PAGAMENTOS!D1523,'INF GERAIS'!D1523=VISTORIA!D1523,'INF GERAIS'!D1523='PRESTAÇÃO DE CONTAS'!D1523,'INF GERAIS'!D1523='OBS  ENC'!D1523,'INF GERAIS'!D1523='CONCLUSÃO INFORMAL'!D1523)</f>
        <v>1</v>
      </c>
      <c r="Q1506" t="b">
        <f>AND('INF GERAIS'!E1523=RESUMO!E1523,'INF GERAIS'!E1523='TERMO DE ADESÃO'!E1523,'INF GERAIS'!E1523=EVENTOS!E1523,'INF GERAIS'!E1523=PAGAMENTOS!E1523,'INF GERAIS'!E1523=VISTORIA!E1523,'INF GERAIS'!E1523='PRESTAÇÃO DE CONTAS'!E1523,'INF GERAIS'!E1523='OBS  ENC'!E1523,'INF GERAIS'!E1523='CONCLUSÃO INFORMAL'!E1523)</f>
        <v>1</v>
      </c>
    </row>
    <row r="1507" spans="15:17" x14ac:dyDescent="0.35">
      <c r="O1507" t="b">
        <f>AND('INF GERAIS'!B1524=LEFT(RESUMO!B1524,9),'INF GERAIS'!B1524=LEFT('TERMO DE ADESÃO'!B1524,9),'INF GERAIS'!B1524=LEFT(EVENTOS!B1524,9),'INF GERAIS'!B1524=LEFT(PAGAMENTOS!B1524,9),'INF GERAIS'!B1524=LEFT(VISTORIA!B1524,9),'INF GERAIS'!B1524=LEFT('PRESTAÇÃO DE CONTAS'!B1524,9),'INF GERAIS'!B1524=LEFT('OBS  ENC'!B1524,9),'INF GERAIS'!B1524=LEFT('CONCLUSÃO INFORMAL'!B1524,9))</f>
        <v>1</v>
      </c>
      <c r="P1507" t="b">
        <f>AND('INF GERAIS'!D1524=RESUMO!D1524,'INF GERAIS'!D1524='TERMO DE ADESÃO'!D1524,'INF GERAIS'!D1524=EVENTOS!D1524,'INF GERAIS'!D1524=PAGAMENTOS!D1524,'INF GERAIS'!D1524=VISTORIA!D1524,'INF GERAIS'!D1524='PRESTAÇÃO DE CONTAS'!D1524,'INF GERAIS'!D1524='OBS  ENC'!D1524,'INF GERAIS'!D1524='CONCLUSÃO INFORMAL'!D1524)</f>
        <v>1</v>
      </c>
      <c r="Q1507" t="b">
        <f>AND('INF GERAIS'!E1524=RESUMO!E1524,'INF GERAIS'!E1524='TERMO DE ADESÃO'!E1524,'INF GERAIS'!E1524=EVENTOS!E1524,'INF GERAIS'!E1524=PAGAMENTOS!E1524,'INF GERAIS'!E1524=VISTORIA!E1524,'INF GERAIS'!E1524='PRESTAÇÃO DE CONTAS'!E1524,'INF GERAIS'!E1524='OBS  ENC'!E1524,'INF GERAIS'!E1524='CONCLUSÃO INFORMAL'!E1524)</f>
        <v>1</v>
      </c>
    </row>
    <row r="1508" spans="15:17" x14ac:dyDescent="0.35">
      <c r="O1508" t="b">
        <f>AND('INF GERAIS'!B1525=LEFT(RESUMO!B1525,9),'INF GERAIS'!B1525=LEFT('TERMO DE ADESÃO'!B1525,9),'INF GERAIS'!B1525=LEFT(EVENTOS!B1525,9),'INF GERAIS'!B1525=LEFT(PAGAMENTOS!B1525,9),'INF GERAIS'!B1525=LEFT(VISTORIA!B1525,9),'INF GERAIS'!B1525=LEFT('PRESTAÇÃO DE CONTAS'!B1525,9),'INF GERAIS'!B1525=LEFT('OBS  ENC'!B1525,9),'INF GERAIS'!B1525=LEFT('CONCLUSÃO INFORMAL'!B1525,9))</f>
        <v>1</v>
      </c>
      <c r="P1508" t="b">
        <f>AND('INF GERAIS'!D1525=RESUMO!D1525,'INF GERAIS'!D1525='TERMO DE ADESÃO'!D1525,'INF GERAIS'!D1525=EVENTOS!D1525,'INF GERAIS'!D1525=PAGAMENTOS!D1525,'INF GERAIS'!D1525=VISTORIA!D1525,'INF GERAIS'!D1525='PRESTAÇÃO DE CONTAS'!D1525,'INF GERAIS'!D1525='OBS  ENC'!D1525,'INF GERAIS'!D1525='CONCLUSÃO INFORMAL'!D1525)</f>
        <v>1</v>
      </c>
      <c r="Q1508" t="b">
        <f>AND('INF GERAIS'!E1525=RESUMO!E1525,'INF GERAIS'!E1525='TERMO DE ADESÃO'!E1525,'INF GERAIS'!E1525=EVENTOS!E1525,'INF GERAIS'!E1525=PAGAMENTOS!E1525,'INF GERAIS'!E1525=VISTORIA!E1525,'INF GERAIS'!E1525='PRESTAÇÃO DE CONTAS'!E1525,'INF GERAIS'!E1525='OBS  ENC'!E1525,'INF GERAIS'!E1525='CONCLUSÃO INFORMAL'!E1525)</f>
        <v>1</v>
      </c>
    </row>
    <row r="1509" spans="15:17" x14ac:dyDescent="0.35">
      <c r="O1509" t="b">
        <f>AND('INF GERAIS'!B1526=LEFT(RESUMO!B1526,9),'INF GERAIS'!B1526=LEFT('TERMO DE ADESÃO'!B1526,9),'INF GERAIS'!B1526=LEFT(EVENTOS!B1526,9),'INF GERAIS'!B1526=LEFT(PAGAMENTOS!B1526,9),'INF GERAIS'!B1526=LEFT(VISTORIA!B1526,9),'INF GERAIS'!B1526=LEFT('PRESTAÇÃO DE CONTAS'!B1526,9),'INF GERAIS'!B1526=LEFT('OBS  ENC'!B1526,9),'INF GERAIS'!B1526=LEFT('CONCLUSÃO INFORMAL'!B1526,9))</f>
        <v>1</v>
      </c>
      <c r="P1509" t="b">
        <f>AND('INF GERAIS'!D1526=RESUMO!D1526,'INF GERAIS'!D1526='TERMO DE ADESÃO'!D1526,'INF GERAIS'!D1526=EVENTOS!D1526,'INF GERAIS'!D1526=PAGAMENTOS!D1526,'INF GERAIS'!D1526=VISTORIA!D1526,'INF GERAIS'!D1526='PRESTAÇÃO DE CONTAS'!D1526,'INF GERAIS'!D1526='OBS  ENC'!D1526,'INF GERAIS'!D1526='CONCLUSÃO INFORMAL'!D1526)</f>
        <v>1</v>
      </c>
      <c r="Q1509" t="b">
        <f>AND('INF GERAIS'!E1526=RESUMO!E1526,'INF GERAIS'!E1526='TERMO DE ADESÃO'!E1526,'INF GERAIS'!E1526=EVENTOS!E1526,'INF GERAIS'!E1526=PAGAMENTOS!E1526,'INF GERAIS'!E1526=VISTORIA!E1526,'INF GERAIS'!E1526='PRESTAÇÃO DE CONTAS'!E1526,'INF GERAIS'!E1526='OBS  ENC'!E1526,'INF GERAIS'!E1526='CONCLUSÃO INFORMAL'!E1526)</f>
        <v>1</v>
      </c>
    </row>
    <row r="1510" spans="15:17" x14ac:dyDescent="0.35">
      <c r="O1510" t="b">
        <f>AND('INF GERAIS'!B1527=LEFT(RESUMO!B1527,9),'INF GERAIS'!B1527=LEFT('TERMO DE ADESÃO'!B1527,9),'INF GERAIS'!B1527=LEFT(EVENTOS!B1527,9),'INF GERAIS'!B1527=LEFT(PAGAMENTOS!B1527,9),'INF GERAIS'!B1527=LEFT(VISTORIA!B1527,9),'INF GERAIS'!B1527=LEFT('PRESTAÇÃO DE CONTAS'!B1527,9),'INF GERAIS'!B1527=LEFT('OBS  ENC'!B1527,9),'INF GERAIS'!B1527=LEFT('CONCLUSÃO INFORMAL'!B1527,9))</f>
        <v>1</v>
      </c>
      <c r="P1510" t="b">
        <f>AND('INF GERAIS'!D1527=RESUMO!D1527,'INF GERAIS'!D1527='TERMO DE ADESÃO'!D1527,'INF GERAIS'!D1527=EVENTOS!D1527,'INF GERAIS'!D1527=PAGAMENTOS!D1527,'INF GERAIS'!D1527=VISTORIA!D1527,'INF GERAIS'!D1527='PRESTAÇÃO DE CONTAS'!D1527,'INF GERAIS'!D1527='OBS  ENC'!D1527,'INF GERAIS'!D1527='CONCLUSÃO INFORMAL'!D1527)</f>
        <v>1</v>
      </c>
      <c r="Q1510" t="b">
        <f>AND('INF GERAIS'!E1527=RESUMO!E1527,'INF GERAIS'!E1527='TERMO DE ADESÃO'!E1527,'INF GERAIS'!E1527=EVENTOS!E1527,'INF GERAIS'!E1527=PAGAMENTOS!E1527,'INF GERAIS'!E1527=VISTORIA!E1527,'INF GERAIS'!E1527='PRESTAÇÃO DE CONTAS'!E1527,'INF GERAIS'!E1527='OBS  ENC'!E1527,'INF GERAIS'!E1527='CONCLUSÃO INFORMAL'!E1527)</f>
        <v>1</v>
      </c>
    </row>
    <row r="1511" spans="15:17" x14ac:dyDescent="0.35">
      <c r="O1511" t="b">
        <f>AND('INF GERAIS'!B1528=LEFT(RESUMO!B1528,9),'INF GERAIS'!B1528=LEFT('TERMO DE ADESÃO'!B1528,9),'INF GERAIS'!B1528=LEFT(EVENTOS!B1528,9),'INF GERAIS'!B1528=LEFT(PAGAMENTOS!B1528,9),'INF GERAIS'!B1528=LEFT(VISTORIA!B1528,9),'INF GERAIS'!B1528=LEFT('PRESTAÇÃO DE CONTAS'!B1528,9),'INF GERAIS'!B1528=LEFT('OBS  ENC'!B1528,9),'INF GERAIS'!B1528=LEFT('CONCLUSÃO INFORMAL'!B1528,9))</f>
        <v>1</v>
      </c>
      <c r="P1511" t="b">
        <f>AND('INF GERAIS'!D1528=RESUMO!D1528,'INF GERAIS'!D1528='TERMO DE ADESÃO'!D1528,'INF GERAIS'!D1528=EVENTOS!D1528,'INF GERAIS'!D1528=PAGAMENTOS!D1528,'INF GERAIS'!D1528=VISTORIA!D1528,'INF GERAIS'!D1528='PRESTAÇÃO DE CONTAS'!D1528,'INF GERAIS'!D1528='OBS  ENC'!D1528,'INF GERAIS'!D1528='CONCLUSÃO INFORMAL'!D1528)</f>
        <v>1</v>
      </c>
      <c r="Q1511" t="b">
        <f>AND('INF GERAIS'!E1528=RESUMO!E1528,'INF GERAIS'!E1528='TERMO DE ADESÃO'!E1528,'INF GERAIS'!E1528=EVENTOS!E1528,'INF GERAIS'!E1528=PAGAMENTOS!E1528,'INF GERAIS'!E1528=VISTORIA!E1528,'INF GERAIS'!E1528='PRESTAÇÃO DE CONTAS'!E1528,'INF GERAIS'!E1528='OBS  ENC'!E1528,'INF GERAIS'!E1528='CONCLUSÃO INFORMAL'!E1528)</f>
        <v>1</v>
      </c>
    </row>
    <row r="1512" spans="15:17" x14ac:dyDescent="0.35">
      <c r="O1512" t="b">
        <f>AND('INF GERAIS'!B1529=LEFT(RESUMO!B1529,9),'INF GERAIS'!B1529=LEFT('TERMO DE ADESÃO'!B1529,9),'INF GERAIS'!B1529=LEFT(EVENTOS!B1529,9),'INF GERAIS'!B1529=LEFT(PAGAMENTOS!B1529,9),'INF GERAIS'!B1529=LEFT(VISTORIA!B1529,9),'INF GERAIS'!B1529=LEFT('PRESTAÇÃO DE CONTAS'!B1529,9),'INF GERAIS'!B1529=LEFT('OBS  ENC'!B1529,9),'INF GERAIS'!B1529=LEFT('CONCLUSÃO INFORMAL'!B1529,9))</f>
        <v>1</v>
      </c>
      <c r="P1512" t="b">
        <f>AND('INF GERAIS'!D1529=RESUMO!D1529,'INF GERAIS'!D1529='TERMO DE ADESÃO'!D1529,'INF GERAIS'!D1529=EVENTOS!D1529,'INF GERAIS'!D1529=PAGAMENTOS!D1529,'INF GERAIS'!D1529=VISTORIA!D1529,'INF GERAIS'!D1529='PRESTAÇÃO DE CONTAS'!D1529,'INF GERAIS'!D1529='OBS  ENC'!D1529,'INF GERAIS'!D1529='CONCLUSÃO INFORMAL'!D1529)</f>
        <v>1</v>
      </c>
      <c r="Q1512" t="b">
        <f>AND('INF GERAIS'!E1529=RESUMO!E1529,'INF GERAIS'!E1529='TERMO DE ADESÃO'!E1529,'INF GERAIS'!E1529=EVENTOS!E1529,'INF GERAIS'!E1529=PAGAMENTOS!E1529,'INF GERAIS'!E1529=VISTORIA!E1529,'INF GERAIS'!E1529='PRESTAÇÃO DE CONTAS'!E1529,'INF GERAIS'!E1529='OBS  ENC'!E1529,'INF GERAIS'!E1529='CONCLUSÃO INFORMAL'!E1529)</f>
        <v>1</v>
      </c>
    </row>
    <row r="1513" spans="15:17" x14ac:dyDescent="0.35">
      <c r="O1513" t="b">
        <f>AND('INF GERAIS'!B1530=LEFT(RESUMO!B1530,9),'INF GERAIS'!B1530=LEFT('TERMO DE ADESÃO'!B1530,9),'INF GERAIS'!B1530=LEFT(EVENTOS!B1530,9),'INF GERAIS'!B1530=LEFT(PAGAMENTOS!B1530,9),'INF GERAIS'!B1530=LEFT(VISTORIA!B1530,9),'INF GERAIS'!B1530=LEFT('PRESTAÇÃO DE CONTAS'!B1530,9),'INF GERAIS'!B1530=LEFT('OBS  ENC'!B1530,9),'INF GERAIS'!B1530=LEFT('CONCLUSÃO INFORMAL'!B1530,9))</f>
        <v>1</v>
      </c>
      <c r="P1513" t="b">
        <f>AND('INF GERAIS'!D1530=RESUMO!D1530,'INF GERAIS'!D1530='TERMO DE ADESÃO'!D1530,'INF GERAIS'!D1530=EVENTOS!D1530,'INF GERAIS'!D1530=PAGAMENTOS!D1530,'INF GERAIS'!D1530=VISTORIA!D1530,'INF GERAIS'!D1530='PRESTAÇÃO DE CONTAS'!D1530,'INF GERAIS'!D1530='OBS  ENC'!D1530,'INF GERAIS'!D1530='CONCLUSÃO INFORMAL'!D1530)</f>
        <v>1</v>
      </c>
      <c r="Q1513" t="b">
        <f>AND('INF GERAIS'!E1530=RESUMO!E1530,'INF GERAIS'!E1530='TERMO DE ADESÃO'!E1530,'INF GERAIS'!E1530=EVENTOS!E1530,'INF GERAIS'!E1530=PAGAMENTOS!E1530,'INF GERAIS'!E1530=VISTORIA!E1530,'INF GERAIS'!E1530='PRESTAÇÃO DE CONTAS'!E1530,'INF GERAIS'!E1530='OBS  ENC'!E1530,'INF GERAIS'!E1530='CONCLUSÃO INFORMAL'!E1530)</f>
        <v>1</v>
      </c>
    </row>
    <row r="1514" spans="15:17" x14ac:dyDescent="0.35">
      <c r="O1514" t="b">
        <f>AND('INF GERAIS'!B1531=LEFT(RESUMO!B1531,9),'INF GERAIS'!B1531=LEFT('TERMO DE ADESÃO'!B1531,9),'INF GERAIS'!B1531=LEFT(EVENTOS!B1531,9),'INF GERAIS'!B1531=LEFT(PAGAMENTOS!B1531,9),'INF GERAIS'!B1531=LEFT(VISTORIA!B1531,9),'INF GERAIS'!B1531=LEFT('PRESTAÇÃO DE CONTAS'!B1531,9),'INF GERAIS'!B1531=LEFT('OBS  ENC'!B1531,9),'INF GERAIS'!B1531=LEFT('CONCLUSÃO INFORMAL'!B1531,9))</f>
        <v>1</v>
      </c>
      <c r="P1514" t="b">
        <f>AND('INF GERAIS'!D1531=RESUMO!D1531,'INF GERAIS'!D1531='TERMO DE ADESÃO'!D1531,'INF GERAIS'!D1531=EVENTOS!D1531,'INF GERAIS'!D1531=PAGAMENTOS!D1531,'INF GERAIS'!D1531=VISTORIA!D1531,'INF GERAIS'!D1531='PRESTAÇÃO DE CONTAS'!D1531,'INF GERAIS'!D1531='OBS  ENC'!D1531,'INF GERAIS'!D1531='CONCLUSÃO INFORMAL'!D1531)</f>
        <v>1</v>
      </c>
      <c r="Q1514" t="b">
        <f>AND('INF GERAIS'!E1531=RESUMO!E1531,'INF GERAIS'!E1531='TERMO DE ADESÃO'!E1531,'INF GERAIS'!E1531=EVENTOS!E1531,'INF GERAIS'!E1531=PAGAMENTOS!E1531,'INF GERAIS'!E1531=VISTORIA!E1531,'INF GERAIS'!E1531='PRESTAÇÃO DE CONTAS'!E1531,'INF GERAIS'!E1531='OBS  ENC'!E1531,'INF GERAIS'!E1531='CONCLUSÃO INFORMAL'!E1531)</f>
        <v>1</v>
      </c>
    </row>
    <row r="1515" spans="15:17" x14ac:dyDescent="0.35">
      <c r="O1515" t="b">
        <f>AND('INF GERAIS'!B1532=LEFT(RESUMO!B1532,9),'INF GERAIS'!B1532=LEFT('TERMO DE ADESÃO'!B1532,9),'INF GERAIS'!B1532=LEFT(EVENTOS!B1532,9),'INF GERAIS'!B1532=LEFT(PAGAMENTOS!B1532,9),'INF GERAIS'!B1532=LEFT(VISTORIA!B1532,9),'INF GERAIS'!B1532=LEFT('PRESTAÇÃO DE CONTAS'!B1532,9),'INF GERAIS'!B1532=LEFT('OBS  ENC'!B1532,9),'INF GERAIS'!B1532=LEFT('CONCLUSÃO INFORMAL'!B1532,9))</f>
        <v>1</v>
      </c>
      <c r="P1515" t="b">
        <f>AND('INF GERAIS'!D1532=RESUMO!D1532,'INF GERAIS'!D1532='TERMO DE ADESÃO'!D1532,'INF GERAIS'!D1532=EVENTOS!D1532,'INF GERAIS'!D1532=PAGAMENTOS!D1532,'INF GERAIS'!D1532=VISTORIA!D1532,'INF GERAIS'!D1532='PRESTAÇÃO DE CONTAS'!D1532,'INF GERAIS'!D1532='OBS  ENC'!D1532,'INF GERAIS'!D1532='CONCLUSÃO INFORMAL'!D1532)</f>
        <v>1</v>
      </c>
      <c r="Q1515" t="b">
        <f>AND('INF GERAIS'!E1532=RESUMO!E1532,'INF GERAIS'!E1532='TERMO DE ADESÃO'!E1532,'INF GERAIS'!E1532=EVENTOS!E1532,'INF GERAIS'!E1532=PAGAMENTOS!E1532,'INF GERAIS'!E1532=VISTORIA!E1532,'INF GERAIS'!E1532='PRESTAÇÃO DE CONTAS'!E1532,'INF GERAIS'!E1532='OBS  ENC'!E1532,'INF GERAIS'!E1532='CONCLUSÃO INFORMAL'!E1532)</f>
        <v>1</v>
      </c>
    </row>
    <row r="1516" spans="15:17" x14ac:dyDescent="0.35">
      <c r="O1516" t="b">
        <f>AND('INF GERAIS'!B1533=LEFT(RESUMO!B1533,9),'INF GERAIS'!B1533=LEFT('TERMO DE ADESÃO'!B1533,9),'INF GERAIS'!B1533=LEFT(EVENTOS!B1533,9),'INF GERAIS'!B1533=LEFT(PAGAMENTOS!B1533,9),'INF GERAIS'!B1533=LEFT(VISTORIA!B1533,9),'INF GERAIS'!B1533=LEFT('PRESTAÇÃO DE CONTAS'!B1533,9),'INF GERAIS'!B1533=LEFT('OBS  ENC'!B1533,9),'INF GERAIS'!B1533=LEFT('CONCLUSÃO INFORMAL'!B1533,9))</f>
        <v>1</v>
      </c>
      <c r="P1516" t="b">
        <f>AND('INF GERAIS'!D1533=RESUMO!D1533,'INF GERAIS'!D1533='TERMO DE ADESÃO'!D1533,'INF GERAIS'!D1533=EVENTOS!D1533,'INF GERAIS'!D1533=PAGAMENTOS!D1533,'INF GERAIS'!D1533=VISTORIA!D1533,'INF GERAIS'!D1533='PRESTAÇÃO DE CONTAS'!D1533,'INF GERAIS'!D1533='OBS  ENC'!D1533,'INF GERAIS'!D1533='CONCLUSÃO INFORMAL'!D1533)</f>
        <v>1</v>
      </c>
      <c r="Q1516" t="b">
        <f>AND('INF GERAIS'!E1533=RESUMO!E1533,'INF GERAIS'!E1533='TERMO DE ADESÃO'!E1533,'INF GERAIS'!E1533=EVENTOS!E1533,'INF GERAIS'!E1533=PAGAMENTOS!E1533,'INF GERAIS'!E1533=VISTORIA!E1533,'INF GERAIS'!E1533='PRESTAÇÃO DE CONTAS'!E1533,'INF GERAIS'!E1533='OBS  ENC'!E1533,'INF GERAIS'!E1533='CONCLUSÃO INFORMAL'!E1533)</f>
        <v>1</v>
      </c>
    </row>
    <row r="1517" spans="15:17" x14ac:dyDescent="0.35">
      <c r="O1517" t="b">
        <f>AND('INF GERAIS'!B1534=LEFT(RESUMO!B1534,9),'INF GERAIS'!B1534=LEFT('TERMO DE ADESÃO'!B1534,9),'INF GERAIS'!B1534=LEFT(EVENTOS!B1534,9),'INF GERAIS'!B1534=LEFT(PAGAMENTOS!B1534,9),'INF GERAIS'!B1534=LEFT(VISTORIA!B1534,9),'INF GERAIS'!B1534=LEFT('PRESTAÇÃO DE CONTAS'!B1534,9),'INF GERAIS'!B1534=LEFT('OBS  ENC'!B1534,9),'INF GERAIS'!B1534=LEFT('CONCLUSÃO INFORMAL'!B1534,9))</f>
        <v>1</v>
      </c>
      <c r="P1517" t="b">
        <f>AND('INF GERAIS'!D1534=RESUMO!D1534,'INF GERAIS'!D1534='TERMO DE ADESÃO'!D1534,'INF GERAIS'!D1534=EVENTOS!D1534,'INF GERAIS'!D1534=PAGAMENTOS!D1534,'INF GERAIS'!D1534=VISTORIA!D1534,'INF GERAIS'!D1534='PRESTAÇÃO DE CONTAS'!D1534,'INF GERAIS'!D1534='OBS  ENC'!D1534,'INF GERAIS'!D1534='CONCLUSÃO INFORMAL'!D1534)</f>
        <v>1</v>
      </c>
      <c r="Q1517" t="b">
        <f>AND('INF GERAIS'!E1534=RESUMO!E1534,'INF GERAIS'!E1534='TERMO DE ADESÃO'!E1534,'INF GERAIS'!E1534=EVENTOS!E1534,'INF GERAIS'!E1534=PAGAMENTOS!E1534,'INF GERAIS'!E1534=VISTORIA!E1534,'INF GERAIS'!E1534='PRESTAÇÃO DE CONTAS'!E1534,'INF GERAIS'!E1534='OBS  ENC'!E1534,'INF GERAIS'!E1534='CONCLUSÃO INFORMAL'!E1534)</f>
        <v>1</v>
      </c>
    </row>
    <row r="1518" spans="15:17" x14ac:dyDescent="0.35">
      <c r="O1518" t="b">
        <f>AND('INF GERAIS'!B1535=LEFT(RESUMO!B1535,9),'INF GERAIS'!B1535=LEFT('TERMO DE ADESÃO'!B1535,9),'INF GERAIS'!B1535=LEFT(EVENTOS!B1535,9),'INF GERAIS'!B1535=LEFT(PAGAMENTOS!B1535,9),'INF GERAIS'!B1535=LEFT(VISTORIA!B1535,9),'INF GERAIS'!B1535=LEFT('PRESTAÇÃO DE CONTAS'!B1535,9),'INF GERAIS'!B1535=LEFT('OBS  ENC'!B1535,9),'INF GERAIS'!B1535=LEFT('CONCLUSÃO INFORMAL'!B1535,9))</f>
        <v>1</v>
      </c>
      <c r="P1518" t="b">
        <f>AND('INF GERAIS'!D1535=RESUMO!D1535,'INF GERAIS'!D1535='TERMO DE ADESÃO'!D1535,'INF GERAIS'!D1535=EVENTOS!D1535,'INF GERAIS'!D1535=PAGAMENTOS!D1535,'INF GERAIS'!D1535=VISTORIA!D1535,'INF GERAIS'!D1535='PRESTAÇÃO DE CONTAS'!D1535,'INF GERAIS'!D1535='OBS  ENC'!D1535,'INF GERAIS'!D1535='CONCLUSÃO INFORMAL'!D1535)</f>
        <v>1</v>
      </c>
      <c r="Q1518" t="b">
        <f>AND('INF GERAIS'!E1535=RESUMO!E1535,'INF GERAIS'!E1535='TERMO DE ADESÃO'!E1535,'INF GERAIS'!E1535=EVENTOS!E1535,'INF GERAIS'!E1535=PAGAMENTOS!E1535,'INF GERAIS'!E1535=VISTORIA!E1535,'INF GERAIS'!E1535='PRESTAÇÃO DE CONTAS'!E1535,'INF GERAIS'!E1535='OBS  ENC'!E1535,'INF GERAIS'!E1535='CONCLUSÃO INFORMAL'!E1535)</f>
        <v>1</v>
      </c>
    </row>
    <row r="1519" spans="15:17" x14ac:dyDescent="0.35">
      <c r="O1519" t="b">
        <f>AND('INF GERAIS'!B1536=LEFT(RESUMO!B1536,9),'INF GERAIS'!B1536=LEFT('TERMO DE ADESÃO'!B1536,9),'INF GERAIS'!B1536=LEFT(EVENTOS!B1536,9),'INF GERAIS'!B1536=LEFT(PAGAMENTOS!B1536,9),'INF GERAIS'!B1536=LEFT(VISTORIA!B1536,9),'INF GERAIS'!B1536=LEFT('PRESTAÇÃO DE CONTAS'!B1536,9),'INF GERAIS'!B1536=LEFT('OBS  ENC'!B1536,9),'INF GERAIS'!B1536=LEFT('CONCLUSÃO INFORMAL'!B1536,9))</f>
        <v>1</v>
      </c>
      <c r="P1519" t="b">
        <f>AND('INF GERAIS'!D1536=RESUMO!D1536,'INF GERAIS'!D1536='TERMO DE ADESÃO'!D1536,'INF GERAIS'!D1536=EVENTOS!D1536,'INF GERAIS'!D1536=PAGAMENTOS!D1536,'INF GERAIS'!D1536=VISTORIA!D1536,'INF GERAIS'!D1536='PRESTAÇÃO DE CONTAS'!D1536,'INF GERAIS'!D1536='OBS  ENC'!D1536,'INF GERAIS'!D1536='CONCLUSÃO INFORMAL'!D1536)</f>
        <v>1</v>
      </c>
      <c r="Q1519" t="b">
        <f>AND('INF GERAIS'!E1536=RESUMO!E1536,'INF GERAIS'!E1536='TERMO DE ADESÃO'!E1536,'INF GERAIS'!E1536=EVENTOS!E1536,'INF GERAIS'!E1536=PAGAMENTOS!E1536,'INF GERAIS'!E1536=VISTORIA!E1536,'INF GERAIS'!E1536='PRESTAÇÃO DE CONTAS'!E1536,'INF GERAIS'!E1536='OBS  ENC'!E1536,'INF GERAIS'!E1536='CONCLUSÃO INFORMAL'!E1536)</f>
        <v>1</v>
      </c>
    </row>
    <row r="1520" spans="15:17" x14ac:dyDescent="0.35">
      <c r="O1520" t="b">
        <f>AND('INF GERAIS'!B1537=LEFT(RESUMO!B1537,9),'INF GERAIS'!B1537=LEFT('TERMO DE ADESÃO'!B1537,9),'INF GERAIS'!B1537=LEFT(EVENTOS!B1537,9),'INF GERAIS'!B1537=LEFT(PAGAMENTOS!B1537,9),'INF GERAIS'!B1537=LEFT(VISTORIA!B1537,9),'INF GERAIS'!B1537=LEFT('PRESTAÇÃO DE CONTAS'!B1537,9),'INF GERAIS'!B1537=LEFT('OBS  ENC'!B1537,9),'INF GERAIS'!B1537=LEFT('CONCLUSÃO INFORMAL'!B1537,9))</f>
        <v>1</v>
      </c>
      <c r="P1520" t="b">
        <f>AND('INF GERAIS'!D1537=RESUMO!D1537,'INF GERAIS'!D1537='TERMO DE ADESÃO'!D1537,'INF GERAIS'!D1537=EVENTOS!D1537,'INF GERAIS'!D1537=PAGAMENTOS!D1537,'INF GERAIS'!D1537=VISTORIA!D1537,'INF GERAIS'!D1537='PRESTAÇÃO DE CONTAS'!D1537,'INF GERAIS'!D1537='OBS  ENC'!D1537,'INF GERAIS'!D1537='CONCLUSÃO INFORMAL'!D1537)</f>
        <v>1</v>
      </c>
      <c r="Q1520" t="b">
        <f>AND('INF GERAIS'!E1537=RESUMO!E1537,'INF GERAIS'!E1537='TERMO DE ADESÃO'!E1537,'INF GERAIS'!E1537=EVENTOS!E1537,'INF GERAIS'!E1537=PAGAMENTOS!E1537,'INF GERAIS'!E1537=VISTORIA!E1537,'INF GERAIS'!E1537='PRESTAÇÃO DE CONTAS'!E1537,'INF GERAIS'!E1537='OBS  ENC'!E1537,'INF GERAIS'!E1537='CONCLUSÃO INFORMAL'!E1537)</f>
        <v>1</v>
      </c>
    </row>
    <row r="1521" spans="15:17" x14ac:dyDescent="0.35">
      <c r="O1521" t="b">
        <f>AND('INF GERAIS'!B1538=LEFT(RESUMO!B1538,9),'INF GERAIS'!B1538=LEFT('TERMO DE ADESÃO'!B1538,9),'INF GERAIS'!B1538=LEFT(EVENTOS!B1538,9),'INF GERAIS'!B1538=LEFT(PAGAMENTOS!B1538,9),'INF GERAIS'!B1538=LEFT(VISTORIA!B1538,9),'INF GERAIS'!B1538=LEFT('PRESTAÇÃO DE CONTAS'!B1538,9),'INF GERAIS'!B1538=LEFT('OBS  ENC'!B1538,9),'INF GERAIS'!B1538=LEFT('CONCLUSÃO INFORMAL'!B1538,9))</f>
        <v>1</v>
      </c>
      <c r="P1521" t="b">
        <f>AND('INF GERAIS'!D1538=RESUMO!D1538,'INF GERAIS'!D1538='TERMO DE ADESÃO'!D1538,'INF GERAIS'!D1538=EVENTOS!D1538,'INF GERAIS'!D1538=PAGAMENTOS!D1538,'INF GERAIS'!D1538=VISTORIA!D1538,'INF GERAIS'!D1538='PRESTAÇÃO DE CONTAS'!D1538,'INF GERAIS'!D1538='OBS  ENC'!D1538,'INF GERAIS'!D1538='CONCLUSÃO INFORMAL'!D1538)</f>
        <v>1</v>
      </c>
      <c r="Q1521" t="b">
        <f>AND('INF GERAIS'!E1538=RESUMO!E1538,'INF GERAIS'!E1538='TERMO DE ADESÃO'!E1538,'INF GERAIS'!E1538=EVENTOS!E1538,'INF GERAIS'!E1538=PAGAMENTOS!E1538,'INF GERAIS'!E1538=VISTORIA!E1538,'INF GERAIS'!E1538='PRESTAÇÃO DE CONTAS'!E1538,'INF GERAIS'!E1538='OBS  ENC'!E1538,'INF GERAIS'!E1538='CONCLUSÃO INFORMAL'!E1538)</f>
        <v>1</v>
      </c>
    </row>
    <row r="1522" spans="15:17" x14ac:dyDescent="0.35">
      <c r="O1522" t="b">
        <f>AND('INF GERAIS'!B1539=LEFT(RESUMO!B1539,9),'INF GERAIS'!B1539=LEFT('TERMO DE ADESÃO'!B1539,9),'INF GERAIS'!B1539=LEFT(EVENTOS!B1539,9),'INF GERAIS'!B1539=LEFT(PAGAMENTOS!B1539,9),'INF GERAIS'!B1539=LEFT(VISTORIA!B1539,9),'INF GERAIS'!B1539=LEFT('PRESTAÇÃO DE CONTAS'!B1539,9),'INF GERAIS'!B1539=LEFT('OBS  ENC'!B1539,9),'INF GERAIS'!B1539=LEFT('CONCLUSÃO INFORMAL'!B1539,9))</f>
        <v>1</v>
      </c>
      <c r="P1522" t="b">
        <f>AND('INF GERAIS'!D1539=RESUMO!D1539,'INF GERAIS'!D1539='TERMO DE ADESÃO'!D1539,'INF GERAIS'!D1539=EVENTOS!D1539,'INF GERAIS'!D1539=PAGAMENTOS!D1539,'INF GERAIS'!D1539=VISTORIA!D1539,'INF GERAIS'!D1539='PRESTAÇÃO DE CONTAS'!D1539,'INF GERAIS'!D1539='OBS  ENC'!D1539,'INF GERAIS'!D1539='CONCLUSÃO INFORMAL'!D1539)</f>
        <v>1</v>
      </c>
      <c r="Q1522" t="b">
        <f>AND('INF GERAIS'!E1539=RESUMO!E1539,'INF GERAIS'!E1539='TERMO DE ADESÃO'!E1539,'INF GERAIS'!E1539=EVENTOS!E1539,'INF GERAIS'!E1539=PAGAMENTOS!E1539,'INF GERAIS'!E1539=VISTORIA!E1539,'INF GERAIS'!E1539='PRESTAÇÃO DE CONTAS'!E1539,'INF GERAIS'!E1539='OBS  ENC'!E1539,'INF GERAIS'!E1539='CONCLUSÃO INFORMAL'!E1539)</f>
        <v>1</v>
      </c>
    </row>
    <row r="1523" spans="15:17" x14ac:dyDescent="0.35">
      <c r="O1523" t="b">
        <f>AND('INF GERAIS'!B1540=LEFT(RESUMO!B1540,9),'INF GERAIS'!B1540=LEFT('TERMO DE ADESÃO'!B1540,9),'INF GERAIS'!B1540=LEFT(EVENTOS!B1540,9),'INF GERAIS'!B1540=LEFT(PAGAMENTOS!B1540,9),'INF GERAIS'!B1540=LEFT(VISTORIA!B1540,9),'INF GERAIS'!B1540=LEFT('PRESTAÇÃO DE CONTAS'!B1540,9),'INF GERAIS'!B1540=LEFT('OBS  ENC'!B1540,9),'INF GERAIS'!B1540=LEFT('CONCLUSÃO INFORMAL'!B1540,9))</f>
        <v>1</v>
      </c>
      <c r="P1523" t="b">
        <f>AND('INF GERAIS'!D1540=RESUMO!D1540,'INF GERAIS'!D1540='TERMO DE ADESÃO'!D1540,'INF GERAIS'!D1540=EVENTOS!D1540,'INF GERAIS'!D1540=PAGAMENTOS!D1540,'INF GERAIS'!D1540=VISTORIA!D1540,'INF GERAIS'!D1540='PRESTAÇÃO DE CONTAS'!D1540,'INF GERAIS'!D1540='OBS  ENC'!D1540,'INF GERAIS'!D1540='CONCLUSÃO INFORMAL'!D1540)</f>
        <v>1</v>
      </c>
      <c r="Q1523" t="b">
        <f>AND('INF GERAIS'!E1540=RESUMO!E1540,'INF GERAIS'!E1540='TERMO DE ADESÃO'!E1540,'INF GERAIS'!E1540=EVENTOS!E1540,'INF GERAIS'!E1540=PAGAMENTOS!E1540,'INF GERAIS'!E1540=VISTORIA!E1540,'INF GERAIS'!E1540='PRESTAÇÃO DE CONTAS'!E1540,'INF GERAIS'!E1540='OBS  ENC'!E1540,'INF GERAIS'!E1540='CONCLUSÃO INFORMAL'!E1540)</f>
        <v>1</v>
      </c>
    </row>
    <row r="1524" spans="15:17" x14ac:dyDescent="0.35">
      <c r="O1524" t="b">
        <f>AND('INF GERAIS'!B1541=LEFT(RESUMO!B1541,9),'INF GERAIS'!B1541=LEFT('TERMO DE ADESÃO'!B1541,9),'INF GERAIS'!B1541=LEFT(EVENTOS!B1541,9),'INF GERAIS'!B1541=LEFT(PAGAMENTOS!B1541,9),'INF GERAIS'!B1541=LEFT(VISTORIA!B1541,9),'INF GERAIS'!B1541=LEFT('PRESTAÇÃO DE CONTAS'!B1541,9),'INF GERAIS'!B1541=LEFT('OBS  ENC'!B1541,9),'INF GERAIS'!B1541=LEFT('CONCLUSÃO INFORMAL'!B1541,9))</f>
        <v>1</v>
      </c>
      <c r="P1524" t="b">
        <f>AND('INF GERAIS'!D1541=RESUMO!D1541,'INF GERAIS'!D1541='TERMO DE ADESÃO'!D1541,'INF GERAIS'!D1541=EVENTOS!D1541,'INF GERAIS'!D1541=PAGAMENTOS!D1541,'INF GERAIS'!D1541=VISTORIA!D1541,'INF GERAIS'!D1541='PRESTAÇÃO DE CONTAS'!D1541,'INF GERAIS'!D1541='OBS  ENC'!D1541,'INF GERAIS'!D1541='CONCLUSÃO INFORMAL'!D1541)</f>
        <v>1</v>
      </c>
      <c r="Q1524" t="b">
        <f>AND('INF GERAIS'!E1541=RESUMO!E1541,'INF GERAIS'!E1541='TERMO DE ADESÃO'!E1541,'INF GERAIS'!E1541=EVENTOS!E1541,'INF GERAIS'!E1541=PAGAMENTOS!E1541,'INF GERAIS'!E1541=VISTORIA!E1541,'INF GERAIS'!E1541='PRESTAÇÃO DE CONTAS'!E1541,'INF GERAIS'!E1541='OBS  ENC'!E1541,'INF GERAIS'!E1541='CONCLUSÃO INFORMAL'!E1541)</f>
        <v>1</v>
      </c>
    </row>
    <row r="1525" spans="15:17" x14ac:dyDescent="0.35">
      <c r="O1525" t="b">
        <f>AND('INF GERAIS'!B1542=LEFT(RESUMO!B1542,9),'INF GERAIS'!B1542=LEFT('TERMO DE ADESÃO'!B1542,9),'INF GERAIS'!B1542=LEFT(EVENTOS!B1542,9),'INF GERAIS'!B1542=LEFT(PAGAMENTOS!B1542,9),'INF GERAIS'!B1542=LEFT(VISTORIA!B1542,9),'INF GERAIS'!B1542=LEFT('PRESTAÇÃO DE CONTAS'!B1542,9),'INF GERAIS'!B1542=LEFT('OBS  ENC'!B1542,9),'INF GERAIS'!B1542=LEFT('CONCLUSÃO INFORMAL'!B1542,9))</f>
        <v>1</v>
      </c>
      <c r="P1525" t="b">
        <f>AND('INF GERAIS'!D1542=RESUMO!D1542,'INF GERAIS'!D1542='TERMO DE ADESÃO'!D1542,'INF GERAIS'!D1542=EVENTOS!D1542,'INF GERAIS'!D1542=PAGAMENTOS!D1542,'INF GERAIS'!D1542=VISTORIA!D1542,'INF GERAIS'!D1542='PRESTAÇÃO DE CONTAS'!D1542,'INF GERAIS'!D1542='OBS  ENC'!D1542,'INF GERAIS'!D1542='CONCLUSÃO INFORMAL'!D1542)</f>
        <v>1</v>
      </c>
      <c r="Q1525" t="b">
        <f>AND('INF GERAIS'!E1542=RESUMO!E1542,'INF GERAIS'!E1542='TERMO DE ADESÃO'!E1542,'INF GERAIS'!E1542=EVENTOS!E1542,'INF GERAIS'!E1542=PAGAMENTOS!E1542,'INF GERAIS'!E1542=VISTORIA!E1542,'INF GERAIS'!E1542='PRESTAÇÃO DE CONTAS'!E1542,'INF GERAIS'!E1542='OBS  ENC'!E1542,'INF GERAIS'!E1542='CONCLUSÃO INFORMAL'!E1542)</f>
        <v>1</v>
      </c>
    </row>
    <row r="1526" spans="15:17" x14ac:dyDescent="0.35">
      <c r="O1526" t="b">
        <f>AND('INF GERAIS'!B1543=LEFT(RESUMO!B1543,9),'INF GERAIS'!B1543=LEFT('TERMO DE ADESÃO'!B1543,9),'INF GERAIS'!B1543=LEFT(EVENTOS!B1543,9),'INF GERAIS'!B1543=LEFT(PAGAMENTOS!B1543,9),'INF GERAIS'!B1543=LEFT(VISTORIA!B1543,9),'INF GERAIS'!B1543=LEFT('PRESTAÇÃO DE CONTAS'!B1543,9),'INF GERAIS'!B1543=LEFT('OBS  ENC'!B1543,9),'INF GERAIS'!B1543=LEFT('CONCLUSÃO INFORMAL'!B1543,9))</f>
        <v>1</v>
      </c>
      <c r="P1526" t="b">
        <f>AND('INF GERAIS'!D1543=RESUMO!D1543,'INF GERAIS'!D1543='TERMO DE ADESÃO'!D1543,'INF GERAIS'!D1543=EVENTOS!D1543,'INF GERAIS'!D1543=PAGAMENTOS!D1543,'INF GERAIS'!D1543=VISTORIA!D1543,'INF GERAIS'!D1543='PRESTAÇÃO DE CONTAS'!D1543,'INF GERAIS'!D1543='OBS  ENC'!D1543,'INF GERAIS'!D1543='CONCLUSÃO INFORMAL'!D1543)</f>
        <v>1</v>
      </c>
      <c r="Q1526" t="b">
        <f>AND('INF GERAIS'!E1543=RESUMO!E1543,'INF GERAIS'!E1543='TERMO DE ADESÃO'!E1543,'INF GERAIS'!E1543=EVENTOS!E1543,'INF GERAIS'!E1543=PAGAMENTOS!E1543,'INF GERAIS'!E1543=VISTORIA!E1543,'INF GERAIS'!E1543='PRESTAÇÃO DE CONTAS'!E1543,'INF GERAIS'!E1543='OBS  ENC'!E1543,'INF GERAIS'!E1543='CONCLUSÃO INFORMAL'!E1543)</f>
        <v>1</v>
      </c>
    </row>
    <row r="1527" spans="15:17" x14ac:dyDescent="0.35">
      <c r="O1527" t="b">
        <f>AND('INF GERAIS'!B1544=LEFT(RESUMO!B1544,9),'INF GERAIS'!B1544=LEFT('TERMO DE ADESÃO'!B1544,9),'INF GERAIS'!B1544=LEFT(EVENTOS!B1544,9),'INF GERAIS'!B1544=LEFT(PAGAMENTOS!B1544,9),'INF GERAIS'!B1544=LEFT(VISTORIA!B1544,9),'INF GERAIS'!B1544=LEFT('PRESTAÇÃO DE CONTAS'!B1544,9),'INF GERAIS'!B1544=LEFT('OBS  ENC'!B1544,9),'INF GERAIS'!B1544=LEFT('CONCLUSÃO INFORMAL'!B1544,9))</f>
        <v>1</v>
      </c>
      <c r="P1527" t="b">
        <f>AND('INF GERAIS'!D1544=RESUMO!D1544,'INF GERAIS'!D1544='TERMO DE ADESÃO'!D1544,'INF GERAIS'!D1544=EVENTOS!D1544,'INF GERAIS'!D1544=PAGAMENTOS!D1544,'INF GERAIS'!D1544=VISTORIA!D1544,'INF GERAIS'!D1544='PRESTAÇÃO DE CONTAS'!D1544,'INF GERAIS'!D1544='OBS  ENC'!D1544,'INF GERAIS'!D1544='CONCLUSÃO INFORMAL'!D1544)</f>
        <v>1</v>
      </c>
      <c r="Q1527" t="b">
        <f>AND('INF GERAIS'!E1544=RESUMO!E1544,'INF GERAIS'!E1544='TERMO DE ADESÃO'!E1544,'INF GERAIS'!E1544=EVENTOS!E1544,'INF GERAIS'!E1544=PAGAMENTOS!E1544,'INF GERAIS'!E1544=VISTORIA!E1544,'INF GERAIS'!E1544='PRESTAÇÃO DE CONTAS'!E1544,'INF GERAIS'!E1544='OBS  ENC'!E1544,'INF GERAIS'!E1544='CONCLUSÃO INFORMAL'!E1544)</f>
        <v>1</v>
      </c>
    </row>
    <row r="1528" spans="15:17" x14ac:dyDescent="0.35">
      <c r="O1528" t="b">
        <f>AND('INF GERAIS'!B1545=LEFT(RESUMO!B1545,9),'INF GERAIS'!B1545=LEFT('TERMO DE ADESÃO'!B1545,9),'INF GERAIS'!B1545=LEFT(EVENTOS!B1545,9),'INF GERAIS'!B1545=LEFT(PAGAMENTOS!B1545,9),'INF GERAIS'!B1545=LEFT(VISTORIA!B1545,9),'INF GERAIS'!B1545=LEFT('PRESTAÇÃO DE CONTAS'!B1545,9),'INF GERAIS'!B1545=LEFT('OBS  ENC'!B1545,9),'INF GERAIS'!B1545=LEFT('CONCLUSÃO INFORMAL'!B1545,9))</f>
        <v>1</v>
      </c>
      <c r="P1528" t="b">
        <f>AND('INF GERAIS'!D1545=RESUMO!D1545,'INF GERAIS'!D1545='TERMO DE ADESÃO'!D1545,'INF GERAIS'!D1545=EVENTOS!D1545,'INF GERAIS'!D1545=PAGAMENTOS!D1545,'INF GERAIS'!D1545=VISTORIA!D1545,'INF GERAIS'!D1545='PRESTAÇÃO DE CONTAS'!D1545,'INF GERAIS'!D1545='OBS  ENC'!D1545,'INF GERAIS'!D1545='CONCLUSÃO INFORMAL'!D1545)</f>
        <v>1</v>
      </c>
      <c r="Q1528" t="b">
        <f>AND('INF GERAIS'!E1545=RESUMO!E1545,'INF GERAIS'!E1545='TERMO DE ADESÃO'!E1545,'INF GERAIS'!E1545=EVENTOS!E1545,'INF GERAIS'!E1545=PAGAMENTOS!E1545,'INF GERAIS'!E1545=VISTORIA!E1545,'INF GERAIS'!E1545='PRESTAÇÃO DE CONTAS'!E1545,'INF GERAIS'!E1545='OBS  ENC'!E1545,'INF GERAIS'!E1545='CONCLUSÃO INFORMAL'!E1545)</f>
        <v>1</v>
      </c>
    </row>
    <row r="1529" spans="15:17" x14ac:dyDescent="0.35">
      <c r="O1529" t="b">
        <f>AND('INF GERAIS'!B1546=LEFT(RESUMO!B1546,9),'INF GERAIS'!B1546=LEFT('TERMO DE ADESÃO'!B1546,9),'INF GERAIS'!B1546=LEFT(EVENTOS!B1546,9),'INF GERAIS'!B1546=LEFT(PAGAMENTOS!B1546,9),'INF GERAIS'!B1546=LEFT(VISTORIA!B1546,9),'INF GERAIS'!B1546=LEFT('PRESTAÇÃO DE CONTAS'!B1546,9),'INF GERAIS'!B1546=LEFT('OBS  ENC'!B1546,9),'INF GERAIS'!B1546=LEFT('CONCLUSÃO INFORMAL'!B1546,9))</f>
        <v>1</v>
      </c>
      <c r="P1529" t="b">
        <f>AND('INF GERAIS'!D1546=RESUMO!D1546,'INF GERAIS'!D1546='TERMO DE ADESÃO'!D1546,'INF GERAIS'!D1546=EVENTOS!D1546,'INF GERAIS'!D1546=PAGAMENTOS!D1546,'INF GERAIS'!D1546=VISTORIA!D1546,'INF GERAIS'!D1546='PRESTAÇÃO DE CONTAS'!D1546,'INF GERAIS'!D1546='OBS  ENC'!D1546,'INF GERAIS'!D1546='CONCLUSÃO INFORMAL'!D1546)</f>
        <v>1</v>
      </c>
      <c r="Q1529" t="b">
        <f>AND('INF GERAIS'!E1546=RESUMO!E1546,'INF GERAIS'!E1546='TERMO DE ADESÃO'!E1546,'INF GERAIS'!E1546=EVENTOS!E1546,'INF GERAIS'!E1546=PAGAMENTOS!E1546,'INF GERAIS'!E1546=VISTORIA!E1546,'INF GERAIS'!E1546='PRESTAÇÃO DE CONTAS'!E1546,'INF GERAIS'!E1546='OBS  ENC'!E1546,'INF GERAIS'!E1546='CONCLUSÃO INFORMAL'!E1546)</f>
        <v>1</v>
      </c>
    </row>
    <row r="1530" spans="15:17" x14ac:dyDescent="0.35">
      <c r="O1530" t="b">
        <f>AND('INF GERAIS'!B1547=LEFT(RESUMO!B1547,9),'INF GERAIS'!B1547=LEFT('TERMO DE ADESÃO'!B1547,9),'INF GERAIS'!B1547=LEFT(EVENTOS!B1547,9),'INF GERAIS'!B1547=LEFT(PAGAMENTOS!B1547,9),'INF GERAIS'!B1547=LEFT(VISTORIA!B1547,9),'INF GERAIS'!B1547=LEFT('PRESTAÇÃO DE CONTAS'!B1547,9),'INF GERAIS'!B1547=LEFT('OBS  ENC'!B1547,9),'INF GERAIS'!B1547=LEFT('CONCLUSÃO INFORMAL'!B1547,9))</f>
        <v>1</v>
      </c>
      <c r="P1530" t="b">
        <f>AND('INF GERAIS'!D1547=RESUMO!D1547,'INF GERAIS'!D1547='TERMO DE ADESÃO'!D1547,'INF GERAIS'!D1547=EVENTOS!D1547,'INF GERAIS'!D1547=PAGAMENTOS!D1547,'INF GERAIS'!D1547=VISTORIA!D1547,'INF GERAIS'!D1547='PRESTAÇÃO DE CONTAS'!D1547,'INF GERAIS'!D1547='OBS  ENC'!D1547,'INF GERAIS'!D1547='CONCLUSÃO INFORMAL'!D1547)</f>
        <v>1</v>
      </c>
      <c r="Q1530" t="b">
        <f>AND('INF GERAIS'!E1547=RESUMO!E1547,'INF GERAIS'!E1547='TERMO DE ADESÃO'!E1547,'INF GERAIS'!E1547=EVENTOS!E1547,'INF GERAIS'!E1547=PAGAMENTOS!E1547,'INF GERAIS'!E1547=VISTORIA!E1547,'INF GERAIS'!E1547='PRESTAÇÃO DE CONTAS'!E1547,'INF GERAIS'!E1547='OBS  ENC'!E1547,'INF GERAIS'!E1547='CONCLUSÃO INFORMAL'!E1547)</f>
        <v>1</v>
      </c>
    </row>
    <row r="1531" spans="15:17" x14ac:dyDescent="0.35">
      <c r="O1531" t="b">
        <f>AND('INF GERAIS'!B1548=LEFT(RESUMO!B1548,9),'INF GERAIS'!B1548=LEFT('TERMO DE ADESÃO'!B1548,9),'INF GERAIS'!B1548=LEFT(EVENTOS!B1548,9),'INF GERAIS'!B1548=LEFT(PAGAMENTOS!B1548,9),'INF GERAIS'!B1548=LEFT(VISTORIA!B1548,9),'INF GERAIS'!B1548=LEFT('PRESTAÇÃO DE CONTAS'!B1548,9),'INF GERAIS'!B1548=LEFT('OBS  ENC'!B1548,9),'INF GERAIS'!B1548=LEFT('CONCLUSÃO INFORMAL'!B1548,9))</f>
        <v>1</v>
      </c>
      <c r="P1531" t="b">
        <f>AND('INF GERAIS'!D1548=RESUMO!D1548,'INF GERAIS'!D1548='TERMO DE ADESÃO'!D1548,'INF GERAIS'!D1548=EVENTOS!D1548,'INF GERAIS'!D1548=PAGAMENTOS!D1548,'INF GERAIS'!D1548=VISTORIA!D1548,'INF GERAIS'!D1548='PRESTAÇÃO DE CONTAS'!D1548,'INF GERAIS'!D1548='OBS  ENC'!D1548,'INF GERAIS'!D1548='CONCLUSÃO INFORMAL'!D1548)</f>
        <v>1</v>
      </c>
      <c r="Q1531" t="b">
        <f>AND('INF GERAIS'!E1548=RESUMO!E1548,'INF GERAIS'!E1548='TERMO DE ADESÃO'!E1548,'INF GERAIS'!E1548=EVENTOS!E1548,'INF GERAIS'!E1548=PAGAMENTOS!E1548,'INF GERAIS'!E1548=VISTORIA!E1548,'INF GERAIS'!E1548='PRESTAÇÃO DE CONTAS'!E1548,'INF GERAIS'!E1548='OBS  ENC'!E1548,'INF GERAIS'!E1548='CONCLUSÃO INFORMAL'!E1548)</f>
        <v>1</v>
      </c>
    </row>
    <row r="1532" spans="15:17" x14ac:dyDescent="0.35">
      <c r="O1532" t="b">
        <f>AND('INF GERAIS'!B1549=LEFT(RESUMO!B1549,9),'INF GERAIS'!B1549=LEFT('TERMO DE ADESÃO'!B1549,9),'INF GERAIS'!B1549=LEFT(EVENTOS!B1549,9),'INF GERAIS'!B1549=LEFT(PAGAMENTOS!B1549,9),'INF GERAIS'!B1549=LEFT(VISTORIA!B1549,9),'INF GERAIS'!B1549=LEFT('PRESTAÇÃO DE CONTAS'!B1549,9),'INF GERAIS'!B1549=LEFT('OBS  ENC'!B1549,9),'INF GERAIS'!B1549=LEFT('CONCLUSÃO INFORMAL'!B1549,9))</f>
        <v>1</v>
      </c>
      <c r="P1532" t="b">
        <f>AND('INF GERAIS'!D1549=RESUMO!D1549,'INF GERAIS'!D1549='TERMO DE ADESÃO'!D1549,'INF GERAIS'!D1549=EVENTOS!D1549,'INF GERAIS'!D1549=PAGAMENTOS!D1549,'INF GERAIS'!D1549=VISTORIA!D1549,'INF GERAIS'!D1549='PRESTAÇÃO DE CONTAS'!D1549,'INF GERAIS'!D1549='OBS  ENC'!D1549,'INF GERAIS'!D1549='CONCLUSÃO INFORMAL'!D1549)</f>
        <v>1</v>
      </c>
      <c r="Q1532" t="b">
        <f>AND('INF GERAIS'!E1549=RESUMO!E1549,'INF GERAIS'!E1549='TERMO DE ADESÃO'!E1549,'INF GERAIS'!E1549=EVENTOS!E1549,'INF GERAIS'!E1549=PAGAMENTOS!E1549,'INF GERAIS'!E1549=VISTORIA!E1549,'INF GERAIS'!E1549='PRESTAÇÃO DE CONTAS'!E1549,'INF GERAIS'!E1549='OBS  ENC'!E1549,'INF GERAIS'!E1549='CONCLUSÃO INFORMAL'!E1549)</f>
        <v>1</v>
      </c>
    </row>
    <row r="1533" spans="15:17" x14ac:dyDescent="0.35">
      <c r="O1533" t="b">
        <f>AND('INF GERAIS'!B1550=LEFT(RESUMO!B1550,9),'INF GERAIS'!B1550=LEFT('TERMO DE ADESÃO'!B1550,9),'INF GERAIS'!B1550=LEFT(EVENTOS!B1550,9),'INF GERAIS'!B1550=LEFT(PAGAMENTOS!B1550,9),'INF GERAIS'!B1550=LEFT(VISTORIA!B1550,9),'INF GERAIS'!B1550=LEFT('PRESTAÇÃO DE CONTAS'!B1550,9),'INF GERAIS'!B1550=LEFT('OBS  ENC'!B1550,9),'INF GERAIS'!B1550=LEFT('CONCLUSÃO INFORMAL'!B1550,9))</f>
        <v>1</v>
      </c>
      <c r="P1533" t="b">
        <f>AND('INF GERAIS'!D1550=RESUMO!D1550,'INF GERAIS'!D1550='TERMO DE ADESÃO'!D1550,'INF GERAIS'!D1550=EVENTOS!D1550,'INF GERAIS'!D1550=PAGAMENTOS!D1550,'INF GERAIS'!D1550=VISTORIA!D1550,'INF GERAIS'!D1550='PRESTAÇÃO DE CONTAS'!D1550,'INF GERAIS'!D1550='OBS  ENC'!D1550,'INF GERAIS'!D1550='CONCLUSÃO INFORMAL'!D1550)</f>
        <v>1</v>
      </c>
      <c r="Q1533" t="b">
        <f>AND('INF GERAIS'!E1550=RESUMO!E1550,'INF GERAIS'!E1550='TERMO DE ADESÃO'!E1550,'INF GERAIS'!E1550=EVENTOS!E1550,'INF GERAIS'!E1550=PAGAMENTOS!E1550,'INF GERAIS'!E1550=VISTORIA!E1550,'INF GERAIS'!E1550='PRESTAÇÃO DE CONTAS'!E1550,'INF GERAIS'!E1550='OBS  ENC'!E1550,'INF GERAIS'!E1550='CONCLUSÃO INFORMAL'!E1550)</f>
        <v>1</v>
      </c>
    </row>
    <row r="1534" spans="15:17" x14ac:dyDescent="0.35">
      <c r="O1534" t="b">
        <f>AND('INF GERAIS'!B1551=LEFT(RESUMO!B1551,9),'INF GERAIS'!B1551=LEFT('TERMO DE ADESÃO'!B1551,9),'INF GERAIS'!B1551=LEFT(EVENTOS!B1551,9),'INF GERAIS'!B1551=LEFT(PAGAMENTOS!B1551,9),'INF GERAIS'!B1551=LEFT(VISTORIA!B1551,9),'INF GERAIS'!B1551=LEFT('PRESTAÇÃO DE CONTAS'!B1551,9),'INF GERAIS'!B1551=LEFT('OBS  ENC'!B1551,9),'INF GERAIS'!B1551=LEFT('CONCLUSÃO INFORMAL'!B1551,9))</f>
        <v>1</v>
      </c>
      <c r="P1534" t="b">
        <f>AND('INF GERAIS'!D1551=RESUMO!D1551,'INF GERAIS'!D1551='TERMO DE ADESÃO'!D1551,'INF GERAIS'!D1551=EVENTOS!D1551,'INF GERAIS'!D1551=PAGAMENTOS!D1551,'INF GERAIS'!D1551=VISTORIA!D1551,'INF GERAIS'!D1551='PRESTAÇÃO DE CONTAS'!D1551,'INF GERAIS'!D1551='OBS  ENC'!D1551,'INF GERAIS'!D1551='CONCLUSÃO INFORMAL'!D1551)</f>
        <v>1</v>
      </c>
      <c r="Q1534" t="b">
        <f>AND('INF GERAIS'!E1551=RESUMO!E1551,'INF GERAIS'!E1551='TERMO DE ADESÃO'!E1551,'INF GERAIS'!E1551=EVENTOS!E1551,'INF GERAIS'!E1551=PAGAMENTOS!E1551,'INF GERAIS'!E1551=VISTORIA!E1551,'INF GERAIS'!E1551='PRESTAÇÃO DE CONTAS'!E1551,'INF GERAIS'!E1551='OBS  ENC'!E1551,'INF GERAIS'!E1551='CONCLUSÃO INFORMAL'!E1551)</f>
        <v>1</v>
      </c>
    </row>
    <row r="1535" spans="15:17" x14ac:dyDescent="0.35">
      <c r="O1535" t="b">
        <f>AND('INF GERAIS'!B1552=LEFT(RESUMO!B1552,9),'INF GERAIS'!B1552=LEFT('TERMO DE ADESÃO'!B1552,9),'INF GERAIS'!B1552=LEFT(EVENTOS!B1552,9),'INF GERAIS'!B1552=LEFT(PAGAMENTOS!B1552,9),'INF GERAIS'!B1552=LEFT(VISTORIA!B1552,9),'INF GERAIS'!B1552=LEFT('PRESTAÇÃO DE CONTAS'!B1552,9),'INF GERAIS'!B1552=LEFT('OBS  ENC'!B1552,9),'INF GERAIS'!B1552=LEFT('CONCLUSÃO INFORMAL'!B1552,9))</f>
        <v>1</v>
      </c>
      <c r="P1535" t="b">
        <f>AND('INF GERAIS'!D1552=RESUMO!D1552,'INF GERAIS'!D1552='TERMO DE ADESÃO'!D1552,'INF GERAIS'!D1552=EVENTOS!D1552,'INF GERAIS'!D1552=PAGAMENTOS!D1552,'INF GERAIS'!D1552=VISTORIA!D1552,'INF GERAIS'!D1552='PRESTAÇÃO DE CONTAS'!D1552,'INF GERAIS'!D1552='OBS  ENC'!D1552,'INF GERAIS'!D1552='CONCLUSÃO INFORMAL'!D1552)</f>
        <v>1</v>
      </c>
      <c r="Q1535" t="b">
        <f>AND('INF GERAIS'!E1552=RESUMO!E1552,'INF GERAIS'!E1552='TERMO DE ADESÃO'!E1552,'INF GERAIS'!E1552=EVENTOS!E1552,'INF GERAIS'!E1552=PAGAMENTOS!E1552,'INF GERAIS'!E1552=VISTORIA!E1552,'INF GERAIS'!E1552='PRESTAÇÃO DE CONTAS'!E1552,'INF GERAIS'!E1552='OBS  ENC'!E1552,'INF GERAIS'!E1552='CONCLUSÃO INFORMAL'!E1552)</f>
        <v>1</v>
      </c>
    </row>
    <row r="1536" spans="15:17" x14ac:dyDescent="0.35">
      <c r="O1536" t="b">
        <f>AND('INF GERAIS'!B1553=LEFT(RESUMO!B1553,9),'INF GERAIS'!B1553=LEFT('TERMO DE ADESÃO'!B1553,9),'INF GERAIS'!B1553=LEFT(EVENTOS!B1553,9),'INF GERAIS'!B1553=LEFT(PAGAMENTOS!B1553,9),'INF GERAIS'!B1553=LEFT(VISTORIA!B1553,9),'INF GERAIS'!B1553=LEFT('PRESTAÇÃO DE CONTAS'!B1553,9),'INF GERAIS'!B1553=LEFT('OBS  ENC'!B1553,9),'INF GERAIS'!B1553=LEFT('CONCLUSÃO INFORMAL'!B1553,9))</f>
        <v>1</v>
      </c>
      <c r="P1536" t="b">
        <f>AND('INF GERAIS'!D1553=RESUMO!D1553,'INF GERAIS'!D1553='TERMO DE ADESÃO'!D1553,'INF GERAIS'!D1553=EVENTOS!D1553,'INF GERAIS'!D1553=PAGAMENTOS!D1553,'INF GERAIS'!D1553=VISTORIA!D1553,'INF GERAIS'!D1553='PRESTAÇÃO DE CONTAS'!D1553,'INF GERAIS'!D1553='OBS  ENC'!D1553,'INF GERAIS'!D1553='CONCLUSÃO INFORMAL'!D1553)</f>
        <v>1</v>
      </c>
      <c r="Q1536" t="b">
        <f>AND('INF GERAIS'!E1553=RESUMO!E1553,'INF GERAIS'!E1553='TERMO DE ADESÃO'!E1553,'INF GERAIS'!E1553=EVENTOS!E1553,'INF GERAIS'!E1553=PAGAMENTOS!E1553,'INF GERAIS'!E1553=VISTORIA!E1553,'INF GERAIS'!E1553='PRESTAÇÃO DE CONTAS'!E1553,'INF GERAIS'!E1553='OBS  ENC'!E1553,'INF GERAIS'!E1553='CONCLUSÃO INFORMAL'!E1553)</f>
        <v>1</v>
      </c>
    </row>
    <row r="1537" spans="15:17" x14ac:dyDescent="0.35">
      <c r="O1537" t="b">
        <f>AND('INF GERAIS'!B1554=LEFT(RESUMO!B1554,9),'INF GERAIS'!B1554=LEFT('TERMO DE ADESÃO'!B1554,9),'INF GERAIS'!B1554=LEFT(EVENTOS!B1554,9),'INF GERAIS'!B1554=LEFT(PAGAMENTOS!B1554,9),'INF GERAIS'!B1554=LEFT(VISTORIA!B1554,9),'INF GERAIS'!B1554=LEFT('PRESTAÇÃO DE CONTAS'!B1554,9),'INF GERAIS'!B1554=LEFT('OBS  ENC'!B1554,9),'INF GERAIS'!B1554=LEFT('CONCLUSÃO INFORMAL'!B1554,9))</f>
        <v>1</v>
      </c>
      <c r="P1537" t="b">
        <f>AND('INF GERAIS'!D1554=RESUMO!D1554,'INF GERAIS'!D1554='TERMO DE ADESÃO'!D1554,'INF GERAIS'!D1554=EVENTOS!D1554,'INF GERAIS'!D1554=PAGAMENTOS!D1554,'INF GERAIS'!D1554=VISTORIA!D1554,'INF GERAIS'!D1554='PRESTAÇÃO DE CONTAS'!D1554,'INF GERAIS'!D1554='OBS  ENC'!D1554,'INF GERAIS'!D1554='CONCLUSÃO INFORMAL'!D1554)</f>
        <v>1</v>
      </c>
      <c r="Q1537" t="b">
        <f>AND('INF GERAIS'!E1554=RESUMO!E1554,'INF GERAIS'!E1554='TERMO DE ADESÃO'!E1554,'INF GERAIS'!E1554=EVENTOS!E1554,'INF GERAIS'!E1554=PAGAMENTOS!E1554,'INF GERAIS'!E1554=VISTORIA!E1554,'INF GERAIS'!E1554='PRESTAÇÃO DE CONTAS'!E1554,'INF GERAIS'!E1554='OBS  ENC'!E1554,'INF GERAIS'!E1554='CONCLUSÃO INFORMAL'!E1554)</f>
        <v>1</v>
      </c>
    </row>
    <row r="1538" spans="15:17" x14ac:dyDescent="0.35">
      <c r="O1538" t="b">
        <f>AND('INF GERAIS'!B1555=LEFT(RESUMO!B1555,9),'INF GERAIS'!B1555=LEFT('TERMO DE ADESÃO'!B1555,9),'INF GERAIS'!B1555=LEFT(EVENTOS!B1555,9),'INF GERAIS'!B1555=LEFT(PAGAMENTOS!B1555,9),'INF GERAIS'!B1555=LEFT(VISTORIA!B1555,9),'INF GERAIS'!B1555=LEFT('PRESTAÇÃO DE CONTAS'!B1555,9),'INF GERAIS'!B1555=LEFT('OBS  ENC'!B1555,9),'INF GERAIS'!B1555=LEFT('CONCLUSÃO INFORMAL'!B1555,9))</f>
        <v>1</v>
      </c>
      <c r="P1538" t="b">
        <f>AND('INF GERAIS'!D1555=RESUMO!D1555,'INF GERAIS'!D1555='TERMO DE ADESÃO'!D1555,'INF GERAIS'!D1555=EVENTOS!D1555,'INF GERAIS'!D1555=PAGAMENTOS!D1555,'INF GERAIS'!D1555=VISTORIA!D1555,'INF GERAIS'!D1555='PRESTAÇÃO DE CONTAS'!D1555,'INF GERAIS'!D1555='OBS  ENC'!D1555,'INF GERAIS'!D1555='CONCLUSÃO INFORMAL'!D1555)</f>
        <v>1</v>
      </c>
      <c r="Q1538" t="b">
        <f>AND('INF GERAIS'!E1555=RESUMO!E1555,'INF GERAIS'!E1555='TERMO DE ADESÃO'!E1555,'INF GERAIS'!E1555=EVENTOS!E1555,'INF GERAIS'!E1555=PAGAMENTOS!E1555,'INF GERAIS'!E1555=VISTORIA!E1555,'INF GERAIS'!E1555='PRESTAÇÃO DE CONTAS'!E1555,'INF GERAIS'!E1555='OBS  ENC'!E1555,'INF GERAIS'!E1555='CONCLUSÃO INFORMAL'!E1555)</f>
        <v>1</v>
      </c>
    </row>
    <row r="1539" spans="15:17" x14ac:dyDescent="0.35">
      <c r="O1539" t="b">
        <f>AND('INF GERAIS'!B1556=LEFT(RESUMO!B1556,9),'INF GERAIS'!B1556=LEFT('TERMO DE ADESÃO'!B1556,9),'INF GERAIS'!B1556=LEFT(EVENTOS!B1556,9),'INF GERAIS'!B1556=LEFT(PAGAMENTOS!B1556,9),'INF GERAIS'!B1556=LEFT(VISTORIA!B1556,9),'INF GERAIS'!B1556=LEFT('PRESTAÇÃO DE CONTAS'!B1556,9),'INF GERAIS'!B1556=LEFT('OBS  ENC'!B1556,9),'INF GERAIS'!B1556=LEFT('CONCLUSÃO INFORMAL'!B1556,9))</f>
        <v>1</v>
      </c>
      <c r="P1539" t="b">
        <f>AND('INF GERAIS'!D1556=RESUMO!D1556,'INF GERAIS'!D1556='TERMO DE ADESÃO'!D1556,'INF GERAIS'!D1556=EVENTOS!D1556,'INF GERAIS'!D1556=PAGAMENTOS!D1556,'INF GERAIS'!D1556=VISTORIA!D1556,'INF GERAIS'!D1556='PRESTAÇÃO DE CONTAS'!D1556,'INF GERAIS'!D1556='OBS  ENC'!D1556,'INF GERAIS'!D1556='CONCLUSÃO INFORMAL'!D1556)</f>
        <v>1</v>
      </c>
      <c r="Q1539" t="b">
        <f>AND('INF GERAIS'!E1556=RESUMO!E1556,'INF GERAIS'!E1556='TERMO DE ADESÃO'!E1556,'INF GERAIS'!E1556=EVENTOS!E1556,'INF GERAIS'!E1556=PAGAMENTOS!E1556,'INF GERAIS'!E1556=VISTORIA!E1556,'INF GERAIS'!E1556='PRESTAÇÃO DE CONTAS'!E1556,'INF GERAIS'!E1556='OBS  ENC'!E1556,'INF GERAIS'!E1556='CONCLUSÃO INFORMAL'!E1556)</f>
        <v>1</v>
      </c>
    </row>
    <row r="1540" spans="15:17" x14ac:dyDescent="0.35">
      <c r="O1540" t="b">
        <f>AND('INF GERAIS'!B1557=LEFT(RESUMO!B1557,9),'INF GERAIS'!B1557=LEFT('TERMO DE ADESÃO'!B1557,9),'INF GERAIS'!B1557=LEFT(EVENTOS!B1557,9),'INF GERAIS'!B1557=LEFT(PAGAMENTOS!B1557,9),'INF GERAIS'!B1557=LEFT(VISTORIA!B1557,9),'INF GERAIS'!B1557=LEFT('PRESTAÇÃO DE CONTAS'!B1557,9),'INF GERAIS'!B1557=LEFT('OBS  ENC'!B1557,9),'INF GERAIS'!B1557=LEFT('CONCLUSÃO INFORMAL'!B1557,9))</f>
        <v>1</v>
      </c>
      <c r="P1540" t="b">
        <f>AND('INF GERAIS'!D1557=RESUMO!D1557,'INF GERAIS'!D1557='TERMO DE ADESÃO'!D1557,'INF GERAIS'!D1557=EVENTOS!D1557,'INF GERAIS'!D1557=PAGAMENTOS!D1557,'INF GERAIS'!D1557=VISTORIA!D1557,'INF GERAIS'!D1557='PRESTAÇÃO DE CONTAS'!D1557,'INF GERAIS'!D1557='OBS  ENC'!D1557,'INF GERAIS'!D1557='CONCLUSÃO INFORMAL'!D1557)</f>
        <v>1</v>
      </c>
      <c r="Q1540" t="b">
        <f>AND('INF GERAIS'!E1557=RESUMO!E1557,'INF GERAIS'!E1557='TERMO DE ADESÃO'!E1557,'INF GERAIS'!E1557=EVENTOS!E1557,'INF GERAIS'!E1557=PAGAMENTOS!E1557,'INF GERAIS'!E1557=VISTORIA!E1557,'INF GERAIS'!E1557='PRESTAÇÃO DE CONTAS'!E1557,'INF GERAIS'!E1557='OBS  ENC'!E1557,'INF GERAIS'!E1557='CONCLUSÃO INFORMAL'!E1557)</f>
        <v>1</v>
      </c>
    </row>
    <row r="1541" spans="15:17" x14ac:dyDescent="0.35">
      <c r="O1541" t="b">
        <f>AND('INF GERAIS'!B1558=LEFT(RESUMO!B1558,9),'INF GERAIS'!B1558=LEFT('TERMO DE ADESÃO'!B1558,9),'INF GERAIS'!B1558=LEFT(EVENTOS!B1558,9),'INF GERAIS'!B1558=LEFT(PAGAMENTOS!B1558,9),'INF GERAIS'!B1558=LEFT(VISTORIA!B1558,9),'INF GERAIS'!B1558=LEFT('PRESTAÇÃO DE CONTAS'!B1558,9),'INF GERAIS'!B1558=LEFT('OBS  ENC'!B1558,9),'INF GERAIS'!B1558=LEFT('CONCLUSÃO INFORMAL'!B1558,9))</f>
        <v>1</v>
      </c>
      <c r="P1541" t="b">
        <f>AND('INF GERAIS'!D1558=RESUMO!D1558,'INF GERAIS'!D1558='TERMO DE ADESÃO'!D1558,'INF GERAIS'!D1558=EVENTOS!D1558,'INF GERAIS'!D1558=PAGAMENTOS!D1558,'INF GERAIS'!D1558=VISTORIA!D1558,'INF GERAIS'!D1558='PRESTAÇÃO DE CONTAS'!D1558,'INF GERAIS'!D1558='OBS  ENC'!D1558,'INF GERAIS'!D1558='CONCLUSÃO INFORMAL'!D1558)</f>
        <v>1</v>
      </c>
      <c r="Q1541" t="b">
        <f>AND('INF GERAIS'!E1558=RESUMO!E1558,'INF GERAIS'!E1558='TERMO DE ADESÃO'!E1558,'INF GERAIS'!E1558=EVENTOS!E1558,'INF GERAIS'!E1558=PAGAMENTOS!E1558,'INF GERAIS'!E1558=VISTORIA!E1558,'INF GERAIS'!E1558='PRESTAÇÃO DE CONTAS'!E1558,'INF GERAIS'!E1558='OBS  ENC'!E1558,'INF GERAIS'!E1558='CONCLUSÃO INFORMAL'!E1558)</f>
        <v>1</v>
      </c>
    </row>
    <row r="1542" spans="15:17" x14ac:dyDescent="0.35">
      <c r="O1542" t="b">
        <f>AND('INF GERAIS'!B1559=LEFT(RESUMO!B1559,9),'INF GERAIS'!B1559=LEFT('TERMO DE ADESÃO'!B1559,9),'INF GERAIS'!B1559=LEFT(EVENTOS!B1559,9),'INF GERAIS'!B1559=LEFT(PAGAMENTOS!B1559,9),'INF GERAIS'!B1559=LEFT(VISTORIA!B1559,9),'INF GERAIS'!B1559=LEFT('PRESTAÇÃO DE CONTAS'!B1559,9),'INF GERAIS'!B1559=LEFT('OBS  ENC'!B1559,9),'INF GERAIS'!B1559=LEFT('CONCLUSÃO INFORMAL'!B1559,9))</f>
        <v>1</v>
      </c>
      <c r="P1542" t="b">
        <f>AND('INF GERAIS'!D1559=RESUMO!D1559,'INF GERAIS'!D1559='TERMO DE ADESÃO'!D1559,'INF GERAIS'!D1559=EVENTOS!D1559,'INF GERAIS'!D1559=PAGAMENTOS!D1559,'INF GERAIS'!D1559=VISTORIA!D1559,'INF GERAIS'!D1559='PRESTAÇÃO DE CONTAS'!D1559,'INF GERAIS'!D1559='OBS  ENC'!D1559,'INF GERAIS'!D1559='CONCLUSÃO INFORMAL'!D1559)</f>
        <v>1</v>
      </c>
      <c r="Q1542" t="b">
        <f>AND('INF GERAIS'!E1559=RESUMO!E1559,'INF GERAIS'!E1559='TERMO DE ADESÃO'!E1559,'INF GERAIS'!E1559=EVENTOS!E1559,'INF GERAIS'!E1559=PAGAMENTOS!E1559,'INF GERAIS'!E1559=VISTORIA!E1559,'INF GERAIS'!E1559='PRESTAÇÃO DE CONTAS'!E1559,'INF GERAIS'!E1559='OBS  ENC'!E1559,'INF GERAIS'!E1559='CONCLUSÃO INFORMAL'!E1559)</f>
        <v>1</v>
      </c>
    </row>
    <row r="1543" spans="15:17" x14ac:dyDescent="0.35">
      <c r="O1543" t="b">
        <f>AND('INF GERAIS'!B1560=LEFT(RESUMO!B1560,9),'INF GERAIS'!B1560=LEFT('TERMO DE ADESÃO'!B1560,9),'INF GERAIS'!B1560=LEFT(EVENTOS!B1560,9),'INF GERAIS'!B1560=LEFT(PAGAMENTOS!B1560,9),'INF GERAIS'!B1560=LEFT(VISTORIA!B1560,9),'INF GERAIS'!B1560=LEFT('PRESTAÇÃO DE CONTAS'!B1560,9),'INF GERAIS'!B1560=LEFT('OBS  ENC'!B1560,9),'INF GERAIS'!B1560=LEFT('CONCLUSÃO INFORMAL'!B1560,9))</f>
        <v>1</v>
      </c>
      <c r="P1543" t="b">
        <f>AND('INF GERAIS'!D1560=RESUMO!D1560,'INF GERAIS'!D1560='TERMO DE ADESÃO'!D1560,'INF GERAIS'!D1560=EVENTOS!D1560,'INF GERAIS'!D1560=PAGAMENTOS!D1560,'INF GERAIS'!D1560=VISTORIA!D1560,'INF GERAIS'!D1560='PRESTAÇÃO DE CONTAS'!D1560,'INF GERAIS'!D1560='OBS  ENC'!D1560,'INF GERAIS'!D1560='CONCLUSÃO INFORMAL'!D1560)</f>
        <v>1</v>
      </c>
      <c r="Q1543" t="b">
        <f>AND('INF GERAIS'!E1560=RESUMO!E1560,'INF GERAIS'!E1560='TERMO DE ADESÃO'!E1560,'INF GERAIS'!E1560=EVENTOS!E1560,'INF GERAIS'!E1560=PAGAMENTOS!E1560,'INF GERAIS'!E1560=VISTORIA!E1560,'INF GERAIS'!E1560='PRESTAÇÃO DE CONTAS'!E1560,'INF GERAIS'!E1560='OBS  ENC'!E1560,'INF GERAIS'!E1560='CONCLUSÃO INFORMAL'!E1560)</f>
        <v>1</v>
      </c>
    </row>
    <row r="1544" spans="15:17" x14ac:dyDescent="0.35">
      <c r="O1544" t="b">
        <f>AND('INF GERAIS'!B1561=LEFT(RESUMO!B1561,9),'INF GERAIS'!B1561=LEFT('TERMO DE ADESÃO'!B1561,9),'INF GERAIS'!B1561=LEFT(EVENTOS!B1561,9),'INF GERAIS'!B1561=LEFT(PAGAMENTOS!B1561,9),'INF GERAIS'!B1561=LEFT(VISTORIA!B1561,9),'INF GERAIS'!B1561=LEFT('PRESTAÇÃO DE CONTAS'!B1561,9),'INF GERAIS'!B1561=LEFT('OBS  ENC'!B1561,9),'INF GERAIS'!B1561=LEFT('CONCLUSÃO INFORMAL'!B1561,9))</f>
        <v>1</v>
      </c>
      <c r="P1544" t="b">
        <f>AND('INF GERAIS'!D1561=RESUMO!D1561,'INF GERAIS'!D1561='TERMO DE ADESÃO'!D1561,'INF GERAIS'!D1561=EVENTOS!D1561,'INF GERAIS'!D1561=PAGAMENTOS!D1561,'INF GERAIS'!D1561=VISTORIA!D1561,'INF GERAIS'!D1561='PRESTAÇÃO DE CONTAS'!D1561,'INF GERAIS'!D1561='OBS  ENC'!D1561,'INF GERAIS'!D1561='CONCLUSÃO INFORMAL'!D1561)</f>
        <v>1</v>
      </c>
      <c r="Q1544" t="b">
        <f>AND('INF GERAIS'!E1561=RESUMO!E1561,'INF GERAIS'!E1561='TERMO DE ADESÃO'!E1561,'INF GERAIS'!E1561=EVENTOS!E1561,'INF GERAIS'!E1561=PAGAMENTOS!E1561,'INF GERAIS'!E1561=VISTORIA!E1561,'INF GERAIS'!E1561='PRESTAÇÃO DE CONTAS'!E1561,'INF GERAIS'!E1561='OBS  ENC'!E1561,'INF GERAIS'!E1561='CONCLUSÃO INFORMAL'!E1561)</f>
        <v>1</v>
      </c>
    </row>
    <row r="1545" spans="15:17" x14ac:dyDescent="0.35">
      <c r="O1545" t="b">
        <f>AND('INF GERAIS'!B1562=LEFT(RESUMO!B1562,9),'INF GERAIS'!B1562=LEFT('TERMO DE ADESÃO'!B1562,9),'INF GERAIS'!B1562=LEFT(EVENTOS!B1562,9),'INF GERAIS'!B1562=LEFT(PAGAMENTOS!B1562,9),'INF GERAIS'!B1562=LEFT(VISTORIA!B1562,9),'INF GERAIS'!B1562=LEFT('PRESTAÇÃO DE CONTAS'!B1562,9),'INF GERAIS'!B1562=LEFT('OBS  ENC'!B1562,9),'INF GERAIS'!B1562=LEFT('CONCLUSÃO INFORMAL'!B1562,9))</f>
        <v>1</v>
      </c>
      <c r="P1545" t="b">
        <f>AND('INF GERAIS'!D1562=RESUMO!D1562,'INF GERAIS'!D1562='TERMO DE ADESÃO'!D1562,'INF GERAIS'!D1562=EVENTOS!D1562,'INF GERAIS'!D1562=PAGAMENTOS!D1562,'INF GERAIS'!D1562=VISTORIA!D1562,'INF GERAIS'!D1562='PRESTAÇÃO DE CONTAS'!D1562,'INF GERAIS'!D1562='OBS  ENC'!D1562,'INF GERAIS'!D1562='CONCLUSÃO INFORMAL'!D1562)</f>
        <v>1</v>
      </c>
      <c r="Q1545" t="b">
        <f>AND('INF GERAIS'!E1562=RESUMO!E1562,'INF GERAIS'!E1562='TERMO DE ADESÃO'!E1562,'INF GERAIS'!E1562=EVENTOS!E1562,'INF GERAIS'!E1562=PAGAMENTOS!E1562,'INF GERAIS'!E1562=VISTORIA!E1562,'INF GERAIS'!E1562='PRESTAÇÃO DE CONTAS'!E1562,'INF GERAIS'!E1562='OBS  ENC'!E1562,'INF GERAIS'!E1562='CONCLUSÃO INFORMAL'!E1562)</f>
        <v>1</v>
      </c>
    </row>
    <row r="1546" spans="15:17" x14ac:dyDescent="0.35">
      <c r="O1546" t="b">
        <f>AND('INF GERAIS'!B1563=LEFT(RESUMO!B1563,9),'INF GERAIS'!B1563=LEFT('TERMO DE ADESÃO'!B1563,9),'INF GERAIS'!B1563=LEFT(EVENTOS!B1563,9),'INF GERAIS'!B1563=LEFT(PAGAMENTOS!B1563,9),'INF GERAIS'!B1563=LEFT(VISTORIA!B1563,9),'INF GERAIS'!B1563=LEFT('PRESTAÇÃO DE CONTAS'!B1563,9),'INF GERAIS'!B1563=LEFT('OBS  ENC'!B1563,9),'INF GERAIS'!B1563=LEFT('CONCLUSÃO INFORMAL'!B1563,9))</f>
        <v>1</v>
      </c>
      <c r="P1546" t="b">
        <f>AND('INF GERAIS'!D1563=RESUMO!D1563,'INF GERAIS'!D1563='TERMO DE ADESÃO'!D1563,'INF GERAIS'!D1563=EVENTOS!D1563,'INF GERAIS'!D1563=PAGAMENTOS!D1563,'INF GERAIS'!D1563=VISTORIA!D1563,'INF GERAIS'!D1563='PRESTAÇÃO DE CONTAS'!D1563,'INF GERAIS'!D1563='OBS  ENC'!D1563,'INF GERAIS'!D1563='CONCLUSÃO INFORMAL'!D1563)</f>
        <v>1</v>
      </c>
      <c r="Q1546" t="b">
        <f>AND('INF GERAIS'!E1563=RESUMO!E1563,'INF GERAIS'!E1563='TERMO DE ADESÃO'!E1563,'INF GERAIS'!E1563=EVENTOS!E1563,'INF GERAIS'!E1563=PAGAMENTOS!E1563,'INF GERAIS'!E1563=VISTORIA!E1563,'INF GERAIS'!E1563='PRESTAÇÃO DE CONTAS'!E1563,'INF GERAIS'!E1563='OBS  ENC'!E1563,'INF GERAIS'!E1563='CONCLUSÃO INFORMAL'!E1563)</f>
        <v>1</v>
      </c>
    </row>
    <row r="1547" spans="15:17" x14ac:dyDescent="0.35">
      <c r="O1547" t="b">
        <f>AND('INF GERAIS'!B1564=LEFT(RESUMO!B1564,9),'INF GERAIS'!B1564=LEFT('TERMO DE ADESÃO'!B1564,9),'INF GERAIS'!B1564=LEFT(EVENTOS!B1564,9),'INF GERAIS'!B1564=LEFT(PAGAMENTOS!B1564,9),'INF GERAIS'!B1564=LEFT(VISTORIA!B1564,9),'INF GERAIS'!B1564=LEFT('PRESTAÇÃO DE CONTAS'!B1564,9),'INF GERAIS'!B1564=LEFT('OBS  ENC'!B1564,9),'INF GERAIS'!B1564=LEFT('CONCLUSÃO INFORMAL'!B1564,9))</f>
        <v>1</v>
      </c>
      <c r="P1547" t="b">
        <f>AND('INF GERAIS'!D1564=RESUMO!D1564,'INF GERAIS'!D1564='TERMO DE ADESÃO'!D1564,'INF GERAIS'!D1564=EVENTOS!D1564,'INF GERAIS'!D1564=PAGAMENTOS!D1564,'INF GERAIS'!D1564=VISTORIA!D1564,'INF GERAIS'!D1564='PRESTAÇÃO DE CONTAS'!D1564,'INF GERAIS'!D1564='OBS  ENC'!D1564,'INF GERAIS'!D1564='CONCLUSÃO INFORMAL'!D1564)</f>
        <v>1</v>
      </c>
      <c r="Q1547" t="b">
        <f>AND('INF GERAIS'!E1564=RESUMO!E1564,'INF GERAIS'!E1564='TERMO DE ADESÃO'!E1564,'INF GERAIS'!E1564=EVENTOS!E1564,'INF GERAIS'!E1564=PAGAMENTOS!E1564,'INF GERAIS'!E1564=VISTORIA!E1564,'INF GERAIS'!E1564='PRESTAÇÃO DE CONTAS'!E1564,'INF GERAIS'!E1564='OBS  ENC'!E1564,'INF GERAIS'!E1564='CONCLUSÃO INFORMAL'!E1564)</f>
        <v>1</v>
      </c>
    </row>
    <row r="1548" spans="15:17" x14ac:dyDescent="0.35">
      <c r="O1548" t="b">
        <f>AND('INF GERAIS'!B1565=LEFT(RESUMO!B1565,9),'INF GERAIS'!B1565=LEFT('TERMO DE ADESÃO'!B1565,9),'INF GERAIS'!B1565=LEFT(EVENTOS!B1565,9),'INF GERAIS'!B1565=LEFT(PAGAMENTOS!B1565,9),'INF GERAIS'!B1565=LEFT(VISTORIA!B1565,9),'INF GERAIS'!B1565=LEFT('PRESTAÇÃO DE CONTAS'!B1565,9),'INF GERAIS'!B1565=LEFT('OBS  ENC'!B1565,9),'INF GERAIS'!B1565=LEFT('CONCLUSÃO INFORMAL'!B1565,9))</f>
        <v>1</v>
      </c>
      <c r="P1548" t="b">
        <f>AND('INF GERAIS'!D1565=RESUMO!D1565,'INF GERAIS'!D1565='TERMO DE ADESÃO'!D1565,'INF GERAIS'!D1565=EVENTOS!D1565,'INF GERAIS'!D1565=PAGAMENTOS!D1565,'INF GERAIS'!D1565=VISTORIA!D1565,'INF GERAIS'!D1565='PRESTAÇÃO DE CONTAS'!D1565,'INF GERAIS'!D1565='OBS  ENC'!D1565,'INF GERAIS'!D1565='CONCLUSÃO INFORMAL'!D1565)</f>
        <v>1</v>
      </c>
      <c r="Q1548" t="b">
        <f>AND('INF GERAIS'!E1565=RESUMO!E1565,'INF GERAIS'!E1565='TERMO DE ADESÃO'!E1565,'INF GERAIS'!E1565=EVENTOS!E1565,'INF GERAIS'!E1565=PAGAMENTOS!E1565,'INF GERAIS'!E1565=VISTORIA!E1565,'INF GERAIS'!E1565='PRESTAÇÃO DE CONTAS'!E1565,'INF GERAIS'!E1565='OBS  ENC'!E1565,'INF GERAIS'!E1565='CONCLUSÃO INFORMAL'!E1565)</f>
        <v>1</v>
      </c>
    </row>
    <row r="1549" spans="15:17" x14ac:dyDescent="0.35">
      <c r="O1549" t="b">
        <f>AND('INF GERAIS'!B1566=LEFT(RESUMO!B1566,9),'INF GERAIS'!B1566=LEFT('TERMO DE ADESÃO'!B1566,9),'INF GERAIS'!B1566=LEFT(EVENTOS!B1566,9),'INF GERAIS'!B1566=LEFT(PAGAMENTOS!B1566,9),'INF GERAIS'!B1566=LEFT(VISTORIA!B1566,9),'INF GERAIS'!B1566=LEFT('PRESTAÇÃO DE CONTAS'!B1566,9),'INF GERAIS'!B1566=LEFT('OBS  ENC'!B1566,9),'INF GERAIS'!B1566=LEFT('CONCLUSÃO INFORMAL'!B1566,9))</f>
        <v>1</v>
      </c>
      <c r="P1549" t="b">
        <f>AND('INF GERAIS'!D1566=RESUMO!D1566,'INF GERAIS'!D1566='TERMO DE ADESÃO'!D1566,'INF GERAIS'!D1566=EVENTOS!D1566,'INF GERAIS'!D1566=PAGAMENTOS!D1566,'INF GERAIS'!D1566=VISTORIA!D1566,'INF GERAIS'!D1566='PRESTAÇÃO DE CONTAS'!D1566,'INF GERAIS'!D1566='OBS  ENC'!D1566,'INF GERAIS'!D1566='CONCLUSÃO INFORMAL'!D1566)</f>
        <v>1</v>
      </c>
      <c r="Q1549" t="b">
        <f>AND('INF GERAIS'!E1566=RESUMO!E1566,'INF GERAIS'!E1566='TERMO DE ADESÃO'!E1566,'INF GERAIS'!E1566=EVENTOS!E1566,'INF GERAIS'!E1566=PAGAMENTOS!E1566,'INF GERAIS'!E1566=VISTORIA!E1566,'INF GERAIS'!E1566='PRESTAÇÃO DE CONTAS'!E1566,'INF GERAIS'!E1566='OBS  ENC'!E1566,'INF GERAIS'!E1566='CONCLUSÃO INFORMAL'!E1566)</f>
        <v>1</v>
      </c>
    </row>
    <row r="1550" spans="15:17" x14ac:dyDescent="0.35">
      <c r="O1550" t="b">
        <f>AND('INF GERAIS'!B1567=LEFT(RESUMO!B1567,9),'INF GERAIS'!B1567=LEFT('TERMO DE ADESÃO'!B1567,9),'INF GERAIS'!B1567=LEFT(EVENTOS!B1567,9),'INF GERAIS'!B1567=LEFT(PAGAMENTOS!B1567,9),'INF GERAIS'!B1567=LEFT(VISTORIA!B1567,9),'INF GERAIS'!B1567=LEFT('PRESTAÇÃO DE CONTAS'!B1567,9),'INF GERAIS'!B1567=LEFT('OBS  ENC'!B1567,9),'INF GERAIS'!B1567=LEFT('CONCLUSÃO INFORMAL'!B1567,9))</f>
        <v>1</v>
      </c>
      <c r="P1550" t="b">
        <f>AND('INF GERAIS'!D1567=RESUMO!D1567,'INF GERAIS'!D1567='TERMO DE ADESÃO'!D1567,'INF GERAIS'!D1567=EVENTOS!D1567,'INF GERAIS'!D1567=PAGAMENTOS!D1567,'INF GERAIS'!D1567=VISTORIA!D1567,'INF GERAIS'!D1567='PRESTAÇÃO DE CONTAS'!D1567,'INF GERAIS'!D1567='OBS  ENC'!D1567,'INF GERAIS'!D1567='CONCLUSÃO INFORMAL'!D1567)</f>
        <v>1</v>
      </c>
      <c r="Q1550" t="b">
        <f>AND('INF GERAIS'!E1567=RESUMO!E1567,'INF GERAIS'!E1567='TERMO DE ADESÃO'!E1567,'INF GERAIS'!E1567=EVENTOS!E1567,'INF GERAIS'!E1567=PAGAMENTOS!E1567,'INF GERAIS'!E1567=VISTORIA!E1567,'INF GERAIS'!E1567='PRESTAÇÃO DE CONTAS'!E1567,'INF GERAIS'!E1567='OBS  ENC'!E1567,'INF GERAIS'!E1567='CONCLUSÃO INFORMAL'!E1567)</f>
        <v>1</v>
      </c>
    </row>
    <row r="1551" spans="15:17" x14ac:dyDescent="0.35">
      <c r="O1551" t="b">
        <f>AND('INF GERAIS'!B1568=LEFT(RESUMO!B1568,9),'INF GERAIS'!B1568=LEFT('TERMO DE ADESÃO'!B1568,9),'INF GERAIS'!B1568=LEFT(EVENTOS!B1568,9),'INF GERAIS'!B1568=LEFT(PAGAMENTOS!B1568,9),'INF GERAIS'!B1568=LEFT(VISTORIA!B1568,9),'INF GERAIS'!B1568=LEFT('PRESTAÇÃO DE CONTAS'!B1568,9),'INF GERAIS'!B1568=LEFT('OBS  ENC'!B1568,9),'INF GERAIS'!B1568=LEFT('CONCLUSÃO INFORMAL'!B1568,9))</f>
        <v>1</v>
      </c>
      <c r="P1551" t="b">
        <f>AND('INF GERAIS'!D1568=RESUMO!D1568,'INF GERAIS'!D1568='TERMO DE ADESÃO'!D1568,'INF GERAIS'!D1568=EVENTOS!D1568,'INF GERAIS'!D1568=PAGAMENTOS!D1568,'INF GERAIS'!D1568=VISTORIA!D1568,'INF GERAIS'!D1568='PRESTAÇÃO DE CONTAS'!D1568,'INF GERAIS'!D1568='OBS  ENC'!D1568,'INF GERAIS'!D1568='CONCLUSÃO INFORMAL'!D1568)</f>
        <v>1</v>
      </c>
      <c r="Q1551" t="b">
        <f>AND('INF GERAIS'!E1568=RESUMO!E1568,'INF GERAIS'!E1568='TERMO DE ADESÃO'!E1568,'INF GERAIS'!E1568=EVENTOS!E1568,'INF GERAIS'!E1568=PAGAMENTOS!E1568,'INF GERAIS'!E1568=VISTORIA!E1568,'INF GERAIS'!E1568='PRESTAÇÃO DE CONTAS'!E1568,'INF GERAIS'!E1568='OBS  ENC'!E1568,'INF GERAIS'!E1568='CONCLUSÃO INFORMAL'!E1568)</f>
        <v>1</v>
      </c>
    </row>
    <row r="1552" spans="15:17" x14ac:dyDescent="0.35">
      <c r="O1552" t="b">
        <f>AND('INF GERAIS'!B1569=LEFT(RESUMO!B1569,9),'INF GERAIS'!B1569=LEFT('TERMO DE ADESÃO'!B1569,9),'INF GERAIS'!B1569=LEFT(EVENTOS!B1569,9),'INF GERAIS'!B1569=LEFT(PAGAMENTOS!B1569,9),'INF GERAIS'!B1569=LEFT(VISTORIA!B1569,9),'INF GERAIS'!B1569=LEFT('PRESTAÇÃO DE CONTAS'!B1569,9),'INF GERAIS'!B1569=LEFT('OBS  ENC'!B1569,9),'INF GERAIS'!B1569=LEFT('CONCLUSÃO INFORMAL'!B1569,9))</f>
        <v>1</v>
      </c>
      <c r="P1552" t="b">
        <f>AND('INF GERAIS'!D1569=RESUMO!D1569,'INF GERAIS'!D1569='TERMO DE ADESÃO'!D1569,'INF GERAIS'!D1569=EVENTOS!D1569,'INF GERAIS'!D1569=PAGAMENTOS!D1569,'INF GERAIS'!D1569=VISTORIA!D1569,'INF GERAIS'!D1569='PRESTAÇÃO DE CONTAS'!D1569,'INF GERAIS'!D1569='OBS  ENC'!D1569,'INF GERAIS'!D1569='CONCLUSÃO INFORMAL'!D1569)</f>
        <v>1</v>
      </c>
      <c r="Q1552" t="b">
        <f>AND('INF GERAIS'!E1569=RESUMO!E1569,'INF GERAIS'!E1569='TERMO DE ADESÃO'!E1569,'INF GERAIS'!E1569=EVENTOS!E1569,'INF GERAIS'!E1569=PAGAMENTOS!E1569,'INF GERAIS'!E1569=VISTORIA!E1569,'INF GERAIS'!E1569='PRESTAÇÃO DE CONTAS'!E1569,'INF GERAIS'!E1569='OBS  ENC'!E1569,'INF GERAIS'!E1569='CONCLUSÃO INFORMAL'!E1569)</f>
        <v>1</v>
      </c>
    </row>
    <row r="1553" spans="15:17" x14ac:dyDescent="0.35">
      <c r="O1553" t="b">
        <f>AND('INF GERAIS'!B1570=LEFT(RESUMO!B1570,9),'INF GERAIS'!B1570=LEFT('TERMO DE ADESÃO'!B1570,9),'INF GERAIS'!B1570=LEFT(EVENTOS!B1570,9),'INF GERAIS'!B1570=LEFT(PAGAMENTOS!B1570,9),'INF GERAIS'!B1570=LEFT(VISTORIA!B1570,9),'INF GERAIS'!B1570=LEFT('PRESTAÇÃO DE CONTAS'!B1570,9),'INF GERAIS'!B1570=LEFT('OBS  ENC'!B1570,9),'INF GERAIS'!B1570=LEFT('CONCLUSÃO INFORMAL'!B1570,9))</f>
        <v>1</v>
      </c>
      <c r="P1553" t="b">
        <f>AND('INF GERAIS'!D1570=RESUMO!D1570,'INF GERAIS'!D1570='TERMO DE ADESÃO'!D1570,'INF GERAIS'!D1570=EVENTOS!D1570,'INF GERAIS'!D1570=PAGAMENTOS!D1570,'INF GERAIS'!D1570=VISTORIA!D1570,'INF GERAIS'!D1570='PRESTAÇÃO DE CONTAS'!D1570,'INF GERAIS'!D1570='OBS  ENC'!D1570,'INF GERAIS'!D1570='CONCLUSÃO INFORMAL'!D1570)</f>
        <v>1</v>
      </c>
      <c r="Q1553" t="b">
        <f>AND('INF GERAIS'!E1570=RESUMO!E1570,'INF GERAIS'!E1570='TERMO DE ADESÃO'!E1570,'INF GERAIS'!E1570=EVENTOS!E1570,'INF GERAIS'!E1570=PAGAMENTOS!E1570,'INF GERAIS'!E1570=VISTORIA!E1570,'INF GERAIS'!E1570='PRESTAÇÃO DE CONTAS'!E1570,'INF GERAIS'!E1570='OBS  ENC'!E1570,'INF GERAIS'!E1570='CONCLUSÃO INFORMAL'!E1570)</f>
        <v>1</v>
      </c>
    </row>
    <row r="1554" spans="15:17" x14ac:dyDescent="0.35">
      <c r="O1554" t="b">
        <f>AND('INF GERAIS'!B1571=LEFT(RESUMO!B1571,9),'INF GERAIS'!B1571=LEFT('TERMO DE ADESÃO'!B1571,9),'INF GERAIS'!B1571=LEFT(EVENTOS!B1571,9),'INF GERAIS'!B1571=LEFT(PAGAMENTOS!B1571,9),'INF GERAIS'!B1571=LEFT(VISTORIA!B1571,9),'INF GERAIS'!B1571=LEFT('PRESTAÇÃO DE CONTAS'!B1571,9),'INF GERAIS'!B1571=LEFT('OBS  ENC'!B1571,9),'INF GERAIS'!B1571=LEFT('CONCLUSÃO INFORMAL'!B1571,9))</f>
        <v>1</v>
      </c>
      <c r="P1554" t="b">
        <f>AND('INF GERAIS'!D1571=RESUMO!D1571,'INF GERAIS'!D1571='TERMO DE ADESÃO'!D1571,'INF GERAIS'!D1571=EVENTOS!D1571,'INF GERAIS'!D1571=PAGAMENTOS!D1571,'INF GERAIS'!D1571=VISTORIA!D1571,'INF GERAIS'!D1571='PRESTAÇÃO DE CONTAS'!D1571,'INF GERAIS'!D1571='OBS  ENC'!D1571,'INF GERAIS'!D1571='CONCLUSÃO INFORMAL'!D1571)</f>
        <v>1</v>
      </c>
      <c r="Q1554" t="b">
        <f>AND('INF GERAIS'!E1571=RESUMO!E1571,'INF GERAIS'!E1571='TERMO DE ADESÃO'!E1571,'INF GERAIS'!E1571=EVENTOS!E1571,'INF GERAIS'!E1571=PAGAMENTOS!E1571,'INF GERAIS'!E1571=VISTORIA!E1571,'INF GERAIS'!E1571='PRESTAÇÃO DE CONTAS'!E1571,'INF GERAIS'!E1571='OBS  ENC'!E1571,'INF GERAIS'!E1571='CONCLUSÃO INFORMAL'!E1571)</f>
        <v>1</v>
      </c>
    </row>
    <row r="1555" spans="15:17" x14ac:dyDescent="0.35">
      <c r="O1555" t="b">
        <f>AND('INF GERAIS'!B1572=LEFT(RESUMO!B1572,9),'INF GERAIS'!B1572=LEFT('TERMO DE ADESÃO'!B1572,9),'INF GERAIS'!B1572=LEFT(EVENTOS!B1572,9),'INF GERAIS'!B1572=LEFT(PAGAMENTOS!B1572,9),'INF GERAIS'!B1572=LEFT(VISTORIA!B1572,9),'INF GERAIS'!B1572=LEFT('PRESTAÇÃO DE CONTAS'!B1572,9),'INF GERAIS'!B1572=LEFT('OBS  ENC'!B1572,9),'INF GERAIS'!B1572=LEFT('CONCLUSÃO INFORMAL'!B1572,9))</f>
        <v>1</v>
      </c>
      <c r="P1555" t="b">
        <f>AND('INF GERAIS'!D1572=RESUMO!D1572,'INF GERAIS'!D1572='TERMO DE ADESÃO'!D1572,'INF GERAIS'!D1572=EVENTOS!D1572,'INF GERAIS'!D1572=PAGAMENTOS!D1572,'INF GERAIS'!D1572=VISTORIA!D1572,'INF GERAIS'!D1572='PRESTAÇÃO DE CONTAS'!D1572,'INF GERAIS'!D1572='OBS  ENC'!D1572,'INF GERAIS'!D1572='CONCLUSÃO INFORMAL'!D1572)</f>
        <v>1</v>
      </c>
      <c r="Q1555" t="b">
        <f>AND('INF GERAIS'!E1572=RESUMO!E1572,'INF GERAIS'!E1572='TERMO DE ADESÃO'!E1572,'INF GERAIS'!E1572=EVENTOS!E1572,'INF GERAIS'!E1572=PAGAMENTOS!E1572,'INF GERAIS'!E1572=VISTORIA!E1572,'INF GERAIS'!E1572='PRESTAÇÃO DE CONTAS'!E1572,'INF GERAIS'!E1572='OBS  ENC'!E1572,'INF GERAIS'!E1572='CONCLUSÃO INFORMAL'!E1572)</f>
        <v>1</v>
      </c>
    </row>
    <row r="1556" spans="15:17" x14ac:dyDescent="0.35">
      <c r="O1556" t="b">
        <f>AND('INF GERAIS'!B1573=LEFT(RESUMO!B1573,9),'INF GERAIS'!B1573=LEFT('TERMO DE ADESÃO'!B1573,9),'INF GERAIS'!B1573=LEFT(EVENTOS!B1573,9),'INF GERAIS'!B1573=LEFT(PAGAMENTOS!B1573,9),'INF GERAIS'!B1573=LEFT(VISTORIA!B1573,9),'INF GERAIS'!B1573=LEFT('PRESTAÇÃO DE CONTAS'!B1573,9),'INF GERAIS'!B1573=LEFT('OBS  ENC'!B1573,9),'INF GERAIS'!B1573=LEFT('CONCLUSÃO INFORMAL'!B1573,9))</f>
        <v>1</v>
      </c>
      <c r="P1556" t="b">
        <f>AND('INF GERAIS'!D1573=RESUMO!D1573,'INF GERAIS'!D1573='TERMO DE ADESÃO'!D1573,'INF GERAIS'!D1573=EVENTOS!D1573,'INF GERAIS'!D1573=PAGAMENTOS!D1573,'INF GERAIS'!D1573=VISTORIA!D1573,'INF GERAIS'!D1573='PRESTAÇÃO DE CONTAS'!D1573,'INF GERAIS'!D1573='OBS  ENC'!D1573,'INF GERAIS'!D1573='CONCLUSÃO INFORMAL'!D1573)</f>
        <v>1</v>
      </c>
      <c r="Q1556" t="b">
        <f>AND('INF GERAIS'!E1573=RESUMO!E1573,'INF GERAIS'!E1573='TERMO DE ADESÃO'!E1573,'INF GERAIS'!E1573=EVENTOS!E1573,'INF GERAIS'!E1573=PAGAMENTOS!E1573,'INF GERAIS'!E1573=VISTORIA!E1573,'INF GERAIS'!E1573='PRESTAÇÃO DE CONTAS'!E1573,'INF GERAIS'!E1573='OBS  ENC'!E1573,'INF GERAIS'!E1573='CONCLUSÃO INFORMAL'!E1573)</f>
        <v>1</v>
      </c>
    </row>
    <row r="1557" spans="15:17" x14ac:dyDescent="0.35">
      <c r="O1557" t="b">
        <f>AND('INF GERAIS'!B1574=LEFT(RESUMO!B1574,9),'INF GERAIS'!B1574=LEFT('TERMO DE ADESÃO'!B1574,9),'INF GERAIS'!B1574=LEFT(EVENTOS!B1574,9),'INF GERAIS'!B1574=LEFT(PAGAMENTOS!B1574,9),'INF GERAIS'!B1574=LEFT(VISTORIA!B1574,9),'INF GERAIS'!B1574=LEFT('PRESTAÇÃO DE CONTAS'!B1574,9),'INF GERAIS'!B1574=LEFT('OBS  ENC'!B1574,9),'INF GERAIS'!B1574=LEFT('CONCLUSÃO INFORMAL'!B1574,9))</f>
        <v>1</v>
      </c>
      <c r="P1557" t="b">
        <f>AND('INF GERAIS'!D1574=RESUMO!D1574,'INF GERAIS'!D1574='TERMO DE ADESÃO'!D1574,'INF GERAIS'!D1574=EVENTOS!D1574,'INF GERAIS'!D1574=PAGAMENTOS!D1574,'INF GERAIS'!D1574=VISTORIA!D1574,'INF GERAIS'!D1574='PRESTAÇÃO DE CONTAS'!D1574,'INF GERAIS'!D1574='OBS  ENC'!D1574,'INF GERAIS'!D1574='CONCLUSÃO INFORMAL'!D1574)</f>
        <v>1</v>
      </c>
      <c r="Q1557" t="b">
        <f>AND('INF GERAIS'!E1574=RESUMO!E1574,'INF GERAIS'!E1574='TERMO DE ADESÃO'!E1574,'INF GERAIS'!E1574=EVENTOS!E1574,'INF GERAIS'!E1574=PAGAMENTOS!E1574,'INF GERAIS'!E1574=VISTORIA!E1574,'INF GERAIS'!E1574='PRESTAÇÃO DE CONTAS'!E1574,'INF GERAIS'!E1574='OBS  ENC'!E1574,'INF GERAIS'!E1574='CONCLUSÃO INFORMAL'!E1574)</f>
        <v>1</v>
      </c>
    </row>
    <row r="1558" spans="15:17" x14ac:dyDescent="0.35">
      <c r="O1558" t="b">
        <f>AND('INF GERAIS'!B1575=LEFT(RESUMO!B1575,9),'INF GERAIS'!B1575=LEFT('TERMO DE ADESÃO'!B1575,9),'INF GERAIS'!B1575=LEFT(EVENTOS!B1575,9),'INF GERAIS'!B1575=LEFT(PAGAMENTOS!B1575,9),'INF GERAIS'!B1575=LEFT(VISTORIA!B1575,9),'INF GERAIS'!B1575=LEFT('PRESTAÇÃO DE CONTAS'!B1575,9),'INF GERAIS'!B1575=LEFT('OBS  ENC'!B1575,9),'INF GERAIS'!B1575=LEFT('CONCLUSÃO INFORMAL'!B1575,9))</f>
        <v>1</v>
      </c>
      <c r="P1558" t="b">
        <f>AND('INF GERAIS'!D1575=RESUMO!D1575,'INF GERAIS'!D1575='TERMO DE ADESÃO'!D1575,'INF GERAIS'!D1575=EVENTOS!D1575,'INF GERAIS'!D1575=PAGAMENTOS!D1575,'INF GERAIS'!D1575=VISTORIA!D1575,'INF GERAIS'!D1575='PRESTAÇÃO DE CONTAS'!D1575,'INF GERAIS'!D1575='OBS  ENC'!D1575,'INF GERAIS'!D1575='CONCLUSÃO INFORMAL'!D1575)</f>
        <v>1</v>
      </c>
      <c r="Q1558" t="b">
        <f>AND('INF GERAIS'!E1575=RESUMO!E1575,'INF GERAIS'!E1575='TERMO DE ADESÃO'!E1575,'INF GERAIS'!E1575=EVENTOS!E1575,'INF GERAIS'!E1575=PAGAMENTOS!E1575,'INF GERAIS'!E1575=VISTORIA!E1575,'INF GERAIS'!E1575='PRESTAÇÃO DE CONTAS'!E1575,'INF GERAIS'!E1575='OBS  ENC'!E1575,'INF GERAIS'!E1575='CONCLUSÃO INFORMAL'!E1575)</f>
        <v>1</v>
      </c>
    </row>
    <row r="1559" spans="15:17" x14ac:dyDescent="0.35">
      <c r="O1559" t="b">
        <f>AND('INF GERAIS'!B1576=LEFT(RESUMO!B1576,9),'INF GERAIS'!B1576=LEFT('TERMO DE ADESÃO'!B1576,9),'INF GERAIS'!B1576=LEFT(EVENTOS!B1576,9),'INF GERAIS'!B1576=LEFT(PAGAMENTOS!B1576,9),'INF GERAIS'!B1576=LEFT(VISTORIA!B1576,9),'INF GERAIS'!B1576=LEFT('PRESTAÇÃO DE CONTAS'!B1576,9),'INF GERAIS'!B1576=LEFT('OBS  ENC'!B1576,9),'INF GERAIS'!B1576=LEFT('CONCLUSÃO INFORMAL'!B1576,9))</f>
        <v>1</v>
      </c>
      <c r="P1559" t="b">
        <f>AND('INF GERAIS'!D1576=RESUMO!D1576,'INF GERAIS'!D1576='TERMO DE ADESÃO'!D1576,'INF GERAIS'!D1576=EVENTOS!D1576,'INF GERAIS'!D1576=PAGAMENTOS!D1576,'INF GERAIS'!D1576=VISTORIA!D1576,'INF GERAIS'!D1576='PRESTAÇÃO DE CONTAS'!D1576,'INF GERAIS'!D1576='OBS  ENC'!D1576,'INF GERAIS'!D1576='CONCLUSÃO INFORMAL'!D1576)</f>
        <v>1</v>
      </c>
      <c r="Q1559" t="b">
        <f>AND('INF GERAIS'!E1576=RESUMO!E1576,'INF GERAIS'!E1576='TERMO DE ADESÃO'!E1576,'INF GERAIS'!E1576=EVENTOS!E1576,'INF GERAIS'!E1576=PAGAMENTOS!E1576,'INF GERAIS'!E1576=VISTORIA!E1576,'INF GERAIS'!E1576='PRESTAÇÃO DE CONTAS'!E1576,'INF GERAIS'!E1576='OBS  ENC'!E1576,'INF GERAIS'!E1576='CONCLUSÃO INFORMAL'!E1576)</f>
        <v>1</v>
      </c>
    </row>
    <row r="1560" spans="15:17" x14ac:dyDescent="0.35">
      <c r="O1560" t="b">
        <f>AND('INF GERAIS'!B1577=LEFT(RESUMO!B1577,9),'INF GERAIS'!B1577=LEFT('TERMO DE ADESÃO'!B1577,9),'INF GERAIS'!B1577=LEFT(EVENTOS!B1577,9),'INF GERAIS'!B1577=LEFT(PAGAMENTOS!B1577,9),'INF GERAIS'!B1577=LEFT(VISTORIA!B1577,9),'INF GERAIS'!B1577=LEFT('PRESTAÇÃO DE CONTAS'!B1577,9),'INF GERAIS'!B1577=LEFT('OBS  ENC'!B1577,9),'INF GERAIS'!B1577=LEFT('CONCLUSÃO INFORMAL'!B1577,9))</f>
        <v>1</v>
      </c>
      <c r="P1560" t="b">
        <f>AND('INF GERAIS'!D1577=RESUMO!D1577,'INF GERAIS'!D1577='TERMO DE ADESÃO'!D1577,'INF GERAIS'!D1577=EVENTOS!D1577,'INF GERAIS'!D1577=PAGAMENTOS!D1577,'INF GERAIS'!D1577=VISTORIA!D1577,'INF GERAIS'!D1577='PRESTAÇÃO DE CONTAS'!D1577,'INF GERAIS'!D1577='OBS  ENC'!D1577,'INF GERAIS'!D1577='CONCLUSÃO INFORMAL'!D1577)</f>
        <v>1</v>
      </c>
      <c r="Q1560" t="b">
        <f>AND('INF GERAIS'!E1577=RESUMO!E1577,'INF GERAIS'!E1577='TERMO DE ADESÃO'!E1577,'INF GERAIS'!E1577=EVENTOS!E1577,'INF GERAIS'!E1577=PAGAMENTOS!E1577,'INF GERAIS'!E1577=VISTORIA!E1577,'INF GERAIS'!E1577='PRESTAÇÃO DE CONTAS'!E1577,'INF GERAIS'!E1577='OBS  ENC'!E1577,'INF GERAIS'!E1577='CONCLUSÃO INFORMAL'!E1577)</f>
        <v>1</v>
      </c>
    </row>
    <row r="1561" spans="15:17" x14ac:dyDescent="0.35">
      <c r="O1561" t="b">
        <f>AND('INF GERAIS'!B1578=LEFT(RESUMO!B1578,9),'INF GERAIS'!B1578=LEFT('TERMO DE ADESÃO'!B1578,9),'INF GERAIS'!B1578=LEFT(EVENTOS!B1578,9),'INF GERAIS'!B1578=LEFT(PAGAMENTOS!B1578,9),'INF GERAIS'!B1578=LEFT(VISTORIA!B1578,9),'INF GERAIS'!B1578=LEFT('PRESTAÇÃO DE CONTAS'!B1578,9),'INF GERAIS'!B1578=LEFT('OBS  ENC'!B1578,9),'INF GERAIS'!B1578=LEFT('CONCLUSÃO INFORMAL'!B1578,9))</f>
        <v>1</v>
      </c>
      <c r="P1561" t="b">
        <f>AND('INF GERAIS'!D1578=RESUMO!D1578,'INF GERAIS'!D1578='TERMO DE ADESÃO'!D1578,'INF GERAIS'!D1578=EVENTOS!D1578,'INF GERAIS'!D1578=PAGAMENTOS!D1578,'INF GERAIS'!D1578=VISTORIA!D1578,'INF GERAIS'!D1578='PRESTAÇÃO DE CONTAS'!D1578,'INF GERAIS'!D1578='OBS  ENC'!D1578,'INF GERAIS'!D1578='CONCLUSÃO INFORMAL'!D1578)</f>
        <v>1</v>
      </c>
      <c r="Q1561" t="b">
        <f>AND('INF GERAIS'!E1578=RESUMO!E1578,'INF GERAIS'!E1578='TERMO DE ADESÃO'!E1578,'INF GERAIS'!E1578=EVENTOS!E1578,'INF GERAIS'!E1578=PAGAMENTOS!E1578,'INF GERAIS'!E1578=VISTORIA!E1578,'INF GERAIS'!E1578='PRESTAÇÃO DE CONTAS'!E1578,'INF GERAIS'!E1578='OBS  ENC'!E1578,'INF GERAIS'!E1578='CONCLUSÃO INFORMAL'!E1578)</f>
        <v>1</v>
      </c>
    </row>
    <row r="1562" spans="15:17" x14ac:dyDescent="0.35">
      <c r="O1562" t="b">
        <f>AND('INF GERAIS'!B1579=LEFT(RESUMO!B1579,9),'INF GERAIS'!B1579=LEFT('TERMO DE ADESÃO'!B1579,9),'INF GERAIS'!B1579=LEFT(EVENTOS!B1579,9),'INF GERAIS'!B1579=LEFT(PAGAMENTOS!B1579,9),'INF GERAIS'!B1579=LEFT(VISTORIA!B1579,9),'INF GERAIS'!B1579=LEFT('PRESTAÇÃO DE CONTAS'!B1579,9),'INF GERAIS'!B1579=LEFT('OBS  ENC'!B1579,9),'INF GERAIS'!B1579=LEFT('CONCLUSÃO INFORMAL'!B1579,9))</f>
        <v>1</v>
      </c>
      <c r="P1562" t="b">
        <f>AND('INF GERAIS'!D1579=RESUMO!D1579,'INF GERAIS'!D1579='TERMO DE ADESÃO'!D1579,'INF GERAIS'!D1579=EVENTOS!D1579,'INF GERAIS'!D1579=PAGAMENTOS!D1579,'INF GERAIS'!D1579=VISTORIA!D1579,'INF GERAIS'!D1579='PRESTAÇÃO DE CONTAS'!D1579,'INF GERAIS'!D1579='OBS  ENC'!D1579,'INF GERAIS'!D1579='CONCLUSÃO INFORMAL'!D1579)</f>
        <v>1</v>
      </c>
      <c r="Q1562" t="b">
        <f>AND('INF GERAIS'!E1579=RESUMO!E1579,'INF GERAIS'!E1579='TERMO DE ADESÃO'!E1579,'INF GERAIS'!E1579=EVENTOS!E1579,'INF GERAIS'!E1579=PAGAMENTOS!E1579,'INF GERAIS'!E1579=VISTORIA!E1579,'INF GERAIS'!E1579='PRESTAÇÃO DE CONTAS'!E1579,'INF GERAIS'!E1579='OBS  ENC'!E1579,'INF GERAIS'!E1579='CONCLUSÃO INFORMAL'!E1579)</f>
        <v>1</v>
      </c>
    </row>
    <row r="1563" spans="15:17" x14ac:dyDescent="0.35">
      <c r="O1563" t="b">
        <f>AND('INF GERAIS'!B1580=LEFT(RESUMO!B1580,9),'INF GERAIS'!B1580=LEFT('TERMO DE ADESÃO'!B1580,9),'INF GERAIS'!B1580=LEFT(EVENTOS!B1580,9),'INF GERAIS'!B1580=LEFT(PAGAMENTOS!B1580,9),'INF GERAIS'!B1580=LEFT(VISTORIA!B1580,9),'INF GERAIS'!B1580=LEFT('PRESTAÇÃO DE CONTAS'!B1580,9),'INF GERAIS'!B1580=LEFT('OBS  ENC'!B1580,9),'INF GERAIS'!B1580=LEFT('CONCLUSÃO INFORMAL'!B1580,9))</f>
        <v>1</v>
      </c>
      <c r="P1563" t="b">
        <f>AND('INF GERAIS'!D1580=RESUMO!D1580,'INF GERAIS'!D1580='TERMO DE ADESÃO'!D1580,'INF GERAIS'!D1580=EVENTOS!D1580,'INF GERAIS'!D1580=PAGAMENTOS!D1580,'INF GERAIS'!D1580=VISTORIA!D1580,'INF GERAIS'!D1580='PRESTAÇÃO DE CONTAS'!D1580,'INF GERAIS'!D1580='OBS  ENC'!D1580,'INF GERAIS'!D1580='CONCLUSÃO INFORMAL'!D1580)</f>
        <v>1</v>
      </c>
      <c r="Q1563" t="b">
        <f>AND('INF GERAIS'!E1580=RESUMO!E1580,'INF GERAIS'!E1580='TERMO DE ADESÃO'!E1580,'INF GERAIS'!E1580=EVENTOS!E1580,'INF GERAIS'!E1580=PAGAMENTOS!E1580,'INF GERAIS'!E1580=VISTORIA!E1580,'INF GERAIS'!E1580='PRESTAÇÃO DE CONTAS'!E1580,'INF GERAIS'!E1580='OBS  ENC'!E1580,'INF GERAIS'!E1580='CONCLUSÃO INFORMAL'!E1580)</f>
        <v>1</v>
      </c>
    </row>
    <row r="1564" spans="15:17" x14ac:dyDescent="0.35">
      <c r="O1564" t="b">
        <f>AND('INF GERAIS'!B1581=LEFT(RESUMO!B1581,9),'INF GERAIS'!B1581=LEFT('TERMO DE ADESÃO'!B1581,9),'INF GERAIS'!B1581=LEFT(EVENTOS!B1581,9),'INF GERAIS'!B1581=LEFT(PAGAMENTOS!B1581,9),'INF GERAIS'!B1581=LEFT(VISTORIA!B1581,9),'INF GERAIS'!B1581=LEFT('PRESTAÇÃO DE CONTAS'!B1581,9),'INF GERAIS'!B1581=LEFT('OBS  ENC'!B1581,9),'INF GERAIS'!B1581=LEFT('CONCLUSÃO INFORMAL'!B1581,9))</f>
        <v>1</v>
      </c>
      <c r="P1564" t="b">
        <f>AND('INF GERAIS'!D1581=RESUMO!D1581,'INF GERAIS'!D1581='TERMO DE ADESÃO'!D1581,'INF GERAIS'!D1581=EVENTOS!D1581,'INF GERAIS'!D1581=PAGAMENTOS!D1581,'INF GERAIS'!D1581=VISTORIA!D1581,'INF GERAIS'!D1581='PRESTAÇÃO DE CONTAS'!D1581,'INF GERAIS'!D1581='OBS  ENC'!D1581,'INF GERAIS'!D1581='CONCLUSÃO INFORMAL'!D1581)</f>
        <v>1</v>
      </c>
      <c r="Q1564" t="b">
        <f>AND('INF GERAIS'!E1581=RESUMO!E1581,'INF GERAIS'!E1581='TERMO DE ADESÃO'!E1581,'INF GERAIS'!E1581=EVENTOS!E1581,'INF GERAIS'!E1581=PAGAMENTOS!E1581,'INF GERAIS'!E1581=VISTORIA!E1581,'INF GERAIS'!E1581='PRESTAÇÃO DE CONTAS'!E1581,'INF GERAIS'!E1581='OBS  ENC'!E1581,'INF GERAIS'!E1581='CONCLUSÃO INFORMAL'!E1581)</f>
        <v>1</v>
      </c>
    </row>
    <row r="1565" spans="15:17" x14ac:dyDescent="0.35">
      <c r="O1565" t="b">
        <f>AND('INF GERAIS'!B1582=LEFT(RESUMO!B1582,9),'INF GERAIS'!B1582=LEFT('TERMO DE ADESÃO'!B1582,9),'INF GERAIS'!B1582=LEFT(EVENTOS!B1582,9),'INF GERAIS'!B1582=LEFT(PAGAMENTOS!B1582,9),'INF GERAIS'!B1582=LEFT(VISTORIA!B1582,9),'INF GERAIS'!B1582=LEFT('PRESTAÇÃO DE CONTAS'!B1582,9),'INF GERAIS'!B1582=LEFT('OBS  ENC'!B1582,9),'INF GERAIS'!B1582=LEFT('CONCLUSÃO INFORMAL'!B1582,9))</f>
        <v>1</v>
      </c>
      <c r="P1565" t="b">
        <f>AND('INF GERAIS'!D1582=RESUMO!D1582,'INF GERAIS'!D1582='TERMO DE ADESÃO'!D1582,'INF GERAIS'!D1582=EVENTOS!D1582,'INF GERAIS'!D1582=PAGAMENTOS!D1582,'INF GERAIS'!D1582=VISTORIA!D1582,'INF GERAIS'!D1582='PRESTAÇÃO DE CONTAS'!D1582,'INF GERAIS'!D1582='OBS  ENC'!D1582,'INF GERAIS'!D1582='CONCLUSÃO INFORMAL'!D1582)</f>
        <v>1</v>
      </c>
      <c r="Q1565" t="b">
        <f>AND('INF GERAIS'!E1582=RESUMO!E1582,'INF GERAIS'!E1582='TERMO DE ADESÃO'!E1582,'INF GERAIS'!E1582=EVENTOS!E1582,'INF GERAIS'!E1582=PAGAMENTOS!E1582,'INF GERAIS'!E1582=VISTORIA!E1582,'INF GERAIS'!E1582='PRESTAÇÃO DE CONTAS'!E1582,'INF GERAIS'!E1582='OBS  ENC'!E1582,'INF GERAIS'!E1582='CONCLUSÃO INFORMAL'!E1582)</f>
        <v>1</v>
      </c>
    </row>
    <row r="1566" spans="15:17" x14ac:dyDescent="0.35">
      <c r="O1566" t="b">
        <f>AND('INF GERAIS'!B1583=LEFT(RESUMO!B1583,9),'INF GERAIS'!B1583=LEFT('TERMO DE ADESÃO'!B1583,9),'INF GERAIS'!B1583=LEFT(EVENTOS!B1583,9),'INF GERAIS'!B1583=LEFT(PAGAMENTOS!B1583,9),'INF GERAIS'!B1583=LEFT(VISTORIA!B1583,9),'INF GERAIS'!B1583=LEFT('PRESTAÇÃO DE CONTAS'!B1583,9),'INF GERAIS'!B1583=LEFT('OBS  ENC'!B1583,9),'INF GERAIS'!B1583=LEFT('CONCLUSÃO INFORMAL'!B1583,9))</f>
        <v>1</v>
      </c>
      <c r="P1566" t="b">
        <f>AND('INF GERAIS'!D1583=RESUMO!D1583,'INF GERAIS'!D1583='TERMO DE ADESÃO'!D1583,'INF GERAIS'!D1583=EVENTOS!D1583,'INF GERAIS'!D1583=PAGAMENTOS!D1583,'INF GERAIS'!D1583=VISTORIA!D1583,'INF GERAIS'!D1583='PRESTAÇÃO DE CONTAS'!D1583,'INF GERAIS'!D1583='OBS  ENC'!D1583,'INF GERAIS'!D1583='CONCLUSÃO INFORMAL'!D1583)</f>
        <v>1</v>
      </c>
      <c r="Q1566" t="b">
        <f>AND('INF GERAIS'!E1583=RESUMO!E1583,'INF GERAIS'!E1583='TERMO DE ADESÃO'!E1583,'INF GERAIS'!E1583=EVENTOS!E1583,'INF GERAIS'!E1583=PAGAMENTOS!E1583,'INF GERAIS'!E1583=VISTORIA!E1583,'INF GERAIS'!E1583='PRESTAÇÃO DE CONTAS'!E1583,'INF GERAIS'!E1583='OBS  ENC'!E1583,'INF GERAIS'!E1583='CONCLUSÃO INFORMAL'!E1583)</f>
        <v>1</v>
      </c>
    </row>
    <row r="1567" spans="15:17" x14ac:dyDescent="0.35">
      <c r="O1567" t="b">
        <f>AND('INF GERAIS'!B1584=LEFT(RESUMO!B1584,9),'INF GERAIS'!B1584=LEFT('TERMO DE ADESÃO'!B1584,9),'INF GERAIS'!B1584=LEFT(EVENTOS!B1584,9),'INF GERAIS'!B1584=LEFT(PAGAMENTOS!B1584,9),'INF GERAIS'!B1584=LEFT(VISTORIA!B1584,9),'INF GERAIS'!B1584=LEFT('PRESTAÇÃO DE CONTAS'!B1584,9),'INF GERAIS'!B1584=LEFT('OBS  ENC'!B1584,9),'INF GERAIS'!B1584=LEFT('CONCLUSÃO INFORMAL'!B1584,9))</f>
        <v>1</v>
      </c>
      <c r="P1567" t="b">
        <f>AND('INF GERAIS'!D1584=RESUMO!D1584,'INF GERAIS'!D1584='TERMO DE ADESÃO'!D1584,'INF GERAIS'!D1584=EVENTOS!D1584,'INF GERAIS'!D1584=PAGAMENTOS!D1584,'INF GERAIS'!D1584=VISTORIA!D1584,'INF GERAIS'!D1584='PRESTAÇÃO DE CONTAS'!D1584,'INF GERAIS'!D1584='OBS  ENC'!D1584,'INF GERAIS'!D1584='CONCLUSÃO INFORMAL'!D1584)</f>
        <v>1</v>
      </c>
      <c r="Q1567" t="b">
        <f>AND('INF GERAIS'!E1584=RESUMO!E1584,'INF GERAIS'!E1584='TERMO DE ADESÃO'!E1584,'INF GERAIS'!E1584=EVENTOS!E1584,'INF GERAIS'!E1584=PAGAMENTOS!E1584,'INF GERAIS'!E1584=VISTORIA!E1584,'INF GERAIS'!E1584='PRESTAÇÃO DE CONTAS'!E1584,'INF GERAIS'!E1584='OBS  ENC'!E1584,'INF GERAIS'!E1584='CONCLUSÃO INFORMAL'!E1584)</f>
        <v>1</v>
      </c>
    </row>
    <row r="1568" spans="15:17" x14ac:dyDescent="0.35">
      <c r="O1568" t="b">
        <f>AND('INF GERAIS'!B1585=LEFT(RESUMO!B1585,9),'INF GERAIS'!B1585=LEFT('TERMO DE ADESÃO'!B1585,9),'INF GERAIS'!B1585=LEFT(EVENTOS!B1585,9),'INF GERAIS'!B1585=LEFT(PAGAMENTOS!B1585,9),'INF GERAIS'!B1585=LEFT(VISTORIA!B1585,9),'INF GERAIS'!B1585=LEFT('PRESTAÇÃO DE CONTAS'!B1585,9),'INF GERAIS'!B1585=LEFT('OBS  ENC'!B1585,9),'INF GERAIS'!B1585=LEFT('CONCLUSÃO INFORMAL'!B1585,9))</f>
        <v>1</v>
      </c>
      <c r="P1568" t="b">
        <f>AND('INF GERAIS'!D1585=RESUMO!D1585,'INF GERAIS'!D1585='TERMO DE ADESÃO'!D1585,'INF GERAIS'!D1585=EVENTOS!D1585,'INF GERAIS'!D1585=PAGAMENTOS!D1585,'INF GERAIS'!D1585=VISTORIA!D1585,'INF GERAIS'!D1585='PRESTAÇÃO DE CONTAS'!D1585,'INF GERAIS'!D1585='OBS  ENC'!D1585,'INF GERAIS'!D1585='CONCLUSÃO INFORMAL'!D1585)</f>
        <v>1</v>
      </c>
      <c r="Q1568" t="b">
        <f>AND('INF GERAIS'!E1585=RESUMO!E1585,'INF GERAIS'!E1585='TERMO DE ADESÃO'!E1585,'INF GERAIS'!E1585=EVENTOS!E1585,'INF GERAIS'!E1585=PAGAMENTOS!E1585,'INF GERAIS'!E1585=VISTORIA!E1585,'INF GERAIS'!E1585='PRESTAÇÃO DE CONTAS'!E1585,'INF GERAIS'!E1585='OBS  ENC'!E1585,'INF GERAIS'!E1585='CONCLUSÃO INFORMAL'!E1585)</f>
        <v>1</v>
      </c>
    </row>
    <row r="1569" spans="15:17" x14ac:dyDescent="0.35">
      <c r="O1569" t="b">
        <f>AND('INF GERAIS'!B1586=LEFT(RESUMO!B1586,9),'INF GERAIS'!B1586=LEFT('TERMO DE ADESÃO'!B1586,9),'INF GERAIS'!B1586=LEFT(EVENTOS!B1586,9),'INF GERAIS'!B1586=LEFT(PAGAMENTOS!B1586,9),'INF GERAIS'!B1586=LEFT(VISTORIA!B1586,9),'INF GERAIS'!B1586=LEFT('PRESTAÇÃO DE CONTAS'!B1586,9),'INF GERAIS'!B1586=LEFT('OBS  ENC'!B1586,9),'INF GERAIS'!B1586=LEFT('CONCLUSÃO INFORMAL'!B1586,9))</f>
        <v>1</v>
      </c>
      <c r="P1569" t="b">
        <f>AND('INF GERAIS'!D1586=RESUMO!D1586,'INF GERAIS'!D1586='TERMO DE ADESÃO'!D1586,'INF GERAIS'!D1586=EVENTOS!D1586,'INF GERAIS'!D1586=PAGAMENTOS!D1586,'INF GERAIS'!D1586=VISTORIA!D1586,'INF GERAIS'!D1586='PRESTAÇÃO DE CONTAS'!D1586,'INF GERAIS'!D1586='OBS  ENC'!D1586,'INF GERAIS'!D1586='CONCLUSÃO INFORMAL'!D1586)</f>
        <v>1</v>
      </c>
      <c r="Q1569" t="b">
        <f>AND('INF GERAIS'!E1586=RESUMO!E1586,'INF GERAIS'!E1586='TERMO DE ADESÃO'!E1586,'INF GERAIS'!E1586=EVENTOS!E1586,'INF GERAIS'!E1586=PAGAMENTOS!E1586,'INF GERAIS'!E1586=VISTORIA!E1586,'INF GERAIS'!E1586='PRESTAÇÃO DE CONTAS'!E1586,'INF GERAIS'!E1586='OBS  ENC'!E1586,'INF GERAIS'!E1586='CONCLUSÃO INFORMAL'!E1586)</f>
        <v>1</v>
      </c>
    </row>
    <row r="1570" spans="15:17" x14ac:dyDescent="0.35">
      <c r="O1570" t="b">
        <f>AND('INF GERAIS'!B1587=LEFT(RESUMO!B1587,9),'INF GERAIS'!B1587=LEFT('TERMO DE ADESÃO'!B1587,9),'INF GERAIS'!B1587=LEFT(EVENTOS!B1587,9),'INF GERAIS'!B1587=LEFT(PAGAMENTOS!B1587,9),'INF GERAIS'!B1587=LEFT(VISTORIA!B1587,9),'INF GERAIS'!B1587=LEFT('PRESTAÇÃO DE CONTAS'!B1587,9),'INF GERAIS'!B1587=LEFT('OBS  ENC'!B1587,9),'INF GERAIS'!B1587=LEFT('CONCLUSÃO INFORMAL'!B1587,9))</f>
        <v>1</v>
      </c>
      <c r="P1570" t="b">
        <f>AND('INF GERAIS'!D1587=RESUMO!D1587,'INF GERAIS'!D1587='TERMO DE ADESÃO'!D1587,'INF GERAIS'!D1587=EVENTOS!D1587,'INF GERAIS'!D1587=PAGAMENTOS!D1587,'INF GERAIS'!D1587=VISTORIA!D1587,'INF GERAIS'!D1587='PRESTAÇÃO DE CONTAS'!D1587,'INF GERAIS'!D1587='OBS  ENC'!D1587,'INF GERAIS'!D1587='CONCLUSÃO INFORMAL'!D1587)</f>
        <v>1</v>
      </c>
      <c r="Q1570" t="b">
        <f>AND('INF GERAIS'!E1587=RESUMO!E1587,'INF GERAIS'!E1587='TERMO DE ADESÃO'!E1587,'INF GERAIS'!E1587=EVENTOS!E1587,'INF GERAIS'!E1587=PAGAMENTOS!E1587,'INF GERAIS'!E1587=VISTORIA!E1587,'INF GERAIS'!E1587='PRESTAÇÃO DE CONTAS'!E1587,'INF GERAIS'!E1587='OBS  ENC'!E1587,'INF GERAIS'!E1587='CONCLUSÃO INFORMAL'!E1587)</f>
        <v>1</v>
      </c>
    </row>
    <row r="1571" spans="15:17" x14ac:dyDescent="0.35">
      <c r="O1571" t="b">
        <f>AND('INF GERAIS'!B1588=LEFT(RESUMO!B1588,9),'INF GERAIS'!B1588=LEFT('TERMO DE ADESÃO'!B1588,9),'INF GERAIS'!B1588=LEFT(EVENTOS!B1588,9),'INF GERAIS'!B1588=LEFT(PAGAMENTOS!B1588,9),'INF GERAIS'!B1588=LEFT(VISTORIA!B1588,9),'INF GERAIS'!B1588=LEFT('PRESTAÇÃO DE CONTAS'!B1588,9),'INF GERAIS'!B1588=LEFT('OBS  ENC'!B1588,9),'INF GERAIS'!B1588=LEFT('CONCLUSÃO INFORMAL'!B1588,9))</f>
        <v>1</v>
      </c>
      <c r="P1571" t="b">
        <f>AND('INF GERAIS'!D1588=RESUMO!D1588,'INF GERAIS'!D1588='TERMO DE ADESÃO'!D1588,'INF GERAIS'!D1588=EVENTOS!D1588,'INF GERAIS'!D1588=PAGAMENTOS!D1588,'INF GERAIS'!D1588=VISTORIA!D1588,'INF GERAIS'!D1588='PRESTAÇÃO DE CONTAS'!D1588,'INF GERAIS'!D1588='OBS  ENC'!D1588,'INF GERAIS'!D1588='CONCLUSÃO INFORMAL'!D1588)</f>
        <v>1</v>
      </c>
      <c r="Q1571" t="b">
        <f>AND('INF GERAIS'!E1588=RESUMO!E1588,'INF GERAIS'!E1588='TERMO DE ADESÃO'!E1588,'INF GERAIS'!E1588=EVENTOS!E1588,'INF GERAIS'!E1588=PAGAMENTOS!E1588,'INF GERAIS'!E1588=VISTORIA!E1588,'INF GERAIS'!E1588='PRESTAÇÃO DE CONTAS'!E1588,'INF GERAIS'!E1588='OBS  ENC'!E1588,'INF GERAIS'!E1588='CONCLUSÃO INFORMAL'!E1588)</f>
        <v>1</v>
      </c>
    </row>
    <row r="1572" spans="15:17" x14ac:dyDescent="0.35">
      <c r="O1572" t="b">
        <f>AND('INF GERAIS'!B1589=LEFT(RESUMO!B1589,9),'INF GERAIS'!B1589=LEFT('TERMO DE ADESÃO'!B1589,9),'INF GERAIS'!B1589=LEFT(EVENTOS!B1589,9),'INF GERAIS'!B1589=LEFT(PAGAMENTOS!B1589,9),'INF GERAIS'!B1589=LEFT(VISTORIA!B1589,9),'INF GERAIS'!B1589=LEFT('PRESTAÇÃO DE CONTAS'!B1589,9),'INF GERAIS'!B1589=LEFT('OBS  ENC'!B1589,9),'INF GERAIS'!B1589=LEFT('CONCLUSÃO INFORMAL'!B1589,9))</f>
        <v>1</v>
      </c>
      <c r="P1572" t="b">
        <f>AND('INF GERAIS'!D1589=RESUMO!D1589,'INF GERAIS'!D1589='TERMO DE ADESÃO'!D1589,'INF GERAIS'!D1589=EVENTOS!D1589,'INF GERAIS'!D1589=PAGAMENTOS!D1589,'INF GERAIS'!D1589=VISTORIA!D1589,'INF GERAIS'!D1589='PRESTAÇÃO DE CONTAS'!D1589,'INF GERAIS'!D1589='OBS  ENC'!D1589,'INF GERAIS'!D1589='CONCLUSÃO INFORMAL'!D1589)</f>
        <v>1</v>
      </c>
      <c r="Q1572" t="b">
        <f>AND('INF GERAIS'!E1589=RESUMO!E1589,'INF GERAIS'!E1589='TERMO DE ADESÃO'!E1589,'INF GERAIS'!E1589=EVENTOS!E1589,'INF GERAIS'!E1589=PAGAMENTOS!E1589,'INF GERAIS'!E1589=VISTORIA!E1589,'INF GERAIS'!E1589='PRESTAÇÃO DE CONTAS'!E1589,'INF GERAIS'!E1589='OBS  ENC'!E1589,'INF GERAIS'!E1589='CONCLUSÃO INFORMAL'!E1589)</f>
        <v>1</v>
      </c>
    </row>
    <row r="1573" spans="15:17" x14ac:dyDescent="0.35">
      <c r="O1573" t="b">
        <f>AND('INF GERAIS'!B1590=LEFT(RESUMO!B1590,9),'INF GERAIS'!B1590=LEFT('TERMO DE ADESÃO'!B1590,9),'INF GERAIS'!B1590=LEFT(EVENTOS!B1590,9),'INF GERAIS'!B1590=LEFT(PAGAMENTOS!B1590,9),'INF GERAIS'!B1590=LEFT(VISTORIA!B1590,9),'INF GERAIS'!B1590=LEFT('PRESTAÇÃO DE CONTAS'!B1590,9),'INF GERAIS'!B1590=LEFT('OBS  ENC'!B1590,9),'INF GERAIS'!B1590=LEFT('CONCLUSÃO INFORMAL'!B1590,9))</f>
        <v>1</v>
      </c>
      <c r="P1573" t="b">
        <f>AND('INF GERAIS'!D1590=RESUMO!D1590,'INF GERAIS'!D1590='TERMO DE ADESÃO'!D1590,'INF GERAIS'!D1590=EVENTOS!D1590,'INF GERAIS'!D1590=PAGAMENTOS!D1590,'INF GERAIS'!D1590=VISTORIA!D1590,'INF GERAIS'!D1590='PRESTAÇÃO DE CONTAS'!D1590,'INF GERAIS'!D1590='OBS  ENC'!D1590,'INF GERAIS'!D1590='CONCLUSÃO INFORMAL'!D1590)</f>
        <v>1</v>
      </c>
      <c r="Q1573" t="b">
        <f>AND('INF GERAIS'!E1590=RESUMO!E1590,'INF GERAIS'!E1590='TERMO DE ADESÃO'!E1590,'INF GERAIS'!E1590=EVENTOS!E1590,'INF GERAIS'!E1590=PAGAMENTOS!E1590,'INF GERAIS'!E1590=VISTORIA!E1590,'INF GERAIS'!E1590='PRESTAÇÃO DE CONTAS'!E1590,'INF GERAIS'!E1590='OBS  ENC'!E1590,'INF GERAIS'!E1590='CONCLUSÃO INFORMAL'!E1590)</f>
        <v>1</v>
      </c>
    </row>
    <row r="1574" spans="15:17" x14ac:dyDescent="0.35">
      <c r="O1574" t="b">
        <f>AND('INF GERAIS'!B1591=LEFT(RESUMO!B1591,9),'INF GERAIS'!B1591=LEFT('TERMO DE ADESÃO'!B1591,9),'INF GERAIS'!B1591=LEFT(EVENTOS!B1591,9),'INF GERAIS'!B1591=LEFT(PAGAMENTOS!B1591,9),'INF GERAIS'!B1591=LEFT(VISTORIA!B1591,9),'INF GERAIS'!B1591=LEFT('PRESTAÇÃO DE CONTAS'!B1591,9),'INF GERAIS'!B1591=LEFT('OBS  ENC'!B1591,9),'INF GERAIS'!B1591=LEFT('CONCLUSÃO INFORMAL'!B1591,9))</f>
        <v>1</v>
      </c>
      <c r="P1574" t="b">
        <f>AND('INF GERAIS'!D1591=RESUMO!D1591,'INF GERAIS'!D1591='TERMO DE ADESÃO'!D1591,'INF GERAIS'!D1591=EVENTOS!D1591,'INF GERAIS'!D1591=PAGAMENTOS!D1591,'INF GERAIS'!D1591=VISTORIA!D1591,'INF GERAIS'!D1591='PRESTAÇÃO DE CONTAS'!D1591,'INF GERAIS'!D1591='OBS  ENC'!D1591,'INF GERAIS'!D1591='CONCLUSÃO INFORMAL'!D1591)</f>
        <v>1</v>
      </c>
      <c r="Q1574" t="b">
        <f>AND('INF GERAIS'!E1591=RESUMO!E1591,'INF GERAIS'!E1591='TERMO DE ADESÃO'!E1591,'INF GERAIS'!E1591=EVENTOS!E1591,'INF GERAIS'!E1591=PAGAMENTOS!E1591,'INF GERAIS'!E1591=VISTORIA!E1591,'INF GERAIS'!E1591='PRESTAÇÃO DE CONTAS'!E1591,'INF GERAIS'!E1591='OBS  ENC'!E1591,'INF GERAIS'!E1591='CONCLUSÃO INFORMAL'!E1591)</f>
        <v>1</v>
      </c>
    </row>
    <row r="1575" spans="15:17" x14ac:dyDescent="0.35">
      <c r="O1575" t="b">
        <f>AND('INF GERAIS'!B1592=LEFT(RESUMO!B1592,9),'INF GERAIS'!B1592=LEFT('TERMO DE ADESÃO'!B1592,9),'INF GERAIS'!B1592=LEFT(EVENTOS!B1592,9),'INF GERAIS'!B1592=LEFT(PAGAMENTOS!B1592,9),'INF GERAIS'!B1592=LEFT(VISTORIA!B1592,9),'INF GERAIS'!B1592=LEFT('PRESTAÇÃO DE CONTAS'!B1592,9),'INF GERAIS'!B1592=LEFT('OBS  ENC'!B1592,9),'INF GERAIS'!B1592=LEFT('CONCLUSÃO INFORMAL'!B1592,9))</f>
        <v>1</v>
      </c>
      <c r="P1575" t="b">
        <f>AND('INF GERAIS'!D1592=RESUMO!D1592,'INF GERAIS'!D1592='TERMO DE ADESÃO'!D1592,'INF GERAIS'!D1592=EVENTOS!D1592,'INF GERAIS'!D1592=PAGAMENTOS!D1592,'INF GERAIS'!D1592=VISTORIA!D1592,'INF GERAIS'!D1592='PRESTAÇÃO DE CONTAS'!D1592,'INF GERAIS'!D1592='OBS  ENC'!D1592,'INF GERAIS'!D1592='CONCLUSÃO INFORMAL'!D1592)</f>
        <v>1</v>
      </c>
      <c r="Q1575" t="b">
        <f>AND('INF GERAIS'!E1592=RESUMO!E1592,'INF GERAIS'!E1592='TERMO DE ADESÃO'!E1592,'INF GERAIS'!E1592=EVENTOS!E1592,'INF GERAIS'!E1592=PAGAMENTOS!E1592,'INF GERAIS'!E1592=VISTORIA!E1592,'INF GERAIS'!E1592='PRESTAÇÃO DE CONTAS'!E1592,'INF GERAIS'!E1592='OBS  ENC'!E1592,'INF GERAIS'!E1592='CONCLUSÃO INFORMAL'!E1592)</f>
        <v>1</v>
      </c>
    </row>
    <row r="1576" spans="15:17" x14ac:dyDescent="0.35">
      <c r="O1576" t="b">
        <f>AND('INF GERAIS'!B1593=LEFT(RESUMO!B1593,9),'INF GERAIS'!B1593=LEFT('TERMO DE ADESÃO'!B1593,9),'INF GERAIS'!B1593=LEFT(EVENTOS!B1593,9),'INF GERAIS'!B1593=LEFT(PAGAMENTOS!B1593,9),'INF GERAIS'!B1593=LEFT(VISTORIA!B1593,9),'INF GERAIS'!B1593=LEFT('PRESTAÇÃO DE CONTAS'!B1593,9),'INF GERAIS'!B1593=LEFT('OBS  ENC'!B1593,9),'INF GERAIS'!B1593=LEFT('CONCLUSÃO INFORMAL'!B1593,9))</f>
        <v>1</v>
      </c>
      <c r="P1576" t="b">
        <f>AND('INF GERAIS'!D1593=RESUMO!D1593,'INF GERAIS'!D1593='TERMO DE ADESÃO'!D1593,'INF GERAIS'!D1593=EVENTOS!D1593,'INF GERAIS'!D1593=PAGAMENTOS!D1593,'INF GERAIS'!D1593=VISTORIA!D1593,'INF GERAIS'!D1593='PRESTAÇÃO DE CONTAS'!D1593,'INF GERAIS'!D1593='OBS  ENC'!D1593,'INF GERAIS'!D1593='CONCLUSÃO INFORMAL'!D1593)</f>
        <v>1</v>
      </c>
      <c r="Q1576" t="b">
        <f>AND('INF GERAIS'!E1593=RESUMO!E1593,'INF GERAIS'!E1593='TERMO DE ADESÃO'!E1593,'INF GERAIS'!E1593=EVENTOS!E1593,'INF GERAIS'!E1593=PAGAMENTOS!E1593,'INF GERAIS'!E1593=VISTORIA!E1593,'INF GERAIS'!E1593='PRESTAÇÃO DE CONTAS'!E1593,'INF GERAIS'!E1593='OBS  ENC'!E1593,'INF GERAIS'!E1593='CONCLUSÃO INFORMAL'!E1593)</f>
        <v>1</v>
      </c>
    </row>
    <row r="1577" spans="15:17" x14ac:dyDescent="0.35">
      <c r="O1577" t="b">
        <f>AND('INF GERAIS'!B1594=LEFT(RESUMO!B1594,9),'INF GERAIS'!B1594=LEFT('TERMO DE ADESÃO'!B1594,9),'INF GERAIS'!B1594=LEFT(EVENTOS!B1594,9),'INF GERAIS'!B1594=LEFT(PAGAMENTOS!B1594,9),'INF GERAIS'!B1594=LEFT(VISTORIA!B1594,9),'INF GERAIS'!B1594=LEFT('PRESTAÇÃO DE CONTAS'!B1594,9),'INF GERAIS'!B1594=LEFT('OBS  ENC'!B1594,9),'INF GERAIS'!B1594=LEFT('CONCLUSÃO INFORMAL'!B1594,9))</f>
        <v>1</v>
      </c>
      <c r="P1577" t="b">
        <f>AND('INF GERAIS'!D1594=RESUMO!D1594,'INF GERAIS'!D1594='TERMO DE ADESÃO'!D1594,'INF GERAIS'!D1594=EVENTOS!D1594,'INF GERAIS'!D1594=PAGAMENTOS!D1594,'INF GERAIS'!D1594=VISTORIA!D1594,'INF GERAIS'!D1594='PRESTAÇÃO DE CONTAS'!D1594,'INF GERAIS'!D1594='OBS  ENC'!D1594,'INF GERAIS'!D1594='CONCLUSÃO INFORMAL'!D1594)</f>
        <v>1</v>
      </c>
      <c r="Q1577" t="b">
        <f>AND('INF GERAIS'!E1594=RESUMO!E1594,'INF GERAIS'!E1594='TERMO DE ADESÃO'!E1594,'INF GERAIS'!E1594=EVENTOS!E1594,'INF GERAIS'!E1594=PAGAMENTOS!E1594,'INF GERAIS'!E1594=VISTORIA!E1594,'INF GERAIS'!E1594='PRESTAÇÃO DE CONTAS'!E1594,'INF GERAIS'!E1594='OBS  ENC'!E1594,'INF GERAIS'!E1594='CONCLUSÃO INFORMAL'!E1594)</f>
        <v>1</v>
      </c>
    </row>
    <row r="1578" spans="15:17" x14ac:dyDescent="0.35">
      <c r="O1578" t="b">
        <f>AND('INF GERAIS'!B1595=LEFT(RESUMO!B1595,9),'INF GERAIS'!B1595=LEFT('TERMO DE ADESÃO'!B1595,9),'INF GERAIS'!B1595=LEFT(EVENTOS!B1595,9),'INF GERAIS'!B1595=LEFT(PAGAMENTOS!B1595,9),'INF GERAIS'!B1595=LEFT(VISTORIA!B1595,9),'INF GERAIS'!B1595=LEFT('PRESTAÇÃO DE CONTAS'!B1595,9),'INF GERAIS'!B1595=LEFT('OBS  ENC'!B1595,9),'INF GERAIS'!B1595=LEFT('CONCLUSÃO INFORMAL'!B1595,9))</f>
        <v>1</v>
      </c>
      <c r="P1578" t="b">
        <f>AND('INF GERAIS'!D1595=RESUMO!D1595,'INF GERAIS'!D1595='TERMO DE ADESÃO'!D1595,'INF GERAIS'!D1595=EVENTOS!D1595,'INF GERAIS'!D1595=PAGAMENTOS!D1595,'INF GERAIS'!D1595=VISTORIA!D1595,'INF GERAIS'!D1595='PRESTAÇÃO DE CONTAS'!D1595,'INF GERAIS'!D1595='OBS  ENC'!D1595,'INF GERAIS'!D1595='CONCLUSÃO INFORMAL'!D1595)</f>
        <v>1</v>
      </c>
      <c r="Q1578" t="b">
        <f>AND('INF GERAIS'!E1595=RESUMO!E1595,'INF GERAIS'!E1595='TERMO DE ADESÃO'!E1595,'INF GERAIS'!E1595=EVENTOS!E1595,'INF GERAIS'!E1595=PAGAMENTOS!E1595,'INF GERAIS'!E1595=VISTORIA!E1595,'INF GERAIS'!E1595='PRESTAÇÃO DE CONTAS'!E1595,'INF GERAIS'!E1595='OBS  ENC'!E1595,'INF GERAIS'!E1595='CONCLUSÃO INFORMAL'!E1595)</f>
        <v>1</v>
      </c>
    </row>
    <row r="1579" spans="15:17" x14ac:dyDescent="0.35">
      <c r="O1579" t="b">
        <f>AND('INF GERAIS'!B1596=LEFT(RESUMO!B1596,9),'INF GERAIS'!B1596=LEFT('TERMO DE ADESÃO'!B1596,9),'INF GERAIS'!B1596=LEFT(EVENTOS!B1596,9),'INF GERAIS'!B1596=LEFT(PAGAMENTOS!B1596,9),'INF GERAIS'!B1596=LEFT(VISTORIA!B1596,9),'INF GERAIS'!B1596=LEFT('PRESTAÇÃO DE CONTAS'!B1596,9),'INF GERAIS'!B1596=LEFT('OBS  ENC'!B1596,9),'INF GERAIS'!B1596=LEFT('CONCLUSÃO INFORMAL'!B1596,9))</f>
        <v>1</v>
      </c>
      <c r="P1579" t="b">
        <f>AND('INF GERAIS'!D1596=RESUMO!D1596,'INF GERAIS'!D1596='TERMO DE ADESÃO'!D1596,'INF GERAIS'!D1596=EVENTOS!D1596,'INF GERAIS'!D1596=PAGAMENTOS!D1596,'INF GERAIS'!D1596=VISTORIA!D1596,'INF GERAIS'!D1596='PRESTAÇÃO DE CONTAS'!D1596,'INF GERAIS'!D1596='OBS  ENC'!D1596,'INF GERAIS'!D1596='CONCLUSÃO INFORMAL'!D1596)</f>
        <v>1</v>
      </c>
      <c r="Q1579" t="b">
        <f>AND('INF GERAIS'!E1596=RESUMO!E1596,'INF GERAIS'!E1596='TERMO DE ADESÃO'!E1596,'INF GERAIS'!E1596=EVENTOS!E1596,'INF GERAIS'!E1596=PAGAMENTOS!E1596,'INF GERAIS'!E1596=VISTORIA!E1596,'INF GERAIS'!E1596='PRESTAÇÃO DE CONTAS'!E1596,'INF GERAIS'!E1596='OBS  ENC'!E1596,'INF GERAIS'!E1596='CONCLUSÃO INFORMAL'!E1596)</f>
        <v>1</v>
      </c>
    </row>
    <row r="1580" spans="15:17" x14ac:dyDescent="0.35">
      <c r="O1580" t="b">
        <f>AND('INF GERAIS'!B1597=LEFT(RESUMO!B1597,9),'INF GERAIS'!B1597=LEFT('TERMO DE ADESÃO'!B1597,9),'INF GERAIS'!B1597=LEFT(EVENTOS!B1597,9),'INF GERAIS'!B1597=LEFT(PAGAMENTOS!B1597,9),'INF GERAIS'!B1597=LEFT(VISTORIA!B1597,9),'INF GERAIS'!B1597=LEFT('PRESTAÇÃO DE CONTAS'!B1597,9),'INF GERAIS'!B1597=LEFT('OBS  ENC'!B1597,9),'INF GERAIS'!B1597=LEFT('CONCLUSÃO INFORMAL'!B1597,9))</f>
        <v>1</v>
      </c>
      <c r="P1580" t="b">
        <f>AND('INF GERAIS'!D1597=RESUMO!D1597,'INF GERAIS'!D1597='TERMO DE ADESÃO'!D1597,'INF GERAIS'!D1597=EVENTOS!D1597,'INF GERAIS'!D1597=PAGAMENTOS!D1597,'INF GERAIS'!D1597=VISTORIA!D1597,'INF GERAIS'!D1597='PRESTAÇÃO DE CONTAS'!D1597,'INF GERAIS'!D1597='OBS  ENC'!D1597,'INF GERAIS'!D1597='CONCLUSÃO INFORMAL'!D1597)</f>
        <v>1</v>
      </c>
      <c r="Q1580" t="b">
        <f>AND('INF GERAIS'!E1597=RESUMO!E1597,'INF GERAIS'!E1597='TERMO DE ADESÃO'!E1597,'INF GERAIS'!E1597=EVENTOS!E1597,'INF GERAIS'!E1597=PAGAMENTOS!E1597,'INF GERAIS'!E1597=VISTORIA!E1597,'INF GERAIS'!E1597='PRESTAÇÃO DE CONTAS'!E1597,'INF GERAIS'!E1597='OBS  ENC'!E1597,'INF GERAIS'!E1597='CONCLUSÃO INFORMAL'!E1597)</f>
        <v>1</v>
      </c>
    </row>
    <row r="1581" spans="15:17" x14ac:dyDescent="0.35">
      <c r="O1581" t="b">
        <f>AND('INF GERAIS'!B1598=LEFT(RESUMO!B1598,9),'INF GERAIS'!B1598=LEFT('TERMO DE ADESÃO'!B1598,9),'INF GERAIS'!B1598=LEFT(EVENTOS!B1598,9),'INF GERAIS'!B1598=LEFT(PAGAMENTOS!B1598,9),'INF GERAIS'!B1598=LEFT(VISTORIA!B1598,9),'INF GERAIS'!B1598=LEFT('PRESTAÇÃO DE CONTAS'!B1598,9),'INF GERAIS'!B1598=LEFT('OBS  ENC'!B1598,9),'INF GERAIS'!B1598=LEFT('CONCLUSÃO INFORMAL'!B1598,9))</f>
        <v>1</v>
      </c>
      <c r="P1581" t="b">
        <f>AND('INF GERAIS'!D1598=RESUMO!D1598,'INF GERAIS'!D1598='TERMO DE ADESÃO'!D1598,'INF GERAIS'!D1598=EVENTOS!D1598,'INF GERAIS'!D1598=PAGAMENTOS!D1598,'INF GERAIS'!D1598=VISTORIA!D1598,'INF GERAIS'!D1598='PRESTAÇÃO DE CONTAS'!D1598,'INF GERAIS'!D1598='OBS  ENC'!D1598,'INF GERAIS'!D1598='CONCLUSÃO INFORMAL'!D1598)</f>
        <v>1</v>
      </c>
      <c r="Q1581" t="b">
        <f>AND('INF GERAIS'!E1598=RESUMO!E1598,'INF GERAIS'!E1598='TERMO DE ADESÃO'!E1598,'INF GERAIS'!E1598=EVENTOS!E1598,'INF GERAIS'!E1598=PAGAMENTOS!E1598,'INF GERAIS'!E1598=VISTORIA!E1598,'INF GERAIS'!E1598='PRESTAÇÃO DE CONTAS'!E1598,'INF GERAIS'!E1598='OBS  ENC'!E1598,'INF GERAIS'!E1598='CONCLUSÃO INFORMAL'!E1598)</f>
        <v>1</v>
      </c>
    </row>
    <row r="1582" spans="15:17" x14ac:dyDescent="0.35">
      <c r="O1582" t="b">
        <f>AND('INF GERAIS'!B1599=LEFT(RESUMO!B1599,9),'INF GERAIS'!B1599=LEFT('TERMO DE ADESÃO'!B1599,9),'INF GERAIS'!B1599=LEFT(EVENTOS!B1599,9),'INF GERAIS'!B1599=LEFT(PAGAMENTOS!B1599,9),'INF GERAIS'!B1599=LEFT(VISTORIA!B1599,9),'INF GERAIS'!B1599=LEFT('PRESTAÇÃO DE CONTAS'!B1599,9),'INF GERAIS'!B1599=LEFT('OBS  ENC'!B1599,9),'INF GERAIS'!B1599=LEFT('CONCLUSÃO INFORMAL'!B1599,9))</f>
        <v>1</v>
      </c>
      <c r="P1582" t="b">
        <f>AND('INF GERAIS'!D1599=RESUMO!D1599,'INF GERAIS'!D1599='TERMO DE ADESÃO'!D1599,'INF GERAIS'!D1599=EVENTOS!D1599,'INF GERAIS'!D1599=PAGAMENTOS!D1599,'INF GERAIS'!D1599=VISTORIA!D1599,'INF GERAIS'!D1599='PRESTAÇÃO DE CONTAS'!D1599,'INF GERAIS'!D1599='OBS  ENC'!D1599,'INF GERAIS'!D1599='CONCLUSÃO INFORMAL'!D1599)</f>
        <v>1</v>
      </c>
      <c r="Q1582" t="b">
        <f>AND('INF GERAIS'!E1599=RESUMO!E1599,'INF GERAIS'!E1599='TERMO DE ADESÃO'!E1599,'INF GERAIS'!E1599=EVENTOS!E1599,'INF GERAIS'!E1599=PAGAMENTOS!E1599,'INF GERAIS'!E1599=VISTORIA!E1599,'INF GERAIS'!E1599='PRESTAÇÃO DE CONTAS'!E1599,'INF GERAIS'!E1599='OBS  ENC'!E1599,'INF GERAIS'!E1599='CONCLUSÃO INFORMAL'!E1599)</f>
        <v>1</v>
      </c>
    </row>
    <row r="1583" spans="15:17" x14ac:dyDescent="0.35">
      <c r="O1583" t="b">
        <f>AND('INF GERAIS'!B1600=LEFT(RESUMO!B1600,9),'INF GERAIS'!B1600=LEFT('TERMO DE ADESÃO'!B1600,9),'INF GERAIS'!B1600=LEFT(EVENTOS!B1600,9),'INF GERAIS'!B1600=LEFT(PAGAMENTOS!B1600,9),'INF GERAIS'!B1600=LEFT(VISTORIA!B1600,9),'INF GERAIS'!B1600=LEFT('PRESTAÇÃO DE CONTAS'!B1600,9),'INF GERAIS'!B1600=LEFT('OBS  ENC'!B1600,9),'INF GERAIS'!B1600=LEFT('CONCLUSÃO INFORMAL'!B1600,9))</f>
        <v>1</v>
      </c>
      <c r="P1583" t="b">
        <f>AND('INF GERAIS'!D1600=RESUMO!D1600,'INF GERAIS'!D1600='TERMO DE ADESÃO'!D1600,'INF GERAIS'!D1600=EVENTOS!D1600,'INF GERAIS'!D1600=PAGAMENTOS!D1600,'INF GERAIS'!D1600=VISTORIA!D1600,'INF GERAIS'!D1600='PRESTAÇÃO DE CONTAS'!D1600,'INF GERAIS'!D1600='OBS  ENC'!D1600,'INF GERAIS'!D1600='CONCLUSÃO INFORMAL'!D1600)</f>
        <v>1</v>
      </c>
      <c r="Q1583" t="b">
        <f>AND('INF GERAIS'!E1600=RESUMO!E1600,'INF GERAIS'!E1600='TERMO DE ADESÃO'!E1600,'INF GERAIS'!E1600=EVENTOS!E1600,'INF GERAIS'!E1600=PAGAMENTOS!E1600,'INF GERAIS'!E1600=VISTORIA!E1600,'INF GERAIS'!E1600='PRESTAÇÃO DE CONTAS'!E1600,'INF GERAIS'!E1600='OBS  ENC'!E1600,'INF GERAIS'!E1600='CONCLUSÃO INFORMAL'!E1600)</f>
        <v>1</v>
      </c>
    </row>
    <row r="1584" spans="15:17" x14ac:dyDescent="0.35">
      <c r="O1584" t="b">
        <f>AND('INF GERAIS'!B1601=LEFT(RESUMO!B1601,9),'INF GERAIS'!B1601=LEFT('TERMO DE ADESÃO'!B1601,9),'INF GERAIS'!B1601=LEFT(EVENTOS!B1601,9),'INF GERAIS'!B1601=LEFT(PAGAMENTOS!B1601,9),'INF GERAIS'!B1601=LEFT(VISTORIA!B1601,9),'INF GERAIS'!B1601=LEFT('PRESTAÇÃO DE CONTAS'!B1601,9),'INF GERAIS'!B1601=LEFT('OBS  ENC'!B1601,9),'INF GERAIS'!B1601=LEFT('CONCLUSÃO INFORMAL'!B1601,9))</f>
        <v>1</v>
      </c>
      <c r="P1584" t="b">
        <f>AND('INF GERAIS'!D1601=RESUMO!D1601,'INF GERAIS'!D1601='TERMO DE ADESÃO'!D1601,'INF GERAIS'!D1601=EVENTOS!D1601,'INF GERAIS'!D1601=PAGAMENTOS!D1601,'INF GERAIS'!D1601=VISTORIA!D1601,'INF GERAIS'!D1601='PRESTAÇÃO DE CONTAS'!D1601,'INF GERAIS'!D1601='OBS  ENC'!D1601,'INF GERAIS'!D1601='CONCLUSÃO INFORMAL'!D1601)</f>
        <v>1</v>
      </c>
      <c r="Q1584" t="b">
        <f>AND('INF GERAIS'!E1601=RESUMO!E1601,'INF GERAIS'!E1601='TERMO DE ADESÃO'!E1601,'INF GERAIS'!E1601=EVENTOS!E1601,'INF GERAIS'!E1601=PAGAMENTOS!E1601,'INF GERAIS'!E1601=VISTORIA!E1601,'INF GERAIS'!E1601='PRESTAÇÃO DE CONTAS'!E1601,'INF GERAIS'!E1601='OBS  ENC'!E1601,'INF GERAIS'!E1601='CONCLUSÃO INFORMAL'!E1601)</f>
        <v>1</v>
      </c>
    </row>
    <row r="1585" spans="15:17" x14ac:dyDescent="0.35">
      <c r="O1585" t="b">
        <f>AND('INF GERAIS'!B1602=LEFT(RESUMO!B1602,9),'INF GERAIS'!B1602=LEFT('TERMO DE ADESÃO'!B1602,9),'INF GERAIS'!B1602=LEFT(EVENTOS!B1602,9),'INF GERAIS'!B1602=LEFT(PAGAMENTOS!B1602,9),'INF GERAIS'!B1602=LEFT(VISTORIA!B1602,9),'INF GERAIS'!B1602=LEFT('PRESTAÇÃO DE CONTAS'!B1602,9),'INF GERAIS'!B1602=LEFT('OBS  ENC'!B1602,9),'INF GERAIS'!B1602=LEFT('CONCLUSÃO INFORMAL'!B1602,9))</f>
        <v>1</v>
      </c>
      <c r="P1585" t="b">
        <f>AND('INF GERAIS'!D1602=RESUMO!D1602,'INF GERAIS'!D1602='TERMO DE ADESÃO'!D1602,'INF GERAIS'!D1602=EVENTOS!D1602,'INF GERAIS'!D1602=PAGAMENTOS!D1602,'INF GERAIS'!D1602=VISTORIA!D1602,'INF GERAIS'!D1602='PRESTAÇÃO DE CONTAS'!D1602,'INF GERAIS'!D1602='OBS  ENC'!D1602,'INF GERAIS'!D1602='CONCLUSÃO INFORMAL'!D1602)</f>
        <v>1</v>
      </c>
      <c r="Q1585" t="b">
        <f>AND('INF GERAIS'!E1602=RESUMO!E1602,'INF GERAIS'!E1602='TERMO DE ADESÃO'!E1602,'INF GERAIS'!E1602=EVENTOS!E1602,'INF GERAIS'!E1602=PAGAMENTOS!E1602,'INF GERAIS'!E1602=VISTORIA!E1602,'INF GERAIS'!E1602='PRESTAÇÃO DE CONTAS'!E1602,'INF GERAIS'!E1602='OBS  ENC'!E1602,'INF GERAIS'!E1602='CONCLUSÃO INFORMAL'!E1602)</f>
        <v>1</v>
      </c>
    </row>
    <row r="1586" spans="15:17" x14ac:dyDescent="0.35">
      <c r="O1586" t="b">
        <f>AND('INF GERAIS'!B1603=LEFT(RESUMO!B1603,9),'INF GERAIS'!B1603=LEFT('TERMO DE ADESÃO'!B1603,9),'INF GERAIS'!B1603=LEFT(EVENTOS!B1603,9),'INF GERAIS'!B1603=LEFT(PAGAMENTOS!B1603,9),'INF GERAIS'!B1603=LEFT(VISTORIA!B1603,9),'INF GERAIS'!B1603=LEFT('PRESTAÇÃO DE CONTAS'!B1603,9),'INF GERAIS'!B1603=LEFT('OBS  ENC'!B1603,9),'INF GERAIS'!B1603=LEFT('CONCLUSÃO INFORMAL'!B1603,9))</f>
        <v>1</v>
      </c>
      <c r="P1586" t="b">
        <f>AND('INF GERAIS'!D1603=RESUMO!D1603,'INF GERAIS'!D1603='TERMO DE ADESÃO'!D1603,'INF GERAIS'!D1603=EVENTOS!D1603,'INF GERAIS'!D1603=PAGAMENTOS!D1603,'INF GERAIS'!D1603=VISTORIA!D1603,'INF GERAIS'!D1603='PRESTAÇÃO DE CONTAS'!D1603,'INF GERAIS'!D1603='OBS  ENC'!D1603,'INF GERAIS'!D1603='CONCLUSÃO INFORMAL'!D1603)</f>
        <v>1</v>
      </c>
      <c r="Q1586" t="b">
        <f>AND('INF GERAIS'!E1603=RESUMO!E1603,'INF GERAIS'!E1603='TERMO DE ADESÃO'!E1603,'INF GERAIS'!E1603=EVENTOS!E1603,'INF GERAIS'!E1603=PAGAMENTOS!E1603,'INF GERAIS'!E1603=VISTORIA!E1603,'INF GERAIS'!E1603='PRESTAÇÃO DE CONTAS'!E1603,'INF GERAIS'!E1603='OBS  ENC'!E1603,'INF GERAIS'!E1603='CONCLUSÃO INFORMAL'!E1603)</f>
        <v>1</v>
      </c>
    </row>
    <row r="1587" spans="15:17" x14ac:dyDescent="0.35">
      <c r="O1587" t="b">
        <f>AND('INF GERAIS'!B1604=LEFT(RESUMO!B1604,9),'INF GERAIS'!B1604=LEFT('TERMO DE ADESÃO'!B1604,9),'INF GERAIS'!B1604=LEFT(EVENTOS!B1604,9),'INF GERAIS'!B1604=LEFT(PAGAMENTOS!B1604,9),'INF GERAIS'!B1604=LEFT(VISTORIA!B1604,9),'INF GERAIS'!B1604=LEFT('PRESTAÇÃO DE CONTAS'!B1604,9),'INF GERAIS'!B1604=LEFT('OBS  ENC'!B1604,9),'INF GERAIS'!B1604=LEFT('CONCLUSÃO INFORMAL'!B1604,9))</f>
        <v>1</v>
      </c>
      <c r="P1587" t="b">
        <f>AND('INF GERAIS'!D1604=RESUMO!D1604,'INF GERAIS'!D1604='TERMO DE ADESÃO'!D1604,'INF GERAIS'!D1604=EVENTOS!D1604,'INF GERAIS'!D1604=PAGAMENTOS!D1604,'INF GERAIS'!D1604=VISTORIA!D1604,'INF GERAIS'!D1604='PRESTAÇÃO DE CONTAS'!D1604,'INF GERAIS'!D1604='OBS  ENC'!D1604,'INF GERAIS'!D1604='CONCLUSÃO INFORMAL'!D1604)</f>
        <v>1</v>
      </c>
      <c r="Q1587" t="b">
        <f>AND('INF GERAIS'!E1604=RESUMO!E1604,'INF GERAIS'!E1604='TERMO DE ADESÃO'!E1604,'INF GERAIS'!E1604=EVENTOS!E1604,'INF GERAIS'!E1604=PAGAMENTOS!E1604,'INF GERAIS'!E1604=VISTORIA!E1604,'INF GERAIS'!E1604='PRESTAÇÃO DE CONTAS'!E1604,'INF GERAIS'!E1604='OBS  ENC'!E1604,'INF GERAIS'!E1604='CONCLUSÃO INFORMAL'!E1604)</f>
        <v>1</v>
      </c>
    </row>
    <row r="1588" spans="15:17" x14ac:dyDescent="0.35">
      <c r="O1588" t="b">
        <f>AND('INF GERAIS'!B1605=LEFT(RESUMO!B1605,9),'INF GERAIS'!B1605=LEFT('TERMO DE ADESÃO'!B1605,9),'INF GERAIS'!B1605=LEFT(EVENTOS!B1605,9),'INF GERAIS'!B1605=LEFT(PAGAMENTOS!B1605,9),'INF GERAIS'!B1605=LEFT(VISTORIA!B1605,9),'INF GERAIS'!B1605=LEFT('PRESTAÇÃO DE CONTAS'!B1605,9),'INF GERAIS'!B1605=LEFT('OBS  ENC'!B1605,9),'INF GERAIS'!B1605=LEFT('CONCLUSÃO INFORMAL'!B1605,9))</f>
        <v>1</v>
      </c>
      <c r="P1588" t="b">
        <f>AND('INF GERAIS'!D1605=RESUMO!D1605,'INF GERAIS'!D1605='TERMO DE ADESÃO'!D1605,'INF GERAIS'!D1605=EVENTOS!D1605,'INF GERAIS'!D1605=PAGAMENTOS!D1605,'INF GERAIS'!D1605=VISTORIA!D1605,'INF GERAIS'!D1605='PRESTAÇÃO DE CONTAS'!D1605,'INF GERAIS'!D1605='OBS  ENC'!D1605,'INF GERAIS'!D1605='CONCLUSÃO INFORMAL'!D1605)</f>
        <v>1</v>
      </c>
      <c r="Q1588" t="b">
        <f>AND('INF GERAIS'!E1605=RESUMO!E1605,'INF GERAIS'!E1605='TERMO DE ADESÃO'!E1605,'INF GERAIS'!E1605=EVENTOS!E1605,'INF GERAIS'!E1605=PAGAMENTOS!E1605,'INF GERAIS'!E1605=VISTORIA!E1605,'INF GERAIS'!E1605='PRESTAÇÃO DE CONTAS'!E1605,'INF GERAIS'!E1605='OBS  ENC'!E1605,'INF GERAIS'!E1605='CONCLUSÃO INFORMAL'!E1605)</f>
        <v>1</v>
      </c>
    </row>
    <row r="1589" spans="15:17" x14ac:dyDescent="0.35">
      <c r="O1589" t="b">
        <f>AND('INF GERAIS'!B1606=LEFT(RESUMO!B1606,9),'INF GERAIS'!B1606=LEFT('TERMO DE ADESÃO'!B1606,9),'INF GERAIS'!B1606=LEFT(EVENTOS!B1606,9),'INF GERAIS'!B1606=LEFT(PAGAMENTOS!B1606,9),'INF GERAIS'!B1606=LEFT(VISTORIA!B1606,9),'INF GERAIS'!B1606=LEFT('PRESTAÇÃO DE CONTAS'!B1606,9),'INF GERAIS'!B1606=LEFT('OBS  ENC'!B1606,9),'INF GERAIS'!B1606=LEFT('CONCLUSÃO INFORMAL'!B1606,9))</f>
        <v>1</v>
      </c>
      <c r="P1589" t="b">
        <f>AND('INF GERAIS'!D1606=RESUMO!D1606,'INF GERAIS'!D1606='TERMO DE ADESÃO'!D1606,'INF GERAIS'!D1606=EVENTOS!D1606,'INF GERAIS'!D1606=PAGAMENTOS!D1606,'INF GERAIS'!D1606=VISTORIA!D1606,'INF GERAIS'!D1606='PRESTAÇÃO DE CONTAS'!D1606,'INF GERAIS'!D1606='OBS  ENC'!D1606,'INF GERAIS'!D1606='CONCLUSÃO INFORMAL'!D1606)</f>
        <v>1</v>
      </c>
      <c r="Q1589" t="b">
        <f>AND('INF GERAIS'!E1606=RESUMO!E1606,'INF GERAIS'!E1606='TERMO DE ADESÃO'!E1606,'INF GERAIS'!E1606=EVENTOS!E1606,'INF GERAIS'!E1606=PAGAMENTOS!E1606,'INF GERAIS'!E1606=VISTORIA!E1606,'INF GERAIS'!E1606='PRESTAÇÃO DE CONTAS'!E1606,'INF GERAIS'!E1606='OBS  ENC'!E1606,'INF GERAIS'!E1606='CONCLUSÃO INFORMAL'!E1606)</f>
        <v>1</v>
      </c>
    </row>
    <row r="1590" spans="15:17" x14ac:dyDescent="0.35">
      <c r="O1590" t="b">
        <f>AND('INF GERAIS'!B1607=LEFT(RESUMO!B1607,9),'INF GERAIS'!B1607=LEFT('TERMO DE ADESÃO'!B1607,9),'INF GERAIS'!B1607=LEFT(EVENTOS!B1607,9),'INF GERAIS'!B1607=LEFT(PAGAMENTOS!B1607,9),'INF GERAIS'!B1607=LEFT(VISTORIA!B1607,9),'INF GERAIS'!B1607=LEFT('PRESTAÇÃO DE CONTAS'!B1607,9),'INF GERAIS'!B1607=LEFT('OBS  ENC'!B1607,9),'INF GERAIS'!B1607=LEFT('CONCLUSÃO INFORMAL'!B1607,9))</f>
        <v>1</v>
      </c>
      <c r="P1590" t="b">
        <f>AND('INF GERAIS'!D1607=RESUMO!D1607,'INF GERAIS'!D1607='TERMO DE ADESÃO'!D1607,'INF GERAIS'!D1607=EVENTOS!D1607,'INF GERAIS'!D1607=PAGAMENTOS!D1607,'INF GERAIS'!D1607=VISTORIA!D1607,'INF GERAIS'!D1607='PRESTAÇÃO DE CONTAS'!D1607,'INF GERAIS'!D1607='OBS  ENC'!D1607,'INF GERAIS'!D1607='CONCLUSÃO INFORMAL'!D1607)</f>
        <v>1</v>
      </c>
      <c r="Q1590" t="b">
        <f>AND('INF GERAIS'!E1607=RESUMO!E1607,'INF GERAIS'!E1607='TERMO DE ADESÃO'!E1607,'INF GERAIS'!E1607=EVENTOS!E1607,'INF GERAIS'!E1607=PAGAMENTOS!E1607,'INF GERAIS'!E1607=VISTORIA!E1607,'INF GERAIS'!E1607='PRESTAÇÃO DE CONTAS'!E1607,'INF GERAIS'!E1607='OBS  ENC'!E1607,'INF GERAIS'!E1607='CONCLUSÃO INFORMAL'!E1607)</f>
        <v>1</v>
      </c>
    </row>
    <row r="1591" spans="15:17" x14ac:dyDescent="0.35">
      <c r="O1591" t="b">
        <f>AND('INF GERAIS'!B1608=LEFT(RESUMO!B1608,9),'INF GERAIS'!B1608=LEFT('TERMO DE ADESÃO'!B1608,9),'INF GERAIS'!B1608=LEFT(EVENTOS!B1608,9),'INF GERAIS'!B1608=LEFT(PAGAMENTOS!B1608,9),'INF GERAIS'!B1608=LEFT(VISTORIA!B1608,9),'INF GERAIS'!B1608=LEFT('PRESTAÇÃO DE CONTAS'!B1608,9),'INF GERAIS'!B1608=LEFT('OBS  ENC'!B1608,9),'INF GERAIS'!B1608=LEFT('CONCLUSÃO INFORMAL'!B1608,9))</f>
        <v>1</v>
      </c>
      <c r="P1591" t="b">
        <f>AND('INF GERAIS'!D1608=RESUMO!D1608,'INF GERAIS'!D1608='TERMO DE ADESÃO'!D1608,'INF GERAIS'!D1608=EVENTOS!D1608,'INF GERAIS'!D1608=PAGAMENTOS!D1608,'INF GERAIS'!D1608=VISTORIA!D1608,'INF GERAIS'!D1608='PRESTAÇÃO DE CONTAS'!D1608,'INF GERAIS'!D1608='OBS  ENC'!D1608,'INF GERAIS'!D1608='CONCLUSÃO INFORMAL'!D1608)</f>
        <v>1</v>
      </c>
      <c r="Q1591" t="b">
        <f>AND('INF GERAIS'!E1608=RESUMO!E1608,'INF GERAIS'!E1608='TERMO DE ADESÃO'!E1608,'INF GERAIS'!E1608=EVENTOS!E1608,'INF GERAIS'!E1608=PAGAMENTOS!E1608,'INF GERAIS'!E1608=VISTORIA!E1608,'INF GERAIS'!E1608='PRESTAÇÃO DE CONTAS'!E1608,'INF GERAIS'!E1608='OBS  ENC'!E1608,'INF GERAIS'!E1608='CONCLUSÃO INFORMAL'!E1608)</f>
        <v>1</v>
      </c>
    </row>
    <row r="1592" spans="15:17" x14ac:dyDescent="0.35">
      <c r="O1592" t="b">
        <f>AND('INF GERAIS'!B1609=LEFT(RESUMO!B1609,9),'INF GERAIS'!B1609=LEFT('TERMO DE ADESÃO'!B1609,9),'INF GERAIS'!B1609=LEFT(EVENTOS!B1609,9),'INF GERAIS'!B1609=LEFT(PAGAMENTOS!B1609,9),'INF GERAIS'!B1609=LEFT(VISTORIA!B1609,9),'INF GERAIS'!B1609=LEFT('PRESTAÇÃO DE CONTAS'!B1609,9),'INF GERAIS'!B1609=LEFT('OBS  ENC'!B1609,9),'INF GERAIS'!B1609=LEFT('CONCLUSÃO INFORMAL'!B1609,9))</f>
        <v>1</v>
      </c>
      <c r="P1592" t="b">
        <f>AND('INF GERAIS'!D1609=RESUMO!D1609,'INF GERAIS'!D1609='TERMO DE ADESÃO'!D1609,'INF GERAIS'!D1609=EVENTOS!D1609,'INF GERAIS'!D1609=PAGAMENTOS!D1609,'INF GERAIS'!D1609=VISTORIA!D1609,'INF GERAIS'!D1609='PRESTAÇÃO DE CONTAS'!D1609,'INF GERAIS'!D1609='OBS  ENC'!D1609,'INF GERAIS'!D1609='CONCLUSÃO INFORMAL'!D1609)</f>
        <v>1</v>
      </c>
      <c r="Q1592" t="b">
        <f>AND('INF GERAIS'!E1609=RESUMO!E1609,'INF GERAIS'!E1609='TERMO DE ADESÃO'!E1609,'INF GERAIS'!E1609=EVENTOS!E1609,'INF GERAIS'!E1609=PAGAMENTOS!E1609,'INF GERAIS'!E1609=VISTORIA!E1609,'INF GERAIS'!E1609='PRESTAÇÃO DE CONTAS'!E1609,'INF GERAIS'!E1609='OBS  ENC'!E1609,'INF GERAIS'!E1609='CONCLUSÃO INFORMAL'!E1609)</f>
        <v>1</v>
      </c>
    </row>
    <row r="1593" spans="15:17" x14ac:dyDescent="0.35">
      <c r="O1593" t="b">
        <f>AND('INF GERAIS'!B1610=LEFT(RESUMO!B1610,9),'INF GERAIS'!B1610=LEFT('TERMO DE ADESÃO'!B1610,9),'INF GERAIS'!B1610=LEFT(EVENTOS!B1610,9),'INF GERAIS'!B1610=LEFT(PAGAMENTOS!B1610,9),'INF GERAIS'!B1610=LEFT(VISTORIA!B1610,9),'INF GERAIS'!B1610=LEFT('PRESTAÇÃO DE CONTAS'!B1610,9),'INF GERAIS'!B1610=LEFT('OBS  ENC'!B1610,9),'INF GERAIS'!B1610=LEFT('CONCLUSÃO INFORMAL'!B1610,9))</f>
        <v>1</v>
      </c>
      <c r="P1593" t="b">
        <f>AND('INF GERAIS'!D1610=RESUMO!D1610,'INF GERAIS'!D1610='TERMO DE ADESÃO'!D1610,'INF GERAIS'!D1610=EVENTOS!D1610,'INF GERAIS'!D1610=PAGAMENTOS!D1610,'INF GERAIS'!D1610=VISTORIA!D1610,'INF GERAIS'!D1610='PRESTAÇÃO DE CONTAS'!D1610,'INF GERAIS'!D1610='OBS  ENC'!D1610,'INF GERAIS'!D1610='CONCLUSÃO INFORMAL'!D1610)</f>
        <v>1</v>
      </c>
      <c r="Q1593" t="b">
        <f>AND('INF GERAIS'!E1610=RESUMO!E1610,'INF GERAIS'!E1610='TERMO DE ADESÃO'!E1610,'INF GERAIS'!E1610=EVENTOS!E1610,'INF GERAIS'!E1610=PAGAMENTOS!E1610,'INF GERAIS'!E1610=VISTORIA!E1610,'INF GERAIS'!E1610='PRESTAÇÃO DE CONTAS'!E1610,'INF GERAIS'!E1610='OBS  ENC'!E1610,'INF GERAIS'!E1610='CONCLUSÃO INFORMAL'!E1610)</f>
        <v>1</v>
      </c>
    </row>
    <row r="1594" spans="15:17" x14ac:dyDescent="0.35">
      <c r="O1594" t="b">
        <f>AND('INF GERAIS'!B1611=LEFT(RESUMO!B1611,9),'INF GERAIS'!B1611=LEFT('TERMO DE ADESÃO'!B1611,9),'INF GERAIS'!B1611=LEFT(EVENTOS!B1611,9),'INF GERAIS'!B1611=LEFT(PAGAMENTOS!B1611,9),'INF GERAIS'!B1611=LEFT(VISTORIA!B1611,9),'INF GERAIS'!B1611=LEFT('PRESTAÇÃO DE CONTAS'!B1611,9),'INF GERAIS'!B1611=LEFT('OBS  ENC'!B1611,9),'INF GERAIS'!B1611=LEFT('CONCLUSÃO INFORMAL'!B1611,9))</f>
        <v>1</v>
      </c>
      <c r="P1594" t="b">
        <f>AND('INF GERAIS'!D1611=RESUMO!D1611,'INF GERAIS'!D1611='TERMO DE ADESÃO'!D1611,'INF GERAIS'!D1611=EVENTOS!D1611,'INF GERAIS'!D1611=PAGAMENTOS!D1611,'INF GERAIS'!D1611=VISTORIA!D1611,'INF GERAIS'!D1611='PRESTAÇÃO DE CONTAS'!D1611,'INF GERAIS'!D1611='OBS  ENC'!D1611,'INF GERAIS'!D1611='CONCLUSÃO INFORMAL'!D1611)</f>
        <v>1</v>
      </c>
      <c r="Q1594" t="b">
        <f>AND('INF GERAIS'!E1611=RESUMO!E1611,'INF GERAIS'!E1611='TERMO DE ADESÃO'!E1611,'INF GERAIS'!E1611=EVENTOS!E1611,'INF GERAIS'!E1611=PAGAMENTOS!E1611,'INF GERAIS'!E1611=VISTORIA!E1611,'INF GERAIS'!E1611='PRESTAÇÃO DE CONTAS'!E1611,'INF GERAIS'!E1611='OBS  ENC'!E1611,'INF GERAIS'!E1611='CONCLUSÃO INFORMAL'!E1611)</f>
        <v>1</v>
      </c>
    </row>
    <row r="1595" spans="15:17" x14ac:dyDescent="0.35">
      <c r="O1595" t="b">
        <f>AND('INF GERAIS'!B1612=LEFT(RESUMO!B1612,9),'INF GERAIS'!B1612=LEFT('TERMO DE ADESÃO'!B1612,9),'INF GERAIS'!B1612=LEFT(EVENTOS!B1612,9),'INF GERAIS'!B1612=LEFT(PAGAMENTOS!B1612,9),'INF GERAIS'!B1612=LEFT(VISTORIA!B1612,9),'INF GERAIS'!B1612=LEFT('PRESTAÇÃO DE CONTAS'!B1612,9),'INF GERAIS'!B1612=LEFT('OBS  ENC'!B1612,9),'INF GERAIS'!B1612=LEFT('CONCLUSÃO INFORMAL'!B1612,9))</f>
        <v>1</v>
      </c>
      <c r="P1595" t="b">
        <f>AND('INF GERAIS'!D1612=RESUMO!D1612,'INF GERAIS'!D1612='TERMO DE ADESÃO'!D1612,'INF GERAIS'!D1612=EVENTOS!D1612,'INF GERAIS'!D1612=PAGAMENTOS!D1612,'INF GERAIS'!D1612=VISTORIA!D1612,'INF GERAIS'!D1612='PRESTAÇÃO DE CONTAS'!D1612,'INF GERAIS'!D1612='OBS  ENC'!D1612,'INF GERAIS'!D1612='CONCLUSÃO INFORMAL'!D1612)</f>
        <v>1</v>
      </c>
      <c r="Q1595" t="b">
        <f>AND('INF GERAIS'!E1612=RESUMO!E1612,'INF GERAIS'!E1612='TERMO DE ADESÃO'!E1612,'INF GERAIS'!E1612=EVENTOS!E1612,'INF GERAIS'!E1612=PAGAMENTOS!E1612,'INF GERAIS'!E1612=VISTORIA!E1612,'INF GERAIS'!E1612='PRESTAÇÃO DE CONTAS'!E1612,'INF GERAIS'!E1612='OBS  ENC'!E1612,'INF GERAIS'!E1612='CONCLUSÃO INFORMAL'!E1612)</f>
        <v>1</v>
      </c>
    </row>
    <row r="1596" spans="15:17" x14ac:dyDescent="0.35">
      <c r="O1596" t="b">
        <f>AND('INF GERAIS'!B1613=LEFT(RESUMO!B1613,9),'INF GERAIS'!B1613=LEFT('TERMO DE ADESÃO'!B1613,9),'INF GERAIS'!B1613=LEFT(EVENTOS!B1613,9),'INF GERAIS'!B1613=LEFT(PAGAMENTOS!B1613,9),'INF GERAIS'!B1613=LEFT(VISTORIA!B1613,9),'INF GERAIS'!B1613=LEFT('PRESTAÇÃO DE CONTAS'!B1613,9),'INF GERAIS'!B1613=LEFT('OBS  ENC'!B1613,9),'INF GERAIS'!B1613=LEFT('CONCLUSÃO INFORMAL'!B1613,9))</f>
        <v>1</v>
      </c>
      <c r="P1596" t="b">
        <f>AND('INF GERAIS'!D1613=RESUMO!D1613,'INF GERAIS'!D1613='TERMO DE ADESÃO'!D1613,'INF GERAIS'!D1613=EVENTOS!D1613,'INF GERAIS'!D1613=PAGAMENTOS!D1613,'INF GERAIS'!D1613=VISTORIA!D1613,'INF GERAIS'!D1613='PRESTAÇÃO DE CONTAS'!D1613,'INF GERAIS'!D1613='OBS  ENC'!D1613,'INF GERAIS'!D1613='CONCLUSÃO INFORMAL'!D1613)</f>
        <v>1</v>
      </c>
      <c r="Q1596" t="b">
        <f>AND('INF GERAIS'!E1613=RESUMO!E1613,'INF GERAIS'!E1613='TERMO DE ADESÃO'!E1613,'INF GERAIS'!E1613=EVENTOS!E1613,'INF GERAIS'!E1613=PAGAMENTOS!E1613,'INF GERAIS'!E1613=VISTORIA!E1613,'INF GERAIS'!E1613='PRESTAÇÃO DE CONTAS'!E1613,'INF GERAIS'!E1613='OBS  ENC'!E1613,'INF GERAIS'!E1613='CONCLUSÃO INFORMAL'!E1613)</f>
        <v>1</v>
      </c>
    </row>
    <row r="1597" spans="15:17" x14ac:dyDescent="0.35">
      <c r="O1597" t="b">
        <f>AND('INF GERAIS'!B1614=LEFT(RESUMO!B1614,9),'INF GERAIS'!B1614=LEFT('TERMO DE ADESÃO'!B1614,9),'INF GERAIS'!B1614=LEFT(EVENTOS!B1614,9),'INF GERAIS'!B1614=LEFT(PAGAMENTOS!B1614,9),'INF GERAIS'!B1614=LEFT(VISTORIA!B1614,9),'INF GERAIS'!B1614=LEFT('PRESTAÇÃO DE CONTAS'!B1614,9),'INF GERAIS'!B1614=LEFT('OBS  ENC'!B1614,9),'INF GERAIS'!B1614=LEFT('CONCLUSÃO INFORMAL'!B1614,9))</f>
        <v>1</v>
      </c>
      <c r="P1597" t="b">
        <f>AND('INF GERAIS'!D1614=RESUMO!D1614,'INF GERAIS'!D1614='TERMO DE ADESÃO'!D1614,'INF GERAIS'!D1614=EVENTOS!D1614,'INF GERAIS'!D1614=PAGAMENTOS!D1614,'INF GERAIS'!D1614=VISTORIA!D1614,'INF GERAIS'!D1614='PRESTAÇÃO DE CONTAS'!D1614,'INF GERAIS'!D1614='OBS  ENC'!D1614,'INF GERAIS'!D1614='CONCLUSÃO INFORMAL'!D1614)</f>
        <v>1</v>
      </c>
      <c r="Q1597" t="b">
        <f>AND('INF GERAIS'!E1614=RESUMO!E1614,'INF GERAIS'!E1614='TERMO DE ADESÃO'!E1614,'INF GERAIS'!E1614=EVENTOS!E1614,'INF GERAIS'!E1614=PAGAMENTOS!E1614,'INF GERAIS'!E1614=VISTORIA!E1614,'INF GERAIS'!E1614='PRESTAÇÃO DE CONTAS'!E1614,'INF GERAIS'!E1614='OBS  ENC'!E1614,'INF GERAIS'!E1614='CONCLUSÃO INFORMAL'!E1614)</f>
        <v>1</v>
      </c>
    </row>
    <row r="1598" spans="15:17" x14ac:dyDescent="0.35">
      <c r="O1598" t="b">
        <f>AND('INF GERAIS'!B1615=LEFT(RESUMO!B1615,9),'INF GERAIS'!B1615=LEFT('TERMO DE ADESÃO'!B1615,9),'INF GERAIS'!B1615=LEFT(EVENTOS!B1615,9),'INF GERAIS'!B1615=LEFT(PAGAMENTOS!B1615,9),'INF GERAIS'!B1615=LEFT(VISTORIA!B1615,9),'INF GERAIS'!B1615=LEFT('PRESTAÇÃO DE CONTAS'!B1615,9),'INF GERAIS'!B1615=LEFT('OBS  ENC'!B1615,9),'INF GERAIS'!B1615=LEFT('CONCLUSÃO INFORMAL'!B1615,9))</f>
        <v>1</v>
      </c>
      <c r="P1598" t="b">
        <f>AND('INF GERAIS'!D1615=RESUMO!D1615,'INF GERAIS'!D1615='TERMO DE ADESÃO'!D1615,'INF GERAIS'!D1615=EVENTOS!D1615,'INF GERAIS'!D1615=PAGAMENTOS!D1615,'INF GERAIS'!D1615=VISTORIA!D1615,'INF GERAIS'!D1615='PRESTAÇÃO DE CONTAS'!D1615,'INF GERAIS'!D1615='OBS  ENC'!D1615,'INF GERAIS'!D1615='CONCLUSÃO INFORMAL'!D1615)</f>
        <v>1</v>
      </c>
      <c r="Q1598" t="b">
        <f>AND('INF GERAIS'!E1615=RESUMO!E1615,'INF GERAIS'!E1615='TERMO DE ADESÃO'!E1615,'INF GERAIS'!E1615=EVENTOS!E1615,'INF GERAIS'!E1615=PAGAMENTOS!E1615,'INF GERAIS'!E1615=VISTORIA!E1615,'INF GERAIS'!E1615='PRESTAÇÃO DE CONTAS'!E1615,'INF GERAIS'!E1615='OBS  ENC'!E1615,'INF GERAIS'!E1615='CONCLUSÃO INFORMAL'!E1615)</f>
        <v>1</v>
      </c>
    </row>
    <row r="1599" spans="15:17" x14ac:dyDescent="0.35">
      <c r="O1599" t="b">
        <f>AND('INF GERAIS'!B1616=LEFT(RESUMO!B1616,9),'INF GERAIS'!B1616=LEFT('TERMO DE ADESÃO'!B1616,9),'INF GERAIS'!B1616=LEFT(EVENTOS!B1616,9),'INF GERAIS'!B1616=LEFT(PAGAMENTOS!B1616,9),'INF GERAIS'!B1616=LEFT(VISTORIA!B1616,9),'INF GERAIS'!B1616=LEFT('PRESTAÇÃO DE CONTAS'!B1616,9),'INF GERAIS'!B1616=LEFT('OBS  ENC'!B1616,9),'INF GERAIS'!B1616=LEFT('CONCLUSÃO INFORMAL'!B1616,9))</f>
        <v>1</v>
      </c>
      <c r="P1599" t="b">
        <f>AND('INF GERAIS'!D1616=RESUMO!D1616,'INF GERAIS'!D1616='TERMO DE ADESÃO'!D1616,'INF GERAIS'!D1616=EVENTOS!D1616,'INF GERAIS'!D1616=PAGAMENTOS!D1616,'INF GERAIS'!D1616=VISTORIA!D1616,'INF GERAIS'!D1616='PRESTAÇÃO DE CONTAS'!D1616,'INF GERAIS'!D1616='OBS  ENC'!D1616,'INF GERAIS'!D1616='CONCLUSÃO INFORMAL'!D1616)</f>
        <v>1</v>
      </c>
      <c r="Q1599" t="b">
        <f>AND('INF GERAIS'!E1616=RESUMO!E1616,'INF GERAIS'!E1616='TERMO DE ADESÃO'!E1616,'INF GERAIS'!E1616=EVENTOS!E1616,'INF GERAIS'!E1616=PAGAMENTOS!E1616,'INF GERAIS'!E1616=VISTORIA!E1616,'INF GERAIS'!E1616='PRESTAÇÃO DE CONTAS'!E1616,'INF GERAIS'!E1616='OBS  ENC'!E1616,'INF GERAIS'!E1616='CONCLUSÃO INFORMAL'!E1616)</f>
        <v>1</v>
      </c>
    </row>
    <row r="1600" spans="15:17" x14ac:dyDescent="0.35">
      <c r="O1600" t="b">
        <f>AND('INF GERAIS'!B1617=LEFT(RESUMO!B1617,9),'INF GERAIS'!B1617=LEFT('TERMO DE ADESÃO'!B1617,9),'INF GERAIS'!B1617=LEFT(EVENTOS!B1617,9),'INF GERAIS'!B1617=LEFT(PAGAMENTOS!B1617,9),'INF GERAIS'!B1617=LEFT(VISTORIA!B1617,9),'INF GERAIS'!B1617=LEFT('PRESTAÇÃO DE CONTAS'!B1617,9),'INF GERAIS'!B1617=LEFT('OBS  ENC'!B1617,9),'INF GERAIS'!B1617=LEFT('CONCLUSÃO INFORMAL'!B1617,9))</f>
        <v>1</v>
      </c>
      <c r="P1600" t="b">
        <f>AND('INF GERAIS'!D1617=RESUMO!D1617,'INF GERAIS'!D1617='TERMO DE ADESÃO'!D1617,'INF GERAIS'!D1617=EVENTOS!D1617,'INF GERAIS'!D1617=PAGAMENTOS!D1617,'INF GERAIS'!D1617=VISTORIA!D1617,'INF GERAIS'!D1617='PRESTAÇÃO DE CONTAS'!D1617,'INF GERAIS'!D1617='OBS  ENC'!D1617,'INF GERAIS'!D1617='CONCLUSÃO INFORMAL'!D1617)</f>
        <v>1</v>
      </c>
      <c r="Q1600" t="b">
        <f>AND('INF GERAIS'!E1617=RESUMO!E1617,'INF GERAIS'!E1617='TERMO DE ADESÃO'!E1617,'INF GERAIS'!E1617=EVENTOS!E1617,'INF GERAIS'!E1617=PAGAMENTOS!E1617,'INF GERAIS'!E1617=VISTORIA!E1617,'INF GERAIS'!E1617='PRESTAÇÃO DE CONTAS'!E1617,'INF GERAIS'!E1617='OBS  ENC'!E1617,'INF GERAIS'!E1617='CONCLUSÃO INFORMAL'!E1617)</f>
        <v>1</v>
      </c>
    </row>
    <row r="1601" spans="15:17" x14ac:dyDescent="0.35">
      <c r="O1601" t="b">
        <f>AND('INF GERAIS'!B1618=LEFT(RESUMO!B1618,9),'INF GERAIS'!B1618=LEFT('TERMO DE ADESÃO'!B1618,9),'INF GERAIS'!B1618=LEFT(EVENTOS!B1618,9),'INF GERAIS'!B1618=LEFT(PAGAMENTOS!B1618,9),'INF GERAIS'!B1618=LEFT(VISTORIA!B1618,9),'INF GERAIS'!B1618=LEFT('PRESTAÇÃO DE CONTAS'!B1618,9),'INF GERAIS'!B1618=LEFT('OBS  ENC'!B1618,9),'INF GERAIS'!B1618=LEFT('CONCLUSÃO INFORMAL'!B1618,9))</f>
        <v>1</v>
      </c>
      <c r="P1601" t="b">
        <f>AND('INF GERAIS'!D1618=RESUMO!D1618,'INF GERAIS'!D1618='TERMO DE ADESÃO'!D1618,'INF GERAIS'!D1618=EVENTOS!D1618,'INF GERAIS'!D1618=PAGAMENTOS!D1618,'INF GERAIS'!D1618=VISTORIA!D1618,'INF GERAIS'!D1618='PRESTAÇÃO DE CONTAS'!D1618,'INF GERAIS'!D1618='OBS  ENC'!D1618,'INF GERAIS'!D1618='CONCLUSÃO INFORMAL'!D1618)</f>
        <v>1</v>
      </c>
      <c r="Q1601" t="b">
        <f>AND('INF GERAIS'!E1618=RESUMO!E1618,'INF GERAIS'!E1618='TERMO DE ADESÃO'!E1618,'INF GERAIS'!E1618=EVENTOS!E1618,'INF GERAIS'!E1618=PAGAMENTOS!E1618,'INF GERAIS'!E1618=VISTORIA!E1618,'INF GERAIS'!E1618='PRESTAÇÃO DE CONTAS'!E1618,'INF GERAIS'!E1618='OBS  ENC'!E1618,'INF GERAIS'!E1618='CONCLUSÃO INFORMAL'!E1618)</f>
        <v>1</v>
      </c>
    </row>
    <row r="1602" spans="15:17" x14ac:dyDescent="0.35">
      <c r="O1602" t="b">
        <f>AND('INF GERAIS'!B1619=LEFT(RESUMO!B1619,9),'INF GERAIS'!B1619=LEFT('TERMO DE ADESÃO'!B1619,9),'INF GERAIS'!B1619=LEFT(EVENTOS!B1619,9),'INF GERAIS'!B1619=LEFT(PAGAMENTOS!B1619,9),'INF GERAIS'!B1619=LEFT(VISTORIA!B1619,9),'INF GERAIS'!B1619=LEFT('PRESTAÇÃO DE CONTAS'!B1619,9),'INF GERAIS'!B1619=LEFT('OBS  ENC'!B1619,9),'INF GERAIS'!B1619=LEFT('CONCLUSÃO INFORMAL'!B1619,9))</f>
        <v>1</v>
      </c>
      <c r="P1602" t="b">
        <f>AND('INF GERAIS'!D1619=RESUMO!D1619,'INF GERAIS'!D1619='TERMO DE ADESÃO'!D1619,'INF GERAIS'!D1619=EVENTOS!D1619,'INF GERAIS'!D1619=PAGAMENTOS!D1619,'INF GERAIS'!D1619=VISTORIA!D1619,'INF GERAIS'!D1619='PRESTAÇÃO DE CONTAS'!D1619,'INF GERAIS'!D1619='OBS  ENC'!D1619,'INF GERAIS'!D1619='CONCLUSÃO INFORMAL'!D1619)</f>
        <v>1</v>
      </c>
      <c r="Q1602" t="b">
        <f>AND('INF GERAIS'!E1619=RESUMO!E1619,'INF GERAIS'!E1619='TERMO DE ADESÃO'!E1619,'INF GERAIS'!E1619=EVENTOS!E1619,'INF GERAIS'!E1619=PAGAMENTOS!E1619,'INF GERAIS'!E1619=VISTORIA!E1619,'INF GERAIS'!E1619='PRESTAÇÃO DE CONTAS'!E1619,'INF GERAIS'!E1619='OBS  ENC'!E1619,'INF GERAIS'!E1619='CONCLUSÃO INFORMAL'!E1619)</f>
        <v>1</v>
      </c>
    </row>
    <row r="1603" spans="15:17" x14ac:dyDescent="0.35">
      <c r="O1603" t="b">
        <f>AND('INF GERAIS'!B1620=LEFT(RESUMO!B1620,9),'INF GERAIS'!B1620=LEFT('TERMO DE ADESÃO'!B1620,9),'INF GERAIS'!B1620=LEFT(EVENTOS!B1620,9),'INF GERAIS'!B1620=LEFT(PAGAMENTOS!B1620,9),'INF GERAIS'!B1620=LEFT(VISTORIA!B1620,9),'INF GERAIS'!B1620=LEFT('PRESTAÇÃO DE CONTAS'!B1620,9),'INF GERAIS'!B1620=LEFT('OBS  ENC'!B1620,9),'INF GERAIS'!B1620=LEFT('CONCLUSÃO INFORMAL'!B1620,9))</f>
        <v>1</v>
      </c>
      <c r="P1603" t="b">
        <f>AND('INF GERAIS'!D1620=RESUMO!D1620,'INF GERAIS'!D1620='TERMO DE ADESÃO'!D1620,'INF GERAIS'!D1620=EVENTOS!D1620,'INF GERAIS'!D1620=PAGAMENTOS!D1620,'INF GERAIS'!D1620=VISTORIA!D1620,'INF GERAIS'!D1620='PRESTAÇÃO DE CONTAS'!D1620,'INF GERAIS'!D1620='OBS  ENC'!D1620,'INF GERAIS'!D1620='CONCLUSÃO INFORMAL'!D1620)</f>
        <v>1</v>
      </c>
      <c r="Q1603" t="b">
        <f>AND('INF GERAIS'!E1620=RESUMO!E1620,'INF GERAIS'!E1620='TERMO DE ADESÃO'!E1620,'INF GERAIS'!E1620=EVENTOS!E1620,'INF GERAIS'!E1620=PAGAMENTOS!E1620,'INF GERAIS'!E1620=VISTORIA!E1620,'INF GERAIS'!E1620='PRESTAÇÃO DE CONTAS'!E1620,'INF GERAIS'!E1620='OBS  ENC'!E1620,'INF GERAIS'!E1620='CONCLUSÃO INFORMAL'!E1620)</f>
        <v>1</v>
      </c>
    </row>
    <row r="1604" spans="15:17" x14ac:dyDescent="0.35">
      <c r="O1604" t="b">
        <f>AND('INF GERAIS'!B1621=LEFT(RESUMO!B1621,9),'INF GERAIS'!B1621=LEFT('TERMO DE ADESÃO'!B1621,9),'INF GERAIS'!B1621=LEFT(EVENTOS!B1621,9),'INF GERAIS'!B1621=LEFT(PAGAMENTOS!B1621,9),'INF GERAIS'!B1621=LEFT(VISTORIA!B1621,9),'INF GERAIS'!B1621=LEFT('PRESTAÇÃO DE CONTAS'!B1621,9),'INF GERAIS'!B1621=LEFT('OBS  ENC'!B1621,9),'INF GERAIS'!B1621=LEFT('CONCLUSÃO INFORMAL'!B1621,9))</f>
        <v>1</v>
      </c>
      <c r="P1604" t="b">
        <f>AND('INF GERAIS'!D1621=RESUMO!D1621,'INF GERAIS'!D1621='TERMO DE ADESÃO'!D1621,'INF GERAIS'!D1621=EVENTOS!D1621,'INF GERAIS'!D1621=PAGAMENTOS!D1621,'INF GERAIS'!D1621=VISTORIA!D1621,'INF GERAIS'!D1621='PRESTAÇÃO DE CONTAS'!D1621,'INF GERAIS'!D1621='OBS  ENC'!D1621,'INF GERAIS'!D1621='CONCLUSÃO INFORMAL'!D1621)</f>
        <v>1</v>
      </c>
      <c r="Q1604" t="b">
        <f>AND('INF GERAIS'!E1621=RESUMO!E1621,'INF GERAIS'!E1621='TERMO DE ADESÃO'!E1621,'INF GERAIS'!E1621=EVENTOS!E1621,'INF GERAIS'!E1621=PAGAMENTOS!E1621,'INF GERAIS'!E1621=VISTORIA!E1621,'INF GERAIS'!E1621='PRESTAÇÃO DE CONTAS'!E1621,'INF GERAIS'!E1621='OBS  ENC'!E1621,'INF GERAIS'!E1621='CONCLUSÃO INFORMAL'!E1621)</f>
        <v>1</v>
      </c>
    </row>
    <row r="1605" spans="15:17" x14ac:dyDescent="0.35">
      <c r="O1605" t="b">
        <f>AND('INF GERAIS'!B1622=LEFT(RESUMO!B1622,9),'INF GERAIS'!B1622=LEFT('TERMO DE ADESÃO'!B1622,9),'INF GERAIS'!B1622=LEFT(EVENTOS!B1622,9),'INF GERAIS'!B1622=LEFT(PAGAMENTOS!B1622,9),'INF GERAIS'!B1622=LEFT(VISTORIA!B1622,9),'INF GERAIS'!B1622=LEFT('PRESTAÇÃO DE CONTAS'!B1622,9),'INF GERAIS'!B1622=LEFT('OBS  ENC'!B1622,9),'INF GERAIS'!B1622=LEFT('CONCLUSÃO INFORMAL'!B1622,9))</f>
        <v>1</v>
      </c>
      <c r="P1605" t="b">
        <f>AND('INF GERAIS'!D1622=RESUMO!D1622,'INF GERAIS'!D1622='TERMO DE ADESÃO'!D1622,'INF GERAIS'!D1622=EVENTOS!D1622,'INF GERAIS'!D1622=PAGAMENTOS!D1622,'INF GERAIS'!D1622=VISTORIA!D1622,'INF GERAIS'!D1622='PRESTAÇÃO DE CONTAS'!D1622,'INF GERAIS'!D1622='OBS  ENC'!D1622,'INF GERAIS'!D1622='CONCLUSÃO INFORMAL'!D1622)</f>
        <v>1</v>
      </c>
      <c r="Q1605" t="b">
        <f>AND('INF GERAIS'!E1622=RESUMO!E1622,'INF GERAIS'!E1622='TERMO DE ADESÃO'!E1622,'INF GERAIS'!E1622=EVENTOS!E1622,'INF GERAIS'!E1622=PAGAMENTOS!E1622,'INF GERAIS'!E1622=VISTORIA!E1622,'INF GERAIS'!E1622='PRESTAÇÃO DE CONTAS'!E1622,'INF GERAIS'!E1622='OBS  ENC'!E1622,'INF GERAIS'!E1622='CONCLUSÃO INFORMAL'!E1622)</f>
        <v>1</v>
      </c>
    </row>
    <row r="1606" spans="15:17" x14ac:dyDescent="0.35">
      <c r="O1606" t="b">
        <f>AND('INF GERAIS'!B1623=LEFT(RESUMO!B1623,9),'INF GERAIS'!B1623=LEFT('TERMO DE ADESÃO'!B1623,9),'INF GERAIS'!B1623=LEFT(EVENTOS!B1623,9),'INF GERAIS'!B1623=LEFT(PAGAMENTOS!B1623,9),'INF GERAIS'!B1623=LEFT(VISTORIA!B1623,9),'INF GERAIS'!B1623=LEFT('PRESTAÇÃO DE CONTAS'!B1623,9),'INF GERAIS'!B1623=LEFT('OBS  ENC'!B1623,9),'INF GERAIS'!B1623=LEFT('CONCLUSÃO INFORMAL'!B1623,9))</f>
        <v>1</v>
      </c>
      <c r="P1606" t="b">
        <f>AND('INF GERAIS'!D1623=RESUMO!D1623,'INF GERAIS'!D1623='TERMO DE ADESÃO'!D1623,'INF GERAIS'!D1623=EVENTOS!D1623,'INF GERAIS'!D1623=PAGAMENTOS!D1623,'INF GERAIS'!D1623=VISTORIA!D1623,'INF GERAIS'!D1623='PRESTAÇÃO DE CONTAS'!D1623,'INF GERAIS'!D1623='OBS  ENC'!D1623,'INF GERAIS'!D1623='CONCLUSÃO INFORMAL'!D1623)</f>
        <v>1</v>
      </c>
      <c r="Q1606" t="b">
        <f>AND('INF GERAIS'!E1623=RESUMO!E1623,'INF GERAIS'!E1623='TERMO DE ADESÃO'!E1623,'INF GERAIS'!E1623=EVENTOS!E1623,'INF GERAIS'!E1623=PAGAMENTOS!E1623,'INF GERAIS'!E1623=VISTORIA!E1623,'INF GERAIS'!E1623='PRESTAÇÃO DE CONTAS'!E1623,'INF GERAIS'!E1623='OBS  ENC'!E1623,'INF GERAIS'!E1623='CONCLUSÃO INFORMAL'!E1623)</f>
        <v>1</v>
      </c>
    </row>
    <row r="1607" spans="15:17" x14ac:dyDescent="0.35">
      <c r="O1607" t="b">
        <f>AND('INF GERAIS'!B1624=LEFT(RESUMO!B1624,9),'INF GERAIS'!B1624=LEFT('TERMO DE ADESÃO'!B1624,9),'INF GERAIS'!B1624=LEFT(EVENTOS!B1624,9),'INF GERAIS'!B1624=LEFT(PAGAMENTOS!B1624,9),'INF GERAIS'!B1624=LEFT(VISTORIA!B1624,9),'INF GERAIS'!B1624=LEFT('PRESTAÇÃO DE CONTAS'!B1624,9),'INF GERAIS'!B1624=LEFT('OBS  ENC'!B1624,9),'INF GERAIS'!B1624=LEFT('CONCLUSÃO INFORMAL'!B1624,9))</f>
        <v>1</v>
      </c>
      <c r="P1607" t="b">
        <f>AND('INF GERAIS'!D1624=RESUMO!D1624,'INF GERAIS'!D1624='TERMO DE ADESÃO'!D1624,'INF GERAIS'!D1624=EVENTOS!D1624,'INF GERAIS'!D1624=PAGAMENTOS!D1624,'INF GERAIS'!D1624=VISTORIA!D1624,'INF GERAIS'!D1624='PRESTAÇÃO DE CONTAS'!D1624,'INF GERAIS'!D1624='OBS  ENC'!D1624,'INF GERAIS'!D1624='CONCLUSÃO INFORMAL'!D1624)</f>
        <v>1</v>
      </c>
      <c r="Q1607" t="b">
        <f>AND('INF GERAIS'!E1624=RESUMO!E1624,'INF GERAIS'!E1624='TERMO DE ADESÃO'!E1624,'INF GERAIS'!E1624=EVENTOS!E1624,'INF GERAIS'!E1624=PAGAMENTOS!E1624,'INF GERAIS'!E1624=VISTORIA!E1624,'INF GERAIS'!E1624='PRESTAÇÃO DE CONTAS'!E1624,'INF GERAIS'!E1624='OBS  ENC'!E1624,'INF GERAIS'!E1624='CONCLUSÃO INFORMAL'!E1624)</f>
        <v>1</v>
      </c>
    </row>
    <row r="1608" spans="15:17" x14ac:dyDescent="0.35">
      <c r="O1608" t="b">
        <f>AND('INF GERAIS'!B1625=LEFT(RESUMO!B1625,9),'INF GERAIS'!B1625=LEFT('TERMO DE ADESÃO'!B1625,9),'INF GERAIS'!B1625=LEFT(EVENTOS!B1625,9),'INF GERAIS'!B1625=LEFT(PAGAMENTOS!B1625,9),'INF GERAIS'!B1625=LEFT(VISTORIA!B1625,9),'INF GERAIS'!B1625=LEFT('PRESTAÇÃO DE CONTAS'!B1625,9),'INF GERAIS'!B1625=LEFT('OBS  ENC'!B1625,9),'INF GERAIS'!B1625=LEFT('CONCLUSÃO INFORMAL'!B1625,9))</f>
        <v>1</v>
      </c>
      <c r="P1608" t="b">
        <f>AND('INF GERAIS'!D1625=RESUMO!D1625,'INF GERAIS'!D1625='TERMO DE ADESÃO'!D1625,'INF GERAIS'!D1625=EVENTOS!D1625,'INF GERAIS'!D1625=PAGAMENTOS!D1625,'INF GERAIS'!D1625=VISTORIA!D1625,'INF GERAIS'!D1625='PRESTAÇÃO DE CONTAS'!D1625,'INF GERAIS'!D1625='OBS  ENC'!D1625,'INF GERAIS'!D1625='CONCLUSÃO INFORMAL'!D1625)</f>
        <v>1</v>
      </c>
      <c r="Q1608" t="b">
        <f>AND('INF GERAIS'!E1625=RESUMO!E1625,'INF GERAIS'!E1625='TERMO DE ADESÃO'!E1625,'INF GERAIS'!E1625=EVENTOS!E1625,'INF GERAIS'!E1625=PAGAMENTOS!E1625,'INF GERAIS'!E1625=VISTORIA!E1625,'INF GERAIS'!E1625='PRESTAÇÃO DE CONTAS'!E1625,'INF GERAIS'!E1625='OBS  ENC'!E1625,'INF GERAIS'!E1625='CONCLUSÃO INFORMAL'!E1625)</f>
        <v>1</v>
      </c>
    </row>
    <row r="1609" spans="15:17" x14ac:dyDescent="0.35">
      <c r="O1609" t="b">
        <f>AND('INF GERAIS'!B1626=LEFT(RESUMO!B1626,9),'INF GERAIS'!B1626=LEFT('TERMO DE ADESÃO'!B1626,9),'INF GERAIS'!B1626=LEFT(EVENTOS!B1626,9),'INF GERAIS'!B1626=LEFT(PAGAMENTOS!B1626,9),'INF GERAIS'!B1626=LEFT(VISTORIA!B1626,9),'INF GERAIS'!B1626=LEFT('PRESTAÇÃO DE CONTAS'!B1626,9),'INF GERAIS'!B1626=LEFT('OBS  ENC'!B1626,9),'INF GERAIS'!B1626=LEFT('CONCLUSÃO INFORMAL'!B1626,9))</f>
        <v>1</v>
      </c>
      <c r="P1609" t="b">
        <f>AND('INF GERAIS'!D1626=RESUMO!D1626,'INF GERAIS'!D1626='TERMO DE ADESÃO'!D1626,'INF GERAIS'!D1626=EVENTOS!D1626,'INF GERAIS'!D1626=PAGAMENTOS!D1626,'INF GERAIS'!D1626=VISTORIA!D1626,'INF GERAIS'!D1626='PRESTAÇÃO DE CONTAS'!D1626,'INF GERAIS'!D1626='OBS  ENC'!D1626,'INF GERAIS'!D1626='CONCLUSÃO INFORMAL'!D1626)</f>
        <v>1</v>
      </c>
      <c r="Q1609" t="b">
        <f>AND('INF GERAIS'!E1626=RESUMO!E1626,'INF GERAIS'!E1626='TERMO DE ADESÃO'!E1626,'INF GERAIS'!E1626=EVENTOS!E1626,'INF GERAIS'!E1626=PAGAMENTOS!E1626,'INF GERAIS'!E1626=VISTORIA!E1626,'INF GERAIS'!E1626='PRESTAÇÃO DE CONTAS'!E1626,'INF GERAIS'!E1626='OBS  ENC'!E1626,'INF GERAIS'!E1626='CONCLUSÃO INFORMAL'!E1626)</f>
        <v>1</v>
      </c>
    </row>
    <row r="1610" spans="15:17" x14ac:dyDescent="0.35">
      <c r="O1610" t="b">
        <f>AND('INF GERAIS'!B1627=LEFT(RESUMO!B1627,9),'INF GERAIS'!B1627=LEFT('TERMO DE ADESÃO'!B1627,9),'INF GERAIS'!B1627=LEFT(EVENTOS!B1627,9),'INF GERAIS'!B1627=LEFT(PAGAMENTOS!B1627,9),'INF GERAIS'!B1627=LEFT(VISTORIA!B1627,9),'INF GERAIS'!B1627=LEFT('PRESTAÇÃO DE CONTAS'!B1627,9),'INF GERAIS'!B1627=LEFT('OBS  ENC'!B1627,9),'INF GERAIS'!B1627=LEFT('CONCLUSÃO INFORMAL'!B1627,9))</f>
        <v>1</v>
      </c>
      <c r="P1610" t="b">
        <f>AND('INF GERAIS'!D1627=RESUMO!D1627,'INF GERAIS'!D1627='TERMO DE ADESÃO'!D1627,'INF GERAIS'!D1627=EVENTOS!D1627,'INF GERAIS'!D1627=PAGAMENTOS!D1627,'INF GERAIS'!D1627=VISTORIA!D1627,'INF GERAIS'!D1627='PRESTAÇÃO DE CONTAS'!D1627,'INF GERAIS'!D1627='OBS  ENC'!D1627,'INF GERAIS'!D1627='CONCLUSÃO INFORMAL'!D1627)</f>
        <v>1</v>
      </c>
      <c r="Q1610" t="b">
        <f>AND('INF GERAIS'!E1627=RESUMO!E1627,'INF GERAIS'!E1627='TERMO DE ADESÃO'!E1627,'INF GERAIS'!E1627=EVENTOS!E1627,'INF GERAIS'!E1627=PAGAMENTOS!E1627,'INF GERAIS'!E1627=VISTORIA!E1627,'INF GERAIS'!E1627='PRESTAÇÃO DE CONTAS'!E1627,'INF GERAIS'!E1627='OBS  ENC'!E1627,'INF GERAIS'!E1627='CONCLUSÃO INFORMAL'!E1627)</f>
        <v>1</v>
      </c>
    </row>
    <row r="1611" spans="15:17" x14ac:dyDescent="0.35">
      <c r="O1611" t="b">
        <f>AND('INF GERAIS'!B1628=LEFT(RESUMO!B1628,9),'INF GERAIS'!B1628=LEFT('TERMO DE ADESÃO'!B1628,9),'INF GERAIS'!B1628=LEFT(EVENTOS!B1628,9),'INF GERAIS'!B1628=LEFT(PAGAMENTOS!B1628,9),'INF GERAIS'!B1628=LEFT(VISTORIA!B1628,9),'INF GERAIS'!B1628=LEFT('PRESTAÇÃO DE CONTAS'!B1628,9),'INF GERAIS'!B1628=LEFT('OBS  ENC'!B1628,9),'INF GERAIS'!B1628=LEFT('CONCLUSÃO INFORMAL'!B1628,9))</f>
        <v>1</v>
      </c>
      <c r="P1611" t="b">
        <f>AND('INF GERAIS'!D1628=RESUMO!D1628,'INF GERAIS'!D1628='TERMO DE ADESÃO'!D1628,'INF GERAIS'!D1628=EVENTOS!D1628,'INF GERAIS'!D1628=PAGAMENTOS!D1628,'INF GERAIS'!D1628=VISTORIA!D1628,'INF GERAIS'!D1628='PRESTAÇÃO DE CONTAS'!D1628,'INF GERAIS'!D1628='OBS  ENC'!D1628,'INF GERAIS'!D1628='CONCLUSÃO INFORMAL'!D1628)</f>
        <v>1</v>
      </c>
      <c r="Q1611" t="b">
        <f>AND('INF GERAIS'!E1628=RESUMO!E1628,'INF GERAIS'!E1628='TERMO DE ADESÃO'!E1628,'INF GERAIS'!E1628=EVENTOS!E1628,'INF GERAIS'!E1628=PAGAMENTOS!E1628,'INF GERAIS'!E1628=VISTORIA!E1628,'INF GERAIS'!E1628='PRESTAÇÃO DE CONTAS'!E1628,'INF GERAIS'!E1628='OBS  ENC'!E1628,'INF GERAIS'!E1628='CONCLUSÃO INFORMAL'!E1628)</f>
        <v>1</v>
      </c>
    </row>
    <row r="1612" spans="15:17" x14ac:dyDescent="0.35">
      <c r="O1612" t="b">
        <f>AND('INF GERAIS'!B1629=LEFT(RESUMO!B1629,9),'INF GERAIS'!B1629=LEFT('TERMO DE ADESÃO'!B1629,9),'INF GERAIS'!B1629=LEFT(EVENTOS!B1629,9),'INF GERAIS'!B1629=LEFT(PAGAMENTOS!B1629,9),'INF GERAIS'!B1629=LEFT(VISTORIA!B1629,9),'INF GERAIS'!B1629=LEFT('PRESTAÇÃO DE CONTAS'!B1629,9),'INF GERAIS'!B1629=LEFT('OBS  ENC'!B1629,9),'INF GERAIS'!B1629=LEFT('CONCLUSÃO INFORMAL'!B1629,9))</f>
        <v>1</v>
      </c>
      <c r="P1612" t="b">
        <f>AND('INF GERAIS'!D1629=RESUMO!D1629,'INF GERAIS'!D1629='TERMO DE ADESÃO'!D1629,'INF GERAIS'!D1629=EVENTOS!D1629,'INF GERAIS'!D1629=PAGAMENTOS!D1629,'INF GERAIS'!D1629=VISTORIA!D1629,'INF GERAIS'!D1629='PRESTAÇÃO DE CONTAS'!D1629,'INF GERAIS'!D1629='OBS  ENC'!D1629,'INF GERAIS'!D1629='CONCLUSÃO INFORMAL'!D1629)</f>
        <v>1</v>
      </c>
      <c r="Q1612" t="b">
        <f>AND('INF GERAIS'!E1629=RESUMO!E1629,'INF GERAIS'!E1629='TERMO DE ADESÃO'!E1629,'INF GERAIS'!E1629=EVENTOS!E1629,'INF GERAIS'!E1629=PAGAMENTOS!E1629,'INF GERAIS'!E1629=VISTORIA!E1629,'INF GERAIS'!E1629='PRESTAÇÃO DE CONTAS'!E1629,'INF GERAIS'!E1629='OBS  ENC'!E1629,'INF GERAIS'!E1629='CONCLUSÃO INFORMAL'!E1629)</f>
        <v>1</v>
      </c>
    </row>
    <row r="1613" spans="15:17" x14ac:dyDescent="0.35">
      <c r="O1613" t="b">
        <f>AND('INF GERAIS'!B1630=LEFT(RESUMO!B1630,9),'INF GERAIS'!B1630=LEFT('TERMO DE ADESÃO'!B1630,9),'INF GERAIS'!B1630=LEFT(EVENTOS!B1630,9),'INF GERAIS'!B1630=LEFT(PAGAMENTOS!B1630,9),'INF GERAIS'!B1630=LEFT(VISTORIA!B1630,9),'INF GERAIS'!B1630=LEFT('PRESTAÇÃO DE CONTAS'!B1630,9),'INF GERAIS'!B1630=LEFT('OBS  ENC'!B1630,9),'INF GERAIS'!B1630=LEFT('CONCLUSÃO INFORMAL'!B1630,9))</f>
        <v>1</v>
      </c>
      <c r="P1613" t="b">
        <f>AND('INF GERAIS'!D1630=RESUMO!D1630,'INF GERAIS'!D1630='TERMO DE ADESÃO'!D1630,'INF GERAIS'!D1630=EVENTOS!D1630,'INF GERAIS'!D1630=PAGAMENTOS!D1630,'INF GERAIS'!D1630=VISTORIA!D1630,'INF GERAIS'!D1630='PRESTAÇÃO DE CONTAS'!D1630,'INF GERAIS'!D1630='OBS  ENC'!D1630,'INF GERAIS'!D1630='CONCLUSÃO INFORMAL'!D1630)</f>
        <v>1</v>
      </c>
      <c r="Q1613" t="b">
        <f>AND('INF GERAIS'!E1630=RESUMO!E1630,'INF GERAIS'!E1630='TERMO DE ADESÃO'!E1630,'INF GERAIS'!E1630=EVENTOS!E1630,'INF GERAIS'!E1630=PAGAMENTOS!E1630,'INF GERAIS'!E1630=VISTORIA!E1630,'INF GERAIS'!E1630='PRESTAÇÃO DE CONTAS'!E1630,'INF GERAIS'!E1630='OBS  ENC'!E1630,'INF GERAIS'!E1630='CONCLUSÃO INFORMAL'!E1630)</f>
        <v>1</v>
      </c>
    </row>
    <row r="1614" spans="15:17" x14ac:dyDescent="0.35">
      <c r="O1614" t="b">
        <f>AND('INF GERAIS'!B1631=LEFT(RESUMO!B1631,9),'INF GERAIS'!B1631=LEFT('TERMO DE ADESÃO'!B1631,9),'INF GERAIS'!B1631=LEFT(EVENTOS!B1631,9),'INF GERAIS'!B1631=LEFT(PAGAMENTOS!B1631,9),'INF GERAIS'!B1631=LEFT(VISTORIA!B1631,9),'INF GERAIS'!B1631=LEFT('PRESTAÇÃO DE CONTAS'!B1631,9),'INF GERAIS'!B1631=LEFT('OBS  ENC'!B1631,9),'INF GERAIS'!B1631=LEFT('CONCLUSÃO INFORMAL'!B1631,9))</f>
        <v>1</v>
      </c>
      <c r="P1614" t="b">
        <f>AND('INF GERAIS'!D1631=RESUMO!D1631,'INF GERAIS'!D1631='TERMO DE ADESÃO'!D1631,'INF GERAIS'!D1631=EVENTOS!D1631,'INF GERAIS'!D1631=PAGAMENTOS!D1631,'INF GERAIS'!D1631=VISTORIA!D1631,'INF GERAIS'!D1631='PRESTAÇÃO DE CONTAS'!D1631,'INF GERAIS'!D1631='OBS  ENC'!D1631,'INF GERAIS'!D1631='CONCLUSÃO INFORMAL'!D1631)</f>
        <v>1</v>
      </c>
      <c r="Q1614" t="b">
        <f>AND('INF GERAIS'!E1631=RESUMO!E1631,'INF GERAIS'!E1631='TERMO DE ADESÃO'!E1631,'INF GERAIS'!E1631=EVENTOS!E1631,'INF GERAIS'!E1631=PAGAMENTOS!E1631,'INF GERAIS'!E1631=VISTORIA!E1631,'INF GERAIS'!E1631='PRESTAÇÃO DE CONTAS'!E1631,'INF GERAIS'!E1631='OBS  ENC'!E1631,'INF GERAIS'!E1631='CONCLUSÃO INFORMAL'!E1631)</f>
        <v>1</v>
      </c>
    </row>
    <row r="1615" spans="15:17" x14ac:dyDescent="0.35">
      <c r="O1615" t="b">
        <f>AND('INF GERAIS'!B1632=LEFT(RESUMO!B1632,9),'INF GERAIS'!B1632=LEFT('TERMO DE ADESÃO'!B1632,9),'INF GERAIS'!B1632=LEFT(EVENTOS!B1632,9),'INF GERAIS'!B1632=LEFT(PAGAMENTOS!B1632,9),'INF GERAIS'!B1632=LEFT(VISTORIA!B1632,9),'INF GERAIS'!B1632=LEFT('PRESTAÇÃO DE CONTAS'!B1632,9),'INF GERAIS'!B1632=LEFT('OBS  ENC'!B1632,9),'INF GERAIS'!B1632=LEFT('CONCLUSÃO INFORMAL'!B1632,9))</f>
        <v>1</v>
      </c>
      <c r="P1615" t="b">
        <f>AND('INF GERAIS'!D1632=RESUMO!D1632,'INF GERAIS'!D1632='TERMO DE ADESÃO'!D1632,'INF GERAIS'!D1632=EVENTOS!D1632,'INF GERAIS'!D1632=PAGAMENTOS!D1632,'INF GERAIS'!D1632=VISTORIA!D1632,'INF GERAIS'!D1632='PRESTAÇÃO DE CONTAS'!D1632,'INF GERAIS'!D1632='OBS  ENC'!D1632,'INF GERAIS'!D1632='CONCLUSÃO INFORMAL'!D1632)</f>
        <v>1</v>
      </c>
      <c r="Q1615" t="b">
        <f>AND('INF GERAIS'!E1632=RESUMO!E1632,'INF GERAIS'!E1632='TERMO DE ADESÃO'!E1632,'INF GERAIS'!E1632=EVENTOS!E1632,'INF GERAIS'!E1632=PAGAMENTOS!E1632,'INF GERAIS'!E1632=VISTORIA!E1632,'INF GERAIS'!E1632='PRESTAÇÃO DE CONTAS'!E1632,'INF GERAIS'!E1632='OBS  ENC'!E1632,'INF GERAIS'!E1632='CONCLUSÃO INFORMAL'!E1632)</f>
        <v>1</v>
      </c>
    </row>
    <row r="1616" spans="15:17" x14ac:dyDescent="0.35">
      <c r="O1616" t="b">
        <f>AND('INF GERAIS'!B1633=LEFT(RESUMO!B1633,9),'INF GERAIS'!B1633=LEFT('TERMO DE ADESÃO'!B1633,9),'INF GERAIS'!B1633=LEFT(EVENTOS!B1633,9),'INF GERAIS'!B1633=LEFT(PAGAMENTOS!B1633,9),'INF GERAIS'!B1633=LEFT(VISTORIA!B1633,9),'INF GERAIS'!B1633=LEFT('PRESTAÇÃO DE CONTAS'!B1633,9),'INF GERAIS'!B1633=LEFT('OBS  ENC'!B1633,9),'INF GERAIS'!B1633=LEFT('CONCLUSÃO INFORMAL'!B1633,9))</f>
        <v>1</v>
      </c>
      <c r="P1616" t="b">
        <f>AND('INF GERAIS'!D1633=RESUMO!D1633,'INF GERAIS'!D1633='TERMO DE ADESÃO'!D1633,'INF GERAIS'!D1633=EVENTOS!D1633,'INF GERAIS'!D1633=PAGAMENTOS!D1633,'INF GERAIS'!D1633=VISTORIA!D1633,'INF GERAIS'!D1633='PRESTAÇÃO DE CONTAS'!D1633,'INF GERAIS'!D1633='OBS  ENC'!D1633,'INF GERAIS'!D1633='CONCLUSÃO INFORMAL'!D1633)</f>
        <v>1</v>
      </c>
      <c r="Q1616" t="b">
        <f>AND('INF GERAIS'!E1633=RESUMO!E1633,'INF GERAIS'!E1633='TERMO DE ADESÃO'!E1633,'INF GERAIS'!E1633=EVENTOS!E1633,'INF GERAIS'!E1633=PAGAMENTOS!E1633,'INF GERAIS'!E1633=VISTORIA!E1633,'INF GERAIS'!E1633='PRESTAÇÃO DE CONTAS'!E1633,'INF GERAIS'!E1633='OBS  ENC'!E1633,'INF GERAIS'!E1633='CONCLUSÃO INFORMAL'!E1633)</f>
        <v>1</v>
      </c>
    </row>
    <row r="1617" spans="15:17" x14ac:dyDescent="0.35">
      <c r="O1617" t="b">
        <f>AND('INF GERAIS'!B1634=LEFT(RESUMO!B1634,9),'INF GERAIS'!B1634=LEFT('TERMO DE ADESÃO'!B1634,9),'INF GERAIS'!B1634=LEFT(EVENTOS!B1634,9),'INF GERAIS'!B1634=LEFT(PAGAMENTOS!B1634,9),'INF GERAIS'!B1634=LEFT(VISTORIA!B1634,9),'INF GERAIS'!B1634=LEFT('PRESTAÇÃO DE CONTAS'!B1634,9),'INF GERAIS'!B1634=LEFT('OBS  ENC'!B1634,9),'INF GERAIS'!B1634=LEFT('CONCLUSÃO INFORMAL'!B1634,9))</f>
        <v>1</v>
      </c>
      <c r="P1617" t="b">
        <f>AND('INF GERAIS'!D1634=RESUMO!D1634,'INF GERAIS'!D1634='TERMO DE ADESÃO'!D1634,'INF GERAIS'!D1634=EVENTOS!D1634,'INF GERAIS'!D1634=PAGAMENTOS!D1634,'INF GERAIS'!D1634=VISTORIA!D1634,'INF GERAIS'!D1634='PRESTAÇÃO DE CONTAS'!D1634,'INF GERAIS'!D1634='OBS  ENC'!D1634,'INF GERAIS'!D1634='CONCLUSÃO INFORMAL'!D1634)</f>
        <v>1</v>
      </c>
      <c r="Q1617" t="b">
        <f>AND('INF GERAIS'!E1634=RESUMO!E1634,'INF GERAIS'!E1634='TERMO DE ADESÃO'!E1634,'INF GERAIS'!E1634=EVENTOS!E1634,'INF GERAIS'!E1634=PAGAMENTOS!E1634,'INF GERAIS'!E1634=VISTORIA!E1634,'INF GERAIS'!E1634='PRESTAÇÃO DE CONTAS'!E1634,'INF GERAIS'!E1634='OBS  ENC'!E1634,'INF GERAIS'!E1634='CONCLUSÃO INFORMAL'!E1634)</f>
        <v>1</v>
      </c>
    </row>
    <row r="1618" spans="15:17" x14ac:dyDescent="0.35">
      <c r="O1618" t="b">
        <f>AND('INF GERAIS'!B1635=LEFT(RESUMO!B1635,9),'INF GERAIS'!B1635=LEFT('TERMO DE ADESÃO'!B1635,9),'INF GERAIS'!B1635=LEFT(EVENTOS!B1635,9),'INF GERAIS'!B1635=LEFT(PAGAMENTOS!B1635,9),'INF GERAIS'!B1635=LEFT(VISTORIA!B1635,9),'INF GERAIS'!B1635=LEFT('PRESTAÇÃO DE CONTAS'!B1635,9),'INF GERAIS'!B1635=LEFT('OBS  ENC'!B1635,9),'INF GERAIS'!B1635=LEFT('CONCLUSÃO INFORMAL'!B1635,9))</f>
        <v>1</v>
      </c>
      <c r="P1618" t="b">
        <f>AND('INF GERAIS'!D1635=RESUMO!D1635,'INF GERAIS'!D1635='TERMO DE ADESÃO'!D1635,'INF GERAIS'!D1635=EVENTOS!D1635,'INF GERAIS'!D1635=PAGAMENTOS!D1635,'INF GERAIS'!D1635=VISTORIA!D1635,'INF GERAIS'!D1635='PRESTAÇÃO DE CONTAS'!D1635,'INF GERAIS'!D1635='OBS  ENC'!D1635,'INF GERAIS'!D1635='CONCLUSÃO INFORMAL'!D1635)</f>
        <v>1</v>
      </c>
      <c r="Q1618" t="b">
        <f>AND('INF GERAIS'!E1635=RESUMO!E1635,'INF GERAIS'!E1635='TERMO DE ADESÃO'!E1635,'INF GERAIS'!E1635=EVENTOS!E1635,'INF GERAIS'!E1635=PAGAMENTOS!E1635,'INF GERAIS'!E1635=VISTORIA!E1635,'INF GERAIS'!E1635='PRESTAÇÃO DE CONTAS'!E1635,'INF GERAIS'!E1635='OBS  ENC'!E1635,'INF GERAIS'!E1635='CONCLUSÃO INFORMAL'!E1635)</f>
        <v>1</v>
      </c>
    </row>
    <row r="1619" spans="15:17" x14ac:dyDescent="0.35">
      <c r="O1619" t="b">
        <f>AND('INF GERAIS'!B1636=LEFT(RESUMO!B1636,9),'INF GERAIS'!B1636=LEFT('TERMO DE ADESÃO'!B1636,9),'INF GERAIS'!B1636=LEFT(EVENTOS!B1636,9),'INF GERAIS'!B1636=LEFT(PAGAMENTOS!B1636,9),'INF GERAIS'!B1636=LEFT(VISTORIA!B1636,9),'INF GERAIS'!B1636=LEFT('PRESTAÇÃO DE CONTAS'!B1636,9),'INF GERAIS'!B1636=LEFT('OBS  ENC'!B1636,9),'INF GERAIS'!B1636=LEFT('CONCLUSÃO INFORMAL'!B1636,9))</f>
        <v>1</v>
      </c>
      <c r="P1619" t="b">
        <f>AND('INF GERAIS'!D1636=RESUMO!D1636,'INF GERAIS'!D1636='TERMO DE ADESÃO'!D1636,'INF GERAIS'!D1636=EVENTOS!D1636,'INF GERAIS'!D1636=PAGAMENTOS!D1636,'INF GERAIS'!D1636=VISTORIA!D1636,'INF GERAIS'!D1636='PRESTAÇÃO DE CONTAS'!D1636,'INF GERAIS'!D1636='OBS  ENC'!D1636,'INF GERAIS'!D1636='CONCLUSÃO INFORMAL'!D1636)</f>
        <v>1</v>
      </c>
      <c r="Q1619" t="b">
        <f>AND('INF GERAIS'!E1636=RESUMO!E1636,'INF GERAIS'!E1636='TERMO DE ADESÃO'!E1636,'INF GERAIS'!E1636=EVENTOS!E1636,'INF GERAIS'!E1636=PAGAMENTOS!E1636,'INF GERAIS'!E1636=VISTORIA!E1636,'INF GERAIS'!E1636='PRESTAÇÃO DE CONTAS'!E1636,'INF GERAIS'!E1636='OBS  ENC'!E1636,'INF GERAIS'!E1636='CONCLUSÃO INFORMAL'!E1636)</f>
        <v>1</v>
      </c>
    </row>
    <row r="1620" spans="15:17" x14ac:dyDescent="0.35">
      <c r="O1620" t="b">
        <f>AND('INF GERAIS'!B1637=LEFT(RESUMO!B1637,9),'INF GERAIS'!B1637=LEFT('TERMO DE ADESÃO'!B1637,9),'INF GERAIS'!B1637=LEFT(EVENTOS!B1637,9),'INF GERAIS'!B1637=LEFT(PAGAMENTOS!B1637,9),'INF GERAIS'!B1637=LEFT(VISTORIA!B1637,9),'INF GERAIS'!B1637=LEFT('PRESTAÇÃO DE CONTAS'!B1637,9),'INF GERAIS'!B1637=LEFT('OBS  ENC'!B1637,9),'INF GERAIS'!B1637=LEFT('CONCLUSÃO INFORMAL'!B1637,9))</f>
        <v>1</v>
      </c>
      <c r="P1620" t="b">
        <f>AND('INF GERAIS'!D1637=RESUMO!D1637,'INF GERAIS'!D1637='TERMO DE ADESÃO'!D1637,'INF GERAIS'!D1637=EVENTOS!D1637,'INF GERAIS'!D1637=PAGAMENTOS!D1637,'INF GERAIS'!D1637=VISTORIA!D1637,'INF GERAIS'!D1637='PRESTAÇÃO DE CONTAS'!D1637,'INF GERAIS'!D1637='OBS  ENC'!D1637,'INF GERAIS'!D1637='CONCLUSÃO INFORMAL'!D1637)</f>
        <v>1</v>
      </c>
      <c r="Q1620" t="b">
        <f>AND('INF GERAIS'!E1637=RESUMO!E1637,'INF GERAIS'!E1637='TERMO DE ADESÃO'!E1637,'INF GERAIS'!E1637=EVENTOS!E1637,'INF GERAIS'!E1637=PAGAMENTOS!E1637,'INF GERAIS'!E1637=VISTORIA!E1637,'INF GERAIS'!E1637='PRESTAÇÃO DE CONTAS'!E1637,'INF GERAIS'!E1637='OBS  ENC'!E1637,'INF GERAIS'!E1637='CONCLUSÃO INFORMAL'!E1637)</f>
        <v>1</v>
      </c>
    </row>
    <row r="1621" spans="15:17" x14ac:dyDescent="0.35">
      <c r="O1621" t="b">
        <f>AND('INF GERAIS'!B1638=LEFT(RESUMO!B1638,9),'INF GERAIS'!B1638=LEFT('TERMO DE ADESÃO'!B1638,9),'INF GERAIS'!B1638=LEFT(EVENTOS!B1638,9),'INF GERAIS'!B1638=LEFT(PAGAMENTOS!B1638,9),'INF GERAIS'!B1638=LEFT(VISTORIA!B1638,9),'INF GERAIS'!B1638=LEFT('PRESTAÇÃO DE CONTAS'!B1638,9),'INF GERAIS'!B1638=LEFT('OBS  ENC'!B1638,9),'INF GERAIS'!B1638=LEFT('CONCLUSÃO INFORMAL'!B1638,9))</f>
        <v>1</v>
      </c>
      <c r="P1621" t="b">
        <f>AND('INF GERAIS'!D1638=RESUMO!D1638,'INF GERAIS'!D1638='TERMO DE ADESÃO'!D1638,'INF GERAIS'!D1638=EVENTOS!D1638,'INF GERAIS'!D1638=PAGAMENTOS!D1638,'INF GERAIS'!D1638=VISTORIA!D1638,'INF GERAIS'!D1638='PRESTAÇÃO DE CONTAS'!D1638,'INF GERAIS'!D1638='OBS  ENC'!D1638,'INF GERAIS'!D1638='CONCLUSÃO INFORMAL'!D1638)</f>
        <v>1</v>
      </c>
      <c r="Q1621" t="b">
        <f>AND('INF GERAIS'!E1638=RESUMO!E1638,'INF GERAIS'!E1638='TERMO DE ADESÃO'!E1638,'INF GERAIS'!E1638=EVENTOS!E1638,'INF GERAIS'!E1638=PAGAMENTOS!E1638,'INF GERAIS'!E1638=VISTORIA!E1638,'INF GERAIS'!E1638='PRESTAÇÃO DE CONTAS'!E1638,'INF GERAIS'!E1638='OBS  ENC'!E1638,'INF GERAIS'!E1638='CONCLUSÃO INFORMAL'!E1638)</f>
        <v>1</v>
      </c>
    </row>
    <row r="1622" spans="15:17" x14ac:dyDescent="0.35">
      <c r="O1622" t="b">
        <f>AND('INF GERAIS'!B1639=LEFT(RESUMO!B1639,9),'INF GERAIS'!B1639=LEFT('TERMO DE ADESÃO'!B1639,9),'INF GERAIS'!B1639=LEFT(EVENTOS!B1639,9),'INF GERAIS'!B1639=LEFT(PAGAMENTOS!B1639,9),'INF GERAIS'!B1639=LEFT(VISTORIA!B1639,9),'INF GERAIS'!B1639=LEFT('PRESTAÇÃO DE CONTAS'!B1639,9),'INF GERAIS'!B1639=LEFT('OBS  ENC'!B1639,9),'INF GERAIS'!B1639=LEFT('CONCLUSÃO INFORMAL'!B1639,9))</f>
        <v>1</v>
      </c>
      <c r="P1622" t="b">
        <f>AND('INF GERAIS'!D1639=RESUMO!D1639,'INF GERAIS'!D1639='TERMO DE ADESÃO'!D1639,'INF GERAIS'!D1639=EVENTOS!D1639,'INF GERAIS'!D1639=PAGAMENTOS!D1639,'INF GERAIS'!D1639=VISTORIA!D1639,'INF GERAIS'!D1639='PRESTAÇÃO DE CONTAS'!D1639,'INF GERAIS'!D1639='OBS  ENC'!D1639,'INF GERAIS'!D1639='CONCLUSÃO INFORMAL'!D1639)</f>
        <v>1</v>
      </c>
      <c r="Q1622" t="b">
        <f>AND('INF GERAIS'!E1639=RESUMO!E1639,'INF GERAIS'!E1639='TERMO DE ADESÃO'!E1639,'INF GERAIS'!E1639=EVENTOS!E1639,'INF GERAIS'!E1639=PAGAMENTOS!E1639,'INF GERAIS'!E1639=VISTORIA!E1639,'INF GERAIS'!E1639='PRESTAÇÃO DE CONTAS'!E1639,'INF GERAIS'!E1639='OBS  ENC'!E1639,'INF GERAIS'!E1639='CONCLUSÃO INFORMAL'!E1639)</f>
        <v>1</v>
      </c>
    </row>
    <row r="1623" spans="15:17" x14ac:dyDescent="0.35">
      <c r="O1623" t="b">
        <f>AND('INF GERAIS'!B1640=LEFT(RESUMO!B1640,9),'INF GERAIS'!B1640=LEFT('TERMO DE ADESÃO'!B1640,9),'INF GERAIS'!B1640=LEFT(EVENTOS!B1640,9),'INF GERAIS'!B1640=LEFT(PAGAMENTOS!B1640,9),'INF GERAIS'!B1640=LEFT(VISTORIA!B1640,9),'INF GERAIS'!B1640=LEFT('PRESTAÇÃO DE CONTAS'!B1640,9),'INF GERAIS'!B1640=LEFT('OBS  ENC'!B1640,9),'INF GERAIS'!B1640=LEFT('CONCLUSÃO INFORMAL'!B1640,9))</f>
        <v>1</v>
      </c>
      <c r="P1623" t="b">
        <f>AND('INF GERAIS'!D1640=RESUMO!D1640,'INF GERAIS'!D1640='TERMO DE ADESÃO'!D1640,'INF GERAIS'!D1640=EVENTOS!D1640,'INF GERAIS'!D1640=PAGAMENTOS!D1640,'INF GERAIS'!D1640=VISTORIA!D1640,'INF GERAIS'!D1640='PRESTAÇÃO DE CONTAS'!D1640,'INF GERAIS'!D1640='OBS  ENC'!D1640,'INF GERAIS'!D1640='CONCLUSÃO INFORMAL'!D1640)</f>
        <v>1</v>
      </c>
      <c r="Q1623" t="b">
        <f>AND('INF GERAIS'!E1640=RESUMO!E1640,'INF GERAIS'!E1640='TERMO DE ADESÃO'!E1640,'INF GERAIS'!E1640=EVENTOS!E1640,'INF GERAIS'!E1640=PAGAMENTOS!E1640,'INF GERAIS'!E1640=VISTORIA!E1640,'INF GERAIS'!E1640='PRESTAÇÃO DE CONTAS'!E1640,'INF GERAIS'!E1640='OBS  ENC'!E1640,'INF GERAIS'!E1640='CONCLUSÃO INFORMAL'!E1640)</f>
        <v>1</v>
      </c>
    </row>
    <row r="1624" spans="15:17" x14ac:dyDescent="0.35">
      <c r="O1624" t="b">
        <f>AND('INF GERAIS'!B1641=LEFT(RESUMO!B1641,9),'INF GERAIS'!B1641=LEFT('TERMO DE ADESÃO'!B1641,9),'INF GERAIS'!B1641=LEFT(EVENTOS!B1641,9),'INF GERAIS'!B1641=LEFT(PAGAMENTOS!B1641,9),'INF GERAIS'!B1641=LEFT(VISTORIA!B1641,9),'INF GERAIS'!B1641=LEFT('PRESTAÇÃO DE CONTAS'!B1641,9),'INF GERAIS'!B1641=LEFT('OBS  ENC'!B1641,9),'INF GERAIS'!B1641=LEFT('CONCLUSÃO INFORMAL'!B1641,9))</f>
        <v>1</v>
      </c>
      <c r="P1624" t="b">
        <f>AND('INF GERAIS'!D1641=RESUMO!D1641,'INF GERAIS'!D1641='TERMO DE ADESÃO'!D1641,'INF GERAIS'!D1641=EVENTOS!D1641,'INF GERAIS'!D1641=PAGAMENTOS!D1641,'INF GERAIS'!D1641=VISTORIA!D1641,'INF GERAIS'!D1641='PRESTAÇÃO DE CONTAS'!D1641,'INF GERAIS'!D1641='OBS  ENC'!D1641,'INF GERAIS'!D1641='CONCLUSÃO INFORMAL'!D1641)</f>
        <v>1</v>
      </c>
      <c r="Q1624" t="b">
        <f>AND('INF GERAIS'!E1641=RESUMO!E1641,'INF GERAIS'!E1641='TERMO DE ADESÃO'!E1641,'INF GERAIS'!E1641=EVENTOS!E1641,'INF GERAIS'!E1641=PAGAMENTOS!E1641,'INF GERAIS'!E1641=VISTORIA!E1641,'INF GERAIS'!E1641='PRESTAÇÃO DE CONTAS'!E1641,'INF GERAIS'!E1641='OBS  ENC'!E1641,'INF GERAIS'!E1641='CONCLUSÃO INFORMAL'!E1641)</f>
        <v>1</v>
      </c>
    </row>
    <row r="1625" spans="15:17" x14ac:dyDescent="0.35">
      <c r="O1625" t="b">
        <f>AND('INF GERAIS'!B1642=LEFT(RESUMO!B1642,9),'INF GERAIS'!B1642=LEFT('TERMO DE ADESÃO'!B1642,9),'INF GERAIS'!B1642=LEFT(EVENTOS!B1642,9),'INF GERAIS'!B1642=LEFT(PAGAMENTOS!B1642,9),'INF GERAIS'!B1642=LEFT(VISTORIA!B1642,9),'INF GERAIS'!B1642=LEFT('PRESTAÇÃO DE CONTAS'!B1642,9),'INF GERAIS'!B1642=LEFT('OBS  ENC'!B1642,9),'INF GERAIS'!B1642=LEFT('CONCLUSÃO INFORMAL'!B1642,9))</f>
        <v>1</v>
      </c>
      <c r="P1625" t="b">
        <f>AND('INF GERAIS'!D1642=RESUMO!D1642,'INF GERAIS'!D1642='TERMO DE ADESÃO'!D1642,'INF GERAIS'!D1642=EVENTOS!D1642,'INF GERAIS'!D1642=PAGAMENTOS!D1642,'INF GERAIS'!D1642=VISTORIA!D1642,'INF GERAIS'!D1642='PRESTAÇÃO DE CONTAS'!D1642,'INF GERAIS'!D1642='OBS  ENC'!D1642,'INF GERAIS'!D1642='CONCLUSÃO INFORMAL'!D1642)</f>
        <v>1</v>
      </c>
      <c r="Q1625" t="b">
        <f>AND('INF GERAIS'!E1642=RESUMO!E1642,'INF GERAIS'!E1642='TERMO DE ADESÃO'!E1642,'INF GERAIS'!E1642=EVENTOS!E1642,'INF GERAIS'!E1642=PAGAMENTOS!E1642,'INF GERAIS'!E1642=VISTORIA!E1642,'INF GERAIS'!E1642='PRESTAÇÃO DE CONTAS'!E1642,'INF GERAIS'!E1642='OBS  ENC'!E1642,'INF GERAIS'!E1642='CONCLUSÃO INFORMAL'!E1642)</f>
        <v>1</v>
      </c>
    </row>
    <row r="1626" spans="15:17" x14ac:dyDescent="0.35">
      <c r="O1626" t="b">
        <f>AND('INF GERAIS'!B1643=LEFT(RESUMO!B1643,9),'INF GERAIS'!B1643=LEFT('TERMO DE ADESÃO'!B1643,9),'INF GERAIS'!B1643=LEFT(EVENTOS!B1643,9),'INF GERAIS'!B1643=LEFT(PAGAMENTOS!B1643,9),'INF GERAIS'!B1643=LEFT(VISTORIA!B1643,9),'INF GERAIS'!B1643=LEFT('PRESTAÇÃO DE CONTAS'!B1643,9),'INF GERAIS'!B1643=LEFT('OBS  ENC'!B1643,9),'INF GERAIS'!B1643=LEFT('CONCLUSÃO INFORMAL'!B1643,9))</f>
        <v>1</v>
      </c>
      <c r="P1626" t="b">
        <f>AND('INF GERAIS'!D1643=RESUMO!D1643,'INF GERAIS'!D1643='TERMO DE ADESÃO'!D1643,'INF GERAIS'!D1643=EVENTOS!D1643,'INF GERAIS'!D1643=PAGAMENTOS!D1643,'INF GERAIS'!D1643=VISTORIA!D1643,'INF GERAIS'!D1643='PRESTAÇÃO DE CONTAS'!D1643,'INF GERAIS'!D1643='OBS  ENC'!D1643,'INF GERAIS'!D1643='CONCLUSÃO INFORMAL'!D1643)</f>
        <v>1</v>
      </c>
      <c r="Q1626" t="b">
        <f>AND('INF GERAIS'!E1643=RESUMO!E1643,'INF GERAIS'!E1643='TERMO DE ADESÃO'!E1643,'INF GERAIS'!E1643=EVENTOS!E1643,'INF GERAIS'!E1643=PAGAMENTOS!E1643,'INF GERAIS'!E1643=VISTORIA!E1643,'INF GERAIS'!E1643='PRESTAÇÃO DE CONTAS'!E1643,'INF GERAIS'!E1643='OBS  ENC'!E1643,'INF GERAIS'!E1643='CONCLUSÃO INFORMAL'!E1643)</f>
        <v>1</v>
      </c>
    </row>
    <row r="1627" spans="15:17" x14ac:dyDescent="0.35">
      <c r="O1627" t="b">
        <f>AND('INF GERAIS'!B1644=LEFT(RESUMO!B1644,9),'INF GERAIS'!B1644=LEFT('TERMO DE ADESÃO'!B1644,9),'INF GERAIS'!B1644=LEFT(EVENTOS!B1644,9),'INF GERAIS'!B1644=LEFT(PAGAMENTOS!B1644,9),'INF GERAIS'!B1644=LEFT(VISTORIA!B1644,9),'INF GERAIS'!B1644=LEFT('PRESTAÇÃO DE CONTAS'!B1644,9),'INF GERAIS'!B1644=LEFT('OBS  ENC'!B1644,9),'INF GERAIS'!B1644=LEFT('CONCLUSÃO INFORMAL'!B1644,9))</f>
        <v>1</v>
      </c>
      <c r="P1627" t="b">
        <f>AND('INF GERAIS'!D1644=RESUMO!D1644,'INF GERAIS'!D1644='TERMO DE ADESÃO'!D1644,'INF GERAIS'!D1644=EVENTOS!D1644,'INF GERAIS'!D1644=PAGAMENTOS!D1644,'INF GERAIS'!D1644=VISTORIA!D1644,'INF GERAIS'!D1644='PRESTAÇÃO DE CONTAS'!D1644,'INF GERAIS'!D1644='OBS  ENC'!D1644,'INF GERAIS'!D1644='CONCLUSÃO INFORMAL'!D1644)</f>
        <v>1</v>
      </c>
      <c r="Q1627" t="b">
        <f>AND('INF GERAIS'!E1644=RESUMO!E1644,'INF GERAIS'!E1644='TERMO DE ADESÃO'!E1644,'INF GERAIS'!E1644=EVENTOS!E1644,'INF GERAIS'!E1644=PAGAMENTOS!E1644,'INF GERAIS'!E1644=VISTORIA!E1644,'INF GERAIS'!E1644='PRESTAÇÃO DE CONTAS'!E1644,'INF GERAIS'!E1644='OBS  ENC'!E1644,'INF GERAIS'!E1644='CONCLUSÃO INFORMAL'!E1644)</f>
        <v>1</v>
      </c>
    </row>
    <row r="1628" spans="15:17" x14ac:dyDescent="0.35">
      <c r="O1628" t="b">
        <f>AND('INF GERAIS'!B1645=LEFT(RESUMO!B1645,9),'INF GERAIS'!B1645=LEFT('TERMO DE ADESÃO'!B1645,9),'INF GERAIS'!B1645=LEFT(EVENTOS!B1645,9),'INF GERAIS'!B1645=LEFT(PAGAMENTOS!B1645,9),'INF GERAIS'!B1645=LEFT(VISTORIA!B1645,9),'INF GERAIS'!B1645=LEFT('PRESTAÇÃO DE CONTAS'!B1645,9),'INF GERAIS'!B1645=LEFT('OBS  ENC'!B1645,9),'INF GERAIS'!B1645=LEFT('CONCLUSÃO INFORMAL'!B1645,9))</f>
        <v>1</v>
      </c>
      <c r="P1628" t="b">
        <f>AND('INF GERAIS'!D1645=RESUMO!D1645,'INF GERAIS'!D1645='TERMO DE ADESÃO'!D1645,'INF GERAIS'!D1645=EVENTOS!D1645,'INF GERAIS'!D1645=PAGAMENTOS!D1645,'INF GERAIS'!D1645=VISTORIA!D1645,'INF GERAIS'!D1645='PRESTAÇÃO DE CONTAS'!D1645,'INF GERAIS'!D1645='OBS  ENC'!D1645,'INF GERAIS'!D1645='CONCLUSÃO INFORMAL'!D1645)</f>
        <v>1</v>
      </c>
      <c r="Q1628" t="b">
        <f>AND('INF GERAIS'!E1645=RESUMO!E1645,'INF GERAIS'!E1645='TERMO DE ADESÃO'!E1645,'INF GERAIS'!E1645=EVENTOS!E1645,'INF GERAIS'!E1645=PAGAMENTOS!E1645,'INF GERAIS'!E1645=VISTORIA!E1645,'INF GERAIS'!E1645='PRESTAÇÃO DE CONTAS'!E1645,'INF GERAIS'!E1645='OBS  ENC'!E1645,'INF GERAIS'!E1645='CONCLUSÃO INFORMAL'!E1645)</f>
        <v>1</v>
      </c>
    </row>
    <row r="1629" spans="15:17" x14ac:dyDescent="0.35">
      <c r="O1629" t="b">
        <f>AND('INF GERAIS'!B1646=LEFT(RESUMO!B1646,9),'INF GERAIS'!B1646=LEFT('TERMO DE ADESÃO'!B1646,9),'INF GERAIS'!B1646=LEFT(EVENTOS!B1646,9),'INF GERAIS'!B1646=LEFT(PAGAMENTOS!B1646,9),'INF GERAIS'!B1646=LEFT(VISTORIA!B1646,9),'INF GERAIS'!B1646=LEFT('PRESTAÇÃO DE CONTAS'!B1646,9),'INF GERAIS'!B1646=LEFT('OBS  ENC'!B1646,9),'INF GERAIS'!B1646=LEFT('CONCLUSÃO INFORMAL'!B1646,9))</f>
        <v>1</v>
      </c>
      <c r="P1629" t="b">
        <f>AND('INF GERAIS'!D1646=RESUMO!D1646,'INF GERAIS'!D1646='TERMO DE ADESÃO'!D1646,'INF GERAIS'!D1646=EVENTOS!D1646,'INF GERAIS'!D1646=PAGAMENTOS!D1646,'INF GERAIS'!D1646=VISTORIA!D1646,'INF GERAIS'!D1646='PRESTAÇÃO DE CONTAS'!D1646,'INF GERAIS'!D1646='OBS  ENC'!D1646,'INF GERAIS'!D1646='CONCLUSÃO INFORMAL'!D1646)</f>
        <v>1</v>
      </c>
      <c r="Q1629" t="b">
        <f>AND('INF GERAIS'!E1646=RESUMO!E1646,'INF GERAIS'!E1646='TERMO DE ADESÃO'!E1646,'INF GERAIS'!E1646=EVENTOS!E1646,'INF GERAIS'!E1646=PAGAMENTOS!E1646,'INF GERAIS'!E1646=VISTORIA!E1646,'INF GERAIS'!E1646='PRESTAÇÃO DE CONTAS'!E1646,'INF GERAIS'!E1646='OBS  ENC'!E1646,'INF GERAIS'!E1646='CONCLUSÃO INFORMAL'!E1646)</f>
        <v>1</v>
      </c>
    </row>
    <row r="1630" spans="15:17" x14ac:dyDescent="0.35">
      <c r="O1630" t="b">
        <f>AND('INF GERAIS'!B1647=LEFT(RESUMO!B1647,9),'INF GERAIS'!B1647=LEFT('TERMO DE ADESÃO'!B1647,9),'INF GERAIS'!B1647=LEFT(EVENTOS!B1647,9),'INF GERAIS'!B1647=LEFT(PAGAMENTOS!B1647,9),'INF GERAIS'!B1647=LEFT(VISTORIA!B1647,9),'INF GERAIS'!B1647=LEFT('PRESTAÇÃO DE CONTAS'!B1647,9),'INF GERAIS'!B1647=LEFT('OBS  ENC'!B1647,9),'INF GERAIS'!B1647=LEFT('CONCLUSÃO INFORMAL'!B1647,9))</f>
        <v>1</v>
      </c>
      <c r="P1630" t="b">
        <f>AND('INF GERAIS'!D1647=RESUMO!D1647,'INF GERAIS'!D1647='TERMO DE ADESÃO'!D1647,'INF GERAIS'!D1647=EVENTOS!D1647,'INF GERAIS'!D1647=PAGAMENTOS!D1647,'INF GERAIS'!D1647=VISTORIA!D1647,'INF GERAIS'!D1647='PRESTAÇÃO DE CONTAS'!D1647,'INF GERAIS'!D1647='OBS  ENC'!D1647,'INF GERAIS'!D1647='CONCLUSÃO INFORMAL'!D1647)</f>
        <v>1</v>
      </c>
      <c r="Q1630" t="b">
        <f>AND('INF GERAIS'!E1647=RESUMO!E1647,'INF GERAIS'!E1647='TERMO DE ADESÃO'!E1647,'INF GERAIS'!E1647=EVENTOS!E1647,'INF GERAIS'!E1647=PAGAMENTOS!E1647,'INF GERAIS'!E1647=VISTORIA!E1647,'INF GERAIS'!E1647='PRESTAÇÃO DE CONTAS'!E1647,'INF GERAIS'!E1647='OBS  ENC'!E1647,'INF GERAIS'!E1647='CONCLUSÃO INFORMAL'!E1647)</f>
        <v>1</v>
      </c>
    </row>
    <row r="1631" spans="15:17" x14ac:dyDescent="0.35">
      <c r="O1631" t="b">
        <f>AND('INF GERAIS'!B1648=LEFT(RESUMO!B1648,9),'INF GERAIS'!B1648=LEFT('TERMO DE ADESÃO'!B1648,9),'INF GERAIS'!B1648=LEFT(EVENTOS!B1648,9),'INF GERAIS'!B1648=LEFT(PAGAMENTOS!B1648,9),'INF GERAIS'!B1648=LEFT(VISTORIA!B1648,9),'INF GERAIS'!B1648=LEFT('PRESTAÇÃO DE CONTAS'!B1648,9),'INF GERAIS'!B1648=LEFT('OBS  ENC'!B1648,9),'INF GERAIS'!B1648=LEFT('CONCLUSÃO INFORMAL'!B1648,9))</f>
        <v>1</v>
      </c>
      <c r="P1631" t="b">
        <f>AND('INF GERAIS'!D1648=RESUMO!D1648,'INF GERAIS'!D1648='TERMO DE ADESÃO'!D1648,'INF GERAIS'!D1648=EVENTOS!D1648,'INF GERAIS'!D1648=PAGAMENTOS!D1648,'INF GERAIS'!D1648=VISTORIA!D1648,'INF GERAIS'!D1648='PRESTAÇÃO DE CONTAS'!D1648,'INF GERAIS'!D1648='OBS  ENC'!D1648,'INF GERAIS'!D1648='CONCLUSÃO INFORMAL'!D1648)</f>
        <v>1</v>
      </c>
      <c r="Q1631" t="b">
        <f>AND('INF GERAIS'!E1648=RESUMO!E1648,'INF GERAIS'!E1648='TERMO DE ADESÃO'!E1648,'INF GERAIS'!E1648=EVENTOS!E1648,'INF GERAIS'!E1648=PAGAMENTOS!E1648,'INF GERAIS'!E1648=VISTORIA!E1648,'INF GERAIS'!E1648='PRESTAÇÃO DE CONTAS'!E1648,'INF GERAIS'!E1648='OBS  ENC'!E1648,'INF GERAIS'!E1648='CONCLUSÃO INFORMAL'!E1648)</f>
        <v>1</v>
      </c>
    </row>
    <row r="1632" spans="15:17" x14ac:dyDescent="0.35">
      <c r="O1632" t="b">
        <f>AND('INF GERAIS'!B1649=LEFT(RESUMO!B1649,9),'INF GERAIS'!B1649=LEFT('TERMO DE ADESÃO'!B1649,9),'INF GERAIS'!B1649=LEFT(EVENTOS!B1649,9),'INF GERAIS'!B1649=LEFT(PAGAMENTOS!B1649,9),'INF GERAIS'!B1649=LEFT(VISTORIA!B1649,9),'INF GERAIS'!B1649=LEFT('PRESTAÇÃO DE CONTAS'!B1649,9),'INF GERAIS'!B1649=LEFT('OBS  ENC'!B1649,9),'INF GERAIS'!B1649=LEFT('CONCLUSÃO INFORMAL'!B1649,9))</f>
        <v>1</v>
      </c>
      <c r="P1632" t="b">
        <f>AND('INF GERAIS'!D1649=RESUMO!D1649,'INF GERAIS'!D1649='TERMO DE ADESÃO'!D1649,'INF GERAIS'!D1649=EVENTOS!D1649,'INF GERAIS'!D1649=PAGAMENTOS!D1649,'INF GERAIS'!D1649=VISTORIA!D1649,'INF GERAIS'!D1649='PRESTAÇÃO DE CONTAS'!D1649,'INF GERAIS'!D1649='OBS  ENC'!D1649,'INF GERAIS'!D1649='CONCLUSÃO INFORMAL'!D1649)</f>
        <v>1</v>
      </c>
      <c r="Q1632" t="b">
        <f>AND('INF GERAIS'!E1649=RESUMO!E1649,'INF GERAIS'!E1649='TERMO DE ADESÃO'!E1649,'INF GERAIS'!E1649=EVENTOS!E1649,'INF GERAIS'!E1649=PAGAMENTOS!E1649,'INF GERAIS'!E1649=VISTORIA!E1649,'INF GERAIS'!E1649='PRESTAÇÃO DE CONTAS'!E1649,'INF GERAIS'!E1649='OBS  ENC'!E1649,'INF GERAIS'!E1649='CONCLUSÃO INFORMAL'!E1649)</f>
        <v>1</v>
      </c>
    </row>
    <row r="1633" spans="15:17" x14ac:dyDescent="0.35">
      <c r="O1633" t="b">
        <f>AND('INF GERAIS'!B1650=LEFT(RESUMO!B1650,9),'INF GERAIS'!B1650=LEFT('TERMO DE ADESÃO'!B1650,9),'INF GERAIS'!B1650=LEFT(EVENTOS!B1650,9),'INF GERAIS'!B1650=LEFT(PAGAMENTOS!B1650,9),'INF GERAIS'!B1650=LEFT(VISTORIA!B1650,9),'INF GERAIS'!B1650=LEFT('PRESTAÇÃO DE CONTAS'!B1650,9),'INF GERAIS'!B1650=LEFT('OBS  ENC'!B1650,9),'INF GERAIS'!B1650=LEFT('CONCLUSÃO INFORMAL'!B1650,9))</f>
        <v>1</v>
      </c>
      <c r="P1633" t="b">
        <f>AND('INF GERAIS'!D1650=RESUMO!D1650,'INF GERAIS'!D1650='TERMO DE ADESÃO'!D1650,'INF GERAIS'!D1650=EVENTOS!D1650,'INF GERAIS'!D1650=PAGAMENTOS!D1650,'INF GERAIS'!D1650=VISTORIA!D1650,'INF GERAIS'!D1650='PRESTAÇÃO DE CONTAS'!D1650,'INF GERAIS'!D1650='OBS  ENC'!D1650,'INF GERAIS'!D1650='CONCLUSÃO INFORMAL'!D1650)</f>
        <v>1</v>
      </c>
      <c r="Q1633" t="b">
        <f>AND('INF GERAIS'!E1650=RESUMO!E1650,'INF GERAIS'!E1650='TERMO DE ADESÃO'!E1650,'INF GERAIS'!E1650=EVENTOS!E1650,'INF GERAIS'!E1650=PAGAMENTOS!E1650,'INF GERAIS'!E1650=VISTORIA!E1650,'INF GERAIS'!E1650='PRESTAÇÃO DE CONTAS'!E1650,'INF GERAIS'!E1650='OBS  ENC'!E1650,'INF GERAIS'!E1650='CONCLUSÃO INFORMAL'!E1650)</f>
        <v>1</v>
      </c>
    </row>
    <row r="1634" spans="15:17" x14ac:dyDescent="0.35">
      <c r="O1634" t="b">
        <f>AND('INF GERAIS'!B1651=LEFT(RESUMO!B1651,9),'INF GERAIS'!B1651=LEFT('TERMO DE ADESÃO'!B1651,9),'INF GERAIS'!B1651=LEFT(EVENTOS!B1651,9),'INF GERAIS'!B1651=LEFT(PAGAMENTOS!B1651,9),'INF GERAIS'!B1651=LEFT(VISTORIA!B1651,9),'INF GERAIS'!B1651=LEFT('PRESTAÇÃO DE CONTAS'!B1651,9),'INF GERAIS'!B1651=LEFT('OBS  ENC'!B1651,9),'INF GERAIS'!B1651=LEFT('CONCLUSÃO INFORMAL'!B1651,9))</f>
        <v>1</v>
      </c>
      <c r="P1634" t="b">
        <f>AND('INF GERAIS'!D1651=RESUMO!D1651,'INF GERAIS'!D1651='TERMO DE ADESÃO'!D1651,'INF GERAIS'!D1651=EVENTOS!D1651,'INF GERAIS'!D1651=PAGAMENTOS!D1651,'INF GERAIS'!D1651=VISTORIA!D1651,'INF GERAIS'!D1651='PRESTAÇÃO DE CONTAS'!D1651,'INF GERAIS'!D1651='OBS  ENC'!D1651,'INF GERAIS'!D1651='CONCLUSÃO INFORMAL'!D1651)</f>
        <v>1</v>
      </c>
      <c r="Q1634" t="b">
        <f>AND('INF GERAIS'!E1651=RESUMO!E1651,'INF GERAIS'!E1651='TERMO DE ADESÃO'!E1651,'INF GERAIS'!E1651=EVENTOS!E1651,'INF GERAIS'!E1651=PAGAMENTOS!E1651,'INF GERAIS'!E1651=VISTORIA!E1651,'INF GERAIS'!E1651='PRESTAÇÃO DE CONTAS'!E1651,'INF GERAIS'!E1651='OBS  ENC'!E1651,'INF GERAIS'!E1651='CONCLUSÃO INFORMAL'!E1651)</f>
        <v>1</v>
      </c>
    </row>
    <row r="1635" spans="15:17" x14ac:dyDescent="0.35">
      <c r="O1635" t="b">
        <f>AND('INF GERAIS'!B1652=LEFT(RESUMO!B1652,9),'INF GERAIS'!B1652=LEFT('TERMO DE ADESÃO'!B1652,9),'INF GERAIS'!B1652=LEFT(EVENTOS!B1652,9),'INF GERAIS'!B1652=LEFT(PAGAMENTOS!B1652,9),'INF GERAIS'!B1652=LEFT(VISTORIA!B1652,9),'INF GERAIS'!B1652=LEFT('PRESTAÇÃO DE CONTAS'!B1652,9),'INF GERAIS'!B1652=LEFT('OBS  ENC'!B1652,9),'INF GERAIS'!B1652=LEFT('CONCLUSÃO INFORMAL'!B1652,9))</f>
        <v>1</v>
      </c>
      <c r="P1635" t="b">
        <f>AND('INF GERAIS'!D1652=RESUMO!D1652,'INF GERAIS'!D1652='TERMO DE ADESÃO'!D1652,'INF GERAIS'!D1652=EVENTOS!D1652,'INF GERAIS'!D1652=PAGAMENTOS!D1652,'INF GERAIS'!D1652=VISTORIA!D1652,'INF GERAIS'!D1652='PRESTAÇÃO DE CONTAS'!D1652,'INF GERAIS'!D1652='OBS  ENC'!D1652,'INF GERAIS'!D1652='CONCLUSÃO INFORMAL'!D1652)</f>
        <v>1</v>
      </c>
      <c r="Q1635" t="b">
        <f>AND('INF GERAIS'!E1652=RESUMO!E1652,'INF GERAIS'!E1652='TERMO DE ADESÃO'!E1652,'INF GERAIS'!E1652=EVENTOS!E1652,'INF GERAIS'!E1652=PAGAMENTOS!E1652,'INF GERAIS'!E1652=VISTORIA!E1652,'INF GERAIS'!E1652='PRESTAÇÃO DE CONTAS'!E1652,'INF GERAIS'!E1652='OBS  ENC'!E1652,'INF GERAIS'!E1652='CONCLUSÃO INFORMAL'!E1652)</f>
        <v>1</v>
      </c>
    </row>
    <row r="1636" spans="15:17" x14ac:dyDescent="0.35">
      <c r="O1636" t="b">
        <f>AND('INF GERAIS'!B1653=LEFT(RESUMO!B1653,9),'INF GERAIS'!B1653=LEFT('TERMO DE ADESÃO'!B1653,9),'INF GERAIS'!B1653=LEFT(EVENTOS!B1653,9),'INF GERAIS'!B1653=LEFT(PAGAMENTOS!B1653,9),'INF GERAIS'!B1653=LEFT(VISTORIA!B1653,9),'INF GERAIS'!B1653=LEFT('PRESTAÇÃO DE CONTAS'!B1653,9),'INF GERAIS'!B1653=LEFT('OBS  ENC'!B1653,9),'INF GERAIS'!B1653=LEFT('CONCLUSÃO INFORMAL'!B1653,9))</f>
        <v>1</v>
      </c>
      <c r="P1636" t="b">
        <f>AND('INF GERAIS'!D1653=RESUMO!D1653,'INF GERAIS'!D1653='TERMO DE ADESÃO'!D1653,'INF GERAIS'!D1653=EVENTOS!D1653,'INF GERAIS'!D1653=PAGAMENTOS!D1653,'INF GERAIS'!D1653=VISTORIA!D1653,'INF GERAIS'!D1653='PRESTAÇÃO DE CONTAS'!D1653,'INF GERAIS'!D1653='OBS  ENC'!D1653,'INF GERAIS'!D1653='CONCLUSÃO INFORMAL'!D1653)</f>
        <v>1</v>
      </c>
      <c r="Q1636" t="b">
        <f>AND('INF GERAIS'!E1653=RESUMO!E1653,'INF GERAIS'!E1653='TERMO DE ADESÃO'!E1653,'INF GERAIS'!E1653=EVENTOS!E1653,'INF GERAIS'!E1653=PAGAMENTOS!E1653,'INF GERAIS'!E1653=VISTORIA!E1653,'INF GERAIS'!E1653='PRESTAÇÃO DE CONTAS'!E1653,'INF GERAIS'!E1653='OBS  ENC'!E1653,'INF GERAIS'!E1653='CONCLUSÃO INFORMAL'!E1653)</f>
        <v>1</v>
      </c>
    </row>
    <row r="1637" spans="15:17" x14ac:dyDescent="0.35">
      <c r="O1637" t="b">
        <f>AND('INF GERAIS'!B1654=LEFT(RESUMO!B1654,9),'INF GERAIS'!B1654=LEFT('TERMO DE ADESÃO'!B1654,9),'INF GERAIS'!B1654=LEFT(EVENTOS!B1654,9),'INF GERAIS'!B1654=LEFT(PAGAMENTOS!B1654,9),'INF GERAIS'!B1654=LEFT(VISTORIA!B1654,9),'INF GERAIS'!B1654=LEFT('PRESTAÇÃO DE CONTAS'!B1654,9),'INF GERAIS'!B1654=LEFT('OBS  ENC'!B1654,9),'INF GERAIS'!B1654=LEFT('CONCLUSÃO INFORMAL'!B1654,9))</f>
        <v>1</v>
      </c>
      <c r="P1637" t="b">
        <f>AND('INF GERAIS'!D1654=RESUMO!D1654,'INF GERAIS'!D1654='TERMO DE ADESÃO'!D1654,'INF GERAIS'!D1654=EVENTOS!D1654,'INF GERAIS'!D1654=PAGAMENTOS!D1654,'INF GERAIS'!D1654=VISTORIA!D1654,'INF GERAIS'!D1654='PRESTAÇÃO DE CONTAS'!D1654,'INF GERAIS'!D1654='OBS  ENC'!D1654,'INF GERAIS'!D1654='CONCLUSÃO INFORMAL'!D1654)</f>
        <v>1</v>
      </c>
      <c r="Q1637" t="b">
        <f>AND('INF GERAIS'!E1654=RESUMO!E1654,'INF GERAIS'!E1654='TERMO DE ADESÃO'!E1654,'INF GERAIS'!E1654=EVENTOS!E1654,'INF GERAIS'!E1654=PAGAMENTOS!E1654,'INF GERAIS'!E1654=VISTORIA!E1654,'INF GERAIS'!E1654='PRESTAÇÃO DE CONTAS'!E1654,'INF GERAIS'!E1654='OBS  ENC'!E1654,'INF GERAIS'!E1654='CONCLUSÃO INFORMAL'!E1654)</f>
        <v>1</v>
      </c>
    </row>
    <row r="1638" spans="15:17" x14ac:dyDescent="0.35">
      <c r="O1638" t="b">
        <f>AND('INF GERAIS'!B1655=LEFT(RESUMO!B1655,9),'INF GERAIS'!B1655=LEFT('TERMO DE ADESÃO'!B1655,9),'INF GERAIS'!B1655=LEFT(EVENTOS!B1655,9),'INF GERAIS'!B1655=LEFT(PAGAMENTOS!B1655,9),'INF GERAIS'!B1655=LEFT(VISTORIA!B1655,9),'INF GERAIS'!B1655=LEFT('PRESTAÇÃO DE CONTAS'!B1655,9),'INF GERAIS'!B1655=LEFT('OBS  ENC'!B1655,9),'INF GERAIS'!B1655=LEFT('CONCLUSÃO INFORMAL'!B1655,9))</f>
        <v>1</v>
      </c>
      <c r="P1638" t="b">
        <f>AND('INF GERAIS'!D1655=RESUMO!D1655,'INF GERAIS'!D1655='TERMO DE ADESÃO'!D1655,'INF GERAIS'!D1655=EVENTOS!D1655,'INF GERAIS'!D1655=PAGAMENTOS!D1655,'INF GERAIS'!D1655=VISTORIA!D1655,'INF GERAIS'!D1655='PRESTAÇÃO DE CONTAS'!D1655,'INF GERAIS'!D1655='OBS  ENC'!D1655,'INF GERAIS'!D1655='CONCLUSÃO INFORMAL'!D1655)</f>
        <v>1</v>
      </c>
      <c r="Q1638" t="b">
        <f>AND('INF GERAIS'!E1655=RESUMO!E1655,'INF GERAIS'!E1655='TERMO DE ADESÃO'!E1655,'INF GERAIS'!E1655=EVENTOS!E1655,'INF GERAIS'!E1655=PAGAMENTOS!E1655,'INF GERAIS'!E1655=VISTORIA!E1655,'INF GERAIS'!E1655='PRESTAÇÃO DE CONTAS'!E1655,'INF GERAIS'!E1655='OBS  ENC'!E1655,'INF GERAIS'!E1655='CONCLUSÃO INFORMAL'!E1655)</f>
        <v>1</v>
      </c>
    </row>
    <row r="1639" spans="15:17" x14ac:dyDescent="0.35">
      <c r="O1639" t="b">
        <f>AND('INF GERAIS'!B1656=LEFT(RESUMO!B1656,9),'INF GERAIS'!B1656=LEFT('TERMO DE ADESÃO'!B1656,9),'INF GERAIS'!B1656=LEFT(EVENTOS!B1656,9),'INF GERAIS'!B1656=LEFT(PAGAMENTOS!B1656,9),'INF GERAIS'!B1656=LEFT(VISTORIA!B1656,9),'INF GERAIS'!B1656=LEFT('PRESTAÇÃO DE CONTAS'!B1656,9),'INF GERAIS'!B1656=LEFT('OBS  ENC'!B1656,9),'INF GERAIS'!B1656=LEFT('CONCLUSÃO INFORMAL'!B1656,9))</f>
        <v>1</v>
      </c>
      <c r="P1639" t="b">
        <f>AND('INF GERAIS'!D1656=RESUMO!D1656,'INF GERAIS'!D1656='TERMO DE ADESÃO'!D1656,'INF GERAIS'!D1656=EVENTOS!D1656,'INF GERAIS'!D1656=PAGAMENTOS!D1656,'INF GERAIS'!D1656=VISTORIA!D1656,'INF GERAIS'!D1656='PRESTAÇÃO DE CONTAS'!D1656,'INF GERAIS'!D1656='OBS  ENC'!D1656,'INF GERAIS'!D1656='CONCLUSÃO INFORMAL'!D1656)</f>
        <v>1</v>
      </c>
      <c r="Q1639" t="b">
        <f>AND('INF GERAIS'!E1656=RESUMO!E1656,'INF GERAIS'!E1656='TERMO DE ADESÃO'!E1656,'INF GERAIS'!E1656=EVENTOS!E1656,'INF GERAIS'!E1656=PAGAMENTOS!E1656,'INF GERAIS'!E1656=VISTORIA!E1656,'INF GERAIS'!E1656='PRESTAÇÃO DE CONTAS'!E1656,'INF GERAIS'!E1656='OBS  ENC'!E1656,'INF GERAIS'!E1656='CONCLUSÃO INFORMAL'!E1656)</f>
        <v>1</v>
      </c>
    </row>
    <row r="1640" spans="15:17" x14ac:dyDescent="0.35">
      <c r="O1640" t="b">
        <f>AND('INF GERAIS'!B1657=LEFT(RESUMO!B1657,9),'INF GERAIS'!B1657=LEFT('TERMO DE ADESÃO'!B1657,9),'INF GERAIS'!B1657=LEFT(EVENTOS!B1657,9),'INF GERAIS'!B1657=LEFT(PAGAMENTOS!B1657,9),'INF GERAIS'!B1657=LEFT(VISTORIA!B1657,9),'INF GERAIS'!B1657=LEFT('PRESTAÇÃO DE CONTAS'!B1657,9),'INF GERAIS'!B1657=LEFT('OBS  ENC'!B1657,9),'INF GERAIS'!B1657=LEFT('CONCLUSÃO INFORMAL'!B1657,9))</f>
        <v>1</v>
      </c>
      <c r="P1640" t="b">
        <f>AND('INF GERAIS'!D1657=RESUMO!D1657,'INF GERAIS'!D1657='TERMO DE ADESÃO'!D1657,'INF GERAIS'!D1657=EVENTOS!D1657,'INF GERAIS'!D1657=PAGAMENTOS!D1657,'INF GERAIS'!D1657=VISTORIA!D1657,'INF GERAIS'!D1657='PRESTAÇÃO DE CONTAS'!D1657,'INF GERAIS'!D1657='OBS  ENC'!D1657,'INF GERAIS'!D1657='CONCLUSÃO INFORMAL'!D1657)</f>
        <v>1</v>
      </c>
      <c r="Q1640" t="b">
        <f>AND('INF GERAIS'!E1657=RESUMO!E1657,'INF GERAIS'!E1657='TERMO DE ADESÃO'!E1657,'INF GERAIS'!E1657=EVENTOS!E1657,'INF GERAIS'!E1657=PAGAMENTOS!E1657,'INF GERAIS'!E1657=VISTORIA!E1657,'INF GERAIS'!E1657='PRESTAÇÃO DE CONTAS'!E1657,'INF GERAIS'!E1657='OBS  ENC'!E1657,'INF GERAIS'!E1657='CONCLUSÃO INFORMAL'!E1657)</f>
        <v>1</v>
      </c>
    </row>
    <row r="1641" spans="15:17" x14ac:dyDescent="0.35">
      <c r="O1641" t="b">
        <f>AND('INF GERAIS'!B1658=LEFT(RESUMO!B1658,9),'INF GERAIS'!B1658=LEFT('TERMO DE ADESÃO'!B1658,9),'INF GERAIS'!B1658=LEFT(EVENTOS!B1658,9),'INF GERAIS'!B1658=LEFT(PAGAMENTOS!B1658,9),'INF GERAIS'!B1658=LEFT(VISTORIA!B1658,9),'INF GERAIS'!B1658=LEFT('PRESTAÇÃO DE CONTAS'!B1658,9),'INF GERAIS'!B1658=LEFT('OBS  ENC'!B1658,9),'INF GERAIS'!B1658=LEFT('CONCLUSÃO INFORMAL'!B1658,9))</f>
        <v>1</v>
      </c>
      <c r="P1641" t="b">
        <f>AND('INF GERAIS'!D1658=RESUMO!D1658,'INF GERAIS'!D1658='TERMO DE ADESÃO'!D1658,'INF GERAIS'!D1658=EVENTOS!D1658,'INF GERAIS'!D1658=PAGAMENTOS!D1658,'INF GERAIS'!D1658=VISTORIA!D1658,'INF GERAIS'!D1658='PRESTAÇÃO DE CONTAS'!D1658,'INF GERAIS'!D1658='OBS  ENC'!D1658,'INF GERAIS'!D1658='CONCLUSÃO INFORMAL'!D1658)</f>
        <v>1</v>
      </c>
      <c r="Q1641" t="b">
        <f>AND('INF GERAIS'!E1658=RESUMO!E1658,'INF GERAIS'!E1658='TERMO DE ADESÃO'!E1658,'INF GERAIS'!E1658=EVENTOS!E1658,'INF GERAIS'!E1658=PAGAMENTOS!E1658,'INF GERAIS'!E1658=VISTORIA!E1658,'INF GERAIS'!E1658='PRESTAÇÃO DE CONTAS'!E1658,'INF GERAIS'!E1658='OBS  ENC'!E1658,'INF GERAIS'!E1658='CONCLUSÃO INFORMAL'!E1658)</f>
        <v>1</v>
      </c>
    </row>
    <row r="1642" spans="15:17" x14ac:dyDescent="0.35">
      <c r="O1642" t="b">
        <f>AND('INF GERAIS'!B1659=LEFT(RESUMO!B1659,9),'INF GERAIS'!B1659=LEFT('TERMO DE ADESÃO'!B1659,9),'INF GERAIS'!B1659=LEFT(EVENTOS!B1659,9),'INF GERAIS'!B1659=LEFT(PAGAMENTOS!B1659,9),'INF GERAIS'!B1659=LEFT(VISTORIA!B1659,9),'INF GERAIS'!B1659=LEFT('PRESTAÇÃO DE CONTAS'!B1659,9),'INF GERAIS'!B1659=LEFT('OBS  ENC'!B1659,9),'INF GERAIS'!B1659=LEFT('CONCLUSÃO INFORMAL'!B1659,9))</f>
        <v>1</v>
      </c>
      <c r="P1642" t="b">
        <f>AND('INF GERAIS'!D1659=RESUMO!D1659,'INF GERAIS'!D1659='TERMO DE ADESÃO'!D1659,'INF GERAIS'!D1659=EVENTOS!D1659,'INF GERAIS'!D1659=PAGAMENTOS!D1659,'INF GERAIS'!D1659=VISTORIA!D1659,'INF GERAIS'!D1659='PRESTAÇÃO DE CONTAS'!D1659,'INF GERAIS'!D1659='OBS  ENC'!D1659,'INF GERAIS'!D1659='CONCLUSÃO INFORMAL'!D1659)</f>
        <v>1</v>
      </c>
      <c r="Q1642" t="b">
        <f>AND('INF GERAIS'!E1659=RESUMO!E1659,'INF GERAIS'!E1659='TERMO DE ADESÃO'!E1659,'INF GERAIS'!E1659=EVENTOS!E1659,'INF GERAIS'!E1659=PAGAMENTOS!E1659,'INF GERAIS'!E1659=VISTORIA!E1659,'INF GERAIS'!E1659='PRESTAÇÃO DE CONTAS'!E1659,'INF GERAIS'!E1659='OBS  ENC'!E1659,'INF GERAIS'!E1659='CONCLUSÃO INFORMAL'!E1659)</f>
        <v>1</v>
      </c>
    </row>
    <row r="1643" spans="15:17" x14ac:dyDescent="0.35">
      <c r="O1643" t="b">
        <f>AND('INF GERAIS'!B1660=LEFT(RESUMO!B1660,9),'INF GERAIS'!B1660=LEFT('TERMO DE ADESÃO'!B1660,9),'INF GERAIS'!B1660=LEFT(EVENTOS!B1660,9),'INF GERAIS'!B1660=LEFT(PAGAMENTOS!B1660,9),'INF GERAIS'!B1660=LEFT(VISTORIA!B1660,9),'INF GERAIS'!B1660=LEFT('PRESTAÇÃO DE CONTAS'!B1660,9),'INF GERAIS'!B1660=LEFT('OBS  ENC'!B1660,9),'INF GERAIS'!B1660=LEFT('CONCLUSÃO INFORMAL'!B1660,9))</f>
        <v>1</v>
      </c>
      <c r="P1643" t="b">
        <f>AND('INF GERAIS'!D1660=RESUMO!D1660,'INF GERAIS'!D1660='TERMO DE ADESÃO'!D1660,'INF GERAIS'!D1660=EVENTOS!D1660,'INF GERAIS'!D1660=PAGAMENTOS!D1660,'INF GERAIS'!D1660=VISTORIA!D1660,'INF GERAIS'!D1660='PRESTAÇÃO DE CONTAS'!D1660,'INF GERAIS'!D1660='OBS  ENC'!D1660,'INF GERAIS'!D1660='CONCLUSÃO INFORMAL'!D1660)</f>
        <v>1</v>
      </c>
      <c r="Q1643" t="b">
        <f>AND('INF GERAIS'!E1660=RESUMO!E1660,'INF GERAIS'!E1660='TERMO DE ADESÃO'!E1660,'INF GERAIS'!E1660=EVENTOS!E1660,'INF GERAIS'!E1660=PAGAMENTOS!E1660,'INF GERAIS'!E1660=VISTORIA!E1660,'INF GERAIS'!E1660='PRESTAÇÃO DE CONTAS'!E1660,'INF GERAIS'!E1660='OBS  ENC'!E1660,'INF GERAIS'!E1660='CONCLUSÃO INFORMAL'!E1660)</f>
        <v>1</v>
      </c>
    </row>
    <row r="1644" spans="15:17" x14ac:dyDescent="0.35">
      <c r="O1644" t="b">
        <f>AND('INF GERAIS'!B1661=LEFT(RESUMO!B1661,9),'INF GERAIS'!B1661=LEFT('TERMO DE ADESÃO'!B1661,9),'INF GERAIS'!B1661=LEFT(EVENTOS!B1661,9),'INF GERAIS'!B1661=LEFT(PAGAMENTOS!B1661,9),'INF GERAIS'!B1661=LEFT(VISTORIA!B1661,9),'INF GERAIS'!B1661=LEFT('PRESTAÇÃO DE CONTAS'!B1661,9),'INF GERAIS'!B1661=LEFT('OBS  ENC'!B1661,9),'INF GERAIS'!B1661=LEFT('CONCLUSÃO INFORMAL'!B1661,9))</f>
        <v>1</v>
      </c>
      <c r="P1644" t="b">
        <f>AND('INF GERAIS'!D1661=RESUMO!D1661,'INF GERAIS'!D1661='TERMO DE ADESÃO'!D1661,'INF GERAIS'!D1661=EVENTOS!D1661,'INF GERAIS'!D1661=PAGAMENTOS!D1661,'INF GERAIS'!D1661=VISTORIA!D1661,'INF GERAIS'!D1661='PRESTAÇÃO DE CONTAS'!D1661,'INF GERAIS'!D1661='OBS  ENC'!D1661,'INF GERAIS'!D1661='CONCLUSÃO INFORMAL'!D1661)</f>
        <v>1</v>
      </c>
      <c r="Q1644" t="b">
        <f>AND('INF GERAIS'!E1661=RESUMO!E1661,'INF GERAIS'!E1661='TERMO DE ADESÃO'!E1661,'INF GERAIS'!E1661=EVENTOS!E1661,'INF GERAIS'!E1661=PAGAMENTOS!E1661,'INF GERAIS'!E1661=VISTORIA!E1661,'INF GERAIS'!E1661='PRESTAÇÃO DE CONTAS'!E1661,'INF GERAIS'!E1661='OBS  ENC'!E1661,'INF GERAIS'!E1661='CONCLUSÃO INFORMAL'!E1661)</f>
        <v>1</v>
      </c>
    </row>
    <row r="1645" spans="15:17" x14ac:dyDescent="0.35">
      <c r="O1645" t="b">
        <f>AND('INF GERAIS'!B1662=LEFT(RESUMO!B1662,9),'INF GERAIS'!B1662=LEFT('TERMO DE ADESÃO'!B1662,9),'INF GERAIS'!B1662=LEFT(EVENTOS!B1662,9),'INF GERAIS'!B1662=LEFT(PAGAMENTOS!B1662,9),'INF GERAIS'!B1662=LEFT(VISTORIA!B1662,9),'INF GERAIS'!B1662=LEFT('PRESTAÇÃO DE CONTAS'!B1662,9),'INF GERAIS'!B1662=LEFT('OBS  ENC'!B1662,9),'INF GERAIS'!B1662=LEFT('CONCLUSÃO INFORMAL'!B1662,9))</f>
        <v>1</v>
      </c>
      <c r="P1645" t="b">
        <f>AND('INF GERAIS'!D1662=RESUMO!D1662,'INF GERAIS'!D1662='TERMO DE ADESÃO'!D1662,'INF GERAIS'!D1662=EVENTOS!D1662,'INF GERAIS'!D1662=PAGAMENTOS!D1662,'INF GERAIS'!D1662=VISTORIA!D1662,'INF GERAIS'!D1662='PRESTAÇÃO DE CONTAS'!D1662,'INF GERAIS'!D1662='OBS  ENC'!D1662,'INF GERAIS'!D1662='CONCLUSÃO INFORMAL'!D1662)</f>
        <v>1</v>
      </c>
      <c r="Q1645" t="b">
        <f>AND('INF GERAIS'!E1662=RESUMO!E1662,'INF GERAIS'!E1662='TERMO DE ADESÃO'!E1662,'INF GERAIS'!E1662=EVENTOS!E1662,'INF GERAIS'!E1662=PAGAMENTOS!E1662,'INF GERAIS'!E1662=VISTORIA!E1662,'INF GERAIS'!E1662='PRESTAÇÃO DE CONTAS'!E1662,'INF GERAIS'!E1662='OBS  ENC'!E1662,'INF GERAIS'!E1662='CONCLUSÃO INFORMAL'!E1662)</f>
        <v>1</v>
      </c>
    </row>
    <row r="1646" spans="15:17" x14ac:dyDescent="0.35">
      <c r="O1646" t="b">
        <f>AND('INF GERAIS'!B1663=LEFT(RESUMO!B1663,9),'INF GERAIS'!B1663=LEFT('TERMO DE ADESÃO'!B1663,9),'INF GERAIS'!B1663=LEFT(EVENTOS!B1663,9),'INF GERAIS'!B1663=LEFT(PAGAMENTOS!B1663,9),'INF GERAIS'!B1663=LEFT(VISTORIA!B1663,9),'INF GERAIS'!B1663=LEFT('PRESTAÇÃO DE CONTAS'!B1663,9),'INF GERAIS'!B1663=LEFT('OBS  ENC'!B1663,9),'INF GERAIS'!B1663=LEFT('CONCLUSÃO INFORMAL'!B1663,9))</f>
        <v>1</v>
      </c>
      <c r="P1646" t="b">
        <f>AND('INF GERAIS'!D1663=RESUMO!D1663,'INF GERAIS'!D1663='TERMO DE ADESÃO'!D1663,'INF GERAIS'!D1663=EVENTOS!D1663,'INF GERAIS'!D1663=PAGAMENTOS!D1663,'INF GERAIS'!D1663=VISTORIA!D1663,'INF GERAIS'!D1663='PRESTAÇÃO DE CONTAS'!D1663,'INF GERAIS'!D1663='OBS  ENC'!D1663,'INF GERAIS'!D1663='CONCLUSÃO INFORMAL'!D1663)</f>
        <v>1</v>
      </c>
      <c r="Q1646" t="b">
        <f>AND('INF GERAIS'!E1663=RESUMO!E1663,'INF GERAIS'!E1663='TERMO DE ADESÃO'!E1663,'INF GERAIS'!E1663=EVENTOS!E1663,'INF GERAIS'!E1663=PAGAMENTOS!E1663,'INF GERAIS'!E1663=VISTORIA!E1663,'INF GERAIS'!E1663='PRESTAÇÃO DE CONTAS'!E1663,'INF GERAIS'!E1663='OBS  ENC'!E1663,'INF GERAIS'!E1663='CONCLUSÃO INFORMAL'!E1663)</f>
        <v>1</v>
      </c>
    </row>
    <row r="1647" spans="15:17" x14ac:dyDescent="0.35">
      <c r="O1647" t="b">
        <f>AND('INF GERAIS'!B1664=LEFT(RESUMO!B1664,9),'INF GERAIS'!B1664=LEFT('TERMO DE ADESÃO'!B1664,9),'INF GERAIS'!B1664=LEFT(EVENTOS!B1664,9),'INF GERAIS'!B1664=LEFT(PAGAMENTOS!B1664,9),'INF GERAIS'!B1664=LEFT(VISTORIA!B1664,9),'INF GERAIS'!B1664=LEFT('PRESTAÇÃO DE CONTAS'!B1664,9),'INF GERAIS'!B1664=LEFT('OBS  ENC'!B1664,9),'INF GERAIS'!B1664=LEFT('CONCLUSÃO INFORMAL'!B1664,9))</f>
        <v>1</v>
      </c>
      <c r="P1647" t="b">
        <f>AND('INF GERAIS'!D1664=RESUMO!D1664,'INF GERAIS'!D1664='TERMO DE ADESÃO'!D1664,'INF GERAIS'!D1664=EVENTOS!D1664,'INF GERAIS'!D1664=PAGAMENTOS!D1664,'INF GERAIS'!D1664=VISTORIA!D1664,'INF GERAIS'!D1664='PRESTAÇÃO DE CONTAS'!D1664,'INF GERAIS'!D1664='OBS  ENC'!D1664,'INF GERAIS'!D1664='CONCLUSÃO INFORMAL'!D1664)</f>
        <v>1</v>
      </c>
      <c r="Q1647" t="b">
        <f>AND('INF GERAIS'!E1664=RESUMO!E1664,'INF GERAIS'!E1664='TERMO DE ADESÃO'!E1664,'INF GERAIS'!E1664=EVENTOS!E1664,'INF GERAIS'!E1664=PAGAMENTOS!E1664,'INF GERAIS'!E1664=VISTORIA!E1664,'INF GERAIS'!E1664='PRESTAÇÃO DE CONTAS'!E1664,'INF GERAIS'!E1664='OBS  ENC'!E1664,'INF GERAIS'!E1664='CONCLUSÃO INFORMAL'!E1664)</f>
        <v>1</v>
      </c>
    </row>
    <row r="1648" spans="15:17" x14ac:dyDescent="0.35">
      <c r="O1648" t="b">
        <f>AND('INF GERAIS'!B1665=LEFT(RESUMO!B1665,9),'INF GERAIS'!B1665=LEFT('TERMO DE ADESÃO'!B1665,9),'INF GERAIS'!B1665=LEFT(EVENTOS!B1665,9),'INF GERAIS'!B1665=LEFT(PAGAMENTOS!B1665,9),'INF GERAIS'!B1665=LEFT(VISTORIA!B1665,9),'INF GERAIS'!B1665=LEFT('PRESTAÇÃO DE CONTAS'!B1665,9),'INF GERAIS'!B1665=LEFT('OBS  ENC'!B1665,9),'INF GERAIS'!B1665=LEFT('CONCLUSÃO INFORMAL'!B1665,9))</f>
        <v>1</v>
      </c>
      <c r="P1648" t="b">
        <f>AND('INF GERAIS'!D1665=RESUMO!D1665,'INF GERAIS'!D1665='TERMO DE ADESÃO'!D1665,'INF GERAIS'!D1665=EVENTOS!D1665,'INF GERAIS'!D1665=PAGAMENTOS!D1665,'INF GERAIS'!D1665=VISTORIA!D1665,'INF GERAIS'!D1665='PRESTAÇÃO DE CONTAS'!D1665,'INF GERAIS'!D1665='OBS  ENC'!D1665,'INF GERAIS'!D1665='CONCLUSÃO INFORMAL'!D1665)</f>
        <v>1</v>
      </c>
      <c r="Q1648" t="b">
        <f>AND('INF GERAIS'!E1665=RESUMO!E1665,'INF GERAIS'!E1665='TERMO DE ADESÃO'!E1665,'INF GERAIS'!E1665=EVENTOS!E1665,'INF GERAIS'!E1665=PAGAMENTOS!E1665,'INF GERAIS'!E1665=VISTORIA!E1665,'INF GERAIS'!E1665='PRESTAÇÃO DE CONTAS'!E1665,'INF GERAIS'!E1665='OBS  ENC'!E1665,'INF GERAIS'!E1665='CONCLUSÃO INFORMAL'!E1665)</f>
        <v>1</v>
      </c>
    </row>
    <row r="1649" spans="15:17" x14ac:dyDescent="0.35">
      <c r="O1649" t="b">
        <f>AND('INF GERAIS'!B1666=LEFT(RESUMO!B1666,9),'INF GERAIS'!B1666=LEFT('TERMO DE ADESÃO'!B1666,9),'INF GERAIS'!B1666=LEFT(EVENTOS!B1666,9),'INF GERAIS'!B1666=LEFT(PAGAMENTOS!B1666,9),'INF GERAIS'!B1666=LEFT(VISTORIA!B1666,9),'INF GERAIS'!B1666=LEFT('PRESTAÇÃO DE CONTAS'!B1666,9),'INF GERAIS'!B1666=LEFT('OBS  ENC'!B1666,9),'INF GERAIS'!B1666=LEFT('CONCLUSÃO INFORMAL'!B1666,9))</f>
        <v>1</v>
      </c>
      <c r="P1649" t="b">
        <f>AND('INF GERAIS'!D1666=RESUMO!D1666,'INF GERAIS'!D1666='TERMO DE ADESÃO'!D1666,'INF GERAIS'!D1666=EVENTOS!D1666,'INF GERAIS'!D1666=PAGAMENTOS!D1666,'INF GERAIS'!D1666=VISTORIA!D1666,'INF GERAIS'!D1666='PRESTAÇÃO DE CONTAS'!D1666,'INF GERAIS'!D1666='OBS  ENC'!D1666,'INF GERAIS'!D1666='CONCLUSÃO INFORMAL'!D1666)</f>
        <v>1</v>
      </c>
      <c r="Q1649" t="b">
        <f>AND('INF GERAIS'!E1666=RESUMO!E1666,'INF GERAIS'!E1666='TERMO DE ADESÃO'!E1666,'INF GERAIS'!E1666=EVENTOS!E1666,'INF GERAIS'!E1666=PAGAMENTOS!E1666,'INF GERAIS'!E1666=VISTORIA!E1666,'INF GERAIS'!E1666='PRESTAÇÃO DE CONTAS'!E1666,'INF GERAIS'!E1666='OBS  ENC'!E1666,'INF GERAIS'!E1666='CONCLUSÃO INFORMAL'!E1666)</f>
        <v>1</v>
      </c>
    </row>
    <row r="1650" spans="15:17" x14ac:dyDescent="0.35">
      <c r="O1650" t="b">
        <f>AND('INF GERAIS'!B1667=LEFT(RESUMO!B1667,9),'INF GERAIS'!B1667=LEFT('TERMO DE ADESÃO'!B1667,9),'INF GERAIS'!B1667=LEFT(EVENTOS!B1667,9),'INF GERAIS'!B1667=LEFT(PAGAMENTOS!B1667,9),'INF GERAIS'!B1667=LEFT(VISTORIA!B1667,9),'INF GERAIS'!B1667=LEFT('PRESTAÇÃO DE CONTAS'!B1667,9),'INF GERAIS'!B1667=LEFT('OBS  ENC'!B1667,9),'INF GERAIS'!B1667=LEFT('CONCLUSÃO INFORMAL'!B1667,9))</f>
        <v>1</v>
      </c>
      <c r="P1650" t="b">
        <f>AND('INF GERAIS'!D1667=RESUMO!D1667,'INF GERAIS'!D1667='TERMO DE ADESÃO'!D1667,'INF GERAIS'!D1667=EVENTOS!D1667,'INF GERAIS'!D1667=PAGAMENTOS!D1667,'INF GERAIS'!D1667=VISTORIA!D1667,'INF GERAIS'!D1667='PRESTAÇÃO DE CONTAS'!D1667,'INF GERAIS'!D1667='OBS  ENC'!D1667,'INF GERAIS'!D1667='CONCLUSÃO INFORMAL'!D1667)</f>
        <v>1</v>
      </c>
      <c r="Q1650" t="b">
        <f>AND('INF GERAIS'!E1667=RESUMO!E1667,'INF GERAIS'!E1667='TERMO DE ADESÃO'!E1667,'INF GERAIS'!E1667=EVENTOS!E1667,'INF GERAIS'!E1667=PAGAMENTOS!E1667,'INF GERAIS'!E1667=VISTORIA!E1667,'INF GERAIS'!E1667='PRESTAÇÃO DE CONTAS'!E1667,'INF GERAIS'!E1667='OBS  ENC'!E1667,'INF GERAIS'!E1667='CONCLUSÃO INFORMAL'!E1667)</f>
        <v>1</v>
      </c>
    </row>
    <row r="1651" spans="15:17" x14ac:dyDescent="0.35">
      <c r="O1651" t="b">
        <f>AND('INF GERAIS'!B1668=LEFT(RESUMO!B1668,9),'INF GERAIS'!B1668=LEFT('TERMO DE ADESÃO'!B1668,9),'INF GERAIS'!B1668=LEFT(EVENTOS!B1668,9),'INF GERAIS'!B1668=LEFT(PAGAMENTOS!B1668,9),'INF GERAIS'!B1668=LEFT(VISTORIA!B1668,9),'INF GERAIS'!B1668=LEFT('PRESTAÇÃO DE CONTAS'!B1668,9),'INF GERAIS'!B1668=LEFT('OBS  ENC'!B1668,9),'INF GERAIS'!B1668=LEFT('CONCLUSÃO INFORMAL'!B1668,9))</f>
        <v>1</v>
      </c>
      <c r="P1651" t="b">
        <f>AND('INF GERAIS'!D1668=RESUMO!D1668,'INF GERAIS'!D1668='TERMO DE ADESÃO'!D1668,'INF GERAIS'!D1668=EVENTOS!D1668,'INF GERAIS'!D1668=PAGAMENTOS!D1668,'INF GERAIS'!D1668=VISTORIA!D1668,'INF GERAIS'!D1668='PRESTAÇÃO DE CONTAS'!D1668,'INF GERAIS'!D1668='OBS  ENC'!D1668,'INF GERAIS'!D1668='CONCLUSÃO INFORMAL'!D1668)</f>
        <v>1</v>
      </c>
      <c r="Q1651" t="b">
        <f>AND('INF GERAIS'!E1668=RESUMO!E1668,'INF GERAIS'!E1668='TERMO DE ADESÃO'!E1668,'INF GERAIS'!E1668=EVENTOS!E1668,'INF GERAIS'!E1668=PAGAMENTOS!E1668,'INF GERAIS'!E1668=VISTORIA!E1668,'INF GERAIS'!E1668='PRESTAÇÃO DE CONTAS'!E1668,'INF GERAIS'!E1668='OBS  ENC'!E1668,'INF GERAIS'!E1668='CONCLUSÃO INFORMAL'!E1668)</f>
        <v>1</v>
      </c>
    </row>
    <row r="1652" spans="15:17" x14ac:dyDescent="0.35">
      <c r="O1652" t="b">
        <f>AND('INF GERAIS'!B1669=LEFT(RESUMO!B1669,9),'INF GERAIS'!B1669=LEFT('TERMO DE ADESÃO'!B1669,9),'INF GERAIS'!B1669=LEFT(EVENTOS!B1669,9),'INF GERAIS'!B1669=LEFT(PAGAMENTOS!B1669,9),'INF GERAIS'!B1669=LEFT(VISTORIA!B1669,9),'INF GERAIS'!B1669=LEFT('PRESTAÇÃO DE CONTAS'!B1669,9),'INF GERAIS'!B1669=LEFT('OBS  ENC'!B1669,9),'INF GERAIS'!B1669=LEFT('CONCLUSÃO INFORMAL'!B1669,9))</f>
        <v>1</v>
      </c>
      <c r="P1652" t="b">
        <f>AND('INF GERAIS'!D1669=RESUMO!D1669,'INF GERAIS'!D1669='TERMO DE ADESÃO'!D1669,'INF GERAIS'!D1669=EVENTOS!D1669,'INF GERAIS'!D1669=PAGAMENTOS!D1669,'INF GERAIS'!D1669=VISTORIA!D1669,'INF GERAIS'!D1669='PRESTAÇÃO DE CONTAS'!D1669,'INF GERAIS'!D1669='OBS  ENC'!D1669,'INF GERAIS'!D1669='CONCLUSÃO INFORMAL'!D1669)</f>
        <v>1</v>
      </c>
      <c r="Q1652" t="b">
        <f>AND('INF GERAIS'!E1669=RESUMO!E1669,'INF GERAIS'!E1669='TERMO DE ADESÃO'!E1669,'INF GERAIS'!E1669=EVENTOS!E1669,'INF GERAIS'!E1669=PAGAMENTOS!E1669,'INF GERAIS'!E1669=VISTORIA!E1669,'INF GERAIS'!E1669='PRESTAÇÃO DE CONTAS'!E1669,'INF GERAIS'!E1669='OBS  ENC'!E1669,'INF GERAIS'!E1669='CONCLUSÃO INFORMAL'!E1669)</f>
        <v>1</v>
      </c>
    </row>
    <row r="1653" spans="15:17" x14ac:dyDescent="0.35">
      <c r="O1653" t="b">
        <f>AND('INF GERAIS'!B1670=LEFT(RESUMO!B1670,9),'INF GERAIS'!B1670=LEFT('TERMO DE ADESÃO'!B1670,9),'INF GERAIS'!B1670=LEFT(EVENTOS!B1670,9),'INF GERAIS'!B1670=LEFT(PAGAMENTOS!B1670,9),'INF GERAIS'!B1670=LEFT(VISTORIA!B1670,9),'INF GERAIS'!B1670=LEFT('PRESTAÇÃO DE CONTAS'!B1670,9),'INF GERAIS'!B1670=LEFT('OBS  ENC'!B1670,9),'INF GERAIS'!B1670=LEFT('CONCLUSÃO INFORMAL'!B1670,9))</f>
        <v>1</v>
      </c>
      <c r="P1653" t="b">
        <f>AND('INF GERAIS'!D1670=RESUMO!D1670,'INF GERAIS'!D1670='TERMO DE ADESÃO'!D1670,'INF GERAIS'!D1670=EVENTOS!D1670,'INF GERAIS'!D1670=PAGAMENTOS!D1670,'INF GERAIS'!D1670=VISTORIA!D1670,'INF GERAIS'!D1670='PRESTAÇÃO DE CONTAS'!D1670,'INF GERAIS'!D1670='OBS  ENC'!D1670,'INF GERAIS'!D1670='CONCLUSÃO INFORMAL'!D1670)</f>
        <v>1</v>
      </c>
      <c r="Q1653" t="b">
        <f>AND('INF GERAIS'!E1670=RESUMO!E1670,'INF GERAIS'!E1670='TERMO DE ADESÃO'!E1670,'INF GERAIS'!E1670=EVENTOS!E1670,'INF GERAIS'!E1670=PAGAMENTOS!E1670,'INF GERAIS'!E1670=VISTORIA!E1670,'INF GERAIS'!E1670='PRESTAÇÃO DE CONTAS'!E1670,'INF GERAIS'!E1670='OBS  ENC'!E1670,'INF GERAIS'!E1670='CONCLUSÃO INFORMAL'!E1670)</f>
        <v>1</v>
      </c>
    </row>
    <row r="1654" spans="15:17" x14ac:dyDescent="0.35">
      <c r="O1654" t="b">
        <f>AND('INF GERAIS'!B1671=LEFT(RESUMO!B1671,9),'INF GERAIS'!B1671=LEFT('TERMO DE ADESÃO'!B1671,9),'INF GERAIS'!B1671=LEFT(EVENTOS!B1671,9),'INF GERAIS'!B1671=LEFT(PAGAMENTOS!B1671,9),'INF GERAIS'!B1671=LEFT(VISTORIA!B1671,9),'INF GERAIS'!B1671=LEFT('PRESTAÇÃO DE CONTAS'!B1671,9),'INF GERAIS'!B1671=LEFT('OBS  ENC'!B1671,9),'INF GERAIS'!B1671=LEFT('CONCLUSÃO INFORMAL'!B1671,9))</f>
        <v>1</v>
      </c>
      <c r="P1654" t="b">
        <f>AND('INF GERAIS'!D1671=RESUMO!D1671,'INF GERAIS'!D1671='TERMO DE ADESÃO'!D1671,'INF GERAIS'!D1671=EVENTOS!D1671,'INF GERAIS'!D1671=PAGAMENTOS!D1671,'INF GERAIS'!D1671=VISTORIA!D1671,'INF GERAIS'!D1671='PRESTAÇÃO DE CONTAS'!D1671,'INF GERAIS'!D1671='OBS  ENC'!D1671,'INF GERAIS'!D1671='CONCLUSÃO INFORMAL'!D1671)</f>
        <v>1</v>
      </c>
      <c r="Q1654" t="b">
        <f>AND('INF GERAIS'!E1671=RESUMO!E1671,'INF GERAIS'!E1671='TERMO DE ADESÃO'!E1671,'INF GERAIS'!E1671=EVENTOS!E1671,'INF GERAIS'!E1671=PAGAMENTOS!E1671,'INF GERAIS'!E1671=VISTORIA!E1671,'INF GERAIS'!E1671='PRESTAÇÃO DE CONTAS'!E1671,'INF GERAIS'!E1671='OBS  ENC'!E1671,'INF GERAIS'!E1671='CONCLUSÃO INFORMAL'!E1671)</f>
        <v>1</v>
      </c>
    </row>
    <row r="1655" spans="15:17" x14ac:dyDescent="0.35">
      <c r="O1655" t="b">
        <f>AND('INF GERAIS'!B1672=LEFT(RESUMO!B1672,9),'INF GERAIS'!B1672=LEFT('TERMO DE ADESÃO'!B1672,9),'INF GERAIS'!B1672=LEFT(EVENTOS!B1672,9),'INF GERAIS'!B1672=LEFT(PAGAMENTOS!B1672,9),'INF GERAIS'!B1672=LEFT(VISTORIA!B1672,9),'INF GERAIS'!B1672=LEFT('PRESTAÇÃO DE CONTAS'!B1672,9),'INF GERAIS'!B1672=LEFT('OBS  ENC'!B1672,9),'INF GERAIS'!B1672=LEFT('CONCLUSÃO INFORMAL'!B1672,9))</f>
        <v>1</v>
      </c>
      <c r="P1655" t="b">
        <f>AND('INF GERAIS'!D1672=RESUMO!D1672,'INF GERAIS'!D1672='TERMO DE ADESÃO'!D1672,'INF GERAIS'!D1672=EVENTOS!D1672,'INF GERAIS'!D1672=PAGAMENTOS!D1672,'INF GERAIS'!D1672=VISTORIA!D1672,'INF GERAIS'!D1672='PRESTAÇÃO DE CONTAS'!D1672,'INF GERAIS'!D1672='OBS  ENC'!D1672,'INF GERAIS'!D1672='CONCLUSÃO INFORMAL'!D1672)</f>
        <v>1</v>
      </c>
      <c r="Q1655" t="b">
        <f>AND('INF GERAIS'!E1672=RESUMO!E1672,'INF GERAIS'!E1672='TERMO DE ADESÃO'!E1672,'INF GERAIS'!E1672=EVENTOS!E1672,'INF GERAIS'!E1672=PAGAMENTOS!E1672,'INF GERAIS'!E1672=VISTORIA!E1672,'INF GERAIS'!E1672='PRESTAÇÃO DE CONTAS'!E1672,'INF GERAIS'!E1672='OBS  ENC'!E1672,'INF GERAIS'!E1672='CONCLUSÃO INFORMAL'!E1672)</f>
        <v>1</v>
      </c>
    </row>
    <row r="1656" spans="15:17" x14ac:dyDescent="0.35">
      <c r="O1656" t="b">
        <f>AND('INF GERAIS'!B1673=LEFT(RESUMO!B1673,9),'INF GERAIS'!B1673=LEFT('TERMO DE ADESÃO'!B1673,9),'INF GERAIS'!B1673=LEFT(EVENTOS!B1673,9),'INF GERAIS'!B1673=LEFT(PAGAMENTOS!B1673,9),'INF GERAIS'!B1673=LEFT(VISTORIA!B1673,9),'INF GERAIS'!B1673=LEFT('PRESTAÇÃO DE CONTAS'!B1673,9),'INF GERAIS'!B1673=LEFT('OBS  ENC'!B1673,9),'INF GERAIS'!B1673=LEFT('CONCLUSÃO INFORMAL'!B1673,9))</f>
        <v>1</v>
      </c>
      <c r="P1656" t="b">
        <f>AND('INF GERAIS'!D1673=RESUMO!D1673,'INF GERAIS'!D1673='TERMO DE ADESÃO'!D1673,'INF GERAIS'!D1673=EVENTOS!D1673,'INF GERAIS'!D1673=PAGAMENTOS!D1673,'INF GERAIS'!D1673=VISTORIA!D1673,'INF GERAIS'!D1673='PRESTAÇÃO DE CONTAS'!D1673,'INF GERAIS'!D1673='OBS  ENC'!D1673,'INF GERAIS'!D1673='CONCLUSÃO INFORMAL'!D1673)</f>
        <v>1</v>
      </c>
      <c r="Q1656" t="b">
        <f>AND('INF GERAIS'!E1673=RESUMO!E1673,'INF GERAIS'!E1673='TERMO DE ADESÃO'!E1673,'INF GERAIS'!E1673=EVENTOS!E1673,'INF GERAIS'!E1673=PAGAMENTOS!E1673,'INF GERAIS'!E1673=VISTORIA!E1673,'INF GERAIS'!E1673='PRESTAÇÃO DE CONTAS'!E1673,'INF GERAIS'!E1673='OBS  ENC'!E1673,'INF GERAIS'!E1673='CONCLUSÃO INFORMAL'!E1673)</f>
        <v>1</v>
      </c>
    </row>
    <row r="1657" spans="15:17" x14ac:dyDescent="0.35">
      <c r="O1657" t="b">
        <f>AND('INF GERAIS'!B1674=LEFT(RESUMO!B1674,9),'INF GERAIS'!B1674=LEFT('TERMO DE ADESÃO'!B1674,9),'INF GERAIS'!B1674=LEFT(EVENTOS!B1674,9),'INF GERAIS'!B1674=LEFT(PAGAMENTOS!B1674,9),'INF GERAIS'!B1674=LEFT(VISTORIA!B1674,9),'INF GERAIS'!B1674=LEFT('PRESTAÇÃO DE CONTAS'!B1674,9),'INF GERAIS'!B1674=LEFT('OBS  ENC'!B1674,9),'INF GERAIS'!B1674=LEFT('CONCLUSÃO INFORMAL'!B1674,9))</f>
        <v>1</v>
      </c>
      <c r="P1657" t="b">
        <f>AND('INF GERAIS'!D1674=RESUMO!D1674,'INF GERAIS'!D1674='TERMO DE ADESÃO'!D1674,'INF GERAIS'!D1674=EVENTOS!D1674,'INF GERAIS'!D1674=PAGAMENTOS!D1674,'INF GERAIS'!D1674=VISTORIA!D1674,'INF GERAIS'!D1674='PRESTAÇÃO DE CONTAS'!D1674,'INF GERAIS'!D1674='OBS  ENC'!D1674,'INF GERAIS'!D1674='CONCLUSÃO INFORMAL'!D1674)</f>
        <v>1</v>
      </c>
      <c r="Q1657" t="b">
        <f>AND('INF GERAIS'!E1674=RESUMO!E1674,'INF GERAIS'!E1674='TERMO DE ADESÃO'!E1674,'INF GERAIS'!E1674=EVENTOS!E1674,'INF GERAIS'!E1674=PAGAMENTOS!E1674,'INF GERAIS'!E1674=VISTORIA!E1674,'INF GERAIS'!E1674='PRESTAÇÃO DE CONTAS'!E1674,'INF GERAIS'!E1674='OBS  ENC'!E1674,'INF GERAIS'!E1674='CONCLUSÃO INFORMAL'!E1674)</f>
        <v>1</v>
      </c>
    </row>
    <row r="1658" spans="15:17" x14ac:dyDescent="0.35">
      <c r="O1658" t="b">
        <f>AND('INF GERAIS'!B1675=LEFT(RESUMO!B1675,9),'INF GERAIS'!B1675=LEFT('TERMO DE ADESÃO'!B1675,9),'INF GERAIS'!B1675=LEFT(EVENTOS!B1675,9),'INF GERAIS'!B1675=LEFT(PAGAMENTOS!B1675,9),'INF GERAIS'!B1675=LEFT(VISTORIA!B1675,9),'INF GERAIS'!B1675=LEFT('PRESTAÇÃO DE CONTAS'!B1675,9),'INF GERAIS'!B1675=LEFT('OBS  ENC'!B1675,9),'INF GERAIS'!B1675=LEFT('CONCLUSÃO INFORMAL'!B1675,9))</f>
        <v>1</v>
      </c>
      <c r="P1658" t="b">
        <f>AND('INF GERAIS'!D1675=RESUMO!D1675,'INF GERAIS'!D1675='TERMO DE ADESÃO'!D1675,'INF GERAIS'!D1675=EVENTOS!D1675,'INF GERAIS'!D1675=PAGAMENTOS!D1675,'INF GERAIS'!D1675=VISTORIA!D1675,'INF GERAIS'!D1675='PRESTAÇÃO DE CONTAS'!D1675,'INF GERAIS'!D1675='OBS  ENC'!D1675,'INF GERAIS'!D1675='CONCLUSÃO INFORMAL'!D1675)</f>
        <v>1</v>
      </c>
      <c r="Q1658" t="b">
        <f>AND('INF GERAIS'!E1675=RESUMO!E1675,'INF GERAIS'!E1675='TERMO DE ADESÃO'!E1675,'INF GERAIS'!E1675=EVENTOS!E1675,'INF GERAIS'!E1675=PAGAMENTOS!E1675,'INF GERAIS'!E1675=VISTORIA!E1675,'INF GERAIS'!E1675='PRESTAÇÃO DE CONTAS'!E1675,'INF GERAIS'!E1675='OBS  ENC'!E1675,'INF GERAIS'!E1675='CONCLUSÃO INFORMAL'!E1675)</f>
        <v>1</v>
      </c>
    </row>
    <row r="1659" spans="15:17" x14ac:dyDescent="0.35">
      <c r="O1659" t="b">
        <f>AND('INF GERAIS'!B1676=LEFT(RESUMO!B1676,9),'INF GERAIS'!B1676=LEFT('TERMO DE ADESÃO'!B1676,9),'INF GERAIS'!B1676=LEFT(EVENTOS!B1676,9),'INF GERAIS'!B1676=LEFT(PAGAMENTOS!B1676,9),'INF GERAIS'!B1676=LEFT(VISTORIA!B1676,9),'INF GERAIS'!B1676=LEFT('PRESTAÇÃO DE CONTAS'!B1676,9),'INF GERAIS'!B1676=LEFT('OBS  ENC'!B1676,9),'INF GERAIS'!B1676=LEFT('CONCLUSÃO INFORMAL'!B1676,9))</f>
        <v>1</v>
      </c>
      <c r="P1659" t="b">
        <f>AND('INF GERAIS'!D1676=RESUMO!D1676,'INF GERAIS'!D1676='TERMO DE ADESÃO'!D1676,'INF GERAIS'!D1676=EVENTOS!D1676,'INF GERAIS'!D1676=PAGAMENTOS!D1676,'INF GERAIS'!D1676=VISTORIA!D1676,'INF GERAIS'!D1676='PRESTAÇÃO DE CONTAS'!D1676,'INF GERAIS'!D1676='OBS  ENC'!D1676,'INF GERAIS'!D1676='CONCLUSÃO INFORMAL'!D1676)</f>
        <v>1</v>
      </c>
      <c r="Q1659" t="b">
        <f>AND('INF GERAIS'!E1676=RESUMO!E1676,'INF GERAIS'!E1676='TERMO DE ADESÃO'!E1676,'INF GERAIS'!E1676=EVENTOS!E1676,'INF GERAIS'!E1676=PAGAMENTOS!E1676,'INF GERAIS'!E1676=VISTORIA!E1676,'INF GERAIS'!E1676='PRESTAÇÃO DE CONTAS'!E1676,'INF GERAIS'!E1676='OBS  ENC'!E1676,'INF GERAIS'!E1676='CONCLUSÃO INFORMAL'!E1676)</f>
        <v>1</v>
      </c>
    </row>
    <row r="1660" spans="15:17" x14ac:dyDescent="0.35">
      <c r="O1660" t="b">
        <f>AND('INF GERAIS'!B1677=LEFT(RESUMO!B1677,9),'INF GERAIS'!B1677=LEFT('TERMO DE ADESÃO'!B1677,9),'INF GERAIS'!B1677=LEFT(EVENTOS!B1677,9),'INF GERAIS'!B1677=LEFT(PAGAMENTOS!B1677,9),'INF GERAIS'!B1677=LEFT(VISTORIA!B1677,9),'INF GERAIS'!B1677=LEFT('PRESTAÇÃO DE CONTAS'!B1677,9),'INF GERAIS'!B1677=LEFT('OBS  ENC'!B1677,9),'INF GERAIS'!B1677=LEFT('CONCLUSÃO INFORMAL'!B1677,9))</f>
        <v>1</v>
      </c>
      <c r="P1660" t="b">
        <f>AND('INF GERAIS'!D1677=RESUMO!D1677,'INF GERAIS'!D1677='TERMO DE ADESÃO'!D1677,'INF GERAIS'!D1677=EVENTOS!D1677,'INF GERAIS'!D1677=PAGAMENTOS!D1677,'INF GERAIS'!D1677=VISTORIA!D1677,'INF GERAIS'!D1677='PRESTAÇÃO DE CONTAS'!D1677,'INF GERAIS'!D1677='OBS  ENC'!D1677,'INF GERAIS'!D1677='CONCLUSÃO INFORMAL'!D1677)</f>
        <v>1</v>
      </c>
      <c r="Q1660" t="b">
        <f>AND('INF GERAIS'!E1677=RESUMO!E1677,'INF GERAIS'!E1677='TERMO DE ADESÃO'!E1677,'INF GERAIS'!E1677=EVENTOS!E1677,'INF GERAIS'!E1677=PAGAMENTOS!E1677,'INF GERAIS'!E1677=VISTORIA!E1677,'INF GERAIS'!E1677='PRESTAÇÃO DE CONTAS'!E1677,'INF GERAIS'!E1677='OBS  ENC'!E1677,'INF GERAIS'!E1677='CONCLUSÃO INFORMAL'!E1677)</f>
        <v>1</v>
      </c>
    </row>
    <row r="1661" spans="15:17" x14ac:dyDescent="0.35">
      <c r="O1661" t="b">
        <f>AND('INF GERAIS'!B1678=LEFT(RESUMO!B1678,9),'INF GERAIS'!B1678=LEFT('TERMO DE ADESÃO'!B1678,9),'INF GERAIS'!B1678=LEFT(EVENTOS!B1678,9),'INF GERAIS'!B1678=LEFT(PAGAMENTOS!B1678,9),'INF GERAIS'!B1678=LEFT(VISTORIA!B1678,9),'INF GERAIS'!B1678=LEFT('PRESTAÇÃO DE CONTAS'!B1678,9),'INF GERAIS'!B1678=LEFT('OBS  ENC'!B1678,9),'INF GERAIS'!B1678=LEFT('CONCLUSÃO INFORMAL'!B1678,9))</f>
        <v>1</v>
      </c>
      <c r="P1661" t="b">
        <f>AND('INF GERAIS'!D1678=RESUMO!D1678,'INF GERAIS'!D1678='TERMO DE ADESÃO'!D1678,'INF GERAIS'!D1678=EVENTOS!D1678,'INF GERAIS'!D1678=PAGAMENTOS!D1678,'INF GERAIS'!D1678=VISTORIA!D1678,'INF GERAIS'!D1678='PRESTAÇÃO DE CONTAS'!D1678,'INF GERAIS'!D1678='OBS  ENC'!D1678,'INF GERAIS'!D1678='CONCLUSÃO INFORMAL'!D1678)</f>
        <v>1</v>
      </c>
      <c r="Q1661" t="b">
        <f>AND('INF GERAIS'!E1678=RESUMO!E1678,'INF GERAIS'!E1678='TERMO DE ADESÃO'!E1678,'INF GERAIS'!E1678=EVENTOS!E1678,'INF GERAIS'!E1678=PAGAMENTOS!E1678,'INF GERAIS'!E1678=VISTORIA!E1678,'INF GERAIS'!E1678='PRESTAÇÃO DE CONTAS'!E1678,'INF GERAIS'!E1678='OBS  ENC'!E1678,'INF GERAIS'!E1678='CONCLUSÃO INFORMAL'!E1678)</f>
        <v>1</v>
      </c>
    </row>
    <row r="1662" spans="15:17" x14ac:dyDescent="0.35">
      <c r="O1662" t="b">
        <f>AND('INF GERAIS'!B1679=LEFT(RESUMO!B1679,9),'INF GERAIS'!B1679=LEFT('TERMO DE ADESÃO'!B1679,9),'INF GERAIS'!B1679=LEFT(EVENTOS!B1679,9),'INF GERAIS'!B1679=LEFT(PAGAMENTOS!B1679,9),'INF GERAIS'!B1679=LEFT(VISTORIA!B1679,9),'INF GERAIS'!B1679=LEFT('PRESTAÇÃO DE CONTAS'!B1679,9),'INF GERAIS'!B1679=LEFT('OBS  ENC'!B1679,9),'INF GERAIS'!B1679=LEFT('CONCLUSÃO INFORMAL'!B1679,9))</f>
        <v>1</v>
      </c>
      <c r="P1662" t="b">
        <f>AND('INF GERAIS'!D1679=RESUMO!D1679,'INF GERAIS'!D1679='TERMO DE ADESÃO'!D1679,'INF GERAIS'!D1679=EVENTOS!D1679,'INF GERAIS'!D1679=PAGAMENTOS!D1679,'INF GERAIS'!D1679=VISTORIA!D1679,'INF GERAIS'!D1679='PRESTAÇÃO DE CONTAS'!D1679,'INF GERAIS'!D1679='OBS  ENC'!D1679,'INF GERAIS'!D1679='CONCLUSÃO INFORMAL'!D1679)</f>
        <v>1</v>
      </c>
      <c r="Q1662" t="b">
        <f>AND('INF GERAIS'!E1679=RESUMO!E1679,'INF GERAIS'!E1679='TERMO DE ADESÃO'!E1679,'INF GERAIS'!E1679=EVENTOS!E1679,'INF GERAIS'!E1679=PAGAMENTOS!E1679,'INF GERAIS'!E1679=VISTORIA!E1679,'INF GERAIS'!E1679='PRESTAÇÃO DE CONTAS'!E1679,'INF GERAIS'!E1679='OBS  ENC'!E1679,'INF GERAIS'!E1679='CONCLUSÃO INFORMAL'!E1679)</f>
        <v>1</v>
      </c>
    </row>
    <row r="1663" spans="15:17" x14ac:dyDescent="0.35">
      <c r="O1663" t="b">
        <f>AND('INF GERAIS'!B1680=LEFT(RESUMO!B1680,9),'INF GERAIS'!B1680=LEFT('TERMO DE ADESÃO'!B1680,9),'INF GERAIS'!B1680=LEFT(EVENTOS!B1680,9),'INF GERAIS'!B1680=LEFT(PAGAMENTOS!B1680,9),'INF GERAIS'!B1680=LEFT(VISTORIA!B1680,9),'INF GERAIS'!B1680=LEFT('PRESTAÇÃO DE CONTAS'!B1680,9),'INF GERAIS'!B1680=LEFT('OBS  ENC'!B1680,9),'INF GERAIS'!B1680=LEFT('CONCLUSÃO INFORMAL'!B1680,9))</f>
        <v>1</v>
      </c>
      <c r="P1663" t="b">
        <f>AND('INF GERAIS'!D1680=RESUMO!D1680,'INF GERAIS'!D1680='TERMO DE ADESÃO'!D1680,'INF GERAIS'!D1680=EVENTOS!D1680,'INF GERAIS'!D1680=PAGAMENTOS!D1680,'INF GERAIS'!D1680=VISTORIA!D1680,'INF GERAIS'!D1680='PRESTAÇÃO DE CONTAS'!D1680,'INF GERAIS'!D1680='OBS  ENC'!D1680,'INF GERAIS'!D1680='CONCLUSÃO INFORMAL'!D1680)</f>
        <v>1</v>
      </c>
      <c r="Q1663" t="b">
        <f>AND('INF GERAIS'!E1680=RESUMO!E1680,'INF GERAIS'!E1680='TERMO DE ADESÃO'!E1680,'INF GERAIS'!E1680=EVENTOS!E1680,'INF GERAIS'!E1680=PAGAMENTOS!E1680,'INF GERAIS'!E1680=VISTORIA!E1680,'INF GERAIS'!E1680='PRESTAÇÃO DE CONTAS'!E1680,'INF GERAIS'!E1680='OBS  ENC'!E1680,'INF GERAIS'!E1680='CONCLUSÃO INFORMAL'!E1680)</f>
        <v>1</v>
      </c>
    </row>
    <row r="1664" spans="15:17" x14ac:dyDescent="0.35">
      <c r="O1664" t="b">
        <f>AND('INF GERAIS'!B1681=LEFT(RESUMO!B1681,9),'INF GERAIS'!B1681=LEFT('TERMO DE ADESÃO'!B1681,9),'INF GERAIS'!B1681=LEFT(EVENTOS!B1681,9),'INF GERAIS'!B1681=LEFT(PAGAMENTOS!B1681,9),'INF GERAIS'!B1681=LEFT(VISTORIA!B1681,9),'INF GERAIS'!B1681=LEFT('PRESTAÇÃO DE CONTAS'!B1681,9),'INF GERAIS'!B1681=LEFT('OBS  ENC'!B1681,9),'INF GERAIS'!B1681=LEFT('CONCLUSÃO INFORMAL'!B1681,9))</f>
        <v>1</v>
      </c>
      <c r="P1664" t="b">
        <f>AND('INF GERAIS'!D1681=RESUMO!D1681,'INF GERAIS'!D1681='TERMO DE ADESÃO'!D1681,'INF GERAIS'!D1681=EVENTOS!D1681,'INF GERAIS'!D1681=PAGAMENTOS!D1681,'INF GERAIS'!D1681=VISTORIA!D1681,'INF GERAIS'!D1681='PRESTAÇÃO DE CONTAS'!D1681,'INF GERAIS'!D1681='OBS  ENC'!D1681,'INF GERAIS'!D1681='CONCLUSÃO INFORMAL'!D1681)</f>
        <v>1</v>
      </c>
      <c r="Q1664" t="b">
        <f>AND('INF GERAIS'!E1681=RESUMO!E1681,'INF GERAIS'!E1681='TERMO DE ADESÃO'!E1681,'INF GERAIS'!E1681=EVENTOS!E1681,'INF GERAIS'!E1681=PAGAMENTOS!E1681,'INF GERAIS'!E1681=VISTORIA!E1681,'INF GERAIS'!E1681='PRESTAÇÃO DE CONTAS'!E1681,'INF GERAIS'!E1681='OBS  ENC'!E1681,'INF GERAIS'!E1681='CONCLUSÃO INFORMAL'!E1681)</f>
        <v>1</v>
      </c>
    </row>
    <row r="1665" spans="15:17" x14ac:dyDescent="0.35">
      <c r="O1665" t="b">
        <f>AND('INF GERAIS'!B1682=LEFT(RESUMO!B1682,9),'INF GERAIS'!B1682=LEFT('TERMO DE ADESÃO'!B1682,9),'INF GERAIS'!B1682=LEFT(EVENTOS!B1682,9),'INF GERAIS'!B1682=LEFT(PAGAMENTOS!B1682,9),'INF GERAIS'!B1682=LEFT(VISTORIA!B1682,9),'INF GERAIS'!B1682=LEFT('PRESTAÇÃO DE CONTAS'!B1682,9),'INF GERAIS'!B1682=LEFT('OBS  ENC'!B1682,9),'INF GERAIS'!B1682=LEFT('CONCLUSÃO INFORMAL'!B1682,9))</f>
        <v>1</v>
      </c>
      <c r="P1665" t="b">
        <f>AND('INF GERAIS'!D1682=RESUMO!D1682,'INF GERAIS'!D1682='TERMO DE ADESÃO'!D1682,'INF GERAIS'!D1682=EVENTOS!D1682,'INF GERAIS'!D1682=PAGAMENTOS!D1682,'INF GERAIS'!D1682=VISTORIA!D1682,'INF GERAIS'!D1682='PRESTAÇÃO DE CONTAS'!D1682,'INF GERAIS'!D1682='OBS  ENC'!D1682,'INF GERAIS'!D1682='CONCLUSÃO INFORMAL'!D1682)</f>
        <v>1</v>
      </c>
      <c r="Q1665" t="b">
        <f>AND('INF GERAIS'!E1682=RESUMO!E1682,'INF GERAIS'!E1682='TERMO DE ADESÃO'!E1682,'INF GERAIS'!E1682=EVENTOS!E1682,'INF GERAIS'!E1682=PAGAMENTOS!E1682,'INF GERAIS'!E1682=VISTORIA!E1682,'INF GERAIS'!E1682='PRESTAÇÃO DE CONTAS'!E1682,'INF GERAIS'!E1682='OBS  ENC'!E1682,'INF GERAIS'!E1682='CONCLUSÃO INFORMAL'!E1682)</f>
        <v>1</v>
      </c>
    </row>
    <row r="1666" spans="15:17" x14ac:dyDescent="0.35">
      <c r="O1666" t="b">
        <f>AND('INF GERAIS'!B1683=LEFT(RESUMO!B1683,9),'INF GERAIS'!B1683=LEFT('TERMO DE ADESÃO'!B1683,9),'INF GERAIS'!B1683=LEFT(EVENTOS!B1683,9),'INF GERAIS'!B1683=LEFT(PAGAMENTOS!B1683,9),'INF GERAIS'!B1683=LEFT(VISTORIA!B1683,9),'INF GERAIS'!B1683=LEFT('PRESTAÇÃO DE CONTAS'!B1683,9),'INF GERAIS'!B1683=LEFT('OBS  ENC'!B1683,9),'INF GERAIS'!B1683=LEFT('CONCLUSÃO INFORMAL'!B1683,9))</f>
        <v>1</v>
      </c>
      <c r="P1666" t="b">
        <f>AND('INF GERAIS'!D1683=RESUMO!D1683,'INF GERAIS'!D1683='TERMO DE ADESÃO'!D1683,'INF GERAIS'!D1683=EVENTOS!D1683,'INF GERAIS'!D1683=PAGAMENTOS!D1683,'INF GERAIS'!D1683=VISTORIA!D1683,'INF GERAIS'!D1683='PRESTAÇÃO DE CONTAS'!D1683,'INF GERAIS'!D1683='OBS  ENC'!D1683,'INF GERAIS'!D1683='CONCLUSÃO INFORMAL'!D1683)</f>
        <v>1</v>
      </c>
      <c r="Q1666" t="b">
        <f>AND('INF GERAIS'!E1683=RESUMO!E1683,'INF GERAIS'!E1683='TERMO DE ADESÃO'!E1683,'INF GERAIS'!E1683=EVENTOS!E1683,'INF GERAIS'!E1683=PAGAMENTOS!E1683,'INF GERAIS'!E1683=VISTORIA!E1683,'INF GERAIS'!E1683='PRESTAÇÃO DE CONTAS'!E1683,'INF GERAIS'!E1683='OBS  ENC'!E1683,'INF GERAIS'!E1683='CONCLUSÃO INFORMAL'!E1683)</f>
        <v>1</v>
      </c>
    </row>
    <row r="1667" spans="15:17" x14ac:dyDescent="0.35">
      <c r="O1667" t="b">
        <f>AND('INF GERAIS'!B1684=LEFT(RESUMO!B1684,9),'INF GERAIS'!B1684=LEFT('TERMO DE ADESÃO'!B1684,9),'INF GERAIS'!B1684=LEFT(EVENTOS!B1684,9),'INF GERAIS'!B1684=LEFT(PAGAMENTOS!B1684,9),'INF GERAIS'!B1684=LEFT(VISTORIA!B1684,9),'INF GERAIS'!B1684=LEFT('PRESTAÇÃO DE CONTAS'!B1684,9),'INF GERAIS'!B1684=LEFT('OBS  ENC'!B1684,9),'INF GERAIS'!B1684=LEFT('CONCLUSÃO INFORMAL'!B1684,9))</f>
        <v>1</v>
      </c>
      <c r="P1667" t="b">
        <f>AND('INF GERAIS'!D1684=RESUMO!D1684,'INF GERAIS'!D1684='TERMO DE ADESÃO'!D1684,'INF GERAIS'!D1684=EVENTOS!D1684,'INF GERAIS'!D1684=PAGAMENTOS!D1684,'INF GERAIS'!D1684=VISTORIA!D1684,'INF GERAIS'!D1684='PRESTAÇÃO DE CONTAS'!D1684,'INF GERAIS'!D1684='OBS  ENC'!D1684,'INF GERAIS'!D1684='CONCLUSÃO INFORMAL'!D1684)</f>
        <v>1</v>
      </c>
      <c r="Q1667" t="b">
        <f>AND('INF GERAIS'!E1684=RESUMO!E1684,'INF GERAIS'!E1684='TERMO DE ADESÃO'!E1684,'INF GERAIS'!E1684=EVENTOS!E1684,'INF GERAIS'!E1684=PAGAMENTOS!E1684,'INF GERAIS'!E1684=VISTORIA!E1684,'INF GERAIS'!E1684='PRESTAÇÃO DE CONTAS'!E1684,'INF GERAIS'!E1684='OBS  ENC'!E1684,'INF GERAIS'!E1684='CONCLUSÃO INFORMAL'!E1684)</f>
        <v>1</v>
      </c>
    </row>
    <row r="1668" spans="15:17" x14ac:dyDescent="0.35">
      <c r="O1668" t="b">
        <f>AND('INF GERAIS'!B1685=LEFT(RESUMO!B1685,9),'INF GERAIS'!B1685=LEFT('TERMO DE ADESÃO'!B1685,9),'INF GERAIS'!B1685=LEFT(EVENTOS!B1685,9),'INF GERAIS'!B1685=LEFT(PAGAMENTOS!B1685,9),'INF GERAIS'!B1685=LEFT(VISTORIA!B1685,9),'INF GERAIS'!B1685=LEFT('PRESTAÇÃO DE CONTAS'!B1685,9),'INF GERAIS'!B1685=LEFT('OBS  ENC'!B1685,9),'INF GERAIS'!B1685=LEFT('CONCLUSÃO INFORMAL'!B1685,9))</f>
        <v>1</v>
      </c>
      <c r="P1668" t="b">
        <f>AND('INF GERAIS'!D1685=RESUMO!D1685,'INF GERAIS'!D1685='TERMO DE ADESÃO'!D1685,'INF GERAIS'!D1685=EVENTOS!D1685,'INF GERAIS'!D1685=PAGAMENTOS!D1685,'INF GERAIS'!D1685=VISTORIA!D1685,'INF GERAIS'!D1685='PRESTAÇÃO DE CONTAS'!D1685,'INF GERAIS'!D1685='OBS  ENC'!D1685,'INF GERAIS'!D1685='CONCLUSÃO INFORMAL'!D1685)</f>
        <v>1</v>
      </c>
      <c r="Q1668" t="b">
        <f>AND('INF GERAIS'!E1685=RESUMO!E1685,'INF GERAIS'!E1685='TERMO DE ADESÃO'!E1685,'INF GERAIS'!E1685=EVENTOS!E1685,'INF GERAIS'!E1685=PAGAMENTOS!E1685,'INF GERAIS'!E1685=VISTORIA!E1685,'INF GERAIS'!E1685='PRESTAÇÃO DE CONTAS'!E1685,'INF GERAIS'!E1685='OBS  ENC'!E1685,'INF GERAIS'!E1685='CONCLUSÃO INFORMAL'!E1685)</f>
        <v>1</v>
      </c>
    </row>
    <row r="1669" spans="15:17" x14ac:dyDescent="0.35">
      <c r="O1669" t="b">
        <f>AND('INF GERAIS'!B1686=LEFT(RESUMO!B1686,9),'INF GERAIS'!B1686=LEFT('TERMO DE ADESÃO'!B1686,9),'INF GERAIS'!B1686=LEFT(EVENTOS!B1686,9),'INF GERAIS'!B1686=LEFT(PAGAMENTOS!B1686,9),'INF GERAIS'!B1686=LEFT(VISTORIA!B1686,9),'INF GERAIS'!B1686=LEFT('PRESTAÇÃO DE CONTAS'!B1686,9),'INF GERAIS'!B1686=LEFT('OBS  ENC'!B1686,9),'INF GERAIS'!B1686=LEFT('CONCLUSÃO INFORMAL'!B1686,9))</f>
        <v>1</v>
      </c>
      <c r="P1669" t="b">
        <f>AND('INF GERAIS'!D1686=RESUMO!D1686,'INF GERAIS'!D1686='TERMO DE ADESÃO'!D1686,'INF GERAIS'!D1686=EVENTOS!D1686,'INF GERAIS'!D1686=PAGAMENTOS!D1686,'INF GERAIS'!D1686=VISTORIA!D1686,'INF GERAIS'!D1686='PRESTAÇÃO DE CONTAS'!D1686,'INF GERAIS'!D1686='OBS  ENC'!D1686,'INF GERAIS'!D1686='CONCLUSÃO INFORMAL'!D1686)</f>
        <v>1</v>
      </c>
      <c r="Q1669" t="b">
        <f>AND('INF GERAIS'!E1686=RESUMO!E1686,'INF GERAIS'!E1686='TERMO DE ADESÃO'!E1686,'INF GERAIS'!E1686=EVENTOS!E1686,'INF GERAIS'!E1686=PAGAMENTOS!E1686,'INF GERAIS'!E1686=VISTORIA!E1686,'INF GERAIS'!E1686='PRESTAÇÃO DE CONTAS'!E1686,'INF GERAIS'!E1686='OBS  ENC'!E1686,'INF GERAIS'!E1686='CONCLUSÃO INFORMAL'!E1686)</f>
        <v>1</v>
      </c>
    </row>
    <row r="1670" spans="15:17" x14ac:dyDescent="0.35">
      <c r="O1670" t="b">
        <f>AND('INF GERAIS'!B1687=LEFT(RESUMO!B1687,9),'INF GERAIS'!B1687=LEFT('TERMO DE ADESÃO'!B1687,9),'INF GERAIS'!B1687=LEFT(EVENTOS!B1687,9),'INF GERAIS'!B1687=LEFT(PAGAMENTOS!B1687,9),'INF GERAIS'!B1687=LEFT(VISTORIA!B1687,9),'INF GERAIS'!B1687=LEFT('PRESTAÇÃO DE CONTAS'!B1687,9),'INF GERAIS'!B1687=LEFT('OBS  ENC'!B1687,9),'INF GERAIS'!B1687=LEFT('CONCLUSÃO INFORMAL'!B1687,9))</f>
        <v>1</v>
      </c>
      <c r="P1670" t="b">
        <f>AND('INF GERAIS'!D1687=RESUMO!D1687,'INF GERAIS'!D1687='TERMO DE ADESÃO'!D1687,'INF GERAIS'!D1687=EVENTOS!D1687,'INF GERAIS'!D1687=PAGAMENTOS!D1687,'INF GERAIS'!D1687=VISTORIA!D1687,'INF GERAIS'!D1687='PRESTAÇÃO DE CONTAS'!D1687,'INF GERAIS'!D1687='OBS  ENC'!D1687,'INF GERAIS'!D1687='CONCLUSÃO INFORMAL'!D1687)</f>
        <v>1</v>
      </c>
      <c r="Q1670" t="b">
        <f>AND('INF GERAIS'!E1687=RESUMO!E1687,'INF GERAIS'!E1687='TERMO DE ADESÃO'!E1687,'INF GERAIS'!E1687=EVENTOS!E1687,'INF GERAIS'!E1687=PAGAMENTOS!E1687,'INF GERAIS'!E1687=VISTORIA!E1687,'INF GERAIS'!E1687='PRESTAÇÃO DE CONTAS'!E1687,'INF GERAIS'!E1687='OBS  ENC'!E1687,'INF GERAIS'!E1687='CONCLUSÃO INFORMAL'!E1687)</f>
        <v>1</v>
      </c>
    </row>
    <row r="1671" spans="15:17" x14ac:dyDescent="0.35">
      <c r="O1671" t="b">
        <f>AND('INF GERAIS'!B1688=LEFT(RESUMO!B1688,9),'INF GERAIS'!B1688=LEFT('TERMO DE ADESÃO'!B1688,9),'INF GERAIS'!B1688=LEFT(EVENTOS!B1688,9),'INF GERAIS'!B1688=LEFT(PAGAMENTOS!B1688,9),'INF GERAIS'!B1688=LEFT(VISTORIA!B1688,9),'INF GERAIS'!B1688=LEFT('PRESTAÇÃO DE CONTAS'!B1688,9),'INF GERAIS'!B1688=LEFT('OBS  ENC'!B1688,9),'INF GERAIS'!B1688=LEFT('CONCLUSÃO INFORMAL'!B1688,9))</f>
        <v>1</v>
      </c>
      <c r="P1671" t="b">
        <f>AND('INF GERAIS'!D1688=RESUMO!D1688,'INF GERAIS'!D1688='TERMO DE ADESÃO'!D1688,'INF GERAIS'!D1688=EVENTOS!D1688,'INF GERAIS'!D1688=PAGAMENTOS!D1688,'INF GERAIS'!D1688=VISTORIA!D1688,'INF GERAIS'!D1688='PRESTAÇÃO DE CONTAS'!D1688,'INF GERAIS'!D1688='OBS  ENC'!D1688,'INF GERAIS'!D1688='CONCLUSÃO INFORMAL'!D1688)</f>
        <v>1</v>
      </c>
      <c r="Q1671" t="b">
        <f>AND('INF GERAIS'!E1688=RESUMO!E1688,'INF GERAIS'!E1688='TERMO DE ADESÃO'!E1688,'INF GERAIS'!E1688=EVENTOS!E1688,'INF GERAIS'!E1688=PAGAMENTOS!E1688,'INF GERAIS'!E1688=VISTORIA!E1688,'INF GERAIS'!E1688='PRESTAÇÃO DE CONTAS'!E1688,'INF GERAIS'!E1688='OBS  ENC'!E1688,'INF GERAIS'!E1688='CONCLUSÃO INFORMAL'!E1688)</f>
        <v>1</v>
      </c>
    </row>
    <row r="1672" spans="15:17" x14ac:dyDescent="0.35">
      <c r="O1672" t="b">
        <f>AND('INF GERAIS'!B1689=LEFT(RESUMO!B1689,9),'INF GERAIS'!B1689=LEFT('TERMO DE ADESÃO'!B1689,9),'INF GERAIS'!B1689=LEFT(EVENTOS!B1689,9),'INF GERAIS'!B1689=LEFT(PAGAMENTOS!B1689,9),'INF GERAIS'!B1689=LEFT(VISTORIA!B1689,9),'INF GERAIS'!B1689=LEFT('PRESTAÇÃO DE CONTAS'!B1689,9),'INF GERAIS'!B1689=LEFT('OBS  ENC'!B1689,9),'INF GERAIS'!B1689=LEFT('CONCLUSÃO INFORMAL'!B1689,9))</f>
        <v>1</v>
      </c>
      <c r="P1672" t="b">
        <f>AND('INF GERAIS'!D1689=RESUMO!D1689,'INF GERAIS'!D1689='TERMO DE ADESÃO'!D1689,'INF GERAIS'!D1689=EVENTOS!D1689,'INF GERAIS'!D1689=PAGAMENTOS!D1689,'INF GERAIS'!D1689=VISTORIA!D1689,'INF GERAIS'!D1689='PRESTAÇÃO DE CONTAS'!D1689,'INF GERAIS'!D1689='OBS  ENC'!D1689,'INF GERAIS'!D1689='CONCLUSÃO INFORMAL'!D1689)</f>
        <v>1</v>
      </c>
      <c r="Q1672" t="b">
        <f>AND('INF GERAIS'!E1689=RESUMO!E1689,'INF GERAIS'!E1689='TERMO DE ADESÃO'!E1689,'INF GERAIS'!E1689=EVENTOS!E1689,'INF GERAIS'!E1689=PAGAMENTOS!E1689,'INF GERAIS'!E1689=VISTORIA!E1689,'INF GERAIS'!E1689='PRESTAÇÃO DE CONTAS'!E1689,'INF GERAIS'!E1689='OBS  ENC'!E1689,'INF GERAIS'!E1689='CONCLUSÃO INFORMAL'!E1689)</f>
        <v>1</v>
      </c>
    </row>
    <row r="1673" spans="15:17" x14ac:dyDescent="0.35">
      <c r="O1673" t="b">
        <f>AND('INF GERAIS'!B1690=LEFT(RESUMO!B1690,9),'INF GERAIS'!B1690=LEFT('TERMO DE ADESÃO'!B1690,9),'INF GERAIS'!B1690=LEFT(EVENTOS!B1690,9),'INF GERAIS'!B1690=LEFT(PAGAMENTOS!B1690,9),'INF GERAIS'!B1690=LEFT(VISTORIA!B1690,9),'INF GERAIS'!B1690=LEFT('PRESTAÇÃO DE CONTAS'!B1690,9),'INF GERAIS'!B1690=LEFT('OBS  ENC'!B1690,9),'INF GERAIS'!B1690=LEFT('CONCLUSÃO INFORMAL'!B1690,9))</f>
        <v>1</v>
      </c>
      <c r="P1673" t="b">
        <f>AND('INF GERAIS'!D1690=RESUMO!D1690,'INF GERAIS'!D1690='TERMO DE ADESÃO'!D1690,'INF GERAIS'!D1690=EVENTOS!D1690,'INF GERAIS'!D1690=PAGAMENTOS!D1690,'INF GERAIS'!D1690=VISTORIA!D1690,'INF GERAIS'!D1690='PRESTAÇÃO DE CONTAS'!D1690,'INF GERAIS'!D1690='OBS  ENC'!D1690,'INF GERAIS'!D1690='CONCLUSÃO INFORMAL'!D1690)</f>
        <v>1</v>
      </c>
      <c r="Q1673" t="b">
        <f>AND('INF GERAIS'!E1690=RESUMO!E1690,'INF GERAIS'!E1690='TERMO DE ADESÃO'!E1690,'INF GERAIS'!E1690=EVENTOS!E1690,'INF GERAIS'!E1690=PAGAMENTOS!E1690,'INF GERAIS'!E1690=VISTORIA!E1690,'INF GERAIS'!E1690='PRESTAÇÃO DE CONTAS'!E1690,'INF GERAIS'!E1690='OBS  ENC'!E1690,'INF GERAIS'!E1690='CONCLUSÃO INFORMAL'!E1690)</f>
        <v>1</v>
      </c>
    </row>
    <row r="1674" spans="15:17" x14ac:dyDescent="0.35">
      <c r="O1674" t="b">
        <f>AND('INF GERAIS'!B1691=LEFT(RESUMO!B1691,9),'INF GERAIS'!B1691=LEFT('TERMO DE ADESÃO'!B1691,9),'INF GERAIS'!B1691=LEFT(EVENTOS!B1691,9),'INF GERAIS'!B1691=LEFT(PAGAMENTOS!B1691,9),'INF GERAIS'!B1691=LEFT(VISTORIA!B1691,9),'INF GERAIS'!B1691=LEFT('PRESTAÇÃO DE CONTAS'!B1691,9),'INF GERAIS'!B1691=LEFT('OBS  ENC'!B1691,9),'INF GERAIS'!B1691=LEFT('CONCLUSÃO INFORMAL'!B1691,9))</f>
        <v>1</v>
      </c>
      <c r="P1674" t="b">
        <f>AND('INF GERAIS'!D1691=RESUMO!D1691,'INF GERAIS'!D1691='TERMO DE ADESÃO'!D1691,'INF GERAIS'!D1691=EVENTOS!D1691,'INF GERAIS'!D1691=PAGAMENTOS!D1691,'INF GERAIS'!D1691=VISTORIA!D1691,'INF GERAIS'!D1691='PRESTAÇÃO DE CONTAS'!D1691,'INF GERAIS'!D1691='OBS  ENC'!D1691,'INF GERAIS'!D1691='CONCLUSÃO INFORMAL'!D1691)</f>
        <v>1</v>
      </c>
      <c r="Q1674" t="b">
        <f>AND('INF GERAIS'!E1691=RESUMO!E1691,'INF GERAIS'!E1691='TERMO DE ADESÃO'!E1691,'INF GERAIS'!E1691=EVENTOS!E1691,'INF GERAIS'!E1691=PAGAMENTOS!E1691,'INF GERAIS'!E1691=VISTORIA!E1691,'INF GERAIS'!E1691='PRESTAÇÃO DE CONTAS'!E1691,'INF GERAIS'!E1691='OBS  ENC'!E1691,'INF GERAIS'!E1691='CONCLUSÃO INFORMAL'!E1691)</f>
        <v>1</v>
      </c>
    </row>
    <row r="1675" spans="15:17" x14ac:dyDescent="0.35">
      <c r="O1675" t="b">
        <f>AND('INF GERAIS'!B1692=LEFT(RESUMO!B1692,9),'INF GERAIS'!B1692=LEFT('TERMO DE ADESÃO'!B1692,9),'INF GERAIS'!B1692=LEFT(EVENTOS!B1692,9),'INF GERAIS'!B1692=LEFT(PAGAMENTOS!B1692,9),'INF GERAIS'!B1692=LEFT(VISTORIA!B1692,9),'INF GERAIS'!B1692=LEFT('PRESTAÇÃO DE CONTAS'!B1692,9),'INF GERAIS'!B1692=LEFT('OBS  ENC'!B1692,9),'INF GERAIS'!B1692=LEFT('CONCLUSÃO INFORMAL'!B1692,9))</f>
        <v>1</v>
      </c>
      <c r="P1675" t="b">
        <f>AND('INF GERAIS'!D1692=RESUMO!D1692,'INF GERAIS'!D1692='TERMO DE ADESÃO'!D1692,'INF GERAIS'!D1692=EVENTOS!D1692,'INF GERAIS'!D1692=PAGAMENTOS!D1692,'INF GERAIS'!D1692=VISTORIA!D1692,'INF GERAIS'!D1692='PRESTAÇÃO DE CONTAS'!D1692,'INF GERAIS'!D1692='OBS  ENC'!D1692,'INF GERAIS'!D1692='CONCLUSÃO INFORMAL'!D1692)</f>
        <v>1</v>
      </c>
      <c r="Q1675" t="b">
        <f>AND('INF GERAIS'!E1692=RESUMO!E1692,'INF GERAIS'!E1692='TERMO DE ADESÃO'!E1692,'INF GERAIS'!E1692=EVENTOS!E1692,'INF GERAIS'!E1692=PAGAMENTOS!E1692,'INF GERAIS'!E1692=VISTORIA!E1692,'INF GERAIS'!E1692='PRESTAÇÃO DE CONTAS'!E1692,'INF GERAIS'!E1692='OBS  ENC'!E1692,'INF GERAIS'!E1692='CONCLUSÃO INFORMAL'!E1692)</f>
        <v>1</v>
      </c>
    </row>
    <row r="1676" spans="15:17" x14ac:dyDescent="0.35">
      <c r="O1676" t="b">
        <f>AND('INF GERAIS'!B1693=LEFT(RESUMO!B1693,9),'INF GERAIS'!B1693=LEFT('TERMO DE ADESÃO'!B1693,9),'INF GERAIS'!B1693=LEFT(EVENTOS!B1693,9),'INF GERAIS'!B1693=LEFT(PAGAMENTOS!B1693,9),'INF GERAIS'!B1693=LEFT(VISTORIA!B1693,9),'INF GERAIS'!B1693=LEFT('PRESTAÇÃO DE CONTAS'!B1693,9),'INF GERAIS'!B1693=LEFT('OBS  ENC'!B1693,9),'INF GERAIS'!B1693=LEFT('CONCLUSÃO INFORMAL'!B1693,9))</f>
        <v>1</v>
      </c>
      <c r="P1676" t="b">
        <f>AND('INF GERAIS'!D1693=RESUMO!D1693,'INF GERAIS'!D1693='TERMO DE ADESÃO'!D1693,'INF GERAIS'!D1693=EVENTOS!D1693,'INF GERAIS'!D1693=PAGAMENTOS!D1693,'INF GERAIS'!D1693=VISTORIA!D1693,'INF GERAIS'!D1693='PRESTAÇÃO DE CONTAS'!D1693,'INF GERAIS'!D1693='OBS  ENC'!D1693,'INF GERAIS'!D1693='CONCLUSÃO INFORMAL'!D1693)</f>
        <v>1</v>
      </c>
      <c r="Q1676" t="b">
        <f>AND('INF GERAIS'!E1693=RESUMO!E1693,'INF GERAIS'!E1693='TERMO DE ADESÃO'!E1693,'INF GERAIS'!E1693=EVENTOS!E1693,'INF GERAIS'!E1693=PAGAMENTOS!E1693,'INF GERAIS'!E1693=VISTORIA!E1693,'INF GERAIS'!E1693='PRESTAÇÃO DE CONTAS'!E1693,'INF GERAIS'!E1693='OBS  ENC'!E1693,'INF GERAIS'!E1693='CONCLUSÃO INFORMAL'!E1693)</f>
        <v>1</v>
      </c>
    </row>
    <row r="1677" spans="15:17" x14ac:dyDescent="0.35">
      <c r="O1677" t="b">
        <f>AND('INF GERAIS'!B1694=LEFT(RESUMO!B1694,9),'INF GERAIS'!B1694=LEFT('TERMO DE ADESÃO'!B1694,9),'INF GERAIS'!B1694=LEFT(EVENTOS!B1694,9),'INF GERAIS'!B1694=LEFT(PAGAMENTOS!B1694,9),'INF GERAIS'!B1694=LEFT(VISTORIA!B1694,9),'INF GERAIS'!B1694=LEFT('PRESTAÇÃO DE CONTAS'!B1694,9),'INF GERAIS'!B1694=LEFT('OBS  ENC'!B1694,9),'INF GERAIS'!B1694=LEFT('CONCLUSÃO INFORMAL'!B1694,9))</f>
        <v>1</v>
      </c>
      <c r="P1677" t="b">
        <f>AND('INF GERAIS'!D1694=RESUMO!D1694,'INF GERAIS'!D1694='TERMO DE ADESÃO'!D1694,'INF GERAIS'!D1694=EVENTOS!D1694,'INF GERAIS'!D1694=PAGAMENTOS!D1694,'INF GERAIS'!D1694=VISTORIA!D1694,'INF GERAIS'!D1694='PRESTAÇÃO DE CONTAS'!D1694,'INF GERAIS'!D1694='OBS  ENC'!D1694,'INF GERAIS'!D1694='CONCLUSÃO INFORMAL'!D1694)</f>
        <v>1</v>
      </c>
      <c r="Q1677" t="b">
        <f>AND('INF GERAIS'!E1694=RESUMO!E1694,'INF GERAIS'!E1694='TERMO DE ADESÃO'!E1694,'INF GERAIS'!E1694=EVENTOS!E1694,'INF GERAIS'!E1694=PAGAMENTOS!E1694,'INF GERAIS'!E1694=VISTORIA!E1694,'INF GERAIS'!E1694='PRESTAÇÃO DE CONTAS'!E1694,'INF GERAIS'!E1694='OBS  ENC'!E1694,'INF GERAIS'!E1694='CONCLUSÃO INFORMAL'!E1694)</f>
        <v>1</v>
      </c>
    </row>
    <row r="1678" spans="15:17" x14ac:dyDescent="0.35">
      <c r="O1678" t="b">
        <f>AND('INF GERAIS'!B1695=LEFT(RESUMO!B1695,9),'INF GERAIS'!B1695=LEFT('TERMO DE ADESÃO'!B1695,9),'INF GERAIS'!B1695=LEFT(EVENTOS!B1695,9),'INF GERAIS'!B1695=LEFT(PAGAMENTOS!B1695,9),'INF GERAIS'!B1695=LEFT(VISTORIA!B1695,9),'INF GERAIS'!B1695=LEFT('PRESTAÇÃO DE CONTAS'!B1695,9),'INF GERAIS'!B1695=LEFT('OBS  ENC'!B1695,9),'INF GERAIS'!B1695=LEFT('CONCLUSÃO INFORMAL'!B1695,9))</f>
        <v>1</v>
      </c>
      <c r="P1678" t="b">
        <f>AND('INF GERAIS'!D1695=RESUMO!D1695,'INF GERAIS'!D1695='TERMO DE ADESÃO'!D1695,'INF GERAIS'!D1695=EVENTOS!D1695,'INF GERAIS'!D1695=PAGAMENTOS!D1695,'INF GERAIS'!D1695=VISTORIA!D1695,'INF GERAIS'!D1695='PRESTAÇÃO DE CONTAS'!D1695,'INF GERAIS'!D1695='OBS  ENC'!D1695,'INF GERAIS'!D1695='CONCLUSÃO INFORMAL'!D1695)</f>
        <v>1</v>
      </c>
      <c r="Q1678" t="b">
        <f>AND('INF GERAIS'!E1695=RESUMO!E1695,'INF GERAIS'!E1695='TERMO DE ADESÃO'!E1695,'INF GERAIS'!E1695=EVENTOS!E1695,'INF GERAIS'!E1695=PAGAMENTOS!E1695,'INF GERAIS'!E1695=VISTORIA!E1695,'INF GERAIS'!E1695='PRESTAÇÃO DE CONTAS'!E1695,'INF GERAIS'!E1695='OBS  ENC'!E1695,'INF GERAIS'!E1695='CONCLUSÃO INFORMAL'!E1695)</f>
        <v>1</v>
      </c>
    </row>
    <row r="1679" spans="15:17" x14ac:dyDescent="0.35">
      <c r="O1679" t="b">
        <f>AND('INF GERAIS'!B1696=LEFT(RESUMO!B1696,9),'INF GERAIS'!B1696=LEFT('TERMO DE ADESÃO'!B1696,9),'INF GERAIS'!B1696=LEFT(EVENTOS!B1696,9),'INF GERAIS'!B1696=LEFT(PAGAMENTOS!B1696,9),'INF GERAIS'!B1696=LEFT(VISTORIA!B1696,9),'INF GERAIS'!B1696=LEFT('PRESTAÇÃO DE CONTAS'!B1696,9),'INF GERAIS'!B1696=LEFT('OBS  ENC'!B1696,9),'INF GERAIS'!B1696=LEFT('CONCLUSÃO INFORMAL'!B1696,9))</f>
        <v>1</v>
      </c>
      <c r="P1679" t="b">
        <f>AND('INF GERAIS'!D1696=RESUMO!D1696,'INF GERAIS'!D1696='TERMO DE ADESÃO'!D1696,'INF GERAIS'!D1696=EVENTOS!D1696,'INF GERAIS'!D1696=PAGAMENTOS!D1696,'INF GERAIS'!D1696=VISTORIA!D1696,'INF GERAIS'!D1696='PRESTAÇÃO DE CONTAS'!D1696,'INF GERAIS'!D1696='OBS  ENC'!D1696,'INF GERAIS'!D1696='CONCLUSÃO INFORMAL'!D1696)</f>
        <v>1</v>
      </c>
      <c r="Q1679" t="b">
        <f>AND('INF GERAIS'!E1696=RESUMO!E1696,'INF GERAIS'!E1696='TERMO DE ADESÃO'!E1696,'INF GERAIS'!E1696=EVENTOS!E1696,'INF GERAIS'!E1696=PAGAMENTOS!E1696,'INF GERAIS'!E1696=VISTORIA!E1696,'INF GERAIS'!E1696='PRESTAÇÃO DE CONTAS'!E1696,'INF GERAIS'!E1696='OBS  ENC'!E1696,'INF GERAIS'!E1696='CONCLUSÃO INFORMAL'!E1696)</f>
        <v>1</v>
      </c>
    </row>
    <row r="1680" spans="15:17" x14ac:dyDescent="0.35">
      <c r="O1680" t="b">
        <f>AND('INF GERAIS'!B1697=LEFT(RESUMO!B1697,9),'INF GERAIS'!B1697=LEFT('TERMO DE ADESÃO'!B1697,9),'INF GERAIS'!B1697=LEFT(EVENTOS!B1697,9),'INF GERAIS'!B1697=LEFT(PAGAMENTOS!B1697,9),'INF GERAIS'!B1697=LEFT(VISTORIA!B1697,9),'INF GERAIS'!B1697=LEFT('PRESTAÇÃO DE CONTAS'!B1697,9),'INF GERAIS'!B1697=LEFT('OBS  ENC'!B1697,9),'INF GERAIS'!B1697=LEFT('CONCLUSÃO INFORMAL'!B1697,9))</f>
        <v>1</v>
      </c>
      <c r="P1680" t="b">
        <f>AND('INF GERAIS'!D1697=RESUMO!D1697,'INF GERAIS'!D1697='TERMO DE ADESÃO'!D1697,'INF GERAIS'!D1697=EVENTOS!D1697,'INF GERAIS'!D1697=PAGAMENTOS!D1697,'INF GERAIS'!D1697=VISTORIA!D1697,'INF GERAIS'!D1697='PRESTAÇÃO DE CONTAS'!D1697,'INF GERAIS'!D1697='OBS  ENC'!D1697,'INF GERAIS'!D1697='CONCLUSÃO INFORMAL'!D1697)</f>
        <v>1</v>
      </c>
      <c r="Q1680" t="b">
        <f>AND('INF GERAIS'!E1697=RESUMO!E1697,'INF GERAIS'!E1697='TERMO DE ADESÃO'!E1697,'INF GERAIS'!E1697=EVENTOS!E1697,'INF GERAIS'!E1697=PAGAMENTOS!E1697,'INF GERAIS'!E1697=VISTORIA!E1697,'INF GERAIS'!E1697='PRESTAÇÃO DE CONTAS'!E1697,'INF GERAIS'!E1697='OBS  ENC'!E1697,'INF GERAIS'!E1697='CONCLUSÃO INFORMAL'!E1697)</f>
        <v>1</v>
      </c>
    </row>
    <row r="1681" spans="15:17" x14ac:dyDescent="0.35">
      <c r="O1681" t="b">
        <f>AND('INF GERAIS'!B1698=LEFT(RESUMO!B1698,9),'INF GERAIS'!B1698=LEFT('TERMO DE ADESÃO'!B1698,9),'INF GERAIS'!B1698=LEFT(EVENTOS!B1698,9),'INF GERAIS'!B1698=LEFT(PAGAMENTOS!B1698,9),'INF GERAIS'!B1698=LEFT(VISTORIA!B1698,9),'INF GERAIS'!B1698=LEFT('PRESTAÇÃO DE CONTAS'!B1698,9),'INF GERAIS'!B1698=LEFT('OBS  ENC'!B1698,9),'INF GERAIS'!B1698=LEFT('CONCLUSÃO INFORMAL'!B1698,9))</f>
        <v>1</v>
      </c>
      <c r="P1681" t="b">
        <f>AND('INF GERAIS'!D1698=RESUMO!D1698,'INF GERAIS'!D1698='TERMO DE ADESÃO'!D1698,'INF GERAIS'!D1698=EVENTOS!D1698,'INF GERAIS'!D1698=PAGAMENTOS!D1698,'INF GERAIS'!D1698=VISTORIA!D1698,'INF GERAIS'!D1698='PRESTAÇÃO DE CONTAS'!D1698,'INF GERAIS'!D1698='OBS  ENC'!D1698,'INF GERAIS'!D1698='CONCLUSÃO INFORMAL'!D1698)</f>
        <v>1</v>
      </c>
      <c r="Q1681" t="b">
        <f>AND('INF GERAIS'!E1698=RESUMO!E1698,'INF GERAIS'!E1698='TERMO DE ADESÃO'!E1698,'INF GERAIS'!E1698=EVENTOS!E1698,'INF GERAIS'!E1698=PAGAMENTOS!E1698,'INF GERAIS'!E1698=VISTORIA!E1698,'INF GERAIS'!E1698='PRESTAÇÃO DE CONTAS'!E1698,'INF GERAIS'!E1698='OBS  ENC'!E1698,'INF GERAIS'!E1698='CONCLUSÃO INFORMAL'!E1698)</f>
        <v>1</v>
      </c>
    </row>
    <row r="1682" spans="15:17" x14ac:dyDescent="0.35">
      <c r="O1682" t="b">
        <f>AND('INF GERAIS'!B1699=LEFT(RESUMO!B1699,9),'INF GERAIS'!B1699=LEFT('TERMO DE ADESÃO'!B1699,9),'INF GERAIS'!B1699=LEFT(EVENTOS!B1699,9),'INF GERAIS'!B1699=LEFT(PAGAMENTOS!B1699,9),'INF GERAIS'!B1699=LEFT(VISTORIA!B1699,9),'INF GERAIS'!B1699=LEFT('PRESTAÇÃO DE CONTAS'!B1699,9),'INF GERAIS'!B1699=LEFT('OBS  ENC'!B1699,9),'INF GERAIS'!B1699=LEFT('CONCLUSÃO INFORMAL'!B1699,9))</f>
        <v>1</v>
      </c>
      <c r="P1682" t="b">
        <f>AND('INF GERAIS'!D1699=RESUMO!D1699,'INF GERAIS'!D1699='TERMO DE ADESÃO'!D1699,'INF GERAIS'!D1699=EVENTOS!D1699,'INF GERAIS'!D1699=PAGAMENTOS!D1699,'INF GERAIS'!D1699=VISTORIA!D1699,'INF GERAIS'!D1699='PRESTAÇÃO DE CONTAS'!D1699,'INF GERAIS'!D1699='OBS  ENC'!D1699,'INF GERAIS'!D1699='CONCLUSÃO INFORMAL'!D1699)</f>
        <v>1</v>
      </c>
      <c r="Q1682" t="b">
        <f>AND('INF GERAIS'!E1699=RESUMO!E1699,'INF GERAIS'!E1699='TERMO DE ADESÃO'!E1699,'INF GERAIS'!E1699=EVENTOS!E1699,'INF GERAIS'!E1699=PAGAMENTOS!E1699,'INF GERAIS'!E1699=VISTORIA!E1699,'INF GERAIS'!E1699='PRESTAÇÃO DE CONTAS'!E1699,'INF GERAIS'!E1699='OBS  ENC'!E1699,'INF GERAIS'!E1699='CONCLUSÃO INFORMAL'!E1699)</f>
        <v>1</v>
      </c>
    </row>
    <row r="1683" spans="15:17" x14ac:dyDescent="0.35">
      <c r="O1683" t="b">
        <f>AND('INF GERAIS'!B1700=LEFT(RESUMO!B1700,9),'INF GERAIS'!B1700=LEFT('TERMO DE ADESÃO'!B1700,9),'INF GERAIS'!B1700=LEFT(EVENTOS!B1700,9),'INF GERAIS'!B1700=LEFT(PAGAMENTOS!B1700,9),'INF GERAIS'!B1700=LEFT(VISTORIA!B1700,9),'INF GERAIS'!B1700=LEFT('PRESTAÇÃO DE CONTAS'!B1700,9),'INF GERAIS'!B1700=LEFT('OBS  ENC'!B1700,9),'INF GERAIS'!B1700=LEFT('CONCLUSÃO INFORMAL'!B1700,9))</f>
        <v>1</v>
      </c>
      <c r="P1683" t="b">
        <f>AND('INF GERAIS'!D1700=RESUMO!D1700,'INF GERAIS'!D1700='TERMO DE ADESÃO'!D1700,'INF GERAIS'!D1700=EVENTOS!D1700,'INF GERAIS'!D1700=PAGAMENTOS!D1700,'INF GERAIS'!D1700=VISTORIA!D1700,'INF GERAIS'!D1700='PRESTAÇÃO DE CONTAS'!D1700,'INF GERAIS'!D1700='OBS  ENC'!D1700,'INF GERAIS'!D1700='CONCLUSÃO INFORMAL'!D1700)</f>
        <v>1</v>
      </c>
      <c r="Q1683" t="b">
        <f>AND('INF GERAIS'!E1700=RESUMO!E1700,'INF GERAIS'!E1700='TERMO DE ADESÃO'!E1700,'INF GERAIS'!E1700=EVENTOS!E1700,'INF GERAIS'!E1700=PAGAMENTOS!E1700,'INF GERAIS'!E1700=VISTORIA!E1700,'INF GERAIS'!E1700='PRESTAÇÃO DE CONTAS'!E1700,'INF GERAIS'!E1700='OBS  ENC'!E1700,'INF GERAIS'!E1700='CONCLUSÃO INFORMAL'!E1700)</f>
        <v>1</v>
      </c>
    </row>
    <row r="1684" spans="15:17" x14ac:dyDescent="0.35">
      <c r="O1684" t="b">
        <f>AND('INF GERAIS'!B1701=LEFT(RESUMO!B1701,9),'INF GERAIS'!B1701=LEFT('TERMO DE ADESÃO'!B1701,9),'INF GERAIS'!B1701=LEFT(EVENTOS!B1701,9),'INF GERAIS'!B1701=LEFT(PAGAMENTOS!B1701,9),'INF GERAIS'!B1701=LEFT(VISTORIA!B1701,9),'INF GERAIS'!B1701=LEFT('PRESTAÇÃO DE CONTAS'!B1701,9),'INF GERAIS'!B1701=LEFT('OBS  ENC'!B1701,9),'INF GERAIS'!B1701=LEFT('CONCLUSÃO INFORMAL'!B1701,9))</f>
        <v>1</v>
      </c>
      <c r="P1684" t="b">
        <f>AND('INF GERAIS'!D1701=RESUMO!D1701,'INF GERAIS'!D1701='TERMO DE ADESÃO'!D1701,'INF GERAIS'!D1701=EVENTOS!D1701,'INF GERAIS'!D1701=PAGAMENTOS!D1701,'INF GERAIS'!D1701=VISTORIA!D1701,'INF GERAIS'!D1701='PRESTAÇÃO DE CONTAS'!D1701,'INF GERAIS'!D1701='OBS  ENC'!D1701,'INF GERAIS'!D1701='CONCLUSÃO INFORMAL'!D1701)</f>
        <v>1</v>
      </c>
      <c r="Q1684" t="b">
        <f>AND('INF GERAIS'!E1701=RESUMO!E1701,'INF GERAIS'!E1701='TERMO DE ADESÃO'!E1701,'INF GERAIS'!E1701=EVENTOS!E1701,'INF GERAIS'!E1701=PAGAMENTOS!E1701,'INF GERAIS'!E1701=VISTORIA!E1701,'INF GERAIS'!E1701='PRESTAÇÃO DE CONTAS'!E1701,'INF GERAIS'!E1701='OBS  ENC'!E1701,'INF GERAIS'!E1701='CONCLUSÃO INFORMAL'!E1701)</f>
        <v>1</v>
      </c>
    </row>
    <row r="1685" spans="15:17" x14ac:dyDescent="0.35">
      <c r="O1685" t="b">
        <f>AND('INF GERAIS'!B1702=LEFT(RESUMO!B1702,9),'INF GERAIS'!B1702=LEFT('TERMO DE ADESÃO'!B1702,9),'INF GERAIS'!B1702=LEFT(EVENTOS!B1702,9),'INF GERAIS'!B1702=LEFT(PAGAMENTOS!B1702,9),'INF GERAIS'!B1702=LEFT(VISTORIA!B1702,9),'INF GERAIS'!B1702=LEFT('PRESTAÇÃO DE CONTAS'!B1702,9),'INF GERAIS'!B1702=LEFT('OBS  ENC'!B1702,9),'INF GERAIS'!B1702=LEFT('CONCLUSÃO INFORMAL'!B1702,9))</f>
        <v>1</v>
      </c>
      <c r="P1685" t="b">
        <f>AND('INF GERAIS'!D1702=RESUMO!D1702,'INF GERAIS'!D1702='TERMO DE ADESÃO'!D1702,'INF GERAIS'!D1702=EVENTOS!D1702,'INF GERAIS'!D1702=PAGAMENTOS!D1702,'INF GERAIS'!D1702=VISTORIA!D1702,'INF GERAIS'!D1702='PRESTAÇÃO DE CONTAS'!D1702,'INF GERAIS'!D1702='OBS  ENC'!D1702,'INF GERAIS'!D1702='CONCLUSÃO INFORMAL'!D1702)</f>
        <v>1</v>
      </c>
      <c r="Q1685" t="b">
        <f>AND('INF GERAIS'!E1702=RESUMO!E1702,'INF GERAIS'!E1702='TERMO DE ADESÃO'!E1702,'INF GERAIS'!E1702=EVENTOS!E1702,'INF GERAIS'!E1702=PAGAMENTOS!E1702,'INF GERAIS'!E1702=VISTORIA!E1702,'INF GERAIS'!E1702='PRESTAÇÃO DE CONTAS'!E1702,'INF GERAIS'!E1702='OBS  ENC'!E1702,'INF GERAIS'!E1702='CONCLUSÃO INFORMAL'!E1702)</f>
        <v>1</v>
      </c>
    </row>
    <row r="1686" spans="15:17" x14ac:dyDescent="0.35">
      <c r="O1686" t="b">
        <f>AND('INF GERAIS'!B1703=LEFT(RESUMO!B1703,9),'INF GERAIS'!B1703=LEFT('TERMO DE ADESÃO'!B1703,9),'INF GERAIS'!B1703=LEFT(EVENTOS!B1703,9),'INF GERAIS'!B1703=LEFT(PAGAMENTOS!B1703,9),'INF GERAIS'!B1703=LEFT(VISTORIA!B1703,9),'INF GERAIS'!B1703=LEFT('PRESTAÇÃO DE CONTAS'!B1703,9),'INF GERAIS'!B1703=LEFT('OBS  ENC'!B1703,9),'INF GERAIS'!B1703=LEFT('CONCLUSÃO INFORMAL'!B1703,9))</f>
        <v>1</v>
      </c>
      <c r="P1686" t="b">
        <f>AND('INF GERAIS'!D1703=RESUMO!D1703,'INF GERAIS'!D1703='TERMO DE ADESÃO'!D1703,'INF GERAIS'!D1703=EVENTOS!D1703,'INF GERAIS'!D1703=PAGAMENTOS!D1703,'INF GERAIS'!D1703=VISTORIA!D1703,'INF GERAIS'!D1703='PRESTAÇÃO DE CONTAS'!D1703,'INF GERAIS'!D1703='OBS  ENC'!D1703,'INF GERAIS'!D1703='CONCLUSÃO INFORMAL'!D1703)</f>
        <v>1</v>
      </c>
      <c r="Q1686" t="b">
        <f>AND('INF GERAIS'!E1703=RESUMO!E1703,'INF GERAIS'!E1703='TERMO DE ADESÃO'!E1703,'INF GERAIS'!E1703=EVENTOS!E1703,'INF GERAIS'!E1703=PAGAMENTOS!E1703,'INF GERAIS'!E1703=VISTORIA!E1703,'INF GERAIS'!E1703='PRESTAÇÃO DE CONTAS'!E1703,'INF GERAIS'!E1703='OBS  ENC'!E1703,'INF GERAIS'!E1703='CONCLUSÃO INFORMAL'!E1703)</f>
        <v>1</v>
      </c>
    </row>
    <row r="1687" spans="15:17" x14ac:dyDescent="0.35">
      <c r="O1687" t="b">
        <f>AND('INF GERAIS'!B1704=LEFT(RESUMO!B1704,9),'INF GERAIS'!B1704=LEFT('TERMO DE ADESÃO'!B1704,9),'INF GERAIS'!B1704=LEFT(EVENTOS!B1704,9),'INF GERAIS'!B1704=LEFT(PAGAMENTOS!B1704,9),'INF GERAIS'!B1704=LEFT(VISTORIA!B1704,9),'INF GERAIS'!B1704=LEFT('PRESTAÇÃO DE CONTAS'!B1704,9),'INF GERAIS'!B1704=LEFT('OBS  ENC'!B1704,9),'INF GERAIS'!B1704=LEFT('CONCLUSÃO INFORMAL'!B1704,9))</f>
        <v>1</v>
      </c>
      <c r="P1687" t="b">
        <f>AND('INF GERAIS'!D1704=RESUMO!D1704,'INF GERAIS'!D1704='TERMO DE ADESÃO'!D1704,'INF GERAIS'!D1704=EVENTOS!D1704,'INF GERAIS'!D1704=PAGAMENTOS!D1704,'INF GERAIS'!D1704=VISTORIA!D1704,'INF GERAIS'!D1704='PRESTAÇÃO DE CONTAS'!D1704,'INF GERAIS'!D1704='OBS  ENC'!D1704,'INF GERAIS'!D1704='CONCLUSÃO INFORMAL'!D1704)</f>
        <v>1</v>
      </c>
      <c r="Q1687" t="b">
        <f>AND('INF GERAIS'!E1704=RESUMO!E1704,'INF GERAIS'!E1704='TERMO DE ADESÃO'!E1704,'INF GERAIS'!E1704=EVENTOS!E1704,'INF GERAIS'!E1704=PAGAMENTOS!E1704,'INF GERAIS'!E1704=VISTORIA!E1704,'INF GERAIS'!E1704='PRESTAÇÃO DE CONTAS'!E1704,'INF GERAIS'!E1704='OBS  ENC'!E1704,'INF GERAIS'!E1704='CONCLUSÃO INFORMAL'!E1704)</f>
        <v>1</v>
      </c>
    </row>
    <row r="1688" spans="15:17" x14ac:dyDescent="0.35">
      <c r="O1688" t="b">
        <f>AND('INF GERAIS'!B1705=LEFT(RESUMO!B1705,9),'INF GERAIS'!B1705=LEFT('TERMO DE ADESÃO'!B1705,9),'INF GERAIS'!B1705=LEFT(EVENTOS!B1705,9),'INF GERAIS'!B1705=LEFT(PAGAMENTOS!B1705,9),'INF GERAIS'!B1705=LEFT(VISTORIA!B1705,9),'INF GERAIS'!B1705=LEFT('PRESTAÇÃO DE CONTAS'!B1705,9),'INF GERAIS'!B1705=LEFT('OBS  ENC'!B1705,9),'INF GERAIS'!B1705=LEFT('CONCLUSÃO INFORMAL'!B1705,9))</f>
        <v>1</v>
      </c>
      <c r="P1688" t="b">
        <f>AND('INF GERAIS'!D1705=RESUMO!D1705,'INF GERAIS'!D1705='TERMO DE ADESÃO'!D1705,'INF GERAIS'!D1705=EVENTOS!D1705,'INF GERAIS'!D1705=PAGAMENTOS!D1705,'INF GERAIS'!D1705=VISTORIA!D1705,'INF GERAIS'!D1705='PRESTAÇÃO DE CONTAS'!D1705,'INF GERAIS'!D1705='OBS  ENC'!D1705,'INF GERAIS'!D1705='CONCLUSÃO INFORMAL'!D1705)</f>
        <v>1</v>
      </c>
      <c r="Q1688" t="b">
        <f>AND('INF GERAIS'!E1705=RESUMO!E1705,'INF GERAIS'!E1705='TERMO DE ADESÃO'!E1705,'INF GERAIS'!E1705=EVENTOS!E1705,'INF GERAIS'!E1705=PAGAMENTOS!E1705,'INF GERAIS'!E1705=VISTORIA!E1705,'INF GERAIS'!E1705='PRESTAÇÃO DE CONTAS'!E1705,'INF GERAIS'!E1705='OBS  ENC'!E1705,'INF GERAIS'!E1705='CONCLUSÃO INFORMAL'!E1705)</f>
        <v>1</v>
      </c>
    </row>
    <row r="1689" spans="15:17" x14ac:dyDescent="0.35">
      <c r="O1689" t="b">
        <f>AND('INF GERAIS'!B1706=LEFT(RESUMO!B1706,9),'INF GERAIS'!B1706=LEFT('TERMO DE ADESÃO'!B1706,9),'INF GERAIS'!B1706=LEFT(EVENTOS!B1706,9),'INF GERAIS'!B1706=LEFT(PAGAMENTOS!B1706,9),'INF GERAIS'!B1706=LEFT(VISTORIA!B1706,9),'INF GERAIS'!B1706=LEFT('PRESTAÇÃO DE CONTAS'!B1706,9),'INF GERAIS'!B1706=LEFT('OBS  ENC'!B1706,9),'INF GERAIS'!B1706=LEFT('CONCLUSÃO INFORMAL'!B1706,9))</f>
        <v>1</v>
      </c>
      <c r="P1689" t="b">
        <f>AND('INF GERAIS'!D1706=RESUMO!D1706,'INF GERAIS'!D1706='TERMO DE ADESÃO'!D1706,'INF GERAIS'!D1706=EVENTOS!D1706,'INF GERAIS'!D1706=PAGAMENTOS!D1706,'INF GERAIS'!D1706=VISTORIA!D1706,'INF GERAIS'!D1706='PRESTAÇÃO DE CONTAS'!D1706,'INF GERAIS'!D1706='OBS  ENC'!D1706,'INF GERAIS'!D1706='CONCLUSÃO INFORMAL'!D1706)</f>
        <v>1</v>
      </c>
      <c r="Q1689" t="b">
        <f>AND('INF GERAIS'!E1706=RESUMO!E1706,'INF GERAIS'!E1706='TERMO DE ADESÃO'!E1706,'INF GERAIS'!E1706=EVENTOS!E1706,'INF GERAIS'!E1706=PAGAMENTOS!E1706,'INF GERAIS'!E1706=VISTORIA!E1706,'INF GERAIS'!E1706='PRESTAÇÃO DE CONTAS'!E1706,'INF GERAIS'!E1706='OBS  ENC'!E1706,'INF GERAIS'!E1706='CONCLUSÃO INFORMAL'!E1706)</f>
        <v>1</v>
      </c>
    </row>
    <row r="1690" spans="15:17" x14ac:dyDescent="0.35">
      <c r="O1690" t="b">
        <f>AND('INF GERAIS'!B1707=LEFT(RESUMO!B1707,9),'INF GERAIS'!B1707=LEFT('TERMO DE ADESÃO'!B1707,9),'INF GERAIS'!B1707=LEFT(EVENTOS!B1707,9),'INF GERAIS'!B1707=LEFT(PAGAMENTOS!B1707,9),'INF GERAIS'!B1707=LEFT(VISTORIA!B1707,9),'INF GERAIS'!B1707=LEFT('PRESTAÇÃO DE CONTAS'!B1707,9),'INF GERAIS'!B1707=LEFT('OBS  ENC'!B1707,9),'INF GERAIS'!B1707=LEFT('CONCLUSÃO INFORMAL'!B1707,9))</f>
        <v>1</v>
      </c>
      <c r="P1690" t="b">
        <f>AND('INF GERAIS'!D1707=RESUMO!D1707,'INF GERAIS'!D1707='TERMO DE ADESÃO'!D1707,'INF GERAIS'!D1707=EVENTOS!D1707,'INF GERAIS'!D1707=PAGAMENTOS!D1707,'INF GERAIS'!D1707=VISTORIA!D1707,'INF GERAIS'!D1707='PRESTAÇÃO DE CONTAS'!D1707,'INF GERAIS'!D1707='OBS  ENC'!D1707,'INF GERAIS'!D1707='CONCLUSÃO INFORMAL'!D1707)</f>
        <v>1</v>
      </c>
      <c r="Q1690" t="b">
        <f>AND('INF GERAIS'!E1707=RESUMO!E1707,'INF GERAIS'!E1707='TERMO DE ADESÃO'!E1707,'INF GERAIS'!E1707=EVENTOS!E1707,'INF GERAIS'!E1707=PAGAMENTOS!E1707,'INF GERAIS'!E1707=VISTORIA!E1707,'INF GERAIS'!E1707='PRESTAÇÃO DE CONTAS'!E1707,'INF GERAIS'!E1707='OBS  ENC'!E1707,'INF GERAIS'!E1707='CONCLUSÃO INFORMAL'!E1707)</f>
        <v>1</v>
      </c>
    </row>
    <row r="1691" spans="15:17" x14ac:dyDescent="0.35">
      <c r="O1691" t="b">
        <f>AND('INF GERAIS'!B1708=LEFT(RESUMO!B1708,9),'INF GERAIS'!B1708=LEFT('TERMO DE ADESÃO'!B1708,9),'INF GERAIS'!B1708=LEFT(EVENTOS!B1708,9),'INF GERAIS'!B1708=LEFT(PAGAMENTOS!B1708,9),'INF GERAIS'!B1708=LEFT(VISTORIA!B1708,9),'INF GERAIS'!B1708=LEFT('PRESTAÇÃO DE CONTAS'!B1708,9),'INF GERAIS'!B1708=LEFT('OBS  ENC'!B1708,9),'INF GERAIS'!B1708=LEFT('CONCLUSÃO INFORMAL'!B1708,9))</f>
        <v>1</v>
      </c>
      <c r="P1691" t="b">
        <f>AND('INF GERAIS'!D1708=RESUMO!D1708,'INF GERAIS'!D1708='TERMO DE ADESÃO'!D1708,'INF GERAIS'!D1708=EVENTOS!D1708,'INF GERAIS'!D1708=PAGAMENTOS!D1708,'INF GERAIS'!D1708=VISTORIA!D1708,'INF GERAIS'!D1708='PRESTAÇÃO DE CONTAS'!D1708,'INF GERAIS'!D1708='OBS  ENC'!D1708,'INF GERAIS'!D1708='CONCLUSÃO INFORMAL'!D1708)</f>
        <v>1</v>
      </c>
      <c r="Q1691" t="b">
        <f>AND('INF GERAIS'!E1708=RESUMO!E1708,'INF GERAIS'!E1708='TERMO DE ADESÃO'!E1708,'INF GERAIS'!E1708=EVENTOS!E1708,'INF GERAIS'!E1708=PAGAMENTOS!E1708,'INF GERAIS'!E1708=VISTORIA!E1708,'INF GERAIS'!E1708='PRESTAÇÃO DE CONTAS'!E1708,'INF GERAIS'!E1708='OBS  ENC'!E1708,'INF GERAIS'!E1708='CONCLUSÃO INFORMAL'!E1708)</f>
        <v>1</v>
      </c>
    </row>
    <row r="1692" spans="15:17" x14ac:dyDescent="0.35">
      <c r="O1692" t="b">
        <f>AND('INF GERAIS'!B1709=LEFT(RESUMO!B1709,9),'INF GERAIS'!B1709=LEFT('TERMO DE ADESÃO'!B1709,9),'INF GERAIS'!B1709=LEFT(EVENTOS!B1709,9),'INF GERAIS'!B1709=LEFT(PAGAMENTOS!B1709,9),'INF GERAIS'!B1709=LEFT(VISTORIA!B1709,9),'INF GERAIS'!B1709=LEFT('PRESTAÇÃO DE CONTAS'!B1709,9),'INF GERAIS'!B1709=LEFT('OBS  ENC'!B1709,9),'INF GERAIS'!B1709=LEFT('CONCLUSÃO INFORMAL'!B1709,9))</f>
        <v>1</v>
      </c>
      <c r="P1692" t="b">
        <f>AND('INF GERAIS'!D1709=RESUMO!D1709,'INF GERAIS'!D1709='TERMO DE ADESÃO'!D1709,'INF GERAIS'!D1709=EVENTOS!D1709,'INF GERAIS'!D1709=PAGAMENTOS!D1709,'INF GERAIS'!D1709=VISTORIA!D1709,'INF GERAIS'!D1709='PRESTAÇÃO DE CONTAS'!D1709,'INF GERAIS'!D1709='OBS  ENC'!D1709,'INF GERAIS'!D1709='CONCLUSÃO INFORMAL'!D1709)</f>
        <v>1</v>
      </c>
      <c r="Q1692" t="b">
        <f>AND('INF GERAIS'!E1709=RESUMO!E1709,'INF GERAIS'!E1709='TERMO DE ADESÃO'!E1709,'INF GERAIS'!E1709=EVENTOS!E1709,'INF GERAIS'!E1709=PAGAMENTOS!E1709,'INF GERAIS'!E1709=VISTORIA!E1709,'INF GERAIS'!E1709='PRESTAÇÃO DE CONTAS'!E1709,'INF GERAIS'!E1709='OBS  ENC'!E1709,'INF GERAIS'!E1709='CONCLUSÃO INFORMAL'!E1709)</f>
        <v>1</v>
      </c>
    </row>
    <row r="1693" spans="15:17" x14ac:dyDescent="0.35">
      <c r="O1693" t="b">
        <f>AND('INF GERAIS'!B1710=LEFT(RESUMO!B1710,9),'INF GERAIS'!B1710=LEFT('TERMO DE ADESÃO'!B1710,9),'INF GERAIS'!B1710=LEFT(EVENTOS!B1710,9),'INF GERAIS'!B1710=LEFT(PAGAMENTOS!B1710,9),'INF GERAIS'!B1710=LEFT(VISTORIA!B1710,9),'INF GERAIS'!B1710=LEFT('PRESTAÇÃO DE CONTAS'!B1710,9),'INF GERAIS'!B1710=LEFT('OBS  ENC'!B1710,9),'INF GERAIS'!B1710=LEFT('CONCLUSÃO INFORMAL'!B1710,9))</f>
        <v>1</v>
      </c>
      <c r="P1693" t="b">
        <f>AND('INF GERAIS'!D1710=RESUMO!D1710,'INF GERAIS'!D1710='TERMO DE ADESÃO'!D1710,'INF GERAIS'!D1710=EVENTOS!D1710,'INF GERAIS'!D1710=PAGAMENTOS!D1710,'INF GERAIS'!D1710=VISTORIA!D1710,'INF GERAIS'!D1710='PRESTAÇÃO DE CONTAS'!D1710,'INF GERAIS'!D1710='OBS  ENC'!D1710,'INF GERAIS'!D1710='CONCLUSÃO INFORMAL'!D1710)</f>
        <v>1</v>
      </c>
      <c r="Q1693" t="b">
        <f>AND('INF GERAIS'!E1710=RESUMO!E1710,'INF GERAIS'!E1710='TERMO DE ADESÃO'!E1710,'INF GERAIS'!E1710=EVENTOS!E1710,'INF GERAIS'!E1710=PAGAMENTOS!E1710,'INF GERAIS'!E1710=VISTORIA!E1710,'INF GERAIS'!E1710='PRESTAÇÃO DE CONTAS'!E1710,'INF GERAIS'!E1710='OBS  ENC'!E1710,'INF GERAIS'!E1710='CONCLUSÃO INFORMAL'!E1710)</f>
        <v>1</v>
      </c>
    </row>
    <row r="1694" spans="15:17" x14ac:dyDescent="0.35">
      <c r="O1694" t="b">
        <f>AND('INF GERAIS'!B1711=LEFT(RESUMO!B1711,9),'INF GERAIS'!B1711=LEFT('TERMO DE ADESÃO'!B1711,9),'INF GERAIS'!B1711=LEFT(EVENTOS!B1711,9),'INF GERAIS'!B1711=LEFT(PAGAMENTOS!B1711,9),'INF GERAIS'!B1711=LEFT(VISTORIA!B1711,9),'INF GERAIS'!B1711=LEFT('PRESTAÇÃO DE CONTAS'!B1711,9),'INF GERAIS'!B1711=LEFT('OBS  ENC'!B1711,9),'INF GERAIS'!B1711=LEFT('CONCLUSÃO INFORMAL'!B1711,9))</f>
        <v>1</v>
      </c>
      <c r="P1694" t="b">
        <f>AND('INF GERAIS'!D1711=RESUMO!D1711,'INF GERAIS'!D1711='TERMO DE ADESÃO'!D1711,'INF GERAIS'!D1711=EVENTOS!D1711,'INF GERAIS'!D1711=PAGAMENTOS!D1711,'INF GERAIS'!D1711=VISTORIA!D1711,'INF GERAIS'!D1711='PRESTAÇÃO DE CONTAS'!D1711,'INF GERAIS'!D1711='OBS  ENC'!D1711,'INF GERAIS'!D1711='CONCLUSÃO INFORMAL'!D1711)</f>
        <v>1</v>
      </c>
      <c r="Q1694" t="b">
        <f>AND('INF GERAIS'!E1711=RESUMO!E1711,'INF GERAIS'!E1711='TERMO DE ADESÃO'!E1711,'INF GERAIS'!E1711=EVENTOS!E1711,'INF GERAIS'!E1711=PAGAMENTOS!E1711,'INF GERAIS'!E1711=VISTORIA!E1711,'INF GERAIS'!E1711='PRESTAÇÃO DE CONTAS'!E1711,'INF GERAIS'!E1711='OBS  ENC'!E1711,'INF GERAIS'!E1711='CONCLUSÃO INFORMAL'!E1711)</f>
        <v>1</v>
      </c>
    </row>
    <row r="1695" spans="15:17" x14ac:dyDescent="0.35">
      <c r="O1695" t="b">
        <f>AND('INF GERAIS'!B1712=LEFT(RESUMO!B1712,9),'INF GERAIS'!B1712=LEFT('TERMO DE ADESÃO'!B1712,9),'INF GERAIS'!B1712=LEFT(EVENTOS!B1712,9),'INF GERAIS'!B1712=LEFT(PAGAMENTOS!B1712,9),'INF GERAIS'!B1712=LEFT(VISTORIA!B1712,9),'INF GERAIS'!B1712=LEFT('PRESTAÇÃO DE CONTAS'!B1712,9),'INF GERAIS'!B1712=LEFT('OBS  ENC'!B1712,9),'INF GERAIS'!B1712=LEFT('CONCLUSÃO INFORMAL'!B1712,9))</f>
        <v>1</v>
      </c>
      <c r="P1695" t="b">
        <f>AND('INF GERAIS'!D1712=RESUMO!D1712,'INF GERAIS'!D1712='TERMO DE ADESÃO'!D1712,'INF GERAIS'!D1712=EVENTOS!D1712,'INF GERAIS'!D1712=PAGAMENTOS!D1712,'INF GERAIS'!D1712=VISTORIA!D1712,'INF GERAIS'!D1712='PRESTAÇÃO DE CONTAS'!D1712,'INF GERAIS'!D1712='OBS  ENC'!D1712,'INF GERAIS'!D1712='CONCLUSÃO INFORMAL'!D1712)</f>
        <v>1</v>
      </c>
      <c r="Q1695" t="b">
        <f>AND('INF GERAIS'!E1712=RESUMO!E1712,'INF GERAIS'!E1712='TERMO DE ADESÃO'!E1712,'INF GERAIS'!E1712=EVENTOS!E1712,'INF GERAIS'!E1712=PAGAMENTOS!E1712,'INF GERAIS'!E1712=VISTORIA!E1712,'INF GERAIS'!E1712='PRESTAÇÃO DE CONTAS'!E1712,'INF GERAIS'!E1712='OBS  ENC'!E1712,'INF GERAIS'!E1712='CONCLUSÃO INFORMAL'!E1712)</f>
        <v>1</v>
      </c>
    </row>
    <row r="1696" spans="15:17" x14ac:dyDescent="0.35">
      <c r="O1696" t="b">
        <f>AND('INF GERAIS'!B1713=LEFT(RESUMO!B1713,9),'INF GERAIS'!B1713=LEFT('TERMO DE ADESÃO'!B1713,9),'INF GERAIS'!B1713=LEFT(EVENTOS!B1713,9),'INF GERAIS'!B1713=LEFT(PAGAMENTOS!B1713,9),'INF GERAIS'!B1713=LEFT(VISTORIA!B1713,9),'INF GERAIS'!B1713=LEFT('PRESTAÇÃO DE CONTAS'!B1713,9),'INF GERAIS'!B1713=LEFT('OBS  ENC'!B1713,9),'INF GERAIS'!B1713=LEFT('CONCLUSÃO INFORMAL'!B1713,9))</f>
        <v>1</v>
      </c>
      <c r="P1696" t="b">
        <f>AND('INF GERAIS'!D1713=RESUMO!D1713,'INF GERAIS'!D1713='TERMO DE ADESÃO'!D1713,'INF GERAIS'!D1713=EVENTOS!D1713,'INF GERAIS'!D1713=PAGAMENTOS!D1713,'INF GERAIS'!D1713=VISTORIA!D1713,'INF GERAIS'!D1713='PRESTAÇÃO DE CONTAS'!D1713,'INF GERAIS'!D1713='OBS  ENC'!D1713,'INF GERAIS'!D1713='CONCLUSÃO INFORMAL'!D1713)</f>
        <v>1</v>
      </c>
      <c r="Q1696" t="b">
        <f>AND('INF GERAIS'!E1713=RESUMO!E1713,'INF GERAIS'!E1713='TERMO DE ADESÃO'!E1713,'INF GERAIS'!E1713=EVENTOS!E1713,'INF GERAIS'!E1713=PAGAMENTOS!E1713,'INF GERAIS'!E1713=VISTORIA!E1713,'INF GERAIS'!E1713='PRESTAÇÃO DE CONTAS'!E1713,'INF GERAIS'!E1713='OBS  ENC'!E1713,'INF GERAIS'!E1713='CONCLUSÃO INFORMAL'!E1713)</f>
        <v>1</v>
      </c>
    </row>
    <row r="1697" spans="15:17" x14ac:dyDescent="0.35">
      <c r="O1697" t="b">
        <f>AND('INF GERAIS'!B1714=LEFT(RESUMO!B1714,9),'INF GERAIS'!B1714=LEFT('TERMO DE ADESÃO'!B1714,9),'INF GERAIS'!B1714=LEFT(EVENTOS!B1714,9),'INF GERAIS'!B1714=LEFT(PAGAMENTOS!B1714,9),'INF GERAIS'!B1714=LEFT(VISTORIA!B1714,9),'INF GERAIS'!B1714=LEFT('PRESTAÇÃO DE CONTAS'!B1714,9),'INF GERAIS'!B1714=LEFT('OBS  ENC'!B1714,9),'INF GERAIS'!B1714=LEFT('CONCLUSÃO INFORMAL'!B1714,9))</f>
        <v>1</v>
      </c>
      <c r="P1697" t="b">
        <f>AND('INF GERAIS'!D1714=RESUMO!D1714,'INF GERAIS'!D1714='TERMO DE ADESÃO'!D1714,'INF GERAIS'!D1714=EVENTOS!D1714,'INF GERAIS'!D1714=PAGAMENTOS!D1714,'INF GERAIS'!D1714=VISTORIA!D1714,'INF GERAIS'!D1714='PRESTAÇÃO DE CONTAS'!D1714,'INF GERAIS'!D1714='OBS  ENC'!D1714,'INF GERAIS'!D1714='CONCLUSÃO INFORMAL'!D1714)</f>
        <v>1</v>
      </c>
      <c r="Q1697" t="b">
        <f>AND('INF GERAIS'!E1714=RESUMO!E1714,'INF GERAIS'!E1714='TERMO DE ADESÃO'!E1714,'INF GERAIS'!E1714=EVENTOS!E1714,'INF GERAIS'!E1714=PAGAMENTOS!E1714,'INF GERAIS'!E1714=VISTORIA!E1714,'INF GERAIS'!E1714='PRESTAÇÃO DE CONTAS'!E1714,'INF GERAIS'!E1714='OBS  ENC'!E1714,'INF GERAIS'!E1714='CONCLUSÃO INFORMAL'!E1714)</f>
        <v>1</v>
      </c>
    </row>
    <row r="1698" spans="15:17" x14ac:dyDescent="0.35">
      <c r="O1698" t="b">
        <f>AND('INF GERAIS'!B1715=LEFT(RESUMO!B1715,9),'INF GERAIS'!B1715=LEFT('TERMO DE ADESÃO'!B1715,9),'INF GERAIS'!B1715=LEFT(EVENTOS!B1715,9),'INF GERAIS'!B1715=LEFT(PAGAMENTOS!B1715,9),'INF GERAIS'!B1715=LEFT(VISTORIA!B1715,9),'INF GERAIS'!B1715=LEFT('PRESTAÇÃO DE CONTAS'!B1715,9),'INF GERAIS'!B1715=LEFT('OBS  ENC'!B1715,9),'INF GERAIS'!B1715=LEFT('CONCLUSÃO INFORMAL'!B1715,9))</f>
        <v>1</v>
      </c>
      <c r="P1698" t="b">
        <f>AND('INF GERAIS'!D1715=RESUMO!D1715,'INF GERAIS'!D1715='TERMO DE ADESÃO'!D1715,'INF GERAIS'!D1715=EVENTOS!D1715,'INF GERAIS'!D1715=PAGAMENTOS!D1715,'INF GERAIS'!D1715=VISTORIA!D1715,'INF GERAIS'!D1715='PRESTAÇÃO DE CONTAS'!D1715,'INF GERAIS'!D1715='OBS  ENC'!D1715,'INF GERAIS'!D1715='CONCLUSÃO INFORMAL'!D1715)</f>
        <v>1</v>
      </c>
      <c r="Q1698" t="b">
        <f>AND('INF GERAIS'!E1715=RESUMO!E1715,'INF GERAIS'!E1715='TERMO DE ADESÃO'!E1715,'INF GERAIS'!E1715=EVENTOS!E1715,'INF GERAIS'!E1715=PAGAMENTOS!E1715,'INF GERAIS'!E1715=VISTORIA!E1715,'INF GERAIS'!E1715='PRESTAÇÃO DE CONTAS'!E1715,'INF GERAIS'!E1715='OBS  ENC'!E1715,'INF GERAIS'!E1715='CONCLUSÃO INFORMAL'!E1715)</f>
        <v>1</v>
      </c>
    </row>
    <row r="1699" spans="15:17" x14ac:dyDescent="0.35">
      <c r="O1699" t="b">
        <f>AND('INF GERAIS'!B1716=LEFT(RESUMO!B1716,9),'INF GERAIS'!B1716=LEFT('TERMO DE ADESÃO'!B1716,9),'INF GERAIS'!B1716=LEFT(EVENTOS!B1716,9),'INF GERAIS'!B1716=LEFT(PAGAMENTOS!B1716,9),'INF GERAIS'!B1716=LEFT(VISTORIA!B1716,9),'INF GERAIS'!B1716=LEFT('PRESTAÇÃO DE CONTAS'!B1716,9),'INF GERAIS'!B1716=LEFT('OBS  ENC'!B1716,9),'INF GERAIS'!B1716=LEFT('CONCLUSÃO INFORMAL'!B1716,9))</f>
        <v>1</v>
      </c>
      <c r="P1699" t="b">
        <f>AND('INF GERAIS'!D1716=RESUMO!D1716,'INF GERAIS'!D1716='TERMO DE ADESÃO'!D1716,'INF GERAIS'!D1716=EVENTOS!D1716,'INF GERAIS'!D1716=PAGAMENTOS!D1716,'INF GERAIS'!D1716=VISTORIA!D1716,'INF GERAIS'!D1716='PRESTAÇÃO DE CONTAS'!D1716,'INF GERAIS'!D1716='OBS  ENC'!D1716,'INF GERAIS'!D1716='CONCLUSÃO INFORMAL'!D1716)</f>
        <v>1</v>
      </c>
      <c r="Q1699" t="b">
        <f>AND('INF GERAIS'!E1716=RESUMO!E1716,'INF GERAIS'!E1716='TERMO DE ADESÃO'!E1716,'INF GERAIS'!E1716=EVENTOS!E1716,'INF GERAIS'!E1716=PAGAMENTOS!E1716,'INF GERAIS'!E1716=VISTORIA!E1716,'INF GERAIS'!E1716='PRESTAÇÃO DE CONTAS'!E1716,'INF GERAIS'!E1716='OBS  ENC'!E1716,'INF GERAIS'!E1716='CONCLUSÃO INFORMAL'!E1716)</f>
        <v>1</v>
      </c>
    </row>
    <row r="1700" spans="15:17" x14ac:dyDescent="0.35">
      <c r="O1700" t="b">
        <f>AND('INF GERAIS'!B1717=LEFT(RESUMO!B1717,9),'INF GERAIS'!B1717=LEFT('TERMO DE ADESÃO'!B1717,9),'INF GERAIS'!B1717=LEFT(EVENTOS!B1717,9),'INF GERAIS'!B1717=LEFT(PAGAMENTOS!B1717,9),'INF GERAIS'!B1717=LEFT(VISTORIA!B1717,9),'INF GERAIS'!B1717=LEFT('PRESTAÇÃO DE CONTAS'!B1717,9),'INF GERAIS'!B1717=LEFT('OBS  ENC'!B1717,9),'INF GERAIS'!B1717=LEFT('CONCLUSÃO INFORMAL'!B1717,9))</f>
        <v>1</v>
      </c>
      <c r="P1700" t="b">
        <f>AND('INF GERAIS'!D1717=RESUMO!D1717,'INF GERAIS'!D1717='TERMO DE ADESÃO'!D1717,'INF GERAIS'!D1717=EVENTOS!D1717,'INF GERAIS'!D1717=PAGAMENTOS!D1717,'INF GERAIS'!D1717=VISTORIA!D1717,'INF GERAIS'!D1717='PRESTAÇÃO DE CONTAS'!D1717,'INF GERAIS'!D1717='OBS  ENC'!D1717,'INF GERAIS'!D1717='CONCLUSÃO INFORMAL'!D1717)</f>
        <v>1</v>
      </c>
      <c r="Q1700" t="b">
        <f>AND('INF GERAIS'!E1717=RESUMO!E1717,'INF GERAIS'!E1717='TERMO DE ADESÃO'!E1717,'INF GERAIS'!E1717=EVENTOS!E1717,'INF GERAIS'!E1717=PAGAMENTOS!E1717,'INF GERAIS'!E1717=VISTORIA!E1717,'INF GERAIS'!E1717='PRESTAÇÃO DE CONTAS'!E1717,'INF GERAIS'!E1717='OBS  ENC'!E1717,'INF GERAIS'!E1717='CONCLUSÃO INFORMAL'!E1717)</f>
        <v>1</v>
      </c>
    </row>
    <row r="1701" spans="15:17" x14ac:dyDescent="0.35">
      <c r="O1701" t="b">
        <f>AND('INF GERAIS'!B1718=LEFT(RESUMO!B1718,9),'INF GERAIS'!B1718=LEFT('TERMO DE ADESÃO'!B1718,9),'INF GERAIS'!B1718=LEFT(EVENTOS!B1718,9),'INF GERAIS'!B1718=LEFT(PAGAMENTOS!B1718,9),'INF GERAIS'!B1718=LEFT(VISTORIA!B1718,9),'INF GERAIS'!B1718=LEFT('PRESTAÇÃO DE CONTAS'!B1718,9),'INF GERAIS'!B1718=LEFT('OBS  ENC'!B1718,9),'INF GERAIS'!B1718=LEFT('CONCLUSÃO INFORMAL'!B1718,9))</f>
        <v>1</v>
      </c>
      <c r="P1701" t="b">
        <f>AND('INF GERAIS'!D1718=RESUMO!D1718,'INF GERAIS'!D1718='TERMO DE ADESÃO'!D1718,'INF GERAIS'!D1718=EVENTOS!D1718,'INF GERAIS'!D1718=PAGAMENTOS!D1718,'INF GERAIS'!D1718=VISTORIA!D1718,'INF GERAIS'!D1718='PRESTAÇÃO DE CONTAS'!D1718,'INF GERAIS'!D1718='OBS  ENC'!D1718,'INF GERAIS'!D1718='CONCLUSÃO INFORMAL'!D1718)</f>
        <v>1</v>
      </c>
      <c r="Q1701" t="b">
        <f>AND('INF GERAIS'!E1718=RESUMO!E1718,'INF GERAIS'!E1718='TERMO DE ADESÃO'!E1718,'INF GERAIS'!E1718=EVENTOS!E1718,'INF GERAIS'!E1718=PAGAMENTOS!E1718,'INF GERAIS'!E1718=VISTORIA!E1718,'INF GERAIS'!E1718='PRESTAÇÃO DE CONTAS'!E1718,'INF GERAIS'!E1718='OBS  ENC'!E1718,'INF GERAIS'!E1718='CONCLUSÃO INFORMAL'!E1718)</f>
        <v>1</v>
      </c>
    </row>
    <row r="1702" spans="15:17" x14ac:dyDescent="0.35">
      <c r="O1702" t="b">
        <f>AND('INF GERAIS'!B1719=LEFT(RESUMO!B1719,9),'INF GERAIS'!B1719=LEFT('TERMO DE ADESÃO'!B1719,9),'INF GERAIS'!B1719=LEFT(EVENTOS!B1719,9),'INF GERAIS'!B1719=LEFT(PAGAMENTOS!B1719,9),'INF GERAIS'!B1719=LEFT(VISTORIA!B1719,9),'INF GERAIS'!B1719=LEFT('PRESTAÇÃO DE CONTAS'!B1719,9),'INF GERAIS'!B1719=LEFT('OBS  ENC'!B1719,9),'INF GERAIS'!B1719=LEFT('CONCLUSÃO INFORMAL'!B1719,9))</f>
        <v>1</v>
      </c>
      <c r="P1702" t="b">
        <f>AND('INF GERAIS'!D1719=RESUMO!D1719,'INF GERAIS'!D1719='TERMO DE ADESÃO'!D1719,'INF GERAIS'!D1719=EVENTOS!D1719,'INF GERAIS'!D1719=PAGAMENTOS!D1719,'INF GERAIS'!D1719=VISTORIA!D1719,'INF GERAIS'!D1719='PRESTAÇÃO DE CONTAS'!D1719,'INF GERAIS'!D1719='OBS  ENC'!D1719,'INF GERAIS'!D1719='CONCLUSÃO INFORMAL'!D1719)</f>
        <v>1</v>
      </c>
      <c r="Q1702" t="b">
        <f>AND('INF GERAIS'!E1719=RESUMO!E1719,'INF GERAIS'!E1719='TERMO DE ADESÃO'!E1719,'INF GERAIS'!E1719=EVENTOS!E1719,'INF GERAIS'!E1719=PAGAMENTOS!E1719,'INF GERAIS'!E1719=VISTORIA!E1719,'INF GERAIS'!E1719='PRESTAÇÃO DE CONTAS'!E1719,'INF GERAIS'!E1719='OBS  ENC'!E1719,'INF GERAIS'!E1719='CONCLUSÃO INFORMAL'!E1719)</f>
        <v>1</v>
      </c>
    </row>
    <row r="1703" spans="15:17" x14ac:dyDescent="0.35">
      <c r="O1703" t="b">
        <f>AND('INF GERAIS'!B1720=LEFT(RESUMO!B1720,9),'INF GERAIS'!B1720=LEFT('TERMO DE ADESÃO'!B1720,9),'INF GERAIS'!B1720=LEFT(EVENTOS!B1720,9),'INF GERAIS'!B1720=LEFT(PAGAMENTOS!B1720,9),'INF GERAIS'!B1720=LEFT(VISTORIA!B1720,9),'INF GERAIS'!B1720=LEFT('PRESTAÇÃO DE CONTAS'!B1720,9),'INF GERAIS'!B1720=LEFT('OBS  ENC'!B1720,9),'INF GERAIS'!B1720=LEFT('CONCLUSÃO INFORMAL'!B1720,9))</f>
        <v>1</v>
      </c>
      <c r="P1703" t="b">
        <f>AND('INF GERAIS'!D1720=RESUMO!D1720,'INF GERAIS'!D1720='TERMO DE ADESÃO'!D1720,'INF GERAIS'!D1720=EVENTOS!D1720,'INF GERAIS'!D1720=PAGAMENTOS!D1720,'INF GERAIS'!D1720=VISTORIA!D1720,'INF GERAIS'!D1720='PRESTAÇÃO DE CONTAS'!D1720,'INF GERAIS'!D1720='OBS  ENC'!D1720,'INF GERAIS'!D1720='CONCLUSÃO INFORMAL'!D1720)</f>
        <v>1</v>
      </c>
      <c r="Q1703" t="b">
        <f>AND('INF GERAIS'!E1720=RESUMO!E1720,'INF GERAIS'!E1720='TERMO DE ADESÃO'!E1720,'INF GERAIS'!E1720=EVENTOS!E1720,'INF GERAIS'!E1720=PAGAMENTOS!E1720,'INF GERAIS'!E1720=VISTORIA!E1720,'INF GERAIS'!E1720='PRESTAÇÃO DE CONTAS'!E1720,'INF GERAIS'!E1720='OBS  ENC'!E1720,'INF GERAIS'!E1720='CONCLUSÃO INFORMAL'!E1720)</f>
        <v>1</v>
      </c>
    </row>
    <row r="1704" spans="15:17" x14ac:dyDescent="0.35">
      <c r="O1704" t="b">
        <f>AND('INF GERAIS'!B1721=LEFT(RESUMO!B1721,9),'INF GERAIS'!B1721=LEFT('TERMO DE ADESÃO'!B1721,9),'INF GERAIS'!B1721=LEFT(EVENTOS!B1721,9),'INF GERAIS'!B1721=LEFT(PAGAMENTOS!B1721,9),'INF GERAIS'!B1721=LEFT(VISTORIA!B1721,9),'INF GERAIS'!B1721=LEFT('PRESTAÇÃO DE CONTAS'!B1721,9),'INF GERAIS'!B1721=LEFT('OBS  ENC'!B1721,9),'INF GERAIS'!B1721=LEFT('CONCLUSÃO INFORMAL'!B1721,9))</f>
        <v>1</v>
      </c>
      <c r="P1704" t="b">
        <f>AND('INF GERAIS'!D1721=RESUMO!D1721,'INF GERAIS'!D1721='TERMO DE ADESÃO'!D1721,'INF GERAIS'!D1721=EVENTOS!D1721,'INF GERAIS'!D1721=PAGAMENTOS!D1721,'INF GERAIS'!D1721=VISTORIA!D1721,'INF GERAIS'!D1721='PRESTAÇÃO DE CONTAS'!D1721,'INF GERAIS'!D1721='OBS  ENC'!D1721,'INF GERAIS'!D1721='CONCLUSÃO INFORMAL'!D1721)</f>
        <v>1</v>
      </c>
      <c r="Q1704" t="b">
        <f>AND('INF GERAIS'!E1721=RESUMO!E1721,'INF GERAIS'!E1721='TERMO DE ADESÃO'!E1721,'INF GERAIS'!E1721=EVENTOS!E1721,'INF GERAIS'!E1721=PAGAMENTOS!E1721,'INF GERAIS'!E1721=VISTORIA!E1721,'INF GERAIS'!E1721='PRESTAÇÃO DE CONTAS'!E1721,'INF GERAIS'!E1721='OBS  ENC'!E1721,'INF GERAIS'!E1721='CONCLUSÃO INFORMAL'!E1721)</f>
        <v>1</v>
      </c>
    </row>
    <row r="1705" spans="15:17" x14ac:dyDescent="0.35">
      <c r="O1705" t="b">
        <f>AND('INF GERAIS'!B1722=LEFT(RESUMO!B1722,9),'INF GERAIS'!B1722=LEFT('TERMO DE ADESÃO'!B1722,9),'INF GERAIS'!B1722=LEFT(EVENTOS!B1722,9),'INF GERAIS'!B1722=LEFT(PAGAMENTOS!B1722,9),'INF GERAIS'!B1722=LEFT(VISTORIA!B1722,9),'INF GERAIS'!B1722=LEFT('PRESTAÇÃO DE CONTAS'!B1722,9),'INF GERAIS'!B1722=LEFT('OBS  ENC'!B1722,9),'INF GERAIS'!B1722=LEFT('CONCLUSÃO INFORMAL'!B1722,9))</f>
        <v>1</v>
      </c>
      <c r="P1705" t="b">
        <f>AND('INF GERAIS'!D1722=RESUMO!D1722,'INF GERAIS'!D1722='TERMO DE ADESÃO'!D1722,'INF GERAIS'!D1722=EVENTOS!D1722,'INF GERAIS'!D1722=PAGAMENTOS!D1722,'INF GERAIS'!D1722=VISTORIA!D1722,'INF GERAIS'!D1722='PRESTAÇÃO DE CONTAS'!D1722,'INF GERAIS'!D1722='OBS  ENC'!D1722,'INF GERAIS'!D1722='CONCLUSÃO INFORMAL'!D1722)</f>
        <v>1</v>
      </c>
      <c r="Q1705" t="b">
        <f>AND('INF GERAIS'!E1722=RESUMO!E1722,'INF GERAIS'!E1722='TERMO DE ADESÃO'!E1722,'INF GERAIS'!E1722=EVENTOS!E1722,'INF GERAIS'!E1722=PAGAMENTOS!E1722,'INF GERAIS'!E1722=VISTORIA!E1722,'INF GERAIS'!E1722='PRESTAÇÃO DE CONTAS'!E1722,'INF GERAIS'!E1722='OBS  ENC'!E1722,'INF GERAIS'!E1722='CONCLUSÃO INFORMAL'!E1722)</f>
        <v>1</v>
      </c>
    </row>
    <row r="1706" spans="15:17" x14ac:dyDescent="0.35">
      <c r="O1706" t="b">
        <f>AND('INF GERAIS'!B1723=LEFT(RESUMO!B1723,9),'INF GERAIS'!B1723=LEFT('TERMO DE ADESÃO'!B1723,9),'INF GERAIS'!B1723=LEFT(EVENTOS!B1723,9),'INF GERAIS'!B1723=LEFT(PAGAMENTOS!B1723,9),'INF GERAIS'!B1723=LEFT(VISTORIA!B1723,9),'INF GERAIS'!B1723=LEFT('PRESTAÇÃO DE CONTAS'!B1723,9),'INF GERAIS'!B1723=LEFT('OBS  ENC'!B1723,9),'INF GERAIS'!B1723=LEFT('CONCLUSÃO INFORMAL'!B1723,9))</f>
        <v>1</v>
      </c>
      <c r="P1706" t="b">
        <f>AND('INF GERAIS'!D1723=RESUMO!D1723,'INF GERAIS'!D1723='TERMO DE ADESÃO'!D1723,'INF GERAIS'!D1723=EVENTOS!D1723,'INF GERAIS'!D1723=PAGAMENTOS!D1723,'INF GERAIS'!D1723=VISTORIA!D1723,'INF GERAIS'!D1723='PRESTAÇÃO DE CONTAS'!D1723,'INF GERAIS'!D1723='OBS  ENC'!D1723,'INF GERAIS'!D1723='CONCLUSÃO INFORMAL'!D1723)</f>
        <v>1</v>
      </c>
      <c r="Q1706" t="b">
        <f>AND('INF GERAIS'!E1723=RESUMO!E1723,'INF GERAIS'!E1723='TERMO DE ADESÃO'!E1723,'INF GERAIS'!E1723=EVENTOS!E1723,'INF GERAIS'!E1723=PAGAMENTOS!E1723,'INF GERAIS'!E1723=VISTORIA!E1723,'INF GERAIS'!E1723='PRESTAÇÃO DE CONTAS'!E1723,'INF GERAIS'!E1723='OBS  ENC'!E1723,'INF GERAIS'!E1723='CONCLUSÃO INFORMAL'!E1723)</f>
        <v>1</v>
      </c>
    </row>
    <row r="1707" spans="15:17" x14ac:dyDescent="0.35">
      <c r="O1707" t="b">
        <f>AND('INF GERAIS'!B1724=LEFT(RESUMO!B1724,9),'INF GERAIS'!B1724=LEFT('TERMO DE ADESÃO'!B1724,9),'INF GERAIS'!B1724=LEFT(EVENTOS!B1724,9),'INF GERAIS'!B1724=LEFT(PAGAMENTOS!B1724,9),'INF GERAIS'!B1724=LEFT(VISTORIA!B1724,9),'INF GERAIS'!B1724=LEFT('PRESTAÇÃO DE CONTAS'!B1724,9),'INF GERAIS'!B1724=LEFT('OBS  ENC'!B1724,9),'INF GERAIS'!B1724=LEFT('CONCLUSÃO INFORMAL'!B1724,9))</f>
        <v>1</v>
      </c>
      <c r="P1707" t="b">
        <f>AND('INF GERAIS'!D1724=RESUMO!D1724,'INF GERAIS'!D1724='TERMO DE ADESÃO'!D1724,'INF GERAIS'!D1724=EVENTOS!D1724,'INF GERAIS'!D1724=PAGAMENTOS!D1724,'INF GERAIS'!D1724=VISTORIA!D1724,'INF GERAIS'!D1724='PRESTAÇÃO DE CONTAS'!D1724,'INF GERAIS'!D1724='OBS  ENC'!D1724,'INF GERAIS'!D1724='CONCLUSÃO INFORMAL'!D1724)</f>
        <v>1</v>
      </c>
      <c r="Q1707" t="b">
        <f>AND('INF GERAIS'!E1724=RESUMO!E1724,'INF GERAIS'!E1724='TERMO DE ADESÃO'!E1724,'INF GERAIS'!E1724=EVENTOS!E1724,'INF GERAIS'!E1724=PAGAMENTOS!E1724,'INF GERAIS'!E1724=VISTORIA!E1724,'INF GERAIS'!E1724='PRESTAÇÃO DE CONTAS'!E1724,'INF GERAIS'!E1724='OBS  ENC'!E1724,'INF GERAIS'!E1724='CONCLUSÃO INFORMAL'!E1724)</f>
        <v>1</v>
      </c>
    </row>
    <row r="1708" spans="15:17" x14ac:dyDescent="0.35">
      <c r="O1708" t="b">
        <f>AND('INF GERAIS'!B1725=LEFT(RESUMO!B1725,9),'INF GERAIS'!B1725=LEFT('TERMO DE ADESÃO'!B1725,9),'INF GERAIS'!B1725=LEFT(EVENTOS!B1725,9),'INF GERAIS'!B1725=LEFT(PAGAMENTOS!B1725,9),'INF GERAIS'!B1725=LEFT(VISTORIA!B1725,9),'INF GERAIS'!B1725=LEFT('PRESTAÇÃO DE CONTAS'!B1725,9),'INF GERAIS'!B1725=LEFT('OBS  ENC'!B1725,9),'INF GERAIS'!B1725=LEFT('CONCLUSÃO INFORMAL'!B1725,9))</f>
        <v>1</v>
      </c>
      <c r="P1708" t="b">
        <f>AND('INF GERAIS'!D1725=RESUMO!D1725,'INF GERAIS'!D1725='TERMO DE ADESÃO'!D1725,'INF GERAIS'!D1725=EVENTOS!D1725,'INF GERAIS'!D1725=PAGAMENTOS!D1725,'INF GERAIS'!D1725=VISTORIA!D1725,'INF GERAIS'!D1725='PRESTAÇÃO DE CONTAS'!D1725,'INF GERAIS'!D1725='OBS  ENC'!D1725,'INF GERAIS'!D1725='CONCLUSÃO INFORMAL'!D1725)</f>
        <v>1</v>
      </c>
      <c r="Q1708" t="b">
        <f>AND('INF GERAIS'!E1725=RESUMO!E1725,'INF GERAIS'!E1725='TERMO DE ADESÃO'!E1725,'INF GERAIS'!E1725=EVENTOS!E1725,'INF GERAIS'!E1725=PAGAMENTOS!E1725,'INF GERAIS'!E1725=VISTORIA!E1725,'INF GERAIS'!E1725='PRESTAÇÃO DE CONTAS'!E1725,'INF GERAIS'!E1725='OBS  ENC'!E1725,'INF GERAIS'!E1725='CONCLUSÃO INFORMAL'!E1725)</f>
        <v>1</v>
      </c>
    </row>
    <row r="1709" spans="15:17" x14ac:dyDescent="0.35">
      <c r="O1709" t="b">
        <f>AND('INF GERAIS'!B1726=LEFT(RESUMO!B1726,9),'INF GERAIS'!B1726=LEFT('TERMO DE ADESÃO'!B1726,9),'INF GERAIS'!B1726=LEFT(EVENTOS!B1726,9),'INF GERAIS'!B1726=LEFT(PAGAMENTOS!B1726,9),'INF GERAIS'!B1726=LEFT(VISTORIA!B1726,9),'INF GERAIS'!B1726=LEFT('PRESTAÇÃO DE CONTAS'!B1726,9),'INF GERAIS'!B1726=LEFT('OBS  ENC'!B1726,9),'INF GERAIS'!B1726=LEFT('CONCLUSÃO INFORMAL'!B1726,9))</f>
        <v>1</v>
      </c>
      <c r="P1709" t="b">
        <f>AND('INF GERAIS'!D1726=RESUMO!D1726,'INF GERAIS'!D1726='TERMO DE ADESÃO'!D1726,'INF GERAIS'!D1726=EVENTOS!D1726,'INF GERAIS'!D1726=PAGAMENTOS!D1726,'INF GERAIS'!D1726=VISTORIA!D1726,'INF GERAIS'!D1726='PRESTAÇÃO DE CONTAS'!D1726,'INF GERAIS'!D1726='OBS  ENC'!D1726,'INF GERAIS'!D1726='CONCLUSÃO INFORMAL'!D1726)</f>
        <v>1</v>
      </c>
      <c r="Q1709" t="b">
        <f>AND('INF GERAIS'!E1726=RESUMO!E1726,'INF GERAIS'!E1726='TERMO DE ADESÃO'!E1726,'INF GERAIS'!E1726=EVENTOS!E1726,'INF GERAIS'!E1726=PAGAMENTOS!E1726,'INF GERAIS'!E1726=VISTORIA!E1726,'INF GERAIS'!E1726='PRESTAÇÃO DE CONTAS'!E1726,'INF GERAIS'!E1726='OBS  ENC'!E1726,'INF GERAIS'!E1726='CONCLUSÃO INFORMAL'!E1726)</f>
        <v>1</v>
      </c>
    </row>
    <row r="1710" spans="15:17" x14ac:dyDescent="0.35">
      <c r="O1710" t="b">
        <f>AND('INF GERAIS'!B1727=LEFT(RESUMO!B1727,9),'INF GERAIS'!B1727=LEFT('TERMO DE ADESÃO'!B1727,9),'INF GERAIS'!B1727=LEFT(EVENTOS!B1727,9),'INF GERAIS'!B1727=LEFT(PAGAMENTOS!B1727,9),'INF GERAIS'!B1727=LEFT(VISTORIA!B1727,9),'INF GERAIS'!B1727=LEFT('PRESTAÇÃO DE CONTAS'!B1727,9),'INF GERAIS'!B1727=LEFT('OBS  ENC'!B1727,9),'INF GERAIS'!B1727=LEFT('CONCLUSÃO INFORMAL'!B1727,9))</f>
        <v>1</v>
      </c>
      <c r="P1710" t="b">
        <f>AND('INF GERAIS'!D1727=RESUMO!D1727,'INF GERAIS'!D1727='TERMO DE ADESÃO'!D1727,'INF GERAIS'!D1727=EVENTOS!D1727,'INF GERAIS'!D1727=PAGAMENTOS!D1727,'INF GERAIS'!D1727=VISTORIA!D1727,'INF GERAIS'!D1727='PRESTAÇÃO DE CONTAS'!D1727,'INF GERAIS'!D1727='OBS  ENC'!D1727,'INF GERAIS'!D1727='CONCLUSÃO INFORMAL'!D1727)</f>
        <v>1</v>
      </c>
      <c r="Q1710" t="b">
        <f>AND('INF GERAIS'!E1727=RESUMO!E1727,'INF GERAIS'!E1727='TERMO DE ADESÃO'!E1727,'INF GERAIS'!E1727=EVENTOS!E1727,'INF GERAIS'!E1727=PAGAMENTOS!E1727,'INF GERAIS'!E1727=VISTORIA!E1727,'INF GERAIS'!E1727='PRESTAÇÃO DE CONTAS'!E1727,'INF GERAIS'!E1727='OBS  ENC'!E1727,'INF GERAIS'!E1727='CONCLUSÃO INFORMAL'!E1727)</f>
        <v>1</v>
      </c>
    </row>
    <row r="1711" spans="15:17" x14ac:dyDescent="0.35">
      <c r="O1711" t="b">
        <f>AND('INF GERAIS'!B1728=LEFT(RESUMO!B1728,9),'INF GERAIS'!B1728=LEFT('TERMO DE ADESÃO'!B1728,9),'INF GERAIS'!B1728=LEFT(EVENTOS!B1728,9),'INF GERAIS'!B1728=LEFT(PAGAMENTOS!B1728,9),'INF GERAIS'!B1728=LEFT(VISTORIA!B1728,9),'INF GERAIS'!B1728=LEFT('PRESTAÇÃO DE CONTAS'!B1728,9),'INF GERAIS'!B1728=LEFT('OBS  ENC'!B1728,9),'INF GERAIS'!B1728=LEFT('CONCLUSÃO INFORMAL'!B1728,9))</f>
        <v>1</v>
      </c>
      <c r="P1711" t="b">
        <f>AND('INF GERAIS'!D1728=RESUMO!D1728,'INF GERAIS'!D1728='TERMO DE ADESÃO'!D1728,'INF GERAIS'!D1728=EVENTOS!D1728,'INF GERAIS'!D1728=PAGAMENTOS!D1728,'INF GERAIS'!D1728=VISTORIA!D1728,'INF GERAIS'!D1728='PRESTAÇÃO DE CONTAS'!D1728,'INF GERAIS'!D1728='OBS  ENC'!D1728,'INF GERAIS'!D1728='CONCLUSÃO INFORMAL'!D1728)</f>
        <v>1</v>
      </c>
      <c r="Q1711" t="b">
        <f>AND('INF GERAIS'!E1728=RESUMO!E1728,'INF GERAIS'!E1728='TERMO DE ADESÃO'!E1728,'INF GERAIS'!E1728=EVENTOS!E1728,'INF GERAIS'!E1728=PAGAMENTOS!E1728,'INF GERAIS'!E1728=VISTORIA!E1728,'INF GERAIS'!E1728='PRESTAÇÃO DE CONTAS'!E1728,'INF GERAIS'!E1728='OBS  ENC'!E1728,'INF GERAIS'!E1728='CONCLUSÃO INFORMAL'!E1728)</f>
        <v>1</v>
      </c>
    </row>
    <row r="1712" spans="15:17" x14ac:dyDescent="0.35">
      <c r="O1712" t="b">
        <f>AND('INF GERAIS'!B1729=LEFT(RESUMO!B1729,9),'INF GERAIS'!B1729=LEFT('TERMO DE ADESÃO'!B1729,9),'INF GERAIS'!B1729=LEFT(EVENTOS!B1729,9),'INF GERAIS'!B1729=LEFT(PAGAMENTOS!B1729,9),'INF GERAIS'!B1729=LEFT(VISTORIA!B1729,9),'INF GERAIS'!B1729=LEFT('PRESTAÇÃO DE CONTAS'!B1729,9),'INF GERAIS'!B1729=LEFT('OBS  ENC'!B1729,9),'INF GERAIS'!B1729=LEFT('CONCLUSÃO INFORMAL'!B1729,9))</f>
        <v>1</v>
      </c>
      <c r="P1712" t="b">
        <f>AND('INF GERAIS'!D1729=RESUMO!D1729,'INF GERAIS'!D1729='TERMO DE ADESÃO'!D1729,'INF GERAIS'!D1729=EVENTOS!D1729,'INF GERAIS'!D1729=PAGAMENTOS!D1729,'INF GERAIS'!D1729=VISTORIA!D1729,'INF GERAIS'!D1729='PRESTAÇÃO DE CONTAS'!D1729,'INF GERAIS'!D1729='OBS  ENC'!D1729,'INF GERAIS'!D1729='CONCLUSÃO INFORMAL'!D1729)</f>
        <v>1</v>
      </c>
      <c r="Q1712" t="b">
        <f>AND('INF GERAIS'!E1729=RESUMO!E1729,'INF GERAIS'!E1729='TERMO DE ADESÃO'!E1729,'INF GERAIS'!E1729=EVENTOS!E1729,'INF GERAIS'!E1729=PAGAMENTOS!E1729,'INF GERAIS'!E1729=VISTORIA!E1729,'INF GERAIS'!E1729='PRESTAÇÃO DE CONTAS'!E1729,'INF GERAIS'!E1729='OBS  ENC'!E1729,'INF GERAIS'!E1729='CONCLUSÃO INFORMAL'!E1729)</f>
        <v>1</v>
      </c>
    </row>
    <row r="1713" spans="15:17" x14ac:dyDescent="0.35">
      <c r="O1713" t="b">
        <f>AND('INF GERAIS'!B1730=LEFT(RESUMO!B1730,9),'INF GERAIS'!B1730=LEFT('TERMO DE ADESÃO'!B1730,9),'INF GERAIS'!B1730=LEFT(EVENTOS!B1730,9),'INF GERAIS'!B1730=LEFT(PAGAMENTOS!B1730,9),'INF GERAIS'!B1730=LEFT(VISTORIA!B1730,9),'INF GERAIS'!B1730=LEFT('PRESTAÇÃO DE CONTAS'!B1730,9),'INF GERAIS'!B1730=LEFT('OBS  ENC'!B1730,9),'INF GERAIS'!B1730=LEFT('CONCLUSÃO INFORMAL'!B1730,9))</f>
        <v>1</v>
      </c>
      <c r="P1713" t="b">
        <f>AND('INF GERAIS'!D1730=RESUMO!D1730,'INF GERAIS'!D1730='TERMO DE ADESÃO'!D1730,'INF GERAIS'!D1730=EVENTOS!D1730,'INF GERAIS'!D1730=PAGAMENTOS!D1730,'INF GERAIS'!D1730=VISTORIA!D1730,'INF GERAIS'!D1730='PRESTAÇÃO DE CONTAS'!D1730,'INF GERAIS'!D1730='OBS  ENC'!D1730,'INF GERAIS'!D1730='CONCLUSÃO INFORMAL'!D1730)</f>
        <v>1</v>
      </c>
      <c r="Q1713" t="b">
        <f>AND('INF GERAIS'!E1730=RESUMO!E1730,'INF GERAIS'!E1730='TERMO DE ADESÃO'!E1730,'INF GERAIS'!E1730=EVENTOS!E1730,'INF GERAIS'!E1730=PAGAMENTOS!E1730,'INF GERAIS'!E1730=VISTORIA!E1730,'INF GERAIS'!E1730='PRESTAÇÃO DE CONTAS'!E1730,'INF GERAIS'!E1730='OBS  ENC'!E1730,'INF GERAIS'!E1730='CONCLUSÃO INFORMAL'!E1730)</f>
        <v>1</v>
      </c>
    </row>
    <row r="1714" spans="15:17" x14ac:dyDescent="0.35">
      <c r="O1714" t="b">
        <f>AND('INF GERAIS'!B1731=LEFT(RESUMO!B1731,9),'INF GERAIS'!B1731=LEFT('TERMO DE ADESÃO'!B1731,9),'INF GERAIS'!B1731=LEFT(EVENTOS!B1731,9),'INF GERAIS'!B1731=LEFT(PAGAMENTOS!B1731,9),'INF GERAIS'!B1731=LEFT(VISTORIA!B1731,9),'INF GERAIS'!B1731=LEFT('PRESTAÇÃO DE CONTAS'!B1731,9),'INF GERAIS'!B1731=LEFT('OBS  ENC'!B1731,9),'INF GERAIS'!B1731=LEFT('CONCLUSÃO INFORMAL'!B1731,9))</f>
        <v>1</v>
      </c>
      <c r="P1714" t="b">
        <f>AND('INF GERAIS'!D1731=RESUMO!D1731,'INF GERAIS'!D1731='TERMO DE ADESÃO'!D1731,'INF GERAIS'!D1731=EVENTOS!D1731,'INF GERAIS'!D1731=PAGAMENTOS!D1731,'INF GERAIS'!D1731=VISTORIA!D1731,'INF GERAIS'!D1731='PRESTAÇÃO DE CONTAS'!D1731,'INF GERAIS'!D1731='OBS  ENC'!D1731,'INF GERAIS'!D1731='CONCLUSÃO INFORMAL'!D1731)</f>
        <v>1</v>
      </c>
      <c r="Q1714" t="b">
        <f>AND('INF GERAIS'!E1731=RESUMO!E1731,'INF GERAIS'!E1731='TERMO DE ADESÃO'!E1731,'INF GERAIS'!E1731=EVENTOS!E1731,'INF GERAIS'!E1731=PAGAMENTOS!E1731,'INF GERAIS'!E1731=VISTORIA!E1731,'INF GERAIS'!E1731='PRESTAÇÃO DE CONTAS'!E1731,'INF GERAIS'!E1731='OBS  ENC'!E1731,'INF GERAIS'!E1731='CONCLUSÃO INFORMAL'!E1731)</f>
        <v>1</v>
      </c>
    </row>
    <row r="1715" spans="15:17" x14ac:dyDescent="0.35">
      <c r="O1715" t="b">
        <f>AND('INF GERAIS'!B1732=LEFT(RESUMO!B1732,9),'INF GERAIS'!B1732=LEFT('TERMO DE ADESÃO'!B1732,9),'INF GERAIS'!B1732=LEFT(EVENTOS!B1732,9),'INF GERAIS'!B1732=LEFT(PAGAMENTOS!B1732,9),'INF GERAIS'!B1732=LEFT(VISTORIA!B1732,9),'INF GERAIS'!B1732=LEFT('PRESTAÇÃO DE CONTAS'!B1732,9),'INF GERAIS'!B1732=LEFT('OBS  ENC'!B1732,9),'INF GERAIS'!B1732=LEFT('CONCLUSÃO INFORMAL'!B1732,9))</f>
        <v>1</v>
      </c>
      <c r="P1715" t="b">
        <f>AND('INF GERAIS'!D1732=RESUMO!D1732,'INF GERAIS'!D1732='TERMO DE ADESÃO'!D1732,'INF GERAIS'!D1732=EVENTOS!D1732,'INF GERAIS'!D1732=PAGAMENTOS!D1732,'INF GERAIS'!D1732=VISTORIA!D1732,'INF GERAIS'!D1732='PRESTAÇÃO DE CONTAS'!D1732,'INF GERAIS'!D1732='OBS  ENC'!D1732,'INF GERAIS'!D1732='CONCLUSÃO INFORMAL'!D1732)</f>
        <v>1</v>
      </c>
      <c r="Q1715" t="b">
        <f>AND('INF GERAIS'!E1732=RESUMO!E1732,'INF GERAIS'!E1732='TERMO DE ADESÃO'!E1732,'INF GERAIS'!E1732=EVENTOS!E1732,'INF GERAIS'!E1732=PAGAMENTOS!E1732,'INF GERAIS'!E1732=VISTORIA!E1732,'INF GERAIS'!E1732='PRESTAÇÃO DE CONTAS'!E1732,'INF GERAIS'!E1732='OBS  ENC'!E1732,'INF GERAIS'!E1732='CONCLUSÃO INFORMAL'!E1732)</f>
        <v>1</v>
      </c>
    </row>
    <row r="1716" spans="15:17" x14ac:dyDescent="0.35">
      <c r="O1716" t="b">
        <f>AND('INF GERAIS'!B1733=LEFT(RESUMO!B1733,9),'INF GERAIS'!B1733=LEFT('TERMO DE ADESÃO'!B1733,9),'INF GERAIS'!B1733=LEFT(EVENTOS!B1733,9),'INF GERAIS'!B1733=LEFT(PAGAMENTOS!B1733,9),'INF GERAIS'!B1733=LEFT(VISTORIA!B1733,9),'INF GERAIS'!B1733=LEFT('PRESTAÇÃO DE CONTAS'!B1733,9),'INF GERAIS'!B1733=LEFT('OBS  ENC'!B1733,9),'INF GERAIS'!B1733=LEFT('CONCLUSÃO INFORMAL'!B1733,9))</f>
        <v>1</v>
      </c>
      <c r="P1716" t="b">
        <f>AND('INF GERAIS'!D1733=RESUMO!D1733,'INF GERAIS'!D1733='TERMO DE ADESÃO'!D1733,'INF GERAIS'!D1733=EVENTOS!D1733,'INF GERAIS'!D1733=PAGAMENTOS!D1733,'INF GERAIS'!D1733=VISTORIA!D1733,'INF GERAIS'!D1733='PRESTAÇÃO DE CONTAS'!D1733,'INF GERAIS'!D1733='OBS  ENC'!D1733,'INF GERAIS'!D1733='CONCLUSÃO INFORMAL'!D1733)</f>
        <v>1</v>
      </c>
      <c r="Q1716" t="b">
        <f>AND('INF GERAIS'!E1733=RESUMO!E1733,'INF GERAIS'!E1733='TERMO DE ADESÃO'!E1733,'INF GERAIS'!E1733=EVENTOS!E1733,'INF GERAIS'!E1733=PAGAMENTOS!E1733,'INF GERAIS'!E1733=VISTORIA!E1733,'INF GERAIS'!E1733='PRESTAÇÃO DE CONTAS'!E1733,'INF GERAIS'!E1733='OBS  ENC'!E1733,'INF GERAIS'!E1733='CONCLUSÃO INFORMAL'!E1733)</f>
        <v>1</v>
      </c>
    </row>
    <row r="1717" spans="15:17" x14ac:dyDescent="0.35">
      <c r="O1717" t="b">
        <f>AND('INF GERAIS'!B1734=LEFT(RESUMO!B1734,9),'INF GERAIS'!B1734=LEFT('TERMO DE ADESÃO'!B1734,9),'INF GERAIS'!B1734=LEFT(EVENTOS!B1734,9),'INF GERAIS'!B1734=LEFT(PAGAMENTOS!B1734,9),'INF GERAIS'!B1734=LEFT(VISTORIA!B1734,9),'INF GERAIS'!B1734=LEFT('PRESTAÇÃO DE CONTAS'!B1734,9),'INF GERAIS'!B1734=LEFT('OBS  ENC'!B1734,9),'INF GERAIS'!B1734=LEFT('CONCLUSÃO INFORMAL'!B1734,9))</f>
        <v>1</v>
      </c>
      <c r="P1717" t="b">
        <f>AND('INF GERAIS'!D1734=RESUMO!D1734,'INF GERAIS'!D1734='TERMO DE ADESÃO'!D1734,'INF GERAIS'!D1734=EVENTOS!D1734,'INF GERAIS'!D1734=PAGAMENTOS!D1734,'INF GERAIS'!D1734=VISTORIA!D1734,'INF GERAIS'!D1734='PRESTAÇÃO DE CONTAS'!D1734,'INF GERAIS'!D1734='OBS  ENC'!D1734,'INF GERAIS'!D1734='CONCLUSÃO INFORMAL'!D1734)</f>
        <v>1</v>
      </c>
      <c r="Q1717" t="b">
        <f>AND('INF GERAIS'!E1734=RESUMO!E1734,'INF GERAIS'!E1734='TERMO DE ADESÃO'!E1734,'INF GERAIS'!E1734=EVENTOS!E1734,'INF GERAIS'!E1734=PAGAMENTOS!E1734,'INF GERAIS'!E1734=VISTORIA!E1734,'INF GERAIS'!E1734='PRESTAÇÃO DE CONTAS'!E1734,'INF GERAIS'!E1734='OBS  ENC'!E1734,'INF GERAIS'!E1734='CONCLUSÃO INFORMAL'!E1734)</f>
        <v>1</v>
      </c>
    </row>
    <row r="1718" spans="15:17" x14ac:dyDescent="0.35">
      <c r="O1718" t="b">
        <f>AND('INF GERAIS'!B1735=LEFT(RESUMO!B1735,9),'INF GERAIS'!B1735=LEFT('TERMO DE ADESÃO'!B1735,9),'INF GERAIS'!B1735=LEFT(EVENTOS!B1735,9),'INF GERAIS'!B1735=LEFT(PAGAMENTOS!B1735,9),'INF GERAIS'!B1735=LEFT(VISTORIA!B1735,9),'INF GERAIS'!B1735=LEFT('PRESTAÇÃO DE CONTAS'!B1735,9),'INF GERAIS'!B1735=LEFT('OBS  ENC'!B1735,9),'INF GERAIS'!B1735=LEFT('CONCLUSÃO INFORMAL'!B1735,9))</f>
        <v>1</v>
      </c>
      <c r="P1718" t="b">
        <f>AND('INF GERAIS'!D1735=RESUMO!D1735,'INF GERAIS'!D1735='TERMO DE ADESÃO'!D1735,'INF GERAIS'!D1735=EVENTOS!D1735,'INF GERAIS'!D1735=PAGAMENTOS!D1735,'INF GERAIS'!D1735=VISTORIA!D1735,'INF GERAIS'!D1735='PRESTAÇÃO DE CONTAS'!D1735,'INF GERAIS'!D1735='OBS  ENC'!D1735,'INF GERAIS'!D1735='CONCLUSÃO INFORMAL'!D1735)</f>
        <v>1</v>
      </c>
      <c r="Q1718" t="b">
        <f>AND('INF GERAIS'!E1735=RESUMO!E1735,'INF GERAIS'!E1735='TERMO DE ADESÃO'!E1735,'INF GERAIS'!E1735=EVENTOS!E1735,'INF GERAIS'!E1735=PAGAMENTOS!E1735,'INF GERAIS'!E1735=VISTORIA!E1735,'INF GERAIS'!E1735='PRESTAÇÃO DE CONTAS'!E1735,'INF GERAIS'!E1735='OBS  ENC'!E1735,'INF GERAIS'!E1735='CONCLUSÃO INFORMAL'!E1735)</f>
        <v>1</v>
      </c>
    </row>
    <row r="1719" spans="15:17" x14ac:dyDescent="0.35">
      <c r="O1719" t="b">
        <f>AND('INF GERAIS'!B1736=LEFT(RESUMO!B1736,9),'INF GERAIS'!B1736=LEFT('TERMO DE ADESÃO'!B1736,9),'INF GERAIS'!B1736=LEFT(EVENTOS!B1736,9),'INF GERAIS'!B1736=LEFT(PAGAMENTOS!B1736,9),'INF GERAIS'!B1736=LEFT(VISTORIA!B1736,9),'INF GERAIS'!B1736=LEFT('PRESTAÇÃO DE CONTAS'!B1736,9),'INF GERAIS'!B1736=LEFT('OBS  ENC'!B1736,9),'INF GERAIS'!B1736=LEFT('CONCLUSÃO INFORMAL'!B1736,9))</f>
        <v>1</v>
      </c>
      <c r="P1719" t="b">
        <f>AND('INF GERAIS'!D1736=RESUMO!D1736,'INF GERAIS'!D1736='TERMO DE ADESÃO'!D1736,'INF GERAIS'!D1736=EVENTOS!D1736,'INF GERAIS'!D1736=PAGAMENTOS!D1736,'INF GERAIS'!D1736=VISTORIA!D1736,'INF GERAIS'!D1736='PRESTAÇÃO DE CONTAS'!D1736,'INF GERAIS'!D1736='OBS  ENC'!D1736,'INF GERAIS'!D1736='CONCLUSÃO INFORMAL'!D1736)</f>
        <v>1</v>
      </c>
      <c r="Q1719" t="b">
        <f>AND('INF GERAIS'!E1736=RESUMO!E1736,'INF GERAIS'!E1736='TERMO DE ADESÃO'!E1736,'INF GERAIS'!E1736=EVENTOS!E1736,'INF GERAIS'!E1736=PAGAMENTOS!E1736,'INF GERAIS'!E1736=VISTORIA!E1736,'INF GERAIS'!E1736='PRESTAÇÃO DE CONTAS'!E1736,'INF GERAIS'!E1736='OBS  ENC'!E1736,'INF GERAIS'!E1736='CONCLUSÃO INFORMAL'!E1736)</f>
        <v>1</v>
      </c>
    </row>
    <row r="1720" spans="15:17" x14ac:dyDescent="0.35">
      <c r="O1720" t="b">
        <f>AND('INF GERAIS'!B1737=LEFT(RESUMO!B1737,9),'INF GERAIS'!B1737=LEFT('TERMO DE ADESÃO'!B1737,9),'INF GERAIS'!B1737=LEFT(EVENTOS!B1737,9),'INF GERAIS'!B1737=LEFT(PAGAMENTOS!B1737,9),'INF GERAIS'!B1737=LEFT(VISTORIA!B1737,9),'INF GERAIS'!B1737=LEFT('PRESTAÇÃO DE CONTAS'!B1737,9),'INF GERAIS'!B1737=LEFT('OBS  ENC'!B1737,9),'INF GERAIS'!B1737=LEFT('CONCLUSÃO INFORMAL'!B1737,9))</f>
        <v>1</v>
      </c>
      <c r="P1720" t="b">
        <f>AND('INF GERAIS'!D1737=RESUMO!D1737,'INF GERAIS'!D1737='TERMO DE ADESÃO'!D1737,'INF GERAIS'!D1737=EVENTOS!D1737,'INF GERAIS'!D1737=PAGAMENTOS!D1737,'INF GERAIS'!D1737=VISTORIA!D1737,'INF GERAIS'!D1737='PRESTAÇÃO DE CONTAS'!D1737,'INF GERAIS'!D1737='OBS  ENC'!D1737,'INF GERAIS'!D1737='CONCLUSÃO INFORMAL'!D1737)</f>
        <v>1</v>
      </c>
      <c r="Q1720" t="b">
        <f>AND('INF GERAIS'!E1737=RESUMO!E1737,'INF GERAIS'!E1737='TERMO DE ADESÃO'!E1737,'INF GERAIS'!E1737=EVENTOS!E1737,'INF GERAIS'!E1737=PAGAMENTOS!E1737,'INF GERAIS'!E1737=VISTORIA!E1737,'INF GERAIS'!E1737='PRESTAÇÃO DE CONTAS'!E1737,'INF GERAIS'!E1737='OBS  ENC'!E1737,'INF GERAIS'!E1737='CONCLUSÃO INFORMAL'!E1737)</f>
        <v>1</v>
      </c>
    </row>
    <row r="1721" spans="15:17" x14ac:dyDescent="0.35">
      <c r="O1721" t="b">
        <f>AND('INF GERAIS'!B1738=LEFT(RESUMO!B1738,9),'INF GERAIS'!B1738=LEFT('TERMO DE ADESÃO'!B1738,9),'INF GERAIS'!B1738=LEFT(EVENTOS!B1738,9),'INF GERAIS'!B1738=LEFT(PAGAMENTOS!B1738,9),'INF GERAIS'!B1738=LEFT(VISTORIA!B1738,9),'INF GERAIS'!B1738=LEFT('PRESTAÇÃO DE CONTAS'!B1738,9),'INF GERAIS'!B1738=LEFT('OBS  ENC'!B1738,9),'INF GERAIS'!B1738=LEFT('CONCLUSÃO INFORMAL'!B1738,9))</f>
        <v>1</v>
      </c>
      <c r="P1721" t="b">
        <f>AND('INF GERAIS'!D1738=RESUMO!D1738,'INF GERAIS'!D1738='TERMO DE ADESÃO'!D1738,'INF GERAIS'!D1738=EVENTOS!D1738,'INF GERAIS'!D1738=PAGAMENTOS!D1738,'INF GERAIS'!D1738=VISTORIA!D1738,'INF GERAIS'!D1738='PRESTAÇÃO DE CONTAS'!D1738,'INF GERAIS'!D1738='OBS  ENC'!D1738,'INF GERAIS'!D1738='CONCLUSÃO INFORMAL'!D1738)</f>
        <v>1</v>
      </c>
      <c r="Q1721" t="b">
        <f>AND('INF GERAIS'!E1738=RESUMO!E1738,'INF GERAIS'!E1738='TERMO DE ADESÃO'!E1738,'INF GERAIS'!E1738=EVENTOS!E1738,'INF GERAIS'!E1738=PAGAMENTOS!E1738,'INF GERAIS'!E1738=VISTORIA!E1738,'INF GERAIS'!E1738='PRESTAÇÃO DE CONTAS'!E1738,'INF GERAIS'!E1738='OBS  ENC'!E1738,'INF GERAIS'!E1738='CONCLUSÃO INFORMAL'!E1738)</f>
        <v>1</v>
      </c>
    </row>
    <row r="1722" spans="15:17" x14ac:dyDescent="0.35">
      <c r="O1722" t="b">
        <f>AND('INF GERAIS'!B1739=LEFT(RESUMO!B1739,9),'INF GERAIS'!B1739=LEFT('TERMO DE ADESÃO'!B1739,9),'INF GERAIS'!B1739=LEFT(EVENTOS!B1739,9),'INF GERAIS'!B1739=LEFT(PAGAMENTOS!B1739,9),'INF GERAIS'!B1739=LEFT(VISTORIA!B1739,9),'INF GERAIS'!B1739=LEFT('PRESTAÇÃO DE CONTAS'!B1739,9),'INF GERAIS'!B1739=LEFT('OBS  ENC'!B1739,9),'INF GERAIS'!B1739=LEFT('CONCLUSÃO INFORMAL'!B1739,9))</f>
        <v>1</v>
      </c>
      <c r="P1722" t="b">
        <f>AND('INF GERAIS'!D1739=RESUMO!D1739,'INF GERAIS'!D1739='TERMO DE ADESÃO'!D1739,'INF GERAIS'!D1739=EVENTOS!D1739,'INF GERAIS'!D1739=PAGAMENTOS!D1739,'INF GERAIS'!D1739=VISTORIA!D1739,'INF GERAIS'!D1739='PRESTAÇÃO DE CONTAS'!D1739,'INF GERAIS'!D1739='OBS  ENC'!D1739,'INF GERAIS'!D1739='CONCLUSÃO INFORMAL'!D1739)</f>
        <v>1</v>
      </c>
      <c r="Q1722" t="b">
        <f>AND('INF GERAIS'!E1739=RESUMO!E1739,'INF GERAIS'!E1739='TERMO DE ADESÃO'!E1739,'INF GERAIS'!E1739=EVENTOS!E1739,'INF GERAIS'!E1739=PAGAMENTOS!E1739,'INF GERAIS'!E1739=VISTORIA!E1739,'INF GERAIS'!E1739='PRESTAÇÃO DE CONTAS'!E1739,'INF GERAIS'!E1739='OBS  ENC'!E1739,'INF GERAIS'!E1739='CONCLUSÃO INFORMAL'!E1739)</f>
        <v>1</v>
      </c>
    </row>
    <row r="1723" spans="15:17" x14ac:dyDescent="0.35">
      <c r="O1723" t="b">
        <f>AND('INF GERAIS'!B1740=LEFT(RESUMO!B1740,9),'INF GERAIS'!B1740=LEFT('TERMO DE ADESÃO'!B1740,9),'INF GERAIS'!B1740=LEFT(EVENTOS!B1740,9),'INF GERAIS'!B1740=LEFT(PAGAMENTOS!B1740,9),'INF GERAIS'!B1740=LEFT(VISTORIA!B1740,9),'INF GERAIS'!B1740=LEFT('PRESTAÇÃO DE CONTAS'!B1740,9),'INF GERAIS'!B1740=LEFT('OBS  ENC'!B1740,9),'INF GERAIS'!B1740=LEFT('CONCLUSÃO INFORMAL'!B1740,9))</f>
        <v>1</v>
      </c>
      <c r="P1723" t="b">
        <f>AND('INF GERAIS'!D1740=RESUMO!D1740,'INF GERAIS'!D1740='TERMO DE ADESÃO'!D1740,'INF GERAIS'!D1740=EVENTOS!D1740,'INF GERAIS'!D1740=PAGAMENTOS!D1740,'INF GERAIS'!D1740=VISTORIA!D1740,'INF GERAIS'!D1740='PRESTAÇÃO DE CONTAS'!D1740,'INF GERAIS'!D1740='OBS  ENC'!D1740,'INF GERAIS'!D1740='CONCLUSÃO INFORMAL'!D1740)</f>
        <v>1</v>
      </c>
      <c r="Q1723" t="b">
        <f>AND('INF GERAIS'!E1740=RESUMO!E1740,'INF GERAIS'!E1740='TERMO DE ADESÃO'!E1740,'INF GERAIS'!E1740=EVENTOS!E1740,'INF GERAIS'!E1740=PAGAMENTOS!E1740,'INF GERAIS'!E1740=VISTORIA!E1740,'INF GERAIS'!E1740='PRESTAÇÃO DE CONTAS'!E1740,'INF GERAIS'!E1740='OBS  ENC'!E1740,'INF GERAIS'!E1740='CONCLUSÃO INFORMAL'!E1740)</f>
        <v>1</v>
      </c>
    </row>
    <row r="1724" spans="15:17" x14ac:dyDescent="0.35">
      <c r="O1724" t="b">
        <f>AND('INF GERAIS'!B1741=LEFT(RESUMO!B1741,9),'INF GERAIS'!B1741=LEFT('TERMO DE ADESÃO'!B1741,9),'INF GERAIS'!B1741=LEFT(EVENTOS!B1741,9),'INF GERAIS'!B1741=LEFT(PAGAMENTOS!B1741,9),'INF GERAIS'!B1741=LEFT(VISTORIA!B1741,9),'INF GERAIS'!B1741=LEFT('PRESTAÇÃO DE CONTAS'!B1741,9),'INF GERAIS'!B1741=LEFT('OBS  ENC'!B1741,9),'INF GERAIS'!B1741=LEFT('CONCLUSÃO INFORMAL'!B1741,9))</f>
        <v>1</v>
      </c>
      <c r="P1724" t="b">
        <f>AND('INF GERAIS'!D1741=RESUMO!D1741,'INF GERAIS'!D1741='TERMO DE ADESÃO'!D1741,'INF GERAIS'!D1741=EVENTOS!D1741,'INF GERAIS'!D1741=PAGAMENTOS!D1741,'INF GERAIS'!D1741=VISTORIA!D1741,'INF GERAIS'!D1741='PRESTAÇÃO DE CONTAS'!D1741,'INF GERAIS'!D1741='OBS  ENC'!D1741,'INF GERAIS'!D1741='CONCLUSÃO INFORMAL'!D1741)</f>
        <v>1</v>
      </c>
      <c r="Q1724" t="b">
        <f>AND('INF GERAIS'!E1741=RESUMO!E1741,'INF GERAIS'!E1741='TERMO DE ADESÃO'!E1741,'INF GERAIS'!E1741=EVENTOS!E1741,'INF GERAIS'!E1741=PAGAMENTOS!E1741,'INF GERAIS'!E1741=VISTORIA!E1741,'INF GERAIS'!E1741='PRESTAÇÃO DE CONTAS'!E1741,'INF GERAIS'!E1741='OBS  ENC'!E1741,'INF GERAIS'!E1741='CONCLUSÃO INFORMAL'!E1741)</f>
        <v>1</v>
      </c>
    </row>
    <row r="1725" spans="15:17" x14ac:dyDescent="0.35">
      <c r="O1725" t="b">
        <f>AND('INF GERAIS'!B1742=LEFT(RESUMO!B1742,9),'INF GERAIS'!B1742=LEFT('TERMO DE ADESÃO'!B1742,9),'INF GERAIS'!B1742=LEFT(EVENTOS!B1742,9),'INF GERAIS'!B1742=LEFT(PAGAMENTOS!B1742,9),'INF GERAIS'!B1742=LEFT(VISTORIA!B1742,9),'INF GERAIS'!B1742=LEFT('PRESTAÇÃO DE CONTAS'!B1742,9),'INF GERAIS'!B1742=LEFT('OBS  ENC'!B1742,9),'INF GERAIS'!B1742=LEFT('CONCLUSÃO INFORMAL'!B1742,9))</f>
        <v>1</v>
      </c>
      <c r="P1725" t="b">
        <f>AND('INF GERAIS'!D1742=RESUMO!D1742,'INF GERAIS'!D1742='TERMO DE ADESÃO'!D1742,'INF GERAIS'!D1742=EVENTOS!D1742,'INF GERAIS'!D1742=PAGAMENTOS!D1742,'INF GERAIS'!D1742=VISTORIA!D1742,'INF GERAIS'!D1742='PRESTAÇÃO DE CONTAS'!D1742,'INF GERAIS'!D1742='OBS  ENC'!D1742,'INF GERAIS'!D1742='CONCLUSÃO INFORMAL'!D1742)</f>
        <v>1</v>
      </c>
      <c r="Q1725" t="b">
        <f>AND('INF GERAIS'!E1742=RESUMO!E1742,'INF GERAIS'!E1742='TERMO DE ADESÃO'!E1742,'INF GERAIS'!E1742=EVENTOS!E1742,'INF GERAIS'!E1742=PAGAMENTOS!E1742,'INF GERAIS'!E1742=VISTORIA!E1742,'INF GERAIS'!E1742='PRESTAÇÃO DE CONTAS'!E1742,'INF GERAIS'!E1742='OBS  ENC'!E1742,'INF GERAIS'!E1742='CONCLUSÃO INFORMAL'!E1742)</f>
        <v>1</v>
      </c>
    </row>
    <row r="1726" spans="15:17" x14ac:dyDescent="0.35">
      <c r="O1726" t="b">
        <f>AND('INF GERAIS'!B1743=LEFT(RESUMO!B1743,9),'INF GERAIS'!B1743=LEFT('TERMO DE ADESÃO'!B1743,9),'INF GERAIS'!B1743=LEFT(EVENTOS!B1743,9),'INF GERAIS'!B1743=LEFT(PAGAMENTOS!B1743,9),'INF GERAIS'!B1743=LEFT(VISTORIA!B1743,9),'INF GERAIS'!B1743=LEFT('PRESTAÇÃO DE CONTAS'!B1743,9),'INF GERAIS'!B1743=LEFT('OBS  ENC'!B1743,9),'INF GERAIS'!B1743=LEFT('CONCLUSÃO INFORMAL'!B1743,9))</f>
        <v>1</v>
      </c>
      <c r="P1726" t="b">
        <f>AND('INF GERAIS'!D1743=RESUMO!D1743,'INF GERAIS'!D1743='TERMO DE ADESÃO'!D1743,'INF GERAIS'!D1743=EVENTOS!D1743,'INF GERAIS'!D1743=PAGAMENTOS!D1743,'INF GERAIS'!D1743=VISTORIA!D1743,'INF GERAIS'!D1743='PRESTAÇÃO DE CONTAS'!D1743,'INF GERAIS'!D1743='OBS  ENC'!D1743,'INF GERAIS'!D1743='CONCLUSÃO INFORMAL'!D1743)</f>
        <v>1</v>
      </c>
      <c r="Q1726" t="b">
        <f>AND('INF GERAIS'!E1743=RESUMO!E1743,'INF GERAIS'!E1743='TERMO DE ADESÃO'!E1743,'INF GERAIS'!E1743=EVENTOS!E1743,'INF GERAIS'!E1743=PAGAMENTOS!E1743,'INF GERAIS'!E1743=VISTORIA!E1743,'INF GERAIS'!E1743='PRESTAÇÃO DE CONTAS'!E1743,'INF GERAIS'!E1743='OBS  ENC'!E1743,'INF GERAIS'!E1743='CONCLUSÃO INFORMAL'!E1743)</f>
        <v>1</v>
      </c>
    </row>
    <row r="1727" spans="15:17" x14ac:dyDescent="0.35">
      <c r="O1727" t="b">
        <f>AND('INF GERAIS'!B1744=LEFT(RESUMO!B1744,9),'INF GERAIS'!B1744=LEFT('TERMO DE ADESÃO'!B1744,9),'INF GERAIS'!B1744=LEFT(EVENTOS!B1744,9),'INF GERAIS'!B1744=LEFT(PAGAMENTOS!B1744,9),'INF GERAIS'!B1744=LEFT(VISTORIA!B1744,9),'INF GERAIS'!B1744=LEFT('PRESTAÇÃO DE CONTAS'!B1744,9),'INF GERAIS'!B1744=LEFT('OBS  ENC'!B1744,9),'INF GERAIS'!B1744=LEFT('CONCLUSÃO INFORMAL'!B1744,9))</f>
        <v>1</v>
      </c>
      <c r="P1727" t="b">
        <f>AND('INF GERAIS'!D1744=RESUMO!D1744,'INF GERAIS'!D1744='TERMO DE ADESÃO'!D1744,'INF GERAIS'!D1744=EVENTOS!D1744,'INF GERAIS'!D1744=PAGAMENTOS!D1744,'INF GERAIS'!D1744=VISTORIA!D1744,'INF GERAIS'!D1744='PRESTAÇÃO DE CONTAS'!D1744,'INF GERAIS'!D1744='OBS  ENC'!D1744,'INF GERAIS'!D1744='CONCLUSÃO INFORMAL'!D1744)</f>
        <v>1</v>
      </c>
      <c r="Q1727" t="b">
        <f>AND('INF GERAIS'!E1744=RESUMO!E1744,'INF GERAIS'!E1744='TERMO DE ADESÃO'!E1744,'INF GERAIS'!E1744=EVENTOS!E1744,'INF GERAIS'!E1744=PAGAMENTOS!E1744,'INF GERAIS'!E1744=VISTORIA!E1744,'INF GERAIS'!E1744='PRESTAÇÃO DE CONTAS'!E1744,'INF GERAIS'!E1744='OBS  ENC'!E1744,'INF GERAIS'!E1744='CONCLUSÃO INFORMAL'!E1744)</f>
        <v>1</v>
      </c>
    </row>
    <row r="1728" spans="15:17" x14ac:dyDescent="0.35">
      <c r="O1728" t="b">
        <f>AND('INF GERAIS'!B1745=LEFT(RESUMO!B1745,9),'INF GERAIS'!B1745=LEFT('TERMO DE ADESÃO'!B1745,9),'INF GERAIS'!B1745=LEFT(EVENTOS!B1745,9),'INF GERAIS'!B1745=LEFT(PAGAMENTOS!B1745,9),'INF GERAIS'!B1745=LEFT(VISTORIA!B1745,9),'INF GERAIS'!B1745=LEFT('PRESTAÇÃO DE CONTAS'!B1745,9),'INF GERAIS'!B1745=LEFT('OBS  ENC'!B1745,9),'INF GERAIS'!B1745=LEFT('CONCLUSÃO INFORMAL'!B1745,9))</f>
        <v>1</v>
      </c>
      <c r="P1728" t="b">
        <f>AND('INF GERAIS'!D1745=RESUMO!D1745,'INF GERAIS'!D1745='TERMO DE ADESÃO'!D1745,'INF GERAIS'!D1745=EVENTOS!D1745,'INF GERAIS'!D1745=PAGAMENTOS!D1745,'INF GERAIS'!D1745=VISTORIA!D1745,'INF GERAIS'!D1745='PRESTAÇÃO DE CONTAS'!D1745,'INF GERAIS'!D1745='OBS  ENC'!D1745,'INF GERAIS'!D1745='CONCLUSÃO INFORMAL'!D1745)</f>
        <v>1</v>
      </c>
      <c r="Q1728" t="b">
        <f>AND('INF GERAIS'!E1745=RESUMO!E1745,'INF GERAIS'!E1745='TERMO DE ADESÃO'!E1745,'INF GERAIS'!E1745=EVENTOS!E1745,'INF GERAIS'!E1745=PAGAMENTOS!E1745,'INF GERAIS'!E1745=VISTORIA!E1745,'INF GERAIS'!E1745='PRESTAÇÃO DE CONTAS'!E1745,'INF GERAIS'!E1745='OBS  ENC'!E1745,'INF GERAIS'!E1745='CONCLUSÃO INFORMAL'!E1745)</f>
        <v>1</v>
      </c>
    </row>
    <row r="1729" spans="15:17" x14ac:dyDescent="0.35">
      <c r="O1729" t="b">
        <f>AND('INF GERAIS'!B1746=LEFT(RESUMO!B1746,9),'INF GERAIS'!B1746=LEFT('TERMO DE ADESÃO'!B1746,9),'INF GERAIS'!B1746=LEFT(EVENTOS!B1746,9),'INF GERAIS'!B1746=LEFT(PAGAMENTOS!B1746,9),'INF GERAIS'!B1746=LEFT(VISTORIA!B1746,9),'INF GERAIS'!B1746=LEFT('PRESTAÇÃO DE CONTAS'!B1746,9),'INF GERAIS'!B1746=LEFT('OBS  ENC'!B1746,9),'INF GERAIS'!B1746=LEFT('CONCLUSÃO INFORMAL'!B1746,9))</f>
        <v>1</v>
      </c>
      <c r="P1729" t="b">
        <f>AND('INF GERAIS'!D1746=RESUMO!D1746,'INF GERAIS'!D1746='TERMO DE ADESÃO'!D1746,'INF GERAIS'!D1746=EVENTOS!D1746,'INF GERAIS'!D1746=PAGAMENTOS!D1746,'INF GERAIS'!D1746=VISTORIA!D1746,'INF GERAIS'!D1746='PRESTAÇÃO DE CONTAS'!D1746,'INF GERAIS'!D1746='OBS  ENC'!D1746,'INF GERAIS'!D1746='CONCLUSÃO INFORMAL'!D1746)</f>
        <v>1</v>
      </c>
      <c r="Q1729" t="b">
        <f>AND('INF GERAIS'!E1746=RESUMO!E1746,'INF GERAIS'!E1746='TERMO DE ADESÃO'!E1746,'INF GERAIS'!E1746=EVENTOS!E1746,'INF GERAIS'!E1746=PAGAMENTOS!E1746,'INF GERAIS'!E1746=VISTORIA!E1746,'INF GERAIS'!E1746='PRESTAÇÃO DE CONTAS'!E1746,'INF GERAIS'!E1746='OBS  ENC'!E1746,'INF GERAIS'!E1746='CONCLUSÃO INFORMAL'!E1746)</f>
        <v>1</v>
      </c>
    </row>
    <row r="1730" spans="15:17" x14ac:dyDescent="0.35">
      <c r="O1730" t="b">
        <f>AND('INF GERAIS'!B1747=LEFT(RESUMO!B1747,9),'INF GERAIS'!B1747=LEFT('TERMO DE ADESÃO'!B1747,9),'INF GERAIS'!B1747=LEFT(EVENTOS!B1747,9),'INF GERAIS'!B1747=LEFT(PAGAMENTOS!B1747,9),'INF GERAIS'!B1747=LEFT(VISTORIA!B1747,9),'INF GERAIS'!B1747=LEFT('PRESTAÇÃO DE CONTAS'!B1747,9),'INF GERAIS'!B1747=LEFT('OBS  ENC'!B1747,9),'INF GERAIS'!B1747=LEFT('CONCLUSÃO INFORMAL'!B1747,9))</f>
        <v>1</v>
      </c>
      <c r="P1730" t="b">
        <f>AND('INF GERAIS'!D1747=RESUMO!D1747,'INF GERAIS'!D1747='TERMO DE ADESÃO'!D1747,'INF GERAIS'!D1747=EVENTOS!D1747,'INF GERAIS'!D1747=PAGAMENTOS!D1747,'INF GERAIS'!D1747=VISTORIA!D1747,'INF GERAIS'!D1747='PRESTAÇÃO DE CONTAS'!D1747,'INF GERAIS'!D1747='OBS  ENC'!D1747,'INF GERAIS'!D1747='CONCLUSÃO INFORMAL'!D1747)</f>
        <v>1</v>
      </c>
      <c r="Q1730" t="b">
        <f>AND('INF GERAIS'!E1747=RESUMO!E1747,'INF GERAIS'!E1747='TERMO DE ADESÃO'!E1747,'INF GERAIS'!E1747=EVENTOS!E1747,'INF GERAIS'!E1747=PAGAMENTOS!E1747,'INF GERAIS'!E1747=VISTORIA!E1747,'INF GERAIS'!E1747='PRESTAÇÃO DE CONTAS'!E1747,'INF GERAIS'!E1747='OBS  ENC'!E1747,'INF GERAIS'!E1747='CONCLUSÃO INFORMAL'!E1747)</f>
        <v>1</v>
      </c>
    </row>
    <row r="1731" spans="15:17" x14ac:dyDescent="0.35">
      <c r="O1731" t="b">
        <f>AND('INF GERAIS'!B1748=LEFT(RESUMO!B1748,9),'INF GERAIS'!B1748=LEFT('TERMO DE ADESÃO'!B1748,9),'INF GERAIS'!B1748=LEFT(EVENTOS!B1748,9),'INF GERAIS'!B1748=LEFT(PAGAMENTOS!B1748,9),'INF GERAIS'!B1748=LEFT(VISTORIA!B1748,9),'INF GERAIS'!B1748=LEFT('PRESTAÇÃO DE CONTAS'!B1748,9),'INF GERAIS'!B1748=LEFT('OBS  ENC'!B1748,9),'INF GERAIS'!B1748=LEFT('CONCLUSÃO INFORMAL'!B1748,9))</f>
        <v>1</v>
      </c>
      <c r="P1731" t="b">
        <f>AND('INF GERAIS'!D1748=RESUMO!D1748,'INF GERAIS'!D1748='TERMO DE ADESÃO'!D1748,'INF GERAIS'!D1748=EVENTOS!D1748,'INF GERAIS'!D1748=PAGAMENTOS!D1748,'INF GERAIS'!D1748=VISTORIA!D1748,'INF GERAIS'!D1748='PRESTAÇÃO DE CONTAS'!D1748,'INF GERAIS'!D1748='OBS  ENC'!D1748,'INF GERAIS'!D1748='CONCLUSÃO INFORMAL'!D1748)</f>
        <v>1</v>
      </c>
      <c r="Q1731" t="b">
        <f>AND('INF GERAIS'!E1748=RESUMO!E1748,'INF GERAIS'!E1748='TERMO DE ADESÃO'!E1748,'INF GERAIS'!E1748=EVENTOS!E1748,'INF GERAIS'!E1748=PAGAMENTOS!E1748,'INF GERAIS'!E1748=VISTORIA!E1748,'INF GERAIS'!E1748='PRESTAÇÃO DE CONTAS'!E1748,'INF GERAIS'!E1748='OBS  ENC'!E1748,'INF GERAIS'!E1748='CONCLUSÃO INFORMAL'!E1748)</f>
        <v>1</v>
      </c>
    </row>
    <row r="1732" spans="15:17" x14ac:dyDescent="0.35">
      <c r="O1732" t="b">
        <f>AND('INF GERAIS'!B1749=LEFT(RESUMO!B1749,9),'INF GERAIS'!B1749=LEFT('TERMO DE ADESÃO'!B1749,9),'INF GERAIS'!B1749=LEFT(EVENTOS!B1749,9),'INF GERAIS'!B1749=LEFT(PAGAMENTOS!B1749,9),'INF GERAIS'!B1749=LEFT(VISTORIA!B1749,9),'INF GERAIS'!B1749=LEFT('PRESTAÇÃO DE CONTAS'!B1749,9),'INF GERAIS'!B1749=LEFT('OBS  ENC'!B1749,9),'INF GERAIS'!B1749=LEFT('CONCLUSÃO INFORMAL'!B1749,9))</f>
        <v>1</v>
      </c>
      <c r="P1732" t="b">
        <f>AND('INF GERAIS'!D1749=RESUMO!D1749,'INF GERAIS'!D1749='TERMO DE ADESÃO'!D1749,'INF GERAIS'!D1749=EVENTOS!D1749,'INF GERAIS'!D1749=PAGAMENTOS!D1749,'INF GERAIS'!D1749=VISTORIA!D1749,'INF GERAIS'!D1749='PRESTAÇÃO DE CONTAS'!D1749,'INF GERAIS'!D1749='OBS  ENC'!D1749,'INF GERAIS'!D1749='CONCLUSÃO INFORMAL'!D1749)</f>
        <v>1</v>
      </c>
      <c r="Q1732" t="b">
        <f>AND('INF GERAIS'!E1749=RESUMO!E1749,'INF GERAIS'!E1749='TERMO DE ADESÃO'!E1749,'INF GERAIS'!E1749=EVENTOS!E1749,'INF GERAIS'!E1749=PAGAMENTOS!E1749,'INF GERAIS'!E1749=VISTORIA!E1749,'INF GERAIS'!E1749='PRESTAÇÃO DE CONTAS'!E1749,'INF GERAIS'!E1749='OBS  ENC'!E1749,'INF GERAIS'!E1749='CONCLUSÃO INFORMAL'!E1749)</f>
        <v>1</v>
      </c>
    </row>
    <row r="1733" spans="15:17" x14ac:dyDescent="0.35">
      <c r="O1733" t="b">
        <f>AND('INF GERAIS'!B1750=LEFT(RESUMO!B1750,9),'INF GERAIS'!B1750=LEFT('TERMO DE ADESÃO'!B1750,9),'INF GERAIS'!B1750=LEFT(EVENTOS!B1750,9),'INF GERAIS'!B1750=LEFT(PAGAMENTOS!B1750,9),'INF GERAIS'!B1750=LEFT(VISTORIA!B1750,9),'INF GERAIS'!B1750=LEFT('PRESTAÇÃO DE CONTAS'!B1750,9),'INF GERAIS'!B1750=LEFT('OBS  ENC'!B1750,9),'INF GERAIS'!B1750=LEFT('CONCLUSÃO INFORMAL'!B1750,9))</f>
        <v>1</v>
      </c>
      <c r="P1733" t="b">
        <f>AND('INF GERAIS'!D1750=RESUMO!D1750,'INF GERAIS'!D1750='TERMO DE ADESÃO'!D1750,'INF GERAIS'!D1750=EVENTOS!D1750,'INF GERAIS'!D1750=PAGAMENTOS!D1750,'INF GERAIS'!D1750=VISTORIA!D1750,'INF GERAIS'!D1750='PRESTAÇÃO DE CONTAS'!D1750,'INF GERAIS'!D1750='OBS  ENC'!D1750,'INF GERAIS'!D1750='CONCLUSÃO INFORMAL'!D1750)</f>
        <v>1</v>
      </c>
      <c r="Q1733" t="b">
        <f>AND('INF GERAIS'!E1750=RESUMO!E1750,'INF GERAIS'!E1750='TERMO DE ADESÃO'!E1750,'INF GERAIS'!E1750=EVENTOS!E1750,'INF GERAIS'!E1750=PAGAMENTOS!E1750,'INF GERAIS'!E1750=VISTORIA!E1750,'INF GERAIS'!E1750='PRESTAÇÃO DE CONTAS'!E1750,'INF GERAIS'!E1750='OBS  ENC'!E1750,'INF GERAIS'!E1750='CONCLUSÃO INFORMAL'!E1750)</f>
        <v>1</v>
      </c>
    </row>
    <row r="1734" spans="15:17" x14ac:dyDescent="0.35">
      <c r="O1734" t="b">
        <f>AND('INF GERAIS'!B1751=LEFT(RESUMO!B1751,9),'INF GERAIS'!B1751=LEFT('TERMO DE ADESÃO'!B1751,9),'INF GERAIS'!B1751=LEFT(EVENTOS!B1751,9),'INF GERAIS'!B1751=LEFT(PAGAMENTOS!B1751,9),'INF GERAIS'!B1751=LEFT(VISTORIA!B1751,9),'INF GERAIS'!B1751=LEFT('PRESTAÇÃO DE CONTAS'!B1751,9),'INF GERAIS'!B1751=LEFT('OBS  ENC'!B1751,9),'INF GERAIS'!B1751=LEFT('CONCLUSÃO INFORMAL'!B1751,9))</f>
        <v>1</v>
      </c>
      <c r="P1734" t="b">
        <f>AND('INF GERAIS'!D1751=RESUMO!D1751,'INF GERAIS'!D1751='TERMO DE ADESÃO'!D1751,'INF GERAIS'!D1751=EVENTOS!D1751,'INF GERAIS'!D1751=PAGAMENTOS!D1751,'INF GERAIS'!D1751=VISTORIA!D1751,'INF GERAIS'!D1751='PRESTAÇÃO DE CONTAS'!D1751,'INF GERAIS'!D1751='OBS  ENC'!D1751,'INF GERAIS'!D1751='CONCLUSÃO INFORMAL'!D1751)</f>
        <v>1</v>
      </c>
      <c r="Q1734" t="b">
        <f>AND('INF GERAIS'!E1751=RESUMO!E1751,'INF GERAIS'!E1751='TERMO DE ADESÃO'!E1751,'INF GERAIS'!E1751=EVENTOS!E1751,'INF GERAIS'!E1751=PAGAMENTOS!E1751,'INF GERAIS'!E1751=VISTORIA!E1751,'INF GERAIS'!E1751='PRESTAÇÃO DE CONTAS'!E1751,'INF GERAIS'!E1751='OBS  ENC'!E1751,'INF GERAIS'!E1751='CONCLUSÃO INFORMAL'!E1751)</f>
        <v>1</v>
      </c>
    </row>
    <row r="1735" spans="15:17" x14ac:dyDescent="0.35">
      <c r="O1735" t="b">
        <f>AND('INF GERAIS'!B1752=LEFT(RESUMO!B1752,9),'INF GERAIS'!B1752=LEFT('TERMO DE ADESÃO'!B1752,9),'INF GERAIS'!B1752=LEFT(EVENTOS!B1752,9),'INF GERAIS'!B1752=LEFT(PAGAMENTOS!B1752,9),'INF GERAIS'!B1752=LEFT(VISTORIA!B1752,9),'INF GERAIS'!B1752=LEFT('PRESTAÇÃO DE CONTAS'!B1752,9),'INF GERAIS'!B1752=LEFT('OBS  ENC'!B1752,9),'INF GERAIS'!B1752=LEFT('CONCLUSÃO INFORMAL'!B1752,9))</f>
        <v>1</v>
      </c>
      <c r="P1735" t="b">
        <f>AND('INF GERAIS'!D1752=RESUMO!D1752,'INF GERAIS'!D1752='TERMO DE ADESÃO'!D1752,'INF GERAIS'!D1752=EVENTOS!D1752,'INF GERAIS'!D1752=PAGAMENTOS!D1752,'INF GERAIS'!D1752=VISTORIA!D1752,'INF GERAIS'!D1752='PRESTAÇÃO DE CONTAS'!D1752,'INF GERAIS'!D1752='OBS  ENC'!D1752,'INF GERAIS'!D1752='CONCLUSÃO INFORMAL'!D1752)</f>
        <v>1</v>
      </c>
      <c r="Q1735" t="b">
        <f>AND('INF GERAIS'!E1752=RESUMO!E1752,'INF GERAIS'!E1752='TERMO DE ADESÃO'!E1752,'INF GERAIS'!E1752=EVENTOS!E1752,'INF GERAIS'!E1752=PAGAMENTOS!E1752,'INF GERAIS'!E1752=VISTORIA!E1752,'INF GERAIS'!E1752='PRESTAÇÃO DE CONTAS'!E1752,'INF GERAIS'!E1752='OBS  ENC'!E1752,'INF GERAIS'!E1752='CONCLUSÃO INFORMAL'!E1752)</f>
        <v>1</v>
      </c>
    </row>
    <row r="1736" spans="15:17" x14ac:dyDescent="0.35">
      <c r="O1736" t="b">
        <f>AND('INF GERAIS'!B1753=LEFT(RESUMO!B1753,9),'INF GERAIS'!B1753=LEFT('TERMO DE ADESÃO'!B1753,9),'INF GERAIS'!B1753=LEFT(EVENTOS!B1753,9),'INF GERAIS'!B1753=LEFT(PAGAMENTOS!B1753,9),'INF GERAIS'!B1753=LEFT(VISTORIA!B1753,9),'INF GERAIS'!B1753=LEFT('PRESTAÇÃO DE CONTAS'!B1753,9),'INF GERAIS'!B1753=LEFT('OBS  ENC'!B1753,9),'INF GERAIS'!B1753=LEFT('CONCLUSÃO INFORMAL'!B1753,9))</f>
        <v>1</v>
      </c>
      <c r="P1736" t="b">
        <f>AND('INF GERAIS'!D1753=RESUMO!D1753,'INF GERAIS'!D1753='TERMO DE ADESÃO'!D1753,'INF GERAIS'!D1753=EVENTOS!D1753,'INF GERAIS'!D1753=PAGAMENTOS!D1753,'INF GERAIS'!D1753=VISTORIA!D1753,'INF GERAIS'!D1753='PRESTAÇÃO DE CONTAS'!D1753,'INF GERAIS'!D1753='OBS  ENC'!D1753,'INF GERAIS'!D1753='CONCLUSÃO INFORMAL'!D1753)</f>
        <v>1</v>
      </c>
      <c r="Q1736" t="b">
        <f>AND('INF GERAIS'!E1753=RESUMO!E1753,'INF GERAIS'!E1753='TERMO DE ADESÃO'!E1753,'INF GERAIS'!E1753=EVENTOS!E1753,'INF GERAIS'!E1753=PAGAMENTOS!E1753,'INF GERAIS'!E1753=VISTORIA!E1753,'INF GERAIS'!E1753='PRESTAÇÃO DE CONTAS'!E1753,'INF GERAIS'!E1753='OBS  ENC'!E1753,'INF GERAIS'!E1753='CONCLUSÃO INFORMAL'!E1753)</f>
        <v>1</v>
      </c>
    </row>
    <row r="1737" spans="15:17" x14ac:dyDescent="0.35">
      <c r="O1737" t="b">
        <f>AND('INF GERAIS'!B1754=LEFT(RESUMO!B1754,9),'INF GERAIS'!B1754=LEFT('TERMO DE ADESÃO'!B1754,9),'INF GERAIS'!B1754=LEFT(EVENTOS!B1754,9),'INF GERAIS'!B1754=LEFT(PAGAMENTOS!B1754,9),'INF GERAIS'!B1754=LEFT(VISTORIA!B1754,9),'INF GERAIS'!B1754=LEFT('PRESTAÇÃO DE CONTAS'!B1754,9),'INF GERAIS'!B1754=LEFT('OBS  ENC'!B1754,9),'INF GERAIS'!B1754=LEFT('CONCLUSÃO INFORMAL'!B1754,9))</f>
        <v>1</v>
      </c>
      <c r="P1737" t="b">
        <f>AND('INF GERAIS'!D1754=RESUMO!D1754,'INF GERAIS'!D1754='TERMO DE ADESÃO'!D1754,'INF GERAIS'!D1754=EVENTOS!D1754,'INF GERAIS'!D1754=PAGAMENTOS!D1754,'INF GERAIS'!D1754=VISTORIA!D1754,'INF GERAIS'!D1754='PRESTAÇÃO DE CONTAS'!D1754,'INF GERAIS'!D1754='OBS  ENC'!D1754,'INF GERAIS'!D1754='CONCLUSÃO INFORMAL'!D1754)</f>
        <v>1</v>
      </c>
      <c r="Q1737" t="b">
        <f>AND('INF GERAIS'!E1754=RESUMO!E1754,'INF GERAIS'!E1754='TERMO DE ADESÃO'!E1754,'INF GERAIS'!E1754=EVENTOS!E1754,'INF GERAIS'!E1754=PAGAMENTOS!E1754,'INF GERAIS'!E1754=VISTORIA!E1754,'INF GERAIS'!E1754='PRESTAÇÃO DE CONTAS'!E1754,'INF GERAIS'!E1754='OBS  ENC'!E1754,'INF GERAIS'!E1754='CONCLUSÃO INFORMAL'!E1754)</f>
        <v>1</v>
      </c>
    </row>
    <row r="1738" spans="15:17" x14ac:dyDescent="0.35">
      <c r="O1738" t="b">
        <f>AND('INF GERAIS'!B1755=LEFT(RESUMO!B1755,9),'INF GERAIS'!B1755=LEFT('TERMO DE ADESÃO'!B1755,9),'INF GERAIS'!B1755=LEFT(EVENTOS!B1755,9),'INF GERAIS'!B1755=LEFT(PAGAMENTOS!B1755,9),'INF GERAIS'!B1755=LEFT(VISTORIA!B1755,9),'INF GERAIS'!B1755=LEFT('PRESTAÇÃO DE CONTAS'!B1755,9),'INF GERAIS'!B1755=LEFT('OBS  ENC'!B1755,9),'INF GERAIS'!B1755=LEFT('CONCLUSÃO INFORMAL'!B1755,9))</f>
        <v>1</v>
      </c>
      <c r="P1738" t="b">
        <f>AND('INF GERAIS'!D1755=RESUMO!D1755,'INF GERAIS'!D1755='TERMO DE ADESÃO'!D1755,'INF GERAIS'!D1755=EVENTOS!D1755,'INF GERAIS'!D1755=PAGAMENTOS!D1755,'INF GERAIS'!D1755=VISTORIA!D1755,'INF GERAIS'!D1755='PRESTAÇÃO DE CONTAS'!D1755,'INF GERAIS'!D1755='OBS  ENC'!D1755,'INF GERAIS'!D1755='CONCLUSÃO INFORMAL'!D1755)</f>
        <v>1</v>
      </c>
      <c r="Q1738" t="b">
        <f>AND('INF GERAIS'!E1755=RESUMO!E1755,'INF GERAIS'!E1755='TERMO DE ADESÃO'!E1755,'INF GERAIS'!E1755=EVENTOS!E1755,'INF GERAIS'!E1755=PAGAMENTOS!E1755,'INF GERAIS'!E1755=VISTORIA!E1755,'INF GERAIS'!E1755='PRESTAÇÃO DE CONTAS'!E1755,'INF GERAIS'!E1755='OBS  ENC'!E1755,'INF GERAIS'!E1755='CONCLUSÃO INFORMAL'!E1755)</f>
        <v>1</v>
      </c>
    </row>
    <row r="1739" spans="15:17" x14ac:dyDescent="0.35">
      <c r="O1739" t="b">
        <f>AND('INF GERAIS'!B1756=LEFT(RESUMO!B1756,9),'INF GERAIS'!B1756=LEFT('TERMO DE ADESÃO'!B1756,9),'INF GERAIS'!B1756=LEFT(EVENTOS!B1756,9),'INF GERAIS'!B1756=LEFT(PAGAMENTOS!B1756,9),'INF GERAIS'!B1756=LEFT(VISTORIA!B1756,9),'INF GERAIS'!B1756=LEFT('PRESTAÇÃO DE CONTAS'!B1756,9),'INF GERAIS'!B1756=LEFT('OBS  ENC'!B1756,9),'INF GERAIS'!B1756=LEFT('CONCLUSÃO INFORMAL'!B1756,9))</f>
        <v>1</v>
      </c>
      <c r="P1739" t="b">
        <f>AND('INF GERAIS'!D1756=RESUMO!D1756,'INF GERAIS'!D1756='TERMO DE ADESÃO'!D1756,'INF GERAIS'!D1756=EVENTOS!D1756,'INF GERAIS'!D1756=PAGAMENTOS!D1756,'INF GERAIS'!D1756=VISTORIA!D1756,'INF GERAIS'!D1756='PRESTAÇÃO DE CONTAS'!D1756,'INF GERAIS'!D1756='OBS  ENC'!D1756,'INF GERAIS'!D1756='CONCLUSÃO INFORMAL'!D1756)</f>
        <v>1</v>
      </c>
      <c r="Q1739" t="b">
        <f>AND('INF GERAIS'!E1756=RESUMO!E1756,'INF GERAIS'!E1756='TERMO DE ADESÃO'!E1756,'INF GERAIS'!E1756=EVENTOS!E1756,'INF GERAIS'!E1756=PAGAMENTOS!E1756,'INF GERAIS'!E1756=VISTORIA!E1756,'INF GERAIS'!E1756='PRESTAÇÃO DE CONTAS'!E1756,'INF GERAIS'!E1756='OBS  ENC'!E1756,'INF GERAIS'!E1756='CONCLUSÃO INFORMAL'!E1756)</f>
        <v>1</v>
      </c>
    </row>
    <row r="1740" spans="15:17" x14ac:dyDescent="0.35">
      <c r="O1740" t="b">
        <f>AND('INF GERAIS'!B1757=LEFT(RESUMO!B1757,9),'INF GERAIS'!B1757=LEFT('TERMO DE ADESÃO'!B1757,9),'INF GERAIS'!B1757=LEFT(EVENTOS!B1757,9),'INF GERAIS'!B1757=LEFT(PAGAMENTOS!B1757,9),'INF GERAIS'!B1757=LEFT(VISTORIA!B1757,9),'INF GERAIS'!B1757=LEFT('PRESTAÇÃO DE CONTAS'!B1757,9),'INF GERAIS'!B1757=LEFT('OBS  ENC'!B1757,9),'INF GERAIS'!B1757=LEFT('CONCLUSÃO INFORMAL'!B1757,9))</f>
        <v>1</v>
      </c>
      <c r="P1740" t="b">
        <f>AND('INF GERAIS'!D1757=RESUMO!D1757,'INF GERAIS'!D1757='TERMO DE ADESÃO'!D1757,'INF GERAIS'!D1757=EVENTOS!D1757,'INF GERAIS'!D1757=PAGAMENTOS!D1757,'INF GERAIS'!D1757=VISTORIA!D1757,'INF GERAIS'!D1757='PRESTAÇÃO DE CONTAS'!D1757,'INF GERAIS'!D1757='OBS  ENC'!D1757,'INF GERAIS'!D1757='CONCLUSÃO INFORMAL'!D1757)</f>
        <v>1</v>
      </c>
      <c r="Q1740" t="b">
        <f>AND('INF GERAIS'!E1757=RESUMO!E1757,'INF GERAIS'!E1757='TERMO DE ADESÃO'!E1757,'INF GERAIS'!E1757=EVENTOS!E1757,'INF GERAIS'!E1757=PAGAMENTOS!E1757,'INF GERAIS'!E1757=VISTORIA!E1757,'INF GERAIS'!E1757='PRESTAÇÃO DE CONTAS'!E1757,'INF GERAIS'!E1757='OBS  ENC'!E1757,'INF GERAIS'!E1757='CONCLUSÃO INFORMAL'!E1757)</f>
        <v>1</v>
      </c>
    </row>
    <row r="1741" spans="15:17" x14ac:dyDescent="0.35">
      <c r="O1741" t="b">
        <f>AND('INF GERAIS'!B1758=LEFT(RESUMO!B1758,9),'INF GERAIS'!B1758=LEFT('TERMO DE ADESÃO'!B1758,9),'INF GERAIS'!B1758=LEFT(EVENTOS!B1758,9),'INF GERAIS'!B1758=LEFT(PAGAMENTOS!B1758,9),'INF GERAIS'!B1758=LEFT(VISTORIA!B1758,9),'INF GERAIS'!B1758=LEFT('PRESTAÇÃO DE CONTAS'!B1758,9),'INF GERAIS'!B1758=LEFT('OBS  ENC'!B1758,9),'INF GERAIS'!B1758=LEFT('CONCLUSÃO INFORMAL'!B1758,9))</f>
        <v>1</v>
      </c>
      <c r="P1741" t="b">
        <f>AND('INF GERAIS'!D1758=RESUMO!D1758,'INF GERAIS'!D1758='TERMO DE ADESÃO'!D1758,'INF GERAIS'!D1758=EVENTOS!D1758,'INF GERAIS'!D1758=PAGAMENTOS!D1758,'INF GERAIS'!D1758=VISTORIA!D1758,'INF GERAIS'!D1758='PRESTAÇÃO DE CONTAS'!D1758,'INF GERAIS'!D1758='OBS  ENC'!D1758,'INF GERAIS'!D1758='CONCLUSÃO INFORMAL'!D1758)</f>
        <v>1</v>
      </c>
      <c r="Q1741" t="b">
        <f>AND('INF GERAIS'!E1758=RESUMO!E1758,'INF GERAIS'!E1758='TERMO DE ADESÃO'!E1758,'INF GERAIS'!E1758=EVENTOS!E1758,'INF GERAIS'!E1758=PAGAMENTOS!E1758,'INF GERAIS'!E1758=VISTORIA!E1758,'INF GERAIS'!E1758='PRESTAÇÃO DE CONTAS'!E1758,'INF GERAIS'!E1758='OBS  ENC'!E1758,'INF GERAIS'!E1758='CONCLUSÃO INFORMAL'!E1758)</f>
        <v>1</v>
      </c>
    </row>
    <row r="1742" spans="15:17" x14ac:dyDescent="0.35">
      <c r="O1742" t="b">
        <f>AND('INF GERAIS'!B1759=LEFT(RESUMO!B1759,9),'INF GERAIS'!B1759=LEFT('TERMO DE ADESÃO'!B1759,9),'INF GERAIS'!B1759=LEFT(EVENTOS!B1759,9),'INF GERAIS'!B1759=LEFT(PAGAMENTOS!B1759,9),'INF GERAIS'!B1759=LEFT(VISTORIA!B1759,9),'INF GERAIS'!B1759=LEFT('PRESTAÇÃO DE CONTAS'!B1759,9),'INF GERAIS'!B1759=LEFT('OBS  ENC'!B1759,9),'INF GERAIS'!B1759=LEFT('CONCLUSÃO INFORMAL'!B1759,9))</f>
        <v>1</v>
      </c>
      <c r="P1742" t="b">
        <f>AND('INF GERAIS'!D1759=RESUMO!D1759,'INF GERAIS'!D1759='TERMO DE ADESÃO'!D1759,'INF GERAIS'!D1759=EVENTOS!D1759,'INF GERAIS'!D1759=PAGAMENTOS!D1759,'INF GERAIS'!D1759=VISTORIA!D1759,'INF GERAIS'!D1759='PRESTAÇÃO DE CONTAS'!D1759,'INF GERAIS'!D1759='OBS  ENC'!D1759,'INF GERAIS'!D1759='CONCLUSÃO INFORMAL'!D1759)</f>
        <v>1</v>
      </c>
      <c r="Q1742" t="b">
        <f>AND('INF GERAIS'!E1759=RESUMO!E1759,'INF GERAIS'!E1759='TERMO DE ADESÃO'!E1759,'INF GERAIS'!E1759=EVENTOS!E1759,'INF GERAIS'!E1759=PAGAMENTOS!E1759,'INF GERAIS'!E1759=VISTORIA!E1759,'INF GERAIS'!E1759='PRESTAÇÃO DE CONTAS'!E1759,'INF GERAIS'!E1759='OBS  ENC'!E1759,'INF GERAIS'!E1759='CONCLUSÃO INFORMAL'!E1759)</f>
        <v>1</v>
      </c>
    </row>
    <row r="1743" spans="15:17" x14ac:dyDescent="0.35">
      <c r="O1743" t="b">
        <f>AND('INF GERAIS'!B1760=LEFT(RESUMO!B1760,9),'INF GERAIS'!B1760=LEFT('TERMO DE ADESÃO'!B1760,9),'INF GERAIS'!B1760=LEFT(EVENTOS!B1760,9),'INF GERAIS'!B1760=LEFT(PAGAMENTOS!B1760,9),'INF GERAIS'!B1760=LEFT(VISTORIA!B1760,9),'INF GERAIS'!B1760=LEFT('PRESTAÇÃO DE CONTAS'!B1760,9),'INF GERAIS'!B1760=LEFT('OBS  ENC'!B1760,9),'INF GERAIS'!B1760=LEFT('CONCLUSÃO INFORMAL'!B1760,9))</f>
        <v>1</v>
      </c>
      <c r="P1743" t="b">
        <f>AND('INF GERAIS'!D1760=RESUMO!D1760,'INF GERAIS'!D1760='TERMO DE ADESÃO'!D1760,'INF GERAIS'!D1760=EVENTOS!D1760,'INF GERAIS'!D1760=PAGAMENTOS!D1760,'INF GERAIS'!D1760=VISTORIA!D1760,'INF GERAIS'!D1760='PRESTAÇÃO DE CONTAS'!D1760,'INF GERAIS'!D1760='OBS  ENC'!D1760,'INF GERAIS'!D1760='CONCLUSÃO INFORMAL'!D1760)</f>
        <v>1</v>
      </c>
      <c r="Q1743" t="b">
        <f>AND('INF GERAIS'!E1760=RESUMO!E1760,'INF GERAIS'!E1760='TERMO DE ADESÃO'!E1760,'INF GERAIS'!E1760=EVENTOS!E1760,'INF GERAIS'!E1760=PAGAMENTOS!E1760,'INF GERAIS'!E1760=VISTORIA!E1760,'INF GERAIS'!E1760='PRESTAÇÃO DE CONTAS'!E1760,'INF GERAIS'!E1760='OBS  ENC'!E1760,'INF GERAIS'!E1760='CONCLUSÃO INFORMAL'!E1760)</f>
        <v>1</v>
      </c>
    </row>
    <row r="1744" spans="15:17" x14ac:dyDescent="0.35">
      <c r="O1744" t="b">
        <f>AND('INF GERAIS'!B1761=LEFT(RESUMO!B1761,9),'INF GERAIS'!B1761=LEFT('TERMO DE ADESÃO'!B1761,9),'INF GERAIS'!B1761=LEFT(EVENTOS!B1761,9),'INF GERAIS'!B1761=LEFT(PAGAMENTOS!B1761,9),'INF GERAIS'!B1761=LEFT(VISTORIA!B1761,9),'INF GERAIS'!B1761=LEFT('PRESTAÇÃO DE CONTAS'!B1761,9),'INF GERAIS'!B1761=LEFT('OBS  ENC'!B1761,9),'INF GERAIS'!B1761=LEFT('CONCLUSÃO INFORMAL'!B1761,9))</f>
        <v>1</v>
      </c>
      <c r="P1744" t="b">
        <f>AND('INF GERAIS'!D1761=RESUMO!D1761,'INF GERAIS'!D1761='TERMO DE ADESÃO'!D1761,'INF GERAIS'!D1761=EVENTOS!D1761,'INF GERAIS'!D1761=PAGAMENTOS!D1761,'INF GERAIS'!D1761=VISTORIA!D1761,'INF GERAIS'!D1761='PRESTAÇÃO DE CONTAS'!D1761,'INF GERAIS'!D1761='OBS  ENC'!D1761,'INF GERAIS'!D1761='CONCLUSÃO INFORMAL'!D1761)</f>
        <v>1</v>
      </c>
      <c r="Q1744" t="b">
        <f>AND('INF GERAIS'!E1761=RESUMO!E1761,'INF GERAIS'!E1761='TERMO DE ADESÃO'!E1761,'INF GERAIS'!E1761=EVENTOS!E1761,'INF GERAIS'!E1761=PAGAMENTOS!E1761,'INF GERAIS'!E1761=VISTORIA!E1761,'INF GERAIS'!E1761='PRESTAÇÃO DE CONTAS'!E1761,'INF GERAIS'!E1761='OBS  ENC'!E1761,'INF GERAIS'!E1761='CONCLUSÃO INFORMAL'!E1761)</f>
        <v>1</v>
      </c>
    </row>
    <row r="1745" spans="15:17" x14ac:dyDescent="0.35">
      <c r="O1745" t="b">
        <f>AND('INF GERAIS'!B1762=LEFT(RESUMO!B1762,9),'INF GERAIS'!B1762=LEFT('TERMO DE ADESÃO'!B1762,9),'INF GERAIS'!B1762=LEFT(EVENTOS!B1762,9),'INF GERAIS'!B1762=LEFT(PAGAMENTOS!B1762,9),'INF GERAIS'!B1762=LEFT(VISTORIA!B1762,9),'INF GERAIS'!B1762=LEFT('PRESTAÇÃO DE CONTAS'!B1762,9),'INF GERAIS'!B1762=LEFT('OBS  ENC'!B1762,9),'INF GERAIS'!B1762=LEFT('CONCLUSÃO INFORMAL'!B1762,9))</f>
        <v>1</v>
      </c>
      <c r="P1745" t="b">
        <f>AND('INF GERAIS'!D1762=RESUMO!D1762,'INF GERAIS'!D1762='TERMO DE ADESÃO'!D1762,'INF GERAIS'!D1762=EVENTOS!D1762,'INF GERAIS'!D1762=PAGAMENTOS!D1762,'INF GERAIS'!D1762=VISTORIA!D1762,'INF GERAIS'!D1762='PRESTAÇÃO DE CONTAS'!D1762,'INF GERAIS'!D1762='OBS  ENC'!D1762,'INF GERAIS'!D1762='CONCLUSÃO INFORMAL'!D1762)</f>
        <v>1</v>
      </c>
      <c r="Q1745" t="b">
        <f>AND('INF GERAIS'!E1762=RESUMO!E1762,'INF GERAIS'!E1762='TERMO DE ADESÃO'!E1762,'INF GERAIS'!E1762=EVENTOS!E1762,'INF GERAIS'!E1762=PAGAMENTOS!E1762,'INF GERAIS'!E1762=VISTORIA!E1762,'INF GERAIS'!E1762='PRESTAÇÃO DE CONTAS'!E1762,'INF GERAIS'!E1762='OBS  ENC'!E1762,'INF GERAIS'!E1762='CONCLUSÃO INFORMAL'!E1762)</f>
        <v>1</v>
      </c>
    </row>
    <row r="1746" spans="15:17" x14ac:dyDescent="0.35">
      <c r="O1746" t="b">
        <f>AND('INF GERAIS'!B1763=LEFT(RESUMO!B1763,9),'INF GERAIS'!B1763=LEFT('TERMO DE ADESÃO'!B1763,9),'INF GERAIS'!B1763=LEFT(EVENTOS!B1763,9),'INF GERAIS'!B1763=LEFT(PAGAMENTOS!B1763,9),'INF GERAIS'!B1763=LEFT(VISTORIA!B1763,9),'INF GERAIS'!B1763=LEFT('PRESTAÇÃO DE CONTAS'!B1763,9),'INF GERAIS'!B1763=LEFT('OBS  ENC'!B1763,9),'INF GERAIS'!B1763=LEFT('CONCLUSÃO INFORMAL'!B1763,9))</f>
        <v>1</v>
      </c>
      <c r="P1746" t="b">
        <f>AND('INF GERAIS'!D1763=RESUMO!D1763,'INF GERAIS'!D1763='TERMO DE ADESÃO'!D1763,'INF GERAIS'!D1763=EVENTOS!D1763,'INF GERAIS'!D1763=PAGAMENTOS!D1763,'INF GERAIS'!D1763=VISTORIA!D1763,'INF GERAIS'!D1763='PRESTAÇÃO DE CONTAS'!D1763,'INF GERAIS'!D1763='OBS  ENC'!D1763,'INF GERAIS'!D1763='CONCLUSÃO INFORMAL'!D1763)</f>
        <v>1</v>
      </c>
      <c r="Q1746" t="b">
        <f>AND('INF GERAIS'!E1763=RESUMO!E1763,'INF GERAIS'!E1763='TERMO DE ADESÃO'!E1763,'INF GERAIS'!E1763=EVENTOS!E1763,'INF GERAIS'!E1763=PAGAMENTOS!E1763,'INF GERAIS'!E1763=VISTORIA!E1763,'INF GERAIS'!E1763='PRESTAÇÃO DE CONTAS'!E1763,'INF GERAIS'!E1763='OBS  ENC'!E1763,'INF GERAIS'!E1763='CONCLUSÃO INFORMAL'!E1763)</f>
        <v>1</v>
      </c>
    </row>
    <row r="1747" spans="15:17" x14ac:dyDescent="0.35">
      <c r="O1747" t="b">
        <f>AND('INF GERAIS'!B1764=LEFT(RESUMO!B1764,9),'INF GERAIS'!B1764=LEFT('TERMO DE ADESÃO'!B1764,9),'INF GERAIS'!B1764=LEFT(EVENTOS!B1764,9),'INF GERAIS'!B1764=LEFT(PAGAMENTOS!B1764,9),'INF GERAIS'!B1764=LEFT(VISTORIA!B1764,9),'INF GERAIS'!B1764=LEFT('PRESTAÇÃO DE CONTAS'!B1764,9),'INF GERAIS'!B1764=LEFT('OBS  ENC'!B1764,9),'INF GERAIS'!B1764=LEFT('CONCLUSÃO INFORMAL'!B1764,9))</f>
        <v>1</v>
      </c>
      <c r="P1747" t="b">
        <f>AND('INF GERAIS'!D1764=RESUMO!D1764,'INF GERAIS'!D1764='TERMO DE ADESÃO'!D1764,'INF GERAIS'!D1764=EVENTOS!D1764,'INF GERAIS'!D1764=PAGAMENTOS!D1764,'INF GERAIS'!D1764=VISTORIA!D1764,'INF GERAIS'!D1764='PRESTAÇÃO DE CONTAS'!D1764,'INF GERAIS'!D1764='OBS  ENC'!D1764,'INF GERAIS'!D1764='CONCLUSÃO INFORMAL'!D1764)</f>
        <v>1</v>
      </c>
      <c r="Q1747" t="b">
        <f>AND('INF GERAIS'!E1764=RESUMO!E1764,'INF GERAIS'!E1764='TERMO DE ADESÃO'!E1764,'INF GERAIS'!E1764=EVENTOS!E1764,'INF GERAIS'!E1764=PAGAMENTOS!E1764,'INF GERAIS'!E1764=VISTORIA!E1764,'INF GERAIS'!E1764='PRESTAÇÃO DE CONTAS'!E1764,'INF GERAIS'!E1764='OBS  ENC'!E1764,'INF GERAIS'!E1764='CONCLUSÃO INFORMAL'!E1764)</f>
        <v>1</v>
      </c>
    </row>
    <row r="1748" spans="15:17" x14ac:dyDescent="0.35">
      <c r="O1748" t="b">
        <f>AND('INF GERAIS'!B1765=LEFT(RESUMO!B1765,9),'INF GERAIS'!B1765=LEFT('TERMO DE ADESÃO'!B1765,9),'INF GERAIS'!B1765=LEFT(EVENTOS!B1765,9),'INF GERAIS'!B1765=LEFT(PAGAMENTOS!B1765,9),'INF GERAIS'!B1765=LEFT(VISTORIA!B1765,9),'INF GERAIS'!B1765=LEFT('PRESTAÇÃO DE CONTAS'!B1765,9),'INF GERAIS'!B1765=LEFT('OBS  ENC'!B1765,9),'INF GERAIS'!B1765=LEFT('CONCLUSÃO INFORMAL'!B1765,9))</f>
        <v>1</v>
      </c>
      <c r="P1748" t="b">
        <f>AND('INF GERAIS'!D1765=RESUMO!D1765,'INF GERAIS'!D1765='TERMO DE ADESÃO'!D1765,'INF GERAIS'!D1765=EVENTOS!D1765,'INF GERAIS'!D1765=PAGAMENTOS!D1765,'INF GERAIS'!D1765=VISTORIA!D1765,'INF GERAIS'!D1765='PRESTAÇÃO DE CONTAS'!D1765,'INF GERAIS'!D1765='OBS  ENC'!D1765,'INF GERAIS'!D1765='CONCLUSÃO INFORMAL'!D1765)</f>
        <v>1</v>
      </c>
      <c r="Q1748" t="b">
        <f>AND('INF GERAIS'!E1765=RESUMO!E1765,'INF GERAIS'!E1765='TERMO DE ADESÃO'!E1765,'INF GERAIS'!E1765=EVENTOS!E1765,'INF GERAIS'!E1765=PAGAMENTOS!E1765,'INF GERAIS'!E1765=VISTORIA!E1765,'INF GERAIS'!E1765='PRESTAÇÃO DE CONTAS'!E1765,'INF GERAIS'!E1765='OBS  ENC'!E1765,'INF GERAIS'!E1765='CONCLUSÃO INFORMAL'!E1765)</f>
        <v>1</v>
      </c>
    </row>
    <row r="1749" spans="15:17" x14ac:dyDescent="0.35">
      <c r="O1749" t="b">
        <f>AND('INF GERAIS'!B1766=LEFT(RESUMO!B1766,9),'INF GERAIS'!B1766=LEFT('TERMO DE ADESÃO'!B1766,9),'INF GERAIS'!B1766=LEFT(EVENTOS!B1766,9),'INF GERAIS'!B1766=LEFT(PAGAMENTOS!B1766,9),'INF GERAIS'!B1766=LEFT(VISTORIA!B1766,9),'INF GERAIS'!B1766=LEFT('PRESTAÇÃO DE CONTAS'!B1766,9),'INF GERAIS'!B1766=LEFT('OBS  ENC'!B1766,9),'INF GERAIS'!B1766=LEFT('CONCLUSÃO INFORMAL'!B1766,9))</f>
        <v>1</v>
      </c>
      <c r="P1749" t="b">
        <f>AND('INF GERAIS'!D1766=RESUMO!D1766,'INF GERAIS'!D1766='TERMO DE ADESÃO'!D1766,'INF GERAIS'!D1766=EVENTOS!D1766,'INF GERAIS'!D1766=PAGAMENTOS!D1766,'INF GERAIS'!D1766=VISTORIA!D1766,'INF GERAIS'!D1766='PRESTAÇÃO DE CONTAS'!D1766,'INF GERAIS'!D1766='OBS  ENC'!D1766,'INF GERAIS'!D1766='CONCLUSÃO INFORMAL'!D1766)</f>
        <v>1</v>
      </c>
      <c r="Q1749" t="b">
        <f>AND('INF GERAIS'!E1766=RESUMO!E1766,'INF GERAIS'!E1766='TERMO DE ADESÃO'!E1766,'INF GERAIS'!E1766=EVENTOS!E1766,'INF GERAIS'!E1766=PAGAMENTOS!E1766,'INF GERAIS'!E1766=VISTORIA!E1766,'INF GERAIS'!E1766='PRESTAÇÃO DE CONTAS'!E1766,'INF GERAIS'!E1766='OBS  ENC'!E1766,'INF GERAIS'!E1766='CONCLUSÃO INFORMAL'!E1766)</f>
        <v>1</v>
      </c>
    </row>
    <row r="1750" spans="15:17" x14ac:dyDescent="0.35">
      <c r="O1750" t="b">
        <f>AND('INF GERAIS'!B1767=LEFT(RESUMO!B1767,9),'INF GERAIS'!B1767=LEFT('TERMO DE ADESÃO'!B1767,9),'INF GERAIS'!B1767=LEFT(EVENTOS!B1767,9),'INF GERAIS'!B1767=LEFT(PAGAMENTOS!B1767,9),'INF GERAIS'!B1767=LEFT(VISTORIA!B1767,9),'INF GERAIS'!B1767=LEFT('PRESTAÇÃO DE CONTAS'!B1767,9),'INF GERAIS'!B1767=LEFT('OBS  ENC'!B1767,9),'INF GERAIS'!B1767=LEFT('CONCLUSÃO INFORMAL'!B1767,9))</f>
        <v>1</v>
      </c>
      <c r="P1750" t="b">
        <f>AND('INF GERAIS'!D1767=RESUMO!D1767,'INF GERAIS'!D1767='TERMO DE ADESÃO'!D1767,'INF GERAIS'!D1767=EVENTOS!D1767,'INF GERAIS'!D1767=PAGAMENTOS!D1767,'INF GERAIS'!D1767=VISTORIA!D1767,'INF GERAIS'!D1767='PRESTAÇÃO DE CONTAS'!D1767,'INF GERAIS'!D1767='OBS  ENC'!D1767,'INF GERAIS'!D1767='CONCLUSÃO INFORMAL'!D1767)</f>
        <v>1</v>
      </c>
      <c r="Q1750" t="b">
        <f>AND('INF GERAIS'!E1767=RESUMO!E1767,'INF GERAIS'!E1767='TERMO DE ADESÃO'!E1767,'INF GERAIS'!E1767=EVENTOS!E1767,'INF GERAIS'!E1767=PAGAMENTOS!E1767,'INF GERAIS'!E1767=VISTORIA!E1767,'INF GERAIS'!E1767='PRESTAÇÃO DE CONTAS'!E1767,'INF GERAIS'!E1767='OBS  ENC'!E1767,'INF GERAIS'!E1767='CONCLUSÃO INFORMAL'!E1767)</f>
        <v>1</v>
      </c>
    </row>
    <row r="1751" spans="15:17" x14ac:dyDescent="0.35">
      <c r="O1751" t="b">
        <f>AND('INF GERAIS'!B1768=LEFT(RESUMO!B1768,9),'INF GERAIS'!B1768=LEFT('TERMO DE ADESÃO'!B1768,9),'INF GERAIS'!B1768=LEFT(EVENTOS!B1768,9),'INF GERAIS'!B1768=LEFT(PAGAMENTOS!B1768,9),'INF GERAIS'!B1768=LEFT(VISTORIA!B1768,9),'INF GERAIS'!B1768=LEFT('PRESTAÇÃO DE CONTAS'!B1768,9),'INF GERAIS'!B1768=LEFT('OBS  ENC'!B1768,9),'INF GERAIS'!B1768=LEFT('CONCLUSÃO INFORMAL'!B1768,9))</f>
        <v>1</v>
      </c>
      <c r="P1751" t="b">
        <f>AND('INF GERAIS'!D1768=RESUMO!D1768,'INF GERAIS'!D1768='TERMO DE ADESÃO'!D1768,'INF GERAIS'!D1768=EVENTOS!D1768,'INF GERAIS'!D1768=PAGAMENTOS!D1768,'INF GERAIS'!D1768=VISTORIA!D1768,'INF GERAIS'!D1768='PRESTAÇÃO DE CONTAS'!D1768,'INF GERAIS'!D1768='OBS  ENC'!D1768,'INF GERAIS'!D1768='CONCLUSÃO INFORMAL'!D1768)</f>
        <v>1</v>
      </c>
      <c r="Q1751" t="b">
        <f>AND('INF GERAIS'!E1768=RESUMO!E1768,'INF GERAIS'!E1768='TERMO DE ADESÃO'!E1768,'INF GERAIS'!E1768=EVENTOS!E1768,'INF GERAIS'!E1768=PAGAMENTOS!E1768,'INF GERAIS'!E1768=VISTORIA!E1768,'INF GERAIS'!E1768='PRESTAÇÃO DE CONTAS'!E1768,'INF GERAIS'!E1768='OBS  ENC'!E1768,'INF GERAIS'!E1768='CONCLUSÃO INFORMAL'!E1768)</f>
        <v>1</v>
      </c>
    </row>
    <row r="1752" spans="15:17" x14ac:dyDescent="0.35">
      <c r="O1752" t="b">
        <f>AND('INF GERAIS'!B1769=LEFT(RESUMO!B1769,9),'INF GERAIS'!B1769=LEFT('TERMO DE ADESÃO'!B1769,9),'INF GERAIS'!B1769=LEFT(EVENTOS!B1769,9),'INF GERAIS'!B1769=LEFT(PAGAMENTOS!B1769,9),'INF GERAIS'!B1769=LEFT(VISTORIA!B1769,9),'INF GERAIS'!B1769=LEFT('PRESTAÇÃO DE CONTAS'!B1769,9),'INF GERAIS'!B1769=LEFT('OBS  ENC'!B1769,9),'INF GERAIS'!B1769=LEFT('CONCLUSÃO INFORMAL'!B1769,9))</f>
        <v>1</v>
      </c>
      <c r="P1752" t="b">
        <f>AND('INF GERAIS'!D1769=RESUMO!D1769,'INF GERAIS'!D1769='TERMO DE ADESÃO'!D1769,'INF GERAIS'!D1769=EVENTOS!D1769,'INF GERAIS'!D1769=PAGAMENTOS!D1769,'INF GERAIS'!D1769=VISTORIA!D1769,'INF GERAIS'!D1769='PRESTAÇÃO DE CONTAS'!D1769,'INF GERAIS'!D1769='OBS  ENC'!D1769,'INF GERAIS'!D1769='CONCLUSÃO INFORMAL'!D1769)</f>
        <v>1</v>
      </c>
      <c r="Q1752" t="b">
        <f>AND('INF GERAIS'!E1769=RESUMO!E1769,'INF GERAIS'!E1769='TERMO DE ADESÃO'!E1769,'INF GERAIS'!E1769=EVENTOS!E1769,'INF GERAIS'!E1769=PAGAMENTOS!E1769,'INF GERAIS'!E1769=VISTORIA!E1769,'INF GERAIS'!E1769='PRESTAÇÃO DE CONTAS'!E1769,'INF GERAIS'!E1769='OBS  ENC'!E1769,'INF GERAIS'!E1769='CONCLUSÃO INFORMAL'!E1769)</f>
        <v>1</v>
      </c>
    </row>
    <row r="1753" spans="15:17" x14ac:dyDescent="0.35">
      <c r="O1753" t="b">
        <f>AND('INF GERAIS'!B1770=LEFT(RESUMO!B1770,9),'INF GERAIS'!B1770=LEFT('TERMO DE ADESÃO'!B1770,9),'INF GERAIS'!B1770=LEFT(EVENTOS!B1770,9),'INF GERAIS'!B1770=LEFT(PAGAMENTOS!B1770,9),'INF GERAIS'!B1770=LEFT(VISTORIA!B1770,9),'INF GERAIS'!B1770=LEFT('PRESTAÇÃO DE CONTAS'!B1770,9),'INF GERAIS'!B1770=LEFT('OBS  ENC'!B1770,9),'INF GERAIS'!B1770=LEFT('CONCLUSÃO INFORMAL'!B1770,9))</f>
        <v>1</v>
      </c>
      <c r="P1753" t="b">
        <f>AND('INF GERAIS'!D1770=RESUMO!D1770,'INF GERAIS'!D1770='TERMO DE ADESÃO'!D1770,'INF GERAIS'!D1770=EVENTOS!D1770,'INF GERAIS'!D1770=PAGAMENTOS!D1770,'INF GERAIS'!D1770=VISTORIA!D1770,'INF GERAIS'!D1770='PRESTAÇÃO DE CONTAS'!D1770,'INF GERAIS'!D1770='OBS  ENC'!D1770,'INF GERAIS'!D1770='CONCLUSÃO INFORMAL'!D1770)</f>
        <v>1</v>
      </c>
      <c r="Q1753" t="b">
        <f>AND('INF GERAIS'!E1770=RESUMO!E1770,'INF GERAIS'!E1770='TERMO DE ADESÃO'!E1770,'INF GERAIS'!E1770=EVENTOS!E1770,'INF GERAIS'!E1770=PAGAMENTOS!E1770,'INF GERAIS'!E1770=VISTORIA!E1770,'INF GERAIS'!E1770='PRESTAÇÃO DE CONTAS'!E1770,'INF GERAIS'!E1770='OBS  ENC'!E1770,'INF GERAIS'!E1770='CONCLUSÃO INFORMAL'!E1770)</f>
        <v>1</v>
      </c>
    </row>
    <row r="1754" spans="15:17" x14ac:dyDescent="0.35">
      <c r="O1754" t="b">
        <f>AND('INF GERAIS'!B1771=LEFT(RESUMO!B1771,9),'INF GERAIS'!B1771=LEFT('TERMO DE ADESÃO'!B1771,9),'INF GERAIS'!B1771=LEFT(EVENTOS!B1771,9),'INF GERAIS'!B1771=LEFT(PAGAMENTOS!B1771,9),'INF GERAIS'!B1771=LEFT(VISTORIA!B1771,9),'INF GERAIS'!B1771=LEFT('PRESTAÇÃO DE CONTAS'!B1771,9),'INF GERAIS'!B1771=LEFT('OBS  ENC'!B1771,9),'INF GERAIS'!B1771=LEFT('CONCLUSÃO INFORMAL'!B1771,9))</f>
        <v>1</v>
      </c>
      <c r="P1754" t="b">
        <f>AND('INF GERAIS'!D1771=RESUMO!D1771,'INF GERAIS'!D1771='TERMO DE ADESÃO'!D1771,'INF GERAIS'!D1771=EVENTOS!D1771,'INF GERAIS'!D1771=PAGAMENTOS!D1771,'INF GERAIS'!D1771=VISTORIA!D1771,'INF GERAIS'!D1771='PRESTAÇÃO DE CONTAS'!D1771,'INF GERAIS'!D1771='OBS  ENC'!D1771,'INF GERAIS'!D1771='CONCLUSÃO INFORMAL'!D1771)</f>
        <v>1</v>
      </c>
      <c r="Q1754" t="b">
        <f>AND('INF GERAIS'!E1771=RESUMO!E1771,'INF GERAIS'!E1771='TERMO DE ADESÃO'!E1771,'INF GERAIS'!E1771=EVENTOS!E1771,'INF GERAIS'!E1771=PAGAMENTOS!E1771,'INF GERAIS'!E1771=VISTORIA!E1771,'INF GERAIS'!E1771='PRESTAÇÃO DE CONTAS'!E1771,'INF GERAIS'!E1771='OBS  ENC'!E1771,'INF GERAIS'!E1771='CONCLUSÃO INFORMAL'!E1771)</f>
        <v>1</v>
      </c>
    </row>
    <row r="1755" spans="15:17" x14ac:dyDescent="0.35">
      <c r="O1755" t="b">
        <f>AND('INF GERAIS'!B1772=LEFT(RESUMO!B1772,9),'INF GERAIS'!B1772=LEFT('TERMO DE ADESÃO'!B1772,9),'INF GERAIS'!B1772=LEFT(EVENTOS!B1772,9),'INF GERAIS'!B1772=LEFT(PAGAMENTOS!B1772,9),'INF GERAIS'!B1772=LEFT(VISTORIA!B1772,9),'INF GERAIS'!B1772=LEFT('PRESTAÇÃO DE CONTAS'!B1772,9),'INF GERAIS'!B1772=LEFT('OBS  ENC'!B1772,9),'INF GERAIS'!B1772=LEFT('CONCLUSÃO INFORMAL'!B1772,9))</f>
        <v>1</v>
      </c>
      <c r="P1755" t="b">
        <f>AND('INF GERAIS'!D1772=RESUMO!D1772,'INF GERAIS'!D1772='TERMO DE ADESÃO'!D1772,'INF GERAIS'!D1772=EVENTOS!D1772,'INF GERAIS'!D1772=PAGAMENTOS!D1772,'INF GERAIS'!D1772=VISTORIA!D1772,'INF GERAIS'!D1772='PRESTAÇÃO DE CONTAS'!D1772,'INF GERAIS'!D1772='OBS  ENC'!D1772,'INF GERAIS'!D1772='CONCLUSÃO INFORMAL'!D1772)</f>
        <v>1</v>
      </c>
      <c r="Q1755" t="b">
        <f>AND('INF GERAIS'!E1772=RESUMO!E1772,'INF GERAIS'!E1772='TERMO DE ADESÃO'!E1772,'INF GERAIS'!E1772=EVENTOS!E1772,'INF GERAIS'!E1772=PAGAMENTOS!E1772,'INF GERAIS'!E1772=VISTORIA!E1772,'INF GERAIS'!E1772='PRESTAÇÃO DE CONTAS'!E1772,'INF GERAIS'!E1772='OBS  ENC'!E1772,'INF GERAIS'!E1772='CONCLUSÃO INFORMAL'!E1772)</f>
        <v>1</v>
      </c>
    </row>
    <row r="1756" spans="15:17" x14ac:dyDescent="0.35">
      <c r="O1756" t="b">
        <f>AND('INF GERAIS'!B1773=LEFT(RESUMO!B1773,9),'INF GERAIS'!B1773=LEFT('TERMO DE ADESÃO'!B1773,9),'INF GERAIS'!B1773=LEFT(EVENTOS!B1773,9),'INF GERAIS'!B1773=LEFT(PAGAMENTOS!B1773,9),'INF GERAIS'!B1773=LEFT(VISTORIA!B1773,9),'INF GERAIS'!B1773=LEFT('PRESTAÇÃO DE CONTAS'!B1773,9),'INF GERAIS'!B1773=LEFT('OBS  ENC'!B1773,9),'INF GERAIS'!B1773=LEFT('CONCLUSÃO INFORMAL'!B1773,9))</f>
        <v>1</v>
      </c>
      <c r="P1756" t="b">
        <f>AND('INF GERAIS'!D1773=RESUMO!D1773,'INF GERAIS'!D1773='TERMO DE ADESÃO'!D1773,'INF GERAIS'!D1773=EVENTOS!D1773,'INF GERAIS'!D1773=PAGAMENTOS!D1773,'INF GERAIS'!D1773=VISTORIA!D1773,'INF GERAIS'!D1773='PRESTAÇÃO DE CONTAS'!D1773,'INF GERAIS'!D1773='OBS  ENC'!D1773,'INF GERAIS'!D1773='CONCLUSÃO INFORMAL'!D1773)</f>
        <v>1</v>
      </c>
      <c r="Q1756" t="b">
        <f>AND('INF GERAIS'!E1773=RESUMO!E1773,'INF GERAIS'!E1773='TERMO DE ADESÃO'!E1773,'INF GERAIS'!E1773=EVENTOS!E1773,'INF GERAIS'!E1773=PAGAMENTOS!E1773,'INF GERAIS'!E1773=VISTORIA!E1773,'INF GERAIS'!E1773='PRESTAÇÃO DE CONTAS'!E1773,'INF GERAIS'!E1773='OBS  ENC'!E1773,'INF GERAIS'!E1773='CONCLUSÃO INFORMAL'!E1773)</f>
        <v>1</v>
      </c>
    </row>
    <row r="1757" spans="15:17" x14ac:dyDescent="0.35">
      <c r="O1757" t="b">
        <f>AND('INF GERAIS'!B1774=LEFT(RESUMO!B1774,9),'INF GERAIS'!B1774=LEFT('TERMO DE ADESÃO'!B1774,9),'INF GERAIS'!B1774=LEFT(EVENTOS!B1774,9),'INF GERAIS'!B1774=LEFT(PAGAMENTOS!B1774,9),'INF GERAIS'!B1774=LEFT(VISTORIA!B1774,9),'INF GERAIS'!B1774=LEFT('PRESTAÇÃO DE CONTAS'!B1774,9),'INF GERAIS'!B1774=LEFT('OBS  ENC'!B1774,9),'INF GERAIS'!B1774=LEFT('CONCLUSÃO INFORMAL'!B1774,9))</f>
        <v>1</v>
      </c>
      <c r="P1757" t="b">
        <f>AND('INF GERAIS'!D1774=RESUMO!D1774,'INF GERAIS'!D1774='TERMO DE ADESÃO'!D1774,'INF GERAIS'!D1774=EVENTOS!D1774,'INF GERAIS'!D1774=PAGAMENTOS!D1774,'INF GERAIS'!D1774=VISTORIA!D1774,'INF GERAIS'!D1774='PRESTAÇÃO DE CONTAS'!D1774,'INF GERAIS'!D1774='OBS  ENC'!D1774,'INF GERAIS'!D1774='CONCLUSÃO INFORMAL'!D1774)</f>
        <v>1</v>
      </c>
      <c r="Q1757" t="b">
        <f>AND('INF GERAIS'!E1774=RESUMO!E1774,'INF GERAIS'!E1774='TERMO DE ADESÃO'!E1774,'INF GERAIS'!E1774=EVENTOS!E1774,'INF GERAIS'!E1774=PAGAMENTOS!E1774,'INF GERAIS'!E1774=VISTORIA!E1774,'INF GERAIS'!E1774='PRESTAÇÃO DE CONTAS'!E1774,'INF GERAIS'!E1774='OBS  ENC'!E1774,'INF GERAIS'!E1774='CONCLUSÃO INFORMAL'!E1774)</f>
        <v>1</v>
      </c>
    </row>
    <row r="1758" spans="15:17" x14ac:dyDescent="0.35">
      <c r="O1758" t="b">
        <f>AND('INF GERAIS'!B1775=LEFT(RESUMO!B1775,9),'INF GERAIS'!B1775=LEFT('TERMO DE ADESÃO'!B1775,9),'INF GERAIS'!B1775=LEFT(EVENTOS!B1775,9),'INF GERAIS'!B1775=LEFT(PAGAMENTOS!B1775,9),'INF GERAIS'!B1775=LEFT(VISTORIA!B1775,9),'INF GERAIS'!B1775=LEFT('PRESTAÇÃO DE CONTAS'!B1775,9),'INF GERAIS'!B1775=LEFT('OBS  ENC'!B1775,9),'INF GERAIS'!B1775=LEFT('CONCLUSÃO INFORMAL'!B1775,9))</f>
        <v>1</v>
      </c>
      <c r="P1758" t="b">
        <f>AND('INF GERAIS'!D1775=RESUMO!D1775,'INF GERAIS'!D1775='TERMO DE ADESÃO'!D1775,'INF GERAIS'!D1775=EVENTOS!D1775,'INF GERAIS'!D1775=PAGAMENTOS!D1775,'INF GERAIS'!D1775=VISTORIA!D1775,'INF GERAIS'!D1775='PRESTAÇÃO DE CONTAS'!D1775,'INF GERAIS'!D1775='OBS  ENC'!D1775,'INF GERAIS'!D1775='CONCLUSÃO INFORMAL'!D1775)</f>
        <v>1</v>
      </c>
      <c r="Q1758" t="b">
        <f>AND('INF GERAIS'!E1775=RESUMO!E1775,'INF GERAIS'!E1775='TERMO DE ADESÃO'!E1775,'INF GERAIS'!E1775=EVENTOS!E1775,'INF GERAIS'!E1775=PAGAMENTOS!E1775,'INF GERAIS'!E1775=VISTORIA!E1775,'INF GERAIS'!E1775='PRESTAÇÃO DE CONTAS'!E1775,'INF GERAIS'!E1775='OBS  ENC'!E1775,'INF GERAIS'!E1775='CONCLUSÃO INFORMAL'!E1775)</f>
        <v>1</v>
      </c>
    </row>
    <row r="1759" spans="15:17" x14ac:dyDescent="0.35">
      <c r="O1759" t="b">
        <f>AND('INF GERAIS'!B1776=LEFT(RESUMO!B1776,9),'INF GERAIS'!B1776=LEFT('TERMO DE ADESÃO'!B1776,9),'INF GERAIS'!B1776=LEFT(EVENTOS!B1776,9),'INF GERAIS'!B1776=LEFT(PAGAMENTOS!B1776,9),'INF GERAIS'!B1776=LEFT(VISTORIA!B1776,9),'INF GERAIS'!B1776=LEFT('PRESTAÇÃO DE CONTAS'!B1776,9),'INF GERAIS'!B1776=LEFT('OBS  ENC'!B1776,9),'INF GERAIS'!B1776=LEFT('CONCLUSÃO INFORMAL'!B1776,9))</f>
        <v>1</v>
      </c>
      <c r="P1759" t="b">
        <f>AND('INF GERAIS'!D1776=RESUMO!D1776,'INF GERAIS'!D1776='TERMO DE ADESÃO'!D1776,'INF GERAIS'!D1776=EVENTOS!D1776,'INF GERAIS'!D1776=PAGAMENTOS!D1776,'INF GERAIS'!D1776=VISTORIA!D1776,'INF GERAIS'!D1776='PRESTAÇÃO DE CONTAS'!D1776,'INF GERAIS'!D1776='OBS  ENC'!D1776,'INF GERAIS'!D1776='CONCLUSÃO INFORMAL'!D1776)</f>
        <v>1</v>
      </c>
      <c r="Q1759" t="b">
        <f>AND('INF GERAIS'!E1776=RESUMO!E1776,'INF GERAIS'!E1776='TERMO DE ADESÃO'!E1776,'INF GERAIS'!E1776=EVENTOS!E1776,'INF GERAIS'!E1776=PAGAMENTOS!E1776,'INF GERAIS'!E1776=VISTORIA!E1776,'INF GERAIS'!E1776='PRESTAÇÃO DE CONTAS'!E1776,'INF GERAIS'!E1776='OBS  ENC'!E1776,'INF GERAIS'!E1776='CONCLUSÃO INFORMAL'!E1776)</f>
        <v>1</v>
      </c>
    </row>
    <row r="1760" spans="15:17" x14ac:dyDescent="0.35">
      <c r="O1760" t="b">
        <f>AND('INF GERAIS'!B1777=LEFT(RESUMO!B1777,9),'INF GERAIS'!B1777=LEFT('TERMO DE ADESÃO'!B1777,9),'INF GERAIS'!B1777=LEFT(EVENTOS!B1777,9),'INF GERAIS'!B1777=LEFT(PAGAMENTOS!B1777,9),'INF GERAIS'!B1777=LEFT(VISTORIA!B1777,9),'INF GERAIS'!B1777=LEFT('PRESTAÇÃO DE CONTAS'!B1777,9),'INF GERAIS'!B1777=LEFT('OBS  ENC'!B1777,9),'INF GERAIS'!B1777=LEFT('CONCLUSÃO INFORMAL'!B1777,9))</f>
        <v>1</v>
      </c>
      <c r="P1760" t="b">
        <f>AND('INF GERAIS'!D1777=RESUMO!D1777,'INF GERAIS'!D1777='TERMO DE ADESÃO'!D1777,'INF GERAIS'!D1777=EVENTOS!D1777,'INF GERAIS'!D1777=PAGAMENTOS!D1777,'INF GERAIS'!D1777=VISTORIA!D1777,'INF GERAIS'!D1777='PRESTAÇÃO DE CONTAS'!D1777,'INF GERAIS'!D1777='OBS  ENC'!D1777,'INF GERAIS'!D1777='CONCLUSÃO INFORMAL'!D1777)</f>
        <v>1</v>
      </c>
      <c r="Q1760" t="b">
        <f>AND('INF GERAIS'!E1777=RESUMO!E1777,'INF GERAIS'!E1777='TERMO DE ADESÃO'!E1777,'INF GERAIS'!E1777=EVENTOS!E1777,'INF GERAIS'!E1777=PAGAMENTOS!E1777,'INF GERAIS'!E1777=VISTORIA!E1777,'INF GERAIS'!E1777='PRESTAÇÃO DE CONTAS'!E1777,'INF GERAIS'!E1777='OBS  ENC'!E1777,'INF GERAIS'!E1777='CONCLUSÃO INFORMAL'!E1777)</f>
        <v>1</v>
      </c>
    </row>
    <row r="1761" spans="15:17" x14ac:dyDescent="0.35">
      <c r="O1761" t="b">
        <f>AND('INF GERAIS'!B1778=LEFT(RESUMO!B1778,9),'INF GERAIS'!B1778=LEFT('TERMO DE ADESÃO'!B1778,9),'INF GERAIS'!B1778=LEFT(EVENTOS!B1778,9),'INF GERAIS'!B1778=LEFT(PAGAMENTOS!B1778,9),'INF GERAIS'!B1778=LEFT(VISTORIA!B1778,9),'INF GERAIS'!B1778=LEFT('PRESTAÇÃO DE CONTAS'!B1778,9),'INF GERAIS'!B1778=LEFT('OBS  ENC'!B1778,9),'INF GERAIS'!B1778=LEFT('CONCLUSÃO INFORMAL'!B1778,9))</f>
        <v>1</v>
      </c>
      <c r="P1761" t="b">
        <f>AND('INF GERAIS'!D1778=RESUMO!D1778,'INF GERAIS'!D1778='TERMO DE ADESÃO'!D1778,'INF GERAIS'!D1778=EVENTOS!D1778,'INF GERAIS'!D1778=PAGAMENTOS!D1778,'INF GERAIS'!D1778=VISTORIA!D1778,'INF GERAIS'!D1778='PRESTAÇÃO DE CONTAS'!D1778,'INF GERAIS'!D1778='OBS  ENC'!D1778,'INF GERAIS'!D1778='CONCLUSÃO INFORMAL'!D1778)</f>
        <v>1</v>
      </c>
      <c r="Q1761" t="b">
        <f>AND('INF GERAIS'!E1778=RESUMO!E1778,'INF GERAIS'!E1778='TERMO DE ADESÃO'!E1778,'INF GERAIS'!E1778=EVENTOS!E1778,'INF GERAIS'!E1778=PAGAMENTOS!E1778,'INF GERAIS'!E1778=VISTORIA!E1778,'INF GERAIS'!E1778='PRESTAÇÃO DE CONTAS'!E1778,'INF GERAIS'!E1778='OBS  ENC'!E1778,'INF GERAIS'!E1778='CONCLUSÃO INFORMAL'!E1778)</f>
        <v>1</v>
      </c>
    </row>
    <row r="1762" spans="15:17" x14ac:dyDescent="0.35">
      <c r="O1762" t="b">
        <f>AND('INF GERAIS'!B1779=LEFT(RESUMO!B1779,9),'INF GERAIS'!B1779=LEFT('TERMO DE ADESÃO'!B1779,9),'INF GERAIS'!B1779=LEFT(EVENTOS!B1779,9),'INF GERAIS'!B1779=LEFT(PAGAMENTOS!B1779,9),'INF GERAIS'!B1779=LEFT(VISTORIA!B1779,9),'INF GERAIS'!B1779=LEFT('PRESTAÇÃO DE CONTAS'!B1779,9),'INF GERAIS'!B1779=LEFT('OBS  ENC'!B1779,9),'INF GERAIS'!B1779=LEFT('CONCLUSÃO INFORMAL'!B1779,9))</f>
        <v>1</v>
      </c>
      <c r="P1762" t="b">
        <f>AND('INF GERAIS'!D1779=RESUMO!D1779,'INF GERAIS'!D1779='TERMO DE ADESÃO'!D1779,'INF GERAIS'!D1779=EVENTOS!D1779,'INF GERAIS'!D1779=PAGAMENTOS!D1779,'INF GERAIS'!D1779=VISTORIA!D1779,'INF GERAIS'!D1779='PRESTAÇÃO DE CONTAS'!D1779,'INF GERAIS'!D1779='OBS  ENC'!D1779,'INF GERAIS'!D1779='CONCLUSÃO INFORMAL'!D1779)</f>
        <v>1</v>
      </c>
      <c r="Q1762" t="b">
        <f>AND('INF GERAIS'!E1779=RESUMO!E1779,'INF GERAIS'!E1779='TERMO DE ADESÃO'!E1779,'INF GERAIS'!E1779=EVENTOS!E1779,'INF GERAIS'!E1779=PAGAMENTOS!E1779,'INF GERAIS'!E1779=VISTORIA!E1779,'INF GERAIS'!E1779='PRESTAÇÃO DE CONTAS'!E1779,'INF GERAIS'!E1779='OBS  ENC'!E1779,'INF GERAIS'!E1779='CONCLUSÃO INFORMAL'!E1779)</f>
        <v>1</v>
      </c>
    </row>
    <row r="1763" spans="15:17" x14ac:dyDescent="0.35">
      <c r="O1763" t="b">
        <f>AND('INF GERAIS'!B1780=LEFT(RESUMO!B1780,9),'INF GERAIS'!B1780=LEFT('TERMO DE ADESÃO'!B1780,9),'INF GERAIS'!B1780=LEFT(EVENTOS!B1780,9),'INF GERAIS'!B1780=LEFT(PAGAMENTOS!B1780,9),'INF GERAIS'!B1780=LEFT(VISTORIA!B1780,9),'INF GERAIS'!B1780=LEFT('PRESTAÇÃO DE CONTAS'!B1780,9),'INF GERAIS'!B1780=LEFT('OBS  ENC'!B1780,9),'INF GERAIS'!B1780=LEFT('CONCLUSÃO INFORMAL'!B1780,9))</f>
        <v>1</v>
      </c>
      <c r="P1763" t="b">
        <f>AND('INF GERAIS'!D1780=RESUMO!D1780,'INF GERAIS'!D1780='TERMO DE ADESÃO'!D1780,'INF GERAIS'!D1780=EVENTOS!D1780,'INF GERAIS'!D1780=PAGAMENTOS!D1780,'INF GERAIS'!D1780=VISTORIA!D1780,'INF GERAIS'!D1780='PRESTAÇÃO DE CONTAS'!D1780,'INF GERAIS'!D1780='OBS  ENC'!D1780,'INF GERAIS'!D1780='CONCLUSÃO INFORMAL'!D1780)</f>
        <v>1</v>
      </c>
      <c r="Q1763" t="b">
        <f>AND('INF GERAIS'!E1780=RESUMO!E1780,'INF GERAIS'!E1780='TERMO DE ADESÃO'!E1780,'INF GERAIS'!E1780=EVENTOS!E1780,'INF GERAIS'!E1780=PAGAMENTOS!E1780,'INF GERAIS'!E1780=VISTORIA!E1780,'INF GERAIS'!E1780='PRESTAÇÃO DE CONTAS'!E1780,'INF GERAIS'!E1780='OBS  ENC'!E1780,'INF GERAIS'!E1780='CONCLUSÃO INFORMAL'!E1780)</f>
        <v>1</v>
      </c>
    </row>
    <row r="1764" spans="15:17" x14ac:dyDescent="0.35">
      <c r="O1764" t="b">
        <f>AND('INF GERAIS'!B1781=LEFT(RESUMO!B1781,9),'INF GERAIS'!B1781=LEFT('TERMO DE ADESÃO'!B1781,9),'INF GERAIS'!B1781=LEFT(EVENTOS!B1781,9),'INF GERAIS'!B1781=LEFT(PAGAMENTOS!B1781,9),'INF GERAIS'!B1781=LEFT(VISTORIA!B1781,9),'INF GERAIS'!B1781=LEFT('PRESTAÇÃO DE CONTAS'!B1781,9),'INF GERAIS'!B1781=LEFT('OBS  ENC'!B1781,9),'INF GERAIS'!B1781=LEFT('CONCLUSÃO INFORMAL'!B1781,9))</f>
        <v>1</v>
      </c>
      <c r="P1764" t="b">
        <f>AND('INF GERAIS'!D1781=RESUMO!D1781,'INF GERAIS'!D1781='TERMO DE ADESÃO'!D1781,'INF GERAIS'!D1781=EVENTOS!D1781,'INF GERAIS'!D1781=PAGAMENTOS!D1781,'INF GERAIS'!D1781=VISTORIA!D1781,'INF GERAIS'!D1781='PRESTAÇÃO DE CONTAS'!D1781,'INF GERAIS'!D1781='OBS  ENC'!D1781,'INF GERAIS'!D1781='CONCLUSÃO INFORMAL'!D1781)</f>
        <v>1</v>
      </c>
      <c r="Q1764" t="b">
        <f>AND('INF GERAIS'!E1781=RESUMO!E1781,'INF GERAIS'!E1781='TERMO DE ADESÃO'!E1781,'INF GERAIS'!E1781=EVENTOS!E1781,'INF GERAIS'!E1781=PAGAMENTOS!E1781,'INF GERAIS'!E1781=VISTORIA!E1781,'INF GERAIS'!E1781='PRESTAÇÃO DE CONTAS'!E1781,'INF GERAIS'!E1781='OBS  ENC'!E1781,'INF GERAIS'!E1781='CONCLUSÃO INFORMAL'!E1781)</f>
        <v>1</v>
      </c>
    </row>
    <row r="1765" spans="15:17" x14ac:dyDescent="0.35">
      <c r="O1765" t="b">
        <f>AND('INF GERAIS'!B1782=LEFT(RESUMO!B1782,9),'INF GERAIS'!B1782=LEFT('TERMO DE ADESÃO'!B1782,9),'INF GERAIS'!B1782=LEFT(EVENTOS!B1782,9),'INF GERAIS'!B1782=LEFT(PAGAMENTOS!B1782,9),'INF GERAIS'!B1782=LEFT(VISTORIA!B1782,9),'INF GERAIS'!B1782=LEFT('PRESTAÇÃO DE CONTAS'!B1782,9),'INF GERAIS'!B1782=LEFT('OBS  ENC'!B1782,9),'INF GERAIS'!B1782=LEFT('CONCLUSÃO INFORMAL'!B1782,9))</f>
        <v>1</v>
      </c>
      <c r="P1765" t="b">
        <f>AND('INF GERAIS'!D1782=RESUMO!D1782,'INF GERAIS'!D1782='TERMO DE ADESÃO'!D1782,'INF GERAIS'!D1782=EVENTOS!D1782,'INF GERAIS'!D1782=PAGAMENTOS!D1782,'INF GERAIS'!D1782=VISTORIA!D1782,'INF GERAIS'!D1782='PRESTAÇÃO DE CONTAS'!D1782,'INF GERAIS'!D1782='OBS  ENC'!D1782,'INF GERAIS'!D1782='CONCLUSÃO INFORMAL'!D1782)</f>
        <v>1</v>
      </c>
      <c r="Q1765" t="b">
        <f>AND('INF GERAIS'!E1782=RESUMO!E1782,'INF GERAIS'!E1782='TERMO DE ADESÃO'!E1782,'INF GERAIS'!E1782=EVENTOS!E1782,'INF GERAIS'!E1782=PAGAMENTOS!E1782,'INF GERAIS'!E1782=VISTORIA!E1782,'INF GERAIS'!E1782='PRESTAÇÃO DE CONTAS'!E1782,'INF GERAIS'!E1782='OBS  ENC'!E1782,'INF GERAIS'!E1782='CONCLUSÃO INFORMAL'!E1782)</f>
        <v>1</v>
      </c>
    </row>
    <row r="1766" spans="15:17" x14ac:dyDescent="0.35">
      <c r="O1766" t="b">
        <f>AND('INF GERAIS'!B1783=LEFT(RESUMO!B1783,9),'INF GERAIS'!B1783=LEFT('TERMO DE ADESÃO'!B1783,9),'INF GERAIS'!B1783=LEFT(EVENTOS!B1783,9),'INF GERAIS'!B1783=LEFT(PAGAMENTOS!B1783,9),'INF GERAIS'!B1783=LEFT(VISTORIA!B1783,9),'INF GERAIS'!B1783=LEFT('PRESTAÇÃO DE CONTAS'!B1783,9),'INF GERAIS'!B1783=LEFT('OBS  ENC'!B1783,9),'INF GERAIS'!B1783=LEFT('CONCLUSÃO INFORMAL'!B1783,9))</f>
        <v>1</v>
      </c>
      <c r="P1766" t="b">
        <f>AND('INF GERAIS'!D1783=RESUMO!D1783,'INF GERAIS'!D1783='TERMO DE ADESÃO'!D1783,'INF GERAIS'!D1783=EVENTOS!D1783,'INF GERAIS'!D1783=PAGAMENTOS!D1783,'INF GERAIS'!D1783=VISTORIA!D1783,'INF GERAIS'!D1783='PRESTAÇÃO DE CONTAS'!D1783,'INF GERAIS'!D1783='OBS  ENC'!D1783,'INF GERAIS'!D1783='CONCLUSÃO INFORMAL'!D1783)</f>
        <v>1</v>
      </c>
      <c r="Q1766" t="b">
        <f>AND('INF GERAIS'!E1783=RESUMO!E1783,'INF GERAIS'!E1783='TERMO DE ADESÃO'!E1783,'INF GERAIS'!E1783=EVENTOS!E1783,'INF GERAIS'!E1783=PAGAMENTOS!E1783,'INF GERAIS'!E1783=VISTORIA!E1783,'INF GERAIS'!E1783='PRESTAÇÃO DE CONTAS'!E1783,'INF GERAIS'!E1783='OBS  ENC'!E1783,'INF GERAIS'!E1783='CONCLUSÃO INFORMAL'!E1783)</f>
        <v>1</v>
      </c>
    </row>
    <row r="1767" spans="15:17" x14ac:dyDescent="0.35">
      <c r="O1767" t="b">
        <f>AND('INF GERAIS'!B1784=LEFT(RESUMO!B1784,9),'INF GERAIS'!B1784=LEFT('TERMO DE ADESÃO'!B1784,9),'INF GERAIS'!B1784=LEFT(EVENTOS!B1784,9),'INF GERAIS'!B1784=LEFT(PAGAMENTOS!B1784,9),'INF GERAIS'!B1784=LEFT(VISTORIA!B1784,9),'INF GERAIS'!B1784=LEFT('PRESTAÇÃO DE CONTAS'!B1784,9),'INF GERAIS'!B1784=LEFT('OBS  ENC'!B1784,9),'INF GERAIS'!B1784=LEFT('CONCLUSÃO INFORMAL'!B1784,9))</f>
        <v>1</v>
      </c>
      <c r="P1767" t="b">
        <f>AND('INF GERAIS'!D1784=RESUMO!D1784,'INF GERAIS'!D1784='TERMO DE ADESÃO'!D1784,'INF GERAIS'!D1784=EVENTOS!D1784,'INF GERAIS'!D1784=PAGAMENTOS!D1784,'INF GERAIS'!D1784=VISTORIA!D1784,'INF GERAIS'!D1784='PRESTAÇÃO DE CONTAS'!D1784,'INF GERAIS'!D1784='OBS  ENC'!D1784,'INF GERAIS'!D1784='CONCLUSÃO INFORMAL'!D1784)</f>
        <v>1</v>
      </c>
      <c r="Q1767" t="b">
        <f>AND('INF GERAIS'!E1784=RESUMO!E1784,'INF GERAIS'!E1784='TERMO DE ADESÃO'!E1784,'INF GERAIS'!E1784=EVENTOS!E1784,'INF GERAIS'!E1784=PAGAMENTOS!E1784,'INF GERAIS'!E1784=VISTORIA!E1784,'INF GERAIS'!E1784='PRESTAÇÃO DE CONTAS'!E1784,'INF GERAIS'!E1784='OBS  ENC'!E1784,'INF GERAIS'!E1784='CONCLUSÃO INFORMAL'!E1784)</f>
        <v>1</v>
      </c>
    </row>
    <row r="1768" spans="15:17" x14ac:dyDescent="0.35">
      <c r="O1768" t="b">
        <f>AND('INF GERAIS'!B1785=LEFT(RESUMO!B1785,9),'INF GERAIS'!B1785=LEFT('TERMO DE ADESÃO'!B1785,9),'INF GERAIS'!B1785=LEFT(EVENTOS!B1785,9),'INF GERAIS'!B1785=LEFT(PAGAMENTOS!B1785,9),'INF GERAIS'!B1785=LEFT(VISTORIA!B1785,9),'INF GERAIS'!B1785=LEFT('PRESTAÇÃO DE CONTAS'!B1785,9),'INF GERAIS'!B1785=LEFT('OBS  ENC'!B1785,9),'INF GERAIS'!B1785=LEFT('CONCLUSÃO INFORMAL'!B1785,9))</f>
        <v>1</v>
      </c>
      <c r="P1768" t="b">
        <f>AND('INF GERAIS'!D1785=RESUMO!D1785,'INF GERAIS'!D1785='TERMO DE ADESÃO'!D1785,'INF GERAIS'!D1785=EVENTOS!D1785,'INF GERAIS'!D1785=PAGAMENTOS!D1785,'INF GERAIS'!D1785=VISTORIA!D1785,'INF GERAIS'!D1785='PRESTAÇÃO DE CONTAS'!D1785,'INF GERAIS'!D1785='OBS  ENC'!D1785,'INF GERAIS'!D1785='CONCLUSÃO INFORMAL'!D1785)</f>
        <v>1</v>
      </c>
      <c r="Q1768" t="b">
        <f>AND('INF GERAIS'!E1785=RESUMO!E1785,'INF GERAIS'!E1785='TERMO DE ADESÃO'!E1785,'INF GERAIS'!E1785=EVENTOS!E1785,'INF GERAIS'!E1785=PAGAMENTOS!E1785,'INF GERAIS'!E1785=VISTORIA!E1785,'INF GERAIS'!E1785='PRESTAÇÃO DE CONTAS'!E1785,'INF GERAIS'!E1785='OBS  ENC'!E1785,'INF GERAIS'!E1785='CONCLUSÃO INFORMAL'!E1785)</f>
        <v>1</v>
      </c>
    </row>
    <row r="1769" spans="15:17" x14ac:dyDescent="0.35">
      <c r="O1769" t="b">
        <f>AND('INF GERAIS'!B1786=LEFT(RESUMO!B1786,9),'INF GERAIS'!B1786=LEFT('TERMO DE ADESÃO'!B1786,9),'INF GERAIS'!B1786=LEFT(EVENTOS!B1786,9),'INF GERAIS'!B1786=LEFT(PAGAMENTOS!B1786,9),'INF GERAIS'!B1786=LEFT(VISTORIA!B1786,9),'INF GERAIS'!B1786=LEFT('PRESTAÇÃO DE CONTAS'!B1786,9),'INF GERAIS'!B1786=LEFT('OBS  ENC'!B1786,9),'INF GERAIS'!B1786=LEFT('CONCLUSÃO INFORMAL'!B1786,9))</f>
        <v>1</v>
      </c>
      <c r="P1769" t="b">
        <f>AND('INF GERAIS'!D1786=RESUMO!D1786,'INF GERAIS'!D1786='TERMO DE ADESÃO'!D1786,'INF GERAIS'!D1786=EVENTOS!D1786,'INF GERAIS'!D1786=PAGAMENTOS!D1786,'INF GERAIS'!D1786=VISTORIA!D1786,'INF GERAIS'!D1786='PRESTAÇÃO DE CONTAS'!D1786,'INF GERAIS'!D1786='OBS  ENC'!D1786,'INF GERAIS'!D1786='CONCLUSÃO INFORMAL'!D1786)</f>
        <v>1</v>
      </c>
      <c r="Q1769" t="b">
        <f>AND('INF GERAIS'!E1786=RESUMO!E1786,'INF GERAIS'!E1786='TERMO DE ADESÃO'!E1786,'INF GERAIS'!E1786=EVENTOS!E1786,'INF GERAIS'!E1786=PAGAMENTOS!E1786,'INF GERAIS'!E1786=VISTORIA!E1786,'INF GERAIS'!E1786='PRESTAÇÃO DE CONTAS'!E1786,'INF GERAIS'!E1786='OBS  ENC'!E1786,'INF GERAIS'!E1786='CONCLUSÃO INFORMAL'!E1786)</f>
        <v>1</v>
      </c>
    </row>
    <row r="1770" spans="15:17" x14ac:dyDescent="0.35">
      <c r="O1770" t="b">
        <f>AND('INF GERAIS'!B1787=LEFT(RESUMO!B1787,9),'INF GERAIS'!B1787=LEFT('TERMO DE ADESÃO'!B1787,9),'INF GERAIS'!B1787=LEFT(EVENTOS!B1787,9),'INF GERAIS'!B1787=LEFT(PAGAMENTOS!B1787,9),'INF GERAIS'!B1787=LEFT(VISTORIA!B1787,9),'INF GERAIS'!B1787=LEFT('PRESTAÇÃO DE CONTAS'!B1787,9),'INF GERAIS'!B1787=LEFT('OBS  ENC'!B1787,9),'INF GERAIS'!B1787=LEFT('CONCLUSÃO INFORMAL'!B1787,9))</f>
        <v>1</v>
      </c>
      <c r="P1770" t="b">
        <f>AND('INF GERAIS'!D1787=RESUMO!D1787,'INF GERAIS'!D1787='TERMO DE ADESÃO'!D1787,'INF GERAIS'!D1787=EVENTOS!D1787,'INF GERAIS'!D1787=PAGAMENTOS!D1787,'INF GERAIS'!D1787=VISTORIA!D1787,'INF GERAIS'!D1787='PRESTAÇÃO DE CONTAS'!D1787,'INF GERAIS'!D1787='OBS  ENC'!D1787,'INF GERAIS'!D1787='CONCLUSÃO INFORMAL'!D1787)</f>
        <v>1</v>
      </c>
      <c r="Q1770" t="b">
        <f>AND('INF GERAIS'!E1787=RESUMO!E1787,'INF GERAIS'!E1787='TERMO DE ADESÃO'!E1787,'INF GERAIS'!E1787=EVENTOS!E1787,'INF GERAIS'!E1787=PAGAMENTOS!E1787,'INF GERAIS'!E1787=VISTORIA!E1787,'INF GERAIS'!E1787='PRESTAÇÃO DE CONTAS'!E1787,'INF GERAIS'!E1787='OBS  ENC'!E1787,'INF GERAIS'!E1787='CONCLUSÃO INFORMAL'!E1787)</f>
        <v>1</v>
      </c>
    </row>
    <row r="1771" spans="15:17" x14ac:dyDescent="0.35">
      <c r="O1771" t="b">
        <f>AND('INF GERAIS'!B1788=LEFT(RESUMO!B1788,9),'INF GERAIS'!B1788=LEFT('TERMO DE ADESÃO'!B1788,9),'INF GERAIS'!B1788=LEFT(EVENTOS!B1788,9),'INF GERAIS'!B1788=LEFT(PAGAMENTOS!B1788,9),'INF GERAIS'!B1788=LEFT(VISTORIA!B1788,9),'INF GERAIS'!B1788=LEFT('PRESTAÇÃO DE CONTAS'!B1788,9),'INF GERAIS'!B1788=LEFT('OBS  ENC'!B1788,9),'INF GERAIS'!B1788=LEFT('CONCLUSÃO INFORMAL'!B1788,9))</f>
        <v>1</v>
      </c>
      <c r="P1771" t="b">
        <f>AND('INF GERAIS'!D1788=RESUMO!D1788,'INF GERAIS'!D1788='TERMO DE ADESÃO'!D1788,'INF GERAIS'!D1788=EVENTOS!D1788,'INF GERAIS'!D1788=PAGAMENTOS!D1788,'INF GERAIS'!D1788=VISTORIA!D1788,'INF GERAIS'!D1788='PRESTAÇÃO DE CONTAS'!D1788,'INF GERAIS'!D1788='OBS  ENC'!D1788,'INF GERAIS'!D1788='CONCLUSÃO INFORMAL'!D1788)</f>
        <v>1</v>
      </c>
      <c r="Q1771" t="b">
        <f>AND('INF GERAIS'!E1788=RESUMO!E1788,'INF GERAIS'!E1788='TERMO DE ADESÃO'!E1788,'INF GERAIS'!E1788=EVENTOS!E1788,'INF GERAIS'!E1788=PAGAMENTOS!E1788,'INF GERAIS'!E1788=VISTORIA!E1788,'INF GERAIS'!E1788='PRESTAÇÃO DE CONTAS'!E1788,'INF GERAIS'!E1788='OBS  ENC'!E1788,'INF GERAIS'!E1788='CONCLUSÃO INFORMAL'!E1788)</f>
        <v>1</v>
      </c>
    </row>
    <row r="1772" spans="15:17" x14ac:dyDescent="0.35">
      <c r="O1772" t="b">
        <f>AND('INF GERAIS'!B1789=LEFT(RESUMO!B1789,9),'INF GERAIS'!B1789=LEFT('TERMO DE ADESÃO'!B1789,9),'INF GERAIS'!B1789=LEFT(EVENTOS!B1789,9),'INF GERAIS'!B1789=LEFT(PAGAMENTOS!B1789,9),'INF GERAIS'!B1789=LEFT(VISTORIA!B1789,9),'INF GERAIS'!B1789=LEFT('PRESTAÇÃO DE CONTAS'!B1789,9),'INF GERAIS'!B1789=LEFT('OBS  ENC'!B1789,9),'INF GERAIS'!B1789=LEFT('CONCLUSÃO INFORMAL'!B1789,9))</f>
        <v>1</v>
      </c>
      <c r="P1772" t="b">
        <f>AND('INF GERAIS'!D1789=RESUMO!D1789,'INF GERAIS'!D1789='TERMO DE ADESÃO'!D1789,'INF GERAIS'!D1789=EVENTOS!D1789,'INF GERAIS'!D1789=PAGAMENTOS!D1789,'INF GERAIS'!D1789=VISTORIA!D1789,'INF GERAIS'!D1789='PRESTAÇÃO DE CONTAS'!D1789,'INF GERAIS'!D1789='OBS  ENC'!D1789,'INF GERAIS'!D1789='CONCLUSÃO INFORMAL'!D1789)</f>
        <v>1</v>
      </c>
      <c r="Q1772" t="b">
        <f>AND('INF GERAIS'!E1789=RESUMO!E1789,'INF GERAIS'!E1789='TERMO DE ADESÃO'!E1789,'INF GERAIS'!E1789=EVENTOS!E1789,'INF GERAIS'!E1789=PAGAMENTOS!E1789,'INF GERAIS'!E1789=VISTORIA!E1789,'INF GERAIS'!E1789='PRESTAÇÃO DE CONTAS'!E1789,'INF GERAIS'!E1789='OBS  ENC'!E1789,'INF GERAIS'!E1789='CONCLUSÃO INFORMAL'!E1789)</f>
        <v>1</v>
      </c>
    </row>
    <row r="1773" spans="15:17" x14ac:dyDescent="0.35">
      <c r="O1773" t="b">
        <f>AND('INF GERAIS'!B1790=LEFT(RESUMO!B1790,9),'INF GERAIS'!B1790=LEFT('TERMO DE ADESÃO'!B1790,9),'INF GERAIS'!B1790=LEFT(EVENTOS!B1790,9),'INF GERAIS'!B1790=LEFT(PAGAMENTOS!B1790,9),'INF GERAIS'!B1790=LEFT(VISTORIA!B1790,9),'INF GERAIS'!B1790=LEFT('PRESTAÇÃO DE CONTAS'!B1790,9),'INF GERAIS'!B1790=LEFT('OBS  ENC'!B1790,9),'INF GERAIS'!B1790=LEFT('CONCLUSÃO INFORMAL'!B1790,9))</f>
        <v>1</v>
      </c>
      <c r="P1773" t="b">
        <f>AND('INF GERAIS'!D1790=RESUMO!D1790,'INF GERAIS'!D1790='TERMO DE ADESÃO'!D1790,'INF GERAIS'!D1790=EVENTOS!D1790,'INF GERAIS'!D1790=PAGAMENTOS!D1790,'INF GERAIS'!D1790=VISTORIA!D1790,'INF GERAIS'!D1790='PRESTAÇÃO DE CONTAS'!D1790,'INF GERAIS'!D1790='OBS  ENC'!D1790,'INF GERAIS'!D1790='CONCLUSÃO INFORMAL'!D1790)</f>
        <v>1</v>
      </c>
      <c r="Q1773" t="b">
        <f>AND('INF GERAIS'!E1790=RESUMO!E1790,'INF GERAIS'!E1790='TERMO DE ADESÃO'!E1790,'INF GERAIS'!E1790=EVENTOS!E1790,'INF GERAIS'!E1790=PAGAMENTOS!E1790,'INF GERAIS'!E1790=VISTORIA!E1790,'INF GERAIS'!E1790='PRESTAÇÃO DE CONTAS'!E1790,'INF GERAIS'!E1790='OBS  ENC'!E1790,'INF GERAIS'!E1790='CONCLUSÃO INFORMAL'!E1790)</f>
        <v>1</v>
      </c>
    </row>
    <row r="1774" spans="15:17" x14ac:dyDescent="0.35">
      <c r="O1774" t="b">
        <f>AND('INF GERAIS'!B1791=LEFT(RESUMO!B1791,9),'INF GERAIS'!B1791=LEFT('TERMO DE ADESÃO'!B1791,9),'INF GERAIS'!B1791=LEFT(EVENTOS!B1791,9),'INF GERAIS'!B1791=LEFT(PAGAMENTOS!B1791,9),'INF GERAIS'!B1791=LEFT(VISTORIA!B1791,9),'INF GERAIS'!B1791=LEFT('PRESTAÇÃO DE CONTAS'!B1791,9),'INF GERAIS'!B1791=LEFT('OBS  ENC'!B1791,9),'INF GERAIS'!B1791=LEFT('CONCLUSÃO INFORMAL'!B1791,9))</f>
        <v>1</v>
      </c>
      <c r="P1774" t="b">
        <f>AND('INF GERAIS'!D1791=RESUMO!D1791,'INF GERAIS'!D1791='TERMO DE ADESÃO'!D1791,'INF GERAIS'!D1791=EVENTOS!D1791,'INF GERAIS'!D1791=PAGAMENTOS!D1791,'INF GERAIS'!D1791=VISTORIA!D1791,'INF GERAIS'!D1791='PRESTAÇÃO DE CONTAS'!D1791,'INF GERAIS'!D1791='OBS  ENC'!D1791,'INF GERAIS'!D1791='CONCLUSÃO INFORMAL'!D1791)</f>
        <v>1</v>
      </c>
      <c r="Q1774" t="b">
        <f>AND('INF GERAIS'!E1791=RESUMO!E1791,'INF GERAIS'!E1791='TERMO DE ADESÃO'!E1791,'INF GERAIS'!E1791=EVENTOS!E1791,'INF GERAIS'!E1791=PAGAMENTOS!E1791,'INF GERAIS'!E1791=VISTORIA!E1791,'INF GERAIS'!E1791='PRESTAÇÃO DE CONTAS'!E1791,'INF GERAIS'!E1791='OBS  ENC'!E1791,'INF GERAIS'!E1791='CONCLUSÃO INFORMAL'!E1791)</f>
        <v>1</v>
      </c>
    </row>
    <row r="1775" spans="15:17" x14ac:dyDescent="0.35">
      <c r="O1775" t="b">
        <f>AND('INF GERAIS'!B1792=LEFT(RESUMO!B1792,9),'INF GERAIS'!B1792=LEFT('TERMO DE ADESÃO'!B1792,9),'INF GERAIS'!B1792=LEFT(EVENTOS!B1792,9),'INF GERAIS'!B1792=LEFT(PAGAMENTOS!B1792,9),'INF GERAIS'!B1792=LEFT(VISTORIA!B1792,9),'INF GERAIS'!B1792=LEFT('PRESTAÇÃO DE CONTAS'!B1792,9),'INF GERAIS'!B1792=LEFT('OBS  ENC'!B1792,9),'INF GERAIS'!B1792=LEFT('CONCLUSÃO INFORMAL'!B1792,9))</f>
        <v>1</v>
      </c>
      <c r="P1775" t="b">
        <f>AND('INF GERAIS'!D1792=RESUMO!D1792,'INF GERAIS'!D1792='TERMO DE ADESÃO'!D1792,'INF GERAIS'!D1792=EVENTOS!D1792,'INF GERAIS'!D1792=PAGAMENTOS!D1792,'INF GERAIS'!D1792=VISTORIA!D1792,'INF GERAIS'!D1792='PRESTAÇÃO DE CONTAS'!D1792,'INF GERAIS'!D1792='OBS  ENC'!D1792,'INF GERAIS'!D1792='CONCLUSÃO INFORMAL'!D1792)</f>
        <v>1</v>
      </c>
      <c r="Q1775" t="b">
        <f>AND('INF GERAIS'!E1792=RESUMO!E1792,'INF GERAIS'!E1792='TERMO DE ADESÃO'!E1792,'INF GERAIS'!E1792=EVENTOS!E1792,'INF GERAIS'!E1792=PAGAMENTOS!E1792,'INF GERAIS'!E1792=VISTORIA!E1792,'INF GERAIS'!E1792='PRESTAÇÃO DE CONTAS'!E1792,'INF GERAIS'!E1792='OBS  ENC'!E1792,'INF GERAIS'!E1792='CONCLUSÃO INFORMAL'!E1792)</f>
        <v>1</v>
      </c>
    </row>
    <row r="1776" spans="15:17" x14ac:dyDescent="0.35">
      <c r="O1776" t="b">
        <f>AND('INF GERAIS'!B1793=LEFT(RESUMO!B1793,9),'INF GERAIS'!B1793=LEFT('TERMO DE ADESÃO'!B1793,9),'INF GERAIS'!B1793=LEFT(EVENTOS!B1793,9),'INF GERAIS'!B1793=LEFT(PAGAMENTOS!B1793,9),'INF GERAIS'!B1793=LEFT(VISTORIA!B1793,9),'INF GERAIS'!B1793=LEFT('PRESTAÇÃO DE CONTAS'!B1793,9),'INF GERAIS'!B1793=LEFT('OBS  ENC'!B1793,9),'INF GERAIS'!B1793=LEFT('CONCLUSÃO INFORMAL'!B1793,9))</f>
        <v>1</v>
      </c>
      <c r="P1776" t="b">
        <f>AND('INF GERAIS'!D1793=RESUMO!D1793,'INF GERAIS'!D1793='TERMO DE ADESÃO'!D1793,'INF GERAIS'!D1793=EVENTOS!D1793,'INF GERAIS'!D1793=PAGAMENTOS!D1793,'INF GERAIS'!D1793=VISTORIA!D1793,'INF GERAIS'!D1793='PRESTAÇÃO DE CONTAS'!D1793,'INF GERAIS'!D1793='OBS  ENC'!D1793,'INF GERAIS'!D1793='CONCLUSÃO INFORMAL'!D1793)</f>
        <v>1</v>
      </c>
      <c r="Q1776" t="b">
        <f>AND('INF GERAIS'!E1793=RESUMO!E1793,'INF GERAIS'!E1793='TERMO DE ADESÃO'!E1793,'INF GERAIS'!E1793=EVENTOS!E1793,'INF GERAIS'!E1793=PAGAMENTOS!E1793,'INF GERAIS'!E1793=VISTORIA!E1793,'INF GERAIS'!E1793='PRESTAÇÃO DE CONTAS'!E1793,'INF GERAIS'!E1793='OBS  ENC'!E1793,'INF GERAIS'!E1793='CONCLUSÃO INFORMAL'!E1793)</f>
        <v>1</v>
      </c>
    </row>
    <row r="1777" spans="15:17" x14ac:dyDescent="0.35">
      <c r="O1777" t="b">
        <f>AND('INF GERAIS'!B1794=LEFT(RESUMO!B1794,9),'INF GERAIS'!B1794=LEFT('TERMO DE ADESÃO'!B1794,9),'INF GERAIS'!B1794=LEFT(EVENTOS!B1794,9),'INF GERAIS'!B1794=LEFT(PAGAMENTOS!B1794,9),'INF GERAIS'!B1794=LEFT(VISTORIA!B1794,9),'INF GERAIS'!B1794=LEFT('PRESTAÇÃO DE CONTAS'!B1794,9),'INF GERAIS'!B1794=LEFT('OBS  ENC'!B1794,9),'INF GERAIS'!B1794=LEFT('CONCLUSÃO INFORMAL'!B1794,9))</f>
        <v>1</v>
      </c>
      <c r="P1777" t="b">
        <f>AND('INF GERAIS'!D1794=RESUMO!D1794,'INF GERAIS'!D1794='TERMO DE ADESÃO'!D1794,'INF GERAIS'!D1794=EVENTOS!D1794,'INF GERAIS'!D1794=PAGAMENTOS!D1794,'INF GERAIS'!D1794=VISTORIA!D1794,'INF GERAIS'!D1794='PRESTAÇÃO DE CONTAS'!D1794,'INF GERAIS'!D1794='OBS  ENC'!D1794,'INF GERAIS'!D1794='CONCLUSÃO INFORMAL'!D1794)</f>
        <v>1</v>
      </c>
      <c r="Q1777" t="b">
        <f>AND('INF GERAIS'!E1794=RESUMO!E1794,'INF GERAIS'!E1794='TERMO DE ADESÃO'!E1794,'INF GERAIS'!E1794=EVENTOS!E1794,'INF GERAIS'!E1794=PAGAMENTOS!E1794,'INF GERAIS'!E1794=VISTORIA!E1794,'INF GERAIS'!E1794='PRESTAÇÃO DE CONTAS'!E1794,'INF GERAIS'!E1794='OBS  ENC'!E1794,'INF GERAIS'!E1794='CONCLUSÃO INFORMAL'!E1794)</f>
        <v>1</v>
      </c>
    </row>
    <row r="1778" spans="15:17" x14ac:dyDescent="0.35">
      <c r="O1778" t="b">
        <f>AND('INF GERAIS'!B1795=LEFT(RESUMO!B1795,9),'INF GERAIS'!B1795=LEFT('TERMO DE ADESÃO'!B1795,9),'INF GERAIS'!B1795=LEFT(EVENTOS!B1795,9),'INF GERAIS'!B1795=LEFT(PAGAMENTOS!B1795,9),'INF GERAIS'!B1795=LEFT(VISTORIA!B1795,9),'INF GERAIS'!B1795=LEFT('PRESTAÇÃO DE CONTAS'!B1795,9),'INF GERAIS'!B1795=LEFT('OBS  ENC'!B1795,9),'INF GERAIS'!B1795=LEFT('CONCLUSÃO INFORMAL'!B1795,9))</f>
        <v>1</v>
      </c>
      <c r="P1778" t="b">
        <f>AND('INF GERAIS'!D1795=RESUMO!D1795,'INF GERAIS'!D1795='TERMO DE ADESÃO'!D1795,'INF GERAIS'!D1795=EVENTOS!D1795,'INF GERAIS'!D1795=PAGAMENTOS!D1795,'INF GERAIS'!D1795=VISTORIA!D1795,'INF GERAIS'!D1795='PRESTAÇÃO DE CONTAS'!D1795,'INF GERAIS'!D1795='OBS  ENC'!D1795,'INF GERAIS'!D1795='CONCLUSÃO INFORMAL'!D1795)</f>
        <v>1</v>
      </c>
      <c r="Q1778" t="b">
        <f>AND('INF GERAIS'!E1795=RESUMO!E1795,'INF GERAIS'!E1795='TERMO DE ADESÃO'!E1795,'INF GERAIS'!E1795=EVENTOS!E1795,'INF GERAIS'!E1795=PAGAMENTOS!E1795,'INF GERAIS'!E1795=VISTORIA!E1795,'INF GERAIS'!E1795='PRESTAÇÃO DE CONTAS'!E1795,'INF GERAIS'!E1795='OBS  ENC'!E1795,'INF GERAIS'!E1795='CONCLUSÃO INFORMAL'!E1795)</f>
        <v>1</v>
      </c>
    </row>
    <row r="1779" spans="15:17" x14ac:dyDescent="0.35">
      <c r="O1779" t="b">
        <f>AND('INF GERAIS'!B1796=LEFT(RESUMO!B1796,9),'INF GERAIS'!B1796=LEFT('TERMO DE ADESÃO'!B1796,9),'INF GERAIS'!B1796=LEFT(EVENTOS!B1796,9),'INF GERAIS'!B1796=LEFT(PAGAMENTOS!B1796,9),'INF GERAIS'!B1796=LEFT(VISTORIA!B1796,9),'INF GERAIS'!B1796=LEFT('PRESTAÇÃO DE CONTAS'!B1796,9),'INF GERAIS'!B1796=LEFT('OBS  ENC'!B1796,9),'INF GERAIS'!B1796=LEFT('CONCLUSÃO INFORMAL'!B1796,9))</f>
        <v>1</v>
      </c>
      <c r="P1779" t="b">
        <f>AND('INF GERAIS'!D1796=RESUMO!D1796,'INF GERAIS'!D1796='TERMO DE ADESÃO'!D1796,'INF GERAIS'!D1796=EVENTOS!D1796,'INF GERAIS'!D1796=PAGAMENTOS!D1796,'INF GERAIS'!D1796=VISTORIA!D1796,'INF GERAIS'!D1796='PRESTAÇÃO DE CONTAS'!D1796,'INF GERAIS'!D1796='OBS  ENC'!D1796,'INF GERAIS'!D1796='CONCLUSÃO INFORMAL'!D1796)</f>
        <v>1</v>
      </c>
      <c r="Q1779" t="b">
        <f>AND('INF GERAIS'!E1796=RESUMO!E1796,'INF GERAIS'!E1796='TERMO DE ADESÃO'!E1796,'INF GERAIS'!E1796=EVENTOS!E1796,'INF GERAIS'!E1796=PAGAMENTOS!E1796,'INF GERAIS'!E1796=VISTORIA!E1796,'INF GERAIS'!E1796='PRESTAÇÃO DE CONTAS'!E1796,'INF GERAIS'!E1796='OBS  ENC'!E1796,'INF GERAIS'!E1796='CONCLUSÃO INFORMAL'!E1796)</f>
        <v>1</v>
      </c>
    </row>
    <row r="1780" spans="15:17" x14ac:dyDescent="0.35">
      <c r="O1780" t="b">
        <f>AND('INF GERAIS'!B1797=LEFT(RESUMO!B1797,9),'INF GERAIS'!B1797=LEFT('TERMO DE ADESÃO'!B1797,9),'INF GERAIS'!B1797=LEFT(EVENTOS!B1797,9),'INF GERAIS'!B1797=LEFT(PAGAMENTOS!B1797,9),'INF GERAIS'!B1797=LEFT(VISTORIA!B1797,9),'INF GERAIS'!B1797=LEFT('PRESTAÇÃO DE CONTAS'!B1797,9),'INF GERAIS'!B1797=LEFT('OBS  ENC'!B1797,9),'INF GERAIS'!B1797=LEFT('CONCLUSÃO INFORMAL'!B1797,9))</f>
        <v>1</v>
      </c>
      <c r="P1780" t="b">
        <f>AND('INF GERAIS'!D1797=RESUMO!D1797,'INF GERAIS'!D1797='TERMO DE ADESÃO'!D1797,'INF GERAIS'!D1797=EVENTOS!D1797,'INF GERAIS'!D1797=PAGAMENTOS!D1797,'INF GERAIS'!D1797=VISTORIA!D1797,'INF GERAIS'!D1797='PRESTAÇÃO DE CONTAS'!D1797,'INF GERAIS'!D1797='OBS  ENC'!D1797,'INF GERAIS'!D1797='CONCLUSÃO INFORMAL'!D1797)</f>
        <v>1</v>
      </c>
      <c r="Q1780" t="b">
        <f>AND('INF GERAIS'!E1797=RESUMO!E1797,'INF GERAIS'!E1797='TERMO DE ADESÃO'!E1797,'INF GERAIS'!E1797=EVENTOS!E1797,'INF GERAIS'!E1797=PAGAMENTOS!E1797,'INF GERAIS'!E1797=VISTORIA!E1797,'INF GERAIS'!E1797='PRESTAÇÃO DE CONTAS'!E1797,'INF GERAIS'!E1797='OBS  ENC'!E1797,'INF GERAIS'!E1797='CONCLUSÃO INFORMAL'!E1797)</f>
        <v>1</v>
      </c>
    </row>
    <row r="1781" spans="15:17" x14ac:dyDescent="0.35">
      <c r="O1781" t="b">
        <f>AND('INF GERAIS'!B1798=LEFT(RESUMO!B1798,9),'INF GERAIS'!B1798=LEFT('TERMO DE ADESÃO'!B1798,9),'INF GERAIS'!B1798=LEFT(EVENTOS!B1798,9),'INF GERAIS'!B1798=LEFT(PAGAMENTOS!B1798,9),'INF GERAIS'!B1798=LEFT(VISTORIA!B1798,9),'INF GERAIS'!B1798=LEFT('PRESTAÇÃO DE CONTAS'!B1798,9),'INF GERAIS'!B1798=LEFT('OBS  ENC'!B1798,9),'INF GERAIS'!B1798=LEFT('CONCLUSÃO INFORMAL'!B1798,9))</f>
        <v>1</v>
      </c>
      <c r="P1781" t="b">
        <f>AND('INF GERAIS'!D1798=RESUMO!D1798,'INF GERAIS'!D1798='TERMO DE ADESÃO'!D1798,'INF GERAIS'!D1798=EVENTOS!D1798,'INF GERAIS'!D1798=PAGAMENTOS!D1798,'INF GERAIS'!D1798=VISTORIA!D1798,'INF GERAIS'!D1798='PRESTAÇÃO DE CONTAS'!D1798,'INF GERAIS'!D1798='OBS  ENC'!D1798,'INF GERAIS'!D1798='CONCLUSÃO INFORMAL'!D1798)</f>
        <v>1</v>
      </c>
      <c r="Q1781" t="b">
        <f>AND('INF GERAIS'!E1798=RESUMO!E1798,'INF GERAIS'!E1798='TERMO DE ADESÃO'!E1798,'INF GERAIS'!E1798=EVENTOS!E1798,'INF GERAIS'!E1798=PAGAMENTOS!E1798,'INF GERAIS'!E1798=VISTORIA!E1798,'INF GERAIS'!E1798='PRESTAÇÃO DE CONTAS'!E1798,'INF GERAIS'!E1798='OBS  ENC'!E1798,'INF GERAIS'!E1798='CONCLUSÃO INFORMAL'!E1798)</f>
        <v>1</v>
      </c>
    </row>
    <row r="1782" spans="15:17" x14ac:dyDescent="0.35">
      <c r="O1782" t="b">
        <f>AND('INF GERAIS'!B1799=LEFT(RESUMO!B1799,9),'INF GERAIS'!B1799=LEFT('TERMO DE ADESÃO'!B1799,9),'INF GERAIS'!B1799=LEFT(EVENTOS!B1799,9),'INF GERAIS'!B1799=LEFT(PAGAMENTOS!B1799,9),'INF GERAIS'!B1799=LEFT(VISTORIA!B1799,9),'INF GERAIS'!B1799=LEFT('PRESTAÇÃO DE CONTAS'!B1799,9),'INF GERAIS'!B1799=LEFT('OBS  ENC'!B1799,9),'INF GERAIS'!B1799=LEFT('CONCLUSÃO INFORMAL'!B1799,9))</f>
        <v>1</v>
      </c>
      <c r="P1782" t="b">
        <f>AND('INF GERAIS'!D1799=RESUMO!D1799,'INF GERAIS'!D1799='TERMO DE ADESÃO'!D1799,'INF GERAIS'!D1799=EVENTOS!D1799,'INF GERAIS'!D1799=PAGAMENTOS!D1799,'INF GERAIS'!D1799=VISTORIA!D1799,'INF GERAIS'!D1799='PRESTAÇÃO DE CONTAS'!D1799,'INF GERAIS'!D1799='OBS  ENC'!D1799,'INF GERAIS'!D1799='CONCLUSÃO INFORMAL'!D1799)</f>
        <v>1</v>
      </c>
      <c r="Q1782" t="b">
        <f>AND('INF GERAIS'!E1799=RESUMO!E1799,'INF GERAIS'!E1799='TERMO DE ADESÃO'!E1799,'INF GERAIS'!E1799=EVENTOS!E1799,'INF GERAIS'!E1799=PAGAMENTOS!E1799,'INF GERAIS'!E1799=VISTORIA!E1799,'INF GERAIS'!E1799='PRESTAÇÃO DE CONTAS'!E1799,'INF GERAIS'!E1799='OBS  ENC'!E1799,'INF GERAIS'!E1799='CONCLUSÃO INFORMAL'!E1799)</f>
        <v>1</v>
      </c>
    </row>
    <row r="1783" spans="15:17" x14ac:dyDescent="0.35">
      <c r="O1783" t="b">
        <f>AND('INF GERAIS'!B1800=LEFT(RESUMO!B1800,9),'INF GERAIS'!B1800=LEFT('TERMO DE ADESÃO'!B1800,9),'INF GERAIS'!B1800=LEFT(EVENTOS!B1800,9),'INF GERAIS'!B1800=LEFT(PAGAMENTOS!B1800,9),'INF GERAIS'!B1800=LEFT(VISTORIA!B1800,9),'INF GERAIS'!B1800=LEFT('PRESTAÇÃO DE CONTAS'!B1800,9),'INF GERAIS'!B1800=LEFT('OBS  ENC'!B1800,9),'INF GERAIS'!B1800=LEFT('CONCLUSÃO INFORMAL'!B1800,9))</f>
        <v>1</v>
      </c>
      <c r="P1783" t="b">
        <f>AND('INF GERAIS'!D1800=RESUMO!D1800,'INF GERAIS'!D1800='TERMO DE ADESÃO'!D1800,'INF GERAIS'!D1800=EVENTOS!D1800,'INF GERAIS'!D1800=PAGAMENTOS!D1800,'INF GERAIS'!D1800=VISTORIA!D1800,'INF GERAIS'!D1800='PRESTAÇÃO DE CONTAS'!D1800,'INF GERAIS'!D1800='OBS  ENC'!D1800,'INF GERAIS'!D1800='CONCLUSÃO INFORMAL'!D1800)</f>
        <v>1</v>
      </c>
      <c r="Q1783" t="b">
        <f>AND('INF GERAIS'!E1800=RESUMO!E1800,'INF GERAIS'!E1800='TERMO DE ADESÃO'!E1800,'INF GERAIS'!E1800=EVENTOS!E1800,'INF GERAIS'!E1800=PAGAMENTOS!E1800,'INF GERAIS'!E1800=VISTORIA!E1800,'INF GERAIS'!E1800='PRESTAÇÃO DE CONTAS'!E1800,'INF GERAIS'!E1800='OBS  ENC'!E1800,'INF GERAIS'!E1800='CONCLUSÃO INFORMAL'!E1800)</f>
        <v>1</v>
      </c>
    </row>
    <row r="1784" spans="15:17" x14ac:dyDescent="0.35">
      <c r="O1784" t="b">
        <f>AND('INF GERAIS'!B1801=LEFT(RESUMO!B1801,9),'INF GERAIS'!B1801=LEFT('TERMO DE ADESÃO'!B1801,9),'INF GERAIS'!B1801=LEFT(EVENTOS!B1801,9),'INF GERAIS'!B1801=LEFT(PAGAMENTOS!B1801,9),'INF GERAIS'!B1801=LEFT(VISTORIA!B1801,9),'INF GERAIS'!B1801=LEFT('PRESTAÇÃO DE CONTAS'!B1801,9),'INF GERAIS'!B1801=LEFT('OBS  ENC'!B1801,9),'INF GERAIS'!B1801=LEFT('CONCLUSÃO INFORMAL'!B1801,9))</f>
        <v>1</v>
      </c>
      <c r="P1784" t="b">
        <f>AND('INF GERAIS'!D1801=RESUMO!D1801,'INF GERAIS'!D1801='TERMO DE ADESÃO'!D1801,'INF GERAIS'!D1801=EVENTOS!D1801,'INF GERAIS'!D1801=PAGAMENTOS!D1801,'INF GERAIS'!D1801=VISTORIA!D1801,'INF GERAIS'!D1801='PRESTAÇÃO DE CONTAS'!D1801,'INF GERAIS'!D1801='OBS  ENC'!D1801,'INF GERAIS'!D1801='CONCLUSÃO INFORMAL'!D1801)</f>
        <v>1</v>
      </c>
      <c r="Q1784" t="b">
        <f>AND('INF GERAIS'!E1801=RESUMO!E1801,'INF GERAIS'!E1801='TERMO DE ADESÃO'!E1801,'INF GERAIS'!E1801=EVENTOS!E1801,'INF GERAIS'!E1801=PAGAMENTOS!E1801,'INF GERAIS'!E1801=VISTORIA!E1801,'INF GERAIS'!E1801='PRESTAÇÃO DE CONTAS'!E1801,'INF GERAIS'!E1801='OBS  ENC'!E1801,'INF GERAIS'!E1801='CONCLUSÃO INFORMAL'!E1801)</f>
        <v>1</v>
      </c>
    </row>
    <row r="1785" spans="15:17" x14ac:dyDescent="0.35">
      <c r="O1785" t="b">
        <f>AND('INF GERAIS'!B1802=LEFT(RESUMO!B1802,9),'INF GERAIS'!B1802=LEFT('TERMO DE ADESÃO'!B1802,9),'INF GERAIS'!B1802=LEFT(EVENTOS!B1802,9),'INF GERAIS'!B1802=LEFT(PAGAMENTOS!B1802,9),'INF GERAIS'!B1802=LEFT(VISTORIA!B1802,9),'INF GERAIS'!B1802=LEFT('PRESTAÇÃO DE CONTAS'!B1802,9),'INF GERAIS'!B1802=LEFT('OBS  ENC'!B1802,9),'INF GERAIS'!B1802=LEFT('CONCLUSÃO INFORMAL'!B1802,9))</f>
        <v>1</v>
      </c>
      <c r="P1785" t="b">
        <f>AND('INF GERAIS'!D1802=RESUMO!D1802,'INF GERAIS'!D1802='TERMO DE ADESÃO'!D1802,'INF GERAIS'!D1802=EVENTOS!D1802,'INF GERAIS'!D1802=PAGAMENTOS!D1802,'INF GERAIS'!D1802=VISTORIA!D1802,'INF GERAIS'!D1802='PRESTAÇÃO DE CONTAS'!D1802,'INF GERAIS'!D1802='OBS  ENC'!D1802,'INF GERAIS'!D1802='CONCLUSÃO INFORMAL'!D1802)</f>
        <v>1</v>
      </c>
      <c r="Q1785" t="b">
        <f>AND('INF GERAIS'!E1802=RESUMO!E1802,'INF GERAIS'!E1802='TERMO DE ADESÃO'!E1802,'INF GERAIS'!E1802=EVENTOS!E1802,'INF GERAIS'!E1802=PAGAMENTOS!E1802,'INF GERAIS'!E1802=VISTORIA!E1802,'INF GERAIS'!E1802='PRESTAÇÃO DE CONTAS'!E1802,'INF GERAIS'!E1802='OBS  ENC'!E1802,'INF GERAIS'!E1802='CONCLUSÃO INFORMAL'!E1802)</f>
        <v>1</v>
      </c>
    </row>
    <row r="1786" spans="15:17" x14ac:dyDescent="0.35">
      <c r="O1786" t="b">
        <f>AND('INF GERAIS'!B1803=LEFT(RESUMO!B1803,9),'INF GERAIS'!B1803=LEFT('TERMO DE ADESÃO'!B1803,9),'INF GERAIS'!B1803=LEFT(EVENTOS!B1803,9),'INF GERAIS'!B1803=LEFT(PAGAMENTOS!B1803,9),'INF GERAIS'!B1803=LEFT(VISTORIA!B1803,9),'INF GERAIS'!B1803=LEFT('PRESTAÇÃO DE CONTAS'!B1803,9),'INF GERAIS'!B1803=LEFT('OBS  ENC'!B1803,9),'INF GERAIS'!B1803=LEFT('CONCLUSÃO INFORMAL'!B1803,9))</f>
        <v>1</v>
      </c>
      <c r="P1786" t="b">
        <f>AND('INF GERAIS'!D1803=RESUMO!D1803,'INF GERAIS'!D1803='TERMO DE ADESÃO'!D1803,'INF GERAIS'!D1803=EVENTOS!D1803,'INF GERAIS'!D1803=PAGAMENTOS!D1803,'INF GERAIS'!D1803=VISTORIA!D1803,'INF GERAIS'!D1803='PRESTAÇÃO DE CONTAS'!D1803,'INF GERAIS'!D1803='OBS  ENC'!D1803,'INF GERAIS'!D1803='CONCLUSÃO INFORMAL'!D1803)</f>
        <v>1</v>
      </c>
      <c r="Q1786" t="b">
        <f>AND('INF GERAIS'!E1803=RESUMO!E1803,'INF GERAIS'!E1803='TERMO DE ADESÃO'!E1803,'INF GERAIS'!E1803=EVENTOS!E1803,'INF GERAIS'!E1803=PAGAMENTOS!E1803,'INF GERAIS'!E1803=VISTORIA!E1803,'INF GERAIS'!E1803='PRESTAÇÃO DE CONTAS'!E1803,'INF GERAIS'!E1803='OBS  ENC'!E1803,'INF GERAIS'!E1803='CONCLUSÃO INFORMAL'!E1803)</f>
        <v>1</v>
      </c>
    </row>
    <row r="1787" spans="15:17" x14ac:dyDescent="0.35">
      <c r="O1787" t="b">
        <f>AND('INF GERAIS'!B1804=LEFT(RESUMO!B1804,9),'INF GERAIS'!B1804=LEFT('TERMO DE ADESÃO'!B1804,9),'INF GERAIS'!B1804=LEFT(EVENTOS!B1804,9),'INF GERAIS'!B1804=LEFT(PAGAMENTOS!B1804,9),'INF GERAIS'!B1804=LEFT(VISTORIA!B1804,9),'INF GERAIS'!B1804=LEFT('PRESTAÇÃO DE CONTAS'!B1804,9),'INF GERAIS'!B1804=LEFT('OBS  ENC'!B1804,9),'INF GERAIS'!B1804=LEFT('CONCLUSÃO INFORMAL'!B1804,9))</f>
        <v>1</v>
      </c>
      <c r="P1787" t="b">
        <f>AND('INF GERAIS'!D1804=RESUMO!D1804,'INF GERAIS'!D1804='TERMO DE ADESÃO'!D1804,'INF GERAIS'!D1804=EVENTOS!D1804,'INF GERAIS'!D1804=PAGAMENTOS!D1804,'INF GERAIS'!D1804=VISTORIA!D1804,'INF GERAIS'!D1804='PRESTAÇÃO DE CONTAS'!D1804,'INF GERAIS'!D1804='OBS  ENC'!D1804,'INF GERAIS'!D1804='CONCLUSÃO INFORMAL'!D1804)</f>
        <v>1</v>
      </c>
      <c r="Q1787" t="b">
        <f>AND('INF GERAIS'!E1804=RESUMO!E1804,'INF GERAIS'!E1804='TERMO DE ADESÃO'!E1804,'INF GERAIS'!E1804=EVENTOS!E1804,'INF GERAIS'!E1804=PAGAMENTOS!E1804,'INF GERAIS'!E1804=VISTORIA!E1804,'INF GERAIS'!E1804='PRESTAÇÃO DE CONTAS'!E1804,'INF GERAIS'!E1804='OBS  ENC'!E1804,'INF GERAIS'!E1804='CONCLUSÃO INFORMAL'!E1804)</f>
        <v>1</v>
      </c>
    </row>
    <row r="1788" spans="15:17" x14ac:dyDescent="0.35">
      <c r="O1788" t="b">
        <f>AND('INF GERAIS'!B1805=LEFT(RESUMO!B1805,9),'INF GERAIS'!B1805=LEFT('TERMO DE ADESÃO'!B1805,9),'INF GERAIS'!B1805=LEFT(EVENTOS!B1805,9),'INF GERAIS'!B1805=LEFT(PAGAMENTOS!B1805,9),'INF GERAIS'!B1805=LEFT(VISTORIA!B1805,9),'INF GERAIS'!B1805=LEFT('PRESTAÇÃO DE CONTAS'!B1805,9),'INF GERAIS'!B1805=LEFT('OBS  ENC'!B1805,9),'INF GERAIS'!B1805=LEFT('CONCLUSÃO INFORMAL'!B1805,9))</f>
        <v>1</v>
      </c>
      <c r="P1788" t="b">
        <f>AND('INF GERAIS'!D1805=RESUMO!D1805,'INF GERAIS'!D1805='TERMO DE ADESÃO'!D1805,'INF GERAIS'!D1805=EVENTOS!D1805,'INF GERAIS'!D1805=PAGAMENTOS!D1805,'INF GERAIS'!D1805=VISTORIA!D1805,'INF GERAIS'!D1805='PRESTAÇÃO DE CONTAS'!D1805,'INF GERAIS'!D1805='OBS  ENC'!D1805,'INF GERAIS'!D1805='CONCLUSÃO INFORMAL'!D1805)</f>
        <v>1</v>
      </c>
      <c r="Q1788" t="b">
        <f>AND('INF GERAIS'!E1805=RESUMO!E1805,'INF GERAIS'!E1805='TERMO DE ADESÃO'!E1805,'INF GERAIS'!E1805=EVENTOS!E1805,'INF GERAIS'!E1805=PAGAMENTOS!E1805,'INF GERAIS'!E1805=VISTORIA!E1805,'INF GERAIS'!E1805='PRESTAÇÃO DE CONTAS'!E1805,'INF GERAIS'!E1805='OBS  ENC'!E1805,'INF GERAIS'!E1805='CONCLUSÃO INFORMAL'!E1805)</f>
        <v>1</v>
      </c>
    </row>
    <row r="1789" spans="15:17" x14ac:dyDescent="0.35">
      <c r="O1789" t="b">
        <f>AND('INF GERAIS'!B1806=LEFT(RESUMO!B1806,9),'INF GERAIS'!B1806=LEFT('TERMO DE ADESÃO'!B1806,9),'INF GERAIS'!B1806=LEFT(EVENTOS!B1806,9),'INF GERAIS'!B1806=LEFT(PAGAMENTOS!B1806,9),'INF GERAIS'!B1806=LEFT(VISTORIA!B1806,9),'INF GERAIS'!B1806=LEFT('PRESTAÇÃO DE CONTAS'!B1806,9),'INF GERAIS'!B1806=LEFT('OBS  ENC'!B1806,9),'INF GERAIS'!B1806=LEFT('CONCLUSÃO INFORMAL'!B1806,9))</f>
        <v>1</v>
      </c>
      <c r="P1789" t="b">
        <f>AND('INF GERAIS'!D1806=RESUMO!D1806,'INF GERAIS'!D1806='TERMO DE ADESÃO'!D1806,'INF GERAIS'!D1806=EVENTOS!D1806,'INF GERAIS'!D1806=PAGAMENTOS!D1806,'INF GERAIS'!D1806=VISTORIA!D1806,'INF GERAIS'!D1806='PRESTAÇÃO DE CONTAS'!D1806,'INF GERAIS'!D1806='OBS  ENC'!D1806,'INF GERAIS'!D1806='CONCLUSÃO INFORMAL'!D1806)</f>
        <v>1</v>
      </c>
      <c r="Q1789" t="b">
        <f>AND('INF GERAIS'!E1806=RESUMO!E1806,'INF GERAIS'!E1806='TERMO DE ADESÃO'!E1806,'INF GERAIS'!E1806=EVENTOS!E1806,'INF GERAIS'!E1806=PAGAMENTOS!E1806,'INF GERAIS'!E1806=VISTORIA!E1806,'INF GERAIS'!E1806='PRESTAÇÃO DE CONTAS'!E1806,'INF GERAIS'!E1806='OBS  ENC'!E1806,'INF GERAIS'!E1806='CONCLUSÃO INFORMAL'!E1806)</f>
        <v>1</v>
      </c>
    </row>
    <row r="1790" spans="15:17" x14ac:dyDescent="0.35">
      <c r="O1790" t="b">
        <f>AND('INF GERAIS'!B1807=LEFT(RESUMO!B1807,9),'INF GERAIS'!B1807=LEFT('TERMO DE ADESÃO'!B1807,9),'INF GERAIS'!B1807=LEFT(EVENTOS!B1807,9),'INF GERAIS'!B1807=LEFT(PAGAMENTOS!B1807,9),'INF GERAIS'!B1807=LEFT(VISTORIA!B1807,9),'INF GERAIS'!B1807=LEFT('PRESTAÇÃO DE CONTAS'!B1807,9),'INF GERAIS'!B1807=LEFT('OBS  ENC'!B1807,9),'INF GERAIS'!B1807=LEFT('CONCLUSÃO INFORMAL'!B1807,9))</f>
        <v>1</v>
      </c>
      <c r="P1790" t="b">
        <f>AND('INF GERAIS'!D1807=RESUMO!D1807,'INF GERAIS'!D1807='TERMO DE ADESÃO'!D1807,'INF GERAIS'!D1807=EVENTOS!D1807,'INF GERAIS'!D1807=PAGAMENTOS!D1807,'INF GERAIS'!D1807=VISTORIA!D1807,'INF GERAIS'!D1807='PRESTAÇÃO DE CONTAS'!D1807,'INF GERAIS'!D1807='OBS  ENC'!D1807,'INF GERAIS'!D1807='CONCLUSÃO INFORMAL'!D1807)</f>
        <v>1</v>
      </c>
      <c r="Q1790" t="b">
        <f>AND('INF GERAIS'!E1807=RESUMO!E1807,'INF GERAIS'!E1807='TERMO DE ADESÃO'!E1807,'INF GERAIS'!E1807=EVENTOS!E1807,'INF GERAIS'!E1807=PAGAMENTOS!E1807,'INF GERAIS'!E1807=VISTORIA!E1807,'INF GERAIS'!E1807='PRESTAÇÃO DE CONTAS'!E1807,'INF GERAIS'!E1807='OBS  ENC'!E1807,'INF GERAIS'!E1807='CONCLUSÃO INFORMAL'!E1807)</f>
        <v>1</v>
      </c>
    </row>
    <row r="1791" spans="15:17" x14ac:dyDescent="0.35">
      <c r="O1791" t="b">
        <f>AND('INF GERAIS'!B1808=LEFT(RESUMO!B1808,9),'INF GERAIS'!B1808=LEFT('TERMO DE ADESÃO'!B1808,9),'INF GERAIS'!B1808=LEFT(EVENTOS!B1808,9),'INF GERAIS'!B1808=LEFT(PAGAMENTOS!B1808,9),'INF GERAIS'!B1808=LEFT(VISTORIA!B1808,9),'INF GERAIS'!B1808=LEFT('PRESTAÇÃO DE CONTAS'!B1808,9),'INF GERAIS'!B1808=LEFT('OBS  ENC'!B1808,9),'INF GERAIS'!B1808=LEFT('CONCLUSÃO INFORMAL'!B1808,9))</f>
        <v>1</v>
      </c>
      <c r="P1791" t="b">
        <f>AND('INF GERAIS'!D1808=RESUMO!D1808,'INF GERAIS'!D1808='TERMO DE ADESÃO'!D1808,'INF GERAIS'!D1808=EVENTOS!D1808,'INF GERAIS'!D1808=PAGAMENTOS!D1808,'INF GERAIS'!D1808=VISTORIA!D1808,'INF GERAIS'!D1808='PRESTAÇÃO DE CONTAS'!D1808,'INF GERAIS'!D1808='OBS  ENC'!D1808,'INF GERAIS'!D1808='CONCLUSÃO INFORMAL'!D1808)</f>
        <v>1</v>
      </c>
      <c r="Q1791" t="b">
        <f>AND('INF GERAIS'!E1808=RESUMO!E1808,'INF GERAIS'!E1808='TERMO DE ADESÃO'!E1808,'INF GERAIS'!E1808=EVENTOS!E1808,'INF GERAIS'!E1808=PAGAMENTOS!E1808,'INF GERAIS'!E1808=VISTORIA!E1808,'INF GERAIS'!E1808='PRESTAÇÃO DE CONTAS'!E1808,'INF GERAIS'!E1808='OBS  ENC'!E1808,'INF GERAIS'!E1808='CONCLUSÃO INFORMAL'!E1808)</f>
        <v>1</v>
      </c>
    </row>
    <row r="1792" spans="15:17" x14ac:dyDescent="0.35">
      <c r="O1792" t="b">
        <f>AND('INF GERAIS'!B1809=LEFT(RESUMO!B1809,9),'INF GERAIS'!B1809=LEFT('TERMO DE ADESÃO'!B1809,9),'INF GERAIS'!B1809=LEFT(EVENTOS!B1809,9),'INF GERAIS'!B1809=LEFT(PAGAMENTOS!B1809,9),'INF GERAIS'!B1809=LEFT(VISTORIA!B1809,9),'INF GERAIS'!B1809=LEFT('PRESTAÇÃO DE CONTAS'!B1809,9),'INF GERAIS'!B1809=LEFT('OBS  ENC'!B1809,9),'INF GERAIS'!B1809=LEFT('CONCLUSÃO INFORMAL'!B1809,9))</f>
        <v>1</v>
      </c>
      <c r="P1792" t="b">
        <f>AND('INF GERAIS'!D1809=RESUMO!D1809,'INF GERAIS'!D1809='TERMO DE ADESÃO'!D1809,'INF GERAIS'!D1809=EVENTOS!D1809,'INF GERAIS'!D1809=PAGAMENTOS!D1809,'INF GERAIS'!D1809=VISTORIA!D1809,'INF GERAIS'!D1809='PRESTAÇÃO DE CONTAS'!D1809,'INF GERAIS'!D1809='OBS  ENC'!D1809,'INF GERAIS'!D1809='CONCLUSÃO INFORMAL'!D1809)</f>
        <v>1</v>
      </c>
      <c r="Q1792" t="b">
        <f>AND('INF GERAIS'!E1809=RESUMO!E1809,'INF GERAIS'!E1809='TERMO DE ADESÃO'!E1809,'INF GERAIS'!E1809=EVENTOS!E1809,'INF GERAIS'!E1809=PAGAMENTOS!E1809,'INF GERAIS'!E1809=VISTORIA!E1809,'INF GERAIS'!E1809='PRESTAÇÃO DE CONTAS'!E1809,'INF GERAIS'!E1809='OBS  ENC'!E1809,'INF GERAIS'!E1809='CONCLUSÃO INFORMAL'!E1809)</f>
        <v>1</v>
      </c>
    </row>
    <row r="1793" spans="15:17" x14ac:dyDescent="0.35">
      <c r="O1793" t="b">
        <f>AND('INF GERAIS'!B1810=LEFT(RESUMO!B1810,9),'INF GERAIS'!B1810=LEFT('TERMO DE ADESÃO'!B1810,9),'INF GERAIS'!B1810=LEFT(EVENTOS!B1810,9),'INF GERAIS'!B1810=LEFT(PAGAMENTOS!B1810,9),'INF GERAIS'!B1810=LEFT(VISTORIA!B1810,9),'INF GERAIS'!B1810=LEFT('PRESTAÇÃO DE CONTAS'!B1810,9),'INF GERAIS'!B1810=LEFT('OBS  ENC'!B1810,9),'INF GERAIS'!B1810=LEFT('CONCLUSÃO INFORMAL'!B1810,9))</f>
        <v>1</v>
      </c>
      <c r="P1793" t="b">
        <f>AND('INF GERAIS'!D1810=RESUMO!D1810,'INF GERAIS'!D1810='TERMO DE ADESÃO'!D1810,'INF GERAIS'!D1810=EVENTOS!D1810,'INF GERAIS'!D1810=PAGAMENTOS!D1810,'INF GERAIS'!D1810=VISTORIA!D1810,'INF GERAIS'!D1810='PRESTAÇÃO DE CONTAS'!D1810,'INF GERAIS'!D1810='OBS  ENC'!D1810,'INF GERAIS'!D1810='CONCLUSÃO INFORMAL'!D1810)</f>
        <v>1</v>
      </c>
      <c r="Q1793" t="b">
        <f>AND('INF GERAIS'!E1810=RESUMO!E1810,'INF GERAIS'!E1810='TERMO DE ADESÃO'!E1810,'INF GERAIS'!E1810=EVENTOS!E1810,'INF GERAIS'!E1810=PAGAMENTOS!E1810,'INF GERAIS'!E1810=VISTORIA!E1810,'INF GERAIS'!E1810='PRESTAÇÃO DE CONTAS'!E1810,'INF GERAIS'!E1810='OBS  ENC'!E1810,'INF GERAIS'!E1810='CONCLUSÃO INFORMAL'!E1810)</f>
        <v>1</v>
      </c>
    </row>
    <row r="1794" spans="15:17" x14ac:dyDescent="0.35">
      <c r="O1794" t="b">
        <f>AND('INF GERAIS'!B1811=LEFT(RESUMO!B1811,9),'INF GERAIS'!B1811=LEFT('TERMO DE ADESÃO'!B1811,9),'INF GERAIS'!B1811=LEFT(EVENTOS!B1811,9),'INF GERAIS'!B1811=LEFT(PAGAMENTOS!B1811,9),'INF GERAIS'!B1811=LEFT(VISTORIA!B1811,9),'INF GERAIS'!B1811=LEFT('PRESTAÇÃO DE CONTAS'!B1811,9),'INF GERAIS'!B1811=LEFT('OBS  ENC'!B1811,9),'INF GERAIS'!B1811=LEFT('CONCLUSÃO INFORMAL'!B1811,9))</f>
        <v>1</v>
      </c>
      <c r="P1794" t="b">
        <f>AND('INF GERAIS'!D1811=RESUMO!D1811,'INF GERAIS'!D1811='TERMO DE ADESÃO'!D1811,'INF GERAIS'!D1811=EVENTOS!D1811,'INF GERAIS'!D1811=PAGAMENTOS!D1811,'INF GERAIS'!D1811=VISTORIA!D1811,'INF GERAIS'!D1811='PRESTAÇÃO DE CONTAS'!D1811,'INF GERAIS'!D1811='OBS  ENC'!D1811,'INF GERAIS'!D1811='CONCLUSÃO INFORMAL'!D1811)</f>
        <v>1</v>
      </c>
      <c r="Q1794" t="b">
        <f>AND('INF GERAIS'!E1811=RESUMO!E1811,'INF GERAIS'!E1811='TERMO DE ADESÃO'!E1811,'INF GERAIS'!E1811=EVENTOS!E1811,'INF GERAIS'!E1811=PAGAMENTOS!E1811,'INF GERAIS'!E1811=VISTORIA!E1811,'INF GERAIS'!E1811='PRESTAÇÃO DE CONTAS'!E1811,'INF GERAIS'!E1811='OBS  ENC'!E1811,'INF GERAIS'!E1811='CONCLUSÃO INFORMAL'!E1811)</f>
        <v>1</v>
      </c>
    </row>
    <row r="1795" spans="15:17" x14ac:dyDescent="0.35">
      <c r="O1795" t="b">
        <f>AND('INF GERAIS'!B1812=LEFT(RESUMO!B1812,9),'INF GERAIS'!B1812=LEFT('TERMO DE ADESÃO'!B1812,9),'INF GERAIS'!B1812=LEFT(EVENTOS!B1812,9),'INF GERAIS'!B1812=LEFT(PAGAMENTOS!B1812,9),'INF GERAIS'!B1812=LEFT(VISTORIA!B1812,9),'INF GERAIS'!B1812=LEFT('PRESTAÇÃO DE CONTAS'!B1812,9),'INF GERAIS'!B1812=LEFT('OBS  ENC'!B1812,9),'INF GERAIS'!B1812=LEFT('CONCLUSÃO INFORMAL'!B1812,9))</f>
        <v>1</v>
      </c>
      <c r="P1795" t="b">
        <f>AND('INF GERAIS'!D1812=RESUMO!D1812,'INF GERAIS'!D1812='TERMO DE ADESÃO'!D1812,'INF GERAIS'!D1812=EVENTOS!D1812,'INF GERAIS'!D1812=PAGAMENTOS!D1812,'INF GERAIS'!D1812=VISTORIA!D1812,'INF GERAIS'!D1812='PRESTAÇÃO DE CONTAS'!D1812,'INF GERAIS'!D1812='OBS  ENC'!D1812,'INF GERAIS'!D1812='CONCLUSÃO INFORMAL'!D1812)</f>
        <v>1</v>
      </c>
      <c r="Q1795" t="b">
        <f>AND('INF GERAIS'!E1812=RESUMO!E1812,'INF GERAIS'!E1812='TERMO DE ADESÃO'!E1812,'INF GERAIS'!E1812=EVENTOS!E1812,'INF GERAIS'!E1812=PAGAMENTOS!E1812,'INF GERAIS'!E1812=VISTORIA!E1812,'INF GERAIS'!E1812='PRESTAÇÃO DE CONTAS'!E1812,'INF GERAIS'!E1812='OBS  ENC'!E1812,'INF GERAIS'!E1812='CONCLUSÃO INFORMAL'!E1812)</f>
        <v>1</v>
      </c>
    </row>
    <row r="1796" spans="15:17" x14ac:dyDescent="0.35">
      <c r="O1796" t="b">
        <f>AND('INF GERAIS'!B1813=LEFT(RESUMO!B1813,9),'INF GERAIS'!B1813=LEFT('TERMO DE ADESÃO'!B1813,9),'INF GERAIS'!B1813=LEFT(EVENTOS!B1813,9),'INF GERAIS'!B1813=LEFT(PAGAMENTOS!B1813,9),'INF GERAIS'!B1813=LEFT(VISTORIA!B1813,9),'INF GERAIS'!B1813=LEFT('PRESTAÇÃO DE CONTAS'!B1813,9),'INF GERAIS'!B1813=LEFT('OBS  ENC'!B1813,9),'INF GERAIS'!B1813=LEFT('CONCLUSÃO INFORMAL'!B1813,9))</f>
        <v>1</v>
      </c>
      <c r="P1796" t="b">
        <f>AND('INF GERAIS'!D1813=RESUMO!D1813,'INF GERAIS'!D1813='TERMO DE ADESÃO'!D1813,'INF GERAIS'!D1813=EVENTOS!D1813,'INF GERAIS'!D1813=PAGAMENTOS!D1813,'INF GERAIS'!D1813=VISTORIA!D1813,'INF GERAIS'!D1813='PRESTAÇÃO DE CONTAS'!D1813,'INF GERAIS'!D1813='OBS  ENC'!D1813,'INF GERAIS'!D1813='CONCLUSÃO INFORMAL'!D1813)</f>
        <v>1</v>
      </c>
      <c r="Q1796" t="b">
        <f>AND('INF GERAIS'!E1813=RESUMO!E1813,'INF GERAIS'!E1813='TERMO DE ADESÃO'!E1813,'INF GERAIS'!E1813=EVENTOS!E1813,'INF GERAIS'!E1813=PAGAMENTOS!E1813,'INF GERAIS'!E1813=VISTORIA!E1813,'INF GERAIS'!E1813='PRESTAÇÃO DE CONTAS'!E1813,'INF GERAIS'!E1813='OBS  ENC'!E1813,'INF GERAIS'!E1813='CONCLUSÃO INFORMAL'!E1813)</f>
        <v>1</v>
      </c>
    </row>
    <row r="1797" spans="15:17" x14ac:dyDescent="0.35">
      <c r="O1797" t="b">
        <f>AND('INF GERAIS'!B1814=LEFT(RESUMO!B1814,9),'INF GERAIS'!B1814=LEFT('TERMO DE ADESÃO'!B1814,9),'INF GERAIS'!B1814=LEFT(EVENTOS!B1814,9),'INF GERAIS'!B1814=LEFT(PAGAMENTOS!B1814,9),'INF GERAIS'!B1814=LEFT(VISTORIA!B1814,9),'INF GERAIS'!B1814=LEFT('PRESTAÇÃO DE CONTAS'!B1814,9),'INF GERAIS'!B1814=LEFT('OBS  ENC'!B1814,9),'INF GERAIS'!B1814=LEFT('CONCLUSÃO INFORMAL'!B1814,9))</f>
        <v>1</v>
      </c>
      <c r="P1797" t="b">
        <f>AND('INF GERAIS'!D1814=RESUMO!D1814,'INF GERAIS'!D1814='TERMO DE ADESÃO'!D1814,'INF GERAIS'!D1814=EVENTOS!D1814,'INF GERAIS'!D1814=PAGAMENTOS!D1814,'INF GERAIS'!D1814=VISTORIA!D1814,'INF GERAIS'!D1814='PRESTAÇÃO DE CONTAS'!D1814,'INF GERAIS'!D1814='OBS  ENC'!D1814,'INF GERAIS'!D1814='CONCLUSÃO INFORMAL'!D1814)</f>
        <v>1</v>
      </c>
      <c r="Q1797" t="b">
        <f>AND('INF GERAIS'!E1814=RESUMO!E1814,'INF GERAIS'!E1814='TERMO DE ADESÃO'!E1814,'INF GERAIS'!E1814=EVENTOS!E1814,'INF GERAIS'!E1814=PAGAMENTOS!E1814,'INF GERAIS'!E1814=VISTORIA!E1814,'INF GERAIS'!E1814='PRESTAÇÃO DE CONTAS'!E1814,'INF GERAIS'!E1814='OBS  ENC'!E1814,'INF GERAIS'!E1814='CONCLUSÃO INFORMAL'!E1814)</f>
        <v>1</v>
      </c>
    </row>
    <row r="1798" spans="15:17" x14ac:dyDescent="0.35">
      <c r="O1798" t="b">
        <f>AND('INF GERAIS'!B1815=LEFT(RESUMO!B1815,9),'INF GERAIS'!B1815=LEFT('TERMO DE ADESÃO'!B1815,9),'INF GERAIS'!B1815=LEFT(EVENTOS!B1815,9),'INF GERAIS'!B1815=LEFT(PAGAMENTOS!B1815,9),'INF GERAIS'!B1815=LEFT(VISTORIA!B1815,9),'INF GERAIS'!B1815=LEFT('PRESTAÇÃO DE CONTAS'!B1815,9),'INF GERAIS'!B1815=LEFT('OBS  ENC'!B1815,9),'INF GERAIS'!B1815=LEFT('CONCLUSÃO INFORMAL'!B1815,9))</f>
        <v>1</v>
      </c>
      <c r="P1798" t="b">
        <f>AND('INF GERAIS'!D1815=RESUMO!D1815,'INF GERAIS'!D1815='TERMO DE ADESÃO'!D1815,'INF GERAIS'!D1815=EVENTOS!D1815,'INF GERAIS'!D1815=PAGAMENTOS!D1815,'INF GERAIS'!D1815=VISTORIA!D1815,'INF GERAIS'!D1815='PRESTAÇÃO DE CONTAS'!D1815,'INF GERAIS'!D1815='OBS  ENC'!D1815,'INF GERAIS'!D1815='CONCLUSÃO INFORMAL'!D1815)</f>
        <v>1</v>
      </c>
      <c r="Q1798" t="b">
        <f>AND('INF GERAIS'!E1815=RESUMO!E1815,'INF GERAIS'!E1815='TERMO DE ADESÃO'!E1815,'INF GERAIS'!E1815=EVENTOS!E1815,'INF GERAIS'!E1815=PAGAMENTOS!E1815,'INF GERAIS'!E1815=VISTORIA!E1815,'INF GERAIS'!E1815='PRESTAÇÃO DE CONTAS'!E1815,'INF GERAIS'!E1815='OBS  ENC'!E1815,'INF GERAIS'!E1815='CONCLUSÃO INFORMAL'!E1815)</f>
        <v>1</v>
      </c>
    </row>
    <row r="1799" spans="15:17" x14ac:dyDescent="0.35">
      <c r="O1799" t="b">
        <f>AND('INF GERAIS'!B1816=LEFT(RESUMO!B1816,9),'INF GERAIS'!B1816=LEFT('TERMO DE ADESÃO'!B1816,9),'INF GERAIS'!B1816=LEFT(EVENTOS!B1816,9),'INF GERAIS'!B1816=LEFT(PAGAMENTOS!B1816,9),'INF GERAIS'!B1816=LEFT(VISTORIA!B1816,9),'INF GERAIS'!B1816=LEFT('PRESTAÇÃO DE CONTAS'!B1816,9),'INF GERAIS'!B1816=LEFT('OBS  ENC'!B1816,9),'INF GERAIS'!B1816=LEFT('CONCLUSÃO INFORMAL'!B1816,9))</f>
        <v>1</v>
      </c>
      <c r="P1799" t="b">
        <f>AND('INF GERAIS'!D1816=RESUMO!D1816,'INF GERAIS'!D1816='TERMO DE ADESÃO'!D1816,'INF GERAIS'!D1816=EVENTOS!D1816,'INF GERAIS'!D1816=PAGAMENTOS!D1816,'INF GERAIS'!D1816=VISTORIA!D1816,'INF GERAIS'!D1816='PRESTAÇÃO DE CONTAS'!D1816,'INF GERAIS'!D1816='OBS  ENC'!D1816,'INF GERAIS'!D1816='CONCLUSÃO INFORMAL'!D1816)</f>
        <v>1</v>
      </c>
      <c r="Q1799" t="b">
        <f>AND('INF GERAIS'!E1816=RESUMO!E1816,'INF GERAIS'!E1816='TERMO DE ADESÃO'!E1816,'INF GERAIS'!E1816=EVENTOS!E1816,'INF GERAIS'!E1816=PAGAMENTOS!E1816,'INF GERAIS'!E1816=VISTORIA!E1816,'INF GERAIS'!E1816='PRESTAÇÃO DE CONTAS'!E1816,'INF GERAIS'!E1816='OBS  ENC'!E1816,'INF GERAIS'!E1816='CONCLUSÃO INFORMAL'!E1816)</f>
        <v>1</v>
      </c>
    </row>
    <row r="1800" spans="15:17" x14ac:dyDescent="0.35">
      <c r="O1800" t="b">
        <f>AND('INF GERAIS'!B1817=LEFT(RESUMO!B1817,9),'INF GERAIS'!B1817=LEFT('TERMO DE ADESÃO'!B1817,9),'INF GERAIS'!B1817=LEFT(EVENTOS!B1817,9),'INF GERAIS'!B1817=LEFT(PAGAMENTOS!B1817,9),'INF GERAIS'!B1817=LEFT(VISTORIA!B1817,9),'INF GERAIS'!B1817=LEFT('PRESTAÇÃO DE CONTAS'!B1817,9),'INF GERAIS'!B1817=LEFT('OBS  ENC'!B1817,9),'INF GERAIS'!B1817=LEFT('CONCLUSÃO INFORMAL'!B1817,9))</f>
        <v>1</v>
      </c>
      <c r="P1800" t="b">
        <f>AND('INF GERAIS'!D1817=RESUMO!D1817,'INF GERAIS'!D1817='TERMO DE ADESÃO'!D1817,'INF GERAIS'!D1817=EVENTOS!D1817,'INF GERAIS'!D1817=PAGAMENTOS!D1817,'INF GERAIS'!D1817=VISTORIA!D1817,'INF GERAIS'!D1817='PRESTAÇÃO DE CONTAS'!D1817,'INF GERAIS'!D1817='OBS  ENC'!D1817,'INF GERAIS'!D1817='CONCLUSÃO INFORMAL'!D1817)</f>
        <v>1</v>
      </c>
      <c r="Q1800" t="b">
        <f>AND('INF GERAIS'!E1817=RESUMO!E1817,'INF GERAIS'!E1817='TERMO DE ADESÃO'!E1817,'INF GERAIS'!E1817=EVENTOS!E1817,'INF GERAIS'!E1817=PAGAMENTOS!E1817,'INF GERAIS'!E1817=VISTORIA!E1817,'INF GERAIS'!E1817='PRESTAÇÃO DE CONTAS'!E1817,'INF GERAIS'!E1817='OBS  ENC'!E1817,'INF GERAIS'!E1817='CONCLUSÃO INFORMAL'!E1817)</f>
        <v>1</v>
      </c>
    </row>
    <row r="1801" spans="15:17" x14ac:dyDescent="0.35">
      <c r="O1801" t="b">
        <f>AND('INF GERAIS'!B1818=LEFT(RESUMO!B1818,9),'INF GERAIS'!B1818=LEFT('TERMO DE ADESÃO'!B1818,9),'INF GERAIS'!B1818=LEFT(EVENTOS!B1818,9),'INF GERAIS'!B1818=LEFT(PAGAMENTOS!B1818,9),'INF GERAIS'!B1818=LEFT(VISTORIA!B1818,9),'INF GERAIS'!B1818=LEFT('PRESTAÇÃO DE CONTAS'!B1818,9),'INF GERAIS'!B1818=LEFT('OBS  ENC'!B1818,9),'INF GERAIS'!B1818=LEFT('CONCLUSÃO INFORMAL'!B1818,9))</f>
        <v>1</v>
      </c>
      <c r="P1801" t="b">
        <f>AND('INF GERAIS'!D1818=RESUMO!D1818,'INF GERAIS'!D1818='TERMO DE ADESÃO'!D1818,'INF GERAIS'!D1818=EVENTOS!D1818,'INF GERAIS'!D1818=PAGAMENTOS!D1818,'INF GERAIS'!D1818=VISTORIA!D1818,'INF GERAIS'!D1818='PRESTAÇÃO DE CONTAS'!D1818,'INF GERAIS'!D1818='OBS  ENC'!D1818,'INF GERAIS'!D1818='CONCLUSÃO INFORMAL'!D1818)</f>
        <v>1</v>
      </c>
      <c r="Q1801" t="b">
        <f>AND('INF GERAIS'!E1818=RESUMO!E1818,'INF GERAIS'!E1818='TERMO DE ADESÃO'!E1818,'INF GERAIS'!E1818=EVENTOS!E1818,'INF GERAIS'!E1818=PAGAMENTOS!E1818,'INF GERAIS'!E1818=VISTORIA!E1818,'INF GERAIS'!E1818='PRESTAÇÃO DE CONTAS'!E1818,'INF GERAIS'!E1818='OBS  ENC'!E1818,'INF GERAIS'!E1818='CONCLUSÃO INFORMAL'!E1818)</f>
        <v>1</v>
      </c>
    </row>
    <row r="1802" spans="15:17" x14ac:dyDescent="0.35">
      <c r="O1802" t="b">
        <f>AND('INF GERAIS'!B1819=LEFT(RESUMO!B1819,9),'INF GERAIS'!B1819=LEFT('TERMO DE ADESÃO'!B1819,9),'INF GERAIS'!B1819=LEFT(EVENTOS!B1819,9),'INF GERAIS'!B1819=LEFT(PAGAMENTOS!B1819,9),'INF GERAIS'!B1819=LEFT(VISTORIA!B1819,9),'INF GERAIS'!B1819=LEFT('PRESTAÇÃO DE CONTAS'!B1819,9),'INF GERAIS'!B1819=LEFT('OBS  ENC'!B1819,9),'INF GERAIS'!B1819=LEFT('CONCLUSÃO INFORMAL'!B1819,9))</f>
        <v>1</v>
      </c>
      <c r="P1802" t="b">
        <f>AND('INF GERAIS'!D1819=RESUMO!D1819,'INF GERAIS'!D1819='TERMO DE ADESÃO'!D1819,'INF GERAIS'!D1819=EVENTOS!D1819,'INF GERAIS'!D1819=PAGAMENTOS!D1819,'INF GERAIS'!D1819=VISTORIA!D1819,'INF GERAIS'!D1819='PRESTAÇÃO DE CONTAS'!D1819,'INF GERAIS'!D1819='OBS  ENC'!D1819,'INF GERAIS'!D1819='CONCLUSÃO INFORMAL'!D1819)</f>
        <v>1</v>
      </c>
      <c r="Q1802" t="b">
        <f>AND('INF GERAIS'!E1819=RESUMO!E1819,'INF GERAIS'!E1819='TERMO DE ADESÃO'!E1819,'INF GERAIS'!E1819=EVENTOS!E1819,'INF GERAIS'!E1819=PAGAMENTOS!E1819,'INF GERAIS'!E1819=VISTORIA!E1819,'INF GERAIS'!E1819='PRESTAÇÃO DE CONTAS'!E1819,'INF GERAIS'!E1819='OBS  ENC'!E1819,'INF GERAIS'!E1819='CONCLUSÃO INFORMAL'!E1819)</f>
        <v>1</v>
      </c>
    </row>
    <row r="1803" spans="15:17" x14ac:dyDescent="0.35">
      <c r="O1803" t="b">
        <f>AND('INF GERAIS'!B1820=LEFT(RESUMO!B1820,9),'INF GERAIS'!B1820=LEFT('TERMO DE ADESÃO'!B1820,9),'INF GERAIS'!B1820=LEFT(EVENTOS!B1820,9),'INF GERAIS'!B1820=LEFT(PAGAMENTOS!B1820,9),'INF GERAIS'!B1820=LEFT(VISTORIA!B1820,9),'INF GERAIS'!B1820=LEFT('PRESTAÇÃO DE CONTAS'!B1820,9),'INF GERAIS'!B1820=LEFT('OBS  ENC'!B1820,9),'INF GERAIS'!B1820=LEFT('CONCLUSÃO INFORMAL'!B1820,9))</f>
        <v>1</v>
      </c>
      <c r="P1803" t="b">
        <f>AND('INF GERAIS'!D1820=RESUMO!D1820,'INF GERAIS'!D1820='TERMO DE ADESÃO'!D1820,'INF GERAIS'!D1820=EVENTOS!D1820,'INF GERAIS'!D1820=PAGAMENTOS!D1820,'INF GERAIS'!D1820=VISTORIA!D1820,'INF GERAIS'!D1820='PRESTAÇÃO DE CONTAS'!D1820,'INF GERAIS'!D1820='OBS  ENC'!D1820,'INF GERAIS'!D1820='CONCLUSÃO INFORMAL'!D1820)</f>
        <v>1</v>
      </c>
      <c r="Q1803" t="b">
        <f>AND('INF GERAIS'!E1820=RESUMO!E1820,'INF GERAIS'!E1820='TERMO DE ADESÃO'!E1820,'INF GERAIS'!E1820=EVENTOS!E1820,'INF GERAIS'!E1820=PAGAMENTOS!E1820,'INF GERAIS'!E1820=VISTORIA!E1820,'INF GERAIS'!E1820='PRESTAÇÃO DE CONTAS'!E1820,'INF GERAIS'!E1820='OBS  ENC'!E1820,'INF GERAIS'!E1820='CONCLUSÃO INFORMAL'!E1820)</f>
        <v>1</v>
      </c>
    </row>
    <row r="1804" spans="15:17" x14ac:dyDescent="0.35">
      <c r="O1804" t="b">
        <f>AND('INF GERAIS'!B1821=LEFT(RESUMO!B1821,9),'INF GERAIS'!B1821=LEFT('TERMO DE ADESÃO'!B1821,9),'INF GERAIS'!B1821=LEFT(EVENTOS!B1821,9),'INF GERAIS'!B1821=LEFT(PAGAMENTOS!B1821,9),'INF GERAIS'!B1821=LEFT(VISTORIA!B1821,9),'INF GERAIS'!B1821=LEFT('PRESTAÇÃO DE CONTAS'!B1821,9),'INF GERAIS'!B1821=LEFT('OBS  ENC'!B1821,9),'INF GERAIS'!B1821=LEFT('CONCLUSÃO INFORMAL'!B1821,9))</f>
        <v>1</v>
      </c>
      <c r="P1804" t="b">
        <f>AND('INF GERAIS'!D1821=RESUMO!D1821,'INF GERAIS'!D1821='TERMO DE ADESÃO'!D1821,'INF GERAIS'!D1821=EVENTOS!D1821,'INF GERAIS'!D1821=PAGAMENTOS!D1821,'INF GERAIS'!D1821=VISTORIA!D1821,'INF GERAIS'!D1821='PRESTAÇÃO DE CONTAS'!D1821,'INF GERAIS'!D1821='OBS  ENC'!D1821,'INF GERAIS'!D1821='CONCLUSÃO INFORMAL'!D1821)</f>
        <v>1</v>
      </c>
      <c r="Q1804" t="b">
        <f>AND('INF GERAIS'!E1821=RESUMO!E1821,'INF GERAIS'!E1821='TERMO DE ADESÃO'!E1821,'INF GERAIS'!E1821=EVENTOS!E1821,'INF GERAIS'!E1821=PAGAMENTOS!E1821,'INF GERAIS'!E1821=VISTORIA!E1821,'INF GERAIS'!E1821='PRESTAÇÃO DE CONTAS'!E1821,'INF GERAIS'!E1821='OBS  ENC'!E1821,'INF GERAIS'!E1821='CONCLUSÃO INFORMAL'!E1821)</f>
        <v>1</v>
      </c>
    </row>
    <row r="1805" spans="15:17" x14ac:dyDescent="0.35">
      <c r="O1805" t="b">
        <f>AND('INF GERAIS'!B1822=LEFT(RESUMO!B1822,9),'INF GERAIS'!B1822=LEFT('TERMO DE ADESÃO'!B1822,9),'INF GERAIS'!B1822=LEFT(EVENTOS!B1822,9),'INF GERAIS'!B1822=LEFT(PAGAMENTOS!B1822,9),'INF GERAIS'!B1822=LEFT(VISTORIA!B1822,9),'INF GERAIS'!B1822=LEFT('PRESTAÇÃO DE CONTAS'!B1822,9),'INF GERAIS'!B1822=LEFT('OBS  ENC'!B1822,9),'INF GERAIS'!B1822=LEFT('CONCLUSÃO INFORMAL'!B1822,9))</f>
        <v>1</v>
      </c>
      <c r="P1805" t="b">
        <f>AND('INF GERAIS'!D1822=RESUMO!D1822,'INF GERAIS'!D1822='TERMO DE ADESÃO'!D1822,'INF GERAIS'!D1822=EVENTOS!D1822,'INF GERAIS'!D1822=PAGAMENTOS!D1822,'INF GERAIS'!D1822=VISTORIA!D1822,'INF GERAIS'!D1822='PRESTAÇÃO DE CONTAS'!D1822,'INF GERAIS'!D1822='OBS  ENC'!D1822,'INF GERAIS'!D1822='CONCLUSÃO INFORMAL'!D1822)</f>
        <v>1</v>
      </c>
      <c r="Q1805" t="b">
        <f>AND('INF GERAIS'!E1822=RESUMO!E1822,'INF GERAIS'!E1822='TERMO DE ADESÃO'!E1822,'INF GERAIS'!E1822=EVENTOS!E1822,'INF GERAIS'!E1822=PAGAMENTOS!E1822,'INF GERAIS'!E1822=VISTORIA!E1822,'INF GERAIS'!E1822='PRESTAÇÃO DE CONTAS'!E1822,'INF GERAIS'!E1822='OBS  ENC'!E1822,'INF GERAIS'!E1822='CONCLUSÃO INFORMAL'!E1822)</f>
        <v>1</v>
      </c>
    </row>
    <row r="1806" spans="15:17" x14ac:dyDescent="0.35">
      <c r="O1806" t="b">
        <f>AND('INF GERAIS'!B1823=LEFT(RESUMO!B1823,9),'INF GERAIS'!B1823=LEFT('TERMO DE ADESÃO'!B1823,9),'INF GERAIS'!B1823=LEFT(EVENTOS!B1823,9),'INF GERAIS'!B1823=LEFT(PAGAMENTOS!B1823,9),'INF GERAIS'!B1823=LEFT(VISTORIA!B1823,9),'INF GERAIS'!B1823=LEFT('PRESTAÇÃO DE CONTAS'!B1823,9),'INF GERAIS'!B1823=LEFT('OBS  ENC'!B1823,9),'INF GERAIS'!B1823=LEFT('CONCLUSÃO INFORMAL'!B1823,9))</f>
        <v>1</v>
      </c>
      <c r="P1806" t="b">
        <f>AND('INF GERAIS'!D1823=RESUMO!D1823,'INF GERAIS'!D1823='TERMO DE ADESÃO'!D1823,'INF GERAIS'!D1823=EVENTOS!D1823,'INF GERAIS'!D1823=PAGAMENTOS!D1823,'INF GERAIS'!D1823=VISTORIA!D1823,'INF GERAIS'!D1823='PRESTAÇÃO DE CONTAS'!D1823,'INF GERAIS'!D1823='OBS  ENC'!D1823,'INF GERAIS'!D1823='CONCLUSÃO INFORMAL'!D1823)</f>
        <v>1</v>
      </c>
      <c r="Q1806" t="b">
        <f>AND('INF GERAIS'!E1823=RESUMO!E1823,'INF GERAIS'!E1823='TERMO DE ADESÃO'!E1823,'INF GERAIS'!E1823=EVENTOS!E1823,'INF GERAIS'!E1823=PAGAMENTOS!E1823,'INF GERAIS'!E1823=VISTORIA!E1823,'INF GERAIS'!E1823='PRESTAÇÃO DE CONTAS'!E1823,'INF GERAIS'!E1823='OBS  ENC'!E1823,'INF GERAIS'!E1823='CONCLUSÃO INFORMAL'!E1823)</f>
        <v>1</v>
      </c>
    </row>
    <row r="1807" spans="15:17" x14ac:dyDescent="0.35">
      <c r="O1807" t="b">
        <f>AND('INF GERAIS'!B1824=LEFT(RESUMO!B1824,9),'INF GERAIS'!B1824=LEFT('TERMO DE ADESÃO'!B1824,9),'INF GERAIS'!B1824=LEFT(EVENTOS!B1824,9),'INF GERAIS'!B1824=LEFT(PAGAMENTOS!B1824,9),'INF GERAIS'!B1824=LEFT(VISTORIA!B1824,9),'INF GERAIS'!B1824=LEFT('PRESTAÇÃO DE CONTAS'!B1824,9),'INF GERAIS'!B1824=LEFT('OBS  ENC'!B1824,9),'INF GERAIS'!B1824=LEFT('CONCLUSÃO INFORMAL'!B1824,9))</f>
        <v>1</v>
      </c>
      <c r="P1807" t="b">
        <f>AND('INF GERAIS'!D1824=RESUMO!D1824,'INF GERAIS'!D1824='TERMO DE ADESÃO'!D1824,'INF GERAIS'!D1824=EVENTOS!D1824,'INF GERAIS'!D1824=PAGAMENTOS!D1824,'INF GERAIS'!D1824=VISTORIA!D1824,'INF GERAIS'!D1824='PRESTAÇÃO DE CONTAS'!D1824,'INF GERAIS'!D1824='OBS  ENC'!D1824,'INF GERAIS'!D1824='CONCLUSÃO INFORMAL'!D1824)</f>
        <v>1</v>
      </c>
      <c r="Q1807" t="b">
        <f>AND('INF GERAIS'!E1824=RESUMO!E1824,'INF GERAIS'!E1824='TERMO DE ADESÃO'!E1824,'INF GERAIS'!E1824=EVENTOS!E1824,'INF GERAIS'!E1824=PAGAMENTOS!E1824,'INF GERAIS'!E1824=VISTORIA!E1824,'INF GERAIS'!E1824='PRESTAÇÃO DE CONTAS'!E1824,'INF GERAIS'!E1824='OBS  ENC'!E1824,'INF GERAIS'!E1824='CONCLUSÃO INFORMAL'!E1824)</f>
        <v>1</v>
      </c>
    </row>
    <row r="1808" spans="15:17" x14ac:dyDescent="0.35">
      <c r="O1808" t="b">
        <f>AND('INF GERAIS'!B1825=LEFT(RESUMO!B1825,9),'INF GERAIS'!B1825=LEFT('TERMO DE ADESÃO'!B1825,9),'INF GERAIS'!B1825=LEFT(EVENTOS!B1825,9),'INF GERAIS'!B1825=LEFT(PAGAMENTOS!B1825,9),'INF GERAIS'!B1825=LEFT(VISTORIA!B1825,9),'INF GERAIS'!B1825=LEFT('PRESTAÇÃO DE CONTAS'!B1825,9),'INF GERAIS'!B1825=LEFT('OBS  ENC'!B1825,9),'INF GERAIS'!B1825=LEFT('CONCLUSÃO INFORMAL'!B1825,9))</f>
        <v>1</v>
      </c>
      <c r="P1808" t="b">
        <f>AND('INF GERAIS'!D1825=RESUMO!D1825,'INF GERAIS'!D1825='TERMO DE ADESÃO'!D1825,'INF GERAIS'!D1825=EVENTOS!D1825,'INF GERAIS'!D1825=PAGAMENTOS!D1825,'INF GERAIS'!D1825=VISTORIA!D1825,'INF GERAIS'!D1825='PRESTAÇÃO DE CONTAS'!D1825,'INF GERAIS'!D1825='OBS  ENC'!D1825,'INF GERAIS'!D1825='CONCLUSÃO INFORMAL'!D1825)</f>
        <v>1</v>
      </c>
      <c r="Q1808" t="b">
        <f>AND('INF GERAIS'!E1825=RESUMO!E1825,'INF GERAIS'!E1825='TERMO DE ADESÃO'!E1825,'INF GERAIS'!E1825=EVENTOS!E1825,'INF GERAIS'!E1825=PAGAMENTOS!E1825,'INF GERAIS'!E1825=VISTORIA!E1825,'INF GERAIS'!E1825='PRESTAÇÃO DE CONTAS'!E1825,'INF GERAIS'!E1825='OBS  ENC'!E1825,'INF GERAIS'!E1825='CONCLUSÃO INFORMAL'!E1825)</f>
        <v>1</v>
      </c>
    </row>
    <row r="1809" spans="15:17" x14ac:dyDescent="0.35">
      <c r="O1809" t="b">
        <f>AND('INF GERAIS'!B1826=LEFT(RESUMO!B1826,9),'INF GERAIS'!B1826=LEFT('TERMO DE ADESÃO'!B1826,9),'INF GERAIS'!B1826=LEFT(EVENTOS!B1826,9),'INF GERAIS'!B1826=LEFT(PAGAMENTOS!B1826,9),'INF GERAIS'!B1826=LEFT(VISTORIA!B1826,9),'INF GERAIS'!B1826=LEFT('PRESTAÇÃO DE CONTAS'!B1826,9),'INF GERAIS'!B1826=LEFT('OBS  ENC'!B1826,9),'INF GERAIS'!B1826=LEFT('CONCLUSÃO INFORMAL'!B1826,9))</f>
        <v>1</v>
      </c>
      <c r="P1809" t="b">
        <f>AND('INF GERAIS'!D1826=RESUMO!D1826,'INF GERAIS'!D1826='TERMO DE ADESÃO'!D1826,'INF GERAIS'!D1826=EVENTOS!D1826,'INF GERAIS'!D1826=PAGAMENTOS!D1826,'INF GERAIS'!D1826=VISTORIA!D1826,'INF GERAIS'!D1826='PRESTAÇÃO DE CONTAS'!D1826,'INF GERAIS'!D1826='OBS  ENC'!D1826,'INF GERAIS'!D1826='CONCLUSÃO INFORMAL'!D1826)</f>
        <v>1</v>
      </c>
      <c r="Q1809" t="b">
        <f>AND('INF GERAIS'!E1826=RESUMO!E1826,'INF GERAIS'!E1826='TERMO DE ADESÃO'!E1826,'INF GERAIS'!E1826=EVENTOS!E1826,'INF GERAIS'!E1826=PAGAMENTOS!E1826,'INF GERAIS'!E1826=VISTORIA!E1826,'INF GERAIS'!E1826='PRESTAÇÃO DE CONTAS'!E1826,'INF GERAIS'!E1826='OBS  ENC'!E1826,'INF GERAIS'!E1826='CONCLUSÃO INFORMAL'!E1826)</f>
        <v>1</v>
      </c>
    </row>
    <row r="1810" spans="15:17" x14ac:dyDescent="0.35">
      <c r="O1810" t="b">
        <f>AND('INF GERAIS'!B1827=LEFT(RESUMO!B1827,9),'INF GERAIS'!B1827=LEFT('TERMO DE ADESÃO'!B1827,9),'INF GERAIS'!B1827=LEFT(EVENTOS!B1827,9),'INF GERAIS'!B1827=LEFT(PAGAMENTOS!B1827,9),'INF GERAIS'!B1827=LEFT(VISTORIA!B1827,9),'INF GERAIS'!B1827=LEFT('PRESTAÇÃO DE CONTAS'!B1827,9),'INF GERAIS'!B1827=LEFT('OBS  ENC'!B1827,9),'INF GERAIS'!B1827=LEFT('CONCLUSÃO INFORMAL'!B1827,9))</f>
        <v>1</v>
      </c>
      <c r="P1810" t="b">
        <f>AND('INF GERAIS'!D1827=RESUMO!D1827,'INF GERAIS'!D1827='TERMO DE ADESÃO'!D1827,'INF GERAIS'!D1827=EVENTOS!D1827,'INF GERAIS'!D1827=PAGAMENTOS!D1827,'INF GERAIS'!D1827=VISTORIA!D1827,'INF GERAIS'!D1827='PRESTAÇÃO DE CONTAS'!D1827,'INF GERAIS'!D1827='OBS  ENC'!D1827,'INF GERAIS'!D1827='CONCLUSÃO INFORMAL'!D1827)</f>
        <v>1</v>
      </c>
      <c r="Q1810" t="b">
        <f>AND('INF GERAIS'!E1827=RESUMO!E1827,'INF GERAIS'!E1827='TERMO DE ADESÃO'!E1827,'INF GERAIS'!E1827=EVENTOS!E1827,'INF GERAIS'!E1827=PAGAMENTOS!E1827,'INF GERAIS'!E1827=VISTORIA!E1827,'INF GERAIS'!E1827='PRESTAÇÃO DE CONTAS'!E1827,'INF GERAIS'!E1827='OBS  ENC'!E1827,'INF GERAIS'!E1827='CONCLUSÃO INFORMAL'!E1827)</f>
        <v>1</v>
      </c>
    </row>
    <row r="1811" spans="15:17" x14ac:dyDescent="0.35">
      <c r="O1811" t="b">
        <f>AND('INF GERAIS'!B1828=LEFT(RESUMO!B1828,9),'INF GERAIS'!B1828=LEFT('TERMO DE ADESÃO'!B1828,9),'INF GERAIS'!B1828=LEFT(EVENTOS!B1828,9),'INF GERAIS'!B1828=LEFT(PAGAMENTOS!B1828,9),'INF GERAIS'!B1828=LEFT(VISTORIA!B1828,9),'INF GERAIS'!B1828=LEFT('PRESTAÇÃO DE CONTAS'!B1828,9),'INF GERAIS'!B1828=LEFT('OBS  ENC'!B1828,9),'INF GERAIS'!B1828=LEFT('CONCLUSÃO INFORMAL'!B1828,9))</f>
        <v>1</v>
      </c>
      <c r="P1811" t="b">
        <f>AND('INF GERAIS'!D1828=RESUMO!D1828,'INF GERAIS'!D1828='TERMO DE ADESÃO'!D1828,'INF GERAIS'!D1828=EVENTOS!D1828,'INF GERAIS'!D1828=PAGAMENTOS!D1828,'INF GERAIS'!D1828=VISTORIA!D1828,'INF GERAIS'!D1828='PRESTAÇÃO DE CONTAS'!D1828,'INF GERAIS'!D1828='OBS  ENC'!D1828,'INF GERAIS'!D1828='CONCLUSÃO INFORMAL'!D1828)</f>
        <v>1</v>
      </c>
      <c r="Q1811" t="b">
        <f>AND('INF GERAIS'!E1828=RESUMO!E1828,'INF GERAIS'!E1828='TERMO DE ADESÃO'!E1828,'INF GERAIS'!E1828=EVENTOS!E1828,'INF GERAIS'!E1828=PAGAMENTOS!E1828,'INF GERAIS'!E1828=VISTORIA!E1828,'INF GERAIS'!E1828='PRESTAÇÃO DE CONTAS'!E1828,'INF GERAIS'!E1828='OBS  ENC'!E1828,'INF GERAIS'!E1828='CONCLUSÃO INFORMAL'!E1828)</f>
        <v>1</v>
      </c>
    </row>
    <row r="1812" spans="15:17" x14ac:dyDescent="0.35">
      <c r="O1812" t="b">
        <f>AND('INF GERAIS'!B1829=LEFT(RESUMO!B1829,9),'INF GERAIS'!B1829=LEFT('TERMO DE ADESÃO'!B1829,9),'INF GERAIS'!B1829=LEFT(EVENTOS!B1829,9),'INF GERAIS'!B1829=LEFT(PAGAMENTOS!B1829,9),'INF GERAIS'!B1829=LEFT(VISTORIA!B1829,9),'INF GERAIS'!B1829=LEFT('PRESTAÇÃO DE CONTAS'!B1829,9),'INF GERAIS'!B1829=LEFT('OBS  ENC'!B1829,9),'INF GERAIS'!B1829=LEFT('CONCLUSÃO INFORMAL'!B1829,9))</f>
        <v>1</v>
      </c>
      <c r="P1812" t="b">
        <f>AND('INF GERAIS'!D1829=RESUMO!D1829,'INF GERAIS'!D1829='TERMO DE ADESÃO'!D1829,'INF GERAIS'!D1829=EVENTOS!D1829,'INF GERAIS'!D1829=PAGAMENTOS!D1829,'INF GERAIS'!D1829=VISTORIA!D1829,'INF GERAIS'!D1829='PRESTAÇÃO DE CONTAS'!D1829,'INF GERAIS'!D1829='OBS  ENC'!D1829,'INF GERAIS'!D1829='CONCLUSÃO INFORMAL'!D1829)</f>
        <v>1</v>
      </c>
      <c r="Q1812" t="b">
        <f>AND('INF GERAIS'!E1829=RESUMO!E1829,'INF GERAIS'!E1829='TERMO DE ADESÃO'!E1829,'INF GERAIS'!E1829=EVENTOS!E1829,'INF GERAIS'!E1829=PAGAMENTOS!E1829,'INF GERAIS'!E1829=VISTORIA!E1829,'INF GERAIS'!E1829='PRESTAÇÃO DE CONTAS'!E1829,'INF GERAIS'!E1829='OBS  ENC'!E1829,'INF GERAIS'!E1829='CONCLUSÃO INFORMAL'!E1829)</f>
        <v>1</v>
      </c>
    </row>
    <row r="1813" spans="15:17" x14ac:dyDescent="0.35">
      <c r="O1813" t="b">
        <f>AND('INF GERAIS'!B1830=LEFT(RESUMO!B1830,9),'INF GERAIS'!B1830=LEFT('TERMO DE ADESÃO'!B1830,9),'INF GERAIS'!B1830=LEFT(EVENTOS!B1830,9),'INF GERAIS'!B1830=LEFT(PAGAMENTOS!B1830,9),'INF GERAIS'!B1830=LEFT(VISTORIA!B1830,9),'INF GERAIS'!B1830=LEFT('PRESTAÇÃO DE CONTAS'!B1830,9),'INF GERAIS'!B1830=LEFT('OBS  ENC'!B1830,9),'INF GERAIS'!B1830=LEFT('CONCLUSÃO INFORMAL'!B1830,9))</f>
        <v>1</v>
      </c>
      <c r="P1813" t="b">
        <f>AND('INF GERAIS'!D1830=RESUMO!D1830,'INF GERAIS'!D1830='TERMO DE ADESÃO'!D1830,'INF GERAIS'!D1830=EVENTOS!D1830,'INF GERAIS'!D1830=PAGAMENTOS!D1830,'INF GERAIS'!D1830=VISTORIA!D1830,'INF GERAIS'!D1830='PRESTAÇÃO DE CONTAS'!D1830,'INF GERAIS'!D1830='OBS  ENC'!D1830,'INF GERAIS'!D1830='CONCLUSÃO INFORMAL'!D1830)</f>
        <v>1</v>
      </c>
      <c r="Q1813" t="b">
        <f>AND('INF GERAIS'!E1830=RESUMO!E1830,'INF GERAIS'!E1830='TERMO DE ADESÃO'!E1830,'INF GERAIS'!E1830=EVENTOS!E1830,'INF GERAIS'!E1830=PAGAMENTOS!E1830,'INF GERAIS'!E1830=VISTORIA!E1830,'INF GERAIS'!E1830='PRESTAÇÃO DE CONTAS'!E1830,'INF GERAIS'!E1830='OBS  ENC'!E1830,'INF GERAIS'!E1830='CONCLUSÃO INFORMAL'!E1830)</f>
        <v>1</v>
      </c>
    </row>
    <row r="1814" spans="15:17" x14ac:dyDescent="0.35">
      <c r="O1814" t="b">
        <f>AND('INF GERAIS'!B1831=LEFT(RESUMO!B1831,9),'INF GERAIS'!B1831=LEFT('TERMO DE ADESÃO'!B1831,9),'INF GERAIS'!B1831=LEFT(EVENTOS!B1831,9),'INF GERAIS'!B1831=LEFT(PAGAMENTOS!B1831,9),'INF GERAIS'!B1831=LEFT(VISTORIA!B1831,9),'INF GERAIS'!B1831=LEFT('PRESTAÇÃO DE CONTAS'!B1831,9),'INF GERAIS'!B1831=LEFT('OBS  ENC'!B1831,9),'INF GERAIS'!B1831=LEFT('CONCLUSÃO INFORMAL'!B1831,9))</f>
        <v>1</v>
      </c>
      <c r="P1814" t="b">
        <f>AND('INF GERAIS'!D1831=RESUMO!D1831,'INF GERAIS'!D1831='TERMO DE ADESÃO'!D1831,'INF GERAIS'!D1831=EVENTOS!D1831,'INF GERAIS'!D1831=PAGAMENTOS!D1831,'INF GERAIS'!D1831=VISTORIA!D1831,'INF GERAIS'!D1831='PRESTAÇÃO DE CONTAS'!D1831,'INF GERAIS'!D1831='OBS  ENC'!D1831,'INF GERAIS'!D1831='CONCLUSÃO INFORMAL'!D1831)</f>
        <v>1</v>
      </c>
      <c r="Q1814" t="b">
        <f>AND('INF GERAIS'!E1831=RESUMO!E1831,'INF GERAIS'!E1831='TERMO DE ADESÃO'!E1831,'INF GERAIS'!E1831=EVENTOS!E1831,'INF GERAIS'!E1831=PAGAMENTOS!E1831,'INF GERAIS'!E1831=VISTORIA!E1831,'INF GERAIS'!E1831='PRESTAÇÃO DE CONTAS'!E1831,'INF GERAIS'!E1831='OBS  ENC'!E1831,'INF GERAIS'!E1831='CONCLUSÃO INFORMAL'!E1831)</f>
        <v>1</v>
      </c>
    </row>
    <row r="1815" spans="15:17" x14ac:dyDescent="0.35">
      <c r="O1815" t="b">
        <f>AND('INF GERAIS'!B1832=LEFT(RESUMO!B1832,9),'INF GERAIS'!B1832=LEFT('TERMO DE ADESÃO'!B1832,9),'INF GERAIS'!B1832=LEFT(EVENTOS!B1832,9),'INF GERAIS'!B1832=LEFT(PAGAMENTOS!B1832,9),'INF GERAIS'!B1832=LEFT(VISTORIA!B1832,9),'INF GERAIS'!B1832=LEFT('PRESTAÇÃO DE CONTAS'!B1832,9),'INF GERAIS'!B1832=LEFT('OBS  ENC'!B1832,9),'INF GERAIS'!B1832=LEFT('CONCLUSÃO INFORMAL'!B1832,9))</f>
        <v>1</v>
      </c>
      <c r="P1815" t="b">
        <f>AND('INF GERAIS'!D1832=RESUMO!D1832,'INF GERAIS'!D1832='TERMO DE ADESÃO'!D1832,'INF GERAIS'!D1832=EVENTOS!D1832,'INF GERAIS'!D1832=PAGAMENTOS!D1832,'INF GERAIS'!D1832=VISTORIA!D1832,'INF GERAIS'!D1832='PRESTAÇÃO DE CONTAS'!D1832,'INF GERAIS'!D1832='OBS  ENC'!D1832,'INF GERAIS'!D1832='CONCLUSÃO INFORMAL'!D1832)</f>
        <v>1</v>
      </c>
      <c r="Q1815" t="b">
        <f>AND('INF GERAIS'!E1832=RESUMO!E1832,'INF GERAIS'!E1832='TERMO DE ADESÃO'!E1832,'INF GERAIS'!E1832=EVENTOS!E1832,'INF GERAIS'!E1832=PAGAMENTOS!E1832,'INF GERAIS'!E1832=VISTORIA!E1832,'INF GERAIS'!E1832='PRESTAÇÃO DE CONTAS'!E1832,'INF GERAIS'!E1832='OBS  ENC'!E1832,'INF GERAIS'!E1832='CONCLUSÃO INFORMAL'!E1832)</f>
        <v>1</v>
      </c>
    </row>
    <row r="1816" spans="15:17" x14ac:dyDescent="0.35">
      <c r="O1816" t="b">
        <f>AND('INF GERAIS'!B1833=LEFT(RESUMO!B1833,9),'INF GERAIS'!B1833=LEFT('TERMO DE ADESÃO'!B1833,9),'INF GERAIS'!B1833=LEFT(EVENTOS!B1833,9),'INF GERAIS'!B1833=LEFT(PAGAMENTOS!B1833,9),'INF GERAIS'!B1833=LEFT(VISTORIA!B1833,9),'INF GERAIS'!B1833=LEFT('PRESTAÇÃO DE CONTAS'!B1833,9),'INF GERAIS'!B1833=LEFT('OBS  ENC'!B1833,9),'INF GERAIS'!B1833=LEFT('CONCLUSÃO INFORMAL'!B1833,9))</f>
        <v>1</v>
      </c>
      <c r="P1816" t="b">
        <f>AND('INF GERAIS'!D1833=RESUMO!D1833,'INF GERAIS'!D1833='TERMO DE ADESÃO'!D1833,'INF GERAIS'!D1833=EVENTOS!D1833,'INF GERAIS'!D1833=PAGAMENTOS!D1833,'INF GERAIS'!D1833=VISTORIA!D1833,'INF GERAIS'!D1833='PRESTAÇÃO DE CONTAS'!D1833,'INF GERAIS'!D1833='OBS  ENC'!D1833,'INF GERAIS'!D1833='CONCLUSÃO INFORMAL'!D1833)</f>
        <v>1</v>
      </c>
      <c r="Q1816" t="b">
        <f>AND('INF GERAIS'!E1833=RESUMO!E1833,'INF GERAIS'!E1833='TERMO DE ADESÃO'!E1833,'INF GERAIS'!E1833=EVENTOS!E1833,'INF GERAIS'!E1833=PAGAMENTOS!E1833,'INF GERAIS'!E1833=VISTORIA!E1833,'INF GERAIS'!E1833='PRESTAÇÃO DE CONTAS'!E1833,'INF GERAIS'!E1833='OBS  ENC'!E1833,'INF GERAIS'!E1833='CONCLUSÃO INFORMAL'!E1833)</f>
        <v>1</v>
      </c>
    </row>
    <row r="1817" spans="15:17" x14ac:dyDescent="0.35">
      <c r="O1817" t="b">
        <f>AND('INF GERAIS'!B1834=LEFT(RESUMO!B1834,9),'INF GERAIS'!B1834=LEFT('TERMO DE ADESÃO'!B1834,9),'INF GERAIS'!B1834=LEFT(EVENTOS!B1834,9),'INF GERAIS'!B1834=LEFT(PAGAMENTOS!B1834,9),'INF GERAIS'!B1834=LEFT(VISTORIA!B1834,9),'INF GERAIS'!B1834=LEFT('PRESTAÇÃO DE CONTAS'!B1834,9),'INF GERAIS'!B1834=LEFT('OBS  ENC'!B1834,9),'INF GERAIS'!B1834=LEFT('CONCLUSÃO INFORMAL'!B1834,9))</f>
        <v>1</v>
      </c>
      <c r="P1817" t="b">
        <f>AND('INF GERAIS'!D1834=RESUMO!D1834,'INF GERAIS'!D1834='TERMO DE ADESÃO'!D1834,'INF GERAIS'!D1834=EVENTOS!D1834,'INF GERAIS'!D1834=PAGAMENTOS!D1834,'INF GERAIS'!D1834=VISTORIA!D1834,'INF GERAIS'!D1834='PRESTAÇÃO DE CONTAS'!D1834,'INF GERAIS'!D1834='OBS  ENC'!D1834,'INF GERAIS'!D1834='CONCLUSÃO INFORMAL'!D1834)</f>
        <v>1</v>
      </c>
      <c r="Q1817" t="b">
        <f>AND('INF GERAIS'!E1834=RESUMO!E1834,'INF GERAIS'!E1834='TERMO DE ADESÃO'!E1834,'INF GERAIS'!E1834=EVENTOS!E1834,'INF GERAIS'!E1834=PAGAMENTOS!E1834,'INF GERAIS'!E1834=VISTORIA!E1834,'INF GERAIS'!E1834='PRESTAÇÃO DE CONTAS'!E1834,'INF GERAIS'!E1834='OBS  ENC'!E1834,'INF GERAIS'!E1834='CONCLUSÃO INFORMAL'!E1834)</f>
        <v>1</v>
      </c>
    </row>
    <row r="1818" spans="15:17" x14ac:dyDescent="0.35">
      <c r="O1818" t="b">
        <f>AND('INF GERAIS'!B1835=LEFT(RESUMO!B1835,9),'INF GERAIS'!B1835=LEFT('TERMO DE ADESÃO'!B1835,9),'INF GERAIS'!B1835=LEFT(EVENTOS!B1835,9),'INF GERAIS'!B1835=LEFT(PAGAMENTOS!B1835,9),'INF GERAIS'!B1835=LEFT(VISTORIA!B1835,9),'INF GERAIS'!B1835=LEFT('PRESTAÇÃO DE CONTAS'!B1835,9),'INF GERAIS'!B1835=LEFT('OBS  ENC'!B1835,9),'INF GERAIS'!B1835=LEFT('CONCLUSÃO INFORMAL'!B1835,9))</f>
        <v>1</v>
      </c>
      <c r="P1818" t="b">
        <f>AND('INF GERAIS'!D1835=RESUMO!D1835,'INF GERAIS'!D1835='TERMO DE ADESÃO'!D1835,'INF GERAIS'!D1835=EVENTOS!D1835,'INF GERAIS'!D1835=PAGAMENTOS!D1835,'INF GERAIS'!D1835=VISTORIA!D1835,'INF GERAIS'!D1835='PRESTAÇÃO DE CONTAS'!D1835,'INF GERAIS'!D1835='OBS  ENC'!D1835,'INF GERAIS'!D1835='CONCLUSÃO INFORMAL'!D1835)</f>
        <v>1</v>
      </c>
      <c r="Q1818" t="b">
        <f>AND('INF GERAIS'!E1835=RESUMO!E1835,'INF GERAIS'!E1835='TERMO DE ADESÃO'!E1835,'INF GERAIS'!E1835=EVENTOS!E1835,'INF GERAIS'!E1835=PAGAMENTOS!E1835,'INF GERAIS'!E1835=VISTORIA!E1835,'INF GERAIS'!E1835='PRESTAÇÃO DE CONTAS'!E1835,'INF GERAIS'!E1835='OBS  ENC'!E1835,'INF GERAIS'!E1835='CONCLUSÃO INFORMAL'!E1835)</f>
        <v>1</v>
      </c>
    </row>
    <row r="1819" spans="15:17" x14ac:dyDescent="0.35">
      <c r="O1819" t="b">
        <f>AND('INF GERAIS'!B1836=LEFT(RESUMO!B1836,9),'INF GERAIS'!B1836=LEFT('TERMO DE ADESÃO'!B1836,9),'INF GERAIS'!B1836=LEFT(EVENTOS!B1836,9),'INF GERAIS'!B1836=LEFT(PAGAMENTOS!B1836,9),'INF GERAIS'!B1836=LEFT(VISTORIA!B1836,9),'INF GERAIS'!B1836=LEFT('PRESTAÇÃO DE CONTAS'!B1836,9),'INF GERAIS'!B1836=LEFT('OBS  ENC'!B1836,9),'INF GERAIS'!B1836=LEFT('CONCLUSÃO INFORMAL'!B1836,9))</f>
        <v>1</v>
      </c>
      <c r="P1819" t="b">
        <f>AND('INF GERAIS'!D1836=RESUMO!D1836,'INF GERAIS'!D1836='TERMO DE ADESÃO'!D1836,'INF GERAIS'!D1836=EVENTOS!D1836,'INF GERAIS'!D1836=PAGAMENTOS!D1836,'INF GERAIS'!D1836=VISTORIA!D1836,'INF GERAIS'!D1836='PRESTAÇÃO DE CONTAS'!D1836,'INF GERAIS'!D1836='OBS  ENC'!D1836,'INF GERAIS'!D1836='CONCLUSÃO INFORMAL'!D1836)</f>
        <v>1</v>
      </c>
      <c r="Q1819" t="b">
        <f>AND('INF GERAIS'!E1836=RESUMO!E1836,'INF GERAIS'!E1836='TERMO DE ADESÃO'!E1836,'INF GERAIS'!E1836=EVENTOS!E1836,'INF GERAIS'!E1836=PAGAMENTOS!E1836,'INF GERAIS'!E1836=VISTORIA!E1836,'INF GERAIS'!E1836='PRESTAÇÃO DE CONTAS'!E1836,'INF GERAIS'!E1836='OBS  ENC'!E1836,'INF GERAIS'!E1836='CONCLUSÃO INFORMAL'!E1836)</f>
        <v>1</v>
      </c>
    </row>
    <row r="1820" spans="15:17" x14ac:dyDescent="0.35">
      <c r="O1820" t="b">
        <f>AND('INF GERAIS'!B1837=LEFT(RESUMO!B1837,9),'INF GERAIS'!B1837=LEFT('TERMO DE ADESÃO'!B1837,9),'INF GERAIS'!B1837=LEFT(EVENTOS!B1837,9),'INF GERAIS'!B1837=LEFT(PAGAMENTOS!B1837,9),'INF GERAIS'!B1837=LEFT(VISTORIA!B1837,9),'INF GERAIS'!B1837=LEFT('PRESTAÇÃO DE CONTAS'!B1837,9),'INF GERAIS'!B1837=LEFT('OBS  ENC'!B1837,9),'INF GERAIS'!B1837=LEFT('CONCLUSÃO INFORMAL'!B1837,9))</f>
        <v>1</v>
      </c>
      <c r="P1820" t="b">
        <f>AND('INF GERAIS'!D1837=RESUMO!D1837,'INF GERAIS'!D1837='TERMO DE ADESÃO'!D1837,'INF GERAIS'!D1837=EVENTOS!D1837,'INF GERAIS'!D1837=PAGAMENTOS!D1837,'INF GERAIS'!D1837=VISTORIA!D1837,'INF GERAIS'!D1837='PRESTAÇÃO DE CONTAS'!D1837,'INF GERAIS'!D1837='OBS  ENC'!D1837,'INF GERAIS'!D1837='CONCLUSÃO INFORMAL'!D1837)</f>
        <v>1</v>
      </c>
      <c r="Q1820" t="b">
        <f>AND('INF GERAIS'!E1837=RESUMO!E1837,'INF GERAIS'!E1837='TERMO DE ADESÃO'!E1837,'INF GERAIS'!E1837=EVENTOS!E1837,'INF GERAIS'!E1837=PAGAMENTOS!E1837,'INF GERAIS'!E1837=VISTORIA!E1837,'INF GERAIS'!E1837='PRESTAÇÃO DE CONTAS'!E1837,'INF GERAIS'!E1837='OBS  ENC'!E1837,'INF GERAIS'!E1837='CONCLUSÃO INFORMAL'!E1837)</f>
        <v>1</v>
      </c>
    </row>
    <row r="1821" spans="15:17" x14ac:dyDescent="0.35">
      <c r="O1821" t="b">
        <f>AND('INF GERAIS'!B1838=LEFT(RESUMO!B1838,9),'INF GERAIS'!B1838=LEFT('TERMO DE ADESÃO'!B1838,9),'INF GERAIS'!B1838=LEFT(EVENTOS!B1838,9),'INF GERAIS'!B1838=LEFT(PAGAMENTOS!B1838,9),'INF GERAIS'!B1838=LEFT(VISTORIA!B1838,9),'INF GERAIS'!B1838=LEFT('PRESTAÇÃO DE CONTAS'!B1838,9),'INF GERAIS'!B1838=LEFT('OBS  ENC'!B1838,9),'INF GERAIS'!B1838=LEFT('CONCLUSÃO INFORMAL'!B1838,9))</f>
        <v>1</v>
      </c>
      <c r="P1821" t="b">
        <f>AND('INF GERAIS'!D1838=RESUMO!D1838,'INF GERAIS'!D1838='TERMO DE ADESÃO'!D1838,'INF GERAIS'!D1838=EVENTOS!D1838,'INF GERAIS'!D1838=PAGAMENTOS!D1838,'INF GERAIS'!D1838=VISTORIA!D1838,'INF GERAIS'!D1838='PRESTAÇÃO DE CONTAS'!D1838,'INF GERAIS'!D1838='OBS  ENC'!D1838,'INF GERAIS'!D1838='CONCLUSÃO INFORMAL'!D1838)</f>
        <v>1</v>
      </c>
      <c r="Q1821" t="b">
        <f>AND('INF GERAIS'!E1838=RESUMO!E1838,'INF GERAIS'!E1838='TERMO DE ADESÃO'!E1838,'INF GERAIS'!E1838=EVENTOS!E1838,'INF GERAIS'!E1838=PAGAMENTOS!E1838,'INF GERAIS'!E1838=VISTORIA!E1838,'INF GERAIS'!E1838='PRESTAÇÃO DE CONTAS'!E1838,'INF GERAIS'!E1838='OBS  ENC'!E1838,'INF GERAIS'!E1838='CONCLUSÃO INFORMAL'!E1838)</f>
        <v>1</v>
      </c>
    </row>
    <row r="1822" spans="15:17" x14ac:dyDescent="0.35">
      <c r="O1822" t="b">
        <f>AND('INF GERAIS'!B1839=LEFT(RESUMO!B1839,9),'INF GERAIS'!B1839=LEFT('TERMO DE ADESÃO'!B1839,9),'INF GERAIS'!B1839=LEFT(EVENTOS!B1839,9),'INF GERAIS'!B1839=LEFT(PAGAMENTOS!B1839,9),'INF GERAIS'!B1839=LEFT(VISTORIA!B1839,9),'INF GERAIS'!B1839=LEFT('PRESTAÇÃO DE CONTAS'!B1839,9),'INF GERAIS'!B1839=LEFT('OBS  ENC'!B1839,9),'INF GERAIS'!B1839=LEFT('CONCLUSÃO INFORMAL'!B1839,9))</f>
        <v>1</v>
      </c>
      <c r="P1822" t="b">
        <f>AND('INF GERAIS'!D1839=RESUMO!D1839,'INF GERAIS'!D1839='TERMO DE ADESÃO'!D1839,'INF GERAIS'!D1839=EVENTOS!D1839,'INF GERAIS'!D1839=PAGAMENTOS!D1839,'INF GERAIS'!D1839=VISTORIA!D1839,'INF GERAIS'!D1839='PRESTAÇÃO DE CONTAS'!D1839,'INF GERAIS'!D1839='OBS  ENC'!D1839,'INF GERAIS'!D1839='CONCLUSÃO INFORMAL'!D1839)</f>
        <v>1</v>
      </c>
      <c r="Q1822" t="b">
        <f>AND('INF GERAIS'!E1839=RESUMO!E1839,'INF GERAIS'!E1839='TERMO DE ADESÃO'!E1839,'INF GERAIS'!E1839=EVENTOS!E1839,'INF GERAIS'!E1839=PAGAMENTOS!E1839,'INF GERAIS'!E1839=VISTORIA!E1839,'INF GERAIS'!E1839='PRESTAÇÃO DE CONTAS'!E1839,'INF GERAIS'!E1839='OBS  ENC'!E1839,'INF GERAIS'!E1839='CONCLUSÃO INFORMAL'!E1839)</f>
        <v>1</v>
      </c>
    </row>
    <row r="1823" spans="15:17" x14ac:dyDescent="0.35">
      <c r="O1823" t="b">
        <f>AND('INF GERAIS'!B1840=LEFT(RESUMO!B1840,9),'INF GERAIS'!B1840=LEFT('TERMO DE ADESÃO'!B1840,9),'INF GERAIS'!B1840=LEFT(EVENTOS!B1840,9),'INF GERAIS'!B1840=LEFT(PAGAMENTOS!B1840,9),'INF GERAIS'!B1840=LEFT(VISTORIA!B1840,9),'INF GERAIS'!B1840=LEFT('PRESTAÇÃO DE CONTAS'!B1840,9),'INF GERAIS'!B1840=LEFT('OBS  ENC'!B1840,9),'INF GERAIS'!B1840=LEFT('CONCLUSÃO INFORMAL'!B1840,9))</f>
        <v>1</v>
      </c>
      <c r="P1823" t="b">
        <f>AND('INF GERAIS'!D1840=RESUMO!D1840,'INF GERAIS'!D1840='TERMO DE ADESÃO'!D1840,'INF GERAIS'!D1840=EVENTOS!D1840,'INF GERAIS'!D1840=PAGAMENTOS!D1840,'INF GERAIS'!D1840=VISTORIA!D1840,'INF GERAIS'!D1840='PRESTAÇÃO DE CONTAS'!D1840,'INF GERAIS'!D1840='OBS  ENC'!D1840,'INF GERAIS'!D1840='CONCLUSÃO INFORMAL'!D1840)</f>
        <v>1</v>
      </c>
      <c r="Q1823" t="b">
        <f>AND('INF GERAIS'!E1840=RESUMO!E1840,'INF GERAIS'!E1840='TERMO DE ADESÃO'!E1840,'INF GERAIS'!E1840=EVENTOS!E1840,'INF GERAIS'!E1840=PAGAMENTOS!E1840,'INF GERAIS'!E1840=VISTORIA!E1840,'INF GERAIS'!E1840='PRESTAÇÃO DE CONTAS'!E1840,'INF GERAIS'!E1840='OBS  ENC'!E1840,'INF GERAIS'!E1840='CONCLUSÃO INFORMAL'!E1840)</f>
        <v>1</v>
      </c>
    </row>
    <row r="1824" spans="15:17" x14ac:dyDescent="0.35">
      <c r="O1824" t="b">
        <f>AND('INF GERAIS'!B1841=LEFT(RESUMO!B1841,9),'INF GERAIS'!B1841=LEFT('TERMO DE ADESÃO'!B1841,9),'INF GERAIS'!B1841=LEFT(EVENTOS!B1841,9),'INF GERAIS'!B1841=LEFT(PAGAMENTOS!B1841,9),'INF GERAIS'!B1841=LEFT(VISTORIA!B1841,9),'INF GERAIS'!B1841=LEFT('PRESTAÇÃO DE CONTAS'!B1841,9),'INF GERAIS'!B1841=LEFT('OBS  ENC'!B1841,9),'INF GERAIS'!B1841=LEFT('CONCLUSÃO INFORMAL'!B1841,9))</f>
        <v>1</v>
      </c>
      <c r="P1824" t="b">
        <f>AND('INF GERAIS'!D1841=RESUMO!D1841,'INF GERAIS'!D1841='TERMO DE ADESÃO'!D1841,'INF GERAIS'!D1841=EVENTOS!D1841,'INF GERAIS'!D1841=PAGAMENTOS!D1841,'INF GERAIS'!D1841=VISTORIA!D1841,'INF GERAIS'!D1841='PRESTAÇÃO DE CONTAS'!D1841,'INF GERAIS'!D1841='OBS  ENC'!D1841,'INF GERAIS'!D1841='CONCLUSÃO INFORMAL'!D1841)</f>
        <v>1</v>
      </c>
      <c r="Q1824" t="b">
        <f>AND('INF GERAIS'!E1841=RESUMO!E1841,'INF GERAIS'!E1841='TERMO DE ADESÃO'!E1841,'INF GERAIS'!E1841=EVENTOS!E1841,'INF GERAIS'!E1841=PAGAMENTOS!E1841,'INF GERAIS'!E1841=VISTORIA!E1841,'INF GERAIS'!E1841='PRESTAÇÃO DE CONTAS'!E1841,'INF GERAIS'!E1841='OBS  ENC'!E1841,'INF GERAIS'!E1841='CONCLUSÃO INFORMAL'!E1841)</f>
        <v>1</v>
      </c>
    </row>
    <row r="1825" spans="15:17" x14ac:dyDescent="0.35">
      <c r="O1825" t="b">
        <f>AND('INF GERAIS'!B1842=LEFT(RESUMO!B1842,9),'INF GERAIS'!B1842=LEFT('TERMO DE ADESÃO'!B1842,9),'INF GERAIS'!B1842=LEFT(EVENTOS!B1842,9),'INF GERAIS'!B1842=LEFT(PAGAMENTOS!B1842,9),'INF GERAIS'!B1842=LEFT(VISTORIA!B1842,9),'INF GERAIS'!B1842=LEFT('PRESTAÇÃO DE CONTAS'!B1842,9),'INF GERAIS'!B1842=LEFT('OBS  ENC'!B1842,9),'INF GERAIS'!B1842=LEFT('CONCLUSÃO INFORMAL'!B1842,9))</f>
        <v>1</v>
      </c>
      <c r="P1825" t="b">
        <f>AND('INF GERAIS'!D1842=RESUMO!D1842,'INF GERAIS'!D1842='TERMO DE ADESÃO'!D1842,'INF GERAIS'!D1842=EVENTOS!D1842,'INF GERAIS'!D1842=PAGAMENTOS!D1842,'INF GERAIS'!D1842=VISTORIA!D1842,'INF GERAIS'!D1842='PRESTAÇÃO DE CONTAS'!D1842,'INF GERAIS'!D1842='OBS  ENC'!D1842,'INF GERAIS'!D1842='CONCLUSÃO INFORMAL'!D1842)</f>
        <v>1</v>
      </c>
      <c r="Q1825" t="b">
        <f>AND('INF GERAIS'!E1842=RESUMO!E1842,'INF GERAIS'!E1842='TERMO DE ADESÃO'!E1842,'INF GERAIS'!E1842=EVENTOS!E1842,'INF GERAIS'!E1842=PAGAMENTOS!E1842,'INF GERAIS'!E1842=VISTORIA!E1842,'INF GERAIS'!E1842='PRESTAÇÃO DE CONTAS'!E1842,'INF GERAIS'!E1842='OBS  ENC'!E1842,'INF GERAIS'!E1842='CONCLUSÃO INFORMAL'!E1842)</f>
        <v>1</v>
      </c>
    </row>
    <row r="1826" spans="15:17" x14ac:dyDescent="0.35">
      <c r="O1826" t="b">
        <f>AND('INF GERAIS'!B1843=LEFT(RESUMO!B1843,9),'INF GERAIS'!B1843=LEFT('TERMO DE ADESÃO'!B1843,9),'INF GERAIS'!B1843=LEFT(EVENTOS!B1843,9),'INF GERAIS'!B1843=LEFT(PAGAMENTOS!B1843,9),'INF GERAIS'!B1843=LEFT(VISTORIA!B1843,9),'INF GERAIS'!B1843=LEFT('PRESTAÇÃO DE CONTAS'!B1843,9),'INF GERAIS'!B1843=LEFT('OBS  ENC'!B1843,9),'INF GERAIS'!B1843=LEFT('CONCLUSÃO INFORMAL'!B1843,9))</f>
        <v>1</v>
      </c>
      <c r="P1826" t="b">
        <f>AND('INF GERAIS'!D1843=RESUMO!D1843,'INF GERAIS'!D1843='TERMO DE ADESÃO'!D1843,'INF GERAIS'!D1843=EVENTOS!D1843,'INF GERAIS'!D1843=PAGAMENTOS!D1843,'INF GERAIS'!D1843=VISTORIA!D1843,'INF GERAIS'!D1843='PRESTAÇÃO DE CONTAS'!D1843,'INF GERAIS'!D1843='OBS  ENC'!D1843,'INF GERAIS'!D1843='CONCLUSÃO INFORMAL'!D1843)</f>
        <v>1</v>
      </c>
      <c r="Q1826" t="b">
        <f>AND('INF GERAIS'!E1843=RESUMO!E1843,'INF GERAIS'!E1843='TERMO DE ADESÃO'!E1843,'INF GERAIS'!E1843=EVENTOS!E1843,'INF GERAIS'!E1843=PAGAMENTOS!E1843,'INF GERAIS'!E1843=VISTORIA!E1843,'INF GERAIS'!E1843='PRESTAÇÃO DE CONTAS'!E1843,'INF GERAIS'!E1843='OBS  ENC'!E1843,'INF GERAIS'!E1843='CONCLUSÃO INFORMAL'!E1843)</f>
        <v>1</v>
      </c>
    </row>
    <row r="1827" spans="15:17" x14ac:dyDescent="0.35">
      <c r="O1827" t="b">
        <f>AND('INF GERAIS'!B1844=LEFT(RESUMO!B1844,9),'INF GERAIS'!B1844=LEFT('TERMO DE ADESÃO'!B1844,9),'INF GERAIS'!B1844=LEFT(EVENTOS!B1844,9),'INF GERAIS'!B1844=LEFT(PAGAMENTOS!B1844,9),'INF GERAIS'!B1844=LEFT(VISTORIA!B1844,9),'INF GERAIS'!B1844=LEFT('PRESTAÇÃO DE CONTAS'!B1844,9),'INF GERAIS'!B1844=LEFT('OBS  ENC'!B1844,9),'INF GERAIS'!B1844=LEFT('CONCLUSÃO INFORMAL'!B1844,9))</f>
        <v>1</v>
      </c>
      <c r="P1827" t="b">
        <f>AND('INF GERAIS'!D1844=RESUMO!D1844,'INF GERAIS'!D1844='TERMO DE ADESÃO'!D1844,'INF GERAIS'!D1844=EVENTOS!D1844,'INF GERAIS'!D1844=PAGAMENTOS!D1844,'INF GERAIS'!D1844=VISTORIA!D1844,'INF GERAIS'!D1844='PRESTAÇÃO DE CONTAS'!D1844,'INF GERAIS'!D1844='OBS  ENC'!D1844,'INF GERAIS'!D1844='CONCLUSÃO INFORMAL'!D1844)</f>
        <v>1</v>
      </c>
      <c r="Q1827" t="b">
        <f>AND('INF GERAIS'!E1844=RESUMO!E1844,'INF GERAIS'!E1844='TERMO DE ADESÃO'!E1844,'INF GERAIS'!E1844=EVENTOS!E1844,'INF GERAIS'!E1844=PAGAMENTOS!E1844,'INF GERAIS'!E1844=VISTORIA!E1844,'INF GERAIS'!E1844='PRESTAÇÃO DE CONTAS'!E1844,'INF GERAIS'!E1844='OBS  ENC'!E1844,'INF GERAIS'!E1844='CONCLUSÃO INFORMAL'!E1844)</f>
        <v>1</v>
      </c>
    </row>
    <row r="1828" spans="15:17" x14ac:dyDescent="0.35">
      <c r="O1828" t="b">
        <f>AND('INF GERAIS'!B1845=LEFT(RESUMO!B1845,9),'INF GERAIS'!B1845=LEFT('TERMO DE ADESÃO'!B1845,9),'INF GERAIS'!B1845=LEFT(EVENTOS!B1845,9),'INF GERAIS'!B1845=LEFT(PAGAMENTOS!B1845,9),'INF GERAIS'!B1845=LEFT(VISTORIA!B1845,9),'INF GERAIS'!B1845=LEFT('PRESTAÇÃO DE CONTAS'!B1845,9),'INF GERAIS'!B1845=LEFT('OBS  ENC'!B1845,9),'INF GERAIS'!B1845=LEFT('CONCLUSÃO INFORMAL'!B1845,9))</f>
        <v>1</v>
      </c>
      <c r="P1828" t="b">
        <f>AND('INF GERAIS'!D1845=RESUMO!D1845,'INF GERAIS'!D1845='TERMO DE ADESÃO'!D1845,'INF GERAIS'!D1845=EVENTOS!D1845,'INF GERAIS'!D1845=PAGAMENTOS!D1845,'INF GERAIS'!D1845=VISTORIA!D1845,'INF GERAIS'!D1845='PRESTAÇÃO DE CONTAS'!D1845,'INF GERAIS'!D1845='OBS  ENC'!D1845,'INF GERAIS'!D1845='CONCLUSÃO INFORMAL'!D1845)</f>
        <v>1</v>
      </c>
      <c r="Q1828" t="b">
        <f>AND('INF GERAIS'!E1845=RESUMO!E1845,'INF GERAIS'!E1845='TERMO DE ADESÃO'!E1845,'INF GERAIS'!E1845=EVENTOS!E1845,'INF GERAIS'!E1845=PAGAMENTOS!E1845,'INF GERAIS'!E1845=VISTORIA!E1845,'INF GERAIS'!E1845='PRESTAÇÃO DE CONTAS'!E1845,'INF GERAIS'!E1845='OBS  ENC'!E1845,'INF GERAIS'!E1845='CONCLUSÃO INFORMAL'!E1845)</f>
        <v>1</v>
      </c>
    </row>
    <row r="1829" spans="15:17" x14ac:dyDescent="0.35">
      <c r="O1829" t="b">
        <f>AND('INF GERAIS'!B1846=LEFT(RESUMO!B1846,9),'INF GERAIS'!B1846=LEFT('TERMO DE ADESÃO'!B1846,9),'INF GERAIS'!B1846=LEFT(EVENTOS!B1846,9),'INF GERAIS'!B1846=LEFT(PAGAMENTOS!B1846,9),'INF GERAIS'!B1846=LEFT(VISTORIA!B1846,9),'INF GERAIS'!B1846=LEFT('PRESTAÇÃO DE CONTAS'!B1846,9),'INF GERAIS'!B1846=LEFT('OBS  ENC'!B1846,9),'INF GERAIS'!B1846=LEFT('CONCLUSÃO INFORMAL'!B1846,9))</f>
        <v>1</v>
      </c>
      <c r="P1829" t="b">
        <f>AND('INF GERAIS'!D1846=RESUMO!D1846,'INF GERAIS'!D1846='TERMO DE ADESÃO'!D1846,'INF GERAIS'!D1846=EVENTOS!D1846,'INF GERAIS'!D1846=PAGAMENTOS!D1846,'INF GERAIS'!D1846=VISTORIA!D1846,'INF GERAIS'!D1846='PRESTAÇÃO DE CONTAS'!D1846,'INF GERAIS'!D1846='OBS  ENC'!D1846,'INF GERAIS'!D1846='CONCLUSÃO INFORMAL'!D1846)</f>
        <v>1</v>
      </c>
      <c r="Q1829" t="b">
        <f>AND('INF GERAIS'!E1846=RESUMO!E1846,'INF GERAIS'!E1846='TERMO DE ADESÃO'!E1846,'INF GERAIS'!E1846=EVENTOS!E1846,'INF GERAIS'!E1846=PAGAMENTOS!E1846,'INF GERAIS'!E1846=VISTORIA!E1846,'INF GERAIS'!E1846='PRESTAÇÃO DE CONTAS'!E1846,'INF GERAIS'!E1846='OBS  ENC'!E1846,'INF GERAIS'!E1846='CONCLUSÃO INFORMAL'!E1846)</f>
        <v>1</v>
      </c>
    </row>
    <row r="1830" spans="15:17" x14ac:dyDescent="0.35">
      <c r="O1830" t="b">
        <f>AND('INF GERAIS'!B1847=LEFT(RESUMO!B1847,9),'INF GERAIS'!B1847=LEFT('TERMO DE ADESÃO'!B1847,9),'INF GERAIS'!B1847=LEFT(EVENTOS!B1847,9),'INF GERAIS'!B1847=LEFT(PAGAMENTOS!B1847,9),'INF GERAIS'!B1847=LEFT(VISTORIA!B1847,9),'INF GERAIS'!B1847=LEFT('PRESTAÇÃO DE CONTAS'!B1847,9),'INF GERAIS'!B1847=LEFT('OBS  ENC'!B1847,9),'INF GERAIS'!B1847=LEFT('CONCLUSÃO INFORMAL'!B1847,9))</f>
        <v>1</v>
      </c>
      <c r="P1830" t="b">
        <f>AND('INF GERAIS'!D1847=RESUMO!D1847,'INF GERAIS'!D1847='TERMO DE ADESÃO'!D1847,'INF GERAIS'!D1847=EVENTOS!D1847,'INF GERAIS'!D1847=PAGAMENTOS!D1847,'INF GERAIS'!D1847=VISTORIA!D1847,'INF GERAIS'!D1847='PRESTAÇÃO DE CONTAS'!D1847,'INF GERAIS'!D1847='OBS  ENC'!D1847,'INF GERAIS'!D1847='CONCLUSÃO INFORMAL'!D1847)</f>
        <v>1</v>
      </c>
      <c r="Q1830" t="b">
        <f>AND('INF GERAIS'!E1847=RESUMO!E1847,'INF GERAIS'!E1847='TERMO DE ADESÃO'!E1847,'INF GERAIS'!E1847=EVENTOS!E1847,'INF GERAIS'!E1847=PAGAMENTOS!E1847,'INF GERAIS'!E1847=VISTORIA!E1847,'INF GERAIS'!E1847='PRESTAÇÃO DE CONTAS'!E1847,'INF GERAIS'!E1847='OBS  ENC'!E1847,'INF GERAIS'!E1847='CONCLUSÃO INFORMAL'!E1847)</f>
        <v>1</v>
      </c>
    </row>
    <row r="1831" spans="15:17" x14ac:dyDescent="0.35">
      <c r="O1831" t="b">
        <f>AND('INF GERAIS'!B1848=LEFT(RESUMO!B1848,9),'INF GERAIS'!B1848=LEFT('TERMO DE ADESÃO'!B1848,9),'INF GERAIS'!B1848=LEFT(EVENTOS!B1848,9),'INF GERAIS'!B1848=LEFT(PAGAMENTOS!B1848,9),'INF GERAIS'!B1848=LEFT(VISTORIA!B1848,9),'INF GERAIS'!B1848=LEFT('PRESTAÇÃO DE CONTAS'!B1848,9),'INF GERAIS'!B1848=LEFT('OBS  ENC'!B1848,9),'INF GERAIS'!B1848=LEFT('CONCLUSÃO INFORMAL'!B1848,9))</f>
        <v>1</v>
      </c>
      <c r="P1831" t="b">
        <f>AND('INF GERAIS'!D1848=RESUMO!D1848,'INF GERAIS'!D1848='TERMO DE ADESÃO'!D1848,'INF GERAIS'!D1848=EVENTOS!D1848,'INF GERAIS'!D1848=PAGAMENTOS!D1848,'INF GERAIS'!D1848=VISTORIA!D1848,'INF GERAIS'!D1848='PRESTAÇÃO DE CONTAS'!D1848,'INF GERAIS'!D1848='OBS  ENC'!D1848,'INF GERAIS'!D1848='CONCLUSÃO INFORMAL'!D1848)</f>
        <v>1</v>
      </c>
      <c r="Q1831" t="b">
        <f>AND('INF GERAIS'!E1848=RESUMO!E1848,'INF GERAIS'!E1848='TERMO DE ADESÃO'!E1848,'INF GERAIS'!E1848=EVENTOS!E1848,'INF GERAIS'!E1848=PAGAMENTOS!E1848,'INF GERAIS'!E1848=VISTORIA!E1848,'INF GERAIS'!E1848='PRESTAÇÃO DE CONTAS'!E1848,'INF GERAIS'!E1848='OBS  ENC'!E1848,'INF GERAIS'!E1848='CONCLUSÃO INFORMAL'!E1848)</f>
        <v>1</v>
      </c>
    </row>
    <row r="1832" spans="15:17" x14ac:dyDescent="0.35">
      <c r="O1832" t="b">
        <f>AND('INF GERAIS'!B1849=LEFT(RESUMO!B1849,9),'INF GERAIS'!B1849=LEFT('TERMO DE ADESÃO'!B1849,9),'INF GERAIS'!B1849=LEFT(EVENTOS!B1849,9),'INF GERAIS'!B1849=LEFT(PAGAMENTOS!B1849,9),'INF GERAIS'!B1849=LEFT(VISTORIA!B1849,9),'INF GERAIS'!B1849=LEFT('PRESTAÇÃO DE CONTAS'!B1849,9),'INF GERAIS'!B1849=LEFT('OBS  ENC'!B1849,9),'INF GERAIS'!B1849=LEFT('CONCLUSÃO INFORMAL'!B1849,9))</f>
        <v>1</v>
      </c>
      <c r="P1832" t="b">
        <f>AND('INF GERAIS'!D1849=RESUMO!D1849,'INF GERAIS'!D1849='TERMO DE ADESÃO'!D1849,'INF GERAIS'!D1849=EVENTOS!D1849,'INF GERAIS'!D1849=PAGAMENTOS!D1849,'INF GERAIS'!D1849=VISTORIA!D1849,'INF GERAIS'!D1849='PRESTAÇÃO DE CONTAS'!D1849,'INF GERAIS'!D1849='OBS  ENC'!D1849,'INF GERAIS'!D1849='CONCLUSÃO INFORMAL'!D1849)</f>
        <v>1</v>
      </c>
      <c r="Q1832" t="b">
        <f>AND('INF GERAIS'!E1849=RESUMO!E1849,'INF GERAIS'!E1849='TERMO DE ADESÃO'!E1849,'INF GERAIS'!E1849=EVENTOS!E1849,'INF GERAIS'!E1849=PAGAMENTOS!E1849,'INF GERAIS'!E1849=VISTORIA!E1849,'INF GERAIS'!E1849='PRESTAÇÃO DE CONTAS'!E1849,'INF GERAIS'!E1849='OBS  ENC'!E1849,'INF GERAIS'!E1849='CONCLUSÃO INFORMAL'!E1849)</f>
        <v>1</v>
      </c>
    </row>
    <row r="1833" spans="15:17" x14ac:dyDescent="0.35">
      <c r="O1833" t="b">
        <f>AND('INF GERAIS'!B1850=LEFT(RESUMO!B1850,9),'INF GERAIS'!B1850=LEFT('TERMO DE ADESÃO'!B1850,9),'INF GERAIS'!B1850=LEFT(EVENTOS!B1850,9),'INF GERAIS'!B1850=LEFT(PAGAMENTOS!B1850,9),'INF GERAIS'!B1850=LEFT(VISTORIA!B1850,9),'INF GERAIS'!B1850=LEFT('PRESTAÇÃO DE CONTAS'!B1850,9),'INF GERAIS'!B1850=LEFT('OBS  ENC'!B1850,9),'INF GERAIS'!B1850=LEFT('CONCLUSÃO INFORMAL'!B1850,9))</f>
        <v>1</v>
      </c>
      <c r="P1833" t="b">
        <f>AND('INF GERAIS'!D1850=RESUMO!D1850,'INF GERAIS'!D1850='TERMO DE ADESÃO'!D1850,'INF GERAIS'!D1850=EVENTOS!D1850,'INF GERAIS'!D1850=PAGAMENTOS!D1850,'INF GERAIS'!D1850=VISTORIA!D1850,'INF GERAIS'!D1850='PRESTAÇÃO DE CONTAS'!D1850,'INF GERAIS'!D1850='OBS  ENC'!D1850,'INF GERAIS'!D1850='CONCLUSÃO INFORMAL'!D1850)</f>
        <v>1</v>
      </c>
      <c r="Q1833" t="b">
        <f>AND('INF GERAIS'!E1850=RESUMO!E1850,'INF GERAIS'!E1850='TERMO DE ADESÃO'!E1850,'INF GERAIS'!E1850=EVENTOS!E1850,'INF GERAIS'!E1850=PAGAMENTOS!E1850,'INF GERAIS'!E1850=VISTORIA!E1850,'INF GERAIS'!E1850='PRESTAÇÃO DE CONTAS'!E1850,'INF GERAIS'!E1850='OBS  ENC'!E1850,'INF GERAIS'!E1850='CONCLUSÃO INFORMAL'!E1850)</f>
        <v>1</v>
      </c>
    </row>
    <row r="1834" spans="15:17" x14ac:dyDescent="0.35">
      <c r="O1834" t="b">
        <f>AND('INF GERAIS'!B1851=LEFT(RESUMO!B1851,9),'INF GERAIS'!B1851=LEFT('TERMO DE ADESÃO'!B1851,9),'INF GERAIS'!B1851=LEFT(EVENTOS!B1851,9),'INF GERAIS'!B1851=LEFT(PAGAMENTOS!B1851,9),'INF GERAIS'!B1851=LEFT(VISTORIA!B1851,9),'INF GERAIS'!B1851=LEFT('PRESTAÇÃO DE CONTAS'!B1851,9),'INF GERAIS'!B1851=LEFT('OBS  ENC'!B1851,9),'INF GERAIS'!B1851=LEFT('CONCLUSÃO INFORMAL'!B1851,9))</f>
        <v>1</v>
      </c>
      <c r="P1834" t="b">
        <f>AND('INF GERAIS'!D1851=RESUMO!D1851,'INF GERAIS'!D1851='TERMO DE ADESÃO'!D1851,'INF GERAIS'!D1851=EVENTOS!D1851,'INF GERAIS'!D1851=PAGAMENTOS!D1851,'INF GERAIS'!D1851=VISTORIA!D1851,'INF GERAIS'!D1851='PRESTAÇÃO DE CONTAS'!D1851,'INF GERAIS'!D1851='OBS  ENC'!D1851,'INF GERAIS'!D1851='CONCLUSÃO INFORMAL'!D1851)</f>
        <v>1</v>
      </c>
      <c r="Q1834" t="b">
        <f>AND('INF GERAIS'!E1851=RESUMO!E1851,'INF GERAIS'!E1851='TERMO DE ADESÃO'!E1851,'INF GERAIS'!E1851=EVENTOS!E1851,'INF GERAIS'!E1851=PAGAMENTOS!E1851,'INF GERAIS'!E1851=VISTORIA!E1851,'INF GERAIS'!E1851='PRESTAÇÃO DE CONTAS'!E1851,'INF GERAIS'!E1851='OBS  ENC'!E1851,'INF GERAIS'!E1851='CONCLUSÃO INFORMAL'!E1851)</f>
        <v>1</v>
      </c>
    </row>
    <row r="1835" spans="15:17" x14ac:dyDescent="0.35">
      <c r="O1835" t="b">
        <f>AND('INF GERAIS'!B1852=LEFT(RESUMO!B1852,9),'INF GERAIS'!B1852=LEFT('TERMO DE ADESÃO'!B1852,9),'INF GERAIS'!B1852=LEFT(EVENTOS!B1852,9),'INF GERAIS'!B1852=LEFT(PAGAMENTOS!B1852,9),'INF GERAIS'!B1852=LEFT(VISTORIA!B1852,9),'INF GERAIS'!B1852=LEFT('PRESTAÇÃO DE CONTAS'!B1852,9),'INF GERAIS'!B1852=LEFT('OBS  ENC'!B1852,9),'INF GERAIS'!B1852=LEFT('CONCLUSÃO INFORMAL'!B1852,9))</f>
        <v>1</v>
      </c>
      <c r="P1835" t="b">
        <f>AND('INF GERAIS'!D1852=RESUMO!D1852,'INF GERAIS'!D1852='TERMO DE ADESÃO'!D1852,'INF GERAIS'!D1852=EVENTOS!D1852,'INF GERAIS'!D1852=PAGAMENTOS!D1852,'INF GERAIS'!D1852=VISTORIA!D1852,'INF GERAIS'!D1852='PRESTAÇÃO DE CONTAS'!D1852,'INF GERAIS'!D1852='OBS  ENC'!D1852,'INF GERAIS'!D1852='CONCLUSÃO INFORMAL'!D1852)</f>
        <v>1</v>
      </c>
      <c r="Q1835" t="b">
        <f>AND('INF GERAIS'!E1852=RESUMO!E1852,'INF GERAIS'!E1852='TERMO DE ADESÃO'!E1852,'INF GERAIS'!E1852=EVENTOS!E1852,'INF GERAIS'!E1852=PAGAMENTOS!E1852,'INF GERAIS'!E1852=VISTORIA!E1852,'INF GERAIS'!E1852='PRESTAÇÃO DE CONTAS'!E1852,'INF GERAIS'!E1852='OBS  ENC'!E1852,'INF GERAIS'!E1852='CONCLUSÃO INFORMAL'!E1852)</f>
        <v>1</v>
      </c>
    </row>
    <row r="1836" spans="15:17" x14ac:dyDescent="0.35">
      <c r="O1836" t="b">
        <f>AND('INF GERAIS'!B1853=LEFT(RESUMO!B1853,9),'INF GERAIS'!B1853=LEFT('TERMO DE ADESÃO'!B1853,9),'INF GERAIS'!B1853=LEFT(EVENTOS!B1853,9),'INF GERAIS'!B1853=LEFT(PAGAMENTOS!B1853,9),'INF GERAIS'!B1853=LEFT(VISTORIA!B1853,9),'INF GERAIS'!B1853=LEFT('PRESTAÇÃO DE CONTAS'!B1853,9),'INF GERAIS'!B1853=LEFT('OBS  ENC'!B1853,9),'INF GERAIS'!B1853=LEFT('CONCLUSÃO INFORMAL'!B1853,9))</f>
        <v>1</v>
      </c>
      <c r="P1836" t="b">
        <f>AND('INF GERAIS'!D1853=RESUMO!D1853,'INF GERAIS'!D1853='TERMO DE ADESÃO'!D1853,'INF GERAIS'!D1853=EVENTOS!D1853,'INF GERAIS'!D1853=PAGAMENTOS!D1853,'INF GERAIS'!D1853=VISTORIA!D1853,'INF GERAIS'!D1853='PRESTAÇÃO DE CONTAS'!D1853,'INF GERAIS'!D1853='OBS  ENC'!D1853,'INF GERAIS'!D1853='CONCLUSÃO INFORMAL'!D1853)</f>
        <v>1</v>
      </c>
      <c r="Q1836" t="b">
        <f>AND('INF GERAIS'!E1853=RESUMO!E1853,'INF GERAIS'!E1853='TERMO DE ADESÃO'!E1853,'INF GERAIS'!E1853=EVENTOS!E1853,'INF GERAIS'!E1853=PAGAMENTOS!E1853,'INF GERAIS'!E1853=VISTORIA!E1853,'INF GERAIS'!E1853='PRESTAÇÃO DE CONTAS'!E1853,'INF GERAIS'!E1853='OBS  ENC'!E1853,'INF GERAIS'!E1853='CONCLUSÃO INFORMAL'!E1853)</f>
        <v>1</v>
      </c>
    </row>
    <row r="1837" spans="15:17" x14ac:dyDescent="0.35">
      <c r="O1837" t="b">
        <f>AND('INF GERAIS'!B1854=LEFT(RESUMO!B1854,9),'INF GERAIS'!B1854=LEFT('TERMO DE ADESÃO'!B1854,9),'INF GERAIS'!B1854=LEFT(EVENTOS!B1854,9),'INF GERAIS'!B1854=LEFT(PAGAMENTOS!B1854,9),'INF GERAIS'!B1854=LEFT(VISTORIA!B1854,9),'INF GERAIS'!B1854=LEFT('PRESTAÇÃO DE CONTAS'!B1854,9),'INF GERAIS'!B1854=LEFT('OBS  ENC'!B1854,9),'INF GERAIS'!B1854=LEFT('CONCLUSÃO INFORMAL'!B1854,9))</f>
        <v>1</v>
      </c>
      <c r="P1837" t="b">
        <f>AND('INF GERAIS'!D1854=RESUMO!D1854,'INF GERAIS'!D1854='TERMO DE ADESÃO'!D1854,'INF GERAIS'!D1854=EVENTOS!D1854,'INF GERAIS'!D1854=PAGAMENTOS!D1854,'INF GERAIS'!D1854=VISTORIA!D1854,'INF GERAIS'!D1854='PRESTAÇÃO DE CONTAS'!D1854,'INF GERAIS'!D1854='OBS  ENC'!D1854,'INF GERAIS'!D1854='CONCLUSÃO INFORMAL'!D1854)</f>
        <v>1</v>
      </c>
      <c r="Q1837" t="b">
        <f>AND('INF GERAIS'!E1854=RESUMO!E1854,'INF GERAIS'!E1854='TERMO DE ADESÃO'!E1854,'INF GERAIS'!E1854=EVENTOS!E1854,'INF GERAIS'!E1854=PAGAMENTOS!E1854,'INF GERAIS'!E1854=VISTORIA!E1854,'INF GERAIS'!E1854='PRESTAÇÃO DE CONTAS'!E1854,'INF GERAIS'!E1854='OBS  ENC'!E1854,'INF GERAIS'!E1854='CONCLUSÃO INFORMAL'!E1854)</f>
        <v>1</v>
      </c>
    </row>
    <row r="1838" spans="15:17" x14ac:dyDescent="0.35">
      <c r="O1838" t="b">
        <f>AND('INF GERAIS'!B1855=LEFT(RESUMO!B1855,9),'INF GERAIS'!B1855=LEFT('TERMO DE ADESÃO'!B1855,9),'INF GERAIS'!B1855=LEFT(EVENTOS!B1855,9),'INF GERAIS'!B1855=LEFT(PAGAMENTOS!B1855,9),'INF GERAIS'!B1855=LEFT(VISTORIA!B1855,9),'INF GERAIS'!B1855=LEFT('PRESTAÇÃO DE CONTAS'!B1855,9),'INF GERAIS'!B1855=LEFT('OBS  ENC'!B1855,9),'INF GERAIS'!B1855=LEFT('CONCLUSÃO INFORMAL'!B1855,9))</f>
        <v>1</v>
      </c>
      <c r="P1838" t="b">
        <f>AND('INF GERAIS'!D1855=RESUMO!D1855,'INF GERAIS'!D1855='TERMO DE ADESÃO'!D1855,'INF GERAIS'!D1855=EVENTOS!D1855,'INF GERAIS'!D1855=PAGAMENTOS!D1855,'INF GERAIS'!D1855=VISTORIA!D1855,'INF GERAIS'!D1855='PRESTAÇÃO DE CONTAS'!D1855,'INF GERAIS'!D1855='OBS  ENC'!D1855,'INF GERAIS'!D1855='CONCLUSÃO INFORMAL'!D1855)</f>
        <v>1</v>
      </c>
      <c r="Q1838" t="b">
        <f>AND('INF GERAIS'!E1855=RESUMO!E1855,'INF GERAIS'!E1855='TERMO DE ADESÃO'!E1855,'INF GERAIS'!E1855=EVENTOS!E1855,'INF GERAIS'!E1855=PAGAMENTOS!E1855,'INF GERAIS'!E1855=VISTORIA!E1855,'INF GERAIS'!E1855='PRESTAÇÃO DE CONTAS'!E1855,'INF GERAIS'!E1855='OBS  ENC'!E1855,'INF GERAIS'!E1855='CONCLUSÃO INFORMAL'!E1855)</f>
        <v>1</v>
      </c>
    </row>
    <row r="1839" spans="15:17" x14ac:dyDescent="0.35">
      <c r="O1839" t="b">
        <f>AND('INF GERAIS'!B1856=LEFT(RESUMO!B1856,9),'INF GERAIS'!B1856=LEFT('TERMO DE ADESÃO'!B1856,9),'INF GERAIS'!B1856=LEFT(EVENTOS!B1856,9),'INF GERAIS'!B1856=LEFT(PAGAMENTOS!B1856,9),'INF GERAIS'!B1856=LEFT(VISTORIA!B1856,9),'INF GERAIS'!B1856=LEFT('PRESTAÇÃO DE CONTAS'!B1856,9),'INF GERAIS'!B1856=LEFT('OBS  ENC'!B1856,9),'INF GERAIS'!B1856=LEFT('CONCLUSÃO INFORMAL'!B1856,9))</f>
        <v>1</v>
      </c>
      <c r="P1839" t="b">
        <f>AND('INF GERAIS'!D1856=RESUMO!D1856,'INF GERAIS'!D1856='TERMO DE ADESÃO'!D1856,'INF GERAIS'!D1856=EVENTOS!D1856,'INF GERAIS'!D1856=PAGAMENTOS!D1856,'INF GERAIS'!D1856=VISTORIA!D1856,'INF GERAIS'!D1856='PRESTAÇÃO DE CONTAS'!D1856,'INF GERAIS'!D1856='OBS  ENC'!D1856,'INF GERAIS'!D1856='CONCLUSÃO INFORMAL'!D1856)</f>
        <v>1</v>
      </c>
      <c r="Q1839" t="b">
        <f>AND('INF GERAIS'!E1856=RESUMO!E1856,'INF GERAIS'!E1856='TERMO DE ADESÃO'!E1856,'INF GERAIS'!E1856=EVENTOS!E1856,'INF GERAIS'!E1856=PAGAMENTOS!E1856,'INF GERAIS'!E1856=VISTORIA!E1856,'INF GERAIS'!E1856='PRESTAÇÃO DE CONTAS'!E1856,'INF GERAIS'!E1856='OBS  ENC'!E1856,'INF GERAIS'!E1856='CONCLUSÃO INFORMAL'!E1856)</f>
        <v>1</v>
      </c>
    </row>
    <row r="1840" spans="15:17" x14ac:dyDescent="0.35">
      <c r="O1840" t="b">
        <f>AND('INF GERAIS'!B1857=LEFT(RESUMO!B1857,9),'INF GERAIS'!B1857=LEFT('TERMO DE ADESÃO'!B1857,9),'INF GERAIS'!B1857=LEFT(EVENTOS!B1857,9),'INF GERAIS'!B1857=LEFT(PAGAMENTOS!B1857,9),'INF GERAIS'!B1857=LEFT(VISTORIA!B1857,9),'INF GERAIS'!B1857=LEFT('PRESTAÇÃO DE CONTAS'!B1857,9),'INF GERAIS'!B1857=LEFT('OBS  ENC'!B1857,9),'INF GERAIS'!B1857=LEFT('CONCLUSÃO INFORMAL'!B1857,9))</f>
        <v>1</v>
      </c>
      <c r="P1840" t="b">
        <f>AND('INF GERAIS'!D1857=RESUMO!D1857,'INF GERAIS'!D1857='TERMO DE ADESÃO'!D1857,'INF GERAIS'!D1857=EVENTOS!D1857,'INF GERAIS'!D1857=PAGAMENTOS!D1857,'INF GERAIS'!D1857=VISTORIA!D1857,'INF GERAIS'!D1857='PRESTAÇÃO DE CONTAS'!D1857,'INF GERAIS'!D1857='OBS  ENC'!D1857,'INF GERAIS'!D1857='CONCLUSÃO INFORMAL'!D1857)</f>
        <v>1</v>
      </c>
      <c r="Q1840" t="b">
        <f>AND('INF GERAIS'!E1857=RESUMO!E1857,'INF GERAIS'!E1857='TERMO DE ADESÃO'!E1857,'INF GERAIS'!E1857=EVENTOS!E1857,'INF GERAIS'!E1857=PAGAMENTOS!E1857,'INF GERAIS'!E1857=VISTORIA!E1857,'INF GERAIS'!E1857='PRESTAÇÃO DE CONTAS'!E1857,'INF GERAIS'!E1857='OBS  ENC'!E1857,'INF GERAIS'!E1857='CONCLUSÃO INFORMAL'!E1857)</f>
        <v>1</v>
      </c>
    </row>
    <row r="1841" spans="15:17" x14ac:dyDescent="0.35">
      <c r="O1841" t="b">
        <f>AND('INF GERAIS'!B1858=LEFT(RESUMO!B1858,9),'INF GERAIS'!B1858=LEFT('TERMO DE ADESÃO'!B1858,9),'INF GERAIS'!B1858=LEFT(EVENTOS!B1858,9),'INF GERAIS'!B1858=LEFT(PAGAMENTOS!B1858,9),'INF GERAIS'!B1858=LEFT(VISTORIA!B1858,9),'INF GERAIS'!B1858=LEFT('PRESTAÇÃO DE CONTAS'!B1858,9),'INF GERAIS'!B1858=LEFT('OBS  ENC'!B1858,9),'INF GERAIS'!B1858=LEFT('CONCLUSÃO INFORMAL'!B1858,9))</f>
        <v>1</v>
      </c>
      <c r="P1841" t="b">
        <f>AND('INF GERAIS'!D1858=RESUMO!D1858,'INF GERAIS'!D1858='TERMO DE ADESÃO'!D1858,'INF GERAIS'!D1858=EVENTOS!D1858,'INF GERAIS'!D1858=PAGAMENTOS!D1858,'INF GERAIS'!D1858=VISTORIA!D1858,'INF GERAIS'!D1858='PRESTAÇÃO DE CONTAS'!D1858,'INF GERAIS'!D1858='OBS  ENC'!D1858,'INF GERAIS'!D1858='CONCLUSÃO INFORMAL'!D1858)</f>
        <v>1</v>
      </c>
      <c r="Q1841" t="b">
        <f>AND('INF GERAIS'!E1858=RESUMO!E1858,'INF GERAIS'!E1858='TERMO DE ADESÃO'!E1858,'INF GERAIS'!E1858=EVENTOS!E1858,'INF GERAIS'!E1858=PAGAMENTOS!E1858,'INF GERAIS'!E1858=VISTORIA!E1858,'INF GERAIS'!E1858='PRESTAÇÃO DE CONTAS'!E1858,'INF GERAIS'!E1858='OBS  ENC'!E1858,'INF GERAIS'!E1858='CONCLUSÃO INFORMAL'!E1858)</f>
        <v>1</v>
      </c>
    </row>
    <row r="1842" spans="15:17" x14ac:dyDescent="0.35">
      <c r="O1842" t="b">
        <f>AND('INF GERAIS'!B1859=LEFT(RESUMO!B1859,9),'INF GERAIS'!B1859=LEFT('TERMO DE ADESÃO'!B1859,9),'INF GERAIS'!B1859=LEFT(EVENTOS!B1859,9),'INF GERAIS'!B1859=LEFT(PAGAMENTOS!B1859,9),'INF GERAIS'!B1859=LEFT(VISTORIA!B1859,9),'INF GERAIS'!B1859=LEFT('PRESTAÇÃO DE CONTAS'!B1859,9),'INF GERAIS'!B1859=LEFT('OBS  ENC'!B1859,9),'INF GERAIS'!B1859=LEFT('CONCLUSÃO INFORMAL'!B1859,9))</f>
        <v>1</v>
      </c>
      <c r="P1842" t="b">
        <f>AND('INF GERAIS'!D1859=RESUMO!D1859,'INF GERAIS'!D1859='TERMO DE ADESÃO'!D1859,'INF GERAIS'!D1859=EVENTOS!D1859,'INF GERAIS'!D1859=PAGAMENTOS!D1859,'INF GERAIS'!D1859=VISTORIA!D1859,'INF GERAIS'!D1859='PRESTAÇÃO DE CONTAS'!D1859,'INF GERAIS'!D1859='OBS  ENC'!D1859,'INF GERAIS'!D1859='CONCLUSÃO INFORMAL'!D1859)</f>
        <v>1</v>
      </c>
      <c r="Q1842" t="b">
        <f>AND('INF GERAIS'!E1859=RESUMO!E1859,'INF GERAIS'!E1859='TERMO DE ADESÃO'!E1859,'INF GERAIS'!E1859=EVENTOS!E1859,'INF GERAIS'!E1859=PAGAMENTOS!E1859,'INF GERAIS'!E1859=VISTORIA!E1859,'INF GERAIS'!E1859='PRESTAÇÃO DE CONTAS'!E1859,'INF GERAIS'!E1859='OBS  ENC'!E1859,'INF GERAIS'!E1859='CONCLUSÃO INFORMAL'!E1859)</f>
        <v>1</v>
      </c>
    </row>
    <row r="1843" spans="15:17" x14ac:dyDescent="0.35">
      <c r="O1843" t="b">
        <f>AND('INF GERAIS'!B1860=LEFT(RESUMO!B1860,9),'INF GERAIS'!B1860=LEFT('TERMO DE ADESÃO'!B1860,9),'INF GERAIS'!B1860=LEFT(EVENTOS!B1860,9),'INF GERAIS'!B1860=LEFT(PAGAMENTOS!B1860,9),'INF GERAIS'!B1860=LEFT(VISTORIA!B1860,9),'INF GERAIS'!B1860=LEFT('PRESTAÇÃO DE CONTAS'!B1860,9),'INF GERAIS'!B1860=LEFT('OBS  ENC'!B1860,9),'INF GERAIS'!B1860=LEFT('CONCLUSÃO INFORMAL'!B1860,9))</f>
        <v>1</v>
      </c>
      <c r="P1843" t="b">
        <f>AND('INF GERAIS'!D1860=RESUMO!D1860,'INF GERAIS'!D1860='TERMO DE ADESÃO'!D1860,'INF GERAIS'!D1860=EVENTOS!D1860,'INF GERAIS'!D1860=PAGAMENTOS!D1860,'INF GERAIS'!D1860=VISTORIA!D1860,'INF GERAIS'!D1860='PRESTAÇÃO DE CONTAS'!D1860,'INF GERAIS'!D1860='OBS  ENC'!D1860,'INF GERAIS'!D1860='CONCLUSÃO INFORMAL'!D1860)</f>
        <v>1</v>
      </c>
      <c r="Q1843" t="b">
        <f>AND('INF GERAIS'!E1860=RESUMO!E1860,'INF GERAIS'!E1860='TERMO DE ADESÃO'!E1860,'INF GERAIS'!E1860=EVENTOS!E1860,'INF GERAIS'!E1860=PAGAMENTOS!E1860,'INF GERAIS'!E1860=VISTORIA!E1860,'INF GERAIS'!E1860='PRESTAÇÃO DE CONTAS'!E1860,'INF GERAIS'!E1860='OBS  ENC'!E1860,'INF GERAIS'!E1860='CONCLUSÃO INFORMAL'!E1860)</f>
        <v>1</v>
      </c>
    </row>
    <row r="1844" spans="15:17" x14ac:dyDescent="0.35">
      <c r="O1844" t="b">
        <f>AND('INF GERAIS'!B1861=LEFT(RESUMO!B1861,9),'INF GERAIS'!B1861=LEFT('TERMO DE ADESÃO'!B1861,9),'INF GERAIS'!B1861=LEFT(EVENTOS!B1861,9),'INF GERAIS'!B1861=LEFT(PAGAMENTOS!B1861,9),'INF GERAIS'!B1861=LEFT(VISTORIA!B1861,9),'INF GERAIS'!B1861=LEFT('PRESTAÇÃO DE CONTAS'!B1861,9),'INF GERAIS'!B1861=LEFT('OBS  ENC'!B1861,9),'INF GERAIS'!B1861=LEFT('CONCLUSÃO INFORMAL'!B1861,9))</f>
        <v>1</v>
      </c>
      <c r="P1844" t="b">
        <f>AND('INF GERAIS'!D1861=RESUMO!D1861,'INF GERAIS'!D1861='TERMO DE ADESÃO'!D1861,'INF GERAIS'!D1861=EVENTOS!D1861,'INF GERAIS'!D1861=PAGAMENTOS!D1861,'INF GERAIS'!D1861=VISTORIA!D1861,'INF GERAIS'!D1861='PRESTAÇÃO DE CONTAS'!D1861,'INF GERAIS'!D1861='OBS  ENC'!D1861,'INF GERAIS'!D1861='CONCLUSÃO INFORMAL'!D1861)</f>
        <v>1</v>
      </c>
      <c r="Q1844" t="b">
        <f>AND('INF GERAIS'!E1861=RESUMO!E1861,'INF GERAIS'!E1861='TERMO DE ADESÃO'!E1861,'INF GERAIS'!E1861=EVENTOS!E1861,'INF GERAIS'!E1861=PAGAMENTOS!E1861,'INF GERAIS'!E1861=VISTORIA!E1861,'INF GERAIS'!E1861='PRESTAÇÃO DE CONTAS'!E1861,'INF GERAIS'!E1861='OBS  ENC'!E1861,'INF GERAIS'!E1861='CONCLUSÃO INFORMAL'!E1861)</f>
        <v>1</v>
      </c>
    </row>
    <row r="1845" spans="15:17" x14ac:dyDescent="0.35">
      <c r="O1845" t="b">
        <f>AND('INF GERAIS'!B1862=LEFT(RESUMO!B1862,9),'INF GERAIS'!B1862=LEFT('TERMO DE ADESÃO'!B1862,9),'INF GERAIS'!B1862=LEFT(EVENTOS!B1862,9),'INF GERAIS'!B1862=LEFT(PAGAMENTOS!B1862,9),'INF GERAIS'!B1862=LEFT(VISTORIA!B1862,9),'INF GERAIS'!B1862=LEFT('PRESTAÇÃO DE CONTAS'!B1862,9),'INF GERAIS'!B1862=LEFT('OBS  ENC'!B1862,9),'INF GERAIS'!B1862=LEFT('CONCLUSÃO INFORMAL'!B1862,9))</f>
        <v>1</v>
      </c>
      <c r="P1845" t="b">
        <f>AND('INF GERAIS'!D1862=RESUMO!D1862,'INF GERAIS'!D1862='TERMO DE ADESÃO'!D1862,'INF GERAIS'!D1862=EVENTOS!D1862,'INF GERAIS'!D1862=PAGAMENTOS!D1862,'INF GERAIS'!D1862=VISTORIA!D1862,'INF GERAIS'!D1862='PRESTAÇÃO DE CONTAS'!D1862,'INF GERAIS'!D1862='OBS  ENC'!D1862,'INF GERAIS'!D1862='CONCLUSÃO INFORMAL'!D1862)</f>
        <v>1</v>
      </c>
      <c r="Q1845" t="b">
        <f>AND('INF GERAIS'!E1862=RESUMO!E1862,'INF GERAIS'!E1862='TERMO DE ADESÃO'!E1862,'INF GERAIS'!E1862=EVENTOS!E1862,'INF GERAIS'!E1862=PAGAMENTOS!E1862,'INF GERAIS'!E1862=VISTORIA!E1862,'INF GERAIS'!E1862='PRESTAÇÃO DE CONTAS'!E1862,'INF GERAIS'!E1862='OBS  ENC'!E1862,'INF GERAIS'!E1862='CONCLUSÃO INFORMAL'!E1862)</f>
        <v>1</v>
      </c>
    </row>
    <row r="1846" spans="15:17" x14ac:dyDescent="0.35">
      <c r="O1846" t="b">
        <f>AND('INF GERAIS'!B1863=LEFT(RESUMO!B1863,9),'INF GERAIS'!B1863=LEFT('TERMO DE ADESÃO'!B1863,9),'INF GERAIS'!B1863=LEFT(EVENTOS!B1863,9),'INF GERAIS'!B1863=LEFT(PAGAMENTOS!B1863,9),'INF GERAIS'!B1863=LEFT(VISTORIA!B1863,9),'INF GERAIS'!B1863=LEFT('PRESTAÇÃO DE CONTAS'!B1863,9),'INF GERAIS'!B1863=LEFT('OBS  ENC'!B1863,9),'INF GERAIS'!B1863=LEFT('CONCLUSÃO INFORMAL'!B1863,9))</f>
        <v>1</v>
      </c>
      <c r="P1846" t="b">
        <f>AND('INF GERAIS'!D1863=RESUMO!D1863,'INF GERAIS'!D1863='TERMO DE ADESÃO'!D1863,'INF GERAIS'!D1863=EVENTOS!D1863,'INF GERAIS'!D1863=PAGAMENTOS!D1863,'INF GERAIS'!D1863=VISTORIA!D1863,'INF GERAIS'!D1863='PRESTAÇÃO DE CONTAS'!D1863,'INF GERAIS'!D1863='OBS  ENC'!D1863,'INF GERAIS'!D1863='CONCLUSÃO INFORMAL'!D1863)</f>
        <v>1</v>
      </c>
      <c r="Q1846" t="b">
        <f>AND('INF GERAIS'!E1863=RESUMO!E1863,'INF GERAIS'!E1863='TERMO DE ADESÃO'!E1863,'INF GERAIS'!E1863=EVENTOS!E1863,'INF GERAIS'!E1863=PAGAMENTOS!E1863,'INF GERAIS'!E1863=VISTORIA!E1863,'INF GERAIS'!E1863='PRESTAÇÃO DE CONTAS'!E1863,'INF GERAIS'!E1863='OBS  ENC'!E1863,'INF GERAIS'!E1863='CONCLUSÃO INFORMAL'!E1863)</f>
        <v>1</v>
      </c>
    </row>
    <row r="1847" spans="15:17" x14ac:dyDescent="0.35">
      <c r="O1847" t="b">
        <f>AND('INF GERAIS'!B1864=LEFT(RESUMO!B1864,9),'INF GERAIS'!B1864=LEFT('TERMO DE ADESÃO'!B1864,9),'INF GERAIS'!B1864=LEFT(EVENTOS!B1864,9),'INF GERAIS'!B1864=LEFT(PAGAMENTOS!B1864,9),'INF GERAIS'!B1864=LEFT(VISTORIA!B1864,9),'INF GERAIS'!B1864=LEFT('PRESTAÇÃO DE CONTAS'!B1864,9),'INF GERAIS'!B1864=LEFT('OBS  ENC'!B1864,9),'INF GERAIS'!B1864=LEFT('CONCLUSÃO INFORMAL'!B1864,9))</f>
        <v>1</v>
      </c>
      <c r="P1847" t="b">
        <f>AND('INF GERAIS'!D1864=RESUMO!D1864,'INF GERAIS'!D1864='TERMO DE ADESÃO'!D1864,'INF GERAIS'!D1864=EVENTOS!D1864,'INF GERAIS'!D1864=PAGAMENTOS!D1864,'INF GERAIS'!D1864=VISTORIA!D1864,'INF GERAIS'!D1864='PRESTAÇÃO DE CONTAS'!D1864,'INF GERAIS'!D1864='OBS  ENC'!D1864,'INF GERAIS'!D1864='CONCLUSÃO INFORMAL'!D1864)</f>
        <v>1</v>
      </c>
      <c r="Q1847" t="b">
        <f>AND('INF GERAIS'!E1864=RESUMO!E1864,'INF GERAIS'!E1864='TERMO DE ADESÃO'!E1864,'INF GERAIS'!E1864=EVENTOS!E1864,'INF GERAIS'!E1864=PAGAMENTOS!E1864,'INF GERAIS'!E1864=VISTORIA!E1864,'INF GERAIS'!E1864='PRESTAÇÃO DE CONTAS'!E1864,'INF GERAIS'!E1864='OBS  ENC'!E1864,'INF GERAIS'!E1864='CONCLUSÃO INFORMAL'!E1864)</f>
        <v>1</v>
      </c>
    </row>
    <row r="1848" spans="15:17" x14ac:dyDescent="0.35">
      <c r="O1848" t="b">
        <f>AND('INF GERAIS'!B1865=LEFT(RESUMO!B1865,9),'INF GERAIS'!B1865=LEFT('TERMO DE ADESÃO'!B1865,9),'INF GERAIS'!B1865=LEFT(EVENTOS!B1865,9),'INF GERAIS'!B1865=LEFT(PAGAMENTOS!B1865,9),'INF GERAIS'!B1865=LEFT(VISTORIA!B1865,9),'INF GERAIS'!B1865=LEFT('PRESTAÇÃO DE CONTAS'!B1865,9),'INF GERAIS'!B1865=LEFT('OBS  ENC'!B1865,9),'INF GERAIS'!B1865=LEFT('CONCLUSÃO INFORMAL'!B1865,9))</f>
        <v>1</v>
      </c>
      <c r="P1848" t="b">
        <f>AND('INF GERAIS'!D1865=RESUMO!D1865,'INF GERAIS'!D1865='TERMO DE ADESÃO'!D1865,'INF GERAIS'!D1865=EVENTOS!D1865,'INF GERAIS'!D1865=PAGAMENTOS!D1865,'INF GERAIS'!D1865=VISTORIA!D1865,'INF GERAIS'!D1865='PRESTAÇÃO DE CONTAS'!D1865,'INF GERAIS'!D1865='OBS  ENC'!D1865,'INF GERAIS'!D1865='CONCLUSÃO INFORMAL'!D1865)</f>
        <v>1</v>
      </c>
      <c r="Q1848" t="b">
        <f>AND('INF GERAIS'!E1865=RESUMO!E1865,'INF GERAIS'!E1865='TERMO DE ADESÃO'!E1865,'INF GERAIS'!E1865=EVENTOS!E1865,'INF GERAIS'!E1865=PAGAMENTOS!E1865,'INF GERAIS'!E1865=VISTORIA!E1865,'INF GERAIS'!E1865='PRESTAÇÃO DE CONTAS'!E1865,'INF GERAIS'!E1865='OBS  ENC'!E1865,'INF GERAIS'!E1865='CONCLUSÃO INFORMAL'!E1865)</f>
        <v>1</v>
      </c>
    </row>
    <row r="1849" spans="15:17" x14ac:dyDescent="0.35">
      <c r="O1849" t="b">
        <f>AND('INF GERAIS'!B1866=LEFT(RESUMO!B1866,9),'INF GERAIS'!B1866=LEFT('TERMO DE ADESÃO'!B1866,9),'INF GERAIS'!B1866=LEFT(EVENTOS!B1866,9),'INF GERAIS'!B1866=LEFT(PAGAMENTOS!B1866,9),'INF GERAIS'!B1866=LEFT(VISTORIA!B1866,9),'INF GERAIS'!B1866=LEFT('PRESTAÇÃO DE CONTAS'!B1866,9),'INF GERAIS'!B1866=LEFT('OBS  ENC'!B1866,9),'INF GERAIS'!B1866=LEFT('CONCLUSÃO INFORMAL'!B1866,9))</f>
        <v>1</v>
      </c>
      <c r="P1849" t="b">
        <f>AND('INF GERAIS'!D1866=RESUMO!D1866,'INF GERAIS'!D1866='TERMO DE ADESÃO'!D1866,'INF GERAIS'!D1866=EVENTOS!D1866,'INF GERAIS'!D1866=PAGAMENTOS!D1866,'INF GERAIS'!D1866=VISTORIA!D1866,'INF GERAIS'!D1866='PRESTAÇÃO DE CONTAS'!D1866,'INF GERAIS'!D1866='OBS  ENC'!D1866,'INF GERAIS'!D1866='CONCLUSÃO INFORMAL'!D1866)</f>
        <v>1</v>
      </c>
      <c r="Q1849" t="b">
        <f>AND('INF GERAIS'!E1866=RESUMO!E1866,'INF GERAIS'!E1866='TERMO DE ADESÃO'!E1866,'INF GERAIS'!E1866=EVENTOS!E1866,'INF GERAIS'!E1866=PAGAMENTOS!E1866,'INF GERAIS'!E1866=VISTORIA!E1866,'INF GERAIS'!E1866='PRESTAÇÃO DE CONTAS'!E1866,'INF GERAIS'!E1866='OBS  ENC'!E1866,'INF GERAIS'!E1866='CONCLUSÃO INFORMAL'!E1866)</f>
        <v>1</v>
      </c>
    </row>
    <row r="1850" spans="15:17" x14ac:dyDescent="0.35">
      <c r="O1850" t="b">
        <f>AND('INF GERAIS'!B1867=LEFT(RESUMO!B1867,9),'INF GERAIS'!B1867=LEFT('TERMO DE ADESÃO'!B1867,9),'INF GERAIS'!B1867=LEFT(EVENTOS!B1867,9),'INF GERAIS'!B1867=LEFT(PAGAMENTOS!B1867,9),'INF GERAIS'!B1867=LEFT(VISTORIA!B1867,9),'INF GERAIS'!B1867=LEFT('PRESTAÇÃO DE CONTAS'!B1867,9),'INF GERAIS'!B1867=LEFT('OBS  ENC'!B1867,9),'INF GERAIS'!B1867=LEFT('CONCLUSÃO INFORMAL'!B1867,9))</f>
        <v>1</v>
      </c>
      <c r="P1850" t="b">
        <f>AND('INF GERAIS'!D1867=RESUMO!D1867,'INF GERAIS'!D1867='TERMO DE ADESÃO'!D1867,'INF GERAIS'!D1867=EVENTOS!D1867,'INF GERAIS'!D1867=PAGAMENTOS!D1867,'INF GERAIS'!D1867=VISTORIA!D1867,'INF GERAIS'!D1867='PRESTAÇÃO DE CONTAS'!D1867,'INF GERAIS'!D1867='OBS  ENC'!D1867,'INF GERAIS'!D1867='CONCLUSÃO INFORMAL'!D1867)</f>
        <v>1</v>
      </c>
      <c r="Q1850" t="b">
        <f>AND('INF GERAIS'!E1867=RESUMO!E1867,'INF GERAIS'!E1867='TERMO DE ADESÃO'!E1867,'INF GERAIS'!E1867=EVENTOS!E1867,'INF GERAIS'!E1867=PAGAMENTOS!E1867,'INF GERAIS'!E1867=VISTORIA!E1867,'INF GERAIS'!E1867='PRESTAÇÃO DE CONTAS'!E1867,'INF GERAIS'!E1867='OBS  ENC'!E1867,'INF GERAIS'!E1867='CONCLUSÃO INFORMAL'!E1867)</f>
        <v>1</v>
      </c>
    </row>
    <row r="1851" spans="15:17" x14ac:dyDescent="0.35">
      <c r="O1851" t="b">
        <f>AND('INF GERAIS'!B1868=LEFT(RESUMO!B1868,9),'INF GERAIS'!B1868=LEFT('TERMO DE ADESÃO'!B1868,9),'INF GERAIS'!B1868=LEFT(EVENTOS!B1868,9),'INF GERAIS'!B1868=LEFT(PAGAMENTOS!B1868,9),'INF GERAIS'!B1868=LEFT(VISTORIA!B1868,9),'INF GERAIS'!B1868=LEFT('PRESTAÇÃO DE CONTAS'!B1868,9),'INF GERAIS'!B1868=LEFT('OBS  ENC'!B1868,9),'INF GERAIS'!B1868=LEFT('CONCLUSÃO INFORMAL'!B1868,9))</f>
        <v>1</v>
      </c>
      <c r="P1851" t="b">
        <f>AND('INF GERAIS'!D1868=RESUMO!D1868,'INF GERAIS'!D1868='TERMO DE ADESÃO'!D1868,'INF GERAIS'!D1868=EVENTOS!D1868,'INF GERAIS'!D1868=PAGAMENTOS!D1868,'INF GERAIS'!D1868=VISTORIA!D1868,'INF GERAIS'!D1868='PRESTAÇÃO DE CONTAS'!D1868,'INF GERAIS'!D1868='OBS  ENC'!D1868,'INF GERAIS'!D1868='CONCLUSÃO INFORMAL'!D1868)</f>
        <v>1</v>
      </c>
      <c r="Q1851" t="b">
        <f>AND('INF GERAIS'!E1868=RESUMO!E1868,'INF GERAIS'!E1868='TERMO DE ADESÃO'!E1868,'INF GERAIS'!E1868=EVENTOS!E1868,'INF GERAIS'!E1868=PAGAMENTOS!E1868,'INF GERAIS'!E1868=VISTORIA!E1868,'INF GERAIS'!E1868='PRESTAÇÃO DE CONTAS'!E1868,'INF GERAIS'!E1868='OBS  ENC'!E1868,'INF GERAIS'!E1868='CONCLUSÃO INFORMAL'!E1868)</f>
        <v>1</v>
      </c>
    </row>
    <row r="1852" spans="15:17" x14ac:dyDescent="0.35">
      <c r="O1852" t="b">
        <f>AND('INF GERAIS'!B1869=LEFT(RESUMO!B1869,9),'INF GERAIS'!B1869=LEFT('TERMO DE ADESÃO'!B1869,9),'INF GERAIS'!B1869=LEFT(EVENTOS!B1869,9),'INF GERAIS'!B1869=LEFT(PAGAMENTOS!B1869,9),'INF GERAIS'!B1869=LEFT(VISTORIA!B1869,9),'INF GERAIS'!B1869=LEFT('PRESTAÇÃO DE CONTAS'!B1869,9),'INF GERAIS'!B1869=LEFT('OBS  ENC'!B1869,9),'INF GERAIS'!B1869=LEFT('CONCLUSÃO INFORMAL'!B1869,9))</f>
        <v>1</v>
      </c>
      <c r="P1852" t="b">
        <f>AND('INF GERAIS'!D1869=RESUMO!D1869,'INF GERAIS'!D1869='TERMO DE ADESÃO'!D1869,'INF GERAIS'!D1869=EVENTOS!D1869,'INF GERAIS'!D1869=PAGAMENTOS!D1869,'INF GERAIS'!D1869=VISTORIA!D1869,'INF GERAIS'!D1869='PRESTAÇÃO DE CONTAS'!D1869,'INF GERAIS'!D1869='OBS  ENC'!D1869,'INF GERAIS'!D1869='CONCLUSÃO INFORMAL'!D1869)</f>
        <v>1</v>
      </c>
      <c r="Q1852" t="b">
        <f>AND('INF GERAIS'!E1869=RESUMO!E1869,'INF GERAIS'!E1869='TERMO DE ADESÃO'!E1869,'INF GERAIS'!E1869=EVENTOS!E1869,'INF GERAIS'!E1869=PAGAMENTOS!E1869,'INF GERAIS'!E1869=VISTORIA!E1869,'INF GERAIS'!E1869='PRESTAÇÃO DE CONTAS'!E1869,'INF GERAIS'!E1869='OBS  ENC'!E1869,'INF GERAIS'!E1869='CONCLUSÃO INFORMAL'!E1869)</f>
        <v>1</v>
      </c>
    </row>
    <row r="1853" spans="15:17" x14ac:dyDescent="0.35">
      <c r="O1853" t="b">
        <f>AND('INF GERAIS'!B1870=LEFT(RESUMO!B1870,9),'INF GERAIS'!B1870=LEFT('TERMO DE ADESÃO'!B1870,9),'INF GERAIS'!B1870=LEFT(EVENTOS!B1870,9),'INF GERAIS'!B1870=LEFT(PAGAMENTOS!B1870,9),'INF GERAIS'!B1870=LEFT(VISTORIA!B1870,9),'INF GERAIS'!B1870=LEFT('PRESTAÇÃO DE CONTAS'!B1870,9),'INF GERAIS'!B1870=LEFT('OBS  ENC'!B1870,9),'INF GERAIS'!B1870=LEFT('CONCLUSÃO INFORMAL'!B1870,9))</f>
        <v>1</v>
      </c>
      <c r="P1853" t="b">
        <f>AND('INF GERAIS'!D1870=RESUMO!D1870,'INF GERAIS'!D1870='TERMO DE ADESÃO'!D1870,'INF GERAIS'!D1870=EVENTOS!D1870,'INF GERAIS'!D1870=PAGAMENTOS!D1870,'INF GERAIS'!D1870=VISTORIA!D1870,'INF GERAIS'!D1870='PRESTAÇÃO DE CONTAS'!D1870,'INF GERAIS'!D1870='OBS  ENC'!D1870,'INF GERAIS'!D1870='CONCLUSÃO INFORMAL'!D1870)</f>
        <v>1</v>
      </c>
      <c r="Q1853" t="b">
        <f>AND('INF GERAIS'!E1870=RESUMO!E1870,'INF GERAIS'!E1870='TERMO DE ADESÃO'!E1870,'INF GERAIS'!E1870=EVENTOS!E1870,'INF GERAIS'!E1870=PAGAMENTOS!E1870,'INF GERAIS'!E1870=VISTORIA!E1870,'INF GERAIS'!E1870='PRESTAÇÃO DE CONTAS'!E1870,'INF GERAIS'!E1870='OBS  ENC'!E1870,'INF GERAIS'!E1870='CONCLUSÃO INFORMAL'!E1870)</f>
        <v>1</v>
      </c>
    </row>
    <row r="1854" spans="15:17" x14ac:dyDescent="0.35">
      <c r="O1854" t="b">
        <f>AND('INF GERAIS'!B1871=LEFT(RESUMO!B1871,9),'INF GERAIS'!B1871=LEFT('TERMO DE ADESÃO'!B1871,9),'INF GERAIS'!B1871=LEFT(EVENTOS!B1871,9),'INF GERAIS'!B1871=LEFT(PAGAMENTOS!B1871,9),'INF GERAIS'!B1871=LEFT(VISTORIA!B1871,9),'INF GERAIS'!B1871=LEFT('PRESTAÇÃO DE CONTAS'!B1871,9),'INF GERAIS'!B1871=LEFT('OBS  ENC'!B1871,9),'INF GERAIS'!B1871=LEFT('CONCLUSÃO INFORMAL'!B1871,9))</f>
        <v>1</v>
      </c>
      <c r="P1854" t="b">
        <f>AND('INF GERAIS'!D1871=RESUMO!D1871,'INF GERAIS'!D1871='TERMO DE ADESÃO'!D1871,'INF GERAIS'!D1871=EVENTOS!D1871,'INF GERAIS'!D1871=PAGAMENTOS!D1871,'INF GERAIS'!D1871=VISTORIA!D1871,'INF GERAIS'!D1871='PRESTAÇÃO DE CONTAS'!D1871,'INF GERAIS'!D1871='OBS  ENC'!D1871,'INF GERAIS'!D1871='CONCLUSÃO INFORMAL'!D1871)</f>
        <v>1</v>
      </c>
      <c r="Q1854" t="b">
        <f>AND('INF GERAIS'!E1871=RESUMO!E1871,'INF GERAIS'!E1871='TERMO DE ADESÃO'!E1871,'INF GERAIS'!E1871=EVENTOS!E1871,'INF GERAIS'!E1871=PAGAMENTOS!E1871,'INF GERAIS'!E1871=VISTORIA!E1871,'INF GERAIS'!E1871='PRESTAÇÃO DE CONTAS'!E1871,'INF GERAIS'!E1871='OBS  ENC'!E1871,'INF GERAIS'!E1871='CONCLUSÃO INFORMAL'!E1871)</f>
        <v>1</v>
      </c>
    </row>
    <row r="1855" spans="15:17" x14ac:dyDescent="0.35">
      <c r="O1855" t="b">
        <f>AND('INF GERAIS'!B1872=LEFT(RESUMO!B1872,9),'INF GERAIS'!B1872=LEFT('TERMO DE ADESÃO'!B1872,9),'INF GERAIS'!B1872=LEFT(EVENTOS!B1872,9),'INF GERAIS'!B1872=LEFT(PAGAMENTOS!B1872,9),'INF GERAIS'!B1872=LEFT(VISTORIA!B1872,9),'INF GERAIS'!B1872=LEFT('PRESTAÇÃO DE CONTAS'!B1872,9),'INF GERAIS'!B1872=LEFT('OBS  ENC'!B1872,9),'INF GERAIS'!B1872=LEFT('CONCLUSÃO INFORMAL'!B1872,9))</f>
        <v>1</v>
      </c>
      <c r="P1855" t="b">
        <f>AND('INF GERAIS'!D1872=RESUMO!D1872,'INF GERAIS'!D1872='TERMO DE ADESÃO'!D1872,'INF GERAIS'!D1872=EVENTOS!D1872,'INF GERAIS'!D1872=PAGAMENTOS!D1872,'INF GERAIS'!D1872=VISTORIA!D1872,'INF GERAIS'!D1872='PRESTAÇÃO DE CONTAS'!D1872,'INF GERAIS'!D1872='OBS  ENC'!D1872,'INF GERAIS'!D1872='CONCLUSÃO INFORMAL'!D1872)</f>
        <v>1</v>
      </c>
      <c r="Q1855" t="b">
        <f>AND('INF GERAIS'!E1872=RESUMO!E1872,'INF GERAIS'!E1872='TERMO DE ADESÃO'!E1872,'INF GERAIS'!E1872=EVENTOS!E1872,'INF GERAIS'!E1872=PAGAMENTOS!E1872,'INF GERAIS'!E1872=VISTORIA!E1872,'INF GERAIS'!E1872='PRESTAÇÃO DE CONTAS'!E1872,'INF GERAIS'!E1872='OBS  ENC'!E1872,'INF GERAIS'!E1872='CONCLUSÃO INFORMAL'!E1872)</f>
        <v>1</v>
      </c>
    </row>
    <row r="1856" spans="15:17" x14ac:dyDescent="0.35">
      <c r="O1856" t="b">
        <f>AND('INF GERAIS'!B1873=LEFT(RESUMO!B1873,9),'INF GERAIS'!B1873=LEFT('TERMO DE ADESÃO'!B1873,9),'INF GERAIS'!B1873=LEFT(EVENTOS!B1873,9),'INF GERAIS'!B1873=LEFT(PAGAMENTOS!B1873,9),'INF GERAIS'!B1873=LEFT(VISTORIA!B1873,9),'INF GERAIS'!B1873=LEFT('PRESTAÇÃO DE CONTAS'!B1873,9),'INF GERAIS'!B1873=LEFT('OBS  ENC'!B1873,9),'INF GERAIS'!B1873=LEFT('CONCLUSÃO INFORMAL'!B1873,9))</f>
        <v>1</v>
      </c>
      <c r="P1856" t="b">
        <f>AND('INF GERAIS'!D1873=RESUMO!D1873,'INF GERAIS'!D1873='TERMO DE ADESÃO'!D1873,'INF GERAIS'!D1873=EVENTOS!D1873,'INF GERAIS'!D1873=PAGAMENTOS!D1873,'INF GERAIS'!D1873=VISTORIA!D1873,'INF GERAIS'!D1873='PRESTAÇÃO DE CONTAS'!D1873,'INF GERAIS'!D1873='OBS  ENC'!D1873,'INF GERAIS'!D1873='CONCLUSÃO INFORMAL'!D1873)</f>
        <v>1</v>
      </c>
      <c r="Q1856" t="b">
        <f>AND('INF GERAIS'!E1873=RESUMO!E1873,'INF GERAIS'!E1873='TERMO DE ADESÃO'!E1873,'INF GERAIS'!E1873=EVENTOS!E1873,'INF GERAIS'!E1873=PAGAMENTOS!E1873,'INF GERAIS'!E1873=VISTORIA!E1873,'INF GERAIS'!E1873='PRESTAÇÃO DE CONTAS'!E1873,'INF GERAIS'!E1873='OBS  ENC'!E1873,'INF GERAIS'!E1873='CONCLUSÃO INFORMAL'!E1873)</f>
        <v>1</v>
      </c>
    </row>
    <row r="1857" spans="15:17" x14ac:dyDescent="0.35">
      <c r="O1857" t="b">
        <f>AND('INF GERAIS'!B1874=LEFT(RESUMO!B1874,9),'INF GERAIS'!B1874=LEFT('TERMO DE ADESÃO'!B1874,9),'INF GERAIS'!B1874=LEFT(EVENTOS!B1874,9),'INF GERAIS'!B1874=LEFT(PAGAMENTOS!B1874,9),'INF GERAIS'!B1874=LEFT(VISTORIA!B1874,9),'INF GERAIS'!B1874=LEFT('PRESTAÇÃO DE CONTAS'!B1874,9),'INF GERAIS'!B1874=LEFT('OBS  ENC'!B1874,9),'INF GERAIS'!B1874=LEFT('CONCLUSÃO INFORMAL'!B1874,9))</f>
        <v>1</v>
      </c>
      <c r="P1857" t="b">
        <f>AND('INF GERAIS'!D1874=RESUMO!D1874,'INF GERAIS'!D1874='TERMO DE ADESÃO'!D1874,'INF GERAIS'!D1874=EVENTOS!D1874,'INF GERAIS'!D1874=PAGAMENTOS!D1874,'INF GERAIS'!D1874=VISTORIA!D1874,'INF GERAIS'!D1874='PRESTAÇÃO DE CONTAS'!D1874,'INF GERAIS'!D1874='OBS  ENC'!D1874,'INF GERAIS'!D1874='CONCLUSÃO INFORMAL'!D1874)</f>
        <v>1</v>
      </c>
      <c r="Q1857" t="b">
        <f>AND('INF GERAIS'!E1874=RESUMO!E1874,'INF GERAIS'!E1874='TERMO DE ADESÃO'!E1874,'INF GERAIS'!E1874=EVENTOS!E1874,'INF GERAIS'!E1874=PAGAMENTOS!E1874,'INF GERAIS'!E1874=VISTORIA!E1874,'INF GERAIS'!E1874='PRESTAÇÃO DE CONTAS'!E1874,'INF GERAIS'!E1874='OBS  ENC'!E1874,'INF GERAIS'!E1874='CONCLUSÃO INFORMAL'!E1874)</f>
        <v>1</v>
      </c>
    </row>
    <row r="1858" spans="15:17" x14ac:dyDescent="0.35">
      <c r="O1858" t="b">
        <f>AND('INF GERAIS'!B1875=LEFT(RESUMO!B1875,9),'INF GERAIS'!B1875=LEFT('TERMO DE ADESÃO'!B1875,9),'INF GERAIS'!B1875=LEFT(EVENTOS!B1875,9),'INF GERAIS'!B1875=LEFT(PAGAMENTOS!B1875,9),'INF GERAIS'!B1875=LEFT(VISTORIA!B1875,9),'INF GERAIS'!B1875=LEFT('PRESTAÇÃO DE CONTAS'!B1875,9),'INF GERAIS'!B1875=LEFT('OBS  ENC'!B1875,9),'INF GERAIS'!B1875=LEFT('CONCLUSÃO INFORMAL'!B1875,9))</f>
        <v>1</v>
      </c>
      <c r="P1858" t="b">
        <f>AND('INF GERAIS'!D1875=RESUMO!D1875,'INF GERAIS'!D1875='TERMO DE ADESÃO'!D1875,'INF GERAIS'!D1875=EVENTOS!D1875,'INF GERAIS'!D1875=PAGAMENTOS!D1875,'INF GERAIS'!D1875=VISTORIA!D1875,'INF GERAIS'!D1875='PRESTAÇÃO DE CONTAS'!D1875,'INF GERAIS'!D1875='OBS  ENC'!D1875,'INF GERAIS'!D1875='CONCLUSÃO INFORMAL'!D1875)</f>
        <v>1</v>
      </c>
      <c r="Q1858" t="b">
        <f>AND('INF GERAIS'!E1875=RESUMO!E1875,'INF GERAIS'!E1875='TERMO DE ADESÃO'!E1875,'INF GERAIS'!E1875=EVENTOS!E1875,'INF GERAIS'!E1875=PAGAMENTOS!E1875,'INF GERAIS'!E1875=VISTORIA!E1875,'INF GERAIS'!E1875='PRESTAÇÃO DE CONTAS'!E1875,'INF GERAIS'!E1875='OBS  ENC'!E1875,'INF GERAIS'!E1875='CONCLUSÃO INFORMAL'!E1875)</f>
        <v>1</v>
      </c>
    </row>
    <row r="1859" spans="15:17" x14ac:dyDescent="0.35">
      <c r="O1859" t="b">
        <f>AND('INF GERAIS'!B1876=LEFT(RESUMO!B1876,9),'INF GERAIS'!B1876=LEFT('TERMO DE ADESÃO'!B1876,9),'INF GERAIS'!B1876=LEFT(EVENTOS!B1876,9),'INF GERAIS'!B1876=LEFT(PAGAMENTOS!B1876,9),'INF GERAIS'!B1876=LEFT(VISTORIA!B1876,9),'INF GERAIS'!B1876=LEFT('PRESTAÇÃO DE CONTAS'!B1876,9),'INF GERAIS'!B1876=LEFT('OBS  ENC'!B1876,9),'INF GERAIS'!B1876=LEFT('CONCLUSÃO INFORMAL'!B1876,9))</f>
        <v>1</v>
      </c>
      <c r="P1859" t="b">
        <f>AND('INF GERAIS'!D1876=RESUMO!D1876,'INF GERAIS'!D1876='TERMO DE ADESÃO'!D1876,'INF GERAIS'!D1876=EVENTOS!D1876,'INF GERAIS'!D1876=PAGAMENTOS!D1876,'INF GERAIS'!D1876=VISTORIA!D1876,'INF GERAIS'!D1876='PRESTAÇÃO DE CONTAS'!D1876,'INF GERAIS'!D1876='OBS  ENC'!D1876,'INF GERAIS'!D1876='CONCLUSÃO INFORMAL'!D1876)</f>
        <v>1</v>
      </c>
      <c r="Q1859" t="b">
        <f>AND('INF GERAIS'!E1876=RESUMO!E1876,'INF GERAIS'!E1876='TERMO DE ADESÃO'!E1876,'INF GERAIS'!E1876=EVENTOS!E1876,'INF GERAIS'!E1876=PAGAMENTOS!E1876,'INF GERAIS'!E1876=VISTORIA!E1876,'INF GERAIS'!E1876='PRESTAÇÃO DE CONTAS'!E1876,'INF GERAIS'!E1876='OBS  ENC'!E1876,'INF GERAIS'!E1876='CONCLUSÃO INFORMAL'!E1876)</f>
        <v>1</v>
      </c>
    </row>
    <row r="1860" spans="15:17" x14ac:dyDescent="0.35">
      <c r="O1860" t="b">
        <f>AND('INF GERAIS'!B1877=LEFT(RESUMO!B1877,9),'INF GERAIS'!B1877=LEFT('TERMO DE ADESÃO'!B1877,9),'INF GERAIS'!B1877=LEFT(EVENTOS!B1877,9),'INF GERAIS'!B1877=LEFT(PAGAMENTOS!B1877,9),'INF GERAIS'!B1877=LEFT(VISTORIA!B1877,9),'INF GERAIS'!B1877=LEFT('PRESTAÇÃO DE CONTAS'!B1877,9),'INF GERAIS'!B1877=LEFT('OBS  ENC'!B1877,9),'INF GERAIS'!B1877=LEFT('CONCLUSÃO INFORMAL'!B1877,9))</f>
        <v>1</v>
      </c>
      <c r="P1860" t="b">
        <f>AND('INF GERAIS'!D1877=RESUMO!D1877,'INF GERAIS'!D1877='TERMO DE ADESÃO'!D1877,'INF GERAIS'!D1877=EVENTOS!D1877,'INF GERAIS'!D1877=PAGAMENTOS!D1877,'INF GERAIS'!D1877=VISTORIA!D1877,'INF GERAIS'!D1877='PRESTAÇÃO DE CONTAS'!D1877,'INF GERAIS'!D1877='OBS  ENC'!D1877,'INF GERAIS'!D1877='CONCLUSÃO INFORMAL'!D1877)</f>
        <v>1</v>
      </c>
      <c r="Q1860" t="b">
        <f>AND('INF GERAIS'!E1877=RESUMO!E1877,'INF GERAIS'!E1877='TERMO DE ADESÃO'!E1877,'INF GERAIS'!E1877=EVENTOS!E1877,'INF GERAIS'!E1877=PAGAMENTOS!E1877,'INF GERAIS'!E1877=VISTORIA!E1877,'INF GERAIS'!E1877='PRESTAÇÃO DE CONTAS'!E1877,'INF GERAIS'!E1877='OBS  ENC'!E1877,'INF GERAIS'!E1877='CONCLUSÃO INFORMAL'!E1877)</f>
        <v>1</v>
      </c>
    </row>
    <row r="1861" spans="15:17" x14ac:dyDescent="0.35">
      <c r="O1861" t="b">
        <f>AND('INF GERAIS'!B1878=LEFT(RESUMO!B1878,9),'INF GERAIS'!B1878=LEFT('TERMO DE ADESÃO'!B1878,9),'INF GERAIS'!B1878=LEFT(EVENTOS!B1878,9),'INF GERAIS'!B1878=LEFT(PAGAMENTOS!B1878,9),'INF GERAIS'!B1878=LEFT(VISTORIA!B1878,9),'INF GERAIS'!B1878=LEFT('PRESTAÇÃO DE CONTAS'!B1878,9),'INF GERAIS'!B1878=LEFT('OBS  ENC'!B1878,9),'INF GERAIS'!B1878=LEFT('CONCLUSÃO INFORMAL'!B1878,9))</f>
        <v>1</v>
      </c>
      <c r="P1861" t="b">
        <f>AND('INF GERAIS'!D1878=RESUMO!D1878,'INF GERAIS'!D1878='TERMO DE ADESÃO'!D1878,'INF GERAIS'!D1878=EVENTOS!D1878,'INF GERAIS'!D1878=PAGAMENTOS!D1878,'INF GERAIS'!D1878=VISTORIA!D1878,'INF GERAIS'!D1878='PRESTAÇÃO DE CONTAS'!D1878,'INF GERAIS'!D1878='OBS  ENC'!D1878,'INF GERAIS'!D1878='CONCLUSÃO INFORMAL'!D1878)</f>
        <v>1</v>
      </c>
      <c r="Q1861" t="b">
        <f>AND('INF GERAIS'!E1878=RESUMO!E1878,'INF GERAIS'!E1878='TERMO DE ADESÃO'!E1878,'INF GERAIS'!E1878=EVENTOS!E1878,'INF GERAIS'!E1878=PAGAMENTOS!E1878,'INF GERAIS'!E1878=VISTORIA!E1878,'INF GERAIS'!E1878='PRESTAÇÃO DE CONTAS'!E1878,'INF GERAIS'!E1878='OBS  ENC'!E1878,'INF GERAIS'!E1878='CONCLUSÃO INFORMAL'!E1878)</f>
        <v>1</v>
      </c>
    </row>
    <row r="1862" spans="15:17" x14ac:dyDescent="0.35">
      <c r="O1862" t="b">
        <f>AND('INF GERAIS'!B1879=LEFT(RESUMO!B1879,9),'INF GERAIS'!B1879=LEFT('TERMO DE ADESÃO'!B1879,9),'INF GERAIS'!B1879=LEFT(EVENTOS!B1879,9),'INF GERAIS'!B1879=LEFT(PAGAMENTOS!B1879,9),'INF GERAIS'!B1879=LEFT(VISTORIA!B1879,9),'INF GERAIS'!B1879=LEFT('PRESTAÇÃO DE CONTAS'!B1879,9),'INF GERAIS'!B1879=LEFT('OBS  ENC'!B1879,9),'INF GERAIS'!B1879=LEFT('CONCLUSÃO INFORMAL'!B1879,9))</f>
        <v>1</v>
      </c>
      <c r="P1862" t="b">
        <f>AND('INF GERAIS'!D1879=RESUMO!D1879,'INF GERAIS'!D1879='TERMO DE ADESÃO'!D1879,'INF GERAIS'!D1879=EVENTOS!D1879,'INF GERAIS'!D1879=PAGAMENTOS!D1879,'INF GERAIS'!D1879=VISTORIA!D1879,'INF GERAIS'!D1879='PRESTAÇÃO DE CONTAS'!D1879,'INF GERAIS'!D1879='OBS  ENC'!D1879,'INF GERAIS'!D1879='CONCLUSÃO INFORMAL'!D1879)</f>
        <v>1</v>
      </c>
      <c r="Q1862" t="b">
        <f>AND('INF GERAIS'!E1879=RESUMO!E1879,'INF GERAIS'!E1879='TERMO DE ADESÃO'!E1879,'INF GERAIS'!E1879=EVENTOS!E1879,'INF GERAIS'!E1879=PAGAMENTOS!E1879,'INF GERAIS'!E1879=VISTORIA!E1879,'INF GERAIS'!E1879='PRESTAÇÃO DE CONTAS'!E1879,'INF GERAIS'!E1879='OBS  ENC'!E1879,'INF GERAIS'!E1879='CONCLUSÃO INFORMAL'!E1879)</f>
        <v>1</v>
      </c>
    </row>
    <row r="1863" spans="15:17" x14ac:dyDescent="0.35">
      <c r="O1863" t="b">
        <f>AND('INF GERAIS'!B1880=LEFT(RESUMO!B1880,9),'INF GERAIS'!B1880=LEFT('TERMO DE ADESÃO'!B1880,9),'INF GERAIS'!B1880=LEFT(EVENTOS!B1880,9),'INF GERAIS'!B1880=LEFT(PAGAMENTOS!B1880,9),'INF GERAIS'!B1880=LEFT(VISTORIA!B1880,9),'INF GERAIS'!B1880=LEFT('PRESTAÇÃO DE CONTAS'!B1880,9),'INF GERAIS'!B1880=LEFT('OBS  ENC'!B1880,9),'INF GERAIS'!B1880=LEFT('CONCLUSÃO INFORMAL'!B1880,9))</f>
        <v>1</v>
      </c>
      <c r="P1863" t="b">
        <f>AND('INF GERAIS'!D1880=RESUMO!D1880,'INF GERAIS'!D1880='TERMO DE ADESÃO'!D1880,'INF GERAIS'!D1880=EVENTOS!D1880,'INF GERAIS'!D1880=PAGAMENTOS!D1880,'INF GERAIS'!D1880=VISTORIA!D1880,'INF GERAIS'!D1880='PRESTAÇÃO DE CONTAS'!D1880,'INF GERAIS'!D1880='OBS  ENC'!D1880,'INF GERAIS'!D1880='CONCLUSÃO INFORMAL'!D1880)</f>
        <v>1</v>
      </c>
      <c r="Q1863" t="b">
        <f>AND('INF GERAIS'!E1880=RESUMO!E1880,'INF GERAIS'!E1880='TERMO DE ADESÃO'!E1880,'INF GERAIS'!E1880=EVENTOS!E1880,'INF GERAIS'!E1880=PAGAMENTOS!E1880,'INF GERAIS'!E1880=VISTORIA!E1880,'INF GERAIS'!E1880='PRESTAÇÃO DE CONTAS'!E1880,'INF GERAIS'!E1880='OBS  ENC'!E1880,'INF GERAIS'!E1880='CONCLUSÃO INFORMAL'!E1880)</f>
        <v>1</v>
      </c>
    </row>
    <row r="1864" spans="15:17" x14ac:dyDescent="0.35">
      <c r="O1864" t="b">
        <f>AND('INF GERAIS'!B1881=LEFT(RESUMO!B1881,9),'INF GERAIS'!B1881=LEFT('TERMO DE ADESÃO'!B1881,9),'INF GERAIS'!B1881=LEFT(EVENTOS!B1881,9),'INF GERAIS'!B1881=LEFT(PAGAMENTOS!B1881,9),'INF GERAIS'!B1881=LEFT(VISTORIA!B1881,9),'INF GERAIS'!B1881=LEFT('PRESTAÇÃO DE CONTAS'!B1881,9),'INF GERAIS'!B1881=LEFT('OBS  ENC'!B1881,9),'INF GERAIS'!B1881=LEFT('CONCLUSÃO INFORMAL'!B1881,9))</f>
        <v>1</v>
      </c>
      <c r="P1864" t="b">
        <f>AND('INF GERAIS'!D1881=RESUMO!D1881,'INF GERAIS'!D1881='TERMO DE ADESÃO'!D1881,'INF GERAIS'!D1881=EVENTOS!D1881,'INF GERAIS'!D1881=PAGAMENTOS!D1881,'INF GERAIS'!D1881=VISTORIA!D1881,'INF GERAIS'!D1881='PRESTAÇÃO DE CONTAS'!D1881,'INF GERAIS'!D1881='OBS  ENC'!D1881,'INF GERAIS'!D1881='CONCLUSÃO INFORMAL'!D1881)</f>
        <v>1</v>
      </c>
      <c r="Q1864" t="b">
        <f>AND('INF GERAIS'!E1881=RESUMO!E1881,'INF GERAIS'!E1881='TERMO DE ADESÃO'!E1881,'INF GERAIS'!E1881=EVENTOS!E1881,'INF GERAIS'!E1881=PAGAMENTOS!E1881,'INF GERAIS'!E1881=VISTORIA!E1881,'INF GERAIS'!E1881='PRESTAÇÃO DE CONTAS'!E1881,'INF GERAIS'!E1881='OBS  ENC'!E1881,'INF GERAIS'!E1881='CONCLUSÃO INFORMAL'!E1881)</f>
        <v>1</v>
      </c>
    </row>
    <row r="1865" spans="15:17" x14ac:dyDescent="0.35">
      <c r="O1865" t="b">
        <f>AND('INF GERAIS'!B1882=LEFT(RESUMO!B1882,9),'INF GERAIS'!B1882=LEFT('TERMO DE ADESÃO'!B1882,9),'INF GERAIS'!B1882=LEFT(EVENTOS!B1882,9),'INF GERAIS'!B1882=LEFT(PAGAMENTOS!B1882,9),'INF GERAIS'!B1882=LEFT(VISTORIA!B1882,9),'INF GERAIS'!B1882=LEFT('PRESTAÇÃO DE CONTAS'!B1882,9),'INF GERAIS'!B1882=LEFT('OBS  ENC'!B1882,9),'INF GERAIS'!B1882=LEFT('CONCLUSÃO INFORMAL'!B1882,9))</f>
        <v>1</v>
      </c>
      <c r="P1865" t="b">
        <f>AND('INF GERAIS'!D1882=RESUMO!D1882,'INF GERAIS'!D1882='TERMO DE ADESÃO'!D1882,'INF GERAIS'!D1882=EVENTOS!D1882,'INF GERAIS'!D1882=PAGAMENTOS!D1882,'INF GERAIS'!D1882=VISTORIA!D1882,'INF GERAIS'!D1882='PRESTAÇÃO DE CONTAS'!D1882,'INF GERAIS'!D1882='OBS  ENC'!D1882,'INF GERAIS'!D1882='CONCLUSÃO INFORMAL'!D1882)</f>
        <v>1</v>
      </c>
      <c r="Q1865" t="b">
        <f>AND('INF GERAIS'!E1882=RESUMO!E1882,'INF GERAIS'!E1882='TERMO DE ADESÃO'!E1882,'INF GERAIS'!E1882=EVENTOS!E1882,'INF GERAIS'!E1882=PAGAMENTOS!E1882,'INF GERAIS'!E1882=VISTORIA!E1882,'INF GERAIS'!E1882='PRESTAÇÃO DE CONTAS'!E1882,'INF GERAIS'!E1882='OBS  ENC'!E1882,'INF GERAIS'!E1882='CONCLUSÃO INFORMAL'!E1882)</f>
        <v>1</v>
      </c>
    </row>
    <row r="1866" spans="15:17" x14ac:dyDescent="0.35">
      <c r="O1866" t="b">
        <f>AND('INF GERAIS'!B1883=LEFT(RESUMO!B1883,9),'INF GERAIS'!B1883=LEFT('TERMO DE ADESÃO'!B1883,9),'INF GERAIS'!B1883=LEFT(EVENTOS!B1883,9),'INF GERAIS'!B1883=LEFT(PAGAMENTOS!B1883,9),'INF GERAIS'!B1883=LEFT(VISTORIA!B1883,9),'INF GERAIS'!B1883=LEFT('PRESTAÇÃO DE CONTAS'!B1883,9),'INF GERAIS'!B1883=LEFT('OBS  ENC'!B1883,9),'INF GERAIS'!B1883=LEFT('CONCLUSÃO INFORMAL'!B1883,9))</f>
        <v>1</v>
      </c>
      <c r="P1866" t="b">
        <f>AND('INF GERAIS'!D1883=RESUMO!D1883,'INF GERAIS'!D1883='TERMO DE ADESÃO'!D1883,'INF GERAIS'!D1883=EVENTOS!D1883,'INF GERAIS'!D1883=PAGAMENTOS!D1883,'INF GERAIS'!D1883=VISTORIA!D1883,'INF GERAIS'!D1883='PRESTAÇÃO DE CONTAS'!D1883,'INF GERAIS'!D1883='OBS  ENC'!D1883,'INF GERAIS'!D1883='CONCLUSÃO INFORMAL'!D1883)</f>
        <v>1</v>
      </c>
      <c r="Q1866" t="b">
        <f>AND('INF GERAIS'!E1883=RESUMO!E1883,'INF GERAIS'!E1883='TERMO DE ADESÃO'!E1883,'INF GERAIS'!E1883=EVENTOS!E1883,'INF GERAIS'!E1883=PAGAMENTOS!E1883,'INF GERAIS'!E1883=VISTORIA!E1883,'INF GERAIS'!E1883='PRESTAÇÃO DE CONTAS'!E1883,'INF GERAIS'!E1883='OBS  ENC'!E1883,'INF GERAIS'!E1883='CONCLUSÃO INFORMAL'!E1883)</f>
        <v>1</v>
      </c>
    </row>
    <row r="1867" spans="15:17" x14ac:dyDescent="0.35">
      <c r="O1867" t="b">
        <f>AND('INF GERAIS'!B1884=LEFT(RESUMO!B1884,9),'INF GERAIS'!B1884=LEFT('TERMO DE ADESÃO'!B1884,9),'INF GERAIS'!B1884=LEFT(EVENTOS!B1884,9),'INF GERAIS'!B1884=LEFT(PAGAMENTOS!B1884,9),'INF GERAIS'!B1884=LEFT(VISTORIA!B1884,9),'INF GERAIS'!B1884=LEFT('PRESTAÇÃO DE CONTAS'!B1884,9),'INF GERAIS'!B1884=LEFT('OBS  ENC'!B1884,9),'INF GERAIS'!B1884=LEFT('CONCLUSÃO INFORMAL'!B1884,9))</f>
        <v>1</v>
      </c>
      <c r="P1867" t="b">
        <f>AND('INF GERAIS'!D1884=RESUMO!D1884,'INF GERAIS'!D1884='TERMO DE ADESÃO'!D1884,'INF GERAIS'!D1884=EVENTOS!D1884,'INF GERAIS'!D1884=PAGAMENTOS!D1884,'INF GERAIS'!D1884=VISTORIA!D1884,'INF GERAIS'!D1884='PRESTAÇÃO DE CONTAS'!D1884,'INF GERAIS'!D1884='OBS  ENC'!D1884,'INF GERAIS'!D1884='CONCLUSÃO INFORMAL'!D1884)</f>
        <v>1</v>
      </c>
      <c r="Q1867" t="b">
        <f>AND('INF GERAIS'!E1884=RESUMO!E1884,'INF GERAIS'!E1884='TERMO DE ADESÃO'!E1884,'INF GERAIS'!E1884=EVENTOS!E1884,'INF GERAIS'!E1884=PAGAMENTOS!E1884,'INF GERAIS'!E1884=VISTORIA!E1884,'INF GERAIS'!E1884='PRESTAÇÃO DE CONTAS'!E1884,'INF GERAIS'!E1884='OBS  ENC'!E1884,'INF GERAIS'!E1884='CONCLUSÃO INFORMAL'!E1884)</f>
        <v>1</v>
      </c>
    </row>
    <row r="1868" spans="15:17" x14ac:dyDescent="0.35">
      <c r="O1868" t="b">
        <f>AND('INF GERAIS'!B1885=LEFT(RESUMO!B1885,9),'INF GERAIS'!B1885=LEFT('TERMO DE ADESÃO'!B1885,9),'INF GERAIS'!B1885=LEFT(EVENTOS!B1885,9),'INF GERAIS'!B1885=LEFT(PAGAMENTOS!B1885,9),'INF GERAIS'!B1885=LEFT(VISTORIA!B1885,9),'INF GERAIS'!B1885=LEFT('PRESTAÇÃO DE CONTAS'!B1885,9),'INF GERAIS'!B1885=LEFT('OBS  ENC'!B1885,9),'INF GERAIS'!B1885=LEFT('CONCLUSÃO INFORMAL'!B1885,9))</f>
        <v>1</v>
      </c>
      <c r="P1868" t="b">
        <f>AND('INF GERAIS'!D1885=RESUMO!D1885,'INF GERAIS'!D1885='TERMO DE ADESÃO'!D1885,'INF GERAIS'!D1885=EVENTOS!D1885,'INF GERAIS'!D1885=PAGAMENTOS!D1885,'INF GERAIS'!D1885=VISTORIA!D1885,'INF GERAIS'!D1885='PRESTAÇÃO DE CONTAS'!D1885,'INF GERAIS'!D1885='OBS  ENC'!D1885,'INF GERAIS'!D1885='CONCLUSÃO INFORMAL'!D1885)</f>
        <v>1</v>
      </c>
      <c r="Q1868" t="b">
        <f>AND('INF GERAIS'!E1885=RESUMO!E1885,'INF GERAIS'!E1885='TERMO DE ADESÃO'!E1885,'INF GERAIS'!E1885=EVENTOS!E1885,'INF GERAIS'!E1885=PAGAMENTOS!E1885,'INF GERAIS'!E1885=VISTORIA!E1885,'INF GERAIS'!E1885='PRESTAÇÃO DE CONTAS'!E1885,'INF GERAIS'!E1885='OBS  ENC'!E1885,'INF GERAIS'!E1885='CONCLUSÃO INFORMAL'!E1885)</f>
        <v>1</v>
      </c>
    </row>
    <row r="1869" spans="15:17" x14ac:dyDescent="0.35">
      <c r="O1869" t="b">
        <f>AND('INF GERAIS'!B1886=LEFT(RESUMO!B1886,9),'INF GERAIS'!B1886=LEFT('TERMO DE ADESÃO'!B1886,9),'INF GERAIS'!B1886=LEFT(EVENTOS!B1886,9),'INF GERAIS'!B1886=LEFT(PAGAMENTOS!B1886,9),'INF GERAIS'!B1886=LEFT(VISTORIA!B1886,9),'INF GERAIS'!B1886=LEFT('PRESTAÇÃO DE CONTAS'!B1886,9),'INF GERAIS'!B1886=LEFT('OBS  ENC'!B1886,9),'INF GERAIS'!B1886=LEFT('CONCLUSÃO INFORMAL'!B1886,9))</f>
        <v>1</v>
      </c>
      <c r="P1869" t="b">
        <f>AND('INF GERAIS'!D1886=RESUMO!D1886,'INF GERAIS'!D1886='TERMO DE ADESÃO'!D1886,'INF GERAIS'!D1886=EVENTOS!D1886,'INF GERAIS'!D1886=PAGAMENTOS!D1886,'INF GERAIS'!D1886=VISTORIA!D1886,'INF GERAIS'!D1886='PRESTAÇÃO DE CONTAS'!D1886,'INF GERAIS'!D1886='OBS  ENC'!D1886,'INF GERAIS'!D1886='CONCLUSÃO INFORMAL'!D1886)</f>
        <v>1</v>
      </c>
      <c r="Q1869" t="b">
        <f>AND('INF GERAIS'!E1886=RESUMO!E1886,'INF GERAIS'!E1886='TERMO DE ADESÃO'!E1886,'INF GERAIS'!E1886=EVENTOS!E1886,'INF GERAIS'!E1886=PAGAMENTOS!E1886,'INF GERAIS'!E1886=VISTORIA!E1886,'INF GERAIS'!E1886='PRESTAÇÃO DE CONTAS'!E1886,'INF GERAIS'!E1886='OBS  ENC'!E1886,'INF GERAIS'!E1886='CONCLUSÃO INFORMAL'!E1886)</f>
        <v>1</v>
      </c>
    </row>
    <row r="1870" spans="15:17" x14ac:dyDescent="0.35">
      <c r="O1870" t="b">
        <f>AND('INF GERAIS'!B1887=LEFT(RESUMO!B1887,9),'INF GERAIS'!B1887=LEFT('TERMO DE ADESÃO'!B1887,9),'INF GERAIS'!B1887=LEFT(EVENTOS!B1887,9),'INF GERAIS'!B1887=LEFT(PAGAMENTOS!B1887,9),'INF GERAIS'!B1887=LEFT(VISTORIA!B1887,9),'INF GERAIS'!B1887=LEFT('PRESTAÇÃO DE CONTAS'!B1887,9),'INF GERAIS'!B1887=LEFT('OBS  ENC'!B1887,9),'INF GERAIS'!B1887=LEFT('CONCLUSÃO INFORMAL'!B1887,9))</f>
        <v>1</v>
      </c>
      <c r="P1870" t="b">
        <f>AND('INF GERAIS'!D1887=RESUMO!D1887,'INF GERAIS'!D1887='TERMO DE ADESÃO'!D1887,'INF GERAIS'!D1887=EVENTOS!D1887,'INF GERAIS'!D1887=PAGAMENTOS!D1887,'INF GERAIS'!D1887=VISTORIA!D1887,'INF GERAIS'!D1887='PRESTAÇÃO DE CONTAS'!D1887,'INF GERAIS'!D1887='OBS  ENC'!D1887,'INF GERAIS'!D1887='CONCLUSÃO INFORMAL'!D1887)</f>
        <v>1</v>
      </c>
      <c r="Q1870" t="b">
        <f>AND('INF GERAIS'!E1887=RESUMO!E1887,'INF GERAIS'!E1887='TERMO DE ADESÃO'!E1887,'INF GERAIS'!E1887=EVENTOS!E1887,'INF GERAIS'!E1887=PAGAMENTOS!E1887,'INF GERAIS'!E1887=VISTORIA!E1887,'INF GERAIS'!E1887='PRESTAÇÃO DE CONTAS'!E1887,'INF GERAIS'!E1887='OBS  ENC'!E1887,'INF GERAIS'!E1887='CONCLUSÃO INFORMAL'!E1887)</f>
        <v>1</v>
      </c>
    </row>
    <row r="1871" spans="15:17" x14ac:dyDescent="0.35">
      <c r="O1871" t="b">
        <f>AND('INF GERAIS'!B1888=LEFT(RESUMO!B1888,9),'INF GERAIS'!B1888=LEFT('TERMO DE ADESÃO'!B1888,9),'INF GERAIS'!B1888=LEFT(EVENTOS!B1888,9),'INF GERAIS'!B1888=LEFT(PAGAMENTOS!B1888,9),'INF GERAIS'!B1888=LEFT(VISTORIA!B1888,9),'INF GERAIS'!B1888=LEFT('PRESTAÇÃO DE CONTAS'!B1888,9),'INF GERAIS'!B1888=LEFT('OBS  ENC'!B1888,9),'INF GERAIS'!B1888=LEFT('CONCLUSÃO INFORMAL'!B1888,9))</f>
        <v>1</v>
      </c>
      <c r="P1871" t="b">
        <f>AND('INF GERAIS'!D1888=RESUMO!D1888,'INF GERAIS'!D1888='TERMO DE ADESÃO'!D1888,'INF GERAIS'!D1888=EVENTOS!D1888,'INF GERAIS'!D1888=PAGAMENTOS!D1888,'INF GERAIS'!D1888=VISTORIA!D1888,'INF GERAIS'!D1888='PRESTAÇÃO DE CONTAS'!D1888,'INF GERAIS'!D1888='OBS  ENC'!D1888,'INF GERAIS'!D1888='CONCLUSÃO INFORMAL'!D1888)</f>
        <v>1</v>
      </c>
      <c r="Q1871" t="b">
        <f>AND('INF GERAIS'!E1888=RESUMO!E1888,'INF GERAIS'!E1888='TERMO DE ADESÃO'!E1888,'INF GERAIS'!E1888=EVENTOS!E1888,'INF GERAIS'!E1888=PAGAMENTOS!E1888,'INF GERAIS'!E1888=VISTORIA!E1888,'INF GERAIS'!E1888='PRESTAÇÃO DE CONTAS'!E1888,'INF GERAIS'!E1888='OBS  ENC'!E1888,'INF GERAIS'!E1888='CONCLUSÃO INFORMAL'!E1888)</f>
        <v>1</v>
      </c>
    </row>
    <row r="1872" spans="15:17" x14ac:dyDescent="0.35">
      <c r="O1872" t="b">
        <f>AND('INF GERAIS'!B1889=LEFT(RESUMO!B1889,9),'INF GERAIS'!B1889=LEFT('TERMO DE ADESÃO'!B1889,9),'INF GERAIS'!B1889=LEFT(EVENTOS!B1889,9),'INF GERAIS'!B1889=LEFT(PAGAMENTOS!B1889,9),'INF GERAIS'!B1889=LEFT(VISTORIA!B1889,9),'INF GERAIS'!B1889=LEFT('PRESTAÇÃO DE CONTAS'!B1889,9),'INF GERAIS'!B1889=LEFT('OBS  ENC'!B1889,9),'INF GERAIS'!B1889=LEFT('CONCLUSÃO INFORMAL'!B1889,9))</f>
        <v>1</v>
      </c>
      <c r="P1872" t="b">
        <f>AND('INF GERAIS'!D1889=RESUMO!D1889,'INF GERAIS'!D1889='TERMO DE ADESÃO'!D1889,'INF GERAIS'!D1889=EVENTOS!D1889,'INF GERAIS'!D1889=PAGAMENTOS!D1889,'INF GERAIS'!D1889=VISTORIA!D1889,'INF GERAIS'!D1889='PRESTAÇÃO DE CONTAS'!D1889,'INF GERAIS'!D1889='OBS  ENC'!D1889,'INF GERAIS'!D1889='CONCLUSÃO INFORMAL'!D1889)</f>
        <v>1</v>
      </c>
      <c r="Q1872" t="b">
        <f>AND('INF GERAIS'!E1889=RESUMO!E1889,'INF GERAIS'!E1889='TERMO DE ADESÃO'!E1889,'INF GERAIS'!E1889=EVENTOS!E1889,'INF GERAIS'!E1889=PAGAMENTOS!E1889,'INF GERAIS'!E1889=VISTORIA!E1889,'INF GERAIS'!E1889='PRESTAÇÃO DE CONTAS'!E1889,'INF GERAIS'!E1889='OBS  ENC'!E1889,'INF GERAIS'!E1889='CONCLUSÃO INFORMAL'!E1889)</f>
        <v>1</v>
      </c>
    </row>
    <row r="1873" spans="15:17" x14ac:dyDescent="0.35">
      <c r="O1873" t="b">
        <f>AND('INF GERAIS'!B1890=LEFT(RESUMO!B1890,9),'INF GERAIS'!B1890=LEFT('TERMO DE ADESÃO'!B1890,9),'INF GERAIS'!B1890=LEFT(EVENTOS!B1890,9),'INF GERAIS'!B1890=LEFT(PAGAMENTOS!B1890,9),'INF GERAIS'!B1890=LEFT(VISTORIA!B1890,9),'INF GERAIS'!B1890=LEFT('PRESTAÇÃO DE CONTAS'!B1890,9),'INF GERAIS'!B1890=LEFT('OBS  ENC'!B1890,9),'INF GERAIS'!B1890=LEFT('CONCLUSÃO INFORMAL'!B1890,9))</f>
        <v>1</v>
      </c>
      <c r="P1873" t="b">
        <f>AND('INF GERAIS'!D1890=RESUMO!D1890,'INF GERAIS'!D1890='TERMO DE ADESÃO'!D1890,'INF GERAIS'!D1890=EVENTOS!D1890,'INF GERAIS'!D1890=PAGAMENTOS!D1890,'INF GERAIS'!D1890=VISTORIA!D1890,'INF GERAIS'!D1890='PRESTAÇÃO DE CONTAS'!D1890,'INF GERAIS'!D1890='OBS  ENC'!D1890,'INF GERAIS'!D1890='CONCLUSÃO INFORMAL'!D1890)</f>
        <v>1</v>
      </c>
      <c r="Q1873" t="b">
        <f>AND('INF GERAIS'!E1890=RESUMO!E1890,'INF GERAIS'!E1890='TERMO DE ADESÃO'!E1890,'INF GERAIS'!E1890=EVENTOS!E1890,'INF GERAIS'!E1890=PAGAMENTOS!E1890,'INF GERAIS'!E1890=VISTORIA!E1890,'INF GERAIS'!E1890='PRESTAÇÃO DE CONTAS'!E1890,'INF GERAIS'!E1890='OBS  ENC'!E1890,'INF GERAIS'!E1890='CONCLUSÃO INFORMAL'!E1890)</f>
        <v>1</v>
      </c>
    </row>
    <row r="1874" spans="15:17" x14ac:dyDescent="0.35">
      <c r="O1874" t="b">
        <f>AND('INF GERAIS'!B1891=LEFT(RESUMO!B1891,9),'INF GERAIS'!B1891=LEFT('TERMO DE ADESÃO'!B1891,9),'INF GERAIS'!B1891=LEFT(EVENTOS!B1891,9),'INF GERAIS'!B1891=LEFT(PAGAMENTOS!B1891,9),'INF GERAIS'!B1891=LEFT(VISTORIA!B1891,9),'INF GERAIS'!B1891=LEFT('PRESTAÇÃO DE CONTAS'!B1891,9),'INF GERAIS'!B1891=LEFT('OBS  ENC'!B1891,9),'INF GERAIS'!B1891=LEFT('CONCLUSÃO INFORMAL'!B1891,9))</f>
        <v>1</v>
      </c>
      <c r="P1874" t="b">
        <f>AND('INF GERAIS'!D1891=RESUMO!D1891,'INF GERAIS'!D1891='TERMO DE ADESÃO'!D1891,'INF GERAIS'!D1891=EVENTOS!D1891,'INF GERAIS'!D1891=PAGAMENTOS!D1891,'INF GERAIS'!D1891=VISTORIA!D1891,'INF GERAIS'!D1891='PRESTAÇÃO DE CONTAS'!D1891,'INF GERAIS'!D1891='OBS  ENC'!D1891,'INF GERAIS'!D1891='CONCLUSÃO INFORMAL'!D1891)</f>
        <v>1</v>
      </c>
      <c r="Q1874" t="b">
        <f>AND('INF GERAIS'!E1891=RESUMO!E1891,'INF GERAIS'!E1891='TERMO DE ADESÃO'!E1891,'INF GERAIS'!E1891=EVENTOS!E1891,'INF GERAIS'!E1891=PAGAMENTOS!E1891,'INF GERAIS'!E1891=VISTORIA!E1891,'INF GERAIS'!E1891='PRESTAÇÃO DE CONTAS'!E1891,'INF GERAIS'!E1891='OBS  ENC'!E1891,'INF GERAIS'!E1891='CONCLUSÃO INFORMAL'!E1891)</f>
        <v>1</v>
      </c>
    </row>
    <row r="1875" spans="15:17" x14ac:dyDescent="0.35">
      <c r="O1875" t="b">
        <f>AND('INF GERAIS'!B1892=LEFT(RESUMO!B1892,9),'INF GERAIS'!B1892=LEFT('TERMO DE ADESÃO'!B1892,9),'INF GERAIS'!B1892=LEFT(EVENTOS!B1892,9),'INF GERAIS'!B1892=LEFT(PAGAMENTOS!B1892,9),'INF GERAIS'!B1892=LEFT(VISTORIA!B1892,9),'INF GERAIS'!B1892=LEFT('PRESTAÇÃO DE CONTAS'!B1892,9),'INF GERAIS'!B1892=LEFT('OBS  ENC'!B1892,9),'INF GERAIS'!B1892=LEFT('CONCLUSÃO INFORMAL'!B1892,9))</f>
        <v>1</v>
      </c>
      <c r="P1875" t="b">
        <f>AND('INF GERAIS'!D1892=RESUMO!D1892,'INF GERAIS'!D1892='TERMO DE ADESÃO'!D1892,'INF GERAIS'!D1892=EVENTOS!D1892,'INF GERAIS'!D1892=PAGAMENTOS!D1892,'INF GERAIS'!D1892=VISTORIA!D1892,'INF GERAIS'!D1892='PRESTAÇÃO DE CONTAS'!D1892,'INF GERAIS'!D1892='OBS  ENC'!D1892,'INF GERAIS'!D1892='CONCLUSÃO INFORMAL'!D1892)</f>
        <v>1</v>
      </c>
      <c r="Q1875" t="b">
        <f>AND('INF GERAIS'!E1892=RESUMO!E1892,'INF GERAIS'!E1892='TERMO DE ADESÃO'!E1892,'INF GERAIS'!E1892=EVENTOS!E1892,'INF GERAIS'!E1892=PAGAMENTOS!E1892,'INF GERAIS'!E1892=VISTORIA!E1892,'INF GERAIS'!E1892='PRESTAÇÃO DE CONTAS'!E1892,'INF GERAIS'!E1892='OBS  ENC'!E1892,'INF GERAIS'!E1892='CONCLUSÃO INFORMAL'!E1892)</f>
        <v>1</v>
      </c>
    </row>
    <row r="1876" spans="15:17" x14ac:dyDescent="0.35">
      <c r="O1876" t="b">
        <f>AND('INF GERAIS'!B1893=LEFT(RESUMO!B1893,9),'INF GERAIS'!B1893=LEFT('TERMO DE ADESÃO'!B1893,9),'INF GERAIS'!B1893=LEFT(EVENTOS!B1893,9),'INF GERAIS'!B1893=LEFT(PAGAMENTOS!B1893,9),'INF GERAIS'!B1893=LEFT(VISTORIA!B1893,9),'INF GERAIS'!B1893=LEFT('PRESTAÇÃO DE CONTAS'!B1893,9),'INF GERAIS'!B1893=LEFT('OBS  ENC'!B1893,9),'INF GERAIS'!B1893=LEFT('CONCLUSÃO INFORMAL'!B1893,9))</f>
        <v>1</v>
      </c>
      <c r="P1876" t="b">
        <f>AND('INF GERAIS'!D1893=RESUMO!D1893,'INF GERAIS'!D1893='TERMO DE ADESÃO'!D1893,'INF GERAIS'!D1893=EVENTOS!D1893,'INF GERAIS'!D1893=PAGAMENTOS!D1893,'INF GERAIS'!D1893=VISTORIA!D1893,'INF GERAIS'!D1893='PRESTAÇÃO DE CONTAS'!D1893,'INF GERAIS'!D1893='OBS  ENC'!D1893,'INF GERAIS'!D1893='CONCLUSÃO INFORMAL'!D1893)</f>
        <v>1</v>
      </c>
      <c r="Q1876" t="b">
        <f>AND('INF GERAIS'!E1893=RESUMO!E1893,'INF GERAIS'!E1893='TERMO DE ADESÃO'!E1893,'INF GERAIS'!E1893=EVENTOS!E1893,'INF GERAIS'!E1893=PAGAMENTOS!E1893,'INF GERAIS'!E1893=VISTORIA!E1893,'INF GERAIS'!E1893='PRESTAÇÃO DE CONTAS'!E1893,'INF GERAIS'!E1893='OBS  ENC'!E1893,'INF GERAIS'!E1893='CONCLUSÃO INFORMAL'!E1893)</f>
        <v>1</v>
      </c>
    </row>
    <row r="1877" spans="15:17" x14ac:dyDescent="0.35">
      <c r="O1877" t="b">
        <f>AND('INF GERAIS'!B1894=LEFT(RESUMO!B1894,9),'INF GERAIS'!B1894=LEFT('TERMO DE ADESÃO'!B1894,9),'INF GERAIS'!B1894=LEFT(EVENTOS!B1894,9),'INF GERAIS'!B1894=LEFT(PAGAMENTOS!B1894,9),'INF GERAIS'!B1894=LEFT(VISTORIA!B1894,9),'INF GERAIS'!B1894=LEFT('PRESTAÇÃO DE CONTAS'!B1894,9),'INF GERAIS'!B1894=LEFT('OBS  ENC'!B1894,9),'INF GERAIS'!B1894=LEFT('CONCLUSÃO INFORMAL'!B1894,9))</f>
        <v>1</v>
      </c>
      <c r="P1877" t="b">
        <f>AND('INF GERAIS'!D1894=RESUMO!D1894,'INF GERAIS'!D1894='TERMO DE ADESÃO'!D1894,'INF GERAIS'!D1894=EVENTOS!D1894,'INF GERAIS'!D1894=PAGAMENTOS!D1894,'INF GERAIS'!D1894=VISTORIA!D1894,'INF GERAIS'!D1894='PRESTAÇÃO DE CONTAS'!D1894,'INF GERAIS'!D1894='OBS  ENC'!D1894,'INF GERAIS'!D1894='CONCLUSÃO INFORMAL'!D1894)</f>
        <v>1</v>
      </c>
      <c r="Q1877" t="b">
        <f>AND('INF GERAIS'!E1894=RESUMO!E1894,'INF GERAIS'!E1894='TERMO DE ADESÃO'!E1894,'INF GERAIS'!E1894=EVENTOS!E1894,'INF GERAIS'!E1894=PAGAMENTOS!E1894,'INF GERAIS'!E1894=VISTORIA!E1894,'INF GERAIS'!E1894='PRESTAÇÃO DE CONTAS'!E1894,'INF GERAIS'!E1894='OBS  ENC'!E1894,'INF GERAIS'!E1894='CONCLUSÃO INFORMAL'!E1894)</f>
        <v>1</v>
      </c>
    </row>
    <row r="1878" spans="15:17" x14ac:dyDescent="0.35">
      <c r="O1878" t="b">
        <f>AND('INF GERAIS'!B1895=LEFT(RESUMO!B1895,9),'INF GERAIS'!B1895=LEFT('TERMO DE ADESÃO'!B1895,9),'INF GERAIS'!B1895=LEFT(EVENTOS!B1895,9),'INF GERAIS'!B1895=LEFT(PAGAMENTOS!B1895,9),'INF GERAIS'!B1895=LEFT(VISTORIA!B1895,9),'INF GERAIS'!B1895=LEFT('PRESTAÇÃO DE CONTAS'!B1895,9),'INF GERAIS'!B1895=LEFT('OBS  ENC'!B1895,9),'INF GERAIS'!B1895=LEFT('CONCLUSÃO INFORMAL'!B1895,9))</f>
        <v>1</v>
      </c>
      <c r="P1878" t="b">
        <f>AND('INF GERAIS'!D1895=RESUMO!D1895,'INF GERAIS'!D1895='TERMO DE ADESÃO'!D1895,'INF GERAIS'!D1895=EVENTOS!D1895,'INF GERAIS'!D1895=PAGAMENTOS!D1895,'INF GERAIS'!D1895=VISTORIA!D1895,'INF GERAIS'!D1895='PRESTAÇÃO DE CONTAS'!D1895,'INF GERAIS'!D1895='OBS  ENC'!D1895,'INF GERAIS'!D1895='CONCLUSÃO INFORMAL'!D1895)</f>
        <v>1</v>
      </c>
      <c r="Q1878" t="b">
        <f>AND('INF GERAIS'!E1895=RESUMO!E1895,'INF GERAIS'!E1895='TERMO DE ADESÃO'!E1895,'INF GERAIS'!E1895=EVENTOS!E1895,'INF GERAIS'!E1895=PAGAMENTOS!E1895,'INF GERAIS'!E1895=VISTORIA!E1895,'INF GERAIS'!E1895='PRESTAÇÃO DE CONTAS'!E1895,'INF GERAIS'!E1895='OBS  ENC'!E1895,'INF GERAIS'!E1895='CONCLUSÃO INFORMAL'!E1895)</f>
        <v>1</v>
      </c>
    </row>
    <row r="1879" spans="15:17" x14ac:dyDescent="0.35">
      <c r="O1879" t="b">
        <f>AND('INF GERAIS'!B1896=LEFT(RESUMO!B1896,9),'INF GERAIS'!B1896=LEFT('TERMO DE ADESÃO'!B1896,9),'INF GERAIS'!B1896=LEFT(EVENTOS!B1896,9),'INF GERAIS'!B1896=LEFT(PAGAMENTOS!B1896,9),'INF GERAIS'!B1896=LEFT(VISTORIA!B1896,9),'INF GERAIS'!B1896=LEFT('PRESTAÇÃO DE CONTAS'!B1896,9),'INF GERAIS'!B1896=LEFT('OBS  ENC'!B1896,9),'INF GERAIS'!B1896=LEFT('CONCLUSÃO INFORMAL'!B1896,9))</f>
        <v>1</v>
      </c>
      <c r="P1879" t="b">
        <f>AND('INF GERAIS'!D1896=RESUMO!D1896,'INF GERAIS'!D1896='TERMO DE ADESÃO'!D1896,'INF GERAIS'!D1896=EVENTOS!D1896,'INF GERAIS'!D1896=PAGAMENTOS!D1896,'INF GERAIS'!D1896=VISTORIA!D1896,'INF GERAIS'!D1896='PRESTAÇÃO DE CONTAS'!D1896,'INF GERAIS'!D1896='OBS  ENC'!D1896,'INF GERAIS'!D1896='CONCLUSÃO INFORMAL'!D1896)</f>
        <v>1</v>
      </c>
      <c r="Q1879" t="b">
        <f>AND('INF GERAIS'!E1896=RESUMO!E1896,'INF GERAIS'!E1896='TERMO DE ADESÃO'!E1896,'INF GERAIS'!E1896=EVENTOS!E1896,'INF GERAIS'!E1896=PAGAMENTOS!E1896,'INF GERAIS'!E1896=VISTORIA!E1896,'INF GERAIS'!E1896='PRESTAÇÃO DE CONTAS'!E1896,'INF GERAIS'!E1896='OBS  ENC'!E1896,'INF GERAIS'!E1896='CONCLUSÃO INFORMAL'!E1896)</f>
        <v>1</v>
      </c>
    </row>
    <row r="1880" spans="15:17" x14ac:dyDescent="0.35">
      <c r="O1880" t="b">
        <f>AND('INF GERAIS'!B1897=LEFT(RESUMO!B1897,9),'INF GERAIS'!B1897=LEFT('TERMO DE ADESÃO'!B1897,9),'INF GERAIS'!B1897=LEFT(EVENTOS!B1897,9),'INF GERAIS'!B1897=LEFT(PAGAMENTOS!B1897,9),'INF GERAIS'!B1897=LEFT(VISTORIA!B1897,9),'INF GERAIS'!B1897=LEFT('PRESTAÇÃO DE CONTAS'!B1897,9),'INF GERAIS'!B1897=LEFT('OBS  ENC'!B1897,9),'INF GERAIS'!B1897=LEFT('CONCLUSÃO INFORMAL'!B1897,9))</f>
        <v>1</v>
      </c>
      <c r="P1880" t="b">
        <f>AND('INF GERAIS'!D1897=RESUMO!D1897,'INF GERAIS'!D1897='TERMO DE ADESÃO'!D1897,'INF GERAIS'!D1897=EVENTOS!D1897,'INF GERAIS'!D1897=PAGAMENTOS!D1897,'INF GERAIS'!D1897=VISTORIA!D1897,'INF GERAIS'!D1897='PRESTAÇÃO DE CONTAS'!D1897,'INF GERAIS'!D1897='OBS  ENC'!D1897,'INF GERAIS'!D1897='CONCLUSÃO INFORMAL'!D1897)</f>
        <v>1</v>
      </c>
      <c r="Q1880" t="b">
        <f>AND('INF GERAIS'!E1897=RESUMO!E1897,'INF GERAIS'!E1897='TERMO DE ADESÃO'!E1897,'INF GERAIS'!E1897=EVENTOS!E1897,'INF GERAIS'!E1897=PAGAMENTOS!E1897,'INF GERAIS'!E1897=VISTORIA!E1897,'INF GERAIS'!E1897='PRESTAÇÃO DE CONTAS'!E1897,'INF GERAIS'!E1897='OBS  ENC'!E1897,'INF GERAIS'!E1897='CONCLUSÃO INFORMAL'!E1897)</f>
        <v>1</v>
      </c>
    </row>
    <row r="1881" spans="15:17" x14ac:dyDescent="0.35">
      <c r="O1881" t="b">
        <f>AND('INF GERAIS'!B1898=LEFT(RESUMO!B1898,9),'INF GERAIS'!B1898=LEFT('TERMO DE ADESÃO'!B1898,9),'INF GERAIS'!B1898=LEFT(EVENTOS!B1898,9),'INF GERAIS'!B1898=LEFT(PAGAMENTOS!B1898,9),'INF GERAIS'!B1898=LEFT(VISTORIA!B1898,9),'INF GERAIS'!B1898=LEFT('PRESTAÇÃO DE CONTAS'!B1898,9),'INF GERAIS'!B1898=LEFT('OBS  ENC'!B1898,9),'INF GERAIS'!B1898=LEFT('CONCLUSÃO INFORMAL'!B1898,9))</f>
        <v>1</v>
      </c>
      <c r="P1881" t="b">
        <f>AND('INF GERAIS'!D1898=RESUMO!D1898,'INF GERAIS'!D1898='TERMO DE ADESÃO'!D1898,'INF GERAIS'!D1898=EVENTOS!D1898,'INF GERAIS'!D1898=PAGAMENTOS!D1898,'INF GERAIS'!D1898=VISTORIA!D1898,'INF GERAIS'!D1898='PRESTAÇÃO DE CONTAS'!D1898,'INF GERAIS'!D1898='OBS  ENC'!D1898,'INF GERAIS'!D1898='CONCLUSÃO INFORMAL'!D1898)</f>
        <v>1</v>
      </c>
      <c r="Q1881" t="b">
        <f>AND('INF GERAIS'!E1898=RESUMO!E1898,'INF GERAIS'!E1898='TERMO DE ADESÃO'!E1898,'INF GERAIS'!E1898=EVENTOS!E1898,'INF GERAIS'!E1898=PAGAMENTOS!E1898,'INF GERAIS'!E1898=VISTORIA!E1898,'INF GERAIS'!E1898='PRESTAÇÃO DE CONTAS'!E1898,'INF GERAIS'!E1898='OBS  ENC'!E1898,'INF GERAIS'!E1898='CONCLUSÃO INFORMAL'!E1898)</f>
        <v>1</v>
      </c>
    </row>
    <row r="1882" spans="15:17" x14ac:dyDescent="0.35">
      <c r="O1882" t="b">
        <f>AND('INF GERAIS'!B1899=LEFT(RESUMO!B1899,9),'INF GERAIS'!B1899=LEFT('TERMO DE ADESÃO'!B1899,9),'INF GERAIS'!B1899=LEFT(EVENTOS!B1899,9),'INF GERAIS'!B1899=LEFT(PAGAMENTOS!B1899,9),'INF GERAIS'!B1899=LEFT(VISTORIA!B1899,9),'INF GERAIS'!B1899=LEFT('PRESTAÇÃO DE CONTAS'!B1899,9),'INF GERAIS'!B1899=LEFT('OBS  ENC'!B1899,9),'INF GERAIS'!B1899=LEFT('CONCLUSÃO INFORMAL'!B1899,9))</f>
        <v>1</v>
      </c>
      <c r="P1882" t="b">
        <f>AND('INF GERAIS'!D1899=RESUMO!D1899,'INF GERAIS'!D1899='TERMO DE ADESÃO'!D1899,'INF GERAIS'!D1899=EVENTOS!D1899,'INF GERAIS'!D1899=PAGAMENTOS!D1899,'INF GERAIS'!D1899=VISTORIA!D1899,'INF GERAIS'!D1899='PRESTAÇÃO DE CONTAS'!D1899,'INF GERAIS'!D1899='OBS  ENC'!D1899,'INF GERAIS'!D1899='CONCLUSÃO INFORMAL'!D1899)</f>
        <v>1</v>
      </c>
      <c r="Q1882" t="b">
        <f>AND('INF GERAIS'!E1899=RESUMO!E1899,'INF GERAIS'!E1899='TERMO DE ADESÃO'!E1899,'INF GERAIS'!E1899=EVENTOS!E1899,'INF GERAIS'!E1899=PAGAMENTOS!E1899,'INF GERAIS'!E1899=VISTORIA!E1899,'INF GERAIS'!E1899='PRESTAÇÃO DE CONTAS'!E1899,'INF GERAIS'!E1899='OBS  ENC'!E1899,'INF GERAIS'!E1899='CONCLUSÃO INFORMAL'!E1899)</f>
        <v>1</v>
      </c>
    </row>
    <row r="1883" spans="15:17" x14ac:dyDescent="0.35">
      <c r="O1883" t="b">
        <f>AND('INF GERAIS'!B1900=LEFT(RESUMO!B1900,9),'INF GERAIS'!B1900=LEFT('TERMO DE ADESÃO'!B1900,9),'INF GERAIS'!B1900=LEFT(EVENTOS!B1900,9),'INF GERAIS'!B1900=LEFT(PAGAMENTOS!B1900,9),'INF GERAIS'!B1900=LEFT(VISTORIA!B1900,9),'INF GERAIS'!B1900=LEFT('PRESTAÇÃO DE CONTAS'!B1900,9),'INF GERAIS'!B1900=LEFT('OBS  ENC'!B1900,9),'INF GERAIS'!B1900=LEFT('CONCLUSÃO INFORMAL'!B1900,9))</f>
        <v>1</v>
      </c>
      <c r="P1883" t="b">
        <f>AND('INF GERAIS'!D1900=RESUMO!D1900,'INF GERAIS'!D1900='TERMO DE ADESÃO'!D1900,'INF GERAIS'!D1900=EVENTOS!D1900,'INF GERAIS'!D1900=PAGAMENTOS!D1900,'INF GERAIS'!D1900=VISTORIA!D1900,'INF GERAIS'!D1900='PRESTAÇÃO DE CONTAS'!D1900,'INF GERAIS'!D1900='OBS  ENC'!D1900,'INF GERAIS'!D1900='CONCLUSÃO INFORMAL'!D1900)</f>
        <v>1</v>
      </c>
      <c r="Q1883" t="b">
        <f>AND('INF GERAIS'!E1900=RESUMO!E1900,'INF GERAIS'!E1900='TERMO DE ADESÃO'!E1900,'INF GERAIS'!E1900=EVENTOS!E1900,'INF GERAIS'!E1900=PAGAMENTOS!E1900,'INF GERAIS'!E1900=VISTORIA!E1900,'INF GERAIS'!E1900='PRESTAÇÃO DE CONTAS'!E1900,'INF GERAIS'!E1900='OBS  ENC'!E1900,'INF GERAIS'!E1900='CONCLUSÃO INFORMAL'!E1900)</f>
        <v>1</v>
      </c>
    </row>
    <row r="1884" spans="15:17" x14ac:dyDescent="0.35">
      <c r="O1884" t="b">
        <f>AND('INF GERAIS'!B1901=LEFT(RESUMO!B1901,9),'INF GERAIS'!B1901=LEFT('TERMO DE ADESÃO'!B1901,9),'INF GERAIS'!B1901=LEFT(EVENTOS!B1901,9),'INF GERAIS'!B1901=LEFT(PAGAMENTOS!B1901,9),'INF GERAIS'!B1901=LEFT(VISTORIA!B1901,9),'INF GERAIS'!B1901=LEFT('PRESTAÇÃO DE CONTAS'!B1901,9),'INF GERAIS'!B1901=LEFT('OBS  ENC'!B1901,9),'INF GERAIS'!B1901=LEFT('CONCLUSÃO INFORMAL'!B1901,9))</f>
        <v>1</v>
      </c>
      <c r="P1884" t="b">
        <f>AND('INF GERAIS'!D1901=RESUMO!D1901,'INF GERAIS'!D1901='TERMO DE ADESÃO'!D1901,'INF GERAIS'!D1901=EVENTOS!D1901,'INF GERAIS'!D1901=PAGAMENTOS!D1901,'INF GERAIS'!D1901=VISTORIA!D1901,'INF GERAIS'!D1901='PRESTAÇÃO DE CONTAS'!D1901,'INF GERAIS'!D1901='OBS  ENC'!D1901,'INF GERAIS'!D1901='CONCLUSÃO INFORMAL'!D1901)</f>
        <v>1</v>
      </c>
      <c r="Q1884" t="b">
        <f>AND('INF GERAIS'!E1901=RESUMO!E1901,'INF GERAIS'!E1901='TERMO DE ADESÃO'!E1901,'INF GERAIS'!E1901=EVENTOS!E1901,'INF GERAIS'!E1901=PAGAMENTOS!E1901,'INF GERAIS'!E1901=VISTORIA!E1901,'INF GERAIS'!E1901='PRESTAÇÃO DE CONTAS'!E1901,'INF GERAIS'!E1901='OBS  ENC'!E1901,'INF GERAIS'!E1901='CONCLUSÃO INFORMAL'!E1901)</f>
        <v>1</v>
      </c>
    </row>
    <row r="1885" spans="15:17" x14ac:dyDescent="0.35">
      <c r="O1885" t="b">
        <f>AND('INF GERAIS'!B1902=LEFT(RESUMO!B1902,9),'INF GERAIS'!B1902=LEFT('TERMO DE ADESÃO'!B1902,9),'INF GERAIS'!B1902=LEFT(EVENTOS!B1902,9),'INF GERAIS'!B1902=LEFT(PAGAMENTOS!B1902,9),'INF GERAIS'!B1902=LEFT(VISTORIA!B1902,9),'INF GERAIS'!B1902=LEFT('PRESTAÇÃO DE CONTAS'!B1902,9),'INF GERAIS'!B1902=LEFT('OBS  ENC'!B1902,9),'INF GERAIS'!B1902=LEFT('CONCLUSÃO INFORMAL'!B1902,9))</f>
        <v>1</v>
      </c>
      <c r="P1885" t="b">
        <f>AND('INF GERAIS'!D1902=RESUMO!D1902,'INF GERAIS'!D1902='TERMO DE ADESÃO'!D1902,'INF GERAIS'!D1902=EVENTOS!D1902,'INF GERAIS'!D1902=PAGAMENTOS!D1902,'INF GERAIS'!D1902=VISTORIA!D1902,'INF GERAIS'!D1902='PRESTAÇÃO DE CONTAS'!D1902,'INF GERAIS'!D1902='OBS  ENC'!D1902,'INF GERAIS'!D1902='CONCLUSÃO INFORMAL'!D1902)</f>
        <v>1</v>
      </c>
      <c r="Q1885" t="b">
        <f>AND('INF GERAIS'!E1902=RESUMO!E1902,'INF GERAIS'!E1902='TERMO DE ADESÃO'!E1902,'INF GERAIS'!E1902=EVENTOS!E1902,'INF GERAIS'!E1902=PAGAMENTOS!E1902,'INF GERAIS'!E1902=VISTORIA!E1902,'INF GERAIS'!E1902='PRESTAÇÃO DE CONTAS'!E1902,'INF GERAIS'!E1902='OBS  ENC'!E1902,'INF GERAIS'!E1902='CONCLUSÃO INFORMAL'!E1902)</f>
        <v>1</v>
      </c>
    </row>
    <row r="1886" spans="15:17" x14ac:dyDescent="0.35">
      <c r="O1886" t="b">
        <f>AND('INF GERAIS'!B1903=LEFT(RESUMO!B1903,9),'INF GERAIS'!B1903=LEFT('TERMO DE ADESÃO'!B1903,9),'INF GERAIS'!B1903=LEFT(EVENTOS!B1903,9),'INF GERAIS'!B1903=LEFT(PAGAMENTOS!B1903,9),'INF GERAIS'!B1903=LEFT(VISTORIA!B1903,9),'INF GERAIS'!B1903=LEFT('PRESTAÇÃO DE CONTAS'!B1903,9),'INF GERAIS'!B1903=LEFT('OBS  ENC'!B1903,9),'INF GERAIS'!B1903=LEFT('CONCLUSÃO INFORMAL'!B1903,9))</f>
        <v>1</v>
      </c>
      <c r="P1886" t="b">
        <f>AND('INF GERAIS'!D1903=RESUMO!D1903,'INF GERAIS'!D1903='TERMO DE ADESÃO'!D1903,'INF GERAIS'!D1903=EVENTOS!D1903,'INF GERAIS'!D1903=PAGAMENTOS!D1903,'INF GERAIS'!D1903=VISTORIA!D1903,'INF GERAIS'!D1903='PRESTAÇÃO DE CONTAS'!D1903,'INF GERAIS'!D1903='OBS  ENC'!D1903,'INF GERAIS'!D1903='CONCLUSÃO INFORMAL'!D1903)</f>
        <v>1</v>
      </c>
      <c r="Q1886" t="b">
        <f>AND('INF GERAIS'!E1903=RESUMO!E1903,'INF GERAIS'!E1903='TERMO DE ADESÃO'!E1903,'INF GERAIS'!E1903=EVENTOS!E1903,'INF GERAIS'!E1903=PAGAMENTOS!E1903,'INF GERAIS'!E1903=VISTORIA!E1903,'INF GERAIS'!E1903='PRESTAÇÃO DE CONTAS'!E1903,'INF GERAIS'!E1903='OBS  ENC'!E1903,'INF GERAIS'!E1903='CONCLUSÃO INFORMAL'!E1903)</f>
        <v>1</v>
      </c>
    </row>
    <row r="1887" spans="15:17" x14ac:dyDescent="0.35">
      <c r="O1887" t="b">
        <f>AND('INF GERAIS'!B1904=LEFT(RESUMO!B1904,9),'INF GERAIS'!B1904=LEFT('TERMO DE ADESÃO'!B1904,9),'INF GERAIS'!B1904=LEFT(EVENTOS!B1904,9),'INF GERAIS'!B1904=LEFT(PAGAMENTOS!B1904,9),'INF GERAIS'!B1904=LEFT(VISTORIA!B1904,9),'INF GERAIS'!B1904=LEFT('PRESTAÇÃO DE CONTAS'!B1904,9),'INF GERAIS'!B1904=LEFT('OBS  ENC'!B1904,9),'INF GERAIS'!B1904=LEFT('CONCLUSÃO INFORMAL'!B1904,9))</f>
        <v>1</v>
      </c>
      <c r="P1887" t="b">
        <f>AND('INF GERAIS'!D1904=RESUMO!D1904,'INF GERAIS'!D1904='TERMO DE ADESÃO'!D1904,'INF GERAIS'!D1904=EVENTOS!D1904,'INF GERAIS'!D1904=PAGAMENTOS!D1904,'INF GERAIS'!D1904=VISTORIA!D1904,'INF GERAIS'!D1904='PRESTAÇÃO DE CONTAS'!D1904,'INF GERAIS'!D1904='OBS  ENC'!D1904,'INF GERAIS'!D1904='CONCLUSÃO INFORMAL'!D1904)</f>
        <v>1</v>
      </c>
      <c r="Q1887" t="b">
        <f>AND('INF GERAIS'!E1904=RESUMO!E1904,'INF GERAIS'!E1904='TERMO DE ADESÃO'!E1904,'INF GERAIS'!E1904=EVENTOS!E1904,'INF GERAIS'!E1904=PAGAMENTOS!E1904,'INF GERAIS'!E1904=VISTORIA!E1904,'INF GERAIS'!E1904='PRESTAÇÃO DE CONTAS'!E1904,'INF GERAIS'!E1904='OBS  ENC'!E1904,'INF GERAIS'!E1904='CONCLUSÃO INFORMAL'!E1904)</f>
        <v>1</v>
      </c>
    </row>
    <row r="1888" spans="15:17" x14ac:dyDescent="0.35">
      <c r="O1888" t="b">
        <f>AND('INF GERAIS'!B1905=LEFT(RESUMO!B1905,9),'INF GERAIS'!B1905=LEFT('TERMO DE ADESÃO'!B1905,9),'INF GERAIS'!B1905=LEFT(EVENTOS!B1905,9),'INF GERAIS'!B1905=LEFT(PAGAMENTOS!B1905,9),'INF GERAIS'!B1905=LEFT(VISTORIA!B1905,9),'INF GERAIS'!B1905=LEFT('PRESTAÇÃO DE CONTAS'!B1905,9),'INF GERAIS'!B1905=LEFT('OBS  ENC'!B1905,9),'INF GERAIS'!B1905=LEFT('CONCLUSÃO INFORMAL'!B1905,9))</f>
        <v>1</v>
      </c>
      <c r="P1888" t="b">
        <f>AND('INF GERAIS'!D1905=RESUMO!D1905,'INF GERAIS'!D1905='TERMO DE ADESÃO'!D1905,'INF GERAIS'!D1905=EVENTOS!D1905,'INF GERAIS'!D1905=PAGAMENTOS!D1905,'INF GERAIS'!D1905=VISTORIA!D1905,'INF GERAIS'!D1905='PRESTAÇÃO DE CONTAS'!D1905,'INF GERAIS'!D1905='OBS  ENC'!D1905,'INF GERAIS'!D1905='CONCLUSÃO INFORMAL'!D1905)</f>
        <v>1</v>
      </c>
      <c r="Q1888" t="b">
        <f>AND('INF GERAIS'!E1905=RESUMO!E1905,'INF GERAIS'!E1905='TERMO DE ADESÃO'!E1905,'INF GERAIS'!E1905=EVENTOS!E1905,'INF GERAIS'!E1905=PAGAMENTOS!E1905,'INF GERAIS'!E1905=VISTORIA!E1905,'INF GERAIS'!E1905='PRESTAÇÃO DE CONTAS'!E1905,'INF GERAIS'!E1905='OBS  ENC'!E1905,'INF GERAIS'!E1905='CONCLUSÃO INFORMAL'!E1905)</f>
        <v>1</v>
      </c>
    </row>
    <row r="1889" spans="15:17" x14ac:dyDescent="0.35">
      <c r="O1889" t="b">
        <f>AND('INF GERAIS'!B1906=LEFT(RESUMO!B1906,9),'INF GERAIS'!B1906=LEFT('TERMO DE ADESÃO'!B1906,9),'INF GERAIS'!B1906=LEFT(EVENTOS!B1906,9),'INF GERAIS'!B1906=LEFT(PAGAMENTOS!B1906,9),'INF GERAIS'!B1906=LEFT(VISTORIA!B1906,9),'INF GERAIS'!B1906=LEFT('PRESTAÇÃO DE CONTAS'!B1906,9),'INF GERAIS'!B1906=LEFT('OBS  ENC'!B1906,9),'INF GERAIS'!B1906=LEFT('CONCLUSÃO INFORMAL'!B1906,9))</f>
        <v>1</v>
      </c>
      <c r="P1889" t="b">
        <f>AND('INF GERAIS'!D1906=RESUMO!D1906,'INF GERAIS'!D1906='TERMO DE ADESÃO'!D1906,'INF GERAIS'!D1906=EVENTOS!D1906,'INF GERAIS'!D1906=PAGAMENTOS!D1906,'INF GERAIS'!D1906=VISTORIA!D1906,'INF GERAIS'!D1906='PRESTAÇÃO DE CONTAS'!D1906,'INF GERAIS'!D1906='OBS  ENC'!D1906,'INF GERAIS'!D1906='CONCLUSÃO INFORMAL'!D1906)</f>
        <v>1</v>
      </c>
      <c r="Q1889" t="b">
        <f>AND('INF GERAIS'!E1906=RESUMO!E1906,'INF GERAIS'!E1906='TERMO DE ADESÃO'!E1906,'INF GERAIS'!E1906=EVENTOS!E1906,'INF GERAIS'!E1906=PAGAMENTOS!E1906,'INF GERAIS'!E1906=VISTORIA!E1906,'INF GERAIS'!E1906='PRESTAÇÃO DE CONTAS'!E1906,'INF GERAIS'!E1906='OBS  ENC'!E1906,'INF GERAIS'!E1906='CONCLUSÃO INFORMAL'!E1906)</f>
        <v>1</v>
      </c>
    </row>
    <row r="1890" spans="15:17" x14ac:dyDescent="0.35">
      <c r="O1890" t="b">
        <f>AND('INF GERAIS'!B1907=LEFT(RESUMO!B1907,9),'INF GERAIS'!B1907=LEFT('TERMO DE ADESÃO'!B1907,9),'INF GERAIS'!B1907=LEFT(EVENTOS!B1907,9),'INF GERAIS'!B1907=LEFT(PAGAMENTOS!B1907,9),'INF GERAIS'!B1907=LEFT(VISTORIA!B1907,9),'INF GERAIS'!B1907=LEFT('PRESTAÇÃO DE CONTAS'!B1907,9),'INF GERAIS'!B1907=LEFT('OBS  ENC'!B1907,9),'INF GERAIS'!B1907=LEFT('CONCLUSÃO INFORMAL'!B1907,9))</f>
        <v>1</v>
      </c>
      <c r="P1890" t="b">
        <f>AND('INF GERAIS'!D1907=RESUMO!D1907,'INF GERAIS'!D1907='TERMO DE ADESÃO'!D1907,'INF GERAIS'!D1907=EVENTOS!D1907,'INF GERAIS'!D1907=PAGAMENTOS!D1907,'INF GERAIS'!D1907=VISTORIA!D1907,'INF GERAIS'!D1907='PRESTAÇÃO DE CONTAS'!D1907,'INF GERAIS'!D1907='OBS  ENC'!D1907,'INF GERAIS'!D1907='CONCLUSÃO INFORMAL'!D1907)</f>
        <v>1</v>
      </c>
      <c r="Q1890" t="b">
        <f>AND('INF GERAIS'!E1907=RESUMO!E1907,'INF GERAIS'!E1907='TERMO DE ADESÃO'!E1907,'INF GERAIS'!E1907=EVENTOS!E1907,'INF GERAIS'!E1907=PAGAMENTOS!E1907,'INF GERAIS'!E1907=VISTORIA!E1907,'INF GERAIS'!E1907='PRESTAÇÃO DE CONTAS'!E1907,'INF GERAIS'!E1907='OBS  ENC'!E1907,'INF GERAIS'!E1907='CONCLUSÃO INFORMAL'!E1907)</f>
        <v>1</v>
      </c>
    </row>
    <row r="1891" spans="15:17" x14ac:dyDescent="0.35">
      <c r="O1891" t="b">
        <f>AND('INF GERAIS'!B1908=LEFT(RESUMO!B1908,9),'INF GERAIS'!B1908=LEFT('TERMO DE ADESÃO'!B1908,9),'INF GERAIS'!B1908=LEFT(EVENTOS!B1908,9),'INF GERAIS'!B1908=LEFT(PAGAMENTOS!B1908,9),'INF GERAIS'!B1908=LEFT(VISTORIA!B1908,9),'INF GERAIS'!B1908=LEFT('PRESTAÇÃO DE CONTAS'!B1908,9),'INF GERAIS'!B1908=LEFT('OBS  ENC'!B1908,9),'INF GERAIS'!B1908=LEFT('CONCLUSÃO INFORMAL'!B1908,9))</f>
        <v>1</v>
      </c>
      <c r="P1891" t="b">
        <f>AND('INF GERAIS'!D1908=RESUMO!D1908,'INF GERAIS'!D1908='TERMO DE ADESÃO'!D1908,'INF GERAIS'!D1908=EVENTOS!D1908,'INF GERAIS'!D1908=PAGAMENTOS!D1908,'INF GERAIS'!D1908=VISTORIA!D1908,'INF GERAIS'!D1908='PRESTAÇÃO DE CONTAS'!D1908,'INF GERAIS'!D1908='OBS  ENC'!D1908,'INF GERAIS'!D1908='CONCLUSÃO INFORMAL'!D1908)</f>
        <v>1</v>
      </c>
      <c r="Q1891" t="b">
        <f>AND('INF GERAIS'!E1908=RESUMO!E1908,'INF GERAIS'!E1908='TERMO DE ADESÃO'!E1908,'INF GERAIS'!E1908=EVENTOS!E1908,'INF GERAIS'!E1908=PAGAMENTOS!E1908,'INF GERAIS'!E1908=VISTORIA!E1908,'INF GERAIS'!E1908='PRESTAÇÃO DE CONTAS'!E1908,'INF GERAIS'!E1908='OBS  ENC'!E1908,'INF GERAIS'!E1908='CONCLUSÃO INFORMAL'!E1908)</f>
        <v>1</v>
      </c>
    </row>
    <row r="1892" spans="15:17" x14ac:dyDescent="0.35">
      <c r="O1892" t="b">
        <f>AND('INF GERAIS'!B1909=LEFT(RESUMO!B1909,9),'INF GERAIS'!B1909=LEFT('TERMO DE ADESÃO'!B1909,9),'INF GERAIS'!B1909=LEFT(EVENTOS!B1909,9),'INF GERAIS'!B1909=LEFT(PAGAMENTOS!B1909,9),'INF GERAIS'!B1909=LEFT(VISTORIA!B1909,9),'INF GERAIS'!B1909=LEFT('PRESTAÇÃO DE CONTAS'!B1909,9),'INF GERAIS'!B1909=LEFT('OBS  ENC'!B1909,9),'INF GERAIS'!B1909=LEFT('CONCLUSÃO INFORMAL'!B1909,9))</f>
        <v>1</v>
      </c>
      <c r="P1892" t="b">
        <f>AND('INF GERAIS'!D1909=RESUMO!D1909,'INF GERAIS'!D1909='TERMO DE ADESÃO'!D1909,'INF GERAIS'!D1909=EVENTOS!D1909,'INF GERAIS'!D1909=PAGAMENTOS!D1909,'INF GERAIS'!D1909=VISTORIA!D1909,'INF GERAIS'!D1909='PRESTAÇÃO DE CONTAS'!D1909,'INF GERAIS'!D1909='OBS  ENC'!D1909,'INF GERAIS'!D1909='CONCLUSÃO INFORMAL'!D1909)</f>
        <v>1</v>
      </c>
      <c r="Q1892" t="b">
        <f>AND('INF GERAIS'!E1909=RESUMO!E1909,'INF GERAIS'!E1909='TERMO DE ADESÃO'!E1909,'INF GERAIS'!E1909=EVENTOS!E1909,'INF GERAIS'!E1909=PAGAMENTOS!E1909,'INF GERAIS'!E1909=VISTORIA!E1909,'INF GERAIS'!E1909='PRESTAÇÃO DE CONTAS'!E1909,'INF GERAIS'!E1909='OBS  ENC'!E1909,'INF GERAIS'!E1909='CONCLUSÃO INFORMAL'!E1909)</f>
        <v>1</v>
      </c>
    </row>
    <row r="1893" spans="15:17" x14ac:dyDescent="0.35">
      <c r="O1893" t="b">
        <f>AND('INF GERAIS'!B1910=LEFT(RESUMO!B1910,9),'INF GERAIS'!B1910=LEFT('TERMO DE ADESÃO'!B1910,9),'INF GERAIS'!B1910=LEFT(EVENTOS!B1910,9),'INF GERAIS'!B1910=LEFT(PAGAMENTOS!B1910,9),'INF GERAIS'!B1910=LEFT(VISTORIA!B1910,9),'INF GERAIS'!B1910=LEFT('PRESTAÇÃO DE CONTAS'!B1910,9),'INF GERAIS'!B1910=LEFT('OBS  ENC'!B1910,9),'INF GERAIS'!B1910=LEFT('CONCLUSÃO INFORMAL'!B1910,9))</f>
        <v>1</v>
      </c>
      <c r="P1893" t="b">
        <f>AND('INF GERAIS'!D1910=RESUMO!D1910,'INF GERAIS'!D1910='TERMO DE ADESÃO'!D1910,'INF GERAIS'!D1910=EVENTOS!D1910,'INF GERAIS'!D1910=PAGAMENTOS!D1910,'INF GERAIS'!D1910=VISTORIA!D1910,'INF GERAIS'!D1910='PRESTAÇÃO DE CONTAS'!D1910,'INF GERAIS'!D1910='OBS  ENC'!D1910,'INF GERAIS'!D1910='CONCLUSÃO INFORMAL'!D1910)</f>
        <v>1</v>
      </c>
      <c r="Q1893" t="b">
        <f>AND('INF GERAIS'!E1910=RESUMO!E1910,'INF GERAIS'!E1910='TERMO DE ADESÃO'!E1910,'INF GERAIS'!E1910=EVENTOS!E1910,'INF GERAIS'!E1910=PAGAMENTOS!E1910,'INF GERAIS'!E1910=VISTORIA!E1910,'INF GERAIS'!E1910='PRESTAÇÃO DE CONTAS'!E1910,'INF GERAIS'!E1910='OBS  ENC'!E1910,'INF GERAIS'!E1910='CONCLUSÃO INFORMAL'!E1910)</f>
        <v>1</v>
      </c>
    </row>
    <row r="1894" spans="15:17" x14ac:dyDescent="0.35">
      <c r="O1894" t="b">
        <f>AND('INF GERAIS'!B1911=LEFT(RESUMO!B1911,9),'INF GERAIS'!B1911=LEFT('TERMO DE ADESÃO'!B1911,9),'INF GERAIS'!B1911=LEFT(EVENTOS!B1911,9),'INF GERAIS'!B1911=LEFT(PAGAMENTOS!B1911,9),'INF GERAIS'!B1911=LEFT(VISTORIA!B1911,9),'INF GERAIS'!B1911=LEFT('PRESTAÇÃO DE CONTAS'!B1911,9),'INF GERAIS'!B1911=LEFT('OBS  ENC'!B1911,9),'INF GERAIS'!B1911=LEFT('CONCLUSÃO INFORMAL'!B1911,9))</f>
        <v>1</v>
      </c>
      <c r="P1894" t="b">
        <f>AND('INF GERAIS'!D1911=RESUMO!D1911,'INF GERAIS'!D1911='TERMO DE ADESÃO'!D1911,'INF GERAIS'!D1911=EVENTOS!D1911,'INF GERAIS'!D1911=PAGAMENTOS!D1911,'INF GERAIS'!D1911=VISTORIA!D1911,'INF GERAIS'!D1911='PRESTAÇÃO DE CONTAS'!D1911,'INF GERAIS'!D1911='OBS  ENC'!D1911,'INF GERAIS'!D1911='CONCLUSÃO INFORMAL'!D1911)</f>
        <v>1</v>
      </c>
      <c r="Q1894" t="b">
        <f>AND('INF GERAIS'!E1911=RESUMO!E1911,'INF GERAIS'!E1911='TERMO DE ADESÃO'!E1911,'INF GERAIS'!E1911=EVENTOS!E1911,'INF GERAIS'!E1911=PAGAMENTOS!E1911,'INF GERAIS'!E1911=VISTORIA!E1911,'INF GERAIS'!E1911='PRESTAÇÃO DE CONTAS'!E1911,'INF GERAIS'!E1911='OBS  ENC'!E1911,'INF GERAIS'!E1911='CONCLUSÃO INFORMAL'!E1911)</f>
        <v>1</v>
      </c>
    </row>
    <row r="1895" spans="15:17" x14ac:dyDescent="0.35">
      <c r="O1895" t="b">
        <f>AND('INF GERAIS'!B1912=LEFT(RESUMO!B1912,9),'INF GERAIS'!B1912=LEFT('TERMO DE ADESÃO'!B1912,9),'INF GERAIS'!B1912=LEFT(EVENTOS!B1912,9),'INF GERAIS'!B1912=LEFT(PAGAMENTOS!B1912,9),'INF GERAIS'!B1912=LEFT(VISTORIA!B1912,9),'INF GERAIS'!B1912=LEFT('PRESTAÇÃO DE CONTAS'!B1912,9),'INF GERAIS'!B1912=LEFT('OBS  ENC'!B1912,9),'INF GERAIS'!B1912=LEFT('CONCLUSÃO INFORMAL'!B1912,9))</f>
        <v>1</v>
      </c>
      <c r="P1895" t="b">
        <f>AND('INF GERAIS'!D1912=RESUMO!D1912,'INF GERAIS'!D1912='TERMO DE ADESÃO'!D1912,'INF GERAIS'!D1912=EVENTOS!D1912,'INF GERAIS'!D1912=PAGAMENTOS!D1912,'INF GERAIS'!D1912=VISTORIA!D1912,'INF GERAIS'!D1912='PRESTAÇÃO DE CONTAS'!D1912,'INF GERAIS'!D1912='OBS  ENC'!D1912,'INF GERAIS'!D1912='CONCLUSÃO INFORMAL'!D1912)</f>
        <v>1</v>
      </c>
      <c r="Q1895" t="b">
        <f>AND('INF GERAIS'!E1912=RESUMO!E1912,'INF GERAIS'!E1912='TERMO DE ADESÃO'!E1912,'INF GERAIS'!E1912=EVENTOS!E1912,'INF GERAIS'!E1912=PAGAMENTOS!E1912,'INF GERAIS'!E1912=VISTORIA!E1912,'INF GERAIS'!E1912='PRESTAÇÃO DE CONTAS'!E1912,'INF GERAIS'!E1912='OBS  ENC'!E1912,'INF GERAIS'!E1912='CONCLUSÃO INFORMAL'!E1912)</f>
        <v>1</v>
      </c>
    </row>
    <row r="1896" spans="15:17" x14ac:dyDescent="0.35">
      <c r="O1896" t="b">
        <f>AND('INF GERAIS'!B1913=LEFT(RESUMO!B1913,9),'INF GERAIS'!B1913=LEFT('TERMO DE ADESÃO'!B1913,9),'INF GERAIS'!B1913=LEFT(EVENTOS!B1913,9),'INF GERAIS'!B1913=LEFT(PAGAMENTOS!B1913,9),'INF GERAIS'!B1913=LEFT(VISTORIA!B1913,9),'INF GERAIS'!B1913=LEFT('PRESTAÇÃO DE CONTAS'!B1913,9),'INF GERAIS'!B1913=LEFT('OBS  ENC'!B1913,9),'INF GERAIS'!B1913=LEFT('CONCLUSÃO INFORMAL'!B1913,9))</f>
        <v>1</v>
      </c>
      <c r="P1896" t="b">
        <f>AND('INF GERAIS'!D1913=RESUMO!D1913,'INF GERAIS'!D1913='TERMO DE ADESÃO'!D1913,'INF GERAIS'!D1913=EVENTOS!D1913,'INF GERAIS'!D1913=PAGAMENTOS!D1913,'INF GERAIS'!D1913=VISTORIA!D1913,'INF GERAIS'!D1913='PRESTAÇÃO DE CONTAS'!D1913,'INF GERAIS'!D1913='OBS  ENC'!D1913,'INF GERAIS'!D1913='CONCLUSÃO INFORMAL'!D1913)</f>
        <v>1</v>
      </c>
      <c r="Q1896" t="b">
        <f>AND('INF GERAIS'!E1913=RESUMO!E1913,'INF GERAIS'!E1913='TERMO DE ADESÃO'!E1913,'INF GERAIS'!E1913=EVENTOS!E1913,'INF GERAIS'!E1913=PAGAMENTOS!E1913,'INF GERAIS'!E1913=VISTORIA!E1913,'INF GERAIS'!E1913='PRESTAÇÃO DE CONTAS'!E1913,'INF GERAIS'!E1913='OBS  ENC'!E1913,'INF GERAIS'!E1913='CONCLUSÃO INFORMAL'!E1913)</f>
        <v>1</v>
      </c>
    </row>
    <row r="1897" spans="15:17" x14ac:dyDescent="0.35">
      <c r="O1897" t="b">
        <f>AND('INF GERAIS'!B1914=LEFT(RESUMO!B1914,9),'INF GERAIS'!B1914=LEFT('TERMO DE ADESÃO'!B1914,9),'INF GERAIS'!B1914=LEFT(EVENTOS!B1914,9),'INF GERAIS'!B1914=LEFT(PAGAMENTOS!B1914,9),'INF GERAIS'!B1914=LEFT(VISTORIA!B1914,9),'INF GERAIS'!B1914=LEFT('PRESTAÇÃO DE CONTAS'!B1914,9),'INF GERAIS'!B1914=LEFT('OBS  ENC'!B1914,9),'INF GERAIS'!B1914=LEFT('CONCLUSÃO INFORMAL'!B1914,9))</f>
        <v>1</v>
      </c>
      <c r="P1897" t="b">
        <f>AND('INF GERAIS'!D1914=RESUMO!D1914,'INF GERAIS'!D1914='TERMO DE ADESÃO'!D1914,'INF GERAIS'!D1914=EVENTOS!D1914,'INF GERAIS'!D1914=PAGAMENTOS!D1914,'INF GERAIS'!D1914=VISTORIA!D1914,'INF GERAIS'!D1914='PRESTAÇÃO DE CONTAS'!D1914,'INF GERAIS'!D1914='OBS  ENC'!D1914,'INF GERAIS'!D1914='CONCLUSÃO INFORMAL'!D1914)</f>
        <v>1</v>
      </c>
      <c r="Q1897" t="b">
        <f>AND('INF GERAIS'!E1914=RESUMO!E1914,'INF GERAIS'!E1914='TERMO DE ADESÃO'!E1914,'INF GERAIS'!E1914=EVENTOS!E1914,'INF GERAIS'!E1914=PAGAMENTOS!E1914,'INF GERAIS'!E1914=VISTORIA!E1914,'INF GERAIS'!E1914='PRESTAÇÃO DE CONTAS'!E1914,'INF GERAIS'!E1914='OBS  ENC'!E1914,'INF GERAIS'!E1914='CONCLUSÃO INFORMAL'!E1914)</f>
        <v>1</v>
      </c>
    </row>
    <row r="1898" spans="15:17" x14ac:dyDescent="0.35">
      <c r="O1898" t="b">
        <f>AND('INF GERAIS'!B1915=LEFT(RESUMO!B1915,9),'INF GERAIS'!B1915=LEFT('TERMO DE ADESÃO'!B1915,9),'INF GERAIS'!B1915=LEFT(EVENTOS!B1915,9),'INF GERAIS'!B1915=LEFT(PAGAMENTOS!B1915,9),'INF GERAIS'!B1915=LEFT(VISTORIA!B1915,9),'INF GERAIS'!B1915=LEFT('PRESTAÇÃO DE CONTAS'!B1915,9),'INF GERAIS'!B1915=LEFT('OBS  ENC'!B1915,9),'INF GERAIS'!B1915=LEFT('CONCLUSÃO INFORMAL'!B1915,9))</f>
        <v>1</v>
      </c>
      <c r="P1898" t="b">
        <f>AND('INF GERAIS'!D1915=RESUMO!D1915,'INF GERAIS'!D1915='TERMO DE ADESÃO'!D1915,'INF GERAIS'!D1915=EVENTOS!D1915,'INF GERAIS'!D1915=PAGAMENTOS!D1915,'INF GERAIS'!D1915=VISTORIA!D1915,'INF GERAIS'!D1915='PRESTAÇÃO DE CONTAS'!D1915,'INF GERAIS'!D1915='OBS  ENC'!D1915,'INF GERAIS'!D1915='CONCLUSÃO INFORMAL'!D1915)</f>
        <v>1</v>
      </c>
      <c r="Q1898" t="b">
        <f>AND('INF GERAIS'!E1915=RESUMO!E1915,'INF GERAIS'!E1915='TERMO DE ADESÃO'!E1915,'INF GERAIS'!E1915=EVENTOS!E1915,'INF GERAIS'!E1915=PAGAMENTOS!E1915,'INF GERAIS'!E1915=VISTORIA!E1915,'INF GERAIS'!E1915='PRESTAÇÃO DE CONTAS'!E1915,'INF GERAIS'!E1915='OBS  ENC'!E1915,'INF GERAIS'!E1915='CONCLUSÃO INFORMAL'!E1915)</f>
        <v>1</v>
      </c>
    </row>
    <row r="1899" spans="15:17" x14ac:dyDescent="0.35">
      <c r="O1899" t="b">
        <f>AND('INF GERAIS'!B1916=LEFT(RESUMO!B1916,9),'INF GERAIS'!B1916=LEFT('TERMO DE ADESÃO'!B1916,9),'INF GERAIS'!B1916=LEFT(EVENTOS!B1916,9),'INF GERAIS'!B1916=LEFT(PAGAMENTOS!B1916,9),'INF GERAIS'!B1916=LEFT(VISTORIA!B1916,9),'INF GERAIS'!B1916=LEFT('PRESTAÇÃO DE CONTAS'!B1916,9),'INF GERAIS'!B1916=LEFT('OBS  ENC'!B1916,9),'INF GERAIS'!B1916=LEFT('CONCLUSÃO INFORMAL'!B1916,9))</f>
        <v>1</v>
      </c>
      <c r="P1899" t="b">
        <f>AND('INF GERAIS'!D1916=RESUMO!D1916,'INF GERAIS'!D1916='TERMO DE ADESÃO'!D1916,'INF GERAIS'!D1916=EVENTOS!D1916,'INF GERAIS'!D1916=PAGAMENTOS!D1916,'INF GERAIS'!D1916=VISTORIA!D1916,'INF GERAIS'!D1916='PRESTAÇÃO DE CONTAS'!D1916,'INF GERAIS'!D1916='OBS  ENC'!D1916,'INF GERAIS'!D1916='CONCLUSÃO INFORMAL'!D1916)</f>
        <v>1</v>
      </c>
      <c r="Q1899" t="b">
        <f>AND('INF GERAIS'!E1916=RESUMO!E1916,'INF GERAIS'!E1916='TERMO DE ADESÃO'!E1916,'INF GERAIS'!E1916=EVENTOS!E1916,'INF GERAIS'!E1916=PAGAMENTOS!E1916,'INF GERAIS'!E1916=VISTORIA!E1916,'INF GERAIS'!E1916='PRESTAÇÃO DE CONTAS'!E1916,'INF GERAIS'!E1916='OBS  ENC'!E1916,'INF GERAIS'!E1916='CONCLUSÃO INFORMAL'!E1916)</f>
        <v>1</v>
      </c>
    </row>
    <row r="1900" spans="15:17" x14ac:dyDescent="0.35">
      <c r="O1900" t="b">
        <f>AND('INF GERAIS'!B1917=LEFT(RESUMO!B1917,9),'INF GERAIS'!B1917=LEFT('TERMO DE ADESÃO'!B1917,9),'INF GERAIS'!B1917=LEFT(EVENTOS!B1917,9),'INF GERAIS'!B1917=LEFT(PAGAMENTOS!B1917,9),'INF GERAIS'!B1917=LEFT(VISTORIA!B1917,9),'INF GERAIS'!B1917=LEFT('PRESTAÇÃO DE CONTAS'!B1917,9),'INF GERAIS'!B1917=LEFT('OBS  ENC'!B1917,9),'INF GERAIS'!B1917=LEFT('CONCLUSÃO INFORMAL'!B1917,9))</f>
        <v>1</v>
      </c>
      <c r="P1900" t="b">
        <f>AND('INF GERAIS'!D1917=RESUMO!D1917,'INF GERAIS'!D1917='TERMO DE ADESÃO'!D1917,'INF GERAIS'!D1917=EVENTOS!D1917,'INF GERAIS'!D1917=PAGAMENTOS!D1917,'INF GERAIS'!D1917=VISTORIA!D1917,'INF GERAIS'!D1917='PRESTAÇÃO DE CONTAS'!D1917,'INF GERAIS'!D1917='OBS  ENC'!D1917,'INF GERAIS'!D1917='CONCLUSÃO INFORMAL'!D1917)</f>
        <v>1</v>
      </c>
      <c r="Q1900" t="b">
        <f>AND('INF GERAIS'!E1917=RESUMO!E1917,'INF GERAIS'!E1917='TERMO DE ADESÃO'!E1917,'INF GERAIS'!E1917=EVENTOS!E1917,'INF GERAIS'!E1917=PAGAMENTOS!E1917,'INF GERAIS'!E1917=VISTORIA!E1917,'INF GERAIS'!E1917='PRESTAÇÃO DE CONTAS'!E1917,'INF GERAIS'!E1917='OBS  ENC'!E1917,'INF GERAIS'!E1917='CONCLUSÃO INFORMAL'!E1917)</f>
        <v>1</v>
      </c>
    </row>
    <row r="1901" spans="15:17" x14ac:dyDescent="0.35">
      <c r="O1901" t="b">
        <f>AND('INF GERAIS'!B1918=LEFT(RESUMO!B1918,9),'INF GERAIS'!B1918=LEFT('TERMO DE ADESÃO'!B1918,9),'INF GERAIS'!B1918=LEFT(EVENTOS!B1918,9),'INF GERAIS'!B1918=LEFT(PAGAMENTOS!B1918,9),'INF GERAIS'!B1918=LEFT(VISTORIA!B1918,9),'INF GERAIS'!B1918=LEFT('PRESTAÇÃO DE CONTAS'!B1918,9),'INF GERAIS'!B1918=LEFT('OBS  ENC'!B1918,9),'INF GERAIS'!B1918=LEFT('CONCLUSÃO INFORMAL'!B1918,9))</f>
        <v>1</v>
      </c>
      <c r="P1901" t="b">
        <f>AND('INF GERAIS'!D1918=RESUMO!D1918,'INF GERAIS'!D1918='TERMO DE ADESÃO'!D1918,'INF GERAIS'!D1918=EVENTOS!D1918,'INF GERAIS'!D1918=PAGAMENTOS!D1918,'INF GERAIS'!D1918=VISTORIA!D1918,'INF GERAIS'!D1918='PRESTAÇÃO DE CONTAS'!D1918,'INF GERAIS'!D1918='OBS  ENC'!D1918,'INF GERAIS'!D1918='CONCLUSÃO INFORMAL'!D1918)</f>
        <v>1</v>
      </c>
      <c r="Q1901" t="b">
        <f>AND('INF GERAIS'!E1918=RESUMO!E1918,'INF GERAIS'!E1918='TERMO DE ADESÃO'!E1918,'INF GERAIS'!E1918=EVENTOS!E1918,'INF GERAIS'!E1918=PAGAMENTOS!E1918,'INF GERAIS'!E1918=VISTORIA!E1918,'INF GERAIS'!E1918='PRESTAÇÃO DE CONTAS'!E1918,'INF GERAIS'!E1918='OBS  ENC'!E1918,'INF GERAIS'!E1918='CONCLUSÃO INFORMAL'!E1918)</f>
        <v>1</v>
      </c>
    </row>
    <row r="1902" spans="15:17" x14ac:dyDescent="0.35">
      <c r="O1902" t="b">
        <f>AND('INF GERAIS'!B1919=LEFT(RESUMO!B1919,9),'INF GERAIS'!B1919=LEFT('TERMO DE ADESÃO'!B1919,9),'INF GERAIS'!B1919=LEFT(EVENTOS!B1919,9),'INF GERAIS'!B1919=LEFT(PAGAMENTOS!B1919,9),'INF GERAIS'!B1919=LEFT(VISTORIA!B1919,9),'INF GERAIS'!B1919=LEFT('PRESTAÇÃO DE CONTAS'!B1919,9),'INF GERAIS'!B1919=LEFT('OBS  ENC'!B1919,9),'INF GERAIS'!B1919=LEFT('CONCLUSÃO INFORMAL'!B1919,9))</f>
        <v>1</v>
      </c>
      <c r="P1902" t="b">
        <f>AND('INF GERAIS'!D1919=RESUMO!D1919,'INF GERAIS'!D1919='TERMO DE ADESÃO'!D1919,'INF GERAIS'!D1919=EVENTOS!D1919,'INF GERAIS'!D1919=PAGAMENTOS!D1919,'INF GERAIS'!D1919=VISTORIA!D1919,'INF GERAIS'!D1919='PRESTAÇÃO DE CONTAS'!D1919,'INF GERAIS'!D1919='OBS  ENC'!D1919,'INF GERAIS'!D1919='CONCLUSÃO INFORMAL'!D1919)</f>
        <v>1</v>
      </c>
      <c r="Q1902" t="b">
        <f>AND('INF GERAIS'!E1919=RESUMO!E1919,'INF GERAIS'!E1919='TERMO DE ADESÃO'!E1919,'INF GERAIS'!E1919=EVENTOS!E1919,'INF GERAIS'!E1919=PAGAMENTOS!E1919,'INF GERAIS'!E1919=VISTORIA!E1919,'INF GERAIS'!E1919='PRESTAÇÃO DE CONTAS'!E1919,'INF GERAIS'!E1919='OBS  ENC'!E1919,'INF GERAIS'!E1919='CONCLUSÃO INFORMAL'!E1919)</f>
        <v>1</v>
      </c>
    </row>
    <row r="1903" spans="15:17" x14ac:dyDescent="0.35">
      <c r="O1903" t="b">
        <f>AND('INF GERAIS'!B1920=LEFT(RESUMO!B1920,9),'INF GERAIS'!B1920=LEFT('TERMO DE ADESÃO'!B1920,9),'INF GERAIS'!B1920=LEFT(EVENTOS!B1920,9),'INF GERAIS'!B1920=LEFT(PAGAMENTOS!B1920,9),'INF GERAIS'!B1920=LEFT(VISTORIA!B1920,9),'INF GERAIS'!B1920=LEFT('PRESTAÇÃO DE CONTAS'!B1920,9),'INF GERAIS'!B1920=LEFT('OBS  ENC'!B1920,9),'INF GERAIS'!B1920=LEFT('CONCLUSÃO INFORMAL'!B1920,9))</f>
        <v>1</v>
      </c>
      <c r="P1903" t="b">
        <f>AND('INF GERAIS'!D1920=RESUMO!D1920,'INF GERAIS'!D1920='TERMO DE ADESÃO'!D1920,'INF GERAIS'!D1920=EVENTOS!D1920,'INF GERAIS'!D1920=PAGAMENTOS!D1920,'INF GERAIS'!D1920=VISTORIA!D1920,'INF GERAIS'!D1920='PRESTAÇÃO DE CONTAS'!D1920,'INF GERAIS'!D1920='OBS  ENC'!D1920,'INF GERAIS'!D1920='CONCLUSÃO INFORMAL'!D1920)</f>
        <v>1</v>
      </c>
      <c r="Q1903" t="b">
        <f>AND('INF GERAIS'!E1920=RESUMO!E1920,'INF GERAIS'!E1920='TERMO DE ADESÃO'!E1920,'INF GERAIS'!E1920=EVENTOS!E1920,'INF GERAIS'!E1920=PAGAMENTOS!E1920,'INF GERAIS'!E1920=VISTORIA!E1920,'INF GERAIS'!E1920='PRESTAÇÃO DE CONTAS'!E1920,'INF GERAIS'!E1920='OBS  ENC'!E1920,'INF GERAIS'!E1920='CONCLUSÃO INFORMAL'!E1920)</f>
        <v>1</v>
      </c>
    </row>
    <row r="1904" spans="15:17" x14ac:dyDescent="0.35">
      <c r="O1904" t="b">
        <f>AND('INF GERAIS'!B1921=LEFT(RESUMO!B1921,9),'INF GERAIS'!B1921=LEFT('TERMO DE ADESÃO'!B1921,9),'INF GERAIS'!B1921=LEFT(EVENTOS!B1921,9),'INF GERAIS'!B1921=LEFT(PAGAMENTOS!B1921,9),'INF GERAIS'!B1921=LEFT(VISTORIA!B1921,9),'INF GERAIS'!B1921=LEFT('PRESTAÇÃO DE CONTAS'!B1921,9),'INF GERAIS'!B1921=LEFT('OBS  ENC'!B1921,9),'INF GERAIS'!B1921=LEFT('CONCLUSÃO INFORMAL'!B1921,9))</f>
        <v>1</v>
      </c>
      <c r="P1904" t="b">
        <f>AND('INF GERAIS'!D1921=RESUMO!D1921,'INF GERAIS'!D1921='TERMO DE ADESÃO'!D1921,'INF GERAIS'!D1921=EVENTOS!D1921,'INF GERAIS'!D1921=PAGAMENTOS!D1921,'INF GERAIS'!D1921=VISTORIA!D1921,'INF GERAIS'!D1921='PRESTAÇÃO DE CONTAS'!D1921,'INF GERAIS'!D1921='OBS  ENC'!D1921,'INF GERAIS'!D1921='CONCLUSÃO INFORMAL'!D1921)</f>
        <v>1</v>
      </c>
      <c r="Q1904" t="b">
        <f>AND('INF GERAIS'!E1921=RESUMO!E1921,'INF GERAIS'!E1921='TERMO DE ADESÃO'!E1921,'INF GERAIS'!E1921=EVENTOS!E1921,'INF GERAIS'!E1921=PAGAMENTOS!E1921,'INF GERAIS'!E1921=VISTORIA!E1921,'INF GERAIS'!E1921='PRESTAÇÃO DE CONTAS'!E1921,'INF GERAIS'!E1921='OBS  ENC'!E1921,'INF GERAIS'!E1921='CONCLUSÃO INFORMAL'!E1921)</f>
        <v>1</v>
      </c>
    </row>
    <row r="1905" spans="15:17" x14ac:dyDescent="0.35">
      <c r="O1905" t="b">
        <f>AND('INF GERAIS'!B1922=LEFT(RESUMO!B1922,9),'INF GERAIS'!B1922=LEFT('TERMO DE ADESÃO'!B1922,9),'INF GERAIS'!B1922=LEFT(EVENTOS!B1922,9),'INF GERAIS'!B1922=LEFT(PAGAMENTOS!B1922,9),'INF GERAIS'!B1922=LEFT(VISTORIA!B1922,9),'INF GERAIS'!B1922=LEFT('PRESTAÇÃO DE CONTAS'!B1922,9),'INF GERAIS'!B1922=LEFT('OBS  ENC'!B1922,9),'INF GERAIS'!B1922=LEFT('CONCLUSÃO INFORMAL'!B1922,9))</f>
        <v>1</v>
      </c>
      <c r="P1905" t="b">
        <f>AND('INF GERAIS'!D1922=RESUMO!D1922,'INF GERAIS'!D1922='TERMO DE ADESÃO'!D1922,'INF GERAIS'!D1922=EVENTOS!D1922,'INF GERAIS'!D1922=PAGAMENTOS!D1922,'INF GERAIS'!D1922=VISTORIA!D1922,'INF GERAIS'!D1922='PRESTAÇÃO DE CONTAS'!D1922,'INF GERAIS'!D1922='OBS  ENC'!D1922,'INF GERAIS'!D1922='CONCLUSÃO INFORMAL'!D1922)</f>
        <v>1</v>
      </c>
      <c r="Q1905" t="b">
        <f>AND('INF GERAIS'!E1922=RESUMO!E1922,'INF GERAIS'!E1922='TERMO DE ADESÃO'!E1922,'INF GERAIS'!E1922=EVENTOS!E1922,'INF GERAIS'!E1922=PAGAMENTOS!E1922,'INF GERAIS'!E1922=VISTORIA!E1922,'INF GERAIS'!E1922='PRESTAÇÃO DE CONTAS'!E1922,'INF GERAIS'!E1922='OBS  ENC'!E1922,'INF GERAIS'!E1922='CONCLUSÃO INFORMAL'!E1922)</f>
        <v>1</v>
      </c>
    </row>
    <row r="1906" spans="15:17" x14ac:dyDescent="0.35">
      <c r="O1906" t="b">
        <f>AND('INF GERAIS'!B1923=LEFT(RESUMO!B1923,9),'INF GERAIS'!B1923=LEFT('TERMO DE ADESÃO'!B1923,9),'INF GERAIS'!B1923=LEFT(EVENTOS!B1923,9),'INF GERAIS'!B1923=LEFT(PAGAMENTOS!B1923,9),'INF GERAIS'!B1923=LEFT(VISTORIA!B1923,9),'INF GERAIS'!B1923=LEFT('PRESTAÇÃO DE CONTAS'!B1923,9),'INF GERAIS'!B1923=LEFT('OBS  ENC'!B1923,9),'INF GERAIS'!B1923=LEFT('CONCLUSÃO INFORMAL'!B1923,9))</f>
        <v>1</v>
      </c>
      <c r="P1906" t="b">
        <f>AND('INF GERAIS'!D1923=RESUMO!D1923,'INF GERAIS'!D1923='TERMO DE ADESÃO'!D1923,'INF GERAIS'!D1923=EVENTOS!D1923,'INF GERAIS'!D1923=PAGAMENTOS!D1923,'INF GERAIS'!D1923=VISTORIA!D1923,'INF GERAIS'!D1923='PRESTAÇÃO DE CONTAS'!D1923,'INF GERAIS'!D1923='OBS  ENC'!D1923,'INF GERAIS'!D1923='CONCLUSÃO INFORMAL'!D1923)</f>
        <v>1</v>
      </c>
      <c r="Q1906" t="b">
        <f>AND('INF GERAIS'!E1923=RESUMO!E1923,'INF GERAIS'!E1923='TERMO DE ADESÃO'!E1923,'INF GERAIS'!E1923=EVENTOS!E1923,'INF GERAIS'!E1923=PAGAMENTOS!E1923,'INF GERAIS'!E1923=VISTORIA!E1923,'INF GERAIS'!E1923='PRESTAÇÃO DE CONTAS'!E1923,'INF GERAIS'!E1923='OBS  ENC'!E1923,'INF GERAIS'!E1923='CONCLUSÃO INFORMAL'!E1923)</f>
        <v>1</v>
      </c>
    </row>
    <row r="1907" spans="15:17" x14ac:dyDescent="0.35">
      <c r="O1907" t="b">
        <f>AND('INF GERAIS'!B1924=LEFT(RESUMO!B1924,9),'INF GERAIS'!B1924=LEFT('TERMO DE ADESÃO'!B1924,9),'INF GERAIS'!B1924=LEFT(EVENTOS!B1924,9),'INF GERAIS'!B1924=LEFT(PAGAMENTOS!B1924,9),'INF GERAIS'!B1924=LEFT(VISTORIA!B1924,9),'INF GERAIS'!B1924=LEFT('PRESTAÇÃO DE CONTAS'!B1924,9),'INF GERAIS'!B1924=LEFT('OBS  ENC'!B1924,9),'INF GERAIS'!B1924=LEFT('CONCLUSÃO INFORMAL'!B1924,9))</f>
        <v>1</v>
      </c>
      <c r="P1907" t="b">
        <f>AND('INF GERAIS'!D1924=RESUMO!D1924,'INF GERAIS'!D1924='TERMO DE ADESÃO'!D1924,'INF GERAIS'!D1924=EVENTOS!D1924,'INF GERAIS'!D1924=PAGAMENTOS!D1924,'INF GERAIS'!D1924=VISTORIA!D1924,'INF GERAIS'!D1924='PRESTAÇÃO DE CONTAS'!D1924,'INF GERAIS'!D1924='OBS  ENC'!D1924,'INF GERAIS'!D1924='CONCLUSÃO INFORMAL'!D1924)</f>
        <v>1</v>
      </c>
      <c r="Q1907" t="b">
        <f>AND('INF GERAIS'!E1924=RESUMO!E1924,'INF GERAIS'!E1924='TERMO DE ADESÃO'!E1924,'INF GERAIS'!E1924=EVENTOS!E1924,'INF GERAIS'!E1924=PAGAMENTOS!E1924,'INF GERAIS'!E1924=VISTORIA!E1924,'INF GERAIS'!E1924='PRESTAÇÃO DE CONTAS'!E1924,'INF GERAIS'!E1924='OBS  ENC'!E1924,'INF GERAIS'!E1924='CONCLUSÃO INFORMAL'!E1924)</f>
        <v>1</v>
      </c>
    </row>
    <row r="1908" spans="15:17" x14ac:dyDescent="0.35">
      <c r="O1908" t="b">
        <f>AND('INF GERAIS'!B1925=LEFT(RESUMO!B1925,9),'INF GERAIS'!B1925=LEFT('TERMO DE ADESÃO'!B1925,9),'INF GERAIS'!B1925=LEFT(EVENTOS!B1925,9),'INF GERAIS'!B1925=LEFT(PAGAMENTOS!B1925,9),'INF GERAIS'!B1925=LEFT(VISTORIA!B1925,9),'INF GERAIS'!B1925=LEFT('PRESTAÇÃO DE CONTAS'!B1925,9),'INF GERAIS'!B1925=LEFT('OBS  ENC'!B1925,9),'INF GERAIS'!B1925=LEFT('CONCLUSÃO INFORMAL'!B1925,9))</f>
        <v>1</v>
      </c>
      <c r="P1908" t="b">
        <f>AND('INF GERAIS'!D1925=RESUMO!D1925,'INF GERAIS'!D1925='TERMO DE ADESÃO'!D1925,'INF GERAIS'!D1925=EVENTOS!D1925,'INF GERAIS'!D1925=PAGAMENTOS!D1925,'INF GERAIS'!D1925=VISTORIA!D1925,'INF GERAIS'!D1925='PRESTAÇÃO DE CONTAS'!D1925,'INF GERAIS'!D1925='OBS  ENC'!D1925,'INF GERAIS'!D1925='CONCLUSÃO INFORMAL'!D1925)</f>
        <v>1</v>
      </c>
      <c r="Q1908" t="b">
        <f>AND('INF GERAIS'!E1925=RESUMO!E1925,'INF GERAIS'!E1925='TERMO DE ADESÃO'!E1925,'INF GERAIS'!E1925=EVENTOS!E1925,'INF GERAIS'!E1925=PAGAMENTOS!E1925,'INF GERAIS'!E1925=VISTORIA!E1925,'INF GERAIS'!E1925='PRESTAÇÃO DE CONTAS'!E1925,'INF GERAIS'!E1925='OBS  ENC'!E1925,'INF GERAIS'!E1925='CONCLUSÃO INFORMAL'!E1925)</f>
        <v>1</v>
      </c>
    </row>
    <row r="1909" spans="15:17" x14ac:dyDescent="0.35">
      <c r="O1909" t="b">
        <f>AND('INF GERAIS'!B1926=LEFT(RESUMO!B1926,9),'INF GERAIS'!B1926=LEFT('TERMO DE ADESÃO'!B1926,9),'INF GERAIS'!B1926=LEFT(EVENTOS!B1926,9),'INF GERAIS'!B1926=LEFT(PAGAMENTOS!B1926,9),'INF GERAIS'!B1926=LEFT(VISTORIA!B1926,9),'INF GERAIS'!B1926=LEFT('PRESTAÇÃO DE CONTAS'!B1926,9),'INF GERAIS'!B1926=LEFT('OBS  ENC'!B1926,9),'INF GERAIS'!B1926=LEFT('CONCLUSÃO INFORMAL'!B1926,9))</f>
        <v>1</v>
      </c>
      <c r="P1909" t="b">
        <f>AND('INF GERAIS'!D1926=RESUMO!D1926,'INF GERAIS'!D1926='TERMO DE ADESÃO'!D1926,'INF GERAIS'!D1926=EVENTOS!D1926,'INF GERAIS'!D1926=PAGAMENTOS!D1926,'INF GERAIS'!D1926=VISTORIA!D1926,'INF GERAIS'!D1926='PRESTAÇÃO DE CONTAS'!D1926,'INF GERAIS'!D1926='OBS  ENC'!D1926,'INF GERAIS'!D1926='CONCLUSÃO INFORMAL'!D1926)</f>
        <v>1</v>
      </c>
      <c r="Q1909" t="b">
        <f>AND('INF GERAIS'!E1926=RESUMO!E1926,'INF GERAIS'!E1926='TERMO DE ADESÃO'!E1926,'INF GERAIS'!E1926=EVENTOS!E1926,'INF GERAIS'!E1926=PAGAMENTOS!E1926,'INF GERAIS'!E1926=VISTORIA!E1926,'INF GERAIS'!E1926='PRESTAÇÃO DE CONTAS'!E1926,'INF GERAIS'!E1926='OBS  ENC'!E1926,'INF GERAIS'!E1926='CONCLUSÃO INFORMAL'!E1926)</f>
        <v>1</v>
      </c>
    </row>
    <row r="1910" spans="15:17" x14ac:dyDescent="0.35">
      <c r="O1910" t="b">
        <f>AND('INF GERAIS'!B1927=LEFT(RESUMO!B1927,9),'INF GERAIS'!B1927=LEFT('TERMO DE ADESÃO'!B1927,9),'INF GERAIS'!B1927=LEFT(EVENTOS!B1927,9),'INF GERAIS'!B1927=LEFT(PAGAMENTOS!B1927,9),'INF GERAIS'!B1927=LEFT(VISTORIA!B1927,9),'INF GERAIS'!B1927=LEFT('PRESTAÇÃO DE CONTAS'!B1927,9),'INF GERAIS'!B1927=LEFT('OBS  ENC'!B1927,9),'INF GERAIS'!B1927=LEFT('CONCLUSÃO INFORMAL'!B1927,9))</f>
        <v>1</v>
      </c>
      <c r="P1910" t="b">
        <f>AND('INF GERAIS'!D1927=RESUMO!D1927,'INF GERAIS'!D1927='TERMO DE ADESÃO'!D1927,'INF GERAIS'!D1927=EVENTOS!D1927,'INF GERAIS'!D1927=PAGAMENTOS!D1927,'INF GERAIS'!D1927=VISTORIA!D1927,'INF GERAIS'!D1927='PRESTAÇÃO DE CONTAS'!D1927,'INF GERAIS'!D1927='OBS  ENC'!D1927,'INF GERAIS'!D1927='CONCLUSÃO INFORMAL'!D1927)</f>
        <v>1</v>
      </c>
      <c r="Q1910" t="b">
        <f>AND('INF GERAIS'!E1927=RESUMO!E1927,'INF GERAIS'!E1927='TERMO DE ADESÃO'!E1927,'INF GERAIS'!E1927=EVENTOS!E1927,'INF GERAIS'!E1927=PAGAMENTOS!E1927,'INF GERAIS'!E1927=VISTORIA!E1927,'INF GERAIS'!E1927='PRESTAÇÃO DE CONTAS'!E1927,'INF GERAIS'!E1927='OBS  ENC'!E1927,'INF GERAIS'!E1927='CONCLUSÃO INFORMAL'!E1927)</f>
        <v>1</v>
      </c>
    </row>
    <row r="1911" spans="15:17" x14ac:dyDescent="0.35">
      <c r="O1911" t="b">
        <f>AND('INF GERAIS'!B1928=LEFT(RESUMO!B1928,9),'INF GERAIS'!B1928=LEFT('TERMO DE ADESÃO'!B1928,9),'INF GERAIS'!B1928=LEFT(EVENTOS!B1928,9),'INF GERAIS'!B1928=LEFT(PAGAMENTOS!B1928,9),'INF GERAIS'!B1928=LEFT(VISTORIA!B1928,9),'INF GERAIS'!B1928=LEFT('PRESTAÇÃO DE CONTAS'!B1928,9),'INF GERAIS'!B1928=LEFT('OBS  ENC'!B1928,9),'INF GERAIS'!B1928=LEFT('CONCLUSÃO INFORMAL'!B1928,9))</f>
        <v>1</v>
      </c>
      <c r="P1911" t="b">
        <f>AND('INF GERAIS'!D1928=RESUMO!D1928,'INF GERAIS'!D1928='TERMO DE ADESÃO'!D1928,'INF GERAIS'!D1928=EVENTOS!D1928,'INF GERAIS'!D1928=PAGAMENTOS!D1928,'INF GERAIS'!D1928=VISTORIA!D1928,'INF GERAIS'!D1928='PRESTAÇÃO DE CONTAS'!D1928,'INF GERAIS'!D1928='OBS  ENC'!D1928,'INF GERAIS'!D1928='CONCLUSÃO INFORMAL'!D1928)</f>
        <v>1</v>
      </c>
      <c r="Q1911" t="b">
        <f>AND('INF GERAIS'!E1928=RESUMO!E1928,'INF GERAIS'!E1928='TERMO DE ADESÃO'!E1928,'INF GERAIS'!E1928=EVENTOS!E1928,'INF GERAIS'!E1928=PAGAMENTOS!E1928,'INF GERAIS'!E1928=VISTORIA!E1928,'INF GERAIS'!E1928='PRESTAÇÃO DE CONTAS'!E1928,'INF GERAIS'!E1928='OBS  ENC'!E1928,'INF GERAIS'!E1928='CONCLUSÃO INFORMAL'!E1928)</f>
        <v>1</v>
      </c>
    </row>
    <row r="1912" spans="15:17" x14ac:dyDescent="0.35">
      <c r="O1912" t="b">
        <f>AND('INF GERAIS'!B1929=LEFT(RESUMO!B1929,9),'INF GERAIS'!B1929=LEFT('TERMO DE ADESÃO'!B1929,9),'INF GERAIS'!B1929=LEFT(EVENTOS!B1929,9),'INF GERAIS'!B1929=LEFT(PAGAMENTOS!B1929,9),'INF GERAIS'!B1929=LEFT(VISTORIA!B1929,9),'INF GERAIS'!B1929=LEFT('PRESTAÇÃO DE CONTAS'!B1929,9),'INF GERAIS'!B1929=LEFT('OBS  ENC'!B1929,9),'INF GERAIS'!B1929=LEFT('CONCLUSÃO INFORMAL'!B1929,9))</f>
        <v>1</v>
      </c>
      <c r="P1912" t="b">
        <f>AND('INF GERAIS'!D1929=RESUMO!D1929,'INF GERAIS'!D1929='TERMO DE ADESÃO'!D1929,'INF GERAIS'!D1929=EVENTOS!D1929,'INF GERAIS'!D1929=PAGAMENTOS!D1929,'INF GERAIS'!D1929=VISTORIA!D1929,'INF GERAIS'!D1929='PRESTAÇÃO DE CONTAS'!D1929,'INF GERAIS'!D1929='OBS  ENC'!D1929,'INF GERAIS'!D1929='CONCLUSÃO INFORMAL'!D1929)</f>
        <v>1</v>
      </c>
      <c r="Q1912" t="b">
        <f>AND('INF GERAIS'!E1929=RESUMO!E1929,'INF GERAIS'!E1929='TERMO DE ADESÃO'!E1929,'INF GERAIS'!E1929=EVENTOS!E1929,'INF GERAIS'!E1929=PAGAMENTOS!E1929,'INF GERAIS'!E1929=VISTORIA!E1929,'INF GERAIS'!E1929='PRESTAÇÃO DE CONTAS'!E1929,'INF GERAIS'!E1929='OBS  ENC'!E1929,'INF GERAIS'!E1929='CONCLUSÃO INFORMAL'!E1929)</f>
        <v>1</v>
      </c>
    </row>
    <row r="1913" spans="15:17" x14ac:dyDescent="0.35">
      <c r="O1913" t="b">
        <f>AND('INF GERAIS'!B1930=LEFT(RESUMO!B1930,9),'INF GERAIS'!B1930=LEFT('TERMO DE ADESÃO'!B1930,9),'INF GERAIS'!B1930=LEFT(EVENTOS!B1930,9),'INF GERAIS'!B1930=LEFT(PAGAMENTOS!B1930,9),'INF GERAIS'!B1930=LEFT(VISTORIA!B1930,9),'INF GERAIS'!B1930=LEFT('PRESTAÇÃO DE CONTAS'!B1930,9),'INF GERAIS'!B1930=LEFT('OBS  ENC'!B1930,9),'INF GERAIS'!B1930=LEFT('CONCLUSÃO INFORMAL'!B1930,9))</f>
        <v>1</v>
      </c>
      <c r="P1913" t="b">
        <f>AND('INF GERAIS'!D1930=RESUMO!D1930,'INF GERAIS'!D1930='TERMO DE ADESÃO'!D1930,'INF GERAIS'!D1930=EVENTOS!D1930,'INF GERAIS'!D1930=PAGAMENTOS!D1930,'INF GERAIS'!D1930=VISTORIA!D1930,'INF GERAIS'!D1930='PRESTAÇÃO DE CONTAS'!D1930,'INF GERAIS'!D1930='OBS  ENC'!D1930,'INF GERAIS'!D1930='CONCLUSÃO INFORMAL'!D1930)</f>
        <v>1</v>
      </c>
      <c r="Q1913" t="b">
        <f>AND('INF GERAIS'!E1930=RESUMO!E1930,'INF GERAIS'!E1930='TERMO DE ADESÃO'!E1930,'INF GERAIS'!E1930=EVENTOS!E1930,'INF GERAIS'!E1930=PAGAMENTOS!E1930,'INF GERAIS'!E1930=VISTORIA!E1930,'INF GERAIS'!E1930='PRESTAÇÃO DE CONTAS'!E1930,'INF GERAIS'!E1930='OBS  ENC'!E1930,'INF GERAIS'!E1930='CONCLUSÃO INFORMAL'!E1930)</f>
        <v>1</v>
      </c>
    </row>
    <row r="1914" spans="15:17" x14ac:dyDescent="0.35">
      <c r="O1914" t="b">
        <f>AND('INF GERAIS'!B1931=LEFT(RESUMO!B1931,9),'INF GERAIS'!B1931=LEFT('TERMO DE ADESÃO'!B1931,9),'INF GERAIS'!B1931=LEFT(EVENTOS!B1931,9),'INF GERAIS'!B1931=LEFT(PAGAMENTOS!B1931,9),'INF GERAIS'!B1931=LEFT(VISTORIA!B1931,9),'INF GERAIS'!B1931=LEFT('PRESTAÇÃO DE CONTAS'!B1931,9),'INF GERAIS'!B1931=LEFT('OBS  ENC'!B1931,9),'INF GERAIS'!B1931=LEFT('CONCLUSÃO INFORMAL'!B1931,9))</f>
        <v>1</v>
      </c>
      <c r="P1914" t="b">
        <f>AND('INF GERAIS'!D1931=RESUMO!D1931,'INF GERAIS'!D1931='TERMO DE ADESÃO'!D1931,'INF GERAIS'!D1931=EVENTOS!D1931,'INF GERAIS'!D1931=PAGAMENTOS!D1931,'INF GERAIS'!D1931=VISTORIA!D1931,'INF GERAIS'!D1931='PRESTAÇÃO DE CONTAS'!D1931,'INF GERAIS'!D1931='OBS  ENC'!D1931,'INF GERAIS'!D1931='CONCLUSÃO INFORMAL'!D1931)</f>
        <v>1</v>
      </c>
      <c r="Q1914" t="b">
        <f>AND('INF GERAIS'!E1931=RESUMO!E1931,'INF GERAIS'!E1931='TERMO DE ADESÃO'!E1931,'INF GERAIS'!E1931=EVENTOS!E1931,'INF GERAIS'!E1931=PAGAMENTOS!E1931,'INF GERAIS'!E1931=VISTORIA!E1931,'INF GERAIS'!E1931='PRESTAÇÃO DE CONTAS'!E1931,'INF GERAIS'!E1931='OBS  ENC'!E1931,'INF GERAIS'!E1931='CONCLUSÃO INFORMAL'!E1931)</f>
        <v>1</v>
      </c>
    </row>
    <row r="1915" spans="15:17" x14ac:dyDescent="0.35">
      <c r="O1915" t="b">
        <f>AND('INF GERAIS'!B1932=LEFT(RESUMO!B1932,9),'INF GERAIS'!B1932=LEFT('TERMO DE ADESÃO'!B1932,9),'INF GERAIS'!B1932=LEFT(EVENTOS!B1932,9),'INF GERAIS'!B1932=LEFT(PAGAMENTOS!B1932,9),'INF GERAIS'!B1932=LEFT(VISTORIA!B1932,9),'INF GERAIS'!B1932=LEFT('PRESTAÇÃO DE CONTAS'!B1932,9),'INF GERAIS'!B1932=LEFT('OBS  ENC'!B1932,9),'INF GERAIS'!B1932=LEFT('CONCLUSÃO INFORMAL'!B1932,9))</f>
        <v>1</v>
      </c>
      <c r="P1915" t="b">
        <f>AND('INF GERAIS'!D1932=RESUMO!D1932,'INF GERAIS'!D1932='TERMO DE ADESÃO'!D1932,'INF GERAIS'!D1932=EVENTOS!D1932,'INF GERAIS'!D1932=PAGAMENTOS!D1932,'INF GERAIS'!D1932=VISTORIA!D1932,'INF GERAIS'!D1932='PRESTAÇÃO DE CONTAS'!D1932,'INF GERAIS'!D1932='OBS  ENC'!D1932,'INF GERAIS'!D1932='CONCLUSÃO INFORMAL'!D1932)</f>
        <v>1</v>
      </c>
      <c r="Q1915" t="b">
        <f>AND('INF GERAIS'!E1932=RESUMO!E1932,'INF GERAIS'!E1932='TERMO DE ADESÃO'!E1932,'INF GERAIS'!E1932=EVENTOS!E1932,'INF GERAIS'!E1932=PAGAMENTOS!E1932,'INF GERAIS'!E1932=VISTORIA!E1932,'INF GERAIS'!E1932='PRESTAÇÃO DE CONTAS'!E1932,'INF GERAIS'!E1932='OBS  ENC'!E1932,'INF GERAIS'!E1932='CONCLUSÃO INFORMAL'!E1932)</f>
        <v>1</v>
      </c>
    </row>
    <row r="1916" spans="15:17" x14ac:dyDescent="0.35">
      <c r="O1916" t="b">
        <f>AND('INF GERAIS'!B1933=LEFT(RESUMO!B1933,9),'INF GERAIS'!B1933=LEFT('TERMO DE ADESÃO'!B1933,9),'INF GERAIS'!B1933=LEFT(EVENTOS!B1933,9),'INF GERAIS'!B1933=LEFT(PAGAMENTOS!B1933,9),'INF GERAIS'!B1933=LEFT(VISTORIA!B1933,9),'INF GERAIS'!B1933=LEFT('PRESTAÇÃO DE CONTAS'!B1933,9),'INF GERAIS'!B1933=LEFT('OBS  ENC'!B1933,9),'INF GERAIS'!B1933=LEFT('CONCLUSÃO INFORMAL'!B1933,9))</f>
        <v>1</v>
      </c>
      <c r="P1916" t="b">
        <f>AND('INF GERAIS'!D1933=RESUMO!D1933,'INF GERAIS'!D1933='TERMO DE ADESÃO'!D1933,'INF GERAIS'!D1933=EVENTOS!D1933,'INF GERAIS'!D1933=PAGAMENTOS!D1933,'INF GERAIS'!D1933=VISTORIA!D1933,'INF GERAIS'!D1933='PRESTAÇÃO DE CONTAS'!D1933,'INF GERAIS'!D1933='OBS  ENC'!D1933,'INF GERAIS'!D1933='CONCLUSÃO INFORMAL'!D1933)</f>
        <v>1</v>
      </c>
      <c r="Q1916" t="b">
        <f>AND('INF GERAIS'!E1933=RESUMO!E1933,'INF GERAIS'!E1933='TERMO DE ADESÃO'!E1933,'INF GERAIS'!E1933=EVENTOS!E1933,'INF GERAIS'!E1933=PAGAMENTOS!E1933,'INF GERAIS'!E1933=VISTORIA!E1933,'INF GERAIS'!E1933='PRESTAÇÃO DE CONTAS'!E1933,'INF GERAIS'!E1933='OBS  ENC'!E1933,'INF GERAIS'!E1933='CONCLUSÃO INFORMAL'!E1933)</f>
        <v>1</v>
      </c>
    </row>
    <row r="1917" spans="15:17" x14ac:dyDescent="0.35">
      <c r="O1917" t="b">
        <f>AND('INF GERAIS'!B1934=LEFT(RESUMO!B1934,9),'INF GERAIS'!B1934=LEFT('TERMO DE ADESÃO'!B1934,9),'INF GERAIS'!B1934=LEFT(EVENTOS!B1934,9),'INF GERAIS'!B1934=LEFT(PAGAMENTOS!B1934,9),'INF GERAIS'!B1934=LEFT(VISTORIA!B1934,9),'INF GERAIS'!B1934=LEFT('PRESTAÇÃO DE CONTAS'!B1934,9),'INF GERAIS'!B1934=LEFT('OBS  ENC'!B1934,9),'INF GERAIS'!B1934=LEFT('CONCLUSÃO INFORMAL'!B1934,9))</f>
        <v>1</v>
      </c>
      <c r="P1917" t="b">
        <f>AND('INF GERAIS'!D1934=RESUMO!D1934,'INF GERAIS'!D1934='TERMO DE ADESÃO'!D1934,'INF GERAIS'!D1934=EVENTOS!D1934,'INF GERAIS'!D1934=PAGAMENTOS!D1934,'INF GERAIS'!D1934=VISTORIA!D1934,'INF GERAIS'!D1934='PRESTAÇÃO DE CONTAS'!D1934,'INF GERAIS'!D1934='OBS  ENC'!D1934,'INF GERAIS'!D1934='CONCLUSÃO INFORMAL'!D1934)</f>
        <v>1</v>
      </c>
      <c r="Q1917" t="b">
        <f>AND('INF GERAIS'!E1934=RESUMO!E1934,'INF GERAIS'!E1934='TERMO DE ADESÃO'!E1934,'INF GERAIS'!E1934=EVENTOS!E1934,'INF GERAIS'!E1934=PAGAMENTOS!E1934,'INF GERAIS'!E1934=VISTORIA!E1934,'INF GERAIS'!E1934='PRESTAÇÃO DE CONTAS'!E1934,'INF GERAIS'!E1934='OBS  ENC'!E1934,'INF GERAIS'!E1934='CONCLUSÃO INFORMAL'!E1934)</f>
        <v>1</v>
      </c>
    </row>
    <row r="1918" spans="15:17" x14ac:dyDescent="0.35">
      <c r="O1918" t="b">
        <f>AND('INF GERAIS'!B1935=LEFT(RESUMO!B1935,9),'INF GERAIS'!B1935=LEFT('TERMO DE ADESÃO'!B1935,9),'INF GERAIS'!B1935=LEFT(EVENTOS!B1935,9),'INF GERAIS'!B1935=LEFT(PAGAMENTOS!B1935,9),'INF GERAIS'!B1935=LEFT(VISTORIA!B1935,9),'INF GERAIS'!B1935=LEFT('PRESTAÇÃO DE CONTAS'!B1935,9),'INF GERAIS'!B1935=LEFT('OBS  ENC'!B1935,9),'INF GERAIS'!B1935=LEFT('CONCLUSÃO INFORMAL'!B1935,9))</f>
        <v>1</v>
      </c>
      <c r="P1918" t="b">
        <f>AND('INF GERAIS'!D1935=RESUMO!D1935,'INF GERAIS'!D1935='TERMO DE ADESÃO'!D1935,'INF GERAIS'!D1935=EVENTOS!D1935,'INF GERAIS'!D1935=PAGAMENTOS!D1935,'INF GERAIS'!D1935=VISTORIA!D1935,'INF GERAIS'!D1935='PRESTAÇÃO DE CONTAS'!D1935,'INF GERAIS'!D1935='OBS  ENC'!D1935,'INF GERAIS'!D1935='CONCLUSÃO INFORMAL'!D1935)</f>
        <v>1</v>
      </c>
      <c r="Q1918" t="b">
        <f>AND('INF GERAIS'!E1935=RESUMO!E1935,'INF GERAIS'!E1935='TERMO DE ADESÃO'!E1935,'INF GERAIS'!E1935=EVENTOS!E1935,'INF GERAIS'!E1935=PAGAMENTOS!E1935,'INF GERAIS'!E1935=VISTORIA!E1935,'INF GERAIS'!E1935='PRESTAÇÃO DE CONTAS'!E1935,'INF GERAIS'!E1935='OBS  ENC'!E1935,'INF GERAIS'!E1935='CONCLUSÃO INFORMAL'!E1935)</f>
        <v>1</v>
      </c>
    </row>
    <row r="1919" spans="15:17" x14ac:dyDescent="0.35">
      <c r="O1919" t="b">
        <f>AND('INF GERAIS'!B1936=LEFT(RESUMO!B1936,9),'INF GERAIS'!B1936=LEFT('TERMO DE ADESÃO'!B1936,9),'INF GERAIS'!B1936=LEFT(EVENTOS!B1936,9),'INF GERAIS'!B1936=LEFT(PAGAMENTOS!B1936,9),'INF GERAIS'!B1936=LEFT(VISTORIA!B1936,9),'INF GERAIS'!B1936=LEFT('PRESTAÇÃO DE CONTAS'!B1936,9),'INF GERAIS'!B1936=LEFT('OBS  ENC'!B1936,9),'INF GERAIS'!B1936=LEFT('CONCLUSÃO INFORMAL'!B1936,9))</f>
        <v>1</v>
      </c>
      <c r="P1919" t="b">
        <f>AND('INF GERAIS'!D1936=RESUMO!D1936,'INF GERAIS'!D1936='TERMO DE ADESÃO'!D1936,'INF GERAIS'!D1936=EVENTOS!D1936,'INF GERAIS'!D1936=PAGAMENTOS!D1936,'INF GERAIS'!D1936=VISTORIA!D1936,'INF GERAIS'!D1936='PRESTAÇÃO DE CONTAS'!D1936,'INF GERAIS'!D1936='OBS  ENC'!D1936,'INF GERAIS'!D1936='CONCLUSÃO INFORMAL'!D1936)</f>
        <v>1</v>
      </c>
      <c r="Q1919" t="b">
        <f>AND('INF GERAIS'!E1936=RESUMO!E1936,'INF GERAIS'!E1936='TERMO DE ADESÃO'!E1936,'INF GERAIS'!E1936=EVENTOS!E1936,'INF GERAIS'!E1936=PAGAMENTOS!E1936,'INF GERAIS'!E1936=VISTORIA!E1936,'INF GERAIS'!E1936='PRESTAÇÃO DE CONTAS'!E1936,'INF GERAIS'!E1936='OBS  ENC'!E1936,'INF GERAIS'!E1936='CONCLUSÃO INFORMAL'!E1936)</f>
        <v>1</v>
      </c>
    </row>
    <row r="1920" spans="15:17" x14ac:dyDescent="0.35">
      <c r="O1920" t="b">
        <f>AND('INF GERAIS'!B1937=LEFT(RESUMO!B1937,9),'INF GERAIS'!B1937=LEFT('TERMO DE ADESÃO'!B1937,9),'INF GERAIS'!B1937=LEFT(EVENTOS!B1937,9),'INF GERAIS'!B1937=LEFT(PAGAMENTOS!B1937,9),'INF GERAIS'!B1937=LEFT(VISTORIA!B1937,9),'INF GERAIS'!B1937=LEFT('PRESTAÇÃO DE CONTAS'!B1937,9),'INF GERAIS'!B1937=LEFT('OBS  ENC'!B1937,9),'INF GERAIS'!B1937=LEFT('CONCLUSÃO INFORMAL'!B1937,9))</f>
        <v>1</v>
      </c>
      <c r="P1920" t="b">
        <f>AND('INF GERAIS'!D1937=RESUMO!D1937,'INF GERAIS'!D1937='TERMO DE ADESÃO'!D1937,'INF GERAIS'!D1937=EVENTOS!D1937,'INF GERAIS'!D1937=PAGAMENTOS!D1937,'INF GERAIS'!D1937=VISTORIA!D1937,'INF GERAIS'!D1937='PRESTAÇÃO DE CONTAS'!D1937,'INF GERAIS'!D1937='OBS  ENC'!D1937,'INF GERAIS'!D1937='CONCLUSÃO INFORMAL'!D1937)</f>
        <v>1</v>
      </c>
      <c r="Q1920" t="b">
        <f>AND('INF GERAIS'!E1937=RESUMO!E1937,'INF GERAIS'!E1937='TERMO DE ADESÃO'!E1937,'INF GERAIS'!E1937=EVENTOS!E1937,'INF GERAIS'!E1937=PAGAMENTOS!E1937,'INF GERAIS'!E1937=VISTORIA!E1937,'INF GERAIS'!E1937='PRESTAÇÃO DE CONTAS'!E1937,'INF GERAIS'!E1937='OBS  ENC'!E1937,'INF GERAIS'!E1937='CONCLUSÃO INFORMAL'!E1937)</f>
        <v>1</v>
      </c>
    </row>
    <row r="1921" spans="15:17" x14ac:dyDescent="0.35">
      <c r="O1921" t="b">
        <f>AND('INF GERAIS'!B1938=LEFT(RESUMO!B1938,9),'INF GERAIS'!B1938=LEFT('TERMO DE ADESÃO'!B1938,9),'INF GERAIS'!B1938=LEFT(EVENTOS!B1938,9),'INF GERAIS'!B1938=LEFT(PAGAMENTOS!B1938,9),'INF GERAIS'!B1938=LEFT(VISTORIA!B1938,9),'INF GERAIS'!B1938=LEFT('PRESTAÇÃO DE CONTAS'!B1938,9),'INF GERAIS'!B1938=LEFT('OBS  ENC'!B1938,9),'INF GERAIS'!B1938=LEFT('CONCLUSÃO INFORMAL'!B1938,9))</f>
        <v>1</v>
      </c>
      <c r="P1921" t="b">
        <f>AND('INF GERAIS'!D1938=RESUMO!D1938,'INF GERAIS'!D1938='TERMO DE ADESÃO'!D1938,'INF GERAIS'!D1938=EVENTOS!D1938,'INF GERAIS'!D1938=PAGAMENTOS!D1938,'INF GERAIS'!D1938=VISTORIA!D1938,'INF GERAIS'!D1938='PRESTAÇÃO DE CONTAS'!D1938,'INF GERAIS'!D1938='OBS  ENC'!D1938,'INF GERAIS'!D1938='CONCLUSÃO INFORMAL'!D1938)</f>
        <v>1</v>
      </c>
      <c r="Q1921" t="b">
        <f>AND('INF GERAIS'!E1938=RESUMO!E1938,'INF GERAIS'!E1938='TERMO DE ADESÃO'!E1938,'INF GERAIS'!E1938=EVENTOS!E1938,'INF GERAIS'!E1938=PAGAMENTOS!E1938,'INF GERAIS'!E1938=VISTORIA!E1938,'INF GERAIS'!E1938='PRESTAÇÃO DE CONTAS'!E1938,'INF GERAIS'!E1938='OBS  ENC'!E1938,'INF GERAIS'!E1938='CONCLUSÃO INFORMAL'!E1938)</f>
        <v>1</v>
      </c>
    </row>
    <row r="1922" spans="15:17" x14ac:dyDescent="0.35">
      <c r="O1922" t="b">
        <f>AND('INF GERAIS'!B1939=LEFT(RESUMO!B1939,9),'INF GERAIS'!B1939=LEFT('TERMO DE ADESÃO'!B1939,9),'INF GERAIS'!B1939=LEFT(EVENTOS!B1939,9),'INF GERAIS'!B1939=LEFT(PAGAMENTOS!B1939,9),'INF GERAIS'!B1939=LEFT(VISTORIA!B1939,9),'INF GERAIS'!B1939=LEFT('PRESTAÇÃO DE CONTAS'!B1939,9),'INF GERAIS'!B1939=LEFT('OBS  ENC'!B1939,9),'INF GERAIS'!B1939=LEFT('CONCLUSÃO INFORMAL'!B1939,9))</f>
        <v>1</v>
      </c>
      <c r="P1922" t="b">
        <f>AND('INF GERAIS'!D1939=RESUMO!D1939,'INF GERAIS'!D1939='TERMO DE ADESÃO'!D1939,'INF GERAIS'!D1939=EVENTOS!D1939,'INF GERAIS'!D1939=PAGAMENTOS!D1939,'INF GERAIS'!D1939=VISTORIA!D1939,'INF GERAIS'!D1939='PRESTAÇÃO DE CONTAS'!D1939,'INF GERAIS'!D1939='OBS  ENC'!D1939,'INF GERAIS'!D1939='CONCLUSÃO INFORMAL'!D1939)</f>
        <v>1</v>
      </c>
      <c r="Q1922" t="b">
        <f>AND('INF GERAIS'!E1939=RESUMO!E1939,'INF GERAIS'!E1939='TERMO DE ADESÃO'!E1939,'INF GERAIS'!E1939=EVENTOS!E1939,'INF GERAIS'!E1939=PAGAMENTOS!E1939,'INF GERAIS'!E1939=VISTORIA!E1939,'INF GERAIS'!E1939='PRESTAÇÃO DE CONTAS'!E1939,'INF GERAIS'!E1939='OBS  ENC'!E1939,'INF GERAIS'!E1939='CONCLUSÃO INFORMAL'!E1939)</f>
        <v>1</v>
      </c>
    </row>
    <row r="1923" spans="15:17" x14ac:dyDescent="0.35">
      <c r="O1923" t="b">
        <f>AND('INF GERAIS'!B1940=LEFT(RESUMO!B1940,9),'INF GERAIS'!B1940=LEFT('TERMO DE ADESÃO'!B1940,9),'INF GERAIS'!B1940=LEFT(EVENTOS!B1940,9),'INF GERAIS'!B1940=LEFT(PAGAMENTOS!B1940,9),'INF GERAIS'!B1940=LEFT(VISTORIA!B1940,9),'INF GERAIS'!B1940=LEFT('PRESTAÇÃO DE CONTAS'!B1940,9),'INF GERAIS'!B1940=LEFT('OBS  ENC'!B1940,9),'INF GERAIS'!B1940=LEFT('CONCLUSÃO INFORMAL'!B1940,9))</f>
        <v>1</v>
      </c>
      <c r="P1923" t="b">
        <f>AND('INF GERAIS'!D1940=RESUMO!D1940,'INF GERAIS'!D1940='TERMO DE ADESÃO'!D1940,'INF GERAIS'!D1940=EVENTOS!D1940,'INF GERAIS'!D1940=PAGAMENTOS!D1940,'INF GERAIS'!D1940=VISTORIA!D1940,'INF GERAIS'!D1940='PRESTAÇÃO DE CONTAS'!D1940,'INF GERAIS'!D1940='OBS  ENC'!D1940,'INF GERAIS'!D1940='CONCLUSÃO INFORMAL'!D1940)</f>
        <v>1</v>
      </c>
      <c r="Q1923" t="b">
        <f>AND('INF GERAIS'!E1940=RESUMO!E1940,'INF GERAIS'!E1940='TERMO DE ADESÃO'!E1940,'INF GERAIS'!E1940=EVENTOS!E1940,'INF GERAIS'!E1940=PAGAMENTOS!E1940,'INF GERAIS'!E1940=VISTORIA!E1940,'INF GERAIS'!E1940='PRESTAÇÃO DE CONTAS'!E1940,'INF GERAIS'!E1940='OBS  ENC'!E1940,'INF GERAIS'!E1940='CONCLUSÃO INFORMAL'!E1940)</f>
        <v>1</v>
      </c>
    </row>
    <row r="1924" spans="15:17" x14ac:dyDescent="0.35">
      <c r="O1924" t="b">
        <f>AND('INF GERAIS'!B1941=LEFT(RESUMO!B1941,9),'INF GERAIS'!B1941=LEFT('TERMO DE ADESÃO'!B1941,9),'INF GERAIS'!B1941=LEFT(EVENTOS!B1941,9),'INF GERAIS'!B1941=LEFT(PAGAMENTOS!B1941,9),'INF GERAIS'!B1941=LEFT(VISTORIA!B1941,9),'INF GERAIS'!B1941=LEFT('PRESTAÇÃO DE CONTAS'!B1941,9),'INF GERAIS'!B1941=LEFT('OBS  ENC'!B1941,9),'INF GERAIS'!B1941=LEFT('CONCLUSÃO INFORMAL'!B1941,9))</f>
        <v>1</v>
      </c>
      <c r="P1924" t="b">
        <f>AND('INF GERAIS'!D1941=RESUMO!D1941,'INF GERAIS'!D1941='TERMO DE ADESÃO'!D1941,'INF GERAIS'!D1941=EVENTOS!D1941,'INF GERAIS'!D1941=PAGAMENTOS!D1941,'INF GERAIS'!D1941=VISTORIA!D1941,'INF GERAIS'!D1941='PRESTAÇÃO DE CONTAS'!D1941,'INF GERAIS'!D1941='OBS  ENC'!D1941,'INF GERAIS'!D1941='CONCLUSÃO INFORMAL'!D1941)</f>
        <v>1</v>
      </c>
      <c r="Q1924" t="b">
        <f>AND('INF GERAIS'!E1941=RESUMO!E1941,'INF GERAIS'!E1941='TERMO DE ADESÃO'!E1941,'INF GERAIS'!E1941=EVENTOS!E1941,'INF GERAIS'!E1941=PAGAMENTOS!E1941,'INF GERAIS'!E1941=VISTORIA!E1941,'INF GERAIS'!E1941='PRESTAÇÃO DE CONTAS'!E1941,'INF GERAIS'!E1941='OBS  ENC'!E1941,'INF GERAIS'!E1941='CONCLUSÃO INFORMAL'!E1941)</f>
        <v>1</v>
      </c>
    </row>
    <row r="1925" spans="15:17" x14ac:dyDescent="0.35">
      <c r="O1925" t="b">
        <f>AND('INF GERAIS'!B1942=LEFT(RESUMO!B1942,9),'INF GERAIS'!B1942=LEFT('TERMO DE ADESÃO'!B1942,9),'INF GERAIS'!B1942=LEFT(EVENTOS!B1942,9),'INF GERAIS'!B1942=LEFT(PAGAMENTOS!B1942,9),'INF GERAIS'!B1942=LEFT(VISTORIA!B1942,9),'INF GERAIS'!B1942=LEFT('PRESTAÇÃO DE CONTAS'!B1942,9),'INF GERAIS'!B1942=LEFT('OBS  ENC'!B1942,9),'INF GERAIS'!B1942=LEFT('CONCLUSÃO INFORMAL'!B1942,9))</f>
        <v>1</v>
      </c>
      <c r="P1925" t="b">
        <f>AND('INF GERAIS'!D1942=RESUMO!D1942,'INF GERAIS'!D1942='TERMO DE ADESÃO'!D1942,'INF GERAIS'!D1942=EVENTOS!D1942,'INF GERAIS'!D1942=PAGAMENTOS!D1942,'INF GERAIS'!D1942=VISTORIA!D1942,'INF GERAIS'!D1942='PRESTAÇÃO DE CONTAS'!D1942,'INF GERAIS'!D1942='OBS  ENC'!D1942,'INF GERAIS'!D1942='CONCLUSÃO INFORMAL'!D1942)</f>
        <v>1</v>
      </c>
      <c r="Q1925" t="b">
        <f>AND('INF GERAIS'!E1942=RESUMO!E1942,'INF GERAIS'!E1942='TERMO DE ADESÃO'!E1942,'INF GERAIS'!E1942=EVENTOS!E1942,'INF GERAIS'!E1942=PAGAMENTOS!E1942,'INF GERAIS'!E1942=VISTORIA!E1942,'INF GERAIS'!E1942='PRESTAÇÃO DE CONTAS'!E1942,'INF GERAIS'!E1942='OBS  ENC'!E1942,'INF GERAIS'!E1942='CONCLUSÃO INFORMAL'!E1942)</f>
        <v>1</v>
      </c>
    </row>
    <row r="1926" spans="15:17" x14ac:dyDescent="0.35">
      <c r="O1926" t="b">
        <f>AND('INF GERAIS'!B1943=LEFT(RESUMO!B1943,9),'INF GERAIS'!B1943=LEFT('TERMO DE ADESÃO'!B1943,9),'INF GERAIS'!B1943=LEFT(EVENTOS!B1943,9),'INF GERAIS'!B1943=LEFT(PAGAMENTOS!B1943,9),'INF GERAIS'!B1943=LEFT(VISTORIA!B1943,9),'INF GERAIS'!B1943=LEFT('PRESTAÇÃO DE CONTAS'!B1943,9),'INF GERAIS'!B1943=LEFT('OBS  ENC'!B1943,9),'INF GERAIS'!B1943=LEFT('CONCLUSÃO INFORMAL'!B1943,9))</f>
        <v>1</v>
      </c>
      <c r="P1926" t="b">
        <f>AND('INF GERAIS'!D1943=RESUMO!D1943,'INF GERAIS'!D1943='TERMO DE ADESÃO'!D1943,'INF GERAIS'!D1943=EVENTOS!D1943,'INF GERAIS'!D1943=PAGAMENTOS!D1943,'INF GERAIS'!D1943=VISTORIA!D1943,'INF GERAIS'!D1943='PRESTAÇÃO DE CONTAS'!D1943,'INF GERAIS'!D1943='OBS  ENC'!D1943,'INF GERAIS'!D1943='CONCLUSÃO INFORMAL'!D1943)</f>
        <v>1</v>
      </c>
      <c r="Q1926" t="b">
        <f>AND('INF GERAIS'!E1943=RESUMO!E1943,'INF GERAIS'!E1943='TERMO DE ADESÃO'!E1943,'INF GERAIS'!E1943=EVENTOS!E1943,'INF GERAIS'!E1943=PAGAMENTOS!E1943,'INF GERAIS'!E1943=VISTORIA!E1943,'INF GERAIS'!E1943='PRESTAÇÃO DE CONTAS'!E1943,'INF GERAIS'!E1943='OBS  ENC'!E1943,'INF GERAIS'!E1943='CONCLUSÃO INFORMAL'!E1943)</f>
        <v>1</v>
      </c>
    </row>
    <row r="1927" spans="15:17" x14ac:dyDescent="0.35">
      <c r="O1927" t="b">
        <f>AND('INF GERAIS'!B1944=LEFT(RESUMO!B1944,9),'INF GERAIS'!B1944=LEFT('TERMO DE ADESÃO'!B1944,9),'INF GERAIS'!B1944=LEFT(EVENTOS!B1944,9),'INF GERAIS'!B1944=LEFT(PAGAMENTOS!B1944,9),'INF GERAIS'!B1944=LEFT(VISTORIA!B1944,9),'INF GERAIS'!B1944=LEFT('PRESTAÇÃO DE CONTAS'!B1944,9),'INF GERAIS'!B1944=LEFT('OBS  ENC'!B1944,9),'INF GERAIS'!B1944=LEFT('CONCLUSÃO INFORMAL'!B1944,9))</f>
        <v>1</v>
      </c>
      <c r="P1927" t="b">
        <f>AND('INF GERAIS'!D1944=RESUMO!D1944,'INF GERAIS'!D1944='TERMO DE ADESÃO'!D1944,'INF GERAIS'!D1944=EVENTOS!D1944,'INF GERAIS'!D1944=PAGAMENTOS!D1944,'INF GERAIS'!D1944=VISTORIA!D1944,'INF GERAIS'!D1944='PRESTAÇÃO DE CONTAS'!D1944,'INF GERAIS'!D1944='OBS  ENC'!D1944,'INF GERAIS'!D1944='CONCLUSÃO INFORMAL'!D1944)</f>
        <v>1</v>
      </c>
      <c r="Q1927" t="b">
        <f>AND('INF GERAIS'!E1944=RESUMO!E1944,'INF GERAIS'!E1944='TERMO DE ADESÃO'!E1944,'INF GERAIS'!E1944=EVENTOS!E1944,'INF GERAIS'!E1944=PAGAMENTOS!E1944,'INF GERAIS'!E1944=VISTORIA!E1944,'INF GERAIS'!E1944='PRESTAÇÃO DE CONTAS'!E1944,'INF GERAIS'!E1944='OBS  ENC'!E1944,'INF GERAIS'!E1944='CONCLUSÃO INFORMAL'!E1944)</f>
        <v>1</v>
      </c>
    </row>
    <row r="1928" spans="15:17" x14ac:dyDescent="0.35">
      <c r="O1928" t="b">
        <f>AND('INF GERAIS'!B1945=LEFT(RESUMO!B1945,9),'INF GERAIS'!B1945=LEFT('TERMO DE ADESÃO'!B1945,9),'INF GERAIS'!B1945=LEFT(EVENTOS!B1945,9),'INF GERAIS'!B1945=LEFT(PAGAMENTOS!B1945,9),'INF GERAIS'!B1945=LEFT(VISTORIA!B1945,9),'INF GERAIS'!B1945=LEFT('PRESTAÇÃO DE CONTAS'!B1945,9),'INF GERAIS'!B1945=LEFT('OBS  ENC'!B1945,9),'INF GERAIS'!B1945=LEFT('CONCLUSÃO INFORMAL'!B1945,9))</f>
        <v>1</v>
      </c>
      <c r="P1928" t="b">
        <f>AND('INF GERAIS'!D1945=RESUMO!D1945,'INF GERAIS'!D1945='TERMO DE ADESÃO'!D1945,'INF GERAIS'!D1945=EVENTOS!D1945,'INF GERAIS'!D1945=PAGAMENTOS!D1945,'INF GERAIS'!D1945=VISTORIA!D1945,'INF GERAIS'!D1945='PRESTAÇÃO DE CONTAS'!D1945,'INF GERAIS'!D1945='OBS  ENC'!D1945,'INF GERAIS'!D1945='CONCLUSÃO INFORMAL'!D1945)</f>
        <v>1</v>
      </c>
      <c r="Q1928" t="b">
        <f>AND('INF GERAIS'!E1945=RESUMO!E1945,'INF GERAIS'!E1945='TERMO DE ADESÃO'!E1945,'INF GERAIS'!E1945=EVENTOS!E1945,'INF GERAIS'!E1945=PAGAMENTOS!E1945,'INF GERAIS'!E1945=VISTORIA!E1945,'INF GERAIS'!E1945='PRESTAÇÃO DE CONTAS'!E1945,'INF GERAIS'!E1945='OBS  ENC'!E1945,'INF GERAIS'!E1945='CONCLUSÃO INFORMAL'!E1945)</f>
        <v>1</v>
      </c>
    </row>
    <row r="1929" spans="15:17" x14ac:dyDescent="0.35">
      <c r="O1929" t="b">
        <f>AND('INF GERAIS'!B1946=LEFT(RESUMO!B1946,9),'INF GERAIS'!B1946=LEFT('TERMO DE ADESÃO'!B1946,9),'INF GERAIS'!B1946=LEFT(EVENTOS!B1946,9),'INF GERAIS'!B1946=LEFT(PAGAMENTOS!B1946,9),'INF GERAIS'!B1946=LEFT(VISTORIA!B1946,9),'INF GERAIS'!B1946=LEFT('PRESTAÇÃO DE CONTAS'!B1946,9),'INF GERAIS'!B1946=LEFT('OBS  ENC'!B1946,9),'INF GERAIS'!B1946=LEFT('CONCLUSÃO INFORMAL'!B1946,9))</f>
        <v>1</v>
      </c>
      <c r="P1929" t="b">
        <f>AND('INF GERAIS'!D1946=RESUMO!D1946,'INF GERAIS'!D1946='TERMO DE ADESÃO'!D1946,'INF GERAIS'!D1946=EVENTOS!D1946,'INF GERAIS'!D1946=PAGAMENTOS!D1946,'INF GERAIS'!D1946=VISTORIA!D1946,'INF GERAIS'!D1946='PRESTAÇÃO DE CONTAS'!D1946,'INF GERAIS'!D1946='OBS  ENC'!D1946,'INF GERAIS'!D1946='CONCLUSÃO INFORMAL'!D1946)</f>
        <v>1</v>
      </c>
      <c r="Q1929" t="b">
        <f>AND('INF GERAIS'!E1946=RESUMO!E1946,'INF GERAIS'!E1946='TERMO DE ADESÃO'!E1946,'INF GERAIS'!E1946=EVENTOS!E1946,'INF GERAIS'!E1946=PAGAMENTOS!E1946,'INF GERAIS'!E1946=VISTORIA!E1946,'INF GERAIS'!E1946='PRESTAÇÃO DE CONTAS'!E1946,'INF GERAIS'!E1946='OBS  ENC'!E1946,'INF GERAIS'!E1946='CONCLUSÃO INFORMAL'!E1946)</f>
        <v>1</v>
      </c>
    </row>
    <row r="1930" spans="15:17" x14ac:dyDescent="0.35">
      <c r="O1930" t="b">
        <f>AND('INF GERAIS'!B1947=LEFT(RESUMO!B1947,9),'INF GERAIS'!B1947=LEFT('TERMO DE ADESÃO'!B1947,9),'INF GERAIS'!B1947=LEFT(EVENTOS!B1947,9),'INF GERAIS'!B1947=LEFT(PAGAMENTOS!B1947,9),'INF GERAIS'!B1947=LEFT(VISTORIA!B1947,9),'INF GERAIS'!B1947=LEFT('PRESTAÇÃO DE CONTAS'!B1947,9),'INF GERAIS'!B1947=LEFT('OBS  ENC'!B1947,9),'INF GERAIS'!B1947=LEFT('CONCLUSÃO INFORMAL'!B1947,9))</f>
        <v>1</v>
      </c>
      <c r="P1930" t="b">
        <f>AND('INF GERAIS'!D1947=RESUMO!D1947,'INF GERAIS'!D1947='TERMO DE ADESÃO'!D1947,'INF GERAIS'!D1947=EVENTOS!D1947,'INF GERAIS'!D1947=PAGAMENTOS!D1947,'INF GERAIS'!D1947=VISTORIA!D1947,'INF GERAIS'!D1947='PRESTAÇÃO DE CONTAS'!D1947,'INF GERAIS'!D1947='OBS  ENC'!D1947,'INF GERAIS'!D1947='CONCLUSÃO INFORMAL'!D1947)</f>
        <v>1</v>
      </c>
      <c r="Q1930" t="b">
        <f>AND('INF GERAIS'!E1947=RESUMO!E1947,'INF GERAIS'!E1947='TERMO DE ADESÃO'!E1947,'INF GERAIS'!E1947=EVENTOS!E1947,'INF GERAIS'!E1947=PAGAMENTOS!E1947,'INF GERAIS'!E1947=VISTORIA!E1947,'INF GERAIS'!E1947='PRESTAÇÃO DE CONTAS'!E1947,'INF GERAIS'!E1947='OBS  ENC'!E1947,'INF GERAIS'!E1947='CONCLUSÃO INFORMAL'!E1947)</f>
        <v>1</v>
      </c>
    </row>
    <row r="1931" spans="15:17" x14ac:dyDescent="0.35">
      <c r="O1931" t="b">
        <f>AND('INF GERAIS'!B1948=LEFT(RESUMO!B1948,9),'INF GERAIS'!B1948=LEFT('TERMO DE ADESÃO'!B1948,9),'INF GERAIS'!B1948=LEFT(EVENTOS!B1948,9),'INF GERAIS'!B1948=LEFT(PAGAMENTOS!B1948,9),'INF GERAIS'!B1948=LEFT(VISTORIA!B1948,9),'INF GERAIS'!B1948=LEFT('PRESTAÇÃO DE CONTAS'!B1948,9),'INF GERAIS'!B1948=LEFT('OBS  ENC'!B1948,9),'INF GERAIS'!B1948=LEFT('CONCLUSÃO INFORMAL'!B1948,9))</f>
        <v>1</v>
      </c>
      <c r="P1931" t="b">
        <f>AND('INF GERAIS'!D1948=RESUMO!D1948,'INF GERAIS'!D1948='TERMO DE ADESÃO'!D1948,'INF GERAIS'!D1948=EVENTOS!D1948,'INF GERAIS'!D1948=PAGAMENTOS!D1948,'INF GERAIS'!D1948=VISTORIA!D1948,'INF GERAIS'!D1948='PRESTAÇÃO DE CONTAS'!D1948,'INF GERAIS'!D1948='OBS  ENC'!D1948,'INF GERAIS'!D1948='CONCLUSÃO INFORMAL'!D1948)</f>
        <v>1</v>
      </c>
      <c r="Q1931" t="b">
        <f>AND('INF GERAIS'!E1948=RESUMO!E1948,'INF GERAIS'!E1948='TERMO DE ADESÃO'!E1948,'INF GERAIS'!E1948=EVENTOS!E1948,'INF GERAIS'!E1948=PAGAMENTOS!E1948,'INF GERAIS'!E1948=VISTORIA!E1948,'INF GERAIS'!E1948='PRESTAÇÃO DE CONTAS'!E1948,'INF GERAIS'!E1948='OBS  ENC'!E1948,'INF GERAIS'!E1948='CONCLUSÃO INFORMAL'!E1948)</f>
        <v>1</v>
      </c>
    </row>
    <row r="1932" spans="15:17" x14ac:dyDescent="0.35">
      <c r="O1932" t="b">
        <f>AND('INF GERAIS'!B1949=LEFT(RESUMO!B1949,9),'INF GERAIS'!B1949=LEFT('TERMO DE ADESÃO'!B1949,9),'INF GERAIS'!B1949=LEFT(EVENTOS!B1949,9),'INF GERAIS'!B1949=LEFT(PAGAMENTOS!B1949,9),'INF GERAIS'!B1949=LEFT(VISTORIA!B1949,9),'INF GERAIS'!B1949=LEFT('PRESTAÇÃO DE CONTAS'!B1949,9),'INF GERAIS'!B1949=LEFT('OBS  ENC'!B1949,9),'INF GERAIS'!B1949=LEFT('CONCLUSÃO INFORMAL'!B1949,9))</f>
        <v>1</v>
      </c>
      <c r="P1932" t="b">
        <f>AND('INF GERAIS'!D1949=RESUMO!D1949,'INF GERAIS'!D1949='TERMO DE ADESÃO'!D1949,'INF GERAIS'!D1949=EVENTOS!D1949,'INF GERAIS'!D1949=PAGAMENTOS!D1949,'INF GERAIS'!D1949=VISTORIA!D1949,'INF GERAIS'!D1949='PRESTAÇÃO DE CONTAS'!D1949,'INF GERAIS'!D1949='OBS  ENC'!D1949,'INF GERAIS'!D1949='CONCLUSÃO INFORMAL'!D1949)</f>
        <v>1</v>
      </c>
      <c r="Q1932" t="b">
        <f>AND('INF GERAIS'!E1949=RESUMO!E1949,'INF GERAIS'!E1949='TERMO DE ADESÃO'!E1949,'INF GERAIS'!E1949=EVENTOS!E1949,'INF GERAIS'!E1949=PAGAMENTOS!E1949,'INF GERAIS'!E1949=VISTORIA!E1949,'INF GERAIS'!E1949='PRESTAÇÃO DE CONTAS'!E1949,'INF GERAIS'!E1949='OBS  ENC'!E1949,'INF GERAIS'!E1949='CONCLUSÃO INFORMAL'!E1949)</f>
        <v>1</v>
      </c>
    </row>
    <row r="1933" spans="15:17" x14ac:dyDescent="0.35">
      <c r="O1933" t="b">
        <f>AND('INF GERAIS'!B1950=LEFT(RESUMO!B1950,9),'INF GERAIS'!B1950=LEFT('TERMO DE ADESÃO'!B1950,9),'INF GERAIS'!B1950=LEFT(EVENTOS!B1950,9),'INF GERAIS'!B1950=LEFT(PAGAMENTOS!B1950,9),'INF GERAIS'!B1950=LEFT(VISTORIA!B1950,9),'INF GERAIS'!B1950=LEFT('PRESTAÇÃO DE CONTAS'!B1950,9),'INF GERAIS'!B1950=LEFT('OBS  ENC'!B1950,9),'INF GERAIS'!B1950=LEFT('CONCLUSÃO INFORMAL'!B1950,9))</f>
        <v>1</v>
      </c>
      <c r="P1933" t="b">
        <f>AND('INF GERAIS'!D1950=RESUMO!D1950,'INF GERAIS'!D1950='TERMO DE ADESÃO'!D1950,'INF GERAIS'!D1950=EVENTOS!D1950,'INF GERAIS'!D1950=PAGAMENTOS!D1950,'INF GERAIS'!D1950=VISTORIA!D1950,'INF GERAIS'!D1950='PRESTAÇÃO DE CONTAS'!D1950,'INF GERAIS'!D1950='OBS  ENC'!D1950,'INF GERAIS'!D1950='CONCLUSÃO INFORMAL'!D1950)</f>
        <v>1</v>
      </c>
      <c r="Q1933" t="b">
        <f>AND('INF GERAIS'!E1950=RESUMO!E1950,'INF GERAIS'!E1950='TERMO DE ADESÃO'!E1950,'INF GERAIS'!E1950=EVENTOS!E1950,'INF GERAIS'!E1950=PAGAMENTOS!E1950,'INF GERAIS'!E1950=VISTORIA!E1950,'INF GERAIS'!E1950='PRESTAÇÃO DE CONTAS'!E1950,'INF GERAIS'!E1950='OBS  ENC'!E1950,'INF GERAIS'!E1950='CONCLUSÃO INFORMAL'!E1950)</f>
        <v>1</v>
      </c>
    </row>
    <row r="1934" spans="15:17" x14ac:dyDescent="0.35">
      <c r="O1934" t="b">
        <f>AND('INF GERAIS'!B1951=LEFT(RESUMO!B1951,9),'INF GERAIS'!B1951=LEFT('TERMO DE ADESÃO'!B1951,9),'INF GERAIS'!B1951=LEFT(EVENTOS!B1951,9),'INF GERAIS'!B1951=LEFT(PAGAMENTOS!B1951,9),'INF GERAIS'!B1951=LEFT(VISTORIA!B1951,9),'INF GERAIS'!B1951=LEFT('PRESTAÇÃO DE CONTAS'!B1951,9),'INF GERAIS'!B1951=LEFT('OBS  ENC'!B1951,9),'INF GERAIS'!B1951=LEFT('CONCLUSÃO INFORMAL'!B1951,9))</f>
        <v>1</v>
      </c>
      <c r="P1934" t="b">
        <f>AND('INF GERAIS'!D1951=RESUMO!D1951,'INF GERAIS'!D1951='TERMO DE ADESÃO'!D1951,'INF GERAIS'!D1951=EVENTOS!D1951,'INF GERAIS'!D1951=PAGAMENTOS!D1951,'INF GERAIS'!D1951=VISTORIA!D1951,'INF GERAIS'!D1951='PRESTAÇÃO DE CONTAS'!D1951,'INF GERAIS'!D1951='OBS  ENC'!D1951,'INF GERAIS'!D1951='CONCLUSÃO INFORMAL'!D1951)</f>
        <v>1</v>
      </c>
      <c r="Q1934" t="b">
        <f>AND('INF GERAIS'!E1951=RESUMO!E1951,'INF GERAIS'!E1951='TERMO DE ADESÃO'!E1951,'INF GERAIS'!E1951=EVENTOS!E1951,'INF GERAIS'!E1951=PAGAMENTOS!E1951,'INF GERAIS'!E1951=VISTORIA!E1951,'INF GERAIS'!E1951='PRESTAÇÃO DE CONTAS'!E1951,'INF GERAIS'!E1951='OBS  ENC'!E1951,'INF GERAIS'!E1951='CONCLUSÃO INFORMAL'!E1951)</f>
        <v>1</v>
      </c>
    </row>
    <row r="1935" spans="15:17" x14ac:dyDescent="0.35">
      <c r="O1935" t="b">
        <f>AND('INF GERAIS'!B1952=LEFT(RESUMO!B1952,9),'INF GERAIS'!B1952=LEFT('TERMO DE ADESÃO'!B1952,9),'INF GERAIS'!B1952=LEFT(EVENTOS!B1952,9),'INF GERAIS'!B1952=LEFT(PAGAMENTOS!B1952,9),'INF GERAIS'!B1952=LEFT(VISTORIA!B1952,9),'INF GERAIS'!B1952=LEFT('PRESTAÇÃO DE CONTAS'!B1952,9),'INF GERAIS'!B1952=LEFT('OBS  ENC'!B1952,9),'INF GERAIS'!B1952=LEFT('CONCLUSÃO INFORMAL'!B1952,9))</f>
        <v>1</v>
      </c>
      <c r="P1935" t="b">
        <f>AND('INF GERAIS'!D1952=RESUMO!D1952,'INF GERAIS'!D1952='TERMO DE ADESÃO'!D1952,'INF GERAIS'!D1952=EVENTOS!D1952,'INF GERAIS'!D1952=PAGAMENTOS!D1952,'INF GERAIS'!D1952=VISTORIA!D1952,'INF GERAIS'!D1952='PRESTAÇÃO DE CONTAS'!D1952,'INF GERAIS'!D1952='OBS  ENC'!D1952,'INF GERAIS'!D1952='CONCLUSÃO INFORMAL'!D1952)</f>
        <v>1</v>
      </c>
      <c r="Q1935" t="b">
        <f>AND('INF GERAIS'!E1952=RESUMO!E1952,'INF GERAIS'!E1952='TERMO DE ADESÃO'!E1952,'INF GERAIS'!E1952=EVENTOS!E1952,'INF GERAIS'!E1952=PAGAMENTOS!E1952,'INF GERAIS'!E1952=VISTORIA!E1952,'INF GERAIS'!E1952='PRESTAÇÃO DE CONTAS'!E1952,'INF GERAIS'!E1952='OBS  ENC'!E1952,'INF GERAIS'!E1952='CONCLUSÃO INFORMAL'!E1952)</f>
        <v>1</v>
      </c>
    </row>
    <row r="1936" spans="15:17" x14ac:dyDescent="0.35">
      <c r="O1936" t="b">
        <f>AND('INF GERAIS'!B1953=LEFT(RESUMO!B1953,9),'INF GERAIS'!B1953=LEFT('TERMO DE ADESÃO'!B1953,9),'INF GERAIS'!B1953=LEFT(EVENTOS!B1953,9),'INF GERAIS'!B1953=LEFT(PAGAMENTOS!B1953,9),'INF GERAIS'!B1953=LEFT(VISTORIA!B1953,9),'INF GERAIS'!B1953=LEFT('PRESTAÇÃO DE CONTAS'!B1953,9),'INF GERAIS'!B1953=LEFT('OBS  ENC'!B1953,9),'INF GERAIS'!B1953=LEFT('CONCLUSÃO INFORMAL'!B1953,9))</f>
        <v>1</v>
      </c>
      <c r="P1936" t="b">
        <f>AND('INF GERAIS'!D1953=RESUMO!D1953,'INF GERAIS'!D1953='TERMO DE ADESÃO'!D1953,'INF GERAIS'!D1953=EVENTOS!D1953,'INF GERAIS'!D1953=PAGAMENTOS!D1953,'INF GERAIS'!D1953=VISTORIA!D1953,'INF GERAIS'!D1953='PRESTAÇÃO DE CONTAS'!D1953,'INF GERAIS'!D1953='OBS  ENC'!D1953,'INF GERAIS'!D1953='CONCLUSÃO INFORMAL'!D1953)</f>
        <v>1</v>
      </c>
      <c r="Q1936" t="b">
        <f>AND('INF GERAIS'!E1953=RESUMO!E1953,'INF GERAIS'!E1953='TERMO DE ADESÃO'!E1953,'INF GERAIS'!E1953=EVENTOS!E1953,'INF GERAIS'!E1953=PAGAMENTOS!E1953,'INF GERAIS'!E1953=VISTORIA!E1953,'INF GERAIS'!E1953='PRESTAÇÃO DE CONTAS'!E1953,'INF GERAIS'!E1953='OBS  ENC'!E1953,'INF GERAIS'!E1953='CONCLUSÃO INFORMAL'!E1953)</f>
        <v>1</v>
      </c>
    </row>
    <row r="1937" spans="15:17" x14ac:dyDescent="0.35">
      <c r="O1937" t="b">
        <f>AND('INF GERAIS'!B1954=LEFT(RESUMO!B1954,9),'INF GERAIS'!B1954=LEFT('TERMO DE ADESÃO'!B1954,9),'INF GERAIS'!B1954=LEFT(EVENTOS!B1954,9),'INF GERAIS'!B1954=LEFT(PAGAMENTOS!B1954,9),'INF GERAIS'!B1954=LEFT(VISTORIA!B1954,9),'INF GERAIS'!B1954=LEFT('PRESTAÇÃO DE CONTAS'!B1954,9),'INF GERAIS'!B1954=LEFT('OBS  ENC'!B1954,9),'INF GERAIS'!B1954=LEFT('CONCLUSÃO INFORMAL'!B1954,9))</f>
        <v>1</v>
      </c>
      <c r="P1937" t="b">
        <f>AND('INF GERAIS'!D1954=RESUMO!D1954,'INF GERAIS'!D1954='TERMO DE ADESÃO'!D1954,'INF GERAIS'!D1954=EVENTOS!D1954,'INF GERAIS'!D1954=PAGAMENTOS!D1954,'INF GERAIS'!D1954=VISTORIA!D1954,'INF GERAIS'!D1954='PRESTAÇÃO DE CONTAS'!D1954,'INF GERAIS'!D1954='OBS  ENC'!D1954,'INF GERAIS'!D1954='CONCLUSÃO INFORMAL'!D1954)</f>
        <v>1</v>
      </c>
      <c r="Q1937" t="b">
        <f>AND('INF GERAIS'!E1954=RESUMO!E1954,'INF GERAIS'!E1954='TERMO DE ADESÃO'!E1954,'INF GERAIS'!E1954=EVENTOS!E1954,'INF GERAIS'!E1954=PAGAMENTOS!E1954,'INF GERAIS'!E1954=VISTORIA!E1954,'INF GERAIS'!E1954='PRESTAÇÃO DE CONTAS'!E1954,'INF GERAIS'!E1954='OBS  ENC'!E1954,'INF GERAIS'!E1954='CONCLUSÃO INFORMAL'!E1954)</f>
        <v>1</v>
      </c>
    </row>
    <row r="1938" spans="15:17" x14ac:dyDescent="0.35">
      <c r="O1938" t="b">
        <f>AND('INF GERAIS'!B1955=LEFT(RESUMO!B1955,9),'INF GERAIS'!B1955=LEFT('TERMO DE ADESÃO'!B1955,9),'INF GERAIS'!B1955=LEFT(EVENTOS!B1955,9),'INF GERAIS'!B1955=LEFT(PAGAMENTOS!B1955,9),'INF GERAIS'!B1955=LEFT(VISTORIA!B1955,9),'INF GERAIS'!B1955=LEFT('PRESTAÇÃO DE CONTAS'!B1955,9),'INF GERAIS'!B1955=LEFT('OBS  ENC'!B1955,9),'INF GERAIS'!B1955=LEFT('CONCLUSÃO INFORMAL'!B1955,9))</f>
        <v>1</v>
      </c>
      <c r="P1938" t="b">
        <f>AND('INF GERAIS'!D1955=RESUMO!D1955,'INF GERAIS'!D1955='TERMO DE ADESÃO'!D1955,'INF GERAIS'!D1955=EVENTOS!D1955,'INF GERAIS'!D1955=PAGAMENTOS!D1955,'INF GERAIS'!D1955=VISTORIA!D1955,'INF GERAIS'!D1955='PRESTAÇÃO DE CONTAS'!D1955,'INF GERAIS'!D1955='OBS  ENC'!D1955,'INF GERAIS'!D1955='CONCLUSÃO INFORMAL'!D1955)</f>
        <v>1</v>
      </c>
      <c r="Q1938" t="b">
        <f>AND('INF GERAIS'!E1955=RESUMO!E1955,'INF GERAIS'!E1955='TERMO DE ADESÃO'!E1955,'INF GERAIS'!E1955=EVENTOS!E1955,'INF GERAIS'!E1955=PAGAMENTOS!E1955,'INF GERAIS'!E1955=VISTORIA!E1955,'INF GERAIS'!E1955='PRESTAÇÃO DE CONTAS'!E1955,'INF GERAIS'!E1955='OBS  ENC'!E1955,'INF GERAIS'!E1955='CONCLUSÃO INFORMAL'!E1955)</f>
        <v>1</v>
      </c>
    </row>
    <row r="1939" spans="15:17" x14ac:dyDescent="0.35">
      <c r="O1939" t="b">
        <f>AND('INF GERAIS'!B1956=LEFT(RESUMO!B1956,9),'INF GERAIS'!B1956=LEFT('TERMO DE ADESÃO'!B1956,9),'INF GERAIS'!B1956=LEFT(EVENTOS!B1956,9),'INF GERAIS'!B1956=LEFT(PAGAMENTOS!B1956,9),'INF GERAIS'!B1956=LEFT(VISTORIA!B1956,9),'INF GERAIS'!B1956=LEFT('PRESTAÇÃO DE CONTAS'!B1956,9),'INF GERAIS'!B1956=LEFT('OBS  ENC'!B1956,9),'INF GERAIS'!B1956=LEFT('CONCLUSÃO INFORMAL'!B1956,9))</f>
        <v>1</v>
      </c>
      <c r="P1939" t="b">
        <f>AND('INF GERAIS'!D1956=RESUMO!D1956,'INF GERAIS'!D1956='TERMO DE ADESÃO'!D1956,'INF GERAIS'!D1956=EVENTOS!D1956,'INF GERAIS'!D1956=PAGAMENTOS!D1956,'INF GERAIS'!D1956=VISTORIA!D1956,'INF GERAIS'!D1956='PRESTAÇÃO DE CONTAS'!D1956,'INF GERAIS'!D1956='OBS  ENC'!D1956,'INF GERAIS'!D1956='CONCLUSÃO INFORMAL'!D1956)</f>
        <v>1</v>
      </c>
      <c r="Q1939" t="b">
        <f>AND('INF GERAIS'!E1956=RESUMO!E1956,'INF GERAIS'!E1956='TERMO DE ADESÃO'!E1956,'INF GERAIS'!E1956=EVENTOS!E1956,'INF GERAIS'!E1956=PAGAMENTOS!E1956,'INF GERAIS'!E1956=VISTORIA!E1956,'INF GERAIS'!E1956='PRESTAÇÃO DE CONTAS'!E1956,'INF GERAIS'!E1956='OBS  ENC'!E1956,'INF GERAIS'!E1956='CONCLUSÃO INFORMAL'!E1956)</f>
        <v>1</v>
      </c>
    </row>
    <row r="1940" spans="15:17" x14ac:dyDescent="0.35">
      <c r="O1940" t="b">
        <f>AND('INF GERAIS'!B1957=LEFT(RESUMO!B1957,9),'INF GERAIS'!B1957=LEFT('TERMO DE ADESÃO'!B1957,9),'INF GERAIS'!B1957=LEFT(EVENTOS!B1957,9),'INF GERAIS'!B1957=LEFT(PAGAMENTOS!B1957,9),'INF GERAIS'!B1957=LEFT(VISTORIA!B1957,9),'INF GERAIS'!B1957=LEFT('PRESTAÇÃO DE CONTAS'!B1957,9),'INF GERAIS'!B1957=LEFT('OBS  ENC'!B1957,9),'INF GERAIS'!B1957=LEFT('CONCLUSÃO INFORMAL'!B1957,9))</f>
        <v>1</v>
      </c>
      <c r="P1940" t="b">
        <f>AND('INF GERAIS'!D1957=RESUMO!D1957,'INF GERAIS'!D1957='TERMO DE ADESÃO'!D1957,'INF GERAIS'!D1957=EVENTOS!D1957,'INF GERAIS'!D1957=PAGAMENTOS!D1957,'INF GERAIS'!D1957=VISTORIA!D1957,'INF GERAIS'!D1957='PRESTAÇÃO DE CONTAS'!D1957,'INF GERAIS'!D1957='OBS  ENC'!D1957,'INF GERAIS'!D1957='CONCLUSÃO INFORMAL'!D1957)</f>
        <v>1</v>
      </c>
      <c r="Q1940" t="b">
        <f>AND('INF GERAIS'!E1957=RESUMO!E1957,'INF GERAIS'!E1957='TERMO DE ADESÃO'!E1957,'INF GERAIS'!E1957=EVENTOS!E1957,'INF GERAIS'!E1957=PAGAMENTOS!E1957,'INF GERAIS'!E1957=VISTORIA!E1957,'INF GERAIS'!E1957='PRESTAÇÃO DE CONTAS'!E1957,'INF GERAIS'!E1957='OBS  ENC'!E1957,'INF GERAIS'!E1957='CONCLUSÃO INFORMAL'!E1957)</f>
        <v>1</v>
      </c>
    </row>
    <row r="1941" spans="15:17" x14ac:dyDescent="0.35">
      <c r="O1941" t="b">
        <f>AND('INF GERAIS'!B1958=LEFT(RESUMO!B1958,9),'INF GERAIS'!B1958=LEFT('TERMO DE ADESÃO'!B1958,9),'INF GERAIS'!B1958=LEFT(EVENTOS!B1958,9),'INF GERAIS'!B1958=LEFT(PAGAMENTOS!B1958,9),'INF GERAIS'!B1958=LEFT(VISTORIA!B1958,9),'INF GERAIS'!B1958=LEFT('PRESTAÇÃO DE CONTAS'!B1958,9),'INF GERAIS'!B1958=LEFT('OBS  ENC'!B1958,9),'INF GERAIS'!B1958=LEFT('CONCLUSÃO INFORMAL'!B1958,9))</f>
        <v>1</v>
      </c>
      <c r="P1941" t="b">
        <f>AND('INF GERAIS'!D1958=RESUMO!D1958,'INF GERAIS'!D1958='TERMO DE ADESÃO'!D1958,'INF GERAIS'!D1958=EVENTOS!D1958,'INF GERAIS'!D1958=PAGAMENTOS!D1958,'INF GERAIS'!D1958=VISTORIA!D1958,'INF GERAIS'!D1958='PRESTAÇÃO DE CONTAS'!D1958,'INF GERAIS'!D1958='OBS  ENC'!D1958,'INF GERAIS'!D1958='CONCLUSÃO INFORMAL'!D1958)</f>
        <v>1</v>
      </c>
      <c r="Q1941" t="b">
        <f>AND('INF GERAIS'!E1958=RESUMO!E1958,'INF GERAIS'!E1958='TERMO DE ADESÃO'!E1958,'INF GERAIS'!E1958=EVENTOS!E1958,'INF GERAIS'!E1958=PAGAMENTOS!E1958,'INF GERAIS'!E1958=VISTORIA!E1958,'INF GERAIS'!E1958='PRESTAÇÃO DE CONTAS'!E1958,'INF GERAIS'!E1958='OBS  ENC'!E1958,'INF GERAIS'!E1958='CONCLUSÃO INFORMAL'!E1958)</f>
        <v>1</v>
      </c>
    </row>
    <row r="1942" spans="15:17" x14ac:dyDescent="0.35">
      <c r="O1942" t="b">
        <f>AND('INF GERAIS'!B1959=LEFT(RESUMO!B1959,9),'INF GERAIS'!B1959=LEFT('TERMO DE ADESÃO'!B1959,9),'INF GERAIS'!B1959=LEFT(EVENTOS!B1959,9),'INF GERAIS'!B1959=LEFT(PAGAMENTOS!B1959,9),'INF GERAIS'!B1959=LEFT(VISTORIA!B1959,9),'INF GERAIS'!B1959=LEFT('PRESTAÇÃO DE CONTAS'!B1959,9),'INF GERAIS'!B1959=LEFT('OBS  ENC'!B1959,9),'INF GERAIS'!B1959=LEFT('CONCLUSÃO INFORMAL'!B1959,9))</f>
        <v>1</v>
      </c>
      <c r="P1942" t="b">
        <f>AND('INF GERAIS'!D1959=RESUMO!D1959,'INF GERAIS'!D1959='TERMO DE ADESÃO'!D1959,'INF GERAIS'!D1959=EVENTOS!D1959,'INF GERAIS'!D1959=PAGAMENTOS!D1959,'INF GERAIS'!D1959=VISTORIA!D1959,'INF GERAIS'!D1959='PRESTAÇÃO DE CONTAS'!D1959,'INF GERAIS'!D1959='OBS  ENC'!D1959,'INF GERAIS'!D1959='CONCLUSÃO INFORMAL'!D1959)</f>
        <v>1</v>
      </c>
      <c r="Q1942" t="b">
        <f>AND('INF GERAIS'!E1959=RESUMO!E1959,'INF GERAIS'!E1959='TERMO DE ADESÃO'!E1959,'INF GERAIS'!E1959=EVENTOS!E1959,'INF GERAIS'!E1959=PAGAMENTOS!E1959,'INF GERAIS'!E1959=VISTORIA!E1959,'INF GERAIS'!E1959='PRESTAÇÃO DE CONTAS'!E1959,'INF GERAIS'!E1959='OBS  ENC'!E1959,'INF GERAIS'!E1959='CONCLUSÃO INFORMAL'!E1959)</f>
        <v>1</v>
      </c>
    </row>
    <row r="1943" spans="15:17" x14ac:dyDescent="0.35">
      <c r="O1943" t="b">
        <f>AND('INF GERAIS'!B1960=LEFT(RESUMO!B1960,9),'INF GERAIS'!B1960=LEFT('TERMO DE ADESÃO'!B1960,9),'INF GERAIS'!B1960=LEFT(EVENTOS!B1960,9),'INF GERAIS'!B1960=LEFT(PAGAMENTOS!B1960,9),'INF GERAIS'!B1960=LEFT(VISTORIA!B1960,9),'INF GERAIS'!B1960=LEFT('PRESTAÇÃO DE CONTAS'!B1960,9),'INF GERAIS'!B1960=LEFT('OBS  ENC'!B1960,9),'INF GERAIS'!B1960=LEFT('CONCLUSÃO INFORMAL'!B1960,9))</f>
        <v>1</v>
      </c>
      <c r="P1943" t="b">
        <f>AND('INF GERAIS'!D1960=RESUMO!D1960,'INF GERAIS'!D1960='TERMO DE ADESÃO'!D1960,'INF GERAIS'!D1960=EVENTOS!D1960,'INF GERAIS'!D1960=PAGAMENTOS!D1960,'INF GERAIS'!D1960=VISTORIA!D1960,'INF GERAIS'!D1960='PRESTAÇÃO DE CONTAS'!D1960,'INF GERAIS'!D1960='OBS  ENC'!D1960,'INF GERAIS'!D1960='CONCLUSÃO INFORMAL'!D1960)</f>
        <v>1</v>
      </c>
      <c r="Q1943" t="b">
        <f>AND('INF GERAIS'!E1960=RESUMO!E1960,'INF GERAIS'!E1960='TERMO DE ADESÃO'!E1960,'INF GERAIS'!E1960=EVENTOS!E1960,'INF GERAIS'!E1960=PAGAMENTOS!E1960,'INF GERAIS'!E1960=VISTORIA!E1960,'INF GERAIS'!E1960='PRESTAÇÃO DE CONTAS'!E1960,'INF GERAIS'!E1960='OBS  ENC'!E1960,'INF GERAIS'!E1960='CONCLUSÃO INFORMAL'!E1960)</f>
        <v>1</v>
      </c>
    </row>
    <row r="1944" spans="15:17" x14ac:dyDescent="0.35">
      <c r="O1944" t="b">
        <f>AND('INF GERAIS'!B1961=LEFT(RESUMO!B1961,9),'INF GERAIS'!B1961=LEFT('TERMO DE ADESÃO'!B1961,9),'INF GERAIS'!B1961=LEFT(EVENTOS!B1961,9),'INF GERAIS'!B1961=LEFT(PAGAMENTOS!B1961,9),'INF GERAIS'!B1961=LEFT(VISTORIA!B1961,9),'INF GERAIS'!B1961=LEFT('PRESTAÇÃO DE CONTAS'!B1961,9),'INF GERAIS'!B1961=LEFT('OBS  ENC'!B1961,9),'INF GERAIS'!B1961=LEFT('CONCLUSÃO INFORMAL'!B1961,9))</f>
        <v>1</v>
      </c>
      <c r="P1944" t="b">
        <f>AND('INF GERAIS'!D1961=RESUMO!D1961,'INF GERAIS'!D1961='TERMO DE ADESÃO'!D1961,'INF GERAIS'!D1961=EVENTOS!D1961,'INF GERAIS'!D1961=PAGAMENTOS!D1961,'INF GERAIS'!D1961=VISTORIA!D1961,'INF GERAIS'!D1961='PRESTAÇÃO DE CONTAS'!D1961,'INF GERAIS'!D1961='OBS  ENC'!D1961,'INF GERAIS'!D1961='CONCLUSÃO INFORMAL'!D1961)</f>
        <v>1</v>
      </c>
      <c r="Q1944" t="b">
        <f>AND('INF GERAIS'!E1961=RESUMO!E1961,'INF GERAIS'!E1961='TERMO DE ADESÃO'!E1961,'INF GERAIS'!E1961=EVENTOS!E1961,'INF GERAIS'!E1961=PAGAMENTOS!E1961,'INF GERAIS'!E1961=VISTORIA!E1961,'INF GERAIS'!E1961='PRESTAÇÃO DE CONTAS'!E1961,'INF GERAIS'!E1961='OBS  ENC'!E1961,'INF GERAIS'!E1961='CONCLUSÃO INFORMAL'!E1961)</f>
        <v>1</v>
      </c>
    </row>
    <row r="1945" spans="15:17" x14ac:dyDescent="0.35">
      <c r="O1945" t="b">
        <f>AND('INF GERAIS'!B1962=LEFT(RESUMO!B1962,9),'INF GERAIS'!B1962=LEFT('TERMO DE ADESÃO'!B1962,9),'INF GERAIS'!B1962=LEFT(EVENTOS!B1962,9),'INF GERAIS'!B1962=LEFT(PAGAMENTOS!B1962,9),'INF GERAIS'!B1962=LEFT(VISTORIA!B1962,9),'INF GERAIS'!B1962=LEFT('PRESTAÇÃO DE CONTAS'!B1962,9),'INF GERAIS'!B1962=LEFT('OBS  ENC'!B1962,9),'INF GERAIS'!B1962=LEFT('CONCLUSÃO INFORMAL'!B1962,9))</f>
        <v>1</v>
      </c>
      <c r="P1945" t="b">
        <f>AND('INF GERAIS'!D1962=RESUMO!D1962,'INF GERAIS'!D1962='TERMO DE ADESÃO'!D1962,'INF GERAIS'!D1962=EVENTOS!D1962,'INF GERAIS'!D1962=PAGAMENTOS!D1962,'INF GERAIS'!D1962=VISTORIA!D1962,'INF GERAIS'!D1962='PRESTAÇÃO DE CONTAS'!D1962,'INF GERAIS'!D1962='OBS  ENC'!D1962,'INF GERAIS'!D1962='CONCLUSÃO INFORMAL'!D1962)</f>
        <v>1</v>
      </c>
      <c r="Q1945" t="b">
        <f>AND('INF GERAIS'!E1962=RESUMO!E1962,'INF GERAIS'!E1962='TERMO DE ADESÃO'!E1962,'INF GERAIS'!E1962=EVENTOS!E1962,'INF GERAIS'!E1962=PAGAMENTOS!E1962,'INF GERAIS'!E1962=VISTORIA!E1962,'INF GERAIS'!E1962='PRESTAÇÃO DE CONTAS'!E1962,'INF GERAIS'!E1962='OBS  ENC'!E1962,'INF GERAIS'!E1962='CONCLUSÃO INFORMAL'!E1962)</f>
        <v>1</v>
      </c>
    </row>
    <row r="1946" spans="15:17" x14ac:dyDescent="0.35">
      <c r="O1946" t="b">
        <f>AND('INF GERAIS'!B1963=LEFT(RESUMO!B1963,9),'INF GERAIS'!B1963=LEFT('TERMO DE ADESÃO'!B1963,9),'INF GERAIS'!B1963=LEFT(EVENTOS!B1963,9),'INF GERAIS'!B1963=LEFT(PAGAMENTOS!B1963,9),'INF GERAIS'!B1963=LEFT(VISTORIA!B1963,9),'INF GERAIS'!B1963=LEFT('PRESTAÇÃO DE CONTAS'!B1963,9),'INF GERAIS'!B1963=LEFT('OBS  ENC'!B1963,9),'INF GERAIS'!B1963=LEFT('CONCLUSÃO INFORMAL'!B1963,9))</f>
        <v>1</v>
      </c>
      <c r="P1946" t="b">
        <f>AND('INF GERAIS'!D1963=RESUMO!D1963,'INF GERAIS'!D1963='TERMO DE ADESÃO'!D1963,'INF GERAIS'!D1963=EVENTOS!D1963,'INF GERAIS'!D1963=PAGAMENTOS!D1963,'INF GERAIS'!D1963=VISTORIA!D1963,'INF GERAIS'!D1963='PRESTAÇÃO DE CONTAS'!D1963,'INF GERAIS'!D1963='OBS  ENC'!D1963,'INF GERAIS'!D1963='CONCLUSÃO INFORMAL'!D1963)</f>
        <v>1</v>
      </c>
      <c r="Q1946" t="b">
        <f>AND('INF GERAIS'!E1963=RESUMO!E1963,'INF GERAIS'!E1963='TERMO DE ADESÃO'!E1963,'INF GERAIS'!E1963=EVENTOS!E1963,'INF GERAIS'!E1963=PAGAMENTOS!E1963,'INF GERAIS'!E1963=VISTORIA!E1963,'INF GERAIS'!E1963='PRESTAÇÃO DE CONTAS'!E1963,'INF GERAIS'!E1963='OBS  ENC'!E1963,'INF GERAIS'!E1963='CONCLUSÃO INFORMAL'!E1963)</f>
        <v>1</v>
      </c>
    </row>
    <row r="1947" spans="15:17" x14ac:dyDescent="0.35">
      <c r="O1947" t="b">
        <f>AND('INF GERAIS'!B1964=LEFT(RESUMO!B1964,9),'INF GERAIS'!B1964=LEFT('TERMO DE ADESÃO'!B1964,9),'INF GERAIS'!B1964=LEFT(EVENTOS!B1964,9),'INF GERAIS'!B1964=LEFT(PAGAMENTOS!B1964,9),'INF GERAIS'!B1964=LEFT(VISTORIA!B1964,9),'INF GERAIS'!B1964=LEFT('PRESTAÇÃO DE CONTAS'!B1964,9),'INF GERAIS'!B1964=LEFT('OBS  ENC'!B1964,9),'INF GERAIS'!B1964=LEFT('CONCLUSÃO INFORMAL'!B1964,9))</f>
        <v>1</v>
      </c>
      <c r="P1947" t="b">
        <f>AND('INF GERAIS'!D1964=RESUMO!D1964,'INF GERAIS'!D1964='TERMO DE ADESÃO'!D1964,'INF GERAIS'!D1964=EVENTOS!D1964,'INF GERAIS'!D1964=PAGAMENTOS!D1964,'INF GERAIS'!D1964=VISTORIA!D1964,'INF GERAIS'!D1964='PRESTAÇÃO DE CONTAS'!D1964,'INF GERAIS'!D1964='OBS  ENC'!D1964,'INF GERAIS'!D1964='CONCLUSÃO INFORMAL'!D1964)</f>
        <v>1</v>
      </c>
      <c r="Q1947" t="b">
        <f>AND('INF GERAIS'!E1964=RESUMO!E1964,'INF GERAIS'!E1964='TERMO DE ADESÃO'!E1964,'INF GERAIS'!E1964=EVENTOS!E1964,'INF GERAIS'!E1964=PAGAMENTOS!E1964,'INF GERAIS'!E1964=VISTORIA!E1964,'INF GERAIS'!E1964='PRESTAÇÃO DE CONTAS'!E1964,'INF GERAIS'!E1964='OBS  ENC'!E1964,'INF GERAIS'!E1964='CONCLUSÃO INFORMAL'!E1964)</f>
        <v>1</v>
      </c>
    </row>
    <row r="1948" spans="15:17" x14ac:dyDescent="0.35">
      <c r="O1948" t="b">
        <f>AND('INF GERAIS'!B1965=LEFT(RESUMO!B1965,9),'INF GERAIS'!B1965=LEFT('TERMO DE ADESÃO'!B1965,9),'INF GERAIS'!B1965=LEFT(EVENTOS!B1965,9),'INF GERAIS'!B1965=LEFT(PAGAMENTOS!B1965,9),'INF GERAIS'!B1965=LEFT(VISTORIA!B1965,9),'INF GERAIS'!B1965=LEFT('PRESTAÇÃO DE CONTAS'!B1965,9),'INF GERAIS'!B1965=LEFT('OBS  ENC'!B1965,9),'INF GERAIS'!B1965=LEFT('CONCLUSÃO INFORMAL'!B1965,9))</f>
        <v>1</v>
      </c>
      <c r="P1948" t="b">
        <f>AND('INF GERAIS'!D1965=RESUMO!D1965,'INF GERAIS'!D1965='TERMO DE ADESÃO'!D1965,'INF GERAIS'!D1965=EVENTOS!D1965,'INF GERAIS'!D1965=PAGAMENTOS!D1965,'INF GERAIS'!D1965=VISTORIA!D1965,'INF GERAIS'!D1965='PRESTAÇÃO DE CONTAS'!D1965,'INF GERAIS'!D1965='OBS  ENC'!D1965,'INF GERAIS'!D1965='CONCLUSÃO INFORMAL'!D1965)</f>
        <v>1</v>
      </c>
      <c r="Q1948" t="b">
        <f>AND('INF GERAIS'!E1965=RESUMO!E1965,'INF GERAIS'!E1965='TERMO DE ADESÃO'!E1965,'INF GERAIS'!E1965=EVENTOS!E1965,'INF GERAIS'!E1965=PAGAMENTOS!E1965,'INF GERAIS'!E1965=VISTORIA!E1965,'INF GERAIS'!E1965='PRESTAÇÃO DE CONTAS'!E1965,'INF GERAIS'!E1965='OBS  ENC'!E1965,'INF GERAIS'!E1965='CONCLUSÃO INFORMAL'!E1965)</f>
        <v>1</v>
      </c>
    </row>
    <row r="1949" spans="15:17" x14ac:dyDescent="0.35">
      <c r="O1949" t="b">
        <f>AND('INF GERAIS'!B1966=LEFT(RESUMO!B1966,9),'INF GERAIS'!B1966=LEFT('TERMO DE ADESÃO'!B1966,9),'INF GERAIS'!B1966=LEFT(EVENTOS!B1966,9),'INF GERAIS'!B1966=LEFT(PAGAMENTOS!B1966,9),'INF GERAIS'!B1966=LEFT(VISTORIA!B1966,9),'INF GERAIS'!B1966=LEFT('PRESTAÇÃO DE CONTAS'!B1966,9),'INF GERAIS'!B1966=LEFT('OBS  ENC'!B1966,9),'INF GERAIS'!B1966=LEFT('CONCLUSÃO INFORMAL'!B1966,9))</f>
        <v>1</v>
      </c>
      <c r="P1949" t="b">
        <f>AND('INF GERAIS'!D1966=RESUMO!D1966,'INF GERAIS'!D1966='TERMO DE ADESÃO'!D1966,'INF GERAIS'!D1966=EVENTOS!D1966,'INF GERAIS'!D1966=PAGAMENTOS!D1966,'INF GERAIS'!D1966=VISTORIA!D1966,'INF GERAIS'!D1966='PRESTAÇÃO DE CONTAS'!D1966,'INF GERAIS'!D1966='OBS  ENC'!D1966,'INF GERAIS'!D1966='CONCLUSÃO INFORMAL'!D1966)</f>
        <v>1</v>
      </c>
      <c r="Q1949" t="b">
        <f>AND('INF GERAIS'!E1966=RESUMO!E1966,'INF GERAIS'!E1966='TERMO DE ADESÃO'!E1966,'INF GERAIS'!E1966=EVENTOS!E1966,'INF GERAIS'!E1966=PAGAMENTOS!E1966,'INF GERAIS'!E1966=VISTORIA!E1966,'INF GERAIS'!E1966='PRESTAÇÃO DE CONTAS'!E1966,'INF GERAIS'!E1966='OBS  ENC'!E1966,'INF GERAIS'!E1966='CONCLUSÃO INFORMAL'!E1966)</f>
        <v>1</v>
      </c>
    </row>
    <row r="1950" spans="15:17" x14ac:dyDescent="0.35">
      <c r="O1950" t="b">
        <f>AND('INF GERAIS'!B1967=LEFT(RESUMO!B1967,9),'INF GERAIS'!B1967=LEFT('TERMO DE ADESÃO'!B1967,9),'INF GERAIS'!B1967=LEFT(EVENTOS!B1967,9),'INF GERAIS'!B1967=LEFT(PAGAMENTOS!B1967,9),'INF GERAIS'!B1967=LEFT(VISTORIA!B1967,9),'INF GERAIS'!B1967=LEFT('PRESTAÇÃO DE CONTAS'!B1967,9),'INF GERAIS'!B1967=LEFT('OBS  ENC'!B1967,9),'INF GERAIS'!B1967=LEFT('CONCLUSÃO INFORMAL'!B1967,9))</f>
        <v>1</v>
      </c>
      <c r="P1950" t="b">
        <f>AND('INF GERAIS'!D1967=RESUMO!D1967,'INF GERAIS'!D1967='TERMO DE ADESÃO'!D1967,'INF GERAIS'!D1967=EVENTOS!D1967,'INF GERAIS'!D1967=PAGAMENTOS!D1967,'INF GERAIS'!D1967=VISTORIA!D1967,'INF GERAIS'!D1967='PRESTAÇÃO DE CONTAS'!D1967,'INF GERAIS'!D1967='OBS  ENC'!D1967,'INF GERAIS'!D1967='CONCLUSÃO INFORMAL'!D1967)</f>
        <v>1</v>
      </c>
      <c r="Q1950" t="b">
        <f>AND('INF GERAIS'!E1967=RESUMO!E1967,'INF GERAIS'!E1967='TERMO DE ADESÃO'!E1967,'INF GERAIS'!E1967=EVENTOS!E1967,'INF GERAIS'!E1967=PAGAMENTOS!E1967,'INF GERAIS'!E1967=VISTORIA!E1967,'INF GERAIS'!E1967='PRESTAÇÃO DE CONTAS'!E1967,'INF GERAIS'!E1967='OBS  ENC'!E1967,'INF GERAIS'!E1967='CONCLUSÃO INFORMAL'!E1967)</f>
        <v>1</v>
      </c>
    </row>
    <row r="1951" spans="15:17" x14ac:dyDescent="0.35">
      <c r="O1951" t="b">
        <f>AND('INF GERAIS'!B1968=LEFT(RESUMO!B1968,9),'INF GERAIS'!B1968=LEFT('TERMO DE ADESÃO'!B1968,9),'INF GERAIS'!B1968=LEFT(EVENTOS!B1968,9),'INF GERAIS'!B1968=LEFT(PAGAMENTOS!B1968,9),'INF GERAIS'!B1968=LEFT(VISTORIA!B1968,9),'INF GERAIS'!B1968=LEFT('PRESTAÇÃO DE CONTAS'!B1968,9),'INF GERAIS'!B1968=LEFT('OBS  ENC'!B1968,9),'INF GERAIS'!B1968=LEFT('CONCLUSÃO INFORMAL'!B1968,9))</f>
        <v>1</v>
      </c>
      <c r="P1951" t="b">
        <f>AND('INF GERAIS'!D1968=RESUMO!D1968,'INF GERAIS'!D1968='TERMO DE ADESÃO'!D1968,'INF GERAIS'!D1968=EVENTOS!D1968,'INF GERAIS'!D1968=PAGAMENTOS!D1968,'INF GERAIS'!D1968=VISTORIA!D1968,'INF GERAIS'!D1968='PRESTAÇÃO DE CONTAS'!D1968,'INF GERAIS'!D1968='OBS  ENC'!D1968,'INF GERAIS'!D1968='CONCLUSÃO INFORMAL'!D1968)</f>
        <v>1</v>
      </c>
      <c r="Q1951" t="b">
        <f>AND('INF GERAIS'!E1968=RESUMO!E1968,'INF GERAIS'!E1968='TERMO DE ADESÃO'!E1968,'INF GERAIS'!E1968=EVENTOS!E1968,'INF GERAIS'!E1968=PAGAMENTOS!E1968,'INF GERAIS'!E1968=VISTORIA!E1968,'INF GERAIS'!E1968='PRESTAÇÃO DE CONTAS'!E1968,'INF GERAIS'!E1968='OBS  ENC'!E1968,'INF GERAIS'!E1968='CONCLUSÃO INFORMAL'!E1968)</f>
        <v>1</v>
      </c>
    </row>
    <row r="1952" spans="15:17" x14ac:dyDescent="0.35">
      <c r="O1952" t="b">
        <f>AND('INF GERAIS'!B1969=LEFT(RESUMO!B1969,9),'INF GERAIS'!B1969=LEFT('TERMO DE ADESÃO'!B1969,9),'INF GERAIS'!B1969=LEFT(EVENTOS!B1969,9),'INF GERAIS'!B1969=LEFT(PAGAMENTOS!B1969,9),'INF GERAIS'!B1969=LEFT(VISTORIA!B1969,9),'INF GERAIS'!B1969=LEFT('PRESTAÇÃO DE CONTAS'!B1969,9),'INF GERAIS'!B1969=LEFT('OBS  ENC'!B1969,9),'INF GERAIS'!B1969=LEFT('CONCLUSÃO INFORMAL'!B1969,9))</f>
        <v>1</v>
      </c>
      <c r="P1952" t="b">
        <f>AND('INF GERAIS'!D1969=RESUMO!D1969,'INF GERAIS'!D1969='TERMO DE ADESÃO'!D1969,'INF GERAIS'!D1969=EVENTOS!D1969,'INF GERAIS'!D1969=PAGAMENTOS!D1969,'INF GERAIS'!D1969=VISTORIA!D1969,'INF GERAIS'!D1969='PRESTAÇÃO DE CONTAS'!D1969,'INF GERAIS'!D1969='OBS  ENC'!D1969,'INF GERAIS'!D1969='CONCLUSÃO INFORMAL'!D1969)</f>
        <v>1</v>
      </c>
      <c r="Q1952" t="b">
        <f>AND('INF GERAIS'!E1969=RESUMO!E1969,'INF GERAIS'!E1969='TERMO DE ADESÃO'!E1969,'INF GERAIS'!E1969=EVENTOS!E1969,'INF GERAIS'!E1969=PAGAMENTOS!E1969,'INF GERAIS'!E1969=VISTORIA!E1969,'INF GERAIS'!E1969='PRESTAÇÃO DE CONTAS'!E1969,'INF GERAIS'!E1969='OBS  ENC'!E1969,'INF GERAIS'!E1969='CONCLUSÃO INFORMAL'!E1969)</f>
        <v>1</v>
      </c>
    </row>
    <row r="1953" spans="15:17" x14ac:dyDescent="0.35">
      <c r="O1953" t="b">
        <f>AND('INF GERAIS'!B1970=LEFT(RESUMO!B1970,9),'INF GERAIS'!B1970=LEFT('TERMO DE ADESÃO'!B1970,9),'INF GERAIS'!B1970=LEFT(EVENTOS!B1970,9),'INF GERAIS'!B1970=LEFT(PAGAMENTOS!B1970,9),'INF GERAIS'!B1970=LEFT(VISTORIA!B1970,9),'INF GERAIS'!B1970=LEFT('PRESTAÇÃO DE CONTAS'!B1970,9),'INF GERAIS'!B1970=LEFT('OBS  ENC'!B1970,9),'INF GERAIS'!B1970=LEFT('CONCLUSÃO INFORMAL'!B1970,9))</f>
        <v>1</v>
      </c>
      <c r="P1953" t="b">
        <f>AND('INF GERAIS'!D1970=RESUMO!D1970,'INF GERAIS'!D1970='TERMO DE ADESÃO'!D1970,'INF GERAIS'!D1970=EVENTOS!D1970,'INF GERAIS'!D1970=PAGAMENTOS!D1970,'INF GERAIS'!D1970=VISTORIA!D1970,'INF GERAIS'!D1970='PRESTAÇÃO DE CONTAS'!D1970,'INF GERAIS'!D1970='OBS  ENC'!D1970,'INF GERAIS'!D1970='CONCLUSÃO INFORMAL'!D1970)</f>
        <v>1</v>
      </c>
      <c r="Q1953" t="b">
        <f>AND('INF GERAIS'!E1970=RESUMO!E1970,'INF GERAIS'!E1970='TERMO DE ADESÃO'!E1970,'INF GERAIS'!E1970=EVENTOS!E1970,'INF GERAIS'!E1970=PAGAMENTOS!E1970,'INF GERAIS'!E1970=VISTORIA!E1970,'INF GERAIS'!E1970='PRESTAÇÃO DE CONTAS'!E1970,'INF GERAIS'!E1970='OBS  ENC'!E1970,'INF GERAIS'!E1970='CONCLUSÃO INFORMAL'!E1970)</f>
        <v>1</v>
      </c>
    </row>
    <row r="1954" spans="15:17" x14ac:dyDescent="0.35">
      <c r="O1954" t="b">
        <f>AND('INF GERAIS'!B1971=LEFT(RESUMO!B1971,9),'INF GERAIS'!B1971=LEFT('TERMO DE ADESÃO'!B1971,9),'INF GERAIS'!B1971=LEFT(EVENTOS!B1971,9),'INF GERAIS'!B1971=LEFT(PAGAMENTOS!B1971,9),'INF GERAIS'!B1971=LEFT(VISTORIA!B1971,9),'INF GERAIS'!B1971=LEFT('PRESTAÇÃO DE CONTAS'!B1971,9),'INF GERAIS'!B1971=LEFT('OBS  ENC'!B1971,9),'INF GERAIS'!B1971=LEFT('CONCLUSÃO INFORMAL'!B1971,9))</f>
        <v>1</v>
      </c>
      <c r="P1954" t="b">
        <f>AND('INF GERAIS'!D1971=RESUMO!D1971,'INF GERAIS'!D1971='TERMO DE ADESÃO'!D1971,'INF GERAIS'!D1971=EVENTOS!D1971,'INF GERAIS'!D1971=PAGAMENTOS!D1971,'INF GERAIS'!D1971=VISTORIA!D1971,'INF GERAIS'!D1971='PRESTAÇÃO DE CONTAS'!D1971,'INF GERAIS'!D1971='OBS  ENC'!D1971,'INF GERAIS'!D1971='CONCLUSÃO INFORMAL'!D1971)</f>
        <v>1</v>
      </c>
      <c r="Q1954" t="b">
        <f>AND('INF GERAIS'!E1971=RESUMO!E1971,'INF GERAIS'!E1971='TERMO DE ADESÃO'!E1971,'INF GERAIS'!E1971=EVENTOS!E1971,'INF GERAIS'!E1971=PAGAMENTOS!E1971,'INF GERAIS'!E1971=VISTORIA!E1971,'INF GERAIS'!E1971='PRESTAÇÃO DE CONTAS'!E1971,'INF GERAIS'!E1971='OBS  ENC'!E1971,'INF GERAIS'!E1971='CONCLUSÃO INFORMAL'!E1971)</f>
        <v>1</v>
      </c>
    </row>
    <row r="1955" spans="15:17" x14ac:dyDescent="0.35">
      <c r="O1955" t="b">
        <f>AND('INF GERAIS'!B1972=LEFT(RESUMO!B1972,9),'INF GERAIS'!B1972=LEFT('TERMO DE ADESÃO'!B1972,9),'INF GERAIS'!B1972=LEFT(EVENTOS!B1972,9),'INF GERAIS'!B1972=LEFT(PAGAMENTOS!B1972,9),'INF GERAIS'!B1972=LEFT(VISTORIA!B1972,9),'INF GERAIS'!B1972=LEFT('PRESTAÇÃO DE CONTAS'!B1972,9),'INF GERAIS'!B1972=LEFT('OBS  ENC'!B1972,9),'INF GERAIS'!B1972=LEFT('CONCLUSÃO INFORMAL'!B1972,9))</f>
        <v>1</v>
      </c>
      <c r="P1955" t="b">
        <f>AND('INF GERAIS'!D1972=RESUMO!D1972,'INF GERAIS'!D1972='TERMO DE ADESÃO'!D1972,'INF GERAIS'!D1972=EVENTOS!D1972,'INF GERAIS'!D1972=PAGAMENTOS!D1972,'INF GERAIS'!D1972=VISTORIA!D1972,'INF GERAIS'!D1972='PRESTAÇÃO DE CONTAS'!D1972,'INF GERAIS'!D1972='OBS  ENC'!D1972,'INF GERAIS'!D1972='CONCLUSÃO INFORMAL'!D1972)</f>
        <v>1</v>
      </c>
      <c r="Q1955" t="b">
        <f>AND('INF GERAIS'!E1972=RESUMO!E1972,'INF GERAIS'!E1972='TERMO DE ADESÃO'!E1972,'INF GERAIS'!E1972=EVENTOS!E1972,'INF GERAIS'!E1972=PAGAMENTOS!E1972,'INF GERAIS'!E1972=VISTORIA!E1972,'INF GERAIS'!E1972='PRESTAÇÃO DE CONTAS'!E1972,'INF GERAIS'!E1972='OBS  ENC'!E1972,'INF GERAIS'!E1972='CONCLUSÃO INFORMAL'!E1972)</f>
        <v>1</v>
      </c>
    </row>
    <row r="1956" spans="15:17" x14ac:dyDescent="0.35">
      <c r="O1956" t="b">
        <f>AND('INF GERAIS'!B1973=LEFT(RESUMO!B1973,9),'INF GERAIS'!B1973=LEFT('TERMO DE ADESÃO'!B1973,9),'INF GERAIS'!B1973=LEFT(EVENTOS!B1973,9),'INF GERAIS'!B1973=LEFT(PAGAMENTOS!B1973,9),'INF GERAIS'!B1973=LEFT(VISTORIA!B1973,9),'INF GERAIS'!B1973=LEFT('PRESTAÇÃO DE CONTAS'!B1973,9),'INF GERAIS'!B1973=LEFT('OBS  ENC'!B1973,9),'INF GERAIS'!B1973=LEFT('CONCLUSÃO INFORMAL'!B1973,9))</f>
        <v>1</v>
      </c>
      <c r="P1956" t="b">
        <f>AND('INF GERAIS'!D1973=RESUMO!D1973,'INF GERAIS'!D1973='TERMO DE ADESÃO'!D1973,'INF GERAIS'!D1973=EVENTOS!D1973,'INF GERAIS'!D1973=PAGAMENTOS!D1973,'INF GERAIS'!D1973=VISTORIA!D1973,'INF GERAIS'!D1973='PRESTAÇÃO DE CONTAS'!D1973,'INF GERAIS'!D1973='OBS  ENC'!D1973,'INF GERAIS'!D1973='CONCLUSÃO INFORMAL'!D1973)</f>
        <v>1</v>
      </c>
      <c r="Q1956" t="b">
        <f>AND('INF GERAIS'!E1973=RESUMO!E1973,'INF GERAIS'!E1973='TERMO DE ADESÃO'!E1973,'INF GERAIS'!E1973=EVENTOS!E1973,'INF GERAIS'!E1973=PAGAMENTOS!E1973,'INF GERAIS'!E1973=VISTORIA!E1973,'INF GERAIS'!E1973='PRESTAÇÃO DE CONTAS'!E1973,'INF GERAIS'!E1973='OBS  ENC'!E1973,'INF GERAIS'!E1973='CONCLUSÃO INFORMAL'!E1973)</f>
        <v>1</v>
      </c>
    </row>
    <row r="1957" spans="15:17" x14ac:dyDescent="0.35">
      <c r="O1957" t="b">
        <f>AND('INF GERAIS'!B1974=LEFT(RESUMO!B1974,9),'INF GERAIS'!B1974=LEFT('TERMO DE ADESÃO'!B1974,9),'INF GERAIS'!B1974=LEFT(EVENTOS!B1974,9),'INF GERAIS'!B1974=LEFT(PAGAMENTOS!B1974,9),'INF GERAIS'!B1974=LEFT(VISTORIA!B1974,9),'INF GERAIS'!B1974=LEFT('PRESTAÇÃO DE CONTAS'!B1974,9),'INF GERAIS'!B1974=LEFT('OBS  ENC'!B1974,9),'INF GERAIS'!B1974=LEFT('CONCLUSÃO INFORMAL'!B1974,9))</f>
        <v>1</v>
      </c>
      <c r="P1957" t="b">
        <f>AND('INF GERAIS'!D1974=RESUMO!D1974,'INF GERAIS'!D1974='TERMO DE ADESÃO'!D1974,'INF GERAIS'!D1974=EVENTOS!D1974,'INF GERAIS'!D1974=PAGAMENTOS!D1974,'INF GERAIS'!D1974=VISTORIA!D1974,'INF GERAIS'!D1974='PRESTAÇÃO DE CONTAS'!D1974,'INF GERAIS'!D1974='OBS  ENC'!D1974,'INF GERAIS'!D1974='CONCLUSÃO INFORMAL'!D1974)</f>
        <v>1</v>
      </c>
      <c r="Q1957" t="b">
        <f>AND('INF GERAIS'!E1974=RESUMO!E1974,'INF GERAIS'!E1974='TERMO DE ADESÃO'!E1974,'INF GERAIS'!E1974=EVENTOS!E1974,'INF GERAIS'!E1974=PAGAMENTOS!E1974,'INF GERAIS'!E1974=VISTORIA!E1974,'INF GERAIS'!E1974='PRESTAÇÃO DE CONTAS'!E1974,'INF GERAIS'!E1974='OBS  ENC'!E1974,'INF GERAIS'!E1974='CONCLUSÃO INFORMAL'!E1974)</f>
        <v>1</v>
      </c>
    </row>
    <row r="1958" spans="15:17" x14ac:dyDescent="0.35">
      <c r="O1958" t="b">
        <f>AND('INF GERAIS'!B1975=LEFT(RESUMO!B1975,9),'INF GERAIS'!B1975=LEFT('TERMO DE ADESÃO'!B1975,9),'INF GERAIS'!B1975=LEFT(EVENTOS!B1975,9),'INF GERAIS'!B1975=LEFT(PAGAMENTOS!B1975,9),'INF GERAIS'!B1975=LEFT(VISTORIA!B1975,9),'INF GERAIS'!B1975=LEFT('PRESTAÇÃO DE CONTAS'!B1975,9),'INF GERAIS'!B1975=LEFT('OBS  ENC'!B1975,9),'INF GERAIS'!B1975=LEFT('CONCLUSÃO INFORMAL'!B1975,9))</f>
        <v>1</v>
      </c>
      <c r="P1958" t="b">
        <f>AND('INF GERAIS'!D1975=RESUMO!D1975,'INF GERAIS'!D1975='TERMO DE ADESÃO'!D1975,'INF GERAIS'!D1975=EVENTOS!D1975,'INF GERAIS'!D1975=PAGAMENTOS!D1975,'INF GERAIS'!D1975=VISTORIA!D1975,'INF GERAIS'!D1975='PRESTAÇÃO DE CONTAS'!D1975,'INF GERAIS'!D1975='OBS  ENC'!D1975,'INF GERAIS'!D1975='CONCLUSÃO INFORMAL'!D1975)</f>
        <v>1</v>
      </c>
      <c r="Q1958" t="b">
        <f>AND('INF GERAIS'!E1975=RESUMO!E1975,'INF GERAIS'!E1975='TERMO DE ADESÃO'!E1975,'INF GERAIS'!E1975=EVENTOS!E1975,'INF GERAIS'!E1975=PAGAMENTOS!E1975,'INF GERAIS'!E1975=VISTORIA!E1975,'INF GERAIS'!E1975='PRESTAÇÃO DE CONTAS'!E1975,'INF GERAIS'!E1975='OBS  ENC'!E1975,'INF GERAIS'!E1975='CONCLUSÃO INFORMAL'!E1975)</f>
        <v>1</v>
      </c>
    </row>
    <row r="1959" spans="15:17" x14ac:dyDescent="0.35">
      <c r="O1959" t="b">
        <f>AND('INF GERAIS'!B1976=LEFT(RESUMO!B1976,9),'INF GERAIS'!B1976=LEFT('TERMO DE ADESÃO'!B1976,9),'INF GERAIS'!B1976=LEFT(EVENTOS!B1976,9),'INF GERAIS'!B1976=LEFT(PAGAMENTOS!B1976,9),'INF GERAIS'!B1976=LEFT(VISTORIA!B1976,9),'INF GERAIS'!B1976=LEFT('PRESTAÇÃO DE CONTAS'!B1976,9),'INF GERAIS'!B1976=LEFT('OBS  ENC'!B1976,9),'INF GERAIS'!B1976=LEFT('CONCLUSÃO INFORMAL'!B1976,9))</f>
        <v>1</v>
      </c>
      <c r="P1959" t="b">
        <f>AND('INF GERAIS'!D1976=RESUMO!D1976,'INF GERAIS'!D1976='TERMO DE ADESÃO'!D1976,'INF GERAIS'!D1976=EVENTOS!D1976,'INF GERAIS'!D1976=PAGAMENTOS!D1976,'INF GERAIS'!D1976=VISTORIA!D1976,'INF GERAIS'!D1976='PRESTAÇÃO DE CONTAS'!D1976,'INF GERAIS'!D1976='OBS  ENC'!D1976,'INF GERAIS'!D1976='CONCLUSÃO INFORMAL'!D1976)</f>
        <v>1</v>
      </c>
      <c r="Q1959" t="b">
        <f>AND('INF GERAIS'!E1976=RESUMO!E1976,'INF GERAIS'!E1976='TERMO DE ADESÃO'!E1976,'INF GERAIS'!E1976=EVENTOS!E1976,'INF GERAIS'!E1976=PAGAMENTOS!E1976,'INF GERAIS'!E1976=VISTORIA!E1976,'INF GERAIS'!E1976='PRESTAÇÃO DE CONTAS'!E1976,'INF GERAIS'!E1976='OBS  ENC'!E1976,'INF GERAIS'!E1976='CONCLUSÃO INFORMAL'!E1976)</f>
        <v>1</v>
      </c>
    </row>
    <row r="1960" spans="15:17" x14ac:dyDescent="0.35">
      <c r="O1960" t="b">
        <f>AND('INF GERAIS'!B1977=LEFT(RESUMO!B1977,9),'INF GERAIS'!B1977=LEFT('TERMO DE ADESÃO'!B1977,9),'INF GERAIS'!B1977=LEFT(EVENTOS!B1977,9),'INF GERAIS'!B1977=LEFT(PAGAMENTOS!B1977,9),'INF GERAIS'!B1977=LEFT(VISTORIA!B1977,9),'INF GERAIS'!B1977=LEFT('PRESTAÇÃO DE CONTAS'!B1977,9),'INF GERAIS'!B1977=LEFT('OBS  ENC'!B1977,9),'INF GERAIS'!B1977=LEFT('CONCLUSÃO INFORMAL'!B1977,9))</f>
        <v>1</v>
      </c>
      <c r="P1960" t="b">
        <f>AND('INF GERAIS'!D1977=RESUMO!D1977,'INF GERAIS'!D1977='TERMO DE ADESÃO'!D1977,'INF GERAIS'!D1977=EVENTOS!D1977,'INF GERAIS'!D1977=PAGAMENTOS!D1977,'INF GERAIS'!D1977=VISTORIA!D1977,'INF GERAIS'!D1977='PRESTAÇÃO DE CONTAS'!D1977,'INF GERAIS'!D1977='OBS  ENC'!D1977,'INF GERAIS'!D1977='CONCLUSÃO INFORMAL'!D1977)</f>
        <v>1</v>
      </c>
      <c r="Q1960" t="b">
        <f>AND('INF GERAIS'!E1977=RESUMO!E1977,'INF GERAIS'!E1977='TERMO DE ADESÃO'!E1977,'INF GERAIS'!E1977=EVENTOS!E1977,'INF GERAIS'!E1977=PAGAMENTOS!E1977,'INF GERAIS'!E1977=VISTORIA!E1977,'INF GERAIS'!E1977='PRESTAÇÃO DE CONTAS'!E1977,'INF GERAIS'!E1977='OBS  ENC'!E1977,'INF GERAIS'!E1977='CONCLUSÃO INFORMAL'!E1977)</f>
        <v>1</v>
      </c>
    </row>
    <row r="1961" spans="15:17" x14ac:dyDescent="0.35">
      <c r="O1961" t="b">
        <f>AND('INF GERAIS'!B1978=LEFT(RESUMO!B1978,9),'INF GERAIS'!B1978=LEFT('TERMO DE ADESÃO'!B1978,9),'INF GERAIS'!B1978=LEFT(EVENTOS!B1978,9),'INF GERAIS'!B1978=LEFT(PAGAMENTOS!B1978,9),'INF GERAIS'!B1978=LEFT(VISTORIA!B1978,9),'INF GERAIS'!B1978=LEFT('PRESTAÇÃO DE CONTAS'!B1978,9),'INF GERAIS'!B1978=LEFT('OBS  ENC'!B1978,9),'INF GERAIS'!B1978=LEFT('CONCLUSÃO INFORMAL'!B1978,9))</f>
        <v>1</v>
      </c>
      <c r="P1961" t="b">
        <f>AND('INF GERAIS'!D1978=RESUMO!D1978,'INF GERAIS'!D1978='TERMO DE ADESÃO'!D1978,'INF GERAIS'!D1978=EVENTOS!D1978,'INF GERAIS'!D1978=PAGAMENTOS!D1978,'INF GERAIS'!D1978=VISTORIA!D1978,'INF GERAIS'!D1978='PRESTAÇÃO DE CONTAS'!D1978,'INF GERAIS'!D1978='OBS  ENC'!D1978,'INF GERAIS'!D1978='CONCLUSÃO INFORMAL'!D1978)</f>
        <v>1</v>
      </c>
      <c r="Q1961" t="b">
        <f>AND('INF GERAIS'!E1978=RESUMO!E1978,'INF GERAIS'!E1978='TERMO DE ADESÃO'!E1978,'INF GERAIS'!E1978=EVENTOS!E1978,'INF GERAIS'!E1978=PAGAMENTOS!E1978,'INF GERAIS'!E1978=VISTORIA!E1978,'INF GERAIS'!E1978='PRESTAÇÃO DE CONTAS'!E1978,'INF GERAIS'!E1978='OBS  ENC'!E1978,'INF GERAIS'!E1978='CONCLUSÃO INFORMAL'!E1978)</f>
        <v>1</v>
      </c>
    </row>
    <row r="1962" spans="15:17" x14ac:dyDescent="0.35">
      <c r="O1962" t="b">
        <f>AND('INF GERAIS'!B1979=LEFT(RESUMO!B1979,9),'INF GERAIS'!B1979=LEFT('TERMO DE ADESÃO'!B1979,9),'INF GERAIS'!B1979=LEFT(EVENTOS!B1979,9),'INF GERAIS'!B1979=LEFT(PAGAMENTOS!B1979,9),'INF GERAIS'!B1979=LEFT(VISTORIA!B1979,9),'INF GERAIS'!B1979=LEFT('PRESTAÇÃO DE CONTAS'!B1979,9),'INF GERAIS'!B1979=LEFT('OBS  ENC'!B1979,9),'INF GERAIS'!B1979=LEFT('CONCLUSÃO INFORMAL'!B1979,9))</f>
        <v>1</v>
      </c>
      <c r="P1962" t="b">
        <f>AND('INF GERAIS'!D1979=RESUMO!D1979,'INF GERAIS'!D1979='TERMO DE ADESÃO'!D1979,'INF GERAIS'!D1979=EVENTOS!D1979,'INF GERAIS'!D1979=PAGAMENTOS!D1979,'INF GERAIS'!D1979=VISTORIA!D1979,'INF GERAIS'!D1979='PRESTAÇÃO DE CONTAS'!D1979,'INF GERAIS'!D1979='OBS  ENC'!D1979,'INF GERAIS'!D1979='CONCLUSÃO INFORMAL'!D1979)</f>
        <v>1</v>
      </c>
      <c r="Q1962" t="b">
        <f>AND('INF GERAIS'!E1979=RESUMO!E1979,'INF GERAIS'!E1979='TERMO DE ADESÃO'!E1979,'INF GERAIS'!E1979=EVENTOS!E1979,'INF GERAIS'!E1979=PAGAMENTOS!E1979,'INF GERAIS'!E1979=VISTORIA!E1979,'INF GERAIS'!E1979='PRESTAÇÃO DE CONTAS'!E1979,'INF GERAIS'!E1979='OBS  ENC'!E1979,'INF GERAIS'!E1979='CONCLUSÃO INFORMAL'!E1979)</f>
        <v>1</v>
      </c>
    </row>
    <row r="1963" spans="15:17" x14ac:dyDescent="0.35">
      <c r="O1963" t="b">
        <f>AND('INF GERAIS'!B1980=LEFT(RESUMO!B1980,9),'INF GERAIS'!B1980=LEFT('TERMO DE ADESÃO'!B1980,9),'INF GERAIS'!B1980=LEFT(EVENTOS!B1980,9),'INF GERAIS'!B1980=LEFT(PAGAMENTOS!B1980,9),'INF GERAIS'!B1980=LEFT(VISTORIA!B1980,9),'INF GERAIS'!B1980=LEFT('PRESTAÇÃO DE CONTAS'!B1980,9),'INF GERAIS'!B1980=LEFT('OBS  ENC'!B1980,9),'INF GERAIS'!B1980=LEFT('CONCLUSÃO INFORMAL'!B1980,9))</f>
        <v>1</v>
      </c>
      <c r="P1963" t="b">
        <f>AND('INF GERAIS'!D1980=RESUMO!D1980,'INF GERAIS'!D1980='TERMO DE ADESÃO'!D1980,'INF GERAIS'!D1980=EVENTOS!D1980,'INF GERAIS'!D1980=PAGAMENTOS!D1980,'INF GERAIS'!D1980=VISTORIA!D1980,'INF GERAIS'!D1980='PRESTAÇÃO DE CONTAS'!D1980,'INF GERAIS'!D1980='OBS  ENC'!D1980,'INF GERAIS'!D1980='CONCLUSÃO INFORMAL'!D1980)</f>
        <v>1</v>
      </c>
      <c r="Q1963" t="b">
        <f>AND('INF GERAIS'!E1980=RESUMO!E1980,'INF GERAIS'!E1980='TERMO DE ADESÃO'!E1980,'INF GERAIS'!E1980=EVENTOS!E1980,'INF GERAIS'!E1980=PAGAMENTOS!E1980,'INF GERAIS'!E1980=VISTORIA!E1980,'INF GERAIS'!E1980='PRESTAÇÃO DE CONTAS'!E1980,'INF GERAIS'!E1980='OBS  ENC'!E1980,'INF GERAIS'!E1980='CONCLUSÃO INFORMAL'!E1980)</f>
        <v>1</v>
      </c>
    </row>
    <row r="1964" spans="15:17" x14ac:dyDescent="0.35">
      <c r="O1964" t="b">
        <f>AND('INF GERAIS'!B1981=LEFT(RESUMO!B1981,9),'INF GERAIS'!B1981=LEFT('TERMO DE ADESÃO'!B1981,9),'INF GERAIS'!B1981=LEFT(EVENTOS!B1981,9),'INF GERAIS'!B1981=LEFT(PAGAMENTOS!B1981,9),'INF GERAIS'!B1981=LEFT(VISTORIA!B1981,9),'INF GERAIS'!B1981=LEFT('PRESTAÇÃO DE CONTAS'!B1981,9),'INF GERAIS'!B1981=LEFT('OBS  ENC'!B1981,9),'INF GERAIS'!B1981=LEFT('CONCLUSÃO INFORMAL'!B1981,9))</f>
        <v>1</v>
      </c>
      <c r="P1964" t="b">
        <f>AND('INF GERAIS'!D1981=RESUMO!D1981,'INF GERAIS'!D1981='TERMO DE ADESÃO'!D1981,'INF GERAIS'!D1981=EVENTOS!D1981,'INF GERAIS'!D1981=PAGAMENTOS!D1981,'INF GERAIS'!D1981=VISTORIA!D1981,'INF GERAIS'!D1981='PRESTAÇÃO DE CONTAS'!D1981,'INF GERAIS'!D1981='OBS  ENC'!D1981,'INF GERAIS'!D1981='CONCLUSÃO INFORMAL'!D1981)</f>
        <v>1</v>
      </c>
      <c r="Q1964" t="b">
        <f>AND('INF GERAIS'!E1981=RESUMO!E1981,'INF GERAIS'!E1981='TERMO DE ADESÃO'!E1981,'INF GERAIS'!E1981=EVENTOS!E1981,'INF GERAIS'!E1981=PAGAMENTOS!E1981,'INF GERAIS'!E1981=VISTORIA!E1981,'INF GERAIS'!E1981='PRESTAÇÃO DE CONTAS'!E1981,'INF GERAIS'!E1981='OBS  ENC'!E1981,'INF GERAIS'!E1981='CONCLUSÃO INFORMAL'!E1981)</f>
        <v>1</v>
      </c>
    </row>
    <row r="1965" spans="15:17" x14ac:dyDescent="0.35">
      <c r="O1965" t="b">
        <f>AND('INF GERAIS'!B1982=LEFT(RESUMO!B1982,9),'INF GERAIS'!B1982=LEFT('TERMO DE ADESÃO'!B1982,9),'INF GERAIS'!B1982=LEFT(EVENTOS!B1982,9),'INF GERAIS'!B1982=LEFT(PAGAMENTOS!B1982,9),'INF GERAIS'!B1982=LEFT(VISTORIA!B1982,9),'INF GERAIS'!B1982=LEFT('PRESTAÇÃO DE CONTAS'!B1982,9),'INF GERAIS'!B1982=LEFT('OBS  ENC'!B1982,9),'INF GERAIS'!B1982=LEFT('CONCLUSÃO INFORMAL'!B1982,9))</f>
        <v>1</v>
      </c>
      <c r="P1965" t="b">
        <f>AND('INF GERAIS'!D1982=RESUMO!D1982,'INF GERAIS'!D1982='TERMO DE ADESÃO'!D1982,'INF GERAIS'!D1982=EVENTOS!D1982,'INF GERAIS'!D1982=PAGAMENTOS!D1982,'INF GERAIS'!D1982=VISTORIA!D1982,'INF GERAIS'!D1982='PRESTAÇÃO DE CONTAS'!D1982,'INF GERAIS'!D1982='OBS  ENC'!D1982,'INF GERAIS'!D1982='CONCLUSÃO INFORMAL'!D1982)</f>
        <v>1</v>
      </c>
      <c r="Q1965" t="b">
        <f>AND('INF GERAIS'!E1982=RESUMO!E1982,'INF GERAIS'!E1982='TERMO DE ADESÃO'!E1982,'INF GERAIS'!E1982=EVENTOS!E1982,'INF GERAIS'!E1982=PAGAMENTOS!E1982,'INF GERAIS'!E1982=VISTORIA!E1982,'INF GERAIS'!E1982='PRESTAÇÃO DE CONTAS'!E1982,'INF GERAIS'!E1982='OBS  ENC'!E1982,'INF GERAIS'!E1982='CONCLUSÃO INFORMAL'!E1982)</f>
        <v>1</v>
      </c>
    </row>
    <row r="1966" spans="15:17" x14ac:dyDescent="0.35">
      <c r="O1966" t="b">
        <f>AND('INF GERAIS'!B1983=LEFT(RESUMO!B1983,9),'INF GERAIS'!B1983=LEFT('TERMO DE ADESÃO'!B1983,9),'INF GERAIS'!B1983=LEFT(EVENTOS!B1983,9),'INF GERAIS'!B1983=LEFT(PAGAMENTOS!B1983,9),'INF GERAIS'!B1983=LEFT(VISTORIA!B1983,9),'INF GERAIS'!B1983=LEFT('PRESTAÇÃO DE CONTAS'!B1983,9),'INF GERAIS'!B1983=LEFT('OBS  ENC'!B1983,9),'INF GERAIS'!B1983=LEFT('CONCLUSÃO INFORMAL'!B1983,9))</f>
        <v>1</v>
      </c>
      <c r="P1966" t="b">
        <f>AND('INF GERAIS'!D1983=RESUMO!D1983,'INF GERAIS'!D1983='TERMO DE ADESÃO'!D1983,'INF GERAIS'!D1983=EVENTOS!D1983,'INF GERAIS'!D1983=PAGAMENTOS!D1983,'INF GERAIS'!D1983=VISTORIA!D1983,'INF GERAIS'!D1983='PRESTAÇÃO DE CONTAS'!D1983,'INF GERAIS'!D1983='OBS  ENC'!D1983,'INF GERAIS'!D1983='CONCLUSÃO INFORMAL'!D1983)</f>
        <v>1</v>
      </c>
      <c r="Q1966" t="b">
        <f>AND('INF GERAIS'!E1983=RESUMO!E1983,'INF GERAIS'!E1983='TERMO DE ADESÃO'!E1983,'INF GERAIS'!E1983=EVENTOS!E1983,'INF GERAIS'!E1983=PAGAMENTOS!E1983,'INF GERAIS'!E1983=VISTORIA!E1983,'INF GERAIS'!E1983='PRESTAÇÃO DE CONTAS'!E1983,'INF GERAIS'!E1983='OBS  ENC'!E1983,'INF GERAIS'!E1983='CONCLUSÃO INFORMAL'!E1983)</f>
        <v>1</v>
      </c>
    </row>
    <row r="1967" spans="15:17" x14ac:dyDescent="0.35">
      <c r="O1967" t="b">
        <f>AND('INF GERAIS'!B1984=LEFT(RESUMO!B1984,9),'INF GERAIS'!B1984=LEFT('TERMO DE ADESÃO'!B1984,9),'INF GERAIS'!B1984=LEFT(EVENTOS!B1984,9),'INF GERAIS'!B1984=LEFT(PAGAMENTOS!B1984,9),'INF GERAIS'!B1984=LEFT(VISTORIA!B1984,9),'INF GERAIS'!B1984=LEFT('PRESTAÇÃO DE CONTAS'!B1984,9),'INF GERAIS'!B1984=LEFT('OBS  ENC'!B1984,9),'INF GERAIS'!B1984=LEFT('CONCLUSÃO INFORMAL'!B1984,9))</f>
        <v>1</v>
      </c>
      <c r="P1967" t="b">
        <f>AND('INF GERAIS'!D1984=RESUMO!D1984,'INF GERAIS'!D1984='TERMO DE ADESÃO'!D1984,'INF GERAIS'!D1984=EVENTOS!D1984,'INF GERAIS'!D1984=PAGAMENTOS!D1984,'INF GERAIS'!D1984=VISTORIA!D1984,'INF GERAIS'!D1984='PRESTAÇÃO DE CONTAS'!D1984,'INF GERAIS'!D1984='OBS  ENC'!D1984,'INF GERAIS'!D1984='CONCLUSÃO INFORMAL'!D1984)</f>
        <v>1</v>
      </c>
      <c r="Q1967" t="b">
        <f>AND('INF GERAIS'!E1984=RESUMO!E1984,'INF GERAIS'!E1984='TERMO DE ADESÃO'!E1984,'INF GERAIS'!E1984=EVENTOS!E1984,'INF GERAIS'!E1984=PAGAMENTOS!E1984,'INF GERAIS'!E1984=VISTORIA!E1984,'INF GERAIS'!E1984='PRESTAÇÃO DE CONTAS'!E1984,'INF GERAIS'!E1984='OBS  ENC'!E1984,'INF GERAIS'!E1984='CONCLUSÃO INFORMAL'!E1984)</f>
        <v>1</v>
      </c>
    </row>
    <row r="1968" spans="15:17" x14ac:dyDescent="0.35">
      <c r="O1968" t="b">
        <f>AND('INF GERAIS'!B1985=LEFT(RESUMO!B1985,9),'INF GERAIS'!B1985=LEFT('TERMO DE ADESÃO'!B1985,9),'INF GERAIS'!B1985=LEFT(EVENTOS!B1985,9),'INF GERAIS'!B1985=LEFT(PAGAMENTOS!B1985,9),'INF GERAIS'!B1985=LEFT(VISTORIA!B1985,9),'INF GERAIS'!B1985=LEFT('PRESTAÇÃO DE CONTAS'!B1985,9),'INF GERAIS'!B1985=LEFT('OBS  ENC'!B1985,9),'INF GERAIS'!B1985=LEFT('CONCLUSÃO INFORMAL'!B1985,9))</f>
        <v>1</v>
      </c>
      <c r="P1968" t="b">
        <f>AND('INF GERAIS'!D1985=RESUMO!D1985,'INF GERAIS'!D1985='TERMO DE ADESÃO'!D1985,'INF GERAIS'!D1985=EVENTOS!D1985,'INF GERAIS'!D1985=PAGAMENTOS!D1985,'INF GERAIS'!D1985=VISTORIA!D1985,'INF GERAIS'!D1985='PRESTAÇÃO DE CONTAS'!D1985,'INF GERAIS'!D1985='OBS  ENC'!D1985,'INF GERAIS'!D1985='CONCLUSÃO INFORMAL'!D1985)</f>
        <v>1</v>
      </c>
      <c r="Q1968" t="b">
        <f>AND('INF GERAIS'!E1985=RESUMO!E1985,'INF GERAIS'!E1985='TERMO DE ADESÃO'!E1985,'INF GERAIS'!E1985=EVENTOS!E1985,'INF GERAIS'!E1985=PAGAMENTOS!E1985,'INF GERAIS'!E1985=VISTORIA!E1985,'INF GERAIS'!E1985='PRESTAÇÃO DE CONTAS'!E1985,'INF GERAIS'!E1985='OBS  ENC'!E1985,'INF GERAIS'!E1985='CONCLUSÃO INFORMAL'!E1985)</f>
        <v>1</v>
      </c>
    </row>
    <row r="1969" spans="15:17" x14ac:dyDescent="0.35">
      <c r="O1969" t="b">
        <f>AND('INF GERAIS'!B1986=LEFT(RESUMO!B1986,9),'INF GERAIS'!B1986=LEFT('TERMO DE ADESÃO'!B1986,9),'INF GERAIS'!B1986=LEFT(EVENTOS!B1986,9),'INF GERAIS'!B1986=LEFT(PAGAMENTOS!B1986,9),'INF GERAIS'!B1986=LEFT(VISTORIA!B1986,9),'INF GERAIS'!B1986=LEFT('PRESTAÇÃO DE CONTAS'!B1986,9),'INF GERAIS'!B1986=LEFT('OBS  ENC'!B1986,9),'INF GERAIS'!B1986=LEFT('CONCLUSÃO INFORMAL'!B1986,9))</f>
        <v>1</v>
      </c>
      <c r="P1969" t="b">
        <f>AND('INF GERAIS'!D1986=RESUMO!D1986,'INF GERAIS'!D1986='TERMO DE ADESÃO'!D1986,'INF GERAIS'!D1986=EVENTOS!D1986,'INF GERAIS'!D1986=PAGAMENTOS!D1986,'INF GERAIS'!D1986=VISTORIA!D1986,'INF GERAIS'!D1986='PRESTAÇÃO DE CONTAS'!D1986,'INF GERAIS'!D1986='OBS  ENC'!D1986,'INF GERAIS'!D1986='CONCLUSÃO INFORMAL'!D1986)</f>
        <v>1</v>
      </c>
      <c r="Q1969" t="b">
        <f>AND('INF GERAIS'!E1986=RESUMO!E1986,'INF GERAIS'!E1986='TERMO DE ADESÃO'!E1986,'INF GERAIS'!E1986=EVENTOS!E1986,'INF GERAIS'!E1986=PAGAMENTOS!E1986,'INF GERAIS'!E1986=VISTORIA!E1986,'INF GERAIS'!E1986='PRESTAÇÃO DE CONTAS'!E1986,'INF GERAIS'!E1986='OBS  ENC'!E1986,'INF GERAIS'!E1986='CONCLUSÃO INFORMAL'!E1986)</f>
        <v>1</v>
      </c>
    </row>
    <row r="1970" spans="15:17" x14ac:dyDescent="0.35">
      <c r="O1970" t="b">
        <f>AND('INF GERAIS'!B1987=LEFT(RESUMO!B1987,9),'INF GERAIS'!B1987=LEFT('TERMO DE ADESÃO'!B1987,9),'INF GERAIS'!B1987=LEFT(EVENTOS!B1987,9),'INF GERAIS'!B1987=LEFT(PAGAMENTOS!B1987,9),'INF GERAIS'!B1987=LEFT(VISTORIA!B1987,9),'INF GERAIS'!B1987=LEFT('PRESTAÇÃO DE CONTAS'!B1987,9),'INF GERAIS'!B1987=LEFT('OBS  ENC'!B1987,9),'INF GERAIS'!B1987=LEFT('CONCLUSÃO INFORMAL'!B1987,9))</f>
        <v>1</v>
      </c>
      <c r="P1970" t="b">
        <f>AND('INF GERAIS'!D1987=RESUMO!D1987,'INF GERAIS'!D1987='TERMO DE ADESÃO'!D1987,'INF GERAIS'!D1987=EVENTOS!D1987,'INF GERAIS'!D1987=PAGAMENTOS!D1987,'INF GERAIS'!D1987=VISTORIA!D1987,'INF GERAIS'!D1987='PRESTAÇÃO DE CONTAS'!D1987,'INF GERAIS'!D1987='OBS  ENC'!D1987,'INF GERAIS'!D1987='CONCLUSÃO INFORMAL'!D1987)</f>
        <v>1</v>
      </c>
      <c r="Q1970" t="b">
        <f>AND('INF GERAIS'!E1987=RESUMO!E1987,'INF GERAIS'!E1987='TERMO DE ADESÃO'!E1987,'INF GERAIS'!E1987=EVENTOS!E1987,'INF GERAIS'!E1987=PAGAMENTOS!E1987,'INF GERAIS'!E1987=VISTORIA!E1987,'INF GERAIS'!E1987='PRESTAÇÃO DE CONTAS'!E1987,'INF GERAIS'!E1987='OBS  ENC'!E1987,'INF GERAIS'!E1987='CONCLUSÃO INFORMAL'!E1987)</f>
        <v>1</v>
      </c>
    </row>
    <row r="1971" spans="15:17" x14ac:dyDescent="0.35">
      <c r="O1971" t="b">
        <f>AND('INF GERAIS'!B1988=LEFT(RESUMO!B1988,9),'INF GERAIS'!B1988=LEFT('TERMO DE ADESÃO'!B1988,9),'INF GERAIS'!B1988=LEFT(EVENTOS!B1988,9),'INF GERAIS'!B1988=LEFT(PAGAMENTOS!B1988,9),'INF GERAIS'!B1988=LEFT(VISTORIA!B1988,9),'INF GERAIS'!B1988=LEFT('PRESTAÇÃO DE CONTAS'!B1988,9),'INF GERAIS'!B1988=LEFT('OBS  ENC'!B1988,9),'INF GERAIS'!B1988=LEFT('CONCLUSÃO INFORMAL'!B1988,9))</f>
        <v>1</v>
      </c>
      <c r="P1971" t="b">
        <f>AND('INF GERAIS'!D1988=RESUMO!D1988,'INF GERAIS'!D1988='TERMO DE ADESÃO'!D1988,'INF GERAIS'!D1988=EVENTOS!D1988,'INF GERAIS'!D1988=PAGAMENTOS!D1988,'INF GERAIS'!D1988=VISTORIA!D1988,'INF GERAIS'!D1988='PRESTAÇÃO DE CONTAS'!D1988,'INF GERAIS'!D1988='OBS  ENC'!D1988,'INF GERAIS'!D1988='CONCLUSÃO INFORMAL'!D1988)</f>
        <v>1</v>
      </c>
      <c r="Q1971" t="b">
        <f>AND('INF GERAIS'!E1988=RESUMO!E1988,'INF GERAIS'!E1988='TERMO DE ADESÃO'!E1988,'INF GERAIS'!E1988=EVENTOS!E1988,'INF GERAIS'!E1988=PAGAMENTOS!E1988,'INF GERAIS'!E1988=VISTORIA!E1988,'INF GERAIS'!E1988='PRESTAÇÃO DE CONTAS'!E1988,'INF GERAIS'!E1988='OBS  ENC'!E1988,'INF GERAIS'!E1988='CONCLUSÃO INFORMAL'!E1988)</f>
        <v>1</v>
      </c>
    </row>
    <row r="1972" spans="15:17" x14ac:dyDescent="0.35">
      <c r="O1972" t="b">
        <f>AND('INF GERAIS'!B1989=LEFT(RESUMO!B1989,9),'INF GERAIS'!B1989=LEFT('TERMO DE ADESÃO'!B1989,9),'INF GERAIS'!B1989=LEFT(EVENTOS!B1989,9),'INF GERAIS'!B1989=LEFT(PAGAMENTOS!B1989,9),'INF GERAIS'!B1989=LEFT(VISTORIA!B1989,9),'INF GERAIS'!B1989=LEFT('PRESTAÇÃO DE CONTAS'!B1989,9),'INF GERAIS'!B1989=LEFT('OBS  ENC'!B1989,9),'INF GERAIS'!B1989=LEFT('CONCLUSÃO INFORMAL'!B1989,9))</f>
        <v>1</v>
      </c>
      <c r="P1972" t="b">
        <f>AND('INF GERAIS'!D1989=RESUMO!D1989,'INF GERAIS'!D1989='TERMO DE ADESÃO'!D1989,'INF GERAIS'!D1989=EVENTOS!D1989,'INF GERAIS'!D1989=PAGAMENTOS!D1989,'INF GERAIS'!D1989=VISTORIA!D1989,'INF GERAIS'!D1989='PRESTAÇÃO DE CONTAS'!D1989,'INF GERAIS'!D1989='OBS  ENC'!D1989,'INF GERAIS'!D1989='CONCLUSÃO INFORMAL'!D1989)</f>
        <v>1</v>
      </c>
      <c r="Q1972" t="b">
        <f>AND('INF GERAIS'!E1989=RESUMO!E1989,'INF GERAIS'!E1989='TERMO DE ADESÃO'!E1989,'INF GERAIS'!E1989=EVENTOS!E1989,'INF GERAIS'!E1989=PAGAMENTOS!E1989,'INF GERAIS'!E1989=VISTORIA!E1989,'INF GERAIS'!E1989='PRESTAÇÃO DE CONTAS'!E1989,'INF GERAIS'!E1989='OBS  ENC'!E1989,'INF GERAIS'!E1989='CONCLUSÃO INFORMAL'!E1989)</f>
        <v>1</v>
      </c>
    </row>
    <row r="1973" spans="15:17" x14ac:dyDescent="0.35">
      <c r="O1973" t="b">
        <f>AND('INF GERAIS'!B1990=LEFT(RESUMO!B1990,9),'INF GERAIS'!B1990=LEFT('TERMO DE ADESÃO'!B1990,9),'INF GERAIS'!B1990=LEFT(EVENTOS!B1990,9),'INF GERAIS'!B1990=LEFT(PAGAMENTOS!B1990,9),'INF GERAIS'!B1990=LEFT(VISTORIA!B1990,9),'INF GERAIS'!B1990=LEFT('PRESTAÇÃO DE CONTAS'!B1990,9),'INF GERAIS'!B1990=LEFT('OBS  ENC'!B1990,9),'INF GERAIS'!B1990=LEFT('CONCLUSÃO INFORMAL'!B1990,9))</f>
        <v>1</v>
      </c>
      <c r="P1973" t="b">
        <f>AND('INF GERAIS'!D1990=RESUMO!D1990,'INF GERAIS'!D1990='TERMO DE ADESÃO'!D1990,'INF GERAIS'!D1990=EVENTOS!D1990,'INF GERAIS'!D1990=PAGAMENTOS!D1990,'INF GERAIS'!D1990=VISTORIA!D1990,'INF GERAIS'!D1990='PRESTAÇÃO DE CONTAS'!D1990,'INF GERAIS'!D1990='OBS  ENC'!D1990,'INF GERAIS'!D1990='CONCLUSÃO INFORMAL'!D1990)</f>
        <v>1</v>
      </c>
      <c r="Q1973" t="b">
        <f>AND('INF GERAIS'!E1990=RESUMO!E1990,'INF GERAIS'!E1990='TERMO DE ADESÃO'!E1990,'INF GERAIS'!E1990=EVENTOS!E1990,'INF GERAIS'!E1990=PAGAMENTOS!E1990,'INF GERAIS'!E1990=VISTORIA!E1990,'INF GERAIS'!E1990='PRESTAÇÃO DE CONTAS'!E1990,'INF GERAIS'!E1990='OBS  ENC'!E1990,'INF GERAIS'!E1990='CONCLUSÃO INFORMAL'!E1990)</f>
        <v>1</v>
      </c>
    </row>
    <row r="1974" spans="15:17" x14ac:dyDescent="0.35">
      <c r="O1974" t="b">
        <f>AND('INF GERAIS'!B1991=LEFT(RESUMO!B1991,9),'INF GERAIS'!B1991=LEFT('TERMO DE ADESÃO'!B1991,9),'INF GERAIS'!B1991=LEFT(EVENTOS!B1991,9),'INF GERAIS'!B1991=LEFT(PAGAMENTOS!B1991,9),'INF GERAIS'!B1991=LEFT(VISTORIA!B1991,9),'INF GERAIS'!B1991=LEFT('PRESTAÇÃO DE CONTAS'!B1991,9),'INF GERAIS'!B1991=LEFT('OBS  ENC'!B1991,9),'INF GERAIS'!B1991=LEFT('CONCLUSÃO INFORMAL'!B1991,9))</f>
        <v>1</v>
      </c>
      <c r="P1974" t="b">
        <f>AND('INF GERAIS'!D1991=RESUMO!D1991,'INF GERAIS'!D1991='TERMO DE ADESÃO'!D1991,'INF GERAIS'!D1991=EVENTOS!D1991,'INF GERAIS'!D1991=PAGAMENTOS!D1991,'INF GERAIS'!D1991=VISTORIA!D1991,'INF GERAIS'!D1991='PRESTAÇÃO DE CONTAS'!D1991,'INF GERAIS'!D1991='OBS  ENC'!D1991,'INF GERAIS'!D1991='CONCLUSÃO INFORMAL'!D1991)</f>
        <v>1</v>
      </c>
      <c r="Q1974" t="b">
        <f>AND('INF GERAIS'!E1991=RESUMO!E1991,'INF GERAIS'!E1991='TERMO DE ADESÃO'!E1991,'INF GERAIS'!E1991=EVENTOS!E1991,'INF GERAIS'!E1991=PAGAMENTOS!E1991,'INF GERAIS'!E1991=VISTORIA!E1991,'INF GERAIS'!E1991='PRESTAÇÃO DE CONTAS'!E1991,'INF GERAIS'!E1991='OBS  ENC'!E1991,'INF GERAIS'!E1991='CONCLUSÃO INFORMAL'!E1991)</f>
        <v>1</v>
      </c>
    </row>
    <row r="1975" spans="15:17" x14ac:dyDescent="0.35">
      <c r="O1975" t="b">
        <f>AND('INF GERAIS'!B1992=LEFT(RESUMO!B1992,9),'INF GERAIS'!B1992=LEFT('TERMO DE ADESÃO'!B1992,9),'INF GERAIS'!B1992=LEFT(EVENTOS!B1992,9),'INF GERAIS'!B1992=LEFT(PAGAMENTOS!B1992,9),'INF GERAIS'!B1992=LEFT(VISTORIA!B1992,9),'INF GERAIS'!B1992=LEFT('PRESTAÇÃO DE CONTAS'!B1992,9),'INF GERAIS'!B1992=LEFT('OBS  ENC'!B1992,9),'INF GERAIS'!B1992=LEFT('CONCLUSÃO INFORMAL'!B1992,9))</f>
        <v>1</v>
      </c>
      <c r="P1975" t="b">
        <f>AND('INF GERAIS'!D1992=RESUMO!D1992,'INF GERAIS'!D1992='TERMO DE ADESÃO'!D1992,'INF GERAIS'!D1992=EVENTOS!D1992,'INF GERAIS'!D1992=PAGAMENTOS!D1992,'INF GERAIS'!D1992=VISTORIA!D1992,'INF GERAIS'!D1992='PRESTAÇÃO DE CONTAS'!D1992,'INF GERAIS'!D1992='OBS  ENC'!D1992,'INF GERAIS'!D1992='CONCLUSÃO INFORMAL'!D1992)</f>
        <v>1</v>
      </c>
      <c r="Q1975" t="b">
        <f>AND('INF GERAIS'!E1992=RESUMO!E1992,'INF GERAIS'!E1992='TERMO DE ADESÃO'!E1992,'INF GERAIS'!E1992=EVENTOS!E1992,'INF GERAIS'!E1992=PAGAMENTOS!E1992,'INF GERAIS'!E1992=VISTORIA!E1992,'INF GERAIS'!E1992='PRESTAÇÃO DE CONTAS'!E1992,'INF GERAIS'!E1992='OBS  ENC'!E1992,'INF GERAIS'!E1992='CONCLUSÃO INFORMAL'!E1992)</f>
        <v>1</v>
      </c>
    </row>
    <row r="1976" spans="15:17" x14ac:dyDescent="0.35">
      <c r="O1976" t="b">
        <f>AND('INF GERAIS'!B1993=LEFT(RESUMO!B1993,9),'INF GERAIS'!B1993=LEFT('TERMO DE ADESÃO'!B1993,9),'INF GERAIS'!B1993=LEFT(EVENTOS!B1993,9),'INF GERAIS'!B1993=LEFT(PAGAMENTOS!B1993,9),'INF GERAIS'!B1993=LEFT(VISTORIA!B1993,9),'INF GERAIS'!B1993=LEFT('PRESTAÇÃO DE CONTAS'!B1993,9),'INF GERAIS'!B1993=LEFT('OBS  ENC'!B1993,9),'INF GERAIS'!B1993=LEFT('CONCLUSÃO INFORMAL'!B1993,9))</f>
        <v>1</v>
      </c>
      <c r="P1976" t="b">
        <f>AND('INF GERAIS'!D1993=RESUMO!D1993,'INF GERAIS'!D1993='TERMO DE ADESÃO'!D1993,'INF GERAIS'!D1993=EVENTOS!D1993,'INF GERAIS'!D1993=PAGAMENTOS!D1993,'INF GERAIS'!D1993=VISTORIA!D1993,'INF GERAIS'!D1993='PRESTAÇÃO DE CONTAS'!D1993,'INF GERAIS'!D1993='OBS  ENC'!D1993,'INF GERAIS'!D1993='CONCLUSÃO INFORMAL'!D1993)</f>
        <v>1</v>
      </c>
      <c r="Q1976" t="b">
        <f>AND('INF GERAIS'!E1993=RESUMO!E1993,'INF GERAIS'!E1993='TERMO DE ADESÃO'!E1993,'INF GERAIS'!E1993=EVENTOS!E1993,'INF GERAIS'!E1993=PAGAMENTOS!E1993,'INF GERAIS'!E1993=VISTORIA!E1993,'INF GERAIS'!E1993='PRESTAÇÃO DE CONTAS'!E1993,'INF GERAIS'!E1993='OBS  ENC'!E1993,'INF GERAIS'!E1993='CONCLUSÃO INFORMAL'!E1993)</f>
        <v>1</v>
      </c>
    </row>
    <row r="1977" spans="15:17" x14ac:dyDescent="0.35">
      <c r="O1977" t="b">
        <f>AND('INF GERAIS'!B1994=LEFT(RESUMO!B1994,9),'INF GERAIS'!B1994=LEFT('TERMO DE ADESÃO'!B1994,9),'INF GERAIS'!B1994=LEFT(EVENTOS!B1994,9),'INF GERAIS'!B1994=LEFT(PAGAMENTOS!B1994,9),'INF GERAIS'!B1994=LEFT(VISTORIA!B1994,9),'INF GERAIS'!B1994=LEFT('PRESTAÇÃO DE CONTAS'!B1994,9),'INF GERAIS'!B1994=LEFT('OBS  ENC'!B1994,9),'INF GERAIS'!B1994=LEFT('CONCLUSÃO INFORMAL'!B1994,9))</f>
        <v>1</v>
      </c>
      <c r="P1977" t="b">
        <f>AND('INF GERAIS'!D1994=RESUMO!D1994,'INF GERAIS'!D1994='TERMO DE ADESÃO'!D1994,'INF GERAIS'!D1994=EVENTOS!D1994,'INF GERAIS'!D1994=PAGAMENTOS!D1994,'INF GERAIS'!D1994=VISTORIA!D1994,'INF GERAIS'!D1994='PRESTAÇÃO DE CONTAS'!D1994,'INF GERAIS'!D1994='OBS  ENC'!D1994,'INF GERAIS'!D1994='CONCLUSÃO INFORMAL'!D1994)</f>
        <v>1</v>
      </c>
      <c r="Q1977" t="b">
        <f>AND('INF GERAIS'!E1994=RESUMO!E1994,'INF GERAIS'!E1994='TERMO DE ADESÃO'!E1994,'INF GERAIS'!E1994=EVENTOS!E1994,'INF GERAIS'!E1994=PAGAMENTOS!E1994,'INF GERAIS'!E1994=VISTORIA!E1994,'INF GERAIS'!E1994='PRESTAÇÃO DE CONTAS'!E1994,'INF GERAIS'!E1994='OBS  ENC'!E1994,'INF GERAIS'!E1994='CONCLUSÃO INFORMAL'!E1994)</f>
        <v>1</v>
      </c>
    </row>
    <row r="1978" spans="15:17" x14ac:dyDescent="0.35">
      <c r="O1978" t="b">
        <f>AND('INF GERAIS'!B1995=LEFT(RESUMO!B1995,9),'INF GERAIS'!B1995=LEFT('TERMO DE ADESÃO'!B1995,9),'INF GERAIS'!B1995=LEFT(EVENTOS!B1995,9),'INF GERAIS'!B1995=LEFT(PAGAMENTOS!B1995,9),'INF GERAIS'!B1995=LEFT(VISTORIA!B1995,9),'INF GERAIS'!B1995=LEFT('PRESTAÇÃO DE CONTAS'!B1995,9),'INF GERAIS'!B1995=LEFT('OBS  ENC'!B1995,9),'INF GERAIS'!B1995=LEFT('CONCLUSÃO INFORMAL'!B1995,9))</f>
        <v>1</v>
      </c>
      <c r="P1978" t="b">
        <f>AND('INF GERAIS'!D1995=RESUMO!D1995,'INF GERAIS'!D1995='TERMO DE ADESÃO'!D1995,'INF GERAIS'!D1995=EVENTOS!D1995,'INF GERAIS'!D1995=PAGAMENTOS!D1995,'INF GERAIS'!D1995=VISTORIA!D1995,'INF GERAIS'!D1995='PRESTAÇÃO DE CONTAS'!D1995,'INF GERAIS'!D1995='OBS  ENC'!D1995,'INF GERAIS'!D1995='CONCLUSÃO INFORMAL'!D1995)</f>
        <v>1</v>
      </c>
      <c r="Q1978" t="b">
        <f>AND('INF GERAIS'!E1995=RESUMO!E1995,'INF GERAIS'!E1995='TERMO DE ADESÃO'!E1995,'INF GERAIS'!E1995=EVENTOS!E1995,'INF GERAIS'!E1995=PAGAMENTOS!E1995,'INF GERAIS'!E1995=VISTORIA!E1995,'INF GERAIS'!E1995='PRESTAÇÃO DE CONTAS'!E1995,'INF GERAIS'!E1995='OBS  ENC'!E1995,'INF GERAIS'!E1995='CONCLUSÃO INFORMAL'!E1995)</f>
        <v>1</v>
      </c>
    </row>
    <row r="1979" spans="15:17" x14ac:dyDescent="0.35">
      <c r="O1979" t="b">
        <f>AND('INF GERAIS'!B1996=LEFT(RESUMO!B1996,9),'INF GERAIS'!B1996=LEFT('TERMO DE ADESÃO'!B1996,9),'INF GERAIS'!B1996=LEFT(EVENTOS!B1996,9),'INF GERAIS'!B1996=LEFT(PAGAMENTOS!B1996,9),'INF GERAIS'!B1996=LEFT(VISTORIA!B1996,9),'INF GERAIS'!B1996=LEFT('PRESTAÇÃO DE CONTAS'!B1996,9),'INF GERAIS'!B1996=LEFT('OBS  ENC'!B1996,9),'INF GERAIS'!B1996=LEFT('CONCLUSÃO INFORMAL'!B1996,9))</f>
        <v>1</v>
      </c>
      <c r="P1979" t="b">
        <f>AND('INF GERAIS'!D1996=RESUMO!D1996,'INF GERAIS'!D1996='TERMO DE ADESÃO'!D1996,'INF GERAIS'!D1996=EVENTOS!D1996,'INF GERAIS'!D1996=PAGAMENTOS!D1996,'INF GERAIS'!D1996=VISTORIA!D1996,'INF GERAIS'!D1996='PRESTAÇÃO DE CONTAS'!D1996,'INF GERAIS'!D1996='OBS  ENC'!D1996,'INF GERAIS'!D1996='CONCLUSÃO INFORMAL'!D1996)</f>
        <v>1</v>
      </c>
      <c r="Q1979" t="b">
        <f>AND('INF GERAIS'!E1996=RESUMO!E1996,'INF GERAIS'!E1996='TERMO DE ADESÃO'!E1996,'INF GERAIS'!E1996=EVENTOS!E1996,'INF GERAIS'!E1996=PAGAMENTOS!E1996,'INF GERAIS'!E1996=VISTORIA!E1996,'INF GERAIS'!E1996='PRESTAÇÃO DE CONTAS'!E1996,'INF GERAIS'!E1996='OBS  ENC'!E1996,'INF GERAIS'!E1996='CONCLUSÃO INFORMAL'!E1996)</f>
        <v>1</v>
      </c>
    </row>
    <row r="1980" spans="15:17" x14ac:dyDescent="0.35">
      <c r="O1980" t="b">
        <f>AND('INF GERAIS'!B1997=LEFT(RESUMO!B1997,9),'INF GERAIS'!B1997=LEFT('TERMO DE ADESÃO'!B1997,9),'INF GERAIS'!B1997=LEFT(EVENTOS!B1997,9),'INF GERAIS'!B1997=LEFT(PAGAMENTOS!B1997,9),'INF GERAIS'!B1997=LEFT(VISTORIA!B1997,9),'INF GERAIS'!B1997=LEFT('PRESTAÇÃO DE CONTAS'!B1997,9),'INF GERAIS'!B1997=LEFT('OBS  ENC'!B1997,9),'INF GERAIS'!B1997=LEFT('CONCLUSÃO INFORMAL'!B1997,9))</f>
        <v>1</v>
      </c>
      <c r="P1980" t="b">
        <f>AND('INF GERAIS'!D1997=RESUMO!D1997,'INF GERAIS'!D1997='TERMO DE ADESÃO'!D1997,'INF GERAIS'!D1997=EVENTOS!D1997,'INF GERAIS'!D1997=PAGAMENTOS!D1997,'INF GERAIS'!D1997=VISTORIA!D1997,'INF GERAIS'!D1997='PRESTAÇÃO DE CONTAS'!D1997,'INF GERAIS'!D1997='OBS  ENC'!D1997,'INF GERAIS'!D1997='CONCLUSÃO INFORMAL'!D1997)</f>
        <v>1</v>
      </c>
      <c r="Q1980" t="b">
        <f>AND('INF GERAIS'!E1997=RESUMO!E1997,'INF GERAIS'!E1997='TERMO DE ADESÃO'!E1997,'INF GERAIS'!E1997=EVENTOS!E1997,'INF GERAIS'!E1997=PAGAMENTOS!E1997,'INF GERAIS'!E1997=VISTORIA!E1997,'INF GERAIS'!E1997='PRESTAÇÃO DE CONTAS'!E1997,'INF GERAIS'!E1997='OBS  ENC'!E1997,'INF GERAIS'!E1997='CONCLUSÃO INFORMAL'!E1997)</f>
        <v>1</v>
      </c>
    </row>
    <row r="1981" spans="15:17" x14ac:dyDescent="0.35">
      <c r="O1981" t="b">
        <f>AND('INF GERAIS'!B1998=LEFT(RESUMO!B1998,9),'INF GERAIS'!B1998=LEFT('TERMO DE ADESÃO'!B1998,9),'INF GERAIS'!B1998=LEFT(EVENTOS!B1998,9),'INF GERAIS'!B1998=LEFT(PAGAMENTOS!B1998,9),'INF GERAIS'!B1998=LEFT(VISTORIA!B1998,9),'INF GERAIS'!B1998=LEFT('PRESTAÇÃO DE CONTAS'!B1998,9),'INF GERAIS'!B1998=LEFT('OBS  ENC'!B1998,9),'INF GERAIS'!B1998=LEFT('CONCLUSÃO INFORMAL'!B1998,9))</f>
        <v>1</v>
      </c>
      <c r="P1981" t="b">
        <f>AND('INF GERAIS'!D1998=RESUMO!D1998,'INF GERAIS'!D1998='TERMO DE ADESÃO'!D1998,'INF GERAIS'!D1998=EVENTOS!D1998,'INF GERAIS'!D1998=PAGAMENTOS!D1998,'INF GERAIS'!D1998=VISTORIA!D1998,'INF GERAIS'!D1998='PRESTAÇÃO DE CONTAS'!D1998,'INF GERAIS'!D1998='OBS  ENC'!D1998,'INF GERAIS'!D1998='CONCLUSÃO INFORMAL'!D1998)</f>
        <v>1</v>
      </c>
      <c r="Q1981" t="b">
        <f>AND('INF GERAIS'!E1998=RESUMO!E1998,'INF GERAIS'!E1998='TERMO DE ADESÃO'!E1998,'INF GERAIS'!E1998=EVENTOS!E1998,'INF GERAIS'!E1998=PAGAMENTOS!E1998,'INF GERAIS'!E1998=VISTORIA!E1998,'INF GERAIS'!E1998='PRESTAÇÃO DE CONTAS'!E1998,'INF GERAIS'!E1998='OBS  ENC'!E1998,'INF GERAIS'!E1998='CONCLUSÃO INFORMAL'!E1998)</f>
        <v>1</v>
      </c>
    </row>
    <row r="1982" spans="15:17" x14ac:dyDescent="0.35">
      <c r="O1982" t="b">
        <f>AND('INF GERAIS'!B1999=LEFT(RESUMO!B1999,9),'INF GERAIS'!B1999=LEFT('TERMO DE ADESÃO'!B1999,9),'INF GERAIS'!B1999=LEFT(EVENTOS!B1999,9),'INF GERAIS'!B1999=LEFT(PAGAMENTOS!B1999,9),'INF GERAIS'!B1999=LEFT(VISTORIA!B1999,9),'INF GERAIS'!B1999=LEFT('PRESTAÇÃO DE CONTAS'!B1999,9),'INF GERAIS'!B1999=LEFT('OBS  ENC'!B1999,9),'INF GERAIS'!B1999=LEFT('CONCLUSÃO INFORMAL'!B1999,9))</f>
        <v>1</v>
      </c>
      <c r="P1982" t="b">
        <f>AND('INF GERAIS'!D1999=RESUMO!D1999,'INF GERAIS'!D1999='TERMO DE ADESÃO'!D1999,'INF GERAIS'!D1999=EVENTOS!D1999,'INF GERAIS'!D1999=PAGAMENTOS!D1999,'INF GERAIS'!D1999=VISTORIA!D1999,'INF GERAIS'!D1999='PRESTAÇÃO DE CONTAS'!D1999,'INF GERAIS'!D1999='OBS  ENC'!D1999,'INF GERAIS'!D1999='CONCLUSÃO INFORMAL'!D1999)</f>
        <v>1</v>
      </c>
      <c r="Q1982" t="b">
        <f>AND('INF GERAIS'!E1999=RESUMO!E1999,'INF GERAIS'!E1999='TERMO DE ADESÃO'!E1999,'INF GERAIS'!E1999=EVENTOS!E1999,'INF GERAIS'!E1999=PAGAMENTOS!E1999,'INF GERAIS'!E1999=VISTORIA!E1999,'INF GERAIS'!E1999='PRESTAÇÃO DE CONTAS'!E1999,'INF GERAIS'!E1999='OBS  ENC'!E1999,'INF GERAIS'!E1999='CONCLUSÃO INFORMAL'!E1999)</f>
        <v>1</v>
      </c>
    </row>
    <row r="1983" spans="15:17" x14ac:dyDescent="0.35">
      <c r="O1983" t="b">
        <f>AND('INF GERAIS'!B2000=LEFT(RESUMO!B2000,9),'INF GERAIS'!B2000=LEFT('TERMO DE ADESÃO'!B2000,9),'INF GERAIS'!B2000=LEFT(EVENTOS!B2000,9),'INF GERAIS'!B2000=LEFT(PAGAMENTOS!B2000,9),'INF GERAIS'!B2000=LEFT(VISTORIA!B2000,9),'INF GERAIS'!B2000=LEFT('PRESTAÇÃO DE CONTAS'!B2000,9),'INF GERAIS'!B2000=LEFT('OBS  ENC'!B2000,9),'INF GERAIS'!B2000=LEFT('CONCLUSÃO INFORMAL'!B2000,9))</f>
        <v>1</v>
      </c>
      <c r="P1983" t="b">
        <f>AND('INF GERAIS'!D2000=RESUMO!D2000,'INF GERAIS'!D2000='TERMO DE ADESÃO'!D2000,'INF GERAIS'!D2000=EVENTOS!D2000,'INF GERAIS'!D2000=PAGAMENTOS!D2000,'INF GERAIS'!D2000=VISTORIA!D2000,'INF GERAIS'!D2000='PRESTAÇÃO DE CONTAS'!D2000,'INF GERAIS'!D2000='OBS  ENC'!D2000,'INF GERAIS'!D2000='CONCLUSÃO INFORMAL'!D2000)</f>
        <v>1</v>
      </c>
      <c r="Q1983" t="b">
        <f>AND('INF GERAIS'!E2000=RESUMO!E2000,'INF GERAIS'!E2000='TERMO DE ADESÃO'!E2000,'INF GERAIS'!E2000=EVENTOS!E2000,'INF GERAIS'!E2000=PAGAMENTOS!E2000,'INF GERAIS'!E2000=VISTORIA!E2000,'INF GERAIS'!E2000='PRESTAÇÃO DE CONTAS'!E2000,'INF GERAIS'!E2000='OBS  ENC'!E2000,'INF GERAIS'!E2000='CONCLUSÃO INFORMAL'!E2000)</f>
        <v>1</v>
      </c>
    </row>
    <row r="1984" spans="15:17" x14ac:dyDescent="0.35">
      <c r="O1984" t="b">
        <f>AND('INF GERAIS'!B2001=LEFT(RESUMO!B2001,9),'INF GERAIS'!B2001=LEFT('TERMO DE ADESÃO'!B2001,9),'INF GERAIS'!B2001=LEFT(EVENTOS!B2001,9),'INF GERAIS'!B2001=LEFT(PAGAMENTOS!B2001,9),'INF GERAIS'!B2001=LEFT(VISTORIA!B2001,9),'INF GERAIS'!B2001=LEFT('PRESTAÇÃO DE CONTAS'!B2001,9),'INF GERAIS'!B2001=LEFT('OBS  ENC'!B2001,9),'INF GERAIS'!B2001=LEFT('CONCLUSÃO INFORMAL'!B2001,9))</f>
        <v>1</v>
      </c>
      <c r="P1984" t="b">
        <f>AND('INF GERAIS'!D2001=RESUMO!D2001,'INF GERAIS'!D2001='TERMO DE ADESÃO'!D2001,'INF GERAIS'!D2001=EVENTOS!D2001,'INF GERAIS'!D2001=PAGAMENTOS!D2001,'INF GERAIS'!D2001=VISTORIA!D2001,'INF GERAIS'!D2001='PRESTAÇÃO DE CONTAS'!D2001,'INF GERAIS'!D2001='OBS  ENC'!D2001,'INF GERAIS'!D2001='CONCLUSÃO INFORMAL'!D2001)</f>
        <v>1</v>
      </c>
      <c r="Q1984" t="b">
        <f>AND('INF GERAIS'!E2001=RESUMO!E2001,'INF GERAIS'!E2001='TERMO DE ADESÃO'!E2001,'INF GERAIS'!E2001=EVENTOS!E2001,'INF GERAIS'!E2001=PAGAMENTOS!E2001,'INF GERAIS'!E2001=VISTORIA!E2001,'INF GERAIS'!E2001='PRESTAÇÃO DE CONTAS'!E2001,'INF GERAIS'!E2001='OBS  ENC'!E2001,'INF GERAIS'!E2001='CONCLUSÃO INFORMAL'!E2001)</f>
        <v>1</v>
      </c>
    </row>
    <row r="1985" spans="15:17" x14ac:dyDescent="0.35">
      <c r="O1985" t="b">
        <f>AND('INF GERAIS'!B2002=LEFT(RESUMO!B2002,9),'INF GERAIS'!B2002=LEFT('TERMO DE ADESÃO'!B2002,9),'INF GERAIS'!B2002=LEFT(EVENTOS!B2002,9),'INF GERAIS'!B2002=LEFT(PAGAMENTOS!B2002,9),'INF GERAIS'!B2002=LEFT(VISTORIA!B2002,9),'INF GERAIS'!B2002=LEFT('PRESTAÇÃO DE CONTAS'!B2002,9),'INF GERAIS'!B2002=LEFT('OBS  ENC'!B2002,9),'INF GERAIS'!B2002=LEFT('CONCLUSÃO INFORMAL'!B2002,9))</f>
        <v>1</v>
      </c>
      <c r="P1985" t="b">
        <f>AND('INF GERAIS'!D2002=RESUMO!D2002,'INF GERAIS'!D2002='TERMO DE ADESÃO'!D2002,'INF GERAIS'!D2002=EVENTOS!D2002,'INF GERAIS'!D2002=PAGAMENTOS!D2002,'INF GERAIS'!D2002=VISTORIA!D2002,'INF GERAIS'!D2002='PRESTAÇÃO DE CONTAS'!D2002,'INF GERAIS'!D2002='OBS  ENC'!D2002,'INF GERAIS'!D2002='CONCLUSÃO INFORMAL'!D2002)</f>
        <v>1</v>
      </c>
      <c r="Q1985" t="b">
        <f>AND('INF GERAIS'!E2002=RESUMO!E2002,'INF GERAIS'!E2002='TERMO DE ADESÃO'!E2002,'INF GERAIS'!E2002=EVENTOS!E2002,'INF GERAIS'!E2002=PAGAMENTOS!E2002,'INF GERAIS'!E2002=VISTORIA!E2002,'INF GERAIS'!E2002='PRESTAÇÃO DE CONTAS'!E2002,'INF GERAIS'!E2002='OBS  ENC'!E2002,'INF GERAIS'!E2002='CONCLUSÃO INFORMAL'!E2002)</f>
        <v>1</v>
      </c>
    </row>
    <row r="1986" spans="15:17" x14ac:dyDescent="0.35">
      <c r="O1986" t="b">
        <f>AND('INF GERAIS'!B2003=LEFT(RESUMO!B2003,9),'INF GERAIS'!B2003=LEFT('TERMO DE ADESÃO'!B2003,9),'INF GERAIS'!B2003=LEFT(EVENTOS!B2003,9),'INF GERAIS'!B2003=LEFT(PAGAMENTOS!B2003,9),'INF GERAIS'!B2003=LEFT(VISTORIA!B2003,9),'INF GERAIS'!B2003=LEFT('PRESTAÇÃO DE CONTAS'!B2003,9),'INF GERAIS'!B2003=LEFT('OBS  ENC'!B2003,9),'INF GERAIS'!B2003=LEFT('CONCLUSÃO INFORMAL'!B2003,9))</f>
        <v>1</v>
      </c>
      <c r="P1986" t="b">
        <f>AND('INF GERAIS'!D2003=RESUMO!D2003,'INF GERAIS'!D2003='TERMO DE ADESÃO'!D2003,'INF GERAIS'!D2003=EVENTOS!D2003,'INF GERAIS'!D2003=PAGAMENTOS!D2003,'INF GERAIS'!D2003=VISTORIA!D2003,'INF GERAIS'!D2003='PRESTAÇÃO DE CONTAS'!D2003,'INF GERAIS'!D2003='OBS  ENC'!D2003,'INF GERAIS'!D2003='CONCLUSÃO INFORMAL'!D2003)</f>
        <v>1</v>
      </c>
      <c r="Q1986" t="b">
        <f>AND('INF GERAIS'!E2003=RESUMO!E2003,'INF GERAIS'!E2003='TERMO DE ADESÃO'!E2003,'INF GERAIS'!E2003=EVENTOS!E2003,'INF GERAIS'!E2003=PAGAMENTOS!E2003,'INF GERAIS'!E2003=VISTORIA!E2003,'INF GERAIS'!E2003='PRESTAÇÃO DE CONTAS'!E2003,'INF GERAIS'!E2003='OBS  ENC'!E2003,'INF GERAIS'!E2003='CONCLUSÃO INFORMAL'!E2003)</f>
        <v>1</v>
      </c>
    </row>
    <row r="1987" spans="15:17" x14ac:dyDescent="0.35">
      <c r="O1987" t="b">
        <f>AND('INF GERAIS'!B2004=LEFT(RESUMO!B2004,9),'INF GERAIS'!B2004=LEFT('TERMO DE ADESÃO'!B2004,9),'INF GERAIS'!B2004=LEFT(EVENTOS!B2004,9),'INF GERAIS'!B2004=LEFT(PAGAMENTOS!B2004,9),'INF GERAIS'!B2004=LEFT(VISTORIA!B2004,9),'INF GERAIS'!B2004=LEFT('PRESTAÇÃO DE CONTAS'!B2004,9),'INF GERAIS'!B2004=LEFT('OBS  ENC'!B2004,9),'INF GERAIS'!B2004=LEFT('CONCLUSÃO INFORMAL'!B2004,9))</f>
        <v>1</v>
      </c>
      <c r="P1987" t="b">
        <f>AND('INF GERAIS'!D2004=RESUMO!D2004,'INF GERAIS'!D2004='TERMO DE ADESÃO'!D2004,'INF GERAIS'!D2004=EVENTOS!D2004,'INF GERAIS'!D2004=PAGAMENTOS!D2004,'INF GERAIS'!D2004=VISTORIA!D2004,'INF GERAIS'!D2004='PRESTAÇÃO DE CONTAS'!D2004,'INF GERAIS'!D2004='OBS  ENC'!D2004,'INF GERAIS'!D2004='CONCLUSÃO INFORMAL'!D2004)</f>
        <v>1</v>
      </c>
      <c r="Q1987" t="b">
        <f>AND('INF GERAIS'!E2004=RESUMO!E2004,'INF GERAIS'!E2004='TERMO DE ADESÃO'!E2004,'INF GERAIS'!E2004=EVENTOS!E2004,'INF GERAIS'!E2004=PAGAMENTOS!E2004,'INF GERAIS'!E2004=VISTORIA!E2004,'INF GERAIS'!E2004='PRESTAÇÃO DE CONTAS'!E2004,'INF GERAIS'!E2004='OBS  ENC'!E2004,'INF GERAIS'!E2004='CONCLUSÃO INFORMAL'!E2004)</f>
        <v>1</v>
      </c>
    </row>
    <row r="1988" spans="15:17" x14ac:dyDescent="0.35">
      <c r="O1988" t="b">
        <f>AND('INF GERAIS'!B2005=LEFT(RESUMO!B2005,9),'INF GERAIS'!B2005=LEFT('TERMO DE ADESÃO'!B2005,9),'INF GERAIS'!B2005=LEFT(EVENTOS!B2005,9),'INF GERAIS'!B2005=LEFT(PAGAMENTOS!B2005,9),'INF GERAIS'!B2005=LEFT(VISTORIA!B2005,9),'INF GERAIS'!B2005=LEFT('PRESTAÇÃO DE CONTAS'!B2005,9),'INF GERAIS'!B2005=LEFT('OBS  ENC'!B2005,9),'INF GERAIS'!B2005=LEFT('CONCLUSÃO INFORMAL'!B2005,9))</f>
        <v>1</v>
      </c>
      <c r="P1988" t="b">
        <f>AND('INF GERAIS'!D2005=RESUMO!D2005,'INF GERAIS'!D2005='TERMO DE ADESÃO'!D2005,'INF GERAIS'!D2005=EVENTOS!D2005,'INF GERAIS'!D2005=PAGAMENTOS!D2005,'INF GERAIS'!D2005=VISTORIA!D2005,'INF GERAIS'!D2005='PRESTAÇÃO DE CONTAS'!D2005,'INF GERAIS'!D2005='OBS  ENC'!D2005,'INF GERAIS'!D2005='CONCLUSÃO INFORMAL'!D2005)</f>
        <v>1</v>
      </c>
      <c r="Q1988" t="b">
        <f>AND('INF GERAIS'!E2005=RESUMO!E2005,'INF GERAIS'!E2005='TERMO DE ADESÃO'!E2005,'INF GERAIS'!E2005=EVENTOS!E2005,'INF GERAIS'!E2005=PAGAMENTOS!E2005,'INF GERAIS'!E2005=VISTORIA!E2005,'INF GERAIS'!E2005='PRESTAÇÃO DE CONTAS'!E2005,'INF GERAIS'!E2005='OBS  ENC'!E2005,'INF GERAIS'!E2005='CONCLUSÃO INFORMAL'!E2005)</f>
        <v>1</v>
      </c>
    </row>
    <row r="1989" spans="15:17" x14ac:dyDescent="0.35">
      <c r="O1989" t="b">
        <f>AND('INF GERAIS'!B2006=LEFT(RESUMO!B2006,9),'INF GERAIS'!B2006=LEFT('TERMO DE ADESÃO'!B2006,9),'INF GERAIS'!B2006=LEFT(EVENTOS!B2006,9),'INF GERAIS'!B2006=LEFT(PAGAMENTOS!B2006,9),'INF GERAIS'!B2006=LEFT(VISTORIA!B2006,9),'INF GERAIS'!B2006=LEFT('PRESTAÇÃO DE CONTAS'!B2006,9),'INF GERAIS'!B2006=LEFT('OBS  ENC'!B2006,9),'INF GERAIS'!B2006=LEFT('CONCLUSÃO INFORMAL'!B2006,9))</f>
        <v>1</v>
      </c>
      <c r="P1989" t="b">
        <f>AND('INF GERAIS'!D2006=RESUMO!D2006,'INF GERAIS'!D2006='TERMO DE ADESÃO'!D2006,'INF GERAIS'!D2006=EVENTOS!D2006,'INF GERAIS'!D2006=PAGAMENTOS!D2006,'INF GERAIS'!D2006=VISTORIA!D2006,'INF GERAIS'!D2006='PRESTAÇÃO DE CONTAS'!D2006,'INF GERAIS'!D2006='OBS  ENC'!D2006,'INF GERAIS'!D2006='CONCLUSÃO INFORMAL'!D2006)</f>
        <v>1</v>
      </c>
      <c r="Q1989" t="b">
        <f>AND('INF GERAIS'!E2006=RESUMO!E2006,'INF GERAIS'!E2006='TERMO DE ADESÃO'!E2006,'INF GERAIS'!E2006=EVENTOS!E2006,'INF GERAIS'!E2006=PAGAMENTOS!E2006,'INF GERAIS'!E2006=VISTORIA!E2006,'INF GERAIS'!E2006='PRESTAÇÃO DE CONTAS'!E2006,'INF GERAIS'!E2006='OBS  ENC'!E2006,'INF GERAIS'!E2006='CONCLUSÃO INFORMAL'!E2006)</f>
        <v>1</v>
      </c>
    </row>
    <row r="1990" spans="15:17" x14ac:dyDescent="0.35">
      <c r="O1990" t="b">
        <f>AND('INF GERAIS'!B2007=LEFT(RESUMO!B2007,9),'INF GERAIS'!B2007=LEFT('TERMO DE ADESÃO'!B2007,9),'INF GERAIS'!B2007=LEFT(EVENTOS!B2007,9),'INF GERAIS'!B2007=LEFT(PAGAMENTOS!B2007,9),'INF GERAIS'!B2007=LEFT(VISTORIA!B2007,9),'INF GERAIS'!B2007=LEFT('PRESTAÇÃO DE CONTAS'!B2007,9),'INF GERAIS'!B2007=LEFT('OBS  ENC'!B2007,9),'INF GERAIS'!B2007=LEFT('CONCLUSÃO INFORMAL'!B2007,9))</f>
        <v>1</v>
      </c>
      <c r="P1990" t="b">
        <f>AND('INF GERAIS'!D2007=RESUMO!D2007,'INF GERAIS'!D2007='TERMO DE ADESÃO'!D2007,'INF GERAIS'!D2007=EVENTOS!D2007,'INF GERAIS'!D2007=PAGAMENTOS!D2007,'INF GERAIS'!D2007=VISTORIA!D2007,'INF GERAIS'!D2007='PRESTAÇÃO DE CONTAS'!D2007,'INF GERAIS'!D2007='OBS  ENC'!D2007,'INF GERAIS'!D2007='CONCLUSÃO INFORMAL'!D2007)</f>
        <v>1</v>
      </c>
      <c r="Q1990" t="b">
        <f>AND('INF GERAIS'!E2007=RESUMO!E2007,'INF GERAIS'!E2007='TERMO DE ADESÃO'!E2007,'INF GERAIS'!E2007=EVENTOS!E2007,'INF GERAIS'!E2007=PAGAMENTOS!E2007,'INF GERAIS'!E2007=VISTORIA!E2007,'INF GERAIS'!E2007='PRESTAÇÃO DE CONTAS'!E2007,'INF GERAIS'!E2007='OBS  ENC'!E2007,'INF GERAIS'!E2007='CONCLUSÃO INFORMAL'!E2007)</f>
        <v>1</v>
      </c>
    </row>
    <row r="1991" spans="15:17" x14ac:dyDescent="0.35">
      <c r="O1991" t="b">
        <f>AND('INF GERAIS'!B2008=LEFT(RESUMO!B2008,9),'INF GERAIS'!B2008=LEFT('TERMO DE ADESÃO'!B2008,9),'INF GERAIS'!B2008=LEFT(EVENTOS!B2008,9),'INF GERAIS'!B2008=LEFT(PAGAMENTOS!B2008,9),'INF GERAIS'!B2008=LEFT(VISTORIA!B2008,9),'INF GERAIS'!B2008=LEFT('PRESTAÇÃO DE CONTAS'!B2008,9),'INF GERAIS'!B2008=LEFT('OBS  ENC'!B2008,9),'INF GERAIS'!B2008=LEFT('CONCLUSÃO INFORMAL'!B2008,9))</f>
        <v>1</v>
      </c>
      <c r="P1991" t="b">
        <f>AND('INF GERAIS'!D2008=RESUMO!D2008,'INF GERAIS'!D2008='TERMO DE ADESÃO'!D2008,'INF GERAIS'!D2008=EVENTOS!D2008,'INF GERAIS'!D2008=PAGAMENTOS!D2008,'INF GERAIS'!D2008=VISTORIA!D2008,'INF GERAIS'!D2008='PRESTAÇÃO DE CONTAS'!D2008,'INF GERAIS'!D2008='OBS  ENC'!D2008,'INF GERAIS'!D2008='CONCLUSÃO INFORMAL'!D2008)</f>
        <v>1</v>
      </c>
      <c r="Q1991" t="b">
        <f>AND('INF GERAIS'!E2008=RESUMO!E2008,'INF GERAIS'!E2008='TERMO DE ADESÃO'!E2008,'INF GERAIS'!E2008=EVENTOS!E2008,'INF GERAIS'!E2008=PAGAMENTOS!E2008,'INF GERAIS'!E2008=VISTORIA!E2008,'INF GERAIS'!E2008='PRESTAÇÃO DE CONTAS'!E2008,'INF GERAIS'!E2008='OBS  ENC'!E2008,'INF GERAIS'!E2008='CONCLUSÃO INFORMAL'!E2008)</f>
        <v>1</v>
      </c>
    </row>
    <row r="1992" spans="15:17" x14ac:dyDescent="0.35">
      <c r="O1992" t="b">
        <f>AND('INF GERAIS'!B2009=LEFT(RESUMO!B2009,9),'INF GERAIS'!B2009=LEFT('TERMO DE ADESÃO'!B2009,9),'INF GERAIS'!B2009=LEFT(EVENTOS!B2009,9),'INF GERAIS'!B2009=LEFT(PAGAMENTOS!B2009,9),'INF GERAIS'!B2009=LEFT(VISTORIA!B2009,9),'INF GERAIS'!B2009=LEFT('PRESTAÇÃO DE CONTAS'!B2009,9),'INF GERAIS'!B2009=LEFT('OBS  ENC'!B2009,9),'INF GERAIS'!B2009=LEFT('CONCLUSÃO INFORMAL'!B2009,9))</f>
        <v>1</v>
      </c>
      <c r="P1992" t="b">
        <f>AND('INF GERAIS'!D2009=RESUMO!D2009,'INF GERAIS'!D2009='TERMO DE ADESÃO'!D2009,'INF GERAIS'!D2009=EVENTOS!D2009,'INF GERAIS'!D2009=PAGAMENTOS!D2009,'INF GERAIS'!D2009=VISTORIA!D2009,'INF GERAIS'!D2009='PRESTAÇÃO DE CONTAS'!D2009,'INF GERAIS'!D2009='OBS  ENC'!D2009,'INF GERAIS'!D2009='CONCLUSÃO INFORMAL'!D2009)</f>
        <v>1</v>
      </c>
      <c r="Q1992" t="b">
        <f>AND('INF GERAIS'!E2009=RESUMO!E2009,'INF GERAIS'!E2009='TERMO DE ADESÃO'!E2009,'INF GERAIS'!E2009=EVENTOS!E2009,'INF GERAIS'!E2009=PAGAMENTOS!E2009,'INF GERAIS'!E2009=VISTORIA!E2009,'INF GERAIS'!E2009='PRESTAÇÃO DE CONTAS'!E2009,'INF GERAIS'!E2009='OBS  ENC'!E2009,'INF GERAIS'!E2009='CONCLUSÃO INFORMAL'!E2009)</f>
        <v>1</v>
      </c>
    </row>
    <row r="1993" spans="15:17" x14ac:dyDescent="0.35">
      <c r="O1993" t="b">
        <f>AND('INF GERAIS'!B2010=LEFT(RESUMO!B2010,9),'INF GERAIS'!B2010=LEFT('TERMO DE ADESÃO'!B2010,9),'INF GERAIS'!B2010=LEFT(EVENTOS!B2010,9),'INF GERAIS'!B2010=LEFT(PAGAMENTOS!B2010,9),'INF GERAIS'!B2010=LEFT(VISTORIA!B2010,9),'INF GERAIS'!B2010=LEFT('PRESTAÇÃO DE CONTAS'!B2010,9),'INF GERAIS'!B2010=LEFT('OBS  ENC'!B2010,9),'INF GERAIS'!B2010=LEFT('CONCLUSÃO INFORMAL'!B2010,9))</f>
        <v>1</v>
      </c>
      <c r="P1993" t="b">
        <f>AND('INF GERAIS'!D2010=RESUMO!D2010,'INF GERAIS'!D2010='TERMO DE ADESÃO'!D2010,'INF GERAIS'!D2010=EVENTOS!D2010,'INF GERAIS'!D2010=PAGAMENTOS!D2010,'INF GERAIS'!D2010=VISTORIA!D2010,'INF GERAIS'!D2010='PRESTAÇÃO DE CONTAS'!D2010,'INF GERAIS'!D2010='OBS  ENC'!D2010,'INF GERAIS'!D2010='CONCLUSÃO INFORMAL'!D2010)</f>
        <v>1</v>
      </c>
      <c r="Q1993" t="b">
        <f>AND('INF GERAIS'!E2010=RESUMO!E2010,'INF GERAIS'!E2010='TERMO DE ADESÃO'!E2010,'INF GERAIS'!E2010=EVENTOS!E2010,'INF GERAIS'!E2010=PAGAMENTOS!E2010,'INF GERAIS'!E2010=VISTORIA!E2010,'INF GERAIS'!E2010='PRESTAÇÃO DE CONTAS'!E2010,'INF GERAIS'!E2010='OBS  ENC'!E2010,'INF GERAIS'!E2010='CONCLUSÃO INFORMAL'!E2010)</f>
        <v>1</v>
      </c>
    </row>
    <row r="1994" spans="15:17" x14ac:dyDescent="0.35">
      <c r="O1994" t="b">
        <f>AND('INF GERAIS'!B2011=LEFT(RESUMO!B2011,9),'INF GERAIS'!B2011=LEFT('TERMO DE ADESÃO'!B2011,9),'INF GERAIS'!B2011=LEFT(EVENTOS!B2011,9),'INF GERAIS'!B2011=LEFT(PAGAMENTOS!B2011,9),'INF GERAIS'!B2011=LEFT(VISTORIA!B2011,9),'INF GERAIS'!B2011=LEFT('PRESTAÇÃO DE CONTAS'!B2011,9),'INF GERAIS'!B2011=LEFT('OBS  ENC'!B2011,9),'INF GERAIS'!B2011=LEFT('CONCLUSÃO INFORMAL'!B2011,9))</f>
        <v>1</v>
      </c>
      <c r="P1994" t="b">
        <f>AND('INF GERAIS'!D2011=RESUMO!D2011,'INF GERAIS'!D2011='TERMO DE ADESÃO'!D2011,'INF GERAIS'!D2011=EVENTOS!D2011,'INF GERAIS'!D2011=PAGAMENTOS!D2011,'INF GERAIS'!D2011=VISTORIA!D2011,'INF GERAIS'!D2011='PRESTAÇÃO DE CONTAS'!D2011,'INF GERAIS'!D2011='OBS  ENC'!D2011,'INF GERAIS'!D2011='CONCLUSÃO INFORMAL'!D2011)</f>
        <v>1</v>
      </c>
      <c r="Q1994" t="b">
        <f>AND('INF GERAIS'!E2011=RESUMO!E2011,'INF GERAIS'!E2011='TERMO DE ADESÃO'!E2011,'INF GERAIS'!E2011=EVENTOS!E2011,'INF GERAIS'!E2011=PAGAMENTOS!E2011,'INF GERAIS'!E2011=VISTORIA!E2011,'INF GERAIS'!E2011='PRESTAÇÃO DE CONTAS'!E2011,'INF GERAIS'!E2011='OBS  ENC'!E2011,'INF GERAIS'!E2011='CONCLUSÃO INFORMAL'!E2011)</f>
        <v>1</v>
      </c>
    </row>
    <row r="1995" spans="15:17" x14ac:dyDescent="0.35">
      <c r="O1995" t="b">
        <f>AND('INF GERAIS'!B2012=LEFT(RESUMO!B2012,9),'INF GERAIS'!B2012=LEFT('TERMO DE ADESÃO'!B2012,9),'INF GERAIS'!B2012=LEFT(EVENTOS!B2012,9),'INF GERAIS'!B2012=LEFT(PAGAMENTOS!B2012,9),'INF GERAIS'!B2012=LEFT(VISTORIA!B2012,9),'INF GERAIS'!B2012=LEFT('PRESTAÇÃO DE CONTAS'!B2012,9),'INF GERAIS'!B2012=LEFT('OBS  ENC'!B2012,9),'INF GERAIS'!B2012=LEFT('CONCLUSÃO INFORMAL'!B2012,9))</f>
        <v>1</v>
      </c>
      <c r="P1995" t="b">
        <f>AND('INF GERAIS'!D2012=RESUMO!D2012,'INF GERAIS'!D2012='TERMO DE ADESÃO'!D2012,'INF GERAIS'!D2012=EVENTOS!D2012,'INF GERAIS'!D2012=PAGAMENTOS!D2012,'INF GERAIS'!D2012=VISTORIA!D2012,'INF GERAIS'!D2012='PRESTAÇÃO DE CONTAS'!D2012,'INF GERAIS'!D2012='OBS  ENC'!D2012,'INF GERAIS'!D2012='CONCLUSÃO INFORMAL'!D2012)</f>
        <v>1</v>
      </c>
      <c r="Q1995" t="b">
        <f>AND('INF GERAIS'!E2012=RESUMO!E2012,'INF GERAIS'!E2012='TERMO DE ADESÃO'!E2012,'INF GERAIS'!E2012=EVENTOS!E2012,'INF GERAIS'!E2012=PAGAMENTOS!E2012,'INF GERAIS'!E2012=VISTORIA!E2012,'INF GERAIS'!E2012='PRESTAÇÃO DE CONTAS'!E2012,'INF GERAIS'!E2012='OBS  ENC'!E2012,'INF GERAIS'!E2012='CONCLUSÃO INFORMAL'!E2012)</f>
        <v>1</v>
      </c>
    </row>
    <row r="1996" spans="15:17" x14ac:dyDescent="0.35">
      <c r="O1996" t="b">
        <f>AND('INF GERAIS'!B2013=LEFT(RESUMO!B2013,9),'INF GERAIS'!B2013=LEFT('TERMO DE ADESÃO'!B2013,9),'INF GERAIS'!B2013=LEFT(EVENTOS!B2013,9),'INF GERAIS'!B2013=LEFT(PAGAMENTOS!B2013,9),'INF GERAIS'!B2013=LEFT(VISTORIA!B2013,9),'INF GERAIS'!B2013=LEFT('PRESTAÇÃO DE CONTAS'!B2013,9),'INF GERAIS'!B2013=LEFT('OBS  ENC'!B2013,9),'INF GERAIS'!B2013=LEFT('CONCLUSÃO INFORMAL'!B2013,9))</f>
        <v>1</v>
      </c>
      <c r="P1996" t="b">
        <f>AND('INF GERAIS'!D2013=RESUMO!D2013,'INF GERAIS'!D2013='TERMO DE ADESÃO'!D2013,'INF GERAIS'!D2013=EVENTOS!D2013,'INF GERAIS'!D2013=PAGAMENTOS!D2013,'INF GERAIS'!D2013=VISTORIA!D2013,'INF GERAIS'!D2013='PRESTAÇÃO DE CONTAS'!D2013,'INF GERAIS'!D2013='OBS  ENC'!D2013,'INF GERAIS'!D2013='CONCLUSÃO INFORMAL'!D2013)</f>
        <v>1</v>
      </c>
      <c r="Q1996" t="b">
        <f>AND('INF GERAIS'!E2013=RESUMO!E2013,'INF GERAIS'!E2013='TERMO DE ADESÃO'!E2013,'INF GERAIS'!E2013=EVENTOS!E2013,'INF GERAIS'!E2013=PAGAMENTOS!E2013,'INF GERAIS'!E2013=VISTORIA!E2013,'INF GERAIS'!E2013='PRESTAÇÃO DE CONTAS'!E2013,'INF GERAIS'!E2013='OBS  ENC'!E2013,'INF GERAIS'!E2013='CONCLUSÃO INFORMAL'!E2013)</f>
        <v>1</v>
      </c>
    </row>
    <row r="1997" spans="15:17" x14ac:dyDescent="0.35">
      <c r="O1997" t="b">
        <f>AND('INF GERAIS'!B2014=LEFT(RESUMO!B2014,9),'INF GERAIS'!B2014=LEFT('TERMO DE ADESÃO'!B2014,9),'INF GERAIS'!B2014=LEFT(EVENTOS!B2014,9),'INF GERAIS'!B2014=LEFT(PAGAMENTOS!B2014,9),'INF GERAIS'!B2014=LEFT(VISTORIA!B2014,9),'INF GERAIS'!B2014=LEFT('PRESTAÇÃO DE CONTAS'!B2014,9),'INF GERAIS'!B2014=LEFT('OBS  ENC'!B2014,9),'INF GERAIS'!B2014=LEFT('CONCLUSÃO INFORMAL'!B2014,9))</f>
        <v>1</v>
      </c>
      <c r="P1997" t="b">
        <f>AND('INF GERAIS'!D2014=RESUMO!D2014,'INF GERAIS'!D2014='TERMO DE ADESÃO'!D2014,'INF GERAIS'!D2014=EVENTOS!D2014,'INF GERAIS'!D2014=PAGAMENTOS!D2014,'INF GERAIS'!D2014=VISTORIA!D2014,'INF GERAIS'!D2014='PRESTAÇÃO DE CONTAS'!D2014,'INF GERAIS'!D2014='OBS  ENC'!D2014,'INF GERAIS'!D2014='CONCLUSÃO INFORMAL'!D2014)</f>
        <v>1</v>
      </c>
      <c r="Q1997" t="b">
        <f>AND('INF GERAIS'!E2014=RESUMO!E2014,'INF GERAIS'!E2014='TERMO DE ADESÃO'!E2014,'INF GERAIS'!E2014=EVENTOS!E2014,'INF GERAIS'!E2014=PAGAMENTOS!E2014,'INF GERAIS'!E2014=VISTORIA!E2014,'INF GERAIS'!E2014='PRESTAÇÃO DE CONTAS'!E2014,'INF GERAIS'!E2014='OBS  ENC'!E2014,'INF GERAIS'!E2014='CONCLUSÃO INFORMAL'!E2014)</f>
        <v>1</v>
      </c>
    </row>
    <row r="1998" spans="15:17" x14ac:dyDescent="0.35">
      <c r="O1998" t="b">
        <f>AND('INF GERAIS'!B2015=LEFT(RESUMO!B2015,9),'INF GERAIS'!B2015=LEFT('TERMO DE ADESÃO'!B2015,9),'INF GERAIS'!B2015=LEFT(EVENTOS!B2015,9),'INF GERAIS'!B2015=LEFT(PAGAMENTOS!B2015,9),'INF GERAIS'!B2015=LEFT(VISTORIA!B2015,9),'INF GERAIS'!B2015=LEFT('PRESTAÇÃO DE CONTAS'!B2015,9),'INF GERAIS'!B2015=LEFT('OBS  ENC'!B2015,9),'INF GERAIS'!B2015=LEFT('CONCLUSÃO INFORMAL'!B2015,9))</f>
        <v>1</v>
      </c>
      <c r="P1998" t="b">
        <f>AND('INF GERAIS'!D2015=RESUMO!D2015,'INF GERAIS'!D2015='TERMO DE ADESÃO'!D2015,'INF GERAIS'!D2015=EVENTOS!D2015,'INF GERAIS'!D2015=PAGAMENTOS!D2015,'INF GERAIS'!D2015=VISTORIA!D2015,'INF GERAIS'!D2015='PRESTAÇÃO DE CONTAS'!D2015,'INF GERAIS'!D2015='OBS  ENC'!D2015,'INF GERAIS'!D2015='CONCLUSÃO INFORMAL'!D2015)</f>
        <v>1</v>
      </c>
      <c r="Q1998" t="b">
        <f>AND('INF GERAIS'!E2015=RESUMO!E2015,'INF GERAIS'!E2015='TERMO DE ADESÃO'!E2015,'INF GERAIS'!E2015=EVENTOS!E2015,'INF GERAIS'!E2015=PAGAMENTOS!E2015,'INF GERAIS'!E2015=VISTORIA!E2015,'INF GERAIS'!E2015='PRESTAÇÃO DE CONTAS'!E2015,'INF GERAIS'!E2015='OBS  ENC'!E2015,'INF GERAIS'!E2015='CONCLUSÃO INFORMAL'!E2015)</f>
        <v>1</v>
      </c>
    </row>
    <row r="1999" spans="15:17" x14ac:dyDescent="0.35">
      <c r="O1999" t="b">
        <f>AND('INF GERAIS'!B2016=LEFT(RESUMO!B2016,9),'INF GERAIS'!B2016=LEFT('TERMO DE ADESÃO'!B2016,9),'INF GERAIS'!B2016=LEFT(EVENTOS!B2016,9),'INF GERAIS'!B2016=LEFT(PAGAMENTOS!B2016,9),'INF GERAIS'!B2016=LEFT(VISTORIA!B2016,9),'INF GERAIS'!B2016=LEFT('PRESTAÇÃO DE CONTAS'!B2016,9),'INF GERAIS'!B2016=LEFT('OBS  ENC'!B2016,9),'INF GERAIS'!B2016=LEFT('CONCLUSÃO INFORMAL'!B2016,9))</f>
        <v>1</v>
      </c>
      <c r="P1999" t="b">
        <f>AND('INF GERAIS'!D2016=RESUMO!D2016,'INF GERAIS'!D2016='TERMO DE ADESÃO'!D2016,'INF GERAIS'!D2016=EVENTOS!D2016,'INF GERAIS'!D2016=PAGAMENTOS!D2016,'INF GERAIS'!D2016=VISTORIA!D2016,'INF GERAIS'!D2016='PRESTAÇÃO DE CONTAS'!D2016,'INF GERAIS'!D2016='OBS  ENC'!D2016,'INF GERAIS'!D2016='CONCLUSÃO INFORMAL'!D2016)</f>
        <v>1</v>
      </c>
      <c r="Q1999" t="b">
        <f>AND('INF GERAIS'!E2016=RESUMO!E2016,'INF GERAIS'!E2016='TERMO DE ADESÃO'!E2016,'INF GERAIS'!E2016=EVENTOS!E2016,'INF GERAIS'!E2016=PAGAMENTOS!E2016,'INF GERAIS'!E2016=VISTORIA!E2016,'INF GERAIS'!E2016='PRESTAÇÃO DE CONTAS'!E2016,'INF GERAIS'!E2016='OBS  ENC'!E2016,'INF GERAIS'!E2016='CONCLUSÃO INFORMAL'!E2016)</f>
        <v>1</v>
      </c>
    </row>
    <row r="2000" spans="15:17" x14ac:dyDescent="0.35">
      <c r="O2000" t="b">
        <f>AND('INF GERAIS'!B2017=LEFT(RESUMO!B2017,9),'INF GERAIS'!B2017=LEFT('TERMO DE ADESÃO'!B2017,9),'INF GERAIS'!B2017=LEFT(EVENTOS!B2017,9),'INF GERAIS'!B2017=LEFT(PAGAMENTOS!B2017,9),'INF GERAIS'!B2017=LEFT(VISTORIA!B2017,9),'INF GERAIS'!B2017=LEFT('PRESTAÇÃO DE CONTAS'!B2017,9),'INF GERAIS'!B2017=LEFT('OBS  ENC'!B2017,9),'INF GERAIS'!B2017=LEFT('CONCLUSÃO INFORMAL'!B2017,9))</f>
        <v>1</v>
      </c>
      <c r="P2000" t="b">
        <f>AND('INF GERAIS'!D2017=RESUMO!D2017,'INF GERAIS'!D2017='TERMO DE ADESÃO'!D2017,'INF GERAIS'!D2017=EVENTOS!D2017,'INF GERAIS'!D2017=PAGAMENTOS!D2017,'INF GERAIS'!D2017=VISTORIA!D2017,'INF GERAIS'!D2017='PRESTAÇÃO DE CONTAS'!D2017,'INF GERAIS'!D2017='OBS  ENC'!D2017,'INF GERAIS'!D2017='CONCLUSÃO INFORMAL'!D2017)</f>
        <v>1</v>
      </c>
      <c r="Q2000" t="b">
        <f>AND('INF GERAIS'!E2017=RESUMO!E2017,'INF GERAIS'!E2017='TERMO DE ADESÃO'!E2017,'INF GERAIS'!E2017=EVENTOS!E2017,'INF GERAIS'!E2017=PAGAMENTOS!E2017,'INF GERAIS'!E2017=VISTORIA!E2017,'INF GERAIS'!E2017='PRESTAÇÃO DE CONTAS'!E2017,'INF GERAIS'!E2017='OBS  ENC'!E2017,'INF GERAIS'!E2017='CONCLUSÃO INFORMAL'!E2017)</f>
        <v>1</v>
      </c>
    </row>
    <row r="2001" spans="15:17" x14ac:dyDescent="0.35">
      <c r="O2001" t="b">
        <f>AND('INF GERAIS'!B2018=LEFT(RESUMO!B2018,9),'INF GERAIS'!B2018=LEFT('TERMO DE ADESÃO'!B2018,9),'INF GERAIS'!B2018=LEFT(EVENTOS!B2018,9),'INF GERAIS'!B2018=LEFT(PAGAMENTOS!B2018,9),'INF GERAIS'!B2018=LEFT(VISTORIA!B2018,9),'INF GERAIS'!B2018=LEFT('PRESTAÇÃO DE CONTAS'!B2018,9),'INF GERAIS'!B2018=LEFT('OBS  ENC'!B2018,9),'INF GERAIS'!B2018=LEFT('CONCLUSÃO INFORMAL'!B2018,9))</f>
        <v>1</v>
      </c>
      <c r="P2001" t="b">
        <f>AND('INF GERAIS'!D2018=RESUMO!D2018,'INF GERAIS'!D2018='TERMO DE ADESÃO'!D2018,'INF GERAIS'!D2018=EVENTOS!D2018,'INF GERAIS'!D2018=PAGAMENTOS!D2018,'INF GERAIS'!D2018=VISTORIA!D2018,'INF GERAIS'!D2018='PRESTAÇÃO DE CONTAS'!D2018,'INF GERAIS'!D2018='OBS  ENC'!D2018,'INF GERAIS'!D2018='CONCLUSÃO INFORMAL'!D2018)</f>
        <v>1</v>
      </c>
      <c r="Q2001" t="b">
        <f>AND('INF GERAIS'!E2018=RESUMO!E2018,'INF GERAIS'!E2018='TERMO DE ADESÃO'!E2018,'INF GERAIS'!E2018=EVENTOS!E2018,'INF GERAIS'!E2018=PAGAMENTOS!E2018,'INF GERAIS'!E2018=VISTORIA!E2018,'INF GERAIS'!E2018='PRESTAÇÃO DE CONTAS'!E2018,'INF GERAIS'!E2018='OBS  ENC'!E2018,'INF GERAIS'!E2018='CONCLUSÃO INFORMAL'!E2018)</f>
        <v>1</v>
      </c>
    </row>
    <row r="2002" spans="15:17" x14ac:dyDescent="0.35">
      <c r="O2002" t="b">
        <f>AND('INF GERAIS'!B2019=LEFT(RESUMO!B2019,9),'INF GERAIS'!B2019=LEFT('TERMO DE ADESÃO'!B2019,9),'INF GERAIS'!B2019=LEFT(EVENTOS!B2019,9),'INF GERAIS'!B2019=LEFT(PAGAMENTOS!B2019,9),'INF GERAIS'!B2019=LEFT(VISTORIA!B2019,9),'INF GERAIS'!B2019=LEFT('PRESTAÇÃO DE CONTAS'!B2019,9),'INF GERAIS'!B2019=LEFT('OBS  ENC'!B2019,9),'INF GERAIS'!B2019=LEFT('CONCLUSÃO INFORMAL'!B2019,9))</f>
        <v>1</v>
      </c>
      <c r="P2002" t="b">
        <f>AND('INF GERAIS'!D2019=RESUMO!D2019,'INF GERAIS'!D2019='TERMO DE ADESÃO'!D2019,'INF GERAIS'!D2019=EVENTOS!D2019,'INF GERAIS'!D2019=PAGAMENTOS!D2019,'INF GERAIS'!D2019=VISTORIA!D2019,'INF GERAIS'!D2019='PRESTAÇÃO DE CONTAS'!D2019,'INF GERAIS'!D2019='OBS  ENC'!D2019,'INF GERAIS'!D2019='CONCLUSÃO INFORMAL'!D2019)</f>
        <v>1</v>
      </c>
      <c r="Q2002" t="b">
        <f>AND('INF GERAIS'!E2019=RESUMO!E2019,'INF GERAIS'!E2019='TERMO DE ADESÃO'!E2019,'INF GERAIS'!E2019=EVENTOS!E2019,'INF GERAIS'!E2019=PAGAMENTOS!E2019,'INF GERAIS'!E2019=VISTORIA!E2019,'INF GERAIS'!E2019='PRESTAÇÃO DE CONTAS'!E2019,'INF GERAIS'!E2019='OBS  ENC'!E2019,'INF GERAIS'!E2019='CONCLUSÃO INFORMAL'!E2019)</f>
        <v>1</v>
      </c>
    </row>
    <row r="2003" spans="15:17" x14ac:dyDescent="0.35">
      <c r="O2003" t="b">
        <f>AND('INF GERAIS'!B2020=LEFT(RESUMO!B2020,9),'INF GERAIS'!B2020=LEFT('TERMO DE ADESÃO'!B2020,9),'INF GERAIS'!B2020=LEFT(EVENTOS!B2020,9),'INF GERAIS'!B2020=LEFT(PAGAMENTOS!B2020,9),'INF GERAIS'!B2020=LEFT(VISTORIA!B2020,9),'INF GERAIS'!B2020=LEFT('PRESTAÇÃO DE CONTAS'!B2020,9),'INF GERAIS'!B2020=LEFT('OBS  ENC'!B2020,9),'INF GERAIS'!B2020=LEFT('CONCLUSÃO INFORMAL'!B2020,9))</f>
        <v>1</v>
      </c>
      <c r="P2003" t="b">
        <f>AND('INF GERAIS'!D2020=RESUMO!D2020,'INF GERAIS'!D2020='TERMO DE ADESÃO'!D2020,'INF GERAIS'!D2020=EVENTOS!D2020,'INF GERAIS'!D2020=PAGAMENTOS!D2020,'INF GERAIS'!D2020=VISTORIA!D2020,'INF GERAIS'!D2020='PRESTAÇÃO DE CONTAS'!D2020,'INF GERAIS'!D2020='OBS  ENC'!D2020,'INF GERAIS'!D2020='CONCLUSÃO INFORMAL'!D2020)</f>
        <v>1</v>
      </c>
      <c r="Q2003" t="b">
        <f>AND('INF GERAIS'!E2020=RESUMO!E2020,'INF GERAIS'!E2020='TERMO DE ADESÃO'!E2020,'INF GERAIS'!E2020=EVENTOS!E2020,'INF GERAIS'!E2020=PAGAMENTOS!E2020,'INF GERAIS'!E2020=VISTORIA!E2020,'INF GERAIS'!E2020='PRESTAÇÃO DE CONTAS'!E2020,'INF GERAIS'!E2020='OBS  ENC'!E2020,'INF GERAIS'!E2020='CONCLUSÃO INFORMAL'!E2020)</f>
        <v>1</v>
      </c>
    </row>
    <row r="2004" spans="15:17" x14ac:dyDescent="0.35">
      <c r="O2004" t="b">
        <f>AND('INF GERAIS'!B2021=LEFT(RESUMO!B2021,9),'INF GERAIS'!B2021=LEFT('TERMO DE ADESÃO'!B2021,9),'INF GERAIS'!B2021=LEFT(EVENTOS!B2021,9),'INF GERAIS'!B2021=LEFT(PAGAMENTOS!B2021,9),'INF GERAIS'!B2021=LEFT(VISTORIA!B2021,9),'INF GERAIS'!B2021=LEFT('PRESTAÇÃO DE CONTAS'!B2021,9),'INF GERAIS'!B2021=LEFT('OBS  ENC'!B2021,9),'INF GERAIS'!B2021=LEFT('CONCLUSÃO INFORMAL'!B2021,9))</f>
        <v>1</v>
      </c>
      <c r="P2004" t="b">
        <f>AND('INF GERAIS'!D2021=RESUMO!D2021,'INF GERAIS'!D2021='TERMO DE ADESÃO'!D2021,'INF GERAIS'!D2021=EVENTOS!D2021,'INF GERAIS'!D2021=PAGAMENTOS!D2021,'INF GERAIS'!D2021=VISTORIA!D2021,'INF GERAIS'!D2021='PRESTAÇÃO DE CONTAS'!D2021,'INF GERAIS'!D2021='OBS  ENC'!D2021,'INF GERAIS'!D2021='CONCLUSÃO INFORMAL'!D2021)</f>
        <v>1</v>
      </c>
      <c r="Q2004" t="b">
        <f>AND('INF GERAIS'!E2021=RESUMO!E2021,'INF GERAIS'!E2021='TERMO DE ADESÃO'!E2021,'INF GERAIS'!E2021=EVENTOS!E2021,'INF GERAIS'!E2021=PAGAMENTOS!E2021,'INF GERAIS'!E2021=VISTORIA!E2021,'INF GERAIS'!E2021='PRESTAÇÃO DE CONTAS'!E2021,'INF GERAIS'!E2021='OBS  ENC'!E2021,'INF GERAIS'!E2021='CONCLUSÃO INFORMAL'!E2021)</f>
        <v>1</v>
      </c>
    </row>
    <row r="2005" spans="15:17" x14ac:dyDescent="0.35">
      <c r="O2005" t="b">
        <f>AND('INF GERAIS'!B2022=LEFT(RESUMO!B2022,9),'INF GERAIS'!B2022=LEFT('TERMO DE ADESÃO'!B2022,9),'INF GERAIS'!B2022=LEFT(EVENTOS!B2022,9),'INF GERAIS'!B2022=LEFT(PAGAMENTOS!B2022,9),'INF GERAIS'!B2022=LEFT(VISTORIA!B2022,9),'INF GERAIS'!B2022=LEFT('PRESTAÇÃO DE CONTAS'!B2022,9),'INF GERAIS'!B2022=LEFT('OBS  ENC'!B2022,9),'INF GERAIS'!B2022=LEFT('CONCLUSÃO INFORMAL'!B2022,9))</f>
        <v>1</v>
      </c>
      <c r="P2005" t="b">
        <f>AND('INF GERAIS'!D2022=RESUMO!D2022,'INF GERAIS'!D2022='TERMO DE ADESÃO'!D2022,'INF GERAIS'!D2022=EVENTOS!D2022,'INF GERAIS'!D2022=PAGAMENTOS!D2022,'INF GERAIS'!D2022=VISTORIA!D2022,'INF GERAIS'!D2022='PRESTAÇÃO DE CONTAS'!D2022,'INF GERAIS'!D2022='OBS  ENC'!D2022,'INF GERAIS'!D2022='CONCLUSÃO INFORMAL'!D2022)</f>
        <v>1</v>
      </c>
      <c r="Q2005" t="b">
        <f>AND('INF GERAIS'!E2022=RESUMO!E2022,'INF GERAIS'!E2022='TERMO DE ADESÃO'!E2022,'INF GERAIS'!E2022=EVENTOS!E2022,'INF GERAIS'!E2022=PAGAMENTOS!E2022,'INF GERAIS'!E2022=VISTORIA!E2022,'INF GERAIS'!E2022='PRESTAÇÃO DE CONTAS'!E2022,'INF GERAIS'!E2022='OBS  ENC'!E2022,'INF GERAIS'!E2022='CONCLUSÃO INFORMAL'!E2022)</f>
        <v>1</v>
      </c>
    </row>
    <row r="2006" spans="15:17" x14ac:dyDescent="0.35">
      <c r="O2006" t="b">
        <f>AND('INF GERAIS'!B2023=LEFT(RESUMO!B2023,9),'INF GERAIS'!B2023=LEFT('TERMO DE ADESÃO'!B2023,9),'INF GERAIS'!B2023=LEFT(EVENTOS!B2023,9),'INF GERAIS'!B2023=LEFT(PAGAMENTOS!B2023,9),'INF GERAIS'!B2023=LEFT(VISTORIA!B2023,9),'INF GERAIS'!B2023=LEFT('PRESTAÇÃO DE CONTAS'!B2023,9),'INF GERAIS'!B2023=LEFT('OBS  ENC'!B2023,9),'INF GERAIS'!B2023=LEFT('CONCLUSÃO INFORMAL'!B2023,9))</f>
        <v>1</v>
      </c>
      <c r="P2006" t="b">
        <f>AND('INF GERAIS'!D2023=RESUMO!D2023,'INF GERAIS'!D2023='TERMO DE ADESÃO'!D2023,'INF GERAIS'!D2023=EVENTOS!D2023,'INF GERAIS'!D2023=PAGAMENTOS!D2023,'INF GERAIS'!D2023=VISTORIA!D2023,'INF GERAIS'!D2023='PRESTAÇÃO DE CONTAS'!D2023,'INF GERAIS'!D2023='OBS  ENC'!D2023,'INF GERAIS'!D2023='CONCLUSÃO INFORMAL'!D2023)</f>
        <v>1</v>
      </c>
      <c r="Q2006" t="b">
        <f>AND('INF GERAIS'!E2023=RESUMO!E2023,'INF GERAIS'!E2023='TERMO DE ADESÃO'!E2023,'INF GERAIS'!E2023=EVENTOS!E2023,'INF GERAIS'!E2023=PAGAMENTOS!E2023,'INF GERAIS'!E2023=VISTORIA!E2023,'INF GERAIS'!E2023='PRESTAÇÃO DE CONTAS'!E2023,'INF GERAIS'!E2023='OBS  ENC'!E2023,'INF GERAIS'!E2023='CONCLUSÃO INFORMAL'!E2023)</f>
        <v>1</v>
      </c>
    </row>
  </sheetData>
  <protectedRanges>
    <protectedRange password="C519" sqref="U4:AC4 V5:AC188" name="INT_GERAL_1" securityDescriptor="O:WDG:WDD:(A;;CC;;;S-1-5-21-1032028694-930110156-3898847061-3772)(A;;CC;;;S-1-5-21-1032028694-930110156-3898847061-3154)(A;;CC;;;S-1-5-21-1032028694-930110156-3898847061-3696)(A;;CC;;;S-1-5-21-1032028694-930110156-3898847061-3133)(A;;CC;;;S-1-5-21-1032028694-930110156-3898847061-3153)(A;;CC;;;S-1-5-21-1032028694-930110156-3898847061-2563)(A;;CC;;;S-1-5-21-1032028694-930110156-3898847061-3740)(A;;CC;;;S-1-5-21-1032028694-930110156-3898847061-3127)(A;;CC;;;S-1-5-21-1032028694-930110156-3898847061-3129)(A;;CC;;;S-1-5-21-1032028694-930110156-3898847061-3643)(A;;CC;;;S-1-5-21-1032028694-930110156-3898847061-3702)(A;;CC;;;S-1-5-21-1032028694-930110156-3898847061-1665)(A;;CC;;;S-1-5-21-1032028694-930110156-3898847061-3758)"/>
    <protectedRange password="C519" sqref="U5:U188" name="INT_GERAL_1_1" securityDescriptor="O:WDG:WDD:(A;;CC;;;S-1-5-21-1032028694-930110156-3898847061-3772)(A;;CC;;;S-1-5-21-1032028694-930110156-3898847061-3154)(A;;CC;;;S-1-5-21-1032028694-930110156-3898847061-3696)(A;;CC;;;S-1-5-21-1032028694-930110156-3898847061-3133)(A;;CC;;;S-1-5-21-1032028694-930110156-3898847061-3153)(A;;CC;;;S-1-5-21-1032028694-930110156-3898847061-2563)(A;;CC;;;S-1-5-21-1032028694-930110156-3898847061-3740)(A;;CC;;;S-1-5-21-1032028694-930110156-3898847061-3127)(A;;CC;;;S-1-5-21-1032028694-930110156-3898847061-3129)(A;;CC;;;S-1-5-21-1032028694-930110156-3898847061-3643)(A;;CC;;;S-1-5-21-1032028694-930110156-3898847061-3702)(A;;CC;;;S-1-5-21-1032028694-930110156-3898847061-1665)(A;;CC;;;S-1-5-21-1032028694-930110156-3898847061-3758)"/>
  </protectedRanges>
  <customSheetViews>
    <customSheetView guid="{B5BE78D1-0D47-469B-8F65-82EBF0EA1F66}" showPageBreaks="1" topLeftCell="C13">
      <selection activeCell="AG1" sqref="AG1:AG2"/>
      <pageMargins left="0.511811024" right="0.511811024" top="0.78740157499999996" bottom="0.78740157499999996" header="0.31496062000000002" footer="0.31496062000000002"/>
      <pageSetup paperSize="9" orientation="portrait" r:id="rId1"/>
    </customSheetView>
    <customSheetView guid="{A585DDF7-0A3C-4962-AEC1-1EDDD285BC8E}" topLeftCell="C13">
      <selection activeCell="AJ1" sqref="AJ1:AJ2"/>
      <pageMargins left="0.511811024" right="0.511811024" top="0.78740157499999996" bottom="0.78740157499999996" header="0.31496062000000002" footer="0.31496062000000002"/>
      <pageSetup paperSize="9" orientation="portrait" r:id="rId2"/>
    </customSheetView>
    <customSheetView guid="{1504FA50-5BEF-4B72-815D-AABBA0DC206D}" topLeftCell="C13">
      <selection activeCell="AG1" sqref="AG1"/>
      <pageMargins left="0.511811024" right="0.511811024" top="0.78740157499999996" bottom="0.78740157499999996" header="0.31496062000000002" footer="0.31496062000000002"/>
      <pageSetup paperSize="9" orientation="portrait" r:id="rId3"/>
    </customSheetView>
    <customSheetView guid="{14BF71DD-AD3F-418F-B86C-B7F01AFDEC65}" topLeftCell="C22">
      <selection activeCell="AD1" sqref="AD1:AD2"/>
      <pageMargins left="0.511811024" right="0.511811024" top="0.78740157499999996" bottom="0.78740157499999996" header="0.31496062000000002" footer="0.31496062000000002"/>
      <pageSetup paperSize="9" orientation="portrait" r:id="rId4"/>
    </customSheetView>
    <customSheetView guid="{AD046ECD-751F-4332-8FC4-274F08D4DE7E}" topLeftCell="A13">
      <selection activeCell="AT1" sqref="AT1:AT2"/>
      <pageMargins left="0.511811024" right="0.511811024" top="0.78740157499999996" bottom="0.78740157499999996" header="0.31496062000000002" footer="0.31496062000000002"/>
      <pageSetup paperSize="9" orientation="portrait" r:id="rId5"/>
    </customSheetView>
    <customSheetView guid="{286B6661-33B5-4C7B-9686-166C222D27BC}" showPageBreaks="1" topLeftCell="A13">
      <selection activeCell="BB1" sqref="BB1:BB2"/>
      <pageMargins left="0.511811024" right="0.511811024" top="0.78740157499999996" bottom="0.78740157499999996" header="0.31496062000000002" footer="0.31496062000000002"/>
      <pageSetup paperSize="9" orientation="portrait" r:id="rId6"/>
    </customSheetView>
    <customSheetView guid="{3D50BA80-5F45-4C77-89E4-3F1F12E755CC}" topLeftCell="AA1">
      <selection activeCell="AB1" sqref="AB1:AB2"/>
      <pageMargins left="0.511811024" right="0.511811024" top="0.78740157499999996" bottom="0.78740157499999996" header="0.31496062000000002" footer="0.31496062000000002"/>
      <pageSetup paperSize="9" orientation="portrait" r:id="rId7"/>
    </customSheetView>
    <customSheetView guid="{134D87D5-BBCD-491A-8CB6-269B6CA3C08C}" topLeftCell="D6">
      <selection activeCell="I23" sqref="I23"/>
      <pageMargins left="0.511811024" right="0.511811024" top="0.78740157499999996" bottom="0.78740157499999996" header="0.31496062000000002" footer="0.31496062000000002"/>
      <pageSetup paperSize="9" orientation="portrait" r:id="rId8"/>
    </customSheetView>
    <customSheetView guid="{8DB724D8-71C2-4737-B6C6-48C13CCF3FA3}" topLeftCell="AK10">
      <selection activeCell="AJ1" sqref="AJ1:AJ2"/>
      <pageMargins left="0.511811024" right="0.511811024" top="0.78740157499999996" bottom="0.78740157499999996" header="0.31496062000000002" footer="0.31496062000000002"/>
      <pageSetup paperSize="9" orientation="portrait" r:id="rId9"/>
    </customSheetView>
    <customSheetView guid="{567EA607-724B-4D2C-BBE1-9D84263B16FE}" topLeftCell="AK1">
      <selection activeCell="AI1" sqref="AI1:AI2"/>
      <pageMargins left="0.511811024" right="0.511811024" top="0.78740157499999996" bottom="0.78740157499999996" header="0.31496062000000002" footer="0.31496062000000002"/>
      <pageSetup paperSize="9" orientation="portrait" r:id="rId10"/>
    </customSheetView>
    <customSheetView guid="{78A03B60-065F-4D1D-9F63-2E6EED610C2B}" topLeftCell="C15">
      <selection activeCell="AF1" sqref="AF1:AF2"/>
      <pageMargins left="0.511811024" right="0.511811024" top="0.78740157499999996" bottom="0.78740157499999996" header="0.31496062000000002" footer="0.31496062000000002"/>
      <pageSetup paperSize="9" orientation="portrait" r:id="rId11"/>
    </customSheetView>
    <customSheetView guid="{7A4BD4B8-7473-48EF-95D4-11E228745E12}" showPageBreaks="1">
      <selection activeCell="AE1" sqref="AE1:AE2"/>
      <pageMargins left="0.511811024" right="0.511811024" top="0.78740157499999996" bottom="0.78740157499999996" header="0.31496062000000002" footer="0.31496062000000002"/>
      <pageSetup paperSize="9" orientation="portrait" r:id="rId12"/>
    </customSheetView>
    <customSheetView guid="{85F87CD0-5EA6-4229-84BD-1D11505A928D}" showPageBreaks="1" topLeftCell="A7">
      <selection activeCell="AJ1" sqref="AJ1:AJ2"/>
      <pageMargins left="0.511811024" right="0.511811024" top="0.78740157499999996" bottom="0.78740157499999996" header="0.31496062000000002" footer="0.31496062000000002"/>
      <pageSetup paperSize="9" orientation="portrait" r:id="rId13"/>
    </customSheetView>
    <customSheetView guid="{3B6F0F89-6487-42F6-BC01-DE8542B769AF}" showPageBreaks="1" topLeftCell="X1">
      <selection activeCell="AH1" sqref="AH1:AH2"/>
      <pageMargins left="0.511811024" right="0.511811024" top="0.78740157499999996" bottom="0.78740157499999996" header="0.31496062000000002" footer="0.31496062000000002"/>
      <pageSetup paperSize="9" orientation="portrait" r:id="rId14"/>
    </customSheetView>
    <customSheetView guid="{0B05DA22-0544-45F5-9F7C-7731AB266AE9}" showAutoFilter="1" topLeftCell="Q1">
      <selection activeCell="U80" sqref="U80"/>
      <pageMargins left="0.511811024" right="0.511811024" top="0.78740157499999996" bottom="0.78740157499999996" header="0.31496062000000002" footer="0.31496062000000002"/>
      <pageSetup paperSize="9" orientation="portrait" r:id="rId15"/>
      <autoFilter ref="AE4:AG188" xr:uid="{90888EBE-D898-4EDB-B1C4-BDEADED2C584}"/>
    </customSheetView>
    <customSheetView guid="{7319A0ED-B7A2-459D-898B-E7527AB2940D}" topLeftCell="S1">
      <selection activeCell="AP1" sqref="AP1:AP2"/>
      <pageMargins left="0.511811024" right="0.511811024" top="0.78740157499999996" bottom="0.78740157499999996" header="0.31496062000000002" footer="0.31496062000000002"/>
      <pageSetup paperSize="9" orientation="portrait" r:id="rId16"/>
    </customSheetView>
    <customSheetView guid="{94E41AD1-0E1B-445B-AC0B-FFC90943438B}" topLeftCell="S133">
      <selection activeCell="AC1" sqref="AC1:AC2"/>
      <pageMargins left="0.511811024" right="0.511811024" top="0.78740157499999996" bottom="0.78740157499999996" header="0.31496062000000002" footer="0.31496062000000002"/>
      <pageSetup paperSize="9" orientation="portrait" r:id="rId17"/>
    </customSheetView>
    <customSheetView guid="{F6ECD0CB-F2F9-4FDC-9DDC-29355C938B39}" topLeftCell="X1">
      <selection activeCell="AN1" sqref="AN1:AN2"/>
      <pageMargins left="0.511811024" right="0.511811024" top="0.78740157499999996" bottom="0.78740157499999996" header="0.31496062000000002" footer="0.31496062000000002"/>
      <pageSetup paperSize="9" orientation="portrait" r:id="rId18"/>
    </customSheetView>
    <customSheetView guid="{020877D2-9E31-47B0-BF36-B6E09DD3D5C1}" topLeftCell="H85">
      <selection activeCell="AA1" sqref="AA1:AA2"/>
      <pageMargins left="0.511811024" right="0.511811024" top="0.78740157499999996" bottom="0.78740157499999996" header="0.31496062000000002" footer="0.31496062000000002"/>
    </customSheetView>
    <customSheetView guid="{B67115AF-5483-47F3-9D4D-2630A9D3733D}" topLeftCell="A10">
      <selection activeCell="AA1" sqref="AA1:AA2"/>
      <pageMargins left="0.511811024" right="0.511811024" top="0.78740157499999996" bottom="0.78740157499999996" header="0.31496062000000002" footer="0.31496062000000002"/>
    </customSheetView>
    <customSheetView guid="{147E138F-2973-4C9E-8537-978B336ED5C8}" topLeftCell="W4">
      <selection activeCell="AB1" sqref="AB1:AB2"/>
      <pageMargins left="0.511811024" right="0.511811024" top="0.78740157499999996" bottom="0.78740157499999996" header="0.31496062000000002" footer="0.31496062000000002"/>
    </customSheetView>
    <customSheetView guid="{CA5E33D8-95F8-4696-B4B2-B4448937BCFB}" topLeftCell="W1">
      <selection activeCell="AB1" sqref="AB1:AB2"/>
      <pageMargins left="0.511811024" right="0.511811024" top="0.78740157499999996" bottom="0.78740157499999996" header="0.31496062000000002" footer="0.31496062000000002"/>
    </customSheetView>
    <customSheetView guid="{F026BF9E-B40B-4FA8-8432-40C252931F7F}" showPageBreaks="1">
      <selection activeCell="AI1" sqref="AI1:AI2"/>
      <pageMargins left="0.511811024" right="0.511811024" top="0.78740157499999996" bottom="0.78740157499999996" header="0.31496062000000002" footer="0.31496062000000002"/>
      <pageSetup paperSize="9" orientation="portrait" r:id="rId19"/>
    </customSheetView>
    <customSheetView guid="{DD08D2A4-472D-447F-BF8C-563FF3A48D40}" topLeftCell="P1">
      <selection activeCell="AE1" sqref="AE1:AE2"/>
      <pageMargins left="0.511811024" right="0.511811024" top="0.78740157499999996" bottom="0.78740157499999996" header="0.31496062000000002" footer="0.31496062000000002"/>
      <pageSetup paperSize="9" orientation="portrait" r:id="rId20"/>
    </customSheetView>
    <customSheetView guid="{6D74C590-C00F-4FE4-A1EA-7DCD0D01B483}" showPageBreaks="1" topLeftCell="AA4">
      <selection activeCell="AQ1" sqref="AQ1:AQ2"/>
      <pageMargins left="0.511811024" right="0.511811024" top="0.78740157499999996" bottom="0.78740157499999996" header="0.31496062000000002" footer="0.31496062000000002"/>
      <pageSetup paperSize="9" orientation="portrait" horizontalDpi="4294967294" verticalDpi="4294967294" r:id="rId21"/>
    </customSheetView>
    <customSheetView guid="{C7286046-E13C-47DD-8832-615373BBE117}" topLeftCell="D7">
      <selection activeCell="AF1" sqref="AF1:AF2"/>
      <pageMargins left="0.511811024" right="0.511811024" top="0.78740157499999996" bottom="0.78740157499999996" header="0.31496062000000002" footer="0.31496062000000002"/>
      <pageSetup paperSize="9" orientation="portrait" r:id="rId22"/>
    </customSheetView>
    <customSheetView guid="{77D7969D-7D51-405F-9672-1A9E508C0254}" topLeftCell="AK1">
      <selection activeCell="BB1" sqref="BB1"/>
      <pageMargins left="0.511811024" right="0.511811024" top="0.78740157499999996" bottom="0.78740157499999996" header="0.31496062000000002" footer="0.31496062000000002"/>
      <pageSetup paperSize="0" orientation="portrait" horizontalDpi="0" verticalDpi="0" copies="0"/>
    </customSheetView>
    <customSheetView guid="{0EA8F376-CCC5-4424-82FF-4FCBECF61C7C}" topLeftCell="AK1">
      <selection activeCell="AC1" sqref="AC1:AC2"/>
      <pageMargins left="0.511811024" right="0.511811024" top="0.78740157499999996" bottom="0.78740157499999996" header="0.31496062000000002" footer="0.31496062000000002"/>
      <pageSetup paperSize="0" orientation="portrait" horizontalDpi="0" verticalDpi="0" copies="0"/>
    </customSheetView>
    <customSheetView guid="{D837B8D3-C51B-40F7-87E9-DF86CA90BFB5}" showPageBreaks="1" topLeftCell="AK10">
      <selection activeCell="AF1" sqref="AF1:AF2"/>
      <pageMargins left="0.511811024" right="0.511811024" top="0.78740157499999996" bottom="0.78740157499999996" header="0.31496062000000002" footer="0.31496062000000002"/>
      <pageSetup paperSize="9" orientation="portrait" r:id="rId23"/>
    </customSheetView>
    <customSheetView guid="{2D9D49CE-0FFE-48B3-B032-F69BEBAB6071}" showPageBreaks="1" topLeftCell="AK10">
      <selection activeCell="AM1" sqref="AM1:AM2"/>
      <pageMargins left="0.511811024" right="0.511811024" top="0.78740157499999996" bottom="0.78740157499999996" header="0.31496062000000002" footer="0.31496062000000002"/>
      <pageSetup paperSize="9" orientation="portrait" r:id="rId24"/>
    </customSheetView>
    <customSheetView guid="{53728C17-6B57-4D5E-91EC-B1CDD187BF62}" topLeftCell="AK10">
      <selection activeCell="BB23" sqref="BB23"/>
      <pageMargins left="0.511811024" right="0.511811024" top="0.78740157499999996" bottom="0.78740157499999996" header="0.31496062000000002" footer="0.31496062000000002"/>
      <pageSetup paperSize="9" orientation="portrait" r:id="rId25"/>
    </customSheetView>
    <customSheetView guid="{16C96C58-9237-4D8E-9561-63FC61590799}" topLeftCell="AK1">
      <selection activeCell="BB1" sqref="BB1:BB2"/>
      <pageMargins left="0.511811024" right="0.511811024" top="0.78740157499999996" bottom="0.78740157499999996" header="0.31496062000000002" footer="0.31496062000000002"/>
      <pageSetup paperSize="9" orientation="portrait" r:id="rId26"/>
    </customSheetView>
    <customSheetView guid="{8294B4A2-F0F1-4668-8538-74E7B1B76CE1}" showPageBreaks="1" topLeftCell="A13">
      <selection activeCell="AV1" sqref="AV1:AV2"/>
      <pageMargins left="0.511811024" right="0.511811024" top="0.78740157499999996" bottom="0.78740157499999996" header="0.31496062000000002" footer="0.31496062000000002"/>
      <pageSetup paperSize="9" orientation="portrait" r:id="rId27"/>
    </customSheetView>
    <customSheetView guid="{1E0302C1-64F9-4274-8E78-20F1B318B61C}" topLeftCell="C13">
      <selection activeCell="AI1" sqref="AI1"/>
      <pageMargins left="0.511811024" right="0.511811024" top="0.78740157499999996" bottom="0.78740157499999996" header="0.31496062000000002" footer="0.31496062000000002"/>
      <pageSetup paperSize="9" orientation="portrait" r:id="rId28"/>
    </customSheetView>
    <customSheetView guid="{1BB36DE2-2A74-4DAD-A297-C35420235BF0}" topLeftCell="C13">
      <selection activeCell="AF1" sqref="AF1:AF2"/>
      <pageMargins left="0.511811024" right="0.511811024" top="0.78740157499999996" bottom="0.78740157499999996" header="0.31496062000000002" footer="0.31496062000000002"/>
      <pageSetup paperSize="9" orientation="portrait" r:id="rId29"/>
    </customSheetView>
    <customSheetView guid="{11F48615-B8BF-4323-8500-7333A467AA12}" topLeftCell="C13">
      <selection activeCell="BD1" sqref="BD1:BD2"/>
      <pageMargins left="0.511811024" right="0.511811024" top="0.78740157499999996" bottom="0.78740157499999996" header="0.31496062000000002" footer="0.31496062000000002"/>
      <pageSetup paperSize="9" orientation="portrait" r:id="rId30"/>
    </customSheetView>
    <customSheetView guid="{5BC2AC27-9B72-4144-A6DA-27C855BC56DD}" topLeftCell="AL1">
      <selection activeCell="AC1" sqref="AC1:AC2"/>
      <pageMargins left="0.511811024" right="0.511811024" top="0.78740157499999996" bottom="0.78740157499999996" header="0.31496062000000002" footer="0.31496062000000002"/>
      <pageSetup paperSize="9" orientation="portrait" r:id="rId31"/>
    </customSheetView>
  </customSheetViews>
  <phoneticPr fontId="140" type="noConversion"/>
  <pageMargins left="0.511811024" right="0.511811024" top="0.78740157499999996" bottom="0.78740157499999996" header="0.31496062000000002" footer="0.31496062000000002"/>
  <pageSetup paperSize="9" orientation="portrait" r:id="rId3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1"/>
  <dimension ref="A1:AMK1514"/>
  <sheetViews>
    <sheetView zoomScale="80" zoomScaleNormal="55" workbookViewId="0">
      <selection activeCell="A967" sqref="A967:XFD967"/>
    </sheetView>
  </sheetViews>
  <sheetFormatPr defaultColWidth="8.81640625" defaultRowHeight="54" customHeight="1" x14ac:dyDescent="0.35"/>
  <cols>
    <col min="1" max="1" width="14.81640625" customWidth="1"/>
    <col min="2" max="2" width="12.81640625" style="48" bestFit="1" customWidth="1"/>
    <col min="3" max="3" width="9.81640625" style="48" bestFit="1" customWidth="1"/>
    <col min="4" max="4" width="9.1796875" style="48"/>
    <col min="5" max="5" width="19" style="48" customWidth="1"/>
    <col min="6" max="6" width="9.1796875" style="48"/>
    <col min="7" max="7" width="16.1796875" style="48" customWidth="1"/>
    <col min="8" max="8" width="21.1796875" style="48" customWidth="1"/>
    <col min="9" max="9" width="22.1796875" style="48" customWidth="1"/>
    <col min="10" max="10" width="25.453125" style="429" customWidth="1"/>
    <col min="11" max="11" width="15.81640625" style="431" bestFit="1" customWidth="1"/>
    <col min="12" max="12" width="16.81640625" style="74" customWidth="1"/>
    <col min="13" max="13" width="73.1796875" style="48" customWidth="1"/>
    <col min="14" max="15" width="9.1796875" style="48"/>
    <col min="16" max="16" width="21.1796875" style="48" bestFit="1" customWidth="1"/>
    <col min="17" max="17" width="17.1796875" style="48" bestFit="1" customWidth="1"/>
    <col min="18" max="19" width="9.1796875" style="48" bestFit="1" customWidth="1"/>
    <col min="20" max="20" width="16.453125" style="48" customWidth="1"/>
    <col min="21" max="21" width="9.1796875" style="48"/>
    <col min="22" max="22" width="13.453125" style="48" bestFit="1" customWidth="1"/>
    <col min="23" max="1025" width="8.81640625" style="48"/>
    <col min="1026" max="16384" width="8.81640625" style="75"/>
  </cols>
  <sheetData>
    <row r="1" spans="1:22" ht="114" customHeight="1" thickBot="1" x14ac:dyDescent="0.4">
      <c r="A1" s="48"/>
      <c r="D1" s="2121" t="s">
        <v>1379</v>
      </c>
      <c r="E1" s="2121"/>
      <c r="F1" s="2121"/>
      <c r="G1" s="2121"/>
      <c r="H1" s="2121"/>
      <c r="I1" s="2121"/>
      <c r="J1" s="2121"/>
      <c r="K1" s="2121"/>
      <c r="L1" s="2121"/>
      <c r="M1" s="49"/>
    </row>
    <row r="2" spans="1:22" ht="54" customHeight="1" thickBot="1" x14ac:dyDescent="0.4">
      <c r="A2" s="269" t="s">
        <v>1380</v>
      </c>
      <c r="B2" s="269" t="s">
        <v>1381</v>
      </c>
      <c r="C2" s="269" t="s">
        <v>1382</v>
      </c>
      <c r="D2" s="269" t="s">
        <v>1383</v>
      </c>
      <c r="E2" s="269" t="s">
        <v>1384</v>
      </c>
      <c r="F2" s="269" t="s">
        <v>1385</v>
      </c>
      <c r="G2" s="269" t="s">
        <v>1386</v>
      </c>
      <c r="H2" s="269" t="s">
        <v>1387</v>
      </c>
      <c r="I2" s="269" t="s">
        <v>1388</v>
      </c>
      <c r="J2" s="416" t="s">
        <v>1389</v>
      </c>
      <c r="K2" s="430" t="s">
        <v>1390</v>
      </c>
      <c r="L2" s="269" t="s">
        <v>1391</v>
      </c>
      <c r="M2" s="270" t="s">
        <v>1392</v>
      </c>
      <c r="O2" s="75" t="s">
        <v>4663</v>
      </c>
      <c r="P2" s="76" t="s">
        <v>65</v>
      </c>
      <c r="Q2" s="77" t="s">
        <v>66</v>
      </c>
      <c r="R2" s="76" t="s">
        <v>67</v>
      </c>
      <c r="S2" s="76" t="s">
        <v>68</v>
      </c>
      <c r="T2" s="76" t="s">
        <v>69</v>
      </c>
      <c r="U2" s="75"/>
      <c r="V2" s="75" t="s">
        <v>4664</v>
      </c>
    </row>
    <row r="3" spans="1:22" ht="54" customHeight="1" x14ac:dyDescent="0.35">
      <c r="A3" s="133" t="s">
        <v>1393</v>
      </c>
      <c r="B3" s="132">
        <v>41822</v>
      </c>
      <c r="C3" s="133">
        <v>12</v>
      </c>
      <c r="D3" s="133" t="s">
        <v>1394</v>
      </c>
      <c r="E3" s="133" t="s">
        <v>1395</v>
      </c>
      <c r="F3" s="133" t="s">
        <v>1396</v>
      </c>
      <c r="G3" s="133" t="s">
        <v>1397</v>
      </c>
      <c r="H3" s="133" t="s">
        <v>1398</v>
      </c>
      <c r="I3" s="133" t="s">
        <v>872</v>
      </c>
      <c r="J3" s="417" t="s">
        <v>1399</v>
      </c>
      <c r="K3" s="134">
        <v>181041.92000000001</v>
      </c>
      <c r="L3" s="135" t="s">
        <v>1400</v>
      </c>
      <c r="M3" s="135" t="s">
        <v>1401</v>
      </c>
      <c r="O3" s="75" t="s">
        <v>4665</v>
      </c>
      <c r="P3" s="78">
        <f>K3</f>
        <v>181041.92000000001</v>
      </c>
      <c r="Q3" s="16">
        <f>B3</f>
        <v>41822</v>
      </c>
      <c r="R3" t="str">
        <f>A3</f>
        <v>2014OB000365</v>
      </c>
      <c r="S3" t="str">
        <f>G3</f>
        <v>2014NE000178</v>
      </c>
      <c r="T3" t="str">
        <f>M3</f>
        <v>Pagamento ref. a 1ª parcela do FEM 2, Pavimentação em paralelepipedos Graniticos.</v>
      </c>
      <c r="U3" s="75"/>
      <c r="V3" s="75" t="b">
        <f>A3='[1]FEM 2'!C3</f>
        <v>1</v>
      </c>
    </row>
    <row r="4" spans="1:22" ht="54" customHeight="1" x14ac:dyDescent="0.35">
      <c r="A4" s="133" t="s">
        <v>1402</v>
      </c>
      <c r="B4" s="132">
        <v>41822</v>
      </c>
      <c r="C4" s="133">
        <v>11</v>
      </c>
      <c r="D4" s="133" t="s">
        <v>1394</v>
      </c>
      <c r="E4" s="133" t="s">
        <v>1403</v>
      </c>
      <c r="F4" s="133" t="s">
        <v>1396</v>
      </c>
      <c r="G4" s="133" t="s">
        <v>1404</v>
      </c>
      <c r="H4" s="133" t="s">
        <v>1405</v>
      </c>
      <c r="I4" s="133" t="s">
        <v>874</v>
      </c>
      <c r="J4" s="417" t="s">
        <v>1406</v>
      </c>
      <c r="K4" s="134">
        <v>271114.43</v>
      </c>
      <c r="L4" s="135" t="s">
        <v>1400</v>
      </c>
      <c r="M4" s="135" t="s">
        <v>1407</v>
      </c>
      <c r="O4" s="75" t="s">
        <v>4665</v>
      </c>
      <c r="P4" s="78">
        <f t="shared" ref="P4:P67" si="0">K4</f>
        <v>271114.43</v>
      </c>
      <c r="Q4" s="16">
        <f t="shared" ref="Q4:Q67" si="1">B4</f>
        <v>41822</v>
      </c>
      <c r="R4" t="str">
        <f t="shared" ref="R4:R67" si="2">A4</f>
        <v>2014OB000367</v>
      </c>
      <c r="S4" t="str">
        <f t="shared" ref="S4:S67" si="3">G4</f>
        <v>2014NE000179</v>
      </c>
      <c r="T4" t="str">
        <f t="shared" ref="T4:T67" si="4">M4</f>
        <v>Pagamento ref. a 1ª parcela do FEM 2, Pavim,entação e o Calçamento de diversas Ruas com Paralelepipedos de Pedras graniticas.</v>
      </c>
      <c r="V4" s="75" t="b">
        <f>A4='[1]FEM 2'!C4</f>
        <v>1</v>
      </c>
    </row>
    <row r="5" spans="1:22" ht="54" customHeight="1" x14ac:dyDescent="0.35">
      <c r="A5" s="133" t="s">
        <v>1408</v>
      </c>
      <c r="B5" s="132">
        <v>41822</v>
      </c>
      <c r="C5" s="133">
        <v>12</v>
      </c>
      <c r="D5" s="133" t="s">
        <v>1394</v>
      </c>
      <c r="E5" s="133" t="s">
        <v>1409</v>
      </c>
      <c r="F5" s="133" t="s">
        <v>1396</v>
      </c>
      <c r="G5" s="133" t="s">
        <v>1410</v>
      </c>
      <c r="H5" s="133" t="s">
        <v>1411</v>
      </c>
      <c r="I5" s="133" t="s">
        <v>879</v>
      </c>
      <c r="J5" s="417" t="s">
        <v>1412</v>
      </c>
      <c r="K5" s="134">
        <v>150897.07999999999</v>
      </c>
      <c r="L5" s="135" t="s">
        <v>1400</v>
      </c>
      <c r="M5" s="135" t="s">
        <v>1413</v>
      </c>
      <c r="O5" s="75" t="s">
        <v>4665</v>
      </c>
      <c r="P5" s="78">
        <f t="shared" si="0"/>
        <v>150897.07999999999</v>
      </c>
      <c r="Q5" s="16">
        <f t="shared" si="1"/>
        <v>41822</v>
      </c>
      <c r="R5" t="str">
        <f t="shared" si="2"/>
        <v>2014OB000368</v>
      </c>
      <c r="S5" t="str">
        <f t="shared" si="3"/>
        <v>2014NE000180</v>
      </c>
      <c r="T5" t="str">
        <f t="shared" si="4"/>
        <v>Pagamento ref. a 1ª parcela do FEM 2, Construção do Galpão para triagem de residuos sólidos domiciliares.</v>
      </c>
      <c r="V5" s="75" t="b">
        <f>A5='[1]FEM 2'!C5</f>
        <v>1</v>
      </c>
    </row>
    <row r="6" spans="1:22" ht="54" customHeight="1" x14ac:dyDescent="0.35">
      <c r="A6" s="133" t="s">
        <v>1414</v>
      </c>
      <c r="B6" s="132">
        <v>41822</v>
      </c>
      <c r="C6" s="133">
        <v>12</v>
      </c>
      <c r="D6" s="133" t="s">
        <v>1394</v>
      </c>
      <c r="E6" s="133" t="s">
        <v>1415</v>
      </c>
      <c r="F6" s="133" t="s">
        <v>1396</v>
      </c>
      <c r="G6" s="133" t="s">
        <v>1410</v>
      </c>
      <c r="H6" s="133" t="s">
        <v>1411</v>
      </c>
      <c r="I6" s="133" t="s">
        <v>875</v>
      </c>
      <c r="J6" s="417" t="s">
        <v>1412</v>
      </c>
      <c r="K6" s="134">
        <v>416430.87</v>
      </c>
      <c r="L6" s="135" t="s">
        <v>1400</v>
      </c>
      <c r="M6" s="135" t="s">
        <v>1416</v>
      </c>
      <c r="O6" s="75" t="s">
        <v>4665</v>
      </c>
      <c r="P6" s="78">
        <f t="shared" si="0"/>
        <v>416430.87</v>
      </c>
      <c r="Q6" s="16">
        <f t="shared" si="1"/>
        <v>41822</v>
      </c>
      <c r="R6" t="str">
        <f t="shared" si="2"/>
        <v>2014OB000369</v>
      </c>
      <c r="S6" t="str">
        <f t="shared" si="3"/>
        <v>2014NE000180</v>
      </c>
      <c r="T6" t="str">
        <f t="shared" si="4"/>
        <v>Pagamento ref. a 1ª parcela do FEM 2, Pavimentação asfaltica em CBUQ em diversas ruas.</v>
      </c>
      <c r="V6" s="75" t="b">
        <f>A6='[1]FEM 2'!C6</f>
        <v>1</v>
      </c>
    </row>
    <row r="7" spans="1:22" ht="54" customHeight="1" x14ac:dyDescent="0.35">
      <c r="A7" s="133" t="s">
        <v>1417</v>
      </c>
      <c r="B7" s="132">
        <v>41822</v>
      </c>
      <c r="C7" s="133">
        <v>12</v>
      </c>
      <c r="D7" s="133" t="s">
        <v>1394</v>
      </c>
      <c r="E7" s="133" t="s">
        <v>1418</v>
      </c>
      <c r="F7" s="133" t="s">
        <v>1396</v>
      </c>
      <c r="G7" s="133" t="s">
        <v>1419</v>
      </c>
      <c r="H7" s="133" t="s">
        <v>1420</v>
      </c>
      <c r="I7" s="133" t="s">
        <v>881</v>
      </c>
      <c r="J7" s="417" t="s">
        <v>1421</v>
      </c>
      <c r="K7" s="134">
        <v>173980.5</v>
      </c>
      <c r="L7" s="135" t="s">
        <v>1400</v>
      </c>
      <c r="M7" s="135" t="s">
        <v>1422</v>
      </c>
      <c r="O7" s="75" t="s">
        <v>4665</v>
      </c>
      <c r="P7" s="78">
        <f t="shared" si="0"/>
        <v>173980.5</v>
      </c>
      <c r="Q7" s="16">
        <f t="shared" si="1"/>
        <v>41822</v>
      </c>
      <c r="R7" t="str">
        <f t="shared" si="2"/>
        <v>2014OB000370</v>
      </c>
      <c r="S7" t="str">
        <f t="shared" si="3"/>
        <v>2014NE000181</v>
      </c>
      <c r="T7" t="str">
        <f t="shared" si="4"/>
        <v>Pagamento ref. a 1ª parcela do FEM 2 , referente a reforma da Praça Kennedy</v>
      </c>
      <c r="V7" s="75" t="b">
        <f>A7='[1]FEM 2'!C7</f>
        <v>1</v>
      </c>
    </row>
    <row r="8" spans="1:22" ht="54" customHeight="1" x14ac:dyDescent="0.35">
      <c r="A8" s="133" t="s">
        <v>1423</v>
      </c>
      <c r="B8" s="132">
        <v>41822</v>
      </c>
      <c r="C8" s="133">
        <v>11</v>
      </c>
      <c r="D8" s="133" t="s">
        <v>1394</v>
      </c>
      <c r="E8" s="133" t="s">
        <v>1424</v>
      </c>
      <c r="F8" s="133" t="s">
        <v>1396</v>
      </c>
      <c r="G8" s="133" t="s">
        <v>1425</v>
      </c>
      <c r="H8" s="133" t="s">
        <v>1426</v>
      </c>
      <c r="I8" s="133" t="s">
        <v>949</v>
      </c>
      <c r="J8" s="417" t="s">
        <v>1427</v>
      </c>
      <c r="K8" s="134">
        <v>138242.54</v>
      </c>
      <c r="L8" s="135" t="s">
        <v>1400</v>
      </c>
      <c r="M8" s="135" t="s">
        <v>1428</v>
      </c>
      <c r="O8" s="75" t="s">
        <v>4665</v>
      </c>
      <c r="P8" s="78">
        <f t="shared" si="0"/>
        <v>138242.54</v>
      </c>
      <c r="Q8" s="16">
        <f t="shared" si="1"/>
        <v>41822</v>
      </c>
      <c r="R8" t="str">
        <f t="shared" si="2"/>
        <v>2014OB000371</v>
      </c>
      <c r="S8" t="str">
        <f t="shared" si="3"/>
        <v>2014NE000177</v>
      </c>
      <c r="T8" t="str">
        <f t="shared" si="4"/>
        <v>PAGAMENTO P/VIABILIZAR REPASSE DE RECURSOS FEM II,CONFORME LEI Nº 15.335 DE 25/06/2014.REF. A 1ª PARCELA AO MUNICIPIO DE CALÇADO/PE.CONSTRUÇÃO DE PAVIMENTAÇÃO EM PARALELEPIPEDO EM GRANITICO NA SEDE DO MUNICIPIO.</v>
      </c>
      <c r="V8" s="75" t="b">
        <f>A8='[1]FEM 2'!C8</f>
        <v>1</v>
      </c>
    </row>
    <row r="9" spans="1:22" ht="54" customHeight="1" x14ac:dyDescent="0.35">
      <c r="A9" s="133" t="s">
        <v>1429</v>
      </c>
      <c r="B9" s="132">
        <v>41822</v>
      </c>
      <c r="C9" s="133">
        <v>11</v>
      </c>
      <c r="D9" s="133" t="s">
        <v>1394</v>
      </c>
      <c r="E9" s="133" t="s">
        <v>1430</v>
      </c>
      <c r="F9" s="133" t="s">
        <v>1396</v>
      </c>
      <c r="G9" s="133" t="s">
        <v>1425</v>
      </c>
      <c r="H9" s="133" t="s">
        <v>1426</v>
      </c>
      <c r="I9" s="133" t="s">
        <v>950</v>
      </c>
      <c r="J9" s="417" t="s">
        <v>1427</v>
      </c>
      <c r="K9" s="134">
        <v>42840.31</v>
      </c>
      <c r="L9" s="135" t="s">
        <v>1400</v>
      </c>
      <c r="M9" s="135" t="s">
        <v>1431</v>
      </c>
      <c r="O9" s="75" t="s">
        <v>4665</v>
      </c>
      <c r="P9" s="78">
        <f t="shared" si="0"/>
        <v>42840.31</v>
      </c>
      <c r="Q9" s="16">
        <f t="shared" si="1"/>
        <v>41822</v>
      </c>
      <c r="R9" t="str">
        <f t="shared" si="2"/>
        <v>2014OB000372</v>
      </c>
      <c r="S9" t="str">
        <f t="shared" si="3"/>
        <v>2014NE000177</v>
      </c>
      <c r="T9" t="str">
        <f t="shared" si="4"/>
        <v>PAGAMENTO P/VIABILIZAR REPASSE DE RECURSOS FEM II,CONFORME LEI Nº 15.335 DE 25/06/2014.REF. A 1ª PARCELA AO MUNICIPIO DE CALÇADO/PE.CONSTRUÇÃO DE PAVIMENTAÇÃO EM PARALELEPIPEDO EM GRANITICO NO DISTRITO DE SANTA RITA.</v>
      </c>
      <c r="V9" s="75" t="b">
        <f>A9='[1]FEM 2'!C9</f>
        <v>1</v>
      </c>
    </row>
    <row r="10" spans="1:22" ht="54" customHeight="1" x14ac:dyDescent="0.35">
      <c r="A10" s="133" t="s">
        <v>1432</v>
      </c>
      <c r="B10" s="132">
        <v>41822</v>
      </c>
      <c r="C10" s="133">
        <v>12</v>
      </c>
      <c r="D10" s="133" t="s">
        <v>1394</v>
      </c>
      <c r="E10" s="133" t="s">
        <v>1433</v>
      </c>
      <c r="F10" s="133" t="s">
        <v>1396</v>
      </c>
      <c r="G10" s="133" t="s">
        <v>1434</v>
      </c>
      <c r="H10" s="133" t="s">
        <v>1435</v>
      </c>
      <c r="I10" s="133" t="s">
        <v>886</v>
      </c>
      <c r="J10" s="417" t="s">
        <v>1436</v>
      </c>
      <c r="K10" s="134">
        <v>88882.36</v>
      </c>
      <c r="L10" s="135" t="s">
        <v>1400</v>
      </c>
      <c r="M10" s="135" t="s">
        <v>1437</v>
      </c>
      <c r="O10" s="75" t="s">
        <v>4665</v>
      </c>
      <c r="P10" s="78">
        <f t="shared" si="0"/>
        <v>88882.36</v>
      </c>
      <c r="Q10" s="16">
        <f t="shared" si="1"/>
        <v>41822</v>
      </c>
      <c r="R10" t="str">
        <f t="shared" si="2"/>
        <v>2014OB000373</v>
      </c>
      <c r="S10" t="str">
        <f t="shared" si="3"/>
        <v>2014NE000185</v>
      </c>
      <c r="T10" t="str">
        <f t="shared" si="4"/>
        <v>Pagamento ref. a 1ª parcela do FEM 2, pavimentação de ruas.</v>
      </c>
      <c r="V10" s="75" t="b">
        <f>A10='[1]FEM 2'!C10</f>
        <v>1</v>
      </c>
    </row>
    <row r="11" spans="1:22" ht="54" customHeight="1" x14ac:dyDescent="0.35">
      <c r="A11" s="133" t="s">
        <v>1438</v>
      </c>
      <c r="B11" s="132">
        <v>41822</v>
      </c>
      <c r="C11" s="133">
        <v>12</v>
      </c>
      <c r="D11" s="133" t="s">
        <v>1394</v>
      </c>
      <c r="E11" s="133" t="s">
        <v>1439</v>
      </c>
      <c r="F11" s="133" t="s">
        <v>1396</v>
      </c>
      <c r="G11" s="133" t="s">
        <v>1440</v>
      </c>
      <c r="H11" s="133" t="s">
        <v>1441</v>
      </c>
      <c r="I11" s="133" t="s">
        <v>952</v>
      </c>
      <c r="J11" s="417" t="s">
        <v>1442</v>
      </c>
      <c r="K11" s="134">
        <v>74079.960000000006</v>
      </c>
      <c r="L11" s="135" t="s">
        <v>1400</v>
      </c>
      <c r="M11" s="135" t="s">
        <v>1443</v>
      </c>
      <c r="O11" s="75" t="s">
        <v>4665</v>
      </c>
      <c r="P11" s="78">
        <f t="shared" si="0"/>
        <v>74079.960000000006</v>
      </c>
      <c r="Q11" s="16">
        <f t="shared" si="1"/>
        <v>41822</v>
      </c>
      <c r="R11" t="str">
        <f t="shared" si="2"/>
        <v>2014OB000374</v>
      </c>
      <c r="S11" t="str">
        <f t="shared" si="3"/>
        <v>2014NE000190</v>
      </c>
      <c r="T11" t="str">
        <f t="shared" si="4"/>
        <v>PAGAMENTO P/VIABILIZAR REPASSE DE RECURSOS FEM II,CONFORME LEI Nº 15.335 DE 25/06/2014.REF. A 1ª PARCELA AO MUNICIPIO DE CALUMBI/PE.CONSTRUÇÃO DE PAVIMENTAÇÃO EM PEDRA GRANITICA.</v>
      </c>
      <c r="V11" s="75" t="b">
        <f>A11='[1]FEM 2'!C11</f>
        <v>1</v>
      </c>
    </row>
    <row r="12" spans="1:22" ht="54" customHeight="1" x14ac:dyDescent="0.35">
      <c r="A12" s="133" t="s">
        <v>1444</v>
      </c>
      <c r="B12" s="132">
        <v>41822</v>
      </c>
      <c r="C12" s="133">
        <v>12</v>
      </c>
      <c r="D12" s="133" t="s">
        <v>1394</v>
      </c>
      <c r="E12" s="133" t="s">
        <v>1445</v>
      </c>
      <c r="F12" s="133" t="s">
        <v>1396</v>
      </c>
      <c r="G12" s="133" t="s">
        <v>1440</v>
      </c>
      <c r="H12" s="133" t="s">
        <v>1441</v>
      </c>
      <c r="I12" s="133" t="s">
        <v>954</v>
      </c>
      <c r="J12" s="417" t="s">
        <v>1442</v>
      </c>
      <c r="K12" s="134">
        <v>56512.91</v>
      </c>
      <c r="L12" s="135" t="s">
        <v>1400</v>
      </c>
      <c r="M12" s="135" t="s">
        <v>1446</v>
      </c>
      <c r="O12" s="75" t="s">
        <v>4665</v>
      </c>
      <c r="P12" s="78">
        <f t="shared" si="0"/>
        <v>56512.91</v>
      </c>
      <c r="Q12" s="16">
        <f t="shared" si="1"/>
        <v>41822</v>
      </c>
      <c r="R12" t="str">
        <f t="shared" si="2"/>
        <v>2014OB000375</v>
      </c>
      <c r="S12" t="str">
        <f t="shared" si="3"/>
        <v>2014NE000190</v>
      </c>
      <c r="T12" t="str">
        <f t="shared" si="4"/>
        <v>PAGAMENTO P/VIABILIZAR REPASSE DE RECURSOS FEM II,CONFORME LEI Nº 15.335 DE 25/06/2014.REF. A 1ª PARCELA AO MUNICIPIO DE CALUMBI/PE.CONSTRUÇÃO DE PRAÇA PARA LAZER E EVENTOS.</v>
      </c>
      <c r="V12" s="75" t="b">
        <f>A12='[1]FEM 2'!C12</f>
        <v>1</v>
      </c>
    </row>
    <row r="13" spans="1:22" ht="54" customHeight="1" x14ac:dyDescent="0.35">
      <c r="A13" s="133" t="s">
        <v>1447</v>
      </c>
      <c r="B13" s="132">
        <v>41822</v>
      </c>
      <c r="C13" s="133">
        <v>12</v>
      </c>
      <c r="D13" s="133" t="s">
        <v>1394</v>
      </c>
      <c r="E13" s="133" t="s">
        <v>1448</v>
      </c>
      <c r="F13" s="133" t="s">
        <v>1396</v>
      </c>
      <c r="G13" s="133" t="s">
        <v>1434</v>
      </c>
      <c r="H13" s="133" t="s">
        <v>1435</v>
      </c>
      <c r="I13" s="133" t="s">
        <v>885</v>
      </c>
      <c r="J13" s="417" t="s">
        <v>1436</v>
      </c>
      <c r="K13" s="134">
        <v>91416.05</v>
      </c>
      <c r="L13" s="135" t="s">
        <v>1400</v>
      </c>
      <c r="M13" s="135" t="s">
        <v>1449</v>
      </c>
      <c r="O13" s="75" t="s">
        <v>4665</v>
      </c>
      <c r="P13" s="78">
        <f t="shared" si="0"/>
        <v>91416.05</v>
      </c>
      <c r="Q13" s="16">
        <f t="shared" si="1"/>
        <v>41822</v>
      </c>
      <c r="R13" t="str">
        <f t="shared" si="2"/>
        <v>2014OB000376</v>
      </c>
      <c r="S13" t="str">
        <f t="shared" si="3"/>
        <v>2014NE000185</v>
      </c>
      <c r="T13" t="str">
        <f t="shared" si="4"/>
        <v>Pagamento ref. a 1ª parcela do FEM 2, Reforma e Ampliação da Unidade Mista Paulo Viana de Queiroz.</v>
      </c>
      <c r="V13" s="75" t="b">
        <f>A13='[1]FEM 2'!C13</f>
        <v>1</v>
      </c>
    </row>
    <row r="14" spans="1:22" ht="54" customHeight="1" x14ac:dyDescent="0.35">
      <c r="A14" s="133" t="s">
        <v>1450</v>
      </c>
      <c r="B14" s="132">
        <v>41822</v>
      </c>
      <c r="C14" s="133">
        <v>12</v>
      </c>
      <c r="D14" s="133" t="s">
        <v>1394</v>
      </c>
      <c r="E14" s="133" t="s">
        <v>1451</v>
      </c>
      <c r="F14" s="133" t="s">
        <v>1396</v>
      </c>
      <c r="G14" s="133" t="s">
        <v>1452</v>
      </c>
      <c r="H14" s="133" t="s">
        <v>1453</v>
      </c>
      <c r="I14" s="133" t="s">
        <v>889</v>
      </c>
      <c r="J14" s="417" t="s">
        <v>1454</v>
      </c>
      <c r="K14" s="134">
        <v>103956.88</v>
      </c>
      <c r="L14" s="135" t="s">
        <v>1400</v>
      </c>
      <c r="M14" s="135" t="s">
        <v>1455</v>
      </c>
      <c r="O14" s="75" t="s">
        <v>4665</v>
      </c>
      <c r="P14" s="78">
        <f t="shared" si="0"/>
        <v>103956.88</v>
      </c>
      <c r="Q14" s="16">
        <f t="shared" si="1"/>
        <v>41822</v>
      </c>
      <c r="R14" t="str">
        <f t="shared" si="2"/>
        <v>2014OB000377</v>
      </c>
      <c r="S14" t="str">
        <f t="shared" si="3"/>
        <v>2014NE000182</v>
      </c>
      <c r="T14" t="str">
        <f t="shared" si="4"/>
        <v>Pagamento ref. a 1ª parcela do FEM 2, capeamento asfáltico das ruas do Municipio</v>
      </c>
      <c r="V14" s="75" t="b">
        <f>A14='[1]FEM 2'!C14</f>
        <v>1</v>
      </c>
    </row>
    <row r="15" spans="1:22" ht="54" customHeight="1" x14ac:dyDescent="0.35">
      <c r="A15" s="133" t="s">
        <v>1456</v>
      </c>
      <c r="B15" s="132">
        <v>41822</v>
      </c>
      <c r="C15" s="133">
        <v>12</v>
      </c>
      <c r="D15" s="133" t="s">
        <v>1394</v>
      </c>
      <c r="E15" s="133" t="s">
        <v>1457</v>
      </c>
      <c r="F15" s="133" t="s">
        <v>1396</v>
      </c>
      <c r="G15" s="133" t="s">
        <v>1452</v>
      </c>
      <c r="H15" s="133" t="s">
        <v>1453</v>
      </c>
      <c r="I15" s="133" t="s">
        <v>888</v>
      </c>
      <c r="J15" s="417" t="s">
        <v>1454</v>
      </c>
      <c r="K15" s="134">
        <v>303369.84999999998</v>
      </c>
      <c r="L15" s="135" t="s">
        <v>1400</v>
      </c>
      <c r="M15" s="135" t="s">
        <v>1458</v>
      </c>
      <c r="O15" s="75" t="s">
        <v>4665</v>
      </c>
      <c r="P15" s="78">
        <f t="shared" si="0"/>
        <v>303369.84999999998</v>
      </c>
      <c r="Q15" s="16">
        <f t="shared" si="1"/>
        <v>41822</v>
      </c>
      <c r="R15" t="str">
        <f t="shared" si="2"/>
        <v>2014OB000378</v>
      </c>
      <c r="S15" t="str">
        <f t="shared" si="3"/>
        <v>2014NE000182</v>
      </c>
      <c r="T15" t="str">
        <f t="shared" si="4"/>
        <v>Pagamento ref. a 1ª parcela do FEM 2, Pavimentação em paralelepipedos em diversas ruas do Municipio.</v>
      </c>
      <c r="V15" s="75" t="b">
        <f>A15='[1]FEM 2'!C15</f>
        <v>1</v>
      </c>
    </row>
    <row r="16" spans="1:22" ht="54" customHeight="1" x14ac:dyDescent="0.35">
      <c r="A16" s="133" t="s">
        <v>1459</v>
      </c>
      <c r="B16" s="132">
        <v>41822</v>
      </c>
      <c r="C16" s="133">
        <v>11</v>
      </c>
      <c r="D16" s="133" t="s">
        <v>1394</v>
      </c>
      <c r="E16" s="133" t="s">
        <v>1460</v>
      </c>
      <c r="F16" s="133" t="s">
        <v>1396</v>
      </c>
      <c r="G16" s="133" t="s">
        <v>1461</v>
      </c>
      <c r="H16" s="133" t="s">
        <v>1462</v>
      </c>
      <c r="I16" s="133" t="s">
        <v>891</v>
      </c>
      <c r="J16" s="417" t="s">
        <v>1463</v>
      </c>
      <c r="K16" s="134">
        <v>132172.09</v>
      </c>
      <c r="L16" s="135" t="s">
        <v>1400</v>
      </c>
      <c r="M16" s="135" t="s">
        <v>1464</v>
      </c>
      <c r="O16" s="75" t="s">
        <v>4665</v>
      </c>
      <c r="P16" s="78">
        <f t="shared" si="0"/>
        <v>132172.09</v>
      </c>
      <c r="Q16" s="16">
        <f t="shared" si="1"/>
        <v>41822</v>
      </c>
      <c r="R16" t="str">
        <f t="shared" si="2"/>
        <v>2014OB000379</v>
      </c>
      <c r="S16" t="str">
        <f t="shared" si="3"/>
        <v>2014NE000183</v>
      </c>
      <c r="T16" t="str">
        <f t="shared" si="4"/>
        <v>Pagamento ref. a 1ª parcela do FEM 2 Pavimentação em Paralelepipedos grniticos do acesso a batateira</v>
      </c>
      <c r="V16" s="75" t="b">
        <f>A16='[1]FEM 2'!C16</f>
        <v>1</v>
      </c>
    </row>
    <row r="17" spans="1:22" ht="54" customHeight="1" x14ac:dyDescent="0.35">
      <c r="A17" s="133" t="s">
        <v>1465</v>
      </c>
      <c r="B17" s="132">
        <v>41822</v>
      </c>
      <c r="C17" s="133">
        <v>12</v>
      </c>
      <c r="D17" s="133" t="s">
        <v>1394</v>
      </c>
      <c r="E17" s="133" t="s">
        <v>1466</v>
      </c>
      <c r="F17" s="133" t="s">
        <v>1396</v>
      </c>
      <c r="G17" s="133" t="s">
        <v>1467</v>
      </c>
      <c r="H17" s="133" t="s">
        <v>1468</v>
      </c>
      <c r="I17" s="133" t="s">
        <v>956</v>
      </c>
      <c r="J17" s="417" t="s">
        <v>1469</v>
      </c>
      <c r="K17" s="134">
        <v>1393500</v>
      </c>
      <c r="L17" s="135" t="s">
        <v>1400</v>
      </c>
      <c r="M17" s="135" t="s">
        <v>1470</v>
      </c>
      <c r="O17" s="75" t="s">
        <v>4665</v>
      </c>
      <c r="P17" s="78">
        <f t="shared" si="0"/>
        <v>1393500</v>
      </c>
      <c r="Q17" s="16">
        <f t="shared" si="1"/>
        <v>41822</v>
      </c>
      <c r="R17" t="str">
        <f t="shared" si="2"/>
        <v>2014OB000380</v>
      </c>
      <c r="S17" t="str">
        <f t="shared" si="3"/>
        <v>2014NE000191</v>
      </c>
      <c r="T17" t="str">
        <f t="shared" si="4"/>
        <v>PAGAMENTO P/VIABILIZAR REPASSE DE RECURSOS FEM II,CONFORME LEI Nº 15.335 DE 25/06/2014.REF. A 1ª PARCELA AO MUNICIPIO DE CAMARAGIBE/PE.RECAPEAMENTO ASFÁLTICO EM DIVERSAS RUAS DO MUNICIPIO.</v>
      </c>
      <c r="V17" s="75" t="b">
        <f>A17='[1]FEM 2'!C17</f>
        <v>1</v>
      </c>
    </row>
    <row r="18" spans="1:22" ht="54" customHeight="1" x14ac:dyDescent="0.35">
      <c r="A18" s="133" t="s">
        <v>1471</v>
      </c>
      <c r="B18" s="132">
        <v>41822</v>
      </c>
      <c r="C18" s="133">
        <v>11</v>
      </c>
      <c r="D18" s="133" t="s">
        <v>1394</v>
      </c>
      <c r="E18" s="133" t="s">
        <v>1472</v>
      </c>
      <c r="F18" s="133" t="s">
        <v>1396</v>
      </c>
      <c r="G18" s="133" t="s">
        <v>1461</v>
      </c>
      <c r="H18" s="133" t="s">
        <v>1462</v>
      </c>
      <c r="I18" s="133" t="s">
        <v>893</v>
      </c>
      <c r="J18" s="417" t="s">
        <v>1463</v>
      </c>
      <c r="K18" s="134">
        <v>29986.68</v>
      </c>
      <c r="L18" s="135" t="s">
        <v>1400</v>
      </c>
      <c r="M18" s="135" t="s">
        <v>1473</v>
      </c>
      <c r="O18" s="75" t="s">
        <v>4665</v>
      </c>
      <c r="P18" s="78">
        <f t="shared" si="0"/>
        <v>29986.68</v>
      </c>
      <c r="Q18" s="16">
        <f t="shared" si="1"/>
        <v>41822</v>
      </c>
      <c r="R18" t="str">
        <f t="shared" si="2"/>
        <v>2014OB000381</v>
      </c>
      <c r="S18" t="str">
        <f t="shared" si="3"/>
        <v>2014NE000183</v>
      </c>
      <c r="T18" t="str">
        <f t="shared" si="4"/>
        <v>Pagamento ref. a 1ª parcela do FEM 2, Reforma e ampliação do muro do cemitério do distrito de Batateira.</v>
      </c>
      <c r="V18" s="75" t="b">
        <f>A18='[1]FEM 2'!C18</f>
        <v>1</v>
      </c>
    </row>
    <row r="19" spans="1:22" ht="54" customHeight="1" x14ac:dyDescent="0.35">
      <c r="A19" s="133" t="s">
        <v>1474</v>
      </c>
      <c r="B19" s="132">
        <v>41822</v>
      </c>
      <c r="C19" s="133">
        <v>11</v>
      </c>
      <c r="D19" s="133" t="s">
        <v>1394</v>
      </c>
      <c r="E19" s="133" t="s">
        <v>1475</v>
      </c>
      <c r="F19" s="133" t="s">
        <v>1396</v>
      </c>
      <c r="G19" s="133" t="s">
        <v>1461</v>
      </c>
      <c r="H19" s="133" t="s">
        <v>1462</v>
      </c>
      <c r="I19" s="133" t="s">
        <v>895</v>
      </c>
      <c r="J19" s="417" t="s">
        <v>1463</v>
      </c>
      <c r="K19" s="134">
        <v>18973.21</v>
      </c>
      <c r="L19" s="135" t="s">
        <v>1400</v>
      </c>
      <c r="M19" s="135" t="s">
        <v>1476</v>
      </c>
      <c r="O19" s="75" t="s">
        <v>4665</v>
      </c>
      <c r="P19" s="78">
        <f t="shared" si="0"/>
        <v>18973.21</v>
      </c>
      <c r="Q19" s="16">
        <f t="shared" si="1"/>
        <v>41822</v>
      </c>
      <c r="R19" t="str">
        <f t="shared" si="2"/>
        <v>2014OB000382</v>
      </c>
      <c r="S19" t="str">
        <f t="shared" si="3"/>
        <v>2014NE000183</v>
      </c>
      <c r="T19" t="str">
        <f t="shared" si="4"/>
        <v>Pagamento ref. a 1ª parcela do FEM 2, reforma e ampliação do muro do cemitério na sede do Municipio</v>
      </c>
      <c r="V19" s="75" t="b">
        <f>A19='[1]FEM 2'!C19</f>
        <v>1</v>
      </c>
    </row>
    <row r="20" spans="1:22" ht="54" customHeight="1" x14ac:dyDescent="0.35">
      <c r="A20" s="133" t="s">
        <v>1477</v>
      </c>
      <c r="B20" s="132">
        <v>41822</v>
      </c>
      <c r="C20" s="133">
        <v>11</v>
      </c>
      <c r="D20" s="133" t="s">
        <v>1394</v>
      </c>
      <c r="E20" s="133" t="s">
        <v>1478</v>
      </c>
      <c r="F20" s="133" t="s">
        <v>1479</v>
      </c>
      <c r="G20" s="133" t="s">
        <v>1480</v>
      </c>
      <c r="H20" s="133" t="s">
        <v>1481</v>
      </c>
      <c r="I20" s="133" t="s">
        <v>904</v>
      </c>
      <c r="J20" s="417" t="s">
        <v>1482</v>
      </c>
      <c r="K20" s="134">
        <v>87086.37</v>
      </c>
      <c r="L20" s="135" t="s">
        <v>1400</v>
      </c>
      <c r="M20" s="135" t="s">
        <v>1483</v>
      </c>
      <c r="O20" s="75" t="s">
        <v>4665</v>
      </c>
      <c r="P20" s="78">
        <f t="shared" si="0"/>
        <v>87086.37</v>
      </c>
      <c r="Q20" s="16">
        <f t="shared" si="1"/>
        <v>41822</v>
      </c>
      <c r="R20" t="str">
        <f t="shared" si="2"/>
        <v>2014OB000384</v>
      </c>
      <c r="S20" t="str">
        <f t="shared" si="3"/>
        <v>2014NE000186</v>
      </c>
      <c r="T20" t="str">
        <f t="shared" si="4"/>
        <v>Pagamento ref. a 1ª parcela do FEM 2, Requalificação da avenida Paulo Guerra</v>
      </c>
      <c r="V20" s="75" t="b">
        <f>A20='[1]FEM 2'!C20</f>
        <v>1</v>
      </c>
    </row>
    <row r="21" spans="1:22" ht="54" customHeight="1" x14ac:dyDescent="0.35">
      <c r="A21" s="133" t="s">
        <v>1484</v>
      </c>
      <c r="B21" s="132">
        <v>41822</v>
      </c>
      <c r="C21" s="133">
        <v>11</v>
      </c>
      <c r="D21" s="133" t="s">
        <v>1394</v>
      </c>
      <c r="E21" s="133" t="s">
        <v>1485</v>
      </c>
      <c r="F21" s="133" t="s">
        <v>1479</v>
      </c>
      <c r="G21" s="133" t="s">
        <v>1480</v>
      </c>
      <c r="H21" s="133" t="s">
        <v>1481</v>
      </c>
      <c r="I21" s="133" t="s">
        <v>899</v>
      </c>
      <c r="J21" s="417" t="s">
        <v>1482</v>
      </c>
      <c r="K21" s="134">
        <v>131435.82999999999</v>
      </c>
      <c r="L21" s="135" t="s">
        <v>1400</v>
      </c>
      <c r="M21" s="135" t="s">
        <v>1486</v>
      </c>
      <c r="O21" s="75" t="s">
        <v>4665</v>
      </c>
      <c r="P21" s="78">
        <f t="shared" si="0"/>
        <v>131435.82999999999</v>
      </c>
      <c r="Q21" s="16">
        <f t="shared" si="1"/>
        <v>41822</v>
      </c>
      <c r="R21" t="str">
        <f t="shared" si="2"/>
        <v>2014OB000385</v>
      </c>
      <c r="S21" t="str">
        <f t="shared" si="3"/>
        <v>2014NE000186</v>
      </c>
      <c r="T21" t="str">
        <f t="shared" si="4"/>
        <v>Pagamento ref. a 1ª parcela do FEM 2, Capeamento asfáltico de diversass ruas</v>
      </c>
      <c r="V21" s="75" t="b">
        <f>A21='[1]FEM 2'!C21</f>
        <v>1</v>
      </c>
    </row>
    <row r="22" spans="1:22" ht="54" customHeight="1" x14ac:dyDescent="0.35">
      <c r="A22" s="133" t="s">
        <v>1487</v>
      </c>
      <c r="B22" s="132">
        <v>41822</v>
      </c>
      <c r="C22" s="133">
        <v>11</v>
      </c>
      <c r="D22" s="133" t="s">
        <v>1394</v>
      </c>
      <c r="E22" s="133" t="s">
        <v>1488</v>
      </c>
      <c r="F22" s="133" t="s">
        <v>1479</v>
      </c>
      <c r="G22" s="133" t="s">
        <v>1480</v>
      </c>
      <c r="H22" s="133" t="s">
        <v>1481</v>
      </c>
      <c r="I22" s="133" t="s">
        <v>900</v>
      </c>
      <c r="J22" s="417" t="s">
        <v>1482</v>
      </c>
      <c r="K22" s="134">
        <v>169279.88</v>
      </c>
      <c r="L22" s="135" t="s">
        <v>1400</v>
      </c>
      <c r="M22" s="135" t="s">
        <v>1489</v>
      </c>
      <c r="O22" s="75" t="s">
        <v>4665</v>
      </c>
      <c r="P22" s="78">
        <f t="shared" si="0"/>
        <v>169279.88</v>
      </c>
      <c r="Q22" s="16">
        <f t="shared" si="1"/>
        <v>41822</v>
      </c>
      <c r="R22" t="str">
        <f t="shared" si="2"/>
        <v>2014OB000386</v>
      </c>
      <c r="S22" t="str">
        <f t="shared" si="3"/>
        <v>2014NE000186</v>
      </c>
      <c r="T22" t="str">
        <f t="shared" si="4"/>
        <v>Pavimentação em TSD de diversas ruas.</v>
      </c>
      <c r="V22" s="75" t="b">
        <f>A22='[1]FEM 2'!C22</f>
        <v>1</v>
      </c>
    </row>
    <row r="23" spans="1:22" ht="54" customHeight="1" x14ac:dyDescent="0.35">
      <c r="A23" s="133" t="s">
        <v>1490</v>
      </c>
      <c r="B23" s="132">
        <v>41822</v>
      </c>
      <c r="C23" s="133">
        <v>11</v>
      </c>
      <c r="D23" s="133" t="s">
        <v>1394</v>
      </c>
      <c r="E23" s="133" t="s">
        <v>1491</v>
      </c>
      <c r="F23" s="133" t="s">
        <v>1479</v>
      </c>
      <c r="G23" s="133" t="s">
        <v>1480</v>
      </c>
      <c r="H23" s="133" t="s">
        <v>1481</v>
      </c>
      <c r="I23" s="133" t="s">
        <v>903</v>
      </c>
      <c r="J23" s="417" t="s">
        <v>1482</v>
      </c>
      <c r="K23" s="134">
        <v>83328.06</v>
      </c>
      <c r="L23" s="135" t="s">
        <v>1400</v>
      </c>
      <c r="M23" s="135" t="s">
        <v>1492</v>
      </c>
      <c r="O23" s="75" t="s">
        <v>4665</v>
      </c>
      <c r="P23" s="78">
        <f t="shared" si="0"/>
        <v>83328.06</v>
      </c>
      <c r="Q23" s="16">
        <f t="shared" si="1"/>
        <v>41822</v>
      </c>
      <c r="R23" t="str">
        <f t="shared" si="2"/>
        <v>2014OB000387</v>
      </c>
      <c r="S23" t="str">
        <f t="shared" si="3"/>
        <v>2014NE000186</v>
      </c>
      <c r="T23" t="str">
        <f t="shared" si="4"/>
        <v>Pavimentação de vias em Paralelepipedos Graniticos nos povoados Xucuru e Serra dos Ventos</v>
      </c>
      <c r="V23" s="75" t="b">
        <f>A23='[1]FEM 2'!C23</f>
        <v>1</v>
      </c>
    </row>
    <row r="24" spans="1:22" ht="54" customHeight="1" x14ac:dyDescent="0.35">
      <c r="A24" s="133" t="s">
        <v>1493</v>
      </c>
      <c r="B24" s="132">
        <v>41822</v>
      </c>
      <c r="C24" s="133">
        <v>11</v>
      </c>
      <c r="D24" s="133" t="s">
        <v>1394</v>
      </c>
      <c r="E24" s="133" t="s">
        <v>1494</v>
      </c>
      <c r="F24" s="133" t="s">
        <v>1479</v>
      </c>
      <c r="G24" s="133" t="s">
        <v>1480</v>
      </c>
      <c r="H24" s="133" t="s">
        <v>1481</v>
      </c>
      <c r="I24" s="133" t="s">
        <v>901</v>
      </c>
      <c r="J24" s="417" t="s">
        <v>1482</v>
      </c>
      <c r="K24" s="134">
        <v>114438.44</v>
      </c>
      <c r="L24" s="135" t="s">
        <v>1400</v>
      </c>
      <c r="M24" s="135" t="s">
        <v>1495</v>
      </c>
      <c r="O24" s="75" t="s">
        <v>4665</v>
      </c>
      <c r="P24" s="78">
        <f t="shared" si="0"/>
        <v>114438.44</v>
      </c>
      <c r="Q24" s="16">
        <f t="shared" si="1"/>
        <v>41822</v>
      </c>
      <c r="R24" t="str">
        <f t="shared" si="2"/>
        <v>2014OB000388</v>
      </c>
      <c r="S24" t="str">
        <f t="shared" si="3"/>
        <v>2014NE000186</v>
      </c>
      <c r="T24" t="str">
        <f t="shared" si="4"/>
        <v>Pagamento ref. a 1ª parcela do FEM 2,Construção de Praça de alimentação e área de recreação.</v>
      </c>
      <c r="V24" s="75" t="b">
        <f>A24='[1]FEM 2'!C24</f>
        <v>1</v>
      </c>
    </row>
    <row r="25" spans="1:22" ht="54" customHeight="1" x14ac:dyDescent="0.35">
      <c r="A25" s="133" t="s">
        <v>1496</v>
      </c>
      <c r="B25" s="132">
        <v>41822</v>
      </c>
      <c r="C25" s="133">
        <v>11</v>
      </c>
      <c r="D25" s="133" t="s">
        <v>1394</v>
      </c>
      <c r="E25" s="133" t="s">
        <v>1497</v>
      </c>
      <c r="F25" s="133" t="s">
        <v>1479</v>
      </c>
      <c r="G25" s="133" t="s">
        <v>1498</v>
      </c>
      <c r="H25" s="133" t="s">
        <v>1499</v>
      </c>
      <c r="I25" s="133" t="s">
        <v>906</v>
      </c>
      <c r="J25" s="417" t="s">
        <v>1500</v>
      </c>
      <c r="K25" s="134">
        <v>181131.97</v>
      </c>
      <c r="L25" s="135" t="s">
        <v>1400</v>
      </c>
      <c r="M25" s="135" t="s">
        <v>7323</v>
      </c>
      <c r="O25" s="75" t="s">
        <v>4665</v>
      </c>
      <c r="P25" s="78">
        <f t="shared" si="0"/>
        <v>181131.97</v>
      </c>
      <c r="Q25" s="16">
        <f t="shared" si="1"/>
        <v>41822</v>
      </c>
      <c r="R25" t="str">
        <f t="shared" si="2"/>
        <v>2014OB000389</v>
      </c>
      <c r="S25" t="str">
        <f t="shared" si="3"/>
        <v>2014NE000187</v>
      </c>
      <c r="T25" t="str">
        <f t="shared" si="4"/>
        <v>PAGAMENTO P/VIABILIZAR REPASSE DE RECURSOS FEM II/2014 AO MUNICIPIO DE BETÂNIA/PE.REF. A 1ª PARCELA CONSTRUÇÃO DA PRAÇA PÚBLICA PARA LAZER.</v>
      </c>
      <c r="V25" s="75" t="b">
        <f>A25='[1]FEM 2'!C25</f>
        <v>1</v>
      </c>
    </row>
    <row r="26" spans="1:22" ht="54" customHeight="1" x14ac:dyDescent="0.35">
      <c r="A26" s="133" t="s">
        <v>1501</v>
      </c>
      <c r="B26" s="132">
        <v>41822</v>
      </c>
      <c r="C26" s="133">
        <v>12</v>
      </c>
      <c r="D26" s="133" t="s">
        <v>1394</v>
      </c>
      <c r="E26" s="133" t="s">
        <v>1502</v>
      </c>
      <c r="F26" s="133" t="s">
        <v>1479</v>
      </c>
      <c r="G26" s="133" t="s">
        <v>1503</v>
      </c>
      <c r="H26" s="133" t="s">
        <v>1504</v>
      </c>
      <c r="I26" s="133" t="s">
        <v>908</v>
      </c>
      <c r="J26" s="417" t="s">
        <v>1505</v>
      </c>
      <c r="K26" s="134">
        <v>421554.62</v>
      </c>
      <c r="L26" s="135" t="s">
        <v>1400</v>
      </c>
      <c r="M26" s="135" t="s">
        <v>1506</v>
      </c>
      <c r="O26" s="75" t="s">
        <v>4665</v>
      </c>
      <c r="P26" s="78">
        <f t="shared" si="0"/>
        <v>421554.62</v>
      </c>
      <c r="Q26" s="16">
        <f t="shared" si="1"/>
        <v>41822</v>
      </c>
      <c r="R26" t="str">
        <f t="shared" si="2"/>
        <v>2014OB000390</v>
      </c>
      <c r="S26" t="str">
        <f t="shared" si="3"/>
        <v>2014NE000188</v>
      </c>
      <c r="T26" t="str">
        <f t="shared" si="4"/>
        <v>Pagamento ref. a 1ª parcela do FEM 2, Pavimentação de diversas ruas</v>
      </c>
      <c r="V26" s="75" t="b">
        <f>A26='[1]FEM 2'!C26</f>
        <v>1</v>
      </c>
    </row>
    <row r="27" spans="1:22" ht="54" customHeight="1" x14ac:dyDescent="0.35">
      <c r="A27" s="133" t="s">
        <v>1507</v>
      </c>
      <c r="B27" s="132">
        <v>41822</v>
      </c>
      <c r="C27" s="133">
        <v>11</v>
      </c>
      <c r="D27" s="133" t="s">
        <v>1394</v>
      </c>
      <c r="E27" s="133" t="s">
        <v>1508</v>
      </c>
      <c r="F27" s="133" t="s">
        <v>1479</v>
      </c>
      <c r="G27" s="133" t="s">
        <v>1509</v>
      </c>
      <c r="H27" s="133" t="s">
        <v>1510</v>
      </c>
      <c r="I27" s="133" t="s">
        <v>957</v>
      </c>
      <c r="J27" s="417" t="s">
        <v>1511</v>
      </c>
      <c r="K27" s="134">
        <v>45114.33</v>
      </c>
      <c r="L27" s="135" t="s">
        <v>1400</v>
      </c>
      <c r="M27" s="135" t="s">
        <v>1512</v>
      </c>
      <c r="O27" s="75" t="s">
        <v>4665</v>
      </c>
      <c r="P27" s="78">
        <f t="shared" si="0"/>
        <v>45114.33</v>
      </c>
      <c r="Q27" s="16">
        <f t="shared" si="1"/>
        <v>41822</v>
      </c>
      <c r="R27" t="str">
        <f t="shared" si="2"/>
        <v>2014OB000391</v>
      </c>
      <c r="S27" t="str">
        <f t="shared" si="3"/>
        <v>2014NE000192</v>
      </c>
      <c r="T27" t="str">
        <f t="shared" si="4"/>
        <v>PAGAMENTO P/VIABILIZAR REPASSE DE RECURSOS FEM II,CONFORME LEI Nº 15.335 DE 25/06/2014.REF. A 1ª PARCELA AO MUNICIPIO DE CAMOCIM DE SÃO FÉLIX/PE.AMPLIAÇÃO DE SISTEMA DE ESGOTO SANITÁRIO.</v>
      </c>
      <c r="V27" s="75" t="b">
        <f>A27='[1]FEM 2'!C27</f>
        <v>1</v>
      </c>
    </row>
    <row r="28" spans="1:22" ht="54" customHeight="1" x14ac:dyDescent="0.35">
      <c r="A28" s="133" t="s">
        <v>1513</v>
      </c>
      <c r="B28" s="132">
        <v>41822</v>
      </c>
      <c r="C28" s="133">
        <v>11</v>
      </c>
      <c r="D28" s="133" t="s">
        <v>1394</v>
      </c>
      <c r="E28" s="133" t="s">
        <v>1514</v>
      </c>
      <c r="F28" s="133" t="s">
        <v>1479</v>
      </c>
      <c r="G28" s="133" t="s">
        <v>1509</v>
      </c>
      <c r="H28" s="133" t="s">
        <v>1510</v>
      </c>
      <c r="I28" s="133" t="s">
        <v>960</v>
      </c>
      <c r="J28" s="417" t="s">
        <v>1511</v>
      </c>
      <c r="K28" s="134">
        <v>90274.78</v>
      </c>
      <c r="L28" s="135" t="s">
        <v>1400</v>
      </c>
      <c r="M28" s="135" t="s">
        <v>1515</v>
      </c>
      <c r="O28" s="75" t="s">
        <v>4665</v>
      </c>
      <c r="P28" s="78">
        <f t="shared" si="0"/>
        <v>90274.78</v>
      </c>
      <c r="Q28" s="16">
        <f t="shared" si="1"/>
        <v>41822</v>
      </c>
      <c r="R28" t="str">
        <f t="shared" si="2"/>
        <v>2014OB000392</v>
      </c>
      <c r="S28" t="str">
        <f t="shared" si="3"/>
        <v>2014NE000192</v>
      </c>
      <c r="T28" t="str">
        <f t="shared" si="4"/>
        <v>PAGAMENTO P/VIABILIZAR REPASSE DE RECURSOS FEM II,CONFORME LEI Nº 15.335 DE 25/06/2014.REF. A 1ª PARCELA AO MUNICIPIO DE CAMOCIM DE SÃO FÉLIX/PE.CONSTRUÇÃO DE UM PORTAL.</v>
      </c>
      <c r="V28" s="75" t="b">
        <f>A28='[1]FEM 2'!C28</f>
        <v>1</v>
      </c>
    </row>
    <row r="29" spans="1:22" ht="54" customHeight="1" x14ac:dyDescent="0.35">
      <c r="A29" s="133" t="s">
        <v>1516</v>
      </c>
      <c r="B29" s="132">
        <v>41822</v>
      </c>
      <c r="C29" s="133">
        <v>12</v>
      </c>
      <c r="D29" s="133" t="s">
        <v>1394</v>
      </c>
      <c r="E29" s="133" t="s">
        <v>1517</v>
      </c>
      <c r="F29" s="133" t="s">
        <v>1479</v>
      </c>
      <c r="G29" s="133" t="s">
        <v>1503</v>
      </c>
      <c r="H29" s="133" t="s">
        <v>1504</v>
      </c>
      <c r="I29" s="133" t="s">
        <v>910</v>
      </c>
      <c r="J29" s="417" t="s">
        <v>1505</v>
      </c>
      <c r="K29" s="134">
        <v>70687.5</v>
      </c>
      <c r="L29" s="135" t="s">
        <v>1400</v>
      </c>
      <c r="M29" s="135" t="s">
        <v>1518</v>
      </c>
      <c r="O29" s="75" t="s">
        <v>4665</v>
      </c>
      <c r="P29" s="78">
        <f t="shared" si="0"/>
        <v>70687.5</v>
      </c>
      <c r="Q29" s="16">
        <f t="shared" si="1"/>
        <v>41822</v>
      </c>
      <c r="R29" t="str">
        <f t="shared" si="2"/>
        <v>2014OB000393</v>
      </c>
      <c r="S29" t="str">
        <f t="shared" si="3"/>
        <v>2014NE000188</v>
      </c>
      <c r="T29" t="str">
        <f t="shared" si="4"/>
        <v>Pagamento ref. a 1ª parcela do FEM 2, Construção do Terminal alternativo de transporte de Passageiros.</v>
      </c>
      <c r="V29" s="75" t="b">
        <f>A29='[1]FEM 2'!C29</f>
        <v>1</v>
      </c>
    </row>
    <row r="30" spans="1:22" ht="54" customHeight="1" x14ac:dyDescent="0.35">
      <c r="A30" s="133" t="s">
        <v>1519</v>
      </c>
      <c r="B30" s="132">
        <v>41822</v>
      </c>
      <c r="C30" s="133">
        <v>11</v>
      </c>
      <c r="D30" s="133" t="s">
        <v>1394</v>
      </c>
      <c r="E30" s="133" t="s">
        <v>1520</v>
      </c>
      <c r="F30" s="133" t="s">
        <v>1479</v>
      </c>
      <c r="G30" s="133" t="s">
        <v>1509</v>
      </c>
      <c r="H30" s="133" t="s">
        <v>1510</v>
      </c>
      <c r="I30" s="133" t="s">
        <v>961</v>
      </c>
      <c r="J30" s="417" t="s">
        <v>1511</v>
      </c>
      <c r="K30" s="134">
        <v>43958.43</v>
      </c>
      <c r="L30" s="135" t="s">
        <v>1400</v>
      </c>
      <c r="M30" s="135" t="s">
        <v>1521</v>
      </c>
      <c r="O30" s="75" t="s">
        <v>4665</v>
      </c>
      <c r="P30" s="78">
        <f t="shared" si="0"/>
        <v>43958.43</v>
      </c>
      <c r="Q30" s="16">
        <f t="shared" si="1"/>
        <v>41822</v>
      </c>
      <c r="R30" t="str">
        <f t="shared" si="2"/>
        <v>2014OB000394</v>
      </c>
      <c r="S30" t="str">
        <f t="shared" si="3"/>
        <v>2014NE000192</v>
      </c>
      <c r="T30" t="str">
        <f t="shared" si="4"/>
        <v>PAGAMENTO P/VIABILIZAR REPASSE DE RECURSOS FEM II,CONFORME LEI Nº 15.335 DE 25/06/2014.REF. A 1ª PARCELA AO MUNICIPIO DE CAMOCIM DE SÃO FÉLIX/PE.REFORMA DA ACADEMIA DA CIDADE.</v>
      </c>
      <c r="V30" s="75" t="b">
        <f>A30='[1]FEM 2'!C30</f>
        <v>1</v>
      </c>
    </row>
    <row r="31" spans="1:22" ht="54" customHeight="1" x14ac:dyDescent="0.35">
      <c r="A31" s="133" t="s">
        <v>1522</v>
      </c>
      <c r="B31" s="132">
        <v>41822</v>
      </c>
      <c r="C31" s="133">
        <v>11</v>
      </c>
      <c r="D31" s="133" t="s">
        <v>1394</v>
      </c>
      <c r="E31" s="133" t="s">
        <v>1523</v>
      </c>
      <c r="F31" s="133" t="s">
        <v>1479</v>
      </c>
      <c r="G31" s="133" t="s">
        <v>1509</v>
      </c>
      <c r="H31" s="133" t="s">
        <v>1510</v>
      </c>
      <c r="I31" s="133" t="s">
        <v>959</v>
      </c>
      <c r="J31" s="417" t="s">
        <v>1511</v>
      </c>
      <c r="K31" s="134">
        <v>92350.42</v>
      </c>
      <c r="L31" s="135" t="s">
        <v>1400</v>
      </c>
      <c r="M31" s="135" t="s">
        <v>1524</v>
      </c>
      <c r="O31" s="75" t="s">
        <v>4665</v>
      </c>
      <c r="P31" s="78">
        <f t="shared" si="0"/>
        <v>92350.42</v>
      </c>
      <c r="Q31" s="16">
        <f t="shared" si="1"/>
        <v>41822</v>
      </c>
      <c r="R31" t="str">
        <f t="shared" si="2"/>
        <v>2014OB000395</v>
      </c>
      <c r="S31" t="str">
        <f t="shared" si="3"/>
        <v>2014NE000192</v>
      </c>
      <c r="T31" t="str">
        <f t="shared" si="4"/>
        <v>PAGAMENTO P/VIABILIZAR REPASSE DE RECURSOS FEM II,CONFORME LEI Nº 15.335 DE 25/06/2014.REF. A 1ª PARCELA AO MUNICIPIO DE CAMOCIM DE SÃO FÉLIX/PE.REFORMA DA PREFEITURA</v>
      </c>
      <c r="V31" s="75" t="b">
        <f>A31='[1]FEM 2'!C31</f>
        <v>1</v>
      </c>
    </row>
    <row r="32" spans="1:22" ht="54" customHeight="1" x14ac:dyDescent="0.35">
      <c r="A32" s="133" t="s">
        <v>1525</v>
      </c>
      <c r="B32" s="132">
        <v>41822</v>
      </c>
      <c r="C32" s="133">
        <v>12</v>
      </c>
      <c r="D32" s="133" t="s">
        <v>1394</v>
      </c>
      <c r="E32" s="133" t="s">
        <v>1526</v>
      </c>
      <c r="F32" s="133" t="s">
        <v>1479</v>
      </c>
      <c r="G32" s="133" t="s">
        <v>1527</v>
      </c>
      <c r="H32" s="133" t="s">
        <v>1528</v>
      </c>
      <c r="I32" s="133" t="s">
        <v>963</v>
      </c>
      <c r="J32" s="417" t="s">
        <v>1529</v>
      </c>
      <c r="K32" s="134">
        <v>135205.24</v>
      </c>
      <c r="L32" s="135" t="s">
        <v>1400</v>
      </c>
      <c r="M32" s="135" t="s">
        <v>1530</v>
      </c>
      <c r="O32" s="75" t="s">
        <v>4665</v>
      </c>
      <c r="P32" s="78">
        <f t="shared" si="0"/>
        <v>135205.24</v>
      </c>
      <c r="Q32" s="16">
        <f t="shared" si="1"/>
        <v>41822</v>
      </c>
      <c r="R32" t="str">
        <f t="shared" si="2"/>
        <v>2014OB000396</v>
      </c>
      <c r="S32" t="str">
        <f t="shared" si="3"/>
        <v>2014NE000193</v>
      </c>
      <c r="T32" t="str">
        <f t="shared" si="4"/>
        <v>PAGAMENTO P/VIABILIZAR REPASSE DE RECURSOS FEM II,CONFORME LEI Nº 15.335 DE 25/06/2014.REF. A 1ª PARCELA AO MUNICIPIO DE CAMUTANGA/PE.PAVIMENTAÇÃO EM PARALELEPIPEDO GRANITICOS EM DIVERSAS RUAS.</v>
      </c>
      <c r="V32" s="75" t="b">
        <f>A32='[1]FEM 2'!C32</f>
        <v>1</v>
      </c>
    </row>
    <row r="33" spans="1:22" ht="54" customHeight="1" x14ac:dyDescent="0.35">
      <c r="A33" s="133" t="s">
        <v>1531</v>
      </c>
      <c r="B33" s="132">
        <v>41822</v>
      </c>
      <c r="C33" s="133">
        <v>11</v>
      </c>
      <c r="D33" s="133" t="s">
        <v>1394</v>
      </c>
      <c r="E33" s="133" t="s">
        <v>1532</v>
      </c>
      <c r="F33" s="133" t="s">
        <v>1479</v>
      </c>
      <c r="G33" s="133" t="s">
        <v>1533</v>
      </c>
      <c r="H33" s="133" t="s">
        <v>1534</v>
      </c>
      <c r="I33" s="133" t="s">
        <v>969</v>
      </c>
      <c r="J33" s="417" t="s">
        <v>1535</v>
      </c>
      <c r="K33" s="134">
        <v>92693.92</v>
      </c>
      <c r="L33" s="135" t="s">
        <v>1400</v>
      </c>
      <c r="M33" s="135" t="s">
        <v>1536</v>
      </c>
      <c r="O33" s="75" t="s">
        <v>4665</v>
      </c>
      <c r="P33" s="78">
        <f t="shared" si="0"/>
        <v>92693.92</v>
      </c>
      <c r="Q33" s="16">
        <f t="shared" si="1"/>
        <v>41822</v>
      </c>
      <c r="R33" t="str">
        <f t="shared" si="2"/>
        <v>2014OB000398</v>
      </c>
      <c r="S33" t="str">
        <f t="shared" si="3"/>
        <v>2014NE000195</v>
      </c>
      <c r="T33" t="str">
        <f t="shared" si="4"/>
        <v>PAGAMENTO P/VIABILIZAR REPASSE DE RECURSOS FEM II,CONFORME LEI Nº 15.335 DE 25/06/2014.REF. A 1ª PARCELA AO MUNICIPIO DE CAPOEIRAS/PE.CONSTRUÇÃO DO CAMPO DE FUTEBOL.</v>
      </c>
      <c r="V33" s="75" t="b">
        <f>A33='[1]FEM 2'!C33</f>
        <v>1</v>
      </c>
    </row>
    <row r="34" spans="1:22" ht="54" customHeight="1" x14ac:dyDescent="0.35">
      <c r="A34" s="133" t="s">
        <v>1537</v>
      </c>
      <c r="B34" s="132">
        <v>41822</v>
      </c>
      <c r="C34" s="133">
        <v>11</v>
      </c>
      <c r="D34" s="133" t="s">
        <v>1394</v>
      </c>
      <c r="E34" s="133" t="s">
        <v>1538</v>
      </c>
      <c r="F34" s="133" t="s">
        <v>1479</v>
      </c>
      <c r="G34" s="133" t="s">
        <v>1533</v>
      </c>
      <c r="H34" s="133" t="s">
        <v>1534</v>
      </c>
      <c r="I34" s="133" t="s">
        <v>967</v>
      </c>
      <c r="J34" s="417" t="s">
        <v>1535</v>
      </c>
      <c r="K34" s="134">
        <v>178596.37</v>
      </c>
      <c r="L34" s="135" t="s">
        <v>1400</v>
      </c>
      <c r="M34" s="135" t="s">
        <v>1539</v>
      </c>
      <c r="O34" s="75" t="s">
        <v>4665</v>
      </c>
      <c r="P34" s="78">
        <f t="shared" si="0"/>
        <v>178596.37</v>
      </c>
      <c r="Q34" s="16">
        <f t="shared" si="1"/>
        <v>41822</v>
      </c>
      <c r="R34" t="str">
        <f t="shared" si="2"/>
        <v>2014OB000399</v>
      </c>
      <c r="S34" t="str">
        <f t="shared" si="3"/>
        <v>2014NE000195</v>
      </c>
      <c r="T34" t="str">
        <f t="shared" si="4"/>
        <v>PAGAMENTO P/VIABILIZAR REPASSE DE RECURSOS FEM II,CONFORME LEI Nº 15.335 DE 25/06/2014.REF. A 1ª PARCELA AO MUNICIPIO DE CAPOEIRAS/PE.PAVIMENTAÇÃO DE DIVERSAS RUAS NA SEDE DO MUNICIPIO.</v>
      </c>
      <c r="V34" s="75" t="b">
        <f>A34='[1]FEM 2'!C34</f>
        <v>1</v>
      </c>
    </row>
    <row r="35" spans="1:22" ht="54" customHeight="1" x14ac:dyDescent="0.35">
      <c r="A35" s="133" t="s">
        <v>1540</v>
      </c>
      <c r="B35" s="132">
        <v>41822</v>
      </c>
      <c r="C35" s="133">
        <v>11</v>
      </c>
      <c r="D35" s="133" t="s">
        <v>1394</v>
      </c>
      <c r="E35" s="133" t="s">
        <v>1541</v>
      </c>
      <c r="F35" s="133" t="s">
        <v>1479</v>
      </c>
      <c r="G35" s="133" t="s">
        <v>1542</v>
      </c>
      <c r="H35" s="133" t="s">
        <v>1543</v>
      </c>
      <c r="I35" s="133" t="s">
        <v>973</v>
      </c>
      <c r="J35" s="417" t="s">
        <v>1544</v>
      </c>
      <c r="K35" s="134">
        <v>80781.08</v>
      </c>
      <c r="L35" s="135" t="s">
        <v>1400</v>
      </c>
      <c r="M35" s="135" t="s">
        <v>1545</v>
      </c>
      <c r="O35" s="75" t="s">
        <v>4665</v>
      </c>
      <c r="P35" s="78">
        <f t="shared" si="0"/>
        <v>80781.08</v>
      </c>
      <c r="Q35" s="16">
        <f t="shared" si="1"/>
        <v>41822</v>
      </c>
      <c r="R35" t="str">
        <f t="shared" si="2"/>
        <v>2014OB000400</v>
      </c>
      <c r="S35" t="str">
        <f t="shared" si="3"/>
        <v>2014NE000196</v>
      </c>
      <c r="T35" t="str">
        <f t="shared" si="4"/>
        <v>PAGAMENTO P/VIABILIZAR REPASSE DE RECURSOS-FEM II,CONFORME LEI Nº 15.335 DE 25/06/2014.REF.A 1ª PARCELA AO MUNICIPIO DE CARNAÍBA/PE.PERFURAÇÃO DE POÇOS.</v>
      </c>
      <c r="V35" s="75" t="b">
        <f>A35='[1]FEM 2'!C35</f>
        <v>1</v>
      </c>
    </row>
    <row r="36" spans="1:22" ht="54" customHeight="1" x14ac:dyDescent="0.35">
      <c r="A36" s="133" t="s">
        <v>1546</v>
      </c>
      <c r="B36" s="132">
        <v>41822</v>
      </c>
      <c r="C36" s="133">
        <v>11</v>
      </c>
      <c r="D36" s="133" t="s">
        <v>1394</v>
      </c>
      <c r="E36" s="133" t="s">
        <v>1547</v>
      </c>
      <c r="F36" s="133" t="s">
        <v>1479</v>
      </c>
      <c r="G36" s="133" t="s">
        <v>1542</v>
      </c>
      <c r="H36" s="133" t="s">
        <v>1543</v>
      </c>
      <c r="I36" s="133" t="s">
        <v>974</v>
      </c>
      <c r="J36" s="417" t="s">
        <v>1544</v>
      </c>
      <c r="K36" s="134">
        <v>42625.1</v>
      </c>
      <c r="L36" s="135" t="s">
        <v>1400</v>
      </c>
      <c r="M36" s="135" t="s">
        <v>1548</v>
      </c>
      <c r="O36" s="75" t="s">
        <v>4665</v>
      </c>
      <c r="P36" s="78">
        <f t="shared" si="0"/>
        <v>42625.1</v>
      </c>
      <c r="Q36" s="16">
        <f t="shared" si="1"/>
        <v>41822</v>
      </c>
      <c r="R36" t="str">
        <f t="shared" si="2"/>
        <v>2014OB000401</v>
      </c>
      <c r="S36" t="str">
        <f t="shared" si="3"/>
        <v>2014NE000196</v>
      </c>
      <c r="T36" t="str">
        <f t="shared" si="4"/>
        <v>PAGAMENTO P/VIABILIZAR REPASSE DE RECURSOS-FEM II,CONFORME LEI Nº 15.335 DE 25/06/2014.REF.A 1ª PARCELA AO MUNICIPIO DE CARNAÍBA/PE.CONSTRUÇÃO DE MINI PONTE E BUEIROS.</v>
      </c>
      <c r="V36" s="75" t="b">
        <f>A36='[1]FEM 2'!C36</f>
        <v>1</v>
      </c>
    </row>
    <row r="37" spans="1:22" ht="54" customHeight="1" x14ac:dyDescent="0.35">
      <c r="A37" s="133" t="s">
        <v>1549</v>
      </c>
      <c r="B37" s="132">
        <v>41822</v>
      </c>
      <c r="C37" s="133">
        <v>11</v>
      </c>
      <c r="D37" s="133" t="s">
        <v>1394</v>
      </c>
      <c r="E37" s="133" t="s">
        <v>1550</v>
      </c>
      <c r="F37" s="133" t="s">
        <v>1479</v>
      </c>
      <c r="G37" s="133" t="s">
        <v>1542</v>
      </c>
      <c r="H37" s="133" t="s">
        <v>1543</v>
      </c>
      <c r="I37" s="133" t="s">
        <v>971</v>
      </c>
      <c r="J37" s="417" t="s">
        <v>1544</v>
      </c>
      <c r="K37" s="134">
        <v>148264.14000000001</v>
      </c>
      <c r="L37" s="135" t="s">
        <v>1400</v>
      </c>
      <c r="M37" s="135" t="s">
        <v>1551</v>
      </c>
      <c r="O37" s="75" t="s">
        <v>4665</v>
      </c>
      <c r="P37" s="78">
        <f t="shared" si="0"/>
        <v>148264.14000000001</v>
      </c>
      <c r="Q37" s="16">
        <f t="shared" si="1"/>
        <v>41822</v>
      </c>
      <c r="R37" t="str">
        <f t="shared" si="2"/>
        <v>2014OB000402</v>
      </c>
      <c r="S37" t="str">
        <f t="shared" si="3"/>
        <v>2014NE000196</v>
      </c>
      <c r="T37" t="str">
        <f t="shared" si="4"/>
        <v>PAGAMENTO P/VIABILIZAR REPASSE DE RECURSOS-FEM II,CONFORME LEI Nº 15.335 DE 25/06/2014.REF.A 1ª PARCELA AO MUNICIPIO DE CARNAÍBA/PE.CONSTRUÇÃO DE PAVIMENTAÇÃO EM PARALELEPIPEDO.</v>
      </c>
      <c r="V37" s="75" t="b">
        <f>A37='[1]FEM 2'!C37</f>
        <v>1</v>
      </c>
    </row>
    <row r="38" spans="1:22" ht="54" customHeight="1" x14ac:dyDescent="0.35">
      <c r="A38" s="133" t="s">
        <v>1552</v>
      </c>
      <c r="B38" s="132">
        <v>41822</v>
      </c>
      <c r="C38" s="133">
        <v>11</v>
      </c>
      <c r="D38" s="133" t="s">
        <v>1394</v>
      </c>
      <c r="E38" s="133" t="s">
        <v>1553</v>
      </c>
      <c r="F38" s="133" t="s">
        <v>1479</v>
      </c>
      <c r="G38" s="133" t="s">
        <v>1554</v>
      </c>
      <c r="H38" s="133" t="s">
        <v>1555</v>
      </c>
      <c r="I38" s="133" t="s">
        <v>978</v>
      </c>
      <c r="J38" s="417" t="s">
        <v>1556</v>
      </c>
      <c r="K38" s="134">
        <v>79267.12</v>
      </c>
      <c r="L38" s="135" t="s">
        <v>1400</v>
      </c>
      <c r="M38" s="135" t="s">
        <v>1557</v>
      </c>
      <c r="O38" s="75" t="s">
        <v>4665</v>
      </c>
      <c r="P38" s="78">
        <f t="shared" si="0"/>
        <v>79267.12</v>
      </c>
      <c r="Q38" s="16">
        <f t="shared" si="1"/>
        <v>41822</v>
      </c>
      <c r="R38" t="str">
        <f t="shared" si="2"/>
        <v>2014OB000403</v>
      </c>
      <c r="S38" t="str">
        <f t="shared" si="3"/>
        <v>2014NE000197</v>
      </c>
      <c r="T38" t="str">
        <f t="shared" si="4"/>
        <v>PAGAMENTO P/VIABILIZAR REPASSE DE RECURSOS-FEM II,CONFORME LEI Nº 15.335 DE 25/06/2014.REF.A 1ª PARCELA AO MUNICIPIO DE CARNAUBEIRA DA PENHA/PE.CONSTRUÇÃO DO PATIO DE EVENTOS DA CIDADE.</v>
      </c>
      <c r="V38" s="75" t="b">
        <f>A38='[1]FEM 2'!C38</f>
        <v>1</v>
      </c>
    </row>
    <row r="39" spans="1:22" ht="54" customHeight="1" x14ac:dyDescent="0.35">
      <c r="A39" s="133" t="s">
        <v>1558</v>
      </c>
      <c r="B39" s="132">
        <v>41822</v>
      </c>
      <c r="C39" s="133">
        <v>11</v>
      </c>
      <c r="D39" s="133" t="s">
        <v>1394</v>
      </c>
      <c r="E39" s="133" t="s">
        <v>1559</v>
      </c>
      <c r="F39" s="133" t="s">
        <v>1560</v>
      </c>
      <c r="G39" s="133" t="s">
        <v>1554</v>
      </c>
      <c r="H39" s="133" t="s">
        <v>1555</v>
      </c>
      <c r="I39" s="133" t="s">
        <v>976</v>
      </c>
      <c r="J39" s="417" t="s">
        <v>1556</v>
      </c>
      <c r="K39" s="134">
        <v>101860.63</v>
      </c>
      <c r="L39" s="135" t="s">
        <v>1400</v>
      </c>
      <c r="M39" s="135" t="s">
        <v>1561</v>
      </c>
      <c r="O39" s="75" t="s">
        <v>4665</v>
      </c>
      <c r="P39" s="78">
        <f t="shared" si="0"/>
        <v>101860.63</v>
      </c>
      <c r="Q39" s="16">
        <f t="shared" si="1"/>
        <v>41822</v>
      </c>
      <c r="R39" t="str">
        <f t="shared" si="2"/>
        <v>2014OB000404</v>
      </c>
      <c r="S39" t="str">
        <f t="shared" si="3"/>
        <v>2014NE000197</v>
      </c>
      <c r="T39" t="str">
        <f t="shared" si="4"/>
        <v>PAGAMENTO P/VIABILIZAR REPASSE DE RECURSOS-FEM II,CONFORME LEI Nº 15.335 DE 25/06/2014.REF.A 1ª PARCELA AO MUNICIPIO DE CARNAUBEIRA DA PENHA/PE,ILUMINAÇÃO DO ACESSO PRINCIPAL DA CIDADE.</v>
      </c>
      <c r="V39" s="75" t="b">
        <f>A39='[1]FEM 2'!C39</f>
        <v>1</v>
      </c>
    </row>
    <row r="40" spans="1:22" ht="54" customHeight="1" x14ac:dyDescent="0.35">
      <c r="A40" s="133" t="s">
        <v>1562</v>
      </c>
      <c r="B40" s="132">
        <v>41822</v>
      </c>
      <c r="C40" s="133">
        <v>12</v>
      </c>
      <c r="D40" s="133" t="s">
        <v>1394</v>
      </c>
      <c r="E40" s="133" t="s">
        <v>1563</v>
      </c>
      <c r="F40" s="133" t="s">
        <v>1560</v>
      </c>
      <c r="G40" s="133" t="s">
        <v>1564</v>
      </c>
      <c r="H40" s="133" t="s">
        <v>1565</v>
      </c>
      <c r="I40" s="133" t="s">
        <v>979</v>
      </c>
      <c r="J40" s="417" t="s">
        <v>1566</v>
      </c>
      <c r="K40" s="134">
        <v>14980.14</v>
      </c>
      <c r="L40" s="135" t="s">
        <v>1400</v>
      </c>
      <c r="M40" s="135" t="s">
        <v>1567</v>
      </c>
      <c r="O40" s="75" t="s">
        <v>4665</v>
      </c>
      <c r="P40" s="78">
        <f t="shared" si="0"/>
        <v>14980.14</v>
      </c>
      <c r="Q40" s="16">
        <f t="shared" si="1"/>
        <v>41822</v>
      </c>
      <c r="R40" t="str">
        <f t="shared" si="2"/>
        <v>2014OB000405</v>
      </c>
      <c r="S40" t="str">
        <f t="shared" si="3"/>
        <v>2014NE000198</v>
      </c>
      <c r="T40" t="str">
        <f t="shared" si="4"/>
        <v>PAGAMENTO P/VIABILIZAR REPASSE DE RECURSOS-FEM II,CONFORME LEI Nº 15.335 DE 25/06/2014.REF.A 1ª PARCELA AO MUNICIPIO DE CARPINA/PE.PAVIMENTAÇÃO EM PARALELEPIPEDO GRANITICOS EM DIVERSAS RUAS DO BAIRRO DO CENTRO.</v>
      </c>
      <c r="V40" s="75" t="b">
        <f>A40='[1]FEM 2'!C40</f>
        <v>1</v>
      </c>
    </row>
    <row r="41" spans="1:22" ht="54" customHeight="1" x14ac:dyDescent="0.35">
      <c r="A41" s="133" t="s">
        <v>1568</v>
      </c>
      <c r="B41" s="132">
        <v>41822</v>
      </c>
      <c r="C41" s="133">
        <v>12</v>
      </c>
      <c r="D41" s="133" t="s">
        <v>1394</v>
      </c>
      <c r="E41" s="133" t="s">
        <v>1569</v>
      </c>
      <c r="F41" s="133" t="s">
        <v>1560</v>
      </c>
      <c r="G41" s="133" t="s">
        <v>1564</v>
      </c>
      <c r="H41" s="133" t="s">
        <v>1565</v>
      </c>
      <c r="I41" s="133" t="s">
        <v>982</v>
      </c>
      <c r="J41" s="417" t="s">
        <v>1566</v>
      </c>
      <c r="K41" s="134">
        <v>60625.83</v>
      </c>
      <c r="L41" s="135" t="s">
        <v>1400</v>
      </c>
      <c r="M41" s="135" t="s">
        <v>1570</v>
      </c>
      <c r="O41" s="75" t="s">
        <v>4665</v>
      </c>
      <c r="P41" s="78">
        <f t="shared" si="0"/>
        <v>60625.83</v>
      </c>
      <c r="Q41" s="16">
        <f t="shared" si="1"/>
        <v>41822</v>
      </c>
      <c r="R41" t="str">
        <f t="shared" si="2"/>
        <v>2014OB000406</v>
      </c>
      <c r="S41" t="str">
        <f t="shared" si="3"/>
        <v>2014NE000198</v>
      </c>
      <c r="T41" t="str">
        <f t="shared" si="4"/>
        <v>PAGAMENTO P/VIABILIZAR REPASSE DE RECURSOS-FEM II,CONFORME LEI Nº 15.335 DE 25/06/2014.REF.A 1ª PARCELA AO MUNICIPIO DE CARPINA/PE.PAVIMENTAÇÃO EM PARALELEPIPEDO GRANITICOS EM DIVERSAS RUAS DO BAIRRO DE JOÃO ALFREDO</v>
      </c>
      <c r="V41" s="75" t="b">
        <f>A41='[1]FEM 2'!C41</f>
        <v>1</v>
      </c>
    </row>
    <row r="42" spans="1:22" ht="54" customHeight="1" x14ac:dyDescent="0.35">
      <c r="A42" s="133" t="s">
        <v>1571</v>
      </c>
      <c r="B42" s="132">
        <v>41822</v>
      </c>
      <c r="C42" s="133">
        <v>12</v>
      </c>
      <c r="D42" s="133" t="s">
        <v>1394</v>
      </c>
      <c r="E42" s="133" t="s">
        <v>1572</v>
      </c>
      <c r="F42" s="133" t="s">
        <v>1560</v>
      </c>
      <c r="G42" s="133" t="s">
        <v>1564</v>
      </c>
      <c r="H42" s="133" t="s">
        <v>1565</v>
      </c>
      <c r="I42" s="133" t="s">
        <v>981</v>
      </c>
      <c r="J42" s="417" t="s">
        <v>1566</v>
      </c>
      <c r="K42" s="134">
        <v>252458.81</v>
      </c>
      <c r="L42" s="135" t="s">
        <v>1400</v>
      </c>
      <c r="M42" s="135" t="s">
        <v>1573</v>
      </c>
      <c r="O42" s="75" t="s">
        <v>4665</v>
      </c>
      <c r="P42" s="78">
        <f t="shared" si="0"/>
        <v>252458.81</v>
      </c>
      <c r="Q42" s="16">
        <f t="shared" si="1"/>
        <v>41822</v>
      </c>
      <c r="R42" t="str">
        <f t="shared" si="2"/>
        <v>2014OB000407</v>
      </c>
      <c r="S42" t="str">
        <f t="shared" si="3"/>
        <v>2014NE000198</v>
      </c>
      <c r="T42" t="str">
        <f t="shared" si="4"/>
        <v>PAGAMENTO P/VIABILIZAR REPASSE DE RECURSOS-FEM II,CONFORME LEI Nº 15.335 DE 25/06/2014.REF.A 1ª PARCELA AO MUNICIPIO DE CARPINA/PE.PAVIMENTAÇÃO EM PARALELEPIPEDO GRANITICOS EM DIVERSAS RUAS DO BAIRRO TRÊS MARIA.</v>
      </c>
      <c r="V42" s="75" t="b">
        <f>A42='[1]FEM 2'!C42</f>
        <v>1</v>
      </c>
    </row>
    <row r="43" spans="1:22" ht="54" customHeight="1" x14ac:dyDescent="0.35">
      <c r="A43" s="133" t="s">
        <v>1574</v>
      </c>
      <c r="B43" s="132">
        <v>41822</v>
      </c>
      <c r="C43" s="133">
        <v>12</v>
      </c>
      <c r="D43" s="133" t="s">
        <v>1394</v>
      </c>
      <c r="E43" s="133" t="s">
        <v>1575</v>
      </c>
      <c r="F43" s="133" t="s">
        <v>1560</v>
      </c>
      <c r="G43" s="133" t="s">
        <v>1564</v>
      </c>
      <c r="H43" s="133" t="s">
        <v>1565</v>
      </c>
      <c r="I43" s="133" t="s">
        <v>980</v>
      </c>
      <c r="J43" s="417" t="s">
        <v>1566</v>
      </c>
      <c r="K43" s="134">
        <v>260614.08</v>
      </c>
      <c r="L43" s="135" t="s">
        <v>1400</v>
      </c>
      <c r="M43" s="135" t="s">
        <v>1576</v>
      </c>
      <c r="O43" s="75" t="s">
        <v>4665</v>
      </c>
      <c r="P43" s="78">
        <f t="shared" si="0"/>
        <v>260614.08</v>
      </c>
      <c r="Q43" s="16">
        <f t="shared" si="1"/>
        <v>41822</v>
      </c>
      <c r="R43" t="str">
        <f t="shared" si="2"/>
        <v>2014OB000408</v>
      </c>
      <c r="S43" t="str">
        <f t="shared" si="3"/>
        <v>2014NE000198</v>
      </c>
      <c r="T43" t="str">
        <f t="shared" si="4"/>
        <v>PAGAMENTO P/VIABILIZAR REPASSE DE RECURSOS-FEM II,CONFORME LEI Nº 15.335 DE 25/06/2014.REF.A 1ª PARCELA AO MUNICIPIO DE CARPINA/PE.PAVIMENTAÇÃO EM PARALELEPIPEDO GRANITICOS EM DIVERSAS RUAS DO BAIRRO NOVO.</v>
      </c>
      <c r="V43" s="75" t="b">
        <f>A43='[1]FEM 2'!C43</f>
        <v>1</v>
      </c>
    </row>
    <row r="44" spans="1:22" ht="54" customHeight="1" x14ac:dyDescent="0.35">
      <c r="A44" s="133" t="s">
        <v>1577</v>
      </c>
      <c r="B44" s="132">
        <v>41822</v>
      </c>
      <c r="C44" s="133">
        <v>12</v>
      </c>
      <c r="D44" s="133" t="s">
        <v>1394</v>
      </c>
      <c r="E44" s="133" t="s">
        <v>1578</v>
      </c>
      <c r="F44" s="133" t="s">
        <v>1560</v>
      </c>
      <c r="G44" s="133" t="s">
        <v>1579</v>
      </c>
      <c r="H44" s="133" t="s">
        <v>1580</v>
      </c>
      <c r="I44" s="133" t="s">
        <v>984</v>
      </c>
      <c r="J44" s="417" t="s">
        <v>1581</v>
      </c>
      <c r="K44" s="134">
        <v>1439043.96</v>
      </c>
      <c r="L44" s="135" t="s">
        <v>1400</v>
      </c>
      <c r="M44" s="135" t="s">
        <v>1582</v>
      </c>
      <c r="O44" s="75" t="s">
        <v>4665</v>
      </c>
      <c r="P44" s="78">
        <f t="shared" si="0"/>
        <v>1439043.96</v>
      </c>
      <c r="Q44" s="16">
        <f t="shared" si="1"/>
        <v>41822</v>
      </c>
      <c r="R44" t="str">
        <f t="shared" si="2"/>
        <v>2014OB000409</v>
      </c>
      <c r="S44" t="str">
        <f t="shared" si="3"/>
        <v>2014NE000199</v>
      </c>
      <c r="T44" t="str">
        <f t="shared" si="4"/>
        <v>PAGAMENTO P/VIABILIZAR REPASSE DE RECURSOS-FEM II,CONFORME LEI Nº 15.335 DE 25/06/2014.REF.A 1ª PARCELA AO MUNICIPIO DE CARUARU/PE.OBRAS PAVIMENTAÇÃO.</v>
      </c>
      <c r="V44" s="75" t="b">
        <f>A44='[1]FEM 2'!C44</f>
        <v>1</v>
      </c>
    </row>
    <row r="45" spans="1:22" ht="54" customHeight="1" x14ac:dyDescent="0.35">
      <c r="A45" s="133" t="s">
        <v>1583</v>
      </c>
      <c r="B45" s="132">
        <v>41822</v>
      </c>
      <c r="C45" s="133">
        <v>12</v>
      </c>
      <c r="D45" s="133" t="s">
        <v>1394</v>
      </c>
      <c r="E45" s="133" t="s">
        <v>1584</v>
      </c>
      <c r="F45" s="133" t="s">
        <v>1560</v>
      </c>
      <c r="G45" s="133" t="s">
        <v>1585</v>
      </c>
      <c r="H45" s="133" t="s">
        <v>1586</v>
      </c>
      <c r="I45" s="133" t="s">
        <v>913</v>
      </c>
      <c r="J45" s="417" t="s">
        <v>1587</v>
      </c>
      <c r="K45" s="134">
        <v>286955.33</v>
      </c>
      <c r="L45" s="135" t="s">
        <v>1400</v>
      </c>
      <c r="M45" s="135" t="s">
        <v>1588</v>
      </c>
      <c r="O45" s="75" t="s">
        <v>4665</v>
      </c>
      <c r="P45" s="78">
        <f t="shared" si="0"/>
        <v>286955.33</v>
      </c>
      <c r="Q45" s="16">
        <f t="shared" si="1"/>
        <v>41822</v>
      </c>
      <c r="R45" t="str">
        <f t="shared" si="2"/>
        <v>2014OB000410</v>
      </c>
      <c r="S45" t="str">
        <f t="shared" si="3"/>
        <v>2014NE000200</v>
      </c>
      <c r="T45" t="str">
        <f t="shared" si="4"/>
        <v>PAGAMENTO P/VIABILIZAR REPASSE DE RECURSOS-FEM II,CONFORME LEI Nº 15.335 DE 25/06/2014.REF.A 1ª PARCELA AO MUNICIPIO DE BOM CONSELHO/PE.PAVIMENTAÇÃO EM PARALELEPIPEDOA EM RUAS DO MUNICIPIO.</v>
      </c>
      <c r="V45" s="75" t="b">
        <f>A45='[1]FEM 2'!C45</f>
        <v>1</v>
      </c>
    </row>
    <row r="46" spans="1:22" ht="54" customHeight="1" x14ac:dyDescent="0.35">
      <c r="A46" s="133" t="s">
        <v>1589</v>
      </c>
      <c r="B46" s="132">
        <v>41822</v>
      </c>
      <c r="C46" s="133">
        <v>12</v>
      </c>
      <c r="D46" s="133" t="s">
        <v>1394</v>
      </c>
      <c r="E46" s="133" t="s">
        <v>1590</v>
      </c>
      <c r="F46" s="133" t="s">
        <v>1560</v>
      </c>
      <c r="G46" s="133" t="s">
        <v>1585</v>
      </c>
      <c r="H46" s="133" t="s">
        <v>1586</v>
      </c>
      <c r="I46" s="133" t="s">
        <v>914</v>
      </c>
      <c r="J46" s="417" t="s">
        <v>1587</v>
      </c>
      <c r="K46" s="134">
        <v>165823.99</v>
      </c>
      <c r="L46" s="135" t="s">
        <v>1400</v>
      </c>
      <c r="M46" s="135" t="s">
        <v>1591</v>
      </c>
      <c r="O46" s="75" t="s">
        <v>4665</v>
      </c>
      <c r="P46" s="78">
        <f t="shared" si="0"/>
        <v>165823.99</v>
      </c>
      <c r="Q46" s="16">
        <f t="shared" si="1"/>
        <v>41822</v>
      </c>
      <c r="R46" t="str">
        <f t="shared" si="2"/>
        <v>2014OB000411</v>
      </c>
      <c r="S46" t="str">
        <f t="shared" si="3"/>
        <v>2014NE000200</v>
      </c>
      <c r="T46" t="str">
        <f t="shared" si="4"/>
        <v>PAGAMENTO P/VIABILIZAR REPASSE DE RECURSOS-FEM II,CONFORME LEI Nº 15.335 DE 25/06/2014.REF.A 1ª PARCELA AO MUNICIPIO DE BOM CONSELHO/PE.CONSTRUÇÃO DE SISTEMA DE ABASTECIMENTO DE ÁGUA NO POVOADO DE LAGOA DE SÃO JOSÉ.</v>
      </c>
      <c r="V46" s="75" t="b">
        <f>A46='[1]FEM 2'!C46</f>
        <v>1</v>
      </c>
    </row>
    <row r="47" spans="1:22" ht="54" customHeight="1" x14ac:dyDescent="0.35">
      <c r="A47" s="133" t="s">
        <v>1592</v>
      </c>
      <c r="B47" s="132">
        <v>41822</v>
      </c>
      <c r="C47" s="133">
        <v>11</v>
      </c>
      <c r="D47" s="133" t="s">
        <v>1394</v>
      </c>
      <c r="E47" s="133" t="s">
        <v>1593</v>
      </c>
      <c r="F47" s="133" t="s">
        <v>1560</v>
      </c>
      <c r="G47" s="133" t="s">
        <v>1594</v>
      </c>
      <c r="H47" s="133" t="s">
        <v>1595</v>
      </c>
      <c r="I47" s="133" t="s">
        <v>922</v>
      </c>
      <c r="J47" s="417" t="s">
        <v>1596</v>
      </c>
      <c r="K47" s="134">
        <v>87326.9</v>
      </c>
      <c r="L47" s="135" t="s">
        <v>1400</v>
      </c>
      <c r="M47" s="135" t="s">
        <v>1597</v>
      </c>
      <c r="O47" s="75" t="s">
        <v>4665</v>
      </c>
      <c r="P47" s="78">
        <f t="shared" si="0"/>
        <v>87326.9</v>
      </c>
      <c r="Q47" s="16">
        <f t="shared" si="1"/>
        <v>41822</v>
      </c>
      <c r="R47" t="str">
        <f t="shared" si="2"/>
        <v>2014OB000412</v>
      </c>
      <c r="S47" t="str">
        <f t="shared" si="3"/>
        <v>2014NE000201</v>
      </c>
      <c r="T47" t="str">
        <f t="shared" si="4"/>
        <v>PAGAMENTO P/VIABILIZAR REPASSE DE RECURSOS-FEM II,CONFORME LEI Nº 15.335 DE 25/06/2014.REF.A 1ª PARCELA AO MUNICIPIO DE BOM JARDIM/PE.PAVIMENTAÇÃO EM PARALELEPIPEDOA EM RUAS DO MUNICIPIO.</v>
      </c>
      <c r="V47" s="75" t="b">
        <f>A47='[1]FEM 2'!C47</f>
        <v>1</v>
      </c>
    </row>
    <row r="48" spans="1:22" ht="54" customHeight="1" x14ac:dyDescent="0.35">
      <c r="A48" s="133" t="s">
        <v>1598</v>
      </c>
      <c r="B48" s="132">
        <v>41822</v>
      </c>
      <c r="C48" s="133">
        <v>11</v>
      </c>
      <c r="D48" s="133" t="s">
        <v>1394</v>
      </c>
      <c r="E48" s="133" t="s">
        <v>1599</v>
      </c>
      <c r="F48" s="133" t="s">
        <v>1560</v>
      </c>
      <c r="G48" s="133" t="s">
        <v>1594</v>
      </c>
      <c r="H48" s="133" t="s">
        <v>1595</v>
      </c>
      <c r="I48" s="133" t="s">
        <v>919</v>
      </c>
      <c r="J48" s="417" t="s">
        <v>1596</v>
      </c>
      <c r="K48" s="134">
        <v>117250.45</v>
      </c>
      <c r="L48" s="135" t="s">
        <v>1400</v>
      </c>
      <c r="M48" s="135" t="s">
        <v>1600</v>
      </c>
      <c r="O48" s="75" t="s">
        <v>4665</v>
      </c>
      <c r="P48" s="78">
        <f t="shared" si="0"/>
        <v>117250.45</v>
      </c>
      <c r="Q48" s="16">
        <f t="shared" si="1"/>
        <v>41822</v>
      </c>
      <c r="R48" t="str">
        <f t="shared" si="2"/>
        <v>2014OB000413</v>
      </c>
      <c r="S48" t="str">
        <f t="shared" si="3"/>
        <v>2014NE000201</v>
      </c>
      <c r="T48" t="str">
        <f t="shared" si="4"/>
        <v>PAGAMENTO P/VIABILIZAR REPASSE DE RECURSOS-FEM II,CONFORME LEI Nº 15.335 DE 25/06/2014.REF.A 1ª PARCELA AO MUNICIPIO DE BOM JARDIM/PE.PAVIMENTAÇÃO,DRENAGEM,CONTENÇÃO E SINALIZAÇÃO DE DIVERSAS RUAS NO LOTEAMENTO PARANÁ.</v>
      </c>
      <c r="V48" s="75" t="b">
        <f>A48='[1]FEM 2'!C48</f>
        <v>1</v>
      </c>
    </row>
    <row r="49" spans="1:22" ht="54" customHeight="1" x14ac:dyDescent="0.35">
      <c r="A49" s="133" t="s">
        <v>1601</v>
      </c>
      <c r="B49" s="132">
        <v>41822</v>
      </c>
      <c r="C49" s="133">
        <v>11</v>
      </c>
      <c r="D49" s="133" t="s">
        <v>1394</v>
      </c>
      <c r="E49" s="133" t="s">
        <v>1602</v>
      </c>
      <c r="F49" s="133" t="s">
        <v>1560</v>
      </c>
      <c r="G49" s="133" t="s">
        <v>1594</v>
      </c>
      <c r="H49" s="133" t="s">
        <v>1595</v>
      </c>
      <c r="I49" s="133" t="s">
        <v>920</v>
      </c>
      <c r="J49" s="417" t="s">
        <v>1596</v>
      </c>
      <c r="K49" s="134">
        <v>119114.57</v>
      </c>
      <c r="L49" s="135" t="s">
        <v>1400</v>
      </c>
      <c r="M49" s="135" t="s">
        <v>1603</v>
      </c>
      <c r="O49" s="75" t="s">
        <v>4665</v>
      </c>
      <c r="P49" s="78">
        <f t="shared" si="0"/>
        <v>119114.57</v>
      </c>
      <c r="Q49" s="16">
        <f t="shared" si="1"/>
        <v>41822</v>
      </c>
      <c r="R49" t="str">
        <f t="shared" si="2"/>
        <v>2014OB000414</v>
      </c>
      <c r="S49" t="str">
        <f t="shared" si="3"/>
        <v>2014NE000201</v>
      </c>
      <c r="T49" t="str">
        <f t="shared" si="4"/>
        <v>PAGAMENTO P/VIABILIZAR REPASSE DE RECURSOS-FEM II,CONFORME LEI Nº 15.335 DE 25/06/2014.REF.A 1ª PARCELA AO MUNICIPIO DE BOM JARDIM/PE.PAVIMENTAÇÃO ,DRENAGEM E SINALIZAÇÃO DA RUA JATOBÁ,RUA ROBERTO LEONARDO DE OLIVEIRA E RUAS CASTELO BRANCO 02,CASTELO BRANCO E 04 CASTELO BRANCO E 05 NO CENTRO.</v>
      </c>
      <c r="V49" s="75" t="b">
        <f>A49='[1]FEM 2'!C49</f>
        <v>1</v>
      </c>
    </row>
    <row r="50" spans="1:22" ht="54" customHeight="1" x14ac:dyDescent="0.35">
      <c r="A50" s="133" t="s">
        <v>1604</v>
      </c>
      <c r="B50" s="132">
        <v>41822</v>
      </c>
      <c r="C50" s="133">
        <v>11</v>
      </c>
      <c r="D50" s="133" t="s">
        <v>1394</v>
      </c>
      <c r="E50" s="133" t="s">
        <v>1605</v>
      </c>
      <c r="F50" s="133" t="s">
        <v>1560</v>
      </c>
      <c r="G50" s="133" t="s">
        <v>1594</v>
      </c>
      <c r="H50" s="133" t="s">
        <v>1595</v>
      </c>
      <c r="I50" s="133" t="s">
        <v>918</v>
      </c>
      <c r="J50" s="417" t="s">
        <v>1596</v>
      </c>
      <c r="K50" s="134">
        <v>31512.86</v>
      </c>
      <c r="L50" s="135" t="s">
        <v>1400</v>
      </c>
      <c r="M50" s="135" t="s">
        <v>1606</v>
      </c>
      <c r="O50" s="75" t="s">
        <v>4665</v>
      </c>
      <c r="P50" s="78">
        <f t="shared" si="0"/>
        <v>31512.86</v>
      </c>
      <c r="Q50" s="16">
        <f t="shared" si="1"/>
        <v>41822</v>
      </c>
      <c r="R50" t="str">
        <f t="shared" si="2"/>
        <v>2014OB000415</v>
      </c>
      <c r="S50" t="str">
        <f t="shared" si="3"/>
        <v>2014NE000201</v>
      </c>
      <c r="T50" t="str">
        <f t="shared" si="4"/>
        <v>PAGAMENTO P/VIABILIZAR REPASSE DE RECURSOS-FEM II,CONFORME LEI Nº 15.335 DE 25/06/2014.REF.A 1ª PARCELA AO MUNICIPIO DE BOM JARDIM/PE.PAVIMENTAÇÃO ,DRENAGEM E SINALIZAÇÃO DE DIVERSAS RUAS NO LOTEAMENTO PARANÁ.(RUA DA VAQUEJA,LOCALIZADA NO DISTRITO DE UMARI).</v>
      </c>
      <c r="V50" s="75" t="b">
        <f>A50='[1]FEM 2'!C50</f>
        <v>1</v>
      </c>
    </row>
    <row r="51" spans="1:22" ht="54" customHeight="1" x14ac:dyDescent="0.35">
      <c r="A51" s="133" t="s">
        <v>1607</v>
      </c>
      <c r="B51" s="132">
        <v>41822</v>
      </c>
      <c r="C51" s="133">
        <v>11</v>
      </c>
      <c r="D51" s="133" t="s">
        <v>1394</v>
      </c>
      <c r="E51" s="133" t="s">
        <v>1608</v>
      </c>
      <c r="F51" s="133" t="s">
        <v>1560</v>
      </c>
      <c r="G51" s="133" t="s">
        <v>1594</v>
      </c>
      <c r="H51" s="133" t="s">
        <v>1595</v>
      </c>
      <c r="I51" s="133" t="s">
        <v>916</v>
      </c>
      <c r="J51" s="417" t="s">
        <v>1596</v>
      </c>
      <c r="K51" s="134">
        <v>52048.38</v>
      </c>
      <c r="L51" s="135" t="s">
        <v>1400</v>
      </c>
      <c r="M51" s="135" t="s">
        <v>1609</v>
      </c>
      <c r="O51" s="75" t="s">
        <v>4665</v>
      </c>
      <c r="P51" s="78">
        <f t="shared" si="0"/>
        <v>52048.38</v>
      </c>
      <c r="Q51" s="16">
        <f t="shared" si="1"/>
        <v>41822</v>
      </c>
      <c r="R51" t="str">
        <f t="shared" si="2"/>
        <v>2014OB000416</v>
      </c>
      <c r="S51" t="str">
        <f t="shared" si="3"/>
        <v>2014NE000201</v>
      </c>
      <c r="T51" t="str">
        <f t="shared" si="4"/>
        <v>PAGAMENTO P/VIABILIZAR REPASSE DE RECURSOS-FEM II,CONFORME LEI Nº 15.335 DE 25/06/2014.REF.A 1ª PARCELA AO MUNICIPIO DE BOM JARDIM/PE.CONSTRUÇÃO DE 10(DEZ) POÇOS ARTERSIANOS EM DIVERSAS LOCALIDADES DA ZONA RURAL DO MUNICIPIO.</v>
      </c>
      <c r="V51" s="75" t="b">
        <f>A51='[1]FEM 2'!C51</f>
        <v>1</v>
      </c>
    </row>
    <row r="52" spans="1:22" ht="54" customHeight="1" x14ac:dyDescent="0.35">
      <c r="A52" s="133" t="s">
        <v>1610</v>
      </c>
      <c r="B52" s="132">
        <v>41822</v>
      </c>
      <c r="C52" s="133">
        <v>12</v>
      </c>
      <c r="D52" s="133" t="s">
        <v>1394</v>
      </c>
      <c r="E52" s="133" t="s">
        <v>1611</v>
      </c>
      <c r="F52" s="133" t="s">
        <v>1560</v>
      </c>
      <c r="G52" s="133" t="s">
        <v>1612</v>
      </c>
      <c r="H52" s="133" t="s">
        <v>1613</v>
      </c>
      <c r="I52" s="133" t="s">
        <v>1614</v>
      </c>
      <c r="J52" s="417" t="s">
        <v>1615</v>
      </c>
      <c r="K52" s="134">
        <v>46654.47</v>
      </c>
      <c r="L52" s="135" t="s">
        <v>1400</v>
      </c>
      <c r="M52" s="135" t="s">
        <v>1616</v>
      </c>
      <c r="O52" s="75" t="s">
        <v>4665</v>
      </c>
      <c r="P52" s="78">
        <f t="shared" si="0"/>
        <v>46654.47</v>
      </c>
      <c r="Q52" s="16">
        <f t="shared" si="1"/>
        <v>41822</v>
      </c>
      <c r="R52" t="str">
        <f t="shared" si="2"/>
        <v>2014OB000421</v>
      </c>
      <c r="S52" t="str">
        <f t="shared" si="3"/>
        <v>2014NE000204</v>
      </c>
      <c r="T52" t="str">
        <f t="shared" si="4"/>
        <v>PAGAMENTO P/VIABILIZAR REPASSE DE RECURSOS-FEM II,CONFORME LEI Nº 15.335 DE 25/06/2014.REF.A 1ª PARCELA AO MUNICIPIO DE BREJINHO/PE.REFORMA DO ESTÁDIO MUNICIPAL.</v>
      </c>
      <c r="V52" s="75" t="b">
        <f>A52='[1]FEM 2'!C52</f>
        <v>1</v>
      </c>
    </row>
    <row r="53" spans="1:22" ht="54" customHeight="1" x14ac:dyDescent="0.35">
      <c r="A53" s="133" t="s">
        <v>1617</v>
      </c>
      <c r="B53" s="132">
        <v>41822</v>
      </c>
      <c r="C53" s="133">
        <v>12</v>
      </c>
      <c r="D53" s="133" t="s">
        <v>1394</v>
      </c>
      <c r="E53" s="133" t="s">
        <v>1618</v>
      </c>
      <c r="F53" s="133" t="s">
        <v>1560</v>
      </c>
      <c r="G53" s="133" t="s">
        <v>1619</v>
      </c>
      <c r="H53" s="133" t="s">
        <v>1620</v>
      </c>
      <c r="I53" s="133" t="s">
        <v>986</v>
      </c>
      <c r="J53" s="417" t="s">
        <v>1621</v>
      </c>
      <c r="K53" s="134">
        <v>226414.97</v>
      </c>
      <c r="L53" s="135" t="s">
        <v>1400</v>
      </c>
      <c r="M53" s="135" t="s">
        <v>1622</v>
      </c>
      <c r="O53" s="75" t="s">
        <v>4665</v>
      </c>
      <c r="P53" s="78">
        <f t="shared" si="0"/>
        <v>226414.97</v>
      </c>
      <c r="Q53" s="16">
        <f t="shared" si="1"/>
        <v>41822</v>
      </c>
      <c r="R53" t="str">
        <f t="shared" si="2"/>
        <v>2014OB000422</v>
      </c>
      <c r="S53" t="str">
        <f t="shared" si="3"/>
        <v>2014NE000214</v>
      </c>
      <c r="T53" t="str">
        <f t="shared" si="4"/>
        <v>Pagamento ref. ao repasse do recursos do FEM 2,para o Municipio, Pavimentação em paralelepipedos e sinalização em diversas ruas</v>
      </c>
      <c r="V53" s="75" t="b">
        <f>A53='[1]FEM 2'!C53</f>
        <v>1</v>
      </c>
    </row>
    <row r="54" spans="1:22" ht="54" customHeight="1" x14ac:dyDescent="0.35">
      <c r="A54" s="133" t="s">
        <v>1623</v>
      </c>
      <c r="B54" s="132">
        <v>41822</v>
      </c>
      <c r="C54" s="133">
        <v>12</v>
      </c>
      <c r="D54" s="133" t="s">
        <v>1394</v>
      </c>
      <c r="E54" s="133" t="s">
        <v>1624</v>
      </c>
      <c r="F54" s="133" t="s">
        <v>1560</v>
      </c>
      <c r="G54" s="133" t="s">
        <v>1612</v>
      </c>
      <c r="H54" s="133" t="s">
        <v>1613</v>
      </c>
      <c r="I54" s="133" t="s">
        <v>929</v>
      </c>
      <c r="J54" s="417" t="s">
        <v>1615</v>
      </c>
      <c r="K54" s="134">
        <v>89194.52</v>
      </c>
      <c r="L54" s="135" t="s">
        <v>1400</v>
      </c>
      <c r="M54" s="135" t="s">
        <v>1625</v>
      </c>
      <c r="O54" s="75" t="s">
        <v>4665</v>
      </c>
      <c r="P54" s="78">
        <f t="shared" si="0"/>
        <v>89194.52</v>
      </c>
      <c r="Q54" s="16">
        <f t="shared" si="1"/>
        <v>41822</v>
      </c>
      <c r="R54" t="str">
        <f t="shared" si="2"/>
        <v>2014OB000423</v>
      </c>
      <c r="S54" t="str">
        <f t="shared" si="3"/>
        <v>2014NE000204</v>
      </c>
      <c r="T54" t="str">
        <f t="shared" si="4"/>
        <v>PAGAMENTO P/VIABILIZAR REPASSE DE RECURSOS-FEM II,CONFORME LEI Nº 15.335 DE 25/06/2014.REF.A 1ª PARCELA AO MUNICIPIO DE BREJINHO/PE.PAVIMENTAÇÃO DE VIAS PÚBLICAS NO MUNICIPIO.</v>
      </c>
      <c r="V54" s="75" t="b">
        <f>A54='[1]FEM 2'!C54</f>
        <v>1</v>
      </c>
    </row>
    <row r="55" spans="1:22" ht="54" customHeight="1" x14ac:dyDescent="0.35">
      <c r="A55" s="133" t="s">
        <v>1626</v>
      </c>
      <c r="B55" s="132">
        <v>41822</v>
      </c>
      <c r="C55" s="133">
        <v>12</v>
      </c>
      <c r="D55" s="133" t="s">
        <v>1394</v>
      </c>
      <c r="E55" s="133" t="s">
        <v>1627</v>
      </c>
      <c r="F55" s="133" t="s">
        <v>1628</v>
      </c>
      <c r="G55" s="133" t="s">
        <v>1629</v>
      </c>
      <c r="H55" s="133" t="s">
        <v>1630</v>
      </c>
      <c r="I55" s="133" t="s">
        <v>931</v>
      </c>
      <c r="J55" s="417" t="s">
        <v>1631</v>
      </c>
      <c r="K55" s="134">
        <v>452829.92</v>
      </c>
      <c r="L55" s="135" t="s">
        <v>1400</v>
      </c>
      <c r="M55" s="135" t="s">
        <v>1632</v>
      </c>
      <c r="O55" s="75" t="s">
        <v>4665</v>
      </c>
      <c r="P55" s="78">
        <f t="shared" si="0"/>
        <v>452829.92</v>
      </c>
      <c r="Q55" s="16">
        <f t="shared" si="1"/>
        <v>41822</v>
      </c>
      <c r="R55" t="str">
        <f t="shared" si="2"/>
        <v>2014OB000424</v>
      </c>
      <c r="S55" t="str">
        <f t="shared" si="3"/>
        <v>2014NE000205</v>
      </c>
      <c r="T55" t="str">
        <f t="shared" si="4"/>
        <v>PAGAMENTO P/VIABILIZAR REPASSE DE RECURSOS-FEM II,CONFORME LEI Nº 15.335 DE 25/06/2014.REF.A 1ª PARCELA AO MUNICIPIO DE BREJO DA MADRE DE DEUS/PE.CONSTRUÇÃO DE UNIDADE DE PRONTO ATENDIMENTO 24H(UPINHA)</v>
      </c>
      <c r="V55" s="75" t="b">
        <f>A55='[1]FEM 2'!C55</f>
        <v>1</v>
      </c>
    </row>
    <row r="56" spans="1:22" ht="54" customHeight="1" x14ac:dyDescent="0.35">
      <c r="A56" s="133" t="s">
        <v>1633</v>
      </c>
      <c r="B56" s="132">
        <v>41822</v>
      </c>
      <c r="C56" s="133">
        <v>11</v>
      </c>
      <c r="D56" s="133" t="s">
        <v>1394</v>
      </c>
      <c r="E56" s="133" t="s">
        <v>1634</v>
      </c>
      <c r="F56" s="133" t="s">
        <v>1628</v>
      </c>
      <c r="G56" s="133" t="s">
        <v>1635</v>
      </c>
      <c r="H56" s="133" t="s">
        <v>1636</v>
      </c>
      <c r="I56" s="133" t="s">
        <v>933</v>
      </c>
      <c r="J56" s="417" t="s">
        <v>1637</v>
      </c>
      <c r="K56" s="134">
        <v>108898.35</v>
      </c>
      <c r="L56" s="135" t="s">
        <v>1400</v>
      </c>
      <c r="M56" s="135" t="s">
        <v>1638</v>
      </c>
      <c r="O56" s="75" t="s">
        <v>4665</v>
      </c>
      <c r="P56" s="78">
        <f t="shared" si="0"/>
        <v>108898.35</v>
      </c>
      <c r="Q56" s="16">
        <f t="shared" si="1"/>
        <v>41822</v>
      </c>
      <c r="R56" t="str">
        <f t="shared" si="2"/>
        <v>2014OB000425</v>
      </c>
      <c r="S56" t="str">
        <f t="shared" si="3"/>
        <v>2014NE000206</v>
      </c>
      <c r="T56" t="str">
        <f t="shared" si="4"/>
        <v>PAGAMENTO P/VIABILIZAR REPASSE DE RECURSOS-FEM II,CONFORME LEI Nº 15.335 DE 25/06/2014.REF.A 1ª PARCELA AO MUNICIPIO DE BUENOS AIRES/PE.PAVIMENTAÇÃO E DRENAGEM EM RUA DO BAIRRO SANTA ANA .</v>
      </c>
      <c r="V56" s="75" t="b">
        <f>A56='[1]FEM 2'!C56</f>
        <v>1</v>
      </c>
    </row>
    <row r="57" spans="1:22" ht="54" customHeight="1" x14ac:dyDescent="0.35">
      <c r="A57" s="133" t="s">
        <v>1639</v>
      </c>
      <c r="B57" s="132">
        <v>41822</v>
      </c>
      <c r="C57" s="133">
        <v>11</v>
      </c>
      <c r="D57" s="133" t="s">
        <v>1394</v>
      </c>
      <c r="E57" s="133" t="s">
        <v>1640</v>
      </c>
      <c r="F57" s="133" t="s">
        <v>1628</v>
      </c>
      <c r="G57" s="133" t="s">
        <v>1635</v>
      </c>
      <c r="H57" s="133" t="s">
        <v>1636</v>
      </c>
      <c r="I57" s="133" t="s">
        <v>935</v>
      </c>
      <c r="J57" s="417" t="s">
        <v>1637</v>
      </c>
      <c r="K57" s="134">
        <v>72229.279999999999</v>
      </c>
      <c r="L57" s="135" t="s">
        <v>1400</v>
      </c>
      <c r="M57" s="135" t="s">
        <v>1641</v>
      </c>
      <c r="O57" s="75" t="s">
        <v>4665</v>
      </c>
      <c r="P57" s="78">
        <f t="shared" si="0"/>
        <v>72229.279999999999</v>
      </c>
      <c r="Q57" s="16">
        <f t="shared" si="1"/>
        <v>41822</v>
      </c>
      <c r="R57" t="str">
        <f t="shared" si="2"/>
        <v>2014OB000426</v>
      </c>
      <c r="S57" t="str">
        <f t="shared" si="3"/>
        <v>2014NE000206</v>
      </c>
      <c r="T57" t="str">
        <f t="shared" si="4"/>
        <v>PAGAMENTO P/VIABILIZAR REPASSE DE RECURSOS-FEM II,CONFORME LEI Nº 15.335 DE 25/06/2014.REF.A 1ª PARCELA AO MUNICIPIO DE BUENOS AIRES/PE.PAVIMENTAÇÃO E CALÇADA EM RUAS DO BAIRRO SANTO ANTONIO E BOA FÉ..</v>
      </c>
      <c r="V57" s="75" t="b">
        <f>A57='[1]FEM 2'!C57</f>
        <v>1</v>
      </c>
    </row>
    <row r="58" spans="1:22" ht="54" customHeight="1" x14ac:dyDescent="0.35">
      <c r="A58" s="133" t="s">
        <v>1642</v>
      </c>
      <c r="B58" s="132">
        <v>41822</v>
      </c>
      <c r="C58" s="133">
        <v>11</v>
      </c>
      <c r="D58" s="133" t="s">
        <v>1394</v>
      </c>
      <c r="E58" s="133" t="s">
        <v>1643</v>
      </c>
      <c r="F58" s="133" t="s">
        <v>1628</v>
      </c>
      <c r="G58" s="133" t="s">
        <v>1644</v>
      </c>
      <c r="H58" s="133" t="s">
        <v>1645</v>
      </c>
      <c r="I58" s="133" t="s">
        <v>937</v>
      </c>
      <c r="J58" s="417" t="s">
        <v>1646</v>
      </c>
      <c r="K58" s="134">
        <v>479798.24</v>
      </c>
      <c r="L58" s="135" t="s">
        <v>1400</v>
      </c>
      <c r="M58" s="135" t="s">
        <v>1647</v>
      </c>
      <c r="O58" s="75" t="s">
        <v>4665</v>
      </c>
      <c r="P58" s="78">
        <f t="shared" si="0"/>
        <v>479798.24</v>
      </c>
      <c r="Q58" s="16">
        <f t="shared" si="1"/>
        <v>41822</v>
      </c>
      <c r="R58" t="str">
        <f t="shared" si="2"/>
        <v>2014OB000429</v>
      </c>
      <c r="S58" t="str">
        <f t="shared" si="3"/>
        <v>2014NE000207</v>
      </c>
      <c r="T58" t="str">
        <f t="shared" si="4"/>
        <v>PAGAMENTO P/VIABILIZAR REPASSE DE RECURSOS-FEM II,CONFORME LEI Nº 15.335 DE 25/06/2014.REF.A 1ª PARCELA AO MUNICIPIO DE BUIQUE/PE.RECUPERAÇÃO E REFORMA DO PÁTIO DA FEIRA LIVRE.</v>
      </c>
      <c r="V58" s="75" t="b">
        <f>A58='[1]FEM 2'!C58</f>
        <v>1</v>
      </c>
    </row>
    <row r="59" spans="1:22" ht="54" customHeight="1" x14ac:dyDescent="0.35">
      <c r="A59" s="133" t="s">
        <v>1648</v>
      </c>
      <c r="B59" s="132">
        <v>41822</v>
      </c>
      <c r="C59" s="133">
        <v>12</v>
      </c>
      <c r="D59" s="133" t="s">
        <v>1394</v>
      </c>
      <c r="E59" s="133" t="s">
        <v>1649</v>
      </c>
      <c r="F59" s="133" t="s">
        <v>1628</v>
      </c>
      <c r="G59" s="133" t="s">
        <v>1650</v>
      </c>
      <c r="H59" s="133" t="s">
        <v>1651</v>
      </c>
      <c r="I59" s="133" t="s">
        <v>990</v>
      </c>
      <c r="J59" s="417" t="s">
        <v>1652</v>
      </c>
      <c r="K59" s="134">
        <v>181131.97</v>
      </c>
      <c r="L59" s="135" t="s">
        <v>1400</v>
      </c>
      <c r="M59" s="135" t="s">
        <v>1653</v>
      </c>
      <c r="O59" s="75" t="s">
        <v>4665</v>
      </c>
      <c r="P59" s="78">
        <f t="shared" si="0"/>
        <v>181131.97</v>
      </c>
      <c r="Q59" s="16">
        <f t="shared" si="1"/>
        <v>41822</v>
      </c>
      <c r="R59" t="str">
        <f t="shared" si="2"/>
        <v>2014OB000430</v>
      </c>
      <c r="S59" t="str">
        <f t="shared" si="3"/>
        <v>2014NE000216</v>
      </c>
      <c r="T59" t="str">
        <f t="shared" si="4"/>
        <v>Pagamento ref. ao repasse do recursos do FEM 2,para o Municipio Chã de Alegria, Pavimentação em Paralelepipedos Graniticos em diversas ruas.</v>
      </c>
      <c r="V59" s="75" t="b">
        <f>A59='[1]FEM 2'!C59</f>
        <v>1</v>
      </c>
    </row>
    <row r="60" spans="1:22" ht="54" customHeight="1" x14ac:dyDescent="0.35">
      <c r="A60" s="133" t="s">
        <v>1654</v>
      </c>
      <c r="B60" s="132">
        <v>41822</v>
      </c>
      <c r="C60" s="133">
        <v>11</v>
      </c>
      <c r="D60" s="133" t="s">
        <v>1394</v>
      </c>
      <c r="E60" s="133" t="s">
        <v>1655</v>
      </c>
      <c r="F60" s="133" t="s">
        <v>1628</v>
      </c>
      <c r="G60" s="133" t="s">
        <v>1656</v>
      </c>
      <c r="H60" s="133" t="s">
        <v>1657</v>
      </c>
      <c r="I60" s="133" t="s">
        <v>940</v>
      </c>
      <c r="J60" s="417" t="s">
        <v>1658</v>
      </c>
      <c r="K60" s="134">
        <v>384882.03</v>
      </c>
      <c r="L60" s="135" t="s">
        <v>1400</v>
      </c>
      <c r="M60" s="135" t="s">
        <v>1659</v>
      </c>
      <c r="O60" s="75" t="s">
        <v>4665</v>
      </c>
      <c r="P60" s="78">
        <f t="shared" si="0"/>
        <v>384882.03</v>
      </c>
      <c r="Q60" s="16">
        <f t="shared" si="1"/>
        <v>41822</v>
      </c>
      <c r="R60" t="str">
        <f t="shared" si="2"/>
        <v>2014OB000431</v>
      </c>
      <c r="S60" t="str">
        <f t="shared" si="3"/>
        <v>2014NE000210</v>
      </c>
      <c r="T60" t="str">
        <f t="shared" si="4"/>
        <v>PAGAMENTO P/VIABILIZAR REPASSE DE RECURSOS-FEM II,CONFORME LEI Nº 15.335 DE 25/06/2014.REF.A 1ª PARCELA AO MUNICIPIO DE CABO DE SANTO AGOSTINHO/PE.RECUPERAÇÃO DAS INSTALAÇÕES FISICAS DAS FEIRAS DO MUNICIPIO.</v>
      </c>
      <c r="V60" s="75" t="b">
        <f>A60='[1]FEM 2'!C60</f>
        <v>1</v>
      </c>
    </row>
    <row r="61" spans="1:22" ht="54" customHeight="1" x14ac:dyDescent="0.35">
      <c r="A61" s="133" t="s">
        <v>1660</v>
      </c>
      <c r="B61" s="132">
        <v>41822</v>
      </c>
      <c r="C61" s="133">
        <v>11</v>
      </c>
      <c r="D61" s="133" t="s">
        <v>1394</v>
      </c>
      <c r="E61" s="133" t="s">
        <v>1661</v>
      </c>
      <c r="F61" s="133" t="s">
        <v>1628</v>
      </c>
      <c r="G61" s="133" t="s">
        <v>1656</v>
      </c>
      <c r="H61" s="133" t="s">
        <v>1657</v>
      </c>
      <c r="I61" s="133" t="s">
        <v>939</v>
      </c>
      <c r="J61" s="417" t="s">
        <v>1658</v>
      </c>
      <c r="K61" s="134">
        <v>939868.1</v>
      </c>
      <c r="L61" s="135" t="s">
        <v>1400</v>
      </c>
      <c r="M61" s="135" t="s">
        <v>1662</v>
      </c>
      <c r="O61" s="75" t="s">
        <v>4665</v>
      </c>
      <c r="P61" s="78">
        <f t="shared" si="0"/>
        <v>939868.1</v>
      </c>
      <c r="Q61" s="16">
        <f t="shared" si="1"/>
        <v>41822</v>
      </c>
      <c r="R61" t="str">
        <f t="shared" si="2"/>
        <v>2014OB000432</v>
      </c>
      <c r="S61" t="str">
        <f t="shared" si="3"/>
        <v>2014NE000210</v>
      </c>
      <c r="T61" t="str">
        <f t="shared" si="4"/>
        <v>PAGAMENTO P/VIABILIZAR REPASSE DE RECURSOS-FEM II,CONFORME LEI Nº 15.335 DE 25/06/2014.REF.A 1ª PARCELA AO MUNICIPIO DE CABO DE SANTO AGOSTINHO/PE.PAVIMENTAÇÃO E DRENAGEM DA VIA DE ACESSO A COMUNIDADE DE CEPOVO.</v>
      </c>
      <c r="V61" s="75" t="b">
        <f>A61='[1]FEM 2'!C61</f>
        <v>1</v>
      </c>
    </row>
    <row r="62" spans="1:22" ht="54" customHeight="1" x14ac:dyDescent="0.35">
      <c r="A62" s="133" t="s">
        <v>1663</v>
      </c>
      <c r="B62" s="132">
        <v>41822</v>
      </c>
      <c r="C62" s="133">
        <v>11</v>
      </c>
      <c r="D62" s="133" t="s">
        <v>1394</v>
      </c>
      <c r="E62" s="133" t="s">
        <v>1664</v>
      </c>
      <c r="F62" s="133" t="s">
        <v>1628</v>
      </c>
      <c r="G62" s="133" t="s">
        <v>1665</v>
      </c>
      <c r="H62" s="133" t="s">
        <v>1666</v>
      </c>
      <c r="I62" s="133" t="s">
        <v>996</v>
      </c>
      <c r="J62" s="417" t="s">
        <v>1667</v>
      </c>
      <c r="K62" s="134">
        <v>308015.01</v>
      </c>
      <c r="L62" s="135" t="s">
        <v>1400</v>
      </c>
      <c r="M62" s="135" t="s">
        <v>1668</v>
      </c>
      <c r="O62" s="75" t="s">
        <v>4665</v>
      </c>
      <c r="P62" s="78">
        <f t="shared" si="0"/>
        <v>308015.01</v>
      </c>
      <c r="Q62" s="16">
        <f t="shared" si="1"/>
        <v>41822</v>
      </c>
      <c r="R62" t="str">
        <f t="shared" si="2"/>
        <v>2014OB000433</v>
      </c>
      <c r="S62" t="str">
        <f t="shared" si="3"/>
        <v>2014NE000217</v>
      </c>
      <c r="T62" t="str">
        <f t="shared" si="4"/>
        <v>Pagamento ref. ao repasse do recursos do FEM 2,para o Municipio Condado, Pavimentação de ruas do municipio</v>
      </c>
      <c r="V62" s="75" t="b">
        <f>A62='[1]FEM 2'!C62</f>
        <v>1</v>
      </c>
    </row>
    <row r="63" spans="1:22" ht="54" customHeight="1" x14ac:dyDescent="0.35">
      <c r="A63" s="133" t="s">
        <v>1669</v>
      </c>
      <c r="B63" s="132">
        <v>41822</v>
      </c>
      <c r="C63" s="133">
        <v>11</v>
      </c>
      <c r="D63" s="133" t="s">
        <v>1394</v>
      </c>
      <c r="E63" s="133" t="s">
        <v>1670</v>
      </c>
      <c r="F63" s="133" t="s">
        <v>1628</v>
      </c>
      <c r="G63" s="133" t="s">
        <v>1671</v>
      </c>
      <c r="H63" s="133" t="s">
        <v>1672</v>
      </c>
      <c r="I63" s="133" t="s">
        <v>941</v>
      </c>
      <c r="J63" s="417" t="s">
        <v>1673</v>
      </c>
      <c r="K63" s="134">
        <v>211432.41</v>
      </c>
      <c r="L63" s="135" t="s">
        <v>1400</v>
      </c>
      <c r="M63" s="135" t="s">
        <v>1674</v>
      </c>
      <c r="O63" s="75" t="s">
        <v>4665</v>
      </c>
      <c r="P63" s="78">
        <f t="shared" si="0"/>
        <v>211432.41</v>
      </c>
      <c r="Q63" s="16">
        <f t="shared" si="1"/>
        <v>41822</v>
      </c>
      <c r="R63" t="str">
        <f t="shared" si="2"/>
        <v>2014OB000434</v>
      </c>
      <c r="S63" t="str">
        <f t="shared" si="3"/>
        <v>2014NE000208</v>
      </c>
      <c r="T63" t="str">
        <f t="shared" si="4"/>
        <v>PAGAMENTO P/VIABILIZAR REPASSE DE RECURSOS-FEM II,CONFORME LEI Nº 15.335 DE 25/06/2014.REF.A 1ª PARCELA AO MUNICIPIO DE CABROBÓ/PE.CONSTRUÇÃO DE CALÇAMENTO EM VÁRIAS RUAS.</v>
      </c>
      <c r="V63" s="75" t="b">
        <f>A63='[1]FEM 2'!C63</f>
        <v>1</v>
      </c>
    </row>
    <row r="64" spans="1:22" ht="54" customHeight="1" x14ac:dyDescent="0.35">
      <c r="A64" s="133" t="s">
        <v>1675</v>
      </c>
      <c r="B64" s="132">
        <v>41822</v>
      </c>
      <c r="C64" s="133">
        <v>11</v>
      </c>
      <c r="D64" s="133" t="s">
        <v>1394</v>
      </c>
      <c r="E64" s="133" t="s">
        <v>1676</v>
      </c>
      <c r="F64" s="133" t="s">
        <v>1628</v>
      </c>
      <c r="G64" s="133" t="s">
        <v>1671</v>
      </c>
      <c r="H64" s="133" t="s">
        <v>1672</v>
      </c>
      <c r="I64" s="133" t="s">
        <v>943</v>
      </c>
      <c r="J64" s="417" t="s">
        <v>1673</v>
      </c>
      <c r="K64" s="134">
        <v>150577.59</v>
      </c>
      <c r="L64" s="135" t="s">
        <v>1400</v>
      </c>
      <c r="M64" s="135" t="s">
        <v>1677</v>
      </c>
      <c r="O64" s="75" t="s">
        <v>4665</v>
      </c>
      <c r="P64" s="78">
        <f t="shared" si="0"/>
        <v>150577.59</v>
      </c>
      <c r="Q64" s="16">
        <f t="shared" si="1"/>
        <v>41822</v>
      </c>
      <c r="R64" t="str">
        <f t="shared" si="2"/>
        <v>2014OB000435</v>
      </c>
      <c r="S64" t="str">
        <f t="shared" si="3"/>
        <v>2014NE000208</v>
      </c>
      <c r="T64" t="str">
        <f t="shared" si="4"/>
        <v>PAGAMENTO P/VIABILIZAR REPASSE DE RECURSOS-FEM II,CONFORME LEI Nº 15.335 DE 25/06/2014.REF.A 1ª PARCELA AO MUNICIPIO DE CABROBÓ/PE.REFORMA DA PRAÇA DA AV.JOÃO PIRES DA SILVA</v>
      </c>
      <c r="V64" s="75" t="b">
        <f>A64='[1]FEM 2'!C64</f>
        <v>1</v>
      </c>
    </row>
    <row r="65" spans="1:22" ht="54" customHeight="1" x14ac:dyDescent="0.35">
      <c r="A65" s="133" t="s">
        <v>1678</v>
      </c>
      <c r="B65" s="132">
        <v>41822</v>
      </c>
      <c r="C65" s="133">
        <v>11</v>
      </c>
      <c r="D65" s="133" t="s">
        <v>1394</v>
      </c>
      <c r="E65" s="133" t="s">
        <v>1679</v>
      </c>
      <c r="F65" s="133" t="s">
        <v>1628</v>
      </c>
      <c r="G65" s="133" t="s">
        <v>1680</v>
      </c>
      <c r="H65" s="133" t="s">
        <v>1681</v>
      </c>
      <c r="I65" s="133" t="s">
        <v>997</v>
      </c>
      <c r="J65" s="417" t="s">
        <v>1682</v>
      </c>
      <c r="K65" s="134">
        <v>271492.14</v>
      </c>
      <c r="L65" s="135" t="s">
        <v>1400</v>
      </c>
      <c r="M65" s="135" t="s">
        <v>1683</v>
      </c>
      <c r="O65" s="75" t="s">
        <v>4665</v>
      </c>
      <c r="P65" s="78">
        <f t="shared" si="0"/>
        <v>271492.14</v>
      </c>
      <c r="Q65" s="16">
        <f t="shared" si="1"/>
        <v>41822</v>
      </c>
      <c r="R65" t="str">
        <f t="shared" si="2"/>
        <v>2014OB000436</v>
      </c>
      <c r="S65" t="str">
        <f t="shared" si="3"/>
        <v>2014NE000218</v>
      </c>
      <c r="T65" t="str">
        <f t="shared" si="4"/>
        <v>Pagamento ref. ao repasse do recursos do FEM 2,para o Municipio Pavimentação em paralelepipedos em diversas ruas.</v>
      </c>
      <c r="V65" s="75" t="b">
        <f>A65='[1]FEM 2'!C65</f>
        <v>1</v>
      </c>
    </row>
    <row r="66" spans="1:22" ht="54" customHeight="1" x14ac:dyDescent="0.35">
      <c r="A66" s="133" t="s">
        <v>1684</v>
      </c>
      <c r="B66" s="132">
        <v>41822</v>
      </c>
      <c r="C66" s="133">
        <v>11</v>
      </c>
      <c r="D66" s="133" t="s">
        <v>1394</v>
      </c>
      <c r="E66" s="133" t="s">
        <v>1685</v>
      </c>
      <c r="F66" s="133" t="s">
        <v>1628</v>
      </c>
      <c r="G66" s="133" t="s">
        <v>1686</v>
      </c>
      <c r="H66" s="133" t="s">
        <v>1687</v>
      </c>
      <c r="I66" s="133" t="s">
        <v>945</v>
      </c>
      <c r="J66" s="417" t="s">
        <v>1688</v>
      </c>
      <c r="K66" s="134">
        <v>270419.09000000003</v>
      </c>
      <c r="L66" s="135" t="s">
        <v>1400</v>
      </c>
      <c r="M66" s="135" t="s">
        <v>1689</v>
      </c>
      <c r="O66" s="75" t="s">
        <v>4665</v>
      </c>
      <c r="P66" s="78">
        <f t="shared" si="0"/>
        <v>270419.09000000003</v>
      </c>
      <c r="Q66" s="16">
        <f t="shared" si="1"/>
        <v>41822</v>
      </c>
      <c r="R66" t="str">
        <f t="shared" si="2"/>
        <v>2014OB000437</v>
      </c>
      <c r="S66" t="str">
        <f t="shared" si="3"/>
        <v>2014NE000209</v>
      </c>
      <c r="T66" t="str">
        <f t="shared" si="4"/>
        <v>PAGAMENTO P/VIABILIZAR REPASSE DE RECURSOS-FEM II,CONFORME LEI Nº 15.335 DE 25/06/2014.REF.A 1ª PARCELA AO MUNICIPIO DE CACHOEIRINHA/PE.PAVIMENTAÇÃO EM REVESTIMENTO ASFALTICO DE DIVERSAS RUAS.</v>
      </c>
      <c r="V66" s="75" t="b">
        <f>A66='[1]FEM 2'!C66</f>
        <v>1</v>
      </c>
    </row>
    <row r="67" spans="1:22" ht="54" customHeight="1" x14ac:dyDescent="0.35">
      <c r="A67" s="133" t="s">
        <v>1690</v>
      </c>
      <c r="B67" s="132">
        <v>41822</v>
      </c>
      <c r="C67" s="133">
        <v>11</v>
      </c>
      <c r="D67" s="133" t="s">
        <v>1394</v>
      </c>
      <c r="E67" s="133" t="s">
        <v>1691</v>
      </c>
      <c r="F67" s="133" t="s">
        <v>1628</v>
      </c>
      <c r="G67" s="133" t="s">
        <v>1692</v>
      </c>
      <c r="H67" s="133" t="s">
        <v>1693</v>
      </c>
      <c r="I67" s="133" t="s">
        <v>999</v>
      </c>
      <c r="J67" s="417" t="s">
        <v>1694</v>
      </c>
      <c r="K67" s="134">
        <v>160431.98000000001</v>
      </c>
      <c r="L67" s="135" t="s">
        <v>1400</v>
      </c>
      <c r="M67" s="135" t="s">
        <v>1695</v>
      </c>
      <c r="O67" s="75" t="s">
        <v>4665</v>
      </c>
      <c r="P67" s="78">
        <f t="shared" si="0"/>
        <v>160431.98000000001</v>
      </c>
      <c r="Q67" s="16">
        <f t="shared" si="1"/>
        <v>41822</v>
      </c>
      <c r="R67" t="str">
        <f t="shared" si="2"/>
        <v>2014OB000438</v>
      </c>
      <c r="S67" t="str">
        <f t="shared" si="3"/>
        <v>2014NE000220</v>
      </c>
      <c r="T67" t="str">
        <f t="shared" si="4"/>
        <v>Pagamento ref. ao repasse do recursos do FEM 2,para o Municipio Pavimentação em paralelepipedos em diversas ruas</v>
      </c>
      <c r="V67" s="75" t="b">
        <f>A67='[1]FEM 2'!C67</f>
        <v>1</v>
      </c>
    </row>
    <row r="68" spans="1:22" ht="54" customHeight="1" x14ac:dyDescent="0.35">
      <c r="A68" s="133" t="s">
        <v>1696</v>
      </c>
      <c r="B68" s="132">
        <v>41822</v>
      </c>
      <c r="C68" s="133">
        <v>11</v>
      </c>
      <c r="D68" s="133" t="s">
        <v>1394</v>
      </c>
      <c r="E68" s="133" t="s">
        <v>1697</v>
      </c>
      <c r="F68" s="133" t="s">
        <v>1628</v>
      </c>
      <c r="G68" s="133" t="s">
        <v>1692</v>
      </c>
      <c r="H68" s="133" t="s">
        <v>1693</v>
      </c>
      <c r="I68" s="133" t="s">
        <v>1001</v>
      </c>
      <c r="J68" s="417" t="s">
        <v>1694</v>
      </c>
      <c r="K68" s="134">
        <v>20633.900000000001</v>
      </c>
      <c r="L68" s="135" t="s">
        <v>1400</v>
      </c>
      <c r="M68" s="135" t="s">
        <v>1698</v>
      </c>
      <c r="O68" s="75" t="s">
        <v>4665</v>
      </c>
      <c r="P68" s="78">
        <f t="shared" ref="P68:P131" si="5">K68</f>
        <v>20633.900000000001</v>
      </c>
      <c r="Q68" s="16">
        <f t="shared" ref="Q68:Q131" si="6">B68</f>
        <v>41822</v>
      </c>
      <c r="R68" t="str">
        <f t="shared" ref="R68:R131" si="7">A68</f>
        <v>2014OB000439</v>
      </c>
      <c r="S68" t="str">
        <f t="shared" ref="S68:S131" si="8">G68</f>
        <v>2014NE000220</v>
      </c>
      <c r="T68" t="str">
        <f t="shared" ref="T68:T131" si="9">M68</f>
        <v>Pagamento ref. ao repasse do recursos do FEM 2,para o Municipio Cortês, Construção da praça da entrada da cidade e pavimentação do entorno.</v>
      </c>
      <c r="V68" s="75" t="b">
        <f>A68='[1]FEM 2'!C68</f>
        <v>1</v>
      </c>
    </row>
    <row r="69" spans="1:22" ht="54" customHeight="1" x14ac:dyDescent="0.35">
      <c r="A69" s="133" t="s">
        <v>1699</v>
      </c>
      <c r="B69" s="132">
        <v>41822</v>
      </c>
      <c r="C69" s="133">
        <v>11</v>
      </c>
      <c r="D69" s="133" t="s">
        <v>1394</v>
      </c>
      <c r="E69" s="133" t="s">
        <v>1700</v>
      </c>
      <c r="F69" s="133" t="s">
        <v>1628</v>
      </c>
      <c r="G69" s="133" t="s">
        <v>1701</v>
      </c>
      <c r="H69" s="133" t="s">
        <v>1702</v>
      </c>
      <c r="I69" s="133" t="s">
        <v>1003</v>
      </c>
      <c r="J69" s="417" t="s">
        <v>1703</v>
      </c>
      <c r="K69" s="134">
        <v>271697.78999999998</v>
      </c>
      <c r="L69" s="135" t="s">
        <v>1400</v>
      </c>
      <c r="M69" s="135" t="s">
        <v>1704</v>
      </c>
      <c r="O69" s="75" t="s">
        <v>4665</v>
      </c>
      <c r="P69" s="78">
        <f t="shared" si="5"/>
        <v>271697.78999999998</v>
      </c>
      <c r="Q69" s="16">
        <f t="shared" si="6"/>
        <v>41822</v>
      </c>
      <c r="R69" t="str">
        <f t="shared" si="7"/>
        <v>2014OB000440</v>
      </c>
      <c r="S69" t="str">
        <f t="shared" si="8"/>
        <v>2014NE000221</v>
      </c>
      <c r="T69" t="str">
        <f t="shared" si="9"/>
        <v>Pagamento ref. ao repasse do recursos do FEM 2,para o Municipio de Cumaru, Pavimentação em paralelepipedos.</v>
      </c>
      <c r="V69" s="75" t="b">
        <f>A69='[1]FEM 2'!C69</f>
        <v>1</v>
      </c>
    </row>
    <row r="70" spans="1:22" ht="54" customHeight="1" x14ac:dyDescent="0.35">
      <c r="A70" s="133" t="s">
        <v>1705</v>
      </c>
      <c r="B70" s="132">
        <v>41822</v>
      </c>
      <c r="C70" s="133">
        <v>11</v>
      </c>
      <c r="D70" s="133" t="s">
        <v>1394</v>
      </c>
      <c r="E70" s="133" t="s">
        <v>1706</v>
      </c>
      <c r="F70" s="133" t="s">
        <v>1628</v>
      </c>
      <c r="G70" s="133" t="s">
        <v>1707</v>
      </c>
      <c r="H70" s="133" t="s">
        <v>1708</v>
      </c>
      <c r="I70" s="133" t="s">
        <v>1009</v>
      </c>
      <c r="J70" s="417" t="s">
        <v>1709</v>
      </c>
      <c r="K70" s="134">
        <v>74832.09</v>
      </c>
      <c r="L70" s="135" t="s">
        <v>1400</v>
      </c>
      <c r="M70" s="135" t="s">
        <v>1710</v>
      </c>
      <c r="O70" s="75" t="s">
        <v>4665</v>
      </c>
      <c r="P70" s="78">
        <f t="shared" si="5"/>
        <v>74832.09</v>
      </c>
      <c r="Q70" s="16">
        <f t="shared" si="6"/>
        <v>41822</v>
      </c>
      <c r="R70" t="str">
        <f t="shared" si="7"/>
        <v>2014OB000441</v>
      </c>
      <c r="S70" t="str">
        <f t="shared" si="8"/>
        <v>2014NE000222</v>
      </c>
      <c r="T70" t="str">
        <f t="shared" si="9"/>
        <v>Pagamento ref. ao repasse do recursos do FEM 2,para o Municipio , construção do mercado de carne no bairro Novo Horizonte.</v>
      </c>
      <c r="V70" s="75" t="b">
        <f>A70='[1]FEM 2'!C70</f>
        <v>1</v>
      </c>
    </row>
    <row r="71" spans="1:22" ht="54" customHeight="1" x14ac:dyDescent="0.35">
      <c r="A71" s="133" t="s">
        <v>1711</v>
      </c>
      <c r="B71" s="132">
        <v>41822</v>
      </c>
      <c r="C71" s="133">
        <v>11</v>
      </c>
      <c r="D71" s="133" t="s">
        <v>1394</v>
      </c>
      <c r="E71" s="133" t="s">
        <v>1712</v>
      </c>
      <c r="F71" s="133" t="s">
        <v>1628</v>
      </c>
      <c r="G71" s="133" t="s">
        <v>1707</v>
      </c>
      <c r="H71" s="133" t="s">
        <v>1708</v>
      </c>
      <c r="I71" s="133" t="s">
        <v>1004</v>
      </c>
      <c r="J71" s="417" t="s">
        <v>1709</v>
      </c>
      <c r="K71" s="134">
        <v>21357.31</v>
      </c>
      <c r="L71" s="135" t="s">
        <v>1400</v>
      </c>
      <c r="M71" s="135" t="s">
        <v>1713</v>
      </c>
      <c r="O71" s="75" t="s">
        <v>4665</v>
      </c>
      <c r="P71" s="78">
        <f t="shared" si="5"/>
        <v>21357.31</v>
      </c>
      <c r="Q71" s="16">
        <f t="shared" si="6"/>
        <v>41822</v>
      </c>
      <c r="R71" t="str">
        <f t="shared" si="7"/>
        <v>2014OB000442</v>
      </c>
      <c r="S71" t="str">
        <f t="shared" si="8"/>
        <v>2014NE000222</v>
      </c>
      <c r="T71" t="str">
        <f t="shared" si="9"/>
        <v>Pagamento ref. ao repasse do recursos do FEM 2,para o Municipio de Cupira, Adequação do Mercado Público Municipal para implantação do Mercado de Peixe.</v>
      </c>
      <c r="V71" s="75" t="b">
        <f>A71='[1]FEM 2'!C71</f>
        <v>1</v>
      </c>
    </row>
    <row r="72" spans="1:22" ht="54" customHeight="1" x14ac:dyDescent="0.35">
      <c r="A72" s="133" t="s">
        <v>1714</v>
      </c>
      <c r="B72" s="132">
        <v>41822</v>
      </c>
      <c r="C72" s="133">
        <v>11</v>
      </c>
      <c r="D72" s="133" t="s">
        <v>1394</v>
      </c>
      <c r="E72" s="133" t="s">
        <v>1715</v>
      </c>
      <c r="F72" s="133" t="s">
        <v>1628</v>
      </c>
      <c r="G72" s="133" t="s">
        <v>1707</v>
      </c>
      <c r="H72" s="133" t="s">
        <v>1708</v>
      </c>
      <c r="I72" s="133" t="s">
        <v>1008</v>
      </c>
      <c r="J72" s="417" t="s">
        <v>1709</v>
      </c>
      <c r="K72" s="134">
        <v>159615.97</v>
      </c>
      <c r="L72" s="135" t="s">
        <v>1400</v>
      </c>
      <c r="M72" s="135" t="s">
        <v>1716</v>
      </c>
      <c r="O72" s="75" t="s">
        <v>4665</v>
      </c>
      <c r="P72" s="78">
        <f t="shared" si="5"/>
        <v>159615.97</v>
      </c>
      <c r="Q72" s="16">
        <f t="shared" si="6"/>
        <v>41822</v>
      </c>
      <c r="R72" t="str">
        <f t="shared" si="7"/>
        <v>2014OB000443</v>
      </c>
      <c r="S72" t="str">
        <f t="shared" si="8"/>
        <v>2014NE000222</v>
      </c>
      <c r="T72" t="str">
        <f t="shared" si="9"/>
        <v>Pagamento ref. ao repasse do recursos do FEM 2,para o Municipio de Cupira, Contrução de Pavimentação em Paralelepipedos graniticos.</v>
      </c>
      <c r="V72" s="75" t="b">
        <f>A72='[1]FEM 2'!C72</f>
        <v>1</v>
      </c>
    </row>
    <row r="73" spans="1:22" ht="54" customHeight="1" x14ac:dyDescent="0.35">
      <c r="A73" s="133" t="s">
        <v>1717</v>
      </c>
      <c r="B73" s="132">
        <v>41822</v>
      </c>
      <c r="C73" s="133">
        <v>11</v>
      </c>
      <c r="D73" s="133" t="s">
        <v>1394</v>
      </c>
      <c r="E73" s="133" t="s">
        <v>1718</v>
      </c>
      <c r="F73" s="133" t="s">
        <v>1719</v>
      </c>
      <c r="G73" s="133" t="s">
        <v>1707</v>
      </c>
      <c r="H73" s="133" t="s">
        <v>1708</v>
      </c>
      <c r="I73" s="133" t="s">
        <v>1006</v>
      </c>
      <c r="J73" s="417" t="s">
        <v>1709</v>
      </c>
      <c r="K73" s="134">
        <v>15890.5</v>
      </c>
      <c r="L73" s="135" t="s">
        <v>1400</v>
      </c>
      <c r="M73" s="135" t="s">
        <v>1720</v>
      </c>
      <c r="O73" s="75" t="s">
        <v>4665</v>
      </c>
      <c r="P73" s="78">
        <f t="shared" si="5"/>
        <v>15890.5</v>
      </c>
      <c r="Q73" s="16">
        <f t="shared" si="6"/>
        <v>41822</v>
      </c>
      <c r="R73" t="str">
        <f t="shared" si="7"/>
        <v>2014OB000444</v>
      </c>
      <c r="S73" t="str">
        <f t="shared" si="8"/>
        <v>2014NE000222</v>
      </c>
      <c r="T73" t="str">
        <f t="shared" si="9"/>
        <v>Pagamento ref. ao repasse do recursos do FEM 2,para o Municipio de Cupira, construção de Praça no distrito de Gravatá- Açu</v>
      </c>
      <c r="V73" s="75" t="b">
        <f>A73='[1]FEM 2'!C73</f>
        <v>1</v>
      </c>
    </row>
    <row r="74" spans="1:22" ht="54" customHeight="1" x14ac:dyDescent="0.35">
      <c r="A74" s="133" t="s">
        <v>1721</v>
      </c>
      <c r="B74" s="132">
        <v>41822</v>
      </c>
      <c r="C74" s="133">
        <v>11</v>
      </c>
      <c r="D74" s="133" t="s">
        <v>1394</v>
      </c>
      <c r="E74" s="133" t="s">
        <v>1722</v>
      </c>
      <c r="F74" s="133" t="s">
        <v>1719</v>
      </c>
      <c r="G74" s="133" t="s">
        <v>1723</v>
      </c>
      <c r="H74" s="133" t="s">
        <v>1724</v>
      </c>
      <c r="I74" s="133" t="s">
        <v>1010</v>
      </c>
      <c r="J74" s="417" t="s">
        <v>1725</v>
      </c>
      <c r="K74" s="134">
        <v>362125.1</v>
      </c>
      <c r="L74" s="135" t="s">
        <v>1400</v>
      </c>
      <c r="M74" s="135" t="s">
        <v>1726</v>
      </c>
      <c r="O74" s="75" t="s">
        <v>4665</v>
      </c>
      <c r="P74" s="78">
        <f t="shared" si="5"/>
        <v>362125.1</v>
      </c>
      <c r="Q74" s="16">
        <f t="shared" si="6"/>
        <v>41822</v>
      </c>
      <c r="R74" t="str">
        <f t="shared" si="7"/>
        <v>2014OB000445</v>
      </c>
      <c r="S74" t="str">
        <f t="shared" si="8"/>
        <v>2014NE000223</v>
      </c>
      <c r="T74" t="str">
        <f t="shared" si="9"/>
        <v>Pagamento ref. ao repasse do recursos do FEM 2,para o Municipio Custódia, Implantação de uma bacia anaerobica no bairro de Redenção- Saneamento.</v>
      </c>
      <c r="V74" s="75" t="b">
        <f>A74='[1]FEM 2'!C74</f>
        <v>1</v>
      </c>
    </row>
    <row r="75" spans="1:22" ht="54" customHeight="1" x14ac:dyDescent="0.35">
      <c r="A75" s="133" t="s">
        <v>1727</v>
      </c>
      <c r="B75" s="132">
        <v>41822</v>
      </c>
      <c r="C75" s="133">
        <v>11</v>
      </c>
      <c r="D75" s="133" t="s">
        <v>1394</v>
      </c>
      <c r="E75" s="133" t="s">
        <v>1728</v>
      </c>
      <c r="F75" s="133" t="s">
        <v>1719</v>
      </c>
      <c r="G75" s="133" t="s">
        <v>1729</v>
      </c>
      <c r="H75" s="133" t="s">
        <v>1730</v>
      </c>
      <c r="I75" s="133" t="s">
        <v>840</v>
      </c>
      <c r="J75" s="417" t="s">
        <v>1731</v>
      </c>
      <c r="K75" s="134">
        <v>83166.86</v>
      </c>
      <c r="L75" s="135" t="s">
        <v>1400</v>
      </c>
      <c r="M75" s="135" t="s">
        <v>1732</v>
      </c>
      <c r="O75" s="75" t="s">
        <v>4665</v>
      </c>
      <c r="P75" s="78">
        <f t="shared" si="5"/>
        <v>83166.86</v>
      </c>
      <c r="Q75" s="16">
        <f t="shared" si="6"/>
        <v>41822</v>
      </c>
      <c r="R75" t="str">
        <f t="shared" si="7"/>
        <v>2014OB000446</v>
      </c>
      <c r="S75" t="str">
        <f t="shared" si="8"/>
        <v>2014NE000224</v>
      </c>
      <c r="T75" t="str">
        <f t="shared" si="9"/>
        <v>PAGAMENTO P/VIABILIZAR REPASSE DE RECURSOS FEM II,CONFORME LEI Nº 15.335 DE 25/06/2014.REF.A 1ª PARCELA AO MUNICIPIO DE AFOGADOS DA INGAZEIRA/PE.INFRAESTRUTURA DE APOIO A COMERCIA LIZAÇÃO DE ANIMAIS NO MUNICIPIO.</v>
      </c>
      <c r="V75" s="75" t="b">
        <f>A75='[1]FEM 2'!C75</f>
        <v>1</v>
      </c>
    </row>
    <row r="76" spans="1:22" ht="54" customHeight="1" x14ac:dyDescent="0.35">
      <c r="A76" s="133" t="s">
        <v>1733</v>
      </c>
      <c r="B76" s="132">
        <v>41822</v>
      </c>
      <c r="C76" s="133">
        <v>11</v>
      </c>
      <c r="D76" s="133" t="s">
        <v>1394</v>
      </c>
      <c r="E76" s="133" t="s">
        <v>1734</v>
      </c>
      <c r="F76" s="133" t="s">
        <v>1719</v>
      </c>
      <c r="G76" s="133" t="s">
        <v>1729</v>
      </c>
      <c r="H76" s="133" t="s">
        <v>1730</v>
      </c>
      <c r="I76" s="133" t="s">
        <v>843</v>
      </c>
      <c r="J76" s="417" t="s">
        <v>1731</v>
      </c>
      <c r="K76" s="134">
        <v>86850.75</v>
      </c>
      <c r="L76" s="135" t="s">
        <v>1400</v>
      </c>
      <c r="M76" s="135" t="s">
        <v>1735</v>
      </c>
      <c r="O76" s="75" t="s">
        <v>4665</v>
      </c>
      <c r="P76" s="78">
        <f t="shared" si="5"/>
        <v>86850.75</v>
      </c>
      <c r="Q76" s="16">
        <f t="shared" si="6"/>
        <v>41822</v>
      </c>
      <c r="R76" t="str">
        <f t="shared" si="7"/>
        <v>2014OB000447</v>
      </c>
      <c r="S76" t="str">
        <f t="shared" si="8"/>
        <v>2014NE000224</v>
      </c>
      <c r="T76" t="str">
        <f t="shared" si="9"/>
        <v>PAGAMENTO P/VIABILIZAR REPASSE DE RECURSOS FEM II,CONFORME LEI Nº 15.335 DE 25/06/2014.REF.A 1ª PARCELA AO MUNICIPIO DE AFOGADOS DA INGAZEIRA/PE.REFORMA E AMPLIAÇÃO DAS INSTALAÇÕES FISICAS DA ESCOLA MUNICIPAL DOMINGOS TEOTONIO.</v>
      </c>
      <c r="V76" s="75" t="b">
        <f>A76='[1]FEM 2'!C76</f>
        <v>1</v>
      </c>
    </row>
    <row r="77" spans="1:22" ht="54" customHeight="1" x14ac:dyDescent="0.35">
      <c r="A77" s="133" t="s">
        <v>1736</v>
      </c>
      <c r="B77" s="132">
        <v>41822</v>
      </c>
      <c r="C77" s="133">
        <v>11</v>
      </c>
      <c r="D77" s="133" t="s">
        <v>1394</v>
      </c>
      <c r="E77" s="133" t="s">
        <v>1737</v>
      </c>
      <c r="F77" s="133" t="s">
        <v>1719</v>
      </c>
      <c r="G77" s="133" t="s">
        <v>1729</v>
      </c>
      <c r="H77" s="133" t="s">
        <v>1730</v>
      </c>
      <c r="I77" s="133" t="s">
        <v>838</v>
      </c>
      <c r="J77" s="417" t="s">
        <v>1731</v>
      </c>
      <c r="K77" s="134">
        <v>92409.03</v>
      </c>
      <c r="L77" s="135" t="s">
        <v>1400</v>
      </c>
      <c r="M77" s="135" t="s">
        <v>1738</v>
      </c>
      <c r="O77" s="75" t="s">
        <v>4665</v>
      </c>
      <c r="P77" s="78">
        <f t="shared" si="5"/>
        <v>92409.03</v>
      </c>
      <c r="Q77" s="16">
        <f t="shared" si="6"/>
        <v>41822</v>
      </c>
      <c r="R77" t="str">
        <f t="shared" si="7"/>
        <v>2014OB000448</v>
      </c>
      <c r="S77" t="str">
        <f t="shared" si="8"/>
        <v>2014NE000224</v>
      </c>
      <c r="T77" t="str">
        <f t="shared" si="9"/>
        <v>PAGAMENTO P/VIABILIZAR REPASSE DE RECURSOS FEM II,CONFORME LEI Nº 15.335 DE 25/06/2014.REF.A 1ª PARCELA AO MUNICIPIO DE AFOGADOS DA INGAZEIRA/PE.PROJETO ARQUITETONICO DO SETOR DE GASTRONOMIA DO MERCADO PÚBLICO.</v>
      </c>
      <c r="V77" s="75" t="b">
        <f>A77='[1]FEM 2'!C77</f>
        <v>1</v>
      </c>
    </row>
    <row r="78" spans="1:22" ht="54" customHeight="1" x14ac:dyDescent="0.35">
      <c r="A78" s="133" t="s">
        <v>1739</v>
      </c>
      <c r="B78" s="132">
        <v>41822</v>
      </c>
      <c r="C78" s="133">
        <v>11</v>
      </c>
      <c r="D78" s="133" t="s">
        <v>1394</v>
      </c>
      <c r="E78" s="133" t="s">
        <v>1740</v>
      </c>
      <c r="F78" s="133" t="s">
        <v>1719</v>
      </c>
      <c r="G78" s="133" t="s">
        <v>1729</v>
      </c>
      <c r="H78" s="133" t="s">
        <v>1730</v>
      </c>
      <c r="I78" s="133" t="s">
        <v>837</v>
      </c>
      <c r="J78" s="417" t="s">
        <v>1731</v>
      </c>
      <c r="K78" s="134">
        <v>99418.76</v>
      </c>
      <c r="L78" s="135" t="s">
        <v>1400</v>
      </c>
      <c r="M78" s="135" t="s">
        <v>1741</v>
      </c>
      <c r="O78" s="75" t="s">
        <v>4665</v>
      </c>
      <c r="P78" s="78">
        <f t="shared" si="5"/>
        <v>99418.76</v>
      </c>
      <c r="Q78" s="16">
        <f t="shared" si="6"/>
        <v>41822</v>
      </c>
      <c r="R78" t="str">
        <f t="shared" si="7"/>
        <v>2014OB000449</v>
      </c>
      <c r="S78" t="str">
        <f t="shared" si="8"/>
        <v>2014NE000224</v>
      </c>
      <c r="T78" t="str">
        <f t="shared" si="9"/>
        <v>PAGAMENTO P/VIABILIZAR REPASSE DE RECURSOS FEM II,CONFORME LEI Nº 15.335 DE 25/06/2014.REF.A 1ª PARCELA AO MUNICIPIO DE AFOGADOS DA INGAZEIRA/PE.CONSTRUÇÃO DE PAVIMENTO EM PARALELEPIPEDO GRANITICOS.</v>
      </c>
      <c r="V78" s="75" t="b">
        <f>A78='[1]FEM 2'!C78</f>
        <v>1</v>
      </c>
    </row>
    <row r="79" spans="1:22" ht="54" customHeight="1" x14ac:dyDescent="0.35">
      <c r="A79" s="133" t="s">
        <v>1742</v>
      </c>
      <c r="B79" s="132">
        <v>41822</v>
      </c>
      <c r="C79" s="133">
        <v>11</v>
      </c>
      <c r="D79" s="133" t="s">
        <v>1394</v>
      </c>
      <c r="E79" s="133" t="s">
        <v>1743</v>
      </c>
      <c r="F79" s="133" t="s">
        <v>1719</v>
      </c>
      <c r="G79" s="133" t="s">
        <v>1744</v>
      </c>
      <c r="H79" s="133" t="s">
        <v>1745</v>
      </c>
      <c r="I79" s="133" t="s">
        <v>845</v>
      </c>
      <c r="J79" s="417" t="s">
        <v>1746</v>
      </c>
      <c r="K79" s="134">
        <v>271697.96000000002</v>
      </c>
      <c r="L79" s="135" t="s">
        <v>1400</v>
      </c>
      <c r="M79" s="135" t="s">
        <v>1747</v>
      </c>
      <c r="O79" s="75" t="s">
        <v>4665</v>
      </c>
      <c r="P79" s="78">
        <f t="shared" si="5"/>
        <v>271697.96000000002</v>
      </c>
      <c r="Q79" s="16">
        <f t="shared" si="6"/>
        <v>41822</v>
      </c>
      <c r="R79" t="str">
        <f t="shared" si="7"/>
        <v>2014OB000450</v>
      </c>
      <c r="S79" t="str">
        <f t="shared" si="8"/>
        <v>2014NE000225</v>
      </c>
      <c r="T79" t="str">
        <f t="shared" si="9"/>
        <v>PAGAMENTO P/VIABILIZAR REPASSE DE RECURSOS FEM II,CONFORME LEI Nº 15.335 DE 25/06/2014.REF.A 1ª PARCELA AO MUNICIPIO DE AFRANIO/PE.PAVIMENTAÇÃO DE RUAS NA SEDE.</v>
      </c>
      <c r="V79" s="75" t="b">
        <f>A79='[1]FEM 2'!C79</f>
        <v>1</v>
      </c>
    </row>
    <row r="80" spans="1:22" ht="54" customHeight="1" x14ac:dyDescent="0.35">
      <c r="A80" s="133" t="s">
        <v>1748</v>
      </c>
      <c r="B80" s="132">
        <v>41822</v>
      </c>
      <c r="C80" s="133">
        <v>11</v>
      </c>
      <c r="D80" s="133" t="s">
        <v>1394</v>
      </c>
      <c r="E80" s="133" t="s">
        <v>1749</v>
      </c>
      <c r="F80" s="133" t="s">
        <v>1719</v>
      </c>
      <c r="G80" s="133" t="s">
        <v>1750</v>
      </c>
      <c r="H80" s="133" t="s">
        <v>1751</v>
      </c>
      <c r="I80" s="133" t="s">
        <v>847</v>
      </c>
      <c r="J80" s="417" t="s">
        <v>1752</v>
      </c>
      <c r="K80" s="134">
        <v>27141.7</v>
      </c>
      <c r="L80" s="135" t="s">
        <v>1400</v>
      </c>
      <c r="M80" s="135" t="s">
        <v>1753</v>
      </c>
      <c r="O80" s="75" t="s">
        <v>4665</v>
      </c>
      <c r="P80" s="78">
        <f t="shared" si="5"/>
        <v>27141.7</v>
      </c>
      <c r="Q80" s="16">
        <f t="shared" si="6"/>
        <v>41822</v>
      </c>
      <c r="R80" t="str">
        <f t="shared" si="7"/>
        <v>2014OB000451</v>
      </c>
      <c r="S80" t="str">
        <f t="shared" si="8"/>
        <v>2014NE000226</v>
      </c>
      <c r="T80" t="str">
        <f t="shared" si="9"/>
        <v>PAGAMENTO P/VIABILIZAR REPASSE DE RECURSOS FEM II,CONFORME LEI Nº 15.335 DE 25/06 2014.REF. A 1ª PARCELA.AO MUNICIPIO DE AGRESTINA/PE.CONSTRUÇÃO DE SALA DE ARQUIVO E SETOR DE COMPRAS NO PRÉDIO DA PREFEITURA.</v>
      </c>
      <c r="V80" s="75" t="b">
        <f>A80='[1]FEM 2'!C80</f>
        <v>1</v>
      </c>
    </row>
    <row r="81" spans="1:22" ht="54" customHeight="1" x14ac:dyDescent="0.35">
      <c r="A81" s="133" t="s">
        <v>1754</v>
      </c>
      <c r="B81" s="132">
        <v>41822</v>
      </c>
      <c r="C81" s="133">
        <v>11</v>
      </c>
      <c r="D81" s="133" t="s">
        <v>1394</v>
      </c>
      <c r="E81" s="133" t="s">
        <v>1755</v>
      </c>
      <c r="F81" s="133" t="s">
        <v>1719</v>
      </c>
      <c r="G81" s="133" t="s">
        <v>1750</v>
      </c>
      <c r="H81" s="133" t="s">
        <v>1751</v>
      </c>
      <c r="I81" s="133" t="s">
        <v>848</v>
      </c>
      <c r="J81" s="417" t="s">
        <v>1752</v>
      </c>
      <c r="K81" s="134">
        <v>30639.82</v>
      </c>
      <c r="L81" s="135" t="s">
        <v>1400</v>
      </c>
      <c r="M81" s="135" t="s">
        <v>1756</v>
      </c>
      <c r="O81" s="75" t="s">
        <v>4665</v>
      </c>
      <c r="P81" s="78">
        <f t="shared" si="5"/>
        <v>30639.82</v>
      </c>
      <c r="Q81" s="16">
        <f t="shared" si="6"/>
        <v>41822</v>
      </c>
      <c r="R81" t="str">
        <f t="shared" si="7"/>
        <v>2014OB000452</v>
      </c>
      <c r="S81" t="str">
        <f t="shared" si="8"/>
        <v>2014NE000226</v>
      </c>
      <c r="T81" t="str">
        <f t="shared" si="9"/>
        <v>PAGAMENTO P/VIABILIZAR REPASSE DE RECURSOS FEM II,CONFORME LEI Nº 15.335 DE 25/06 2014.REF. A 1ª PARCELA.AO MUNICIPIO DE AGRESTINA/PE.REQUALIFICAÇÃO DA QUADRA POLIESPORTIVA IZIDIO MARQUES GALVÃO.</v>
      </c>
      <c r="V81" s="75" t="b">
        <f>A81='[1]FEM 2'!C81</f>
        <v>1</v>
      </c>
    </row>
    <row r="82" spans="1:22" ht="54" customHeight="1" x14ac:dyDescent="0.35">
      <c r="A82" s="133" t="s">
        <v>1757</v>
      </c>
      <c r="B82" s="132">
        <v>41822</v>
      </c>
      <c r="C82" s="133">
        <v>11</v>
      </c>
      <c r="D82" s="133" t="s">
        <v>1394</v>
      </c>
      <c r="E82" s="133" t="s">
        <v>1758</v>
      </c>
      <c r="F82" s="133" t="s">
        <v>1719</v>
      </c>
      <c r="G82" s="133" t="s">
        <v>1750</v>
      </c>
      <c r="H82" s="133" t="s">
        <v>1751</v>
      </c>
      <c r="I82" s="133" t="s">
        <v>846</v>
      </c>
      <c r="J82" s="417" t="s">
        <v>1752</v>
      </c>
      <c r="K82" s="134">
        <v>213521.89</v>
      </c>
      <c r="L82" s="135" t="s">
        <v>1400</v>
      </c>
      <c r="M82" s="135" t="s">
        <v>1759</v>
      </c>
      <c r="O82" s="75" t="s">
        <v>4665</v>
      </c>
      <c r="P82" s="78">
        <f t="shared" si="5"/>
        <v>213521.89</v>
      </c>
      <c r="Q82" s="16">
        <f t="shared" si="6"/>
        <v>41822</v>
      </c>
      <c r="R82" t="str">
        <f t="shared" si="7"/>
        <v>2014OB000453</v>
      </c>
      <c r="S82" t="str">
        <f t="shared" si="8"/>
        <v>2014NE000226</v>
      </c>
      <c r="T82" t="str">
        <f t="shared" si="9"/>
        <v>PAGAMENTO P/VIABILIZAR REPASSE DE RECURSOS FEM II,CONFORME LEI Nº 15.335 DE 25/06 2014.REF. A 1ª PARCELA.AO MUNICIPIO DE AGRESTINA/PE.PAVIMENTAÇÃO EM PARALELEPIPEDO GRANITICOS.</v>
      </c>
      <c r="V82" s="75" t="b">
        <f>A82='[1]FEM 2'!C82</f>
        <v>1</v>
      </c>
    </row>
    <row r="83" spans="1:22" ht="54" customHeight="1" x14ac:dyDescent="0.35">
      <c r="A83" s="133" t="s">
        <v>1760</v>
      </c>
      <c r="B83" s="132">
        <v>41822</v>
      </c>
      <c r="C83" s="133">
        <v>11</v>
      </c>
      <c r="D83" s="133" t="s">
        <v>1394</v>
      </c>
      <c r="E83" s="133" t="s">
        <v>1761</v>
      </c>
      <c r="F83" s="133" t="s">
        <v>1719</v>
      </c>
      <c r="G83" s="133" t="s">
        <v>1762</v>
      </c>
      <c r="H83" s="133" t="s">
        <v>1763</v>
      </c>
      <c r="I83" s="133" t="s">
        <v>855</v>
      </c>
      <c r="J83" s="417" t="s">
        <v>1764</v>
      </c>
      <c r="K83" s="134">
        <v>407546.93</v>
      </c>
      <c r="L83" s="135" t="s">
        <v>1400</v>
      </c>
      <c r="M83" s="135" t="s">
        <v>1765</v>
      </c>
      <c r="O83" s="75" t="s">
        <v>4665</v>
      </c>
      <c r="P83" s="78">
        <f t="shared" si="5"/>
        <v>407546.93</v>
      </c>
      <c r="Q83" s="16">
        <f t="shared" si="6"/>
        <v>41822</v>
      </c>
      <c r="R83" t="str">
        <f t="shared" si="7"/>
        <v>2014OB000457</v>
      </c>
      <c r="S83" t="str">
        <f t="shared" si="8"/>
        <v>2014NE000228</v>
      </c>
      <c r="T83" t="str">
        <f t="shared" si="9"/>
        <v>PAGAMENTO P/VIABILIZAR REPASSE DE RECURSOS FEM II,CONFORME LEI Nº 15.335 DE 25/06 2014.REF. A 1ª PARCELA.AO MUNICIPIO DE AGUAS BELAS/PE.CONSTRUÇÃO DA 2ª ETAPA DA ALAMEDA DE ENTRADA DA CIDADE.</v>
      </c>
      <c r="V83" s="75" t="b">
        <f>A83='[1]FEM 2'!C83</f>
        <v>1</v>
      </c>
    </row>
    <row r="84" spans="1:22" ht="54" customHeight="1" x14ac:dyDescent="0.35">
      <c r="A84" s="133" t="s">
        <v>1766</v>
      </c>
      <c r="B84" s="132">
        <v>41822</v>
      </c>
      <c r="C84" s="133">
        <v>11</v>
      </c>
      <c r="D84" s="133" t="s">
        <v>1394</v>
      </c>
      <c r="E84" s="133" t="s">
        <v>1767</v>
      </c>
      <c r="F84" s="133" t="s">
        <v>1719</v>
      </c>
      <c r="G84" s="133" t="s">
        <v>1768</v>
      </c>
      <c r="H84" s="133" t="s">
        <v>1769</v>
      </c>
      <c r="I84" s="133" t="s">
        <v>859</v>
      </c>
      <c r="J84" s="417" t="s">
        <v>1770</v>
      </c>
      <c r="K84" s="134">
        <v>44810.34</v>
      </c>
      <c r="L84" s="135" t="s">
        <v>1400</v>
      </c>
      <c r="M84" s="135" t="s">
        <v>1771</v>
      </c>
      <c r="O84" s="75" t="s">
        <v>4665</v>
      </c>
      <c r="P84" s="78">
        <f t="shared" si="5"/>
        <v>44810.34</v>
      </c>
      <c r="Q84" s="16">
        <f t="shared" si="6"/>
        <v>41822</v>
      </c>
      <c r="R84" t="str">
        <f t="shared" si="7"/>
        <v>2014OB000458</v>
      </c>
      <c r="S84" t="str">
        <f t="shared" si="8"/>
        <v>2014NE000229</v>
      </c>
      <c r="T84" t="str">
        <f t="shared" si="9"/>
        <v>PAGAMENTO P/VIABILIZAR REPASSE DE RECURSOS FEM II,CONFORME LEI Nº 15.335 DE 25/06 2014.REF. A 1ª PARCELA.AO MUNICIPIO DE AGUA PRETA/PE.SISTEMA DE ILUMINAÇÃO PÚBLICA EM TRAVESSIA URBANA. .</v>
      </c>
      <c r="V84" s="75" t="b">
        <f>A84='[1]FEM 2'!C84</f>
        <v>1</v>
      </c>
    </row>
    <row r="85" spans="1:22" ht="54" customHeight="1" x14ac:dyDescent="0.35">
      <c r="A85" s="133" t="s">
        <v>1772</v>
      </c>
      <c r="B85" s="132">
        <v>41822</v>
      </c>
      <c r="C85" s="133">
        <v>11</v>
      </c>
      <c r="D85" s="133" t="s">
        <v>1394</v>
      </c>
      <c r="E85" s="133" t="s">
        <v>1773</v>
      </c>
      <c r="F85" s="133" t="s">
        <v>1719</v>
      </c>
      <c r="G85" s="133" t="s">
        <v>1768</v>
      </c>
      <c r="H85" s="133" t="s">
        <v>1769</v>
      </c>
      <c r="I85" s="133" t="s">
        <v>858</v>
      </c>
      <c r="J85" s="417" t="s">
        <v>1770</v>
      </c>
      <c r="K85" s="134">
        <v>48019.31</v>
      </c>
      <c r="L85" s="135" t="s">
        <v>1400</v>
      </c>
      <c r="M85" s="135" t="s">
        <v>1774</v>
      </c>
      <c r="O85" s="75" t="s">
        <v>4665</v>
      </c>
      <c r="P85" s="78">
        <f t="shared" si="5"/>
        <v>48019.31</v>
      </c>
      <c r="Q85" s="16">
        <f t="shared" si="6"/>
        <v>41822</v>
      </c>
      <c r="R85" t="str">
        <f t="shared" si="7"/>
        <v>2014OB000459</v>
      </c>
      <c r="S85" t="str">
        <f t="shared" si="8"/>
        <v>2014NE000229</v>
      </c>
      <c r="T85" t="str">
        <f t="shared" si="9"/>
        <v>PAGAMENTO P/VIABILIZAR REPASSE DE RECURSOS FEM II,CONFORME LEI Nº 15.335 DE 25/06 2014.REF. A 1ª PARCELA.AO MUNICIPIO DE ALAGOINHA/PE.PAVIMENTAÇÃO DE TRECHOI DA COHAB.</v>
      </c>
      <c r="V85" s="75" t="b">
        <f>A85='[1]FEM 2'!C85</f>
        <v>1</v>
      </c>
    </row>
    <row r="86" spans="1:22" ht="54" customHeight="1" x14ac:dyDescent="0.35">
      <c r="A86" s="133" t="s">
        <v>1775</v>
      </c>
      <c r="B86" s="132">
        <v>41822</v>
      </c>
      <c r="C86" s="133">
        <v>11</v>
      </c>
      <c r="D86" s="133" t="s">
        <v>1394</v>
      </c>
      <c r="E86" s="133" t="s">
        <v>1776</v>
      </c>
      <c r="F86" s="133" t="s">
        <v>1719</v>
      </c>
      <c r="G86" s="133" t="s">
        <v>1768</v>
      </c>
      <c r="H86" s="133" t="s">
        <v>1769</v>
      </c>
      <c r="I86" s="133" t="s">
        <v>856</v>
      </c>
      <c r="J86" s="417" t="s">
        <v>1770</v>
      </c>
      <c r="K86" s="134">
        <v>81954.02</v>
      </c>
      <c r="L86" s="135" t="s">
        <v>1400</v>
      </c>
      <c r="M86" s="135" t="s">
        <v>1777</v>
      </c>
      <c r="O86" s="75" t="s">
        <v>4665</v>
      </c>
      <c r="P86" s="78">
        <f t="shared" si="5"/>
        <v>81954.02</v>
      </c>
      <c r="Q86" s="16">
        <f t="shared" si="6"/>
        <v>41822</v>
      </c>
      <c r="R86" t="str">
        <f t="shared" si="7"/>
        <v>2014OB000460</v>
      </c>
      <c r="S86" t="str">
        <f t="shared" si="8"/>
        <v>2014NE000229</v>
      </c>
      <c r="T86" t="str">
        <f t="shared" si="9"/>
        <v>PAGAMENTO P/VIABILIZAR REPASSE DE RECURSOS FEM II,CONFORME LEI Nº 15.335 DE 25/06 2014.REF. A 1ª PARCELA.AO MUNICIPIO DE ALAGOINHA/PE.PAVIMENTAÇÃO DE TRECHO DA RUA PROFESSOR JOSÉ PEREIRA DE MELO.</v>
      </c>
      <c r="V86" s="75" t="b">
        <f>A86='[1]FEM 2'!C86</f>
        <v>1</v>
      </c>
    </row>
    <row r="87" spans="1:22" ht="54" customHeight="1" x14ac:dyDescent="0.35">
      <c r="A87" s="133" t="s">
        <v>1778</v>
      </c>
      <c r="B87" s="132">
        <v>41822</v>
      </c>
      <c r="C87" s="133">
        <v>11</v>
      </c>
      <c r="D87" s="133" t="s">
        <v>1394</v>
      </c>
      <c r="E87" s="133" t="s">
        <v>1779</v>
      </c>
      <c r="F87" s="133" t="s">
        <v>1719</v>
      </c>
      <c r="G87" s="133" t="s">
        <v>1768</v>
      </c>
      <c r="H87" s="133" t="s">
        <v>1769</v>
      </c>
      <c r="I87" s="133" t="s">
        <v>857</v>
      </c>
      <c r="J87" s="417" t="s">
        <v>1770</v>
      </c>
      <c r="K87" s="134">
        <v>51461.03</v>
      </c>
      <c r="L87" s="135" t="s">
        <v>1400</v>
      </c>
      <c r="M87" s="135" t="s">
        <v>1780</v>
      </c>
      <c r="O87" s="75" t="s">
        <v>4665</v>
      </c>
      <c r="P87" s="78">
        <f t="shared" si="5"/>
        <v>51461.03</v>
      </c>
      <c r="Q87" s="16">
        <f t="shared" si="6"/>
        <v>41822</v>
      </c>
      <c r="R87" t="str">
        <f t="shared" si="7"/>
        <v>2014OB000461</v>
      </c>
      <c r="S87" t="str">
        <f t="shared" si="8"/>
        <v>2014NE000229</v>
      </c>
      <c r="T87" t="str">
        <f t="shared" si="9"/>
        <v>PAGAMENTO P/VIABILIZAR REPASSE DE RECURSOS FEM II,CONFORME LEI Nº 15.335 DE 25/06 2014.REF. A 1ª PARCELA.AO MUNICIPIO DE ALAGOINHA/PE.CONSTRUÇÃO DA PRAÇA PROF.JOSÉ PEREIRA DE MELO.</v>
      </c>
      <c r="V87" s="75" t="b">
        <f>A87='[1]FEM 2'!C87</f>
        <v>1</v>
      </c>
    </row>
    <row r="88" spans="1:22" ht="54" customHeight="1" x14ac:dyDescent="0.35">
      <c r="A88" s="133" t="s">
        <v>1781</v>
      </c>
      <c r="B88" s="132">
        <v>41822</v>
      </c>
      <c r="C88" s="133">
        <v>11</v>
      </c>
      <c r="D88" s="133" t="s">
        <v>1394</v>
      </c>
      <c r="E88" s="133" t="s">
        <v>1782</v>
      </c>
      <c r="F88" s="133" t="s">
        <v>1719</v>
      </c>
      <c r="G88" s="133" t="s">
        <v>1783</v>
      </c>
      <c r="H88" s="133" t="s">
        <v>1784</v>
      </c>
      <c r="I88" s="133" t="s">
        <v>862</v>
      </c>
      <c r="J88" s="417" t="s">
        <v>1785</v>
      </c>
      <c r="K88" s="134">
        <v>5681.55</v>
      </c>
      <c r="L88" s="135" t="s">
        <v>1400</v>
      </c>
      <c r="M88" s="135" t="s">
        <v>1786</v>
      </c>
      <c r="O88" s="75" t="s">
        <v>4665</v>
      </c>
      <c r="P88" s="78">
        <f t="shared" si="5"/>
        <v>5681.55</v>
      </c>
      <c r="Q88" s="16">
        <f t="shared" si="6"/>
        <v>41822</v>
      </c>
      <c r="R88" t="str">
        <f t="shared" si="7"/>
        <v>2014OB000462</v>
      </c>
      <c r="S88" t="str">
        <f t="shared" si="8"/>
        <v>2014NE000230</v>
      </c>
      <c r="T88" t="str">
        <f t="shared" si="9"/>
        <v>PAGAMENTO P/VIABILIZAR REPASSE DE RECURSOS FEM II,CONFORME LEI Nº 15.335 DE 25/06 2014.REF. A 1ª PARCELA.AO MUNICIPIO DE ALIANÇA/PE.MANUTENÇÃO E PINTURA DE MODULOS PÚBLICOS.</v>
      </c>
      <c r="V88" s="75" t="b">
        <f>A88='[1]FEM 2'!C88</f>
        <v>1</v>
      </c>
    </row>
    <row r="89" spans="1:22" ht="54" customHeight="1" x14ac:dyDescent="0.35">
      <c r="A89" s="133" t="s">
        <v>1787</v>
      </c>
      <c r="B89" s="132">
        <v>41822</v>
      </c>
      <c r="C89" s="133">
        <v>11</v>
      </c>
      <c r="D89" s="133" t="s">
        <v>1394</v>
      </c>
      <c r="E89" s="133" t="s">
        <v>1788</v>
      </c>
      <c r="F89" s="133" t="s">
        <v>1719</v>
      </c>
      <c r="G89" s="133" t="s">
        <v>1783</v>
      </c>
      <c r="H89" s="133" t="s">
        <v>1784</v>
      </c>
      <c r="I89" s="133" t="s">
        <v>861</v>
      </c>
      <c r="J89" s="417" t="s">
        <v>1785</v>
      </c>
      <c r="K89" s="134">
        <v>54061.58</v>
      </c>
      <c r="L89" s="135" t="s">
        <v>1400</v>
      </c>
      <c r="M89" s="135" t="s">
        <v>1789</v>
      </c>
      <c r="O89" s="75" t="s">
        <v>4665</v>
      </c>
      <c r="P89" s="78">
        <f t="shared" si="5"/>
        <v>54061.58</v>
      </c>
      <c r="Q89" s="16">
        <f t="shared" si="6"/>
        <v>41822</v>
      </c>
      <c r="R89" t="str">
        <f t="shared" si="7"/>
        <v>2014OB000463</v>
      </c>
      <c r="S89" t="str">
        <f t="shared" si="8"/>
        <v>2014NE000230</v>
      </c>
      <c r="T89" t="str">
        <f t="shared" si="9"/>
        <v>PAGAMENTO P/VIABILIZAR REPASSE DE RECURSOS FEM II,CONFORME LEI Nº 15.335 DE 25/06 2014.REF. A 1ª PARCELA.AO MUNICIPIO DE ALIANÇA/PE.IMPLANTAÇÃO DE SINALIZAÇÃO DE TRANSITO NO CENTRO.</v>
      </c>
      <c r="V89" s="75" t="b">
        <f>A89='[1]FEM 2'!C89</f>
        <v>1</v>
      </c>
    </row>
    <row r="90" spans="1:22" ht="54" customHeight="1" x14ac:dyDescent="0.35">
      <c r="A90" s="133" t="s">
        <v>1790</v>
      </c>
      <c r="B90" s="132">
        <v>41822</v>
      </c>
      <c r="C90" s="133">
        <v>11</v>
      </c>
      <c r="D90" s="133" t="s">
        <v>1394</v>
      </c>
      <c r="E90" s="133" t="s">
        <v>1791</v>
      </c>
      <c r="F90" s="133" t="s">
        <v>1792</v>
      </c>
      <c r="G90" s="133" t="s">
        <v>1783</v>
      </c>
      <c r="H90" s="133" t="s">
        <v>1784</v>
      </c>
      <c r="I90" s="133" t="s">
        <v>860</v>
      </c>
      <c r="J90" s="417" t="s">
        <v>1785</v>
      </c>
      <c r="K90" s="134">
        <v>345256.83</v>
      </c>
      <c r="L90" s="135" t="s">
        <v>1400</v>
      </c>
      <c r="M90" s="135" t="s">
        <v>1793</v>
      </c>
      <c r="O90" s="75" t="s">
        <v>4665</v>
      </c>
      <c r="P90" s="78">
        <f t="shared" si="5"/>
        <v>345256.83</v>
      </c>
      <c r="Q90" s="16">
        <f t="shared" si="6"/>
        <v>41822</v>
      </c>
      <c r="R90" t="str">
        <f t="shared" si="7"/>
        <v>2014OB000464</v>
      </c>
      <c r="S90" t="str">
        <f t="shared" si="8"/>
        <v>2014NE000230</v>
      </c>
      <c r="T90" t="str">
        <f t="shared" si="9"/>
        <v>PAGAMENTO P/VIABILIZAR REPASSE DE RECURSOS FEM II,CONFORME LEI Nº 15.335 DE 25/06 2014.REF. A 1ª PARCELA.AO MUNICIPIO DE ALIANÇA/PE.PAVIMENTAÇÃO E DRENAGEM EM DIVERSAS RUAS DO MUNICIPIO.</v>
      </c>
      <c r="V90" s="75" t="b">
        <f>A90='[1]FEM 2'!C90</f>
        <v>1</v>
      </c>
    </row>
    <row r="91" spans="1:22" ht="54" customHeight="1" x14ac:dyDescent="0.35">
      <c r="A91" s="133" t="s">
        <v>1794</v>
      </c>
      <c r="B91" s="132">
        <v>41822</v>
      </c>
      <c r="C91" s="133">
        <v>11</v>
      </c>
      <c r="D91" s="133" t="s">
        <v>1394</v>
      </c>
      <c r="E91" s="133" t="s">
        <v>1795</v>
      </c>
      <c r="F91" s="133" t="s">
        <v>1792</v>
      </c>
      <c r="G91" s="133" t="s">
        <v>1796</v>
      </c>
      <c r="H91" s="133" t="s">
        <v>1797</v>
      </c>
      <c r="I91" s="133" t="s">
        <v>864</v>
      </c>
      <c r="J91" s="417" t="s">
        <v>1798</v>
      </c>
      <c r="K91" s="134">
        <v>138008.01</v>
      </c>
      <c r="L91" s="135" t="s">
        <v>1400</v>
      </c>
      <c r="M91" s="135" t="s">
        <v>1799</v>
      </c>
      <c r="O91" s="75" t="s">
        <v>4665</v>
      </c>
      <c r="P91" s="78">
        <f t="shared" si="5"/>
        <v>138008.01</v>
      </c>
      <c r="Q91" s="16">
        <f t="shared" si="6"/>
        <v>41822</v>
      </c>
      <c r="R91" t="str">
        <f t="shared" si="7"/>
        <v>2014OB000465</v>
      </c>
      <c r="S91" t="str">
        <f t="shared" si="8"/>
        <v>2014NE000231</v>
      </c>
      <c r="T91" t="str">
        <f t="shared" si="9"/>
        <v>PAGAMENTO P/VIABILIZAR REPASSE DE RECURSOS FEM II,CONFORME LEI Nº 15.335 DE 25/06 2014.REF. A 1ª PARCELA.AO MUNICIPIO DE ALTINHO/PE.PAVIMENTAÇÃO EM PARALELEPIPEDO EM DIVERSAS RUAS NO MUNICIPIO.</v>
      </c>
      <c r="V91" s="75" t="b">
        <f>A91='[1]FEM 2'!C91</f>
        <v>1</v>
      </c>
    </row>
    <row r="92" spans="1:22" ht="54" customHeight="1" x14ac:dyDescent="0.35">
      <c r="A92" s="133" t="s">
        <v>1800</v>
      </c>
      <c r="B92" s="132">
        <v>41822</v>
      </c>
      <c r="C92" s="133">
        <v>11</v>
      </c>
      <c r="D92" s="133" t="s">
        <v>1394</v>
      </c>
      <c r="E92" s="133" t="s">
        <v>1801</v>
      </c>
      <c r="F92" s="133" t="s">
        <v>1792</v>
      </c>
      <c r="G92" s="133" t="s">
        <v>1796</v>
      </c>
      <c r="H92" s="133" t="s">
        <v>1797</v>
      </c>
      <c r="I92" s="133" t="s">
        <v>865</v>
      </c>
      <c r="J92" s="417" t="s">
        <v>1798</v>
      </c>
      <c r="K92" s="134">
        <v>82018.429999999993</v>
      </c>
      <c r="L92" s="135" t="s">
        <v>1400</v>
      </c>
      <c r="M92" s="135" t="s">
        <v>1802</v>
      </c>
      <c r="O92" s="75" t="s">
        <v>4665</v>
      </c>
      <c r="P92" s="78">
        <f t="shared" si="5"/>
        <v>82018.429999999993</v>
      </c>
      <c r="Q92" s="16">
        <f t="shared" si="6"/>
        <v>41822</v>
      </c>
      <c r="R92" t="str">
        <f t="shared" si="7"/>
        <v>2014OB000466</v>
      </c>
      <c r="S92" t="str">
        <f t="shared" si="8"/>
        <v>2014NE000231</v>
      </c>
      <c r="T92" t="str">
        <f t="shared" si="9"/>
        <v>PAGAMENTO P/VIABILIZAR REPASSE DE RECURSOS FEM II,CONFORME LEI Nº 15.335 DE 25/06 2014.REF. A 1ª PARCELA.AO MUNICIPIO DE ALTINHO/PE.IMPLANTAÇÃO E RECAPEAMENTO ASFALTICO EM DIVERSAS RUAS.</v>
      </c>
      <c r="V92" s="75" t="b">
        <f>A92='[1]FEM 2'!C92</f>
        <v>1</v>
      </c>
    </row>
    <row r="93" spans="1:22" ht="54" customHeight="1" x14ac:dyDescent="0.35">
      <c r="A93" s="133" t="s">
        <v>1803</v>
      </c>
      <c r="B93" s="132">
        <v>41822</v>
      </c>
      <c r="C93" s="133">
        <v>11</v>
      </c>
      <c r="D93" s="133" t="s">
        <v>1394</v>
      </c>
      <c r="E93" s="133" t="s">
        <v>1804</v>
      </c>
      <c r="F93" s="133" t="s">
        <v>1792</v>
      </c>
      <c r="G93" s="133" t="s">
        <v>1796</v>
      </c>
      <c r="H93" s="133" t="s">
        <v>1797</v>
      </c>
      <c r="I93" s="133" t="s">
        <v>867</v>
      </c>
      <c r="J93" s="417" t="s">
        <v>1798</v>
      </c>
      <c r="K93" s="134">
        <v>51671.519999999997</v>
      </c>
      <c r="L93" s="135" t="s">
        <v>1400</v>
      </c>
      <c r="M93" s="135" t="s">
        <v>1805</v>
      </c>
      <c r="O93" s="75" t="s">
        <v>4665</v>
      </c>
      <c r="P93" s="78">
        <f t="shared" si="5"/>
        <v>51671.519999999997</v>
      </c>
      <c r="Q93" s="16">
        <f t="shared" si="6"/>
        <v>41822</v>
      </c>
      <c r="R93" t="str">
        <f t="shared" si="7"/>
        <v>2014OB000467</v>
      </c>
      <c r="S93" t="str">
        <f t="shared" si="8"/>
        <v>2014NE000231</v>
      </c>
      <c r="T93" t="str">
        <f t="shared" si="9"/>
        <v>PAGAMENTO P/VIABILIZAR REPASSE DE RECURSOS FEM II,CONFORME LEI Nº 15.335 DE 25/06 2014.REF. A 1ª PARCELA.AO MUNICIPIO DE ALTINHO/PE.REFORMA E REVITALIZAÇÃO DA PRAÇA DR.JOSÉ FERREIRA DE LIMA..</v>
      </c>
      <c r="V93" s="75" t="b">
        <f>A93='[1]FEM 2'!C93</f>
        <v>1</v>
      </c>
    </row>
    <row r="94" spans="1:22" ht="54" customHeight="1" x14ac:dyDescent="0.35">
      <c r="A94" s="133" t="s">
        <v>1806</v>
      </c>
      <c r="B94" s="132">
        <v>41822</v>
      </c>
      <c r="C94" s="133">
        <v>11</v>
      </c>
      <c r="D94" s="133" t="s">
        <v>1394</v>
      </c>
      <c r="E94" s="133" t="s">
        <v>1807</v>
      </c>
      <c r="F94" s="133" t="s">
        <v>1792</v>
      </c>
      <c r="G94" s="133" t="s">
        <v>1808</v>
      </c>
      <c r="H94" s="133" t="s">
        <v>1809</v>
      </c>
      <c r="I94" s="133" t="s">
        <v>868</v>
      </c>
      <c r="J94" s="417" t="s">
        <v>1810</v>
      </c>
      <c r="K94" s="134">
        <v>101001.23</v>
      </c>
      <c r="L94" s="135" t="s">
        <v>1400</v>
      </c>
      <c r="M94" s="135" t="s">
        <v>1811</v>
      </c>
      <c r="O94" s="75" t="s">
        <v>4665</v>
      </c>
      <c r="P94" s="78">
        <f t="shared" si="5"/>
        <v>101001.23</v>
      </c>
      <c r="Q94" s="16">
        <f t="shared" si="6"/>
        <v>41822</v>
      </c>
      <c r="R94" t="str">
        <f t="shared" si="7"/>
        <v>2014OB000468</v>
      </c>
      <c r="S94" t="str">
        <f t="shared" si="8"/>
        <v>2014NE000232</v>
      </c>
      <c r="T94" t="str">
        <f t="shared" si="9"/>
        <v>PAGAMENTO P/VIABILIZAR REPASSE DE RECURSOS FEM II,CONFORME LEI Nº 15.335 DE 25/06 2014.REF. A 1ª PARCELA.AO MUNICIPIO DE AMARAJI/PE.CONSTRUÇÃO DA PRAÇA DO FLAMBOYANTE E DA PRAÇA DO LOTEAMENTO ALICE BATISTA.</v>
      </c>
      <c r="V94" s="75" t="b">
        <f>A94='[1]FEM 2'!C94</f>
        <v>1</v>
      </c>
    </row>
    <row r="95" spans="1:22" ht="54" customHeight="1" x14ac:dyDescent="0.35">
      <c r="A95" s="133" t="s">
        <v>1812</v>
      </c>
      <c r="B95" s="132">
        <v>41822</v>
      </c>
      <c r="C95" s="133">
        <v>11</v>
      </c>
      <c r="D95" s="133" t="s">
        <v>1394</v>
      </c>
      <c r="E95" s="133" t="s">
        <v>1813</v>
      </c>
      <c r="F95" s="133" t="s">
        <v>1792</v>
      </c>
      <c r="G95" s="133" t="s">
        <v>1808</v>
      </c>
      <c r="H95" s="133" t="s">
        <v>1809</v>
      </c>
      <c r="I95" s="133" t="s">
        <v>869</v>
      </c>
      <c r="J95" s="417" t="s">
        <v>1810</v>
      </c>
      <c r="K95" s="134">
        <v>94508.89</v>
      </c>
      <c r="L95" s="135" t="s">
        <v>1400</v>
      </c>
      <c r="M95" s="135" t="s">
        <v>1814</v>
      </c>
      <c r="O95" s="75" t="s">
        <v>4665</v>
      </c>
      <c r="P95" s="78">
        <f t="shared" si="5"/>
        <v>94508.89</v>
      </c>
      <c r="Q95" s="16">
        <f t="shared" si="6"/>
        <v>41822</v>
      </c>
      <c r="R95" t="str">
        <f t="shared" si="7"/>
        <v>2014OB000469</v>
      </c>
      <c r="S95" t="str">
        <f t="shared" si="8"/>
        <v>2014NE000232</v>
      </c>
      <c r="T95" t="str">
        <f t="shared" si="9"/>
        <v>PAGAMENTO P/VIABILIZAR REPASSE DE RECURSOS FEM II,CONFORME LEI Nº 15.335 DE 25/06 2014.REF. A 1ª PARCELA.AO MUNICIPIO DE AMARAJI/PE.CONSTRUÇÃO DO GRADIL DE FECHAMENTO DO PARQUE DO BANANAL.</v>
      </c>
      <c r="V95" s="75" t="b">
        <f>A95='[1]FEM 2'!C95</f>
        <v>1</v>
      </c>
    </row>
    <row r="96" spans="1:22" ht="54" customHeight="1" x14ac:dyDescent="0.35">
      <c r="A96" s="133" t="s">
        <v>1815</v>
      </c>
      <c r="B96" s="132">
        <v>41822</v>
      </c>
      <c r="C96" s="133">
        <v>11</v>
      </c>
      <c r="D96" s="133" t="s">
        <v>1394</v>
      </c>
      <c r="E96" s="133" t="s">
        <v>1816</v>
      </c>
      <c r="F96" s="133" t="s">
        <v>1792</v>
      </c>
      <c r="G96" s="133" t="s">
        <v>1808</v>
      </c>
      <c r="H96" s="133" t="s">
        <v>1809</v>
      </c>
      <c r="I96" s="133" t="s">
        <v>871</v>
      </c>
      <c r="J96" s="417" t="s">
        <v>1810</v>
      </c>
      <c r="K96" s="134">
        <v>14234.92</v>
      </c>
      <c r="L96" s="135" t="s">
        <v>1400</v>
      </c>
      <c r="M96" s="135" t="s">
        <v>1817</v>
      </c>
      <c r="O96" s="75" t="s">
        <v>4665</v>
      </c>
      <c r="P96" s="78">
        <f t="shared" si="5"/>
        <v>14234.92</v>
      </c>
      <c r="Q96" s="16">
        <f t="shared" si="6"/>
        <v>41822</v>
      </c>
      <c r="R96" t="str">
        <f t="shared" si="7"/>
        <v>2014OB000470</v>
      </c>
      <c r="S96" t="str">
        <f t="shared" si="8"/>
        <v>2014NE000232</v>
      </c>
      <c r="T96" t="str">
        <f t="shared" si="9"/>
        <v>PAGAMENTO P/VIABILIZAR REPASSE DE RECURSOS FEM II,CONFORME LEI Nº 15.335 DE 25/06 2014.REF. A 1ª PARCELA.AO MUNICIPIO DE AMARAJI/PE.CONSTRUÇÃO DO MURO DA GARAGEM MUNICIPAL</v>
      </c>
      <c r="V96" s="75" t="b">
        <f>A96='[1]FEM 2'!C96</f>
        <v>1</v>
      </c>
    </row>
    <row r="97" spans="1:22" ht="54" customHeight="1" x14ac:dyDescent="0.35">
      <c r="A97" s="133" t="s">
        <v>1818</v>
      </c>
      <c r="B97" s="132">
        <v>41822</v>
      </c>
      <c r="C97" s="133">
        <v>11</v>
      </c>
      <c r="D97" s="133" t="s">
        <v>1394</v>
      </c>
      <c r="E97" s="133" t="s">
        <v>1819</v>
      </c>
      <c r="F97" s="133" t="s">
        <v>1792</v>
      </c>
      <c r="G97" s="133" t="s">
        <v>1808</v>
      </c>
      <c r="H97" s="133" t="s">
        <v>1809</v>
      </c>
      <c r="I97" s="133" t="s">
        <v>870</v>
      </c>
      <c r="J97" s="417" t="s">
        <v>1810</v>
      </c>
      <c r="K97" s="134">
        <v>61952.92</v>
      </c>
      <c r="L97" s="135" t="s">
        <v>1400</v>
      </c>
      <c r="M97" s="135" t="s">
        <v>1820</v>
      </c>
      <c r="O97" s="75" t="s">
        <v>4665</v>
      </c>
      <c r="P97" s="78">
        <f t="shared" si="5"/>
        <v>61952.92</v>
      </c>
      <c r="Q97" s="16">
        <f t="shared" si="6"/>
        <v>41822</v>
      </c>
      <c r="R97" t="str">
        <f t="shared" si="7"/>
        <v>2014OB000471</v>
      </c>
      <c r="S97" t="str">
        <f t="shared" si="8"/>
        <v>2014NE000232</v>
      </c>
      <c r="T97" t="str">
        <f t="shared" si="9"/>
        <v>PAGAMENTO P/VIABILIZAR REPASSE DE RECURSOS FEM II,CONFORME LEI Nº 15.335 DE 25/06 2014.REF. A 1ª PARCELA.AO MUNICIPIO DE AMARAJI/PE.PAVIMENTAÇÃO EM PARALELEPIPEDO GRANITICOS EM DIVERSAS RUAS</v>
      </c>
      <c r="V97" s="75" t="b">
        <f>A97='[1]FEM 2'!C97</f>
        <v>1</v>
      </c>
    </row>
    <row r="98" spans="1:22" ht="54" customHeight="1" x14ac:dyDescent="0.35">
      <c r="A98" s="133" t="s">
        <v>1821</v>
      </c>
      <c r="B98" s="132">
        <v>41822</v>
      </c>
      <c r="C98" s="133">
        <v>11</v>
      </c>
      <c r="D98" s="133" t="s">
        <v>1394</v>
      </c>
      <c r="E98" s="133" t="s">
        <v>1822</v>
      </c>
      <c r="F98" s="133" t="s">
        <v>1792</v>
      </c>
      <c r="G98" s="133" t="s">
        <v>1823</v>
      </c>
      <c r="H98" s="133" t="s">
        <v>1824</v>
      </c>
      <c r="I98" s="133" t="s">
        <v>991</v>
      </c>
      <c r="J98" s="417" t="s">
        <v>1825</v>
      </c>
      <c r="K98" s="134">
        <v>140404.29999999999</v>
      </c>
      <c r="L98" s="135" t="s">
        <v>1400</v>
      </c>
      <c r="M98" s="135" t="s">
        <v>7324</v>
      </c>
      <c r="O98" s="75" t="s">
        <v>4665</v>
      </c>
      <c r="P98" s="78">
        <f t="shared" si="5"/>
        <v>140404.29999999999</v>
      </c>
      <c r="Q98" s="16">
        <f t="shared" si="6"/>
        <v>41822</v>
      </c>
      <c r="R98" t="str">
        <f t="shared" si="7"/>
        <v>2014OB000472</v>
      </c>
      <c r="S98" t="str">
        <f t="shared" si="8"/>
        <v>2014NE000233</v>
      </c>
      <c r="T98" t="str">
        <f t="shared" si="9"/>
        <v>Pagamento ref. ao repasse de recursos do FEM 2, municipio de Chã Grande , ref. a escadarias no Municipio.</v>
      </c>
      <c r="V98" s="75" t="b">
        <f>A98='[1]FEM 2'!C98</f>
        <v>1</v>
      </c>
    </row>
    <row r="99" spans="1:22" ht="54" customHeight="1" x14ac:dyDescent="0.35">
      <c r="A99" s="133" t="s">
        <v>1826</v>
      </c>
      <c r="B99" s="132">
        <v>41822</v>
      </c>
      <c r="C99" s="133">
        <v>11</v>
      </c>
      <c r="D99" s="133" t="s">
        <v>1394</v>
      </c>
      <c r="E99" s="133" t="s">
        <v>1827</v>
      </c>
      <c r="F99" s="133" t="s">
        <v>1792</v>
      </c>
      <c r="G99" s="133" t="s">
        <v>1823</v>
      </c>
      <c r="H99" s="133" t="s">
        <v>1824</v>
      </c>
      <c r="I99" s="133" t="s">
        <v>992</v>
      </c>
      <c r="J99" s="417" t="s">
        <v>1825</v>
      </c>
      <c r="K99" s="134">
        <v>54279.49</v>
      </c>
      <c r="L99" s="135" t="s">
        <v>1400</v>
      </c>
      <c r="M99" s="135" t="s">
        <v>1828</v>
      </c>
      <c r="O99" s="75" t="s">
        <v>4665</v>
      </c>
      <c r="P99" s="78">
        <f t="shared" si="5"/>
        <v>54279.49</v>
      </c>
      <c r="Q99" s="16">
        <f t="shared" si="6"/>
        <v>41822</v>
      </c>
      <c r="R99" t="str">
        <f t="shared" si="7"/>
        <v>2014OB000473</v>
      </c>
      <c r="S99" t="str">
        <f t="shared" si="8"/>
        <v>2014NE000233</v>
      </c>
      <c r="T99" t="str">
        <f t="shared" si="9"/>
        <v>Pagamento ref. ao repasse de recursos do FEM 2, municipio de Chã Grande, ref. Construção de muros fr vontenção de encostas.</v>
      </c>
      <c r="V99" s="75" t="b">
        <f>A99='[1]FEM 2'!C99</f>
        <v>1</v>
      </c>
    </row>
    <row r="100" spans="1:22" ht="54" customHeight="1" x14ac:dyDescent="0.35">
      <c r="A100" s="133" t="s">
        <v>1829</v>
      </c>
      <c r="B100" s="132">
        <v>41822</v>
      </c>
      <c r="C100" s="133">
        <v>11</v>
      </c>
      <c r="D100" s="133" t="s">
        <v>1394</v>
      </c>
      <c r="E100" s="133" t="s">
        <v>1830</v>
      </c>
      <c r="F100" s="133" t="s">
        <v>1792</v>
      </c>
      <c r="G100" s="133" t="s">
        <v>1823</v>
      </c>
      <c r="H100" s="133" t="s">
        <v>1824</v>
      </c>
      <c r="I100" s="133" t="s">
        <v>993</v>
      </c>
      <c r="J100" s="417" t="s">
        <v>1825</v>
      </c>
      <c r="K100" s="134">
        <v>61589.14</v>
      </c>
      <c r="L100" s="135" t="s">
        <v>1400</v>
      </c>
      <c r="M100" s="135" t="s">
        <v>1831</v>
      </c>
      <c r="O100" s="75" t="s">
        <v>4665</v>
      </c>
      <c r="P100" s="78">
        <f t="shared" si="5"/>
        <v>61589.14</v>
      </c>
      <c r="Q100" s="16">
        <f t="shared" si="6"/>
        <v>41822</v>
      </c>
      <c r="R100" t="str">
        <f t="shared" si="7"/>
        <v>2014OB000474</v>
      </c>
      <c r="S100" t="str">
        <f t="shared" si="8"/>
        <v>2014NE000233</v>
      </c>
      <c r="T100" t="str">
        <f t="shared" si="9"/>
        <v>Pagamento ref. ao repasse de recursos do FEM 2, municipio de Chã Grande, ref. Pavimentação de diversas ruas.</v>
      </c>
      <c r="V100" s="75" t="b">
        <f>A100='[1]FEM 2'!C100</f>
        <v>1</v>
      </c>
    </row>
    <row r="101" spans="1:22" ht="54" customHeight="1" x14ac:dyDescent="0.35">
      <c r="A101" s="133" t="s">
        <v>1832</v>
      </c>
      <c r="B101" s="132">
        <v>41822</v>
      </c>
      <c r="C101" s="133">
        <v>11</v>
      </c>
      <c r="D101" s="133" t="s">
        <v>1394</v>
      </c>
      <c r="E101" s="133" t="s">
        <v>1833</v>
      </c>
      <c r="F101" s="133" t="s">
        <v>1792</v>
      </c>
      <c r="G101" s="133" t="s">
        <v>1823</v>
      </c>
      <c r="H101" s="133" t="s">
        <v>1824</v>
      </c>
      <c r="I101" s="133" t="s">
        <v>994</v>
      </c>
      <c r="J101" s="417" t="s">
        <v>1825</v>
      </c>
      <c r="K101" s="134">
        <v>15584.79</v>
      </c>
      <c r="L101" s="135" t="s">
        <v>1400</v>
      </c>
      <c r="M101" s="135" t="s">
        <v>1834</v>
      </c>
      <c r="O101" s="75" t="s">
        <v>4665</v>
      </c>
      <c r="P101" s="78">
        <f t="shared" si="5"/>
        <v>15584.79</v>
      </c>
      <c r="Q101" s="16">
        <f t="shared" si="6"/>
        <v>41822</v>
      </c>
      <c r="R101" t="str">
        <f t="shared" si="7"/>
        <v>2014OB000475</v>
      </c>
      <c r="S101" t="str">
        <f t="shared" si="8"/>
        <v>2014NE000233</v>
      </c>
      <c r="T101" t="str">
        <f t="shared" si="9"/>
        <v>Pagamento ref. ao repasse de recursos do FEM 2, municipio Chã Grande , Construção da Praça Manoel Gomes.</v>
      </c>
      <c r="V101" s="75" t="b">
        <f>A101='[1]FEM 2'!C101</f>
        <v>1</v>
      </c>
    </row>
    <row r="102" spans="1:22" ht="54" customHeight="1" x14ac:dyDescent="0.35">
      <c r="A102" s="133" t="s">
        <v>1835</v>
      </c>
      <c r="B102" s="132">
        <v>41823</v>
      </c>
      <c r="C102" s="133">
        <v>11</v>
      </c>
      <c r="D102" s="133" t="s">
        <v>1394</v>
      </c>
      <c r="E102" s="133" t="s">
        <v>1836</v>
      </c>
      <c r="F102" s="133" t="s">
        <v>1837</v>
      </c>
      <c r="G102" s="133" t="s">
        <v>1838</v>
      </c>
      <c r="H102" s="133" t="s">
        <v>1839</v>
      </c>
      <c r="I102" s="133" t="s">
        <v>1227</v>
      </c>
      <c r="J102" s="417" t="s">
        <v>1840</v>
      </c>
      <c r="K102" s="134">
        <v>57275.56</v>
      </c>
      <c r="L102" s="135" t="s">
        <v>1400</v>
      </c>
      <c r="M102" s="135" t="s">
        <v>1841</v>
      </c>
      <c r="O102" s="75" t="s">
        <v>4665</v>
      </c>
      <c r="P102" s="78">
        <f t="shared" si="5"/>
        <v>57275.56</v>
      </c>
      <c r="Q102" s="16">
        <f t="shared" si="6"/>
        <v>41823</v>
      </c>
      <c r="R102" t="str">
        <f t="shared" si="7"/>
        <v>2014OB000476</v>
      </c>
      <c r="S102" t="str">
        <f t="shared" si="8"/>
        <v>2014NE000242</v>
      </c>
      <c r="T102" t="str">
        <f t="shared" si="9"/>
        <v>PAGAMENTO P/VIABILIZAR REPASSE DE RECURSOS FEM II,CONFORME LEI Nº 15.335 DE 25/06/2014. REF. A 1ª PARCELA AO MUNICIPIO DE PRIMAVERA/PE.REQUALIFICAÇÃO DO CALÇADÃO DE CARACITUBA.</v>
      </c>
      <c r="V102" s="75" t="b">
        <f>A102='[1]FEM 2'!C102</f>
        <v>1</v>
      </c>
    </row>
    <row r="103" spans="1:22" ht="54" customHeight="1" x14ac:dyDescent="0.35">
      <c r="A103" s="133" t="s">
        <v>1842</v>
      </c>
      <c r="B103" s="132">
        <v>41823</v>
      </c>
      <c r="C103" s="133">
        <v>11</v>
      </c>
      <c r="D103" s="133" t="s">
        <v>1394</v>
      </c>
      <c r="E103" s="133" t="s">
        <v>1843</v>
      </c>
      <c r="F103" s="133" t="s">
        <v>1837</v>
      </c>
      <c r="G103" s="133" t="s">
        <v>1838</v>
      </c>
      <c r="H103" s="133" t="s">
        <v>1839</v>
      </c>
      <c r="I103" s="133" t="s">
        <v>1226</v>
      </c>
      <c r="J103" s="417" t="s">
        <v>1840</v>
      </c>
      <c r="K103" s="134">
        <v>151617.76</v>
      </c>
      <c r="L103" s="135" t="s">
        <v>1400</v>
      </c>
      <c r="M103" s="135" t="s">
        <v>1844</v>
      </c>
      <c r="O103" s="75" t="s">
        <v>4665</v>
      </c>
      <c r="P103" s="78">
        <f t="shared" si="5"/>
        <v>151617.76</v>
      </c>
      <c r="Q103" s="16">
        <f t="shared" si="6"/>
        <v>41823</v>
      </c>
      <c r="R103" t="str">
        <f t="shared" si="7"/>
        <v>2014OB000477</v>
      </c>
      <c r="S103" t="str">
        <f t="shared" si="8"/>
        <v>2014NE000242</v>
      </c>
      <c r="T103" t="str">
        <f t="shared" si="9"/>
        <v>PAGAMENTO P/VIABILIZAR REPASSE DE RECURSOS FEM II,CONFORME LEI Nº 15.335 DE 25/06/2014. REF. A 1ª PARCELA AO MUNICIPIO DE PRIMAVERA/PE.PAVIMENTAÇÃO EM PARALELEPIPEDO GRANITICOS EM DIVERSAS BAIRROS.</v>
      </c>
      <c r="V103" s="75" t="b">
        <f>A103='[1]FEM 2'!C103</f>
        <v>1</v>
      </c>
    </row>
    <row r="104" spans="1:22" ht="54" customHeight="1" x14ac:dyDescent="0.35">
      <c r="A104" s="133" t="s">
        <v>1845</v>
      </c>
      <c r="B104" s="132">
        <v>41823</v>
      </c>
      <c r="C104" s="133">
        <v>11</v>
      </c>
      <c r="D104" s="133" t="s">
        <v>1394</v>
      </c>
      <c r="E104" s="133" t="s">
        <v>1846</v>
      </c>
      <c r="F104" s="133" t="s">
        <v>1837</v>
      </c>
      <c r="G104" s="133" t="s">
        <v>1847</v>
      </c>
      <c r="H104" s="133" t="s">
        <v>1848</v>
      </c>
      <c r="I104" s="133" t="s">
        <v>1231</v>
      </c>
      <c r="J104" s="417" t="s">
        <v>1849</v>
      </c>
      <c r="K104" s="134">
        <v>135805.6</v>
      </c>
      <c r="L104" s="135" t="s">
        <v>1400</v>
      </c>
      <c r="M104" s="135" t="s">
        <v>1850</v>
      </c>
      <c r="O104" s="75" t="s">
        <v>4665</v>
      </c>
      <c r="P104" s="78">
        <f t="shared" si="5"/>
        <v>135805.6</v>
      </c>
      <c r="Q104" s="16">
        <f t="shared" si="6"/>
        <v>41823</v>
      </c>
      <c r="R104" t="str">
        <f t="shared" si="7"/>
        <v>2014OB000480</v>
      </c>
      <c r="S104" t="str">
        <f t="shared" si="8"/>
        <v>2014NE000244</v>
      </c>
      <c r="T104" t="str">
        <f t="shared" si="9"/>
        <v>PAGAMENTO P/VIABILIZAR REPASSE DE RECURSOS FEM II,CONFORME LEI Nº 15.335 DE 25/06/2014. REF. A 1ª PARCELA AO MUNICIPIO DE QUIXABA/PE.PAVIMENTAÇÃO EM PARALELEPIPEDO.</v>
      </c>
      <c r="V104" s="75" t="b">
        <f>A104='[1]FEM 2'!C104</f>
        <v>1</v>
      </c>
    </row>
    <row r="105" spans="1:22" ht="54" customHeight="1" x14ac:dyDescent="0.35">
      <c r="A105" s="133" t="s">
        <v>1851</v>
      </c>
      <c r="B105" s="132">
        <v>41823</v>
      </c>
      <c r="C105" s="133">
        <v>11</v>
      </c>
      <c r="D105" s="133" t="s">
        <v>1394</v>
      </c>
      <c r="E105" s="133" t="s">
        <v>1852</v>
      </c>
      <c r="F105" s="133" t="s">
        <v>1837</v>
      </c>
      <c r="G105" s="133" t="s">
        <v>1853</v>
      </c>
      <c r="H105" s="133" t="s">
        <v>1854</v>
      </c>
      <c r="I105" s="133" t="s">
        <v>1081</v>
      </c>
      <c r="J105" s="417" t="s">
        <v>1855</v>
      </c>
      <c r="K105" s="134">
        <v>271692.03000000003</v>
      </c>
      <c r="L105" s="135" t="s">
        <v>1400</v>
      </c>
      <c r="M105" s="135" t="s">
        <v>1856</v>
      </c>
      <c r="O105" s="75" t="s">
        <v>4665</v>
      </c>
      <c r="P105" s="78">
        <f t="shared" si="5"/>
        <v>271692.03000000003</v>
      </c>
      <c r="Q105" s="16">
        <f t="shared" si="6"/>
        <v>41823</v>
      </c>
      <c r="R105" t="str">
        <f t="shared" si="7"/>
        <v>2014OB000482</v>
      </c>
      <c r="S105" t="str">
        <f t="shared" si="8"/>
        <v>2014NE000257</v>
      </c>
      <c r="T105" t="str">
        <f t="shared" si="9"/>
        <v>PAGAMENTO REFERENTE A 1ª PARCELA DO REPASSE DE RECUSOS FEM II,AO MUNICIPIO DE INAJÁ CONFORME LEI Nº 15.335 DE 25/06/2014.</v>
      </c>
      <c r="V105" s="75" t="b">
        <f>A105='[1]FEM 2'!C105</f>
        <v>1</v>
      </c>
    </row>
    <row r="106" spans="1:22" ht="54" customHeight="1" x14ac:dyDescent="0.35">
      <c r="A106" s="133" t="s">
        <v>1857</v>
      </c>
      <c r="B106" s="132">
        <v>41823</v>
      </c>
      <c r="C106" s="133">
        <v>11</v>
      </c>
      <c r="D106" s="133" t="s">
        <v>1394</v>
      </c>
      <c r="E106" s="133" t="s">
        <v>1858</v>
      </c>
      <c r="F106" s="133" t="s">
        <v>1837</v>
      </c>
      <c r="G106" s="133" t="s">
        <v>1859</v>
      </c>
      <c r="H106" s="133" t="s">
        <v>1860</v>
      </c>
      <c r="I106" s="133" t="s">
        <v>1085</v>
      </c>
      <c r="J106" s="417" t="s">
        <v>1861</v>
      </c>
      <c r="K106" s="134">
        <v>19259.509999999998</v>
      </c>
      <c r="L106" s="135" t="s">
        <v>1400</v>
      </c>
      <c r="M106" s="135" t="s">
        <v>1862</v>
      </c>
      <c r="O106" s="75" t="s">
        <v>4665</v>
      </c>
      <c r="P106" s="78">
        <f t="shared" si="5"/>
        <v>19259.509999999998</v>
      </c>
      <c r="Q106" s="16">
        <f t="shared" si="6"/>
        <v>41823</v>
      </c>
      <c r="R106" t="str">
        <f t="shared" si="7"/>
        <v>2014OB000483</v>
      </c>
      <c r="S106" t="str">
        <f t="shared" si="8"/>
        <v>2014NE000261</v>
      </c>
      <c r="T106" t="str">
        <f t="shared" si="9"/>
        <v>PAGAMENTO REFERENTE A 1ª PARCELA DO REPASSE DE RECURSOS FEM II,AO MUNICIPIO DE AGOGADOS DA INGAZEIRA CONFORME LEI Nº 15.335 DE 25/06/2014.</v>
      </c>
      <c r="V106" s="75" t="b">
        <f>A106='[1]FEM 2'!C106</f>
        <v>1</v>
      </c>
    </row>
    <row r="107" spans="1:22" ht="54" customHeight="1" x14ac:dyDescent="0.35">
      <c r="A107" s="133" t="s">
        <v>1863</v>
      </c>
      <c r="B107" s="132">
        <v>41823</v>
      </c>
      <c r="C107" s="133">
        <v>11</v>
      </c>
      <c r="D107" s="133" t="s">
        <v>1394</v>
      </c>
      <c r="E107" s="133" t="s">
        <v>1864</v>
      </c>
      <c r="F107" s="133" t="s">
        <v>1837</v>
      </c>
      <c r="G107" s="133" t="s">
        <v>1865</v>
      </c>
      <c r="H107" s="133" t="s">
        <v>1866</v>
      </c>
      <c r="I107" s="133" t="s">
        <v>1087</v>
      </c>
      <c r="J107" s="417" t="s">
        <v>1867</v>
      </c>
      <c r="K107" s="134">
        <v>633895.93000000005</v>
      </c>
      <c r="L107" s="135" t="s">
        <v>1400</v>
      </c>
      <c r="M107" s="135" t="s">
        <v>1868</v>
      </c>
      <c r="O107" s="75" t="s">
        <v>4665</v>
      </c>
      <c r="P107" s="78">
        <f t="shared" si="5"/>
        <v>633895.93000000005</v>
      </c>
      <c r="Q107" s="16">
        <f t="shared" si="6"/>
        <v>41823</v>
      </c>
      <c r="R107" t="str">
        <f t="shared" si="7"/>
        <v>2014OB000484</v>
      </c>
      <c r="S107" t="str">
        <f t="shared" si="8"/>
        <v>2014NE000263</v>
      </c>
      <c r="T107" t="str">
        <f t="shared" si="9"/>
        <v>PAGAMENTO REFERENTE A 1ª PARCELA DO REPASSE DE RECURSOS FEM II,AO MUNICIPIO DE IPOJUCA, CONFORME LEI Nº 15.335 DE 25/06/2014.</v>
      </c>
      <c r="V107" s="75" t="b">
        <f>A107='[1]FEM 2'!C107</f>
        <v>1</v>
      </c>
    </row>
    <row r="108" spans="1:22" ht="54" customHeight="1" x14ac:dyDescent="0.35">
      <c r="A108" s="133" t="s">
        <v>1869</v>
      </c>
      <c r="B108" s="132">
        <v>41823</v>
      </c>
      <c r="C108" s="133">
        <v>11</v>
      </c>
      <c r="D108" s="133" t="s">
        <v>1394</v>
      </c>
      <c r="E108" s="133" t="s">
        <v>1870</v>
      </c>
      <c r="F108" s="133" t="s">
        <v>1837</v>
      </c>
      <c r="G108" s="133" t="s">
        <v>1871</v>
      </c>
      <c r="H108" s="133" t="s">
        <v>1872</v>
      </c>
      <c r="I108" s="133" t="s">
        <v>1091</v>
      </c>
      <c r="J108" s="417" t="s">
        <v>1873</v>
      </c>
      <c r="K108" s="134">
        <v>66517.119999999995</v>
      </c>
      <c r="L108" s="135" t="s">
        <v>1400</v>
      </c>
      <c r="M108" s="135" t="s">
        <v>1874</v>
      </c>
      <c r="O108" s="75" t="s">
        <v>4665</v>
      </c>
      <c r="P108" s="78">
        <f t="shared" si="5"/>
        <v>66517.119999999995</v>
      </c>
      <c r="Q108" s="16">
        <f t="shared" si="6"/>
        <v>41823</v>
      </c>
      <c r="R108" t="str">
        <f t="shared" si="7"/>
        <v>2014OB000485</v>
      </c>
      <c r="S108" t="str">
        <f t="shared" si="8"/>
        <v>2014NE000272</v>
      </c>
      <c r="T108" t="str">
        <f t="shared" si="9"/>
        <v>PAGAMENTO REFERENTE A 1ª PARCELA DO REPASSE DE RECURSOS FEM II,AO MUNICIPIO DE IPUBI, CONFORME LEI Nº 15.335 DE 25/06/2014.</v>
      </c>
      <c r="V108" s="75" t="b">
        <f>A108='[1]FEM 2'!C108</f>
        <v>1</v>
      </c>
    </row>
    <row r="109" spans="1:22" ht="54" customHeight="1" x14ac:dyDescent="0.35">
      <c r="A109" s="133" t="s">
        <v>1875</v>
      </c>
      <c r="B109" s="132">
        <v>41823</v>
      </c>
      <c r="C109" s="133">
        <v>11</v>
      </c>
      <c r="D109" s="133" t="s">
        <v>1394</v>
      </c>
      <c r="E109" s="133" t="s">
        <v>1876</v>
      </c>
      <c r="F109" s="133" t="s">
        <v>1837</v>
      </c>
      <c r="G109" s="133" t="s">
        <v>1871</v>
      </c>
      <c r="H109" s="133" t="s">
        <v>1872</v>
      </c>
      <c r="I109" s="133" t="s">
        <v>1088</v>
      </c>
      <c r="J109" s="417" t="s">
        <v>1873</v>
      </c>
      <c r="K109" s="134">
        <v>108495.81</v>
      </c>
      <c r="L109" s="135" t="s">
        <v>1400</v>
      </c>
      <c r="M109" s="135" t="s">
        <v>1877</v>
      </c>
      <c r="O109" s="75" t="s">
        <v>4665</v>
      </c>
      <c r="P109" s="78">
        <f t="shared" si="5"/>
        <v>108495.81</v>
      </c>
      <c r="Q109" s="16">
        <f t="shared" si="6"/>
        <v>41823</v>
      </c>
      <c r="R109" t="str">
        <f t="shared" si="7"/>
        <v>2014OB000486</v>
      </c>
      <c r="S109" t="str">
        <f t="shared" si="8"/>
        <v>2014NE000272</v>
      </c>
      <c r="T109" t="str">
        <f t="shared" si="9"/>
        <v>PAGAMENTO REFERENTE A 1ª PARCELA DO REPASSE DE RECURSOS FEM II,AO MUNICIPIO DE IPUBI, PARA CONSTRUÇÃO DO MATATOURO PUBLICO,CONFORME LEI Nº 15.335 DE 25/06/2014.</v>
      </c>
      <c r="V109" s="75" t="b">
        <f>A109='[1]FEM 2'!C109</f>
        <v>1</v>
      </c>
    </row>
    <row r="110" spans="1:22" ht="54" customHeight="1" x14ac:dyDescent="0.35">
      <c r="A110" s="133" t="s">
        <v>1878</v>
      </c>
      <c r="B110" s="132">
        <v>41823</v>
      </c>
      <c r="C110" s="133">
        <v>11</v>
      </c>
      <c r="D110" s="133" t="s">
        <v>1394</v>
      </c>
      <c r="E110" s="133" t="s">
        <v>1879</v>
      </c>
      <c r="F110" s="133" t="s">
        <v>1837</v>
      </c>
      <c r="G110" s="133" t="s">
        <v>1871</v>
      </c>
      <c r="H110" s="133" t="s">
        <v>1872</v>
      </c>
      <c r="I110" s="133" t="s">
        <v>1094</v>
      </c>
      <c r="J110" s="417" t="s">
        <v>1873</v>
      </c>
      <c r="K110" s="134">
        <v>23895.07</v>
      </c>
      <c r="L110" s="135" t="s">
        <v>1400</v>
      </c>
      <c r="M110" s="135" t="s">
        <v>1880</v>
      </c>
      <c r="O110" s="75" t="s">
        <v>4665</v>
      </c>
      <c r="P110" s="78">
        <f t="shared" si="5"/>
        <v>23895.07</v>
      </c>
      <c r="Q110" s="16">
        <f t="shared" si="6"/>
        <v>41823</v>
      </c>
      <c r="R110" t="str">
        <f t="shared" si="7"/>
        <v>2014OB000487</v>
      </c>
      <c r="S110" t="str">
        <f t="shared" si="8"/>
        <v>2014NE000272</v>
      </c>
      <c r="T110" t="str">
        <f t="shared" si="9"/>
        <v>PAGAMENTO REFERENTE A 1ª PARCELA DO REPASSE DE RECURSOS FEM II,AO MUNICIPIO DE IPUBI, CONFORME LEI Nº 15.335 DE 25/06/2014,CONSTRUÇÃO DE ESCADARIA.</v>
      </c>
      <c r="V110" s="75" t="b">
        <f>A110='[1]FEM 2'!C110</f>
        <v>1</v>
      </c>
    </row>
    <row r="111" spans="1:22" ht="54" customHeight="1" x14ac:dyDescent="0.35">
      <c r="A111" s="133" t="s">
        <v>1881</v>
      </c>
      <c r="B111" s="132">
        <v>41823</v>
      </c>
      <c r="C111" s="133">
        <v>11</v>
      </c>
      <c r="D111" s="133" t="s">
        <v>1394</v>
      </c>
      <c r="E111" s="133" t="s">
        <v>1882</v>
      </c>
      <c r="F111" s="133" t="s">
        <v>1837</v>
      </c>
      <c r="G111" s="133" t="s">
        <v>1859</v>
      </c>
      <c r="H111" s="133" t="s">
        <v>1860</v>
      </c>
      <c r="I111" s="133" t="s">
        <v>1085</v>
      </c>
      <c r="J111" s="417" t="s">
        <v>1861</v>
      </c>
      <c r="K111" s="134">
        <v>27783</v>
      </c>
      <c r="L111" s="135" t="s">
        <v>1400</v>
      </c>
      <c r="M111" s="135" t="s">
        <v>1883</v>
      </c>
      <c r="O111" s="75" t="s">
        <v>4665</v>
      </c>
      <c r="P111" s="78">
        <f t="shared" si="5"/>
        <v>27783</v>
      </c>
      <c r="Q111" s="16">
        <f t="shared" si="6"/>
        <v>41823</v>
      </c>
      <c r="R111" t="str">
        <f t="shared" si="7"/>
        <v>2014OB000488</v>
      </c>
      <c r="S111" t="str">
        <f t="shared" si="8"/>
        <v>2014NE000261</v>
      </c>
      <c r="T111" t="str">
        <f t="shared" si="9"/>
        <v>PAGAMENTO REFERENTE A 1ª PARCELA DO REPASSE DE RECURSOS FEM II,AO MUNICIPIO DE INGAZEIRA, CONFORME LEI Nº 15.335 DE 25/06/2014.</v>
      </c>
      <c r="V111" s="75" t="b">
        <f>A111='[1]FEM 2'!C111</f>
        <v>1</v>
      </c>
    </row>
    <row r="112" spans="1:22" ht="54" customHeight="1" x14ac:dyDescent="0.35">
      <c r="A112" s="133" t="s">
        <v>1884</v>
      </c>
      <c r="B112" s="132">
        <v>41823</v>
      </c>
      <c r="C112" s="133">
        <v>11</v>
      </c>
      <c r="D112" s="133" t="s">
        <v>1394</v>
      </c>
      <c r="E112" s="133" t="s">
        <v>1885</v>
      </c>
      <c r="F112" s="133" t="s">
        <v>1837</v>
      </c>
      <c r="G112" s="133" t="s">
        <v>1871</v>
      </c>
      <c r="H112" s="133" t="s">
        <v>1872</v>
      </c>
      <c r="I112" s="133" t="s">
        <v>1093</v>
      </c>
      <c r="J112" s="417" t="s">
        <v>1873</v>
      </c>
      <c r="K112" s="134">
        <v>44679.77</v>
      </c>
      <c r="L112" s="135" t="s">
        <v>1400</v>
      </c>
      <c r="M112" s="135" t="s">
        <v>1874</v>
      </c>
      <c r="O112" s="75" t="s">
        <v>4665</v>
      </c>
      <c r="P112" s="78">
        <f t="shared" si="5"/>
        <v>44679.77</v>
      </c>
      <c r="Q112" s="16">
        <f t="shared" si="6"/>
        <v>41823</v>
      </c>
      <c r="R112" t="str">
        <f t="shared" si="7"/>
        <v>2014OB000489</v>
      </c>
      <c r="S112" t="str">
        <f t="shared" si="8"/>
        <v>2014NE000272</v>
      </c>
      <c r="T112" t="str">
        <f t="shared" si="9"/>
        <v>PAGAMENTO REFERENTE A 1ª PARCELA DO REPASSE DE RECURSOS FEM II,AO MUNICIPIO DE IPUBI, CONFORME LEI Nº 15.335 DE 25/06/2014.</v>
      </c>
      <c r="V112" s="75" t="b">
        <f>A112='[1]FEM 2'!C112</f>
        <v>1</v>
      </c>
    </row>
    <row r="113" spans="1:22" ht="54" customHeight="1" x14ac:dyDescent="0.35">
      <c r="A113" s="133" t="s">
        <v>1886</v>
      </c>
      <c r="B113" s="132">
        <v>41823</v>
      </c>
      <c r="C113" s="133">
        <v>11</v>
      </c>
      <c r="D113" s="133" t="s">
        <v>1394</v>
      </c>
      <c r="E113" s="133" t="s">
        <v>1887</v>
      </c>
      <c r="F113" s="133" t="s">
        <v>1837</v>
      </c>
      <c r="G113" s="133" t="s">
        <v>1871</v>
      </c>
      <c r="H113" s="133" t="s">
        <v>1872</v>
      </c>
      <c r="I113" s="133" t="s">
        <v>1090</v>
      </c>
      <c r="J113" s="417" t="s">
        <v>1873</v>
      </c>
      <c r="K113" s="134">
        <v>73113.62</v>
      </c>
      <c r="L113" s="135" t="s">
        <v>1400</v>
      </c>
      <c r="M113" s="135" t="s">
        <v>1874</v>
      </c>
      <c r="O113" s="75" t="s">
        <v>4665</v>
      </c>
      <c r="P113" s="78">
        <f t="shared" si="5"/>
        <v>73113.62</v>
      </c>
      <c r="Q113" s="16">
        <f t="shared" si="6"/>
        <v>41823</v>
      </c>
      <c r="R113" t="str">
        <f t="shared" si="7"/>
        <v>2014OB000490</v>
      </c>
      <c r="S113" t="str">
        <f t="shared" si="8"/>
        <v>2014NE000272</v>
      </c>
      <c r="T113" t="str">
        <f t="shared" si="9"/>
        <v>PAGAMENTO REFERENTE A 1ª PARCELA DO REPASSE DE RECURSOS FEM II,AO MUNICIPIO DE IPUBI, CONFORME LEI Nº 15.335 DE 25/06/2014.</v>
      </c>
      <c r="V113" s="75" t="b">
        <f>A113='[1]FEM 2'!C113</f>
        <v>1</v>
      </c>
    </row>
    <row r="114" spans="1:22" ht="54" customHeight="1" x14ac:dyDescent="0.35">
      <c r="A114" s="133" t="s">
        <v>1888</v>
      </c>
      <c r="B114" s="132">
        <v>41823</v>
      </c>
      <c r="C114" s="133">
        <v>11</v>
      </c>
      <c r="D114" s="133" t="s">
        <v>1394</v>
      </c>
      <c r="E114" s="133" t="s">
        <v>1889</v>
      </c>
      <c r="F114" s="133" t="s">
        <v>1837</v>
      </c>
      <c r="G114" s="133" t="s">
        <v>1890</v>
      </c>
      <c r="H114" s="133" t="s">
        <v>1891</v>
      </c>
      <c r="I114" s="133" t="s">
        <v>1011</v>
      </c>
      <c r="J114" s="417" t="s">
        <v>1892</v>
      </c>
      <c r="K114" s="134">
        <v>271697.96000000002</v>
      </c>
      <c r="L114" s="135" t="s">
        <v>1400</v>
      </c>
      <c r="M114" s="135" t="s">
        <v>1893</v>
      </c>
      <c r="O114" s="75" t="s">
        <v>4665</v>
      </c>
      <c r="P114" s="78">
        <f t="shared" si="5"/>
        <v>271697.96000000002</v>
      </c>
      <c r="Q114" s="16">
        <f t="shared" si="6"/>
        <v>41823</v>
      </c>
      <c r="R114" t="str">
        <f t="shared" si="7"/>
        <v>2014OB000493</v>
      </c>
      <c r="S114" t="str">
        <f t="shared" si="8"/>
        <v>2014NE000235</v>
      </c>
      <c r="T114" t="str">
        <f t="shared" si="9"/>
        <v>PAGAMENTO DO REPASSE DE RECURSOS DO FEM II, PARA O MUNICIPIO DE DORMENTE/PE, REFERENTE PAVIMENTAÇÃO ASFALTICA EM DIVERSAS RUAS.</v>
      </c>
      <c r="V114" s="75" t="b">
        <f>A114='[1]FEM 2'!C114</f>
        <v>1</v>
      </c>
    </row>
    <row r="115" spans="1:22" ht="54" customHeight="1" x14ac:dyDescent="0.35">
      <c r="A115" s="133" t="s">
        <v>1894</v>
      </c>
      <c r="B115" s="132">
        <v>41823</v>
      </c>
      <c r="C115" s="133">
        <v>12</v>
      </c>
      <c r="D115" s="133" t="s">
        <v>1394</v>
      </c>
      <c r="E115" s="133" t="s">
        <v>1895</v>
      </c>
      <c r="F115" s="133" t="s">
        <v>1837</v>
      </c>
      <c r="G115" s="133" t="s">
        <v>1896</v>
      </c>
      <c r="H115" s="133" t="s">
        <v>1897</v>
      </c>
      <c r="I115" s="133" t="s">
        <v>1017</v>
      </c>
      <c r="J115" s="417" t="s">
        <v>1898</v>
      </c>
      <c r="K115" s="134">
        <v>29701.37</v>
      </c>
      <c r="L115" s="135" t="s">
        <v>1400</v>
      </c>
      <c r="M115" s="135" t="s">
        <v>1899</v>
      </c>
      <c r="O115" s="75" t="s">
        <v>4665</v>
      </c>
      <c r="P115" s="78">
        <f t="shared" si="5"/>
        <v>29701.37</v>
      </c>
      <c r="Q115" s="16">
        <f t="shared" si="6"/>
        <v>41823</v>
      </c>
      <c r="R115" t="str">
        <f t="shared" si="7"/>
        <v>2014OB000494</v>
      </c>
      <c r="S115" t="str">
        <f t="shared" si="8"/>
        <v>2014NE000236</v>
      </c>
      <c r="T115" t="str">
        <f t="shared" si="9"/>
        <v>PAGAMENTO DO REPASSE DE RECURSOS DO FEM II, PARA O MUNICIPIO DE ESCADA/PE, REFERENTE REQUALIFICAÇÃO CENTRO COMERCIAL ATALAIA.</v>
      </c>
      <c r="V115" s="75" t="b">
        <f>A115='[1]FEM 2'!C115</f>
        <v>1</v>
      </c>
    </row>
    <row r="116" spans="1:22" ht="54" customHeight="1" x14ac:dyDescent="0.35">
      <c r="A116" s="133" t="s">
        <v>1900</v>
      </c>
      <c r="B116" s="132">
        <v>41823</v>
      </c>
      <c r="C116" s="133">
        <v>12</v>
      </c>
      <c r="D116" s="133" t="s">
        <v>1394</v>
      </c>
      <c r="E116" s="133" t="s">
        <v>1901</v>
      </c>
      <c r="F116" s="133" t="s">
        <v>1837</v>
      </c>
      <c r="G116" s="133" t="s">
        <v>1896</v>
      </c>
      <c r="H116" s="133" t="s">
        <v>1897</v>
      </c>
      <c r="I116" s="133" t="s">
        <v>1014</v>
      </c>
      <c r="J116" s="417" t="s">
        <v>1898</v>
      </c>
      <c r="K116" s="134">
        <v>132993.17000000001</v>
      </c>
      <c r="L116" s="135" t="s">
        <v>1400</v>
      </c>
      <c r="M116" s="135" t="s">
        <v>1902</v>
      </c>
      <c r="O116" s="75" t="s">
        <v>4665</v>
      </c>
      <c r="P116" s="78">
        <f t="shared" si="5"/>
        <v>132993.17000000001</v>
      </c>
      <c r="Q116" s="16">
        <f t="shared" si="6"/>
        <v>41823</v>
      </c>
      <c r="R116" t="str">
        <f t="shared" si="7"/>
        <v>2014OB000495</v>
      </c>
      <c r="S116" t="str">
        <f t="shared" si="8"/>
        <v>2014NE000236</v>
      </c>
      <c r="T116" t="str">
        <f t="shared" si="9"/>
        <v>PAGAMENTO DO REPASSE DE RECURSOS DO FEM II, PARA O MUNICIPIO DE ESCADA/PE, REFERENTE MUROS DE ARRIMO E ESCADARIAS.</v>
      </c>
      <c r="V116" s="75" t="b">
        <f>A116='[1]FEM 2'!C116</f>
        <v>1</v>
      </c>
    </row>
    <row r="117" spans="1:22" ht="54" customHeight="1" x14ac:dyDescent="0.35">
      <c r="A117" s="133" t="s">
        <v>1903</v>
      </c>
      <c r="B117" s="132">
        <v>41823</v>
      </c>
      <c r="C117" s="133">
        <v>12</v>
      </c>
      <c r="D117" s="133" t="s">
        <v>1394</v>
      </c>
      <c r="E117" s="133" t="s">
        <v>1904</v>
      </c>
      <c r="F117" s="133" t="s">
        <v>1905</v>
      </c>
      <c r="G117" s="133" t="s">
        <v>1896</v>
      </c>
      <c r="H117" s="133" t="s">
        <v>1897</v>
      </c>
      <c r="I117" s="133" t="s">
        <v>1013</v>
      </c>
      <c r="J117" s="417" t="s">
        <v>1898</v>
      </c>
      <c r="K117" s="134">
        <v>194228.59</v>
      </c>
      <c r="L117" s="135" t="s">
        <v>1400</v>
      </c>
      <c r="M117" s="135" t="s">
        <v>1906</v>
      </c>
      <c r="O117" s="75" t="s">
        <v>4665</v>
      </c>
      <c r="P117" s="78">
        <f t="shared" si="5"/>
        <v>194228.59</v>
      </c>
      <c r="Q117" s="16">
        <f t="shared" si="6"/>
        <v>41823</v>
      </c>
      <c r="R117" t="str">
        <f t="shared" si="7"/>
        <v>2014OB000496</v>
      </c>
      <c r="S117" t="str">
        <f t="shared" si="8"/>
        <v>2014NE000236</v>
      </c>
      <c r="T117" t="str">
        <f t="shared" si="9"/>
        <v>PAGAMENTO DO REPASSE DE RECURSOS DO FEM II, PARA O MUNICIPIO DE ESCADA/PE, REFERENTE PAVIMENTAÇÃO, URBANIZAÇÃO E DRENAGEM DE 10 (DEZ) RUAS.</v>
      </c>
      <c r="V117" s="75" t="b">
        <f>A117='[1]FEM 2'!C117</f>
        <v>1</v>
      </c>
    </row>
    <row r="118" spans="1:22" ht="54" customHeight="1" x14ac:dyDescent="0.35">
      <c r="A118" s="133" t="s">
        <v>1907</v>
      </c>
      <c r="B118" s="132">
        <v>41823</v>
      </c>
      <c r="C118" s="133">
        <v>12</v>
      </c>
      <c r="D118" s="133" t="s">
        <v>1394</v>
      </c>
      <c r="E118" s="133" t="s">
        <v>1908</v>
      </c>
      <c r="F118" s="133" t="s">
        <v>1905</v>
      </c>
      <c r="G118" s="133" t="s">
        <v>1896</v>
      </c>
      <c r="H118" s="133" t="s">
        <v>1897</v>
      </c>
      <c r="I118" s="133" t="s">
        <v>1016</v>
      </c>
      <c r="J118" s="417" t="s">
        <v>1898</v>
      </c>
      <c r="K118" s="134">
        <v>95066.33</v>
      </c>
      <c r="L118" s="135" t="s">
        <v>1400</v>
      </c>
      <c r="M118" s="135" t="s">
        <v>1909</v>
      </c>
      <c r="O118" s="75" t="s">
        <v>4665</v>
      </c>
      <c r="P118" s="78">
        <f t="shared" si="5"/>
        <v>95066.33</v>
      </c>
      <c r="Q118" s="16">
        <f t="shared" si="6"/>
        <v>41823</v>
      </c>
      <c r="R118" t="str">
        <f t="shared" si="7"/>
        <v>2014OB000497</v>
      </c>
      <c r="S118" t="str">
        <f t="shared" si="8"/>
        <v>2014NE000236</v>
      </c>
      <c r="T118" t="str">
        <f t="shared" si="9"/>
        <v>PAGAMENTO DO REPASSE DE RECURSOS DO FEM II, PARA O MUNICIPIO DE ESCADA/PE, REFERENTE REQUALIFICAÇÃO DE PRAÇAS.</v>
      </c>
      <c r="V118" s="75" t="b">
        <f>A118='[1]FEM 2'!C118</f>
        <v>1</v>
      </c>
    </row>
    <row r="119" spans="1:22" ht="54" customHeight="1" x14ac:dyDescent="0.35">
      <c r="A119" s="133" t="s">
        <v>1910</v>
      </c>
      <c r="B119" s="132">
        <v>41823</v>
      </c>
      <c r="C119" s="133">
        <v>11</v>
      </c>
      <c r="D119" s="133" t="s">
        <v>1394</v>
      </c>
      <c r="E119" s="133" t="s">
        <v>1911</v>
      </c>
      <c r="F119" s="133" t="s">
        <v>1905</v>
      </c>
      <c r="G119" s="133" t="s">
        <v>1912</v>
      </c>
      <c r="H119" s="133" t="s">
        <v>1913</v>
      </c>
      <c r="I119" s="133" t="s">
        <v>1018</v>
      </c>
      <c r="J119" s="417" t="s">
        <v>1914</v>
      </c>
      <c r="K119" s="134">
        <v>148625.21</v>
      </c>
      <c r="L119" s="135" t="s">
        <v>1400</v>
      </c>
      <c r="M119" s="135" t="s">
        <v>1915</v>
      </c>
      <c r="O119" s="75" t="s">
        <v>4665</v>
      </c>
      <c r="P119" s="78">
        <f t="shared" si="5"/>
        <v>148625.21</v>
      </c>
      <c r="Q119" s="16">
        <f t="shared" si="6"/>
        <v>41823</v>
      </c>
      <c r="R119" t="str">
        <f t="shared" si="7"/>
        <v>2014OB000498</v>
      </c>
      <c r="S119" t="str">
        <f t="shared" si="8"/>
        <v>2014NE000237</v>
      </c>
      <c r="T119" t="str">
        <f t="shared" si="9"/>
        <v>PAGAMENTO DO REPASSE DE RECURSOS DO FEM II, PARA O MUNICIPIO DE EXU/PE, REFERENTE PAVIMENTAÇÃO EM PARALELEPIPEDO GRANITICO.</v>
      </c>
      <c r="V119" s="75" t="b">
        <f>A119='[1]FEM 2'!C119</f>
        <v>1</v>
      </c>
    </row>
    <row r="120" spans="1:22" ht="54" customHeight="1" x14ac:dyDescent="0.35">
      <c r="A120" s="133" t="s">
        <v>1916</v>
      </c>
      <c r="B120" s="132">
        <v>41823</v>
      </c>
      <c r="C120" s="133">
        <v>11</v>
      </c>
      <c r="D120" s="133" t="s">
        <v>1394</v>
      </c>
      <c r="E120" s="133" t="s">
        <v>1917</v>
      </c>
      <c r="F120" s="133" t="s">
        <v>1905</v>
      </c>
      <c r="G120" s="133" t="s">
        <v>1912</v>
      </c>
      <c r="H120" s="133" t="s">
        <v>1913</v>
      </c>
      <c r="I120" s="133" t="s">
        <v>1019</v>
      </c>
      <c r="J120" s="417" t="s">
        <v>1914</v>
      </c>
      <c r="K120" s="134">
        <v>212021.18</v>
      </c>
      <c r="L120" s="135" t="s">
        <v>1400</v>
      </c>
      <c r="M120" s="135" t="s">
        <v>1918</v>
      </c>
      <c r="O120" s="75" t="s">
        <v>4665</v>
      </c>
      <c r="P120" s="78">
        <f t="shared" si="5"/>
        <v>212021.18</v>
      </c>
      <c r="Q120" s="16">
        <f t="shared" si="6"/>
        <v>41823</v>
      </c>
      <c r="R120" t="str">
        <f t="shared" si="7"/>
        <v>2014OB000499</v>
      </c>
      <c r="S120" t="str">
        <f t="shared" si="8"/>
        <v>2014NE000237</v>
      </c>
      <c r="T120" t="str">
        <f t="shared" si="9"/>
        <v>PAGAMENTO DO REPASSE DE RECURSOS DO FEM II, PARA O MUNICIPIO DE EXU/PE, REFERENTE REFORÇO DO CENTRO POLIESPORTIVO.</v>
      </c>
      <c r="V120" s="75" t="b">
        <f>A120='[1]FEM 2'!C120</f>
        <v>1</v>
      </c>
    </row>
    <row r="121" spans="1:22" ht="54" customHeight="1" x14ac:dyDescent="0.35">
      <c r="A121" s="133" t="s">
        <v>1919</v>
      </c>
      <c r="B121" s="132">
        <v>41823</v>
      </c>
      <c r="C121" s="133">
        <v>11</v>
      </c>
      <c r="D121" s="133" t="s">
        <v>1394</v>
      </c>
      <c r="E121" s="133" t="s">
        <v>1920</v>
      </c>
      <c r="F121" s="133" t="s">
        <v>1905</v>
      </c>
      <c r="G121" s="133" t="s">
        <v>1921</v>
      </c>
      <c r="H121" s="133" t="s">
        <v>1922</v>
      </c>
      <c r="I121" s="133" t="s">
        <v>1023</v>
      </c>
      <c r="J121" s="417" t="s">
        <v>1923</v>
      </c>
      <c r="K121" s="134">
        <v>18760.41</v>
      </c>
      <c r="L121" s="135" t="s">
        <v>1400</v>
      </c>
      <c r="M121" s="135" t="s">
        <v>1924</v>
      </c>
      <c r="O121" s="75" t="s">
        <v>4665</v>
      </c>
      <c r="P121" s="78">
        <f t="shared" si="5"/>
        <v>18760.41</v>
      </c>
      <c r="Q121" s="16">
        <f t="shared" si="6"/>
        <v>41823</v>
      </c>
      <c r="R121" t="str">
        <f t="shared" si="7"/>
        <v>2014OB000500</v>
      </c>
      <c r="S121" t="str">
        <f t="shared" si="8"/>
        <v>2014NE000238</v>
      </c>
      <c r="T121" t="str">
        <f t="shared" si="9"/>
        <v>PAGAMENTO DO REPASSE DE RECURSOS DO FEM II, PARA O MUNICIPIO DE FEIRA NOVA/PE, REFERENTE REVITALIZAÇÃO DO TREVO DA ENTRADA DA CIDADE.</v>
      </c>
      <c r="V121" s="75" t="b">
        <f>A121='[1]FEM 2'!C121</f>
        <v>1</v>
      </c>
    </row>
    <row r="122" spans="1:22" ht="54" customHeight="1" x14ac:dyDescent="0.35">
      <c r="A122" s="133" t="s">
        <v>1925</v>
      </c>
      <c r="B122" s="132">
        <v>41823</v>
      </c>
      <c r="C122" s="133">
        <v>11</v>
      </c>
      <c r="D122" s="133" t="s">
        <v>1394</v>
      </c>
      <c r="E122" s="133" t="s">
        <v>1926</v>
      </c>
      <c r="F122" s="133" t="s">
        <v>1905</v>
      </c>
      <c r="G122" s="133" t="s">
        <v>1927</v>
      </c>
      <c r="H122" s="133" t="s">
        <v>1928</v>
      </c>
      <c r="I122" s="133" t="s">
        <v>1130</v>
      </c>
      <c r="J122" s="417" t="s">
        <v>1929</v>
      </c>
      <c r="K122" s="134">
        <v>271693.58</v>
      </c>
      <c r="L122" s="135" t="s">
        <v>1400</v>
      </c>
      <c r="M122" s="135" t="s">
        <v>1930</v>
      </c>
      <c r="O122" s="75" t="s">
        <v>4665</v>
      </c>
      <c r="P122" s="78">
        <f t="shared" si="5"/>
        <v>271693.58</v>
      </c>
      <c r="Q122" s="16">
        <f t="shared" si="6"/>
        <v>41823</v>
      </c>
      <c r="R122" t="str">
        <f t="shared" si="7"/>
        <v>2014OB000502</v>
      </c>
      <c r="S122" t="str">
        <f t="shared" si="8"/>
        <v>2014NE000246</v>
      </c>
      <c r="T122" t="str">
        <f t="shared" si="9"/>
        <v>PAGAMENTO REF. A 1ª PARCELA DO REPASSE DOS RECURSOS FEM II,MUNICIPIO LAGOA ITAENGA, PAVIMENTAÇÃO MURO DE CONTENÇÃO E ESCADARIA URBANA EM ITAENGA ( VILA CAIXA), CENTRO E SALINA</v>
      </c>
      <c r="V122" s="75" t="b">
        <f>A122='[1]FEM 2'!C122</f>
        <v>1</v>
      </c>
    </row>
    <row r="123" spans="1:22" ht="54" customHeight="1" x14ac:dyDescent="0.35">
      <c r="A123" s="133" t="s">
        <v>1931</v>
      </c>
      <c r="B123" s="132">
        <v>41823</v>
      </c>
      <c r="C123" s="133">
        <v>11</v>
      </c>
      <c r="D123" s="133" t="s">
        <v>1394</v>
      </c>
      <c r="E123" s="133" t="s">
        <v>1932</v>
      </c>
      <c r="F123" s="133" t="s">
        <v>1905</v>
      </c>
      <c r="G123" s="133" t="s">
        <v>1921</v>
      </c>
      <c r="H123" s="133" t="s">
        <v>1922</v>
      </c>
      <c r="I123" s="133" t="s">
        <v>1022</v>
      </c>
      <c r="J123" s="417" t="s">
        <v>1923</v>
      </c>
      <c r="K123" s="134">
        <v>36214.67</v>
      </c>
      <c r="L123" s="135" t="s">
        <v>1400</v>
      </c>
      <c r="M123" s="135" t="s">
        <v>1933</v>
      </c>
      <c r="O123" s="75" t="s">
        <v>4665</v>
      </c>
      <c r="P123" s="78">
        <f t="shared" si="5"/>
        <v>36214.67</v>
      </c>
      <c r="Q123" s="16">
        <f t="shared" si="6"/>
        <v>41823</v>
      </c>
      <c r="R123" t="str">
        <f t="shared" si="7"/>
        <v>2014OB000503</v>
      </c>
      <c r="S123" t="str">
        <f t="shared" si="8"/>
        <v>2014NE000238</v>
      </c>
      <c r="T123" t="str">
        <f t="shared" si="9"/>
        <v>PAGAMENTO DO REPASSE DE RECURSOS DO FEM II, PARA O MUNICIPIO DE FEIRA NOVA/PE, REFERENTE CONSTRUÇÃO DO PATIO DE EVENTOS NO MUNICIPIO DE FEIRA NOVA.</v>
      </c>
      <c r="V123" s="75" t="b">
        <f>A123='[1]FEM 2'!C123</f>
        <v>1</v>
      </c>
    </row>
    <row r="124" spans="1:22" ht="54" customHeight="1" x14ac:dyDescent="0.35">
      <c r="A124" s="133" t="s">
        <v>1934</v>
      </c>
      <c r="B124" s="132">
        <v>41823</v>
      </c>
      <c r="C124" s="133">
        <v>11</v>
      </c>
      <c r="D124" s="133" t="s">
        <v>1394</v>
      </c>
      <c r="E124" s="133" t="s">
        <v>1935</v>
      </c>
      <c r="F124" s="133" t="s">
        <v>1905</v>
      </c>
      <c r="G124" s="133" t="s">
        <v>1936</v>
      </c>
      <c r="H124" s="133" t="s">
        <v>1937</v>
      </c>
      <c r="I124" s="133" t="s">
        <v>1134</v>
      </c>
      <c r="J124" s="417" t="s">
        <v>1938</v>
      </c>
      <c r="K124" s="134">
        <v>51206</v>
      </c>
      <c r="L124" s="135" t="s">
        <v>1400</v>
      </c>
      <c r="M124" s="135" t="s">
        <v>1939</v>
      </c>
      <c r="O124" s="75" t="s">
        <v>4665</v>
      </c>
      <c r="P124" s="78">
        <f t="shared" si="5"/>
        <v>51206</v>
      </c>
      <c r="Q124" s="16">
        <f t="shared" si="6"/>
        <v>41823</v>
      </c>
      <c r="R124" t="str">
        <f t="shared" si="7"/>
        <v>2014OB000504</v>
      </c>
      <c r="S124" t="str">
        <f t="shared" si="8"/>
        <v>2014NE000301</v>
      </c>
      <c r="T124" t="str">
        <f t="shared" si="9"/>
        <v>PAGAMENTO REF. A 1ª PARCELA DO REPASSE DOS RECURSOS FEM II,MUNICIPIO LAGOA DO OURO, AMPLIAÇÃO DO CEMITERIO MUNICIPAL</v>
      </c>
      <c r="V124" s="75" t="b">
        <f>A124='[1]FEM 2'!C124</f>
        <v>1</v>
      </c>
    </row>
    <row r="125" spans="1:22" ht="54" customHeight="1" x14ac:dyDescent="0.35">
      <c r="A125" s="133" t="s">
        <v>1940</v>
      </c>
      <c r="B125" s="132">
        <v>41823</v>
      </c>
      <c r="C125" s="133">
        <v>11</v>
      </c>
      <c r="D125" s="133" t="s">
        <v>1394</v>
      </c>
      <c r="E125" s="133" t="s">
        <v>1941</v>
      </c>
      <c r="F125" s="133" t="s">
        <v>1905</v>
      </c>
      <c r="G125" s="133" t="s">
        <v>1936</v>
      </c>
      <c r="H125" s="133" t="s">
        <v>1937</v>
      </c>
      <c r="I125" s="133" t="s">
        <v>1135</v>
      </c>
      <c r="J125" s="417" t="s">
        <v>1938</v>
      </c>
      <c r="K125" s="134">
        <v>32055.279999999999</v>
      </c>
      <c r="L125" s="135" t="s">
        <v>1400</v>
      </c>
      <c r="M125" s="135" t="s">
        <v>1942</v>
      </c>
      <c r="O125" s="75" t="s">
        <v>4665</v>
      </c>
      <c r="P125" s="78">
        <f t="shared" si="5"/>
        <v>32055.279999999999</v>
      </c>
      <c r="Q125" s="16">
        <f t="shared" si="6"/>
        <v>41823</v>
      </c>
      <c r="R125" t="str">
        <f t="shared" si="7"/>
        <v>2014OB000505</v>
      </c>
      <c r="S125" t="str">
        <f t="shared" si="8"/>
        <v>2014NE000301</v>
      </c>
      <c r="T125" t="str">
        <f t="shared" si="9"/>
        <v>PAGAMENTO REF. A 1ª PARCELA DO REPASSE DOS RECURSOS FEM II,MUNICIPIO LAGOA DO OURO, RECUPERAÇÃO COBERTA, DA PINTURA E CONSTRUÇÃO DO NECROTERIO DO HOS. MUNICIPAL</v>
      </c>
      <c r="V125" s="75" t="b">
        <f>A125='[1]FEM 2'!C125</f>
        <v>1</v>
      </c>
    </row>
    <row r="126" spans="1:22" ht="54" customHeight="1" x14ac:dyDescent="0.35">
      <c r="A126" s="133" t="s">
        <v>1943</v>
      </c>
      <c r="B126" s="132">
        <v>41823</v>
      </c>
      <c r="C126" s="133">
        <v>11</v>
      </c>
      <c r="D126" s="133" t="s">
        <v>1394</v>
      </c>
      <c r="E126" s="133" t="s">
        <v>1944</v>
      </c>
      <c r="F126" s="133" t="s">
        <v>1905</v>
      </c>
      <c r="G126" s="133" t="s">
        <v>1921</v>
      </c>
      <c r="H126" s="133" t="s">
        <v>1922</v>
      </c>
      <c r="I126" s="133" t="s">
        <v>1020</v>
      </c>
      <c r="J126" s="417" t="s">
        <v>1923</v>
      </c>
      <c r="K126" s="134">
        <v>216707.29</v>
      </c>
      <c r="L126" s="135" t="s">
        <v>1400</v>
      </c>
      <c r="M126" s="135" t="s">
        <v>1945</v>
      </c>
      <c r="O126" s="75" t="s">
        <v>4665</v>
      </c>
      <c r="P126" s="78">
        <f t="shared" si="5"/>
        <v>216707.29</v>
      </c>
      <c r="Q126" s="16">
        <f t="shared" si="6"/>
        <v>41823</v>
      </c>
      <c r="R126" t="str">
        <f t="shared" si="7"/>
        <v>2014OB000506</v>
      </c>
      <c r="S126" t="str">
        <f t="shared" si="8"/>
        <v>2014NE000238</v>
      </c>
      <c r="T126" t="str">
        <f t="shared" si="9"/>
        <v>PAGAMENTO DO REPASSE DE RECURSOS DO FEM II, PARA O MUNICIPIO DE FEIRA NOVA/PE, REFERENTE IMPLANTAÇÃO DE PAVIMENTO EM PARALELEPIPEDOS GRANITICOS EM DIVERSAS RUAS.</v>
      </c>
      <c r="V126" s="75" t="b">
        <f>A126='[1]FEM 2'!C126</f>
        <v>1</v>
      </c>
    </row>
    <row r="127" spans="1:22" ht="54" customHeight="1" x14ac:dyDescent="0.35">
      <c r="A127" s="133" t="s">
        <v>1946</v>
      </c>
      <c r="B127" s="132">
        <v>41823</v>
      </c>
      <c r="C127" s="133">
        <v>11</v>
      </c>
      <c r="D127" s="133" t="s">
        <v>1394</v>
      </c>
      <c r="E127" s="133" t="s">
        <v>1947</v>
      </c>
      <c r="F127" s="133" t="s">
        <v>1905</v>
      </c>
      <c r="G127" s="133" t="s">
        <v>1936</v>
      </c>
      <c r="H127" s="133" t="s">
        <v>1937</v>
      </c>
      <c r="I127" s="133" t="s">
        <v>1133</v>
      </c>
      <c r="J127" s="417" t="s">
        <v>1938</v>
      </c>
      <c r="K127" s="134">
        <v>96040.42</v>
      </c>
      <c r="L127" s="135" t="s">
        <v>1400</v>
      </c>
      <c r="M127" s="135" t="s">
        <v>1948</v>
      </c>
      <c r="O127" s="75" t="s">
        <v>4665</v>
      </c>
      <c r="P127" s="78">
        <f t="shared" si="5"/>
        <v>96040.42</v>
      </c>
      <c r="Q127" s="16">
        <f t="shared" si="6"/>
        <v>41823</v>
      </c>
      <c r="R127" t="str">
        <f t="shared" si="7"/>
        <v>2014OB000507</v>
      </c>
      <c r="S127" t="str">
        <f t="shared" si="8"/>
        <v>2014NE000301</v>
      </c>
      <c r="T127" t="str">
        <f t="shared" si="9"/>
        <v>PAGAMENTO REF. A 1ª PARCELA DO REPASSE DOS RECURSOS FEM II,MUNICIPIO LAGOA DO OURO, REFORMA DAS QUADRAS DE ESPORTES DA SEDE DO MU. E DO DIST. DE CAMPO ALEGRE</v>
      </c>
      <c r="V127" s="75" t="b">
        <f>A127='[1]FEM 2'!C127</f>
        <v>1</v>
      </c>
    </row>
    <row r="128" spans="1:22" ht="54" customHeight="1" x14ac:dyDescent="0.35">
      <c r="A128" s="133" t="s">
        <v>1949</v>
      </c>
      <c r="B128" s="132">
        <v>41823</v>
      </c>
      <c r="C128" s="133">
        <v>12</v>
      </c>
      <c r="D128" s="133" t="s">
        <v>1394</v>
      </c>
      <c r="E128" s="133" t="s">
        <v>1950</v>
      </c>
      <c r="F128" s="133" t="s">
        <v>1905</v>
      </c>
      <c r="G128" s="133" t="s">
        <v>1951</v>
      </c>
      <c r="H128" s="133" t="s">
        <v>1952</v>
      </c>
      <c r="I128" s="133" t="s">
        <v>1136</v>
      </c>
      <c r="J128" s="417" t="s">
        <v>1953</v>
      </c>
      <c r="K128" s="134">
        <v>226414.97</v>
      </c>
      <c r="L128" s="135" t="s">
        <v>1400</v>
      </c>
      <c r="M128" s="135" t="s">
        <v>1954</v>
      </c>
      <c r="O128" s="75" t="s">
        <v>4665</v>
      </c>
      <c r="P128" s="78">
        <f t="shared" si="5"/>
        <v>226414.97</v>
      </c>
      <c r="Q128" s="16">
        <f t="shared" si="6"/>
        <v>41823</v>
      </c>
      <c r="R128" t="str">
        <f t="shared" si="7"/>
        <v>2014OB000508</v>
      </c>
      <c r="S128" t="str">
        <f t="shared" si="8"/>
        <v>2014NE000250</v>
      </c>
      <c r="T128" t="str">
        <f t="shared" si="9"/>
        <v>PAGAMENTO REF. A 1ª PARCELA DO REPASSE DOS RECURSOS FEM II,MUNICIPIO LAGOA DOS GATOS, PAV. EM PARALELEPIPEDOS EM DIV. RUAS</v>
      </c>
      <c r="V128" s="75" t="b">
        <f>A128='[1]FEM 2'!C128</f>
        <v>1</v>
      </c>
    </row>
    <row r="129" spans="1:22" ht="54" customHeight="1" x14ac:dyDescent="0.35">
      <c r="A129" s="133" t="s">
        <v>1955</v>
      </c>
      <c r="B129" s="132">
        <v>41823</v>
      </c>
      <c r="C129" s="133">
        <v>12</v>
      </c>
      <c r="D129" s="133" t="s">
        <v>1394</v>
      </c>
      <c r="E129" s="133" t="s">
        <v>1956</v>
      </c>
      <c r="F129" s="133" t="s">
        <v>1905</v>
      </c>
      <c r="G129" s="133" t="s">
        <v>1957</v>
      </c>
      <c r="H129" s="133" t="s">
        <v>1958</v>
      </c>
      <c r="I129" s="133" t="s">
        <v>1024</v>
      </c>
      <c r="J129" s="417" t="s">
        <v>1959</v>
      </c>
      <c r="K129" s="134">
        <v>181131.97</v>
      </c>
      <c r="L129" s="135" t="s">
        <v>1400</v>
      </c>
      <c r="M129" s="135" t="s">
        <v>1960</v>
      </c>
      <c r="O129" s="75" t="s">
        <v>4665</v>
      </c>
      <c r="P129" s="78">
        <f t="shared" si="5"/>
        <v>181131.97</v>
      </c>
      <c r="Q129" s="16">
        <f t="shared" si="6"/>
        <v>41823</v>
      </c>
      <c r="R129" t="str">
        <f t="shared" si="7"/>
        <v>2014OB000509</v>
      </c>
      <c r="S129" t="str">
        <f t="shared" si="8"/>
        <v>2014NE000239</v>
      </c>
      <c r="T129" t="str">
        <f t="shared" si="9"/>
        <v>PAGAMENTO DO REPASSE DE RECURSOS DO FEM II, PARA O MUNICIPIO DE FERREIROS/PE, REFERENTE PAVIMENTAÇÃO EM PARALELO GRANÍTICOS.</v>
      </c>
      <c r="V129" s="75" t="b">
        <f>A129='[1]FEM 2'!C129</f>
        <v>1</v>
      </c>
    </row>
    <row r="130" spans="1:22" ht="54" customHeight="1" x14ac:dyDescent="0.35">
      <c r="A130" s="133" t="s">
        <v>1961</v>
      </c>
      <c r="B130" s="132">
        <v>41823</v>
      </c>
      <c r="C130" s="133">
        <v>12</v>
      </c>
      <c r="D130" s="133" t="s">
        <v>1394</v>
      </c>
      <c r="E130" s="133" t="s">
        <v>1962</v>
      </c>
      <c r="F130" s="133" t="s">
        <v>1905</v>
      </c>
      <c r="G130" s="133" t="s">
        <v>1963</v>
      </c>
      <c r="H130" s="133" t="s">
        <v>1964</v>
      </c>
      <c r="I130" s="133" t="s">
        <v>1138</v>
      </c>
      <c r="J130" s="417" t="s">
        <v>1965</v>
      </c>
      <c r="K130" s="134">
        <v>72670.09</v>
      </c>
      <c r="L130" s="135" t="s">
        <v>1400</v>
      </c>
      <c r="M130" s="135" t="s">
        <v>1966</v>
      </c>
      <c r="O130" s="75" t="s">
        <v>4665</v>
      </c>
      <c r="P130" s="78">
        <f t="shared" si="5"/>
        <v>72670.09</v>
      </c>
      <c r="Q130" s="16">
        <f t="shared" si="6"/>
        <v>41823</v>
      </c>
      <c r="R130" t="str">
        <f t="shared" si="7"/>
        <v>2014OB000510</v>
      </c>
      <c r="S130" t="str">
        <f t="shared" si="8"/>
        <v>2014NE000251</v>
      </c>
      <c r="T130" t="str">
        <f t="shared" si="9"/>
        <v>PAGAMENTO REF. A 1ª PARCELA DO REPASSE DOS RECURSOS FEM II,MUNICIPIO LAGOA GRANDE, PAV. EM PARAL. GRANITICOS EM RUA DO BAIRRO ESTATUA.</v>
      </c>
      <c r="V130" s="75" t="b">
        <f>A130='[1]FEM 2'!C130</f>
        <v>1</v>
      </c>
    </row>
    <row r="131" spans="1:22" ht="54" customHeight="1" x14ac:dyDescent="0.35">
      <c r="A131" s="133" t="s">
        <v>1967</v>
      </c>
      <c r="B131" s="132">
        <v>41823</v>
      </c>
      <c r="C131" s="133">
        <v>11</v>
      </c>
      <c r="D131" s="133" t="s">
        <v>1394</v>
      </c>
      <c r="E131" s="133" t="s">
        <v>1968</v>
      </c>
      <c r="F131" s="133" t="s">
        <v>1905</v>
      </c>
      <c r="G131" s="133" t="s">
        <v>1969</v>
      </c>
      <c r="H131" s="133" t="s">
        <v>1970</v>
      </c>
      <c r="I131" s="133" t="s">
        <v>1027</v>
      </c>
      <c r="J131" s="417" t="s">
        <v>1971</v>
      </c>
      <c r="K131" s="134">
        <v>112295.39</v>
      </c>
      <c r="L131" s="135" t="s">
        <v>1400</v>
      </c>
      <c r="M131" s="135" t="s">
        <v>1972</v>
      </c>
      <c r="O131" s="75" t="s">
        <v>4665</v>
      </c>
      <c r="P131" s="78">
        <f t="shared" si="5"/>
        <v>112295.39</v>
      </c>
      <c r="Q131" s="16">
        <f t="shared" si="6"/>
        <v>41823</v>
      </c>
      <c r="R131" t="str">
        <f t="shared" si="7"/>
        <v>2014OB000511</v>
      </c>
      <c r="S131" t="str">
        <f t="shared" si="8"/>
        <v>2014NE000240</v>
      </c>
      <c r="T131" t="str">
        <f t="shared" si="9"/>
        <v>PAGAMENTO DO REPASSE DE RECURSOS DO FEM II, PARA O MUNICIPIO DE FLORES/PE, REFERENTE PAVIMENTAÇÃO EM PARALELEPÍPEDOS GRANITICOS EM DIVERSAS RUAS DISTRITO DE FATIMA.</v>
      </c>
      <c r="V131" s="75" t="b">
        <f>A131='[1]FEM 2'!C131</f>
        <v>1</v>
      </c>
    </row>
    <row r="132" spans="1:22" ht="54" customHeight="1" x14ac:dyDescent="0.35">
      <c r="A132" s="133" t="s">
        <v>1973</v>
      </c>
      <c r="B132" s="132">
        <v>41823</v>
      </c>
      <c r="C132" s="133">
        <v>12</v>
      </c>
      <c r="D132" s="133" t="s">
        <v>1394</v>
      </c>
      <c r="E132" s="133" t="s">
        <v>1974</v>
      </c>
      <c r="F132" s="133" t="s">
        <v>1905</v>
      </c>
      <c r="G132" s="133" t="s">
        <v>1963</v>
      </c>
      <c r="H132" s="133" t="s">
        <v>1964</v>
      </c>
      <c r="I132" s="133" t="s">
        <v>1137</v>
      </c>
      <c r="J132" s="417" t="s">
        <v>1965</v>
      </c>
      <c r="K132" s="134">
        <v>199027.87</v>
      </c>
      <c r="L132" s="135" t="s">
        <v>1400</v>
      </c>
      <c r="M132" s="135" t="s">
        <v>1975</v>
      </c>
      <c r="O132" s="75" t="s">
        <v>4665</v>
      </c>
      <c r="P132" s="78">
        <f t="shared" ref="P132:P195" si="10">K132</f>
        <v>199027.87</v>
      </c>
      <c r="Q132" s="16">
        <f t="shared" ref="Q132:Q195" si="11">B132</f>
        <v>41823</v>
      </c>
      <c r="R132" t="str">
        <f t="shared" ref="R132:R195" si="12">A132</f>
        <v>2014OB000512</v>
      </c>
      <c r="S132" t="str">
        <f t="shared" ref="S132:S195" si="13">G132</f>
        <v>2014NE000251</v>
      </c>
      <c r="T132" t="str">
        <f t="shared" ref="T132:T195" si="14">M132</f>
        <v>PAGAMENTO REF. A 1ª PARCELA DO REPASSE DOS RECURSOS FEM II,MUNICIPIO LAGOA GRANDE, PAV. EM PARAL. GRANITICOS EM RUAS DIST. DE VERMELHO</v>
      </c>
      <c r="V132" s="75" t="b">
        <f>A132='[1]FEM 2'!C132</f>
        <v>1</v>
      </c>
    </row>
    <row r="133" spans="1:22" ht="54" customHeight="1" x14ac:dyDescent="0.35">
      <c r="A133" s="133" t="s">
        <v>1976</v>
      </c>
      <c r="B133" s="132">
        <v>41823</v>
      </c>
      <c r="C133" s="133">
        <v>12</v>
      </c>
      <c r="D133" s="133" t="s">
        <v>1394</v>
      </c>
      <c r="E133" s="133" t="s">
        <v>1977</v>
      </c>
      <c r="F133" s="133" t="s">
        <v>1905</v>
      </c>
      <c r="G133" s="133" t="s">
        <v>1978</v>
      </c>
      <c r="H133" s="133" t="s">
        <v>1979</v>
      </c>
      <c r="I133" s="133" t="s">
        <v>1139</v>
      </c>
      <c r="J133" s="417" t="s">
        <v>1980</v>
      </c>
      <c r="K133" s="134">
        <v>318574.02</v>
      </c>
      <c r="L133" s="135" t="s">
        <v>1400</v>
      </c>
      <c r="M133" s="135" t="s">
        <v>1981</v>
      </c>
      <c r="O133" s="75" t="s">
        <v>4665</v>
      </c>
      <c r="P133" s="78">
        <f t="shared" si="10"/>
        <v>318574.02</v>
      </c>
      <c r="Q133" s="16">
        <f t="shared" si="11"/>
        <v>41823</v>
      </c>
      <c r="R133" t="str">
        <f t="shared" si="12"/>
        <v>2014OB000513</v>
      </c>
      <c r="S133" t="str">
        <f t="shared" si="13"/>
        <v>2014NE000252</v>
      </c>
      <c r="T133" t="str">
        <f t="shared" si="14"/>
        <v>PAGAMENTO REF. A 1ª PARCELA DO REPASSE DOS RECURSOS FEM II,MUNICIPIO LAJEDO, PAV. EM PARALELEP. GRANITICOS E DRENAGEM</v>
      </c>
      <c r="V133" s="75" t="b">
        <f>A133='[1]FEM 2'!C133</f>
        <v>1</v>
      </c>
    </row>
    <row r="134" spans="1:22" ht="54" customHeight="1" x14ac:dyDescent="0.35">
      <c r="A134" s="133" t="s">
        <v>1982</v>
      </c>
      <c r="B134" s="132">
        <v>41823</v>
      </c>
      <c r="C134" s="133">
        <v>11</v>
      </c>
      <c r="D134" s="133" t="s">
        <v>1394</v>
      </c>
      <c r="E134" s="133" t="s">
        <v>1983</v>
      </c>
      <c r="F134" s="133" t="s">
        <v>1905</v>
      </c>
      <c r="G134" s="133" t="s">
        <v>1969</v>
      </c>
      <c r="H134" s="133" t="s">
        <v>1970</v>
      </c>
      <c r="I134" s="133" t="s">
        <v>1026</v>
      </c>
      <c r="J134" s="417" t="s">
        <v>1971</v>
      </c>
      <c r="K134" s="134">
        <v>204673.57</v>
      </c>
      <c r="L134" s="135" t="s">
        <v>1400</v>
      </c>
      <c r="M134" s="135" t="s">
        <v>1984</v>
      </c>
      <c r="O134" s="75" t="s">
        <v>4665</v>
      </c>
      <c r="P134" s="78">
        <f t="shared" si="10"/>
        <v>204673.57</v>
      </c>
      <c r="Q134" s="16">
        <f t="shared" si="11"/>
        <v>41823</v>
      </c>
      <c r="R134" t="str">
        <f t="shared" si="12"/>
        <v>2014OB000514</v>
      </c>
      <c r="S134" t="str">
        <f t="shared" si="13"/>
        <v>2014NE000240</v>
      </c>
      <c r="T134" t="str">
        <f t="shared" si="14"/>
        <v>PAGAMENTO DO REPASSE DE RECURSOS DO FEM II, PARA O MUNICIPIO DE FLORES/PE, REFERENTE CONSTRUÇÃOAO DE PÁTIO DE EVENTOS.</v>
      </c>
      <c r="V134" s="75" t="b">
        <f>A134='[1]FEM 2'!C134</f>
        <v>1</v>
      </c>
    </row>
    <row r="135" spans="1:22" ht="54" customHeight="1" x14ac:dyDescent="0.35">
      <c r="A135" s="133" t="s">
        <v>1985</v>
      </c>
      <c r="B135" s="132">
        <v>41823</v>
      </c>
      <c r="C135" s="133">
        <v>12</v>
      </c>
      <c r="D135" s="133" t="s">
        <v>1394</v>
      </c>
      <c r="E135" s="133" t="s">
        <v>1986</v>
      </c>
      <c r="F135" s="133" t="s">
        <v>1905</v>
      </c>
      <c r="G135" s="133" t="s">
        <v>1978</v>
      </c>
      <c r="H135" s="133" t="s">
        <v>1979</v>
      </c>
      <c r="I135" s="133" t="s">
        <v>1140</v>
      </c>
      <c r="J135" s="417" t="s">
        <v>1980</v>
      </c>
      <c r="K135" s="134">
        <v>43589.13</v>
      </c>
      <c r="L135" s="135" t="s">
        <v>1400</v>
      </c>
      <c r="M135" s="135" t="s">
        <v>1987</v>
      </c>
      <c r="O135" s="75" t="s">
        <v>4665</v>
      </c>
      <c r="P135" s="78">
        <f t="shared" si="10"/>
        <v>43589.13</v>
      </c>
      <c r="Q135" s="16">
        <f t="shared" si="11"/>
        <v>41823</v>
      </c>
      <c r="R135" t="str">
        <f t="shared" si="12"/>
        <v>2014OB000515</v>
      </c>
      <c r="S135" t="str">
        <f t="shared" si="13"/>
        <v>2014NE000252</v>
      </c>
      <c r="T135" t="str">
        <f t="shared" si="14"/>
        <v>PAGAMENTO REF. A 1ª PARCELA DO REPASSE DOS RECURSOS FEM II,MUNICIPIO LAJEDO, MELHORIA DO ACESSO A AV. 19 DE MAIO</v>
      </c>
      <c r="V135" s="75" t="b">
        <f>A135='[1]FEM 2'!C135</f>
        <v>1</v>
      </c>
    </row>
    <row r="136" spans="1:22" ht="54" customHeight="1" x14ac:dyDescent="0.35">
      <c r="A136" s="133" t="s">
        <v>1988</v>
      </c>
      <c r="B136" s="132">
        <v>41823</v>
      </c>
      <c r="C136" s="133">
        <v>12</v>
      </c>
      <c r="D136" s="133" t="s">
        <v>1394</v>
      </c>
      <c r="E136" s="133" t="s">
        <v>1989</v>
      </c>
      <c r="F136" s="133" t="s">
        <v>1990</v>
      </c>
      <c r="G136" s="133" t="s">
        <v>1991</v>
      </c>
      <c r="H136" s="133" t="s">
        <v>1992</v>
      </c>
      <c r="I136" s="133" t="s">
        <v>1143</v>
      </c>
      <c r="J136" s="417" t="s">
        <v>1993</v>
      </c>
      <c r="K136" s="134">
        <v>383251.47</v>
      </c>
      <c r="L136" s="135" t="s">
        <v>1400</v>
      </c>
      <c r="M136" s="135" t="s">
        <v>1994</v>
      </c>
      <c r="O136" s="75" t="s">
        <v>4665</v>
      </c>
      <c r="P136" s="78">
        <f t="shared" si="10"/>
        <v>383251.47</v>
      </c>
      <c r="Q136" s="16">
        <f t="shared" si="11"/>
        <v>41823</v>
      </c>
      <c r="R136" t="str">
        <f t="shared" si="12"/>
        <v>2014OB000516</v>
      </c>
      <c r="S136" t="str">
        <f t="shared" si="13"/>
        <v>2014NE000253</v>
      </c>
      <c r="T136" t="str">
        <f t="shared" si="14"/>
        <v>PAGAMENTO REF. A 1ª PARCELA DO REPASSE DOS RECURSOS FEM II,MUNICIPIO LIMOEIRO, PAV. EM PARAL. E DRENAGEM SUP. DE AGUAS PLUVIAIS</v>
      </c>
      <c r="V136" s="75" t="b">
        <f>A136='[1]FEM 2'!C136</f>
        <v>1</v>
      </c>
    </row>
    <row r="137" spans="1:22" ht="54" customHeight="1" x14ac:dyDescent="0.35">
      <c r="A137" s="133" t="s">
        <v>1995</v>
      </c>
      <c r="B137" s="132">
        <v>41823</v>
      </c>
      <c r="C137" s="133">
        <v>11</v>
      </c>
      <c r="D137" s="133" t="s">
        <v>1394</v>
      </c>
      <c r="E137" s="133" t="s">
        <v>1996</v>
      </c>
      <c r="F137" s="133" t="s">
        <v>1990</v>
      </c>
      <c r="G137" s="133" t="s">
        <v>1997</v>
      </c>
      <c r="H137" s="133" t="s">
        <v>1998</v>
      </c>
      <c r="I137" s="133" t="s">
        <v>1030</v>
      </c>
      <c r="J137" s="417" t="s">
        <v>1999</v>
      </c>
      <c r="K137" s="134">
        <v>119616.43</v>
      </c>
      <c r="L137" s="135" t="s">
        <v>1400</v>
      </c>
      <c r="M137" s="135" t="s">
        <v>2000</v>
      </c>
      <c r="O137" s="75" t="s">
        <v>4665</v>
      </c>
      <c r="P137" s="78">
        <f t="shared" si="10"/>
        <v>119616.43</v>
      </c>
      <c r="Q137" s="16">
        <f t="shared" si="11"/>
        <v>41823</v>
      </c>
      <c r="R137" t="str">
        <f t="shared" si="12"/>
        <v>2014OB000517</v>
      </c>
      <c r="S137" t="str">
        <f t="shared" si="13"/>
        <v>2014NE000241</v>
      </c>
      <c r="T137" t="str">
        <f t="shared" si="14"/>
        <v>PAGAMENTO DO REPASSE DE RECURSOS DO FEM II, PARA O MUNICIPIO DE FLORESTA/PE, REFERENTE REVITALIZAÇÃO DAS PRAÇAS E CANTERIOS DAS AVENIDAS DEP. ANTÕNIO CAVALCANTI NOVAES, AUDOMAR FERRAZ, ANTÕNIO FERRAZ BOIADEIRO E PRAÇA CEL FAUSTO FERRAZ DA TRAVESSA MANOEL CORNÉLIO NA SEDE NO MUNICIPIO.</v>
      </c>
      <c r="V137" s="75" t="b">
        <f>A137='[1]FEM 2'!C137</f>
        <v>1</v>
      </c>
    </row>
    <row r="138" spans="1:22" ht="54" customHeight="1" x14ac:dyDescent="0.35">
      <c r="A138" s="133" t="s">
        <v>2001</v>
      </c>
      <c r="B138" s="132">
        <v>41823</v>
      </c>
      <c r="C138" s="133">
        <v>12</v>
      </c>
      <c r="D138" s="133" t="s">
        <v>1394</v>
      </c>
      <c r="E138" s="133" t="s">
        <v>2002</v>
      </c>
      <c r="F138" s="133" t="s">
        <v>1990</v>
      </c>
      <c r="G138" s="133" t="s">
        <v>1991</v>
      </c>
      <c r="H138" s="133" t="s">
        <v>1992</v>
      </c>
      <c r="I138" s="133" t="s">
        <v>1142</v>
      </c>
      <c r="J138" s="417" t="s">
        <v>1993</v>
      </c>
      <c r="K138" s="134">
        <v>76658.649999999994</v>
      </c>
      <c r="L138" s="135" t="s">
        <v>1400</v>
      </c>
      <c r="M138" s="135" t="s">
        <v>2003</v>
      </c>
      <c r="O138" s="75" t="s">
        <v>4665</v>
      </c>
      <c r="P138" s="78">
        <f t="shared" si="10"/>
        <v>76658.649999999994</v>
      </c>
      <c r="Q138" s="16">
        <f t="shared" si="11"/>
        <v>41823</v>
      </c>
      <c r="R138" t="str">
        <f t="shared" si="12"/>
        <v>2014OB000518</v>
      </c>
      <c r="S138" t="str">
        <f t="shared" si="13"/>
        <v>2014NE000253</v>
      </c>
      <c r="T138" t="str">
        <f t="shared" si="14"/>
        <v>PAGAMENTO REF. A 1ª PARCELA DO REPASSE DOS RECURSOS FEM II,MUNICIPIO LIMOEIRO, CONST. DE 2 PRAÇAS, CAMPO GRANDE E COHAB VELHA</v>
      </c>
      <c r="V138" s="75" t="b">
        <f>A138='[1]FEM 2'!C138</f>
        <v>1</v>
      </c>
    </row>
    <row r="139" spans="1:22" ht="54" customHeight="1" x14ac:dyDescent="0.35">
      <c r="A139" s="133" t="s">
        <v>2004</v>
      </c>
      <c r="B139" s="132">
        <v>41823</v>
      </c>
      <c r="C139" s="133">
        <v>11</v>
      </c>
      <c r="D139" s="133" t="s">
        <v>1394</v>
      </c>
      <c r="E139" s="133" t="s">
        <v>2005</v>
      </c>
      <c r="F139" s="133" t="s">
        <v>1990</v>
      </c>
      <c r="G139" s="133" t="s">
        <v>2006</v>
      </c>
      <c r="H139" s="133" t="s">
        <v>2007</v>
      </c>
      <c r="I139" s="133" t="s">
        <v>1145</v>
      </c>
      <c r="J139" s="417" t="s">
        <v>2008</v>
      </c>
      <c r="K139" s="134">
        <v>191808.26</v>
      </c>
      <c r="L139" s="135" t="s">
        <v>1400</v>
      </c>
      <c r="M139" s="135" t="s">
        <v>2009</v>
      </c>
      <c r="O139" s="75" t="s">
        <v>4665</v>
      </c>
      <c r="P139" s="78">
        <f t="shared" si="10"/>
        <v>191808.26</v>
      </c>
      <c r="Q139" s="16">
        <f t="shared" si="11"/>
        <v>41823</v>
      </c>
      <c r="R139" t="str">
        <f t="shared" si="12"/>
        <v>2014OB000519</v>
      </c>
      <c r="S139" t="str">
        <f t="shared" si="13"/>
        <v>2014NE000254</v>
      </c>
      <c r="T139" t="str">
        <f t="shared" si="14"/>
        <v>PAGAMENTO REF. A 1ª PARCELA DO REPASSE DOS RECURSOS FEM II,MUNICIPIO MACAPARANA, CONST. DAS PRAÇAS, ALVORADA, TERRA PROMETIDA, PIRAUÁ, EREM E LAGOA GRNDE DO FORUM E POSTO</v>
      </c>
      <c r="V139" s="75" t="b">
        <f>A139='[1]FEM 2'!C139</f>
        <v>1</v>
      </c>
    </row>
    <row r="140" spans="1:22" ht="54" customHeight="1" x14ac:dyDescent="0.35">
      <c r="A140" s="133" t="s">
        <v>2010</v>
      </c>
      <c r="B140" s="132">
        <v>41823</v>
      </c>
      <c r="C140" s="133">
        <v>11</v>
      </c>
      <c r="D140" s="133" t="s">
        <v>1394</v>
      </c>
      <c r="E140" s="133" t="s">
        <v>2011</v>
      </c>
      <c r="F140" s="133" t="s">
        <v>1990</v>
      </c>
      <c r="G140" s="133" t="s">
        <v>1997</v>
      </c>
      <c r="H140" s="133" t="s">
        <v>1998</v>
      </c>
      <c r="I140" s="133" t="s">
        <v>1029</v>
      </c>
      <c r="J140" s="417" t="s">
        <v>1999</v>
      </c>
      <c r="K140" s="134">
        <v>63645.79</v>
      </c>
      <c r="L140" s="135" t="s">
        <v>1400</v>
      </c>
      <c r="M140" s="135" t="s">
        <v>2012</v>
      </c>
      <c r="O140" s="75" t="s">
        <v>4665</v>
      </c>
      <c r="P140" s="78">
        <f t="shared" si="10"/>
        <v>63645.79</v>
      </c>
      <c r="Q140" s="16">
        <f t="shared" si="11"/>
        <v>41823</v>
      </c>
      <c r="R140" t="str">
        <f t="shared" si="12"/>
        <v>2014OB000520</v>
      </c>
      <c r="S140" t="str">
        <f t="shared" si="13"/>
        <v>2014NE000241</v>
      </c>
      <c r="T140" t="str">
        <f t="shared" si="14"/>
        <v>PAGAMENTO DO REPASSE DE RECURSOS DO FEM II, PARA O MUNICIPIO DE FLORESTA/PE, REFERENTE CONSTRUÇÃO DA PRAÇA TRÊS MARIAS NA SEDE DO MUNICIPIO.</v>
      </c>
      <c r="V140" s="75" t="b">
        <f>A140='[1]FEM 2'!C140</f>
        <v>1</v>
      </c>
    </row>
    <row r="141" spans="1:22" ht="54" customHeight="1" x14ac:dyDescent="0.35">
      <c r="A141" s="133" t="s">
        <v>2013</v>
      </c>
      <c r="B141" s="132">
        <v>41823</v>
      </c>
      <c r="C141" s="133">
        <v>11</v>
      </c>
      <c r="D141" s="133" t="s">
        <v>1394</v>
      </c>
      <c r="E141" s="133" t="s">
        <v>2014</v>
      </c>
      <c r="F141" s="133" t="s">
        <v>1990</v>
      </c>
      <c r="G141" s="133" t="s">
        <v>2006</v>
      </c>
      <c r="H141" s="133" t="s">
        <v>2007</v>
      </c>
      <c r="I141" s="133" t="s">
        <v>1146</v>
      </c>
      <c r="J141" s="417" t="s">
        <v>2008</v>
      </c>
      <c r="K141" s="134">
        <v>125172.68</v>
      </c>
      <c r="L141" s="135" t="s">
        <v>1400</v>
      </c>
      <c r="M141" s="135" t="s">
        <v>2015</v>
      </c>
      <c r="O141" s="75" t="s">
        <v>4665</v>
      </c>
      <c r="P141" s="78">
        <f t="shared" si="10"/>
        <v>125172.68</v>
      </c>
      <c r="Q141" s="16">
        <f t="shared" si="11"/>
        <v>41823</v>
      </c>
      <c r="R141" t="str">
        <f t="shared" si="12"/>
        <v>2014OB000521</v>
      </c>
      <c r="S141" t="str">
        <f t="shared" si="13"/>
        <v>2014NE000254</v>
      </c>
      <c r="T141" t="str">
        <f t="shared" si="14"/>
        <v>PAGAMENTO REF. A 1ª PARCELA DO REPASSE DOS RECURSOS FEM II,MUNICIPIO MACAPARANA, SUBST. DO PISO EM MDEIRA DE LEI DO GINASIO DE ESPORTES JOAQUIM FRANCISCO , SUB, DA ESTRUTURA METALICA E COBERTA DA QUADRA POLIESPORTIVA DIST. PIRAUÁ</v>
      </c>
      <c r="V141" s="75" t="b">
        <f>A141='[1]FEM 2'!C141</f>
        <v>1</v>
      </c>
    </row>
    <row r="142" spans="1:22" ht="54" customHeight="1" x14ac:dyDescent="0.35">
      <c r="A142" s="133" t="s">
        <v>2016</v>
      </c>
      <c r="B142" s="132">
        <v>41823</v>
      </c>
      <c r="C142" s="133">
        <v>11</v>
      </c>
      <c r="D142" s="133" t="s">
        <v>1394</v>
      </c>
      <c r="E142" s="133" t="s">
        <v>2017</v>
      </c>
      <c r="F142" s="133" t="s">
        <v>1990</v>
      </c>
      <c r="G142" s="133" t="s">
        <v>1997</v>
      </c>
      <c r="H142" s="133" t="s">
        <v>1998</v>
      </c>
      <c r="I142" s="133" t="s">
        <v>1032</v>
      </c>
      <c r="J142" s="417" t="s">
        <v>1999</v>
      </c>
      <c r="K142" s="134">
        <v>100943.75</v>
      </c>
      <c r="L142" s="135" t="s">
        <v>1400</v>
      </c>
      <c r="M142" s="135" t="s">
        <v>2018</v>
      </c>
      <c r="O142" s="75" t="s">
        <v>4665</v>
      </c>
      <c r="P142" s="78">
        <f t="shared" si="10"/>
        <v>100943.75</v>
      </c>
      <c r="Q142" s="16">
        <f t="shared" si="11"/>
        <v>41823</v>
      </c>
      <c r="R142" t="str">
        <f t="shared" si="12"/>
        <v>2014OB000522</v>
      </c>
      <c r="S142" t="str">
        <f t="shared" si="13"/>
        <v>2014NE000241</v>
      </c>
      <c r="T142" t="str">
        <f t="shared" si="14"/>
        <v>PÁGAMENTO DO REPASSE DE RECURSOS DO FEM II, PARA O MUNICIPIO DE FLORESTA/PE, REFERENTE PAVIMENTAÇÃO GRANITICA DAS RUAS PADRE FREDERICO E FORTUNATA GAMINHO E DA TRAVESSA PADRE FREDERICO NA SEDE NO MUNICIPIO.</v>
      </c>
      <c r="V142" s="75" t="b">
        <f>A142='[1]FEM 2'!C142</f>
        <v>1</v>
      </c>
    </row>
    <row r="143" spans="1:22" ht="54" customHeight="1" x14ac:dyDescent="0.35">
      <c r="A143" s="133" t="s">
        <v>2019</v>
      </c>
      <c r="B143" s="132">
        <v>41823</v>
      </c>
      <c r="C143" s="133">
        <v>11</v>
      </c>
      <c r="D143" s="133" t="s">
        <v>1394</v>
      </c>
      <c r="E143" s="133" t="s">
        <v>2020</v>
      </c>
      <c r="F143" s="133" t="s">
        <v>1990</v>
      </c>
      <c r="G143" s="133" t="s">
        <v>2021</v>
      </c>
      <c r="H143" s="133" t="s">
        <v>2022</v>
      </c>
      <c r="I143" s="133" t="s">
        <v>1147</v>
      </c>
      <c r="J143" s="417" t="s">
        <v>2023</v>
      </c>
      <c r="K143" s="134">
        <v>78948.78</v>
      </c>
      <c r="L143" s="135" t="s">
        <v>1400</v>
      </c>
      <c r="M143" s="135" t="s">
        <v>2024</v>
      </c>
      <c r="O143" s="75" t="s">
        <v>4665</v>
      </c>
      <c r="P143" s="78">
        <f t="shared" si="10"/>
        <v>78948.78</v>
      </c>
      <c r="Q143" s="16">
        <f t="shared" si="11"/>
        <v>41823</v>
      </c>
      <c r="R143" t="str">
        <f t="shared" si="12"/>
        <v>2014OB000523</v>
      </c>
      <c r="S143" t="str">
        <f t="shared" si="13"/>
        <v>2014NE000255</v>
      </c>
      <c r="T143" t="str">
        <f t="shared" si="14"/>
        <v>PAGAMENTO REF. A 1ª PARCELA DO REPASSE DOS RECURSOS FEM II,MUNICIPIO MACHADOS, EXEC. DE MURO DE ARRIMO E PROTEÇÃO DO TALUDE EXISTENTE.</v>
      </c>
      <c r="V143" s="75" t="b">
        <f>A143='[1]FEM 2'!C143</f>
        <v>1</v>
      </c>
    </row>
    <row r="144" spans="1:22" ht="54" customHeight="1" x14ac:dyDescent="0.35">
      <c r="A144" s="133" t="s">
        <v>2025</v>
      </c>
      <c r="B144" s="132">
        <v>41823</v>
      </c>
      <c r="C144" s="133">
        <v>11</v>
      </c>
      <c r="D144" s="133" t="s">
        <v>1394</v>
      </c>
      <c r="E144" s="133" t="s">
        <v>2026</v>
      </c>
      <c r="F144" s="133" t="s">
        <v>1990</v>
      </c>
      <c r="G144" s="133" t="s">
        <v>1997</v>
      </c>
      <c r="H144" s="133" t="s">
        <v>1998</v>
      </c>
      <c r="I144" s="133" t="s">
        <v>1032</v>
      </c>
      <c r="J144" s="417" t="s">
        <v>1999</v>
      </c>
      <c r="K144" s="134">
        <v>19688.27</v>
      </c>
      <c r="L144" s="135" t="s">
        <v>1400</v>
      </c>
      <c r="M144" s="135" t="s">
        <v>2027</v>
      </c>
      <c r="O144" s="75" t="s">
        <v>4665</v>
      </c>
      <c r="P144" s="78">
        <f t="shared" si="10"/>
        <v>19688.27</v>
      </c>
      <c r="Q144" s="16">
        <f t="shared" si="11"/>
        <v>41823</v>
      </c>
      <c r="R144" t="str">
        <f t="shared" si="12"/>
        <v>2014OB000524</v>
      </c>
      <c r="S144" t="str">
        <f t="shared" si="13"/>
        <v>2014NE000241</v>
      </c>
      <c r="T144" t="str">
        <f t="shared" si="14"/>
        <v>PAGAMENTO DO REPASSE DE RECURSOS DO FEM II, PARA O MUNICIPIO DE FLORESTA/PE, REFERENTE PAVIMENTAÇÃO GRANITICA DA RUA WASHINGTON NUNES NOGUEIRA NA SEDE DO MUNICIPIO.</v>
      </c>
      <c r="V144" s="75" t="b">
        <f>A144='[1]FEM 2'!C144</f>
        <v>1</v>
      </c>
    </row>
    <row r="145" spans="1:22" ht="54" customHeight="1" x14ac:dyDescent="0.35">
      <c r="A145" s="133" t="s">
        <v>2028</v>
      </c>
      <c r="B145" s="132">
        <v>41823</v>
      </c>
      <c r="C145" s="133">
        <v>11</v>
      </c>
      <c r="D145" s="133" t="s">
        <v>1394</v>
      </c>
      <c r="E145" s="133" t="s">
        <v>2029</v>
      </c>
      <c r="F145" s="133" t="s">
        <v>1990</v>
      </c>
      <c r="G145" s="133" t="s">
        <v>1997</v>
      </c>
      <c r="H145" s="133" t="s">
        <v>1998</v>
      </c>
      <c r="I145" s="133" t="s">
        <v>1034</v>
      </c>
      <c r="J145" s="417" t="s">
        <v>1999</v>
      </c>
      <c r="K145" s="134">
        <v>11649.8</v>
      </c>
      <c r="L145" s="135" t="s">
        <v>1400</v>
      </c>
      <c r="M145" s="135" t="s">
        <v>2030</v>
      </c>
      <c r="O145" s="75" t="s">
        <v>4665</v>
      </c>
      <c r="P145" s="78">
        <f t="shared" si="10"/>
        <v>11649.8</v>
      </c>
      <c r="Q145" s="16">
        <f t="shared" si="11"/>
        <v>41823</v>
      </c>
      <c r="R145" t="str">
        <f t="shared" si="12"/>
        <v>2014OB000525</v>
      </c>
      <c r="S145" t="str">
        <f t="shared" si="13"/>
        <v>2014NE000241</v>
      </c>
      <c r="T145" t="str">
        <f t="shared" si="14"/>
        <v>PAGAMENTO DO REPASSE DE RECURSOS DO FEM II, PARA O MUNICIPIO DE FLORESTA/PE, REFERENTE PAVIMENTAÇÃO GRANITICA DA TRAVESSA MANOEL CORNÉLIO NA SEDE DO MUNICIPIO.</v>
      </c>
      <c r="V145" s="75" t="b">
        <f>A145='[1]FEM 2'!C145</f>
        <v>1</v>
      </c>
    </row>
    <row r="146" spans="1:22" ht="54" customHeight="1" x14ac:dyDescent="0.35">
      <c r="A146" s="133" t="s">
        <v>2031</v>
      </c>
      <c r="B146" s="132">
        <v>41823</v>
      </c>
      <c r="C146" s="133">
        <v>11</v>
      </c>
      <c r="D146" s="133" t="s">
        <v>1394</v>
      </c>
      <c r="E146" s="133" t="s">
        <v>2032</v>
      </c>
      <c r="F146" s="133" t="s">
        <v>1990</v>
      </c>
      <c r="G146" s="133" t="s">
        <v>2021</v>
      </c>
      <c r="H146" s="133" t="s">
        <v>2022</v>
      </c>
      <c r="I146" s="133" t="s">
        <v>1149</v>
      </c>
      <c r="J146" s="417" t="s">
        <v>2023</v>
      </c>
      <c r="K146" s="134">
        <v>147289.81</v>
      </c>
      <c r="L146" s="135" t="s">
        <v>1400</v>
      </c>
      <c r="M146" s="135" t="s">
        <v>2033</v>
      </c>
      <c r="O146" s="75" t="s">
        <v>4665</v>
      </c>
      <c r="P146" s="78">
        <f t="shared" si="10"/>
        <v>147289.81</v>
      </c>
      <c r="Q146" s="16">
        <f t="shared" si="11"/>
        <v>41823</v>
      </c>
      <c r="R146" t="str">
        <f t="shared" si="12"/>
        <v>2014OB000526</v>
      </c>
      <c r="S146" t="str">
        <f t="shared" si="13"/>
        <v>2014NE000255</v>
      </c>
      <c r="T146" t="str">
        <f t="shared" si="14"/>
        <v>PAGAMENTO REF. A 1ª PARCELA DO REPASSE DOS RECURSOS FEM II,MUNICIPIO MACHADOS, PAV. EM PARALELEP. GRANITICOS, DRENAGEM E SINALIZAÇÃO VIARIAS DIV. RUAS DO CENTRO</v>
      </c>
      <c r="V146" s="75" t="b">
        <f>A146='[1]FEM 2'!C146</f>
        <v>1</v>
      </c>
    </row>
    <row r="147" spans="1:22" ht="54" customHeight="1" x14ac:dyDescent="0.35">
      <c r="A147" s="133" t="s">
        <v>2034</v>
      </c>
      <c r="B147" s="132">
        <v>41823</v>
      </c>
      <c r="C147" s="133">
        <v>11</v>
      </c>
      <c r="D147" s="133" t="s">
        <v>1394</v>
      </c>
      <c r="E147" s="133" t="s">
        <v>2035</v>
      </c>
      <c r="F147" s="133" t="s">
        <v>1990</v>
      </c>
      <c r="G147" s="133" t="s">
        <v>2036</v>
      </c>
      <c r="H147" s="133" t="s">
        <v>2037</v>
      </c>
      <c r="I147" s="133" t="s">
        <v>1150</v>
      </c>
      <c r="J147" s="417" t="s">
        <v>2038</v>
      </c>
      <c r="K147" s="134">
        <v>268338.89</v>
      </c>
      <c r="L147" s="135" t="s">
        <v>1400</v>
      </c>
      <c r="M147" s="135" t="s">
        <v>2039</v>
      </c>
      <c r="O147" s="75" t="s">
        <v>4665</v>
      </c>
      <c r="P147" s="78">
        <f t="shared" si="10"/>
        <v>268338.89</v>
      </c>
      <c r="Q147" s="16">
        <f t="shared" si="11"/>
        <v>41823</v>
      </c>
      <c r="R147" t="str">
        <f t="shared" si="12"/>
        <v>2014OB000527</v>
      </c>
      <c r="S147" t="str">
        <f t="shared" si="13"/>
        <v>2014NE000256</v>
      </c>
      <c r="T147" t="str">
        <f t="shared" si="14"/>
        <v>PAGAMENTO REF. A 1ª PARCELA DO REPASSE DOS RECURSOS FEM II,MUNICIPIO MANARI, CONST. DO BLOCO II,III E IV DA ESCOLA NOVA MARIA ALZIRA.</v>
      </c>
      <c r="V147" s="75" t="b">
        <f>A147='[1]FEM 2'!C147</f>
        <v>1</v>
      </c>
    </row>
    <row r="148" spans="1:22" ht="54" customHeight="1" x14ac:dyDescent="0.35">
      <c r="A148" s="133" t="s">
        <v>2040</v>
      </c>
      <c r="B148" s="132">
        <v>41823</v>
      </c>
      <c r="C148" s="133">
        <v>11</v>
      </c>
      <c r="D148" s="133" t="s">
        <v>1394</v>
      </c>
      <c r="E148" s="133" t="s">
        <v>2041</v>
      </c>
      <c r="F148" s="133" t="s">
        <v>1990</v>
      </c>
      <c r="G148" s="133" t="s">
        <v>2042</v>
      </c>
      <c r="H148" s="133" t="s">
        <v>2043</v>
      </c>
      <c r="I148" s="133" t="s">
        <v>1195</v>
      </c>
      <c r="J148" s="417" t="s">
        <v>2044</v>
      </c>
      <c r="K148" s="134">
        <v>18783.14</v>
      </c>
      <c r="L148" s="135" t="s">
        <v>1400</v>
      </c>
      <c r="M148" s="135" t="s">
        <v>2045</v>
      </c>
      <c r="O148" s="75" t="s">
        <v>4665</v>
      </c>
      <c r="P148" s="78">
        <f t="shared" si="10"/>
        <v>18783.14</v>
      </c>
      <c r="Q148" s="16">
        <f t="shared" si="11"/>
        <v>41823</v>
      </c>
      <c r="R148" t="str">
        <f t="shared" si="12"/>
        <v>2014OB000528</v>
      </c>
      <c r="S148" t="str">
        <f t="shared" si="13"/>
        <v>2014NE000274</v>
      </c>
      <c r="T148" t="str">
        <f t="shared" si="14"/>
        <v>PAGAMENTO P/VIABILIZAR REPASSE DE RECURSOS FEM II,CONFORME LEI Nº 15.335 DE 25/06/2014. REF. A 1ª PARCELA AO MUNICIPIO DE PARANATAMA/PE.CONSTRUÇÃO DE PAVIMENTAÇÃO EM PARALELEPIPEDO GRANITICOS NA RUA VICENTE FERREIRA DA SILVA.</v>
      </c>
      <c r="V148" s="75" t="b">
        <f>A148='[1]FEM 2'!C148</f>
        <v>1</v>
      </c>
    </row>
    <row r="149" spans="1:22" ht="54" customHeight="1" x14ac:dyDescent="0.35">
      <c r="A149" s="133" t="s">
        <v>2046</v>
      </c>
      <c r="B149" s="132">
        <v>41823</v>
      </c>
      <c r="C149" s="133">
        <v>11</v>
      </c>
      <c r="D149" s="133" t="s">
        <v>1394</v>
      </c>
      <c r="E149" s="133" t="s">
        <v>2047</v>
      </c>
      <c r="F149" s="133" t="s">
        <v>1990</v>
      </c>
      <c r="G149" s="133" t="s">
        <v>2048</v>
      </c>
      <c r="H149" s="133" t="s">
        <v>2049</v>
      </c>
      <c r="I149" s="133" t="s">
        <v>1036</v>
      </c>
      <c r="J149" s="417" t="s">
        <v>2050</v>
      </c>
      <c r="K149" s="134">
        <v>86793.09</v>
      </c>
      <c r="L149" s="135" t="s">
        <v>1400</v>
      </c>
      <c r="M149" s="135" t="s">
        <v>2051</v>
      </c>
      <c r="O149" s="75" t="s">
        <v>4665</v>
      </c>
      <c r="P149" s="78">
        <f t="shared" si="10"/>
        <v>86793.09</v>
      </c>
      <c r="Q149" s="16">
        <f t="shared" si="11"/>
        <v>41823</v>
      </c>
      <c r="R149" t="str">
        <f t="shared" si="12"/>
        <v>2014OB000529</v>
      </c>
      <c r="S149" t="str">
        <f t="shared" si="13"/>
        <v>2014NE000247</v>
      </c>
      <c r="T149" t="str">
        <f t="shared" si="14"/>
        <v>PAGAMENTO DO REPASSE DE RECURSOS DO FEM II, PARA O MUNICIPIO DE FREI MIGUELINHO/PE, REFERENTE PAVIMENTAÇÃO EM PARALELEPÍPEDOS DE DIVERSAS RUAS NOS POVOADOS DE CAPIVARA, CHÂ GRANDE, LAGOA DO MEIO, PATOS E PLACAS.</v>
      </c>
      <c r="V149" s="75" t="b">
        <f>A149='[1]FEM 2'!C149</f>
        <v>1</v>
      </c>
    </row>
    <row r="150" spans="1:22" ht="54" customHeight="1" x14ac:dyDescent="0.35">
      <c r="A150" s="133" t="s">
        <v>2052</v>
      </c>
      <c r="B150" s="132">
        <v>41823</v>
      </c>
      <c r="C150" s="133">
        <v>11</v>
      </c>
      <c r="D150" s="133" t="s">
        <v>1394</v>
      </c>
      <c r="E150" s="133" t="s">
        <v>2053</v>
      </c>
      <c r="F150" s="133" t="s">
        <v>1990</v>
      </c>
      <c r="G150" s="133" t="s">
        <v>2042</v>
      </c>
      <c r="H150" s="133" t="s">
        <v>2043</v>
      </c>
      <c r="I150" s="133" t="s">
        <v>1192</v>
      </c>
      <c r="J150" s="417" t="s">
        <v>2044</v>
      </c>
      <c r="K150" s="134">
        <v>61249.07</v>
      </c>
      <c r="L150" s="135" t="s">
        <v>1400</v>
      </c>
      <c r="M150" s="135" t="s">
        <v>2054</v>
      </c>
      <c r="O150" s="75" t="s">
        <v>4665</v>
      </c>
      <c r="P150" s="78">
        <f t="shared" si="10"/>
        <v>61249.07</v>
      </c>
      <c r="Q150" s="16">
        <f t="shared" si="11"/>
        <v>41823</v>
      </c>
      <c r="R150" t="str">
        <f t="shared" si="12"/>
        <v>2014OB000530</v>
      </c>
      <c r="S150" t="str">
        <f t="shared" si="13"/>
        <v>2014NE000274</v>
      </c>
      <c r="T150" t="str">
        <f t="shared" si="14"/>
        <v>PAGAMENTO P/VIABILIZAR REPASSE DE RECURSOS FEM II,CONFORME LEI Nº 15.335 DE 25/06/2014. REF. A 1ª PARCELA AO MUNICIPIO DE PARANATAMA/PE.CONSTRUÇÃO DE UMA UNIDADE DE COMPOSTAGEM</v>
      </c>
      <c r="V150" s="75" t="b">
        <f>A150='[1]FEM 2'!C150</f>
        <v>1</v>
      </c>
    </row>
    <row r="151" spans="1:22" ht="54" customHeight="1" x14ac:dyDescent="0.35">
      <c r="A151" s="133" t="s">
        <v>2055</v>
      </c>
      <c r="B151" s="132">
        <v>41823</v>
      </c>
      <c r="C151" s="133">
        <v>11</v>
      </c>
      <c r="D151" s="133" t="s">
        <v>1394</v>
      </c>
      <c r="E151" s="133" t="s">
        <v>2056</v>
      </c>
      <c r="F151" s="133" t="s">
        <v>1990</v>
      </c>
      <c r="G151" s="133" t="s">
        <v>2057</v>
      </c>
      <c r="H151" s="133" t="s">
        <v>2058</v>
      </c>
      <c r="I151" s="133" t="s">
        <v>1152</v>
      </c>
      <c r="J151" s="417" t="s">
        <v>2059</v>
      </c>
      <c r="K151" s="134">
        <v>180807.35</v>
      </c>
      <c r="L151" s="135" t="s">
        <v>1400</v>
      </c>
      <c r="M151" s="135" t="s">
        <v>2060</v>
      </c>
      <c r="O151" s="75" t="s">
        <v>4665</v>
      </c>
      <c r="P151" s="78">
        <f t="shared" si="10"/>
        <v>180807.35</v>
      </c>
      <c r="Q151" s="16">
        <f t="shared" si="11"/>
        <v>41823</v>
      </c>
      <c r="R151" t="str">
        <f t="shared" si="12"/>
        <v>2014OB000531</v>
      </c>
      <c r="S151" t="str">
        <f t="shared" si="13"/>
        <v>2014NE000258</v>
      </c>
      <c r="T151" t="str">
        <f t="shared" si="14"/>
        <v>PAGAMENTO REF. A 1ª PARCELA DO REPASSE DOS RECURSOS FEM II,MUNICIPIO MARAIAL, PAV. VIAS URBANAS EM NOOVO MARAIAL, DIST. DE SERTAOZINHO DE CIMA E DE BAIXO.</v>
      </c>
      <c r="V151" s="75" t="b">
        <f>A151='[1]FEM 2'!C151</f>
        <v>1</v>
      </c>
    </row>
    <row r="152" spans="1:22" ht="54" customHeight="1" x14ac:dyDescent="0.35">
      <c r="A152" s="133" t="s">
        <v>2061</v>
      </c>
      <c r="B152" s="132">
        <v>41823</v>
      </c>
      <c r="C152" s="133">
        <v>11</v>
      </c>
      <c r="D152" s="133" t="s">
        <v>1394</v>
      </c>
      <c r="E152" s="133" t="s">
        <v>2062</v>
      </c>
      <c r="F152" s="133" t="s">
        <v>1990</v>
      </c>
      <c r="G152" s="133" t="s">
        <v>2048</v>
      </c>
      <c r="H152" s="133" t="s">
        <v>2049</v>
      </c>
      <c r="I152" s="133" t="s">
        <v>1037</v>
      </c>
      <c r="J152" s="417" t="s">
        <v>2050</v>
      </c>
      <c r="K152" s="134">
        <v>51384.26</v>
      </c>
      <c r="L152" s="135" t="s">
        <v>1400</v>
      </c>
      <c r="M152" s="135" t="s">
        <v>2063</v>
      </c>
      <c r="O152" s="75" t="s">
        <v>4665</v>
      </c>
      <c r="P152" s="78">
        <f t="shared" si="10"/>
        <v>51384.26</v>
      </c>
      <c r="Q152" s="16">
        <f t="shared" si="11"/>
        <v>41823</v>
      </c>
      <c r="R152" t="str">
        <f t="shared" si="12"/>
        <v>2014OB000533</v>
      </c>
      <c r="S152" t="str">
        <f t="shared" si="13"/>
        <v>2014NE000247</v>
      </c>
      <c r="T152" t="str">
        <f t="shared" si="14"/>
        <v>PAGAMENTO DO REPASSE DE RECURSOS DO FEM II, PARA O MUNICIPIO DE FREI MIGUELINHO/PE, REFERENTE PAVIMENTAÇÃO DE ACESSOS RURAIS DA CIDADE.</v>
      </c>
      <c r="V152" s="75" t="b">
        <f>A152='[1]FEM 2'!C152</f>
        <v>1</v>
      </c>
    </row>
    <row r="153" spans="1:22" ht="54" customHeight="1" x14ac:dyDescent="0.35">
      <c r="A153" s="133" t="s">
        <v>2064</v>
      </c>
      <c r="B153" s="132">
        <v>41823</v>
      </c>
      <c r="C153" s="133">
        <v>11</v>
      </c>
      <c r="D153" s="133" t="s">
        <v>1394</v>
      </c>
      <c r="E153" s="133" t="s">
        <v>2065</v>
      </c>
      <c r="F153" s="133" t="s">
        <v>1990</v>
      </c>
      <c r="G153" s="133" t="s">
        <v>2066</v>
      </c>
      <c r="H153" s="133" t="s">
        <v>2067</v>
      </c>
      <c r="I153" s="133" t="s">
        <v>1196</v>
      </c>
      <c r="J153" s="417" t="s">
        <v>2068</v>
      </c>
      <c r="K153" s="134">
        <v>75898.77</v>
      </c>
      <c r="L153" s="135" t="s">
        <v>1400</v>
      </c>
      <c r="M153" s="135" t="s">
        <v>2069</v>
      </c>
      <c r="O153" s="75" t="s">
        <v>4665</v>
      </c>
      <c r="P153" s="78">
        <f t="shared" si="10"/>
        <v>75898.77</v>
      </c>
      <c r="Q153" s="16">
        <f t="shared" si="11"/>
        <v>41823</v>
      </c>
      <c r="R153" t="str">
        <f t="shared" si="12"/>
        <v>2014OB000534</v>
      </c>
      <c r="S153" t="str">
        <f t="shared" si="13"/>
        <v>2014NE000275</v>
      </c>
      <c r="T153" t="str">
        <f t="shared" si="14"/>
        <v>PAGAMENTO P/VIABILIZAR REPASSE DE RECURSOS FEM II,CONFORME LEI Nº 15.335 DE 25/06/2014. REF. A 1ª PARCELA AO MUNICIPIO DE PARNAMIRIM/PE.PAVIMENTAÇÃO EM PARALELEPIPEDO GRANITICOS NAS RUAS 01 E02 NO BAIRRO SIMPATIA</v>
      </c>
      <c r="V153" s="75" t="b">
        <f>A153='[1]FEM 2'!C153</f>
        <v>1</v>
      </c>
    </row>
    <row r="154" spans="1:22" ht="54" customHeight="1" x14ac:dyDescent="0.35">
      <c r="A154" s="133" t="s">
        <v>2070</v>
      </c>
      <c r="B154" s="132">
        <v>41823</v>
      </c>
      <c r="C154" s="133">
        <v>11</v>
      </c>
      <c r="D154" s="133" t="s">
        <v>1394</v>
      </c>
      <c r="E154" s="133" t="s">
        <v>2071</v>
      </c>
      <c r="F154" s="133" t="s">
        <v>2072</v>
      </c>
      <c r="G154" s="133" t="s">
        <v>2048</v>
      </c>
      <c r="H154" s="133" t="s">
        <v>2049</v>
      </c>
      <c r="I154" s="133" t="s">
        <v>1038</v>
      </c>
      <c r="J154" s="417" t="s">
        <v>2050</v>
      </c>
      <c r="K154" s="134">
        <v>88211.839999999997</v>
      </c>
      <c r="L154" s="135" t="s">
        <v>1400</v>
      </c>
      <c r="M154" s="135" t="s">
        <v>2073</v>
      </c>
      <c r="O154" s="75" t="s">
        <v>4665</v>
      </c>
      <c r="P154" s="78">
        <f t="shared" si="10"/>
        <v>88211.839999999997</v>
      </c>
      <c r="Q154" s="16">
        <f t="shared" si="11"/>
        <v>41823</v>
      </c>
      <c r="R154" t="str">
        <f t="shared" si="12"/>
        <v>2014OB000536</v>
      </c>
      <c r="S154" t="str">
        <f t="shared" si="13"/>
        <v>2014NE000247</v>
      </c>
      <c r="T154" t="str">
        <f t="shared" si="14"/>
        <v>PAGAMENTO DO REPASSE DE RECURSOS DO FEM II, PARA O MUNICIPIO DE FREI MIGUELINHO/PE, REFERENTE URBANIZAÇÃO DO CORREDOR VIÁRIO DO CENTRO DA CIDADE.</v>
      </c>
      <c r="V154" s="75" t="b">
        <f>A154='[1]FEM 2'!C154</f>
        <v>1</v>
      </c>
    </row>
    <row r="155" spans="1:22" ht="54" customHeight="1" x14ac:dyDescent="0.35">
      <c r="A155" s="133" t="s">
        <v>2074</v>
      </c>
      <c r="B155" s="132">
        <v>41823</v>
      </c>
      <c r="C155" s="133">
        <v>11</v>
      </c>
      <c r="D155" s="133" t="s">
        <v>1394</v>
      </c>
      <c r="E155" s="133" t="s">
        <v>2075</v>
      </c>
      <c r="F155" s="133" t="s">
        <v>2072</v>
      </c>
      <c r="G155" s="133" t="s">
        <v>2066</v>
      </c>
      <c r="H155" s="133" t="s">
        <v>2067</v>
      </c>
      <c r="I155" s="133" t="s">
        <v>1197</v>
      </c>
      <c r="J155" s="417" t="s">
        <v>2068</v>
      </c>
      <c r="K155" s="134">
        <v>70057.539999999994</v>
      </c>
      <c r="L155" s="135" t="s">
        <v>1400</v>
      </c>
      <c r="M155" s="135" t="s">
        <v>2076</v>
      </c>
      <c r="O155" s="75" t="s">
        <v>4665</v>
      </c>
      <c r="P155" s="78">
        <f t="shared" si="10"/>
        <v>70057.539999999994</v>
      </c>
      <c r="Q155" s="16">
        <f t="shared" si="11"/>
        <v>41823</v>
      </c>
      <c r="R155" t="str">
        <f t="shared" si="12"/>
        <v>2014OB000537</v>
      </c>
      <c r="S155" t="str">
        <f t="shared" si="13"/>
        <v>2014NE000275</v>
      </c>
      <c r="T155" t="str">
        <f t="shared" si="14"/>
        <v>PAGAMENTO P/VIABILIZAR REPASSE DE RECURSOS FEM II,CONFORME LEI Nº 15.335 DE 25/06/2014. REF. A 1ª PARCELA AO MUNICIPIO DE PARNAMIRIM/PE. CONSTRUÇÃO DE UMA QUADRA POLIESPORTIVA DESCOBERTA-REGIÃO DA FLORESTA.</v>
      </c>
      <c r="V155" s="75" t="b">
        <f>A155='[1]FEM 2'!C155</f>
        <v>1</v>
      </c>
    </row>
    <row r="156" spans="1:22" ht="54" customHeight="1" x14ac:dyDescent="0.35">
      <c r="A156" s="133" t="s">
        <v>2077</v>
      </c>
      <c r="B156" s="132">
        <v>41823</v>
      </c>
      <c r="C156" s="133">
        <v>11</v>
      </c>
      <c r="D156" s="133" t="s">
        <v>1394</v>
      </c>
      <c r="E156" s="133" t="s">
        <v>2078</v>
      </c>
      <c r="F156" s="133" t="s">
        <v>2072</v>
      </c>
      <c r="G156" s="133" t="s">
        <v>2066</v>
      </c>
      <c r="H156" s="133" t="s">
        <v>2067</v>
      </c>
      <c r="I156" s="133" t="s">
        <v>1198</v>
      </c>
      <c r="J156" s="417" t="s">
        <v>2068</v>
      </c>
      <c r="K156" s="134">
        <v>70057.539999999994</v>
      </c>
      <c r="L156" s="135" t="s">
        <v>1400</v>
      </c>
      <c r="M156" s="135" t="s">
        <v>2079</v>
      </c>
      <c r="O156" s="75" t="s">
        <v>4665</v>
      </c>
      <c r="P156" s="78">
        <f t="shared" si="10"/>
        <v>70057.539999999994</v>
      </c>
      <c r="Q156" s="16">
        <f t="shared" si="11"/>
        <v>41823</v>
      </c>
      <c r="R156" t="str">
        <f t="shared" si="12"/>
        <v>2014OB000538</v>
      </c>
      <c r="S156" t="str">
        <f t="shared" si="13"/>
        <v>2014NE000275</v>
      </c>
      <c r="T156" t="str">
        <f t="shared" si="14"/>
        <v>PAGAMENTO P/VIABILIZAR REPASSE DE RECURSOS FEM II,CONFORME LEI Nº 15.335 DE 25/06/2014. REF. A 1ª PARCELA AO MUNICIPIO DE PARNAMIRIM/PE.CONSTRUÇÃO DE UMA QUADRA POLIESPORTIVA DESCOBERTA-REGIÃO DA VOLTA</v>
      </c>
      <c r="V156" s="75" t="b">
        <f>A156='[1]FEM 2'!C156</f>
        <v>1</v>
      </c>
    </row>
    <row r="157" spans="1:22" ht="54" customHeight="1" x14ac:dyDescent="0.35">
      <c r="A157" s="133" t="s">
        <v>2080</v>
      </c>
      <c r="B157" s="132">
        <v>41823</v>
      </c>
      <c r="C157" s="133">
        <v>11</v>
      </c>
      <c r="D157" s="133" t="s">
        <v>1394</v>
      </c>
      <c r="E157" s="133" t="s">
        <v>2081</v>
      </c>
      <c r="F157" s="133" t="s">
        <v>2072</v>
      </c>
      <c r="G157" s="133" t="s">
        <v>2082</v>
      </c>
      <c r="H157" s="133" t="s">
        <v>2083</v>
      </c>
      <c r="I157" s="133" t="s">
        <v>1043</v>
      </c>
      <c r="J157" s="417" t="s">
        <v>2084</v>
      </c>
      <c r="K157" s="134">
        <v>42320</v>
      </c>
      <c r="L157" s="135" t="s">
        <v>1400</v>
      </c>
      <c r="M157" s="135" t="s">
        <v>2085</v>
      </c>
      <c r="O157" s="75" t="s">
        <v>4665</v>
      </c>
      <c r="P157" s="78">
        <f t="shared" si="10"/>
        <v>42320</v>
      </c>
      <c r="Q157" s="16">
        <f t="shared" si="11"/>
        <v>41823</v>
      </c>
      <c r="R157" t="str">
        <f t="shared" si="12"/>
        <v>2014OB000539</v>
      </c>
      <c r="S157" t="str">
        <f t="shared" si="13"/>
        <v>2014NE000248</v>
      </c>
      <c r="T157" t="str">
        <f t="shared" si="14"/>
        <v>PAGAMENTO DO REPASSE DE RECURSOS DO FEM II, PARA O MUNICIPIO DE GAMELEIRA/PE, REFERENTE REFORMA DO ESTADIO MUNICIPAL.</v>
      </c>
      <c r="V157" s="75" t="b">
        <f>A157='[1]FEM 2'!C157</f>
        <v>1</v>
      </c>
    </row>
    <row r="158" spans="1:22" ht="54" customHeight="1" x14ac:dyDescent="0.35">
      <c r="A158" s="133" t="s">
        <v>2086</v>
      </c>
      <c r="B158" s="132">
        <v>41823</v>
      </c>
      <c r="C158" s="133">
        <v>11</v>
      </c>
      <c r="D158" s="133" t="s">
        <v>1394</v>
      </c>
      <c r="E158" s="133" t="s">
        <v>2087</v>
      </c>
      <c r="F158" s="133" t="s">
        <v>2072</v>
      </c>
      <c r="G158" s="133" t="s">
        <v>2066</v>
      </c>
      <c r="H158" s="133" t="s">
        <v>2067</v>
      </c>
      <c r="I158" s="133" t="s">
        <v>1200</v>
      </c>
      <c r="J158" s="417" t="s">
        <v>2068</v>
      </c>
      <c r="K158" s="134">
        <v>55684.09</v>
      </c>
      <c r="L158" s="135" t="s">
        <v>1400</v>
      </c>
      <c r="M158" s="135" t="s">
        <v>2088</v>
      </c>
      <c r="O158" s="75" t="s">
        <v>4665</v>
      </c>
      <c r="P158" s="78">
        <f t="shared" si="10"/>
        <v>55684.09</v>
      </c>
      <c r="Q158" s="16">
        <f t="shared" si="11"/>
        <v>41823</v>
      </c>
      <c r="R158" t="str">
        <f t="shared" si="12"/>
        <v>2014OB000540</v>
      </c>
      <c r="S158" t="str">
        <f t="shared" si="13"/>
        <v>2014NE000275</v>
      </c>
      <c r="T158" t="str">
        <f t="shared" si="14"/>
        <v>PAGAMENTO P/VIABILIZAR REPASSE DE RECURSOS FEM II,CONFORME LEI Nº 15.335 DE 25/06/2014. REF. A 1ª PARCELA AO MUNICIPIO DE PARNAMIRIM/PE.REVITALIZAÇÃO DAS PRAÇAS DA BOMBA E CEMITÉRIO.</v>
      </c>
      <c r="V158" s="75" t="b">
        <f>A158='[1]FEM 2'!C158</f>
        <v>1</v>
      </c>
    </row>
    <row r="159" spans="1:22" ht="54" customHeight="1" x14ac:dyDescent="0.35">
      <c r="A159" s="133" t="s">
        <v>2089</v>
      </c>
      <c r="B159" s="132">
        <v>41823</v>
      </c>
      <c r="C159" s="133">
        <v>12</v>
      </c>
      <c r="D159" s="133" t="s">
        <v>1394</v>
      </c>
      <c r="E159" s="133" t="s">
        <v>2090</v>
      </c>
      <c r="F159" s="133" t="s">
        <v>2072</v>
      </c>
      <c r="G159" s="133" t="s">
        <v>2091</v>
      </c>
      <c r="H159" s="133" t="s">
        <v>2092</v>
      </c>
      <c r="I159" s="133" t="s">
        <v>1099</v>
      </c>
      <c r="J159" s="417" t="s">
        <v>2093</v>
      </c>
      <c r="K159" s="134">
        <v>362263.94</v>
      </c>
      <c r="L159" s="135" t="s">
        <v>1400</v>
      </c>
      <c r="M159" s="135" t="s">
        <v>2094</v>
      </c>
      <c r="O159" s="75" t="s">
        <v>4665</v>
      </c>
      <c r="P159" s="78">
        <f t="shared" si="10"/>
        <v>362263.94</v>
      </c>
      <c r="Q159" s="16">
        <f t="shared" si="11"/>
        <v>41823</v>
      </c>
      <c r="R159" t="str">
        <f t="shared" si="12"/>
        <v>2014OB000542</v>
      </c>
      <c r="S159" t="str">
        <f t="shared" si="13"/>
        <v>2014NE000276</v>
      </c>
      <c r="T159" t="str">
        <f t="shared" si="14"/>
        <v>PAGAMENTO REF. A 1ª PARCELA DO REPASSE DOS RECURSOS FEM II,MUNICIPIO ITAMBE, PAV. DE RUAS NA SEDE DIST, DE QUEBEC E DIST. DE CARICE</v>
      </c>
      <c r="V159" s="75" t="b">
        <f>A159='[1]FEM 2'!C159</f>
        <v>1</v>
      </c>
    </row>
    <row r="160" spans="1:22" ht="54" customHeight="1" x14ac:dyDescent="0.35">
      <c r="A160" s="133" t="s">
        <v>2095</v>
      </c>
      <c r="B160" s="132">
        <v>41823</v>
      </c>
      <c r="C160" s="133">
        <v>11</v>
      </c>
      <c r="D160" s="133" t="s">
        <v>1394</v>
      </c>
      <c r="E160" s="133" t="s">
        <v>2096</v>
      </c>
      <c r="F160" s="133" t="s">
        <v>2072</v>
      </c>
      <c r="G160" s="133" t="s">
        <v>2097</v>
      </c>
      <c r="H160" s="133" t="s">
        <v>2098</v>
      </c>
      <c r="I160" s="133" t="s">
        <v>1204</v>
      </c>
      <c r="J160" s="417" t="s">
        <v>2099</v>
      </c>
      <c r="K160" s="134">
        <v>43787.05</v>
      </c>
      <c r="L160" s="135" t="s">
        <v>1400</v>
      </c>
      <c r="M160" s="135" t="s">
        <v>2100</v>
      </c>
      <c r="O160" s="75" t="s">
        <v>4665</v>
      </c>
      <c r="P160" s="78">
        <f t="shared" si="10"/>
        <v>43787.05</v>
      </c>
      <c r="Q160" s="16">
        <f t="shared" si="11"/>
        <v>41823</v>
      </c>
      <c r="R160" t="str">
        <f t="shared" si="12"/>
        <v>2014OB000543</v>
      </c>
      <c r="S160" t="str">
        <f t="shared" si="13"/>
        <v>2014NE000279</v>
      </c>
      <c r="T160" t="str">
        <f t="shared" si="14"/>
        <v>PAGAMENTO P/VIABILIZAR REPASSE DE RECURSOS FEM II,CONFORME LEI Nº 15.335 DE 25/06/2014. REF. A 1ª PARCELA AO MUNICIPIO DE PASSIRA/PE.ASFALTO DA RUA JOSÉ AUGUSTO BARBOSA</v>
      </c>
      <c r="V160" s="75" t="b">
        <f>A160='[1]FEM 2'!C160</f>
        <v>1</v>
      </c>
    </row>
    <row r="161" spans="1:22" ht="54" customHeight="1" x14ac:dyDescent="0.35">
      <c r="A161" s="133" t="s">
        <v>2101</v>
      </c>
      <c r="B161" s="132">
        <v>41823</v>
      </c>
      <c r="C161" s="133">
        <v>11</v>
      </c>
      <c r="D161" s="133" t="s">
        <v>1394</v>
      </c>
      <c r="E161" s="133" t="s">
        <v>2102</v>
      </c>
      <c r="F161" s="133" t="s">
        <v>2072</v>
      </c>
      <c r="G161" s="133" t="s">
        <v>2097</v>
      </c>
      <c r="H161" s="133" t="s">
        <v>2098</v>
      </c>
      <c r="I161" s="133" t="s">
        <v>1203</v>
      </c>
      <c r="J161" s="417" t="s">
        <v>2099</v>
      </c>
      <c r="K161" s="134">
        <v>61727.1</v>
      </c>
      <c r="L161" s="135" t="s">
        <v>1400</v>
      </c>
      <c r="M161" s="135" t="s">
        <v>2103</v>
      </c>
      <c r="O161" s="75" t="s">
        <v>4665</v>
      </c>
      <c r="P161" s="78">
        <f t="shared" si="10"/>
        <v>61727.1</v>
      </c>
      <c r="Q161" s="16">
        <f t="shared" si="11"/>
        <v>41823</v>
      </c>
      <c r="R161" t="str">
        <f t="shared" si="12"/>
        <v>2014OB000544</v>
      </c>
      <c r="S161" t="str">
        <f t="shared" si="13"/>
        <v>2014NE000279</v>
      </c>
      <c r="T161" t="str">
        <f t="shared" si="14"/>
        <v>PAGAMENTO P/VIABILIZAR REPASSE DE RECURSOS FEM II,CONFORME LEI Nº 15.335 DE 25/06/2014. REF. A 1ª PARCELA AO MUNICIPIO DE PASSIRA/PE.RECUPERAÇÃO DE ESTRADAS VICINAIS.</v>
      </c>
      <c r="V161" s="75" t="b">
        <f>A161='[1]FEM 2'!C161</f>
        <v>1</v>
      </c>
    </row>
    <row r="162" spans="1:22" ht="54" customHeight="1" x14ac:dyDescent="0.35">
      <c r="A162" s="133" t="s">
        <v>2104</v>
      </c>
      <c r="B162" s="132">
        <v>41823</v>
      </c>
      <c r="C162" s="133">
        <v>11</v>
      </c>
      <c r="D162" s="133" t="s">
        <v>1394</v>
      </c>
      <c r="E162" s="133" t="s">
        <v>2105</v>
      </c>
      <c r="F162" s="133" t="s">
        <v>2072</v>
      </c>
      <c r="G162" s="133" t="s">
        <v>2097</v>
      </c>
      <c r="H162" s="133" t="s">
        <v>2098</v>
      </c>
      <c r="I162" s="133" t="s">
        <v>1205</v>
      </c>
      <c r="J162" s="417" t="s">
        <v>2099</v>
      </c>
      <c r="K162" s="134">
        <v>30003.33</v>
      </c>
      <c r="L162" s="135" t="s">
        <v>1400</v>
      </c>
      <c r="M162" s="135" t="s">
        <v>2106</v>
      </c>
      <c r="O162" s="75" t="s">
        <v>4665</v>
      </c>
      <c r="P162" s="78">
        <f t="shared" si="10"/>
        <v>30003.33</v>
      </c>
      <c r="Q162" s="16">
        <f t="shared" si="11"/>
        <v>41823</v>
      </c>
      <c r="R162" t="str">
        <f t="shared" si="12"/>
        <v>2014OB000545</v>
      </c>
      <c r="S162" t="str">
        <f t="shared" si="13"/>
        <v>2014NE000279</v>
      </c>
      <c r="T162" t="str">
        <f t="shared" si="14"/>
        <v>PAGAMENTO P/VIABILIZAR REPASSE DE RECURSOS FEM II,CONFORME LEI Nº 15.335 DE 25/06/2014. REF. A 1ª PARCELA AO MUNICIPIO DE PASSIRA/PE.CONSTRUÇÃO DE PASSAGENS MOLHADA</v>
      </c>
      <c r="V162" s="75" t="b">
        <f>A162='[1]FEM 2'!C162</f>
        <v>1</v>
      </c>
    </row>
    <row r="163" spans="1:22" ht="54" customHeight="1" x14ac:dyDescent="0.35">
      <c r="A163" s="133" t="s">
        <v>2107</v>
      </c>
      <c r="B163" s="132">
        <v>41823</v>
      </c>
      <c r="C163" s="133">
        <v>11</v>
      </c>
      <c r="D163" s="133" t="s">
        <v>1394</v>
      </c>
      <c r="E163" s="133" t="s">
        <v>2108</v>
      </c>
      <c r="F163" s="133" t="s">
        <v>2072</v>
      </c>
      <c r="G163" s="133" t="s">
        <v>2082</v>
      </c>
      <c r="H163" s="133" t="s">
        <v>2083</v>
      </c>
      <c r="I163" s="133" t="s">
        <v>1042</v>
      </c>
      <c r="J163" s="417" t="s">
        <v>2084</v>
      </c>
      <c r="K163" s="134">
        <v>60189.68</v>
      </c>
      <c r="L163" s="135" t="s">
        <v>1400</v>
      </c>
      <c r="M163" s="135" t="s">
        <v>2109</v>
      </c>
      <c r="O163" s="75" t="s">
        <v>4665</v>
      </c>
      <c r="P163" s="78">
        <f t="shared" si="10"/>
        <v>60189.68</v>
      </c>
      <c r="Q163" s="16">
        <f t="shared" si="11"/>
        <v>41823</v>
      </c>
      <c r="R163" t="str">
        <f t="shared" si="12"/>
        <v>2014OB000546</v>
      </c>
      <c r="S163" t="str">
        <f t="shared" si="13"/>
        <v>2014NE000248</v>
      </c>
      <c r="T163" t="str">
        <f t="shared" si="14"/>
        <v>PAGAMENTO DO REPASSE DE RECURSOS DO FEM II, PARA O MUNICIPIO DE GAMELEIRA/PE, REFERENTE CONSTRUÇÃO DE REDE DE DRENAGEM.</v>
      </c>
      <c r="V163" s="75" t="b">
        <f>A163='[1]FEM 2'!C163</f>
        <v>1</v>
      </c>
    </row>
    <row r="164" spans="1:22" ht="54" customHeight="1" x14ac:dyDescent="0.35">
      <c r="A164" s="133" t="s">
        <v>2110</v>
      </c>
      <c r="B164" s="132">
        <v>41823</v>
      </c>
      <c r="C164" s="133">
        <v>11</v>
      </c>
      <c r="D164" s="133" t="s">
        <v>1394</v>
      </c>
      <c r="E164" s="133" t="s">
        <v>2111</v>
      </c>
      <c r="F164" s="133" t="s">
        <v>2072</v>
      </c>
      <c r="G164" s="133" t="s">
        <v>2112</v>
      </c>
      <c r="H164" s="133" t="s">
        <v>2113</v>
      </c>
      <c r="I164" s="133" t="s">
        <v>1103</v>
      </c>
      <c r="J164" s="417" t="s">
        <v>2114</v>
      </c>
      <c r="K164" s="134">
        <v>41248.129999999997</v>
      </c>
      <c r="L164" s="135" t="s">
        <v>1400</v>
      </c>
      <c r="M164" s="135" t="s">
        <v>2115</v>
      </c>
      <c r="O164" s="75" t="s">
        <v>4665</v>
      </c>
      <c r="P164" s="78">
        <f t="shared" si="10"/>
        <v>41248.129999999997</v>
      </c>
      <c r="Q164" s="16">
        <f t="shared" si="11"/>
        <v>41823</v>
      </c>
      <c r="R164" t="str">
        <f t="shared" si="12"/>
        <v>2014OB000547</v>
      </c>
      <c r="S164" t="str">
        <f t="shared" si="13"/>
        <v>2014NE000278</v>
      </c>
      <c r="T164" t="str">
        <f t="shared" si="14"/>
        <v>PAGAMENTO REF. A 1ª PARCELA DO REPASSE DOS RECURSOS FEM II,MUNICIPIO ITAPETIM, CONST. DE CALÇAMENTO EM DIVERSAS RUAS.</v>
      </c>
      <c r="V164" s="75" t="b">
        <f>A164='[1]FEM 2'!C164</f>
        <v>1</v>
      </c>
    </row>
    <row r="165" spans="1:22" ht="54" customHeight="1" x14ac:dyDescent="0.35">
      <c r="A165" s="133" t="s">
        <v>2116</v>
      </c>
      <c r="B165" s="132">
        <v>41823</v>
      </c>
      <c r="C165" s="133">
        <v>11</v>
      </c>
      <c r="D165" s="133" t="s">
        <v>1394</v>
      </c>
      <c r="E165" s="133" t="s">
        <v>2117</v>
      </c>
      <c r="F165" s="133" t="s">
        <v>2072</v>
      </c>
      <c r="G165" s="133" t="s">
        <v>2097</v>
      </c>
      <c r="H165" s="133" t="s">
        <v>2098</v>
      </c>
      <c r="I165" s="133" t="s">
        <v>1201</v>
      </c>
      <c r="J165" s="417" t="s">
        <v>2099</v>
      </c>
      <c r="K165" s="134">
        <v>107910.34</v>
      </c>
      <c r="L165" s="135" t="s">
        <v>1400</v>
      </c>
      <c r="M165" s="135" t="s">
        <v>2118</v>
      </c>
      <c r="O165" s="75" t="s">
        <v>4665</v>
      </c>
      <c r="P165" s="78">
        <f t="shared" si="10"/>
        <v>107910.34</v>
      </c>
      <c r="Q165" s="16">
        <f t="shared" si="11"/>
        <v>41823</v>
      </c>
      <c r="R165" t="str">
        <f t="shared" si="12"/>
        <v>2014OB000548</v>
      </c>
      <c r="S165" t="str">
        <f t="shared" si="13"/>
        <v>2014NE000279</v>
      </c>
      <c r="T165" t="str">
        <f t="shared" si="14"/>
        <v>PAGAMENTO P/VIABILIZAR REPASSE DE RECURSOS FEM II,CONFORME LEI Nº 15.335 DE 25/06/2014. REF. A 1ª PARCELA AO MUNICIPIO DE PASSIRA/PE. PAVIMENTAÇÃO DE DIVERSAS RUAS</v>
      </c>
      <c r="V165" s="75" t="b">
        <f>A165='[1]FEM 2'!C165</f>
        <v>1</v>
      </c>
    </row>
    <row r="166" spans="1:22" ht="54" customHeight="1" x14ac:dyDescent="0.35">
      <c r="A166" s="133" t="s">
        <v>2119</v>
      </c>
      <c r="B166" s="132">
        <v>41823</v>
      </c>
      <c r="C166" s="133">
        <v>11</v>
      </c>
      <c r="D166" s="133" t="s">
        <v>1394</v>
      </c>
      <c r="E166" s="133" t="s">
        <v>2120</v>
      </c>
      <c r="F166" s="133" t="s">
        <v>2072</v>
      </c>
      <c r="G166" s="133" t="s">
        <v>2097</v>
      </c>
      <c r="H166" s="133" t="s">
        <v>2098</v>
      </c>
      <c r="I166" s="133" t="s">
        <v>1202</v>
      </c>
      <c r="J166" s="417" t="s">
        <v>2099</v>
      </c>
      <c r="K166" s="134">
        <v>73470.539999999994</v>
      </c>
      <c r="L166" s="135" t="s">
        <v>1400</v>
      </c>
      <c r="M166" s="135" t="s">
        <v>2121</v>
      </c>
      <c r="O166" s="75" t="s">
        <v>4665</v>
      </c>
      <c r="P166" s="78">
        <f t="shared" si="10"/>
        <v>73470.539999999994</v>
      </c>
      <c r="Q166" s="16">
        <f t="shared" si="11"/>
        <v>41823</v>
      </c>
      <c r="R166" t="str">
        <f t="shared" si="12"/>
        <v>2014OB000549</v>
      </c>
      <c r="S166" t="str">
        <f t="shared" si="13"/>
        <v>2014NE000279</v>
      </c>
      <c r="T166" t="str">
        <f t="shared" si="14"/>
        <v>PAGAMENTO P/VIABILIZAR REPASSE DE RECURSOS FEM II,CONFORME LEI Nº 15.335 DE 25/06/2014. REF. A 1ª PARCELA AO MUNICIPIO DE PASSIRA/PE.URBANIZAÇÃO,REVITALIZAÇÃO E RECUPERAÇÃO DA PRAÇA ANTONIO PEDRO.</v>
      </c>
      <c r="V166" s="75" t="b">
        <f>A166='[1]FEM 2'!C166</f>
        <v>1</v>
      </c>
    </row>
    <row r="167" spans="1:22" ht="54" customHeight="1" x14ac:dyDescent="0.35">
      <c r="A167" s="133" t="s">
        <v>2122</v>
      </c>
      <c r="B167" s="132">
        <v>41823</v>
      </c>
      <c r="C167" s="133">
        <v>11</v>
      </c>
      <c r="D167" s="133" t="s">
        <v>1394</v>
      </c>
      <c r="E167" s="133" t="s">
        <v>2123</v>
      </c>
      <c r="F167" s="133" t="s">
        <v>2072</v>
      </c>
      <c r="G167" s="133" t="s">
        <v>2082</v>
      </c>
      <c r="H167" s="133" t="s">
        <v>2083</v>
      </c>
      <c r="I167" s="133" t="s">
        <v>1041</v>
      </c>
      <c r="J167" s="417" t="s">
        <v>2084</v>
      </c>
      <c r="K167" s="134">
        <v>186329.17</v>
      </c>
      <c r="L167" s="135" t="s">
        <v>1400</v>
      </c>
      <c r="M167" s="135" t="s">
        <v>2124</v>
      </c>
      <c r="O167" s="75" t="s">
        <v>4665</v>
      </c>
      <c r="P167" s="78">
        <f t="shared" si="10"/>
        <v>186329.17</v>
      </c>
      <c r="Q167" s="16">
        <f t="shared" si="11"/>
        <v>41823</v>
      </c>
      <c r="R167" t="str">
        <f t="shared" si="12"/>
        <v>2014OB000550</v>
      </c>
      <c r="S167" t="str">
        <f t="shared" si="13"/>
        <v>2014NE000248</v>
      </c>
      <c r="T167" t="str">
        <f t="shared" si="14"/>
        <v>PAGAMENTO DO REPASSE DE RECURSOS DO FEM II, PARA O MUNICIPIO DE GAMELEIRA/PE, REFERENTE CONTRUÇÃO DE QUADRA POLIESPORTIVA COBERTA.</v>
      </c>
      <c r="V167" s="75" t="b">
        <f>A167='[1]FEM 2'!C167</f>
        <v>1</v>
      </c>
    </row>
    <row r="168" spans="1:22" ht="54" customHeight="1" x14ac:dyDescent="0.35">
      <c r="A168" s="133" t="s">
        <v>2125</v>
      </c>
      <c r="B168" s="132">
        <v>41823</v>
      </c>
      <c r="C168" s="133">
        <v>12</v>
      </c>
      <c r="D168" s="133" t="s">
        <v>1394</v>
      </c>
      <c r="E168" s="133" t="s">
        <v>2126</v>
      </c>
      <c r="F168" s="133" t="s">
        <v>2072</v>
      </c>
      <c r="G168" s="133" t="s">
        <v>2127</v>
      </c>
      <c r="H168" s="133" t="s">
        <v>2128</v>
      </c>
      <c r="I168" s="133" t="s">
        <v>1207</v>
      </c>
      <c r="J168" s="417" t="s">
        <v>2129</v>
      </c>
      <c r="K168" s="134">
        <v>9599.68</v>
      </c>
      <c r="L168" s="135" t="s">
        <v>1400</v>
      </c>
      <c r="M168" s="135" t="s">
        <v>2130</v>
      </c>
      <c r="O168" s="75" t="s">
        <v>4665</v>
      </c>
      <c r="P168" s="78">
        <f t="shared" si="10"/>
        <v>9599.68</v>
      </c>
      <c r="Q168" s="16">
        <f t="shared" si="11"/>
        <v>41823</v>
      </c>
      <c r="R168" t="str">
        <f t="shared" si="12"/>
        <v>2014OB000551</v>
      </c>
      <c r="S168" t="str">
        <f t="shared" si="13"/>
        <v>2014NE000281</v>
      </c>
      <c r="T168" t="str">
        <f t="shared" si="14"/>
        <v>PAGAMENTO P/VIABILIZAR REPASSE DE RECURSOS FEM II,CONFORME LEI Nº 15.335 DE 25/06/2014. REF. A 1ª PARCELA AO MUNICIPIO DE PAUDALHO/PE.CONSTRUÇÃO DO NOVO CAMPO DE FUTEBOL DE GUADALAJARA " O PIABÃO".</v>
      </c>
      <c r="V168" s="75" t="b">
        <f>A168='[1]FEM 2'!C168</f>
        <v>1</v>
      </c>
    </row>
    <row r="169" spans="1:22" ht="54" customHeight="1" x14ac:dyDescent="0.35">
      <c r="A169" s="133" t="s">
        <v>2131</v>
      </c>
      <c r="B169" s="132">
        <v>41823</v>
      </c>
      <c r="C169" s="133">
        <v>11</v>
      </c>
      <c r="D169" s="133" t="s">
        <v>1394</v>
      </c>
      <c r="E169" s="133" t="s">
        <v>2132</v>
      </c>
      <c r="F169" s="133" t="s">
        <v>2072</v>
      </c>
      <c r="G169" s="133" t="s">
        <v>2082</v>
      </c>
      <c r="H169" s="133" t="s">
        <v>2083</v>
      </c>
      <c r="I169" s="133" t="s">
        <v>1040</v>
      </c>
      <c r="J169" s="417" t="s">
        <v>2084</v>
      </c>
      <c r="K169" s="134">
        <v>27389.48</v>
      </c>
      <c r="L169" s="135" t="s">
        <v>1400</v>
      </c>
      <c r="M169" s="135" t="s">
        <v>2133</v>
      </c>
      <c r="O169" s="75" t="s">
        <v>4665</v>
      </c>
      <c r="P169" s="78">
        <f t="shared" si="10"/>
        <v>27389.48</v>
      </c>
      <c r="Q169" s="16">
        <f t="shared" si="11"/>
        <v>41823</v>
      </c>
      <c r="R169" t="str">
        <f t="shared" si="12"/>
        <v>2014OB000552</v>
      </c>
      <c r="S169" t="str">
        <f t="shared" si="13"/>
        <v>2014NE000248</v>
      </c>
      <c r="T169" t="str">
        <f t="shared" si="14"/>
        <v>PAGAMENTO DO REPASSE DE RECURSOS DO FEM II, PARA O MUNICIPIO DE GAMELEIRA/PE, REFERENTE REFORMA DO TREVO DA ENTRADA DA CIDADE E CONTRUÇÃO DE ABRIGO DE ONIBUS.</v>
      </c>
      <c r="V169" s="75" t="b">
        <f>A169='[1]FEM 2'!C169</f>
        <v>1</v>
      </c>
    </row>
    <row r="170" spans="1:22" ht="54" customHeight="1" x14ac:dyDescent="0.35">
      <c r="A170" s="133" t="s">
        <v>2134</v>
      </c>
      <c r="B170" s="132">
        <v>41823</v>
      </c>
      <c r="C170" s="133">
        <v>12</v>
      </c>
      <c r="D170" s="133" t="s">
        <v>1394</v>
      </c>
      <c r="E170" s="133" t="s">
        <v>2135</v>
      </c>
      <c r="F170" s="133" t="s">
        <v>2072</v>
      </c>
      <c r="G170" s="133" t="s">
        <v>2127</v>
      </c>
      <c r="H170" s="133" t="s">
        <v>2128</v>
      </c>
      <c r="I170" s="133" t="s">
        <v>1208</v>
      </c>
      <c r="J170" s="417" t="s">
        <v>2129</v>
      </c>
      <c r="K170" s="134">
        <v>83167.88</v>
      </c>
      <c r="L170" s="135" t="s">
        <v>1400</v>
      </c>
      <c r="M170" s="135" t="s">
        <v>2136</v>
      </c>
      <c r="O170" s="75" t="s">
        <v>4665</v>
      </c>
      <c r="P170" s="78">
        <f t="shared" si="10"/>
        <v>83167.88</v>
      </c>
      <c r="Q170" s="16">
        <f t="shared" si="11"/>
        <v>41823</v>
      </c>
      <c r="R170" t="str">
        <f t="shared" si="12"/>
        <v>2014OB000553</v>
      </c>
      <c r="S170" t="str">
        <f t="shared" si="13"/>
        <v>2014NE000281</v>
      </c>
      <c r="T170" t="str">
        <f t="shared" si="14"/>
        <v>PAGAMENTO P/VIABILIZAR REPASSE DE RECURSOS FEM II,CONFORME LEI Nº 15.335 DE 25/06/2014. REF. A 1ª PARCELA AO MUNICIPIO DE PAUDALHO/PE.CONSTRUÇÃO DO MERCADO DE CARNE DO MUNICIPIO.</v>
      </c>
      <c r="V170" s="75" t="b">
        <f>A170='[1]FEM 2'!C170</f>
        <v>1</v>
      </c>
    </row>
    <row r="171" spans="1:22" ht="54" customHeight="1" x14ac:dyDescent="0.35">
      <c r="A171" s="133" t="s">
        <v>2137</v>
      </c>
      <c r="B171" s="132">
        <v>41823</v>
      </c>
      <c r="C171" s="133">
        <v>12</v>
      </c>
      <c r="D171" s="133" t="s">
        <v>1394</v>
      </c>
      <c r="E171" s="133" t="s">
        <v>2138</v>
      </c>
      <c r="F171" s="133" t="s">
        <v>2072</v>
      </c>
      <c r="G171" s="133" t="s">
        <v>2127</v>
      </c>
      <c r="H171" s="133" t="s">
        <v>2128</v>
      </c>
      <c r="I171" s="133" t="s">
        <v>1209</v>
      </c>
      <c r="J171" s="417" t="s">
        <v>2129</v>
      </c>
      <c r="K171" s="134">
        <v>118207.25</v>
      </c>
      <c r="L171" s="135" t="s">
        <v>1400</v>
      </c>
      <c r="M171" s="135" t="s">
        <v>2139</v>
      </c>
      <c r="O171" s="75" t="s">
        <v>4665</v>
      </c>
      <c r="P171" s="78">
        <f t="shared" si="10"/>
        <v>118207.25</v>
      </c>
      <c r="Q171" s="16">
        <f t="shared" si="11"/>
        <v>41823</v>
      </c>
      <c r="R171" t="str">
        <f t="shared" si="12"/>
        <v>2014OB000554</v>
      </c>
      <c r="S171" t="str">
        <f t="shared" si="13"/>
        <v>2014NE000281</v>
      </c>
      <c r="T171" t="str">
        <f t="shared" si="14"/>
        <v>PAGAMENTO P/VIABILIZAR REPASSE DE RECURSOS FEM II,CONFORME LEI Nº 15.335 DE 25/06/2014. REF. A 1ª PARCELA AO MUNICIPIO DE PAUDALHO/PE.CONSTRUÇÃO DA PASSAGEM MOLHADA SOBRE O RIO CAPIBARIBE.</v>
      </c>
      <c r="V171" s="75" t="b">
        <f>A171='[1]FEM 2'!C171</f>
        <v>1</v>
      </c>
    </row>
    <row r="172" spans="1:22" ht="54" customHeight="1" x14ac:dyDescent="0.35">
      <c r="A172" s="133" t="s">
        <v>2140</v>
      </c>
      <c r="B172" s="132">
        <v>41823</v>
      </c>
      <c r="C172" s="133">
        <v>12</v>
      </c>
      <c r="D172" s="133" t="s">
        <v>1394</v>
      </c>
      <c r="E172" s="133" t="s">
        <v>2141</v>
      </c>
      <c r="F172" s="133" t="s">
        <v>2072</v>
      </c>
      <c r="G172" s="133" t="s">
        <v>2127</v>
      </c>
      <c r="H172" s="133" t="s">
        <v>2128</v>
      </c>
      <c r="I172" s="133" t="s">
        <v>1206</v>
      </c>
      <c r="J172" s="417" t="s">
        <v>2129</v>
      </c>
      <c r="K172" s="134">
        <v>210120.6</v>
      </c>
      <c r="L172" s="135" t="s">
        <v>1400</v>
      </c>
      <c r="M172" s="135" t="s">
        <v>2142</v>
      </c>
      <c r="O172" s="75" t="s">
        <v>4665</v>
      </c>
      <c r="P172" s="78">
        <f t="shared" si="10"/>
        <v>210120.6</v>
      </c>
      <c r="Q172" s="16">
        <f t="shared" si="11"/>
        <v>41823</v>
      </c>
      <c r="R172" t="str">
        <f t="shared" si="12"/>
        <v>2014OB000555</v>
      </c>
      <c r="S172" t="str">
        <f t="shared" si="13"/>
        <v>2014NE000281</v>
      </c>
      <c r="T172" t="str">
        <f t="shared" si="14"/>
        <v>PAGAMENTO P/VIABILIZAR REPASSE DE RECURSOS FEM II,CONFORME LEI Nº 15.335 DE 25/06/2014. REF. A 1ª PARCELA AO MUNICIPIO DE PAUDALHO/PE.CONTRATAÇÃO DE EMPRESA DE ENGENHARIA P/EXECUÇÃO DE PAVIMENTAÇÃO EM PARALELEPIPEDO E DRENAGEM EM DIVERSAS RUAS.</v>
      </c>
      <c r="V172" s="75" t="b">
        <f>A172='[1]FEM 2'!C172</f>
        <v>1</v>
      </c>
    </row>
    <row r="173" spans="1:22" ht="54" customHeight="1" x14ac:dyDescent="0.35">
      <c r="A173" s="133" t="s">
        <v>2143</v>
      </c>
      <c r="B173" s="132">
        <v>41823</v>
      </c>
      <c r="C173" s="133">
        <v>12</v>
      </c>
      <c r="D173" s="133" t="s">
        <v>1394</v>
      </c>
      <c r="E173" s="133" t="s">
        <v>2144</v>
      </c>
      <c r="F173" s="133" t="s">
        <v>2145</v>
      </c>
      <c r="G173" s="133" t="s">
        <v>2127</v>
      </c>
      <c r="H173" s="133" t="s">
        <v>2128</v>
      </c>
      <c r="I173" s="133" t="s">
        <v>1210</v>
      </c>
      <c r="J173" s="417" t="s">
        <v>2129</v>
      </c>
      <c r="K173" s="134">
        <v>76660.639999999999</v>
      </c>
      <c r="L173" s="135" t="s">
        <v>1400</v>
      </c>
      <c r="M173" s="135" t="s">
        <v>2146</v>
      </c>
      <c r="O173" s="75" t="s">
        <v>4665</v>
      </c>
      <c r="P173" s="78">
        <f t="shared" si="10"/>
        <v>76660.639999999999</v>
      </c>
      <c r="Q173" s="16">
        <f t="shared" si="11"/>
        <v>41823</v>
      </c>
      <c r="R173" t="str">
        <f t="shared" si="12"/>
        <v>2014OB000556</v>
      </c>
      <c r="S173" t="str">
        <f t="shared" si="13"/>
        <v>2014NE000281</v>
      </c>
      <c r="T173" t="str">
        <f t="shared" si="14"/>
        <v>PAGAMENTO P/VIABILIZAR REPASSE DE RECURSOS FEM II,CONFORME LEI Nº 15.335 DE 25/06/2014. REF. A 1ª PARCELA AO MUNICIPIO DE PAUDALHO/PE.CONTRATAÇÃO DE EMPRESA DE ENGENHARIA P/REVITALIZAÇÃO DAS PRAÇAS NO ALTO DOIS IRMÃOS.</v>
      </c>
      <c r="V173" s="75" t="b">
        <f>A173='[1]FEM 2'!C173</f>
        <v>1</v>
      </c>
    </row>
    <row r="174" spans="1:22" ht="54" customHeight="1" x14ac:dyDescent="0.35">
      <c r="A174" s="133" t="s">
        <v>2147</v>
      </c>
      <c r="B174" s="132">
        <v>41823</v>
      </c>
      <c r="C174" s="133">
        <v>12</v>
      </c>
      <c r="D174" s="133" t="s">
        <v>1394</v>
      </c>
      <c r="E174" s="133" t="s">
        <v>2148</v>
      </c>
      <c r="F174" s="133" t="s">
        <v>2145</v>
      </c>
      <c r="G174" s="133" t="s">
        <v>2149</v>
      </c>
      <c r="H174" s="133" t="s">
        <v>2150</v>
      </c>
      <c r="I174" s="133" t="s">
        <v>1211</v>
      </c>
      <c r="J174" s="417" t="s">
        <v>2151</v>
      </c>
      <c r="K174" s="134">
        <v>1439043.96</v>
      </c>
      <c r="L174" s="135" t="s">
        <v>1400</v>
      </c>
      <c r="M174" s="135" t="s">
        <v>2152</v>
      </c>
      <c r="O174" s="75" t="s">
        <v>4665</v>
      </c>
      <c r="P174" s="78">
        <f t="shared" si="10"/>
        <v>1439043.96</v>
      </c>
      <c r="Q174" s="16">
        <f t="shared" si="11"/>
        <v>41823</v>
      </c>
      <c r="R174" t="str">
        <f t="shared" si="12"/>
        <v>2014OB000557</v>
      </c>
      <c r="S174" t="str">
        <f t="shared" si="13"/>
        <v>2014NE000282</v>
      </c>
      <c r="T174" t="str">
        <f t="shared" si="14"/>
        <v>PAGAMENTO P/VIABILIZAR REPASSE DE RECURSOS FEM II,CONFORME LEI Nº 15.335 DE 25/06/2014. REF. A 1ª PARCELA AO MUNICIPIO DE PAULISTA/PE. PAVIMENTAÇÃO E DRENAGEM DE 07 RUAS NA CIDADE.</v>
      </c>
      <c r="V174" s="75" t="b">
        <f>A174='[1]FEM 2'!C174</f>
        <v>1</v>
      </c>
    </row>
    <row r="175" spans="1:22" ht="54" customHeight="1" x14ac:dyDescent="0.35">
      <c r="A175" s="133" t="s">
        <v>2153</v>
      </c>
      <c r="B175" s="132">
        <v>41823</v>
      </c>
      <c r="C175" s="133">
        <v>11</v>
      </c>
      <c r="D175" s="133" t="s">
        <v>1394</v>
      </c>
      <c r="E175" s="133" t="s">
        <v>2154</v>
      </c>
      <c r="F175" s="133" t="s">
        <v>2145</v>
      </c>
      <c r="G175" s="133" t="s">
        <v>2155</v>
      </c>
      <c r="H175" s="133" t="s">
        <v>2156</v>
      </c>
      <c r="I175" s="133" t="s">
        <v>1213</v>
      </c>
      <c r="J175" s="417" t="s">
        <v>2157</v>
      </c>
      <c r="K175" s="134">
        <v>271585.25</v>
      </c>
      <c r="L175" s="135" t="s">
        <v>1400</v>
      </c>
      <c r="M175" s="135" t="s">
        <v>2158</v>
      </c>
      <c r="O175" s="75" t="s">
        <v>4665</v>
      </c>
      <c r="P175" s="78">
        <f t="shared" si="10"/>
        <v>271585.25</v>
      </c>
      <c r="Q175" s="16">
        <f t="shared" si="11"/>
        <v>41823</v>
      </c>
      <c r="R175" t="str">
        <f t="shared" si="12"/>
        <v>2014OB000558</v>
      </c>
      <c r="S175" t="str">
        <f t="shared" si="13"/>
        <v>2014NE000307</v>
      </c>
      <c r="T175" t="str">
        <f t="shared" si="14"/>
        <v>PAGAMENTO P/VIABILIZAR REPASSE DE RECURSOS FEM II,CONFORME LEI Nº 15.335 DE 25/06/2014. REF. A 1ª PARCELA AO MUNICIPIO DE PEDRA/PE. CONSTRUÇÃO DE PAVIMENTAÇÃO COM PARALELEPIPEDO,EM VIAS DA SEDE.</v>
      </c>
      <c r="V175" s="75" t="b">
        <f>A175='[1]FEM 2'!C175</f>
        <v>1</v>
      </c>
    </row>
    <row r="176" spans="1:22" ht="54" customHeight="1" x14ac:dyDescent="0.35">
      <c r="A176" s="133" t="s">
        <v>2159</v>
      </c>
      <c r="B176" s="132">
        <v>41823</v>
      </c>
      <c r="C176" s="133">
        <v>12</v>
      </c>
      <c r="D176" s="133" t="s">
        <v>1394</v>
      </c>
      <c r="E176" s="133" t="s">
        <v>2160</v>
      </c>
      <c r="F176" s="133" t="s">
        <v>2145</v>
      </c>
      <c r="G176" s="133" t="s">
        <v>2161</v>
      </c>
      <c r="H176" s="133" t="s">
        <v>2162</v>
      </c>
      <c r="I176" s="133" t="s">
        <v>1218</v>
      </c>
      <c r="J176" s="417" t="s">
        <v>2163</v>
      </c>
      <c r="K176" s="134">
        <v>23380.06</v>
      </c>
      <c r="L176" s="135" t="s">
        <v>1400</v>
      </c>
      <c r="M176" s="135" t="s">
        <v>2164</v>
      </c>
      <c r="O176" s="75" t="s">
        <v>4665</v>
      </c>
      <c r="P176" s="78">
        <f t="shared" si="10"/>
        <v>23380.06</v>
      </c>
      <c r="Q176" s="16">
        <f t="shared" si="11"/>
        <v>41823</v>
      </c>
      <c r="R176" t="str">
        <f t="shared" si="12"/>
        <v>2014OB000559</v>
      </c>
      <c r="S176" t="str">
        <f t="shared" si="13"/>
        <v>2014NE000284</v>
      </c>
      <c r="T176" t="str">
        <f t="shared" si="14"/>
        <v>PAGAMENTO P/VIABILIZAR REPASSE DE RECURSOS FEM II,CONFORME LEI Nº 15.335 DE 25/06/2014. REF. A 1ª PARCELA AO MUNICIPIO DE PESQUEIRA/PE. REFORMA E RECUPERAÇÃO DA PRAÇA EUGENIO MACIEL CHACON</v>
      </c>
      <c r="V176" s="75" t="b">
        <f>A176='[1]FEM 2'!C176</f>
        <v>1</v>
      </c>
    </row>
    <row r="177" spans="1:22" ht="54" customHeight="1" x14ac:dyDescent="0.35">
      <c r="A177" s="133" t="s">
        <v>2165</v>
      </c>
      <c r="B177" s="132">
        <v>41823</v>
      </c>
      <c r="C177" s="133">
        <v>12</v>
      </c>
      <c r="D177" s="133" t="s">
        <v>1394</v>
      </c>
      <c r="E177" s="133" t="s">
        <v>2166</v>
      </c>
      <c r="F177" s="133" t="s">
        <v>2145</v>
      </c>
      <c r="G177" s="133" t="s">
        <v>2161</v>
      </c>
      <c r="H177" s="133" t="s">
        <v>2162</v>
      </c>
      <c r="I177" s="133" t="s">
        <v>1214</v>
      </c>
      <c r="J177" s="417" t="s">
        <v>2163</v>
      </c>
      <c r="K177" s="134">
        <v>90523.97</v>
      </c>
      <c r="L177" s="135" t="s">
        <v>1400</v>
      </c>
      <c r="M177" s="135" t="s">
        <v>2167</v>
      </c>
      <c r="O177" s="75" t="s">
        <v>4665</v>
      </c>
      <c r="P177" s="78">
        <f t="shared" si="10"/>
        <v>90523.97</v>
      </c>
      <c r="Q177" s="16">
        <f t="shared" si="11"/>
        <v>41823</v>
      </c>
      <c r="R177" t="str">
        <f t="shared" si="12"/>
        <v>2014OB000560</v>
      </c>
      <c r="S177" t="str">
        <f t="shared" si="13"/>
        <v>2014NE000284</v>
      </c>
      <c r="T177" t="str">
        <f t="shared" si="14"/>
        <v>PAGAMENTO P/VIABILIZAR REPASSE DE RECURSOS FEM II,CONFORME LEI Nº 15.335 DE 25/06/2014. REF. A 1ª PARCELA AO MUNICIPIO DE PESQUEIRA/PE. LIMPEZA DE LEITOS DE PEQUENAS BARRAGENS NA ZONA DO MUNICIPIO.</v>
      </c>
      <c r="V177" s="75" t="b">
        <f>A177='[1]FEM 2'!C177</f>
        <v>1</v>
      </c>
    </row>
    <row r="178" spans="1:22" ht="54" customHeight="1" x14ac:dyDescent="0.35">
      <c r="A178" s="133" t="s">
        <v>2168</v>
      </c>
      <c r="B178" s="132">
        <v>41823</v>
      </c>
      <c r="C178" s="133">
        <v>12</v>
      </c>
      <c r="D178" s="133" t="s">
        <v>1394</v>
      </c>
      <c r="E178" s="133" t="s">
        <v>2169</v>
      </c>
      <c r="F178" s="133" t="s">
        <v>2145</v>
      </c>
      <c r="G178" s="133" t="s">
        <v>2161</v>
      </c>
      <c r="H178" s="133" t="s">
        <v>2162</v>
      </c>
      <c r="I178" s="133" t="s">
        <v>1217</v>
      </c>
      <c r="J178" s="417" t="s">
        <v>2163</v>
      </c>
      <c r="K178" s="134">
        <v>109391.08</v>
      </c>
      <c r="L178" s="135" t="s">
        <v>1400</v>
      </c>
      <c r="M178" s="135" t="s">
        <v>2170</v>
      </c>
      <c r="O178" s="75" t="s">
        <v>4665</v>
      </c>
      <c r="P178" s="78">
        <f t="shared" si="10"/>
        <v>109391.08</v>
      </c>
      <c r="Q178" s="16">
        <f t="shared" si="11"/>
        <v>41823</v>
      </c>
      <c r="R178" t="str">
        <f t="shared" si="12"/>
        <v>2014OB000561</v>
      </c>
      <c r="S178" t="str">
        <f t="shared" si="13"/>
        <v>2014NE000284</v>
      </c>
      <c r="T178" t="str">
        <f t="shared" si="14"/>
        <v>PAGAMENTO P/VIABILIZAR REPASSE DE RECURSOS FEM II,CONFORME LEI Nº 15.335 DE 25/06/2014. REF. A 1ª PARCELA AO MUNICIPIO DE PESQUEIRA/PE. REFORMA E AMPLIAÇÃO DA SECRETARIA DE FINANÇAS MUNICIPAL.</v>
      </c>
      <c r="V178" s="75" t="b">
        <f>A178='[1]FEM 2'!C178</f>
        <v>1</v>
      </c>
    </row>
    <row r="179" spans="1:22" ht="54" customHeight="1" x14ac:dyDescent="0.35">
      <c r="A179" s="133" t="s">
        <v>2171</v>
      </c>
      <c r="B179" s="132">
        <v>41823</v>
      </c>
      <c r="C179" s="133">
        <v>12</v>
      </c>
      <c r="D179" s="133" t="s">
        <v>1394</v>
      </c>
      <c r="E179" s="133" t="s">
        <v>2172</v>
      </c>
      <c r="F179" s="133" t="s">
        <v>2145</v>
      </c>
      <c r="G179" s="133" t="s">
        <v>2161</v>
      </c>
      <c r="H179" s="133" t="s">
        <v>2162</v>
      </c>
      <c r="I179" s="133" t="s">
        <v>1215</v>
      </c>
      <c r="J179" s="417" t="s">
        <v>2163</v>
      </c>
      <c r="K179" s="134">
        <v>170725.34</v>
      </c>
      <c r="L179" s="135" t="s">
        <v>1400</v>
      </c>
      <c r="M179" s="135" t="s">
        <v>2173</v>
      </c>
      <c r="O179" s="75" t="s">
        <v>4665</v>
      </c>
      <c r="P179" s="78">
        <f t="shared" si="10"/>
        <v>170725.34</v>
      </c>
      <c r="Q179" s="16">
        <f t="shared" si="11"/>
        <v>41823</v>
      </c>
      <c r="R179" t="str">
        <f t="shared" si="12"/>
        <v>2014OB000562</v>
      </c>
      <c r="S179" t="str">
        <f t="shared" si="13"/>
        <v>2014NE000284</v>
      </c>
      <c r="T179" t="str">
        <f t="shared" si="14"/>
        <v>PAGAMENTO P/VIABILIZAR REPASSE DE RECURSOS FEM II,CONFORME LEI Nº 15.335 DE 25/06/2014. REF. A 1ª PARCELA AO MUNICIPIO DE PESQUEIRA/PE. PAVIMENTAÇÃO DE VIAS URBANAS</v>
      </c>
      <c r="V179" s="75" t="b">
        <f>A179='[1]FEM 2'!C179</f>
        <v>1</v>
      </c>
    </row>
    <row r="180" spans="1:22" ht="54" customHeight="1" x14ac:dyDescent="0.35">
      <c r="A180" s="133" t="s">
        <v>2174</v>
      </c>
      <c r="B180" s="132">
        <v>41823</v>
      </c>
      <c r="C180" s="133">
        <v>12</v>
      </c>
      <c r="D180" s="133" t="s">
        <v>1394</v>
      </c>
      <c r="E180" s="133" t="s">
        <v>2175</v>
      </c>
      <c r="F180" s="133" t="s">
        <v>2145</v>
      </c>
      <c r="G180" s="133" t="s">
        <v>2161</v>
      </c>
      <c r="H180" s="133" t="s">
        <v>2162</v>
      </c>
      <c r="I180" s="133" t="s">
        <v>1216</v>
      </c>
      <c r="J180" s="417" t="s">
        <v>2163</v>
      </c>
      <c r="K180" s="134">
        <v>148460.29999999999</v>
      </c>
      <c r="L180" s="135" t="s">
        <v>1400</v>
      </c>
      <c r="M180" s="135" t="s">
        <v>2176</v>
      </c>
      <c r="O180" s="75" t="s">
        <v>4665</v>
      </c>
      <c r="P180" s="78">
        <f t="shared" si="10"/>
        <v>148460.29999999999</v>
      </c>
      <c r="Q180" s="16">
        <f t="shared" si="11"/>
        <v>41823</v>
      </c>
      <c r="R180" t="str">
        <f t="shared" si="12"/>
        <v>2014OB000563</v>
      </c>
      <c r="S180" t="str">
        <f t="shared" si="13"/>
        <v>2014NE000284</v>
      </c>
      <c r="T180" t="str">
        <f t="shared" si="14"/>
        <v>PAGAMENTO P/VIABILIZAR REPASSE DE RECURSOS FEM II,CONFORME LEI Nº 15.335 DE 25/06/2014. REF. A 1ª PARCELA AO MUNICIPIO DE PESQUEIRA/PE. PAVIMENTAÇÃO EM PARALELEPIPEDO GRANITICOS.</v>
      </c>
      <c r="V180" s="75" t="b">
        <f>A180='[1]FEM 2'!C180</f>
        <v>1</v>
      </c>
    </row>
    <row r="181" spans="1:22" ht="54" customHeight="1" x14ac:dyDescent="0.35">
      <c r="A181" s="133" t="s">
        <v>2177</v>
      </c>
      <c r="B181" s="132">
        <v>41823</v>
      </c>
      <c r="C181" s="133">
        <v>11</v>
      </c>
      <c r="D181" s="133" t="s">
        <v>1394</v>
      </c>
      <c r="E181" s="133" t="s">
        <v>2178</v>
      </c>
      <c r="F181" s="133" t="s">
        <v>2145</v>
      </c>
      <c r="G181" s="133" t="s">
        <v>2179</v>
      </c>
      <c r="H181" s="133" t="s">
        <v>2180</v>
      </c>
      <c r="I181" s="133" t="s">
        <v>1219</v>
      </c>
      <c r="J181" s="417" t="s">
        <v>2181</v>
      </c>
      <c r="K181" s="134">
        <v>355945.04</v>
      </c>
      <c r="L181" s="135" t="s">
        <v>1400</v>
      </c>
      <c r="M181" s="135" t="s">
        <v>2182</v>
      </c>
      <c r="O181" s="75" t="s">
        <v>4665</v>
      </c>
      <c r="P181" s="78">
        <f t="shared" si="10"/>
        <v>355945.04</v>
      </c>
      <c r="Q181" s="16">
        <f t="shared" si="11"/>
        <v>41823</v>
      </c>
      <c r="R181" t="str">
        <f t="shared" si="12"/>
        <v>2014OB000564</v>
      </c>
      <c r="S181" t="str">
        <f t="shared" si="13"/>
        <v>2014NE000297</v>
      </c>
      <c r="T181" t="str">
        <f t="shared" si="14"/>
        <v>PAGAMENTO P/VIABILIZAR REPASSE DE RECURSOS FEM II,CONFORME LEI Nº 15.335 DE 25/06/2014. REF. A 1ª PARCELA AO MUNICIPIO DE PETROLANDIA/PE. PAVIMENTAÇÃO NAS AGROVILAS.</v>
      </c>
      <c r="V181" s="75" t="b">
        <f>A181='[1]FEM 2'!C181</f>
        <v>1</v>
      </c>
    </row>
    <row r="182" spans="1:22" ht="54" customHeight="1" x14ac:dyDescent="0.35">
      <c r="A182" s="133" t="s">
        <v>2183</v>
      </c>
      <c r="B182" s="132">
        <v>41823</v>
      </c>
      <c r="C182" s="133">
        <v>11</v>
      </c>
      <c r="D182" s="133" t="s">
        <v>1394</v>
      </c>
      <c r="E182" s="133" t="s">
        <v>2184</v>
      </c>
      <c r="F182" s="133" t="s">
        <v>2145</v>
      </c>
      <c r="G182" s="133" t="s">
        <v>2185</v>
      </c>
      <c r="H182" s="133" t="s">
        <v>2186</v>
      </c>
      <c r="I182" s="133" t="s">
        <v>1156</v>
      </c>
      <c r="J182" s="417" t="s">
        <v>2187</v>
      </c>
      <c r="K182" s="134">
        <v>92033.94</v>
      </c>
      <c r="L182" s="135" t="s">
        <v>1400</v>
      </c>
      <c r="M182" s="135" t="s">
        <v>2188</v>
      </c>
      <c r="O182" s="75" t="s">
        <v>4665</v>
      </c>
      <c r="P182" s="78">
        <f t="shared" si="10"/>
        <v>92033.94</v>
      </c>
      <c r="Q182" s="16">
        <f t="shared" si="11"/>
        <v>41823</v>
      </c>
      <c r="R182" t="str">
        <f t="shared" si="12"/>
        <v>2014OB000565</v>
      </c>
      <c r="S182" t="str">
        <f t="shared" si="13"/>
        <v>2014NE000260</v>
      </c>
      <c r="T182" t="str">
        <f t="shared" si="14"/>
        <v>PAGAMENTO DO REPASSE DE RECURSOS DO FEM II, PARA O MUNICIPIO DE MOREILANDIA/PE, REFERENTE REVITALIZAÇÃO DO ESTÁDIO DE FUTEBOL.</v>
      </c>
      <c r="V182" s="75" t="b">
        <f>A182='[1]FEM 2'!C182</f>
        <v>1</v>
      </c>
    </row>
    <row r="183" spans="1:22" ht="54" customHeight="1" x14ac:dyDescent="0.35">
      <c r="A183" s="133" t="s">
        <v>2189</v>
      </c>
      <c r="B183" s="132">
        <v>41823</v>
      </c>
      <c r="C183" s="133">
        <v>11</v>
      </c>
      <c r="D183" s="133" t="s">
        <v>1394</v>
      </c>
      <c r="E183" s="133" t="s">
        <v>2190</v>
      </c>
      <c r="F183" s="133" t="s">
        <v>2145</v>
      </c>
      <c r="G183" s="133" t="s">
        <v>2191</v>
      </c>
      <c r="H183" s="133" t="s">
        <v>2192</v>
      </c>
      <c r="I183" s="133" t="s">
        <v>1221</v>
      </c>
      <c r="J183" s="417" t="s">
        <v>2193</v>
      </c>
      <c r="K183" s="134">
        <v>598756.16</v>
      </c>
      <c r="L183" s="135" t="s">
        <v>1400</v>
      </c>
      <c r="M183" s="135" t="s">
        <v>2194</v>
      </c>
      <c r="O183" s="75" t="s">
        <v>4665</v>
      </c>
      <c r="P183" s="78">
        <f t="shared" si="10"/>
        <v>598756.16</v>
      </c>
      <c r="Q183" s="16">
        <f t="shared" si="11"/>
        <v>41823</v>
      </c>
      <c r="R183" t="str">
        <f t="shared" si="12"/>
        <v>2014OB000566</v>
      </c>
      <c r="S183" t="str">
        <f t="shared" si="13"/>
        <v>2014NE000300</v>
      </c>
      <c r="T183" t="str">
        <f t="shared" si="14"/>
        <v>PAGAMENTO P/VIABILIZAR REPASSE DE RECURSOS FEM II,CONFORME LEI Nº 15.335 DE 25/06/2014. REF. A 1ª PARCELA AO MUNICIPIO DE PETROLINA/PE. PAVIMENTAÇÃO EM CONCRETO BETUMINOSO A QUENTE CBUQ) DE DIVERSAS RUAS E AVENIDAS</v>
      </c>
      <c r="V183" s="75" t="b">
        <f>A183='[1]FEM 2'!C183</f>
        <v>1</v>
      </c>
    </row>
    <row r="184" spans="1:22" ht="54" customHeight="1" x14ac:dyDescent="0.35">
      <c r="A184" s="133" t="s">
        <v>2195</v>
      </c>
      <c r="B184" s="132">
        <v>41823</v>
      </c>
      <c r="C184" s="133">
        <v>11</v>
      </c>
      <c r="D184" s="133" t="s">
        <v>1394</v>
      </c>
      <c r="E184" s="133" t="s">
        <v>2196</v>
      </c>
      <c r="F184" s="133" t="s">
        <v>2145</v>
      </c>
      <c r="G184" s="133" t="s">
        <v>2191</v>
      </c>
      <c r="H184" s="133" t="s">
        <v>2192</v>
      </c>
      <c r="I184" s="133" t="s">
        <v>1220</v>
      </c>
      <c r="J184" s="417" t="s">
        <v>2193</v>
      </c>
      <c r="K184" s="134">
        <v>839203.5</v>
      </c>
      <c r="L184" s="135" t="s">
        <v>1400</v>
      </c>
      <c r="M184" s="135" t="s">
        <v>2197</v>
      </c>
      <c r="O184" s="75" t="s">
        <v>4665</v>
      </c>
      <c r="P184" s="78">
        <f t="shared" si="10"/>
        <v>839203.5</v>
      </c>
      <c r="Q184" s="16">
        <f t="shared" si="11"/>
        <v>41823</v>
      </c>
      <c r="R184" t="str">
        <f t="shared" si="12"/>
        <v>2014OB000567</v>
      </c>
      <c r="S184" t="str">
        <f t="shared" si="13"/>
        <v>2014NE000300</v>
      </c>
      <c r="T184" t="str">
        <f t="shared" si="14"/>
        <v>PAGAMENTO P/VIABILIZAR REPASSE DE RECURSOS FEM II,CONFORME LEI Nº 15.335 DE 25/06/2014. REF. A 1ª PARCELA AO MUNICIPIO DE PETROLINA/PE. PAVIMENTAÇÃO EM TRATAMENTO DUPLO TSD COM CAPA SELANTE DE DIVERSAS RUAS E AVENIDAS,</v>
      </c>
      <c r="V184" s="75" t="b">
        <f>A184='[1]FEM 2'!C184</f>
        <v>1</v>
      </c>
    </row>
    <row r="185" spans="1:22" ht="54" customHeight="1" x14ac:dyDescent="0.35">
      <c r="A185" s="133" t="s">
        <v>2198</v>
      </c>
      <c r="B185" s="132">
        <v>41823</v>
      </c>
      <c r="C185" s="133">
        <v>11</v>
      </c>
      <c r="D185" s="133" t="s">
        <v>1394</v>
      </c>
      <c r="E185" s="133" t="s">
        <v>2199</v>
      </c>
      <c r="F185" s="133" t="s">
        <v>2145</v>
      </c>
      <c r="G185" s="133" t="s">
        <v>2185</v>
      </c>
      <c r="H185" s="133" t="s">
        <v>2186</v>
      </c>
      <c r="I185" s="133" t="s">
        <v>1159</v>
      </c>
      <c r="J185" s="417" t="s">
        <v>2187</v>
      </c>
      <c r="K185" s="134">
        <v>32727.52</v>
      </c>
      <c r="L185" s="135" t="s">
        <v>1400</v>
      </c>
      <c r="M185" s="135" t="s">
        <v>2200</v>
      </c>
      <c r="O185" s="75" t="s">
        <v>4665</v>
      </c>
      <c r="P185" s="78">
        <f t="shared" si="10"/>
        <v>32727.52</v>
      </c>
      <c r="Q185" s="16">
        <f t="shared" si="11"/>
        <v>41823</v>
      </c>
      <c r="R185" t="str">
        <f t="shared" si="12"/>
        <v>2014OB000568</v>
      </c>
      <c r="S185" t="str">
        <f t="shared" si="13"/>
        <v>2014NE000260</v>
      </c>
      <c r="T185" t="str">
        <f t="shared" si="14"/>
        <v>PAGAMENTO DO REPASSE DE RECURSOS DO FEM II, PARA O MUNICIPIO DE MOREILANDIA/PE, REFERENTE CONSTRUÇÃO DO MURO DA CRECHE DA RUA PEDRA RIBEIRO.</v>
      </c>
      <c r="V185" s="75" t="b">
        <f>A185='[1]FEM 2'!C185</f>
        <v>1</v>
      </c>
    </row>
    <row r="186" spans="1:22" ht="54" customHeight="1" x14ac:dyDescent="0.35">
      <c r="A186" s="133" t="s">
        <v>2201</v>
      </c>
      <c r="B186" s="132">
        <v>41823</v>
      </c>
      <c r="C186" s="133">
        <v>11</v>
      </c>
      <c r="D186" s="133" t="s">
        <v>1394</v>
      </c>
      <c r="E186" s="133" t="s">
        <v>2202</v>
      </c>
      <c r="F186" s="133" t="s">
        <v>2145</v>
      </c>
      <c r="G186" s="133" t="s">
        <v>2203</v>
      </c>
      <c r="H186" s="133" t="s">
        <v>2204</v>
      </c>
      <c r="I186" s="133" t="s">
        <v>1224</v>
      </c>
      <c r="J186" s="417" t="s">
        <v>2205</v>
      </c>
      <c r="K186" s="134">
        <v>316980.95</v>
      </c>
      <c r="L186" s="135" t="s">
        <v>1400</v>
      </c>
      <c r="M186" s="135" t="s">
        <v>2206</v>
      </c>
      <c r="O186" s="75" t="s">
        <v>4665</v>
      </c>
      <c r="P186" s="78">
        <f t="shared" si="10"/>
        <v>316980.95</v>
      </c>
      <c r="Q186" s="16">
        <f t="shared" si="11"/>
        <v>41823</v>
      </c>
      <c r="R186" t="str">
        <f t="shared" si="12"/>
        <v>2014OB000570</v>
      </c>
      <c r="S186" t="str">
        <f t="shared" si="13"/>
        <v>2014NE000309</v>
      </c>
      <c r="T186" t="str">
        <f t="shared" si="14"/>
        <v>PAGAMENTO P/VIABILIZAR REPASSE DE RECURSOS FEM II,CONFORME LEI Nº 15.335 DE 25/06/2014. REF. A 1ª PARCELA AO MUNICIPIO DE POMBOS/PE.PAVIMENTAÇÃO EM REVESTIMENTO ASFALTICO EM DIVERSAS RUAS.</v>
      </c>
      <c r="V186" s="75" t="b">
        <f>A186='[1]FEM 2'!C186</f>
        <v>1</v>
      </c>
    </row>
    <row r="187" spans="1:22" ht="54" customHeight="1" x14ac:dyDescent="0.35">
      <c r="A187" s="133" t="s">
        <v>2207</v>
      </c>
      <c r="B187" s="132">
        <v>41823</v>
      </c>
      <c r="C187" s="133">
        <v>11</v>
      </c>
      <c r="D187" s="133" t="s">
        <v>1394</v>
      </c>
      <c r="E187" s="133" t="s">
        <v>2208</v>
      </c>
      <c r="F187" s="133" t="s">
        <v>2145</v>
      </c>
      <c r="G187" s="133" t="s">
        <v>1859</v>
      </c>
      <c r="H187" s="133" t="s">
        <v>1860</v>
      </c>
      <c r="I187" s="133" t="s">
        <v>1083</v>
      </c>
      <c r="J187" s="417" t="s">
        <v>1861</v>
      </c>
      <c r="K187" s="134">
        <v>88801.68</v>
      </c>
      <c r="L187" s="135" t="s">
        <v>1400</v>
      </c>
      <c r="M187" s="135" t="s">
        <v>2209</v>
      </c>
      <c r="O187" s="75" t="s">
        <v>4665</v>
      </c>
      <c r="P187" s="78">
        <f t="shared" si="10"/>
        <v>88801.68</v>
      </c>
      <c r="Q187" s="16">
        <f t="shared" si="11"/>
        <v>41823</v>
      </c>
      <c r="R187" t="str">
        <f t="shared" si="12"/>
        <v>2014OB000571</v>
      </c>
      <c r="S187" t="str">
        <f t="shared" si="13"/>
        <v>2014NE000261</v>
      </c>
      <c r="T187" t="str">
        <f t="shared" si="14"/>
        <v>PAGAMENTO REF. A 1ª PARCELA DO REPASSE DOS RECURSOS FEM II,MUNICIPIO RECONSTRRUÇÃO DA PRAÇA DO DIST. SANTA ROSA</v>
      </c>
      <c r="V187" s="75" t="b">
        <f>A187='[1]FEM 2'!C187</f>
        <v>1</v>
      </c>
    </row>
    <row r="188" spans="1:22" ht="54" customHeight="1" x14ac:dyDescent="0.35">
      <c r="A188" s="133" t="s">
        <v>2210</v>
      </c>
      <c r="B188" s="132">
        <v>41823</v>
      </c>
      <c r="C188" s="133">
        <v>11</v>
      </c>
      <c r="D188" s="133" t="s">
        <v>1394</v>
      </c>
      <c r="E188" s="133" t="s">
        <v>2211</v>
      </c>
      <c r="F188" s="133" t="s">
        <v>2145</v>
      </c>
      <c r="G188" s="133" t="s">
        <v>2212</v>
      </c>
      <c r="H188" s="133" t="s">
        <v>2213</v>
      </c>
      <c r="I188" s="133" t="s">
        <v>1109</v>
      </c>
      <c r="J188" s="417" t="s">
        <v>2214</v>
      </c>
      <c r="K188" s="134">
        <v>181131.97</v>
      </c>
      <c r="L188" s="135" t="s">
        <v>1400</v>
      </c>
      <c r="M188" s="135" t="s">
        <v>2215</v>
      </c>
      <c r="O188" s="75" t="s">
        <v>4665</v>
      </c>
      <c r="P188" s="78">
        <f t="shared" si="10"/>
        <v>181131.97</v>
      </c>
      <c r="Q188" s="16">
        <f t="shared" si="11"/>
        <v>41823</v>
      </c>
      <c r="R188" t="str">
        <f t="shared" si="12"/>
        <v>2014OB000572</v>
      </c>
      <c r="S188" t="str">
        <f t="shared" si="13"/>
        <v>2014NE000286</v>
      </c>
      <c r="T188" t="str">
        <f t="shared" si="14"/>
        <v>PAGAMENTO P/VIABILIZAR REPASSE DE RECURSOS FEM II,CONFORME LEI Nº 15.335 DE 25/06/2014. REF. A 1ª PARCELA AO MUNICIPIO DE JAQUEIRA/PE.REFORMA E AMPLIAÇÃO DO ANTIGO CLUBE MUNICIPAL P/ INSTALAÇÃO DA NOVA SEDE DA PREFEITURA.</v>
      </c>
      <c r="V188" s="75" t="b">
        <f>A188='[1]FEM 2'!C188</f>
        <v>1</v>
      </c>
    </row>
    <row r="189" spans="1:22" ht="54" customHeight="1" x14ac:dyDescent="0.35">
      <c r="A189" s="133" t="s">
        <v>2216</v>
      </c>
      <c r="B189" s="132">
        <v>41823</v>
      </c>
      <c r="C189" s="133">
        <v>11</v>
      </c>
      <c r="D189" s="133" t="s">
        <v>1394</v>
      </c>
      <c r="E189" s="133" t="s">
        <v>2217</v>
      </c>
      <c r="F189" s="133" t="s">
        <v>2145</v>
      </c>
      <c r="G189" s="133" t="s">
        <v>2112</v>
      </c>
      <c r="H189" s="133" t="s">
        <v>2113</v>
      </c>
      <c r="I189" s="133" t="s">
        <v>1101</v>
      </c>
      <c r="J189" s="417" t="s">
        <v>2114</v>
      </c>
      <c r="K189" s="134">
        <v>128548.28</v>
      </c>
      <c r="L189" s="135" t="s">
        <v>1400</v>
      </c>
      <c r="M189" s="135" t="s">
        <v>2218</v>
      </c>
      <c r="O189" s="75" t="s">
        <v>4665</v>
      </c>
      <c r="P189" s="78">
        <f t="shared" si="10"/>
        <v>128548.28</v>
      </c>
      <c r="Q189" s="16">
        <f t="shared" si="11"/>
        <v>41823</v>
      </c>
      <c r="R189" t="str">
        <f t="shared" si="12"/>
        <v>2014OB000573</v>
      </c>
      <c r="S189" t="str">
        <f t="shared" si="13"/>
        <v>2014NE000278</v>
      </c>
      <c r="T189" t="str">
        <f t="shared" si="14"/>
        <v>PAGAMENTO REF. A 1ª PARCELA DO REPASSE DOS RECURSOS FEM II,MUNICIPIO ITAPETIM CONST. DA PRAÇA DO CONJ. HAB. GOV. MIGUEL ARRAES DE ALENCAR</v>
      </c>
      <c r="V189" s="75" t="b">
        <f>A189='[1]FEM 2'!C189</f>
        <v>1</v>
      </c>
    </row>
    <row r="190" spans="1:22" ht="54" customHeight="1" x14ac:dyDescent="0.35">
      <c r="A190" s="133" t="s">
        <v>2219</v>
      </c>
      <c r="B190" s="132">
        <v>41823</v>
      </c>
      <c r="C190" s="133">
        <v>11</v>
      </c>
      <c r="D190" s="133" t="s">
        <v>1394</v>
      </c>
      <c r="E190" s="133" t="s">
        <v>2220</v>
      </c>
      <c r="F190" s="133" t="s">
        <v>2145</v>
      </c>
      <c r="G190" s="133" t="s">
        <v>2112</v>
      </c>
      <c r="H190" s="133" t="s">
        <v>2113</v>
      </c>
      <c r="I190" s="133" t="s">
        <v>1102</v>
      </c>
      <c r="J190" s="417" t="s">
        <v>2114</v>
      </c>
      <c r="K190" s="134">
        <v>56262.87</v>
      </c>
      <c r="L190" s="135" t="s">
        <v>1400</v>
      </c>
      <c r="M190" s="135" t="s">
        <v>2221</v>
      </c>
      <c r="O190" s="75" t="s">
        <v>4665</v>
      </c>
      <c r="P190" s="78">
        <f t="shared" si="10"/>
        <v>56262.87</v>
      </c>
      <c r="Q190" s="16">
        <f t="shared" si="11"/>
        <v>41823</v>
      </c>
      <c r="R190" t="str">
        <f t="shared" si="12"/>
        <v>2014OB000575</v>
      </c>
      <c r="S190" t="str">
        <f t="shared" si="13"/>
        <v>2014NE000278</v>
      </c>
      <c r="T190" t="str">
        <f t="shared" si="14"/>
        <v>PAGAMENTO REF. A 1ª PARCELA DO REPASSE DOS RECURSOS FEM II,MUNICIPIO ITAPETIOM CONSTUÇÃO DE PONTE</v>
      </c>
      <c r="V190" s="75" t="b">
        <f>A190='[1]FEM 2'!C190</f>
        <v>1</v>
      </c>
    </row>
    <row r="191" spans="1:22" ht="54" customHeight="1" x14ac:dyDescent="0.35">
      <c r="A191" s="133" t="s">
        <v>2222</v>
      </c>
      <c r="B191" s="132">
        <v>41823</v>
      </c>
      <c r="C191" s="133">
        <v>11</v>
      </c>
      <c r="D191" s="133" t="s">
        <v>1394</v>
      </c>
      <c r="E191" s="133" t="s">
        <v>2223</v>
      </c>
      <c r="F191" s="133" t="s">
        <v>2224</v>
      </c>
      <c r="G191" s="133" t="s">
        <v>2225</v>
      </c>
      <c r="H191" s="133" t="s">
        <v>2226</v>
      </c>
      <c r="I191" s="133" t="s">
        <v>1112</v>
      </c>
      <c r="J191" s="417" t="s">
        <v>2227</v>
      </c>
      <c r="K191" s="134">
        <v>226414.97</v>
      </c>
      <c r="L191" s="135" t="s">
        <v>1400</v>
      </c>
      <c r="M191" s="135" t="s">
        <v>2228</v>
      </c>
      <c r="O191" s="75" t="s">
        <v>4665</v>
      </c>
      <c r="P191" s="78">
        <f t="shared" si="10"/>
        <v>226414.97</v>
      </c>
      <c r="Q191" s="16">
        <f t="shared" si="11"/>
        <v>41823</v>
      </c>
      <c r="R191" t="str">
        <f t="shared" si="12"/>
        <v>2014OB000576</v>
      </c>
      <c r="S191" t="str">
        <f t="shared" si="13"/>
        <v>2014NE000288</v>
      </c>
      <c r="T191" t="str">
        <f t="shared" si="14"/>
        <v>PAGAMENTO P/VIABILIZAR REPASSE DE RECURSOS FEM II,CONFORME LEI Nº 15.335 DE 25/06/2014. REF. A 1ª PARCELA AO MUNICIPIO DE JATOBÁ/PE. PAVIMENTAÇÃO ASFALTICA.</v>
      </c>
      <c r="V191" s="75" t="b">
        <f>A191='[1]FEM 2'!C191</f>
        <v>1</v>
      </c>
    </row>
    <row r="192" spans="1:22" ht="54" customHeight="1" x14ac:dyDescent="0.35">
      <c r="A192" s="133" t="s">
        <v>2229</v>
      </c>
      <c r="B192" s="132">
        <v>41823</v>
      </c>
      <c r="C192" s="133">
        <v>11</v>
      </c>
      <c r="D192" s="133" t="s">
        <v>1394</v>
      </c>
      <c r="E192" s="133" t="s">
        <v>2230</v>
      </c>
      <c r="F192" s="133" t="s">
        <v>2224</v>
      </c>
      <c r="G192" s="133" t="s">
        <v>2185</v>
      </c>
      <c r="H192" s="133" t="s">
        <v>2186</v>
      </c>
      <c r="I192" s="133" t="s">
        <v>1157</v>
      </c>
      <c r="J192" s="417" t="s">
        <v>2187</v>
      </c>
      <c r="K192" s="134">
        <v>38979.96</v>
      </c>
      <c r="L192" s="135" t="s">
        <v>1400</v>
      </c>
      <c r="M192" s="135" t="s">
        <v>2231</v>
      </c>
      <c r="O192" s="75" t="s">
        <v>4665</v>
      </c>
      <c r="P192" s="78">
        <f t="shared" si="10"/>
        <v>38979.96</v>
      </c>
      <c r="Q192" s="16">
        <f t="shared" si="11"/>
        <v>41823</v>
      </c>
      <c r="R192" t="str">
        <f t="shared" si="12"/>
        <v>2014OB000577</v>
      </c>
      <c r="S192" t="str">
        <f t="shared" si="13"/>
        <v>2014NE000260</v>
      </c>
      <c r="T192" t="str">
        <f t="shared" si="14"/>
        <v>PAGAMENTO DO REPASSE DE RECURSOS DO FEM II, PARA O MUNICIPIO DE MOREILANDIA/PE, REFERENTE CONSTRUÇÃO DO MURO DA CRECHE DO LOTEAMENTO SANTA TERESINHA.</v>
      </c>
      <c r="V192" s="75" t="b">
        <f>A192='[1]FEM 2'!C192</f>
        <v>1</v>
      </c>
    </row>
    <row r="193" spans="1:22" ht="54" customHeight="1" x14ac:dyDescent="0.35">
      <c r="A193" s="133" t="s">
        <v>2232</v>
      </c>
      <c r="B193" s="132">
        <v>41823</v>
      </c>
      <c r="C193" s="133">
        <v>11</v>
      </c>
      <c r="D193" s="133" t="s">
        <v>1394</v>
      </c>
      <c r="E193" s="133" t="s">
        <v>2233</v>
      </c>
      <c r="F193" s="133" t="s">
        <v>2224</v>
      </c>
      <c r="G193" s="133" t="s">
        <v>2234</v>
      </c>
      <c r="H193" s="133" t="s">
        <v>2235</v>
      </c>
      <c r="I193" s="133" t="s">
        <v>1113</v>
      </c>
      <c r="J193" s="417" t="s">
        <v>2236</v>
      </c>
      <c r="K193" s="134">
        <v>362263.94</v>
      </c>
      <c r="L193" s="135" t="s">
        <v>1400</v>
      </c>
      <c r="M193" s="135" t="s">
        <v>2237</v>
      </c>
      <c r="O193" s="75" t="s">
        <v>4665</v>
      </c>
      <c r="P193" s="78">
        <f t="shared" si="10"/>
        <v>362263.94</v>
      </c>
      <c r="Q193" s="16">
        <f t="shared" si="11"/>
        <v>41823</v>
      </c>
      <c r="R193" t="str">
        <f t="shared" si="12"/>
        <v>2014OB000579</v>
      </c>
      <c r="S193" t="str">
        <f t="shared" si="13"/>
        <v>2014NE000302</v>
      </c>
      <c r="T193" t="str">
        <f t="shared" si="14"/>
        <v>PAGAMENTO P/VIABILIZAR REPASSE DE RECURSOS FEM II,CONFORME LEI Nº 15.335 DE 25/06/2014. REF. A 1ª PARCELA AO MUNICIPIO DE JOÃO ALFREDO/PE.PAV.EM PARALELEPIPEDO GRANITICO EM DIV.RUAS.</v>
      </c>
      <c r="V193" s="75" t="b">
        <f>A193='[1]FEM 2'!C193</f>
        <v>1</v>
      </c>
    </row>
    <row r="194" spans="1:22" ht="54" customHeight="1" x14ac:dyDescent="0.35">
      <c r="A194" s="133" t="s">
        <v>2238</v>
      </c>
      <c r="B194" s="132">
        <v>41823</v>
      </c>
      <c r="C194" s="133">
        <v>12</v>
      </c>
      <c r="D194" s="133" t="s">
        <v>1394</v>
      </c>
      <c r="E194" s="133" t="s">
        <v>2239</v>
      </c>
      <c r="F194" s="133" t="s">
        <v>2224</v>
      </c>
      <c r="G194" s="133" t="s">
        <v>2240</v>
      </c>
      <c r="H194" s="133" t="s">
        <v>2241</v>
      </c>
      <c r="I194" s="133" t="s">
        <v>1104</v>
      </c>
      <c r="J194" s="417" t="s">
        <v>2242</v>
      </c>
      <c r="K194" s="134">
        <v>59568.12</v>
      </c>
      <c r="L194" s="135" t="s">
        <v>1400</v>
      </c>
      <c r="M194" s="135" t="s">
        <v>2243</v>
      </c>
      <c r="O194" s="75" t="s">
        <v>4665</v>
      </c>
      <c r="P194" s="78">
        <f t="shared" si="10"/>
        <v>59568.12</v>
      </c>
      <c r="Q194" s="16">
        <f t="shared" si="11"/>
        <v>41823</v>
      </c>
      <c r="R194" t="str">
        <f t="shared" si="12"/>
        <v>2014OB000580</v>
      </c>
      <c r="S194" t="str">
        <f t="shared" si="13"/>
        <v>2014NE000280</v>
      </c>
      <c r="T194" t="str">
        <f t="shared" si="14"/>
        <v>PAGAMENTO REF. A 1ª PARCELA DO REPASSE DOS RECURSOS FEM II,MUNICIPIO ITAPISSUMA, CONST. DO PORTICO DE ENTRADA DA CIDADE</v>
      </c>
      <c r="V194" s="75" t="b">
        <f>A194='[1]FEM 2'!C194</f>
        <v>1</v>
      </c>
    </row>
    <row r="195" spans="1:22" ht="54" customHeight="1" x14ac:dyDescent="0.35">
      <c r="A195" s="133" t="s">
        <v>2244</v>
      </c>
      <c r="B195" s="132">
        <v>41823</v>
      </c>
      <c r="C195" s="133">
        <v>11</v>
      </c>
      <c r="D195" s="133" t="s">
        <v>1394</v>
      </c>
      <c r="E195" s="133" t="s">
        <v>2245</v>
      </c>
      <c r="F195" s="133" t="s">
        <v>2224</v>
      </c>
      <c r="G195" s="133" t="s">
        <v>2246</v>
      </c>
      <c r="H195" s="133" t="s">
        <v>2247</v>
      </c>
      <c r="I195" s="133" t="s">
        <v>1107</v>
      </c>
      <c r="J195" s="417" t="s">
        <v>2248</v>
      </c>
      <c r="K195" s="134">
        <v>226414.79</v>
      </c>
      <c r="L195" s="135" t="s">
        <v>1400</v>
      </c>
      <c r="M195" s="135" t="s">
        <v>2249</v>
      </c>
      <c r="O195" s="75" t="s">
        <v>4665</v>
      </c>
      <c r="P195" s="78">
        <f t="shared" si="10"/>
        <v>226414.79</v>
      </c>
      <c r="Q195" s="16">
        <f t="shared" si="11"/>
        <v>41823</v>
      </c>
      <c r="R195" t="str">
        <f t="shared" si="12"/>
        <v>2014OB000581</v>
      </c>
      <c r="S195" t="str">
        <f t="shared" si="13"/>
        <v>2014NE000283</v>
      </c>
      <c r="T195" t="str">
        <f t="shared" si="14"/>
        <v>PAGAMENTO REF. A 1ª PARCELA DO REPASSE DOS RECURSOS FEM II,MUNICIPIO ITAQUITINGA, REFORMA DO MERCADO PUBLICO</v>
      </c>
      <c r="V195" s="75" t="b">
        <f>A195='[1]FEM 2'!C195</f>
        <v>1</v>
      </c>
    </row>
    <row r="196" spans="1:22" ht="54" customHeight="1" x14ac:dyDescent="0.35">
      <c r="A196" s="133" t="s">
        <v>2250</v>
      </c>
      <c r="B196" s="132">
        <v>41823</v>
      </c>
      <c r="C196" s="133">
        <v>11</v>
      </c>
      <c r="D196" s="133" t="s">
        <v>1394</v>
      </c>
      <c r="E196" s="133" t="s">
        <v>2251</v>
      </c>
      <c r="F196" s="133" t="s">
        <v>2224</v>
      </c>
      <c r="G196" s="133" t="s">
        <v>2252</v>
      </c>
      <c r="H196" s="133" t="s">
        <v>2253</v>
      </c>
      <c r="I196" s="133" t="s">
        <v>1115</v>
      </c>
      <c r="J196" s="417" t="s">
        <v>2254</v>
      </c>
      <c r="K196" s="134">
        <v>88004.56</v>
      </c>
      <c r="L196" s="135" t="s">
        <v>1400</v>
      </c>
      <c r="M196" s="135" t="s">
        <v>2255</v>
      </c>
      <c r="O196" s="75" t="s">
        <v>4665</v>
      </c>
      <c r="P196" s="78">
        <f t="shared" ref="P196:P259" si="15">K196</f>
        <v>88004.56</v>
      </c>
      <c r="Q196" s="16">
        <f t="shared" ref="Q196:Q259" si="16">B196</f>
        <v>41823</v>
      </c>
      <c r="R196" t="str">
        <f t="shared" ref="R196:R259" si="17">A196</f>
        <v>2014OB000582</v>
      </c>
      <c r="S196" t="str">
        <f t="shared" ref="S196:S259" si="18">G196</f>
        <v>2014NE000303</v>
      </c>
      <c r="T196" t="str">
        <f t="shared" ref="T196:T259" si="19">M196</f>
        <v>PAGAMENTO P/VIABILIZAR REPASSE DE RECURSOS FEM II,CONFORME LEI Nº 15.335 DE 25/06/2014. REF. A 1ª PARCELA AO MUNICIPIO DE JOQUIM NABUCO/PE. REFORMA,AMPLIAÇÃO E REQUALIFICAÇÃO DA QUADRA POLIESPORTIVA P/IMPLANTAÇÃO DE CENTRO DE ATIVIDADES SOCIAIS.</v>
      </c>
      <c r="V196" s="75" t="b">
        <f>A196='[1]FEM 2'!C196</f>
        <v>1</v>
      </c>
    </row>
    <row r="197" spans="1:22" ht="54" customHeight="1" x14ac:dyDescent="0.35">
      <c r="A197" s="133" t="s">
        <v>2256</v>
      </c>
      <c r="B197" s="132">
        <v>41823</v>
      </c>
      <c r="C197" s="133">
        <v>11</v>
      </c>
      <c r="D197" s="133" t="s">
        <v>1394</v>
      </c>
      <c r="E197" s="133" t="s">
        <v>2257</v>
      </c>
      <c r="F197" s="133" t="s">
        <v>2224</v>
      </c>
      <c r="G197" s="133" t="s">
        <v>2185</v>
      </c>
      <c r="H197" s="133" t="s">
        <v>2186</v>
      </c>
      <c r="I197" s="133" t="s">
        <v>1160</v>
      </c>
      <c r="J197" s="417" t="s">
        <v>2187</v>
      </c>
      <c r="K197" s="134">
        <v>17390.54</v>
      </c>
      <c r="L197" s="135" t="s">
        <v>1400</v>
      </c>
      <c r="M197" s="135" t="s">
        <v>2258</v>
      </c>
      <c r="O197" s="75" t="s">
        <v>4665</v>
      </c>
      <c r="P197" s="78">
        <f t="shared" si="15"/>
        <v>17390.54</v>
      </c>
      <c r="Q197" s="16">
        <f t="shared" si="16"/>
        <v>41823</v>
      </c>
      <c r="R197" t="str">
        <f t="shared" si="17"/>
        <v>2014OB000583</v>
      </c>
      <c r="S197" t="str">
        <f t="shared" si="18"/>
        <v>2014NE000260</v>
      </c>
      <c r="T197" t="str">
        <f t="shared" si="19"/>
        <v>PAGAMENTO DO REPASSE DE RECURSOS DO FEM II, PARA O MUNICIPIO DE MOREILANDIA/PE, REFERENTE CONSTRUÇÃO DO MURO DA QUADRA DE CARIRIMIRIM.</v>
      </c>
      <c r="V197" s="75" t="b">
        <f>A197='[1]FEM 2'!C197</f>
        <v>1</v>
      </c>
    </row>
    <row r="198" spans="1:22" ht="54" customHeight="1" x14ac:dyDescent="0.35">
      <c r="A198" s="133" t="s">
        <v>2259</v>
      </c>
      <c r="B198" s="132">
        <v>41823</v>
      </c>
      <c r="C198" s="133">
        <v>11</v>
      </c>
      <c r="D198" s="133" t="s">
        <v>1394</v>
      </c>
      <c r="E198" s="133" t="s">
        <v>2260</v>
      </c>
      <c r="F198" s="133" t="s">
        <v>2224</v>
      </c>
      <c r="G198" s="133" t="s">
        <v>2261</v>
      </c>
      <c r="H198" s="133" t="s">
        <v>2262</v>
      </c>
      <c r="I198" s="133" t="s">
        <v>1108</v>
      </c>
      <c r="J198" s="417" t="s">
        <v>2263</v>
      </c>
      <c r="K198" s="134">
        <v>1432519.49</v>
      </c>
      <c r="L198" s="135" t="s">
        <v>1400</v>
      </c>
      <c r="M198" s="135" t="s">
        <v>2264</v>
      </c>
      <c r="O198" s="75" t="s">
        <v>4665</v>
      </c>
      <c r="P198" s="78">
        <f t="shared" si="15"/>
        <v>1432519.49</v>
      </c>
      <c r="Q198" s="16">
        <f t="shared" si="16"/>
        <v>41823</v>
      </c>
      <c r="R198" t="str">
        <f t="shared" si="17"/>
        <v>2014OB000584</v>
      </c>
      <c r="S198" t="str">
        <f t="shared" si="18"/>
        <v>2014NE000285</v>
      </c>
      <c r="T198" t="str">
        <f t="shared" si="19"/>
        <v>PAGAMENTO REF. A 1ª PARCELA DO REPASSE DOS RECURSOS FEM II,MUNICIPIO JABOATÃO DOS GUARARAPES, REFORMA E AMPLIAÇÃO DO MERCADO DAS MANGUEIRAS.</v>
      </c>
      <c r="V198" s="75" t="b">
        <f>A198='[1]FEM 2'!C198</f>
        <v>1</v>
      </c>
    </row>
    <row r="199" spans="1:22" ht="54" customHeight="1" x14ac:dyDescent="0.35">
      <c r="A199" s="133" t="s">
        <v>2265</v>
      </c>
      <c r="B199" s="132">
        <v>41823</v>
      </c>
      <c r="C199" s="133">
        <v>11</v>
      </c>
      <c r="D199" s="133" t="s">
        <v>1394</v>
      </c>
      <c r="E199" s="133" t="s">
        <v>2266</v>
      </c>
      <c r="F199" s="133" t="s">
        <v>2224</v>
      </c>
      <c r="G199" s="133" t="s">
        <v>2252</v>
      </c>
      <c r="H199" s="133" t="s">
        <v>2253</v>
      </c>
      <c r="I199" s="133" t="s">
        <v>1114</v>
      </c>
      <c r="J199" s="417" t="s">
        <v>2254</v>
      </c>
      <c r="K199" s="134">
        <v>138410.41</v>
      </c>
      <c r="L199" s="135" t="s">
        <v>1400</v>
      </c>
      <c r="M199" s="135" t="s">
        <v>2267</v>
      </c>
      <c r="O199" s="75" t="s">
        <v>4665</v>
      </c>
      <c r="P199" s="78">
        <f t="shared" si="15"/>
        <v>138410.41</v>
      </c>
      <c r="Q199" s="16">
        <f t="shared" si="16"/>
        <v>41823</v>
      </c>
      <c r="R199" t="str">
        <f t="shared" si="17"/>
        <v>2014OB000585</v>
      </c>
      <c r="S199" t="str">
        <f t="shared" si="18"/>
        <v>2014NE000303</v>
      </c>
      <c r="T199" t="str">
        <f t="shared" si="19"/>
        <v>PAGAMENTO P/VIABILIZAR REPASSE DE RECURSOS FEM II,CONFORME LEI Nº 15.335 DE 25/06/2014. REF. A 1ª PARCELA AO MUNICIPIO DE JOQUIM NABUCO/PE. PROJETO BASICO DE CONSTRUÇÃO DE UMA PRAÇA NO BAIRRO SÃO MIGUEL</v>
      </c>
      <c r="V199" s="75" t="b">
        <f>A199='[1]FEM 2'!C199</f>
        <v>1</v>
      </c>
    </row>
    <row r="200" spans="1:22" ht="54" customHeight="1" x14ac:dyDescent="0.35">
      <c r="A200" s="133" t="s">
        <v>2268</v>
      </c>
      <c r="B200" s="132">
        <v>41823</v>
      </c>
      <c r="C200" s="133">
        <v>12</v>
      </c>
      <c r="D200" s="133" t="s">
        <v>1394</v>
      </c>
      <c r="E200" s="133" t="s">
        <v>2269</v>
      </c>
      <c r="F200" s="133" t="s">
        <v>2224</v>
      </c>
      <c r="G200" s="133" t="s">
        <v>2270</v>
      </c>
      <c r="H200" s="133" t="s">
        <v>2271</v>
      </c>
      <c r="I200" s="133" t="s">
        <v>1117</v>
      </c>
      <c r="J200" s="417" t="s">
        <v>2272</v>
      </c>
      <c r="K200" s="134">
        <v>181127.75</v>
      </c>
      <c r="L200" s="135" t="s">
        <v>1400</v>
      </c>
      <c r="M200" s="135" t="s">
        <v>2273</v>
      </c>
      <c r="O200" s="75" t="s">
        <v>4665</v>
      </c>
      <c r="P200" s="78">
        <f t="shared" si="15"/>
        <v>181127.75</v>
      </c>
      <c r="Q200" s="16">
        <f t="shared" si="16"/>
        <v>41823</v>
      </c>
      <c r="R200" t="str">
        <f t="shared" si="17"/>
        <v>2014OB000586</v>
      </c>
      <c r="S200" t="str">
        <f t="shared" si="18"/>
        <v>2014NE000304</v>
      </c>
      <c r="T200" t="str">
        <f t="shared" si="19"/>
        <v>PAGAMENTO P/VIABILIZAR REPASSE DE RECURSOS FEM II,CONFORME LEI Nº 15.335 DE 25/06/2014. REF. A 1ª PARCELA AO MUNICIPIO DE JUCATI/PE. CONSTRUÇÃO DO CENTRO ADM.NO MUNICIPIO.</v>
      </c>
      <c r="V200" s="75" t="b">
        <f>A200='[1]FEM 2'!C200</f>
        <v>1</v>
      </c>
    </row>
    <row r="201" spans="1:22" ht="54" customHeight="1" x14ac:dyDescent="0.35">
      <c r="A201" s="133" t="s">
        <v>2274</v>
      </c>
      <c r="B201" s="132">
        <v>41823</v>
      </c>
      <c r="C201" s="133">
        <v>12</v>
      </c>
      <c r="D201" s="133" t="s">
        <v>1394</v>
      </c>
      <c r="E201" s="133" t="s">
        <v>2275</v>
      </c>
      <c r="F201" s="133" t="s">
        <v>2224</v>
      </c>
      <c r="G201" s="133" t="s">
        <v>2276</v>
      </c>
      <c r="H201" s="133" t="s">
        <v>2277</v>
      </c>
      <c r="I201" s="133" t="s">
        <v>1123</v>
      </c>
      <c r="J201" s="417" t="s">
        <v>2278</v>
      </c>
      <c r="K201" s="134">
        <v>42586.65</v>
      </c>
      <c r="L201" s="135" t="s">
        <v>1400</v>
      </c>
      <c r="M201" s="135" t="s">
        <v>2279</v>
      </c>
      <c r="O201" s="75" t="s">
        <v>4665</v>
      </c>
      <c r="P201" s="78">
        <f t="shared" si="15"/>
        <v>42586.65</v>
      </c>
      <c r="Q201" s="16">
        <f t="shared" si="16"/>
        <v>41823</v>
      </c>
      <c r="R201" t="str">
        <f t="shared" si="17"/>
        <v>2014OB000587</v>
      </c>
      <c r="S201" t="str">
        <f t="shared" si="18"/>
        <v>2014NE000305</v>
      </c>
      <c r="T201" t="str">
        <f t="shared" si="19"/>
        <v>PAGAMENTO P/VIABILIZAR REPASSE DE RECURSOS FEM II,CONFORME LEI Nº 15.335 DE 25/06/2014. REF. A 1ª PARCELA AO MUNICIPIO DE JUPI/PE.CONSTRUÇÃO DA SEDE DO CONSELHO DOS IDOSOS.</v>
      </c>
      <c r="V201" s="75" t="b">
        <f>A201='[1]FEM 2'!C201</f>
        <v>1</v>
      </c>
    </row>
    <row r="202" spans="1:22" ht="54" customHeight="1" x14ac:dyDescent="0.35">
      <c r="A202" s="133" t="s">
        <v>2280</v>
      </c>
      <c r="B202" s="132">
        <v>41823</v>
      </c>
      <c r="C202" s="133">
        <v>12</v>
      </c>
      <c r="D202" s="133" t="s">
        <v>1394</v>
      </c>
      <c r="E202" s="133" t="s">
        <v>2281</v>
      </c>
      <c r="F202" s="133" t="s">
        <v>2224</v>
      </c>
      <c r="G202" s="133" t="s">
        <v>2276</v>
      </c>
      <c r="H202" s="133" t="s">
        <v>2277</v>
      </c>
      <c r="I202" s="133" t="s">
        <v>1118</v>
      </c>
      <c r="J202" s="417" t="s">
        <v>2278</v>
      </c>
      <c r="K202" s="134">
        <v>102484.7</v>
      </c>
      <c r="L202" s="135" t="s">
        <v>1400</v>
      </c>
      <c r="M202" s="135" t="s">
        <v>2282</v>
      </c>
      <c r="O202" s="75" t="s">
        <v>4665</v>
      </c>
      <c r="P202" s="78">
        <f t="shared" si="15"/>
        <v>102484.7</v>
      </c>
      <c r="Q202" s="16">
        <f t="shared" si="16"/>
        <v>41823</v>
      </c>
      <c r="R202" t="str">
        <f t="shared" si="17"/>
        <v>2014OB000588</v>
      </c>
      <c r="S202" t="str">
        <f t="shared" si="18"/>
        <v>2014NE000305</v>
      </c>
      <c r="T202" t="str">
        <f t="shared" si="19"/>
        <v>PAGAMENTO P/VIABILIZAR REPASSE DE RECURSOS FEM II,CONFORME LEI Nº 15.335 DE 25/06/2014. REF. A 1ª PARCELA AO MUNICIPIO DE JUPI/PE.MELHORIA E AMPLIAÇÃO DO HOSPITAL CLAUDINO TEIXEIRA,</v>
      </c>
      <c r="V202" s="75" t="b">
        <f>A202='[1]FEM 2'!C202</f>
        <v>1</v>
      </c>
    </row>
    <row r="203" spans="1:22" ht="54" customHeight="1" x14ac:dyDescent="0.35">
      <c r="A203" s="133" t="s">
        <v>2283</v>
      </c>
      <c r="B203" s="132">
        <v>41823</v>
      </c>
      <c r="C203" s="133">
        <v>12</v>
      </c>
      <c r="D203" s="133" t="s">
        <v>1394</v>
      </c>
      <c r="E203" s="133" t="s">
        <v>2284</v>
      </c>
      <c r="F203" s="133" t="s">
        <v>2224</v>
      </c>
      <c r="G203" s="133" t="s">
        <v>2285</v>
      </c>
      <c r="H203" s="133" t="s">
        <v>2286</v>
      </c>
      <c r="I203" s="133" t="s">
        <v>1162</v>
      </c>
      <c r="J203" s="417" t="s">
        <v>2287</v>
      </c>
      <c r="K203" s="134">
        <v>498068.03</v>
      </c>
      <c r="L203" s="135" t="s">
        <v>1400</v>
      </c>
      <c r="M203" s="135" t="s">
        <v>2288</v>
      </c>
      <c r="O203" s="75" t="s">
        <v>4665</v>
      </c>
      <c r="P203" s="78">
        <f t="shared" si="15"/>
        <v>498068.03</v>
      </c>
      <c r="Q203" s="16">
        <f t="shared" si="16"/>
        <v>41823</v>
      </c>
      <c r="R203" t="str">
        <f t="shared" si="17"/>
        <v>2014OB000589</v>
      </c>
      <c r="S203" t="str">
        <f t="shared" si="18"/>
        <v>2014NE000262</v>
      </c>
      <c r="T203" t="str">
        <f t="shared" si="19"/>
        <v>PAGAMENTO DO REPASSE DE RECURSOS DO FEM II, PARA O MUNICIPIO DE MORENO/PE, REFERENTE PAVIMENTAÇÃO E DRENAGEM DE DIVERSAS RUAS.</v>
      </c>
      <c r="V203" s="75" t="b">
        <f>A203='[1]FEM 2'!C203</f>
        <v>1</v>
      </c>
    </row>
    <row r="204" spans="1:22" ht="54" customHeight="1" x14ac:dyDescent="0.35">
      <c r="A204" s="133" t="s">
        <v>2289</v>
      </c>
      <c r="B204" s="132">
        <v>41823</v>
      </c>
      <c r="C204" s="133">
        <v>12</v>
      </c>
      <c r="D204" s="133" t="s">
        <v>1394</v>
      </c>
      <c r="E204" s="133" t="s">
        <v>2290</v>
      </c>
      <c r="F204" s="133" t="s">
        <v>2224</v>
      </c>
      <c r="G204" s="133" t="s">
        <v>2276</v>
      </c>
      <c r="H204" s="133" t="s">
        <v>2277</v>
      </c>
      <c r="I204" s="133" t="s">
        <v>1119</v>
      </c>
      <c r="J204" s="417" t="s">
        <v>2278</v>
      </c>
      <c r="K204" s="134">
        <v>80288.539999999994</v>
      </c>
      <c r="L204" s="135" t="s">
        <v>1400</v>
      </c>
      <c r="M204" s="135" t="s">
        <v>2291</v>
      </c>
      <c r="O204" s="75" t="s">
        <v>4665</v>
      </c>
      <c r="P204" s="78">
        <f t="shared" si="15"/>
        <v>80288.539999999994</v>
      </c>
      <c r="Q204" s="16">
        <f t="shared" si="16"/>
        <v>41823</v>
      </c>
      <c r="R204" t="str">
        <f t="shared" si="17"/>
        <v>2014OB000590</v>
      </c>
      <c r="S204" t="str">
        <f t="shared" si="18"/>
        <v>2014NE000305</v>
      </c>
      <c r="T204" t="str">
        <f t="shared" si="19"/>
        <v>PAGAMENTO P/VIABILIZAR REPASSE DE RECURSOS FEM II,CONFORME LEI Nº 15.335 DE 25/06/2014. REF. A 1ª PARCELA AO MUNICIPIO DE JUPI/PE.PAVIMENTAÇÃO EM PARALELEPIPEDO GRANITICO EM DIV.RUAS.</v>
      </c>
      <c r="V204" s="75" t="b">
        <f>A204='[1]FEM 2'!C204</f>
        <v>1</v>
      </c>
    </row>
    <row r="205" spans="1:22" ht="54" customHeight="1" x14ac:dyDescent="0.35">
      <c r="A205" s="133" t="s">
        <v>2292</v>
      </c>
      <c r="B205" s="132">
        <v>41823</v>
      </c>
      <c r="C205" s="133">
        <v>12</v>
      </c>
      <c r="D205" s="133" t="s">
        <v>1394</v>
      </c>
      <c r="E205" s="133" t="s">
        <v>2293</v>
      </c>
      <c r="F205" s="133" t="s">
        <v>2224</v>
      </c>
      <c r="G205" s="133" t="s">
        <v>2294</v>
      </c>
      <c r="H205" s="133" t="s">
        <v>2295</v>
      </c>
      <c r="I205" s="133" t="s">
        <v>1163</v>
      </c>
      <c r="J205" s="417" t="s">
        <v>2296</v>
      </c>
      <c r="K205" s="134">
        <v>362256.33</v>
      </c>
      <c r="L205" s="135" t="s">
        <v>1400</v>
      </c>
      <c r="M205" s="135" t="s">
        <v>2297</v>
      </c>
      <c r="O205" s="75" t="s">
        <v>4665</v>
      </c>
      <c r="P205" s="78">
        <f t="shared" si="15"/>
        <v>362256.33</v>
      </c>
      <c r="Q205" s="16">
        <f t="shared" si="16"/>
        <v>41823</v>
      </c>
      <c r="R205" t="str">
        <f t="shared" si="17"/>
        <v>2014OB000591</v>
      </c>
      <c r="S205" t="str">
        <f t="shared" si="18"/>
        <v>2014NE000265</v>
      </c>
      <c r="T205" t="str">
        <f t="shared" si="19"/>
        <v>PAGAMENTO DO REPASSE DE RECURSOS DO FEM II, PARA O MUNICIPIO DE NAZARE DA MATA/PE, REFERENTE PAVIMENTAÇÃO EM PARALELEPIPEDOS GRANITICOS EM DIVERSAS RUAS.</v>
      </c>
      <c r="V205" s="75" t="b">
        <f>A205='[1]FEM 2'!C205</f>
        <v>1</v>
      </c>
    </row>
    <row r="206" spans="1:22" ht="54" customHeight="1" x14ac:dyDescent="0.35">
      <c r="A206" s="133" t="s">
        <v>2298</v>
      </c>
      <c r="B206" s="132">
        <v>41823</v>
      </c>
      <c r="C206" s="133">
        <v>11</v>
      </c>
      <c r="D206" s="133" t="s">
        <v>1394</v>
      </c>
      <c r="E206" s="133" t="s">
        <v>2299</v>
      </c>
      <c r="F206" s="133" t="s">
        <v>2224</v>
      </c>
      <c r="G206" s="133" t="s">
        <v>2300</v>
      </c>
      <c r="H206" s="133" t="s">
        <v>2301</v>
      </c>
      <c r="I206" s="133" t="s">
        <v>1126</v>
      </c>
      <c r="J206" s="417" t="s">
        <v>2302</v>
      </c>
      <c r="K206" s="134">
        <v>27120.2</v>
      </c>
      <c r="L206" s="135" t="s">
        <v>1400</v>
      </c>
      <c r="M206" s="135" t="s">
        <v>2303</v>
      </c>
      <c r="O206" s="75" t="s">
        <v>4665</v>
      </c>
      <c r="P206" s="78">
        <f t="shared" si="15"/>
        <v>27120.2</v>
      </c>
      <c r="Q206" s="16">
        <f t="shared" si="16"/>
        <v>41823</v>
      </c>
      <c r="R206" t="str">
        <f t="shared" si="17"/>
        <v>2014OB000592</v>
      </c>
      <c r="S206" t="str">
        <f t="shared" si="18"/>
        <v>2014NE000306</v>
      </c>
      <c r="T206" t="str">
        <f t="shared" si="19"/>
        <v>PAGAMENTO P/VIABILIZAR REPASSE DE RECURSOS FEM II,CONFORME LEI Nº 15.335 DE 25/06/2014.REF. A 1ª PARCELA.AO MUNICIPIO DE JUREMA/PE.REFORMA E AMPLIAÇÃO DA POLICLINICA MUNICIPAL</v>
      </c>
      <c r="V206" s="75" t="b">
        <f>A206='[1]FEM 2'!C206</f>
        <v>1</v>
      </c>
    </row>
    <row r="207" spans="1:22" ht="54" customHeight="1" x14ac:dyDescent="0.35">
      <c r="A207" s="133" t="s">
        <v>2304</v>
      </c>
      <c r="B207" s="132">
        <v>41823</v>
      </c>
      <c r="C207" s="133">
        <v>12</v>
      </c>
      <c r="D207" s="133" t="s">
        <v>1394</v>
      </c>
      <c r="E207" s="133" t="s">
        <v>2305</v>
      </c>
      <c r="F207" s="133" t="s">
        <v>2224</v>
      </c>
      <c r="G207" s="133" t="s">
        <v>2306</v>
      </c>
      <c r="H207" s="133" t="s">
        <v>2307</v>
      </c>
      <c r="I207" s="133" t="s">
        <v>1167</v>
      </c>
      <c r="J207" s="417" t="s">
        <v>2308</v>
      </c>
      <c r="K207" s="134">
        <v>1174742.57</v>
      </c>
      <c r="L207" s="135" t="s">
        <v>1400</v>
      </c>
      <c r="M207" s="135" t="s">
        <v>2309</v>
      </c>
      <c r="O207" s="75" t="s">
        <v>4665</v>
      </c>
      <c r="P207" s="78">
        <f t="shared" si="15"/>
        <v>1174742.57</v>
      </c>
      <c r="Q207" s="16">
        <f t="shared" si="16"/>
        <v>41823</v>
      </c>
      <c r="R207" t="str">
        <f t="shared" si="17"/>
        <v>2014OB000593</v>
      </c>
      <c r="S207" t="str">
        <f t="shared" si="18"/>
        <v>2014NE000264</v>
      </c>
      <c r="T207" t="str">
        <f t="shared" si="19"/>
        <v>PAGAMENTO DO REPASSE DE RECURSOS DO FEM II, PARA O MUNICIPIO DE OLINDA/PE, REFERENTE RECUPERAÇÃO DOS CORREDORES DE TRANSPORTE COM RECAPEAMENTO ASFALTICO, DRENAGEM E SINALIZAÇÃO.</v>
      </c>
      <c r="V207" s="75" t="b">
        <f>A207='[1]FEM 2'!C207</f>
        <v>1</v>
      </c>
    </row>
    <row r="208" spans="1:22" ht="54" customHeight="1" x14ac:dyDescent="0.35">
      <c r="A208" s="133" t="s">
        <v>2310</v>
      </c>
      <c r="B208" s="132">
        <v>41823</v>
      </c>
      <c r="C208" s="133">
        <v>11</v>
      </c>
      <c r="D208" s="133" t="s">
        <v>1394</v>
      </c>
      <c r="E208" s="133" t="s">
        <v>2311</v>
      </c>
      <c r="F208" s="133" t="s">
        <v>2224</v>
      </c>
      <c r="G208" s="133" t="s">
        <v>2300</v>
      </c>
      <c r="H208" s="133" t="s">
        <v>2301</v>
      </c>
      <c r="I208" s="133" t="s">
        <v>1127</v>
      </c>
      <c r="J208" s="417" t="s">
        <v>2302</v>
      </c>
      <c r="K208" s="134">
        <v>14901</v>
      </c>
      <c r="L208" s="135" t="s">
        <v>1400</v>
      </c>
      <c r="M208" s="135" t="s">
        <v>2312</v>
      </c>
      <c r="O208" s="75" t="s">
        <v>4665</v>
      </c>
      <c r="P208" s="78">
        <f t="shared" si="15"/>
        <v>14901</v>
      </c>
      <c r="Q208" s="16">
        <f t="shared" si="16"/>
        <v>41823</v>
      </c>
      <c r="R208" t="str">
        <f t="shared" si="17"/>
        <v>2014OB000594</v>
      </c>
      <c r="S208" t="str">
        <f t="shared" si="18"/>
        <v>2014NE000306</v>
      </c>
      <c r="T208" t="str">
        <f t="shared" si="19"/>
        <v>PAGAMENTO P/VIABILIZAR REPASSE DE RECURSOS FEM II,CONFORME LEI Nº 15.335 DE 25/06/2014.REF. A 1ª PARCELA.AO MUNICIPIO DE JUREMA/PE.REFORMA DO AÇOUGUE PÚBLICO DE QUEIMADAS</v>
      </c>
      <c r="V208" s="75" t="b">
        <f>A208='[1]FEM 2'!C208</f>
        <v>1</v>
      </c>
    </row>
    <row r="209" spans="1:22" ht="54" customHeight="1" x14ac:dyDescent="0.35">
      <c r="A209" s="133" t="s">
        <v>2313</v>
      </c>
      <c r="B209" s="132">
        <v>41823</v>
      </c>
      <c r="C209" s="133">
        <v>11</v>
      </c>
      <c r="D209" s="133" t="s">
        <v>1394</v>
      </c>
      <c r="E209" s="133" t="s">
        <v>2314</v>
      </c>
      <c r="F209" s="133" t="s">
        <v>2224</v>
      </c>
      <c r="G209" s="133" t="s">
        <v>2300</v>
      </c>
      <c r="H209" s="133" t="s">
        <v>2301</v>
      </c>
      <c r="I209" s="133" t="s">
        <v>1125</v>
      </c>
      <c r="J209" s="417" t="s">
        <v>2302</v>
      </c>
      <c r="K209" s="134">
        <v>39468.480000000003</v>
      </c>
      <c r="L209" s="135" t="s">
        <v>1400</v>
      </c>
      <c r="M209" s="135" t="s">
        <v>2315</v>
      </c>
      <c r="O209" s="75" t="s">
        <v>4665</v>
      </c>
      <c r="P209" s="78">
        <f t="shared" si="15"/>
        <v>39468.480000000003</v>
      </c>
      <c r="Q209" s="16">
        <f t="shared" si="16"/>
        <v>41823</v>
      </c>
      <c r="R209" t="str">
        <f t="shared" si="17"/>
        <v>2014OB000595</v>
      </c>
      <c r="S209" t="str">
        <f t="shared" si="18"/>
        <v>2014NE000306</v>
      </c>
      <c r="T209" t="str">
        <f t="shared" si="19"/>
        <v>PAGAMENTO P/VIABILIZAR REPASSE DE RECURSOS FEM II,CONFORME LEI Nº 15.335 DE 25/06/2014.REF. A 1ª PARCELA.AO MUNICIPIO DE JUREMA/PE.REFORMA DO MERCADO DE CEREAIS DO MUNICIPIO.</v>
      </c>
      <c r="V209" s="75" t="b">
        <f>A209='[1]FEM 2'!C209</f>
        <v>1</v>
      </c>
    </row>
    <row r="210" spans="1:22" ht="54" customHeight="1" x14ac:dyDescent="0.35">
      <c r="A210" s="133" t="s">
        <v>2316</v>
      </c>
      <c r="B210" s="132">
        <v>41823</v>
      </c>
      <c r="C210" s="133">
        <v>12</v>
      </c>
      <c r="D210" s="133" t="s">
        <v>1394</v>
      </c>
      <c r="E210" s="133" t="s">
        <v>2317</v>
      </c>
      <c r="F210" s="133" t="s">
        <v>2318</v>
      </c>
      <c r="G210" s="133" t="s">
        <v>2306</v>
      </c>
      <c r="H210" s="133" t="s">
        <v>2307</v>
      </c>
      <c r="I210" s="133" t="s">
        <v>1165</v>
      </c>
      <c r="J210" s="417" t="s">
        <v>2308</v>
      </c>
      <c r="K210" s="134">
        <v>177902.12</v>
      </c>
      <c r="L210" s="135" t="s">
        <v>1400</v>
      </c>
      <c r="M210" s="135" t="s">
        <v>2319</v>
      </c>
      <c r="O210" s="75" t="s">
        <v>4665</v>
      </c>
      <c r="P210" s="78">
        <f t="shared" si="15"/>
        <v>177902.12</v>
      </c>
      <c r="Q210" s="16">
        <f t="shared" si="16"/>
        <v>41823</v>
      </c>
      <c r="R210" t="str">
        <f t="shared" si="17"/>
        <v>2014OB000596</v>
      </c>
      <c r="S210" t="str">
        <f t="shared" si="18"/>
        <v>2014NE000264</v>
      </c>
      <c r="T210" t="str">
        <f t="shared" si="19"/>
        <v>PAGAMENTO DO REPASSE DE RECURSOS DO FEM II, PARA O MUNICIPIO DE OLINDA/PE, REFERENTE CONSTRUÇÃO DA ESTAÇÃO DE TRANSBORDO DE RSU.</v>
      </c>
      <c r="V210" s="75" t="b">
        <f>A210='[1]FEM 2'!C210</f>
        <v>1</v>
      </c>
    </row>
    <row r="211" spans="1:22" ht="54" customHeight="1" x14ac:dyDescent="0.35">
      <c r="A211" s="133" t="s">
        <v>2320</v>
      </c>
      <c r="B211" s="132">
        <v>41823</v>
      </c>
      <c r="C211" s="133">
        <v>11</v>
      </c>
      <c r="D211" s="133" t="s">
        <v>1394</v>
      </c>
      <c r="E211" s="133" t="s">
        <v>2321</v>
      </c>
      <c r="F211" s="133" t="s">
        <v>2318</v>
      </c>
      <c r="G211" s="133" t="s">
        <v>2300</v>
      </c>
      <c r="H211" s="133" t="s">
        <v>2301</v>
      </c>
      <c r="I211" s="133" t="s">
        <v>1124</v>
      </c>
      <c r="J211" s="417" t="s">
        <v>2302</v>
      </c>
      <c r="K211" s="134">
        <v>98629</v>
      </c>
      <c r="L211" s="135" t="s">
        <v>1400</v>
      </c>
      <c r="M211" s="135" t="s">
        <v>2322</v>
      </c>
      <c r="O211" s="75" t="s">
        <v>4665</v>
      </c>
      <c r="P211" s="78">
        <f t="shared" si="15"/>
        <v>98629</v>
      </c>
      <c r="Q211" s="16">
        <f t="shared" si="16"/>
        <v>41823</v>
      </c>
      <c r="R211" t="str">
        <f t="shared" si="17"/>
        <v>2014OB000597</v>
      </c>
      <c r="S211" t="str">
        <f t="shared" si="18"/>
        <v>2014NE000306</v>
      </c>
      <c r="T211" t="str">
        <f t="shared" si="19"/>
        <v>PAGAMENTO P/VIABILIZAR REPASSE DE RECURSOS FEM II,CONFORME LEI Nº 15.335 DE 25/06/2014.REF. A 1ª PARCELA.AO MUNICIPIO DE JUREMA/PE.REFORMA E RECUPERAÇÃO DA ESCOLA MUNICIPAL PADRE IBIAPINA</v>
      </c>
      <c r="V211" s="75" t="b">
        <f>A211='[1]FEM 2'!C211</f>
        <v>1</v>
      </c>
    </row>
    <row r="212" spans="1:22" ht="54" customHeight="1" x14ac:dyDescent="0.35">
      <c r="A212" s="133" t="s">
        <v>2323</v>
      </c>
      <c r="B212" s="132">
        <v>41823</v>
      </c>
      <c r="C212" s="133">
        <v>11</v>
      </c>
      <c r="D212" s="133" t="s">
        <v>1394</v>
      </c>
      <c r="E212" s="133" t="s">
        <v>2324</v>
      </c>
      <c r="F212" s="133" t="s">
        <v>2318</v>
      </c>
      <c r="G212" s="133" t="s">
        <v>2300</v>
      </c>
      <c r="H212" s="133" t="s">
        <v>2301</v>
      </c>
      <c r="I212" s="133" t="s">
        <v>1129</v>
      </c>
      <c r="J212" s="417" t="s">
        <v>2302</v>
      </c>
      <c r="K212" s="134">
        <v>45333.85</v>
      </c>
      <c r="L212" s="135" t="s">
        <v>1400</v>
      </c>
      <c r="M212" s="135" t="s">
        <v>2325</v>
      </c>
      <c r="O212" s="75" t="s">
        <v>4665</v>
      </c>
      <c r="P212" s="78">
        <f t="shared" si="15"/>
        <v>45333.85</v>
      </c>
      <c r="Q212" s="16">
        <f t="shared" si="16"/>
        <v>41823</v>
      </c>
      <c r="R212" t="str">
        <f t="shared" si="17"/>
        <v>2014OB000598</v>
      </c>
      <c r="S212" t="str">
        <f t="shared" si="18"/>
        <v>2014NE000306</v>
      </c>
      <c r="T212" t="str">
        <f t="shared" si="19"/>
        <v>PAGAMENTO P/VIABILIZAR REPASSE DE RECURSOS FEM II,CONFORME LEI Nº 15.335 DE 25/06/2014.REF. A 1ª PARCELA.AO MUNICIPIO DE JUREMA/PE.REFORMA E AMPLIAÇÃO DO PRÉDIO SEDE DA PREFEITURA</v>
      </c>
      <c r="V212" s="75" t="b">
        <f>A212='[1]FEM 2'!C212</f>
        <v>1</v>
      </c>
    </row>
    <row r="213" spans="1:22" ht="54" customHeight="1" x14ac:dyDescent="0.35">
      <c r="A213" s="133" t="s">
        <v>2326</v>
      </c>
      <c r="B213" s="132">
        <v>41823</v>
      </c>
      <c r="C213" s="133">
        <v>12</v>
      </c>
      <c r="D213" s="133" t="s">
        <v>1394</v>
      </c>
      <c r="E213" s="133" t="s">
        <v>2327</v>
      </c>
      <c r="F213" s="133" t="s">
        <v>2318</v>
      </c>
      <c r="G213" s="133" t="s">
        <v>2306</v>
      </c>
      <c r="H213" s="133" t="s">
        <v>2307</v>
      </c>
      <c r="I213" s="133" t="s">
        <v>1164</v>
      </c>
      <c r="J213" s="417" t="s">
        <v>2308</v>
      </c>
      <c r="K213" s="134">
        <v>86367.33</v>
      </c>
      <c r="L213" s="135" t="s">
        <v>1400</v>
      </c>
      <c r="M213" s="135" t="s">
        <v>2328</v>
      </c>
      <c r="O213" s="75" t="s">
        <v>4665</v>
      </c>
      <c r="P213" s="78">
        <f t="shared" si="15"/>
        <v>86367.33</v>
      </c>
      <c r="Q213" s="16">
        <f t="shared" si="16"/>
        <v>41823</v>
      </c>
      <c r="R213" t="str">
        <f t="shared" si="17"/>
        <v>2014OB000599</v>
      </c>
      <c r="S213" t="str">
        <f t="shared" si="18"/>
        <v>2014NE000264</v>
      </c>
      <c r="T213" t="str">
        <f t="shared" si="19"/>
        <v>PAGAMENTO DO REPASSE DE RECURSOS DO FEM II, PARA O MUNICIPIO DE OLINDA/PE, REFERENTE CONSTRUÇÃO DE QUADRA POLIESPORTIVA, LOCALIZADA ENTRE AS RUAS MILTON PINA, SERRITA E AMARAJI NO BAIRRO DE BULTRINS.</v>
      </c>
      <c r="V213" s="75" t="b">
        <f>A213='[1]FEM 2'!C213</f>
        <v>1</v>
      </c>
    </row>
    <row r="214" spans="1:22" ht="54" customHeight="1" x14ac:dyDescent="0.35">
      <c r="A214" s="133" t="s">
        <v>2329</v>
      </c>
      <c r="B214" s="132">
        <v>41823</v>
      </c>
      <c r="C214" s="133">
        <v>11</v>
      </c>
      <c r="D214" s="133" t="s">
        <v>1394</v>
      </c>
      <c r="E214" s="133" t="s">
        <v>2330</v>
      </c>
      <c r="F214" s="133" t="s">
        <v>2318</v>
      </c>
      <c r="G214" s="133" t="s">
        <v>2331</v>
      </c>
      <c r="H214" s="133" t="s">
        <v>2332</v>
      </c>
      <c r="I214" s="133" t="s">
        <v>1169</v>
      </c>
      <c r="J214" s="417" t="s">
        <v>2333</v>
      </c>
      <c r="K214" s="134">
        <v>51667.68</v>
      </c>
      <c r="L214" s="135" t="s">
        <v>1400</v>
      </c>
      <c r="M214" s="135" t="s">
        <v>2334</v>
      </c>
      <c r="O214" s="75" t="s">
        <v>4665</v>
      </c>
      <c r="P214" s="78">
        <f t="shared" si="15"/>
        <v>51667.68</v>
      </c>
      <c r="Q214" s="16">
        <f t="shared" si="16"/>
        <v>41823</v>
      </c>
      <c r="R214" t="str">
        <f t="shared" si="17"/>
        <v>2014OB000600</v>
      </c>
      <c r="S214" t="str">
        <f t="shared" si="18"/>
        <v>2014NE000266</v>
      </c>
      <c r="T214" t="str">
        <f t="shared" si="19"/>
        <v>PAGAMENTO DO REPASSE DE RECURSOS DO FEM II, PARA O MUNICIPIO DE OROBÓ/PE, REFERENTE PAVIMENTAÇÃO EM PARALELEPIPEDO GRANITICOS NA COMUNIDADE DE ÁGUA BRANCA.</v>
      </c>
      <c r="V214" s="75" t="b">
        <f>A214='[1]FEM 2'!C214</f>
        <v>1</v>
      </c>
    </row>
    <row r="215" spans="1:22" ht="54" customHeight="1" x14ac:dyDescent="0.35">
      <c r="A215" s="133" t="s">
        <v>2335</v>
      </c>
      <c r="B215" s="132">
        <v>41823</v>
      </c>
      <c r="C215" s="133">
        <v>11</v>
      </c>
      <c r="D215" s="133" t="s">
        <v>1394</v>
      </c>
      <c r="E215" s="133" t="s">
        <v>2336</v>
      </c>
      <c r="F215" s="133" t="s">
        <v>2318</v>
      </c>
      <c r="G215" s="133" t="s">
        <v>2331</v>
      </c>
      <c r="H215" s="133" t="s">
        <v>2332</v>
      </c>
      <c r="I215" s="133" t="s">
        <v>1171</v>
      </c>
      <c r="J215" s="417" t="s">
        <v>2333</v>
      </c>
      <c r="K215" s="134">
        <v>46993.04</v>
      </c>
      <c r="L215" s="135" t="s">
        <v>1400</v>
      </c>
      <c r="M215" s="135" t="s">
        <v>2337</v>
      </c>
      <c r="O215" s="75" t="s">
        <v>4665</v>
      </c>
      <c r="P215" s="78">
        <f t="shared" si="15"/>
        <v>46993.04</v>
      </c>
      <c r="Q215" s="16">
        <f t="shared" si="16"/>
        <v>41823</v>
      </c>
      <c r="R215" t="str">
        <f t="shared" si="17"/>
        <v>2014OB000601</v>
      </c>
      <c r="S215" t="str">
        <f t="shared" si="18"/>
        <v>2014NE000266</v>
      </c>
      <c r="T215" t="str">
        <f t="shared" si="19"/>
        <v>PAGAMENTO DO REPASSE DE RECURSOS DO FEM II, PARA O MUNICIPIO DE OROBÓ/PE, REFERENTE PAVIMENTAÇÃO EM PARALELEPIPEDO GRANITICOS E CONSTRUÇÃO DE UM MURO DE ARRIMO NA COMUNIDADE DE CHÃ DE LIMA.</v>
      </c>
      <c r="V215" s="75" t="b">
        <f>A215='[1]FEM 2'!C215</f>
        <v>1</v>
      </c>
    </row>
    <row r="216" spans="1:22" ht="54" customHeight="1" x14ac:dyDescent="0.35">
      <c r="A216" s="133" t="s">
        <v>2338</v>
      </c>
      <c r="B216" s="132">
        <v>41823</v>
      </c>
      <c r="C216" s="133">
        <v>11</v>
      </c>
      <c r="D216" s="133" t="s">
        <v>1394</v>
      </c>
      <c r="E216" s="133" t="s">
        <v>2339</v>
      </c>
      <c r="F216" s="133" t="s">
        <v>2318</v>
      </c>
      <c r="G216" s="133" t="s">
        <v>2331</v>
      </c>
      <c r="H216" s="133" t="s">
        <v>2332</v>
      </c>
      <c r="I216" s="133" t="s">
        <v>1168</v>
      </c>
      <c r="J216" s="417" t="s">
        <v>2333</v>
      </c>
      <c r="K216" s="134">
        <v>78953.14</v>
      </c>
      <c r="L216" s="135" t="s">
        <v>1400</v>
      </c>
      <c r="M216" s="135" t="s">
        <v>2340</v>
      </c>
      <c r="O216" s="75" t="s">
        <v>4665</v>
      </c>
      <c r="P216" s="78">
        <f t="shared" si="15"/>
        <v>78953.14</v>
      </c>
      <c r="Q216" s="16">
        <f t="shared" si="16"/>
        <v>41823</v>
      </c>
      <c r="R216" t="str">
        <f t="shared" si="17"/>
        <v>2014OB000602</v>
      </c>
      <c r="S216" t="str">
        <f t="shared" si="18"/>
        <v>2014NE000266</v>
      </c>
      <c r="T216" t="str">
        <f t="shared" si="19"/>
        <v>PAGAMENTO DO REPASSE DE RECURSOS DO FEM II, PARA O MUNICIPIO DE OROBÓ/PE, REFERENTE .PAVIMENTAÇÃO EM PARALELEPIPEDO GRANITICOS NOS DISTRITOS DE MANIBU, TANQUES, CAIÇARAS E VARJÃO.</v>
      </c>
      <c r="V216" s="75" t="b">
        <f>A216='[1]FEM 2'!C216</f>
        <v>1</v>
      </c>
    </row>
    <row r="217" spans="1:22" ht="54" customHeight="1" x14ac:dyDescent="0.35">
      <c r="A217" s="133" t="s">
        <v>2341</v>
      </c>
      <c r="B217" s="132">
        <v>41823</v>
      </c>
      <c r="C217" s="133">
        <v>11</v>
      </c>
      <c r="D217" s="133" t="s">
        <v>1394</v>
      </c>
      <c r="E217" s="133" t="s">
        <v>2342</v>
      </c>
      <c r="F217" s="133" t="s">
        <v>2318</v>
      </c>
      <c r="G217" s="133" t="s">
        <v>2331</v>
      </c>
      <c r="H217" s="133" t="s">
        <v>2332</v>
      </c>
      <c r="I217" s="133" t="s">
        <v>1172</v>
      </c>
      <c r="J217" s="417" t="s">
        <v>2333</v>
      </c>
      <c r="K217" s="134">
        <v>37230</v>
      </c>
      <c r="L217" s="135" t="s">
        <v>1400</v>
      </c>
      <c r="M217" s="135" t="s">
        <v>2343</v>
      </c>
      <c r="O217" s="75" t="s">
        <v>4665</v>
      </c>
      <c r="P217" s="78">
        <f t="shared" si="15"/>
        <v>37230</v>
      </c>
      <c r="Q217" s="16">
        <f t="shared" si="16"/>
        <v>41823</v>
      </c>
      <c r="R217" t="str">
        <f t="shared" si="17"/>
        <v>2014OB000603</v>
      </c>
      <c r="S217" t="str">
        <f t="shared" si="18"/>
        <v>2014NE000266</v>
      </c>
      <c r="T217" t="str">
        <f t="shared" si="19"/>
        <v>PAGAMENTO DO REPASSE DE RECURSOS DO FEM II, PARA O MUNICIPIO DE OROBÓ/PE, REFERENTE PAVIMENTAÇÃO EM PARALELEPIPEDO GRANITICOS NO BAIRRO MANOEL APRIGIO.</v>
      </c>
      <c r="V217" s="75" t="b">
        <f>A217='[1]FEM 2'!C217</f>
        <v>1</v>
      </c>
    </row>
    <row r="218" spans="1:22" ht="54" customHeight="1" x14ac:dyDescent="0.35">
      <c r="A218" s="133" t="s">
        <v>2344</v>
      </c>
      <c r="B218" s="132">
        <v>41823</v>
      </c>
      <c r="C218" s="133">
        <v>11</v>
      </c>
      <c r="D218" s="133" t="s">
        <v>1394</v>
      </c>
      <c r="E218" s="133" t="s">
        <v>2345</v>
      </c>
      <c r="F218" s="133" t="s">
        <v>2318</v>
      </c>
      <c r="G218" s="133" t="s">
        <v>2331</v>
      </c>
      <c r="H218" s="133" t="s">
        <v>2332</v>
      </c>
      <c r="I218" s="133" t="s">
        <v>1173</v>
      </c>
      <c r="J218" s="417" t="s">
        <v>2333</v>
      </c>
      <c r="K218" s="134">
        <v>56853.25</v>
      </c>
      <c r="L218" s="135" t="s">
        <v>1400</v>
      </c>
      <c r="M218" s="135" t="s">
        <v>2346</v>
      </c>
      <c r="O218" s="75" t="s">
        <v>4665</v>
      </c>
      <c r="P218" s="78">
        <f t="shared" si="15"/>
        <v>56853.25</v>
      </c>
      <c r="Q218" s="16">
        <f t="shared" si="16"/>
        <v>41823</v>
      </c>
      <c r="R218" t="str">
        <f t="shared" si="17"/>
        <v>2014OB000604</v>
      </c>
      <c r="S218" t="str">
        <f t="shared" si="18"/>
        <v>2014NE000266</v>
      </c>
      <c r="T218" t="str">
        <f t="shared" si="19"/>
        <v>PAGAMENTO DO REPASSE DE RECURSOS DO FEM II, PARA O MUNICIPIO DE OROBÓ/PE, REFERENTE PROJETO DE REVITALIZAÇÃO DA PRAÇA CORONEL ABÍLIO.</v>
      </c>
      <c r="V218" s="75" t="b">
        <f>A218='[1]FEM 2'!C218</f>
        <v>1</v>
      </c>
    </row>
    <row r="219" spans="1:22" ht="54" customHeight="1" x14ac:dyDescent="0.35">
      <c r="A219" s="133" t="s">
        <v>2347</v>
      </c>
      <c r="B219" s="132">
        <v>41823</v>
      </c>
      <c r="C219" s="133">
        <v>11</v>
      </c>
      <c r="D219" s="133" t="s">
        <v>1394</v>
      </c>
      <c r="E219" s="133" t="s">
        <v>2348</v>
      </c>
      <c r="F219" s="133" t="s">
        <v>2318</v>
      </c>
      <c r="G219" s="133" t="s">
        <v>2349</v>
      </c>
      <c r="H219" s="133" t="s">
        <v>2350</v>
      </c>
      <c r="I219" s="133" t="s">
        <v>1176</v>
      </c>
      <c r="J219" s="417" t="s">
        <v>2351</v>
      </c>
      <c r="K219" s="134">
        <v>150055.4</v>
      </c>
      <c r="L219" s="135" t="s">
        <v>1400</v>
      </c>
      <c r="M219" s="135" t="s">
        <v>2352</v>
      </c>
      <c r="O219" s="75" t="s">
        <v>4665</v>
      </c>
      <c r="P219" s="78">
        <f t="shared" si="15"/>
        <v>150055.4</v>
      </c>
      <c r="Q219" s="16">
        <f t="shared" si="16"/>
        <v>41823</v>
      </c>
      <c r="R219" t="str">
        <f t="shared" si="17"/>
        <v>2014OB000605</v>
      </c>
      <c r="S219" t="str">
        <f t="shared" si="18"/>
        <v>2014NE000267</v>
      </c>
      <c r="T219" t="str">
        <f t="shared" si="19"/>
        <v>PAGAMENTO DO REPASSE DE RECURSOS DO FEM II, PARA O MUNICIPIO DE OROCO/PE, REFERENTE PAVIMENTAÇÃO EM PARALELEPIPEDO GRANITICOS EM DIVERSAS RUAS DO MUNICIPIO.</v>
      </c>
      <c r="V219" s="75" t="b">
        <f>A219='[1]FEM 2'!C219</f>
        <v>1</v>
      </c>
    </row>
    <row r="220" spans="1:22" ht="54" customHeight="1" x14ac:dyDescent="0.35">
      <c r="A220" s="133" t="s">
        <v>2353</v>
      </c>
      <c r="B220" s="132">
        <v>41823</v>
      </c>
      <c r="C220" s="133">
        <v>11</v>
      </c>
      <c r="D220" s="133" t="s">
        <v>1394</v>
      </c>
      <c r="E220" s="133" t="s">
        <v>2354</v>
      </c>
      <c r="F220" s="133" t="s">
        <v>2318</v>
      </c>
      <c r="G220" s="133" t="s">
        <v>2349</v>
      </c>
      <c r="H220" s="133" t="s">
        <v>2350</v>
      </c>
      <c r="I220" s="133" t="s">
        <v>1175</v>
      </c>
      <c r="J220" s="417" t="s">
        <v>2351</v>
      </c>
      <c r="K220" s="134">
        <v>31076.6</v>
      </c>
      <c r="L220" s="135" t="s">
        <v>1400</v>
      </c>
      <c r="M220" s="135" t="s">
        <v>2355</v>
      </c>
      <c r="O220" s="75" t="s">
        <v>4665</v>
      </c>
      <c r="P220" s="78">
        <f t="shared" si="15"/>
        <v>31076.6</v>
      </c>
      <c r="Q220" s="16">
        <f t="shared" si="16"/>
        <v>41823</v>
      </c>
      <c r="R220" t="str">
        <f t="shared" si="17"/>
        <v>2014OB000606</v>
      </c>
      <c r="S220" t="str">
        <f t="shared" si="18"/>
        <v>2014NE000267</v>
      </c>
      <c r="T220" t="str">
        <f t="shared" si="19"/>
        <v>PAGAMENTO DO REPASSE DE RECURSOS DO FEM II, PARA O MUNICIPIO DE OROCÓ/PE, REFERENTE ILUMINAÇÃO PÚBLICA NAS RUAS DE OROCÓ.</v>
      </c>
      <c r="V220" s="75" t="b">
        <f>A220='[1]FEM 2'!C220</f>
        <v>1</v>
      </c>
    </row>
    <row r="221" spans="1:22" ht="54" customHeight="1" x14ac:dyDescent="0.35">
      <c r="A221" s="133" t="s">
        <v>2356</v>
      </c>
      <c r="B221" s="132">
        <v>41823</v>
      </c>
      <c r="C221" s="133">
        <v>11</v>
      </c>
      <c r="D221" s="133" t="s">
        <v>1394</v>
      </c>
      <c r="E221" s="133" t="s">
        <v>2357</v>
      </c>
      <c r="F221" s="133" t="s">
        <v>2318</v>
      </c>
      <c r="G221" s="133" t="s">
        <v>2358</v>
      </c>
      <c r="H221" s="133" t="s">
        <v>2359</v>
      </c>
      <c r="I221" s="133" t="s">
        <v>1179</v>
      </c>
      <c r="J221" s="417" t="s">
        <v>2360</v>
      </c>
      <c r="K221" s="134">
        <v>292465.88</v>
      </c>
      <c r="L221" s="135" t="s">
        <v>1400</v>
      </c>
      <c r="M221" s="135" t="s">
        <v>2361</v>
      </c>
      <c r="O221" s="75" t="s">
        <v>4665</v>
      </c>
      <c r="P221" s="78">
        <f t="shared" si="15"/>
        <v>292465.88</v>
      </c>
      <c r="Q221" s="16">
        <f t="shared" si="16"/>
        <v>41823</v>
      </c>
      <c r="R221" t="str">
        <f t="shared" si="17"/>
        <v>2014OB000607</v>
      </c>
      <c r="S221" t="str">
        <f t="shared" si="18"/>
        <v>2014NE000268</v>
      </c>
      <c r="T221" t="str">
        <f t="shared" si="19"/>
        <v>PAGAMENTO DO REPASSE DE RECURSOS DO FEM II, PARA O MUNICIPIO DE OURICURI/PE, REFERENTE RECAPIAMENTO ASFALTICO EM TSD, PASSEIO EM CONCRETO E DRENAGEM NO TRECHO QUE INTERLIGA A BR316 A SEDE DO MUNICIPIO.</v>
      </c>
      <c r="V221" s="75" t="b">
        <f>A221='[1]FEM 2'!C221</f>
        <v>1</v>
      </c>
    </row>
    <row r="222" spans="1:22" ht="54" customHeight="1" x14ac:dyDescent="0.35">
      <c r="A222" s="133" t="s">
        <v>2362</v>
      </c>
      <c r="B222" s="132">
        <v>41823</v>
      </c>
      <c r="C222" s="133">
        <v>11</v>
      </c>
      <c r="D222" s="133" t="s">
        <v>1394</v>
      </c>
      <c r="E222" s="133" t="s">
        <v>2363</v>
      </c>
      <c r="F222" s="133" t="s">
        <v>2318</v>
      </c>
      <c r="G222" s="133" t="s">
        <v>2358</v>
      </c>
      <c r="H222" s="133" t="s">
        <v>2359</v>
      </c>
      <c r="I222" s="133" t="s">
        <v>1177</v>
      </c>
      <c r="J222" s="417" t="s">
        <v>2360</v>
      </c>
      <c r="K222" s="134">
        <v>250930.02</v>
      </c>
      <c r="L222" s="135" t="s">
        <v>1400</v>
      </c>
      <c r="M222" s="135" t="s">
        <v>2364</v>
      </c>
      <c r="O222" s="75" t="s">
        <v>4665</v>
      </c>
      <c r="P222" s="78">
        <f t="shared" si="15"/>
        <v>250930.02</v>
      </c>
      <c r="Q222" s="16">
        <f t="shared" si="16"/>
        <v>41823</v>
      </c>
      <c r="R222" t="str">
        <f t="shared" si="17"/>
        <v>2014OB000608</v>
      </c>
      <c r="S222" t="str">
        <f t="shared" si="18"/>
        <v>2014NE000268</v>
      </c>
      <c r="T222" t="str">
        <f t="shared" si="19"/>
        <v>PAGAMENTO DO REPASSE DE RECURSOS DO FEM II, PARA O MUNICIPIO DE OURICURI/PE, REFERENTE PAVIMENTAÇÃO EM PARALELEPIPEDOS GRANITICOS, DRENAGM E PASSEIO EM CONCRETO EM DIVERSAS LOCALIDADES.</v>
      </c>
      <c r="V222" s="75" t="b">
        <f>A222='[1]FEM 2'!C222</f>
        <v>1</v>
      </c>
    </row>
    <row r="223" spans="1:22" ht="54" customHeight="1" x14ac:dyDescent="0.35">
      <c r="A223" s="133" t="s">
        <v>2365</v>
      </c>
      <c r="B223" s="132">
        <v>41823</v>
      </c>
      <c r="C223" s="133">
        <v>11</v>
      </c>
      <c r="D223" s="133" t="s">
        <v>1394</v>
      </c>
      <c r="E223" s="133" t="s">
        <v>2366</v>
      </c>
      <c r="F223" s="133" t="s">
        <v>2318</v>
      </c>
      <c r="G223" s="133" t="s">
        <v>2367</v>
      </c>
      <c r="H223" s="133" t="s">
        <v>2368</v>
      </c>
      <c r="I223" s="133" t="s">
        <v>1185</v>
      </c>
      <c r="J223" s="417" t="s">
        <v>2369</v>
      </c>
      <c r="K223" s="134">
        <v>135154.04999999999</v>
      </c>
      <c r="L223" s="135" t="s">
        <v>1400</v>
      </c>
      <c r="M223" s="135" t="s">
        <v>2370</v>
      </c>
      <c r="O223" s="75" t="s">
        <v>4665</v>
      </c>
      <c r="P223" s="78">
        <f t="shared" si="15"/>
        <v>135154.04999999999</v>
      </c>
      <c r="Q223" s="16">
        <f t="shared" si="16"/>
        <v>41823</v>
      </c>
      <c r="R223" t="str">
        <f t="shared" si="17"/>
        <v>2014OB000612</v>
      </c>
      <c r="S223" t="str">
        <f t="shared" si="18"/>
        <v>2014NE000271</v>
      </c>
      <c r="T223" t="str">
        <f t="shared" si="19"/>
        <v>PAGAMENTO DO REPASSE DE RECURSOS DO FEM II, PARA O MUNICIPIO DE PALMEIRINA/PE, REFERENTE REVATELIZAÇÃO DA PRAÇA MANOEL LAFAYETE.</v>
      </c>
      <c r="V223" s="75" t="b">
        <f>A223='[1]FEM 2'!C223</f>
        <v>1</v>
      </c>
    </row>
    <row r="224" spans="1:22" ht="54" customHeight="1" x14ac:dyDescent="0.35">
      <c r="A224" s="133" t="s">
        <v>2371</v>
      </c>
      <c r="B224" s="132">
        <v>41823</v>
      </c>
      <c r="C224" s="133">
        <v>12</v>
      </c>
      <c r="D224" s="133" t="s">
        <v>1394</v>
      </c>
      <c r="E224" s="133" t="s">
        <v>2372</v>
      </c>
      <c r="F224" s="133" t="s">
        <v>2373</v>
      </c>
      <c r="G224" s="133" t="s">
        <v>1419</v>
      </c>
      <c r="H224" s="133" t="s">
        <v>1420</v>
      </c>
      <c r="I224" s="133" t="s">
        <v>883</v>
      </c>
      <c r="J224" s="417" t="s">
        <v>1421</v>
      </c>
      <c r="K224" s="134">
        <v>160465.41</v>
      </c>
      <c r="L224" s="135" t="s">
        <v>1400</v>
      </c>
      <c r="M224" s="135" t="s">
        <v>2374</v>
      </c>
      <c r="O224" s="75" t="s">
        <v>4665</v>
      </c>
      <c r="P224" s="78">
        <f t="shared" si="15"/>
        <v>160465.41</v>
      </c>
      <c r="Q224" s="16">
        <f t="shared" si="16"/>
        <v>41823</v>
      </c>
      <c r="R224" t="str">
        <f t="shared" si="17"/>
        <v>2014OB000613</v>
      </c>
      <c r="S224" t="str">
        <f t="shared" si="18"/>
        <v>2014NE000181</v>
      </c>
      <c r="T224" t="str">
        <f t="shared" si="19"/>
        <v>Valor ref. ao repasse dos recursos do FEM II, ao Municipio de Arcoverde, conf. Lei 15335 de 25/06/2014.Reforma do Canteiro Centro da Av. Japiassu</v>
      </c>
      <c r="V224" s="75" t="b">
        <f>A224='[1]FEM 2'!C224</f>
        <v>1</v>
      </c>
    </row>
    <row r="225" spans="1:22" ht="54" customHeight="1" x14ac:dyDescent="0.35">
      <c r="A225" s="133" t="s">
        <v>2375</v>
      </c>
      <c r="B225" s="132">
        <v>41823</v>
      </c>
      <c r="C225" s="133">
        <v>12</v>
      </c>
      <c r="D225" s="133" t="s">
        <v>1394</v>
      </c>
      <c r="E225" s="133" t="s">
        <v>2376</v>
      </c>
      <c r="F225" s="133" t="s">
        <v>2373</v>
      </c>
      <c r="G225" s="133" t="s">
        <v>1419</v>
      </c>
      <c r="H225" s="133" t="s">
        <v>1420</v>
      </c>
      <c r="I225" s="133" t="s">
        <v>884</v>
      </c>
      <c r="J225" s="417" t="s">
        <v>1421</v>
      </c>
      <c r="K225" s="134">
        <v>55951.51</v>
      </c>
      <c r="L225" s="135" t="s">
        <v>1400</v>
      </c>
      <c r="M225" s="135" t="s">
        <v>2377</v>
      </c>
      <c r="O225" s="75" t="s">
        <v>4665</v>
      </c>
      <c r="P225" s="78">
        <f t="shared" si="15"/>
        <v>55951.51</v>
      </c>
      <c r="Q225" s="16">
        <f t="shared" si="16"/>
        <v>41823</v>
      </c>
      <c r="R225" t="str">
        <f t="shared" si="17"/>
        <v>2014OB000614</v>
      </c>
      <c r="S225" t="str">
        <f t="shared" si="18"/>
        <v>2014NE000181</v>
      </c>
      <c r="T225" t="str">
        <f t="shared" si="19"/>
        <v>Valor ref. ao repasse dos recursos do FEM II, ao Municipio de Arcoverde, conf. Lei 15335 de 25/06/2014., Construção da Praça Redonda.</v>
      </c>
      <c r="V225" s="75" t="b">
        <f>A225='[1]FEM 2'!C225</f>
        <v>1</v>
      </c>
    </row>
    <row r="226" spans="1:22" ht="54" customHeight="1" x14ac:dyDescent="0.35">
      <c r="A226" s="133" t="s">
        <v>2378</v>
      </c>
      <c r="B226" s="132">
        <v>41823</v>
      </c>
      <c r="C226" s="133">
        <v>12</v>
      </c>
      <c r="D226" s="133" t="s">
        <v>1394</v>
      </c>
      <c r="E226" s="133" t="s">
        <v>2379</v>
      </c>
      <c r="F226" s="133" t="s">
        <v>2373</v>
      </c>
      <c r="G226" s="133" t="s">
        <v>1419</v>
      </c>
      <c r="H226" s="133" t="s">
        <v>1420</v>
      </c>
      <c r="I226" s="133" t="s">
        <v>880</v>
      </c>
      <c r="J226" s="417" t="s">
        <v>1421</v>
      </c>
      <c r="K226" s="134">
        <v>152820.35999999999</v>
      </c>
      <c r="L226" s="135" t="s">
        <v>1400</v>
      </c>
      <c r="M226" s="135" t="s">
        <v>2380</v>
      </c>
      <c r="O226" s="75" t="s">
        <v>4665</v>
      </c>
      <c r="P226" s="78">
        <f t="shared" si="15"/>
        <v>152820.35999999999</v>
      </c>
      <c r="Q226" s="16">
        <f t="shared" si="16"/>
        <v>41823</v>
      </c>
      <c r="R226" t="str">
        <f t="shared" si="17"/>
        <v>2014OB000615</v>
      </c>
      <c r="S226" t="str">
        <f t="shared" si="18"/>
        <v>2014NE000181</v>
      </c>
      <c r="T226" t="str">
        <f t="shared" si="19"/>
        <v>Valor ref. ao repasse dos recursos do FEM II, ao Municipio de Arcoverde, conf. Lei 15335 de 25/06/2014. Construção da Praça da COHAB II.</v>
      </c>
      <c r="V226" s="75" t="b">
        <f>A226='[1]FEM 2'!C226</f>
        <v>1</v>
      </c>
    </row>
    <row r="227" spans="1:22" ht="54" customHeight="1" x14ac:dyDescent="0.35">
      <c r="A227" s="133" t="s">
        <v>2381</v>
      </c>
      <c r="B227" s="132">
        <v>41823</v>
      </c>
      <c r="C227" s="133">
        <v>11</v>
      </c>
      <c r="D227" s="133" t="s">
        <v>1394</v>
      </c>
      <c r="E227" s="133" t="s">
        <v>2382</v>
      </c>
      <c r="F227" s="133" t="s">
        <v>2373</v>
      </c>
      <c r="G227" s="133" t="s">
        <v>2383</v>
      </c>
      <c r="H227" s="133" t="s">
        <v>2384</v>
      </c>
      <c r="I227" s="133" t="s">
        <v>834</v>
      </c>
      <c r="J227" s="417" t="s">
        <v>2385</v>
      </c>
      <c r="K227" s="134">
        <v>540927.77</v>
      </c>
      <c r="L227" s="135" t="s">
        <v>1400</v>
      </c>
      <c r="M227" s="135" t="s">
        <v>2386</v>
      </c>
      <c r="O227" s="75" t="s">
        <v>4665</v>
      </c>
      <c r="P227" s="78">
        <f t="shared" si="15"/>
        <v>540927.77</v>
      </c>
      <c r="Q227" s="16">
        <f t="shared" si="16"/>
        <v>41823</v>
      </c>
      <c r="R227" t="str">
        <f t="shared" si="17"/>
        <v>2014OB000616</v>
      </c>
      <c r="S227" t="str">
        <f t="shared" si="18"/>
        <v>2014NE000219</v>
      </c>
      <c r="T227" t="str">
        <f t="shared" si="19"/>
        <v>PAGAMENTO P/VIABILIZAR REPASSE DE RECURSOS FEM II,CONFORME LEI Nº 15.335 DE 25/06/2014.REF. A 1ª PARCELA.AO MUNICIPIO DE ABREU E LIMA/PE.RECAPEAMENTO ASFALTICO DA AVENIDA "A" EM CAETES II E TRECHO DO DISTRITO INDUSTRIAL ATE A BR 101</v>
      </c>
      <c r="V227" s="75" t="b">
        <f>A227='[1]FEM 2'!C227</f>
        <v>1</v>
      </c>
    </row>
    <row r="228" spans="1:22" ht="54" customHeight="1" x14ac:dyDescent="0.35">
      <c r="A228" s="133" t="s">
        <v>2387</v>
      </c>
      <c r="B228" s="132">
        <v>41823</v>
      </c>
      <c r="C228" s="133">
        <v>11</v>
      </c>
      <c r="D228" s="133" t="s">
        <v>1394</v>
      </c>
      <c r="E228" s="133" t="s">
        <v>2388</v>
      </c>
      <c r="F228" s="133" t="s">
        <v>2389</v>
      </c>
      <c r="G228" s="133" t="s">
        <v>2390</v>
      </c>
      <c r="H228" s="133" t="s">
        <v>2391</v>
      </c>
      <c r="I228" s="133" t="s">
        <v>1186</v>
      </c>
      <c r="J228" s="417" t="s">
        <v>2392</v>
      </c>
      <c r="K228" s="134">
        <v>103652.32</v>
      </c>
      <c r="L228" s="135" t="s">
        <v>1400</v>
      </c>
      <c r="M228" s="135" t="s">
        <v>2393</v>
      </c>
      <c r="O228" s="75" t="s">
        <v>4665</v>
      </c>
      <c r="P228" s="78">
        <f t="shared" si="15"/>
        <v>103652.32</v>
      </c>
      <c r="Q228" s="16">
        <f t="shared" si="16"/>
        <v>41823</v>
      </c>
      <c r="R228" t="str">
        <f t="shared" si="17"/>
        <v>2014OB000617</v>
      </c>
      <c r="S228" t="str">
        <f t="shared" si="18"/>
        <v>2014NE000310</v>
      </c>
      <c r="T228" t="str">
        <f t="shared" si="19"/>
        <v>PAGAMENTO DO REPASSE DE RECURSOS DO FEM II, PARA O MUNICIPIO DE PANELAS/PE, REFERENTE RESTAURAÇÃO, REFORMA E ADEQUAÇÃO DE EDIFICAÇÃO DE EDIFICAÇÃO DE CARÁTER HISTORICO E CULTURAL (ANTIGO FORUM MUNICIPAL) E CONSTRUÇÃO DE UM BLOCO ENEXO ANEXO PARA FINS DE TRANSFERENCIA DA SEDE DO GOVERNO MUNICIPAL.</v>
      </c>
      <c r="V228" s="75" t="b">
        <f>A228='[1]FEM 2'!C228</f>
        <v>1</v>
      </c>
    </row>
    <row r="229" spans="1:22" ht="54" customHeight="1" x14ac:dyDescent="0.35">
      <c r="A229" s="133" t="s">
        <v>2394</v>
      </c>
      <c r="B229" s="132">
        <v>41823</v>
      </c>
      <c r="C229" s="133">
        <v>11</v>
      </c>
      <c r="D229" s="133" t="s">
        <v>1394</v>
      </c>
      <c r="E229" s="133" t="s">
        <v>2395</v>
      </c>
      <c r="F229" s="133" t="s">
        <v>2389</v>
      </c>
      <c r="G229" s="133" t="s">
        <v>2390</v>
      </c>
      <c r="H229" s="133" t="s">
        <v>2391</v>
      </c>
      <c r="I229" s="133" t="s">
        <v>1191</v>
      </c>
      <c r="J229" s="417" t="s">
        <v>2392</v>
      </c>
      <c r="K229" s="134">
        <v>19519.41</v>
      </c>
      <c r="L229" s="135" t="s">
        <v>1400</v>
      </c>
      <c r="M229" s="135" t="s">
        <v>2396</v>
      </c>
      <c r="O229" s="75" t="s">
        <v>4665</v>
      </c>
      <c r="P229" s="78">
        <f t="shared" si="15"/>
        <v>19519.41</v>
      </c>
      <c r="Q229" s="16">
        <f t="shared" si="16"/>
        <v>41823</v>
      </c>
      <c r="R229" t="str">
        <f t="shared" si="17"/>
        <v>2014OB000618</v>
      </c>
      <c r="S229" t="str">
        <f t="shared" si="18"/>
        <v>2014NE000310</v>
      </c>
      <c r="T229" t="str">
        <f t="shared" si="19"/>
        <v>PAGAMENTO DO REPASSE DE RECURSOS DO FEM II, PARA O MUNICIPIO DE PANELAS/PE, REFERENTE PAVIMENTAÇÃO DE VIAS URBANAS NO DISTRITO DE CRUZES.</v>
      </c>
      <c r="V229" s="75" t="b">
        <f>A229='[1]FEM 2'!C229</f>
        <v>1</v>
      </c>
    </row>
    <row r="230" spans="1:22" ht="54" customHeight="1" x14ac:dyDescent="0.35">
      <c r="A230" s="133" t="s">
        <v>2397</v>
      </c>
      <c r="B230" s="132">
        <v>41823</v>
      </c>
      <c r="C230" s="133">
        <v>11</v>
      </c>
      <c r="D230" s="133" t="s">
        <v>1394</v>
      </c>
      <c r="E230" s="133" t="s">
        <v>2398</v>
      </c>
      <c r="F230" s="133" t="s">
        <v>2399</v>
      </c>
      <c r="G230" s="133" t="s">
        <v>2390</v>
      </c>
      <c r="H230" s="133" t="s">
        <v>2391</v>
      </c>
      <c r="I230" s="133" t="s">
        <v>1188</v>
      </c>
      <c r="J230" s="417" t="s">
        <v>2392</v>
      </c>
      <c r="K230" s="134">
        <v>99261.66</v>
      </c>
      <c r="L230" s="135" t="s">
        <v>1400</v>
      </c>
      <c r="M230" s="135" t="s">
        <v>2400</v>
      </c>
      <c r="O230" s="75" t="s">
        <v>4665</v>
      </c>
      <c r="P230" s="78">
        <f t="shared" si="15"/>
        <v>99261.66</v>
      </c>
      <c r="Q230" s="16">
        <f t="shared" si="16"/>
        <v>41823</v>
      </c>
      <c r="R230" t="str">
        <f t="shared" si="17"/>
        <v>2014OB000619</v>
      </c>
      <c r="S230" t="str">
        <f t="shared" si="18"/>
        <v>2014NE000310</v>
      </c>
      <c r="T230" t="str">
        <f t="shared" si="19"/>
        <v>PAGAMENTO DO REPASSE DE RECURSOS DO FEM II, PARA O MUNICIPIO DE PANELAS/PE, REFERENTE PAVIMENTAÇÃO NAS SEGUINTES RUAS: BAIRRO M. TEREZA, TRAVESSA JOÃO T. DE ANDRADE, RUA PROJETADA 1, RUA PROJETADA 2, RUA PROJETADA 3, RUA PROJETADA 4, DEMAIS BAIRROS: RUA MANOEL F. JOSÉ DE BARROS E RUA DOM PEDRO II.</v>
      </c>
      <c r="V230" s="75" t="b">
        <f>A230='[1]FEM 2'!C230</f>
        <v>1</v>
      </c>
    </row>
    <row r="231" spans="1:22" ht="54" customHeight="1" x14ac:dyDescent="0.35">
      <c r="A231" s="133" t="s">
        <v>2401</v>
      </c>
      <c r="B231" s="132">
        <v>41823</v>
      </c>
      <c r="C231" s="133">
        <v>11</v>
      </c>
      <c r="D231" s="133" t="s">
        <v>1394</v>
      </c>
      <c r="E231" s="133" t="s">
        <v>2402</v>
      </c>
      <c r="F231" s="133" t="s">
        <v>2399</v>
      </c>
      <c r="G231" s="133" t="s">
        <v>2390</v>
      </c>
      <c r="H231" s="133" t="s">
        <v>2391</v>
      </c>
      <c r="I231" s="133" t="s">
        <v>1190</v>
      </c>
      <c r="J231" s="417" t="s">
        <v>2392</v>
      </c>
      <c r="K231" s="134">
        <v>89856</v>
      </c>
      <c r="L231" s="135" t="s">
        <v>1400</v>
      </c>
      <c r="M231" s="135" t="s">
        <v>2403</v>
      </c>
      <c r="O231" s="75" t="s">
        <v>4665</v>
      </c>
      <c r="P231" s="78">
        <f t="shared" si="15"/>
        <v>89856</v>
      </c>
      <c r="Q231" s="16">
        <f t="shared" si="16"/>
        <v>41823</v>
      </c>
      <c r="R231" t="str">
        <f t="shared" si="17"/>
        <v>2014OB000620</v>
      </c>
      <c r="S231" t="str">
        <f t="shared" si="18"/>
        <v>2014NE000310</v>
      </c>
      <c r="T231" t="str">
        <f t="shared" si="19"/>
        <v>PAGAMENTO DO REPASSE DE RECURSOS DO FEM II, PARA O MUNICIPIO DE PANELAS/PE, REFERENTE REQUALIFICAÇÃO DA PRAÇA MANOEL BORBA.</v>
      </c>
      <c r="V231" s="75" t="b">
        <f>A231='[1]FEM 2'!C231</f>
        <v>1</v>
      </c>
    </row>
    <row r="232" spans="1:22" ht="54" customHeight="1" x14ac:dyDescent="0.35">
      <c r="A232" s="133" t="s">
        <v>2404</v>
      </c>
      <c r="B232" s="132">
        <v>41823</v>
      </c>
      <c r="C232" s="133">
        <v>11</v>
      </c>
      <c r="D232" s="133" t="s">
        <v>1394</v>
      </c>
      <c r="E232" s="133" t="s">
        <v>2405</v>
      </c>
      <c r="F232" s="133" t="s">
        <v>2399</v>
      </c>
      <c r="G232" s="133" t="s">
        <v>2042</v>
      </c>
      <c r="H232" s="133" t="s">
        <v>2043</v>
      </c>
      <c r="I232" s="133" t="s">
        <v>1193</v>
      </c>
      <c r="J232" s="417" t="s">
        <v>2044</v>
      </c>
      <c r="K232" s="134">
        <v>37285.06</v>
      </c>
      <c r="L232" s="135" t="s">
        <v>1400</v>
      </c>
      <c r="M232" s="135" t="s">
        <v>7325</v>
      </c>
      <c r="O232" s="75" t="s">
        <v>4665</v>
      </c>
      <c r="P232" s="78">
        <f t="shared" si="15"/>
        <v>37285.06</v>
      </c>
      <c r="Q232" s="16">
        <f t="shared" si="16"/>
        <v>41823</v>
      </c>
      <c r="R232" t="str">
        <f t="shared" si="17"/>
        <v>2014OB000621</v>
      </c>
      <c r="S232" t="str">
        <f t="shared" si="18"/>
        <v>2014NE000274</v>
      </c>
      <c r="T232" t="str">
        <f t="shared" si="19"/>
        <v>Pagamento DO REPASSE DE RECURSOS DO FEM II, PARA O MUNICIPIO DE PARANATAMA/PE, REFERENTE CONSTRUÇÃO EM PAVIMENTAÇÃO ASFALTICA EM TSD NO DISTRITO DO ALTO DA SERRA.</v>
      </c>
      <c r="V232" s="75" t="b">
        <f>A232='[1]FEM 2'!C232</f>
        <v>1</v>
      </c>
    </row>
    <row r="233" spans="1:22" ht="54" customHeight="1" x14ac:dyDescent="0.35">
      <c r="A233" s="133" t="s">
        <v>2406</v>
      </c>
      <c r="B233" s="132">
        <v>41823</v>
      </c>
      <c r="C233" s="133">
        <v>11</v>
      </c>
      <c r="D233" s="133" t="s">
        <v>1394</v>
      </c>
      <c r="E233" s="133" t="s">
        <v>2407</v>
      </c>
      <c r="F233" s="133" t="s">
        <v>2399</v>
      </c>
      <c r="G233" s="133" t="s">
        <v>2042</v>
      </c>
      <c r="H233" s="133" t="s">
        <v>2043</v>
      </c>
      <c r="I233" s="133" t="s">
        <v>1194</v>
      </c>
      <c r="J233" s="417" t="s">
        <v>2044</v>
      </c>
      <c r="K233" s="134">
        <v>63346.55</v>
      </c>
      <c r="L233" s="135" t="s">
        <v>1400</v>
      </c>
      <c r="M233" s="135" t="s">
        <v>7326</v>
      </c>
      <c r="O233" s="75" t="s">
        <v>4665</v>
      </c>
      <c r="P233" s="78">
        <f t="shared" si="15"/>
        <v>63346.55</v>
      </c>
      <c r="Q233" s="16">
        <f t="shared" si="16"/>
        <v>41823</v>
      </c>
      <c r="R233" t="str">
        <f t="shared" si="17"/>
        <v>2014OB000622</v>
      </c>
      <c r="S233" t="str">
        <f t="shared" si="18"/>
        <v>2014NE000274</v>
      </c>
      <c r="T233" t="str">
        <f t="shared" si="19"/>
        <v>Pagamento DO REPASSE DE RECURSOS DO FEM II, PARA O MUNICIPIO DE PARANATAMA/PE, REFERENTE CONSTRUÇÃO EM PAVIMENTAÇÃO ASFALTICA EM TSD (TRATAMENTO SUPERFICIAL DUPLO) NO DISTRITO DE BREJO VELHO.</v>
      </c>
      <c r="V233" s="75" t="b">
        <f>A233='[1]FEM 2'!C233</f>
        <v>1</v>
      </c>
    </row>
    <row r="234" spans="1:22" ht="54" customHeight="1" x14ac:dyDescent="0.35">
      <c r="A234" s="133" t="s">
        <v>2408</v>
      </c>
      <c r="B234" s="132">
        <v>41823</v>
      </c>
      <c r="C234" s="133">
        <v>12</v>
      </c>
      <c r="D234" s="133" t="s">
        <v>1394</v>
      </c>
      <c r="E234" s="133" t="s">
        <v>2409</v>
      </c>
      <c r="F234" s="133" t="s">
        <v>2399</v>
      </c>
      <c r="G234" s="133" t="s">
        <v>2410</v>
      </c>
      <c r="H234" s="133" t="s">
        <v>2411</v>
      </c>
      <c r="I234" s="133" t="s">
        <v>1045</v>
      </c>
      <c r="J234" s="417" t="s">
        <v>2412</v>
      </c>
      <c r="K234" s="134">
        <v>448762.91</v>
      </c>
      <c r="L234" s="135" t="s">
        <v>1400</v>
      </c>
      <c r="M234" s="135" t="s">
        <v>2413</v>
      </c>
      <c r="O234" s="75" t="s">
        <v>4665</v>
      </c>
      <c r="P234" s="78">
        <f t="shared" si="15"/>
        <v>448762.91</v>
      </c>
      <c r="Q234" s="16">
        <f t="shared" si="16"/>
        <v>41823</v>
      </c>
      <c r="R234" t="str">
        <f t="shared" si="17"/>
        <v>2014OB000623</v>
      </c>
      <c r="S234" t="str">
        <f t="shared" si="18"/>
        <v>2014NE000289</v>
      </c>
      <c r="T234" t="str">
        <f t="shared" si="19"/>
        <v>PAGAMENTO REF. A 1ª PARCELA DO REPASSE DOS RECURSOS FEM II, MUNICIPIO GARANHUNS/PE, MELHORIA DA INFRAESTRUTURA DO INDIANO E LACERDOPOLIS.</v>
      </c>
      <c r="V234" s="75" t="b">
        <f>A234='[1]FEM 2'!C234</f>
        <v>1</v>
      </c>
    </row>
    <row r="235" spans="1:22" ht="54" customHeight="1" x14ac:dyDescent="0.35">
      <c r="A235" s="133" t="s">
        <v>2414</v>
      </c>
      <c r="B235" s="132">
        <v>41823</v>
      </c>
      <c r="C235" s="133">
        <v>12</v>
      </c>
      <c r="D235" s="133" t="s">
        <v>1394</v>
      </c>
      <c r="E235" s="133" t="s">
        <v>2415</v>
      </c>
      <c r="F235" s="133" t="s">
        <v>2399</v>
      </c>
      <c r="G235" s="133" t="s">
        <v>2410</v>
      </c>
      <c r="H235" s="133" t="s">
        <v>2411</v>
      </c>
      <c r="I235" s="133" t="s">
        <v>1046</v>
      </c>
      <c r="J235" s="417" t="s">
        <v>2412</v>
      </c>
      <c r="K235" s="134">
        <v>129595.87</v>
      </c>
      <c r="L235" s="135" t="s">
        <v>1400</v>
      </c>
      <c r="M235" s="135" t="s">
        <v>2416</v>
      </c>
      <c r="O235" s="75" t="s">
        <v>4665</v>
      </c>
      <c r="P235" s="78">
        <f t="shared" si="15"/>
        <v>129595.87</v>
      </c>
      <c r="Q235" s="16">
        <f t="shared" si="16"/>
        <v>41823</v>
      </c>
      <c r="R235" t="str">
        <f t="shared" si="17"/>
        <v>2014OB000624</v>
      </c>
      <c r="S235" t="str">
        <f t="shared" si="18"/>
        <v>2014NE000289</v>
      </c>
      <c r="T235" t="str">
        <f t="shared" si="19"/>
        <v>PAGAMENTO REF. A 1ª PARCELA DO REPASSE DOS RECURSOS FEM II,MUNICIPIO GARANHUNS/PE, MELHORIA DA INFRAESTRUTURA NO BAIRRO FRANCISCO FIGUEIRA.</v>
      </c>
      <c r="V235" s="75" t="b">
        <f>A235='[1]FEM 2'!C235</f>
        <v>1</v>
      </c>
    </row>
    <row r="236" spans="1:22" ht="54" customHeight="1" x14ac:dyDescent="0.35">
      <c r="A236" s="133" t="s">
        <v>2417</v>
      </c>
      <c r="B236" s="132">
        <v>41823</v>
      </c>
      <c r="C236" s="133">
        <v>12</v>
      </c>
      <c r="D236" s="133" t="s">
        <v>1394</v>
      </c>
      <c r="E236" s="133" t="s">
        <v>2418</v>
      </c>
      <c r="F236" s="133" t="s">
        <v>2399</v>
      </c>
      <c r="G236" s="133" t="s">
        <v>2410</v>
      </c>
      <c r="H236" s="133" t="s">
        <v>2411</v>
      </c>
      <c r="I236" s="133" t="s">
        <v>1047</v>
      </c>
      <c r="J236" s="417" t="s">
        <v>2412</v>
      </c>
      <c r="K236" s="134">
        <v>89632.61</v>
      </c>
      <c r="L236" s="135" t="s">
        <v>1400</v>
      </c>
      <c r="M236" s="135" t="s">
        <v>2419</v>
      </c>
      <c r="O236" s="75" t="s">
        <v>4665</v>
      </c>
      <c r="P236" s="78">
        <f t="shared" si="15"/>
        <v>89632.61</v>
      </c>
      <c r="Q236" s="16">
        <f t="shared" si="16"/>
        <v>41823</v>
      </c>
      <c r="R236" t="str">
        <f t="shared" si="17"/>
        <v>2014OB000625</v>
      </c>
      <c r="S236" t="str">
        <f t="shared" si="18"/>
        <v>2014NE000289</v>
      </c>
      <c r="T236" t="str">
        <f t="shared" si="19"/>
        <v>PAGAMENTO REF. A 1ª PARCELA DO REPASSE DOS RECURSOS FEM II,MUNICIPIO GARANAHUNS/PE, MELHORIA DA INFRAESTRUTURA NO DISTRITO DE MIRACICA.</v>
      </c>
      <c r="V236" s="75" t="b">
        <f>A236='[1]FEM 2'!C236</f>
        <v>1</v>
      </c>
    </row>
    <row r="237" spans="1:22" ht="54" customHeight="1" x14ac:dyDescent="0.35">
      <c r="A237" s="133" t="s">
        <v>2420</v>
      </c>
      <c r="B237" s="132">
        <v>41823</v>
      </c>
      <c r="C237" s="133">
        <v>12</v>
      </c>
      <c r="D237" s="133" t="s">
        <v>1394</v>
      </c>
      <c r="E237" s="133" t="s">
        <v>2421</v>
      </c>
      <c r="F237" s="133" t="s">
        <v>2399</v>
      </c>
      <c r="G237" s="133" t="s">
        <v>2410</v>
      </c>
      <c r="H237" s="133" t="s">
        <v>2411</v>
      </c>
      <c r="I237" s="133" t="s">
        <v>1044</v>
      </c>
      <c r="J237" s="417" t="s">
        <v>2412</v>
      </c>
      <c r="K237" s="134">
        <v>147102.47</v>
      </c>
      <c r="L237" s="135" t="s">
        <v>1400</v>
      </c>
      <c r="M237" s="135" t="s">
        <v>2422</v>
      </c>
      <c r="O237" s="75" t="s">
        <v>4665</v>
      </c>
      <c r="P237" s="78">
        <f t="shared" si="15"/>
        <v>147102.47</v>
      </c>
      <c r="Q237" s="16">
        <f t="shared" si="16"/>
        <v>41823</v>
      </c>
      <c r="R237" t="str">
        <f t="shared" si="17"/>
        <v>2014OB000626</v>
      </c>
      <c r="S237" t="str">
        <f t="shared" si="18"/>
        <v>2014NE000289</v>
      </c>
      <c r="T237" t="str">
        <f t="shared" si="19"/>
        <v>PAGAMENTO REF. A 1ª PARCELA DO REPASSE DOS RECURSOS FEM II,MUNICIPIO GARANHUNS/PE, CONSTRUÇÃO DO CAMPO DE FUTEBOL DO PARQUE EUCLIDES DOURADO.</v>
      </c>
      <c r="V237" s="75" t="b">
        <f>A237='[1]FEM 2'!C237</f>
        <v>1</v>
      </c>
    </row>
    <row r="238" spans="1:22" ht="54" customHeight="1" x14ac:dyDescent="0.35">
      <c r="A238" s="133" t="s">
        <v>2423</v>
      </c>
      <c r="B238" s="132">
        <v>41823</v>
      </c>
      <c r="C238" s="133">
        <v>12</v>
      </c>
      <c r="D238" s="133" t="s">
        <v>1394</v>
      </c>
      <c r="E238" s="133" t="s">
        <v>2424</v>
      </c>
      <c r="F238" s="133" t="s">
        <v>2399</v>
      </c>
      <c r="G238" s="133" t="s">
        <v>2425</v>
      </c>
      <c r="H238" s="133" t="s">
        <v>2426</v>
      </c>
      <c r="I238" s="133" t="s">
        <v>1048</v>
      </c>
      <c r="J238" s="417" t="s">
        <v>2427</v>
      </c>
      <c r="K238" s="134">
        <v>316980.95</v>
      </c>
      <c r="L238" s="135" t="s">
        <v>1400</v>
      </c>
      <c r="M238" s="135" t="s">
        <v>2428</v>
      </c>
      <c r="O238" s="75" t="s">
        <v>4665</v>
      </c>
      <c r="P238" s="78">
        <f t="shared" si="15"/>
        <v>316980.95</v>
      </c>
      <c r="Q238" s="16">
        <f t="shared" si="16"/>
        <v>41823</v>
      </c>
      <c r="R238" t="str">
        <f t="shared" si="17"/>
        <v>2014OB000627</v>
      </c>
      <c r="S238" t="str">
        <f t="shared" si="18"/>
        <v>2014NE000290</v>
      </c>
      <c r="T238" t="str">
        <f t="shared" si="19"/>
        <v>PAGAMENTO REF. A 1ª PARCELA DO REPASSE DOS RECURSOS FEM II,MUNICIPIO GLORIA DO GOITA/PE, PAVIMENTAÇÃO DE DIVERSAS RUAS.</v>
      </c>
      <c r="V238" s="75" t="b">
        <f>A238='[1]FEM 2'!C238</f>
        <v>1</v>
      </c>
    </row>
    <row r="239" spans="1:22" ht="54" customHeight="1" x14ac:dyDescent="0.35">
      <c r="A239" s="133" t="s">
        <v>2429</v>
      </c>
      <c r="B239" s="132">
        <v>41823</v>
      </c>
      <c r="C239" s="133">
        <v>12</v>
      </c>
      <c r="D239" s="133" t="s">
        <v>1394</v>
      </c>
      <c r="E239" s="133" t="s">
        <v>2430</v>
      </c>
      <c r="F239" s="133" t="s">
        <v>2399</v>
      </c>
      <c r="G239" s="133" t="s">
        <v>2431</v>
      </c>
      <c r="H239" s="133" t="s">
        <v>2432</v>
      </c>
      <c r="I239" s="133" t="s">
        <v>1050</v>
      </c>
      <c r="J239" s="417" t="s">
        <v>2433</v>
      </c>
      <c r="K239" s="134">
        <v>88589.9</v>
      </c>
      <c r="L239" s="135" t="s">
        <v>1400</v>
      </c>
      <c r="M239" s="135" t="s">
        <v>2434</v>
      </c>
      <c r="O239" s="75" t="s">
        <v>4665</v>
      </c>
      <c r="P239" s="78">
        <f t="shared" si="15"/>
        <v>88589.9</v>
      </c>
      <c r="Q239" s="16">
        <f t="shared" si="16"/>
        <v>41823</v>
      </c>
      <c r="R239" t="str">
        <f t="shared" si="17"/>
        <v>2014OB000628</v>
      </c>
      <c r="S239" t="str">
        <f t="shared" si="18"/>
        <v>2014NE000291</v>
      </c>
      <c r="T239" t="str">
        <f t="shared" si="19"/>
        <v>PAGAMENTO REF. A 1ª PARCELA DO REPASSE DOS RECURSOS FEM II, MUNICIPIO DE GOIANA/PE, CONSTRUÇÃO DA PRAÇA JULIO RABELO.</v>
      </c>
      <c r="V239" s="75" t="b">
        <f>A239='[1]FEM 2'!C239</f>
        <v>1</v>
      </c>
    </row>
    <row r="240" spans="1:22" ht="54" customHeight="1" x14ac:dyDescent="0.35">
      <c r="A240" s="133" t="s">
        <v>2435</v>
      </c>
      <c r="B240" s="132">
        <v>41823</v>
      </c>
      <c r="C240" s="133">
        <v>12</v>
      </c>
      <c r="D240" s="133" t="s">
        <v>1394</v>
      </c>
      <c r="E240" s="133" t="s">
        <v>2436</v>
      </c>
      <c r="F240" s="133" t="s">
        <v>2399</v>
      </c>
      <c r="G240" s="133" t="s">
        <v>2431</v>
      </c>
      <c r="H240" s="133" t="s">
        <v>2432</v>
      </c>
      <c r="I240" s="133" t="s">
        <v>1049</v>
      </c>
      <c r="J240" s="417" t="s">
        <v>2433</v>
      </c>
      <c r="K240" s="134">
        <v>500089</v>
      </c>
      <c r="L240" s="135" t="s">
        <v>1400</v>
      </c>
      <c r="M240" s="135" t="s">
        <v>2437</v>
      </c>
      <c r="O240" s="75" t="s">
        <v>4665</v>
      </c>
      <c r="P240" s="78">
        <f t="shared" si="15"/>
        <v>500089</v>
      </c>
      <c r="Q240" s="16">
        <f t="shared" si="16"/>
        <v>41823</v>
      </c>
      <c r="R240" t="str">
        <f t="shared" si="17"/>
        <v>2014OB000629</v>
      </c>
      <c r="S240" t="str">
        <f t="shared" si="18"/>
        <v>2014NE000291</v>
      </c>
      <c r="T240" t="str">
        <f t="shared" si="19"/>
        <v>PAGAMENTO REF. A 1ª PARCELA DO REPASSE DOS RECURSOS FEM II,MUNICIPIO GOIANA/PE, PAVIMENTAAÇÃO EM PARALELEPIPEDOS EM DIVRSAS RUAS.</v>
      </c>
      <c r="V240" s="75" t="b">
        <f>A240='[1]FEM 2'!C240</f>
        <v>1</v>
      </c>
    </row>
    <row r="241" spans="1:22" ht="54" customHeight="1" x14ac:dyDescent="0.35">
      <c r="A241" s="133" t="s">
        <v>2438</v>
      </c>
      <c r="B241" s="132">
        <v>41823</v>
      </c>
      <c r="C241" s="133">
        <v>12</v>
      </c>
      <c r="D241" s="133" t="s">
        <v>1394</v>
      </c>
      <c r="E241" s="133" t="s">
        <v>2439</v>
      </c>
      <c r="F241" s="133" t="s">
        <v>2399</v>
      </c>
      <c r="G241" s="133" t="s">
        <v>2440</v>
      </c>
      <c r="H241" s="133" t="s">
        <v>2441</v>
      </c>
      <c r="I241" s="133" t="s">
        <v>1058</v>
      </c>
      <c r="J241" s="417" t="s">
        <v>2442</v>
      </c>
      <c r="K241" s="134">
        <v>588678.9</v>
      </c>
      <c r="L241" s="135" t="s">
        <v>1400</v>
      </c>
      <c r="M241" s="135" t="s">
        <v>2443</v>
      </c>
      <c r="O241" s="75" t="s">
        <v>4665</v>
      </c>
      <c r="P241" s="78">
        <f t="shared" si="15"/>
        <v>588678.9</v>
      </c>
      <c r="Q241" s="16">
        <f t="shared" si="16"/>
        <v>41823</v>
      </c>
      <c r="R241" t="str">
        <f t="shared" si="17"/>
        <v>2014OB000634</v>
      </c>
      <c r="S241" t="str">
        <f t="shared" si="18"/>
        <v>2014NE000293</v>
      </c>
      <c r="T241" t="str">
        <f t="shared" si="19"/>
        <v>PAGAMENTO REF. A 1ª PARCELA DO REPASSE DOS RECURSOS FEM II,MUNICIPIO GRAVATÁ/PE, PAVIMENTAÇÃO DE DIVERSAS RUAS.</v>
      </c>
      <c r="V241" s="75" t="b">
        <f>A241='[1]FEM 2'!C241</f>
        <v>1</v>
      </c>
    </row>
    <row r="242" spans="1:22" ht="54" customHeight="1" x14ac:dyDescent="0.35">
      <c r="A242" s="133" t="s">
        <v>2444</v>
      </c>
      <c r="B242" s="132">
        <v>41823</v>
      </c>
      <c r="C242" s="133">
        <v>11</v>
      </c>
      <c r="D242" s="133" t="s">
        <v>1394</v>
      </c>
      <c r="E242" s="133" t="s">
        <v>2445</v>
      </c>
      <c r="F242" s="133" t="s">
        <v>2399</v>
      </c>
      <c r="G242" s="133" t="s">
        <v>2446</v>
      </c>
      <c r="H242" s="133" t="s">
        <v>2447</v>
      </c>
      <c r="I242" s="133" t="s">
        <v>1059</v>
      </c>
      <c r="J242" s="417" t="s">
        <v>2448</v>
      </c>
      <c r="K242" s="134">
        <v>132778.16</v>
      </c>
      <c r="L242" s="135" t="s">
        <v>1400</v>
      </c>
      <c r="M242" s="135" t="s">
        <v>2449</v>
      </c>
      <c r="O242" s="75" t="s">
        <v>4665</v>
      </c>
      <c r="P242" s="78">
        <f t="shared" si="15"/>
        <v>132778.16</v>
      </c>
      <c r="Q242" s="16">
        <f t="shared" si="16"/>
        <v>41823</v>
      </c>
      <c r="R242" t="str">
        <f t="shared" si="17"/>
        <v>2014OB000635</v>
      </c>
      <c r="S242" t="str">
        <f t="shared" si="18"/>
        <v>2014NE000294</v>
      </c>
      <c r="T242" t="str">
        <f t="shared" si="19"/>
        <v>PAGAMENTO REF. A 1ª PARCELA DO REPASSE DOS RECURSOS FEM II,MUNICIPIO IATI, IMPLATAÇÃO DO ATERRO SANITARIO.</v>
      </c>
      <c r="V242" s="75" t="b">
        <f>A242='[1]FEM 2'!C242</f>
        <v>1</v>
      </c>
    </row>
    <row r="243" spans="1:22" ht="54" customHeight="1" x14ac:dyDescent="0.35">
      <c r="A243" s="133" t="s">
        <v>2450</v>
      </c>
      <c r="B243" s="132">
        <v>41823</v>
      </c>
      <c r="C243" s="133">
        <v>12</v>
      </c>
      <c r="D243" s="133" t="s">
        <v>1394</v>
      </c>
      <c r="E243" s="133" t="s">
        <v>2451</v>
      </c>
      <c r="F243" s="133" t="s">
        <v>2399</v>
      </c>
      <c r="G243" s="133" t="s">
        <v>2452</v>
      </c>
      <c r="H243" s="133" t="s">
        <v>2453</v>
      </c>
      <c r="I243" s="133" t="s">
        <v>1232</v>
      </c>
      <c r="J243" s="417" t="s">
        <v>2454</v>
      </c>
      <c r="K243" s="134">
        <v>7760836.4000000004</v>
      </c>
      <c r="L243" s="135" t="s">
        <v>1400</v>
      </c>
      <c r="M243" s="135" t="s">
        <v>2455</v>
      </c>
      <c r="O243" s="75" t="s">
        <v>4665</v>
      </c>
      <c r="P243" s="78">
        <f t="shared" si="15"/>
        <v>7760836.4000000004</v>
      </c>
      <c r="Q243" s="16">
        <f t="shared" si="16"/>
        <v>41823</v>
      </c>
      <c r="R243" t="str">
        <f t="shared" si="17"/>
        <v>2014OB000636</v>
      </c>
      <c r="S243" t="str">
        <f t="shared" si="18"/>
        <v>2014NE000319</v>
      </c>
      <c r="T243" t="str">
        <f t="shared" si="19"/>
        <v>PAGAMENTO P/VIABILIZAR REPASSE DE RECURSOS FEM II,CONFORME LEI Nº 15.335 DE 25/06/2014.REF. A 1ª PARCELA.AO MUNICIPIO DE RECIFE/PE.EXECUÇÃO DE OBRAS DE REVESTIMENTO,PAVIMENTAÇÃO,URBANISMO E PAISAGISMO DO CANAL DO ARRUDA,LOCALIZADO NA AV.PROF.JOSÉ DO ANJOS(TRECHO AV.NORTE/AV PETROLINA.</v>
      </c>
      <c r="V243" s="75" t="b">
        <f>A243='[1]FEM 2'!C243</f>
        <v>1</v>
      </c>
    </row>
    <row r="244" spans="1:22" ht="54" customHeight="1" x14ac:dyDescent="0.35">
      <c r="A244" s="133" t="s">
        <v>2456</v>
      </c>
      <c r="B244" s="132">
        <v>41824</v>
      </c>
      <c r="C244" s="133">
        <v>11</v>
      </c>
      <c r="D244" s="133" t="s">
        <v>1394</v>
      </c>
      <c r="E244" s="133" t="s">
        <v>2457</v>
      </c>
      <c r="F244" s="133" t="s">
        <v>2458</v>
      </c>
      <c r="G244" s="133" t="s">
        <v>2446</v>
      </c>
      <c r="H244" s="133" t="s">
        <v>2447</v>
      </c>
      <c r="I244" s="133" t="s">
        <v>1060</v>
      </c>
      <c r="J244" s="417" t="s">
        <v>2448</v>
      </c>
      <c r="K244" s="134">
        <v>74761.31</v>
      </c>
      <c r="L244" s="135" t="s">
        <v>1400</v>
      </c>
      <c r="M244" s="135" t="s">
        <v>2459</v>
      </c>
      <c r="O244" s="75" t="s">
        <v>4665</v>
      </c>
      <c r="P244" s="78">
        <f t="shared" si="15"/>
        <v>74761.31</v>
      </c>
      <c r="Q244" s="16">
        <f t="shared" si="16"/>
        <v>41824</v>
      </c>
      <c r="R244" t="str">
        <f t="shared" si="17"/>
        <v>2014OB000637</v>
      </c>
      <c r="S244" t="str">
        <f t="shared" si="18"/>
        <v>2014NE000294</v>
      </c>
      <c r="T244" t="str">
        <f t="shared" si="19"/>
        <v>PAGAMENTO REF. A 1ª PARCELA DO REPASSE DOS RECURSOS FEM II, MUNICIPIO DE IATI, CONSTRUÇÃO DE UM PORTAL NA ENTRADA PRINCIPAL DA CIDADE.</v>
      </c>
      <c r="V244" s="75" t="b">
        <f>A244='[1]FEM 2'!C244</f>
        <v>1</v>
      </c>
    </row>
    <row r="245" spans="1:22" ht="54" customHeight="1" x14ac:dyDescent="0.35">
      <c r="A245" s="133" t="s">
        <v>2460</v>
      </c>
      <c r="B245" s="132">
        <v>41824</v>
      </c>
      <c r="C245" s="133">
        <v>11</v>
      </c>
      <c r="D245" s="133" t="s">
        <v>1394</v>
      </c>
      <c r="E245" s="133" t="s">
        <v>2461</v>
      </c>
      <c r="F245" s="133" t="s">
        <v>2458</v>
      </c>
      <c r="G245" s="133" t="s">
        <v>2446</v>
      </c>
      <c r="H245" s="133" t="s">
        <v>2447</v>
      </c>
      <c r="I245" s="133" t="s">
        <v>1062</v>
      </c>
      <c r="J245" s="417" t="s">
        <v>2448</v>
      </c>
      <c r="K245" s="134">
        <v>25719.67</v>
      </c>
      <c r="L245" s="135" t="s">
        <v>1400</v>
      </c>
      <c r="M245" s="135" t="s">
        <v>2462</v>
      </c>
      <c r="O245" s="75" t="s">
        <v>4665</v>
      </c>
      <c r="P245" s="78">
        <f t="shared" si="15"/>
        <v>25719.67</v>
      </c>
      <c r="Q245" s="16">
        <f t="shared" si="16"/>
        <v>41824</v>
      </c>
      <c r="R245" t="str">
        <f t="shared" si="17"/>
        <v>2014OB000638</v>
      </c>
      <c r="S245" t="str">
        <f t="shared" si="18"/>
        <v>2014NE000294</v>
      </c>
      <c r="T245" t="str">
        <f t="shared" si="19"/>
        <v>PAGAMENTO REF. A 1ª PARCELA DO REPASSE DOS RECURSOS FEM II, MUNICIPIO IATI/PE, CONSTRUÇÃO DA PRAÇA DE SANTA ROSA.</v>
      </c>
      <c r="V245" s="75" t="b">
        <f>A245='[1]FEM 2'!C245</f>
        <v>1</v>
      </c>
    </row>
    <row r="246" spans="1:22" ht="54" customHeight="1" x14ac:dyDescent="0.35">
      <c r="A246" s="133" t="s">
        <v>2463</v>
      </c>
      <c r="B246" s="132">
        <v>41824</v>
      </c>
      <c r="C246" s="133">
        <v>11</v>
      </c>
      <c r="D246" s="133" t="s">
        <v>1394</v>
      </c>
      <c r="E246" s="133" t="s">
        <v>2464</v>
      </c>
      <c r="F246" s="133" t="s">
        <v>2458</v>
      </c>
      <c r="G246" s="133" t="s">
        <v>2446</v>
      </c>
      <c r="H246" s="133" t="s">
        <v>2447</v>
      </c>
      <c r="I246" s="133" t="s">
        <v>1061</v>
      </c>
      <c r="J246" s="417" t="s">
        <v>2448</v>
      </c>
      <c r="K246" s="134">
        <v>35767.360000000001</v>
      </c>
      <c r="L246" s="135" t="s">
        <v>1400</v>
      </c>
      <c r="M246" s="135" t="s">
        <v>2465</v>
      </c>
      <c r="O246" s="75" t="s">
        <v>4665</v>
      </c>
      <c r="P246" s="78">
        <f t="shared" si="15"/>
        <v>35767.360000000001</v>
      </c>
      <c r="Q246" s="16">
        <f t="shared" si="16"/>
        <v>41824</v>
      </c>
      <c r="R246" t="str">
        <f t="shared" si="17"/>
        <v>2014OB000639</v>
      </c>
      <c r="S246" t="str">
        <f t="shared" si="18"/>
        <v>2014NE000294</v>
      </c>
      <c r="T246" t="str">
        <f t="shared" si="19"/>
        <v>PAGAMENTO REF. A 1ª PARCELA DO REPASSE DOS RECURSOS FEM II,MUNICIPIO IATI/PE, CONSTRUÇÃO DE UMA PRAÇA NA SEDE DO MUNICIPIO.</v>
      </c>
      <c r="V246" s="75" t="b">
        <f>A246='[1]FEM 2'!C246</f>
        <v>1</v>
      </c>
    </row>
    <row r="247" spans="1:22" ht="54" customHeight="1" x14ac:dyDescent="0.35">
      <c r="A247" s="133" t="s">
        <v>2466</v>
      </c>
      <c r="B247" s="132">
        <v>41824</v>
      </c>
      <c r="C247" s="133">
        <v>11</v>
      </c>
      <c r="D247" s="133" t="s">
        <v>1394</v>
      </c>
      <c r="E247" s="133" t="s">
        <v>2467</v>
      </c>
      <c r="F247" s="133" t="s">
        <v>2458</v>
      </c>
      <c r="G247" s="133" t="s">
        <v>2468</v>
      </c>
      <c r="H247" s="133" t="s">
        <v>2469</v>
      </c>
      <c r="I247" s="133" t="s">
        <v>1064</v>
      </c>
      <c r="J247" s="417" t="s">
        <v>2470</v>
      </c>
      <c r="K247" s="134">
        <v>168651.24</v>
      </c>
      <c r="L247" s="135" t="s">
        <v>1400</v>
      </c>
      <c r="M247" s="135" t="s">
        <v>2471</v>
      </c>
      <c r="O247" s="75" t="s">
        <v>4665</v>
      </c>
      <c r="P247" s="78">
        <f t="shared" si="15"/>
        <v>168651.24</v>
      </c>
      <c r="Q247" s="16">
        <f t="shared" si="16"/>
        <v>41824</v>
      </c>
      <c r="R247" t="str">
        <f t="shared" si="17"/>
        <v>2014OB000640</v>
      </c>
      <c r="S247" t="str">
        <f t="shared" si="18"/>
        <v>2014NE000295</v>
      </c>
      <c r="T247" t="str">
        <f t="shared" si="19"/>
        <v>PAGAMENTO REF. A 1ª PARCELA DO REPASSE DOS RECURSOS FEM II,MUNICIPIO IBIMIRIM/PE, CONSTRUÇÃO DE ESTADIO DE FUTEBOL NO BAIRRO DE LAGES.</v>
      </c>
      <c r="V247" s="75" t="b">
        <f>A247='[1]FEM 2'!C247</f>
        <v>1</v>
      </c>
    </row>
    <row r="248" spans="1:22" ht="54" customHeight="1" x14ac:dyDescent="0.35">
      <c r="A248" s="133" t="s">
        <v>2472</v>
      </c>
      <c r="B248" s="132">
        <v>41824</v>
      </c>
      <c r="C248" s="133">
        <v>11</v>
      </c>
      <c r="D248" s="133" t="s">
        <v>1394</v>
      </c>
      <c r="E248" s="133" t="s">
        <v>2473</v>
      </c>
      <c r="F248" s="133" t="s">
        <v>2458</v>
      </c>
      <c r="G248" s="133" t="s">
        <v>2468</v>
      </c>
      <c r="H248" s="133" t="s">
        <v>2469</v>
      </c>
      <c r="I248" s="133" t="s">
        <v>1063</v>
      </c>
      <c r="J248" s="417" t="s">
        <v>2470</v>
      </c>
      <c r="K248" s="134">
        <v>62448.14</v>
      </c>
      <c r="L248" s="135" t="s">
        <v>1400</v>
      </c>
      <c r="M248" s="135" t="s">
        <v>2474</v>
      </c>
      <c r="O248" s="75" t="s">
        <v>4665</v>
      </c>
      <c r="P248" s="78">
        <f t="shared" si="15"/>
        <v>62448.14</v>
      </c>
      <c r="Q248" s="16">
        <f t="shared" si="16"/>
        <v>41824</v>
      </c>
      <c r="R248" t="str">
        <f t="shared" si="17"/>
        <v>2014OB000641</v>
      </c>
      <c r="S248" t="str">
        <f t="shared" si="18"/>
        <v>2014NE000295</v>
      </c>
      <c r="T248" t="str">
        <f t="shared" si="19"/>
        <v>PAGAMENTO REF. A 1ª PARCELA DO REPASSE DOS RECURSOS FEM II,MUNICIPIO DE IBIMIRIM/PE, REFORMA EM CASA DE SAUDE MARCOS FREIRE D'ÁVILA NO BAIRRO CENTRO.</v>
      </c>
      <c r="V248" s="75" t="b">
        <f>A248='[1]FEM 2'!C248</f>
        <v>1</v>
      </c>
    </row>
    <row r="249" spans="1:22" ht="54" customHeight="1" x14ac:dyDescent="0.35">
      <c r="A249" s="133" t="s">
        <v>2475</v>
      </c>
      <c r="B249" s="132">
        <v>41824</v>
      </c>
      <c r="C249" s="133">
        <v>11</v>
      </c>
      <c r="D249" s="133" t="s">
        <v>1394</v>
      </c>
      <c r="E249" s="133" t="s">
        <v>2476</v>
      </c>
      <c r="F249" s="133" t="s">
        <v>2458</v>
      </c>
      <c r="G249" s="133" t="s">
        <v>2468</v>
      </c>
      <c r="H249" s="133" t="s">
        <v>2469</v>
      </c>
      <c r="I249" s="133" t="s">
        <v>1066</v>
      </c>
      <c r="J249" s="417" t="s">
        <v>2470</v>
      </c>
      <c r="K249" s="134">
        <v>39266.879999999997</v>
      </c>
      <c r="L249" s="135" t="s">
        <v>1400</v>
      </c>
      <c r="M249" s="135" t="s">
        <v>2477</v>
      </c>
      <c r="O249" s="75" t="s">
        <v>4665</v>
      </c>
      <c r="P249" s="78">
        <f t="shared" si="15"/>
        <v>39266.879999999997</v>
      </c>
      <c r="Q249" s="16">
        <f t="shared" si="16"/>
        <v>41824</v>
      </c>
      <c r="R249" t="str">
        <f t="shared" si="17"/>
        <v>2014OB000642</v>
      </c>
      <c r="S249" t="str">
        <f t="shared" si="18"/>
        <v>2014NE000295</v>
      </c>
      <c r="T249" t="str">
        <f t="shared" si="19"/>
        <v>PAGAMENTO REF. A 1ª PARCELA DO REPASSE DOS RECURSOS FEM II,MUNICIPIO IBIMIRIM, REFORMA NA QUADRA POLIESPORTIVA JOÃO INOCENCIO CORREIA LIMA.</v>
      </c>
      <c r="V249" s="75" t="b">
        <f>A249='[1]FEM 2'!C249</f>
        <v>1</v>
      </c>
    </row>
    <row r="250" spans="1:22" ht="54" customHeight="1" x14ac:dyDescent="0.35">
      <c r="A250" s="133" t="s">
        <v>2478</v>
      </c>
      <c r="B250" s="132">
        <v>41824</v>
      </c>
      <c r="C250" s="133">
        <v>11</v>
      </c>
      <c r="D250" s="133" t="s">
        <v>1394</v>
      </c>
      <c r="E250" s="133" t="s">
        <v>2479</v>
      </c>
      <c r="F250" s="133" t="s">
        <v>2458</v>
      </c>
      <c r="G250" s="133" t="s">
        <v>2468</v>
      </c>
      <c r="H250" s="133" t="s">
        <v>2469</v>
      </c>
      <c r="I250" s="133" t="s">
        <v>1065</v>
      </c>
      <c r="J250" s="417" t="s">
        <v>2470</v>
      </c>
      <c r="K250" s="134">
        <v>45114.68</v>
      </c>
      <c r="L250" s="135" t="s">
        <v>1400</v>
      </c>
      <c r="M250" s="135" t="s">
        <v>2480</v>
      </c>
      <c r="O250" s="75" t="s">
        <v>4665</v>
      </c>
      <c r="P250" s="78">
        <f t="shared" si="15"/>
        <v>45114.68</v>
      </c>
      <c r="Q250" s="16">
        <f t="shared" si="16"/>
        <v>41824</v>
      </c>
      <c r="R250" t="str">
        <f t="shared" si="17"/>
        <v>2014OB000643</v>
      </c>
      <c r="S250" t="str">
        <f t="shared" si="18"/>
        <v>2014NE000295</v>
      </c>
      <c r="T250" t="str">
        <f t="shared" si="19"/>
        <v>PAGAMENTO REF. A 1ª PARCELA DO REPASSE DOS RECURSOS FEM II,MUNICIPIO IBIMIRIM/PE, REFORMA EM QUADRA POLIESPORTIVA NO BAIRRO AGROVILA IV.</v>
      </c>
      <c r="V250" s="75" t="b">
        <f>A250='[1]FEM 2'!C250</f>
        <v>1</v>
      </c>
    </row>
    <row r="251" spans="1:22" ht="54" customHeight="1" x14ac:dyDescent="0.35">
      <c r="A251" s="133" t="s">
        <v>2481</v>
      </c>
      <c r="B251" s="132">
        <v>41824</v>
      </c>
      <c r="C251" s="133">
        <v>12</v>
      </c>
      <c r="D251" s="133" t="s">
        <v>1394</v>
      </c>
      <c r="E251" s="133" t="s">
        <v>2482</v>
      </c>
      <c r="F251" s="133" t="s">
        <v>2458</v>
      </c>
      <c r="G251" s="133" t="s">
        <v>2483</v>
      </c>
      <c r="H251" s="133" t="s">
        <v>2484</v>
      </c>
      <c r="I251" s="133" t="s">
        <v>1069</v>
      </c>
      <c r="J251" s="417" t="s">
        <v>2485</v>
      </c>
      <c r="K251" s="134">
        <v>41651.24</v>
      </c>
      <c r="L251" s="135" t="s">
        <v>1400</v>
      </c>
      <c r="M251" s="135" t="s">
        <v>2486</v>
      </c>
      <c r="O251" s="75" t="s">
        <v>4665</v>
      </c>
      <c r="P251" s="78">
        <f t="shared" si="15"/>
        <v>41651.24</v>
      </c>
      <c r="Q251" s="16">
        <f t="shared" si="16"/>
        <v>41824</v>
      </c>
      <c r="R251" t="str">
        <f t="shared" si="17"/>
        <v>2014OB000644</v>
      </c>
      <c r="S251" t="str">
        <f t="shared" si="18"/>
        <v>2014NE000296</v>
      </c>
      <c r="T251" t="str">
        <f t="shared" si="19"/>
        <v>PAGAMENTO REF. A 1ª PARCELA DO REPASSE DOS RECURSOS FEM II,MUNICIPIO IBIRAJUBA/PE, MANUTENÇÃO E AMPLIAÇÃO DO CEMITERIO MUNICIPAL.</v>
      </c>
      <c r="V251" s="75" t="b">
        <f>A251='[1]FEM 2'!C251</f>
        <v>1</v>
      </c>
    </row>
    <row r="252" spans="1:22" ht="54" customHeight="1" x14ac:dyDescent="0.35">
      <c r="A252" s="133" t="s">
        <v>2487</v>
      </c>
      <c r="B252" s="132">
        <v>41824</v>
      </c>
      <c r="C252" s="133">
        <v>11</v>
      </c>
      <c r="D252" s="133" t="s">
        <v>1394</v>
      </c>
      <c r="E252" s="133" t="s">
        <v>2488</v>
      </c>
      <c r="F252" s="133" t="s">
        <v>2458</v>
      </c>
      <c r="G252" s="133" t="s">
        <v>2489</v>
      </c>
      <c r="H252" s="133" t="s">
        <v>2490</v>
      </c>
      <c r="I252" s="133" t="s">
        <v>1238</v>
      </c>
      <c r="J252" s="417" t="s">
        <v>2491</v>
      </c>
      <c r="K252" s="134">
        <v>15715.05</v>
      </c>
      <c r="L252" s="135" t="s">
        <v>1400</v>
      </c>
      <c r="M252" s="135" t="s">
        <v>2492</v>
      </c>
      <c r="O252" s="75" t="s">
        <v>4665</v>
      </c>
      <c r="P252" s="78">
        <f t="shared" si="15"/>
        <v>15715.05</v>
      </c>
      <c r="Q252" s="16">
        <f t="shared" si="16"/>
        <v>41824</v>
      </c>
      <c r="R252" t="str">
        <f t="shared" si="17"/>
        <v>2014OB000645</v>
      </c>
      <c r="S252" t="str">
        <f t="shared" si="18"/>
        <v>2014NE000312</v>
      </c>
      <c r="T252" t="str">
        <f t="shared" si="19"/>
        <v>RPAGAMENTO EF. 1ª PARCELA COM REPASSE DE RECURSO/FEM/2014,PARA O MUNICIPIO DE RIBEIRÃO/PE,IMPLANTAÇÃO E TERRAPLENAGEM IMPLATAÇÃO E ESCADARIA,CONFORME LEI Nº 15.335 DE 25/06/2014.</v>
      </c>
      <c r="V252" s="75" t="b">
        <f>A252='[1]FEM 2'!C252</f>
        <v>1</v>
      </c>
    </row>
    <row r="253" spans="1:22" ht="54" customHeight="1" x14ac:dyDescent="0.35">
      <c r="A253" s="133" t="s">
        <v>2493</v>
      </c>
      <c r="B253" s="132">
        <v>41824</v>
      </c>
      <c r="C253" s="133">
        <v>12</v>
      </c>
      <c r="D253" s="133" t="s">
        <v>1394</v>
      </c>
      <c r="E253" s="133" t="s">
        <v>2494</v>
      </c>
      <c r="F253" s="133" t="s">
        <v>2458</v>
      </c>
      <c r="G253" s="133" t="s">
        <v>2495</v>
      </c>
      <c r="H253" s="133" t="s">
        <v>2496</v>
      </c>
      <c r="I253" s="133" t="s">
        <v>1269</v>
      </c>
      <c r="J253" s="417" t="s">
        <v>2497</v>
      </c>
      <c r="K253" s="134">
        <v>6291.65</v>
      </c>
      <c r="L253" s="135" t="s">
        <v>1400</v>
      </c>
      <c r="M253" s="135" t="s">
        <v>2498</v>
      </c>
      <c r="O253" s="75" t="s">
        <v>4665</v>
      </c>
      <c r="P253" s="78">
        <f t="shared" si="15"/>
        <v>6291.65</v>
      </c>
      <c r="Q253" s="16">
        <f t="shared" si="16"/>
        <v>41824</v>
      </c>
      <c r="R253" t="str">
        <f t="shared" si="17"/>
        <v>2014OB000646</v>
      </c>
      <c r="S253" t="str">
        <f t="shared" si="18"/>
        <v>2014NE000323</v>
      </c>
      <c r="T253" t="str">
        <f t="shared" si="19"/>
        <v>Pagamento para viabilizar a 1ª parcela do repasse dos recursos do FEM II, ao Municipio de Santa Maria da Boa Vista , conf. Lei 15335 de 25/06/2014, CI 032/2014/SGTG.Construção sala empreendedor.</v>
      </c>
      <c r="V253" s="75" t="b">
        <f>A253='[1]FEM 2'!C253</f>
        <v>1</v>
      </c>
    </row>
    <row r="254" spans="1:22" ht="54" customHeight="1" x14ac:dyDescent="0.35">
      <c r="A254" s="133" t="s">
        <v>2499</v>
      </c>
      <c r="B254" s="132">
        <v>41824</v>
      </c>
      <c r="C254" s="133">
        <v>12</v>
      </c>
      <c r="D254" s="133" t="s">
        <v>1394</v>
      </c>
      <c r="E254" s="133" t="s">
        <v>2500</v>
      </c>
      <c r="F254" s="133" t="s">
        <v>2501</v>
      </c>
      <c r="G254" s="133" t="s">
        <v>2502</v>
      </c>
      <c r="H254" s="133" t="s">
        <v>2503</v>
      </c>
      <c r="I254" s="133" t="s">
        <v>1372</v>
      </c>
      <c r="J254" s="417" t="s">
        <v>2504</v>
      </c>
      <c r="K254" s="134">
        <v>85215.87</v>
      </c>
      <c r="L254" s="135" t="s">
        <v>1400</v>
      </c>
      <c r="M254" s="135" t="s">
        <v>2505</v>
      </c>
      <c r="O254" s="75" t="s">
        <v>4665</v>
      </c>
      <c r="P254" s="78">
        <f t="shared" si="15"/>
        <v>85215.87</v>
      </c>
      <c r="Q254" s="16">
        <f t="shared" si="16"/>
        <v>41824</v>
      </c>
      <c r="R254" t="str">
        <f t="shared" si="17"/>
        <v>2014OB000647</v>
      </c>
      <c r="S254" t="str">
        <f t="shared" si="18"/>
        <v>2014NE000361</v>
      </c>
      <c r="T254" t="str">
        <f t="shared" si="19"/>
        <v>PAGAMENTO PARA VIABILIZAR REPASSE DE RECURSOS FEM II, REF. A 1ª PARCELA, MUNICIPIO DE XEXEU/PE, REFORMA DAS PRAÇAS DA RUA ALEGRIA,LOCALIZADA NA SEDE DO MUNICIPIO.</v>
      </c>
      <c r="V254" s="75" t="b">
        <f>A254='[1]FEM 2'!C254</f>
        <v>1</v>
      </c>
    </row>
    <row r="255" spans="1:22" ht="54" customHeight="1" x14ac:dyDescent="0.35">
      <c r="A255" s="133" t="s">
        <v>2506</v>
      </c>
      <c r="B255" s="132">
        <v>41824</v>
      </c>
      <c r="C255" s="133">
        <v>12</v>
      </c>
      <c r="D255" s="133" t="s">
        <v>1394</v>
      </c>
      <c r="E255" s="133" t="s">
        <v>2507</v>
      </c>
      <c r="F255" s="133" t="s">
        <v>2501</v>
      </c>
      <c r="G255" s="133" t="s">
        <v>2502</v>
      </c>
      <c r="H255" s="133" t="s">
        <v>2503</v>
      </c>
      <c r="I255" s="133" t="s">
        <v>1373</v>
      </c>
      <c r="J255" s="417" t="s">
        <v>2504</v>
      </c>
      <c r="K255" s="134">
        <v>92987.77</v>
      </c>
      <c r="L255" s="135" t="s">
        <v>1400</v>
      </c>
      <c r="M255" s="135" t="s">
        <v>2508</v>
      </c>
      <c r="O255" s="75" t="s">
        <v>4665</v>
      </c>
      <c r="P255" s="78">
        <f t="shared" si="15"/>
        <v>92987.77</v>
      </c>
      <c r="Q255" s="16">
        <f t="shared" si="16"/>
        <v>41824</v>
      </c>
      <c r="R255" t="str">
        <f t="shared" si="17"/>
        <v>2014OB000648</v>
      </c>
      <c r="S255" t="str">
        <f t="shared" si="18"/>
        <v>2014NE000361</v>
      </c>
      <c r="T255" t="str">
        <f t="shared" si="19"/>
        <v>PAGAMENTO PARA VIABILIZAR REPASSE DE RECURSOS FEM II, REF. A 1ª PARCELA, MUNICIPIO DE XEXEU/PE, PAVIMENTAÇÃO DE DIVERSAS RUAS, RUA DO CEMITÉRIO, BAIRRO 07 DE SETEMBRO E OUTROS.</v>
      </c>
      <c r="V255" s="75" t="b">
        <f>A255='[1]FEM 2'!C255</f>
        <v>1</v>
      </c>
    </row>
    <row r="256" spans="1:22" ht="54" customHeight="1" x14ac:dyDescent="0.35">
      <c r="A256" s="133" t="s">
        <v>2509</v>
      </c>
      <c r="B256" s="132">
        <v>41824</v>
      </c>
      <c r="C256" s="133">
        <v>12</v>
      </c>
      <c r="D256" s="133" t="s">
        <v>1394</v>
      </c>
      <c r="E256" s="133" t="s">
        <v>2510</v>
      </c>
      <c r="F256" s="133" t="s">
        <v>2501</v>
      </c>
      <c r="G256" s="133" t="s">
        <v>2502</v>
      </c>
      <c r="H256" s="133" t="s">
        <v>2503</v>
      </c>
      <c r="I256" s="133" t="s">
        <v>1374</v>
      </c>
      <c r="J256" s="417" t="s">
        <v>2504</v>
      </c>
      <c r="K256" s="134">
        <v>48211.32</v>
      </c>
      <c r="L256" s="135" t="s">
        <v>1400</v>
      </c>
      <c r="M256" s="135" t="s">
        <v>2511</v>
      </c>
      <c r="O256" s="75" t="s">
        <v>4665</v>
      </c>
      <c r="P256" s="78">
        <f t="shared" si="15"/>
        <v>48211.32</v>
      </c>
      <c r="Q256" s="16">
        <f t="shared" si="16"/>
        <v>41824</v>
      </c>
      <c r="R256" t="str">
        <f t="shared" si="17"/>
        <v>2014OB000649</v>
      </c>
      <c r="S256" t="str">
        <f t="shared" si="18"/>
        <v>2014NE000361</v>
      </c>
      <c r="T256" t="str">
        <f t="shared" si="19"/>
        <v>PAGAMENTO PARA VIABILIZAR REPASSE DE RECURSOS FEM II, REF. A 1ª PARCELA, MUNICIPIO DE XEXEU/PE, EXECUÇÃO DE FACHADA DE PREFEITURA.</v>
      </c>
      <c r="V256" s="75" t="b">
        <f>A256='[1]FEM 2'!C256</f>
        <v>1</v>
      </c>
    </row>
    <row r="257" spans="1:22" ht="54" customHeight="1" x14ac:dyDescent="0.35">
      <c r="A257" s="133" t="s">
        <v>2512</v>
      </c>
      <c r="B257" s="132">
        <v>41824</v>
      </c>
      <c r="C257" s="133">
        <v>11</v>
      </c>
      <c r="D257" s="133" t="s">
        <v>1394</v>
      </c>
      <c r="E257" s="133" t="s">
        <v>2513</v>
      </c>
      <c r="F257" s="133" t="s">
        <v>2501</v>
      </c>
      <c r="G257" s="133" t="s">
        <v>2514</v>
      </c>
      <c r="H257" s="133" t="s">
        <v>2515</v>
      </c>
      <c r="I257" s="133" t="s">
        <v>1326</v>
      </c>
      <c r="J257" s="417" t="s">
        <v>2516</v>
      </c>
      <c r="K257" s="134">
        <v>316980.95</v>
      </c>
      <c r="L257" s="135" t="s">
        <v>1400</v>
      </c>
      <c r="M257" s="135" t="s">
        <v>2517</v>
      </c>
      <c r="O257" s="75" t="s">
        <v>4665</v>
      </c>
      <c r="P257" s="78">
        <f t="shared" si="15"/>
        <v>316980.95</v>
      </c>
      <c r="Q257" s="16">
        <f t="shared" si="16"/>
        <v>41824</v>
      </c>
      <c r="R257" t="str">
        <f t="shared" si="17"/>
        <v>2014OB000650</v>
      </c>
      <c r="S257" t="str">
        <f t="shared" si="18"/>
        <v>2014NE000342</v>
      </c>
      <c r="T257" t="str">
        <f t="shared" si="19"/>
        <v>PAGAMENTO P/VIABILIZAR REPASSE DE RECURSOS FEM II,CONFORME LEI Nº 15.335 DE 25/06/2014.REF. A 1ª PARCELA.AO MUNICIPIO DE TABIRA/PE.PAVIMENTAÇÃO COM PARALELEPIPEDO GRANITICOS EM DIVERSAS RUAS DO MUNICIPIO.</v>
      </c>
      <c r="V257" s="75" t="b">
        <f>A257='[1]FEM 2'!C257</f>
        <v>1</v>
      </c>
    </row>
    <row r="258" spans="1:22" ht="54" customHeight="1" x14ac:dyDescent="0.35">
      <c r="A258" s="133" t="s">
        <v>2518</v>
      </c>
      <c r="B258" s="132">
        <v>41824</v>
      </c>
      <c r="C258" s="133">
        <v>12</v>
      </c>
      <c r="D258" s="133" t="s">
        <v>1394</v>
      </c>
      <c r="E258" s="133" t="s">
        <v>2519</v>
      </c>
      <c r="F258" s="133" t="s">
        <v>2501</v>
      </c>
      <c r="G258" s="133" t="s">
        <v>2520</v>
      </c>
      <c r="H258" s="133" t="s">
        <v>2521</v>
      </c>
      <c r="I258" s="133" t="s">
        <v>1327</v>
      </c>
      <c r="J258" s="417" t="s">
        <v>2522</v>
      </c>
      <c r="K258" s="134">
        <v>181131.96</v>
      </c>
      <c r="L258" s="135" t="s">
        <v>1400</v>
      </c>
      <c r="M258" s="135" t="s">
        <v>2523</v>
      </c>
      <c r="O258" s="75" t="s">
        <v>4665</v>
      </c>
      <c r="P258" s="78">
        <f t="shared" si="15"/>
        <v>181131.96</v>
      </c>
      <c r="Q258" s="16">
        <f t="shared" si="16"/>
        <v>41824</v>
      </c>
      <c r="R258" t="str">
        <f t="shared" si="17"/>
        <v>2014OB000651</v>
      </c>
      <c r="S258" t="str">
        <f t="shared" si="18"/>
        <v>2014NE000343</v>
      </c>
      <c r="T258" t="str">
        <f t="shared" si="19"/>
        <v>PAGAMENTO P/VIABILIZAR REPASSE DE RECURSOS FEM II,CONFORME LEI Nº 15.335 DE 25/06/2014.REF. A 1ª PARCELA.AO MUNICIPIO DE TACAIMBÓ/PE.CONSTRUÇÃO DE CANAL DE DRENAGEM.</v>
      </c>
      <c r="V258" s="75" t="b">
        <f>A258='[1]FEM 2'!C258</f>
        <v>1</v>
      </c>
    </row>
    <row r="259" spans="1:22" ht="54" customHeight="1" x14ac:dyDescent="0.35">
      <c r="A259" s="133" t="s">
        <v>2524</v>
      </c>
      <c r="B259" s="132">
        <v>41824</v>
      </c>
      <c r="C259" s="133">
        <v>11</v>
      </c>
      <c r="D259" s="133" t="s">
        <v>1394</v>
      </c>
      <c r="E259" s="133" t="s">
        <v>2525</v>
      </c>
      <c r="F259" s="133" t="s">
        <v>2501</v>
      </c>
      <c r="G259" s="133" t="s">
        <v>2489</v>
      </c>
      <c r="H259" s="133" t="s">
        <v>2490</v>
      </c>
      <c r="I259" s="133" t="s">
        <v>1235</v>
      </c>
      <c r="J259" s="417" t="s">
        <v>2491</v>
      </c>
      <c r="K259" s="134">
        <v>129659.28</v>
      </c>
      <c r="L259" s="135" t="s">
        <v>1400</v>
      </c>
      <c r="M259" s="135" t="s">
        <v>2526</v>
      </c>
      <c r="O259" s="75" t="s">
        <v>4665</v>
      </c>
      <c r="P259" s="78">
        <f t="shared" si="15"/>
        <v>129659.28</v>
      </c>
      <c r="Q259" s="16">
        <f t="shared" si="16"/>
        <v>41824</v>
      </c>
      <c r="R259" t="str">
        <f t="shared" si="17"/>
        <v>2014OB000652</v>
      </c>
      <c r="S259" t="str">
        <f t="shared" si="18"/>
        <v>2014NE000312</v>
      </c>
      <c r="T259" t="str">
        <f t="shared" si="19"/>
        <v>PAGAMENTO REF. 1ª PARCELA COM REPASSE DE RECURSO/FEM/2014,PARA O MUNICIPIO DE RIBEIRÃO/PE,TERRAPLENAGEM PAVIMENTAÇÃO,CONFORME LEI Nº 15.335 DE 25/06/2014.</v>
      </c>
      <c r="V259" s="75" t="b">
        <f>A259='[1]FEM 2'!C259</f>
        <v>1</v>
      </c>
    </row>
    <row r="260" spans="1:22" ht="54" customHeight="1" x14ac:dyDescent="0.35">
      <c r="A260" s="133" t="s">
        <v>2527</v>
      </c>
      <c r="B260" s="132">
        <v>41824</v>
      </c>
      <c r="C260" s="133">
        <v>11</v>
      </c>
      <c r="D260" s="133" t="s">
        <v>1394</v>
      </c>
      <c r="E260" s="133" t="s">
        <v>2528</v>
      </c>
      <c r="F260" s="133" t="s">
        <v>2501</v>
      </c>
      <c r="G260" s="133" t="s">
        <v>2529</v>
      </c>
      <c r="H260" s="133" t="s">
        <v>2530</v>
      </c>
      <c r="I260" s="133" t="s">
        <v>1328</v>
      </c>
      <c r="J260" s="417" t="s">
        <v>2531</v>
      </c>
      <c r="K260" s="134">
        <v>8998.84</v>
      </c>
      <c r="L260" s="135" t="s">
        <v>1400</v>
      </c>
      <c r="M260" s="135" t="s">
        <v>2532</v>
      </c>
      <c r="O260" s="75" t="s">
        <v>4665</v>
      </c>
      <c r="P260" s="78">
        <f t="shared" ref="P260:P323" si="20">K260</f>
        <v>8998.84</v>
      </c>
      <c r="Q260" s="16">
        <f t="shared" ref="Q260:Q323" si="21">B260</f>
        <v>41824</v>
      </c>
      <c r="R260" t="str">
        <f t="shared" ref="R260:R323" si="22">A260</f>
        <v>2014OB000653</v>
      </c>
      <c r="S260" t="str">
        <f t="shared" ref="S260:S323" si="23">G260</f>
        <v>2014NE000344</v>
      </c>
      <c r="T260" t="str">
        <f t="shared" ref="T260:T323" si="24">M260</f>
        <v>PAGAMENTO P/VIABILIZAR REPASSE DE RECURSOS FEM II,CONFORME LEI Nº 15.335 DE 25/06/2014.REF. A 1ª PARCELA.AO MUNICIPIO DE TACARATU/PE.URBANIZAÇÃO,ILUMINAÇÃO DA AVENIDA ARISTIDES TELES DE MENEZES.</v>
      </c>
      <c r="V260" s="75" t="b">
        <f>A260='[1]FEM 2'!C260</f>
        <v>1</v>
      </c>
    </row>
    <row r="261" spans="1:22" ht="54" customHeight="1" x14ac:dyDescent="0.35">
      <c r="A261" s="133" t="s">
        <v>2533</v>
      </c>
      <c r="B261" s="132">
        <v>41824</v>
      </c>
      <c r="C261" s="133">
        <v>12</v>
      </c>
      <c r="D261" s="133" t="s">
        <v>1394</v>
      </c>
      <c r="E261" s="133" t="s">
        <v>2534</v>
      </c>
      <c r="F261" s="133" t="s">
        <v>2501</v>
      </c>
      <c r="G261" s="133" t="s">
        <v>2483</v>
      </c>
      <c r="H261" s="133" t="s">
        <v>2484</v>
      </c>
      <c r="I261" s="133" t="s">
        <v>1070</v>
      </c>
      <c r="J261" s="417" t="s">
        <v>2485</v>
      </c>
      <c r="K261" s="134">
        <v>35720.18</v>
      </c>
      <c r="L261" s="135" t="s">
        <v>1400</v>
      </c>
      <c r="M261" s="135" t="s">
        <v>2535</v>
      </c>
      <c r="O261" s="75" t="s">
        <v>4665</v>
      </c>
      <c r="P261" s="78">
        <f t="shared" si="20"/>
        <v>35720.18</v>
      </c>
      <c r="Q261" s="16">
        <f t="shared" si="21"/>
        <v>41824</v>
      </c>
      <c r="R261" t="str">
        <f t="shared" si="22"/>
        <v>2014OB000654</v>
      </c>
      <c r="S261" t="str">
        <f t="shared" si="23"/>
        <v>2014NE000296</v>
      </c>
      <c r="T261" t="str">
        <f t="shared" si="24"/>
        <v>PAGAMENTO REF. A 1ª PARCELA DO REPASSE DOS RECURSOS FEM II,MUNICIPIO IBIRAJUBA/PE, CONSTRUÇÃO DA PRAÇA DO MULTIRÃO.</v>
      </c>
      <c r="V261" s="75" t="b">
        <f>A261='[1]FEM 2'!C261</f>
        <v>1</v>
      </c>
    </row>
    <row r="262" spans="1:22" ht="54" customHeight="1" x14ac:dyDescent="0.35">
      <c r="A262" s="133" t="s">
        <v>2536</v>
      </c>
      <c r="B262" s="132">
        <v>41824</v>
      </c>
      <c r="C262" s="133">
        <v>11</v>
      </c>
      <c r="D262" s="133" t="s">
        <v>1394</v>
      </c>
      <c r="E262" s="133" t="s">
        <v>2537</v>
      </c>
      <c r="F262" s="133" t="s">
        <v>2501</v>
      </c>
      <c r="G262" s="133" t="s">
        <v>2529</v>
      </c>
      <c r="H262" s="133" t="s">
        <v>2530</v>
      </c>
      <c r="I262" s="133" t="s">
        <v>1329</v>
      </c>
      <c r="J262" s="417" t="s">
        <v>2531</v>
      </c>
      <c r="K262" s="134">
        <v>51714.32</v>
      </c>
      <c r="L262" s="135" t="s">
        <v>1400</v>
      </c>
      <c r="M262" s="135" t="s">
        <v>2538</v>
      </c>
      <c r="O262" s="75" t="s">
        <v>4665</v>
      </c>
      <c r="P262" s="78">
        <f t="shared" si="20"/>
        <v>51714.32</v>
      </c>
      <c r="Q262" s="16">
        <f t="shared" si="21"/>
        <v>41824</v>
      </c>
      <c r="R262" t="str">
        <f t="shared" si="22"/>
        <v>2014OB000655</v>
      </c>
      <c r="S262" t="str">
        <f t="shared" si="23"/>
        <v>2014NE000344</v>
      </c>
      <c r="T262" t="str">
        <f t="shared" si="24"/>
        <v>PAGAMENTO P/VIABILIZAR REPASSE DE RECURSOS FEM II,CONFORME LEI Nº 15.335 DE 25/06/2014.REF. A 1ª PARCELA.AO MUNICIPIO DE TACARATU/PE.URBANIZAÇÃO,ILUMINAÇÃO DA AVENIDA DEP.AFONSO FERRAZ,NO DISTRITO DE CARAIBEIRAS</v>
      </c>
      <c r="V262" s="75" t="b">
        <f>A262='[1]FEM 2'!C262</f>
        <v>1</v>
      </c>
    </row>
    <row r="263" spans="1:22" ht="54" customHeight="1" x14ac:dyDescent="0.35">
      <c r="A263" s="133" t="s">
        <v>2539</v>
      </c>
      <c r="B263" s="132">
        <v>41824</v>
      </c>
      <c r="C263" s="133">
        <v>11</v>
      </c>
      <c r="D263" s="133" t="s">
        <v>1394</v>
      </c>
      <c r="E263" s="133" t="s">
        <v>2540</v>
      </c>
      <c r="F263" s="133" t="s">
        <v>2501</v>
      </c>
      <c r="G263" s="133" t="s">
        <v>2529</v>
      </c>
      <c r="H263" s="133" t="s">
        <v>2530</v>
      </c>
      <c r="I263" s="133" t="s">
        <v>1331</v>
      </c>
      <c r="J263" s="417" t="s">
        <v>2531</v>
      </c>
      <c r="K263" s="134">
        <v>56859.22</v>
      </c>
      <c r="L263" s="135" t="s">
        <v>1400</v>
      </c>
      <c r="M263" s="135" t="s">
        <v>2541</v>
      </c>
      <c r="O263" s="75" t="s">
        <v>4665</v>
      </c>
      <c r="P263" s="78">
        <f t="shared" si="20"/>
        <v>56859.22</v>
      </c>
      <c r="Q263" s="16">
        <f t="shared" si="21"/>
        <v>41824</v>
      </c>
      <c r="R263" t="str">
        <f t="shared" si="22"/>
        <v>2014OB000656</v>
      </c>
      <c r="S263" t="str">
        <f t="shared" si="23"/>
        <v>2014NE000344</v>
      </c>
      <c r="T263" t="str">
        <f t="shared" si="24"/>
        <v>PAGAMENTO P/VIABILIZAR REPASSE DE RECURSOS FEM II,CONFORME LEI Nº 15.335 DE 25/06/2014.REF. A 1ª PARCELA.AO MUNICIPIO DE TACARATU/PE.URBANIZAÇÃO,ILUMINAÇÃO DA AVENIDA JOSÉ ESTEVÃO,NO DISTRITO DE CARAIBEIRAS.</v>
      </c>
      <c r="V263" s="75" t="b">
        <f>A263='[1]FEM 2'!C263</f>
        <v>1</v>
      </c>
    </row>
    <row r="264" spans="1:22" ht="54" customHeight="1" x14ac:dyDescent="0.35">
      <c r="A264" s="133" t="s">
        <v>2542</v>
      </c>
      <c r="B264" s="132">
        <v>41824</v>
      </c>
      <c r="C264" s="133">
        <v>11</v>
      </c>
      <c r="D264" s="133" t="s">
        <v>1394</v>
      </c>
      <c r="E264" s="133" t="s">
        <v>2543</v>
      </c>
      <c r="F264" s="133" t="s">
        <v>2501</v>
      </c>
      <c r="G264" s="133" t="s">
        <v>2529</v>
      </c>
      <c r="H264" s="133" t="s">
        <v>2530</v>
      </c>
      <c r="I264" s="133" t="s">
        <v>1330</v>
      </c>
      <c r="J264" s="417" t="s">
        <v>2531</v>
      </c>
      <c r="K264" s="134">
        <v>93486.99</v>
      </c>
      <c r="L264" s="135" t="s">
        <v>1400</v>
      </c>
      <c r="M264" s="135" t="s">
        <v>2544</v>
      </c>
      <c r="O264" s="75" t="s">
        <v>4665</v>
      </c>
      <c r="P264" s="78">
        <f t="shared" si="20"/>
        <v>93486.99</v>
      </c>
      <c r="Q264" s="16">
        <f t="shared" si="21"/>
        <v>41824</v>
      </c>
      <c r="R264" t="str">
        <f t="shared" si="22"/>
        <v>2014OB000657</v>
      </c>
      <c r="S264" t="str">
        <f t="shared" si="23"/>
        <v>2014NE000344</v>
      </c>
      <c r="T264" t="str">
        <f t="shared" si="24"/>
        <v>PAGAMENTO P/VIABILIZAR REPASSE DE RECURSOS FEM II,CONFORME LEI Nº 15.335 DE 25/06/2014.REF. A 1ª PARCELA.AO MUNICIPIO DE TACARATU/PE.URBANIZAÇÃO,ILUMINAÇÃO DA AVENIDA MANOEL MARIANO</v>
      </c>
      <c r="V264" s="75" t="b">
        <f>A264='[1]FEM 2'!C264</f>
        <v>1</v>
      </c>
    </row>
    <row r="265" spans="1:22" ht="54" customHeight="1" x14ac:dyDescent="0.35">
      <c r="A265" s="133" t="s">
        <v>2545</v>
      </c>
      <c r="B265" s="132">
        <v>41824</v>
      </c>
      <c r="C265" s="133">
        <v>12</v>
      </c>
      <c r="D265" s="133" t="s">
        <v>1394</v>
      </c>
      <c r="E265" s="133" t="s">
        <v>2546</v>
      </c>
      <c r="F265" s="133" t="s">
        <v>2501</v>
      </c>
      <c r="G265" s="133" t="s">
        <v>2483</v>
      </c>
      <c r="H265" s="133" t="s">
        <v>2484</v>
      </c>
      <c r="I265" s="133" t="s">
        <v>1067</v>
      </c>
      <c r="J265" s="417" t="s">
        <v>2485</v>
      </c>
      <c r="K265" s="134">
        <v>46525.89</v>
      </c>
      <c r="L265" s="135" t="s">
        <v>1400</v>
      </c>
      <c r="M265" s="135" t="s">
        <v>2547</v>
      </c>
      <c r="O265" s="75" t="s">
        <v>4665</v>
      </c>
      <c r="P265" s="78">
        <f t="shared" si="20"/>
        <v>46525.89</v>
      </c>
      <c r="Q265" s="16">
        <f t="shared" si="21"/>
        <v>41824</v>
      </c>
      <c r="R265" t="str">
        <f t="shared" si="22"/>
        <v>2014OB000658</v>
      </c>
      <c r="S265" t="str">
        <f t="shared" si="23"/>
        <v>2014NE000296</v>
      </c>
      <c r="T265" t="str">
        <f t="shared" si="24"/>
        <v>PAGAMENTO REF. A 1ª PARCELA DO REPASSE DOS RECURSOS FEM II, MUNICIPIO DE IBIRAJUBA/PE, IMPLANTAÇÃO DA REDE DE ESGOTO E DRENAGEM DA LAGOA 1 E LAGOA 2.</v>
      </c>
      <c r="V265" s="75" t="b">
        <f>A265='[1]FEM 2'!C265</f>
        <v>1</v>
      </c>
    </row>
    <row r="266" spans="1:22" ht="54" customHeight="1" x14ac:dyDescent="0.35">
      <c r="A266" s="133" t="s">
        <v>2548</v>
      </c>
      <c r="B266" s="132">
        <v>41824</v>
      </c>
      <c r="C266" s="133">
        <v>11</v>
      </c>
      <c r="D266" s="133" t="s">
        <v>1394</v>
      </c>
      <c r="E266" s="133" t="s">
        <v>2549</v>
      </c>
      <c r="F266" s="133" t="s">
        <v>2501</v>
      </c>
      <c r="G266" s="133" t="s">
        <v>2529</v>
      </c>
      <c r="H266" s="133" t="s">
        <v>2530</v>
      </c>
      <c r="I266" s="133" t="s">
        <v>1331</v>
      </c>
      <c r="J266" s="417" t="s">
        <v>2531</v>
      </c>
      <c r="K266" s="134">
        <v>60632.6</v>
      </c>
      <c r="L266" s="135" t="s">
        <v>1400</v>
      </c>
      <c r="M266" s="135" t="s">
        <v>2550</v>
      </c>
      <c r="O266" s="75" t="s">
        <v>4665</v>
      </c>
      <c r="P266" s="78">
        <f t="shared" si="20"/>
        <v>60632.6</v>
      </c>
      <c r="Q266" s="16">
        <f t="shared" si="21"/>
        <v>41824</v>
      </c>
      <c r="R266" t="str">
        <f t="shared" si="22"/>
        <v>2014OB000659</v>
      </c>
      <c r="S266" t="str">
        <f t="shared" si="23"/>
        <v>2014NE000344</v>
      </c>
      <c r="T266" t="str">
        <f t="shared" si="24"/>
        <v>PAGAMENTO P/VIABILIZAR REPASSE DE RECURSOS FEM II,CONFORME LEI Nº 15.335 DE 25/06/2014.REF. A 1ª PARCELA.AO MUNICIPIO DE TACARATU/PE.REFORMA E AMPLIAÇÃO DA PRAÇA FRACINA MARIA DE ARAÚJO NO DISTRITO DE CARAIBEIRAS.</v>
      </c>
      <c r="V266" s="75" t="b">
        <f>A266='[1]FEM 2'!C266</f>
        <v>1</v>
      </c>
    </row>
    <row r="267" spans="1:22" ht="54" customHeight="1" x14ac:dyDescent="0.35">
      <c r="A267" s="133" t="s">
        <v>2551</v>
      </c>
      <c r="B267" s="132">
        <v>41824</v>
      </c>
      <c r="C267" s="133">
        <v>11</v>
      </c>
      <c r="D267" s="133" t="s">
        <v>1394</v>
      </c>
      <c r="E267" s="133" t="s">
        <v>2552</v>
      </c>
      <c r="F267" s="133" t="s">
        <v>2501</v>
      </c>
      <c r="G267" s="133" t="s">
        <v>2489</v>
      </c>
      <c r="H267" s="133" t="s">
        <v>2490</v>
      </c>
      <c r="I267" s="133" t="s">
        <v>1236</v>
      </c>
      <c r="J267" s="417" t="s">
        <v>2491</v>
      </c>
      <c r="K267" s="134">
        <v>61830.91</v>
      </c>
      <c r="L267" s="135" t="s">
        <v>1400</v>
      </c>
      <c r="M267" s="135" t="s">
        <v>2553</v>
      </c>
      <c r="O267" s="75" t="s">
        <v>4665</v>
      </c>
      <c r="P267" s="78">
        <f t="shared" si="20"/>
        <v>61830.91</v>
      </c>
      <c r="Q267" s="16">
        <f t="shared" si="21"/>
        <v>41824</v>
      </c>
      <c r="R267" t="str">
        <f t="shared" si="22"/>
        <v>2014OB000660</v>
      </c>
      <c r="S267" t="str">
        <f t="shared" si="23"/>
        <v>2014NE000312</v>
      </c>
      <c r="T267" t="str">
        <f t="shared" si="24"/>
        <v>PAGAMENTO EF. 1ª PARCELA COM REPASSE DE RECURSO/FEM/2014,PARA O MUNICIPIO DE RIBEIRÃO/PE,IMPLANTAÇÃO DE TERRAPLANAGEM E PAV.EM RUAS DE PEDRESTRES NO BAIRRO DA BEIRA RIO E VILA RICA E ALTO DA FÉ,ZONA URBANA.</v>
      </c>
      <c r="V267" s="75" t="b">
        <f>A267='[1]FEM 2'!C267</f>
        <v>1</v>
      </c>
    </row>
    <row r="268" spans="1:22" ht="54" customHeight="1" x14ac:dyDescent="0.35">
      <c r="A268" s="133" t="s">
        <v>2554</v>
      </c>
      <c r="B268" s="132">
        <v>41824</v>
      </c>
      <c r="C268" s="133">
        <v>11</v>
      </c>
      <c r="D268" s="133" t="s">
        <v>1394</v>
      </c>
      <c r="E268" s="133" t="s">
        <v>2555</v>
      </c>
      <c r="F268" s="133" t="s">
        <v>2501</v>
      </c>
      <c r="G268" s="133" t="s">
        <v>2489</v>
      </c>
      <c r="H268" s="133" t="s">
        <v>2490</v>
      </c>
      <c r="I268" s="133" t="s">
        <v>1237</v>
      </c>
      <c r="J268" s="417" t="s">
        <v>2491</v>
      </c>
      <c r="K268" s="134">
        <v>45490.41</v>
      </c>
      <c r="L268" s="135" t="s">
        <v>1400</v>
      </c>
      <c r="M268" s="135" t="s">
        <v>2556</v>
      </c>
      <c r="O268" s="75" t="s">
        <v>4665</v>
      </c>
      <c r="P268" s="78">
        <f t="shared" si="20"/>
        <v>45490.41</v>
      </c>
      <c r="Q268" s="16">
        <f t="shared" si="21"/>
        <v>41824</v>
      </c>
      <c r="R268" t="str">
        <f t="shared" si="22"/>
        <v>2014OB000661</v>
      </c>
      <c r="S268" t="str">
        <f t="shared" si="23"/>
        <v>2014NE000312</v>
      </c>
      <c r="T268" t="str">
        <f t="shared" si="24"/>
        <v>RPAGAMENTO EF. 1ª PARCELA COM REPASSE DE RECURSO/FEM/2014,PARA O MUNICIPIO DE RIBEIRÃO/PE,REFORMA E ADEQUAÇÃO DO MECARDO PUBLICO,CONFORME LEI Nº 15.335 DE 25/06/2014.</v>
      </c>
      <c r="V268" s="75" t="b">
        <f>A268='[1]FEM 2'!C268</f>
        <v>1</v>
      </c>
    </row>
    <row r="269" spans="1:22" ht="54" customHeight="1" x14ac:dyDescent="0.35">
      <c r="A269" s="133" t="s">
        <v>2557</v>
      </c>
      <c r="B269" s="132">
        <v>41824</v>
      </c>
      <c r="C269" s="133">
        <v>12</v>
      </c>
      <c r="D269" s="133" t="s">
        <v>1394</v>
      </c>
      <c r="E269" s="133" t="s">
        <v>2558</v>
      </c>
      <c r="F269" s="133" t="s">
        <v>2501</v>
      </c>
      <c r="G269" s="133" t="s">
        <v>2559</v>
      </c>
      <c r="H269" s="133" t="s">
        <v>2560</v>
      </c>
      <c r="I269" s="133" t="s">
        <v>1334</v>
      </c>
      <c r="J269" s="417" t="s">
        <v>2561</v>
      </c>
      <c r="K269" s="134">
        <v>271697.96000000002</v>
      </c>
      <c r="L269" s="135" t="s">
        <v>1400</v>
      </c>
      <c r="M269" s="135" t="s">
        <v>2562</v>
      </c>
      <c r="O269" s="75" t="s">
        <v>4665</v>
      </c>
      <c r="P269" s="78">
        <f t="shared" si="20"/>
        <v>271697.96000000002</v>
      </c>
      <c r="Q269" s="16">
        <f t="shared" si="21"/>
        <v>41824</v>
      </c>
      <c r="R269" t="str">
        <f t="shared" si="22"/>
        <v>2014OB000662</v>
      </c>
      <c r="S269" t="str">
        <f t="shared" si="23"/>
        <v>2014NE000345</v>
      </c>
      <c r="T269" t="str">
        <f t="shared" si="24"/>
        <v>PAGAMENTO P/VIABILIZAR REPASSE DE RECURSOS FEM II,CONFORME LEI Nº 15.335 DE 25/06/2014.REF. A 1ª PARCELA.AO MUNICIPIO DE TAMANDARÉ/PE.CONSTRUÇÃO DO PRÉDIO DA PREFEITURA.</v>
      </c>
      <c r="V269" s="75" t="b">
        <f>A269='[1]FEM 2'!C269</f>
        <v>1</v>
      </c>
    </row>
    <row r="270" spans="1:22" ht="54" customHeight="1" x14ac:dyDescent="0.35">
      <c r="A270" s="133" t="s">
        <v>2563</v>
      </c>
      <c r="B270" s="132">
        <v>41824</v>
      </c>
      <c r="C270" s="133">
        <v>11</v>
      </c>
      <c r="D270" s="133" t="s">
        <v>1394</v>
      </c>
      <c r="E270" s="133" t="s">
        <v>2564</v>
      </c>
      <c r="F270" s="133" t="s">
        <v>2501</v>
      </c>
      <c r="G270" s="133" t="s">
        <v>2489</v>
      </c>
      <c r="H270" s="133" t="s">
        <v>2490</v>
      </c>
      <c r="I270" s="133" t="s">
        <v>1234</v>
      </c>
      <c r="J270" s="417" t="s">
        <v>2491</v>
      </c>
      <c r="K270" s="134">
        <v>199949.23</v>
      </c>
      <c r="L270" s="135" t="s">
        <v>1400</v>
      </c>
      <c r="M270" s="135" t="s">
        <v>2565</v>
      </c>
      <c r="O270" s="75" t="s">
        <v>4665</v>
      </c>
      <c r="P270" s="78">
        <f t="shared" si="20"/>
        <v>199949.23</v>
      </c>
      <c r="Q270" s="16">
        <f t="shared" si="21"/>
        <v>41824</v>
      </c>
      <c r="R270" t="str">
        <f t="shared" si="22"/>
        <v>2014OB000663</v>
      </c>
      <c r="S270" t="str">
        <f t="shared" si="23"/>
        <v>2014NE000312</v>
      </c>
      <c r="T270" t="str">
        <f t="shared" si="24"/>
        <v>RPAGAMENTO EF. 1ª PARCELA COM REPASSE DE RECURSO/FEM/2014,PARA O MUNICIPIO DE RIBEIRÃO/PE,REFORMA ADEQUAÇÃO PRAÇAS,CONFORME LEI Nº 15.335 DE 25/06/2014.</v>
      </c>
      <c r="V270" s="75" t="b">
        <f>A270='[1]FEM 2'!C270</f>
        <v>1</v>
      </c>
    </row>
    <row r="271" spans="1:22" ht="54" customHeight="1" x14ac:dyDescent="0.35">
      <c r="A271" s="133" t="s">
        <v>2566</v>
      </c>
      <c r="B271" s="132">
        <v>41824</v>
      </c>
      <c r="C271" s="133">
        <v>12</v>
      </c>
      <c r="D271" s="133" t="s">
        <v>1394</v>
      </c>
      <c r="E271" s="133" t="s">
        <v>2567</v>
      </c>
      <c r="F271" s="133" t="s">
        <v>2501</v>
      </c>
      <c r="G271" s="133" t="s">
        <v>2568</v>
      </c>
      <c r="H271" s="133" t="s">
        <v>2569</v>
      </c>
      <c r="I271" s="133" t="s">
        <v>1073</v>
      </c>
      <c r="J271" s="417" t="s">
        <v>2570</v>
      </c>
      <c r="K271" s="134">
        <v>118977.72</v>
      </c>
      <c r="L271" s="135" t="s">
        <v>1400</v>
      </c>
      <c r="M271" s="135" t="s">
        <v>2571</v>
      </c>
      <c r="O271" s="75" t="s">
        <v>4665</v>
      </c>
      <c r="P271" s="78">
        <f t="shared" si="20"/>
        <v>118977.72</v>
      </c>
      <c r="Q271" s="16">
        <f t="shared" si="21"/>
        <v>41824</v>
      </c>
      <c r="R271" t="str">
        <f t="shared" si="22"/>
        <v>2014OB000664</v>
      </c>
      <c r="S271" t="str">
        <f t="shared" si="23"/>
        <v>2014NE000298</v>
      </c>
      <c r="T271" t="str">
        <f t="shared" si="24"/>
        <v>PAGAMENTO REF. A 1ª PARCELA DO REPASSE DOS RECURSOS FEM II, MUNICIPIO IGARASSU/PE, INTERLIGAÇÃO DOS BAIRROS DE ALTO DO CÉU SUMARE E VILA RURAL, PELAS RUAS JOSE ALBINO DA SILVA, VARGINHA E BELO HORONTE-CORREDOR DE TRAFEGO URBANO.</v>
      </c>
      <c r="V271" s="75" t="b">
        <f>A271='[1]FEM 2'!C271</f>
        <v>1</v>
      </c>
    </row>
    <row r="272" spans="1:22" ht="54" customHeight="1" x14ac:dyDescent="0.35">
      <c r="A272" s="133" t="s">
        <v>2572</v>
      </c>
      <c r="B272" s="132">
        <v>41824</v>
      </c>
      <c r="C272" s="133">
        <v>12</v>
      </c>
      <c r="D272" s="133" t="s">
        <v>1394</v>
      </c>
      <c r="E272" s="133" t="s">
        <v>2573</v>
      </c>
      <c r="F272" s="133" t="s">
        <v>2501</v>
      </c>
      <c r="G272" s="133" t="s">
        <v>2568</v>
      </c>
      <c r="H272" s="133" t="s">
        <v>2569</v>
      </c>
      <c r="I272" s="133" t="s">
        <v>1074</v>
      </c>
      <c r="J272" s="417" t="s">
        <v>2570</v>
      </c>
      <c r="K272" s="134">
        <v>101012.06</v>
      </c>
      <c r="L272" s="135" t="s">
        <v>1400</v>
      </c>
      <c r="M272" s="135" t="s">
        <v>2574</v>
      </c>
      <c r="O272" s="75" t="s">
        <v>4665</v>
      </c>
      <c r="P272" s="78">
        <f t="shared" si="20"/>
        <v>101012.06</v>
      </c>
      <c r="Q272" s="16">
        <f t="shared" si="21"/>
        <v>41824</v>
      </c>
      <c r="R272" t="str">
        <f t="shared" si="22"/>
        <v>2014OB000665</v>
      </c>
      <c r="S272" t="str">
        <f t="shared" si="23"/>
        <v>2014NE000298</v>
      </c>
      <c r="T272" t="str">
        <f t="shared" si="24"/>
        <v>PAGAMENTO REF. A 1ª PARCELA DO REPASSE DOS RECURSOS FEM II, MUNICIPIO IGARASSU/PE, INTERLIGAÇÃO DOS BAIRROS DO MONJOPE E PASTOTR EUZEBIO PELAS RUAS COREIA DO NORTE E RUA MARIA DAS NEVES.</v>
      </c>
      <c r="V272" s="75" t="b">
        <f>A272='[1]FEM 2'!C272</f>
        <v>1</v>
      </c>
    </row>
    <row r="273" spans="1:22" ht="54" customHeight="1" x14ac:dyDescent="0.35">
      <c r="A273" s="133" t="s">
        <v>2575</v>
      </c>
      <c r="B273" s="132">
        <v>41824</v>
      </c>
      <c r="C273" s="133">
        <v>12</v>
      </c>
      <c r="D273" s="133" t="s">
        <v>1394</v>
      </c>
      <c r="E273" s="133" t="s">
        <v>2576</v>
      </c>
      <c r="F273" s="133" t="s">
        <v>2501</v>
      </c>
      <c r="G273" s="133" t="s">
        <v>2577</v>
      </c>
      <c r="H273" s="133" t="s">
        <v>2578</v>
      </c>
      <c r="I273" s="133" t="s">
        <v>1252</v>
      </c>
      <c r="J273" s="417" t="s">
        <v>2579</v>
      </c>
      <c r="K273" s="134">
        <v>67500.53</v>
      </c>
      <c r="L273" s="135" t="s">
        <v>1400</v>
      </c>
      <c r="M273" s="135" t="s">
        <v>2580</v>
      </c>
      <c r="O273" s="75" t="s">
        <v>4665</v>
      </c>
      <c r="P273" s="78">
        <f t="shared" si="20"/>
        <v>67500.53</v>
      </c>
      <c r="Q273" s="16">
        <f t="shared" si="21"/>
        <v>41824</v>
      </c>
      <c r="R273" t="str">
        <f t="shared" si="22"/>
        <v>2014OB000666</v>
      </c>
      <c r="S273" t="str">
        <f t="shared" si="23"/>
        <v>2014NE000315</v>
      </c>
      <c r="T273" t="str">
        <f t="shared" si="24"/>
        <v>RPAGAMENTO EF. 1ª PARCELA COM REPASSE DE RECURSO/FEM/2014,PARA O MUNICIPIO DE RIBEIRÃO/PE,PAVIMENTAÇÃO DE RUAS,CONFORME LEI Nº 15.335 DE 25/06/2014.</v>
      </c>
      <c r="V273" s="75" t="b">
        <f>A273='[1]FEM 2'!C273</f>
        <v>1</v>
      </c>
    </row>
    <row r="274" spans="1:22" ht="54" customHeight="1" x14ac:dyDescent="0.35">
      <c r="A274" s="133" t="s">
        <v>2581</v>
      </c>
      <c r="B274" s="132">
        <v>41824</v>
      </c>
      <c r="C274" s="133">
        <v>12</v>
      </c>
      <c r="D274" s="133" t="s">
        <v>1394</v>
      </c>
      <c r="E274" s="133" t="s">
        <v>2582</v>
      </c>
      <c r="F274" s="133" t="s">
        <v>2583</v>
      </c>
      <c r="G274" s="133" t="s">
        <v>2577</v>
      </c>
      <c r="H274" s="133" t="s">
        <v>2578</v>
      </c>
      <c r="I274" s="133" t="s">
        <v>1253</v>
      </c>
      <c r="J274" s="417" t="s">
        <v>2579</v>
      </c>
      <c r="K274" s="134">
        <v>430611.74</v>
      </c>
      <c r="L274" s="135" t="s">
        <v>1400</v>
      </c>
      <c r="M274" s="135" t="s">
        <v>2584</v>
      </c>
      <c r="O274" s="75" t="s">
        <v>4665</v>
      </c>
      <c r="P274" s="78">
        <f t="shared" si="20"/>
        <v>430611.74</v>
      </c>
      <c r="Q274" s="16">
        <f t="shared" si="21"/>
        <v>41824</v>
      </c>
      <c r="R274" t="str">
        <f t="shared" si="22"/>
        <v>2014OB000667</v>
      </c>
      <c r="S274" t="str">
        <f t="shared" si="23"/>
        <v>2014NE000315</v>
      </c>
      <c r="T274" t="str">
        <f t="shared" si="24"/>
        <v>RPAGAMENTO EF. 1ª PARCELA COM REPASSE DE RECURSO/FEM/2014,PARA O MUNICIPIO DE RIBEIRÃO/PE,RECAPEAMENTO DE RUAS,CONFORME LEI Nº 15.335 DE 25/06/2014.</v>
      </c>
      <c r="V274" s="75" t="b">
        <f>A274='[1]FEM 2'!C274</f>
        <v>1</v>
      </c>
    </row>
    <row r="275" spans="1:22" ht="54" customHeight="1" x14ac:dyDescent="0.35">
      <c r="A275" s="133" t="s">
        <v>2585</v>
      </c>
      <c r="B275" s="132">
        <v>41824</v>
      </c>
      <c r="C275" s="133">
        <v>12</v>
      </c>
      <c r="D275" s="133" t="s">
        <v>1394</v>
      </c>
      <c r="E275" s="133" t="s">
        <v>2586</v>
      </c>
      <c r="F275" s="133" t="s">
        <v>2583</v>
      </c>
      <c r="G275" s="133" t="s">
        <v>2568</v>
      </c>
      <c r="H275" s="133" t="s">
        <v>2569</v>
      </c>
      <c r="I275" s="133" t="s">
        <v>1072</v>
      </c>
      <c r="J275" s="417" t="s">
        <v>2570</v>
      </c>
      <c r="K275" s="134">
        <v>89742.54</v>
      </c>
      <c r="L275" s="135" t="s">
        <v>1400</v>
      </c>
      <c r="M275" s="135" t="s">
        <v>2587</v>
      </c>
      <c r="O275" s="75" t="s">
        <v>4665</v>
      </c>
      <c r="P275" s="78">
        <f t="shared" si="20"/>
        <v>89742.54</v>
      </c>
      <c r="Q275" s="16">
        <f t="shared" si="21"/>
        <v>41824</v>
      </c>
      <c r="R275" t="str">
        <f t="shared" si="22"/>
        <v>2014OB000668</v>
      </c>
      <c r="S275" t="str">
        <f t="shared" si="23"/>
        <v>2014NE000298</v>
      </c>
      <c r="T275" t="str">
        <f t="shared" si="24"/>
        <v>PAGAMENTO REF. A 1ª PARCELA DO REPASSE DOS RECURSOS FEM II,MUNICIPIO IGARASSU/PE, RECAPEAMENTO ASFALTICO DE TREECHO DAS RUAS JOÃO ALVES BERENGER, JOSE DE HOLANDA E LUCIANA PAIVA DE SOUZA, CORREDOR DE TRAFEGO URBANO.</v>
      </c>
      <c r="V275" s="75" t="b">
        <f>A275='[1]FEM 2'!C275</f>
        <v>1</v>
      </c>
    </row>
    <row r="276" spans="1:22" ht="54" customHeight="1" x14ac:dyDescent="0.35">
      <c r="A276" s="133" t="s">
        <v>2588</v>
      </c>
      <c r="B276" s="132">
        <v>41824</v>
      </c>
      <c r="C276" s="133">
        <v>11</v>
      </c>
      <c r="D276" s="133" t="s">
        <v>1394</v>
      </c>
      <c r="E276" s="133" t="s">
        <v>2589</v>
      </c>
      <c r="F276" s="133" t="s">
        <v>2583</v>
      </c>
      <c r="G276" s="133" t="s">
        <v>2590</v>
      </c>
      <c r="H276" s="133" t="s">
        <v>2591</v>
      </c>
      <c r="I276" s="133" t="s">
        <v>1233</v>
      </c>
      <c r="J276" s="417" t="s">
        <v>2592</v>
      </c>
      <c r="K276" s="134">
        <v>271697.95</v>
      </c>
      <c r="L276" s="135" t="s">
        <v>1400</v>
      </c>
      <c r="M276" s="135" t="s">
        <v>2593</v>
      </c>
      <c r="O276" s="75" t="s">
        <v>4665</v>
      </c>
      <c r="P276" s="78">
        <f t="shared" si="20"/>
        <v>271697.95</v>
      </c>
      <c r="Q276" s="16">
        <f t="shared" si="21"/>
        <v>41824</v>
      </c>
      <c r="R276" t="str">
        <f t="shared" si="22"/>
        <v>2014OB000669</v>
      </c>
      <c r="S276" t="str">
        <f t="shared" si="23"/>
        <v>2014NE000311</v>
      </c>
      <c r="T276" t="str">
        <f t="shared" si="24"/>
        <v>RPAGAMENTO EF. 1ª PARCELA COM REPASSE DE RECURSO/FEM/2014,PARA O MUNICIPIO DE RIBEIRÃO/PE,PAVIMENTAÇÃO EM PEDRA, CONFORME LEI Nº 15.335 DE 25/06/2014</v>
      </c>
      <c r="V276" s="75" t="b">
        <f>A276='[1]FEM 2'!C276</f>
        <v>1</v>
      </c>
    </row>
    <row r="277" spans="1:22" ht="54" customHeight="1" x14ac:dyDescent="0.35">
      <c r="A277" s="133" t="s">
        <v>2594</v>
      </c>
      <c r="B277" s="132">
        <v>41824</v>
      </c>
      <c r="C277" s="133">
        <v>11</v>
      </c>
      <c r="D277" s="133" t="s">
        <v>1394</v>
      </c>
      <c r="E277" s="133" t="s">
        <v>2595</v>
      </c>
      <c r="F277" s="133" t="s">
        <v>2583</v>
      </c>
      <c r="G277" s="133" t="s">
        <v>2596</v>
      </c>
      <c r="H277" s="133" t="s">
        <v>2597</v>
      </c>
      <c r="I277" s="133" t="s">
        <v>1336</v>
      </c>
      <c r="J277" s="417" t="s">
        <v>2598</v>
      </c>
      <c r="K277" s="134">
        <v>11146.41</v>
      </c>
      <c r="L277" s="135" t="s">
        <v>1400</v>
      </c>
      <c r="M277" s="135" t="s">
        <v>2599</v>
      </c>
      <c r="O277" s="75" t="s">
        <v>4665</v>
      </c>
      <c r="P277" s="78">
        <f t="shared" si="20"/>
        <v>11146.41</v>
      </c>
      <c r="Q277" s="16">
        <f t="shared" si="21"/>
        <v>41824</v>
      </c>
      <c r="R277" t="str">
        <f t="shared" si="22"/>
        <v>2014OB000670</v>
      </c>
      <c r="S277" t="str">
        <f t="shared" si="23"/>
        <v>2014NE000346</v>
      </c>
      <c r="T277" t="str">
        <f t="shared" si="24"/>
        <v>PAGAMENTO P/VIABILIZAR REPASSE DE RECURSOS FEM II,CONFORME LEI Nº 15.335 DE 25/06/2014.REF. A 1ª PARCELA.AO MUNICIPIO DE TAQUARITINGA DO NORTE/PE.REFORMA E AMPLIAÇÃO DO POSTO DE SAÚDE DE ALGODÃO.</v>
      </c>
      <c r="V277" s="75" t="b">
        <f>A277='[1]FEM 2'!C277</f>
        <v>1</v>
      </c>
    </row>
    <row r="278" spans="1:22" ht="54" customHeight="1" x14ac:dyDescent="0.35">
      <c r="A278" s="133" t="s">
        <v>2600</v>
      </c>
      <c r="B278" s="132">
        <v>41824</v>
      </c>
      <c r="C278" s="133">
        <v>11</v>
      </c>
      <c r="D278" s="133" t="s">
        <v>1394</v>
      </c>
      <c r="E278" s="133" t="s">
        <v>2601</v>
      </c>
      <c r="F278" s="133" t="s">
        <v>2583</v>
      </c>
      <c r="G278" s="133" t="s">
        <v>2596</v>
      </c>
      <c r="H278" s="133" t="s">
        <v>2597</v>
      </c>
      <c r="I278" s="133" t="s">
        <v>1337</v>
      </c>
      <c r="J278" s="417" t="s">
        <v>2598</v>
      </c>
      <c r="K278" s="134">
        <v>117024.66</v>
      </c>
      <c r="L278" s="135" t="s">
        <v>1400</v>
      </c>
      <c r="M278" s="135" t="s">
        <v>2602</v>
      </c>
      <c r="O278" s="75" t="s">
        <v>4665</v>
      </c>
      <c r="P278" s="78">
        <f t="shared" si="20"/>
        <v>117024.66</v>
      </c>
      <c r="Q278" s="16">
        <f t="shared" si="21"/>
        <v>41824</v>
      </c>
      <c r="R278" t="str">
        <f t="shared" si="22"/>
        <v>2014OB000671</v>
      </c>
      <c r="S278" t="str">
        <f t="shared" si="23"/>
        <v>2014NE000346</v>
      </c>
      <c r="T278" t="str">
        <f t="shared" si="24"/>
        <v>PAGAMENTO P/VIABILIZAR REPASSE DE RECURSOS FEM II,CONFORME LEI Nº 15.335 DE 25/06/2014.REF. A 1ª PARCELA.AO MUNICIPIO DE TAQUARITINGA DO NORTE/PE.PROJETO DE REFORMA COM COBERTURA DA QUADRA DE ESPORTE.ESTANISLAU PIRES E CONSTRUÇÃO DE QUADRA COBERTA NO DISTRITO DE PÃO DE AÇUCAR.</v>
      </c>
      <c r="V278" s="75" t="b">
        <f>A278='[1]FEM 2'!C278</f>
        <v>1</v>
      </c>
    </row>
    <row r="279" spans="1:22" ht="54" customHeight="1" x14ac:dyDescent="0.35">
      <c r="A279" s="133" t="s">
        <v>2603</v>
      </c>
      <c r="B279" s="132">
        <v>41824</v>
      </c>
      <c r="C279" s="133">
        <v>12</v>
      </c>
      <c r="D279" s="133" t="s">
        <v>1394</v>
      </c>
      <c r="E279" s="133" t="s">
        <v>2604</v>
      </c>
      <c r="F279" s="133" t="s">
        <v>2583</v>
      </c>
      <c r="G279" s="133" t="s">
        <v>2568</v>
      </c>
      <c r="H279" s="133" t="s">
        <v>2569</v>
      </c>
      <c r="I279" s="133" t="s">
        <v>1075</v>
      </c>
      <c r="J279" s="417" t="s">
        <v>2570</v>
      </c>
      <c r="K279" s="134">
        <v>84286.82</v>
      </c>
      <c r="L279" s="135" t="s">
        <v>1400</v>
      </c>
      <c r="M279" s="135" t="s">
        <v>2605</v>
      </c>
      <c r="O279" s="75" t="s">
        <v>4665</v>
      </c>
      <c r="P279" s="78">
        <f t="shared" si="20"/>
        <v>84286.82</v>
      </c>
      <c r="Q279" s="16">
        <f t="shared" si="21"/>
        <v>41824</v>
      </c>
      <c r="R279" t="str">
        <f t="shared" si="22"/>
        <v>2014OB000672</v>
      </c>
      <c r="S279" t="str">
        <f t="shared" si="23"/>
        <v>2014NE000298</v>
      </c>
      <c r="T279" t="str">
        <f t="shared" si="24"/>
        <v>PAGAMENTO REF. A 1ª PARCELA DO REPASSE DOS RECURSOS FEM II, MUNICIPIO IGARASSU/PE, PAVIMENTAÇÃO DA RUA CURITIBA CORREDOR DE TRAFEGO URBANO.</v>
      </c>
      <c r="V279" s="75" t="b">
        <f>A279='[1]FEM 2'!C279</f>
        <v>1</v>
      </c>
    </row>
    <row r="280" spans="1:22" ht="54" customHeight="1" x14ac:dyDescent="0.35">
      <c r="A280" s="133" t="s">
        <v>2606</v>
      </c>
      <c r="B280" s="132">
        <v>41824</v>
      </c>
      <c r="C280" s="133">
        <v>11</v>
      </c>
      <c r="D280" s="133" t="s">
        <v>1394</v>
      </c>
      <c r="E280" s="133" t="s">
        <v>2607</v>
      </c>
      <c r="F280" s="133" t="s">
        <v>2583</v>
      </c>
      <c r="G280" s="133" t="s">
        <v>2596</v>
      </c>
      <c r="H280" s="133" t="s">
        <v>2597</v>
      </c>
      <c r="I280" s="133" t="s">
        <v>1335</v>
      </c>
      <c r="J280" s="417" t="s">
        <v>2598</v>
      </c>
      <c r="K280" s="134">
        <v>188170.43</v>
      </c>
      <c r="L280" s="135" t="s">
        <v>1400</v>
      </c>
      <c r="M280" s="135" t="s">
        <v>2608</v>
      </c>
      <c r="O280" s="75" t="s">
        <v>4665</v>
      </c>
      <c r="P280" s="78">
        <f t="shared" si="20"/>
        <v>188170.43</v>
      </c>
      <c r="Q280" s="16">
        <f t="shared" si="21"/>
        <v>41824</v>
      </c>
      <c r="R280" t="str">
        <f t="shared" si="22"/>
        <v>2014OB000673</v>
      </c>
      <c r="S280" t="str">
        <f t="shared" si="23"/>
        <v>2014NE000346</v>
      </c>
      <c r="T280" t="str">
        <f t="shared" si="24"/>
        <v>PAGAMENTO P/VIABILIZAR REPASSE DE RECURSOS FEM II,CONFORME LEI Nº 15.335 DE 25/06/2014.REF. A 1ª PARCELA.AO MUNICIPIO DE TAQUARITINGA DO NORTE/PE.URBANIZAÇÃO/PAVIMENTAÇÃO DE VIAS PÚBLICAS.</v>
      </c>
      <c r="V280" s="75" t="b">
        <f>A280='[1]FEM 2'!C280</f>
        <v>1</v>
      </c>
    </row>
    <row r="281" spans="1:22" ht="54" customHeight="1" x14ac:dyDescent="0.35">
      <c r="A281" s="133" t="s">
        <v>2609</v>
      </c>
      <c r="B281" s="132">
        <v>41824</v>
      </c>
      <c r="C281" s="133">
        <v>12</v>
      </c>
      <c r="D281" s="133" t="s">
        <v>1394</v>
      </c>
      <c r="E281" s="133" t="s">
        <v>2610</v>
      </c>
      <c r="F281" s="133" t="s">
        <v>2583</v>
      </c>
      <c r="G281" s="133" t="s">
        <v>2568</v>
      </c>
      <c r="H281" s="133" t="s">
        <v>2569</v>
      </c>
      <c r="I281" s="133" t="s">
        <v>1071</v>
      </c>
      <c r="J281" s="417" t="s">
        <v>2570</v>
      </c>
      <c r="K281" s="134">
        <v>271750.82</v>
      </c>
      <c r="L281" s="135" t="s">
        <v>1400</v>
      </c>
      <c r="M281" s="135" t="s">
        <v>2611</v>
      </c>
      <c r="O281" s="75" t="s">
        <v>4665</v>
      </c>
      <c r="P281" s="78">
        <f t="shared" si="20"/>
        <v>271750.82</v>
      </c>
      <c r="Q281" s="16">
        <f t="shared" si="21"/>
        <v>41824</v>
      </c>
      <c r="R281" t="str">
        <f t="shared" si="22"/>
        <v>2014OB000674</v>
      </c>
      <c r="S281" t="str">
        <f t="shared" si="23"/>
        <v>2014NE000298</v>
      </c>
      <c r="T281" t="str">
        <f t="shared" si="24"/>
        <v>PAGAMENTO REF. A 1ª PARCELA DO REPASSE DOS RECURSOS FEM II,MUNICIPIO IGARASSU/PE, PAVIMENTAÇÃO ASFALTICA DAS RUAS CEDRO, ARLINDA MONTEIRO, FRANCISCO DE ASSIS, CHEFE NARCISO E FABIO CORREIA, CORREDORES DE TRAFEGO URBANO.</v>
      </c>
      <c r="V281" s="75" t="b">
        <f>A281='[1]FEM 2'!C281</f>
        <v>1</v>
      </c>
    </row>
    <row r="282" spans="1:22" ht="54" customHeight="1" x14ac:dyDescent="0.35">
      <c r="A282" s="133" t="s">
        <v>2612</v>
      </c>
      <c r="B282" s="132">
        <v>41824</v>
      </c>
      <c r="C282" s="133">
        <v>11</v>
      </c>
      <c r="D282" s="133" t="s">
        <v>1394</v>
      </c>
      <c r="E282" s="133" t="s">
        <v>2613</v>
      </c>
      <c r="F282" s="133" t="s">
        <v>2583</v>
      </c>
      <c r="G282" s="133" t="s">
        <v>2614</v>
      </c>
      <c r="H282" s="133" t="s">
        <v>2615</v>
      </c>
      <c r="I282" s="133" t="s">
        <v>1247</v>
      </c>
      <c r="J282" s="417" t="s">
        <v>2616</v>
      </c>
      <c r="K282" s="134">
        <v>44873.03</v>
      </c>
      <c r="L282" s="135" t="s">
        <v>1400</v>
      </c>
      <c r="M282" s="135" t="s">
        <v>2617</v>
      </c>
      <c r="O282" s="75" t="s">
        <v>4665</v>
      </c>
      <c r="P282" s="78">
        <f t="shared" si="20"/>
        <v>44873.03</v>
      </c>
      <c r="Q282" s="16">
        <f t="shared" si="21"/>
        <v>41824</v>
      </c>
      <c r="R282" t="str">
        <f t="shared" si="22"/>
        <v>2014OB000675</v>
      </c>
      <c r="S282" t="str">
        <f t="shared" si="23"/>
        <v>2014NE000314</v>
      </c>
      <c r="T282" t="str">
        <f t="shared" si="24"/>
        <v>RPAGAMENTO EF. 1ª PARCELA COM REPASSE DE RECURSO/FEM/2014,PARA O MUNICIPIO DE SAIRÉ/PE,PAVIMENTAÇÃO E E CONSTRUÇÃO,CONFORME LEI Nº 15.335 DE 25/06/2014</v>
      </c>
      <c r="V282" s="75" t="b">
        <f>A282='[1]FEM 2'!C282</f>
        <v>1</v>
      </c>
    </row>
    <row r="283" spans="1:22" ht="54" customHeight="1" x14ac:dyDescent="0.35">
      <c r="A283" s="133" t="s">
        <v>2618</v>
      </c>
      <c r="B283" s="132">
        <v>41824</v>
      </c>
      <c r="C283" s="133">
        <v>11</v>
      </c>
      <c r="D283" s="133" t="s">
        <v>1394</v>
      </c>
      <c r="E283" s="133" t="s">
        <v>2619</v>
      </c>
      <c r="F283" s="133" t="s">
        <v>2583</v>
      </c>
      <c r="G283" s="133" t="s">
        <v>2620</v>
      </c>
      <c r="H283" s="133" t="s">
        <v>2621</v>
      </c>
      <c r="I283" s="133" t="s">
        <v>1077</v>
      </c>
      <c r="J283" s="417" t="s">
        <v>2622</v>
      </c>
      <c r="K283" s="134">
        <v>181125.74</v>
      </c>
      <c r="L283" s="135" t="s">
        <v>1400</v>
      </c>
      <c r="M283" s="135" t="s">
        <v>2623</v>
      </c>
      <c r="O283" s="75" t="s">
        <v>4665</v>
      </c>
      <c r="P283" s="78">
        <f t="shared" si="20"/>
        <v>181125.74</v>
      </c>
      <c r="Q283" s="16">
        <f t="shared" si="21"/>
        <v>41824</v>
      </c>
      <c r="R283" t="str">
        <f t="shared" si="22"/>
        <v>2014OB000676</v>
      </c>
      <c r="S283" t="str">
        <f t="shared" si="23"/>
        <v>2014NE000299</v>
      </c>
      <c r="T283" t="str">
        <f t="shared" si="24"/>
        <v>PAGAMENTO REF. A 1ª PARCELA DO REPASSE DOS RECURSOS FEM II,MUNICIPIO IGUARACY/PE, CONSTRUÇÃO DE PAVIMENTAÇÃO EM PARALELEPIPEDOS GRANITICOS NO DISTRITO DE JABI TACA E RUA JOÃO ALVES DE PASSOS E VICENTE NOGUEIRA DE CARVALHO.</v>
      </c>
      <c r="V283" s="75" t="b">
        <f>A283='[1]FEM 2'!C283</f>
        <v>1</v>
      </c>
    </row>
    <row r="284" spans="1:22" ht="54" customHeight="1" x14ac:dyDescent="0.35">
      <c r="A284" s="133" t="s">
        <v>2624</v>
      </c>
      <c r="B284" s="132">
        <v>41824</v>
      </c>
      <c r="C284" s="133">
        <v>11</v>
      </c>
      <c r="D284" s="133" t="s">
        <v>1394</v>
      </c>
      <c r="E284" s="133" t="s">
        <v>2625</v>
      </c>
      <c r="F284" s="133" t="s">
        <v>2583</v>
      </c>
      <c r="G284" s="133" t="s">
        <v>2614</v>
      </c>
      <c r="H284" s="133" t="s">
        <v>2615</v>
      </c>
      <c r="I284" s="133" t="s">
        <v>1247</v>
      </c>
      <c r="J284" s="417" t="s">
        <v>2616</v>
      </c>
      <c r="K284" s="134">
        <v>135452.54</v>
      </c>
      <c r="L284" s="135" t="s">
        <v>1400</v>
      </c>
      <c r="M284" s="135" t="s">
        <v>2626</v>
      </c>
      <c r="O284" s="75" t="s">
        <v>4665</v>
      </c>
      <c r="P284" s="78">
        <f t="shared" si="20"/>
        <v>135452.54</v>
      </c>
      <c r="Q284" s="16">
        <f t="shared" si="21"/>
        <v>41824</v>
      </c>
      <c r="R284" t="str">
        <f t="shared" si="22"/>
        <v>2014OB000677</v>
      </c>
      <c r="S284" t="str">
        <f t="shared" si="23"/>
        <v>2014NE000314</v>
      </c>
      <c r="T284" t="str">
        <f t="shared" si="24"/>
        <v>RPAGAMENTO EF. 1ª PARCELA COM REPASSE DE RECURSO/FEM/2014,PARA O MUNICIPIO DE SAIRÉ/PE,PAVIMENTAÇÃO E CONSTRUÇÃO,CONFORME LEI Nº 15.335 DE 25/06/2014</v>
      </c>
      <c r="V284" s="75" t="b">
        <f>A284='[1]FEM 2'!C284</f>
        <v>1</v>
      </c>
    </row>
    <row r="285" spans="1:22" ht="54" customHeight="1" x14ac:dyDescent="0.35">
      <c r="A285" s="133" t="s">
        <v>2627</v>
      </c>
      <c r="B285" s="132">
        <v>41824</v>
      </c>
      <c r="C285" s="133">
        <v>11</v>
      </c>
      <c r="D285" s="133" t="s">
        <v>1394</v>
      </c>
      <c r="E285" s="133" t="s">
        <v>2628</v>
      </c>
      <c r="F285" s="133" t="s">
        <v>2583</v>
      </c>
      <c r="G285" s="133" t="s">
        <v>2629</v>
      </c>
      <c r="H285" s="133" t="s">
        <v>2630</v>
      </c>
      <c r="I285" s="133" t="s">
        <v>1244</v>
      </c>
      <c r="J285" s="417" t="s">
        <v>2631</v>
      </c>
      <c r="K285" s="134">
        <v>32422.2</v>
      </c>
      <c r="L285" s="135" t="s">
        <v>1400</v>
      </c>
      <c r="M285" s="135" t="s">
        <v>2632</v>
      </c>
      <c r="O285" s="75" t="s">
        <v>4665</v>
      </c>
      <c r="P285" s="78">
        <f t="shared" si="20"/>
        <v>32422.2</v>
      </c>
      <c r="Q285" s="16">
        <f t="shared" si="21"/>
        <v>41824</v>
      </c>
      <c r="R285" t="str">
        <f t="shared" si="22"/>
        <v>2014OB000678</v>
      </c>
      <c r="S285" t="str">
        <f t="shared" si="23"/>
        <v>2014NE000313</v>
      </c>
      <c r="T285" t="str">
        <f t="shared" si="24"/>
        <v>RPAGAMENTO EF. 1ª PARCELA COM REPASSE DE RECURSO/FEM/2014,PARA O MUNICIPIO DE RIO FARMOSO/PE,PROJETO DE CONSTRUÇÃO,CONFORME LEI Nº 15.335 DE 25/06/2014</v>
      </c>
      <c r="V285" s="75" t="b">
        <f>A285='[1]FEM 2'!C285</f>
        <v>1</v>
      </c>
    </row>
    <row r="286" spans="1:22" ht="54" customHeight="1" x14ac:dyDescent="0.35">
      <c r="A286" s="133" t="s">
        <v>2633</v>
      </c>
      <c r="B286" s="132">
        <v>41824</v>
      </c>
      <c r="C286" s="133">
        <v>12</v>
      </c>
      <c r="D286" s="133" t="s">
        <v>1394</v>
      </c>
      <c r="E286" s="133" t="s">
        <v>2634</v>
      </c>
      <c r="F286" s="133" t="s">
        <v>2583</v>
      </c>
      <c r="G286" s="133" t="s">
        <v>2635</v>
      </c>
      <c r="H286" s="133" t="s">
        <v>2636</v>
      </c>
      <c r="I286" s="133" t="s">
        <v>1338</v>
      </c>
      <c r="J286" s="417" t="s">
        <v>2637</v>
      </c>
      <c r="K286" s="134">
        <v>135848.98000000001</v>
      </c>
      <c r="L286" s="135" t="s">
        <v>1400</v>
      </c>
      <c r="M286" s="135" t="s">
        <v>2638</v>
      </c>
      <c r="O286" s="75" t="s">
        <v>4665</v>
      </c>
      <c r="P286" s="78">
        <f t="shared" si="20"/>
        <v>135848.98000000001</v>
      </c>
      <c r="Q286" s="16">
        <f t="shared" si="21"/>
        <v>41824</v>
      </c>
      <c r="R286" t="str">
        <f t="shared" si="22"/>
        <v>2014OB000679</v>
      </c>
      <c r="S286" t="str">
        <f t="shared" si="23"/>
        <v>2014NE000347</v>
      </c>
      <c r="T286" t="str">
        <f t="shared" si="24"/>
        <v>PAGAMENTO P/VIABILIZAR REPASSE DE RECURSOS FEM II,CONFORME LEI Nº 15.335 DE 25/06/2014.REF. A 1ª PARCELA.AO MUNICIPIO DE MODERNIZAÇÃO DO ESTADIO MUNICIPAL ANTONIO FERNANDO CALADO LIMA</v>
      </c>
      <c r="V286" s="75" t="b">
        <f>A286='[1]FEM 2'!C286</f>
        <v>1</v>
      </c>
    </row>
    <row r="287" spans="1:22" ht="54" customHeight="1" x14ac:dyDescent="0.35">
      <c r="A287" s="133" t="s">
        <v>2639</v>
      </c>
      <c r="B287" s="132">
        <v>41824</v>
      </c>
      <c r="C287" s="133">
        <v>11</v>
      </c>
      <c r="D287" s="133" t="s">
        <v>1394</v>
      </c>
      <c r="E287" s="133" t="s">
        <v>2640</v>
      </c>
      <c r="F287" s="133" t="s">
        <v>2583</v>
      </c>
      <c r="G287" s="133" t="s">
        <v>2629</v>
      </c>
      <c r="H287" s="133" t="s">
        <v>2630</v>
      </c>
      <c r="I287" s="133" t="s">
        <v>1240</v>
      </c>
      <c r="J287" s="417" t="s">
        <v>2631</v>
      </c>
      <c r="K287" s="134">
        <v>84936.31</v>
      </c>
      <c r="L287" s="135" t="s">
        <v>1400</v>
      </c>
      <c r="M287" s="135" t="s">
        <v>2641</v>
      </c>
      <c r="O287" s="75" t="s">
        <v>4665</v>
      </c>
      <c r="P287" s="78">
        <f t="shared" si="20"/>
        <v>84936.31</v>
      </c>
      <c r="Q287" s="16">
        <f t="shared" si="21"/>
        <v>41824</v>
      </c>
      <c r="R287" t="str">
        <f t="shared" si="22"/>
        <v>2014OB000680</v>
      </c>
      <c r="S287" t="str">
        <f t="shared" si="23"/>
        <v>2014NE000313</v>
      </c>
      <c r="T287" t="str">
        <f t="shared" si="24"/>
        <v>RPAGAMENTO EF. 1ª PARCELA COM REPASSE DE RECURSO/FEM/2014,PARA O MUNICIPIO DE RIO FARMOSO/PE,PROJETOS DE RECALIFCAÇÃO ,CONFORME LEI Nº 15.335 DE 25/06/2014</v>
      </c>
      <c r="V287" s="75" t="b">
        <f>A287='[1]FEM 2'!C287</f>
        <v>1</v>
      </c>
    </row>
    <row r="288" spans="1:22" ht="54" customHeight="1" x14ac:dyDescent="0.35">
      <c r="A288" s="133" t="s">
        <v>2642</v>
      </c>
      <c r="B288" s="132">
        <v>41824</v>
      </c>
      <c r="C288" s="133">
        <v>12</v>
      </c>
      <c r="D288" s="133" t="s">
        <v>1394</v>
      </c>
      <c r="E288" s="133" t="s">
        <v>2643</v>
      </c>
      <c r="F288" s="133" t="s">
        <v>2583</v>
      </c>
      <c r="G288" s="133" t="s">
        <v>2644</v>
      </c>
      <c r="H288" s="133" t="s">
        <v>2645</v>
      </c>
      <c r="I288" s="133" t="s">
        <v>1339</v>
      </c>
      <c r="J288" s="417" t="s">
        <v>2646</v>
      </c>
      <c r="K288" s="134">
        <v>135848.98000000001</v>
      </c>
      <c r="L288" s="135" t="s">
        <v>1400</v>
      </c>
      <c r="M288" s="135" t="s">
        <v>2647</v>
      </c>
      <c r="O288" s="75" t="s">
        <v>4665</v>
      </c>
      <c r="P288" s="78">
        <f t="shared" si="20"/>
        <v>135848.98000000001</v>
      </c>
      <c r="Q288" s="16">
        <f t="shared" si="21"/>
        <v>41824</v>
      </c>
      <c r="R288" t="str">
        <f t="shared" si="22"/>
        <v>2014OB000681</v>
      </c>
      <c r="S288" t="str">
        <f t="shared" si="23"/>
        <v>2014NE000348</v>
      </c>
      <c r="T288" t="str">
        <f t="shared" si="24"/>
        <v>PAGAMENTO P/VIABILIZAR REPASSE DE RECURSOS FEM II,CONFORME LEI Nº 15.335 DE 25/06/2014.REF. A 1ª PARCELA.AO MUNICIPIO DE TERRA NOVA/PE.DRENAGEM SUPERFICIAL DE ÁGUAS PLUVIAIS E PAVIMENTAÇÃO DE VIAS.</v>
      </c>
      <c r="V288" s="75" t="b">
        <f>A288='[1]FEM 2'!C288</f>
        <v>1</v>
      </c>
    </row>
    <row r="289" spans="1:22" ht="54" customHeight="1" x14ac:dyDescent="0.35">
      <c r="A289" s="133" t="s">
        <v>2648</v>
      </c>
      <c r="B289" s="132">
        <v>41824</v>
      </c>
      <c r="C289" s="133">
        <v>11</v>
      </c>
      <c r="D289" s="133" t="s">
        <v>1394</v>
      </c>
      <c r="E289" s="133" t="s">
        <v>2649</v>
      </c>
      <c r="F289" s="133" t="s">
        <v>2583</v>
      </c>
      <c r="G289" s="133" t="s">
        <v>2650</v>
      </c>
      <c r="H289" s="133" t="s">
        <v>2651</v>
      </c>
      <c r="I289" s="133" t="s">
        <v>1341</v>
      </c>
      <c r="J289" s="417" t="s">
        <v>2652</v>
      </c>
      <c r="K289" s="134">
        <v>497956.82</v>
      </c>
      <c r="L289" s="135" t="s">
        <v>1400</v>
      </c>
      <c r="M289" s="135" t="s">
        <v>2653</v>
      </c>
      <c r="O289" s="75" t="s">
        <v>4665</v>
      </c>
      <c r="P289" s="78">
        <f t="shared" si="20"/>
        <v>497956.82</v>
      </c>
      <c r="Q289" s="16">
        <f t="shared" si="21"/>
        <v>41824</v>
      </c>
      <c r="R289" t="str">
        <f t="shared" si="22"/>
        <v>2014OB000682</v>
      </c>
      <c r="S289" t="str">
        <f t="shared" si="23"/>
        <v>2014NE000349</v>
      </c>
      <c r="T289" t="str">
        <f t="shared" si="24"/>
        <v>PAGAMENTO P/VIABILIZAR REPASSE DE RECURSOS FEM II,CONFORME LEI Nº 15.335 DE 25/06/2014.REF. A 1ª PARCELA.AO MUNICIPIO DE TIMBAÚBA/PE.PAVIMENTAÇÃO EM PARALELEPIPEDO DE RUAS DO BAIRRO DE SAPUCAIA.</v>
      </c>
      <c r="V289" s="75" t="b">
        <f>A289='[1]FEM 2'!C289</f>
        <v>1</v>
      </c>
    </row>
    <row r="290" spans="1:22" ht="54" customHeight="1" x14ac:dyDescent="0.35">
      <c r="A290" s="133" t="s">
        <v>2654</v>
      </c>
      <c r="B290" s="132">
        <v>41824</v>
      </c>
      <c r="C290" s="133">
        <v>11</v>
      </c>
      <c r="D290" s="133" t="s">
        <v>1394</v>
      </c>
      <c r="E290" s="133" t="s">
        <v>2655</v>
      </c>
      <c r="F290" s="133" t="s">
        <v>2583</v>
      </c>
      <c r="G290" s="133" t="s">
        <v>2629</v>
      </c>
      <c r="H290" s="133" t="s">
        <v>2630</v>
      </c>
      <c r="I290" s="133" t="s">
        <v>1243</v>
      </c>
      <c r="J290" s="417" t="s">
        <v>2631</v>
      </c>
      <c r="K290" s="134">
        <v>40417.300000000003</v>
      </c>
      <c r="L290" s="135" t="s">
        <v>1400</v>
      </c>
      <c r="M290" s="135" t="s">
        <v>2656</v>
      </c>
      <c r="O290" s="75" t="s">
        <v>4665</v>
      </c>
      <c r="P290" s="78">
        <f t="shared" si="20"/>
        <v>40417.300000000003</v>
      </c>
      <c r="Q290" s="16">
        <f t="shared" si="21"/>
        <v>41824</v>
      </c>
      <c r="R290" t="str">
        <f t="shared" si="22"/>
        <v>2014OB000683</v>
      </c>
      <c r="S290" t="str">
        <f t="shared" si="23"/>
        <v>2014NE000313</v>
      </c>
      <c r="T290" t="str">
        <f t="shared" si="24"/>
        <v>RPAGAMENTO EF. 1ª PARCELA COM REPASSE DE RECURSO/FEM/2014,PARA O MUNICIPIO DE RIO FARMOSO /PE,PROJETOS DE CALÇAMENTO ,CONFORME LEI Nº 15.335 DE 25/06/2014</v>
      </c>
      <c r="V290" s="75" t="b">
        <f>A290='[1]FEM 2'!C290</f>
        <v>1</v>
      </c>
    </row>
    <row r="291" spans="1:22" ht="54" customHeight="1" x14ac:dyDescent="0.35">
      <c r="A291" s="133" t="s">
        <v>2657</v>
      </c>
      <c r="B291" s="132">
        <v>41824</v>
      </c>
      <c r="C291" s="133">
        <v>11</v>
      </c>
      <c r="D291" s="133" t="s">
        <v>1394</v>
      </c>
      <c r="E291" s="133" t="s">
        <v>2658</v>
      </c>
      <c r="F291" s="133" t="s">
        <v>2583</v>
      </c>
      <c r="G291" s="133" t="s">
        <v>2629</v>
      </c>
      <c r="H291" s="133" t="s">
        <v>2630</v>
      </c>
      <c r="I291" s="133" t="s">
        <v>1246</v>
      </c>
      <c r="J291" s="417" t="s">
        <v>2631</v>
      </c>
      <c r="K291" s="134">
        <v>35823.839999999997</v>
      </c>
      <c r="L291" s="135" t="s">
        <v>1400</v>
      </c>
      <c r="M291" s="135" t="s">
        <v>2656</v>
      </c>
      <c r="O291" s="75" t="s">
        <v>4665</v>
      </c>
      <c r="P291" s="78">
        <f t="shared" si="20"/>
        <v>35823.839999999997</v>
      </c>
      <c r="Q291" s="16">
        <f t="shared" si="21"/>
        <v>41824</v>
      </c>
      <c r="R291" t="str">
        <f t="shared" si="22"/>
        <v>2014OB000684</v>
      </c>
      <c r="S291" t="str">
        <f t="shared" si="23"/>
        <v>2014NE000313</v>
      </c>
      <c r="T291" t="str">
        <f t="shared" si="24"/>
        <v>RPAGAMENTO EF. 1ª PARCELA COM REPASSE DE RECURSO/FEM/2014,PARA O MUNICIPIO DE RIO FARMOSO /PE,PROJETOS DE CALÇAMENTO ,CONFORME LEI Nº 15.335 DE 25/06/2014</v>
      </c>
      <c r="V291" s="75" t="b">
        <f>A291='[1]FEM 2'!C291</f>
        <v>1</v>
      </c>
    </row>
    <row r="292" spans="1:22" ht="54" customHeight="1" x14ac:dyDescent="0.35">
      <c r="A292" s="133" t="s">
        <v>2659</v>
      </c>
      <c r="B292" s="132">
        <v>41824</v>
      </c>
      <c r="C292" s="133">
        <v>12</v>
      </c>
      <c r="D292" s="133" t="s">
        <v>1394</v>
      </c>
      <c r="E292" s="133" t="s">
        <v>2660</v>
      </c>
      <c r="F292" s="133" t="s">
        <v>2583</v>
      </c>
      <c r="G292" s="133" t="s">
        <v>2661</v>
      </c>
      <c r="H292" s="133" t="s">
        <v>2662</v>
      </c>
      <c r="I292" s="133" t="s">
        <v>1342</v>
      </c>
      <c r="J292" s="417" t="s">
        <v>2663</v>
      </c>
      <c r="K292" s="134">
        <v>407543.93</v>
      </c>
      <c r="L292" s="135" t="s">
        <v>1400</v>
      </c>
      <c r="M292" s="135" t="s">
        <v>2664</v>
      </c>
      <c r="O292" s="75" t="s">
        <v>4665</v>
      </c>
      <c r="P292" s="78">
        <f t="shared" si="20"/>
        <v>407543.93</v>
      </c>
      <c r="Q292" s="16">
        <f t="shared" si="21"/>
        <v>41824</v>
      </c>
      <c r="R292" t="str">
        <f t="shared" si="22"/>
        <v>2014OB000685</v>
      </c>
      <c r="S292" t="str">
        <f t="shared" si="23"/>
        <v>2014NE000350</v>
      </c>
      <c r="T292" t="str">
        <f t="shared" si="24"/>
        <v>PAGAMENTO P/VIABILIZAR REPASSE DE RECURSOS FEM II,CONFORME LEI Nº 15.335 DE 25/06/2014.REF. A 1ª PARCELA.AO MUNICIPIO DE TORITAMA/PE.PAVIMENTAÇÃO EM RUAS DO MUNICIPIO,ATRAVES DA EXECUÇÃO DE PAVIMENTAÇÃO E OBRAS DE INFRAESTRUTURA DAS DIVERSAS RUAS.</v>
      </c>
      <c r="V292" s="75" t="b">
        <f>A292='[1]FEM 2'!C292</f>
        <v>1</v>
      </c>
    </row>
    <row r="293" spans="1:22" ht="54" customHeight="1" x14ac:dyDescent="0.35">
      <c r="A293" s="133" t="s">
        <v>2665</v>
      </c>
      <c r="B293" s="132">
        <v>41824</v>
      </c>
      <c r="C293" s="133">
        <v>11</v>
      </c>
      <c r="D293" s="133" t="s">
        <v>1394</v>
      </c>
      <c r="E293" s="133" t="s">
        <v>2666</v>
      </c>
      <c r="F293" s="133" t="s">
        <v>2583</v>
      </c>
      <c r="G293" s="133" t="s">
        <v>2629</v>
      </c>
      <c r="H293" s="133" t="s">
        <v>2630</v>
      </c>
      <c r="I293" s="133" t="s">
        <v>1241</v>
      </c>
      <c r="J293" s="417" t="s">
        <v>2631</v>
      </c>
      <c r="K293" s="134">
        <v>76120.69</v>
      </c>
      <c r="L293" s="135" t="s">
        <v>1400</v>
      </c>
      <c r="M293" s="135" t="s">
        <v>2667</v>
      </c>
      <c r="O293" s="75" t="s">
        <v>4665</v>
      </c>
      <c r="P293" s="78">
        <f t="shared" si="20"/>
        <v>76120.69</v>
      </c>
      <c r="Q293" s="16">
        <f t="shared" si="21"/>
        <v>41824</v>
      </c>
      <c r="R293" t="str">
        <f t="shared" si="22"/>
        <v>2014OB000686</v>
      </c>
      <c r="S293" t="str">
        <f t="shared" si="23"/>
        <v>2014NE000313</v>
      </c>
      <c r="T293" t="str">
        <f t="shared" si="24"/>
        <v>RPAGAMENTO EF. 1ª PARCELA COM REPASSE DE RECURSO/FEM/2014,PARA O MUNICIPIO DE RIO FARMOSO /PE,PROJETOS DEDRENAGEM ,CONFORME LEI Nº 15.335 DE 25/06/2014</v>
      </c>
      <c r="V293" s="75" t="b">
        <f>A293='[1]FEM 2'!C293</f>
        <v>1</v>
      </c>
    </row>
    <row r="294" spans="1:22" ht="54" customHeight="1" x14ac:dyDescent="0.35">
      <c r="A294" s="133" t="s">
        <v>2668</v>
      </c>
      <c r="B294" s="132">
        <v>41824</v>
      </c>
      <c r="C294" s="133">
        <v>11</v>
      </c>
      <c r="D294" s="133" t="s">
        <v>1394</v>
      </c>
      <c r="E294" s="133" t="s">
        <v>2669</v>
      </c>
      <c r="F294" s="133" t="s">
        <v>2670</v>
      </c>
      <c r="G294" s="133" t="s">
        <v>2671</v>
      </c>
      <c r="H294" s="133" t="s">
        <v>2672</v>
      </c>
      <c r="I294" s="133" t="s">
        <v>1343</v>
      </c>
      <c r="J294" s="417" t="s">
        <v>2673</v>
      </c>
      <c r="K294" s="134">
        <v>181131.97</v>
      </c>
      <c r="L294" s="135" t="s">
        <v>1400</v>
      </c>
      <c r="M294" s="135" t="s">
        <v>2674</v>
      </c>
      <c r="O294" s="75" t="s">
        <v>4665</v>
      </c>
      <c r="P294" s="78">
        <f t="shared" si="20"/>
        <v>181131.97</v>
      </c>
      <c r="Q294" s="16">
        <f t="shared" si="21"/>
        <v>41824</v>
      </c>
      <c r="R294" t="str">
        <f t="shared" si="22"/>
        <v>2014OB000687</v>
      </c>
      <c r="S294" t="str">
        <f t="shared" si="23"/>
        <v>2014NE000351</v>
      </c>
      <c r="T294" t="str">
        <f t="shared" si="24"/>
        <v>PAGAMENTO P/VIABILIZAR REPASSE DE RECURSOS FEM II,CONFORME LEI Nº 15.335 DE 25/06/2014.REF. A 1ª PARCELA.AO MUNICIPIO DE TRACUNHAÉM/PE.PAVIMENTAÇÃO EM PARALELEPIPEDO DE DIVERSAS RUAS.</v>
      </c>
      <c r="V294" s="75" t="b">
        <f>A294='[1]FEM 2'!C294</f>
        <v>1</v>
      </c>
    </row>
    <row r="295" spans="1:22" ht="54" customHeight="1" x14ac:dyDescent="0.35">
      <c r="A295" s="133" t="s">
        <v>2675</v>
      </c>
      <c r="B295" s="132">
        <v>41824</v>
      </c>
      <c r="C295" s="133">
        <v>11</v>
      </c>
      <c r="D295" s="133" t="s">
        <v>1394</v>
      </c>
      <c r="E295" s="133" t="s">
        <v>2676</v>
      </c>
      <c r="F295" s="133" t="s">
        <v>2670</v>
      </c>
      <c r="G295" s="133" t="s">
        <v>2677</v>
      </c>
      <c r="H295" s="133" t="s">
        <v>2678</v>
      </c>
      <c r="I295" s="133" t="s">
        <v>1297</v>
      </c>
      <c r="J295" s="417" t="s">
        <v>2679</v>
      </c>
      <c r="K295" s="134">
        <v>362263.94</v>
      </c>
      <c r="L295" s="135" t="s">
        <v>1400</v>
      </c>
      <c r="M295" s="135" t="s">
        <v>7327</v>
      </c>
      <c r="O295" s="75" t="s">
        <v>4665</v>
      </c>
      <c r="P295" s="78">
        <f t="shared" si="20"/>
        <v>362263.94</v>
      </c>
      <c r="Q295" s="16">
        <f t="shared" si="21"/>
        <v>41824</v>
      </c>
      <c r="R295" t="str">
        <f t="shared" si="22"/>
        <v>2014OB000690</v>
      </c>
      <c r="S295" t="str">
        <f t="shared" si="23"/>
        <v>2014NE000332</v>
      </c>
      <c r="T295" t="str">
        <f t="shared" si="24"/>
        <v>Pagamento para viabilizar a 1ª parcela do repasse dos recursos do FEM II, ao Municipio de S J do Belomnte , conf. Lei 15335 de 25/06/2014, CI 032/2014/SGTG.Construção de Uni. Mista em S. Jose do Belmonte</v>
      </c>
      <c r="V295" s="75" t="b">
        <f>A295='[1]FEM 2'!C295</f>
        <v>1</v>
      </c>
    </row>
    <row r="296" spans="1:22" ht="54" customHeight="1" x14ac:dyDescent="0.35">
      <c r="A296" s="133" t="s">
        <v>2680</v>
      </c>
      <c r="B296" s="132">
        <v>41824</v>
      </c>
      <c r="C296" s="133">
        <v>11</v>
      </c>
      <c r="D296" s="133" t="s">
        <v>1394</v>
      </c>
      <c r="E296" s="133" t="s">
        <v>2681</v>
      </c>
      <c r="F296" s="133" t="s">
        <v>2670</v>
      </c>
      <c r="G296" s="133" t="s">
        <v>2682</v>
      </c>
      <c r="H296" s="133" t="s">
        <v>2683</v>
      </c>
      <c r="I296" s="133" t="s">
        <v>1347</v>
      </c>
      <c r="J296" s="417" t="s">
        <v>2684</v>
      </c>
      <c r="K296" s="134">
        <v>135498.94</v>
      </c>
      <c r="L296" s="135" t="s">
        <v>1400</v>
      </c>
      <c r="M296" s="135" t="s">
        <v>2685</v>
      </c>
      <c r="O296" s="75" t="s">
        <v>4665</v>
      </c>
      <c r="P296" s="78">
        <f t="shared" si="20"/>
        <v>135498.94</v>
      </c>
      <c r="Q296" s="16">
        <f t="shared" si="21"/>
        <v>41824</v>
      </c>
      <c r="R296" t="str">
        <f t="shared" si="22"/>
        <v>2014OB000691</v>
      </c>
      <c r="S296" t="str">
        <f t="shared" si="23"/>
        <v>2014NE000353</v>
      </c>
      <c r="T296" t="str">
        <f t="shared" si="24"/>
        <v>PAGAMENTO P/VIABILIZAR REPASSE DE RECURSOS FEM II,CONFORME LEI Nº 15.335 DE 25/06/2014.REF. A 1ª PARCELA. AO MUNICIPIO DE TRIUNFO/PE.REFORMA DO MERCADO PÚBLICO DE TRIUNFO/PE.</v>
      </c>
      <c r="V296" s="75" t="b">
        <f>A296='[1]FEM 2'!C296</f>
        <v>1</v>
      </c>
    </row>
    <row r="297" spans="1:22" ht="54" customHeight="1" x14ac:dyDescent="0.35">
      <c r="A297" s="133" t="s">
        <v>2686</v>
      </c>
      <c r="B297" s="132">
        <v>41824</v>
      </c>
      <c r="C297" s="133">
        <v>12</v>
      </c>
      <c r="D297" s="133" t="s">
        <v>1394</v>
      </c>
      <c r="E297" s="133" t="s">
        <v>2687</v>
      </c>
      <c r="F297" s="133" t="s">
        <v>2670</v>
      </c>
      <c r="G297" s="133" t="s">
        <v>2688</v>
      </c>
      <c r="H297" s="133" t="s">
        <v>2689</v>
      </c>
      <c r="I297" s="133" t="s">
        <v>1299</v>
      </c>
      <c r="J297" s="417" t="s">
        <v>2690</v>
      </c>
      <c r="K297" s="134">
        <v>254347.7</v>
      </c>
      <c r="L297" s="135" t="s">
        <v>1400</v>
      </c>
      <c r="M297" s="135" t="s">
        <v>2691</v>
      </c>
      <c r="O297" s="75" t="s">
        <v>4665</v>
      </c>
      <c r="P297" s="78">
        <f t="shared" si="20"/>
        <v>254347.7</v>
      </c>
      <c r="Q297" s="16">
        <f t="shared" si="21"/>
        <v>41824</v>
      </c>
      <c r="R297" t="str">
        <f t="shared" si="22"/>
        <v>2014OB000692</v>
      </c>
      <c r="S297" t="str">
        <f t="shared" si="23"/>
        <v>2014NE000333</v>
      </c>
      <c r="T297" t="str">
        <f t="shared" si="24"/>
        <v>Pavimentação de vias publicas</v>
      </c>
      <c r="V297" s="75" t="b">
        <f>A297='[1]FEM 2'!C297</f>
        <v>1</v>
      </c>
    </row>
    <row r="298" spans="1:22" ht="54" customHeight="1" x14ac:dyDescent="0.35">
      <c r="A298" s="133" t="s">
        <v>2692</v>
      </c>
      <c r="B298" s="132">
        <v>41824</v>
      </c>
      <c r="C298" s="133">
        <v>11</v>
      </c>
      <c r="D298" s="133" t="s">
        <v>1394</v>
      </c>
      <c r="E298" s="133" t="s">
        <v>2693</v>
      </c>
      <c r="F298" s="133" t="s">
        <v>2670</v>
      </c>
      <c r="G298" s="133" t="s">
        <v>2682</v>
      </c>
      <c r="H298" s="133" t="s">
        <v>2683</v>
      </c>
      <c r="I298" s="133" t="s">
        <v>1346</v>
      </c>
      <c r="J298" s="417" t="s">
        <v>2684</v>
      </c>
      <c r="K298" s="134">
        <v>28685.06</v>
      </c>
      <c r="L298" s="135" t="s">
        <v>1400</v>
      </c>
      <c r="M298" s="135" t="s">
        <v>2694</v>
      </c>
      <c r="O298" s="75" t="s">
        <v>4665</v>
      </c>
      <c r="P298" s="78">
        <f t="shared" si="20"/>
        <v>28685.06</v>
      </c>
      <c r="Q298" s="16">
        <f t="shared" si="21"/>
        <v>41824</v>
      </c>
      <c r="R298" t="str">
        <f t="shared" si="22"/>
        <v>2014OB000693</v>
      </c>
      <c r="S298" t="str">
        <f t="shared" si="23"/>
        <v>2014NE000353</v>
      </c>
      <c r="T298" t="str">
        <f t="shared" si="24"/>
        <v>PAGAMENTO P/VIABILIZAR REPASSE DE RECURSOS FEM II,CONFORME LEI Nº 15.335 DE 25/06/2014.REF. A 1ª PARCELA. AO MUNICIPIO DE TRIUNFO/PE.2ª ETAPA DE REFORMA E AMPLIAÇÃO DA MATERNIDADE FELINDO WANDERLEY.</v>
      </c>
      <c r="V298" s="75" t="b">
        <f>A298='[1]FEM 2'!C298</f>
        <v>1</v>
      </c>
    </row>
    <row r="299" spans="1:22" ht="54" customHeight="1" x14ac:dyDescent="0.35">
      <c r="A299" s="133" t="s">
        <v>2695</v>
      </c>
      <c r="B299" s="132">
        <v>41824</v>
      </c>
      <c r="C299" s="133">
        <v>12</v>
      </c>
      <c r="D299" s="133" t="s">
        <v>1394</v>
      </c>
      <c r="E299" s="133" t="s">
        <v>2696</v>
      </c>
      <c r="F299" s="133" t="s">
        <v>2670</v>
      </c>
      <c r="G299" s="133" t="s">
        <v>2688</v>
      </c>
      <c r="H299" s="133" t="s">
        <v>2689</v>
      </c>
      <c r="I299" s="133" t="s">
        <v>1298</v>
      </c>
      <c r="J299" s="417" t="s">
        <v>2690</v>
      </c>
      <c r="K299" s="134">
        <v>107916.25</v>
      </c>
      <c r="L299" s="135" t="s">
        <v>1400</v>
      </c>
      <c r="M299" s="135" t="s">
        <v>7328</v>
      </c>
      <c r="O299" s="75" t="s">
        <v>4665</v>
      </c>
      <c r="P299" s="78">
        <f t="shared" si="20"/>
        <v>107916.25</v>
      </c>
      <c r="Q299" s="16">
        <f t="shared" si="21"/>
        <v>41824</v>
      </c>
      <c r="R299" t="str">
        <f t="shared" si="22"/>
        <v>2014OB000694</v>
      </c>
      <c r="S299" t="str">
        <f t="shared" si="23"/>
        <v>2014NE000333</v>
      </c>
      <c r="T299" t="str">
        <f t="shared" si="24"/>
        <v>Pagamento para viabilizar a 1ª parcela do repasse dos recursos do FEM II, ao Municipio de S;J. do Egito , conf. Lei 15335 de 25/06/2014, CI 032/2014/SGTG.Perfuração de poços tubulares em rocha cristalina.</v>
      </c>
      <c r="V299" s="75" t="b">
        <f>A299='[1]FEM 2'!C299</f>
        <v>1</v>
      </c>
    </row>
    <row r="300" spans="1:22" ht="54" customHeight="1" x14ac:dyDescent="0.35">
      <c r="A300" s="133" t="s">
        <v>2697</v>
      </c>
      <c r="B300" s="132">
        <v>41824</v>
      </c>
      <c r="C300" s="133">
        <v>11</v>
      </c>
      <c r="D300" s="133" t="s">
        <v>1394</v>
      </c>
      <c r="E300" s="133" t="s">
        <v>2698</v>
      </c>
      <c r="F300" s="133" t="s">
        <v>2670</v>
      </c>
      <c r="G300" s="133" t="s">
        <v>2682</v>
      </c>
      <c r="H300" s="133" t="s">
        <v>2683</v>
      </c>
      <c r="I300" s="133" t="s">
        <v>1345</v>
      </c>
      <c r="J300" s="417" t="s">
        <v>2684</v>
      </c>
      <c r="K300" s="134">
        <v>62230.97</v>
      </c>
      <c r="L300" s="135" t="s">
        <v>1400</v>
      </c>
      <c r="M300" s="135" t="s">
        <v>2699</v>
      </c>
      <c r="O300" s="75" t="s">
        <v>4665</v>
      </c>
      <c r="P300" s="78">
        <f t="shared" si="20"/>
        <v>62230.97</v>
      </c>
      <c r="Q300" s="16">
        <f t="shared" si="21"/>
        <v>41824</v>
      </c>
      <c r="R300" t="str">
        <f t="shared" si="22"/>
        <v>2014OB000695</v>
      </c>
      <c r="S300" t="str">
        <f t="shared" si="23"/>
        <v>2014NE000353</v>
      </c>
      <c r="T300" t="str">
        <f t="shared" si="24"/>
        <v>PAGAMENTO P/VIABILIZAR REPASSE DE RECURSOS FEM II,CONFORME LEI Nº 15.335 DE 25/06/2014.REF. A 1ª PARCELA. AO MUNICIPIO DE TRIUNFO/PE. PAVIMENTAÇÃO EM PARALELEPIPEDO GRANITICOS NA RUA SEBASTIÃO MARTINS.</v>
      </c>
      <c r="V300" s="75" t="b">
        <f>A300='[1]FEM 2'!C300</f>
        <v>1</v>
      </c>
    </row>
    <row r="301" spans="1:22" ht="54" customHeight="1" x14ac:dyDescent="0.35">
      <c r="A301" s="133" t="s">
        <v>2700</v>
      </c>
      <c r="B301" s="132">
        <v>41824</v>
      </c>
      <c r="C301" s="133">
        <v>12</v>
      </c>
      <c r="D301" s="133" t="s">
        <v>1394</v>
      </c>
      <c r="E301" s="133" t="s">
        <v>2701</v>
      </c>
      <c r="F301" s="133" t="s">
        <v>2670</v>
      </c>
      <c r="G301" s="133" t="s">
        <v>2702</v>
      </c>
      <c r="H301" s="133" t="s">
        <v>2703</v>
      </c>
      <c r="I301" s="133" t="s">
        <v>1301</v>
      </c>
      <c r="J301" s="417" t="s">
        <v>2704</v>
      </c>
      <c r="K301" s="134">
        <v>127333.32</v>
      </c>
      <c r="L301" s="135" t="s">
        <v>1400</v>
      </c>
      <c r="M301" s="135" t="s">
        <v>2705</v>
      </c>
      <c r="O301" s="75" t="s">
        <v>4665</v>
      </c>
      <c r="P301" s="78">
        <f t="shared" si="20"/>
        <v>127333.32</v>
      </c>
      <c r="Q301" s="16">
        <f t="shared" si="21"/>
        <v>41824</v>
      </c>
      <c r="R301" t="str">
        <f t="shared" si="22"/>
        <v>2014OB000696</v>
      </c>
      <c r="S301" t="str">
        <f t="shared" si="23"/>
        <v>2014NE000334</v>
      </c>
      <c r="T301" t="str">
        <f t="shared" si="24"/>
        <v>Pagamento para viabilizar a 1ª parcela do repasse dos recursos do FEM II, ao Municipio de S. Lourenço da Mata , conf. Lei 15335 de 25/06/2014, CI 032/2014/SGTG.Construção do Centro Multi cultural</v>
      </c>
      <c r="V301" s="75" t="b">
        <f>A301='[1]FEM 2'!C301</f>
        <v>1</v>
      </c>
    </row>
    <row r="302" spans="1:22" ht="54" customHeight="1" x14ac:dyDescent="0.35">
      <c r="A302" s="133" t="s">
        <v>2706</v>
      </c>
      <c r="B302" s="132">
        <v>41824</v>
      </c>
      <c r="C302" s="133">
        <v>12</v>
      </c>
      <c r="D302" s="133" t="s">
        <v>1394</v>
      </c>
      <c r="E302" s="133" t="s">
        <v>2707</v>
      </c>
      <c r="F302" s="133" t="s">
        <v>2670</v>
      </c>
      <c r="G302" s="133" t="s">
        <v>2702</v>
      </c>
      <c r="H302" s="133" t="s">
        <v>2703</v>
      </c>
      <c r="I302" s="133" t="s">
        <v>1302</v>
      </c>
      <c r="J302" s="417" t="s">
        <v>2704</v>
      </c>
      <c r="K302" s="134">
        <v>597176.31999999995</v>
      </c>
      <c r="L302" s="135" t="s">
        <v>1400</v>
      </c>
      <c r="M302" s="135" t="s">
        <v>2708</v>
      </c>
      <c r="O302" s="75" t="s">
        <v>4665</v>
      </c>
      <c r="P302" s="78">
        <f t="shared" si="20"/>
        <v>597176.31999999995</v>
      </c>
      <c r="Q302" s="16">
        <f t="shared" si="21"/>
        <v>41824</v>
      </c>
      <c r="R302" t="str">
        <f t="shared" si="22"/>
        <v>2014OB000697</v>
      </c>
      <c r="S302" t="str">
        <f t="shared" si="23"/>
        <v>2014NE000334</v>
      </c>
      <c r="T302" t="str">
        <f t="shared" si="24"/>
        <v>Pagamento para viabilizar a 1ª parcela do repasse dos recursos do FEM II, ao Municipio de São Lourenço da Mata, conf. Lei 15335 de 25/06/2014, CI 032/2014/SGTG.</v>
      </c>
      <c r="V302" s="75" t="b">
        <f>A302='[1]FEM 2'!C302</f>
        <v>1</v>
      </c>
    </row>
    <row r="303" spans="1:22" ht="54" customHeight="1" x14ac:dyDescent="0.35">
      <c r="A303" s="133" t="s">
        <v>2709</v>
      </c>
      <c r="B303" s="132">
        <v>41824</v>
      </c>
      <c r="C303" s="133">
        <v>11</v>
      </c>
      <c r="D303" s="133" t="s">
        <v>1394</v>
      </c>
      <c r="E303" s="133" t="s">
        <v>2710</v>
      </c>
      <c r="F303" s="133" t="s">
        <v>2670</v>
      </c>
      <c r="G303" s="133" t="s">
        <v>2711</v>
      </c>
      <c r="H303" s="133" t="s">
        <v>2712</v>
      </c>
      <c r="I303" s="133" t="s">
        <v>1305</v>
      </c>
      <c r="J303" s="417" t="s">
        <v>2713</v>
      </c>
      <c r="K303" s="134">
        <v>133321.81</v>
      </c>
      <c r="L303" s="135" t="s">
        <v>1400</v>
      </c>
      <c r="M303" s="135" t="s">
        <v>2714</v>
      </c>
      <c r="O303" s="75" t="s">
        <v>4665</v>
      </c>
      <c r="P303" s="78">
        <f t="shared" si="20"/>
        <v>133321.81</v>
      </c>
      <c r="Q303" s="16">
        <f t="shared" si="21"/>
        <v>41824</v>
      </c>
      <c r="R303" t="str">
        <f t="shared" si="22"/>
        <v>2014OB000698</v>
      </c>
      <c r="S303" t="str">
        <f t="shared" si="23"/>
        <v>2014NE000335</v>
      </c>
      <c r="T303" t="str">
        <f t="shared" si="24"/>
        <v>Pagamento para viabilizar a 1ª parcela do repasse dos recursos do FEM II, ao Municipio de S. Vicente Ferrer , conf. Lei 15335 de 25/06/2014, CI 032/2014/SGTG.Pavimentação em Paralel. Graniticos, Drenagem e sinalização viária de diversas ruas 1ª sirui</v>
      </c>
      <c r="V303" s="75" t="b">
        <f>A303='[1]FEM 2'!C303</f>
        <v>1</v>
      </c>
    </row>
    <row r="304" spans="1:22" ht="54" customHeight="1" x14ac:dyDescent="0.35">
      <c r="A304" s="133" t="s">
        <v>2715</v>
      </c>
      <c r="B304" s="132">
        <v>41824</v>
      </c>
      <c r="C304" s="133">
        <v>11</v>
      </c>
      <c r="D304" s="133" t="s">
        <v>1394</v>
      </c>
      <c r="E304" s="133" t="s">
        <v>2716</v>
      </c>
      <c r="F304" s="133" t="s">
        <v>2670</v>
      </c>
      <c r="G304" s="133" t="s">
        <v>2711</v>
      </c>
      <c r="H304" s="133" t="s">
        <v>2712</v>
      </c>
      <c r="I304" s="133" t="s">
        <v>1304</v>
      </c>
      <c r="J304" s="417" t="s">
        <v>2713</v>
      </c>
      <c r="K304" s="134">
        <v>138200.84</v>
      </c>
      <c r="L304" s="135" t="s">
        <v>1400</v>
      </c>
      <c r="M304" s="135" t="s">
        <v>2717</v>
      </c>
      <c r="O304" s="75" t="s">
        <v>4665</v>
      </c>
      <c r="P304" s="78">
        <f t="shared" si="20"/>
        <v>138200.84</v>
      </c>
      <c r="Q304" s="16">
        <f t="shared" si="21"/>
        <v>41824</v>
      </c>
      <c r="R304" t="str">
        <f t="shared" si="22"/>
        <v>2014OB000700</v>
      </c>
      <c r="S304" t="str">
        <f t="shared" si="23"/>
        <v>2014NE000335</v>
      </c>
      <c r="T304" t="str">
        <f t="shared" si="24"/>
        <v>Pagamento para viabilizar a 1ª parcela do repasse dos recursos do FEM II, ao Municipio de S. Vicente Ferrer , conf. Lei 15335 de 25/06/2014, CI 032/2014/SGTG. Pavimentação em Paralelep. Graniticos em diversas ruas.</v>
      </c>
      <c r="V304" s="75" t="b">
        <f>A304='[1]FEM 2'!C304</f>
        <v>1</v>
      </c>
    </row>
    <row r="305" spans="1:22" ht="54" customHeight="1" x14ac:dyDescent="0.35">
      <c r="A305" s="133" t="s">
        <v>2718</v>
      </c>
      <c r="B305" s="132">
        <v>41824</v>
      </c>
      <c r="C305" s="133">
        <v>11</v>
      </c>
      <c r="D305" s="133" t="s">
        <v>1394</v>
      </c>
      <c r="E305" s="133" t="s">
        <v>2719</v>
      </c>
      <c r="F305" s="133" t="s">
        <v>2670</v>
      </c>
      <c r="G305" s="133" t="s">
        <v>2720</v>
      </c>
      <c r="H305" s="133" t="s">
        <v>2721</v>
      </c>
      <c r="I305" s="133" t="s">
        <v>1306</v>
      </c>
      <c r="J305" s="417" t="s">
        <v>2722</v>
      </c>
      <c r="K305" s="134">
        <v>269945.43</v>
      </c>
      <c r="L305" s="135" t="s">
        <v>1400</v>
      </c>
      <c r="M305" s="135" t="s">
        <v>2723</v>
      </c>
      <c r="O305" s="75" t="s">
        <v>4665</v>
      </c>
      <c r="P305" s="78">
        <f t="shared" si="20"/>
        <v>269945.43</v>
      </c>
      <c r="Q305" s="16">
        <f t="shared" si="21"/>
        <v>41824</v>
      </c>
      <c r="R305" t="str">
        <f t="shared" si="22"/>
        <v>2014OB000702</v>
      </c>
      <c r="S305" t="str">
        <f t="shared" si="23"/>
        <v>2014NE000336</v>
      </c>
      <c r="T305" t="str">
        <f t="shared" si="24"/>
        <v>Pagamento para viabilizar a 1ª parcela do repasse dos recursos do FEM II, ao Municipio de Serra Talhada , conf. Lei 15335 de 25/06/2014, CI 032/2014/SGTG.Pavimentação asfaltica e em Pedra Granitica</v>
      </c>
      <c r="V305" s="75" t="b">
        <f>A305='[1]FEM 2'!C305</f>
        <v>1</v>
      </c>
    </row>
    <row r="306" spans="1:22" ht="54" customHeight="1" x14ac:dyDescent="0.35">
      <c r="A306" s="133" t="s">
        <v>2724</v>
      </c>
      <c r="B306" s="132">
        <v>41824</v>
      </c>
      <c r="C306" s="133">
        <v>11</v>
      </c>
      <c r="D306" s="133" t="s">
        <v>1394</v>
      </c>
      <c r="E306" s="133" t="s">
        <v>2725</v>
      </c>
      <c r="F306" s="133" t="s">
        <v>2670</v>
      </c>
      <c r="G306" s="133" t="s">
        <v>2720</v>
      </c>
      <c r="H306" s="133" t="s">
        <v>2721</v>
      </c>
      <c r="I306" s="133" t="s">
        <v>1309</v>
      </c>
      <c r="J306" s="417" t="s">
        <v>2722</v>
      </c>
      <c r="K306" s="134">
        <v>164413.66</v>
      </c>
      <c r="L306" s="135" t="s">
        <v>1400</v>
      </c>
      <c r="M306" s="135" t="s">
        <v>2726</v>
      </c>
      <c r="O306" s="75" t="s">
        <v>4665</v>
      </c>
      <c r="P306" s="78">
        <f t="shared" si="20"/>
        <v>164413.66</v>
      </c>
      <c r="Q306" s="16">
        <f t="shared" si="21"/>
        <v>41824</v>
      </c>
      <c r="R306" t="str">
        <f t="shared" si="22"/>
        <v>2014OB000704</v>
      </c>
      <c r="S306" t="str">
        <f t="shared" si="23"/>
        <v>2014NE000336</v>
      </c>
      <c r="T306" t="str">
        <f t="shared" si="24"/>
        <v>Pagamento para viabilizar a 1ª parcela do repasse dos recursos do FEM II, ao Municipio de Serra Talhada , conf. Lei 15335 de 25/06/2014, CI 032/2014/SGTG.Reforma das Praças e dos canteiros.</v>
      </c>
      <c r="V306" s="75" t="b">
        <f>A306='[1]FEM 2'!C306</f>
        <v>1</v>
      </c>
    </row>
    <row r="307" spans="1:22" ht="54" customHeight="1" x14ac:dyDescent="0.35">
      <c r="A307" s="133" t="s">
        <v>2727</v>
      </c>
      <c r="B307" s="132">
        <v>41824</v>
      </c>
      <c r="C307" s="133">
        <v>11</v>
      </c>
      <c r="D307" s="133" t="s">
        <v>1394</v>
      </c>
      <c r="E307" s="133" t="s">
        <v>2728</v>
      </c>
      <c r="F307" s="133" t="s">
        <v>2670</v>
      </c>
      <c r="G307" s="133" t="s">
        <v>2720</v>
      </c>
      <c r="H307" s="133" t="s">
        <v>2721</v>
      </c>
      <c r="I307" s="133" t="s">
        <v>1308</v>
      </c>
      <c r="J307" s="417" t="s">
        <v>2722</v>
      </c>
      <c r="K307" s="134">
        <v>154310.39999999999</v>
      </c>
      <c r="L307" s="135" t="s">
        <v>1400</v>
      </c>
      <c r="M307" s="135" t="s">
        <v>2729</v>
      </c>
      <c r="O307" s="75" t="s">
        <v>4665</v>
      </c>
      <c r="P307" s="78">
        <f t="shared" si="20"/>
        <v>154310.39999999999</v>
      </c>
      <c r="Q307" s="16">
        <f t="shared" si="21"/>
        <v>41824</v>
      </c>
      <c r="R307" t="str">
        <f t="shared" si="22"/>
        <v>2014OB000705</v>
      </c>
      <c r="S307" t="str">
        <f t="shared" si="23"/>
        <v>2014NE000336</v>
      </c>
      <c r="T307" t="str">
        <f t="shared" si="24"/>
        <v>Pagamento para viabilizar a 1ª parcela do repasse dos recursos do FEM II, ao Municipio de Serra Talhada , conf. Lei 15335 de 25/06/2014, CI 032/2014/SGTG. Implantação do Terminal de Transportes Alternativo</v>
      </c>
      <c r="V307" s="75" t="b">
        <f>A307='[1]FEM 2'!C307</f>
        <v>1</v>
      </c>
    </row>
    <row r="308" spans="1:22" ht="54" customHeight="1" x14ac:dyDescent="0.35">
      <c r="A308" s="133" t="s">
        <v>2730</v>
      </c>
      <c r="B308" s="132">
        <v>41824</v>
      </c>
      <c r="C308" s="133">
        <v>11</v>
      </c>
      <c r="D308" s="133" t="s">
        <v>1394</v>
      </c>
      <c r="E308" s="133" t="s">
        <v>2731</v>
      </c>
      <c r="F308" s="133" t="s">
        <v>2670</v>
      </c>
      <c r="G308" s="133" t="s">
        <v>2732</v>
      </c>
      <c r="H308" s="133" t="s">
        <v>2733</v>
      </c>
      <c r="I308" s="133" t="s">
        <v>1310</v>
      </c>
      <c r="J308" s="417" t="s">
        <v>2734</v>
      </c>
      <c r="K308" s="134">
        <v>271697.96000000002</v>
      </c>
      <c r="L308" s="135" t="s">
        <v>1400</v>
      </c>
      <c r="M308" s="135" t="s">
        <v>2735</v>
      </c>
      <c r="O308" s="75" t="s">
        <v>4665</v>
      </c>
      <c r="P308" s="78">
        <f t="shared" si="20"/>
        <v>271697.96000000002</v>
      </c>
      <c r="Q308" s="16">
        <f t="shared" si="21"/>
        <v>41824</v>
      </c>
      <c r="R308" t="str">
        <f t="shared" si="22"/>
        <v>2014OB000706</v>
      </c>
      <c r="S308" t="str">
        <f t="shared" si="23"/>
        <v>2014NE000337</v>
      </c>
      <c r="T308" t="str">
        <f t="shared" si="24"/>
        <v>Pagamento para viabilizar a 1ª parcela do repasse dos recursos do FEM II, ao Municipio de Serrita, conf. Lei 15335 de 25/06/2014, CI 032/2014/SGTG.Pavimentação asfaaltica na rua Amancio Horacio e av. Maviael da Franca Sampaio, Pav. em Paralelep. nas vilas de Jua e Ipueira</v>
      </c>
      <c r="V308" s="75" t="b">
        <f>A308='[1]FEM 2'!C308</f>
        <v>1</v>
      </c>
    </row>
    <row r="309" spans="1:22" ht="54" customHeight="1" x14ac:dyDescent="0.35">
      <c r="A309" s="133" t="s">
        <v>2736</v>
      </c>
      <c r="B309" s="132">
        <v>41824</v>
      </c>
      <c r="C309" s="133">
        <v>12</v>
      </c>
      <c r="D309" s="133" t="s">
        <v>1394</v>
      </c>
      <c r="E309" s="133" t="s">
        <v>2737</v>
      </c>
      <c r="F309" s="133" t="s">
        <v>2738</v>
      </c>
      <c r="G309" s="133" t="s">
        <v>2739</v>
      </c>
      <c r="H309" s="133" t="s">
        <v>2740</v>
      </c>
      <c r="I309" s="133" t="s">
        <v>1313</v>
      </c>
      <c r="J309" s="417" t="s">
        <v>2741</v>
      </c>
      <c r="K309" s="134">
        <v>22357.02</v>
      </c>
      <c r="L309" s="135" t="s">
        <v>1400</v>
      </c>
      <c r="M309" s="135" t="s">
        <v>2742</v>
      </c>
      <c r="O309" s="75" t="s">
        <v>4665</v>
      </c>
      <c r="P309" s="78">
        <f t="shared" si="20"/>
        <v>22357.02</v>
      </c>
      <c r="Q309" s="16">
        <f t="shared" si="21"/>
        <v>41824</v>
      </c>
      <c r="R309" t="str">
        <f t="shared" si="22"/>
        <v>2014OB000707</v>
      </c>
      <c r="S309" t="str">
        <f t="shared" si="23"/>
        <v>2014NE000338</v>
      </c>
      <c r="T309" t="str">
        <f t="shared" si="24"/>
        <v>Pagamento para viabilizar a 1ª parcela do repasse dos recursos do FEM II, ao Municipio de Sertania , conf. Lei 15335 de 25/06/2014, CI 032/2014/SGTG.Const. de Obras de Abastecimento de água, nas Vilas Rio da Barra, 4ª Dist. e Albuqerque Né, 5º Distrito.</v>
      </c>
      <c r="V309" s="75" t="b">
        <f>A309='[1]FEM 2'!C309</f>
        <v>1</v>
      </c>
    </row>
    <row r="310" spans="1:22" ht="54" customHeight="1" x14ac:dyDescent="0.35">
      <c r="A310" s="133" t="s">
        <v>2743</v>
      </c>
      <c r="B310" s="132">
        <v>41824</v>
      </c>
      <c r="C310" s="133">
        <v>12</v>
      </c>
      <c r="D310" s="133" t="s">
        <v>1394</v>
      </c>
      <c r="E310" s="133" t="s">
        <v>2744</v>
      </c>
      <c r="F310" s="133" t="s">
        <v>2738</v>
      </c>
      <c r="G310" s="133" t="s">
        <v>2739</v>
      </c>
      <c r="H310" s="133" t="s">
        <v>2740</v>
      </c>
      <c r="I310" s="133" t="s">
        <v>1311</v>
      </c>
      <c r="J310" s="417" t="s">
        <v>2741</v>
      </c>
      <c r="K310" s="134">
        <v>52672.42</v>
      </c>
      <c r="L310" s="135" t="s">
        <v>1400</v>
      </c>
      <c r="M310" s="135" t="s">
        <v>2745</v>
      </c>
      <c r="O310" s="75" t="s">
        <v>4665</v>
      </c>
      <c r="P310" s="78">
        <f t="shared" si="20"/>
        <v>52672.42</v>
      </c>
      <c r="Q310" s="16">
        <f t="shared" si="21"/>
        <v>41824</v>
      </c>
      <c r="R310" t="str">
        <f t="shared" si="22"/>
        <v>2014OB000708</v>
      </c>
      <c r="S310" t="str">
        <f t="shared" si="23"/>
        <v>2014NE000338</v>
      </c>
      <c r="T310" t="str">
        <f t="shared" si="24"/>
        <v>Pagamento para viabilizar a 1ª parcela do repasse dos recursos do FEM II, ao Municipio deSertania , conf. Lei 15335 de 25/06/2014, CI 032/2014/SGTG.Const. das Muralhas das creches tipo B e C Loc. nas ruas Edson Leite, Rua Ubirajara Chjaves,</v>
      </c>
      <c r="V310" s="75" t="b">
        <f>A310='[1]FEM 2'!C310</f>
        <v>1</v>
      </c>
    </row>
    <row r="311" spans="1:22" ht="54" customHeight="1" x14ac:dyDescent="0.35">
      <c r="A311" s="133" t="s">
        <v>2746</v>
      </c>
      <c r="B311" s="132">
        <v>41824</v>
      </c>
      <c r="C311" s="133">
        <v>11</v>
      </c>
      <c r="D311" s="133" t="s">
        <v>1394</v>
      </c>
      <c r="E311" s="133" t="s">
        <v>2747</v>
      </c>
      <c r="F311" s="133" t="s">
        <v>2738</v>
      </c>
      <c r="G311" s="133" t="s">
        <v>2748</v>
      </c>
      <c r="H311" s="133" t="s">
        <v>2749</v>
      </c>
      <c r="I311" s="133" t="s">
        <v>1351</v>
      </c>
      <c r="J311" s="417" t="s">
        <v>2750</v>
      </c>
      <c r="K311" s="134">
        <v>34690.18</v>
      </c>
      <c r="L311" s="135" t="s">
        <v>1400</v>
      </c>
      <c r="M311" s="135" t="s">
        <v>2751</v>
      </c>
      <c r="O311" s="75" t="s">
        <v>4665</v>
      </c>
      <c r="P311" s="78">
        <f t="shared" si="20"/>
        <v>34690.18</v>
      </c>
      <c r="Q311" s="16">
        <f t="shared" si="21"/>
        <v>41824</v>
      </c>
      <c r="R311" t="str">
        <f t="shared" si="22"/>
        <v>2014OB000709</v>
      </c>
      <c r="S311" t="str">
        <f t="shared" si="23"/>
        <v>2014NE000355</v>
      </c>
      <c r="T311" t="str">
        <f t="shared" si="24"/>
        <v>PAGAMENTO P/VIABILIZAR REPASSE DE RECURSOS FEM II,CONFORME LEI Nº 15.335 DE 25/06/2014.REF. A 1ª PARCELA. AO MUNICIPIO DE TUPARETAMA/PE.CONSTRUÇÃO DAS PRAÇAS DA RUA FREI CANECA E DO ANCIÃO.</v>
      </c>
      <c r="V311" s="75" t="b">
        <f>A311='[1]FEM 2'!C311</f>
        <v>1</v>
      </c>
    </row>
    <row r="312" spans="1:22" ht="54" customHeight="1" x14ac:dyDescent="0.35">
      <c r="A312" s="133" t="s">
        <v>2752</v>
      </c>
      <c r="B312" s="132">
        <v>41824</v>
      </c>
      <c r="C312" s="133">
        <v>12</v>
      </c>
      <c r="D312" s="133" t="s">
        <v>1394</v>
      </c>
      <c r="E312" s="133" t="s">
        <v>2753</v>
      </c>
      <c r="F312" s="133" t="s">
        <v>2738</v>
      </c>
      <c r="G312" s="133" t="s">
        <v>2739</v>
      </c>
      <c r="H312" s="133" t="s">
        <v>2740</v>
      </c>
      <c r="I312" s="133" t="s">
        <v>1314</v>
      </c>
      <c r="J312" s="417" t="s">
        <v>2741</v>
      </c>
      <c r="K312" s="134">
        <v>286963.96999999997</v>
      </c>
      <c r="L312" s="135" t="s">
        <v>1400</v>
      </c>
      <c r="M312" s="135" t="s">
        <v>2754</v>
      </c>
      <c r="O312" s="75" t="s">
        <v>4665</v>
      </c>
      <c r="P312" s="78">
        <f t="shared" si="20"/>
        <v>286963.96999999997</v>
      </c>
      <c r="Q312" s="16">
        <f t="shared" si="21"/>
        <v>41824</v>
      </c>
      <c r="R312" t="str">
        <f t="shared" si="22"/>
        <v>2014OB000710</v>
      </c>
      <c r="S312" t="str">
        <f t="shared" si="23"/>
        <v>2014NE000338</v>
      </c>
      <c r="T312" t="str">
        <f t="shared" si="24"/>
        <v>Pagamento para viabilizar a 1ª parcela do repasse dos recursos do FEM II, ao Mun de Sertania , conf. Lei 15335 de 25/06/2014, CI 032/2014/SGTG.Const. de recap. asf. Av. Pres Vargas, Dr. Raul Lafayete, Av. Agam. Magalhaes, Franc. Gomes, BR110, Amaro Lafayete, Rua Man. Bezerra e Quintino B.</v>
      </c>
      <c r="V312" s="75" t="b">
        <f>A312='[1]FEM 2'!C312</f>
        <v>1</v>
      </c>
    </row>
    <row r="313" spans="1:22" ht="54" customHeight="1" x14ac:dyDescent="0.35">
      <c r="A313" s="133" t="s">
        <v>2755</v>
      </c>
      <c r="B313" s="132">
        <v>41824</v>
      </c>
      <c r="C313" s="133">
        <v>11</v>
      </c>
      <c r="D313" s="133" t="s">
        <v>1394</v>
      </c>
      <c r="E313" s="133" t="s">
        <v>2756</v>
      </c>
      <c r="F313" s="133" t="s">
        <v>2738</v>
      </c>
      <c r="G313" s="133" t="s">
        <v>2748</v>
      </c>
      <c r="H313" s="133" t="s">
        <v>2749</v>
      </c>
      <c r="I313" s="133" t="s">
        <v>1353</v>
      </c>
      <c r="J313" s="417" t="s">
        <v>2750</v>
      </c>
      <c r="K313" s="134">
        <v>59027.27</v>
      </c>
      <c r="L313" s="135" t="s">
        <v>1400</v>
      </c>
      <c r="M313" s="135" t="s">
        <v>2757</v>
      </c>
      <c r="O313" s="75" t="s">
        <v>4665</v>
      </c>
      <c r="P313" s="78">
        <f t="shared" si="20"/>
        <v>59027.27</v>
      </c>
      <c r="Q313" s="16">
        <f t="shared" si="21"/>
        <v>41824</v>
      </c>
      <c r="R313" t="str">
        <f t="shared" si="22"/>
        <v>2014OB000711</v>
      </c>
      <c r="S313" t="str">
        <f t="shared" si="23"/>
        <v>2014NE000355</v>
      </c>
      <c r="T313" t="str">
        <f t="shared" si="24"/>
        <v>PAGAMENTO P/VIABILIZAR REPASSE DE RECURSOS FEM II,CONFORME LEI Nº 15.335 DE 25/06/2014.REF. A 1ª PARCELA. AO MUNICIPIO DE TUPARETAMA/PE.RECONSTRUÇÃO DA PRAÇA CENTRAL.</v>
      </c>
      <c r="V313" s="75" t="b">
        <f>A313='[1]FEM 2'!C313</f>
        <v>1</v>
      </c>
    </row>
    <row r="314" spans="1:22" ht="54" customHeight="1" x14ac:dyDescent="0.35">
      <c r="A314" s="133" t="s">
        <v>2758</v>
      </c>
      <c r="B314" s="132">
        <v>41824</v>
      </c>
      <c r="C314" s="133">
        <v>12</v>
      </c>
      <c r="D314" s="133" t="s">
        <v>1394</v>
      </c>
      <c r="E314" s="133" t="s">
        <v>2759</v>
      </c>
      <c r="F314" s="133" t="s">
        <v>2738</v>
      </c>
      <c r="G314" s="133" t="s">
        <v>2760</v>
      </c>
      <c r="H314" s="133" t="s">
        <v>2761</v>
      </c>
      <c r="I314" s="133" t="s">
        <v>1315</v>
      </c>
      <c r="J314" s="417" t="s">
        <v>2762</v>
      </c>
      <c r="K314" s="134">
        <v>30670.36</v>
      </c>
      <c r="L314" s="135" t="s">
        <v>1400</v>
      </c>
      <c r="M314" s="135" t="s">
        <v>2763</v>
      </c>
      <c r="O314" s="75" t="s">
        <v>4665</v>
      </c>
      <c r="P314" s="78">
        <f t="shared" si="20"/>
        <v>30670.36</v>
      </c>
      <c r="Q314" s="16">
        <f t="shared" si="21"/>
        <v>41824</v>
      </c>
      <c r="R314" t="str">
        <f t="shared" si="22"/>
        <v>2014OB000712</v>
      </c>
      <c r="S314" t="str">
        <f t="shared" si="23"/>
        <v>2014NE000339</v>
      </c>
      <c r="T314" t="str">
        <f t="shared" si="24"/>
        <v>Pagamento para viabilizar a 1ª parcela do repasse dos recursos do FEM II, ao Municipio de Sirinhaem , conf. Lei 15335 de 25/06/2014, CI 032/2014/SGTG.Drenagem em torno da academia das cidades</v>
      </c>
      <c r="V314" s="75" t="b">
        <f>A314='[1]FEM 2'!C314</f>
        <v>1</v>
      </c>
    </row>
    <row r="315" spans="1:22" ht="54" customHeight="1" x14ac:dyDescent="0.35">
      <c r="A315" s="133" t="s">
        <v>2764</v>
      </c>
      <c r="B315" s="132">
        <v>41824</v>
      </c>
      <c r="C315" s="133">
        <v>11</v>
      </c>
      <c r="D315" s="133" t="s">
        <v>1394</v>
      </c>
      <c r="E315" s="133" t="s">
        <v>2765</v>
      </c>
      <c r="F315" s="133" t="s">
        <v>2738</v>
      </c>
      <c r="G315" s="133" t="s">
        <v>2748</v>
      </c>
      <c r="H315" s="133" t="s">
        <v>2749</v>
      </c>
      <c r="I315" s="133" t="s">
        <v>1352</v>
      </c>
      <c r="J315" s="417" t="s">
        <v>2750</v>
      </c>
      <c r="K315" s="134">
        <v>41666.42</v>
      </c>
      <c r="L315" s="135" t="s">
        <v>1400</v>
      </c>
      <c r="M315" s="135" t="s">
        <v>2766</v>
      </c>
      <c r="O315" s="75" t="s">
        <v>4665</v>
      </c>
      <c r="P315" s="78">
        <f t="shared" si="20"/>
        <v>41666.42</v>
      </c>
      <c r="Q315" s="16">
        <f t="shared" si="21"/>
        <v>41824</v>
      </c>
      <c r="R315" t="str">
        <f t="shared" si="22"/>
        <v>2014OB000713</v>
      </c>
      <c r="S315" t="str">
        <f t="shared" si="23"/>
        <v>2014NE000355</v>
      </c>
      <c r="T315" t="str">
        <f t="shared" si="24"/>
        <v>PAGAMENTO P/VIABILIZAR REPASSE DE RECURSOS FEM II,CONFORME LEI Nº 15.335 DE 25/06/2014.REF. A 1ª PARCELA. AO MUNICIPIO DE TUPARETAMA/PE.AMPLIAÇÃO E REFORMA DO HOSPITAL</v>
      </c>
      <c r="V315" s="75" t="b">
        <f>A315='[1]FEM 2'!C315</f>
        <v>1</v>
      </c>
    </row>
    <row r="316" spans="1:22" ht="54" customHeight="1" x14ac:dyDescent="0.35">
      <c r="A316" s="133" t="s">
        <v>2767</v>
      </c>
      <c r="B316" s="132">
        <v>41824</v>
      </c>
      <c r="C316" s="133">
        <v>11</v>
      </c>
      <c r="D316" s="133" t="s">
        <v>1394</v>
      </c>
      <c r="E316" s="133" t="s">
        <v>2768</v>
      </c>
      <c r="F316" s="133" t="s">
        <v>2738</v>
      </c>
      <c r="G316" s="133" t="s">
        <v>2769</v>
      </c>
      <c r="H316" s="133" t="s">
        <v>2770</v>
      </c>
      <c r="I316" s="133" t="s">
        <v>1250</v>
      </c>
      <c r="J316" s="417" t="s">
        <v>2771</v>
      </c>
      <c r="K316" s="134">
        <v>83526.240000000005</v>
      </c>
      <c r="L316" s="135" t="s">
        <v>1400</v>
      </c>
      <c r="M316" s="135" t="s">
        <v>2772</v>
      </c>
      <c r="O316" s="75" t="s">
        <v>4665</v>
      </c>
      <c r="P316" s="78">
        <f t="shared" si="20"/>
        <v>83526.240000000005</v>
      </c>
      <c r="Q316" s="16">
        <f t="shared" si="21"/>
        <v>41824</v>
      </c>
      <c r="R316" t="str">
        <f t="shared" si="22"/>
        <v>2014OB000714</v>
      </c>
      <c r="S316" t="str">
        <f t="shared" si="23"/>
        <v>2014NE000362</v>
      </c>
      <c r="T316" t="str">
        <f t="shared" si="24"/>
        <v>PAGAMENTO REF. 1ª PARCELA COM O REPASSE DE RECURSOS FEM II, PARA O MUNICIPIO SALGADINHO/PE, PAVIMENTAÇÃO EM PARALELEPIPEDOS GRANITICOS DA RUAS A,B,C,D,E,F,G,H,I,J,L E M NO BAIRRO FREI GALVÃO.</v>
      </c>
      <c r="V316" s="75" t="b">
        <f>A316='[1]FEM 2'!C316</f>
        <v>1</v>
      </c>
    </row>
    <row r="317" spans="1:22" ht="54" customHeight="1" x14ac:dyDescent="0.35">
      <c r="A317" s="133" t="s">
        <v>2773</v>
      </c>
      <c r="B317" s="132">
        <v>41824</v>
      </c>
      <c r="C317" s="133">
        <v>12</v>
      </c>
      <c r="D317" s="133" t="s">
        <v>1394</v>
      </c>
      <c r="E317" s="133" t="s">
        <v>2774</v>
      </c>
      <c r="F317" s="133" t="s">
        <v>2738</v>
      </c>
      <c r="G317" s="133" t="s">
        <v>2760</v>
      </c>
      <c r="H317" s="133" t="s">
        <v>2761</v>
      </c>
      <c r="I317" s="133" t="s">
        <v>1317</v>
      </c>
      <c r="J317" s="417" t="s">
        <v>2762</v>
      </c>
      <c r="K317" s="134">
        <v>17522.689999999999</v>
      </c>
      <c r="L317" s="135" t="s">
        <v>1400</v>
      </c>
      <c r="M317" s="135" t="s">
        <v>2775</v>
      </c>
      <c r="O317" s="75" t="s">
        <v>4665</v>
      </c>
      <c r="P317" s="78">
        <f t="shared" si="20"/>
        <v>17522.689999999999</v>
      </c>
      <c r="Q317" s="16">
        <f t="shared" si="21"/>
        <v>41824</v>
      </c>
      <c r="R317" t="str">
        <f t="shared" si="22"/>
        <v>2014OB000715</v>
      </c>
      <c r="S317" t="str">
        <f t="shared" si="23"/>
        <v>2014NE000339</v>
      </c>
      <c r="T317" t="str">
        <f t="shared" si="24"/>
        <v>Pagamento para viabilizar a 1ª parcela do repasse dos recursos do FEM II, ao Municipio de Sirinhaem , conf. Lei 15335 de 25/06/2014, CI 032/2014/SGTG.Pavimentação em Paral. gran. da rua da Jaqueira</v>
      </c>
      <c r="V317" s="75" t="b">
        <f>A317='[1]FEM 2'!C317</f>
        <v>1</v>
      </c>
    </row>
    <row r="318" spans="1:22" ht="54" customHeight="1" x14ac:dyDescent="0.35">
      <c r="A318" s="133" t="s">
        <v>2776</v>
      </c>
      <c r="B318" s="132">
        <v>41824</v>
      </c>
      <c r="C318" s="133">
        <v>12</v>
      </c>
      <c r="D318" s="133" t="s">
        <v>1394</v>
      </c>
      <c r="E318" s="133" t="s">
        <v>2777</v>
      </c>
      <c r="F318" s="133" t="s">
        <v>2738</v>
      </c>
      <c r="G318" s="133" t="s">
        <v>2760</v>
      </c>
      <c r="H318" s="133" t="s">
        <v>2761</v>
      </c>
      <c r="I318" s="133" t="s">
        <v>1316</v>
      </c>
      <c r="J318" s="417" t="s">
        <v>2762</v>
      </c>
      <c r="K318" s="134">
        <v>359353.89</v>
      </c>
      <c r="L318" s="135" t="s">
        <v>1400</v>
      </c>
      <c r="M318" s="135" t="s">
        <v>2778</v>
      </c>
      <c r="O318" s="75" t="s">
        <v>4665</v>
      </c>
      <c r="P318" s="78">
        <f t="shared" si="20"/>
        <v>359353.89</v>
      </c>
      <c r="Q318" s="16">
        <f t="shared" si="21"/>
        <v>41824</v>
      </c>
      <c r="R318" t="str">
        <f t="shared" si="22"/>
        <v>2014OB000716</v>
      </c>
      <c r="S318" t="str">
        <f t="shared" si="23"/>
        <v>2014NE000339</v>
      </c>
      <c r="T318" t="str">
        <f t="shared" si="24"/>
        <v>Pagamento para viabilizar a 1ª parcela do repasse dos recursos do FEM II, ao Municipio de Sirinhaem , conf. Lei 15335 de 25/06/2014, CI 032/2014/SGTG.Urbanização ds ruas Marque de Olinda, Sebastião Chaves e São Francisco</v>
      </c>
      <c r="V318" s="75" t="b">
        <f>A318='[1]FEM 2'!C318</f>
        <v>1</v>
      </c>
    </row>
    <row r="319" spans="1:22" ht="54" customHeight="1" x14ac:dyDescent="0.35">
      <c r="A319" s="133" t="s">
        <v>2779</v>
      </c>
      <c r="B319" s="132">
        <v>41824</v>
      </c>
      <c r="C319" s="133">
        <v>11</v>
      </c>
      <c r="D319" s="133" t="s">
        <v>1394</v>
      </c>
      <c r="E319" s="133" t="s">
        <v>2780</v>
      </c>
      <c r="F319" s="133" t="s">
        <v>2738</v>
      </c>
      <c r="G319" s="133" t="s">
        <v>2781</v>
      </c>
      <c r="H319" s="133" t="s">
        <v>2782</v>
      </c>
      <c r="I319" s="133" t="s">
        <v>1344</v>
      </c>
      <c r="J319" s="417" t="s">
        <v>2783</v>
      </c>
      <c r="K319" s="134">
        <v>316980.14</v>
      </c>
      <c r="L319" s="135" t="s">
        <v>1400</v>
      </c>
      <c r="M319" s="135" t="s">
        <v>2784</v>
      </c>
      <c r="O319" s="75" t="s">
        <v>4665</v>
      </c>
      <c r="P319" s="78">
        <f t="shared" si="20"/>
        <v>316980.14</v>
      </c>
      <c r="Q319" s="16">
        <f t="shared" si="21"/>
        <v>41824</v>
      </c>
      <c r="R319" t="str">
        <f t="shared" si="22"/>
        <v>2014OB000717</v>
      </c>
      <c r="S319" t="str">
        <f t="shared" si="23"/>
        <v>2014NE000352</v>
      </c>
      <c r="T319" t="str">
        <f t="shared" si="24"/>
        <v>PAGAMENTO P/VIABILIZAR REPASSE DE RECURSOS FEM II,CONFORME LEI Nº 15.335 DE 25/06/2014.REF. A 1ª PARCELA.AO MUNICIPIO DE TRINDADE/PE.MELHORIA DE ACESSIBILIDADE AS COMUNIDADES EM ÁREAS DE RISCO E VULNERABILIDADE SOCIAL.</v>
      </c>
      <c r="V319" s="75" t="b">
        <f>A319='[1]FEM 2'!C319</f>
        <v>1</v>
      </c>
    </row>
    <row r="320" spans="1:22" ht="54" customHeight="1" x14ac:dyDescent="0.35">
      <c r="A320" s="133" t="s">
        <v>2785</v>
      </c>
      <c r="B320" s="132">
        <v>41824</v>
      </c>
      <c r="C320" s="133">
        <v>11</v>
      </c>
      <c r="D320" s="133" t="s">
        <v>1394</v>
      </c>
      <c r="E320" s="133" t="s">
        <v>2786</v>
      </c>
      <c r="F320" s="133" t="s">
        <v>2738</v>
      </c>
      <c r="G320" s="133" t="s">
        <v>2769</v>
      </c>
      <c r="H320" s="133" t="s">
        <v>2770</v>
      </c>
      <c r="I320" s="133" t="s">
        <v>1251</v>
      </c>
      <c r="J320" s="417" t="s">
        <v>2771</v>
      </c>
      <c r="K320" s="134">
        <v>51148.94</v>
      </c>
      <c r="L320" s="135" t="s">
        <v>1400</v>
      </c>
      <c r="M320" s="135" t="s">
        <v>2787</v>
      </c>
      <c r="O320" s="75" t="s">
        <v>4665</v>
      </c>
      <c r="P320" s="78">
        <f t="shared" si="20"/>
        <v>51148.94</v>
      </c>
      <c r="Q320" s="16">
        <f t="shared" si="21"/>
        <v>41824</v>
      </c>
      <c r="R320" t="str">
        <f t="shared" si="22"/>
        <v>2014OB000718</v>
      </c>
      <c r="S320" t="str">
        <f t="shared" si="23"/>
        <v>2014NE000362</v>
      </c>
      <c r="T320" t="str">
        <f t="shared" si="24"/>
        <v>PAGAMENTO REF. 1ª PARCELA COM O REPASSE DE RECURSOS FEM II, PARA O MUNICIPIO SALGADINHO/PE, REQUALIFICAÇÃO DA PRAÇA CENTRAL E CONSTRUÇÃO DE PAVIMENTAÇÃO EM PARALELEPIPEDOS GRANITICOS NA RUA DE ACESSO DO SÍTIO SOBRADINHO.</v>
      </c>
      <c r="V320" s="75" t="b">
        <f>A320='[1]FEM 2'!C320</f>
        <v>1</v>
      </c>
    </row>
    <row r="321" spans="1:22" ht="54" customHeight="1" x14ac:dyDescent="0.35">
      <c r="A321" s="133" t="s">
        <v>2788</v>
      </c>
      <c r="B321" s="132">
        <v>41824</v>
      </c>
      <c r="C321" s="133">
        <v>11</v>
      </c>
      <c r="D321" s="133" t="s">
        <v>1394</v>
      </c>
      <c r="E321" s="133" t="s">
        <v>2789</v>
      </c>
      <c r="F321" s="133" t="s">
        <v>2738</v>
      </c>
      <c r="G321" s="133" t="s">
        <v>2790</v>
      </c>
      <c r="H321" s="133" t="s">
        <v>2791</v>
      </c>
      <c r="I321" s="133" t="s">
        <v>1318</v>
      </c>
      <c r="J321" s="417" t="s">
        <v>2792</v>
      </c>
      <c r="K321" s="134">
        <v>31673.35</v>
      </c>
      <c r="L321" s="135" t="s">
        <v>1400</v>
      </c>
      <c r="M321" s="135" t="s">
        <v>2793</v>
      </c>
      <c r="O321" s="75" t="s">
        <v>4665</v>
      </c>
      <c r="P321" s="78">
        <f t="shared" si="20"/>
        <v>31673.35</v>
      </c>
      <c r="Q321" s="16">
        <f t="shared" si="21"/>
        <v>41824</v>
      </c>
      <c r="R321" t="str">
        <f t="shared" si="22"/>
        <v>2014OB000719</v>
      </c>
      <c r="S321" t="str">
        <f t="shared" si="23"/>
        <v>2014NE000340</v>
      </c>
      <c r="T321" t="str">
        <f t="shared" si="24"/>
        <v>Pagamento para viabilizar a 1ª parcela do repasse dos recursos do FEM II, ao Municipio de Solidão , conf. Lei 15335 de 25/06/2014, CI 032/2014/SGTG.Copnstrução de Praça de Alimentação Jose Barros Sobrinho.</v>
      </c>
      <c r="V321" s="75" t="b">
        <f>A321='[1]FEM 2'!C321</f>
        <v>1</v>
      </c>
    </row>
    <row r="322" spans="1:22" ht="54" customHeight="1" x14ac:dyDescent="0.35">
      <c r="A322" s="133" t="s">
        <v>2794</v>
      </c>
      <c r="B322" s="132">
        <v>41824</v>
      </c>
      <c r="C322" s="133">
        <v>11</v>
      </c>
      <c r="D322" s="133" t="s">
        <v>1394</v>
      </c>
      <c r="E322" s="133" t="s">
        <v>2795</v>
      </c>
      <c r="F322" s="133" t="s">
        <v>2738</v>
      </c>
      <c r="G322" s="133" t="s">
        <v>2790</v>
      </c>
      <c r="H322" s="133" t="s">
        <v>2791</v>
      </c>
      <c r="I322" s="133" t="s">
        <v>1319</v>
      </c>
      <c r="J322" s="417" t="s">
        <v>2792</v>
      </c>
      <c r="K322" s="134">
        <v>40567.24</v>
      </c>
      <c r="L322" s="135" t="s">
        <v>1400</v>
      </c>
      <c r="M322" s="135" t="s">
        <v>2796</v>
      </c>
      <c r="O322" s="75" t="s">
        <v>4665</v>
      </c>
      <c r="P322" s="78">
        <f t="shared" si="20"/>
        <v>40567.24</v>
      </c>
      <c r="Q322" s="16">
        <f t="shared" si="21"/>
        <v>41824</v>
      </c>
      <c r="R322" t="str">
        <f t="shared" si="22"/>
        <v>2014OB000720</v>
      </c>
      <c r="S322" t="str">
        <f t="shared" si="23"/>
        <v>2014NE000340</v>
      </c>
      <c r="T322" t="str">
        <f t="shared" si="24"/>
        <v>Pagamento para viabilizar a 1ª parcela do repasse dos recursos do FEM II, ao Municipio de Solidão , conf. Lei 15335 de 25/06/2014, CI 032/2014/SGTG.Construção de uma Quadra Poliesportiva Descoberta na área Urbana</v>
      </c>
      <c r="V322" s="75" t="b">
        <f>A322='[1]FEM 2'!C322</f>
        <v>1</v>
      </c>
    </row>
    <row r="323" spans="1:22" ht="54" customHeight="1" x14ac:dyDescent="0.35">
      <c r="A323" s="133" t="s">
        <v>2797</v>
      </c>
      <c r="B323" s="132">
        <v>41824</v>
      </c>
      <c r="C323" s="133">
        <v>11</v>
      </c>
      <c r="D323" s="133" t="s">
        <v>1394</v>
      </c>
      <c r="E323" s="133" t="s">
        <v>2798</v>
      </c>
      <c r="F323" s="133" t="s">
        <v>2738</v>
      </c>
      <c r="G323" s="133" t="s">
        <v>2790</v>
      </c>
      <c r="H323" s="133" t="s">
        <v>2791</v>
      </c>
      <c r="I323" s="133" t="s">
        <v>1320</v>
      </c>
      <c r="J323" s="417" t="s">
        <v>2792</v>
      </c>
      <c r="K323" s="134">
        <v>44040.88</v>
      </c>
      <c r="L323" s="135" t="s">
        <v>1400</v>
      </c>
      <c r="M323" s="135" t="s">
        <v>2799</v>
      </c>
      <c r="O323" s="75" t="s">
        <v>4665</v>
      </c>
      <c r="P323" s="78">
        <f t="shared" si="20"/>
        <v>44040.88</v>
      </c>
      <c r="Q323" s="16">
        <f t="shared" si="21"/>
        <v>41824</v>
      </c>
      <c r="R323" t="str">
        <f t="shared" si="22"/>
        <v>2014OB000721</v>
      </c>
      <c r="S323" t="str">
        <f t="shared" si="23"/>
        <v>2014NE000340</v>
      </c>
      <c r="T323" t="str">
        <f t="shared" si="24"/>
        <v>Pagamento para viabilizar a 1ª parcela do repasse dos recursos do FEM II, ao Municipio de Solidão , conf. Lei 15335 de 25/06/2014, CI 032/2014/SGTG.Reforma da Unidade Mista Maria Jesuíno da Silva</v>
      </c>
      <c r="V323" s="75" t="b">
        <f>A323='[1]FEM 2'!C323</f>
        <v>1</v>
      </c>
    </row>
    <row r="324" spans="1:22" ht="54" customHeight="1" x14ac:dyDescent="0.35">
      <c r="A324" s="133" t="s">
        <v>2800</v>
      </c>
      <c r="B324" s="132">
        <v>41824</v>
      </c>
      <c r="C324" s="133">
        <v>11</v>
      </c>
      <c r="D324" s="133" t="s">
        <v>1394</v>
      </c>
      <c r="E324" s="133" t="s">
        <v>2801</v>
      </c>
      <c r="F324" s="133" t="s">
        <v>2738</v>
      </c>
      <c r="G324" s="133" t="s">
        <v>2802</v>
      </c>
      <c r="H324" s="133" t="s">
        <v>2803</v>
      </c>
      <c r="I324" s="133" t="s">
        <v>1254</v>
      </c>
      <c r="J324" s="417" t="s">
        <v>2804</v>
      </c>
      <c r="K324" s="134">
        <v>123634.79</v>
      </c>
      <c r="L324" s="135" t="s">
        <v>1400</v>
      </c>
      <c r="M324" s="135" t="s">
        <v>2805</v>
      </c>
      <c r="O324" s="75" t="s">
        <v>4665</v>
      </c>
      <c r="P324" s="78">
        <f t="shared" ref="P324:P387" si="25">K324</f>
        <v>123634.79</v>
      </c>
      <c r="Q324" s="16">
        <f t="shared" ref="Q324:Q387" si="26">B324</f>
        <v>41824</v>
      </c>
      <c r="R324" t="str">
        <f t="shared" ref="R324:R387" si="27">A324</f>
        <v>2014OB000722</v>
      </c>
      <c r="S324" t="str">
        <f t="shared" ref="S324:S387" si="28">G324</f>
        <v>2014NE000316</v>
      </c>
      <c r="T324" t="str">
        <f t="shared" ref="T324:T387" si="29">M324</f>
        <v>PAGAMENTO DO REPASSE DE RECURSOS DO FEM II, PARA O MUNICIPIO DE SALOA/PE, REFERENTE PAVIMENTAÇÃO EM PARALELEPIPEDOS GRANITICOS DE DIVERSAS RUAS.</v>
      </c>
      <c r="V324" s="75" t="b">
        <f>A324='[1]FEM 2'!C324</f>
        <v>1</v>
      </c>
    </row>
    <row r="325" spans="1:22" ht="54" customHeight="1" x14ac:dyDescent="0.35">
      <c r="A325" s="133" t="s">
        <v>2806</v>
      </c>
      <c r="B325" s="132">
        <v>41824</v>
      </c>
      <c r="C325" s="133">
        <v>11</v>
      </c>
      <c r="D325" s="133" t="s">
        <v>1394</v>
      </c>
      <c r="E325" s="133" t="s">
        <v>2807</v>
      </c>
      <c r="F325" s="133" t="s">
        <v>2738</v>
      </c>
      <c r="G325" s="133" t="s">
        <v>2790</v>
      </c>
      <c r="H325" s="133" t="s">
        <v>2791</v>
      </c>
      <c r="I325" s="133" t="s">
        <v>1321</v>
      </c>
      <c r="J325" s="417" t="s">
        <v>2792</v>
      </c>
      <c r="K325" s="134">
        <v>18495.48</v>
      </c>
      <c r="L325" s="135" t="s">
        <v>1400</v>
      </c>
      <c r="M325" s="135" t="s">
        <v>2808</v>
      </c>
      <c r="O325" s="75" t="s">
        <v>4665</v>
      </c>
      <c r="P325" s="78">
        <f t="shared" si="25"/>
        <v>18495.48</v>
      </c>
      <c r="Q325" s="16">
        <f t="shared" si="26"/>
        <v>41824</v>
      </c>
      <c r="R325" t="str">
        <f t="shared" si="27"/>
        <v>2014OB000723</v>
      </c>
      <c r="S325" t="str">
        <f t="shared" si="28"/>
        <v>2014NE000340</v>
      </c>
      <c r="T325" t="str">
        <f t="shared" si="29"/>
        <v>Pagamento para viabilizar a 1ª parcela do repasse dos recursos do FEM II, ao Municipio de Solidão , conf. Lei 15335 de 25/06/2014, CI 032/2014/SGTG.Construção da Murada da Unidade Infantil Turma da Mônica</v>
      </c>
      <c r="V325" s="75" t="b">
        <f>A325='[1]FEM 2'!C325</f>
        <v>1</v>
      </c>
    </row>
    <row r="326" spans="1:22" ht="54" customHeight="1" x14ac:dyDescent="0.35">
      <c r="A326" s="133" t="s">
        <v>2809</v>
      </c>
      <c r="B326" s="132">
        <v>41824</v>
      </c>
      <c r="C326" s="133">
        <v>12</v>
      </c>
      <c r="D326" s="133" t="s">
        <v>1394</v>
      </c>
      <c r="E326" s="133" t="s">
        <v>2810</v>
      </c>
      <c r="F326" s="133" t="s">
        <v>2738</v>
      </c>
      <c r="G326" s="133" t="s">
        <v>2811</v>
      </c>
      <c r="H326" s="133" t="s">
        <v>2812</v>
      </c>
      <c r="I326" s="133" t="s">
        <v>1324</v>
      </c>
      <c r="J326" s="417" t="s">
        <v>2813</v>
      </c>
      <c r="K326" s="134">
        <v>359722.15</v>
      </c>
      <c r="L326" s="135" t="s">
        <v>1400</v>
      </c>
      <c r="M326" s="135" t="s">
        <v>2814</v>
      </c>
      <c r="O326" s="75" t="s">
        <v>4665</v>
      </c>
      <c r="P326" s="78">
        <f t="shared" si="25"/>
        <v>359722.15</v>
      </c>
      <c r="Q326" s="16">
        <f t="shared" si="26"/>
        <v>41824</v>
      </c>
      <c r="R326" t="str">
        <f t="shared" si="27"/>
        <v>2014OB000724</v>
      </c>
      <c r="S326" t="str">
        <f t="shared" si="28"/>
        <v>2014NE000341</v>
      </c>
      <c r="T326" t="str">
        <f t="shared" si="29"/>
        <v>Pagamento para viabilizar a 1ª parcela do repasse dos recursos do FEM II, ao Municipio de Surubim , conf. Lei 15335 de 25/06/2014, CI 032/2014/SGTG.Pavimentação em Paralelepipedos Graniticos em diversas ruas do municipio</v>
      </c>
      <c r="V326" s="75" t="b">
        <f>A326='[1]FEM 2'!C326</f>
        <v>1</v>
      </c>
    </row>
    <row r="327" spans="1:22" ht="54" customHeight="1" x14ac:dyDescent="0.35">
      <c r="A327" s="133" t="s">
        <v>2815</v>
      </c>
      <c r="B327" s="132">
        <v>41824</v>
      </c>
      <c r="C327" s="133">
        <v>12</v>
      </c>
      <c r="D327" s="133" t="s">
        <v>1394</v>
      </c>
      <c r="E327" s="133" t="s">
        <v>2816</v>
      </c>
      <c r="F327" s="133" t="s">
        <v>2738</v>
      </c>
      <c r="G327" s="133" t="s">
        <v>2811</v>
      </c>
      <c r="H327" s="133" t="s">
        <v>2812</v>
      </c>
      <c r="I327" s="133" t="s">
        <v>1322</v>
      </c>
      <c r="J327" s="417" t="s">
        <v>2813</v>
      </c>
      <c r="K327" s="134">
        <v>32952.54</v>
      </c>
      <c r="L327" s="135" t="s">
        <v>1400</v>
      </c>
      <c r="M327" s="135" t="s">
        <v>2817</v>
      </c>
      <c r="O327" s="75" t="s">
        <v>4665</v>
      </c>
      <c r="P327" s="78">
        <f t="shared" si="25"/>
        <v>32952.54</v>
      </c>
      <c r="Q327" s="16">
        <f t="shared" si="26"/>
        <v>41824</v>
      </c>
      <c r="R327" t="str">
        <f t="shared" si="27"/>
        <v>2014OB000725</v>
      </c>
      <c r="S327" t="str">
        <f t="shared" si="28"/>
        <v>2014NE000341</v>
      </c>
      <c r="T327" t="str">
        <f t="shared" si="29"/>
        <v>Pagamento para viabilizar a 1ª parcela do repasse dos recursos do FEM II, ao Municipio de Surubim , conf. Lei 15335 de 25/06/2014, CI 032/2014/SGTG.Reforma do Açougue Publico Municipal</v>
      </c>
      <c r="V327" s="75" t="b">
        <f>A327='[1]FEM 2'!C327</f>
        <v>1</v>
      </c>
    </row>
    <row r="328" spans="1:22" ht="54" customHeight="1" x14ac:dyDescent="0.35">
      <c r="A328" s="133" t="s">
        <v>2818</v>
      </c>
      <c r="B328" s="132">
        <v>41824</v>
      </c>
      <c r="C328" s="133">
        <v>11</v>
      </c>
      <c r="D328" s="133" t="s">
        <v>1394</v>
      </c>
      <c r="E328" s="133" t="s">
        <v>2819</v>
      </c>
      <c r="F328" s="133" t="s">
        <v>2738</v>
      </c>
      <c r="G328" s="133" t="s">
        <v>2802</v>
      </c>
      <c r="H328" s="133" t="s">
        <v>2803</v>
      </c>
      <c r="I328" s="133" t="s">
        <v>1257</v>
      </c>
      <c r="J328" s="417" t="s">
        <v>2804</v>
      </c>
      <c r="K328" s="134">
        <v>17817.79</v>
      </c>
      <c r="L328" s="135" t="s">
        <v>1400</v>
      </c>
      <c r="M328" s="135" t="s">
        <v>2820</v>
      </c>
      <c r="O328" s="75" t="s">
        <v>4665</v>
      </c>
      <c r="P328" s="78">
        <f t="shared" si="25"/>
        <v>17817.79</v>
      </c>
      <c r="Q328" s="16">
        <f t="shared" si="26"/>
        <v>41824</v>
      </c>
      <c r="R328" t="str">
        <f t="shared" si="27"/>
        <v>2014OB000726</v>
      </c>
      <c r="S328" t="str">
        <f t="shared" si="28"/>
        <v>2014NE000316</v>
      </c>
      <c r="T328" t="str">
        <f t="shared" si="29"/>
        <v>PAGAMENTO DO REPASSE DE RECURSOS DO FEM II, PARA O MUNICIPIO DE SALOÁ/PE, REFERENTE CONSTRUÇÃO DA PRAÇA ANTÔNIO MARÇAL FILHO.</v>
      </c>
      <c r="V328" s="75" t="b">
        <f>A328='[1]FEM 2'!C328</f>
        <v>1</v>
      </c>
    </row>
    <row r="329" spans="1:22" ht="54" customHeight="1" x14ac:dyDescent="0.35">
      <c r="A329" s="133" t="s">
        <v>2821</v>
      </c>
      <c r="B329" s="132">
        <v>41824</v>
      </c>
      <c r="C329" s="133">
        <v>12</v>
      </c>
      <c r="D329" s="133" t="s">
        <v>1394</v>
      </c>
      <c r="E329" s="133" t="s">
        <v>2822</v>
      </c>
      <c r="F329" s="133" t="s">
        <v>2823</v>
      </c>
      <c r="G329" s="133" t="s">
        <v>2811</v>
      </c>
      <c r="H329" s="133" t="s">
        <v>2812</v>
      </c>
      <c r="I329" s="133" t="s">
        <v>1323</v>
      </c>
      <c r="J329" s="417" t="s">
        <v>2813</v>
      </c>
      <c r="K329" s="134">
        <v>104917.03</v>
      </c>
      <c r="L329" s="135" t="s">
        <v>1400</v>
      </c>
      <c r="M329" s="135" t="s">
        <v>2824</v>
      </c>
      <c r="O329" s="75" t="s">
        <v>4665</v>
      </c>
      <c r="P329" s="78">
        <f t="shared" si="25"/>
        <v>104917.03</v>
      </c>
      <c r="Q329" s="16">
        <f t="shared" si="26"/>
        <v>41824</v>
      </c>
      <c r="R329" t="str">
        <f t="shared" si="27"/>
        <v>2014OB000727</v>
      </c>
      <c r="S329" t="str">
        <f t="shared" si="28"/>
        <v>2014NE000341</v>
      </c>
      <c r="T329" t="str">
        <f t="shared" si="29"/>
        <v>Pagamento para viabilizar a 1ª parcela do repasse dos recursos do FEM II, ao Municipio de Surubim , conf. Lei 15335 de 25/06/2014, CI 032/2014/SGTG.Requalificação da Praça Estefania</v>
      </c>
      <c r="V329" s="75" t="b">
        <f>A329='[1]FEM 2'!C329</f>
        <v>1</v>
      </c>
    </row>
    <row r="330" spans="1:22" ht="54" customHeight="1" x14ac:dyDescent="0.35">
      <c r="A330" s="133" t="s">
        <v>2825</v>
      </c>
      <c r="B330" s="132">
        <v>41824</v>
      </c>
      <c r="C330" s="133">
        <v>11</v>
      </c>
      <c r="D330" s="133" t="s">
        <v>1394</v>
      </c>
      <c r="E330" s="133" t="s">
        <v>2826</v>
      </c>
      <c r="F330" s="133" t="s">
        <v>2823</v>
      </c>
      <c r="G330" s="133" t="s">
        <v>2827</v>
      </c>
      <c r="H330" s="133" t="s">
        <v>2828</v>
      </c>
      <c r="I330" s="133" t="s">
        <v>1262</v>
      </c>
      <c r="J330" s="417" t="s">
        <v>2829</v>
      </c>
      <c r="K330" s="134">
        <v>153835.14000000001</v>
      </c>
      <c r="L330" s="135" t="s">
        <v>1400</v>
      </c>
      <c r="M330" s="135" t="s">
        <v>2830</v>
      </c>
      <c r="O330" s="75" t="s">
        <v>4665</v>
      </c>
      <c r="P330" s="78">
        <f t="shared" si="25"/>
        <v>153835.14000000001</v>
      </c>
      <c r="Q330" s="16">
        <f t="shared" si="26"/>
        <v>41824</v>
      </c>
      <c r="R330" t="str">
        <f t="shared" si="27"/>
        <v>2014OB000730</v>
      </c>
      <c r="S330" t="str">
        <f t="shared" si="28"/>
        <v>2014NE000320</v>
      </c>
      <c r="T330" t="str">
        <f t="shared" si="29"/>
        <v>Pagamento para viabilizar a 1ª parcela do repasse dos recursos do FEM II, ao Municipio de Santa Cruz da Baixa Verde , conf. Lei 15335 de 25/06/2014, CI 032/2014/SGTG.Construção de Quadra poliesportiva coberta com vestiário e Palco</v>
      </c>
      <c r="V330" s="75" t="b">
        <f>A330='[1]FEM 2'!C330</f>
        <v>1</v>
      </c>
    </row>
    <row r="331" spans="1:22" ht="54" customHeight="1" x14ac:dyDescent="0.35">
      <c r="A331" s="133" t="s">
        <v>2831</v>
      </c>
      <c r="B331" s="132">
        <v>41824</v>
      </c>
      <c r="C331" s="133">
        <v>11</v>
      </c>
      <c r="D331" s="133" t="s">
        <v>1394</v>
      </c>
      <c r="E331" s="133" t="s">
        <v>2832</v>
      </c>
      <c r="F331" s="133" t="s">
        <v>2823</v>
      </c>
      <c r="G331" s="133" t="s">
        <v>2802</v>
      </c>
      <c r="H331" s="133" t="s">
        <v>2803</v>
      </c>
      <c r="I331" s="133" t="s">
        <v>1255</v>
      </c>
      <c r="J331" s="417" t="s">
        <v>2804</v>
      </c>
      <c r="K331" s="134">
        <v>58728.57</v>
      </c>
      <c r="L331" s="135" t="s">
        <v>1400</v>
      </c>
      <c r="M331" s="135" t="s">
        <v>2833</v>
      </c>
      <c r="O331" s="75" t="s">
        <v>4665</v>
      </c>
      <c r="P331" s="78">
        <f t="shared" si="25"/>
        <v>58728.57</v>
      </c>
      <c r="Q331" s="16">
        <f t="shared" si="26"/>
        <v>41824</v>
      </c>
      <c r="R331" t="str">
        <f t="shared" si="27"/>
        <v>2014OB000732</v>
      </c>
      <c r="S331" t="str">
        <f t="shared" si="28"/>
        <v>2014NE000316</v>
      </c>
      <c r="T331" t="str">
        <f t="shared" si="29"/>
        <v>PAGAMENTO DO REPASSE DE RECURSOS DO FEM II, PARA O MUNICIPIO DE SALOÁ/PE, REFERENTE REVITALIZAÇÃO DA PRAÇA DO FORUM.</v>
      </c>
      <c r="V331" s="75" t="b">
        <f>A331='[1]FEM 2'!C331</f>
        <v>1</v>
      </c>
    </row>
    <row r="332" spans="1:22" ht="54" customHeight="1" x14ac:dyDescent="0.35">
      <c r="A332" s="133" t="s">
        <v>2834</v>
      </c>
      <c r="B332" s="132">
        <v>41824</v>
      </c>
      <c r="C332" s="133">
        <v>11</v>
      </c>
      <c r="D332" s="133" t="s">
        <v>1394</v>
      </c>
      <c r="E332" s="133" t="s">
        <v>2835</v>
      </c>
      <c r="F332" s="133" t="s">
        <v>2823</v>
      </c>
      <c r="G332" s="133" t="s">
        <v>2827</v>
      </c>
      <c r="H332" s="133" t="s">
        <v>2828</v>
      </c>
      <c r="I332" s="133" t="s">
        <v>1261</v>
      </c>
      <c r="J332" s="417" t="s">
        <v>2829</v>
      </c>
      <c r="K332" s="134">
        <v>27296.81</v>
      </c>
      <c r="L332" s="135" t="s">
        <v>1400</v>
      </c>
      <c r="M332" s="135" t="s">
        <v>2836</v>
      </c>
      <c r="O332" s="75" t="s">
        <v>4665</v>
      </c>
      <c r="P332" s="78">
        <f t="shared" si="25"/>
        <v>27296.81</v>
      </c>
      <c r="Q332" s="16">
        <f t="shared" si="26"/>
        <v>41824</v>
      </c>
      <c r="R332" t="str">
        <f t="shared" si="27"/>
        <v>2014OB000733</v>
      </c>
      <c r="S332" t="str">
        <f t="shared" si="28"/>
        <v>2014NE000320</v>
      </c>
      <c r="T332" t="str">
        <f t="shared" si="29"/>
        <v>Pagamento para viabilizar a 1ª parcela do repasse dos recursos do FEM II, ao Municipio de Santa cruz da Baixa Verde , conf. Lei 15335 de 25/06/2014, CI 032/2014/SGTG reforma e Ampliação da Praçaa central do Distrito de jatiúca.</v>
      </c>
      <c r="V332" s="75" t="b">
        <f>A332='[1]FEM 2'!C332</f>
        <v>1</v>
      </c>
    </row>
    <row r="333" spans="1:22" ht="54" customHeight="1" x14ac:dyDescent="0.35">
      <c r="A333" s="1025" t="s">
        <v>2837</v>
      </c>
      <c r="B333" s="132">
        <v>41824</v>
      </c>
      <c r="C333" s="133">
        <v>12</v>
      </c>
      <c r="D333" s="133" t="s">
        <v>1394</v>
      </c>
      <c r="E333" s="133" t="s">
        <v>2838</v>
      </c>
      <c r="F333" s="133" t="s">
        <v>2823</v>
      </c>
      <c r="G333" s="133" t="s">
        <v>2839</v>
      </c>
      <c r="H333" s="133" t="s">
        <v>2840</v>
      </c>
      <c r="I333" s="133" t="s">
        <v>1266</v>
      </c>
      <c r="J333" s="417" t="s">
        <v>2841</v>
      </c>
      <c r="K333" s="134">
        <v>131737.25</v>
      </c>
      <c r="L333" s="135" t="s">
        <v>1400</v>
      </c>
      <c r="M333" s="135" t="s">
        <v>2842</v>
      </c>
      <c r="O333" s="75" t="s">
        <v>4665</v>
      </c>
      <c r="P333" s="78">
        <f t="shared" si="25"/>
        <v>131737.25</v>
      </c>
      <c r="Q333" s="16">
        <f t="shared" si="26"/>
        <v>41824</v>
      </c>
      <c r="R333" t="str">
        <f t="shared" si="27"/>
        <v>2014OB000734</v>
      </c>
      <c r="S333" t="str">
        <f t="shared" si="28"/>
        <v>2014NE000321</v>
      </c>
      <c r="T333" t="str">
        <f t="shared" si="29"/>
        <v>Pagamento para viabilizar a 1ª parcela do repasse dos recursos do FEM II, ao Municipio de Santa Cruz do Capibaribe , conf. Lei 15335 de 25/06/2014, CI 032/2014/SGTG.Construção do Ambulatorio Especializado da Mulher.</v>
      </c>
      <c r="V333" s="75" t="b">
        <f>A333='[1]FEM 2'!C333</f>
        <v>1</v>
      </c>
    </row>
    <row r="334" spans="1:22" ht="54" customHeight="1" x14ac:dyDescent="0.35">
      <c r="A334" s="133" t="s">
        <v>2843</v>
      </c>
      <c r="B334" s="132">
        <v>41824</v>
      </c>
      <c r="C334" s="133">
        <v>12</v>
      </c>
      <c r="D334" s="133" t="s">
        <v>1394</v>
      </c>
      <c r="E334" s="133" t="s">
        <v>2844</v>
      </c>
      <c r="F334" s="133" t="s">
        <v>2823</v>
      </c>
      <c r="G334" s="133" t="s">
        <v>2839</v>
      </c>
      <c r="H334" s="133" t="s">
        <v>2840</v>
      </c>
      <c r="I334" s="133" t="s">
        <v>1263</v>
      </c>
      <c r="J334" s="417" t="s">
        <v>2841</v>
      </c>
      <c r="K334" s="134">
        <v>226532.31</v>
      </c>
      <c r="L334" s="135" t="s">
        <v>1400</v>
      </c>
      <c r="M334" s="135" t="s">
        <v>2845</v>
      </c>
      <c r="O334" s="75" t="s">
        <v>4665</v>
      </c>
      <c r="P334" s="78">
        <f t="shared" si="25"/>
        <v>226532.31</v>
      </c>
      <c r="Q334" s="16">
        <f t="shared" si="26"/>
        <v>41824</v>
      </c>
      <c r="R334" t="str">
        <f t="shared" si="27"/>
        <v>2014OB000735</v>
      </c>
      <c r="S334" t="str">
        <f t="shared" si="28"/>
        <v>2014NE000321</v>
      </c>
      <c r="T334" t="str">
        <f t="shared" si="29"/>
        <v>Pagamento para viabilizar a 1ª parcela do repasse dos recursos do FEM II, ao Municipio de Santa Cruz do Capibaribe , conf. Lei 15335 de 25/06/2014, CI 032/2014/SGTG.Construção da Central de feiras e mercados.</v>
      </c>
      <c r="V334" s="75" t="b">
        <f>A334='[1]FEM 2'!C334</f>
        <v>1</v>
      </c>
    </row>
    <row r="335" spans="1:22" ht="54" customHeight="1" x14ac:dyDescent="0.35">
      <c r="A335" s="133" t="s">
        <v>2846</v>
      </c>
      <c r="B335" s="132">
        <v>41824</v>
      </c>
      <c r="C335" s="133">
        <v>11</v>
      </c>
      <c r="D335" s="133" t="s">
        <v>1394</v>
      </c>
      <c r="E335" s="133" t="s">
        <v>2847</v>
      </c>
      <c r="F335" s="133" t="s">
        <v>2823</v>
      </c>
      <c r="G335" s="133" t="s">
        <v>2802</v>
      </c>
      <c r="H335" s="133" t="s">
        <v>2803</v>
      </c>
      <c r="I335" s="133" t="s">
        <v>1256</v>
      </c>
      <c r="J335" s="417" t="s">
        <v>2804</v>
      </c>
      <c r="K335" s="134">
        <v>25768.58</v>
      </c>
      <c r="L335" s="135" t="s">
        <v>1400</v>
      </c>
      <c r="M335" s="135" t="s">
        <v>2848</v>
      </c>
      <c r="O335" s="75" t="s">
        <v>4665</v>
      </c>
      <c r="P335" s="78">
        <f t="shared" si="25"/>
        <v>25768.58</v>
      </c>
      <c r="Q335" s="16">
        <f t="shared" si="26"/>
        <v>41824</v>
      </c>
      <c r="R335" t="str">
        <f t="shared" si="27"/>
        <v>2014OB000736</v>
      </c>
      <c r="S335" t="str">
        <f t="shared" si="28"/>
        <v>2014NE000316</v>
      </c>
      <c r="T335" t="str">
        <f t="shared" si="29"/>
        <v>PAGAMENTO DO REPASSE DE RECURSOS DO FEM II, PARA O MUNICIPIO DE SALOÁ/PE, REFERENTE CONTRUÇÃO DE UMA PRAÇA NA SEDE DO MUNICIPIO COM IMPLANTAÇÃO DE CANTEIROS PISOS E URBANIZAÇÃO ALEM DE ILUMINAÇÃO COM ACESSIBILIDADE.</v>
      </c>
      <c r="V335" s="75" t="b">
        <f>A335='[1]FEM 2'!C335</f>
        <v>1</v>
      </c>
    </row>
    <row r="336" spans="1:22" ht="54" customHeight="1" x14ac:dyDescent="0.35">
      <c r="A336" s="133" t="s">
        <v>2849</v>
      </c>
      <c r="B336" s="132">
        <v>41824</v>
      </c>
      <c r="C336" s="133">
        <v>12</v>
      </c>
      <c r="D336" s="133" t="s">
        <v>1394</v>
      </c>
      <c r="E336" s="133" t="s">
        <v>2850</v>
      </c>
      <c r="F336" s="133" t="s">
        <v>2823</v>
      </c>
      <c r="G336" s="133" t="s">
        <v>2851</v>
      </c>
      <c r="H336" s="133" t="s">
        <v>2852</v>
      </c>
      <c r="I336" s="133" t="s">
        <v>1358</v>
      </c>
      <c r="J336" s="417" t="s">
        <v>2853</v>
      </c>
      <c r="K336" s="134">
        <v>21033.62</v>
      </c>
      <c r="L336" s="135" t="s">
        <v>1400</v>
      </c>
      <c r="M336" s="135" t="s">
        <v>2854</v>
      </c>
      <c r="O336" s="75" t="s">
        <v>4665</v>
      </c>
      <c r="P336" s="78">
        <f t="shared" si="25"/>
        <v>21033.62</v>
      </c>
      <c r="Q336" s="16">
        <f t="shared" si="26"/>
        <v>41824</v>
      </c>
      <c r="R336" t="str">
        <f t="shared" si="27"/>
        <v>2014OB000737</v>
      </c>
      <c r="S336" t="str">
        <f t="shared" si="28"/>
        <v>2014NE000357</v>
      </c>
      <c r="T336" t="str">
        <f t="shared" si="29"/>
        <v>PAGAMENTO P/VIABILIZAR REPASSE DE RECURSOS FEM II,CONFORME LEI Nº 15.335 DE 25/06/2014.REF. A 1ª PARCELA. AO MUNICIPIO DE VENRDEJANTE/PE.DRENAGEM SUPERFICIAL DE ÁGUAS PLUVIAS E PAVIMENTAÇÃO DE VIAS.</v>
      </c>
      <c r="V336" s="75" t="b">
        <f>A336='[1]FEM 2'!C336</f>
        <v>1</v>
      </c>
    </row>
    <row r="337" spans="1:22" ht="54" customHeight="1" x14ac:dyDescent="0.35">
      <c r="A337" s="133" t="s">
        <v>2855</v>
      </c>
      <c r="B337" s="132">
        <v>41824</v>
      </c>
      <c r="C337" s="133">
        <v>11</v>
      </c>
      <c r="D337" s="133" t="s">
        <v>1394</v>
      </c>
      <c r="E337" s="133" t="s">
        <v>2856</v>
      </c>
      <c r="F337" s="133" t="s">
        <v>2823</v>
      </c>
      <c r="G337" s="133" t="s">
        <v>2857</v>
      </c>
      <c r="H337" s="133" t="s">
        <v>2858</v>
      </c>
      <c r="I337" s="133" t="s">
        <v>1267</v>
      </c>
      <c r="J337" s="417" t="s">
        <v>2859</v>
      </c>
      <c r="K337" s="134">
        <v>181131.97</v>
      </c>
      <c r="L337" s="135" t="s">
        <v>1400</v>
      </c>
      <c r="M337" s="135" t="s">
        <v>2860</v>
      </c>
      <c r="O337" s="75" t="s">
        <v>4665</v>
      </c>
      <c r="P337" s="78">
        <f t="shared" si="25"/>
        <v>181131.97</v>
      </c>
      <c r="Q337" s="16">
        <f t="shared" si="26"/>
        <v>41824</v>
      </c>
      <c r="R337" t="str">
        <f t="shared" si="27"/>
        <v>2014OB000738</v>
      </c>
      <c r="S337" t="str">
        <f t="shared" si="28"/>
        <v>2014NE000322</v>
      </c>
      <c r="T337" t="str">
        <f t="shared" si="29"/>
        <v>Pagamento para viabilizar a 1ª parcela do repasse dos recursos do FEM II, ao Municipio de Santa Filomena , conf. Lei 15335 de 25/06/2014, CI 032/2014/SGTG.Pavimentação em paralelepipedos em diversas ruas.</v>
      </c>
      <c r="V337" s="75" t="b">
        <f>A337='[1]FEM 2'!C337</f>
        <v>1</v>
      </c>
    </row>
    <row r="338" spans="1:22" ht="54" customHeight="1" x14ac:dyDescent="0.35">
      <c r="A338" s="133" t="s">
        <v>2861</v>
      </c>
      <c r="B338" s="132">
        <v>41824</v>
      </c>
      <c r="C338" s="133">
        <v>12</v>
      </c>
      <c r="D338" s="133" t="s">
        <v>1394</v>
      </c>
      <c r="E338" s="133" t="s">
        <v>2862</v>
      </c>
      <c r="F338" s="133" t="s">
        <v>2823</v>
      </c>
      <c r="G338" s="133" t="s">
        <v>2851</v>
      </c>
      <c r="H338" s="133" t="s">
        <v>2852</v>
      </c>
      <c r="I338" s="133" t="s">
        <v>1357</v>
      </c>
      <c r="J338" s="417" t="s">
        <v>2853</v>
      </c>
      <c r="K338" s="134">
        <v>114813.31</v>
      </c>
      <c r="L338" s="135" t="s">
        <v>1400</v>
      </c>
      <c r="M338" s="135" t="s">
        <v>2863</v>
      </c>
      <c r="O338" s="75" t="s">
        <v>4665</v>
      </c>
      <c r="P338" s="78">
        <f t="shared" si="25"/>
        <v>114813.31</v>
      </c>
      <c r="Q338" s="16">
        <f t="shared" si="26"/>
        <v>41824</v>
      </c>
      <c r="R338" t="str">
        <f t="shared" si="27"/>
        <v>2014OB000739</v>
      </c>
      <c r="S338" t="str">
        <f t="shared" si="28"/>
        <v>2014NE000357</v>
      </c>
      <c r="T338" t="str">
        <f t="shared" si="29"/>
        <v>PAGAMENTO P/VIABILIZAR REPASSE DE RECURSOS FEM II,CONFORME LEI Nº 15.335 DE 25/06/2014.REF. A 1ª PARCELA. AO MUNICIPIO DE VERDEJANTE/PE.CONSTRUÇÃO DA PRAÇA DONA ZEFINHA,NO POVOADO DE GROSSOS,ZONA RURAL.</v>
      </c>
      <c r="V338" s="75" t="b">
        <f>A338='[1]FEM 2'!C338</f>
        <v>1</v>
      </c>
    </row>
    <row r="339" spans="1:22" ht="54" customHeight="1" x14ac:dyDescent="0.35">
      <c r="A339" s="133" t="s">
        <v>2864</v>
      </c>
      <c r="B339" s="132">
        <v>41824</v>
      </c>
      <c r="C339" s="133">
        <v>12</v>
      </c>
      <c r="D339" s="133" t="s">
        <v>1394</v>
      </c>
      <c r="E339" s="133" t="s">
        <v>2865</v>
      </c>
      <c r="F339" s="133" t="s">
        <v>2823</v>
      </c>
      <c r="G339" s="133" t="s">
        <v>2866</v>
      </c>
      <c r="H339" s="133" t="s">
        <v>2867</v>
      </c>
      <c r="I339" s="133" t="s">
        <v>1258</v>
      </c>
      <c r="J339" s="417" t="s">
        <v>2868</v>
      </c>
      <c r="K339" s="134">
        <v>261928.4</v>
      </c>
      <c r="L339" s="135" t="s">
        <v>1400</v>
      </c>
      <c r="M339" s="135" t="s">
        <v>2869</v>
      </c>
      <c r="O339" s="75" t="s">
        <v>4665</v>
      </c>
      <c r="P339" s="78">
        <f t="shared" si="25"/>
        <v>261928.4</v>
      </c>
      <c r="Q339" s="16">
        <f t="shared" si="26"/>
        <v>41824</v>
      </c>
      <c r="R339" t="str">
        <f t="shared" si="27"/>
        <v>2014OB000740</v>
      </c>
      <c r="S339" t="str">
        <f t="shared" si="28"/>
        <v>2014NE000317</v>
      </c>
      <c r="T339" t="str">
        <f t="shared" si="29"/>
        <v>PAGAMENTO DO REPASSE DE RECURSOS DO FEM II, PARA O MUNICIPIO DE SANHARÓ/PE, REFERENTE CALÇAMENTO EM PEDRA GRANITICA DE RUAS DIVERSAS E ACESSOS A DISTRITOS E COMUNIDADES DA ZONA RURAL.</v>
      </c>
      <c r="V339" s="75" t="b">
        <f>A339='[1]FEM 2'!C339</f>
        <v>1</v>
      </c>
    </row>
    <row r="340" spans="1:22" ht="54" customHeight="1" x14ac:dyDescent="0.35">
      <c r="A340" s="1025" t="s">
        <v>2870</v>
      </c>
      <c r="B340" s="132">
        <v>41824</v>
      </c>
      <c r="C340" s="133">
        <v>12</v>
      </c>
      <c r="D340" s="133" t="s">
        <v>1394</v>
      </c>
      <c r="E340" s="133" t="s">
        <v>2871</v>
      </c>
      <c r="F340" s="133" t="s">
        <v>2823</v>
      </c>
      <c r="G340" s="133" t="s">
        <v>2839</v>
      </c>
      <c r="H340" s="133" t="s">
        <v>2840</v>
      </c>
      <c r="I340" s="133" t="s">
        <v>1265</v>
      </c>
      <c r="J340" s="417" t="s">
        <v>2841</v>
      </c>
      <c r="K340" s="134">
        <v>314229.40999999997</v>
      </c>
      <c r="L340" s="135" t="s">
        <v>1400</v>
      </c>
      <c r="M340" s="135" t="s">
        <v>2872</v>
      </c>
      <c r="O340" s="75" t="s">
        <v>4665</v>
      </c>
      <c r="P340" s="78">
        <f t="shared" si="25"/>
        <v>314229.40999999997</v>
      </c>
      <c r="Q340" s="16">
        <f t="shared" si="26"/>
        <v>41824</v>
      </c>
      <c r="R340" t="str">
        <f t="shared" si="27"/>
        <v>2014OB000741</v>
      </c>
      <c r="S340" t="str">
        <f t="shared" si="28"/>
        <v>2014NE000321</v>
      </c>
      <c r="T340" t="str">
        <f t="shared" si="29"/>
        <v>Pagamento para viabilizar a 1ª parcela do repasse dos recursos do FEM II, ao Municipio de Santa Cruz do Capibaribe , conf. Lei 15335 de 25/06/2014, CI 032/2014/SGTG. Pavimentação em paral. em diversas ruas, Jose Lucio, etc.</v>
      </c>
      <c r="V340" s="75" t="b">
        <f>A340='[1]FEM 2'!C340</f>
        <v>1</v>
      </c>
    </row>
    <row r="341" spans="1:22" ht="54" customHeight="1" x14ac:dyDescent="0.35">
      <c r="A341" s="133" t="s">
        <v>2873</v>
      </c>
      <c r="B341" s="132">
        <v>41824</v>
      </c>
      <c r="C341" s="133">
        <v>12</v>
      </c>
      <c r="D341" s="133" t="s">
        <v>1394</v>
      </c>
      <c r="E341" s="133" t="s">
        <v>2874</v>
      </c>
      <c r="F341" s="133" t="s">
        <v>2823</v>
      </c>
      <c r="G341" s="133" t="s">
        <v>2495</v>
      </c>
      <c r="H341" s="133" t="s">
        <v>2496</v>
      </c>
      <c r="I341" s="133" t="s">
        <v>1270</v>
      </c>
      <c r="J341" s="417" t="s">
        <v>2497</v>
      </c>
      <c r="K341" s="134">
        <v>72000</v>
      </c>
      <c r="L341" s="135" t="s">
        <v>1400</v>
      </c>
      <c r="M341" s="135" t="s">
        <v>2875</v>
      </c>
      <c r="O341" s="75" t="s">
        <v>4665</v>
      </c>
      <c r="P341" s="78">
        <f t="shared" si="25"/>
        <v>72000</v>
      </c>
      <c r="Q341" s="16">
        <f t="shared" si="26"/>
        <v>41824</v>
      </c>
      <c r="R341" t="str">
        <f t="shared" si="27"/>
        <v>2014OB000742</v>
      </c>
      <c r="S341" t="str">
        <f t="shared" si="28"/>
        <v>2014NE000323</v>
      </c>
      <c r="T341" t="str">
        <f t="shared" si="29"/>
        <v>Pagamento para viabilizar a 1ª parcela do repasse dos recursos do FEM II, ao Municipio de Snta Maria da Boa Vista , conf. Lei 15335 de 25/06/2014, CI 032/2014/SGTG.Recuperação de estradas vicinais</v>
      </c>
      <c r="V341" s="75" t="b">
        <f>A341='[1]FEM 2'!C341</f>
        <v>1</v>
      </c>
    </row>
    <row r="342" spans="1:22" ht="54" customHeight="1" x14ac:dyDescent="0.35">
      <c r="A342" s="133" t="s">
        <v>2876</v>
      </c>
      <c r="B342" s="132">
        <v>41824</v>
      </c>
      <c r="C342" s="133">
        <v>12</v>
      </c>
      <c r="D342" s="133" t="s">
        <v>1394</v>
      </c>
      <c r="E342" s="133" t="s">
        <v>2877</v>
      </c>
      <c r="F342" s="133" t="s">
        <v>2823</v>
      </c>
      <c r="G342" s="133" t="s">
        <v>2495</v>
      </c>
      <c r="H342" s="133" t="s">
        <v>2496</v>
      </c>
      <c r="I342" s="133" t="s">
        <v>1268</v>
      </c>
      <c r="J342" s="417" t="s">
        <v>2497</v>
      </c>
      <c r="K342" s="134">
        <v>286355.28000000003</v>
      </c>
      <c r="L342" s="135" t="s">
        <v>1400</v>
      </c>
      <c r="M342" s="135" t="s">
        <v>2878</v>
      </c>
      <c r="O342" s="75" t="s">
        <v>4665</v>
      </c>
      <c r="P342" s="78">
        <f t="shared" si="25"/>
        <v>286355.28000000003</v>
      </c>
      <c r="Q342" s="16">
        <f t="shared" si="26"/>
        <v>41824</v>
      </c>
      <c r="R342" t="str">
        <f t="shared" si="27"/>
        <v>2014OB000743</v>
      </c>
      <c r="S342" t="str">
        <f t="shared" si="28"/>
        <v>2014NE000323</v>
      </c>
      <c r="T342" t="str">
        <f t="shared" si="29"/>
        <v>Pagamento para viabilizar a 1ª parcela do repasse dos recursos do FEM II, ao Municipio de Santa Maria da Boa Vista , conf. Lei 15335 de 25/06/2014, CI 032/2014/SGTG.Pavimentação Granitica na sede do municipio</v>
      </c>
      <c r="V342" s="75" t="b">
        <f>A342='[1]FEM 2'!C342</f>
        <v>1</v>
      </c>
    </row>
    <row r="343" spans="1:22" ht="54" customHeight="1" x14ac:dyDescent="0.35">
      <c r="A343" s="133" t="s">
        <v>2879</v>
      </c>
      <c r="B343" s="132">
        <v>41824</v>
      </c>
      <c r="C343" s="133">
        <v>12</v>
      </c>
      <c r="D343" s="133" t="s">
        <v>1394</v>
      </c>
      <c r="E343" s="133" t="s">
        <v>2880</v>
      </c>
      <c r="F343" s="133" t="s">
        <v>2823</v>
      </c>
      <c r="G343" s="133" t="s">
        <v>2495</v>
      </c>
      <c r="H343" s="133" t="s">
        <v>2496</v>
      </c>
      <c r="I343" s="133" t="s">
        <v>1271</v>
      </c>
      <c r="J343" s="417" t="s">
        <v>2497</v>
      </c>
      <c r="K343" s="134">
        <v>42900</v>
      </c>
      <c r="L343" s="135" t="s">
        <v>1400</v>
      </c>
      <c r="M343" s="135" t="s">
        <v>2881</v>
      </c>
      <c r="O343" s="75" t="s">
        <v>4665</v>
      </c>
      <c r="P343" s="78">
        <f t="shared" si="25"/>
        <v>42900</v>
      </c>
      <c r="Q343" s="16">
        <f t="shared" si="26"/>
        <v>41824</v>
      </c>
      <c r="R343" t="str">
        <f t="shared" si="27"/>
        <v>2014OB000744</v>
      </c>
      <c r="S343" t="str">
        <f t="shared" si="28"/>
        <v>2014NE000323</v>
      </c>
      <c r="T343" t="str">
        <f t="shared" si="29"/>
        <v>Pagamento para viabilizar a 1ª parcela do repasse dos recursos do FEM II, ao Municipio de , conf. Lei 15335 de 25/06/2014, CI 032/2014/SGTG.Recuperação de Predio para instação de Unidade do SAMU</v>
      </c>
      <c r="V343" s="75" t="b">
        <f>A343='[1]FEM 2'!C343</f>
        <v>1</v>
      </c>
    </row>
    <row r="344" spans="1:22" ht="54" customHeight="1" x14ac:dyDescent="0.35">
      <c r="A344" s="133" t="s">
        <v>2882</v>
      </c>
      <c r="B344" s="132">
        <v>41824</v>
      </c>
      <c r="C344" s="133">
        <v>11</v>
      </c>
      <c r="D344" s="133" t="s">
        <v>1394</v>
      </c>
      <c r="E344" s="133" t="s">
        <v>2883</v>
      </c>
      <c r="F344" s="133" t="s">
        <v>2823</v>
      </c>
      <c r="G344" s="133" t="s">
        <v>2884</v>
      </c>
      <c r="H344" s="133" t="s">
        <v>2885</v>
      </c>
      <c r="I344" s="133" t="s">
        <v>1259</v>
      </c>
      <c r="J344" s="417" t="s">
        <v>2886</v>
      </c>
      <c r="K344" s="134">
        <v>120837.26</v>
      </c>
      <c r="L344" s="135" t="s">
        <v>1400</v>
      </c>
      <c r="M344" s="135" t="s">
        <v>2887</v>
      </c>
      <c r="O344" s="75" t="s">
        <v>4665</v>
      </c>
      <c r="P344" s="78">
        <f t="shared" si="25"/>
        <v>120837.26</v>
      </c>
      <c r="Q344" s="16">
        <f t="shared" si="26"/>
        <v>41824</v>
      </c>
      <c r="R344" t="str">
        <f t="shared" si="27"/>
        <v>2014OB000745</v>
      </c>
      <c r="S344" t="str">
        <f t="shared" si="28"/>
        <v>2014NE000318</v>
      </c>
      <c r="T344" t="str">
        <f t="shared" si="29"/>
        <v>PAGAMENTO DO REPASSE DE RECURSOS DO FEM II, PARA O MUNICIPIO DE SANTA CRUZ/PE, REFERENTE CONCLUSÃO DA CONSTRUÇÃO DO ESTADIO MUNICIPAL DE SANTA CRUZ.</v>
      </c>
      <c r="V344" s="75" t="b">
        <f>A344='[1]FEM 2'!C344</f>
        <v>1</v>
      </c>
    </row>
    <row r="345" spans="1:22" ht="54" customHeight="1" x14ac:dyDescent="0.35">
      <c r="A345" s="133" t="s">
        <v>2888</v>
      </c>
      <c r="B345" s="132">
        <v>41824</v>
      </c>
      <c r="C345" s="133">
        <v>11</v>
      </c>
      <c r="D345" s="133" t="s">
        <v>1394</v>
      </c>
      <c r="E345" s="133" t="s">
        <v>2889</v>
      </c>
      <c r="F345" s="133" t="s">
        <v>2823</v>
      </c>
      <c r="G345" s="133" t="s">
        <v>2890</v>
      </c>
      <c r="H345" s="133" t="s">
        <v>2891</v>
      </c>
      <c r="I345" s="133" t="s">
        <v>1272</v>
      </c>
      <c r="J345" s="417" t="s">
        <v>2892</v>
      </c>
      <c r="K345" s="134">
        <v>11345.46</v>
      </c>
      <c r="L345" s="135" t="s">
        <v>1400</v>
      </c>
      <c r="M345" s="135" t="s">
        <v>2893</v>
      </c>
      <c r="O345" s="75" t="s">
        <v>4665</v>
      </c>
      <c r="P345" s="78">
        <f t="shared" si="25"/>
        <v>11345.46</v>
      </c>
      <c r="Q345" s="16">
        <f t="shared" si="26"/>
        <v>41824</v>
      </c>
      <c r="R345" t="str">
        <f t="shared" si="27"/>
        <v>2014OB000746</v>
      </c>
      <c r="S345" t="str">
        <f t="shared" si="28"/>
        <v>2014NE000324</v>
      </c>
      <c r="T345" t="str">
        <f t="shared" si="29"/>
        <v>Pagamento para viabilizar a 1ª parcela do repasse dos recursos do FEM II, ao Municipio deSanta Maria do Cambucá , conf. Lei 15335 de 25/06/2014, CI 032/2014/SGTG.Pavimentação em Paralelep. Graniticos</v>
      </c>
      <c r="V345" s="75" t="b">
        <f>A345='[1]FEM 2'!C345</f>
        <v>1</v>
      </c>
    </row>
    <row r="346" spans="1:22" ht="54" customHeight="1" x14ac:dyDescent="0.35">
      <c r="A346" s="133" t="s">
        <v>2894</v>
      </c>
      <c r="B346" s="132">
        <v>41824</v>
      </c>
      <c r="C346" s="133">
        <v>11</v>
      </c>
      <c r="D346" s="133" t="s">
        <v>1394</v>
      </c>
      <c r="E346" s="133" t="s">
        <v>2895</v>
      </c>
      <c r="F346" s="133" t="s">
        <v>2896</v>
      </c>
      <c r="G346" s="133" t="s">
        <v>2884</v>
      </c>
      <c r="H346" s="133" t="s">
        <v>2885</v>
      </c>
      <c r="I346" s="133" t="s">
        <v>1260</v>
      </c>
      <c r="J346" s="417" t="s">
        <v>2886</v>
      </c>
      <c r="K346" s="134">
        <v>105453.28</v>
      </c>
      <c r="L346" s="135" t="s">
        <v>1400</v>
      </c>
      <c r="M346" s="135" t="s">
        <v>2897</v>
      </c>
      <c r="O346" s="75" t="s">
        <v>4665</v>
      </c>
      <c r="P346" s="78">
        <f t="shared" si="25"/>
        <v>105453.28</v>
      </c>
      <c r="Q346" s="16">
        <f t="shared" si="26"/>
        <v>41824</v>
      </c>
      <c r="R346" t="str">
        <f t="shared" si="27"/>
        <v>2014OB000747</v>
      </c>
      <c r="S346" t="str">
        <f t="shared" si="28"/>
        <v>2014NE000318</v>
      </c>
      <c r="T346" t="str">
        <f t="shared" si="29"/>
        <v>PAGAMENTO DO REPASSE DE RECURSOS DO FEM II, PARA O MUNICIPIO DE SANTA CRUZ/PE, REFERENTE IMPLANTAÇÃO DE PAVIMENTAÇÃO À BASE DE PARALELEPIPEDO GRANITICO.</v>
      </c>
      <c r="V346" s="75" t="b">
        <f>A346='[1]FEM 2'!C346</f>
        <v>1</v>
      </c>
    </row>
    <row r="347" spans="1:22" ht="54" customHeight="1" x14ac:dyDescent="0.35">
      <c r="A347" s="133" t="s">
        <v>2898</v>
      </c>
      <c r="B347" s="132">
        <v>41824</v>
      </c>
      <c r="C347" s="133">
        <v>11</v>
      </c>
      <c r="D347" s="133" t="s">
        <v>1394</v>
      </c>
      <c r="E347" s="133" t="s">
        <v>2899</v>
      </c>
      <c r="F347" s="133" t="s">
        <v>2896</v>
      </c>
      <c r="G347" s="133" t="s">
        <v>2890</v>
      </c>
      <c r="H347" s="133" t="s">
        <v>2891</v>
      </c>
      <c r="I347" s="133" t="s">
        <v>1273</v>
      </c>
      <c r="J347" s="417" t="s">
        <v>2892</v>
      </c>
      <c r="K347" s="134">
        <v>169786.51</v>
      </c>
      <c r="L347" s="135" t="s">
        <v>1400</v>
      </c>
      <c r="M347" s="135" t="s">
        <v>2900</v>
      </c>
      <c r="O347" s="75" t="s">
        <v>4665</v>
      </c>
      <c r="P347" s="78">
        <f t="shared" si="25"/>
        <v>169786.51</v>
      </c>
      <c r="Q347" s="16">
        <f t="shared" si="26"/>
        <v>41824</v>
      </c>
      <c r="R347" t="str">
        <f t="shared" si="27"/>
        <v>2014OB000748</v>
      </c>
      <c r="S347" t="str">
        <f t="shared" si="28"/>
        <v>2014NE000324</v>
      </c>
      <c r="T347" t="str">
        <f t="shared" si="29"/>
        <v>Pagamento para viabilizar a 1ª parcela do repasse dos recursos do FEM II, ao Municipio de Santa Mariaa do Cambuca , conf. Lei 15335 de 25/06/2014, CI 032/2014/SGTG.Construção de Portico, passeio com guarda-corpo e requalificação de praças e canteiros</v>
      </c>
      <c r="V347" s="75" t="b">
        <f>A347='[1]FEM 2'!C347</f>
        <v>1</v>
      </c>
    </row>
    <row r="348" spans="1:22" ht="54" customHeight="1" x14ac:dyDescent="0.35">
      <c r="A348" s="133" t="s">
        <v>2901</v>
      </c>
      <c r="B348" s="132">
        <v>41824</v>
      </c>
      <c r="C348" s="133">
        <v>12</v>
      </c>
      <c r="D348" s="133" t="s">
        <v>1394</v>
      </c>
      <c r="E348" s="133" t="s">
        <v>2902</v>
      </c>
      <c r="F348" s="133" t="s">
        <v>2896</v>
      </c>
      <c r="G348" s="133" t="s">
        <v>2903</v>
      </c>
      <c r="H348" s="133" t="s">
        <v>2904</v>
      </c>
      <c r="I348" s="133" t="s">
        <v>1275</v>
      </c>
      <c r="J348" s="417" t="s">
        <v>2905</v>
      </c>
      <c r="K348" s="134">
        <v>44949.86</v>
      </c>
      <c r="L348" s="135" t="s">
        <v>1400</v>
      </c>
      <c r="M348" s="135" t="s">
        <v>2906</v>
      </c>
      <c r="O348" s="75" t="s">
        <v>4665</v>
      </c>
      <c r="P348" s="78">
        <f t="shared" si="25"/>
        <v>44949.86</v>
      </c>
      <c r="Q348" s="16">
        <f t="shared" si="26"/>
        <v>41824</v>
      </c>
      <c r="R348" t="str">
        <f t="shared" si="27"/>
        <v>2014OB000749</v>
      </c>
      <c r="S348" t="str">
        <f t="shared" si="28"/>
        <v>2014NE000325</v>
      </c>
      <c r="T348" t="str">
        <f t="shared" si="29"/>
        <v>Pagamento para viabilizar a 1ª parcela do repasse dos recursos do FEM II, ao Municipio deSta. Terezinha , conf. Lei 15335 de 25/06/2014, CI 032/2014/SGTG.Revitalização de maercado municipal</v>
      </c>
      <c r="V348" s="75" t="b">
        <f>A348='[1]FEM 2'!C348</f>
        <v>1</v>
      </c>
    </row>
    <row r="349" spans="1:22" ht="54" customHeight="1" x14ac:dyDescent="0.35">
      <c r="A349" s="133" t="s">
        <v>2907</v>
      </c>
      <c r="B349" s="132">
        <v>41824</v>
      </c>
      <c r="C349" s="133">
        <v>12</v>
      </c>
      <c r="D349" s="133" t="s">
        <v>1394</v>
      </c>
      <c r="E349" s="133" t="s">
        <v>2908</v>
      </c>
      <c r="F349" s="133" t="s">
        <v>2896</v>
      </c>
      <c r="G349" s="133" t="s">
        <v>2903</v>
      </c>
      <c r="H349" s="133" t="s">
        <v>2904</v>
      </c>
      <c r="I349" s="133" t="s">
        <v>1276</v>
      </c>
      <c r="J349" s="417" t="s">
        <v>2905</v>
      </c>
      <c r="K349" s="134">
        <v>30809.61</v>
      </c>
      <c r="L349" s="135" t="s">
        <v>1400</v>
      </c>
      <c r="M349" s="135" t="s">
        <v>2909</v>
      </c>
      <c r="O349" s="75" t="s">
        <v>4665</v>
      </c>
      <c r="P349" s="78">
        <f t="shared" si="25"/>
        <v>30809.61</v>
      </c>
      <c r="Q349" s="16">
        <f t="shared" si="26"/>
        <v>41824</v>
      </c>
      <c r="R349" t="str">
        <f t="shared" si="27"/>
        <v>2014OB000751</v>
      </c>
      <c r="S349" t="str">
        <f t="shared" si="28"/>
        <v>2014NE000325</v>
      </c>
      <c r="T349" t="str">
        <f t="shared" si="29"/>
        <v>Pagamento para viabilizar a 1ª parcela do repasse dos recursos do FEM II, ao Municipio de , conf. Lei 15335 de 25/06/2014, CI 032/2014/SGTG.Revitalização de açougue municipal</v>
      </c>
      <c r="V349" s="75" t="b">
        <f>A349='[1]FEM 2'!C349</f>
        <v>1</v>
      </c>
    </row>
    <row r="350" spans="1:22" ht="54" customHeight="1" x14ac:dyDescent="0.35">
      <c r="A350" s="133" t="s">
        <v>2910</v>
      </c>
      <c r="B350" s="132">
        <v>41824</v>
      </c>
      <c r="C350" s="133">
        <v>12</v>
      </c>
      <c r="D350" s="133" t="s">
        <v>1394</v>
      </c>
      <c r="E350" s="133" t="s">
        <v>2911</v>
      </c>
      <c r="F350" s="133" t="s">
        <v>2896</v>
      </c>
      <c r="G350" s="133" t="s">
        <v>2903</v>
      </c>
      <c r="H350" s="133" t="s">
        <v>2904</v>
      </c>
      <c r="I350" s="133" t="s">
        <v>1277</v>
      </c>
      <c r="J350" s="417" t="s">
        <v>2905</v>
      </c>
      <c r="K350" s="134">
        <v>25825.81</v>
      </c>
      <c r="L350" s="135" t="s">
        <v>1400</v>
      </c>
      <c r="M350" s="135" t="s">
        <v>2912</v>
      </c>
      <c r="O350" s="75" t="s">
        <v>4665</v>
      </c>
      <c r="P350" s="78">
        <f t="shared" si="25"/>
        <v>25825.81</v>
      </c>
      <c r="Q350" s="16">
        <f t="shared" si="26"/>
        <v>41824</v>
      </c>
      <c r="R350" t="str">
        <f t="shared" si="27"/>
        <v>2014OB000752</v>
      </c>
      <c r="S350" t="str">
        <f t="shared" si="28"/>
        <v>2014NE000325</v>
      </c>
      <c r="T350" t="str">
        <f t="shared" si="29"/>
        <v>Pagamento para viabilizar a 1ª parcela do repasse dos recursos do FEM II, ao Municipio de Sta. Terezinha , conf. Lei 15335 de 25/06/2014, CI 032/2014/SGTG.Revitalização do Matadouro Publico.</v>
      </c>
      <c r="V350" s="75" t="b">
        <f>A350='[1]FEM 2'!C350</f>
        <v>1</v>
      </c>
    </row>
    <row r="351" spans="1:22" ht="54" customHeight="1" x14ac:dyDescent="0.35">
      <c r="A351" s="133" t="s">
        <v>2913</v>
      </c>
      <c r="B351" s="132">
        <v>41824</v>
      </c>
      <c r="C351" s="133">
        <v>12</v>
      </c>
      <c r="D351" s="133" t="s">
        <v>1394</v>
      </c>
      <c r="E351" s="133" t="s">
        <v>2914</v>
      </c>
      <c r="F351" s="133" t="s">
        <v>2896</v>
      </c>
      <c r="G351" s="133" t="s">
        <v>2903</v>
      </c>
      <c r="H351" s="133" t="s">
        <v>2904</v>
      </c>
      <c r="I351" s="133" t="s">
        <v>1274</v>
      </c>
      <c r="J351" s="417" t="s">
        <v>2905</v>
      </c>
      <c r="K351" s="134">
        <v>79308.78</v>
      </c>
      <c r="L351" s="135" t="s">
        <v>1400</v>
      </c>
      <c r="M351" s="135" t="s">
        <v>2915</v>
      </c>
      <c r="O351" s="75" t="s">
        <v>4665</v>
      </c>
      <c r="P351" s="78">
        <f t="shared" si="25"/>
        <v>79308.78</v>
      </c>
      <c r="Q351" s="16">
        <f t="shared" si="26"/>
        <v>41824</v>
      </c>
      <c r="R351" t="str">
        <f t="shared" si="27"/>
        <v>2014OB000753</v>
      </c>
      <c r="S351" t="str">
        <f t="shared" si="28"/>
        <v>2014NE000325</v>
      </c>
      <c r="T351" t="str">
        <f t="shared" si="29"/>
        <v>Pagamento para viabilizar a 1ª parcela do repasse dos recursos do FEM II, ao Municipio de Santa Terezinha , conf. Lei 15335 de 25/06/2014, CI 032/2014/SGTG.Revitalização de Escolas Municipais.</v>
      </c>
      <c r="V351" s="75" t="b">
        <f>A351='[1]FEM 2'!C351</f>
        <v>1</v>
      </c>
    </row>
    <row r="352" spans="1:22" ht="54" customHeight="1" x14ac:dyDescent="0.35">
      <c r="A352" s="133" t="s">
        <v>2916</v>
      </c>
      <c r="B352" s="132">
        <v>41824</v>
      </c>
      <c r="C352" s="133">
        <v>11</v>
      </c>
      <c r="D352" s="133" t="s">
        <v>1394</v>
      </c>
      <c r="E352" s="133" t="s">
        <v>2917</v>
      </c>
      <c r="F352" s="133" t="s">
        <v>2896</v>
      </c>
      <c r="G352" s="133" t="s">
        <v>2918</v>
      </c>
      <c r="H352" s="133" t="s">
        <v>2919</v>
      </c>
      <c r="I352" s="133" t="s">
        <v>1279</v>
      </c>
      <c r="J352" s="417" t="s">
        <v>2920</v>
      </c>
      <c r="K352" s="134">
        <v>226414.67</v>
      </c>
      <c r="L352" s="135" t="s">
        <v>1400</v>
      </c>
      <c r="M352" s="135" t="s">
        <v>2921</v>
      </c>
      <c r="O352" s="75" t="s">
        <v>4665</v>
      </c>
      <c r="P352" s="78">
        <f t="shared" si="25"/>
        <v>226414.67</v>
      </c>
      <c r="Q352" s="16">
        <f t="shared" si="26"/>
        <v>41824</v>
      </c>
      <c r="R352" t="str">
        <f t="shared" si="27"/>
        <v>2014OB000754</v>
      </c>
      <c r="S352" t="str">
        <f t="shared" si="28"/>
        <v>2014NE000326</v>
      </c>
      <c r="T352" t="str">
        <f t="shared" si="29"/>
        <v>Pagamento para viabilizar a 1ª parcela do repasse dos recursos do FEM II, ao Municipio de Sao Benedito do Sul, , conf. Lei 15335 de 25/06/2014, CI 032/2014/SGTG.Pavimentação asfaltica de diversas ruas.</v>
      </c>
      <c r="V352" s="75" t="b">
        <f>A352='[1]FEM 2'!C352</f>
        <v>1</v>
      </c>
    </row>
    <row r="353" spans="1:22" ht="54" customHeight="1" x14ac:dyDescent="0.35">
      <c r="A353" s="133" t="s">
        <v>2922</v>
      </c>
      <c r="B353" s="132">
        <v>41824</v>
      </c>
      <c r="C353" s="133">
        <v>11</v>
      </c>
      <c r="D353" s="133" t="s">
        <v>1394</v>
      </c>
      <c r="E353" s="133" t="s">
        <v>2923</v>
      </c>
      <c r="F353" s="133" t="s">
        <v>2896</v>
      </c>
      <c r="G353" s="133" t="s">
        <v>2924</v>
      </c>
      <c r="H353" s="133" t="s">
        <v>2925</v>
      </c>
      <c r="I353" s="133" t="s">
        <v>1281</v>
      </c>
      <c r="J353" s="417" t="s">
        <v>2926</v>
      </c>
      <c r="K353" s="134">
        <v>440896.19</v>
      </c>
      <c r="L353" s="135" t="s">
        <v>1400</v>
      </c>
      <c r="M353" s="135" t="s">
        <v>2927</v>
      </c>
      <c r="O353" s="75" t="s">
        <v>4665</v>
      </c>
      <c r="P353" s="78">
        <f t="shared" si="25"/>
        <v>440896.19</v>
      </c>
      <c r="Q353" s="16">
        <f t="shared" si="26"/>
        <v>41824</v>
      </c>
      <c r="R353" t="str">
        <f t="shared" si="27"/>
        <v>2014OB000755</v>
      </c>
      <c r="S353" t="str">
        <f t="shared" si="28"/>
        <v>2014NE000327</v>
      </c>
      <c r="T353" t="str">
        <f t="shared" si="29"/>
        <v>Pagamento para viabilizar a 1ª parcela do repasse dos recursos do FEM II, ao Municipio deSao Bento do Una , conf. Lei 15335 de 25/06/2014, CI 032/2014/SGTG.Pavimentação do paralel. Graniticos de diversas ruas.</v>
      </c>
      <c r="V353" s="75" t="b">
        <f>A353='[1]FEM 2'!C353</f>
        <v>1</v>
      </c>
    </row>
    <row r="354" spans="1:22" ht="54" customHeight="1" x14ac:dyDescent="0.35">
      <c r="A354" s="133" t="s">
        <v>2928</v>
      </c>
      <c r="B354" s="132">
        <v>41824</v>
      </c>
      <c r="C354" s="133">
        <v>11</v>
      </c>
      <c r="D354" s="133" t="s">
        <v>1394</v>
      </c>
      <c r="E354" s="133" t="s">
        <v>2929</v>
      </c>
      <c r="F354" s="133" t="s">
        <v>2896</v>
      </c>
      <c r="G354" s="133" t="s">
        <v>2930</v>
      </c>
      <c r="H354" s="133" t="s">
        <v>2931</v>
      </c>
      <c r="I354" s="133" t="s">
        <v>1365</v>
      </c>
      <c r="J354" s="417" t="s">
        <v>2932</v>
      </c>
      <c r="K354" s="134">
        <v>114657.15</v>
      </c>
      <c r="L354" s="135" t="s">
        <v>1400</v>
      </c>
      <c r="M354" s="135" t="s">
        <v>2933</v>
      </c>
      <c r="O354" s="75" t="s">
        <v>4665</v>
      </c>
      <c r="P354" s="78">
        <f t="shared" si="25"/>
        <v>114657.15</v>
      </c>
      <c r="Q354" s="16">
        <f t="shared" si="26"/>
        <v>41824</v>
      </c>
      <c r="R354" t="str">
        <f t="shared" si="27"/>
        <v>2014OB000756</v>
      </c>
      <c r="S354" t="str">
        <f t="shared" si="28"/>
        <v>2014NE000359</v>
      </c>
      <c r="T354" t="str">
        <f t="shared" si="29"/>
        <v>PAGAMENTO P/VIABILIZAR REPASSE DE RECURSOS FEM II,CONFORME LEI Nº 15.335 DE 25/06/2014.REF. A 1ª PARCELA. AO MUNICIPIO DE VICENCIA/PE.PAVIMENTAÇÃO EM PARALELEPIPEDO GRANITICOS EM DIVERSAS RUAS DA SEDE E DISTRITO.</v>
      </c>
      <c r="V354" s="75" t="b">
        <f>A354='[1]FEM 2'!C354</f>
        <v>1</v>
      </c>
    </row>
    <row r="355" spans="1:22" ht="54" customHeight="1" x14ac:dyDescent="0.35">
      <c r="A355" s="133" t="s">
        <v>2934</v>
      </c>
      <c r="B355" s="132">
        <v>41824</v>
      </c>
      <c r="C355" s="133">
        <v>11</v>
      </c>
      <c r="D355" s="133" t="s">
        <v>1394</v>
      </c>
      <c r="E355" s="133" t="s">
        <v>2935</v>
      </c>
      <c r="F355" s="133" t="s">
        <v>2896</v>
      </c>
      <c r="G355" s="133" t="s">
        <v>2924</v>
      </c>
      <c r="H355" s="133" t="s">
        <v>2925</v>
      </c>
      <c r="I355" s="133" t="s">
        <v>1282</v>
      </c>
      <c r="J355" s="417" t="s">
        <v>2926</v>
      </c>
      <c r="K355" s="134">
        <v>57216.72</v>
      </c>
      <c r="L355" s="135" t="s">
        <v>1400</v>
      </c>
      <c r="M355" s="135" t="s">
        <v>2936</v>
      </c>
      <c r="O355" s="75" t="s">
        <v>4665</v>
      </c>
      <c r="P355" s="78">
        <f t="shared" si="25"/>
        <v>57216.72</v>
      </c>
      <c r="Q355" s="16">
        <f t="shared" si="26"/>
        <v>41824</v>
      </c>
      <c r="R355" t="str">
        <f t="shared" si="27"/>
        <v>2014OB000757</v>
      </c>
      <c r="S355" t="str">
        <f t="shared" si="28"/>
        <v>2014NE000327</v>
      </c>
      <c r="T355" t="str">
        <f t="shared" si="29"/>
        <v>Pagamento para viabilizar a 1ª parcela do repasse dos recursos do FEM II, ao Municipio deSao Bento do Una , conf. Lei 15335 de 25/06/2014, CI 032/2014/SGTG.Urbanizaçãoa e Iluminação da Avenida osvaldo Celso Maciel</v>
      </c>
      <c r="V355" s="75" t="b">
        <f>A355='[1]FEM 2'!C355</f>
        <v>1</v>
      </c>
    </row>
    <row r="356" spans="1:22" ht="54" customHeight="1" x14ac:dyDescent="0.35">
      <c r="A356" s="133" t="s">
        <v>2937</v>
      </c>
      <c r="B356" s="132">
        <v>41824</v>
      </c>
      <c r="C356" s="133">
        <v>11</v>
      </c>
      <c r="D356" s="133" t="s">
        <v>1394</v>
      </c>
      <c r="E356" s="133" t="s">
        <v>2938</v>
      </c>
      <c r="F356" s="133" t="s">
        <v>2896</v>
      </c>
      <c r="G356" s="133" t="s">
        <v>2930</v>
      </c>
      <c r="H356" s="133" t="s">
        <v>2931</v>
      </c>
      <c r="I356" s="133" t="s">
        <v>1370</v>
      </c>
      <c r="J356" s="417" t="s">
        <v>2932</v>
      </c>
      <c r="K356" s="134">
        <v>20641.23</v>
      </c>
      <c r="L356" s="135" t="s">
        <v>1400</v>
      </c>
      <c r="M356" s="135" t="s">
        <v>2939</v>
      </c>
      <c r="O356" s="75" t="s">
        <v>4665</v>
      </c>
      <c r="P356" s="78">
        <f t="shared" si="25"/>
        <v>20641.23</v>
      </c>
      <c r="Q356" s="16">
        <f t="shared" si="26"/>
        <v>41824</v>
      </c>
      <c r="R356" t="str">
        <f t="shared" si="27"/>
        <v>2014OB000758</v>
      </c>
      <c r="S356" t="str">
        <f t="shared" si="28"/>
        <v>2014NE000359</v>
      </c>
      <c r="T356" t="str">
        <f t="shared" si="29"/>
        <v>PAGAMENTO P/VIABILIZAR REPASSE DE RECURSOS FEM II,CONFORME LEI Nº 15.335 DE 25/06/2014.REF. A 1ª PARCELA. AO MUNICIPIO DE VICENCIA/PE.REFORMA E RECONSTRUÇÃO DE COBERTA DO MERCADO PÚBLICO DO DISTRITO DE MURUPE.</v>
      </c>
      <c r="V356" s="75" t="b">
        <f>A356='[1]FEM 2'!C356</f>
        <v>1</v>
      </c>
    </row>
    <row r="357" spans="1:22" ht="54" customHeight="1" x14ac:dyDescent="0.35">
      <c r="A357" s="133" t="s">
        <v>2940</v>
      </c>
      <c r="B357" s="132">
        <v>41824</v>
      </c>
      <c r="C357" s="133">
        <v>11</v>
      </c>
      <c r="D357" s="133" t="s">
        <v>1394</v>
      </c>
      <c r="E357" s="133" t="s">
        <v>2941</v>
      </c>
      <c r="F357" s="133" t="s">
        <v>2896</v>
      </c>
      <c r="G357" s="133" t="s">
        <v>2942</v>
      </c>
      <c r="H357" s="133" t="s">
        <v>2943</v>
      </c>
      <c r="I357" s="133" t="s">
        <v>1286</v>
      </c>
      <c r="J357" s="417" t="s">
        <v>2944</v>
      </c>
      <c r="K357" s="134">
        <v>35727.51</v>
      </c>
      <c r="L357" s="135" t="s">
        <v>1400</v>
      </c>
      <c r="M357" s="135"/>
      <c r="O357" s="75" t="s">
        <v>4665</v>
      </c>
      <c r="P357" s="78">
        <f t="shared" si="25"/>
        <v>35727.51</v>
      </c>
      <c r="Q357" s="16">
        <f t="shared" si="26"/>
        <v>41824</v>
      </c>
      <c r="R357" t="str">
        <f t="shared" si="27"/>
        <v>2014OB000759</v>
      </c>
      <c r="S357" t="str">
        <f t="shared" si="28"/>
        <v>2014NE000328</v>
      </c>
      <c r="T357">
        <f t="shared" si="29"/>
        <v>0</v>
      </c>
      <c r="V357" s="75" t="b">
        <f>A357='[1]FEM 2'!C357</f>
        <v>1</v>
      </c>
    </row>
    <row r="358" spans="1:22" ht="54" customHeight="1" x14ac:dyDescent="0.35">
      <c r="A358" s="133" t="s">
        <v>2945</v>
      </c>
      <c r="B358" s="132">
        <v>41824</v>
      </c>
      <c r="C358" s="133">
        <v>11</v>
      </c>
      <c r="D358" s="133" t="s">
        <v>1394</v>
      </c>
      <c r="E358" s="133" t="s">
        <v>2946</v>
      </c>
      <c r="F358" s="133" t="s">
        <v>2896</v>
      </c>
      <c r="G358" s="133" t="s">
        <v>2947</v>
      </c>
      <c r="H358" s="133" t="s">
        <v>2948</v>
      </c>
      <c r="I358" s="133" t="s">
        <v>1291</v>
      </c>
      <c r="J358" s="417" t="s">
        <v>2949</v>
      </c>
      <c r="K358" s="134">
        <v>80495.58</v>
      </c>
      <c r="L358" s="135" t="s">
        <v>1400</v>
      </c>
      <c r="M358" s="135" t="s">
        <v>2950</v>
      </c>
      <c r="O358" s="75" t="s">
        <v>4665</v>
      </c>
      <c r="P358" s="78">
        <f t="shared" si="25"/>
        <v>80495.58</v>
      </c>
      <c r="Q358" s="16">
        <f t="shared" si="26"/>
        <v>41824</v>
      </c>
      <c r="R358" t="str">
        <f t="shared" si="27"/>
        <v>2014OB000760</v>
      </c>
      <c r="S358" t="str">
        <f t="shared" si="28"/>
        <v>2014NE000329</v>
      </c>
      <c r="T358" t="str">
        <f t="shared" si="29"/>
        <v>pagamento para viabilizar a 1ª parcela do repasse dos recursos do FEM II, ao Municipio de São João, conf. Lei 15335 de 25/06/2014, CI 032/2014/SGTG, Parque de exposição de animais.</v>
      </c>
      <c r="V358" s="75" t="b">
        <f>A358='[1]FEM 2'!C358</f>
        <v>1</v>
      </c>
    </row>
    <row r="359" spans="1:22" ht="54" customHeight="1" x14ac:dyDescent="0.35">
      <c r="A359" s="133" t="s">
        <v>2951</v>
      </c>
      <c r="B359" s="132">
        <v>41824</v>
      </c>
      <c r="C359" s="133">
        <v>11</v>
      </c>
      <c r="D359" s="133" t="s">
        <v>1394</v>
      </c>
      <c r="E359" s="133" t="s">
        <v>2952</v>
      </c>
      <c r="F359" s="133" t="s">
        <v>2896</v>
      </c>
      <c r="G359" s="133" t="s">
        <v>2930</v>
      </c>
      <c r="H359" s="133" t="s">
        <v>2931</v>
      </c>
      <c r="I359" s="133" t="s">
        <v>1367</v>
      </c>
      <c r="J359" s="417" t="s">
        <v>2932</v>
      </c>
      <c r="K359" s="134">
        <v>20332.849999999999</v>
      </c>
      <c r="L359" s="135" t="s">
        <v>1400</v>
      </c>
      <c r="M359" s="135" t="s">
        <v>2953</v>
      </c>
      <c r="O359" s="75" t="s">
        <v>4665</v>
      </c>
      <c r="P359" s="78">
        <f t="shared" si="25"/>
        <v>20332.849999999999</v>
      </c>
      <c r="Q359" s="16">
        <f t="shared" si="26"/>
        <v>41824</v>
      </c>
      <c r="R359" t="str">
        <f t="shared" si="27"/>
        <v>2014OB000761</v>
      </c>
      <c r="S359" t="str">
        <f t="shared" si="28"/>
        <v>2014NE000359</v>
      </c>
      <c r="T359" t="str">
        <f t="shared" si="29"/>
        <v>PAGAMENTO P/VIABILIZAR REPASSE DE RECURSOS FEM II,CONFORME LEI Nº 15.335 DE 25/06/2014.REF. A 1ª PARCELA. AO MUNICIPIO DE VICENCIA/PE. RECONSTRUÇÃO,REVITALIZAÇÃO E PAISAGISMO DA PRAÇA DR.MARIO RAMOS DE ANDRADE LIMA.</v>
      </c>
      <c r="V359" s="75" t="b">
        <f>A359='[1]FEM 2'!C359</f>
        <v>1</v>
      </c>
    </row>
    <row r="360" spans="1:22" ht="54" customHeight="1" x14ac:dyDescent="0.35">
      <c r="A360" s="133" t="s">
        <v>2954</v>
      </c>
      <c r="B360" s="132">
        <v>41824</v>
      </c>
      <c r="C360" s="133">
        <v>11</v>
      </c>
      <c r="D360" s="133" t="s">
        <v>1394</v>
      </c>
      <c r="E360" s="133" t="s">
        <v>2955</v>
      </c>
      <c r="F360" s="133" t="s">
        <v>2896</v>
      </c>
      <c r="G360" s="133" t="s">
        <v>2942</v>
      </c>
      <c r="H360" s="133" t="s">
        <v>2943</v>
      </c>
      <c r="I360" s="133" t="s">
        <v>1284</v>
      </c>
      <c r="J360" s="417" t="s">
        <v>2944</v>
      </c>
      <c r="K360" s="134">
        <v>276121.5</v>
      </c>
      <c r="L360" s="135" t="s">
        <v>1400</v>
      </c>
      <c r="M360" s="135" t="s">
        <v>2956</v>
      </c>
      <c r="O360" s="75" t="s">
        <v>4665</v>
      </c>
      <c r="P360" s="78">
        <f t="shared" si="25"/>
        <v>276121.5</v>
      </c>
      <c r="Q360" s="16">
        <f t="shared" si="26"/>
        <v>41824</v>
      </c>
      <c r="R360" t="str">
        <f t="shared" si="27"/>
        <v>2014OB000762</v>
      </c>
      <c r="S360" t="str">
        <f t="shared" si="28"/>
        <v>2014NE000328</v>
      </c>
      <c r="T360" t="str">
        <f t="shared" si="29"/>
        <v>Pagamento para viabilizar a 1ª parcela do repasse dos recursos do FEM II, ao Municipio de São Caetano , conf. Lei 15335 de 25/06/2014, CI 032/2014/SGTG.Recapeamento asfáltica CBUQ, em diversas ruas do municipio</v>
      </c>
      <c r="V360" s="75" t="b">
        <f>A360='[1]FEM 2'!C360</f>
        <v>1</v>
      </c>
    </row>
    <row r="361" spans="1:22" ht="54" customHeight="1" x14ac:dyDescent="0.35">
      <c r="A361" s="133" t="s">
        <v>2957</v>
      </c>
      <c r="B361" s="132">
        <v>41824</v>
      </c>
      <c r="C361" s="133">
        <v>11</v>
      </c>
      <c r="D361" s="133" t="s">
        <v>1394</v>
      </c>
      <c r="E361" s="133" t="s">
        <v>2958</v>
      </c>
      <c r="F361" s="133" t="s">
        <v>2896</v>
      </c>
      <c r="G361" s="133" t="s">
        <v>2930</v>
      </c>
      <c r="H361" s="133" t="s">
        <v>2931</v>
      </c>
      <c r="I361" s="133" t="s">
        <v>1369</v>
      </c>
      <c r="J361" s="417" t="s">
        <v>2932</v>
      </c>
      <c r="K361" s="134">
        <v>104100.23</v>
      </c>
      <c r="L361" s="135" t="s">
        <v>1400</v>
      </c>
      <c r="M361" s="135" t="s">
        <v>2959</v>
      </c>
      <c r="O361" s="75" t="s">
        <v>4665</v>
      </c>
      <c r="P361" s="78">
        <f t="shared" si="25"/>
        <v>104100.23</v>
      </c>
      <c r="Q361" s="16">
        <f t="shared" si="26"/>
        <v>41824</v>
      </c>
      <c r="R361" t="str">
        <f t="shared" si="27"/>
        <v>2014OB000763</v>
      </c>
      <c r="S361" t="str">
        <f t="shared" si="28"/>
        <v>2014NE000359</v>
      </c>
      <c r="T361" t="str">
        <f t="shared" si="29"/>
        <v>PAGAMENTO P/VIABILIZAR REPASSE DE RECURSOS FEM II,CONFORME LEI Nº 15.335 DE 25/06/2014.REF. A 1ª PARCELA. AO MUNICIPIO DE VICENCIA/PE.RECUPERAÇÃO C/AMPLIAÇÃO DE COBERTA E FECHAMENTO LATERAL DA QUADRA DE ESPORTE DO DISTRITO DE ANGELICA</v>
      </c>
      <c r="V361" s="75" t="b">
        <f>A361='[1]FEM 2'!C361</f>
        <v>1</v>
      </c>
    </row>
    <row r="362" spans="1:22" ht="54" customHeight="1" x14ac:dyDescent="0.35">
      <c r="A362" s="133" t="s">
        <v>2960</v>
      </c>
      <c r="B362" s="132">
        <v>41824</v>
      </c>
      <c r="C362" s="133">
        <v>11</v>
      </c>
      <c r="D362" s="133" t="s">
        <v>1394</v>
      </c>
      <c r="E362" s="133" t="s">
        <v>2961</v>
      </c>
      <c r="F362" s="133" t="s">
        <v>2896</v>
      </c>
      <c r="G362" s="133" t="s">
        <v>2947</v>
      </c>
      <c r="H362" s="133" t="s">
        <v>2948</v>
      </c>
      <c r="I362" s="133" t="s">
        <v>1290</v>
      </c>
      <c r="J362" s="417" t="s">
        <v>2949</v>
      </c>
      <c r="K362" s="134">
        <v>184963.07</v>
      </c>
      <c r="L362" s="135" t="s">
        <v>1400</v>
      </c>
      <c r="M362" s="135" t="s">
        <v>2962</v>
      </c>
      <c r="O362" s="75" t="s">
        <v>4665</v>
      </c>
      <c r="P362" s="78">
        <f t="shared" si="25"/>
        <v>184963.07</v>
      </c>
      <c r="Q362" s="16">
        <f t="shared" si="26"/>
        <v>41824</v>
      </c>
      <c r="R362" t="str">
        <f t="shared" si="27"/>
        <v>2014OB000764</v>
      </c>
      <c r="S362" t="str">
        <f t="shared" si="28"/>
        <v>2014NE000329</v>
      </c>
      <c r="T362" t="str">
        <f t="shared" si="29"/>
        <v>pagamento para viabilizar a 1ª parcela do repasse dos recursos do FEM II, ao Municipio de São João , conf. Lei 15335 de 25/06/2014, CI 032/2014/SGTG. Pavimentação em TSD em diversas ruas do municipio.</v>
      </c>
      <c r="V362" s="75" t="b">
        <f>A362='[1]FEM 2'!C362</f>
        <v>1</v>
      </c>
    </row>
    <row r="363" spans="1:22" ht="54" customHeight="1" x14ac:dyDescent="0.35">
      <c r="A363" s="133" t="s">
        <v>2963</v>
      </c>
      <c r="B363" s="132">
        <v>41824</v>
      </c>
      <c r="C363" s="133">
        <v>11</v>
      </c>
      <c r="D363" s="133" t="s">
        <v>1394</v>
      </c>
      <c r="E363" s="133" t="s">
        <v>2964</v>
      </c>
      <c r="F363" s="133" t="s">
        <v>2896</v>
      </c>
      <c r="G363" s="133" t="s">
        <v>2942</v>
      </c>
      <c r="H363" s="133" t="s">
        <v>2943</v>
      </c>
      <c r="I363" s="133" t="s">
        <v>1288</v>
      </c>
      <c r="J363" s="417" t="s">
        <v>2944</v>
      </c>
      <c r="K363" s="134">
        <v>15003.91</v>
      </c>
      <c r="L363" s="135" t="s">
        <v>1400</v>
      </c>
      <c r="M363" s="135" t="s">
        <v>2965</v>
      </c>
      <c r="O363" s="75" t="s">
        <v>4665</v>
      </c>
      <c r="P363" s="78">
        <f t="shared" si="25"/>
        <v>15003.91</v>
      </c>
      <c r="Q363" s="16">
        <f t="shared" si="26"/>
        <v>41824</v>
      </c>
      <c r="R363" t="str">
        <f t="shared" si="27"/>
        <v>2014OB000765</v>
      </c>
      <c r="S363" t="str">
        <f t="shared" si="28"/>
        <v>2014NE000328</v>
      </c>
      <c r="T363" t="str">
        <f t="shared" si="29"/>
        <v>Pagamento para viabilizar a 1ª parcela do repasse dos recursos do FEM II, ao Municipio de São Caetano , conf. Lei 15335 de 25/06/2014, CI 032/2014/SGTG.Revitalização dos anteiros do centro.</v>
      </c>
      <c r="V363" s="75" t="b">
        <f>A363='[1]FEM 2'!C363</f>
        <v>1</v>
      </c>
    </row>
    <row r="364" spans="1:22" ht="54" customHeight="1" x14ac:dyDescent="0.35">
      <c r="A364" s="133" t="s">
        <v>2966</v>
      </c>
      <c r="B364" s="132">
        <v>41824</v>
      </c>
      <c r="C364" s="133">
        <v>11</v>
      </c>
      <c r="D364" s="133" t="s">
        <v>1394</v>
      </c>
      <c r="E364" s="133" t="s">
        <v>2967</v>
      </c>
      <c r="F364" s="133" t="s">
        <v>2896</v>
      </c>
      <c r="G364" s="133" t="s">
        <v>2930</v>
      </c>
      <c r="H364" s="133" t="s">
        <v>2931</v>
      </c>
      <c r="I364" s="133" t="s">
        <v>1368</v>
      </c>
      <c r="J364" s="417" t="s">
        <v>2932</v>
      </c>
      <c r="K364" s="134">
        <v>102174.88</v>
      </c>
      <c r="L364" s="135" t="s">
        <v>1400</v>
      </c>
      <c r="M364" s="135" t="s">
        <v>2968</v>
      </c>
      <c r="O364" s="75" t="s">
        <v>4665</v>
      </c>
      <c r="P364" s="78">
        <f t="shared" si="25"/>
        <v>102174.88</v>
      </c>
      <c r="Q364" s="16">
        <f t="shared" si="26"/>
        <v>41824</v>
      </c>
      <c r="R364" t="str">
        <f t="shared" si="27"/>
        <v>2014OB000766</v>
      </c>
      <c r="S364" t="str">
        <f t="shared" si="28"/>
        <v>2014NE000359</v>
      </c>
      <c r="T364" t="str">
        <f t="shared" si="29"/>
        <v>PAGAMENTO P/VIABILIZAR REPASSE DE RECURSOS FEM II,CONFORME LEI Nº 15.335 DE 25/06/2014.REF. A 1ª PARCELA. AO MUNICIPIO DE VICENCIA/PE.CONCLUSÃO DA ESTRUTURA DE FECHAMENTO E COBERTA DA QUADRA DE ESPORTE DO DIST.DE BORRACHA.</v>
      </c>
      <c r="V364" s="75" t="b">
        <f>A364='[1]FEM 2'!C364</f>
        <v>1</v>
      </c>
    </row>
    <row r="365" spans="1:22" ht="54" customHeight="1" x14ac:dyDescent="0.35">
      <c r="A365" s="133" t="s">
        <v>2969</v>
      </c>
      <c r="B365" s="132">
        <v>41824</v>
      </c>
      <c r="C365" s="133">
        <v>11</v>
      </c>
      <c r="D365" s="133" t="s">
        <v>1394</v>
      </c>
      <c r="E365" s="133" t="s">
        <v>2970</v>
      </c>
      <c r="F365" s="133" t="s">
        <v>2971</v>
      </c>
      <c r="G365" s="133" t="s">
        <v>2942</v>
      </c>
      <c r="H365" s="133" t="s">
        <v>2943</v>
      </c>
      <c r="I365" s="133" t="s">
        <v>1289</v>
      </c>
      <c r="J365" s="417" t="s">
        <v>2944</v>
      </c>
      <c r="K365" s="134">
        <v>26952.47</v>
      </c>
      <c r="L365" s="135" t="s">
        <v>1400</v>
      </c>
      <c r="M365" s="135" t="s">
        <v>2972</v>
      </c>
      <c r="O365" s="75" t="s">
        <v>4665</v>
      </c>
      <c r="P365" s="78">
        <f t="shared" si="25"/>
        <v>26952.47</v>
      </c>
      <c r="Q365" s="16">
        <f t="shared" si="26"/>
        <v>41824</v>
      </c>
      <c r="R365" t="str">
        <f t="shared" si="27"/>
        <v>2014OB000767</v>
      </c>
      <c r="S365" t="str">
        <f t="shared" si="28"/>
        <v>2014NE000328</v>
      </c>
      <c r="T365" t="str">
        <f t="shared" si="29"/>
        <v>Pagamento para viabilizar a 1ª parcela do repasse dos recursos do FEM II, ao Municipio de Sao Caetano , conf. Lei 15335 de 25/06/2014, CI 032/2014/SGTGRequalificação e humanização do Hospital Municipal Adolpho Pereira carneiro.</v>
      </c>
      <c r="V365" s="75" t="b">
        <f>A365='[1]FEM 2'!C365</f>
        <v>1</v>
      </c>
    </row>
    <row r="366" spans="1:22" ht="54" customHeight="1" x14ac:dyDescent="0.35">
      <c r="A366" s="133" t="s">
        <v>2973</v>
      </c>
      <c r="B366" s="132">
        <v>41824</v>
      </c>
      <c r="C366" s="133">
        <v>11</v>
      </c>
      <c r="D366" s="133" t="s">
        <v>1394</v>
      </c>
      <c r="E366" s="133" t="s">
        <v>2974</v>
      </c>
      <c r="F366" s="133" t="s">
        <v>2971</v>
      </c>
      <c r="G366" s="133" t="s">
        <v>2975</v>
      </c>
      <c r="H366" s="133" t="s">
        <v>2976</v>
      </c>
      <c r="I366" s="133" t="s">
        <v>1292</v>
      </c>
      <c r="J366" s="417" t="s">
        <v>2977</v>
      </c>
      <c r="K366" s="134">
        <v>213163.44</v>
      </c>
      <c r="L366" s="135" t="s">
        <v>1400</v>
      </c>
      <c r="M366" s="135" t="s">
        <v>2978</v>
      </c>
      <c r="O366" s="75" t="s">
        <v>4665</v>
      </c>
      <c r="P366" s="78">
        <f t="shared" si="25"/>
        <v>213163.44</v>
      </c>
      <c r="Q366" s="16">
        <f t="shared" si="26"/>
        <v>41824</v>
      </c>
      <c r="R366" t="str">
        <f t="shared" si="27"/>
        <v>2014OB000768</v>
      </c>
      <c r="S366" t="str">
        <f t="shared" si="28"/>
        <v>2014NE000330</v>
      </c>
      <c r="T366" t="str">
        <f t="shared" si="29"/>
        <v>pagamento para viabilizar a 1ª parcela do repasse dos recursos do FEM II, ao Municipio de S. Joaquim do Monte/pe , conf. Lei 15335 de 25/06/2014, CI 032/2014/SGTG. Pavimentação de vias Urbanas do Muncipio.</v>
      </c>
      <c r="V366" s="75" t="b">
        <f>A366='[1]FEM 2'!C366</f>
        <v>1</v>
      </c>
    </row>
    <row r="367" spans="1:22" ht="54" customHeight="1" x14ac:dyDescent="0.35">
      <c r="A367" s="133" t="s">
        <v>2979</v>
      </c>
      <c r="B367" s="132">
        <v>41824</v>
      </c>
      <c r="C367" s="133">
        <v>12</v>
      </c>
      <c r="D367" s="133" t="s">
        <v>1394</v>
      </c>
      <c r="E367" s="133" t="s">
        <v>2980</v>
      </c>
      <c r="F367" s="133" t="s">
        <v>2971</v>
      </c>
      <c r="G367" s="133" t="s">
        <v>2981</v>
      </c>
      <c r="H367" s="133" t="s">
        <v>2982</v>
      </c>
      <c r="I367" s="133" t="s">
        <v>1371</v>
      </c>
      <c r="J367" s="417" t="s">
        <v>2983</v>
      </c>
      <c r="K367" s="134">
        <v>815004.1</v>
      </c>
      <c r="L367" s="135" t="s">
        <v>1400</v>
      </c>
      <c r="M367" s="135" t="s">
        <v>7329</v>
      </c>
      <c r="O367" s="75" t="s">
        <v>4665</v>
      </c>
      <c r="P367" s="78">
        <f t="shared" si="25"/>
        <v>815004.1</v>
      </c>
      <c r="Q367" s="16">
        <f t="shared" si="26"/>
        <v>41824</v>
      </c>
      <c r="R367" t="str">
        <f t="shared" si="27"/>
        <v>2014OB000769</v>
      </c>
      <c r="S367" t="str">
        <f t="shared" si="28"/>
        <v>2014NE000360</v>
      </c>
      <c r="T367" t="str">
        <f t="shared" si="29"/>
        <v>Pagamento P/VIABILIZAR REPASSE DE RECURSOS FEM II,CONFORME LEI Nº 15.335 DE 25/06/2014.REF. A 1ª PARCELA. AO MUNICIPIO DE VITORIA DE SANTO ANTÃO/PE.PAV.E QUALIFICAÇÃO DE VIAS URBANAS EM VITORIA DE SANTO ANTÃO.</v>
      </c>
      <c r="V367" s="75" t="b">
        <f>A367='[1]FEM 2'!C367</f>
        <v>1</v>
      </c>
    </row>
    <row r="368" spans="1:22" ht="54" customHeight="1" x14ac:dyDescent="0.35">
      <c r="A368" s="133" t="s">
        <v>2984</v>
      </c>
      <c r="B368" s="132">
        <v>41824</v>
      </c>
      <c r="C368" s="133">
        <v>11</v>
      </c>
      <c r="D368" s="133" t="s">
        <v>1394</v>
      </c>
      <c r="E368" s="133" t="s">
        <v>2985</v>
      </c>
      <c r="F368" s="133" t="s">
        <v>2971</v>
      </c>
      <c r="G368" s="133" t="s">
        <v>2975</v>
      </c>
      <c r="H368" s="133" t="s">
        <v>2976</v>
      </c>
      <c r="I368" s="133" t="s">
        <v>1294</v>
      </c>
      <c r="J368" s="417" t="s">
        <v>2977</v>
      </c>
      <c r="K368" s="134">
        <v>58534.52</v>
      </c>
      <c r="L368" s="135" t="s">
        <v>1400</v>
      </c>
      <c r="M368" s="135" t="s">
        <v>2986</v>
      </c>
      <c r="O368" s="75" t="s">
        <v>4665</v>
      </c>
      <c r="P368" s="78">
        <f t="shared" si="25"/>
        <v>58534.52</v>
      </c>
      <c r="Q368" s="16">
        <f t="shared" si="26"/>
        <v>41824</v>
      </c>
      <c r="R368" t="str">
        <f t="shared" si="27"/>
        <v>2014OB000770</v>
      </c>
      <c r="S368" t="str">
        <f t="shared" si="28"/>
        <v>2014NE000330</v>
      </c>
      <c r="T368" t="str">
        <f t="shared" si="29"/>
        <v>pagamento para viabilizar a 1ª parcela do repasse dos recursos do FEM II, ao Municipio de Sao Joaquim do Monte , conf. Lei 15335 de 25/06/2014, CI 032/2014/SGTG.Reforma da Praça Coronel Joaquim Lima.</v>
      </c>
      <c r="V368" s="75" t="b">
        <f>A368='[1]FEM 2'!C368</f>
        <v>1</v>
      </c>
    </row>
    <row r="369" spans="1:22" ht="54" customHeight="1" x14ac:dyDescent="0.35">
      <c r="A369" s="133" t="s">
        <v>2987</v>
      </c>
      <c r="B369" s="132">
        <v>41824</v>
      </c>
      <c r="C369" s="133">
        <v>12</v>
      </c>
      <c r="D369" s="133" t="s">
        <v>1394</v>
      </c>
      <c r="E369" s="133" t="s">
        <v>2988</v>
      </c>
      <c r="F369" s="133" t="s">
        <v>2989</v>
      </c>
      <c r="G369" s="133" t="s">
        <v>2990</v>
      </c>
      <c r="H369" s="133" t="s">
        <v>2991</v>
      </c>
      <c r="I369" s="133" t="s">
        <v>1359</v>
      </c>
      <c r="J369" s="417" t="s">
        <v>2992</v>
      </c>
      <c r="K369" s="134">
        <v>55468.87</v>
      </c>
      <c r="L369" s="135" t="s">
        <v>1400</v>
      </c>
      <c r="M369" s="135" t="s">
        <v>2993</v>
      </c>
      <c r="O369" s="75" t="s">
        <v>4665</v>
      </c>
      <c r="P369" s="78">
        <f t="shared" si="25"/>
        <v>55468.87</v>
      </c>
      <c r="Q369" s="16">
        <f t="shared" si="26"/>
        <v>41824</v>
      </c>
      <c r="R369" t="str">
        <f t="shared" si="27"/>
        <v>2014OB000771</v>
      </c>
      <c r="S369" t="str">
        <f t="shared" si="28"/>
        <v>2014NE000364</v>
      </c>
      <c r="T369" t="str">
        <f t="shared" si="29"/>
        <v>PAGAMENTO P/VIABILIZAR REPASSE DE RECURSOS-FEM CONFORME LEI Nº 15.335 DE 25/06/2014. REF. A 1ª PARCELA. CONSTRUÇÃO DA PONTE SOBRE RIACHO DA BALANÇA.</v>
      </c>
      <c r="V369" s="75" t="b">
        <f>A369='[1]FEM 2'!C369</f>
        <v>1</v>
      </c>
    </row>
    <row r="370" spans="1:22" ht="54" customHeight="1" x14ac:dyDescent="0.35">
      <c r="A370" s="133" t="s">
        <v>2994</v>
      </c>
      <c r="B370" s="132">
        <v>41824</v>
      </c>
      <c r="C370" s="133">
        <v>12</v>
      </c>
      <c r="D370" s="133" t="s">
        <v>1394</v>
      </c>
      <c r="E370" s="133" t="s">
        <v>2995</v>
      </c>
      <c r="F370" s="133" t="s">
        <v>2989</v>
      </c>
      <c r="G370" s="133" t="s">
        <v>2990</v>
      </c>
      <c r="H370" s="133" t="s">
        <v>2991</v>
      </c>
      <c r="I370" s="133" t="s">
        <v>1361</v>
      </c>
      <c r="J370" s="417" t="s">
        <v>2992</v>
      </c>
      <c r="K370" s="134">
        <v>29969.34</v>
      </c>
      <c r="L370" s="135" t="s">
        <v>1400</v>
      </c>
      <c r="M370" s="135" t="s">
        <v>2996</v>
      </c>
      <c r="O370" s="75" t="s">
        <v>4665</v>
      </c>
      <c r="P370" s="78">
        <f t="shared" si="25"/>
        <v>29969.34</v>
      </c>
      <c r="Q370" s="16">
        <f t="shared" si="26"/>
        <v>41824</v>
      </c>
      <c r="R370" t="str">
        <f t="shared" si="27"/>
        <v>2014OB000772</v>
      </c>
      <c r="S370" t="str">
        <f t="shared" si="28"/>
        <v>2014NE000364</v>
      </c>
      <c r="T370" t="str">
        <f t="shared" si="29"/>
        <v>PAGAMENTO P/VIABILIZAR REPASSE DE RECURSOS-FEM CONFORME LEI Nº 15.335 DE 25/06/2014. REF. A 1ª PARCELA. PAVIMENTAÇÃO EM PARALELEPIPEDO GRANITICOS NO SITIO CAJA DE MARTINS.</v>
      </c>
      <c r="V370" s="75" t="b">
        <f>A370='[1]FEM 2'!C370</f>
        <v>1</v>
      </c>
    </row>
    <row r="371" spans="1:22" ht="54" customHeight="1" x14ac:dyDescent="0.35">
      <c r="A371" s="133" t="s">
        <v>2997</v>
      </c>
      <c r="B371" s="132">
        <v>41824</v>
      </c>
      <c r="C371" s="133">
        <v>12</v>
      </c>
      <c r="D371" s="133" t="s">
        <v>1394</v>
      </c>
      <c r="E371" s="133" t="s">
        <v>2998</v>
      </c>
      <c r="F371" s="133" t="s">
        <v>2989</v>
      </c>
      <c r="G371" s="133" t="s">
        <v>2990</v>
      </c>
      <c r="H371" s="133" t="s">
        <v>2991</v>
      </c>
      <c r="I371" s="133" t="s">
        <v>1362</v>
      </c>
      <c r="J371" s="417" t="s">
        <v>2992</v>
      </c>
      <c r="K371" s="134">
        <v>18485.55</v>
      </c>
      <c r="L371" s="135" t="s">
        <v>1400</v>
      </c>
      <c r="M371" s="135" t="s">
        <v>2999</v>
      </c>
      <c r="O371" s="75" t="s">
        <v>4665</v>
      </c>
      <c r="P371" s="78">
        <f t="shared" si="25"/>
        <v>18485.55</v>
      </c>
      <c r="Q371" s="16">
        <f t="shared" si="26"/>
        <v>41824</v>
      </c>
      <c r="R371" t="str">
        <f t="shared" si="27"/>
        <v>2014OB000773</v>
      </c>
      <c r="S371" t="str">
        <f t="shared" si="28"/>
        <v>2014NE000364</v>
      </c>
      <c r="T371" t="str">
        <f t="shared" si="29"/>
        <v>PAGAMENTO P/VIABILIZAR REPASSE DE RECURSOS-FEM CONFORME LEI Nº 15.335 DE 25/06/2014. REF. A 1ª PARCELA. CONSTRUÇÃO DE PARADA DE ONIBUS.</v>
      </c>
      <c r="V371" s="75" t="b">
        <f>A371='[1]FEM 2'!C371</f>
        <v>1</v>
      </c>
    </row>
    <row r="372" spans="1:22" ht="54" customHeight="1" x14ac:dyDescent="0.35">
      <c r="A372" s="133" t="s">
        <v>3000</v>
      </c>
      <c r="B372" s="132">
        <v>41824</v>
      </c>
      <c r="C372" s="133">
        <v>12</v>
      </c>
      <c r="D372" s="133" t="s">
        <v>1394</v>
      </c>
      <c r="E372" s="133" t="s">
        <v>3001</v>
      </c>
      <c r="F372" s="133" t="s">
        <v>2989</v>
      </c>
      <c r="G372" s="133" t="s">
        <v>2990</v>
      </c>
      <c r="H372" s="133" t="s">
        <v>2991</v>
      </c>
      <c r="I372" s="133" t="s">
        <v>1360</v>
      </c>
      <c r="J372" s="417" t="s">
        <v>2992</v>
      </c>
      <c r="K372" s="134">
        <v>31569.69</v>
      </c>
      <c r="L372" s="135" t="s">
        <v>1400</v>
      </c>
      <c r="M372" s="135" t="s">
        <v>3002</v>
      </c>
      <c r="O372" s="75" t="s">
        <v>4665</v>
      </c>
      <c r="P372" s="78">
        <f t="shared" si="25"/>
        <v>31569.69</v>
      </c>
      <c r="Q372" s="16">
        <f t="shared" si="26"/>
        <v>41824</v>
      </c>
      <c r="R372" t="str">
        <f t="shared" si="27"/>
        <v>2014OB000774</v>
      </c>
      <c r="S372" t="str">
        <f t="shared" si="28"/>
        <v>2014NE000364</v>
      </c>
      <c r="T372" t="str">
        <f t="shared" si="29"/>
        <v>PAGAMENTO P/VIABILIZAR REPASSE DE RECURSOS-FEM CONFORME LEI Nº 15.335 DE 25/06/2014. REF. A 1ª PARCELA. PAVIMENTAÇÃO EM PARALELEPIPEDO GRANITICOS NO SITIO EMBEBEDADO</v>
      </c>
      <c r="V372" s="75" t="b">
        <f>A372='[1]FEM 2'!C372</f>
        <v>1</v>
      </c>
    </row>
    <row r="373" spans="1:22" ht="54" customHeight="1" x14ac:dyDescent="0.35">
      <c r="A373" s="133" t="s">
        <v>3003</v>
      </c>
      <c r="B373" s="132">
        <v>41827</v>
      </c>
      <c r="C373" s="133">
        <v>12</v>
      </c>
      <c r="D373" s="133" t="s">
        <v>1394</v>
      </c>
      <c r="E373" s="133" t="s">
        <v>3004</v>
      </c>
      <c r="F373" s="133" t="s">
        <v>3005</v>
      </c>
      <c r="G373" s="133" t="s">
        <v>2240</v>
      </c>
      <c r="H373" s="133" t="s">
        <v>2241</v>
      </c>
      <c r="I373" s="133" t="s">
        <v>1106</v>
      </c>
      <c r="J373" s="417" t="s">
        <v>2242</v>
      </c>
      <c r="K373" s="134">
        <v>248376.73</v>
      </c>
      <c r="L373" s="135" t="s">
        <v>1400</v>
      </c>
      <c r="M373" s="135" t="s">
        <v>3006</v>
      </c>
      <c r="O373" s="75" t="s">
        <v>4665</v>
      </c>
      <c r="P373" s="78">
        <f t="shared" si="25"/>
        <v>248376.73</v>
      </c>
      <c r="Q373" s="16">
        <f t="shared" si="26"/>
        <v>41827</v>
      </c>
      <c r="R373" t="str">
        <f t="shared" si="27"/>
        <v>2014OB000775</v>
      </c>
      <c r="S373" t="str">
        <f t="shared" si="28"/>
        <v>2014NE000280</v>
      </c>
      <c r="T373" t="str">
        <f t="shared" si="29"/>
        <v>PAGAMENTO P/VIABILIZAR REPASSE DE RECURSOS-FEM II,CONFORME LEI Nº 15.335 DE 25/06/2014.REF. A 1ª PARCELA OBRAS DE PAVIMENTAÇÃO EM PARALELEPIPEDO GRANITICOS E RECAPEAMENTO ASFALTICO.</v>
      </c>
      <c r="V373" s="75" t="b">
        <f>A373='[1]FEM 2'!C373</f>
        <v>1</v>
      </c>
    </row>
    <row r="374" spans="1:22" ht="54" customHeight="1" x14ac:dyDescent="0.35">
      <c r="A374" s="133" t="s">
        <v>3007</v>
      </c>
      <c r="B374" s="132">
        <v>41828</v>
      </c>
      <c r="C374" s="133">
        <v>11</v>
      </c>
      <c r="D374" s="133" t="s">
        <v>1394</v>
      </c>
      <c r="E374" s="133" t="s">
        <v>3008</v>
      </c>
      <c r="F374" s="133" t="s">
        <v>3009</v>
      </c>
      <c r="G374" s="133" t="s">
        <v>3010</v>
      </c>
      <c r="H374" s="133" t="s">
        <v>3011</v>
      </c>
      <c r="I374" s="133" t="s">
        <v>1295</v>
      </c>
      <c r="J374" s="417" t="s">
        <v>3012</v>
      </c>
      <c r="K374" s="134">
        <v>22598.83</v>
      </c>
      <c r="L374" s="135" t="s">
        <v>1400</v>
      </c>
      <c r="M374" s="135" t="s">
        <v>3013</v>
      </c>
      <c r="O374" s="75" t="s">
        <v>4665</v>
      </c>
      <c r="P374" s="78">
        <f t="shared" si="25"/>
        <v>22598.83</v>
      </c>
      <c r="Q374" s="16">
        <f t="shared" si="26"/>
        <v>41828</v>
      </c>
      <c r="R374" t="str">
        <f t="shared" si="27"/>
        <v>2014OB000776</v>
      </c>
      <c r="S374" t="str">
        <f t="shared" si="28"/>
        <v>2014NE000331</v>
      </c>
      <c r="T374" t="str">
        <f t="shared" si="29"/>
        <v>Pagamento ref. a 1ª parcela do repasse do recursos do FEM II, ao Municipio de São José, conf. Lei 15335 de 25/06/2014 CI 032/2014/SGTG, Construção de um portal de entrada na cidade.</v>
      </c>
      <c r="V374" s="75" t="b">
        <f>A374='[1]FEM 2'!C374</f>
        <v>1</v>
      </c>
    </row>
    <row r="375" spans="1:22" ht="54" customHeight="1" x14ac:dyDescent="0.35">
      <c r="A375" s="133" t="s">
        <v>3014</v>
      </c>
      <c r="B375" s="132">
        <v>41828</v>
      </c>
      <c r="C375" s="133">
        <v>11</v>
      </c>
      <c r="D375" s="133" t="s">
        <v>1394</v>
      </c>
      <c r="E375" s="133" t="s">
        <v>3015</v>
      </c>
      <c r="F375" s="133" t="s">
        <v>3009</v>
      </c>
      <c r="G375" s="133" t="s">
        <v>3016</v>
      </c>
      <c r="H375" s="133" t="s">
        <v>3017</v>
      </c>
      <c r="I375" s="133" t="s">
        <v>1182</v>
      </c>
      <c r="J375" s="417" t="s">
        <v>3018</v>
      </c>
      <c r="K375" s="134">
        <v>109413.9</v>
      </c>
      <c r="L375" s="135" t="s">
        <v>1400</v>
      </c>
      <c r="M375" s="135" t="s">
        <v>3019</v>
      </c>
      <c r="O375" s="75" t="s">
        <v>4665</v>
      </c>
      <c r="P375" s="78">
        <f t="shared" si="25"/>
        <v>109413.9</v>
      </c>
      <c r="Q375" s="16">
        <f t="shared" si="26"/>
        <v>41828</v>
      </c>
      <c r="R375" t="str">
        <f t="shared" si="27"/>
        <v>2014OB000777</v>
      </c>
      <c r="S375" t="str">
        <f t="shared" si="28"/>
        <v>2014NE000270</v>
      </c>
      <c r="T375" t="str">
        <f t="shared" si="29"/>
        <v>PAGAMENTO P/VIABILIZAR REPASSE DE RECURSOS-FEM II,CONFORME LEI Nº 15.335 DE 25/06/2014.REF. A 1ª PARCELA AO MUNICIPIO DE PALMARES/PE.CONSTRUÇÃO DE ESCADARIAS EM DIVERSAS RUAS.</v>
      </c>
      <c r="V375" s="75" t="b">
        <f>A375='[1]FEM 2'!C375</f>
        <v>1</v>
      </c>
    </row>
    <row r="376" spans="1:22" ht="54" customHeight="1" x14ac:dyDescent="0.35">
      <c r="A376" s="133" t="s">
        <v>3020</v>
      </c>
      <c r="B376" s="132">
        <v>41828</v>
      </c>
      <c r="C376" s="133">
        <v>11</v>
      </c>
      <c r="D376" s="133" t="s">
        <v>1394</v>
      </c>
      <c r="E376" s="133" t="s">
        <v>3021</v>
      </c>
      <c r="F376" s="133" t="s">
        <v>3009</v>
      </c>
      <c r="G376" s="133" t="s">
        <v>3022</v>
      </c>
      <c r="H376" s="133" t="s">
        <v>3023</v>
      </c>
      <c r="I376" s="133" t="s">
        <v>1097</v>
      </c>
      <c r="J376" s="417" t="s">
        <v>3024</v>
      </c>
      <c r="K376" s="134">
        <v>18352.27</v>
      </c>
      <c r="L376" s="135" t="s">
        <v>1400</v>
      </c>
      <c r="M376" s="135" t="s">
        <v>3025</v>
      </c>
      <c r="O376" s="75" t="s">
        <v>4665</v>
      </c>
      <c r="P376" s="78">
        <f t="shared" si="25"/>
        <v>18352.27</v>
      </c>
      <c r="Q376" s="16">
        <f t="shared" si="26"/>
        <v>41828</v>
      </c>
      <c r="R376" t="str">
        <f t="shared" si="27"/>
        <v>2014OB000778</v>
      </c>
      <c r="S376" t="str">
        <f t="shared" si="28"/>
        <v>2014NE000269</v>
      </c>
      <c r="T376" t="str">
        <f t="shared" si="29"/>
        <v>PAGAMENTO P/VIABILIZAR REPASSE DE RECURSOS-FEM II,CONFORME LEI Nº 15.335 DE 25/06/2014.REF. A 1ª PARCELA AO MUNICIPIO DE ITACURUBA /PE.CONSTRUÇÃO DE ESCADARIAS EM DIVERSAS RUAS</v>
      </c>
      <c r="V376" s="75" t="b">
        <f>A376='[1]FEM 2'!C376</f>
        <v>1</v>
      </c>
    </row>
    <row r="377" spans="1:22" ht="54" customHeight="1" x14ac:dyDescent="0.35">
      <c r="A377" s="133" t="s">
        <v>3026</v>
      </c>
      <c r="B377" s="132">
        <v>41828</v>
      </c>
      <c r="C377" s="133">
        <v>11</v>
      </c>
      <c r="D377" s="133" t="s">
        <v>1394</v>
      </c>
      <c r="E377" s="133" t="s">
        <v>3027</v>
      </c>
      <c r="F377" s="133" t="s">
        <v>3009</v>
      </c>
      <c r="G377" s="133" t="s">
        <v>3028</v>
      </c>
      <c r="H377" s="133" t="s">
        <v>3029</v>
      </c>
      <c r="I377" s="133" t="s">
        <v>1355</v>
      </c>
      <c r="J377" s="417" t="s">
        <v>3030</v>
      </c>
      <c r="K377" s="134">
        <v>22619.29</v>
      </c>
      <c r="L377" s="135" t="s">
        <v>1400</v>
      </c>
      <c r="M377" s="135" t="s">
        <v>3031</v>
      </c>
      <c r="O377" s="75" t="s">
        <v>4665</v>
      </c>
      <c r="P377" s="78">
        <f t="shared" si="25"/>
        <v>22619.29</v>
      </c>
      <c r="Q377" s="16">
        <f t="shared" si="26"/>
        <v>41828</v>
      </c>
      <c r="R377" t="str">
        <f t="shared" si="27"/>
        <v>2014OB000779</v>
      </c>
      <c r="S377" t="str">
        <f t="shared" si="28"/>
        <v>2014NE000356</v>
      </c>
      <c r="T377" t="str">
        <f t="shared" si="29"/>
        <v>Pagamento ref. a 1ª parcela do repasse do recursos do FEM II, ao Municipio de Venturosa , conf. Lei 15335 de 25/06/2014 CI 032/2014/SGTG, Const. da Unidade Básica de Saúde no Sítio Carrapateira.</v>
      </c>
      <c r="V377" s="75" t="b">
        <f>A377='[1]FEM 2'!C377</f>
        <v>1</v>
      </c>
    </row>
    <row r="378" spans="1:22" ht="54" customHeight="1" x14ac:dyDescent="0.35">
      <c r="A378" s="133" t="s">
        <v>3032</v>
      </c>
      <c r="B378" s="132">
        <v>41828</v>
      </c>
      <c r="C378" s="133">
        <v>11</v>
      </c>
      <c r="D378" s="133" t="s">
        <v>1394</v>
      </c>
      <c r="E378" s="133" t="s">
        <v>3033</v>
      </c>
      <c r="F378" s="133" t="s">
        <v>3009</v>
      </c>
      <c r="G378" s="133" t="s">
        <v>3034</v>
      </c>
      <c r="H378" s="133" t="s">
        <v>3035</v>
      </c>
      <c r="I378" s="133" t="s">
        <v>926</v>
      </c>
      <c r="J378" s="417" t="s">
        <v>3036</v>
      </c>
      <c r="K378" s="134">
        <v>6903.26</v>
      </c>
      <c r="L378" s="135" t="s">
        <v>1400</v>
      </c>
      <c r="M378" s="135" t="s">
        <v>3037</v>
      </c>
      <c r="O378" s="75" t="s">
        <v>4665</v>
      </c>
      <c r="P378" s="78">
        <f t="shared" si="25"/>
        <v>6903.26</v>
      </c>
      <c r="Q378" s="16">
        <f t="shared" si="26"/>
        <v>41828</v>
      </c>
      <c r="R378" t="str">
        <f t="shared" si="27"/>
        <v>2014OB000780</v>
      </c>
      <c r="S378" t="str">
        <f t="shared" si="28"/>
        <v>2014NE000203</v>
      </c>
      <c r="T378" t="str">
        <f t="shared" si="29"/>
        <v>PAGAMENTO P/VIABILIZAR REPASSE DE RECURSOS-FEM II,CONFORME LEI Nº 15.335 DE 25/06/2014.REF. A 1ª PARCELA AO MUNICIPIO DE BREJÃO/PE.RECUPERAÇÃO DA CALÇADA DA RUA JOSÉ INÁCIO DOS SANTOS,NO MUNICIPIO</v>
      </c>
      <c r="V378" s="75" t="b">
        <f>A378='[1]FEM 2'!C378</f>
        <v>1</v>
      </c>
    </row>
    <row r="379" spans="1:22" ht="54" customHeight="1" x14ac:dyDescent="0.35">
      <c r="A379" s="133" t="s">
        <v>3038</v>
      </c>
      <c r="B379" s="132">
        <v>41828</v>
      </c>
      <c r="C379" s="133">
        <v>11</v>
      </c>
      <c r="D379" s="133" t="s">
        <v>1394</v>
      </c>
      <c r="E379" s="133" t="s">
        <v>3039</v>
      </c>
      <c r="F379" s="133" t="s">
        <v>3009</v>
      </c>
      <c r="G379" s="133" t="s">
        <v>3028</v>
      </c>
      <c r="H379" s="133" t="s">
        <v>3029</v>
      </c>
      <c r="I379" s="133" t="s">
        <v>1356</v>
      </c>
      <c r="J379" s="417" t="s">
        <v>3030</v>
      </c>
      <c r="K379" s="134">
        <v>4029.67</v>
      </c>
      <c r="L379" s="135" t="s">
        <v>1400</v>
      </c>
      <c r="M379" s="135" t="s">
        <v>3040</v>
      </c>
      <c r="O379" s="75" t="s">
        <v>4665</v>
      </c>
      <c r="P379" s="78">
        <f t="shared" si="25"/>
        <v>4029.67</v>
      </c>
      <c r="Q379" s="16">
        <f t="shared" si="26"/>
        <v>41828</v>
      </c>
      <c r="R379" t="str">
        <f t="shared" si="27"/>
        <v>2014OB000781</v>
      </c>
      <c r="S379" t="str">
        <f t="shared" si="28"/>
        <v>2014NE000356</v>
      </c>
      <c r="T379" t="str">
        <f t="shared" si="29"/>
        <v>Pagamento ref. a 1ª parcela do repasse do recursos do FEM II, ao Municipio de Venturosa, conf. Lei 15335 de 25/06/2014 CI 032/2014/SGTG, Reforma da |Praça Apolônio Cordeiro Vaz.</v>
      </c>
      <c r="V379" s="75" t="b">
        <f>A379='[1]FEM 2'!C379</f>
        <v>1</v>
      </c>
    </row>
    <row r="380" spans="1:22" ht="54" customHeight="1" x14ac:dyDescent="0.35">
      <c r="A380" s="133" t="s">
        <v>3041</v>
      </c>
      <c r="B380" s="132">
        <v>41828</v>
      </c>
      <c r="C380" s="133">
        <v>11</v>
      </c>
      <c r="D380" s="133" t="s">
        <v>1394</v>
      </c>
      <c r="E380" s="133" t="s">
        <v>3042</v>
      </c>
      <c r="F380" s="133" t="s">
        <v>3009</v>
      </c>
      <c r="G380" s="133" t="s">
        <v>3043</v>
      </c>
      <c r="H380" s="133" t="s">
        <v>3044</v>
      </c>
      <c r="I380" s="133" t="s">
        <v>1349</v>
      </c>
      <c r="J380" s="417" t="s">
        <v>3045</v>
      </c>
      <c r="K380" s="134">
        <v>74645.11</v>
      </c>
      <c r="L380" s="135" t="s">
        <v>1400</v>
      </c>
      <c r="M380" s="135" t="s">
        <v>3046</v>
      </c>
      <c r="O380" s="75" t="s">
        <v>4665</v>
      </c>
      <c r="P380" s="78">
        <f t="shared" si="25"/>
        <v>74645.11</v>
      </c>
      <c r="Q380" s="16">
        <f t="shared" si="26"/>
        <v>41828</v>
      </c>
      <c r="R380" t="str">
        <f t="shared" si="27"/>
        <v>2014OB000782</v>
      </c>
      <c r="S380" t="str">
        <f t="shared" si="28"/>
        <v>2014NE000354</v>
      </c>
      <c r="T380" t="str">
        <f t="shared" si="29"/>
        <v>Pagamento ref. a 1ª parcela do repasse do recursos do FEM II, ao Municipio de Tupanatinga , conf. Lei 15335 de 25/06/2014 CI 032/2014/SGTG, Projeto Básico de Recuperação da Coberta do ginásio Poliespotivo.</v>
      </c>
      <c r="V380" s="75" t="b">
        <f>A380='[1]FEM 2'!C380</f>
        <v>1</v>
      </c>
    </row>
    <row r="381" spans="1:22" ht="54" customHeight="1" x14ac:dyDescent="0.35">
      <c r="A381" s="133" t="s">
        <v>3047</v>
      </c>
      <c r="B381" s="132">
        <v>41829</v>
      </c>
      <c r="C381" s="133">
        <v>12</v>
      </c>
      <c r="D381" s="133" t="s">
        <v>1394</v>
      </c>
      <c r="E381" s="133" t="s">
        <v>3048</v>
      </c>
      <c r="F381" s="133" t="s">
        <v>3049</v>
      </c>
      <c r="G381" s="133" t="s">
        <v>3050</v>
      </c>
      <c r="H381" s="133" t="s">
        <v>3051</v>
      </c>
      <c r="I381" s="133" t="s">
        <v>1079</v>
      </c>
      <c r="J381" s="417" t="s">
        <v>3052</v>
      </c>
      <c r="K381" s="134">
        <v>270935.8</v>
      </c>
      <c r="L381" s="135" t="s">
        <v>1400</v>
      </c>
      <c r="M381" s="135" t="s">
        <v>3053</v>
      </c>
      <c r="O381" s="75" t="s">
        <v>4665</v>
      </c>
      <c r="P381" s="78">
        <f t="shared" si="25"/>
        <v>270935.8</v>
      </c>
      <c r="Q381" s="16">
        <f t="shared" si="26"/>
        <v>41829</v>
      </c>
      <c r="R381" t="str">
        <f t="shared" si="27"/>
        <v>2014OB000784</v>
      </c>
      <c r="S381" t="str">
        <f t="shared" si="28"/>
        <v>2014NE000249</v>
      </c>
      <c r="T381" t="str">
        <f t="shared" si="29"/>
        <v>PAGAMENTO P/VIABILIZAR REPASSE DE RECURSOS FEM II,CONFORME LEI Nº 15.335 DE 25/06/2014.REF. A 1ª PARCELA.PAVIMENTAÇÃO E SANEAMENTO DE RUAS.</v>
      </c>
      <c r="V381" s="75" t="b">
        <f>A381='[1]FEM 2'!C381</f>
        <v>1</v>
      </c>
    </row>
    <row r="382" spans="1:22" ht="54" customHeight="1" x14ac:dyDescent="0.35">
      <c r="A382" s="133" t="s">
        <v>3054</v>
      </c>
      <c r="B382" s="132">
        <v>41829</v>
      </c>
      <c r="C382" s="133">
        <v>11</v>
      </c>
      <c r="D382" s="133" t="s">
        <v>1394</v>
      </c>
      <c r="E382" s="133" t="s">
        <v>3055</v>
      </c>
      <c r="F382" s="133" t="s">
        <v>3049</v>
      </c>
      <c r="G382" s="133" t="s">
        <v>3010</v>
      </c>
      <c r="H382" s="133" t="s">
        <v>3011</v>
      </c>
      <c r="I382" s="133" t="s">
        <v>1296</v>
      </c>
      <c r="J382" s="417" t="s">
        <v>3012</v>
      </c>
      <c r="K382" s="134">
        <v>249099.13</v>
      </c>
      <c r="L382" s="135" t="s">
        <v>1400</v>
      </c>
      <c r="M382" s="135" t="s">
        <v>3056</v>
      </c>
      <c r="O382" s="75" t="s">
        <v>4665</v>
      </c>
      <c r="P382" s="78">
        <f t="shared" si="25"/>
        <v>249099.13</v>
      </c>
      <c r="Q382" s="16">
        <f t="shared" si="26"/>
        <v>41829</v>
      </c>
      <c r="R382" t="str">
        <f t="shared" si="27"/>
        <v>2014OB000785</v>
      </c>
      <c r="S382" t="str">
        <f t="shared" si="28"/>
        <v>2014NE000331</v>
      </c>
      <c r="T382" t="str">
        <f t="shared" si="29"/>
        <v>Pagamento ref. a 1ª parcela do repasse do recursos do FEM II, ao Municipio de São José, conf. Lei 15335 de 25/06/2014 CI 032/2014/SGTG, serviços de Pavimentação em diversas ruas do Município.</v>
      </c>
      <c r="V382" s="75" t="b">
        <f>A382='[1]FEM 2'!C382</f>
        <v>1</v>
      </c>
    </row>
    <row r="383" spans="1:22" ht="54" customHeight="1" x14ac:dyDescent="0.35">
      <c r="A383" s="133" t="s">
        <v>3057</v>
      </c>
      <c r="B383" s="132">
        <v>41829</v>
      </c>
      <c r="C383" s="133">
        <v>11</v>
      </c>
      <c r="D383" s="133" t="s">
        <v>1394</v>
      </c>
      <c r="E383" s="133" t="s">
        <v>3058</v>
      </c>
      <c r="F383" s="133" t="s">
        <v>3049</v>
      </c>
      <c r="G383" s="133" t="s">
        <v>3016</v>
      </c>
      <c r="H383" s="133" t="s">
        <v>3017</v>
      </c>
      <c r="I383" s="133" t="s">
        <v>1181</v>
      </c>
      <c r="J383" s="417" t="s">
        <v>3018</v>
      </c>
      <c r="K383" s="134">
        <v>319952.92</v>
      </c>
      <c r="L383" s="135" t="s">
        <v>1400</v>
      </c>
      <c r="M383" s="135" t="s">
        <v>3059</v>
      </c>
      <c r="O383" s="75" t="s">
        <v>4665</v>
      </c>
      <c r="P383" s="78">
        <f t="shared" si="25"/>
        <v>319952.92</v>
      </c>
      <c r="Q383" s="16">
        <f t="shared" si="26"/>
        <v>41829</v>
      </c>
      <c r="R383" t="str">
        <f t="shared" si="27"/>
        <v>2014OB000786</v>
      </c>
      <c r="S383" t="str">
        <f t="shared" si="28"/>
        <v>2014NE000270</v>
      </c>
      <c r="T383" t="str">
        <f t="shared" si="29"/>
        <v>PAGAMENTO P/VIABILIZAR REPASSE DE RECURSOS-FEM II,CONFORME LEI Nº 15.335 DE 25/06/2014.REF. A 1ª PARCELA AO MUNICIPIO DE PALMARES/PE.PAVIMENTAÇÃO EM PARALELEPIPEDO GRANITICOS EM DIVERSAS RUAS.</v>
      </c>
      <c r="V383" s="75" t="b">
        <f>A383='[1]FEM 2'!C383</f>
        <v>1</v>
      </c>
    </row>
    <row r="384" spans="1:22" ht="54" customHeight="1" x14ac:dyDescent="0.35">
      <c r="A384" s="133" t="s">
        <v>3060</v>
      </c>
      <c r="B384" s="132">
        <v>41829</v>
      </c>
      <c r="C384" s="133">
        <v>11</v>
      </c>
      <c r="D384" s="133" t="s">
        <v>1394</v>
      </c>
      <c r="E384" s="133" t="s">
        <v>3061</v>
      </c>
      <c r="F384" s="133" t="s">
        <v>3049</v>
      </c>
      <c r="G384" s="133" t="s">
        <v>3062</v>
      </c>
      <c r="H384" s="133" t="s">
        <v>3063</v>
      </c>
      <c r="I384" s="133" t="s">
        <v>1229</v>
      </c>
      <c r="J384" s="417" t="s">
        <v>3064</v>
      </c>
      <c r="K384" s="134">
        <v>46383.05</v>
      </c>
      <c r="L384" s="135" t="s">
        <v>1400</v>
      </c>
      <c r="M384" s="135" t="s">
        <v>3065</v>
      </c>
      <c r="O384" s="75" t="s">
        <v>4665</v>
      </c>
      <c r="P384" s="78">
        <f t="shared" si="25"/>
        <v>46383.05</v>
      </c>
      <c r="Q384" s="16">
        <f t="shared" si="26"/>
        <v>41829</v>
      </c>
      <c r="R384" t="str">
        <f t="shared" si="27"/>
        <v>2014OB000787</v>
      </c>
      <c r="S384" t="str">
        <f t="shared" si="28"/>
        <v>2014NE000243</v>
      </c>
      <c r="T384" t="str">
        <f t="shared" si="29"/>
        <v>Pagamento ref. a 1ª parcela do repasse do recursos do FEM II, ao Municipio de ,Quipapa conf. Lei 15335 de 25/06/2014 CI 032/2014/SGTG, Construção de uma Praça Pública.</v>
      </c>
      <c r="V384" s="75" t="b">
        <f>A384='[1]FEM 2'!C384</f>
        <v>1</v>
      </c>
    </row>
    <row r="385" spans="1:22" ht="54" customHeight="1" x14ac:dyDescent="0.35">
      <c r="A385" s="133" t="s">
        <v>3066</v>
      </c>
      <c r="B385" s="132">
        <v>41829</v>
      </c>
      <c r="C385" s="133">
        <v>11</v>
      </c>
      <c r="D385" s="133" t="s">
        <v>1394</v>
      </c>
      <c r="E385" s="133" t="s">
        <v>3067</v>
      </c>
      <c r="F385" s="133" t="s">
        <v>3049</v>
      </c>
      <c r="G385" s="133" t="s">
        <v>3016</v>
      </c>
      <c r="H385" s="133" t="s">
        <v>3017</v>
      </c>
      <c r="I385" s="133" t="s">
        <v>1183</v>
      </c>
      <c r="J385" s="417" t="s">
        <v>3018</v>
      </c>
      <c r="K385" s="134">
        <v>65558.69</v>
      </c>
      <c r="L385" s="135" t="s">
        <v>1400</v>
      </c>
      <c r="M385" s="135" t="s">
        <v>3068</v>
      </c>
      <c r="O385" s="75" t="s">
        <v>4665</v>
      </c>
      <c r="P385" s="78">
        <f t="shared" si="25"/>
        <v>65558.69</v>
      </c>
      <c r="Q385" s="16">
        <f t="shared" si="26"/>
        <v>41829</v>
      </c>
      <c r="R385" t="str">
        <f t="shared" si="27"/>
        <v>2014OB000788</v>
      </c>
      <c r="S385" t="str">
        <f t="shared" si="28"/>
        <v>2014NE000270</v>
      </c>
      <c r="T385" t="str">
        <f t="shared" si="29"/>
        <v>PAGAMENTO P/VIABILIZAR REPASSE DE RECURSOS-FEM II,CONFORME LEI Nº 15.335 DE 25/06/2014.REF. A 1ª PARCELA AO MUNICIPIO DE PALMARES/PE.REVITALIZAÇÃO DA PRAÇA PAULO PARANHOS.</v>
      </c>
      <c r="V385" s="75" t="b">
        <f>A385='[1]FEM 2'!C385</f>
        <v>1</v>
      </c>
    </row>
    <row r="386" spans="1:22" ht="54" customHeight="1" x14ac:dyDescent="0.35">
      <c r="A386" s="133" t="s">
        <v>3069</v>
      </c>
      <c r="B386" s="132">
        <v>41829</v>
      </c>
      <c r="C386" s="133">
        <v>11</v>
      </c>
      <c r="D386" s="133" t="s">
        <v>1394</v>
      </c>
      <c r="E386" s="133" t="s">
        <v>3070</v>
      </c>
      <c r="F386" s="133" t="s">
        <v>3049</v>
      </c>
      <c r="G386" s="133" t="s">
        <v>3062</v>
      </c>
      <c r="H386" s="133" t="s">
        <v>3063</v>
      </c>
      <c r="I386" s="133" t="s">
        <v>1228</v>
      </c>
      <c r="J386" s="417" t="s">
        <v>3064</v>
      </c>
      <c r="K386" s="134">
        <v>270472.56</v>
      </c>
      <c r="L386" s="135" t="s">
        <v>1400</v>
      </c>
      <c r="M386" s="135" t="s">
        <v>3071</v>
      </c>
      <c r="O386" s="75" t="s">
        <v>4665</v>
      </c>
      <c r="P386" s="78">
        <f t="shared" si="25"/>
        <v>270472.56</v>
      </c>
      <c r="Q386" s="16">
        <f t="shared" si="26"/>
        <v>41829</v>
      </c>
      <c r="R386" t="str">
        <f t="shared" si="27"/>
        <v>2014OB000789</v>
      </c>
      <c r="S386" t="str">
        <f t="shared" si="28"/>
        <v>2014NE000243</v>
      </c>
      <c r="T386" t="str">
        <f t="shared" si="29"/>
        <v>Pagamento ref. a 1ª parcela do repasse do recursos do FEM II, ao Municipio de Quipapa , conf. Lei 15335 de 25/06/2014 CI 032/2014/SGTG, Construção de Pavimentação em paralelepípedos Graníticos em diversas ruas.</v>
      </c>
      <c r="V386" s="75" t="b">
        <f>A386='[1]FEM 2'!C386</f>
        <v>1</v>
      </c>
    </row>
    <row r="387" spans="1:22" ht="54" customHeight="1" x14ac:dyDescent="0.35">
      <c r="A387" s="133" t="s">
        <v>3072</v>
      </c>
      <c r="B387" s="132">
        <v>41829</v>
      </c>
      <c r="C387" s="133">
        <v>11</v>
      </c>
      <c r="D387" s="133" t="s">
        <v>1394</v>
      </c>
      <c r="E387" s="133" t="s">
        <v>3073</v>
      </c>
      <c r="F387" s="133" t="s">
        <v>3049</v>
      </c>
      <c r="G387" s="133" t="s">
        <v>3074</v>
      </c>
      <c r="H387" s="133" t="s">
        <v>3075</v>
      </c>
      <c r="I387" s="133" t="s">
        <v>1055</v>
      </c>
      <c r="J387" s="417" t="s">
        <v>3076</v>
      </c>
      <c r="K387" s="134">
        <v>12439.95</v>
      </c>
      <c r="L387" s="135" t="s">
        <v>1400</v>
      </c>
      <c r="M387" s="135" t="s">
        <v>3077</v>
      </c>
      <c r="O387" s="75" t="s">
        <v>4665</v>
      </c>
      <c r="P387" s="78">
        <f t="shared" si="25"/>
        <v>12439.95</v>
      </c>
      <c r="Q387" s="16">
        <f t="shared" si="26"/>
        <v>41829</v>
      </c>
      <c r="R387" t="str">
        <f t="shared" si="27"/>
        <v>2014OB000791</v>
      </c>
      <c r="S387" t="str">
        <f t="shared" si="28"/>
        <v>2014NE000292</v>
      </c>
      <c r="T387" t="str">
        <f t="shared" si="29"/>
        <v>Pagamento ref. a 1ª parcela do repasse do recursos do FEM II, ao Municipio de Granito, conf. Lei 15335 de 25/06/2014 CI 032/2014/SGTG,</v>
      </c>
      <c r="V387" s="75" t="b">
        <f>A387='[1]FEM 2'!C387</f>
        <v>1</v>
      </c>
    </row>
    <row r="388" spans="1:22" ht="54" customHeight="1" x14ac:dyDescent="0.35">
      <c r="A388" s="133" t="s">
        <v>3078</v>
      </c>
      <c r="B388" s="132">
        <v>41829</v>
      </c>
      <c r="C388" s="133">
        <v>11</v>
      </c>
      <c r="D388" s="133" t="s">
        <v>1394</v>
      </c>
      <c r="E388" s="133" t="s">
        <v>3079</v>
      </c>
      <c r="F388" s="133" t="s">
        <v>3049</v>
      </c>
      <c r="G388" s="133" t="s">
        <v>3022</v>
      </c>
      <c r="H388" s="133" t="s">
        <v>3023</v>
      </c>
      <c r="I388" s="133" t="s">
        <v>1096</v>
      </c>
      <c r="J388" s="417" t="s">
        <v>3024</v>
      </c>
      <c r="K388" s="134">
        <v>116248.62</v>
      </c>
      <c r="L388" s="135" t="s">
        <v>1400</v>
      </c>
      <c r="M388" s="135" t="s">
        <v>3080</v>
      </c>
      <c r="O388" s="75" t="s">
        <v>4665</v>
      </c>
      <c r="P388" s="78">
        <f t="shared" ref="P388:P451" si="30">K388</f>
        <v>116248.62</v>
      </c>
      <c r="Q388" s="16">
        <f t="shared" ref="Q388:Q451" si="31">B388</f>
        <v>41829</v>
      </c>
      <c r="R388" t="str">
        <f t="shared" ref="R388:R451" si="32">A388</f>
        <v>2014OB000792</v>
      </c>
      <c r="S388" t="str">
        <f t="shared" ref="S388:S451" si="33">G388</f>
        <v>2014NE000269</v>
      </c>
      <c r="T388" t="str">
        <f t="shared" ref="T388:T451" si="34">M388</f>
        <v>PAGAMENTO P/VIABILIZAR REPASSE DE RECURSOS-FEM II,CONFORME LEI Nº 15.335 DE 25/06/2014.REF. A 1ª PARCELA AO MUNICIPIO DE ITACURUBA /PE.PAVIMENTAÇÃO GRANITICA DAS RUAS</v>
      </c>
      <c r="V388" s="75" t="b">
        <f>A388='[1]FEM 2'!C388</f>
        <v>1</v>
      </c>
    </row>
    <row r="389" spans="1:22" ht="54" customHeight="1" x14ac:dyDescent="0.35">
      <c r="A389" s="133" t="s">
        <v>3081</v>
      </c>
      <c r="B389" s="132">
        <v>41829</v>
      </c>
      <c r="C389" s="133">
        <v>11</v>
      </c>
      <c r="D389" s="133" t="s">
        <v>1394</v>
      </c>
      <c r="E389" s="133" t="s">
        <v>3082</v>
      </c>
      <c r="F389" s="133" t="s">
        <v>3049</v>
      </c>
      <c r="G389" s="133" t="s">
        <v>3074</v>
      </c>
      <c r="H389" s="133" t="s">
        <v>3075</v>
      </c>
      <c r="I389" s="133" t="s">
        <v>1057</v>
      </c>
      <c r="J389" s="417" t="s">
        <v>3076</v>
      </c>
      <c r="K389" s="134">
        <v>14982.18</v>
      </c>
      <c r="L389" s="135" t="s">
        <v>1400</v>
      </c>
      <c r="M389" s="135" t="s">
        <v>3077</v>
      </c>
      <c r="O389" s="75" t="s">
        <v>4665</v>
      </c>
      <c r="P389" s="78">
        <f t="shared" si="30"/>
        <v>14982.18</v>
      </c>
      <c r="Q389" s="16">
        <f t="shared" si="31"/>
        <v>41829</v>
      </c>
      <c r="R389" t="str">
        <f t="shared" si="32"/>
        <v>2014OB000793</v>
      </c>
      <c r="S389" t="str">
        <f t="shared" si="33"/>
        <v>2014NE000292</v>
      </c>
      <c r="T389" t="str">
        <f t="shared" si="34"/>
        <v>Pagamento ref. a 1ª parcela do repasse do recursos do FEM II, ao Municipio de Granito, conf. Lei 15335 de 25/06/2014 CI 032/2014/SGTG,</v>
      </c>
      <c r="V389" s="75" t="b">
        <f>A389='[1]FEM 2'!C389</f>
        <v>1</v>
      </c>
    </row>
    <row r="390" spans="1:22" ht="54" customHeight="1" x14ac:dyDescent="0.35">
      <c r="A390" s="133" t="s">
        <v>3083</v>
      </c>
      <c r="B390" s="132">
        <v>41829</v>
      </c>
      <c r="C390" s="133">
        <v>11</v>
      </c>
      <c r="D390" s="133" t="s">
        <v>1394</v>
      </c>
      <c r="E390" s="133" t="s">
        <v>3084</v>
      </c>
      <c r="F390" s="133" t="s">
        <v>3049</v>
      </c>
      <c r="G390" s="133" t="s">
        <v>3074</v>
      </c>
      <c r="H390" s="133" t="s">
        <v>3075</v>
      </c>
      <c r="I390" s="133" t="s">
        <v>1053</v>
      </c>
      <c r="J390" s="417" t="s">
        <v>3076</v>
      </c>
      <c r="K390" s="134">
        <v>97821.52</v>
      </c>
      <c r="L390" s="135" t="s">
        <v>1400</v>
      </c>
      <c r="M390" s="135" t="s">
        <v>3085</v>
      </c>
      <c r="O390" s="75" t="s">
        <v>4665</v>
      </c>
      <c r="P390" s="78">
        <f t="shared" si="30"/>
        <v>97821.52</v>
      </c>
      <c r="Q390" s="16">
        <f t="shared" si="31"/>
        <v>41829</v>
      </c>
      <c r="R390" t="str">
        <f t="shared" si="32"/>
        <v>2014OB000794</v>
      </c>
      <c r="S390" t="str">
        <f t="shared" si="33"/>
        <v>2014NE000292</v>
      </c>
      <c r="T390" t="str">
        <f t="shared" si="34"/>
        <v>Pagamento ref. a 1ª parcela do repasse do recursos do FEM II, ao Municipio de Granito , conf. Lei 15335 de 25/06/2014 CI 032/2014/SGTG,</v>
      </c>
      <c r="V390" s="75" t="b">
        <f>A390='[1]FEM 2'!C390</f>
        <v>1</v>
      </c>
    </row>
    <row r="391" spans="1:22" ht="54" customHeight="1" x14ac:dyDescent="0.35">
      <c r="A391" s="133" t="s">
        <v>3086</v>
      </c>
      <c r="B391" s="132">
        <v>41829</v>
      </c>
      <c r="C391" s="133">
        <v>11</v>
      </c>
      <c r="D391" s="133" t="s">
        <v>1394</v>
      </c>
      <c r="E391" s="133" t="s">
        <v>3087</v>
      </c>
      <c r="F391" s="133" t="s">
        <v>3049</v>
      </c>
      <c r="G391" s="133" t="s">
        <v>3088</v>
      </c>
      <c r="H391" s="133" t="s">
        <v>3089</v>
      </c>
      <c r="I391" s="133" t="s">
        <v>853</v>
      </c>
      <c r="J391" s="417" t="s">
        <v>3090</v>
      </c>
      <c r="K391" s="134">
        <v>48142.59</v>
      </c>
      <c r="L391" s="135" t="s">
        <v>1400</v>
      </c>
      <c r="M391" s="135" t="s">
        <v>3091</v>
      </c>
      <c r="O391" s="75" t="s">
        <v>4665</v>
      </c>
      <c r="P391" s="78">
        <f t="shared" si="30"/>
        <v>48142.59</v>
      </c>
      <c r="Q391" s="16">
        <f t="shared" si="31"/>
        <v>41829</v>
      </c>
      <c r="R391" t="str">
        <f t="shared" si="32"/>
        <v>2014OB000795</v>
      </c>
      <c r="S391" t="str">
        <f t="shared" si="33"/>
        <v>2014NE000227</v>
      </c>
      <c r="T391" t="str">
        <f t="shared" si="34"/>
        <v>PAGAMENTO P/VIABILIZAR REPASSE DE RECURSOS-FEM II,CONFORME LEI Nº 15.335 DE 25/06/2014.REF. A 1ª PARCELA AO MUNICIPIO DE ÁGUA PRETA/PE.SISTEMA DE ILUMINAÇÃO PÚBLICA EM TRAVESSIA URBANA.</v>
      </c>
      <c r="V391" s="75" t="b">
        <f>A391='[1]FEM 2'!C391</f>
        <v>1</v>
      </c>
    </row>
    <row r="392" spans="1:22" ht="54" customHeight="1" x14ac:dyDescent="0.35">
      <c r="A392" s="133" t="s">
        <v>3092</v>
      </c>
      <c r="B392" s="132">
        <v>41829</v>
      </c>
      <c r="C392" s="133">
        <v>11</v>
      </c>
      <c r="D392" s="133" t="s">
        <v>1394</v>
      </c>
      <c r="E392" s="133" t="s">
        <v>3093</v>
      </c>
      <c r="F392" s="133" t="s">
        <v>3049</v>
      </c>
      <c r="G392" s="133" t="s">
        <v>3088</v>
      </c>
      <c r="H392" s="133" t="s">
        <v>3089</v>
      </c>
      <c r="I392" s="133" t="s">
        <v>850</v>
      </c>
      <c r="J392" s="417" t="s">
        <v>3090</v>
      </c>
      <c r="K392" s="134">
        <v>167635.54</v>
      </c>
      <c r="L392" s="135" t="s">
        <v>1400</v>
      </c>
      <c r="M392" s="135" t="s">
        <v>3094</v>
      </c>
      <c r="O392" s="75" t="s">
        <v>4665</v>
      </c>
      <c r="P392" s="78">
        <f t="shared" si="30"/>
        <v>167635.54</v>
      </c>
      <c r="Q392" s="16">
        <f t="shared" si="31"/>
        <v>41829</v>
      </c>
      <c r="R392" t="str">
        <f t="shared" si="32"/>
        <v>2014OB000796</v>
      </c>
      <c r="S392" t="str">
        <f t="shared" si="33"/>
        <v>2014NE000227</v>
      </c>
      <c r="T392" t="str">
        <f t="shared" si="34"/>
        <v>PAGAMENTO P/VIABILIZAR REPASSE DE RECURSOS-FEM II,CONFORME LEI Nº 15.335 DE 25/06/2014.REF. A 1ª PARCELA AO MUNICIPIO DE ÁGUA PRETA/PE.CONSTRUÇÃO DE UMA PRAÇA DE ALIMENTAÇÃO.</v>
      </c>
      <c r="V392" s="75" t="b">
        <f>A392='[1]FEM 2'!C392</f>
        <v>1</v>
      </c>
    </row>
    <row r="393" spans="1:22" ht="54" customHeight="1" x14ac:dyDescent="0.35">
      <c r="A393" s="133" t="s">
        <v>3095</v>
      </c>
      <c r="B393" s="132">
        <v>41829</v>
      </c>
      <c r="C393" s="133">
        <v>11</v>
      </c>
      <c r="D393" s="133" t="s">
        <v>1394</v>
      </c>
      <c r="E393" s="133" t="s">
        <v>3096</v>
      </c>
      <c r="F393" s="133" t="s">
        <v>3049</v>
      </c>
      <c r="G393" s="133" t="s">
        <v>3088</v>
      </c>
      <c r="H393" s="133" t="s">
        <v>3089</v>
      </c>
      <c r="I393" s="133" t="s">
        <v>851</v>
      </c>
      <c r="J393" s="417" t="s">
        <v>3090</v>
      </c>
      <c r="K393" s="134">
        <v>145763.73000000001</v>
      </c>
      <c r="L393" s="135" t="s">
        <v>1400</v>
      </c>
      <c r="M393" s="135" t="s">
        <v>3097</v>
      </c>
      <c r="O393" s="75" t="s">
        <v>4665</v>
      </c>
      <c r="P393" s="78">
        <f t="shared" si="30"/>
        <v>145763.73000000001</v>
      </c>
      <c r="Q393" s="16">
        <f t="shared" si="31"/>
        <v>41829</v>
      </c>
      <c r="R393" t="str">
        <f t="shared" si="32"/>
        <v>2014OB000797</v>
      </c>
      <c r="S393" t="str">
        <f t="shared" si="33"/>
        <v>2014NE000227</v>
      </c>
      <c r="T393" t="str">
        <f t="shared" si="34"/>
        <v>PAGAMENTO P/VIABILIZAR REPASSE DE RECURSOS-FEM II,CONFORME LEI Nº 15.335 DE 25/06/2014.REF. A 1ª PARCELA AO MUNICIPIO DE ÁGUA PRETA/PE.RECUPERAÇÃO DE PAVIMENTAÇÃO EM PARALELEPIPEDO E DRENAGEM EM DIV.RUAS.</v>
      </c>
      <c r="V393" s="75" t="b">
        <f>A393='[1]FEM 2'!C393</f>
        <v>1</v>
      </c>
    </row>
    <row r="394" spans="1:22" ht="54" customHeight="1" x14ac:dyDescent="0.35">
      <c r="A394" s="133" t="s">
        <v>3098</v>
      </c>
      <c r="B394" s="132">
        <v>41829</v>
      </c>
      <c r="C394" s="133">
        <v>11</v>
      </c>
      <c r="D394" s="133" t="s">
        <v>1394</v>
      </c>
      <c r="E394" s="133" t="s">
        <v>3099</v>
      </c>
      <c r="F394" s="133" t="s">
        <v>3049</v>
      </c>
      <c r="G394" s="133" t="s">
        <v>3074</v>
      </c>
      <c r="H394" s="133" t="s">
        <v>3075</v>
      </c>
      <c r="I394" s="133" t="s">
        <v>1052</v>
      </c>
      <c r="J394" s="417" t="s">
        <v>3076</v>
      </c>
      <c r="K394" s="134">
        <v>10563.69</v>
      </c>
      <c r="L394" s="135" t="s">
        <v>1400</v>
      </c>
      <c r="M394" s="135" t="s">
        <v>3100</v>
      </c>
      <c r="O394" s="75" t="s">
        <v>4665</v>
      </c>
      <c r="P394" s="78">
        <f t="shared" si="30"/>
        <v>10563.69</v>
      </c>
      <c r="Q394" s="16">
        <f t="shared" si="31"/>
        <v>41829</v>
      </c>
      <c r="R394" t="str">
        <f t="shared" si="32"/>
        <v>2014OB000798</v>
      </c>
      <c r="S394" t="str">
        <f t="shared" si="33"/>
        <v>2014NE000292</v>
      </c>
      <c r="T394" t="str">
        <f t="shared" si="34"/>
        <v>Pagamento ref. a 1ª parcela do repasse do recursos do FEM II, ao Municipio de Granito , conf. Lei 15335 de 25/06/2014 CI 032/2014/SGTG, Reforma da Praça Adelson Coelho</v>
      </c>
      <c r="V394" s="75" t="b">
        <f>A394='[1]FEM 2'!C394</f>
        <v>1</v>
      </c>
    </row>
    <row r="395" spans="1:22" ht="54" customHeight="1" x14ac:dyDescent="0.35">
      <c r="A395" s="133" t="s">
        <v>3101</v>
      </c>
      <c r="B395" s="132">
        <v>41829</v>
      </c>
      <c r="C395" s="133">
        <v>11</v>
      </c>
      <c r="D395" s="133" t="s">
        <v>1394</v>
      </c>
      <c r="E395" s="133" t="s">
        <v>3102</v>
      </c>
      <c r="F395" s="133" t="s">
        <v>3049</v>
      </c>
      <c r="G395" s="133" t="s">
        <v>3034</v>
      </c>
      <c r="H395" s="133" t="s">
        <v>3035</v>
      </c>
      <c r="I395" s="133" t="s">
        <v>927</v>
      </c>
      <c r="J395" s="417" t="s">
        <v>3036</v>
      </c>
      <c r="K395" s="134">
        <v>128682.81</v>
      </c>
      <c r="L395" s="135" t="s">
        <v>1400</v>
      </c>
      <c r="M395" s="135" t="s">
        <v>3103</v>
      </c>
      <c r="O395" s="75" t="s">
        <v>4665</v>
      </c>
      <c r="P395" s="78">
        <f t="shared" si="30"/>
        <v>128682.81</v>
      </c>
      <c r="Q395" s="16">
        <f t="shared" si="31"/>
        <v>41829</v>
      </c>
      <c r="R395" t="str">
        <f t="shared" si="32"/>
        <v>2014OB000800</v>
      </c>
      <c r="S395" t="str">
        <f t="shared" si="33"/>
        <v>2014NE000203</v>
      </c>
      <c r="T395" t="str">
        <f t="shared" si="34"/>
        <v>PAGAMENTO P/VIABILIZAR REPASSE DE RECURSOS-FEM II,CONFORME LEI Nº 15.335 DE 25/06/2014.REF. A 1ª PARCELA AO MUNICIPIO DE BREJÃO/PE.REFORMA E URBANIZAÇÃO DO ACESSO PRINCIPAL DE BREJÃO.</v>
      </c>
      <c r="V395" s="75" t="b">
        <f>A395='[1]FEM 2'!C395</f>
        <v>1</v>
      </c>
    </row>
    <row r="396" spans="1:22" ht="54" customHeight="1" x14ac:dyDescent="0.35">
      <c r="A396" s="133" t="s">
        <v>3104</v>
      </c>
      <c r="B396" s="132">
        <v>41829</v>
      </c>
      <c r="C396" s="133">
        <v>11</v>
      </c>
      <c r="D396" s="133" t="s">
        <v>1394</v>
      </c>
      <c r="E396" s="133" t="s">
        <v>3105</v>
      </c>
      <c r="F396" s="133" t="s">
        <v>3049</v>
      </c>
      <c r="G396" s="133" t="s">
        <v>3106</v>
      </c>
      <c r="H396" s="133" t="s">
        <v>3107</v>
      </c>
      <c r="I396" s="133" t="s">
        <v>897</v>
      </c>
      <c r="J396" s="417" t="s">
        <v>3108</v>
      </c>
      <c r="K396" s="134">
        <v>271697.96000000002</v>
      </c>
      <c r="L396" s="135" t="s">
        <v>1400</v>
      </c>
      <c r="M396" s="135" t="s">
        <v>3109</v>
      </c>
      <c r="O396" s="75" t="s">
        <v>4665</v>
      </c>
      <c r="P396" s="78">
        <f t="shared" si="30"/>
        <v>271697.96000000002</v>
      </c>
      <c r="Q396" s="16">
        <f t="shared" si="31"/>
        <v>41829</v>
      </c>
      <c r="R396" t="str">
        <f t="shared" si="32"/>
        <v>2014OB000801</v>
      </c>
      <c r="S396" t="str">
        <f t="shared" si="33"/>
        <v>2014NE000184</v>
      </c>
      <c r="T396" t="str">
        <f t="shared" si="34"/>
        <v>PAGAMENTO P/VIABILIZAR REPASSE DE RECURSOS-FEM II,CONFORME LEI Nº 15.335 DE 25/06/2014.REF. A 1ª PARCELA AO MUNICIPIO DE BELEM DE SÃO FRANCISCO/PE.PAVIMENTAÇÃO EM PEDRA GRANITICAS DE DIVERSAS RUAS NA SEDE DO MUNICIPIO E NO POVOADO DE CACHAUÍ DE BAIXO (ZONA RURAL)</v>
      </c>
      <c r="V396" s="75" t="b">
        <f>A396='[1]FEM 2'!C396</f>
        <v>1</v>
      </c>
    </row>
    <row r="397" spans="1:22" ht="54" customHeight="1" x14ac:dyDescent="0.35">
      <c r="A397" s="133" t="s">
        <v>3110</v>
      </c>
      <c r="B397" s="132">
        <v>41829</v>
      </c>
      <c r="C397" s="133">
        <v>11</v>
      </c>
      <c r="D397" s="133" t="s">
        <v>1394</v>
      </c>
      <c r="E397" s="133" t="s">
        <v>3111</v>
      </c>
      <c r="F397" s="133" t="s">
        <v>3049</v>
      </c>
      <c r="G397" s="133" t="s">
        <v>3112</v>
      </c>
      <c r="H397" s="133" t="s">
        <v>3113</v>
      </c>
      <c r="I397" s="133" t="s">
        <v>987</v>
      </c>
      <c r="J397" s="417" t="s">
        <v>3114</v>
      </c>
      <c r="K397" s="134">
        <v>217643.9</v>
      </c>
      <c r="L397" s="135" t="s">
        <v>1400</v>
      </c>
      <c r="M397" s="135" t="s">
        <v>3115</v>
      </c>
      <c r="O397" s="75" t="s">
        <v>4665</v>
      </c>
      <c r="P397" s="78">
        <f t="shared" si="30"/>
        <v>217643.9</v>
      </c>
      <c r="Q397" s="16">
        <f t="shared" si="31"/>
        <v>41829</v>
      </c>
      <c r="R397" t="str">
        <f t="shared" si="32"/>
        <v>2014OB000802</v>
      </c>
      <c r="S397" t="str">
        <f t="shared" si="33"/>
        <v>2014NE000215</v>
      </c>
      <c r="T397" t="str">
        <f t="shared" si="34"/>
        <v>PAGAMENTO P/VIABILIZAR REPASSE DE RECURSOS-FEM II,CONFORME LEI Nº 15.335 DE 25/06/2014.REF. A 1ª PARCELA AO MUNICIPIO DE CATENDE/PE.CONSTRUÇÃO DE PAVIMENTOS EM PARALELEPIPEDOS GRANITICOS.</v>
      </c>
      <c r="V397" s="75" t="b">
        <f>A397='[1]FEM 2'!C397</f>
        <v>1</v>
      </c>
    </row>
    <row r="398" spans="1:22" ht="54" customHeight="1" x14ac:dyDescent="0.35">
      <c r="A398" s="133" t="s">
        <v>3116</v>
      </c>
      <c r="B398" s="132">
        <v>41829</v>
      </c>
      <c r="C398" s="133">
        <v>11</v>
      </c>
      <c r="D398" s="133" t="s">
        <v>1394</v>
      </c>
      <c r="E398" s="133" t="s">
        <v>3117</v>
      </c>
      <c r="F398" s="133" t="s">
        <v>3049</v>
      </c>
      <c r="G398" s="133" t="s">
        <v>3112</v>
      </c>
      <c r="H398" s="133" t="s">
        <v>3113</v>
      </c>
      <c r="I398" s="133" t="s">
        <v>988</v>
      </c>
      <c r="J398" s="417" t="s">
        <v>3114</v>
      </c>
      <c r="K398" s="134">
        <v>189298.84</v>
      </c>
      <c r="L398" s="135" t="s">
        <v>1400</v>
      </c>
      <c r="M398" s="135" t="s">
        <v>3118</v>
      </c>
      <c r="O398" s="75" t="s">
        <v>4665</v>
      </c>
      <c r="P398" s="78">
        <f t="shared" si="30"/>
        <v>189298.84</v>
      </c>
      <c r="Q398" s="16">
        <f t="shared" si="31"/>
        <v>41829</v>
      </c>
      <c r="R398" t="str">
        <f t="shared" si="32"/>
        <v>2014OB000803</v>
      </c>
      <c r="S398" t="str">
        <f t="shared" si="33"/>
        <v>2014NE000215</v>
      </c>
      <c r="T398" t="str">
        <f t="shared" si="34"/>
        <v>PAGAMENTO P/VIABILIZAR REPASSE DE RECURSOS-FEM II,CONFORME LEI Nº 15.335 DE 25/06/2014.REF. A 1ª PARCELA AO MUNICIPIO DE CATENDE/PE. RECUPERAÇÃO DE ESTRADAS VICINAIS</v>
      </c>
      <c r="V398" s="75" t="b">
        <f>A398='[1]FEM 2'!C398</f>
        <v>1</v>
      </c>
    </row>
    <row r="399" spans="1:22" ht="54" customHeight="1" x14ac:dyDescent="0.35">
      <c r="A399" s="133" t="s">
        <v>3119</v>
      </c>
      <c r="B399" s="132">
        <v>41829</v>
      </c>
      <c r="C399" s="133">
        <v>11</v>
      </c>
      <c r="D399" s="133" t="s">
        <v>1394</v>
      </c>
      <c r="E399" s="133" t="s">
        <v>3120</v>
      </c>
      <c r="F399" s="133" t="s">
        <v>3121</v>
      </c>
      <c r="G399" s="133" t="s">
        <v>3122</v>
      </c>
      <c r="H399" s="133" t="s">
        <v>3123</v>
      </c>
      <c r="I399" s="133" t="s">
        <v>948</v>
      </c>
      <c r="J399" s="417" t="s">
        <v>3124</v>
      </c>
      <c r="K399" s="134">
        <v>293724.21999999997</v>
      </c>
      <c r="L399" s="135" t="s">
        <v>1400</v>
      </c>
      <c r="M399" s="135" t="s">
        <v>3125</v>
      </c>
      <c r="O399" s="75" t="s">
        <v>4665</v>
      </c>
      <c r="P399" s="78">
        <f t="shared" si="30"/>
        <v>293724.21999999997</v>
      </c>
      <c r="Q399" s="16">
        <f t="shared" si="31"/>
        <v>41829</v>
      </c>
      <c r="R399" t="str">
        <f t="shared" si="32"/>
        <v>2014OB000804</v>
      </c>
      <c r="S399" t="str">
        <f t="shared" si="33"/>
        <v>2014NE000176</v>
      </c>
      <c r="T399" t="str">
        <f t="shared" si="34"/>
        <v>PAGAMENTO P/VIABILIZAR REPASSE DE RECURSOS-FEM II,CONFORME LEI Nº 15.335 DE 25/06/2014.REF. A 1ª PARCELA AO MUNICIPIO DE CAETES/PE.PAVIMENTAÇÃO EM PARALELEPIPEDO GRANITICO EM RUAS DA SEDE E SONA RURAL</v>
      </c>
      <c r="V399" s="75" t="b">
        <f>A399='[1]FEM 2'!C399</f>
        <v>1</v>
      </c>
    </row>
    <row r="400" spans="1:22" ht="54" customHeight="1" x14ac:dyDescent="0.35">
      <c r="A400" s="133" t="s">
        <v>3126</v>
      </c>
      <c r="B400" s="132">
        <v>41829</v>
      </c>
      <c r="C400" s="133">
        <v>11</v>
      </c>
      <c r="D400" s="133" t="s">
        <v>1394</v>
      </c>
      <c r="E400" s="133" t="s">
        <v>3127</v>
      </c>
      <c r="F400" s="133" t="s">
        <v>3121</v>
      </c>
      <c r="G400" s="133" t="s">
        <v>3122</v>
      </c>
      <c r="H400" s="133" t="s">
        <v>3123</v>
      </c>
      <c r="I400" s="133" t="s">
        <v>946</v>
      </c>
      <c r="J400" s="417" t="s">
        <v>3124</v>
      </c>
      <c r="K400" s="134">
        <v>22548.54</v>
      </c>
      <c r="L400" s="135" t="s">
        <v>1400</v>
      </c>
      <c r="M400" s="135" t="s">
        <v>3128</v>
      </c>
      <c r="O400" s="75" t="s">
        <v>4665</v>
      </c>
      <c r="P400" s="78">
        <f t="shared" si="30"/>
        <v>22548.54</v>
      </c>
      <c r="Q400" s="16">
        <f t="shared" si="31"/>
        <v>41829</v>
      </c>
      <c r="R400" t="str">
        <f t="shared" si="32"/>
        <v>2014OB000805</v>
      </c>
      <c r="S400" t="str">
        <f t="shared" si="33"/>
        <v>2014NE000176</v>
      </c>
      <c r="T400" t="str">
        <f t="shared" si="34"/>
        <v>PAGAMENTO P/VIABILIZAR REPASSE DE RECURSOS-FEM II,CONFORME LEI Nº 15.335 DE 25/06/2014.REF. A 1ª PARCELA AO MUNICIPIO DE CAETES/PE.REFORMA E AMPLIAÇÃO DO MERCADO DE CARNES</v>
      </c>
      <c r="V400" s="75" t="b">
        <f>A400='[1]FEM 2'!C400</f>
        <v>1</v>
      </c>
    </row>
    <row r="401" spans="1:22" ht="54" customHeight="1" x14ac:dyDescent="0.35">
      <c r="A401" s="133" t="s">
        <v>3129</v>
      </c>
      <c r="B401" s="132">
        <v>41829</v>
      </c>
      <c r="C401" s="133">
        <v>11</v>
      </c>
      <c r="D401" s="133" t="s">
        <v>1394</v>
      </c>
      <c r="E401" s="133" t="s">
        <v>3130</v>
      </c>
      <c r="F401" s="133" t="s">
        <v>3121</v>
      </c>
      <c r="G401" s="133" t="s">
        <v>3131</v>
      </c>
      <c r="H401" s="133" t="s">
        <v>3132</v>
      </c>
      <c r="I401" s="133" t="s">
        <v>1222</v>
      </c>
      <c r="J401" s="417" t="s">
        <v>3133</v>
      </c>
      <c r="K401" s="134">
        <v>180176.99</v>
      </c>
      <c r="L401" s="135" t="s">
        <v>1400</v>
      </c>
      <c r="M401" s="135" t="s">
        <v>3134</v>
      </c>
      <c r="O401" s="75" t="s">
        <v>4665</v>
      </c>
      <c r="P401" s="78">
        <f t="shared" si="30"/>
        <v>180176.99</v>
      </c>
      <c r="Q401" s="16">
        <f t="shared" si="31"/>
        <v>41829</v>
      </c>
      <c r="R401" t="str">
        <f t="shared" si="32"/>
        <v>2014OB000806</v>
      </c>
      <c r="S401" t="str">
        <f t="shared" si="33"/>
        <v>2014NE000308</v>
      </c>
      <c r="T401" t="str">
        <f t="shared" si="34"/>
        <v>PAGAMENTO P/VIABILIZAR REPASSE DE RECURSOS-FEM II,CONFORME LEI Nº 15.335 DE 25/06/2014.REF. A 1ª PARCELA AO MUNICIPIO DE POÇÃO/PE.IMPLANTAÇÃO DE PAVIMENTAÇÃOI GRANITICA NAS DIVERSAS RUAS ,TRAVESSA LAURENTINO CORDEIRO AGUIAR E ETC.</v>
      </c>
      <c r="V401" s="75" t="b">
        <f>A401='[1]FEM 2'!C401</f>
        <v>1</v>
      </c>
    </row>
    <row r="402" spans="1:22" ht="54" customHeight="1" x14ac:dyDescent="0.35">
      <c r="A402" s="133" t="s">
        <v>3135</v>
      </c>
      <c r="B402" s="132">
        <v>41829</v>
      </c>
      <c r="C402" s="133">
        <v>11</v>
      </c>
      <c r="D402" s="133" t="s">
        <v>1394</v>
      </c>
      <c r="E402" s="133" t="s">
        <v>3136</v>
      </c>
      <c r="F402" s="133" t="s">
        <v>3121</v>
      </c>
      <c r="G402" s="133" t="s">
        <v>3137</v>
      </c>
      <c r="H402" s="133" t="s">
        <v>3138</v>
      </c>
      <c r="I402" s="133" t="s">
        <v>1132</v>
      </c>
      <c r="J402" s="417" t="s">
        <v>3139</v>
      </c>
      <c r="K402" s="134">
        <v>224283.7</v>
      </c>
      <c r="L402" s="135" t="s">
        <v>1400</v>
      </c>
      <c r="M402" s="135" t="s">
        <v>3140</v>
      </c>
      <c r="O402" s="75" t="s">
        <v>4665</v>
      </c>
      <c r="P402" s="78">
        <f t="shared" si="30"/>
        <v>224283.7</v>
      </c>
      <c r="Q402" s="16">
        <f t="shared" si="31"/>
        <v>41829</v>
      </c>
      <c r="R402" t="str">
        <f t="shared" si="32"/>
        <v>2014OB000807</v>
      </c>
      <c r="S402" t="str">
        <f t="shared" si="33"/>
        <v>2014NE000245</v>
      </c>
      <c r="T402" t="str">
        <f t="shared" si="34"/>
        <v>PAGAMENTO P/VIABILIZAR REPASSE DE RECURSOS-FEM II,CONFORME LEI Nº 15.335 DE 25/06/2014,REF. A 1ª PARCELA. AO MUNICIPIO DE LAGOA DO CARRO/PE. PAVIMENTAÇÃO EM PARALELEPIPEDO GRANITICOS,DRENAGEM E SINALIZAÇÃO DE DIVERSAS RUAS.</v>
      </c>
      <c r="V402" s="75" t="b">
        <f>A402='[1]FEM 2'!C402</f>
        <v>1</v>
      </c>
    </row>
    <row r="403" spans="1:22" ht="54" customHeight="1" x14ac:dyDescent="0.35">
      <c r="A403" s="133" t="s">
        <v>3141</v>
      </c>
      <c r="B403" s="132">
        <v>41829</v>
      </c>
      <c r="C403" s="133">
        <v>11</v>
      </c>
      <c r="D403" s="133" t="s">
        <v>1394</v>
      </c>
      <c r="E403" s="133" t="s">
        <v>3142</v>
      </c>
      <c r="F403" s="133" t="s">
        <v>3121</v>
      </c>
      <c r="G403" s="133" t="s">
        <v>3143</v>
      </c>
      <c r="H403" s="133" t="s">
        <v>3144</v>
      </c>
      <c r="I403" s="133" t="s">
        <v>1110</v>
      </c>
      <c r="J403" s="417" t="s">
        <v>3145</v>
      </c>
      <c r="K403" s="134">
        <v>226414.97</v>
      </c>
      <c r="L403" s="135" t="s">
        <v>1400</v>
      </c>
      <c r="M403" s="135" t="s">
        <v>3146</v>
      </c>
      <c r="O403" s="75" t="s">
        <v>4665</v>
      </c>
      <c r="P403" s="78">
        <f t="shared" si="30"/>
        <v>226414.97</v>
      </c>
      <c r="Q403" s="16">
        <f t="shared" si="31"/>
        <v>41829</v>
      </c>
      <c r="R403" t="str">
        <f t="shared" si="32"/>
        <v>2014OB000808</v>
      </c>
      <c r="S403" t="str">
        <f t="shared" si="33"/>
        <v>2014NE000287</v>
      </c>
      <c r="T403" t="str">
        <f t="shared" si="34"/>
        <v>PAGAMENTO P/VIABILIZAR REPASSE DE RECURSOS-FEM II,CONFORME LEI Nº 15.335 DE 25/06/2014.REF. A 1ª PARCELA AO MUNICIPIO DE JATAUBA/PE.SINALIZAÇÃO E PAVIMENTAÇÃO EM PARALELEPIPEDO NAS DIV.RUAS:JOSÉ BATISTA PASSOS,TRECHO RUA JOSÉ CUPERTINO DE MELO ETC.</v>
      </c>
      <c r="V403" s="75" t="b">
        <f>A403='[1]FEM 2'!C403</f>
        <v>1</v>
      </c>
    </row>
    <row r="404" spans="1:22" ht="54" customHeight="1" x14ac:dyDescent="0.35">
      <c r="A404" s="133" t="s">
        <v>3147</v>
      </c>
      <c r="B404" s="132">
        <v>41829</v>
      </c>
      <c r="C404" s="133">
        <v>11</v>
      </c>
      <c r="D404" s="133" t="s">
        <v>1394</v>
      </c>
      <c r="E404" s="133" t="s">
        <v>3148</v>
      </c>
      <c r="F404" s="133" t="s">
        <v>3149</v>
      </c>
      <c r="G404" s="133" t="s">
        <v>3150</v>
      </c>
      <c r="H404" s="133" t="s">
        <v>3151</v>
      </c>
      <c r="I404" s="133" t="s">
        <v>1154</v>
      </c>
      <c r="J404" s="417" t="s">
        <v>3152</v>
      </c>
      <c r="K404" s="134">
        <v>180937.23</v>
      </c>
      <c r="L404" s="135" t="s">
        <v>1400</v>
      </c>
      <c r="M404" s="135" t="s">
        <v>3153</v>
      </c>
      <c r="O404" s="75" t="s">
        <v>4665</v>
      </c>
      <c r="P404" s="78">
        <f t="shared" si="30"/>
        <v>180937.23</v>
      </c>
      <c r="Q404" s="16">
        <f t="shared" si="31"/>
        <v>41829</v>
      </c>
      <c r="R404" t="str">
        <f t="shared" si="32"/>
        <v>2014OB000809</v>
      </c>
      <c r="S404" t="str">
        <f t="shared" si="33"/>
        <v>2014NE000259</v>
      </c>
      <c r="T404" t="str">
        <f t="shared" si="34"/>
        <v>PAGAMENTO P/VIABILIZAR REPASSE DE RECURSOS-FEM II,CONFORME LEI Nº 15.335 DE 25/06/2014.REF. A 1ª PARCELA AO MUNICIPIO DE MIRANDIBA/PE.PAVIMENTAÇÃO EM PARALELEPIPEDO GRANITICO .</v>
      </c>
      <c r="V404" s="75" t="b">
        <f>A404='[1]FEM 2'!C404</f>
        <v>1</v>
      </c>
    </row>
    <row r="405" spans="1:22" ht="54" customHeight="1" x14ac:dyDescent="0.35">
      <c r="A405" s="133" t="s">
        <v>3154</v>
      </c>
      <c r="B405" s="132">
        <v>41829</v>
      </c>
      <c r="C405" s="133">
        <v>11</v>
      </c>
      <c r="D405" s="133" t="s">
        <v>1394</v>
      </c>
      <c r="E405" s="133" t="s">
        <v>3155</v>
      </c>
      <c r="F405" s="133" t="s">
        <v>3121</v>
      </c>
      <c r="G405" s="133" t="s">
        <v>3156</v>
      </c>
      <c r="H405" s="133" t="s">
        <v>3157</v>
      </c>
      <c r="I405" s="133" t="s">
        <v>924</v>
      </c>
      <c r="J405" s="417" t="s">
        <v>3158</v>
      </c>
      <c r="K405" s="134">
        <v>130620.11</v>
      </c>
      <c r="L405" s="135" t="s">
        <v>1400</v>
      </c>
      <c r="M405" s="135" t="s">
        <v>3159</v>
      </c>
      <c r="O405" s="75" t="s">
        <v>4665</v>
      </c>
      <c r="P405" s="78">
        <f t="shared" si="30"/>
        <v>130620.11</v>
      </c>
      <c r="Q405" s="16">
        <f t="shared" si="31"/>
        <v>41829</v>
      </c>
      <c r="R405" t="str">
        <f t="shared" si="32"/>
        <v>2014OB000810</v>
      </c>
      <c r="S405" t="str">
        <f t="shared" si="33"/>
        <v>2014NE000202</v>
      </c>
      <c r="T405" t="str">
        <f t="shared" si="34"/>
        <v>PAGAMENTO P/VIABILIZAR REPASSE DE RECURSOS-FEM II,CONFORME LEI Nº 15.335 DE 25/06/2014.REF. A 1ª PARCELA AO MUNICIPIO DE BONITO/PE.PAVIMENTAÇÃO EM</v>
      </c>
      <c r="V405" s="75" t="b">
        <f>A405='[1]FEM 2'!C405</f>
        <v>1</v>
      </c>
    </row>
    <row r="406" spans="1:22" ht="54" customHeight="1" x14ac:dyDescent="0.35">
      <c r="A406" s="133" t="s">
        <v>3160</v>
      </c>
      <c r="B406" s="132">
        <v>41829</v>
      </c>
      <c r="C406" s="133">
        <v>11</v>
      </c>
      <c r="D406" s="133" t="s">
        <v>1394</v>
      </c>
      <c r="E406" s="133" t="s">
        <v>3161</v>
      </c>
      <c r="F406" s="133" t="s">
        <v>3121</v>
      </c>
      <c r="G406" s="133" t="s">
        <v>3156</v>
      </c>
      <c r="H406" s="133" t="s">
        <v>3157</v>
      </c>
      <c r="I406" s="133" t="s">
        <v>923</v>
      </c>
      <c r="J406" s="417" t="s">
        <v>3158</v>
      </c>
      <c r="K406" s="134">
        <v>276642.96999999997</v>
      </c>
      <c r="L406" s="135" t="s">
        <v>1400</v>
      </c>
      <c r="M406" s="135" t="s">
        <v>3162</v>
      </c>
      <c r="O406" s="75" t="s">
        <v>4665</v>
      </c>
      <c r="P406" s="78">
        <f t="shared" si="30"/>
        <v>276642.96999999997</v>
      </c>
      <c r="Q406" s="16">
        <f t="shared" si="31"/>
        <v>41829</v>
      </c>
      <c r="R406" t="str">
        <f t="shared" si="32"/>
        <v>2014OB000811</v>
      </c>
      <c r="S406" t="str">
        <f t="shared" si="33"/>
        <v>2014NE000202</v>
      </c>
      <c r="T406" t="str">
        <f t="shared" si="34"/>
        <v>PAGAMENTO P/VIABILIZAR REPASSE DE RECURSOS-FEM II,CONFORME LEI Nº 15.335 DE 25/06/2014.REF. A 1ª PARCELA AO MUNICIPIO DE BONITO/PE.PAVIMENTAÇÃO EM DIV.RUAS APRIGIO MARTINS DE SANTANA,RUA DEPUTADO PAULO VIANA QUEIROZ.</v>
      </c>
      <c r="V406" s="75" t="b">
        <f>A406='[1]FEM 2'!C406</f>
        <v>1</v>
      </c>
    </row>
    <row r="407" spans="1:22" ht="54" customHeight="1" x14ac:dyDescent="0.35">
      <c r="A407" s="133" t="s">
        <v>3163</v>
      </c>
      <c r="B407" s="132">
        <v>41829</v>
      </c>
      <c r="C407" s="133">
        <v>11</v>
      </c>
      <c r="D407" s="133" t="s">
        <v>1394</v>
      </c>
      <c r="E407" s="133" t="s">
        <v>3164</v>
      </c>
      <c r="F407" s="133" t="s">
        <v>3149</v>
      </c>
      <c r="G407" s="133" t="s">
        <v>3150</v>
      </c>
      <c r="H407" s="133" t="s">
        <v>3151</v>
      </c>
      <c r="I407" s="133" t="s">
        <v>1155</v>
      </c>
      <c r="J407" s="417" t="s">
        <v>3152</v>
      </c>
      <c r="K407" s="134">
        <v>45394.53</v>
      </c>
      <c r="L407" s="135" t="s">
        <v>1400</v>
      </c>
      <c r="M407" s="135" t="s">
        <v>3165</v>
      </c>
      <c r="O407" s="75" t="s">
        <v>4665</v>
      </c>
      <c r="P407" s="78">
        <f t="shared" si="30"/>
        <v>45394.53</v>
      </c>
      <c r="Q407" s="16">
        <f t="shared" si="31"/>
        <v>41829</v>
      </c>
      <c r="R407" t="str">
        <f t="shared" si="32"/>
        <v>2014OB000812</v>
      </c>
      <c r="S407" t="str">
        <f t="shared" si="33"/>
        <v>2014NE000259</v>
      </c>
      <c r="T407" t="str">
        <f t="shared" si="34"/>
        <v>PAGAMENTO P/VIABILIZAR REPASSE DE RECURSOS-FEM II,CONFORME LEI Nº 15.335 DE 25/06/2014.REF. A 1ª PARCELA AO MUNICIPIO DE MIRANDIBA/PE.PAVIMENTAÇÃO EM PARALELEPIPEDO GRANITICO E URBANIZAÇÃO DA PRAÇA</v>
      </c>
      <c r="V407" s="75" t="b">
        <f>A407='[1]FEM 2'!C407</f>
        <v>1</v>
      </c>
    </row>
    <row r="408" spans="1:22" ht="54" customHeight="1" x14ac:dyDescent="0.35">
      <c r="A408" s="133" t="s">
        <v>3166</v>
      </c>
      <c r="B408" s="132">
        <v>41829</v>
      </c>
      <c r="C408" s="133">
        <v>11</v>
      </c>
      <c r="D408" s="133" t="s">
        <v>1394</v>
      </c>
      <c r="E408" s="133" t="s">
        <v>3167</v>
      </c>
      <c r="F408" s="133" t="s">
        <v>3121</v>
      </c>
      <c r="G408" s="133" t="s">
        <v>3028</v>
      </c>
      <c r="H408" s="133" t="s">
        <v>3029</v>
      </c>
      <c r="I408" s="133" t="s">
        <v>1354</v>
      </c>
      <c r="J408" s="417" t="s">
        <v>3030</v>
      </c>
      <c r="K408" s="134">
        <v>199110.75</v>
      </c>
      <c r="L408" s="135" t="s">
        <v>1400</v>
      </c>
      <c r="M408" s="135" t="s">
        <v>3168</v>
      </c>
      <c r="O408" s="75" t="s">
        <v>4665</v>
      </c>
      <c r="P408" s="78">
        <f t="shared" si="30"/>
        <v>199110.75</v>
      </c>
      <c r="Q408" s="16">
        <f t="shared" si="31"/>
        <v>41829</v>
      </c>
      <c r="R408" t="str">
        <f t="shared" si="32"/>
        <v>2014OB000813</v>
      </c>
      <c r="S408" t="str">
        <f t="shared" si="33"/>
        <v>2014NE000356</v>
      </c>
      <c r="T408" t="str">
        <f t="shared" si="34"/>
        <v>Pagamento ref. a 1ª parcela do repasse do recursos do FEM II, ao Municipio de Venturosa , conf. Lei 15335 de 25/06/2014 CI 032/2014/SGTG,</v>
      </c>
      <c r="V408" s="75" t="b">
        <f>A408='[1]FEM 2'!C408</f>
        <v>1</v>
      </c>
    </row>
    <row r="409" spans="1:22" ht="54" customHeight="1" x14ac:dyDescent="0.35">
      <c r="A409" s="133" t="s">
        <v>3169</v>
      </c>
      <c r="B409" s="132">
        <v>41829</v>
      </c>
      <c r="C409" s="133">
        <v>11</v>
      </c>
      <c r="D409" s="133" t="s">
        <v>1394</v>
      </c>
      <c r="E409" s="133" t="s">
        <v>3170</v>
      </c>
      <c r="F409" s="133" t="s">
        <v>3121</v>
      </c>
      <c r="G409" s="133" t="s">
        <v>3043</v>
      </c>
      <c r="H409" s="133" t="s">
        <v>3044</v>
      </c>
      <c r="I409" s="133" t="s">
        <v>1348</v>
      </c>
      <c r="J409" s="417" t="s">
        <v>3045</v>
      </c>
      <c r="K409" s="134">
        <v>136000.85999999999</v>
      </c>
      <c r="L409" s="135" t="s">
        <v>1400</v>
      </c>
      <c r="M409" s="135" t="s">
        <v>3171</v>
      </c>
      <c r="O409" s="75" t="s">
        <v>4665</v>
      </c>
      <c r="P409" s="78">
        <f t="shared" si="30"/>
        <v>136000.85999999999</v>
      </c>
      <c r="Q409" s="16">
        <f t="shared" si="31"/>
        <v>41829</v>
      </c>
      <c r="R409" t="str">
        <f t="shared" si="32"/>
        <v>2014OB000814</v>
      </c>
      <c r="S409" t="str">
        <f t="shared" si="33"/>
        <v>2014NE000354</v>
      </c>
      <c r="T409" t="str">
        <f t="shared" si="34"/>
        <v>Pagamento ref. a 1ª parcela do repasse do recursos do FEM II, ao Municipio de Tupanatinga , conf. Lei 15335 de 25/06/2014 CI 032/2014/SGTG, Construção de Unidade didática Padrão de Processamento de carnes.</v>
      </c>
      <c r="V409" s="75" t="b">
        <f>A409='[1]FEM 2'!C409</f>
        <v>1</v>
      </c>
    </row>
    <row r="410" spans="1:22" ht="54" customHeight="1" x14ac:dyDescent="0.35">
      <c r="A410" s="133" t="s">
        <v>3172</v>
      </c>
      <c r="B410" s="132">
        <v>41829</v>
      </c>
      <c r="C410" s="133">
        <v>11</v>
      </c>
      <c r="D410" s="133" t="s">
        <v>1394</v>
      </c>
      <c r="E410" s="133" t="s">
        <v>3173</v>
      </c>
      <c r="F410" s="133" t="s">
        <v>3121</v>
      </c>
      <c r="G410" s="133" t="s">
        <v>3043</v>
      </c>
      <c r="H410" s="133" t="s">
        <v>3044</v>
      </c>
      <c r="I410" s="133" t="s">
        <v>1350</v>
      </c>
      <c r="J410" s="417" t="s">
        <v>3045</v>
      </c>
      <c r="K410" s="134">
        <v>102529.71</v>
      </c>
      <c r="L410" s="135" t="s">
        <v>1400</v>
      </c>
      <c r="M410" s="135" t="s">
        <v>3174</v>
      </c>
      <c r="O410" s="75" t="s">
        <v>4665</v>
      </c>
      <c r="P410" s="78">
        <f t="shared" si="30"/>
        <v>102529.71</v>
      </c>
      <c r="Q410" s="16">
        <f t="shared" si="31"/>
        <v>41829</v>
      </c>
      <c r="R410" t="str">
        <f t="shared" si="32"/>
        <v>2014OB000815</v>
      </c>
      <c r="S410" t="str">
        <f t="shared" si="33"/>
        <v>2014NE000354</v>
      </c>
      <c r="T410" t="str">
        <f t="shared" si="34"/>
        <v>Pagamento ref. a 1ª parcela do repasse do recursos do FEM II, ao Municipio de Tupanatinga, conf. Lei 15335 de 25/06/2014 CI 032/2014/SGTG, Projeto Básico de Pavimentação Granitica.</v>
      </c>
      <c r="V410" s="75" t="b">
        <f>A410='[1]FEM 2'!C410</f>
        <v>1</v>
      </c>
    </row>
    <row r="411" spans="1:22" ht="54" customHeight="1" x14ac:dyDescent="0.35">
      <c r="A411" s="133" t="s">
        <v>3175</v>
      </c>
      <c r="B411" s="132">
        <v>41829</v>
      </c>
      <c r="C411" s="133">
        <v>11</v>
      </c>
      <c r="D411" s="133" t="s">
        <v>1394</v>
      </c>
      <c r="E411" s="133" t="s">
        <v>3176</v>
      </c>
      <c r="F411" s="133" t="s">
        <v>3121</v>
      </c>
      <c r="G411" s="133" t="s">
        <v>3177</v>
      </c>
      <c r="H411" s="133" t="s">
        <v>3178</v>
      </c>
      <c r="I411" s="133" t="s">
        <v>1364</v>
      </c>
      <c r="J411" s="417" t="s">
        <v>3179</v>
      </c>
      <c r="K411" s="134">
        <v>271693.71999999997</v>
      </c>
      <c r="L411" s="135" t="s">
        <v>1400</v>
      </c>
      <c r="M411" s="135" t="s">
        <v>3180</v>
      </c>
      <c r="O411" s="75" t="s">
        <v>4665</v>
      </c>
      <c r="P411" s="78">
        <f t="shared" si="30"/>
        <v>271693.71999999997</v>
      </c>
      <c r="Q411" s="16">
        <f t="shared" si="31"/>
        <v>41829</v>
      </c>
      <c r="R411" t="str">
        <f t="shared" si="32"/>
        <v>2014OB000816</v>
      </c>
      <c r="S411" t="str">
        <f t="shared" si="33"/>
        <v>2014NE000358</v>
      </c>
      <c r="T411" t="str">
        <f t="shared" si="34"/>
        <v>Pagamento ref. a 1ª parcela do repasse do recursos do FEM II, ao Municipio de Vertentes , conf. Lei 15335 de 25/06/2014 CI 032/2014/SGTG, Pavimentação e Drenagem Ruas no município.</v>
      </c>
      <c r="V411" s="75" t="b">
        <f>A411='[1]FEM 2'!C411</f>
        <v>1</v>
      </c>
    </row>
    <row r="412" spans="1:22" ht="54" customHeight="1" x14ac:dyDescent="0.35">
      <c r="A412" s="133" t="s">
        <v>3181</v>
      </c>
      <c r="B412" s="132">
        <v>41852</v>
      </c>
      <c r="C412" s="133">
        <v>11</v>
      </c>
      <c r="D412" s="133" t="s">
        <v>1394</v>
      </c>
      <c r="E412" s="133" t="s">
        <v>3182</v>
      </c>
      <c r="F412" s="133" t="s">
        <v>3183</v>
      </c>
      <c r="G412" s="133" t="s">
        <v>3184</v>
      </c>
      <c r="H412" s="133" t="s">
        <v>3185</v>
      </c>
      <c r="I412" s="133" t="s">
        <v>965</v>
      </c>
      <c r="J412" s="417" t="s">
        <v>3186</v>
      </c>
      <c r="K412" s="134">
        <v>315259.36</v>
      </c>
      <c r="L412" s="135" t="s">
        <v>1400</v>
      </c>
      <c r="M412" s="135" t="s">
        <v>3187</v>
      </c>
      <c r="O412" s="75" t="s">
        <v>4665</v>
      </c>
      <c r="P412" s="78">
        <f t="shared" si="30"/>
        <v>315259.36</v>
      </c>
      <c r="Q412" s="16">
        <f t="shared" si="31"/>
        <v>41852</v>
      </c>
      <c r="R412" t="str">
        <f t="shared" si="32"/>
        <v>2014OB000846</v>
      </c>
      <c r="S412" t="str">
        <f t="shared" si="33"/>
        <v>2014NE000194</v>
      </c>
      <c r="T412" t="str">
        <f t="shared" si="34"/>
        <v>Pagamento ref. a 1ª parcela do FEM II, recuperação de Estradas vicinais no Municipio.CI 030/2014.</v>
      </c>
      <c r="V412" s="75" t="b">
        <f>A412='[1]FEM 2'!C412</f>
        <v>1</v>
      </c>
    </row>
    <row r="413" spans="1:22" ht="54" customHeight="1" x14ac:dyDescent="0.35">
      <c r="A413" s="133" t="s">
        <v>3188</v>
      </c>
      <c r="B413" s="132">
        <v>41927</v>
      </c>
      <c r="C413" s="133">
        <v>11</v>
      </c>
      <c r="D413" s="133" t="s">
        <v>1394</v>
      </c>
      <c r="E413" s="133" t="s">
        <v>3189</v>
      </c>
      <c r="F413" s="133" t="s">
        <v>3190</v>
      </c>
      <c r="G413" s="133" t="s">
        <v>3191</v>
      </c>
      <c r="H413" s="133" t="s">
        <v>3192</v>
      </c>
      <c r="I413" s="133" t="s">
        <v>911</v>
      </c>
      <c r="J413" s="417" t="s">
        <v>3193</v>
      </c>
      <c r="K413" s="134">
        <v>362204.19</v>
      </c>
      <c r="L413" s="135" t="s">
        <v>1400</v>
      </c>
      <c r="M413" s="135" t="s">
        <v>3194</v>
      </c>
      <c r="O413" s="75" t="s">
        <v>4665</v>
      </c>
      <c r="P413" s="78">
        <f t="shared" si="30"/>
        <v>362204.19</v>
      </c>
      <c r="Q413" s="16">
        <f t="shared" si="31"/>
        <v>41927</v>
      </c>
      <c r="R413" t="str">
        <f t="shared" si="32"/>
        <v>2014OB000933</v>
      </c>
      <c r="S413" t="str">
        <f t="shared" si="33"/>
        <v>2014NE000189</v>
      </c>
      <c r="T413" t="str">
        <f t="shared" si="34"/>
        <v>PAGAMENTO P/VIABILIZAR REPASSE DE RECURSOS-FEM AO MUNICIPIO DE BODOCÓ/PE.REF. A 1ª PARCELA.PAVIMENTAÇÃO EM PARALELEPIPEDO GRANITICOS NA SEDE DO MUNICIPIO.</v>
      </c>
      <c r="V413" s="75" t="b">
        <f>A413='[1]FEM 2'!C413</f>
        <v>1</v>
      </c>
    </row>
    <row r="414" spans="1:22" ht="54" customHeight="1" x14ac:dyDescent="0.35">
      <c r="A414" s="133" t="s">
        <v>3195</v>
      </c>
      <c r="B414" s="132">
        <v>41927</v>
      </c>
      <c r="C414" s="133">
        <v>11</v>
      </c>
      <c r="D414" s="133" t="s">
        <v>1394</v>
      </c>
      <c r="E414" s="133" t="s">
        <v>3196</v>
      </c>
      <c r="F414" s="133" t="s">
        <v>3190</v>
      </c>
      <c r="G414" s="133" t="s">
        <v>3197</v>
      </c>
      <c r="H414" s="133" t="s">
        <v>3198</v>
      </c>
      <c r="I414" s="133" t="s">
        <v>1098</v>
      </c>
      <c r="J414" s="417" t="s">
        <v>3199</v>
      </c>
      <c r="K414" s="134">
        <v>315610.34999999998</v>
      </c>
      <c r="L414" s="135" t="s">
        <v>1400</v>
      </c>
      <c r="M414" s="135" t="s">
        <v>3200</v>
      </c>
      <c r="O414" s="75" t="s">
        <v>4665</v>
      </c>
      <c r="P414" s="78">
        <f t="shared" si="30"/>
        <v>315610.34999999998</v>
      </c>
      <c r="Q414" s="16">
        <f t="shared" si="31"/>
        <v>41927</v>
      </c>
      <c r="R414" t="str">
        <f t="shared" si="32"/>
        <v>2014OB000934</v>
      </c>
      <c r="S414" t="str">
        <f t="shared" si="33"/>
        <v>2014NE000273</v>
      </c>
      <c r="T414" t="str">
        <f t="shared" si="34"/>
        <v>PAGAMENTO P/VIABILIZAR REPASSE DE RECURSOS-FEM II AO MUNICIPIO DE ITAIBA/PE.REF.A 1ª PARCELA.PAVIMENTAÇÃO EM TSD DE DIVERSAS RUAS.CONFORME LEI Nº 15.335 DE 25/06/2014.</v>
      </c>
      <c r="V414" s="75" t="b">
        <f>A414='[1]FEM 2'!C414</f>
        <v>1</v>
      </c>
    </row>
    <row r="415" spans="1:22" ht="54" customHeight="1" x14ac:dyDescent="0.35">
      <c r="A415" s="133" t="s">
        <v>3201</v>
      </c>
      <c r="B415" s="132">
        <v>41990</v>
      </c>
      <c r="C415" s="133">
        <v>11</v>
      </c>
      <c r="D415" s="133" t="s">
        <v>1394</v>
      </c>
      <c r="E415" s="133" t="s">
        <v>3202</v>
      </c>
      <c r="F415" s="133" t="s">
        <v>3203</v>
      </c>
      <c r="G415" s="133" t="s">
        <v>1912</v>
      </c>
      <c r="H415" s="133" t="s">
        <v>1913</v>
      </c>
      <c r="I415" s="133" t="s">
        <v>1018</v>
      </c>
      <c r="J415" s="417" t="s">
        <v>3204</v>
      </c>
      <c r="K415" s="134">
        <v>148624.21</v>
      </c>
      <c r="L415" s="135" t="s">
        <v>3205</v>
      </c>
      <c r="M415" s="135" t="s">
        <v>3206</v>
      </c>
      <c r="O415" s="75" t="s">
        <v>4665</v>
      </c>
      <c r="P415" s="78">
        <f t="shared" si="30"/>
        <v>148624.21</v>
      </c>
      <c r="Q415" s="16">
        <f t="shared" si="31"/>
        <v>41990</v>
      </c>
      <c r="R415" t="str">
        <f t="shared" si="32"/>
        <v>2014OB001047</v>
      </c>
      <c r="S415" t="str">
        <f t="shared" si="33"/>
        <v>2014NE000237</v>
      </c>
      <c r="T415" t="str">
        <f t="shared" si="34"/>
        <v>PAGAMENTO P/VIABILIZAR REPASSE DE RECURSOS FEM II .REF.A 2ª PARCELA CONFORME LEI Nº 15.335 DE 25/06/2014 AO MUNICIPIO DE EXU/PE.PAVIMENTAÇÃO EM PARALELEPIPEDO GRANITICOS</v>
      </c>
      <c r="V415" s="75" t="b">
        <f>A415='[1]FEM 2'!C415</f>
        <v>1</v>
      </c>
    </row>
    <row r="416" spans="1:22" ht="54" customHeight="1" x14ac:dyDescent="0.35">
      <c r="A416" s="133" t="s">
        <v>3207</v>
      </c>
      <c r="B416" s="132">
        <v>41990</v>
      </c>
      <c r="C416" s="133">
        <v>11</v>
      </c>
      <c r="D416" s="133" t="s">
        <v>1394</v>
      </c>
      <c r="E416" s="133" t="s">
        <v>3208</v>
      </c>
      <c r="F416" s="133" t="s">
        <v>3203</v>
      </c>
      <c r="G416" s="133" t="s">
        <v>1890</v>
      </c>
      <c r="H416" s="133" t="s">
        <v>1891</v>
      </c>
      <c r="I416" s="133" t="s">
        <v>1011</v>
      </c>
      <c r="J416" s="417" t="s">
        <v>3209</v>
      </c>
      <c r="K416" s="134">
        <v>271697.96000000002</v>
      </c>
      <c r="L416" s="135" t="s">
        <v>3205</v>
      </c>
      <c r="M416" s="135" t="s">
        <v>3210</v>
      </c>
      <c r="O416" s="75" t="s">
        <v>4665</v>
      </c>
      <c r="P416" s="78">
        <f t="shared" si="30"/>
        <v>271697.96000000002</v>
      </c>
      <c r="Q416" s="16">
        <f t="shared" si="31"/>
        <v>41990</v>
      </c>
      <c r="R416" t="str">
        <f t="shared" si="32"/>
        <v>2014OB001048</v>
      </c>
      <c r="S416" t="str">
        <f t="shared" si="33"/>
        <v>2014NE000235</v>
      </c>
      <c r="T416" t="str">
        <f t="shared" si="34"/>
        <v>PAGAMENTO P/VIABILIZAR REPASSE DE RECURSOS FEM II .REF.A 2ª PARCELA CONFORME LEI Nº 15.335 DE 25/06/2014 AO MUNICIPIO DE DORMENTES/PE PAVIMENTA- ÇÃO ASFALTICA EM DIVERSAS RUAS.</v>
      </c>
      <c r="V416" s="75" t="b">
        <f>A416='[1]FEM 2'!C416</f>
        <v>1</v>
      </c>
    </row>
    <row r="417" spans="1:22" ht="54" customHeight="1" x14ac:dyDescent="0.35">
      <c r="A417" s="133" t="s">
        <v>3211</v>
      </c>
      <c r="B417" s="132">
        <v>41990</v>
      </c>
      <c r="C417" s="133">
        <v>11</v>
      </c>
      <c r="D417" s="133" t="s">
        <v>1394</v>
      </c>
      <c r="E417" s="133" t="s">
        <v>3212</v>
      </c>
      <c r="F417" s="133" t="s">
        <v>3203</v>
      </c>
      <c r="G417" s="133" t="s">
        <v>1823</v>
      </c>
      <c r="H417" s="133" t="s">
        <v>1824</v>
      </c>
      <c r="I417" s="133" t="s">
        <v>993</v>
      </c>
      <c r="J417" s="417" t="s">
        <v>1825</v>
      </c>
      <c r="K417" s="134">
        <v>61269.62</v>
      </c>
      <c r="L417" s="135" t="s">
        <v>3205</v>
      </c>
      <c r="M417" s="135" t="s">
        <v>3213</v>
      </c>
      <c r="O417" s="75" t="s">
        <v>4665</v>
      </c>
      <c r="P417" s="78">
        <f t="shared" si="30"/>
        <v>61269.62</v>
      </c>
      <c r="Q417" s="16">
        <f t="shared" si="31"/>
        <v>41990</v>
      </c>
      <c r="R417" t="str">
        <f t="shared" si="32"/>
        <v>2014OB001049</v>
      </c>
      <c r="S417" t="str">
        <f t="shared" si="33"/>
        <v>2014NE000233</v>
      </c>
      <c r="T417" t="str">
        <f t="shared" si="34"/>
        <v>PAGAMENTO P/VIABILIZAR REPASSE DE RECURSOS FEM II .REF.A 2ª PARCELA CONFORME LEI Nº 15.335 DE 25/06/2014 AO MUNICIPIO DE CHÃ GRANDE/PE. PAVIMENTAÇÃO EM DIVERSAS RUAS.</v>
      </c>
      <c r="V417" s="75" t="b">
        <f>A417='[1]FEM 2'!C417</f>
        <v>1</v>
      </c>
    </row>
    <row r="418" spans="1:22" ht="54" customHeight="1" x14ac:dyDescent="0.35">
      <c r="A418" s="133" t="s">
        <v>3214</v>
      </c>
      <c r="B418" s="132">
        <v>41990</v>
      </c>
      <c r="C418" s="133">
        <v>11</v>
      </c>
      <c r="D418" s="133" t="s">
        <v>1394</v>
      </c>
      <c r="E418" s="133" t="s">
        <v>3215</v>
      </c>
      <c r="F418" s="133" t="s">
        <v>3203</v>
      </c>
      <c r="G418" s="133" t="s">
        <v>1823</v>
      </c>
      <c r="H418" s="133" t="s">
        <v>1824</v>
      </c>
      <c r="I418" s="133" t="s">
        <v>991</v>
      </c>
      <c r="J418" s="417" t="s">
        <v>1825</v>
      </c>
      <c r="K418" s="134">
        <v>140404.29999999999</v>
      </c>
      <c r="L418" s="135" t="s">
        <v>3205</v>
      </c>
      <c r="M418" s="135" t="s">
        <v>3216</v>
      </c>
      <c r="O418" s="75" t="s">
        <v>4665</v>
      </c>
      <c r="P418" s="78">
        <f t="shared" si="30"/>
        <v>140404.29999999999</v>
      </c>
      <c r="Q418" s="16">
        <f t="shared" si="31"/>
        <v>41990</v>
      </c>
      <c r="R418" t="str">
        <f t="shared" si="32"/>
        <v>2014OB001050</v>
      </c>
      <c r="S418" t="str">
        <f t="shared" si="33"/>
        <v>2014NE000233</v>
      </c>
      <c r="T418" t="str">
        <f t="shared" si="34"/>
        <v>PAGAMENTO P/VIABILIZAR REPASSE DE RECURSOS FEM II .REF.A 2ª PARCELA CONFORME LEI Nº 15.335 DE 25/06/2014 AO MUNICIPIO DE CHÃ GRANDE/PE.ESCADARIAS NO MUNICIPIO.</v>
      </c>
      <c r="V418" s="75" t="b">
        <f>A418='[1]FEM 2'!C418</f>
        <v>1</v>
      </c>
    </row>
    <row r="419" spans="1:22" ht="54" customHeight="1" x14ac:dyDescent="0.35">
      <c r="A419" s="133" t="s">
        <v>3217</v>
      </c>
      <c r="B419" s="132">
        <v>41990</v>
      </c>
      <c r="C419" s="133">
        <v>11</v>
      </c>
      <c r="D419" s="133" t="s">
        <v>1394</v>
      </c>
      <c r="E419" s="133" t="s">
        <v>3218</v>
      </c>
      <c r="F419" s="133" t="s">
        <v>3203</v>
      </c>
      <c r="G419" s="133" t="s">
        <v>1823</v>
      </c>
      <c r="H419" s="133" t="s">
        <v>1824</v>
      </c>
      <c r="I419" s="133" t="s">
        <v>992</v>
      </c>
      <c r="J419" s="417" t="s">
        <v>1825</v>
      </c>
      <c r="K419" s="134">
        <v>54279.49</v>
      </c>
      <c r="L419" s="135" t="s">
        <v>3205</v>
      </c>
      <c r="M419" s="135" t="s">
        <v>3219</v>
      </c>
      <c r="O419" s="75" t="s">
        <v>4665</v>
      </c>
      <c r="P419" s="78">
        <f t="shared" si="30"/>
        <v>54279.49</v>
      </c>
      <c r="Q419" s="16">
        <f t="shared" si="31"/>
        <v>41990</v>
      </c>
      <c r="R419" t="str">
        <f t="shared" si="32"/>
        <v>2014OB001051</v>
      </c>
      <c r="S419" t="str">
        <f t="shared" si="33"/>
        <v>2014NE000233</v>
      </c>
      <c r="T419" t="str">
        <f t="shared" si="34"/>
        <v>PAGAMENTO P/VIABILIZAR REPASSE DE RECURSOS FEM II .REF.A 2ª PARCELA CONFORME LEI Nº 15.335 DE 25/06/2014 AO MUNICIPIO DE CHÃ GRANDE/PE.CONSTRUÇÃO DE MUROS DE CONTEÇÃO DE ENCOSTAS</v>
      </c>
      <c r="V419" s="75" t="b">
        <f>A419='[1]FEM 2'!C419</f>
        <v>1</v>
      </c>
    </row>
    <row r="420" spans="1:22" ht="54" customHeight="1" x14ac:dyDescent="0.35">
      <c r="A420" s="133" t="s">
        <v>3220</v>
      </c>
      <c r="B420" s="132">
        <v>41990</v>
      </c>
      <c r="C420" s="133">
        <v>11</v>
      </c>
      <c r="D420" s="133" t="s">
        <v>1394</v>
      </c>
      <c r="E420" s="133" t="s">
        <v>3221</v>
      </c>
      <c r="F420" s="133" t="s">
        <v>3203</v>
      </c>
      <c r="G420" s="133" t="s">
        <v>1823</v>
      </c>
      <c r="H420" s="133" t="s">
        <v>1824</v>
      </c>
      <c r="I420" s="133" t="s">
        <v>994</v>
      </c>
      <c r="J420" s="417" t="s">
        <v>1825</v>
      </c>
      <c r="K420" s="134">
        <v>15584.79</v>
      </c>
      <c r="L420" s="135" t="s">
        <v>3205</v>
      </c>
      <c r="M420" s="135" t="s">
        <v>3222</v>
      </c>
      <c r="O420" s="75" t="s">
        <v>4665</v>
      </c>
      <c r="P420" s="78">
        <f t="shared" si="30"/>
        <v>15584.79</v>
      </c>
      <c r="Q420" s="16">
        <f t="shared" si="31"/>
        <v>41990</v>
      </c>
      <c r="R420" t="str">
        <f t="shared" si="32"/>
        <v>2014OB001052</v>
      </c>
      <c r="S420" t="str">
        <f t="shared" si="33"/>
        <v>2014NE000233</v>
      </c>
      <c r="T420" t="str">
        <f t="shared" si="34"/>
        <v>PAGAMENTO P/VIABILIZAR REPASSE DE RECURSOS FEM II .REF.A 2ª PARCELA CONFORME LEI Nº 15.335 DE 25/06/2014 AO MUNICIPIO DE CHÃ GRANDE/PE.CONSTRUÇÃO DA PRAÇA MANOEL GOMES</v>
      </c>
      <c r="V420" s="75" t="b">
        <f>A420='[1]FEM 2'!C420</f>
        <v>1</v>
      </c>
    </row>
    <row r="421" spans="1:22" ht="54" customHeight="1" x14ac:dyDescent="0.35">
      <c r="A421" s="133" t="s">
        <v>3223</v>
      </c>
      <c r="B421" s="132">
        <v>41990</v>
      </c>
      <c r="C421" s="133">
        <v>11</v>
      </c>
      <c r="D421" s="133" t="s">
        <v>1394</v>
      </c>
      <c r="E421" s="133" t="s">
        <v>3224</v>
      </c>
      <c r="F421" s="133" t="s">
        <v>3203</v>
      </c>
      <c r="G421" s="133" t="s">
        <v>1542</v>
      </c>
      <c r="H421" s="133" t="s">
        <v>1543</v>
      </c>
      <c r="I421" s="133" t="s">
        <v>973</v>
      </c>
      <c r="J421" s="417" t="s">
        <v>3225</v>
      </c>
      <c r="K421" s="134">
        <v>80781.08</v>
      </c>
      <c r="L421" s="135" t="s">
        <v>3205</v>
      </c>
      <c r="M421" s="135" t="s">
        <v>3226</v>
      </c>
      <c r="O421" s="75" t="s">
        <v>4665</v>
      </c>
      <c r="P421" s="78">
        <f t="shared" si="30"/>
        <v>80781.08</v>
      </c>
      <c r="Q421" s="16">
        <f t="shared" si="31"/>
        <v>41990</v>
      </c>
      <c r="R421" t="str">
        <f t="shared" si="32"/>
        <v>2014OB001053</v>
      </c>
      <c r="S421" t="str">
        <f t="shared" si="33"/>
        <v>2014NE000196</v>
      </c>
      <c r="T421" t="str">
        <f t="shared" si="34"/>
        <v>PAGAMENTO P/VIABILIZAR REPASSE DE RECURSOS FEM II .REF.A 2ª PARCELA CONFORME LEI Nº 15.335 DE 25/06/2014 AO MUNICIPIO DE CARNAÍBA/PE. PERFURAÇÃO DE 08 POÇOS.</v>
      </c>
      <c r="V421" s="75" t="b">
        <f>A421='[1]FEM 2'!C421</f>
        <v>1</v>
      </c>
    </row>
    <row r="422" spans="1:22" ht="54" customHeight="1" x14ac:dyDescent="0.35">
      <c r="A422" s="133" t="s">
        <v>3227</v>
      </c>
      <c r="B422" s="132">
        <v>41990</v>
      </c>
      <c r="C422" s="133">
        <v>11</v>
      </c>
      <c r="D422" s="133" t="s">
        <v>1394</v>
      </c>
      <c r="E422" s="133" t="s">
        <v>3228</v>
      </c>
      <c r="F422" s="133" t="s">
        <v>3203</v>
      </c>
      <c r="G422" s="133" t="s">
        <v>1542</v>
      </c>
      <c r="H422" s="133" t="s">
        <v>1543</v>
      </c>
      <c r="I422" s="133" t="s">
        <v>971</v>
      </c>
      <c r="J422" s="417" t="s">
        <v>3225</v>
      </c>
      <c r="K422" s="134">
        <v>148264.14000000001</v>
      </c>
      <c r="L422" s="135" t="s">
        <v>3205</v>
      </c>
      <c r="M422" s="135" t="s">
        <v>3229</v>
      </c>
      <c r="O422" s="75" t="s">
        <v>4665</v>
      </c>
      <c r="P422" s="78">
        <f t="shared" si="30"/>
        <v>148264.14000000001</v>
      </c>
      <c r="Q422" s="16">
        <f t="shared" si="31"/>
        <v>41990</v>
      </c>
      <c r="R422" t="str">
        <f t="shared" si="32"/>
        <v>2014OB001054</v>
      </c>
      <c r="S422" t="str">
        <f t="shared" si="33"/>
        <v>2014NE000196</v>
      </c>
      <c r="T422" t="str">
        <f t="shared" si="34"/>
        <v>PAGAMENTO P/VIABILIZAR REPASSE DE RECURSOS FEM II .REF.A 2ª PARCELA CONFORME LEI Nº 15.335 DE 25/06/2014 AO MUNICIPIO DE CARNAIBA/PE CONSTRUÇÃO DE PAVIMENTAÇÃO EM PARALELEPIPEDO.</v>
      </c>
      <c r="V422" s="75" t="b">
        <f>A422='[1]FEM 2'!C422</f>
        <v>1</v>
      </c>
    </row>
    <row r="423" spans="1:22" ht="54" customHeight="1" x14ac:dyDescent="0.35">
      <c r="A423" s="133" t="s">
        <v>3230</v>
      </c>
      <c r="B423" s="132">
        <v>41990</v>
      </c>
      <c r="C423" s="133">
        <v>12</v>
      </c>
      <c r="D423" s="133" t="s">
        <v>1394</v>
      </c>
      <c r="E423" s="133" t="s">
        <v>3231</v>
      </c>
      <c r="F423" s="133" t="s">
        <v>3203</v>
      </c>
      <c r="G423" s="133" t="s">
        <v>1452</v>
      </c>
      <c r="H423" s="133" t="s">
        <v>1453</v>
      </c>
      <c r="I423" s="133" t="s">
        <v>888</v>
      </c>
      <c r="J423" s="417" t="s">
        <v>3232</v>
      </c>
      <c r="K423" s="134">
        <v>303369.84999999998</v>
      </c>
      <c r="L423" s="135" t="s">
        <v>3205</v>
      </c>
      <c r="M423" s="135" t="s">
        <v>3233</v>
      </c>
      <c r="O423" s="75" t="s">
        <v>4665</v>
      </c>
      <c r="P423" s="78">
        <f t="shared" si="30"/>
        <v>303369.84999999998</v>
      </c>
      <c r="Q423" s="16">
        <f t="shared" si="31"/>
        <v>41990</v>
      </c>
      <c r="R423" t="str">
        <f t="shared" si="32"/>
        <v>2014OB001055</v>
      </c>
      <c r="S423" t="str">
        <f t="shared" si="33"/>
        <v>2014NE000182</v>
      </c>
      <c r="T423" t="str">
        <f t="shared" si="34"/>
        <v>PAGAMENTO P/VIABILIZAR REPASSE DE RECURSOS FEM II .REF.A 2ª PARCELA CONFORME LEI Nº 15.335 DE 25/06/2014 AO MUNICIPIO DE BARREIROS/PE.PAVIMENTA- ÇÃO EM PARALELEPIPEDO EM DIVERSAS RUAS DO MUNICIPIO.</v>
      </c>
      <c r="V423" s="75" t="b">
        <f>A423='[1]FEM 2'!C423</f>
        <v>1</v>
      </c>
    </row>
    <row r="424" spans="1:22" ht="54" customHeight="1" x14ac:dyDescent="0.35">
      <c r="A424" s="133" t="s">
        <v>3234</v>
      </c>
      <c r="B424" s="132">
        <v>41990</v>
      </c>
      <c r="C424" s="133">
        <v>11</v>
      </c>
      <c r="D424" s="133" t="s">
        <v>1394</v>
      </c>
      <c r="E424" s="133" t="s">
        <v>3235</v>
      </c>
      <c r="F424" s="133" t="s">
        <v>3203</v>
      </c>
      <c r="G424" s="133" t="s">
        <v>1542</v>
      </c>
      <c r="H424" s="133" t="s">
        <v>1543</v>
      </c>
      <c r="I424" s="133" t="s">
        <v>974</v>
      </c>
      <c r="J424" s="417" t="s">
        <v>3225</v>
      </c>
      <c r="K424" s="134">
        <v>42625.1</v>
      </c>
      <c r="L424" s="135" t="s">
        <v>3205</v>
      </c>
      <c r="M424" s="135" t="s">
        <v>3236</v>
      </c>
      <c r="O424" s="75" t="s">
        <v>4665</v>
      </c>
      <c r="P424" s="78">
        <f t="shared" si="30"/>
        <v>42625.1</v>
      </c>
      <c r="Q424" s="16">
        <f t="shared" si="31"/>
        <v>41990</v>
      </c>
      <c r="R424" t="str">
        <f t="shared" si="32"/>
        <v>2014OB001056</v>
      </c>
      <c r="S424" t="str">
        <f t="shared" si="33"/>
        <v>2014NE000196</v>
      </c>
      <c r="T424" t="str">
        <f t="shared" si="34"/>
        <v>PAGAMENTO P/VIABILIZAR REPASSE DE RECURSOS FEM II .REF.A 2ª PARCELA CONFORME LEI Nº 15.335 DE 25/06/2014 AO MUNICIPIO DE CARNAIBA/PE CONSTRUÇÃO DE MINI PONTE E BUEIRAS</v>
      </c>
      <c r="V424" s="75" t="b">
        <f>A424='[1]FEM 2'!C424</f>
        <v>1</v>
      </c>
    </row>
    <row r="425" spans="1:22" ht="54" customHeight="1" x14ac:dyDescent="0.35">
      <c r="A425" s="133" t="s">
        <v>3237</v>
      </c>
      <c r="B425" s="132">
        <v>41990</v>
      </c>
      <c r="C425" s="133">
        <v>11</v>
      </c>
      <c r="D425" s="133" t="s">
        <v>1394</v>
      </c>
      <c r="E425" s="133" t="s">
        <v>3238</v>
      </c>
      <c r="F425" s="133" t="s">
        <v>3203</v>
      </c>
      <c r="G425" s="133" t="s">
        <v>1768</v>
      </c>
      <c r="H425" s="133" t="s">
        <v>1769</v>
      </c>
      <c r="I425" s="133" t="s">
        <v>856</v>
      </c>
      <c r="J425" s="417" t="s">
        <v>3239</v>
      </c>
      <c r="K425" s="134">
        <v>81954.02</v>
      </c>
      <c r="L425" s="135" t="s">
        <v>3205</v>
      </c>
      <c r="M425" s="135" t="s">
        <v>3240</v>
      </c>
      <c r="O425" s="75" t="s">
        <v>4665</v>
      </c>
      <c r="P425" s="78">
        <f t="shared" si="30"/>
        <v>81954.02</v>
      </c>
      <c r="Q425" s="16">
        <f t="shared" si="31"/>
        <v>41990</v>
      </c>
      <c r="R425" t="str">
        <f t="shared" si="32"/>
        <v>2014OB001057</v>
      </c>
      <c r="S425" t="str">
        <f t="shared" si="33"/>
        <v>2014NE000229</v>
      </c>
      <c r="T425" t="str">
        <f t="shared" si="34"/>
        <v>PAGAMENTO P/VIABILIZAR REPASSE DE RECURSOS FEM II .REF.A 2ª PARCELA CONFORME LEI Nº 15.335 DE 25/06/2014 AO MUNICIPIO DE ALAGOINHA/PE. PAVIMENTA- ÇÃO TRECHO DA RUA PROFESSOR JOSÉ PEREIRA DE MELO</v>
      </c>
      <c r="V425" s="75" t="b">
        <f>A425='[1]FEM 2'!C425</f>
        <v>1</v>
      </c>
    </row>
    <row r="426" spans="1:22" ht="54" customHeight="1" x14ac:dyDescent="0.35">
      <c r="A426" s="133" t="s">
        <v>3241</v>
      </c>
      <c r="B426" s="132">
        <v>41990</v>
      </c>
      <c r="C426" s="133">
        <v>11</v>
      </c>
      <c r="D426" s="133" t="s">
        <v>1394</v>
      </c>
      <c r="E426" s="133" t="s">
        <v>3242</v>
      </c>
      <c r="F426" s="133" t="s">
        <v>3203</v>
      </c>
      <c r="G426" s="133" t="s">
        <v>1768</v>
      </c>
      <c r="H426" s="133" t="s">
        <v>1769</v>
      </c>
      <c r="I426" s="133" t="s">
        <v>857</v>
      </c>
      <c r="J426" s="417" t="s">
        <v>3239</v>
      </c>
      <c r="K426" s="134">
        <v>51461.03</v>
      </c>
      <c r="L426" s="135" t="s">
        <v>3205</v>
      </c>
      <c r="M426" s="135" t="s">
        <v>3243</v>
      </c>
      <c r="O426" s="75" t="s">
        <v>4665</v>
      </c>
      <c r="P426" s="78">
        <f t="shared" si="30"/>
        <v>51461.03</v>
      </c>
      <c r="Q426" s="16">
        <f t="shared" si="31"/>
        <v>41990</v>
      </c>
      <c r="R426" t="str">
        <f t="shared" si="32"/>
        <v>2014OB001058</v>
      </c>
      <c r="S426" t="str">
        <f t="shared" si="33"/>
        <v>2014NE000229</v>
      </c>
      <c r="T426" t="str">
        <f t="shared" si="34"/>
        <v>PAGAMENTO P/VIABILIZAR REPASSE DE RECURSOS FEM II .REF.A 2ª PARCELA CONFORME LEI Nº 15.335 DE 25/06/2014 AO MUNICIPIO DE ALAGOINHA/PE.CONSTRUÇÃO DA PRAÇA PROF.JOSÉ PEREIRA DE MELO.</v>
      </c>
      <c r="V426" s="75" t="b">
        <f>A426='[1]FEM 2'!C426</f>
        <v>1</v>
      </c>
    </row>
    <row r="427" spans="1:22" ht="54" customHeight="1" x14ac:dyDescent="0.35">
      <c r="A427" s="133" t="s">
        <v>3244</v>
      </c>
      <c r="B427" s="132">
        <v>41990</v>
      </c>
      <c r="C427" s="133">
        <v>11</v>
      </c>
      <c r="D427" s="133" t="s">
        <v>1394</v>
      </c>
      <c r="E427" s="133" t="s">
        <v>3245</v>
      </c>
      <c r="F427" s="133" t="s">
        <v>3203</v>
      </c>
      <c r="G427" s="133" t="s">
        <v>2446</v>
      </c>
      <c r="H427" s="133" t="s">
        <v>2447</v>
      </c>
      <c r="I427" s="133" t="s">
        <v>1059</v>
      </c>
      <c r="J427" s="417" t="s">
        <v>3246</v>
      </c>
      <c r="K427" s="134">
        <v>132778.16</v>
      </c>
      <c r="L427" s="135" t="s">
        <v>3205</v>
      </c>
      <c r="M427" s="135" t="s">
        <v>3247</v>
      </c>
      <c r="O427" s="75" t="s">
        <v>4665</v>
      </c>
      <c r="P427" s="78">
        <f t="shared" si="30"/>
        <v>132778.16</v>
      </c>
      <c r="Q427" s="16">
        <f t="shared" si="31"/>
        <v>41990</v>
      </c>
      <c r="R427" t="str">
        <f t="shared" si="32"/>
        <v>2014OB001059</v>
      </c>
      <c r="S427" t="str">
        <f t="shared" si="33"/>
        <v>2014NE000294</v>
      </c>
      <c r="T427" t="str">
        <f t="shared" si="34"/>
        <v>PAGAMENTO P/VIABILIZAR REPASSE DE RECURSOS FEM II .REF.A 2ª PARCELA CONFORME LEI Nº 15.335 DE 25/06/2014 AO MUNICIPIO DE IATI/PE. IMPLANTAÇÃO DO ATERRO SANITÁRIO.</v>
      </c>
      <c r="V427" s="75" t="b">
        <f>A427='[1]FEM 2'!C427</f>
        <v>1</v>
      </c>
    </row>
    <row r="428" spans="1:22" ht="54" customHeight="1" x14ac:dyDescent="0.35">
      <c r="A428" s="133" t="s">
        <v>3248</v>
      </c>
      <c r="B428" s="132">
        <v>41990</v>
      </c>
      <c r="C428" s="133">
        <v>11</v>
      </c>
      <c r="D428" s="133" t="s">
        <v>1394</v>
      </c>
      <c r="E428" s="133" t="s">
        <v>3249</v>
      </c>
      <c r="F428" s="133" t="s">
        <v>3203</v>
      </c>
      <c r="G428" s="133" t="s">
        <v>2446</v>
      </c>
      <c r="H428" s="133" t="s">
        <v>2447</v>
      </c>
      <c r="I428" s="133" t="s">
        <v>1062</v>
      </c>
      <c r="J428" s="417" t="s">
        <v>3246</v>
      </c>
      <c r="K428" s="134">
        <v>25719.67</v>
      </c>
      <c r="L428" s="135" t="s">
        <v>3205</v>
      </c>
      <c r="M428" s="135" t="s">
        <v>3250</v>
      </c>
      <c r="O428" s="75" t="s">
        <v>4665</v>
      </c>
      <c r="P428" s="78">
        <f t="shared" si="30"/>
        <v>25719.67</v>
      </c>
      <c r="Q428" s="16">
        <f t="shared" si="31"/>
        <v>41990</v>
      </c>
      <c r="R428" t="str">
        <f t="shared" si="32"/>
        <v>2014OB001060</v>
      </c>
      <c r="S428" t="str">
        <f t="shared" si="33"/>
        <v>2014NE000294</v>
      </c>
      <c r="T428" t="str">
        <f t="shared" si="34"/>
        <v>PAGAMENTO P/VIABILIZAR REPASSE DE RECURSOS FEM II .REF.A 2ª PARCELA CONFORME LEI Nº 15.335 DE 25/06/2014 AO MUNICIPIO DE IATI/PE.CONSTRUÇÃO DA PRAÇA DE SANTA ROSA</v>
      </c>
      <c r="V428" s="75" t="b">
        <f>A428='[1]FEM 2'!C428</f>
        <v>1</v>
      </c>
    </row>
    <row r="429" spans="1:22" ht="54" customHeight="1" x14ac:dyDescent="0.35">
      <c r="A429" s="133" t="s">
        <v>3251</v>
      </c>
      <c r="B429" s="132">
        <v>41990</v>
      </c>
      <c r="C429" s="133">
        <v>11</v>
      </c>
      <c r="D429" s="133" t="s">
        <v>1394</v>
      </c>
      <c r="E429" s="133" t="s">
        <v>3252</v>
      </c>
      <c r="F429" s="133" t="s">
        <v>3203</v>
      </c>
      <c r="G429" s="133" t="s">
        <v>2446</v>
      </c>
      <c r="H429" s="133" t="s">
        <v>2447</v>
      </c>
      <c r="I429" s="133" t="s">
        <v>1060</v>
      </c>
      <c r="J429" s="417" t="s">
        <v>3246</v>
      </c>
      <c r="K429" s="134">
        <v>74761.31</v>
      </c>
      <c r="L429" s="135" t="s">
        <v>3205</v>
      </c>
      <c r="M429" s="135" t="s">
        <v>3253</v>
      </c>
      <c r="O429" s="75" t="s">
        <v>4665</v>
      </c>
      <c r="P429" s="78">
        <f t="shared" si="30"/>
        <v>74761.31</v>
      </c>
      <c r="Q429" s="16">
        <f t="shared" si="31"/>
        <v>41990</v>
      </c>
      <c r="R429" t="str">
        <f t="shared" si="32"/>
        <v>2014OB001061</v>
      </c>
      <c r="S429" t="str">
        <f t="shared" si="33"/>
        <v>2014NE000294</v>
      </c>
      <c r="T429" t="str">
        <f t="shared" si="34"/>
        <v>PAGAMENTO P/VIABILIZAR REPASSE DE RECURSOS FEM II .REF.A 2ª PARCELA CONFORME LEI Nº 15.335 DE 25/06/2014 AO MUNICIPIO DE IATI/PE.CONSTRUÇÃO DE UM PORTAL NA ENTRADA PRINCIPAL DA CIDADE</v>
      </c>
      <c r="V429" s="75" t="b">
        <f>A429='[1]FEM 2'!C429</f>
        <v>1</v>
      </c>
    </row>
    <row r="430" spans="1:22" ht="54" customHeight="1" x14ac:dyDescent="0.35">
      <c r="A430" s="133" t="s">
        <v>3254</v>
      </c>
      <c r="B430" s="132">
        <v>41990</v>
      </c>
      <c r="C430" s="133">
        <v>11</v>
      </c>
      <c r="D430" s="133" t="s">
        <v>1394</v>
      </c>
      <c r="E430" s="133" t="s">
        <v>3255</v>
      </c>
      <c r="F430" s="133" t="s">
        <v>3203</v>
      </c>
      <c r="G430" s="133" t="s">
        <v>2446</v>
      </c>
      <c r="H430" s="133" t="s">
        <v>2447</v>
      </c>
      <c r="I430" s="133" t="s">
        <v>1061</v>
      </c>
      <c r="J430" s="417" t="s">
        <v>3246</v>
      </c>
      <c r="K430" s="134">
        <v>35767.360000000001</v>
      </c>
      <c r="L430" s="135" t="s">
        <v>3205</v>
      </c>
      <c r="M430" s="135" t="s">
        <v>3256</v>
      </c>
      <c r="O430" s="75" t="s">
        <v>4665</v>
      </c>
      <c r="P430" s="78">
        <f t="shared" si="30"/>
        <v>35767.360000000001</v>
      </c>
      <c r="Q430" s="16">
        <f t="shared" si="31"/>
        <v>41990</v>
      </c>
      <c r="R430" t="str">
        <f t="shared" si="32"/>
        <v>2014OB001062</v>
      </c>
      <c r="S430" t="str">
        <f t="shared" si="33"/>
        <v>2014NE000294</v>
      </c>
      <c r="T430" t="str">
        <f t="shared" si="34"/>
        <v>PAGAMENTO P/VIABILIZAR REPASSE DE RECURSOS FEM II .REF.A 2ª PARCELA CONFORME LEI Nº 15.335 DE 25/06/2014 AO MUNICIPIO DE IATI/PE.CONSTRUÇÃO DE UMA PRAÇA NA SEDE DO MUNICIPIO.</v>
      </c>
      <c r="V430" s="75" t="b">
        <f>A430='[1]FEM 2'!C430</f>
        <v>1</v>
      </c>
    </row>
    <row r="431" spans="1:22" ht="54" customHeight="1" x14ac:dyDescent="0.35">
      <c r="A431" s="133" t="s">
        <v>3257</v>
      </c>
      <c r="B431" s="132">
        <v>41990</v>
      </c>
      <c r="C431" s="133">
        <v>12</v>
      </c>
      <c r="D431" s="133" t="s">
        <v>1394</v>
      </c>
      <c r="E431" s="133" t="s">
        <v>3258</v>
      </c>
      <c r="F431" s="133" t="s">
        <v>3203</v>
      </c>
      <c r="G431" s="133" t="s">
        <v>1957</v>
      </c>
      <c r="H431" s="133" t="s">
        <v>1958</v>
      </c>
      <c r="I431" s="133" t="s">
        <v>1024</v>
      </c>
      <c r="J431" s="417" t="s">
        <v>1959</v>
      </c>
      <c r="K431" s="134">
        <v>181131.97</v>
      </c>
      <c r="L431" s="135" t="s">
        <v>3205</v>
      </c>
      <c r="M431" s="135" t="s">
        <v>3259</v>
      </c>
      <c r="O431" s="75" t="s">
        <v>4665</v>
      </c>
      <c r="P431" s="78">
        <f t="shared" si="30"/>
        <v>181131.97</v>
      </c>
      <c r="Q431" s="16">
        <f t="shared" si="31"/>
        <v>41990</v>
      </c>
      <c r="R431" t="str">
        <f t="shared" si="32"/>
        <v>2014OB001064</v>
      </c>
      <c r="S431" t="str">
        <f t="shared" si="33"/>
        <v>2014NE000239</v>
      </c>
      <c r="T431" t="str">
        <f t="shared" si="34"/>
        <v>PAGAMENTO P/VIABILIZAR REPASSE DE RECURSOS FEM II .REF.A 2ª PARCELA CONFORME LEI Nº 15.335 DE 25/06/2014 AO MUNICIPIO DE FERREIROS/PE.PAVIMENTA- ÇÃO EM PARALELEPIPEDOS GRANITICOS.</v>
      </c>
      <c r="V431" s="75" t="b">
        <f>A431='[1]FEM 2'!C431</f>
        <v>1</v>
      </c>
    </row>
    <row r="432" spans="1:22" ht="54" customHeight="1" x14ac:dyDescent="0.35">
      <c r="A432" s="133" t="s">
        <v>3260</v>
      </c>
      <c r="B432" s="132">
        <v>41990</v>
      </c>
      <c r="C432" s="133">
        <v>11</v>
      </c>
      <c r="D432" s="133" t="s">
        <v>1394</v>
      </c>
      <c r="E432" s="133" t="s">
        <v>3261</v>
      </c>
      <c r="F432" s="133" t="s">
        <v>3203</v>
      </c>
      <c r="G432" s="133" t="s">
        <v>1912</v>
      </c>
      <c r="H432" s="133" t="s">
        <v>1913</v>
      </c>
      <c r="I432" s="133" t="s">
        <v>1019</v>
      </c>
      <c r="J432" s="417" t="s">
        <v>3204</v>
      </c>
      <c r="K432" s="134">
        <v>201558.36</v>
      </c>
      <c r="L432" s="135" t="s">
        <v>3205</v>
      </c>
      <c r="M432" s="135" t="s">
        <v>3262</v>
      </c>
      <c r="O432" s="75" t="s">
        <v>4665</v>
      </c>
      <c r="P432" s="78">
        <f t="shared" si="30"/>
        <v>201558.36</v>
      </c>
      <c r="Q432" s="16">
        <f t="shared" si="31"/>
        <v>41990</v>
      </c>
      <c r="R432" t="str">
        <f t="shared" si="32"/>
        <v>2014OB001065</v>
      </c>
      <c r="S432" t="str">
        <f t="shared" si="33"/>
        <v>2014NE000237</v>
      </c>
      <c r="T432" t="str">
        <f t="shared" si="34"/>
        <v>PAGAMENTO P/VIABILIZAR REPASSE DE RECURSOS FEM II .REF.A 2ª PARCELA CONFORME LEI Nº 15.335 DE 25/06/2014 AO MUNICIPIO DE EXU/PE.REFORMAS DO CEN- TRO POLIESPORTIVO</v>
      </c>
      <c r="V432" s="75" t="b">
        <f>A432='[1]FEM 2'!C432</f>
        <v>1</v>
      </c>
    </row>
    <row r="433" spans="1:22" ht="54" customHeight="1" x14ac:dyDescent="0.35">
      <c r="A433" s="133" t="s">
        <v>3263</v>
      </c>
      <c r="B433" s="132">
        <v>41990</v>
      </c>
      <c r="C433" s="133">
        <v>12</v>
      </c>
      <c r="D433" s="133" t="s">
        <v>1394</v>
      </c>
      <c r="E433" s="133" t="s">
        <v>3264</v>
      </c>
      <c r="F433" s="133" t="s">
        <v>3265</v>
      </c>
      <c r="G433" s="133" t="s">
        <v>2688</v>
      </c>
      <c r="H433" s="133" t="s">
        <v>2689</v>
      </c>
      <c r="I433" s="133" t="s">
        <v>1299</v>
      </c>
      <c r="J433" s="417" t="s">
        <v>3266</v>
      </c>
      <c r="K433" s="134">
        <v>254347.7</v>
      </c>
      <c r="L433" s="135" t="s">
        <v>3205</v>
      </c>
      <c r="M433" s="135" t="s">
        <v>3267</v>
      </c>
      <c r="O433" s="75" t="s">
        <v>4665</v>
      </c>
      <c r="P433" s="78">
        <f t="shared" si="30"/>
        <v>254347.7</v>
      </c>
      <c r="Q433" s="16">
        <f t="shared" si="31"/>
        <v>41990</v>
      </c>
      <c r="R433" t="str">
        <f t="shared" si="32"/>
        <v>2014OB001078</v>
      </c>
      <c r="S433" t="str">
        <f t="shared" si="33"/>
        <v>2014NE000333</v>
      </c>
      <c r="T433" t="str">
        <f t="shared" si="34"/>
        <v>PAGAMENTO P/VIABILIZAR REPASSE DE RECURSOS FEM II .REF.A 2ª PARCELA CONFORME LEI Nº 15.335 DE 25/06/2014 AO MUNICIPIO DE SÃO JOSÉ DO EGITO/PE PAVIMENTAÇÃO DE VIAS PUBLICAS</v>
      </c>
      <c r="V433" s="75" t="b">
        <f>A433='[1]FEM 2'!C433</f>
        <v>1</v>
      </c>
    </row>
    <row r="434" spans="1:22" ht="54" customHeight="1" x14ac:dyDescent="0.35">
      <c r="A434" s="133" t="s">
        <v>3268</v>
      </c>
      <c r="B434" s="132">
        <v>41990</v>
      </c>
      <c r="C434" s="133">
        <v>11</v>
      </c>
      <c r="D434" s="133" t="s">
        <v>1394</v>
      </c>
      <c r="E434" s="133" t="s">
        <v>3269</v>
      </c>
      <c r="F434" s="133" t="s">
        <v>3265</v>
      </c>
      <c r="G434" s="133" t="s">
        <v>2975</v>
      </c>
      <c r="H434" s="133" t="s">
        <v>2976</v>
      </c>
      <c r="I434" s="133" t="s">
        <v>1292</v>
      </c>
      <c r="J434" s="417" t="s">
        <v>3270</v>
      </c>
      <c r="K434" s="134">
        <v>58534.52</v>
      </c>
      <c r="L434" s="135" t="s">
        <v>3205</v>
      </c>
      <c r="M434" s="135" t="s">
        <v>3271</v>
      </c>
      <c r="O434" s="75" t="s">
        <v>4665</v>
      </c>
      <c r="P434" s="78">
        <f t="shared" si="30"/>
        <v>58534.52</v>
      </c>
      <c r="Q434" s="16">
        <f t="shared" si="31"/>
        <v>41990</v>
      </c>
      <c r="R434" t="str">
        <f t="shared" si="32"/>
        <v>2014OB001079</v>
      </c>
      <c r="S434" t="str">
        <f t="shared" si="33"/>
        <v>2014NE000330</v>
      </c>
      <c r="T434" t="str">
        <f t="shared" si="34"/>
        <v>PAGAMENTO P/VIABILIZAR REPASSE DE RECURSOS FEM II .REF.A 2ª PARCELA CONFORME LEI Nº 15.335 DE 25/06/2014 AO MUNICIPIO DE SÃO JOAQUIM DO MONTE/PE REFORMA DA PRAÇA CORONEL JOAQUIM LIMA.</v>
      </c>
      <c r="V434" s="75" t="b">
        <f>A434='[1]FEM 2'!C434</f>
        <v>1</v>
      </c>
    </row>
    <row r="435" spans="1:22" ht="54" customHeight="1" x14ac:dyDescent="0.35">
      <c r="A435" s="133" t="s">
        <v>3272</v>
      </c>
      <c r="B435" s="132">
        <v>41990</v>
      </c>
      <c r="C435" s="133">
        <v>11</v>
      </c>
      <c r="D435" s="133" t="s">
        <v>1394</v>
      </c>
      <c r="E435" s="133" t="s">
        <v>3273</v>
      </c>
      <c r="F435" s="133" t="s">
        <v>3265</v>
      </c>
      <c r="G435" s="133" t="s">
        <v>2975</v>
      </c>
      <c r="H435" s="133" t="s">
        <v>2976</v>
      </c>
      <c r="I435" s="133" t="s">
        <v>1292</v>
      </c>
      <c r="J435" s="417" t="s">
        <v>3270</v>
      </c>
      <c r="K435" s="134">
        <v>213163.44</v>
      </c>
      <c r="L435" s="135" t="s">
        <v>3205</v>
      </c>
      <c r="M435" s="135" t="s">
        <v>3274</v>
      </c>
      <c r="O435" s="75" t="s">
        <v>4665</v>
      </c>
      <c r="P435" s="78">
        <f t="shared" si="30"/>
        <v>213163.44</v>
      </c>
      <c r="Q435" s="16">
        <f t="shared" si="31"/>
        <v>41990</v>
      </c>
      <c r="R435" t="str">
        <f t="shared" si="32"/>
        <v>2014OB001080</v>
      </c>
      <c r="S435" t="str">
        <f t="shared" si="33"/>
        <v>2014NE000330</v>
      </c>
      <c r="T435" t="str">
        <f t="shared" si="34"/>
        <v>PAGAMENTO P/VIABILIZAR REPASSE DE RECURSOS FEM II .REF.A 2ª PARCELA CONFORME LEI Nº 15.335 DE 25/06/2014 AO MUNICIPIO DE SÃO JOAQUIM DO MONTE/PE PAVIMENTAÇÃO DE VIAS URBANAS DO MUNICPIO.</v>
      </c>
      <c r="V435" s="75" t="b">
        <f>A435='[1]FEM 2'!C435</f>
        <v>1</v>
      </c>
    </row>
    <row r="436" spans="1:22" ht="54" customHeight="1" x14ac:dyDescent="0.35">
      <c r="A436" s="133" t="s">
        <v>3275</v>
      </c>
      <c r="B436" s="132">
        <v>41990</v>
      </c>
      <c r="C436" s="133">
        <v>12</v>
      </c>
      <c r="D436" s="133" t="s">
        <v>1394</v>
      </c>
      <c r="E436" s="133" t="s">
        <v>3276</v>
      </c>
      <c r="F436" s="133" t="s">
        <v>3265</v>
      </c>
      <c r="G436" s="133" t="s">
        <v>2294</v>
      </c>
      <c r="H436" s="133" t="s">
        <v>2295</v>
      </c>
      <c r="I436" s="133" t="s">
        <v>1163</v>
      </c>
      <c r="J436" s="417" t="s">
        <v>3277</v>
      </c>
      <c r="K436" s="134">
        <v>362256.33</v>
      </c>
      <c r="L436" s="135" t="s">
        <v>3205</v>
      </c>
      <c r="M436" s="135" t="s">
        <v>3278</v>
      </c>
      <c r="O436" s="75" t="s">
        <v>4665</v>
      </c>
      <c r="P436" s="78">
        <f t="shared" si="30"/>
        <v>362256.33</v>
      </c>
      <c r="Q436" s="16">
        <f t="shared" si="31"/>
        <v>41990</v>
      </c>
      <c r="R436" t="str">
        <f t="shared" si="32"/>
        <v>2014OB001081</v>
      </c>
      <c r="S436" t="str">
        <f t="shared" si="33"/>
        <v>2014NE000265</v>
      </c>
      <c r="T436" t="str">
        <f t="shared" si="34"/>
        <v>PAGAMENTO P/VIABILIZAR REPASSE DE RECURSOS FEM II .REF.A 2ª PARCELA CONFORME LEI Nº 15.335 DE 25/06/2014 AO MUNICIPIO DE NAZARÉ DA MATA/PE.PAVI- MENTAÇÃO EM PARALELEPIPEDO GRANITICOS EM DIVERSAS RUAS.</v>
      </c>
      <c r="V436" s="75" t="b">
        <f>A436='[1]FEM 2'!C436</f>
        <v>1</v>
      </c>
    </row>
    <row r="437" spans="1:22" ht="54" customHeight="1" x14ac:dyDescent="0.35">
      <c r="A437" s="133" t="s">
        <v>3279</v>
      </c>
      <c r="B437" s="132">
        <v>41995</v>
      </c>
      <c r="C437" s="133">
        <v>12</v>
      </c>
      <c r="D437" s="133" t="s">
        <v>1394</v>
      </c>
      <c r="E437" s="133" t="s">
        <v>3280</v>
      </c>
      <c r="F437" s="133" t="s">
        <v>3281</v>
      </c>
      <c r="G437" s="133" t="s">
        <v>1452</v>
      </c>
      <c r="H437" s="133" t="s">
        <v>1453</v>
      </c>
      <c r="I437" s="133" t="s">
        <v>889</v>
      </c>
      <c r="J437" s="417" t="s">
        <v>3232</v>
      </c>
      <c r="K437" s="134">
        <v>100875.48</v>
      </c>
      <c r="L437" s="135" t="s">
        <v>3205</v>
      </c>
      <c r="M437" s="135" t="s">
        <v>3282</v>
      </c>
      <c r="O437" s="75" t="s">
        <v>4665</v>
      </c>
      <c r="P437" s="78">
        <f t="shared" si="30"/>
        <v>100875.48</v>
      </c>
      <c r="Q437" s="16">
        <f t="shared" si="31"/>
        <v>41995</v>
      </c>
      <c r="R437" t="str">
        <f t="shared" si="32"/>
        <v>2014OB001111</v>
      </c>
      <c r="S437" t="str">
        <f t="shared" si="33"/>
        <v>2014NE000182</v>
      </c>
      <c r="T437" t="str">
        <f t="shared" si="34"/>
        <v>PAGAMENTO P/VIABILIZAR REPASSE DE RECURSOS FEM II .REF.A 2ª PARCELA CONFORME LEI Nº 15.335 DE 25/06/2014 AO MUNICIPIO DE BARREIROS/PE.CAPEAMENTO ASFALTICO DA RUAS DO MUNICIPIO.</v>
      </c>
      <c r="V437" s="75" t="b">
        <f>A437='[1]FEM 2'!C437</f>
        <v>1</v>
      </c>
    </row>
    <row r="438" spans="1:22" ht="54" customHeight="1" x14ac:dyDescent="0.35">
      <c r="A438" s="133" t="s">
        <v>3283</v>
      </c>
      <c r="B438" s="132">
        <v>41990</v>
      </c>
      <c r="C438" s="133">
        <v>11</v>
      </c>
      <c r="D438" s="133" t="s">
        <v>1394</v>
      </c>
      <c r="E438" s="133" t="s">
        <v>3284</v>
      </c>
      <c r="F438" s="133" t="s">
        <v>3265</v>
      </c>
      <c r="G438" s="133" t="s">
        <v>1768</v>
      </c>
      <c r="H438" s="133" t="s">
        <v>1769</v>
      </c>
      <c r="I438" s="133" t="s">
        <v>859</v>
      </c>
      <c r="J438" s="417" t="s">
        <v>3239</v>
      </c>
      <c r="K438" s="134">
        <v>44810.34</v>
      </c>
      <c r="L438" s="135" t="s">
        <v>3205</v>
      </c>
      <c r="M438" s="135" t="s">
        <v>3285</v>
      </c>
      <c r="O438" s="75" t="s">
        <v>4665</v>
      </c>
      <c r="P438" s="78">
        <f t="shared" si="30"/>
        <v>44810.34</v>
      </c>
      <c r="Q438" s="16">
        <f t="shared" si="31"/>
        <v>41990</v>
      </c>
      <c r="R438" t="str">
        <f t="shared" si="32"/>
        <v>2014OB001083</v>
      </c>
      <c r="S438" t="str">
        <f t="shared" si="33"/>
        <v>2014NE000229</v>
      </c>
      <c r="T438" t="str">
        <f t="shared" si="34"/>
        <v>PAGAMENTO P/VIABILIZAR REPASSE DE RECURSOS FEM II .REF.A 2ª PARCELA CONFORME LEI Nº 15.335 DE 25/06/2014 AO MUNICIPIO DE ALAGOINHA/PE.URBANIZAÇÃO DE TRECHO DA AVENIDA ANIZIO GALVÃO.</v>
      </c>
      <c r="V438" s="75" t="b">
        <f>A438='[1]FEM 2'!C438</f>
        <v>1</v>
      </c>
    </row>
    <row r="439" spans="1:22" ht="54" customHeight="1" x14ac:dyDescent="0.35">
      <c r="A439" s="133" t="s">
        <v>3286</v>
      </c>
      <c r="B439" s="132">
        <v>41990</v>
      </c>
      <c r="C439" s="133">
        <v>11</v>
      </c>
      <c r="D439" s="133" t="s">
        <v>1394</v>
      </c>
      <c r="E439" s="133" t="s">
        <v>3287</v>
      </c>
      <c r="F439" s="133" t="s">
        <v>3265</v>
      </c>
      <c r="G439" s="133" t="s">
        <v>1768</v>
      </c>
      <c r="H439" s="133" t="s">
        <v>1769</v>
      </c>
      <c r="I439" s="133" t="s">
        <v>858</v>
      </c>
      <c r="J439" s="417" t="s">
        <v>3239</v>
      </c>
      <c r="K439" s="134">
        <v>48019.31</v>
      </c>
      <c r="L439" s="135" t="s">
        <v>3205</v>
      </c>
      <c r="M439" s="135" t="s">
        <v>3288</v>
      </c>
      <c r="O439" s="75" t="s">
        <v>4665</v>
      </c>
      <c r="P439" s="78">
        <f t="shared" si="30"/>
        <v>48019.31</v>
      </c>
      <c r="Q439" s="16">
        <f t="shared" si="31"/>
        <v>41990</v>
      </c>
      <c r="R439" t="str">
        <f t="shared" si="32"/>
        <v>2014OB001084</v>
      </c>
      <c r="S439" t="str">
        <f t="shared" si="33"/>
        <v>2014NE000229</v>
      </c>
      <c r="T439" t="str">
        <f t="shared" si="34"/>
        <v>PAGAMENTO P/VIABILIZAR REPASSE DE RECURSOS FEM II .REF.A 2ª PARCELA CONFORME LEI Nº 15.335 DE 25/06/2014 AO MUNICIPIO DE ALAGOINHA/PE.PAVIMENTA- ÇÃO DE TRECHO DA COHAB</v>
      </c>
      <c r="V439" s="75" t="b">
        <f>A439='[1]FEM 2'!C439</f>
        <v>1</v>
      </c>
    </row>
    <row r="440" spans="1:22" ht="54" customHeight="1" x14ac:dyDescent="0.35">
      <c r="A440" s="133" t="s">
        <v>3289</v>
      </c>
      <c r="B440" s="132">
        <v>41990</v>
      </c>
      <c r="C440" s="133">
        <v>11</v>
      </c>
      <c r="D440" s="133" t="s">
        <v>1394</v>
      </c>
      <c r="E440" s="133" t="s">
        <v>3290</v>
      </c>
      <c r="F440" s="133" t="s">
        <v>3265</v>
      </c>
      <c r="G440" s="133" t="s">
        <v>2790</v>
      </c>
      <c r="H440" s="133" t="s">
        <v>2791</v>
      </c>
      <c r="I440" s="133" t="s">
        <v>1320</v>
      </c>
      <c r="J440" s="417" t="s">
        <v>3291</v>
      </c>
      <c r="K440" s="134">
        <v>44040.88</v>
      </c>
      <c r="L440" s="135" t="s">
        <v>3205</v>
      </c>
      <c r="M440" s="135" t="s">
        <v>3292</v>
      </c>
      <c r="O440" s="75" t="s">
        <v>4665</v>
      </c>
      <c r="P440" s="78">
        <f t="shared" si="30"/>
        <v>44040.88</v>
      </c>
      <c r="Q440" s="16">
        <f t="shared" si="31"/>
        <v>41990</v>
      </c>
      <c r="R440" t="str">
        <f t="shared" si="32"/>
        <v>2014OB001085</v>
      </c>
      <c r="S440" t="str">
        <f t="shared" si="33"/>
        <v>2014NE000340</v>
      </c>
      <c r="T440" t="str">
        <f t="shared" si="34"/>
        <v>PAGAMENTO P/VIABILIZAR REPASSE DE RECURSOS FEM II .REF.A 2ª PARCELA CONFORME LEI Nº 15.335 DE 25/06/2014 AO MUNICIPIO DE DE SOLIDÃO/PE REFORMA DA UNIDADE MISTA MARIA JESUINO DA SILVA</v>
      </c>
      <c r="V440" s="75" t="b">
        <f>A440='[1]FEM 2'!C440</f>
        <v>1</v>
      </c>
    </row>
    <row r="441" spans="1:22" ht="54" customHeight="1" x14ac:dyDescent="0.35">
      <c r="A441" s="133" t="s">
        <v>3293</v>
      </c>
      <c r="B441" s="132">
        <v>41990</v>
      </c>
      <c r="C441" s="133">
        <v>11</v>
      </c>
      <c r="D441" s="133" t="s">
        <v>1394</v>
      </c>
      <c r="E441" s="133" t="s">
        <v>3294</v>
      </c>
      <c r="F441" s="133" t="s">
        <v>3265</v>
      </c>
      <c r="G441" s="133" t="s">
        <v>2790</v>
      </c>
      <c r="H441" s="133" t="s">
        <v>2791</v>
      </c>
      <c r="I441" s="133" t="s">
        <v>1319</v>
      </c>
      <c r="J441" s="417" t="s">
        <v>3291</v>
      </c>
      <c r="K441" s="134">
        <v>40567.24</v>
      </c>
      <c r="L441" s="135" t="s">
        <v>3205</v>
      </c>
      <c r="M441" s="135" t="s">
        <v>3295</v>
      </c>
      <c r="O441" s="75" t="s">
        <v>4665</v>
      </c>
      <c r="P441" s="78">
        <f t="shared" si="30"/>
        <v>40567.24</v>
      </c>
      <c r="Q441" s="16">
        <f t="shared" si="31"/>
        <v>41990</v>
      </c>
      <c r="R441" t="str">
        <f t="shared" si="32"/>
        <v>2014OB001086</v>
      </c>
      <c r="S441" t="str">
        <f t="shared" si="33"/>
        <v>2014NE000340</v>
      </c>
      <c r="T441" t="str">
        <f t="shared" si="34"/>
        <v>PAGAMENTO P/VIABILIZAR REPASSE DE RECURSOS FEM II .REF.A 2ª PARCELA CONFORME LEI Nº 15.335 DE 25/06/2014 AO MUNICIPIO DE DE SOLIDÃO/PE CONSTRUÇÃO DE UMA QUADRA POLIESPORTIVA DESCOBERTA NA AREA URBANA</v>
      </c>
      <c r="V441" s="75" t="b">
        <f>A441='[1]FEM 2'!C441</f>
        <v>1</v>
      </c>
    </row>
    <row r="442" spans="1:22" ht="54" customHeight="1" x14ac:dyDescent="0.35">
      <c r="A442" s="133" t="s">
        <v>3296</v>
      </c>
      <c r="B442" s="132">
        <v>41990</v>
      </c>
      <c r="C442" s="133">
        <v>11</v>
      </c>
      <c r="D442" s="133" t="s">
        <v>1394</v>
      </c>
      <c r="E442" s="133" t="s">
        <v>3297</v>
      </c>
      <c r="F442" s="133" t="s">
        <v>3298</v>
      </c>
      <c r="G442" s="133" t="s">
        <v>2790</v>
      </c>
      <c r="H442" s="133" t="s">
        <v>2791</v>
      </c>
      <c r="I442" s="133" t="s">
        <v>1318</v>
      </c>
      <c r="J442" s="417" t="s">
        <v>3291</v>
      </c>
      <c r="K442" s="134">
        <v>31673.35</v>
      </c>
      <c r="L442" s="135" t="s">
        <v>3205</v>
      </c>
      <c r="M442" s="135" t="s">
        <v>3299</v>
      </c>
      <c r="O442" s="75" t="s">
        <v>4665</v>
      </c>
      <c r="P442" s="78">
        <f t="shared" si="30"/>
        <v>31673.35</v>
      </c>
      <c r="Q442" s="16">
        <f t="shared" si="31"/>
        <v>41990</v>
      </c>
      <c r="R442" t="str">
        <f t="shared" si="32"/>
        <v>2014OB001087</v>
      </c>
      <c r="S442" t="str">
        <f t="shared" si="33"/>
        <v>2014NE000340</v>
      </c>
      <c r="T442" t="str">
        <f t="shared" si="34"/>
        <v>PAGAMENTO P/VIABILIZAR REPASSE DE RECURSOS FEM II .REF.A 2ª PARCELA CONFORME LEI Nº 15.335 DE 25/06/2014 AO MUNICIPIO DE DE SOLIDÃO/PE CONSTRUÇÃO DA PRAÇA DE ALIMENTAÇÃO JOSÉ BARROS SOBRINHO.</v>
      </c>
      <c r="V442" s="75" t="b">
        <f>A442='[1]FEM 2'!C442</f>
        <v>1</v>
      </c>
    </row>
    <row r="443" spans="1:22" ht="54" customHeight="1" x14ac:dyDescent="0.35">
      <c r="A443" s="133" t="s">
        <v>3300</v>
      </c>
      <c r="B443" s="132">
        <v>41990</v>
      </c>
      <c r="C443" s="133">
        <v>11</v>
      </c>
      <c r="D443" s="133" t="s">
        <v>1394</v>
      </c>
      <c r="E443" s="133" t="s">
        <v>3301</v>
      </c>
      <c r="F443" s="133" t="s">
        <v>3298</v>
      </c>
      <c r="G443" s="133" t="s">
        <v>2790</v>
      </c>
      <c r="H443" s="133" t="s">
        <v>2791</v>
      </c>
      <c r="I443" s="133" t="s">
        <v>1321</v>
      </c>
      <c r="J443" s="417" t="s">
        <v>3291</v>
      </c>
      <c r="K443" s="134">
        <v>10282.18</v>
      </c>
      <c r="L443" s="135" t="s">
        <v>3205</v>
      </c>
      <c r="M443" s="135" t="s">
        <v>3302</v>
      </c>
      <c r="O443" s="75" t="s">
        <v>4665</v>
      </c>
      <c r="P443" s="78">
        <f t="shared" si="30"/>
        <v>10282.18</v>
      </c>
      <c r="Q443" s="16">
        <f t="shared" si="31"/>
        <v>41990</v>
      </c>
      <c r="R443" t="str">
        <f t="shared" si="32"/>
        <v>2014OB001088</v>
      </c>
      <c r="S443" t="str">
        <f t="shared" si="33"/>
        <v>2014NE000340</v>
      </c>
      <c r="T443" t="str">
        <f t="shared" si="34"/>
        <v>PAGAMENTO P/VIABILIZAR REPASSE DE RECURSOS FEM II .REF.A 2ª PARCELA CONFORME LEI Nº 15.335 DE 25/06/2014 AO MUNICIPIO DE DE SOLIDÃO/PE CONSTRUÇÃO DA MURADA DA UNIDADE INFANTIL TURMA DA MONICA.</v>
      </c>
      <c r="V443" s="75" t="b">
        <f>A443='[1]FEM 2'!C443</f>
        <v>1</v>
      </c>
    </row>
    <row r="444" spans="1:22" ht="54" customHeight="1" x14ac:dyDescent="0.35">
      <c r="A444" s="133" t="s">
        <v>3303</v>
      </c>
      <c r="B444" s="132">
        <v>41990</v>
      </c>
      <c r="C444" s="133">
        <v>12</v>
      </c>
      <c r="D444" s="133" t="s">
        <v>1394</v>
      </c>
      <c r="E444" s="133" t="s">
        <v>3304</v>
      </c>
      <c r="F444" s="133" t="s">
        <v>3298</v>
      </c>
      <c r="G444" s="133" t="s">
        <v>2688</v>
      </c>
      <c r="H444" s="133" t="s">
        <v>2689</v>
      </c>
      <c r="I444" s="133" t="s">
        <v>1298</v>
      </c>
      <c r="J444" s="417" t="s">
        <v>3266</v>
      </c>
      <c r="K444" s="134">
        <v>107916.24</v>
      </c>
      <c r="L444" s="135" t="s">
        <v>3205</v>
      </c>
      <c r="M444" s="135" t="s">
        <v>3305</v>
      </c>
      <c r="O444" s="75" t="s">
        <v>4665</v>
      </c>
      <c r="P444" s="78">
        <f t="shared" si="30"/>
        <v>107916.24</v>
      </c>
      <c r="Q444" s="16">
        <f t="shared" si="31"/>
        <v>41990</v>
      </c>
      <c r="R444" t="str">
        <f t="shared" si="32"/>
        <v>2014OB001089</v>
      </c>
      <c r="S444" t="str">
        <f t="shared" si="33"/>
        <v>2014NE000333</v>
      </c>
      <c r="T444" t="str">
        <f t="shared" si="34"/>
        <v>PAGAMENTO P/VIABILIZAR REPASSE DE RECURSOS FEM II .REF.A 2ª PARCELA CONFORME LEI Nº 15.335 DE 25/06/2014 AO MUNICIPIO DE SÃO JOSÉ DO EGITO/PE PERFURAÇÃO DE POÇOS TUBULARES EM ROCHA CRISTALINA.</v>
      </c>
      <c r="V444" s="75" t="b">
        <f>A444='[1]FEM 2'!C444</f>
        <v>1</v>
      </c>
    </row>
    <row r="445" spans="1:22" ht="54" customHeight="1" x14ac:dyDescent="0.35">
      <c r="A445" s="133" t="s">
        <v>3306</v>
      </c>
      <c r="B445" s="132">
        <v>41990</v>
      </c>
      <c r="C445" s="133">
        <v>12</v>
      </c>
      <c r="D445" s="133" t="s">
        <v>1394</v>
      </c>
      <c r="E445" s="133" t="s">
        <v>3307</v>
      </c>
      <c r="F445" s="133" t="s">
        <v>3298</v>
      </c>
      <c r="G445" s="133" t="s">
        <v>2644</v>
      </c>
      <c r="H445" s="133" t="s">
        <v>2645</v>
      </c>
      <c r="I445" s="133" t="s">
        <v>1339</v>
      </c>
      <c r="J445" s="417" t="s">
        <v>3308</v>
      </c>
      <c r="K445" s="134">
        <v>135848.98000000001</v>
      </c>
      <c r="L445" s="135" t="s">
        <v>3205</v>
      </c>
      <c r="M445" s="135" t="s">
        <v>3309</v>
      </c>
      <c r="O445" s="75" t="s">
        <v>4665</v>
      </c>
      <c r="P445" s="78">
        <f t="shared" si="30"/>
        <v>135848.98000000001</v>
      </c>
      <c r="Q445" s="16">
        <f t="shared" si="31"/>
        <v>41990</v>
      </c>
      <c r="R445" t="str">
        <f t="shared" si="32"/>
        <v>2014OB001095</v>
      </c>
      <c r="S445" t="str">
        <f t="shared" si="33"/>
        <v>2014NE000348</v>
      </c>
      <c r="T445" t="str">
        <f t="shared" si="34"/>
        <v>PAGAMENTO P/VIABILIZAR REPASSE DE RECURSOS FEM II REF.A 2ª PARCELA CONFORME LEI Nº 15.335 DE 25/06/2014.AO MUNICIPIO DE TERRA NOVA/PE.DRENAGEM SUPERFICIAL DE ÁGUAS PLUVIAIS E PAVIMENTAÇÃO DE VIAS.</v>
      </c>
      <c r="V445" s="75" t="b">
        <f>A445='[1]FEM 2'!C445</f>
        <v>1</v>
      </c>
    </row>
    <row r="446" spans="1:22" ht="54" customHeight="1" x14ac:dyDescent="0.35">
      <c r="A446" s="133" t="s">
        <v>3310</v>
      </c>
      <c r="B446" s="132">
        <v>41990</v>
      </c>
      <c r="C446" s="133">
        <v>12</v>
      </c>
      <c r="D446" s="133" t="s">
        <v>1394</v>
      </c>
      <c r="E446" s="133" t="s">
        <v>3311</v>
      </c>
      <c r="F446" s="133" t="s">
        <v>3298</v>
      </c>
      <c r="G446" s="133" t="s">
        <v>2502</v>
      </c>
      <c r="H446" s="133" t="s">
        <v>2503</v>
      </c>
      <c r="I446" s="133" t="s">
        <v>1372</v>
      </c>
      <c r="J446" s="417" t="s">
        <v>2504</v>
      </c>
      <c r="K446" s="134">
        <v>85215.87</v>
      </c>
      <c r="L446" s="135" t="s">
        <v>3205</v>
      </c>
      <c r="M446" s="135" t="s">
        <v>3312</v>
      </c>
      <c r="O446" s="75" t="s">
        <v>4665</v>
      </c>
      <c r="P446" s="78">
        <f t="shared" si="30"/>
        <v>85215.87</v>
      </c>
      <c r="Q446" s="16">
        <f t="shared" si="31"/>
        <v>41990</v>
      </c>
      <c r="R446" t="str">
        <f t="shared" si="32"/>
        <v>2014OB001096</v>
      </c>
      <c r="S446" t="str">
        <f t="shared" si="33"/>
        <v>2014NE000361</v>
      </c>
      <c r="T446" t="str">
        <f t="shared" si="34"/>
        <v>PAGAMENTO P/VIABILIZAR REPASSE DE RECURSOS FEM II .REF.A 2ª PARCELA CONFORME LEI Nº 15.335 DE 25/06/2014.AO MUNICIPIO DE SALGUEIRO/PE.REFORMA DAS PRAÇAS DA RUA DA ALEGRIA LOCALIZADA NA SEDE DO MUNICIPIO E PRAÇA JOÃO VICENTE NO DISTRITO DE CAMPOS FRIOS.</v>
      </c>
      <c r="V446" s="75" t="b">
        <f>A446='[1]FEM 2'!C446</f>
        <v>1</v>
      </c>
    </row>
    <row r="447" spans="1:22" ht="54" customHeight="1" x14ac:dyDescent="0.35">
      <c r="A447" s="133" t="s">
        <v>3313</v>
      </c>
      <c r="B447" s="132">
        <v>41990</v>
      </c>
      <c r="C447" s="133">
        <v>12</v>
      </c>
      <c r="D447" s="133" t="s">
        <v>1394</v>
      </c>
      <c r="E447" s="133" t="s">
        <v>3314</v>
      </c>
      <c r="F447" s="133" t="s">
        <v>3298</v>
      </c>
      <c r="G447" s="133" t="s">
        <v>2502</v>
      </c>
      <c r="H447" s="133" t="s">
        <v>2503</v>
      </c>
      <c r="I447" s="133" t="s">
        <v>1373</v>
      </c>
      <c r="J447" s="417" t="s">
        <v>2504</v>
      </c>
      <c r="K447" s="134">
        <v>48211.32</v>
      </c>
      <c r="L447" s="135" t="s">
        <v>3205</v>
      </c>
      <c r="M447" s="135" t="s">
        <v>3315</v>
      </c>
      <c r="O447" s="75" t="s">
        <v>4665</v>
      </c>
      <c r="P447" s="78">
        <f t="shared" si="30"/>
        <v>48211.32</v>
      </c>
      <c r="Q447" s="16">
        <f t="shared" si="31"/>
        <v>41990</v>
      </c>
      <c r="R447" t="str">
        <f t="shared" si="32"/>
        <v>2014OB001097</v>
      </c>
      <c r="S447" t="str">
        <f t="shared" si="33"/>
        <v>2014NE000361</v>
      </c>
      <c r="T447" t="str">
        <f t="shared" si="34"/>
        <v>PAGAMENTO P/VIABILIZAR REPASSE DE RECURSOS FEM II .REF.A 2ª PARCELA CONFORME LEI Nº 15.335 DE 25/06/2014.AO MUNICIPIO DE XEXEU/PE EXECUÇÃO DE FACHADA DA PREFEITURA.</v>
      </c>
      <c r="V447" s="75" t="b">
        <f>A447='[1]FEM 2'!C447</f>
        <v>1</v>
      </c>
    </row>
    <row r="448" spans="1:22" ht="54" customHeight="1" x14ac:dyDescent="0.35">
      <c r="A448" s="133" t="s">
        <v>3316</v>
      </c>
      <c r="B448" s="132">
        <v>41990</v>
      </c>
      <c r="C448" s="133">
        <v>12</v>
      </c>
      <c r="D448" s="133" t="s">
        <v>1394</v>
      </c>
      <c r="E448" s="133" t="s">
        <v>3317</v>
      </c>
      <c r="F448" s="133" t="s">
        <v>3298</v>
      </c>
      <c r="G448" s="133" t="s">
        <v>2502</v>
      </c>
      <c r="H448" s="133" t="s">
        <v>2503</v>
      </c>
      <c r="I448" s="133" t="s">
        <v>1372</v>
      </c>
      <c r="J448" s="417" t="s">
        <v>2504</v>
      </c>
      <c r="K448" s="134">
        <v>92987.77</v>
      </c>
      <c r="L448" s="135" t="s">
        <v>3205</v>
      </c>
      <c r="M448" s="135" t="s">
        <v>3318</v>
      </c>
      <c r="O448" s="75" t="s">
        <v>4665</v>
      </c>
      <c r="P448" s="78">
        <f t="shared" si="30"/>
        <v>92987.77</v>
      </c>
      <c r="Q448" s="16">
        <f t="shared" si="31"/>
        <v>41990</v>
      </c>
      <c r="R448" t="str">
        <f t="shared" si="32"/>
        <v>2014OB001098</v>
      </c>
      <c r="S448" t="str">
        <f t="shared" si="33"/>
        <v>2014NE000361</v>
      </c>
      <c r="T448" t="str">
        <f t="shared" si="34"/>
        <v>PAGAMENTO P/VIABILIZAR REPASSE DE RECURSOS FEM II .REF.A 2ª PARCELA CONFORME LEI Nº 15.335 DE 25/06/2014.AO MUNICIPIO DE XEXEU/PE.PAVIMENTAÇÃO DAS RUAS BELA AURORA,NO BAIRRO ALICE GONÇALVES,RUA DO CEMITÉRIO,BAIRRO 07 DE SETEMBRO E DEMAIS BAIRROS..</v>
      </c>
      <c r="V448" s="75" t="b">
        <f>A448='[1]FEM 2'!C448</f>
        <v>1</v>
      </c>
    </row>
    <row r="449" spans="1:22" ht="54" customHeight="1" x14ac:dyDescent="0.35">
      <c r="A449" s="133" t="s">
        <v>3319</v>
      </c>
      <c r="B449" s="132">
        <v>42074</v>
      </c>
      <c r="C449" s="133">
        <v>11</v>
      </c>
      <c r="D449" s="133" t="s">
        <v>1394</v>
      </c>
      <c r="E449" s="133" t="s">
        <v>3320</v>
      </c>
      <c r="F449" s="133" t="s">
        <v>3321</v>
      </c>
      <c r="G449" s="133" t="s">
        <v>3322</v>
      </c>
      <c r="H449" s="133" t="s">
        <v>3144</v>
      </c>
      <c r="I449" s="133" t="s">
        <v>1110</v>
      </c>
      <c r="J449" s="417" t="s">
        <v>3145</v>
      </c>
      <c r="K449" s="134">
        <v>226414.97</v>
      </c>
      <c r="L449" s="135" t="s">
        <v>3205</v>
      </c>
      <c r="M449" s="135" t="s">
        <v>3323</v>
      </c>
      <c r="O449" s="75" t="s">
        <v>4665</v>
      </c>
      <c r="P449" s="78">
        <f t="shared" si="30"/>
        <v>226414.97</v>
      </c>
      <c r="Q449" s="16">
        <f t="shared" si="31"/>
        <v>42074</v>
      </c>
      <c r="R449" t="str">
        <f t="shared" si="32"/>
        <v>2015OB000038</v>
      </c>
      <c r="S449" t="str">
        <f t="shared" si="33"/>
        <v>2015NE000018</v>
      </c>
      <c r="T449" t="str">
        <f t="shared" si="34"/>
        <v>Pagtº ref. a 2ª parc. do FEM II, ref.a Sinalização e Pav. nas ruas Jose B. Passos, Trecho Rua Cupertino de Melo, 1ª Trav. Pe. Cícero, Paulo P. Guerra, Trav. Jose Albino de Lima, Rua Jeronimo Neto, Rua A1,A2,A3A4 eA5, Marcelo V. Araújo, Av. Teófilo Rib., Luiz Monteiro e Zac Jose de Melo</v>
      </c>
      <c r="V449" s="75" t="b">
        <f>A449='[1]FEM 2'!C449</f>
        <v>1</v>
      </c>
    </row>
    <row r="450" spans="1:22" ht="54" customHeight="1" x14ac:dyDescent="0.35">
      <c r="A450" s="133" t="s">
        <v>3324</v>
      </c>
      <c r="B450" s="132">
        <v>42074</v>
      </c>
      <c r="C450" s="133">
        <v>11</v>
      </c>
      <c r="D450" s="133" t="s">
        <v>1394</v>
      </c>
      <c r="E450" s="133" t="s">
        <v>3325</v>
      </c>
      <c r="F450" s="133" t="s">
        <v>3321</v>
      </c>
      <c r="G450" s="133" t="s">
        <v>3326</v>
      </c>
      <c r="H450" s="133" t="s">
        <v>2113</v>
      </c>
      <c r="I450" s="133" t="s">
        <v>1103</v>
      </c>
      <c r="J450" s="417" t="s">
        <v>2114</v>
      </c>
      <c r="K450" s="134">
        <v>41248.129999999997</v>
      </c>
      <c r="L450" s="135" t="s">
        <v>3205</v>
      </c>
      <c r="M450" s="135" t="s">
        <v>7330</v>
      </c>
      <c r="O450" s="75" t="s">
        <v>4665</v>
      </c>
      <c r="P450" s="78">
        <f t="shared" si="30"/>
        <v>41248.129999999997</v>
      </c>
      <c r="Q450" s="16">
        <f t="shared" si="31"/>
        <v>42074</v>
      </c>
      <c r="R450" t="str">
        <f t="shared" si="32"/>
        <v>2015OB000039</v>
      </c>
      <c r="S450" t="str">
        <f t="shared" si="33"/>
        <v>2015NE000015</v>
      </c>
      <c r="T450" t="str">
        <f t="shared" si="34"/>
        <v>Pagamento ref. a 2ª parcela do FEM II, ref. a Construção de calçamento em diversas ruas do Municipio</v>
      </c>
      <c r="V450" s="75" t="b">
        <f>A450='[1]FEM 2'!C450</f>
        <v>1</v>
      </c>
    </row>
    <row r="451" spans="1:22" ht="54" customHeight="1" x14ac:dyDescent="0.35">
      <c r="A451" s="133" t="s">
        <v>3328</v>
      </c>
      <c r="B451" s="132">
        <v>42074</v>
      </c>
      <c r="C451" s="133">
        <v>11</v>
      </c>
      <c r="D451" s="133" t="s">
        <v>1394</v>
      </c>
      <c r="E451" s="133" t="s">
        <v>3329</v>
      </c>
      <c r="F451" s="133" t="s">
        <v>3321</v>
      </c>
      <c r="G451" s="133" t="s">
        <v>3326</v>
      </c>
      <c r="H451" s="133" t="s">
        <v>2113</v>
      </c>
      <c r="I451" s="133" t="s">
        <v>1102</v>
      </c>
      <c r="J451" s="417" t="s">
        <v>2114</v>
      </c>
      <c r="K451" s="134">
        <v>56262.87</v>
      </c>
      <c r="L451" s="135" t="s">
        <v>3205</v>
      </c>
      <c r="M451" s="135" t="s">
        <v>7331</v>
      </c>
      <c r="O451" s="75" t="s">
        <v>4665</v>
      </c>
      <c r="P451" s="78">
        <f t="shared" si="30"/>
        <v>56262.87</v>
      </c>
      <c r="Q451" s="16">
        <f t="shared" si="31"/>
        <v>42074</v>
      </c>
      <c r="R451" t="str">
        <f t="shared" si="32"/>
        <v>2015OB000040</v>
      </c>
      <c r="S451" t="str">
        <f t="shared" si="33"/>
        <v>2015NE000015</v>
      </c>
      <c r="T451" t="str">
        <f t="shared" si="34"/>
        <v>Pagamento ref. a 2ª parcela do FEM II, ref. Construção de Ponte</v>
      </c>
      <c r="V451" s="75" t="b">
        <f>A451='[1]FEM 2'!C451</f>
        <v>1</v>
      </c>
    </row>
    <row r="452" spans="1:22" ht="54" customHeight="1" x14ac:dyDescent="0.35">
      <c r="A452" s="133" t="s">
        <v>3331</v>
      </c>
      <c r="B452" s="132">
        <v>42074</v>
      </c>
      <c r="C452" s="133">
        <v>11</v>
      </c>
      <c r="D452" s="133" t="s">
        <v>1394</v>
      </c>
      <c r="E452" s="133" t="s">
        <v>3332</v>
      </c>
      <c r="F452" s="133" t="s">
        <v>3321</v>
      </c>
      <c r="G452" s="133" t="s">
        <v>3326</v>
      </c>
      <c r="H452" s="133" t="s">
        <v>2113</v>
      </c>
      <c r="I452" s="133" t="s">
        <v>1101</v>
      </c>
      <c r="J452" s="417" t="s">
        <v>2114</v>
      </c>
      <c r="K452" s="134">
        <v>128548.28</v>
      </c>
      <c r="L452" s="135" t="s">
        <v>3205</v>
      </c>
      <c r="M452" s="135" t="s">
        <v>7332</v>
      </c>
      <c r="O452" s="75" t="s">
        <v>4665</v>
      </c>
      <c r="P452" s="78">
        <f t="shared" ref="P452:P515" si="35">K452</f>
        <v>128548.28</v>
      </c>
      <c r="Q452" s="16">
        <f t="shared" ref="Q452:Q515" si="36">B452</f>
        <v>42074</v>
      </c>
      <c r="R452" t="str">
        <f t="shared" ref="R452:R515" si="37">A452</f>
        <v>2015OB000041</v>
      </c>
      <c r="S452" t="str">
        <f t="shared" ref="S452:S515" si="38">G452</f>
        <v>2015NE000015</v>
      </c>
      <c r="T452" t="str">
        <f t="shared" ref="T452:T515" si="39">M452</f>
        <v>Pagamentoo ref. a 2ª parcela do FEM II, ref. Construção da Praça do Conj. Habitacional Gov. Miguel Arraes de Alencar</v>
      </c>
      <c r="V452" s="75" t="b">
        <f>A452='[1]FEM 2'!C452</f>
        <v>1</v>
      </c>
    </row>
    <row r="453" spans="1:22" ht="54" customHeight="1" x14ac:dyDescent="0.35">
      <c r="A453" s="133" t="s">
        <v>3334</v>
      </c>
      <c r="B453" s="132">
        <v>42074</v>
      </c>
      <c r="C453" s="133">
        <v>11</v>
      </c>
      <c r="D453" s="133" t="s">
        <v>1394</v>
      </c>
      <c r="E453" s="133" t="s">
        <v>3335</v>
      </c>
      <c r="F453" s="133" t="s">
        <v>3336</v>
      </c>
      <c r="G453" s="133" t="s">
        <v>3337</v>
      </c>
      <c r="H453" s="133" t="s">
        <v>1555</v>
      </c>
      <c r="I453" s="133" t="s">
        <v>978</v>
      </c>
      <c r="J453" s="417" t="s">
        <v>1556</v>
      </c>
      <c r="K453" s="134">
        <v>79267.12</v>
      </c>
      <c r="L453" s="135" t="s">
        <v>3205</v>
      </c>
      <c r="M453" s="135" t="s">
        <v>7333</v>
      </c>
      <c r="O453" s="75" t="s">
        <v>4665</v>
      </c>
      <c r="P453" s="78">
        <f t="shared" si="35"/>
        <v>79267.12</v>
      </c>
      <c r="Q453" s="16">
        <f t="shared" si="36"/>
        <v>42074</v>
      </c>
      <c r="R453" t="str">
        <f t="shared" si="37"/>
        <v>2015OB000042</v>
      </c>
      <c r="S453" t="str">
        <f t="shared" si="38"/>
        <v>2015NE000011</v>
      </c>
      <c r="T453" t="str">
        <f t="shared" si="39"/>
        <v>Pagamento ref. a 2ª parcela do FEM II, ref. Construção do Patio de Eventos da Cidade</v>
      </c>
      <c r="V453" s="75" t="b">
        <f>A453='[1]FEM 2'!C453</f>
        <v>1</v>
      </c>
    </row>
    <row r="454" spans="1:22" ht="54" customHeight="1" x14ac:dyDescent="0.35">
      <c r="A454" s="133" t="s">
        <v>3339</v>
      </c>
      <c r="B454" s="132">
        <v>42074</v>
      </c>
      <c r="C454" s="133">
        <v>11</v>
      </c>
      <c r="D454" s="133" t="s">
        <v>1394</v>
      </c>
      <c r="E454" s="133" t="s">
        <v>3340</v>
      </c>
      <c r="F454" s="133" t="s">
        <v>3336</v>
      </c>
      <c r="G454" s="133" t="s">
        <v>3337</v>
      </c>
      <c r="H454" s="133" t="s">
        <v>1555</v>
      </c>
      <c r="I454" s="133" t="s">
        <v>976</v>
      </c>
      <c r="J454" s="417" t="s">
        <v>1556</v>
      </c>
      <c r="K454" s="134">
        <v>101860.63</v>
      </c>
      <c r="L454" s="135" t="s">
        <v>3205</v>
      </c>
      <c r="M454" s="135" t="s">
        <v>7334</v>
      </c>
      <c r="O454" s="75" t="s">
        <v>4665</v>
      </c>
      <c r="P454" s="78">
        <f t="shared" si="35"/>
        <v>101860.63</v>
      </c>
      <c r="Q454" s="16">
        <f t="shared" si="36"/>
        <v>42074</v>
      </c>
      <c r="R454" t="str">
        <f t="shared" si="37"/>
        <v>2015OB000043</v>
      </c>
      <c r="S454" t="str">
        <f t="shared" si="38"/>
        <v>2015NE000011</v>
      </c>
      <c r="T454" t="str">
        <f t="shared" si="39"/>
        <v>Pagamento ref. a 2ª parcela do FEM II, ref. a Iluminação do Acesso Principal da Cidade</v>
      </c>
      <c r="V454" s="75" t="b">
        <f>A454='[1]FEM 2'!C454</f>
        <v>1</v>
      </c>
    </row>
    <row r="455" spans="1:22" ht="54" customHeight="1" x14ac:dyDescent="0.35">
      <c r="A455" s="133" t="s">
        <v>3342</v>
      </c>
      <c r="B455" s="132">
        <v>42074</v>
      </c>
      <c r="C455" s="133">
        <v>11</v>
      </c>
      <c r="D455" s="133" t="s">
        <v>1394</v>
      </c>
      <c r="E455" s="133" t="s">
        <v>3343</v>
      </c>
      <c r="F455" s="133" t="s">
        <v>3336</v>
      </c>
      <c r="G455" s="133" t="s">
        <v>3344</v>
      </c>
      <c r="H455" s="133" t="s">
        <v>1636</v>
      </c>
      <c r="I455" s="133" t="s">
        <v>933</v>
      </c>
      <c r="J455" s="417" t="s">
        <v>1637</v>
      </c>
      <c r="K455" s="134">
        <v>108898.35</v>
      </c>
      <c r="L455" s="135" t="s">
        <v>3205</v>
      </c>
      <c r="M455" s="135" t="s">
        <v>3345</v>
      </c>
      <c r="O455" s="75" t="s">
        <v>4665</v>
      </c>
      <c r="P455" s="78">
        <f t="shared" si="35"/>
        <v>108898.35</v>
      </c>
      <c r="Q455" s="16">
        <f t="shared" si="36"/>
        <v>42074</v>
      </c>
      <c r="R455" t="str">
        <f t="shared" si="37"/>
        <v>2015OB000044</v>
      </c>
      <c r="S455" t="str">
        <f t="shared" si="38"/>
        <v>2015NE000014</v>
      </c>
      <c r="T455" t="str">
        <f t="shared" si="39"/>
        <v>Pagamento ref. a 2ª parcela do FEM II, ref. Pavimentação e Drenagem em rua do Bairro Santa Ana no Municipio de Buenos Aires</v>
      </c>
      <c r="V455" s="75" t="b">
        <f>A455='[1]FEM 2'!C455</f>
        <v>1</v>
      </c>
    </row>
    <row r="456" spans="1:22" ht="54" customHeight="1" x14ac:dyDescent="0.35">
      <c r="A456" s="133" t="s">
        <v>3346</v>
      </c>
      <c r="B456" s="132">
        <v>42074</v>
      </c>
      <c r="C456" s="133">
        <v>11</v>
      </c>
      <c r="D456" s="133" t="s">
        <v>1394</v>
      </c>
      <c r="E456" s="133" t="s">
        <v>3347</v>
      </c>
      <c r="F456" s="133" t="s">
        <v>3336</v>
      </c>
      <c r="G456" s="133" t="s">
        <v>3344</v>
      </c>
      <c r="H456" s="133" t="s">
        <v>1636</v>
      </c>
      <c r="I456" s="133" t="s">
        <v>935</v>
      </c>
      <c r="J456" s="417" t="s">
        <v>1637</v>
      </c>
      <c r="K456" s="134">
        <v>72229.279999999999</v>
      </c>
      <c r="L456" s="135" t="s">
        <v>3205</v>
      </c>
      <c r="M456" s="135" t="s">
        <v>3348</v>
      </c>
      <c r="O456" s="75" t="s">
        <v>4665</v>
      </c>
      <c r="P456" s="78">
        <f t="shared" si="35"/>
        <v>72229.279999999999</v>
      </c>
      <c r="Q456" s="16">
        <f t="shared" si="36"/>
        <v>42074</v>
      </c>
      <c r="R456" t="str">
        <f t="shared" si="37"/>
        <v>2015OB000045</v>
      </c>
      <c r="S456" t="str">
        <f t="shared" si="38"/>
        <v>2015NE000014</v>
      </c>
      <c r="T456" t="str">
        <f t="shared" si="39"/>
        <v>Pagamento ref. a 2ª parcela do FEM II, ref. a Pavimentação e Calçada em ruas do Bairro Santo Antônio e Boa Fé em Mun. Buenos Aires</v>
      </c>
      <c r="V456" s="75" t="b">
        <f>A456='[1]FEM 2'!C456</f>
        <v>1</v>
      </c>
    </row>
    <row r="457" spans="1:22" ht="54" customHeight="1" x14ac:dyDescent="0.35">
      <c r="A457" s="133" t="s">
        <v>3349</v>
      </c>
      <c r="B457" s="132">
        <v>42074</v>
      </c>
      <c r="C457" s="133">
        <v>11</v>
      </c>
      <c r="D457" s="133" t="s">
        <v>1394</v>
      </c>
      <c r="E457" s="133" t="s">
        <v>3350</v>
      </c>
      <c r="F457" s="133" t="s">
        <v>3336</v>
      </c>
      <c r="G457" s="133" t="s">
        <v>3351</v>
      </c>
      <c r="H457" s="133" t="s">
        <v>3151</v>
      </c>
      <c r="I457" s="133" t="s">
        <v>1154</v>
      </c>
      <c r="J457" s="417" t="s">
        <v>3352</v>
      </c>
      <c r="K457" s="134">
        <v>180937.23</v>
      </c>
      <c r="L457" s="135" t="s">
        <v>3205</v>
      </c>
      <c r="M457" s="135" t="s">
        <v>3353</v>
      </c>
      <c r="O457" s="75" t="s">
        <v>4665</v>
      </c>
      <c r="P457" s="78">
        <f t="shared" si="35"/>
        <v>180937.23</v>
      </c>
      <c r="Q457" s="16">
        <f t="shared" si="36"/>
        <v>42074</v>
      </c>
      <c r="R457" t="str">
        <f t="shared" si="37"/>
        <v>2015OB000047</v>
      </c>
      <c r="S457" t="str">
        <f t="shared" si="38"/>
        <v>2015NE000017</v>
      </c>
      <c r="T457" t="str">
        <f t="shared" si="39"/>
        <v>PAGAMENTO REF. A 2ª PARCELA DO FEM II, REF. A PAVIMENTAÇÃO EM PARALELEPIPEDO GRANITICO.</v>
      </c>
      <c r="V457" s="75" t="b">
        <f>A457='[1]FEM 2'!C457</f>
        <v>1</v>
      </c>
    </row>
    <row r="458" spans="1:22" ht="54" customHeight="1" x14ac:dyDescent="0.35">
      <c r="A458" s="133" t="s">
        <v>3354</v>
      </c>
      <c r="B458" s="132">
        <v>42074</v>
      </c>
      <c r="C458" s="133">
        <v>11</v>
      </c>
      <c r="D458" s="133" t="s">
        <v>1394</v>
      </c>
      <c r="E458" s="133" t="s">
        <v>3355</v>
      </c>
      <c r="F458" s="133" t="s">
        <v>3336</v>
      </c>
      <c r="G458" s="133" t="s">
        <v>3356</v>
      </c>
      <c r="H458" s="133" t="s">
        <v>2350</v>
      </c>
      <c r="I458" s="133" t="s">
        <v>1175</v>
      </c>
      <c r="J458" s="417" t="s">
        <v>3357</v>
      </c>
      <c r="K458" s="134">
        <v>31076.6</v>
      </c>
      <c r="L458" s="135" t="s">
        <v>3205</v>
      </c>
      <c r="M458" s="135" t="s">
        <v>3358</v>
      </c>
      <c r="O458" s="75" t="s">
        <v>4665</v>
      </c>
      <c r="P458" s="78">
        <f t="shared" si="35"/>
        <v>31076.6</v>
      </c>
      <c r="Q458" s="16">
        <f t="shared" si="36"/>
        <v>42074</v>
      </c>
      <c r="R458" t="str">
        <f t="shared" si="37"/>
        <v>2015OB000048</v>
      </c>
      <c r="S458" t="str">
        <f t="shared" si="38"/>
        <v>2015NE000019</v>
      </c>
      <c r="T458" t="str">
        <f t="shared" si="39"/>
        <v>Pagamento para viabilizar repasse de recursos-FEM II ref.a 2ª parcela.conforme lei nº 15.335 de 26/06/2014 ao município de OROCO/PE iluminação pública nas ruas de orocó.</v>
      </c>
      <c r="V458" s="75" t="b">
        <f>A458='[1]FEM 2'!C458</f>
        <v>1</v>
      </c>
    </row>
    <row r="459" spans="1:22" ht="54" customHeight="1" x14ac:dyDescent="0.35">
      <c r="A459" s="133" t="s">
        <v>3359</v>
      </c>
      <c r="B459" s="132">
        <v>42074</v>
      </c>
      <c r="C459" s="133">
        <v>12</v>
      </c>
      <c r="D459" s="133" t="s">
        <v>1394</v>
      </c>
      <c r="E459" s="133" t="s">
        <v>3360</v>
      </c>
      <c r="F459" s="133" t="s">
        <v>3336</v>
      </c>
      <c r="G459" s="133" t="s">
        <v>3361</v>
      </c>
      <c r="H459" s="133" t="s">
        <v>1613</v>
      </c>
      <c r="I459" s="133" t="s">
        <v>929</v>
      </c>
      <c r="J459" s="417" t="s">
        <v>3362</v>
      </c>
      <c r="K459" s="134">
        <v>89194.52</v>
      </c>
      <c r="L459" s="135" t="s">
        <v>3205</v>
      </c>
      <c r="M459" s="135" t="s">
        <v>7335</v>
      </c>
      <c r="O459" s="75" t="s">
        <v>4665</v>
      </c>
      <c r="P459" s="78">
        <f t="shared" si="35"/>
        <v>89194.52</v>
      </c>
      <c r="Q459" s="16">
        <f t="shared" si="36"/>
        <v>42074</v>
      </c>
      <c r="R459" t="str">
        <f t="shared" si="37"/>
        <v>2015OB000049</v>
      </c>
      <c r="S459" t="str">
        <f t="shared" si="38"/>
        <v>2015NE000006</v>
      </c>
      <c r="T459" t="str">
        <f t="shared" si="39"/>
        <v>Pagamento ref. a 2ª parcela do FEM II, ref. Pavimentação de Vias Publicas no Municipio Brejinho</v>
      </c>
      <c r="V459" s="75" t="b">
        <f>A459='[1]FEM 2'!C459</f>
        <v>1</v>
      </c>
    </row>
    <row r="460" spans="1:22" ht="54" customHeight="1" x14ac:dyDescent="0.35">
      <c r="A460" s="133" t="s">
        <v>3364</v>
      </c>
      <c r="B460" s="132">
        <v>42074</v>
      </c>
      <c r="C460" s="133">
        <v>11</v>
      </c>
      <c r="D460" s="133" t="s">
        <v>1394</v>
      </c>
      <c r="E460" s="133" t="s">
        <v>3365</v>
      </c>
      <c r="F460" s="133" t="s">
        <v>3336</v>
      </c>
      <c r="G460" s="133" t="s">
        <v>3356</v>
      </c>
      <c r="H460" s="133" t="s">
        <v>2350</v>
      </c>
      <c r="I460" s="133" t="s">
        <v>1176</v>
      </c>
      <c r="J460" s="417" t="s">
        <v>3357</v>
      </c>
      <c r="K460" s="134">
        <v>150055.4</v>
      </c>
      <c r="L460" s="135" t="s">
        <v>3205</v>
      </c>
      <c r="M460" s="135" t="s">
        <v>3366</v>
      </c>
      <c r="O460" s="75" t="s">
        <v>4665</v>
      </c>
      <c r="P460" s="78">
        <f t="shared" si="35"/>
        <v>150055.4</v>
      </c>
      <c r="Q460" s="16">
        <f t="shared" si="36"/>
        <v>42074</v>
      </c>
      <c r="R460" t="str">
        <f t="shared" si="37"/>
        <v>2015OB000050</v>
      </c>
      <c r="S460" t="str">
        <f t="shared" si="38"/>
        <v>2015NE000019</v>
      </c>
      <c r="T460" t="str">
        <f t="shared" si="39"/>
        <v>Pagamento para viabilizar repasse de recursos-FEM II ref.a 2ª parcela.conforme lei nº 15.335 de 26/06/2014 ao município de OROCO/PE pavimentação em paralelepípedo em diversas ruas</v>
      </c>
      <c r="V460" s="75" t="b">
        <f>A460='[1]FEM 2'!C460</f>
        <v>1</v>
      </c>
    </row>
    <row r="461" spans="1:22" ht="54" customHeight="1" x14ac:dyDescent="0.35">
      <c r="A461" s="133" t="s">
        <v>3367</v>
      </c>
      <c r="B461" s="132">
        <v>42074</v>
      </c>
      <c r="C461" s="133">
        <v>11</v>
      </c>
      <c r="D461" s="133" t="s">
        <v>1394</v>
      </c>
      <c r="E461" s="133" t="s">
        <v>3368</v>
      </c>
      <c r="F461" s="133" t="s">
        <v>3336</v>
      </c>
      <c r="G461" s="133" t="s">
        <v>3369</v>
      </c>
      <c r="H461" s="133" t="s">
        <v>3157</v>
      </c>
      <c r="I461" s="133" t="s">
        <v>924</v>
      </c>
      <c r="J461" s="417" t="s">
        <v>3370</v>
      </c>
      <c r="K461" s="134">
        <v>130620.11</v>
      </c>
      <c r="L461" s="135" t="s">
        <v>3205</v>
      </c>
      <c r="M461" s="135" t="s">
        <v>7336</v>
      </c>
      <c r="O461" s="75" t="s">
        <v>4665</v>
      </c>
      <c r="P461" s="78">
        <f t="shared" si="35"/>
        <v>130620.11</v>
      </c>
      <c r="Q461" s="16">
        <f t="shared" si="36"/>
        <v>42074</v>
      </c>
      <c r="R461" t="str">
        <f t="shared" si="37"/>
        <v>2015OB000051</v>
      </c>
      <c r="S461" t="str">
        <f t="shared" si="38"/>
        <v>2015NE000010</v>
      </c>
      <c r="T461" t="str">
        <f t="shared" si="39"/>
        <v>Pagamento ref. a 2ª parcela do FEM II, ref. Pavimentação em diversas ruas</v>
      </c>
      <c r="V461" s="75" t="b">
        <f>A461='[1]FEM 2'!C461</f>
        <v>1</v>
      </c>
    </row>
    <row r="462" spans="1:22" ht="54" customHeight="1" x14ac:dyDescent="0.35">
      <c r="A462" s="133" t="s">
        <v>3372</v>
      </c>
      <c r="B462" s="132">
        <v>42074</v>
      </c>
      <c r="C462" s="133">
        <v>11</v>
      </c>
      <c r="D462" s="133" t="s">
        <v>1394</v>
      </c>
      <c r="E462" s="133" t="s">
        <v>3373</v>
      </c>
      <c r="F462" s="133" t="s">
        <v>3336</v>
      </c>
      <c r="G462" s="133" t="s">
        <v>3351</v>
      </c>
      <c r="H462" s="133" t="s">
        <v>3151</v>
      </c>
      <c r="I462" s="133" t="s">
        <v>1155</v>
      </c>
      <c r="J462" s="417" t="s">
        <v>3352</v>
      </c>
      <c r="K462" s="134">
        <v>45394.53</v>
      </c>
      <c r="L462" s="135" t="s">
        <v>3205</v>
      </c>
      <c r="M462" s="135" t="s">
        <v>3374</v>
      </c>
      <c r="O462" s="75" t="s">
        <v>4665</v>
      </c>
      <c r="P462" s="78">
        <f t="shared" si="35"/>
        <v>45394.53</v>
      </c>
      <c r="Q462" s="16">
        <f t="shared" si="36"/>
        <v>42074</v>
      </c>
      <c r="R462" t="str">
        <f t="shared" si="37"/>
        <v>2015OB000052</v>
      </c>
      <c r="S462" t="str">
        <f t="shared" si="38"/>
        <v>2015NE000017</v>
      </c>
      <c r="T462" t="str">
        <f t="shared" si="39"/>
        <v>PAGAMENTO REF. A 2ª PARCELA DO FEM II, REF. A PAVIMENTAÇÃO EM PARALELEPIPEDO GRANITICO E URBANIZAÇÃO DA PRAÇA</v>
      </c>
      <c r="V462" s="75" t="b">
        <f>A462='[1]FEM 2'!C462</f>
        <v>1</v>
      </c>
    </row>
    <row r="463" spans="1:22" ht="54" customHeight="1" x14ac:dyDescent="0.35">
      <c r="A463" s="133" t="s">
        <v>3375</v>
      </c>
      <c r="B463" s="132">
        <v>42074</v>
      </c>
      <c r="C463" s="133">
        <v>11</v>
      </c>
      <c r="D463" s="133" t="s">
        <v>1394</v>
      </c>
      <c r="E463" s="133" t="s">
        <v>3376</v>
      </c>
      <c r="F463" s="133" t="s">
        <v>3336</v>
      </c>
      <c r="G463" s="133" t="s">
        <v>3377</v>
      </c>
      <c r="H463" s="133" t="s">
        <v>1839</v>
      </c>
      <c r="I463" s="133" t="s">
        <v>1227</v>
      </c>
      <c r="J463" s="417" t="s">
        <v>3378</v>
      </c>
      <c r="K463" s="134">
        <v>57275.56</v>
      </c>
      <c r="L463" s="135" t="s">
        <v>3205</v>
      </c>
      <c r="M463" s="135" t="s">
        <v>3379</v>
      </c>
      <c r="O463" s="75" t="s">
        <v>4665</v>
      </c>
      <c r="P463" s="78">
        <f t="shared" si="35"/>
        <v>57275.56</v>
      </c>
      <c r="Q463" s="16">
        <f t="shared" si="36"/>
        <v>42074</v>
      </c>
      <c r="R463" t="str">
        <f t="shared" si="37"/>
        <v>2015OB000053</v>
      </c>
      <c r="S463" t="str">
        <f t="shared" si="38"/>
        <v>2015NE000020</v>
      </c>
      <c r="T463" t="str">
        <f t="shared" si="39"/>
        <v>Pagamento para viabilizar repasse de recursos-FEM II ref.a 2ª parcela.conforme lei nº 15.335 de 26/06/2014 ao município de PRIMAVERA/PE.requalificação do calçadão de caracituba.</v>
      </c>
      <c r="V463" s="75" t="b">
        <f>A463='[1]FEM 2'!C463</f>
        <v>1</v>
      </c>
    </row>
    <row r="464" spans="1:22" ht="54" customHeight="1" x14ac:dyDescent="0.35">
      <c r="A464" s="133" t="s">
        <v>3380</v>
      </c>
      <c r="B464" s="132">
        <v>42074</v>
      </c>
      <c r="C464" s="133">
        <v>11</v>
      </c>
      <c r="D464" s="133" t="s">
        <v>1394</v>
      </c>
      <c r="E464" s="133" t="s">
        <v>3381</v>
      </c>
      <c r="F464" s="133" t="s">
        <v>3336</v>
      </c>
      <c r="G464" s="133" t="s">
        <v>3377</v>
      </c>
      <c r="H464" s="133" t="s">
        <v>1839</v>
      </c>
      <c r="I464" s="133" t="s">
        <v>1226</v>
      </c>
      <c r="J464" s="417" t="s">
        <v>3378</v>
      </c>
      <c r="K464" s="134">
        <v>151617.76</v>
      </c>
      <c r="L464" s="135" t="s">
        <v>3205</v>
      </c>
      <c r="M464" s="135" t="s">
        <v>3382</v>
      </c>
      <c r="O464" s="75" t="s">
        <v>4665</v>
      </c>
      <c r="P464" s="78">
        <f t="shared" si="35"/>
        <v>151617.76</v>
      </c>
      <c r="Q464" s="16">
        <f t="shared" si="36"/>
        <v>42074</v>
      </c>
      <c r="R464" t="str">
        <f t="shared" si="37"/>
        <v>2015OB000054</v>
      </c>
      <c r="S464" t="str">
        <f t="shared" si="38"/>
        <v>2015NE000020</v>
      </c>
      <c r="T464" t="str">
        <f t="shared" si="39"/>
        <v>Pagamento para viabilizar repasse de recursos-FEM II ref.a 2ª parcela.conforme lei nº 15.335 de 26/06/2014 ao município de PRIMAVERA/PE,pavimentação em paralelepípedo graníticos em diversos bairros.</v>
      </c>
      <c r="V464" s="75" t="b">
        <f>A464='[1]FEM 2'!C464</f>
        <v>1</v>
      </c>
    </row>
    <row r="465" spans="1:22" ht="54" customHeight="1" x14ac:dyDescent="0.35">
      <c r="A465" s="133" t="s">
        <v>3383</v>
      </c>
      <c r="B465" s="132">
        <v>42074</v>
      </c>
      <c r="C465" s="133">
        <v>11</v>
      </c>
      <c r="D465" s="133" t="s">
        <v>1394</v>
      </c>
      <c r="E465" s="133" t="s">
        <v>3384</v>
      </c>
      <c r="F465" s="133" t="s">
        <v>3336</v>
      </c>
      <c r="G465" s="133" t="s">
        <v>3369</v>
      </c>
      <c r="H465" s="133" t="s">
        <v>3157</v>
      </c>
      <c r="I465" s="133" t="s">
        <v>923</v>
      </c>
      <c r="J465" s="417" t="s">
        <v>3370</v>
      </c>
      <c r="K465" s="134">
        <v>276642.96999999997</v>
      </c>
      <c r="L465" s="135" t="s">
        <v>3205</v>
      </c>
      <c r="M465" s="135" t="s">
        <v>7337</v>
      </c>
      <c r="O465" s="75" t="s">
        <v>4665</v>
      </c>
      <c r="P465" s="78">
        <f t="shared" si="35"/>
        <v>276642.96999999997</v>
      </c>
      <c r="Q465" s="16">
        <f t="shared" si="36"/>
        <v>42074</v>
      </c>
      <c r="R465" t="str">
        <f t="shared" si="37"/>
        <v>2015OB000055</v>
      </c>
      <c r="S465" t="str">
        <f t="shared" si="38"/>
        <v>2015NE000010</v>
      </c>
      <c r="T465" t="str">
        <f t="shared" si="39"/>
        <v>Pagamento ref. a 2ª parcela do FEM II, ref. Pavimentação das ruas Aprígio Martins, Dep. Paulo Viana de Queiroz, Lidio Anacleto, Maria de Merces na Villa da Cohab, da Ressurreição</v>
      </c>
      <c r="V465" s="75" t="b">
        <f>A465='[1]FEM 2'!C465</f>
        <v>1</v>
      </c>
    </row>
    <row r="466" spans="1:22" ht="54" customHeight="1" x14ac:dyDescent="0.35">
      <c r="A466" s="133" t="s">
        <v>3386</v>
      </c>
      <c r="B466" s="132">
        <v>42074</v>
      </c>
      <c r="C466" s="133">
        <v>12</v>
      </c>
      <c r="D466" s="133" t="s">
        <v>1394</v>
      </c>
      <c r="E466" s="133" t="s">
        <v>3387</v>
      </c>
      <c r="F466" s="133" t="s">
        <v>3336</v>
      </c>
      <c r="G466" s="133" t="s">
        <v>3388</v>
      </c>
      <c r="H466" s="133" t="s">
        <v>1435</v>
      </c>
      <c r="I466" s="133" t="s">
        <v>886</v>
      </c>
      <c r="J466" s="417" t="s">
        <v>3389</v>
      </c>
      <c r="K466" s="134">
        <v>88882.36</v>
      </c>
      <c r="L466" s="135" t="s">
        <v>3205</v>
      </c>
      <c r="M466" s="135" t="s">
        <v>7338</v>
      </c>
      <c r="O466" s="75" t="s">
        <v>4665</v>
      </c>
      <c r="P466" s="78">
        <f t="shared" si="35"/>
        <v>88882.36</v>
      </c>
      <c r="Q466" s="16">
        <f t="shared" si="36"/>
        <v>42074</v>
      </c>
      <c r="R466" t="str">
        <f t="shared" si="37"/>
        <v>2015OB000056</v>
      </c>
      <c r="S466" t="str">
        <f t="shared" si="38"/>
        <v>2015NE000008</v>
      </c>
      <c r="T466" t="str">
        <f t="shared" si="39"/>
        <v>Pagamentoo ref. a 2ª parcela do FEM II, ref. Pavimentação de ruas</v>
      </c>
      <c r="V466" s="75" t="b">
        <f>A466='[1]FEM 2'!C466</f>
        <v>1</v>
      </c>
    </row>
    <row r="467" spans="1:22" ht="54" customHeight="1" x14ac:dyDescent="0.35">
      <c r="A467" s="133" t="s">
        <v>3391</v>
      </c>
      <c r="B467" s="132">
        <v>42074</v>
      </c>
      <c r="C467" s="133">
        <v>12</v>
      </c>
      <c r="D467" s="133" t="s">
        <v>1394</v>
      </c>
      <c r="E467" s="133" t="s">
        <v>3392</v>
      </c>
      <c r="F467" s="133" t="s">
        <v>3336</v>
      </c>
      <c r="G467" s="133" t="s">
        <v>3388</v>
      </c>
      <c r="H467" s="133" t="s">
        <v>1435</v>
      </c>
      <c r="I467" s="133" t="s">
        <v>885</v>
      </c>
      <c r="J467" s="417" t="s">
        <v>3389</v>
      </c>
      <c r="K467" s="134">
        <v>91416.05</v>
      </c>
      <c r="L467" s="135" t="s">
        <v>3205</v>
      </c>
      <c r="M467" s="135" t="s">
        <v>7339</v>
      </c>
      <c r="O467" s="75" t="s">
        <v>4665</v>
      </c>
      <c r="P467" s="78">
        <f t="shared" si="35"/>
        <v>91416.05</v>
      </c>
      <c r="Q467" s="16">
        <f t="shared" si="36"/>
        <v>42074</v>
      </c>
      <c r="R467" t="str">
        <f t="shared" si="37"/>
        <v>2015OB000057</v>
      </c>
      <c r="S467" t="str">
        <f t="shared" si="38"/>
        <v>2015NE000008</v>
      </c>
      <c r="T467" t="str">
        <f t="shared" si="39"/>
        <v>Pagamento ref. a 2ª parcela do FEM II, ref. Reforma e Ampliação da Unidade Mista Paulo Viana de Queiroz</v>
      </c>
      <c r="V467" s="75" t="b">
        <f>A467='[1]FEM 2'!C467</f>
        <v>1</v>
      </c>
    </row>
    <row r="468" spans="1:22" ht="54" customHeight="1" x14ac:dyDescent="0.35">
      <c r="A468" s="133" t="s">
        <v>3394</v>
      </c>
      <c r="B468" s="132">
        <v>42074</v>
      </c>
      <c r="C468" s="133">
        <v>11</v>
      </c>
      <c r="D468" s="133" t="s">
        <v>1394</v>
      </c>
      <c r="E468" s="133" t="s">
        <v>3395</v>
      </c>
      <c r="F468" s="133" t="s">
        <v>3336</v>
      </c>
      <c r="G468" s="133" t="s">
        <v>3396</v>
      </c>
      <c r="H468" s="133" t="s">
        <v>2770</v>
      </c>
      <c r="I468" s="133" t="s">
        <v>1251</v>
      </c>
      <c r="J468" s="417" t="s">
        <v>3397</v>
      </c>
      <c r="K468" s="134">
        <v>51148.94</v>
      </c>
      <c r="L468" s="135" t="s">
        <v>3205</v>
      </c>
      <c r="M468" s="135" t="s">
        <v>3398</v>
      </c>
      <c r="O468" s="75" t="s">
        <v>4665</v>
      </c>
      <c r="P468" s="78">
        <f t="shared" si="35"/>
        <v>51148.94</v>
      </c>
      <c r="Q468" s="16">
        <f t="shared" si="36"/>
        <v>42074</v>
      </c>
      <c r="R468" t="str">
        <f t="shared" si="37"/>
        <v>2015OB000058</v>
      </c>
      <c r="S468" t="str">
        <f t="shared" si="38"/>
        <v>2015NE000022</v>
      </c>
      <c r="T468" t="str">
        <f t="shared" si="39"/>
        <v>Pagamento para viabilizar repasse de recursos-FEM II ref.a 2ª parcela.conforme lei nº 15.335 de 25/06/2014,ao município de SALGADINHO/PE,requalificação da praça central e construção de pavimentação em paralelepípedo graníticos na rua de acesso do sítio sobradinho.</v>
      </c>
      <c r="V468" s="75" t="b">
        <f>A468='[1]FEM 2'!C468</f>
        <v>1</v>
      </c>
    </row>
    <row r="469" spans="1:22" ht="54" customHeight="1" x14ac:dyDescent="0.35">
      <c r="A469" s="133" t="s">
        <v>3399</v>
      </c>
      <c r="B469" s="132">
        <v>42074</v>
      </c>
      <c r="C469" s="133">
        <v>11</v>
      </c>
      <c r="D469" s="133" t="s">
        <v>1394</v>
      </c>
      <c r="E469" s="133" t="s">
        <v>3400</v>
      </c>
      <c r="F469" s="133" t="s">
        <v>3336</v>
      </c>
      <c r="G469" s="133" t="s">
        <v>3396</v>
      </c>
      <c r="H469" s="133" t="s">
        <v>2770</v>
      </c>
      <c r="I469" s="133" t="s">
        <v>1250</v>
      </c>
      <c r="J469" s="417" t="s">
        <v>3397</v>
      </c>
      <c r="K469" s="134">
        <v>83526.240000000005</v>
      </c>
      <c r="L469" s="135" t="s">
        <v>3205</v>
      </c>
      <c r="M469" s="135" t="s">
        <v>3401</v>
      </c>
      <c r="O469" s="75" t="s">
        <v>4665</v>
      </c>
      <c r="P469" s="78">
        <f t="shared" si="35"/>
        <v>83526.240000000005</v>
      </c>
      <c r="Q469" s="16">
        <f t="shared" si="36"/>
        <v>42074</v>
      </c>
      <c r="R469" t="str">
        <f t="shared" si="37"/>
        <v>2015OB000059</v>
      </c>
      <c r="S469" t="str">
        <f t="shared" si="38"/>
        <v>2015NE000022</v>
      </c>
      <c r="T469" t="str">
        <f t="shared" si="39"/>
        <v>Pagamento para viabilizar repasse de recursos-FEM II ref.a 2ª parcela.conforme lei nº 15.335 de 25/06/2014,ao município de SALGADINHO/PE,pavimentação em paralelepipedo graniticos das projetadas A,B,C,D,E,F,G,H,I,J,L E M NO bairro Frei Galvão.</v>
      </c>
      <c r="V469" s="75" t="b">
        <f>A469='[1]FEM 2'!C469</f>
        <v>1</v>
      </c>
    </row>
    <row r="470" spans="1:22" ht="54" customHeight="1" x14ac:dyDescent="0.35">
      <c r="A470" s="133" t="s">
        <v>3402</v>
      </c>
      <c r="B470" s="132">
        <v>42074</v>
      </c>
      <c r="C470" s="133">
        <v>11</v>
      </c>
      <c r="D470" s="133" t="s">
        <v>1394</v>
      </c>
      <c r="E470" s="133" t="s">
        <v>3403</v>
      </c>
      <c r="F470" s="133" t="s">
        <v>3336</v>
      </c>
      <c r="G470" s="133" t="s">
        <v>3404</v>
      </c>
      <c r="H470" s="133" t="s">
        <v>2891</v>
      </c>
      <c r="I470" s="133" t="s">
        <v>1272</v>
      </c>
      <c r="J470" s="417" t="s">
        <v>2892</v>
      </c>
      <c r="K470" s="134">
        <v>11345.46</v>
      </c>
      <c r="L470" s="135" t="s">
        <v>3205</v>
      </c>
      <c r="M470" s="135" t="s">
        <v>3405</v>
      </c>
      <c r="O470" s="75" t="s">
        <v>4665</v>
      </c>
      <c r="P470" s="78">
        <f t="shared" si="35"/>
        <v>11345.46</v>
      </c>
      <c r="Q470" s="16">
        <f t="shared" si="36"/>
        <v>42074</v>
      </c>
      <c r="R470" t="str">
        <f t="shared" si="37"/>
        <v>2015OB000060</v>
      </c>
      <c r="S470" t="str">
        <f t="shared" si="38"/>
        <v>2015NE000023</v>
      </c>
      <c r="T470" t="str">
        <f t="shared" si="39"/>
        <v>pagamento para viabilizar repasse de recursos-FEM II ref.a 2ª parcela.conforme lei nº 15.335 de 25/06/2014,ao município de SANTA MARIA DO CAMBUCA/PE.pavimentação em paralelepipedo graniticos.</v>
      </c>
      <c r="V470" s="75" t="b">
        <f>A470='[1]FEM 2'!C470</f>
        <v>1</v>
      </c>
    </row>
    <row r="471" spans="1:22" ht="54" customHeight="1" x14ac:dyDescent="0.35">
      <c r="A471" s="133" t="s">
        <v>3406</v>
      </c>
      <c r="B471" s="132">
        <v>42074</v>
      </c>
      <c r="C471" s="133">
        <v>11</v>
      </c>
      <c r="D471" s="133" t="s">
        <v>1394</v>
      </c>
      <c r="E471" s="133" t="s">
        <v>3407</v>
      </c>
      <c r="F471" s="133" t="s">
        <v>3336</v>
      </c>
      <c r="G471" s="133" t="s">
        <v>3404</v>
      </c>
      <c r="H471" s="133" t="s">
        <v>2891</v>
      </c>
      <c r="I471" s="133" t="s">
        <v>1273</v>
      </c>
      <c r="J471" s="417" t="s">
        <v>2892</v>
      </c>
      <c r="K471" s="134">
        <v>169786.51</v>
      </c>
      <c r="L471" s="135" t="s">
        <v>3205</v>
      </c>
      <c r="M471" s="135" t="s">
        <v>3408</v>
      </c>
      <c r="O471" s="75" t="s">
        <v>4665</v>
      </c>
      <c r="P471" s="78">
        <f t="shared" si="35"/>
        <v>169786.51</v>
      </c>
      <c r="Q471" s="16">
        <f t="shared" si="36"/>
        <v>42074</v>
      </c>
      <c r="R471" t="str">
        <f t="shared" si="37"/>
        <v>2015OB000061</v>
      </c>
      <c r="S471" t="str">
        <f t="shared" si="38"/>
        <v>2015NE000023</v>
      </c>
      <c r="T471" t="str">
        <f t="shared" si="39"/>
        <v>pagamento para viabilizar repasse de recursos-FEM II ref.a 2ª parcela.conforme lei nº 15.335 de 25/06/2014,ao município de SANTA MARIA DO CAMBUCA/PE.construção de pórtico,passeio com guarda-corpo e requalificação de praças e canteiros.</v>
      </c>
      <c r="V471" s="75" t="b">
        <f>A471='[1]FEM 2'!C471</f>
        <v>1</v>
      </c>
    </row>
    <row r="472" spans="1:22" ht="54" customHeight="1" x14ac:dyDescent="0.35">
      <c r="A472" s="133" t="s">
        <v>3409</v>
      </c>
      <c r="B472" s="132">
        <v>42074</v>
      </c>
      <c r="C472" s="133">
        <v>11</v>
      </c>
      <c r="D472" s="133" t="s">
        <v>1394</v>
      </c>
      <c r="E472" s="133" t="s">
        <v>3410</v>
      </c>
      <c r="F472" s="133" t="s">
        <v>3411</v>
      </c>
      <c r="G472" s="133" t="s">
        <v>3412</v>
      </c>
      <c r="H472" s="133" t="s">
        <v>2733</v>
      </c>
      <c r="I472" s="133" t="s">
        <v>1310</v>
      </c>
      <c r="J472" s="417" t="s">
        <v>3413</v>
      </c>
      <c r="K472" s="134">
        <v>271697.96000000002</v>
      </c>
      <c r="L472" s="135" t="s">
        <v>3205</v>
      </c>
      <c r="M472" s="135" t="s">
        <v>3414</v>
      </c>
      <c r="O472" s="75" t="s">
        <v>4665</v>
      </c>
      <c r="P472" s="78">
        <f t="shared" si="35"/>
        <v>271697.96000000002</v>
      </c>
      <c r="Q472" s="16">
        <f t="shared" si="36"/>
        <v>42074</v>
      </c>
      <c r="R472" t="str">
        <f t="shared" si="37"/>
        <v>2015OB000062</v>
      </c>
      <c r="S472" t="str">
        <f t="shared" si="38"/>
        <v>2015NE000024</v>
      </c>
      <c r="T472" t="str">
        <f t="shared" si="39"/>
        <v>Pagamento para viabilizar repasse de recursos-FEM II ref.a 2ª parcela.conforme lei nº 15.335 de 25/06/2014,ao município de SERRITA/PE.pavimentação asfaltica na rua Horacio e avenida da França Sampaio,pavimentação nas vilas de Jua e IPUEIRA.</v>
      </c>
      <c r="V472" s="75" t="b">
        <f>A472='[1]FEM 2'!C472</f>
        <v>1</v>
      </c>
    </row>
    <row r="473" spans="1:22" ht="54" customHeight="1" x14ac:dyDescent="0.35">
      <c r="A473" s="133" t="s">
        <v>3415</v>
      </c>
      <c r="B473" s="132">
        <v>42074</v>
      </c>
      <c r="C473" s="133">
        <v>12</v>
      </c>
      <c r="D473" s="133" t="s">
        <v>1394</v>
      </c>
      <c r="E473" s="133" t="s">
        <v>3416</v>
      </c>
      <c r="F473" s="133" t="s">
        <v>3411</v>
      </c>
      <c r="G473" s="133" t="s">
        <v>3417</v>
      </c>
      <c r="H473" s="133" t="s">
        <v>2761</v>
      </c>
      <c r="I473" s="133" t="s">
        <v>1315</v>
      </c>
      <c r="J473" s="417" t="s">
        <v>2762</v>
      </c>
      <c r="K473" s="134">
        <v>30670.36</v>
      </c>
      <c r="L473" s="135" t="s">
        <v>3205</v>
      </c>
      <c r="M473" s="135" t="s">
        <v>3418</v>
      </c>
      <c r="O473" s="75" t="s">
        <v>4665</v>
      </c>
      <c r="P473" s="78">
        <f t="shared" si="35"/>
        <v>30670.36</v>
      </c>
      <c r="Q473" s="16">
        <f t="shared" si="36"/>
        <v>42074</v>
      </c>
      <c r="R473" t="str">
        <f t="shared" si="37"/>
        <v>2015OB000063</v>
      </c>
      <c r="S473" t="str">
        <f t="shared" si="38"/>
        <v>2015NE000031</v>
      </c>
      <c r="T473" t="str">
        <f t="shared" si="39"/>
        <v>pagamento para viabilizar repasse de recursos-FEM II ref.a 2ª parcela.conforme lei nº 15.335 de 25/06/2014,ao município de SIRINHAÉM/PE.drenagem em torno da academia das cidades.</v>
      </c>
      <c r="V473" s="75" t="b">
        <f>A473='[1]FEM 2'!C473</f>
        <v>1</v>
      </c>
    </row>
    <row r="474" spans="1:22" ht="54" customHeight="1" x14ac:dyDescent="0.35">
      <c r="A474" s="133" t="s">
        <v>3419</v>
      </c>
      <c r="B474" s="132">
        <v>42074</v>
      </c>
      <c r="C474" s="133">
        <v>12</v>
      </c>
      <c r="D474" s="133" t="s">
        <v>1394</v>
      </c>
      <c r="E474" s="133" t="s">
        <v>3420</v>
      </c>
      <c r="F474" s="133" t="s">
        <v>3411</v>
      </c>
      <c r="G474" s="133" t="s">
        <v>3417</v>
      </c>
      <c r="H474" s="133" t="s">
        <v>2761</v>
      </c>
      <c r="I474" s="133" t="s">
        <v>1317</v>
      </c>
      <c r="J474" s="417" t="s">
        <v>2762</v>
      </c>
      <c r="K474" s="134">
        <v>17522.689999999999</v>
      </c>
      <c r="L474" s="135" t="s">
        <v>3205</v>
      </c>
      <c r="M474" s="135" t="s">
        <v>3421</v>
      </c>
      <c r="O474" s="75" t="s">
        <v>4665</v>
      </c>
      <c r="P474" s="78">
        <f t="shared" si="35"/>
        <v>17522.689999999999</v>
      </c>
      <c r="Q474" s="16">
        <f t="shared" si="36"/>
        <v>42074</v>
      </c>
      <c r="R474" t="str">
        <f t="shared" si="37"/>
        <v>2015OB000064</v>
      </c>
      <c r="S474" t="str">
        <f t="shared" si="38"/>
        <v>2015NE000031</v>
      </c>
      <c r="T474" t="str">
        <f t="shared" si="39"/>
        <v>pagamentoo para viabilizar repasse de recursos-FEM II ref.a 2ª parcela.conforme lei nº 15.335 de 25/06/2014,ao município de SIRINHAÉM/PE.pavimentação em paralelepipedo graniticos da rua Jaqueira.</v>
      </c>
      <c r="V474" s="75" t="b">
        <f>A474='[1]FEM 2'!C474</f>
        <v>1</v>
      </c>
    </row>
    <row r="475" spans="1:22" ht="54" customHeight="1" x14ac:dyDescent="0.35">
      <c r="A475" s="133" t="s">
        <v>3422</v>
      </c>
      <c r="B475" s="132">
        <v>42074</v>
      </c>
      <c r="C475" s="133">
        <v>12</v>
      </c>
      <c r="D475" s="133" t="s">
        <v>1394</v>
      </c>
      <c r="E475" s="133" t="s">
        <v>3423</v>
      </c>
      <c r="F475" s="133" t="s">
        <v>3411</v>
      </c>
      <c r="G475" s="133" t="s">
        <v>3417</v>
      </c>
      <c r="H475" s="133" t="s">
        <v>2761</v>
      </c>
      <c r="I475" s="133" t="s">
        <v>1316</v>
      </c>
      <c r="J475" s="417" t="s">
        <v>2762</v>
      </c>
      <c r="K475" s="134">
        <v>359353.89</v>
      </c>
      <c r="L475" s="135" t="s">
        <v>3205</v>
      </c>
      <c r="M475" s="135" t="s">
        <v>3424</v>
      </c>
      <c r="O475" s="75" t="s">
        <v>4665</v>
      </c>
      <c r="P475" s="78">
        <f t="shared" si="35"/>
        <v>359353.89</v>
      </c>
      <c r="Q475" s="16">
        <f t="shared" si="36"/>
        <v>42074</v>
      </c>
      <c r="R475" t="str">
        <f t="shared" si="37"/>
        <v>2015OB000065</v>
      </c>
      <c r="S475" t="str">
        <f t="shared" si="38"/>
        <v>2015NE000031</v>
      </c>
      <c r="T475" t="str">
        <f t="shared" si="39"/>
        <v>pagamento para viabilizar repasse de recursos-FEM II ref.a 2ª parcela.conforme lei nº 15.335 de 25/06/2014,ao município de SIRINHAÉM/PE.urbanização das ruas Marques de Olinda,Sebastião Chaves e São Francisco.</v>
      </c>
      <c r="V475" s="75" t="b">
        <f>A475='[1]FEM 2'!C475</f>
        <v>1</v>
      </c>
    </row>
    <row r="476" spans="1:22" ht="54" customHeight="1" x14ac:dyDescent="0.35">
      <c r="A476" s="133" t="s">
        <v>3425</v>
      </c>
      <c r="B476" s="132">
        <v>42074</v>
      </c>
      <c r="C476" s="133">
        <v>11</v>
      </c>
      <c r="D476" s="133" t="s">
        <v>1394</v>
      </c>
      <c r="E476" s="133" t="s">
        <v>3426</v>
      </c>
      <c r="F476" s="133" t="s">
        <v>3411</v>
      </c>
      <c r="G476" s="133" t="s">
        <v>3427</v>
      </c>
      <c r="H476" s="133" t="s">
        <v>3178</v>
      </c>
      <c r="I476" s="133" t="s">
        <v>1364</v>
      </c>
      <c r="J476" s="417" t="s">
        <v>3179</v>
      </c>
      <c r="K476" s="134">
        <v>271693.71999999997</v>
      </c>
      <c r="L476" s="135" t="s">
        <v>3205</v>
      </c>
      <c r="M476" s="135" t="s">
        <v>3428</v>
      </c>
      <c r="O476" s="75" t="s">
        <v>4665</v>
      </c>
      <c r="P476" s="78">
        <f t="shared" si="35"/>
        <v>271693.71999999997</v>
      </c>
      <c r="Q476" s="16">
        <f t="shared" si="36"/>
        <v>42074</v>
      </c>
      <c r="R476" t="str">
        <f t="shared" si="37"/>
        <v>2015OB000066</v>
      </c>
      <c r="S476" t="str">
        <f t="shared" si="38"/>
        <v>2015NE000025</v>
      </c>
      <c r="T476" t="str">
        <f t="shared" si="39"/>
        <v>pagamento para viabilizar repasse de recursos-FEM II ref.a 2ª parcela.conforme lei nº 15.335 de 25/06/2014,ao município de VERTENTES/PE. pavimentação e drenagem de ruas no municipio.</v>
      </c>
      <c r="V476" s="75" t="b">
        <f>A476='[1]FEM 2'!C476</f>
        <v>1</v>
      </c>
    </row>
    <row r="477" spans="1:22" ht="54" customHeight="1" x14ac:dyDescent="0.35">
      <c r="A477" s="133" t="s">
        <v>3429</v>
      </c>
      <c r="B477" s="132">
        <v>42074</v>
      </c>
      <c r="C477" s="133">
        <v>12</v>
      </c>
      <c r="D477" s="133" t="s">
        <v>1394</v>
      </c>
      <c r="E477" s="133" t="s">
        <v>3430</v>
      </c>
      <c r="F477" s="133" t="s">
        <v>3411</v>
      </c>
      <c r="G477" s="133" t="s">
        <v>3431</v>
      </c>
      <c r="H477" s="133" t="s">
        <v>2982</v>
      </c>
      <c r="I477" s="133" t="s">
        <v>1371</v>
      </c>
      <c r="J477" s="417" t="s">
        <v>3432</v>
      </c>
      <c r="K477" s="134">
        <v>815004.1</v>
      </c>
      <c r="L477" s="135" t="s">
        <v>3205</v>
      </c>
      <c r="M477" s="135" t="s">
        <v>3433</v>
      </c>
      <c r="O477" s="75" t="s">
        <v>4665</v>
      </c>
      <c r="P477" s="78">
        <f t="shared" si="35"/>
        <v>815004.1</v>
      </c>
      <c r="Q477" s="16">
        <f t="shared" si="36"/>
        <v>42074</v>
      </c>
      <c r="R477" t="str">
        <f t="shared" si="37"/>
        <v>2015OB000067</v>
      </c>
      <c r="S477" t="str">
        <f t="shared" si="38"/>
        <v>2015NE000026</v>
      </c>
      <c r="T477" t="str">
        <f t="shared" si="39"/>
        <v>pagamento para viabilizar repasse de recursos-FEM II ref.a 2ª parcela.conforme lei nº 15.335 de 25/06/2014,ao município de VITÓRIA DE SANTO ANTÃO/PE.pavimentação e qualificação de vias urbanas do municipio.</v>
      </c>
      <c r="V477" s="75" t="b">
        <f>A477='[1]FEM 2'!C477</f>
        <v>1</v>
      </c>
    </row>
    <row r="478" spans="1:22" ht="54" customHeight="1" x14ac:dyDescent="0.35">
      <c r="A478" s="133" t="s">
        <v>3434</v>
      </c>
      <c r="B478" s="132">
        <v>42074</v>
      </c>
      <c r="C478" s="133">
        <v>11</v>
      </c>
      <c r="D478" s="133" t="s">
        <v>1394</v>
      </c>
      <c r="E478" s="133" t="s">
        <v>3435</v>
      </c>
      <c r="F478" s="133" t="s">
        <v>3411</v>
      </c>
      <c r="G478" s="133" t="s">
        <v>3436</v>
      </c>
      <c r="H478" s="133" t="s">
        <v>3029</v>
      </c>
      <c r="I478" s="133" t="s">
        <v>1354</v>
      </c>
      <c r="J478" s="417" t="s">
        <v>3030</v>
      </c>
      <c r="K478" s="134">
        <v>199110.75</v>
      </c>
      <c r="L478" s="135" t="s">
        <v>3205</v>
      </c>
      <c r="M478" s="135" t="s">
        <v>3437</v>
      </c>
      <c r="O478" s="75" t="s">
        <v>4665</v>
      </c>
      <c r="P478" s="78">
        <f t="shared" si="35"/>
        <v>199110.75</v>
      </c>
      <c r="Q478" s="16">
        <f t="shared" si="36"/>
        <v>42074</v>
      </c>
      <c r="R478" t="str">
        <f t="shared" si="37"/>
        <v>2015OB000068</v>
      </c>
      <c r="S478" t="str">
        <f t="shared" si="38"/>
        <v>2015NE000027</v>
      </c>
      <c r="T478" t="str">
        <f t="shared" si="39"/>
        <v>pagamento para viabilizar repasse de recursos-FEM II ref.a 2ª parcela.conforme lei nº 15.335 de 25/06/2014,ao município de VENTUROSA/PE.pavimentação em paralelepipedo graniticos no municipio.</v>
      </c>
      <c r="V478" s="75" t="b">
        <f>A478='[1]FEM 2'!C478</f>
        <v>1</v>
      </c>
    </row>
    <row r="479" spans="1:22" ht="54" customHeight="1" x14ac:dyDescent="0.35">
      <c r="A479" s="133" t="s">
        <v>3438</v>
      </c>
      <c r="B479" s="132">
        <v>42074</v>
      </c>
      <c r="C479" s="133">
        <v>11</v>
      </c>
      <c r="D479" s="133" t="s">
        <v>1394</v>
      </c>
      <c r="E479" s="133" t="s">
        <v>3439</v>
      </c>
      <c r="F479" s="133" t="s">
        <v>3411</v>
      </c>
      <c r="G479" s="133" t="s">
        <v>3436</v>
      </c>
      <c r="H479" s="133" t="s">
        <v>3029</v>
      </c>
      <c r="I479" s="133" t="s">
        <v>1355</v>
      </c>
      <c r="J479" s="417" t="s">
        <v>3030</v>
      </c>
      <c r="K479" s="134">
        <v>22619.29</v>
      </c>
      <c r="L479" s="135" t="s">
        <v>3205</v>
      </c>
      <c r="M479" s="135" t="s">
        <v>7340</v>
      </c>
      <c r="O479" s="75" t="s">
        <v>4665</v>
      </c>
      <c r="P479" s="78">
        <f t="shared" si="35"/>
        <v>22619.29</v>
      </c>
      <c r="Q479" s="16">
        <f t="shared" si="36"/>
        <v>42074</v>
      </c>
      <c r="R479" t="str">
        <f t="shared" si="37"/>
        <v>2015OB000069</v>
      </c>
      <c r="S479" t="str">
        <f t="shared" si="38"/>
        <v>2015NE000027</v>
      </c>
      <c r="T479" t="str">
        <f t="shared" si="39"/>
        <v>Pagamento para viabilizar repasse de recursos-FEM II ref.a 2ª parcela.conforme lei nº 15.335 de 25/06/2014,ao município de VENTUROSA/PE.construção de unidadebásica de saúde no sítio carrapateira.</v>
      </c>
      <c r="V479" s="75" t="b">
        <f>A479='[1]FEM 2'!C479</f>
        <v>1</v>
      </c>
    </row>
    <row r="480" spans="1:22" ht="54" customHeight="1" x14ac:dyDescent="0.35">
      <c r="A480" s="133" t="s">
        <v>3441</v>
      </c>
      <c r="B480" s="132">
        <v>42074</v>
      </c>
      <c r="C480" s="133">
        <v>11</v>
      </c>
      <c r="D480" s="133" t="s">
        <v>1394</v>
      </c>
      <c r="E480" s="133" t="s">
        <v>3442</v>
      </c>
      <c r="F480" s="133" t="s">
        <v>3411</v>
      </c>
      <c r="G480" s="133" t="s">
        <v>3436</v>
      </c>
      <c r="H480" s="133" t="s">
        <v>3029</v>
      </c>
      <c r="I480" s="133" t="s">
        <v>1356</v>
      </c>
      <c r="J480" s="417" t="s">
        <v>3030</v>
      </c>
      <c r="K480" s="134">
        <v>4029.67</v>
      </c>
      <c r="L480" s="135" t="s">
        <v>3205</v>
      </c>
      <c r="M480" s="135" t="s">
        <v>3443</v>
      </c>
      <c r="O480" s="75" t="s">
        <v>4665</v>
      </c>
      <c r="P480" s="78">
        <f t="shared" si="35"/>
        <v>4029.67</v>
      </c>
      <c r="Q480" s="16">
        <f t="shared" si="36"/>
        <v>42074</v>
      </c>
      <c r="R480" t="str">
        <f t="shared" si="37"/>
        <v>2015OB000070</v>
      </c>
      <c r="S480" t="str">
        <f t="shared" si="38"/>
        <v>2015NE000027</v>
      </c>
      <c r="T480" t="str">
        <f t="shared" si="39"/>
        <v>pagamento para viabilizar repasse de recursos-FEM II ref.a 2ª parcela.conforme lei nº 15.335 de 25/06/2014,ao município de VENTUROSA/PE.reforma da praça Apolônio Cordeiro Vaz.</v>
      </c>
      <c r="V480" s="75" t="b">
        <f>A480='[1]FEM 2'!C480</f>
        <v>1</v>
      </c>
    </row>
    <row r="481" spans="1:22" ht="54" customHeight="1" x14ac:dyDescent="0.35">
      <c r="A481" s="133" t="s">
        <v>3444</v>
      </c>
      <c r="B481" s="132">
        <v>42074</v>
      </c>
      <c r="C481" s="133">
        <v>11</v>
      </c>
      <c r="D481" s="133" t="s">
        <v>1394</v>
      </c>
      <c r="E481" s="133" t="s">
        <v>3445</v>
      </c>
      <c r="F481" s="133" t="s">
        <v>3411</v>
      </c>
      <c r="G481" s="133" t="s">
        <v>3446</v>
      </c>
      <c r="H481" s="133" t="s">
        <v>1405</v>
      </c>
      <c r="I481" s="133" t="s">
        <v>874</v>
      </c>
      <c r="J481" s="417" t="s">
        <v>3447</v>
      </c>
      <c r="K481" s="134">
        <v>271457.8</v>
      </c>
      <c r="L481" s="135" t="s">
        <v>3205</v>
      </c>
      <c r="M481" s="135" t="s">
        <v>3448</v>
      </c>
      <c r="O481" s="75" t="s">
        <v>4665</v>
      </c>
      <c r="P481" s="78">
        <f t="shared" si="35"/>
        <v>271457.8</v>
      </c>
      <c r="Q481" s="16">
        <f t="shared" si="36"/>
        <v>42074</v>
      </c>
      <c r="R481" t="str">
        <f t="shared" si="37"/>
        <v>2015OB000071</v>
      </c>
      <c r="S481" t="str">
        <f t="shared" si="38"/>
        <v>2015NE000035</v>
      </c>
      <c r="T481" t="str">
        <f t="shared" si="39"/>
        <v>pagamento para viabilizar repasse de recursos-FEM II ref.a 2ª parcela.conforme lei nº 15.335 de 25/06/2014,ao município de ARAÇOIABA/PE.pavimentação e o calçamento de diversas ruas com paralelepípedo de pedras graniticas</v>
      </c>
      <c r="V481" s="75" t="b">
        <f>A481='[1]FEM 2'!C481</f>
        <v>1</v>
      </c>
    </row>
    <row r="482" spans="1:22" ht="54" customHeight="1" x14ac:dyDescent="0.35">
      <c r="A482" s="133" t="s">
        <v>3449</v>
      </c>
      <c r="B482" s="132">
        <v>42100</v>
      </c>
      <c r="C482" s="133">
        <v>11</v>
      </c>
      <c r="D482" s="133" t="s">
        <v>1394</v>
      </c>
      <c r="E482" s="133" t="s">
        <v>3450</v>
      </c>
      <c r="F482" s="133" t="s">
        <v>3451</v>
      </c>
      <c r="G482" s="133" t="s">
        <v>3452</v>
      </c>
      <c r="H482" s="133" t="s">
        <v>1672</v>
      </c>
      <c r="I482" s="133" t="s">
        <v>941</v>
      </c>
      <c r="J482" s="417" t="s">
        <v>3453</v>
      </c>
      <c r="K482" s="134">
        <v>211432.41</v>
      </c>
      <c r="L482" s="135" t="s">
        <v>3205</v>
      </c>
      <c r="M482" s="135" t="s">
        <v>3454</v>
      </c>
      <c r="O482" s="75" t="s">
        <v>4665</v>
      </c>
      <c r="P482" s="78">
        <f t="shared" si="35"/>
        <v>211432.41</v>
      </c>
      <c r="Q482" s="16">
        <f t="shared" si="36"/>
        <v>42100</v>
      </c>
      <c r="R482" t="str">
        <f t="shared" si="37"/>
        <v>2015OB000095</v>
      </c>
      <c r="S482" t="str">
        <f t="shared" si="38"/>
        <v>2015NE000042</v>
      </c>
      <c r="T482" t="str">
        <f t="shared" si="39"/>
        <v>Pagamento para viabilizar repasse de recursos-FEM II ,ao município de CABROBÓ/PE.ref. a 2ª parcela.construção de calçamento em várias ruas.conforme lei nº 15.335 de 25.06.2014.</v>
      </c>
      <c r="V482" s="75" t="b">
        <f>A482='[1]FEM 2'!C482</f>
        <v>1</v>
      </c>
    </row>
    <row r="483" spans="1:22" ht="54" customHeight="1" x14ac:dyDescent="0.35">
      <c r="A483" s="133" t="s">
        <v>3455</v>
      </c>
      <c r="B483" s="132">
        <v>42100</v>
      </c>
      <c r="C483" s="133">
        <v>11</v>
      </c>
      <c r="D483" s="133" t="s">
        <v>1394</v>
      </c>
      <c r="E483" s="133" t="s">
        <v>3456</v>
      </c>
      <c r="F483" s="133" t="s">
        <v>3451</v>
      </c>
      <c r="G483" s="133" t="s">
        <v>3452</v>
      </c>
      <c r="H483" s="133" t="s">
        <v>1672</v>
      </c>
      <c r="I483" s="133" t="s">
        <v>943</v>
      </c>
      <c r="J483" s="417" t="s">
        <v>3453</v>
      </c>
      <c r="K483" s="134">
        <v>150577.59</v>
      </c>
      <c r="L483" s="135" t="s">
        <v>3205</v>
      </c>
      <c r="M483" s="135" t="s">
        <v>3457</v>
      </c>
      <c r="O483" s="75" t="s">
        <v>4665</v>
      </c>
      <c r="P483" s="78">
        <f t="shared" si="35"/>
        <v>150577.59</v>
      </c>
      <c r="Q483" s="16">
        <f t="shared" si="36"/>
        <v>42100</v>
      </c>
      <c r="R483" t="str">
        <f t="shared" si="37"/>
        <v>2015OB000096</v>
      </c>
      <c r="S483" t="str">
        <f t="shared" si="38"/>
        <v>2015NE000042</v>
      </c>
      <c r="T483" t="str">
        <f t="shared" si="39"/>
        <v>Pagamento para viabilizar repasse de recursos-FEM II ,ao município de CABROBÓ/PE.ref. a 2ª parcela.Reforma da praça da Av. João Pires da Silva,conforme lei nº 15.335 de 25/06/2014.</v>
      </c>
      <c r="V483" s="75" t="b">
        <f>A483='[1]FEM 2'!C483</f>
        <v>1</v>
      </c>
    </row>
    <row r="484" spans="1:22" ht="54" customHeight="1" x14ac:dyDescent="0.35">
      <c r="A484" s="133" t="s">
        <v>3458</v>
      </c>
      <c r="B484" s="132">
        <v>42100</v>
      </c>
      <c r="C484" s="133">
        <v>11</v>
      </c>
      <c r="D484" s="133" t="s">
        <v>1394</v>
      </c>
      <c r="E484" s="133" t="s">
        <v>3459</v>
      </c>
      <c r="F484" s="133" t="s">
        <v>3451</v>
      </c>
      <c r="G484" s="133" t="s">
        <v>3460</v>
      </c>
      <c r="H484" s="133" t="s">
        <v>1702</v>
      </c>
      <c r="I484" s="133" t="s">
        <v>1003</v>
      </c>
      <c r="J484" s="417" t="s">
        <v>1703</v>
      </c>
      <c r="K484" s="134">
        <v>271698.13</v>
      </c>
      <c r="L484" s="135" t="s">
        <v>3205</v>
      </c>
      <c r="M484" s="135" t="s">
        <v>3461</v>
      </c>
      <c r="O484" s="75" t="s">
        <v>4665</v>
      </c>
      <c r="P484" s="78">
        <f t="shared" si="35"/>
        <v>271698.13</v>
      </c>
      <c r="Q484" s="16">
        <f t="shared" si="36"/>
        <v>42100</v>
      </c>
      <c r="R484" t="str">
        <f t="shared" si="37"/>
        <v>2015OB000097</v>
      </c>
      <c r="S484" t="str">
        <f t="shared" si="38"/>
        <v>2015NE000043</v>
      </c>
      <c r="T484" t="str">
        <f t="shared" si="39"/>
        <v>Pagamento para viabilizar repasse de recursos-FEM II ,ao município de CUMARU/PE.ref. a 2ª parcela.Pavimentação em paralelepípedo.conforme lei nº 15.335 de 25/06/2014.</v>
      </c>
      <c r="V484" s="75" t="b">
        <f>A484='[1]FEM 2'!C484</f>
        <v>1</v>
      </c>
    </row>
    <row r="485" spans="1:22" ht="54" customHeight="1" x14ac:dyDescent="0.35">
      <c r="A485" s="133" t="s">
        <v>3462</v>
      </c>
      <c r="B485" s="132">
        <v>42100</v>
      </c>
      <c r="C485" s="133">
        <v>11</v>
      </c>
      <c r="D485" s="133" t="s">
        <v>1394</v>
      </c>
      <c r="E485" s="133" t="s">
        <v>3463</v>
      </c>
      <c r="F485" s="133" t="s">
        <v>3451</v>
      </c>
      <c r="G485" s="133" t="s">
        <v>3464</v>
      </c>
      <c r="H485" s="133" t="s">
        <v>2186</v>
      </c>
      <c r="I485" s="133" t="s">
        <v>1156</v>
      </c>
      <c r="J485" s="417" t="s">
        <v>2187</v>
      </c>
      <c r="K485" s="134">
        <v>100106.07</v>
      </c>
      <c r="L485" s="135" t="s">
        <v>3205</v>
      </c>
      <c r="M485" s="135" t="s">
        <v>3465</v>
      </c>
      <c r="O485" s="75" t="s">
        <v>4665</v>
      </c>
      <c r="P485" s="78">
        <f t="shared" si="35"/>
        <v>100106.07</v>
      </c>
      <c r="Q485" s="16">
        <f t="shared" si="36"/>
        <v>42100</v>
      </c>
      <c r="R485" t="str">
        <f t="shared" si="37"/>
        <v>2015OB000098</v>
      </c>
      <c r="S485" t="str">
        <f t="shared" si="38"/>
        <v>2015NE000044</v>
      </c>
      <c r="T485" t="str">
        <f t="shared" si="39"/>
        <v>Pagamento p/viabilizar repasse de recursos-FEM II,ao município de MOREILÂNDIA/PE,revitalização do Estádio de Futebol.conforme lei nº 15.335 de 25/06/2014.</v>
      </c>
      <c r="V485" s="75" t="b">
        <f>A485='[1]FEM 2'!C485</f>
        <v>1</v>
      </c>
    </row>
    <row r="486" spans="1:22" ht="54" customHeight="1" x14ac:dyDescent="0.35">
      <c r="A486" s="133" t="s">
        <v>3466</v>
      </c>
      <c r="B486" s="132">
        <v>42100</v>
      </c>
      <c r="C486" s="133">
        <v>11</v>
      </c>
      <c r="D486" s="133" t="s">
        <v>1394</v>
      </c>
      <c r="E486" s="133" t="s">
        <v>3467</v>
      </c>
      <c r="F486" s="133" t="s">
        <v>3451</v>
      </c>
      <c r="G486" s="133" t="s">
        <v>3464</v>
      </c>
      <c r="H486" s="133" t="s">
        <v>2186</v>
      </c>
      <c r="I486" s="133" t="s">
        <v>1159</v>
      </c>
      <c r="J486" s="417" t="s">
        <v>2187</v>
      </c>
      <c r="K486" s="134">
        <v>28168.44</v>
      </c>
      <c r="L486" s="135" t="s">
        <v>3205</v>
      </c>
      <c r="M486" s="135" t="s">
        <v>3468</v>
      </c>
      <c r="O486" s="75" t="s">
        <v>4665</v>
      </c>
      <c r="P486" s="78">
        <f t="shared" si="35"/>
        <v>28168.44</v>
      </c>
      <c r="Q486" s="16">
        <f t="shared" si="36"/>
        <v>42100</v>
      </c>
      <c r="R486" t="str">
        <f t="shared" si="37"/>
        <v>2015OB000099</v>
      </c>
      <c r="S486" t="str">
        <f t="shared" si="38"/>
        <v>2015NE000044</v>
      </c>
      <c r="T486" t="str">
        <f t="shared" si="39"/>
        <v>Pagamento p/viabilizar repasse de recursos-FEM II,ao município de MOREILÂNDIA/PE,construção do muro da creche da rua Pedro Ribeiro.Con- forme lei nº 15.335 de 25/06/2014.</v>
      </c>
      <c r="V486" s="75" t="b">
        <f>A486='[1]FEM 2'!C486</f>
        <v>1</v>
      </c>
    </row>
    <row r="487" spans="1:22" ht="54" customHeight="1" x14ac:dyDescent="0.35">
      <c r="A487" s="133" t="s">
        <v>3469</v>
      </c>
      <c r="B487" s="132">
        <v>42100</v>
      </c>
      <c r="C487" s="133">
        <v>11</v>
      </c>
      <c r="D487" s="133" t="s">
        <v>1394</v>
      </c>
      <c r="E487" s="133" t="s">
        <v>3470</v>
      </c>
      <c r="F487" s="133" t="s">
        <v>3451</v>
      </c>
      <c r="G487" s="133" t="s">
        <v>3464</v>
      </c>
      <c r="H487" s="133" t="s">
        <v>2186</v>
      </c>
      <c r="I487" s="133" t="s">
        <v>1157</v>
      </c>
      <c r="J487" s="417" t="s">
        <v>2187</v>
      </c>
      <c r="K487" s="134">
        <v>34599.08</v>
      </c>
      <c r="L487" s="135" t="s">
        <v>3205</v>
      </c>
      <c r="M487" s="135" t="s">
        <v>3471</v>
      </c>
      <c r="O487" s="75" t="s">
        <v>4665</v>
      </c>
      <c r="P487" s="78">
        <f t="shared" si="35"/>
        <v>34599.08</v>
      </c>
      <c r="Q487" s="16">
        <f t="shared" si="36"/>
        <v>42100</v>
      </c>
      <c r="R487" t="str">
        <f t="shared" si="37"/>
        <v>2015OB000100</v>
      </c>
      <c r="S487" t="str">
        <f t="shared" si="38"/>
        <v>2015NE000044</v>
      </c>
      <c r="T487" t="str">
        <f t="shared" si="39"/>
        <v>Pagamento p/viabilizar repasse de recursos-FEM II,ao município de MOREILÂNDIA/PE,construção do muro da creche do loteamento Santa Teresinha.conforme lei nº 15.335 de 25/06/2014.</v>
      </c>
      <c r="V487" s="75" t="b">
        <f>A487='[1]FEM 2'!C487</f>
        <v>1</v>
      </c>
    </row>
    <row r="488" spans="1:22" ht="54" customHeight="1" x14ac:dyDescent="0.35">
      <c r="A488" s="133" t="s">
        <v>3472</v>
      </c>
      <c r="B488" s="132">
        <v>42100</v>
      </c>
      <c r="C488" s="133">
        <v>11</v>
      </c>
      <c r="D488" s="133" t="s">
        <v>1394</v>
      </c>
      <c r="E488" s="133" t="s">
        <v>3473</v>
      </c>
      <c r="F488" s="133" t="s">
        <v>3451</v>
      </c>
      <c r="G488" s="133" t="s">
        <v>3464</v>
      </c>
      <c r="H488" s="133" t="s">
        <v>2186</v>
      </c>
      <c r="I488" s="133" t="s">
        <v>1160</v>
      </c>
      <c r="J488" s="417" t="s">
        <v>2187</v>
      </c>
      <c r="K488" s="134">
        <v>18258.39</v>
      </c>
      <c r="L488" s="135" t="s">
        <v>3205</v>
      </c>
      <c r="M488" s="135" t="s">
        <v>3474</v>
      </c>
      <c r="O488" s="75" t="s">
        <v>4665</v>
      </c>
      <c r="P488" s="78">
        <f t="shared" si="35"/>
        <v>18258.39</v>
      </c>
      <c r="Q488" s="16">
        <f t="shared" si="36"/>
        <v>42100</v>
      </c>
      <c r="R488" t="str">
        <f t="shared" si="37"/>
        <v>2015OB000101</v>
      </c>
      <c r="S488" t="str">
        <f t="shared" si="38"/>
        <v>2015NE000044</v>
      </c>
      <c r="T488" t="str">
        <f t="shared" si="39"/>
        <v>Pagamento p/viabilizar repasse de recursos-FEM II,ao município de MOREILÂNDIA/PE,construção do muro da quadra de Caririmirim.conforme lei nº 15.335 de 25/06/2014</v>
      </c>
      <c r="V488" s="75" t="b">
        <f>A488='[1]FEM 2'!C488</f>
        <v>1</v>
      </c>
    </row>
    <row r="489" spans="1:22" ht="54" customHeight="1" x14ac:dyDescent="0.35">
      <c r="A489" s="133" t="s">
        <v>3475</v>
      </c>
      <c r="B489" s="132">
        <v>42100</v>
      </c>
      <c r="C489" s="133">
        <v>12</v>
      </c>
      <c r="D489" s="133" t="s">
        <v>1394</v>
      </c>
      <c r="E489" s="133" t="s">
        <v>3476</v>
      </c>
      <c r="F489" s="133" t="s">
        <v>3451</v>
      </c>
      <c r="G489" s="133" t="s">
        <v>3361</v>
      </c>
      <c r="H489" s="133" t="s">
        <v>1613</v>
      </c>
      <c r="I489" s="133" t="s">
        <v>930</v>
      </c>
      <c r="J489" s="417" t="s">
        <v>1615</v>
      </c>
      <c r="K489" s="134">
        <v>46654.47</v>
      </c>
      <c r="L489" s="135" t="s">
        <v>3205</v>
      </c>
      <c r="M489" s="135" t="s">
        <v>3477</v>
      </c>
      <c r="O489" s="75" t="s">
        <v>4665</v>
      </c>
      <c r="P489" s="78">
        <f t="shared" si="35"/>
        <v>46654.47</v>
      </c>
      <c r="Q489" s="16">
        <f t="shared" si="36"/>
        <v>42100</v>
      </c>
      <c r="R489" t="str">
        <f t="shared" si="37"/>
        <v>2015OB000103</v>
      </c>
      <c r="S489" t="str">
        <f t="shared" si="38"/>
        <v>2015NE000006</v>
      </c>
      <c r="T489" t="str">
        <f t="shared" si="39"/>
        <v>pagamento para viabilizar repasse de recursos-FEM ao município de BREJINHO/PE. ref. a reforma do Estadio Municipal.conforme lei nº 15.335 de 25/06/2014</v>
      </c>
      <c r="V489" s="75" t="b">
        <f>A489='[1]FEM 2'!C489</f>
        <v>1</v>
      </c>
    </row>
    <row r="490" spans="1:22" ht="54" customHeight="1" x14ac:dyDescent="0.35">
      <c r="A490" s="50" t="s">
        <v>3478</v>
      </c>
      <c r="B490" s="51">
        <v>42142</v>
      </c>
      <c r="C490" s="50">
        <v>12</v>
      </c>
      <c r="D490" s="50" t="s">
        <v>1394</v>
      </c>
      <c r="E490" s="50" t="s">
        <v>3479</v>
      </c>
      <c r="F490" s="50" t="s">
        <v>3480</v>
      </c>
      <c r="G490" s="50" t="s">
        <v>3481</v>
      </c>
      <c r="H490" s="50" t="s">
        <v>2662</v>
      </c>
      <c r="I490" s="50" t="s">
        <v>1342</v>
      </c>
      <c r="J490" s="418" t="s">
        <v>3482</v>
      </c>
      <c r="K490" s="52">
        <v>407543.93</v>
      </c>
      <c r="L490" s="53" t="s">
        <v>3205</v>
      </c>
      <c r="M490" s="53" t="s">
        <v>3483</v>
      </c>
      <c r="O490" s="75" t="s">
        <v>4665</v>
      </c>
      <c r="P490" s="78">
        <f t="shared" si="35"/>
        <v>407543.93</v>
      </c>
      <c r="Q490" s="16">
        <f t="shared" si="36"/>
        <v>42142</v>
      </c>
      <c r="R490" t="str">
        <f t="shared" si="37"/>
        <v>2015OB000131</v>
      </c>
      <c r="S490" t="str">
        <f t="shared" si="38"/>
        <v>2015NE000058</v>
      </c>
      <c r="T490" t="str">
        <f t="shared" si="39"/>
        <v>Pagamento para viabilizar repasse de recursos-FEM II,ao municipio de TORITAMA/PE, ref. a 2ª parcela.conforme lei nº 15.335 de 25/06/2014.Pavimentação de ruas do municipio de Toritama através da execução de obras de infraestrutura em diversas ruas. implantação de meio-fio em pedras graniticas.</v>
      </c>
      <c r="V490" s="75" t="b">
        <f>A490='[1]FEM 2'!C490</f>
        <v>1</v>
      </c>
    </row>
    <row r="491" spans="1:22" ht="54" customHeight="1" x14ac:dyDescent="0.35">
      <c r="A491" s="50" t="s">
        <v>3484</v>
      </c>
      <c r="B491" s="51">
        <v>42142</v>
      </c>
      <c r="C491" s="50">
        <v>12</v>
      </c>
      <c r="D491" s="50" t="s">
        <v>1394</v>
      </c>
      <c r="E491" s="50" t="s">
        <v>3485</v>
      </c>
      <c r="F491" s="50" t="s">
        <v>3480</v>
      </c>
      <c r="G491" s="50" t="s">
        <v>3486</v>
      </c>
      <c r="H491" s="50" t="s">
        <v>1992</v>
      </c>
      <c r="I491" s="50" t="s">
        <v>1143</v>
      </c>
      <c r="J491" s="418" t="s">
        <v>1993</v>
      </c>
      <c r="K491" s="52">
        <v>383251.47</v>
      </c>
      <c r="L491" s="53" t="s">
        <v>3205</v>
      </c>
      <c r="M491" s="53" t="s">
        <v>3487</v>
      </c>
      <c r="O491" s="75" t="s">
        <v>4665</v>
      </c>
      <c r="P491" s="78">
        <f t="shared" si="35"/>
        <v>383251.47</v>
      </c>
      <c r="Q491" s="16">
        <f t="shared" si="36"/>
        <v>42142</v>
      </c>
      <c r="R491" t="str">
        <f t="shared" si="37"/>
        <v>2015OB000132</v>
      </c>
      <c r="S491" t="str">
        <f t="shared" si="38"/>
        <v>2015NE000057</v>
      </c>
      <c r="T491" t="str">
        <f t="shared" si="39"/>
        <v>Pagamento p/viabilizar repasse de recursos-FEM II ao municipio de LIMOEIRO/PE,ref. a 2ª parcela.conforme lei nº 15.335 de 25/06/2014.pavimentação em paralelepipedo e drenagem superficial de águas pluviais.</v>
      </c>
      <c r="V491" s="75" t="b">
        <f>A491='[1]FEM 2'!C491</f>
        <v>1</v>
      </c>
    </row>
    <row r="492" spans="1:22" ht="54" customHeight="1" x14ac:dyDescent="0.35">
      <c r="A492" s="50" t="s">
        <v>3488</v>
      </c>
      <c r="B492" s="51">
        <v>42142</v>
      </c>
      <c r="C492" s="50">
        <v>12</v>
      </c>
      <c r="D492" s="50" t="s">
        <v>1394</v>
      </c>
      <c r="E492" s="50" t="s">
        <v>3489</v>
      </c>
      <c r="F492" s="50" t="s">
        <v>3480</v>
      </c>
      <c r="G492" s="50" t="s">
        <v>3486</v>
      </c>
      <c r="H492" s="50" t="s">
        <v>1992</v>
      </c>
      <c r="I492" s="50" t="s">
        <v>1142</v>
      </c>
      <c r="J492" s="418" t="s">
        <v>1993</v>
      </c>
      <c r="K492" s="52">
        <v>76658.649999999994</v>
      </c>
      <c r="L492" s="53" t="s">
        <v>3205</v>
      </c>
      <c r="M492" s="53" t="s">
        <v>3490</v>
      </c>
      <c r="O492" s="75" t="s">
        <v>4665</v>
      </c>
      <c r="P492" s="78">
        <f t="shared" si="35"/>
        <v>76658.649999999994</v>
      </c>
      <c r="Q492" s="16">
        <f t="shared" si="36"/>
        <v>42142</v>
      </c>
      <c r="R492" t="str">
        <f t="shared" si="37"/>
        <v>2015OB000133</v>
      </c>
      <c r="S492" t="str">
        <f t="shared" si="38"/>
        <v>2015NE000057</v>
      </c>
      <c r="T492" t="str">
        <f t="shared" si="39"/>
        <v>Pagamento p/viabilizar repasse de recursos-FEM II ao municipio de LIMOEIRO/PE,ref. a 2ª parcela.conforme lei nº 15.335 de 25/06/2014.Construção de duas praças,uma na comunidade Rural de Campo Grande e outra no Bairro da Cohab Velha.</v>
      </c>
      <c r="V492" s="75" t="b">
        <f>A492='[1]FEM 2'!C492</f>
        <v>1</v>
      </c>
    </row>
    <row r="493" spans="1:22" ht="54" customHeight="1" x14ac:dyDescent="0.35">
      <c r="A493" s="50" t="s">
        <v>3491</v>
      </c>
      <c r="B493" s="51">
        <v>42142</v>
      </c>
      <c r="C493" s="50">
        <v>11</v>
      </c>
      <c r="D493" s="50" t="s">
        <v>1394</v>
      </c>
      <c r="E493" s="50" t="s">
        <v>3492</v>
      </c>
      <c r="F493" s="50" t="s">
        <v>3480</v>
      </c>
      <c r="G493" s="50" t="s">
        <v>3493</v>
      </c>
      <c r="H493" s="50" t="s">
        <v>2597</v>
      </c>
      <c r="I493" s="50" t="s">
        <v>1336</v>
      </c>
      <c r="J493" s="418" t="s">
        <v>2598</v>
      </c>
      <c r="K493" s="52">
        <v>11146.41</v>
      </c>
      <c r="L493" s="53" t="s">
        <v>3205</v>
      </c>
      <c r="M493" s="53" t="s">
        <v>3494</v>
      </c>
      <c r="O493" s="75" t="s">
        <v>4665</v>
      </c>
      <c r="P493" s="78">
        <f t="shared" si="35"/>
        <v>11146.41</v>
      </c>
      <c r="Q493" s="16">
        <f t="shared" si="36"/>
        <v>42142</v>
      </c>
      <c r="R493" t="str">
        <f t="shared" si="37"/>
        <v>2015OB000134</v>
      </c>
      <c r="S493" t="str">
        <f t="shared" si="38"/>
        <v>2015NE000059</v>
      </c>
      <c r="T493" t="str">
        <f t="shared" si="39"/>
        <v>Pagamento p/viabilizar repasse de recursos-FEM II ao municipio deTaquaritinga do Norte/PE,ref. a 2ª parcela.conforme lei nº 15.335 de 25/06/2014.Reforma e Ampliação do Posto de Saúde de Algodão.</v>
      </c>
      <c r="V493" s="75" t="b">
        <f>A493='[1]FEM 2'!C493</f>
        <v>1</v>
      </c>
    </row>
    <row r="494" spans="1:22" ht="54" customHeight="1" x14ac:dyDescent="0.35">
      <c r="A494" s="50" t="s">
        <v>3495</v>
      </c>
      <c r="B494" s="51">
        <v>42142</v>
      </c>
      <c r="C494" s="50">
        <v>11</v>
      </c>
      <c r="D494" s="50" t="s">
        <v>1394</v>
      </c>
      <c r="E494" s="50" t="s">
        <v>3496</v>
      </c>
      <c r="F494" s="50" t="s">
        <v>3480</v>
      </c>
      <c r="G494" s="50" t="s">
        <v>3493</v>
      </c>
      <c r="H494" s="50" t="s">
        <v>2597</v>
      </c>
      <c r="I494" s="50" t="s">
        <v>1337</v>
      </c>
      <c r="J494" s="418" t="s">
        <v>2598</v>
      </c>
      <c r="K494" s="52">
        <v>117024.66</v>
      </c>
      <c r="L494" s="53" t="s">
        <v>3205</v>
      </c>
      <c r="M494" s="53" t="s">
        <v>3497</v>
      </c>
      <c r="O494" s="75" t="s">
        <v>4665</v>
      </c>
      <c r="P494" s="78">
        <f t="shared" si="35"/>
        <v>117024.66</v>
      </c>
      <c r="Q494" s="16">
        <f t="shared" si="36"/>
        <v>42142</v>
      </c>
      <c r="R494" t="str">
        <f t="shared" si="37"/>
        <v>2015OB000135</v>
      </c>
      <c r="S494" t="str">
        <f t="shared" si="38"/>
        <v>2015NE000059</v>
      </c>
      <c r="T494" t="str">
        <f t="shared" si="39"/>
        <v>Pagamento p/viabilizar repasse de recursos-FEM II ao municipio deTaquaritinga do Norte/PE,ref. a 2ª parcela.conforme lei nº 15.335 de 25/06/2014. Projeto de Reforma com Cobertura da Quadra de Esporte ,Estanislau Pires e Construção de Quadra Coberta no Distrito de Pão de Açucar.</v>
      </c>
      <c r="V494" s="75" t="b">
        <f>A494='[1]FEM 2'!C494</f>
        <v>1</v>
      </c>
    </row>
    <row r="495" spans="1:22" ht="54" customHeight="1" x14ac:dyDescent="0.35">
      <c r="A495" s="50" t="s">
        <v>3498</v>
      </c>
      <c r="B495" s="51">
        <v>42142</v>
      </c>
      <c r="C495" s="50">
        <v>11</v>
      </c>
      <c r="D495" s="50" t="s">
        <v>1394</v>
      </c>
      <c r="E495" s="50" t="s">
        <v>3499</v>
      </c>
      <c r="F495" s="50" t="s">
        <v>3480</v>
      </c>
      <c r="G495" s="50" t="s">
        <v>3493</v>
      </c>
      <c r="H495" s="50" t="s">
        <v>2597</v>
      </c>
      <c r="I495" s="50" t="s">
        <v>1335</v>
      </c>
      <c r="J495" s="418" t="s">
        <v>2598</v>
      </c>
      <c r="K495" s="52">
        <v>188170.43</v>
      </c>
      <c r="L495" s="53" t="s">
        <v>3205</v>
      </c>
      <c r="M495" s="53" t="s">
        <v>3500</v>
      </c>
      <c r="O495" s="75" t="s">
        <v>4665</v>
      </c>
      <c r="P495" s="78">
        <f t="shared" si="35"/>
        <v>188170.43</v>
      </c>
      <c r="Q495" s="16">
        <f t="shared" si="36"/>
        <v>42142</v>
      </c>
      <c r="R495" t="str">
        <f t="shared" si="37"/>
        <v>2015OB000136</v>
      </c>
      <c r="S495" t="str">
        <f t="shared" si="38"/>
        <v>2015NE000059</v>
      </c>
      <c r="T495" t="str">
        <f t="shared" si="39"/>
        <v>Pagamento p/viabilizar repasse de recursos-FEM II ao municipio deTaquaritinga do Norte/PE,ref. a 2ª parcela.conforme lei nº 15.335 de 25/06/2014. Urbanização/Pavimentação de vias Públicas.</v>
      </c>
      <c r="V495" s="75" t="b">
        <f>A495='[1]FEM 2'!C495</f>
        <v>1</v>
      </c>
    </row>
    <row r="496" spans="1:22" ht="54" customHeight="1" x14ac:dyDescent="0.35">
      <c r="A496" s="50" t="s">
        <v>3501</v>
      </c>
      <c r="B496" s="51">
        <v>42142</v>
      </c>
      <c r="C496" s="50">
        <v>11</v>
      </c>
      <c r="D496" s="50" t="s">
        <v>1394</v>
      </c>
      <c r="E496" s="50" t="s">
        <v>3502</v>
      </c>
      <c r="F496" s="50" t="s">
        <v>3480</v>
      </c>
      <c r="G496" s="50" t="s">
        <v>3503</v>
      </c>
      <c r="H496" s="50" t="s">
        <v>3185</v>
      </c>
      <c r="I496" s="50" t="s">
        <v>965</v>
      </c>
      <c r="J496" s="418" t="s">
        <v>3504</v>
      </c>
      <c r="K496" s="52">
        <v>315259.56</v>
      </c>
      <c r="L496" s="53" t="s">
        <v>3205</v>
      </c>
      <c r="M496" s="53" t="s">
        <v>3505</v>
      </c>
      <c r="O496" s="75" t="s">
        <v>4665</v>
      </c>
      <c r="P496" s="78">
        <f t="shared" si="35"/>
        <v>315259.56</v>
      </c>
      <c r="Q496" s="16">
        <f t="shared" si="36"/>
        <v>42142</v>
      </c>
      <c r="R496" t="str">
        <f t="shared" si="37"/>
        <v>2015OB000137</v>
      </c>
      <c r="S496" t="str">
        <f t="shared" si="38"/>
        <v>2015NE000060</v>
      </c>
      <c r="T496" t="str">
        <f t="shared" si="39"/>
        <v>Pagamento p/viabilizar repasse de recursos-FEM II ao municipio de CANHOTINHO/PE,ref. a 2ª parcela.conforme lei nº 15.335 de 25/06/2014.Recuperação de Estradas Vicinais no Municipio.</v>
      </c>
      <c r="V496" s="75" t="b">
        <f>A496='[1]FEM 2'!C496</f>
        <v>1</v>
      </c>
    </row>
    <row r="497" spans="1:22" ht="54" customHeight="1" x14ac:dyDescent="0.35">
      <c r="A497" s="50" t="s">
        <v>3506</v>
      </c>
      <c r="B497" s="51">
        <v>42142</v>
      </c>
      <c r="C497" s="50">
        <v>11</v>
      </c>
      <c r="D497" s="50" t="s">
        <v>1394</v>
      </c>
      <c r="E497" s="50" t="s">
        <v>3507</v>
      </c>
      <c r="F497" s="50" t="s">
        <v>3480</v>
      </c>
      <c r="G497" s="50" t="s">
        <v>3508</v>
      </c>
      <c r="H497" s="50" t="s">
        <v>2948</v>
      </c>
      <c r="I497" s="50" t="s">
        <v>1291</v>
      </c>
      <c r="J497" s="418" t="s">
        <v>3509</v>
      </c>
      <c r="K497" s="52">
        <v>80495.58</v>
      </c>
      <c r="L497" s="53" t="s">
        <v>3205</v>
      </c>
      <c r="M497" s="53" t="s">
        <v>3510</v>
      </c>
      <c r="O497" s="75" t="s">
        <v>4665</v>
      </c>
      <c r="P497" s="78">
        <f t="shared" si="35"/>
        <v>80495.58</v>
      </c>
      <c r="Q497" s="16">
        <f t="shared" si="36"/>
        <v>42142</v>
      </c>
      <c r="R497" t="str">
        <f t="shared" si="37"/>
        <v>2015OB000138</v>
      </c>
      <c r="S497" t="str">
        <f t="shared" si="38"/>
        <v>2015NE000063</v>
      </c>
      <c r="T497" t="str">
        <f t="shared" si="39"/>
        <v>Pagamento p/viabilizar repasse de recursos-FEM II ao municipio de SÃO JOÃO/PE,ref. a 2ª parcela.conforme lei nº 15.335 de 25/06/2014.Parque de Exposição de Animais.</v>
      </c>
      <c r="V497" s="75" t="b">
        <f>A497='[1]FEM 2'!C497</f>
        <v>1</v>
      </c>
    </row>
    <row r="498" spans="1:22" ht="54" customHeight="1" x14ac:dyDescent="0.35">
      <c r="A498" s="50" t="s">
        <v>3511</v>
      </c>
      <c r="B498" s="51">
        <v>42142</v>
      </c>
      <c r="C498" s="50">
        <v>11</v>
      </c>
      <c r="D498" s="50" t="s">
        <v>1394</v>
      </c>
      <c r="E498" s="50" t="s">
        <v>3512</v>
      </c>
      <c r="F498" s="50" t="s">
        <v>3480</v>
      </c>
      <c r="G498" s="50" t="s">
        <v>3508</v>
      </c>
      <c r="H498" s="50" t="s">
        <v>2948</v>
      </c>
      <c r="I498" s="50" t="s">
        <v>1290</v>
      </c>
      <c r="J498" s="418" t="s">
        <v>3509</v>
      </c>
      <c r="K498" s="52">
        <v>184963.07</v>
      </c>
      <c r="L498" s="53" t="s">
        <v>3205</v>
      </c>
      <c r="M498" s="53" t="s">
        <v>3513</v>
      </c>
      <c r="O498" s="75" t="s">
        <v>4665</v>
      </c>
      <c r="P498" s="78">
        <f t="shared" si="35"/>
        <v>184963.07</v>
      </c>
      <c r="Q498" s="16">
        <f t="shared" si="36"/>
        <v>42142</v>
      </c>
      <c r="R498" t="str">
        <f t="shared" si="37"/>
        <v>2015OB000139</v>
      </c>
      <c r="S498" t="str">
        <f t="shared" si="38"/>
        <v>2015NE000063</v>
      </c>
      <c r="T498" t="str">
        <f t="shared" si="39"/>
        <v>Pagamento p/viabilizar repasse de recursos-FEM II ao municipio de SÃO JOÃO/PE,ref. a 2ª parcela.conforme lei nº 15.335 de 25/06/2014.Pavimentação em TSD em diversas ruas do municipio.</v>
      </c>
      <c r="V498" s="75" t="b">
        <f>A498='[1]FEM 2'!C498</f>
        <v>1</v>
      </c>
    </row>
    <row r="499" spans="1:22" ht="54" customHeight="1" x14ac:dyDescent="0.35">
      <c r="A499" s="50" t="s">
        <v>3514</v>
      </c>
      <c r="B499" s="51">
        <v>42142</v>
      </c>
      <c r="C499" s="50">
        <v>11</v>
      </c>
      <c r="D499" s="50" t="s">
        <v>1394</v>
      </c>
      <c r="E499" s="50" t="s">
        <v>3515</v>
      </c>
      <c r="F499" s="50" t="s">
        <v>3516</v>
      </c>
      <c r="G499" s="50" t="s">
        <v>3517</v>
      </c>
      <c r="H499" s="50" t="s">
        <v>1708</v>
      </c>
      <c r="I499" s="50" t="s">
        <v>1009</v>
      </c>
      <c r="J499" s="418" t="s">
        <v>1709</v>
      </c>
      <c r="K499" s="52">
        <v>74832.09</v>
      </c>
      <c r="L499" s="53" t="s">
        <v>3205</v>
      </c>
      <c r="M499" s="53" t="s">
        <v>3518</v>
      </c>
      <c r="O499" s="75" t="s">
        <v>4665</v>
      </c>
      <c r="P499" s="78">
        <f t="shared" si="35"/>
        <v>74832.09</v>
      </c>
      <c r="Q499" s="16">
        <f t="shared" si="36"/>
        <v>42142</v>
      </c>
      <c r="R499" t="str">
        <f t="shared" si="37"/>
        <v>2015OB000140</v>
      </c>
      <c r="S499" t="str">
        <f t="shared" si="38"/>
        <v>2015NE000061</v>
      </c>
      <c r="T499" t="str">
        <f t="shared" si="39"/>
        <v>Pagamento p/viabilizar repasse de recursos-FEM II ao municipio de CUPIRA/PE,ref. a 2ª parcela.conforme lei nº 15.335 de 25/06/2014. Construção do mercado de carne no bairro Novo Horizonte.</v>
      </c>
      <c r="V499" s="75" t="b">
        <f>A499='[1]FEM 2'!C499</f>
        <v>1</v>
      </c>
    </row>
    <row r="500" spans="1:22" ht="54" customHeight="1" x14ac:dyDescent="0.35">
      <c r="A500" s="50" t="s">
        <v>3519</v>
      </c>
      <c r="B500" s="51">
        <v>42142</v>
      </c>
      <c r="C500" s="50">
        <v>11</v>
      </c>
      <c r="D500" s="50" t="s">
        <v>1394</v>
      </c>
      <c r="E500" s="50" t="s">
        <v>3520</v>
      </c>
      <c r="F500" s="50" t="s">
        <v>3516</v>
      </c>
      <c r="G500" s="50" t="s">
        <v>3517</v>
      </c>
      <c r="H500" s="50" t="s">
        <v>1708</v>
      </c>
      <c r="I500" s="50" t="s">
        <v>1004</v>
      </c>
      <c r="J500" s="418" t="s">
        <v>1709</v>
      </c>
      <c r="K500" s="52">
        <v>21357.31</v>
      </c>
      <c r="L500" s="53" t="s">
        <v>3205</v>
      </c>
      <c r="M500" s="53" t="s">
        <v>3521</v>
      </c>
      <c r="O500" s="75" t="s">
        <v>4665</v>
      </c>
      <c r="P500" s="78">
        <f t="shared" si="35"/>
        <v>21357.31</v>
      </c>
      <c r="Q500" s="16">
        <f t="shared" si="36"/>
        <v>42142</v>
      </c>
      <c r="R500" t="str">
        <f t="shared" si="37"/>
        <v>2015OB000141</v>
      </c>
      <c r="S500" t="str">
        <f t="shared" si="38"/>
        <v>2015NE000061</v>
      </c>
      <c r="T500" t="str">
        <f t="shared" si="39"/>
        <v>Pagamento p/viabilizar repasse de recursos-FEM II ao municipio de CUPIRA/PE,ref. a 2ª parcela.conforme lei nº 15.335 de 25/06/2014. Adequação do Mercado Público Municipal para implantação do Mercado de Peixe.</v>
      </c>
      <c r="V500" s="75" t="b">
        <f>A500='[1]FEM 2'!C500</f>
        <v>1</v>
      </c>
    </row>
    <row r="501" spans="1:22" ht="54" customHeight="1" x14ac:dyDescent="0.35">
      <c r="A501" s="50" t="s">
        <v>3522</v>
      </c>
      <c r="B501" s="51">
        <v>42142</v>
      </c>
      <c r="C501" s="50">
        <v>11</v>
      </c>
      <c r="D501" s="50" t="s">
        <v>1394</v>
      </c>
      <c r="E501" s="50" t="s">
        <v>3523</v>
      </c>
      <c r="F501" s="50" t="s">
        <v>3516</v>
      </c>
      <c r="G501" s="50" t="s">
        <v>3517</v>
      </c>
      <c r="H501" s="50" t="s">
        <v>1708</v>
      </c>
      <c r="I501" s="50" t="s">
        <v>1008</v>
      </c>
      <c r="J501" s="418" t="s">
        <v>1709</v>
      </c>
      <c r="K501" s="52">
        <v>159615.97</v>
      </c>
      <c r="L501" s="53" t="s">
        <v>3205</v>
      </c>
      <c r="M501" s="53" t="s">
        <v>3524</v>
      </c>
      <c r="O501" s="75" t="s">
        <v>4665</v>
      </c>
      <c r="P501" s="78">
        <f t="shared" si="35"/>
        <v>159615.97</v>
      </c>
      <c r="Q501" s="16">
        <f t="shared" si="36"/>
        <v>42142</v>
      </c>
      <c r="R501" t="str">
        <f t="shared" si="37"/>
        <v>2015OB000142</v>
      </c>
      <c r="S501" t="str">
        <f t="shared" si="38"/>
        <v>2015NE000061</v>
      </c>
      <c r="T501" t="str">
        <f t="shared" si="39"/>
        <v>Pagamento p/viabilizar repasse de recursos-FEM II ao municipio de CUPIRA/PE,ref. a 2ª parcela.conforme lei nº 15.335 de 25/06/2014. Construção de Pavimentação em paralelepipedo graniticos.</v>
      </c>
      <c r="V501" s="75" t="b">
        <f>A501='[1]FEM 2'!C501</f>
        <v>1</v>
      </c>
    </row>
    <row r="502" spans="1:22" ht="54" customHeight="1" x14ac:dyDescent="0.35">
      <c r="A502" s="50" t="s">
        <v>3525</v>
      </c>
      <c r="B502" s="51">
        <v>42142</v>
      </c>
      <c r="C502" s="50">
        <v>11</v>
      </c>
      <c r="D502" s="50" t="s">
        <v>1394</v>
      </c>
      <c r="E502" s="50" t="s">
        <v>3526</v>
      </c>
      <c r="F502" s="50" t="s">
        <v>3516</v>
      </c>
      <c r="G502" s="50" t="s">
        <v>3517</v>
      </c>
      <c r="H502" s="50" t="s">
        <v>1708</v>
      </c>
      <c r="I502" s="50" t="s">
        <v>1006</v>
      </c>
      <c r="J502" s="418" t="s">
        <v>1709</v>
      </c>
      <c r="K502" s="52">
        <v>15890.5</v>
      </c>
      <c r="L502" s="53" t="s">
        <v>3205</v>
      </c>
      <c r="M502" s="53" t="s">
        <v>3527</v>
      </c>
      <c r="O502" s="75" t="s">
        <v>4665</v>
      </c>
      <c r="P502" s="78">
        <f t="shared" si="35"/>
        <v>15890.5</v>
      </c>
      <c r="Q502" s="16">
        <f t="shared" si="36"/>
        <v>42142</v>
      </c>
      <c r="R502" t="str">
        <f t="shared" si="37"/>
        <v>2015OB000143</v>
      </c>
      <c r="S502" t="str">
        <f t="shared" si="38"/>
        <v>2015NE000061</v>
      </c>
      <c r="T502" t="str">
        <f t="shared" si="39"/>
        <v>Pagamento p/viabilizar repasse de recursos-FEM II ao municipio de CUPIRA/PE,ref. a 2ª parcela.conforme lei nº 15.335 de 25/06/2014. Construção de praça no Distrito de Gravata-Açu.</v>
      </c>
      <c r="V502" s="75" t="b">
        <f>A502='[1]FEM 2'!C502</f>
        <v>1</v>
      </c>
    </row>
    <row r="503" spans="1:22" ht="54" customHeight="1" x14ac:dyDescent="0.35">
      <c r="A503" s="50" t="s">
        <v>3528</v>
      </c>
      <c r="B503" s="51">
        <v>42142</v>
      </c>
      <c r="C503" s="50">
        <v>11</v>
      </c>
      <c r="D503" s="50" t="s">
        <v>1394</v>
      </c>
      <c r="E503" s="50" t="s">
        <v>3529</v>
      </c>
      <c r="F503" s="50" t="s">
        <v>3516</v>
      </c>
      <c r="G503" s="50" t="s">
        <v>3530</v>
      </c>
      <c r="H503" s="50" t="s">
        <v>2391</v>
      </c>
      <c r="I503" s="50" t="s">
        <v>1186</v>
      </c>
      <c r="J503" s="418" t="s">
        <v>3531</v>
      </c>
      <c r="K503" s="52">
        <v>103652.32</v>
      </c>
      <c r="L503" s="53" t="s">
        <v>3205</v>
      </c>
      <c r="M503" s="53" t="s">
        <v>3532</v>
      </c>
      <c r="O503" s="75" t="s">
        <v>4665</v>
      </c>
      <c r="P503" s="78">
        <f t="shared" si="35"/>
        <v>103652.32</v>
      </c>
      <c r="Q503" s="16">
        <f t="shared" si="36"/>
        <v>42142</v>
      </c>
      <c r="R503" t="str">
        <f t="shared" si="37"/>
        <v>2015OB000144</v>
      </c>
      <c r="S503" t="str">
        <f t="shared" si="38"/>
        <v>2015NE000062</v>
      </c>
      <c r="T503" t="str">
        <f t="shared" si="39"/>
        <v>Pagamento p/viabilizar repasse de recursos-FEM II ao municipio de PANELASPE,ref. a 2ª parcela.conforme lei nº 15.335 de 25/06/2014. Restauração,reforma e adequação de edificação de carater histórico e culturale construção de um bloco anexo para fins de transferência da sede do Governo Municipal.</v>
      </c>
      <c r="V503" s="75" t="b">
        <f>A503='[1]FEM 2'!C503</f>
        <v>1</v>
      </c>
    </row>
    <row r="504" spans="1:22" ht="54" customHeight="1" x14ac:dyDescent="0.35">
      <c r="A504" s="50" t="s">
        <v>3533</v>
      </c>
      <c r="B504" s="51">
        <v>42142</v>
      </c>
      <c r="C504" s="50">
        <v>11</v>
      </c>
      <c r="D504" s="50" t="s">
        <v>1394</v>
      </c>
      <c r="E504" s="50" t="s">
        <v>3534</v>
      </c>
      <c r="F504" s="50" t="s">
        <v>3516</v>
      </c>
      <c r="G504" s="50" t="s">
        <v>3530</v>
      </c>
      <c r="H504" s="50" t="s">
        <v>2391</v>
      </c>
      <c r="I504" s="50" t="s">
        <v>1191</v>
      </c>
      <c r="J504" s="418" t="s">
        <v>3531</v>
      </c>
      <c r="K504" s="52">
        <v>19519.41</v>
      </c>
      <c r="L504" s="53" t="s">
        <v>3205</v>
      </c>
      <c r="M504" s="53" t="s">
        <v>3535</v>
      </c>
      <c r="O504" s="75" t="s">
        <v>4665</v>
      </c>
      <c r="P504" s="78">
        <f t="shared" si="35"/>
        <v>19519.41</v>
      </c>
      <c r="Q504" s="16">
        <f t="shared" si="36"/>
        <v>42142</v>
      </c>
      <c r="R504" t="str">
        <f t="shared" si="37"/>
        <v>2015OB000145</v>
      </c>
      <c r="S504" t="str">
        <f t="shared" si="38"/>
        <v>2015NE000062</v>
      </c>
      <c r="T504" t="str">
        <f t="shared" si="39"/>
        <v>Pagamento p/viabilizar repasse de recursos-FEM II ao municipio de PANELASPE,ref. a 2ª parcela.conforme lei nº 15.335 de 25/06/2014. Pavimentação de Vias Urbanas no Distrito de Cruzes.</v>
      </c>
      <c r="V504" s="75" t="b">
        <f>A504='[1]FEM 2'!C504</f>
        <v>1</v>
      </c>
    </row>
    <row r="505" spans="1:22" ht="54" customHeight="1" x14ac:dyDescent="0.35">
      <c r="A505" s="50" t="s">
        <v>3536</v>
      </c>
      <c r="B505" s="51">
        <v>42142</v>
      </c>
      <c r="C505" s="50">
        <v>11</v>
      </c>
      <c r="D505" s="50" t="s">
        <v>1394</v>
      </c>
      <c r="E505" s="50" t="s">
        <v>3537</v>
      </c>
      <c r="F505" s="50" t="s">
        <v>3516</v>
      </c>
      <c r="G505" s="50" t="s">
        <v>3530</v>
      </c>
      <c r="H505" s="50" t="s">
        <v>2391</v>
      </c>
      <c r="I505" s="50" t="s">
        <v>1188</v>
      </c>
      <c r="J505" s="418" t="s">
        <v>3531</v>
      </c>
      <c r="K505" s="52">
        <v>99261.66</v>
      </c>
      <c r="L505" s="53" t="s">
        <v>3205</v>
      </c>
      <c r="M505" s="53" t="s">
        <v>3538</v>
      </c>
      <c r="O505" s="75" t="s">
        <v>4665</v>
      </c>
      <c r="P505" s="78">
        <f t="shared" si="35"/>
        <v>99261.66</v>
      </c>
      <c r="Q505" s="16">
        <f t="shared" si="36"/>
        <v>42142</v>
      </c>
      <c r="R505" t="str">
        <f t="shared" si="37"/>
        <v>2015OB000146</v>
      </c>
      <c r="S505" t="str">
        <f t="shared" si="38"/>
        <v>2015NE000062</v>
      </c>
      <c r="T505" t="str">
        <f t="shared" si="39"/>
        <v>Pagamento p/viabilizar repasse de recursos-FEM II ao municipio de PANELASPE,ref. a 2ª parcela.conforme lei nº 15.335 de 25/06/2014. Pavimentação nas seguintes Ruas:Bairro ,Travessa joão Timóteo de Andrade,Rua Projetada1,2,3 e 4,.Demais Bairros: Rua Manoel Francisco José de Barros e Rua Dom Pedro II</v>
      </c>
      <c r="V505" s="75" t="b">
        <f>A505='[1]FEM 2'!C505</f>
        <v>1</v>
      </c>
    </row>
    <row r="506" spans="1:22" ht="54" customHeight="1" x14ac:dyDescent="0.35">
      <c r="A506" s="50" t="s">
        <v>3539</v>
      </c>
      <c r="B506" s="51">
        <v>42142</v>
      </c>
      <c r="C506" s="50">
        <v>11</v>
      </c>
      <c r="D506" s="50" t="s">
        <v>1394</v>
      </c>
      <c r="E506" s="50" t="s">
        <v>3540</v>
      </c>
      <c r="F506" s="50" t="s">
        <v>3516</v>
      </c>
      <c r="G506" s="50" t="s">
        <v>3530</v>
      </c>
      <c r="H506" s="50" t="s">
        <v>2391</v>
      </c>
      <c r="I506" s="50" t="s">
        <v>1190</v>
      </c>
      <c r="J506" s="418" t="s">
        <v>3531</v>
      </c>
      <c r="K506" s="52">
        <v>89856</v>
      </c>
      <c r="L506" s="53" t="s">
        <v>3205</v>
      </c>
      <c r="M506" s="53" t="s">
        <v>3541</v>
      </c>
      <c r="O506" s="75" t="s">
        <v>4665</v>
      </c>
      <c r="P506" s="78">
        <f t="shared" si="35"/>
        <v>89856</v>
      </c>
      <c r="Q506" s="16">
        <f t="shared" si="36"/>
        <v>42142</v>
      </c>
      <c r="R506" t="str">
        <f t="shared" si="37"/>
        <v>2015OB000147</v>
      </c>
      <c r="S506" t="str">
        <f t="shared" si="38"/>
        <v>2015NE000062</v>
      </c>
      <c r="T506" t="str">
        <f t="shared" si="39"/>
        <v>Pagamento p/viabilizar repasse de recursos-FEM II ao municipio de PANELASPE,ref. a 2ª parcela.conforme lei nº 15.335 de 25/06/2014. Requalificação da Praça Manoel Borba.</v>
      </c>
      <c r="V506" s="75" t="b">
        <f>A506='[1]FEM 2'!C506</f>
        <v>1</v>
      </c>
    </row>
    <row r="507" spans="1:22" ht="54" customHeight="1" x14ac:dyDescent="0.35">
      <c r="A507" s="54" t="s">
        <v>3542</v>
      </c>
      <c r="B507" s="55">
        <v>42200</v>
      </c>
      <c r="C507" s="54">
        <v>12</v>
      </c>
      <c r="D507" s="54" t="s">
        <v>1394</v>
      </c>
      <c r="E507" s="54" t="s">
        <v>3543</v>
      </c>
      <c r="F507" s="54" t="s">
        <v>3544</v>
      </c>
      <c r="G507" s="54" t="s">
        <v>3545</v>
      </c>
      <c r="H507" s="54" t="s">
        <v>2578</v>
      </c>
      <c r="I507" s="54" t="s">
        <v>1252</v>
      </c>
      <c r="J507" s="419" t="s">
        <v>3546</v>
      </c>
      <c r="K507" s="56">
        <v>67500.53</v>
      </c>
      <c r="L507" s="57" t="s">
        <v>3205</v>
      </c>
      <c r="M507" s="57" t="s">
        <v>3547</v>
      </c>
      <c r="O507" s="75" t="s">
        <v>4665</v>
      </c>
      <c r="P507" s="78">
        <f t="shared" si="35"/>
        <v>67500.53</v>
      </c>
      <c r="Q507" s="16">
        <f t="shared" si="36"/>
        <v>42200</v>
      </c>
      <c r="R507" t="str">
        <f t="shared" si="37"/>
        <v>2015OB000186</v>
      </c>
      <c r="S507" t="str">
        <f t="shared" si="38"/>
        <v>2015NE000083</v>
      </c>
      <c r="T507" t="str">
        <f t="shared" si="39"/>
        <v>Pagamento para viabilizar repasse de recursos FEM II,ref. a 2ª parcela,conforme lei nº 15.335 de 25/06/2014, ao municipio de SALGUEIRO/PE. Pavimentação de ruas com concreto Betuminoso</v>
      </c>
      <c r="V507" s="75" t="b">
        <f>A507='[1]FEM 2'!C507</f>
        <v>1</v>
      </c>
    </row>
    <row r="508" spans="1:22" ht="54" customHeight="1" x14ac:dyDescent="0.35">
      <c r="A508" s="54" t="s">
        <v>3548</v>
      </c>
      <c r="B508" s="55">
        <v>42200</v>
      </c>
      <c r="C508" s="54">
        <v>12</v>
      </c>
      <c r="D508" s="54" t="s">
        <v>1394</v>
      </c>
      <c r="E508" s="54" t="s">
        <v>3549</v>
      </c>
      <c r="F508" s="54" t="s">
        <v>3544</v>
      </c>
      <c r="G508" s="54" t="s">
        <v>3545</v>
      </c>
      <c r="H508" s="54" t="s">
        <v>2578</v>
      </c>
      <c r="I508" s="54" t="s">
        <v>1253</v>
      </c>
      <c r="J508" s="419" t="s">
        <v>3546</v>
      </c>
      <c r="K508" s="56">
        <v>430611.74</v>
      </c>
      <c r="L508" s="57" t="s">
        <v>3205</v>
      </c>
      <c r="M508" s="57" t="s">
        <v>3550</v>
      </c>
      <c r="O508" s="75" t="s">
        <v>4665</v>
      </c>
      <c r="P508" s="78">
        <f t="shared" si="35"/>
        <v>430611.74</v>
      </c>
      <c r="Q508" s="16">
        <f t="shared" si="36"/>
        <v>42200</v>
      </c>
      <c r="R508" t="str">
        <f t="shared" si="37"/>
        <v>2015OB000187</v>
      </c>
      <c r="S508" t="str">
        <f t="shared" si="38"/>
        <v>2015NE000083</v>
      </c>
      <c r="T508" t="str">
        <f t="shared" si="39"/>
        <v>Pagamento para viabilizar repasse de recursos FEM II,ref. a 2ª parcela,conforme lei nº 15.335 de 25/06/2014, ao municipio de SALGUEIRO/PE. Recapeamento de ruas Asfaltadas no Municipio.</v>
      </c>
      <c r="V508" s="75" t="b">
        <f>A508='[1]FEM 2'!C508</f>
        <v>1</v>
      </c>
    </row>
    <row r="509" spans="1:22" ht="54" customHeight="1" x14ac:dyDescent="0.35">
      <c r="A509" s="54" t="s">
        <v>3551</v>
      </c>
      <c r="B509" s="55">
        <v>42237</v>
      </c>
      <c r="C509" s="54">
        <v>11</v>
      </c>
      <c r="D509" s="50" t="s">
        <v>1394</v>
      </c>
      <c r="E509" s="54" t="s">
        <v>3552</v>
      </c>
      <c r="F509" s="54" t="s">
        <v>3553</v>
      </c>
      <c r="G509" s="54" t="s">
        <v>3554</v>
      </c>
      <c r="H509" s="54" t="s">
        <v>1730</v>
      </c>
      <c r="I509" s="54" t="s">
        <v>837</v>
      </c>
      <c r="J509" s="419" t="s">
        <v>1731</v>
      </c>
      <c r="K509" s="56">
        <v>99418.76</v>
      </c>
      <c r="L509" s="57" t="s">
        <v>3205</v>
      </c>
      <c r="M509" s="57" t="s">
        <v>3555</v>
      </c>
      <c r="O509" s="75" t="s">
        <v>4665</v>
      </c>
      <c r="P509" s="78">
        <f t="shared" si="35"/>
        <v>99418.76</v>
      </c>
      <c r="Q509" s="16">
        <f t="shared" si="36"/>
        <v>42237</v>
      </c>
      <c r="R509" t="str">
        <f t="shared" si="37"/>
        <v>2015OB000229</v>
      </c>
      <c r="S509" t="str">
        <f t="shared" si="38"/>
        <v>2015NE000163</v>
      </c>
      <c r="T509" t="str">
        <f t="shared" si="39"/>
        <v>PAGAMENTO P/ VIABILIZAR REPASSE DE RECURSOS-FEM II -2014 AO MUNICIPIO DE AFOGADOS DA INGAZEIRA.CONFORME LEI Nº 15.335 DE 25/06/2014.REF. A 2ª PARCELA.CONSTRUÇÃO DE PAVIMENTO EM PARALELEPIPEDO GRANITICOS.</v>
      </c>
      <c r="V509" s="75" t="b">
        <f>A509='[1]FEM 2'!C509</f>
        <v>1</v>
      </c>
    </row>
    <row r="510" spans="1:22" ht="54" customHeight="1" x14ac:dyDescent="0.35">
      <c r="A510" s="54" t="s">
        <v>3556</v>
      </c>
      <c r="B510" s="55">
        <v>42237</v>
      </c>
      <c r="C510" s="54">
        <v>11</v>
      </c>
      <c r="D510" s="50" t="s">
        <v>1394</v>
      </c>
      <c r="E510" s="54" t="s">
        <v>3557</v>
      </c>
      <c r="F510" s="54" t="s">
        <v>3553</v>
      </c>
      <c r="G510" s="54" t="s">
        <v>3554</v>
      </c>
      <c r="H510" s="54" t="s">
        <v>1730</v>
      </c>
      <c r="I510" s="54" t="s">
        <v>838</v>
      </c>
      <c r="J510" s="419" t="s">
        <v>1731</v>
      </c>
      <c r="K510" s="56">
        <v>92409.03</v>
      </c>
      <c r="L510" s="57" t="s">
        <v>3205</v>
      </c>
      <c r="M510" s="57" t="s">
        <v>3558</v>
      </c>
      <c r="O510" s="75" t="s">
        <v>4665</v>
      </c>
      <c r="P510" s="78">
        <f t="shared" si="35"/>
        <v>92409.03</v>
      </c>
      <c r="Q510" s="16">
        <f t="shared" si="36"/>
        <v>42237</v>
      </c>
      <c r="R510" t="str">
        <f t="shared" si="37"/>
        <v>2015OB000231</v>
      </c>
      <c r="S510" t="str">
        <f t="shared" si="38"/>
        <v>2015NE000163</v>
      </c>
      <c r="T510" t="str">
        <f t="shared" si="39"/>
        <v>PAGAMENTO P/ VIABILIZAR REPASSE DE RECURSOS-FEM II -2014 AO MUNICIPIO DE AFOGADOS DA INGAZEIRA.CONFORME LEI Nº 15.335 DE 25/06/2014.REF. A 2ª PARCELA.PROJETO ARQUITETÔNICO DO SETOR DE GASTRONOMIA DO MERCADO PÚBLICO.</v>
      </c>
      <c r="V510" s="75" t="b">
        <f>A510='[1]FEM 2'!C510</f>
        <v>1</v>
      </c>
    </row>
    <row r="511" spans="1:22" ht="54" customHeight="1" x14ac:dyDescent="0.35">
      <c r="A511" s="54" t="s">
        <v>3559</v>
      </c>
      <c r="B511" s="55">
        <v>42237</v>
      </c>
      <c r="C511" s="54">
        <v>11</v>
      </c>
      <c r="D511" s="50" t="s">
        <v>1394</v>
      </c>
      <c r="E511" s="54" t="s">
        <v>3560</v>
      </c>
      <c r="F511" s="54" t="s">
        <v>3553</v>
      </c>
      <c r="G511" s="54" t="s">
        <v>3554</v>
      </c>
      <c r="H511" s="54" t="s">
        <v>1730</v>
      </c>
      <c r="I511" s="54" t="s">
        <v>840</v>
      </c>
      <c r="J511" s="419" t="s">
        <v>1731</v>
      </c>
      <c r="K511" s="56">
        <v>83166.86</v>
      </c>
      <c r="L511" s="57" t="s">
        <v>3205</v>
      </c>
      <c r="M511" s="57" t="s">
        <v>3561</v>
      </c>
      <c r="O511" s="75" t="s">
        <v>4665</v>
      </c>
      <c r="P511" s="78">
        <f t="shared" si="35"/>
        <v>83166.86</v>
      </c>
      <c r="Q511" s="16">
        <f t="shared" si="36"/>
        <v>42237</v>
      </c>
      <c r="R511" t="str">
        <f t="shared" si="37"/>
        <v>2015OB000232</v>
      </c>
      <c r="S511" t="str">
        <f t="shared" si="38"/>
        <v>2015NE000163</v>
      </c>
      <c r="T511" t="str">
        <f t="shared" si="39"/>
        <v>PAGAMENTO P/ VIABILIZAR REPASSE DE RECURSOS-FEM II -2014 AO MUNICIPIO DE AFOGADOS DA INGAZEIRA.CONFORME LEI Nº 15.335 DE 25/06/2014.REF. A 2ª PARCELA.INFRAESTRUTURA DE APOIO A COMERCIALIZAÇÃO DE ANIMAIS NO MUNICIPIO.</v>
      </c>
      <c r="V511" s="75" t="b">
        <f>A511='[1]FEM 2'!C511</f>
        <v>1</v>
      </c>
    </row>
    <row r="512" spans="1:22" ht="54" customHeight="1" x14ac:dyDescent="0.35">
      <c r="A512" s="54" t="s">
        <v>3562</v>
      </c>
      <c r="B512" s="55">
        <v>42237</v>
      </c>
      <c r="C512" s="54">
        <v>11</v>
      </c>
      <c r="D512" s="50" t="s">
        <v>1394</v>
      </c>
      <c r="E512" s="54" t="s">
        <v>3563</v>
      </c>
      <c r="F512" s="54" t="s">
        <v>3553</v>
      </c>
      <c r="G512" s="54" t="s">
        <v>3564</v>
      </c>
      <c r="H512" s="54" t="s">
        <v>1751</v>
      </c>
      <c r="I512" s="54" t="s">
        <v>848</v>
      </c>
      <c r="J512" s="419" t="s">
        <v>3565</v>
      </c>
      <c r="K512" s="56">
        <v>30954.639999999999</v>
      </c>
      <c r="L512" s="57" t="s">
        <v>3205</v>
      </c>
      <c r="M512" s="57" t="s">
        <v>3566</v>
      </c>
      <c r="O512" s="75" t="s">
        <v>4665</v>
      </c>
      <c r="P512" s="78">
        <f t="shared" si="35"/>
        <v>30954.639999999999</v>
      </c>
      <c r="Q512" s="16">
        <f t="shared" si="36"/>
        <v>42237</v>
      </c>
      <c r="R512" t="str">
        <f t="shared" si="37"/>
        <v>2015OB000234</v>
      </c>
      <c r="S512" t="str">
        <f t="shared" si="38"/>
        <v>2015NE000164</v>
      </c>
      <c r="T512" t="str">
        <f t="shared" si="39"/>
        <v>PAGAMENTO P/ VIABILIZAR REPASSE DE RECURSOS-FEM II 2014,AO MUNICIPIO DE AGRESTINA/PE.REF.A 2ª PARCELA CONFORME LEI Nº 15.335 DE 25/06/2014 REQUALIFICAÇÃO DA QUADRA POLIESPORTIVA IZIDIO MARQUES</v>
      </c>
      <c r="V512" s="75" t="b">
        <f>A512='[1]FEM 2'!C512</f>
        <v>1</v>
      </c>
    </row>
    <row r="513" spans="1:22" ht="54" customHeight="1" x14ac:dyDescent="0.35">
      <c r="A513" s="54" t="s">
        <v>3567</v>
      </c>
      <c r="B513" s="55">
        <v>42237</v>
      </c>
      <c r="C513" s="54">
        <v>11</v>
      </c>
      <c r="D513" s="50" t="s">
        <v>1394</v>
      </c>
      <c r="E513" s="54" t="s">
        <v>3568</v>
      </c>
      <c r="F513" s="54" t="s">
        <v>3553</v>
      </c>
      <c r="G513" s="54" t="s">
        <v>3569</v>
      </c>
      <c r="H513" s="54" t="s">
        <v>1462</v>
      </c>
      <c r="I513" s="54" t="s">
        <v>891</v>
      </c>
      <c r="J513" s="419" t="s">
        <v>3570</v>
      </c>
      <c r="K513" s="56">
        <v>132172.09</v>
      </c>
      <c r="L513" s="57" t="s">
        <v>3205</v>
      </c>
      <c r="M513" s="57" t="s">
        <v>3571</v>
      </c>
      <c r="O513" s="75" t="s">
        <v>4665</v>
      </c>
      <c r="P513" s="78">
        <f t="shared" si="35"/>
        <v>132172.09</v>
      </c>
      <c r="Q513" s="16">
        <f t="shared" si="36"/>
        <v>42237</v>
      </c>
      <c r="R513" t="str">
        <f t="shared" si="37"/>
        <v>2015OB000235</v>
      </c>
      <c r="S513" t="str">
        <f t="shared" si="38"/>
        <v>2015NE000165</v>
      </c>
      <c r="T513" t="str">
        <f t="shared" si="39"/>
        <v>PAGAMENTOP/ VIABILIZAR REPASSE DE RECURSOS FEM II -2014 AO MUNICIPIO DE BELÉM DE MARIA/PE. REF. A 2ª PARCELA.CONFORME LEI Nº 15.335 DE 25/06/2014.PAVIMENTAÇÃO EM PARALELEPIPEDO GRANITICOS DO ACESSO A BATATEIRA.</v>
      </c>
      <c r="V513" s="75" t="b">
        <f>A513='[1]FEM 2'!C513</f>
        <v>1</v>
      </c>
    </row>
    <row r="514" spans="1:22" ht="54" customHeight="1" x14ac:dyDescent="0.35">
      <c r="A514" s="54" t="s">
        <v>3572</v>
      </c>
      <c r="B514" s="55">
        <v>42237</v>
      </c>
      <c r="C514" s="54">
        <v>11</v>
      </c>
      <c r="D514" s="50" t="s">
        <v>1394</v>
      </c>
      <c r="E514" s="54" t="s">
        <v>3573</v>
      </c>
      <c r="F514" s="54" t="s">
        <v>3553</v>
      </c>
      <c r="G514" s="54" t="s">
        <v>3569</v>
      </c>
      <c r="H514" s="54" t="s">
        <v>1462</v>
      </c>
      <c r="I514" s="54" t="s">
        <v>895</v>
      </c>
      <c r="J514" s="419" t="s">
        <v>3570</v>
      </c>
      <c r="K514" s="56">
        <v>18973.21</v>
      </c>
      <c r="L514" s="57" t="s">
        <v>3205</v>
      </c>
      <c r="M514" s="57" t="s">
        <v>3574</v>
      </c>
      <c r="O514" s="75" t="s">
        <v>4665</v>
      </c>
      <c r="P514" s="78">
        <f t="shared" si="35"/>
        <v>18973.21</v>
      </c>
      <c r="Q514" s="16">
        <f t="shared" si="36"/>
        <v>42237</v>
      </c>
      <c r="R514" t="str">
        <f t="shared" si="37"/>
        <v>2015OB000237</v>
      </c>
      <c r="S514" t="str">
        <f t="shared" si="38"/>
        <v>2015NE000165</v>
      </c>
      <c r="T514" t="str">
        <f t="shared" si="39"/>
        <v>PAGAMENTO P/ VIABILIZAR REPASSE DE RECURSOS-FEM II -2014 AO MUNICIPIO DE BELÉM DE MARIA/PE REF. A 2ª PARCELA.CONFORME LEI Nº 15.335 DE 25/06/2015 REFORMA E AMPLIAÇÃO DO MURO DO CEMITÉRIO NA SEDE DO MUNICIPIO.</v>
      </c>
      <c r="V514" s="75" t="b">
        <f>A514='[1]FEM 2'!C514</f>
        <v>1</v>
      </c>
    </row>
    <row r="515" spans="1:22" ht="54" customHeight="1" x14ac:dyDescent="0.35">
      <c r="A515" s="54" t="s">
        <v>3575</v>
      </c>
      <c r="B515" s="55">
        <v>42237</v>
      </c>
      <c r="C515" s="54">
        <v>11</v>
      </c>
      <c r="D515" s="50" t="s">
        <v>1394</v>
      </c>
      <c r="E515" s="54" t="s">
        <v>3576</v>
      </c>
      <c r="F515" s="54" t="s">
        <v>3553</v>
      </c>
      <c r="G515" s="54" t="s">
        <v>3564</v>
      </c>
      <c r="H515" s="54" t="s">
        <v>1751</v>
      </c>
      <c r="I515" s="54" t="s">
        <v>847</v>
      </c>
      <c r="J515" s="419" t="s">
        <v>3565</v>
      </c>
      <c r="K515" s="56">
        <v>27141.7</v>
      </c>
      <c r="L515" s="57" t="s">
        <v>3205</v>
      </c>
      <c r="M515" s="57" t="s">
        <v>3577</v>
      </c>
      <c r="O515" s="75" t="s">
        <v>4665</v>
      </c>
      <c r="P515" s="78">
        <f t="shared" si="35"/>
        <v>27141.7</v>
      </c>
      <c r="Q515" s="16">
        <f t="shared" si="36"/>
        <v>42237</v>
      </c>
      <c r="R515" t="str">
        <f t="shared" si="37"/>
        <v>2015OB000238</v>
      </c>
      <c r="S515" t="str">
        <f t="shared" si="38"/>
        <v>2015NE000164</v>
      </c>
      <c r="T515" t="str">
        <f t="shared" si="39"/>
        <v>PAGAMENTO P/ VIABILIZAR REPASSE DE RECURSOS-FEM II 2014,AO MUNICIPIO DE AGRESTINA/PE.REF.A 2ª PARCELA CONFORME LEI Nº 15.335 DE 25/06/2014.CONSTRUÇÃO DE SALA DE ARQUIVO E SETOR DE COMPRAS NO PRÉDIO DA PREFEITURA.</v>
      </c>
      <c r="V515" s="75" t="b">
        <f>A515='[1]FEM 2'!C515</f>
        <v>1</v>
      </c>
    </row>
    <row r="516" spans="1:22" ht="54" customHeight="1" x14ac:dyDescent="0.35">
      <c r="A516" s="54" t="s">
        <v>3578</v>
      </c>
      <c r="B516" s="55">
        <v>42237</v>
      </c>
      <c r="C516" s="54">
        <v>11</v>
      </c>
      <c r="D516" s="50" t="s">
        <v>1394</v>
      </c>
      <c r="E516" s="54" t="s">
        <v>3579</v>
      </c>
      <c r="F516" s="54" t="s">
        <v>3553</v>
      </c>
      <c r="G516" s="54" t="s">
        <v>3580</v>
      </c>
      <c r="H516" s="54" t="s">
        <v>1481</v>
      </c>
      <c r="I516" s="54" t="s">
        <v>901</v>
      </c>
      <c r="J516" s="419" t="s">
        <v>1482</v>
      </c>
      <c r="K516" s="56">
        <v>114438.52</v>
      </c>
      <c r="L516" s="57" t="s">
        <v>3205</v>
      </c>
      <c r="M516" s="57" t="s">
        <v>3581</v>
      </c>
      <c r="O516" s="75" t="s">
        <v>4665</v>
      </c>
      <c r="P516" s="78">
        <f t="shared" ref="P516:P579" si="40">K516</f>
        <v>114438.52</v>
      </c>
      <c r="Q516" s="16">
        <f t="shared" ref="Q516:Q579" si="41">B516</f>
        <v>42237</v>
      </c>
      <c r="R516" t="str">
        <f t="shared" ref="R516:R579" si="42">A516</f>
        <v>2015OB000239</v>
      </c>
      <c r="S516" t="str">
        <f t="shared" ref="S516:S579" si="43">G516</f>
        <v>2015NE000166</v>
      </c>
      <c r="T516" t="str">
        <f t="shared" ref="T516:T579" si="44">M516</f>
        <v>Pagamento referente ao repasse do recurso do FEM II-2014, Construção de praça de alimentação e área de recreação 2º Parcela, Município de Belo Jardim _x001A_ PE, conforme lei nº 15.335 de 25/06/2014.</v>
      </c>
      <c r="V516" s="75" t="b">
        <f>A516='[1]FEM 2'!C516</f>
        <v>1</v>
      </c>
    </row>
    <row r="517" spans="1:22" ht="54" customHeight="1" x14ac:dyDescent="0.35">
      <c r="A517" s="54" t="s">
        <v>3582</v>
      </c>
      <c r="B517" s="55">
        <v>42237</v>
      </c>
      <c r="C517" s="54">
        <v>11</v>
      </c>
      <c r="D517" s="50" t="s">
        <v>1394</v>
      </c>
      <c r="E517" s="54" t="s">
        <v>3583</v>
      </c>
      <c r="F517" s="54" t="s">
        <v>3553</v>
      </c>
      <c r="G517" s="54" t="s">
        <v>3580</v>
      </c>
      <c r="H517" s="54" t="s">
        <v>1481</v>
      </c>
      <c r="I517" s="54" t="s">
        <v>904</v>
      </c>
      <c r="J517" s="419" t="s">
        <v>1482</v>
      </c>
      <c r="K517" s="56">
        <v>87086.37</v>
      </c>
      <c r="L517" s="57" t="s">
        <v>3205</v>
      </c>
      <c r="M517" s="57" t="s">
        <v>3584</v>
      </c>
      <c r="O517" s="75" t="s">
        <v>4665</v>
      </c>
      <c r="P517" s="78">
        <f t="shared" si="40"/>
        <v>87086.37</v>
      </c>
      <c r="Q517" s="16">
        <f t="shared" si="41"/>
        <v>42237</v>
      </c>
      <c r="R517" t="str">
        <f t="shared" si="42"/>
        <v>2015OB000240</v>
      </c>
      <c r="S517" t="str">
        <f t="shared" si="43"/>
        <v>2015NE000166</v>
      </c>
      <c r="T517" t="str">
        <f t="shared" si="44"/>
        <v>Pagamento referente ao repasse do recurso do FEM II-2014, Requalificação das avenidas Paulo guerra, 2º Parcela, Município de Belo Jardim _x001A_ PE, conforme lei nº 15.335 de 25/06/2014.</v>
      </c>
      <c r="V517" s="75" t="b">
        <f>A517='[1]FEM 2'!C517</f>
        <v>1</v>
      </c>
    </row>
    <row r="518" spans="1:22" ht="54" customHeight="1" x14ac:dyDescent="0.35">
      <c r="A518" s="54" t="s">
        <v>3585</v>
      </c>
      <c r="B518" s="55">
        <v>42237</v>
      </c>
      <c r="C518" s="54">
        <v>11</v>
      </c>
      <c r="D518" s="50" t="s">
        <v>1394</v>
      </c>
      <c r="E518" s="54" t="s">
        <v>3586</v>
      </c>
      <c r="F518" s="54" t="s">
        <v>3553</v>
      </c>
      <c r="G518" s="54" t="s">
        <v>3587</v>
      </c>
      <c r="H518" s="54" t="s">
        <v>1595</v>
      </c>
      <c r="I518" s="54" t="s">
        <v>916</v>
      </c>
      <c r="J518" s="419" t="s">
        <v>1596</v>
      </c>
      <c r="K518" s="56">
        <v>52048.38</v>
      </c>
      <c r="L518" s="57" t="s">
        <v>3205</v>
      </c>
      <c r="M518" s="57" t="s">
        <v>3588</v>
      </c>
      <c r="O518" s="75" t="s">
        <v>4665</v>
      </c>
      <c r="P518" s="78">
        <f t="shared" si="40"/>
        <v>52048.38</v>
      </c>
      <c r="Q518" s="16">
        <f t="shared" si="41"/>
        <v>42237</v>
      </c>
      <c r="R518" t="str">
        <f t="shared" si="42"/>
        <v>2015OB000241</v>
      </c>
      <c r="S518" t="str">
        <f t="shared" si="43"/>
        <v>2015NE000168</v>
      </c>
      <c r="T518" t="str">
        <f t="shared" si="44"/>
        <v>PAGAMENTO P/ VIABILIZAR REPASSE DE RECURSOS-FEM II -2014 AO MUNICIPIO DE BOM JARDIM/PE.REF. A 2ª PARCELA PAVIMENTAÇÃO,DRENAGEM E SINALIZAÇÃO DO PROLONGAMENTO DA RUA PRINCIPAL DO SITIO ALTOD.</v>
      </c>
      <c r="V518" s="75" t="b">
        <f>A518='[1]FEM 2'!C518</f>
        <v>1</v>
      </c>
    </row>
    <row r="519" spans="1:22" ht="54" customHeight="1" x14ac:dyDescent="0.35">
      <c r="A519" s="54" t="s">
        <v>3589</v>
      </c>
      <c r="B519" s="55">
        <v>42237</v>
      </c>
      <c r="C519" s="54">
        <v>12</v>
      </c>
      <c r="D519" s="50" t="s">
        <v>1394</v>
      </c>
      <c r="E519" s="54" t="s">
        <v>3590</v>
      </c>
      <c r="F519" s="54" t="s">
        <v>3591</v>
      </c>
      <c r="G519" s="54" t="s">
        <v>3592</v>
      </c>
      <c r="H519" s="54" t="s">
        <v>2411</v>
      </c>
      <c r="I519" s="54" t="s">
        <v>1046</v>
      </c>
      <c r="J519" s="419" t="s">
        <v>3593</v>
      </c>
      <c r="K519" s="56">
        <v>129595.87</v>
      </c>
      <c r="L519" s="57" t="s">
        <v>3205</v>
      </c>
      <c r="M519" s="57" t="s">
        <v>3594</v>
      </c>
      <c r="O519" s="75" t="s">
        <v>4665</v>
      </c>
      <c r="P519" s="78">
        <f t="shared" si="40"/>
        <v>129595.87</v>
      </c>
      <c r="Q519" s="16">
        <f t="shared" si="41"/>
        <v>42237</v>
      </c>
      <c r="R519" t="str">
        <f t="shared" si="42"/>
        <v>2015OB000242</v>
      </c>
      <c r="S519" t="str">
        <f t="shared" si="43"/>
        <v>2015NE000170</v>
      </c>
      <c r="T519" t="str">
        <f t="shared" si="44"/>
        <v>PAGAMENTO P/ VIABILIZAR REPASSE DE RECURSOS-FEM II -2014 AO MUNICIPIO DE GARANHUNS/PE..REF. A 2ª PARCELA.MELHORIA DA INFRAESTRUTURA NO BAIRRO FRANCISCO FIGUEIRA.CONFORME LEI Nª 15.335 DE 25/06/2014</v>
      </c>
      <c r="V519" s="75" t="b">
        <f>A519='[1]FEM 2'!C519</f>
        <v>1</v>
      </c>
    </row>
    <row r="520" spans="1:22" ht="54" customHeight="1" x14ac:dyDescent="0.35">
      <c r="A520" s="54" t="s">
        <v>3595</v>
      </c>
      <c r="B520" s="55">
        <v>42237</v>
      </c>
      <c r="C520" s="54">
        <v>11</v>
      </c>
      <c r="D520" s="50" t="s">
        <v>1394</v>
      </c>
      <c r="E520" s="54" t="s">
        <v>3596</v>
      </c>
      <c r="F520" s="54" t="s">
        <v>3591</v>
      </c>
      <c r="G520" s="54" t="s">
        <v>3597</v>
      </c>
      <c r="H520" s="54" t="s">
        <v>3113</v>
      </c>
      <c r="I520" s="54" t="s">
        <v>988</v>
      </c>
      <c r="J520" s="419" t="s">
        <v>3598</v>
      </c>
      <c r="K520" s="56">
        <v>189298.84</v>
      </c>
      <c r="L520" s="57" t="s">
        <v>3205</v>
      </c>
      <c r="M520" s="57" t="s">
        <v>3599</v>
      </c>
      <c r="O520" s="75" t="s">
        <v>4665</v>
      </c>
      <c r="P520" s="78">
        <f t="shared" si="40"/>
        <v>189298.84</v>
      </c>
      <c r="Q520" s="16">
        <f t="shared" si="41"/>
        <v>42237</v>
      </c>
      <c r="R520" t="str">
        <f t="shared" si="42"/>
        <v>2015OB000243</v>
      </c>
      <c r="S520" t="str">
        <f t="shared" si="43"/>
        <v>2015NE000169</v>
      </c>
      <c r="T520" t="str">
        <f t="shared" si="44"/>
        <v>Referente ao repasse do recurso do FEM II-2014, Recuperação de estradas vicinais 2º Parcela, Município de Catende _x001A_ PE, conforme lei nº 15.335 de 25/06/2014.</v>
      </c>
      <c r="V520" s="75" t="b">
        <f>A520='[1]FEM 2'!C520</f>
        <v>1</v>
      </c>
    </row>
    <row r="521" spans="1:22" ht="54" customHeight="1" x14ac:dyDescent="0.35">
      <c r="A521" s="54" t="s">
        <v>3600</v>
      </c>
      <c r="B521" s="55">
        <v>42237</v>
      </c>
      <c r="C521" s="54">
        <v>11</v>
      </c>
      <c r="D521" s="50" t="s">
        <v>1394</v>
      </c>
      <c r="E521" s="54" t="s">
        <v>3601</v>
      </c>
      <c r="F521" s="54" t="s">
        <v>3591</v>
      </c>
      <c r="G521" s="54" t="s">
        <v>3602</v>
      </c>
      <c r="H521" s="54" t="s">
        <v>1860</v>
      </c>
      <c r="I521" s="54" t="s">
        <v>1084</v>
      </c>
      <c r="J521" s="419" t="s">
        <v>1861</v>
      </c>
      <c r="K521" s="56">
        <v>27783</v>
      </c>
      <c r="L521" s="57" t="s">
        <v>3205</v>
      </c>
      <c r="M521" s="57" t="s">
        <v>3603</v>
      </c>
      <c r="O521" s="75" t="s">
        <v>4665</v>
      </c>
      <c r="P521" s="78">
        <f t="shared" si="40"/>
        <v>27783</v>
      </c>
      <c r="Q521" s="16">
        <f t="shared" si="41"/>
        <v>42237</v>
      </c>
      <c r="R521" t="str">
        <f t="shared" si="42"/>
        <v>2015OB000244</v>
      </c>
      <c r="S521" t="str">
        <f t="shared" si="43"/>
        <v>2015NE000171</v>
      </c>
      <c r="T521" t="str">
        <f t="shared" si="44"/>
        <v>PAGAMENTO P/ VIABILIZAR REPASSE DE RECURSOS-FEM II -2014 AO MUNICIPIO DE INGAZEIRA/PE..REF. A 2ª PARCELA.CONSTRUÇÃO DE PAVIMENTO EM PARALELEPÍPEDO GRANITICOS.CONFORME LEI Nº DE 25/06/2014.</v>
      </c>
      <c r="V521" s="75" t="b">
        <f>A521='[1]FEM 2'!C521</f>
        <v>1</v>
      </c>
    </row>
    <row r="522" spans="1:22" ht="54" customHeight="1" x14ac:dyDescent="0.35">
      <c r="A522" s="54" t="s">
        <v>3604</v>
      </c>
      <c r="B522" s="55">
        <v>42237</v>
      </c>
      <c r="C522" s="54">
        <v>11</v>
      </c>
      <c r="D522" s="50" t="s">
        <v>1394</v>
      </c>
      <c r="E522" s="54" t="s">
        <v>3605</v>
      </c>
      <c r="F522" s="54" t="s">
        <v>3591</v>
      </c>
      <c r="G522" s="54" t="s">
        <v>3606</v>
      </c>
      <c r="H522" s="54" t="s">
        <v>1922</v>
      </c>
      <c r="I522" s="54" t="s">
        <v>1020</v>
      </c>
      <c r="J522" s="419" t="s">
        <v>3607</v>
      </c>
      <c r="K522" s="56">
        <v>216707.29</v>
      </c>
      <c r="L522" s="57" t="s">
        <v>3205</v>
      </c>
      <c r="M522" s="57" t="s">
        <v>3608</v>
      </c>
      <c r="O522" s="75" t="s">
        <v>4665</v>
      </c>
      <c r="P522" s="78">
        <f t="shared" si="40"/>
        <v>216707.29</v>
      </c>
      <c r="Q522" s="16">
        <f t="shared" si="41"/>
        <v>42237</v>
      </c>
      <c r="R522" t="str">
        <f t="shared" si="42"/>
        <v>2015OB000245</v>
      </c>
      <c r="S522" t="str">
        <f t="shared" si="43"/>
        <v>2015NE000172</v>
      </c>
      <c r="T522" t="str">
        <f t="shared" si="44"/>
        <v>Pagamento referente ao repasse de recurso do FEM II-2014, Plano: implantação de pavimento em paralelepípedos graníticos em diversas ruas 2º parcela, Município de Feira Nova _x001A_ PE, conforme lei nº 15.335 de 25/06/2014.</v>
      </c>
      <c r="V522" s="75" t="b">
        <f>A522='[1]FEM 2'!C522</f>
        <v>1</v>
      </c>
    </row>
    <row r="523" spans="1:22" ht="54" customHeight="1" x14ac:dyDescent="0.35">
      <c r="A523" s="54" t="s">
        <v>3609</v>
      </c>
      <c r="B523" s="55">
        <v>42237</v>
      </c>
      <c r="C523" s="54">
        <v>11</v>
      </c>
      <c r="D523" s="50" t="s">
        <v>1394</v>
      </c>
      <c r="E523" s="54" t="s">
        <v>3610</v>
      </c>
      <c r="F523" s="54" t="s">
        <v>3591</v>
      </c>
      <c r="G523" s="54" t="s">
        <v>3580</v>
      </c>
      <c r="H523" s="54" t="s">
        <v>1481</v>
      </c>
      <c r="I523" s="54" t="s">
        <v>903</v>
      </c>
      <c r="J523" s="419" t="s">
        <v>1482</v>
      </c>
      <c r="K523" s="56">
        <v>83328.06</v>
      </c>
      <c r="L523" s="57" t="s">
        <v>3205</v>
      </c>
      <c r="M523" s="57" t="s">
        <v>3611</v>
      </c>
      <c r="O523" s="75" t="s">
        <v>4665</v>
      </c>
      <c r="P523" s="78">
        <f t="shared" si="40"/>
        <v>83328.06</v>
      </c>
      <c r="Q523" s="16">
        <f t="shared" si="41"/>
        <v>42237</v>
      </c>
      <c r="R523" t="str">
        <f t="shared" si="42"/>
        <v>2015OB000246</v>
      </c>
      <c r="S523" t="str">
        <f t="shared" si="43"/>
        <v>2015NE000166</v>
      </c>
      <c r="T523" t="str">
        <f t="shared" si="44"/>
        <v>Pagamento referente ao repasse do recurso do FEM II-2014, Plano: Pavimentação de vias em paralelepípedos graníticos nos povoados xucuru e serra dos ventos, 2º Parcela, Município de Belo Jardim _x001A_ PE, conforme lei nº 15.335 de 25/06/2014.</v>
      </c>
      <c r="V523" s="75" t="b">
        <f>A523='[1]FEM 2'!C523</f>
        <v>1</v>
      </c>
    </row>
    <row r="524" spans="1:22" ht="54" customHeight="1" x14ac:dyDescent="0.35">
      <c r="A524" s="54" t="s">
        <v>3612</v>
      </c>
      <c r="B524" s="55">
        <v>42237</v>
      </c>
      <c r="C524" s="54">
        <v>11</v>
      </c>
      <c r="D524" s="50" t="s">
        <v>1394</v>
      </c>
      <c r="E524" s="54" t="s">
        <v>3613</v>
      </c>
      <c r="F524" s="54" t="s">
        <v>3591</v>
      </c>
      <c r="G524" s="54" t="s">
        <v>3614</v>
      </c>
      <c r="H524" s="54" t="s">
        <v>3192</v>
      </c>
      <c r="I524" s="54" t="s">
        <v>911</v>
      </c>
      <c r="J524" s="419" t="s">
        <v>3615</v>
      </c>
      <c r="K524" s="56">
        <v>362204.19</v>
      </c>
      <c r="L524" s="57" t="s">
        <v>3205</v>
      </c>
      <c r="M524" s="57" t="s">
        <v>3616</v>
      </c>
      <c r="O524" s="75" t="s">
        <v>4665</v>
      </c>
      <c r="P524" s="78">
        <f t="shared" si="40"/>
        <v>362204.19</v>
      </c>
      <c r="Q524" s="16">
        <f t="shared" si="41"/>
        <v>42237</v>
      </c>
      <c r="R524" t="str">
        <f t="shared" si="42"/>
        <v>2015OB000247</v>
      </c>
      <c r="S524" t="str">
        <f t="shared" si="43"/>
        <v>2015NE000167</v>
      </c>
      <c r="T524" t="str">
        <f t="shared" si="44"/>
        <v>PAGAMENTO P/ VIABILIZAR REPASSE DE RECURSOS-FEM II -2014 AO MUNICIPIO DE BODOCO/PE.CONFORME LEI Nº 15.335 DE 25/06/2014 REF. A 2 PARCELA.PAVIMENTAÇÃO EM PARALELEPIPEDO GRANITICOS NA SEDE DO MUNICIPIO.</v>
      </c>
      <c r="V524" s="75" t="b">
        <f>A524='[1]FEM 2'!C524</f>
        <v>1</v>
      </c>
    </row>
    <row r="525" spans="1:22" ht="54" customHeight="1" x14ac:dyDescent="0.35">
      <c r="A525" s="54" t="s">
        <v>3617</v>
      </c>
      <c r="B525" s="55">
        <v>42237</v>
      </c>
      <c r="C525" s="54">
        <v>11</v>
      </c>
      <c r="D525" s="50" t="s">
        <v>1394</v>
      </c>
      <c r="E525" s="54" t="s">
        <v>3618</v>
      </c>
      <c r="F525" s="54" t="s">
        <v>3591</v>
      </c>
      <c r="G525" s="54" t="s">
        <v>3602</v>
      </c>
      <c r="H525" s="54" t="s">
        <v>1860</v>
      </c>
      <c r="I525" s="54" t="s">
        <v>1085</v>
      </c>
      <c r="J525" s="419" t="s">
        <v>1861</v>
      </c>
      <c r="K525" s="56">
        <v>19269.07</v>
      </c>
      <c r="L525" s="57" t="s">
        <v>3205</v>
      </c>
      <c r="M525" s="57" t="s">
        <v>3619</v>
      </c>
      <c r="O525" s="75" t="s">
        <v>4665</v>
      </c>
      <c r="P525" s="78">
        <f t="shared" si="40"/>
        <v>19269.07</v>
      </c>
      <c r="Q525" s="16">
        <f t="shared" si="41"/>
        <v>42237</v>
      </c>
      <c r="R525" t="str">
        <f t="shared" si="42"/>
        <v>2015OB000248</v>
      </c>
      <c r="S525" t="str">
        <f t="shared" si="43"/>
        <v>2015NE000171</v>
      </c>
      <c r="T525" t="str">
        <f t="shared" si="44"/>
        <v>PAGAMENTO P/ VIABILIZAR REPASSE DE RECURSOS-FEM II -2014 AO MUNICIPIO DE INGAZEIRA/PE..REF. A 2ª PARCELA.RECONSTRUÇÃO DE POSTO DE SAÚDE DA FAMILIA NO. ASSENTAMENTO DO SITIO JORGE.CONFORME LEI Nº DE 25/06/2014.</v>
      </c>
      <c r="V525" s="75" t="b">
        <f>A525='[1]FEM 2'!C525</f>
        <v>1</v>
      </c>
    </row>
    <row r="526" spans="1:22" ht="54" customHeight="1" x14ac:dyDescent="0.35">
      <c r="A526" s="54" t="s">
        <v>3620</v>
      </c>
      <c r="B526" s="55">
        <v>42237</v>
      </c>
      <c r="C526" s="54">
        <v>11</v>
      </c>
      <c r="D526" s="50" t="s">
        <v>1394</v>
      </c>
      <c r="E526" s="54" t="s">
        <v>3621</v>
      </c>
      <c r="F526" s="54" t="s">
        <v>3591</v>
      </c>
      <c r="G526" s="54" t="s">
        <v>3622</v>
      </c>
      <c r="H526" s="54" t="s">
        <v>3023</v>
      </c>
      <c r="I526" s="54" t="s">
        <v>1097</v>
      </c>
      <c r="J526" s="419" t="s">
        <v>3024</v>
      </c>
      <c r="K526" s="56">
        <v>18763.57</v>
      </c>
      <c r="L526" s="57" t="s">
        <v>3205</v>
      </c>
      <c r="M526" s="57" t="s">
        <v>3623</v>
      </c>
      <c r="O526" s="75" t="s">
        <v>4665</v>
      </c>
      <c r="P526" s="78">
        <f t="shared" si="40"/>
        <v>18763.57</v>
      </c>
      <c r="Q526" s="16">
        <f t="shared" si="41"/>
        <v>42237</v>
      </c>
      <c r="R526" t="str">
        <f t="shared" si="42"/>
        <v>2015OB000249</v>
      </c>
      <c r="S526" t="str">
        <f t="shared" si="43"/>
        <v>2015NE000175</v>
      </c>
      <c r="T526" t="str">
        <f t="shared" si="44"/>
        <v>PAGAMENTO P/ VIABILIZAR REPASSE DE RECURSOS-FEM II -2014 AO MUNICIPIO DE ITACURUB\A/PE..REF. A 2ª PARCELA.CONSTRUÇÃO DO MURO DA CRECHE PROINFÂNCIA.CONFORME LEI Nª 15.335 DE 25/06/2014</v>
      </c>
      <c r="V526" s="75" t="b">
        <f>A526='[1]FEM 2'!C526</f>
        <v>1</v>
      </c>
    </row>
    <row r="527" spans="1:22" ht="54" customHeight="1" x14ac:dyDescent="0.35">
      <c r="A527" s="54" t="s">
        <v>3624</v>
      </c>
      <c r="B527" s="55">
        <v>42237</v>
      </c>
      <c r="C527" s="54">
        <v>11</v>
      </c>
      <c r="D527" s="50" t="s">
        <v>1394</v>
      </c>
      <c r="E527" s="54" t="s">
        <v>3625</v>
      </c>
      <c r="F527" s="54" t="s">
        <v>3591</v>
      </c>
      <c r="G527" s="54" t="s">
        <v>3606</v>
      </c>
      <c r="H527" s="54" t="s">
        <v>1922</v>
      </c>
      <c r="I527" s="54" t="s">
        <v>1022</v>
      </c>
      <c r="J527" s="419" t="s">
        <v>3607</v>
      </c>
      <c r="K527" s="56">
        <v>36214.67</v>
      </c>
      <c r="L527" s="57" t="s">
        <v>3205</v>
      </c>
      <c r="M527" s="57" t="s">
        <v>3626</v>
      </c>
      <c r="O527" s="75" t="s">
        <v>4665</v>
      </c>
      <c r="P527" s="78">
        <f t="shared" si="40"/>
        <v>36214.67</v>
      </c>
      <c r="Q527" s="16">
        <f t="shared" si="41"/>
        <v>42237</v>
      </c>
      <c r="R527" t="str">
        <f t="shared" si="42"/>
        <v>2015OB000250</v>
      </c>
      <c r="S527" t="str">
        <f t="shared" si="43"/>
        <v>2015NE000172</v>
      </c>
      <c r="T527" t="str">
        <f t="shared" si="44"/>
        <v>Pagamento referente ao repasse de recurso do FEM II-2014, Plano: Construção do pátio de eventos no Município de Feira Nova _x001A_ PE, 2º parcela conforme lei nº 15.335 de 25/06/2014.</v>
      </c>
      <c r="V527" s="75" t="b">
        <f>A527='[1]FEM 2'!C527</f>
        <v>1</v>
      </c>
    </row>
    <row r="528" spans="1:22" ht="54" customHeight="1" x14ac:dyDescent="0.35">
      <c r="A528" s="54" t="s">
        <v>3627</v>
      </c>
      <c r="B528" s="55">
        <v>42237</v>
      </c>
      <c r="C528" s="54">
        <v>11</v>
      </c>
      <c r="D528" s="50" t="s">
        <v>1394</v>
      </c>
      <c r="E528" s="54" t="s">
        <v>3628</v>
      </c>
      <c r="F528" s="54" t="s">
        <v>3591</v>
      </c>
      <c r="G528" s="54" t="s">
        <v>3606</v>
      </c>
      <c r="H528" s="54" t="s">
        <v>1922</v>
      </c>
      <c r="I528" s="54" t="s">
        <v>1023</v>
      </c>
      <c r="J528" s="419" t="s">
        <v>3607</v>
      </c>
      <c r="K528" s="56">
        <v>18760.41</v>
      </c>
      <c r="L528" s="57" t="s">
        <v>3205</v>
      </c>
      <c r="M528" s="57" t="s">
        <v>3629</v>
      </c>
      <c r="O528" s="75" t="s">
        <v>4665</v>
      </c>
      <c r="P528" s="78">
        <f t="shared" si="40"/>
        <v>18760.41</v>
      </c>
      <c r="Q528" s="16">
        <f t="shared" si="41"/>
        <v>42237</v>
      </c>
      <c r="R528" t="str">
        <f t="shared" si="42"/>
        <v>2015OB000251</v>
      </c>
      <c r="S528" t="str">
        <f t="shared" si="43"/>
        <v>2015NE000172</v>
      </c>
      <c r="T528" t="str">
        <f t="shared" si="44"/>
        <v>Pagamento referente ao repasse de recurso do FEM II-2014, Plano: Revitalização do trevo da entrada da cidade Município de Feira Nova _x001A_ PE, 2º parcela conforme lei nº 15.335 de 25/06/2014.</v>
      </c>
      <c r="V528" s="75" t="b">
        <f>A528='[1]FEM 2'!C528</f>
        <v>1</v>
      </c>
    </row>
    <row r="529" spans="1:22" ht="54" customHeight="1" x14ac:dyDescent="0.35">
      <c r="A529" s="54" t="s">
        <v>3630</v>
      </c>
      <c r="B529" s="55">
        <v>42237</v>
      </c>
      <c r="C529" s="54">
        <v>11</v>
      </c>
      <c r="D529" s="50" t="s">
        <v>1394</v>
      </c>
      <c r="E529" s="54" t="s">
        <v>3631</v>
      </c>
      <c r="F529" s="54" t="s">
        <v>3591</v>
      </c>
      <c r="G529" s="54" t="s">
        <v>3632</v>
      </c>
      <c r="H529" s="54" t="s">
        <v>3029</v>
      </c>
      <c r="I529" s="54" t="s">
        <v>1354</v>
      </c>
      <c r="J529" s="419" t="s">
        <v>3633</v>
      </c>
      <c r="K529" s="56">
        <v>132740.5</v>
      </c>
      <c r="L529" s="57" t="s">
        <v>3634</v>
      </c>
      <c r="M529" s="57" t="s">
        <v>3635</v>
      </c>
      <c r="O529" s="75" t="s">
        <v>4665</v>
      </c>
      <c r="P529" s="78">
        <f t="shared" si="40"/>
        <v>132740.5</v>
      </c>
      <c r="Q529" s="16">
        <f t="shared" si="41"/>
        <v>42237</v>
      </c>
      <c r="R529" t="str">
        <f t="shared" si="42"/>
        <v>2015OB000252</v>
      </c>
      <c r="S529" t="str">
        <f t="shared" si="43"/>
        <v>2015NE000184</v>
      </c>
      <c r="T529" t="str">
        <f t="shared" si="44"/>
        <v>Pagamento para viabilizar repasse de recursos do FEM II 2014, ao Município de Venturosa- PE, plano: pavimentação em paralelepípedos graníticos no município, 3º parcela. Conforme lei nº 15.335 de 25/06/2014.</v>
      </c>
      <c r="V529" s="75" t="b">
        <f>A529='[1]FEM 2'!C529</f>
        <v>1</v>
      </c>
    </row>
    <row r="530" spans="1:22" ht="54" customHeight="1" x14ac:dyDescent="0.35">
      <c r="A530" s="54" t="s">
        <v>3636</v>
      </c>
      <c r="B530" s="55">
        <v>42237</v>
      </c>
      <c r="C530" s="54">
        <v>11</v>
      </c>
      <c r="D530" s="50" t="s">
        <v>1394</v>
      </c>
      <c r="E530" s="54" t="s">
        <v>3637</v>
      </c>
      <c r="F530" s="54" t="s">
        <v>3591</v>
      </c>
      <c r="G530" s="54" t="s">
        <v>3638</v>
      </c>
      <c r="H530" s="54" t="s">
        <v>2007</v>
      </c>
      <c r="I530" s="54" t="s">
        <v>1146</v>
      </c>
      <c r="J530" s="419" t="s">
        <v>3639</v>
      </c>
      <c r="K530" s="56">
        <v>136703.85</v>
      </c>
      <c r="L530" s="57" t="s">
        <v>3205</v>
      </c>
      <c r="M530" s="57" t="s">
        <v>3640</v>
      </c>
      <c r="O530" s="75" t="s">
        <v>4665</v>
      </c>
      <c r="P530" s="78">
        <f t="shared" si="40"/>
        <v>136703.85</v>
      </c>
      <c r="Q530" s="16">
        <f t="shared" si="41"/>
        <v>42237</v>
      </c>
      <c r="R530" t="str">
        <f t="shared" si="42"/>
        <v>2015OB000253</v>
      </c>
      <c r="S530" t="str">
        <f t="shared" si="43"/>
        <v>2015NE000187</v>
      </c>
      <c r="T530" t="str">
        <f t="shared" si="44"/>
        <v>PAGAMENTO P/VIABILIZAR REPASSE DE RECURSOS-FEM II-2014 AO MUNICIPIO DE MACAPARANA/PE .REF. A 2ª PARCELA. CONF. LEI Nº 15.335 DE 25/06/2014.SUBST. DO PISO EM MADEIRA DE LEI DO GINÁSIO DE ESPORTES JOAQUIM FRANCISCO NA SEDE E SUBST. DA ESTRUTURA METÁLICA E COBERTA DA QUADRA POLIESPORTIVA</v>
      </c>
      <c r="V530" s="75" t="b">
        <f>A530='[1]FEM 2'!C530</f>
        <v>1</v>
      </c>
    </row>
    <row r="531" spans="1:22" ht="54" customHeight="1" x14ac:dyDescent="0.35">
      <c r="A531" s="54" t="s">
        <v>3641</v>
      </c>
      <c r="B531" s="55">
        <v>42237</v>
      </c>
      <c r="C531" s="54">
        <v>11</v>
      </c>
      <c r="D531" s="50" t="s">
        <v>1394</v>
      </c>
      <c r="E531" s="54" t="s">
        <v>3642</v>
      </c>
      <c r="F531" s="54" t="s">
        <v>3591</v>
      </c>
      <c r="G531" s="54" t="s">
        <v>3643</v>
      </c>
      <c r="H531" s="54" t="s">
        <v>2213</v>
      </c>
      <c r="I531" s="54" t="s">
        <v>1109</v>
      </c>
      <c r="J531" s="419" t="s">
        <v>3644</v>
      </c>
      <c r="K531" s="56">
        <v>181131.97</v>
      </c>
      <c r="L531" s="57" t="s">
        <v>3205</v>
      </c>
      <c r="M531" s="57" t="s">
        <v>3645</v>
      </c>
      <c r="O531" s="75" t="s">
        <v>4665</v>
      </c>
      <c r="P531" s="78">
        <f t="shared" si="40"/>
        <v>181131.97</v>
      </c>
      <c r="Q531" s="16">
        <f t="shared" si="41"/>
        <v>42237</v>
      </c>
      <c r="R531" t="str">
        <f t="shared" si="42"/>
        <v>2015OB000254</v>
      </c>
      <c r="S531" t="str">
        <f t="shared" si="43"/>
        <v>2015NE000183</v>
      </c>
      <c r="T531" t="str">
        <f t="shared" si="44"/>
        <v>PAGAMENTO P/VIABILIZAR REPASSE DE RECURSOS FEM II -2014 JAQUEIRA/PE..REF. A 2ª PARCELA.REFORMA E AMPLIAÇÃO DO ANTIGO CLUBE MUNICIPAL PARA INSTALAÇÃO DA NOVA SEDE DA PREFEITURA MUNICIPAL..CONFORME LEI Nª 15.335 DE 25/06/2014</v>
      </c>
      <c r="V531" s="75" t="b">
        <f>A531='[1]FEM 2'!C531</f>
        <v>1</v>
      </c>
    </row>
    <row r="532" spans="1:22" ht="54" customHeight="1" x14ac:dyDescent="0.35">
      <c r="A532" s="54" t="s">
        <v>3646</v>
      </c>
      <c r="B532" s="55">
        <v>42237</v>
      </c>
      <c r="C532" s="54">
        <v>12</v>
      </c>
      <c r="D532" s="50" t="s">
        <v>1394</v>
      </c>
      <c r="E532" s="54" t="s">
        <v>3647</v>
      </c>
      <c r="F532" s="54" t="s">
        <v>3591</v>
      </c>
      <c r="G532" s="54" t="s">
        <v>3648</v>
      </c>
      <c r="H532" s="54" t="s">
        <v>2560</v>
      </c>
      <c r="I532" s="54" t="s">
        <v>1334</v>
      </c>
      <c r="J532" s="419" t="s">
        <v>2561</v>
      </c>
      <c r="K532" s="56">
        <v>271697.96000000002</v>
      </c>
      <c r="L532" s="57" t="s">
        <v>3205</v>
      </c>
      <c r="M532" s="57" t="s">
        <v>3649</v>
      </c>
      <c r="O532" s="75" t="s">
        <v>4665</v>
      </c>
      <c r="P532" s="78">
        <f t="shared" si="40"/>
        <v>271697.96000000002</v>
      </c>
      <c r="Q532" s="16">
        <f t="shared" si="41"/>
        <v>42237</v>
      </c>
      <c r="R532" t="str">
        <f t="shared" si="42"/>
        <v>2015OB000255</v>
      </c>
      <c r="S532" t="str">
        <f t="shared" si="43"/>
        <v>2015NE000186</v>
      </c>
      <c r="T532" t="str">
        <f t="shared" si="44"/>
        <v>Pagamento para viabilizar repasse de recursos do FEM II 2014, ao Município de Tamandaré- PE, plano: Construção do prédio da prefeitura do município de Tamandaré-PE, 2º parcela. Conforme lei nº 15.335 de 25/06/2014.</v>
      </c>
      <c r="V532" s="75" t="b">
        <f>A532='[1]FEM 2'!C532</f>
        <v>1</v>
      </c>
    </row>
    <row r="533" spans="1:22" ht="54" customHeight="1" x14ac:dyDescent="0.35">
      <c r="A533" s="54" t="s">
        <v>3650</v>
      </c>
      <c r="B533" s="55">
        <v>42237</v>
      </c>
      <c r="C533" s="54">
        <v>11</v>
      </c>
      <c r="D533" s="50" t="s">
        <v>1394</v>
      </c>
      <c r="E533" s="54" t="s">
        <v>3651</v>
      </c>
      <c r="F533" s="54" t="s">
        <v>3591</v>
      </c>
      <c r="G533" s="54" t="s">
        <v>3638</v>
      </c>
      <c r="H533" s="54" t="s">
        <v>2007</v>
      </c>
      <c r="I533" s="54" t="s">
        <v>1145</v>
      </c>
      <c r="J533" s="419" t="s">
        <v>3639</v>
      </c>
      <c r="K533" s="56">
        <v>174163.22</v>
      </c>
      <c r="L533" s="57" t="s">
        <v>3205</v>
      </c>
      <c r="M533" s="57" t="s">
        <v>3652</v>
      </c>
      <c r="O533" s="75" t="s">
        <v>4665</v>
      </c>
      <c r="P533" s="78">
        <f t="shared" si="40"/>
        <v>174163.22</v>
      </c>
      <c r="Q533" s="16">
        <f t="shared" si="41"/>
        <v>42237</v>
      </c>
      <c r="R533" t="str">
        <f t="shared" si="42"/>
        <v>2015OB000256</v>
      </c>
      <c r="S533" t="str">
        <f t="shared" si="43"/>
        <v>2015NE000187</v>
      </c>
      <c r="T533" t="str">
        <f t="shared" si="44"/>
        <v>PAGAMENTO P/VIABILIZAR REPASSE DE RECURSOS-FEM II-2014 AO MUNICIPIO DE MACAPARANA/PE .REF. A 2ª PARCELA. CONFORME LEI Nº 15.335 DE 25/06/2014.CONSTRUÇÃO DAS PRAÇAS DO ALVORADA, TERRA PROMETIDA,PAQUEVIRÁ,PIRAUÁ,EREM E LAGOA GRANDE,REFORMA DAS PRAÇAS DO FORÚM E POSTO.</v>
      </c>
      <c r="V533" s="75" t="b">
        <f>A533='[1]FEM 2'!C533</f>
        <v>1</v>
      </c>
    </row>
    <row r="534" spans="1:22" ht="54" customHeight="1" x14ac:dyDescent="0.35">
      <c r="A534" s="54" t="s">
        <v>3653</v>
      </c>
      <c r="B534" s="55">
        <v>42237</v>
      </c>
      <c r="C534" s="54">
        <v>11</v>
      </c>
      <c r="D534" s="50" t="s">
        <v>1394</v>
      </c>
      <c r="E534" s="54" t="s">
        <v>3654</v>
      </c>
      <c r="F534" s="54" t="s">
        <v>3591</v>
      </c>
      <c r="G534" s="54" t="s">
        <v>3632</v>
      </c>
      <c r="H534" s="54" t="s">
        <v>3029</v>
      </c>
      <c r="I534" s="54" t="s">
        <v>1356</v>
      </c>
      <c r="J534" s="419" t="s">
        <v>3633</v>
      </c>
      <c r="K534" s="56">
        <v>2686.45</v>
      </c>
      <c r="L534" s="57" t="s">
        <v>3634</v>
      </c>
      <c r="M534" s="57" t="s">
        <v>3655</v>
      </c>
      <c r="O534" s="75" t="s">
        <v>4665</v>
      </c>
      <c r="P534" s="78">
        <f t="shared" si="40"/>
        <v>2686.45</v>
      </c>
      <c r="Q534" s="16">
        <f t="shared" si="41"/>
        <v>42237</v>
      </c>
      <c r="R534" t="str">
        <f t="shared" si="42"/>
        <v>2015OB000257</v>
      </c>
      <c r="S534" t="str">
        <f t="shared" si="43"/>
        <v>2015NE000184</v>
      </c>
      <c r="T534" t="str">
        <f t="shared" si="44"/>
        <v>Pagamento para viabilizar repasse de recursos do FEM II 2014, ao Município de Venturosa- PE, plano: reforma da Praça Apolônio cordeiro Vaz, 3º parcela. Conforme lei nº 15.335 de 25/06/2014.</v>
      </c>
      <c r="V534" s="75" t="b">
        <f>A534='[1]FEM 2'!C534</f>
        <v>1</v>
      </c>
    </row>
    <row r="535" spans="1:22" ht="54" customHeight="1" x14ac:dyDescent="0.35">
      <c r="A535" s="54" t="s">
        <v>3656</v>
      </c>
      <c r="B535" s="55">
        <v>42237</v>
      </c>
      <c r="C535" s="54">
        <v>11</v>
      </c>
      <c r="D535" s="50" t="s">
        <v>1394</v>
      </c>
      <c r="E535" s="54" t="s">
        <v>3657</v>
      </c>
      <c r="F535" s="54" t="s">
        <v>3591</v>
      </c>
      <c r="G535" s="54" t="s">
        <v>3658</v>
      </c>
      <c r="H535" s="54" t="s">
        <v>3017</v>
      </c>
      <c r="I535" s="54" t="s">
        <v>1181</v>
      </c>
      <c r="J535" s="419" t="s">
        <v>3659</v>
      </c>
      <c r="K535" s="56">
        <v>319952.92</v>
      </c>
      <c r="L535" s="57" t="s">
        <v>3205</v>
      </c>
      <c r="M535" s="57" t="s">
        <v>3660</v>
      </c>
      <c r="O535" s="75" t="s">
        <v>4665</v>
      </c>
      <c r="P535" s="78">
        <f t="shared" si="40"/>
        <v>319952.92</v>
      </c>
      <c r="Q535" s="16">
        <f t="shared" si="41"/>
        <v>42237</v>
      </c>
      <c r="R535" t="str">
        <f t="shared" si="42"/>
        <v>2015OB000258</v>
      </c>
      <c r="S535" t="str">
        <f t="shared" si="43"/>
        <v>2015NE000189</v>
      </c>
      <c r="T535" t="str">
        <f t="shared" si="44"/>
        <v>PAGAMENTO P/VIABILIZAR REPASSE DE RECURSOS-FEM II-2014 AO MUNICIPIO DE PALMARES/PE .REF. A 2ª PARCELA. CONFORME LEI Nº 15.335 DE 25/06/2014.PAVIMENTAÇÃO EM PARALELEPIPEDO GRANITICOS EM DIVERSAS RUAS.</v>
      </c>
      <c r="V535" s="75" t="b">
        <f>A535='[1]FEM 2'!C535</f>
        <v>1</v>
      </c>
    </row>
    <row r="536" spans="1:22" ht="54" customHeight="1" x14ac:dyDescent="0.35">
      <c r="A536" s="54" t="s">
        <v>3661</v>
      </c>
      <c r="B536" s="55">
        <v>42237</v>
      </c>
      <c r="C536" s="54">
        <v>11</v>
      </c>
      <c r="D536" s="50" t="s">
        <v>1394</v>
      </c>
      <c r="E536" s="54" t="s">
        <v>3662</v>
      </c>
      <c r="F536" s="54" t="s">
        <v>3591</v>
      </c>
      <c r="G536" s="54" t="s">
        <v>3632</v>
      </c>
      <c r="H536" s="54" t="s">
        <v>3029</v>
      </c>
      <c r="I536" s="54" t="s">
        <v>1356</v>
      </c>
      <c r="J536" s="419" t="s">
        <v>3633</v>
      </c>
      <c r="K536" s="56">
        <v>2686.45</v>
      </c>
      <c r="L536" s="57" t="s">
        <v>3663</v>
      </c>
      <c r="M536" s="57" t="s">
        <v>3664</v>
      </c>
      <c r="O536" s="75" t="s">
        <v>4665</v>
      </c>
      <c r="P536" s="78">
        <f t="shared" si="40"/>
        <v>2686.45</v>
      </c>
      <c r="Q536" s="16">
        <f t="shared" si="41"/>
        <v>42237</v>
      </c>
      <c r="R536" t="str">
        <f t="shared" si="42"/>
        <v>2015OB000259</v>
      </c>
      <c r="S536" t="str">
        <f t="shared" si="43"/>
        <v>2015NE000184</v>
      </c>
      <c r="T536" t="str">
        <f t="shared" si="44"/>
        <v>Pagamento para viabilizar repasse de recursos do FEM II 2014, ao Município de Venturosa- PE, plano: reforma da Praça Apolônio cordeiro Vaz, 4º parcela. Conforme lei nº 15.335 de 25/06/2014.</v>
      </c>
      <c r="V536" s="75" t="b">
        <f>A536='[1]FEM 2'!C536</f>
        <v>1</v>
      </c>
    </row>
    <row r="537" spans="1:22" ht="54" customHeight="1" x14ac:dyDescent="0.35">
      <c r="A537" s="54" t="s">
        <v>3665</v>
      </c>
      <c r="B537" s="55">
        <v>42237</v>
      </c>
      <c r="C537" s="54">
        <v>11</v>
      </c>
      <c r="D537" s="50" t="s">
        <v>1394</v>
      </c>
      <c r="E537" s="54" t="s">
        <v>3666</v>
      </c>
      <c r="F537" s="54" t="s">
        <v>3591</v>
      </c>
      <c r="G537" s="54" t="s">
        <v>3658</v>
      </c>
      <c r="H537" s="54" t="s">
        <v>3017</v>
      </c>
      <c r="I537" s="54" t="s">
        <v>1182</v>
      </c>
      <c r="J537" s="419" t="s">
        <v>3659</v>
      </c>
      <c r="K537" s="56">
        <v>109413.9</v>
      </c>
      <c r="L537" s="57" t="s">
        <v>3205</v>
      </c>
      <c r="M537" s="57" t="s">
        <v>3667</v>
      </c>
      <c r="O537" s="75" t="s">
        <v>4665</v>
      </c>
      <c r="P537" s="78">
        <f t="shared" si="40"/>
        <v>109413.9</v>
      </c>
      <c r="Q537" s="16">
        <f t="shared" si="41"/>
        <v>42237</v>
      </c>
      <c r="R537" t="str">
        <f t="shared" si="42"/>
        <v>2015OB000260</v>
      </c>
      <c r="S537" t="str">
        <f t="shared" si="43"/>
        <v>2015NE000189</v>
      </c>
      <c r="T537" t="str">
        <f t="shared" si="44"/>
        <v>PAGAMENTO P/VIABILIZAR REPASSE DE RECURSOS-FEM II-2014 AO MUNICIPIO DE PALMARES/PE .REF. A 2ª PARCELA. CONFORME LEI Nº 15.335 DE 25/06/2014 CONSTRUÇÃO DE ESCADARIAS EM DIVERSAS RUAS.</v>
      </c>
      <c r="V537" s="75" t="b">
        <f>A537='[1]FEM 2'!C537</f>
        <v>1</v>
      </c>
    </row>
    <row r="538" spans="1:22" ht="54" customHeight="1" x14ac:dyDescent="0.35">
      <c r="A538" s="54" t="s">
        <v>3668</v>
      </c>
      <c r="B538" s="55">
        <v>42237</v>
      </c>
      <c r="C538" s="54">
        <v>11</v>
      </c>
      <c r="D538" s="50" t="s">
        <v>1394</v>
      </c>
      <c r="E538" s="54" t="s">
        <v>3669</v>
      </c>
      <c r="F538" s="54" t="s">
        <v>3591</v>
      </c>
      <c r="G538" s="54" t="s">
        <v>3670</v>
      </c>
      <c r="H538" s="54" t="s">
        <v>2828</v>
      </c>
      <c r="I538" s="54" t="s">
        <v>1262</v>
      </c>
      <c r="J538" s="419" t="s">
        <v>3671</v>
      </c>
      <c r="K538" s="56">
        <v>153835.14000000001</v>
      </c>
      <c r="L538" s="57" t="s">
        <v>3205</v>
      </c>
      <c r="M538" s="57" t="s">
        <v>3672</v>
      </c>
      <c r="O538" s="75" t="s">
        <v>4665</v>
      </c>
      <c r="P538" s="78">
        <f t="shared" si="40"/>
        <v>153835.14000000001</v>
      </c>
      <c r="Q538" s="16">
        <f t="shared" si="41"/>
        <v>42237</v>
      </c>
      <c r="R538" t="str">
        <f t="shared" si="42"/>
        <v>2015OB000261</v>
      </c>
      <c r="S538" t="str">
        <f t="shared" si="43"/>
        <v>2015NE000193</v>
      </c>
      <c r="T538" t="str">
        <f t="shared" si="44"/>
        <v>PAGAMENTO P/VIABILIZAR REPASSE DE RECURSOS-FEM II-2014 AO MUNICIPIO DE SANTA CRUZ DA BAIXA VERDE/PE .REF. A 2ª PARCELA. CONFORME LEI Nº 15.335 DE 25/06/2014.CONSTRUÇÃO DE QUADRA POLIESPORTIVA COBERTA COM VESTIÁRIO E PALCO</v>
      </c>
      <c r="V538" s="75" t="b">
        <f>A538='[1]FEM 2'!C538</f>
        <v>1</v>
      </c>
    </row>
    <row r="539" spans="1:22" ht="54" customHeight="1" x14ac:dyDescent="0.35">
      <c r="A539" s="54" t="s">
        <v>3673</v>
      </c>
      <c r="B539" s="55">
        <v>42237</v>
      </c>
      <c r="C539" s="54">
        <v>12</v>
      </c>
      <c r="D539" s="50" t="s">
        <v>1394</v>
      </c>
      <c r="E539" s="54" t="s">
        <v>3674</v>
      </c>
      <c r="F539" s="54" t="s">
        <v>3675</v>
      </c>
      <c r="G539" s="54" t="s">
        <v>3676</v>
      </c>
      <c r="H539" s="54" t="s">
        <v>2496</v>
      </c>
      <c r="I539" s="54" t="s">
        <v>1269</v>
      </c>
      <c r="J539" s="419" t="s">
        <v>2497</v>
      </c>
      <c r="K539" s="56">
        <v>7553.69</v>
      </c>
      <c r="L539" s="57" t="s">
        <v>3205</v>
      </c>
      <c r="M539" s="57" t="s">
        <v>3677</v>
      </c>
      <c r="O539" s="75" t="s">
        <v>4665</v>
      </c>
      <c r="P539" s="78">
        <f t="shared" si="40"/>
        <v>7553.69</v>
      </c>
      <c r="Q539" s="16">
        <f t="shared" si="41"/>
        <v>42237</v>
      </c>
      <c r="R539" t="str">
        <f t="shared" si="42"/>
        <v>2015OB000262</v>
      </c>
      <c r="S539" t="str">
        <f t="shared" si="43"/>
        <v>2015NE000194</v>
      </c>
      <c r="T539" t="str">
        <f t="shared" si="44"/>
        <v>PAGAMENTO P/VIABILIZAR REPASSE DE RECURSOS-FEM II-2014 AO MUNICIPIO DE SANTA MARIA DA BOA VISTA/PE .REF. A 2ª PARCELA. CONFORME LEI Nº 15.335 DE 25/06/2014 CONSTRUÇÃO DA SALA DO EMPREENDEDOR.</v>
      </c>
      <c r="V539" s="75" t="b">
        <f>A539='[1]FEM 2'!C539</f>
        <v>1</v>
      </c>
    </row>
    <row r="540" spans="1:22" ht="54" customHeight="1" x14ac:dyDescent="0.35">
      <c r="A540" s="54" t="s">
        <v>3678</v>
      </c>
      <c r="B540" s="55">
        <v>42237</v>
      </c>
      <c r="C540" s="54">
        <v>11</v>
      </c>
      <c r="D540" s="50" t="s">
        <v>1394</v>
      </c>
      <c r="E540" s="54" t="s">
        <v>3679</v>
      </c>
      <c r="F540" s="54" t="s">
        <v>3675</v>
      </c>
      <c r="G540" s="54" t="s">
        <v>3658</v>
      </c>
      <c r="H540" s="54" t="s">
        <v>3017</v>
      </c>
      <c r="I540" s="54" t="s">
        <v>1183</v>
      </c>
      <c r="J540" s="419" t="s">
        <v>3659</v>
      </c>
      <c r="K540" s="56">
        <v>65558.69</v>
      </c>
      <c r="L540" s="57" t="s">
        <v>3205</v>
      </c>
      <c r="M540" s="57" t="s">
        <v>3680</v>
      </c>
      <c r="O540" s="75" t="s">
        <v>4665</v>
      </c>
      <c r="P540" s="78">
        <f t="shared" si="40"/>
        <v>65558.69</v>
      </c>
      <c r="Q540" s="16">
        <f t="shared" si="41"/>
        <v>42237</v>
      </c>
      <c r="R540" t="str">
        <f t="shared" si="42"/>
        <v>2015OB000263</v>
      </c>
      <c r="S540" t="str">
        <f t="shared" si="43"/>
        <v>2015NE000189</v>
      </c>
      <c r="T540" t="str">
        <f t="shared" si="44"/>
        <v>PAGAMENTO P/VIABILIZAR REPASSE DE RECURSOS-FEM II-2014 AO MUNICIPIO DE PALMARES/PE .REF. A 2ª PARCELA. CONFORME LEI Nº 15.335 DE 25/06/2014.REVITALIZAÇÃO DA PRAÇA PAULO PARANHOS.</v>
      </c>
      <c r="V540" s="75" t="b">
        <f>A540='[1]FEM 2'!C540</f>
        <v>1</v>
      </c>
    </row>
    <row r="541" spans="1:22" ht="54" customHeight="1" x14ac:dyDescent="0.35">
      <c r="A541" s="54" t="s">
        <v>3681</v>
      </c>
      <c r="B541" s="55">
        <v>42237</v>
      </c>
      <c r="C541" s="54">
        <v>11</v>
      </c>
      <c r="D541" s="50" t="s">
        <v>1394</v>
      </c>
      <c r="E541" s="54" t="s">
        <v>3682</v>
      </c>
      <c r="F541" s="54" t="s">
        <v>3675</v>
      </c>
      <c r="G541" s="54" t="s">
        <v>3683</v>
      </c>
      <c r="H541" s="54" t="s">
        <v>1848</v>
      </c>
      <c r="I541" s="54" t="s">
        <v>1231</v>
      </c>
      <c r="J541" s="419" t="s">
        <v>1849</v>
      </c>
      <c r="K541" s="56">
        <v>135805.62</v>
      </c>
      <c r="L541" s="57" t="s">
        <v>3205</v>
      </c>
      <c r="M541" s="57" t="s">
        <v>3684</v>
      </c>
      <c r="O541" s="75" t="s">
        <v>4665</v>
      </c>
      <c r="P541" s="78">
        <f t="shared" si="40"/>
        <v>135805.62</v>
      </c>
      <c r="Q541" s="16">
        <f t="shared" si="41"/>
        <v>42237</v>
      </c>
      <c r="R541" t="str">
        <f t="shared" si="42"/>
        <v>2015OB000265</v>
      </c>
      <c r="S541" t="str">
        <f t="shared" si="43"/>
        <v>2015NE000192</v>
      </c>
      <c r="T541" t="str">
        <f t="shared" si="44"/>
        <v>PAGAMENTO P/VIABILIZAR REPASSE DE RECURSOS-FEM II-2014 AO MUNICIPIO DE QUIXABA/PE.REF. A 2ª PARCELA.CONFORME LEI Nº 15.335 DE 25/06/2014.PAVIMENTAÇÃO EM PARALELEPIPEDOS</v>
      </c>
      <c r="V541" s="75" t="b">
        <f>A541='[1]FEM 2'!C541</f>
        <v>1</v>
      </c>
    </row>
    <row r="542" spans="1:22" ht="54" customHeight="1" x14ac:dyDescent="0.35">
      <c r="A542" s="54" t="s">
        <v>3685</v>
      </c>
      <c r="B542" s="55">
        <v>42237</v>
      </c>
      <c r="C542" s="54">
        <v>11</v>
      </c>
      <c r="D542" s="50" t="s">
        <v>1394</v>
      </c>
      <c r="E542" s="54" t="s">
        <v>3686</v>
      </c>
      <c r="F542" s="54" t="s">
        <v>3675</v>
      </c>
      <c r="G542" s="54" t="s">
        <v>3687</v>
      </c>
      <c r="H542" s="54" t="s">
        <v>2678</v>
      </c>
      <c r="I542" s="54" t="s">
        <v>3688</v>
      </c>
      <c r="J542" s="419" t="s">
        <v>2679</v>
      </c>
      <c r="K542" s="56">
        <v>362203.94</v>
      </c>
      <c r="L542" s="57" t="s">
        <v>3205</v>
      </c>
      <c r="M542" s="57" t="s">
        <v>3689</v>
      </c>
      <c r="O542" s="75" t="s">
        <v>4665</v>
      </c>
      <c r="P542" s="78">
        <f t="shared" si="40"/>
        <v>362203.94</v>
      </c>
      <c r="Q542" s="16">
        <f t="shared" si="41"/>
        <v>42237</v>
      </c>
      <c r="R542" t="str">
        <f t="shared" si="42"/>
        <v>2015OB000268</v>
      </c>
      <c r="S542" t="str">
        <f t="shared" si="43"/>
        <v>2015NE000174</v>
      </c>
      <c r="T542" t="str">
        <f t="shared" si="44"/>
        <v>Pagamento para viabilizar repasse de recursos do FEM II 2014, ao Município de São José do Belmonte - PE, plano: construção de unidade mista em São Jose do Belmonte, 2º parcela. Conforme lei nº 15.335 de 25/06/2014.</v>
      </c>
      <c r="V542" s="75" t="b">
        <f>A542='[1]FEM 2'!C542</f>
        <v>1</v>
      </c>
    </row>
    <row r="543" spans="1:22" ht="54" customHeight="1" x14ac:dyDescent="0.35">
      <c r="A543" s="54" t="s">
        <v>3690</v>
      </c>
      <c r="B543" s="55">
        <v>42237</v>
      </c>
      <c r="C543" s="54">
        <v>11</v>
      </c>
      <c r="D543" s="50" t="s">
        <v>1394</v>
      </c>
      <c r="E543" s="54" t="s">
        <v>3691</v>
      </c>
      <c r="F543" s="54" t="s">
        <v>3675</v>
      </c>
      <c r="G543" s="54" t="s">
        <v>3692</v>
      </c>
      <c r="H543" s="54" t="s">
        <v>2931</v>
      </c>
      <c r="I543" s="54" t="s">
        <v>1367</v>
      </c>
      <c r="J543" s="419" t="s">
        <v>3693</v>
      </c>
      <c r="K543" s="56">
        <v>20332.849999999999</v>
      </c>
      <c r="L543" s="57" t="s">
        <v>3205</v>
      </c>
      <c r="M543" s="57" t="s">
        <v>3694</v>
      </c>
      <c r="O543" s="75" t="s">
        <v>4665</v>
      </c>
      <c r="P543" s="78">
        <f t="shared" si="40"/>
        <v>20332.849999999999</v>
      </c>
      <c r="Q543" s="16">
        <f t="shared" si="41"/>
        <v>42237</v>
      </c>
      <c r="R543" t="str">
        <f t="shared" si="42"/>
        <v>2015OB000269</v>
      </c>
      <c r="S543" t="str">
        <f t="shared" si="43"/>
        <v>2015NE000177</v>
      </c>
      <c r="T543" t="str">
        <f t="shared" si="44"/>
        <v>Pagamento para viabilizar repasse de recursos do FEM II 2014, ao Município de Vicência - PE, plano: reconstrução, revitalização e paisagismo da praça DR. Mário Ramos de Andrade Lima, 2º parcela. Conforme lei nº 15.335 de 25/06/2014.</v>
      </c>
      <c r="V543" s="75" t="b">
        <f>A543='[1]FEM 2'!C543</f>
        <v>1</v>
      </c>
    </row>
    <row r="544" spans="1:22" ht="54" customHeight="1" x14ac:dyDescent="0.35">
      <c r="A544" s="54" t="s">
        <v>3695</v>
      </c>
      <c r="B544" s="55">
        <v>42237</v>
      </c>
      <c r="C544" s="54">
        <v>11</v>
      </c>
      <c r="D544" s="50" t="s">
        <v>1394</v>
      </c>
      <c r="E544" s="54" t="s">
        <v>3696</v>
      </c>
      <c r="F544" s="54" t="s">
        <v>3675</v>
      </c>
      <c r="G544" s="54" t="s">
        <v>3692</v>
      </c>
      <c r="H544" s="54" t="s">
        <v>2931</v>
      </c>
      <c r="I544" s="54" t="s">
        <v>1369</v>
      </c>
      <c r="J544" s="419" t="s">
        <v>3693</v>
      </c>
      <c r="K544" s="56">
        <v>104100.23</v>
      </c>
      <c r="L544" s="57" t="s">
        <v>3205</v>
      </c>
      <c r="M544" s="57" t="s">
        <v>3697</v>
      </c>
      <c r="O544" s="75" t="s">
        <v>4665</v>
      </c>
      <c r="P544" s="78">
        <f t="shared" si="40"/>
        <v>104100.23</v>
      </c>
      <c r="Q544" s="16">
        <f t="shared" si="41"/>
        <v>42237</v>
      </c>
      <c r="R544" t="str">
        <f t="shared" si="42"/>
        <v>2015OB000271</v>
      </c>
      <c r="S544" t="str">
        <f t="shared" si="43"/>
        <v>2015NE000177</v>
      </c>
      <c r="T544" t="str">
        <f t="shared" si="44"/>
        <v>Pagamento para viabilizar repasse de recursos do FEM II 2014, ao Município de Vicência - PE, plano: Recuperação com ampliação de coberta e fechamento lateral da quadra de esporte do distrito de Angélica, 2º parcela. Conforme lei nº 15.335 de 25/06/2014.</v>
      </c>
      <c r="V544" s="75" t="b">
        <f>A544='[1]FEM 2'!C544</f>
        <v>1</v>
      </c>
    </row>
    <row r="545" spans="1:22" ht="54" customHeight="1" x14ac:dyDescent="0.35">
      <c r="A545" s="54" t="s">
        <v>3698</v>
      </c>
      <c r="B545" s="55">
        <v>42237</v>
      </c>
      <c r="C545" s="54">
        <v>11</v>
      </c>
      <c r="D545" s="50" t="s">
        <v>1394</v>
      </c>
      <c r="E545" s="54" t="s">
        <v>3699</v>
      </c>
      <c r="F545" s="54" t="s">
        <v>3675</v>
      </c>
      <c r="G545" s="54" t="s">
        <v>3692</v>
      </c>
      <c r="H545" s="54" t="s">
        <v>2931</v>
      </c>
      <c r="I545" s="54" t="s">
        <v>1370</v>
      </c>
      <c r="J545" s="419" t="s">
        <v>3693</v>
      </c>
      <c r="K545" s="56">
        <v>20641.23</v>
      </c>
      <c r="L545" s="57" t="s">
        <v>3205</v>
      </c>
      <c r="M545" s="57" t="s">
        <v>3700</v>
      </c>
      <c r="O545" s="75" t="s">
        <v>4665</v>
      </c>
      <c r="P545" s="78">
        <f t="shared" si="40"/>
        <v>20641.23</v>
      </c>
      <c r="Q545" s="16">
        <f t="shared" si="41"/>
        <v>42237</v>
      </c>
      <c r="R545" t="str">
        <f t="shared" si="42"/>
        <v>2015OB000272</v>
      </c>
      <c r="S545" t="str">
        <f t="shared" si="43"/>
        <v>2015NE000177</v>
      </c>
      <c r="T545" t="str">
        <f t="shared" si="44"/>
        <v>Pagamento para viabilizar repasse de recursos do FEM II 2014, ao Município de Vicência - PE, plano: reforma e reconstrução de coberta do mercado publico do distrito de Murupé, 2º parcela. Conforme lei nº 15.335 de 25/06/2014.</v>
      </c>
      <c r="V545" s="75" t="b">
        <f>A545='[1]FEM 2'!C545</f>
        <v>1</v>
      </c>
    </row>
    <row r="546" spans="1:22" ht="54" customHeight="1" x14ac:dyDescent="0.35">
      <c r="A546" s="54" t="s">
        <v>3701</v>
      </c>
      <c r="B546" s="55">
        <v>42237</v>
      </c>
      <c r="C546" s="54">
        <v>11</v>
      </c>
      <c r="D546" s="50" t="s">
        <v>1394</v>
      </c>
      <c r="E546" s="54" t="s">
        <v>3702</v>
      </c>
      <c r="F546" s="54" t="s">
        <v>3675</v>
      </c>
      <c r="G546" s="54" t="s">
        <v>3703</v>
      </c>
      <c r="H546" s="54" t="s">
        <v>1510</v>
      </c>
      <c r="I546" s="54" t="s">
        <v>957</v>
      </c>
      <c r="J546" s="419" t="s">
        <v>3704</v>
      </c>
      <c r="K546" s="56">
        <v>45114.33</v>
      </c>
      <c r="L546" s="57" t="s">
        <v>3205</v>
      </c>
      <c r="M546" s="57" t="s">
        <v>3705</v>
      </c>
      <c r="O546" s="75" t="s">
        <v>4665</v>
      </c>
      <c r="P546" s="78">
        <f t="shared" si="40"/>
        <v>45114.33</v>
      </c>
      <c r="Q546" s="16">
        <f t="shared" si="41"/>
        <v>42237</v>
      </c>
      <c r="R546" t="str">
        <f t="shared" si="42"/>
        <v>2015OB000274</v>
      </c>
      <c r="S546" t="str">
        <f t="shared" si="43"/>
        <v>2015NE000178</v>
      </c>
      <c r="T546" t="str">
        <f t="shared" si="44"/>
        <v>Pagamento para viabilizar repasse de recursos do FEM II 2014, ao Município de Camocim de São Felix - PE, plano: ampliação de sistema de esgoto sanitário, 2º parcela. Conforme lei nº 15.335 de 25/06/2014.</v>
      </c>
      <c r="V546" s="75" t="b">
        <f>A546='[1]FEM 2'!C546</f>
        <v>1</v>
      </c>
    </row>
    <row r="547" spans="1:22" ht="54" customHeight="1" x14ac:dyDescent="0.35">
      <c r="A547" s="54" t="s">
        <v>3706</v>
      </c>
      <c r="B547" s="55">
        <v>42237</v>
      </c>
      <c r="C547" s="54">
        <v>12</v>
      </c>
      <c r="D547" s="50" t="s">
        <v>1394</v>
      </c>
      <c r="E547" s="54" t="s">
        <v>3707</v>
      </c>
      <c r="F547" s="54" t="s">
        <v>3675</v>
      </c>
      <c r="G547" s="54" t="s">
        <v>3708</v>
      </c>
      <c r="H547" s="54" t="s">
        <v>2812</v>
      </c>
      <c r="I547" s="54" t="s">
        <v>1322</v>
      </c>
      <c r="J547" s="419" t="s">
        <v>3709</v>
      </c>
      <c r="K547" s="56">
        <v>121585.8</v>
      </c>
      <c r="L547" s="57" t="s">
        <v>3205</v>
      </c>
      <c r="M547" s="57" t="s">
        <v>7341</v>
      </c>
      <c r="O547" s="75" t="s">
        <v>4665</v>
      </c>
      <c r="P547" s="78">
        <f t="shared" si="40"/>
        <v>121585.8</v>
      </c>
      <c r="Q547" s="16">
        <f t="shared" si="41"/>
        <v>42237</v>
      </c>
      <c r="R547" t="str">
        <f t="shared" si="42"/>
        <v>2015OB000275</v>
      </c>
      <c r="S547" t="str">
        <f t="shared" si="43"/>
        <v>2015NE000176</v>
      </c>
      <c r="T547" t="str">
        <f t="shared" si="44"/>
        <v>Pagamento para viabilizar repasse de recursos do FEM II 2014, ao Município Surubim - PE, plano: reforma do açougue publico municipal, 2º parcela. Conforme lei nº 15.335 de 25/06/2014.</v>
      </c>
      <c r="V547" s="75" t="b">
        <f>A547='[1]FEM 2'!C547</f>
        <v>1</v>
      </c>
    </row>
    <row r="548" spans="1:22" ht="54" customHeight="1" x14ac:dyDescent="0.35">
      <c r="A548" s="54" t="s">
        <v>3711</v>
      </c>
      <c r="B548" s="55">
        <v>42237</v>
      </c>
      <c r="C548" s="54">
        <v>11</v>
      </c>
      <c r="D548" s="50" t="s">
        <v>1394</v>
      </c>
      <c r="E548" s="54" t="s">
        <v>3712</v>
      </c>
      <c r="F548" s="54" t="s">
        <v>3675</v>
      </c>
      <c r="G548" s="54" t="s">
        <v>3713</v>
      </c>
      <c r="H548" s="54" t="s">
        <v>2067</v>
      </c>
      <c r="I548" s="54" t="s">
        <v>1197</v>
      </c>
      <c r="J548" s="419" t="s">
        <v>3714</v>
      </c>
      <c r="K548" s="56">
        <v>70057.539999999994</v>
      </c>
      <c r="L548" s="57" t="s">
        <v>3205</v>
      </c>
      <c r="M548" s="57" t="s">
        <v>7342</v>
      </c>
      <c r="O548" s="75" t="s">
        <v>4665</v>
      </c>
      <c r="P548" s="78">
        <f t="shared" si="40"/>
        <v>70057.539999999994</v>
      </c>
      <c r="Q548" s="16">
        <f t="shared" si="41"/>
        <v>42237</v>
      </c>
      <c r="R548" t="str">
        <f t="shared" si="42"/>
        <v>2015OB000276</v>
      </c>
      <c r="S548" t="str">
        <f t="shared" si="43"/>
        <v>2015NE000181</v>
      </c>
      <c r="T548" t="str">
        <f t="shared" si="44"/>
        <v>Pagamento para viabilizar repasse de recursos do FEM II 2014, ao Município de Parnamirim-PE, plano: construção de uma quadra poliesportiva descoberta _x001A_ região da floresta, 2º parcela. Conforme lei nº 15.335 de 25/06/2014.</v>
      </c>
      <c r="V548" s="75" t="b">
        <f>A548='[1]FEM 2'!C548</f>
        <v>1</v>
      </c>
    </row>
    <row r="549" spans="1:22" ht="54" customHeight="1" x14ac:dyDescent="0.35">
      <c r="A549" s="54" t="s">
        <v>3716</v>
      </c>
      <c r="B549" s="55">
        <v>42237</v>
      </c>
      <c r="C549" s="54">
        <v>11</v>
      </c>
      <c r="D549" s="50" t="s">
        <v>1394</v>
      </c>
      <c r="E549" s="54" t="s">
        <v>3717</v>
      </c>
      <c r="F549" s="54" t="s">
        <v>3675</v>
      </c>
      <c r="G549" s="54" t="s">
        <v>3718</v>
      </c>
      <c r="H549" s="54" t="s">
        <v>1824</v>
      </c>
      <c r="I549" s="54" t="s">
        <v>994</v>
      </c>
      <c r="J549" s="419" t="s">
        <v>1825</v>
      </c>
      <c r="K549" s="56">
        <v>10575.09</v>
      </c>
      <c r="L549" s="57" t="s">
        <v>3634</v>
      </c>
      <c r="M549" s="57" t="s">
        <v>3719</v>
      </c>
      <c r="O549" s="75" t="s">
        <v>4665</v>
      </c>
      <c r="P549" s="78">
        <f t="shared" si="40"/>
        <v>10575.09</v>
      </c>
      <c r="Q549" s="16">
        <f t="shared" si="41"/>
        <v>42237</v>
      </c>
      <c r="R549" t="str">
        <f t="shared" si="42"/>
        <v>2015OB000277</v>
      </c>
      <c r="S549" t="str">
        <f t="shared" si="43"/>
        <v>2015NE000190</v>
      </c>
      <c r="T549" t="str">
        <f t="shared" si="44"/>
        <v>PAGAMENTO P/VIABILIZAR REPASSE DE RECURSOS-FEM II 2014,AO MUNICIPIO DE CHÃ GRANDE/PE REF. A 3ª PARCELA.CONFORME LEI Nº 15.335 DE 25/06/2014.CONSTRUÇÃO DA PRAÇA MANOEL GOMES.</v>
      </c>
      <c r="V549" s="75" t="b">
        <f>A549='[1]FEM 2'!C549</f>
        <v>1</v>
      </c>
    </row>
    <row r="550" spans="1:22" ht="54" customHeight="1" x14ac:dyDescent="0.35">
      <c r="A550" s="54" t="s">
        <v>3720</v>
      </c>
      <c r="B550" s="55">
        <v>42237</v>
      </c>
      <c r="C550" s="54">
        <v>12</v>
      </c>
      <c r="D550" s="50" t="s">
        <v>1394</v>
      </c>
      <c r="E550" s="54" t="s">
        <v>3721</v>
      </c>
      <c r="F550" s="54" t="s">
        <v>3675</v>
      </c>
      <c r="G550" s="54" t="s">
        <v>3722</v>
      </c>
      <c r="H550" s="54" t="s">
        <v>2295</v>
      </c>
      <c r="I550" s="54" t="s">
        <v>1163</v>
      </c>
      <c r="J550" s="419" t="s">
        <v>3277</v>
      </c>
      <c r="K550" s="56">
        <v>241504.22</v>
      </c>
      <c r="L550" s="57" t="s">
        <v>3634</v>
      </c>
      <c r="M550" s="57" t="s">
        <v>3723</v>
      </c>
      <c r="O550" s="75" t="s">
        <v>4665</v>
      </c>
      <c r="P550" s="78">
        <f t="shared" si="40"/>
        <v>241504.22</v>
      </c>
      <c r="Q550" s="16">
        <f t="shared" si="41"/>
        <v>42237</v>
      </c>
      <c r="R550" t="str">
        <f t="shared" si="42"/>
        <v>2015OB000278</v>
      </c>
      <c r="S550" t="str">
        <f t="shared" si="43"/>
        <v>2015NE000202</v>
      </c>
      <c r="T550" t="str">
        <f t="shared" si="44"/>
        <v>PAGAMENTO P/ VIABILIZAR REPASSE DE RECURSOS FEM II-2014,AO MUNICIPIO DE NAZARÉ DA MATA/PE.CONFORME LEI Nº 15.335 DE 25/06/2014.PAVIMENTAÇÃO EM PARALELEPIPEDO GRANITICOS EM DIVERSAS RUAS.</v>
      </c>
      <c r="V550" s="75" t="b">
        <f>A550='[1]FEM 2'!C550</f>
        <v>1</v>
      </c>
    </row>
    <row r="551" spans="1:22" ht="54" customHeight="1" x14ac:dyDescent="0.35">
      <c r="A551" s="54" t="s">
        <v>3724</v>
      </c>
      <c r="B551" s="55">
        <v>42237</v>
      </c>
      <c r="C551" s="54">
        <v>11</v>
      </c>
      <c r="D551" s="50" t="s">
        <v>1394</v>
      </c>
      <c r="E551" s="54" t="s">
        <v>3725</v>
      </c>
      <c r="F551" s="54" t="s">
        <v>3675</v>
      </c>
      <c r="G551" s="54" t="s">
        <v>3713</v>
      </c>
      <c r="H551" s="54" t="s">
        <v>2067</v>
      </c>
      <c r="I551" s="54" t="s">
        <v>1196</v>
      </c>
      <c r="J551" s="419" t="s">
        <v>3714</v>
      </c>
      <c r="K551" s="56">
        <v>75898.77</v>
      </c>
      <c r="L551" s="57" t="s">
        <v>3205</v>
      </c>
      <c r="M551" s="57" t="s">
        <v>7343</v>
      </c>
      <c r="O551" s="75" t="s">
        <v>4665</v>
      </c>
      <c r="P551" s="78">
        <f t="shared" si="40"/>
        <v>75898.77</v>
      </c>
      <c r="Q551" s="16">
        <f t="shared" si="41"/>
        <v>42237</v>
      </c>
      <c r="R551" t="str">
        <f t="shared" si="42"/>
        <v>2015OB000279</v>
      </c>
      <c r="S551" t="str">
        <f t="shared" si="43"/>
        <v>2015NE000181</v>
      </c>
      <c r="T551" t="str">
        <f t="shared" si="44"/>
        <v>Pagamento para viabilizar repasse de recursos do FEM II 2014, ao Município de Parnamirim-PE, plano: pavimentação em paralelepípedos graníticos nas ruas 01 e 02 no bairro simpatia I, 2º parcela. Conforme lei nº 15.335 de 25/06/2014.</v>
      </c>
      <c r="V551" s="75" t="b">
        <f>A551='[1]FEM 2'!C551</f>
        <v>1</v>
      </c>
    </row>
    <row r="552" spans="1:22" ht="54" customHeight="1" x14ac:dyDescent="0.35">
      <c r="A552" s="54" t="s">
        <v>3727</v>
      </c>
      <c r="B552" s="55">
        <v>42237</v>
      </c>
      <c r="C552" s="54">
        <v>11</v>
      </c>
      <c r="D552" s="50" t="s">
        <v>1394</v>
      </c>
      <c r="E552" s="54" t="s">
        <v>3728</v>
      </c>
      <c r="F552" s="54" t="s">
        <v>3675</v>
      </c>
      <c r="G552" s="54" t="s">
        <v>3729</v>
      </c>
      <c r="H552" s="54" t="s">
        <v>3063</v>
      </c>
      <c r="I552" s="54" t="s">
        <v>1228</v>
      </c>
      <c r="J552" s="419" t="s">
        <v>3730</v>
      </c>
      <c r="K552" s="56">
        <v>270472.56</v>
      </c>
      <c r="L552" s="57" t="s">
        <v>3205</v>
      </c>
      <c r="M552" s="57" t="s">
        <v>3731</v>
      </c>
      <c r="O552" s="75" t="s">
        <v>4665</v>
      </c>
      <c r="P552" s="78">
        <f t="shared" si="40"/>
        <v>270472.56</v>
      </c>
      <c r="Q552" s="16">
        <f t="shared" si="41"/>
        <v>42237</v>
      </c>
      <c r="R552" t="str">
        <f t="shared" si="42"/>
        <v>2015OB000280</v>
      </c>
      <c r="S552" t="str">
        <f t="shared" si="43"/>
        <v>2015NE000182</v>
      </c>
      <c r="T552" t="str">
        <f t="shared" si="44"/>
        <v>PAGAMENTO P/ VIABILIZAR REPASSE DE RECURSOS FEM II-2014,AO MUNICIPIO DE QUIPAPA/PE.CONFORME LEI Nº 15.335 DE 25/06/2014. CONSTRUÇÃO DE PAVIMENTAÇÃO EM PARALELEPIPEDO GRANITICOS EM DIVERSAS RUAS.</v>
      </c>
      <c r="V552" s="75" t="b">
        <f>A552='[1]FEM 2'!C552</f>
        <v>1</v>
      </c>
    </row>
    <row r="553" spans="1:22" ht="54" customHeight="1" x14ac:dyDescent="0.35">
      <c r="A553" s="54" t="s">
        <v>3732</v>
      </c>
      <c r="B553" s="55">
        <v>42237</v>
      </c>
      <c r="C553" s="54">
        <v>11</v>
      </c>
      <c r="D553" s="50" t="s">
        <v>1394</v>
      </c>
      <c r="E553" s="54" t="s">
        <v>3733</v>
      </c>
      <c r="F553" s="54" t="s">
        <v>3675</v>
      </c>
      <c r="G553" s="54" t="s">
        <v>3713</v>
      </c>
      <c r="H553" s="54" t="s">
        <v>2067</v>
      </c>
      <c r="I553" s="54" t="s">
        <v>1198</v>
      </c>
      <c r="J553" s="419" t="s">
        <v>3714</v>
      </c>
      <c r="K553" s="56">
        <v>70057.539999999994</v>
      </c>
      <c r="L553" s="57" t="s">
        <v>3205</v>
      </c>
      <c r="M553" s="57" t="s">
        <v>7344</v>
      </c>
      <c r="O553" s="75" t="s">
        <v>4665</v>
      </c>
      <c r="P553" s="78">
        <f t="shared" si="40"/>
        <v>70057.539999999994</v>
      </c>
      <c r="Q553" s="16">
        <f t="shared" si="41"/>
        <v>42237</v>
      </c>
      <c r="R553" t="str">
        <f t="shared" si="42"/>
        <v>2015OB000281</v>
      </c>
      <c r="S553" t="str">
        <f t="shared" si="43"/>
        <v>2015NE000181</v>
      </c>
      <c r="T553" t="str">
        <f t="shared" si="44"/>
        <v>Pagamento para viabilizar repasse de recursos do FEM II 2014, ao Município de Parnamirim-PE, plano: construção de uma quadra poliesportiva descoberta _x001A_ região da volta, 2º parcela. Conforme lei nº 15.335 de 25/06/2014.</v>
      </c>
      <c r="V553" s="75" t="b">
        <f>A553='[1]FEM 2'!C553</f>
        <v>1</v>
      </c>
    </row>
    <row r="554" spans="1:22" ht="54" customHeight="1" x14ac:dyDescent="0.35">
      <c r="A554" s="54" t="s">
        <v>3735</v>
      </c>
      <c r="B554" s="55">
        <v>42237</v>
      </c>
      <c r="C554" s="54">
        <v>12</v>
      </c>
      <c r="D554" s="50" t="s">
        <v>1394</v>
      </c>
      <c r="E554" s="54" t="s">
        <v>3736</v>
      </c>
      <c r="F554" s="54" t="s">
        <v>3737</v>
      </c>
      <c r="G554" s="54" t="s">
        <v>3738</v>
      </c>
      <c r="H554" s="54" t="s">
        <v>2503</v>
      </c>
      <c r="I554" s="54" t="s">
        <v>1373</v>
      </c>
      <c r="J554" s="419" t="s">
        <v>2504</v>
      </c>
      <c r="K554" s="56">
        <v>61991.85</v>
      </c>
      <c r="L554" s="57" t="s">
        <v>3634</v>
      </c>
      <c r="M554" s="57" t="s">
        <v>3739</v>
      </c>
      <c r="O554" s="75" t="s">
        <v>4665</v>
      </c>
      <c r="P554" s="78">
        <f t="shared" si="40"/>
        <v>61991.85</v>
      </c>
      <c r="Q554" s="16">
        <f t="shared" si="41"/>
        <v>42237</v>
      </c>
      <c r="R554" t="str">
        <f t="shared" si="42"/>
        <v>2015OB000282</v>
      </c>
      <c r="S554" t="str">
        <f t="shared" si="43"/>
        <v>2015NE000185</v>
      </c>
      <c r="T554" t="str">
        <f t="shared" si="44"/>
        <v>PAGAMENTO P/ VIABILIZAR REPASSE DE RECURSOS FEM II-2014,AO MUNICIPIO DE XEXEU/PE.CONFORME LEI Nº 15.335 DE 25/06/2014. PAVIMENTAÇÃO DAS DIVERSAS RUAS,BELA AURORA,,ALICE GONÇALVES ETC.</v>
      </c>
      <c r="V554" s="75" t="b">
        <f>A554='[1]FEM 2'!C554</f>
        <v>1</v>
      </c>
    </row>
    <row r="555" spans="1:22" ht="54" customHeight="1" x14ac:dyDescent="0.35">
      <c r="A555" s="54" t="s">
        <v>3740</v>
      </c>
      <c r="B555" s="55">
        <v>42237</v>
      </c>
      <c r="C555" s="54">
        <v>11</v>
      </c>
      <c r="D555" s="50" t="s">
        <v>1394</v>
      </c>
      <c r="E555" s="54" t="s">
        <v>3741</v>
      </c>
      <c r="F555" s="54" t="s">
        <v>3737</v>
      </c>
      <c r="G555" s="54" t="s">
        <v>3729</v>
      </c>
      <c r="H555" s="54" t="s">
        <v>3063</v>
      </c>
      <c r="I555" s="54" t="s">
        <v>1229</v>
      </c>
      <c r="J555" s="419" t="s">
        <v>3730</v>
      </c>
      <c r="K555" s="56">
        <v>46383.05</v>
      </c>
      <c r="L555" s="57" t="s">
        <v>3205</v>
      </c>
      <c r="M555" s="57" t="s">
        <v>3742</v>
      </c>
      <c r="O555" s="75" t="s">
        <v>4665</v>
      </c>
      <c r="P555" s="78">
        <f t="shared" si="40"/>
        <v>46383.05</v>
      </c>
      <c r="Q555" s="16">
        <f t="shared" si="41"/>
        <v>42237</v>
      </c>
      <c r="R555" t="str">
        <f t="shared" si="42"/>
        <v>2015OB000283</v>
      </c>
      <c r="S555" t="str">
        <f t="shared" si="43"/>
        <v>2015NE000182</v>
      </c>
      <c r="T555" t="str">
        <f t="shared" si="44"/>
        <v>PAGAMENTO P/ VIABILIZAR REPASSE DE RECURSOS FEM II-2014,AO MUNICIPIO DE QUIPAPA/PE.CONFORME LEI Nº 15.335 DE 25/06/2014. CONSTRUÇÃO DE UMA PRAÇA PÚBLICA.</v>
      </c>
      <c r="V555" s="75" t="b">
        <f>A555='[1]FEM 2'!C555</f>
        <v>1</v>
      </c>
    </row>
    <row r="556" spans="1:22" ht="54" customHeight="1" x14ac:dyDescent="0.35">
      <c r="A556" s="54" t="s">
        <v>3743</v>
      </c>
      <c r="B556" s="55">
        <v>42237</v>
      </c>
      <c r="C556" s="54">
        <v>12</v>
      </c>
      <c r="D556" s="50" t="s">
        <v>1394</v>
      </c>
      <c r="E556" s="54" t="s">
        <v>3744</v>
      </c>
      <c r="F556" s="54" t="s">
        <v>3737</v>
      </c>
      <c r="G556" s="54" t="s">
        <v>3738</v>
      </c>
      <c r="H556" s="54" t="s">
        <v>2503</v>
      </c>
      <c r="I556" s="54" t="s">
        <v>1372</v>
      </c>
      <c r="J556" s="419" t="s">
        <v>2504</v>
      </c>
      <c r="K556" s="56">
        <v>56810.58</v>
      </c>
      <c r="L556" s="57" t="s">
        <v>3634</v>
      </c>
      <c r="M556" s="57" t="s">
        <v>3745</v>
      </c>
      <c r="O556" s="75" t="s">
        <v>4665</v>
      </c>
      <c r="P556" s="78">
        <f t="shared" si="40"/>
        <v>56810.58</v>
      </c>
      <c r="Q556" s="16">
        <f t="shared" si="41"/>
        <v>42237</v>
      </c>
      <c r="R556" t="str">
        <f t="shared" si="42"/>
        <v>2015OB000284</v>
      </c>
      <c r="S556" t="str">
        <f t="shared" si="43"/>
        <v>2015NE000185</v>
      </c>
      <c r="T556" t="str">
        <f t="shared" si="44"/>
        <v>PAGAMENTO P/ VIABILIZAR REPASSE DE RECURSOS FEM II-2014,AO MUNICIPIO DE XEXEU/PE.CONFORME LEI Nº 15.335 DE 25/06/2014. REFORMA DAS PRAÇAS DA RUA DA ALEGRIA LOCALIZADA NA SEDE DO MUNICIPIO E PRAÇA JOÃO VICENTE DE QUEIROZ NO DISTRITO DE CAMPOS FRIOS</v>
      </c>
      <c r="V556" s="75" t="b">
        <f>A556='[1]FEM 2'!C556</f>
        <v>1</v>
      </c>
    </row>
    <row r="557" spans="1:22" ht="54" customHeight="1" x14ac:dyDescent="0.35">
      <c r="A557" s="54" t="s">
        <v>3746</v>
      </c>
      <c r="B557" s="55">
        <v>42237</v>
      </c>
      <c r="C557" s="54">
        <v>12</v>
      </c>
      <c r="D557" s="50" t="s">
        <v>1394</v>
      </c>
      <c r="E557" s="54" t="s">
        <v>3747</v>
      </c>
      <c r="F557" s="54" t="s">
        <v>3737</v>
      </c>
      <c r="G557" s="54" t="s">
        <v>3738</v>
      </c>
      <c r="H557" s="54" t="s">
        <v>2503</v>
      </c>
      <c r="I557" s="54" t="s">
        <v>1374</v>
      </c>
      <c r="J557" s="419" t="s">
        <v>2504</v>
      </c>
      <c r="K557" s="56">
        <v>32140.880000000001</v>
      </c>
      <c r="L557" s="57" t="s">
        <v>3634</v>
      </c>
      <c r="M557" s="57" t="s">
        <v>3748</v>
      </c>
      <c r="O557" s="75" t="s">
        <v>4665</v>
      </c>
      <c r="P557" s="78">
        <f t="shared" si="40"/>
        <v>32140.880000000001</v>
      </c>
      <c r="Q557" s="16">
        <f t="shared" si="41"/>
        <v>42237</v>
      </c>
      <c r="R557" t="str">
        <f t="shared" si="42"/>
        <v>2015OB000285</v>
      </c>
      <c r="S557" t="str">
        <f t="shared" si="43"/>
        <v>2015NE000185</v>
      </c>
      <c r="T557" t="str">
        <f t="shared" si="44"/>
        <v>PAGAMENTO P/ VIABILIZAR REPASSE DE RECURSOS FEM II-2014,AO MUNICIPIO DE XEXEU/PE.CONFORME LEI Nº 15.335 DE 25/06/2014. EXECUÇÃO DE FACHADA DA PREFEITURA</v>
      </c>
      <c r="V557" s="75" t="b">
        <f>A557='[1]FEM 2'!C557</f>
        <v>1</v>
      </c>
    </row>
    <row r="558" spans="1:22" ht="54" customHeight="1" x14ac:dyDescent="0.35">
      <c r="A558" s="54" t="s">
        <v>3749</v>
      </c>
      <c r="B558" s="55">
        <v>42237</v>
      </c>
      <c r="C558" s="54">
        <v>11</v>
      </c>
      <c r="D558" s="50" t="s">
        <v>1394</v>
      </c>
      <c r="E558" s="54" t="s">
        <v>3750</v>
      </c>
      <c r="F558" s="54" t="s">
        <v>3737</v>
      </c>
      <c r="G558" s="54" t="s">
        <v>3751</v>
      </c>
      <c r="H558" s="54" t="s">
        <v>1872</v>
      </c>
      <c r="I558" s="54" t="s">
        <v>1088</v>
      </c>
      <c r="J558" s="419" t="s">
        <v>3752</v>
      </c>
      <c r="K558" s="56">
        <v>108495.81</v>
      </c>
      <c r="L558" s="57" t="s">
        <v>3205</v>
      </c>
      <c r="M558" s="57" t="s">
        <v>3753</v>
      </c>
      <c r="O558" s="75" t="s">
        <v>4665</v>
      </c>
      <c r="P558" s="78">
        <f t="shared" si="40"/>
        <v>108495.81</v>
      </c>
      <c r="Q558" s="16">
        <f t="shared" si="41"/>
        <v>42237</v>
      </c>
      <c r="R558" t="str">
        <f t="shared" si="42"/>
        <v>2015OB000286</v>
      </c>
      <c r="S558" t="str">
        <f t="shared" si="43"/>
        <v>2015NE000191</v>
      </c>
      <c r="T558" t="str">
        <f t="shared" si="44"/>
        <v>PAGAMENTO P/ VIABILIZAR REPASSE DE RECURSOS FEM II-2014,AO MUNICIPIO DE IPUBI/PE.CONFORME LEI Nº 15.335 DE 25/06/2014. CONSTRUÇÃO DO MATADOURO PÚBLICO DE SERROLÂNDIA.</v>
      </c>
      <c r="V558" s="75" t="b">
        <f>A558='[1]FEM 2'!C558</f>
        <v>1</v>
      </c>
    </row>
    <row r="559" spans="1:22" ht="54" customHeight="1" x14ac:dyDescent="0.35">
      <c r="A559" s="54" t="s">
        <v>3754</v>
      </c>
      <c r="B559" s="55">
        <v>42237</v>
      </c>
      <c r="C559" s="54">
        <v>11</v>
      </c>
      <c r="D559" s="50" t="s">
        <v>1394</v>
      </c>
      <c r="E559" s="54" t="s">
        <v>3755</v>
      </c>
      <c r="F559" s="54" t="s">
        <v>3737</v>
      </c>
      <c r="G559" s="54" t="s">
        <v>3756</v>
      </c>
      <c r="H559" s="54" t="s">
        <v>1543</v>
      </c>
      <c r="I559" s="54" t="s">
        <v>973</v>
      </c>
      <c r="J559" s="419" t="s">
        <v>3225</v>
      </c>
      <c r="K559" s="56">
        <v>53854.06</v>
      </c>
      <c r="L559" s="57" t="s">
        <v>3634</v>
      </c>
      <c r="M559" s="57" t="s">
        <v>3757</v>
      </c>
      <c r="O559" s="75" t="s">
        <v>4665</v>
      </c>
      <c r="P559" s="78">
        <f t="shared" si="40"/>
        <v>53854.06</v>
      </c>
      <c r="Q559" s="16">
        <f t="shared" si="41"/>
        <v>42237</v>
      </c>
      <c r="R559" t="str">
        <f t="shared" si="42"/>
        <v>2015OB000287</v>
      </c>
      <c r="S559" t="str">
        <f t="shared" si="43"/>
        <v>2015NE000188</v>
      </c>
      <c r="T559" t="str">
        <f t="shared" si="44"/>
        <v>PAGAMENTO P/ VIABILIZAR REPASSE DE RECURSOS FEM II-2014,AO MUNICIPIO DE CARNAÍBA/PE.CONFORME LEI Nº 15.335 DE 25/06/2014. PERFURAÇÃO DE 08 POÇOS.</v>
      </c>
      <c r="V559" s="75" t="b">
        <f>A559='[1]FEM 2'!C559</f>
        <v>1</v>
      </c>
    </row>
    <row r="560" spans="1:22" ht="54" customHeight="1" x14ac:dyDescent="0.35">
      <c r="A560" s="54" t="s">
        <v>3758</v>
      </c>
      <c r="B560" s="55">
        <v>42237</v>
      </c>
      <c r="C560" s="54">
        <v>11</v>
      </c>
      <c r="D560" s="50" t="s">
        <v>1394</v>
      </c>
      <c r="E560" s="54" t="s">
        <v>3759</v>
      </c>
      <c r="F560" s="54" t="s">
        <v>3737</v>
      </c>
      <c r="G560" s="54" t="s">
        <v>3751</v>
      </c>
      <c r="H560" s="54" t="s">
        <v>1872</v>
      </c>
      <c r="I560" s="54" t="s">
        <v>1090</v>
      </c>
      <c r="J560" s="419" t="s">
        <v>3752</v>
      </c>
      <c r="K560" s="56">
        <v>73113.62</v>
      </c>
      <c r="L560" s="57" t="s">
        <v>3205</v>
      </c>
      <c r="M560" s="57" t="s">
        <v>3760</v>
      </c>
      <c r="O560" s="75" t="s">
        <v>4665</v>
      </c>
      <c r="P560" s="78">
        <f t="shared" si="40"/>
        <v>73113.62</v>
      </c>
      <c r="Q560" s="16">
        <f t="shared" si="41"/>
        <v>42237</v>
      </c>
      <c r="R560" t="str">
        <f t="shared" si="42"/>
        <v>2015OB000288</v>
      </c>
      <c r="S560" t="str">
        <f t="shared" si="43"/>
        <v>2015NE000191</v>
      </c>
      <c r="T560" t="str">
        <f t="shared" si="44"/>
        <v>PAGAMENTO P/ VIABILIZAR REPASSE DE RECURSOS FEM II-2014,AO MUNICIPIO DE IPUBI/PE.CONFORME LEI Nº 15.335 DE 25/06/2014. REQUALIFICAÇÃO E REFORMA DA PRAÇA NILZA LINS</v>
      </c>
      <c r="V560" s="75" t="b">
        <f>A560='[1]FEM 2'!C560</f>
        <v>1</v>
      </c>
    </row>
    <row r="561" spans="1:22" ht="54" customHeight="1" x14ac:dyDescent="0.35">
      <c r="A561" s="54" t="s">
        <v>3761</v>
      </c>
      <c r="B561" s="55">
        <v>42237</v>
      </c>
      <c r="C561" s="54">
        <v>12</v>
      </c>
      <c r="D561" s="50" t="s">
        <v>1394</v>
      </c>
      <c r="E561" s="54" t="s">
        <v>3762</v>
      </c>
      <c r="F561" s="54" t="s">
        <v>3737</v>
      </c>
      <c r="G561" s="54" t="s">
        <v>3763</v>
      </c>
      <c r="H561" s="54" t="s">
        <v>2286</v>
      </c>
      <c r="I561" s="54" t="s">
        <v>1162</v>
      </c>
      <c r="J561" s="419" t="s">
        <v>3764</v>
      </c>
      <c r="K561" s="56">
        <v>498152.87</v>
      </c>
      <c r="L561" s="57" t="s">
        <v>3205</v>
      </c>
      <c r="M561" s="57" t="s">
        <v>3765</v>
      </c>
      <c r="O561" s="75" t="s">
        <v>4665</v>
      </c>
      <c r="P561" s="78">
        <f t="shared" si="40"/>
        <v>498152.87</v>
      </c>
      <c r="Q561" s="16">
        <f t="shared" si="41"/>
        <v>42237</v>
      </c>
      <c r="R561" t="str">
        <f t="shared" si="42"/>
        <v>2015OB000289</v>
      </c>
      <c r="S561" t="str">
        <f t="shared" si="43"/>
        <v>2015NE000195</v>
      </c>
      <c r="T561" t="str">
        <f t="shared" si="44"/>
        <v>PAGAMENTO P/ VIABILIZAR REPASSE DE RECURSOS FEM II-2014,AO MUNICIPIO DE MORENO/PE.CONFORME LEI Nº 15.335 DE 25/06/2014.REF. A 2ª PARCELA.PAVIMENTAÇÃO E DRENAGEM DE DIVERSAS RUAS</v>
      </c>
      <c r="V561" s="75" t="b">
        <f>A561='[1]FEM 2'!C561</f>
        <v>1</v>
      </c>
    </row>
    <row r="562" spans="1:22" ht="54" customHeight="1" x14ac:dyDescent="0.35">
      <c r="A562" s="54" t="s">
        <v>3766</v>
      </c>
      <c r="B562" s="55">
        <v>42237</v>
      </c>
      <c r="C562" s="54">
        <v>11</v>
      </c>
      <c r="D562" s="50" t="s">
        <v>1394</v>
      </c>
      <c r="E562" s="54" t="s">
        <v>3767</v>
      </c>
      <c r="F562" s="54" t="s">
        <v>3737</v>
      </c>
      <c r="G562" s="54" t="s">
        <v>3751</v>
      </c>
      <c r="H562" s="54" t="s">
        <v>1872</v>
      </c>
      <c r="I562" s="54" t="s">
        <v>1091</v>
      </c>
      <c r="J562" s="419" t="s">
        <v>3752</v>
      </c>
      <c r="K562" s="56">
        <v>66517.119999999995</v>
      </c>
      <c r="L562" s="57" t="s">
        <v>3205</v>
      </c>
      <c r="M562" s="57" t="s">
        <v>3768</v>
      </c>
      <c r="O562" s="75" t="s">
        <v>4665</v>
      </c>
      <c r="P562" s="78">
        <f t="shared" si="40"/>
        <v>66517.119999999995</v>
      </c>
      <c r="Q562" s="16">
        <f t="shared" si="41"/>
        <v>42237</v>
      </c>
      <c r="R562" t="str">
        <f t="shared" si="42"/>
        <v>2015OB000290</v>
      </c>
      <c r="S562" t="str">
        <f t="shared" si="43"/>
        <v>2015NE000191</v>
      </c>
      <c r="T562" t="str">
        <f t="shared" si="44"/>
        <v>PAGAMENTO P/ VIABILIZAR REPASSE DE RECURSOS FEM II-2014,AO MUNICIPIO DE IPUBI/PE.CONFORME LEI Nº 15.335 DE 25/06/2014.REF. A 2ª PARCELA.REQUALIFICAÇÃO E REFORMA DA AVENIDA CENTRAL.</v>
      </c>
      <c r="V562" s="75" t="b">
        <f>A562='[1]FEM 2'!C562</f>
        <v>1</v>
      </c>
    </row>
    <row r="563" spans="1:22" ht="54" customHeight="1" x14ac:dyDescent="0.35">
      <c r="A563" s="54" t="s">
        <v>3769</v>
      </c>
      <c r="B563" s="55">
        <v>42237</v>
      </c>
      <c r="C563" s="54">
        <v>11</v>
      </c>
      <c r="D563" s="50" t="s">
        <v>1394</v>
      </c>
      <c r="E563" s="54" t="s">
        <v>3770</v>
      </c>
      <c r="F563" s="54" t="s">
        <v>3737</v>
      </c>
      <c r="G563" s="54" t="s">
        <v>3771</v>
      </c>
      <c r="H563" s="54" t="s">
        <v>3107</v>
      </c>
      <c r="I563" s="54" t="s">
        <v>897</v>
      </c>
      <c r="J563" s="419" t="s">
        <v>3772</v>
      </c>
      <c r="K563" s="56">
        <v>271697.96000000002</v>
      </c>
      <c r="L563" s="57" t="s">
        <v>3205</v>
      </c>
      <c r="M563" s="57" t="s">
        <v>3773</v>
      </c>
      <c r="O563" s="75" t="s">
        <v>4665</v>
      </c>
      <c r="P563" s="78">
        <f t="shared" si="40"/>
        <v>271697.96000000002</v>
      </c>
      <c r="Q563" s="16">
        <f t="shared" si="41"/>
        <v>42237</v>
      </c>
      <c r="R563" t="str">
        <f t="shared" si="42"/>
        <v>2015OB000291</v>
      </c>
      <c r="S563" t="str">
        <f t="shared" si="43"/>
        <v>2015NE000199</v>
      </c>
      <c r="T563" t="str">
        <f t="shared" si="44"/>
        <v>PAGAMENTO P/ VIABILIZAR REPASSE DE RECURSOS FEM II-2014,AO MUNICIPIO DE BELÉM DE SÃO FRANCISCO/PE.CONFORME LEI Nº 15.335 DE 25/06/2014.REF. A 2ª PARCELA.PAVIMENTAÇÃO EM PEDRAS GRANITICAS DE DIVERSAS RUAS DO MUNICIPIO E POVOADO DE CACHAUI DE BAIXO(ZONA RURAL)</v>
      </c>
      <c r="V563" s="75" t="b">
        <f>A563='[1]FEM 2'!C563</f>
        <v>1</v>
      </c>
    </row>
    <row r="564" spans="1:22" ht="54" customHeight="1" x14ac:dyDescent="0.35">
      <c r="A564" s="54" t="s">
        <v>3774</v>
      </c>
      <c r="B564" s="55">
        <v>42237</v>
      </c>
      <c r="C564" s="54">
        <v>11</v>
      </c>
      <c r="D564" s="50" t="s">
        <v>1394</v>
      </c>
      <c r="E564" s="54" t="s">
        <v>3775</v>
      </c>
      <c r="F564" s="54" t="s">
        <v>3737</v>
      </c>
      <c r="G564" s="54" t="s">
        <v>3751</v>
      </c>
      <c r="H564" s="54" t="s">
        <v>1872</v>
      </c>
      <c r="I564" s="54" t="s">
        <v>1093</v>
      </c>
      <c r="J564" s="419" t="s">
        <v>3752</v>
      </c>
      <c r="K564" s="56">
        <v>44679.77</v>
      </c>
      <c r="L564" s="57" t="s">
        <v>3205</v>
      </c>
      <c r="M564" s="57" t="s">
        <v>3776</v>
      </c>
      <c r="O564" s="75" t="s">
        <v>4665</v>
      </c>
      <c r="P564" s="78">
        <f t="shared" si="40"/>
        <v>44679.77</v>
      </c>
      <c r="Q564" s="16">
        <f t="shared" si="41"/>
        <v>42237</v>
      </c>
      <c r="R564" t="str">
        <f t="shared" si="42"/>
        <v>2015OB000292</v>
      </c>
      <c r="S564" t="str">
        <f t="shared" si="43"/>
        <v>2015NE000191</v>
      </c>
      <c r="T564" t="str">
        <f t="shared" si="44"/>
        <v>PAGAMENTO P/ VIABILIZAR REPASSE DE RECURSOS FEM II-2014,AO MUNICIPIO DE IPUBI/PE.CONFORME LEI Nº 15.335 DE 25/06/2014.REF. A 2ª PARCELA.CONSTRUÇÃO DA PRAÇA DE SÃO JOSÉ NO BAIRRO JARDIM ROCHA</v>
      </c>
      <c r="V564" s="75" t="b">
        <f>A564='[1]FEM 2'!C564</f>
        <v>1</v>
      </c>
    </row>
    <row r="565" spans="1:22" ht="54" customHeight="1" x14ac:dyDescent="0.35">
      <c r="A565" s="54" t="s">
        <v>3777</v>
      </c>
      <c r="B565" s="55">
        <v>42237</v>
      </c>
      <c r="C565" s="54">
        <v>11</v>
      </c>
      <c r="D565" s="50" t="s">
        <v>1394</v>
      </c>
      <c r="E565" s="54" t="s">
        <v>3778</v>
      </c>
      <c r="F565" s="54" t="s">
        <v>3737</v>
      </c>
      <c r="G565" s="54" t="s">
        <v>3779</v>
      </c>
      <c r="H565" s="54" t="s">
        <v>1481</v>
      </c>
      <c r="I565" s="54" t="s">
        <v>899</v>
      </c>
      <c r="J565" s="419" t="s">
        <v>1482</v>
      </c>
      <c r="K565" s="56">
        <v>131435.82999999999</v>
      </c>
      <c r="L565" s="57" t="s">
        <v>3205</v>
      </c>
      <c r="M565" s="57" t="s">
        <v>3780</v>
      </c>
      <c r="O565" s="75" t="s">
        <v>4665</v>
      </c>
      <c r="P565" s="78">
        <f t="shared" si="40"/>
        <v>131435.82999999999</v>
      </c>
      <c r="Q565" s="16">
        <f t="shared" si="41"/>
        <v>42237</v>
      </c>
      <c r="R565" t="str">
        <f t="shared" si="42"/>
        <v>2015OB000293</v>
      </c>
      <c r="S565" t="str">
        <f t="shared" si="43"/>
        <v>2015NE000200</v>
      </c>
      <c r="T565" t="str">
        <f t="shared" si="44"/>
        <v>PAGAMENTO P/ VIABILIZAR REPASSE DE RECURSOS FEM II-2014,AO MUNICIPIO DE BELO JARDIM/PE.CONFORME LEI Nº 15.335 DE 25/06/2014.REF. A 2ª PARCELA.CAPEAMENTO ASFALTICO DE DIVERSAS RUAS</v>
      </c>
      <c r="V565" s="75" t="b">
        <f>A565='[1]FEM 2'!C565</f>
        <v>1</v>
      </c>
    </row>
    <row r="566" spans="1:22" ht="54" customHeight="1" x14ac:dyDescent="0.35">
      <c r="A566" s="54" t="s">
        <v>3781</v>
      </c>
      <c r="B566" s="55">
        <v>42237</v>
      </c>
      <c r="C566" s="54">
        <v>11</v>
      </c>
      <c r="D566" s="50" t="s">
        <v>1394</v>
      </c>
      <c r="E566" s="54" t="s">
        <v>3782</v>
      </c>
      <c r="F566" s="54" t="s">
        <v>3737</v>
      </c>
      <c r="G566" s="54" t="s">
        <v>3718</v>
      </c>
      <c r="H566" s="54" t="s">
        <v>1824</v>
      </c>
      <c r="I566" s="54" t="s">
        <v>991</v>
      </c>
      <c r="J566" s="419" t="s">
        <v>1825</v>
      </c>
      <c r="K566" s="56">
        <v>84415.72</v>
      </c>
      <c r="L566" s="57" t="s">
        <v>3634</v>
      </c>
      <c r="M566" s="57" t="s">
        <v>3783</v>
      </c>
      <c r="O566" s="75" t="s">
        <v>4665</v>
      </c>
      <c r="P566" s="78">
        <f t="shared" si="40"/>
        <v>84415.72</v>
      </c>
      <c r="Q566" s="16">
        <f t="shared" si="41"/>
        <v>42237</v>
      </c>
      <c r="R566" t="str">
        <f t="shared" si="42"/>
        <v>2015OB000294</v>
      </c>
      <c r="S566" t="str">
        <f t="shared" si="43"/>
        <v>2015NE000190</v>
      </c>
      <c r="T566" t="str">
        <f t="shared" si="44"/>
        <v>PAGAMENTO P/ VIABILIZAR REPASSE DE RECURSOS FEM II-2014,AO MUNICIPIO DE CHÃ GRANDE/PE.CONFORME LEI Nº 15.335 DE 25/06/2014. EXECUÇÃO DE ESCADARIAS NO CENTRO DO MUNICIPIO.</v>
      </c>
      <c r="V566" s="75" t="b">
        <f>A566='[1]FEM 2'!C566</f>
        <v>1</v>
      </c>
    </row>
    <row r="567" spans="1:22" ht="54" customHeight="1" x14ac:dyDescent="0.35">
      <c r="A567" s="54" t="s">
        <v>3784</v>
      </c>
      <c r="B567" s="55">
        <v>42237</v>
      </c>
      <c r="C567" s="54">
        <v>11</v>
      </c>
      <c r="D567" s="50" t="s">
        <v>1394</v>
      </c>
      <c r="E567" s="54" t="s">
        <v>3785</v>
      </c>
      <c r="F567" s="54" t="s">
        <v>3737</v>
      </c>
      <c r="G567" s="54" t="s">
        <v>3554</v>
      </c>
      <c r="H567" s="54" t="s">
        <v>1730</v>
      </c>
      <c r="I567" s="54" t="s">
        <v>843</v>
      </c>
      <c r="J567" s="419" t="s">
        <v>1731</v>
      </c>
      <c r="K567" s="56">
        <v>87130.69</v>
      </c>
      <c r="L567" s="57" t="s">
        <v>3205</v>
      </c>
      <c r="M567" s="57" t="s">
        <v>3786</v>
      </c>
      <c r="O567" s="75" t="s">
        <v>4665</v>
      </c>
      <c r="P567" s="78">
        <f t="shared" si="40"/>
        <v>87130.69</v>
      </c>
      <c r="Q567" s="16">
        <f t="shared" si="41"/>
        <v>42237</v>
      </c>
      <c r="R567" t="str">
        <f t="shared" si="42"/>
        <v>2015OB000295</v>
      </c>
      <c r="S567" t="str">
        <f t="shared" si="43"/>
        <v>2015NE000163</v>
      </c>
      <c r="T567" t="str">
        <f t="shared" si="44"/>
        <v>PAGAMENTO P/ VIABILIZAR REPASSE DE RECURSOS-FEM II -2014 AO MUNICIPIO DE AFOGADOS DA INGAZEIRA/PE..REF. A 2ª PARCELA.REFORMA E AMPLIAÇÃO DAS INSTALAÇOES FISICAS MUNICIPAL DOMINGOS TEOTONIO</v>
      </c>
      <c r="V567" s="75" t="b">
        <f>A567='[1]FEM 2'!C567</f>
        <v>1</v>
      </c>
    </row>
    <row r="568" spans="1:22" ht="54" customHeight="1" x14ac:dyDescent="0.35">
      <c r="A568" s="54" t="s">
        <v>3787</v>
      </c>
      <c r="B568" s="55">
        <v>42237</v>
      </c>
      <c r="C568" s="54">
        <v>11</v>
      </c>
      <c r="D568" s="50" t="s">
        <v>1394</v>
      </c>
      <c r="E568" s="54" t="s">
        <v>3788</v>
      </c>
      <c r="F568" s="54" t="s">
        <v>3737</v>
      </c>
      <c r="G568" s="54" t="s">
        <v>3718</v>
      </c>
      <c r="H568" s="54" t="s">
        <v>1824</v>
      </c>
      <c r="I568" s="54" t="s">
        <v>992</v>
      </c>
      <c r="J568" s="419" t="s">
        <v>1825</v>
      </c>
      <c r="K568" s="56">
        <v>36186.33</v>
      </c>
      <c r="L568" s="57" t="s">
        <v>3634</v>
      </c>
      <c r="M568" s="57" t="s">
        <v>3789</v>
      </c>
      <c r="O568" s="75" t="s">
        <v>4665</v>
      </c>
      <c r="P568" s="78">
        <f t="shared" si="40"/>
        <v>36186.33</v>
      </c>
      <c r="Q568" s="16">
        <f t="shared" si="41"/>
        <v>42237</v>
      </c>
      <c r="R568" t="str">
        <f t="shared" si="42"/>
        <v>2015OB000296</v>
      </c>
      <c r="S568" t="str">
        <f t="shared" si="43"/>
        <v>2015NE000190</v>
      </c>
      <c r="T568" t="str">
        <f t="shared" si="44"/>
        <v>PAGAMENTO P/VIABILIZAR REPASSE DE RECURSOS-FEM II-2014/AO MUNICIPIO DE CHÃ GRANDE/PE.REF.A 3ª PARCELA.CONFORME LEI Nº 15.335 DE 25/06/2015.CONSTRUÇÃO DE MUROS DE CONTENÇÃO DE ENCOSTAS.</v>
      </c>
      <c r="V568" s="75" t="b">
        <f>A568='[1]FEM 2'!C568</f>
        <v>1</v>
      </c>
    </row>
    <row r="569" spans="1:22" ht="54" customHeight="1" x14ac:dyDescent="0.35">
      <c r="A569" s="54" t="s">
        <v>3790</v>
      </c>
      <c r="B569" s="55">
        <v>42237</v>
      </c>
      <c r="C569" s="54">
        <v>11</v>
      </c>
      <c r="D569" s="50" t="s">
        <v>1394</v>
      </c>
      <c r="E569" s="54" t="s">
        <v>3791</v>
      </c>
      <c r="F569" s="54" t="s">
        <v>3737</v>
      </c>
      <c r="G569" s="54" t="s">
        <v>3779</v>
      </c>
      <c r="H569" s="54" t="s">
        <v>1481</v>
      </c>
      <c r="I569" s="54" t="s">
        <v>900</v>
      </c>
      <c r="J569" s="419" t="s">
        <v>1482</v>
      </c>
      <c r="K569" s="56">
        <v>171649.4</v>
      </c>
      <c r="L569" s="57" t="s">
        <v>3205</v>
      </c>
      <c r="M569" s="57" t="s">
        <v>3792</v>
      </c>
      <c r="O569" s="75" t="s">
        <v>4665</v>
      </c>
      <c r="P569" s="78">
        <f t="shared" si="40"/>
        <v>171649.4</v>
      </c>
      <c r="Q569" s="16">
        <f t="shared" si="41"/>
        <v>42237</v>
      </c>
      <c r="R569" t="str">
        <f t="shared" si="42"/>
        <v>2015OB000297</v>
      </c>
      <c r="S569" t="str">
        <f t="shared" si="43"/>
        <v>2015NE000200</v>
      </c>
      <c r="T569" t="str">
        <f t="shared" si="44"/>
        <v>PAGAMENTO P/ VIABILIZAR REPASSE DE RECURSOS FEM II-2014,AO MUNICIPIO DE BELO JARDIM/PE.CONFORME LEI Nº 15.335 DE 25/06/2014.REF. A 2ª PARCELA.CONSTRUÇÃO DE PARQUE AMBIENTAL NO MUNICIPIO.</v>
      </c>
      <c r="V569" s="75" t="b">
        <f>A569='[1]FEM 2'!C569</f>
        <v>1</v>
      </c>
    </row>
    <row r="570" spans="1:22" ht="54" customHeight="1" x14ac:dyDescent="0.35">
      <c r="A570" s="54" t="s">
        <v>3793</v>
      </c>
      <c r="B570" s="55">
        <v>42237</v>
      </c>
      <c r="C570" s="54">
        <v>11</v>
      </c>
      <c r="D570" s="50" t="s">
        <v>1394</v>
      </c>
      <c r="E570" s="54" t="s">
        <v>3794</v>
      </c>
      <c r="F570" s="54" t="s">
        <v>3737</v>
      </c>
      <c r="G570" s="54" t="s">
        <v>3718</v>
      </c>
      <c r="H570" s="54" t="s">
        <v>1824</v>
      </c>
      <c r="I570" s="54" t="s">
        <v>993</v>
      </c>
      <c r="J570" s="419" t="s">
        <v>1825</v>
      </c>
      <c r="K570" s="56">
        <v>43036.4</v>
      </c>
      <c r="L570" s="57" t="s">
        <v>3634</v>
      </c>
      <c r="M570" s="57" t="s">
        <v>3795</v>
      </c>
      <c r="O570" s="75" t="s">
        <v>4665</v>
      </c>
      <c r="P570" s="78">
        <f t="shared" si="40"/>
        <v>43036.4</v>
      </c>
      <c r="Q570" s="16">
        <f t="shared" si="41"/>
        <v>42237</v>
      </c>
      <c r="R570" t="str">
        <f t="shared" si="42"/>
        <v>2015OB000298</v>
      </c>
      <c r="S570" t="str">
        <f t="shared" si="43"/>
        <v>2015NE000190</v>
      </c>
      <c r="T570" t="str">
        <f t="shared" si="44"/>
        <v>PAGAMENTO P/VIABILIZAR REPASSE DE RECURSOS-FEM II-2014/AO MUNICIPIO DE CHÃ GRANDE/PE.REF.A 3ª PARCELA.CONFORME LEI Nº 15.335 DE 25/06/2015.PAVIMENTAÇÃO DE DIVERSAS TUAS.</v>
      </c>
      <c r="V570" s="75" t="b">
        <f>A570='[1]FEM 2'!C570</f>
        <v>1</v>
      </c>
    </row>
    <row r="571" spans="1:22" ht="54" customHeight="1" x14ac:dyDescent="0.35">
      <c r="A571" s="54" t="s">
        <v>3796</v>
      </c>
      <c r="B571" s="55">
        <v>42237</v>
      </c>
      <c r="C571" s="54">
        <v>12</v>
      </c>
      <c r="D571" s="50" t="s">
        <v>1394</v>
      </c>
      <c r="E571" s="54" t="s">
        <v>3797</v>
      </c>
      <c r="F571" s="54" t="s">
        <v>3798</v>
      </c>
      <c r="G571" s="54" t="s">
        <v>3799</v>
      </c>
      <c r="H571" s="54" t="s">
        <v>2241</v>
      </c>
      <c r="I571" s="54" t="s">
        <v>3800</v>
      </c>
      <c r="J571" s="419" t="s">
        <v>3801</v>
      </c>
      <c r="K571" s="56">
        <v>44804.37</v>
      </c>
      <c r="L571" s="57" t="s">
        <v>1400</v>
      </c>
      <c r="M571" s="57" t="s">
        <v>1105</v>
      </c>
      <c r="O571" s="75" t="s">
        <v>4665</v>
      </c>
      <c r="P571" s="78">
        <f t="shared" si="40"/>
        <v>44804.37</v>
      </c>
      <c r="Q571" s="16">
        <f t="shared" si="41"/>
        <v>42237</v>
      </c>
      <c r="R571" t="str">
        <f t="shared" si="42"/>
        <v>2015OB000299</v>
      </c>
      <c r="S571" t="str">
        <f t="shared" si="43"/>
        <v>2015NE000209</v>
      </c>
      <c r="T571" t="str">
        <f t="shared" si="44"/>
        <v>PAGAMENTO P/VIABILIZAR REPASSE DE RECURSOS-FEM II-2014 CONFORME LEI Nº 15.335 DE 25/06/2014.AO MUNICIPIO DE ITAPISSUMA/PE.REF.A 1ª PARCELA.REFORMA DO CAMPO DE MANGABEIRA.</v>
      </c>
      <c r="V571" s="75" t="b">
        <f>A571='[1]FEM 2'!C571</f>
        <v>1</v>
      </c>
    </row>
    <row r="572" spans="1:22" ht="54" customHeight="1" x14ac:dyDescent="0.35">
      <c r="A572" s="54" t="s">
        <v>3802</v>
      </c>
      <c r="B572" s="55">
        <v>42237</v>
      </c>
      <c r="C572" s="54">
        <v>11</v>
      </c>
      <c r="D572" s="50" t="s">
        <v>1394</v>
      </c>
      <c r="E572" s="54" t="s">
        <v>3803</v>
      </c>
      <c r="F572" s="54" t="s">
        <v>3798</v>
      </c>
      <c r="G572" s="54" t="s">
        <v>3602</v>
      </c>
      <c r="H572" s="54" t="s">
        <v>1860</v>
      </c>
      <c r="I572" s="54" t="s">
        <v>1083</v>
      </c>
      <c r="J572" s="419" t="s">
        <v>1861</v>
      </c>
      <c r="K572" s="56">
        <v>88801.68</v>
      </c>
      <c r="L572" s="57" t="s">
        <v>3205</v>
      </c>
      <c r="M572" s="57" t="s">
        <v>3804</v>
      </c>
      <c r="O572" s="75" t="s">
        <v>4665</v>
      </c>
      <c r="P572" s="78">
        <f t="shared" si="40"/>
        <v>88801.68</v>
      </c>
      <c r="Q572" s="16">
        <f t="shared" si="41"/>
        <v>42237</v>
      </c>
      <c r="R572" t="str">
        <f t="shared" si="42"/>
        <v>2015OB000300</v>
      </c>
      <c r="S572" t="str">
        <f t="shared" si="43"/>
        <v>2015NE000171</v>
      </c>
      <c r="T572" t="str">
        <f t="shared" si="44"/>
        <v>PAGAMENTO P/ VIABILIZAR REPASSE DE RECURSOS-FEM II -2014 AO MUNICIPIO DE INGAZEIRA/PE..REF. A 2ª PARCELA.RECONSTRUÇÃO DA PRAÇA DO DISTRITO DE SANTA ROSA.CONFORME LEI Nº 15.335 DE 25/06/2014.</v>
      </c>
      <c r="V572" s="75" t="b">
        <f>A572='[1]FEM 2'!C572</f>
        <v>1</v>
      </c>
    </row>
    <row r="573" spans="1:22" ht="54" customHeight="1" x14ac:dyDescent="0.35">
      <c r="A573" s="54" t="s">
        <v>3805</v>
      </c>
      <c r="B573" s="55">
        <v>42237</v>
      </c>
      <c r="C573" s="54">
        <v>12</v>
      </c>
      <c r="D573" s="50" t="s">
        <v>1394</v>
      </c>
      <c r="E573" s="54" t="s">
        <v>3806</v>
      </c>
      <c r="F573" s="54" t="s">
        <v>3798</v>
      </c>
      <c r="G573" s="54" t="s">
        <v>3807</v>
      </c>
      <c r="H573" s="54" t="s">
        <v>1420</v>
      </c>
      <c r="I573" s="54" t="s">
        <v>884</v>
      </c>
      <c r="J573" s="419" t="s">
        <v>3808</v>
      </c>
      <c r="K573" s="56">
        <v>55951.63</v>
      </c>
      <c r="L573" s="57" t="s">
        <v>3205</v>
      </c>
      <c r="M573" s="57" t="s">
        <v>3809</v>
      </c>
      <c r="O573" s="75" t="s">
        <v>4665</v>
      </c>
      <c r="P573" s="78">
        <f t="shared" si="40"/>
        <v>55951.63</v>
      </c>
      <c r="Q573" s="16">
        <f t="shared" si="41"/>
        <v>42237</v>
      </c>
      <c r="R573" t="str">
        <f t="shared" si="42"/>
        <v>2015OB000301</v>
      </c>
      <c r="S573" t="str">
        <f t="shared" si="43"/>
        <v>2015NE000206</v>
      </c>
      <c r="T573" t="str">
        <f t="shared" si="44"/>
        <v>PAGAMENTO P/VIABILIZAR REPASSE DE RECURSOS-FEM II-2014/AO MUNICIPIO DE ARCOVERDE/PE.REF.A 2ª PARCELA.CONFORME LEI Nº 15.335 DE 25/06/2014.REVITALIZAÇÃO DA PRAÇA REDONDA.</v>
      </c>
      <c r="V573" s="75" t="b">
        <f>A573='[1]FEM 2'!C573</f>
        <v>1</v>
      </c>
    </row>
    <row r="574" spans="1:22" ht="54" customHeight="1" x14ac:dyDescent="0.35">
      <c r="A574" s="54" t="s">
        <v>3810</v>
      </c>
      <c r="B574" s="55">
        <v>42237</v>
      </c>
      <c r="C574" s="54">
        <v>12</v>
      </c>
      <c r="D574" s="50" t="s">
        <v>1394</v>
      </c>
      <c r="E574" s="54" t="s">
        <v>3811</v>
      </c>
      <c r="F574" s="54" t="s">
        <v>3798</v>
      </c>
      <c r="G574" s="54" t="s">
        <v>3807</v>
      </c>
      <c r="H574" s="54" t="s">
        <v>1420</v>
      </c>
      <c r="I574" s="54" t="s">
        <v>883</v>
      </c>
      <c r="J574" s="419" t="s">
        <v>3808</v>
      </c>
      <c r="K574" s="56">
        <v>160465.41</v>
      </c>
      <c r="L574" s="57" t="s">
        <v>3205</v>
      </c>
      <c r="M574" s="57" t="s">
        <v>3812</v>
      </c>
      <c r="O574" s="75" t="s">
        <v>4665</v>
      </c>
      <c r="P574" s="78">
        <f t="shared" si="40"/>
        <v>160465.41</v>
      </c>
      <c r="Q574" s="16">
        <f t="shared" si="41"/>
        <v>42237</v>
      </c>
      <c r="R574" t="str">
        <f t="shared" si="42"/>
        <v>2015OB000302</v>
      </c>
      <c r="S574" t="str">
        <f t="shared" si="43"/>
        <v>2015NE000206</v>
      </c>
      <c r="T574" t="str">
        <f t="shared" si="44"/>
        <v>PAGAMENTO P/VIABILIZAR REPASSE DE RECURSOS-FEM II-2014/AO MUNICIPIO DE ARCOVERDE/PE.REF.A 2ª PARCELA.CONFORME LEI Nº 15.335 DE 25/06/2014.REFORMA DO CANTEIRO DA AV. ANTONIO JAPIASSU.</v>
      </c>
      <c r="V574" s="75" t="b">
        <f>A574='[1]FEM 2'!C574</f>
        <v>1</v>
      </c>
    </row>
    <row r="575" spans="1:22" ht="54" customHeight="1" x14ac:dyDescent="0.35">
      <c r="A575" s="54" t="s">
        <v>3813</v>
      </c>
      <c r="B575" s="55">
        <v>42237</v>
      </c>
      <c r="C575" s="54">
        <v>12</v>
      </c>
      <c r="D575" s="50" t="s">
        <v>1394</v>
      </c>
      <c r="E575" s="54" t="s">
        <v>3814</v>
      </c>
      <c r="F575" s="54" t="s">
        <v>3798</v>
      </c>
      <c r="G575" s="54" t="s">
        <v>3807</v>
      </c>
      <c r="H575" s="54" t="s">
        <v>1420</v>
      </c>
      <c r="I575" s="54" t="s">
        <v>881</v>
      </c>
      <c r="J575" s="419" t="s">
        <v>3808</v>
      </c>
      <c r="K575" s="56">
        <v>173980.5</v>
      </c>
      <c r="L575" s="57" t="s">
        <v>3205</v>
      </c>
      <c r="M575" s="57" t="s">
        <v>3815</v>
      </c>
      <c r="O575" s="75" t="s">
        <v>4665</v>
      </c>
      <c r="P575" s="78">
        <f t="shared" si="40"/>
        <v>173980.5</v>
      </c>
      <c r="Q575" s="16">
        <f t="shared" si="41"/>
        <v>42237</v>
      </c>
      <c r="R575" t="str">
        <f t="shared" si="42"/>
        <v>2015OB000303</v>
      </c>
      <c r="S575" t="str">
        <f t="shared" si="43"/>
        <v>2015NE000206</v>
      </c>
      <c r="T575" t="str">
        <f t="shared" si="44"/>
        <v>PAGAMENTO P/VIABILIZAR REPASSE DE RECURSOS-FEM II-2014/AO MUNICIPIO DE ARCOVERDE/PE.REF.A 2ª PARCELA.CONFORME LEI Nº 15.335 DE 25/06/2014.REFORMA DA PRAÇA PRESIDENTE KENNEDY.</v>
      </c>
      <c r="V575" s="75" t="b">
        <f>A575='[1]FEM 2'!C575</f>
        <v>1</v>
      </c>
    </row>
    <row r="576" spans="1:22" ht="54" customHeight="1" x14ac:dyDescent="0.35">
      <c r="A576" s="54" t="s">
        <v>3816</v>
      </c>
      <c r="B576" s="55">
        <v>42237</v>
      </c>
      <c r="C576" s="54">
        <v>12</v>
      </c>
      <c r="D576" s="50" t="s">
        <v>1394</v>
      </c>
      <c r="E576" s="54" t="s">
        <v>3817</v>
      </c>
      <c r="F576" s="54" t="s">
        <v>3798</v>
      </c>
      <c r="G576" s="54" t="s">
        <v>3807</v>
      </c>
      <c r="H576" s="54" t="s">
        <v>1420</v>
      </c>
      <c r="I576" s="54" t="s">
        <v>880</v>
      </c>
      <c r="J576" s="419" t="s">
        <v>3808</v>
      </c>
      <c r="K576" s="56">
        <v>152820.35999999999</v>
      </c>
      <c r="L576" s="57" t="s">
        <v>3205</v>
      </c>
      <c r="M576" s="57" t="s">
        <v>3818</v>
      </c>
      <c r="O576" s="75" t="s">
        <v>4665</v>
      </c>
      <c r="P576" s="78">
        <f t="shared" si="40"/>
        <v>152820.35999999999</v>
      </c>
      <c r="Q576" s="16">
        <f t="shared" si="41"/>
        <v>42237</v>
      </c>
      <c r="R576" t="str">
        <f t="shared" si="42"/>
        <v>2015OB000304</v>
      </c>
      <c r="S576" t="str">
        <f t="shared" si="43"/>
        <v>2015NE000206</v>
      </c>
      <c r="T576" t="str">
        <f t="shared" si="44"/>
        <v>PAGAMENTOP/VIABILIZAR REPASSE DE RECURSOS-FEM II-2014/AO MUNICIPIO DE ARCOVERDE/PE.REF.A 2ª PARCELA.CONFORME LEI Nº 15.335 DE 25/06/2014.CONSTRUÇÃO DA PRAÇA DA COHAB II.</v>
      </c>
      <c r="V576" s="75" t="b">
        <f>A576='[1]FEM 2'!C576</f>
        <v>1</v>
      </c>
    </row>
    <row r="577" spans="1:22" ht="54" customHeight="1" x14ac:dyDescent="0.35">
      <c r="A577" s="54" t="s">
        <v>3819</v>
      </c>
      <c r="B577" s="55">
        <v>42237</v>
      </c>
      <c r="C577" s="54">
        <v>12</v>
      </c>
      <c r="D577" s="50" t="s">
        <v>1394</v>
      </c>
      <c r="E577" s="54" t="s">
        <v>3820</v>
      </c>
      <c r="F577" s="54" t="s">
        <v>3798</v>
      </c>
      <c r="G577" s="54" t="s">
        <v>3807</v>
      </c>
      <c r="H577" s="54" t="s">
        <v>1420</v>
      </c>
      <c r="I577" s="54" t="s">
        <v>883</v>
      </c>
      <c r="J577" s="419" t="s">
        <v>3808</v>
      </c>
      <c r="K577" s="56">
        <v>106976.94</v>
      </c>
      <c r="L577" s="57" t="s">
        <v>3634</v>
      </c>
      <c r="M577" s="57" t="s">
        <v>3821</v>
      </c>
      <c r="O577" s="75" t="s">
        <v>4665</v>
      </c>
      <c r="P577" s="78">
        <f t="shared" si="40"/>
        <v>106976.94</v>
      </c>
      <c r="Q577" s="16">
        <f t="shared" si="41"/>
        <v>42237</v>
      </c>
      <c r="R577" t="str">
        <f t="shared" si="42"/>
        <v>2015OB000305</v>
      </c>
      <c r="S577" t="str">
        <f t="shared" si="43"/>
        <v>2015NE000206</v>
      </c>
      <c r="T577" t="str">
        <f t="shared" si="44"/>
        <v>PAGAMENTO P/VIABILIZAR REPASSE DE RECURSOS-FEM II-2014/AO MUNICIPIO DE ARCOVERDE/PE.REF.A 3ªPARCELA.CONFORME LEI Nº 15.335 DE 25/06/2014.REFORMA DO CANTEIRO DA AV.ANTONIO JAPIASSU.</v>
      </c>
      <c r="V577" s="75" t="b">
        <f>A577='[1]FEM 2'!C577</f>
        <v>1</v>
      </c>
    </row>
    <row r="578" spans="1:22" ht="54" customHeight="1" x14ac:dyDescent="0.35">
      <c r="A578" s="54" t="s">
        <v>3822</v>
      </c>
      <c r="B578" s="55">
        <v>42237</v>
      </c>
      <c r="C578" s="54">
        <v>11</v>
      </c>
      <c r="D578" s="50" t="s">
        <v>1394</v>
      </c>
      <c r="E578" s="54" t="s">
        <v>3823</v>
      </c>
      <c r="F578" s="54" t="s">
        <v>3798</v>
      </c>
      <c r="G578" s="54" t="s">
        <v>3824</v>
      </c>
      <c r="H578" s="54" t="s">
        <v>1913</v>
      </c>
      <c r="I578" s="54" t="s">
        <v>1019</v>
      </c>
      <c r="J578" s="419" t="s">
        <v>3204</v>
      </c>
      <c r="K578" s="56">
        <v>137859.85</v>
      </c>
      <c r="L578" s="57" t="s">
        <v>3634</v>
      </c>
      <c r="M578" s="57" t="s">
        <v>3825</v>
      </c>
      <c r="O578" s="75" t="s">
        <v>4665</v>
      </c>
      <c r="P578" s="78">
        <f t="shared" si="40"/>
        <v>137859.85</v>
      </c>
      <c r="Q578" s="16">
        <f t="shared" si="41"/>
        <v>42237</v>
      </c>
      <c r="R578" t="str">
        <f t="shared" si="42"/>
        <v>2015OB000306</v>
      </c>
      <c r="S578" t="str">
        <f t="shared" si="43"/>
        <v>2015NE000207</v>
      </c>
      <c r="T578" t="str">
        <f t="shared" si="44"/>
        <v>PAGAMENTO P/VIABILIZAR REPASSE DE RECURSOS-FEM II-2014 CONFORME LEI Nº 15.335 DE 25/06/2014.AO MUNICIPIO DE EXU/PE REF. A 3ª PARCELA.REFORMA DO CENTRO POLIESPORTIVO.</v>
      </c>
      <c r="V578" s="75" t="b">
        <f>A578='[1]FEM 2'!C578</f>
        <v>1</v>
      </c>
    </row>
    <row r="579" spans="1:22" ht="54" customHeight="1" x14ac:dyDescent="0.35">
      <c r="A579" s="58" t="s">
        <v>3826</v>
      </c>
      <c r="B579" s="59">
        <v>42241</v>
      </c>
      <c r="C579" s="58">
        <v>12</v>
      </c>
      <c r="D579" s="58" t="s">
        <v>1394</v>
      </c>
      <c r="E579" s="58" t="s">
        <v>3827</v>
      </c>
      <c r="F579" s="58" t="s">
        <v>3828</v>
      </c>
      <c r="G579" s="58" t="s">
        <v>3799</v>
      </c>
      <c r="H579" s="58" t="s">
        <v>2241</v>
      </c>
      <c r="I579" s="58" t="s">
        <v>1104</v>
      </c>
      <c r="J579" s="420" t="s">
        <v>3801</v>
      </c>
      <c r="K579" s="60">
        <v>76218.5</v>
      </c>
      <c r="L579" s="61" t="s">
        <v>3205</v>
      </c>
      <c r="M579" s="61" t="s">
        <v>3829</v>
      </c>
      <c r="O579" s="75" t="s">
        <v>4665</v>
      </c>
      <c r="P579" s="78">
        <f t="shared" si="40"/>
        <v>76218.5</v>
      </c>
      <c r="Q579" s="16">
        <f t="shared" si="41"/>
        <v>42241</v>
      </c>
      <c r="R579" t="str">
        <f t="shared" si="42"/>
        <v>2015OB000310</v>
      </c>
      <c r="S579" t="str">
        <f t="shared" si="43"/>
        <v>2015NE000209</v>
      </c>
      <c r="T579" t="str">
        <f t="shared" si="44"/>
        <v>PAGAMENTO P/VIABILIZAR REPASSE DE RECUROS-FEM II-2014 AO MUNICIPIO DE ITAPISSUMA/PE. REF. A 2ª PARCELA.CONSTRUÇÃO DO PÓRTICO DE ENTRADA DA CIDADECONFORME LEI Nº 15.335 DE 25/06/2014</v>
      </c>
      <c r="V579" s="75" t="b">
        <f>A579='[1]FEM 2'!C579</f>
        <v>1</v>
      </c>
    </row>
    <row r="580" spans="1:22" ht="54" customHeight="1" x14ac:dyDescent="0.35">
      <c r="A580" s="58" t="s">
        <v>3830</v>
      </c>
      <c r="B580" s="59">
        <v>42241</v>
      </c>
      <c r="C580" s="58">
        <v>12</v>
      </c>
      <c r="D580" s="58" t="s">
        <v>1394</v>
      </c>
      <c r="E580" s="58" t="s">
        <v>3831</v>
      </c>
      <c r="F580" s="58" t="s">
        <v>3828</v>
      </c>
      <c r="G580" s="58" t="s">
        <v>3832</v>
      </c>
      <c r="H580" s="58" t="s">
        <v>2904</v>
      </c>
      <c r="I580" s="58" t="s">
        <v>1275</v>
      </c>
      <c r="J580" s="420" t="s">
        <v>3833</v>
      </c>
      <c r="K580" s="60">
        <v>44949.86</v>
      </c>
      <c r="L580" s="61" t="s">
        <v>3205</v>
      </c>
      <c r="M580" s="61" t="s">
        <v>3834</v>
      </c>
      <c r="O580" s="75" t="s">
        <v>4665</v>
      </c>
      <c r="P580" s="78">
        <f t="shared" ref="P580:P643" si="45">K580</f>
        <v>44949.86</v>
      </c>
      <c r="Q580" s="16">
        <f t="shared" ref="Q580:Q643" si="46">B580</f>
        <v>42241</v>
      </c>
      <c r="R580" t="str">
        <f t="shared" ref="R580:R643" si="47">A580</f>
        <v>2015OB000312</v>
      </c>
      <c r="S580" t="str">
        <f t="shared" ref="S580:S643" si="48">G580</f>
        <v>2015NE000213</v>
      </c>
      <c r="T580" t="str">
        <f t="shared" ref="T580:T643" si="49">M580</f>
        <v>Pagamento para viabilizar a 2ª parcela do repasse dos recursos do FEM II, ao Municipio de Santa Terezinha/PE , conf. Lei 15335 de 25/06/2014,Revitalização de Mercado.</v>
      </c>
      <c r="V580" s="75" t="b">
        <f>A580='[1]FEM 2'!C580</f>
        <v>1</v>
      </c>
    </row>
    <row r="581" spans="1:22" ht="54" customHeight="1" x14ac:dyDescent="0.35">
      <c r="A581" s="58" t="s">
        <v>3835</v>
      </c>
      <c r="B581" s="59">
        <v>42242</v>
      </c>
      <c r="C581" s="58">
        <v>12</v>
      </c>
      <c r="D581" s="58" t="s">
        <v>1394</v>
      </c>
      <c r="E581" s="58" t="s">
        <v>3836</v>
      </c>
      <c r="F581" s="58" t="s">
        <v>3837</v>
      </c>
      <c r="G581" s="58" t="s">
        <v>3832</v>
      </c>
      <c r="H581" s="58" t="s">
        <v>2904</v>
      </c>
      <c r="I581" s="58" t="s">
        <v>1274</v>
      </c>
      <c r="J581" s="420" t="s">
        <v>3833</v>
      </c>
      <c r="K581" s="60">
        <v>79468.19</v>
      </c>
      <c r="L581" s="61" t="s">
        <v>3205</v>
      </c>
      <c r="M581" s="61" t="s">
        <v>3838</v>
      </c>
      <c r="O581" s="75" t="s">
        <v>4665</v>
      </c>
      <c r="P581" s="78">
        <f t="shared" si="45"/>
        <v>79468.19</v>
      </c>
      <c r="Q581" s="16">
        <f t="shared" si="46"/>
        <v>42242</v>
      </c>
      <c r="R581" t="str">
        <f t="shared" si="47"/>
        <v>2015OB000313</v>
      </c>
      <c r="S581" t="str">
        <f t="shared" si="48"/>
        <v>2015NE000213</v>
      </c>
      <c r="T581" t="str">
        <f t="shared" si="49"/>
        <v>Pagamento para viabilizar a 2ª parcela do repasse dos recursos do FEM II, ao Municipio de Santa Terezinha/PE , conf. Lei 15335 de 25/06/2014,Revitalização de Escolas Municipais.</v>
      </c>
      <c r="V581" s="75" t="b">
        <f>A581='[1]FEM 2'!C581</f>
        <v>1</v>
      </c>
    </row>
    <row r="582" spans="1:22" ht="54" customHeight="1" x14ac:dyDescent="0.35">
      <c r="A582" s="58" t="s">
        <v>3839</v>
      </c>
      <c r="B582" s="59">
        <v>42242</v>
      </c>
      <c r="C582" s="58">
        <v>12</v>
      </c>
      <c r="D582" s="58" t="s">
        <v>1394</v>
      </c>
      <c r="E582" s="58" t="s">
        <v>3840</v>
      </c>
      <c r="F582" s="58" t="s">
        <v>3837</v>
      </c>
      <c r="G582" s="58" t="s">
        <v>3832</v>
      </c>
      <c r="H582" s="58" t="s">
        <v>2904</v>
      </c>
      <c r="I582" s="58" t="s">
        <v>1276</v>
      </c>
      <c r="J582" s="420" t="s">
        <v>3833</v>
      </c>
      <c r="K582" s="60">
        <v>50179.21</v>
      </c>
      <c r="L582" s="61" t="s">
        <v>3205</v>
      </c>
      <c r="M582" s="61" t="s">
        <v>3841</v>
      </c>
      <c r="O582" s="75" t="s">
        <v>4665</v>
      </c>
      <c r="P582" s="78">
        <f t="shared" si="45"/>
        <v>50179.21</v>
      </c>
      <c r="Q582" s="16">
        <f t="shared" si="46"/>
        <v>42242</v>
      </c>
      <c r="R582" t="str">
        <f t="shared" si="47"/>
        <v>2015OB000314</v>
      </c>
      <c r="S582" t="str">
        <f t="shared" si="48"/>
        <v>2015NE000213</v>
      </c>
      <c r="T582" t="str">
        <f t="shared" si="49"/>
        <v>Pagamento para viabilizar a 2ª parcela do repasse dos recursos do FEM II, ao Municipio de Santa Terezinha/PE , conf. Lei 15335 de 25/06/2014, Revitalização de açougue Municipal.</v>
      </c>
      <c r="V582" s="75" t="b">
        <f>A582='[1]FEM 2'!C582</f>
        <v>1</v>
      </c>
    </row>
    <row r="583" spans="1:22" ht="54" customHeight="1" x14ac:dyDescent="0.35">
      <c r="A583" s="58" t="s">
        <v>3842</v>
      </c>
      <c r="B583" s="59">
        <v>42242</v>
      </c>
      <c r="C583" s="58">
        <v>12</v>
      </c>
      <c r="D583" s="58" t="s">
        <v>1394</v>
      </c>
      <c r="E583" s="58" t="s">
        <v>3843</v>
      </c>
      <c r="F583" s="58" t="s">
        <v>3837</v>
      </c>
      <c r="G583" s="58" t="s">
        <v>3799</v>
      </c>
      <c r="H583" s="58" t="s">
        <v>2241</v>
      </c>
      <c r="I583" s="58" t="s">
        <v>1106</v>
      </c>
      <c r="J583" s="420" t="s">
        <v>3801</v>
      </c>
      <c r="K583" s="60">
        <v>159798.54999999999</v>
      </c>
      <c r="L583" s="61" t="s">
        <v>3205</v>
      </c>
      <c r="M583" s="61" t="s">
        <v>3844</v>
      </c>
      <c r="O583" s="75" t="s">
        <v>4665</v>
      </c>
      <c r="P583" s="78">
        <f t="shared" si="45"/>
        <v>159798.54999999999</v>
      </c>
      <c r="Q583" s="16">
        <f t="shared" si="46"/>
        <v>42242</v>
      </c>
      <c r="R583" t="str">
        <f t="shared" si="47"/>
        <v>2015OB000315</v>
      </c>
      <c r="S583" t="str">
        <f t="shared" si="48"/>
        <v>2015NE000209</v>
      </c>
      <c r="T583" t="str">
        <f t="shared" si="49"/>
        <v>PAGAMENTO P/VIABILIZAR REPASSE DE RECUROS-FEM II-2014 AO MUNICIPIO DE ITAPISSUMA/PE. REF. A 2ª PARCELA.CONFORME LEI Nº 15.335 DE 25/06/2014.OBRAS DE PAVIMENTAÇÃO EM PARALELEPIPEDO GRANITICO E RECAPEAMENTO ASFALTICO.</v>
      </c>
      <c r="V583" s="75" t="b">
        <f>A583='[1]FEM 2'!C583</f>
        <v>1</v>
      </c>
    </row>
    <row r="584" spans="1:22" ht="54" customHeight="1" x14ac:dyDescent="0.35">
      <c r="A584" s="58" t="s">
        <v>3845</v>
      </c>
      <c r="B584" s="59">
        <v>42243</v>
      </c>
      <c r="C584" s="58">
        <v>11</v>
      </c>
      <c r="D584" s="58" t="s">
        <v>1394</v>
      </c>
      <c r="E584" s="58" t="s">
        <v>3846</v>
      </c>
      <c r="F584" s="58" t="s">
        <v>3847</v>
      </c>
      <c r="G584" s="58" t="s">
        <v>3848</v>
      </c>
      <c r="H584" s="58" t="s">
        <v>2621</v>
      </c>
      <c r="I584" s="58" t="s">
        <v>1077</v>
      </c>
      <c r="J584" s="420" t="s">
        <v>2622</v>
      </c>
      <c r="K584" s="60">
        <v>181125.74</v>
      </c>
      <c r="L584" s="61" t="s">
        <v>3205</v>
      </c>
      <c r="M584" s="61" t="s">
        <v>3849</v>
      </c>
      <c r="O584" s="75" t="s">
        <v>4665</v>
      </c>
      <c r="P584" s="78">
        <f t="shared" si="45"/>
        <v>181125.74</v>
      </c>
      <c r="Q584" s="16">
        <f t="shared" si="46"/>
        <v>42243</v>
      </c>
      <c r="R584" t="str">
        <f t="shared" si="47"/>
        <v>2015OB000316</v>
      </c>
      <c r="S584" t="str">
        <f t="shared" si="48"/>
        <v>2015NE000217</v>
      </c>
      <c r="T584" t="str">
        <f t="shared" si="49"/>
        <v>PAGAMENTO P/VIABILIZAR REPASSE DE RECURSOS FEM II 2014,AO MUNICIPIO DE IGUARACY/PE.REF.A 2ªPARCELA.CONFORME LEI Nº 15.335 DE 25/06/2014.PAVIMENTO EM PARALELEPIPEDOS GRANITICOS.</v>
      </c>
      <c r="V584" s="75" t="b">
        <f>A584='[1]FEM 2'!C584</f>
        <v>1</v>
      </c>
    </row>
    <row r="585" spans="1:22" ht="54" customHeight="1" x14ac:dyDescent="0.35">
      <c r="A585" s="58" t="s">
        <v>3850</v>
      </c>
      <c r="B585" s="59">
        <v>42243</v>
      </c>
      <c r="C585" s="58">
        <v>11</v>
      </c>
      <c r="D585" s="58" t="s">
        <v>1394</v>
      </c>
      <c r="E585" s="58" t="s">
        <v>3851</v>
      </c>
      <c r="F585" s="58" t="s">
        <v>3847</v>
      </c>
      <c r="G585" s="58" t="s">
        <v>3602</v>
      </c>
      <c r="H585" s="58" t="s">
        <v>1860</v>
      </c>
      <c r="I585" s="58" t="s">
        <v>1085</v>
      </c>
      <c r="J585" s="420" t="s">
        <v>1861</v>
      </c>
      <c r="K585" s="60">
        <v>12842.86</v>
      </c>
      <c r="L585" s="61" t="s">
        <v>3634</v>
      </c>
      <c r="M585" s="61" t="s">
        <v>3852</v>
      </c>
      <c r="O585" s="75" t="s">
        <v>4665</v>
      </c>
      <c r="P585" s="78">
        <f t="shared" si="45"/>
        <v>12842.86</v>
      </c>
      <c r="Q585" s="16">
        <f t="shared" si="46"/>
        <v>42243</v>
      </c>
      <c r="R585" t="str">
        <f t="shared" si="47"/>
        <v>2015OB000317</v>
      </c>
      <c r="S585" t="str">
        <f t="shared" si="48"/>
        <v>2015NE000171</v>
      </c>
      <c r="T585" t="str">
        <f t="shared" si="49"/>
        <v>PAGAMENTO P/VIABILIZAR REPASSE DE RECURSOS FEM II 2014,REF.A 3ª PARCELA.RECONSTRUÇÃO DE POSTO DE SAÚDE DA FAMILIA NO ASSENTAMENTO DO SÍTIO JORGE.CONFORME LEI Nº 15.335 DE 25/06/2014..</v>
      </c>
      <c r="V585" s="75" t="b">
        <f>A585='[1]FEM 2'!C585</f>
        <v>1</v>
      </c>
    </row>
    <row r="586" spans="1:22" ht="54" customHeight="1" x14ac:dyDescent="0.35">
      <c r="A586" s="58" t="s">
        <v>3853</v>
      </c>
      <c r="B586" s="59">
        <v>42243</v>
      </c>
      <c r="C586" s="58">
        <v>11</v>
      </c>
      <c r="D586" s="58" t="s">
        <v>1394</v>
      </c>
      <c r="E586" s="58" t="s">
        <v>3854</v>
      </c>
      <c r="F586" s="58" t="s">
        <v>3847</v>
      </c>
      <c r="G586" s="58" t="s">
        <v>3855</v>
      </c>
      <c r="H586" s="58" t="s">
        <v>2782</v>
      </c>
      <c r="I586" s="58" t="s">
        <v>1344</v>
      </c>
      <c r="J586" s="420" t="s">
        <v>3856</v>
      </c>
      <c r="K586" s="60">
        <v>316980.14</v>
      </c>
      <c r="L586" s="61" t="s">
        <v>3205</v>
      </c>
      <c r="M586" s="61" t="s">
        <v>3857</v>
      </c>
      <c r="O586" s="75" t="s">
        <v>4665</v>
      </c>
      <c r="P586" s="78">
        <f t="shared" si="45"/>
        <v>316980.14</v>
      </c>
      <c r="Q586" s="16">
        <f t="shared" si="46"/>
        <v>42243</v>
      </c>
      <c r="R586" t="str">
        <f t="shared" si="47"/>
        <v>2015OB000318</v>
      </c>
      <c r="S586" t="str">
        <f t="shared" si="48"/>
        <v>2015NE000218</v>
      </c>
      <c r="T586" t="str">
        <f t="shared" si="49"/>
        <v>PAGAMENTO P/VIABILIZAR REPASSE DE RECURSOS FEM II 2014,REF.A 2ª PARCELA.CONFORME LEI Nº 15.335 DE 25/06/2014.MELHORIA DA ACESSIBILIDADE AS COMUNIDADES EM ÁREAS DE RISCO E VULNERABILIDADE SOCIAL.</v>
      </c>
      <c r="V586" s="75" t="b">
        <f>A586='[1]FEM 2'!C586</f>
        <v>1</v>
      </c>
    </row>
    <row r="587" spans="1:22" ht="54" customHeight="1" x14ac:dyDescent="0.35">
      <c r="A587" s="58" t="s">
        <v>3858</v>
      </c>
      <c r="B587" s="59">
        <v>42243</v>
      </c>
      <c r="C587" s="58">
        <v>11</v>
      </c>
      <c r="D587" s="58" t="s">
        <v>1394</v>
      </c>
      <c r="E587" s="58" t="s">
        <v>3859</v>
      </c>
      <c r="F587" s="58" t="s">
        <v>3847</v>
      </c>
      <c r="G587" s="58" t="s">
        <v>3860</v>
      </c>
      <c r="H587" s="58" t="s">
        <v>2192</v>
      </c>
      <c r="I587" s="58" t="s">
        <v>1221</v>
      </c>
      <c r="J587" s="420" t="s">
        <v>3861</v>
      </c>
      <c r="K587" s="60">
        <v>350000</v>
      </c>
      <c r="L587" s="61" t="s">
        <v>3205</v>
      </c>
      <c r="M587" s="61" t="s">
        <v>3862</v>
      </c>
      <c r="O587" s="75" t="s">
        <v>4665</v>
      </c>
      <c r="P587" s="78">
        <f t="shared" si="45"/>
        <v>350000</v>
      </c>
      <c r="Q587" s="16">
        <f t="shared" si="46"/>
        <v>42243</v>
      </c>
      <c r="R587" t="str">
        <f t="shared" si="47"/>
        <v>2015OB000319</v>
      </c>
      <c r="S587" t="str">
        <f t="shared" si="48"/>
        <v>2015NE000219</v>
      </c>
      <c r="T587" t="str">
        <f t="shared" si="49"/>
        <v>PAGAMENTO P/VIABILIZAR REPASSE DE RECURSOS FEM II 2014,REF.A 2ª PARCELA.PAVIMENTAÇÃO EM CONCRETO BETUMINOSO A QUENTE (CBUQ) DE DIVERSAS RUAS.CONFORME LEI Nº 15.335 DE 25/06/2014</v>
      </c>
      <c r="V587" s="75" t="b">
        <f>A587='[1]FEM 2'!C587</f>
        <v>1</v>
      </c>
    </row>
    <row r="588" spans="1:22" ht="54" customHeight="1" x14ac:dyDescent="0.35">
      <c r="A588" s="58" t="s">
        <v>3863</v>
      </c>
      <c r="B588" s="59">
        <v>42243</v>
      </c>
      <c r="C588" s="58">
        <v>11</v>
      </c>
      <c r="D588" s="58" t="s">
        <v>1394</v>
      </c>
      <c r="E588" s="58" t="s">
        <v>3864</v>
      </c>
      <c r="F588" s="58" t="s">
        <v>3847</v>
      </c>
      <c r="G588" s="58" t="s">
        <v>3756</v>
      </c>
      <c r="H588" s="58" t="s">
        <v>1543</v>
      </c>
      <c r="I588" s="58" t="s">
        <v>974</v>
      </c>
      <c r="J588" s="420" t="s">
        <v>3225</v>
      </c>
      <c r="K588" s="60">
        <v>28416.73</v>
      </c>
      <c r="L588" s="61" t="s">
        <v>3634</v>
      </c>
      <c r="M588" s="61" t="s">
        <v>3865</v>
      </c>
      <c r="O588" s="75" t="s">
        <v>4665</v>
      </c>
      <c r="P588" s="78">
        <f t="shared" si="45"/>
        <v>28416.73</v>
      </c>
      <c r="Q588" s="16">
        <f t="shared" si="46"/>
        <v>42243</v>
      </c>
      <c r="R588" t="str">
        <f t="shared" si="47"/>
        <v>2015OB000320</v>
      </c>
      <c r="S588" t="str">
        <f t="shared" si="48"/>
        <v>2015NE000188</v>
      </c>
      <c r="T588" t="str">
        <f t="shared" si="49"/>
        <v>PAGAMENTO P/VIABILIZAR REPASSE DE RECURSOS FEM II 2014,REF.A3ª PARCELA.CONSTRUÇÃO DE MINI PONTE E BUEIRAS.CONFORME LEI Nº 15.335 DE 25/06/2014</v>
      </c>
      <c r="V588" s="75" t="b">
        <f>A588='[1]FEM 2'!C588</f>
        <v>1</v>
      </c>
    </row>
    <row r="589" spans="1:22" ht="54" customHeight="1" x14ac:dyDescent="0.35">
      <c r="A589" s="58" t="s">
        <v>3866</v>
      </c>
      <c r="B589" s="59">
        <v>42243</v>
      </c>
      <c r="C589" s="58">
        <v>12</v>
      </c>
      <c r="D589" s="58" t="s">
        <v>1394</v>
      </c>
      <c r="E589" s="58" t="s">
        <v>3867</v>
      </c>
      <c r="F589" s="58" t="s">
        <v>3847</v>
      </c>
      <c r="G589" s="58" t="s">
        <v>3868</v>
      </c>
      <c r="H589" s="58" t="s">
        <v>2277</v>
      </c>
      <c r="I589" s="58" t="s">
        <v>1118</v>
      </c>
      <c r="J589" s="420" t="s">
        <v>3869</v>
      </c>
      <c r="K589" s="60">
        <v>102484.7</v>
      </c>
      <c r="L589" s="61" t="s">
        <v>3205</v>
      </c>
      <c r="M589" s="61" t="s">
        <v>3870</v>
      </c>
      <c r="O589" s="75" t="s">
        <v>4665</v>
      </c>
      <c r="P589" s="78">
        <f t="shared" si="45"/>
        <v>102484.7</v>
      </c>
      <c r="Q589" s="16">
        <f t="shared" si="46"/>
        <v>42243</v>
      </c>
      <c r="R589" t="str">
        <f t="shared" si="47"/>
        <v>2015OB000321</v>
      </c>
      <c r="S589" t="str">
        <f t="shared" si="48"/>
        <v>2015NE000221</v>
      </c>
      <c r="T589" t="str">
        <f t="shared" si="49"/>
        <v>PAGAMENTO P/VIABILIZAR REPASSE DE RECURSOS FEM II -2014 AO MUNICIPIO DE IPUBI/PE.REF. A 2ª PARCELA.CONFORME LEI Nº 15.335 DE 25/06/2014. MELHORIA E AMPLIAÇÃO DO HOSPITAL CLAUDINA TEIXEIRA.</v>
      </c>
      <c r="V589" s="75" t="b">
        <f>A589='[1]FEM 2'!C589</f>
        <v>1</v>
      </c>
    </row>
    <row r="590" spans="1:22" ht="54" customHeight="1" x14ac:dyDescent="0.35">
      <c r="A590" s="58" t="s">
        <v>3871</v>
      </c>
      <c r="B590" s="59">
        <v>42243</v>
      </c>
      <c r="C590" s="58">
        <v>12</v>
      </c>
      <c r="D590" s="58" t="s">
        <v>1394</v>
      </c>
      <c r="E590" s="58" t="s">
        <v>3872</v>
      </c>
      <c r="F590" s="58" t="s">
        <v>3847</v>
      </c>
      <c r="G590" s="58" t="s">
        <v>3868</v>
      </c>
      <c r="H590" s="58" t="s">
        <v>2277</v>
      </c>
      <c r="I590" s="58" t="s">
        <v>1123</v>
      </c>
      <c r="J590" s="420" t="s">
        <v>3869</v>
      </c>
      <c r="K590" s="60">
        <v>42586.65</v>
      </c>
      <c r="L590" s="61" t="s">
        <v>3205</v>
      </c>
      <c r="M590" s="61" t="s">
        <v>3873</v>
      </c>
      <c r="O590" s="75" t="s">
        <v>4665</v>
      </c>
      <c r="P590" s="78">
        <f t="shared" si="45"/>
        <v>42586.65</v>
      </c>
      <c r="Q590" s="16">
        <f t="shared" si="46"/>
        <v>42243</v>
      </c>
      <c r="R590" t="str">
        <f t="shared" si="47"/>
        <v>2015OB000322</v>
      </c>
      <c r="S590" t="str">
        <f t="shared" si="48"/>
        <v>2015NE000221</v>
      </c>
      <c r="T590" t="str">
        <f t="shared" si="49"/>
        <v>PAGAMENTO P/VIABILIZAR REPASSE DE RECURSOS FEM II -2014 AO MUNICIPIO DE IPUBI/PE.REF. A 2ª PARCELA.CONFORME LEI Nº 15.335 DE 25/06/2014.CONSTRUÇÃO DA SEDE DO CONSELHO DOS IDOSOS.</v>
      </c>
      <c r="V590" s="75" t="b">
        <f>A590='[1]FEM 2'!C590</f>
        <v>1</v>
      </c>
    </row>
    <row r="591" spans="1:22" ht="54" customHeight="1" x14ac:dyDescent="0.35">
      <c r="A591" s="58" t="s">
        <v>3874</v>
      </c>
      <c r="B591" s="59">
        <v>42243</v>
      </c>
      <c r="C591" s="58">
        <v>12</v>
      </c>
      <c r="D591" s="58" t="s">
        <v>1394</v>
      </c>
      <c r="E591" s="58" t="s">
        <v>3875</v>
      </c>
      <c r="F591" s="58" t="s">
        <v>3847</v>
      </c>
      <c r="G591" s="58" t="s">
        <v>3876</v>
      </c>
      <c r="H591" s="58" t="s">
        <v>1613</v>
      </c>
      <c r="I591" s="58" t="s">
        <v>930</v>
      </c>
      <c r="J591" s="420" t="s">
        <v>3362</v>
      </c>
      <c r="K591" s="60">
        <v>31102.98</v>
      </c>
      <c r="L591" s="61" t="s">
        <v>3634</v>
      </c>
      <c r="M591" s="61" t="s">
        <v>3877</v>
      </c>
      <c r="O591" s="75" t="s">
        <v>4665</v>
      </c>
      <c r="P591" s="78">
        <f t="shared" si="45"/>
        <v>31102.98</v>
      </c>
      <c r="Q591" s="16">
        <f t="shared" si="46"/>
        <v>42243</v>
      </c>
      <c r="R591" t="str">
        <f t="shared" si="47"/>
        <v>2015OB000323</v>
      </c>
      <c r="S591" t="str">
        <f t="shared" si="48"/>
        <v>2015NE000212</v>
      </c>
      <c r="T591" t="str">
        <f t="shared" si="49"/>
        <v>PAGAMENTO P/VIABILIZAR REPASSE DE RECURSOS AO MUNICIPIO DE BREJINHO/PE.FEM II-2014 REF.A 3 ª PARCELA. CONFORME LEI Nº 15.335 DE 25/06/2014.REFORMA DO ESTADIO MUNICIPAL.</v>
      </c>
      <c r="V591" s="75" t="b">
        <f>A591='[1]FEM 2'!C591</f>
        <v>1</v>
      </c>
    </row>
    <row r="592" spans="1:22" ht="54" customHeight="1" x14ac:dyDescent="0.35">
      <c r="A592" s="58" t="s">
        <v>3878</v>
      </c>
      <c r="B592" s="59">
        <v>42243</v>
      </c>
      <c r="C592" s="58">
        <v>12</v>
      </c>
      <c r="D592" s="58" t="s">
        <v>1394</v>
      </c>
      <c r="E592" s="58" t="s">
        <v>3879</v>
      </c>
      <c r="F592" s="58" t="s">
        <v>3880</v>
      </c>
      <c r="G592" s="58" t="s">
        <v>3708</v>
      </c>
      <c r="H592" s="58" t="s">
        <v>2812</v>
      </c>
      <c r="I592" s="58" t="s">
        <v>1323</v>
      </c>
      <c r="J592" s="420" t="s">
        <v>2813</v>
      </c>
      <c r="K592" s="60">
        <v>17270.57</v>
      </c>
      <c r="L592" s="61" t="s">
        <v>3205</v>
      </c>
      <c r="M592" s="61" t="s">
        <v>3881</v>
      </c>
      <c r="O592" s="75" t="s">
        <v>4665</v>
      </c>
      <c r="P592" s="78">
        <f t="shared" si="45"/>
        <v>17270.57</v>
      </c>
      <c r="Q592" s="16">
        <f t="shared" si="46"/>
        <v>42243</v>
      </c>
      <c r="R592" t="str">
        <f t="shared" si="47"/>
        <v>2015OB000328</v>
      </c>
      <c r="S592" t="str">
        <f t="shared" si="48"/>
        <v>2015NE000176</v>
      </c>
      <c r="T592" t="str">
        <f t="shared" si="49"/>
        <v>PAGAMENTO P/VIABILIZAR REPASSE DE RECURSOS FEM II-2014 AO MUNICIPIO DE SURUBIM/PE.CONFORME LEI Nº 15.335 DE 25/06/2014.CONSTRUÇÃO DE UMA PRAÇA PÚBLICA MARCELINO CHAMPAGNAT.REF.A 2ª PARCELA.</v>
      </c>
      <c r="V592" s="75" t="b">
        <f>A592='[1]FEM 2'!C592</f>
        <v>1</v>
      </c>
    </row>
    <row r="593" spans="1:22" ht="54" customHeight="1" x14ac:dyDescent="0.35">
      <c r="A593" s="58" t="s">
        <v>3882</v>
      </c>
      <c r="B593" s="59">
        <v>42243</v>
      </c>
      <c r="C593" s="58">
        <v>11</v>
      </c>
      <c r="D593" s="58" t="s">
        <v>1394</v>
      </c>
      <c r="E593" s="58" t="s">
        <v>3883</v>
      </c>
      <c r="F593" s="58" t="s">
        <v>3880</v>
      </c>
      <c r="G593" s="58" t="s">
        <v>3884</v>
      </c>
      <c r="H593" s="58" t="s">
        <v>2067</v>
      </c>
      <c r="I593" s="58" t="s">
        <v>1200</v>
      </c>
      <c r="J593" s="420" t="s">
        <v>2068</v>
      </c>
      <c r="K593" s="60">
        <v>55684.09</v>
      </c>
      <c r="L593" s="61" t="s">
        <v>3205</v>
      </c>
      <c r="M593" s="61" t="s">
        <v>3885</v>
      </c>
      <c r="O593" s="75" t="s">
        <v>4665</v>
      </c>
      <c r="P593" s="78">
        <f t="shared" si="45"/>
        <v>55684.09</v>
      </c>
      <c r="Q593" s="16">
        <f t="shared" si="46"/>
        <v>42243</v>
      </c>
      <c r="R593" t="str">
        <f t="shared" si="47"/>
        <v>2015OB000329</v>
      </c>
      <c r="S593" t="str">
        <f t="shared" si="48"/>
        <v>2015NE000223</v>
      </c>
      <c r="T593" t="str">
        <f t="shared" si="49"/>
        <v>PAGAMENTO P/VIABILIZAR REPASSE DE RECURSOS FEM II-2014 AO MUNICIPIO DE PARNAMIRIM/PE.CONFORME LEI Nº 15.335 DE 25/06/2014. REVITALIZAÇÃO DAS PRAÇAS DA BOMBA E CEMITÉRIO.REF.A 2ª PARCELA</v>
      </c>
      <c r="V593" s="75" t="b">
        <f>A593='[1]FEM 2'!C593</f>
        <v>1</v>
      </c>
    </row>
    <row r="594" spans="1:22" ht="54" customHeight="1" x14ac:dyDescent="0.35">
      <c r="A594" s="58" t="s">
        <v>3886</v>
      </c>
      <c r="B594" s="59">
        <v>42243</v>
      </c>
      <c r="C594" s="58">
        <v>11</v>
      </c>
      <c r="D594" s="58" t="s">
        <v>1394</v>
      </c>
      <c r="E594" s="58" t="s">
        <v>3887</v>
      </c>
      <c r="F594" s="58" t="s">
        <v>3880</v>
      </c>
      <c r="G594" s="58" t="s">
        <v>3888</v>
      </c>
      <c r="H594" s="58" t="s">
        <v>2186</v>
      </c>
      <c r="I594" s="58" t="s">
        <v>1160</v>
      </c>
      <c r="J594" s="420" t="s">
        <v>3889</v>
      </c>
      <c r="K594" s="60">
        <v>12172.26</v>
      </c>
      <c r="L594" s="61" t="s">
        <v>3634</v>
      </c>
      <c r="M594" s="61" t="s">
        <v>3890</v>
      </c>
      <c r="O594" s="75" t="s">
        <v>4665</v>
      </c>
      <c r="P594" s="78">
        <f t="shared" si="45"/>
        <v>12172.26</v>
      </c>
      <c r="Q594" s="16">
        <f t="shared" si="46"/>
        <v>42243</v>
      </c>
      <c r="R594" t="str">
        <f t="shared" si="47"/>
        <v>2015OB000330</v>
      </c>
      <c r="S594" t="str">
        <f t="shared" si="48"/>
        <v>2015NE000224</v>
      </c>
      <c r="T594" t="str">
        <f t="shared" si="49"/>
        <v>PAGAMENTO P/VIABILIZAR REPASSE DE RECURSOS FEM II-2014 AO MUNICIPIO DE PARNAMIRIM/PE.CONFORME LEI Nº 15.335 DE 25/06/2014.CONSTRUÇÃO DO MURO DA QUADRA DE CARIRIMIRIM.REF. A 3ª PARCELA.</v>
      </c>
      <c r="V594" s="75" t="b">
        <f>A594='[1]FEM 2'!C594</f>
        <v>1</v>
      </c>
    </row>
    <row r="595" spans="1:22" ht="54" customHeight="1" x14ac:dyDescent="0.35">
      <c r="A595" s="58" t="s">
        <v>3891</v>
      </c>
      <c r="B595" s="59">
        <v>42243</v>
      </c>
      <c r="C595" s="58">
        <v>11</v>
      </c>
      <c r="D595" s="58" t="s">
        <v>1394</v>
      </c>
      <c r="E595" s="58" t="s">
        <v>3892</v>
      </c>
      <c r="F595" s="58" t="s">
        <v>3880</v>
      </c>
      <c r="G595" s="58" t="s">
        <v>3888</v>
      </c>
      <c r="H595" s="58" t="s">
        <v>2186</v>
      </c>
      <c r="I595" s="58" t="s">
        <v>1159</v>
      </c>
      <c r="J595" s="420" t="s">
        <v>3889</v>
      </c>
      <c r="K595" s="60">
        <v>18778.96</v>
      </c>
      <c r="L595" s="61" t="s">
        <v>3634</v>
      </c>
      <c r="M595" s="61" t="s">
        <v>3893</v>
      </c>
      <c r="O595" s="75" t="s">
        <v>4665</v>
      </c>
      <c r="P595" s="78">
        <f t="shared" si="45"/>
        <v>18778.96</v>
      </c>
      <c r="Q595" s="16">
        <f t="shared" si="46"/>
        <v>42243</v>
      </c>
      <c r="R595" t="str">
        <f t="shared" si="47"/>
        <v>2015OB000331</v>
      </c>
      <c r="S595" t="str">
        <f t="shared" si="48"/>
        <v>2015NE000224</v>
      </c>
      <c r="T595" t="str">
        <f t="shared" si="49"/>
        <v>PAGAMENTO P/VIABILIZAR REPASSE DE RECURSOS FEM II-2014 AO MUNICIPIO DE PARNAMIRIM/PE.CONFORME LEI Nº 15.335 DE 25/06/2014.CONSTRUÇÃO DO MURO DA CRECHE DA RUA PEDRO RIBEIRO.REF. A 3ª PARCELA.</v>
      </c>
      <c r="V595" s="75" t="b">
        <f>A595='[1]FEM 2'!C595</f>
        <v>1</v>
      </c>
    </row>
    <row r="596" spans="1:22" ht="54" customHeight="1" x14ac:dyDescent="0.35">
      <c r="A596" s="58" t="s">
        <v>3894</v>
      </c>
      <c r="B596" s="59">
        <v>42243</v>
      </c>
      <c r="C596" s="58">
        <v>11</v>
      </c>
      <c r="D596" s="58" t="s">
        <v>1394</v>
      </c>
      <c r="E596" s="58" t="s">
        <v>3895</v>
      </c>
      <c r="F596" s="58" t="s">
        <v>3880</v>
      </c>
      <c r="G596" s="58" t="s">
        <v>3888</v>
      </c>
      <c r="H596" s="58" t="s">
        <v>2186</v>
      </c>
      <c r="I596" s="58" t="s">
        <v>1157</v>
      </c>
      <c r="J596" s="420" t="s">
        <v>3889</v>
      </c>
      <c r="K596" s="60">
        <v>23066.05</v>
      </c>
      <c r="L596" s="61" t="s">
        <v>3634</v>
      </c>
      <c r="M596" s="61" t="s">
        <v>3896</v>
      </c>
      <c r="O596" s="75" t="s">
        <v>4665</v>
      </c>
      <c r="P596" s="78">
        <f t="shared" si="45"/>
        <v>23066.05</v>
      </c>
      <c r="Q596" s="16">
        <f t="shared" si="46"/>
        <v>42243</v>
      </c>
      <c r="R596" t="str">
        <f t="shared" si="47"/>
        <v>2015OB000332</v>
      </c>
      <c r="S596" t="str">
        <f t="shared" si="48"/>
        <v>2015NE000224</v>
      </c>
      <c r="T596" t="str">
        <f t="shared" si="49"/>
        <v>PAGAMENTO P/VIABILIZAR REPASSE DE RECURSOS FEM II-2014 AO MUNICIPIO DE PARNAMIRIM/PE.CONFORME LEI Nº 15.335 DE 25/06/2014.CONSTRUÇÃO DO MURO DA CRECHE DO LOTEAMENTO SANTA TERESINHA.REF. A 3ª PARCELA.</v>
      </c>
      <c r="V596" s="75" t="b">
        <f>A596='[1]FEM 2'!C596</f>
        <v>1</v>
      </c>
    </row>
    <row r="597" spans="1:22" ht="54" customHeight="1" x14ac:dyDescent="0.35">
      <c r="A597" s="58" t="s">
        <v>3897</v>
      </c>
      <c r="B597" s="59">
        <v>42243</v>
      </c>
      <c r="C597" s="58">
        <v>11</v>
      </c>
      <c r="D597" s="58" t="s">
        <v>1394</v>
      </c>
      <c r="E597" s="58" t="s">
        <v>3898</v>
      </c>
      <c r="F597" s="58" t="s">
        <v>3880</v>
      </c>
      <c r="G597" s="58" t="s">
        <v>3899</v>
      </c>
      <c r="H597" s="58" t="s">
        <v>1462</v>
      </c>
      <c r="I597" s="58" t="s">
        <v>893</v>
      </c>
      <c r="J597" s="420" t="s">
        <v>3570</v>
      </c>
      <c r="K597" s="60">
        <v>29986.68</v>
      </c>
      <c r="L597" s="61" t="s">
        <v>3205</v>
      </c>
      <c r="M597" s="61" t="s">
        <v>3900</v>
      </c>
      <c r="O597" s="75" t="s">
        <v>4665</v>
      </c>
      <c r="P597" s="78">
        <f t="shared" si="45"/>
        <v>29986.68</v>
      </c>
      <c r="Q597" s="16">
        <f t="shared" si="46"/>
        <v>42243</v>
      </c>
      <c r="R597" t="str">
        <f t="shared" si="47"/>
        <v>2015OB000333</v>
      </c>
      <c r="S597" t="str">
        <f t="shared" si="48"/>
        <v>2015NE000225</v>
      </c>
      <c r="T597" t="str">
        <f t="shared" si="49"/>
        <v>PAGAMENTO P/VIABILIZAR REPASSE DE RECURSOS-FEM II-2014 AO MUNICÍPIO DE BELÉM DE MARIA/PE.CONFORME LEI Nº 15.335 DE 25/06/14.REFORMA E AMPLIAÇÃO DO MURO DO CEMITÉRIO DE BATATEIRA</v>
      </c>
      <c r="V597" s="75" t="b">
        <f>A597='[1]FEM 2'!C597</f>
        <v>1</v>
      </c>
    </row>
    <row r="598" spans="1:22" ht="54" customHeight="1" x14ac:dyDescent="0.35">
      <c r="A598" s="62" t="s">
        <v>3901</v>
      </c>
      <c r="B598" s="63">
        <v>42247</v>
      </c>
      <c r="C598" s="62">
        <v>12</v>
      </c>
      <c r="D598" s="62" t="s">
        <v>1394</v>
      </c>
      <c r="E598" s="62" t="s">
        <v>3902</v>
      </c>
      <c r="F598" s="62" t="s">
        <v>3903</v>
      </c>
      <c r="G598" s="62" t="s">
        <v>3904</v>
      </c>
      <c r="H598" s="62" t="s">
        <v>2496</v>
      </c>
      <c r="I598" s="62" t="s">
        <v>3905</v>
      </c>
      <c r="J598" s="421" t="s">
        <v>2497</v>
      </c>
      <c r="K598" s="64">
        <v>72000</v>
      </c>
      <c r="L598" s="65" t="s">
        <v>3205</v>
      </c>
      <c r="M598" s="65" t="s">
        <v>3906</v>
      </c>
      <c r="O598" s="75" t="s">
        <v>4665</v>
      </c>
      <c r="P598" s="78">
        <f t="shared" si="45"/>
        <v>72000</v>
      </c>
      <c r="Q598" s="16">
        <f t="shared" si="46"/>
        <v>42247</v>
      </c>
      <c r="R598" t="str">
        <f t="shared" si="47"/>
        <v>2015OB000338</v>
      </c>
      <c r="S598" t="str">
        <f t="shared" si="48"/>
        <v>2015NE000173</v>
      </c>
      <c r="T598" t="str">
        <f t="shared" si="49"/>
        <v>Pagamento para viabilizar repasse de recursos do FEM II 2014, ao Município de Santa Maria da Boa Vista- PE, plano: recuperação de estradas vicinais, 2º parcela. Conforme lei nº 15.335 de 25/06/2014.</v>
      </c>
      <c r="V598" s="75" t="b">
        <f>A598='[1]FEM 2'!C598</f>
        <v>1</v>
      </c>
    </row>
    <row r="599" spans="1:22" ht="54" customHeight="1" x14ac:dyDescent="0.35">
      <c r="A599" s="62" t="s">
        <v>3907</v>
      </c>
      <c r="B599" s="63">
        <v>42247</v>
      </c>
      <c r="C599" s="62">
        <v>12</v>
      </c>
      <c r="D599" s="62" t="s">
        <v>1394</v>
      </c>
      <c r="E599" s="62" t="s">
        <v>3908</v>
      </c>
      <c r="F599" s="62" t="s">
        <v>3903</v>
      </c>
      <c r="G599" s="62" t="s">
        <v>3904</v>
      </c>
      <c r="H599" s="62" t="s">
        <v>2496</v>
      </c>
      <c r="I599" s="62" t="s">
        <v>3909</v>
      </c>
      <c r="J599" s="421" t="s">
        <v>2497</v>
      </c>
      <c r="K599" s="64">
        <v>24885.56</v>
      </c>
      <c r="L599" s="65" t="s">
        <v>3205</v>
      </c>
      <c r="M599" s="65" t="s">
        <v>3910</v>
      </c>
      <c r="O599" s="75" t="s">
        <v>4665</v>
      </c>
      <c r="P599" s="78">
        <f t="shared" si="45"/>
        <v>24885.56</v>
      </c>
      <c r="Q599" s="16">
        <f t="shared" si="46"/>
        <v>42247</v>
      </c>
      <c r="R599" t="str">
        <f t="shared" si="47"/>
        <v>2015OB000339</v>
      </c>
      <c r="S599" t="str">
        <f t="shared" si="48"/>
        <v>2015NE000173</v>
      </c>
      <c r="T599" t="str">
        <f t="shared" si="49"/>
        <v>Pagamento para viabilizar repasse de recursos do FEM II 2014, ao Município de Santa Maria da Boa Vista- PE, plano: recuperação de prédio para instalação de unidade do SAMU, 2º parcela. Conforme lei nº 15.335 de 25/06/2014.</v>
      </c>
      <c r="V599" s="75" t="b">
        <f>A599='[1]FEM 2'!C599</f>
        <v>1</v>
      </c>
    </row>
    <row r="600" spans="1:22" ht="54" customHeight="1" x14ac:dyDescent="0.35">
      <c r="A600" s="62" t="s">
        <v>3911</v>
      </c>
      <c r="B600" s="63">
        <v>42248</v>
      </c>
      <c r="C600" s="62">
        <v>11</v>
      </c>
      <c r="D600" s="62" t="s">
        <v>1394</v>
      </c>
      <c r="E600" s="62" t="s">
        <v>3912</v>
      </c>
      <c r="F600" s="62" t="s">
        <v>3913</v>
      </c>
      <c r="G600" s="62" t="s">
        <v>3914</v>
      </c>
      <c r="H600" s="62" t="s">
        <v>2733</v>
      </c>
      <c r="I600" s="62" t="s">
        <v>1310</v>
      </c>
      <c r="J600" s="421" t="s">
        <v>2734</v>
      </c>
      <c r="K600" s="64">
        <v>80000</v>
      </c>
      <c r="L600" s="65" t="s">
        <v>3634</v>
      </c>
      <c r="M600" s="65" t="s">
        <v>3915</v>
      </c>
      <c r="O600" s="75" t="s">
        <v>4665</v>
      </c>
      <c r="P600" s="78">
        <f t="shared" si="45"/>
        <v>80000</v>
      </c>
      <c r="Q600" s="16">
        <f t="shared" si="46"/>
        <v>42248</v>
      </c>
      <c r="R600" t="str">
        <f t="shared" si="47"/>
        <v>2015OB000340</v>
      </c>
      <c r="S600" t="str">
        <f t="shared" si="48"/>
        <v>2015NE000229</v>
      </c>
      <c r="T600" t="str">
        <f t="shared" si="49"/>
        <v>PAGAMENTO P/VIABILIZAR REPASSE DE RECURSOS FEM II-2014 AO MUNICIPIO DE SERRITA/PE.REF.A 3ª PARCELA.CONFORME LEI Nº 15.335 DE 25/06/2014.PAVIMENTAÇÃO ASFALTICA NA RUA AMANCIO HORACIO E AVENIDA MAVIEL DA FRANÇA SAMPAIO,PAVIMENTAÇÃO EM PARALELEPIPEDO NAS VILAS DE JUA E IPUEIRA.</v>
      </c>
      <c r="V600" s="75" t="b">
        <f>A600='[1]FEM 2'!C600</f>
        <v>1</v>
      </c>
    </row>
    <row r="601" spans="1:22" ht="54" customHeight="1" x14ac:dyDescent="0.35">
      <c r="A601" s="62" t="s">
        <v>3916</v>
      </c>
      <c r="B601" s="63">
        <v>42248</v>
      </c>
      <c r="C601" s="62">
        <v>11</v>
      </c>
      <c r="D601" s="62" t="s">
        <v>1394</v>
      </c>
      <c r="E601" s="62" t="s">
        <v>3917</v>
      </c>
      <c r="F601" s="62" t="s">
        <v>3913</v>
      </c>
      <c r="G601" s="62" t="s">
        <v>3918</v>
      </c>
      <c r="H601" s="62" t="s">
        <v>1970</v>
      </c>
      <c r="I601" s="62" t="s">
        <v>1026</v>
      </c>
      <c r="J601" s="421" t="s">
        <v>1971</v>
      </c>
      <c r="K601" s="64">
        <v>60000</v>
      </c>
      <c r="L601" s="65" t="s">
        <v>3205</v>
      </c>
      <c r="M601" s="65" t="s">
        <v>3919</v>
      </c>
      <c r="O601" s="75" t="s">
        <v>4665</v>
      </c>
      <c r="P601" s="78">
        <f t="shared" si="45"/>
        <v>60000</v>
      </c>
      <c r="Q601" s="16">
        <f t="shared" si="46"/>
        <v>42248</v>
      </c>
      <c r="R601" t="str">
        <f t="shared" si="47"/>
        <v>2015OB000341</v>
      </c>
      <c r="S601" t="str">
        <f t="shared" si="48"/>
        <v>2015NE000228</v>
      </c>
      <c r="T601" t="str">
        <f t="shared" si="49"/>
        <v>PAGAMENTO P/VIABILIZAR REPASSE DE RECURSOS FEM II 2014 AO MUNICIPIO DE FLORES/PE.REF.A 2ª PARCELA.CONFORME LEI Nº 15.335 DE 25/06/2014.CONSTRUÇÃO DE PÁTIO DE EVENTOS.</v>
      </c>
      <c r="V601" s="75" t="b">
        <f>A601='[1]FEM 2'!C601</f>
        <v>1</v>
      </c>
    </row>
    <row r="602" spans="1:22" ht="54" customHeight="1" x14ac:dyDescent="0.35">
      <c r="A602" s="62" t="s">
        <v>3920</v>
      </c>
      <c r="B602" s="63">
        <v>42248</v>
      </c>
      <c r="C602" s="62">
        <v>12</v>
      </c>
      <c r="D602" s="62" t="s">
        <v>1394</v>
      </c>
      <c r="E602" s="62" t="s">
        <v>3921</v>
      </c>
      <c r="F602" s="62" t="s">
        <v>3913</v>
      </c>
      <c r="G602" s="62" t="s">
        <v>3922</v>
      </c>
      <c r="H602" s="62" t="s">
        <v>1441</v>
      </c>
      <c r="I602" s="62" t="s">
        <v>954</v>
      </c>
      <c r="J602" s="421" t="s">
        <v>1442</v>
      </c>
      <c r="K602" s="64">
        <v>56512.91</v>
      </c>
      <c r="L602" s="65" t="s">
        <v>3205</v>
      </c>
      <c r="M602" s="65" t="s">
        <v>3923</v>
      </c>
      <c r="O602" s="75" t="s">
        <v>4665</v>
      </c>
      <c r="P602" s="78">
        <f t="shared" si="45"/>
        <v>56512.91</v>
      </c>
      <c r="Q602" s="16">
        <f t="shared" si="46"/>
        <v>42248</v>
      </c>
      <c r="R602" t="str">
        <f t="shared" si="47"/>
        <v>2015OB000342</v>
      </c>
      <c r="S602" t="str">
        <f t="shared" si="48"/>
        <v>2015NE000227</v>
      </c>
      <c r="T602" t="str">
        <f t="shared" si="49"/>
        <v>PAGAMENTO P/VIABILIZAR REPASSE DE RECURSOS FEM II,CONFORME LEI Nº 15.335 DE 25/06/2014.REF. A 2ª PARCELA AO MUNICIPIO DE CALUMBI/PE.CONSTRUÇÃO DE PRAÇA PARA LAZER E EVENTO</v>
      </c>
      <c r="V602" s="75" t="b">
        <f>A602='[1]FEM 2'!C602</f>
        <v>1</v>
      </c>
    </row>
    <row r="603" spans="1:22" ht="54" customHeight="1" x14ac:dyDescent="0.35">
      <c r="A603" s="66" t="s">
        <v>3924</v>
      </c>
      <c r="B603" s="67">
        <v>42251</v>
      </c>
      <c r="C603" s="66">
        <v>12</v>
      </c>
      <c r="D603" s="66" t="s">
        <v>1394</v>
      </c>
      <c r="E603" s="66" t="s">
        <v>3925</v>
      </c>
      <c r="F603" s="66" t="s">
        <v>3926</v>
      </c>
      <c r="G603" s="66" t="s">
        <v>3927</v>
      </c>
      <c r="H603" s="66" t="s">
        <v>1411</v>
      </c>
      <c r="I603" s="66" t="s">
        <v>3928</v>
      </c>
      <c r="J603" s="422" t="s">
        <v>1412</v>
      </c>
      <c r="K603" s="68">
        <v>150897.07999999999</v>
      </c>
      <c r="L603" s="69" t="s">
        <v>3205</v>
      </c>
      <c r="M603" s="69" t="s">
        <v>3929</v>
      </c>
      <c r="O603" s="75" t="s">
        <v>4665</v>
      </c>
      <c r="P603" s="78">
        <f t="shared" si="45"/>
        <v>150897.07999999999</v>
      </c>
      <c r="Q603" s="16">
        <f t="shared" si="46"/>
        <v>42251</v>
      </c>
      <c r="R603" t="str">
        <f t="shared" si="47"/>
        <v>2015OB000343</v>
      </c>
      <c r="S603" t="str">
        <f t="shared" si="48"/>
        <v>2015NE000208</v>
      </c>
      <c r="T603" t="str">
        <f t="shared" si="49"/>
        <v>PAGAMENTO P/VIABILIZAR REPASSE DE RECURSOS-FEM II-2014 CONFORME LEI Nº 15.335 DE 25/06/2014.AO MUNICIPIO DE ARARIPINA/PE. CONSTRUÇÃO DO GALPÃO PARA TRIAGEM DE RESIDUOS SÓLIDOS DOMICILIARES.</v>
      </c>
      <c r="V603" s="75" t="b">
        <f>A603='[1]FEM 2'!C603</f>
        <v>1</v>
      </c>
    </row>
    <row r="604" spans="1:22" ht="54" customHeight="1" x14ac:dyDescent="0.35">
      <c r="A604" s="66" t="s">
        <v>3930</v>
      </c>
      <c r="B604" s="67">
        <v>42255</v>
      </c>
      <c r="C604" s="66">
        <v>12</v>
      </c>
      <c r="D604" s="66" t="s">
        <v>1394</v>
      </c>
      <c r="E604" s="66" t="s">
        <v>3931</v>
      </c>
      <c r="F604" s="66" t="s">
        <v>3932</v>
      </c>
      <c r="G604" s="66" t="s">
        <v>3933</v>
      </c>
      <c r="H604" s="66" t="s">
        <v>1586</v>
      </c>
      <c r="I604" s="66" t="s">
        <v>914</v>
      </c>
      <c r="J604" s="422" t="s">
        <v>1587</v>
      </c>
      <c r="K604" s="68">
        <v>49633.48</v>
      </c>
      <c r="L604" s="69" t="s">
        <v>3205</v>
      </c>
      <c r="M604" s="69" t="s">
        <v>3934</v>
      </c>
      <c r="O604" s="75" t="s">
        <v>4665</v>
      </c>
      <c r="P604" s="78">
        <f t="shared" si="45"/>
        <v>49633.48</v>
      </c>
      <c r="Q604" s="16">
        <f t="shared" si="46"/>
        <v>42255</v>
      </c>
      <c r="R604" t="str">
        <f t="shared" si="47"/>
        <v>2015OB000344</v>
      </c>
      <c r="S604" t="str">
        <f t="shared" si="48"/>
        <v>2015NE000230</v>
      </c>
      <c r="T604" t="str">
        <f t="shared" si="49"/>
        <v>PAGAMENTO P/ VIABILIZAR REPASSE DE RECURSOS-FEM II 2014 AO MUNICIPIO DE BOM CONSELHO/PE.REF.A 2ª PARCELA.CONFORME LEI Nº 15.335 DE 25/06/2014.CONSTRUÇÃO DE SISTEMA DE ABASTECIMENTO DE ÁGUA NO POVOADO DE LAGOA DE SÃO JOSÉ.</v>
      </c>
      <c r="V604" s="75" t="b">
        <f>A604='[1]FEM 2'!C604</f>
        <v>1</v>
      </c>
    </row>
    <row r="605" spans="1:22" ht="54" customHeight="1" x14ac:dyDescent="0.35">
      <c r="A605" s="66" t="s">
        <v>3935</v>
      </c>
      <c r="B605" s="67">
        <v>42255</v>
      </c>
      <c r="C605" s="66">
        <v>11</v>
      </c>
      <c r="D605" s="66" t="s">
        <v>1394</v>
      </c>
      <c r="E605" s="66" t="s">
        <v>3936</v>
      </c>
      <c r="F605" s="66" t="s">
        <v>3932</v>
      </c>
      <c r="G605" s="66" t="s">
        <v>3632</v>
      </c>
      <c r="H605" s="66" t="s">
        <v>3029</v>
      </c>
      <c r="I605" s="66" t="s">
        <v>1355</v>
      </c>
      <c r="J605" s="422" t="s">
        <v>3030</v>
      </c>
      <c r="K605" s="68">
        <v>15079.53</v>
      </c>
      <c r="L605" s="69" t="s">
        <v>3663</v>
      </c>
      <c r="M605" s="69" t="s">
        <v>3937</v>
      </c>
      <c r="O605" s="75" t="s">
        <v>4665</v>
      </c>
      <c r="P605" s="78">
        <f t="shared" si="45"/>
        <v>15079.53</v>
      </c>
      <c r="Q605" s="16">
        <f t="shared" si="46"/>
        <v>42255</v>
      </c>
      <c r="R605" t="str">
        <f t="shared" si="47"/>
        <v>2015OB000345</v>
      </c>
      <c r="S605" t="str">
        <f t="shared" si="48"/>
        <v>2015NE000184</v>
      </c>
      <c r="T605" t="str">
        <f t="shared" si="49"/>
        <v>PAGAMENTO P/ VIABILIZAR REPASSE DE RECURSOS-FEM II 2014 AO MUNICIPIO DE VENTUROSA/PE.REF.A 4ª PARCELA.CONFORME LEI Nº 15.335 DE 25/06/2014.CONSTRUÇÃO DE UNIDADE BÁSICA DE SAÚDE NO SÍTIO CARRAPATEIRA.</v>
      </c>
      <c r="V605" s="75" t="b">
        <f>A605='[1]FEM 2'!C605</f>
        <v>1</v>
      </c>
    </row>
    <row r="606" spans="1:22" ht="54" customHeight="1" x14ac:dyDescent="0.35">
      <c r="A606" s="66" t="s">
        <v>3938</v>
      </c>
      <c r="B606" s="67">
        <v>42255</v>
      </c>
      <c r="C606" s="66">
        <v>11</v>
      </c>
      <c r="D606" s="66" t="s">
        <v>1394</v>
      </c>
      <c r="E606" s="66" t="s">
        <v>3939</v>
      </c>
      <c r="F606" s="66" t="s">
        <v>3932</v>
      </c>
      <c r="G606" s="66" t="s">
        <v>3632</v>
      </c>
      <c r="H606" s="66" t="s">
        <v>3029</v>
      </c>
      <c r="I606" s="66" t="s">
        <v>1355</v>
      </c>
      <c r="J606" s="422" t="s">
        <v>3030</v>
      </c>
      <c r="K606" s="68">
        <v>15079.53</v>
      </c>
      <c r="L606" s="69" t="s">
        <v>3634</v>
      </c>
      <c r="M606" s="69" t="s">
        <v>3940</v>
      </c>
      <c r="O606" s="75" t="s">
        <v>4665</v>
      </c>
      <c r="P606" s="78">
        <f t="shared" si="45"/>
        <v>15079.53</v>
      </c>
      <c r="Q606" s="16">
        <f t="shared" si="46"/>
        <v>42255</v>
      </c>
      <c r="R606" t="str">
        <f t="shared" si="47"/>
        <v>2015OB000346</v>
      </c>
      <c r="S606" t="str">
        <f t="shared" si="48"/>
        <v>2015NE000184</v>
      </c>
      <c r="T606" t="str">
        <f t="shared" si="49"/>
        <v>PAGAMENTO P/ VIABILIZAR REPASSE DE RECURSOS-FEM II 2014 AO MUNICIPIO DE VENTUROSA/PE.REF.A 3ª PARCELA.CONFORME LEI Nº 15.335 DE 25/06/2014.CONSTRUÇÃO DE UNIDADE BÁSICA DE SAÚDE NO SÍTIO CARRAPATEIRA.</v>
      </c>
      <c r="V606" s="75" t="b">
        <f>A606='[1]FEM 2'!C606</f>
        <v>1</v>
      </c>
    </row>
    <row r="607" spans="1:22" ht="54" customHeight="1" x14ac:dyDescent="0.35">
      <c r="A607" s="133" t="s">
        <v>3941</v>
      </c>
      <c r="B607" s="132">
        <v>42293</v>
      </c>
      <c r="C607" s="133">
        <v>11</v>
      </c>
      <c r="D607" s="133" t="s">
        <v>1394</v>
      </c>
      <c r="E607" s="133" t="s">
        <v>3942</v>
      </c>
      <c r="F607" s="133" t="s">
        <v>3943</v>
      </c>
      <c r="G607" s="133" t="s">
        <v>3944</v>
      </c>
      <c r="H607" s="133" t="s">
        <v>1970</v>
      </c>
      <c r="I607" s="133" t="s">
        <v>1027</v>
      </c>
      <c r="J607" s="417" t="s">
        <v>1971</v>
      </c>
      <c r="K607" s="134">
        <v>112295.39</v>
      </c>
      <c r="L607" s="135" t="s">
        <v>3205</v>
      </c>
      <c r="M607" s="135" t="s">
        <v>3945</v>
      </c>
      <c r="O607" s="75" t="s">
        <v>4665</v>
      </c>
      <c r="P607" s="78">
        <f t="shared" si="45"/>
        <v>112295.39</v>
      </c>
      <c r="Q607" s="16">
        <f t="shared" si="46"/>
        <v>42293</v>
      </c>
      <c r="R607" t="str">
        <f t="shared" si="47"/>
        <v>2015OB000353</v>
      </c>
      <c r="S607" t="str">
        <f t="shared" si="48"/>
        <v>2015NE000235</v>
      </c>
      <c r="T607" t="str">
        <f t="shared" si="49"/>
        <v>PAGAMENTO P/VIABILIZAR REPASSE DE RECURSOS FEM II,CONFORME LEI Nº 15.335 DE 25/06/2014.REF. A 2ª PARCELA AO MUNICIPIO DE FLORES/PE.PAVIMENTAÇÃO EM PARALELEPIPEDOS GRANITICOS EM DIVERSAS RUAS.</v>
      </c>
      <c r="V607" s="75" t="b">
        <f>A607='[1]FEM 2'!C607</f>
        <v>1</v>
      </c>
    </row>
    <row r="608" spans="1:22" ht="54" customHeight="1" x14ac:dyDescent="0.35">
      <c r="A608" s="133" t="s">
        <v>3946</v>
      </c>
      <c r="B608" s="132">
        <v>42293</v>
      </c>
      <c r="C608" s="133">
        <v>12</v>
      </c>
      <c r="D608" s="133" t="s">
        <v>1394</v>
      </c>
      <c r="E608" s="133" t="s">
        <v>3947</v>
      </c>
      <c r="F608" s="133" t="s">
        <v>3943</v>
      </c>
      <c r="G608" s="133" t="s">
        <v>3948</v>
      </c>
      <c r="H608" s="133" t="s">
        <v>1441</v>
      </c>
      <c r="I608" s="133" t="s">
        <v>952</v>
      </c>
      <c r="J608" s="417" t="s">
        <v>1442</v>
      </c>
      <c r="K608" s="134">
        <v>74079.960000000006</v>
      </c>
      <c r="L608" s="135" t="s">
        <v>3205</v>
      </c>
      <c r="M608" s="135" t="s">
        <v>3949</v>
      </c>
      <c r="O608" s="75" t="s">
        <v>4665</v>
      </c>
      <c r="P608" s="78">
        <f t="shared" si="45"/>
        <v>74079.960000000006</v>
      </c>
      <c r="Q608" s="16">
        <f t="shared" si="46"/>
        <v>42293</v>
      </c>
      <c r="R608" t="str">
        <f t="shared" si="47"/>
        <v>2015OB000354</v>
      </c>
      <c r="S608" t="str">
        <f t="shared" si="48"/>
        <v>2015NE000234</v>
      </c>
      <c r="T608" t="str">
        <f t="shared" si="49"/>
        <v>PAGAMENTO P/VIABILIZAR REPASSE DE RECURSOS FEM II 2014 AO MUNICIPIO DE CALUMBI/PE.REF.A 2ª PARCELA.CONFORME LEI Nº 15.335 DE 25/06/2014.CONSTRUÇÃODE PAVIMENTAÇÃO EM PEDRA GRANITICA.</v>
      </c>
      <c r="V608" s="75" t="b">
        <f>A608='[1]FEM 2'!C608</f>
        <v>1</v>
      </c>
    </row>
    <row r="609" spans="1:22" ht="54" customHeight="1" x14ac:dyDescent="0.35">
      <c r="A609" s="133" t="s">
        <v>3950</v>
      </c>
      <c r="B609" s="132">
        <v>42335</v>
      </c>
      <c r="C609" s="133">
        <v>12</v>
      </c>
      <c r="D609" s="133" t="s">
        <v>1394</v>
      </c>
      <c r="E609" s="133" t="s">
        <v>3951</v>
      </c>
      <c r="F609" s="133" t="s">
        <v>3952</v>
      </c>
      <c r="G609" s="133" t="s">
        <v>3953</v>
      </c>
      <c r="H609" s="133" t="s">
        <v>2241</v>
      </c>
      <c r="I609" s="133" t="s">
        <v>1104</v>
      </c>
      <c r="J609" s="417" t="s">
        <v>3801</v>
      </c>
      <c r="K609" s="134">
        <v>44804.37</v>
      </c>
      <c r="L609" s="135" t="s">
        <v>3205</v>
      </c>
      <c r="M609" s="135" t="s">
        <v>3954</v>
      </c>
      <c r="O609" s="75" t="s">
        <v>4665</v>
      </c>
      <c r="P609" s="78">
        <f t="shared" si="45"/>
        <v>44804.37</v>
      </c>
      <c r="Q609" s="16">
        <f t="shared" si="46"/>
        <v>42335</v>
      </c>
      <c r="R609" t="str">
        <f t="shared" si="47"/>
        <v>2015OB000395</v>
      </c>
      <c r="S609" t="str">
        <f t="shared" si="48"/>
        <v>2015NE000267</v>
      </c>
      <c r="T609" t="str">
        <f t="shared" si="49"/>
        <v>PAGAMENTO PARA VIABILIZAR REPASSE DE RECURSOS FEM II /2014 REF. A 2ª PARCELA CONFORME LEI Nº 15.335 DE 25/06/2014.AO MUNICIPIO DE ITAPISSUMA/PE.REFORMA DO CAMPO DE MANGUEIRA.</v>
      </c>
      <c r="V609" s="75" t="b">
        <f>A609='[1]FEM 2'!C609</f>
        <v>1</v>
      </c>
    </row>
    <row r="610" spans="1:22" ht="54" customHeight="1" x14ac:dyDescent="0.35">
      <c r="A610" s="133" t="s">
        <v>3955</v>
      </c>
      <c r="B610" s="132">
        <v>42335</v>
      </c>
      <c r="C610" s="133">
        <v>11</v>
      </c>
      <c r="D610" s="133" t="s">
        <v>1394</v>
      </c>
      <c r="E610" s="133" t="s">
        <v>3956</v>
      </c>
      <c r="F610" s="133" t="s">
        <v>3952</v>
      </c>
      <c r="G610" s="133" t="s">
        <v>3957</v>
      </c>
      <c r="H610" s="133" t="s">
        <v>2204</v>
      </c>
      <c r="I610" s="133" t="s">
        <v>1224</v>
      </c>
      <c r="J610" s="417" t="s">
        <v>2205</v>
      </c>
      <c r="K610" s="134">
        <v>316980.95</v>
      </c>
      <c r="L610" s="135" t="s">
        <v>3205</v>
      </c>
      <c r="M610" s="135" t="s">
        <v>3958</v>
      </c>
      <c r="O610" s="75" t="s">
        <v>4665</v>
      </c>
      <c r="P610" s="78">
        <f t="shared" si="45"/>
        <v>316980.95</v>
      </c>
      <c r="Q610" s="16">
        <f t="shared" si="46"/>
        <v>42335</v>
      </c>
      <c r="R610" t="str">
        <f t="shared" si="47"/>
        <v>2015OB000396</v>
      </c>
      <c r="S610" t="str">
        <f t="shared" si="48"/>
        <v>2015NE000268</v>
      </c>
      <c r="T610" t="str">
        <f t="shared" si="49"/>
        <v>PAGAMENTO PARA VIABILIZAR REPASSE DE RECURSOS FEM II /2014 REF. A 2ª PARCELA CONFORME LEI Nº 15.335 DE 25/06/2014.AO MUNICIPIO DE POMBOS/PE.PAVIMENTAÇÃO EM REVESTIMENTO ASFALTICO DE DIVERSAS RUAS.</v>
      </c>
      <c r="V610" s="75" t="b">
        <f>A610='[1]FEM 2'!C610</f>
        <v>1</v>
      </c>
    </row>
    <row r="611" spans="1:22" ht="54" customHeight="1" x14ac:dyDescent="0.35">
      <c r="A611" s="133" t="s">
        <v>3959</v>
      </c>
      <c r="B611" s="132">
        <v>42335</v>
      </c>
      <c r="C611" s="133">
        <v>11</v>
      </c>
      <c r="D611" s="133" t="s">
        <v>1394</v>
      </c>
      <c r="E611" s="133" t="s">
        <v>3960</v>
      </c>
      <c r="F611" s="133" t="s">
        <v>3952</v>
      </c>
      <c r="G611" s="133" t="s">
        <v>3961</v>
      </c>
      <c r="H611" s="133" t="s">
        <v>2828</v>
      </c>
      <c r="I611" s="133" t="s">
        <v>1261</v>
      </c>
      <c r="J611" s="417" t="s">
        <v>2829</v>
      </c>
      <c r="K611" s="134">
        <v>27296.81</v>
      </c>
      <c r="L611" s="135" t="s">
        <v>3205</v>
      </c>
      <c r="M611" s="135" t="s">
        <v>3962</v>
      </c>
      <c r="O611" s="75" t="s">
        <v>4665</v>
      </c>
      <c r="P611" s="78">
        <f t="shared" si="45"/>
        <v>27296.81</v>
      </c>
      <c r="Q611" s="16">
        <f t="shared" si="46"/>
        <v>42335</v>
      </c>
      <c r="R611" t="str">
        <f t="shared" si="47"/>
        <v>2015OB000397</v>
      </c>
      <c r="S611" t="str">
        <f t="shared" si="48"/>
        <v>2015NE000271</v>
      </c>
      <c r="T611" t="str">
        <f t="shared" si="49"/>
        <v>PAGAMENTO PARA VIABILIZAR REPASSE DE RECURSOS FEM II /2014 REF. A 2ª PARCELA CONFORME LEI Nº 15.335 DE 25/06/2014.AO MUNICIPIO DE SANTA CRUZ DA BAIXA VERDE/PE.REFORMA E AMPLIAÇÃO DA PRAÇA CENTRAL DO DISTRITO DE JATIÚCA.</v>
      </c>
      <c r="V611" s="75" t="b">
        <f>A611='[1]FEM 2'!C611</f>
        <v>1</v>
      </c>
    </row>
    <row r="612" spans="1:22" ht="54" customHeight="1" x14ac:dyDescent="0.35">
      <c r="A612" s="133" t="s">
        <v>3963</v>
      </c>
      <c r="B612" s="132">
        <v>42335</v>
      </c>
      <c r="C612" s="133">
        <v>12</v>
      </c>
      <c r="D612" s="133" t="s">
        <v>1394</v>
      </c>
      <c r="E612" s="133" t="s">
        <v>3964</v>
      </c>
      <c r="F612" s="133" t="s">
        <v>3965</v>
      </c>
      <c r="G612" s="133" t="s">
        <v>3966</v>
      </c>
      <c r="H612" s="133" t="s">
        <v>2812</v>
      </c>
      <c r="I612" s="133" t="s">
        <v>1324</v>
      </c>
      <c r="J612" s="417" t="s">
        <v>2813</v>
      </c>
      <c r="K612" s="134">
        <v>359728.77</v>
      </c>
      <c r="L612" s="135" t="s">
        <v>3205</v>
      </c>
      <c r="M612" s="135" t="s">
        <v>3967</v>
      </c>
      <c r="O612" s="75" t="s">
        <v>4665</v>
      </c>
      <c r="P612" s="78">
        <f t="shared" si="45"/>
        <v>359728.77</v>
      </c>
      <c r="Q612" s="16">
        <f t="shared" si="46"/>
        <v>42335</v>
      </c>
      <c r="R612" t="str">
        <f t="shared" si="47"/>
        <v>2015OB000399</v>
      </c>
      <c r="S612" t="str">
        <f t="shared" si="48"/>
        <v>2015NE000270</v>
      </c>
      <c r="T612" t="str">
        <f t="shared" si="49"/>
        <v>PAGAMENTO PARA VIABILIZAR REPASSE DE RECURSOS FEM II /2014 REF. A 2ª PARCELA CONFORME LEI Nº 15.335 DE 25/06/2014.AO MUNICIPIO DE SURUBIM /PE.PAVIMENTAÇÃO EM PARALELEPIPEDO GRANITICOS EM DIVERSAS RUAS DO MUNICIPIO.</v>
      </c>
      <c r="V612" s="75" t="b">
        <f>A612='[1]FEM 2'!C612</f>
        <v>1</v>
      </c>
    </row>
    <row r="613" spans="1:22" ht="54" customHeight="1" x14ac:dyDescent="0.35">
      <c r="A613" s="133" t="s">
        <v>3968</v>
      </c>
      <c r="B613" s="132">
        <v>42335</v>
      </c>
      <c r="C613" s="133">
        <v>11</v>
      </c>
      <c r="D613" s="133" t="s">
        <v>1394</v>
      </c>
      <c r="E613" s="133" t="s">
        <v>3969</v>
      </c>
      <c r="F613" s="133" t="s">
        <v>3965</v>
      </c>
      <c r="G613" s="133" t="s">
        <v>3970</v>
      </c>
      <c r="H613" s="133" t="s">
        <v>2515</v>
      </c>
      <c r="I613" s="133" t="s">
        <v>1326</v>
      </c>
      <c r="J613" s="417" t="s">
        <v>2516</v>
      </c>
      <c r="K613" s="134">
        <v>316980.95</v>
      </c>
      <c r="L613" s="135" t="s">
        <v>3205</v>
      </c>
      <c r="M613" s="135" t="s">
        <v>3971</v>
      </c>
      <c r="O613" s="75" t="s">
        <v>4665</v>
      </c>
      <c r="P613" s="78">
        <f t="shared" si="45"/>
        <v>316980.95</v>
      </c>
      <c r="Q613" s="16">
        <f t="shared" si="46"/>
        <v>42335</v>
      </c>
      <c r="R613" t="str">
        <f t="shared" si="47"/>
        <v>2015OB000400</v>
      </c>
      <c r="S613" t="str">
        <f t="shared" si="48"/>
        <v>2015NE000272</v>
      </c>
      <c r="T613" t="str">
        <f t="shared" si="49"/>
        <v>PAGAMENTO PARA VIABILIZAR REPASSE DE RECURSOS FEM II /2014 REF. A 2ª PARCELA CONFORME LEI Nº 15.335 DE 25/06/2014.AO MUNICIPIO DE TABIRA/PE.PAVIMENTAÇÃO COM PARALELEPIPEDOS GRANITICOS EM DIVERSAS RUAS DO MUNICIPIO.</v>
      </c>
      <c r="V613" s="75" t="b">
        <f>A613='[1]FEM 2'!C613</f>
        <v>1</v>
      </c>
    </row>
    <row r="614" spans="1:22" ht="54" customHeight="1" x14ac:dyDescent="0.35">
      <c r="A614" s="133" t="s">
        <v>3972</v>
      </c>
      <c r="B614" s="132">
        <v>42335</v>
      </c>
      <c r="C614" s="133">
        <v>11</v>
      </c>
      <c r="D614" s="133" t="s">
        <v>1394</v>
      </c>
      <c r="E614" s="133" t="s">
        <v>3973</v>
      </c>
      <c r="F614" s="133" t="s">
        <v>3965</v>
      </c>
      <c r="G614" s="133" t="s">
        <v>3974</v>
      </c>
      <c r="H614" s="133" t="s">
        <v>2931</v>
      </c>
      <c r="I614" s="133" t="s">
        <v>1365</v>
      </c>
      <c r="J614" s="417" t="s">
        <v>3693</v>
      </c>
      <c r="K614" s="134">
        <v>114657.15</v>
      </c>
      <c r="L614" s="135" t="s">
        <v>3205</v>
      </c>
      <c r="M614" s="135" t="s">
        <v>3975</v>
      </c>
      <c r="O614" s="75" t="s">
        <v>4665</v>
      </c>
      <c r="P614" s="78">
        <f t="shared" si="45"/>
        <v>114657.15</v>
      </c>
      <c r="Q614" s="16">
        <f t="shared" si="46"/>
        <v>42335</v>
      </c>
      <c r="R614" t="str">
        <f t="shared" si="47"/>
        <v>2015OB000401</v>
      </c>
      <c r="S614" t="str">
        <f t="shared" si="48"/>
        <v>2015NE000266</v>
      </c>
      <c r="T614" t="str">
        <f t="shared" si="49"/>
        <v>PAGAMENTO PARA VIABILIZAR REPASSE DE RECURSOS FEM II /2014 REF. A 2ª PARCELA CONFORME LEI Nº 15.335 DE 25/06/2014.AO MUNICIPIO DE VICÊNCIA/PE.PAVIMENTAÇÃO EM PARALELEPIPEDOS EM DIVERSAS RUAS DA SEDE E DISTRITO.</v>
      </c>
      <c r="V614" s="75" t="b">
        <f>A614='[1]FEM 2'!C614</f>
        <v>1</v>
      </c>
    </row>
    <row r="615" spans="1:22" ht="54" customHeight="1" x14ac:dyDescent="0.35">
      <c r="A615" s="133" t="s">
        <v>3976</v>
      </c>
      <c r="B615" s="132">
        <v>42335</v>
      </c>
      <c r="C615" s="133">
        <v>11</v>
      </c>
      <c r="D615" s="133" t="s">
        <v>1394</v>
      </c>
      <c r="E615" s="133" t="s">
        <v>3977</v>
      </c>
      <c r="F615" s="133" t="s">
        <v>3965</v>
      </c>
      <c r="G615" s="133" t="s">
        <v>3974</v>
      </c>
      <c r="H615" s="133" t="s">
        <v>2931</v>
      </c>
      <c r="I615" s="133" t="s">
        <v>1368</v>
      </c>
      <c r="J615" s="417" t="s">
        <v>3693</v>
      </c>
      <c r="K615" s="134">
        <v>102174.88</v>
      </c>
      <c r="L615" s="135" t="s">
        <v>3205</v>
      </c>
      <c r="M615" s="135" t="s">
        <v>3978</v>
      </c>
      <c r="O615" s="75" t="s">
        <v>4665</v>
      </c>
      <c r="P615" s="78">
        <f t="shared" si="45"/>
        <v>102174.88</v>
      </c>
      <c r="Q615" s="16">
        <f t="shared" si="46"/>
        <v>42335</v>
      </c>
      <c r="R615" t="str">
        <f t="shared" si="47"/>
        <v>2015OB000402</v>
      </c>
      <c r="S615" t="str">
        <f t="shared" si="48"/>
        <v>2015NE000266</v>
      </c>
      <c r="T615" t="str">
        <f t="shared" si="49"/>
        <v>PAGAMENTO PARA VIABILIZAR REPASSE DE RECURSOS FEM II /2014 REF. A 2ª PARCELA CONFORME LEI Nº 15.335 DE 25/06/2014.AO MUNICIPIO DE VICÊNCIA/PE.CONCLUSÃO DA ESTRUTURA DE FECHA- MENTO E COBERTA DA QUADRA DE ESPORTE DO DISTRITO DE BORRACHA.</v>
      </c>
      <c r="V615" s="75" t="b">
        <f>A615='[1]FEM 2'!C615</f>
        <v>1</v>
      </c>
    </row>
    <row r="616" spans="1:22" ht="54" customHeight="1" x14ac:dyDescent="0.35">
      <c r="A616" s="133" t="s">
        <v>3979</v>
      </c>
      <c r="B616" s="132">
        <v>42335</v>
      </c>
      <c r="C616" s="133">
        <v>12</v>
      </c>
      <c r="D616" s="133" t="s">
        <v>1394</v>
      </c>
      <c r="E616" s="133" t="s">
        <v>3980</v>
      </c>
      <c r="F616" s="133" t="s">
        <v>3965</v>
      </c>
      <c r="G616" s="133" t="s">
        <v>3981</v>
      </c>
      <c r="H616" s="133" t="s">
        <v>2411</v>
      </c>
      <c r="I616" s="133" t="s">
        <v>1044</v>
      </c>
      <c r="J616" s="417" t="s">
        <v>2412</v>
      </c>
      <c r="K616" s="134">
        <v>147102.47</v>
      </c>
      <c r="L616" s="135" t="s">
        <v>3205</v>
      </c>
      <c r="M616" s="135" t="s">
        <v>3982</v>
      </c>
      <c r="O616" s="75" t="s">
        <v>4665</v>
      </c>
      <c r="P616" s="78">
        <f t="shared" si="45"/>
        <v>147102.47</v>
      </c>
      <c r="Q616" s="16">
        <f t="shared" si="46"/>
        <v>42335</v>
      </c>
      <c r="R616" t="str">
        <f t="shared" si="47"/>
        <v>2015OB000403</v>
      </c>
      <c r="S616" t="str">
        <f t="shared" si="48"/>
        <v>2015NE000274</v>
      </c>
      <c r="T616" t="str">
        <f t="shared" si="49"/>
        <v>PAGAMENTO PARA VIABILIZAR REPASSE DE RECURSOS FEM II /2014 REF. A 2ª PARCELA CONFORME LEI Nº 15.335 DE 25/06/2014.AO MUNICIPIO DE GARANHUNS/PE CONSTRUÇÃO DO CAMPO DE FUTEBOL DO PARQUE EUCLIDES DOURADO.</v>
      </c>
      <c r="V616" s="75" t="b">
        <f>A616='[1]FEM 2'!C616</f>
        <v>1</v>
      </c>
    </row>
    <row r="617" spans="1:22" ht="54" customHeight="1" x14ac:dyDescent="0.35">
      <c r="A617" s="133" t="s">
        <v>3983</v>
      </c>
      <c r="B617" s="132">
        <v>42335</v>
      </c>
      <c r="C617" s="133">
        <v>12</v>
      </c>
      <c r="D617" s="133" t="s">
        <v>1394</v>
      </c>
      <c r="E617" s="133" t="s">
        <v>3984</v>
      </c>
      <c r="F617" s="133" t="s">
        <v>3965</v>
      </c>
      <c r="G617" s="133" t="s">
        <v>3981</v>
      </c>
      <c r="H617" s="133" t="s">
        <v>2411</v>
      </c>
      <c r="I617" s="133" t="s">
        <v>1045</v>
      </c>
      <c r="J617" s="417" t="s">
        <v>2412</v>
      </c>
      <c r="K617" s="134">
        <v>448762.91</v>
      </c>
      <c r="L617" s="135" t="s">
        <v>3205</v>
      </c>
      <c r="M617" s="135" t="s">
        <v>3985</v>
      </c>
      <c r="O617" s="75" t="s">
        <v>4665</v>
      </c>
      <c r="P617" s="78">
        <f t="shared" si="45"/>
        <v>448762.91</v>
      </c>
      <c r="Q617" s="16">
        <f t="shared" si="46"/>
        <v>42335</v>
      </c>
      <c r="R617" t="str">
        <f t="shared" si="47"/>
        <v>2015OB000404</v>
      </c>
      <c r="S617" t="str">
        <f t="shared" si="48"/>
        <v>2015NE000274</v>
      </c>
      <c r="T617" t="str">
        <f t="shared" si="49"/>
        <v>PAGAMENTO PARA VIABILIZAR REPASSE DE RECURSOS FEM II /2014 REF. A 2ª PARCELA CONFORME LEI Nº 15.335 DE 25/06/2014.AO MUNICIPIO DE GARANHUNS/PE MELHORIA DA INFRAESTRUTURA DO INDIANO E LACERDÓPOLIS.</v>
      </c>
      <c r="V617" s="75" t="b">
        <f>A617='[1]FEM 2'!C617</f>
        <v>1</v>
      </c>
    </row>
    <row r="618" spans="1:22" ht="54" customHeight="1" x14ac:dyDescent="0.35">
      <c r="A618" s="133" t="s">
        <v>3986</v>
      </c>
      <c r="B618" s="132">
        <v>42335</v>
      </c>
      <c r="C618" s="133">
        <v>12</v>
      </c>
      <c r="D618" s="133" t="s">
        <v>1394</v>
      </c>
      <c r="E618" s="133" t="s">
        <v>3987</v>
      </c>
      <c r="F618" s="133" t="s">
        <v>3965</v>
      </c>
      <c r="G618" s="133" t="s">
        <v>3981</v>
      </c>
      <c r="H618" s="133" t="s">
        <v>2411</v>
      </c>
      <c r="I618" s="133" t="s">
        <v>1047</v>
      </c>
      <c r="J618" s="417" t="s">
        <v>2412</v>
      </c>
      <c r="K618" s="134">
        <v>89632.61</v>
      </c>
      <c r="L618" s="135" t="s">
        <v>3205</v>
      </c>
      <c r="M618" s="135" t="s">
        <v>3988</v>
      </c>
      <c r="O618" s="75" t="s">
        <v>4665</v>
      </c>
      <c r="P618" s="78">
        <f t="shared" si="45"/>
        <v>89632.61</v>
      </c>
      <c r="Q618" s="16">
        <f t="shared" si="46"/>
        <v>42335</v>
      </c>
      <c r="R618" t="str">
        <f t="shared" si="47"/>
        <v>2015OB000405</v>
      </c>
      <c r="S618" t="str">
        <f t="shared" si="48"/>
        <v>2015NE000274</v>
      </c>
      <c r="T618" t="str">
        <f t="shared" si="49"/>
        <v>PAGAMENTO PARA VIABILIZAR REPASSE DE RECURSOS FEM II /2014 REF. A 2ª PARCELA CONFORME LEI Nº 15.335 DE 25/06/2014.AO MUNICIPIO DE GARANHUNS/PE MELHORIA DA INFRAESTRUTURA NO DISTRITO DE MIRACICA.</v>
      </c>
      <c r="V618" s="75" t="b">
        <f>A618='[1]FEM 2'!C618</f>
        <v>1</v>
      </c>
    </row>
    <row r="619" spans="1:22" ht="54" customHeight="1" x14ac:dyDescent="0.35">
      <c r="A619" s="133" t="s">
        <v>3989</v>
      </c>
      <c r="B619" s="132">
        <v>42335</v>
      </c>
      <c r="C619" s="133">
        <v>12</v>
      </c>
      <c r="D619" s="133" t="s">
        <v>1394</v>
      </c>
      <c r="E619" s="133" t="s">
        <v>3990</v>
      </c>
      <c r="F619" s="133" t="s">
        <v>3965</v>
      </c>
      <c r="G619" s="133" t="s">
        <v>3991</v>
      </c>
      <c r="H619" s="133" t="s">
        <v>1952</v>
      </c>
      <c r="I619" s="133" t="s">
        <v>1136</v>
      </c>
      <c r="J619" s="417" t="s">
        <v>1953</v>
      </c>
      <c r="K619" s="134">
        <v>226414.97</v>
      </c>
      <c r="L619" s="135" t="s">
        <v>3205</v>
      </c>
      <c r="M619" s="135" t="s">
        <v>3992</v>
      </c>
      <c r="O619" s="75" t="s">
        <v>4665</v>
      </c>
      <c r="P619" s="78">
        <f t="shared" si="45"/>
        <v>226414.97</v>
      </c>
      <c r="Q619" s="16">
        <f t="shared" si="46"/>
        <v>42335</v>
      </c>
      <c r="R619" t="str">
        <f t="shared" si="47"/>
        <v>2015OB000406</v>
      </c>
      <c r="S619" t="str">
        <f t="shared" si="48"/>
        <v>2015NE000276</v>
      </c>
      <c r="T619" t="str">
        <f t="shared" si="49"/>
        <v>PAGAMENTO PARA VIABILIZAR REPASSE DE RECURSOS FEM II /2014 REF. A 2ª PARCELA CONFORME LEI Nº 15.335 DE 25/06/2014.AO MUNICIPIO DE LAGOA DOS GATOS´/PE.PAVIMENTAÇÃO EM PARALELE- PIPEDOS EM DIVERSAS RUAS.</v>
      </c>
      <c r="V619" s="75" t="b">
        <f>A619='[1]FEM 2'!C619</f>
        <v>1</v>
      </c>
    </row>
    <row r="620" spans="1:22" ht="54" customHeight="1" x14ac:dyDescent="0.35">
      <c r="A620" s="133" t="s">
        <v>3993</v>
      </c>
      <c r="B620" s="132">
        <v>42335</v>
      </c>
      <c r="C620" s="133">
        <v>11</v>
      </c>
      <c r="D620" s="133" t="s">
        <v>1394</v>
      </c>
      <c r="E620" s="133" t="s">
        <v>3994</v>
      </c>
      <c r="F620" s="133" t="s">
        <v>3965</v>
      </c>
      <c r="G620" s="133" t="s">
        <v>3995</v>
      </c>
      <c r="H620" s="133" t="s">
        <v>1595</v>
      </c>
      <c r="I620" s="133" t="s">
        <v>922</v>
      </c>
      <c r="J620" s="417" t="s">
        <v>1596</v>
      </c>
      <c r="K620" s="134">
        <v>87326.9</v>
      </c>
      <c r="L620" s="135" t="s">
        <v>3205</v>
      </c>
      <c r="M620" s="135" t="s">
        <v>3996</v>
      </c>
      <c r="O620" s="75" t="s">
        <v>4665</v>
      </c>
      <c r="P620" s="78">
        <f t="shared" si="45"/>
        <v>87326.9</v>
      </c>
      <c r="Q620" s="16">
        <f t="shared" si="46"/>
        <v>42335</v>
      </c>
      <c r="R620" t="str">
        <f t="shared" si="47"/>
        <v>2015OB000407</v>
      </c>
      <c r="S620" t="str">
        <f t="shared" si="48"/>
        <v>2015NE000277</v>
      </c>
      <c r="T620" t="str">
        <f t="shared" si="49"/>
        <v>PAGAMENTO PARA VIABILIZAR REPASSE DE RECURSOS FEM II /2014 REF. A 2ª PARCELA CONFORME LEI Nº 15.335 DE 25/06/2014.AO MUNICIPIO DE BOM JARDIM/PE.CONSTRUÇÃO DA PRAÇA BEIRA RIO E CONSTRUÇÃO DA PRAÇA CAIS DA ESTAÇÃO.</v>
      </c>
      <c r="V620" s="75" t="b">
        <f>A620='[1]FEM 2'!C620</f>
        <v>1</v>
      </c>
    </row>
    <row r="621" spans="1:22" ht="54" customHeight="1" x14ac:dyDescent="0.35">
      <c r="A621" s="133" t="s">
        <v>3997</v>
      </c>
      <c r="B621" s="132">
        <v>42335</v>
      </c>
      <c r="C621" s="133">
        <v>11</v>
      </c>
      <c r="D621" s="133" t="s">
        <v>1394</v>
      </c>
      <c r="E621" s="133" t="s">
        <v>3998</v>
      </c>
      <c r="F621" s="133" t="s">
        <v>3965</v>
      </c>
      <c r="G621" s="133" t="s">
        <v>3995</v>
      </c>
      <c r="H621" s="133" t="s">
        <v>1595</v>
      </c>
      <c r="I621" s="133" t="s">
        <v>918</v>
      </c>
      <c r="J621" s="417" t="s">
        <v>1596</v>
      </c>
      <c r="K621" s="134">
        <v>31512.86</v>
      </c>
      <c r="L621" s="135" t="s">
        <v>3205</v>
      </c>
      <c r="M621" s="135" t="s">
        <v>3999</v>
      </c>
      <c r="O621" s="75" t="s">
        <v>4665</v>
      </c>
      <c r="P621" s="78">
        <f t="shared" si="45"/>
        <v>31512.86</v>
      </c>
      <c r="Q621" s="16">
        <f t="shared" si="46"/>
        <v>42335</v>
      </c>
      <c r="R621" t="str">
        <f t="shared" si="47"/>
        <v>2015OB000408</v>
      </c>
      <c r="S621" t="str">
        <f t="shared" si="48"/>
        <v>2015NE000277</v>
      </c>
      <c r="T621" t="str">
        <f t="shared" si="49"/>
        <v>PAGAMENTO PARA VIABILIZAR REPASSE DE RECURSOS FEM II /2014 REF. A 2ª PARCELA CONFORME LEI Nº 15.335 DE 25/06/2014.AO MUNICIPIO DE BOM JARDIM/PE.PAVIMENTAÇÃO,DRENAGEM E SINALIZAÇÃO DA RUA DA VAQUEJADA,LOCALIZADA NO DISTRITO DE UMARI.</v>
      </c>
      <c r="V621" s="75" t="b">
        <f>A621='[1]FEM 2'!C621</f>
        <v>1</v>
      </c>
    </row>
    <row r="622" spans="1:22" ht="54" customHeight="1" x14ac:dyDescent="0.35">
      <c r="A622" s="133" t="s">
        <v>4000</v>
      </c>
      <c r="B622" s="132">
        <v>42335</v>
      </c>
      <c r="C622" s="133">
        <v>11</v>
      </c>
      <c r="D622" s="133" t="s">
        <v>1394</v>
      </c>
      <c r="E622" s="133" t="s">
        <v>4001</v>
      </c>
      <c r="F622" s="133" t="s">
        <v>3965</v>
      </c>
      <c r="G622" s="133" t="s">
        <v>3995</v>
      </c>
      <c r="H622" s="133" t="s">
        <v>1595</v>
      </c>
      <c r="I622" s="133" t="s">
        <v>919</v>
      </c>
      <c r="J622" s="417" t="s">
        <v>1596</v>
      </c>
      <c r="K622" s="134">
        <v>117250.45</v>
      </c>
      <c r="L622" s="135" t="s">
        <v>3205</v>
      </c>
      <c r="M622" s="135" t="s">
        <v>4002</v>
      </c>
      <c r="O622" s="75" t="s">
        <v>4665</v>
      </c>
      <c r="P622" s="78">
        <f t="shared" si="45"/>
        <v>117250.45</v>
      </c>
      <c r="Q622" s="16">
        <f t="shared" si="46"/>
        <v>42335</v>
      </c>
      <c r="R622" t="str">
        <f t="shared" si="47"/>
        <v>2015OB000409</v>
      </c>
      <c r="S622" t="str">
        <f t="shared" si="48"/>
        <v>2015NE000277</v>
      </c>
      <c r="T622" t="str">
        <f t="shared" si="49"/>
        <v>PAGAMENTO PARA VIABILIZAR REPASSE DE RECURSOS FEM II /2014 REF. A 2ª PARCELA CONFORME LEI Nº 15.335 DE 25/06/2014.AO MUNICIPIO DE BOM JARDIM/PE. PAVIMENTAÇÃO,DRENAGEM E CONTENÇÃO E SINALIZAÇÃO DE DIVERSAS RUAS NO LOTEAMENTO PARANÁ.</v>
      </c>
      <c r="V622" s="75" t="b">
        <f>A622='[1]FEM 2'!C622</f>
        <v>1</v>
      </c>
    </row>
    <row r="623" spans="1:22" ht="54" customHeight="1" x14ac:dyDescent="0.35">
      <c r="A623" s="133" t="s">
        <v>4003</v>
      </c>
      <c r="B623" s="132">
        <v>42335</v>
      </c>
      <c r="C623" s="133">
        <v>11</v>
      </c>
      <c r="D623" s="133" t="s">
        <v>1394</v>
      </c>
      <c r="E623" s="133" t="s">
        <v>4004</v>
      </c>
      <c r="F623" s="133" t="s">
        <v>3965</v>
      </c>
      <c r="G623" s="133" t="s">
        <v>3995</v>
      </c>
      <c r="H623" s="133" t="s">
        <v>1595</v>
      </c>
      <c r="I623" s="133" t="s">
        <v>920</v>
      </c>
      <c r="J623" s="417" t="s">
        <v>1596</v>
      </c>
      <c r="K623" s="134">
        <v>119114.57</v>
      </c>
      <c r="L623" s="135" t="s">
        <v>3205</v>
      </c>
      <c r="M623" s="135" t="s">
        <v>4005</v>
      </c>
      <c r="O623" s="75" t="s">
        <v>4665</v>
      </c>
      <c r="P623" s="78">
        <f t="shared" si="45"/>
        <v>119114.57</v>
      </c>
      <c r="Q623" s="16">
        <f t="shared" si="46"/>
        <v>42335</v>
      </c>
      <c r="R623" t="str">
        <f t="shared" si="47"/>
        <v>2015OB000410</v>
      </c>
      <c r="S623" t="str">
        <f t="shared" si="48"/>
        <v>2015NE000277</v>
      </c>
      <c r="T623" t="str">
        <f t="shared" si="49"/>
        <v>PAGAMENTO PARA VIABILIZAR REPASSE DE RECURSOS FEM II /2014 REF. A 2ª PARCELA CONFORME LEI Nº 15.335 DE 25/06/2014.AO MUNICIPIO DE BOM JARDIM/PE.PAVIMENTAÇÃO.DRENAGEM E SINALIZAÇÃO DA RUA JATOBÁ,RUA ROBERTO LEONARDO DE OLIVEIRA E RUAS CASTELO BRANCO 02,04 E 05.</v>
      </c>
      <c r="V623" s="75" t="b">
        <f>A623='[1]FEM 2'!C623</f>
        <v>1</v>
      </c>
    </row>
    <row r="624" spans="1:22" ht="54" customHeight="1" x14ac:dyDescent="0.35">
      <c r="A624" s="133" t="s">
        <v>4006</v>
      </c>
      <c r="B624" s="132">
        <v>42335</v>
      </c>
      <c r="C624" s="133">
        <v>12</v>
      </c>
      <c r="D624" s="133" t="s">
        <v>1394</v>
      </c>
      <c r="E624" s="133" t="s">
        <v>4007</v>
      </c>
      <c r="F624" s="133" t="s">
        <v>3965</v>
      </c>
      <c r="G624" s="133" t="s">
        <v>4008</v>
      </c>
      <c r="H624" s="133" t="s">
        <v>2991</v>
      </c>
      <c r="I624" s="133" t="s">
        <v>1360</v>
      </c>
      <c r="J624" s="417" t="s">
        <v>2992</v>
      </c>
      <c r="K624" s="134">
        <v>31569.69</v>
      </c>
      <c r="L624" s="135" t="s">
        <v>3205</v>
      </c>
      <c r="M624" s="135" t="s">
        <v>4009</v>
      </c>
      <c r="O624" s="75" t="s">
        <v>4665</v>
      </c>
      <c r="P624" s="78">
        <f t="shared" si="45"/>
        <v>31569.69</v>
      </c>
      <c r="Q624" s="16">
        <f t="shared" si="46"/>
        <v>42335</v>
      </c>
      <c r="R624" t="str">
        <f t="shared" si="47"/>
        <v>2015OB000411</v>
      </c>
      <c r="S624" t="str">
        <f t="shared" si="48"/>
        <v>2015NE000278</v>
      </c>
      <c r="T624" t="str">
        <f t="shared" si="49"/>
        <v>PAGAMENTO P/ VIABILIZAR REPASSE DE RECURSOS FEM II/2014.REF.A 2ªPARCELA CONFORME LEI Nº 15.335 DE 25/06/2014 AO MUNICIPIO DE VERTENTE DO LÉRIO/PE. PAVIMENTAÇÃO EM PARALELEPIPEDOS GRANITICOS NO SITIO EMBEBEDADO.</v>
      </c>
      <c r="V624" s="75" t="b">
        <f>A624='[1]FEM 2'!C624</f>
        <v>1</v>
      </c>
    </row>
    <row r="625" spans="1:22" ht="54" customHeight="1" x14ac:dyDescent="0.35">
      <c r="A625" s="133" t="s">
        <v>4010</v>
      </c>
      <c r="B625" s="132">
        <v>42335</v>
      </c>
      <c r="C625" s="133">
        <v>11</v>
      </c>
      <c r="D625" s="133" t="s">
        <v>1394</v>
      </c>
      <c r="E625" s="133" t="s">
        <v>4011</v>
      </c>
      <c r="F625" s="133" t="s">
        <v>4012</v>
      </c>
      <c r="G625" s="133" t="s">
        <v>4013</v>
      </c>
      <c r="H625" s="133" t="s">
        <v>1797</v>
      </c>
      <c r="I625" s="133" t="s">
        <v>865</v>
      </c>
      <c r="J625" s="417" t="s">
        <v>1798</v>
      </c>
      <c r="K625" s="134">
        <v>80018.429999999993</v>
      </c>
      <c r="L625" s="135" t="s">
        <v>3205</v>
      </c>
      <c r="M625" s="135" t="s">
        <v>4014</v>
      </c>
      <c r="O625" s="75" t="s">
        <v>4665</v>
      </c>
      <c r="P625" s="78">
        <f t="shared" si="45"/>
        <v>80018.429999999993</v>
      </c>
      <c r="Q625" s="16">
        <f t="shared" si="46"/>
        <v>42335</v>
      </c>
      <c r="R625" t="str">
        <f t="shared" si="47"/>
        <v>2015OB000419</v>
      </c>
      <c r="S625" t="str">
        <f t="shared" si="48"/>
        <v>2015NE000298</v>
      </c>
      <c r="T625" t="str">
        <f t="shared" si="49"/>
        <v>PAGAMENTO PARA VIABILIZAR REPASSE DE RECURSOS FEM II /2014 REF. A 2ª PARCELA CONFORME LEI Nº 15.335 DE 25/06/2014.AO MUNICIPIO DE ALTINHO/PE.IMPLANTAÇÃO E RECAPEAMENTO ASFALTICO DE DIVERSAS RUAS.</v>
      </c>
      <c r="V625" s="75" t="b">
        <f>A625='[1]FEM 2'!C625</f>
        <v>1</v>
      </c>
    </row>
    <row r="626" spans="1:22" ht="54" customHeight="1" x14ac:dyDescent="0.35">
      <c r="A626" s="133" t="s">
        <v>4015</v>
      </c>
      <c r="B626" s="132">
        <v>42335</v>
      </c>
      <c r="C626" s="133">
        <v>11</v>
      </c>
      <c r="D626" s="133" t="s">
        <v>1394</v>
      </c>
      <c r="E626" s="133" t="s">
        <v>4016</v>
      </c>
      <c r="F626" s="133" t="s">
        <v>4012</v>
      </c>
      <c r="G626" s="133" t="s">
        <v>4013</v>
      </c>
      <c r="H626" s="133" t="s">
        <v>1797</v>
      </c>
      <c r="I626" s="133" t="s">
        <v>864</v>
      </c>
      <c r="J626" s="417" t="s">
        <v>1798</v>
      </c>
      <c r="K626" s="134">
        <v>138008.01</v>
      </c>
      <c r="L626" s="135" t="s">
        <v>3205</v>
      </c>
      <c r="M626" s="135" t="s">
        <v>4017</v>
      </c>
      <c r="O626" s="75" t="s">
        <v>4665</v>
      </c>
      <c r="P626" s="78">
        <f t="shared" si="45"/>
        <v>138008.01</v>
      </c>
      <c r="Q626" s="16">
        <f t="shared" si="46"/>
        <v>42335</v>
      </c>
      <c r="R626" t="str">
        <f t="shared" si="47"/>
        <v>2015OB000420</v>
      </c>
      <c r="S626" t="str">
        <f t="shared" si="48"/>
        <v>2015NE000298</v>
      </c>
      <c r="T626" t="str">
        <f t="shared" si="49"/>
        <v>PAGAMENTO PARA VIABILIZAR REPASSE DE RECURSOS FEM II /2014 REF. A 2ª PARCELA CONFORME LEI Nº 15.335 DE 25/06/2014.AO MUNICIPIO DE ALTINHO/PE.PAVIMENTAÇÃO EM PARALELEPIPEDO EM DIVERSAS RUAS</v>
      </c>
      <c r="V626" s="75" t="b">
        <f>A626='[1]FEM 2'!C626</f>
        <v>1</v>
      </c>
    </row>
    <row r="627" spans="1:22" ht="54" customHeight="1" x14ac:dyDescent="0.35">
      <c r="A627" s="133" t="s">
        <v>4018</v>
      </c>
      <c r="B627" s="132">
        <v>42335</v>
      </c>
      <c r="C627" s="133">
        <v>11</v>
      </c>
      <c r="D627" s="133" t="s">
        <v>1394</v>
      </c>
      <c r="E627" s="133" t="s">
        <v>4019</v>
      </c>
      <c r="F627" s="133" t="s">
        <v>4012</v>
      </c>
      <c r="G627" s="133" t="s">
        <v>4013</v>
      </c>
      <c r="H627" s="133" t="s">
        <v>1797</v>
      </c>
      <c r="I627" s="133" t="s">
        <v>867</v>
      </c>
      <c r="J627" s="417" t="s">
        <v>1798</v>
      </c>
      <c r="K627" s="134">
        <v>51671.519999999997</v>
      </c>
      <c r="L627" s="135" t="s">
        <v>3205</v>
      </c>
      <c r="M627" s="135" t="s">
        <v>4020</v>
      </c>
      <c r="O627" s="75" t="s">
        <v>4665</v>
      </c>
      <c r="P627" s="78">
        <f t="shared" si="45"/>
        <v>51671.519999999997</v>
      </c>
      <c r="Q627" s="16">
        <f t="shared" si="46"/>
        <v>42335</v>
      </c>
      <c r="R627" t="str">
        <f t="shared" si="47"/>
        <v>2015OB000421</v>
      </c>
      <c r="S627" t="str">
        <f t="shared" si="48"/>
        <v>2015NE000298</v>
      </c>
      <c r="T627" t="str">
        <f t="shared" si="49"/>
        <v>PAGAMENTO PARA VIABILIZAR REPASSE DE RECURSOS FEM II /2014 REF. A 2ª PARCELA CONFORME LEI Nº 15.335 DE 25/06/2014.AO MUNICIPIO DE ALTINHO/PE.REFORMA E REVITALIZAÇÃO DA PRAÇA DR. JOSÉ FERREIRA DE LIMA</v>
      </c>
      <c r="V627" s="75" t="b">
        <f>A627='[1]FEM 2'!C627</f>
        <v>1</v>
      </c>
    </row>
    <row r="628" spans="1:22" ht="54" customHeight="1" x14ac:dyDescent="0.35">
      <c r="A628" s="133" t="s">
        <v>4021</v>
      </c>
      <c r="B628" s="132">
        <v>42335</v>
      </c>
      <c r="C628" s="133">
        <v>11</v>
      </c>
      <c r="D628" s="133" t="s">
        <v>1394</v>
      </c>
      <c r="E628" s="133" t="s">
        <v>4022</v>
      </c>
      <c r="F628" s="133" t="s">
        <v>4012</v>
      </c>
      <c r="G628" s="133" t="s">
        <v>4023</v>
      </c>
      <c r="H628" s="133" t="s">
        <v>2943</v>
      </c>
      <c r="I628" s="133" t="s">
        <v>1288</v>
      </c>
      <c r="J628" s="417" t="s">
        <v>2944</v>
      </c>
      <c r="K628" s="134">
        <v>15003.91</v>
      </c>
      <c r="L628" s="135" t="s">
        <v>3205</v>
      </c>
      <c r="M628" s="135" t="s">
        <v>4024</v>
      </c>
      <c r="O628" s="75" t="s">
        <v>4665</v>
      </c>
      <c r="P628" s="78">
        <f t="shared" si="45"/>
        <v>15003.91</v>
      </c>
      <c r="Q628" s="16">
        <f t="shared" si="46"/>
        <v>42335</v>
      </c>
      <c r="R628" t="str">
        <f t="shared" si="47"/>
        <v>2015OB000422</v>
      </c>
      <c r="S628" t="str">
        <f t="shared" si="48"/>
        <v>2015NE000296</v>
      </c>
      <c r="T628" t="str">
        <f t="shared" si="49"/>
        <v>PAGAMENTO P/ VIABILIZAR REPASSE DE RECURSOS FEM II/2014.REF.A 2ª PARCELA CONFORME LEI Nº 15.335 DE 25/06/2015 AO MUNICIPIO DE SÃO CAETANO/PE REVITALIZAÇÃO DOS CANTEIROS DO CENTRO.</v>
      </c>
      <c r="V628" s="75" t="b">
        <f>A628='[1]FEM 2'!C628</f>
        <v>1</v>
      </c>
    </row>
    <row r="629" spans="1:22" ht="54" customHeight="1" x14ac:dyDescent="0.35">
      <c r="A629" s="133" t="s">
        <v>4025</v>
      </c>
      <c r="B629" s="132">
        <v>42335</v>
      </c>
      <c r="C629" s="133">
        <v>11</v>
      </c>
      <c r="D629" s="133" t="s">
        <v>1394</v>
      </c>
      <c r="E629" s="133" t="s">
        <v>4026</v>
      </c>
      <c r="F629" s="133" t="s">
        <v>4012</v>
      </c>
      <c r="G629" s="133" t="s">
        <v>4023</v>
      </c>
      <c r="H629" s="133" t="s">
        <v>2943</v>
      </c>
      <c r="I629" s="133" t="s">
        <v>1289</v>
      </c>
      <c r="J629" s="417" t="s">
        <v>2944</v>
      </c>
      <c r="K629" s="134">
        <v>32961.21</v>
      </c>
      <c r="L629" s="135" t="s">
        <v>3205</v>
      </c>
      <c r="M629" s="135" t="s">
        <v>4027</v>
      </c>
      <c r="O629" s="75" t="s">
        <v>4665</v>
      </c>
      <c r="P629" s="78">
        <f t="shared" si="45"/>
        <v>32961.21</v>
      </c>
      <c r="Q629" s="16">
        <f t="shared" si="46"/>
        <v>42335</v>
      </c>
      <c r="R629" t="str">
        <f t="shared" si="47"/>
        <v>2015OB000423</v>
      </c>
      <c r="S629" t="str">
        <f t="shared" si="48"/>
        <v>2015NE000296</v>
      </c>
      <c r="T629" t="str">
        <f t="shared" si="49"/>
        <v>PAGAMENTO P/ VIABILIZAR REPASSE DE RECURSOS FEM II/2014.REF.A 2ª PARCELA CONFORME LEI Nº 15.335 DE 25/06/2015 AO MUNICIPIO DE SÃO CAETANO/PE REQUALIFICAÇÃO E HUMANIZAÇÃO DO HOSPITAL MUNICIPAL ADOLPHO PEREIRA CARNEIRO</v>
      </c>
      <c r="V629" s="75" t="b">
        <f>A629='[1]FEM 2'!C629</f>
        <v>1</v>
      </c>
    </row>
    <row r="630" spans="1:22" ht="54" customHeight="1" x14ac:dyDescent="0.35">
      <c r="A630" s="133" t="s">
        <v>4028</v>
      </c>
      <c r="B630" s="132">
        <v>42335</v>
      </c>
      <c r="C630" s="133">
        <v>11</v>
      </c>
      <c r="D630" s="133" t="s">
        <v>1394</v>
      </c>
      <c r="E630" s="133" t="s">
        <v>4029</v>
      </c>
      <c r="F630" s="133" t="s">
        <v>4012</v>
      </c>
      <c r="G630" s="133" t="s">
        <v>4030</v>
      </c>
      <c r="H630" s="133" t="s">
        <v>2469</v>
      </c>
      <c r="I630" s="133" t="s">
        <v>1066</v>
      </c>
      <c r="J630" s="417" t="s">
        <v>2470</v>
      </c>
      <c r="K630" s="134">
        <v>35650.18</v>
      </c>
      <c r="L630" s="135" t="s">
        <v>3205</v>
      </c>
      <c r="M630" s="135" t="s">
        <v>4031</v>
      </c>
      <c r="O630" s="75" t="s">
        <v>4665</v>
      </c>
      <c r="P630" s="78">
        <f t="shared" si="45"/>
        <v>35650.18</v>
      </c>
      <c r="Q630" s="16">
        <f t="shared" si="46"/>
        <v>42335</v>
      </c>
      <c r="R630" t="str">
        <f t="shared" si="47"/>
        <v>2015OB000424</v>
      </c>
      <c r="S630" t="str">
        <f t="shared" si="48"/>
        <v>2015NE000294</v>
      </c>
      <c r="T630" t="str">
        <f t="shared" si="49"/>
        <v>PAGAMENTO P/ VIABILIZAR REPASSE DE RECURSOS FEM II/2014.REF.A 2ª PARCELA CONFORME LEI Nº 15.335 DE 25/06/2015 AO MUNICIPIO DE IBIMIRIM/PE.REFORMA NA QUADRA POLIESPORTIVA JOÃO INOCÊNCIO CORREIA DE LIMA.</v>
      </c>
      <c r="V630" s="75" t="b">
        <f>A630='[1]FEM 2'!C630</f>
        <v>1</v>
      </c>
    </row>
    <row r="631" spans="1:22" ht="54" customHeight="1" x14ac:dyDescent="0.35">
      <c r="A631" s="133" t="s">
        <v>4032</v>
      </c>
      <c r="B631" s="132">
        <v>42335</v>
      </c>
      <c r="C631" s="133">
        <v>11</v>
      </c>
      <c r="D631" s="133" t="s">
        <v>1394</v>
      </c>
      <c r="E631" s="133" t="s">
        <v>4033</v>
      </c>
      <c r="F631" s="133" t="s">
        <v>4012</v>
      </c>
      <c r="G631" s="133" t="s">
        <v>4023</v>
      </c>
      <c r="H631" s="133" t="s">
        <v>2943</v>
      </c>
      <c r="I631" s="133" t="s">
        <v>1286</v>
      </c>
      <c r="J631" s="417" t="s">
        <v>2944</v>
      </c>
      <c r="K631" s="134">
        <v>35727.51</v>
      </c>
      <c r="L631" s="135" t="s">
        <v>3205</v>
      </c>
      <c r="M631" s="135" t="s">
        <v>4034</v>
      </c>
      <c r="O631" s="75" t="s">
        <v>4665</v>
      </c>
      <c r="P631" s="78">
        <f t="shared" si="45"/>
        <v>35727.51</v>
      </c>
      <c r="Q631" s="16">
        <f t="shared" si="46"/>
        <v>42335</v>
      </c>
      <c r="R631" t="str">
        <f t="shared" si="47"/>
        <v>2015OB000425</v>
      </c>
      <c r="S631" t="str">
        <f t="shared" si="48"/>
        <v>2015NE000296</v>
      </c>
      <c r="T631" t="str">
        <f t="shared" si="49"/>
        <v>PAGAMENTO P/ VIABILIZAR REPASSE DE RECURSOS FEM II/2014.REF.A 2ª PARCELA CONFORME LEI Nº 15.335 DE 25/06/2015 AO MUNICIPIO DE SÃO CAETANO/PE.REFORMA E AMPLIAÇÃO DA PRAÇA PRESIDENTE TANCREDO NEVES GOMES</v>
      </c>
      <c r="V631" s="75" t="b">
        <f>A631='[1]FEM 2'!C631</f>
        <v>1</v>
      </c>
    </row>
    <row r="632" spans="1:22" ht="54" customHeight="1" x14ac:dyDescent="0.35">
      <c r="A632" s="133" t="s">
        <v>4035</v>
      </c>
      <c r="B632" s="132">
        <v>42335</v>
      </c>
      <c r="C632" s="133">
        <v>11</v>
      </c>
      <c r="D632" s="133" t="s">
        <v>1394</v>
      </c>
      <c r="E632" s="133" t="s">
        <v>4036</v>
      </c>
      <c r="F632" s="133" t="s">
        <v>4012</v>
      </c>
      <c r="G632" s="133" t="s">
        <v>4030</v>
      </c>
      <c r="H632" s="133" t="s">
        <v>2469</v>
      </c>
      <c r="I632" s="133" t="s">
        <v>1065</v>
      </c>
      <c r="J632" s="417" t="s">
        <v>2470</v>
      </c>
      <c r="K632" s="134">
        <v>42084.72</v>
      </c>
      <c r="L632" s="135" t="s">
        <v>3205</v>
      </c>
      <c r="M632" s="135" t="s">
        <v>4037</v>
      </c>
      <c r="O632" s="75" t="s">
        <v>4665</v>
      </c>
      <c r="P632" s="78">
        <f t="shared" si="45"/>
        <v>42084.72</v>
      </c>
      <c r="Q632" s="16">
        <f t="shared" si="46"/>
        <v>42335</v>
      </c>
      <c r="R632" t="str">
        <f t="shared" si="47"/>
        <v>2015OB000426</v>
      </c>
      <c r="S632" t="str">
        <f t="shared" si="48"/>
        <v>2015NE000294</v>
      </c>
      <c r="T632" t="str">
        <f t="shared" si="49"/>
        <v>PAGAMENTO P/ VIABILIZAR REPASSE DE RECURSOS FEM II/2014.REF.A 2ª PARCELA CONFORME LEI Nº 15.335 DE 25/06/2015 AO MUNICIPIO DE IBIMIRIM/PE REFORMA EM QUADRA POLIESPORTIVA NO BAIRRO AGROVILA IV</v>
      </c>
      <c r="V632" s="75" t="b">
        <f>A632='[1]FEM 2'!C632</f>
        <v>1</v>
      </c>
    </row>
    <row r="633" spans="1:22" ht="54" customHeight="1" x14ac:dyDescent="0.35">
      <c r="A633" s="133" t="s">
        <v>4038</v>
      </c>
      <c r="B633" s="132">
        <v>42335</v>
      </c>
      <c r="C633" s="133">
        <v>11</v>
      </c>
      <c r="D633" s="133" t="s">
        <v>1394</v>
      </c>
      <c r="E633" s="133" t="s">
        <v>4039</v>
      </c>
      <c r="F633" s="133" t="s">
        <v>4012</v>
      </c>
      <c r="G633" s="133" t="s">
        <v>4030</v>
      </c>
      <c r="H633" s="133" t="s">
        <v>2469</v>
      </c>
      <c r="I633" s="133" t="s">
        <v>1063</v>
      </c>
      <c r="J633" s="417" t="s">
        <v>2470</v>
      </c>
      <c r="K633" s="134">
        <v>62448.14</v>
      </c>
      <c r="L633" s="135" t="s">
        <v>3205</v>
      </c>
      <c r="M633" s="135" t="s">
        <v>4040</v>
      </c>
      <c r="O633" s="75" t="s">
        <v>4665</v>
      </c>
      <c r="P633" s="78">
        <f t="shared" si="45"/>
        <v>62448.14</v>
      </c>
      <c r="Q633" s="16">
        <f t="shared" si="46"/>
        <v>42335</v>
      </c>
      <c r="R633" t="str">
        <f t="shared" si="47"/>
        <v>2015OB000427</v>
      </c>
      <c r="S633" t="str">
        <f t="shared" si="48"/>
        <v>2015NE000294</v>
      </c>
      <c r="T633" t="str">
        <f t="shared" si="49"/>
        <v>PAGAMENTO P/ VIABILIZAR REPASSE DE RECURSOS FEM II/2014.REF.A 2ª PARCELA CONFORME LEI Nº 15.335 DE 25/06/2015 AO MUNICIPIO DE IBIMIRIM/PE.REFORMA EM CASA DE SAÚDE MARCOS FERREIRA D'ÁVILA NO BAIRRO CENTRO</v>
      </c>
      <c r="V633" s="75" t="b">
        <f>A633='[1]FEM 2'!C633</f>
        <v>1</v>
      </c>
    </row>
    <row r="634" spans="1:22" ht="54" customHeight="1" x14ac:dyDescent="0.35">
      <c r="A634" s="133" t="s">
        <v>4041</v>
      </c>
      <c r="B634" s="132">
        <v>42335</v>
      </c>
      <c r="C634" s="133">
        <v>12</v>
      </c>
      <c r="D634" s="133" t="s">
        <v>1394</v>
      </c>
      <c r="E634" s="133" t="s">
        <v>4042</v>
      </c>
      <c r="F634" s="133" t="s">
        <v>4012</v>
      </c>
      <c r="G634" s="133" t="s">
        <v>4043</v>
      </c>
      <c r="H634" s="133" t="s">
        <v>2277</v>
      </c>
      <c r="I634" s="133" t="s">
        <v>1119</v>
      </c>
      <c r="J634" s="417" t="s">
        <v>3869</v>
      </c>
      <c r="K634" s="134">
        <v>80288.539999999994</v>
      </c>
      <c r="L634" s="135" t="s">
        <v>3205</v>
      </c>
      <c r="M634" s="135" t="s">
        <v>4044</v>
      </c>
      <c r="O634" s="75" t="s">
        <v>4665</v>
      </c>
      <c r="P634" s="78">
        <f t="shared" si="45"/>
        <v>80288.539999999994</v>
      </c>
      <c r="Q634" s="16">
        <f t="shared" si="46"/>
        <v>42335</v>
      </c>
      <c r="R634" t="str">
        <f t="shared" si="47"/>
        <v>2015OB000428</v>
      </c>
      <c r="S634" t="str">
        <f t="shared" si="48"/>
        <v>2015NE000297</v>
      </c>
      <c r="T634" t="str">
        <f t="shared" si="49"/>
        <v>PAGAMENTO P/ VIABILIZAR REPASSE DE RECURSOS FEM II/2014.REF.A 2ª PARCELA CONFORME LEI Nº 15.335 DE 25/06/2015 AO MUNICIPIO DE JUPI/PE PAVIMENTAÇÃO EM PARALELEPIPEDO GRANITICOS EM DIVERSAS RUAS</v>
      </c>
      <c r="V634" s="75" t="b">
        <f>A634='[1]FEM 2'!C634</f>
        <v>1</v>
      </c>
    </row>
    <row r="635" spans="1:22" ht="54" customHeight="1" x14ac:dyDescent="0.35">
      <c r="A635" s="133" t="s">
        <v>4045</v>
      </c>
      <c r="B635" s="132">
        <v>42335</v>
      </c>
      <c r="C635" s="133">
        <v>11</v>
      </c>
      <c r="D635" s="133" t="s">
        <v>1394</v>
      </c>
      <c r="E635" s="133" t="s">
        <v>4046</v>
      </c>
      <c r="F635" s="133" t="s">
        <v>4012</v>
      </c>
      <c r="G635" s="133" t="s">
        <v>4030</v>
      </c>
      <c r="H635" s="133" t="s">
        <v>2469</v>
      </c>
      <c r="I635" s="133" t="s">
        <v>1064</v>
      </c>
      <c r="J635" s="417" t="s">
        <v>2470</v>
      </c>
      <c r="K635" s="134">
        <v>147809.98000000001</v>
      </c>
      <c r="L635" s="135" t="s">
        <v>3205</v>
      </c>
      <c r="M635" s="135" t="s">
        <v>4047</v>
      </c>
      <c r="O635" s="75" t="s">
        <v>4665</v>
      </c>
      <c r="P635" s="78">
        <f t="shared" si="45"/>
        <v>147809.98000000001</v>
      </c>
      <c r="Q635" s="16">
        <f t="shared" si="46"/>
        <v>42335</v>
      </c>
      <c r="R635" t="str">
        <f t="shared" si="47"/>
        <v>2015OB000429</v>
      </c>
      <c r="S635" t="str">
        <f t="shared" si="48"/>
        <v>2015NE000294</v>
      </c>
      <c r="T635" t="str">
        <f t="shared" si="49"/>
        <v>PAGAMENTO P/ VIABILIZAR REPASSE DE RECURSOS FEM II/2014.REF.A 2ª PARCELA CONFORME LEI Nº 15.335 DE 25/06/2015 AO MUNICIPIO DE IBIMIRIM/PE.CONSTRUÇÃO DE ESTADIO DE FUTEBOL NO BAIRRO LAGES.</v>
      </c>
      <c r="V635" s="75" t="b">
        <f>A635='[1]FEM 2'!C635</f>
        <v>1</v>
      </c>
    </row>
    <row r="636" spans="1:22" ht="54" customHeight="1" x14ac:dyDescent="0.35">
      <c r="A636" s="133" t="s">
        <v>4048</v>
      </c>
      <c r="B636" s="132">
        <v>42335</v>
      </c>
      <c r="C636" s="133">
        <v>11</v>
      </c>
      <c r="D636" s="133" t="s">
        <v>1394</v>
      </c>
      <c r="E636" s="133" t="s">
        <v>4049</v>
      </c>
      <c r="F636" s="133" t="s">
        <v>4012</v>
      </c>
      <c r="G636" s="133" t="s">
        <v>4050</v>
      </c>
      <c r="H636" s="133" t="s">
        <v>2672</v>
      </c>
      <c r="I636" s="133" t="s">
        <v>1343</v>
      </c>
      <c r="J636" s="417" t="s">
        <v>4051</v>
      </c>
      <c r="K636" s="134">
        <v>181131.97</v>
      </c>
      <c r="L636" s="135" t="s">
        <v>3205</v>
      </c>
      <c r="M636" s="135" t="s">
        <v>4052</v>
      </c>
      <c r="O636" s="75" t="s">
        <v>4665</v>
      </c>
      <c r="P636" s="78">
        <f t="shared" si="45"/>
        <v>181131.97</v>
      </c>
      <c r="Q636" s="16">
        <f t="shared" si="46"/>
        <v>42335</v>
      </c>
      <c r="R636" t="str">
        <f t="shared" si="47"/>
        <v>2015OB000430</v>
      </c>
      <c r="S636" t="str">
        <f t="shared" si="48"/>
        <v>2015NE000293</v>
      </c>
      <c r="T636" t="str">
        <f t="shared" si="49"/>
        <v>PAGAMENTO P/ VIABILIZAR REPASSE DE RECURSOS FEM II/2014.REF.A 2ª PARCELA CONFORME LEI Nº 15.335 DE 25/06/2015 AO MUNICIPIO DE TRACUNHAEM/PE.PAVIMENTAÇÃO EM PARALELEPIPEDO DE DIVERSAS RUAS.</v>
      </c>
      <c r="V636" s="75" t="b">
        <f>A636='[1]FEM 2'!C636</f>
        <v>1</v>
      </c>
    </row>
    <row r="637" spans="1:22" ht="54" customHeight="1" x14ac:dyDescent="0.35">
      <c r="A637" s="133" t="s">
        <v>4053</v>
      </c>
      <c r="B637" s="132">
        <v>42335</v>
      </c>
      <c r="C637" s="133">
        <v>11</v>
      </c>
      <c r="D637" s="133" t="s">
        <v>1394</v>
      </c>
      <c r="E637" s="133" t="s">
        <v>4054</v>
      </c>
      <c r="F637" s="133" t="s">
        <v>4012</v>
      </c>
      <c r="G637" s="133" t="s">
        <v>4023</v>
      </c>
      <c r="H637" s="133" t="s">
        <v>2943</v>
      </c>
      <c r="I637" s="133" t="s">
        <v>1284</v>
      </c>
      <c r="J637" s="417" t="s">
        <v>2944</v>
      </c>
      <c r="K637" s="134">
        <v>276121.5</v>
      </c>
      <c r="L637" s="135" t="s">
        <v>3205</v>
      </c>
      <c r="M637" s="135" t="s">
        <v>4055</v>
      </c>
      <c r="O637" s="75" t="s">
        <v>4665</v>
      </c>
      <c r="P637" s="78">
        <f t="shared" si="45"/>
        <v>276121.5</v>
      </c>
      <c r="Q637" s="16">
        <f t="shared" si="46"/>
        <v>42335</v>
      </c>
      <c r="R637" t="str">
        <f t="shared" si="47"/>
        <v>2015OB000431</v>
      </c>
      <c r="S637" t="str">
        <f t="shared" si="48"/>
        <v>2015NE000296</v>
      </c>
      <c r="T637" t="str">
        <f t="shared" si="49"/>
        <v>PAGAMENTO P/ VIABILIZAR REPASSE DE RECURSOS FEM II/2014.REF.A 2ª PARCELA CONFORME LEI Nº 15.335 DE 25/06/2015 AO MUNICIPIO DE SÃO CAETANO/PE.RECAPEAMENTO ASFALTICA CBUQ EM DIVERSAS RUAS DO MUNICIPIO.</v>
      </c>
      <c r="V637" s="75" t="b">
        <f>A637='[1]FEM 2'!C637</f>
        <v>1</v>
      </c>
    </row>
    <row r="638" spans="1:22" ht="54" customHeight="1" x14ac:dyDescent="0.35">
      <c r="A638" s="133" t="s">
        <v>4056</v>
      </c>
      <c r="B638" s="132">
        <v>42335</v>
      </c>
      <c r="C638" s="133">
        <v>11</v>
      </c>
      <c r="D638" s="133" t="s">
        <v>1394</v>
      </c>
      <c r="E638" s="133" t="s">
        <v>4057</v>
      </c>
      <c r="F638" s="133" t="s">
        <v>4012</v>
      </c>
      <c r="G638" s="133" t="s">
        <v>4058</v>
      </c>
      <c r="H638" s="133" t="s">
        <v>1666</v>
      </c>
      <c r="I638" s="133" t="s">
        <v>996</v>
      </c>
      <c r="J638" s="417" t="s">
        <v>1667</v>
      </c>
      <c r="K638" s="134">
        <v>310885.28999999998</v>
      </c>
      <c r="L638" s="135" t="s">
        <v>3205</v>
      </c>
      <c r="M638" s="135" t="s">
        <v>4059</v>
      </c>
      <c r="O638" s="75" t="s">
        <v>4665</v>
      </c>
      <c r="P638" s="78">
        <f t="shared" si="45"/>
        <v>310885.28999999998</v>
      </c>
      <c r="Q638" s="16">
        <f t="shared" si="46"/>
        <v>42335</v>
      </c>
      <c r="R638" t="str">
        <f t="shared" si="47"/>
        <v>2015OB000432</v>
      </c>
      <c r="S638" t="str">
        <f t="shared" si="48"/>
        <v>2015NE000291</v>
      </c>
      <c r="T638" t="str">
        <f t="shared" si="49"/>
        <v>PAGAMENTO P/ VIABILIZAR REPASSE DE RECURSOS FEM II/2014.REF.A 2ª PARCELA CONFORME LEI Nº 15.335 DE 25/06/2015 AO MUNICIPIO DE CONDADO/PE.PAVIMENTAÇÃO DE RUAS DO MUNICIPIO</v>
      </c>
      <c r="V638" s="75" t="b">
        <f>A638='[1]FEM 2'!C638</f>
        <v>1</v>
      </c>
    </row>
    <row r="639" spans="1:22" ht="54" customHeight="1" x14ac:dyDescent="0.35">
      <c r="A639" s="133" t="s">
        <v>4060</v>
      </c>
      <c r="B639" s="132">
        <v>42335</v>
      </c>
      <c r="C639" s="133">
        <v>11</v>
      </c>
      <c r="D639" s="133" t="s">
        <v>1394</v>
      </c>
      <c r="E639" s="133" t="s">
        <v>4061</v>
      </c>
      <c r="F639" s="133" t="s">
        <v>4012</v>
      </c>
      <c r="G639" s="133" t="s">
        <v>4062</v>
      </c>
      <c r="H639" s="133" t="s">
        <v>2885</v>
      </c>
      <c r="I639" s="133" t="s">
        <v>1260</v>
      </c>
      <c r="J639" s="417" t="s">
        <v>4063</v>
      </c>
      <c r="K639" s="134">
        <v>105453.28</v>
      </c>
      <c r="L639" s="135" t="s">
        <v>3205</v>
      </c>
      <c r="M639" s="135" t="s">
        <v>4064</v>
      </c>
      <c r="O639" s="75" t="s">
        <v>4665</v>
      </c>
      <c r="P639" s="78">
        <f t="shared" si="45"/>
        <v>105453.28</v>
      </c>
      <c r="Q639" s="16">
        <f t="shared" si="46"/>
        <v>42335</v>
      </c>
      <c r="R639" t="str">
        <f t="shared" si="47"/>
        <v>2015OB000434</v>
      </c>
      <c r="S639" t="str">
        <f t="shared" si="48"/>
        <v>2015NE000289</v>
      </c>
      <c r="T639" t="str">
        <f t="shared" si="49"/>
        <v>PAGAMENTO P/ VIABILIZAR REPASSE DE RECURSOS FEM II/2014.REF.A 2ª PARCELA CONFORME LEI Nº 15.335 DE 25/06/2015 AO MUNICIPIO DE SANTA CRUZ/PE.IMPLANTAÇÃO DE PAVIMENTAÇÃO A BASE DE PARALELEPIPEDO GRANITICO,</v>
      </c>
      <c r="V639" s="75" t="b">
        <f>A639='[1]FEM 2'!C639</f>
        <v>1</v>
      </c>
    </row>
    <row r="640" spans="1:22" ht="54" customHeight="1" x14ac:dyDescent="0.35">
      <c r="A640" s="133" t="s">
        <v>4065</v>
      </c>
      <c r="B640" s="132">
        <v>42335</v>
      </c>
      <c r="C640" s="133">
        <v>11</v>
      </c>
      <c r="D640" s="133" t="s">
        <v>1394</v>
      </c>
      <c r="E640" s="133" t="s">
        <v>4066</v>
      </c>
      <c r="F640" s="133" t="s">
        <v>4012</v>
      </c>
      <c r="G640" s="133" t="s">
        <v>4062</v>
      </c>
      <c r="H640" s="133" t="s">
        <v>2885</v>
      </c>
      <c r="I640" s="133" t="s">
        <v>1259</v>
      </c>
      <c r="J640" s="417" t="s">
        <v>4063</v>
      </c>
      <c r="K640" s="134">
        <v>120837.26</v>
      </c>
      <c r="L640" s="135" t="s">
        <v>3205</v>
      </c>
      <c r="M640" s="135" t="s">
        <v>4067</v>
      </c>
      <c r="O640" s="75" t="s">
        <v>4665</v>
      </c>
      <c r="P640" s="78">
        <f t="shared" si="45"/>
        <v>120837.26</v>
      </c>
      <c r="Q640" s="16">
        <f t="shared" si="46"/>
        <v>42335</v>
      </c>
      <c r="R640" t="str">
        <f t="shared" si="47"/>
        <v>2015OB000435</v>
      </c>
      <c r="S640" t="str">
        <f t="shared" si="48"/>
        <v>2015NE000289</v>
      </c>
      <c r="T640" t="str">
        <f t="shared" si="49"/>
        <v>PAGAMENTO P/ VIABILIZAR REPASSE DE RECURSOS FEM II/2014.REF.A 2ª PARCELA CONFORME LEI Nº 15.335 DE 25/06/2015 AO MUNICIPIO DE SANTA CRUZ/PE.CONCLUSÃO DA CONSTRUÇÃO DO ESTADIO MUNICI- PAL DE SANTA CRUZ.</v>
      </c>
      <c r="V640" s="75" t="b">
        <f>A640='[1]FEM 2'!C640</f>
        <v>1</v>
      </c>
    </row>
    <row r="641" spans="1:22" ht="54" customHeight="1" x14ac:dyDescent="0.35">
      <c r="A641" s="133" t="s">
        <v>4068</v>
      </c>
      <c r="B641" s="132">
        <v>42335</v>
      </c>
      <c r="C641" s="133">
        <v>11</v>
      </c>
      <c r="D641" s="133" t="s">
        <v>1394</v>
      </c>
      <c r="E641" s="133" t="s">
        <v>4069</v>
      </c>
      <c r="F641" s="133" t="s">
        <v>4012</v>
      </c>
      <c r="G641" s="133" t="s">
        <v>4070</v>
      </c>
      <c r="H641" s="133" t="s">
        <v>2192</v>
      </c>
      <c r="I641" s="133" t="s">
        <v>1221</v>
      </c>
      <c r="J641" s="417" t="s">
        <v>3861</v>
      </c>
      <c r="K641" s="134">
        <v>1090128.26</v>
      </c>
      <c r="L641" s="135" t="s">
        <v>3205</v>
      </c>
      <c r="M641" s="135" t="s">
        <v>4071</v>
      </c>
      <c r="O641" s="75" t="s">
        <v>4665</v>
      </c>
      <c r="P641" s="78">
        <f t="shared" si="45"/>
        <v>1090128.26</v>
      </c>
      <c r="Q641" s="16">
        <f t="shared" si="46"/>
        <v>42335</v>
      </c>
      <c r="R641" t="str">
        <f t="shared" si="47"/>
        <v>2015OB000436</v>
      </c>
      <c r="S641" t="str">
        <f t="shared" si="48"/>
        <v>2015NE000288</v>
      </c>
      <c r="T641" t="str">
        <f t="shared" si="49"/>
        <v>PAGAMENTO P/ VIABILIZAR REPASSE DE RECURSOS FEM II/2014.REF.A 2ª PARCELA CONFORME LEI Nº 15.335 DE 25/06/2015 AO MUNICIPIO DE PETROLINA/PE.PAVIMENTAÇÃO EM CONCRETO BETUMINOSO A QUENTE (CBQU) DE DIVERSAS RUAS.</v>
      </c>
      <c r="V641" s="75" t="b">
        <f>A641='[1]FEM 2'!C641</f>
        <v>1</v>
      </c>
    </row>
    <row r="642" spans="1:22" ht="54" customHeight="1" x14ac:dyDescent="0.35">
      <c r="A642" s="133" t="s">
        <v>4072</v>
      </c>
      <c r="B642" s="132">
        <v>42335</v>
      </c>
      <c r="C642" s="133">
        <v>11</v>
      </c>
      <c r="D642" s="133" t="s">
        <v>1394</v>
      </c>
      <c r="E642" s="133" t="s">
        <v>4073</v>
      </c>
      <c r="F642" s="133" t="s">
        <v>4012</v>
      </c>
      <c r="G642" s="133" t="s">
        <v>4074</v>
      </c>
      <c r="H642" s="133" t="s">
        <v>1970</v>
      </c>
      <c r="I642" s="133" t="s">
        <v>1027</v>
      </c>
      <c r="J642" s="417" t="s">
        <v>4075</v>
      </c>
      <c r="K642" s="134">
        <v>112295.39</v>
      </c>
      <c r="L642" s="135" t="s">
        <v>3634</v>
      </c>
      <c r="M642" s="135" t="s">
        <v>4076</v>
      </c>
      <c r="O642" s="75" t="s">
        <v>4665</v>
      </c>
      <c r="P642" s="78">
        <f t="shared" si="45"/>
        <v>112295.39</v>
      </c>
      <c r="Q642" s="16">
        <f t="shared" si="46"/>
        <v>42335</v>
      </c>
      <c r="R642" t="str">
        <f t="shared" si="47"/>
        <v>2015OB000437</v>
      </c>
      <c r="S642" t="str">
        <f t="shared" si="48"/>
        <v>2015NE000281</v>
      </c>
      <c r="T642" t="str">
        <f t="shared" si="49"/>
        <v>PAGAMENTO PARA VIABILIZAR REPASSE DE RECURSOS FEM II /2014 REF. A 3ª PARCELA CONFORME LEI Nº 15.335 DE 25/06/2014.AO MUNI- CIPIO DE FLORES/PE,PAVIMENTAÇÃO EM PARALELEPIPEDOS GRANITICOS EM DIVERSAS RUAS.</v>
      </c>
      <c r="V642" s="75" t="b">
        <f>A642='[1]FEM 2'!C642</f>
        <v>1</v>
      </c>
    </row>
    <row r="643" spans="1:22" ht="54" customHeight="1" x14ac:dyDescent="0.35">
      <c r="A643" s="133" t="s">
        <v>4077</v>
      </c>
      <c r="B643" s="132">
        <v>42335</v>
      </c>
      <c r="C643" s="133">
        <v>11</v>
      </c>
      <c r="D643" s="133" t="s">
        <v>1394</v>
      </c>
      <c r="E643" s="133" t="s">
        <v>4078</v>
      </c>
      <c r="F643" s="133" t="s">
        <v>4012</v>
      </c>
      <c r="G643" s="133" t="s">
        <v>4079</v>
      </c>
      <c r="H643" s="133" t="s">
        <v>3113</v>
      </c>
      <c r="I643" s="133" t="s">
        <v>987</v>
      </c>
      <c r="J643" s="417" t="s">
        <v>3114</v>
      </c>
      <c r="K643" s="134">
        <v>217643.9</v>
      </c>
      <c r="L643" s="135" t="s">
        <v>3205</v>
      </c>
      <c r="M643" s="135" t="s">
        <v>4080</v>
      </c>
      <c r="O643" s="75" t="s">
        <v>4665</v>
      </c>
      <c r="P643" s="78">
        <f t="shared" si="45"/>
        <v>217643.9</v>
      </c>
      <c r="Q643" s="16">
        <f t="shared" si="46"/>
        <v>42335</v>
      </c>
      <c r="R643" t="str">
        <f t="shared" si="47"/>
        <v>2015OB000438</v>
      </c>
      <c r="S643" t="str">
        <f t="shared" si="48"/>
        <v>2015NE000282</v>
      </c>
      <c r="T643" t="str">
        <f t="shared" si="49"/>
        <v>PAGAMENTO PARA VIABILIZAR REPASSE DE RECURSOS FEM II /2014 REF. A 2ª PARCELA CONFORME LEI Nº 15.335 DE 25/06/2014.AO MUNI- CIPIO DE CATENDE/PE.CONSTRUÇÃO DE PAVIMENTOS EM PARALELE- PIPEDOS GRANITICOS.</v>
      </c>
      <c r="V643" s="75" t="b">
        <f>A643='[1]FEM 2'!C643</f>
        <v>1</v>
      </c>
    </row>
    <row r="644" spans="1:22" ht="54" customHeight="1" x14ac:dyDescent="0.35">
      <c r="A644" s="133" t="s">
        <v>4081</v>
      </c>
      <c r="B644" s="132">
        <v>42335</v>
      </c>
      <c r="C644" s="133">
        <v>11</v>
      </c>
      <c r="D644" s="133" t="s">
        <v>1394</v>
      </c>
      <c r="E644" s="133" t="s">
        <v>4082</v>
      </c>
      <c r="F644" s="133" t="s">
        <v>4083</v>
      </c>
      <c r="G644" s="133" t="s">
        <v>4084</v>
      </c>
      <c r="H644" s="133" t="s">
        <v>1872</v>
      </c>
      <c r="I644" s="133" t="s">
        <v>1094</v>
      </c>
      <c r="J644" s="417" t="s">
        <v>3752</v>
      </c>
      <c r="K644" s="134">
        <v>23895.07</v>
      </c>
      <c r="L644" s="135" t="s">
        <v>3205</v>
      </c>
      <c r="M644" s="135" t="s">
        <v>4085</v>
      </c>
      <c r="O644" s="75" t="s">
        <v>4665</v>
      </c>
      <c r="P644" s="78">
        <f t="shared" ref="P644:P707" si="50">K644</f>
        <v>23895.07</v>
      </c>
      <c r="Q644" s="16">
        <f t="shared" ref="Q644:Q707" si="51">B644</f>
        <v>42335</v>
      </c>
      <c r="R644" t="str">
        <f t="shared" ref="R644:R707" si="52">A644</f>
        <v>2015OB000439</v>
      </c>
      <c r="S644" t="str">
        <f t="shared" ref="S644:S707" si="53">G644</f>
        <v>2015NE000283</v>
      </c>
      <c r="T644" t="str">
        <f t="shared" ref="T644:T707" si="54">M644</f>
        <v>PAGAMENTO PARA VIABILIZAR REPASSE DE RECURSOS FEM II /2014 REF. A 2ª PARCELA CONFORME LEI Nº 15.335 DE 25/06/2014.AO MUNI- CIPIO DEIPUBI/PE.CONSTRUÇÃO DE ESCADARIAS E ACESSO AO MONTE SANTO</v>
      </c>
      <c r="V644" s="75" t="b">
        <f>A644='[1]FEM 2'!C644</f>
        <v>1</v>
      </c>
    </row>
    <row r="645" spans="1:22" ht="54" customHeight="1" x14ac:dyDescent="0.35">
      <c r="A645" s="133" t="s">
        <v>4086</v>
      </c>
      <c r="B645" s="132">
        <v>42335</v>
      </c>
      <c r="C645" s="133">
        <v>11</v>
      </c>
      <c r="D645" s="133" t="s">
        <v>1394</v>
      </c>
      <c r="E645" s="133" t="s">
        <v>4087</v>
      </c>
      <c r="F645" s="133" t="s">
        <v>4083</v>
      </c>
      <c r="G645" s="133" t="s">
        <v>4088</v>
      </c>
      <c r="H645" s="133" t="s">
        <v>2235</v>
      </c>
      <c r="I645" s="133" t="s">
        <v>1113</v>
      </c>
      <c r="J645" s="417" t="s">
        <v>2236</v>
      </c>
      <c r="K645" s="134">
        <v>362263.94</v>
      </c>
      <c r="L645" s="135" t="s">
        <v>3205</v>
      </c>
      <c r="M645" s="135" t="s">
        <v>4089</v>
      </c>
      <c r="O645" s="75" t="s">
        <v>4665</v>
      </c>
      <c r="P645" s="78">
        <f t="shared" si="50"/>
        <v>362263.94</v>
      </c>
      <c r="Q645" s="16">
        <f t="shared" si="51"/>
        <v>42335</v>
      </c>
      <c r="R645" t="str">
        <f t="shared" si="52"/>
        <v>2015OB000441</v>
      </c>
      <c r="S645" t="str">
        <f t="shared" si="53"/>
        <v>2015NE000285</v>
      </c>
      <c r="T645" t="str">
        <f t="shared" si="54"/>
        <v>PAGAMENTO PARA VIABILIZAR REPASSE DE RECURSOS FEM II /2014 REF. A 2ª PARCELA CONFORME LEI Nº 15.335 DE 25/06/2014.AO MUNI- CIPIO DE JOÃO ALFREDO/PE.PAVIMENTAÇÃO EM PARALELEPIPEDO GRANITICOS EM DIVERSAS RUAS DO MUNICIPIO</v>
      </c>
      <c r="V645" s="75" t="b">
        <f>A645='[1]FEM 2'!C645</f>
        <v>1</v>
      </c>
    </row>
    <row r="646" spans="1:22" ht="54" customHeight="1" x14ac:dyDescent="0.35">
      <c r="A646" s="133" t="s">
        <v>4090</v>
      </c>
      <c r="B646" s="132">
        <v>42335</v>
      </c>
      <c r="C646" s="133">
        <v>11</v>
      </c>
      <c r="D646" s="133" t="s">
        <v>1394</v>
      </c>
      <c r="E646" s="133" t="s">
        <v>4091</v>
      </c>
      <c r="F646" s="133" t="s">
        <v>4083</v>
      </c>
      <c r="G646" s="133" t="s">
        <v>4092</v>
      </c>
      <c r="H646" s="133" t="s">
        <v>1824</v>
      </c>
      <c r="I646" s="133" t="s">
        <v>994</v>
      </c>
      <c r="J646" s="417" t="s">
        <v>1825</v>
      </c>
      <c r="K646" s="134">
        <v>10575.09</v>
      </c>
      <c r="L646" s="135" t="s">
        <v>3663</v>
      </c>
      <c r="M646" s="135" t="s">
        <v>4093</v>
      </c>
      <c r="O646" s="75" t="s">
        <v>4665</v>
      </c>
      <c r="P646" s="78">
        <f t="shared" si="50"/>
        <v>10575.09</v>
      </c>
      <c r="Q646" s="16">
        <f t="shared" si="51"/>
        <v>42335</v>
      </c>
      <c r="R646" t="str">
        <f t="shared" si="52"/>
        <v>2015OB000442</v>
      </c>
      <c r="S646" t="str">
        <f t="shared" si="53"/>
        <v>2015NE000286</v>
      </c>
      <c r="T646" t="str">
        <f t="shared" si="54"/>
        <v>PAGAMENTO PARA VIABILIZAR REPASSE DE RECURSOS FEM II /2014 REF. A 4ª PARCELA CONFORME LEI Nº 15.335 DE 25/06/2014.AO MUNI- CIPIO DE CHÃ GRANDE/PE.CONSTRUÇÃO DA PRAÇA MANOEL GOMES</v>
      </c>
      <c r="V646" s="75" t="b">
        <f>A646='[1]FEM 2'!C646</f>
        <v>1</v>
      </c>
    </row>
    <row r="647" spans="1:22" ht="54" customHeight="1" x14ac:dyDescent="0.35">
      <c r="A647" s="133" t="s">
        <v>4094</v>
      </c>
      <c r="B647" s="132">
        <v>42335</v>
      </c>
      <c r="C647" s="133">
        <v>11</v>
      </c>
      <c r="D647" s="133" t="s">
        <v>1394</v>
      </c>
      <c r="E647" s="133" t="s">
        <v>4095</v>
      </c>
      <c r="F647" s="133" t="s">
        <v>4083</v>
      </c>
      <c r="G647" s="133" t="s">
        <v>4096</v>
      </c>
      <c r="H647" s="133" t="s">
        <v>1510</v>
      </c>
      <c r="I647" s="133" t="s">
        <v>961</v>
      </c>
      <c r="J647" s="417" t="s">
        <v>3704</v>
      </c>
      <c r="K647" s="134">
        <v>43798.07</v>
      </c>
      <c r="L647" s="135" t="s">
        <v>3205</v>
      </c>
      <c r="M647" s="135" t="s">
        <v>4097</v>
      </c>
      <c r="O647" s="75" t="s">
        <v>4665</v>
      </c>
      <c r="P647" s="78">
        <f t="shared" si="50"/>
        <v>43798.07</v>
      </c>
      <c r="Q647" s="16">
        <f t="shared" si="51"/>
        <v>42335</v>
      </c>
      <c r="R647" t="str">
        <f t="shared" si="52"/>
        <v>2015OB000443</v>
      </c>
      <c r="S647" t="str">
        <f t="shared" si="53"/>
        <v>2015NE000287</v>
      </c>
      <c r="T647" t="str">
        <f t="shared" si="54"/>
        <v>PAGAMENTO PARA VIABILIZAR REPASSE DE RECURSOS FEM II /2014 REF. A 2ª PARCELA CONFORME LEI Nº 15.335 DE 25/06/2014.AO MUNI- CIPIO DE CAMOCIM DE SÃO FÉLIX/PE.REFORMA DA ACADEMIA DA CIDADE</v>
      </c>
      <c r="V647" s="75" t="b">
        <f>A647='[1]FEM 2'!C647</f>
        <v>1</v>
      </c>
    </row>
    <row r="648" spans="1:22" ht="54" customHeight="1" x14ac:dyDescent="0.35">
      <c r="A648" s="133" t="s">
        <v>4098</v>
      </c>
      <c r="B648" s="132">
        <v>42335</v>
      </c>
      <c r="C648" s="133">
        <v>11</v>
      </c>
      <c r="D648" s="133" t="s">
        <v>1394</v>
      </c>
      <c r="E648" s="133" t="s">
        <v>4099</v>
      </c>
      <c r="F648" s="133" t="s">
        <v>4083</v>
      </c>
      <c r="G648" s="133" t="s">
        <v>4096</v>
      </c>
      <c r="H648" s="133" t="s">
        <v>1510</v>
      </c>
      <c r="I648" s="133" t="s">
        <v>960</v>
      </c>
      <c r="J648" s="417" t="s">
        <v>3704</v>
      </c>
      <c r="K648" s="134">
        <v>90274.78</v>
      </c>
      <c r="L648" s="135" t="s">
        <v>3205</v>
      </c>
      <c r="M648" s="135" t="s">
        <v>4100</v>
      </c>
      <c r="O648" s="75" t="s">
        <v>4665</v>
      </c>
      <c r="P648" s="78">
        <f t="shared" si="50"/>
        <v>90274.78</v>
      </c>
      <c r="Q648" s="16">
        <f t="shared" si="51"/>
        <v>42335</v>
      </c>
      <c r="R648" t="str">
        <f t="shared" si="52"/>
        <v>2015OB000444</v>
      </c>
      <c r="S648" t="str">
        <f t="shared" si="53"/>
        <v>2015NE000287</v>
      </c>
      <c r="T648" t="str">
        <f t="shared" si="54"/>
        <v>PAGAMENTO PARA VIABILIZAR REPASSE DE RECURSOS FEM II /2014 REF. A 2ª PARCELA CONFORME LEI Nº 15.335 DE 25/06/2014.AO MUNI- CIPIO DE CAMOCIM DE SÃO FÉLIX/PE.CONSTRUÇÃO DE UM PORTAL</v>
      </c>
      <c r="V648" s="75" t="b">
        <f>A648='[1]FEM 2'!C648</f>
        <v>1</v>
      </c>
    </row>
    <row r="649" spans="1:22" ht="54" customHeight="1" x14ac:dyDescent="0.35">
      <c r="A649" s="133" t="s">
        <v>4101</v>
      </c>
      <c r="B649" s="132">
        <v>42335</v>
      </c>
      <c r="C649" s="133">
        <v>11</v>
      </c>
      <c r="D649" s="133" t="s">
        <v>1394</v>
      </c>
      <c r="E649" s="133" t="s">
        <v>4102</v>
      </c>
      <c r="F649" s="133" t="s">
        <v>4083</v>
      </c>
      <c r="G649" s="133" t="s">
        <v>4096</v>
      </c>
      <c r="H649" s="133" t="s">
        <v>1510</v>
      </c>
      <c r="I649" s="133" t="s">
        <v>959</v>
      </c>
      <c r="J649" s="417" t="s">
        <v>3704</v>
      </c>
      <c r="K649" s="134">
        <v>92347.32</v>
      </c>
      <c r="L649" s="135" t="s">
        <v>3205</v>
      </c>
      <c r="M649" s="135" t="s">
        <v>4103</v>
      </c>
      <c r="O649" s="75" t="s">
        <v>4665</v>
      </c>
      <c r="P649" s="78">
        <f t="shared" si="50"/>
        <v>92347.32</v>
      </c>
      <c r="Q649" s="16">
        <f t="shared" si="51"/>
        <v>42335</v>
      </c>
      <c r="R649" t="str">
        <f t="shared" si="52"/>
        <v>2015OB000445</v>
      </c>
      <c r="S649" t="str">
        <f t="shared" si="53"/>
        <v>2015NE000287</v>
      </c>
      <c r="T649" t="str">
        <f t="shared" si="54"/>
        <v>PAGAMENTO PARA VIABILIZAR REPASSE DE RECURSOS FEM II /2014 REF. A 2ª PARCELA CONFORME LEI Nº 15.335 DE 25/06/2014.AO MUNI- CIPIO DE CAMOCIM DE SÃO FÉLIX/PE.REFORMA DA PREFEITURA</v>
      </c>
      <c r="V649" s="75" t="b">
        <f>A649='[1]FEM 2'!C649</f>
        <v>1</v>
      </c>
    </row>
    <row r="650" spans="1:22" ht="54" customHeight="1" x14ac:dyDescent="0.35">
      <c r="A650" s="1025" t="s">
        <v>4104</v>
      </c>
      <c r="B650" s="132">
        <v>42335</v>
      </c>
      <c r="C650" s="133">
        <v>12</v>
      </c>
      <c r="D650" s="133" t="s">
        <v>1394</v>
      </c>
      <c r="E650" s="133" t="s">
        <v>4105</v>
      </c>
      <c r="F650" s="133" t="s">
        <v>4083</v>
      </c>
      <c r="G650" s="133" t="s">
        <v>4106</v>
      </c>
      <c r="H650" s="133" t="s">
        <v>2840</v>
      </c>
      <c r="I650" s="133" t="s">
        <v>1266</v>
      </c>
      <c r="J650" s="417" t="s">
        <v>2841</v>
      </c>
      <c r="K650" s="134">
        <v>456820.62</v>
      </c>
      <c r="L650" s="135" t="s">
        <v>3205</v>
      </c>
      <c r="M650" s="135" t="s">
        <v>4107</v>
      </c>
      <c r="O650" s="75" t="s">
        <v>4665</v>
      </c>
      <c r="P650" s="78">
        <f t="shared" si="50"/>
        <v>456820.62</v>
      </c>
      <c r="Q650" s="16">
        <f t="shared" si="51"/>
        <v>42335</v>
      </c>
      <c r="R650" t="str">
        <f t="shared" si="52"/>
        <v>2015OB000446</v>
      </c>
      <c r="S650" t="str">
        <f t="shared" si="53"/>
        <v>2015NE000280</v>
      </c>
      <c r="T650" t="str">
        <f t="shared" si="54"/>
        <v>PAGAMENTO P/ VIABILIZAR REPASSE DE RECURSOS FEM II/2014.REF.A 2ªPARCELA CONFORME LEI Nº 15.335 DE 25/06/2014 AO MUNICIPIO DE SANTA CRUZ DO CAPIBARIBER/PE. PAVIMENTAÇÃO EM PARALELEPIPEDOS EM DIVERSAS RUAS DO MUNICIPIO.</v>
      </c>
      <c r="V650" s="75" t="b">
        <f>A650='[1]FEM 2'!C650</f>
        <v>1</v>
      </c>
    </row>
    <row r="651" spans="1:22" ht="54" customHeight="1" x14ac:dyDescent="0.35">
      <c r="A651" s="133" t="s">
        <v>4108</v>
      </c>
      <c r="B651" s="132">
        <v>42335</v>
      </c>
      <c r="C651" s="133">
        <v>12</v>
      </c>
      <c r="D651" s="133" t="s">
        <v>1394</v>
      </c>
      <c r="E651" s="133" t="s">
        <v>4109</v>
      </c>
      <c r="F651" s="133" t="s">
        <v>4083</v>
      </c>
      <c r="G651" s="133" t="s">
        <v>4106</v>
      </c>
      <c r="H651" s="133" t="s">
        <v>2840</v>
      </c>
      <c r="I651" s="133" t="s">
        <v>1263</v>
      </c>
      <c r="J651" s="417" t="s">
        <v>2841</v>
      </c>
      <c r="K651" s="134">
        <v>226494.39</v>
      </c>
      <c r="L651" s="135" t="s">
        <v>3205</v>
      </c>
      <c r="M651" s="135" t="s">
        <v>4110</v>
      </c>
      <c r="O651" s="75" t="s">
        <v>4665</v>
      </c>
      <c r="P651" s="78">
        <f t="shared" si="50"/>
        <v>226494.39</v>
      </c>
      <c r="Q651" s="16">
        <f t="shared" si="51"/>
        <v>42335</v>
      </c>
      <c r="R651" t="str">
        <f t="shared" si="52"/>
        <v>2015OB000447</v>
      </c>
      <c r="S651" t="str">
        <f t="shared" si="53"/>
        <v>2015NE000280</v>
      </c>
      <c r="T651" t="str">
        <f t="shared" si="54"/>
        <v>PAGAMENTO P/ VIABILIZAR REPASSE DE RECURSOS FEM II/2014.REF.A 2ªPARCELA CONFORME LEI Nº 15.335 DE 25/06/2014 AO MUNICIPIO DE SANTA CRUZ DO CAPIBARIBE/PE. CONSTRUÇÃO DA CENTRAL DE FERIAS E MERCADOS</v>
      </c>
      <c r="V651" s="75" t="b">
        <f>A651='[1]FEM 2'!C651</f>
        <v>1</v>
      </c>
    </row>
    <row r="652" spans="1:22" ht="54" customHeight="1" x14ac:dyDescent="0.35">
      <c r="A652" s="133" t="s">
        <v>4111</v>
      </c>
      <c r="B652" s="132">
        <v>42335</v>
      </c>
      <c r="C652" s="133">
        <v>12</v>
      </c>
      <c r="D652" s="133" t="s">
        <v>1394</v>
      </c>
      <c r="E652" s="133" t="s">
        <v>4112</v>
      </c>
      <c r="F652" s="133" t="s">
        <v>4083</v>
      </c>
      <c r="G652" s="133" t="s">
        <v>4113</v>
      </c>
      <c r="H652" s="133" t="s">
        <v>1964</v>
      </c>
      <c r="I652" s="133" t="s">
        <v>1138</v>
      </c>
      <c r="J652" s="417" t="s">
        <v>4114</v>
      </c>
      <c r="K652" s="134">
        <v>72670.09</v>
      </c>
      <c r="L652" s="135" t="s">
        <v>3205</v>
      </c>
      <c r="M652" s="135" t="s">
        <v>4115</v>
      </c>
      <c r="O652" s="75" t="s">
        <v>4665</v>
      </c>
      <c r="P652" s="78">
        <f t="shared" si="50"/>
        <v>72670.09</v>
      </c>
      <c r="Q652" s="16">
        <f t="shared" si="51"/>
        <v>42335</v>
      </c>
      <c r="R652" t="str">
        <f t="shared" si="52"/>
        <v>2015OB000448</v>
      </c>
      <c r="S652" t="str">
        <f t="shared" si="53"/>
        <v>2015NE000279</v>
      </c>
      <c r="T652" t="str">
        <f t="shared" si="54"/>
        <v>PAGAMENTO P/ VIABILIZAR REPASSE DE RECURSOS FEM II/2014.REF.A 2ªPARCELA CONFORME LEI Nº 15.335 DE 25/06/2014 AO MUNICIPIO DE LAGOA GRANDE/PE.PAVIMENTAÇÃO EM PARARELEPIPEDOS GRANITI- COS EM RUA DO BAIRRO ESTÁTUA..</v>
      </c>
      <c r="V652" s="75" t="b">
        <f>A652='[1]FEM 2'!C652</f>
        <v>1</v>
      </c>
    </row>
    <row r="653" spans="1:22" ht="54" customHeight="1" x14ac:dyDescent="0.35">
      <c r="A653" s="133" t="s">
        <v>4116</v>
      </c>
      <c r="B653" s="132">
        <v>42335</v>
      </c>
      <c r="C653" s="133">
        <v>12</v>
      </c>
      <c r="D653" s="133" t="s">
        <v>1394</v>
      </c>
      <c r="E653" s="133" t="s">
        <v>4117</v>
      </c>
      <c r="F653" s="133" t="s">
        <v>4083</v>
      </c>
      <c r="G653" s="133" t="s">
        <v>4113</v>
      </c>
      <c r="H653" s="133" t="s">
        <v>1964</v>
      </c>
      <c r="I653" s="133" t="s">
        <v>1137</v>
      </c>
      <c r="J653" s="417" t="s">
        <v>4114</v>
      </c>
      <c r="K653" s="134">
        <v>199027.87</v>
      </c>
      <c r="L653" s="135" t="s">
        <v>3205</v>
      </c>
      <c r="M653" s="135" t="s">
        <v>4118</v>
      </c>
      <c r="O653" s="75" t="s">
        <v>4665</v>
      </c>
      <c r="P653" s="78">
        <f t="shared" si="50"/>
        <v>199027.87</v>
      </c>
      <c r="Q653" s="16">
        <f t="shared" si="51"/>
        <v>42335</v>
      </c>
      <c r="R653" t="str">
        <f t="shared" si="52"/>
        <v>2015OB000449</v>
      </c>
      <c r="S653" t="str">
        <f t="shared" si="53"/>
        <v>2015NE000279</v>
      </c>
      <c r="T653" t="str">
        <f t="shared" si="54"/>
        <v>PAGAMENTO P/ VIABILIZAR REPASSE DE RECURSOS FEM II/2014.REF.A 2ªPARCELA CONFORME LEI Nº 15.335 DE 25/06/2014 AO MUNICIPIO DE LAGOA GRANDE/PE. PAVIMENTAÇÃO EM PARALELEPIPEDOS GRANITICOS EM RUAS NO DISTRITO DE VERMELHOS.</v>
      </c>
      <c r="V653" s="75" t="b">
        <f>A653='[1]FEM 2'!C653</f>
        <v>1</v>
      </c>
    </row>
    <row r="654" spans="1:22" ht="54" customHeight="1" x14ac:dyDescent="0.35">
      <c r="A654" s="133" t="s">
        <v>4119</v>
      </c>
      <c r="B654" s="132">
        <v>42335</v>
      </c>
      <c r="C654" s="133">
        <v>11</v>
      </c>
      <c r="D654" s="133" t="s">
        <v>1394</v>
      </c>
      <c r="E654" s="133" t="s">
        <v>4120</v>
      </c>
      <c r="F654" s="133" t="s">
        <v>4083</v>
      </c>
      <c r="G654" s="133" t="s">
        <v>4121</v>
      </c>
      <c r="H654" s="133" t="s">
        <v>1751</v>
      </c>
      <c r="I654" s="133" t="s">
        <v>846</v>
      </c>
      <c r="J654" s="417" t="s">
        <v>1752</v>
      </c>
      <c r="K654" s="134">
        <v>213521.89</v>
      </c>
      <c r="L654" s="135" t="s">
        <v>3205</v>
      </c>
      <c r="M654" s="135" t="s">
        <v>4122</v>
      </c>
      <c r="O654" s="75" t="s">
        <v>4665</v>
      </c>
      <c r="P654" s="78">
        <f t="shared" si="50"/>
        <v>213521.89</v>
      </c>
      <c r="Q654" s="16">
        <f t="shared" si="51"/>
        <v>42335</v>
      </c>
      <c r="R654" t="str">
        <f t="shared" si="52"/>
        <v>2015OB000450</v>
      </c>
      <c r="S654" t="str">
        <f t="shared" si="53"/>
        <v>2015NE000273</v>
      </c>
      <c r="T654" t="str">
        <f t="shared" si="54"/>
        <v>PAGAMENTO P/ VIABILIZAR REPASSE DE RECURSOS FEM II/2014.REF.A 2ªPARCELA CONFORME LEI Nº 15.335 DE 25/06/2014 AO MUNICIPIO DE AGRESTINA/PE. PAVIMENTAÇÃO EM PARALELEPIPEDOS GRANITICOS .</v>
      </c>
      <c r="V654" s="75" t="b">
        <f>A654='[1]FEM 2'!C654</f>
        <v>1</v>
      </c>
    </row>
    <row r="655" spans="1:22" ht="54" customHeight="1" x14ac:dyDescent="0.35">
      <c r="A655" s="133" t="s">
        <v>4123</v>
      </c>
      <c r="B655" s="132">
        <v>42335</v>
      </c>
      <c r="C655" s="133">
        <v>11</v>
      </c>
      <c r="D655" s="133" t="s">
        <v>1394</v>
      </c>
      <c r="E655" s="133" t="s">
        <v>4124</v>
      </c>
      <c r="F655" s="133" t="s">
        <v>4083</v>
      </c>
      <c r="G655" s="133" t="s">
        <v>4125</v>
      </c>
      <c r="H655" s="133" t="s">
        <v>3023</v>
      </c>
      <c r="I655" s="133" t="s">
        <v>1096</v>
      </c>
      <c r="J655" s="417" t="s">
        <v>3024</v>
      </c>
      <c r="K655" s="134">
        <v>116248.62</v>
      </c>
      <c r="L655" s="135" t="s">
        <v>3205</v>
      </c>
      <c r="M655" s="135" t="s">
        <v>4126</v>
      </c>
      <c r="O655" s="75" t="s">
        <v>4665</v>
      </c>
      <c r="P655" s="78">
        <f t="shared" si="50"/>
        <v>116248.62</v>
      </c>
      <c r="Q655" s="16">
        <f t="shared" si="51"/>
        <v>42335</v>
      </c>
      <c r="R655" t="str">
        <f t="shared" si="52"/>
        <v>2015OB000451</v>
      </c>
      <c r="S655" t="str">
        <f t="shared" si="53"/>
        <v>2015NE000275</v>
      </c>
      <c r="T655" t="str">
        <f t="shared" si="54"/>
        <v>PAGAMENTO P/ VIABILIZAR REPASSE DE RECURSOS FEM II/2014.REF.A 2ªPARCELA CONFORME LEI Nº 15.335 DE 25/06/2014 AO MUNICIPIO DE ITACURUBA/PE. PAVIMENTAÇÃO EM PARALELEPIPEDOS GRANITICOS EM DIVERSAS RUAS..</v>
      </c>
      <c r="V655" s="75" t="b">
        <f>A655='[1]FEM 2'!C655</f>
        <v>1</v>
      </c>
    </row>
    <row r="656" spans="1:22" ht="54" customHeight="1" x14ac:dyDescent="0.35">
      <c r="A656" s="133" t="s">
        <v>4127</v>
      </c>
      <c r="B656" s="132">
        <v>42335</v>
      </c>
      <c r="C656" s="133">
        <v>12</v>
      </c>
      <c r="D656" s="133" t="s">
        <v>1394</v>
      </c>
      <c r="E656" s="133" t="s">
        <v>4128</v>
      </c>
      <c r="F656" s="133" t="s">
        <v>4083</v>
      </c>
      <c r="G656" s="133" t="s">
        <v>4008</v>
      </c>
      <c r="H656" s="133" t="s">
        <v>2991</v>
      </c>
      <c r="I656" s="133" t="s">
        <v>1362</v>
      </c>
      <c r="J656" s="417" t="s">
        <v>2992</v>
      </c>
      <c r="K656" s="134">
        <v>18485.75</v>
      </c>
      <c r="L656" s="135" t="s">
        <v>3205</v>
      </c>
      <c r="M656" s="135" t="s">
        <v>4129</v>
      </c>
      <c r="O656" s="75" t="s">
        <v>4665</v>
      </c>
      <c r="P656" s="78">
        <f t="shared" si="50"/>
        <v>18485.75</v>
      </c>
      <c r="Q656" s="16">
        <f t="shared" si="51"/>
        <v>42335</v>
      </c>
      <c r="R656" t="str">
        <f t="shared" si="52"/>
        <v>2015OB000452</v>
      </c>
      <c r="S656" t="str">
        <f t="shared" si="53"/>
        <v>2015NE000278</v>
      </c>
      <c r="T656" t="str">
        <f t="shared" si="54"/>
        <v>PAGAMENTO P/ VIABILIZAR REPASSE DE RECURSOS FEM II/2014.REF.A 2ªPARCELA CONFORME LEI Nº 15.335 DE 25/06/2014 AO MUNICIPIO DE VERTENTE DO LÉRIO/PE. CONSTRUÇÃO DA PARADA DE ÔNIBUS</v>
      </c>
      <c r="V656" s="75" t="b">
        <f>A656='[1]FEM 2'!C656</f>
        <v>1</v>
      </c>
    </row>
    <row r="657" spans="1:22" ht="54" customHeight="1" x14ac:dyDescent="0.35">
      <c r="A657" s="133" t="s">
        <v>4130</v>
      </c>
      <c r="B657" s="132">
        <v>42335</v>
      </c>
      <c r="C657" s="133">
        <v>12</v>
      </c>
      <c r="D657" s="133" t="s">
        <v>1394</v>
      </c>
      <c r="E657" s="133" t="s">
        <v>4131</v>
      </c>
      <c r="F657" s="133" t="s">
        <v>4083</v>
      </c>
      <c r="G657" s="133" t="s">
        <v>4008</v>
      </c>
      <c r="H657" s="133" t="s">
        <v>2991</v>
      </c>
      <c r="I657" s="133" t="s">
        <v>1361</v>
      </c>
      <c r="J657" s="417" t="s">
        <v>2992</v>
      </c>
      <c r="K657" s="134">
        <v>29969.34</v>
      </c>
      <c r="L657" s="135" t="s">
        <v>3205</v>
      </c>
      <c r="M657" s="135" t="s">
        <v>4132</v>
      </c>
      <c r="O657" s="75" t="s">
        <v>4665</v>
      </c>
      <c r="P657" s="78">
        <f t="shared" si="50"/>
        <v>29969.34</v>
      </c>
      <c r="Q657" s="16">
        <f t="shared" si="51"/>
        <v>42335</v>
      </c>
      <c r="R657" t="str">
        <f t="shared" si="52"/>
        <v>2015OB000453</v>
      </c>
      <c r="S657" t="str">
        <f t="shared" si="53"/>
        <v>2015NE000278</v>
      </c>
      <c r="T657" t="str">
        <f t="shared" si="54"/>
        <v>PAGAMENTO P/ VIABILIZAR REPASSE DE RECURSOS FEM II/2014.REF.A 2ªPARCELA CONFORME LEI Nº 15.335 DE 25/06/2014 AO MUNICIPIO DE VERTENTE DO LÉRIO/PE. PAVIMENTAÇÃO EM PARALELEPIPEDOS GRANITICOS NO SITIO CAJÁ DE MARTINS</v>
      </c>
      <c r="V657" s="75" t="b">
        <f>A657='[1]FEM 2'!C657</f>
        <v>1</v>
      </c>
    </row>
    <row r="658" spans="1:22" ht="54" customHeight="1" x14ac:dyDescent="0.35">
      <c r="A658" s="133" t="s">
        <v>4133</v>
      </c>
      <c r="B658" s="132">
        <v>42335</v>
      </c>
      <c r="C658" s="133">
        <v>12</v>
      </c>
      <c r="D658" s="133" t="s">
        <v>1394</v>
      </c>
      <c r="E658" s="133" t="s">
        <v>4134</v>
      </c>
      <c r="F658" s="133" t="s">
        <v>4083</v>
      </c>
      <c r="G658" s="133" t="s">
        <v>4008</v>
      </c>
      <c r="H658" s="133" t="s">
        <v>2991</v>
      </c>
      <c r="I658" s="133" t="s">
        <v>1359</v>
      </c>
      <c r="J658" s="417" t="s">
        <v>2992</v>
      </c>
      <c r="K658" s="134">
        <v>55468.87</v>
      </c>
      <c r="L658" s="135" t="s">
        <v>3205</v>
      </c>
      <c r="M658" s="135" t="s">
        <v>4135</v>
      </c>
      <c r="O658" s="75" t="s">
        <v>4665</v>
      </c>
      <c r="P658" s="78">
        <f t="shared" si="50"/>
        <v>55468.87</v>
      </c>
      <c r="Q658" s="16">
        <f t="shared" si="51"/>
        <v>42335</v>
      </c>
      <c r="R658" t="str">
        <f t="shared" si="52"/>
        <v>2015OB000454</v>
      </c>
      <c r="S658" t="str">
        <f t="shared" si="53"/>
        <v>2015NE000278</v>
      </c>
      <c r="T658" t="str">
        <f t="shared" si="54"/>
        <v>PAGAMENTO P/ VIABILIZAR REPASSE DE RECURSOS FEM II/2014.REF.A 2ªPARCELA CONFORME LEI Nº 15.335 DE 25/06/2014 AO MUNICIPIO DE VERTENTE DO LÉRIO/PE. CONSTRUÇÃO DA PONTE SOBRE O RIACHO DA BALANÇA.</v>
      </c>
      <c r="V658" s="75" t="b">
        <f>A658='[1]FEM 2'!C658</f>
        <v>1</v>
      </c>
    </row>
    <row r="659" spans="1:22" ht="54" customHeight="1" x14ac:dyDescent="0.35">
      <c r="A659" s="133" t="s">
        <v>4136</v>
      </c>
      <c r="B659" s="132">
        <v>42335</v>
      </c>
      <c r="C659" s="133">
        <v>11</v>
      </c>
      <c r="D659" s="133" t="s">
        <v>1394</v>
      </c>
      <c r="E659" s="133" t="s">
        <v>4137</v>
      </c>
      <c r="F659" s="133" t="s">
        <v>4138</v>
      </c>
      <c r="G659" s="133" t="s">
        <v>4013</v>
      </c>
      <c r="H659" s="133" t="s">
        <v>1797</v>
      </c>
      <c r="I659" s="133" t="s">
        <v>865</v>
      </c>
      <c r="J659" s="417" t="s">
        <v>1798</v>
      </c>
      <c r="K659" s="134">
        <v>2000</v>
      </c>
      <c r="L659" s="135" t="s">
        <v>3205</v>
      </c>
      <c r="M659" s="135" t="s">
        <v>4139</v>
      </c>
      <c r="O659" s="75" t="s">
        <v>4665</v>
      </c>
      <c r="P659" s="78">
        <f t="shared" si="50"/>
        <v>2000</v>
      </c>
      <c r="Q659" s="16">
        <f t="shared" si="51"/>
        <v>42335</v>
      </c>
      <c r="R659" t="str">
        <f t="shared" si="52"/>
        <v>2015OB000455</v>
      </c>
      <c r="S659" t="str">
        <f t="shared" si="53"/>
        <v>2015NE000298</v>
      </c>
      <c r="T659" t="str">
        <f t="shared" si="54"/>
        <v>PAGAMENTO REF. AO COMPLEMENTO DO NE 298/FEM II 2014</v>
      </c>
      <c r="V659" s="75" t="b">
        <f>A659='[1]FEM 2'!C659</f>
        <v>1</v>
      </c>
    </row>
    <row r="660" spans="1:22" ht="54" customHeight="1" x14ac:dyDescent="0.35">
      <c r="A660" s="133" t="s">
        <v>4140</v>
      </c>
      <c r="B660" s="132">
        <v>42335</v>
      </c>
      <c r="C660" s="133">
        <v>11</v>
      </c>
      <c r="D660" s="133" t="s">
        <v>1394</v>
      </c>
      <c r="E660" s="133" t="s">
        <v>4141</v>
      </c>
      <c r="F660" s="133" t="s">
        <v>4138</v>
      </c>
      <c r="G660" s="133" t="s">
        <v>4142</v>
      </c>
      <c r="H660" s="133" t="s">
        <v>2156</v>
      </c>
      <c r="I660" s="133" t="s">
        <v>1213</v>
      </c>
      <c r="J660" s="417" t="s">
        <v>4143</v>
      </c>
      <c r="K660" s="134">
        <v>271585.25</v>
      </c>
      <c r="L660" s="135" t="s">
        <v>3205</v>
      </c>
      <c r="M660" s="135" t="s">
        <v>4144</v>
      </c>
      <c r="O660" s="75" t="s">
        <v>4665</v>
      </c>
      <c r="P660" s="78">
        <f t="shared" si="50"/>
        <v>271585.25</v>
      </c>
      <c r="Q660" s="16">
        <f t="shared" si="51"/>
        <v>42335</v>
      </c>
      <c r="R660" t="str">
        <f t="shared" si="52"/>
        <v>2015OB000456</v>
      </c>
      <c r="S660" t="str">
        <f t="shared" si="53"/>
        <v>2015NE000305</v>
      </c>
      <c r="T660" t="str">
        <f t="shared" si="54"/>
        <v>PAGAMENTO PARA VIABILIZAR REPASSE DE RECURSOS FEM II /2014 REF. A 2ª PARCELA CONFORME LEI Nº 15.335 DE 25/06/2014.AO MUNICIPIO DE PEDRA/PE.CONSTRUÇÃO DE PAVIMENTAÇÃO COM PARALELEPIPEDOS EM VIAS DA SEDE</v>
      </c>
      <c r="V660" s="75" t="b">
        <f>A660='[1]FEM 2'!C660</f>
        <v>1</v>
      </c>
    </row>
    <row r="661" spans="1:22" ht="54" customHeight="1" x14ac:dyDescent="0.35">
      <c r="A661" s="133" t="s">
        <v>4145</v>
      </c>
      <c r="B661" s="132">
        <v>42335</v>
      </c>
      <c r="C661" s="133">
        <v>11</v>
      </c>
      <c r="D661" s="133" t="s">
        <v>1394</v>
      </c>
      <c r="E661" s="133" t="s">
        <v>4146</v>
      </c>
      <c r="F661" s="133" t="s">
        <v>4138</v>
      </c>
      <c r="G661" s="133" t="s">
        <v>4147</v>
      </c>
      <c r="H661" s="133" t="s">
        <v>1998</v>
      </c>
      <c r="I661" s="133" t="s">
        <v>1034</v>
      </c>
      <c r="J661" s="417" t="s">
        <v>4148</v>
      </c>
      <c r="K661" s="134">
        <v>11649.79</v>
      </c>
      <c r="L661" s="135" t="s">
        <v>3205</v>
      </c>
      <c r="M661" s="135" t="s">
        <v>4149</v>
      </c>
      <c r="O661" s="75" t="s">
        <v>4665</v>
      </c>
      <c r="P661" s="78">
        <f t="shared" si="50"/>
        <v>11649.79</v>
      </c>
      <c r="Q661" s="16">
        <f t="shared" si="51"/>
        <v>42335</v>
      </c>
      <c r="R661" t="str">
        <f t="shared" si="52"/>
        <v>2015OB000457</v>
      </c>
      <c r="S661" t="str">
        <f t="shared" si="53"/>
        <v>2015NE000304</v>
      </c>
      <c r="T661" t="str">
        <f t="shared" si="54"/>
        <v>PAGAMENTO PARA VIABILIZAR REPASSE DE RECURSOS FEM II /2014 REF. A 2ª PARCELA CONFORME LEI Nº 15.335 DE 25/06/2014.AO MUNICIPIO DE FLORESTA/PE.PAVIMENTAÇÃO GRANITICA DA TRAV.MANOEL CORNÉLIO NA SEDE DO MUNICIPIO.</v>
      </c>
      <c r="V661" s="75" t="b">
        <f>A661='[1]FEM 2'!C661</f>
        <v>1</v>
      </c>
    </row>
    <row r="662" spans="1:22" ht="54" customHeight="1" x14ac:dyDescent="0.35">
      <c r="A662" s="133" t="s">
        <v>4150</v>
      </c>
      <c r="B662" s="132">
        <v>42335</v>
      </c>
      <c r="C662" s="133">
        <v>11</v>
      </c>
      <c r="D662" s="133" t="s">
        <v>1394</v>
      </c>
      <c r="E662" s="133" t="s">
        <v>4151</v>
      </c>
      <c r="F662" s="133" t="s">
        <v>4138</v>
      </c>
      <c r="G662" s="133" t="s">
        <v>4147</v>
      </c>
      <c r="H662" s="133" t="s">
        <v>1998</v>
      </c>
      <c r="I662" s="133" t="s">
        <v>1033</v>
      </c>
      <c r="J662" s="417" t="s">
        <v>4148</v>
      </c>
      <c r="K662" s="134">
        <v>19688.28</v>
      </c>
      <c r="L662" s="135" t="s">
        <v>3205</v>
      </c>
      <c r="M662" s="135" t="s">
        <v>4152</v>
      </c>
      <c r="O662" s="75" t="s">
        <v>4665</v>
      </c>
      <c r="P662" s="78">
        <f t="shared" si="50"/>
        <v>19688.28</v>
      </c>
      <c r="Q662" s="16">
        <f t="shared" si="51"/>
        <v>42335</v>
      </c>
      <c r="R662" t="str">
        <f t="shared" si="52"/>
        <v>2015OB000458</v>
      </c>
      <c r="S662" t="str">
        <f t="shared" si="53"/>
        <v>2015NE000304</v>
      </c>
      <c r="T662" t="str">
        <f t="shared" si="54"/>
        <v>PAGAMENTO PARA VIABILIZAR REPASSE DE RECURSOS FEM II /2014 REF. A 2ª PARCELA CONFORME LEI Nº 15.335 DE 25/06/2014.AO MUNICIPIO DE FLORESTA/PE.PAVIMENTAÇÃO GRANITICA DA RUA WASHINGTON NUNES NOGUEIRA NA SEDE DO MUNICIPIO</v>
      </c>
      <c r="V662" s="75" t="b">
        <f>A662='[1]FEM 2'!C662</f>
        <v>1</v>
      </c>
    </row>
    <row r="663" spans="1:22" ht="54" customHeight="1" x14ac:dyDescent="0.35">
      <c r="A663" s="133" t="s">
        <v>4153</v>
      </c>
      <c r="B663" s="132">
        <v>42335</v>
      </c>
      <c r="C663" s="133">
        <v>11</v>
      </c>
      <c r="D663" s="133" t="s">
        <v>1394</v>
      </c>
      <c r="E663" s="133" t="s">
        <v>4154</v>
      </c>
      <c r="F663" s="133" t="s">
        <v>4138</v>
      </c>
      <c r="G663" s="133" t="s">
        <v>4147</v>
      </c>
      <c r="H663" s="133" t="s">
        <v>1998</v>
      </c>
      <c r="I663" s="133" t="s">
        <v>1030</v>
      </c>
      <c r="J663" s="417" t="s">
        <v>4148</v>
      </c>
      <c r="K663" s="134">
        <v>119616.43</v>
      </c>
      <c r="L663" s="135" t="s">
        <v>3205</v>
      </c>
      <c r="M663" s="135" t="s">
        <v>4155</v>
      </c>
      <c r="O663" s="75" t="s">
        <v>4665</v>
      </c>
      <c r="P663" s="78">
        <f t="shared" si="50"/>
        <v>119616.43</v>
      </c>
      <c r="Q663" s="16">
        <f t="shared" si="51"/>
        <v>42335</v>
      </c>
      <c r="R663" t="str">
        <f t="shared" si="52"/>
        <v>2015OB000459</v>
      </c>
      <c r="S663" t="str">
        <f t="shared" si="53"/>
        <v>2015NE000304</v>
      </c>
      <c r="T663" t="str">
        <f t="shared" si="54"/>
        <v>PAGAMENTO PARA VIABILIZAR REPASSE DE RECURSOS FEM II /2014 REF. A 2ª PARCELA CONFORME LEI Nº 15.335 DE 25/06/2014.AO MUNICIPIO DE FLORESTA/PE.REVITALIZAÇÃO DAS PRAÇAS E CANTEIROS DAS AV.DEP.ANTONIO CAVALCANTI NOVAES,AUDOMAR FERRAZ E DIV.RUAS</v>
      </c>
      <c r="V663" s="75" t="b">
        <f>A663='[1]FEM 2'!C663</f>
        <v>1</v>
      </c>
    </row>
    <row r="664" spans="1:22" ht="54" customHeight="1" x14ac:dyDescent="0.35">
      <c r="A664" s="133" t="s">
        <v>4156</v>
      </c>
      <c r="B664" s="132">
        <v>42335</v>
      </c>
      <c r="C664" s="133">
        <v>11</v>
      </c>
      <c r="D664" s="133" t="s">
        <v>1394</v>
      </c>
      <c r="E664" s="133" t="s">
        <v>4157</v>
      </c>
      <c r="F664" s="133" t="s">
        <v>4138</v>
      </c>
      <c r="G664" s="133" t="s">
        <v>4147</v>
      </c>
      <c r="H664" s="133" t="s">
        <v>1998</v>
      </c>
      <c r="I664" s="133" t="s">
        <v>1029</v>
      </c>
      <c r="J664" s="417" t="s">
        <v>4148</v>
      </c>
      <c r="K664" s="134">
        <v>63645.79</v>
      </c>
      <c r="L664" s="135" t="s">
        <v>3205</v>
      </c>
      <c r="M664" s="135" t="s">
        <v>4158</v>
      </c>
      <c r="O664" s="75" t="s">
        <v>4665</v>
      </c>
      <c r="P664" s="78">
        <f t="shared" si="50"/>
        <v>63645.79</v>
      </c>
      <c r="Q664" s="16">
        <f t="shared" si="51"/>
        <v>42335</v>
      </c>
      <c r="R664" t="str">
        <f t="shared" si="52"/>
        <v>2015OB000460</v>
      </c>
      <c r="S664" t="str">
        <f t="shared" si="53"/>
        <v>2015NE000304</v>
      </c>
      <c r="T664" t="str">
        <f t="shared" si="54"/>
        <v>PAGAMENTO PARA VIABILIZAR REPASSE DE RECURSOS FEM II /2014 REF. A 2ª PARCELA CONFORME LEI Nº 15.335 DE 25/06/2014.AO MUNICIPIO DE FLORESTA/PE.CONSTRUÇÃO DA PRAÇA TRES MARIAS NA SEDE DO MUNICIPIO</v>
      </c>
      <c r="V664" s="75" t="b">
        <f>A664='[1]FEM 2'!C664</f>
        <v>1</v>
      </c>
    </row>
    <row r="665" spans="1:22" ht="54" customHeight="1" x14ac:dyDescent="0.35">
      <c r="A665" s="133" t="s">
        <v>4159</v>
      </c>
      <c r="B665" s="132">
        <v>42335</v>
      </c>
      <c r="C665" s="133">
        <v>11</v>
      </c>
      <c r="D665" s="133" t="s">
        <v>1394</v>
      </c>
      <c r="E665" s="133" t="s">
        <v>4160</v>
      </c>
      <c r="F665" s="133" t="s">
        <v>4138</v>
      </c>
      <c r="G665" s="133" t="s">
        <v>4147</v>
      </c>
      <c r="H665" s="133" t="s">
        <v>1998</v>
      </c>
      <c r="I665" s="133" t="s">
        <v>1032</v>
      </c>
      <c r="J665" s="417" t="s">
        <v>4148</v>
      </c>
      <c r="K665" s="134">
        <v>100943.76</v>
      </c>
      <c r="L665" s="135" t="s">
        <v>3205</v>
      </c>
      <c r="M665" s="135" t="s">
        <v>4161</v>
      </c>
      <c r="O665" s="75" t="s">
        <v>4665</v>
      </c>
      <c r="P665" s="78">
        <f t="shared" si="50"/>
        <v>100943.76</v>
      </c>
      <c r="Q665" s="16">
        <f t="shared" si="51"/>
        <v>42335</v>
      </c>
      <c r="R665" t="str">
        <f t="shared" si="52"/>
        <v>2015OB000461</v>
      </c>
      <c r="S665" t="str">
        <f t="shared" si="53"/>
        <v>2015NE000304</v>
      </c>
      <c r="T665" t="str">
        <f t="shared" si="54"/>
        <v>PAGAMENTO PARA VIABILIZAR REPASSE DE RECURSOS FEM II /2014 REF. A 2ª PARCELA CONFORME LEI Nº 15.335 DE 25/06/2014.AO MUNICIPIO DE FLORESTA/PE.PAVIMENTAÇÃO GRANITICA DAS RUAS PADRE FREDERICO E FORTUNATA GOMINHO E DA TRAVESSA PADRE FREDERICO NA SEDE DO MUNICIPIO</v>
      </c>
      <c r="V665" s="75" t="b">
        <f>A665='[1]FEM 2'!C665</f>
        <v>1</v>
      </c>
    </row>
    <row r="666" spans="1:22" ht="54" customHeight="1" x14ac:dyDescent="0.35">
      <c r="A666" s="133" t="s">
        <v>4162</v>
      </c>
      <c r="B666" s="132">
        <v>42335</v>
      </c>
      <c r="C666" s="133">
        <v>12</v>
      </c>
      <c r="D666" s="133" t="s">
        <v>1394</v>
      </c>
      <c r="E666" s="133" t="s">
        <v>4163</v>
      </c>
      <c r="F666" s="133" t="s">
        <v>4138</v>
      </c>
      <c r="G666" s="133" t="s">
        <v>4164</v>
      </c>
      <c r="H666" s="133" t="s">
        <v>1504</v>
      </c>
      <c r="I666" s="133" t="s">
        <v>910</v>
      </c>
      <c r="J666" s="417" t="s">
        <v>1505</v>
      </c>
      <c r="K666" s="134">
        <v>73403.320000000007</v>
      </c>
      <c r="L666" s="135" t="s">
        <v>3205</v>
      </c>
      <c r="M666" s="135" t="s">
        <v>4165</v>
      </c>
      <c r="O666" s="75" t="s">
        <v>4665</v>
      </c>
      <c r="P666" s="78">
        <f t="shared" si="50"/>
        <v>73403.320000000007</v>
      </c>
      <c r="Q666" s="16">
        <f t="shared" si="51"/>
        <v>42335</v>
      </c>
      <c r="R666" t="str">
        <f t="shared" si="52"/>
        <v>2015OB000462</v>
      </c>
      <c r="S666" t="str">
        <f t="shared" si="53"/>
        <v>2015NE000303</v>
      </c>
      <c r="T666" t="str">
        <f t="shared" si="54"/>
        <v>PAGAMENTO PARA VIABILIZAR REPASSE DE RECURSOS FEM II/2014.REF.A 2ª PARCELA CONFORME LEI Nº 15.335 DE 25/06/2014 AO MUNICIPIO DE BEZERROS/PE.CONSTRUÇÃO DO TERMINAL ALTERNATIVO DE TRANSPORTE DE PASSAGEIROS.</v>
      </c>
      <c r="V666" s="75" t="b">
        <f>A666='[1]FEM 2'!C666</f>
        <v>1</v>
      </c>
    </row>
    <row r="667" spans="1:22" ht="54" customHeight="1" x14ac:dyDescent="0.35">
      <c r="A667" s="133" t="s">
        <v>4166</v>
      </c>
      <c r="B667" s="132">
        <v>42335</v>
      </c>
      <c r="C667" s="133">
        <v>12</v>
      </c>
      <c r="D667" s="133" t="s">
        <v>1394</v>
      </c>
      <c r="E667" s="133" t="s">
        <v>4167</v>
      </c>
      <c r="F667" s="133" t="s">
        <v>4138</v>
      </c>
      <c r="G667" s="133" t="s">
        <v>4164</v>
      </c>
      <c r="H667" s="133" t="s">
        <v>1504</v>
      </c>
      <c r="I667" s="133" t="s">
        <v>908</v>
      </c>
      <c r="J667" s="417" t="s">
        <v>1505</v>
      </c>
      <c r="K667" s="134">
        <v>342762.1</v>
      </c>
      <c r="L667" s="135" t="s">
        <v>3205</v>
      </c>
      <c r="M667" s="135" t="s">
        <v>4168</v>
      </c>
      <c r="O667" s="75" t="s">
        <v>4665</v>
      </c>
      <c r="P667" s="78">
        <f t="shared" si="50"/>
        <v>342762.1</v>
      </c>
      <c r="Q667" s="16">
        <f t="shared" si="51"/>
        <v>42335</v>
      </c>
      <c r="R667" t="str">
        <f t="shared" si="52"/>
        <v>2015OB000463</v>
      </c>
      <c r="S667" t="str">
        <f t="shared" si="53"/>
        <v>2015NE000303</v>
      </c>
      <c r="T667" t="str">
        <f t="shared" si="54"/>
        <v>PAGAMENTO PARA VIABILIZAR REPASSE DE RECURSOS FEM II/2014.REF.A 2ª PARCELA CONFORME LEI Nº 15.335 DE 25/06/2014 AO MUNICIPIO DE BEZERROS/PE.PAVIMENTAÇÃO EM DIVERSAS RUAS.</v>
      </c>
      <c r="V667" s="75" t="b">
        <f>A667='[1]FEM 2'!C667</f>
        <v>1</v>
      </c>
    </row>
    <row r="668" spans="1:22" ht="54" customHeight="1" x14ac:dyDescent="0.35">
      <c r="A668" s="133" t="s">
        <v>4169</v>
      </c>
      <c r="B668" s="132">
        <v>42335</v>
      </c>
      <c r="C668" s="133">
        <v>11</v>
      </c>
      <c r="D668" s="133" t="s">
        <v>1394</v>
      </c>
      <c r="E668" s="133" t="s">
        <v>4170</v>
      </c>
      <c r="F668" s="133" t="s">
        <v>4138</v>
      </c>
      <c r="G668" s="133" t="s">
        <v>4171</v>
      </c>
      <c r="H668" s="133" t="s">
        <v>2733</v>
      </c>
      <c r="I668" s="133" t="s">
        <v>1310</v>
      </c>
      <c r="J668" s="417" t="s">
        <v>3413</v>
      </c>
      <c r="K668" s="134">
        <v>101131.97</v>
      </c>
      <c r="L668" s="135" t="s">
        <v>3634</v>
      </c>
      <c r="M668" s="135" t="s">
        <v>4172</v>
      </c>
      <c r="O668" s="75" t="s">
        <v>4665</v>
      </c>
      <c r="P668" s="78">
        <f t="shared" si="50"/>
        <v>101131.97</v>
      </c>
      <c r="Q668" s="16">
        <f t="shared" si="51"/>
        <v>42335</v>
      </c>
      <c r="R668" t="str">
        <f t="shared" si="52"/>
        <v>2015OB000464</v>
      </c>
      <c r="S668" t="str">
        <f t="shared" si="53"/>
        <v>2015NE000302</v>
      </c>
      <c r="T668" t="str">
        <f t="shared" si="54"/>
        <v>PAGAMENTO PARA VIABILIZAR REPASSE DE RECURSOS FEM II /2014 REF. A 3ª PARCELACONFORME LEI Nº 15.335 DE 25/06/2014.AO MUNICIPIO DE SERRITA/PE.PAVIMENTAÇÃO ASFALTICA NA RUA AMANCIO HORACIO E AVENIDA MAVIAEL DA FRANÇAS SAMPAIO,PAVIMENTAÇÃO EM PARALELEPIPEDO NAS VILAS DE JUÁ E IPUEIRA</v>
      </c>
      <c r="V668" s="75" t="b">
        <f>A668='[1]FEM 2'!C668</f>
        <v>1</v>
      </c>
    </row>
    <row r="669" spans="1:22" ht="54" customHeight="1" x14ac:dyDescent="0.35">
      <c r="A669" s="133" t="s">
        <v>4173</v>
      </c>
      <c r="B669" s="132">
        <v>42335</v>
      </c>
      <c r="C669" s="133">
        <v>11</v>
      </c>
      <c r="D669" s="133" t="s">
        <v>1394</v>
      </c>
      <c r="E669" s="133" t="s">
        <v>4174</v>
      </c>
      <c r="F669" s="133" t="s">
        <v>4138</v>
      </c>
      <c r="G669" s="133" t="s">
        <v>4175</v>
      </c>
      <c r="H669" s="133" t="s">
        <v>1672</v>
      </c>
      <c r="I669" s="133" t="s">
        <v>941</v>
      </c>
      <c r="J669" s="417" t="s">
        <v>1673</v>
      </c>
      <c r="K669" s="134">
        <v>140954.94</v>
      </c>
      <c r="L669" s="135" t="s">
        <v>3634</v>
      </c>
      <c r="M669" s="135" t="s">
        <v>4176</v>
      </c>
      <c r="O669" s="75" t="s">
        <v>4665</v>
      </c>
      <c r="P669" s="78">
        <f t="shared" si="50"/>
        <v>140954.94</v>
      </c>
      <c r="Q669" s="16">
        <f t="shared" si="51"/>
        <v>42335</v>
      </c>
      <c r="R669" t="str">
        <f t="shared" si="52"/>
        <v>2015OB000465</v>
      </c>
      <c r="S669" t="str">
        <f t="shared" si="53"/>
        <v>2015NE000301</v>
      </c>
      <c r="T669" t="str">
        <f t="shared" si="54"/>
        <v>PAGAMENTO PARA VIABILIZAR REPASSE DE RECURSOS FEM II/2014.REF.A 3ª PARCELA CONFORME LEI Nº 15.335 DE 25/06/2014 AO MUNICIPIO DE CABROBÓ/PE.CONSTRUÇÃO DE CALÇAMENTO NAS RUAS.</v>
      </c>
      <c r="V669" s="75" t="b">
        <f>A669='[1]FEM 2'!C669</f>
        <v>1</v>
      </c>
    </row>
    <row r="670" spans="1:22" ht="54" customHeight="1" x14ac:dyDescent="0.35">
      <c r="A670" s="133" t="s">
        <v>4177</v>
      </c>
      <c r="B670" s="132">
        <v>42335</v>
      </c>
      <c r="C670" s="133">
        <v>11</v>
      </c>
      <c r="D670" s="133" t="s">
        <v>1394</v>
      </c>
      <c r="E670" s="133" t="s">
        <v>4178</v>
      </c>
      <c r="F670" s="133" t="s">
        <v>4138</v>
      </c>
      <c r="G670" s="133" t="s">
        <v>4179</v>
      </c>
      <c r="H670" s="133" t="s">
        <v>2186</v>
      </c>
      <c r="I670" s="133" t="s">
        <v>1157</v>
      </c>
      <c r="J670" s="417" t="s">
        <v>3889</v>
      </c>
      <c r="K670" s="134">
        <v>23066.05</v>
      </c>
      <c r="L670" s="135" t="s">
        <v>3663</v>
      </c>
      <c r="M670" s="135" t="s">
        <v>4180</v>
      </c>
      <c r="O670" s="75" t="s">
        <v>4665</v>
      </c>
      <c r="P670" s="78">
        <f t="shared" si="50"/>
        <v>23066.05</v>
      </c>
      <c r="Q670" s="16">
        <f t="shared" si="51"/>
        <v>42335</v>
      </c>
      <c r="R670" t="str">
        <f t="shared" si="52"/>
        <v>2015OB000466</v>
      </c>
      <c r="S670" t="str">
        <f t="shared" si="53"/>
        <v>2015NE000300</v>
      </c>
      <c r="T670" t="str">
        <f t="shared" si="54"/>
        <v>PAGAMENTO PARA VIABILIZAR REPASSE DE RECURSOS FEM II /2014 REF. A 4ª PARCELA CONFORME LEI Nº 15.335 DE 25/06/2014.AO MUNICIPIO DE MOREILÂNDIA/PE.CONSTRUÇÃO DO MURO DA CRECHE DO LOTEAMENTO SANTA TERESINHA.</v>
      </c>
      <c r="V670" s="75" t="b">
        <f>A670='[1]FEM 2'!C670</f>
        <v>1</v>
      </c>
    </row>
    <row r="671" spans="1:22" ht="54" customHeight="1" x14ac:dyDescent="0.35">
      <c r="A671" s="133" t="s">
        <v>4181</v>
      </c>
      <c r="B671" s="132">
        <v>42335</v>
      </c>
      <c r="C671" s="133">
        <v>11</v>
      </c>
      <c r="D671" s="133" t="s">
        <v>1394</v>
      </c>
      <c r="E671" s="133" t="s">
        <v>4182</v>
      </c>
      <c r="F671" s="133" t="s">
        <v>4138</v>
      </c>
      <c r="G671" s="133" t="s">
        <v>4179</v>
      </c>
      <c r="H671" s="133" t="s">
        <v>2186</v>
      </c>
      <c r="I671" s="133" t="s">
        <v>1159</v>
      </c>
      <c r="J671" s="417" t="s">
        <v>3889</v>
      </c>
      <c r="K671" s="134">
        <v>18778.96</v>
      </c>
      <c r="L671" s="135" t="s">
        <v>3663</v>
      </c>
      <c r="M671" s="135" t="s">
        <v>4183</v>
      </c>
      <c r="O671" s="75" t="s">
        <v>4665</v>
      </c>
      <c r="P671" s="78">
        <f t="shared" si="50"/>
        <v>18778.96</v>
      </c>
      <c r="Q671" s="16">
        <f t="shared" si="51"/>
        <v>42335</v>
      </c>
      <c r="R671" t="str">
        <f t="shared" si="52"/>
        <v>2015OB000467</v>
      </c>
      <c r="S671" t="str">
        <f t="shared" si="53"/>
        <v>2015NE000300</v>
      </c>
      <c r="T671" t="str">
        <f t="shared" si="54"/>
        <v>PAGAMENTO PARA VIABILIZAR REPASSE DE RECURSOS FEM II /2014 REF. A 4ª PARCELA CONFORME LEI Nº 15.335 DE 25/06/2014.AO MUNICIPIO DE MOREILÂNDIA/PE.CONSTRUÇÃO DO MURO DA CRECHE DA RUA PEDRO RIBEIRO</v>
      </c>
      <c r="V671" s="75" t="b">
        <f>A671='[1]FEM 2'!C671</f>
        <v>1</v>
      </c>
    </row>
    <row r="672" spans="1:22" ht="54" customHeight="1" x14ac:dyDescent="0.35">
      <c r="A672" s="133" t="s">
        <v>4184</v>
      </c>
      <c r="B672" s="132">
        <v>42335</v>
      </c>
      <c r="C672" s="133">
        <v>11</v>
      </c>
      <c r="D672" s="133" t="s">
        <v>1394</v>
      </c>
      <c r="E672" s="133" t="s">
        <v>4185</v>
      </c>
      <c r="F672" s="133" t="s">
        <v>4138</v>
      </c>
      <c r="G672" s="133" t="s">
        <v>4179</v>
      </c>
      <c r="H672" s="133" t="s">
        <v>2186</v>
      </c>
      <c r="I672" s="133" t="s">
        <v>1160</v>
      </c>
      <c r="J672" s="417" t="s">
        <v>3889</v>
      </c>
      <c r="K672" s="134">
        <v>12172.26</v>
      </c>
      <c r="L672" s="135" t="s">
        <v>3663</v>
      </c>
      <c r="M672" s="135" t="s">
        <v>4186</v>
      </c>
      <c r="O672" s="75" t="s">
        <v>4665</v>
      </c>
      <c r="P672" s="78">
        <f t="shared" si="50"/>
        <v>12172.26</v>
      </c>
      <c r="Q672" s="16">
        <f t="shared" si="51"/>
        <v>42335</v>
      </c>
      <c r="R672" t="str">
        <f t="shared" si="52"/>
        <v>2015OB000468</v>
      </c>
      <c r="S672" t="str">
        <f t="shared" si="53"/>
        <v>2015NE000300</v>
      </c>
      <c r="T672" t="str">
        <f t="shared" si="54"/>
        <v>PAGAMENTO PARA VIABILIZAR REPASSE DE RECURSOS FEM II /2014 REF. A 4ª PARCELA CONFORME LEI Nº 15.335 DE 25/06/2014.AO MUNICIPIO DE MOREILÂNDIA/PE.CONSTRUÇÃO DO MURO DA QUADRA DE CARIRIMIRIM</v>
      </c>
      <c r="V672" s="75" t="b">
        <f>A672='[1]FEM 2'!C672</f>
        <v>1</v>
      </c>
    </row>
    <row r="673" spans="1:22" ht="54" customHeight="1" x14ac:dyDescent="0.35">
      <c r="A673" s="133" t="s">
        <v>4187</v>
      </c>
      <c r="B673" s="132">
        <v>42335</v>
      </c>
      <c r="C673" s="133">
        <v>11</v>
      </c>
      <c r="D673" s="133" t="s">
        <v>1394</v>
      </c>
      <c r="E673" s="133" t="s">
        <v>4188</v>
      </c>
      <c r="F673" s="133" t="s">
        <v>4138</v>
      </c>
      <c r="G673" s="133" t="s">
        <v>4189</v>
      </c>
      <c r="H673" s="133" t="s">
        <v>2447</v>
      </c>
      <c r="I673" s="133" t="s">
        <v>1059</v>
      </c>
      <c r="J673" s="417" t="s">
        <v>3246</v>
      </c>
      <c r="K673" s="134">
        <v>89579.86</v>
      </c>
      <c r="L673" s="135" t="s">
        <v>3634</v>
      </c>
      <c r="M673" s="135" t="s">
        <v>4190</v>
      </c>
      <c r="O673" s="75" t="s">
        <v>4665</v>
      </c>
      <c r="P673" s="78">
        <f t="shared" si="50"/>
        <v>89579.86</v>
      </c>
      <c r="Q673" s="16">
        <f t="shared" si="51"/>
        <v>42335</v>
      </c>
      <c r="R673" t="str">
        <f t="shared" si="52"/>
        <v>2015OB000469</v>
      </c>
      <c r="S673" t="str">
        <f t="shared" si="53"/>
        <v>2015NE000299</v>
      </c>
      <c r="T673" t="str">
        <f t="shared" si="54"/>
        <v>PAGAMENTO PARA VIABILIZAR REPASSE DE RECURSOS FEM II /2014 REF. A 3ª PARCELA CONFORME LEI Nº 15.335 DE 25/06/2014.AO MUNICIPIO DE IATI/PE.IMPLANTAÇÃO DO ATERRO SANITÁRIO.</v>
      </c>
      <c r="V673" s="75" t="b">
        <f>A673='[1]FEM 2'!C673</f>
        <v>1</v>
      </c>
    </row>
    <row r="674" spans="1:22" ht="54" customHeight="1" x14ac:dyDescent="0.35">
      <c r="A674" s="133" t="s">
        <v>4191</v>
      </c>
      <c r="B674" s="132">
        <v>42335</v>
      </c>
      <c r="C674" s="133">
        <v>11</v>
      </c>
      <c r="D674" s="133" t="s">
        <v>1394</v>
      </c>
      <c r="E674" s="133" t="s">
        <v>4192</v>
      </c>
      <c r="F674" s="133" t="s">
        <v>4138</v>
      </c>
      <c r="G674" s="133" t="s">
        <v>4189</v>
      </c>
      <c r="H674" s="133" t="s">
        <v>2447</v>
      </c>
      <c r="I674" s="133" t="s">
        <v>1059</v>
      </c>
      <c r="J674" s="417" t="s">
        <v>3246</v>
      </c>
      <c r="K674" s="134">
        <v>89579.86</v>
      </c>
      <c r="L674" s="135" t="s">
        <v>3663</v>
      </c>
      <c r="M674" s="135" t="s">
        <v>4193</v>
      </c>
      <c r="O674" s="75" t="s">
        <v>4665</v>
      </c>
      <c r="P674" s="78">
        <f t="shared" si="50"/>
        <v>89579.86</v>
      </c>
      <c r="Q674" s="16">
        <f t="shared" si="51"/>
        <v>42335</v>
      </c>
      <c r="R674" t="str">
        <f t="shared" si="52"/>
        <v>2015OB000470</v>
      </c>
      <c r="S674" t="str">
        <f t="shared" si="53"/>
        <v>2015NE000299</v>
      </c>
      <c r="T674" t="str">
        <f t="shared" si="54"/>
        <v>PAGAMENTO PARA VIABILIZAR REPASSE DE RECURSOS FEM II /2014 REF. A 4ª PARCELA CONFORME LEI Nº 15.335 DE 25/06/2014.AO MUNICIPIO DE IATI/PE.IMPLANTAÇÃO DO ATERRO SANITÁRIO.</v>
      </c>
      <c r="V674" s="75" t="b">
        <f>A674='[1]FEM 2'!C674</f>
        <v>1</v>
      </c>
    </row>
    <row r="675" spans="1:22" ht="54" customHeight="1" x14ac:dyDescent="0.35">
      <c r="A675" s="133" t="s">
        <v>4194</v>
      </c>
      <c r="B675" s="132">
        <v>42338</v>
      </c>
      <c r="C675" s="133">
        <v>12</v>
      </c>
      <c r="D675" s="133" t="s">
        <v>1394</v>
      </c>
      <c r="E675" s="133" t="s">
        <v>4195</v>
      </c>
      <c r="F675" s="133" t="s">
        <v>4196</v>
      </c>
      <c r="G675" s="133" t="s">
        <v>4197</v>
      </c>
      <c r="H675" s="133" t="s">
        <v>2484</v>
      </c>
      <c r="I675" s="133" t="s">
        <v>1067</v>
      </c>
      <c r="J675" s="417" t="s">
        <v>4198</v>
      </c>
      <c r="K675" s="134">
        <v>46525.89</v>
      </c>
      <c r="L675" s="135" t="s">
        <v>3205</v>
      </c>
      <c r="M675" s="135" t="s">
        <v>4199</v>
      </c>
      <c r="O675" s="75" t="s">
        <v>4665</v>
      </c>
      <c r="P675" s="78">
        <f t="shared" si="50"/>
        <v>46525.89</v>
      </c>
      <c r="Q675" s="16">
        <f t="shared" si="51"/>
        <v>42338</v>
      </c>
      <c r="R675" t="str">
        <f t="shared" si="52"/>
        <v>2015OB000474</v>
      </c>
      <c r="S675" t="str">
        <f t="shared" si="53"/>
        <v>2015NE000307</v>
      </c>
      <c r="T675" t="str">
        <f t="shared" si="54"/>
        <v>PAGAMENTO PARA VIABILIZAR REPASSE DE RECURSOS FEM II/2014.REF.A 2ª PARCELA CONFORME LEI Nº 15.335 DE 25/06/2014 AO MUNICIPIO DE IBIRAJUBA/PE.IMPLANTAÇÃO DA REDE DE ESGOTO E DRENAGEM LAGOA 1 E LAGOA 2</v>
      </c>
      <c r="V675" s="75" t="b">
        <f>A675='[1]FEM 2'!C675</f>
        <v>1</v>
      </c>
    </row>
    <row r="676" spans="1:22" ht="54" customHeight="1" x14ac:dyDescent="0.35">
      <c r="A676" s="133" t="s">
        <v>4200</v>
      </c>
      <c r="B676" s="132">
        <v>42338</v>
      </c>
      <c r="C676" s="133">
        <v>12</v>
      </c>
      <c r="D676" s="133" t="s">
        <v>1394</v>
      </c>
      <c r="E676" s="133" t="s">
        <v>4201</v>
      </c>
      <c r="F676" s="133" t="s">
        <v>4196</v>
      </c>
      <c r="G676" s="133" t="s">
        <v>4197</v>
      </c>
      <c r="H676" s="133" t="s">
        <v>2484</v>
      </c>
      <c r="I676" s="133" t="s">
        <v>1070</v>
      </c>
      <c r="J676" s="417" t="s">
        <v>4198</v>
      </c>
      <c r="K676" s="134">
        <v>35720.18</v>
      </c>
      <c r="L676" s="135" t="s">
        <v>3205</v>
      </c>
      <c r="M676" s="135" t="s">
        <v>4202</v>
      </c>
      <c r="O676" s="75" t="s">
        <v>4665</v>
      </c>
      <c r="P676" s="78">
        <f t="shared" si="50"/>
        <v>35720.18</v>
      </c>
      <c r="Q676" s="16">
        <f t="shared" si="51"/>
        <v>42338</v>
      </c>
      <c r="R676" t="str">
        <f t="shared" si="52"/>
        <v>2015OB000475</v>
      </c>
      <c r="S676" t="str">
        <f t="shared" si="53"/>
        <v>2015NE000307</v>
      </c>
      <c r="T676" t="str">
        <f t="shared" si="54"/>
        <v>PAGAMENTO PARA VIABILIZAR REPASSE DE RECURSOS FEM II/2014.REF.A 2ª PARCELA CONFORME LEI Nº 15.335 DE 25/06/2014 AO MUNICIPIO DE IBIRAJUBA/PECONSTRUÇÃO DA PRAÇA DO MULTIRÃO</v>
      </c>
      <c r="V676" s="75" t="b">
        <f>A676='[1]FEM 2'!C676</f>
        <v>1</v>
      </c>
    </row>
    <row r="677" spans="1:22" ht="54" customHeight="1" x14ac:dyDescent="0.35">
      <c r="A677" s="133" t="s">
        <v>4203</v>
      </c>
      <c r="B677" s="132">
        <v>42338</v>
      </c>
      <c r="C677" s="133">
        <v>12</v>
      </c>
      <c r="D677" s="133" t="s">
        <v>1394</v>
      </c>
      <c r="E677" s="133" t="s">
        <v>4204</v>
      </c>
      <c r="F677" s="133" t="s">
        <v>4196</v>
      </c>
      <c r="G677" s="133" t="s">
        <v>4197</v>
      </c>
      <c r="H677" s="133" t="s">
        <v>2484</v>
      </c>
      <c r="I677" s="133" t="s">
        <v>1069</v>
      </c>
      <c r="J677" s="417" t="s">
        <v>4198</v>
      </c>
      <c r="K677" s="134">
        <v>41651.24</v>
      </c>
      <c r="L677" s="135" t="s">
        <v>3205</v>
      </c>
      <c r="M677" s="135" t="s">
        <v>4205</v>
      </c>
      <c r="O677" s="75" t="s">
        <v>4665</v>
      </c>
      <c r="P677" s="78">
        <f t="shared" si="50"/>
        <v>41651.24</v>
      </c>
      <c r="Q677" s="16">
        <f t="shared" si="51"/>
        <v>42338</v>
      </c>
      <c r="R677" t="str">
        <f t="shared" si="52"/>
        <v>2015OB000476</v>
      </c>
      <c r="S677" t="str">
        <f t="shared" si="53"/>
        <v>2015NE000307</v>
      </c>
      <c r="T677" t="str">
        <f t="shared" si="54"/>
        <v>PAGAMENTO PARA VIABILIZAR REPASSE DE RECURSOS FEM II/2014.REF.A 2ª PARCELA CONFORME LEI Nº 15.335 DE 25/06/2014 AO MUNICIPIO DE IBIRAJUBA/PE.MANUTENÇÃO E AMPLIAÇÃO DO CEMITÉRIO MUNICIPAL.</v>
      </c>
      <c r="V677" s="75" t="b">
        <f>A677='[1]FEM 2'!C677</f>
        <v>1</v>
      </c>
    </row>
    <row r="678" spans="1:22" ht="54" customHeight="1" x14ac:dyDescent="0.35">
      <c r="A678" s="133" t="s">
        <v>4206</v>
      </c>
      <c r="B678" s="132">
        <v>42338</v>
      </c>
      <c r="C678" s="133">
        <v>11</v>
      </c>
      <c r="D678" s="133" t="s">
        <v>1394</v>
      </c>
      <c r="E678" s="133" t="s">
        <v>4207</v>
      </c>
      <c r="F678" s="133" t="s">
        <v>4196</v>
      </c>
      <c r="G678" s="133" t="s">
        <v>4208</v>
      </c>
      <c r="H678" s="133" t="s">
        <v>2683</v>
      </c>
      <c r="I678" s="133" t="s">
        <v>1345</v>
      </c>
      <c r="J678" s="417" t="s">
        <v>2684</v>
      </c>
      <c r="K678" s="134">
        <v>62230.97</v>
      </c>
      <c r="L678" s="135" t="s">
        <v>3205</v>
      </c>
      <c r="M678" s="135" t="s">
        <v>4209</v>
      </c>
      <c r="O678" s="75" t="s">
        <v>4665</v>
      </c>
      <c r="P678" s="78">
        <f t="shared" si="50"/>
        <v>62230.97</v>
      </c>
      <c r="Q678" s="16">
        <f t="shared" si="51"/>
        <v>42338</v>
      </c>
      <c r="R678" t="str">
        <f t="shared" si="52"/>
        <v>2015OB000477</v>
      </c>
      <c r="S678" t="str">
        <f t="shared" si="53"/>
        <v>2015NE000306</v>
      </c>
      <c r="T678" t="str">
        <f t="shared" si="54"/>
        <v>PAGAMENTO PARA VIABILIZAR REPASSE DE RECURSOS FEM II /2014 REF. A 2ª PARCELA CONFORME LEI Nº 15.335 DE 25/06/2014.AO MUNICIPIO DE TRIUNFO/PE.PAVIMENTAÇÃO EM PARALELEPIPEDO GRANITICOS NA RUA SEBASTIÃO MARTINS E RUA PROJETADA A.</v>
      </c>
      <c r="V678" s="75" t="b">
        <f>A678='[1]FEM 2'!C678</f>
        <v>1</v>
      </c>
    </row>
    <row r="679" spans="1:22" ht="54" customHeight="1" x14ac:dyDescent="0.35">
      <c r="A679" s="133" t="s">
        <v>4210</v>
      </c>
      <c r="B679" s="132">
        <v>42338</v>
      </c>
      <c r="C679" s="133">
        <v>11</v>
      </c>
      <c r="D679" s="133" t="s">
        <v>1394</v>
      </c>
      <c r="E679" s="133" t="s">
        <v>4211</v>
      </c>
      <c r="F679" s="133" t="s">
        <v>4196</v>
      </c>
      <c r="G679" s="133" t="s">
        <v>4208</v>
      </c>
      <c r="H679" s="133" t="s">
        <v>2683</v>
      </c>
      <c r="I679" s="133" t="s">
        <v>1347</v>
      </c>
      <c r="J679" s="417" t="s">
        <v>2684</v>
      </c>
      <c r="K679" s="134">
        <v>135498.93</v>
      </c>
      <c r="L679" s="135" t="s">
        <v>3205</v>
      </c>
      <c r="M679" s="135" t="s">
        <v>4212</v>
      </c>
      <c r="O679" s="75" t="s">
        <v>4665</v>
      </c>
      <c r="P679" s="78">
        <f t="shared" si="50"/>
        <v>135498.93</v>
      </c>
      <c r="Q679" s="16">
        <f t="shared" si="51"/>
        <v>42338</v>
      </c>
      <c r="R679" t="str">
        <f t="shared" si="52"/>
        <v>2015OB000478</v>
      </c>
      <c r="S679" t="str">
        <f t="shared" si="53"/>
        <v>2015NE000306</v>
      </c>
      <c r="T679" t="str">
        <f t="shared" si="54"/>
        <v>PAGAMENTO PARA VIABILIZAR REPASSE DE RECURSOS FEM II /2014 REF. A 2ª PARCELA CONFORME LEI Nº 15.335 DE 25/06/2014.AO MUNICIPIO DE TRIUNFO/PE.REFORMA DO MERCADO PÚBLICO.</v>
      </c>
      <c r="V679" s="75" t="b">
        <f>A679='[1]FEM 2'!C679</f>
        <v>1</v>
      </c>
    </row>
    <row r="680" spans="1:22" ht="54" customHeight="1" x14ac:dyDescent="0.35">
      <c r="A680" s="133" t="s">
        <v>4213</v>
      </c>
      <c r="B680" s="132">
        <v>42338</v>
      </c>
      <c r="C680" s="133">
        <v>11</v>
      </c>
      <c r="D680" s="133" t="s">
        <v>1394</v>
      </c>
      <c r="E680" s="133" t="s">
        <v>4214</v>
      </c>
      <c r="F680" s="133" t="s">
        <v>4196</v>
      </c>
      <c r="G680" s="133" t="s">
        <v>4208</v>
      </c>
      <c r="H680" s="133" t="s">
        <v>2683</v>
      </c>
      <c r="I680" s="133" t="s">
        <v>1346</v>
      </c>
      <c r="J680" s="417" t="s">
        <v>2684</v>
      </c>
      <c r="K680" s="134">
        <v>28685.06</v>
      </c>
      <c r="L680" s="135" t="s">
        <v>3205</v>
      </c>
      <c r="M680" s="135" t="s">
        <v>4215</v>
      </c>
      <c r="O680" s="75" t="s">
        <v>4665</v>
      </c>
      <c r="P680" s="78">
        <f t="shared" si="50"/>
        <v>28685.06</v>
      </c>
      <c r="Q680" s="16">
        <f t="shared" si="51"/>
        <v>42338</v>
      </c>
      <c r="R680" t="str">
        <f t="shared" si="52"/>
        <v>2015OB000479</v>
      </c>
      <c r="S680" t="str">
        <f t="shared" si="53"/>
        <v>2015NE000306</v>
      </c>
      <c r="T680" t="str">
        <f t="shared" si="54"/>
        <v>PAGAMENTO PARA VIABILIZAR REPASSE DE RECURSOS FEM II /2014 REF. A 2ª PARCELA CONFORME LEI Nº 15.335 DE 25/06/2014.AO MUNICIPIO DE TRIUNFO/PE.2ª ETAPA DE REFORMA E AMPLIAÇÃO DA MATERNIDADE FELINDO WANDERLEY</v>
      </c>
      <c r="V680" s="75" t="b">
        <f>A680='[1]FEM 2'!C680</f>
        <v>1</v>
      </c>
    </row>
    <row r="681" spans="1:22" ht="54" customHeight="1" x14ac:dyDescent="0.35">
      <c r="A681" s="133" t="s">
        <v>4216</v>
      </c>
      <c r="B681" s="132">
        <v>42338</v>
      </c>
      <c r="C681" s="133">
        <v>12</v>
      </c>
      <c r="D681" s="133" t="s">
        <v>1394</v>
      </c>
      <c r="E681" s="133" t="s">
        <v>4217</v>
      </c>
      <c r="F681" s="133" t="s">
        <v>4218</v>
      </c>
      <c r="G681" s="133" t="s">
        <v>4219</v>
      </c>
      <c r="H681" s="133" t="s">
        <v>1411</v>
      </c>
      <c r="I681" s="133" t="s">
        <v>4220</v>
      </c>
      <c r="J681" s="417" t="s">
        <v>1412</v>
      </c>
      <c r="K681" s="134">
        <v>416430.87</v>
      </c>
      <c r="L681" s="135" t="s">
        <v>3205</v>
      </c>
      <c r="M681" s="135" t="s">
        <v>4221</v>
      </c>
      <c r="O681" s="75" t="s">
        <v>4665</v>
      </c>
      <c r="P681" s="78">
        <f t="shared" si="50"/>
        <v>416430.87</v>
      </c>
      <c r="Q681" s="16">
        <f t="shared" si="51"/>
        <v>42338</v>
      </c>
      <c r="R681" t="str">
        <f t="shared" si="52"/>
        <v>2015OB000483</v>
      </c>
      <c r="S681" t="str">
        <f t="shared" si="53"/>
        <v>2015NE000290</v>
      </c>
      <c r="T681" t="str">
        <f t="shared" si="54"/>
        <v>PAGAMENTO P/ VIABILIZAR REPASSE DE RECURSOS FEM II/2014.REF.A 2ª PARCELA CONFORME LEI Nº 15.335 DE 25/06/2015 AO MUNICIPIO DE ARARIPINA/PE PAVIMENTAÇÃO ASFALTICA EM CBUQ EM DIVERSAS RUAS.</v>
      </c>
      <c r="V681" s="75" t="b">
        <f>A681='[1]FEM 2'!C681</f>
        <v>1</v>
      </c>
    </row>
    <row r="682" spans="1:22" ht="54" customHeight="1" x14ac:dyDescent="0.35">
      <c r="A682" s="133" t="s">
        <v>4222</v>
      </c>
      <c r="B682" s="132">
        <v>42339</v>
      </c>
      <c r="C682" s="133">
        <v>11</v>
      </c>
      <c r="D682" s="133" t="s">
        <v>1394</v>
      </c>
      <c r="E682" s="133" t="s">
        <v>4223</v>
      </c>
      <c r="F682" s="133" t="s">
        <v>1396</v>
      </c>
      <c r="G682" s="133" t="s">
        <v>4224</v>
      </c>
      <c r="H682" s="133" t="s">
        <v>1405</v>
      </c>
      <c r="I682" s="133" t="s">
        <v>874</v>
      </c>
      <c r="J682" s="417" t="s">
        <v>3447</v>
      </c>
      <c r="K682" s="134">
        <v>180857.4</v>
      </c>
      <c r="L682" s="135" t="s">
        <v>3634</v>
      </c>
      <c r="M682" s="135" t="s">
        <v>4225</v>
      </c>
      <c r="O682" s="75" t="s">
        <v>4665</v>
      </c>
      <c r="P682" s="78">
        <f t="shared" si="50"/>
        <v>180857.4</v>
      </c>
      <c r="Q682" s="16">
        <f t="shared" si="51"/>
        <v>42339</v>
      </c>
      <c r="R682" t="str">
        <f t="shared" si="52"/>
        <v>2015OB000486</v>
      </c>
      <c r="S682" t="str">
        <f t="shared" si="53"/>
        <v>2015NE000311</v>
      </c>
      <c r="T682" t="str">
        <f t="shared" si="54"/>
        <v>PAGAMENTO PARA VIABILIZAR REPASSE DE RECURSOS FEM II /2014 REF. A 3ª PARCELA CONFORME LEI Nº 15.335 DE 25/06/2014.AO MUNICIPIO DE AROÇOABA/PE.PAVIMENTAÇÃO E O CALÇAMENTO DE DIVERSAS RUAS COM PARALELEPIPEDOS DE PEDRAS GRANITICA.</v>
      </c>
      <c r="V682" s="75" t="b">
        <f>A682='[1]FEM 2'!C682</f>
        <v>1</v>
      </c>
    </row>
    <row r="683" spans="1:22" ht="54" customHeight="1" x14ac:dyDescent="0.35">
      <c r="A683" s="133" t="s">
        <v>4226</v>
      </c>
      <c r="B683" s="132">
        <v>42339</v>
      </c>
      <c r="C683" s="133">
        <v>11</v>
      </c>
      <c r="D683" s="133" t="s">
        <v>1394</v>
      </c>
      <c r="E683" s="133" t="s">
        <v>4227</v>
      </c>
      <c r="F683" s="133" t="s">
        <v>1396</v>
      </c>
      <c r="G683" s="133" t="s">
        <v>4228</v>
      </c>
      <c r="H683" s="133" t="s">
        <v>3185</v>
      </c>
      <c r="I683" s="133" t="s">
        <v>965</v>
      </c>
      <c r="J683" s="417" t="s">
        <v>3504</v>
      </c>
      <c r="K683" s="134">
        <v>210173.24</v>
      </c>
      <c r="L683" s="135" t="s">
        <v>3634</v>
      </c>
      <c r="M683" s="135" t="s">
        <v>4229</v>
      </c>
      <c r="O683" s="75" t="s">
        <v>4665</v>
      </c>
      <c r="P683" s="78">
        <f t="shared" si="50"/>
        <v>210173.24</v>
      </c>
      <c r="Q683" s="16">
        <f t="shared" si="51"/>
        <v>42339</v>
      </c>
      <c r="R683" t="str">
        <f t="shared" si="52"/>
        <v>2015OB000487</v>
      </c>
      <c r="S683" t="str">
        <f t="shared" si="53"/>
        <v>2015NE000312</v>
      </c>
      <c r="T683" t="str">
        <f t="shared" si="54"/>
        <v>PAGAMENTO PARA VIABILIZAR REPASSE DE RECURSOS FEM II /2014 REF. A 3ª PARCELA CONFORME LEI Nº 15.335 DE 25/06/2014.AO MUNICIPIO DE CANHOTINHO/PE.RECUPERAÇÃO DE ESTRADAS VICINAIS NO MUNICIPIO.</v>
      </c>
      <c r="V683" s="75" t="b">
        <f>A683='[1]FEM 2'!C683</f>
        <v>1</v>
      </c>
    </row>
    <row r="684" spans="1:22" ht="54" customHeight="1" x14ac:dyDescent="0.35">
      <c r="A684" s="133" t="s">
        <v>4230</v>
      </c>
      <c r="B684" s="132">
        <v>42339</v>
      </c>
      <c r="C684" s="133">
        <v>11</v>
      </c>
      <c r="D684" s="133" t="s">
        <v>1394</v>
      </c>
      <c r="E684" s="133" t="s">
        <v>4231</v>
      </c>
      <c r="F684" s="133" t="s">
        <v>1396</v>
      </c>
      <c r="G684" s="133" t="s">
        <v>4232</v>
      </c>
      <c r="H684" s="133" t="s">
        <v>2113</v>
      </c>
      <c r="I684" s="133" t="s">
        <v>1102</v>
      </c>
      <c r="J684" s="417" t="s">
        <v>2114</v>
      </c>
      <c r="K684" s="134">
        <v>37508.58</v>
      </c>
      <c r="L684" s="135" t="s">
        <v>3634</v>
      </c>
      <c r="M684" s="135" t="s">
        <v>4233</v>
      </c>
      <c r="O684" s="75" t="s">
        <v>4665</v>
      </c>
      <c r="P684" s="78">
        <f t="shared" si="50"/>
        <v>37508.58</v>
      </c>
      <c r="Q684" s="16">
        <f t="shared" si="51"/>
        <v>42339</v>
      </c>
      <c r="R684" t="str">
        <f t="shared" si="52"/>
        <v>2015OB000488</v>
      </c>
      <c r="S684" t="str">
        <f t="shared" si="53"/>
        <v>2015NE000314</v>
      </c>
      <c r="T684" t="str">
        <f t="shared" si="54"/>
        <v>PAGAMENTO PARA VIABILIZAR REPASSE DE RECURSOS FEM II /2014 REF. A 3ª PARCELA CONFORME LEI Nº 15.335 DE 25/06/2014.AO MUNICIPIO DE ITAPETIM/PE.CONSTRUÇÃO DE PONTE.</v>
      </c>
      <c r="V684" s="75" t="b">
        <f>A684='[1]FEM 2'!C684</f>
        <v>1</v>
      </c>
    </row>
    <row r="685" spans="1:22" ht="54" customHeight="1" x14ac:dyDescent="0.35">
      <c r="A685" s="133" t="s">
        <v>4234</v>
      </c>
      <c r="B685" s="132">
        <v>42339</v>
      </c>
      <c r="C685" s="133">
        <v>12</v>
      </c>
      <c r="D685" s="133" t="s">
        <v>1394</v>
      </c>
      <c r="E685" s="133" t="s">
        <v>4235</v>
      </c>
      <c r="F685" s="133" t="s">
        <v>1396</v>
      </c>
      <c r="G685" s="133" t="s">
        <v>4236</v>
      </c>
      <c r="H685" s="133" t="s">
        <v>1453</v>
      </c>
      <c r="I685" s="133" t="s">
        <v>888</v>
      </c>
      <c r="J685" s="417" t="s">
        <v>1454</v>
      </c>
      <c r="K685" s="134">
        <v>202246.57</v>
      </c>
      <c r="L685" s="135" t="s">
        <v>3634</v>
      </c>
      <c r="M685" s="135" t="s">
        <v>4237</v>
      </c>
      <c r="O685" s="75" t="s">
        <v>4665</v>
      </c>
      <c r="P685" s="78">
        <f t="shared" si="50"/>
        <v>202246.57</v>
      </c>
      <c r="Q685" s="16">
        <f t="shared" si="51"/>
        <v>42339</v>
      </c>
      <c r="R685" t="str">
        <f t="shared" si="52"/>
        <v>2015OB000489</v>
      </c>
      <c r="S685" t="str">
        <f t="shared" si="53"/>
        <v>2015NE000321</v>
      </c>
      <c r="T685" t="str">
        <f t="shared" si="54"/>
        <v>PAGAMENTO PARA VIABILIZAR REPASSE DE RECURSOS FEM II /2014 REF. A 3ª PARCELA CONFORME LEI Nº 15.335 DE 25/06/2014.AO MUNICIPIO DE BARREIROS/PE.PAVIMENTAÇÃO EM PARALELEPIPEDOS EM DIVERSAS RUAS.-</v>
      </c>
      <c r="V685" s="75" t="b">
        <f>A685='[1]FEM 2'!C685</f>
        <v>1</v>
      </c>
    </row>
    <row r="686" spans="1:22" ht="54" customHeight="1" x14ac:dyDescent="0.35">
      <c r="A686" s="133" t="s">
        <v>4238</v>
      </c>
      <c r="B686" s="132">
        <v>42339</v>
      </c>
      <c r="C686" s="133">
        <v>11</v>
      </c>
      <c r="D686" s="133" t="s">
        <v>1394</v>
      </c>
      <c r="E686" s="133" t="s">
        <v>4239</v>
      </c>
      <c r="F686" s="133" t="s">
        <v>1396</v>
      </c>
      <c r="G686" s="133" t="s">
        <v>4240</v>
      </c>
      <c r="H686" s="133" t="s">
        <v>1730</v>
      </c>
      <c r="I686" s="133" t="s">
        <v>840</v>
      </c>
      <c r="J686" s="417" t="s">
        <v>1731</v>
      </c>
      <c r="K686" s="134">
        <v>55444.58</v>
      </c>
      <c r="L686" s="135" t="s">
        <v>3634</v>
      </c>
      <c r="M686" s="135" t="s">
        <v>4241</v>
      </c>
      <c r="O686" s="75" t="s">
        <v>4665</v>
      </c>
      <c r="P686" s="78">
        <f t="shared" si="50"/>
        <v>55444.58</v>
      </c>
      <c r="Q686" s="16">
        <f t="shared" si="51"/>
        <v>42339</v>
      </c>
      <c r="R686" t="str">
        <f t="shared" si="52"/>
        <v>2015OB000490</v>
      </c>
      <c r="S686" t="str">
        <f t="shared" si="53"/>
        <v>2015NE000320</v>
      </c>
      <c r="T686" t="str">
        <f t="shared" si="54"/>
        <v>PAGAMENTO PARA VIABILIZAR REPASSE DE RECURSOS FEM II /2014 REF. A 3ª PARCELA CONFORME LEI Nº 15.335 DE 25/06/2014.AO MUNICIPIO DE AFOGADOS DA INGAZEIRA/PE.INFRAESTRUTURA DE APOIO A COMERCIALIZAÇÃO DE ANIMAIS NO MUNICIPIO.</v>
      </c>
      <c r="V686" s="75" t="b">
        <f>A686='[1]FEM 2'!C686</f>
        <v>1</v>
      </c>
    </row>
    <row r="687" spans="1:22" ht="54" customHeight="1" x14ac:dyDescent="0.35">
      <c r="A687" s="133" t="s">
        <v>4242</v>
      </c>
      <c r="B687" s="132">
        <v>42339</v>
      </c>
      <c r="C687" s="133">
        <v>11</v>
      </c>
      <c r="D687" s="133" t="s">
        <v>1394</v>
      </c>
      <c r="E687" s="133" t="s">
        <v>4243</v>
      </c>
      <c r="F687" s="133" t="s">
        <v>1396</v>
      </c>
      <c r="G687" s="133" t="s">
        <v>4244</v>
      </c>
      <c r="H687" s="133" t="s">
        <v>2948</v>
      </c>
      <c r="I687" s="133" t="s">
        <v>1291</v>
      </c>
      <c r="J687" s="417" t="s">
        <v>3509</v>
      </c>
      <c r="K687" s="134">
        <v>53663.72</v>
      </c>
      <c r="L687" s="135" t="s">
        <v>3634</v>
      </c>
      <c r="M687" s="135" t="s">
        <v>4245</v>
      </c>
      <c r="O687" s="75" t="s">
        <v>4665</v>
      </c>
      <c r="P687" s="78">
        <f t="shared" si="50"/>
        <v>53663.72</v>
      </c>
      <c r="Q687" s="16">
        <f t="shared" si="51"/>
        <v>42339</v>
      </c>
      <c r="R687" t="str">
        <f t="shared" si="52"/>
        <v>2015OB000491</v>
      </c>
      <c r="S687" t="str">
        <f t="shared" si="53"/>
        <v>2015NE000319</v>
      </c>
      <c r="T687" t="str">
        <f t="shared" si="54"/>
        <v>PAGAMENTO PARA VIABILIZAR REPASSE DE RECURSOS FEM II /2014 REF. A 3ª PARCELA CONFORME LEI Nº 15.335 DE 25/06/2014.AO MUNICIPIO DE SÃO JOÃO/PE.PARQUE DE EXPOSIÇÃO DE ANIMAIS.</v>
      </c>
      <c r="V687" s="75" t="b">
        <f>A687='[1]FEM 2'!C687</f>
        <v>1</v>
      </c>
    </row>
    <row r="688" spans="1:22" ht="54" customHeight="1" x14ac:dyDescent="0.35">
      <c r="A688" s="133" t="s">
        <v>4246</v>
      </c>
      <c r="B688" s="132">
        <v>42339</v>
      </c>
      <c r="C688" s="133">
        <v>12</v>
      </c>
      <c r="D688" s="133" t="s">
        <v>1394</v>
      </c>
      <c r="E688" s="133" t="s">
        <v>4247</v>
      </c>
      <c r="F688" s="133" t="s">
        <v>1396</v>
      </c>
      <c r="G688" s="133" t="s">
        <v>4248</v>
      </c>
      <c r="H688" s="133" t="s">
        <v>2645</v>
      </c>
      <c r="I688" s="133" t="s">
        <v>1339</v>
      </c>
      <c r="J688" s="417" t="s">
        <v>2646</v>
      </c>
      <c r="K688" s="134">
        <v>90565.99</v>
      </c>
      <c r="L688" s="135" t="s">
        <v>3634</v>
      </c>
      <c r="M688" s="135" t="s">
        <v>4249</v>
      </c>
      <c r="O688" s="75" t="s">
        <v>4665</v>
      </c>
      <c r="P688" s="78">
        <f t="shared" si="50"/>
        <v>90565.99</v>
      </c>
      <c r="Q688" s="16">
        <f t="shared" si="51"/>
        <v>42339</v>
      </c>
      <c r="R688" t="str">
        <f t="shared" si="52"/>
        <v>2015OB000492</v>
      </c>
      <c r="S688" t="str">
        <f t="shared" si="53"/>
        <v>2015NE000318</v>
      </c>
      <c r="T688" t="str">
        <f t="shared" si="54"/>
        <v>PAGAMENTO PARA VIABILIZAR REPASSE DE RECURSOS FEM II /2014 REF. A 3ª PARCELA CONFORME LEI Nº 15.335 DE 25/06/2014.AO MUNICIPIO DE TERRA NOVA/PE DRENAGEM SUPERFICIAL DE ÁGUAS PLUVIAIS E PAVIMENTAÇÃO DE VIAS</v>
      </c>
      <c r="V688" s="75" t="b">
        <f>A688='[1]FEM 2'!C688</f>
        <v>1</v>
      </c>
    </row>
    <row r="689" spans="1:22" ht="54" customHeight="1" x14ac:dyDescent="0.35">
      <c r="A689" s="133" t="s">
        <v>4250</v>
      </c>
      <c r="B689" s="132">
        <v>42339</v>
      </c>
      <c r="C689" s="133">
        <v>11</v>
      </c>
      <c r="D689" s="133" t="s">
        <v>1394</v>
      </c>
      <c r="E689" s="133" t="s">
        <v>4251</v>
      </c>
      <c r="F689" s="133" t="s">
        <v>1396</v>
      </c>
      <c r="G689" s="133" t="s">
        <v>4252</v>
      </c>
      <c r="H689" s="133" t="s">
        <v>1913</v>
      </c>
      <c r="I689" s="133" t="s">
        <v>1018</v>
      </c>
      <c r="J689" s="417" t="s">
        <v>3204</v>
      </c>
      <c r="K689" s="134">
        <v>99084.479999999996</v>
      </c>
      <c r="L689" s="135" t="s">
        <v>3634</v>
      </c>
      <c r="M689" s="135" t="s">
        <v>4253</v>
      </c>
      <c r="O689" s="75" t="s">
        <v>4665</v>
      </c>
      <c r="P689" s="78">
        <f t="shared" si="50"/>
        <v>99084.479999999996</v>
      </c>
      <c r="Q689" s="16">
        <f t="shared" si="51"/>
        <v>42339</v>
      </c>
      <c r="R689" t="str">
        <f t="shared" si="52"/>
        <v>2015OB000493</v>
      </c>
      <c r="S689" t="str">
        <f t="shared" si="53"/>
        <v>2015NE000317</v>
      </c>
      <c r="T689" t="str">
        <f t="shared" si="54"/>
        <v>PAGAMENTO PARA VIABILIZAR REPASSE DE RECURSOS FEM II /2014 REF. A 3ª PARCELA CONFORME LEI Nº 15.335 DE 25/06/2014.AO MUNICIPIO DE EXÚ/PE.PAVIMENTAÇÃO EM PARALELEPIPEDO GRANITICO.</v>
      </c>
      <c r="V689" s="75" t="b">
        <f>A689='[1]FEM 2'!C689</f>
        <v>1</v>
      </c>
    </row>
    <row r="690" spans="1:22" ht="54" customHeight="1" x14ac:dyDescent="0.35">
      <c r="A690" s="133" t="s">
        <v>4254</v>
      </c>
      <c r="B690" s="132">
        <v>42339</v>
      </c>
      <c r="C690" s="133">
        <v>12</v>
      </c>
      <c r="D690" s="133" t="s">
        <v>1394</v>
      </c>
      <c r="E690" s="133" t="s">
        <v>4255</v>
      </c>
      <c r="F690" s="133" t="s">
        <v>1396</v>
      </c>
      <c r="G690" s="133" t="s">
        <v>4256</v>
      </c>
      <c r="H690" s="133" t="s">
        <v>1420</v>
      </c>
      <c r="I690" s="133" t="s">
        <v>884</v>
      </c>
      <c r="J690" s="417" t="s">
        <v>3808</v>
      </c>
      <c r="K690" s="134">
        <v>37301.050000000003</v>
      </c>
      <c r="L690" s="135" t="s">
        <v>3634</v>
      </c>
      <c r="M690" s="135" t="s">
        <v>4257</v>
      </c>
      <c r="O690" s="75" t="s">
        <v>4665</v>
      </c>
      <c r="P690" s="78">
        <f t="shared" si="50"/>
        <v>37301.050000000003</v>
      </c>
      <c r="Q690" s="16">
        <f t="shared" si="51"/>
        <v>42339</v>
      </c>
      <c r="R690" t="str">
        <f t="shared" si="52"/>
        <v>2015OB000494</v>
      </c>
      <c r="S690" t="str">
        <f t="shared" si="53"/>
        <v>2015NE000316</v>
      </c>
      <c r="T690" t="str">
        <f t="shared" si="54"/>
        <v>PAGAMENTO PARA VIABILIZAR REPASSE DE RECURSOS FEM II /2014 REF. A 3ª PARCELA CONFORME LEI Nº 15.335 DE 25/06/2014.AO MUNICIPIO DE ARCOVERDE/PE.REVITALIZAÇÃO DA PRAÇA REDONDA</v>
      </c>
      <c r="V690" s="75" t="b">
        <f>A690='[1]FEM 2'!C690</f>
        <v>1</v>
      </c>
    </row>
    <row r="691" spans="1:22" ht="54" customHeight="1" x14ac:dyDescent="0.35">
      <c r="A691" s="133" t="s">
        <v>4258</v>
      </c>
      <c r="B691" s="132">
        <v>42339</v>
      </c>
      <c r="C691" s="133">
        <v>11</v>
      </c>
      <c r="D691" s="133" t="s">
        <v>1394</v>
      </c>
      <c r="E691" s="133" t="s">
        <v>4259</v>
      </c>
      <c r="F691" s="133" t="s">
        <v>1396</v>
      </c>
      <c r="G691" s="133" t="s">
        <v>4260</v>
      </c>
      <c r="H691" s="133" t="s">
        <v>3151</v>
      </c>
      <c r="I691" s="133" t="s">
        <v>1155</v>
      </c>
      <c r="J691" s="417" t="s">
        <v>3352</v>
      </c>
      <c r="K691" s="134">
        <v>30263.01</v>
      </c>
      <c r="L691" s="135" t="s">
        <v>3634</v>
      </c>
      <c r="M691" s="135" t="s">
        <v>4261</v>
      </c>
      <c r="O691" s="75" t="s">
        <v>4665</v>
      </c>
      <c r="P691" s="78">
        <f t="shared" si="50"/>
        <v>30263.01</v>
      </c>
      <c r="Q691" s="16">
        <f t="shared" si="51"/>
        <v>42339</v>
      </c>
      <c r="R691" t="str">
        <f t="shared" si="52"/>
        <v>2015OB000495</v>
      </c>
      <c r="S691" t="str">
        <f t="shared" si="53"/>
        <v>2015NE000315</v>
      </c>
      <c r="T691" t="str">
        <f t="shared" si="54"/>
        <v>PAGAMENTO PARA VIABILIZAR REPASSE DE RECURSOS FEM II /2014 REF. A 3ª PARCELACONFORME LEI Nº 15.335 DE 25/06/2014.AO MUNICIPIO DE MIRANDIBA/PE.PAVIMENTAÇÃO EM PARALELEPIPEDO GRANITICO E URBANIZAÇÃO DA PRAÇA.</v>
      </c>
      <c r="V691" s="75" t="b">
        <f>A691='[1]FEM 2'!C691</f>
        <v>1</v>
      </c>
    </row>
    <row r="692" spans="1:22" ht="54" customHeight="1" x14ac:dyDescent="0.35">
      <c r="A692" s="133" t="s">
        <v>4262</v>
      </c>
      <c r="B692" s="132">
        <v>42339</v>
      </c>
      <c r="C692" s="133">
        <v>11</v>
      </c>
      <c r="D692" s="133" t="s">
        <v>1394</v>
      </c>
      <c r="E692" s="133" t="s">
        <v>4263</v>
      </c>
      <c r="F692" s="133" t="s">
        <v>1396</v>
      </c>
      <c r="G692" s="133" t="s">
        <v>4260</v>
      </c>
      <c r="H692" s="133" t="s">
        <v>3151</v>
      </c>
      <c r="I692" s="133" t="s">
        <v>1154</v>
      </c>
      <c r="J692" s="417" t="s">
        <v>3352</v>
      </c>
      <c r="K692" s="134">
        <v>120624.83</v>
      </c>
      <c r="L692" s="135" t="s">
        <v>3634</v>
      </c>
      <c r="M692" s="135" t="s">
        <v>4264</v>
      </c>
      <c r="O692" s="75" t="s">
        <v>4665</v>
      </c>
      <c r="P692" s="78">
        <f t="shared" si="50"/>
        <v>120624.83</v>
      </c>
      <c r="Q692" s="16">
        <f t="shared" si="51"/>
        <v>42339</v>
      </c>
      <c r="R692" t="str">
        <f t="shared" si="52"/>
        <v>2015OB000496</v>
      </c>
      <c r="S692" t="str">
        <f t="shared" si="53"/>
        <v>2015NE000315</v>
      </c>
      <c r="T692" t="str">
        <f t="shared" si="54"/>
        <v>PAGAMENTO PARA VIABILIZAR REPASSE DE RECURSOS FEM II /2014 REF. A 3ª PARCELA CONFORME LEI Nº 15.335 DE 25/06/2014.AO MUNICIPIO DE MIRANDIBA/PE.PAVIMENTAÇÃO EM PARALELEPIPEDO GRANITICO</v>
      </c>
      <c r="V692" s="75" t="b">
        <f>A692='[1]FEM 2'!C692</f>
        <v>1</v>
      </c>
    </row>
    <row r="693" spans="1:22" ht="54" customHeight="1" x14ac:dyDescent="0.35">
      <c r="A693" s="133" t="s">
        <v>4265</v>
      </c>
      <c r="B693" s="132">
        <v>42340</v>
      </c>
      <c r="C693" s="133">
        <v>11</v>
      </c>
      <c r="D693" s="133" t="s">
        <v>1394</v>
      </c>
      <c r="E693" s="133" t="s">
        <v>4266</v>
      </c>
      <c r="F693" s="133" t="s">
        <v>1479</v>
      </c>
      <c r="G693" s="133" t="s">
        <v>4232</v>
      </c>
      <c r="H693" s="133" t="s">
        <v>2113</v>
      </c>
      <c r="I693" s="133" t="s">
        <v>1102</v>
      </c>
      <c r="J693" s="417" t="s">
        <v>2114</v>
      </c>
      <c r="K693" s="134">
        <v>37508.58</v>
      </c>
      <c r="L693" s="135" t="s">
        <v>3663</v>
      </c>
      <c r="M693" s="135" t="s">
        <v>4267</v>
      </c>
      <c r="O693" s="75" t="s">
        <v>4665</v>
      </c>
      <c r="P693" s="78">
        <f t="shared" si="50"/>
        <v>37508.58</v>
      </c>
      <c r="Q693" s="16">
        <f t="shared" si="51"/>
        <v>42340</v>
      </c>
      <c r="R693" t="str">
        <f t="shared" si="52"/>
        <v>2015OB000497</v>
      </c>
      <c r="S693" t="str">
        <f t="shared" si="53"/>
        <v>2015NE000314</v>
      </c>
      <c r="T693" t="str">
        <f t="shared" si="54"/>
        <v>LIQUIDAÇÃO PARA VIABILIZAR REPASSE DE RECURSOS FEM II /2014 REF. A 4ª PARCELA CONFORME LEI Nº 15.335 DE 25/06/2014.AO MUNICIPIO DE ITAPETIM/PE.CONSTRUÇÃO DE PONTE.</v>
      </c>
      <c r="V693" s="75" t="b">
        <f>A693='[1]FEM 2'!C693</f>
        <v>1</v>
      </c>
    </row>
    <row r="694" spans="1:22" ht="54" customHeight="1" x14ac:dyDescent="0.35">
      <c r="A694" s="133" t="s">
        <v>4268</v>
      </c>
      <c r="B694" s="132">
        <v>42340</v>
      </c>
      <c r="C694" s="133">
        <v>11</v>
      </c>
      <c r="D694" s="133" t="s">
        <v>1394</v>
      </c>
      <c r="E694" s="133" t="s">
        <v>4269</v>
      </c>
      <c r="F694" s="133" t="s">
        <v>1479</v>
      </c>
      <c r="G694" s="133" t="s">
        <v>4270</v>
      </c>
      <c r="H694" s="133" t="s">
        <v>1595</v>
      </c>
      <c r="I694" s="133" t="s">
        <v>918</v>
      </c>
      <c r="J694" s="417" t="s">
        <v>1596</v>
      </c>
      <c r="K694" s="134">
        <v>21008.57</v>
      </c>
      <c r="L694" s="135" t="s">
        <v>3634</v>
      </c>
      <c r="M694" s="135" t="s">
        <v>4271</v>
      </c>
      <c r="O694" s="75" t="s">
        <v>4665</v>
      </c>
      <c r="P694" s="78">
        <f t="shared" si="50"/>
        <v>21008.57</v>
      </c>
      <c r="Q694" s="16">
        <f t="shared" si="51"/>
        <v>42340</v>
      </c>
      <c r="R694" t="str">
        <f t="shared" si="52"/>
        <v>2015OB000499</v>
      </c>
      <c r="S694" t="str">
        <f t="shared" si="53"/>
        <v>2015NE000323</v>
      </c>
      <c r="T694" t="str">
        <f t="shared" si="54"/>
        <v>PAGAMENTO PARA VIABILIZAR REPASSE DE RECURSOS FEM II /2014 REF. A 3ª PARCELA CONFORME LEI Nº 15.335 DE 25/06/2014.AO MUNICIPIO DE BOM JARDIM/PEPAVIMENTAÇÃO,DRENAGEM E SINALIZAÇÃO DA RUA DA VAQUEJADA LOCALIZADAS NO DISTRITO DE UMARI.</v>
      </c>
      <c r="V694" s="75" t="b">
        <f>A694='[1]FEM 2'!C694</f>
        <v>1</v>
      </c>
    </row>
    <row r="695" spans="1:22" ht="54" customHeight="1" x14ac:dyDescent="0.35">
      <c r="A695" s="133" t="s">
        <v>4272</v>
      </c>
      <c r="B695" s="132">
        <v>42340</v>
      </c>
      <c r="C695" s="133">
        <v>11</v>
      </c>
      <c r="D695" s="133" t="s">
        <v>1394</v>
      </c>
      <c r="E695" s="133" t="s">
        <v>4273</v>
      </c>
      <c r="F695" s="133" t="s">
        <v>1479</v>
      </c>
      <c r="G695" s="133" t="s">
        <v>4270</v>
      </c>
      <c r="H695" s="133" t="s">
        <v>1595</v>
      </c>
      <c r="I695" s="133" t="s">
        <v>919</v>
      </c>
      <c r="J695" s="417" t="s">
        <v>1596</v>
      </c>
      <c r="K695" s="134">
        <v>78175.72</v>
      </c>
      <c r="L695" s="135" t="s">
        <v>3634</v>
      </c>
      <c r="M695" s="135" t="s">
        <v>4274</v>
      </c>
      <c r="O695" s="75" t="s">
        <v>4665</v>
      </c>
      <c r="P695" s="78">
        <f t="shared" si="50"/>
        <v>78175.72</v>
      </c>
      <c r="Q695" s="16">
        <f t="shared" si="51"/>
        <v>42340</v>
      </c>
      <c r="R695" t="str">
        <f t="shared" si="52"/>
        <v>2015OB000500</v>
      </c>
      <c r="S695" t="str">
        <f t="shared" si="53"/>
        <v>2015NE000323</v>
      </c>
      <c r="T695" t="str">
        <f t="shared" si="54"/>
        <v>PAGAMENTOPARA VIABILIZAR REPASSE DE RECURSOS FEM II /2014 REF. A 3ª PARCELA CONFORME LEI Nº 15.335 DE 25/06/2014.AO MUNICIPIO DE BOM JARDIM/PE PAVIMENTAÇÃO,DRENAGEM,CONTEN ÇÃO ,DRENAGEM,CONTENÇÃO E SINALIZAÇÃO DE DIVERSAS RUAS DO LOTEAMENTO PARANÁ.DISTRITO DE BIZARRA</v>
      </c>
      <c r="V695" s="75" t="b">
        <f>A695='[1]FEM 2'!C695</f>
        <v>1</v>
      </c>
    </row>
    <row r="696" spans="1:22" ht="54" customHeight="1" x14ac:dyDescent="0.35">
      <c r="A696" s="133" t="s">
        <v>4275</v>
      </c>
      <c r="B696" s="132">
        <v>42340</v>
      </c>
      <c r="C696" s="133">
        <v>11</v>
      </c>
      <c r="D696" s="133" t="s">
        <v>1394</v>
      </c>
      <c r="E696" s="133" t="s">
        <v>4276</v>
      </c>
      <c r="F696" s="133" t="s">
        <v>1479</v>
      </c>
      <c r="G696" s="133" t="s">
        <v>4277</v>
      </c>
      <c r="H696" s="133" t="s">
        <v>1839</v>
      </c>
      <c r="I696" s="133" t="s">
        <v>1226</v>
      </c>
      <c r="J696" s="417" t="s">
        <v>3378</v>
      </c>
      <c r="K696" s="134">
        <v>124813.18</v>
      </c>
      <c r="L696" s="135" t="s">
        <v>3634</v>
      </c>
      <c r="M696" s="135" t="s">
        <v>4278</v>
      </c>
      <c r="O696" s="75" t="s">
        <v>4665</v>
      </c>
      <c r="P696" s="78">
        <f t="shared" si="50"/>
        <v>124813.18</v>
      </c>
      <c r="Q696" s="16">
        <f t="shared" si="51"/>
        <v>42340</v>
      </c>
      <c r="R696" t="str">
        <f t="shared" si="52"/>
        <v>2015OB000501</v>
      </c>
      <c r="S696" t="str">
        <f t="shared" si="53"/>
        <v>2015NE000325</v>
      </c>
      <c r="T696" t="str">
        <f t="shared" si="54"/>
        <v>PAGAMENTO PARA VIABILIZAR REPASSE DE RECURSOS FEM II /2014 REF. A 3ª PARCELA CONFORME LEI Nº 15.335 DE 25/06/2014.AO MUNICIPIO DE PRIMAVERA/PE.PAVIMENTAÇÃO EM PARALELEPIPEDOS GRANITICOS EM DIVERSAS RUAS.</v>
      </c>
      <c r="V696" s="75" t="b">
        <f>A696='[1]FEM 2'!C696</f>
        <v>1</v>
      </c>
    </row>
    <row r="697" spans="1:22" ht="54" customHeight="1" x14ac:dyDescent="0.35">
      <c r="A697" s="133" t="s">
        <v>4279</v>
      </c>
      <c r="B697" s="132">
        <v>42340</v>
      </c>
      <c r="C697" s="133">
        <v>11</v>
      </c>
      <c r="D697" s="133" t="s">
        <v>1394</v>
      </c>
      <c r="E697" s="133" t="s">
        <v>4280</v>
      </c>
      <c r="F697" s="133" t="s">
        <v>1479</v>
      </c>
      <c r="G697" s="133" t="s">
        <v>4281</v>
      </c>
      <c r="H697" s="133" t="s">
        <v>2891</v>
      </c>
      <c r="I697" s="133" t="s">
        <v>1273</v>
      </c>
      <c r="J697" s="417" t="s">
        <v>2892</v>
      </c>
      <c r="K697" s="134">
        <v>113191.01</v>
      </c>
      <c r="L697" s="135" t="s">
        <v>3634</v>
      </c>
      <c r="M697" s="135" t="s">
        <v>4282</v>
      </c>
      <c r="O697" s="75" t="s">
        <v>4665</v>
      </c>
      <c r="P697" s="78">
        <f t="shared" si="50"/>
        <v>113191.01</v>
      </c>
      <c r="Q697" s="16">
        <f t="shared" si="51"/>
        <v>42340</v>
      </c>
      <c r="R697" t="str">
        <f t="shared" si="52"/>
        <v>2015OB000502</v>
      </c>
      <c r="S697" t="str">
        <f t="shared" si="53"/>
        <v>2015NE000326</v>
      </c>
      <c r="T697" t="str">
        <f t="shared" si="54"/>
        <v>PAGAMENTO PARA VIABILIZAR REPASSE DE RECURSOS FEM II /2014 REF. A 3ª PARCELA CONFORME LEI Nº 15.335 DE 25/06/2014.AO MUNICIPIO DE SANTA MARIA DO CAMBUCÁ/PE CONSTRUÇÃO DE PÓRTICO,PASSEIO COM GUARDA-COPO E REQUALIFICAÇÃO DE PRAÇAS E CANTEIROS.</v>
      </c>
      <c r="V697" s="75" t="b">
        <f>A697='[1]FEM 2'!C697</f>
        <v>1</v>
      </c>
    </row>
    <row r="698" spans="1:22" ht="54" customHeight="1" x14ac:dyDescent="0.35">
      <c r="A698" s="133" t="s">
        <v>4283</v>
      </c>
      <c r="B698" s="132">
        <v>42340</v>
      </c>
      <c r="C698" s="133">
        <v>11</v>
      </c>
      <c r="D698" s="133" t="s">
        <v>1394</v>
      </c>
      <c r="E698" s="133" t="s">
        <v>4284</v>
      </c>
      <c r="F698" s="133" t="s">
        <v>1479</v>
      </c>
      <c r="G698" s="133" t="s">
        <v>4285</v>
      </c>
      <c r="H698" s="133" t="s">
        <v>2803</v>
      </c>
      <c r="I698" s="133" t="s">
        <v>1256</v>
      </c>
      <c r="J698" s="417" t="s">
        <v>4286</v>
      </c>
      <c r="K698" s="134">
        <v>123646.53</v>
      </c>
      <c r="L698" s="135" t="s">
        <v>3205</v>
      </c>
      <c r="M698" s="135" t="s">
        <v>4287</v>
      </c>
      <c r="O698" s="75" t="s">
        <v>4665</v>
      </c>
      <c r="P698" s="78">
        <f t="shared" si="50"/>
        <v>123646.53</v>
      </c>
      <c r="Q698" s="16">
        <f t="shared" si="51"/>
        <v>42340</v>
      </c>
      <c r="R698" t="str">
        <f t="shared" si="52"/>
        <v>2015OB000503</v>
      </c>
      <c r="S698" t="str">
        <f t="shared" si="53"/>
        <v>2015NE000327</v>
      </c>
      <c r="T698" t="str">
        <f t="shared" si="54"/>
        <v>PAGAMENTO PARA VIABILIZAR REPASSE DE RECURSOS FEM II /2014 REF. A 2ª PARCELA CONFORME LEI Nº 15.335 DE 25/06/2014.AO MUNICIPIO DE SALOÁ/PE.PISTA DE COOPER COM IMPLANTAÇÃO DE ILUMINAÇÃO.</v>
      </c>
      <c r="V698" s="75" t="b">
        <f>A698='[1]FEM 2'!C698</f>
        <v>1</v>
      </c>
    </row>
    <row r="699" spans="1:22" ht="54" customHeight="1" x14ac:dyDescent="0.35">
      <c r="A699" s="133" t="s">
        <v>4288</v>
      </c>
      <c r="B699" s="132">
        <v>42340</v>
      </c>
      <c r="C699" s="133">
        <v>11</v>
      </c>
      <c r="D699" s="133" t="s">
        <v>1394</v>
      </c>
      <c r="E699" s="133" t="s">
        <v>4289</v>
      </c>
      <c r="F699" s="133" t="s">
        <v>1479</v>
      </c>
      <c r="G699" s="133" t="s">
        <v>4285</v>
      </c>
      <c r="H699" s="133" t="s">
        <v>2803</v>
      </c>
      <c r="I699" s="133" t="s">
        <v>1255</v>
      </c>
      <c r="J699" s="417" t="s">
        <v>4286</v>
      </c>
      <c r="K699" s="134">
        <v>58728.57</v>
      </c>
      <c r="L699" s="135" t="s">
        <v>3205</v>
      </c>
      <c r="M699" s="135" t="s">
        <v>4290</v>
      </c>
      <c r="O699" s="75" t="s">
        <v>4665</v>
      </c>
      <c r="P699" s="78">
        <f t="shared" si="50"/>
        <v>58728.57</v>
      </c>
      <c r="Q699" s="16">
        <f t="shared" si="51"/>
        <v>42340</v>
      </c>
      <c r="R699" t="str">
        <f t="shared" si="52"/>
        <v>2015OB000504</v>
      </c>
      <c r="S699" t="str">
        <f t="shared" si="53"/>
        <v>2015NE000327</v>
      </c>
      <c r="T699" t="str">
        <f t="shared" si="54"/>
        <v>PAGAMENTO PARA VIABILIZAR REPASSE DE RECURSOS FEM II /2014 REF. A 2ª PARCELA CONFORME LEI Nº 15.335 DE 25/06/2014.AO MUNICIPIO DE SALOÁ/PE.REVITALIZAÇÃO DA PRAÇA DO FORUM.</v>
      </c>
      <c r="V699" s="75" t="b">
        <f>A699='[1]FEM 2'!C699</f>
        <v>1</v>
      </c>
    </row>
    <row r="700" spans="1:22" ht="54" customHeight="1" x14ac:dyDescent="0.35">
      <c r="A700" s="133" t="s">
        <v>4291</v>
      </c>
      <c r="B700" s="132">
        <v>42340</v>
      </c>
      <c r="C700" s="133">
        <v>11</v>
      </c>
      <c r="D700" s="133" t="s">
        <v>1394</v>
      </c>
      <c r="E700" s="133" t="s">
        <v>4292</v>
      </c>
      <c r="F700" s="133" t="s">
        <v>1479</v>
      </c>
      <c r="G700" s="133" t="s">
        <v>4285</v>
      </c>
      <c r="H700" s="133" t="s">
        <v>2803</v>
      </c>
      <c r="I700" s="133" t="s">
        <v>1256</v>
      </c>
      <c r="J700" s="417" t="s">
        <v>4286</v>
      </c>
      <c r="K700" s="134">
        <v>25768.58</v>
      </c>
      <c r="L700" s="135" t="s">
        <v>3205</v>
      </c>
      <c r="M700" s="135" t="s">
        <v>4293</v>
      </c>
      <c r="O700" s="75" t="s">
        <v>4665</v>
      </c>
      <c r="P700" s="78">
        <f t="shared" si="50"/>
        <v>25768.58</v>
      </c>
      <c r="Q700" s="16">
        <f t="shared" si="51"/>
        <v>42340</v>
      </c>
      <c r="R700" t="str">
        <f t="shared" si="52"/>
        <v>2015OB000505</v>
      </c>
      <c r="S700" t="str">
        <f t="shared" si="53"/>
        <v>2015NE000327</v>
      </c>
      <c r="T700" t="str">
        <f t="shared" si="54"/>
        <v>PAGAMENTO PARA VIABILIZAR REPASSE DE RECURSOS FEM II /2014 REF. A 2ª PARCELA CONFORME LEI Nº 15.335 DE 25/06/2014.AO MUNICIPIO DE SALOÁ/PE.CONSTRUÇÃO DE UMA PRAÇA NA SEDE DO MUNICIPIO COM IMPLANTAÇÃO DE CANTEIROS PISOS E URBANIZAÇÃO ALEM DE ILUMINAÇÃO COM ACESSIBILIDADE .</v>
      </c>
      <c r="V700" s="75" t="b">
        <f>A700='[1]FEM 2'!C700</f>
        <v>1</v>
      </c>
    </row>
    <row r="701" spans="1:22" ht="54" customHeight="1" x14ac:dyDescent="0.35">
      <c r="A701" s="133" t="s">
        <v>4294</v>
      </c>
      <c r="B701" s="132">
        <v>42340</v>
      </c>
      <c r="C701" s="133">
        <v>11</v>
      </c>
      <c r="D701" s="133" t="s">
        <v>1394</v>
      </c>
      <c r="E701" s="133" t="s">
        <v>4295</v>
      </c>
      <c r="F701" s="133" t="s">
        <v>1479</v>
      </c>
      <c r="G701" s="133" t="s">
        <v>4285</v>
      </c>
      <c r="H701" s="133" t="s">
        <v>2803</v>
      </c>
      <c r="I701" s="133" t="s">
        <v>1257</v>
      </c>
      <c r="J701" s="417" t="s">
        <v>4286</v>
      </c>
      <c r="K701" s="134">
        <v>17817.79</v>
      </c>
      <c r="L701" s="135" t="s">
        <v>3205</v>
      </c>
      <c r="M701" s="135" t="s">
        <v>4296</v>
      </c>
      <c r="O701" s="75" t="s">
        <v>4665</v>
      </c>
      <c r="P701" s="78">
        <f t="shared" si="50"/>
        <v>17817.79</v>
      </c>
      <c r="Q701" s="16">
        <f t="shared" si="51"/>
        <v>42340</v>
      </c>
      <c r="R701" t="str">
        <f t="shared" si="52"/>
        <v>2015OB000506</v>
      </c>
      <c r="S701" t="str">
        <f t="shared" si="53"/>
        <v>2015NE000327</v>
      </c>
      <c r="T701" t="str">
        <f t="shared" si="54"/>
        <v>PAGAMENTO PARA VIABILIZAR REPASSE DE RECURSOS FEM II /2014 REF. A 2ª PARCELA CONFORME LEI Nº 15.335 DE 25/06/2014.AO MUNICIPIO DE SALOÁ/PE.CONSTRUÇÃO DE UMA PRAÇA ANTÔNIO MARÇAL FILHO</v>
      </c>
      <c r="V701" s="75" t="b">
        <f>A701='[1]FEM 2'!C701</f>
        <v>1</v>
      </c>
    </row>
    <row r="702" spans="1:22" ht="54" customHeight="1" x14ac:dyDescent="0.35">
      <c r="A702" s="133" t="s">
        <v>4297</v>
      </c>
      <c r="B702" s="132">
        <v>42340</v>
      </c>
      <c r="C702" s="133">
        <v>11</v>
      </c>
      <c r="D702" s="133" t="s">
        <v>1394</v>
      </c>
      <c r="E702" s="133" t="s">
        <v>4298</v>
      </c>
      <c r="F702" s="133" t="s">
        <v>1560</v>
      </c>
      <c r="G702" s="133" t="s">
        <v>4299</v>
      </c>
      <c r="H702" s="133" t="s">
        <v>2113</v>
      </c>
      <c r="I702" s="133" t="s">
        <v>1102</v>
      </c>
      <c r="J702" s="417" t="s">
        <v>2114</v>
      </c>
      <c r="K702" s="134">
        <v>37508.58</v>
      </c>
      <c r="L702" s="135" t="s">
        <v>3663</v>
      </c>
      <c r="M702" s="135" t="s">
        <v>4300</v>
      </c>
      <c r="O702" s="75" t="s">
        <v>4665</v>
      </c>
      <c r="P702" s="78">
        <f t="shared" si="50"/>
        <v>37508.58</v>
      </c>
      <c r="Q702" s="16">
        <f t="shared" si="51"/>
        <v>42340</v>
      </c>
      <c r="R702" t="str">
        <f t="shared" si="52"/>
        <v>2015OB000507</v>
      </c>
      <c r="S702" t="str">
        <f t="shared" si="53"/>
        <v>2015NE000328</v>
      </c>
      <c r="T702" t="str">
        <f t="shared" si="54"/>
        <v>PAGAMENTO PARA VIABILIZAR REPASSE DE RECURSOS FEM II /2014 REF. A 4ª PARCELA CONFORME LEI Nº 15.335 DE 25/06/2014.AO MUNICIPIO DE ITAPETIM/PE.CONSTRUÇÃO DE PONTE.</v>
      </c>
      <c r="V702" s="75" t="b">
        <f>A702='[1]FEM 2'!C702</f>
        <v>1</v>
      </c>
    </row>
    <row r="703" spans="1:22" ht="54" customHeight="1" x14ac:dyDescent="0.35">
      <c r="A703" s="133" t="s">
        <v>4301</v>
      </c>
      <c r="B703" s="132">
        <v>42340</v>
      </c>
      <c r="C703" s="133">
        <v>11</v>
      </c>
      <c r="D703" s="133" t="s">
        <v>1394</v>
      </c>
      <c r="E703" s="133" t="s">
        <v>4302</v>
      </c>
      <c r="F703" s="133" t="s">
        <v>1560</v>
      </c>
      <c r="G703" s="133" t="s">
        <v>4303</v>
      </c>
      <c r="H703" s="133" t="s">
        <v>1730</v>
      </c>
      <c r="I703" s="133" t="s">
        <v>840</v>
      </c>
      <c r="J703" s="417" t="s">
        <v>1731</v>
      </c>
      <c r="K703" s="134">
        <v>55235.01</v>
      </c>
      <c r="L703" s="135" t="s">
        <v>3663</v>
      </c>
      <c r="M703" s="135" t="s">
        <v>4304</v>
      </c>
      <c r="O703" s="75" t="s">
        <v>4665</v>
      </c>
      <c r="P703" s="78">
        <f t="shared" si="50"/>
        <v>55235.01</v>
      </c>
      <c r="Q703" s="16">
        <f t="shared" si="51"/>
        <v>42340</v>
      </c>
      <c r="R703" t="str">
        <f t="shared" si="52"/>
        <v>2015OB000508</v>
      </c>
      <c r="S703" t="str">
        <f t="shared" si="53"/>
        <v>2015NE000329</v>
      </c>
      <c r="T703" t="str">
        <f t="shared" si="54"/>
        <v>PAGAMENTO PARA VIABILIZAR REPASSE DE RECURSOS FEM II /2014 REF. A 4ª PARCELA CONFORME LEI Nº 15.335 DE 25/06/2014.AO MUNICIPIO DE AFOGADOS DA INGAZEIRA/PE INFRAESTRUTURA DE APOIO COMERCIALIZAÇÃO DE ANIMAIS NO MUNICIPIO.</v>
      </c>
      <c r="V703" s="75" t="b">
        <f>A703='[1]FEM 2'!C703</f>
        <v>1</v>
      </c>
    </row>
    <row r="704" spans="1:22" ht="54" customHeight="1" x14ac:dyDescent="0.35">
      <c r="A704" s="133" t="s">
        <v>4305</v>
      </c>
      <c r="B704" s="132">
        <v>42340</v>
      </c>
      <c r="C704" s="133">
        <v>12</v>
      </c>
      <c r="D704" s="133" t="s">
        <v>1394</v>
      </c>
      <c r="E704" s="133" t="s">
        <v>4306</v>
      </c>
      <c r="F704" s="133" t="s">
        <v>1560</v>
      </c>
      <c r="G704" s="133" t="s">
        <v>4307</v>
      </c>
      <c r="H704" s="133" t="s">
        <v>1420</v>
      </c>
      <c r="I704" s="133" t="s">
        <v>884</v>
      </c>
      <c r="J704" s="417" t="s">
        <v>3808</v>
      </c>
      <c r="K704" s="134">
        <v>16057.66</v>
      </c>
      <c r="L704" s="135" t="s">
        <v>3663</v>
      </c>
      <c r="M704" s="135" t="s">
        <v>4308</v>
      </c>
      <c r="O704" s="75" t="s">
        <v>4665</v>
      </c>
      <c r="P704" s="78">
        <f t="shared" si="50"/>
        <v>16057.66</v>
      </c>
      <c r="Q704" s="16">
        <f t="shared" si="51"/>
        <v>42340</v>
      </c>
      <c r="R704" t="str">
        <f t="shared" si="52"/>
        <v>2015OB000509</v>
      </c>
      <c r="S704" t="str">
        <f t="shared" si="53"/>
        <v>2015NE000330</v>
      </c>
      <c r="T704" t="str">
        <f t="shared" si="54"/>
        <v>PAGAMENTO PARA VIABILIZAR REPASSE DE RECURSOS FEM II /2014 REF. A 4ª PARCELA CONFORME LEI Nº 15.335 DE 25/06/2014.AO MUNICIPIO DE ARCOVERDE/PE REVITALIZAÇÃO DA PRAÇA REDONDA</v>
      </c>
      <c r="V704" s="75" t="b">
        <f>A704='[1]FEM 2'!C704</f>
        <v>1</v>
      </c>
    </row>
    <row r="705" spans="1:22" ht="54" customHeight="1" x14ac:dyDescent="0.35">
      <c r="A705" s="133" t="s">
        <v>4309</v>
      </c>
      <c r="B705" s="132">
        <v>42340</v>
      </c>
      <c r="C705" s="133">
        <v>12</v>
      </c>
      <c r="D705" s="133" t="s">
        <v>1394</v>
      </c>
      <c r="E705" s="133" t="s">
        <v>4310</v>
      </c>
      <c r="F705" s="133" t="s">
        <v>1560</v>
      </c>
      <c r="G705" s="133" t="s">
        <v>4311</v>
      </c>
      <c r="H705" s="133" t="s">
        <v>1586</v>
      </c>
      <c r="I705" s="133" t="s">
        <v>913</v>
      </c>
      <c r="J705" s="417" t="s">
        <v>1587</v>
      </c>
      <c r="K705" s="134">
        <v>191303.56</v>
      </c>
      <c r="L705" s="135" t="s">
        <v>3663</v>
      </c>
      <c r="M705" s="135" t="s">
        <v>4312</v>
      </c>
      <c r="O705" s="75" t="s">
        <v>4665</v>
      </c>
      <c r="P705" s="78">
        <f t="shared" si="50"/>
        <v>191303.56</v>
      </c>
      <c r="Q705" s="16">
        <f t="shared" si="51"/>
        <v>42340</v>
      </c>
      <c r="R705" t="str">
        <f t="shared" si="52"/>
        <v>2015OB000510</v>
      </c>
      <c r="S705" t="str">
        <f t="shared" si="53"/>
        <v>2015NE000331</v>
      </c>
      <c r="T705" t="str">
        <f t="shared" si="54"/>
        <v>PAGAMENTO PARA VIABILIZAR REPASSE DE RECURSOS FEM II /2014 REF. A 4ª PARCELA CONFORME LEI Nº 15.335 DE 25/06/2014.AO MUNICIPIO DE BOM CONSELHO/PE.PAVIMENTAÇÃO COM PARALELEPIPEDOS EM RUAS NO MUNICIPIO.</v>
      </c>
      <c r="V705" s="75" t="b">
        <f>A705='[1]FEM 2'!C705</f>
        <v>1</v>
      </c>
    </row>
    <row r="706" spans="1:22" ht="54" customHeight="1" x14ac:dyDescent="0.35">
      <c r="A706" s="133" t="s">
        <v>4313</v>
      </c>
      <c r="B706" s="132">
        <v>42342</v>
      </c>
      <c r="C706" s="133">
        <v>12</v>
      </c>
      <c r="D706" s="133" t="s">
        <v>1394</v>
      </c>
      <c r="E706" s="133" t="s">
        <v>4314</v>
      </c>
      <c r="F706" s="133" t="s">
        <v>1628</v>
      </c>
      <c r="G706" s="133" t="s">
        <v>4315</v>
      </c>
      <c r="H706" s="133" t="s">
        <v>2636</v>
      </c>
      <c r="I706" s="133" t="s">
        <v>4316</v>
      </c>
      <c r="J706" s="417" t="s">
        <v>2637</v>
      </c>
      <c r="K706" s="134">
        <v>135643.26</v>
      </c>
      <c r="L706" s="135" t="s">
        <v>3205</v>
      </c>
      <c r="M706" s="135" t="s">
        <v>4317</v>
      </c>
      <c r="O706" s="75" t="s">
        <v>4665</v>
      </c>
      <c r="P706" s="78">
        <f t="shared" si="50"/>
        <v>135643.26</v>
      </c>
      <c r="Q706" s="16">
        <f t="shared" si="51"/>
        <v>42342</v>
      </c>
      <c r="R706" t="str">
        <f t="shared" si="52"/>
        <v>2015OB000511</v>
      </c>
      <c r="S706" t="str">
        <f t="shared" si="53"/>
        <v>2015NE000284</v>
      </c>
      <c r="T706" t="str">
        <f t="shared" si="54"/>
        <v>PAGAMENTO VIABILIZAR REPASSE DE RECURSOS FEM II /2014 REF. A 2ª PARCELA CONFORME LEI Nº 15.335 DE 25/06/2014.AO MUNICIPIO DE TEREZINHA/PE.MODERNIZAÇÃO DO ESTADIO MUNICIPAL ANTONIO FERNANDO CALADO DE LIMA</v>
      </c>
      <c r="V706" s="75" t="b">
        <f>A706='[1]FEM 2'!C706</f>
        <v>1</v>
      </c>
    </row>
    <row r="707" spans="1:22" ht="54" customHeight="1" x14ac:dyDescent="0.35">
      <c r="A707" s="70" t="s">
        <v>4318</v>
      </c>
      <c r="B707" s="71">
        <v>42355</v>
      </c>
      <c r="C707" s="70">
        <v>12</v>
      </c>
      <c r="D707" s="70" t="s">
        <v>1394</v>
      </c>
      <c r="E707" s="70" t="s">
        <v>4319</v>
      </c>
      <c r="F707" s="70" t="s">
        <v>1792</v>
      </c>
      <c r="G707" s="70" t="s">
        <v>4320</v>
      </c>
      <c r="H707" s="70" t="s">
        <v>2852</v>
      </c>
      <c r="I707" s="70" t="s">
        <v>1358</v>
      </c>
      <c r="J707" s="423" t="s">
        <v>2853</v>
      </c>
      <c r="K707" s="72">
        <v>21033.62</v>
      </c>
      <c r="L707" s="73" t="s">
        <v>3205</v>
      </c>
      <c r="M707" s="73" t="s">
        <v>4321</v>
      </c>
      <c r="O707" s="75" t="s">
        <v>4665</v>
      </c>
      <c r="P707" s="78">
        <f t="shared" si="50"/>
        <v>21033.62</v>
      </c>
      <c r="Q707" s="16">
        <f t="shared" si="51"/>
        <v>42355</v>
      </c>
      <c r="R707" t="str">
        <f t="shared" si="52"/>
        <v>2015OB000513</v>
      </c>
      <c r="S707" t="str">
        <f t="shared" si="53"/>
        <v>2015NE000308</v>
      </c>
      <c r="T707" t="str">
        <f t="shared" si="54"/>
        <v>PAGAMENTO PARA VIABILIZAR REPASSE DE RECURSOS FEM II/2014.REF.A 2ª PARCELA CONFORME LEI Nº 15.335 DE 25/06/2014 AO MUNICIPIO DE VERDEJANTE/PE.DRENAGEM SUPERFICIAL DE ÁGUAS PLUVIAIS E PAVIMENTAÇÃO DE VIAS.</v>
      </c>
      <c r="V707" s="75" t="b">
        <f>A707='[1]FEM 2'!C707</f>
        <v>1</v>
      </c>
    </row>
    <row r="708" spans="1:22" ht="54" customHeight="1" x14ac:dyDescent="0.35">
      <c r="A708" s="70" t="s">
        <v>4322</v>
      </c>
      <c r="B708" s="71">
        <v>42355</v>
      </c>
      <c r="C708" s="70">
        <v>11</v>
      </c>
      <c r="D708" s="70" t="s">
        <v>1394</v>
      </c>
      <c r="E708" s="70" t="s">
        <v>4323</v>
      </c>
      <c r="F708" s="70" t="s">
        <v>1792</v>
      </c>
      <c r="G708" s="70" t="s">
        <v>4324</v>
      </c>
      <c r="H708" s="70" t="s">
        <v>2749</v>
      </c>
      <c r="I708" s="70" t="s">
        <v>1351</v>
      </c>
      <c r="J708" s="423" t="s">
        <v>4325</v>
      </c>
      <c r="K708" s="72">
        <v>34690.18</v>
      </c>
      <c r="L708" s="73" t="s">
        <v>3205</v>
      </c>
      <c r="M708" s="73" t="s">
        <v>4326</v>
      </c>
      <c r="O708" s="75" t="s">
        <v>4665</v>
      </c>
      <c r="P708" s="78">
        <f t="shared" ref="P708:P771" si="55">K708</f>
        <v>34690.18</v>
      </c>
      <c r="Q708" s="16">
        <f t="shared" ref="Q708:Q771" si="56">B708</f>
        <v>42355</v>
      </c>
      <c r="R708" t="str">
        <f t="shared" ref="R708:R771" si="57">A708</f>
        <v>2015OB000514</v>
      </c>
      <c r="S708" t="str">
        <f t="shared" ref="S708:S771" si="58">G708</f>
        <v>2015NE000375</v>
      </c>
      <c r="T708" t="str">
        <f t="shared" ref="T708:T771" si="59">M708</f>
        <v>PAGAMENTO P/VIABILIZAR REPASSE DE RECURSOS FEM II/2014 CONFORME LEI Nº 15.335 DE 25/06/2014.REF.A 2ª PARCELA.AO MUNICIPIO DE TUPARETAMA/PE.CONSTRUÇÃO DAS PRAÇAS DA RUA FREI CANECA E DO ANCIÃO.</v>
      </c>
      <c r="V708" s="75" t="b">
        <f>A708='[1]FEM 2'!C708</f>
        <v>1</v>
      </c>
    </row>
    <row r="709" spans="1:22" ht="54" customHeight="1" x14ac:dyDescent="0.35">
      <c r="A709" s="70" t="s">
        <v>4327</v>
      </c>
      <c r="B709" s="71">
        <v>42355</v>
      </c>
      <c r="C709" s="70">
        <v>12</v>
      </c>
      <c r="D709" s="70" t="s">
        <v>1394</v>
      </c>
      <c r="E709" s="70" t="s">
        <v>4328</v>
      </c>
      <c r="F709" s="70" t="s">
        <v>1792</v>
      </c>
      <c r="G709" s="70" t="s">
        <v>4329</v>
      </c>
      <c r="H709" s="70" t="s">
        <v>1420</v>
      </c>
      <c r="I709" s="70" t="s">
        <v>883</v>
      </c>
      <c r="J709" s="423" t="s">
        <v>3808</v>
      </c>
      <c r="K709" s="72">
        <v>102937.74</v>
      </c>
      <c r="L709" s="73" t="s">
        <v>3663</v>
      </c>
      <c r="M709" s="73" t="s">
        <v>4330</v>
      </c>
      <c r="O709" s="75" t="s">
        <v>4665</v>
      </c>
      <c r="P709" s="78">
        <f t="shared" si="55"/>
        <v>102937.74</v>
      </c>
      <c r="Q709" s="16">
        <f t="shared" si="56"/>
        <v>42355</v>
      </c>
      <c r="R709" t="str">
        <f t="shared" si="57"/>
        <v>2015OB000515</v>
      </c>
      <c r="S709" t="str">
        <f t="shared" si="58"/>
        <v>2015NE000334</v>
      </c>
      <c r="T709" t="str">
        <f t="shared" si="59"/>
        <v>PAGAMENTO PARA VIABILIZAR REPASSE DE RECURSOS FEM II /2014 REF. 4ª PARCELA AO MUNICIPIO DE ARCOVERDE/2015.CONFORME LEI Nº 15.335 DE 25/06/2014.REFORMA DO CANTEIRO DA AV.ANTÔNIO JAPIASSU.</v>
      </c>
      <c r="V709" s="75" t="b">
        <f>A709='[1]FEM 2'!C709</f>
        <v>1</v>
      </c>
    </row>
    <row r="710" spans="1:22" ht="54" customHeight="1" x14ac:dyDescent="0.35">
      <c r="A710" s="70" t="s">
        <v>4331</v>
      </c>
      <c r="B710" s="71">
        <v>42355</v>
      </c>
      <c r="C710" s="70">
        <v>12</v>
      </c>
      <c r="D710" s="70" t="s">
        <v>1394</v>
      </c>
      <c r="E710" s="70" t="s">
        <v>4332</v>
      </c>
      <c r="F710" s="70" t="s">
        <v>1792</v>
      </c>
      <c r="G710" s="70" t="s">
        <v>4320</v>
      </c>
      <c r="H710" s="70" t="s">
        <v>2852</v>
      </c>
      <c r="I710" s="70" t="s">
        <v>1357</v>
      </c>
      <c r="J710" s="423" t="s">
        <v>2853</v>
      </c>
      <c r="K710" s="72">
        <v>114813.31</v>
      </c>
      <c r="L710" s="73" t="s">
        <v>3205</v>
      </c>
      <c r="M710" s="73" t="s">
        <v>4333</v>
      </c>
      <c r="O710" s="75" t="s">
        <v>4665</v>
      </c>
      <c r="P710" s="78">
        <f t="shared" si="55"/>
        <v>114813.31</v>
      </c>
      <c r="Q710" s="16">
        <f t="shared" si="56"/>
        <v>42355</v>
      </c>
      <c r="R710" t="str">
        <f t="shared" si="57"/>
        <v>2015OB000516</v>
      </c>
      <c r="S710" t="str">
        <f t="shared" si="58"/>
        <v>2015NE000308</v>
      </c>
      <c r="T710" t="str">
        <f t="shared" si="59"/>
        <v>PAGAMENTO PARA VIABILIZAR REPASSE DE RECURSOS FEM II/2014.REF.A 2ª PARCELA CONFORME LEI Nº 15.335 DE 25/06/2014 AO MUNICIPIO DE VERDEJANTE/PE.CONSTRUÇÃO DA PRAÇA DONA ZEFINHA NO POVOADO DE GROSSOS ZONA RURAL.</v>
      </c>
      <c r="V710" s="75" t="b">
        <f>A710='[1]FEM 2'!C710</f>
        <v>1</v>
      </c>
    </row>
    <row r="711" spans="1:22" ht="54" customHeight="1" x14ac:dyDescent="0.35">
      <c r="A711" s="70" t="s">
        <v>4334</v>
      </c>
      <c r="B711" s="71">
        <v>42355</v>
      </c>
      <c r="C711" s="70">
        <v>11</v>
      </c>
      <c r="D711" s="70" t="s">
        <v>1394</v>
      </c>
      <c r="E711" s="70" t="s">
        <v>4335</v>
      </c>
      <c r="F711" s="70" t="s">
        <v>1792</v>
      </c>
      <c r="G711" s="70" t="s">
        <v>4324</v>
      </c>
      <c r="H711" s="70" t="s">
        <v>2749</v>
      </c>
      <c r="I711" s="70" t="s">
        <v>1353</v>
      </c>
      <c r="J711" s="423" t="s">
        <v>4325</v>
      </c>
      <c r="K711" s="72">
        <v>59027.27</v>
      </c>
      <c r="L711" s="73" t="s">
        <v>3205</v>
      </c>
      <c r="M711" s="73" t="s">
        <v>4336</v>
      </c>
      <c r="O711" s="75" t="s">
        <v>4665</v>
      </c>
      <c r="P711" s="78">
        <f t="shared" si="55"/>
        <v>59027.27</v>
      </c>
      <c r="Q711" s="16">
        <f t="shared" si="56"/>
        <v>42355</v>
      </c>
      <c r="R711" t="str">
        <f t="shared" si="57"/>
        <v>2015OB000517</v>
      </c>
      <c r="S711" t="str">
        <f t="shared" si="58"/>
        <v>2015NE000375</v>
      </c>
      <c r="T711" t="str">
        <f t="shared" si="59"/>
        <v>PAGAMENTO P/VIABILIZAR REPASSE DE RECURSOS FEM II/2014 CONFORME LEI Nº 15.335 DE 25/06/2014.REF.A 2ª PARCELA.AO MUNICIPIO DE TUPARETAMA/PE.RECONSTRUÇÃO DA PRAÇA CENTRAL</v>
      </c>
      <c r="V711" s="75" t="b">
        <f>A711='[1]FEM 2'!C711</f>
        <v>1</v>
      </c>
    </row>
    <row r="712" spans="1:22" ht="54" customHeight="1" x14ac:dyDescent="0.35">
      <c r="A712" s="70" t="s">
        <v>4337</v>
      </c>
      <c r="B712" s="71">
        <v>42355</v>
      </c>
      <c r="C712" s="70">
        <v>11</v>
      </c>
      <c r="D712" s="70" t="s">
        <v>1394</v>
      </c>
      <c r="E712" s="70" t="s">
        <v>4338</v>
      </c>
      <c r="F712" s="70" t="s">
        <v>1792</v>
      </c>
      <c r="G712" s="70" t="s">
        <v>4324</v>
      </c>
      <c r="H712" s="70" t="s">
        <v>2749</v>
      </c>
      <c r="I712" s="70" t="s">
        <v>1352</v>
      </c>
      <c r="J712" s="423" t="s">
        <v>4325</v>
      </c>
      <c r="K712" s="72">
        <v>41666.42</v>
      </c>
      <c r="L712" s="73" t="s">
        <v>3205</v>
      </c>
      <c r="M712" s="73" t="s">
        <v>4339</v>
      </c>
      <c r="O712" s="75" t="s">
        <v>4665</v>
      </c>
      <c r="P712" s="78">
        <f t="shared" si="55"/>
        <v>41666.42</v>
      </c>
      <c r="Q712" s="16">
        <f t="shared" si="56"/>
        <v>42355</v>
      </c>
      <c r="R712" t="str">
        <f t="shared" si="57"/>
        <v>2015OB000518</v>
      </c>
      <c r="S712" t="str">
        <f t="shared" si="58"/>
        <v>2015NE000375</v>
      </c>
      <c r="T712" t="str">
        <f t="shared" si="59"/>
        <v>PAGAMENTO P/VIABILIZAR REPASSE DE RECURSOS FEM II/2014 CONFORME LEI Nº 15.335 DE 25/06/2014.REF.A 2ª PARCELA.AO MUNICIPIO DE TUPARETAMA/PE.AMPLIAÇÃO E REFORMA DO HOSPITAL</v>
      </c>
      <c r="V712" s="75" t="b">
        <f>A712='[1]FEM 2'!C712</f>
        <v>1</v>
      </c>
    </row>
    <row r="713" spans="1:22" ht="54" customHeight="1" x14ac:dyDescent="0.35">
      <c r="A713" s="70" t="s">
        <v>4340</v>
      </c>
      <c r="B713" s="71">
        <v>42355</v>
      </c>
      <c r="C713" s="70">
        <v>12</v>
      </c>
      <c r="D713" s="70" t="s">
        <v>1394</v>
      </c>
      <c r="E713" s="70" t="s">
        <v>4341</v>
      </c>
      <c r="F713" s="70" t="s">
        <v>1792</v>
      </c>
      <c r="G713" s="70" t="s">
        <v>4342</v>
      </c>
      <c r="H713" s="70" t="s">
        <v>1613</v>
      </c>
      <c r="I713" s="70" t="s">
        <v>929</v>
      </c>
      <c r="J713" s="423" t="s">
        <v>3362</v>
      </c>
      <c r="K713" s="72">
        <v>59463</v>
      </c>
      <c r="L713" s="73" t="s">
        <v>3634</v>
      </c>
      <c r="M713" s="73" t="s">
        <v>4343</v>
      </c>
      <c r="O713" s="75" t="s">
        <v>4665</v>
      </c>
      <c r="P713" s="78">
        <f t="shared" si="55"/>
        <v>59463</v>
      </c>
      <c r="Q713" s="16">
        <f t="shared" si="56"/>
        <v>42355</v>
      </c>
      <c r="R713" t="str">
        <f t="shared" si="57"/>
        <v>2015OB000519</v>
      </c>
      <c r="S713" t="str">
        <f t="shared" si="58"/>
        <v>2015NE000376</v>
      </c>
      <c r="T713" t="str">
        <f t="shared" si="59"/>
        <v>PAGAMENTO P/VIABILIZAR REPASSE DE RECURSOS FEM II/2014.CONFORME LEI Nº 15.335 DE 25/06/2014 REF.A 3ª PARCELA.AO MUNICIPIO DE BREJINHO/PE.PAVIMENTAÇÃO DE VIAS PÚBLICAS.</v>
      </c>
      <c r="V713" s="75" t="b">
        <f>A713='[1]FEM 2'!C713</f>
        <v>1</v>
      </c>
    </row>
    <row r="714" spans="1:22" ht="54" customHeight="1" x14ac:dyDescent="0.35">
      <c r="A714" s="70" t="s">
        <v>4344</v>
      </c>
      <c r="B714" s="71">
        <v>42355</v>
      </c>
      <c r="C714" s="70">
        <v>11</v>
      </c>
      <c r="D714" s="70" t="s">
        <v>1394</v>
      </c>
      <c r="E714" s="70" t="s">
        <v>4345</v>
      </c>
      <c r="F714" s="70" t="s">
        <v>1792</v>
      </c>
      <c r="G714" s="70" t="s">
        <v>4346</v>
      </c>
      <c r="H714" s="70" t="s">
        <v>1860</v>
      </c>
      <c r="I714" s="70" t="s">
        <v>1084</v>
      </c>
      <c r="J714" s="423" t="s">
        <v>1861</v>
      </c>
      <c r="K714" s="72">
        <v>18522</v>
      </c>
      <c r="L714" s="73" t="s">
        <v>3634</v>
      </c>
      <c r="M714" s="73" t="s">
        <v>4347</v>
      </c>
      <c r="O714" s="75" t="s">
        <v>4665</v>
      </c>
      <c r="P714" s="78">
        <f t="shared" si="55"/>
        <v>18522</v>
      </c>
      <c r="Q714" s="16">
        <f t="shared" si="56"/>
        <v>42355</v>
      </c>
      <c r="R714" t="str">
        <f t="shared" si="57"/>
        <v>2015OB000520</v>
      </c>
      <c r="S714" t="str">
        <f t="shared" si="58"/>
        <v>2015NE000377</v>
      </c>
      <c r="T714" t="str">
        <f t="shared" si="59"/>
        <v>PAGAMENTO PARA VIABILIZAR REPASSE DE RECURSOS FEM II /2014 CONFORME LEI Nº 15.335 DE 25/06/2014.AO MUNICIPIO DE INGAZEIRA/PE.CONSTRUÇÃO DE PAVIMENTO EM PARALELEPIPEDO GRANITICOS</v>
      </c>
      <c r="V714" s="75" t="b">
        <f>A714='[1]FEM 2'!C714</f>
        <v>1</v>
      </c>
    </row>
    <row r="715" spans="1:22" ht="54" customHeight="1" x14ac:dyDescent="0.35">
      <c r="A715" s="70" t="s">
        <v>4348</v>
      </c>
      <c r="B715" s="71">
        <v>42355</v>
      </c>
      <c r="C715" s="70">
        <v>11</v>
      </c>
      <c r="D715" s="70" t="s">
        <v>1394</v>
      </c>
      <c r="E715" s="70" t="s">
        <v>4349</v>
      </c>
      <c r="F715" s="70" t="s">
        <v>1792</v>
      </c>
      <c r="G715" s="70" t="s">
        <v>4346</v>
      </c>
      <c r="H715" s="70" t="s">
        <v>1860</v>
      </c>
      <c r="I715" s="70" t="s">
        <v>1083</v>
      </c>
      <c r="J715" s="423" t="s">
        <v>1861</v>
      </c>
      <c r="K715" s="72">
        <v>59201.11</v>
      </c>
      <c r="L715" s="73" t="s">
        <v>3634</v>
      </c>
      <c r="M715" s="73" t="s">
        <v>4350</v>
      </c>
      <c r="O715" s="75" t="s">
        <v>4665</v>
      </c>
      <c r="P715" s="78">
        <f t="shared" si="55"/>
        <v>59201.11</v>
      </c>
      <c r="Q715" s="16">
        <f t="shared" si="56"/>
        <v>42355</v>
      </c>
      <c r="R715" t="str">
        <f t="shared" si="57"/>
        <v>2015OB000521</v>
      </c>
      <c r="S715" t="str">
        <f t="shared" si="58"/>
        <v>2015NE000377</v>
      </c>
      <c r="T715" t="str">
        <f t="shared" si="59"/>
        <v>PAGAMENTO PARA VIABILIZAR REPASSE DE RECURSOS FEM II /2014 REF. A 3ª PARCELA CONFORME LEI Nº 15.335 DE 25/06/2014.AO MUNICIPIO DE INGAZEIRA/PE.RECONSTRUÇÃO DA PRAÇA DO DISTRITO DE SANTA ROSA</v>
      </c>
      <c r="V715" s="75" t="b">
        <f>A715='[1]FEM 2'!C715</f>
        <v>1</v>
      </c>
    </row>
    <row r="716" spans="1:22" ht="54" customHeight="1" x14ac:dyDescent="0.35">
      <c r="A716" s="70" t="s">
        <v>4351</v>
      </c>
      <c r="B716" s="71">
        <v>42355</v>
      </c>
      <c r="C716" s="70">
        <v>11</v>
      </c>
      <c r="D716" s="70" t="s">
        <v>1394</v>
      </c>
      <c r="E716" s="70" t="s">
        <v>4352</v>
      </c>
      <c r="F716" s="70" t="s">
        <v>1792</v>
      </c>
      <c r="G716" s="70" t="s">
        <v>4353</v>
      </c>
      <c r="H716" s="70" t="s">
        <v>1730</v>
      </c>
      <c r="I716" s="70" t="s">
        <v>838</v>
      </c>
      <c r="J716" s="423" t="s">
        <v>1731</v>
      </c>
      <c r="K716" s="72">
        <v>61606.03</v>
      </c>
      <c r="L716" s="73" t="s">
        <v>3634</v>
      </c>
      <c r="M716" s="73" t="s">
        <v>4354</v>
      </c>
      <c r="O716" s="75" t="s">
        <v>4665</v>
      </c>
      <c r="P716" s="78">
        <f t="shared" si="55"/>
        <v>61606.03</v>
      </c>
      <c r="Q716" s="16">
        <f t="shared" si="56"/>
        <v>42355</v>
      </c>
      <c r="R716" t="str">
        <f t="shared" si="57"/>
        <v>2015OB000522</v>
      </c>
      <c r="S716" t="str">
        <f t="shared" si="58"/>
        <v>2015NE000378</v>
      </c>
      <c r="T716" t="str">
        <f t="shared" si="59"/>
        <v>PAGAMENTO P/VIABILIZAR REPASSE DE RECURSOS FEM II/2014 AO MUNICIPIO DE AFOGADOS DA INGAZEIRA/PE. REF.A 3ª PARCELA CONFORME LEI Nº 15.335 DE 25/06/2014.PROJETO ARQUITETÔNICO DO SETOR DE GASTRONOMIA DO MERCADO PÚBLICO,</v>
      </c>
      <c r="V716" s="75" t="b">
        <f>A716='[1]FEM 2'!C716</f>
        <v>1</v>
      </c>
    </row>
    <row r="717" spans="1:22" ht="54" customHeight="1" x14ac:dyDescent="0.35">
      <c r="A717" s="70" t="s">
        <v>4355</v>
      </c>
      <c r="B717" s="71">
        <v>42355</v>
      </c>
      <c r="C717" s="70">
        <v>11</v>
      </c>
      <c r="D717" s="70" t="s">
        <v>1394</v>
      </c>
      <c r="E717" s="70" t="s">
        <v>4356</v>
      </c>
      <c r="F717" s="70" t="s">
        <v>1792</v>
      </c>
      <c r="G717" s="70" t="s">
        <v>4357</v>
      </c>
      <c r="H717" s="70" t="s">
        <v>2791</v>
      </c>
      <c r="I717" s="70" t="s">
        <v>1321</v>
      </c>
      <c r="J717" s="423" t="s">
        <v>3291</v>
      </c>
      <c r="K717" s="72">
        <v>18639.66</v>
      </c>
      <c r="L717" s="73" t="s">
        <v>3634</v>
      </c>
      <c r="M717" s="73" t="s">
        <v>4358</v>
      </c>
      <c r="O717" s="75" t="s">
        <v>4665</v>
      </c>
      <c r="P717" s="78">
        <f t="shared" si="55"/>
        <v>18639.66</v>
      </c>
      <c r="Q717" s="16">
        <f t="shared" si="56"/>
        <v>42355</v>
      </c>
      <c r="R717" t="str">
        <f t="shared" si="57"/>
        <v>2015OB000523</v>
      </c>
      <c r="S717" t="str">
        <f t="shared" si="58"/>
        <v>2015NE000379</v>
      </c>
      <c r="T717" t="str">
        <f t="shared" si="59"/>
        <v>PAGAMENTO PARA VIABILIZAR REPASSE DE RECURSOS FEM II /2014 REF. A 3ª PARCELA CONFORME LEI Nº 15.335 DE 25/06/2014.AO MUNICIPIO DE SOLIDÃO/PE.CONSTRUÇÃO DA MURADA DA UNIDADE INFANTIL TURMA DA MONICA.</v>
      </c>
      <c r="V717" s="75" t="b">
        <f>A717='[1]FEM 2'!C717</f>
        <v>1</v>
      </c>
    </row>
    <row r="718" spans="1:22" ht="54" customHeight="1" x14ac:dyDescent="0.35">
      <c r="A718" s="70" t="s">
        <v>4359</v>
      </c>
      <c r="B718" s="71">
        <v>42355</v>
      </c>
      <c r="C718" s="70">
        <v>11</v>
      </c>
      <c r="D718" s="70" t="s">
        <v>1394</v>
      </c>
      <c r="E718" s="70" t="s">
        <v>4360</v>
      </c>
      <c r="F718" s="70" t="s">
        <v>1792</v>
      </c>
      <c r="G718" s="70" t="s">
        <v>4357</v>
      </c>
      <c r="H718" s="70" t="s">
        <v>2791</v>
      </c>
      <c r="I718" s="70" t="s">
        <v>1320</v>
      </c>
      <c r="J718" s="423" t="s">
        <v>3291</v>
      </c>
      <c r="K718" s="72">
        <v>28805.58</v>
      </c>
      <c r="L718" s="73" t="s">
        <v>3634</v>
      </c>
      <c r="M718" s="73" t="s">
        <v>4361</v>
      </c>
      <c r="O718" s="75" t="s">
        <v>4665</v>
      </c>
      <c r="P718" s="78">
        <f t="shared" si="55"/>
        <v>28805.58</v>
      </c>
      <c r="Q718" s="16">
        <f t="shared" si="56"/>
        <v>42355</v>
      </c>
      <c r="R718" t="str">
        <f t="shared" si="57"/>
        <v>2015OB000524</v>
      </c>
      <c r="S718" t="str">
        <f t="shared" si="58"/>
        <v>2015NE000379</v>
      </c>
      <c r="T718" t="str">
        <f t="shared" si="59"/>
        <v>PAGAMENTO PARA VIABILIZAR REPASSE DE RECURSOS FEM II /2014 REF. A 3ª PARCELA CONFORME LEI Nº 15.335 DE 25/06/2014.AO MUNICIPIO DE SOLIDÃO/PE.REFORMA DA ESCOLA MUNICIPAL JOSÉ GONÇALVES DO NASCIMENTO</v>
      </c>
      <c r="V718" s="75" t="b">
        <f>A718='[1]FEM 2'!C718</f>
        <v>1</v>
      </c>
    </row>
    <row r="719" spans="1:22" ht="54" customHeight="1" x14ac:dyDescent="0.35">
      <c r="A719" s="70" t="s">
        <v>4362</v>
      </c>
      <c r="B719" s="71">
        <v>42355</v>
      </c>
      <c r="C719" s="70">
        <v>12</v>
      </c>
      <c r="D719" s="70" t="s">
        <v>1394</v>
      </c>
      <c r="E719" s="70" t="s">
        <v>4363</v>
      </c>
      <c r="F719" s="70" t="s">
        <v>1792</v>
      </c>
      <c r="G719" s="70" t="s">
        <v>4364</v>
      </c>
      <c r="H719" s="70" t="s">
        <v>1586</v>
      </c>
      <c r="I719" s="70" t="s">
        <v>913</v>
      </c>
      <c r="J719" s="423" t="s">
        <v>1587</v>
      </c>
      <c r="K719" s="72">
        <v>110549.32</v>
      </c>
      <c r="L719" s="73" t="s">
        <v>3634</v>
      </c>
      <c r="M719" s="73" t="s">
        <v>4365</v>
      </c>
      <c r="O719" s="75" t="s">
        <v>4665</v>
      </c>
      <c r="P719" s="78">
        <f t="shared" si="55"/>
        <v>110549.32</v>
      </c>
      <c r="Q719" s="16">
        <f t="shared" si="56"/>
        <v>42355</v>
      </c>
      <c r="R719" t="str">
        <f t="shared" si="57"/>
        <v>2015OB000525</v>
      </c>
      <c r="S719" t="str">
        <f t="shared" si="58"/>
        <v>2015NE000380</v>
      </c>
      <c r="T719" t="str">
        <f t="shared" si="59"/>
        <v>PAGAMENTO PARA VIABILIZAR REPASSE DE RECURSOS FEM II /2014 REF. A 3ª PARCELA CONFORME LEI Nº 15.335 DE 25/06/2014.AO MUNICIPIO DE BOM CONSELHO/PE. CONSTRUÇÃO DE SISTEMA DE ABASTECIMENTO DE ÁGUA NO POVOADO DE LAGOA DE SÃO JOSÉ .</v>
      </c>
      <c r="V719" s="75" t="b">
        <f>A719='[1]FEM 2'!C719</f>
        <v>1</v>
      </c>
    </row>
    <row r="720" spans="1:22" ht="54" customHeight="1" x14ac:dyDescent="0.35">
      <c r="A720" s="70" t="s">
        <v>4366</v>
      </c>
      <c r="B720" s="71">
        <v>42356</v>
      </c>
      <c r="C720" s="70">
        <v>11</v>
      </c>
      <c r="D720" s="70" t="s">
        <v>1394</v>
      </c>
      <c r="E720" s="70" t="s">
        <v>4367</v>
      </c>
      <c r="F720" s="70" t="s">
        <v>1837</v>
      </c>
      <c r="G720" s="70" t="s">
        <v>4368</v>
      </c>
      <c r="H720" s="70" t="s">
        <v>1860</v>
      </c>
      <c r="I720" s="70" t="s">
        <v>1084</v>
      </c>
      <c r="J720" s="423" t="s">
        <v>1861</v>
      </c>
      <c r="K720" s="72">
        <v>18508.990000000002</v>
      </c>
      <c r="L720" s="73" t="s">
        <v>3663</v>
      </c>
      <c r="M720" s="73" t="s">
        <v>4369</v>
      </c>
      <c r="O720" s="75" t="s">
        <v>4665</v>
      </c>
      <c r="P720" s="78">
        <f t="shared" si="55"/>
        <v>18508.990000000002</v>
      </c>
      <c r="Q720" s="16">
        <f t="shared" si="56"/>
        <v>42356</v>
      </c>
      <c r="R720" t="str">
        <f t="shared" si="57"/>
        <v>2015OB000526</v>
      </c>
      <c r="S720" t="str">
        <f t="shared" si="58"/>
        <v>2015NE000381</v>
      </c>
      <c r="T720" t="str">
        <f t="shared" si="59"/>
        <v>PAGAMENTO PARA VIABILIZAR REPASSE DE RECURSOS FEM II/2014, PARA O MUNICÍPIO DE INGAZEIRA-PE, 4º PARCELA, PLANO:CONSTRUÇÃO DE PAVIMENTO EM PARALELEPÍPEDOS GRANÍTICOS, CONFORME LEI Nº 15.335 DE 25/06/2014, ATRAVÉS DA CI Nº 054/2015-SGTG/FEM.</v>
      </c>
      <c r="V720" s="75" t="b">
        <f>A720='[1]FEM 2'!C720</f>
        <v>1</v>
      </c>
    </row>
    <row r="721" spans="1:22" ht="54" customHeight="1" x14ac:dyDescent="0.35">
      <c r="A721" s="70" t="s">
        <v>4370</v>
      </c>
      <c r="B721" s="71">
        <v>42356</v>
      </c>
      <c r="C721" s="70">
        <v>11</v>
      </c>
      <c r="D721" s="70" t="s">
        <v>1394</v>
      </c>
      <c r="E721" s="70" t="s">
        <v>4371</v>
      </c>
      <c r="F721" s="70" t="s">
        <v>1837</v>
      </c>
      <c r="G721" s="70" t="s">
        <v>4372</v>
      </c>
      <c r="H721" s="70" t="s">
        <v>2791</v>
      </c>
      <c r="I721" s="70" t="s">
        <v>1321</v>
      </c>
      <c r="J721" s="423" t="s">
        <v>3291</v>
      </c>
      <c r="K721" s="72">
        <v>8529.52</v>
      </c>
      <c r="L721" s="73" t="s">
        <v>3663</v>
      </c>
      <c r="M721" s="73" t="s">
        <v>4373</v>
      </c>
      <c r="O721" s="75" t="s">
        <v>4665</v>
      </c>
      <c r="P721" s="78">
        <f t="shared" si="55"/>
        <v>8529.52</v>
      </c>
      <c r="Q721" s="16">
        <f t="shared" si="56"/>
        <v>42356</v>
      </c>
      <c r="R721" t="str">
        <f t="shared" si="57"/>
        <v>2015OB000527</v>
      </c>
      <c r="S721" t="str">
        <f t="shared" si="58"/>
        <v>2015NE000384</v>
      </c>
      <c r="T721" t="str">
        <f t="shared" si="59"/>
        <v>PAGAMENTO PARA VIABILIZAR REPASSE DE RECURSOS FEM II/2014, PARA O MUNICÍPIO DE SOLIDÃO-PE, 4º PARCELA, PLANO: CONSTRUÇÃO DA MURADA DA UNIDADE INFANTIL TURMA DA MÔNICA, CONFORME LEI Nº 15.335 DE 25/06/2014, ATRAVÉS DA CI Nº 054/2015-SGTG/FEM.</v>
      </c>
      <c r="V721" s="75" t="b">
        <f>A721='[1]FEM 2'!C721</f>
        <v>1</v>
      </c>
    </row>
    <row r="722" spans="1:22" ht="54" customHeight="1" x14ac:dyDescent="0.35">
      <c r="A722" s="70" t="s">
        <v>4374</v>
      </c>
      <c r="B722" s="71">
        <v>42356</v>
      </c>
      <c r="C722" s="70">
        <v>11</v>
      </c>
      <c r="D722" s="70" t="s">
        <v>1394</v>
      </c>
      <c r="E722" s="70" t="s">
        <v>4375</v>
      </c>
      <c r="F722" s="70" t="s">
        <v>1837</v>
      </c>
      <c r="G722" s="70" t="s">
        <v>4376</v>
      </c>
      <c r="H722" s="70" t="s">
        <v>2683</v>
      </c>
      <c r="I722" s="70" t="s">
        <v>1346</v>
      </c>
      <c r="J722" s="423" t="s">
        <v>2684</v>
      </c>
      <c r="K722" s="72">
        <v>19123.37</v>
      </c>
      <c r="L722" s="73" t="s">
        <v>3634</v>
      </c>
      <c r="M722" s="73" t="s">
        <v>4377</v>
      </c>
      <c r="O722" s="75" t="s">
        <v>4665</v>
      </c>
      <c r="P722" s="78">
        <f t="shared" si="55"/>
        <v>19123.37</v>
      </c>
      <c r="Q722" s="16">
        <f t="shared" si="56"/>
        <v>42356</v>
      </c>
      <c r="R722" t="str">
        <f t="shared" si="57"/>
        <v>2015OB000528</v>
      </c>
      <c r="S722" t="str">
        <f t="shared" si="58"/>
        <v>2015NE000383</v>
      </c>
      <c r="T722" t="str">
        <f t="shared" si="59"/>
        <v>PAGAMENTO PARA VIABILIZAR REPASSE DE RECURSOS FEM II/2014, PARA O MUNICÍPIO DE TRIUNFO-PE, 3º PARCELA, PLANO: 2º ETAPA DE REFORMA E AMPLIAÇÃO DA MATERNIDADE FELINDO WANDERLEY, CONFORME LEI Nº 15.335 DE 25/06/2014, ATRAVÉS DA CI Nº 054/2015-SGTG/FEM.</v>
      </c>
      <c r="V722" s="75" t="b">
        <f>A722='[1]FEM 2'!C722</f>
        <v>1</v>
      </c>
    </row>
    <row r="723" spans="1:22" ht="54" customHeight="1" x14ac:dyDescent="0.35">
      <c r="A723" s="70" t="s">
        <v>4378</v>
      </c>
      <c r="B723" s="71">
        <v>42356</v>
      </c>
      <c r="C723" s="70">
        <v>11</v>
      </c>
      <c r="D723" s="70" t="s">
        <v>1394</v>
      </c>
      <c r="E723" s="70" t="s">
        <v>4379</v>
      </c>
      <c r="F723" s="70" t="s">
        <v>1837</v>
      </c>
      <c r="G723" s="70" t="s">
        <v>4376</v>
      </c>
      <c r="H723" s="70" t="s">
        <v>2683</v>
      </c>
      <c r="I723" s="70" t="s">
        <v>1346</v>
      </c>
      <c r="J723" s="423" t="s">
        <v>2684</v>
      </c>
      <c r="K723" s="72">
        <v>19123.37</v>
      </c>
      <c r="L723" s="73" t="s">
        <v>3663</v>
      </c>
      <c r="M723" s="73" t="s">
        <v>4380</v>
      </c>
      <c r="O723" s="75" t="s">
        <v>4665</v>
      </c>
      <c r="P723" s="78">
        <f t="shared" si="55"/>
        <v>19123.37</v>
      </c>
      <c r="Q723" s="16">
        <f t="shared" si="56"/>
        <v>42356</v>
      </c>
      <c r="R723" t="str">
        <f t="shared" si="57"/>
        <v>2015OB000529</v>
      </c>
      <c r="S723" t="str">
        <f t="shared" si="58"/>
        <v>2015NE000383</v>
      </c>
      <c r="T723" t="str">
        <f t="shared" si="59"/>
        <v>PAGAMENTO PARA VIABILIZAR REPASSE DE RECURSOS FEM II/2014, PARA O MUNICÍPIO DE TRIUNFO-PE, 4º PARCELA, PLANO: 2º ETAPA DE REFORMA E AMPLIAÇÃO DA MATERNIDADE FELINDO WANDERLEY, CONFORME LEI Nº 15.335 DE 25/06/2014, ATRAVÉS DA CI Nº 054/2015-SGTG/FEM.</v>
      </c>
      <c r="V723" s="75" t="b">
        <f>A723='[1]FEM 2'!C723</f>
        <v>1</v>
      </c>
    </row>
    <row r="724" spans="1:22" ht="54" customHeight="1" x14ac:dyDescent="0.35">
      <c r="A724" s="70" t="s">
        <v>4381</v>
      </c>
      <c r="B724" s="71">
        <v>42356</v>
      </c>
      <c r="C724" s="70">
        <v>11</v>
      </c>
      <c r="D724" s="70" t="s">
        <v>1394</v>
      </c>
      <c r="E724" s="70" t="s">
        <v>4382</v>
      </c>
      <c r="F724" s="70" t="s">
        <v>1837</v>
      </c>
      <c r="G724" s="70" t="s">
        <v>4383</v>
      </c>
      <c r="H724" s="70" t="s">
        <v>2113</v>
      </c>
      <c r="I724" s="70" t="s">
        <v>1103</v>
      </c>
      <c r="J724" s="423" t="s">
        <v>2114</v>
      </c>
      <c r="K724" s="72">
        <v>27498.76</v>
      </c>
      <c r="L724" s="73" t="s">
        <v>3634</v>
      </c>
      <c r="M724" s="73" t="s">
        <v>4384</v>
      </c>
      <c r="O724" s="75" t="s">
        <v>4665</v>
      </c>
      <c r="P724" s="78">
        <f t="shared" si="55"/>
        <v>27498.76</v>
      </c>
      <c r="Q724" s="16">
        <f t="shared" si="56"/>
        <v>42356</v>
      </c>
      <c r="R724" t="str">
        <f t="shared" si="57"/>
        <v>2015OB000530</v>
      </c>
      <c r="S724" t="str">
        <f t="shared" si="58"/>
        <v>2015NE000382</v>
      </c>
      <c r="T724" t="str">
        <f t="shared" si="59"/>
        <v>PAGAMENTO PARA VIABILIZAR REPASSE DE RECURSOS FEM II/2014, PARA O MUNICÍPIO DE ITAPETIM-PE, 3º PARCELA, PLANO: CONSTRUÇÃO DE CALÇAMENTO EM DIVERSAS RUAS, CONFORME LEI Nº 15.335 DE 25/06/2014, ATRAVÉS DA CI Nº 054/2015-SGTG/FEM.</v>
      </c>
      <c r="V724" s="75" t="b">
        <f>A724='[1]FEM 2'!C724</f>
        <v>1</v>
      </c>
    </row>
    <row r="725" spans="1:22" ht="54" customHeight="1" x14ac:dyDescent="0.35">
      <c r="A725" s="70" t="s">
        <v>4385</v>
      </c>
      <c r="B725" s="71">
        <v>42356</v>
      </c>
      <c r="C725" s="70">
        <v>11</v>
      </c>
      <c r="D725" s="70" t="s">
        <v>1394</v>
      </c>
      <c r="E725" s="70" t="s">
        <v>4386</v>
      </c>
      <c r="F725" s="70" t="s">
        <v>1837</v>
      </c>
      <c r="G725" s="70" t="s">
        <v>4383</v>
      </c>
      <c r="H725" s="70" t="s">
        <v>2113</v>
      </c>
      <c r="I725" s="70" t="s">
        <v>1101</v>
      </c>
      <c r="J725" s="423" t="s">
        <v>2114</v>
      </c>
      <c r="K725" s="72">
        <v>49137.05</v>
      </c>
      <c r="L725" s="73" t="s">
        <v>3634</v>
      </c>
      <c r="M725" s="73" t="s">
        <v>4387</v>
      </c>
      <c r="O725" s="75" t="s">
        <v>4665</v>
      </c>
      <c r="P725" s="78">
        <f t="shared" si="55"/>
        <v>49137.05</v>
      </c>
      <c r="Q725" s="16">
        <f t="shared" si="56"/>
        <v>42356</v>
      </c>
      <c r="R725" t="str">
        <f t="shared" si="57"/>
        <v>2015OB000531</v>
      </c>
      <c r="S725" t="str">
        <f t="shared" si="58"/>
        <v>2015NE000382</v>
      </c>
      <c r="T725" t="str">
        <f t="shared" si="59"/>
        <v>PAGAMENTO PARA VIABILIZAR REPASSE DE RECURSOS FEM II/2014, PARA O MUNICÍPIO DE ITAPETIM-PE, 3º PARCELA, PLANO: CONSTRUÇÃO DA PRAÇA DO CONJUNTO HABITACIONAL GOVERNADOR MIGUEL ARRAES DE ALENCAR, CONFORME LEI Nº 15.335 DE 25/06/2014, ATRAVÉS DA CI Nº 054/2015-SGTG/FEM</v>
      </c>
      <c r="V725" s="75" t="b">
        <f>A725='[1]FEM 2'!C725</f>
        <v>1</v>
      </c>
    </row>
    <row r="726" spans="1:22" ht="54" customHeight="1" x14ac:dyDescent="0.35">
      <c r="A726" s="133" t="s">
        <v>4388</v>
      </c>
      <c r="B726" s="132">
        <v>42360</v>
      </c>
      <c r="C726" s="133">
        <v>11</v>
      </c>
      <c r="D726" s="133" t="s">
        <v>1394</v>
      </c>
      <c r="E726" s="133" t="s">
        <v>4389</v>
      </c>
      <c r="F726" s="133" t="s">
        <v>1905</v>
      </c>
      <c r="G726" s="133" t="s">
        <v>4390</v>
      </c>
      <c r="H726" s="133" t="s">
        <v>1745</v>
      </c>
      <c r="I726" s="133" t="s">
        <v>845</v>
      </c>
      <c r="J726" s="417" t="s">
        <v>1746</v>
      </c>
      <c r="K726" s="134">
        <v>271697.95</v>
      </c>
      <c r="L726" s="135" t="s">
        <v>3205</v>
      </c>
      <c r="M726" s="135" t="s">
        <v>4391</v>
      </c>
      <c r="O726" s="75" t="s">
        <v>4665</v>
      </c>
      <c r="P726" s="78">
        <f t="shared" si="55"/>
        <v>271697.95</v>
      </c>
      <c r="Q726" s="16">
        <f t="shared" si="56"/>
        <v>42360</v>
      </c>
      <c r="R726" t="str">
        <f t="shared" si="57"/>
        <v>2015OB000533</v>
      </c>
      <c r="S726" t="str">
        <f t="shared" si="58"/>
        <v>2015NE000338</v>
      </c>
      <c r="T726" t="str">
        <f t="shared" si="59"/>
        <v>PAGAMENTO PARA VIABILIZAR REPASSE DE RECURSOS FEM II/2014 CONFORME LEI Nº15.335 DE 25/06/2014 AO MUNICIPIO DE AFRÂNIO/PE. PAVIMENTAÇÃO DE RUAS NA SEDE.CONFORME CI Nº 236/2015 SEAM REF. A 2ª PARCELA</v>
      </c>
      <c r="V726" s="75" t="b">
        <f>A726='[1]FEM 2'!C726</f>
        <v>1</v>
      </c>
    </row>
    <row r="727" spans="1:22" ht="54" customHeight="1" x14ac:dyDescent="0.35">
      <c r="A727" s="133" t="s">
        <v>4392</v>
      </c>
      <c r="B727" s="132">
        <v>42360</v>
      </c>
      <c r="C727" s="133">
        <v>11</v>
      </c>
      <c r="D727" s="133" t="s">
        <v>1394</v>
      </c>
      <c r="E727" s="133" t="s">
        <v>4393</v>
      </c>
      <c r="F727" s="133" t="s">
        <v>1905</v>
      </c>
      <c r="G727" s="133" t="s">
        <v>4394</v>
      </c>
      <c r="H727" s="133" t="s">
        <v>3123</v>
      </c>
      <c r="I727" s="133" t="s">
        <v>946</v>
      </c>
      <c r="J727" s="417" t="s">
        <v>4395</v>
      </c>
      <c r="K727" s="134">
        <v>22548.55</v>
      </c>
      <c r="L727" s="135" t="s">
        <v>3205</v>
      </c>
      <c r="M727" s="135" t="s">
        <v>4396</v>
      </c>
      <c r="O727" s="75" t="s">
        <v>4665</v>
      </c>
      <c r="P727" s="78">
        <f t="shared" si="55"/>
        <v>22548.55</v>
      </c>
      <c r="Q727" s="16">
        <f t="shared" si="56"/>
        <v>42360</v>
      </c>
      <c r="R727" t="str">
        <f t="shared" si="57"/>
        <v>2015OB000534</v>
      </c>
      <c r="S727" t="str">
        <f t="shared" si="58"/>
        <v>2015NE000339</v>
      </c>
      <c r="T727" t="str">
        <f t="shared" si="59"/>
        <v>PAGAMENTO PARA VIABILIZAR REPASSE DE RECURSOS FEM II/2014 CONFORME LEI Nº15.335 DE 25/06/2014 AO MUNICIPIO DE CAETÉS/PE. REFORMA E AMPLIAÇÃO DO MERCADO DE CARNES.CONFORME CI Nº 58/2015 SEAM REF.A 2ª PARCELA.</v>
      </c>
      <c r="V727" s="75" t="b">
        <f>A727='[1]FEM 2'!C727</f>
        <v>1</v>
      </c>
    </row>
    <row r="728" spans="1:22" ht="54" customHeight="1" x14ac:dyDescent="0.35">
      <c r="A728" s="133" t="s">
        <v>4397</v>
      </c>
      <c r="B728" s="132">
        <v>42360</v>
      </c>
      <c r="C728" s="133">
        <v>11</v>
      </c>
      <c r="D728" s="133" t="s">
        <v>1394</v>
      </c>
      <c r="E728" s="133" t="s">
        <v>4398</v>
      </c>
      <c r="F728" s="133" t="s">
        <v>1905</v>
      </c>
      <c r="G728" s="133" t="s">
        <v>4394</v>
      </c>
      <c r="H728" s="133" t="s">
        <v>3123</v>
      </c>
      <c r="I728" s="133" t="s">
        <v>948</v>
      </c>
      <c r="J728" s="417" t="s">
        <v>4395</v>
      </c>
      <c r="K728" s="134">
        <v>293724.21999999997</v>
      </c>
      <c r="L728" s="135" t="s">
        <v>3205</v>
      </c>
      <c r="M728" s="135" t="s">
        <v>4399</v>
      </c>
      <c r="O728" s="75" t="s">
        <v>4665</v>
      </c>
      <c r="P728" s="78">
        <f t="shared" si="55"/>
        <v>293724.21999999997</v>
      </c>
      <c r="Q728" s="16">
        <f t="shared" si="56"/>
        <v>42360</v>
      </c>
      <c r="R728" t="str">
        <f t="shared" si="57"/>
        <v>2015OB000535</v>
      </c>
      <c r="S728" t="str">
        <f t="shared" si="58"/>
        <v>2015NE000339</v>
      </c>
      <c r="T728" t="str">
        <f t="shared" si="59"/>
        <v>PAGAMENTO PARA VIABILIZAR REPASSE DE RECURSOS FEM II/2014 CONFORME LEI Nº15.335 DE 25/06/2014 AO MUNICIPIO DE CAETÉS/PE. PAVIMENTAÇÃO EM PARALELEPIPEDO GRANITICO EM RUAS DA SEDE E ZONA RURAL.CONFORME CI Nº 236/2015 SEAM REF.A 2ª PARCELA</v>
      </c>
      <c r="V728" s="75" t="b">
        <f>A728='[1]FEM 2'!C728</f>
        <v>1</v>
      </c>
    </row>
    <row r="729" spans="1:22" ht="54" customHeight="1" x14ac:dyDescent="0.35">
      <c r="A729" s="133" t="s">
        <v>4400</v>
      </c>
      <c r="B729" s="132">
        <v>42360</v>
      </c>
      <c r="C729" s="133">
        <v>12</v>
      </c>
      <c r="D729" s="133" t="s">
        <v>1394</v>
      </c>
      <c r="E729" s="133" t="s">
        <v>4401</v>
      </c>
      <c r="F729" s="133" t="s">
        <v>1905</v>
      </c>
      <c r="G729" s="133" t="s">
        <v>4402</v>
      </c>
      <c r="H729" s="133" t="s">
        <v>1651</v>
      </c>
      <c r="I729" s="133" t="s">
        <v>990</v>
      </c>
      <c r="J729" s="417" t="s">
        <v>4403</v>
      </c>
      <c r="K729" s="134">
        <v>181131.97</v>
      </c>
      <c r="L729" s="135" t="s">
        <v>3205</v>
      </c>
      <c r="M729" s="135" t="s">
        <v>4404</v>
      </c>
      <c r="O729" s="75" t="s">
        <v>4665</v>
      </c>
      <c r="P729" s="78">
        <f t="shared" si="55"/>
        <v>181131.97</v>
      </c>
      <c r="Q729" s="16">
        <f t="shared" si="56"/>
        <v>42360</v>
      </c>
      <c r="R729" t="str">
        <f t="shared" si="57"/>
        <v>2015OB000536</v>
      </c>
      <c r="S729" t="str">
        <f t="shared" si="58"/>
        <v>2015NE000343</v>
      </c>
      <c r="T729" t="str">
        <f t="shared" si="59"/>
        <v>PAGAMENTO PARA VIABILIZAR REPASSE DE RECURSOS FEM II/2014 CONFORME LEI Nº15.335 DE 25/06/2014 ,REF. A 2ª PARCELA. AO MUNICIPIO DE CHÃ DE ALEGRIA/PE.CONFORME CI Nº 236/2015 SEAM PAVIMENTAÇÃO EM PARALELEPIPEDOS GRANITICOS EM DIVERSAS RUAS</v>
      </c>
      <c r="V729" s="75" t="b">
        <f>A729='[1]FEM 2'!C729</f>
        <v>1</v>
      </c>
    </row>
    <row r="730" spans="1:22" ht="54" customHeight="1" x14ac:dyDescent="0.35">
      <c r="A730" s="133" t="s">
        <v>4405</v>
      </c>
      <c r="B730" s="132">
        <v>42360</v>
      </c>
      <c r="C730" s="133">
        <v>11</v>
      </c>
      <c r="D730" s="133" t="s">
        <v>1394</v>
      </c>
      <c r="E730" s="133" t="s">
        <v>4406</v>
      </c>
      <c r="F730" s="133" t="s">
        <v>1905</v>
      </c>
      <c r="G730" s="133" t="s">
        <v>4407</v>
      </c>
      <c r="H730" s="133" t="s">
        <v>1693</v>
      </c>
      <c r="I730" s="133" t="s">
        <v>999</v>
      </c>
      <c r="J730" s="417" t="s">
        <v>4408</v>
      </c>
      <c r="K730" s="134">
        <v>160431.97</v>
      </c>
      <c r="L730" s="135" t="s">
        <v>3205</v>
      </c>
      <c r="M730" s="135" t="s">
        <v>4409</v>
      </c>
      <c r="O730" s="75" t="s">
        <v>4665</v>
      </c>
      <c r="P730" s="78">
        <f t="shared" si="55"/>
        <v>160431.97</v>
      </c>
      <c r="Q730" s="16">
        <f t="shared" si="56"/>
        <v>42360</v>
      </c>
      <c r="R730" t="str">
        <f t="shared" si="57"/>
        <v>2015OB000537</v>
      </c>
      <c r="S730" t="str">
        <f t="shared" si="58"/>
        <v>2015NE000337</v>
      </c>
      <c r="T730" t="str">
        <f t="shared" si="59"/>
        <v>PAGAMENTO PARA VIABILIZAR REPASSE DE RECURSOS FEM II/2014 CONFORME LEI Nº15.335 DE 25/06/2014 ,REF. A2ª PARCELA. AO MUNICIPIO DE CORTÊS/2015 CONFORME CI Nº 236/2015 SEAM.PAVIMEN- TAÇÃO EM PARALELEPIPEDO DO ENTORNO.</v>
      </c>
      <c r="V730" s="75" t="b">
        <f>A730='[1]FEM 2'!C730</f>
        <v>1</v>
      </c>
    </row>
    <row r="731" spans="1:22" ht="54" customHeight="1" x14ac:dyDescent="0.35">
      <c r="A731" s="133" t="s">
        <v>4410</v>
      </c>
      <c r="B731" s="132">
        <v>42360</v>
      </c>
      <c r="C731" s="133">
        <v>11</v>
      </c>
      <c r="D731" s="133" t="s">
        <v>1394</v>
      </c>
      <c r="E731" s="133" t="s">
        <v>4411</v>
      </c>
      <c r="F731" s="133" t="s">
        <v>1905</v>
      </c>
      <c r="G731" s="133" t="s">
        <v>4407</v>
      </c>
      <c r="H731" s="133" t="s">
        <v>1693</v>
      </c>
      <c r="I731" s="133" t="s">
        <v>1001</v>
      </c>
      <c r="J731" s="417" t="s">
        <v>4408</v>
      </c>
      <c r="K731" s="134">
        <v>20633.91</v>
      </c>
      <c r="L731" s="135" t="s">
        <v>3205</v>
      </c>
      <c r="M731" s="135" t="s">
        <v>4412</v>
      </c>
      <c r="O731" s="75" t="s">
        <v>4665</v>
      </c>
      <c r="P731" s="78">
        <f t="shared" si="55"/>
        <v>20633.91</v>
      </c>
      <c r="Q731" s="16">
        <f t="shared" si="56"/>
        <v>42360</v>
      </c>
      <c r="R731" t="str">
        <f t="shared" si="57"/>
        <v>2015OB000538</v>
      </c>
      <c r="S731" t="str">
        <f t="shared" si="58"/>
        <v>2015NE000337</v>
      </c>
      <c r="T731" t="str">
        <f t="shared" si="59"/>
        <v>PAGAMENTO PARA VIABILIZAR REPASSE DE RECURSOS FEM II/2014 CONFORME LEI Nº15.335 DE 25/06/2014 ,REF. A2ª PARCELA. AO MUNICIPIO DE CORTÊS/2015 CONFORME CI Nº 236/2015 SEAM.CONS- TRUÇÃO DA PRAÇA DA ENTRADA DA CIDADE E PAVIMENTAÇÃO DO ENTORNO</v>
      </c>
      <c r="V731" s="75" t="b">
        <f>A731='[1]FEM 2'!C731</f>
        <v>1</v>
      </c>
    </row>
    <row r="732" spans="1:22" ht="54" customHeight="1" x14ac:dyDescent="0.35">
      <c r="A732" s="133" t="s">
        <v>4413</v>
      </c>
      <c r="B732" s="132">
        <v>42360</v>
      </c>
      <c r="C732" s="133">
        <v>11</v>
      </c>
      <c r="D732" s="133" t="s">
        <v>1394</v>
      </c>
      <c r="E732" s="133" t="s">
        <v>4414</v>
      </c>
      <c r="F732" s="133" t="s">
        <v>1905</v>
      </c>
      <c r="G732" s="133" t="s">
        <v>4415</v>
      </c>
      <c r="H732" s="133" t="s">
        <v>3132</v>
      </c>
      <c r="I732" s="133" t="s">
        <v>1222</v>
      </c>
      <c r="J732" s="417" t="s">
        <v>3133</v>
      </c>
      <c r="K732" s="134">
        <v>180176.99</v>
      </c>
      <c r="L732" s="135" t="s">
        <v>3205</v>
      </c>
      <c r="M732" s="135" t="s">
        <v>4416</v>
      </c>
      <c r="O732" s="75" t="s">
        <v>4665</v>
      </c>
      <c r="P732" s="78">
        <f t="shared" si="55"/>
        <v>180176.99</v>
      </c>
      <c r="Q732" s="16">
        <f t="shared" si="56"/>
        <v>42360</v>
      </c>
      <c r="R732" t="str">
        <f t="shared" si="57"/>
        <v>2015OB000539</v>
      </c>
      <c r="S732" t="str">
        <f t="shared" si="58"/>
        <v>2015NE000342</v>
      </c>
      <c r="T732" t="str">
        <f t="shared" si="59"/>
        <v>PAGAMENTO PARA VIABILIZAR REPASSE DE RECURSOS FEM II/2014 CONFORME LEI Nº15.335 DE 25/06/2014 ,REF. A2ª PARCELA. AO MUNICIPIO DE POÇÃO/PE.CONFORME CI Nº 236/2015 SEAM. IMPLANTAÇÃO DE PAVIMENTAÇÃO GRANITICA DIVERSAS RUAS DO MUNICIPIO.</v>
      </c>
      <c r="V732" s="75" t="b">
        <f>A732='[1]FEM 2'!C732</f>
        <v>1</v>
      </c>
    </row>
    <row r="733" spans="1:22" ht="54" customHeight="1" x14ac:dyDescent="0.35">
      <c r="A733" s="133" t="s">
        <v>4417</v>
      </c>
      <c r="B733" s="132">
        <v>42360</v>
      </c>
      <c r="C733" s="133">
        <v>11</v>
      </c>
      <c r="D733" s="133" t="s">
        <v>1394</v>
      </c>
      <c r="E733" s="133" t="s">
        <v>4418</v>
      </c>
      <c r="F733" s="133" t="s">
        <v>1905</v>
      </c>
      <c r="G733" s="133" t="s">
        <v>4419</v>
      </c>
      <c r="H733" s="133" t="s">
        <v>2712</v>
      </c>
      <c r="I733" s="133" t="s">
        <v>1304</v>
      </c>
      <c r="J733" s="417" t="s">
        <v>2713</v>
      </c>
      <c r="K733" s="134">
        <v>138200.84</v>
      </c>
      <c r="L733" s="135" t="s">
        <v>3205</v>
      </c>
      <c r="M733" s="135" t="s">
        <v>4420</v>
      </c>
      <c r="O733" s="75" t="s">
        <v>4665</v>
      </c>
      <c r="P733" s="78">
        <f t="shared" si="55"/>
        <v>138200.84</v>
      </c>
      <c r="Q733" s="16">
        <f t="shared" si="56"/>
        <v>42360</v>
      </c>
      <c r="R733" t="str">
        <f t="shared" si="57"/>
        <v>2015OB000540</v>
      </c>
      <c r="S733" t="str">
        <f t="shared" si="58"/>
        <v>2015NE000344</v>
      </c>
      <c r="T733" t="str">
        <f t="shared" si="59"/>
        <v>PAGAMENTO PARA VIABILIZAR REPASSE DE RECURSOS FEM II/2014 CONFORME LEI Nº15.335 DE 25/06/2014 ,REF. A 2ª PARCELA. AO MUNICIPIO DE SÃO VICENTE FERRER/PE PAVIMENTAÇÃO EM PARALELEPIPEDO GRANITICOS EM DIVERSAS RUAS.</v>
      </c>
      <c r="V733" s="75" t="b">
        <f>A733='[1]FEM 2'!C733</f>
        <v>1</v>
      </c>
    </row>
    <row r="734" spans="1:22" ht="54" customHeight="1" x14ac:dyDescent="0.35">
      <c r="A734" s="133" t="s">
        <v>4421</v>
      </c>
      <c r="B734" s="132">
        <v>42360</v>
      </c>
      <c r="C734" s="133">
        <v>11</v>
      </c>
      <c r="D734" s="133" t="s">
        <v>1394</v>
      </c>
      <c r="E734" s="133" t="s">
        <v>4422</v>
      </c>
      <c r="F734" s="133" t="s">
        <v>1905</v>
      </c>
      <c r="G734" s="133" t="s">
        <v>4419</v>
      </c>
      <c r="H734" s="133" t="s">
        <v>2712</v>
      </c>
      <c r="I734" s="133" t="s">
        <v>1305</v>
      </c>
      <c r="J734" s="417" t="s">
        <v>2713</v>
      </c>
      <c r="K734" s="134">
        <v>133321.81</v>
      </c>
      <c r="L734" s="135" t="s">
        <v>3205</v>
      </c>
      <c r="M734" s="135" t="s">
        <v>4423</v>
      </c>
      <c r="O734" s="75" t="s">
        <v>4665</v>
      </c>
      <c r="P734" s="78">
        <f t="shared" si="55"/>
        <v>133321.81</v>
      </c>
      <c r="Q734" s="16">
        <f t="shared" si="56"/>
        <v>42360</v>
      </c>
      <c r="R734" t="str">
        <f t="shared" si="57"/>
        <v>2015OB000541</v>
      </c>
      <c r="S734" t="str">
        <f t="shared" si="58"/>
        <v>2015NE000344</v>
      </c>
      <c r="T734" t="str">
        <f t="shared" si="59"/>
        <v>PAGAMENTO PARA VIABILIZAR REPASSE DE RECURSOS FEM II/2014 CONFORME LEI Nº15.335 DE 25/06/2014 ,REF. A2ª PARCELA. AO MUNICIPIO DE SÃO VICENTE FERRER/PE PAVIMENTAÇÃO EM PARALELEPIPEDO GRANITICOS EM DIVERSAS RUAS.</v>
      </c>
      <c r="V734" s="75" t="b">
        <f>A734='[1]FEM 2'!C734</f>
        <v>1</v>
      </c>
    </row>
    <row r="735" spans="1:22" ht="54" customHeight="1" x14ac:dyDescent="0.35">
      <c r="A735" s="133" t="s">
        <v>4424</v>
      </c>
      <c r="B735" s="132">
        <v>42360</v>
      </c>
      <c r="C735" s="133">
        <v>11</v>
      </c>
      <c r="D735" s="133" t="s">
        <v>1394</v>
      </c>
      <c r="E735" s="133" t="s">
        <v>4425</v>
      </c>
      <c r="F735" s="133" t="s">
        <v>1905</v>
      </c>
      <c r="G735" s="133" t="s">
        <v>4426</v>
      </c>
      <c r="H735" s="133" t="s">
        <v>2253</v>
      </c>
      <c r="I735" s="133" t="s">
        <v>1114</v>
      </c>
      <c r="J735" s="417" t="s">
        <v>4427</v>
      </c>
      <c r="K735" s="134">
        <v>138410.41</v>
      </c>
      <c r="L735" s="135" t="s">
        <v>3205</v>
      </c>
      <c r="M735" s="135" t="s">
        <v>4428</v>
      </c>
      <c r="O735" s="75" t="s">
        <v>4665</v>
      </c>
      <c r="P735" s="78">
        <f t="shared" si="55"/>
        <v>138410.41</v>
      </c>
      <c r="Q735" s="16">
        <f t="shared" si="56"/>
        <v>42360</v>
      </c>
      <c r="R735" t="str">
        <f t="shared" si="57"/>
        <v>2015OB000542</v>
      </c>
      <c r="S735" t="str">
        <f t="shared" si="58"/>
        <v>2015NE000355</v>
      </c>
      <c r="T735" t="str">
        <f t="shared" si="59"/>
        <v>PAGAMENTO PARA VIABILIZAR REPASSE DE RECURSOS FEM II/2014 CONFORME LEI Nº15.335 DE 25/06/2014 ,REF. A2ª PARCELA. AO MUNICIPIO DE JOAQUIM NABUCO/PE CONFORME CI Nº 248/2015 SEAM.PROJETO BÁSICO DE CONSTRUÇÃO DE UMA PRAÇA PÚBLICA NO BAIRRO DE SÃO MIGUEL.</v>
      </c>
      <c r="V735" s="75" t="b">
        <f>A735='[1]FEM 2'!C735</f>
        <v>1</v>
      </c>
    </row>
    <row r="736" spans="1:22" ht="54" customHeight="1" x14ac:dyDescent="0.35">
      <c r="A736" s="133" t="s">
        <v>4429</v>
      </c>
      <c r="B736" s="132">
        <v>42360</v>
      </c>
      <c r="C736" s="133">
        <v>11</v>
      </c>
      <c r="D736" s="133" t="s">
        <v>1394</v>
      </c>
      <c r="E736" s="133" t="s">
        <v>4430</v>
      </c>
      <c r="F736" s="133" t="s">
        <v>1905</v>
      </c>
      <c r="G736" s="133" t="s">
        <v>4426</v>
      </c>
      <c r="H736" s="133" t="s">
        <v>2253</v>
      </c>
      <c r="I736" s="133" t="s">
        <v>1115</v>
      </c>
      <c r="J736" s="417" t="s">
        <v>4427</v>
      </c>
      <c r="K736" s="134">
        <v>88004.55</v>
      </c>
      <c r="L736" s="135" t="s">
        <v>3205</v>
      </c>
      <c r="M736" s="135" t="s">
        <v>4431</v>
      </c>
      <c r="O736" s="75" t="s">
        <v>4665</v>
      </c>
      <c r="P736" s="78">
        <f t="shared" si="55"/>
        <v>88004.55</v>
      </c>
      <c r="Q736" s="16">
        <f t="shared" si="56"/>
        <v>42360</v>
      </c>
      <c r="R736" t="str">
        <f t="shared" si="57"/>
        <v>2015OB000543</v>
      </c>
      <c r="S736" t="str">
        <f t="shared" si="58"/>
        <v>2015NE000355</v>
      </c>
      <c r="T736" t="str">
        <f t="shared" si="59"/>
        <v>PAGAMENTO PARA VIABILIZAR REPASSE DE RECURSOS FEM II/2014 CONFORME LEI Nº15.335 DE 25/06/2014 ,REF. A2ª PARCELA. AO MUNICIPIO DE JOAQUIM NABUCO/PE CONFORME CI Nº 248/2015 SEAM. REFORMA,AMPLIAÇÃO E REQUALIFICAÇÃO DA QUADRA POLIESPORTI- VA PARA IMPLANTAÇÃO DO CENTRO DE ATIVIDADES SOCAIS.</v>
      </c>
      <c r="V736" s="75" t="b">
        <f>A736='[1]FEM 2'!C736</f>
        <v>1</v>
      </c>
    </row>
    <row r="737" spans="1:22" ht="54" customHeight="1" x14ac:dyDescent="0.35">
      <c r="A737" s="133" t="s">
        <v>4432</v>
      </c>
      <c r="B737" s="132">
        <v>42360</v>
      </c>
      <c r="C737" s="133">
        <v>11</v>
      </c>
      <c r="D737" s="133" t="s">
        <v>1394</v>
      </c>
      <c r="E737" s="133" t="s">
        <v>4433</v>
      </c>
      <c r="F737" s="133" t="s">
        <v>1905</v>
      </c>
      <c r="G737" s="133" t="s">
        <v>4434</v>
      </c>
      <c r="H737" s="133" t="s">
        <v>2332</v>
      </c>
      <c r="I737" s="133" t="s">
        <v>1168</v>
      </c>
      <c r="J737" s="417" t="s">
        <v>4435</v>
      </c>
      <c r="K737" s="134">
        <v>77367.28</v>
      </c>
      <c r="L737" s="135" t="s">
        <v>3205</v>
      </c>
      <c r="M737" s="135" t="s">
        <v>4436</v>
      </c>
      <c r="O737" s="75" t="s">
        <v>4665</v>
      </c>
      <c r="P737" s="78">
        <f t="shared" si="55"/>
        <v>77367.28</v>
      </c>
      <c r="Q737" s="16">
        <f t="shared" si="56"/>
        <v>42360</v>
      </c>
      <c r="R737" t="str">
        <f t="shared" si="57"/>
        <v>2015OB000544</v>
      </c>
      <c r="S737" t="str">
        <f t="shared" si="58"/>
        <v>2015NE000356</v>
      </c>
      <c r="T737" t="str">
        <f t="shared" si="59"/>
        <v>PAGAMENTO PARA VIABILIZAR REPASSE DE RECURSOS FEM II/2014 CONFORME LEI Nº15.335 DE 25/06/2014 ,REF. A 2ª PARCELA. AO MUNICI- PIO DE OROBÓ/PE.PAVIMENTAÇÃO EM PARALEWLEPIPEDOS GRANITI- COS NOS DISTRITOS DE MANIBU,TANQUES,CAIÇARAS E VARJÃO.</v>
      </c>
      <c r="V737" s="75" t="b">
        <f>A737='[1]FEM 2'!C737</f>
        <v>1</v>
      </c>
    </row>
    <row r="738" spans="1:22" ht="54" customHeight="1" x14ac:dyDescent="0.35">
      <c r="A738" s="133" t="s">
        <v>4437</v>
      </c>
      <c r="B738" s="132">
        <v>42360</v>
      </c>
      <c r="C738" s="133">
        <v>11</v>
      </c>
      <c r="D738" s="133" t="s">
        <v>1394</v>
      </c>
      <c r="E738" s="133" t="s">
        <v>4438</v>
      </c>
      <c r="F738" s="133" t="s">
        <v>1905</v>
      </c>
      <c r="G738" s="133" t="s">
        <v>4434</v>
      </c>
      <c r="H738" s="133" t="s">
        <v>2332</v>
      </c>
      <c r="I738" s="133" t="s">
        <v>1169</v>
      </c>
      <c r="J738" s="417" t="s">
        <v>4435</v>
      </c>
      <c r="K738" s="134">
        <v>48669.94</v>
      </c>
      <c r="L738" s="135" t="s">
        <v>3205</v>
      </c>
      <c r="M738" s="135" t="s">
        <v>4439</v>
      </c>
      <c r="O738" s="75" t="s">
        <v>4665</v>
      </c>
      <c r="P738" s="78">
        <f t="shared" si="55"/>
        <v>48669.94</v>
      </c>
      <c r="Q738" s="16">
        <f t="shared" si="56"/>
        <v>42360</v>
      </c>
      <c r="R738" t="str">
        <f t="shared" si="57"/>
        <v>2015OB000545</v>
      </c>
      <c r="S738" t="str">
        <f t="shared" si="58"/>
        <v>2015NE000356</v>
      </c>
      <c r="T738" t="str">
        <f t="shared" si="59"/>
        <v>PAGAMENTO PARA VIABILIZAR REPASSE DE RECURSOS FEM II/2014 CONFORME LEI Nº15.335 DE 25/06/2014 ,REF. A 2ª PARCELA. AO MUNICI- PIO DE OROBÓ/PE.PAVIMENTAÇÃO EM PARALEWLEPIPEDOS GRANITI- COS NA COMUNIDADE DE ÁGUA BRANCA.</v>
      </c>
      <c r="V738" s="75" t="b">
        <f>A738='[1]FEM 2'!C738</f>
        <v>1</v>
      </c>
    </row>
    <row r="739" spans="1:22" ht="54" customHeight="1" x14ac:dyDescent="0.35">
      <c r="A739" s="133" t="s">
        <v>4440</v>
      </c>
      <c r="B739" s="132">
        <v>42360</v>
      </c>
      <c r="C739" s="133">
        <v>11</v>
      </c>
      <c r="D739" s="133" t="s">
        <v>1394</v>
      </c>
      <c r="E739" s="133" t="s">
        <v>4441</v>
      </c>
      <c r="F739" s="133" t="s">
        <v>1905</v>
      </c>
      <c r="G739" s="133" t="s">
        <v>4434</v>
      </c>
      <c r="H739" s="133" t="s">
        <v>2332</v>
      </c>
      <c r="I739" s="133" t="s">
        <v>1171</v>
      </c>
      <c r="J739" s="417" t="s">
        <v>4435</v>
      </c>
      <c r="K739" s="134">
        <v>44270.68</v>
      </c>
      <c r="L739" s="135" t="s">
        <v>3205</v>
      </c>
      <c r="M739" s="135" t="s">
        <v>4442</v>
      </c>
      <c r="O739" s="75" t="s">
        <v>4665</v>
      </c>
      <c r="P739" s="78">
        <f t="shared" si="55"/>
        <v>44270.68</v>
      </c>
      <c r="Q739" s="16">
        <f t="shared" si="56"/>
        <v>42360</v>
      </c>
      <c r="R739" t="str">
        <f t="shared" si="57"/>
        <v>2015OB000546</v>
      </c>
      <c r="S739" t="str">
        <f t="shared" si="58"/>
        <v>2015NE000356</v>
      </c>
      <c r="T739" t="str">
        <f t="shared" si="59"/>
        <v>PAGAMENTO PARA VIABILIZAR REPASSE DE RECURSOS FEM II/2014 CONFORME LEI Nº15.335 DE 25/06/2014 ,REF. A 2ª PARCELA. AO MUNICI- PIO DE OROBÓ/PE.PAVIMENTAÇÃO EM PARALELEPIPEDOS GRANITI- COS E CONSTRUÇÃO DE UM MURO DE ARRIMO NA COMUNIDADE DE CHÃ DE LIMA</v>
      </c>
      <c r="V739" s="75" t="b">
        <f>A739='[1]FEM 2'!C739</f>
        <v>1</v>
      </c>
    </row>
    <row r="740" spans="1:22" ht="54" customHeight="1" x14ac:dyDescent="0.35">
      <c r="A740" s="133" t="s">
        <v>4443</v>
      </c>
      <c r="B740" s="132">
        <v>42360</v>
      </c>
      <c r="C740" s="133">
        <v>11</v>
      </c>
      <c r="D740" s="133" t="s">
        <v>1394</v>
      </c>
      <c r="E740" s="133" t="s">
        <v>4444</v>
      </c>
      <c r="F740" s="133" t="s">
        <v>1905</v>
      </c>
      <c r="G740" s="133" t="s">
        <v>4434</v>
      </c>
      <c r="H740" s="133" t="s">
        <v>2332</v>
      </c>
      <c r="I740" s="133" t="s">
        <v>1172</v>
      </c>
      <c r="J740" s="417" t="s">
        <v>4435</v>
      </c>
      <c r="K740" s="134">
        <v>35074.42</v>
      </c>
      <c r="L740" s="135" t="s">
        <v>3205</v>
      </c>
      <c r="M740" s="135" t="s">
        <v>4445</v>
      </c>
      <c r="O740" s="75" t="s">
        <v>4665</v>
      </c>
      <c r="P740" s="78">
        <f t="shared" si="55"/>
        <v>35074.42</v>
      </c>
      <c r="Q740" s="16">
        <f t="shared" si="56"/>
        <v>42360</v>
      </c>
      <c r="R740" t="str">
        <f t="shared" si="57"/>
        <v>2015OB000547</v>
      </c>
      <c r="S740" t="str">
        <f t="shared" si="58"/>
        <v>2015NE000356</v>
      </c>
      <c r="T740" t="str">
        <f t="shared" si="59"/>
        <v>PAGAMENTO PARA VIABILIZAR REPASSE DE RECURSOS FEM II/2014 CONFORME LEI Nº15.335 DE 25/06/2014 ,REF. A 2ª PARCELA. AO MUNICI- PIO DE OROBÓ/PE.PAVIMENTAÇÃO EM PARALEWLEPIPEDOS GRANITI- COS NO BAIRRO MANOEL APRIGIO..</v>
      </c>
      <c r="V740" s="75" t="b">
        <f>A740='[1]FEM 2'!C740</f>
        <v>1</v>
      </c>
    </row>
    <row r="741" spans="1:22" ht="54" customHeight="1" x14ac:dyDescent="0.35">
      <c r="A741" s="133" t="s">
        <v>4446</v>
      </c>
      <c r="B741" s="132">
        <v>42360</v>
      </c>
      <c r="C741" s="133">
        <v>11</v>
      </c>
      <c r="D741" s="133" t="s">
        <v>1394</v>
      </c>
      <c r="E741" s="133" t="s">
        <v>4447</v>
      </c>
      <c r="F741" s="133" t="s">
        <v>1905</v>
      </c>
      <c r="G741" s="133" t="s">
        <v>4434</v>
      </c>
      <c r="H741" s="133" t="s">
        <v>2332</v>
      </c>
      <c r="I741" s="133" t="s">
        <v>1173</v>
      </c>
      <c r="J741" s="417" t="s">
        <v>4435</v>
      </c>
      <c r="K741" s="134">
        <v>65937.33</v>
      </c>
      <c r="L741" s="135" t="s">
        <v>3205</v>
      </c>
      <c r="M741" s="135" t="s">
        <v>4448</v>
      </c>
      <c r="O741" s="75" t="s">
        <v>4665</v>
      </c>
      <c r="P741" s="78">
        <f t="shared" si="55"/>
        <v>65937.33</v>
      </c>
      <c r="Q741" s="16">
        <f t="shared" si="56"/>
        <v>42360</v>
      </c>
      <c r="R741" t="str">
        <f t="shared" si="57"/>
        <v>2015OB000548</v>
      </c>
      <c r="S741" t="str">
        <f t="shared" si="58"/>
        <v>2015NE000356</v>
      </c>
      <c r="T741" t="str">
        <f t="shared" si="59"/>
        <v>PAGAMENTO PARA VIABILIZAR REPASSE DE RECURSOS FEM II/2014 CONFORME LEI Nº15.335 DE 25/06/2014 ,REF. A 2ª PARCELA. AO MUNICI- PIO DE OROBÓ/PE.PROJETO DE REVITALIZAÇÃO DA PRAÇA CORONEL ABÍLIO.CONFORME CI Nº 248/2015 SEAM</v>
      </c>
      <c r="V741" s="75" t="b">
        <f>A741='[1]FEM 2'!C741</f>
        <v>1</v>
      </c>
    </row>
    <row r="742" spans="1:22" ht="54" customHeight="1" x14ac:dyDescent="0.35">
      <c r="A742" s="133" t="s">
        <v>4449</v>
      </c>
      <c r="B742" s="132">
        <v>42360</v>
      </c>
      <c r="C742" s="133">
        <v>11</v>
      </c>
      <c r="D742" s="133" t="s">
        <v>1394</v>
      </c>
      <c r="E742" s="133" t="s">
        <v>4450</v>
      </c>
      <c r="F742" s="133" t="s">
        <v>1905</v>
      </c>
      <c r="G742" s="133" t="s">
        <v>4451</v>
      </c>
      <c r="H742" s="133" t="s">
        <v>2530</v>
      </c>
      <c r="I742" s="133" t="s">
        <v>1328</v>
      </c>
      <c r="J742" s="417" t="s">
        <v>4452</v>
      </c>
      <c r="K742" s="134">
        <v>8998.83</v>
      </c>
      <c r="L742" s="135" t="s">
        <v>3205</v>
      </c>
      <c r="M742" s="135" t="s">
        <v>4453</v>
      </c>
      <c r="O742" s="75" t="s">
        <v>4665</v>
      </c>
      <c r="P742" s="78">
        <f t="shared" si="55"/>
        <v>8998.83</v>
      </c>
      <c r="Q742" s="16">
        <f t="shared" si="56"/>
        <v>42360</v>
      </c>
      <c r="R742" t="str">
        <f t="shared" si="57"/>
        <v>2015OB000549</v>
      </c>
      <c r="S742" t="str">
        <f t="shared" si="58"/>
        <v>2015NE000357</v>
      </c>
      <c r="T742" t="str">
        <f t="shared" si="59"/>
        <v>PAGAMENTO PARA VIABILIZAR REPASSE DE RECURSOS FEM II/2014 CONFORME LEI Nº15.335 DE 25/06/2014 AO MUNICIPIO DE TACARATU/PE REF. A 2ª PARCELA.URBANIZAÇÃO E ILUMINAÇÃO DA AV.ARISTIDES TELES DE MENEZES.CONFORME CI Nº 264/15 SEAM</v>
      </c>
      <c r="V742" s="75" t="b">
        <f>A742='[1]FEM 2'!C742</f>
        <v>1</v>
      </c>
    </row>
    <row r="743" spans="1:22" ht="54" customHeight="1" x14ac:dyDescent="0.35">
      <c r="A743" s="133" t="s">
        <v>4454</v>
      </c>
      <c r="B743" s="132">
        <v>42360</v>
      </c>
      <c r="C743" s="133">
        <v>11</v>
      </c>
      <c r="D743" s="133" t="s">
        <v>1394</v>
      </c>
      <c r="E743" s="133" t="s">
        <v>4455</v>
      </c>
      <c r="F743" s="133" t="s">
        <v>1905</v>
      </c>
      <c r="G743" s="133" t="s">
        <v>4451</v>
      </c>
      <c r="H743" s="133" t="s">
        <v>2530</v>
      </c>
      <c r="I743" s="133" t="s">
        <v>1329</v>
      </c>
      <c r="J743" s="417" t="s">
        <v>4452</v>
      </c>
      <c r="K743" s="134">
        <v>51714.32</v>
      </c>
      <c r="L743" s="135" t="s">
        <v>3205</v>
      </c>
      <c r="M743" s="135" t="s">
        <v>4456</v>
      </c>
      <c r="O743" s="75" t="s">
        <v>4665</v>
      </c>
      <c r="P743" s="78">
        <f t="shared" si="55"/>
        <v>51714.32</v>
      </c>
      <c r="Q743" s="16">
        <f t="shared" si="56"/>
        <v>42360</v>
      </c>
      <c r="R743" t="str">
        <f t="shared" si="57"/>
        <v>2015OB000550</v>
      </c>
      <c r="S743" t="str">
        <f t="shared" si="58"/>
        <v>2015NE000357</v>
      </c>
      <c r="T743" t="str">
        <f t="shared" si="59"/>
        <v>PAGAMENTO PARA VIABILIZAR REPASSE DE RECURSOS FEM II/2014 CONFORME LEI Nº15.335 DE 25/06/2014 AO MUNICIPIO DE TACARATU/PE REF. A 2ª PARCELA.URBANIZAÇÃO E ILUMINAÇÃO DA AV.DEP.AFONSO FERRAZ,NO DISTRITO DE CARAIBEIRAS.CONFORME CI Nº 264/15 SEAM</v>
      </c>
      <c r="V743" s="75" t="b">
        <f>A743='[1]FEM 2'!C743</f>
        <v>1</v>
      </c>
    </row>
    <row r="744" spans="1:22" ht="54" customHeight="1" x14ac:dyDescent="0.35">
      <c r="A744" s="133" t="s">
        <v>4457</v>
      </c>
      <c r="B744" s="132">
        <v>42360</v>
      </c>
      <c r="C744" s="133">
        <v>11</v>
      </c>
      <c r="D744" s="133" t="s">
        <v>1394</v>
      </c>
      <c r="E744" s="133" t="s">
        <v>4458</v>
      </c>
      <c r="F744" s="133" t="s">
        <v>1905</v>
      </c>
      <c r="G744" s="133" t="s">
        <v>4451</v>
      </c>
      <c r="H744" s="133" t="s">
        <v>2530</v>
      </c>
      <c r="I744" s="133" t="s">
        <v>1330</v>
      </c>
      <c r="J744" s="417" t="s">
        <v>4452</v>
      </c>
      <c r="K744" s="134">
        <v>93486.98</v>
      </c>
      <c r="L744" s="135" t="s">
        <v>3205</v>
      </c>
      <c r="M744" s="135" t="s">
        <v>4459</v>
      </c>
      <c r="O744" s="75" t="s">
        <v>4665</v>
      </c>
      <c r="P744" s="78">
        <f t="shared" si="55"/>
        <v>93486.98</v>
      </c>
      <c r="Q744" s="16">
        <f t="shared" si="56"/>
        <v>42360</v>
      </c>
      <c r="R744" t="str">
        <f t="shared" si="57"/>
        <v>2015OB000551</v>
      </c>
      <c r="S744" t="str">
        <f t="shared" si="58"/>
        <v>2015NE000357</v>
      </c>
      <c r="T744" t="str">
        <f t="shared" si="59"/>
        <v>PAGAMENTO PARA VIABILIZAR REPASSE DE RECURSOS FEM II/2014 CONFORME LEI Nº15.335 DE 25/06/2014 AO MUNICIPIO DE TACARATU/PE REF. A 2ª PARCELA.URBANIZAÇÃO E ILUMINAÇÃO DA AVENIDA MANOEL MARIANO.CONFORME CI Nº 264/15 SEAM</v>
      </c>
      <c r="V744" s="75" t="b">
        <f>A744='[1]FEM 2'!C744</f>
        <v>1</v>
      </c>
    </row>
    <row r="745" spans="1:22" ht="54" customHeight="1" x14ac:dyDescent="0.35">
      <c r="A745" s="133" t="s">
        <v>4460</v>
      </c>
      <c r="B745" s="132">
        <v>42360</v>
      </c>
      <c r="C745" s="133">
        <v>11</v>
      </c>
      <c r="D745" s="133" t="s">
        <v>1394</v>
      </c>
      <c r="E745" s="133" t="s">
        <v>4461</v>
      </c>
      <c r="F745" s="133" t="s">
        <v>1905</v>
      </c>
      <c r="G745" s="133" t="s">
        <v>4451</v>
      </c>
      <c r="H745" s="133" t="s">
        <v>2530</v>
      </c>
      <c r="I745" s="133" t="s">
        <v>1331</v>
      </c>
      <c r="J745" s="417" t="s">
        <v>4452</v>
      </c>
      <c r="K745" s="134">
        <v>56859.22</v>
      </c>
      <c r="L745" s="135" t="s">
        <v>3205</v>
      </c>
      <c r="M745" s="135" t="s">
        <v>4462</v>
      </c>
      <c r="O745" s="75" t="s">
        <v>4665</v>
      </c>
      <c r="P745" s="78">
        <f t="shared" si="55"/>
        <v>56859.22</v>
      </c>
      <c r="Q745" s="16">
        <f t="shared" si="56"/>
        <v>42360</v>
      </c>
      <c r="R745" t="str">
        <f t="shared" si="57"/>
        <v>2015OB000552</v>
      </c>
      <c r="S745" t="str">
        <f t="shared" si="58"/>
        <v>2015NE000357</v>
      </c>
      <c r="T745" t="str">
        <f t="shared" si="59"/>
        <v>PAGAMENTO PARA VIABILIZAR REPASSE DE RECURSOS FEM II/2014 CONFORME LEI Nº15.335 DE 25/06/2014 AO MUNICIPIO DE TACARATU/PE REF. A 2ª PARCELA.URBANIZAÇÃO E ILUMINAÇÃO DA AV.JOSÉ ESTÊVÃO NO DISTRITO DE CARAIBEIRAS.CONFORME CI Nº 264/15 SEAM</v>
      </c>
      <c r="V745" s="75" t="b">
        <f>A745='[1]FEM 2'!C745</f>
        <v>1</v>
      </c>
    </row>
    <row r="746" spans="1:22" ht="54" customHeight="1" x14ac:dyDescent="0.35">
      <c r="A746" s="133" t="s">
        <v>4463</v>
      </c>
      <c r="B746" s="132">
        <v>42360</v>
      </c>
      <c r="C746" s="133">
        <v>11</v>
      </c>
      <c r="D746" s="133" t="s">
        <v>1394</v>
      </c>
      <c r="E746" s="133" t="s">
        <v>4464</v>
      </c>
      <c r="F746" s="133" t="s">
        <v>1990</v>
      </c>
      <c r="G746" s="133" t="s">
        <v>4451</v>
      </c>
      <c r="H746" s="133" t="s">
        <v>2530</v>
      </c>
      <c r="I746" s="133" t="s">
        <v>1332</v>
      </c>
      <c r="J746" s="417" t="s">
        <v>4452</v>
      </c>
      <c r="K746" s="134">
        <v>60632.6</v>
      </c>
      <c r="L746" s="135" t="s">
        <v>3205</v>
      </c>
      <c r="M746" s="135" t="s">
        <v>4465</v>
      </c>
      <c r="O746" s="75" t="s">
        <v>4665</v>
      </c>
      <c r="P746" s="78">
        <f t="shared" si="55"/>
        <v>60632.6</v>
      </c>
      <c r="Q746" s="16">
        <f t="shared" si="56"/>
        <v>42360</v>
      </c>
      <c r="R746" t="str">
        <f t="shared" si="57"/>
        <v>2015OB000553</v>
      </c>
      <c r="S746" t="str">
        <f t="shared" si="58"/>
        <v>2015NE000357</v>
      </c>
      <c r="T746" t="str">
        <f t="shared" si="59"/>
        <v>PAGAMENTO PARA VIABILIZAR REPASSE DE RECURSOS FEM II/2014 CONFORME LEI Nº15.335 DE 25/06/2014 AO MUNICIPIO DE TACARATU/PE REF. A 2ª PARCELA.REFORMA E AMPLIAÇÃO DA PRAÇA FRANCINA MARIA DE ARAÚJO NO DISTRITO DE CARAIBEIRAS.CONFORME CI Nº 264/15 SEAM</v>
      </c>
      <c r="V746" s="75" t="b">
        <f>A746='[1]FEM 2'!C746</f>
        <v>1</v>
      </c>
    </row>
    <row r="747" spans="1:22" ht="54" customHeight="1" x14ac:dyDescent="0.35">
      <c r="A747" s="133" t="s">
        <v>4466</v>
      </c>
      <c r="B747" s="132">
        <v>42360</v>
      </c>
      <c r="C747" s="133">
        <v>11</v>
      </c>
      <c r="D747" s="133" t="s">
        <v>1394</v>
      </c>
      <c r="E747" s="133" t="s">
        <v>4467</v>
      </c>
      <c r="F747" s="133" t="s">
        <v>1990</v>
      </c>
      <c r="G747" s="133" t="s">
        <v>4468</v>
      </c>
      <c r="H747" s="133" t="s">
        <v>1645</v>
      </c>
      <c r="I747" s="133" t="s">
        <v>937</v>
      </c>
      <c r="J747" s="417" t="s">
        <v>1646</v>
      </c>
      <c r="K747" s="134">
        <v>455797.88</v>
      </c>
      <c r="L747" s="135" t="s">
        <v>3205</v>
      </c>
      <c r="M747" s="135" t="s">
        <v>4469</v>
      </c>
      <c r="O747" s="75" t="s">
        <v>4665</v>
      </c>
      <c r="P747" s="78">
        <f t="shared" si="55"/>
        <v>455797.88</v>
      </c>
      <c r="Q747" s="16">
        <f t="shared" si="56"/>
        <v>42360</v>
      </c>
      <c r="R747" t="str">
        <f t="shared" si="57"/>
        <v>2015OB000554</v>
      </c>
      <c r="S747" t="str">
        <f t="shared" si="58"/>
        <v>2015NE000402</v>
      </c>
      <c r="T747" t="str">
        <f t="shared" si="59"/>
        <v>PAGAMENTO PARA VIABILIZAR REPASSE DE RECURSOS FEM II/2014 CONFORME LEI Nº15.335 DE 25/06/2014 ,REF. A2ª PARCELA. AO MUNICIPIO DE BUÍQUE/PE.RECUPERAÇÃO E REFORMA DO PÁTIO DA FEIRA LIVRE.CONFORME CI Nº 270/15 SEAM</v>
      </c>
      <c r="V747" s="75" t="b">
        <f>A747='[1]FEM 2'!C747</f>
        <v>1</v>
      </c>
    </row>
    <row r="748" spans="1:22" ht="54" customHeight="1" x14ac:dyDescent="0.35">
      <c r="A748" s="133" t="s">
        <v>4470</v>
      </c>
      <c r="B748" s="132">
        <v>42360</v>
      </c>
      <c r="C748" s="133">
        <v>11</v>
      </c>
      <c r="D748" s="133" t="s">
        <v>1394</v>
      </c>
      <c r="E748" s="133" t="s">
        <v>4471</v>
      </c>
      <c r="F748" s="133" t="s">
        <v>1990</v>
      </c>
      <c r="G748" s="133" t="s">
        <v>4472</v>
      </c>
      <c r="H748" s="133" t="s">
        <v>2098</v>
      </c>
      <c r="I748" s="133" t="s">
        <v>1201</v>
      </c>
      <c r="J748" s="417" t="s">
        <v>4473</v>
      </c>
      <c r="K748" s="134">
        <v>107910.34</v>
      </c>
      <c r="L748" s="135" t="s">
        <v>3205</v>
      </c>
      <c r="M748" s="135" t="s">
        <v>4474</v>
      </c>
      <c r="O748" s="75" t="s">
        <v>4665</v>
      </c>
      <c r="P748" s="78">
        <f t="shared" si="55"/>
        <v>107910.34</v>
      </c>
      <c r="Q748" s="16">
        <f t="shared" si="56"/>
        <v>42360</v>
      </c>
      <c r="R748" t="str">
        <f t="shared" si="57"/>
        <v>2015OB000555</v>
      </c>
      <c r="S748" t="str">
        <f t="shared" si="58"/>
        <v>2015NE000419</v>
      </c>
      <c r="T748" t="str">
        <f t="shared" si="59"/>
        <v>PAGAMENTO PARA VIABILIZAR REPASSE DE RECURSOS FEM II/2014 CONFORME LEI Nº15.335 DE 25/06/2014 ,REF. A2ª PARCELA. AO MUNICIPIO DE PASSIRA/PE.PAVIMENTAÇÃO DE DIVERSAS RUAS. CONFORME CI Nº 270/2015 SEAM</v>
      </c>
      <c r="V748" s="75" t="b">
        <f>A748='[1]FEM 2'!C748</f>
        <v>1</v>
      </c>
    </row>
    <row r="749" spans="1:22" ht="54" customHeight="1" x14ac:dyDescent="0.35">
      <c r="A749" s="133" t="s">
        <v>4475</v>
      </c>
      <c r="B749" s="132">
        <v>42360</v>
      </c>
      <c r="C749" s="133">
        <v>11</v>
      </c>
      <c r="D749" s="133" t="s">
        <v>1394</v>
      </c>
      <c r="E749" s="133" t="s">
        <v>4476</v>
      </c>
      <c r="F749" s="133" t="s">
        <v>1990</v>
      </c>
      <c r="G749" s="133" t="s">
        <v>4472</v>
      </c>
      <c r="H749" s="133" t="s">
        <v>2098</v>
      </c>
      <c r="I749" s="133" t="s">
        <v>1202</v>
      </c>
      <c r="J749" s="417" t="s">
        <v>4473</v>
      </c>
      <c r="K749" s="134">
        <v>73470.539999999994</v>
      </c>
      <c r="L749" s="135" t="s">
        <v>3205</v>
      </c>
      <c r="M749" s="135" t="s">
        <v>4477</v>
      </c>
      <c r="O749" s="75" t="s">
        <v>4665</v>
      </c>
      <c r="P749" s="78">
        <f t="shared" si="55"/>
        <v>73470.539999999994</v>
      </c>
      <c r="Q749" s="16">
        <f t="shared" si="56"/>
        <v>42360</v>
      </c>
      <c r="R749" t="str">
        <f t="shared" si="57"/>
        <v>2015OB000556</v>
      </c>
      <c r="S749" t="str">
        <f t="shared" si="58"/>
        <v>2015NE000419</v>
      </c>
      <c r="T749" t="str">
        <f t="shared" si="59"/>
        <v>PAGAMENTO PARA VIABILIZAR REPASSE DE RECURSOS FEM II/2014 CONFORME LEI Nº15.335 DE 25/06/2014 ,REF. A2ª PARCELA. AO MUNICIPIO DE PASSIRA/PE.URBANIZAÇÃO,REVITALIZAÇÃO E RECUPE- RAÇÃO DA PRAÇA ANTÔNIO PEDRO.CONFORME CI Nº 270/15 SEAM</v>
      </c>
      <c r="V749" s="75" t="b">
        <f>A749='[1]FEM 2'!C749</f>
        <v>1</v>
      </c>
    </row>
    <row r="750" spans="1:22" ht="54" customHeight="1" x14ac:dyDescent="0.35">
      <c r="A750" s="133" t="s">
        <v>4478</v>
      </c>
      <c r="B750" s="132">
        <v>42360</v>
      </c>
      <c r="C750" s="133">
        <v>11</v>
      </c>
      <c r="D750" s="133" t="s">
        <v>1394</v>
      </c>
      <c r="E750" s="133" t="s">
        <v>4479</v>
      </c>
      <c r="F750" s="133" t="s">
        <v>1990</v>
      </c>
      <c r="G750" s="133" t="s">
        <v>4472</v>
      </c>
      <c r="H750" s="133" t="s">
        <v>2098</v>
      </c>
      <c r="I750" s="133" t="s">
        <v>1203</v>
      </c>
      <c r="J750" s="417" t="s">
        <v>4473</v>
      </c>
      <c r="K750" s="134">
        <v>61727.1</v>
      </c>
      <c r="L750" s="135" t="s">
        <v>3205</v>
      </c>
      <c r="M750" s="135" t="s">
        <v>4480</v>
      </c>
      <c r="O750" s="75" t="s">
        <v>4665</v>
      </c>
      <c r="P750" s="78">
        <f t="shared" si="55"/>
        <v>61727.1</v>
      </c>
      <c r="Q750" s="16">
        <f t="shared" si="56"/>
        <v>42360</v>
      </c>
      <c r="R750" t="str">
        <f t="shared" si="57"/>
        <v>2015OB000557</v>
      </c>
      <c r="S750" t="str">
        <f t="shared" si="58"/>
        <v>2015NE000419</v>
      </c>
      <c r="T750" t="str">
        <f t="shared" si="59"/>
        <v>PAGAMENTO PARA VIABILIZAR REPASSE DE RECURSOS FEM II/2014 CONFORME LEI Nº15.335 DE 25/06/2014 ,REF. A2ª PARCELA. AO MUNICIPIO DE PASSIRA/PE.RECUPERAÇÃO DE ESTRADAS VICINAIS. CONFORME CI Nº 270/15 SEAM</v>
      </c>
      <c r="V750" s="75" t="b">
        <f>A750='[1]FEM 2'!C750</f>
        <v>1</v>
      </c>
    </row>
    <row r="751" spans="1:22" ht="54" customHeight="1" x14ac:dyDescent="0.35">
      <c r="A751" s="133" t="s">
        <v>4481</v>
      </c>
      <c r="B751" s="132">
        <v>42360</v>
      </c>
      <c r="C751" s="133">
        <v>11</v>
      </c>
      <c r="D751" s="133" t="s">
        <v>1394</v>
      </c>
      <c r="E751" s="133" t="s">
        <v>4482</v>
      </c>
      <c r="F751" s="133" t="s">
        <v>1990</v>
      </c>
      <c r="G751" s="133" t="s">
        <v>4472</v>
      </c>
      <c r="H751" s="133" t="s">
        <v>2098</v>
      </c>
      <c r="I751" s="133" t="s">
        <v>1204</v>
      </c>
      <c r="J751" s="417" t="s">
        <v>4473</v>
      </c>
      <c r="K751" s="134">
        <v>43787.03</v>
      </c>
      <c r="L751" s="135" t="s">
        <v>3205</v>
      </c>
      <c r="M751" s="135" t="s">
        <v>4483</v>
      </c>
      <c r="O751" s="75" t="s">
        <v>4665</v>
      </c>
      <c r="P751" s="78">
        <f t="shared" si="55"/>
        <v>43787.03</v>
      </c>
      <c r="Q751" s="16">
        <f t="shared" si="56"/>
        <v>42360</v>
      </c>
      <c r="R751" t="str">
        <f t="shared" si="57"/>
        <v>2015OB000558</v>
      </c>
      <c r="S751" t="str">
        <f t="shared" si="58"/>
        <v>2015NE000419</v>
      </c>
      <c r="T751" t="str">
        <f t="shared" si="59"/>
        <v>PAGAMENTO PARA VIABILIZAR REPASSE DE RECURSOS FEM II/2014 CONFORME LEI Nº15.335 DE 25/06/2014 ,REF. A2ª PARCELA. AO MUNICIPIO DE PASSIRA/PE.PAVIMENTAÇÃO DAS RUAS BOAVENTURA CELERINO DA SILVA E TRAVESSA BOAVENTURA CELERINO SILVA.CONFORME CI Nº 270/15 SEAM</v>
      </c>
      <c r="V751" s="75" t="b">
        <f>A751='[1]FEM 2'!C751</f>
        <v>1</v>
      </c>
    </row>
    <row r="752" spans="1:22" ht="54" customHeight="1" x14ac:dyDescent="0.35">
      <c r="A752" s="133" t="s">
        <v>4484</v>
      </c>
      <c r="B752" s="132">
        <v>42360</v>
      </c>
      <c r="C752" s="133">
        <v>11</v>
      </c>
      <c r="D752" s="133" t="s">
        <v>1394</v>
      </c>
      <c r="E752" s="133" t="s">
        <v>4485</v>
      </c>
      <c r="F752" s="133" t="s">
        <v>1990</v>
      </c>
      <c r="G752" s="133" t="s">
        <v>4472</v>
      </c>
      <c r="H752" s="133" t="s">
        <v>2098</v>
      </c>
      <c r="I752" s="133" t="s">
        <v>1205</v>
      </c>
      <c r="J752" s="417" t="s">
        <v>4473</v>
      </c>
      <c r="K752" s="134">
        <v>30003.33</v>
      </c>
      <c r="L752" s="135" t="s">
        <v>3205</v>
      </c>
      <c r="M752" s="135" t="s">
        <v>4486</v>
      </c>
      <c r="O752" s="75" t="s">
        <v>4665</v>
      </c>
      <c r="P752" s="78">
        <f t="shared" si="55"/>
        <v>30003.33</v>
      </c>
      <c r="Q752" s="16">
        <f t="shared" si="56"/>
        <v>42360</v>
      </c>
      <c r="R752" t="str">
        <f t="shared" si="57"/>
        <v>2015OB000559</v>
      </c>
      <c r="S752" t="str">
        <f t="shared" si="58"/>
        <v>2015NE000419</v>
      </c>
      <c r="T752" t="str">
        <f t="shared" si="59"/>
        <v>PAGAMENTO PARA VIABILIZAR REPASSE DE RECURSOS FEM II/2014 CONFORME LEI Nº15.335 DE 25/06/2014 ,REF. A2ª PARCELA. AO MUNICIPIO DE PASSIRA/PE.CONSTRUÇÃO DE PASSAGENS MOLHADA CONFORME CI Nº 270/15 SEAM</v>
      </c>
      <c r="V752" s="75" t="b">
        <f>A752='[1]FEM 2'!C752</f>
        <v>1</v>
      </c>
    </row>
    <row r="753" spans="1:22" ht="54" customHeight="1" x14ac:dyDescent="0.35">
      <c r="A753" s="133" t="s">
        <v>4487</v>
      </c>
      <c r="B753" s="132">
        <v>42360</v>
      </c>
      <c r="C753" s="133">
        <v>12</v>
      </c>
      <c r="D753" s="133" t="s">
        <v>1394</v>
      </c>
      <c r="E753" s="133" t="s">
        <v>4488</v>
      </c>
      <c r="F753" s="133" t="s">
        <v>1990</v>
      </c>
      <c r="G753" s="133" t="s">
        <v>4489</v>
      </c>
      <c r="H753" s="133" t="s">
        <v>1565</v>
      </c>
      <c r="I753" s="133" t="s">
        <v>979</v>
      </c>
      <c r="J753" s="417" t="s">
        <v>4490</v>
      </c>
      <c r="K753" s="134">
        <v>14356.44</v>
      </c>
      <c r="L753" s="135" t="s">
        <v>3205</v>
      </c>
      <c r="M753" s="135" t="s">
        <v>4491</v>
      </c>
      <c r="O753" s="75" t="s">
        <v>4665</v>
      </c>
      <c r="P753" s="78">
        <f t="shared" si="55"/>
        <v>14356.44</v>
      </c>
      <c r="Q753" s="16">
        <f t="shared" si="56"/>
        <v>42360</v>
      </c>
      <c r="R753" t="str">
        <f t="shared" si="57"/>
        <v>2015OB000560</v>
      </c>
      <c r="S753" t="str">
        <f t="shared" si="58"/>
        <v>2015NE000403</v>
      </c>
      <c r="T753" t="str">
        <f t="shared" si="59"/>
        <v>PAGAMENTO PARA VIABILIZAR REPASSE DE RECURSOS FEM II/2014 CONFORME LEI Nº15.335 DE 25/06/2014 ,REF. A2ª PARCELA. AO MUNICIPIO DE CARPINA/PE.PAVIMENTAÇÃO EM PARALELEPIPEDO EM- GRANITICOS EM DIVERSAS RUAS DO BAIRRO DO CENTRO (2 RUAS) CONFORME CI Nº 270/15 SEAM</v>
      </c>
      <c r="V753" s="75" t="b">
        <f>A753='[1]FEM 2'!C753</f>
        <v>1</v>
      </c>
    </row>
    <row r="754" spans="1:22" ht="54" customHeight="1" x14ac:dyDescent="0.35">
      <c r="A754" s="133" t="s">
        <v>4492</v>
      </c>
      <c r="B754" s="132">
        <v>42360</v>
      </c>
      <c r="C754" s="133">
        <v>12</v>
      </c>
      <c r="D754" s="133" t="s">
        <v>1394</v>
      </c>
      <c r="E754" s="133" t="s">
        <v>4493</v>
      </c>
      <c r="F754" s="133" t="s">
        <v>1990</v>
      </c>
      <c r="G754" s="133" t="s">
        <v>4489</v>
      </c>
      <c r="H754" s="133" t="s">
        <v>1565</v>
      </c>
      <c r="I754" s="133" t="s">
        <v>980</v>
      </c>
      <c r="J754" s="417" t="s">
        <v>4490</v>
      </c>
      <c r="K754" s="134">
        <v>260605.47</v>
      </c>
      <c r="L754" s="135" t="s">
        <v>3205</v>
      </c>
      <c r="M754" s="135" t="s">
        <v>4494</v>
      </c>
      <c r="O754" s="75" t="s">
        <v>4665</v>
      </c>
      <c r="P754" s="78">
        <f t="shared" si="55"/>
        <v>260605.47</v>
      </c>
      <c r="Q754" s="16">
        <f t="shared" si="56"/>
        <v>42360</v>
      </c>
      <c r="R754" t="str">
        <f t="shared" si="57"/>
        <v>2015OB000561</v>
      </c>
      <c r="S754" t="str">
        <f t="shared" si="58"/>
        <v>2015NE000403</v>
      </c>
      <c r="T754" t="str">
        <f t="shared" si="59"/>
        <v>PAGAMENTO PARA VIABILIZAR REPASSE DE RECURSOS FEM II/2014 CONFORME LEI Nº15.335 DE 25/06/2014 ,REF. A2ª PARCELA. AO MUNICIPIO DE CARPINA/´PE.PAVIMENTAÇÃO EM PARALELEPIPEDOS GRANITICOS EM DIVERSAS RUAS DO BAIRRO NOVO(9 RUAS CONFORME CI Nº 270/15 SEAM.</v>
      </c>
      <c r="V754" s="75" t="b">
        <f>A754='[1]FEM 2'!C754</f>
        <v>1</v>
      </c>
    </row>
    <row r="755" spans="1:22" ht="54" customHeight="1" x14ac:dyDescent="0.35">
      <c r="A755" s="133" t="s">
        <v>4495</v>
      </c>
      <c r="B755" s="132">
        <v>42360</v>
      </c>
      <c r="C755" s="133">
        <v>12</v>
      </c>
      <c r="D755" s="133" t="s">
        <v>1394</v>
      </c>
      <c r="E755" s="133" t="s">
        <v>4496</v>
      </c>
      <c r="F755" s="133" t="s">
        <v>1990</v>
      </c>
      <c r="G755" s="133" t="s">
        <v>4489</v>
      </c>
      <c r="H755" s="133" t="s">
        <v>1565</v>
      </c>
      <c r="I755" s="133" t="s">
        <v>981</v>
      </c>
      <c r="J755" s="417" t="s">
        <v>4490</v>
      </c>
      <c r="K755" s="134">
        <v>252450.92</v>
      </c>
      <c r="L755" s="135" t="s">
        <v>3205</v>
      </c>
      <c r="M755" s="135" t="s">
        <v>4497</v>
      </c>
      <c r="O755" s="75" t="s">
        <v>4665</v>
      </c>
      <c r="P755" s="78">
        <f t="shared" si="55"/>
        <v>252450.92</v>
      </c>
      <c r="Q755" s="16">
        <f t="shared" si="56"/>
        <v>42360</v>
      </c>
      <c r="R755" t="str">
        <f t="shared" si="57"/>
        <v>2015OB000562</v>
      </c>
      <c r="S755" t="str">
        <f t="shared" si="58"/>
        <v>2015NE000403</v>
      </c>
      <c r="T755" t="str">
        <f t="shared" si="59"/>
        <v>PAGAMENTO PARA VIABILIZAR REPASSE DE RECURSOS FEM II/2014 CONFORME LEI Nº15.335 DE 25/06/2014 ,REF. A2ª PARCELA. AO MUNICIPIO DE CARPINA/´PE.PAVIMENTAÇÃO EM PARALELEPIPEDOS GRANITICOS EM DIVERSAS RUAS DO BAIRRO TRÊS MARIAS (5 RUAS)</v>
      </c>
      <c r="V755" s="75" t="b">
        <f>A755='[1]FEM 2'!C755</f>
        <v>1</v>
      </c>
    </row>
    <row r="756" spans="1:22" ht="54" customHeight="1" x14ac:dyDescent="0.35">
      <c r="A756" s="133" t="s">
        <v>4498</v>
      </c>
      <c r="B756" s="132">
        <v>42360</v>
      </c>
      <c r="C756" s="133">
        <v>12</v>
      </c>
      <c r="D756" s="133" t="s">
        <v>1394</v>
      </c>
      <c r="E756" s="133" t="s">
        <v>4499</v>
      </c>
      <c r="F756" s="133" t="s">
        <v>1990</v>
      </c>
      <c r="G756" s="133" t="s">
        <v>4489</v>
      </c>
      <c r="H756" s="133" t="s">
        <v>1565</v>
      </c>
      <c r="I756" s="133" t="s">
        <v>982</v>
      </c>
      <c r="J756" s="417" t="s">
        <v>4490</v>
      </c>
      <c r="K756" s="134">
        <v>60623.93</v>
      </c>
      <c r="L756" s="135" t="s">
        <v>3205</v>
      </c>
      <c r="M756" s="135" t="s">
        <v>4500</v>
      </c>
      <c r="O756" s="75" t="s">
        <v>4665</v>
      </c>
      <c r="P756" s="78">
        <f t="shared" si="55"/>
        <v>60623.93</v>
      </c>
      <c r="Q756" s="16">
        <f t="shared" si="56"/>
        <v>42360</v>
      </c>
      <c r="R756" t="str">
        <f t="shared" si="57"/>
        <v>2015OB000563</v>
      </c>
      <c r="S756" t="str">
        <f t="shared" si="58"/>
        <v>2015NE000403</v>
      </c>
      <c r="T756" t="str">
        <f t="shared" si="59"/>
        <v>PAGAMENTO PARA VIABILIZAR REPASSE DE RECURSOS FEM II/2014 CONFORME LEI Nº15.335 DE 25/06/2014 ,REF. A2ª PARCELA. AO MUNICIPIO DE CARPINA/´PE.PAVIMENTAÇÃO EM PARALELEPIPEDOS GRANITICOS EM DIVERSAS RUAS DO BAIRRO JOÃO ALFREDO (5 RUAS CONFORME CI Nº 270/15 SEAM</v>
      </c>
      <c r="V756" s="75" t="b">
        <f>A756='[1]FEM 2'!C756</f>
        <v>1</v>
      </c>
    </row>
    <row r="757" spans="1:22" ht="54" customHeight="1" x14ac:dyDescent="0.35">
      <c r="A757" s="133" t="s">
        <v>4501</v>
      </c>
      <c r="B757" s="132">
        <v>42360</v>
      </c>
      <c r="C757" s="133">
        <v>11</v>
      </c>
      <c r="D757" s="133" t="s">
        <v>1394</v>
      </c>
      <c r="E757" s="133" t="s">
        <v>4502</v>
      </c>
      <c r="F757" s="133" t="s">
        <v>1990</v>
      </c>
      <c r="G757" s="133" t="s">
        <v>4503</v>
      </c>
      <c r="H757" s="133" t="s">
        <v>1784</v>
      </c>
      <c r="I757" s="133" t="s">
        <v>860</v>
      </c>
      <c r="J757" s="417" t="s">
        <v>4504</v>
      </c>
      <c r="K757" s="134">
        <v>345253.61</v>
      </c>
      <c r="L757" s="135" t="s">
        <v>3205</v>
      </c>
      <c r="M757" s="135" t="s">
        <v>4505</v>
      </c>
      <c r="O757" s="75" t="s">
        <v>4665</v>
      </c>
      <c r="P757" s="78">
        <f t="shared" si="55"/>
        <v>345253.61</v>
      </c>
      <c r="Q757" s="16">
        <f t="shared" si="56"/>
        <v>42360</v>
      </c>
      <c r="R757" t="str">
        <f t="shared" si="57"/>
        <v>2015OB000564</v>
      </c>
      <c r="S757" t="str">
        <f t="shared" si="58"/>
        <v>2015NE000399</v>
      </c>
      <c r="T757" t="str">
        <f t="shared" si="59"/>
        <v>PAGAMENTO PARA VIABILIZAR REPASSE DE RECURSOS FEM II/2014 CONFORME LEI Nº15.335 DE 25/06/2014 ,REF. A2ª PARCELA. AO MUNI- CIPIO DE ALIANÇA/PE.PAVIMENTAÇÃO E DRENAGEM EM DIVERSAS RUAS DO MUNICIPIO.CONFORME CI Nº 281/15 SEAM</v>
      </c>
      <c r="V757" s="75" t="b">
        <f>A757='[1]FEM 2'!C757</f>
        <v>1</v>
      </c>
    </row>
    <row r="758" spans="1:22" ht="54" customHeight="1" x14ac:dyDescent="0.35">
      <c r="A758" s="133" t="s">
        <v>4506</v>
      </c>
      <c r="B758" s="132">
        <v>42360</v>
      </c>
      <c r="C758" s="133">
        <v>11</v>
      </c>
      <c r="D758" s="133" t="s">
        <v>1394</v>
      </c>
      <c r="E758" s="133" t="s">
        <v>4507</v>
      </c>
      <c r="F758" s="133" t="s">
        <v>1990</v>
      </c>
      <c r="G758" s="133" t="s">
        <v>4503</v>
      </c>
      <c r="H758" s="133" t="s">
        <v>1784</v>
      </c>
      <c r="I758" s="133" t="s">
        <v>861</v>
      </c>
      <c r="J758" s="417" t="s">
        <v>4504</v>
      </c>
      <c r="K758" s="134">
        <v>53951.58</v>
      </c>
      <c r="L758" s="135" t="s">
        <v>3205</v>
      </c>
      <c r="M758" s="135" t="s">
        <v>4508</v>
      </c>
      <c r="O758" s="75" t="s">
        <v>4665</v>
      </c>
      <c r="P758" s="78">
        <f t="shared" si="55"/>
        <v>53951.58</v>
      </c>
      <c r="Q758" s="16">
        <f t="shared" si="56"/>
        <v>42360</v>
      </c>
      <c r="R758" t="str">
        <f t="shared" si="57"/>
        <v>2015OB000565</v>
      </c>
      <c r="S758" t="str">
        <f t="shared" si="58"/>
        <v>2015NE000399</v>
      </c>
      <c r="T758" t="str">
        <f t="shared" si="59"/>
        <v>PAGAMENTO PARA VIABILIZAR REPASSE DE RECURSOS FEM II/2014 CONFORME LEI Nº15.335 DE 25/06/2014 ,REF. A2ª PARCELA. AO MUNI- CIPIO DE ALIANÇA/PE.IMPLANTAÇÃO DE SINALIZAÇÃO DE TRANSITO NO CENTRO.CONFORME CI Nº 281/15 SEAM</v>
      </c>
      <c r="V758" s="75" t="b">
        <f>A758='[1]FEM 2'!C758</f>
        <v>1</v>
      </c>
    </row>
    <row r="759" spans="1:22" ht="54" customHeight="1" x14ac:dyDescent="0.35">
      <c r="A759" s="133" t="s">
        <v>4509</v>
      </c>
      <c r="B759" s="132">
        <v>42360</v>
      </c>
      <c r="C759" s="133">
        <v>11</v>
      </c>
      <c r="D759" s="133" t="s">
        <v>1394</v>
      </c>
      <c r="E759" s="133" t="s">
        <v>4510</v>
      </c>
      <c r="F759" s="133" t="s">
        <v>1990</v>
      </c>
      <c r="G759" s="133" t="s">
        <v>4503</v>
      </c>
      <c r="H759" s="133" t="s">
        <v>1784</v>
      </c>
      <c r="I759" s="133" t="s">
        <v>862</v>
      </c>
      <c r="J759" s="417" t="s">
        <v>4504</v>
      </c>
      <c r="K759" s="134">
        <v>5673.92</v>
      </c>
      <c r="L759" s="135" t="s">
        <v>3205</v>
      </c>
      <c r="M759" s="135" t="s">
        <v>4511</v>
      </c>
      <c r="O759" s="75" t="s">
        <v>4665</v>
      </c>
      <c r="P759" s="78">
        <f t="shared" si="55"/>
        <v>5673.92</v>
      </c>
      <c r="Q759" s="16">
        <f t="shared" si="56"/>
        <v>42360</v>
      </c>
      <c r="R759" t="str">
        <f t="shared" si="57"/>
        <v>2015OB000566</v>
      </c>
      <c r="S759" t="str">
        <f t="shared" si="58"/>
        <v>2015NE000399</v>
      </c>
      <c r="T759" t="str">
        <f t="shared" si="59"/>
        <v>PAGAMENTO PARA VIABILIZAR REPASSE DE RECURSOS FEM II/2014 CONFORME LEI Nº15.335 DE 25/06/2014 ,REF. A2ª PARCELA. AO MUNI- CIPIO DE ALIANÇA/PE.MANUTENÇÃO E PINTURA DE MÓDULOS PÚBLICOS.CONFORME CI Nº 281/15 SEAM</v>
      </c>
      <c r="V759" s="75" t="b">
        <f>A759='[1]FEM 2'!C759</f>
        <v>1</v>
      </c>
    </row>
    <row r="760" spans="1:22" ht="54" customHeight="1" x14ac:dyDescent="0.35">
      <c r="A760" s="133" t="s">
        <v>4512</v>
      </c>
      <c r="B760" s="132">
        <v>42360</v>
      </c>
      <c r="C760" s="133">
        <v>12</v>
      </c>
      <c r="D760" s="133" t="s">
        <v>1394</v>
      </c>
      <c r="E760" s="133" t="s">
        <v>4513</v>
      </c>
      <c r="F760" s="133" t="s">
        <v>1990</v>
      </c>
      <c r="G760" s="133" t="s">
        <v>4514</v>
      </c>
      <c r="H760" s="133" t="s">
        <v>2162</v>
      </c>
      <c r="I760" s="133" t="s">
        <v>1214</v>
      </c>
      <c r="J760" s="417" t="s">
        <v>2163</v>
      </c>
      <c r="K760" s="134">
        <v>95674.45</v>
      </c>
      <c r="L760" s="135" t="s">
        <v>3205</v>
      </c>
      <c r="M760" s="135" t="s">
        <v>4515</v>
      </c>
      <c r="O760" s="75" t="s">
        <v>4665</v>
      </c>
      <c r="P760" s="78">
        <f t="shared" si="55"/>
        <v>95674.45</v>
      </c>
      <c r="Q760" s="16">
        <f t="shared" si="56"/>
        <v>42360</v>
      </c>
      <c r="R760" t="str">
        <f t="shared" si="57"/>
        <v>2015OB000567</v>
      </c>
      <c r="S760" t="str">
        <f t="shared" si="58"/>
        <v>2015NE000405</v>
      </c>
      <c r="T760" t="str">
        <f t="shared" si="59"/>
        <v>PAGAMENTO PARA VIABILIZAR REPASSE DE RECURSOS FEM II/2014 CONFORME LEI Nº15.335 DE 25/06/2014 ,REF. A2ª PARCELA. AO MUNICI- PIO DE PESQUEIRA/PE.LIMPEZA DE LEITOS E AMPLIAÇÃO DE PEQUENAS BARRAGENS DA ZONA RURAL DO MUNICIPIO.CONFORME CI Nº 281/15 SEAM</v>
      </c>
      <c r="V760" s="75" t="b">
        <f>A760='[1]FEM 2'!C760</f>
        <v>1</v>
      </c>
    </row>
    <row r="761" spans="1:22" ht="54" customHeight="1" x14ac:dyDescent="0.35">
      <c r="A761" s="133" t="s">
        <v>4516</v>
      </c>
      <c r="B761" s="132">
        <v>42360</v>
      </c>
      <c r="C761" s="133">
        <v>12</v>
      </c>
      <c r="D761" s="133" t="s">
        <v>1394</v>
      </c>
      <c r="E761" s="133" t="s">
        <v>4517</v>
      </c>
      <c r="F761" s="133" t="s">
        <v>1990</v>
      </c>
      <c r="G761" s="133" t="s">
        <v>4514</v>
      </c>
      <c r="H761" s="133" t="s">
        <v>2162</v>
      </c>
      <c r="I761" s="133" t="s">
        <v>1215</v>
      </c>
      <c r="J761" s="417" t="s">
        <v>2163</v>
      </c>
      <c r="K761" s="134">
        <v>70339.64</v>
      </c>
      <c r="L761" s="135" t="s">
        <v>3205</v>
      </c>
      <c r="M761" s="135" t="s">
        <v>4518</v>
      </c>
      <c r="O761" s="75" t="s">
        <v>4665</v>
      </c>
      <c r="P761" s="78">
        <f t="shared" si="55"/>
        <v>70339.64</v>
      </c>
      <c r="Q761" s="16">
        <f t="shared" si="56"/>
        <v>42360</v>
      </c>
      <c r="R761" t="str">
        <f t="shared" si="57"/>
        <v>2015OB000568</v>
      </c>
      <c r="S761" t="str">
        <f t="shared" si="58"/>
        <v>2015NE000405</v>
      </c>
      <c r="T761" t="str">
        <f t="shared" si="59"/>
        <v>PAGAMENTO PARA VIABILIZAR REPASSE DE RECURSOS FEM II/2014 CONFORME LEI Nº15.335 DE 25/06/2014 ,REF. A2ª PARCELA. AO MUNICI- PIO DE PESQUEIRA/PE.PAVIMENTAÇÃO DISTRITOS.CONFORME CI Nº 281/15 SEAM</v>
      </c>
      <c r="V761" s="75" t="b">
        <f>A761='[1]FEM 2'!C761</f>
        <v>1</v>
      </c>
    </row>
    <row r="762" spans="1:22" ht="54" customHeight="1" x14ac:dyDescent="0.35">
      <c r="A762" s="133" t="s">
        <v>4519</v>
      </c>
      <c r="B762" s="132">
        <v>42360</v>
      </c>
      <c r="C762" s="133">
        <v>12</v>
      </c>
      <c r="D762" s="133" t="s">
        <v>1394</v>
      </c>
      <c r="E762" s="133" t="s">
        <v>4520</v>
      </c>
      <c r="F762" s="133" t="s">
        <v>1990</v>
      </c>
      <c r="G762" s="133" t="s">
        <v>4514</v>
      </c>
      <c r="H762" s="133" t="s">
        <v>2162</v>
      </c>
      <c r="I762" s="133" t="s">
        <v>1216</v>
      </c>
      <c r="J762" s="417" t="s">
        <v>2163</v>
      </c>
      <c r="K762" s="134">
        <v>148460.29999999999</v>
      </c>
      <c r="L762" s="135" t="s">
        <v>3205</v>
      </c>
      <c r="M762" s="135" t="s">
        <v>4521</v>
      </c>
      <c r="O762" s="75" t="s">
        <v>4665</v>
      </c>
      <c r="P762" s="78">
        <f t="shared" si="55"/>
        <v>148460.29999999999</v>
      </c>
      <c r="Q762" s="16">
        <f t="shared" si="56"/>
        <v>42360</v>
      </c>
      <c r="R762" t="str">
        <f t="shared" si="57"/>
        <v>2015OB000569</v>
      </c>
      <c r="S762" t="str">
        <f t="shared" si="58"/>
        <v>2015NE000405</v>
      </c>
      <c r="T762" t="str">
        <f t="shared" si="59"/>
        <v>PAGAMENTO PARA VIABILIZAR REPASSE DE RECURSOS FEM II/2014 CONFORME LEI Nº15.335 DE 25/06/2014 ,REF. A2ª PARCELA. AO MUNICI- PIO DE PESQUEIRA/PE.PAVIMENTAÇÃO EM PARALELEPIPEDOS GRANITICOS.CONFORME CI Nº 281/15 SEAM</v>
      </c>
      <c r="V762" s="75" t="b">
        <f>A762='[1]FEM 2'!C762</f>
        <v>1</v>
      </c>
    </row>
    <row r="763" spans="1:22" ht="54" customHeight="1" x14ac:dyDescent="0.35">
      <c r="A763" s="133" t="s">
        <v>4522</v>
      </c>
      <c r="B763" s="132">
        <v>42360</v>
      </c>
      <c r="C763" s="133">
        <v>12</v>
      </c>
      <c r="D763" s="133" t="s">
        <v>1394</v>
      </c>
      <c r="E763" s="133" t="s">
        <v>4523</v>
      </c>
      <c r="F763" s="133" t="s">
        <v>1990</v>
      </c>
      <c r="G763" s="133" t="s">
        <v>4514</v>
      </c>
      <c r="H763" s="133" t="s">
        <v>2162</v>
      </c>
      <c r="I763" s="133" t="s">
        <v>1217</v>
      </c>
      <c r="J763" s="417" t="s">
        <v>2163</v>
      </c>
      <c r="K763" s="134">
        <v>109391.08</v>
      </c>
      <c r="L763" s="135" t="s">
        <v>3205</v>
      </c>
      <c r="M763" s="135" t="s">
        <v>4524</v>
      </c>
      <c r="O763" s="75" t="s">
        <v>4665</v>
      </c>
      <c r="P763" s="78">
        <f t="shared" si="55"/>
        <v>109391.08</v>
      </c>
      <c r="Q763" s="16">
        <f t="shared" si="56"/>
        <v>42360</v>
      </c>
      <c r="R763" t="str">
        <f t="shared" si="57"/>
        <v>2015OB000570</v>
      </c>
      <c r="S763" t="str">
        <f t="shared" si="58"/>
        <v>2015NE000405</v>
      </c>
      <c r="T763" t="str">
        <f t="shared" si="59"/>
        <v>PAGAMENTO PARA VIABILIZAR REPASSE DE RECURSOS FEM II/2014 CONFORME LEI Nº15.335 DE 25/06/2014 ,REF. A2ª PARCELA. AO MUNICI- PIO DE PESQUEIRA/PE.REFORMA E AMPLIAÇÃO DA SECRETARIA DE FINANÇAS MUNICIPAL.CONFORME CI Nº 281/15 SEAM</v>
      </c>
      <c r="V763" s="75" t="b">
        <f>A763='[1]FEM 2'!C763</f>
        <v>1</v>
      </c>
    </row>
    <row r="764" spans="1:22" ht="54" customHeight="1" x14ac:dyDescent="0.35">
      <c r="A764" s="133" t="s">
        <v>4525</v>
      </c>
      <c r="B764" s="132">
        <v>42360</v>
      </c>
      <c r="C764" s="133">
        <v>12</v>
      </c>
      <c r="D764" s="133" t="s">
        <v>1394</v>
      </c>
      <c r="E764" s="133" t="s">
        <v>4526</v>
      </c>
      <c r="F764" s="133" t="s">
        <v>1990</v>
      </c>
      <c r="G764" s="133" t="s">
        <v>4514</v>
      </c>
      <c r="H764" s="133" t="s">
        <v>2162</v>
      </c>
      <c r="I764" s="133" t="s">
        <v>1218</v>
      </c>
      <c r="J764" s="417" t="s">
        <v>2163</v>
      </c>
      <c r="K764" s="134">
        <v>119848.44</v>
      </c>
      <c r="L764" s="135" t="s">
        <v>3205</v>
      </c>
      <c r="M764" s="135" t="s">
        <v>4527</v>
      </c>
      <c r="O764" s="75" t="s">
        <v>4665</v>
      </c>
      <c r="P764" s="78">
        <f t="shared" si="55"/>
        <v>119848.44</v>
      </c>
      <c r="Q764" s="16">
        <f t="shared" si="56"/>
        <v>42360</v>
      </c>
      <c r="R764" t="str">
        <f t="shared" si="57"/>
        <v>2015OB000571</v>
      </c>
      <c r="S764" t="str">
        <f t="shared" si="58"/>
        <v>2015NE000405</v>
      </c>
      <c r="T764" t="str">
        <f t="shared" si="59"/>
        <v>PAGAMENTO PARA VIABILIZAR REPASSE DE RECURSOS FEM II/2014 CONFORME LEI Nº15.335 DE 25/06/2014 ,REF. A2ª PARCELA. AO MUNICI- PIO DE PESQUEIRA/PE.REFORMA E RECUPERAÇÃO DA PRAÇA EUGÊNIO MACIEL CHACON,VILA ANÁPOLIS E RUA DUQUE DE CAXIAS.CONFORME CI Nº 281/15 SEAM</v>
      </c>
      <c r="V764" s="75" t="b">
        <f>A764='[1]FEM 2'!C764</f>
        <v>1</v>
      </c>
    </row>
    <row r="765" spans="1:22" ht="54" customHeight="1" x14ac:dyDescent="0.35">
      <c r="A765" s="133" t="s">
        <v>4528</v>
      </c>
      <c r="B765" s="132">
        <v>42360</v>
      </c>
      <c r="C765" s="133">
        <v>11</v>
      </c>
      <c r="D765" s="133" t="s">
        <v>1394</v>
      </c>
      <c r="E765" s="133" t="s">
        <v>4529</v>
      </c>
      <c r="F765" s="133" t="s">
        <v>1990</v>
      </c>
      <c r="G765" s="133" t="s">
        <v>4530</v>
      </c>
      <c r="H765" s="133" t="s">
        <v>1970</v>
      </c>
      <c r="I765" s="133" t="s">
        <v>1026</v>
      </c>
      <c r="J765" s="417" t="s">
        <v>4075</v>
      </c>
      <c r="K765" s="134">
        <v>32378.18</v>
      </c>
      <c r="L765" s="135" t="s">
        <v>3634</v>
      </c>
      <c r="M765" s="135" t="s">
        <v>4531</v>
      </c>
      <c r="O765" s="75" t="s">
        <v>4665</v>
      </c>
      <c r="P765" s="78">
        <f t="shared" si="55"/>
        <v>32378.18</v>
      </c>
      <c r="Q765" s="16">
        <f t="shared" si="56"/>
        <v>42360</v>
      </c>
      <c r="R765" t="str">
        <f t="shared" si="57"/>
        <v>2015OB000572</v>
      </c>
      <c r="S765" t="str">
        <f t="shared" si="58"/>
        <v>2015NE000422</v>
      </c>
      <c r="T765" t="str">
        <f t="shared" si="59"/>
        <v>PAGAMENTO PARA VIABILIZAR REPASSE DE RECURSOS FEM II /2014 CONFORME LEI Nº 15.335 DE 25/06/2014.AO MUNICIPIO DE FLORES/PE CONSTRUÇÃO DE PÁTIO DE EVENTOS (AJUSTES)CONFORME CI Nº 118/15 SEAM</v>
      </c>
      <c r="V765" s="75" t="b">
        <f>A765='[1]FEM 2'!C765</f>
        <v>1</v>
      </c>
    </row>
    <row r="766" spans="1:22" ht="54" customHeight="1" x14ac:dyDescent="0.35">
      <c r="A766" s="133" t="s">
        <v>4532</v>
      </c>
      <c r="B766" s="132">
        <v>42361</v>
      </c>
      <c r="C766" s="133">
        <v>11</v>
      </c>
      <c r="D766" s="133" t="s">
        <v>1394</v>
      </c>
      <c r="E766" s="133" t="s">
        <v>4533</v>
      </c>
      <c r="F766" s="133" t="s">
        <v>2072</v>
      </c>
      <c r="G766" s="133" t="s">
        <v>4534</v>
      </c>
      <c r="H766" s="133" t="s">
        <v>1797</v>
      </c>
      <c r="I766" s="133" t="s">
        <v>864</v>
      </c>
      <c r="J766" s="417" t="s">
        <v>4535</v>
      </c>
      <c r="K766" s="134">
        <v>92005.34</v>
      </c>
      <c r="L766" s="135" t="s">
        <v>3634</v>
      </c>
      <c r="M766" s="135" t="s">
        <v>4536</v>
      </c>
      <c r="O766" s="75" t="s">
        <v>4665</v>
      </c>
      <c r="P766" s="78">
        <f t="shared" si="55"/>
        <v>92005.34</v>
      </c>
      <c r="Q766" s="16">
        <f t="shared" si="56"/>
        <v>42361</v>
      </c>
      <c r="R766" t="str">
        <f t="shared" si="57"/>
        <v>2015OB000580</v>
      </c>
      <c r="S766" t="str">
        <f t="shared" si="58"/>
        <v>2015NE000335</v>
      </c>
      <c r="T766" t="str">
        <f t="shared" si="59"/>
        <v>PAGAMENTO PARA VIABILIZAR REPASSE DE RECURSOS FEM II /2014 REF. A 3ª PARCELA CONFORME LEI Nº 15.335 DE 25/06/2014.AO MUNICIPIO DE ALTINHO/PE.PAVIMENTAÇÃO EM PARALELEPIPEDO EM DIVERSAS RUAS.</v>
      </c>
      <c r="V766" s="75" t="b">
        <f>A766='[1]FEM 2'!C766</f>
        <v>1</v>
      </c>
    </row>
    <row r="767" spans="1:22" ht="54" customHeight="1" x14ac:dyDescent="0.35">
      <c r="A767" s="133" t="s">
        <v>4537</v>
      </c>
      <c r="B767" s="132">
        <v>42361</v>
      </c>
      <c r="C767" s="133">
        <v>12</v>
      </c>
      <c r="D767" s="133" t="s">
        <v>1394</v>
      </c>
      <c r="E767" s="133" t="s">
        <v>4538</v>
      </c>
      <c r="F767" s="133" t="s">
        <v>2072</v>
      </c>
      <c r="G767" s="133" t="s">
        <v>4539</v>
      </c>
      <c r="H767" s="133" t="s">
        <v>1441</v>
      </c>
      <c r="I767" s="133" t="s">
        <v>954</v>
      </c>
      <c r="J767" s="417" t="s">
        <v>4540</v>
      </c>
      <c r="K767" s="134">
        <v>37675.26</v>
      </c>
      <c r="L767" s="135" t="s">
        <v>3634</v>
      </c>
      <c r="M767" s="135" t="s">
        <v>4541</v>
      </c>
      <c r="O767" s="75" t="s">
        <v>4665</v>
      </c>
      <c r="P767" s="78">
        <f t="shared" si="55"/>
        <v>37675.26</v>
      </c>
      <c r="Q767" s="16">
        <f t="shared" si="56"/>
        <v>42361</v>
      </c>
      <c r="R767" t="str">
        <f t="shared" si="57"/>
        <v>2015OB000581</v>
      </c>
      <c r="S767" t="str">
        <f t="shared" si="58"/>
        <v>2015NE000336</v>
      </c>
      <c r="T767" t="str">
        <f t="shared" si="59"/>
        <v>PAGAMENTO PARA VIABILIZAR REPASSE DE RECURSOS FEM II/2014 CONFORME LEI Nº 15.335 DE 25/06/2014.REF. A 3ª PARCELA.AO MUNICI- PIO DE CALUMBI/PE.CONSTRUÇÃO DE PRAÇA PÚBLICA PARA LAZER E EVENTOS.CONFORME CI Nº 236/15 SEAM</v>
      </c>
      <c r="V767" s="75" t="b">
        <f>A767='[1]FEM 2'!C767</f>
        <v>1</v>
      </c>
    </row>
    <row r="768" spans="1:22" ht="54" customHeight="1" x14ac:dyDescent="0.35">
      <c r="A768" s="133" t="s">
        <v>4542</v>
      </c>
      <c r="B768" s="132">
        <v>42361</v>
      </c>
      <c r="C768" s="133">
        <v>12</v>
      </c>
      <c r="D768" s="133" t="s">
        <v>1394</v>
      </c>
      <c r="E768" s="133" t="s">
        <v>4543</v>
      </c>
      <c r="F768" s="133" t="s">
        <v>2072</v>
      </c>
      <c r="G768" s="133" t="s">
        <v>4539</v>
      </c>
      <c r="H768" s="133" t="s">
        <v>1441</v>
      </c>
      <c r="I768" s="133" t="s">
        <v>952</v>
      </c>
      <c r="J768" s="417" t="s">
        <v>4540</v>
      </c>
      <c r="K768" s="134">
        <v>49386.63</v>
      </c>
      <c r="L768" s="135" t="s">
        <v>3634</v>
      </c>
      <c r="M768" s="135" t="s">
        <v>4544</v>
      </c>
      <c r="O768" s="75" t="s">
        <v>4665</v>
      </c>
      <c r="P768" s="78">
        <f t="shared" si="55"/>
        <v>49386.63</v>
      </c>
      <c r="Q768" s="16">
        <f t="shared" si="56"/>
        <v>42361</v>
      </c>
      <c r="R768" t="str">
        <f t="shared" si="57"/>
        <v>2015OB000582</v>
      </c>
      <c r="S768" t="str">
        <f t="shared" si="58"/>
        <v>2015NE000336</v>
      </c>
      <c r="T768" t="str">
        <f t="shared" si="59"/>
        <v>PAGAMENTO PARA VIABILIZAR REPASSE DE RECURSOS FEM II/2014 CONFORME LEI Nº 15.335 DE 25/06/2014.REF. A 3ª PARCELA.AO MUNICI- PIO DE CALUMBI/PE.CONSTRUÇÃO DE PAVIMENTAÇÃO EM PEDRA GRA- NITICA.ATRAVÉS DA CI Nº236/15 SEAM</v>
      </c>
      <c r="V768" s="75" t="b">
        <f>A768='[1]FEM 2'!C768</f>
        <v>1</v>
      </c>
    </row>
    <row r="769" spans="1:22" ht="54" customHeight="1" x14ac:dyDescent="0.35">
      <c r="A769" s="133" t="s">
        <v>4545</v>
      </c>
      <c r="B769" s="132">
        <v>42361</v>
      </c>
      <c r="C769" s="133">
        <v>11</v>
      </c>
      <c r="D769" s="133" t="s">
        <v>1394</v>
      </c>
      <c r="E769" s="133" t="s">
        <v>4546</v>
      </c>
      <c r="F769" s="133" t="s">
        <v>2072</v>
      </c>
      <c r="G769" s="133" t="s">
        <v>4547</v>
      </c>
      <c r="H769" s="133" t="s">
        <v>1708</v>
      </c>
      <c r="I769" s="133" t="s">
        <v>1009</v>
      </c>
      <c r="J769" s="417" t="s">
        <v>4548</v>
      </c>
      <c r="K769" s="134">
        <v>49888.07</v>
      </c>
      <c r="L769" s="135" t="s">
        <v>3634</v>
      </c>
      <c r="M769" s="135" t="s">
        <v>4549</v>
      </c>
      <c r="O769" s="75" t="s">
        <v>4665</v>
      </c>
      <c r="P769" s="78">
        <f t="shared" si="55"/>
        <v>49888.07</v>
      </c>
      <c r="Q769" s="16">
        <f t="shared" si="56"/>
        <v>42361</v>
      </c>
      <c r="R769" t="str">
        <f t="shared" si="57"/>
        <v>2015OB000583</v>
      </c>
      <c r="S769" t="str">
        <f t="shared" si="58"/>
        <v>2015NE000340</v>
      </c>
      <c r="T769" t="str">
        <f t="shared" si="59"/>
        <v>PAGAMENTO PARA VIABILIZAR REPASSE DE RECURSOS FEM II/2014 CONFORME LEI Nº 15.335 DE 25/06/2014.REF. A 3ª PARCELA.AO MUNICI- PIO DE CUPIRA/PE.CONSTRUÇÃO DO MERCADO DE CARNE NO BAIRRO DE NOVO HORIZONTE.CONFORME CI Nº 236/15 SEAM</v>
      </c>
      <c r="V769" s="75" t="b">
        <f>A769='[1]FEM 2'!C769</f>
        <v>1</v>
      </c>
    </row>
    <row r="770" spans="1:22" ht="54" customHeight="1" x14ac:dyDescent="0.35">
      <c r="A770" s="133" t="s">
        <v>4550</v>
      </c>
      <c r="B770" s="132">
        <v>42361</v>
      </c>
      <c r="C770" s="133">
        <v>11</v>
      </c>
      <c r="D770" s="133" t="s">
        <v>1394</v>
      </c>
      <c r="E770" s="133" t="s">
        <v>4551</v>
      </c>
      <c r="F770" s="133" t="s">
        <v>2072</v>
      </c>
      <c r="G770" s="133" t="s">
        <v>4547</v>
      </c>
      <c r="H770" s="133" t="s">
        <v>1708</v>
      </c>
      <c r="I770" s="133" t="s">
        <v>1004</v>
      </c>
      <c r="J770" s="417" t="s">
        <v>4548</v>
      </c>
      <c r="K770" s="134">
        <v>14238.21</v>
      </c>
      <c r="L770" s="135" t="s">
        <v>3634</v>
      </c>
      <c r="M770" s="135" t="s">
        <v>4552</v>
      </c>
      <c r="O770" s="75" t="s">
        <v>4665</v>
      </c>
      <c r="P770" s="78">
        <f t="shared" si="55"/>
        <v>14238.21</v>
      </c>
      <c r="Q770" s="16">
        <f t="shared" si="56"/>
        <v>42361</v>
      </c>
      <c r="R770" t="str">
        <f t="shared" si="57"/>
        <v>2015OB000584</v>
      </c>
      <c r="S770" t="str">
        <f t="shared" si="58"/>
        <v>2015NE000340</v>
      </c>
      <c r="T770" t="str">
        <f t="shared" si="59"/>
        <v>PAGAMENTO PARA VIABILIZAR REPASSE DE RECURSOS FEM II/2014 CONFORME LEI Nº 15.335 DE 25/06/2014.REF. A 3ª PARCELA.AO MUNICI- PIO DE CUPIRA/PE.ADEQUAÇÃO DO MERCADO PÚBLICO MUNICIPAL PARA IMPLANTAÇÃO DO MERCADO DE PEIXE.ATRAVÉS DA CI Nº 236/15 SEAM</v>
      </c>
      <c r="V770" s="75" t="b">
        <f>A770='[1]FEM 2'!C770</f>
        <v>1</v>
      </c>
    </row>
    <row r="771" spans="1:22" ht="54" customHeight="1" x14ac:dyDescent="0.35">
      <c r="A771" s="133" t="s">
        <v>4553</v>
      </c>
      <c r="B771" s="132">
        <v>42361</v>
      </c>
      <c r="C771" s="133">
        <v>11</v>
      </c>
      <c r="D771" s="133" t="s">
        <v>1394</v>
      </c>
      <c r="E771" s="133" t="s">
        <v>4554</v>
      </c>
      <c r="F771" s="133" t="s">
        <v>2072</v>
      </c>
      <c r="G771" s="133" t="s">
        <v>4555</v>
      </c>
      <c r="H771" s="133" t="s">
        <v>1769</v>
      </c>
      <c r="I771" s="133" t="s">
        <v>857</v>
      </c>
      <c r="J771" s="417" t="s">
        <v>3239</v>
      </c>
      <c r="K771" s="134">
        <v>34307.360000000001</v>
      </c>
      <c r="L771" s="135" t="s">
        <v>3634</v>
      </c>
      <c r="M771" s="135" t="s">
        <v>4556</v>
      </c>
      <c r="O771" s="75" t="s">
        <v>4665</v>
      </c>
      <c r="P771" s="78">
        <f t="shared" si="55"/>
        <v>34307.360000000001</v>
      </c>
      <c r="Q771" s="16">
        <f t="shared" si="56"/>
        <v>42361</v>
      </c>
      <c r="R771" t="str">
        <f t="shared" si="57"/>
        <v>2015OB000585</v>
      </c>
      <c r="S771" t="str">
        <f t="shared" si="58"/>
        <v>2015NE000389</v>
      </c>
      <c r="T771" t="str">
        <f t="shared" si="59"/>
        <v>PAGAMENTO PARA VIABILIZAR REPASSE DE RECURSOS FEM II/2014 CONFORME LEI Nº 15.335 DE 25/06/2014.REF. A 3ª PARCELA.AO MUNICI- PIO DE ALAGOINHA/PE.CONSTRUÇÃO DE PRAÇA PROF.JOSÉ PEREIRA DE MELO.ATRAVÉS DA CI Nº 248/15 SEAM</v>
      </c>
      <c r="V771" s="75" t="b">
        <f>A771='[1]FEM 2'!C771</f>
        <v>1</v>
      </c>
    </row>
    <row r="772" spans="1:22" ht="54" customHeight="1" x14ac:dyDescent="0.35">
      <c r="A772" s="133" t="s">
        <v>4557</v>
      </c>
      <c r="B772" s="132">
        <v>42361</v>
      </c>
      <c r="C772" s="133">
        <v>11</v>
      </c>
      <c r="D772" s="133" t="s">
        <v>1394</v>
      </c>
      <c r="E772" s="133" t="s">
        <v>4558</v>
      </c>
      <c r="F772" s="133" t="s">
        <v>2072</v>
      </c>
      <c r="G772" s="133" t="s">
        <v>4559</v>
      </c>
      <c r="H772" s="133" t="s">
        <v>1702</v>
      </c>
      <c r="I772" s="133" t="s">
        <v>1003</v>
      </c>
      <c r="J772" s="417" t="s">
        <v>4560</v>
      </c>
      <c r="K772" s="134">
        <v>181131.97</v>
      </c>
      <c r="L772" s="135" t="s">
        <v>3634</v>
      </c>
      <c r="M772" s="135" t="s">
        <v>4561</v>
      </c>
      <c r="O772" s="75" t="s">
        <v>4665</v>
      </c>
      <c r="P772" s="78">
        <f t="shared" ref="P772:P803" si="60">K772</f>
        <v>181131.97</v>
      </c>
      <c r="Q772" s="16">
        <f t="shared" ref="Q772:Q803" si="61">B772</f>
        <v>42361</v>
      </c>
      <c r="R772" t="str">
        <f t="shared" ref="R772:R803" si="62">A772</f>
        <v>2015OB000586</v>
      </c>
      <c r="S772" t="str">
        <f t="shared" ref="S772:S803" si="63">G772</f>
        <v>2015NE000349</v>
      </c>
      <c r="T772" t="str">
        <f t="shared" ref="T772:T803" si="64">M772</f>
        <v>PAGAMENTO PARA VIABILIZAR REPASSE DE RECURSOS FEM II/2014 CONFORME LEI Nº 15.335 DE 25/06/2014.REF. A 3ª PARCELA.AO MUNICI- PIO DE CUMARU/PE.PAVIMENTAÇÃO EM PARALELEPIPEDO.ATRAVÉS DA CI Nº 248/15 SEAM</v>
      </c>
      <c r="V772" s="75" t="b">
        <f>A772='[1]FEM 2'!C772</f>
        <v>1</v>
      </c>
    </row>
    <row r="773" spans="1:22" ht="54" customHeight="1" x14ac:dyDescent="0.35">
      <c r="A773" s="133" t="s">
        <v>4562</v>
      </c>
      <c r="B773" s="132">
        <v>42361</v>
      </c>
      <c r="C773" s="133">
        <v>11</v>
      </c>
      <c r="D773" s="133" t="s">
        <v>1394</v>
      </c>
      <c r="E773" s="133" t="s">
        <v>4563</v>
      </c>
      <c r="F773" s="133" t="s">
        <v>2072</v>
      </c>
      <c r="G773" s="133" t="s">
        <v>4564</v>
      </c>
      <c r="H773" s="133" t="s">
        <v>3144</v>
      </c>
      <c r="I773" s="133" t="s">
        <v>1110</v>
      </c>
      <c r="J773" s="417" t="s">
        <v>4565</v>
      </c>
      <c r="K773" s="134">
        <v>150943.29999999999</v>
      </c>
      <c r="L773" s="135" t="s">
        <v>3634</v>
      </c>
      <c r="M773" s="135" t="s">
        <v>4566</v>
      </c>
      <c r="O773" s="75" t="s">
        <v>4665</v>
      </c>
      <c r="P773" s="78">
        <f t="shared" si="60"/>
        <v>150943.29999999999</v>
      </c>
      <c r="Q773" s="16">
        <f t="shared" si="61"/>
        <v>42361</v>
      </c>
      <c r="R773" t="str">
        <f t="shared" si="62"/>
        <v>2015OB000587</v>
      </c>
      <c r="S773" t="str">
        <f t="shared" si="63"/>
        <v>2015NE000370</v>
      </c>
      <c r="T773" t="str">
        <f t="shared" si="64"/>
        <v>PAGAMENTO PARA VIABILIZAR REPASSE DE RECURSOS FEM II/2014 CONFORME LEI Nº 15.335 DE 25/06/2014.REF. A 3ª PARCELA.AO MUNICI- PIO DE JATAÚBA/PE.PAVIMENTAÇÃO DE VIAS URBANAS EM PARALELE- PIPEDO NAS DIV.RUAS JOSÉ BATISTA PASSOS,TRECHO JOSÉ CUPERTINO DE MELO.ATRAVÉS DA CI Nº 248/15 SEAM</v>
      </c>
      <c r="V773" s="75" t="b">
        <f>A773='[1]FEM 2'!C773</f>
        <v>1</v>
      </c>
    </row>
    <row r="774" spans="1:22" ht="54" customHeight="1" x14ac:dyDescent="0.35">
      <c r="A774" s="133" t="s">
        <v>4567</v>
      </c>
      <c r="B774" s="132">
        <v>42361</v>
      </c>
      <c r="C774" s="133">
        <v>11</v>
      </c>
      <c r="D774" s="133" t="s">
        <v>1394</v>
      </c>
      <c r="E774" s="133" t="s">
        <v>4568</v>
      </c>
      <c r="F774" s="133" t="s">
        <v>2072</v>
      </c>
      <c r="G774" s="133" t="s">
        <v>4569</v>
      </c>
      <c r="H774" s="133" t="s">
        <v>2391</v>
      </c>
      <c r="I774" s="133" t="s">
        <v>1191</v>
      </c>
      <c r="J774" s="417" t="s">
        <v>3531</v>
      </c>
      <c r="K774" s="134">
        <v>13012.94</v>
      </c>
      <c r="L774" s="135" t="s">
        <v>3634</v>
      </c>
      <c r="M774" s="135" t="s">
        <v>4570</v>
      </c>
      <c r="O774" s="75" t="s">
        <v>4665</v>
      </c>
      <c r="P774" s="78">
        <f t="shared" si="60"/>
        <v>13012.94</v>
      </c>
      <c r="Q774" s="16">
        <f t="shared" si="61"/>
        <v>42361</v>
      </c>
      <c r="R774" t="str">
        <f t="shared" si="62"/>
        <v>2015OB000588</v>
      </c>
      <c r="S774" t="str">
        <f t="shared" si="63"/>
        <v>2015NE000372</v>
      </c>
      <c r="T774" t="str">
        <f t="shared" si="64"/>
        <v>PAGAMENTO PARA VIABILIZAR REPASSE DE RECURSOS FEM II/2014 CONFORME LEI Nº 15.335 DE 25/06/2014.REF. A 3ª PARCELA.AO MUNICI- PIO DE PANELAS/PE.PAVIMENTAÇÃO DE VIAS URBANAS NO DISTRITO DE CRUZES.ATRAVES DA CI Nº 264/15 SEAM</v>
      </c>
      <c r="V774" s="75" t="b">
        <f>A774='[1]FEM 2'!C774</f>
        <v>1</v>
      </c>
    </row>
    <row r="775" spans="1:22" ht="54" customHeight="1" x14ac:dyDescent="0.35">
      <c r="A775" s="133" t="s">
        <v>4571</v>
      </c>
      <c r="B775" s="132">
        <v>42361</v>
      </c>
      <c r="C775" s="133">
        <v>11</v>
      </c>
      <c r="D775" s="133" t="s">
        <v>1394</v>
      </c>
      <c r="E775" s="133" t="s">
        <v>4572</v>
      </c>
      <c r="F775" s="133" t="s">
        <v>2072</v>
      </c>
      <c r="G775" s="133" t="s">
        <v>4573</v>
      </c>
      <c r="H775" s="133" t="s">
        <v>2391</v>
      </c>
      <c r="I775" s="133" t="s">
        <v>1190</v>
      </c>
      <c r="J775" s="417" t="s">
        <v>3531</v>
      </c>
      <c r="K775" s="134">
        <v>51754.2</v>
      </c>
      <c r="L775" s="135" t="s">
        <v>3634</v>
      </c>
      <c r="M775" s="135" t="s">
        <v>4574</v>
      </c>
      <c r="O775" s="75" t="s">
        <v>4665</v>
      </c>
      <c r="P775" s="78">
        <f t="shared" si="60"/>
        <v>51754.2</v>
      </c>
      <c r="Q775" s="16">
        <f t="shared" si="61"/>
        <v>42361</v>
      </c>
      <c r="R775" t="str">
        <f t="shared" si="62"/>
        <v>2015OB000589</v>
      </c>
      <c r="S775" t="str">
        <f t="shared" si="63"/>
        <v>2015NE000362</v>
      </c>
      <c r="T775" t="str">
        <f t="shared" si="64"/>
        <v>PAGAMENTO PARA VIABILIZAR REPASSE DE RECURSOS FEM II/2014 CONFORME LEI Nº 15.335 DE 25/06/2014.REF. A 3ª PARCELA.AO MUNICI- PIO DE PANELAS/PE REQUALIFICAÇÃO DA PRAÇA MANOEL BORBA (EDUARDO CAMPOS).ATRAVÉS DA CI Nº 264/15 SEAM</v>
      </c>
      <c r="V775" s="75" t="b">
        <f>A775='[1]FEM 2'!C775</f>
        <v>1</v>
      </c>
    </row>
    <row r="776" spans="1:22" ht="54" customHeight="1" x14ac:dyDescent="0.35">
      <c r="A776" s="133" t="s">
        <v>4575</v>
      </c>
      <c r="B776" s="132">
        <v>42361</v>
      </c>
      <c r="C776" s="133">
        <v>11</v>
      </c>
      <c r="D776" s="133" t="s">
        <v>1394</v>
      </c>
      <c r="E776" s="133" t="s">
        <v>4576</v>
      </c>
      <c r="F776" s="133" t="s">
        <v>2072</v>
      </c>
      <c r="G776" s="133" t="s">
        <v>4577</v>
      </c>
      <c r="H776" s="133" t="s">
        <v>3157</v>
      </c>
      <c r="I776" s="133" t="s">
        <v>923</v>
      </c>
      <c r="J776" s="417" t="s">
        <v>3370</v>
      </c>
      <c r="K776" s="134">
        <v>184428.64</v>
      </c>
      <c r="L776" s="135" t="s">
        <v>3634</v>
      </c>
      <c r="M776" s="135" t="s">
        <v>4578</v>
      </c>
      <c r="O776" s="75" t="s">
        <v>4665</v>
      </c>
      <c r="P776" s="78">
        <f t="shared" si="60"/>
        <v>184428.64</v>
      </c>
      <c r="Q776" s="16">
        <f t="shared" si="61"/>
        <v>42361</v>
      </c>
      <c r="R776" t="str">
        <f t="shared" si="62"/>
        <v>2015OB000590</v>
      </c>
      <c r="S776" t="str">
        <f t="shared" si="63"/>
        <v>2015NE000401</v>
      </c>
      <c r="T776" t="str">
        <f t="shared" si="64"/>
        <v>PAGAMENTO PARA VIABILIZAR REPASSE DE RECURSOS FEM II/2014 CONFORME LEI Nº 15.335 DE 25/06/2014.REF. A 3ª PARCELA.AO MUNICI- PIO DE BONITO /PE.PAVIMENTAÇÃO DAS RUAS SEDE II..ATRAVES DA CI Nº 270/15 SEAM</v>
      </c>
      <c r="V776" s="75" t="b">
        <f>A776='[1]FEM 2'!C776</f>
        <v>1</v>
      </c>
    </row>
    <row r="777" spans="1:22" ht="54" customHeight="1" x14ac:dyDescent="0.35">
      <c r="A777" s="133" t="s">
        <v>4579</v>
      </c>
      <c r="B777" s="132">
        <v>42361</v>
      </c>
      <c r="C777" s="133">
        <v>11</v>
      </c>
      <c r="D777" s="133" t="s">
        <v>1394</v>
      </c>
      <c r="E777" s="133" t="s">
        <v>4580</v>
      </c>
      <c r="F777" s="133" t="s">
        <v>2072</v>
      </c>
      <c r="G777" s="133" t="s">
        <v>4577</v>
      </c>
      <c r="H777" s="133" t="s">
        <v>3157</v>
      </c>
      <c r="I777" s="133" t="s">
        <v>924</v>
      </c>
      <c r="J777" s="417" t="s">
        <v>3370</v>
      </c>
      <c r="K777" s="134">
        <v>87080.06</v>
      </c>
      <c r="L777" s="135" t="s">
        <v>3634</v>
      </c>
      <c r="M777" s="135" t="s">
        <v>4581</v>
      </c>
      <c r="O777" s="75" t="s">
        <v>4665</v>
      </c>
      <c r="P777" s="78">
        <f t="shared" si="60"/>
        <v>87080.06</v>
      </c>
      <c r="Q777" s="16">
        <f t="shared" si="61"/>
        <v>42361</v>
      </c>
      <c r="R777" t="str">
        <f t="shared" si="62"/>
        <v>2015OB000591</v>
      </c>
      <c r="S777" t="str">
        <f t="shared" si="63"/>
        <v>2015NE000401</v>
      </c>
      <c r="T777" t="str">
        <f t="shared" si="64"/>
        <v>PAGAMENTO PARA VIABILIZAR REPASSE DE RECURSOS FEM II/2014 CONFORME LEI Nº 15.335 DE 25/06/2014.REF. A 3ª PARCELA.AO MUNICI- PIO DE BONITO/PE.PAVIMENTAÇÃ DE DIVERSAS RUAS (DISTRITO). ATRAVÉS DA CI Nº 270/SEAM.</v>
      </c>
      <c r="V777" s="75" t="b">
        <f>A777='[1]FEM 2'!C777</f>
        <v>1</v>
      </c>
    </row>
    <row r="778" spans="1:22" ht="54" customHeight="1" x14ac:dyDescent="0.35">
      <c r="A778" s="133" t="s">
        <v>4582</v>
      </c>
      <c r="B778" s="132">
        <v>42361</v>
      </c>
      <c r="C778" s="133">
        <v>11</v>
      </c>
      <c r="D778" s="133" t="s">
        <v>1394</v>
      </c>
      <c r="E778" s="133" t="s">
        <v>4583</v>
      </c>
      <c r="F778" s="133" t="s">
        <v>2072</v>
      </c>
      <c r="G778" s="133" t="s">
        <v>4584</v>
      </c>
      <c r="H778" s="133" t="s">
        <v>2186</v>
      </c>
      <c r="I778" s="133" t="s">
        <v>1156</v>
      </c>
      <c r="J778" s="417" t="s">
        <v>3889</v>
      </c>
      <c r="K778" s="134">
        <v>74809.52</v>
      </c>
      <c r="L778" s="135" t="s">
        <v>3634</v>
      </c>
      <c r="M778" s="135" t="s">
        <v>4585</v>
      </c>
      <c r="O778" s="75" t="s">
        <v>4665</v>
      </c>
      <c r="P778" s="78">
        <f t="shared" si="60"/>
        <v>74809.52</v>
      </c>
      <c r="Q778" s="16">
        <f t="shared" si="61"/>
        <v>42361</v>
      </c>
      <c r="R778" t="str">
        <f t="shared" si="62"/>
        <v>2015OB000592</v>
      </c>
      <c r="S778" t="str">
        <f t="shared" si="63"/>
        <v>2015NE000404</v>
      </c>
      <c r="T778" t="str">
        <f t="shared" si="64"/>
        <v>PAGAMENTO PARA VIABILIZAR REPASSE DE RECURSOS FEM II/2014 CONFORME LEI Nº 15.335 DE 25/06/2014.REF. A 3ª PARCELA.AO MUNICI- PIO DE MOREILÂNDIA/PE. REVITALIZAÇÃO DO ESTÁDIO DE FUTEBOL.ATRAVÉS DA CI Nº 270/2015 SEAM</v>
      </c>
      <c r="V778" s="75" t="b">
        <f>A778='[1]FEM 2'!C778</f>
        <v>1</v>
      </c>
    </row>
    <row r="779" spans="1:22" ht="54" customHeight="1" x14ac:dyDescent="0.35">
      <c r="A779" s="133" t="s">
        <v>4586</v>
      </c>
      <c r="B779" s="132">
        <v>42361</v>
      </c>
      <c r="C779" s="133">
        <v>11</v>
      </c>
      <c r="D779" s="133" t="s">
        <v>1394</v>
      </c>
      <c r="E779" s="133" t="s">
        <v>4587</v>
      </c>
      <c r="F779" s="133" t="s">
        <v>2072</v>
      </c>
      <c r="G779" s="133" t="s">
        <v>4588</v>
      </c>
      <c r="H779" s="133" t="s">
        <v>2067</v>
      </c>
      <c r="I779" s="133" t="s">
        <v>1200</v>
      </c>
      <c r="J779" s="417" t="s">
        <v>3714</v>
      </c>
      <c r="K779" s="134">
        <v>37122.720000000001</v>
      </c>
      <c r="L779" s="135" t="s">
        <v>3634</v>
      </c>
      <c r="M779" s="135" t="s">
        <v>4589</v>
      </c>
      <c r="O779" s="75" t="s">
        <v>4665</v>
      </c>
      <c r="P779" s="78">
        <f t="shared" si="60"/>
        <v>37122.720000000001</v>
      </c>
      <c r="Q779" s="16">
        <f t="shared" si="61"/>
        <v>42361</v>
      </c>
      <c r="R779" t="str">
        <f t="shared" si="62"/>
        <v>2015OB000593</v>
      </c>
      <c r="S779" t="str">
        <f t="shared" si="63"/>
        <v>2015NE000418</v>
      </c>
      <c r="T779" t="str">
        <f t="shared" si="64"/>
        <v>PAGAMENTO PARA VIABILIZAR REPASSE DE RECURSOS FEM II/2014 CONFORME LEI Nº 15.335 DE 25/06/2014.REF. A 3ª PARCELA.AO MUNICI- PIO DE PARNAMIRIM/PE.REVITALIZAÇÃO DAS PRAÇAS DA BOMBA E CEMITÉRIO.ATRAVÉS DA CI Nº 270/15 SEAM</v>
      </c>
      <c r="V779" s="75" t="b">
        <f>A779='[1]FEM 2'!C779</f>
        <v>1</v>
      </c>
    </row>
    <row r="780" spans="1:22" ht="54" customHeight="1" x14ac:dyDescent="0.35">
      <c r="A780" s="133" t="s">
        <v>4590</v>
      </c>
      <c r="B780" s="132">
        <v>42361</v>
      </c>
      <c r="C780" s="133">
        <v>11</v>
      </c>
      <c r="D780" s="133" t="s">
        <v>1394</v>
      </c>
      <c r="E780" s="133" t="s">
        <v>4591</v>
      </c>
      <c r="F780" s="133" t="s">
        <v>2145</v>
      </c>
      <c r="G780" s="133" t="s">
        <v>4592</v>
      </c>
      <c r="H780" s="133" t="s">
        <v>2770</v>
      </c>
      <c r="I780" s="133" t="s">
        <v>1250</v>
      </c>
      <c r="J780" s="417" t="s">
        <v>3397</v>
      </c>
      <c r="K780" s="134">
        <v>59049.88</v>
      </c>
      <c r="L780" s="135" t="s">
        <v>3634</v>
      </c>
      <c r="M780" s="135" t="s">
        <v>4593</v>
      </c>
      <c r="O780" s="75" t="s">
        <v>4665</v>
      </c>
      <c r="P780" s="78">
        <f t="shared" si="60"/>
        <v>59049.88</v>
      </c>
      <c r="Q780" s="16">
        <f t="shared" si="61"/>
        <v>42361</v>
      </c>
      <c r="R780" t="str">
        <f t="shared" si="62"/>
        <v>2015OB000594</v>
      </c>
      <c r="S780" t="str">
        <f t="shared" si="63"/>
        <v>2015NE000420</v>
      </c>
      <c r="T780" t="str">
        <f t="shared" si="64"/>
        <v>PAGAMENTO PARA VIABILIZAR REPASSE DE RECURSOS FEM II/2014 CONFORME LEI Nº 15.335 DE 25/06/2014.REF. A 3ª PARCELA.AO MUNICI- PIO DE SALGADINHO/PE.PAVIMENTAÇÃ EM PARALEPIPEDOS GRANITICOS E SINALIZAÇÃO DAS RUAS PROJETADAS A,B,C,D,E,F,G,H,I,J,L E M NO BAIRRO FREI GALVÃO.ATRAVÉS DA CI Nº 281/15 SEAM</v>
      </c>
      <c r="V780" s="75" t="b">
        <f>A780='[1]FEM 2'!C780</f>
        <v>1</v>
      </c>
    </row>
    <row r="781" spans="1:22" ht="54" customHeight="1" x14ac:dyDescent="0.35">
      <c r="A781" s="133" t="s">
        <v>4594</v>
      </c>
      <c r="B781" s="132">
        <v>42361</v>
      </c>
      <c r="C781" s="133">
        <v>11</v>
      </c>
      <c r="D781" s="133" t="s">
        <v>1394</v>
      </c>
      <c r="E781" s="133" t="s">
        <v>4595</v>
      </c>
      <c r="F781" s="133" t="s">
        <v>2145</v>
      </c>
      <c r="G781" s="133" t="s">
        <v>4596</v>
      </c>
      <c r="H781" s="133" t="s">
        <v>2683</v>
      </c>
      <c r="I781" s="133" t="s">
        <v>1345</v>
      </c>
      <c r="J781" s="417" t="s">
        <v>4597</v>
      </c>
      <c r="K781" s="134">
        <v>41487.32</v>
      </c>
      <c r="L781" s="135" t="s">
        <v>3634</v>
      </c>
      <c r="M781" s="135" t="s">
        <v>4598</v>
      </c>
      <c r="O781" s="75" t="s">
        <v>4665</v>
      </c>
      <c r="P781" s="78">
        <f t="shared" si="60"/>
        <v>41487.32</v>
      </c>
      <c r="Q781" s="16">
        <f t="shared" si="61"/>
        <v>42361</v>
      </c>
      <c r="R781" t="str">
        <f t="shared" si="62"/>
        <v>2015OB000595</v>
      </c>
      <c r="S781" t="str">
        <f t="shared" si="63"/>
        <v>2015NE000408</v>
      </c>
      <c r="T781" t="str">
        <f t="shared" si="64"/>
        <v>PAGAMENTO PARA VIABILIZAR REPASSE DE RECURSOS FEM II/2014 CONFORME LEI Nº 15.335 DE 25/06/2014.REF. A 3ª PARCELA.AO MUNICI- PIO DE TRIUNFO/PE.PAVIMENTAÇÃO EM PARALELEPIPEDO GRANITICO NA RUA SEBASTIÃO MARTINS E RUA PROJETADA A</v>
      </c>
      <c r="V781" s="75" t="b">
        <f>A781='[1]FEM 2'!C781</f>
        <v>1</v>
      </c>
    </row>
    <row r="782" spans="1:22" ht="54" customHeight="1" x14ac:dyDescent="0.35">
      <c r="A782" s="133" t="s">
        <v>4599</v>
      </c>
      <c r="B782" s="132">
        <v>42361</v>
      </c>
      <c r="C782" s="133">
        <v>12</v>
      </c>
      <c r="D782" s="133" t="s">
        <v>1394</v>
      </c>
      <c r="E782" s="133" t="s">
        <v>4600</v>
      </c>
      <c r="F782" s="133" t="s">
        <v>2145</v>
      </c>
      <c r="G782" s="133" t="s">
        <v>4601</v>
      </c>
      <c r="H782" s="133" t="s">
        <v>2503</v>
      </c>
      <c r="I782" s="133" t="s">
        <v>1372</v>
      </c>
      <c r="J782" s="417" t="s">
        <v>2504</v>
      </c>
      <c r="K782" s="134">
        <v>56810.59</v>
      </c>
      <c r="L782" s="135" t="s">
        <v>3663</v>
      </c>
      <c r="M782" s="135" t="s">
        <v>4602</v>
      </c>
      <c r="O782" s="75" t="s">
        <v>4665</v>
      </c>
      <c r="P782" s="78">
        <f t="shared" si="60"/>
        <v>56810.59</v>
      </c>
      <c r="Q782" s="16">
        <f t="shared" si="61"/>
        <v>42361</v>
      </c>
      <c r="R782" t="str">
        <f t="shared" si="62"/>
        <v>2015OB000599</v>
      </c>
      <c r="S782" t="str">
        <f t="shared" si="63"/>
        <v>2015NE000366</v>
      </c>
      <c r="T782" t="str">
        <f t="shared" si="64"/>
        <v>PAGAMENTO PARA VIABILIZAR REPASSE DE RECURSOS FEM II/2014 REF. A 4ª PARCELA CONFORME LEI Nº 15.335 DE 25/06/2014 AO MUNICIPIO DE XEXÉU/PE.REFORMA DAS PRAÇAS DA RUA DA ALEGRIA LOCALIZADA NA SEDE DO MUNICIPIO E PRAÇA JOÃO VICENTE DE QUEIROZ NO DISTRITO DE CAMPOS FRIOS. ATRAVÉS CI Nº 236/15 SEAM</v>
      </c>
      <c r="V782" s="75" t="b">
        <f>A782='[1]FEM 2'!C782</f>
        <v>1</v>
      </c>
    </row>
    <row r="783" spans="1:22" ht="54" customHeight="1" x14ac:dyDescent="0.35">
      <c r="A783" s="133" t="s">
        <v>4603</v>
      </c>
      <c r="B783" s="132">
        <v>42361</v>
      </c>
      <c r="C783" s="133">
        <v>12</v>
      </c>
      <c r="D783" s="133" t="s">
        <v>1394</v>
      </c>
      <c r="E783" s="133" t="s">
        <v>4604</v>
      </c>
      <c r="F783" s="133" t="s">
        <v>2145</v>
      </c>
      <c r="G783" s="133" t="s">
        <v>4601</v>
      </c>
      <c r="H783" s="133" t="s">
        <v>2503</v>
      </c>
      <c r="I783" s="133" t="s">
        <v>1373</v>
      </c>
      <c r="J783" s="417" t="s">
        <v>2504</v>
      </c>
      <c r="K783" s="134">
        <v>61991.839999999997</v>
      </c>
      <c r="L783" s="135" t="s">
        <v>3663</v>
      </c>
      <c r="M783" s="135" t="s">
        <v>4605</v>
      </c>
      <c r="O783" s="75" t="s">
        <v>4665</v>
      </c>
      <c r="P783" s="78">
        <f t="shared" si="60"/>
        <v>61991.839999999997</v>
      </c>
      <c r="Q783" s="16">
        <f t="shared" si="61"/>
        <v>42361</v>
      </c>
      <c r="R783" t="str">
        <f t="shared" si="62"/>
        <v>2015OB000600</v>
      </c>
      <c r="S783" t="str">
        <f t="shared" si="63"/>
        <v>2015NE000366</v>
      </c>
      <c r="T783" t="str">
        <f t="shared" si="64"/>
        <v>PAGAMENTO PARA VIABILIZAR REPASSE DE RECURSOS FEM II/2014 REF. A 4ª PARCELACONFORME LEI Nº 15.335 DE 25/06/2014 AO MUNICIPIO DE XEXÉU/PE.PAVIMENTAÇÃO DAS RUAS BELA AURORA,NO BAIRRO ALICE GONÇALVES.RUA DO CEMITÉRIO,BAIRRO 07 DE SETEMBRO NA SEDE DO MUNICIPIO.ATRAVES DA CI Nº 236/15 SEAM</v>
      </c>
      <c r="V783" s="75" t="b">
        <f>A783='[1]FEM 2'!C783</f>
        <v>1</v>
      </c>
    </row>
    <row r="784" spans="1:22" ht="54" customHeight="1" x14ac:dyDescent="0.35">
      <c r="A784" s="133" t="s">
        <v>4606</v>
      </c>
      <c r="B784" s="132">
        <v>42361</v>
      </c>
      <c r="C784" s="133">
        <v>12</v>
      </c>
      <c r="D784" s="133" t="s">
        <v>1394</v>
      </c>
      <c r="E784" s="133" t="s">
        <v>4607</v>
      </c>
      <c r="F784" s="133" t="s">
        <v>2145</v>
      </c>
      <c r="G784" s="133" t="s">
        <v>4601</v>
      </c>
      <c r="H784" s="133" t="s">
        <v>2503</v>
      </c>
      <c r="I784" s="133" t="s">
        <v>1374</v>
      </c>
      <c r="J784" s="417" t="s">
        <v>2504</v>
      </c>
      <c r="K784" s="134">
        <v>32140.89</v>
      </c>
      <c r="L784" s="135" t="s">
        <v>3663</v>
      </c>
      <c r="M784" s="135" t="s">
        <v>4608</v>
      </c>
      <c r="O784" s="75" t="s">
        <v>4665</v>
      </c>
      <c r="P784" s="78">
        <f t="shared" si="60"/>
        <v>32140.89</v>
      </c>
      <c r="Q784" s="16">
        <f t="shared" si="61"/>
        <v>42361</v>
      </c>
      <c r="R784" t="str">
        <f t="shared" si="62"/>
        <v>2015OB000601</v>
      </c>
      <c r="S784" t="str">
        <f t="shared" si="63"/>
        <v>2015NE000366</v>
      </c>
      <c r="T784" t="str">
        <f t="shared" si="64"/>
        <v>PAGAMENTO PARA VIABILIZAR REPASSE DE RECURSOS FEM II/2014 REF. A 4ª PARCELA CONFORME LEI Nº 15.335 DE 25/06/2014 AO MUNICIPIO DE XEXÉU/PE.EXECUÇÃO DE FACHADAS DA PREFEITURA.ATRAVES DA CI Nº 236/2015 SEAM</v>
      </c>
      <c r="V784" s="75" t="b">
        <f>A784='[1]FEM 2'!C784</f>
        <v>1</v>
      </c>
    </row>
    <row r="785" spans="1:22" ht="54" customHeight="1" x14ac:dyDescent="0.35">
      <c r="A785" s="133" t="s">
        <v>4609</v>
      </c>
      <c r="B785" s="132">
        <v>42361</v>
      </c>
      <c r="C785" s="133">
        <v>11</v>
      </c>
      <c r="D785" s="133" t="s">
        <v>1394</v>
      </c>
      <c r="E785" s="133" t="s">
        <v>4610</v>
      </c>
      <c r="F785" s="133" t="s">
        <v>2145</v>
      </c>
      <c r="G785" s="133" t="s">
        <v>4611</v>
      </c>
      <c r="H785" s="133" t="s">
        <v>3029</v>
      </c>
      <c r="I785" s="133" t="s">
        <v>1354</v>
      </c>
      <c r="J785" s="417" t="s">
        <v>3633</v>
      </c>
      <c r="K785" s="134">
        <v>132740.51</v>
      </c>
      <c r="L785" s="135" t="s">
        <v>3663</v>
      </c>
      <c r="M785" s="135" t="s">
        <v>4612</v>
      </c>
      <c r="O785" s="75" t="s">
        <v>4665</v>
      </c>
      <c r="P785" s="78">
        <f t="shared" si="60"/>
        <v>132740.51</v>
      </c>
      <c r="Q785" s="16">
        <f t="shared" si="61"/>
        <v>42361</v>
      </c>
      <c r="R785" t="str">
        <f t="shared" si="62"/>
        <v>2015OB000602</v>
      </c>
      <c r="S785" t="str">
        <f t="shared" si="63"/>
        <v>2015NE000409</v>
      </c>
      <c r="T785" t="str">
        <f t="shared" si="64"/>
        <v>PAGAMENTO PARA VIABILIZAR REPASSE DE RECURSOS FEM II/2014 REF. A 4ª PARCELA AO MUNICIPIO DE VENTUROSA/PE. PAVIMENTAÇÃO EM PARALELEPIPEDO GRANITICOS NO MUNICIPIO.ATRAVES DA CI Nº 281/15 SEAM</v>
      </c>
      <c r="V785" s="75" t="b">
        <f>A785='[1]FEM 2'!C785</f>
        <v>1</v>
      </c>
    </row>
    <row r="786" spans="1:22" ht="54" customHeight="1" x14ac:dyDescent="0.35">
      <c r="A786" s="133" t="s">
        <v>4613</v>
      </c>
      <c r="B786" s="132">
        <v>42361</v>
      </c>
      <c r="C786" s="133">
        <v>11</v>
      </c>
      <c r="D786" s="133" t="s">
        <v>1394</v>
      </c>
      <c r="E786" s="133" t="s">
        <v>4614</v>
      </c>
      <c r="F786" s="133" t="s">
        <v>2145</v>
      </c>
      <c r="G786" s="133" t="s">
        <v>4615</v>
      </c>
      <c r="H786" s="133" t="s">
        <v>1824</v>
      </c>
      <c r="I786" s="133" t="s">
        <v>991</v>
      </c>
      <c r="J786" s="417" t="s">
        <v>1825</v>
      </c>
      <c r="K786" s="134">
        <v>91306.1</v>
      </c>
      <c r="L786" s="135" t="s">
        <v>3663</v>
      </c>
      <c r="M786" s="135" t="s">
        <v>4616</v>
      </c>
      <c r="O786" s="75" t="s">
        <v>4665</v>
      </c>
      <c r="P786" s="78">
        <f t="shared" si="60"/>
        <v>91306.1</v>
      </c>
      <c r="Q786" s="16">
        <f t="shared" si="61"/>
        <v>42361</v>
      </c>
      <c r="R786" t="str">
        <f t="shared" si="62"/>
        <v>2015OB000603</v>
      </c>
      <c r="S786" t="str">
        <f t="shared" si="63"/>
        <v>2015NE000373</v>
      </c>
      <c r="T786" t="str">
        <f t="shared" si="64"/>
        <v>PAGAMENTO PARA VIABILIZAR REPASSE DE RECURSOS FEM II/2014 REF. A 4ª PARCELA AO MUNICIPIO DE CHÃ GRANDE/PE. EXECUÇÃO DE ESCADARIAS NO CENTRO DO MUNICIPIO.ATRAVES DA CI Nº 270/15 SEAM</v>
      </c>
      <c r="V786" s="75" t="b">
        <f>A786='[1]FEM 2'!C786</f>
        <v>1</v>
      </c>
    </row>
    <row r="787" spans="1:22" ht="54" customHeight="1" x14ac:dyDescent="0.35">
      <c r="A787" s="133" t="s">
        <v>4617</v>
      </c>
      <c r="B787" s="132">
        <v>42361</v>
      </c>
      <c r="C787" s="133">
        <v>11</v>
      </c>
      <c r="D787" s="133" t="s">
        <v>1394</v>
      </c>
      <c r="E787" s="133" t="s">
        <v>4618</v>
      </c>
      <c r="F787" s="133" t="s">
        <v>2145</v>
      </c>
      <c r="G787" s="133" t="s">
        <v>4615</v>
      </c>
      <c r="H787" s="133" t="s">
        <v>1824</v>
      </c>
      <c r="I787" s="133" t="s">
        <v>992</v>
      </c>
      <c r="J787" s="417" t="s">
        <v>1825</v>
      </c>
      <c r="K787" s="134">
        <v>36186.32</v>
      </c>
      <c r="L787" s="135" t="s">
        <v>3663</v>
      </c>
      <c r="M787" s="135" t="s">
        <v>4619</v>
      </c>
      <c r="O787" s="75" t="s">
        <v>4665</v>
      </c>
      <c r="P787" s="78">
        <f t="shared" si="60"/>
        <v>36186.32</v>
      </c>
      <c r="Q787" s="16">
        <f t="shared" si="61"/>
        <v>42361</v>
      </c>
      <c r="R787" t="str">
        <f t="shared" si="62"/>
        <v>2015OB000604</v>
      </c>
      <c r="S787" t="str">
        <f t="shared" si="63"/>
        <v>2015NE000373</v>
      </c>
      <c r="T787" t="str">
        <f t="shared" si="64"/>
        <v>PAGAMENTO PARA VIABILIZAR REPASSE DE RECURSOS FEM II/2014 REF. A 4ª PARCELA AO MUNICIPIO DE CHÃ GRANDE/PE. CONSTRUÇÃO DE MUROS DE CONTENÇÃO DE ENCOSTAS.ATRAVES DA CI Nº 264/15 SEAM</v>
      </c>
      <c r="V787" s="75" t="b">
        <f>A787='[1]FEM 2'!C787</f>
        <v>1</v>
      </c>
    </row>
    <row r="788" spans="1:22" ht="54" customHeight="1" x14ac:dyDescent="0.35">
      <c r="A788" s="133" t="s">
        <v>4620</v>
      </c>
      <c r="B788" s="132">
        <v>42361</v>
      </c>
      <c r="C788" s="133">
        <v>11</v>
      </c>
      <c r="D788" s="133" t="s">
        <v>1394</v>
      </c>
      <c r="E788" s="133" t="s">
        <v>4621</v>
      </c>
      <c r="F788" s="133" t="s">
        <v>2145</v>
      </c>
      <c r="G788" s="133" t="s">
        <v>4573</v>
      </c>
      <c r="H788" s="133" t="s">
        <v>2391</v>
      </c>
      <c r="I788" s="133" t="s">
        <v>1191</v>
      </c>
      <c r="J788" s="417" t="s">
        <v>3531</v>
      </c>
      <c r="K788" s="134">
        <v>13012.94</v>
      </c>
      <c r="L788" s="135" t="s">
        <v>3663</v>
      </c>
      <c r="M788" s="135" t="s">
        <v>4622</v>
      </c>
      <c r="O788" s="75" t="s">
        <v>4665</v>
      </c>
      <c r="P788" s="78">
        <f t="shared" si="60"/>
        <v>13012.94</v>
      </c>
      <c r="Q788" s="16">
        <f t="shared" si="61"/>
        <v>42361</v>
      </c>
      <c r="R788" t="str">
        <f t="shared" si="62"/>
        <v>2015OB000605</v>
      </c>
      <c r="S788" t="str">
        <f t="shared" si="63"/>
        <v>2015NE000362</v>
      </c>
      <c r="T788" t="str">
        <f t="shared" si="64"/>
        <v>PAGAMENTO PARA VIABILIZAR REPASSE DE RECURSOS FEM II/2014 REF. A 4ª PARCELA AO MUNICIPIO DE PANELAS/PE. PAVIMENTAÇÃO DE VIAS URBANAS NO DISTRITO DO MUNICIPIO.CONFORME CI Nº 15.335 DE 25/06/2014.ATRAVES DA CI Nº 264/15 SEAM</v>
      </c>
      <c r="V788" s="75" t="b">
        <f>A788='[1]FEM 2'!C788</f>
        <v>1</v>
      </c>
    </row>
    <row r="789" spans="1:22" ht="54" customHeight="1" x14ac:dyDescent="0.35">
      <c r="A789" s="133" t="s">
        <v>4623</v>
      </c>
      <c r="B789" s="132">
        <v>42361</v>
      </c>
      <c r="C789" s="133">
        <v>11</v>
      </c>
      <c r="D789" s="133" t="s">
        <v>1394</v>
      </c>
      <c r="E789" s="133" t="s">
        <v>4624</v>
      </c>
      <c r="F789" s="133" t="s">
        <v>2145</v>
      </c>
      <c r="G789" s="133" t="s">
        <v>4615</v>
      </c>
      <c r="H789" s="133" t="s">
        <v>1824</v>
      </c>
      <c r="I789" s="133" t="s">
        <v>993</v>
      </c>
      <c r="J789" s="417" t="s">
        <v>1825</v>
      </c>
      <c r="K789" s="134">
        <v>43036.39</v>
      </c>
      <c r="L789" s="135" t="s">
        <v>3663</v>
      </c>
      <c r="M789" s="135" t="s">
        <v>4625</v>
      </c>
      <c r="O789" s="75" t="s">
        <v>4665</v>
      </c>
      <c r="P789" s="78">
        <f t="shared" si="60"/>
        <v>43036.39</v>
      </c>
      <c r="Q789" s="16">
        <f t="shared" si="61"/>
        <v>42361</v>
      </c>
      <c r="R789" t="str">
        <f t="shared" si="62"/>
        <v>2015OB000606</v>
      </c>
      <c r="S789" t="str">
        <f t="shared" si="63"/>
        <v>2015NE000373</v>
      </c>
      <c r="T789" t="str">
        <f t="shared" si="64"/>
        <v>PAGAMENTO PARA VIABILIZAR REPASSE DE RECURSOS FEM II/2014 REF. A 4ª PARCELA AO MUNICIPIO DE CHÃ GRANDE/PE. PAVIMENTAÇÃO DE DIVERSAS RUAS..CONFORME CI Nº 15.335 DE 25/06/2014.ATRAVES DA CI Nº 264/15 SEAM</v>
      </c>
      <c r="V789" s="75" t="b">
        <f>A789='[1]FEM 2'!C789</f>
        <v>1</v>
      </c>
    </row>
    <row r="790" spans="1:22" ht="54" customHeight="1" x14ac:dyDescent="0.35">
      <c r="A790" s="133" t="s">
        <v>4626</v>
      </c>
      <c r="B790" s="132">
        <v>42361</v>
      </c>
      <c r="C790" s="133">
        <v>12</v>
      </c>
      <c r="D790" s="133" t="s">
        <v>1394</v>
      </c>
      <c r="E790" s="133" t="s">
        <v>4627</v>
      </c>
      <c r="F790" s="133" t="s">
        <v>2224</v>
      </c>
      <c r="G790" s="133" t="s">
        <v>4628</v>
      </c>
      <c r="H790" s="133" t="s">
        <v>1613</v>
      </c>
      <c r="I790" s="133" t="s">
        <v>929</v>
      </c>
      <c r="J790" s="417" t="s">
        <v>3362</v>
      </c>
      <c r="K790" s="134">
        <v>59463.01</v>
      </c>
      <c r="L790" s="135" t="s">
        <v>3663</v>
      </c>
      <c r="M790" s="135" t="s">
        <v>4629</v>
      </c>
      <c r="O790" s="75" t="s">
        <v>4665</v>
      </c>
      <c r="P790" s="78">
        <f t="shared" si="60"/>
        <v>59463.01</v>
      </c>
      <c r="Q790" s="16">
        <f t="shared" si="61"/>
        <v>42361</v>
      </c>
      <c r="R790" t="str">
        <f t="shared" si="62"/>
        <v>2015OB000607</v>
      </c>
      <c r="S790" t="str">
        <f t="shared" si="63"/>
        <v>2015NE000367</v>
      </c>
      <c r="T790" t="str">
        <f t="shared" si="64"/>
        <v>PAGAMENTO PARA VIABILIZAR REPASSE DE RECURSOS FEM II/2014 REF. A 4ª PARCELA AO MUNICIPIO DE BREJINHO/PE. PAVIMENTAÇÃO DE VIAS PÚBLICAS.ATRAVES DA CI Nº 248/15 SEAM CONFORME LEI Nº 15;335 DE 25/06/2014.</v>
      </c>
      <c r="V790" s="75" t="b">
        <f>A790='[1]FEM 2'!C790</f>
        <v>1</v>
      </c>
    </row>
    <row r="791" spans="1:22" ht="54" customHeight="1" x14ac:dyDescent="0.35">
      <c r="A791" s="133" t="s">
        <v>4630</v>
      </c>
      <c r="B791" s="132">
        <v>42361</v>
      </c>
      <c r="C791" s="133">
        <v>11</v>
      </c>
      <c r="D791" s="133" t="s">
        <v>1394</v>
      </c>
      <c r="E791" s="133" t="s">
        <v>4631</v>
      </c>
      <c r="F791" s="133" t="s">
        <v>2224</v>
      </c>
      <c r="G791" s="133" t="s">
        <v>4632</v>
      </c>
      <c r="H791" s="133" t="s">
        <v>2113</v>
      </c>
      <c r="I791" s="133" t="s">
        <v>1103</v>
      </c>
      <c r="J791" s="417" t="s">
        <v>4633</v>
      </c>
      <c r="K791" s="134">
        <v>27498.76</v>
      </c>
      <c r="L791" s="135" t="s">
        <v>3663</v>
      </c>
      <c r="M791" s="135" t="s">
        <v>4634</v>
      </c>
      <c r="O791" s="75" t="s">
        <v>4665</v>
      </c>
      <c r="P791" s="78">
        <f t="shared" si="60"/>
        <v>27498.76</v>
      </c>
      <c r="Q791" s="16">
        <f t="shared" si="61"/>
        <v>42361</v>
      </c>
      <c r="R791" t="str">
        <f t="shared" si="62"/>
        <v>2015OB000608</v>
      </c>
      <c r="S791" t="str">
        <f t="shared" si="63"/>
        <v>2015NE000369</v>
      </c>
      <c r="T791" t="str">
        <f t="shared" si="64"/>
        <v>PAGAMENTO PARA VIABILIZAR REPASSE DE RECURSOS FEM II/2014 REF. A 4ª PARCELA AO MUNICIPIO DE ITAPETIM/PE. CONFORME LEI Nº 15;335 DE 25/06/2014.CONSTRUÇÃO DE CALÇAMENTO EM DIVERSAS RUAS.ATRAVES DA CI Nº 248/15 SEAM</v>
      </c>
      <c r="V791" s="75" t="b">
        <f>A791='[1]FEM 2'!C791</f>
        <v>1</v>
      </c>
    </row>
    <row r="792" spans="1:22" ht="54" customHeight="1" x14ac:dyDescent="0.35">
      <c r="A792" s="133" t="s">
        <v>4635</v>
      </c>
      <c r="B792" s="132">
        <v>42361</v>
      </c>
      <c r="C792" s="133">
        <v>11</v>
      </c>
      <c r="D792" s="133" t="s">
        <v>1394</v>
      </c>
      <c r="E792" s="133" t="s">
        <v>4636</v>
      </c>
      <c r="F792" s="133" t="s">
        <v>2224</v>
      </c>
      <c r="G792" s="133" t="s">
        <v>4637</v>
      </c>
      <c r="H792" s="133" t="s">
        <v>3144</v>
      </c>
      <c r="I792" s="133" t="s">
        <v>1110</v>
      </c>
      <c r="J792" s="417" t="s">
        <v>4565</v>
      </c>
      <c r="K792" s="134">
        <v>150943.29999999999</v>
      </c>
      <c r="L792" s="135" t="s">
        <v>3663</v>
      </c>
      <c r="M792" s="135" t="s">
        <v>4638</v>
      </c>
      <c r="O792" s="75" t="s">
        <v>4665</v>
      </c>
      <c r="P792" s="78">
        <f t="shared" si="60"/>
        <v>150943.29999999999</v>
      </c>
      <c r="Q792" s="16">
        <f t="shared" si="61"/>
        <v>42361</v>
      </c>
      <c r="R792" t="str">
        <f t="shared" si="62"/>
        <v>2015OB000609</v>
      </c>
      <c r="S792" t="str">
        <f t="shared" si="63"/>
        <v>2015NE000354</v>
      </c>
      <c r="T792" t="str">
        <f t="shared" si="64"/>
        <v>PAGAMENTO PARA VIABILIZAR REPASSE DE RECURSOS FEM II/2014 REF. A 4ª PARCELA AO MUNICIPIO DE JATAÚBA/PE. CONFORME LEI Nº 15;335 DE 25/06/2014.PAVIMENTAÇÃO DE VIAS URBANAS EM PARALELEPIPEDOS NAS RUAS JOSÉ BATISTA PASSOS,TRECHO RUA JOSE CUPERTINO DE MELO E DIV.RUAS.CONFORME CI N° 248/15 SEAM</v>
      </c>
      <c r="V792" s="75" t="b">
        <f>A792='[1]FEM 2'!C792</f>
        <v>1</v>
      </c>
    </row>
    <row r="793" spans="1:22" ht="54" customHeight="1" x14ac:dyDescent="0.35">
      <c r="A793" s="133" t="s">
        <v>4639</v>
      </c>
      <c r="B793" s="132">
        <v>42366</v>
      </c>
      <c r="C793" s="133">
        <v>11</v>
      </c>
      <c r="D793" s="133" t="s">
        <v>1394</v>
      </c>
      <c r="E793" s="133" t="s">
        <v>4640</v>
      </c>
      <c r="F793" s="133" t="s">
        <v>2318</v>
      </c>
      <c r="G793" s="133" t="s">
        <v>4573</v>
      </c>
      <c r="H793" s="133" t="s">
        <v>2391</v>
      </c>
      <c r="I793" s="133" t="s">
        <v>1186</v>
      </c>
      <c r="J793" s="417" t="s">
        <v>3531</v>
      </c>
      <c r="K793" s="134">
        <v>69101.539999999994</v>
      </c>
      <c r="L793" s="135" t="s">
        <v>3663</v>
      </c>
      <c r="M793" s="135" t="s">
        <v>4641</v>
      </c>
      <c r="O793" s="75" t="s">
        <v>4665</v>
      </c>
      <c r="P793" s="78">
        <f t="shared" si="60"/>
        <v>69101.539999999994</v>
      </c>
      <c r="Q793" s="16">
        <f t="shared" si="61"/>
        <v>42366</v>
      </c>
      <c r="R793" t="str">
        <f t="shared" si="62"/>
        <v>2015OB000610</v>
      </c>
      <c r="S793" t="str">
        <f t="shared" si="63"/>
        <v>2015NE000362</v>
      </c>
      <c r="T793" t="str">
        <f t="shared" si="64"/>
        <v>PAGAMENTO PARA VIABILIZAR REPASSE DE RECURSOS FEM II/2014 REF. A 4ª PARCELA AO MUNICIPIO DE PANELAS/PE. CONFORME LEI Nº 15;335 DE 25/06/2014.PAVIMENTAÇÃO DE VIAS URBANAS NA SEDE,DISTRITO E POVOADO DO MUNICIPIO.ATRAVES DA CI Nº 264/15 SEAM</v>
      </c>
      <c r="V793" s="75" t="b">
        <f>A793='[1]FEM 2'!C793</f>
        <v>1</v>
      </c>
    </row>
    <row r="794" spans="1:22" ht="54" customHeight="1" x14ac:dyDescent="0.35">
      <c r="A794" s="133" t="s">
        <v>4642</v>
      </c>
      <c r="B794" s="132">
        <v>42366</v>
      </c>
      <c r="C794" s="133">
        <v>12</v>
      </c>
      <c r="D794" s="133" t="s">
        <v>1394</v>
      </c>
      <c r="E794" s="133" t="s">
        <v>4643</v>
      </c>
      <c r="F794" s="133" t="s">
        <v>2318</v>
      </c>
      <c r="G794" s="133" t="s">
        <v>4644</v>
      </c>
      <c r="H794" s="133" t="s">
        <v>2496</v>
      </c>
      <c r="I794" s="133" t="s">
        <v>4645</v>
      </c>
      <c r="J794" s="417" t="s">
        <v>2497</v>
      </c>
      <c r="K794" s="134">
        <v>286355.28000000003</v>
      </c>
      <c r="L794" s="135" t="s">
        <v>3205</v>
      </c>
      <c r="M794" s="135" t="s">
        <v>4646</v>
      </c>
      <c r="O794" s="75" t="s">
        <v>4665</v>
      </c>
      <c r="P794" s="78">
        <f t="shared" si="60"/>
        <v>286355.28000000003</v>
      </c>
      <c r="Q794" s="16">
        <f t="shared" si="61"/>
        <v>42366</v>
      </c>
      <c r="R794" t="str">
        <f t="shared" si="62"/>
        <v>2015OB000611</v>
      </c>
      <c r="S794" t="str">
        <f t="shared" si="63"/>
        <v>2015NE000269</v>
      </c>
      <c r="T794" t="str">
        <f t="shared" si="64"/>
        <v>PAGAMENTO PARA VIABIULIZAR REPASSE DE RECURSOS FEM II/2014 REF. A 2ª PARCELA CONFORME LEI Nº 15.335 DE 25/06/2014 AO MUNICI- PIO DE SANTA MARIA DA BOA VISTA/PE.PAVIMENTAÇÃO ASFALTICA NA SEDE DO MUNICIPIO.</v>
      </c>
      <c r="V794" s="75" t="b">
        <f>A794='[1]FEM 2'!C794</f>
        <v>1</v>
      </c>
    </row>
    <row r="795" spans="1:22" ht="54" customHeight="1" x14ac:dyDescent="0.35">
      <c r="A795" s="133" t="s">
        <v>4647</v>
      </c>
      <c r="B795" s="132">
        <v>42366</v>
      </c>
      <c r="C795" s="133">
        <v>11</v>
      </c>
      <c r="D795" s="133" t="s">
        <v>1394</v>
      </c>
      <c r="E795" s="133" t="s">
        <v>4648</v>
      </c>
      <c r="F795" s="133" t="s">
        <v>2318</v>
      </c>
      <c r="G795" s="133" t="s">
        <v>4649</v>
      </c>
      <c r="H795" s="133" t="s">
        <v>2976</v>
      </c>
      <c r="I795" s="133" t="s">
        <v>1294</v>
      </c>
      <c r="J795" s="417" t="s">
        <v>3270</v>
      </c>
      <c r="K795" s="134">
        <v>39023.01</v>
      </c>
      <c r="L795" s="135" t="s">
        <v>3634</v>
      </c>
      <c r="M795" s="135" t="s">
        <v>4650</v>
      </c>
      <c r="O795" s="75" t="s">
        <v>4665</v>
      </c>
      <c r="P795" s="78">
        <f t="shared" si="60"/>
        <v>39023.01</v>
      </c>
      <c r="Q795" s="16">
        <f t="shared" si="61"/>
        <v>42366</v>
      </c>
      <c r="R795" t="str">
        <f t="shared" si="62"/>
        <v>2015OB000612</v>
      </c>
      <c r="S795" t="str">
        <f t="shared" si="63"/>
        <v>2015NE000341</v>
      </c>
      <c r="T795" t="str">
        <f t="shared" si="64"/>
        <v>PAGAMENTO PARA VIABILIZAR REPASSE DE RECURSOS FEM II /2014 REF. A3ª PARCELA CONFORME LEI Nº 15.335 DE 25/06/2014.AO MUNICIPIO DE SÃO JOAQUIM DO MONTE/PE.REFORMA DA PRAÇA CORONEL JOAQUIM LIMA.CONFORME CI Nº 236/15 SEAM</v>
      </c>
      <c r="V795" s="75" t="b">
        <f>A795='[1]FEM 2'!C795</f>
        <v>1</v>
      </c>
    </row>
    <row r="796" spans="1:22" ht="54" customHeight="1" x14ac:dyDescent="0.35">
      <c r="A796" s="133" t="s">
        <v>4651</v>
      </c>
      <c r="B796" s="132">
        <v>42366</v>
      </c>
      <c r="C796" s="133">
        <v>12</v>
      </c>
      <c r="D796" s="133" t="s">
        <v>1394</v>
      </c>
      <c r="E796" s="133" t="s">
        <v>4652</v>
      </c>
      <c r="F796" s="133" t="s">
        <v>2318</v>
      </c>
      <c r="G796" s="133" t="s">
        <v>4653</v>
      </c>
      <c r="H796" s="133" t="s">
        <v>1453</v>
      </c>
      <c r="I796" s="133" t="s">
        <v>889</v>
      </c>
      <c r="J796" s="417" t="s">
        <v>3232</v>
      </c>
      <c r="K796" s="134">
        <v>68277.440000000002</v>
      </c>
      <c r="L796" s="135" t="s">
        <v>3634</v>
      </c>
      <c r="M796" s="135" t="s">
        <v>4654</v>
      </c>
      <c r="O796" s="75" t="s">
        <v>4665</v>
      </c>
      <c r="P796" s="78">
        <f t="shared" si="60"/>
        <v>68277.440000000002</v>
      </c>
      <c r="Q796" s="16">
        <f t="shared" si="61"/>
        <v>42366</v>
      </c>
      <c r="R796" t="str">
        <f t="shared" si="62"/>
        <v>2015OB000613</v>
      </c>
      <c r="S796" t="str">
        <f t="shared" si="63"/>
        <v>2015NE000347</v>
      </c>
      <c r="T796" t="str">
        <f t="shared" si="64"/>
        <v>PAGAMENTO PARA VIABILIZAR REPASSE DE RECURSOS FEM II /2014 REF. A3ª PARCELA CONFORME LEI Nº 15.335 DE 25/06/2014.AO MUNICIPIO DE BARREIROS/PE. CAPEAMENTO ASFALTICO DAS RUAS DO MUNICIPIO (11 RUAS).</v>
      </c>
      <c r="V796" s="75" t="b">
        <f>A796='[1]FEM 2'!C796</f>
        <v>1</v>
      </c>
    </row>
    <row r="797" spans="1:22" ht="54" customHeight="1" x14ac:dyDescent="0.35">
      <c r="A797" s="133" t="s">
        <v>4655</v>
      </c>
      <c r="B797" s="132">
        <v>42366</v>
      </c>
      <c r="C797" s="133">
        <v>12</v>
      </c>
      <c r="D797" s="133" t="s">
        <v>1394</v>
      </c>
      <c r="E797" s="133" t="s">
        <v>4656</v>
      </c>
      <c r="F797" s="133" t="s">
        <v>2373</v>
      </c>
      <c r="G797" s="133" t="s">
        <v>4657</v>
      </c>
      <c r="H797" s="133" t="s">
        <v>2812</v>
      </c>
      <c r="I797" s="133" t="s">
        <v>1323</v>
      </c>
      <c r="J797" s="417" t="s">
        <v>3709</v>
      </c>
      <c r="K797" s="134">
        <v>39512.75</v>
      </c>
      <c r="L797" s="135" t="s">
        <v>3634</v>
      </c>
      <c r="M797" s="135" t="s">
        <v>4658</v>
      </c>
      <c r="O797" s="75" t="s">
        <v>4665</v>
      </c>
      <c r="P797" s="78">
        <f t="shared" si="60"/>
        <v>39512.75</v>
      </c>
      <c r="Q797" s="16">
        <f t="shared" si="61"/>
        <v>42366</v>
      </c>
      <c r="R797" t="str">
        <f t="shared" si="62"/>
        <v>2015OB000615</v>
      </c>
      <c r="S797" t="str">
        <f t="shared" si="63"/>
        <v>2015NE000407</v>
      </c>
      <c r="T797" t="str">
        <f t="shared" si="64"/>
        <v>PAGAMENTO PARA VIABILIZAR REPASSE DE RECURSOS/FEM II-2014,AO MUNICIPIO DE SURUBIM/PE.CONFORME LEI Nº 15.335 DE 25/06/2014.REF.A 3ª PARCELA. CONSTRUÇÃO DE UMA PRAÇA PÚBLICA PRAÇA MARCELINO CHAMPAGNAT.</v>
      </c>
      <c r="V797" s="75" t="b">
        <f>A797='[1]FEM 2'!C797</f>
        <v>1</v>
      </c>
    </row>
    <row r="798" spans="1:22" ht="54" customHeight="1" x14ac:dyDescent="0.35">
      <c r="A798" s="131" t="s">
        <v>4798</v>
      </c>
      <c r="B798" s="132">
        <v>42366</v>
      </c>
      <c r="C798" s="133">
        <v>12</v>
      </c>
      <c r="D798" s="133" t="s">
        <v>1394</v>
      </c>
      <c r="E798" s="133" t="s">
        <v>5621</v>
      </c>
      <c r="F798" s="133" t="s">
        <v>2373</v>
      </c>
      <c r="G798" s="133" t="s">
        <v>4657</v>
      </c>
      <c r="H798" s="133" t="s">
        <v>2812</v>
      </c>
      <c r="I798" s="133" t="s">
        <v>1323</v>
      </c>
      <c r="J798" s="417" t="s">
        <v>2813</v>
      </c>
      <c r="K798" s="134">
        <v>35863.08</v>
      </c>
      <c r="L798" s="135" t="s">
        <v>3663</v>
      </c>
      <c r="M798" s="135" t="s">
        <v>4799</v>
      </c>
      <c r="O798" s="75" t="s">
        <v>4665</v>
      </c>
      <c r="P798" s="78">
        <f t="shared" si="60"/>
        <v>35863.08</v>
      </c>
      <c r="Q798" s="16">
        <f t="shared" si="61"/>
        <v>42366</v>
      </c>
      <c r="R798" t="str">
        <f t="shared" si="62"/>
        <v>2015OB000616</v>
      </c>
      <c r="S798" t="str">
        <f t="shared" si="63"/>
        <v>2015NE000407</v>
      </c>
      <c r="T798" t="str">
        <f t="shared" si="64"/>
        <v>PAGAMENTO PARA VIABILIZAR REPASSE DE RECURSOS/FEM II-2014,AO MUNICIPIO DE SURUBIM/PE.CONFORME LEI Nº 15.335 DE 25/06/2014.REF.A 4ª PARCELA. CONSTRUÇÃO DE UMA PRAÇA PÚBLICA PRAÇA MARCELINO CHAMPAGNAT</v>
      </c>
      <c r="V798" s="75" t="b">
        <f>A798='[1]FEM 2'!C798</f>
        <v>1</v>
      </c>
    </row>
    <row r="799" spans="1:22" ht="54" customHeight="1" x14ac:dyDescent="0.35">
      <c r="A799" s="133" t="s">
        <v>4659</v>
      </c>
      <c r="B799" s="132">
        <v>42366</v>
      </c>
      <c r="C799" s="133">
        <v>11</v>
      </c>
      <c r="D799" s="133" t="s">
        <v>1394</v>
      </c>
      <c r="E799" s="133" t="s">
        <v>4660</v>
      </c>
      <c r="F799" s="133" t="s">
        <v>2373</v>
      </c>
      <c r="G799" s="133" t="s">
        <v>4661</v>
      </c>
      <c r="H799" s="133" t="s">
        <v>1860</v>
      </c>
      <c r="I799" s="133" t="s">
        <v>1085</v>
      </c>
      <c r="J799" s="417" t="s">
        <v>1861</v>
      </c>
      <c r="K799" s="134">
        <v>12826.91</v>
      </c>
      <c r="L799" s="135" t="s">
        <v>3663</v>
      </c>
      <c r="M799" s="135" t="s">
        <v>4662</v>
      </c>
      <c r="O799" s="75" t="s">
        <v>4665</v>
      </c>
      <c r="P799" s="78">
        <f t="shared" si="60"/>
        <v>12826.91</v>
      </c>
      <c r="Q799" s="16">
        <f t="shared" si="61"/>
        <v>42366</v>
      </c>
      <c r="R799" t="str">
        <f t="shared" si="62"/>
        <v>2015OB000617</v>
      </c>
      <c r="S799" t="str">
        <f t="shared" si="63"/>
        <v>2015NE000350</v>
      </c>
      <c r="T799" t="str">
        <f t="shared" si="64"/>
        <v>PAGAMENTO PARA VIABILIZAR REPASSE DE RECURSOS/FEM II-2014,AO MUNICIPIO DE INGAZEIRA/PE.CONFORME LEI Nº 15.335 DE 25/06/2014.REF.A 4ª PARCELA. RECONSTRUÇÃO DE POSTO DE SAÚDE DA FAMÍLIA NO ASSENTAMENTO DO SÍTIO JORGE.</v>
      </c>
      <c r="V799" s="75" t="b">
        <f>A799='[1]FEM 2'!C799</f>
        <v>1</v>
      </c>
    </row>
    <row r="800" spans="1:22" ht="54" customHeight="1" x14ac:dyDescent="0.35">
      <c r="A800" s="133" t="s">
        <v>4803</v>
      </c>
      <c r="B800" s="132">
        <v>42401</v>
      </c>
      <c r="C800" s="133">
        <v>12</v>
      </c>
      <c r="D800" s="133" t="s">
        <v>1394</v>
      </c>
      <c r="E800" s="133" t="s">
        <v>5622</v>
      </c>
      <c r="F800" s="133" t="s">
        <v>3411</v>
      </c>
      <c r="G800" s="133" t="s">
        <v>4804</v>
      </c>
      <c r="H800" s="133" t="s">
        <v>2560</v>
      </c>
      <c r="I800" s="133" t="s">
        <v>1334</v>
      </c>
      <c r="J800" s="417" t="s">
        <v>2561</v>
      </c>
      <c r="K800" s="134">
        <v>181131.97</v>
      </c>
      <c r="L800" s="135" t="s">
        <v>3634</v>
      </c>
      <c r="M800" s="135" t="s">
        <v>4805</v>
      </c>
      <c r="O800" s="75" t="s">
        <v>4665</v>
      </c>
      <c r="P800" s="78">
        <f t="shared" si="60"/>
        <v>181131.97</v>
      </c>
      <c r="Q800" s="16">
        <f t="shared" si="61"/>
        <v>42401</v>
      </c>
      <c r="R800" t="str">
        <f t="shared" si="62"/>
        <v>2016OB000012</v>
      </c>
      <c r="S800" t="str">
        <f t="shared" si="63"/>
        <v>2016NE000001</v>
      </c>
      <c r="T800" t="str">
        <f t="shared" si="64"/>
        <v>PAGAMENTO PARA VIABILIZAR REPASSE DE RECURSOS FEM II/2014, PARA O MUNICIPIO DE TAMANDARE-PE, PLANO: CONSTRUÇÃO DO PREDIO DA PREFEITURA DO MUNICIPIO DE TAMANDARÉ _x001A_ PE, 3º PARCELA, CONFORME LEI Nº 15.335 DE 25/06/2014, CONFORME CI Nº 001/2016 SGTG/FEM, CI Nº 291/2015-SEAM.</v>
      </c>
      <c r="V800" s="75" t="b">
        <f>A800='[1]FEM 2'!C800</f>
        <v>1</v>
      </c>
    </row>
    <row r="801" spans="1:22" ht="54" customHeight="1" x14ac:dyDescent="0.35">
      <c r="A801" s="133" t="s">
        <v>4717</v>
      </c>
      <c r="B801" s="132">
        <v>42401</v>
      </c>
      <c r="C801" s="133">
        <v>11</v>
      </c>
      <c r="D801" s="133" t="s">
        <v>1394</v>
      </c>
      <c r="E801" s="133" t="s">
        <v>5623</v>
      </c>
      <c r="F801" s="133" t="s">
        <v>3411</v>
      </c>
      <c r="G801" s="133" t="s">
        <v>4718</v>
      </c>
      <c r="H801" s="133" t="s">
        <v>3089</v>
      </c>
      <c r="I801" s="133" t="s">
        <v>850</v>
      </c>
      <c r="J801" s="417" t="s">
        <v>3090</v>
      </c>
      <c r="K801" s="134">
        <v>167635.54</v>
      </c>
      <c r="L801" s="135" t="s">
        <v>3205</v>
      </c>
      <c r="M801" s="135" t="s">
        <v>4719</v>
      </c>
      <c r="O801" s="75" t="s">
        <v>4665</v>
      </c>
      <c r="P801" s="78">
        <f t="shared" si="60"/>
        <v>167635.54</v>
      </c>
      <c r="Q801" s="16">
        <f t="shared" si="61"/>
        <v>42401</v>
      </c>
      <c r="R801" t="str">
        <f t="shared" si="62"/>
        <v>2016OB000013</v>
      </c>
      <c r="S801" t="str">
        <f t="shared" si="63"/>
        <v>2016NE000002</v>
      </c>
      <c r="T801" t="str">
        <f t="shared" si="64"/>
        <v>PAGAMENTO PARA VIABILIZAR REPASSE DE RECURSOS FEM II/2014, PARA O MUNICIPIO DE AGUA PRETA-PE, PLANO: CONSTRUÇÃO DE UMA PRAÇA DE ALIMENTAÇÃO, 2º PARCELA, CONFORME LEI Nº 15.335 DE 25/06/2014, CONFORME CI Nº 001/2016 SGTG/FEM, CI Nº 022/2016-SEAM.</v>
      </c>
      <c r="V801" s="75" t="b">
        <f>A801='[1]FEM 2'!C801</f>
        <v>1</v>
      </c>
    </row>
    <row r="802" spans="1:22" ht="54" customHeight="1" x14ac:dyDescent="0.35">
      <c r="A802" s="133" t="s">
        <v>4720</v>
      </c>
      <c r="B802" s="132">
        <v>42401</v>
      </c>
      <c r="C802" s="133">
        <v>11</v>
      </c>
      <c r="D802" s="133" t="s">
        <v>1394</v>
      </c>
      <c r="E802" s="133" t="s">
        <v>5624</v>
      </c>
      <c r="F802" s="133" t="s">
        <v>3411</v>
      </c>
      <c r="G802" s="133" t="s">
        <v>4718</v>
      </c>
      <c r="H802" s="133" t="s">
        <v>3089</v>
      </c>
      <c r="I802" s="133" t="s">
        <v>851</v>
      </c>
      <c r="J802" s="417" t="s">
        <v>3090</v>
      </c>
      <c r="K802" s="134">
        <v>145763.73000000001</v>
      </c>
      <c r="L802" s="135" t="s">
        <v>3205</v>
      </c>
      <c r="M802" s="135" t="s">
        <v>4721</v>
      </c>
      <c r="O802" s="75" t="s">
        <v>4665</v>
      </c>
      <c r="P802" s="78">
        <f t="shared" si="60"/>
        <v>145763.73000000001</v>
      </c>
      <c r="Q802" s="16">
        <f t="shared" si="61"/>
        <v>42401</v>
      </c>
      <c r="R802" t="str">
        <f t="shared" si="62"/>
        <v>2016OB000014</v>
      </c>
      <c r="S802" t="str">
        <f t="shared" si="63"/>
        <v>2016NE000002</v>
      </c>
      <c r="T802" t="str">
        <f t="shared" si="64"/>
        <v>PAGAMENTO PARA VIABILIZAR REPASSE DE RECURSOS FEM II/2014, PARA O MUNICIPIO DE AGUA PRETA-PE, PLANO: RECUPERAÇÃO DE PAVIMENTAÇÃO EM PARALELEPÍPEDO E DE DRENAGEM EM DIVERSAS RUAS, 2º PARCELA, CONFORME LEI Nº 15.335 DE 25/06/2014, CONFORME CI Nº 001/2016 SGTG/FEM, CI Nº 022/2016-SEAM.</v>
      </c>
      <c r="V802" s="75" t="b">
        <f>A802='[1]FEM 2'!C802</f>
        <v>1</v>
      </c>
    </row>
    <row r="803" spans="1:22" ht="54" customHeight="1" x14ac:dyDescent="0.35">
      <c r="A803" s="133" t="s">
        <v>4722</v>
      </c>
      <c r="B803" s="132">
        <v>42401</v>
      </c>
      <c r="C803" s="133">
        <v>11</v>
      </c>
      <c r="D803" s="133" t="s">
        <v>1394</v>
      </c>
      <c r="E803" s="133" t="s">
        <v>5625</v>
      </c>
      <c r="F803" s="133" t="s">
        <v>3411</v>
      </c>
      <c r="G803" s="133" t="s">
        <v>4718</v>
      </c>
      <c r="H803" s="133" t="s">
        <v>3089</v>
      </c>
      <c r="I803" s="133" t="s">
        <v>853</v>
      </c>
      <c r="J803" s="417" t="s">
        <v>3090</v>
      </c>
      <c r="K803" s="134">
        <v>48142.59</v>
      </c>
      <c r="L803" s="135" t="s">
        <v>3205</v>
      </c>
      <c r="M803" s="135" t="s">
        <v>4723</v>
      </c>
      <c r="O803" s="75" t="s">
        <v>4665</v>
      </c>
      <c r="P803" s="78">
        <f t="shared" si="60"/>
        <v>48142.59</v>
      </c>
      <c r="Q803" s="16">
        <f t="shared" si="61"/>
        <v>42401</v>
      </c>
      <c r="R803" t="str">
        <f t="shared" si="62"/>
        <v>2016OB000015</v>
      </c>
      <c r="S803" t="str">
        <f t="shared" si="63"/>
        <v>2016NE000002</v>
      </c>
      <c r="T803" t="str">
        <f t="shared" si="64"/>
        <v>PAGAMENTO P/VIABILIZAR REPASSE DE RECURSOS FEM II/2014, PARA O MUNICIPIO DE AGUA PRETA-PE, PLANO: SISTEMA DE ILUMINAÇÃO PÚBLICA EM TRAVESSIA URBANA, 2º PARCELA, CONFORME LEI Nº 15.335 DE 25/06/2014, CONFORME CI Nº 001/2016 SGTG/FEM, CI Nº 022/2016-SEAM</v>
      </c>
      <c r="V803" s="75" t="b">
        <f>A803='[1]FEM 2'!C803</f>
        <v>1</v>
      </c>
    </row>
    <row r="804" spans="1:22" ht="54" customHeight="1" x14ac:dyDescent="0.35">
      <c r="A804" s="133" t="s">
        <v>4768</v>
      </c>
      <c r="B804" s="132">
        <v>42401</v>
      </c>
      <c r="C804" s="133">
        <v>11</v>
      </c>
      <c r="D804" s="133" t="s">
        <v>1394</v>
      </c>
      <c r="E804" s="133" t="s">
        <v>5626</v>
      </c>
      <c r="F804" s="133" t="s">
        <v>3411</v>
      </c>
      <c r="G804" s="133" t="s">
        <v>4769</v>
      </c>
      <c r="H804" s="133" t="s">
        <v>2630</v>
      </c>
      <c r="I804" s="133" t="s">
        <v>1240</v>
      </c>
      <c r="J804" s="417" t="s">
        <v>2631</v>
      </c>
      <c r="K804" s="134">
        <v>84936.31</v>
      </c>
      <c r="L804" s="135" t="s">
        <v>3205</v>
      </c>
      <c r="M804" s="135" t="s">
        <v>4770</v>
      </c>
      <c r="O804" s="75" t="s">
        <v>4665</v>
      </c>
      <c r="P804" s="78">
        <f>K804</f>
        <v>84936.31</v>
      </c>
      <c r="Q804" s="16">
        <f>B804</f>
        <v>42401</v>
      </c>
      <c r="R804" t="str">
        <f>A804</f>
        <v>2016OB000016</v>
      </c>
      <c r="S804" t="str">
        <f>G804</f>
        <v>2016NE000003</v>
      </c>
      <c r="T804" t="str">
        <f>M804</f>
        <v>PAGAMENTO PARA VIABILIZAR REPASSE DE RECURSOS FEM II/2014, PARA O MUNICIPIO DE RIO FORMOSO-PE, PLANO: PROJETO DE REQUALIFICAÇÃO DA PRAÇA AGAMENOM MAGALHAES, 2º PARCELA, CONFORME LEI Nº 15.335 DE 25/06/2014, CONFORME CI Nº 001/2016 SGTG/FEM, CI Nº 022/2016-SEAM.</v>
      </c>
      <c r="V804" s="75" t="b">
        <f>A804='[1]FEM 2'!C804</f>
        <v>1</v>
      </c>
    </row>
    <row r="805" spans="1:22" ht="54" customHeight="1" x14ac:dyDescent="0.35">
      <c r="A805" s="133" t="s">
        <v>4771</v>
      </c>
      <c r="B805" s="132">
        <v>42401</v>
      </c>
      <c r="C805" s="133">
        <v>11</v>
      </c>
      <c r="D805" s="133" t="s">
        <v>1394</v>
      </c>
      <c r="E805" s="133" t="s">
        <v>5627</v>
      </c>
      <c r="F805" s="133" t="s">
        <v>3411</v>
      </c>
      <c r="G805" s="133" t="s">
        <v>4769</v>
      </c>
      <c r="H805" s="133" t="s">
        <v>2630</v>
      </c>
      <c r="I805" s="133" t="s">
        <v>1241</v>
      </c>
      <c r="J805" s="417" t="s">
        <v>2631</v>
      </c>
      <c r="K805" s="134">
        <v>76120.69</v>
      </c>
      <c r="L805" s="135" t="s">
        <v>3205</v>
      </c>
      <c r="M805" s="135" t="s">
        <v>4772</v>
      </c>
      <c r="O805" s="48" t="s">
        <v>4665</v>
      </c>
      <c r="P805" s="78">
        <f t="shared" ref="P805:P841" si="65">K805</f>
        <v>76120.69</v>
      </c>
      <c r="Q805" s="16">
        <f t="shared" ref="Q805:Q841" si="66">B805</f>
        <v>42401</v>
      </c>
      <c r="R805" t="str">
        <f t="shared" ref="R805:R841" si="67">A805</f>
        <v>2016OB000017</v>
      </c>
      <c r="S805" t="str">
        <f t="shared" ref="S805:S841" si="68">G805</f>
        <v>2016NE000003</v>
      </c>
      <c r="T805" t="str">
        <f t="shared" ref="T805:T841" si="69">M805</f>
        <v>PAGAMENTO PARA VIABILIZAR REPASSE DE RECURSOS FEM II/2014, PARA O MUNICIPIO DE RIO FORMOSO-PE, PLANO: PROJETO DE DRENAGEM EM RU PROJETADA NO BAIRRO ABÍLIO ARRUDA, 2º PARCELA, CONFORME LEI Nº 15.335 DE 25/06/2014, CONFORME CI Nº 001/2016 SGTG/FEM, CI Nº 022/2016-SEAM.</v>
      </c>
      <c r="V805" s="75" t="b">
        <f>A805='[1]FEM 2'!C805</f>
        <v>1</v>
      </c>
    </row>
    <row r="806" spans="1:22" ht="54" customHeight="1" x14ac:dyDescent="0.35">
      <c r="A806" s="133" t="s">
        <v>4773</v>
      </c>
      <c r="B806" s="132">
        <v>42401</v>
      </c>
      <c r="C806" s="133">
        <v>11</v>
      </c>
      <c r="D806" s="133" t="s">
        <v>1394</v>
      </c>
      <c r="E806" s="133" t="s">
        <v>5628</v>
      </c>
      <c r="F806" s="133" t="s">
        <v>3411</v>
      </c>
      <c r="G806" s="133" t="s">
        <v>4769</v>
      </c>
      <c r="H806" s="133" t="s">
        <v>2630</v>
      </c>
      <c r="I806" s="133" t="s">
        <v>1243</v>
      </c>
      <c r="J806" s="417" t="s">
        <v>2631</v>
      </c>
      <c r="K806" s="134">
        <v>40817.300000000003</v>
      </c>
      <c r="L806" s="135" t="s">
        <v>3205</v>
      </c>
      <c r="M806" s="135" t="s">
        <v>4774</v>
      </c>
      <c r="O806" s="48" t="s">
        <v>4665</v>
      </c>
      <c r="P806" s="78">
        <f t="shared" si="65"/>
        <v>40817.300000000003</v>
      </c>
      <c r="Q806" s="16">
        <f t="shared" si="66"/>
        <v>42401</v>
      </c>
      <c r="R806" t="str">
        <f t="shared" si="67"/>
        <v>2016OB000018</v>
      </c>
      <c r="S806" t="str">
        <f t="shared" si="68"/>
        <v>2016NE000003</v>
      </c>
      <c r="T806" t="str">
        <f t="shared" si="69"/>
        <v>PAGAMENTO PARA VIABILIZAR REPASSE DE RECURSOS FEM II/2014, PARA O MUNICIPIO DE RIO FORMOSO-PE, PLANO: PROJETO DE CALÇAMENTO DA RUA DE ACESSO A PRAIA DA PEDRA, 2º PARCELA, CONFORME LEI Nº 15.335 DE 25/06/2014, CONFORME CI Nº 001/2016 SGTG/FEM, CI Nº 022/2016-SEAM.</v>
      </c>
      <c r="V806" s="75" t="b">
        <f>A806='[1]FEM 2'!C806</f>
        <v>1</v>
      </c>
    </row>
    <row r="807" spans="1:22" ht="54" customHeight="1" x14ac:dyDescent="0.35">
      <c r="A807" s="133" t="s">
        <v>4775</v>
      </c>
      <c r="B807" s="132">
        <v>42401</v>
      </c>
      <c r="C807" s="133">
        <v>11</v>
      </c>
      <c r="D807" s="133" t="s">
        <v>1394</v>
      </c>
      <c r="E807" s="133" t="s">
        <v>5629</v>
      </c>
      <c r="F807" s="133" t="s">
        <v>3411</v>
      </c>
      <c r="G807" s="133" t="s">
        <v>4769</v>
      </c>
      <c r="H807" s="133" t="s">
        <v>2630</v>
      </c>
      <c r="I807" s="133" t="s">
        <v>1244</v>
      </c>
      <c r="J807" s="417" t="s">
        <v>2631</v>
      </c>
      <c r="K807" s="134">
        <v>32422.2</v>
      </c>
      <c r="L807" s="135" t="s">
        <v>3205</v>
      </c>
      <c r="M807" s="135" t="s">
        <v>4776</v>
      </c>
      <c r="O807" s="48" t="s">
        <v>4665</v>
      </c>
      <c r="P807" s="78">
        <f t="shared" si="65"/>
        <v>32422.2</v>
      </c>
      <c r="Q807" s="16">
        <f t="shared" si="66"/>
        <v>42401</v>
      </c>
      <c r="R807" t="str">
        <f t="shared" si="67"/>
        <v>2016OB000019</v>
      </c>
      <c r="S807" t="str">
        <f t="shared" si="68"/>
        <v>2016NE000003</v>
      </c>
      <c r="T807" t="str">
        <f t="shared" si="69"/>
        <v>PAGAMENTO PARA VIABILIZAR REPASSE DE RECURSOS FEM II/2014, PARA O MUNICIPIO DE RIO FORMOSO-PE, PLANO: PROJETO DE CALÇAMENTO DE RUA PROJETADA NO BAIRRO SANTA EDWIRGENS, 2º PARCELA, CONFORME LEI Nº 15.335 DE 25/06/2014, CONFORME CI Nº 001/2016 SGTG/FEM, CI Nº 022/2016-SEAM.</v>
      </c>
      <c r="V807" s="75" t="b">
        <f>A807='[1]FEM 2'!C807</f>
        <v>1</v>
      </c>
    </row>
    <row r="808" spans="1:22" ht="54" customHeight="1" x14ac:dyDescent="0.35">
      <c r="A808" s="133" t="s">
        <v>4777</v>
      </c>
      <c r="B808" s="132">
        <v>42401</v>
      </c>
      <c r="C808" s="133">
        <v>11</v>
      </c>
      <c r="D808" s="133" t="s">
        <v>1394</v>
      </c>
      <c r="E808" s="133" t="s">
        <v>5630</v>
      </c>
      <c r="F808" s="133" t="s">
        <v>3411</v>
      </c>
      <c r="G808" s="133" t="s">
        <v>4769</v>
      </c>
      <c r="H808" s="133" t="s">
        <v>2630</v>
      </c>
      <c r="I808" s="133" t="s">
        <v>1246</v>
      </c>
      <c r="J808" s="417" t="s">
        <v>2631</v>
      </c>
      <c r="K808" s="134">
        <v>35823.839999999997</v>
      </c>
      <c r="L808" s="135" t="s">
        <v>3205</v>
      </c>
      <c r="M808" s="135" t="s">
        <v>4778</v>
      </c>
      <c r="O808" s="48" t="s">
        <v>4665</v>
      </c>
      <c r="P808" s="78">
        <f t="shared" si="65"/>
        <v>35823.839999999997</v>
      </c>
      <c r="Q808" s="16">
        <f t="shared" si="66"/>
        <v>42401</v>
      </c>
      <c r="R808" t="str">
        <f t="shared" si="67"/>
        <v>2016OB000020</v>
      </c>
      <c r="S808" t="str">
        <f t="shared" si="68"/>
        <v>2016NE000003</v>
      </c>
      <c r="T808" t="str">
        <f t="shared" si="69"/>
        <v>PAGAMENTO PARA VIABILIZAR REPASSE DE RECURSOS FEM II/2014, PARA O MUNICIPIO DE RIO FORMOSO-PE, PLANO: PROJETO DE CALÇAMENTO DE RUA DA REFINARIA NO DISTRITO DE CUCAÚ, 2º PARCELA, CONFORME LEI Nº 15.335 DE 25/06/2014, CONFORME CI Nº 001/2016 SGTG/FEM, CI Nº 022/2016-SEAM.</v>
      </c>
      <c r="V808" s="75" t="b">
        <f>A808='[1]FEM 2'!C808</f>
        <v>1</v>
      </c>
    </row>
    <row r="809" spans="1:22" ht="54" customHeight="1" x14ac:dyDescent="0.35">
      <c r="A809" s="133" t="s">
        <v>4735</v>
      </c>
      <c r="B809" s="132">
        <v>42401</v>
      </c>
      <c r="C809" s="133">
        <v>12</v>
      </c>
      <c r="D809" s="133" t="s">
        <v>1394</v>
      </c>
      <c r="E809" s="133" t="s">
        <v>5631</v>
      </c>
      <c r="F809" s="133" t="s">
        <v>3411</v>
      </c>
      <c r="G809" s="133" t="s">
        <v>4736</v>
      </c>
      <c r="H809" s="133" t="s">
        <v>1620</v>
      </c>
      <c r="I809" s="133" t="s">
        <v>986</v>
      </c>
      <c r="J809" s="417" t="s">
        <v>1621</v>
      </c>
      <c r="K809" s="134">
        <v>226414.96</v>
      </c>
      <c r="L809" s="135" t="s">
        <v>3205</v>
      </c>
      <c r="M809" s="135" t="s">
        <v>4737</v>
      </c>
      <c r="O809" s="48" t="s">
        <v>4665</v>
      </c>
      <c r="P809" s="78">
        <f t="shared" si="65"/>
        <v>226414.96</v>
      </c>
      <c r="Q809" s="16">
        <f t="shared" si="66"/>
        <v>42401</v>
      </c>
      <c r="R809" t="str">
        <f t="shared" si="67"/>
        <v>2016OB000021</v>
      </c>
      <c r="S809" t="str">
        <f t="shared" si="68"/>
        <v>2016NE000005</v>
      </c>
      <c r="T809" t="str">
        <f t="shared" si="69"/>
        <v>PAGAMENTO PARA VIABILIZAR REPASSE DE RECURSOS FEM II/2014, PARA O MUNICIPIO DE CASINHA-PE, PLANO: PAVIMENTAÇÃO EM PARALELEPÍPEDOS E SINALIZAÇÃO EM DIVERSAS RUAS (13 RUAS), 2º PARCELA, CONFORME LEI Nº 15.335 DE 25/06/2014, CONFORME CI Nº 002/2016 SGTG/FEM, CI Nº 291/2015-SEAM.</v>
      </c>
      <c r="V809" s="75" t="b">
        <f>A809='[1]FEM 2'!C809</f>
        <v>1</v>
      </c>
    </row>
    <row r="810" spans="1:22" ht="54" customHeight="1" x14ac:dyDescent="0.35">
      <c r="A810" s="133" t="s">
        <v>4800</v>
      </c>
      <c r="B810" s="132">
        <v>42401</v>
      </c>
      <c r="C810" s="133">
        <v>12</v>
      </c>
      <c r="D810" s="133" t="s">
        <v>1394</v>
      </c>
      <c r="E810" s="133" t="s">
        <v>5632</v>
      </c>
      <c r="F810" s="133" t="s">
        <v>3411</v>
      </c>
      <c r="G810" s="133" t="s">
        <v>4801</v>
      </c>
      <c r="H810" s="133" t="s">
        <v>2521</v>
      </c>
      <c r="I810" s="133" t="s">
        <v>1327</v>
      </c>
      <c r="J810" s="417" t="s">
        <v>2522</v>
      </c>
      <c r="K810" s="134">
        <v>181131.97</v>
      </c>
      <c r="L810" s="135" t="s">
        <v>3205</v>
      </c>
      <c r="M810" s="135" t="s">
        <v>4802</v>
      </c>
      <c r="O810" s="48" t="s">
        <v>4665</v>
      </c>
      <c r="P810" s="78">
        <f t="shared" si="65"/>
        <v>181131.97</v>
      </c>
      <c r="Q810" s="16">
        <f t="shared" si="66"/>
        <v>42401</v>
      </c>
      <c r="R810" t="str">
        <f t="shared" si="67"/>
        <v>2016OB000022</v>
      </c>
      <c r="S810" t="str">
        <f t="shared" si="68"/>
        <v>2016NE000004</v>
      </c>
      <c r="T810" t="str">
        <f t="shared" si="69"/>
        <v>PAGAMENTO PARA VIABILIZAR REPASSE DE RECURSOS FEM II/2014, PARA O MUNICIPIO DE TABAIMBÓ, PLANO: CONSTRUÇÃO DE CANAL DE DRENAGEM, 2º PARCELA, CONFORME LEI Nº 15.335 DE 25/06/2014, CONFORME CI Nº 002/2016 SGTG/FEM, CI Nº 009/2016-SEAM.</v>
      </c>
      <c r="V810" s="75" t="b">
        <f>A810='[1]FEM 2'!C810</f>
        <v>1</v>
      </c>
    </row>
    <row r="811" spans="1:22" ht="54" customHeight="1" x14ac:dyDescent="0.35">
      <c r="A811" s="133" t="s">
        <v>4732</v>
      </c>
      <c r="B811" s="132">
        <v>42401</v>
      </c>
      <c r="C811" s="133">
        <v>12</v>
      </c>
      <c r="D811" s="133" t="s">
        <v>1394</v>
      </c>
      <c r="E811" s="133" t="s">
        <v>5633</v>
      </c>
      <c r="F811" s="133" t="s">
        <v>3411</v>
      </c>
      <c r="G811" s="133" t="s">
        <v>4733</v>
      </c>
      <c r="H811" s="133" t="s">
        <v>1528</v>
      </c>
      <c r="I811" s="133" t="s">
        <v>963</v>
      </c>
      <c r="J811" s="417" t="s">
        <v>1529</v>
      </c>
      <c r="K811" s="134">
        <v>135205.23000000001</v>
      </c>
      <c r="L811" s="135" t="s">
        <v>3205</v>
      </c>
      <c r="M811" s="135" t="s">
        <v>4734</v>
      </c>
      <c r="O811" s="48" t="s">
        <v>4665</v>
      </c>
      <c r="P811" s="78">
        <f t="shared" si="65"/>
        <v>135205.23000000001</v>
      </c>
      <c r="Q811" s="16">
        <f t="shared" si="66"/>
        <v>42401</v>
      </c>
      <c r="R811" t="str">
        <f t="shared" si="67"/>
        <v>2016OB000023</v>
      </c>
      <c r="S811" t="str">
        <f t="shared" si="68"/>
        <v>2016NE000006</v>
      </c>
      <c r="T811" t="str">
        <f t="shared" si="69"/>
        <v>PAGAMENTO PARA VIABILIZAR REPASSE DE RECURSOS FEM II/2014, PARA O MUNICIPIO DE CAMUTANGA-PE, PLANO: PAVIMENTAÇÃO EM PARALELEPIPEDOS GRANITICOS EM DIVERSAS RUAS, 2º PARCELA, CONFORME LEI Nº 15.335 DE 25/06/2014, CONFORME CI Nº 002/2016 SGTG/FEM, CI Nº 009/2016-SEAM.</v>
      </c>
      <c r="V811" s="75" t="b">
        <f>A811='[1]FEM 2'!C811</f>
        <v>1</v>
      </c>
    </row>
    <row r="812" spans="1:22" ht="54" customHeight="1" x14ac:dyDescent="0.35">
      <c r="A812" s="133" t="s">
        <v>4791</v>
      </c>
      <c r="B812" s="132">
        <v>42401</v>
      </c>
      <c r="C812" s="133">
        <v>11</v>
      </c>
      <c r="D812" s="133" t="s">
        <v>1394</v>
      </c>
      <c r="E812" s="133" t="s">
        <v>5634</v>
      </c>
      <c r="F812" s="133" t="s">
        <v>3411</v>
      </c>
      <c r="G812" s="133" t="s">
        <v>4792</v>
      </c>
      <c r="H812" s="133" t="s">
        <v>2721</v>
      </c>
      <c r="I812" s="133" t="s">
        <v>1306</v>
      </c>
      <c r="J812" s="417" t="s">
        <v>2722</v>
      </c>
      <c r="K812" s="134">
        <v>317072.59000000003</v>
      </c>
      <c r="L812" s="135" t="s">
        <v>3205</v>
      </c>
      <c r="M812" s="135" t="s">
        <v>4793</v>
      </c>
      <c r="O812" s="48" t="s">
        <v>4665</v>
      </c>
      <c r="P812" s="78">
        <f t="shared" si="65"/>
        <v>317072.59000000003</v>
      </c>
      <c r="Q812" s="16">
        <f t="shared" si="66"/>
        <v>42401</v>
      </c>
      <c r="R812" t="str">
        <f t="shared" si="67"/>
        <v>2016OB000024</v>
      </c>
      <c r="S812" t="str">
        <f t="shared" si="68"/>
        <v>2016NE000007</v>
      </c>
      <c r="T812" t="str">
        <f t="shared" si="69"/>
        <v>PAGAMENTO PARA VIABILIZAR REPASSE DE RECURSOS FEM II/2014, PARA O MUNICIPIO DE SERRA TALHADA-PE, PLANO: PAVIMENTAÇÃO ASFALTICA E EM PEDRA GRANITICA, 2º PARCELA, CONFORME LEI Nº 15.335 DE 25/06/2014, CONFORME CI Nº 002/2016 SGTG/FEM, CI Nº 009/2016-SEAM.</v>
      </c>
      <c r="V812" s="75" t="b">
        <f>A812='[1]FEM 2'!C812</f>
        <v>1</v>
      </c>
    </row>
    <row r="813" spans="1:22" ht="54" customHeight="1" x14ac:dyDescent="0.35">
      <c r="A813" s="133" t="s">
        <v>4794</v>
      </c>
      <c r="B813" s="132">
        <v>42401</v>
      </c>
      <c r="C813" s="133">
        <v>11</v>
      </c>
      <c r="D813" s="133" t="s">
        <v>1394</v>
      </c>
      <c r="E813" s="133" t="s">
        <v>5635</v>
      </c>
      <c r="F813" s="133" t="s">
        <v>3411</v>
      </c>
      <c r="G813" s="133" t="s">
        <v>4792</v>
      </c>
      <c r="H813" s="133" t="s">
        <v>2721</v>
      </c>
      <c r="I813" s="133" t="s">
        <v>1308</v>
      </c>
      <c r="J813" s="417" t="s">
        <v>2722</v>
      </c>
      <c r="K813" s="134">
        <v>136034.1</v>
      </c>
      <c r="L813" s="135" t="s">
        <v>3205</v>
      </c>
      <c r="M813" s="135" t="s">
        <v>4795</v>
      </c>
      <c r="O813" s="48" t="s">
        <v>4665</v>
      </c>
      <c r="P813" s="78">
        <f t="shared" si="65"/>
        <v>136034.1</v>
      </c>
      <c r="Q813" s="16">
        <f t="shared" si="66"/>
        <v>42401</v>
      </c>
      <c r="R813" t="str">
        <f t="shared" si="67"/>
        <v>2016OB000025</v>
      </c>
      <c r="S813" t="str">
        <f t="shared" si="68"/>
        <v>2016NE000007</v>
      </c>
      <c r="T813" t="str">
        <f t="shared" si="69"/>
        <v>PAGAMENTO PARA VIABILIZAR REPASSE DE RECURSOS FEM II/2014, PARA O MUNICIPIO DE SERRA TALHADA-PE, PLANO: IMPLANTAÇÃO DO TERMINAL DE TRANSPORTE ALTERNATIVO, 2º PARCELA, CONFORME LEI Nº 15.335 DE 25/06/2014, CONFORME CI Nº 002/2016 SGTG/FEM, CI Nº 009/2016-SEAM.</v>
      </c>
      <c r="V813" s="75" t="b">
        <f>A813='[1]FEM 2'!C813</f>
        <v>1</v>
      </c>
    </row>
    <row r="814" spans="1:22" ht="54" customHeight="1" x14ac:dyDescent="0.35">
      <c r="A814" s="133" t="s">
        <v>4796</v>
      </c>
      <c r="B814" s="132">
        <v>42401</v>
      </c>
      <c r="C814" s="133">
        <v>11</v>
      </c>
      <c r="D814" s="133" t="s">
        <v>1394</v>
      </c>
      <c r="E814" s="133" t="s">
        <v>5636</v>
      </c>
      <c r="F814" s="133" t="s">
        <v>3411</v>
      </c>
      <c r="G814" s="133" t="s">
        <v>4792</v>
      </c>
      <c r="H814" s="133" t="s">
        <v>2721</v>
      </c>
      <c r="I814" s="133" t="s">
        <v>1309</v>
      </c>
      <c r="J814" s="417" t="s">
        <v>2722</v>
      </c>
      <c r="K814" s="134">
        <v>127640.28</v>
      </c>
      <c r="L814" s="135" t="s">
        <v>3205</v>
      </c>
      <c r="M814" s="135" t="s">
        <v>4797</v>
      </c>
      <c r="O814" s="48" t="s">
        <v>4665</v>
      </c>
      <c r="P814" s="78">
        <f t="shared" si="65"/>
        <v>127640.28</v>
      </c>
      <c r="Q814" s="16">
        <f t="shared" si="66"/>
        <v>42401</v>
      </c>
      <c r="R814" t="str">
        <f t="shared" si="67"/>
        <v>2016OB000026</v>
      </c>
      <c r="S814" t="str">
        <f t="shared" si="68"/>
        <v>2016NE000007</v>
      </c>
      <c r="T814" t="str">
        <f t="shared" si="69"/>
        <v>PAGAMENTO PARA VIABILIZAR REPASSE DE RECURSOS FEM II/2014, PARA O MUNICIPIO DE SERRA TALHADA-PE, PLANO: REFORMA DAS PRAÇAS E DOS CANTEIROS, 2º PARCELA, CONFORME LEI Nº 15.335 DE 25/06/2014, CONFORME CI Nº 002/2016 SGTG/FEM, CI Nº 009/2016-SEAM.</v>
      </c>
      <c r="V814" s="75" t="b">
        <f>A814='[1]FEM 2'!C814</f>
        <v>1</v>
      </c>
    </row>
    <row r="815" spans="1:22" ht="54" customHeight="1" x14ac:dyDescent="0.35">
      <c r="A815" s="133" t="s">
        <v>4753</v>
      </c>
      <c r="B815" s="132">
        <v>42401</v>
      </c>
      <c r="C815" s="133">
        <v>12</v>
      </c>
      <c r="D815" s="133" t="s">
        <v>1394</v>
      </c>
      <c r="E815" s="133" t="s">
        <v>5637</v>
      </c>
      <c r="F815" s="133" t="s">
        <v>3411</v>
      </c>
      <c r="G815" s="133" t="s">
        <v>4754</v>
      </c>
      <c r="H815" s="133" t="s">
        <v>2441</v>
      </c>
      <c r="I815" s="133" t="s">
        <v>1058</v>
      </c>
      <c r="J815" s="417" t="s">
        <v>2442</v>
      </c>
      <c r="K815" s="134">
        <v>588678.89</v>
      </c>
      <c r="L815" s="135" t="s">
        <v>3205</v>
      </c>
      <c r="M815" s="135" t="s">
        <v>4755</v>
      </c>
      <c r="O815" s="48" t="s">
        <v>4665</v>
      </c>
      <c r="P815" s="78">
        <f t="shared" si="65"/>
        <v>588678.89</v>
      </c>
      <c r="Q815" s="16">
        <f t="shared" si="66"/>
        <v>42401</v>
      </c>
      <c r="R815" t="str">
        <f t="shared" si="67"/>
        <v>2016OB000027</v>
      </c>
      <c r="S815" t="str">
        <f t="shared" si="68"/>
        <v>2016NE000008</v>
      </c>
      <c r="T815" t="str">
        <f t="shared" si="69"/>
        <v>PAGAMENTO PARA VIABILIZAR REPASSE DE RECURSOS FEM II/2014, PARA O MUNICIPIO DE GRAVATÁ-PE, PLANO: PAVIMENTAÇÃO DE DIVERSAS RUAS, 2º PARCELA, CONFORME LEI Nº 15.335 DE 25/06/2014, CONFORME CI Nº 002/2016 SGTG/FEM, CI Nº 009/2016-SEAM.</v>
      </c>
      <c r="V815" s="75" t="b">
        <f>A815='[1]FEM 2'!C815</f>
        <v>1</v>
      </c>
    </row>
    <row r="816" spans="1:22" ht="54" customHeight="1" x14ac:dyDescent="0.35">
      <c r="A816" s="133" t="s">
        <v>4756</v>
      </c>
      <c r="B816" s="132">
        <v>42401</v>
      </c>
      <c r="C816" s="133">
        <v>11</v>
      </c>
      <c r="D816" s="133" t="s">
        <v>1394</v>
      </c>
      <c r="E816" s="133" t="s">
        <v>5638</v>
      </c>
      <c r="F816" s="133" t="s">
        <v>3411</v>
      </c>
      <c r="G816" s="133" t="s">
        <v>4757</v>
      </c>
      <c r="H816" s="133" t="s">
        <v>2247</v>
      </c>
      <c r="I816" s="133" t="s">
        <v>1107</v>
      </c>
      <c r="J816" s="417" t="s">
        <v>2248</v>
      </c>
      <c r="K816" s="134">
        <v>226414.8</v>
      </c>
      <c r="L816" s="135" t="s">
        <v>3205</v>
      </c>
      <c r="M816" s="135" t="s">
        <v>4758</v>
      </c>
      <c r="O816" s="48" t="s">
        <v>4665</v>
      </c>
      <c r="P816" s="78">
        <f t="shared" si="65"/>
        <v>226414.8</v>
      </c>
      <c r="Q816" s="16">
        <f t="shared" si="66"/>
        <v>42401</v>
      </c>
      <c r="R816" t="str">
        <f t="shared" si="67"/>
        <v>2016OB000028</v>
      </c>
      <c r="S816" t="str">
        <f t="shared" si="68"/>
        <v>2016NE000009</v>
      </c>
      <c r="T816" t="str">
        <f t="shared" si="69"/>
        <v>PAGAMENTO PARA VIABILIZAR REPASSE DE RECURSOS FEM II/2014, PARA O MUNICIPIO DE ITAQUITINGA-PE, PLANO: REFORMA DO MERCADO PÚBLICO MUNICIPAL, 2º PARCELA, CONFORME LEI Nº 15.335 DE 25/06/2014, CONFORME CI Nº 002/2016 SGTG/FEM, CI Nº 022/2016-SEAM.</v>
      </c>
      <c r="V816" s="75" t="b">
        <f>A816='[1]FEM 2'!C816</f>
        <v>1</v>
      </c>
    </row>
    <row r="817" spans="1:22" ht="54" customHeight="1" x14ac:dyDescent="0.35">
      <c r="A817" s="133" t="s">
        <v>4744</v>
      </c>
      <c r="B817" s="132">
        <v>42401</v>
      </c>
      <c r="C817" s="133">
        <v>11</v>
      </c>
      <c r="D817" s="133" t="s">
        <v>1394</v>
      </c>
      <c r="E817" s="133" t="s">
        <v>5639</v>
      </c>
      <c r="F817" s="133" t="s">
        <v>3411</v>
      </c>
      <c r="G817" s="133" t="s">
        <v>4745</v>
      </c>
      <c r="H817" s="133" t="s">
        <v>3075</v>
      </c>
      <c r="I817" s="133" t="s">
        <v>1052</v>
      </c>
      <c r="J817" s="417" t="s">
        <v>3076</v>
      </c>
      <c r="K817" s="134">
        <v>10563.7</v>
      </c>
      <c r="L817" s="135" t="s">
        <v>3205</v>
      </c>
      <c r="M817" s="135" t="s">
        <v>4746</v>
      </c>
      <c r="O817" s="48" t="s">
        <v>4665</v>
      </c>
      <c r="P817" s="78">
        <f t="shared" si="65"/>
        <v>10563.7</v>
      </c>
      <c r="Q817" s="16">
        <f t="shared" si="66"/>
        <v>42401</v>
      </c>
      <c r="R817" t="str">
        <f t="shared" si="67"/>
        <v>2016OB000029</v>
      </c>
      <c r="S817" t="str">
        <f t="shared" si="68"/>
        <v>2016NE000010</v>
      </c>
      <c r="T817" t="str">
        <f t="shared" si="69"/>
        <v>PAGAMENTO PARA VIABILIZAR REPASSE DE RECURSOS FEM II/2014, PARA O MUNICIPIO DE GRANITO-PE, PLANO: REFORMA DA PRAÇA ADELSON COELHO, 2º PARCELA, CONFORME LEI Nº 15.335 DE 25/06/2014, CONFORME CI Nº 002/2016 SGTG/FEM, CI Nº 022/2016-SEAM.</v>
      </c>
      <c r="V817" s="75" t="b">
        <f>A817='[1]FEM 2'!C817</f>
        <v>1</v>
      </c>
    </row>
    <row r="818" spans="1:22" ht="54" customHeight="1" x14ac:dyDescent="0.35">
      <c r="A818" s="133" t="s">
        <v>4747</v>
      </c>
      <c r="B818" s="132">
        <v>42401</v>
      </c>
      <c r="C818" s="133">
        <v>11</v>
      </c>
      <c r="D818" s="133" t="s">
        <v>1394</v>
      </c>
      <c r="E818" s="133" t="s">
        <v>5640</v>
      </c>
      <c r="F818" s="133" t="s">
        <v>3411</v>
      </c>
      <c r="G818" s="133" t="s">
        <v>4745</v>
      </c>
      <c r="H818" s="133" t="s">
        <v>3075</v>
      </c>
      <c r="I818" s="133" t="s">
        <v>1053</v>
      </c>
      <c r="J818" s="417" t="s">
        <v>3076</v>
      </c>
      <c r="K818" s="134">
        <v>97821.51</v>
      </c>
      <c r="L818" s="135" t="s">
        <v>3205</v>
      </c>
      <c r="M818" s="135" t="s">
        <v>4748</v>
      </c>
      <c r="O818" s="48" t="s">
        <v>4665</v>
      </c>
      <c r="P818" s="78">
        <f t="shared" si="65"/>
        <v>97821.51</v>
      </c>
      <c r="Q818" s="16">
        <f t="shared" si="66"/>
        <v>42401</v>
      </c>
      <c r="R818" t="str">
        <f t="shared" si="67"/>
        <v>2016OB000030</v>
      </c>
      <c r="S818" t="str">
        <f t="shared" si="68"/>
        <v>2016NE000010</v>
      </c>
      <c r="T818" t="str">
        <f t="shared" si="69"/>
        <v>PAGAMENTO PARA VIABILIZAR REPASSE DE RECURSOS FEM II/2014, PARA O MUNICIPIO DE GRANITO-PE, PLANO: DRENAGEM SUPERFICIAL DE ÁGUA PLUVIAIS E PAVIMENTAÇÃO DE VIAS, 2º PARCELA, CONFORME LEI Nº 15.335 DE 25/06/2014, CONFORME CI Nº 002/2016 SGTG/FEM, CI Nº 022/2016-SEAM.</v>
      </c>
      <c r="V818" s="75" t="b">
        <f>A818='[1]FEM 2'!C818</f>
        <v>1</v>
      </c>
    </row>
    <row r="819" spans="1:22" ht="54" customHeight="1" x14ac:dyDescent="0.35">
      <c r="A819" s="133" t="s">
        <v>4749</v>
      </c>
      <c r="B819" s="132">
        <v>42401</v>
      </c>
      <c r="C819" s="133">
        <v>11</v>
      </c>
      <c r="D819" s="133" t="s">
        <v>1394</v>
      </c>
      <c r="E819" s="133" t="s">
        <v>5641</v>
      </c>
      <c r="F819" s="133" t="s">
        <v>3411</v>
      </c>
      <c r="G819" s="133" t="s">
        <v>4745</v>
      </c>
      <c r="H819" s="133" t="s">
        <v>3075</v>
      </c>
      <c r="I819" s="133" t="s">
        <v>1055</v>
      </c>
      <c r="J819" s="417" t="s">
        <v>3076</v>
      </c>
      <c r="K819" s="134">
        <v>12437.08</v>
      </c>
      <c r="L819" s="135" t="s">
        <v>3205</v>
      </c>
      <c r="M819" s="135" t="s">
        <v>4750</v>
      </c>
      <c r="O819" s="48" t="s">
        <v>4665</v>
      </c>
      <c r="P819" s="78">
        <f t="shared" si="65"/>
        <v>12437.08</v>
      </c>
      <c r="Q819" s="16">
        <f t="shared" si="66"/>
        <v>42401</v>
      </c>
      <c r="R819" t="str">
        <f t="shared" si="67"/>
        <v>2016OB000031</v>
      </c>
      <c r="S819" t="str">
        <f t="shared" si="68"/>
        <v>2016NE000010</v>
      </c>
      <c r="T819" t="str">
        <f t="shared" si="69"/>
        <v>PAGAMENTO PARA VIABILIZAR REPASSE DE RECURSOS FEM II/2014, PARA O MUNICIPIO DE GRANITO-PE, PLANO: PERFURAÇÃO DE POÇOS ARTESIANOS ( 07 UNIDADES), 2º PARCELA, CONFORME LEI Nº 15.335 DE 25/06/2014, CONFORME CI Nº 002/2016 SGTG/FEM, CI Nº 022/2016-SEAM.</v>
      </c>
      <c r="V819" s="75" t="b">
        <f>A819='[1]FEM 2'!C819</f>
        <v>1</v>
      </c>
    </row>
    <row r="820" spans="1:22" ht="54" customHeight="1" x14ac:dyDescent="0.35">
      <c r="A820" s="133" t="s">
        <v>4751</v>
      </c>
      <c r="B820" s="132">
        <v>42401</v>
      </c>
      <c r="C820" s="133">
        <v>11</v>
      </c>
      <c r="D820" s="133" t="s">
        <v>1394</v>
      </c>
      <c r="E820" s="133" t="s">
        <v>5642</v>
      </c>
      <c r="F820" s="133" t="s">
        <v>5643</v>
      </c>
      <c r="G820" s="133" t="s">
        <v>4745</v>
      </c>
      <c r="H820" s="133" t="s">
        <v>3075</v>
      </c>
      <c r="I820" s="133" t="s">
        <v>1057</v>
      </c>
      <c r="J820" s="417" t="s">
        <v>3076</v>
      </c>
      <c r="K820" s="134">
        <v>15380.84</v>
      </c>
      <c r="L820" s="135" t="s">
        <v>3205</v>
      </c>
      <c r="M820" s="135" t="s">
        <v>4752</v>
      </c>
      <c r="O820" s="48" t="s">
        <v>4665</v>
      </c>
      <c r="P820" s="78">
        <f t="shared" si="65"/>
        <v>15380.84</v>
      </c>
      <c r="Q820" s="16">
        <f t="shared" si="66"/>
        <v>42401</v>
      </c>
      <c r="R820" t="str">
        <f t="shared" si="67"/>
        <v>2016OB000032</v>
      </c>
      <c r="S820" t="str">
        <f t="shared" si="68"/>
        <v>2016NE000010</v>
      </c>
      <c r="T820" t="str">
        <f t="shared" si="69"/>
        <v>PAGAMENTO PARA VIABILIZAR REPASSE DE RECURSOS FEM II/2014, PARA O MUNICIPIO DE GRANITO-PE, PLANO: REFORMA DA SECRETARIA DE EDUCAÇÃO, 2º PARCELA, CONFORME LEI Nº 15.335 DE 25/06/2014, CONFORME CI Nº 002/2016 SGTG/FEM, CI Nº 022/2016-SEAM.</v>
      </c>
      <c r="V820" s="75" t="b">
        <f>A820='[1]FEM 2'!C820</f>
        <v>1</v>
      </c>
    </row>
    <row r="821" spans="1:22" ht="54" customHeight="1" x14ac:dyDescent="0.35">
      <c r="A821" s="131" t="s">
        <v>4762</v>
      </c>
      <c r="B821" s="132">
        <v>42402</v>
      </c>
      <c r="C821" s="133">
        <v>12</v>
      </c>
      <c r="D821" s="133" t="s">
        <v>1394</v>
      </c>
      <c r="E821" s="133" t="s">
        <v>5644</v>
      </c>
      <c r="F821" s="133" t="s">
        <v>5645</v>
      </c>
      <c r="G821" s="133" t="s">
        <v>4763</v>
      </c>
      <c r="H821" s="133" t="s">
        <v>1964</v>
      </c>
      <c r="I821" s="133" t="s">
        <v>1138</v>
      </c>
      <c r="J821" s="417" t="s">
        <v>4114</v>
      </c>
      <c r="K821" s="134">
        <v>42006.04</v>
      </c>
      <c r="L821" s="135" t="s">
        <v>3663</v>
      </c>
      <c r="M821" s="135" t="s">
        <v>4764</v>
      </c>
      <c r="O821" s="48" t="s">
        <v>4665</v>
      </c>
      <c r="P821" s="78">
        <f t="shared" si="65"/>
        <v>42006.04</v>
      </c>
      <c r="Q821" s="16">
        <f t="shared" si="66"/>
        <v>42402</v>
      </c>
      <c r="R821" t="str">
        <f t="shared" si="67"/>
        <v>2016OB000037</v>
      </c>
      <c r="S821" t="str">
        <f t="shared" si="68"/>
        <v>2016NE000029</v>
      </c>
      <c r="T821" t="str">
        <f t="shared" si="69"/>
        <v>Pagamento para viabilizar repasse de recursos FEM II/2014,ref.a 4ª parcela.conforme lei nº 15.335 de 25/06/2014.ao Municipio de LAGOA GRANDE/PE.Pavimentação de ruas em paralelepípedo Graníticos da Rua Olímpio Angelim no Bairro Estátua</v>
      </c>
      <c r="V821" s="75" t="b">
        <f>A821='[1]FEM 2'!C821</f>
        <v>1</v>
      </c>
    </row>
    <row r="822" spans="1:22" ht="54" customHeight="1" x14ac:dyDescent="0.35">
      <c r="A822" s="133" t="s">
        <v>4785</v>
      </c>
      <c r="B822" s="132">
        <v>42402</v>
      </c>
      <c r="C822" s="133">
        <v>11</v>
      </c>
      <c r="D822" s="133" t="s">
        <v>1394</v>
      </c>
      <c r="E822" s="133" t="s">
        <v>5646</v>
      </c>
      <c r="F822" s="133" t="s">
        <v>5645</v>
      </c>
      <c r="G822" s="133" t="s">
        <v>4786</v>
      </c>
      <c r="H822" s="133" t="s">
        <v>2678</v>
      </c>
      <c r="I822" s="133" t="s">
        <v>1297</v>
      </c>
      <c r="J822" s="417" t="s">
        <v>2679</v>
      </c>
      <c r="K822" s="134">
        <v>241489.29</v>
      </c>
      <c r="L822" s="135" t="s">
        <v>3634</v>
      </c>
      <c r="M822" s="135" t="s">
        <v>4787</v>
      </c>
      <c r="O822" s="48" t="s">
        <v>4665</v>
      </c>
      <c r="P822" s="78">
        <f t="shared" si="65"/>
        <v>241489.29</v>
      </c>
      <c r="Q822" s="16">
        <f t="shared" si="66"/>
        <v>42402</v>
      </c>
      <c r="R822" t="str">
        <f t="shared" si="67"/>
        <v>2016OB000040</v>
      </c>
      <c r="S822" t="str">
        <f t="shared" si="68"/>
        <v>2016NE000011</v>
      </c>
      <c r="T822" t="str">
        <f t="shared" si="69"/>
        <v>Pagamento para viabilizar repasse de recursos FEM II /2014,ref.a 3ª parcela.conforme lei nº 15.335 de 25/06/2014,ao Municipio de SÃO JOSÉ DO BELMONTE/PE.construção de unidade mista em São José do Belmonte.</v>
      </c>
      <c r="V822" s="75" t="b">
        <f>A822='[1]FEM 2'!C822</f>
        <v>1</v>
      </c>
    </row>
    <row r="823" spans="1:22" ht="54" customHeight="1" x14ac:dyDescent="0.35">
      <c r="A823" s="133" t="s">
        <v>4779</v>
      </c>
      <c r="B823" s="132">
        <v>42402</v>
      </c>
      <c r="C823" s="133">
        <v>11</v>
      </c>
      <c r="D823" s="133" t="s">
        <v>1394</v>
      </c>
      <c r="E823" s="133" t="s">
        <v>5647</v>
      </c>
      <c r="F823" s="133" t="s">
        <v>5645</v>
      </c>
      <c r="G823" s="133" t="s">
        <v>4780</v>
      </c>
      <c r="H823" s="133" t="s">
        <v>2828</v>
      </c>
      <c r="I823" s="133" t="s">
        <v>1262</v>
      </c>
      <c r="J823" s="417" t="s">
        <v>2829</v>
      </c>
      <c r="K823" s="134">
        <v>102556.77</v>
      </c>
      <c r="L823" s="135" t="s">
        <v>3634</v>
      </c>
      <c r="M823" s="135" t="s">
        <v>4781</v>
      </c>
      <c r="O823" s="48" t="s">
        <v>4665</v>
      </c>
      <c r="P823" s="78">
        <f t="shared" si="65"/>
        <v>102556.77</v>
      </c>
      <c r="Q823" s="16">
        <f t="shared" si="66"/>
        <v>42402</v>
      </c>
      <c r="R823" t="str">
        <f t="shared" si="67"/>
        <v>2016OB000042</v>
      </c>
      <c r="S823" t="str">
        <f t="shared" si="68"/>
        <v>2016NE000013</v>
      </c>
      <c r="T823" t="str">
        <f t="shared" si="69"/>
        <v>Pagamento para viabilizar repasse de recursos FEM II /2014,ref.a 3ª parcela.conforme lei nº 15.335 de 25/06/2014,ao Municipio de SANTA CRUZ DA BAIXA VERDE/PE.Construção de quadra poliesportiva coberta com vestiário e palco.</v>
      </c>
      <c r="V823" s="75" t="b">
        <f>A823='[1]FEM 2'!C823</f>
        <v>1</v>
      </c>
    </row>
    <row r="824" spans="1:22" ht="54" customHeight="1" x14ac:dyDescent="0.35">
      <c r="A824" s="133" t="s">
        <v>4729</v>
      </c>
      <c r="B824" s="132">
        <v>42402</v>
      </c>
      <c r="C824" s="133">
        <v>11</v>
      </c>
      <c r="D824" s="133" t="s">
        <v>1394</v>
      </c>
      <c r="E824" s="133" t="s">
        <v>5648</v>
      </c>
      <c r="F824" s="133" t="s">
        <v>5645</v>
      </c>
      <c r="G824" s="133" t="s">
        <v>4730</v>
      </c>
      <c r="H824" s="133" t="s">
        <v>1672</v>
      </c>
      <c r="I824" s="133" t="s">
        <v>943</v>
      </c>
      <c r="J824" s="417" t="s">
        <v>1673</v>
      </c>
      <c r="K824" s="134">
        <v>99755.34</v>
      </c>
      <c r="L824" s="135" t="s">
        <v>3634</v>
      </c>
      <c r="M824" s="135" t="s">
        <v>4731</v>
      </c>
      <c r="O824" s="48" t="s">
        <v>4665</v>
      </c>
      <c r="P824" s="78">
        <f t="shared" si="65"/>
        <v>99755.34</v>
      </c>
      <c r="Q824" s="16">
        <f t="shared" si="66"/>
        <v>42402</v>
      </c>
      <c r="R824" t="str">
        <f t="shared" si="67"/>
        <v>2016OB000043</v>
      </c>
      <c r="S824" t="str">
        <f t="shared" si="68"/>
        <v>2016NE000014</v>
      </c>
      <c r="T824" t="str">
        <f t="shared" si="69"/>
        <v>Pagamento para viabilizar repasse de recursos FEM II /2014,ref.a 3ª parcela.conforme lei nº 15.335 de 25/06/2014,ao Municipio de CABROBÓ/PE. Reforma da praça da Av.João Pires da Silva.</v>
      </c>
      <c r="V824" s="75" t="b">
        <f>A824='[1]FEM 2'!C824</f>
        <v>1</v>
      </c>
    </row>
    <row r="825" spans="1:22" ht="54" customHeight="1" x14ac:dyDescent="0.35">
      <c r="A825" s="133" t="s">
        <v>4738</v>
      </c>
      <c r="B825" s="132">
        <v>42402</v>
      </c>
      <c r="C825" s="133">
        <v>11</v>
      </c>
      <c r="D825" s="133" t="s">
        <v>1394</v>
      </c>
      <c r="E825" s="133" t="s">
        <v>5649</v>
      </c>
      <c r="F825" s="133" t="s">
        <v>5645</v>
      </c>
      <c r="G825" s="133" t="s">
        <v>4739</v>
      </c>
      <c r="H825" s="133" t="s">
        <v>1708</v>
      </c>
      <c r="I825" s="133" t="s">
        <v>1008</v>
      </c>
      <c r="J825" s="417" t="s">
        <v>1709</v>
      </c>
      <c r="K825" s="134">
        <v>102864.11</v>
      </c>
      <c r="L825" s="135" t="s">
        <v>3634</v>
      </c>
      <c r="M825" s="135" t="s">
        <v>4740</v>
      </c>
      <c r="O825" s="48" t="s">
        <v>4665</v>
      </c>
      <c r="P825" s="78">
        <f t="shared" si="65"/>
        <v>102864.11</v>
      </c>
      <c r="Q825" s="16">
        <f t="shared" si="66"/>
        <v>42402</v>
      </c>
      <c r="R825" t="str">
        <f t="shared" si="67"/>
        <v>2016OB000044</v>
      </c>
      <c r="S825" t="str">
        <f t="shared" si="68"/>
        <v>2016NE000015</v>
      </c>
      <c r="T825" t="str">
        <f t="shared" si="69"/>
        <v>Pagamento para viabilizar repasse de recursos FEM II /2014,ref.a 3ª parcela.conforme lei nº 15.335 de 25/06/2014,ao Municipio CUPIRA/PE. Construção de pavimentação em paralelepípedos graníticos.</v>
      </c>
      <c r="V825" s="75" t="b">
        <f>A825='[1]FEM 2'!C825</f>
        <v>1</v>
      </c>
    </row>
    <row r="826" spans="1:22" ht="54" customHeight="1" x14ac:dyDescent="0.35">
      <c r="A826" s="133" t="s">
        <v>4741</v>
      </c>
      <c r="B826" s="132">
        <v>42402</v>
      </c>
      <c r="C826" s="133">
        <v>11</v>
      </c>
      <c r="D826" s="133" t="s">
        <v>1394</v>
      </c>
      <c r="E826" s="133" t="s">
        <v>5650</v>
      </c>
      <c r="F826" s="133" t="s">
        <v>5645</v>
      </c>
      <c r="G826" s="133" t="s">
        <v>4742</v>
      </c>
      <c r="H826" s="133" t="s">
        <v>1922</v>
      </c>
      <c r="I826" s="133" t="s">
        <v>1020</v>
      </c>
      <c r="J826" s="417" t="s">
        <v>1923</v>
      </c>
      <c r="K826" s="134">
        <v>144471.51999999999</v>
      </c>
      <c r="L826" s="135" t="s">
        <v>3634</v>
      </c>
      <c r="M826" s="135" t="s">
        <v>4743</v>
      </c>
      <c r="O826" s="48" t="s">
        <v>4665</v>
      </c>
      <c r="P826" s="78">
        <f t="shared" si="65"/>
        <v>144471.51999999999</v>
      </c>
      <c r="Q826" s="16">
        <f t="shared" si="66"/>
        <v>42402</v>
      </c>
      <c r="R826" t="str">
        <f t="shared" si="67"/>
        <v>2016OB000045</v>
      </c>
      <c r="S826" t="str">
        <f t="shared" si="68"/>
        <v>2016NE000016</v>
      </c>
      <c r="T826" t="str">
        <f t="shared" si="69"/>
        <v>Pagamento para viabilizar repasse de recursos FEM II /2014,ref.a 3ª parcela.conforme lei nº 15.335 de 25/06/2014,ao Municipio de FEIRA NOVA/PE. Implantação de pavimento em paralelepípedos em diversas ruas .</v>
      </c>
      <c r="V826" s="75" t="b">
        <f>A826='[1]FEM 2'!C826</f>
        <v>1</v>
      </c>
    </row>
    <row r="827" spans="1:22" ht="54" customHeight="1" x14ac:dyDescent="0.35">
      <c r="A827" s="133" t="s">
        <v>4806</v>
      </c>
      <c r="B827" s="132">
        <v>42402</v>
      </c>
      <c r="C827" s="133">
        <v>11</v>
      </c>
      <c r="D827" s="133" t="s">
        <v>1394</v>
      </c>
      <c r="E827" s="133" t="s">
        <v>5651</v>
      </c>
      <c r="F827" s="133" t="s">
        <v>5645</v>
      </c>
      <c r="G827" s="133" t="s">
        <v>4807</v>
      </c>
      <c r="H827" s="133" t="s">
        <v>2782</v>
      </c>
      <c r="I827" s="133" t="s">
        <v>1344</v>
      </c>
      <c r="J827" s="417" t="s">
        <v>2783</v>
      </c>
      <c r="K827" s="134">
        <v>211320.09</v>
      </c>
      <c r="L827" s="135" t="s">
        <v>3634</v>
      </c>
      <c r="M827" s="135" t="s">
        <v>4808</v>
      </c>
      <c r="O827" s="48" t="s">
        <v>4665</v>
      </c>
      <c r="P827" s="78">
        <f t="shared" si="65"/>
        <v>211320.09</v>
      </c>
      <c r="Q827" s="16">
        <f t="shared" si="66"/>
        <v>42402</v>
      </c>
      <c r="R827" t="str">
        <f t="shared" si="67"/>
        <v>2016OB000046</v>
      </c>
      <c r="S827" t="str">
        <f t="shared" si="68"/>
        <v>2016NE000017</v>
      </c>
      <c r="T827" t="str">
        <f t="shared" si="69"/>
        <v>Pagto.p/ ao Municipio de TRINDADE/PE. ref.a 3ª parcela.melhoria de acessibi- lidade as comunidade em áreas de risco e vulnerabilidade social/const.de pav. const.de meio fio,rampas,placas de identificação de ruas e sinalização.</v>
      </c>
      <c r="V827" s="75" t="b">
        <f>A827='[1]FEM 2'!C827</f>
        <v>1</v>
      </c>
    </row>
    <row r="828" spans="1:22" ht="54" customHeight="1" x14ac:dyDescent="0.35">
      <c r="A828" s="133" t="s">
        <v>4765</v>
      </c>
      <c r="B828" s="132">
        <v>42402</v>
      </c>
      <c r="C828" s="133">
        <v>11</v>
      </c>
      <c r="D828" s="133" t="s">
        <v>1394</v>
      </c>
      <c r="E828" s="133" t="s">
        <v>5652</v>
      </c>
      <c r="F828" s="133" t="s">
        <v>5645</v>
      </c>
      <c r="G828" s="133" t="s">
        <v>4766</v>
      </c>
      <c r="H828" s="133" t="s">
        <v>2067</v>
      </c>
      <c r="I828" s="133" t="s">
        <v>1196</v>
      </c>
      <c r="J828" s="417" t="s">
        <v>2068</v>
      </c>
      <c r="K828" s="134">
        <v>50599.18</v>
      </c>
      <c r="L828" s="135" t="s">
        <v>3634</v>
      </c>
      <c r="M828" s="135" t="s">
        <v>4767</v>
      </c>
      <c r="O828" s="48" t="s">
        <v>4665</v>
      </c>
      <c r="P828" s="78">
        <f t="shared" si="65"/>
        <v>50599.18</v>
      </c>
      <c r="Q828" s="16">
        <f t="shared" si="66"/>
        <v>42402</v>
      </c>
      <c r="R828" t="str">
        <f t="shared" si="67"/>
        <v>2016OB000047</v>
      </c>
      <c r="S828" t="str">
        <f t="shared" si="68"/>
        <v>2016NE000018</v>
      </c>
      <c r="T828" t="str">
        <f t="shared" si="69"/>
        <v>Pagamento para viabilizar repasse de recursos FEM II /2014,ref.a 3ª parcela.conforme lei nº 15.335 de 25/06/2014,ao Municipio PARNAMIRIM/PE Pav.em paralelepípedo graníticos nas ruas 01 e 02 no bairro SIMPATIA I</v>
      </c>
      <c r="V828" s="75" t="b">
        <f>A828='[1]FEM 2'!C828</f>
        <v>1</v>
      </c>
    </row>
    <row r="829" spans="1:22" ht="54" customHeight="1" x14ac:dyDescent="0.35">
      <c r="A829" s="133" t="s">
        <v>4809</v>
      </c>
      <c r="B829" s="132">
        <v>42402</v>
      </c>
      <c r="C829" s="133">
        <v>11</v>
      </c>
      <c r="D829" s="133" t="s">
        <v>1394</v>
      </c>
      <c r="E829" s="133" t="s">
        <v>5653</v>
      </c>
      <c r="F829" s="133" t="s">
        <v>5645</v>
      </c>
      <c r="G829" s="133" t="s">
        <v>4810</v>
      </c>
      <c r="H829" s="133" t="s">
        <v>2683</v>
      </c>
      <c r="I829" s="133" t="s">
        <v>1347</v>
      </c>
      <c r="J829" s="417" t="s">
        <v>2684</v>
      </c>
      <c r="K829" s="134">
        <v>90332.62</v>
      </c>
      <c r="L829" s="135" t="s">
        <v>3634</v>
      </c>
      <c r="M829" s="135" t="s">
        <v>4811</v>
      </c>
      <c r="O829" s="48" t="s">
        <v>4665</v>
      </c>
      <c r="P829" s="78">
        <f t="shared" si="65"/>
        <v>90332.62</v>
      </c>
      <c r="Q829" s="16">
        <f t="shared" si="66"/>
        <v>42402</v>
      </c>
      <c r="R829" t="str">
        <f t="shared" si="67"/>
        <v>2016OB000050</v>
      </c>
      <c r="S829" t="str">
        <f t="shared" si="68"/>
        <v>2016NE000021</v>
      </c>
      <c r="T829" t="str">
        <f t="shared" si="69"/>
        <v>Pagamento para viabilizar repasse de recursos FEM II /2014,ref.a 3ª parcela.conforme lei nº 15.335 de 25/06/2014,ao Municipio de TRIUNFO/PE Reforma do mercado público .</v>
      </c>
      <c r="V829" s="75" t="b">
        <f>A829='[1]FEM 2'!C829</f>
        <v>1</v>
      </c>
    </row>
    <row r="830" spans="1:22" ht="54" customHeight="1" x14ac:dyDescent="0.35">
      <c r="A830" s="133" t="s">
        <v>4759</v>
      </c>
      <c r="B830" s="132">
        <v>42402</v>
      </c>
      <c r="C830" s="133">
        <v>12</v>
      </c>
      <c r="D830" s="133" t="s">
        <v>1394</v>
      </c>
      <c r="E830" s="133" t="s">
        <v>5654</v>
      </c>
      <c r="F830" s="133" t="s">
        <v>5645</v>
      </c>
      <c r="G830" s="133" t="s">
        <v>4760</v>
      </c>
      <c r="H830" s="133" t="s">
        <v>1964</v>
      </c>
      <c r="I830" s="133" t="s">
        <v>1138</v>
      </c>
      <c r="J830" s="417" t="s">
        <v>4114</v>
      </c>
      <c r="K830" s="134">
        <v>38141.629999999997</v>
      </c>
      <c r="L830" s="135" t="s">
        <v>3634</v>
      </c>
      <c r="M830" s="135" t="s">
        <v>4761</v>
      </c>
      <c r="O830" s="48" t="s">
        <v>4665</v>
      </c>
      <c r="P830" s="78">
        <f t="shared" si="65"/>
        <v>38141.629999999997</v>
      </c>
      <c r="Q830" s="16">
        <f t="shared" si="66"/>
        <v>42402</v>
      </c>
      <c r="R830" t="str">
        <f t="shared" si="67"/>
        <v>2016OB000051</v>
      </c>
      <c r="S830" t="str">
        <f t="shared" si="68"/>
        <v>2016NE000022</v>
      </c>
      <c r="T830" t="str">
        <f t="shared" si="69"/>
        <v>Pagamento para viabilizar repasse de recursos FEM II /2014,ref.a 3ª parcela.conforme lei nº 15.335 de 25/06/2014,ao Municipio de LAGOA GRANDE/PE. Pavimentação em paralelepípedos graníticos da rua Olímpio Angelim no Bairro Estátua.</v>
      </c>
      <c r="V830" s="75" t="b">
        <f>A830='[1]FEM 2'!C830</f>
        <v>1</v>
      </c>
    </row>
    <row r="831" spans="1:22" ht="54" customHeight="1" x14ac:dyDescent="0.35">
      <c r="A831" s="133" t="s">
        <v>4710</v>
      </c>
      <c r="B831" s="132">
        <v>42402</v>
      </c>
      <c r="C831" s="133">
        <v>11</v>
      </c>
      <c r="D831" s="133" t="s">
        <v>1394</v>
      </c>
      <c r="E831" s="133" t="s">
        <v>5655</v>
      </c>
      <c r="F831" s="133" t="s">
        <v>3451</v>
      </c>
      <c r="G831" s="133" t="s">
        <v>4711</v>
      </c>
      <c r="H831" s="133" t="s">
        <v>2384</v>
      </c>
      <c r="I831" s="133" t="s">
        <v>834</v>
      </c>
      <c r="J831" s="417" t="s">
        <v>2385</v>
      </c>
      <c r="K831" s="134">
        <v>230783.22</v>
      </c>
      <c r="L831" s="135" t="s">
        <v>3205</v>
      </c>
      <c r="M831" s="135" t="s">
        <v>5656</v>
      </c>
      <c r="O831" s="48" t="s">
        <v>4665</v>
      </c>
      <c r="P831" s="78">
        <f t="shared" si="65"/>
        <v>230783.22</v>
      </c>
      <c r="Q831" s="16">
        <f t="shared" si="66"/>
        <v>42402</v>
      </c>
      <c r="R831" t="str">
        <f t="shared" si="67"/>
        <v>2016OB000053</v>
      </c>
      <c r="S831" t="str">
        <f t="shared" si="68"/>
        <v>2016NE000031</v>
      </c>
      <c r="T831" t="str">
        <f t="shared" si="69"/>
        <v>Pagamento para viabilizar repasse de recursos FEM II /2014,ref.a 2ª parcela.conforme lei nº 14.921 de 11/03/2013,ao Municipio de ABREU E LIMA/ PE. Pavimentação de ruas em paralelepípedos no município de Abreu e Lima.</v>
      </c>
      <c r="V831" s="75" t="b">
        <f>A831='[1]FEM 2'!C831</f>
        <v>1</v>
      </c>
    </row>
    <row r="832" spans="1:22" ht="54" customHeight="1" x14ac:dyDescent="0.35">
      <c r="A832" s="133" t="s">
        <v>4713</v>
      </c>
      <c r="B832" s="132">
        <v>42402</v>
      </c>
      <c r="C832" s="133">
        <v>11</v>
      </c>
      <c r="D832" s="133" t="s">
        <v>1394</v>
      </c>
      <c r="E832" s="133" t="s">
        <v>5657</v>
      </c>
      <c r="F832" s="133" t="s">
        <v>3451</v>
      </c>
      <c r="G832" s="133" t="s">
        <v>4711</v>
      </c>
      <c r="H832" s="133" t="s">
        <v>2384</v>
      </c>
      <c r="I832" s="133" t="s">
        <v>5658</v>
      </c>
      <c r="J832" s="417" t="s">
        <v>2385</v>
      </c>
      <c r="K832" s="134">
        <v>211547.51999999999</v>
      </c>
      <c r="L832" s="135" t="s">
        <v>3205</v>
      </c>
      <c r="M832" s="135" t="s">
        <v>5659</v>
      </c>
      <c r="O832" s="48" t="s">
        <v>4665</v>
      </c>
      <c r="P832" s="78">
        <f t="shared" si="65"/>
        <v>211547.51999999999</v>
      </c>
      <c r="Q832" s="16">
        <f t="shared" si="66"/>
        <v>42402</v>
      </c>
      <c r="R832" t="str">
        <f t="shared" si="67"/>
        <v>2016OB000054</v>
      </c>
      <c r="S832" t="str">
        <f t="shared" si="68"/>
        <v>2016NE000031</v>
      </c>
      <c r="T832" t="str">
        <f t="shared" si="69"/>
        <v>Pagamento para viabilizar repasse de recursos FEM II /2014,ref.a 2ª parcela.conforme lei nº 14.921 de 11/03/2013,ao Municipio de ABREU E LIMA/ PE. Reforma de praças no município.</v>
      </c>
      <c r="V832" s="75" t="b">
        <f>A832='[1]FEM 2'!C832</f>
        <v>1</v>
      </c>
    </row>
    <row r="833" spans="1:22" ht="54" customHeight="1" x14ac:dyDescent="0.35">
      <c r="A833" s="133" t="s">
        <v>4715</v>
      </c>
      <c r="B833" s="132">
        <v>42402</v>
      </c>
      <c r="C833" s="133">
        <v>11</v>
      </c>
      <c r="D833" s="133" t="s">
        <v>1394</v>
      </c>
      <c r="E833" s="133" t="s">
        <v>5660</v>
      </c>
      <c r="F833" s="133" t="s">
        <v>3451</v>
      </c>
      <c r="G833" s="133" t="s">
        <v>4711</v>
      </c>
      <c r="H833" s="133" t="s">
        <v>2384</v>
      </c>
      <c r="I833" s="133" t="s">
        <v>5661</v>
      </c>
      <c r="J833" s="417" t="s">
        <v>2385</v>
      </c>
      <c r="K833" s="134">
        <v>337364.12</v>
      </c>
      <c r="L833" s="135" t="s">
        <v>3205</v>
      </c>
      <c r="M833" s="135" t="s">
        <v>5662</v>
      </c>
      <c r="O833" s="48" t="s">
        <v>4665</v>
      </c>
      <c r="P833" s="78">
        <f t="shared" si="65"/>
        <v>337364.12</v>
      </c>
      <c r="Q833" s="16">
        <f t="shared" si="66"/>
        <v>42402</v>
      </c>
      <c r="R833" t="str">
        <f t="shared" si="67"/>
        <v>2016OB000055</v>
      </c>
      <c r="S833" t="str">
        <f t="shared" si="68"/>
        <v>2016NE000031</v>
      </c>
      <c r="T833" t="str">
        <f t="shared" si="69"/>
        <v>Pagamento para viabilizar repasse de recursos FEM II /2014,ref.a 2ª parcela.conforme lei nº 14.921 de 11/03/2013,ao Municipio de ABREU E LIMA/ PE. Reforma de postos de saúde em Abreu e Lima</v>
      </c>
      <c r="V833" s="75" t="b">
        <f>A833='[1]FEM 2'!C833</f>
        <v>1</v>
      </c>
    </row>
    <row r="834" spans="1:22" ht="54" customHeight="1" x14ac:dyDescent="0.35">
      <c r="A834" s="136" t="s">
        <v>4788</v>
      </c>
      <c r="B834" s="137">
        <v>42403</v>
      </c>
      <c r="C834" s="136">
        <v>12</v>
      </c>
      <c r="D834" s="136" t="s">
        <v>1394</v>
      </c>
      <c r="E834" s="136" t="s">
        <v>5663</v>
      </c>
      <c r="F834" s="136" t="s">
        <v>5664</v>
      </c>
      <c r="G834" s="136" t="s">
        <v>4789</v>
      </c>
      <c r="H834" s="136" t="s">
        <v>2689</v>
      </c>
      <c r="I834" s="136" t="s">
        <v>5665</v>
      </c>
      <c r="J834" s="424" t="s">
        <v>2690</v>
      </c>
      <c r="K834" s="138">
        <v>169565.12</v>
      </c>
      <c r="L834" s="139" t="s">
        <v>3634</v>
      </c>
      <c r="M834" s="139" t="s">
        <v>4790</v>
      </c>
      <c r="O834" s="48" t="s">
        <v>4665</v>
      </c>
      <c r="P834" s="78">
        <f t="shared" si="65"/>
        <v>169565.12</v>
      </c>
      <c r="Q834" s="16">
        <f t="shared" si="66"/>
        <v>42403</v>
      </c>
      <c r="R834" t="str">
        <f t="shared" si="67"/>
        <v>2016OB000056</v>
      </c>
      <c r="S834" t="str">
        <f t="shared" si="68"/>
        <v>2016NE000019</v>
      </c>
      <c r="T834" t="str">
        <f t="shared" si="69"/>
        <v>Pagamento para viabilizar repasse de recursos FEM II/2014,ref. a 3ª parcela conforme lei nº 15.335 de 25/06/2014.ao Municipio de SÃO JOSÉ DO EGITO/PE.Pavimentação de vias públicas.</v>
      </c>
      <c r="V834" s="75" t="b">
        <f>A834='[1]FEM 2'!C834</f>
        <v>1</v>
      </c>
    </row>
    <row r="835" spans="1:22" ht="54" customHeight="1" x14ac:dyDescent="0.35">
      <c r="A835" s="136" t="s">
        <v>4782</v>
      </c>
      <c r="B835" s="137">
        <v>42404</v>
      </c>
      <c r="C835" s="136">
        <v>12</v>
      </c>
      <c r="D835" s="136" t="s">
        <v>1394</v>
      </c>
      <c r="E835" s="136" t="s">
        <v>5666</v>
      </c>
      <c r="F835" s="136" t="s">
        <v>3480</v>
      </c>
      <c r="G835" s="136" t="s">
        <v>4783</v>
      </c>
      <c r="H835" s="136" t="s">
        <v>2496</v>
      </c>
      <c r="I835" s="136" t="s">
        <v>3905</v>
      </c>
      <c r="J835" s="424" t="s">
        <v>2497</v>
      </c>
      <c r="K835" s="138">
        <v>48000</v>
      </c>
      <c r="L835" s="139" t="s">
        <v>3634</v>
      </c>
      <c r="M835" s="139" t="s">
        <v>4784</v>
      </c>
      <c r="O835" s="48" t="s">
        <v>4665</v>
      </c>
      <c r="P835" s="78">
        <f t="shared" si="65"/>
        <v>48000</v>
      </c>
      <c r="Q835" s="16">
        <f t="shared" si="66"/>
        <v>42404</v>
      </c>
      <c r="R835" t="str">
        <f t="shared" si="67"/>
        <v>2016OB000060</v>
      </c>
      <c r="S835" t="str">
        <f t="shared" si="68"/>
        <v>2016NE000023</v>
      </c>
      <c r="T835" t="str">
        <f t="shared" si="69"/>
        <v>Pagamento para viabilizar repasse de recursos-FEM II/2014 Ao Municipio de SANTA MARIA DA BOA VISTA/PE.Ref. a 3ª parcela .conforme Lei nº 15.335 de 25/06/2014,Recuperação de estradas vicinais.</v>
      </c>
      <c r="V835" s="75" t="b">
        <f>A835='[1]FEM 2'!C835</f>
        <v>1</v>
      </c>
    </row>
    <row r="836" spans="1:22" ht="54" customHeight="1" x14ac:dyDescent="0.35">
      <c r="A836" s="136" t="s">
        <v>5667</v>
      </c>
      <c r="B836" s="137">
        <v>42405</v>
      </c>
      <c r="C836" s="136">
        <v>11</v>
      </c>
      <c r="D836" s="136" t="s">
        <v>1394</v>
      </c>
      <c r="E836" s="136" t="s">
        <v>5668</v>
      </c>
      <c r="F836" s="136" t="s">
        <v>3516</v>
      </c>
      <c r="G836" s="136" t="s">
        <v>4812</v>
      </c>
      <c r="H836" s="136" t="s">
        <v>3178</v>
      </c>
      <c r="I836" s="136" t="s">
        <v>1364</v>
      </c>
      <c r="J836" s="424" t="s">
        <v>3179</v>
      </c>
      <c r="K836" s="138">
        <v>178155.7</v>
      </c>
      <c r="L836" s="139" t="s">
        <v>3634</v>
      </c>
      <c r="M836" s="139" t="s">
        <v>5669</v>
      </c>
      <c r="O836" s="48" t="s">
        <v>4665</v>
      </c>
      <c r="P836" s="78">
        <f t="shared" si="65"/>
        <v>178155.7</v>
      </c>
      <c r="Q836" s="16">
        <f t="shared" si="66"/>
        <v>42405</v>
      </c>
      <c r="R836" t="str">
        <f t="shared" si="67"/>
        <v>2016OB000061</v>
      </c>
      <c r="S836" t="str">
        <f t="shared" si="68"/>
        <v>2016NE000012</v>
      </c>
      <c r="T836" t="str">
        <f t="shared" si="69"/>
        <v>Pagamento para viabilizar repasse de recursos FEM II/2014 ,Ao Municipio de VERTENTES/PE.Pavimentação e Drenagem de ruas do Municipio. Conforme lei nº 15.335 de 26/04/2014. RE. A 3ª PARCELA.</v>
      </c>
      <c r="V836" s="75" t="b">
        <f>A836='[1]FEM 2'!C836</f>
        <v>1</v>
      </c>
    </row>
    <row r="837" spans="1:22" ht="54" customHeight="1" x14ac:dyDescent="0.35">
      <c r="A837" s="136" t="s">
        <v>5691</v>
      </c>
      <c r="B837" s="137">
        <v>42411</v>
      </c>
      <c r="C837" s="136">
        <v>11</v>
      </c>
      <c r="D837" s="136" t="s">
        <v>1394</v>
      </c>
      <c r="E837" s="136" t="s">
        <v>5692</v>
      </c>
      <c r="F837" s="136" t="s">
        <v>5693</v>
      </c>
      <c r="G837" s="136" t="s">
        <v>4783</v>
      </c>
      <c r="H837" s="136" t="s">
        <v>2496</v>
      </c>
      <c r="I837" s="136" t="s">
        <v>5694</v>
      </c>
      <c r="J837" s="424" t="s">
        <v>2497</v>
      </c>
      <c r="K837" s="138">
        <v>48000</v>
      </c>
      <c r="L837" s="139" t="s">
        <v>3663</v>
      </c>
      <c r="M837" s="139" t="s">
        <v>5695</v>
      </c>
      <c r="O837" s="48" t="s">
        <v>4665</v>
      </c>
      <c r="P837" s="78">
        <f t="shared" si="65"/>
        <v>48000</v>
      </c>
      <c r="Q837" s="16">
        <f t="shared" si="66"/>
        <v>42411</v>
      </c>
      <c r="R837" t="str">
        <f t="shared" si="67"/>
        <v>2016OB000063</v>
      </c>
      <c r="S837" t="str">
        <f t="shared" si="68"/>
        <v>2016NE000023</v>
      </c>
      <c r="T837" t="str">
        <f t="shared" si="69"/>
        <v>Pagamento p/viabilizar repasse de recursos FEM II/2014 Ao Municipio de SANTA MARIA DA BOA VISTA/PE. ref. a 4ª parcela.Recuperação de Estradas vicinais.</v>
      </c>
      <c r="V837" s="75" t="b">
        <f>A837='[1]FEM 2'!C837</f>
        <v>1</v>
      </c>
    </row>
    <row r="838" spans="1:22" ht="54" customHeight="1" x14ac:dyDescent="0.35">
      <c r="A838" s="133" t="s">
        <v>5847</v>
      </c>
      <c r="B838" s="132">
        <v>42416</v>
      </c>
      <c r="C838" s="133">
        <v>11</v>
      </c>
      <c r="D838" s="133" t="s">
        <v>1394</v>
      </c>
      <c r="E838" s="133" t="s">
        <v>5958</v>
      </c>
      <c r="F838" s="133" t="s">
        <v>5959</v>
      </c>
      <c r="G838" s="133" t="s">
        <v>5848</v>
      </c>
      <c r="H838" s="133" t="s">
        <v>2651</v>
      </c>
      <c r="I838" s="133" t="s">
        <v>1341</v>
      </c>
      <c r="J838" s="417" t="s">
        <v>2652</v>
      </c>
      <c r="K838" s="134">
        <v>497956.82</v>
      </c>
      <c r="L838" s="135" t="s">
        <v>3205</v>
      </c>
      <c r="M838" s="135" t="s">
        <v>5849</v>
      </c>
      <c r="O838" s="48" t="s">
        <v>4665</v>
      </c>
      <c r="P838" s="78">
        <f t="shared" si="65"/>
        <v>497956.82</v>
      </c>
      <c r="Q838" s="16">
        <f t="shared" si="66"/>
        <v>42416</v>
      </c>
      <c r="R838" t="str">
        <f t="shared" si="67"/>
        <v>2016OB000069</v>
      </c>
      <c r="S838" t="str">
        <f t="shared" si="68"/>
        <v>2016NE000037</v>
      </c>
      <c r="T838" t="str">
        <f t="shared" si="69"/>
        <v>PAGAMENTO PARA VIABILIZAR REPASSE DE RECURSOS FEM II /2014 REF. A 2ª PARCELA CONFORME LEI Nº 15.335 DE 25/06/2014.AO MUNICIPIO DE TIMBAÚBA/PE.PAVIMENTAÇÃO EM PARALELEPIPEDO DE RUAS DO BAIRRO DE SAPUCAIA.</v>
      </c>
      <c r="V838" s="75" t="b">
        <f>A838='[1]FEM 2'!C838</f>
        <v>1</v>
      </c>
    </row>
    <row r="839" spans="1:22" ht="54" customHeight="1" x14ac:dyDescent="0.35">
      <c r="A839" s="133" t="s">
        <v>5850</v>
      </c>
      <c r="B839" s="132">
        <v>42416</v>
      </c>
      <c r="C839" s="133">
        <v>12</v>
      </c>
      <c r="D839" s="133" t="s">
        <v>1394</v>
      </c>
      <c r="E839" s="133" t="s">
        <v>5960</v>
      </c>
      <c r="F839" s="133" t="s">
        <v>5959</v>
      </c>
      <c r="G839" s="133" t="s">
        <v>5851</v>
      </c>
      <c r="H839" s="133" t="s">
        <v>2426</v>
      </c>
      <c r="I839" s="133" t="s">
        <v>1048</v>
      </c>
      <c r="J839" s="417" t="s">
        <v>2427</v>
      </c>
      <c r="K839" s="134">
        <v>316980.95</v>
      </c>
      <c r="L839" s="135" t="s">
        <v>3205</v>
      </c>
      <c r="M839" s="135" t="s">
        <v>5852</v>
      </c>
      <c r="O839" s="48" t="s">
        <v>4665</v>
      </c>
      <c r="P839" s="78">
        <f t="shared" si="65"/>
        <v>316980.95</v>
      </c>
      <c r="Q839" s="16">
        <f t="shared" si="66"/>
        <v>42416</v>
      </c>
      <c r="R839" t="str">
        <f t="shared" si="67"/>
        <v>2016OB000070</v>
      </c>
      <c r="S839" t="str">
        <f t="shared" si="68"/>
        <v>2016NE000036</v>
      </c>
      <c r="T839" t="str">
        <f t="shared" si="69"/>
        <v>PAGAMENTO PARA VIABILIZAR REPASSE DE RECURSOS FEM II /2014 REF. A 2ª PARCELA CONFORME LEI Nº 15.335 DE 25/06/2014.AO MUNICIPIO DE GLÓRIA DO GOITÁ/PE.PAVIMENTAÇÃO DE DIV.RUAS</v>
      </c>
      <c r="V839" s="75" t="b">
        <f>A839='[1]FEM 2'!C839</f>
        <v>1</v>
      </c>
    </row>
    <row r="840" spans="1:22" ht="54" customHeight="1" x14ac:dyDescent="0.35">
      <c r="A840" s="133" t="s">
        <v>5853</v>
      </c>
      <c r="B840" s="132">
        <v>42416</v>
      </c>
      <c r="C840" s="133">
        <v>12</v>
      </c>
      <c r="D840" s="133" t="s">
        <v>1394</v>
      </c>
      <c r="E840" s="133" t="s">
        <v>5961</v>
      </c>
      <c r="F840" s="133" t="s">
        <v>5959</v>
      </c>
      <c r="G840" s="133" t="s">
        <v>5854</v>
      </c>
      <c r="H840" s="133" t="s">
        <v>2271</v>
      </c>
      <c r="I840" s="133" t="s">
        <v>1117</v>
      </c>
      <c r="J840" s="417" t="s">
        <v>2272</v>
      </c>
      <c r="K840" s="134">
        <v>175794.76</v>
      </c>
      <c r="L840" s="135" t="s">
        <v>3205</v>
      </c>
      <c r="M840" s="135" t="s">
        <v>5855</v>
      </c>
      <c r="O840" s="48" t="s">
        <v>4665</v>
      </c>
      <c r="P840" s="78">
        <f t="shared" si="65"/>
        <v>175794.76</v>
      </c>
      <c r="Q840" s="16">
        <f t="shared" si="66"/>
        <v>42416</v>
      </c>
      <c r="R840" t="str">
        <f t="shared" si="67"/>
        <v>2016OB000071</v>
      </c>
      <c r="S840" t="str">
        <f t="shared" si="68"/>
        <v>2016NE000035</v>
      </c>
      <c r="T840" t="str">
        <f t="shared" si="69"/>
        <v>PAGAMENTO PARA VIABILIZAR REPASSE DE RECURSOS FEM II /2014 REF. A 2ª PARCELA CONFORME LEI Nº 15.335 DE 25/06/2014.AO MUNICIPIO DE JUCATI/PE.CONSTRUÇÃO DO CENTRO ADMINISTRATIVO DE JUCATI.</v>
      </c>
      <c r="V840" s="75" t="b">
        <f>A840='[1]FEM 2'!C840</f>
        <v>1</v>
      </c>
    </row>
    <row r="841" spans="1:22" ht="54" customHeight="1" x14ac:dyDescent="0.35">
      <c r="A841" s="133" t="s">
        <v>5856</v>
      </c>
      <c r="B841" s="132">
        <v>42416</v>
      </c>
      <c r="C841" s="133">
        <v>11</v>
      </c>
      <c r="D841" s="133" t="s">
        <v>1394</v>
      </c>
      <c r="E841" s="133" t="s">
        <v>5962</v>
      </c>
      <c r="F841" s="133" t="s">
        <v>5959</v>
      </c>
      <c r="G841" s="133" t="s">
        <v>5857</v>
      </c>
      <c r="H841" s="133" t="s">
        <v>2022</v>
      </c>
      <c r="I841" s="133" t="s">
        <v>1149</v>
      </c>
      <c r="J841" s="417" t="s">
        <v>2023</v>
      </c>
      <c r="K841" s="134">
        <v>147289.81</v>
      </c>
      <c r="L841" s="135" t="s">
        <v>3205</v>
      </c>
      <c r="M841" s="135" t="s">
        <v>5858</v>
      </c>
      <c r="O841" s="48" t="s">
        <v>4665</v>
      </c>
      <c r="P841" s="78">
        <f t="shared" si="65"/>
        <v>147289.81</v>
      </c>
      <c r="Q841" s="16">
        <f t="shared" si="66"/>
        <v>42416</v>
      </c>
      <c r="R841" t="str">
        <f t="shared" si="67"/>
        <v>2016OB000072</v>
      </c>
      <c r="S841" t="str">
        <f t="shared" si="68"/>
        <v>2016NE000034</v>
      </c>
      <c r="T841" t="str">
        <f t="shared" si="69"/>
        <v>PAGAMENTO PARA VIABILIZAR REPASSE DE RECURSOS FEM II /2014 REF. A 2ª PARCELA CONFORME LEI Nº 15.335 DE 25/06/2014.AO MUNICIPIO DE MACHADOS/PE.PAVIMENTAÇÃO EM PARALELEPIPEDOS GRANITICOS,DRENAGEM E SINALIZAÇAO VIÁRIA DE DIV.RUAS..</v>
      </c>
      <c r="V841" s="75" t="b">
        <f>A841='[1]FEM 2'!C841</f>
        <v>1</v>
      </c>
    </row>
    <row r="842" spans="1:22" ht="54" customHeight="1" x14ac:dyDescent="0.35">
      <c r="A842" s="133" t="s">
        <v>5859</v>
      </c>
      <c r="B842" s="132">
        <v>42416</v>
      </c>
      <c r="C842" s="133">
        <v>11</v>
      </c>
      <c r="D842" s="133" t="s">
        <v>1394</v>
      </c>
      <c r="E842" s="133" t="s">
        <v>5963</v>
      </c>
      <c r="F842" s="133" t="s">
        <v>5959</v>
      </c>
      <c r="G842" s="133" t="s">
        <v>5857</v>
      </c>
      <c r="H842" s="133" t="s">
        <v>2022</v>
      </c>
      <c r="I842" s="133" t="s">
        <v>1147</v>
      </c>
      <c r="J842" s="417" t="s">
        <v>2023</v>
      </c>
      <c r="K842" s="134">
        <v>79301.539999999994</v>
      </c>
      <c r="L842" s="135" t="s">
        <v>3205</v>
      </c>
      <c r="M842" s="135" t="s">
        <v>5860</v>
      </c>
      <c r="O842" s="48" t="s">
        <v>4665</v>
      </c>
      <c r="P842" s="78">
        <f>K842</f>
        <v>79301.539999999994</v>
      </c>
      <c r="Q842" s="16">
        <f>B842</f>
        <v>42416</v>
      </c>
      <c r="R842" t="str">
        <f>A842</f>
        <v>2016OB000073</v>
      </c>
      <c r="S842" t="str">
        <f>G842</f>
        <v>2016NE000034</v>
      </c>
      <c r="T842" t="str">
        <f>M842</f>
        <v>PAGAMENTO PARA VIABILIZAR REPASSE DE RECURSOS FEM II /2014 REF. A 2ª PARCELA CONFORME LEI Nº 15.335 DE 25/06/2014.AO MUNICIPIO DE MACHADOS/PE.EXECUÇÃO DE MURO DE ARRIMO E PRO- TEÇÃO TALUDE EXISTENTE.</v>
      </c>
      <c r="V842" s="75" t="b">
        <f>A842='[1]FEM 2'!C842</f>
        <v>1</v>
      </c>
    </row>
    <row r="843" spans="1:22" ht="54" customHeight="1" x14ac:dyDescent="0.35">
      <c r="A843" s="133" t="s">
        <v>5861</v>
      </c>
      <c r="B843" s="132">
        <v>42417</v>
      </c>
      <c r="C843" s="133">
        <v>11</v>
      </c>
      <c r="D843" s="133" t="s">
        <v>1394</v>
      </c>
      <c r="E843" s="133" t="s">
        <v>5964</v>
      </c>
      <c r="F843" s="133" t="s">
        <v>5965</v>
      </c>
      <c r="G843" s="133" t="s">
        <v>5862</v>
      </c>
      <c r="H843" s="133" t="s">
        <v>1730</v>
      </c>
      <c r="I843" s="133" t="s">
        <v>838</v>
      </c>
      <c r="J843" s="417" t="s">
        <v>1731</v>
      </c>
      <c r="K843" s="134">
        <v>61606.02</v>
      </c>
      <c r="L843" s="135" t="s">
        <v>3663</v>
      </c>
      <c r="M843" s="135" t="s">
        <v>5863</v>
      </c>
      <c r="O843" s="48" t="s">
        <v>4665</v>
      </c>
      <c r="P843" s="78">
        <f t="shared" ref="P843:P851" si="70">K843</f>
        <v>61606.02</v>
      </c>
      <c r="Q843" s="16">
        <f t="shared" ref="Q843:Q851" si="71">B843</f>
        <v>42417</v>
      </c>
      <c r="R843" t="str">
        <f t="shared" ref="R843:R851" si="72">A843</f>
        <v>2016OB000076</v>
      </c>
      <c r="S843" t="str">
        <f t="shared" ref="S843:S851" si="73">G843</f>
        <v>2016NE000041</v>
      </c>
      <c r="T843" t="str">
        <f t="shared" ref="T843:T851" si="74">M843</f>
        <v>PAGAMENTO PARA VIABILIZAR REPASSE DE RECURSOS FEM II /2014 REF. A 4ª PARCELA CONFORME LEI Nº 15.335 DE 25/06/2014.AO MUNICIPIO DE AFOGADOS DA INGAZEIRA/PE PROJETO ARQUITETÔNICO DO SETOR DE GASTRONOMIA DO MERCADO PÚBLICO.</v>
      </c>
      <c r="V843" s="75" t="b">
        <f>A843='[1]FEM 2'!C843</f>
        <v>1</v>
      </c>
    </row>
    <row r="844" spans="1:22" ht="54" customHeight="1" x14ac:dyDescent="0.35">
      <c r="A844" s="133" t="s">
        <v>5864</v>
      </c>
      <c r="B844" s="132">
        <v>42417</v>
      </c>
      <c r="C844" s="133">
        <v>12</v>
      </c>
      <c r="D844" s="133" t="s">
        <v>1394</v>
      </c>
      <c r="E844" s="133" t="s">
        <v>5966</v>
      </c>
      <c r="F844" s="133" t="s">
        <v>5965</v>
      </c>
      <c r="G844" s="133" t="s">
        <v>5865</v>
      </c>
      <c r="H844" s="133" t="s">
        <v>2840</v>
      </c>
      <c r="I844" s="133" t="s">
        <v>1263</v>
      </c>
      <c r="J844" s="417" t="s">
        <v>2841</v>
      </c>
      <c r="K844" s="134">
        <v>151008.91</v>
      </c>
      <c r="L844" s="135" t="s">
        <v>3634</v>
      </c>
      <c r="M844" s="135" t="s">
        <v>5866</v>
      </c>
      <c r="O844" s="48" t="s">
        <v>4665</v>
      </c>
      <c r="P844" s="78">
        <f t="shared" si="70"/>
        <v>151008.91</v>
      </c>
      <c r="Q844" s="16">
        <f t="shared" si="71"/>
        <v>42417</v>
      </c>
      <c r="R844" t="str">
        <f t="shared" si="72"/>
        <v>2016OB000077</v>
      </c>
      <c r="S844" t="str">
        <f t="shared" si="73"/>
        <v>2016NE000040</v>
      </c>
      <c r="T844" t="str">
        <f t="shared" si="74"/>
        <v>PAGAMENTO PARA VIABILIZAR REPASSE DE RECURSOS FEM II /2014 REF. A 3ª PARCELA CONFORME LEI Nº 15.335 DE 25/06/2014.AO MUNICIPIO DE SANTA CRUZ DO CAPIBARIBE/PE.CONSTRUÇÃO DA CENTRAL DE FEIRAS E MERCADOS.</v>
      </c>
      <c r="V844" s="75" t="b">
        <f>A844='[1]FEM 2'!C844</f>
        <v>1</v>
      </c>
    </row>
    <row r="845" spans="1:22" ht="54" customHeight="1" x14ac:dyDescent="0.35">
      <c r="A845" s="133" t="s">
        <v>5867</v>
      </c>
      <c r="B845" s="132">
        <v>42417</v>
      </c>
      <c r="C845" s="133">
        <v>11</v>
      </c>
      <c r="D845" s="133" t="s">
        <v>1394</v>
      </c>
      <c r="E845" s="133" t="s">
        <v>5967</v>
      </c>
      <c r="F845" s="133" t="s">
        <v>5965</v>
      </c>
      <c r="G845" s="133" t="s">
        <v>4766</v>
      </c>
      <c r="H845" s="133" t="s">
        <v>2067</v>
      </c>
      <c r="I845" s="133" t="s">
        <v>1196</v>
      </c>
      <c r="J845" s="417" t="s">
        <v>2068</v>
      </c>
      <c r="K845" s="134">
        <v>50599.18</v>
      </c>
      <c r="L845" s="135" t="s">
        <v>3663</v>
      </c>
      <c r="M845" s="135" t="s">
        <v>5868</v>
      </c>
      <c r="O845" s="48" t="s">
        <v>4665</v>
      </c>
      <c r="P845" s="78">
        <f t="shared" si="70"/>
        <v>50599.18</v>
      </c>
      <c r="Q845" s="16">
        <f t="shared" si="71"/>
        <v>42417</v>
      </c>
      <c r="R845" t="str">
        <f t="shared" si="72"/>
        <v>2016OB000078</v>
      </c>
      <c r="S845" t="str">
        <f t="shared" si="73"/>
        <v>2016NE000018</v>
      </c>
      <c r="T845" t="str">
        <f t="shared" si="74"/>
        <v>PAGAMENTO PARA VIABILIZAR REPASSE DE RECURSOS FEM II /2014 REF. A 4ª PARCELA CONFORME LEI Nº 15.335 DE 25/06/2014.AO MUNICIPIO DE PARNAMIRIM/PE.PAVIMENTAÇÃO PARALELEPIPEDOS GRANITICOS NAS RUAS 01 E O2 NO BAIRRO SIMPATIA I</v>
      </c>
      <c r="V845" s="75" t="b">
        <f>A845='[1]FEM 2'!C845</f>
        <v>1</v>
      </c>
    </row>
    <row r="846" spans="1:22" ht="54" customHeight="1" x14ac:dyDescent="0.35">
      <c r="A846" s="133" t="s">
        <v>5869</v>
      </c>
      <c r="B846" s="132">
        <v>42417</v>
      </c>
      <c r="C846" s="133">
        <v>12</v>
      </c>
      <c r="D846" s="133" t="s">
        <v>1394</v>
      </c>
      <c r="E846" s="133" t="s">
        <v>5968</v>
      </c>
      <c r="F846" s="133" t="s">
        <v>5965</v>
      </c>
      <c r="G846" s="133" t="s">
        <v>4760</v>
      </c>
      <c r="H846" s="133" t="s">
        <v>1964</v>
      </c>
      <c r="I846" s="133" t="s">
        <v>1138</v>
      </c>
      <c r="J846" s="417" t="s">
        <v>4114</v>
      </c>
      <c r="K846" s="134">
        <v>3864.41</v>
      </c>
      <c r="L846" s="135" t="s">
        <v>3663</v>
      </c>
      <c r="M846" s="135" t="s">
        <v>5870</v>
      </c>
      <c r="O846" s="48" t="s">
        <v>4665</v>
      </c>
      <c r="P846" s="78">
        <f t="shared" si="70"/>
        <v>3864.41</v>
      </c>
      <c r="Q846" s="16">
        <f t="shared" si="71"/>
        <v>42417</v>
      </c>
      <c r="R846" t="str">
        <f t="shared" si="72"/>
        <v>2016OB000079</v>
      </c>
      <c r="S846" t="str">
        <f t="shared" si="73"/>
        <v>2016NE000022</v>
      </c>
      <c r="T846" t="str">
        <f t="shared" si="74"/>
        <v>PAGAMENTO PARA VIABILIZAR REPASSE DE RECURSOS FEM II /2014 REF. A 4ª PARCELACONFORME LEI Nº 15.335 DE 25/06/2014.AO MUNICIPIO DE LAGOA GRANDE/PE.PAVIMENTAÇÃO EM PARALELEPIPEDOS GRANITICOS DA RUA OLIMPIO ANGELIM NO BAIRRO ESTÁTUA (COMPLEMENTO).</v>
      </c>
      <c r="V846" s="75" t="b">
        <f>A846='[1]FEM 2'!C846</f>
        <v>1</v>
      </c>
    </row>
    <row r="847" spans="1:22" ht="54" customHeight="1" x14ac:dyDescent="0.35">
      <c r="A847" s="271" t="s">
        <v>6091</v>
      </c>
      <c r="B847" s="272">
        <v>42422</v>
      </c>
      <c r="C847" s="271">
        <v>11</v>
      </c>
      <c r="D847" s="271" t="s">
        <v>1394</v>
      </c>
      <c r="E847" s="271" t="s">
        <v>6092</v>
      </c>
      <c r="F847" s="271" t="s">
        <v>3544</v>
      </c>
      <c r="G847" s="271" t="s">
        <v>6093</v>
      </c>
      <c r="H847" s="271" t="s">
        <v>3063</v>
      </c>
      <c r="I847" s="271" t="s">
        <v>1228</v>
      </c>
      <c r="J847" s="425" t="s">
        <v>3064</v>
      </c>
      <c r="K847" s="273">
        <v>180315.04</v>
      </c>
      <c r="L847" s="274" t="s">
        <v>3634</v>
      </c>
      <c r="M847" s="274" t="s">
        <v>6094</v>
      </c>
      <c r="O847" s="48" t="s">
        <v>4665</v>
      </c>
      <c r="P847" s="78">
        <f t="shared" si="70"/>
        <v>180315.04</v>
      </c>
      <c r="Q847" s="16">
        <f t="shared" si="71"/>
        <v>42422</v>
      </c>
      <c r="R847" t="str">
        <f t="shared" si="72"/>
        <v>2016OB000081</v>
      </c>
      <c r="S847" t="str">
        <f t="shared" si="73"/>
        <v>2016NE000043</v>
      </c>
      <c r="T847" t="str">
        <f t="shared" si="74"/>
        <v>PAGAMENTO PARA VIABILIZAR REPASSE DE RECURSOS FEM II/2014 AO MUNICIPIO DE QUIPAPA-PE, PLANO: CONSTRUÇÃO DE PAVIMENTAÇÃO EM PARALELEPÍPEDOS GRANÍTICOS EM DIVERSAS RUAS, 3º PARCELA, CONFOME CI Nº013/2016-SGTG/FEM.</v>
      </c>
      <c r="V847" s="75" t="b">
        <f>A847='[1]FEM 2'!C847</f>
        <v>1</v>
      </c>
    </row>
    <row r="848" spans="1:22" ht="54" customHeight="1" x14ac:dyDescent="0.35">
      <c r="A848" s="271" t="s">
        <v>6095</v>
      </c>
      <c r="B848" s="272">
        <v>42422</v>
      </c>
      <c r="C848" s="271">
        <v>11</v>
      </c>
      <c r="D848" s="271" t="s">
        <v>1394</v>
      </c>
      <c r="E848" s="271" t="s">
        <v>6096</v>
      </c>
      <c r="F848" s="271" t="s">
        <v>3544</v>
      </c>
      <c r="G848" s="271" t="s">
        <v>6097</v>
      </c>
      <c r="H848" s="271" t="s">
        <v>1913</v>
      </c>
      <c r="I848" s="271" t="s">
        <v>1019</v>
      </c>
      <c r="J848" s="425" t="s">
        <v>1914</v>
      </c>
      <c r="K848" s="273">
        <v>135368.84</v>
      </c>
      <c r="L848" s="274" t="s">
        <v>3663</v>
      </c>
      <c r="M848" s="274" t="s">
        <v>6098</v>
      </c>
      <c r="O848" s="48" t="s">
        <v>4665</v>
      </c>
      <c r="P848" s="78">
        <f t="shared" si="70"/>
        <v>135368.84</v>
      </c>
      <c r="Q848" s="16">
        <f t="shared" si="71"/>
        <v>42422</v>
      </c>
      <c r="R848" t="str">
        <f t="shared" si="72"/>
        <v>2016OB000082</v>
      </c>
      <c r="S848" t="str">
        <f t="shared" si="73"/>
        <v>2016NE000044</v>
      </c>
      <c r="T848" t="str">
        <f t="shared" si="74"/>
        <v>PAGAMENTO VIABILIZAR REPASSE DE RECURSOS FEM II/2014 AO MUNICIPIO DE EXU-PE, PLANO: REFORMA DO CENTRO POLIESPORTIVO, 4º PARCELA, CONFOME CI Nº013/2016-SGTG/FEM.</v>
      </c>
      <c r="V848" s="75" t="b">
        <f>A848='[1]FEM 2'!C848</f>
        <v>1</v>
      </c>
    </row>
    <row r="849" spans="1:22" ht="54" customHeight="1" x14ac:dyDescent="0.35">
      <c r="A849" s="271" t="s">
        <v>6099</v>
      </c>
      <c r="B849" s="272">
        <v>42422</v>
      </c>
      <c r="C849" s="271">
        <v>11</v>
      </c>
      <c r="D849" s="271" t="s">
        <v>1394</v>
      </c>
      <c r="E849" s="271" t="s">
        <v>6100</v>
      </c>
      <c r="F849" s="271" t="s">
        <v>3544</v>
      </c>
      <c r="G849" s="271" t="s">
        <v>6093</v>
      </c>
      <c r="H849" s="271" t="s">
        <v>3063</v>
      </c>
      <c r="I849" s="271" t="s">
        <v>1229</v>
      </c>
      <c r="J849" s="425" t="s">
        <v>3064</v>
      </c>
      <c r="K849" s="273">
        <v>30922.03</v>
      </c>
      <c r="L849" s="274" t="s">
        <v>3634</v>
      </c>
      <c r="M849" s="274" t="s">
        <v>6101</v>
      </c>
      <c r="O849" s="48" t="s">
        <v>4665</v>
      </c>
      <c r="P849" s="78">
        <f t="shared" si="70"/>
        <v>30922.03</v>
      </c>
      <c r="Q849" s="16">
        <f t="shared" si="71"/>
        <v>42422</v>
      </c>
      <c r="R849" t="str">
        <f t="shared" si="72"/>
        <v>2016OB000083</v>
      </c>
      <c r="S849" t="str">
        <f t="shared" si="73"/>
        <v>2016NE000043</v>
      </c>
      <c r="T849" t="str">
        <f t="shared" si="74"/>
        <v>PAGAMENTO PARA VIABILIZAR REPASSE DE RECURSOS FEM II/2014 AO MUNICIPIO DE QUIPAPA-PE, PLANO: CONSTRUÇÃO DE UMA PRAÇA PÚBLICA, 3º PARCELA, CONFOME CI Nº013/2016-SGTG/FEM.</v>
      </c>
      <c r="V849" s="75" t="b">
        <f>A849='[1]FEM 2'!C849</f>
        <v>1</v>
      </c>
    </row>
    <row r="850" spans="1:22" ht="54" customHeight="1" x14ac:dyDescent="0.35">
      <c r="A850" s="271" t="s">
        <v>6102</v>
      </c>
      <c r="B850" s="272">
        <v>42423</v>
      </c>
      <c r="C850" s="271">
        <v>12</v>
      </c>
      <c r="D850" s="271" t="s">
        <v>1394</v>
      </c>
      <c r="E850" s="271" t="s">
        <v>6103</v>
      </c>
      <c r="F850" s="271" t="s">
        <v>6104</v>
      </c>
      <c r="G850" s="271" t="s">
        <v>6105</v>
      </c>
      <c r="H850" s="271" t="s">
        <v>2904</v>
      </c>
      <c r="I850" s="271" t="s">
        <v>6106</v>
      </c>
      <c r="J850" s="425" t="s">
        <v>2905</v>
      </c>
      <c r="K850" s="273">
        <v>26996.28</v>
      </c>
      <c r="L850" s="274" t="s">
        <v>3634</v>
      </c>
      <c r="M850" s="274" t="s">
        <v>6107</v>
      </c>
      <c r="O850" s="48" t="s">
        <v>4665</v>
      </c>
      <c r="P850" s="78">
        <f t="shared" si="70"/>
        <v>26996.28</v>
      </c>
      <c r="Q850" s="16">
        <f t="shared" si="71"/>
        <v>42423</v>
      </c>
      <c r="R850" t="str">
        <f t="shared" si="72"/>
        <v>2016OB000084</v>
      </c>
      <c r="S850" t="str">
        <f t="shared" si="73"/>
        <v>2016NE000020</v>
      </c>
      <c r="T850" t="str">
        <f t="shared" si="74"/>
        <v>Pagamento para viabilizar repasse de recursos FEM II/2014 ref. a 3ª parcela conforme lei nº 15.335 de 25/06/2014 ao Municipio de SANTA REREZINHA/PE Revitalização de açougue Municipal.</v>
      </c>
      <c r="V850" s="75" t="b">
        <f>A850='[1]FEM 2'!C850</f>
        <v>1</v>
      </c>
    </row>
    <row r="851" spans="1:22" ht="54" customHeight="1" x14ac:dyDescent="0.35">
      <c r="A851" s="271" t="s">
        <v>6108</v>
      </c>
      <c r="B851" s="272">
        <v>42423</v>
      </c>
      <c r="C851" s="271">
        <v>12</v>
      </c>
      <c r="D851" s="271" t="s">
        <v>1394</v>
      </c>
      <c r="E851" s="271" t="s">
        <v>6109</v>
      </c>
      <c r="F851" s="271" t="s">
        <v>6104</v>
      </c>
      <c r="G851" s="271" t="s">
        <v>6110</v>
      </c>
      <c r="H851" s="271" t="s">
        <v>2904</v>
      </c>
      <c r="I851" s="271" t="s">
        <v>6106</v>
      </c>
      <c r="J851" s="425" t="s">
        <v>2905</v>
      </c>
      <c r="K851" s="273">
        <v>26996.28</v>
      </c>
      <c r="L851" s="274" t="s">
        <v>3663</v>
      </c>
      <c r="M851" s="274" t="s">
        <v>6111</v>
      </c>
      <c r="O851" s="48" t="s">
        <v>4665</v>
      </c>
      <c r="P851" s="78">
        <f t="shared" si="70"/>
        <v>26996.28</v>
      </c>
      <c r="Q851" s="16">
        <f t="shared" si="71"/>
        <v>42423</v>
      </c>
      <c r="R851" t="str">
        <f t="shared" si="72"/>
        <v>2016OB000085</v>
      </c>
      <c r="S851" t="str">
        <f t="shared" si="73"/>
        <v>2016NE000028</v>
      </c>
      <c r="T851" t="str">
        <f t="shared" si="74"/>
        <v>Pagamento para viabilizar repasse de recursos FEM II/2014 ref. a 4ª parcela conforme lei nº 15.335 de 25/06/2014 ao Municipio de SANTA REREZINHA/PE Revitalização de açougue Municipal.</v>
      </c>
      <c r="V851" s="75" t="b">
        <f>A851='[1]FEM 2'!C851</f>
        <v>1</v>
      </c>
    </row>
    <row r="852" spans="1:22" ht="54" customHeight="1" x14ac:dyDescent="0.35">
      <c r="A852" s="133" t="s">
        <v>6112</v>
      </c>
      <c r="B852" s="132">
        <v>42425</v>
      </c>
      <c r="C852" s="133">
        <v>12</v>
      </c>
      <c r="D852" s="133" t="s">
        <v>1394</v>
      </c>
      <c r="E852" s="133" t="s">
        <v>6113</v>
      </c>
      <c r="F852" s="133" t="s">
        <v>3553</v>
      </c>
      <c r="G852" s="133" t="s">
        <v>6114</v>
      </c>
      <c r="H852" s="133" t="s">
        <v>2578</v>
      </c>
      <c r="I852" s="133" t="s">
        <v>1253</v>
      </c>
      <c r="J852" s="417" t="s">
        <v>3546</v>
      </c>
      <c r="K852" s="134">
        <v>225794.52</v>
      </c>
      <c r="L852" s="135" t="s">
        <v>3634</v>
      </c>
      <c r="M852" s="135" t="s">
        <v>6115</v>
      </c>
      <c r="O852" s="48" t="s">
        <v>4665</v>
      </c>
      <c r="P852" s="202">
        <f t="shared" ref="P852:P883" si="75">K852</f>
        <v>225794.52</v>
      </c>
      <c r="Q852" s="203">
        <f t="shared" ref="Q852:Q883" si="76">B852</f>
        <v>42425</v>
      </c>
      <c r="R852" s="204" t="str">
        <f t="shared" ref="R852:R883" si="77">A852</f>
        <v>2016OB000090</v>
      </c>
      <c r="S852" s="204" t="str">
        <f t="shared" ref="S852:S883" si="78">G852</f>
        <v>2016NE000046</v>
      </c>
      <c r="T852" s="204" t="str">
        <f t="shared" ref="T852:T883" si="79">M852</f>
        <v>PAGAMENTO PARA VIABILIZAR REPASSE DE RECURSOS AO MUNICIPIO DE SALGUEIRO/PE REF.A 3ª PARCELA.REF.AO FEM II/2014.RECAPEA- MENTO DE RUAS ASFALTADAS NO MUNICIPIO.CONFORME CI 56/2016 SEAM.</v>
      </c>
      <c r="V852" s="75" t="b">
        <f>A852='[1]FEM 2'!C852</f>
        <v>1</v>
      </c>
    </row>
    <row r="853" spans="1:22" ht="54" customHeight="1" x14ac:dyDescent="0.35">
      <c r="A853" s="133" t="s">
        <v>6116</v>
      </c>
      <c r="B853" s="132">
        <v>42425</v>
      </c>
      <c r="C853" s="133">
        <v>12</v>
      </c>
      <c r="D853" s="133" t="s">
        <v>1394</v>
      </c>
      <c r="E853" s="133" t="s">
        <v>6117</v>
      </c>
      <c r="F853" s="133" t="s">
        <v>3553</v>
      </c>
      <c r="G853" s="133" t="s">
        <v>6114</v>
      </c>
      <c r="H853" s="133" t="s">
        <v>2578</v>
      </c>
      <c r="I853" s="133" t="s">
        <v>1253</v>
      </c>
      <c r="J853" s="417" t="s">
        <v>3546</v>
      </c>
      <c r="K853" s="134">
        <v>271754.5</v>
      </c>
      <c r="L853" s="135" t="s">
        <v>3663</v>
      </c>
      <c r="M853" s="135" t="s">
        <v>6118</v>
      </c>
      <c r="O853" s="48" t="s">
        <v>4665</v>
      </c>
      <c r="P853" s="202">
        <f t="shared" si="75"/>
        <v>271754.5</v>
      </c>
      <c r="Q853" s="203">
        <f t="shared" si="76"/>
        <v>42425</v>
      </c>
      <c r="R853" s="204" t="str">
        <f t="shared" si="77"/>
        <v>2016OB000091</v>
      </c>
      <c r="S853" s="204" t="str">
        <f t="shared" si="78"/>
        <v>2016NE000046</v>
      </c>
      <c r="T853" s="204" t="str">
        <f t="shared" si="79"/>
        <v>PAGAMENTO PARA VIABILIZAR REPASSE DE RECURSOS AO MUNICIPIO DE SALGUEIRO/PE REF.A 4ª PARCELA.REF.AO FEM II/2014.RECAPEA- MENTO DE RUAS ASFALTADAS NO MUNICIPIO.CONFORME CI 56/2016 SEAM.</v>
      </c>
      <c r="V853" s="75" t="b">
        <f>A853='[1]FEM 2'!C853</f>
        <v>1</v>
      </c>
    </row>
    <row r="854" spans="1:22" ht="54" customHeight="1" x14ac:dyDescent="0.35">
      <c r="A854" s="133" t="s">
        <v>6119</v>
      </c>
      <c r="B854" s="132">
        <v>42431</v>
      </c>
      <c r="C854" s="133">
        <v>12</v>
      </c>
      <c r="D854" s="133" t="s">
        <v>1394</v>
      </c>
      <c r="E854" s="133" t="s">
        <v>6120</v>
      </c>
      <c r="F854" s="133" t="s">
        <v>3591</v>
      </c>
      <c r="G854" s="133" t="s">
        <v>4789</v>
      </c>
      <c r="H854" s="133" t="s">
        <v>2689</v>
      </c>
      <c r="I854" s="133" t="s">
        <v>1298</v>
      </c>
      <c r="J854" s="417" t="s">
        <v>2690</v>
      </c>
      <c r="K854" s="134">
        <v>73681.789999999994</v>
      </c>
      <c r="L854" s="135" t="s">
        <v>3634</v>
      </c>
      <c r="M854" s="135" t="s">
        <v>6121</v>
      </c>
      <c r="O854" s="48" t="s">
        <v>4665</v>
      </c>
      <c r="P854" s="202">
        <f t="shared" si="75"/>
        <v>73681.789999999994</v>
      </c>
      <c r="Q854" s="203">
        <f t="shared" si="76"/>
        <v>42431</v>
      </c>
      <c r="R854" s="204" t="str">
        <f t="shared" si="77"/>
        <v>2016OB000100</v>
      </c>
      <c r="S854" s="204" t="str">
        <f t="shared" si="78"/>
        <v>2016NE000019</v>
      </c>
      <c r="T854" s="204" t="str">
        <f t="shared" si="79"/>
        <v>PAGAMENTO PARA VIABILIZAR REPASSE DE RECURSOS FEM II-/2014 REF.A 3ª PARCELA CONFORME LEI Nº 15.335 DE 24/04/2014.AO MUNICIPIO DE SÃO JOSÉ DO EGITO/PE.PERFURAÇÃO E INSTALAÇÃO DE POÇOS TUBULARES EM ROCHA CRISTALINA.</v>
      </c>
      <c r="V854" s="75" t="b">
        <f>A854='[1]FEM 2'!C854</f>
        <v>1</v>
      </c>
    </row>
    <row r="855" spans="1:22" ht="54" customHeight="1" x14ac:dyDescent="0.35">
      <c r="A855" s="133" t="s">
        <v>6122</v>
      </c>
      <c r="B855" s="132">
        <v>42431</v>
      </c>
      <c r="C855" s="133">
        <v>11</v>
      </c>
      <c r="D855" s="133" t="s">
        <v>1394</v>
      </c>
      <c r="E855" s="133" t="s">
        <v>6123</v>
      </c>
      <c r="F855" s="133" t="s">
        <v>3591</v>
      </c>
      <c r="G855" s="133" t="s">
        <v>6124</v>
      </c>
      <c r="H855" s="133" t="s">
        <v>2931</v>
      </c>
      <c r="I855" s="133" t="s">
        <v>1370</v>
      </c>
      <c r="J855" s="417" t="s">
        <v>3693</v>
      </c>
      <c r="K855" s="134">
        <v>13555.22</v>
      </c>
      <c r="L855" s="135" t="s">
        <v>3634</v>
      </c>
      <c r="M855" s="135" t="s">
        <v>6125</v>
      </c>
      <c r="O855" s="48" t="s">
        <v>4665</v>
      </c>
      <c r="P855" s="202">
        <f t="shared" si="75"/>
        <v>13555.22</v>
      </c>
      <c r="Q855" s="203">
        <f t="shared" si="76"/>
        <v>42431</v>
      </c>
      <c r="R855" s="204" t="str">
        <f t="shared" si="77"/>
        <v>2016OB000101</v>
      </c>
      <c r="S855" s="204" t="str">
        <f t="shared" si="78"/>
        <v>2016NE000050</v>
      </c>
      <c r="T855" s="204" t="str">
        <f t="shared" si="79"/>
        <v>PAGAMENTO PARA VIABILIZAR REPASSE DE RECURSOS FEM II-/2014 REF.A 3ª PARCELA CONFORME LEI Nº 15.335 DE 24/04/2014.AO MUNICIPIO DE VICÊNCIA/PE. RECONSTRUÇÃO , REVITALIZAÇÃO E PAISAGISMO DA PRAÇA DR. MÁRIO RAMOS DE ANDRADE LIMA.</v>
      </c>
      <c r="V855" s="75" t="b">
        <f>A855='[1]FEM 2'!C855</f>
        <v>1</v>
      </c>
    </row>
    <row r="856" spans="1:22" ht="54" customHeight="1" x14ac:dyDescent="0.35">
      <c r="A856" s="133" t="s">
        <v>6126</v>
      </c>
      <c r="B856" s="132">
        <v>42431</v>
      </c>
      <c r="C856" s="133">
        <v>12</v>
      </c>
      <c r="D856" s="133" t="s">
        <v>1394</v>
      </c>
      <c r="E856" s="133" t="s">
        <v>6127</v>
      </c>
      <c r="F856" s="133" t="s">
        <v>3591</v>
      </c>
      <c r="G856" s="133" t="s">
        <v>6128</v>
      </c>
      <c r="H856" s="133" t="s">
        <v>1958</v>
      </c>
      <c r="I856" s="133" t="s">
        <v>1024</v>
      </c>
      <c r="J856" s="417" t="s">
        <v>1959</v>
      </c>
      <c r="K856" s="134">
        <v>120754.66</v>
      </c>
      <c r="L856" s="135" t="s">
        <v>3634</v>
      </c>
      <c r="M856" s="135" t="s">
        <v>6129</v>
      </c>
      <c r="O856" s="48" t="s">
        <v>4665</v>
      </c>
      <c r="P856" s="202">
        <f t="shared" si="75"/>
        <v>120754.66</v>
      </c>
      <c r="Q856" s="203">
        <f t="shared" si="76"/>
        <v>42431</v>
      </c>
      <c r="R856" s="204" t="str">
        <f t="shared" si="77"/>
        <v>2016OB000102</v>
      </c>
      <c r="S856" s="204" t="str">
        <f t="shared" si="78"/>
        <v>2016NE000051</v>
      </c>
      <c r="T856" s="204" t="str">
        <f t="shared" si="79"/>
        <v>PAGAMENTO PARA VIABILIZAR REPASSE DE RECURSOS FEM II-/2014 CONFORME LEI Nº 15.335 DE 24/04/2014.AO MUNICIPIO FERREIROS/PE. PAVIMENTAÇÃO EM PARALELEPIPEDO GRANITICOS.</v>
      </c>
      <c r="V856" s="75" t="b">
        <f>A856='[1]FEM 2'!C856</f>
        <v>1</v>
      </c>
    </row>
    <row r="857" spans="1:22" ht="54" customHeight="1" x14ac:dyDescent="0.35">
      <c r="A857" s="133" t="s">
        <v>6130</v>
      </c>
      <c r="B857" s="132">
        <v>42431</v>
      </c>
      <c r="C857" s="133">
        <v>11</v>
      </c>
      <c r="D857" s="133" t="s">
        <v>1394</v>
      </c>
      <c r="E857" s="133" t="s">
        <v>6131</v>
      </c>
      <c r="F857" s="133" t="s">
        <v>3591</v>
      </c>
      <c r="G857" s="133" t="s">
        <v>6132</v>
      </c>
      <c r="H857" s="133" t="s">
        <v>2770</v>
      </c>
      <c r="I857" s="133" t="s">
        <v>1251</v>
      </c>
      <c r="J857" s="417" t="s">
        <v>3397</v>
      </c>
      <c r="K857" s="134">
        <v>33863.71</v>
      </c>
      <c r="L857" s="135" t="s">
        <v>3634</v>
      </c>
      <c r="M857" s="135" t="s">
        <v>6133</v>
      </c>
      <c r="O857" s="48" t="s">
        <v>4665</v>
      </c>
      <c r="P857" s="202">
        <f t="shared" si="75"/>
        <v>33863.71</v>
      </c>
      <c r="Q857" s="203">
        <f t="shared" si="76"/>
        <v>42431</v>
      </c>
      <c r="R857" s="204" t="str">
        <f t="shared" si="77"/>
        <v>2016OB000103</v>
      </c>
      <c r="S857" s="204" t="str">
        <f t="shared" si="78"/>
        <v>2016NE000052</v>
      </c>
      <c r="T857" s="204" t="str">
        <f t="shared" si="79"/>
        <v>PAGAMENTO PARA VIABILIZAR REPASSE DE RECURSOS FEM II-/2014 REF.A 3ª PARCELA CONFORME LEI Nº 15.335 DE 24/04/2014.AO MUNICIPIO DE SALGADINHO/PE.REQUALIFICAÇÃO DA PRAÇA CENTRAL E CONSTRUÇÃO DE PAV.EM PARALELEPIPEDOS GRANITICOS NA RUA DE ACESSO DO SITIO SOBRADINHO.</v>
      </c>
      <c r="V857" s="75" t="b">
        <f>A857='[1]FEM 2'!C857</f>
        <v>1</v>
      </c>
    </row>
    <row r="858" spans="1:22" ht="54" customHeight="1" x14ac:dyDescent="0.35">
      <c r="A858" s="133" t="s">
        <v>6134</v>
      </c>
      <c r="B858" s="132">
        <v>42431</v>
      </c>
      <c r="C858" s="133">
        <v>11</v>
      </c>
      <c r="D858" s="133" t="s">
        <v>1394</v>
      </c>
      <c r="E858" s="133" t="s">
        <v>6135</v>
      </c>
      <c r="F858" s="133" t="s">
        <v>3591</v>
      </c>
      <c r="G858" s="133" t="s">
        <v>6136</v>
      </c>
      <c r="H858" s="133" t="s">
        <v>1824</v>
      </c>
      <c r="I858" s="133" t="s">
        <v>993</v>
      </c>
      <c r="J858" s="417" t="s">
        <v>1825</v>
      </c>
      <c r="K858" s="134">
        <v>6250.42</v>
      </c>
      <c r="L858" s="135" t="s">
        <v>3663</v>
      </c>
      <c r="M858" s="135" t="s">
        <v>6137</v>
      </c>
      <c r="O858" s="48" t="s">
        <v>4665</v>
      </c>
      <c r="P858" s="202">
        <f t="shared" si="75"/>
        <v>6250.42</v>
      </c>
      <c r="Q858" s="203">
        <f t="shared" si="76"/>
        <v>42431</v>
      </c>
      <c r="R858" s="204" t="str">
        <f t="shared" si="77"/>
        <v>2016OB000104</v>
      </c>
      <c r="S858" s="204" t="str">
        <f t="shared" si="78"/>
        <v>2016NE000054</v>
      </c>
      <c r="T858" s="204" t="str">
        <f t="shared" si="79"/>
        <v>PAGAMENTO PARA VIABILIZAR REPASSE DE RECURSOS FEM II-/2014 REF.A PARCELA CONFORME LEI Nº 15.335 DE 24/04/2014.AO MUNICIPIO DE CHÃ GRANDE/PE.PAVIMENTAÇÃO EM EM DIVERSAS RUAS.(COMPLEMENTO DA 4ª PARCELA)</v>
      </c>
      <c r="V858" s="75" t="b">
        <f>A858='[1]FEM 2'!C858</f>
        <v>1</v>
      </c>
    </row>
    <row r="859" spans="1:22" ht="54" customHeight="1" x14ac:dyDescent="0.35">
      <c r="A859" s="133" t="s">
        <v>6138</v>
      </c>
      <c r="B859" s="132">
        <v>42432</v>
      </c>
      <c r="C859" s="133">
        <v>12</v>
      </c>
      <c r="D859" s="133" t="s">
        <v>1394</v>
      </c>
      <c r="E859" s="133" t="s">
        <v>6139</v>
      </c>
      <c r="F859" s="133" t="s">
        <v>3675</v>
      </c>
      <c r="G859" s="133" t="s">
        <v>6140</v>
      </c>
      <c r="H859" s="133" t="s">
        <v>2295</v>
      </c>
      <c r="I859" s="133" t="s">
        <v>1163</v>
      </c>
      <c r="J859" s="417" t="s">
        <v>3277</v>
      </c>
      <c r="K859" s="134">
        <v>241496.73</v>
      </c>
      <c r="L859" s="135" t="s">
        <v>3663</v>
      </c>
      <c r="M859" s="135" t="s">
        <v>6141</v>
      </c>
      <c r="O859" s="48" t="s">
        <v>4665</v>
      </c>
      <c r="P859" s="202">
        <f t="shared" si="75"/>
        <v>241496.73</v>
      </c>
      <c r="Q859" s="203">
        <f t="shared" si="76"/>
        <v>42432</v>
      </c>
      <c r="R859" s="204" t="str">
        <f t="shared" si="77"/>
        <v>2016OB000105</v>
      </c>
      <c r="S859" s="204" t="str">
        <f t="shared" si="78"/>
        <v>2016NE000053</v>
      </c>
      <c r="T859" s="204" t="str">
        <f t="shared" si="79"/>
        <v>PAGAMENTOPARA VIABILIZAR REPASSE DE RECURSOS FEM II-/2014 REF.A 4ª PARCELA CONFORME LEI Nº 15.335 DE 24/04/2014.AO MUNICIPIO DE NAZARÉ DA MATA/PE.PAVIMENTAÇÃO EM PARALELEPI- PEDOS GRANITICOS EM DIVERSAS RUAS.</v>
      </c>
      <c r="V859" s="75" t="b">
        <f>A859='[1]FEM 2'!C859</f>
        <v>1</v>
      </c>
    </row>
    <row r="860" spans="1:22" ht="54" customHeight="1" x14ac:dyDescent="0.35">
      <c r="A860" s="133" t="s">
        <v>6142</v>
      </c>
      <c r="B860" s="132">
        <v>42432</v>
      </c>
      <c r="C860" s="133">
        <v>11</v>
      </c>
      <c r="D860" s="133" t="s">
        <v>1394</v>
      </c>
      <c r="E860" s="133" t="s">
        <v>6143</v>
      </c>
      <c r="F860" s="133" t="s">
        <v>3675</v>
      </c>
      <c r="G860" s="133" t="s">
        <v>4766</v>
      </c>
      <c r="H860" s="133" t="s">
        <v>2067</v>
      </c>
      <c r="I860" s="133" t="s">
        <v>1198</v>
      </c>
      <c r="J860" s="417" t="s">
        <v>2068</v>
      </c>
      <c r="K860" s="134">
        <v>46705.01</v>
      </c>
      <c r="L860" s="135" t="s">
        <v>3634</v>
      </c>
      <c r="M860" s="135" t="s">
        <v>6144</v>
      </c>
      <c r="O860" s="48" t="s">
        <v>4665</v>
      </c>
      <c r="P860" s="202">
        <f t="shared" si="75"/>
        <v>46705.01</v>
      </c>
      <c r="Q860" s="203">
        <f t="shared" si="76"/>
        <v>42432</v>
      </c>
      <c r="R860" s="204" t="str">
        <f t="shared" si="77"/>
        <v>2016OB000106</v>
      </c>
      <c r="S860" s="204" t="str">
        <f t="shared" si="78"/>
        <v>2016NE000018</v>
      </c>
      <c r="T860" s="204" t="str">
        <f t="shared" si="79"/>
        <v>PAGAMENTO PARA VIABILIZAR REPASSE DE RECURSOS FEM II-/2014 REF.A 3ª PARCELA CONFORME LEI Nº 15.335 DE 24/04/2014.AO MUNICIPIO DE PARNAMIRIM/PE.CONSTRUÇÃO DE UMA QUADRA POLIESPORTIVA DESCOBERTA -REGIÃO DA VOLTA</v>
      </c>
      <c r="V860" s="75" t="b">
        <f>A860='[1]FEM 2'!C860</f>
        <v>1</v>
      </c>
    </row>
    <row r="861" spans="1:22" ht="54" customHeight="1" x14ac:dyDescent="0.35">
      <c r="A861" s="133" t="s">
        <v>6145</v>
      </c>
      <c r="B861" s="132">
        <v>42432</v>
      </c>
      <c r="C861" s="133">
        <v>11</v>
      </c>
      <c r="D861" s="133" t="s">
        <v>1394</v>
      </c>
      <c r="E861" s="133" t="s">
        <v>6146</v>
      </c>
      <c r="F861" s="133" t="s">
        <v>3675</v>
      </c>
      <c r="G861" s="133" t="s">
        <v>4766</v>
      </c>
      <c r="H861" s="133" t="s">
        <v>2067</v>
      </c>
      <c r="I861" s="133" t="s">
        <v>1197</v>
      </c>
      <c r="J861" s="417" t="s">
        <v>2068</v>
      </c>
      <c r="K861" s="134">
        <v>46705.01</v>
      </c>
      <c r="L861" s="135" t="s">
        <v>3634</v>
      </c>
      <c r="M861" s="135" t="s">
        <v>6147</v>
      </c>
      <c r="O861" s="48" t="s">
        <v>4665</v>
      </c>
      <c r="P861" s="202">
        <f t="shared" si="75"/>
        <v>46705.01</v>
      </c>
      <c r="Q861" s="203">
        <f t="shared" si="76"/>
        <v>42432</v>
      </c>
      <c r="R861" s="204" t="str">
        <f t="shared" si="77"/>
        <v>2016OB000107</v>
      </c>
      <c r="S861" s="204" t="str">
        <f t="shared" si="78"/>
        <v>2016NE000018</v>
      </c>
      <c r="T861" s="204" t="str">
        <f t="shared" si="79"/>
        <v>PAGAMENTO PARA VIABILIZAR REPASSE DE RECURSOS FEM II-/2014 REF.A 3ª PARCELA CONFORME LEI Nº 15.335 DE 24/04/2014.AO MUNICIPIO DE PARNAMIRIM/PE.CONSTRUÇÃO DE UMA QUADRA POLIESPORTIVA DESCOBERTA -REGIÃO DA FLORESTA.</v>
      </c>
      <c r="V861" s="75" t="b">
        <f>A861='[1]FEM 2'!C861</f>
        <v>1</v>
      </c>
    </row>
    <row r="862" spans="1:22" ht="54" customHeight="1" x14ac:dyDescent="0.35">
      <c r="A862" s="133" t="s">
        <v>6148</v>
      </c>
      <c r="B862" s="132">
        <v>42432</v>
      </c>
      <c r="C862" s="133">
        <v>12</v>
      </c>
      <c r="D862" s="133" t="s">
        <v>1394</v>
      </c>
      <c r="E862" s="133" t="s">
        <v>6149</v>
      </c>
      <c r="F862" s="133" t="s">
        <v>3675</v>
      </c>
      <c r="G862" s="133" t="s">
        <v>6150</v>
      </c>
      <c r="H862" s="133" t="s">
        <v>1468</v>
      </c>
      <c r="I862" s="133" t="s">
        <v>956</v>
      </c>
      <c r="J862" s="417" t="s">
        <v>1469</v>
      </c>
      <c r="K862" s="134">
        <v>1049321</v>
      </c>
      <c r="L862" s="135" t="s">
        <v>3205</v>
      </c>
      <c r="M862" s="135" t="s">
        <v>6151</v>
      </c>
      <c r="O862" s="48" t="s">
        <v>4665</v>
      </c>
      <c r="P862" s="202">
        <f t="shared" si="75"/>
        <v>1049321</v>
      </c>
      <c r="Q862" s="203">
        <f t="shared" si="76"/>
        <v>42432</v>
      </c>
      <c r="R862" s="204" t="str">
        <f t="shared" si="77"/>
        <v>2016OB000108</v>
      </c>
      <c r="S862" s="204" t="str">
        <f t="shared" si="78"/>
        <v>2016NE000055</v>
      </c>
      <c r="T862" s="204" t="str">
        <f t="shared" si="79"/>
        <v>PAGAMENTO PARA VIABILIZAR REPASSE DE RECURSOS FEM II/2014.REF.A 2ª PARCELA.CONFORME LEI Nº 15.335 DE 25/06/2014. RECAPEAMENTO ASFALTICO EM DIVERSAS RUAS DO MUNICIPIO.</v>
      </c>
      <c r="V862" s="75" t="b">
        <f>A862='[1]FEM 2'!C862</f>
        <v>1</v>
      </c>
    </row>
    <row r="863" spans="1:22" ht="54" customHeight="1" x14ac:dyDescent="0.35">
      <c r="A863" s="133" t="s">
        <v>6152</v>
      </c>
      <c r="B863" s="132">
        <v>42432</v>
      </c>
      <c r="C863" s="133">
        <v>11</v>
      </c>
      <c r="D863" s="133" t="s">
        <v>1394</v>
      </c>
      <c r="E863" s="133" t="s">
        <v>6153</v>
      </c>
      <c r="F863" s="133" t="s">
        <v>3675</v>
      </c>
      <c r="G863" s="133" t="s">
        <v>6154</v>
      </c>
      <c r="H863" s="133" t="s">
        <v>1809</v>
      </c>
      <c r="I863" s="133" t="s">
        <v>868</v>
      </c>
      <c r="J863" s="417" t="s">
        <v>1810</v>
      </c>
      <c r="K863" s="134">
        <v>101001.22</v>
      </c>
      <c r="L863" s="135" t="s">
        <v>3205</v>
      </c>
      <c r="M863" s="135" t="s">
        <v>6155</v>
      </c>
      <c r="O863" s="48" t="s">
        <v>4665</v>
      </c>
      <c r="P863" s="202">
        <f t="shared" si="75"/>
        <v>101001.22</v>
      </c>
      <c r="Q863" s="203">
        <f t="shared" si="76"/>
        <v>42432</v>
      </c>
      <c r="R863" s="204" t="str">
        <f t="shared" si="77"/>
        <v>2016OB000109</v>
      </c>
      <c r="S863" s="204" t="str">
        <f t="shared" si="78"/>
        <v>2016NE000056</v>
      </c>
      <c r="T863" s="204" t="str">
        <f t="shared" si="79"/>
        <v>PAGAMENTO PARA VIABILIZAR REPASSE DE RECURSOS FEM II /2014 REF. A 2ª PARCELA CONFORME LEI Nº 15.335 DE 25/06/2014.AO MUNICI- PIO DE AMARAJI/PE. CONSTRUÇÃO DA PRAÇA FLAMBOYANT E DA PRAÇA DO LOTEAMENTO ALICE BATISTA.</v>
      </c>
      <c r="V863" s="75" t="b">
        <f>A863='[1]FEM 2'!C863</f>
        <v>1</v>
      </c>
    </row>
    <row r="864" spans="1:22" ht="54" customHeight="1" x14ac:dyDescent="0.35">
      <c r="A864" s="133" t="s">
        <v>6156</v>
      </c>
      <c r="B864" s="132">
        <v>42432</v>
      </c>
      <c r="C864" s="133">
        <v>11</v>
      </c>
      <c r="D864" s="133" t="s">
        <v>1394</v>
      </c>
      <c r="E864" s="133" t="s">
        <v>6157</v>
      </c>
      <c r="F864" s="133" t="s">
        <v>3675</v>
      </c>
      <c r="G864" s="133" t="s">
        <v>6154</v>
      </c>
      <c r="H864" s="133" t="s">
        <v>1809</v>
      </c>
      <c r="I864" s="133" t="s">
        <v>869</v>
      </c>
      <c r="J864" s="417" t="s">
        <v>1810</v>
      </c>
      <c r="K864" s="134">
        <v>94508.88</v>
      </c>
      <c r="L864" s="135" t="s">
        <v>3205</v>
      </c>
      <c r="M864" s="135" t="s">
        <v>6158</v>
      </c>
      <c r="O864" s="48" t="s">
        <v>4665</v>
      </c>
      <c r="P864" s="202">
        <f t="shared" si="75"/>
        <v>94508.88</v>
      </c>
      <c r="Q864" s="203">
        <f t="shared" si="76"/>
        <v>42432</v>
      </c>
      <c r="R864" s="204" t="str">
        <f t="shared" si="77"/>
        <v>2016OB000110</v>
      </c>
      <c r="S864" s="204" t="str">
        <f t="shared" si="78"/>
        <v>2016NE000056</v>
      </c>
      <c r="T864" s="204" t="str">
        <f t="shared" si="79"/>
        <v>PAGAMENTO PARA VIABILIZAR REPASSE DE RECURSOS FEM II /2014 REF. A 2ª PARCELA CONFORME LEI Nº 15.335 DE 25/06/2014.AO MUNICI- PIO DE AMARAJI/PE. CONSTRUÇÃO DO GRADIL DE FECHAMENTO DO PARQUE DO BANANAL.</v>
      </c>
      <c r="V864" s="75" t="b">
        <f>A864='[1]FEM 2'!C864</f>
        <v>1</v>
      </c>
    </row>
    <row r="865" spans="1:22" ht="54" customHeight="1" x14ac:dyDescent="0.35">
      <c r="A865" s="133" t="s">
        <v>6159</v>
      </c>
      <c r="B865" s="132">
        <v>42432</v>
      </c>
      <c r="C865" s="133">
        <v>11</v>
      </c>
      <c r="D865" s="133" t="s">
        <v>1394</v>
      </c>
      <c r="E865" s="133" t="s">
        <v>6160</v>
      </c>
      <c r="F865" s="133" t="s">
        <v>3675</v>
      </c>
      <c r="G865" s="133" t="s">
        <v>6154</v>
      </c>
      <c r="H865" s="133" t="s">
        <v>1809</v>
      </c>
      <c r="I865" s="133" t="s">
        <v>870</v>
      </c>
      <c r="J865" s="417" t="s">
        <v>1810</v>
      </c>
      <c r="K865" s="134">
        <v>61952.92</v>
      </c>
      <c r="L865" s="135" t="s">
        <v>3205</v>
      </c>
      <c r="M865" s="135" t="s">
        <v>6161</v>
      </c>
      <c r="O865" s="48" t="s">
        <v>4665</v>
      </c>
      <c r="P865" s="202">
        <f t="shared" si="75"/>
        <v>61952.92</v>
      </c>
      <c r="Q865" s="203">
        <f t="shared" si="76"/>
        <v>42432</v>
      </c>
      <c r="R865" s="204" t="str">
        <f t="shared" si="77"/>
        <v>2016OB000111</v>
      </c>
      <c r="S865" s="204" t="str">
        <f t="shared" si="78"/>
        <v>2016NE000056</v>
      </c>
      <c r="T865" s="204" t="str">
        <f t="shared" si="79"/>
        <v>PAGAMENTO PARA VIABILIZAR REPASSE DE RECURSOS FEM II /2014 REF. A 2ª PARCELA CONFORME LEI Nº 15.335 DE 25/06/2014.AO MUNICI- PIO DE AMARAJI/PE. PAVIMENTAÇÃO EM PARALELEPIPEDOS GRANITICOS EM DIVERSAS RUAS.</v>
      </c>
      <c r="V865" s="75" t="b">
        <f>A865='[1]FEM 2'!C865</f>
        <v>1</v>
      </c>
    </row>
    <row r="866" spans="1:22" ht="54" customHeight="1" x14ac:dyDescent="0.35">
      <c r="A866" s="133" t="s">
        <v>6162</v>
      </c>
      <c r="B866" s="132">
        <v>42432</v>
      </c>
      <c r="C866" s="133">
        <v>11</v>
      </c>
      <c r="D866" s="133" t="s">
        <v>1394</v>
      </c>
      <c r="E866" s="133" t="s">
        <v>6163</v>
      </c>
      <c r="F866" s="133" t="s">
        <v>3675</v>
      </c>
      <c r="G866" s="133" t="s">
        <v>6154</v>
      </c>
      <c r="H866" s="133" t="s">
        <v>1809</v>
      </c>
      <c r="I866" s="133" t="s">
        <v>871</v>
      </c>
      <c r="J866" s="417" t="s">
        <v>1810</v>
      </c>
      <c r="K866" s="134">
        <v>14234.91</v>
      </c>
      <c r="L866" s="135" t="s">
        <v>3205</v>
      </c>
      <c r="M866" s="135" t="s">
        <v>6164</v>
      </c>
      <c r="O866" s="48" t="s">
        <v>4665</v>
      </c>
      <c r="P866" s="202">
        <f t="shared" si="75"/>
        <v>14234.91</v>
      </c>
      <c r="Q866" s="203">
        <f t="shared" si="76"/>
        <v>42432</v>
      </c>
      <c r="R866" s="204" t="str">
        <f t="shared" si="77"/>
        <v>2016OB000112</v>
      </c>
      <c r="S866" s="204" t="str">
        <f t="shared" si="78"/>
        <v>2016NE000056</v>
      </c>
      <c r="T866" s="204" t="str">
        <f t="shared" si="79"/>
        <v>PAGAMENTO PARA VIABILIZAR REPASSE DE RECURSOS FEM II /2014 REF. A 2ª PARCELA CONFORME LEI Nº 15.335 DE 25/06/2014.AO MUNICI- PIO DE AMARAJI/PE. CONSTRUÇÃO DO MURO DA GARAGEM MUNICIPAL.</v>
      </c>
      <c r="V866" s="75" t="b">
        <f>A866='[1]FEM 2'!C866</f>
        <v>1</v>
      </c>
    </row>
    <row r="867" spans="1:22" ht="54" customHeight="1" x14ac:dyDescent="0.35">
      <c r="A867" s="133" t="s">
        <v>6165</v>
      </c>
      <c r="B867" s="132">
        <v>42432</v>
      </c>
      <c r="C867" s="133">
        <v>11</v>
      </c>
      <c r="D867" s="133" t="s">
        <v>1394</v>
      </c>
      <c r="E867" s="133" t="s">
        <v>6166</v>
      </c>
      <c r="F867" s="133" t="s">
        <v>3675</v>
      </c>
      <c r="G867" s="133" t="s">
        <v>6167</v>
      </c>
      <c r="H867" s="133" t="s">
        <v>3035</v>
      </c>
      <c r="I867" s="133" t="s">
        <v>926</v>
      </c>
      <c r="J867" s="417" t="s">
        <v>6168</v>
      </c>
      <c r="K867" s="134">
        <v>6903.25</v>
      </c>
      <c r="L867" s="135" t="s">
        <v>3205</v>
      </c>
      <c r="M867" s="135" t="s">
        <v>6169</v>
      </c>
      <c r="O867" s="48" t="s">
        <v>4665</v>
      </c>
      <c r="P867" s="202">
        <f t="shared" si="75"/>
        <v>6903.25</v>
      </c>
      <c r="Q867" s="203">
        <f t="shared" si="76"/>
        <v>42432</v>
      </c>
      <c r="R867" s="204" t="str">
        <f t="shared" si="77"/>
        <v>2016OB000113</v>
      </c>
      <c r="S867" s="204" t="str">
        <f t="shared" si="78"/>
        <v>2016NE000057</v>
      </c>
      <c r="T867" s="204" t="str">
        <f t="shared" si="79"/>
        <v>PAGAMENTO PARA VIABILIZAR REPASSE DE RECURSOS FEM II/2014.REF.A 2ª PARCELA.RECUPERAÇÃO DA CALÇADA DA RUA JOSE INACIO DOS SANTOS.</v>
      </c>
      <c r="V867" s="75" t="b">
        <f>A867='[1]FEM 2'!C867</f>
        <v>1</v>
      </c>
    </row>
    <row r="868" spans="1:22" ht="54" customHeight="1" x14ac:dyDescent="0.35">
      <c r="A868" s="133" t="s">
        <v>6170</v>
      </c>
      <c r="B868" s="132">
        <v>42432</v>
      </c>
      <c r="C868" s="133">
        <v>11</v>
      </c>
      <c r="D868" s="133" t="s">
        <v>1394</v>
      </c>
      <c r="E868" s="133" t="s">
        <v>6171</v>
      </c>
      <c r="F868" s="133" t="s">
        <v>3675</v>
      </c>
      <c r="G868" s="133" t="s">
        <v>6167</v>
      </c>
      <c r="H868" s="133" t="s">
        <v>3035</v>
      </c>
      <c r="I868" s="133" t="s">
        <v>927</v>
      </c>
      <c r="J868" s="417" t="s">
        <v>6168</v>
      </c>
      <c r="K868" s="134">
        <v>128682.81</v>
      </c>
      <c r="L868" s="135" t="s">
        <v>3205</v>
      </c>
      <c r="M868" s="135" t="s">
        <v>6172</v>
      </c>
      <c r="O868" s="48" t="s">
        <v>4665</v>
      </c>
      <c r="P868" s="202">
        <f t="shared" si="75"/>
        <v>128682.81</v>
      </c>
      <c r="Q868" s="203">
        <f t="shared" si="76"/>
        <v>42432</v>
      </c>
      <c r="R868" s="204" t="str">
        <f t="shared" si="77"/>
        <v>2016OB000114</v>
      </c>
      <c r="S868" s="204" t="str">
        <f t="shared" si="78"/>
        <v>2016NE000057</v>
      </c>
      <c r="T868" s="204" t="str">
        <f t="shared" si="79"/>
        <v>PAGAMENTO PARA VIABILIZAR REPASSE DE RECURSOS FEM II/2014.REF.A 2ª PARCELA.REFORMA E URBANIZAÇÃO DO ACESSO PRINCIPAL DE BREJÃO.MUNICIPIO DE BREJÃO.</v>
      </c>
      <c r="V868" s="75" t="b">
        <f>A868='[1]FEM 2'!C868</f>
        <v>1</v>
      </c>
    </row>
    <row r="869" spans="1:22" ht="54" customHeight="1" x14ac:dyDescent="0.35">
      <c r="A869" s="133" t="s">
        <v>6173</v>
      </c>
      <c r="B869" s="132">
        <v>42436</v>
      </c>
      <c r="C869" s="133">
        <v>11</v>
      </c>
      <c r="D869" s="133" t="s">
        <v>1394</v>
      </c>
      <c r="E869" s="133" t="s">
        <v>6174</v>
      </c>
      <c r="F869" s="133" t="s">
        <v>3737</v>
      </c>
      <c r="G869" s="133" t="s">
        <v>6175</v>
      </c>
      <c r="H869" s="133" t="s">
        <v>2621</v>
      </c>
      <c r="I869" s="133" t="s">
        <v>1077</v>
      </c>
      <c r="J869" s="417" t="s">
        <v>2622</v>
      </c>
      <c r="K869" s="134">
        <v>120750.48</v>
      </c>
      <c r="L869" s="135" t="s">
        <v>3634</v>
      </c>
      <c r="M869" s="135" t="s">
        <v>6176</v>
      </c>
      <c r="O869" s="48" t="s">
        <v>4665</v>
      </c>
      <c r="P869" s="202">
        <f t="shared" si="75"/>
        <v>120750.48</v>
      </c>
      <c r="Q869" s="203">
        <f t="shared" si="76"/>
        <v>42436</v>
      </c>
      <c r="R869" s="204" t="str">
        <f t="shared" si="77"/>
        <v>2016OB000116</v>
      </c>
      <c r="S869" s="204" t="str">
        <f t="shared" si="78"/>
        <v>2016NE000064</v>
      </c>
      <c r="T869" s="204" t="str">
        <f t="shared" si="79"/>
        <v>PAGAMENTO P/VIABILIZAR REPASSE DE RECURSOS FEM II/2014 REF.A 3ª PARCELA.CONF.LEI Nº 15.335 DE 25/06/2016.AO MUNICIPIO DE IGUARACY/PE.PAVIMENTO EM PARALELEPIPEDOS GRANITICOS.</v>
      </c>
      <c r="V869" s="75" t="b">
        <f>A869='[1]FEM 2'!C869</f>
        <v>1</v>
      </c>
    </row>
    <row r="870" spans="1:22" ht="54" customHeight="1" x14ac:dyDescent="0.35">
      <c r="A870" s="133" t="s">
        <v>6177</v>
      </c>
      <c r="B870" s="132">
        <v>42436</v>
      </c>
      <c r="C870" s="133">
        <v>12</v>
      </c>
      <c r="D870" s="133" t="s">
        <v>1394</v>
      </c>
      <c r="E870" s="133" t="s">
        <v>6178</v>
      </c>
      <c r="F870" s="133" t="s">
        <v>3737</v>
      </c>
      <c r="G870" s="133" t="s">
        <v>6179</v>
      </c>
      <c r="H870" s="133" t="s">
        <v>1992</v>
      </c>
      <c r="I870" s="133" t="s">
        <v>1143</v>
      </c>
      <c r="J870" s="417" t="s">
        <v>1993</v>
      </c>
      <c r="K870" s="134">
        <v>357369.71</v>
      </c>
      <c r="L870" s="135" t="s">
        <v>3634</v>
      </c>
      <c r="M870" s="135" t="s">
        <v>6180</v>
      </c>
      <c r="O870" s="48" t="s">
        <v>4665</v>
      </c>
      <c r="P870" s="202">
        <f t="shared" si="75"/>
        <v>357369.71</v>
      </c>
      <c r="Q870" s="203">
        <f t="shared" si="76"/>
        <v>42436</v>
      </c>
      <c r="R870" s="204" t="str">
        <f t="shared" si="77"/>
        <v>2016OB000117</v>
      </c>
      <c r="S870" s="204" t="str">
        <f t="shared" si="78"/>
        <v>2016NE000063</v>
      </c>
      <c r="T870" s="204" t="str">
        <f t="shared" si="79"/>
        <v>PAGAMENTO P/VIABILIZAR REPASSE DE RECURSOS FEM II/2014 REF.A 3ª PARCELA.CONF.LEI Nº 15.335 DE 25/06/2016.AO MUNICIPIO DE LIMOEIRO/PE.PAVIMENTAÇÃO EM PARALELEPIPEDOS E DRENAGEM SUPERFICIAL DE ÁGUAS PLUVIAIS.</v>
      </c>
      <c r="V870" s="75" t="b">
        <f>A870='[1]FEM 2'!C870</f>
        <v>1</v>
      </c>
    </row>
    <row r="871" spans="1:22" ht="54" customHeight="1" x14ac:dyDescent="0.35">
      <c r="A871" s="133" t="s">
        <v>6181</v>
      </c>
      <c r="B871" s="132">
        <v>42436</v>
      </c>
      <c r="C871" s="133">
        <v>11</v>
      </c>
      <c r="D871" s="133" t="s">
        <v>1394</v>
      </c>
      <c r="E871" s="133" t="s">
        <v>6182</v>
      </c>
      <c r="F871" s="133" t="s">
        <v>3737</v>
      </c>
      <c r="G871" s="133" t="s">
        <v>6183</v>
      </c>
      <c r="H871" s="133" t="s">
        <v>2591</v>
      </c>
      <c r="I871" s="133" t="s">
        <v>1233</v>
      </c>
      <c r="J871" s="417" t="s">
        <v>2592</v>
      </c>
      <c r="K871" s="134">
        <v>271697.96000000002</v>
      </c>
      <c r="L871" s="135" t="s">
        <v>3205</v>
      </c>
      <c r="M871" s="135" t="s">
        <v>6184</v>
      </c>
      <c r="O871" s="48" t="s">
        <v>4665</v>
      </c>
      <c r="P871" s="202">
        <f t="shared" si="75"/>
        <v>271697.96000000002</v>
      </c>
      <c r="Q871" s="203">
        <f t="shared" si="76"/>
        <v>42436</v>
      </c>
      <c r="R871" s="204" t="str">
        <f t="shared" si="77"/>
        <v>2016OB000118</v>
      </c>
      <c r="S871" s="204" t="str">
        <f t="shared" si="78"/>
        <v>2016NE000061</v>
      </c>
      <c r="T871" s="204" t="str">
        <f t="shared" si="79"/>
        <v>PAGAMENTO P/VIABILIZAR REPASSE DE RECURSOS FEM II/2014 REF.A 2ª PARCELA.CONF.LEI Nº 15.335 DE 25/06/2016.AO MUNICIPIO DE RIACHO DAS ALMAS/PE.PAVIMENTAÇÃO EM PEDRA GRANITICA EM DIVERSAS RUAS.</v>
      </c>
      <c r="V871" s="75" t="b">
        <f>A871='[1]FEM 2'!C871</f>
        <v>1</v>
      </c>
    </row>
    <row r="872" spans="1:22" ht="54" customHeight="1" x14ac:dyDescent="0.35">
      <c r="A872" s="133" t="s">
        <v>6185</v>
      </c>
      <c r="B872" s="132">
        <v>42436</v>
      </c>
      <c r="C872" s="133">
        <v>12</v>
      </c>
      <c r="D872" s="133" t="s">
        <v>1394</v>
      </c>
      <c r="E872" s="133" t="s">
        <v>6186</v>
      </c>
      <c r="F872" s="133" t="s">
        <v>3737</v>
      </c>
      <c r="G872" s="133" t="s">
        <v>6187</v>
      </c>
      <c r="H872" s="133" t="s">
        <v>2432</v>
      </c>
      <c r="I872" s="133" t="s">
        <v>1050</v>
      </c>
      <c r="J872" s="417" t="s">
        <v>2433</v>
      </c>
      <c r="K872" s="134">
        <v>88589.8</v>
      </c>
      <c r="L872" s="135" t="s">
        <v>3205</v>
      </c>
      <c r="M872" s="135" t="s">
        <v>6188</v>
      </c>
      <c r="O872" s="48" t="s">
        <v>4665</v>
      </c>
      <c r="P872" s="202">
        <f t="shared" si="75"/>
        <v>88589.8</v>
      </c>
      <c r="Q872" s="203">
        <f t="shared" si="76"/>
        <v>42436</v>
      </c>
      <c r="R872" s="204" t="str">
        <f t="shared" si="77"/>
        <v>2016OB000119</v>
      </c>
      <c r="S872" s="204" t="str">
        <f t="shared" si="78"/>
        <v>2016NE000060</v>
      </c>
      <c r="T872" s="204" t="str">
        <f t="shared" si="79"/>
        <v>PAGAMENTO P/VIABILIZAR REPASSE DE RECURSOS FEM II/2014 REF.A 2ª PARCELA.CONF.LEI Nº 15.335 DE 25/06/2016.AO MUNICIPIO DE GOIANA/PE.CONSTRUÇÃO DA PRAÇA JÚLIO RABELO.</v>
      </c>
      <c r="V872" s="75" t="b">
        <f>A872='[1]FEM 2'!C872</f>
        <v>1</v>
      </c>
    </row>
    <row r="873" spans="1:22" ht="54" customHeight="1" x14ac:dyDescent="0.35">
      <c r="A873" s="133" t="s">
        <v>6189</v>
      </c>
      <c r="B873" s="132">
        <v>42436</v>
      </c>
      <c r="C873" s="133">
        <v>12</v>
      </c>
      <c r="D873" s="133" t="s">
        <v>1394</v>
      </c>
      <c r="E873" s="133" t="s">
        <v>6190</v>
      </c>
      <c r="F873" s="133" t="s">
        <v>3737</v>
      </c>
      <c r="G873" s="133" t="s">
        <v>6187</v>
      </c>
      <c r="H873" s="133" t="s">
        <v>2432</v>
      </c>
      <c r="I873" s="133" t="s">
        <v>1049</v>
      </c>
      <c r="J873" s="417" t="s">
        <v>2433</v>
      </c>
      <c r="K873" s="134">
        <v>500088.99</v>
      </c>
      <c r="L873" s="135" t="s">
        <v>3205</v>
      </c>
      <c r="M873" s="135" t="s">
        <v>6191</v>
      </c>
      <c r="O873" s="48" t="s">
        <v>4665</v>
      </c>
      <c r="P873" s="202">
        <f t="shared" si="75"/>
        <v>500088.99</v>
      </c>
      <c r="Q873" s="203">
        <f t="shared" si="76"/>
        <v>42436</v>
      </c>
      <c r="R873" s="204" t="str">
        <f t="shared" si="77"/>
        <v>2016OB000120</v>
      </c>
      <c r="S873" s="204" t="str">
        <f t="shared" si="78"/>
        <v>2016NE000060</v>
      </c>
      <c r="T873" s="204" t="str">
        <f t="shared" si="79"/>
        <v>PAGAMENTO P/VIABILIZAR REPASSE DE RECURSOS FEM II/2014 REF.A 2ª PARCELA.CONF.LEI Nº 15.335 DE 25/06/2016.AO MUNICIPIO DE GOIANA/PE.PAVIMENTAÇÃO EM PARALELEPIPEDOS EM DIVERSAS RUAS.</v>
      </c>
      <c r="V873" s="75" t="b">
        <f>A873='[1]FEM 2'!C873</f>
        <v>1</v>
      </c>
    </row>
    <row r="874" spans="1:22" ht="54" customHeight="1" x14ac:dyDescent="0.35">
      <c r="A874" s="133" t="s">
        <v>6192</v>
      </c>
      <c r="B874" s="132">
        <v>42436</v>
      </c>
      <c r="C874" s="133">
        <v>12</v>
      </c>
      <c r="D874" s="133" t="s">
        <v>1394</v>
      </c>
      <c r="E874" s="133" t="s">
        <v>6193</v>
      </c>
      <c r="F874" s="133" t="s">
        <v>3737</v>
      </c>
      <c r="G874" s="133" t="s">
        <v>6194</v>
      </c>
      <c r="H874" s="133" t="s">
        <v>2453</v>
      </c>
      <c r="I874" s="133" t="s">
        <v>1232</v>
      </c>
      <c r="J874" s="417" t="s">
        <v>6195</v>
      </c>
      <c r="K874" s="134">
        <v>7760836.3899999997</v>
      </c>
      <c r="L874" s="135" t="s">
        <v>3205</v>
      </c>
      <c r="M874" s="135" t="s">
        <v>6196</v>
      </c>
      <c r="O874" s="48" t="s">
        <v>4665</v>
      </c>
      <c r="P874" s="202">
        <f t="shared" si="75"/>
        <v>7760836.3899999997</v>
      </c>
      <c r="Q874" s="203">
        <f t="shared" si="76"/>
        <v>42436</v>
      </c>
      <c r="R874" s="204" t="str">
        <f t="shared" si="77"/>
        <v>2016OB000121</v>
      </c>
      <c r="S874" s="204" t="str">
        <f t="shared" si="78"/>
        <v>2016NE000065</v>
      </c>
      <c r="T874" s="204" t="str">
        <f t="shared" si="79"/>
        <v>PAGAMENTO P/VIABILIZAR REPASSE DE RECURSOS FEM II/2014 REF.A 2ª PARCELA.CONF.LEI Nº 15.335 DE 25/06/2016.AO MUNICIPIO DE RECIFE /PE.EXECUÇÃO DE OBRAS DE REVESTIMENTO,PAV.URBANISMO E PAISAGISMO DO CANAL DO ARRUDA.</v>
      </c>
      <c r="V874" s="75" t="b">
        <f>A874='[1]FEM 2'!C874</f>
        <v>1</v>
      </c>
    </row>
    <row r="875" spans="1:22" ht="54" customHeight="1" x14ac:dyDescent="0.35">
      <c r="A875" s="133" t="s">
        <v>6197</v>
      </c>
      <c r="B875" s="132">
        <v>42436</v>
      </c>
      <c r="C875" s="133">
        <v>12</v>
      </c>
      <c r="D875" s="133" t="s">
        <v>1394</v>
      </c>
      <c r="E875" s="133" t="s">
        <v>6198</v>
      </c>
      <c r="F875" s="133" t="s">
        <v>3737</v>
      </c>
      <c r="G875" s="133" t="s">
        <v>6199</v>
      </c>
      <c r="H875" s="133" t="s">
        <v>3051</v>
      </c>
      <c r="I875" s="133" t="s">
        <v>1079</v>
      </c>
      <c r="J875" s="417" t="s">
        <v>6200</v>
      </c>
      <c r="K875" s="134">
        <v>272417.56</v>
      </c>
      <c r="L875" s="135" t="s">
        <v>3205</v>
      </c>
      <c r="M875" s="135" t="s">
        <v>6201</v>
      </c>
      <c r="O875" s="48" t="s">
        <v>4665</v>
      </c>
      <c r="P875" s="202">
        <f t="shared" si="75"/>
        <v>272417.56</v>
      </c>
      <c r="Q875" s="203">
        <f t="shared" si="76"/>
        <v>42436</v>
      </c>
      <c r="R875" s="204" t="str">
        <f t="shared" si="77"/>
        <v>2016OB000122</v>
      </c>
      <c r="S875" s="204" t="str">
        <f t="shared" si="78"/>
        <v>2016NE000059</v>
      </c>
      <c r="T875" s="204" t="str">
        <f t="shared" si="79"/>
        <v>PAGAMENTO P/VIABILIZAR REPASSE DE RECURSOS FEM II/2014 REF.A 2ª PARCELA.CONF.LEI Nº 15.335 DE 25/06/2016.AO MUNICIPIO DE ILHA DE ITAMARACÁ/PE.PAVIMENTAÇÃO DE RUAS DO MUNICIPIO.</v>
      </c>
      <c r="V875" s="75" t="b">
        <f>A875='[1]FEM 2'!C875</f>
        <v>1</v>
      </c>
    </row>
    <row r="876" spans="1:22" ht="54" customHeight="1" x14ac:dyDescent="0.35">
      <c r="A876" s="133" t="s">
        <v>6202</v>
      </c>
      <c r="B876" s="132">
        <v>42436</v>
      </c>
      <c r="C876" s="133">
        <v>11</v>
      </c>
      <c r="D876" s="133" t="s">
        <v>1394</v>
      </c>
      <c r="E876" s="133" t="s">
        <v>6203</v>
      </c>
      <c r="F876" s="133" t="s">
        <v>3737</v>
      </c>
      <c r="G876" s="133" t="s">
        <v>6204</v>
      </c>
      <c r="H876" s="133" t="s">
        <v>1657</v>
      </c>
      <c r="I876" s="133" t="s">
        <v>939</v>
      </c>
      <c r="J876" s="417" t="s">
        <v>1658</v>
      </c>
      <c r="K876" s="134">
        <v>939868.1</v>
      </c>
      <c r="L876" s="135" t="s">
        <v>3205</v>
      </c>
      <c r="M876" s="135" t="s">
        <v>6205</v>
      </c>
      <c r="O876" s="48" t="s">
        <v>4665</v>
      </c>
      <c r="P876" s="202">
        <f t="shared" si="75"/>
        <v>939868.1</v>
      </c>
      <c r="Q876" s="203">
        <f t="shared" si="76"/>
        <v>42436</v>
      </c>
      <c r="R876" s="204" t="str">
        <f t="shared" si="77"/>
        <v>2016OB000123</v>
      </c>
      <c r="S876" s="204" t="str">
        <f t="shared" si="78"/>
        <v>2016NE000058</v>
      </c>
      <c r="T876" s="204" t="str">
        <f t="shared" si="79"/>
        <v>PAGAMENTO P/VIABILIZAR REPASSE DE RECURSOS FEM II/2014 REF.A 2ª PARCELA.CONF.LEI Nº 15.335 DE 25/06/2016.AO MUNICIPIO DE CABO DE SANTO AGOSTINHO/PE.PAVIMENTAÇÃO E DRENAGEM DA VIA DE ACESSO A COMUNIDADE DE CEPOVO.</v>
      </c>
      <c r="V876" s="75" t="b">
        <f>A876='[1]FEM 2'!C876</f>
        <v>1</v>
      </c>
    </row>
    <row r="877" spans="1:22" ht="54" customHeight="1" x14ac:dyDescent="0.35">
      <c r="A877" s="133" t="s">
        <v>6206</v>
      </c>
      <c r="B877" s="132">
        <v>42436</v>
      </c>
      <c r="C877" s="133">
        <v>11</v>
      </c>
      <c r="D877" s="133" t="s">
        <v>1394</v>
      </c>
      <c r="E877" s="133" t="s">
        <v>6207</v>
      </c>
      <c r="F877" s="133" t="s">
        <v>3737</v>
      </c>
      <c r="G877" s="133" t="s">
        <v>6204</v>
      </c>
      <c r="H877" s="133" t="s">
        <v>1657</v>
      </c>
      <c r="I877" s="133" t="s">
        <v>940</v>
      </c>
      <c r="J877" s="417" t="s">
        <v>1658</v>
      </c>
      <c r="K877" s="134">
        <v>383928.09</v>
      </c>
      <c r="L877" s="135" t="s">
        <v>3205</v>
      </c>
      <c r="M877" s="135" t="s">
        <v>6208</v>
      </c>
      <c r="O877" s="48" t="s">
        <v>4665</v>
      </c>
      <c r="P877" s="202">
        <f t="shared" si="75"/>
        <v>383928.09</v>
      </c>
      <c r="Q877" s="203">
        <f t="shared" si="76"/>
        <v>42436</v>
      </c>
      <c r="R877" s="204" t="str">
        <f t="shared" si="77"/>
        <v>2016OB000124</v>
      </c>
      <c r="S877" s="204" t="str">
        <f t="shared" si="78"/>
        <v>2016NE000058</v>
      </c>
      <c r="T877" s="204" t="str">
        <f t="shared" si="79"/>
        <v>PAGAMENTO P/VIABILIZAR REPASSE DE RECURSOS FEM II/2014 REF.A 2ª PARCELA.CONF.LEI Nº 15.335 DE 25/06/2016.AO MUNICIPIO DE CABO DE SANTO AGOSTINHO/PE.RECUPERAÇÃO DAS INSTALAÇÕES FISICAS DAS FEIRAS DO MUNICIPIO.</v>
      </c>
      <c r="V877" s="75" t="b">
        <f>A877='[1]FEM 2'!C877</f>
        <v>1</v>
      </c>
    </row>
    <row r="878" spans="1:22" ht="54" customHeight="1" x14ac:dyDescent="0.35">
      <c r="A878" s="133" t="s">
        <v>6456</v>
      </c>
      <c r="B878" s="132">
        <v>42446</v>
      </c>
      <c r="C878" s="133">
        <v>12</v>
      </c>
      <c r="D878" s="133" t="s">
        <v>1394</v>
      </c>
      <c r="E878" s="133" t="s">
        <v>6457</v>
      </c>
      <c r="F878" s="133" t="s">
        <v>3798</v>
      </c>
      <c r="G878" s="133" t="s">
        <v>6458</v>
      </c>
      <c r="H878" s="133" t="s">
        <v>2128</v>
      </c>
      <c r="I878" s="133" t="s">
        <v>1206</v>
      </c>
      <c r="J878" s="417" t="s">
        <v>2129</v>
      </c>
      <c r="K878" s="134">
        <v>210120.59</v>
      </c>
      <c r="L878" s="135" t="s">
        <v>3205</v>
      </c>
      <c r="M878" s="135" t="s">
        <v>6459</v>
      </c>
      <c r="O878" s="48" t="s">
        <v>4665</v>
      </c>
      <c r="P878" s="202">
        <f t="shared" si="75"/>
        <v>210120.59</v>
      </c>
      <c r="Q878" s="203">
        <f t="shared" si="76"/>
        <v>42446</v>
      </c>
      <c r="R878" s="204" t="str">
        <f t="shared" si="77"/>
        <v>2016OB000130</v>
      </c>
      <c r="S878" s="204" t="str">
        <f t="shared" si="78"/>
        <v>2016NE000066</v>
      </c>
      <c r="T878" s="204" t="str">
        <f t="shared" si="79"/>
        <v>PAGAMENTO P/ VIABILIZAR REPASSE DE RECURSOS FEM II/2014 AO MUNICIPIO DE PAUDALHO-PE, PLANO: CONTRATAÇÃO DE EMPRESA DE ENGENHARIA PARA EXECUÇÃO DE PAVIMENTAÇÃO EM PARALELEPIPEDOS E DRENAGEM EM DIVERSAS RUAS, 2º PARCELA, CONFOME CI Nº022/2016-SGTG/FEM.</v>
      </c>
      <c r="V878" s="75" t="b">
        <f>A878='[1]FEM 2'!C878</f>
        <v>1</v>
      </c>
    </row>
    <row r="879" spans="1:22" ht="54" customHeight="1" x14ac:dyDescent="0.35">
      <c r="A879" s="133" t="s">
        <v>6460</v>
      </c>
      <c r="B879" s="132">
        <v>42446</v>
      </c>
      <c r="C879" s="133">
        <v>12</v>
      </c>
      <c r="D879" s="133" t="s">
        <v>1394</v>
      </c>
      <c r="E879" s="133" t="s">
        <v>6461</v>
      </c>
      <c r="F879" s="133" t="s">
        <v>3798</v>
      </c>
      <c r="G879" s="133" t="s">
        <v>6458</v>
      </c>
      <c r="H879" s="133" t="s">
        <v>2128</v>
      </c>
      <c r="I879" s="133" t="s">
        <v>1207</v>
      </c>
      <c r="J879" s="417" t="s">
        <v>2129</v>
      </c>
      <c r="K879" s="134">
        <v>9599.67</v>
      </c>
      <c r="L879" s="135" t="s">
        <v>3205</v>
      </c>
      <c r="M879" s="135" t="s">
        <v>6462</v>
      </c>
      <c r="O879" s="48" t="s">
        <v>4665</v>
      </c>
      <c r="P879" s="202">
        <f t="shared" si="75"/>
        <v>9599.67</v>
      </c>
      <c r="Q879" s="203">
        <f t="shared" si="76"/>
        <v>42446</v>
      </c>
      <c r="R879" s="204" t="str">
        <f t="shared" si="77"/>
        <v>2016OB000131</v>
      </c>
      <c r="S879" s="204" t="str">
        <f t="shared" si="78"/>
        <v>2016NE000066</v>
      </c>
      <c r="T879" s="204" t="str">
        <f t="shared" si="79"/>
        <v>PAGAMENTO P /VIABILIZAR REPASSE DE RECURSOS FEM II/2014 AO MUNICIPIO DE PAUDALHO-PE, PLANO: CONSTRUÇÃO DO NOVO CAMPO DE FUTEBOL DE GUADALAJARA -PIABÃO- RUAS, 2º PARCELA, CONFOME CI Nº022/2016-SGTG/FEM.</v>
      </c>
      <c r="V879" s="75" t="b">
        <f>A879='[1]FEM 2'!C879</f>
        <v>1</v>
      </c>
    </row>
    <row r="880" spans="1:22" ht="54" customHeight="1" x14ac:dyDescent="0.35">
      <c r="A880" s="133" t="s">
        <v>6463</v>
      </c>
      <c r="B880" s="132">
        <v>42446</v>
      </c>
      <c r="C880" s="133">
        <v>12</v>
      </c>
      <c r="D880" s="133" t="s">
        <v>1394</v>
      </c>
      <c r="E880" s="133" t="s">
        <v>6464</v>
      </c>
      <c r="F880" s="133" t="s">
        <v>3798</v>
      </c>
      <c r="G880" s="133" t="s">
        <v>6458</v>
      </c>
      <c r="H880" s="133" t="s">
        <v>2128</v>
      </c>
      <c r="I880" s="133" t="s">
        <v>1208</v>
      </c>
      <c r="J880" s="417" t="s">
        <v>2129</v>
      </c>
      <c r="K880" s="134">
        <v>83167.87</v>
      </c>
      <c r="L880" s="135" t="s">
        <v>3205</v>
      </c>
      <c r="M880" s="135" t="s">
        <v>6465</v>
      </c>
      <c r="O880" s="48" t="s">
        <v>4665</v>
      </c>
      <c r="P880" s="202">
        <f t="shared" si="75"/>
        <v>83167.87</v>
      </c>
      <c r="Q880" s="203">
        <f t="shared" si="76"/>
        <v>42446</v>
      </c>
      <c r="R880" s="204" t="str">
        <f t="shared" si="77"/>
        <v>2016OB000132</v>
      </c>
      <c r="S880" s="204" t="str">
        <f t="shared" si="78"/>
        <v>2016NE000066</v>
      </c>
      <c r="T880" s="204" t="str">
        <f t="shared" si="79"/>
        <v>PAGAMENTO PARA VIABILIZAR REPASSE DE RECURSOS FEM II/2014 AO MUNICIPIO DE PAUDALHO-PE, PLANO: CONSTRUÇÃO DO MERCADO DE CARNE DO MUNICIPIO, 2º PARCELA, CONFOME CI Nº022/2016-SGTG/FEM.</v>
      </c>
      <c r="V880" s="75" t="b">
        <f>A880='[1]FEM 2'!C880</f>
        <v>1</v>
      </c>
    </row>
    <row r="881" spans="1:22" ht="54" customHeight="1" x14ac:dyDescent="0.35">
      <c r="A881" s="133" t="s">
        <v>7239</v>
      </c>
      <c r="B881" s="132">
        <v>42446</v>
      </c>
      <c r="C881" s="133">
        <v>11</v>
      </c>
      <c r="D881" s="133" t="s">
        <v>1394</v>
      </c>
      <c r="E881" s="133" t="s">
        <v>7240</v>
      </c>
      <c r="F881" s="133" t="s">
        <v>3798</v>
      </c>
      <c r="G881" s="133" t="s">
        <v>7241</v>
      </c>
      <c r="H881" s="133" t="s">
        <v>2615</v>
      </c>
      <c r="I881" s="133" t="s">
        <v>7242</v>
      </c>
      <c r="J881" s="417" t="s">
        <v>2616</v>
      </c>
      <c r="K881" s="134">
        <v>186589.14</v>
      </c>
      <c r="L881" s="135" t="s">
        <v>3205</v>
      </c>
      <c r="M881" s="135" t="s">
        <v>7243</v>
      </c>
      <c r="O881" s="48" t="s">
        <v>4665</v>
      </c>
      <c r="P881" s="202">
        <f>K881</f>
        <v>186589.14</v>
      </c>
      <c r="Q881" s="203">
        <f>B881</f>
        <v>42446</v>
      </c>
      <c r="R881" s="204" t="str">
        <f>A881</f>
        <v>2016OB000135</v>
      </c>
      <c r="S881" s="204" t="str">
        <f>G881</f>
        <v>2016NE000067</v>
      </c>
      <c r="T881" s="204" t="str">
        <f>M881</f>
        <v>PAGAMENTO P/ VIABILIZAR REPASSE DE RECURSOS FEM II/2014 AO MUNICIPIO DE SAIRÉ-PE, PLANO:URBANIZAÇÃO E CONSTRUÇÃO DO PORTAL DE ENTRADA A CIDADE E ILUMINAÇÃO DE ACESSO DO PORTAL AO CENTRO , 2º PARCELA, CONFOME CI Nº022/2016-SGTG/FEM.</v>
      </c>
      <c r="V881" s="75" t="b">
        <f>A881='[1]FEM 2'!C881</f>
        <v>1</v>
      </c>
    </row>
    <row r="882" spans="1:22" ht="54" customHeight="1" x14ac:dyDescent="0.35">
      <c r="A882" s="133" t="s">
        <v>6467</v>
      </c>
      <c r="B882" s="132">
        <v>42447</v>
      </c>
      <c r="C882" s="133">
        <v>11</v>
      </c>
      <c r="D882" s="133" t="s">
        <v>1394</v>
      </c>
      <c r="E882" s="133" t="s">
        <v>6468</v>
      </c>
      <c r="F882" s="133" t="s">
        <v>6466</v>
      </c>
      <c r="G882" s="133" t="s">
        <v>6469</v>
      </c>
      <c r="H882" s="133" t="s">
        <v>2976</v>
      </c>
      <c r="I882" s="133" t="s">
        <v>1294</v>
      </c>
      <c r="J882" s="417" t="s">
        <v>2977</v>
      </c>
      <c r="K882" s="134">
        <v>39023.01</v>
      </c>
      <c r="L882" s="135" t="s">
        <v>3663</v>
      </c>
      <c r="M882" s="135" t="s">
        <v>6470</v>
      </c>
      <c r="O882" s="48" t="s">
        <v>4665</v>
      </c>
      <c r="P882" s="202">
        <f t="shared" si="75"/>
        <v>39023.01</v>
      </c>
      <c r="Q882" s="203">
        <f t="shared" si="76"/>
        <v>42447</v>
      </c>
      <c r="R882" s="204" t="str">
        <f t="shared" si="77"/>
        <v>2016OB000139</v>
      </c>
      <c r="S882" s="204" t="str">
        <f t="shared" si="78"/>
        <v>2016NE000070</v>
      </c>
      <c r="T882" s="204" t="str">
        <f t="shared" si="79"/>
        <v>PAGAMENTO PARA VIABILIZAR REPASSE DE RECURSOS FEM II/2014, PARA O MUNICIPIO DE SÃO JOAQUIM DO MONTE _x001A_PE, PLANO: REFORMA DA PRAÇA CORONEL JOAQUIM LIMA, 4º PARCELA, CONFORME CI Nº 023/2016 SGTG/FEM.</v>
      </c>
      <c r="V882" s="75" t="b">
        <f>A882='[1]FEM 2'!C882</f>
        <v>1</v>
      </c>
    </row>
    <row r="883" spans="1:22" ht="54" customHeight="1" x14ac:dyDescent="0.35">
      <c r="A883" s="133" t="s">
        <v>6471</v>
      </c>
      <c r="B883" s="132">
        <v>42450</v>
      </c>
      <c r="C883" s="133">
        <v>11</v>
      </c>
      <c r="D883" s="133" t="s">
        <v>1394</v>
      </c>
      <c r="E883" s="133" t="s">
        <v>6472</v>
      </c>
      <c r="F883" s="133" t="s">
        <v>3828</v>
      </c>
      <c r="G883" s="133" t="s">
        <v>6473</v>
      </c>
      <c r="H883" s="133" t="s">
        <v>1543</v>
      </c>
      <c r="I883" s="133" t="s">
        <v>974</v>
      </c>
      <c r="J883" s="417" t="s">
        <v>1544</v>
      </c>
      <c r="K883" s="134">
        <v>28416.73</v>
      </c>
      <c r="L883" s="135" t="s">
        <v>3663</v>
      </c>
      <c r="M883" s="135" t="s">
        <v>6474</v>
      </c>
      <c r="O883" s="48" t="s">
        <v>4665</v>
      </c>
      <c r="P883" s="202">
        <f t="shared" si="75"/>
        <v>28416.73</v>
      </c>
      <c r="Q883" s="203">
        <f t="shared" si="76"/>
        <v>42450</v>
      </c>
      <c r="R883" s="204" t="str">
        <f t="shared" si="77"/>
        <v>2016OB000141</v>
      </c>
      <c r="S883" s="204" t="str">
        <f t="shared" si="78"/>
        <v>2016NE000072</v>
      </c>
      <c r="T883" s="204" t="str">
        <f t="shared" si="79"/>
        <v>PAGAMENTO PARA VIABILIZAR REPASSE DE RECURSOS FEM II/2014, PARA O MUNICIPIO DE CARNAIBA-PE, PLANO: CONSTRUÇÃO DE MINI PONTES E BUEIROS, 4º PARCELA, CONFORME CI Nº 023/2016 SGTG/FEM.</v>
      </c>
      <c r="V883" s="75" t="b">
        <f>A883='[1]FEM 2'!C883</f>
        <v>1</v>
      </c>
    </row>
    <row r="884" spans="1:22" ht="54" customHeight="1" x14ac:dyDescent="0.35">
      <c r="A884" s="133" t="s">
        <v>6475</v>
      </c>
      <c r="B884" s="132">
        <v>42450</v>
      </c>
      <c r="C884" s="133">
        <v>11</v>
      </c>
      <c r="D884" s="133" t="s">
        <v>1394</v>
      </c>
      <c r="E884" s="133" t="s">
        <v>6476</v>
      </c>
      <c r="F884" s="133" t="s">
        <v>3828</v>
      </c>
      <c r="G884" s="133" t="s">
        <v>6477</v>
      </c>
      <c r="H884" s="133" t="s">
        <v>2350</v>
      </c>
      <c r="I884" s="133" t="s">
        <v>1176</v>
      </c>
      <c r="J884" s="417" t="s">
        <v>2351</v>
      </c>
      <c r="K884" s="134">
        <v>100036.93</v>
      </c>
      <c r="L884" s="135" t="s">
        <v>3634</v>
      </c>
      <c r="M884" s="135" t="s">
        <v>6478</v>
      </c>
      <c r="O884" s="48" t="s">
        <v>4665</v>
      </c>
      <c r="P884" s="243">
        <f t="shared" ref="P884:P890" si="80">K884</f>
        <v>100036.93</v>
      </c>
      <c r="Q884" s="244">
        <f t="shared" ref="Q884:Q890" si="81">B884</f>
        <v>42450</v>
      </c>
      <c r="R884" s="245" t="str">
        <f t="shared" ref="R884:R890" si="82">A884</f>
        <v>2016OB000142</v>
      </c>
      <c r="S884" s="245" t="str">
        <f t="shared" ref="S884:S890" si="83">G884</f>
        <v>2016NE000073</v>
      </c>
      <c r="T884" s="247" t="str">
        <f t="shared" ref="T884:T890" si="84">M884</f>
        <v>PAGAMENTO PARA VIABILIZAR REPASSE DE RECURSOS FEM II/2014, PARA O MUNICIPIO DE OROCO-PE, PLANO: PAVIMENTAÇÃO EM PARALELEPÍPEDO GRANÍTICO EM DIVERSAS RUAS DO MUNICÍPIO, 3º PARCELA, CONFORME CI Nº 023/2016 SGTG/FEM.</v>
      </c>
      <c r="V884" s="75" t="b">
        <f>A884='[1]FEM 2'!C884</f>
        <v>1</v>
      </c>
    </row>
    <row r="885" spans="1:22" ht="54" customHeight="1" x14ac:dyDescent="0.35">
      <c r="A885" s="133" t="s">
        <v>6479</v>
      </c>
      <c r="B885" s="132">
        <v>42450</v>
      </c>
      <c r="C885" s="133">
        <v>11</v>
      </c>
      <c r="D885" s="133" t="s">
        <v>1394</v>
      </c>
      <c r="E885" s="133" t="s">
        <v>6480</v>
      </c>
      <c r="F885" s="133" t="s">
        <v>3828</v>
      </c>
      <c r="G885" s="133" t="s">
        <v>6477</v>
      </c>
      <c r="H885" s="133" t="s">
        <v>2350</v>
      </c>
      <c r="I885" s="133" t="s">
        <v>1176</v>
      </c>
      <c r="J885" s="417" t="s">
        <v>2351</v>
      </c>
      <c r="K885" s="134">
        <v>100036.94</v>
      </c>
      <c r="L885" s="135" t="s">
        <v>3663</v>
      </c>
      <c r="M885" s="135" t="s">
        <v>6481</v>
      </c>
      <c r="O885" s="48" t="s">
        <v>4665</v>
      </c>
      <c r="P885" s="243">
        <f t="shared" si="80"/>
        <v>100036.94</v>
      </c>
      <c r="Q885" s="244">
        <f t="shared" si="81"/>
        <v>42450</v>
      </c>
      <c r="R885" s="245" t="str">
        <f t="shared" si="82"/>
        <v>2016OB000143</v>
      </c>
      <c r="S885" s="245" t="str">
        <f t="shared" si="83"/>
        <v>2016NE000073</v>
      </c>
      <c r="T885" s="246" t="str">
        <f t="shared" si="84"/>
        <v>PAGAMENTO PARA VIABILIZAR REPASSE DE RECURSOS FEM II/2014, PARA O MUNICIPIO DE OROCO-PE, PLANO: PAVIMENTAÇÃO EM PARALELEPÍPEDO GRANÍTICO EM DIVERSAS RUAS DO MUNICÍPIO, 4º PARECALA, CONFORME CI Nº 023/2016 SGTG/FEM.</v>
      </c>
      <c r="V885" s="75" t="b">
        <f>A885='[1]FEM 2'!C885</f>
        <v>1</v>
      </c>
    </row>
    <row r="886" spans="1:22" ht="54" customHeight="1" x14ac:dyDescent="0.35">
      <c r="A886" s="133" t="s">
        <v>6716</v>
      </c>
      <c r="B886" s="132">
        <v>42461</v>
      </c>
      <c r="C886" s="133">
        <v>11</v>
      </c>
      <c r="D886" s="133" t="s">
        <v>1394</v>
      </c>
      <c r="E886" s="133" t="s">
        <v>6717</v>
      </c>
      <c r="F886" s="133" t="s">
        <v>3880</v>
      </c>
      <c r="G886" s="133" t="s">
        <v>6718</v>
      </c>
      <c r="H886" s="133" t="s">
        <v>2925</v>
      </c>
      <c r="I886" s="133" t="s">
        <v>1282</v>
      </c>
      <c r="J886" s="417" t="s">
        <v>2926</v>
      </c>
      <c r="K886" s="134">
        <v>57216.72</v>
      </c>
      <c r="L886" s="135" t="s">
        <v>3205</v>
      </c>
      <c r="M886" s="135" t="s">
        <v>6719</v>
      </c>
      <c r="O886" s="48" t="s">
        <v>4665</v>
      </c>
      <c r="P886" s="243">
        <f t="shared" si="80"/>
        <v>57216.72</v>
      </c>
      <c r="Q886" s="244">
        <f t="shared" si="81"/>
        <v>42461</v>
      </c>
      <c r="R886" s="245" t="str">
        <f t="shared" si="82"/>
        <v>2016OB000151</v>
      </c>
      <c r="S886" s="245" t="str">
        <f t="shared" si="83"/>
        <v>2016NE000075</v>
      </c>
      <c r="T886" s="246" t="str">
        <f t="shared" si="84"/>
        <v>PAGAMENTO PARA VIABILIZAR REPASSE DE RECURSOS FEM II/2014, PARA O MUNICIPIO DE SÃO BENTO DO UNA-PE, PLANO:URBANIZAÇÃO E ILUMINAÇÃO DA AVENIDA OSVALDO CELSO MACIEL, 2º PARCELA, CONFORME CI Nº 026/2016 SGTG/FEM.</v>
      </c>
      <c r="V886" s="75" t="b">
        <f>A886='[1]FEM 2'!C886</f>
        <v>1</v>
      </c>
    </row>
    <row r="887" spans="1:22" ht="54" customHeight="1" x14ac:dyDescent="0.35">
      <c r="A887" s="133" t="s">
        <v>6720</v>
      </c>
      <c r="B887" s="132">
        <v>42461</v>
      </c>
      <c r="C887" s="133">
        <v>11</v>
      </c>
      <c r="D887" s="133" t="s">
        <v>1394</v>
      </c>
      <c r="E887" s="133" t="s">
        <v>6721</v>
      </c>
      <c r="F887" s="133" t="s">
        <v>3880</v>
      </c>
      <c r="G887" s="133" t="s">
        <v>6718</v>
      </c>
      <c r="H887" s="133" t="s">
        <v>2925</v>
      </c>
      <c r="I887" s="133" t="s">
        <v>1281</v>
      </c>
      <c r="J887" s="417" t="s">
        <v>2926</v>
      </c>
      <c r="K887" s="134">
        <v>428339.28</v>
      </c>
      <c r="L887" s="135" t="s">
        <v>3205</v>
      </c>
      <c r="M887" s="135" t="s">
        <v>6722</v>
      </c>
      <c r="O887" s="48" t="s">
        <v>4665</v>
      </c>
      <c r="P887" s="243">
        <f t="shared" si="80"/>
        <v>428339.28</v>
      </c>
      <c r="Q887" s="244">
        <f t="shared" si="81"/>
        <v>42461</v>
      </c>
      <c r="R887" s="245" t="str">
        <f t="shared" si="82"/>
        <v>2016OB000152</v>
      </c>
      <c r="S887" s="245" t="str">
        <f t="shared" si="83"/>
        <v>2016NE000075</v>
      </c>
      <c r="T887" s="246" t="str">
        <f t="shared" si="84"/>
        <v>PAGAMENTO PARA VIABILIZAR REPASSE DE RECURSOS DO FEM II/2014, PARA O MUNICIPIO DE SÃO BENTO DO UNA-PE, PLANO:PAVIMENTAÇÃO EM PARALELEPÍPEDOS GRANITICOS DE DIVERSAS RUAS, 2º PARCELA, CONFORME CI Nº 026/2016 SGTG/FEM.</v>
      </c>
      <c r="V887" s="75" t="b">
        <f>A887='[1]FEM 2'!C887</f>
        <v>1</v>
      </c>
    </row>
    <row r="888" spans="1:22" ht="54" customHeight="1" x14ac:dyDescent="0.35">
      <c r="A888" s="133" t="s">
        <v>6723</v>
      </c>
      <c r="B888" s="132">
        <v>42461</v>
      </c>
      <c r="C888" s="133">
        <v>11</v>
      </c>
      <c r="D888" s="133" t="s">
        <v>1394</v>
      </c>
      <c r="E888" s="133" t="s">
        <v>6724</v>
      </c>
      <c r="F888" s="133" t="s">
        <v>3880</v>
      </c>
      <c r="G888" s="133" t="s">
        <v>6725</v>
      </c>
      <c r="H888" s="133" t="s">
        <v>2301</v>
      </c>
      <c r="I888" s="133" t="s">
        <v>1124</v>
      </c>
      <c r="J888" s="417" t="s">
        <v>2302</v>
      </c>
      <c r="K888" s="134">
        <v>98629</v>
      </c>
      <c r="L888" s="135" t="s">
        <v>3205</v>
      </c>
      <c r="M888" s="135" t="s">
        <v>6726</v>
      </c>
      <c r="O888" s="48" t="s">
        <v>4665</v>
      </c>
      <c r="P888" s="243">
        <f t="shared" si="80"/>
        <v>98629</v>
      </c>
      <c r="Q888" s="244">
        <f t="shared" si="81"/>
        <v>42461</v>
      </c>
      <c r="R888" s="245" t="str">
        <f t="shared" si="82"/>
        <v>2016OB000153</v>
      </c>
      <c r="S888" s="245" t="str">
        <f t="shared" si="83"/>
        <v>2016NE000076</v>
      </c>
      <c r="T888" s="246" t="str">
        <f t="shared" si="84"/>
        <v>PAGAMENTO VIABILIZAR REPASSE DE RECURSOS FEM II/2014, PARA O MUNICIPIO DE JUREMA-PE, PLANO: REFORMA E RECUPEÇÃO DA ESCOLA MUNICIPAL PADRE IBIAPINA, 2º PARCELA, CONFORME CI Nº 026/2016 SGTG/FEM.</v>
      </c>
      <c r="V888" s="75" t="b">
        <f>A888='[1]FEM 2'!C888</f>
        <v>1</v>
      </c>
    </row>
    <row r="889" spans="1:22" ht="54" customHeight="1" x14ac:dyDescent="0.35">
      <c r="A889" s="133" t="s">
        <v>6727</v>
      </c>
      <c r="B889" s="132">
        <v>42461</v>
      </c>
      <c r="C889" s="133">
        <v>11</v>
      </c>
      <c r="D889" s="133" t="s">
        <v>1394</v>
      </c>
      <c r="E889" s="133" t="s">
        <v>6728</v>
      </c>
      <c r="F889" s="133" t="s">
        <v>3880</v>
      </c>
      <c r="G889" s="133" t="s">
        <v>6725</v>
      </c>
      <c r="H889" s="133" t="s">
        <v>2301</v>
      </c>
      <c r="I889" s="133" t="s">
        <v>1125</v>
      </c>
      <c r="J889" s="417" t="s">
        <v>2302</v>
      </c>
      <c r="K889" s="134">
        <v>39468.47</v>
      </c>
      <c r="L889" s="135" t="s">
        <v>3205</v>
      </c>
      <c r="M889" s="135" t="s">
        <v>6729</v>
      </c>
      <c r="O889" s="48" t="s">
        <v>4665</v>
      </c>
      <c r="P889" s="243">
        <f t="shared" si="80"/>
        <v>39468.47</v>
      </c>
      <c r="Q889" s="244">
        <f t="shared" si="81"/>
        <v>42461</v>
      </c>
      <c r="R889" s="245" t="str">
        <f t="shared" si="82"/>
        <v>2016OB000154</v>
      </c>
      <c r="S889" s="245" t="str">
        <f t="shared" si="83"/>
        <v>2016NE000076</v>
      </c>
      <c r="T889" s="246" t="str">
        <f t="shared" si="84"/>
        <v>PAGAMENTO PARA VIABILIZAR REPASSE DE RECURSOS FEM II/2014, PARA O MUNICIPIO DE JUREMA-PE, PLANO: REFORMA DO MERCADO DE CEREAIS DO MUNICIPIO 2º PARCELA, CONFORME CI Nº 026/2016 SGTG/FEM.</v>
      </c>
      <c r="V889" s="75" t="b">
        <f>A889='[1]FEM 2'!C889</f>
        <v>1</v>
      </c>
    </row>
    <row r="890" spans="1:22" ht="54" customHeight="1" x14ac:dyDescent="0.35">
      <c r="A890" s="133" t="s">
        <v>6730</v>
      </c>
      <c r="B890" s="132">
        <v>42461</v>
      </c>
      <c r="C890" s="133">
        <v>11</v>
      </c>
      <c r="D890" s="133" t="s">
        <v>1394</v>
      </c>
      <c r="E890" s="133" t="s">
        <v>6731</v>
      </c>
      <c r="F890" s="133" t="s">
        <v>3880</v>
      </c>
      <c r="G890" s="133" t="s">
        <v>6725</v>
      </c>
      <c r="H890" s="133" t="s">
        <v>2301</v>
      </c>
      <c r="I890" s="133" t="s">
        <v>1126</v>
      </c>
      <c r="J890" s="417" t="s">
        <v>2302</v>
      </c>
      <c r="K890" s="134">
        <v>27120.2</v>
      </c>
      <c r="L890" s="135" t="s">
        <v>3205</v>
      </c>
      <c r="M890" s="135" t="s">
        <v>6732</v>
      </c>
      <c r="O890" s="48" t="s">
        <v>4665</v>
      </c>
      <c r="P890" s="243">
        <f t="shared" si="80"/>
        <v>27120.2</v>
      </c>
      <c r="Q890" s="244">
        <f t="shared" si="81"/>
        <v>42461</v>
      </c>
      <c r="R890" s="245" t="str">
        <f t="shared" si="82"/>
        <v>2016OB000155</v>
      </c>
      <c r="S890" s="245" t="str">
        <f t="shared" si="83"/>
        <v>2016NE000076</v>
      </c>
      <c r="T890" s="246" t="str">
        <f t="shared" si="84"/>
        <v>PAGAMENTO PARA VIABILIZAR REPASSE DE RECURSOS FEM II/2014, PARA O MUNICIPIO DE JUREMA-PE, PLANO: REFORMA E AMPLIAÇÃO DA POLICLÍNICA MUNICIPAL, 2º PARCELA, CONFORME CI Nº 026/2016 SGTG/FEM.</v>
      </c>
      <c r="V890" s="75" t="b">
        <f>A890='[1]FEM 2'!C890</f>
        <v>1</v>
      </c>
    </row>
    <row r="891" spans="1:22" ht="54" customHeight="1" x14ac:dyDescent="0.35">
      <c r="A891" s="133" t="s">
        <v>6733</v>
      </c>
      <c r="B891" s="132">
        <v>42461</v>
      </c>
      <c r="C891" s="133">
        <v>11</v>
      </c>
      <c r="D891" s="133" t="s">
        <v>1394</v>
      </c>
      <c r="E891" s="133" t="s">
        <v>6734</v>
      </c>
      <c r="F891" s="133" t="s">
        <v>3880</v>
      </c>
      <c r="G891" s="133" t="s">
        <v>6725</v>
      </c>
      <c r="H891" s="133" t="s">
        <v>2301</v>
      </c>
      <c r="I891" s="133" t="s">
        <v>1127</v>
      </c>
      <c r="J891" s="417" t="s">
        <v>2302</v>
      </c>
      <c r="K891" s="134">
        <v>14901</v>
      </c>
      <c r="L891" s="135" t="s">
        <v>3205</v>
      </c>
      <c r="M891" s="135" t="s">
        <v>6735</v>
      </c>
      <c r="O891" s="201" t="s">
        <v>4665</v>
      </c>
      <c r="P891" s="299">
        <f t="shared" ref="P891:P907" si="85">K891</f>
        <v>14901</v>
      </c>
      <c r="Q891" s="300">
        <f t="shared" ref="Q891:Q907" si="86">B891</f>
        <v>42461</v>
      </c>
      <c r="R891" s="301" t="str">
        <f t="shared" ref="R891:R907" si="87">A891</f>
        <v>2016OB000156</v>
      </c>
      <c r="S891" s="301" t="str">
        <f t="shared" ref="S891:S907" si="88">G891</f>
        <v>2016NE000076</v>
      </c>
      <c r="T891" s="247" t="str">
        <f t="shared" ref="T891:T907" si="89">M891</f>
        <v>PAGAMENTO PARA VIABILIZAR REPASSE DE RECURSOS FEM II/2014, PARA O MUNICIPIO DE JUREMA-PE, PLANO: REFORMA DO AÇOUGUE PÚBLICO DE QUEIMADAS, 2º PARCELA, CONFORME CI Nº 026/2016 SGTG/FEM.</v>
      </c>
      <c r="V891" s="75" t="b">
        <f>A891='[1]FEM 2'!C891</f>
        <v>1</v>
      </c>
    </row>
    <row r="892" spans="1:22" ht="54" customHeight="1" x14ac:dyDescent="0.35">
      <c r="A892" s="133" t="s">
        <v>6736</v>
      </c>
      <c r="B892" s="132">
        <v>42461</v>
      </c>
      <c r="C892" s="133">
        <v>11</v>
      </c>
      <c r="D892" s="133" t="s">
        <v>1394</v>
      </c>
      <c r="E892" s="133" t="s">
        <v>6737</v>
      </c>
      <c r="F892" s="133" t="s">
        <v>3880</v>
      </c>
      <c r="G892" s="133" t="s">
        <v>6725</v>
      </c>
      <c r="H892" s="133" t="s">
        <v>2301</v>
      </c>
      <c r="I892" s="133" t="s">
        <v>1129</v>
      </c>
      <c r="J892" s="417" t="s">
        <v>2302</v>
      </c>
      <c r="K892" s="134">
        <v>45804.35</v>
      </c>
      <c r="L892" s="135" t="s">
        <v>3205</v>
      </c>
      <c r="M892" s="135" t="s">
        <v>6738</v>
      </c>
      <c r="O892" s="201" t="s">
        <v>4665</v>
      </c>
      <c r="P892" s="302">
        <f t="shared" si="85"/>
        <v>45804.35</v>
      </c>
      <c r="Q892" s="303">
        <f t="shared" si="86"/>
        <v>42461</v>
      </c>
      <c r="R892" s="304" t="str">
        <f t="shared" si="87"/>
        <v>2016OB000157</v>
      </c>
      <c r="S892" s="304" t="str">
        <f t="shared" si="88"/>
        <v>2016NE000076</v>
      </c>
      <c r="T892" s="305" t="str">
        <f t="shared" si="89"/>
        <v>PAGAMENTO PARA VIABILIZAR REPASSE DE RECURSOS FEM II/2014, PARA O MUNICIPIO DE JUREMA-PE, PLANO: REFORMA DO PRÉDIO SEDE DA PREFEITURA, CONFORME CI Nº 026/2016 SGTG/FEM.</v>
      </c>
      <c r="V892" s="75" t="b">
        <f>A892='[1]FEM 2'!C892</f>
        <v>1</v>
      </c>
    </row>
    <row r="893" spans="1:22" ht="54" customHeight="1" x14ac:dyDescent="0.35">
      <c r="A893" s="133" t="s">
        <v>6739</v>
      </c>
      <c r="B893" s="132">
        <v>42461</v>
      </c>
      <c r="C893" s="133">
        <v>12</v>
      </c>
      <c r="D893" s="133" t="s">
        <v>1394</v>
      </c>
      <c r="E893" s="133" t="s">
        <v>6740</v>
      </c>
      <c r="F893" s="133" t="s">
        <v>3880</v>
      </c>
      <c r="G893" s="133" t="s">
        <v>6741</v>
      </c>
      <c r="H893" s="133" t="s">
        <v>1979</v>
      </c>
      <c r="I893" s="133" t="s">
        <v>1139</v>
      </c>
      <c r="J893" s="417" t="s">
        <v>1980</v>
      </c>
      <c r="K893" s="134">
        <v>318574.01</v>
      </c>
      <c r="L893" s="135" t="s">
        <v>3205</v>
      </c>
      <c r="M893" s="135" t="s">
        <v>6742</v>
      </c>
      <c r="O893" s="201" t="s">
        <v>4665</v>
      </c>
      <c r="P893" s="302">
        <f t="shared" si="85"/>
        <v>318574.01</v>
      </c>
      <c r="Q893" s="303">
        <f t="shared" si="86"/>
        <v>42461</v>
      </c>
      <c r="R893" s="304" t="str">
        <f t="shared" si="87"/>
        <v>2016OB000158</v>
      </c>
      <c r="S893" s="304" t="str">
        <f t="shared" si="88"/>
        <v>2016NE000077</v>
      </c>
      <c r="T893" s="305" t="str">
        <f t="shared" si="89"/>
        <v>PAGAMENTO PARA VIABILIZAR REPASSE DE RECURSOS FEM II/2014, PARA O MUNICIPIO DE LAJEDO-PE, PLANO: MELHORIA DA INFRAESTRUTURA URBANA COM PAVIMENTAÇÃO EM PARALELEPÍPEDOS GRANITICOS, 2º PARCELA, CONFORME CI Nº 026/2016 SGTG/FEM.</v>
      </c>
      <c r="V893" s="75" t="b">
        <f>A893='[1]FEM 2'!C893</f>
        <v>1</v>
      </c>
    </row>
    <row r="894" spans="1:22" ht="54" customHeight="1" x14ac:dyDescent="0.35">
      <c r="A894" s="133" t="s">
        <v>6743</v>
      </c>
      <c r="B894" s="132">
        <v>42461</v>
      </c>
      <c r="C894" s="133">
        <v>12</v>
      </c>
      <c r="D894" s="133" t="s">
        <v>1394</v>
      </c>
      <c r="E894" s="133" t="s">
        <v>6744</v>
      </c>
      <c r="F894" s="133" t="s">
        <v>3880</v>
      </c>
      <c r="G894" s="133" t="s">
        <v>6741</v>
      </c>
      <c r="H894" s="133" t="s">
        <v>1979</v>
      </c>
      <c r="I894" s="133" t="s">
        <v>1140</v>
      </c>
      <c r="J894" s="417" t="s">
        <v>1980</v>
      </c>
      <c r="K894" s="134">
        <v>43589.13</v>
      </c>
      <c r="L894" s="135" t="s">
        <v>3205</v>
      </c>
      <c r="M894" s="135" t="s">
        <v>6745</v>
      </c>
      <c r="O894" s="201" t="s">
        <v>4665</v>
      </c>
      <c r="P894" s="302">
        <f t="shared" si="85"/>
        <v>43589.13</v>
      </c>
      <c r="Q894" s="303">
        <f t="shared" si="86"/>
        <v>42461</v>
      </c>
      <c r="R894" s="304" t="str">
        <f t="shared" si="87"/>
        <v>2016OB000159</v>
      </c>
      <c r="S894" s="304" t="str">
        <f t="shared" si="88"/>
        <v>2016NE000077</v>
      </c>
      <c r="T894" s="305" t="str">
        <f t="shared" si="89"/>
        <v>PAGAMENTO PARA VIABILIZAR REPASSE DE RECURSOS FEM II/2014, PARA O MUNICIPIO DE LAJEDO-PE, PLANO: MELHORIA DO ACESSO DA AVENIDA 19 DE MAIO, 2º PARCELA, CONFORME CI Nº 026/2016 SGTG/FEM.</v>
      </c>
      <c r="V894" s="75" t="b">
        <f>A894='[1]FEM 2'!C894</f>
        <v>1</v>
      </c>
    </row>
    <row r="895" spans="1:22" ht="54" customHeight="1" x14ac:dyDescent="0.35">
      <c r="A895" s="133" t="s">
        <v>6746</v>
      </c>
      <c r="B895" s="132">
        <v>42461</v>
      </c>
      <c r="C895" s="133">
        <v>11</v>
      </c>
      <c r="D895" s="133" t="s">
        <v>1394</v>
      </c>
      <c r="E895" s="133" t="s">
        <v>6747</v>
      </c>
      <c r="F895" s="133" t="s">
        <v>3880</v>
      </c>
      <c r="G895" s="133" t="s">
        <v>6748</v>
      </c>
      <c r="H895" s="133" t="s">
        <v>3138</v>
      </c>
      <c r="I895" s="133" t="s">
        <v>1132</v>
      </c>
      <c r="J895" s="417" t="s">
        <v>3139</v>
      </c>
      <c r="K895" s="134">
        <v>224283.69</v>
      </c>
      <c r="L895" s="135" t="s">
        <v>3205</v>
      </c>
      <c r="M895" s="135" t="s">
        <v>6749</v>
      </c>
      <c r="O895" s="201" t="s">
        <v>4665</v>
      </c>
      <c r="P895" s="302">
        <f t="shared" si="85"/>
        <v>224283.69</v>
      </c>
      <c r="Q895" s="303">
        <f t="shared" si="86"/>
        <v>42461</v>
      </c>
      <c r="R895" s="304" t="str">
        <f t="shared" si="87"/>
        <v>2016OB000160</v>
      </c>
      <c r="S895" s="304" t="str">
        <f t="shared" si="88"/>
        <v>2016NE000078</v>
      </c>
      <c r="T895" s="305" t="str">
        <f t="shared" si="89"/>
        <v>PAGAMENTO PARA VIABILIZAR REPASSE DE RECURSOS FEM II/2014, PARA O MUNICIPIO DE LAGOA DO CARRO/PE, PLANO:PAVIMENTAÇÃO EM PARALELEPÍPEDOS GRANÍTICOS, DRENAGEM E SINALIZAÇÃO DE DIVERSAS RUAS, 2º PARCELA, CONFORME CI Nº 026/2016 SGTG/FEM.</v>
      </c>
      <c r="V895" s="75" t="b">
        <f>A895='[1]FEM 2'!C895</f>
        <v>1</v>
      </c>
    </row>
    <row r="896" spans="1:22" ht="54" customHeight="1" x14ac:dyDescent="0.35">
      <c r="A896" s="133" t="s">
        <v>6750</v>
      </c>
      <c r="B896" s="132">
        <v>42464</v>
      </c>
      <c r="C896" s="133">
        <v>11</v>
      </c>
      <c r="D896" s="133" t="s">
        <v>1394</v>
      </c>
      <c r="E896" s="133" t="s">
        <v>6751</v>
      </c>
      <c r="F896" s="133" t="s">
        <v>6752</v>
      </c>
      <c r="G896" s="133" t="s">
        <v>6753</v>
      </c>
      <c r="H896" s="133" t="s">
        <v>2391</v>
      </c>
      <c r="I896" s="133" t="s">
        <v>1190</v>
      </c>
      <c r="J896" s="417" t="s">
        <v>2392</v>
      </c>
      <c r="K896" s="134">
        <v>57866.55</v>
      </c>
      <c r="L896" s="135" t="s">
        <v>3663</v>
      </c>
      <c r="M896" s="135" t="s">
        <v>6754</v>
      </c>
      <c r="O896" s="201" t="s">
        <v>4665</v>
      </c>
      <c r="P896" s="302">
        <f t="shared" si="85"/>
        <v>57866.55</v>
      </c>
      <c r="Q896" s="303">
        <f t="shared" si="86"/>
        <v>42464</v>
      </c>
      <c r="R896" s="304" t="str">
        <f t="shared" si="87"/>
        <v>2016OB000162</v>
      </c>
      <c r="S896" s="304" t="str">
        <f t="shared" si="88"/>
        <v>2016NE000080</v>
      </c>
      <c r="T896" s="305" t="str">
        <f t="shared" si="89"/>
        <v>PAGAMENTO PARA VIABILIZAR REPASSE DE RECURSOS FEM II/2014, PARA O MUNICIPIO DE PANELAS/PE, PLANO: REQUALIFICAÇÃO DA PRAÇA MANOEL BORBA ( EDUARDO CAMPOS), 4º PARCELA, CONFORME CI Nº 028/2016 SGTG/FEM.</v>
      </c>
      <c r="V896" s="75" t="b">
        <f>A896='[1]FEM 2'!C896</f>
        <v>1</v>
      </c>
    </row>
    <row r="897" spans="1:22" ht="54" customHeight="1" x14ac:dyDescent="0.35">
      <c r="A897" s="133" t="s">
        <v>6755</v>
      </c>
      <c r="B897" s="132">
        <v>42464</v>
      </c>
      <c r="C897" s="133">
        <v>12</v>
      </c>
      <c r="D897" s="133" t="s">
        <v>1394</v>
      </c>
      <c r="E897" s="133" t="s">
        <v>6756</v>
      </c>
      <c r="F897" s="133" t="s">
        <v>6752</v>
      </c>
      <c r="G897" s="133" t="s">
        <v>6757</v>
      </c>
      <c r="H897" s="133" t="s">
        <v>2277</v>
      </c>
      <c r="I897" s="133" t="s">
        <v>1118</v>
      </c>
      <c r="J897" s="417" t="s">
        <v>2278</v>
      </c>
      <c r="K897" s="134">
        <v>68323.13</v>
      </c>
      <c r="L897" s="135" t="s">
        <v>3634</v>
      </c>
      <c r="M897" s="135" t="s">
        <v>6758</v>
      </c>
      <c r="O897" s="201" t="s">
        <v>4665</v>
      </c>
      <c r="P897" s="302">
        <f t="shared" si="85"/>
        <v>68323.13</v>
      </c>
      <c r="Q897" s="303">
        <f t="shared" si="86"/>
        <v>42464</v>
      </c>
      <c r="R897" s="304" t="str">
        <f t="shared" si="87"/>
        <v>2016OB000163</v>
      </c>
      <c r="S897" s="304" t="str">
        <f t="shared" si="88"/>
        <v>2016NE000081</v>
      </c>
      <c r="T897" s="305" t="str">
        <f t="shared" si="89"/>
        <v>PAGAMENTO PARA VIABILIZAR REPASSE DE RECURSOS FEM II/2014, PARA O MUNICIPIO DE JUPI/PE, PLANO: MELHORIA E AMPLIAÇÃO DO HOSPITAL CLAUDINA TEXEIRA, 3º PARCELA, CONFORME CI Nº 028/2016 SGTG/FEM.</v>
      </c>
      <c r="V897" s="75" t="b">
        <f>A897='[1]FEM 2'!C897</f>
        <v>1</v>
      </c>
    </row>
    <row r="898" spans="1:22" ht="54" customHeight="1" x14ac:dyDescent="0.35">
      <c r="A898" s="133" t="s">
        <v>6759</v>
      </c>
      <c r="B898" s="132">
        <v>42464</v>
      </c>
      <c r="C898" s="133">
        <v>12</v>
      </c>
      <c r="D898" s="133" t="s">
        <v>1394</v>
      </c>
      <c r="E898" s="133" t="s">
        <v>6760</v>
      </c>
      <c r="F898" s="133" t="s">
        <v>6752</v>
      </c>
      <c r="G898" s="133" t="s">
        <v>6761</v>
      </c>
      <c r="H898" s="133" t="s">
        <v>2578</v>
      </c>
      <c r="I898" s="133" t="s">
        <v>1252</v>
      </c>
      <c r="J898" s="417" t="s">
        <v>2579</v>
      </c>
      <c r="K898" s="134">
        <v>45000.24</v>
      </c>
      <c r="L898" s="135" t="s">
        <v>3634</v>
      </c>
      <c r="M898" s="135" t="s">
        <v>6762</v>
      </c>
      <c r="O898" s="201" t="s">
        <v>4665</v>
      </c>
      <c r="P898" s="302">
        <f t="shared" si="85"/>
        <v>45000.24</v>
      </c>
      <c r="Q898" s="303">
        <f t="shared" si="86"/>
        <v>42464</v>
      </c>
      <c r="R898" s="304" t="str">
        <f t="shared" si="87"/>
        <v>2016OB000164</v>
      </c>
      <c r="S898" s="304" t="str">
        <f t="shared" si="88"/>
        <v>2016NE000082</v>
      </c>
      <c r="T898" s="305" t="str">
        <f t="shared" si="89"/>
        <v>PAGAMENTO PARA VIABILIZAR REPASSE DE RECURSOS FEM II/2014, PARA O MUNICIPIO DE SALGUEIRO/PE, PLANO: RECAPEAMENTO ASFÁLTICO (CBUQ) EM RUAS PAVIMENTADAS COM PARALELEPÍPEDOS, 3º PARCELA, CONFORME CI Nº 028/2016 SGTG/FEM.</v>
      </c>
      <c r="V898" s="75" t="b">
        <f>A898='[1]FEM 2'!C898</f>
        <v>1</v>
      </c>
    </row>
    <row r="899" spans="1:22" ht="54" customHeight="1" x14ac:dyDescent="0.35">
      <c r="A899" s="133" t="s">
        <v>6763</v>
      </c>
      <c r="B899" s="132">
        <v>42464</v>
      </c>
      <c r="C899" s="133">
        <v>12</v>
      </c>
      <c r="D899" s="133" t="s">
        <v>1394</v>
      </c>
      <c r="E899" s="133" t="s">
        <v>6764</v>
      </c>
      <c r="F899" s="133" t="s">
        <v>6752</v>
      </c>
      <c r="G899" s="133" t="s">
        <v>6761</v>
      </c>
      <c r="H899" s="133" t="s">
        <v>2578</v>
      </c>
      <c r="I899" s="133" t="s">
        <v>1252</v>
      </c>
      <c r="J899" s="417" t="s">
        <v>2579</v>
      </c>
      <c r="K899" s="134">
        <v>45000.33</v>
      </c>
      <c r="L899" s="135" t="s">
        <v>3663</v>
      </c>
      <c r="M899" s="135" t="s">
        <v>6765</v>
      </c>
      <c r="O899" s="201" t="s">
        <v>4665</v>
      </c>
      <c r="P899" s="302">
        <f t="shared" si="85"/>
        <v>45000.33</v>
      </c>
      <c r="Q899" s="303">
        <f t="shared" si="86"/>
        <v>42464</v>
      </c>
      <c r="R899" s="304" t="str">
        <f t="shared" si="87"/>
        <v>2016OB000165</v>
      </c>
      <c r="S899" s="304" t="str">
        <f t="shared" si="88"/>
        <v>2016NE000082</v>
      </c>
      <c r="T899" s="305" t="str">
        <f t="shared" si="89"/>
        <v>PAGAMENTO PARA VIABILIZAR REPASSE DE RECURSOS FEM II/2014, PARA O MUNICIPIO DE SALGUEIRO/PE, PLANO: RECAPEAMENTO ASFÁLTICO (CBUQ) EM RUAS PAVIMENTADAS COM PARALELEPÍPEDOS, 4º PARCELA, CONFORME CI Nº 028/2016 SGTG/FEM.</v>
      </c>
      <c r="V899" s="75" t="b">
        <f>A899='[1]FEM 2'!C899</f>
        <v>1</v>
      </c>
    </row>
    <row r="900" spans="1:22" ht="54" customHeight="1" x14ac:dyDescent="0.35">
      <c r="A900" s="133" t="s">
        <v>6766</v>
      </c>
      <c r="B900" s="132">
        <v>42464</v>
      </c>
      <c r="C900" s="133">
        <v>11</v>
      </c>
      <c r="D900" s="133" t="s">
        <v>1394</v>
      </c>
      <c r="E900" s="133" t="s">
        <v>6767</v>
      </c>
      <c r="F900" s="133" t="s">
        <v>6752</v>
      </c>
      <c r="G900" s="133" t="s">
        <v>6768</v>
      </c>
      <c r="H900" s="133" t="s">
        <v>2733</v>
      </c>
      <c r="I900" s="133" t="s">
        <v>1310</v>
      </c>
      <c r="J900" s="417" t="s">
        <v>2734</v>
      </c>
      <c r="K900" s="134">
        <v>181131.97</v>
      </c>
      <c r="L900" s="135" t="s">
        <v>3663</v>
      </c>
      <c r="M900" s="135" t="s">
        <v>6769</v>
      </c>
      <c r="O900" s="201" t="s">
        <v>4665</v>
      </c>
      <c r="P900" s="302">
        <f t="shared" si="85"/>
        <v>181131.97</v>
      </c>
      <c r="Q900" s="303">
        <f t="shared" si="86"/>
        <v>42464</v>
      </c>
      <c r="R900" s="304" t="str">
        <f t="shared" si="87"/>
        <v>2016OB000166</v>
      </c>
      <c r="S900" s="304" t="str">
        <f t="shared" si="88"/>
        <v>2016NE000084</v>
      </c>
      <c r="T900" s="305" t="str">
        <f t="shared" si="89"/>
        <v>PAGAMENTO PARA VIABILIZAR REPASSE DE RECURSOS FEM II/2014, PARA O MUNICIPIO DE SERRITA/PE, PLANO:PAVIMENTAÇÃO ASFALTICA NA RUA AMANCIO HORACIO E AVENIDA MAVIAEL DA FRANCA SAMPAIO, PAVIMENTAÇÃO EM PARALELEPIDODOS NAS VILAS DE JUA E IPUEIRA, 4º PARCELA, CONFORME CI Nº 028/2016 SGTG/FEM.</v>
      </c>
      <c r="V900" s="75" t="b">
        <f>A900='[1]FEM 2'!C900</f>
        <v>1</v>
      </c>
    </row>
    <row r="901" spans="1:22" ht="54" customHeight="1" x14ac:dyDescent="0.35">
      <c r="A901" s="133" t="s">
        <v>6770</v>
      </c>
      <c r="B901" s="132">
        <v>42464</v>
      </c>
      <c r="C901" s="133">
        <v>11</v>
      </c>
      <c r="D901" s="133" t="s">
        <v>1394</v>
      </c>
      <c r="E901" s="133" t="s">
        <v>6771</v>
      </c>
      <c r="F901" s="133" t="s">
        <v>6752</v>
      </c>
      <c r="G901" s="133" t="s">
        <v>6772</v>
      </c>
      <c r="H901" s="133" t="s">
        <v>1555</v>
      </c>
      <c r="I901" s="133" t="s">
        <v>976</v>
      </c>
      <c r="J901" s="417" t="s">
        <v>1556</v>
      </c>
      <c r="K901" s="134">
        <v>67907.09</v>
      </c>
      <c r="L901" s="135" t="s">
        <v>3634</v>
      </c>
      <c r="M901" s="135" t="s">
        <v>6773</v>
      </c>
      <c r="O901" s="201" t="s">
        <v>4665</v>
      </c>
      <c r="P901" s="302">
        <f t="shared" si="85"/>
        <v>67907.09</v>
      </c>
      <c r="Q901" s="303">
        <f t="shared" si="86"/>
        <v>42464</v>
      </c>
      <c r="R901" s="304" t="str">
        <f t="shared" si="87"/>
        <v>2016OB000167</v>
      </c>
      <c r="S901" s="304" t="str">
        <f t="shared" si="88"/>
        <v>2016NE000085</v>
      </c>
      <c r="T901" s="305" t="str">
        <f t="shared" si="89"/>
        <v>PAGAMENTO PARA VIABILIZAR REPASSE DE RECURSOS FEM II/2014, PARA O MUNICIPIO CARNAUBEIRA DA PENHA/PE, PLANO: ILUMINAÇÃO DO ACESSO PRINCIPAL DA CIDADE, 3º PARCELA, CONFORME CI Nº 028/2016 SGTG/FEM.</v>
      </c>
      <c r="V901" s="75" t="b">
        <f>A901='[1]FEM 2'!C901</f>
        <v>1</v>
      </c>
    </row>
    <row r="902" spans="1:22" ht="54" customHeight="1" x14ac:dyDescent="0.35">
      <c r="A902" s="133" t="s">
        <v>6774</v>
      </c>
      <c r="B902" s="132">
        <v>42464</v>
      </c>
      <c r="C902" s="133">
        <v>11</v>
      </c>
      <c r="D902" s="133" t="s">
        <v>1394</v>
      </c>
      <c r="E902" s="133" t="s">
        <v>6775</v>
      </c>
      <c r="F902" s="133" t="s">
        <v>6752</v>
      </c>
      <c r="G902" s="133" t="s">
        <v>4780</v>
      </c>
      <c r="H902" s="133" t="s">
        <v>2828</v>
      </c>
      <c r="I902" s="133" t="s">
        <v>1261</v>
      </c>
      <c r="J902" s="417" t="s">
        <v>2829</v>
      </c>
      <c r="K902" s="134">
        <v>14121.11</v>
      </c>
      <c r="L902" s="135" t="s">
        <v>3634</v>
      </c>
      <c r="M902" s="135" t="s">
        <v>6776</v>
      </c>
      <c r="O902" s="201" t="s">
        <v>4665</v>
      </c>
      <c r="P902" s="302">
        <f t="shared" si="85"/>
        <v>14121.11</v>
      </c>
      <c r="Q902" s="303">
        <f t="shared" si="86"/>
        <v>42464</v>
      </c>
      <c r="R902" s="304" t="str">
        <f t="shared" si="87"/>
        <v>2016OB000168</v>
      </c>
      <c r="S902" s="304" t="str">
        <f t="shared" si="88"/>
        <v>2016NE000013</v>
      </c>
      <c r="T902" s="305" t="str">
        <f t="shared" si="89"/>
        <v>PAGAMENTO PARA VIABILIZAR REPASSE DE RECURSOS FEM II/2014, PARA O MUNICIPIO DE SANTA CRUZ DA BAIXA VERDA/PE, PLANO: REFORMA E AMPLIAÇÃO DA PRAÇA CENTRAL DO DISTRITO DE JATIÚCA, 3º PARCELA, CONFORME CI Nº 028/2016 SGTG/FEM</v>
      </c>
      <c r="V902" s="75" t="b">
        <f>A902='[1]FEM 2'!C902</f>
        <v>1</v>
      </c>
    </row>
    <row r="903" spans="1:22" ht="54" customHeight="1" x14ac:dyDescent="0.35">
      <c r="A903" s="133" t="s">
        <v>6777</v>
      </c>
      <c r="B903" s="132">
        <v>42464</v>
      </c>
      <c r="C903" s="133">
        <v>11</v>
      </c>
      <c r="D903" s="133" t="s">
        <v>1394</v>
      </c>
      <c r="E903" s="133" t="s">
        <v>6778</v>
      </c>
      <c r="F903" s="133" t="s">
        <v>6752</v>
      </c>
      <c r="G903" s="133" t="s">
        <v>6779</v>
      </c>
      <c r="H903" s="133" t="s">
        <v>2113</v>
      </c>
      <c r="I903" s="133" t="s">
        <v>1101</v>
      </c>
      <c r="J903" s="417" t="s">
        <v>2114</v>
      </c>
      <c r="K903" s="134">
        <v>85935.54</v>
      </c>
      <c r="L903" s="135" t="s">
        <v>3663</v>
      </c>
      <c r="M903" s="135" t="s">
        <v>6780</v>
      </c>
      <c r="O903" s="201" t="s">
        <v>4665</v>
      </c>
      <c r="P903" s="302">
        <f t="shared" si="85"/>
        <v>85935.54</v>
      </c>
      <c r="Q903" s="303">
        <f t="shared" si="86"/>
        <v>42464</v>
      </c>
      <c r="R903" s="304" t="str">
        <f t="shared" si="87"/>
        <v>2016OB000169</v>
      </c>
      <c r="S903" s="304" t="str">
        <f t="shared" si="88"/>
        <v>2016NE000087</v>
      </c>
      <c r="T903" s="305" t="str">
        <f t="shared" si="89"/>
        <v>PAGAMENTO PARA VIABILIZAR REPASSE DE RECURSOS FEM II/2014, PARA O MUNICIPIO DE ITAPETIM/PE, PLANO: CONSTRUÇÃO DA PRAÇA DO CONJUNTO HABITACIONAL GOVERNADOR MIGUEL ARRAES DE ALENCAR, 4º PARCELA, CONFORME CI Nº 028/2016 SGTG/FEM.</v>
      </c>
      <c r="V903" s="75" t="b">
        <f>A903='[1]FEM 2'!C903</f>
        <v>1</v>
      </c>
    </row>
    <row r="904" spans="1:22" ht="54" customHeight="1" x14ac:dyDescent="0.35">
      <c r="A904" s="133" t="s">
        <v>6781</v>
      </c>
      <c r="B904" s="132">
        <v>42464</v>
      </c>
      <c r="C904" s="133">
        <v>11</v>
      </c>
      <c r="D904" s="133" t="s">
        <v>1394</v>
      </c>
      <c r="E904" s="133" t="s">
        <v>6782</v>
      </c>
      <c r="F904" s="133" t="s">
        <v>6752</v>
      </c>
      <c r="G904" s="133" t="s">
        <v>4810</v>
      </c>
      <c r="H904" s="133" t="s">
        <v>2683</v>
      </c>
      <c r="I904" s="133" t="s">
        <v>1345</v>
      </c>
      <c r="J904" s="417" t="s">
        <v>2684</v>
      </c>
      <c r="K904" s="134">
        <v>19123.37</v>
      </c>
      <c r="L904" s="135" t="s">
        <v>3663</v>
      </c>
      <c r="M904" s="135" t="s">
        <v>6783</v>
      </c>
      <c r="O904" s="201" t="s">
        <v>4665</v>
      </c>
      <c r="P904" s="302">
        <f t="shared" si="85"/>
        <v>19123.37</v>
      </c>
      <c r="Q904" s="303">
        <f t="shared" si="86"/>
        <v>42464</v>
      </c>
      <c r="R904" s="304" t="str">
        <f t="shared" si="87"/>
        <v>2016OB000170</v>
      </c>
      <c r="S904" s="304" t="str">
        <f t="shared" si="88"/>
        <v>2016NE000021</v>
      </c>
      <c r="T904" s="305" t="str">
        <f t="shared" si="89"/>
        <v>PAGAMENTO PARA VIABILIZAR REPASSE DE RECURSOS FEM II/2014, PARA O MUNICIPIO DE TRIUNFO/PE, PLANO: PAVIMENTAÇÃO EM PARALELEPÍPEDOS GRANÍTICOS NA RUA SEBASTIÃO MARTINS E RUA PROJETADA, CONFORME CI Nº 028/2016 SGTG/FEM.</v>
      </c>
      <c r="V904" s="75" t="b">
        <f>A904='[1]FEM 2'!C904</f>
        <v>1</v>
      </c>
    </row>
    <row r="905" spans="1:22" ht="54" customHeight="1" x14ac:dyDescent="0.35">
      <c r="A905" s="133" t="s">
        <v>6784</v>
      </c>
      <c r="B905" s="132">
        <v>42464</v>
      </c>
      <c r="C905" s="133">
        <v>11</v>
      </c>
      <c r="D905" s="133" t="s">
        <v>1394</v>
      </c>
      <c r="E905" s="133" t="s">
        <v>6785</v>
      </c>
      <c r="F905" s="133" t="s">
        <v>6752</v>
      </c>
      <c r="G905" s="133" t="s">
        <v>6786</v>
      </c>
      <c r="H905" s="133" t="s">
        <v>1666</v>
      </c>
      <c r="I905" s="133" t="s">
        <v>996</v>
      </c>
      <c r="J905" s="417" t="s">
        <v>1667</v>
      </c>
      <c r="K905" s="134">
        <v>206300.09</v>
      </c>
      <c r="L905" s="135" t="s">
        <v>3634</v>
      </c>
      <c r="M905" s="135" t="s">
        <v>6787</v>
      </c>
      <c r="O905" s="201" t="s">
        <v>4665</v>
      </c>
      <c r="P905" s="302">
        <f t="shared" si="85"/>
        <v>206300.09</v>
      </c>
      <c r="Q905" s="303">
        <f t="shared" si="86"/>
        <v>42464</v>
      </c>
      <c r="R905" s="304" t="str">
        <f t="shared" si="87"/>
        <v>2016OB000171</v>
      </c>
      <c r="S905" s="304" t="str">
        <f t="shared" si="88"/>
        <v>2016NE000089</v>
      </c>
      <c r="T905" s="305" t="str">
        <f t="shared" si="89"/>
        <v>PAGAMENTO PARA VIABILIZAR REPASSE DE RECURSOS FEM II/2014, PARA O MUNICIPIO DE CONDADO/PE, PLANO: PAVIMENTAÇÃO DE RUAS DO MUNICÍPIO, 3º PARCELA, CONFORME CI Nº 028/2016 SGTG/FEM.</v>
      </c>
      <c r="V905" s="75" t="b">
        <f>A905='[1]FEM 2'!C905</f>
        <v>1</v>
      </c>
    </row>
    <row r="906" spans="1:22" ht="54" customHeight="1" x14ac:dyDescent="0.35">
      <c r="A906" s="133" t="s">
        <v>6788</v>
      </c>
      <c r="B906" s="132">
        <v>42466</v>
      </c>
      <c r="C906" s="133">
        <v>12</v>
      </c>
      <c r="D906" s="133" t="s">
        <v>1394</v>
      </c>
      <c r="E906" s="133" t="s">
        <v>6789</v>
      </c>
      <c r="F906" s="133" t="s">
        <v>3903</v>
      </c>
      <c r="G906" s="133" t="s">
        <v>6790</v>
      </c>
      <c r="H906" s="133" t="s">
        <v>2128</v>
      </c>
      <c r="I906" s="133" t="s">
        <v>6791</v>
      </c>
      <c r="J906" s="417" t="s">
        <v>2129</v>
      </c>
      <c r="K906" s="134">
        <v>118207.24</v>
      </c>
      <c r="L906" s="135" t="s">
        <v>3205</v>
      </c>
      <c r="M906" s="135" t="s">
        <v>6792</v>
      </c>
      <c r="O906" s="201" t="s">
        <v>4665</v>
      </c>
      <c r="P906" s="302">
        <f t="shared" si="85"/>
        <v>118207.24</v>
      </c>
      <c r="Q906" s="303">
        <f t="shared" si="86"/>
        <v>42466</v>
      </c>
      <c r="R906" s="304" t="str">
        <f t="shared" si="87"/>
        <v>2016OB000173</v>
      </c>
      <c r="S906" s="304" t="str">
        <f t="shared" si="88"/>
        <v>2016NE000091</v>
      </c>
      <c r="T906" s="305" t="str">
        <f t="shared" si="89"/>
        <v>PAGAMENTO P/VIABILIZAR REPASSE DE RECURSOS FEM II-2014 AO MUNICIPIO DE PAUDALHO/PE.REF.A 2ª PARCELA.CONSTRUÇÃO DA PASSAGEM MOLHADA SOBRE O RIO CAPIBARIBE.CONFORME CI Nº 88/ 2016 SEAM</v>
      </c>
      <c r="V906" s="75" t="b">
        <f>A906='[1]FEM 2'!C906</f>
        <v>1</v>
      </c>
    </row>
    <row r="907" spans="1:22" ht="54" customHeight="1" x14ac:dyDescent="0.35">
      <c r="A907" s="133" t="s">
        <v>6793</v>
      </c>
      <c r="B907" s="132">
        <v>42466</v>
      </c>
      <c r="C907" s="133">
        <v>12</v>
      </c>
      <c r="D907" s="133" t="s">
        <v>1394</v>
      </c>
      <c r="E907" s="133" t="s">
        <v>6794</v>
      </c>
      <c r="F907" s="133" t="s">
        <v>3903</v>
      </c>
      <c r="G907" s="133" t="s">
        <v>6790</v>
      </c>
      <c r="H907" s="133" t="s">
        <v>2128</v>
      </c>
      <c r="I907" s="133" t="s">
        <v>6795</v>
      </c>
      <c r="J907" s="417" t="s">
        <v>2129</v>
      </c>
      <c r="K907" s="134">
        <v>76660.63</v>
      </c>
      <c r="L907" s="135" t="s">
        <v>3205</v>
      </c>
      <c r="M907" s="135" t="s">
        <v>6796</v>
      </c>
      <c r="O907" s="201" t="s">
        <v>4665</v>
      </c>
      <c r="P907" s="302">
        <f t="shared" si="85"/>
        <v>76660.63</v>
      </c>
      <c r="Q907" s="303">
        <f t="shared" si="86"/>
        <v>42466</v>
      </c>
      <c r="R907" s="304" t="str">
        <f t="shared" si="87"/>
        <v>2016OB000174</v>
      </c>
      <c r="S907" s="304" t="str">
        <f t="shared" si="88"/>
        <v>2016NE000091</v>
      </c>
      <c r="T907" s="305" t="str">
        <f t="shared" si="89"/>
        <v>PAGAMENTO P/VIABILIZAR REPASSE DE RECURSOS FEM II-2014 AO MUNICIPIO DE PAUDALHO/PE.REF.A 2ª PARCELA CONTRATAÇÃO DE EMPRESA DE ENGENHARIA P/REVITALIZAÇÃO DAS PRAÇAS NO ALTO DOIS IRMÃOS.</v>
      </c>
      <c r="V907" s="75" t="b">
        <f>A907='[1]FEM 2'!C907</f>
        <v>1</v>
      </c>
    </row>
    <row r="908" spans="1:22" ht="54" customHeight="1" x14ac:dyDescent="0.35">
      <c r="A908" s="133" t="s">
        <v>6929</v>
      </c>
      <c r="B908" s="132">
        <v>42479</v>
      </c>
      <c r="C908" s="133">
        <v>12</v>
      </c>
      <c r="D908" s="133" t="s">
        <v>1394</v>
      </c>
      <c r="E908" s="133" t="s">
        <v>6930</v>
      </c>
      <c r="F908" s="133" t="s">
        <v>3913</v>
      </c>
      <c r="G908" s="133" t="s">
        <v>6931</v>
      </c>
      <c r="H908" s="133" t="s">
        <v>1630</v>
      </c>
      <c r="I908" s="133" t="s">
        <v>931</v>
      </c>
      <c r="J908" s="417" t="s">
        <v>1631</v>
      </c>
      <c r="K908" s="134">
        <v>447170.08</v>
      </c>
      <c r="L908" s="135" t="s">
        <v>3205</v>
      </c>
      <c r="M908" s="135" t="s">
        <v>6932</v>
      </c>
      <c r="O908" s="201" t="s">
        <v>4665</v>
      </c>
      <c r="P908" s="302">
        <f t="shared" ref="P908:P923" si="90">K908</f>
        <v>447170.08</v>
      </c>
      <c r="Q908" s="303">
        <f t="shared" ref="Q908:Q923" si="91">B908</f>
        <v>42479</v>
      </c>
      <c r="R908" s="304" t="str">
        <f t="shared" ref="R908:R923" si="92">A908</f>
        <v>2016OB000179</v>
      </c>
      <c r="S908" s="304" t="str">
        <f t="shared" ref="S908:S923" si="93">G908</f>
        <v>2016NE000096</v>
      </c>
      <c r="T908" s="305" t="str">
        <f t="shared" ref="T908:T923" si="94">M908</f>
        <v>PAGANEMTO P/VIABILIZAR REPASSE DE RECURSOS FEM II/2014 AO DA MADRE DE DEUS/PE.REF.A 2ª PARCELA.CONFORME CI Nº 130/2016 SEAM.CONSTRUÇÃO DO BLOCO B HOSPITAL MUNICIPAL JOSÉ CARLOS DE SANTANA.</v>
      </c>
      <c r="V908" s="75" t="b">
        <f>A908='[1]FEM 2'!C908</f>
        <v>1</v>
      </c>
    </row>
    <row r="909" spans="1:22" ht="54" customHeight="1" x14ac:dyDescent="0.35">
      <c r="A909" s="133" t="s">
        <v>6933</v>
      </c>
      <c r="B909" s="132">
        <v>42479</v>
      </c>
      <c r="C909" s="133">
        <v>12</v>
      </c>
      <c r="D909" s="133" t="s">
        <v>1394</v>
      </c>
      <c r="E909" s="133" t="s">
        <v>6934</v>
      </c>
      <c r="F909" s="133" t="s">
        <v>3913</v>
      </c>
      <c r="G909" s="133" t="s">
        <v>6150</v>
      </c>
      <c r="H909" s="133" t="s">
        <v>1468</v>
      </c>
      <c r="I909" s="133" t="s">
        <v>956</v>
      </c>
      <c r="J909" s="417" t="s">
        <v>1469</v>
      </c>
      <c r="K909" s="134">
        <v>295412.21000000002</v>
      </c>
      <c r="L909" s="135" t="s">
        <v>3205</v>
      </c>
      <c r="M909" s="135" t="s">
        <v>6935</v>
      </c>
      <c r="O909" s="201" t="s">
        <v>4665</v>
      </c>
      <c r="P909" s="302">
        <f t="shared" si="90"/>
        <v>295412.21000000002</v>
      </c>
      <c r="Q909" s="303">
        <f t="shared" si="91"/>
        <v>42479</v>
      </c>
      <c r="R909" s="304" t="str">
        <f t="shared" si="92"/>
        <v>2016OB000180</v>
      </c>
      <c r="S909" s="304" t="str">
        <f t="shared" si="93"/>
        <v>2016NE000055</v>
      </c>
      <c r="T909" s="305" t="str">
        <f t="shared" si="94"/>
        <v>PAGAMENTO P/VIABILIZAR REPASSE DE RECURSOS FEM II/2014 AO MUNICIPIO DE CAMARAGIBE/PE.REF.( AO COMPLEMENTO) DA CONSTRUÇÃO DO MERCADO PÚBLICO DO MUNICIPIO.CONCLUSÃO DA 1ª ETAPA.REF.A 2ª PARCELA.CONFORME CI Nº 130/2016 SEAM</v>
      </c>
      <c r="V909" s="75" t="b">
        <f>A909='[1]FEM 2'!C909</f>
        <v>1</v>
      </c>
    </row>
    <row r="910" spans="1:22" ht="54" customHeight="1" x14ac:dyDescent="0.35">
      <c r="A910" s="133" t="s">
        <v>6936</v>
      </c>
      <c r="B910" s="132">
        <v>42479</v>
      </c>
      <c r="C910" s="133">
        <v>11</v>
      </c>
      <c r="D910" s="133" t="s">
        <v>1394</v>
      </c>
      <c r="E910" s="133" t="s">
        <v>6937</v>
      </c>
      <c r="F910" s="133" t="s">
        <v>3926</v>
      </c>
      <c r="G910" s="133" t="s">
        <v>6097</v>
      </c>
      <c r="H910" s="133" t="s">
        <v>1913</v>
      </c>
      <c r="I910" s="133" t="s">
        <v>1018</v>
      </c>
      <c r="J910" s="417" t="s">
        <v>1914</v>
      </c>
      <c r="K910" s="134">
        <v>99083.47</v>
      </c>
      <c r="L910" s="135" t="s">
        <v>3663</v>
      </c>
      <c r="M910" s="135" t="s">
        <v>7345</v>
      </c>
      <c r="O910" s="201" t="s">
        <v>4665</v>
      </c>
      <c r="P910" s="302">
        <f t="shared" si="90"/>
        <v>99083.47</v>
      </c>
      <c r="Q910" s="303">
        <f t="shared" si="91"/>
        <v>42479</v>
      </c>
      <c r="R910" s="304" t="str">
        <f t="shared" si="92"/>
        <v>2016OB000181</v>
      </c>
      <c r="S910" s="304" t="str">
        <f t="shared" si="93"/>
        <v>2016NE000044</v>
      </c>
      <c r="T910" s="305" t="str">
        <f t="shared" si="94"/>
        <v>PAGAMENTO P/VIABILIZAR REPASSE DE RECURSOS FEM II/2014 REF.A 4ª PARCELA AO MUNICIPIO DE EXU/PE.CONFORME LEI Nº 15.335 DE PAVIMENTAÇÃO EM PARALELEPIPEDO GRANITICO.</v>
      </c>
      <c r="V910" s="75" t="b">
        <f>A910='[1]FEM 2'!C910</f>
        <v>1</v>
      </c>
    </row>
    <row r="911" spans="1:22" ht="54" customHeight="1" x14ac:dyDescent="0.35">
      <c r="A911" s="133" t="s">
        <v>6939</v>
      </c>
      <c r="B911" s="132">
        <v>42479</v>
      </c>
      <c r="C911" s="133">
        <v>11</v>
      </c>
      <c r="D911" s="133" t="s">
        <v>1394</v>
      </c>
      <c r="E911" s="133" t="s">
        <v>6940</v>
      </c>
      <c r="F911" s="133" t="s">
        <v>3926</v>
      </c>
      <c r="G911" s="133" t="s">
        <v>6941</v>
      </c>
      <c r="H911" s="133" t="s">
        <v>2007</v>
      </c>
      <c r="I911" s="133" t="s">
        <v>1145</v>
      </c>
      <c r="J911" s="417" t="s">
        <v>2008</v>
      </c>
      <c r="K911" s="134">
        <v>121990.49</v>
      </c>
      <c r="L911" s="135" t="s">
        <v>3634</v>
      </c>
      <c r="M911" s="135" t="s">
        <v>6942</v>
      </c>
      <c r="O911" s="201" t="s">
        <v>4665</v>
      </c>
      <c r="P911" s="302">
        <f t="shared" si="90"/>
        <v>121990.49</v>
      </c>
      <c r="Q911" s="303">
        <f t="shared" si="91"/>
        <v>42479</v>
      </c>
      <c r="R911" s="304" t="str">
        <f t="shared" si="92"/>
        <v>2016OB000182</v>
      </c>
      <c r="S911" s="304" t="str">
        <f t="shared" si="93"/>
        <v>2016NE000105</v>
      </c>
      <c r="T911" s="305" t="str">
        <f t="shared" si="94"/>
        <v>PAGAMENTO P/VIABILIZAR REPASSE DE RECURSOS FEM II/2014 REF.A 3ª PARCELA.CONFORME LEI Nº 15.335 DE 25/06/2014. CI Nº 130/2016 SEAM .AO MUNICIPIO DE MACAPARANA/PE.CONSTRUÇÃO DAS PRAÇAS DO ALVORADA,TERRA PROMETIDA,PAQUEVIRA,PIRAUÁ, EREM,E LAGOA GRANDE,REFORMA DAS PRAÇAS DO FORUM E POSTO</v>
      </c>
      <c r="V911" s="75" t="b">
        <f>A911='[1]FEM 2'!C911</f>
        <v>1</v>
      </c>
    </row>
    <row r="912" spans="1:22" ht="54" customHeight="1" x14ac:dyDescent="0.35">
      <c r="A912" s="133" t="s">
        <v>6943</v>
      </c>
      <c r="B912" s="132">
        <v>42479</v>
      </c>
      <c r="C912" s="133">
        <v>11</v>
      </c>
      <c r="D912" s="133" t="s">
        <v>1394</v>
      </c>
      <c r="E912" s="133" t="s">
        <v>6944</v>
      </c>
      <c r="F912" s="133" t="s">
        <v>3926</v>
      </c>
      <c r="G912" s="133" t="s">
        <v>6945</v>
      </c>
      <c r="H912" s="133" t="s">
        <v>2931</v>
      </c>
      <c r="I912" s="133" t="s">
        <v>1370</v>
      </c>
      <c r="J912" s="417" t="s">
        <v>2932</v>
      </c>
      <c r="K912" s="134">
        <v>13760.81</v>
      </c>
      <c r="L912" s="135" t="s">
        <v>3634</v>
      </c>
      <c r="M912" s="135" t="s">
        <v>6946</v>
      </c>
      <c r="O912" s="201" t="s">
        <v>4665</v>
      </c>
      <c r="P912" s="302">
        <f t="shared" si="90"/>
        <v>13760.81</v>
      </c>
      <c r="Q912" s="303">
        <f t="shared" si="91"/>
        <v>42479</v>
      </c>
      <c r="R912" s="304" t="str">
        <f t="shared" si="92"/>
        <v>2016OB000183</v>
      </c>
      <c r="S912" s="304" t="str">
        <f t="shared" si="93"/>
        <v>2016NE000103</v>
      </c>
      <c r="T912" s="305" t="str">
        <f t="shared" si="94"/>
        <v>PAGAMENTO P/VIABILIZAR REPASSE DE RECURSOS FEM II/2014 REF.A 3ª PARCELA.CONFORME LEI Nº 15.335 DE 25/06/2014. CI Nº 130/2016 SEAM .AO MUNICIPIO DE VICÊNCIA/PE REFORMA E RECONSTRUÇÃO DE COBERTA DO MERCADO PUBLICO DO DISTRITO DE MURUPÉ.</v>
      </c>
      <c r="V912" s="75" t="b">
        <f>A912='[1]FEM 2'!C912</f>
        <v>1</v>
      </c>
    </row>
    <row r="913" spans="1:22" ht="54" customHeight="1" x14ac:dyDescent="0.35">
      <c r="A913" s="133" t="s">
        <v>6947</v>
      </c>
      <c r="B913" s="132">
        <v>42479</v>
      </c>
      <c r="C913" s="133">
        <v>11</v>
      </c>
      <c r="D913" s="133" t="s">
        <v>1394</v>
      </c>
      <c r="E913" s="133" t="s">
        <v>6948</v>
      </c>
      <c r="F913" s="133" t="s">
        <v>3926</v>
      </c>
      <c r="G913" s="133" t="s">
        <v>6949</v>
      </c>
      <c r="H913" s="133" t="s">
        <v>1848</v>
      </c>
      <c r="I913" s="133" t="s">
        <v>1231</v>
      </c>
      <c r="J913" s="417" t="s">
        <v>1849</v>
      </c>
      <c r="K913" s="134">
        <v>90536.51</v>
      </c>
      <c r="L913" s="135" t="s">
        <v>3634</v>
      </c>
      <c r="M913" s="135" t="s">
        <v>6950</v>
      </c>
      <c r="O913" s="201" t="s">
        <v>4665</v>
      </c>
      <c r="P913" s="302">
        <f t="shared" si="90"/>
        <v>90536.51</v>
      </c>
      <c r="Q913" s="303">
        <f t="shared" si="91"/>
        <v>42479</v>
      </c>
      <c r="R913" s="304" t="str">
        <f t="shared" si="92"/>
        <v>2016OB000184</v>
      </c>
      <c r="S913" s="304" t="str">
        <f t="shared" si="93"/>
        <v>2016NE000102</v>
      </c>
      <c r="T913" s="305" t="str">
        <f t="shared" si="94"/>
        <v>PAGAMENTO P/VIABILIZAR REPASSE DE RECURSOS FEM II/2014 REF.A 3ª PARCELA.CONFORME LEI Nº 15.335 DE 25/06/2014. CI Nº 130/2016 SEAM. CONSTRUÇÃO DE PAVIMENTAÇÃO EM PARALELEPIPEDO.</v>
      </c>
      <c r="V913" s="75" t="b">
        <f>A913='[1]FEM 2'!C913</f>
        <v>1</v>
      </c>
    </row>
    <row r="914" spans="1:22" ht="54" customHeight="1" x14ac:dyDescent="0.35">
      <c r="A914" s="133" t="s">
        <v>6951</v>
      </c>
      <c r="B914" s="132">
        <v>42479</v>
      </c>
      <c r="C914" s="133">
        <v>12</v>
      </c>
      <c r="D914" s="133" t="s">
        <v>1394</v>
      </c>
      <c r="E914" s="133" t="s">
        <v>6952</v>
      </c>
      <c r="F914" s="133" t="s">
        <v>3926</v>
      </c>
      <c r="G914" s="133" t="s">
        <v>6953</v>
      </c>
      <c r="H914" s="133" t="s">
        <v>2662</v>
      </c>
      <c r="I914" s="133" t="s">
        <v>1342</v>
      </c>
      <c r="J914" s="417" t="s">
        <v>2663</v>
      </c>
      <c r="K914" s="134">
        <v>215366.66</v>
      </c>
      <c r="L914" s="135" t="s">
        <v>3634</v>
      </c>
      <c r="M914" s="135" t="s">
        <v>6954</v>
      </c>
      <c r="O914" s="201" t="s">
        <v>4665</v>
      </c>
      <c r="P914" s="302">
        <f t="shared" si="90"/>
        <v>215366.66</v>
      </c>
      <c r="Q914" s="303">
        <f t="shared" si="91"/>
        <v>42479</v>
      </c>
      <c r="R914" s="304" t="str">
        <f t="shared" si="92"/>
        <v>2016OB000185</v>
      </c>
      <c r="S914" s="304" t="str">
        <f t="shared" si="93"/>
        <v>2016NE000101</v>
      </c>
      <c r="T914" s="305" t="str">
        <f t="shared" si="94"/>
        <v>PAGAMENTO/VIABILIZAR REPASSE DE RECURSOS FEM II/2014 AO MUNICIPIO DE TORITAMA/PE 3ª PARCELA.PAVIMENTAÇÃO DE RUAS DO MUNICIPIO.CONFORME LEI Nº 15.335 DE 25/06/2014.CI SEAM 130/2016.</v>
      </c>
      <c r="V914" s="75" t="b">
        <f>A914='[1]FEM 2'!C914</f>
        <v>1</v>
      </c>
    </row>
    <row r="915" spans="1:22" ht="54" customHeight="1" x14ac:dyDescent="0.35">
      <c r="A915" s="1025" t="s">
        <v>6955</v>
      </c>
      <c r="B915" s="132">
        <v>42479</v>
      </c>
      <c r="C915" s="133">
        <v>12</v>
      </c>
      <c r="D915" s="133" t="s">
        <v>1394</v>
      </c>
      <c r="E915" s="133" t="s">
        <v>6956</v>
      </c>
      <c r="F915" s="133" t="s">
        <v>3926</v>
      </c>
      <c r="G915" s="133" t="s">
        <v>5865</v>
      </c>
      <c r="H915" s="133" t="s">
        <v>2840</v>
      </c>
      <c r="I915" s="133" t="s">
        <v>1266</v>
      </c>
      <c r="J915" s="417" t="s">
        <v>2841</v>
      </c>
      <c r="K915" s="134">
        <v>300929.09999999998</v>
      </c>
      <c r="L915" s="135" t="s">
        <v>3634</v>
      </c>
      <c r="M915" s="135" t="s">
        <v>6957</v>
      </c>
      <c r="O915" s="201" t="s">
        <v>4665</v>
      </c>
      <c r="P915" s="302">
        <f t="shared" si="90"/>
        <v>300929.09999999998</v>
      </c>
      <c r="Q915" s="303">
        <f t="shared" si="91"/>
        <v>42479</v>
      </c>
      <c r="R915" s="304" t="str">
        <f t="shared" si="92"/>
        <v>2016OB000186</v>
      </c>
      <c r="S915" s="304" t="str">
        <f t="shared" si="93"/>
        <v>2016NE000040</v>
      </c>
      <c r="T915" s="305" t="str">
        <f t="shared" si="94"/>
        <v>PAGAMENTO P/ VIABILIZAR REPASSE DE RECURSOS FEM II/2014 AO MUNICIPIO DE SANTA CRUZ DO CAPIBARIBE/PE.REF.A 3ª PARCELA.PAVIMENTAÇÃO EM PARALELEPIPEDO O EM DIVERSAS RUAS DO MUNICIPIO.CONFORME LEI Nº 15.335 DE 25/06/2014.CI SEAM 130/2016.</v>
      </c>
      <c r="V915" s="75" t="b">
        <f>A915='[1]FEM 2'!C915</f>
        <v>1</v>
      </c>
    </row>
    <row r="916" spans="1:22" ht="54" customHeight="1" x14ac:dyDescent="0.35">
      <c r="A916" s="133" t="s">
        <v>6958</v>
      </c>
      <c r="B916" s="132">
        <v>42479</v>
      </c>
      <c r="C916" s="133">
        <v>11</v>
      </c>
      <c r="D916" s="133" t="s">
        <v>1394</v>
      </c>
      <c r="E916" s="133" t="s">
        <v>6959</v>
      </c>
      <c r="F916" s="133" t="s">
        <v>3926</v>
      </c>
      <c r="G916" s="133" t="s">
        <v>6960</v>
      </c>
      <c r="H916" s="133" t="s">
        <v>2235</v>
      </c>
      <c r="I916" s="133" t="s">
        <v>1113</v>
      </c>
      <c r="J916" s="417" t="s">
        <v>2236</v>
      </c>
      <c r="K916" s="134">
        <v>241509.29</v>
      </c>
      <c r="L916" s="135" t="s">
        <v>3205</v>
      </c>
      <c r="M916" s="135" t="s">
        <v>6961</v>
      </c>
      <c r="O916" s="201" t="s">
        <v>4665</v>
      </c>
      <c r="P916" s="302">
        <f t="shared" si="90"/>
        <v>241509.29</v>
      </c>
      <c r="Q916" s="303">
        <f t="shared" si="91"/>
        <v>42479</v>
      </c>
      <c r="R916" s="304" t="str">
        <f t="shared" si="92"/>
        <v>2016OB000187</v>
      </c>
      <c r="S916" s="304" t="str">
        <f t="shared" si="93"/>
        <v>2016NE000099</v>
      </c>
      <c r="T916" s="305" t="str">
        <f t="shared" si="94"/>
        <v>PAGAMENTO/VIABILIZAR REPASSE DE RECURSOS FEM II/2014 AO MUNICIPIO DE JOÃO ALFREDO/PE.REF.A 2ª PARCELA.CONSTRUÇÃO EM PARALELEPIPEDO GRANITICO EM DIVERSAS RUAS DO MUNICIPIO.CONFORME LEI Nº 15.335 DE 25/06/2014.CI SEAM 130/2016.</v>
      </c>
      <c r="V916" s="75" t="b">
        <f>A916='[1]FEM 2'!C916</f>
        <v>1</v>
      </c>
    </row>
    <row r="917" spans="1:22" ht="54" customHeight="1" x14ac:dyDescent="0.35">
      <c r="A917" s="133" t="s">
        <v>6962</v>
      </c>
      <c r="B917" s="132">
        <v>42479</v>
      </c>
      <c r="C917" s="133">
        <v>11</v>
      </c>
      <c r="D917" s="133" t="s">
        <v>1394</v>
      </c>
      <c r="E917" s="133" t="s">
        <v>6963</v>
      </c>
      <c r="F917" s="133" t="s">
        <v>3926</v>
      </c>
      <c r="G917" s="133" t="s">
        <v>4742</v>
      </c>
      <c r="H917" s="133" t="s">
        <v>1922</v>
      </c>
      <c r="I917" s="133" t="s">
        <v>1022</v>
      </c>
      <c r="J917" s="417" t="s">
        <v>1923</v>
      </c>
      <c r="K917" s="134">
        <v>24143.11</v>
      </c>
      <c r="L917" s="135" t="s">
        <v>3205</v>
      </c>
      <c r="M917" s="135" t="s">
        <v>6964</v>
      </c>
      <c r="O917" s="201" t="s">
        <v>4665</v>
      </c>
      <c r="P917" s="302">
        <f t="shared" si="90"/>
        <v>24143.11</v>
      </c>
      <c r="Q917" s="303">
        <f t="shared" si="91"/>
        <v>42479</v>
      </c>
      <c r="R917" s="304" t="str">
        <f t="shared" si="92"/>
        <v>2016OB000188</v>
      </c>
      <c r="S917" s="304" t="str">
        <f t="shared" si="93"/>
        <v>2016NE000016</v>
      </c>
      <c r="T917" s="305" t="str">
        <f t="shared" si="94"/>
        <v>PAGAMENTO P/VIABILIZAR REPASSE DE RECURSOS FEM II/2014 AO MUNICIPIO DE FEIRA NOVA/PE.REF.A 2ª PARCELA.CONFORME LEI Nº 15.335 DE 25/06/2014. CONSTRUÇÃO DO PATIO DE EVENTOS NO MUNICIPIO DE FEIRA NOVA.</v>
      </c>
      <c r="V917" s="75" t="b">
        <f>A917='[1]FEM 2'!C917</f>
        <v>1</v>
      </c>
    </row>
    <row r="918" spans="1:22" ht="54" customHeight="1" x14ac:dyDescent="0.35">
      <c r="A918" s="133" t="s">
        <v>6965</v>
      </c>
      <c r="B918" s="132">
        <v>42479</v>
      </c>
      <c r="C918" s="133">
        <v>11</v>
      </c>
      <c r="D918" s="133" t="s">
        <v>1394</v>
      </c>
      <c r="E918" s="133" t="s">
        <v>6966</v>
      </c>
      <c r="F918" s="133" t="s">
        <v>3926</v>
      </c>
      <c r="G918" s="133" t="s">
        <v>6967</v>
      </c>
      <c r="H918" s="133" t="s">
        <v>1534</v>
      </c>
      <c r="I918" s="133" t="s">
        <v>969</v>
      </c>
      <c r="J918" s="417" t="s">
        <v>1535</v>
      </c>
      <c r="K918" s="134">
        <v>92706.26</v>
      </c>
      <c r="L918" s="135" t="s">
        <v>3205</v>
      </c>
      <c r="M918" s="135" t="s">
        <v>6968</v>
      </c>
      <c r="O918" s="201" t="s">
        <v>4665</v>
      </c>
      <c r="P918" s="302">
        <f t="shared" si="90"/>
        <v>92706.26</v>
      </c>
      <c r="Q918" s="303">
        <f t="shared" si="91"/>
        <v>42479</v>
      </c>
      <c r="R918" s="304" t="str">
        <f t="shared" si="92"/>
        <v>2016OB000189</v>
      </c>
      <c r="S918" s="304" t="str">
        <f t="shared" si="93"/>
        <v>2016NE000107</v>
      </c>
      <c r="T918" s="305" t="str">
        <f t="shared" si="94"/>
        <v>PAGAMENTO P/VIABILIZAR REPASSE DE RECURSOS FEM II/2014 AO MUNICIPIO DE CAPOEIRAS/PE.CONFORME LEI Nº 15.335 DE 25/06/2014.CI Nº 130/SEAM REF. A 2ª PARCELA.CONSTRUÇÃO DO CAMPO DE FUTEBOL.</v>
      </c>
      <c r="V918" s="75" t="b">
        <f>A918='[1]FEM 2'!C918</f>
        <v>1</v>
      </c>
    </row>
    <row r="919" spans="1:22" ht="54" customHeight="1" x14ac:dyDescent="0.35">
      <c r="A919" s="133" t="s">
        <v>6969</v>
      </c>
      <c r="B919" s="132">
        <v>42479</v>
      </c>
      <c r="C919" s="133">
        <v>11</v>
      </c>
      <c r="D919" s="133" t="s">
        <v>1394</v>
      </c>
      <c r="E919" s="133" t="s">
        <v>6970</v>
      </c>
      <c r="F919" s="133" t="s">
        <v>3926</v>
      </c>
      <c r="G919" s="133" t="s">
        <v>6967</v>
      </c>
      <c r="H919" s="133" t="s">
        <v>1534</v>
      </c>
      <c r="I919" s="133" t="s">
        <v>967</v>
      </c>
      <c r="J919" s="417" t="s">
        <v>1535</v>
      </c>
      <c r="K919" s="134">
        <v>178596.36</v>
      </c>
      <c r="L919" s="135" t="s">
        <v>3205</v>
      </c>
      <c r="M919" s="135" t="s">
        <v>6971</v>
      </c>
      <c r="O919" s="201" t="s">
        <v>4665</v>
      </c>
      <c r="P919" s="302">
        <f t="shared" si="90"/>
        <v>178596.36</v>
      </c>
      <c r="Q919" s="303">
        <f t="shared" si="91"/>
        <v>42479</v>
      </c>
      <c r="R919" s="304" t="str">
        <f t="shared" si="92"/>
        <v>2016OB000190</v>
      </c>
      <c r="S919" s="304" t="str">
        <f t="shared" si="93"/>
        <v>2016NE000107</v>
      </c>
      <c r="T919" s="305" t="str">
        <f t="shared" si="94"/>
        <v>PAGAMENTO P/VIABILIZAR REPASSE DE RECURSOS FEM II/2014 AO MUNICIPIO DE CAPOEIRAS/PE.CONFORME LEI Nº 15.335 DE 25/06/2014.CI Nº 130/SEAM REF. A 2ª PARCELA.PAVIMENTAÇÃO DE DIVERSAS RUAS DO MUNICIPIO (9 RUAS)</v>
      </c>
      <c r="V919" s="75" t="b">
        <f>A919='[1]FEM 2'!C919</f>
        <v>1</v>
      </c>
    </row>
    <row r="920" spans="1:22" ht="54" customHeight="1" x14ac:dyDescent="0.35">
      <c r="A920" s="133" t="s">
        <v>6972</v>
      </c>
      <c r="B920" s="132">
        <v>42479</v>
      </c>
      <c r="C920" s="133">
        <v>12</v>
      </c>
      <c r="D920" s="133" t="s">
        <v>1394</v>
      </c>
      <c r="E920" s="133" t="s">
        <v>6973</v>
      </c>
      <c r="F920" s="133" t="s">
        <v>3926</v>
      </c>
      <c r="G920" s="133" t="s">
        <v>6974</v>
      </c>
      <c r="H920" s="133" t="s">
        <v>2150</v>
      </c>
      <c r="I920" s="133" t="s">
        <v>1211</v>
      </c>
      <c r="J920" s="417" t="s">
        <v>2151</v>
      </c>
      <c r="K920" s="134">
        <v>1438866.5</v>
      </c>
      <c r="L920" s="135" t="s">
        <v>3205</v>
      </c>
      <c r="M920" s="135" t="s">
        <v>6975</v>
      </c>
      <c r="O920" s="201" t="s">
        <v>4665</v>
      </c>
      <c r="P920" s="302">
        <f t="shared" si="90"/>
        <v>1438866.5</v>
      </c>
      <c r="Q920" s="303">
        <f t="shared" si="91"/>
        <v>42479</v>
      </c>
      <c r="R920" s="304" t="str">
        <f t="shared" si="92"/>
        <v>2016OB000191</v>
      </c>
      <c r="S920" s="304" t="str">
        <f t="shared" si="93"/>
        <v>2016NE000108</v>
      </c>
      <c r="T920" s="305" t="str">
        <f t="shared" si="94"/>
        <v>PAGAMENTO P/VIABILIZAR REPASSE DE RECURSOS FEM II/2014 AO MUNICIPIO DE PAULISTA/PE.CONFORME LEI Nº 15.335 DE 25/06/2014.CI Nº 130/SEAM REF. A 2ª PARCELA.PAVIMENTAÇÃO E DRENAGEM DE 07 RUAS DA CIDADE.</v>
      </c>
      <c r="V920" s="75" t="b">
        <f>A920='[1]FEM 2'!C920</f>
        <v>1</v>
      </c>
    </row>
    <row r="921" spans="1:22" ht="54" customHeight="1" x14ac:dyDescent="0.35">
      <c r="A921" s="133" t="s">
        <v>6976</v>
      </c>
      <c r="B921" s="132">
        <v>42479</v>
      </c>
      <c r="C921" s="133">
        <v>11</v>
      </c>
      <c r="D921" s="133" t="s">
        <v>1394</v>
      </c>
      <c r="E921" s="133" t="s">
        <v>6977</v>
      </c>
      <c r="F921" s="133" t="s">
        <v>3926</v>
      </c>
      <c r="G921" s="133" t="s">
        <v>6978</v>
      </c>
      <c r="H921" s="133" t="s">
        <v>1937</v>
      </c>
      <c r="I921" s="133" t="s">
        <v>1133</v>
      </c>
      <c r="J921" s="417" t="s">
        <v>1938</v>
      </c>
      <c r="K921" s="134">
        <v>94028.15</v>
      </c>
      <c r="L921" s="135" t="s">
        <v>3205</v>
      </c>
      <c r="M921" s="135" t="s">
        <v>6979</v>
      </c>
      <c r="O921" s="201" t="s">
        <v>4665</v>
      </c>
      <c r="P921" s="302">
        <f t="shared" si="90"/>
        <v>94028.15</v>
      </c>
      <c r="Q921" s="303">
        <f t="shared" si="91"/>
        <v>42479</v>
      </c>
      <c r="R921" s="304" t="str">
        <f t="shared" si="92"/>
        <v>2016OB000192</v>
      </c>
      <c r="S921" s="304" t="str">
        <f t="shared" si="93"/>
        <v>2016NE000106</v>
      </c>
      <c r="T921" s="305" t="str">
        <f t="shared" si="94"/>
        <v>PAGAMENTO P/VIABILIZAR REPASSE DE RECURSOS FEM II/2014 AO MUNICIPIO DE LAGOA DO OURO/PE.REFORMA DAS QUADRAS DE ESPORTES DA SEDE DO MUNICIPIO E DO DISTRITO DE CAMPO ALEGRE..CONFORME LEI Nº 15.335 DE 25/06/2014.CI Nº 130/SEAM REF. A 2ª PARCELA.</v>
      </c>
      <c r="V921" s="75" t="b">
        <f>A921='[1]FEM 2'!C921</f>
        <v>1</v>
      </c>
    </row>
    <row r="922" spans="1:22" ht="54" customHeight="1" x14ac:dyDescent="0.35">
      <c r="A922" s="133" t="s">
        <v>6980</v>
      </c>
      <c r="B922" s="132">
        <v>42479</v>
      </c>
      <c r="C922" s="133">
        <v>11</v>
      </c>
      <c r="D922" s="133" t="s">
        <v>1394</v>
      </c>
      <c r="E922" s="133" t="s">
        <v>6981</v>
      </c>
      <c r="F922" s="133" t="s">
        <v>3926</v>
      </c>
      <c r="G922" s="133" t="s">
        <v>6978</v>
      </c>
      <c r="H922" s="133" t="s">
        <v>1937</v>
      </c>
      <c r="I922" s="133" t="s">
        <v>1134</v>
      </c>
      <c r="J922" s="417" t="s">
        <v>1938</v>
      </c>
      <c r="K922" s="134">
        <v>51205.99</v>
      </c>
      <c r="L922" s="135" t="s">
        <v>3205</v>
      </c>
      <c r="M922" s="135" t="s">
        <v>6982</v>
      </c>
      <c r="O922" s="201" t="s">
        <v>4665</v>
      </c>
      <c r="P922" s="302">
        <f t="shared" si="90"/>
        <v>51205.99</v>
      </c>
      <c r="Q922" s="303">
        <f t="shared" si="91"/>
        <v>42479</v>
      </c>
      <c r="R922" s="304" t="str">
        <f t="shared" si="92"/>
        <v>2016OB000193</v>
      </c>
      <c r="S922" s="304" t="str">
        <f t="shared" si="93"/>
        <v>2016NE000106</v>
      </c>
      <c r="T922" s="305" t="str">
        <f t="shared" si="94"/>
        <v>PAGAMENTO P/VIABILIZAR REPASSE DE RECURSOS FEM II/2014 AO MUNICIPIO DE LAGOA DO OURO/PE AMPLIAÇÃO DO CEMITÉRIO MUNICIPAL.CONFORME LEI Nº 15.335 DE 25/06/2014.CI Nº 130/SEAM REF. A 2ª PARCELA.</v>
      </c>
      <c r="V922" s="75" t="b">
        <f>A922='[1]FEM 2'!C922</f>
        <v>1</v>
      </c>
    </row>
    <row r="923" spans="1:22" ht="54" customHeight="1" x14ac:dyDescent="0.35">
      <c r="A923" s="133" t="s">
        <v>6983</v>
      </c>
      <c r="B923" s="132">
        <v>42479</v>
      </c>
      <c r="C923" s="133">
        <v>11</v>
      </c>
      <c r="D923" s="133" t="s">
        <v>1394</v>
      </c>
      <c r="E923" s="133" t="s">
        <v>6984</v>
      </c>
      <c r="F923" s="133" t="s">
        <v>3926</v>
      </c>
      <c r="G923" s="133" t="s">
        <v>6978</v>
      </c>
      <c r="H923" s="133" t="s">
        <v>1937</v>
      </c>
      <c r="I923" s="133" t="s">
        <v>1135</v>
      </c>
      <c r="J923" s="417" t="s">
        <v>1938</v>
      </c>
      <c r="K923" s="134">
        <v>32055.279999999999</v>
      </c>
      <c r="L923" s="135" t="s">
        <v>3205</v>
      </c>
      <c r="M923" s="135" t="s">
        <v>6985</v>
      </c>
      <c r="O923" s="201" t="s">
        <v>4665</v>
      </c>
      <c r="P923" s="302">
        <f t="shared" si="90"/>
        <v>32055.279999999999</v>
      </c>
      <c r="Q923" s="303">
        <f t="shared" si="91"/>
        <v>42479</v>
      </c>
      <c r="R923" s="304" t="str">
        <f t="shared" si="92"/>
        <v>2016OB000194</v>
      </c>
      <c r="S923" s="304" t="str">
        <f t="shared" si="93"/>
        <v>2016NE000106</v>
      </c>
      <c r="T923" s="305" t="str">
        <f t="shared" si="94"/>
        <v>PAGAMENTO P/VIABILIZAR REPASSE DE RECURSOS FEM II/2014 AO MUNICIPIO DE LAGOA DO OURO/PE..CONFORME LEI Nº 15.335 DE 25/06/2014.CI Nº 130/SEAM REF. A 2ª PARCELA.RECUPERAÇÃO DA COBERTA,DA PINTURA E CONSTRUÇÃO DO NECROTÉRIO DO HOSPITAL MUNICIPAL.</v>
      </c>
      <c r="V923" s="75" t="b">
        <f>A923='[1]FEM 2'!C923</f>
        <v>1</v>
      </c>
    </row>
    <row r="924" spans="1:22" ht="54" customHeight="1" x14ac:dyDescent="0.35">
      <c r="A924" s="133" t="s">
        <v>7017</v>
      </c>
      <c r="B924" s="132">
        <v>42485</v>
      </c>
      <c r="C924" s="133">
        <v>11</v>
      </c>
      <c r="D924" s="133" t="s">
        <v>1394</v>
      </c>
      <c r="E924" s="133" t="s">
        <v>7018</v>
      </c>
      <c r="F924" s="133" t="s">
        <v>3932</v>
      </c>
      <c r="G924" s="133" t="s">
        <v>7019</v>
      </c>
      <c r="H924" s="133" t="s">
        <v>2948</v>
      </c>
      <c r="I924" s="133" t="s">
        <v>1291</v>
      </c>
      <c r="J924" s="417" t="s">
        <v>3509</v>
      </c>
      <c r="K924" s="134">
        <v>53663.72</v>
      </c>
      <c r="L924" s="135" t="s">
        <v>3663</v>
      </c>
      <c r="M924" s="135" t="s">
        <v>7020</v>
      </c>
      <c r="O924" s="201" t="s">
        <v>4665</v>
      </c>
      <c r="P924" s="302">
        <f t="shared" ref="P924:P935" si="95">K924</f>
        <v>53663.72</v>
      </c>
      <c r="Q924" s="303">
        <f t="shared" ref="Q924:Q935" si="96">B924</f>
        <v>42485</v>
      </c>
      <c r="R924" s="304" t="str">
        <f t="shared" ref="R924:R935" si="97">A924</f>
        <v>2016OB000197</v>
      </c>
      <c r="S924" s="304" t="str">
        <f t="shared" ref="S924:S935" si="98">G924</f>
        <v>2016NE000112</v>
      </c>
      <c r="T924" s="305" t="str">
        <f t="shared" ref="T924:T935" si="99">M924</f>
        <v>Pagamento para viabilizar repasse de recursos FEM II/2014 ao município de SÃO JOÃO/PE.ref. a 4ª parcela.conforme lei nº 15.335 de 25/06/2014 Parque es exposição de animais..ci nº 135/2016 SEAM</v>
      </c>
      <c r="V924" s="75" t="b">
        <f>A924='[1]FEM 2'!C924</f>
        <v>1</v>
      </c>
    </row>
    <row r="925" spans="1:22" ht="54" customHeight="1" x14ac:dyDescent="0.35">
      <c r="A925" s="133" t="s">
        <v>7021</v>
      </c>
      <c r="B925" s="132">
        <v>42485</v>
      </c>
      <c r="C925" s="133">
        <v>11</v>
      </c>
      <c r="D925" s="133" t="s">
        <v>1394</v>
      </c>
      <c r="E925" s="133" t="s">
        <v>7022</v>
      </c>
      <c r="F925" s="133" t="s">
        <v>3932</v>
      </c>
      <c r="G925" s="133" t="s">
        <v>7023</v>
      </c>
      <c r="H925" s="133" t="s">
        <v>1702</v>
      </c>
      <c r="I925" s="133" t="s">
        <v>1003</v>
      </c>
      <c r="J925" s="417" t="s">
        <v>4560</v>
      </c>
      <c r="K925" s="134">
        <v>181131.97</v>
      </c>
      <c r="L925" s="135" t="s">
        <v>3663</v>
      </c>
      <c r="M925" s="135" t="s">
        <v>7024</v>
      </c>
      <c r="O925" s="201" t="s">
        <v>4665</v>
      </c>
      <c r="P925" s="302">
        <f t="shared" si="95"/>
        <v>181131.97</v>
      </c>
      <c r="Q925" s="303">
        <f t="shared" si="96"/>
        <v>42485</v>
      </c>
      <c r="R925" s="304" t="str">
        <f t="shared" si="97"/>
        <v>2016OB000198</v>
      </c>
      <c r="S925" s="304" t="str">
        <f t="shared" si="98"/>
        <v>2016NE000113</v>
      </c>
      <c r="T925" s="305" t="str">
        <f t="shared" si="99"/>
        <v>pagamento para viabilizar repasse de recursos FEM II/2014 ao município de CUMARU/PE.ref. a 4ª parcela.conforme lei nº 15.335 de 25/06/2014.pavimentação em paralelepípedos.ci nº 135/2016 SEAM</v>
      </c>
      <c r="V925" s="75" t="b">
        <f>A925='[1]FEM 2'!C925</f>
        <v>1</v>
      </c>
    </row>
    <row r="926" spans="1:22" ht="54" customHeight="1" x14ac:dyDescent="0.35">
      <c r="A926" s="133" t="s">
        <v>7025</v>
      </c>
      <c r="B926" s="132">
        <v>42485</v>
      </c>
      <c r="C926" s="133">
        <v>11</v>
      </c>
      <c r="D926" s="133" t="s">
        <v>1394</v>
      </c>
      <c r="E926" s="133" t="s">
        <v>7026</v>
      </c>
      <c r="F926" s="133" t="s">
        <v>3932</v>
      </c>
      <c r="G926" s="133" t="s">
        <v>7027</v>
      </c>
      <c r="H926" s="133" t="s">
        <v>1998</v>
      </c>
      <c r="I926" s="133" t="s">
        <v>1033</v>
      </c>
      <c r="J926" s="417" t="s">
        <v>4148</v>
      </c>
      <c r="K926" s="134">
        <v>13125.51</v>
      </c>
      <c r="L926" s="135" t="s">
        <v>3634</v>
      </c>
      <c r="M926" s="135" t="s">
        <v>7028</v>
      </c>
      <c r="O926" s="201" t="s">
        <v>4665</v>
      </c>
      <c r="P926" s="302">
        <f t="shared" si="95"/>
        <v>13125.51</v>
      </c>
      <c r="Q926" s="303">
        <f t="shared" si="96"/>
        <v>42485</v>
      </c>
      <c r="R926" s="304" t="str">
        <f t="shared" si="97"/>
        <v>2016OB000199</v>
      </c>
      <c r="S926" s="304" t="str">
        <f t="shared" si="98"/>
        <v>2016NE000111</v>
      </c>
      <c r="T926" s="305" t="str">
        <f t="shared" si="99"/>
        <v>pagamento para viabilizar repasse de recursos FEM II/2014. ao município de FLORESTA/PE.ref. a 3ª parcela.pavimentação granítica da rua Washington Nunes Nogueira na sede do município.conforme lei nº 15.335 de 25/06/2014.ci nº 135/2016 SEAM</v>
      </c>
      <c r="V926" s="75" t="b">
        <f>A926='[1]FEM 2'!C926</f>
        <v>1</v>
      </c>
    </row>
    <row r="927" spans="1:22" ht="54" customHeight="1" x14ac:dyDescent="0.35">
      <c r="A927" s="133" t="s">
        <v>7029</v>
      </c>
      <c r="B927" s="132">
        <v>42485</v>
      </c>
      <c r="C927" s="133">
        <v>11</v>
      </c>
      <c r="D927" s="133" t="s">
        <v>1394</v>
      </c>
      <c r="E927" s="133" t="s">
        <v>7030</v>
      </c>
      <c r="F927" s="133" t="s">
        <v>3932</v>
      </c>
      <c r="G927" s="133" t="s">
        <v>7027</v>
      </c>
      <c r="H927" s="133" t="s">
        <v>1998</v>
      </c>
      <c r="I927" s="133" t="s">
        <v>1034</v>
      </c>
      <c r="J927" s="417" t="s">
        <v>4148</v>
      </c>
      <c r="K927" s="134">
        <v>7766.53</v>
      </c>
      <c r="L927" s="135" t="s">
        <v>3634</v>
      </c>
      <c r="M927" s="135" t="s">
        <v>7031</v>
      </c>
      <c r="O927" s="201" t="s">
        <v>4665</v>
      </c>
      <c r="P927" s="302">
        <f t="shared" si="95"/>
        <v>7766.53</v>
      </c>
      <c r="Q927" s="303">
        <f t="shared" si="96"/>
        <v>42485</v>
      </c>
      <c r="R927" s="304" t="str">
        <f t="shared" si="97"/>
        <v>2016OB000200</v>
      </c>
      <c r="S927" s="304" t="str">
        <f t="shared" si="98"/>
        <v>2016NE000111</v>
      </c>
      <c r="T927" s="305" t="str">
        <f t="shared" si="99"/>
        <v>Pagamento para viabilizar repasse de recursos FEM II/2014. ao município de FLORESTA/PE.ref. a 3ª parcela.pavimentação granítica da travessa Manoel Cornélio na sede do município.conforme ci nº 135/2016. SEAM.conforme lei nº 35.335 de 25/04/2014.</v>
      </c>
      <c r="V927" s="75" t="b">
        <f>A927='[1]FEM 2'!C927</f>
        <v>1</v>
      </c>
    </row>
    <row r="928" spans="1:22" ht="54" customHeight="1" x14ac:dyDescent="0.35">
      <c r="A928" s="133" t="s">
        <v>7032</v>
      </c>
      <c r="B928" s="132">
        <v>42485</v>
      </c>
      <c r="C928" s="133">
        <v>11</v>
      </c>
      <c r="D928" s="133" t="s">
        <v>1394</v>
      </c>
      <c r="E928" s="133" t="s">
        <v>7033</v>
      </c>
      <c r="F928" s="133" t="s">
        <v>3932</v>
      </c>
      <c r="G928" s="133" t="s">
        <v>7034</v>
      </c>
      <c r="H928" s="133" t="s">
        <v>2803</v>
      </c>
      <c r="I928" s="133" t="s">
        <v>1257</v>
      </c>
      <c r="J928" s="417" t="s">
        <v>4286</v>
      </c>
      <c r="K928" s="134">
        <v>11630.54</v>
      </c>
      <c r="L928" s="135" t="s">
        <v>3634</v>
      </c>
      <c r="M928" s="135" t="s">
        <v>7035</v>
      </c>
      <c r="O928" s="201" t="s">
        <v>4665</v>
      </c>
      <c r="P928" s="302">
        <f t="shared" si="95"/>
        <v>11630.54</v>
      </c>
      <c r="Q928" s="303">
        <f t="shared" si="96"/>
        <v>42485</v>
      </c>
      <c r="R928" s="304" t="str">
        <f t="shared" si="97"/>
        <v>2016OB000201</v>
      </c>
      <c r="S928" s="304" t="str">
        <f t="shared" si="98"/>
        <v>2016NE000110</v>
      </c>
      <c r="T928" s="305" t="str">
        <f t="shared" si="99"/>
        <v>Pagamento para viabilizar repasse de recursos FEM II/2014,ao município de SALOÁ/PE. ref.a 3ª parcela.conforme lei nº 15.335 de 24.06/2014.Construção da praça Antônio Marçal Filho..Ci nº 135/2016 SEAM.</v>
      </c>
      <c r="V928" s="75" t="b">
        <f>A928='[1]FEM 2'!C928</f>
        <v>1</v>
      </c>
    </row>
    <row r="929" spans="1:22" ht="54" customHeight="1" x14ac:dyDescent="0.35">
      <c r="A929" s="133" t="s">
        <v>7036</v>
      </c>
      <c r="B929" s="132">
        <v>42485</v>
      </c>
      <c r="C929" s="133">
        <v>11</v>
      </c>
      <c r="D929" s="133" t="s">
        <v>1394</v>
      </c>
      <c r="E929" s="133" t="s">
        <v>7037</v>
      </c>
      <c r="F929" s="133" t="s">
        <v>3932</v>
      </c>
      <c r="G929" s="133" t="s">
        <v>7034</v>
      </c>
      <c r="H929" s="133" t="s">
        <v>2803</v>
      </c>
      <c r="I929" s="133" t="s">
        <v>1256</v>
      </c>
      <c r="J929" s="417" t="s">
        <v>4286</v>
      </c>
      <c r="K929" s="134">
        <v>17835.32</v>
      </c>
      <c r="L929" s="135" t="s">
        <v>3634</v>
      </c>
      <c r="M929" s="135" t="s">
        <v>7038</v>
      </c>
      <c r="O929" s="201" t="s">
        <v>4665</v>
      </c>
      <c r="P929" s="302">
        <f t="shared" si="95"/>
        <v>17835.32</v>
      </c>
      <c r="Q929" s="303">
        <f t="shared" si="96"/>
        <v>42485</v>
      </c>
      <c r="R929" s="304" t="str">
        <f t="shared" si="97"/>
        <v>2016OB000202</v>
      </c>
      <c r="S929" s="304" t="str">
        <f t="shared" si="98"/>
        <v>2016NE000110</v>
      </c>
      <c r="T929" s="305" t="str">
        <f t="shared" si="99"/>
        <v>Pagamento para viabilizar repasse de recursos FEM II/2014,ao município de SALOÁ/PE. ref.a 3ª parcela.conforme lei nº 15.335 de 24.06/2014.Construção de uma praça na sede do Municipio com implantação de canteiros pisos e urbanização além de iluminação com acessibilidade..Ci nº 135/2016 SEAM.</v>
      </c>
      <c r="V929" s="75" t="b">
        <f>A929='[1]FEM 2'!C929</f>
        <v>1</v>
      </c>
    </row>
    <row r="930" spans="1:22" ht="54" customHeight="1" x14ac:dyDescent="0.35">
      <c r="A930" s="133" t="s">
        <v>7039</v>
      </c>
      <c r="B930" s="132">
        <v>42485</v>
      </c>
      <c r="C930" s="133">
        <v>11</v>
      </c>
      <c r="D930" s="133" t="s">
        <v>1394</v>
      </c>
      <c r="E930" s="133" t="s">
        <v>7040</v>
      </c>
      <c r="F930" s="133" t="s">
        <v>3932</v>
      </c>
      <c r="G930" s="133" t="s">
        <v>7034</v>
      </c>
      <c r="H930" s="133" t="s">
        <v>2803</v>
      </c>
      <c r="I930" s="133" t="s">
        <v>1255</v>
      </c>
      <c r="J930" s="417" t="s">
        <v>4286</v>
      </c>
      <c r="K930" s="134">
        <v>39128.269999999997</v>
      </c>
      <c r="L930" s="135" t="s">
        <v>3634</v>
      </c>
      <c r="M930" s="135" t="s">
        <v>7041</v>
      </c>
      <c r="O930" s="201" t="s">
        <v>4665</v>
      </c>
      <c r="P930" s="302">
        <f t="shared" si="95"/>
        <v>39128.269999999997</v>
      </c>
      <c r="Q930" s="303">
        <f t="shared" si="96"/>
        <v>42485</v>
      </c>
      <c r="R930" s="304" t="str">
        <f t="shared" si="97"/>
        <v>2016OB000203</v>
      </c>
      <c r="S930" s="304" t="str">
        <f t="shared" si="98"/>
        <v>2016NE000110</v>
      </c>
      <c r="T930" s="305" t="str">
        <f t="shared" si="99"/>
        <v>Pagamento para viabilizar repasse de recursos FEM II/2014,ao município de SALOÁ/PE. ref.a 3ª parcela.conforme lei nº 15.335 de24.06/2014.Revitaliza - ção da praça do Fórum.Ci nº 135/2016 SEAM.</v>
      </c>
      <c r="V930" s="75" t="b">
        <f>A930='[1]FEM 2'!C930</f>
        <v>1</v>
      </c>
    </row>
    <row r="931" spans="1:22" ht="54" customHeight="1" x14ac:dyDescent="0.35">
      <c r="A931" s="133" t="s">
        <v>7042</v>
      </c>
      <c r="B931" s="132">
        <v>42485</v>
      </c>
      <c r="C931" s="133">
        <v>11</v>
      </c>
      <c r="D931" s="133" t="s">
        <v>1394</v>
      </c>
      <c r="E931" s="133" t="s">
        <v>7043</v>
      </c>
      <c r="F931" s="133" t="s">
        <v>3932</v>
      </c>
      <c r="G931" s="133" t="s">
        <v>7034</v>
      </c>
      <c r="H931" s="133" t="s">
        <v>2803</v>
      </c>
      <c r="I931" s="133" t="s">
        <v>1254</v>
      </c>
      <c r="J931" s="417" t="s">
        <v>4286</v>
      </c>
      <c r="K931" s="134">
        <v>82427.09</v>
      </c>
      <c r="L931" s="135" t="s">
        <v>3634</v>
      </c>
      <c r="M931" s="135" t="s">
        <v>7044</v>
      </c>
      <c r="O931" s="201" t="s">
        <v>4665</v>
      </c>
      <c r="P931" s="302">
        <f t="shared" si="95"/>
        <v>82427.09</v>
      </c>
      <c r="Q931" s="303">
        <f t="shared" si="96"/>
        <v>42485</v>
      </c>
      <c r="R931" s="304" t="str">
        <f t="shared" si="97"/>
        <v>2016OB000204</v>
      </c>
      <c r="S931" s="304" t="str">
        <f t="shared" si="98"/>
        <v>2016NE000110</v>
      </c>
      <c r="T931" s="305" t="str">
        <f t="shared" si="99"/>
        <v>Pagamento para viabilizar repasse de recursos FEM II/2014,ao município de SALOÁ/PE. ref.a 3ª parcela.conforme lei nº 15.335 de 24.06/2014.Pista de cooper com implantação de iluminação.ci nº 135/2016 SEAM.</v>
      </c>
      <c r="V931" s="75" t="b">
        <f>A931='[1]FEM 2'!C931</f>
        <v>1</v>
      </c>
    </row>
    <row r="932" spans="1:22" ht="54" customHeight="1" x14ac:dyDescent="0.35">
      <c r="A932" s="133" t="s">
        <v>7045</v>
      </c>
      <c r="B932" s="132">
        <v>42485</v>
      </c>
      <c r="C932" s="133">
        <v>12</v>
      </c>
      <c r="D932" s="133" t="s">
        <v>1394</v>
      </c>
      <c r="E932" s="133" t="s">
        <v>7046</v>
      </c>
      <c r="F932" s="133" t="s">
        <v>3932</v>
      </c>
      <c r="G932" s="133" t="s">
        <v>7047</v>
      </c>
      <c r="H932" s="133" t="s">
        <v>2277</v>
      </c>
      <c r="I932" s="133" t="s">
        <v>1119</v>
      </c>
      <c r="J932" s="417" t="s">
        <v>3869</v>
      </c>
      <c r="K932" s="134">
        <v>53525.68</v>
      </c>
      <c r="L932" s="135" t="s">
        <v>3634</v>
      </c>
      <c r="M932" s="135" t="s">
        <v>7048</v>
      </c>
      <c r="O932" s="201" t="s">
        <v>4665</v>
      </c>
      <c r="P932" s="302">
        <f t="shared" si="95"/>
        <v>53525.68</v>
      </c>
      <c r="Q932" s="303">
        <f t="shared" si="96"/>
        <v>42485</v>
      </c>
      <c r="R932" s="304" t="str">
        <f t="shared" si="97"/>
        <v>2016OB000205</v>
      </c>
      <c r="S932" s="304" t="str">
        <f t="shared" si="98"/>
        <v>2016NE000109</v>
      </c>
      <c r="T932" s="305" t="str">
        <f t="shared" si="99"/>
        <v>Pagamento p/viabilizar repasse de recursos FEM II/2014 ao Municipio de JUPI/PE.ref. a 3ª parcela,conforme lei nº 15.335 de 25/06/2014.Pavimentação em paralelepípedos graníticos em diversas</v>
      </c>
      <c r="V932" s="75" t="b">
        <f>A932='[1]FEM 2'!C932</f>
        <v>1</v>
      </c>
    </row>
    <row r="933" spans="1:22" ht="54" customHeight="1" x14ac:dyDescent="0.35">
      <c r="A933" s="133" t="s">
        <v>7049</v>
      </c>
      <c r="B933" s="132">
        <v>42487</v>
      </c>
      <c r="C933" s="133">
        <v>11</v>
      </c>
      <c r="D933" s="133" t="s">
        <v>1394</v>
      </c>
      <c r="E933" s="133" t="s">
        <v>7050</v>
      </c>
      <c r="F933" s="133" t="s">
        <v>3943</v>
      </c>
      <c r="G933" s="133" t="s">
        <v>6753</v>
      </c>
      <c r="H933" s="133" t="s">
        <v>2391</v>
      </c>
      <c r="I933" s="133" t="s">
        <v>1186</v>
      </c>
      <c r="J933" s="417" t="s">
        <v>3531</v>
      </c>
      <c r="K933" s="134">
        <v>69101.539999999994</v>
      </c>
      <c r="L933" s="135" t="s">
        <v>3663</v>
      </c>
      <c r="M933" s="135" t="s">
        <v>7051</v>
      </c>
      <c r="O933" s="201" t="s">
        <v>4665</v>
      </c>
      <c r="P933" s="302">
        <f t="shared" si="95"/>
        <v>69101.539999999994</v>
      </c>
      <c r="Q933" s="303">
        <f t="shared" si="96"/>
        <v>42487</v>
      </c>
      <c r="R933" s="304" t="str">
        <f t="shared" si="97"/>
        <v>2016OB000207</v>
      </c>
      <c r="S933" s="304" t="str">
        <f t="shared" si="98"/>
        <v>2016NE000080</v>
      </c>
      <c r="T933" s="305" t="str">
        <f t="shared" si="99"/>
        <v>PAGAMENTO P/VIABILIZAR REPASSE DE RECURSOS FEM II/2014 AO MUNICIPIO DE PANELAS/PE.REF. A 4ª PARCELA.CONFORME LEI Nº 15.270 DE 24 DE ABRIL DE 2014.CI Nº 146/2016 SEAM.PAVIMENTAÇÃO DE VIAS URBANAS NA SEDE.</v>
      </c>
      <c r="V933" s="75" t="b">
        <f>A933='[1]FEM 2'!C933</f>
        <v>1</v>
      </c>
    </row>
    <row r="934" spans="1:22" ht="54" customHeight="1" x14ac:dyDescent="0.35">
      <c r="A934" s="133" t="s">
        <v>7052</v>
      </c>
      <c r="B934" s="132">
        <v>42487</v>
      </c>
      <c r="C934" s="133">
        <v>11</v>
      </c>
      <c r="D934" s="133" t="s">
        <v>1394</v>
      </c>
      <c r="E934" s="133" t="s">
        <v>7053</v>
      </c>
      <c r="F934" s="133" t="s">
        <v>3943</v>
      </c>
      <c r="G934" s="133" t="s">
        <v>6753</v>
      </c>
      <c r="H934" s="133" t="s">
        <v>2391</v>
      </c>
      <c r="I934" s="133" t="s">
        <v>1188</v>
      </c>
      <c r="J934" s="417" t="s">
        <v>3531</v>
      </c>
      <c r="K934" s="134">
        <v>66174.44</v>
      </c>
      <c r="L934" s="135" t="s">
        <v>3663</v>
      </c>
      <c r="M934" s="135" t="s">
        <v>7051</v>
      </c>
      <c r="O934" s="201" t="s">
        <v>4665</v>
      </c>
      <c r="P934" s="302">
        <f t="shared" si="95"/>
        <v>66174.44</v>
      </c>
      <c r="Q934" s="303">
        <f t="shared" si="96"/>
        <v>42487</v>
      </c>
      <c r="R934" s="304" t="str">
        <f t="shared" si="97"/>
        <v>2016OB000208</v>
      </c>
      <c r="S934" s="304" t="str">
        <f t="shared" si="98"/>
        <v>2016NE000080</v>
      </c>
      <c r="T934" s="305" t="str">
        <f t="shared" si="99"/>
        <v>PAGAMENTO P/VIABILIZAR REPASSE DE RECURSOS FEM II/2014 AO MUNICIPIO DE PANELAS/PE.REF. A 4ª PARCELA.CONFORME LEI Nº 15.270 DE 24 DE ABRIL DE 2014.CI Nº 146/2016 SEAM.PAVIMENTAÇÃO DE VIAS URBANAS NA SEDE.</v>
      </c>
      <c r="V934" s="75" t="b">
        <f>A934='[1]FEM 2'!C934</f>
        <v>1</v>
      </c>
    </row>
    <row r="935" spans="1:22" ht="54" customHeight="1" x14ac:dyDescent="0.35">
      <c r="A935" s="133" t="s">
        <v>7054</v>
      </c>
      <c r="B935" s="132">
        <v>42487</v>
      </c>
      <c r="C935" s="133">
        <v>11</v>
      </c>
      <c r="D935" s="133" t="s">
        <v>1394</v>
      </c>
      <c r="E935" s="133" t="s">
        <v>7055</v>
      </c>
      <c r="F935" s="133" t="s">
        <v>3943</v>
      </c>
      <c r="G935" s="133" t="s">
        <v>6753</v>
      </c>
      <c r="H935" s="133" t="s">
        <v>2391</v>
      </c>
      <c r="I935" s="133" t="s">
        <v>1188</v>
      </c>
      <c r="J935" s="417" t="s">
        <v>3531</v>
      </c>
      <c r="K935" s="134">
        <v>66174.44</v>
      </c>
      <c r="L935" s="135" t="s">
        <v>3634</v>
      </c>
      <c r="M935" s="135" t="s">
        <v>7056</v>
      </c>
      <c r="O935" s="201" t="s">
        <v>4665</v>
      </c>
      <c r="P935" s="302">
        <f t="shared" si="95"/>
        <v>66174.44</v>
      </c>
      <c r="Q935" s="303">
        <f t="shared" si="96"/>
        <v>42487</v>
      </c>
      <c r="R935" s="304" t="str">
        <f t="shared" si="97"/>
        <v>2016OB000209</v>
      </c>
      <c r="S935" s="304" t="str">
        <f t="shared" si="98"/>
        <v>2016NE000080</v>
      </c>
      <c r="T935" s="305" t="str">
        <f t="shared" si="99"/>
        <v>PAGAMENTO P/VIABILIZAR REPASSE DE RECURSOS FEM II/2014 AO MUNICIPIO DE PANELAS/PE.REF. A 3ª PARCELA.CONFORME LEI Nº 15.270 DE 24 DE ABRIL DE 2014.CI Nº 146/2016 SEAM.PAVIMENTAÇÃO DE VIAS URBANAS NA SEDE.</v>
      </c>
      <c r="V935" s="75" t="b">
        <f>A935='[1]FEM 2'!C935</f>
        <v>1</v>
      </c>
    </row>
    <row r="936" spans="1:22" ht="54" customHeight="1" x14ac:dyDescent="0.35">
      <c r="A936" s="133" t="s">
        <v>7113</v>
      </c>
      <c r="B936" s="132">
        <v>42495</v>
      </c>
      <c r="C936" s="133">
        <v>12</v>
      </c>
      <c r="D936" s="133" t="s">
        <v>1394</v>
      </c>
      <c r="E936" s="133" t="s">
        <v>7114</v>
      </c>
      <c r="F936" s="133" t="s">
        <v>7115</v>
      </c>
      <c r="G936" s="133" t="s">
        <v>6179</v>
      </c>
      <c r="H936" s="133" t="s">
        <v>1992</v>
      </c>
      <c r="I936" s="133" t="s">
        <v>1142</v>
      </c>
      <c r="J936" s="417" t="s">
        <v>1993</v>
      </c>
      <c r="K936" s="134">
        <v>51105.75</v>
      </c>
      <c r="L936" s="135" t="s">
        <v>3634</v>
      </c>
      <c r="M936" s="135" t="s">
        <v>7116</v>
      </c>
      <c r="O936" s="201" t="s">
        <v>4665</v>
      </c>
      <c r="P936" s="302">
        <f t="shared" ref="P936:P945" si="100">K936</f>
        <v>51105.75</v>
      </c>
      <c r="Q936" s="303">
        <f t="shared" ref="Q936:Q945" si="101">B936</f>
        <v>42495</v>
      </c>
      <c r="R936" s="304" t="str">
        <f t="shared" ref="R936:R945" si="102">A936</f>
        <v>2016OB000214</v>
      </c>
      <c r="S936" s="304" t="str">
        <f t="shared" ref="S936:S945" si="103">G936</f>
        <v>2016NE000063</v>
      </c>
      <c r="T936" s="305" t="str">
        <f t="shared" ref="T936:T945" si="104">M936</f>
        <v>PAGAMENTO P/VIABILIZAR REPASSE DE RECURSOS FEM II/2014 AO MUNICIPIO DE LIMOEIRO/PE. REF. A 3ª PARCELA.CONFORME DECRETO Nº 40.651 DE 24/04/2014.CONSTRUÇÃO DAS PRAÇAS DE CAMPO GRANDE E COHAB.ATRAVÉS DA CI Nº 163/2016 SEAM</v>
      </c>
      <c r="V936" s="75" t="b">
        <f>A936='[1]FEM 2'!C936</f>
        <v>1</v>
      </c>
    </row>
    <row r="937" spans="1:22" ht="54" customHeight="1" x14ac:dyDescent="0.35">
      <c r="A937" s="133" t="s">
        <v>7117</v>
      </c>
      <c r="B937" s="132">
        <v>42495</v>
      </c>
      <c r="C937" s="133">
        <v>11</v>
      </c>
      <c r="D937" s="133" t="s">
        <v>1394</v>
      </c>
      <c r="E937" s="133" t="s">
        <v>7118</v>
      </c>
      <c r="F937" s="133" t="s">
        <v>7115</v>
      </c>
      <c r="G937" s="133" t="s">
        <v>7119</v>
      </c>
      <c r="H937" s="133" t="s">
        <v>2332</v>
      </c>
      <c r="I937" s="133" t="s">
        <v>1173</v>
      </c>
      <c r="J937" s="417" t="s">
        <v>4435</v>
      </c>
      <c r="K937" s="134">
        <v>40930.18</v>
      </c>
      <c r="L937" s="135" t="s">
        <v>3634</v>
      </c>
      <c r="M937" s="135" t="s">
        <v>7120</v>
      </c>
      <c r="O937" s="201" t="s">
        <v>4665</v>
      </c>
      <c r="P937" s="302">
        <f t="shared" si="100"/>
        <v>40930.18</v>
      </c>
      <c r="Q937" s="303">
        <f t="shared" si="101"/>
        <v>42495</v>
      </c>
      <c r="R937" s="304" t="str">
        <f t="shared" si="102"/>
        <v>2016OB000215</v>
      </c>
      <c r="S937" s="304" t="str">
        <f t="shared" si="103"/>
        <v>2016NE000123</v>
      </c>
      <c r="T937" s="305" t="str">
        <f t="shared" si="104"/>
        <v>PAGAMENTO P/VIABILIZAR REPASSE DE RECURSOS FEM II/2014 AO MUNICIPIO DE OROBÓ/PE. REF. A 3ª PARCELA.CONFORME DECRETO Nº 40.651DE 24 /04/2014.REV ITALIZAÇÃO DA PRAÇA CORONEL ABÍLIO.ATRAVÉS DA CI Nº 163/16 SEAM</v>
      </c>
      <c r="V937" s="75" t="b">
        <f>A937='[1]FEM 2'!C937</f>
        <v>1</v>
      </c>
    </row>
    <row r="938" spans="1:22" ht="54" customHeight="1" x14ac:dyDescent="0.35">
      <c r="A938" s="133" t="s">
        <v>7121</v>
      </c>
      <c r="B938" s="132">
        <v>42495</v>
      </c>
      <c r="C938" s="133">
        <v>11</v>
      </c>
      <c r="D938" s="133" t="s">
        <v>1394</v>
      </c>
      <c r="E938" s="133" t="s">
        <v>7122</v>
      </c>
      <c r="F938" s="133" t="s">
        <v>7115</v>
      </c>
      <c r="G938" s="133" t="s">
        <v>6725</v>
      </c>
      <c r="H938" s="133" t="s">
        <v>2301</v>
      </c>
      <c r="I938" s="133" t="s">
        <v>1127</v>
      </c>
      <c r="J938" s="417" t="s">
        <v>7123</v>
      </c>
      <c r="K938" s="134">
        <v>9934</v>
      </c>
      <c r="L938" s="135" t="s">
        <v>3634</v>
      </c>
      <c r="M938" s="135" t="s">
        <v>7124</v>
      </c>
      <c r="O938" s="201" t="s">
        <v>4665</v>
      </c>
      <c r="P938" s="302">
        <f t="shared" si="100"/>
        <v>9934</v>
      </c>
      <c r="Q938" s="303">
        <f t="shared" si="101"/>
        <v>42495</v>
      </c>
      <c r="R938" s="304" t="str">
        <f t="shared" si="102"/>
        <v>2016OB000216</v>
      </c>
      <c r="S938" s="304" t="str">
        <f t="shared" si="103"/>
        <v>2016NE000076</v>
      </c>
      <c r="T938" s="305" t="str">
        <f t="shared" si="104"/>
        <v>PAGAMENTO P/VIABILIZAR REPASSE DE RECURSOS FEM II/2014 AO MUNICIPIO DE JUREMA/PE REF. A 3ª PARCELA.CONFORME DECRETO Nº 40.651 DE 24/04/2014.REFORMA DO AÇOUGUE PÚBLICO DE QUEIMADAS.ATRAVES DA CI Nº 163/2016 SEAM</v>
      </c>
      <c r="V938" s="75" t="b">
        <f>A938='[1]FEM 2'!C938</f>
        <v>1</v>
      </c>
    </row>
    <row r="939" spans="1:22" ht="54" customHeight="1" x14ac:dyDescent="0.35">
      <c r="A939" s="133" t="s">
        <v>7125</v>
      </c>
      <c r="B939" s="132">
        <v>42495</v>
      </c>
      <c r="C939" s="133">
        <v>11</v>
      </c>
      <c r="D939" s="133" t="s">
        <v>1394</v>
      </c>
      <c r="E939" s="133" t="s">
        <v>7126</v>
      </c>
      <c r="F939" s="133" t="s">
        <v>7115</v>
      </c>
      <c r="G939" s="133" t="s">
        <v>6725</v>
      </c>
      <c r="H939" s="133" t="s">
        <v>2301</v>
      </c>
      <c r="I939" s="133" t="s">
        <v>1125</v>
      </c>
      <c r="J939" s="417" t="s">
        <v>7123</v>
      </c>
      <c r="K939" s="134">
        <v>26312.32</v>
      </c>
      <c r="L939" s="135" t="s">
        <v>3634</v>
      </c>
      <c r="M939" s="135" t="s">
        <v>7127</v>
      </c>
      <c r="O939" s="201" t="s">
        <v>4665</v>
      </c>
      <c r="P939" s="302">
        <f t="shared" si="100"/>
        <v>26312.32</v>
      </c>
      <c r="Q939" s="303">
        <f t="shared" si="101"/>
        <v>42495</v>
      </c>
      <c r="R939" s="304" t="str">
        <f t="shared" si="102"/>
        <v>2016OB000217</v>
      </c>
      <c r="S939" s="304" t="str">
        <f t="shared" si="103"/>
        <v>2016NE000076</v>
      </c>
      <c r="T939" s="305" t="str">
        <f t="shared" si="104"/>
        <v>PAGAMENTO P/VIABILIZAR REPASSE DE RECURSOS FEM II/2014 AO MUNICIPIO DE JUREMA/PE REF. A 3ª PARCELA.CONFORME DECRETO Nº 40.651 DE 24/04/2014.REFORMA DO MERCADO DE CEREAIS DO MUNICIPIO.ATRAVÉS DA CI Nº 163/2016 SEAM</v>
      </c>
      <c r="V939" s="75" t="b">
        <f>A939='[1]FEM 2'!C939</f>
        <v>1</v>
      </c>
    </row>
    <row r="940" spans="1:22" ht="54" customHeight="1" x14ac:dyDescent="0.35">
      <c r="A940" s="133" t="s">
        <v>7128</v>
      </c>
      <c r="B940" s="132">
        <v>42495</v>
      </c>
      <c r="C940" s="133">
        <v>11</v>
      </c>
      <c r="D940" s="133" t="s">
        <v>1394</v>
      </c>
      <c r="E940" s="133" t="s">
        <v>7129</v>
      </c>
      <c r="F940" s="133" t="s">
        <v>7115</v>
      </c>
      <c r="G940" s="133" t="s">
        <v>7130</v>
      </c>
      <c r="H940" s="133" t="s">
        <v>3123</v>
      </c>
      <c r="I940" s="133" t="s">
        <v>946</v>
      </c>
      <c r="J940" s="417" t="s">
        <v>3124</v>
      </c>
      <c r="K940" s="134">
        <v>15032.35</v>
      </c>
      <c r="L940" s="135" t="s">
        <v>3634</v>
      </c>
      <c r="M940" s="135" t="s">
        <v>7131</v>
      </c>
      <c r="O940" s="201" t="s">
        <v>4665</v>
      </c>
      <c r="P940" s="302">
        <f t="shared" si="100"/>
        <v>15032.35</v>
      </c>
      <c r="Q940" s="303">
        <f t="shared" si="101"/>
        <v>42495</v>
      </c>
      <c r="R940" s="304" t="str">
        <f t="shared" si="102"/>
        <v>2016OB000218</v>
      </c>
      <c r="S940" s="304" t="str">
        <f t="shared" si="103"/>
        <v>2016NE000121</v>
      </c>
      <c r="T940" s="305" t="str">
        <f t="shared" si="104"/>
        <v>PAGAMENTO P/VIABILIZAR REPASSE DE RECURSOS FEM II/2014 AO MUNICIPIO DE CAETÉS/PE. REF. A 3ª PARCELA.CONFORME DECRETO Nº 40.651 DE 24042014.REFORMA E AMPLIAÇÃO DO MERCADO DE CARNES.ATRAVÉS DA CI Nº163/16 SEAM</v>
      </c>
      <c r="V940" s="75" t="b">
        <f>A940='[1]FEM 2'!C940</f>
        <v>1</v>
      </c>
    </row>
    <row r="941" spans="1:22" ht="54" customHeight="1" x14ac:dyDescent="0.35">
      <c r="A941" s="133" t="s">
        <v>7132</v>
      </c>
      <c r="B941" s="132">
        <v>42495</v>
      </c>
      <c r="C941" s="133">
        <v>11</v>
      </c>
      <c r="D941" s="133" t="s">
        <v>1394</v>
      </c>
      <c r="E941" s="133" t="s">
        <v>7133</v>
      </c>
      <c r="F941" s="133" t="s">
        <v>7115</v>
      </c>
      <c r="G941" s="133" t="s">
        <v>7134</v>
      </c>
      <c r="H941" s="133" t="s">
        <v>1499</v>
      </c>
      <c r="I941" s="133" t="s">
        <v>906</v>
      </c>
      <c r="J941" s="417" t="s">
        <v>1500</v>
      </c>
      <c r="K941" s="134">
        <v>180687.11</v>
      </c>
      <c r="L941" s="135" t="s">
        <v>3205</v>
      </c>
      <c r="M941" s="135" t="s">
        <v>7135</v>
      </c>
      <c r="O941" s="201" t="s">
        <v>4665</v>
      </c>
      <c r="P941" s="302">
        <f t="shared" si="100"/>
        <v>180687.11</v>
      </c>
      <c r="Q941" s="303">
        <f t="shared" si="101"/>
        <v>42495</v>
      </c>
      <c r="R941" s="304" t="str">
        <f t="shared" si="102"/>
        <v>2016OB000219</v>
      </c>
      <c r="S941" s="304" t="str">
        <f t="shared" si="103"/>
        <v>2016NE000120</v>
      </c>
      <c r="T941" s="305" t="str">
        <f t="shared" si="104"/>
        <v>PAGAMENTO P/VIABILIZAR REPASSE DE RECURSOS FEM II/2014 AO MUNICIPIO DE BETÂNIA/PE.REF. A 2ª PARCELA CONSTRUÇÃO DA PRAÇA PÚBLICA PARA LAZER.CONFORME DECRETO Nº 40.651 DE 24/04/2014.ATRAVÉS DA CI Nº 163/2016 SEAM.</v>
      </c>
      <c r="V941" s="75" t="b">
        <f>A941='[1]FEM 2'!C941</f>
        <v>1</v>
      </c>
    </row>
    <row r="942" spans="1:22" ht="54" customHeight="1" x14ac:dyDescent="0.35">
      <c r="A942" s="133" t="s">
        <v>7136</v>
      </c>
      <c r="B942" s="132">
        <v>42495</v>
      </c>
      <c r="C942" s="133">
        <v>11</v>
      </c>
      <c r="D942" s="133" t="s">
        <v>1394</v>
      </c>
      <c r="E942" s="133" t="s">
        <v>7137</v>
      </c>
      <c r="F942" s="133" t="s">
        <v>7115</v>
      </c>
      <c r="G942" s="133" t="s">
        <v>4810</v>
      </c>
      <c r="H942" s="133" t="s">
        <v>2683</v>
      </c>
      <c r="I942" s="133" t="s">
        <v>1345</v>
      </c>
      <c r="J942" s="417" t="s">
        <v>2684</v>
      </c>
      <c r="K942" s="134">
        <v>22363.94</v>
      </c>
      <c r="L942" s="135" t="s">
        <v>3663</v>
      </c>
      <c r="M942" s="135" t="s">
        <v>7138</v>
      </c>
      <c r="O942" s="201" t="s">
        <v>4665</v>
      </c>
      <c r="P942" s="302">
        <f t="shared" si="100"/>
        <v>22363.94</v>
      </c>
      <c r="Q942" s="303">
        <f t="shared" si="101"/>
        <v>42495</v>
      </c>
      <c r="R942" s="304" t="str">
        <f t="shared" si="102"/>
        <v>2016OB000223</v>
      </c>
      <c r="S942" s="304" t="str">
        <f t="shared" si="103"/>
        <v>2016NE000021</v>
      </c>
      <c r="T942" s="305" t="str">
        <f t="shared" si="104"/>
        <v>PAGAMENTO P/VIABILIZAR REPASSE DE RECURSOS FEM II/2014 AO MUNICIPIO DE TRIUNFO/PE.CONFORME DECRETO Nº 40.651 DE 24/04/14.REF. A 4ª PARCELA.PAVIMENTAÇÃO GRANÍTICOS NA RUA SEBASTIÃO MARTINS E RUA PROJETADA "A". ATRAVÉS DA CI Nº 102/16 SEAM</v>
      </c>
      <c r="V942" s="75" t="b">
        <f>A942='[1]FEM 2'!C942</f>
        <v>1</v>
      </c>
    </row>
    <row r="943" spans="1:22" ht="54" customHeight="1" x14ac:dyDescent="0.35">
      <c r="A943" s="133" t="s">
        <v>7139</v>
      </c>
      <c r="B943" s="132">
        <v>42500</v>
      </c>
      <c r="C943" s="133">
        <v>11</v>
      </c>
      <c r="D943" s="133" t="s">
        <v>1394</v>
      </c>
      <c r="E943" s="133" t="s">
        <v>7140</v>
      </c>
      <c r="F943" s="133" t="s">
        <v>7141</v>
      </c>
      <c r="G943" s="133" t="s">
        <v>7119</v>
      </c>
      <c r="H943" s="133" t="s">
        <v>2332</v>
      </c>
      <c r="I943" s="133" t="s">
        <v>1173</v>
      </c>
      <c r="J943" s="417" t="s">
        <v>4435</v>
      </c>
      <c r="K943" s="134">
        <v>40930.199999999997</v>
      </c>
      <c r="L943" s="135" t="s">
        <v>3663</v>
      </c>
      <c r="M943" s="135" t="s">
        <v>7142</v>
      </c>
      <c r="O943" s="201" t="s">
        <v>4665</v>
      </c>
      <c r="P943" s="302">
        <f t="shared" si="100"/>
        <v>40930.199999999997</v>
      </c>
      <c r="Q943" s="303">
        <f t="shared" si="101"/>
        <v>42500</v>
      </c>
      <c r="R943" s="304" t="str">
        <f t="shared" si="102"/>
        <v>2016OB000225</v>
      </c>
      <c r="S943" s="304" t="str">
        <f t="shared" si="103"/>
        <v>2016NE000123</v>
      </c>
      <c r="T943" s="305" t="str">
        <f t="shared" si="104"/>
        <v>PAGAMENTO P/VIABILIZAR REPASSE DE RECURSOS FEM II/2014 AO MUNICIPIO DE OROBÓ/PE. REF. A 4ª PARCELA.CONFORME DECRETO Nº 40.651 DE 24/04/2014.REVITALI- ZAÇÃO DA PRAÇA CORONEL ABÍLIO. ATRAVÉS DA CI Nº 163/2016 SEAM</v>
      </c>
      <c r="V943" s="75" t="b">
        <f>A943='[1]FEM 2'!C943</f>
        <v>1</v>
      </c>
    </row>
    <row r="944" spans="1:22" ht="54" customHeight="1" x14ac:dyDescent="0.35">
      <c r="A944" s="133" t="s">
        <v>7143</v>
      </c>
      <c r="B944" s="132">
        <v>42500</v>
      </c>
      <c r="C944" s="133">
        <v>11</v>
      </c>
      <c r="D944" s="133" t="s">
        <v>1394</v>
      </c>
      <c r="E944" s="133" t="s">
        <v>7144</v>
      </c>
      <c r="F944" s="133" t="s">
        <v>7141</v>
      </c>
      <c r="G944" s="133" t="s">
        <v>7145</v>
      </c>
      <c r="H944" s="133" t="s">
        <v>1708</v>
      </c>
      <c r="I944" s="133" t="s">
        <v>1009</v>
      </c>
      <c r="J944" s="417" t="s">
        <v>1709</v>
      </c>
      <c r="K944" s="134">
        <v>49888.06</v>
      </c>
      <c r="L944" s="135" t="s">
        <v>3663</v>
      </c>
      <c r="M944" s="135" t="s">
        <v>7146</v>
      </c>
      <c r="O944" s="201" t="s">
        <v>4665</v>
      </c>
      <c r="P944" s="302">
        <f t="shared" si="100"/>
        <v>49888.06</v>
      </c>
      <c r="Q944" s="303">
        <f t="shared" si="101"/>
        <v>42500</v>
      </c>
      <c r="R944" s="304" t="str">
        <f t="shared" si="102"/>
        <v>2016OB000226</v>
      </c>
      <c r="S944" s="304" t="str">
        <f t="shared" si="103"/>
        <v>2016NE000125</v>
      </c>
      <c r="T944" s="305" t="str">
        <f t="shared" si="104"/>
        <v>PAGAMENTO P/VIABILIZAR REPASSE DE RECURSOS FEM II/2014 AO MUNICIPIO DE CUPIRA II/2014 REF.A 4ª PARCELA.CONFORME DECRETO Nº 40.651 DE 24 DE ABRIL DE 2014.CONSTRUÇÃO DO MERCADO DE CARNE NO BAIRRO NOVO HORIZONTE,</v>
      </c>
      <c r="V944" s="75" t="b">
        <f>A944='[1]FEM 2'!C944</f>
        <v>1</v>
      </c>
    </row>
    <row r="945" spans="1:22" ht="54" customHeight="1" x14ac:dyDescent="0.35">
      <c r="A945" s="133" t="s">
        <v>7147</v>
      </c>
      <c r="B945" s="132">
        <v>42500</v>
      </c>
      <c r="C945" s="133">
        <v>11</v>
      </c>
      <c r="D945" s="133" t="s">
        <v>1394</v>
      </c>
      <c r="E945" s="133" t="s">
        <v>7148</v>
      </c>
      <c r="F945" s="133" t="s">
        <v>7141</v>
      </c>
      <c r="G945" s="133" t="s">
        <v>7145</v>
      </c>
      <c r="H945" s="133" t="s">
        <v>1708</v>
      </c>
      <c r="I945" s="133" t="s">
        <v>1004</v>
      </c>
      <c r="J945" s="417" t="s">
        <v>1709</v>
      </c>
      <c r="K945" s="134">
        <v>14238.21</v>
      </c>
      <c r="L945" s="135" t="s">
        <v>3663</v>
      </c>
      <c r="M945" s="135" t="s">
        <v>7149</v>
      </c>
      <c r="O945" s="201" t="s">
        <v>4665</v>
      </c>
      <c r="P945" s="302">
        <f t="shared" si="100"/>
        <v>14238.21</v>
      </c>
      <c r="Q945" s="303">
        <f t="shared" si="101"/>
        <v>42500</v>
      </c>
      <c r="R945" s="304" t="str">
        <f t="shared" si="102"/>
        <v>2016OB000227</v>
      </c>
      <c r="S945" s="304" t="str">
        <f t="shared" si="103"/>
        <v>2016NE000125</v>
      </c>
      <c r="T945" s="305" t="str">
        <f t="shared" si="104"/>
        <v>PAGAMENTO P/VIABILIZAR REPASSE DE RECURSOS FEM II/2014 AO MUNICIPIO DE CUPIRA II/2014 REF.A 4ª PARCELA.CONFORME DECRETO Nº 40.651 DE 24 DE ABRIL DE 2014.ADEQUAÇÃO DO MERCADO PÚBLICO MUNICIPAL PARA IMPLANTAÇÃO DO MERCADO DE PEIXE</v>
      </c>
      <c r="V945" s="75" t="b">
        <f>A945='[1]FEM 2'!C945</f>
        <v>1</v>
      </c>
    </row>
    <row r="946" spans="1:22" ht="54" customHeight="1" x14ac:dyDescent="0.35">
      <c r="A946" s="133" t="s">
        <v>7244</v>
      </c>
      <c r="B946" s="132">
        <v>42510</v>
      </c>
      <c r="C946" s="133">
        <v>11</v>
      </c>
      <c r="D946" s="133" t="s">
        <v>1394</v>
      </c>
      <c r="E946" s="133" t="s">
        <v>7245</v>
      </c>
      <c r="F946" s="133" t="s">
        <v>7246</v>
      </c>
      <c r="G946" s="133" t="s">
        <v>7247</v>
      </c>
      <c r="H946" s="133" t="s">
        <v>1928</v>
      </c>
      <c r="I946" s="133" t="s">
        <v>1130</v>
      </c>
      <c r="J946" s="417" t="s">
        <v>1929</v>
      </c>
      <c r="K946" s="134">
        <v>271693.57</v>
      </c>
      <c r="L946" s="135" t="s">
        <v>3205</v>
      </c>
      <c r="M946" s="135" t="s">
        <v>7248</v>
      </c>
      <c r="O946" s="201" t="s">
        <v>4665</v>
      </c>
      <c r="P946" s="302">
        <f t="shared" ref="P946:P962" si="105">K946</f>
        <v>271693.57</v>
      </c>
      <c r="Q946" s="303">
        <f t="shared" ref="Q946:Q962" si="106">B946</f>
        <v>42510</v>
      </c>
      <c r="R946" s="304" t="str">
        <f t="shared" ref="R946:R962" si="107">A946</f>
        <v>2016OB000232</v>
      </c>
      <c r="S946" s="304" t="str">
        <f t="shared" ref="S946:S962" si="108">G946</f>
        <v>2016NE000130</v>
      </c>
      <c r="T946" s="305" t="str">
        <f t="shared" ref="T946:T962" si="109">M946</f>
        <v>PAGAMENTOP/VIABILIZAR REPASSE DE RECURSOS FEM II/2014 AO MUNICIPIO DE LAGOA DE ITAENGA/PE.REF. A 2ª PARCELA.CONFORME DECRETO Nº 40.651 DE 24/04/2016.PAV.MURO DE CONTENÇÃO E ESCA- DARIA URBANA NOS BAIRROS LOTEAMENTO ITAENGA(VILA DA CAIXA)CENTRO E SALINA.CI Nº 200/2016 SEAM.</v>
      </c>
      <c r="V946" s="75" t="b">
        <f>A946='[1]FEM 2'!C946</f>
        <v>1</v>
      </c>
    </row>
    <row r="947" spans="1:22" ht="54" customHeight="1" x14ac:dyDescent="0.35">
      <c r="A947" s="133" t="s">
        <v>7249</v>
      </c>
      <c r="B947" s="132">
        <v>42510</v>
      </c>
      <c r="C947" s="133">
        <v>11</v>
      </c>
      <c r="D947" s="133" t="s">
        <v>1394</v>
      </c>
      <c r="E947" s="133" t="s">
        <v>7250</v>
      </c>
      <c r="F947" s="133" t="s">
        <v>7246</v>
      </c>
      <c r="G947" s="133" t="s">
        <v>7251</v>
      </c>
      <c r="H947" s="133" t="s">
        <v>1510</v>
      </c>
      <c r="I947" s="133" t="s">
        <v>957</v>
      </c>
      <c r="J947" s="417" t="s">
        <v>3704</v>
      </c>
      <c r="K947" s="134">
        <v>30076.22</v>
      </c>
      <c r="L947" s="135" t="s">
        <v>3634</v>
      </c>
      <c r="M947" s="135" t="s">
        <v>7252</v>
      </c>
      <c r="O947" s="201" t="s">
        <v>4665</v>
      </c>
      <c r="P947" s="302">
        <f t="shared" si="105"/>
        <v>30076.22</v>
      </c>
      <c r="Q947" s="303">
        <f t="shared" si="106"/>
        <v>42510</v>
      </c>
      <c r="R947" s="304" t="str">
        <f t="shared" si="107"/>
        <v>2016OB000233</v>
      </c>
      <c r="S947" s="304" t="str">
        <f t="shared" si="108"/>
        <v>2016NE000141</v>
      </c>
      <c r="T947" s="305" t="str">
        <f t="shared" si="109"/>
        <v>PAGAMENTO P/VIABILIZAR REPASSE DE RECURSOS FEM II/2014 AO MUNICIPIO DE CAMOCIM DE SÃO FÉLIX/PE.REF. A 3ª PARCELA.CONFORME DECRETO Nº 40.651 DE 24/04/2016.AMPLIAÇÃO DE SISTEMA DE ESGOTO SANITÁRIO.CI Nº 194/2016</v>
      </c>
      <c r="V947" s="75" t="b">
        <f>A947='[1]FEM 2'!C947</f>
        <v>1</v>
      </c>
    </row>
    <row r="948" spans="1:22" ht="54" customHeight="1" x14ac:dyDescent="0.35">
      <c r="A948" s="133" t="s">
        <v>7253</v>
      </c>
      <c r="B948" s="132">
        <v>42510</v>
      </c>
      <c r="C948" s="133">
        <v>12</v>
      </c>
      <c r="D948" s="133" t="s">
        <v>1394</v>
      </c>
      <c r="E948" s="133" t="s">
        <v>7254</v>
      </c>
      <c r="F948" s="133" t="s">
        <v>7246</v>
      </c>
      <c r="G948" s="133" t="s">
        <v>7255</v>
      </c>
      <c r="H948" s="133" t="s">
        <v>2484</v>
      </c>
      <c r="I948" s="133" t="s">
        <v>1067</v>
      </c>
      <c r="J948" s="417" t="s">
        <v>4198</v>
      </c>
      <c r="K948" s="134">
        <v>31017.26</v>
      </c>
      <c r="L948" s="135" t="s">
        <v>3634</v>
      </c>
      <c r="M948" s="135" t="s">
        <v>7256</v>
      </c>
      <c r="O948" s="201" t="s">
        <v>4665</v>
      </c>
      <c r="P948" s="302">
        <f t="shared" si="105"/>
        <v>31017.26</v>
      </c>
      <c r="Q948" s="303">
        <f t="shared" si="106"/>
        <v>42510</v>
      </c>
      <c r="R948" s="304" t="str">
        <f t="shared" si="107"/>
        <v>2016OB000234</v>
      </c>
      <c r="S948" s="304" t="str">
        <f t="shared" si="108"/>
        <v>2016NE000131</v>
      </c>
      <c r="T948" s="305" t="str">
        <f t="shared" si="109"/>
        <v>PAGAMENTO P/VIABILIZAR REPASSE DE RECURSOS FEM II/2014 AO MUNICIPIO DE IBIRAJUBA/PE.REF. A 3ª PARCELA.CONFORME DECRETO Nº 40.651 DE 24/04/2016.IMPLANTAÇÃO DA REDE DEC ESGOTO E DRENAGEM DA LAGOA 1 E LAGOA 2.CI Nº 194/2016 SEAM</v>
      </c>
      <c r="V948" s="75" t="b">
        <f>A948='[1]FEM 2'!C948</f>
        <v>1</v>
      </c>
    </row>
    <row r="949" spans="1:22" ht="54" customHeight="1" x14ac:dyDescent="0.35">
      <c r="A949" s="133" t="s">
        <v>7257</v>
      </c>
      <c r="B949" s="132">
        <v>42510</v>
      </c>
      <c r="C949" s="133">
        <v>12</v>
      </c>
      <c r="D949" s="133" t="s">
        <v>1394</v>
      </c>
      <c r="E949" s="133" t="s">
        <v>7258</v>
      </c>
      <c r="F949" s="133" t="s">
        <v>7246</v>
      </c>
      <c r="G949" s="133" t="s">
        <v>7259</v>
      </c>
      <c r="H949" s="133" t="s">
        <v>2761</v>
      </c>
      <c r="I949" s="133" t="s">
        <v>1317</v>
      </c>
      <c r="J949" s="417" t="s">
        <v>2762</v>
      </c>
      <c r="K949" s="134">
        <v>11681.78</v>
      </c>
      <c r="L949" s="135" t="s">
        <v>3634</v>
      </c>
      <c r="M949" s="135" t="s">
        <v>7260</v>
      </c>
      <c r="O949" s="201" t="s">
        <v>4665</v>
      </c>
      <c r="P949" s="302">
        <f t="shared" si="105"/>
        <v>11681.78</v>
      </c>
      <c r="Q949" s="303">
        <f t="shared" si="106"/>
        <v>42510</v>
      </c>
      <c r="R949" s="304" t="str">
        <f t="shared" si="107"/>
        <v>2016OB000235</v>
      </c>
      <c r="S949" s="304" t="str">
        <f t="shared" si="108"/>
        <v>2016NE000132</v>
      </c>
      <c r="T949" s="305" t="str">
        <f t="shared" si="109"/>
        <v>PAGAMENTO P/VIABILIZAR REPASSE DE RECURSOS FEM II/2014 AO MUNICIPIO DE SIRINHAEM/PE.REF. A 3ª PARCELA.CONFORME DECRETO Nº 40.651 DE 24/04/2014.PAVIMENTAÇÃO EM PARALELEPIPE- DO GRANITICOS DA RUA DA JAQUEIRA.CI Nº 194/2016 SEAM</v>
      </c>
      <c r="V949" s="75" t="b">
        <f>A949='[1]FEM 2'!C949</f>
        <v>1</v>
      </c>
    </row>
    <row r="950" spans="1:22" ht="54" customHeight="1" x14ac:dyDescent="0.35">
      <c r="A950" s="133" t="s">
        <v>7261</v>
      </c>
      <c r="B950" s="132">
        <v>42510</v>
      </c>
      <c r="C950" s="133">
        <v>12</v>
      </c>
      <c r="D950" s="133" t="s">
        <v>1394</v>
      </c>
      <c r="E950" s="133" t="s">
        <v>7262</v>
      </c>
      <c r="F950" s="133" t="s">
        <v>7246</v>
      </c>
      <c r="G950" s="133" t="s">
        <v>7259</v>
      </c>
      <c r="H950" s="133" t="s">
        <v>2761</v>
      </c>
      <c r="I950" s="133" t="s">
        <v>1316</v>
      </c>
      <c r="J950" s="417" t="s">
        <v>2762</v>
      </c>
      <c r="K950" s="134">
        <v>239569.26</v>
      </c>
      <c r="L950" s="135" t="s">
        <v>3634</v>
      </c>
      <c r="M950" s="135" t="s">
        <v>7263</v>
      </c>
      <c r="O950" s="201" t="s">
        <v>4665</v>
      </c>
      <c r="P950" s="302">
        <f t="shared" si="105"/>
        <v>239569.26</v>
      </c>
      <c r="Q950" s="303">
        <f t="shared" si="106"/>
        <v>42510</v>
      </c>
      <c r="R950" s="304" t="str">
        <f t="shared" si="107"/>
        <v>2016OB000236</v>
      </c>
      <c r="S950" s="304" t="str">
        <f t="shared" si="108"/>
        <v>2016NE000132</v>
      </c>
      <c r="T950" s="305" t="str">
        <f t="shared" si="109"/>
        <v>PAGAMENTO P/VIABILIZAR REPASSE DE RECURSOS FEM II/2014 AO MUNICIPIO DE SIRINHAÉM/PE.CONFORME DECRETO Nº 40.651 DE 24/04/2016.REF. A 3ª PARCELA.URBANIZAÇÃO DAS RUIAS MARQUES DE OLINDA,SEBASTIÃO E SÃO FRANCISCO. CI Nº 194/2016 SEAM</v>
      </c>
      <c r="V950" s="75" t="b">
        <f>A950='[1]FEM 2'!C950</f>
        <v>1</v>
      </c>
    </row>
    <row r="951" spans="1:22" ht="54" customHeight="1" x14ac:dyDescent="0.35">
      <c r="A951" s="133" t="s">
        <v>7264</v>
      </c>
      <c r="B951" s="132">
        <v>42510</v>
      </c>
      <c r="C951" s="133">
        <v>12</v>
      </c>
      <c r="D951" s="133" t="s">
        <v>1394</v>
      </c>
      <c r="E951" s="133" t="s">
        <v>7265</v>
      </c>
      <c r="F951" s="133" t="s">
        <v>7246</v>
      </c>
      <c r="G951" s="133" t="s">
        <v>7259</v>
      </c>
      <c r="H951" s="133" t="s">
        <v>2761</v>
      </c>
      <c r="I951" s="133" t="s">
        <v>1315</v>
      </c>
      <c r="J951" s="417" t="s">
        <v>2762</v>
      </c>
      <c r="K951" s="134">
        <v>20432.88</v>
      </c>
      <c r="L951" s="135" t="s">
        <v>3634</v>
      </c>
      <c r="M951" s="135" t="s">
        <v>7266</v>
      </c>
      <c r="O951" s="201" t="s">
        <v>4665</v>
      </c>
      <c r="P951" s="302">
        <f t="shared" si="105"/>
        <v>20432.88</v>
      </c>
      <c r="Q951" s="303">
        <f t="shared" si="106"/>
        <v>42510</v>
      </c>
      <c r="R951" s="304" t="str">
        <f t="shared" si="107"/>
        <v>2016OB000237</v>
      </c>
      <c r="S951" s="304" t="str">
        <f t="shared" si="108"/>
        <v>2016NE000132</v>
      </c>
      <c r="T951" s="305" t="str">
        <f t="shared" si="109"/>
        <v>PAGAMENTO P/VIABILIZAR REPASSE DE RECURSOS FEM II/2014 AO MUNICIPIO DE SIRINHAÉM/PE.CONFORME DECRETO Nº 40.651 DE 24/04/2016.REF. A 3ª PARCELA.DRENAGEM EM TORNO DA ACADEMIA DAS CIDADES.CI Nº 194/2016</v>
      </c>
      <c r="V951" s="75" t="b">
        <f>A951='[1]FEM 2'!C951</f>
        <v>1</v>
      </c>
    </row>
    <row r="952" spans="1:22" ht="54" customHeight="1" x14ac:dyDescent="0.35">
      <c r="A952" s="133" t="s">
        <v>7267</v>
      </c>
      <c r="B952" s="132">
        <v>42510</v>
      </c>
      <c r="C952" s="133">
        <v>11</v>
      </c>
      <c r="D952" s="133" t="s">
        <v>1394</v>
      </c>
      <c r="E952" s="133" t="s">
        <v>7268</v>
      </c>
      <c r="F952" s="133" t="s">
        <v>7246</v>
      </c>
      <c r="G952" s="133" t="s">
        <v>4718</v>
      </c>
      <c r="H952" s="133" t="s">
        <v>3089</v>
      </c>
      <c r="I952" s="133" t="s">
        <v>850</v>
      </c>
      <c r="J952" s="417" t="s">
        <v>3090</v>
      </c>
      <c r="K952" s="134">
        <v>111757.03</v>
      </c>
      <c r="L952" s="135" t="s">
        <v>3663</v>
      </c>
      <c r="M952" s="135" t="s">
        <v>7269</v>
      </c>
      <c r="O952" s="201" t="s">
        <v>4665</v>
      </c>
      <c r="P952" s="302">
        <f t="shared" si="105"/>
        <v>111757.03</v>
      </c>
      <c r="Q952" s="303">
        <f t="shared" si="106"/>
        <v>42510</v>
      </c>
      <c r="R952" s="304" t="str">
        <f t="shared" si="107"/>
        <v>2016OB000238</v>
      </c>
      <c r="S952" s="304" t="str">
        <f t="shared" si="108"/>
        <v>2016NE000002</v>
      </c>
      <c r="T952" s="305" t="str">
        <f t="shared" si="109"/>
        <v>LIQUIDAÇÃO P/VIABILIZAR REPASSE DE RECURSOS FEM II/2014 AO MUNICIPIO DE ÁGUA PRETA/PE/CONFORME DECRETO Nº 40.651 DE 24/04/2014.REF. A 4ª PARCELA.CONFORME DECRETO Nº 40.651 DE 24/04/2014.CONSTRUÇÃO DE UMA PRAÇA DE ALIMENTAÇÃO.CI Nº 194/2016 SEAM</v>
      </c>
      <c r="V952" s="75" t="b">
        <f>A952='[1]FEM 2'!C952</f>
        <v>1</v>
      </c>
    </row>
    <row r="953" spans="1:22" ht="54" customHeight="1" x14ac:dyDescent="0.35">
      <c r="A953" s="133" t="s">
        <v>7270</v>
      </c>
      <c r="B953" s="132">
        <v>42510</v>
      </c>
      <c r="C953" s="133">
        <v>11</v>
      </c>
      <c r="D953" s="133" t="s">
        <v>1394</v>
      </c>
      <c r="E953" s="133" t="s">
        <v>7271</v>
      </c>
      <c r="F953" s="133" t="s">
        <v>7246</v>
      </c>
      <c r="G953" s="133" t="s">
        <v>4718</v>
      </c>
      <c r="H953" s="133" t="s">
        <v>3089</v>
      </c>
      <c r="I953" s="133" t="s">
        <v>850</v>
      </c>
      <c r="J953" s="417" t="s">
        <v>3090</v>
      </c>
      <c r="K953" s="134">
        <v>111757.02</v>
      </c>
      <c r="L953" s="135" t="s">
        <v>3634</v>
      </c>
      <c r="M953" s="135" t="s">
        <v>7272</v>
      </c>
      <c r="O953" s="201" t="s">
        <v>4665</v>
      </c>
      <c r="P953" s="302">
        <f t="shared" si="105"/>
        <v>111757.02</v>
      </c>
      <c r="Q953" s="303">
        <f t="shared" si="106"/>
        <v>42510</v>
      </c>
      <c r="R953" s="304" t="str">
        <f t="shared" si="107"/>
        <v>2016OB000239</v>
      </c>
      <c r="S953" s="304" t="str">
        <f t="shared" si="108"/>
        <v>2016NE000002</v>
      </c>
      <c r="T953" s="305" t="str">
        <f t="shared" si="109"/>
        <v>PAGAMENTO P/VIABILIZAR REPASSE DE RECURSOS FEM II/2014 AO MUNICIPIO DE ÁGUA PRETA/PE/CONFORME DECRETO Nº 40.651 DE 24/04/2014.REF. A 3ª PARCELA.CONFORME DECRETO Nº 40.651 DE 24/04/2014.CONSTRUÇÃO DE UMA PRAÇA DE ALIMENTAÇÃO.CI Nº 194/2016 SEAM</v>
      </c>
      <c r="V953" s="75" t="b">
        <f>A953='[1]FEM 2'!C953</f>
        <v>1</v>
      </c>
    </row>
    <row r="954" spans="1:22" ht="54" customHeight="1" x14ac:dyDescent="0.35">
      <c r="A954" s="133" t="s">
        <v>7273</v>
      </c>
      <c r="B954" s="132">
        <v>42510</v>
      </c>
      <c r="C954" s="133">
        <v>11</v>
      </c>
      <c r="D954" s="133" t="s">
        <v>1394</v>
      </c>
      <c r="E954" s="133" t="s">
        <v>7274</v>
      </c>
      <c r="F954" s="133" t="s">
        <v>7246</v>
      </c>
      <c r="G954" s="133" t="s">
        <v>7275</v>
      </c>
      <c r="H954" s="133" t="s">
        <v>3023</v>
      </c>
      <c r="I954" s="133" t="s">
        <v>1097</v>
      </c>
      <c r="J954" s="417" t="s">
        <v>3024</v>
      </c>
      <c r="K954" s="134">
        <v>12371.93</v>
      </c>
      <c r="L954" s="135" t="s">
        <v>3634</v>
      </c>
      <c r="M954" s="135" t="s">
        <v>7276</v>
      </c>
      <c r="O954" s="201" t="s">
        <v>4665</v>
      </c>
      <c r="P954" s="302">
        <f t="shared" si="105"/>
        <v>12371.93</v>
      </c>
      <c r="Q954" s="303">
        <f t="shared" si="106"/>
        <v>42510</v>
      </c>
      <c r="R954" s="304" t="str">
        <f t="shared" si="107"/>
        <v>2016OB000240</v>
      </c>
      <c r="S954" s="304" t="str">
        <f t="shared" si="108"/>
        <v>2016NE000138</v>
      </c>
      <c r="T954" s="305" t="str">
        <f t="shared" si="109"/>
        <v>PAGAMENTO P/VIABILIZAR REPASSE DE RECURSOS FEM II/2014 AO MUNICIPIO DE ITACURUBA/PE CONFORME DECRETO Nº 40.651 DE 24/04/2014.REF. A 3ª PARCELA.CONSTRUÇÃO DO MURO DA CRECHE PROINFÂNCIA.CI Nº 194/2016 SEAM</v>
      </c>
      <c r="V954" s="75" t="b">
        <f>A954='[1]FEM 2'!C954</f>
        <v>1</v>
      </c>
    </row>
    <row r="955" spans="1:22" ht="54" customHeight="1" x14ac:dyDescent="0.35">
      <c r="A955" s="133" t="s">
        <v>7277</v>
      </c>
      <c r="B955" s="132">
        <v>42510</v>
      </c>
      <c r="C955" s="133">
        <v>11</v>
      </c>
      <c r="D955" s="133" t="s">
        <v>1394</v>
      </c>
      <c r="E955" s="133" t="s">
        <v>7278</v>
      </c>
      <c r="F955" s="133" t="s">
        <v>7246</v>
      </c>
      <c r="G955" s="133" t="s">
        <v>7275</v>
      </c>
      <c r="H955" s="133" t="s">
        <v>3023</v>
      </c>
      <c r="I955" s="133" t="s">
        <v>1096</v>
      </c>
      <c r="J955" s="417" t="s">
        <v>3024</v>
      </c>
      <c r="K955" s="134">
        <v>77499.070000000007</v>
      </c>
      <c r="L955" s="135" t="s">
        <v>3634</v>
      </c>
      <c r="M955" s="135" t="s">
        <v>7279</v>
      </c>
      <c r="O955" s="201" t="s">
        <v>4665</v>
      </c>
      <c r="P955" s="302">
        <f t="shared" si="105"/>
        <v>77499.070000000007</v>
      </c>
      <c r="Q955" s="303">
        <f t="shared" si="106"/>
        <v>42510</v>
      </c>
      <c r="R955" s="304" t="str">
        <f t="shared" si="107"/>
        <v>2016OB000241</v>
      </c>
      <c r="S955" s="304" t="str">
        <f t="shared" si="108"/>
        <v>2016NE000138</v>
      </c>
      <c r="T955" s="305" t="str">
        <f t="shared" si="109"/>
        <v>PAGAMENTO P/VIABILIZAR REPASSE DE RECURSOS FEM II/2014 AO MUNICIPIO DE ITACURUBA/PE CONFORME DECRETO Nº 40.651 DE 24/04/2014.REF. A 3ª PARCELA.PAVIMENTAÇÃO GRANÍTICAS DAS RUAS.CI Nº 194/2016 SEAM.</v>
      </c>
      <c r="V955" s="75" t="b">
        <f>A955='[1]FEM 2'!C955</f>
        <v>1</v>
      </c>
    </row>
    <row r="956" spans="1:22" ht="54" customHeight="1" x14ac:dyDescent="0.35">
      <c r="A956" s="133" t="s">
        <v>7280</v>
      </c>
      <c r="B956" s="132">
        <v>42510</v>
      </c>
      <c r="C956" s="133">
        <v>11</v>
      </c>
      <c r="D956" s="133" t="s">
        <v>1394</v>
      </c>
      <c r="E956" s="133" t="s">
        <v>7281</v>
      </c>
      <c r="F956" s="133" t="s">
        <v>7246</v>
      </c>
      <c r="G956" s="133" t="s">
        <v>7027</v>
      </c>
      <c r="H956" s="133" t="s">
        <v>1998</v>
      </c>
      <c r="I956" s="133" t="s">
        <v>1032</v>
      </c>
      <c r="J956" s="417" t="s">
        <v>4148</v>
      </c>
      <c r="K956" s="134">
        <v>67295.83</v>
      </c>
      <c r="L956" s="135" t="s">
        <v>3634</v>
      </c>
      <c r="M956" s="135" t="s">
        <v>7282</v>
      </c>
      <c r="O956" s="201" t="s">
        <v>4665</v>
      </c>
      <c r="P956" s="302">
        <f t="shared" si="105"/>
        <v>67295.83</v>
      </c>
      <c r="Q956" s="303">
        <f t="shared" si="106"/>
        <v>42510</v>
      </c>
      <c r="R956" s="304" t="str">
        <f t="shared" si="107"/>
        <v>2016OB000242</v>
      </c>
      <c r="S956" s="304" t="str">
        <f t="shared" si="108"/>
        <v>2016NE000111</v>
      </c>
      <c r="T956" s="305" t="str">
        <f t="shared" si="109"/>
        <v>PAGAMENTOPARA VIABILIZAR REPASSE DE RECURSOS FEM II/2014 AO MUNICIPIO DE FLORESTA /PE.CONFORME DECRETO 40.651 DE 24/04/2014.REF. A 3ª PARCELA.ATRAVÉS DA CI Nº 194/2016 SEAM.PAVIMENTAÇÃO GRANÍTICA DAS RUAS PADRE FREDERICO E FORTUNATA GOMINHO E DA TRAVESSA PADRE FREDERICO NA SEDE DO MUNICIPIO.</v>
      </c>
      <c r="V956" s="75" t="b">
        <f>A956='[1]FEM 2'!C956</f>
        <v>1</v>
      </c>
    </row>
    <row r="957" spans="1:22" ht="54" customHeight="1" x14ac:dyDescent="0.35">
      <c r="A957" s="133" t="s">
        <v>7283</v>
      </c>
      <c r="B957" s="132">
        <v>42510</v>
      </c>
      <c r="C957" s="133">
        <v>11</v>
      </c>
      <c r="D957" s="133" t="s">
        <v>1394</v>
      </c>
      <c r="E957" s="133" t="s">
        <v>7284</v>
      </c>
      <c r="F957" s="133" t="s">
        <v>7246</v>
      </c>
      <c r="G957" s="133" t="s">
        <v>7285</v>
      </c>
      <c r="H957" s="133" t="s">
        <v>2186</v>
      </c>
      <c r="I957" s="133" t="s">
        <v>1156</v>
      </c>
      <c r="J957" s="417" t="s">
        <v>3889</v>
      </c>
      <c r="K957" s="134">
        <v>66737.38</v>
      </c>
      <c r="L957" s="135" t="s">
        <v>3663</v>
      </c>
      <c r="M957" s="135" t="s">
        <v>7286</v>
      </c>
      <c r="O957" s="201" t="s">
        <v>4665</v>
      </c>
      <c r="P957" s="302">
        <f t="shared" si="105"/>
        <v>66737.38</v>
      </c>
      <c r="Q957" s="303">
        <f t="shared" si="106"/>
        <v>42510</v>
      </c>
      <c r="R957" s="304" t="str">
        <f t="shared" si="107"/>
        <v>2016OB000243</v>
      </c>
      <c r="S957" s="304" t="str">
        <f t="shared" si="108"/>
        <v>2016NE000137</v>
      </c>
      <c r="T957" s="305" t="str">
        <f t="shared" si="109"/>
        <v>PAGAMENTO PARA VIABILIZAR REPASSE DE RECURSOS FEM II/2014 AO MUNICIPIO DE MOREILANDIA /PE.CONFORME DECRETO 40.651 DE 24/04/2014.REF. A 4ª PARCELA. ATRAVÉS DA CI Nº 194/2016 SEAM.REVITALIZAÇÃO DO ESTÁDIO DE FUTEBOL.</v>
      </c>
      <c r="V957" s="75" t="b">
        <f>A957='[1]FEM 2'!C957</f>
        <v>1</v>
      </c>
    </row>
    <row r="958" spans="1:22" ht="54" customHeight="1" x14ac:dyDescent="0.35">
      <c r="A958" s="133" t="s">
        <v>7287</v>
      </c>
      <c r="B958" s="132">
        <v>42510</v>
      </c>
      <c r="C958" s="133">
        <v>11</v>
      </c>
      <c r="D958" s="133" t="s">
        <v>1394</v>
      </c>
      <c r="E958" s="133" t="s">
        <v>7288</v>
      </c>
      <c r="F958" s="133" t="s">
        <v>7246</v>
      </c>
      <c r="G958" s="133" t="s">
        <v>6725</v>
      </c>
      <c r="H958" s="133" t="s">
        <v>2301</v>
      </c>
      <c r="I958" s="133" t="s">
        <v>1126</v>
      </c>
      <c r="J958" s="417" t="s">
        <v>7123</v>
      </c>
      <c r="K958" s="134">
        <v>18080.13</v>
      </c>
      <c r="L958" s="135" t="s">
        <v>3634</v>
      </c>
      <c r="M958" s="135" t="s">
        <v>7289</v>
      </c>
      <c r="O958" s="201" t="s">
        <v>4665</v>
      </c>
      <c r="P958" s="302">
        <f t="shared" si="105"/>
        <v>18080.13</v>
      </c>
      <c r="Q958" s="303">
        <f t="shared" si="106"/>
        <v>42510</v>
      </c>
      <c r="R958" s="304" t="str">
        <f t="shared" si="107"/>
        <v>2016OB000244</v>
      </c>
      <c r="S958" s="304" t="str">
        <f t="shared" si="108"/>
        <v>2016NE000076</v>
      </c>
      <c r="T958" s="305" t="str">
        <f t="shared" si="109"/>
        <v>PAGAMENTO PARA VIABILIZAR REPASSE DE RECURSOS FEM II/2014 AO MUNICIPIO DE JUREMA /PE.CONFORME DECRETO 40.651 DE 24/04/2014.REF. A 3ª PARCELA. ATRAVÉS DA CI Nº 194/2016 SEAM.REFORMA E AMPLIAÇÃO DA POLICLINICA MUNICIPAL</v>
      </c>
      <c r="V958" s="75" t="b">
        <f>A958='[1]FEM 2'!C958</f>
        <v>1</v>
      </c>
    </row>
    <row r="959" spans="1:22" ht="54" customHeight="1" x14ac:dyDescent="0.35">
      <c r="A959" s="133" t="s">
        <v>7290</v>
      </c>
      <c r="B959" s="132">
        <v>42510</v>
      </c>
      <c r="C959" s="133">
        <v>11</v>
      </c>
      <c r="D959" s="133" t="s">
        <v>1394</v>
      </c>
      <c r="E959" s="133" t="s">
        <v>7291</v>
      </c>
      <c r="F959" s="133" t="s">
        <v>7246</v>
      </c>
      <c r="G959" s="133" t="s">
        <v>7292</v>
      </c>
      <c r="H959" s="133" t="s">
        <v>2943</v>
      </c>
      <c r="I959" s="133" t="s">
        <v>1286</v>
      </c>
      <c r="J959" s="417" t="s">
        <v>2944</v>
      </c>
      <c r="K959" s="134">
        <v>23818.33</v>
      </c>
      <c r="L959" s="135" t="s">
        <v>3634</v>
      </c>
      <c r="M959" s="135" t="s">
        <v>7293</v>
      </c>
      <c r="O959" s="201" t="s">
        <v>4665</v>
      </c>
      <c r="P959" s="302">
        <f t="shared" si="105"/>
        <v>23818.33</v>
      </c>
      <c r="Q959" s="303">
        <f t="shared" si="106"/>
        <v>42510</v>
      </c>
      <c r="R959" s="304" t="str">
        <f t="shared" si="107"/>
        <v>2016OB000245</v>
      </c>
      <c r="S959" s="304" t="str">
        <f t="shared" si="108"/>
        <v>2016NE000136</v>
      </c>
      <c r="T959" s="305" t="str">
        <f t="shared" si="109"/>
        <v>PAGAMENTO PARA VIABILIZAR REPASSE DE RECURSOS FEM II/2014 AO MUNICIPIO DE SÃO CAETANO/PE.CONFORME DECRETO 40.651 DE 24/04/2014.REF. A 3ª PARCELA. ATRAVÉS DA CI Nº 194/2016 SEAM.REFORMA E AMPLIAÇÃO DA PRAÇA PRESIDENTE TANCREDO NEVES GOMES.</v>
      </c>
      <c r="V959" s="75" t="b">
        <f>A959='[1]FEM 2'!C959</f>
        <v>1</v>
      </c>
    </row>
    <row r="960" spans="1:22" ht="54" customHeight="1" x14ac:dyDescent="0.35">
      <c r="A960" s="133" t="s">
        <v>7294</v>
      </c>
      <c r="B960" s="132">
        <v>42510</v>
      </c>
      <c r="C960" s="133">
        <v>11</v>
      </c>
      <c r="D960" s="133" t="s">
        <v>1394</v>
      </c>
      <c r="E960" s="133" t="s">
        <v>7295</v>
      </c>
      <c r="F960" s="133" t="s">
        <v>7246</v>
      </c>
      <c r="G960" s="133" t="s">
        <v>7292</v>
      </c>
      <c r="H960" s="133" t="s">
        <v>2943</v>
      </c>
      <c r="I960" s="133" t="s">
        <v>1288</v>
      </c>
      <c r="J960" s="417" t="s">
        <v>2944</v>
      </c>
      <c r="K960" s="134">
        <v>10002.59</v>
      </c>
      <c r="L960" s="135" t="s">
        <v>3634</v>
      </c>
      <c r="M960" s="135" t="s">
        <v>7296</v>
      </c>
      <c r="O960" s="201" t="s">
        <v>4665</v>
      </c>
      <c r="P960" s="302">
        <f t="shared" si="105"/>
        <v>10002.59</v>
      </c>
      <c r="Q960" s="303">
        <f t="shared" si="106"/>
        <v>42510</v>
      </c>
      <c r="R960" s="304" t="str">
        <f t="shared" si="107"/>
        <v>2016OB000246</v>
      </c>
      <c r="S960" s="304" t="str">
        <f t="shared" si="108"/>
        <v>2016NE000136</v>
      </c>
      <c r="T960" s="305" t="str">
        <f t="shared" si="109"/>
        <v>PAGAMENTO PARA VIABILIZAR REPASSE DE RECURSOS FEM II/2014 AO MUNICIPIO DE SÃO CAETANO/PE.CONFORME DECRETO 40.651 DE 24/04/2014.REF. A 3ª PARCELA. ATRAVÉS DA CI Nº 194/2016 SEAM.REVITALIZAÇÃO DOS CANTEIROS DO CENTRO.</v>
      </c>
      <c r="V960" s="75" t="b">
        <f>A960='[1]FEM 2'!C960</f>
        <v>1</v>
      </c>
    </row>
    <row r="961" spans="1:22" ht="54" customHeight="1" x14ac:dyDescent="0.35">
      <c r="A961" s="133" t="s">
        <v>7297</v>
      </c>
      <c r="B961" s="132">
        <v>42510</v>
      </c>
      <c r="C961" s="133">
        <v>12</v>
      </c>
      <c r="D961" s="133" t="s">
        <v>1394</v>
      </c>
      <c r="E961" s="133" t="s">
        <v>7298</v>
      </c>
      <c r="F961" s="133" t="s">
        <v>7246</v>
      </c>
      <c r="G961" s="133" t="s">
        <v>7299</v>
      </c>
      <c r="H961" s="133" t="s">
        <v>1504</v>
      </c>
      <c r="I961" s="133" t="s">
        <v>908</v>
      </c>
      <c r="J961" s="417" t="s">
        <v>1505</v>
      </c>
      <c r="K961" s="134">
        <v>371181.92</v>
      </c>
      <c r="L961" s="135" t="s">
        <v>3634</v>
      </c>
      <c r="M961" s="135" t="s">
        <v>7300</v>
      </c>
      <c r="O961" s="201" t="s">
        <v>4665</v>
      </c>
      <c r="P961" s="302">
        <f t="shared" si="105"/>
        <v>371181.92</v>
      </c>
      <c r="Q961" s="303">
        <f t="shared" si="106"/>
        <v>42510</v>
      </c>
      <c r="R961" s="304" t="str">
        <f t="shared" si="107"/>
        <v>2016OB000247</v>
      </c>
      <c r="S961" s="304" t="str">
        <f t="shared" si="108"/>
        <v>2016NE000142</v>
      </c>
      <c r="T961" s="305" t="str">
        <f t="shared" si="109"/>
        <v>PAGAMENTO PARA VIABILIZAR REPASSE DE RECURSOS FEM II/2014 AO MUNICIPIO DE BEZERROS/PE.CONFORME DECRETO 40.651 DE 24/04/2014.REF. A 3ª PARCELA.ATRAVÉS DA CI Nº 50/2016.PAVIMENTAÇÃO DE DIVERSAS RUAS. CONFORME CI Nº 194/2016 SEAM</v>
      </c>
      <c r="V961" s="75" t="b">
        <f>A961='[1]FEM 2'!C961</f>
        <v>1</v>
      </c>
    </row>
    <row r="962" spans="1:22" ht="54" customHeight="1" x14ac:dyDescent="0.35">
      <c r="A962" s="133" t="s">
        <v>7301</v>
      </c>
      <c r="B962" s="132">
        <v>42510</v>
      </c>
      <c r="C962" s="133">
        <v>12</v>
      </c>
      <c r="D962" s="133" t="s">
        <v>1394</v>
      </c>
      <c r="E962" s="133" t="s">
        <v>7302</v>
      </c>
      <c r="F962" s="133" t="s">
        <v>7246</v>
      </c>
      <c r="G962" s="133" t="s">
        <v>7303</v>
      </c>
      <c r="H962" s="133" t="s">
        <v>2241</v>
      </c>
      <c r="I962" s="133" t="s">
        <v>3800</v>
      </c>
      <c r="J962" s="417" t="s">
        <v>3801</v>
      </c>
      <c r="K962" s="134">
        <v>29869.58</v>
      </c>
      <c r="L962" s="135" t="s">
        <v>3634</v>
      </c>
      <c r="M962" s="135" t="s">
        <v>7304</v>
      </c>
      <c r="O962" s="201" t="s">
        <v>4665</v>
      </c>
      <c r="P962" s="302">
        <f t="shared" si="105"/>
        <v>29869.58</v>
      </c>
      <c r="Q962" s="303">
        <f t="shared" si="106"/>
        <v>42510</v>
      </c>
      <c r="R962" s="304" t="str">
        <f t="shared" si="107"/>
        <v>2016OB000248</v>
      </c>
      <c r="S962" s="304" t="str">
        <f t="shared" si="108"/>
        <v>2016NE000129</v>
      </c>
      <c r="T962" s="305" t="str">
        <f t="shared" si="109"/>
        <v>PAGAMENTO PARA VIABILIZAR REPASSE DE RECURSOS FEM II/2014 AO MUNICIPIO DE ITAPISSUMA/PE.CONFORME DECRETO 40.651 DE 24/04/2014.REF. A 3ª PARCELA.ATRAVÉS DA CI Nº 50/2016.REFORMA DO CAMPO DA MANGABEIRA.</v>
      </c>
      <c r="V962" s="75" t="b">
        <f>A962='[1]FEM 2'!C962</f>
        <v>1</v>
      </c>
    </row>
    <row r="963" spans="1:22" ht="54" customHeight="1" x14ac:dyDescent="0.35">
      <c r="A963" s="133" t="s">
        <v>7346</v>
      </c>
      <c r="B963" s="132">
        <v>42513</v>
      </c>
      <c r="C963" s="133">
        <v>11</v>
      </c>
      <c r="D963" s="133" t="s">
        <v>1394</v>
      </c>
      <c r="E963" s="133" t="s">
        <v>7347</v>
      </c>
      <c r="F963" s="133" t="s">
        <v>3952</v>
      </c>
      <c r="G963" s="133" t="s">
        <v>6477</v>
      </c>
      <c r="H963" s="133" t="s">
        <v>2350</v>
      </c>
      <c r="I963" s="133" t="s">
        <v>1175</v>
      </c>
      <c r="J963" s="417" t="s">
        <v>3357</v>
      </c>
      <c r="K963" s="134">
        <v>20717.740000000002</v>
      </c>
      <c r="L963" s="135" t="s">
        <v>3663</v>
      </c>
      <c r="M963" s="135" t="s">
        <v>7348</v>
      </c>
      <c r="O963" s="201" t="s">
        <v>4665</v>
      </c>
      <c r="P963" s="302">
        <f>K963</f>
        <v>20717.740000000002</v>
      </c>
      <c r="Q963" s="303">
        <f>B963</f>
        <v>42513</v>
      </c>
      <c r="R963" s="304" t="str">
        <f>A963</f>
        <v>2016OB000251</v>
      </c>
      <c r="S963" s="304" t="str">
        <f>G963</f>
        <v>2016NE000073</v>
      </c>
      <c r="T963" s="305" t="str">
        <f>M963</f>
        <v>PAGAMENTO P/ VIABILIZAR REPASSE DE RECURSOS - FEM II/2014, AO MUNICÍPIO DE OROCÓ/PE. CONFORME CI Nº 50/2016-SGTG/FEM REFERENTE A 4ª PARCELA, ILUMINAÇÃO PÚBLICA NAS RUAS DE OROCÓ.</v>
      </c>
      <c r="V963" s="75" t="b">
        <f>A963='[1]FEM 2'!C963</f>
        <v>1</v>
      </c>
    </row>
    <row r="964" spans="1:22" ht="54" customHeight="1" x14ac:dyDescent="0.35">
      <c r="A964" s="133" t="s">
        <v>7349</v>
      </c>
      <c r="B964" s="132">
        <v>42513</v>
      </c>
      <c r="C964" s="133">
        <v>11</v>
      </c>
      <c r="D964" s="133" t="s">
        <v>1394</v>
      </c>
      <c r="E964" s="133" t="s">
        <v>7350</v>
      </c>
      <c r="F964" s="133" t="s">
        <v>3952</v>
      </c>
      <c r="G964" s="133" t="s">
        <v>6477</v>
      </c>
      <c r="H964" s="133" t="s">
        <v>2350</v>
      </c>
      <c r="I964" s="133" t="s">
        <v>1175</v>
      </c>
      <c r="J964" s="417" t="s">
        <v>3357</v>
      </c>
      <c r="K964" s="134">
        <v>20717.73</v>
      </c>
      <c r="L964" s="135" t="s">
        <v>3634</v>
      </c>
      <c r="M964" s="135" t="s">
        <v>7351</v>
      </c>
      <c r="O964" s="201" t="s">
        <v>4665</v>
      </c>
      <c r="P964" s="302">
        <f>K964</f>
        <v>20717.73</v>
      </c>
      <c r="Q964" s="303">
        <f>B964</f>
        <v>42513</v>
      </c>
      <c r="R964" s="304" t="str">
        <f>A964</f>
        <v>2016OB000252</v>
      </c>
      <c r="S964" s="304" t="str">
        <f>G964</f>
        <v>2016NE000073</v>
      </c>
      <c r="T964" s="305" t="str">
        <f>M964</f>
        <v>PAGAMENTO P/VIABILIZAR REPASSE DE RECURSOS - FEM II/2014, AO MUNICÍPIO DE OROCÓ/PE. CONFORME CI Nº 50/2016-SGTG/FEM REFERENTE A 3ª PARCELA, ILUMINAÇÃO PÚBLICA NAS RUAS DE OROCÓ.</v>
      </c>
      <c r="V964" s="75" t="b">
        <f>A964='[1]FEM 2'!C964</f>
        <v>1</v>
      </c>
    </row>
    <row r="965" spans="1:22" ht="54" customHeight="1" x14ac:dyDescent="0.35">
      <c r="A965" s="133" t="s">
        <v>7352</v>
      </c>
      <c r="B965" s="132">
        <v>42513</v>
      </c>
      <c r="C965" s="133">
        <v>11</v>
      </c>
      <c r="D965" s="133" t="s">
        <v>1394</v>
      </c>
      <c r="E965" s="133" t="s">
        <v>7353</v>
      </c>
      <c r="F965" s="133" t="s">
        <v>3952</v>
      </c>
      <c r="G965" s="133" t="s">
        <v>6941</v>
      </c>
      <c r="H965" s="133" t="s">
        <v>2007</v>
      </c>
      <c r="I965" s="133" t="s">
        <v>1146</v>
      </c>
      <c r="J965" s="417" t="s">
        <v>2008</v>
      </c>
      <c r="K965" s="134">
        <v>43646.09</v>
      </c>
      <c r="L965" s="135" t="s">
        <v>3634</v>
      </c>
      <c r="M965" s="135" t="s">
        <v>7354</v>
      </c>
      <c r="O965" s="201" t="s">
        <v>4665</v>
      </c>
      <c r="P965" s="302">
        <f>K965</f>
        <v>43646.09</v>
      </c>
      <c r="Q965" s="303">
        <f>B965</f>
        <v>42513</v>
      </c>
      <c r="R965" s="304" t="str">
        <f>A965</f>
        <v>2016OB000253</v>
      </c>
      <c r="S965" s="304" t="str">
        <f>G965</f>
        <v>2016NE000105</v>
      </c>
      <c r="T965" s="305" t="str">
        <f>M965</f>
        <v>PAGAMENTO P/VIABILIZAR REPASSE DE RECURSOS FEM II/2014 AO MUNICIPIO DE MACAPARANA/PE REF. A 3ª PARCELA.SUBST.DE PISO DE MADEIRA DE LEI DI GINASIO DE ESPORTES JOAQUIM FRANCISCO NA SEDE MUNICIPAL E SUBST.DA ESTRUTURA METÁLICA E COBERTA DA QUADRA POLIESPORTIVA DO DISTRITO DE PIRAUÁ.CI Nº 194/16 SEAM</v>
      </c>
      <c r="V965" s="75" t="b">
        <f>A965='[1]FEM 2'!C965</f>
        <v>1</v>
      </c>
    </row>
    <row r="966" spans="1:22" ht="54" customHeight="1" x14ac:dyDescent="0.35">
      <c r="A966" s="366" t="s">
        <v>7394</v>
      </c>
      <c r="B966" s="367">
        <v>42523</v>
      </c>
      <c r="C966" s="366">
        <v>12</v>
      </c>
      <c r="D966" s="366" t="s">
        <v>1394</v>
      </c>
      <c r="E966" s="366" t="s">
        <v>7395</v>
      </c>
      <c r="F966" s="366" t="s">
        <v>3965</v>
      </c>
      <c r="G966" s="366" t="s">
        <v>7396</v>
      </c>
      <c r="H966" s="366" t="s">
        <v>2740</v>
      </c>
      <c r="I966" s="366" t="s">
        <v>1313</v>
      </c>
      <c r="J966" s="426" t="s">
        <v>2741</v>
      </c>
      <c r="K966" s="368">
        <v>22357.02</v>
      </c>
      <c r="L966" s="369" t="s">
        <v>3205</v>
      </c>
      <c r="M966" s="369" t="s">
        <v>7397</v>
      </c>
      <c r="O966" s="201" t="s">
        <v>4665</v>
      </c>
      <c r="P966" s="302">
        <f t="shared" ref="P966:P973" si="110">K966</f>
        <v>22357.02</v>
      </c>
      <c r="Q966" s="303">
        <f t="shared" ref="Q966:Q973" si="111">B966</f>
        <v>42523</v>
      </c>
      <c r="R966" s="304" t="str">
        <f t="shared" ref="R966:R973" si="112">A966</f>
        <v>2016OB000260</v>
      </c>
      <c r="S966" s="304" t="str">
        <f t="shared" ref="S966:S973" si="113">G966</f>
        <v>2016NE000151</v>
      </c>
      <c r="T966" s="305" t="str">
        <f t="shared" ref="T966:T973" si="114">M966</f>
        <v>PAGAMENTO P/VIABILIZAR REPASSE DE RECURSOS FEM II/2014 AO MINICÍPIO DE SERTÂNIA/PE. CONFORME DECRETO Nº 40.651 DE 24/04/2014. REF. A 2ª PARCELA DA CONTRUÇÃO DE OBRAS DE ABASTECIMENTO DE ÁGUA, NAS VILAS RIO DA BARRA 4º DISTRITO E ALBUQUERQUE NÉ, 5º DISTRITO.</v>
      </c>
      <c r="V966" s="75" t="b">
        <f>A966='[1]FEM 2'!C966</f>
        <v>1</v>
      </c>
    </row>
    <row r="967" spans="1:22" ht="54" customHeight="1" x14ac:dyDescent="0.35">
      <c r="A967" s="366" t="s">
        <v>7398</v>
      </c>
      <c r="B967" s="367">
        <v>42524</v>
      </c>
      <c r="C967" s="366">
        <v>12</v>
      </c>
      <c r="D967" s="366" t="s">
        <v>1394</v>
      </c>
      <c r="E967" s="366" t="s">
        <v>7399</v>
      </c>
      <c r="F967" s="366" t="s">
        <v>4012</v>
      </c>
      <c r="G967" s="366" t="s">
        <v>7396</v>
      </c>
      <c r="H967" s="366" t="s">
        <v>2740</v>
      </c>
      <c r="I967" s="366" t="s">
        <v>1314</v>
      </c>
      <c r="J967" s="426" t="s">
        <v>2741</v>
      </c>
      <c r="K967" s="368">
        <v>287044.71999999997</v>
      </c>
      <c r="L967" s="369" t="s">
        <v>3205</v>
      </c>
      <c r="M967" s="369" t="s">
        <v>7400</v>
      </c>
      <c r="O967" s="201" t="s">
        <v>4665</v>
      </c>
      <c r="P967" s="302">
        <f t="shared" si="110"/>
        <v>287044.71999999997</v>
      </c>
      <c r="Q967" s="303">
        <f t="shared" si="111"/>
        <v>42524</v>
      </c>
      <c r="R967" s="304" t="str">
        <f t="shared" si="112"/>
        <v>2016OB000261</v>
      </c>
      <c r="S967" s="304" t="str">
        <f t="shared" si="113"/>
        <v>2016NE000151</v>
      </c>
      <c r="T967" s="305" t="str">
        <f t="shared" si="114"/>
        <v>PAGAMENTO P/VIABILIZAR REP. DE REC FEM II/2014 AO MUNICÍPIO DE SERTÂNIA/PE,CONF.DECRETO Nº 40.651 REF.A 2ª PARC. CONST. DE OBRA DE PAV. C/PEDRA GRANÍTICA DAS RUAS J.RODRIGUES E JOSÉ RODRIGUES(F.VELHO)R.I E R.II(F.NOVO)R.E.CORREIA (M.M.NOVA)R.T.ALVES E T.F.DAMIÃO(COHAB),TRAV.PRESIDENTE VARGAS.</v>
      </c>
      <c r="V967" s="75" t="b">
        <f>A967='[1]FEM 2'!C967</f>
        <v>1</v>
      </c>
    </row>
    <row r="968" spans="1:22" ht="54" customHeight="1" x14ac:dyDescent="0.35">
      <c r="A968" s="366" t="s">
        <v>7401</v>
      </c>
      <c r="B968" s="367">
        <v>42524</v>
      </c>
      <c r="C968" s="366">
        <v>12</v>
      </c>
      <c r="D968" s="366" t="s">
        <v>1394</v>
      </c>
      <c r="E968" s="366" t="s">
        <v>7402</v>
      </c>
      <c r="F968" s="366" t="s">
        <v>4012</v>
      </c>
      <c r="G968" s="366" t="s">
        <v>7396</v>
      </c>
      <c r="H968" s="366" t="s">
        <v>2740</v>
      </c>
      <c r="I968" s="366" t="s">
        <v>1311</v>
      </c>
      <c r="J968" s="426" t="s">
        <v>2741</v>
      </c>
      <c r="K968" s="368">
        <v>52672.42</v>
      </c>
      <c r="L968" s="369" t="s">
        <v>3205</v>
      </c>
      <c r="M968" s="369" t="s">
        <v>7403</v>
      </c>
      <c r="O968" s="201" t="s">
        <v>4665</v>
      </c>
      <c r="P968" s="302">
        <f t="shared" si="110"/>
        <v>52672.42</v>
      </c>
      <c r="Q968" s="303">
        <f t="shared" si="111"/>
        <v>42524</v>
      </c>
      <c r="R968" s="304" t="str">
        <f t="shared" si="112"/>
        <v>2016OB000262</v>
      </c>
      <c r="S968" s="304" t="str">
        <f t="shared" si="113"/>
        <v>2016NE000151</v>
      </c>
      <c r="T968" s="305" t="str">
        <f t="shared" si="114"/>
        <v>PAGAMENTO P/ VIABILIZAR REPASSE DE RECURSOS FEM II/2014 AO MUNICÍPIO DE SERTÂNIA/PE, CONFORME DECRETO Nº 40.651 DE 24/04/2014 REF. 2ª PARCELA. CONSTRUÇÃO DAS MURALHAS DAS CRECHES TIPO B E C LOCALIZADAS NAS RUAS EDSON LEITE, DO MUNICÍPIO; E RUA DR. UBIRAJARA CHAVES, NO BAIRRO ALTO DA CONCEIÇÃO.</v>
      </c>
      <c r="V968" s="75" t="b">
        <f>A968='[1]FEM 2'!C968</f>
        <v>1</v>
      </c>
    </row>
    <row r="969" spans="1:22" ht="54" customHeight="1" x14ac:dyDescent="0.35">
      <c r="A969" s="366" t="s">
        <v>7404</v>
      </c>
      <c r="B969" s="367">
        <v>42524</v>
      </c>
      <c r="C969" s="366">
        <v>11</v>
      </c>
      <c r="D969" s="366" t="s">
        <v>1394</v>
      </c>
      <c r="E969" s="366" t="s">
        <v>7405</v>
      </c>
      <c r="F969" s="366" t="s">
        <v>4012</v>
      </c>
      <c r="G969" s="366" t="s">
        <v>7406</v>
      </c>
      <c r="H969" s="366" t="s">
        <v>2919</v>
      </c>
      <c r="I969" s="366" t="s">
        <v>1279</v>
      </c>
      <c r="J969" s="426" t="s">
        <v>7407</v>
      </c>
      <c r="K969" s="368">
        <v>226414.66</v>
      </c>
      <c r="L969" s="369" t="s">
        <v>3205</v>
      </c>
      <c r="M969" s="369" t="s">
        <v>7408</v>
      </c>
      <c r="O969" s="201" t="s">
        <v>4665</v>
      </c>
      <c r="P969" s="302">
        <f t="shared" si="110"/>
        <v>226414.66</v>
      </c>
      <c r="Q969" s="303">
        <f t="shared" si="111"/>
        <v>42524</v>
      </c>
      <c r="R969" s="304" t="str">
        <f t="shared" si="112"/>
        <v>2016OB000263</v>
      </c>
      <c r="S969" s="304" t="str">
        <f t="shared" si="113"/>
        <v>2016NE000150</v>
      </c>
      <c r="T969" s="305" t="str">
        <f t="shared" si="114"/>
        <v>PAGAMENTO P/ VIABILIZAR REPASSE DE RECURSOS FEM II/2014 AO MUNICÍPIO DE SÃO BENEDITO DO SUL/PE CONFORME DECRETO Nº 40.651 DE 24/05/2014 REF, A 2ª PARCELA. PAVIMENTAÇÃO ASFALTICA DE DIVERSAS RUAS.</v>
      </c>
      <c r="V969" s="75" t="b">
        <f>A969='[1]FEM 2'!C969</f>
        <v>1</v>
      </c>
    </row>
    <row r="970" spans="1:22" ht="54" customHeight="1" x14ac:dyDescent="0.35">
      <c r="A970" s="366" t="s">
        <v>7409</v>
      </c>
      <c r="B970" s="367">
        <v>42524</v>
      </c>
      <c r="C970" s="366">
        <v>11</v>
      </c>
      <c r="D970" s="366" t="s">
        <v>1394</v>
      </c>
      <c r="E970" s="366" t="s">
        <v>7410</v>
      </c>
      <c r="F970" s="366" t="s">
        <v>4012</v>
      </c>
      <c r="G970" s="366" t="s">
        <v>7411</v>
      </c>
      <c r="H970" s="366" t="s">
        <v>2049</v>
      </c>
      <c r="I970" s="366" t="s">
        <v>1038</v>
      </c>
      <c r="J970" s="426" t="s">
        <v>7412</v>
      </c>
      <c r="K970" s="368">
        <v>88211.76</v>
      </c>
      <c r="L970" s="369" t="s">
        <v>3205</v>
      </c>
      <c r="M970" s="369" t="s">
        <v>7413</v>
      </c>
      <c r="O970" s="201" t="s">
        <v>4665</v>
      </c>
      <c r="P970" s="302">
        <f t="shared" si="110"/>
        <v>88211.76</v>
      </c>
      <c r="Q970" s="303">
        <f t="shared" si="111"/>
        <v>42524</v>
      </c>
      <c r="R970" s="304" t="str">
        <f t="shared" si="112"/>
        <v>2016OB000264</v>
      </c>
      <c r="S970" s="304" t="str">
        <f t="shared" si="113"/>
        <v>2016NE000149</v>
      </c>
      <c r="T970" s="305" t="str">
        <f t="shared" si="114"/>
        <v>PAGAMENTO P/VIABILIZAR REPASSE DE RECURSOS AO MUNICIPIO DE FREI MIGUELINHO/PE. FEM II/2014.CONFORME DECRETO Nº40.651 DE 24/04/2014.REF. A 2ª PARCELA.URBANIZAÇÃO DO CORREDOR VIÁRIO DO CENTRO DA CIDADE.ATRAVÉS DA CI Nº 219/2016 SEAM.</v>
      </c>
      <c r="V970" s="75" t="b">
        <f>A970='[1]FEM 2'!C970</f>
        <v>1</v>
      </c>
    </row>
    <row r="971" spans="1:22" ht="54" customHeight="1" x14ac:dyDescent="0.35">
      <c r="A971" s="366" t="s">
        <v>7414</v>
      </c>
      <c r="B971" s="367">
        <v>42524</v>
      </c>
      <c r="C971" s="366">
        <v>11</v>
      </c>
      <c r="D971" s="366" t="s">
        <v>1394</v>
      </c>
      <c r="E971" s="366" t="s">
        <v>7415</v>
      </c>
      <c r="F971" s="366" t="s">
        <v>4012</v>
      </c>
      <c r="G971" s="366" t="s">
        <v>7411</v>
      </c>
      <c r="H971" s="366" t="s">
        <v>2049</v>
      </c>
      <c r="I971" s="366" t="s">
        <v>1037</v>
      </c>
      <c r="J971" s="426" t="s">
        <v>7412</v>
      </c>
      <c r="K971" s="368">
        <v>51384.25</v>
      </c>
      <c r="L971" s="369" t="s">
        <v>3205</v>
      </c>
      <c r="M971" s="369" t="s">
        <v>7416</v>
      </c>
      <c r="O971" s="201" t="s">
        <v>4665</v>
      </c>
      <c r="P971" s="302">
        <f t="shared" si="110"/>
        <v>51384.25</v>
      </c>
      <c r="Q971" s="303">
        <f t="shared" si="111"/>
        <v>42524</v>
      </c>
      <c r="R971" s="304" t="str">
        <f t="shared" si="112"/>
        <v>2016OB000265</v>
      </c>
      <c r="S971" s="304" t="str">
        <f t="shared" si="113"/>
        <v>2016NE000149</v>
      </c>
      <c r="T971" s="305" t="str">
        <f t="shared" si="114"/>
        <v>PAGAMENTO P/ VIABILIZAR REPASSE DE RECURSOS AO MUNICIPIO DE FREI MIGUELINHO/PE. FEM II/2014.CONFORME DECRETO Nº40.651 DE 24/04/2014.REF. A 2ª PARCELA.PAVIMENTAÇÃO DE ACESSOS RURAIS DA CIDADE.ATRAVÉS DA CI Nº 219/2016 SEAM</v>
      </c>
      <c r="V971" s="75" t="b">
        <f>A971='[1]FEM 2'!C971</f>
        <v>1</v>
      </c>
    </row>
    <row r="972" spans="1:22" ht="54" customHeight="1" x14ac:dyDescent="0.35">
      <c r="A972" s="366" t="s">
        <v>7417</v>
      </c>
      <c r="B972" s="367">
        <v>42524</v>
      </c>
      <c r="C972" s="366">
        <v>11</v>
      </c>
      <c r="D972" s="366" t="s">
        <v>1394</v>
      </c>
      <c r="E972" s="366" t="s">
        <v>7418</v>
      </c>
      <c r="F972" s="366" t="s">
        <v>4012</v>
      </c>
      <c r="G972" s="366" t="s">
        <v>7411</v>
      </c>
      <c r="H972" s="366" t="s">
        <v>2049</v>
      </c>
      <c r="I972" s="366" t="s">
        <v>1036</v>
      </c>
      <c r="J972" s="426" t="s">
        <v>7412</v>
      </c>
      <c r="K972" s="368">
        <v>86793.09</v>
      </c>
      <c r="L972" s="369" t="s">
        <v>3205</v>
      </c>
      <c r="M972" s="369" t="s">
        <v>7419</v>
      </c>
      <c r="O972" s="201" t="s">
        <v>4665</v>
      </c>
      <c r="P972" s="302">
        <f t="shared" si="110"/>
        <v>86793.09</v>
      </c>
      <c r="Q972" s="303">
        <f t="shared" si="111"/>
        <v>42524</v>
      </c>
      <c r="R972" s="304" t="str">
        <f t="shared" si="112"/>
        <v>2016OB000266</v>
      </c>
      <c r="S972" s="304" t="str">
        <f t="shared" si="113"/>
        <v>2016NE000149</v>
      </c>
      <c r="T972" s="305" t="str">
        <f t="shared" si="114"/>
        <v>PAGAMENTO P/VIABILIZAR REPASSE DE RECURSOS FEM II/2014,AO MUNICIPIO DE FREI MIGUELINHO/PE.REF.2ª PARCELA.CONFORME DECRETO Nº 40.651 DE 24/04/2014.PAVIMENTAÇÃO EM PARALELEPIPE- DOS DE DIVERSAS RUAS NOS POVOADOS DE CAPIVARA,CHÃ GRANDE,LAGOA DO MEIO,PATOS E PLACAS.ATRAVÉS DA CI Nº 219/2016 SEAM</v>
      </c>
      <c r="V972" s="75" t="b">
        <f>A972='[1]FEM 2'!C972</f>
        <v>1</v>
      </c>
    </row>
    <row r="973" spans="1:22" ht="54" customHeight="1" x14ac:dyDescent="0.35">
      <c r="A973" s="366" t="s">
        <v>7420</v>
      </c>
      <c r="B973" s="367">
        <v>42524</v>
      </c>
      <c r="C973" s="366">
        <v>12</v>
      </c>
      <c r="D973" s="366" t="s">
        <v>1394</v>
      </c>
      <c r="E973" s="366" t="s">
        <v>7421</v>
      </c>
      <c r="F973" s="366" t="s">
        <v>4012</v>
      </c>
      <c r="G973" s="366" t="s">
        <v>7422</v>
      </c>
      <c r="H973" s="366" t="s">
        <v>1586</v>
      </c>
      <c r="I973" s="366" t="s">
        <v>913</v>
      </c>
      <c r="J973" s="426" t="s">
        <v>1587</v>
      </c>
      <c r="K973" s="368">
        <v>191303.55</v>
      </c>
      <c r="L973" s="369" t="s">
        <v>3663</v>
      </c>
      <c r="M973" s="369" t="s">
        <v>7423</v>
      </c>
      <c r="O973" s="201" t="s">
        <v>4665</v>
      </c>
      <c r="P973" s="302">
        <f t="shared" si="110"/>
        <v>191303.55</v>
      </c>
      <c r="Q973" s="303">
        <f t="shared" si="111"/>
        <v>42524</v>
      </c>
      <c r="R973" s="304" t="str">
        <f t="shared" si="112"/>
        <v>2016OB000270</v>
      </c>
      <c r="S973" s="304" t="str">
        <f t="shared" si="113"/>
        <v>2016NE000152</v>
      </c>
      <c r="T973" s="305" t="str">
        <f t="shared" si="114"/>
        <v>PAGAMENTO P/ VIABILIZAR REPASSE DE RECURSOS FEM II/2014 AO MUNICIPIO DE BOM CONSELHO/PE.REF.A 4ª PARCELA,CONFORME DECRETO 40.651 DE 24/04/2014.PAVIMENTAÇÃO COM PARALELEPIPEDOS EM RUAS NO MUNICIPIO.ATRAVÉS DA CI Nº 219/2016 SEAM</v>
      </c>
      <c r="V973" s="75" t="b">
        <f>A973='[1]FEM 2'!C973</f>
        <v>1</v>
      </c>
    </row>
    <row r="974" spans="1:22" ht="54" customHeight="1" x14ac:dyDescent="0.35">
      <c r="A974" s="380" t="s">
        <v>7428</v>
      </c>
      <c r="B974" s="381">
        <v>42527</v>
      </c>
      <c r="C974" s="380">
        <v>12</v>
      </c>
      <c r="D974" s="380" t="s">
        <v>1394</v>
      </c>
      <c r="E974" s="380" t="s">
        <v>7429</v>
      </c>
      <c r="F974" s="380" t="s">
        <v>4083</v>
      </c>
      <c r="G974" s="380" t="s">
        <v>7430</v>
      </c>
      <c r="H974" s="380" t="s">
        <v>1435</v>
      </c>
      <c r="I974" s="380" t="s">
        <v>885</v>
      </c>
      <c r="J974" s="427" t="s">
        <v>3389</v>
      </c>
      <c r="K974" s="382">
        <v>60944.02</v>
      </c>
      <c r="L974" s="383" t="s">
        <v>3634</v>
      </c>
      <c r="M974" s="383" t="s">
        <v>7431</v>
      </c>
      <c r="O974" s="201" t="s">
        <v>4665</v>
      </c>
      <c r="P974" s="370">
        <f t="shared" ref="P974:P983" si="115">K974</f>
        <v>60944.02</v>
      </c>
      <c r="Q974" s="371">
        <f t="shared" ref="Q974:Q983" si="116">B974</f>
        <v>42527</v>
      </c>
      <c r="R974" s="372" t="str">
        <f t="shared" ref="R974:R983" si="117">A974</f>
        <v>2016OB000271</v>
      </c>
      <c r="S974" s="372" t="str">
        <f t="shared" ref="S974:S983" si="118">G974</f>
        <v>2016NE000155</v>
      </c>
      <c r="T974" s="373" t="str">
        <f t="shared" ref="T974:T983" si="119">M974</f>
        <v>PAGAMENTO P/ VIABILIZAR REPASSE DE RECURSOS FEM II/2014 REF. A 3ª PARCELA.CONFORME DECRETO Nº 40.651 DE 24/4/14 REFORMA E AMPLIAÇÃO DA UNIDADE MISTA PAULO VIANA DE QUEIROZ.CONFORME CI Nº 55/16 SGTG E CI Nº 219/16 SEAM.</v>
      </c>
      <c r="V974" s="75" t="b">
        <f>A974='[1]FEM 2'!C974</f>
        <v>1</v>
      </c>
    </row>
    <row r="975" spans="1:22" ht="54" customHeight="1" x14ac:dyDescent="0.35">
      <c r="A975" s="380" t="s">
        <v>7432</v>
      </c>
      <c r="B975" s="381">
        <v>42527</v>
      </c>
      <c r="C975" s="380">
        <v>12</v>
      </c>
      <c r="D975" s="380" t="s">
        <v>1394</v>
      </c>
      <c r="E975" s="380" t="s">
        <v>7433</v>
      </c>
      <c r="F975" s="380" t="s">
        <v>4083</v>
      </c>
      <c r="G975" s="380" t="s">
        <v>7434</v>
      </c>
      <c r="H975" s="380" t="s">
        <v>1613</v>
      </c>
      <c r="I975" s="380" t="s">
        <v>930</v>
      </c>
      <c r="J975" s="427" t="s">
        <v>3362</v>
      </c>
      <c r="K975" s="382">
        <v>31102.97</v>
      </c>
      <c r="L975" s="383" t="s">
        <v>3663</v>
      </c>
      <c r="M975" s="383" t="s">
        <v>7435</v>
      </c>
      <c r="O975" s="201" t="s">
        <v>4665</v>
      </c>
      <c r="P975" s="370">
        <f t="shared" si="115"/>
        <v>31102.97</v>
      </c>
      <c r="Q975" s="371">
        <f t="shared" si="116"/>
        <v>42527</v>
      </c>
      <c r="R975" s="372" t="str">
        <f t="shared" si="117"/>
        <v>2016OB000272</v>
      </c>
      <c r="S975" s="372" t="str">
        <f t="shared" si="118"/>
        <v>2016NE000164</v>
      </c>
      <c r="T975" s="373" t="str">
        <f t="shared" si="119"/>
        <v>PAGAMENTO P/ VIABILIZAR REPASSE DE RECURSOS FEM II/2014 REF. A 4ª PARCELA.CONFORME DECRETO Nº 40.651 DE 24/4/14 REFORMA DO ESTÁDIO MUNICIPAL.CONFORME CI Nº 55/16 SGTG E CI Nº 219/16 SEAM.MUNICIPIO DE BREJINHO/PE.</v>
      </c>
      <c r="V975" s="75" t="b">
        <f>A975='[1]FEM 2'!C975</f>
        <v>1</v>
      </c>
    </row>
    <row r="976" spans="1:22" ht="54" customHeight="1" x14ac:dyDescent="0.35">
      <c r="A976" s="380" t="s">
        <v>7436</v>
      </c>
      <c r="B976" s="381">
        <v>42527</v>
      </c>
      <c r="C976" s="380">
        <v>11</v>
      </c>
      <c r="D976" s="380" t="s">
        <v>1394</v>
      </c>
      <c r="E976" s="380" t="s">
        <v>7437</v>
      </c>
      <c r="F976" s="380" t="s">
        <v>4083</v>
      </c>
      <c r="G976" s="380" t="s">
        <v>7438</v>
      </c>
      <c r="H976" s="380" t="s">
        <v>1510</v>
      </c>
      <c r="I976" s="380" t="s">
        <v>961</v>
      </c>
      <c r="J976" s="427" t="s">
        <v>3704</v>
      </c>
      <c r="K976" s="382">
        <v>60183.17</v>
      </c>
      <c r="L976" s="383" t="s">
        <v>3634</v>
      </c>
      <c r="M976" s="383" t="s">
        <v>7439</v>
      </c>
      <c r="O976" s="201" t="s">
        <v>4665</v>
      </c>
      <c r="P976" s="370">
        <f t="shared" si="115"/>
        <v>60183.17</v>
      </c>
      <c r="Q976" s="371">
        <f t="shared" si="116"/>
        <v>42527</v>
      </c>
      <c r="R976" s="372" t="str">
        <f t="shared" si="117"/>
        <v>2016OB000273</v>
      </c>
      <c r="S976" s="372" t="str">
        <f t="shared" si="118"/>
        <v>2016NE000163</v>
      </c>
      <c r="T976" s="373" t="str">
        <f t="shared" si="119"/>
        <v>PAGAMENTO P/ VIABILIZAR REPASSE DE RECURSOS FEM II/2014 REF. A 3ª PARCELA.CONFORME DECRETO Nº 40.651 DE 24/4/14 CONSTRUÇÃO DO PORTAL DE ENTRADA CIDADE.CONFORME CI Nº 55/16 SGTG E CI Nº 219/16 SEAM.</v>
      </c>
      <c r="V976" s="75" t="b">
        <f>A976='[1]FEM 2'!C976</f>
        <v>1</v>
      </c>
    </row>
    <row r="977" spans="1:22" ht="54" customHeight="1" x14ac:dyDescent="0.35">
      <c r="A977" s="380" t="s">
        <v>7440</v>
      </c>
      <c r="B977" s="381">
        <v>42527</v>
      </c>
      <c r="C977" s="380">
        <v>11</v>
      </c>
      <c r="D977" s="380" t="s">
        <v>1394</v>
      </c>
      <c r="E977" s="380" t="s">
        <v>7441</v>
      </c>
      <c r="F977" s="380" t="s">
        <v>4083</v>
      </c>
      <c r="G977" s="380" t="s">
        <v>7438</v>
      </c>
      <c r="H977" s="380" t="s">
        <v>1510</v>
      </c>
      <c r="I977" s="380" t="s">
        <v>961</v>
      </c>
      <c r="J977" s="427" t="s">
        <v>3704</v>
      </c>
      <c r="K977" s="382">
        <v>60183.19</v>
      </c>
      <c r="L977" s="383" t="s">
        <v>3663</v>
      </c>
      <c r="M977" s="383" t="s">
        <v>7442</v>
      </c>
      <c r="O977" s="201" t="s">
        <v>4665</v>
      </c>
      <c r="P977" s="370">
        <f t="shared" si="115"/>
        <v>60183.19</v>
      </c>
      <c r="Q977" s="371">
        <f t="shared" si="116"/>
        <v>42527</v>
      </c>
      <c r="R977" s="372" t="str">
        <f t="shared" si="117"/>
        <v>2016OB000274</v>
      </c>
      <c r="S977" s="372" t="str">
        <f t="shared" si="118"/>
        <v>2016NE000163</v>
      </c>
      <c r="T977" s="373" t="str">
        <f t="shared" si="119"/>
        <v>DESPESAS P/ VIABILIZAR REPASSE DE RECURSOS FEM II/2014 REF. A 4ª PARCELA.CONFORME DECRETO Nº 40.651 DE 24/4/14 CONSTRUÇÃO DO PORTAL DE ENTRADA DA CIDADE.CONFOR- ME CI Nº 55/2016 SGTG E CI Nº 219/2016 SEAM. MUNICIPIO DE CAMOCIM DE SÃO FÉLIX/PE.</v>
      </c>
      <c r="V977" s="75" t="b">
        <f>A977='[1]FEM 2'!C977</f>
        <v>1</v>
      </c>
    </row>
    <row r="978" spans="1:22" ht="54" customHeight="1" x14ac:dyDescent="0.35">
      <c r="A978" s="380" t="s">
        <v>7443</v>
      </c>
      <c r="B978" s="381">
        <v>42527</v>
      </c>
      <c r="C978" s="380">
        <v>11</v>
      </c>
      <c r="D978" s="380" t="s">
        <v>1394</v>
      </c>
      <c r="E978" s="380" t="s">
        <v>7444</v>
      </c>
      <c r="F978" s="380" t="s">
        <v>4083</v>
      </c>
      <c r="G978" s="380" t="s">
        <v>7445</v>
      </c>
      <c r="H978" s="380" t="s">
        <v>1860</v>
      </c>
      <c r="I978" s="380" t="s">
        <v>1083</v>
      </c>
      <c r="J978" s="427" t="s">
        <v>1861</v>
      </c>
      <c r="K978" s="382">
        <v>59201.120000000003</v>
      </c>
      <c r="L978" s="383" t="s">
        <v>3663</v>
      </c>
      <c r="M978" s="383" t="s">
        <v>7446</v>
      </c>
      <c r="O978" s="201" t="s">
        <v>4665</v>
      </c>
      <c r="P978" s="370">
        <f t="shared" si="115"/>
        <v>59201.120000000003</v>
      </c>
      <c r="Q978" s="371">
        <f t="shared" si="116"/>
        <v>42527</v>
      </c>
      <c r="R978" s="372" t="str">
        <f t="shared" si="117"/>
        <v>2016OB000275</v>
      </c>
      <c r="S978" s="372" t="str">
        <f t="shared" si="118"/>
        <v>2016NE000162</v>
      </c>
      <c r="T978" s="373" t="str">
        <f t="shared" si="119"/>
        <v>PAGAMENTO P/ VIABILIZAR REPASSE DE RECURSOS FEM II/2014 REF. A 4ª PARCELA.CONFORME DECRETO Nº 40.651 DE 24/4/14 RECONSTRUÇÃO DA PRAÇA DO DISTRITO DE SANTA ROSA.CONFORME CI Nº 55/2016 SGTG E CI Nº 219/2016 SEAM</v>
      </c>
      <c r="V978" s="75" t="b">
        <f>A978='[1]FEM 2'!C978</f>
        <v>1</v>
      </c>
    </row>
    <row r="979" spans="1:22" ht="54" customHeight="1" x14ac:dyDescent="0.35">
      <c r="A979" s="380" t="s">
        <v>7447</v>
      </c>
      <c r="B979" s="381">
        <v>42527</v>
      </c>
      <c r="C979" s="380">
        <v>11</v>
      </c>
      <c r="D979" s="380" t="s">
        <v>1394</v>
      </c>
      <c r="E979" s="380" t="s">
        <v>7448</v>
      </c>
      <c r="F979" s="380" t="s">
        <v>4083</v>
      </c>
      <c r="G979" s="380" t="s">
        <v>7449</v>
      </c>
      <c r="H979" s="380" t="s">
        <v>3017</v>
      </c>
      <c r="I979" s="380" t="s">
        <v>1181</v>
      </c>
      <c r="J979" s="427" t="s">
        <v>3018</v>
      </c>
      <c r="K979" s="382">
        <v>213301.93</v>
      </c>
      <c r="L979" s="383" t="s">
        <v>3634</v>
      </c>
      <c r="M979" s="383" t="s">
        <v>7450</v>
      </c>
      <c r="O979" s="201" t="s">
        <v>4665</v>
      </c>
      <c r="P979" s="370">
        <f t="shared" si="115"/>
        <v>213301.93</v>
      </c>
      <c r="Q979" s="371">
        <f t="shared" si="116"/>
        <v>42527</v>
      </c>
      <c r="R979" s="372" t="str">
        <f t="shared" si="117"/>
        <v>2016OB000276</v>
      </c>
      <c r="S979" s="372" t="str">
        <f t="shared" si="118"/>
        <v>2016NE000161</v>
      </c>
      <c r="T979" s="373" t="str">
        <f t="shared" si="119"/>
        <v>PAGAMENTO P/ VIABILIZAR REPASSE DE RECURSOS FEM II/2014 REF. A 3ª PARCELA.CONFORME DECRETO Nº 40.651 DE 24/4/14 PAVIMENTAÇÃO EM PARALELEPIPEDO GRANITICO EM DIVER- SAS RUAS.CONFORME CI Nº 55/2016 SGTG E CI Nº 219/2016 SEAM</v>
      </c>
      <c r="V979" s="75" t="b">
        <f>A979='[1]FEM 2'!C979</f>
        <v>1</v>
      </c>
    </row>
    <row r="980" spans="1:22" ht="54" customHeight="1" x14ac:dyDescent="0.35">
      <c r="A980" s="380" t="s">
        <v>7451</v>
      </c>
      <c r="B980" s="381">
        <v>42527</v>
      </c>
      <c r="C980" s="380">
        <v>11</v>
      </c>
      <c r="D980" s="380" t="s">
        <v>1394</v>
      </c>
      <c r="E980" s="380" t="s">
        <v>7452</v>
      </c>
      <c r="F980" s="380" t="s">
        <v>4083</v>
      </c>
      <c r="G980" s="380" t="s">
        <v>4780</v>
      </c>
      <c r="H980" s="380" t="s">
        <v>2828</v>
      </c>
      <c r="I980" s="380" t="s">
        <v>1262</v>
      </c>
      <c r="J980" s="427" t="s">
        <v>2829</v>
      </c>
      <c r="K980" s="382">
        <v>102556.76</v>
      </c>
      <c r="L980" s="383" t="s">
        <v>3663</v>
      </c>
      <c r="M980" s="383" t="s">
        <v>7453</v>
      </c>
      <c r="O980" s="201" t="s">
        <v>4665</v>
      </c>
      <c r="P980" s="370">
        <f t="shared" si="115"/>
        <v>102556.76</v>
      </c>
      <c r="Q980" s="371">
        <f t="shared" si="116"/>
        <v>42527</v>
      </c>
      <c r="R980" s="372" t="str">
        <f t="shared" si="117"/>
        <v>2016OB000277</v>
      </c>
      <c r="S980" s="372" t="str">
        <f t="shared" si="118"/>
        <v>2016NE000013</v>
      </c>
      <c r="T980" s="373" t="str">
        <f t="shared" si="119"/>
        <v>PAGAMENTO P/ VIABILIZAR REPASSE DE RECURSOS FEM II/2014 REF. A 4ª PARCELA.CONFORME DECRETO Nº 40.651 DE 24/4/14 CONSTRUÇÃO DA QUADRA POLIESPORTIVA COBERTA COM VESTIÁRIO E PALCO. CONFORME CI Nº 55/16 E CI Nº 219/2016 SEAM.</v>
      </c>
      <c r="V980" s="75" t="b">
        <f>A980='[1]FEM 2'!C980</f>
        <v>1</v>
      </c>
    </row>
    <row r="981" spans="1:22" ht="54" customHeight="1" x14ac:dyDescent="0.35">
      <c r="A981" s="380" t="s">
        <v>7454</v>
      </c>
      <c r="B981" s="381">
        <v>42527</v>
      </c>
      <c r="C981" s="380">
        <v>11</v>
      </c>
      <c r="D981" s="380" t="s">
        <v>1394</v>
      </c>
      <c r="E981" s="380" t="s">
        <v>7455</v>
      </c>
      <c r="F981" s="380" t="s">
        <v>4083</v>
      </c>
      <c r="G981" s="380" t="s">
        <v>7456</v>
      </c>
      <c r="H981" s="380" t="s">
        <v>2749</v>
      </c>
      <c r="I981" s="380" t="s">
        <v>1351</v>
      </c>
      <c r="J981" s="427" t="s">
        <v>4325</v>
      </c>
      <c r="K981" s="382">
        <v>23126.78</v>
      </c>
      <c r="L981" s="383" t="s">
        <v>3634</v>
      </c>
      <c r="M981" s="383" t="s">
        <v>7457</v>
      </c>
      <c r="O981" s="201" t="s">
        <v>4665</v>
      </c>
      <c r="P981" s="370">
        <f t="shared" si="115"/>
        <v>23126.78</v>
      </c>
      <c r="Q981" s="371">
        <f t="shared" si="116"/>
        <v>42527</v>
      </c>
      <c r="R981" s="372" t="str">
        <f t="shared" si="117"/>
        <v>2016OB000278</v>
      </c>
      <c r="S981" s="372" t="str">
        <f t="shared" si="118"/>
        <v>2016NE000159</v>
      </c>
      <c r="T981" s="373" t="str">
        <f t="shared" si="119"/>
        <v>PAGAMENTO P/ VIABILIZAR REPASSE DE RECURSOS FEM II/2014 REF. A 3ª PARCELA.CONFORME DECRETO Nº 40.651 DE 24/4/14 CONSTRUÇÃO DAS RUA FEI CANECA W DO ANCIÃO.CONFORME CI Nº 55/2016 SGTG E CI Nº 219/2016 SEAM</v>
      </c>
      <c r="V981" s="75" t="b">
        <f>A981='[1]FEM 2'!C981</f>
        <v>1</v>
      </c>
    </row>
    <row r="982" spans="1:22" ht="54" customHeight="1" x14ac:dyDescent="0.35">
      <c r="A982" s="380" t="s">
        <v>7458</v>
      </c>
      <c r="B982" s="381">
        <v>42527</v>
      </c>
      <c r="C982" s="380">
        <v>11</v>
      </c>
      <c r="D982" s="380" t="s">
        <v>1394</v>
      </c>
      <c r="E982" s="380" t="s">
        <v>7459</v>
      </c>
      <c r="F982" s="380" t="s">
        <v>4083</v>
      </c>
      <c r="G982" s="380" t="s">
        <v>7460</v>
      </c>
      <c r="H982" s="380" t="s">
        <v>2931</v>
      </c>
      <c r="I982" s="380" t="s">
        <v>1368</v>
      </c>
      <c r="J982" s="427" t="s">
        <v>3693</v>
      </c>
      <c r="K982" s="382">
        <v>68116.59</v>
      </c>
      <c r="L982" s="383" t="s">
        <v>3634</v>
      </c>
      <c r="M982" s="383" t="s">
        <v>7461</v>
      </c>
      <c r="O982" s="201" t="s">
        <v>4665</v>
      </c>
      <c r="P982" s="370">
        <f t="shared" si="115"/>
        <v>68116.59</v>
      </c>
      <c r="Q982" s="371">
        <f t="shared" si="116"/>
        <v>42527</v>
      </c>
      <c r="R982" s="372" t="str">
        <f t="shared" si="117"/>
        <v>2016OB000279</v>
      </c>
      <c r="S982" s="372" t="str">
        <f t="shared" si="118"/>
        <v>2016NE000158</v>
      </c>
      <c r="T982" s="373" t="str">
        <f t="shared" si="119"/>
        <v>PAGAMENTO P/ VIABILIZAR REPASSE DE RECURSOS FEM II/2014 REF. A 3ª PARCELA.CONFORME DECRETO Nº 40.651 DE 24/4/14 CONCLUSÃO DA ESTRUTURA DE FECHAMENTO E COBERTA DA QUADRA DE ESPORTE DO DISTRITO DE BORRACHA.CON- FORME CI Nº 55/2016 SGTG E CI Nº 219/2016 SEAM</v>
      </c>
      <c r="V982" s="75" t="b">
        <f>A982='[1]FEM 2'!C982</f>
        <v>1</v>
      </c>
    </row>
    <row r="983" spans="1:22" ht="54" customHeight="1" x14ac:dyDescent="0.35">
      <c r="A983" s="380" t="s">
        <v>7462</v>
      </c>
      <c r="B983" s="381">
        <v>42527</v>
      </c>
      <c r="C983" s="380">
        <v>11</v>
      </c>
      <c r="D983" s="380" t="s">
        <v>1394</v>
      </c>
      <c r="E983" s="380" t="s">
        <v>7463</v>
      </c>
      <c r="F983" s="380" t="s">
        <v>4083</v>
      </c>
      <c r="G983" s="380" t="s">
        <v>7460</v>
      </c>
      <c r="H983" s="380" t="s">
        <v>2931</v>
      </c>
      <c r="I983" s="380" t="s">
        <v>1369</v>
      </c>
      <c r="J983" s="427" t="s">
        <v>3693</v>
      </c>
      <c r="K983" s="382">
        <v>69400.160000000003</v>
      </c>
      <c r="L983" s="383" t="s">
        <v>3634</v>
      </c>
      <c r="M983" s="383" t="s">
        <v>7464</v>
      </c>
      <c r="O983" s="201" t="s">
        <v>4665</v>
      </c>
      <c r="P983" s="370">
        <f t="shared" si="115"/>
        <v>69400.160000000003</v>
      </c>
      <c r="Q983" s="371">
        <f t="shared" si="116"/>
        <v>42527</v>
      </c>
      <c r="R983" s="372" t="str">
        <f t="shared" si="117"/>
        <v>2016OB000280</v>
      </c>
      <c r="S983" s="372" t="str">
        <f t="shared" si="118"/>
        <v>2016NE000158</v>
      </c>
      <c r="T983" s="373" t="str">
        <f t="shared" si="119"/>
        <v>PAGAMENTO P/ VIABILIZAR REPASSE DE RECURSOS FEM II/2014 REF. A 3ª PARCELA.CONFORME DECRETO Nº 40.651 DE 24/4/14 RECUPERAÇÃO COM AMPLIAÇÃO DE COBERTA E FECHAMEN- TO LATERAL DA QUADRA DE ESPORTE DO DISTRITO DE ANGE- LICA.CONFORME CI Nº 55/2016 SGTG E CI Nº 219/2016 SEAM.</v>
      </c>
      <c r="V983" s="75" t="b">
        <f>A983='[1]FEM 2'!C983</f>
        <v>1</v>
      </c>
    </row>
    <row r="984" spans="1:22" ht="54" customHeight="1" x14ac:dyDescent="0.35">
      <c r="A984" s="387" t="s">
        <v>7500</v>
      </c>
      <c r="B984" s="388">
        <v>42530</v>
      </c>
      <c r="C984" s="387">
        <v>11</v>
      </c>
      <c r="D984" s="387" t="s">
        <v>1394</v>
      </c>
      <c r="E984" s="387" t="s">
        <v>7501</v>
      </c>
      <c r="F984" s="387" t="s">
        <v>4138</v>
      </c>
      <c r="G984" s="387" t="s">
        <v>7502</v>
      </c>
      <c r="H984" s="387" t="s">
        <v>1724</v>
      </c>
      <c r="I984" s="387" t="s">
        <v>1010</v>
      </c>
      <c r="J984" s="428" t="s">
        <v>1725</v>
      </c>
      <c r="K984" s="389">
        <v>359670.86</v>
      </c>
      <c r="L984" s="390" t="s">
        <v>3205</v>
      </c>
      <c r="M984" s="390" t="s">
        <v>7503</v>
      </c>
      <c r="O984" s="201" t="s">
        <v>4665</v>
      </c>
      <c r="P984" s="302">
        <f t="shared" ref="P984:P991" si="120">K984</f>
        <v>359670.86</v>
      </c>
      <c r="Q984" s="303">
        <f t="shared" ref="Q984:Q991" si="121">B984</f>
        <v>42530</v>
      </c>
      <c r="R984" s="304" t="str">
        <f t="shared" ref="R984:R991" si="122">A984</f>
        <v>2016OB000281</v>
      </c>
      <c r="S984" s="304" t="str">
        <f t="shared" ref="S984:S991" si="123">G984</f>
        <v>2016NE000165</v>
      </c>
      <c r="T984" s="305" t="str">
        <f t="shared" ref="T984:T991" si="124">M984</f>
        <v>PAGAMENTO P/VIABILIZAR REPASSE DE RECURSOS FEM II/2014 AO MUNICÍPIO DE CUSTÓDIA/PE, CONFORME DECRETO Nº 40.651 DE 24/04/2014 REF. A 2ª PARCELA PAVIMENTAÇÃO EM PARALELEPIPEDOS DE DIVERSAS RUAS DO MUNICÍPIO.ATRAVÉS DA CI Nº 219/2016 SEAM</v>
      </c>
      <c r="V984" s="75" t="b">
        <f>A984='[1]FEM 2'!C984</f>
        <v>1</v>
      </c>
    </row>
    <row r="985" spans="1:22" ht="54" customHeight="1" x14ac:dyDescent="0.35">
      <c r="A985" s="387" t="s">
        <v>7504</v>
      </c>
      <c r="B985" s="388">
        <v>42534</v>
      </c>
      <c r="C985" s="387">
        <v>11</v>
      </c>
      <c r="D985" s="387" t="s">
        <v>1394</v>
      </c>
      <c r="E985" s="387" t="s">
        <v>7505</v>
      </c>
      <c r="F985" s="387" t="s">
        <v>4218</v>
      </c>
      <c r="G985" s="387" t="s">
        <v>7506</v>
      </c>
      <c r="H985" s="387" t="s">
        <v>1510</v>
      </c>
      <c r="I985" s="387" t="s">
        <v>959</v>
      </c>
      <c r="J985" s="428" t="s">
        <v>3704</v>
      </c>
      <c r="K985" s="389">
        <v>61565.56</v>
      </c>
      <c r="L985" s="390" t="s">
        <v>3634</v>
      </c>
      <c r="M985" s="390" t="s">
        <v>7507</v>
      </c>
      <c r="O985" s="201" t="s">
        <v>4665</v>
      </c>
      <c r="P985" s="302">
        <f t="shared" si="120"/>
        <v>61565.56</v>
      </c>
      <c r="Q985" s="303">
        <f t="shared" si="121"/>
        <v>42534</v>
      </c>
      <c r="R985" s="304" t="str">
        <f t="shared" si="122"/>
        <v>2016OB000283</v>
      </c>
      <c r="S985" s="304" t="str">
        <f t="shared" si="123"/>
        <v>2016NE000169</v>
      </c>
      <c r="T985" s="305" t="str">
        <f t="shared" si="124"/>
        <v>PAGAMENTO PARA VIABILIZAR REPASSE DE RECURSOS FEM II/2014 REF. A 3ª PARCELA.CONFORME DECRETO Nº 40.651 DE 24/04/2014 REFORMA DO PRÉDIO DA PREFEITURA.ATRAVÉS DA CI Nº 233/2016 SEAM. MUNICIPIO DE CAMOCIM DE SÃO FÉLIX.</v>
      </c>
      <c r="V985" s="75" t="b">
        <f>A985='[1]FEM 2'!C985</f>
        <v>1</v>
      </c>
    </row>
    <row r="986" spans="1:22" ht="54" customHeight="1" x14ac:dyDescent="0.35">
      <c r="A986" s="387" t="s">
        <v>7508</v>
      </c>
      <c r="B986" s="388">
        <v>42534</v>
      </c>
      <c r="C986" s="387">
        <v>11</v>
      </c>
      <c r="D986" s="387" t="s">
        <v>1394</v>
      </c>
      <c r="E986" s="387" t="s">
        <v>7509</v>
      </c>
      <c r="F986" s="387" t="s">
        <v>4218</v>
      </c>
      <c r="G986" s="387" t="s">
        <v>7506</v>
      </c>
      <c r="H986" s="387" t="s">
        <v>1510</v>
      </c>
      <c r="I986" s="387" t="s">
        <v>959</v>
      </c>
      <c r="J986" s="428" t="s">
        <v>3704</v>
      </c>
      <c r="K986" s="389">
        <v>61565.83</v>
      </c>
      <c r="L986" s="390" t="s">
        <v>3663</v>
      </c>
      <c r="M986" s="390" t="s">
        <v>7510</v>
      </c>
      <c r="O986" s="201" t="s">
        <v>4665</v>
      </c>
      <c r="P986" s="302">
        <f t="shared" si="120"/>
        <v>61565.83</v>
      </c>
      <c r="Q986" s="303">
        <f t="shared" si="121"/>
        <v>42534</v>
      </c>
      <c r="R986" s="304" t="str">
        <f t="shared" si="122"/>
        <v>2016OB000284</v>
      </c>
      <c r="S986" s="304" t="str">
        <f t="shared" si="123"/>
        <v>2016NE000169</v>
      </c>
      <c r="T986" s="305" t="str">
        <f t="shared" si="124"/>
        <v>PAGAMENTO PARA VIABILIZAR REPASSE DE RECURSOS FEM II/2014 REF. A 4ª PARCELA.CONFORME DECRETO Nº 40.651 DE 24/04/2014 REFORMA DO PRÉDIO DA PREFEITURA.ATRAVÉS DA CI Nº 233/2016 SEAM. MUNICIPIO DE CAMOCIM DE SÃO FÉLIX.</v>
      </c>
      <c r="V986" s="75" t="b">
        <f>A986='[1]FEM 2'!C986</f>
        <v>1</v>
      </c>
    </row>
    <row r="987" spans="1:22" ht="54" customHeight="1" x14ac:dyDescent="0.35">
      <c r="A987" s="387" t="s">
        <v>7511</v>
      </c>
      <c r="B987" s="388">
        <v>42534</v>
      </c>
      <c r="C987" s="387">
        <v>11</v>
      </c>
      <c r="D987" s="387" t="s">
        <v>1394</v>
      </c>
      <c r="E987" s="387" t="s">
        <v>7512</v>
      </c>
      <c r="F987" s="387" t="s">
        <v>4218</v>
      </c>
      <c r="G987" s="387" t="s">
        <v>7506</v>
      </c>
      <c r="H987" s="387" t="s">
        <v>1510</v>
      </c>
      <c r="I987" s="387" t="s">
        <v>961</v>
      </c>
      <c r="J987" s="428" t="s">
        <v>3704</v>
      </c>
      <c r="K987" s="389">
        <v>29252.16</v>
      </c>
      <c r="L987" s="390" t="s">
        <v>3634</v>
      </c>
      <c r="M987" s="432" t="s">
        <v>7513</v>
      </c>
      <c r="O987" s="201" t="s">
        <v>4665</v>
      </c>
      <c r="P987" s="302">
        <f t="shared" si="120"/>
        <v>29252.16</v>
      </c>
      <c r="Q987" s="303">
        <f t="shared" si="121"/>
        <v>42534</v>
      </c>
      <c r="R987" s="304" t="str">
        <f t="shared" si="122"/>
        <v>2016OB000285</v>
      </c>
      <c r="S987" s="304" t="str">
        <f t="shared" si="123"/>
        <v>2016NE000169</v>
      </c>
      <c r="T987" s="305" t="str">
        <f t="shared" si="124"/>
        <v>LIQUIDAÇÃO PARA VIABILIZAR REPASSE DE RECURSOS FEM II/2014 REF. A 3ª PARCELA.CONFORME DECRETO Nº 40.651 DE 24/04/2014 REFORMA DA ACADEMIA DAS CIDADES .ATRAVÉS DA CI Nº 233/2016 SEAM. MUNICIPIO DE CAMOCIM DE SÃO FÉLIX.</v>
      </c>
      <c r="V987" s="75" t="b">
        <f>A987='[1]FEM 2'!C987</f>
        <v>1</v>
      </c>
    </row>
    <row r="988" spans="1:22" ht="54" customHeight="1" x14ac:dyDescent="0.35">
      <c r="A988" s="387" t="s">
        <v>7514</v>
      </c>
      <c r="B988" s="388">
        <v>42534</v>
      </c>
      <c r="C988" s="387">
        <v>11</v>
      </c>
      <c r="D988" s="387" t="s">
        <v>1394</v>
      </c>
      <c r="E988" s="387" t="s">
        <v>7515</v>
      </c>
      <c r="F988" s="387" t="s">
        <v>4218</v>
      </c>
      <c r="G988" s="387" t="s">
        <v>7506</v>
      </c>
      <c r="H988" s="387" t="s">
        <v>1510</v>
      </c>
      <c r="I988" s="387" t="s">
        <v>961</v>
      </c>
      <c r="J988" s="428" t="s">
        <v>3704</v>
      </c>
      <c r="K988" s="389">
        <v>29252.17</v>
      </c>
      <c r="L988" s="390" t="s">
        <v>3663</v>
      </c>
      <c r="M988" s="432" t="s">
        <v>7516</v>
      </c>
      <c r="O988" s="201" t="s">
        <v>4665</v>
      </c>
      <c r="P988" s="302">
        <f t="shared" si="120"/>
        <v>29252.17</v>
      </c>
      <c r="Q988" s="303">
        <f t="shared" si="121"/>
        <v>42534</v>
      </c>
      <c r="R988" s="304" t="str">
        <f t="shared" si="122"/>
        <v>2016OB000286</v>
      </c>
      <c r="S988" s="304" t="str">
        <f t="shared" si="123"/>
        <v>2016NE000169</v>
      </c>
      <c r="T988" s="305" t="str">
        <f t="shared" si="124"/>
        <v>PAGAMENTO PARA VIABILIZAR REPASSE DE RECURSOS FEM II/2014 REF. A 4ª PARCELA.CONFORME DECRETO Nº 40.651 DE 24/04/2014 REFORMA DA ACADEMIA DAS CIDADES .ATRAVÉS DA CI Nº 233/2016 SEAM. MUNICIPIO DE CAMOCIM DE SÃO FÉLIX.</v>
      </c>
      <c r="V988" s="75" t="b">
        <f>A988='[1]FEM 2'!C988</f>
        <v>1</v>
      </c>
    </row>
    <row r="989" spans="1:22" ht="54" customHeight="1" x14ac:dyDescent="0.35">
      <c r="A989" s="387" t="s">
        <v>7517</v>
      </c>
      <c r="B989" s="388">
        <v>42534</v>
      </c>
      <c r="C989" s="387">
        <v>12</v>
      </c>
      <c r="D989" s="387" t="s">
        <v>1394</v>
      </c>
      <c r="E989" s="387" t="s">
        <v>7518</v>
      </c>
      <c r="F989" s="387" t="s">
        <v>4218</v>
      </c>
      <c r="G989" s="387" t="s">
        <v>7519</v>
      </c>
      <c r="H989" s="387" t="s">
        <v>2840</v>
      </c>
      <c r="I989" s="387" t="s">
        <v>1263</v>
      </c>
      <c r="J989" s="428" t="s">
        <v>2841</v>
      </c>
      <c r="K989" s="389">
        <v>151008.9</v>
      </c>
      <c r="L989" s="390" t="s">
        <v>3663</v>
      </c>
      <c r="M989" s="432" t="s">
        <v>7520</v>
      </c>
      <c r="O989" s="201" t="s">
        <v>4665</v>
      </c>
      <c r="P989" s="302">
        <f t="shared" si="120"/>
        <v>151008.9</v>
      </c>
      <c r="Q989" s="303">
        <f t="shared" si="121"/>
        <v>42534</v>
      </c>
      <c r="R989" s="304" t="str">
        <f t="shared" si="122"/>
        <v>2016OB000287</v>
      </c>
      <c r="S989" s="304" t="str">
        <f t="shared" si="123"/>
        <v>2016NE000170</v>
      </c>
      <c r="T989" s="305" t="str">
        <f t="shared" si="124"/>
        <v>PAGAMENTO PARA VIABILIZAR REPASSE DE RECURSOS FEM II/2014 REF. A 4ª PARCELA.CONFORME DECRETO Nº 40.651 DE 24/04/2014 CONSTRUÇÃO DA CENTRAL DE FEIRAS E MERCADOS ATRAVES DA CI Nº 233/2016 SEAM. MUNICIPIO SANTA CRUZ DO CAPIBARIBE/PE.</v>
      </c>
      <c r="V989" s="75" t="b">
        <f>A989='[1]FEM 2'!C989</f>
        <v>1</v>
      </c>
    </row>
    <row r="990" spans="1:22" ht="54" customHeight="1" x14ac:dyDescent="0.35">
      <c r="A990" s="387" t="s">
        <v>7521</v>
      </c>
      <c r="B990" s="388">
        <v>42534</v>
      </c>
      <c r="C990" s="387">
        <v>11</v>
      </c>
      <c r="D990" s="387" t="s">
        <v>1394</v>
      </c>
      <c r="E990" s="387" t="s">
        <v>7522</v>
      </c>
      <c r="F990" s="387" t="s">
        <v>4218</v>
      </c>
      <c r="G990" s="387" t="s">
        <v>7523</v>
      </c>
      <c r="H990" s="387" t="s">
        <v>2770</v>
      </c>
      <c r="I990" s="387" t="s">
        <v>1250</v>
      </c>
      <c r="J990" s="428" t="s">
        <v>3397</v>
      </c>
      <c r="K990" s="389">
        <v>38558.019999999997</v>
      </c>
      <c r="L990" s="390" t="s">
        <v>3663</v>
      </c>
      <c r="M990" s="432" t="s">
        <v>7524</v>
      </c>
      <c r="O990" s="201" t="s">
        <v>4665</v>
      </c>
      <c r="P990" s="302">
        <f t="shared" si="120"/>
        <v>38558.019999999997</v>
      </c>
      <c r="Q990" s="303">
        <f t="shared" si="121"/>
        <v>42534</v>
      </c>
      <c r="R990" s="304" t="str">
        <f t="shared" si="122"/>
        <v>2016OB000288</v>
      </c>
      <c r="S990" s="304" t="str">
        <f t="shared" si="123"/>
        <v>2016NE000171</v>
      </c>
      <c r="T990" s="305" t="str">
        <f t="shared" si="124"/>
        <v>PAGAMENTO PARA VIABILIZAR REPASSE DE RECURSOS FEM II/2014 REF. A 4ª PARCELA.CONFORME DECRETO Nº 40.651 DE 24/04/2014 PAVIMENTAÇÃO EM PARALELEPIPEDOS GRANITICOS E SINALI- ZAÇÃO DAS RUAS A,B,C,D,E,F,G,H,I,J,L,M NO BAIRRO FREI GALVÃO.</v>
      </c>
      <c r="V990" s="75" t="b">
        <f>A990='[1]FEM 2'!C990</f>
        <v>1</v>
      </c>
    </row>
    <row r="991" spans="1:22" ht="54" customHeight="1" x14ac:dyDescent="0.35">
      <c r="A991" s="387" t="s">
        <v>7525</v>
      </c>
      <c r="B991" s="388">
        <v>42534</v>
      </c>
      <c r="C991" s="387">
        <v>12</v>
      </c>
      <c r="D991" s="387" t="s">
        <v>1394</v>
      </c>
      <c r="E991" s="387" t="s">
        <v>7526</v>
      </c>
      <c r="F991" s="387" t="s">
        <v>4218</v>
      </c>
      <c r="G991" s="387" t="s">
        <v>7527</v>
      </c>
      <c r="H991" s="387" t="s">
        <v>2286</v>
      </c>
      <c r="I991" s="387" t="s">
        <v>1162</v>
      </c>
      <c r="J991" s="428" t="s">
        <v>3764</v>
      </c>
      <c r="K991" s="389">
        <v>327565.96000000002</v>
      </c>
      <c r="L991" s="390" t="s">
        <v>3634</v>
      </c>
      <c r="M991" s="432" t="s">
        <v>7528</v>
      </c>
      <c r="O991" s="201" t="s">
        <v>4665</v>
      </c>
      <c r="P991" s="302">
        <f t="shared" si="120"/>
        <v>327565.96000000002</v>
      </c>
      <c r="Q991" s="303">
        <f t="shared" si="121"/>
        <v>42534</v>
      </c>
      <c r="R991" s="304" t="str">
        <f t="shared" si="122"/>
        <v>2016OB000289</v>
      </c>
      <c r="S991" s="304" t="str">
        <f t="shared" si="123"/>
        <v>2016NE000172</v>
      </c>
      <c r="T991" s="305" t="str">
        <f t="shared" si="124"/>
        <v>PAGAMENTO PARA VIABILIZAR REPASSE DE RECURSOS FEM II/2014 REF. A 3ª PARCELA.CONFORME DECRETO Nº 40.651 DE 24/04/2014 PAVIMENTAÇÃO E DRENAGEM DE DIVERSAS RUAS NO MUNICIPIO DE MORENO/PE.ATRAVÉS DA CI Nº 233/2016 SEAM</v>
      </c>
      <c r="V991" s="75" t="b">
        <f>A991='[1]FEM 2'!C991</f>
        <v>1</v>
      </c>
    </row>
    <row r="992" spans="1:22" ht="54" customHeight="1" x14ac:dyDescent="0.35">
      <c r="A992" s="380" t="s">
        <v>7547</v>
      </c>
      <c r="B992" s="381">
        <v>42536</v>
      </c>
      <c r="C992" s="380">
        <v>11</v>
      </c>
      <c r="D992" s="380" t="s">
        <v>1394</v>
      </c>
      <c r="E992" s="380" t="s">
        <v>7548</v>
      </c>
      <c r="F992" s="380" t="s">
        <v>1396</v>
      </c>
      <c r="G992" s="380" t="s">
        <v>7549</v>
      </c>
      <c r="H992" s="380" t="s">
        <v>1970</v>
      </c>
      <c r="I992" s="380" t="s">
        <v>1027</v>
      </c>
      <c r="J992" s="427" t="s">
        <v>1971</v>
      </c>
      <c r="K992" s="382">
        <v>74863.59</v>
      </c>
      <c r="L992" s="383" t="s">
        <v>3634</v>
      </c>
      <c r="M992" s="438" t="s">
        <v>7550</v>
      </c>
      <c r="O992" s="201" t="s">
        <v>4665</v>
      </c>
      <c r="P992" s="370">
        <f t="shared" ref="P992:P1001" si="125">K992</f>
        <v>74863.59</v>
      </c>
      <c r="Q992" s="371">
        <f t="shared" ref="Q992:Q1001" si="126">B992</f>
        <v>42536</v>
      </c>
      <c r="R992" s="372" t="str">
        <f t="shared" ref="R992:R1001" si="127">A992</f>
        <v>2016OB000294</v>
      </c>
      <c r="S992" s="372" t="str">
        <f t="shared" ref="S992:S1001" si="128">G992</f>
        <v>2016NE000177</v>
      </c>
      <c r="T992" s="373" t="str">
        <f t="shared" ref="T992:T1001" si="129">M992</f>
        <v>PAGAMENTO PARA VIABILIZAR REPASSE DE RECURSOS FEM II/2014 REF. A 3ª PARCELA.PAVIMENTAÇÃO EM PARALELEPÍPEDOS GRANITICO DIVERSAS RUAS.CONFORME LEI Nº 15.270 DE 24/04/2016.CI Nº 66/2016 SGTG-FEM E CI Nº 210/2016 SEAM</v>
      </c>
      <c r="V992" s="75" t="b">
        <f>A992='[1]FEM 2'!C992</f>
        <v>1</v>
      </c>
    </row>
    <row r="993" spans="1:22" ht="54" customHeight="1" x14ac:dyDescent="0.35">
      <c r="A993" s="380" t="s">
        <v>7551</v>
      </c>
      <c r="B993" s="381">
        <v>42537</v>
      </c>
      <c r="C993" s="380">
        <v>11</v>
      </c>
      <c r="D993" s="380" t="s">
        <v>1394</v>
      </c>
      <c r="E993" s="380" t="s">
        <v>7552</v>
      </c>
      <c r="F993" s="380" t="s">
        <v>1479</v>
      </c>
      <c r="G993" s="380" t="s">
        <v>7553</v>
      </c>
      <c r="H993" s="380" t="s">
        <v>1797</v>
      </c>
      <c r="I993" s="380" t="s">
        <v>865</v>
      </c>
      <c r="J993" s="427" t="s">
        <v>1798</v>
      </c>
      <c r="K993" s="382">
        <v>54678.94</v>
      </c>
      <c r="L993" s="383" t="s">
        <v>3634</v>
      </c>
      <c r="M993" s="438" t="s">
        <v>7554</v>
      </c>
      <c r="O993" s="201" t="s">
        <v>4665</v>
      </c>
      <c r="P993" s="370">
        <f t="shared" si="125"/>
        <v>54678.94</v>
      </c>
      <c r="Q993" s="371">
        <f t="shared" si="126"/>
        <v>42537</v>
      </c>
      <c r="R993" s="372" t="str">
        <f t="shared" si="127"/>
        <v>2016OB000297</v>
      </c>
      <c r="S993" s="372" t="str">
        <f t="shared" si="128"/>
        <v>2016NE000182</v>
      </c>
      <c r="T993" s="373" t="str">
        <f t="shared" si="129"/>
        <v>PAGAMENTO PARA VIABILIZAR REPASSE DE RECURSOS FEM II-2014 AO MUNICIPIO DE ALTINHO.REF. A 3ª PARCELA.CONFORME LEI Nº 15.270 DE 24/04/2014.IMPLANTAÇÃO E RECAPEAMENTO ASFALTICO DE DIV. RUAS DO MUNICIPIO .ATRAVÉS DA CI Nº 245/16 SEAM</v>
      </c>
      <c r="V993" s="75" t="b">
        <f>A993='[1]FEM 2'!C993</f>
        <v>1</v>
      </c>
    </row>
    <row r="994" spans="1:22" ht="54" customHeight="1" x14ac:dyDescent="0.35">
      <c r="A994" s="380" t="s">
        <v>7555</v>
      </c>
      <c r="B994" s="381">
        <v>42537</v>
      </c>
      <c r="C994" s="380">
        <v>12</v>
      </c>
      <c r="D994" s="380" t="s">
        <v>1394</v>
      </c>
      <c r="E994" s="380" t="s">
        <v>7556</v>
      </c>
      <c r="F994" s="380" t="s">
        <v>1479</v>
      </c>
      <c r="G994" s="380" t="s">
        <v>7430</v>
      </c>
      <c r="H994" s="380" t="s">
        <v>1435</v>
      </c>
      <c r="I994" s="380" t="s">
        <v>886</v>
      </c>
      <c r="J994" s="427" t="s">
        <v>1436</v>
      </c>
      <c r="K994" s="382">
        <v>59198.26</v>
      </c>
      <c r="L994" s="383" t="s">
        <v>3634</v>
      </c>
      <c r="M994" s="438" t="s">
        <v>7557</v>
      </c>
      <c r="O994" s="201" t="s">
        <v>4665</v>
      </c>
      <c r="P994" s="370">
        <f t="shared" si="125"/>
        <v>59198.26</v>
      </c>
      <c r="Q994" s="371">
        <f t="shared" si="126"/>
        <v>42537</v>
      </c>
      <c r="R994" s="372" t="str">
        <f t="shared" si="127"/>
        <v>2016OB000298</v>
      </c>
      <c r="S994" s="372" t="str">
        <f t="shared" si="128"/>
        <v>2016NE000155</v>
      </c>
      <c r="T994" s="373" t="str">
        <f t="shared" si="129"/>
        <v>PAGAMENTO PARA VIABILIZAR REPASSE DE RECURSOS FEM II/2014 REF.A 3ª PARCELA CONFORME LEI Nº 15.270 DE 24/04/2014.PAVIMENTA- ÇÃO DE RUAS.ATRAVÉS CI Nº 245/2016.SEAM</v>
      </c>
      <c r="V994" s="75" t="b">
        <f>A994='[1]FEM 2'!C994</f>
        <v>1</v>
      </c>
    </row>
    <row r="995" spans="1:22" ht="54" customHeight="1" x14ac:dyDescent="0.35">
      <c r="A995" s="380" t="s">
        <v>7558</v>
      </c>
      <c r="B995" s="381">
        <v>42537</v>
      </c>
      <c r="C995" s="380">
        <v>11</v>
      </c>
      <c r="D995" s="380" t="s">
        <v>1394</v>
      </c>
      <c r="E995" s="380" t="s">
        <v>7559</v>
      </c>
      <c r="F995" s="380" t="s">
        <v>1479</v>
      </c>
      <c r="G995" s="380" t="s">
        <v>7553</v>
      </c>
      <c r="H995" s="380" t="s">
        <v>1797</v>
      </c>
      <c r="I995" s="380" t="s">
        <v>867</v>
      </c>
      <c r="J995" s="427" t="s">
        <v>1798</v>
      </c>
      <c r="K995" s="382">
        <v>34447.68</v>
      </c>
      <c r="L995" s="383" t="s">
        <v>3634</v>
      </c>
      <c r="M995" s="438" t="s">
        <v>7560</v>
      </c>
      <c r="O995" s="201" t="s">
        <v>4665</v>
      </c>
      <c r="P995" s="370">
        <f t="shared" si="125"/>
        <v>34447.68</v>
      </c>
      <c r="Q995" s="371">
        <f t="shared" si="126"/>
        <v>42537</v>
      </c>
      <c r="R995" s="372" t="str">
        <f t="shared" si="127"/>
        <v>2016OB000299</v>
      </c>
      <c r="S995" s="372" t="str">
        <f t="shared" si="128"/>
        <v>2016NE000182</v>
      </c>
      <c r="T995" s="373" t="str">
        <f t="shared" si="129"/>
        <v>PAGAMENTO PARA VIABILIZAR REPASSE DE RECURSOS FEM II-2014 AO MUNICIPIO DE ALTINHO.REF. A 3ª PARCELA.CONFORME LEI Nº 15.270 DE 24/04/2014.REFORMA E REVITALIZAÇÃO DA PRAÇA DR.JOSÉ FERREI RA DE LIMA.ATRAVÉS DA CI Nº 245/2016 SEAM</v>
      </c>
      <c r="V995" s="75" t="b">
        <f>A995='[1]FEM 2'!C995</f>
        <v>1</v>
      </c>
    </row>
    <row r="996" spans="1:22" ht="54" customHeight="1" x14ac:dyDescent="0.35">
      <c r="A996" s="380" t="s">
        <v>7561</v>
      </c>
      <c r="B996" s="381">
        <v>42537</v>
      </c>
      <c r="C996" s="380">
        <v>12</v>
      </c>
      <c r="D996" s="380" t="s">
        <v>1394</v>
      </c>
      <c r="E996" s="380" t="s">
        <v>7562</v>
      </c>
      <c r="F996" s="380" t="s">
        <v>1479</v>
      </c>
      <c r="G996" s="380" t="s">
        <v>6150</v>
      </c>
      <c r="H996" s="380" t="s">
        <v>1468</v>
      </c>
      <c r="I996" s="380" t="s">
        <v>7563</v>
      </c>
      <c r="J996" s="427" t="s">
        <v>1469</v>
      </c>
      <c r="K996" s="382">
        <v>213197.07</v>
      </c>
      <c r="L996" s="383" t="s">
        <v>3634</v>
      </c>
      <c r="M996" s="438" t="s">
        <v>7564</v>
      </c>
      <c r="O996" s="201" t="s">
        <v>4665</v>
      </c>
      <c r="P996" s="370">
        <f t="shared" si="125"/>
        <v>213197.07</v>
      </c>
      <c r="Q996" s="371">
        <f t="shared" si="126"/>
        <v>42537</v>
      </c>
      <c r="R996" s="372" t="str">
        <f t="shared" si="127"/>
        <v>2016OB000300</v>
      </c>
      <c r="S996" s="372" t="str">
        <f t="shared" si="128"/>
        <v>2016NE000055</v>
      </c>
      <c r="T996" s="373" t="str">
        <f t="shared" si="129"/>
        <v>PAGAMENTO PARA VIABILIZAR REPASSE DE RECURSOS FEM II/2014 REF.A 3ª PARCELA.CONFORME LEI Nº 15.270 DE 24/04/2014.CONSTRU- ÇÃO DO MERCADO PÚBLICO DO MUNICIPIO(CONCLUSÃO 1ª ETAPA) ATRAVÉS DA CI Nº 245/2016.SEAM</v>
      </c>
      <c r="V996" s="75" t="b">
        <f>A996='[1]FEM 2'!C996</f>
        <v>1</v>
      </c>
    </row>
    <row r="997" spans="1:22" ht="54" customHeight="1" x14ac:dyDescent="0.35">
      <c r="A997" s="380" t="s">
        <v>7565</v>
      </c>
      <c r="B997" s="381">
        <v>42537</v>
      </c>
      <c r="C997" s="380">
        <v>11</v>
      </c>
      <c r="D997" s="380" t="s">
        <v>1394</v>
      </c>
      <c r="E997" s="380" t="s">
        <v>7566</v>
      </c>
      <c r="F997" s="380" t="s">
        <v>1479</v>
      </c>
      <c r="G997" s="380" t="s">
        <v>7027</v>
      </c>
      <c r="H997" s="380" t="s">
        <v>1998</v>
      </c>
      <c r="I997" s="380" t="s">
        <v>1030</v>
      </c>
      <c r="J997" s="427" t="s">
        <v>1999</v>
      </c>
      <c r="K997" s="382">
        <v>79744.28</v>
      </c>
      <c r="L997" s="383" t="s">
        <v>3634</v>
      </c>
      <c r="M997" s="438" t="s">
        <v>7567</v>
      </c>
      <c r="O997" s="201" t="s">
        <v>4665</v>
      </c>
      <c r="P997" s="370">
        <f t="shared" si="125"/>
        <v>79744.28</v>
      </c>
      <c r="Q997" s="371">
        <f t="shared" si="126"/>
        <v>42537</v>
      </c>
      <c r="R997" s="372" t="str">
        <f t="shared" si="127"/>
        <v>2016OB000301</v>
      </c>
      <c r="S997" s="372" t="str">
        <f t="shared" si="128"/>
        <v>2016NE000111</v>
      </c>
      <c r="T997" s="373" t="str">
        <f t="shared" si="129"/>
        <v>PAGAMENTO P/VIABILIZAR REPASSE DE RECURSOS FEM II/2014.REF. 3ª PARCELA.REVIT.DAS PRAÇAS E CANTEIROS DAS AV.DEP.ANTÔNIO CAVALCANTI NOVAES,AUDOMAR,ANTÔNIO BOIADEIRO E PRAÇA CEL. FAUSTO FERRAZ DA TRAV.MANOEL CORNELIO NA SEDE DO MUNICIPIO.</v>
      </c>
      <c r="V997" s="75" t="b">
        <f>A997='[1]FEM 2'!C997</f>
        <v>1</v>
      </c>
    </row>
    <row r="998" spans="1:22" ht="54" customHeight="1" x14ac:dyDescent="0.35">
      <c r="A998" s="380" t="s">
        <v>7568</v>
      </c>
      <c r="B998" s="381">
        <v>42537</v>
      </c>
      <c r="C998" s="380">
        <v>11</v>
      </c>
      <c r="D998" s="380" t="s">
        <v>1394</v>
      </c>
      <c r="E998" s="380" t="s">
        <v>7569</v>
      </c>
      <c r="F998" s="380" t="s">
        <v>1479</v>
      </c>
      <c r="G998" s="380" t="s">
        <v>4757</v>
      </c>
      <c r="H998" s="380" t="s">
        <v>2247</v>
      </c>
      <c r="I998" s="380" t="s">
        <v>1107</v>
      </c>
      <c r="J998" s="427" t="s">
        <v>2248</v>
      </c>
      <c r="K998" s="382">
        <v>150943.19</v>
      </c>
      <c r="L998" s="383" t="s">
        <v>3634</v>
      </c>
      <c r="M998" s="438" t="s">
        <v>7570</v>
      </c>
      <c r="O998" s="201" t="s">
        <v>4665</v>
      </c>
      <c r="P998" s="370">
        <f t="shared" si="125"/>
        <v>150943.19</v>
      </c>
      <c r="Q998" s="371">
        <f t="shared" si="126"/>
        <v>42537</v>
      </c>
      <c r="R998" s="372" t="str">
        <f t="shared" si="127"/>
        <v>2016OB000302</v>
      </c>
      <c r="S998" s="372" t="str">
        <f t="shared" si="128"/>
        <v>2016NE000009</v>
      </c>
      <c r="T998" s="373" t="str">
        <f t="shared" si="129"/>
        <v>PAGAMENTO P/VIABILIZAR REPASSE DE RECURSOS FEM II/2014 CONFORME LEI Nº 15.270 DE 24/04/2014, CONFORME CI Nº 245/2016-SEAM AO MUNICÍPIO DE ITAQUITINGA/PE.REFORMA DO MERCADO PÚBLICO .REF.A 3ª PARCELA.</v>
      </c>
      <c r="V998" s="75" t="b">
        <f>A998='[1]FEM 2'!C998</f>
        <v>1</v>
      </c>
    </row>
    <row r="999" spans="1:22" ht="54" customHeight="1" x14ac:dyDescent="0.35">
      <c r="A999" s="380" t="s">
        <v>7571</v>
      </c>
      <c r="B999" s="381">
        <v>42537</v>
      </c>
      <c r="C999" s="380">
        <v>11</v>
      </c>
      <c r="D999" s="380" t="s">
        <v>1394</v>
      </c>
      <c r="E999" s="380" t="s">
        <v>7572</v>
      </c>
      <c r="F999" s="380" t="s">
        <v>1479</v>
      </c>
      <c r="G999" s="380" t="s">
        <v>7573</v>
      </c>
      <c r="H999" s="380" t="s">
        <v>2672</v>
      </c>
      <c r="I999" s="380" t="s">
        <v>1343</v>
      </c>
      <c r="J999" s="427" t="s">
        <v>2673</v>
      </c>
      <c r="K999" s="382">
        <v>120754.65</v>
      </c>
      <c r="L999" s="383" t="s">
        <v>3634</v>
      </c>
      <c r="M999" s="438" t="s">
        <v>7574</v>
      </c>
      <c r="O999" s="201" t="s">
        <v>4665</v>
      </c>
      <c r="P999" s="370">
        <f t="shared" si="125"/>
        <v>120754.65</v>
      </c>
      <c r="Q999" s="371">
        <f t="shared" si="126"/>
        <v>42537</v>
      </c>
      <c r="R999" s="372" t="str">
        <f t="shared" si="127"/>
        <v>2016OB000303</v>
      </c>
      <c r="S999" s="372" t="str">
        <f t="shared" si="128"/>
        <v>2016NE000183</v>
      </c>
      <c r="T999" s="373" t="str">
        <f t="shared" si="129"/>
        <v>PAGAMENTO PARA VIABILIZAR REPASSE DE RECURSOS FEM II/2014 REF.A 3ª PARCELA.CONFORME LEI Nº 15.270 DE 24/04/2014.PAVIMENTA- ÇÃO EM PARALELEPIPEDO DE DIVERSAS RUAS.ATRAVÉS DA CI Nº 245/ 2016.</v>
      </c>
      <c r="V999" s="75" t="b">
        <f>A999='[1]FEM 2'!C999</f>
        <v>1</v>
      </c>
    </row>
    <row r="1000" spans="1:22" ht="54" customHeight="1" x14ac:dyDescent="0.35">
      <c r="A1000" s="380" t="s">
        <v>7575</v>
      </c>
      <c r="B1000" s="381">
        <v>42537</v>
      </c>
      <c r="C1000" s="380">
        <v>11</v>
      </c>
      <c r="D1000" s="380" t="s">
        <v>1394</v>
      </c>
      <c r="E1000" s="380" t="s">
        <v>7576</v>
      </c>
      <c r="F1000" s="380" t="s">
        <v>1479</v>
      </c>
      <c r="G1000" s="380" t="s">
        <v>7456</v>
      </c>
      <c r="H1000" s="380" t="s">
        <v>2749</v>
      </c>
      <c r="I1000" s="380" t="s">
        <v>1352</v>
      </c>
      <c r="J1000" s="427" t="s">
        <v>2750</v>
      </c>
      <c r="K1000" s="382">
        <v>27777.61</v>
      </c>
      <c r="L1000" s="383" t="s">
        <v>3634</v>
      </c>
      <c r="M1000" s="438" t="s">
        <v>7577</v>
      </c>
      <c r="O1000" s="201" t="s">
        <v>4665</v>
      </c>
      <c r="P1000" s="370">
        <f t="shared" si="125"/>
        <v>27777.61</v>
      </c>
      <c r="Q1000" s="371">
        <f t="shared" si="126"/>
        <v>42537</v>
      </c>
      <c r="R1000" s="372" t="str">
        <f t="shared" si="127"/>
        <v>2016OB000304</v>
      </c>
      <c r="S1000" s="372" t="str">
        <f t="shared" si="128"/>
        <v>2016NE000159</v>
      </c>
      <c r="T1000" s="373" t="str">
        <f t="shared" si="129"/>
        <v>PAGAMENTO PARA VIABILIZAR REPASSE DE RECURSOS FEM II/2014. 3ª PARCELA DO FEM II-2014. AMPLIAÇÃO E REFORMA DO HOSPITAL. CONFORME CI Nº 245/2016 - SEAM.</v>
      </c>
      <c r="V1000" s="75" t="b">
        <f>A1000='[1]FEM 2'!C1000</f>
        <v>1</v>
      </c>
    </row>
    <row r="1001" spans="1:22" ht="54" customHeight="1" x14ac:dyDescent="0.35">
      <c r="A1001" s="380" t="s">
        <v>7578</v>
      </c>
      <c r="B1001" s="381">
        <v>42537</v>
      </c>
      <c r="C1001" s="380">
        <v>12</v>
      </c>
      <c r="D1001" s="380" t="s">
        <v>1394</v>
      </c>
      <c r="E1001" s="380" t="s">
        <v>7579</v>
      </c>
      <c r="F1001" s="380" t="s">
        <v>1479</v>
      </c>
      <c r="G1001" s="380" t="s">
        <v>7580</v>
      </c>
      <c r="H1001" s="380" t="s">
        <v>2982</v>
      </c>
      <c r="I1001" s="380" t="s">
        <v>1371</v>
      </c>
      <c r="J1001" s="427" t="s">
        <v>2983</v>
      </c>
      <c r="K1001" s="382">
        <v>543575.4</v>
      </c>
      <c r="L1001" s="383" t="s">
        <v>3634</v>
      </c>
      <c r="M1001" s="438" t="s">
        <v>7581</v>
      </c>
      <c r="O1001" s="201" t="s">
        <v>4665</v>
      </c>
      <c r="P1001" s="370">
        <f t="shared" si="125"/>
        <v>543575.4</v>
      </c>
      <c r="Q1001" s="371">
        <f t="shared" si="126"/>
        <v>42537</v>
      </c>
      <c r="R1001" s="372" t="str">
        <f t="shared" si="127"/>
        <v>2016OB000305</v>
      </c>
      <c r="S1001" s="372" t="str">
        <f t="shared" si="128"/>
        <v>2016NE000184</v>
      </c>
      <c r="T1001" s="373" t="str">
        <f t="shared" si="129"/>
        <v>PAGAMENTO PARA VIABILIZAR REPASSE DE RECURSOS FEM II/2014. 3ª PARCELA DO FEM PAVIMENTAÇÃO E QUALIFICAÇÃO DE VIAS URBANAS NO MUNICÍPIO DE VITÓRIA DE SANTO ANTÃO/PE.</v>
      </c>
      <c r="V1001" s="75" t="b">
        <f>A1001='[1]FEM 2'!C1001</f>
        <v>1</v>
      </c>
    </row>
    <row r="1002" spans="1:22" ht="54" customHeight="1" x14ac:dyDescent="0.35">
      <c r="A1002" s="469" t="s">
        <v>7712</v>
      </c>
      <c r="B1002" s="470">
        <v>42542</v>
      </c>
      <c r="C1002" s="471">
        <v>11</v>
      </c>
      <c r="D1002" s="471" t="s">
        <v>1394</v>
      </c>
      <c r="E1002" s="469" t="s">
        <v>7713</v>
      </c>
      <c r="F1002" s="469" t="s">
        <v>1628</v>
      </c>
      <c r="G1002" s="469" t="s">
        <v>7687</v>
      </c>
      <c r="H1002" s="471" t="s">
        <v>3157</v>
      </c>
      <c r="I1002" s="471" t="s">
        <v>923</v>
      </c>
      <c r="J1002" s="469" t="s">
        <v>3370</v>
      </c>
      <c r="K1002" s="472">
        <v>184428.65</v>
      </c>
      <c r="L1002" s="473" t="s">
        <v>3663</v>
      </c>
      <c r="M1002" s="473" t="s">
        <v>7714</v>
      </c>
      <c r="O1002" s="201" t="s">
        <v>4665</v>
      </c>
      <c r="P1002" s="412">
        <f>K1002</f>
        <v>184428.65</v>
      </c>
      <c r="Q1002" s="413">
        <f>B1002</f>
        <v>42542</v>
      </c>
      <c r="R1002" s="414" t="str">
        <f>A1002</f>
        <v>2016OB000317</v>
      </c>
      <c r="S1002" s="414" t="str">
        <f>G1002</f>
        <v>2016NE000190</v>
      </c>
      <c r="T1002" s="415" t="str">
        <f>M1002</f>
        <v>PAGAMENTO PARA VIABILIZAR REPASSE DE RECURSOS FEM II 2014/REF. A 4ª PARCELA.CONFORME DECRETO Nº 40.651 E LEI Nº 15.270 DE 24/04/2014.PAVIMENTAÇÃO DAS RUAS SEDE II.CONFORME CINº 255/2016 SEAM.</v>
      </c>
      <c r="V1002" s="75" t="b">
        <f>A1002='[1]FEM 2'!C1002</f>
        <v>1</v>
      </c>
    </row>
    <row r="1003" spans="1:22" ht="54" customHeight="1" x14ac:dyDescent="0.35">
      <c r="A1003" s="469" t="s">
        <v>7715</v>
      </c>
      <c r="B1003" s="470">
        <v>42542</v>
      </c>
      <c r="C1003" s="469">
        <v>12</v>
      </c>
      <c r="D1003" s="471" t="s">
        <v>1394</v>
      </c>
      <c r="E1003" s="469" t="s">
        <v>7716</v>
      </c>
      <c r="F1003" s="469" t="s">
        <v>1628</v>
      </c>
      <c r="G1003" s="469" t="s">
        <v>4804</v>
      </c>
      <c r="H1003" s="471" t="s">
        <v>2560</v>
      </c>
      <c r="I1003" s="471" t="s">
        <v>1334</v>
      </c>
      <c r="J1003" s="469" t="s">
        <v>2561</v>
      </c>
      <c r="K1003" s="472">
        <v>181082.13</v>
      </c>
      <c r="L1003" s="473" t="s">
        <v>3663</v>
      </c>
      <c r="M1003" s="473" t="s">
        <v>7717</v>
      </c>
      <c r="O1003" s="201" t="s">
        <v>4665</v>
      </c>
      <c r="P1003" s="412">
        <f t="shared" ref="P1003:P1034" si="130">K1003</f>
        <v>181082.13</v>
      </c>
      <c r="Q1003" s="413">
        <f t="shared" ref="Q1003:Q1034" si="131">B1003</f>
        <v>42542</v>
      </c>
      <c r="R1003" s="414" t="str">
        <f t="shared" ref="R1003:R1034" si="132">A1003</f>
        <v>2016OB000318</v>
      </c>
      <c r="S1003" s="414" t="str">
        <f t="shared" ref="S1003:S1034" si="133">G1003</f>
        <v>2016NE000001</v>
      </c>
      <c r="T1003" s="415" t="str">
        <f t="shared" ref="T1003:T1034" si="134">M1003</f>
        <v>PAGAMENTO PARA VIABILIZAR REPASSE DE RECURSOS FEM II 2014/REF. A 4ª PARCELA.CONFORME DECRETO Nº 40.651 E LEI Nº 15.270 DE 24/04/2014.AO MUNICIPIO DE TAMANDARÉ/PE.CONSTRUÇÃO DO PRÉDIO DA PREFEITURA DO MUNICIPIO .ATRAVÉS DA CI Nº 255/2016 SEAM.</v>
      </c>
      <c r="V1003" s="75" t="b">
        <f>A1003='[1]FEM 2'!C1003</f>
        <v>1</v>
      </c>
    </row>
    <row r="1004" spans="1:22" ht="54" customHeight="1" x14ac:dyDescent="0.35">
      <c r="A1004" s="469" t="s">
        <v>7718</v>
      </c>
      <c r="B1004" s="470">
        <v>42542</v>
      </c>
      <c r="C1004" s="469">
        <v>12</v>
      </c>
      <c r="D1004" s="471" t="s">
        <v>1394</v>
      </c>
      <c r="E1004" s="469" t="s">
        <v>7719</v>
      </c>
      <c r="F1004" s="469" t="s">
        <v>1628</v>
      </c>
      <c r="G1004" s="469" t="s">
        <v>7259</v>
      </c>
      <c r="H1004" s="471" t="s">
        <v>2761</v>
      </c>
      <c r="I1004" s="471" t="s">
        <v>1315</v>
      </c>
      <c r="J1004" s="469" t="s">
        <v>2762</v>
      </c>
      <c r="K1004" s="472">
        <v>20443.400000000001</v>
      </c>
      <c r="L1004" s="473" t="s">
        <v>3663</v>
      </c>
      <c r="M1004" s="473" t="s">
        <v>7720</v>
      </c>
      <c r="O1004" s="201" t="s">
        <v>4665</v>
      </c>
      <c r="P1004" s="412">
        <f t="shared" si="130"/>
        <v>20443.400000000001</v>
      </c>
      <c r="Q1004" s="413">
        <f t="shared" si="131"/>
        <v>42542</v>
      </c>
      <c r="R1004" s="414" t="str">
        <f t="shared" si="132"/>
        <v>2016OB000319</v>
      </c>
      <c r="S1004" s="414" t="str">
        <f t="shared" si="133"/>
        <v>2016NE000132</v>
      </c>
      <c r="T1004" s="415" t="str">
        <f t="shared" si="134"/>
        <v>PAGAMENTO PARA VIABILIZAR REPASSE DE RECURSOS FEM II 2014/REF. A 4ª PARCELA.CONFORME DECRETO Nº 40.651 E LEI Nº 15.270 DE 24/04/2014.AO MUNICIPIO DE SIRINHAÉM/PE.DRENAGEM EM TORNO DA ACADEMIA DAS CIDADES.ATRAVÉS DA CI Nº 255/16 SEAM</v>
      </c>
      <c r="V1004" s="75" t="b">
        <f>A1004='[1]FEM 2'!C1004</f>
        <v>1</v>
      </c>
    </row>
    <row r="1005" spans="1:22" ht="54" customHeight="1" x14ac:dyDescent="0.35">
      <c r="A1005" s="469" t="s">
        <v>7721</v>
      </c>
      <c r="B1005" s="470">
        <v>42542</v>
      </c>
      <c r="C1005" s="469">
        <v>12</v>
      </c>
      <c r="D1005" s="471" t="s">
        <v>1394</v>
      </c>
      <c r="E1005" s="469" t="s">
        <v>7722</v>
      </c>
      <c r="F1005" s="469" t="s">
        <v>1628</v>
      </c>
      <c r="G1005" s="469" t="s">
        <v>7259</v>
      </c>
      <c r="H1005" s="471" t="s">
        <v>2761</v>
      </c>
      <c r="I1005" s="471" t="s">
        <v>1317</v>
      </c>
      <c r="J1005" s="469" t="s">
        <v>2762</v>
      </c>
      <c r="K1005" s="472">
        <v>11681.79</v>
      </c>
      <c r="L1005" s="473" t="s">
        <v>3663</v>
      </c>
      <c r="M1005" s="473" t="s">
        <v>7723</v>
      </c>
      <c r="O1005" s="201" t="s">
        <v>4665</v>
      </c>
      <c r="P1005" s="412">
        <f t="shared" si="130"/>
        <v>11681.79</v>
      </c>
      <c r="Q1005" s="413">
        <f t="shared" si="131"/>
        <v>42542</v>
      </c>
      <c r="R1005" s="414" t="str">
        <f t="shared" si="132"/>
        <v>2016OB000320</v>
      </c>
      <c r="S1005" s="414" t="str">
        <f t="shared" si="133"/>
        <v>2016NE000132</v>
      </c>
      <c r="T1005" s="415" t="str">
        <f t="shared" si="134"/>
        <v>PAGAMENTO PARA VIABILIZAR REPASSE DE RECURSOS FEM II 2014/REF. A 4ª PARCELA.CONFORME DECRETO Nº 40.651 E LEI Nº 15.270 DE 24/04/2014.AO MUNICIPIO DE SIRINHAÉM/PE.PAVIMENTAÇÃO EM PARALELEPIPEDOS GRANITICOS DA RUA JAQUEIRA.ATRAVES DA CI Nº 255/2016 SEAM</v>
      </c>
      <c r="V1005" s="75" t="b">
        <f>A1005='[1]FEM 2'!C1005</f>
        <v>1</v>
      </c>
    </row>
    <row r="1006" spans="1:22" ht="54" customHeight="1" x14ac:dyDescent="0.35">
      <c r="A1006" s="469" t="s">
        <v>7724</v>
      </c>
      <c r="B1006" s="470">
        <v>42542</v>
      </c>
      <c r="C1006" s="471">
        <v>12</v>
      </c>
      <c r="D1006" s="471" t="s">
        <v>1394</v>
      </c>
      <c r="E1006" s="469" t="s">
        <v>7725</v>
      </c>
      <c r="F1006" s="469" t="s">
        <v>1628</v>
      </c>
      <c r="G1006" s="469" t="s">
        <v>7259</v>
      </c>
      <c r="H1006" s="471" t="s">
        <v>2761</v>
      </c>
      <c r="I1006" s="471" t="s">
        <v>1316</v>
      </c>
      <c r="J1006" s="469" t="s">
        <v>2762</v>
      </c>
      <c r="K1006" s="472">
        <v>239569.26</v>
      </c>
      <c r="L1006" s="473" t="s">
        <v>3663</v>
      </c>
      <c r="M1006" s="473" t="s">
        <v>7726</v>
      </c>
      <c r="O1006" s="201" t="s">
        <v>4665</v>
      </c>
      <c r="P1006" s="412">
        <f t="shared" si="130"/>
        <v>239569.26</v>
      </c>
      <c r="Q1006" s="413">
        <f t="shared" si="131"/>
        <v>42542</v>
      </c>
      <c r="R1006" s="414" t="str">
        <f t="shared" si="132"/>
        <v>2016OB000321</v>
      </c>
      <c r="S1006" s="414" t="str">
        <f t="shared" si="133"/>
        <v>2016NE000132</v>
      </c>
      <c r="T1006" s="415" t="str">
        <f t="shared" si="134"/>
        <v>PAGAMENTO PARA VIABILIZAR REPASSE DE RECURSOS FEM II 2014/REF. A 4ª PARCELA.CONFORME DECRETO Nº 40.651 E LEI Nº 15.270 DE 24/04/2014.AO MUNICIPIO DE SIRINHAÉM/PE.URBANIZAÇÃO DAS RUAS MARQUES DE OLINDA,SEBASTIÃO CHAVES E SÃO FRANCISCO.ATRAVÉS DA CI Nº 255/2016 SEAM</v>
      </c>
      <c r="V1006" s="75" t="b">
        <f>A1006='[1]FEM 2'!C1006</f>
        <v>1</v>
      </c>
    </row>
    <row r="1007" spans="1:22" ht="54" customHeight="1" x14ac:dyDescent="0.35">
      <c r="A1007" s="469" t="s">
        <v>7727</v>
      </c>
      <c r="B1007" s="470">
        <v>42542</v>
      </c>
      <c r="C1007" s="469">
        <v>11</v>
      </c>
      <c r="D1007" s="471" t="s">
        <v>1394</v>
      </c>
      <c r="E1007" s="469" t="s">
        <v>7728</v>
      </c>
      <c r="F1007" s="469" t="s">
        <v>1628</v>
      </c>
      <c r="G1007" s="469" t="s">
        <v>7688</v>
      </c>
      <c r="H1007" s="471" t="s">
        <v>2803</v>
      </c>
      <c r="I1007" s="471" t="s">
        <v>1257</v>
      </c>
      <c r="J1007" s="469" t="s">
        <v>4286</v>
      </c>
      <c r="K1007" s="472">
        <v>11816.53</v>
      </c>
      <c r="L1007" s="473" t="s">
        <v>3663</v>
      </c>
      <c r="M1007" s="473" t="s">
        <v>7729</v>
      </c>
      <c r="O1007" s="201" t="s">
        <v>4665</v>
      </c>
      <c r="P1007" s="412">
        <f t="shared" si="130"/>
        <v>11816.53</v>
      </c>
      <c r="Q1007" s="413">
        <f t="shared" si="131"/>
        <v>42542</v>
      </c>
      <c r="R1007" s="414" t="str">
        <f t="shared" si="132"/>
        <v>2016OB000322</v>
      </c>
      <c r="S1007" s="414" t="str">
        <f t="shared" si="133"/>
        <v>2016NE000191</v>
      </c>
      <c r="T1007" s="415" t="str">
        <f t="shared" si="134"/>
        <v>PAGAMENTO PARA VIABILIZAR REPASSE DE RECURSOS FEM II 2014/REF. A 4ª PARCELA.CONFORME DECRETO Nº 40.651 E LEI Nº 15.270 DE 24/04/2014.AO MUNICIPIO DE SALOÁ/PE.PISTA CONSTRUÇÃO DA PRAÇA ANTÔNIO MARÇAL FILHO.ATRAVÉS DA CI Nº 255/16</v>
      </c>
      <c r="V1007" s="75" t="b">
        <f>A1007='[1]FEM 2'!C1007</f>
        <v>1</v>
      </c>
    </row>
    <row r="1008" spans="1:22" ht="54" customHeight="1" x14ac:dyDescent="0.35">
      <c r="A1008" s="469" t="s">
        <v>7730</v>
      </c>
      <c r="B1008" s="470">
        <v>42542</v>
      </c>
      <c r="C1008" s="471">
        <v>11</v>
      </c>
      <c r="D1008" s="471" t="s">
        <v>1394</v>
      </c>
      <c r="E1008" s="469" t="s">
        <v>7731</v>
      </c>
      <c r="F1008" s="469" t="s">
        <v>1628</v>
      </c>
      <c r="G1008" s="469" t="s">
        <v>7688</v>
      </c>
      <c r="H1008" s="471" t="s">
        <v>2803</v>
      </c>
      <c r="I1008" s="471" t="s">
        <v>1256</v>
      </c>
      <c r="J1008" s="469" t="s">
        <v>4286</v>
      </c>
      <c r="K1008" s="472">
        <v>17343.12</v>
      </c>
      <c r="L1008" s="473" t="s">
        <v>3663</v>
      </c>
      <c r="M1008" s="473" t="s">
        <v>7732</v>
      </c>
      <c r="O1008" s="201" t="s">
        <v>4665</v>
      </c>
      <c r="P1008" s="412">
        <f t="shared" si="130"/>
        <v>17343.12</v>
      </c>
      <c r="Q1008" s="413">
        <f t="shared" si="131"/>
        <v>42542</v>
      </c>
      <c r="R1008" s="414" t="str">
        <f t="shared" si="132"/>
        <v>2016OB000323</v>
      </c>
      <c r="S1008" s="414" t="str">
        <f t="shared" si="133"/>
        <v>2016NE000191</v>
      </c>
      <c r="T1008" s="415" t="str">
        <f t="shared" si="134"/>
        <v>PAGAMENTO PARA VIABILIZAR REPASSE DE RECURSOS FEM II 2014/REF. A 4ª PARCELA.CONF. DECRETO Nº 40.651 E LEI Nº 15.270 DE 24/04/2014.AO MUNICIPIO DE SALOÁ/PE.CONSTRUÇÃO DE UMA PRAÇA NA SEDE ,COM IMPLANT. DE CANTEIROS PISOS E URBANIZAÇÃO ALÉM DE ILUMINAÇÃO COM ACESSIBILIDADE (PRAÇA DO JAQUEIRÃO)</v>
      </c>
      <c r="V1008" s="75" t="b">
        <f>A1008='[1]FEM 2'!C1008</f>
        <v>1</v>
      </c>
    </row>
    <row r="1009" spans="1:22" ht="54" customHeight="1" x14ac:dyDescent="0.35">
      <c r="A1009" s="469" t="s">
        <v>7733</v>
      </c>
      <c r="B1009" s="470">
        <v>42542</v>
      </c>
      <c r="C1009" s="469">
        <v>11</v>
      </c>
      <c r="D1009" s="471" t="s">
        <v>1394</v>
      </c>
      <c r="E1009" s="469" t="s">
        <v>7734</v>
      </c>
      <c r="F1009" s="469" t="s">
        <v>1628</v>
      </c>
      <c r="G1009" s="469" t="s">
        <v>7688</v>
      </c>
      <c r="H1009" s="469" t="s">
        <v>2803</v>
      </c>
      <c r="I1009" s="469" t="s">
        <v>1255</v>
      </c>
      <c r="J1009" s="469" t="s">
        <v>4286</v>
      </c>
      <c r="K1009" s="472">
        <v>39146.36</v>
      </c>
      <c r="L1009" s="473" t="s">
        <v>3663</v>
      </c>
      <c r="M1009" s="473" t="s">
        <v>7735</v>
      </c>
      <c r="O1009" s="201" t="s">
        <v>4665</v>
      </c>
      <c r="P1009" s="412">
        <f t="shared" si="130"/>
        <v>39146.36</v>
      </c>
      <c r="Q1009" s="413">
        <f t="shared" si="131"/>
        <v>42542</v>
      </c>
      <c r="R1009" s="414" t="str">
        <f t="shared" si="132"/>
        <v>2016OB000324</v>
      </c>
      <c r="S1009" s="414" t="str">
        <f t="shared" si="133"/>
        <v>2016NE000191</v>
      </c>
      <c r="T1009" s="415" t="str">
        <f t="shared" si="134"/>
        <v>PAGAMENTO PARA VIABILIZAR REPASSE DE RECURSOS FEM II 2014/REF. A 4ª PARCELA.CONFORME DECRETO Nº 40.651 E LEI Nº 15.270 DE 24/04/2014.AO MUNICIPIO DE SALOÁ/PE.REVITALIZAÇÃO DA PRAÇA DO FORUM.ATRAVÉS DA CI Nº 255/2016</v>
      </c>
      <c r="V1009" s="75" t="b">
        <f>A1009='[1]FEM 2'!C1009</f>
        <v>1</v>
      </c>
    </row>
    <row r="1010" spans="1:22" ht="54" customHeight="1" x14ac:dyDescent="0.35">
      <c r="A1010" s="469" t="s">
        <v>7736</v>
      </c>
      <c r="B1010" s="470">
        <v>42542</v>
      </c>
      <c r="C1010" s="471">
        <v>11</v>
      </c>
      <c r="D1010" s="471" t="s">
        <v>1394</v>
      </c>
      <c r="E1010" s="469" t="s">
        <v>7737</v>
      </c>
      <c r="F1010" s="469" t="s">
        <v>1628</v>
      </c>
      <c r="G1010" s="469" t="s">
        <v>7688</v>
      </c>
      <c r="H1010" s="471" t="s">
        <v>2803</v>
      </c>
      <c r="I1010" s="471" t="s">
        <v>1254</v>
      </c>
      <c r="J1010" s="469" t="s">
        <v>4286</v>
      </c>
      <c r="K1010" s="472">
        <v>82427.11</v>
      </c>
      <c r="L1010" s="473" t="s">
        <v>3663</v>
      </c>
      <c r="M1010" s="473" t="s">
        <v>7738</v>
      </c>
      <c r="O1010" s="201" t="s">
        <v>4665</v>
      </c>
      <c r="P1010" s="412">
        <f t="shared" si="130"/>
        <v>82427.11</v>
      </c>
      <c r="Q1010" s="413">
        <f t="shared" si="131"/>
        <v>42542</v>
      </c>
      <c r="R1010" s="414" t="str">
        <f t="shared" si="132"/>
        <v>2016OB000325</v>
      </c>
      <c r="S1010" s="414" t="str">
        <f t="shared" si="133"/>
        <v>2016NE000191</v>
      </c>
      <c r="T1010" s="415" t="str">
        <f t="shared" si="134"/>
        <v>PAGAMENTO PARA VIABILIZAR REPASSE DE RECURSOS FEM II 2014/REF. A 4ª PARCELA.CONFORME DECRETO Nº 40.651 E LEI Nº 15.270 DE 24/04/2014.AO MUNICIPIO DE SALOÁ/PE.PISTA DE COOPER COM IMPLANTAÇÃO DE ILUMINAÇÃO.CONFORME CI Nº 255/16 SEAM.</v>
      </c>
      <c r="V1010" s="75" t="b">
        <f>A1010='[1]FEM 2'!C1010</f>
        <v>1</v>
      </c>
    </row>
    <row r="1011" spans="1:22" ht="54" customHeight="1" x14ac:dyDescent="0.35">
      <c r="A1011" s="469" t="s">
        <v>7739</v>
      </c>
      <c r="B1011" s="470">
        <v>42542</v>
      </c>
      <c r="C1011" s="471">
        <v>11</v>
      </c>
      <c r="D1011" s="471" t="s">
        <v>1394</v>
      </c>
      <c r="E1011" s="469" t="s">
        <v>7740</v>
      </c>
      <c r="F1011" s="469" t="s">
        <v>1628</v>
      </c>
      <c r="G1011" s="469" t="s">
        <v>7687</v>
      </c>
      <c r="H1011" s="471" t="s">
        <v>3157</v>
      </c>
      <c r="I1011" s="471" t="s">
        <v>924</v>
      </c>
      <c r="J1011" s="469" t="s">
        <v>3370</v>
      </c>
      <c r="K1011" s="472">
        <v>87080.07</v>
      </c>
      <c r="L1011" s="473" t="s">
        <v>3663</v>
      </c>
      <c r="M1011" s="474" t="s">
        <v>7741</v>
      </c>
      <c r="O1011" s="201" t="s">
        <v>4665</v>
      </c>
      <c r="P1011" s="412">
        <f t="shared" si="130"/>
        <v>87080.07</v>
      </c>
      <c r="Q1011" s="413">
        <f t="shared" si="131"/>
        <v>42542</v>
      </c>
      <c r="R1011" s="414" t="str">
        <f t="shared" si="132"/>
        <v>2016OB000326</v>
      </c>
      <c r="S1011" s="414" t="str">
        <f t="shared" si="133"/>
        <v>2016NE000190</v>
      </c>
      <c r="T1011" s="415" t="str">
        <f t="shared" si="134"/>
        <v>PAGAMENTO PARA VIABILIZAR REPASSE DE RECURSOS FEM II/2014 REF. A4ª PARCELA PAVIMENTAÇÃO DE DIVERSAS RUAS-DISTRITO .CONFORME CI Nº 255/2016 SEAM.AO MUNICIPIO DE BONITO/PE.</v>
      </c>
      <c r="V1011" s="75" t="b">
        <f>A1011='[1]FEM 2'!C1011</f>
        <v>1</v>
      </c>
    </row>
    <row r="1012" spans="1:22" ht="54" customHeight="1" x14ac:dyDescent="0.35">
      <c r="A1012" s="469" t="s">
        <v>7742</v>
      </c>
      <c r="B1012" s="470">
        <v>42542</v>
      </c>
      <c r="C1012" s="471">
        <v>11</v>
      </c>
      <c r="D1012" s="471" t="s">
        <v>1394</v>
      </c>
      <c r="E1012" s="469" t="s">
        <v>7743</v>
      </c>
      <c r="F1012" s="469" t="s">
        <v>1628</v>
      </c>
      <c r="G1012" s="469" t="s">
        <v>4745</v>
      </c>
      <c r="H1012" s="471" t="s">
        <v>3075</v>
      </c>
      <c r="I1012" s="471" t="s">
        <v>1057</v>
      </c>
      <c r="J1012" s="469" t="s">
        <v>3076</v>
      </c>
      <c r="K1012" s="472">
        <v>10134.34</v>
      </c>
      <c r="L1012" s="473" t="s">
        <v>3634</v>
      </c>
      <c r="M1012" s="473" t="s">
        <v>7744</v>
      </c>
      <c r="O1012" s="201" t="s">
        <v>4665</v>
      </c>
      <c r="P1012" s="412">
        <f t="shared" si="130"/>
        <v>10134.34</v>
      </c>
      <c r="Q1012" s="413">
        <f t="shared" si="131"/>
        <v>42542</v>
      </c>
      <c r="R1012" s="414" t="str">
        <f t="shared" si="132"/>
        <v>2016OB000327</v>
      </c>
      <c r="S1012" s="414" t="str">
        <f t="shared" si="133"/>
        <v>2016NE000010</v>
      </c>
      <c r="T1012" s="415" t="str">
        <f t="shared" si="134"/>
        <v>PAGAMENTO PARA VIABILIZAR REPASSE DE RECURSOS FEM II 2014/REF. A 3ª PARCELA.CONFORME DECRETO Nº 40.651 E LEI Nº 15.270 DE 24/04/2014.REFORMA DA SECRETARIA DE EDUCAÇÃO.</v>
      </c>
      <c r="V1012" s="75" t="b">
        <f>A1012='[1]FEM 2'!C1012</f>
        <v>1</v>
      </c>
    </row>
    <row r="1013" spans="1:22" ht="54" customHeight="1" x14ac:dyDescent="0.35">
      <c r="A1013" s="469" t="s">
        <v>7745</v>
      </c>
      <c r="B1013" s="470">
        <v>42542</v>
      </c>
      <c r="C1013" s="471">
        <v>11</v>
      </c>
      <c r="D1013" s="471" t="s">
        <v>1394</v>
      </c>
      <c r="E1013" s="469" t="s">
        <v>7746</v>
      </c>
      <c r="F1013" s="469" t="s">
        <v>1628</v>
      </c>
      <c r="G1013" s="469" t="s">
        <v>4745</v>
      </c>
      <c r="H1013" s="471" t="s">
        <v>3075</v>
      </c>
      <c r="I1013" s="471" t="s">
        <v>1057</v>
      </c>
      <c r="J1013" s="469" t="s">
        <v>3076</v>
      </c>
      <c r="K1013" s="472">
        <v>10124.34</v>
      </c>
      <c r="L1013" s="473" t="s">
        <v>3663</v>
      </c>
      <c r="M1013" s="473" t="s">
        <v>7747</v>
      </c>
      <c r="O1013" s="201" t="s">
        <v>4665</v>
      </c>
      <c r="P1013" s="412">
        <f t="shared" si="130"/>
        <v>10124.34</v>
      </c>
      <c r="Q1013" s="413">
        <f t="shared" si="131"/>
        <v>42542</v>
      </c>
      <c r="R1013" s="414" t="str">
        <f t="shared" si="132"/>
        <v>2016OB000328</v>
      </c>
      <c r="S1013" s="414" t="str">
        <f t="shared" si="133"/>
        <v>2016NE000010</v>
      </c>
      <c r="T1013" s="415" t="str">
        <f t="shared" si="134"/>
        <v>VIABILIZAR REPASSE DE RECURSOS FEM II/2014 REF.A 4ª PARCELA.AO MUNICIPIO DE GRANITO/PE.REFORMA DA SECRETARIA DE EDUCAÇÃO.CONFORME DECRETO Nº 40.651 DE 24/04/2014 ATRAVÉS DA CI Nº 250/16</v>
      </c>
      <c r="V1013" s="75" t="b">
        <f>A1013='[1]FEM 2'!C1013</f>
        <v>1</v>
      </c>
    </row>
    <row r="1014" spans="1:22" ht="54" customHeight="1" x14ac:dyDescent="0.35">
      <c r="A1014" s="469" t="s">
        <v>7748</v>
      </c>
      <c r="B1014" s="470">
        <v>42542</v>
      </c>
      <c r="C1014" s="469">
        <v>12</v>
      </c>
      <c r="D1014" s="471" t="s">
        <v>1394</v>
      </c>
      <c r="E1014" s="469" t="s">
        <v>7749</v>
      </c>
      <c r="F1014" s="469" t="s">
        <v>1628</v>
      </c>
      <c r="G1014" s="469" t="s">
        <v>7686</v>
      </c>
      <c r="H1014" s="471" t="s">
        <v>1586</v>
      </c>
      <c r="I1014" s="471" t="s">
        <v>914</v>
      </c>
      <c r="J1014" s="469" t="s">
        <v>1587</v>
      </c>
      <c r="K1014" s="472">
        <v>110549.33</v>
      </c>
      <c r="L1014" s="473" t="s">
        <v>3663</v>
      </c>
      <c r="M1014" s="473" t="s">
        <v>7750</v>
      </c>
      <c r="O1014" s="201" t="s">
        <v>4665</v>
      </c>
      <c r="P1014" s="412">
        <f t="shared" si="130"/>
        <v>110549.33</v>
      </c>
      <c r="Q1014" s="413">
        <f t="shared" si="131"/>
        <v>42542</v>
      </c>
      <c r="R1014" s="414" t="str">
        <f t="shared" si="132"/>
        <v>2016OB000329</v>
      </c>
      <c r="S1014" s="414" t="str">
        <f t="shared" si="133"/>
        <v>2016NE000193</v>
      </c>
      <c r="T1014" s="415" t="str">
        <f t="shared" si="134"/>
        <v>PAGAMENTO PARA VIABILIZAR REPASSE DE RECURSOS FEM II 2014/REF. A 4ª PARCELA.CONFORME DECRETO Nº 40.651 E LEI Nº 15.270 DE 24/04/2014.BOM CONSELHO/PE.CONSTRUÇÃO DE SISTEMA DE ABASTECIMENTO DE ÁGUA NO POVOADO DE LAGOA DE SÃO JOSÉ. . .</v>
      </c>
      <c r="V1014" s="75" t="b">
        <f>A1014='[1]FEM 2'!C1014</f>
        <v>1</v>
      </c>
    </row>
    <row r="1015" spans="1:22" ht="54" customHeight="1" x14ac:dyDescent="0.35">
      <c r="A1015" s="469" t="s">
        <v>7751</v>
      </c>
      <c r="B1015" s="470">
        <v>42542</v>
      </c>
      <c r="C1015" s="471">
        <v>11</v>
      </c>
      <c r="D1015" s="471" t="s">
        <v>1394</v>
      </c>
      <c r="E1015" s="469" t="s">
        <v>7752</v>
      </c>
      <c r="F1015" s="469" t="s">
        <v>1719</v>
      </c>
      <c r="G1015" s="469" t="s">
        <v>7685</v>
      </c>
      <c r="H1015" s="471" t="s">
        <v>1405</v>
      </c>
      <c r="I1015" s="471" t="s">
        <v>874</v>
      </c>
      <c r="J1015" s="469" t="s">
        <v>3447</v>
      </c>
      <c r="K1015" s="472">
        <v>180874.57</v>
      </c>
      <c r="L1015" s="473" t="s">
        <v>3663</v>
      </c>
      <c r="M1015" s="473" t="s">
        <v>7753</v>
      </c>
      <c r="O1015" s="201" t="s">
        <v>4665</v>
      </c>
      <c r="P1015" s="412">
        <f t="shared" si="130"/>
        <v>180874.57</v>
      </c>
      <c r="Q1015" s="413">
        <f t="shared" si="131"/>
        <v>42542</v>
      </c>
      <c r="R1015" s="414" t="str">
        <f t="shared" si="132"/>
        <v>2016OB000330</v>
      </c>
      <c r="S1015" s="414" t="str">
        <f t="shared" si="133"/>
        <v>2016NE000196</v>
      </c>
      <c r="T1015" s="415" t="str">
        <f t="shared" si="134"/>
        <v>PAGAMENTO PARA VIABILIZAR VIABILIZAR REPASSE DE RECURSOS FEM II/2014 .REF. A 4ª PARCELA.CONFORME DECRETO Nº 40.651 DE 24/04/2014.LEI Nº 15.270 DE 24/04/2014.DESENVOLVIMENTO E URBANIZAÇÃO (PAVIMENTAÇÃO)</v>
      </c>
      <c r="V1015" s="75" t="b">
        <f>A1015='[1]FEM 2'!C1015</f>
        <v>1</v>
      </c>
    </row>
    <row r="1016" spans="1:22" ht="54" customHeight="1" x14ac:dyDescent="0.35">
      <c r="A1016" s="469" t="s">
        <v>7754</v>
      </c>
      <c r="B1016" s="470">
        <v>42543</v>
      </c>
      <c r="C1016" s="469">
        <v>11</v>
      </c>
      <c r="D1016" s="471" t="s">
        <v>1394</v>
      </c>
      <c r="E1016" s="469" t="s">
        <v>7755</v>
      </c>
      <c r="F1016" s="469" t="s">
        <v>1792</v>
      </c>
      <c r="G1016" s="469" t="s">
        <v>7684</v>
      </c>
      <c r="H1016" s="471" t="s">
        <v>1426</v>
      </c>
      <c r="I1016" s="471" t="s">
        <v>950</v>
      </c>
      <c r="J1016" s="469" t="s">
        <v>7756</v>
      </c>
      <c r="K1016" s="472">
        <v>38001.269999999997</v>
      </c>
      <c r="L1016" s="473" t="s">
        <v>3205</v>
      </c>
      <c r="M1016" s="473" t="s">
        <v>7757</v>
      </c>
      <c r="O1016" s="201" t="s">
        <v>4665</v>
      </c>
      <c r="P1016" s="412">
        <f t="shared" si="130"/>
        <v>38001.269999999997</v>
      </c>
      <c r="Q1016" s="413">
        <f t="shared" si="131"/>
        <v>42543</v>
      </c>
      <c r="R1016" s="414" t="str">
        <f t="shared" si="132"/>
        <v>2016OB000336</v>
      </c>
      <c r="S1016" s="414" t="str">
        <f t="shared" si="133"/>
        <v>2016NE000204</v>
      </c>
      <c r="T1016" s="415" t="str">
        <f t="shared" si="134"/>
        <v>PAGAMENTO P/VIABILIZAR REPASSE REFERENTE A 2ª PARCELA DO II/2014 EM FAVOR DA PREFEITURA DE CALÇADOS/PE - PAVIMENTAÇÃO EM PARALELEPÍPEDOS GRANÍTICOS NO POVOADO DE SANTA RITA 02 (DUAS) RUAS. SOLICITAÇÃO ATRAVÉS DA CI Nº 245/2016.</v>
      </c>
      <c r="V1016" s="75" t="b">
        <f>A1016='[1]FEM 2'!C1016</f>
        <v>1</v>
      </c>
    </row>
    <row r="1017" spans="1:22" ht="54" customHeight="1" x14ac:dyDescent="0.35">
      <c r="A1017" s="469" t="s">
        <v>7758</v>
      </c>
      <c r="B1017" s="470">
        <v>42543</v>
      </c>
      <c r="C1017" s="471">
        <v>11</v>
      </c>
      <c r="D1017" s="471" t="s">
        <v>1394</v>
      </c>
      <c r="E1017" s="469" t="s">
        <v>7759</v>
      </c>
      <c r="F1017" s="469" t="s">
        <v>1792</v>
      </c>
      <c r="G1017" s="469" t="s">
        <v>7684</v>
      </c>
      <c r="H1017" s="471" t="s">
        <v>1426</v>
      </c>
      <c r="I1017" s="471" t="s">
        <v>949</v>
      </c>
      <c r="J1017" s="469" t="s">
        <v>7756</v>
      </c>
      <c r="K1017" s="472">
        <v>116350.22</v>
      </c>
      <c r="L1017" s="473" t="s">
        <v>3205</v>
      </c>
      <c r="M1017" s="473" t="s">
        <v>7760</v>
      </c>
      <c r="O1017" s="201" t="s">
        <v>4665</v>
      </c>
      <c r="P1017" s="412">
        <f t="shared" si="130"/>
        <v>116350.22</v>
      </c>
      <c r="Q1017" s="413">
        <f t="shared" si="131"/>
        <v>42543</v>
      </c>
      <c r="R1017" s="414" t="str">
        <f t="shared" si="132"/>
        <v>2016OB000337</v>
      </c>
      <c r="S1017" s="414" t="str">
        <f t="shared" si="133"/>
        <v>2016NE000204</v>
      </c>
      <c r="T1017" s="415" t="str">
        <f t="shared" si="134"/>
        <v>PAGAMENTO P/VIABILIZAR REPASSE REFERENTE A 2ª PARCELA DO II/2014 EM FAVOR DA PREFEITURA DE CALÇADOS/PE - CONSTRUÇÃO DE PAVIMENTAÇÃO ASFÁLTICA NA SEDE DO MUNICÍPIO 05 (CINCO) RUAS. SOLICITAÇÃO ATRAVÉS DA CI Nº 245/2016.SEAM</v>
      </c>
      <c r="V1017" s="75" t="b">
        <f>A1017='[1]FEM 2'!C1017</f>
        <v>1</v>
      </c>
    </row>
    <row r="1018" spans="1:22" ht="54" customHeight="1" x14ac:dyDescent="0.35">
      <c r="A1018" s="469" t="s">
        <v>7761</v>
      </c>
      <c r="B1018" s="470">
        <v>42543</v>
      </c>
      <c r="C1018" s="469">
        <v>12</v>
      </c>
      <c r="D1018" s="471" t="s">
        <v>1394</v>
      </c>
      <c r="E1018" s="469" t="s">
        <v>7762</v>
      </c>
      <c r="F1018" s="469" t="s">
        <v>1792</v>
      </c>
      <c r="G1018" s="469" t="s">
        <v>7683</v>
      </c>
      <c r="H1018" s="471" t="s">
        <v>2569</v>
      </c>
      <c r="I1018" s="471" t="s">
        <v>1075</v>
      </c>
      <c r="J1018" s="469" t="s">
        <v>2570</v>
      </c>
      <c r="K1018" s="472">
        <v>84286.82</v>
      </c>
      <c r="L1018" s="473" t="s">
        <v>3205</v>
      </c>
      <c r="M1018" s="473" t="s">
        <v>7763</v>
      </c>
      <c r="O1018" s="201" t="s">
        <v>4665</v>
      </c>
      <c r="P1018" s="412">
        <f t="shared" si="130"/>
        <v>84286.82</v>
      </c>
      <c r="Q1018" s="413">
        <f t="shared" si="131"/>
        <v>42543</v>
      </c>
      <c r="R1018" s="414" t="str">
        <f t="shared" si="132"/>
        <v>2016OB000338</v>
      </c>
      <c r="S1018" s="414" t="str">
        <f t="shared" si="133"/>
        <v>2016NE000202</v>
      </c>
      <c r="T1018" s="415" t="str">
        <f t="shared" si="134"/>
        <v>PAGAMENTO P/VIABILIZAR REPASSE REFERENTE A 2ª PARCELA DO II/2014 EM FAVOR DA PREFEITURA DE IGARASSÚ/PE - PAVIMENTAÇÃO DA RUA CURITIBA CORREDOR DE TRÁFEGO URBANO DO MUNICÍPIO CITADO.SOLICITAÇÃO ATRAVÉS DA CI Nº 245/2016.SEAM</v>
      </c>
      <c r="V1018" s="75" t="b">
        <f>A1018='[1]FEM 2'!C1018</f>
        <v>1</v>
      </c>
    </row>
    <row r="1019" spans="1:22" ht="54" customHeight="1" x14ac:dyDescent="0.35">
      <c r="A1019" s="469" t="s">
        <v>7764</v>
      </c>
      <c r="B1019" s="470">
        <v>42543</v>
      </c>
      <c r="C1019" s="471">
        <v>12</v>
      </c>
      <c r="D1019" s="471" t="s">
        <v>1394</v>
      </c>
      <c r="E1019" s="469" t="s">
        <v>7765</v>
      </c>
      <c r="F1019" s="469" t="s">
        <v>1792</v>
      </c>
      <c r="G1019" s="469" t="s">
        <v>7683</v>
      </c>
      <c r="H1019" s="471" t="s">
        <v>2569</v>
      </c>
      <c r="I1019" s="471" t="s">
        <v>1074</v>
      </c>
      <c r="J1019" s="469" t="s">
        <v>2570</v>
      </c>
      <c r="K1019" s="472">
        <v>101012.05</v>
      </c>
      <c r="L1019" s="473" t="s">
        <v>3205</v>
      </c>
      <c r="M1019" s="473" t="s">
        <v>7766</v>
      </c>
      <c r="O1019" s="201" t="s">
        <v>4665</v>
      </c>
      <c r="P1019" s="412">
        <f t="shared" si="130"/>
        <v>101012.05</v>
      </c>
      <c r="Q1019" s="413">
        <f t="shared" si="131"/>
        <v>42543</v>
      </c>
      <c r="R1019" s="414" t="str">
        <f t="shared" si="132"/>
        <v>2016OB000339</v>
      </c>
      <c r="S1019" s="414" t="str">
        <f t="shared" si="133"/>
        <v>2016NE000202</v>
      </c>
      <c r="T1019" s="415" t="str">
        <f t="shared" si="134"/>
        <v>PAGAMENTO P/VIABILIZAR REPASSE REFERENTE A 2ª PARCELA DO II/2014 EM FAVOR DA PREFEITURA DE IGARASSÚ/PE - INTERLIGAÇÃO DOS BAIRROS DE MONJOPE E PASTOR EUZÉBIO PELA RUAS CORÉIA DO NORTE E RUA MARIA DAS NEVES. SOLICITAÇÃO ATRAVÉS DA CI Nº 245/2016.</v>
      </c>
      <c r="V1019" s="75" t="b">
        <f>A1019='[1]FEM 2'!C1019</f>
        <v>1</v>
      </c>
    </row>
    <row r="1020" spans="1:22" ht="54" customHeight="1" x14ac:dyDescent="0.35">
      <c r="A1020" s="469" t="s">
        <v>7767</v>
      </c>
      <c r="B1020" s="470">
        <v>42543</v>
      </c>
      <c r="C1020" s="469">
        <v>12</v>
      </c>
      <c r="D1020" s="471" t="s">
        <v>1394</v>
      </c>
      <c r="E1020" s="469" t="s">
        <v>7768</v>
      </c>
      <c r="F1020" s="469" t="s">
        <v>1792</v>
      </c>
      <c r="G1020" s="469" t="s">
        <v>7683</v>
      </c>
      <c r="H1020" s="471" t="s">
        <v>2569</v>
      </c>
      <c r="I1020" s="471" t="s">
        <v>1073</v>
      </c>
      <c r="J1020" s="469" t="s">
        <v>2570</v>
      </c>
      <c r="K1020" s="472">
        <v>118977.72</v>
      </c>
      <c r="L1020" s="473" t="s">
        <v>3205</v>
      </c>
      <c r="M1020" s="473" t="s">
        <v>7769</v>
      </c>
      <c r="O1020" s="201" t="s">
        <v>4665</v>
      </c>
      <c r="P1020" s="412">
        <f t="shared" si="130"/>
        <v>118977.72</v>
      </c>
      <c r="Q1020" s="413">
        <f t="shared" si="131"/>
        <v>42543</v>
      </c>
      <c r="R1020" s="414" t="str">
        <f t="shared" si="132"/>
        <v>2016OB000340</v>
      </c>
      <c r="S1020" s="414" t="str">
        <f t="shared" si="133"/>
        <v>2016NE000202</v>
      </c>
      <c r="T1020" s="415" t="str">
        <f t="shared" si="134"/>
        <v>PAGAMENTO P/ VIABILIZAR REP. REF. A 2ª PARCELA DO II/2014 EM FAVOR DE IGARASSÚ/PE - INTERLIGAÇÃO DOS BAIRROS DE ALTO DO CÉU SUMARÉ E VILA RURAL PELAS RUAS JOSÉ ALBINO DA SILVA, VARGINHA E BELO HORIZONTE-CORREDOR DE TRÁFEGO URBANO DO MUNICÍPIO CITADO.SOLICITAÇÃO ATRAVÉS DA CI Nº 245/2016.SEAM</v>
      </c>
      <c r="V1020" s="75" t="b">
        <f>A1020='[1]FEM 2'!C1020</f>
        <v>1</v>
      </c>
    </row>
    <row r="1021" spans="1:22" ht="54" customHeight="1" x14ac:dyDescent="0.35">
      <c r="A1021" s="469" t="s">
        <v>7770</v>
      </c>
      <c r="B1021" s="470">
        <v>42543</v>
      </c>
      <c r="C1021" s="469">
        <v>12</v>
      </c>
      <c r="D1021" s="471" t="s">
        <v>1394</v>
      </c>
      <c r="E1021" s="469" t="s">
        <v>7771</v>
      </c>
      <c r="F1021" s="469" t="s">
        <v>1792</v>
      </c>
      <c r="G1021" s="469" t="s">
        <v>7683</v>
      </c>
      <c r="H1021" s="471" t="s">
        <v>2569</v>
      </c>
      <c r="I1021" s="471" t="s">
        <v>1072</v>
      </c>
      <c r="J1021" s="469" t="s">
        <v>2570</v>
      </c>
      <c r="K1021" s="472">
        <v>95514.7</v>
      </c>
      <c r="L1021" s="473" t="s">
        <v>3205</v>
      </c>
      <c r="M1021" s="473" t="s">
        <v>7772</v>
      </c>
      <c r="O1021" s="201" t="s">
        <v>4665</v>
      </c>
      <c r="P1021" s="412">
        <f t="shared" si="130"/>
        <v>95514.7</v>
      </c>
      <c r="Q1021" s="413">
        <f t="shared" si="131"/>
        <v>42543</v>
      </c>
      <c r="R1021" s="414" t="str">
        <f t="shared" si="132"/>
        <v>2016OB000341</v>
      </c>
      <c r="S1021" s="414" t="str">
        <f t="shared" si="133"/>
        <v>2016NE000202</v>
      </c>
      <c r="T1021" s="415" t="str">
        <f t="shared" si="134"/>
        <v>PAGAMENTO P/ VIABILIZAR REPASSE REF. A 2ª PARCELA DO II/2014 EM FAVOR DA PREFEITURA DE IGARASSÚ/PE - RECAPEAMENTO ASFALTICO DE TRECHO DAS RUAS JÃO ALVES BERENGUER, JOSÉ DE HOLANDA E RUA LUCIANO DE SOUSA-CORREDOR DE TRÁFEGO URBANO DO MUNICÍPIO CITADO. SOLICITAÇÃO ATRAVÉS DA CI Nº 245/2016.SEAM</v>
      </c>
      <c r="V1021" s="75" t="b">
        <f>A1021='[1]FEM 2'!C1021</f>
        <v>1</v>
      </c>
    </row>
    <row r="1022" spans="1:22" ht="54" customHeight="1" x14ac:dyDescent="0.35">
      <c r="A1022" s="469" t="s">
        <v>7773</v>
      </c>
      <c r="B1022" s="470">
        <v>42543</v>
      </c>
      <c r="C1022" s="469">
        <v>12</v>
      </c>
      <c r="D1022" s="471" t="s">
        <v>1394</v>
      </c>
      <c r="E1022" s="469" t="s">
        <v>7774</v>
      </c>
      <c r="F1022" s="469" t="s">
        <v>1792</v>
      </c>
      <c r="G1022" s="469" t="s">
        <v>7683</v>
      </c>
      <c r="H1022" s="471" t="s">
        <v>2569</v>
      </c>
      <c r="I1022" s="471" t="s">
        <v>1071</v>
      </c>
      <c r="J1022" s="469" t="s">
        <v>2570</v>
      </c>
      <c r="K1022" s="472">
        <v>382535.73</v>
      </c>
      <c r="L1022" s="473" t="s">
        <v>3205</v>
      </c>
      <c r="M1022" s="473" t="s">
        <v>7775</v>
      </c>
      <c r="O1022" s="201" t="s">
        <v>4665</v>
      </c>
      <c r="P1022" s="412">
        <f t="shared" si="130"/>
        <v>382535.73</v>
      </c>
      <c r="Q1022" s="413">
        <f t="shared" si="131"/>
        <v>42543</v>
      </c>
      <c r="R1022" s="414" t="str">
        <f t="shared" si="132"/>
        <v>2016OB000342</v>
      </c>
      <c r="S1022" s="414" t="str">
        <f t="shared" si="133"/>
        <v>2016NE000202</v>
      </c>
      <c r="T1022" s="415" t="str">
        <f t="shared" si="134"/>
        <v>PAGAMENTO PARA VIABILIZAR REPASSE REFERENTE A 2ª PARCELA DO II/2014 EM FAVOR DA PREFEITURA DE IGARASSÚ/PE - PAVIMENTAÇÃO EM PARALELEPÍPEDOS DAS RUAS CEDRO, ARLINDO MONTEIRO, DR FRANCISCO DE ASSIS, CHEFE NARCISO, FÁBIO CORREIA E RUA CARNEIRO LEÃO. SOLICITAÇÃO ATRAVÉS DA CI Nº 245/2016.</v>
      </c>
      <c r="V1022" s="75" t="b">
        <f>A1022='[1]FEM 2'!C1022</f>
        <v>1</v>
      </c>
    </row>
    <row r="1023" spans="1:22" ht="54" customHeight="1" x14ac:dyDescent="0.35">
      <c r="A1023" s="469" t="s">
        <v>7776</v>
      </c>
      <c r="B1023" s="471">
        <v>42549</v>
      </c>
      <c r="C1023" s="469">
        <v>12</v>
      </c>
      <c r="D1023" s="471" t="s">
        <v>1394</v>
      </c>
      <c r="E1023" s="469" t="s">
        <v>7777</v>
      </c>
      <c r="F1023" s="469" t="s">
        <v>1905</v>
      </c>
      <c r="G1023" s="469" t="s">
        <v>7682</v>
      </c>
      <c r="H1023" s="471" t="s">
        <v>2484</v>
      </c>
      <c r="I1023" s="471" t="s">
        <v>1069</v>
      </c>
      <c r="J1023" s="469" t="s">
        <v>4198</v>
      </c>
      <c r="K1023" s="472">
        <v>58194.76</v>
      </c>
      <c r="L1023" s="473" t="s">
        <v>3663</v>
      </c>
      <c r="M1023" s="473" t="s">
        <v>7778</v>
      </c>
      <c r="O1023" s="201" t="s">
        <v>4665</v>
      </c>
      <c r="P1023" s="412">
        <f t="shared" si="130"/>
        <v>58194.76</v>
      </c>
      <c r="Q1023" s="413">
        <f t="shared" si="131"/>
        <v>42549</v>
      </c>
      <c r="R1023" s="414" t="str">
        <f t="shared" si="132"/>
        <v>2016OB000346</v>
      </c>
      <c r="S1023" s="414" t="str">
        <f t="shared" si="133"/>
        <v>2016NE000207</v>
      </c>
      <c r="T1023" s="415" t="str">
        <f t="shared" si="134"/>
        <v>PAGAMENTO PARA VIABILIZAR REPASSE DE RECURSOS FEM II /2014 REF. A 4ª PARCELA.CONFORME LEI Nº 15.270 DE 24/04/2014.AO MUNICI- PIO DE IBIRAJUBA/PE.RECAPEAMENTO ASFÁLTICO DE VIAS URBANAS NO MUNICIPIO.ATRAVÉS DA CI Nº 263/16 SEAM</v>
      </c>
      <c r="V1023" s="75" t="b">
        <f>A1023='[1]FEM 2'!C1023</f>
        <v>1</v>
      </c>
    </row>
    <row r="1024" spans="1:22" ht="54" customHeight="1" x14ac:dyDescent="0.35">
      <c r="A1024" s="469" t="s">
        <v>7779</v>
      </c>
      <c r="B1024" s="471">
        <v>42549</v>
      </c>
      <c r="C1024" s="471">
        <v>12</v>
      </c>
      <c r="D1024" s="471" t="s">
        <v>1394</v>
      </c>
      <c r="E1024" s="469" t="s">
        <v>7780</v>
      </c>
      <c r="F1024" s="469" t="s">
        <v>1905</v>
      </c>
      <c r="G1024" s="469" t="s">
        <v>7682</v>
      </c>
      <c r="H1024" s="471" t="s">
        <v>2484</v>
      </c>
      <c r="I1024" s="471" t="s">
        <v>1069</v>
      </c>
      <c r="J1024" s="469" t="s">
        <v>4198</v>
      </c>
      <c r="K1024" s="472">
        <v>53234.400000000001</v>
      </c>
      <c r="L1024" s="473" t="s">
        <v>3634</v>
      </c>
      <c r="M1024" s="473" t="s">
        <v>7781</v>
      </c>
      <c r="O1024" s="201" t="s">
        <v>4665</v>
      </c>
      <c r="P1024" s="412">
        <f t="shared" si="130"/>
        <v>53234.400000000001</v>
      </c>
      <c r="Q1024" s="413">
        <f t="shared" si="131"/>
        <v>42549</v>
      </c>
      <c r="R1024" s="414" t="str">
        <f t="shared" si="132"/>
        <v>2016OB000347</v>
      </c>
      <c r="S1024" s="414" t="str">
        <f t="shared" si="133"/>
        <v>2016NE000207</v>
      </c>
      <c r="T1024" s="415" t="str">
        <f t="shared" si="134"/>
        <v>PAGAMENTO PARA VIABILIZAR REPASSE DE RECURSOS FEM II /2014 REF. A 3ª PARCELA.CONFORME LEI Nº 15.270 DE 24/04/2014.AO MUNICI- PIO DE IBIRAJUBA/PE.RECAPEAMENTO ASFÁLTICO DE VIAS URBANAS NO MUNICIPIO.ATRAVÉS DA CI Nº 263/16 SEAM</v>
      </c>
      <c r="V1024" s="75" t="b">
        <f>A1024='[1]FEM 2'!C1024</f>
        <v>1</v>
      </c>
    </row>
    <row r="1025" spans="1:22" ht="54" customHeight="1" x14ac:dyDescent="0.35">
      <c r="A1025" s="469" t="s">
        <v>7782</v>
      </c>
      <c r="B1025" s="471">
        <v>42549</v>
      </c>
      <c r="C1025" s="471">
        <v>11</v>
      </c>
      <c r="D1025" s="471" t="s">
        <v>1394</v>
      </c>
      <c r="E1025" s="469" t="s">
        <v>7783</v>
      </c>
      <c r="F1025" s="471" t="s">
        <v>1905</v>
      </c>
      <c r="G1025" s="469" t="s">
        <v>7681</v>
      </c>
      <c r="H1025" s="469" t="s">
        <v>2204</v>
      </c>
      <c r="I1025" s="469" t="s">
        <v>1224</v>
      </c>
      <c r="J1025" s="469" t="s">
        <v>2205</v>
      </c>
      <c r="K1025" s="472">
        <v>191351.28</v>
      </c>
      <c r="L1025" s="473" t="s">
        <v>3634</v>
      </c>
      <c r="M1025" s="473" t="s">
        <v>7784</v>
      </c>
      <c r="O1025" s="201" t="s">
        <v>4665</v>
      </c>
      <c r="P1025" s="412">
        <f t="shared" si="130"/>
        <v>191351.28</v>
      </c>
      <c r="Q1025" s="413">
        <f t="shared" si="131"/>
        <v>42549</v>
      </c>
      <c r="R1025" s="414" t="str">
        <f t="shared" si="132"/>
        <v>2016OB000348</v>
      </c>
      <c r="S1025" s="414" t="str">
        <f t="shared" si="133"/>
        <v>2016NE000208</v>
      </c>
      <c r="T1025" s="415" t="str">
        <f t="shared" si="134"/>
        <v>PAGAMENTO PARA VIABILIZAR REPASSE DE RECURSOS FEM II /2014 REF. A 3ª PARCELA.CONFORME LEI Nº 15.270 DE 24/04/2014.AO MUNICI- PIO DE POMBOS/PE.PAVIMENTAÇÃO EM REVESTIMENTO ASFALTICO DE DIVERSAS RUAS..ATRAVÉS DA CI Nº 263/16 SEAM</v>
      </c>
      <c r="V1025" s="75" t="b">
        <f>A1025='[1]FEM 2'!C1025</f>
        <v>1</v>
      </c>
    </row>
    <row r="1026" spans="1:22" ht="54" customHeight="1" x14ac:dyDescent="0.35">
      <c r="A1026" s="469" t="s">
        <v>7785</v>
      </c>
      <c r="B1026" s="471">
        <v>42549</v>
      </c>
      <c r="C1026" s="471">
        <v>11</v>
      </c>
      <c r="D1026" s="471" t="s">
        <v>1394</v>
      </c>
      <c r="E1026" s="469" t="s">
        <v>7786</v>
      </c>
      <c r="F1026" s="471" t="s">
        <v>1905</v>
      </c>
      <c r="G1026" s="469" t="s">
        <v>7681</v>
      </c>
      <c r="H1026" s="471" t="s">
        <v>2204</v>
      </c>
      <c r="I1026" s="471" t="s">
        <v>1224</v>
      </c>
      <c r="J1026" s="469" t="s">
        <v>2205</v>
      </c>
      <c r="K1026" s="472">
        <v>206328.3</v>
      </c>
      <c r="L1026" s="473" t="s">
        <v>3663</v>
      </c>
      <c r="M1026" s="473" t="s">
        <v>7787</v>
      </c>
      <c r="O1026" s="201" t="s">
        <v>4665</v>
      </c>
      <c r="P1026" s="412">
        <f t="shared" si="130"/>
        <v>206328.3</v>
      </c>
      <c r="Q1026" s="413">
        <f t="shared" si="131"/>
        <v>42549</v>
      </c>
      <c r="R1026" s="414" t="str">
        <f t="shared" si="132"/>
        <v>2016OB000349</v>
      </c>
      <c r="S1026" s="414" t="str">
        <f t="shared" si="133"/>
        <v>2016NE000208</v>
      </c>
      <c r="T1026" s="415" t="str">
        <f t="shared" si="134"/>
        <v>PAGAMENTO PARA VIABILIZAR REPASSE DE RECURSOS FEM II /2014 REF. A 4ª PARCELA.CONFORME LEI Nº 15.270 DE 24/04/2014.AO MUNICI- PIO DE POMBOS/PE.PAVIMENTAÇÃO EM REVESTIMENTO ASFALTICO DE DIVERSAS RUAS..ATRAVÉS DA CI Nº 263/16 SEAM</v>
      </c>
      <c r="V1026" s="75" t="b">
        <f>A1026='[1]FEM 2'!C1026</f>
        <v>1</v>
      </c>
    </row>
    <row r="1027" spans="1:22" ht="54" customHeight="1" x14ac:dyDescent="0.35">
      <c r="A1027" s="469" t="s">
        <v>7788</v>
      </c>
      <c r="B1027" s="471">
        <v>42549</v>
      </c>
      <c r="C1027" s="471">
        <v>11</v>
      </c>
      <c r="D1027" s="471" t="s">
        <v>1394</v>
      </c>
      <c r="E1027" s="469" t="s">
        <v>7789</v>
      </c>
      <c r="F1027" s="471" t="s">
        <v>1905</v>
      </c>
      <c r="G1027" s="469" t="s">
        <v>7680</v>
      </c>
      <c r="H1027" s="471" t="s">
        <v>2948</v>
      </c>
      <c r="I1027" s="471" t="s">
        <v>1290</v>
      </c>
      <c r="J1027" s="469" t="s">
        <v>3509</v>
      </c>
      <c r="K1027" s="472">
        <v>134385.96</v>
      </c>
      <c r="L1027" s="473" t="s">
        <v>3634</v>
      </c>
      <c r="M1027" s="473" t="s">
        <v>7790</v>
      </c>
      <c r="O1027" s="201" t="s">
        <v>4665</v>
      </c>
      <c r="P1027" s="412">
        <f t="shared" si="130"/>
        <v>134385.96</v>
      </c>
      <c r="Q1027" s="413">
        <f t="shared" si="131"/>
        <v>42549</v>
      </c>
      <c r="R1027" s="414" t="str">
        <f t="shared" si="132"/>
        <v>2016OB000351</v>
      </c>
      <c r="S1027" s="414" t="str">
        <f t="shared" si="133"/>
        <v>2016NE000218</v>
      </c>
      <c r="T1027" s="415" t="str">
        <f t="shared" si="134"/>
        <v>PAGAMENTO P/VIABILIZAR DESPESA COM REPASSE DE RECURSOS FEM II/2014 AO MUNICIPIO DE SÃO JOÃO/PE.REF.A 3ª PARCELA.CON-FORME LEI Nº 15.270 DE 24/04/14 PAVIMENTAÇÃO EM PARALELEPIPEDOS GRANITICOS EM RUAS DO MUNICIPIO.ATRAVÉS DA CI Nº 268/16 ATRAVES 268/16 SEAM</v>
      </c>
      <c r="V1027" s="75" t="b">
        <f>A1027='[1]FEM 2'!C1027</f>
        <v>1</v>
      </c>
    </row>
    <row r="1028" spans="1:22" ht="54" customHeight="1" x14ac:dyDescent="0.35">
      <c r="A1028" s="469" t="s">
        <v>7791</v>
      </c>
      <c r="B1028" s="471">
        <v>42549</v>
      </c>
      <c r="C1028" s="471">
        <v>11</v>
      </c>
      <c r="D1028" s="471" t="s">
        <v>1394</v>
      </c>
      <c r="E1028" s="469" t="s">
        <v>7792</v>
      </c>
      <c r="F1028" s="471" t="s">
        <v>1905</v>
      </c>
      <c r="G1028" s="469" t="s">
        <v>7679</v>
      </c>
      <c r="H1028" s="471" t="s">
        <v>2447</v>
      </c>
      <c r="I1028" s="471" t="s">
        <v>1060</v>
      </c>
      <c r="J1028" s="469" t="s">
        <v>3246</v>
      </c>
      <c r="K1028" s="472">
        <v>49840.87</v>
      </c>
      <c r="L1028" s="473" t="s">
        <v>3634</v>
      </c>
      <c r="M1028" s="473" t="s">
        <v>7793</v>
      </c>
      <c r="O1028" s="201" t="s">
        <v>4665</v>
      </c>
      <c r="P1028" s="412">
        <f t="shared" si="130"/>
        <v>49840.87</v>
      </c>
      <c r="Q1028" s="413">
        <f t="shared" si="131"/>
        <v>42549</v>
      </c>
      <c r="R1028" s="414" t="str">
        <f t="shared" si="132"/>
        <v>2016OB000352</v>
      </c>
      <c r="S1028" s="414" t="str">
        <f t="shared" si="133"/>
        <v>2016NE000217</v>
      </c>
      <c r="T1028" s="415" t="str">
        <f t="shared" si="134"/>
        <v>PAGAMENTO PARA VIABILIZAR DESPESA COM REPASSE DE RECURSOS FEM II/2014 AO MUNICIPIO DE IATI/PE.REF.A 3ª PARCELA.CONFORME LEI Nº 15.270 DE 24/04/2014 CONSTRUÇÃO DE UM PORTAL NA ENTRADA PRINCIPAL DA CIDADE.ATRAVÉS DA CI Nº 268/2016 SEAM.</v>
      </c>
      <c r="V1028" s="75" t="b">
        <f>A1028='[1]FEM 2'!C1028</f>
        <v>1</v>
      </c>
    </row>
    <row r="1029" spans="1:22" ht="54" customHeight="1" x14ac:dyDescent="0.35">
      <c r="A1029" s="469" t="s">
        <v>7794</v>
      </c>
      <c r="B1029" s="471">
        <v>42549</v>
      </c>
      <c r="C1029" s="471">
        <v>11</v>
      </c>
      <c r="D1029" s="471" t="s">
        <v>1394</v>
      </c>
      <c r="E1029" s="469" t="s">
        <v>7795</v>
      </c>
      <c r="F1029" s="471" t="s">
        <v>1905</v>
      </c>
      <c r="G1029" s="469" t="s">
        <v>4739</v>
      </c>
      <c r="H1029" s="471" t="s">
        <v>1708</v>
      </c>
      <c r="I1029" s="471" t="s">
        <v>1008</v>
      </c>
      <c r="J1029" s="469" t="s">
        <v>1709</v>
      </c>
      <c r="K1029" s="472">
        <v>109902.29</v>
      </c>
      <c r="L1029" s="473" t="s">
        <v>3663</v>
      </c>
      <c r="M1029" s="473" t="s">
        <v>7796</v>
      </c>
      <c r="O1029" s="201" t="s">
        <v>4665</v>
      </c>
      <c r="P1029" s="412">
        <f t="shared" si="130"/>
        <v>109902.29</v>
      </c>
      <c r="Q1029" s="413">
        <f t="shared" si="131"/>
        <v>42549</v>
      </c>
      <c r="R1029" s="414" t="str">
        <f t="shared" si="132"/>
        <v>2016OB000353</v>
      </c>
      <c r="S1029" s="414" t="str">
        <f t="shared" si="133"/>
        <v>2016NE000015</v>
      </c>
      <c r="T1029" s="415" t="str">
        <f t="shared" si="134"/>
        <v>PAGAMENTO PARA VIABILIZAR DESPESA COM REPASSE DE RECURSOS FEM II/2014 AO MUNICIPIO DE CUPIRA/PE.REF.A 4ª PARCELA.CONFORME LEI Nº 15.270 DE 24/04/2014.CONSTRUÇÃO DE PAVIMENTAÇÃO EM PARALELEPIPEDOS GRANITICOS ATRAVÉS DA CI Nº 268/2016 SEAM</v>
      </c>
      <c r="V1029" s="75" t="b">
        <f>A1029='[1]FEM 2'!C1029</f>
        <v>1</v>
      </c>
    </row>
    <row r="1030" spans="1:22" ht="54" customHeight="1" x14ac:dyDescent="0.35">
      <c r="A1030" s="471" t="s">
        <v>7797</v>
      </c>
      <c r="B1030" s="475">
        <v>42549</v>
      </c>
      <c r="C1030" s="471">
        <v>11</v>
      </c>
      <c r="D1030" s="471" t="s">
        <v>1394</v>
      </c>
      <c r="E1030" s="471" t="s">
        <v>7798</v>
      </c>
      <c r="F1030" s="471" t="s">
        <v>1905</v>
      </c>
      <c r="G1030" s="471" t="s">
        <v>7130</v>
      </c>
      <c r="H1030" s="471" t="s">
        <v>3123</v>
      </c>
      <c r="I1030" s="471" t="s">
        <v>948</v>
      </c>
      <c r="J1030" s="471" t="s">
        <v>3124</v>
      </c>
      <c r="K1030" s="476">
        <v>195816.15</v>
      </c>
      <c r="L1030" s="473" t="s">
        <v>3663</v>
      </c>
      <c r="M1030" s="473" t="s">
        <v>7799</v>
      </c>
      <c r="O1030" s="201" t="s">
        <v>4665</v>
      </c>
      <c r="P1030" s="412">
        <f t="shared" si="130"/>
        <v>195816.15</v>
      </c>
      <c r="Q1030" s="413">
        <f t="shared" si="131"/>
        <v>42549</v>
      </c>
      <c r="R1030" s="414" t="str">
        <f t="shared" si="132"/>
        <v>2016OB000354</v>
      </c>
      <c r="S1030" s="414" t="str">
        <f t="shared" si="133"/>
        <v>2016NE000121</v>
      </c>
      <c r="T1030" s="415" t="str">
        <f t="shared" si="134"/>
        <v>PAGAMENTO P/VIABILIZAR DESPESA COM REPASSE DE RECURSOS FEM II/2014 AO MUNICIPIO DE CAETÉS/PE.REF.A 4ª PARCELA PAVIMEN- TAÇÃO EM PARALELEPIPEDOS GRANITICOS EM RUAS DA SEDE ZONA RURAL.ATRAVÉS DA CI Nº 268/2016 SEAM</v>
      </c>
      <c r="V1030" s="75" t="b">
        <f>A1030='[1]FEM 2'!C1030</f>
        <v>1</v>
      </c>
    </row>
    <row r="1031" spans="1:22" ht="54" customHeight="1" x14ac:dyDescent="0.35">
      <c r="A1031" s="471" t="s">
        <v>7800</v>
      </c>
      <c r="B1031" s="471">
        <v>42549</v>
      </c>
      <c r="C1031" s="471">
        <v>11</v>
      </c>
      <c r="D1031" s="471" t="s">
        <v>1394</v>
      </c>
      <c r="E1031" s="469" t="s">
        <v>7801</v>
      </c>
      <c r="F1031" s="471" t="s">
        <v>1905</v>
      </c>
      <c r="G1031" s="469" t="s">
        <v>7130</v>
      </c>
      <c r="H1031" s="471" t="s">
        <v>3123</v>
      </c>
      <c r="I1031" s="471" t="s">
        <v>948</v>
      </c>
      <c r="J1031" s="469" t="s">
        <v>3124</v>
      </c>
      <c r="K1031" s="472">
        <v>195816.15</v>
      </c>
      <c r="L1031" s="473" t="s">
        <v>3634</v>
      </c>
      <c r="M1031" s="473" t="s">
        <v>7802</v>
      </c>
      <c r="O1031" s="201" t="s">
        <v>4665</v>
      </c>
      <c r="P1031" s="412">
        <f t="shared" si="130"/>
        <v>195816.15</v>
      </c>
      <c r="Q1031" s="413">
        <f t="shared" si="131"/>
        <v>42549</v>
      </c>
      <c r="R1031" s="414" t="str">
        <f t="shared" si="132"/>
        <v>2016OB000355</v>
      </c>
      <c r="S1031" s="414" t="str">
        <f t="shared" si="133"/>
        <v>2016NE000121</v>
      </c>
      <c r="T1031" s="415" t="str">
        <f t="shared" si="134"/>
        <v>PAGAMENTO P/VIABILIZAR DESPESA COM REPASSE DE RECURSOS FEM II/2014 AO MUNICIPIO DE CAETÉS/PE.REF.A 3ª PARCELA.CONFOR-ME LEI Nº 15.270 DE 24/04/2014.PAVIMENTAÇÃO EM PARALELEPIPEDOS GRANITICOS EM RUAS DA SEDE E ZONA RURAL.ATRAVÉS DA CI Nº 268/16 SEAM</v>
      </c>
      <c r="V1031" s="75" t="b">
        <f>A1031='[1]FEM 2'!C1031</f>
        <v>1</v>
      </c>
    </row>
    <row r="1032" spans="1:22" ht="54" customHeight="1" x14ac:dyDescent="0.35">
      <c r="A1032" s="471" t="s">
        <v>7803</v>
      </c>
      <c r="B1032" s="471">
        <v>42549</v>
      </c>
      <c r="C1032" s="471">
        <v>11</v>
      </c>
      <c r="D1032" s="471" t="s">
        <v>1394</v>
      </c>
      <c r="E1032" s="469" t="s">
        <v>7804</v>
      </c>
      <c r="F1032" s="471" t="s">
        <v>1905</v>
      </c>
      <c r="G1032" s="469" t="s">
        <v>5857</v>
      </c>
      <c r="H1032" s="471" t="s">
        <v>2022</v>
      </c>
      <c r="I1032" s="471" t="s">
        <v>1147</v>
      </c>
      <c r="J1032" s="469" t="s">
        <v>2023</v>
      </c>
      <c r="K1032" s="472">
        <v>52750.1</v>
      </c>
      <c r="L1032" s="473" t="s">
        <v>3634</v>
      </c>
      <c r="M1032" s="473" t="s">
        <v>7805</v>
      </c>
      <c r="O1032" s="201" t="s">
        <v>4665</v>
      </c>
      <c r="P1032" s="412">
        <f t="shared" si="130"/>
        <v>52750.1</v>
      </c>
      <c r="Q1032" s="413">
        <f t="shared" si="131"/>
        <v>42549</v>
      </c>
      <c r="R1032" s="414" t="str">
        <f t="shared" si="132"/>
        <v>2016OB000356</v>
      </c>
      <c r="S1032" s="414" t="str">
        <f t="shared" si="133"/>
        <v>2016NE000034</v>
      </c>
      <c r="T1032" s="415" t="str">
        <f t="shared" si="134"/>
        <v>PAGAMENTO VIABILIZAR DESPESA COM REPASSE DE RECURSOS FEM II/2014 AO MUNICIPIO DE MACHADOS/PE.REF.A 3ª PARCELA CONFORME LEI Nº 15.270 DE 24/04/2014. EXECUÇÃO DE MURO DE ARRIMO E PROTEÇÃO DO TALUDE EXISTENTE.ATRAVÉS DA CI Nº 268/16 SEAM</v>
      </c>
      <c r="V1032" s="75" t="b">
        <f>A1032='[1]FEM 2'!C1032</f>
        <v>1</v>
      </c>
    </row>
    <row r="1033" spans="1:22" ht="54" customHeight="1" x14ac:dyDescent="0.35">
      <c r="A1033" s="471" t="s">
        <v>7806</v>
      </c>
      <c r="B1033" s="471">
        <v>42549</v>
      </c>
      <c r="C1033" s="471">
        <v>11</v>
      </c>
      <c r="D1033" s="471" t="s">
        <v>1394</v>
      </c>
      <c r="E1033" s="469" t="s">
        <v>7807</v>
      </c>
      <c r="F1033" s="471" t="s">
        <v>1905</v>
      </c>
      <c r="G1033" s="469" t="s">
        <v>5848</v>
      </c>
      <c r="H1033" s="471" t="s">
        <v>2651</v>
      </c>
      <c r="I1033" s="471" t="s">
        <v>1341</v>
      </c>
      <c r="J1033" s="469" t="s">
        <v>2652</v>
      </c>
      <c r="K1033" s="472">
        <v>331971.21000000002</v>
      </c>
      <c r="L1033" s="473" t="s">
        <v>3634</v>
      </c>
      <c r="M1033" s="473" t="s">
        <v>7808</v>
      </c>
      <c r="O1033" s="201" t="s">
        <v>4665</v>
      </c>
      <c r="P1033" s="412">
        <f t="shared" si="130"/>
        <v>331971.21000000002</v>
      </c>
      <c r="Q1033" s="413">
        <f t="shared" si="131"/>
        <v>42549</v>
      </c>
      <c r="R1033" s="414" t="str">
        <f t="shared" si="132"/>
        <v>2016OB000357</v>
      </c>
      <c r="S1033" s="414" t="str">
        <f t="shared" si="133"/>
        <v>2016NE000037</v>
      </c>
      <c r="T1033" s="415" t="str">
        <f t="shared" si="134"/>
        <v>PAGAMENTO PARA VIABILIZAR DESPESA COM REPASSE DE RECURSOS FEM II/2014 AO MUNICIPIO DE TIMBAUBA/PE.REF.A 3ª PARCELA.CONFORME LEI Nº 15.270 DE 24/04/2014. PAVIMENTAÇÃO EM PARALELEPIPEDOS DE RUAS DO BAIRRO DE SAPUCAIA. CI Nº 268/16 SEAM</v>
      </c>
      <c r="V1033" s="75" t="b">
        <f>A1033='[1]FEM 2'!C1033</f>
        <v>1</v>
      </c>
    </row>
    <row r="1034" spans="1:22" ht="54" customHeight="1" x14ac:dyDescent="0.35">
      <c r="A1034" s="471" t="s">
        <v>7809</v>
      </c>
      <c r="B1034" s="471">
        <v>42549</v>
      </c>
      <c r="C1034" s="471">
        <v>11</v>
      </c>
      <c r="D1034" s="471" t="s">
        <v>1394</v>
      </c>
      <c r="E1034" s="469" t="s">
        <v>7810</v>
      </c>
      <c r="F1034" s="471" t="s">
        <v>1905</v>
      </c>
      <c r="G1034" s="469" t="s">
        <v>6960</v>
      </c>
      <c r="H1034" s="471" t="s">
        <v>2235</v>
      </c>
      <c r="I1034" s="471" t="s">
        <v>1113</v>
      </c>
      <c r="J1034" s="469" t="s">
        <v>2236</v>
      </c>
      <c r="K1034" s="472">
        <v>241509.3</v>
      </c>
      <c r="L1034" s="473" t="s">
        <v>3663</v>
      </c>
      <c r="M1034" s="473" t="s">
        <v>7811</v>
      </c>
      <c r="O1034" s="201" t="s">
        <v>4665</v>
      </c>
      <c r="P1034" s="412">
        <f t="shared" si="130"/>
        <v>241509.3</v>
      </c>
      <c r="Q1034" s="413">
        <f t="shared" si="131"/>
        <v>42549</v>
      </c>
      <c r="R1034" s="414" t="str">
        <f t="shared" si="132"/>
        <v>2016OB000358</v>
      </c>
      <c r="S1034" s="414" t="str">
        <f t="shared" si="133"/>
        <v>2016NE000099</v>
      </c>
      <c r="T1034" s="415" t="str">
        <f t="shared" si="134"/>
        <v>PAGAMENTO P/VIABILIZAR DESPESA COM REPASSE DE RECURSOS FEM II/2014 AO MUNICIPIO DE JOÃO ALFREDO/PE.REF.A 4ª PARCELA.CONFORME LEI Nº 15.270 DE 24/04/2014.PAVIMENTAÇÃO EM PARALELEPIPEDOS GRANITICOS EM RUAS DA SEDE E ZONA RURAL ATRAVES DA CI Nº 268/2016 SEAM</v>
      </c>
      <c r="V1034" s="75" t="b">
        <f>A1034='[1]FEM 2'!C1034</f>
        <v>1</v>
      </c>
    </row>
    <row r="1035" spans="1:22" ht="54" customHeight="1" x14ac:dyDescent="0.35">
      <c r="A1035" s="471" t="s">
        <v>7812</v>
      </c>
      <c r="B1035" s="471">
        <v>42549</v>
      </c>
      <c r="C1035" s="471">
        <v>11</v>
      </c>
      <c r="D1035" s="471" t="s">
        <v>1394</v>
      </c>
      <c r="E1035" s="469" t="s">
        <v>7813</v>
      </c>
      <c r="F1035" s="471" t="s">
        <v>1905</v>
      </c>
      <c r="G1035" s="469" t="s">
        <v>7678</v>
      </c>
      <c r="H1035" s="471" t="s">
        <v>2683</v>
      </c>
      <c r="I1035" s="471" t="s">
        <v>1347</v>
      </c>
      <c r="J1035" s="469" t="s">
        <v>2684</v>
      </c>
      <c r="K1035" s="472">
        <v>90323.62</v>
      </c>
      <c r="L1035" s="473" t="s">
        <v>3663</v>
      </c>
      <c r="M1035" s="473" t="s">
        <v>7814</v>
      </c>
      <c r="O1035" s="201" t="s">
        <v>4665</v>
      </c>
      <c r="P1035" s="412">
        <f t="shared" ref="P1035:P1058" si="135">K1035</f>
        <v>90323.62</v>
      </c>
      <c r="Q1035" s="413">
        <f t="shared" ref="Q1035:Q1058" si="136">B1035</f>
        <v>42549</v>
      </c>
      <c r="R1035" s="414" t="str">
        <f t="shared" ref="R1035:R1058" si="137">A1035</f>
        <v>2016OB000360</v>
      </c>
      <c r="S1035" s="414" t="str">
        <f t="shared" ref="S1035:S1058" si="138">G1035</f>
        <v>2016NE000209</v>
      </c>
      <c r="T1035" s="415" t="str">
        <f t="shared" ref="T1035:T1058" si="139">M1035</f>
        <v>PAGAMENTO PARA VIABILIZAR REPASSE DE RECURSOS FEM II /2014 REF. A 4ª PARCELA.CONFORME LEI Nº 15.270 DE 24/04/2014.AO MUNICI- PIO DE TRIUNFO/PE.REFORMA DO MERCADO PÚBLICO.ATRAVÉS DA CI Nº 263/16 SEAM</v>
      </c>
      <c r="V1035" s="75" t="b">
        <f>A1035='[1]FEM 2'!C1035</f>
        <v>1</v>
      </c>
    </row>
    <row r="1036" spans="1:22" ht="54" customHeight="1" x14ac:dyDescent="0.35">
      <c r="A1036" s="471" t="s">
        <v>7815</v>
      </c>
      <c r="B1036" s="471">
        <v>42549</v>
      </c>
      <c r="C1036" s="471">
        <v>12</v>
      </c>
      <c r="D1036" s="471" t="s">
        <v>1394</v>
      </c>
      <c r="E1036" s="469" t="s">
        <v>7816</v>
      </c>
      <c r="F1036" s="469" t="s">
        <v>1990</v>
      </c>
      <c r="G1036" s="469" t="s">
        <v>7677</v>
      </c>
      <c r="H1036" s="471" t="s">
        <v>2991</v>
      </c>
      <c r="I1036" s="471" t="s">
        <v>1362</v>
      </c>
      <c r="J1036" s="469" t="s">
        <v>2992</v>
      </c>
      <c r="K1036" s="472">
        <v>12323.75</v>
      </c>
      <c r="L1036" s="473" t="s">
        <v>3634</v>
      </c>
      <c r="M1036" s="473" t="s">
        <v>7817</v>
      </c>
      <c r="O1036" s="201" t="s">
        <v>4665</v>
      </c>
      <c r="P1036" s="412">
        <f t="shared" si="135"/>
        <v>12323.75</v>
      </c>
      <c r="Q1036" s="413">
        <f t="shared" si="136"/>
        <v>42549</v>
      </c>
      <c r="R1036" s="414" t="str">
        <f t="shared" si="137"/>
        <v>2016OB000361</v>
      </c>
      <c r="S1036" s="414" t="str">
        <f t="shared" si="138"/>
        <v>2016NE000230</v>
      </c>
      <c r="T1036" s="415" t="str">
        <f t="shared" si="139"/>
        <v>PAGAMENTO PARA VIABILIZAR REPASSE DE RECURSOS REF. A 3ª PARCELA DO II/2014, AO MUNICÍPIO DE VERTENTE DO LÉRIO/PE -CONSTRUÇÃO DE PARADAS DE ÔNIBUS.ATRAVÉS DA CI Nº 264/16 SEAM</v>
      </c>
      <c r="V1036" s="75" t="b">
        <f>A1036='[1]FEM 2'!C1036</f>
        <v>1</v>
      </c>
    </row>
    <row r="1037" spans="1:22" ht="54" customHeight="1" x14ac:dyDescent="0.35">
      <c r="A1037" s="471" t="s">
        <v>7818</v>
      </c>
      <c r="B1037" s="471">
        <v>42549</v>
      </c>
      <c r="C1037" s="469">
        <v>11</v>
      </c>
      <c r="D1037" s="471" t="s">
        <v>1394</v>
      </c>
      <c r="E1037" s="469" t="s">
        <v>7819</v>
      </c>
      <c r="F1037" s="469" t="s">
        <v>1990</v>
      </c>
      <c r="G1037" s="469" t="s">
        <v>4792</v>
      </c>
      <c r="H1037" s="471" t="s">
        <v>2721</v>
      </c>
      <c r="I1037" s="471" t="s">
        <v>1309</v>
      </c>
      <c r="J1037" s="469" t="s">
        <v>7820</v>
      </c>
      <c r="K1037" s="472">
        <v>75333.98</v>
      </c>
      <c r="L1037" s="473" t="s">
        <v>3634</v>
      </c>
      <c r="M1037" s="473" t="s">
        <v>7821</v>
      </c>
      <c r="O1037" s="201" t="s">
        <v>4665</v>
      </c>
      <c r="P1037" s="412">
        <f t="shared" si="135"/>
        <v>75333.98</v>
      </c>
      <c r="Q1037" s="413">
        <f t="shared" si="136"/>
        <v>42549</v>
      </c>
      <c r="R1037" s="414" t="str">
        <f t="shared" si="137"/>
        <v>2016OB000362</v>
      </c>
      <c r="S1037" s="414" t="str">
        <f t="shared" si="138"/>
        <v>2016NE000007</v>
      </c>
      <c r="T1037" s="415" t="str">
        <f t="shared" si="139"/>
        <v>PAGAMENTO PARA VIABILIZAR REPASSE DE RECURSOS REF. A 3ª PARCELA DO II/2014, AO MUNICÍPIO DE SERRA TALHADA/PE - REFORMA DAS PRAÇAS E DOS CANTEIROS.ATRAVÉS CI Nº 246/16 SEAM</v>
      </c>
      <c r="V1037" s="75" t="b">
        <f>A1037='[1]FEM 2'!C1037</f>
        <v>1</v>
      </c>
    </row>
    <row r="1038" spans="1:22" ht="54" customHeight="1" x14ac:dyDescent="0.35">
      <c r="A1038" s="471" t="s">
        <v>7822</v>
      </c>
      <c r="B1038" s="470">
        <v>42549</v>
      </c>
      <c r="C1038" s="469">
        <v>11</v>
      </c>
      <c r="D1038" s="471" t="s">
        <v>1394</v>
      </c>
      <c r="E1038" s="469" t="s">
        <v>7823</v>
      </c>
      <c r="F1038" s="469" t="s">
        <v>1990</v>
      </c>
      <c r="G1038" s="469" t="s">
        <v>7670</v>
      </c>
      <c r="H1038" s="471" t="s">
        <v>2976</v>
      </c>
      <c r="I1038" s="471" t="s">
        <v>1292</v>
      </c>
      <c r="J1038" s="469" t="s">
        <v>3270</v>
      </c>
      <c r="K1038" s="472">
        <v>142108.96</v>
      </c>
      <c r="L1038" s="473" t="s">
        <v>3634</v>
      </c>
      <c r="M1038" s="473" t="s">
        <v>7824</v>
      </c>
      <c r="O1038" s="201" t="s">
        <v>4665</v>
      </c>
      <c r="P1038" s="412">
        <f t="shared" si="135"/>
        <v>142108.96</v>
      </c>
      <c r="Q1038" s="413">
        <f t="shared" si="136"/>
        <v>42549</v>
      </c>
      <c r="R1038" s="414" t="str">
        <f t="shared" si="137"/>
        <v>2016OB000363</v>
      </c>
      <c r="S1038" s="414" t="str">
        <f t="shared" si="138"/>
        <v>2016NE000228</v>
      </c>
      <c r="T1038" s="415" t="str">
        <f t="shared" si="139"/>
        <v>PAGAMENTO PARA VIABILIZAR REPASSE DE RECURSOS REF. A 3ª PARCELA DO II/2014, AO MUNICÍPIO DE SÃO JOAQUIM DO MONTE/PE - PAVIMENTAÇÃO DE VIAS URBANAS DO MUNICÍPIO.ATRAVÉS DA CI Nº 264/16 SEAM</v>
      </c>
      <c r="V1038" s="75" t="b">
        <f>A1038='[1]FEM 2'!C1038</f>
        <v>1</v>
      </c>
    </row>
    <row r="1039" spans="1:22" ht="54" customHeight="1" x14ac:dyDescent="0.35">
      <c r="A1039" s="471" t="s">
        <v>7825</v>
      </c>
      <c r="B1039" s="470">
        <v>42549</v>
      </c>
      <c r="C1039" s="469">
        <v>11</v>
      </c>
      <c r="D1039" s="471" t="s">
        <v>1394</v>
      </c>
      <c r="E1039" s="469" t="s">
        <v>7826</v>
      </c>
      <c r="F1039" s="469" t="s">
        <v>1990</v>
      </c>
      <c r="G1039" s="469" t="s">
        <v>7406</v>
      </c>
      <c r="H1039" s="471" t="s">
        <v>2919</v>
      </c>
      <c r="I1039" s="471" t="s">
        <v>1279</v>
      </c>
      <c r="J1039" s="469" t="s">
        <v>7407</v>
      </c>
      <c r="K1039" s="472">
        <v>150943.10999999999</v>
      </c>
      <c r="L1039" s="473" t="s">
        <v>3634</v>
      </c>
      <c r="M1039" s="473" t="s">
        <v>7827</v>
      </c>
      <c r="O1039" s="201" t="s">
        <v>4665</v>
      </c>
      <c r="P1039" s="412">
        <f t="shared" si="135"/>
        <v>150943.10999999999</v>
      </c>
      <c r="Q1039" s="413">
        <f t="shared" si="136"/>
        <v>42549</v>
      </c>
      <c r="R1039" s="414" t="str">
        <f t="shared" si="137"/>
        <v>2016OB000364</v>
      </c>
      <c r="S1039" s="414" t="str">
        <f t="shared" si="138"/>
        <v>2016NE000150</v>
      </c>
      <c r="T1039" s="415" t="str">
        <f t="shared" si="139"/>
        <v>PAGAMENTO PARA VIABILIZAR REPASSE DE RECURSOS REF. A 3ª PARCELA DO II/2014, AO MUNICÍPIO DE SÃO BENEDITO DO SUL/PE - PAVIMENTAÇÃO EM DIVERSAS RUAS.ATRAVÉS DA CI Nº264/16 SEAM</v>
      </c>
      <c r="V1039" s="75" t="b">
        <f>A1039='[1]FEM 2'!C1039</f>
        <v>1</v>
      </c>
    </row>
    <row r="1040" spans="1:22" ht="54" customHeight="1" x14ac:dyDescent="0.35">
      <c r="A1040" s="471" t="s">
        <v>7828</v>
      </c>
      <c r="B1040" s="470">
        <v>42549</v>
      </c>
      <c r="C1040" s="469">
        <v>11</v>
      </c>
      <c r="D1040" s="471" t="s">
        <v>1394</v>
      </c>
      <c r="E1040" s="469" t="s">
        <v>7829</v>
      </c>
      <c r="F1040" s="469" t="s">
        <v>1990</v>
      </c>
      <c r="G1040" s="469" t="s">
        <v>4766</v>
      </c>
      <c r="H1040" s="471" t="s">
        <v>2067</v>
      </c>
      <c r="I1040" s="471" t="s">
        <v>1200</v>
      </c>
      <c r="J1040" s="469" t="s">
        <v>2068</v>
      </c>
      <c r="K1040" s="472">
        <v>37122.730000000003</v>
      </c>
      <c r="L1040" s="473" t="s">
        <v>3663</v>
      </c>
      <c r="M1040" s="473" t="s">
        <v>7830</v>
      </c>
      <c r="O1040" s="201" t="s">
        <v>4665</v>
      </c>
      <c r="P1040" s="412">
        <f t="shared" si="135"/>
        <v>37122.730000000003</v>
      </c>
      <c r="Q1040" s="413">
        <f t="shared" si="136"/>
        <v>42549</v>
      </c>
      <c r="R1040" s="414" t="str">
        <f t="shared" si="137"/>
        <v>2016OB000365</v>
      </c>
      <c r="S1040" s="414" t="str">
        <f t="shared" si="138"/>
        <v>2016NE000018</v>
      </c>
      <c r="T1040" s="415" t="str">
        <f t="shared" si="139"/>
        <v>PAGAMENTO PARA VIABILIZAR REPASSE DE RECURSOS REF. A 4ª PARCELA DO II/2014, AO MUNICÍPIO DE PARNAMIRIM/PE - REVITALIZAÇÃO DAS PRAÇAS DA BOMBA E CEMITÉRIO.ATRAVÉS DA CI Nº 264/16 SEAM</v>
      </c>
      <c r="V1040" s="75" t="b">
        <f>A1040='[1]FEM 2'!C1040</f>
        <v>1</v>
      </c>
    </row>
    <row r="1041" spans="1:22" ht="54" customHeight="1" x14ac:dyDescent="0.35">
      <c r="A1041" s="471" t="s">
        <v>7831</v>
      </c>
      <c r="B1041" s="470">
        <v>42549</v>
      </c>
      <c r="C1041" s="471">
        <v>12</v>
      </c>
      <c r="D1041" s="471" t="s">
        <v>1394</v>
      </c>
      <c r="E1041" s="469" t="s">
        <v>7832</v>
      </c>
      <c r="F1041" s="469" t="s">
        <v>1990</v>
      </c>
      <c r="G1041" s="469" t="s">
        <v>7676</v>
      </c>
      <c r="H1041" s="469" t="s">
        <v>1952</v>
      </c>
      <c r="I1041" s="469" t="s">
        <v>1136</v>
      </c>
      <c r="J1041" s="469" t="s">
        <v>1953</v>
      </c>
      <c r="K1041" s="472">
        <v>150943.28</v>
      </c>
      <c r="L1041" s="473" t="s">
        <v>3634</v>
      </c>
      <c r="M1041" s="473" t="s">
        <v>7833</v>
      </c>
      <c r="O1041" s="201" t="s">
        <v>4665</v>
      </c>
      <c r="P1041" s="412">
        <f t="shared" si="135"/>
        <v>150943.28</v>
      </c>
      <c r="Q1041" s="413">
        <f t="shared" si="136"/>
        <v>42549</v>
      </c>
      <c r="R1041" s="414" t="str">
        <f t="shared" si="137"/>
        <v>2016OB000366</v>
      </c>
      <c r="S1041" s="414" t="str">
        <f t="shared" si="138"/>
        <v>2016NE000224</v>
      </c>
      <c r="T1041" s="415" t="str">
        <f t="shared" si="139"/>
        <v>PAGAMENTO PARA VIABILIZAR REPASSE DE RECURSOS REF. A 3ª PARCELA DO II/2014, AO MUNICÍPIO DE LAGOA DOS GATOS/PE - PAVIMENTAÇÃO EM PARALELEPIPEDO EM DIVERSAS RUAS.ATRAVÉS DA CI Nº 264/16 SEAM</v>
      </c>
      <c r="V1041" s="75" t="b">
        <f>A1041='[1]FEM 2'!C1041</f>
        <v>1</v>
      </c>
    </row>
    <row r="1042" spans="1:22" ht="54" customHeight="1" x14ac:dyDescent="0.35">
      <c r="A1042" s="471" t="s">
        <v>7834</v>
      </c>
      <c r="B1042" s="470">
        <v>42549</v>
      </c>
      <c r="C1042" s="469">
        <v>11</v>
      </c>
      <c r="D1042" s="471" t="s">
        <v>1394</v>
      </c>
      <c r="E1042" s="469" t="s">
        <v>7835</v>
      </c>
      <c r="F1042" s="469" t="s">
        <v>1990</v>
      </c>
      <c r="G1042" s="469" t="s">
        <v>6748</v>
      </c>
      <c r="H1042" s="471" t="s">
        <v>3138</v>
      </c>
      <c r="I1042" s="471" t="s">
        <v>1132</v>
      </c>
      <c r="J1042" s="469" t="s">
        <v>3139</v>
      </c>
      <c r="K1042" s="472">
        <v>149522.47</v>
      </c>
      <c r="L1042" s="473" t="s">
        <v>3634</v>
      </c>
      <c r="M1042" s="473" t="s">
        <v>7836</v>
      </c>
      <c r="O1042" s="201" t="s">
        <v>4665</v>
      </c>
      <c r="P1042" s="412">
        <f t="shared" si="135"/>
        <v>149522.47</v>
      </c>
      <c r="Q1042" s="413">
        <f t="shared" si="136"/>
        <v>42549</v>
      </c>
      <c r="R1042" s="414" t="str">
        <f t="shared" si="137"/>
        <v>2016OB000367</v>
      </c>
      <c r="S1042" s="414" t="str">
        <f t="shared" si="138"/>
        <v>2016NE000078</v>
      </c>
      <c r="T1042" s="415" t="str">
        <f t="shared" si="139"/>
        <v>PAGAMENTO P/VIABILIZAR REPASSE DE RECURSOS REF. A 3ª PARCELA DO II/2014, AO MUNICÍPIO DE LAGOA DO CARRO/PE - PAVIMENTAÇÃO EM PARALELEPÍPEDOS GRANÍTICOS, DRENAGEM E SINALIZAÇÃO DE DIVERSAS RUAS.ATRAVÉS DA CI Nº 264/16 SEAM</v>
      </c>
      <c r="V1042" s="75" t="b">
        <f>A1042='[1]FEM 2'!C1042</f>
        <v>1</v>
      </c>
    </row>
    <row r="1043" spans="1:22" ht="54" customHeight="1" x14ac:dyDescent="0.35">
      <c r="A1043" s="471" t="s">
        <v>7837</v>
      </c>
      <c r="B1043" s="470">
        <v>42549</v>
      </c>
      <c r="C1043" s="471">
        <v>11</v>
      </c>
      <c r="D1043" s="471" t="s">
        <v>1394</v>
      </c>
      <c r="E1043" s="469" t="s">
        <v>7838</v>
      </c>
      <c r="F1043" s="469" t="s">
        <v>1990</v>
      </c>
      <c r="G1043" s="469" t="s">
        <v>7027</v>
      </c>
      <c r="H1043" s="471" t="s">
        <v>1998</v>
      </c>
      <c r="I1043" s="471" t="s">
        <v>1029</v>
      </c>
      <c r="J1043" s="469" t="s">
        <v>4148</v>
      </c>
      <c r="K1043" s="472">
        <v>42430.52</v>
      </c>
      <c r="L1043" s="473" t="s">
        <v>3634</v>
      </c>
      <c r="M1043" s="473" t="s">
        <v>7839</v>
      </c>
      <c r="O1043" s="201" t="s">
        <v>4665</v>
      </c>
      <c r="P1043" s="412">
        <f t="shared" si="135"/>
        <v>42430.52</v>
      </c>
      <c r="Q1043" s="413">
        <f t="shared" si="136"/>
        <v>42549</v>
      </c>
      <c r="R1043" s="414" t="str">
        <f t="shared" si="137"/>
        <v>2016OB000368</v>
      </c>
      <c r="S1043" s="414" t="str">
        <f t="shared" si="138"/>
        <v>2016NE000111</v>
      </c>
      <c r="T1043" s="415" t="str">
        <f t="shared" si="139"/>
        <v>PAGAMENTO PARA VIABILIZAR REPASSE DE RECURSOS REF. A 3ª PARCELA DO II/2014, AO MUNICÍPIO DE FLORESTA/PE - CONSTRUÇÃO DA PRAÇA TRÊS MARIAS NA SEDE DO MUNICÍPIO.ATRAVÉS DA CI Nº 264/16 SEAM.CONFORME LEI Nº 15.270 DE 24/4/16</v>
      </c>
      <c r="V1043" s="75" t="b">
        <f>A1043='[1]FEM 2'!C1043</f>
        <v>1</v>
      </c>
    </row>
    <row r="1044" spans="1:22" ht="54" customHeight="1" x14ac:dyDescent="0.35">
      <c r="A1044" s="471" t="s">
        <v>7840</v>
      </c>
      <c r="B1044" s="470">
        <v>42549</v>
      </c>
      <c r="C1044" s="469">
        <v>12</v>
      </c>
      <c r="D1044" s="471" t="s">
        <v>1394</v>
      </c>
      <c r="E1044" s="469" t="s">
        <v>7841</v>
      </c>
      <c r="F1044" s="469" t="s">
        <v>1990</v>
      </c>
      <c r="G1044" s="469" t="s">
        <v>7675</v>
      </c>
      <c r="H1044" s="471" t="s">
        <v>1651</v>
      </c>
      <c r="I1044" s="471" t="s">
        <v>990</v>
      </c>
      <c r="J1044" s="469" t="s">
        <v>1652</v>
      </c>
      <c r="K1044" s="472">
        <v>117503.94</v>
      </c>
      <c r="L1044" s="473" t="s">
        <v>3634</v>
      </c>
      <c r="M1044" s="473" t="s">
        <v>7842</v>
      </c>
      <c r="O1044" s="201" t="s">
        <v>4665</v>
      </c>
      <c r="P1044" s="412">
        <f t="shared" si="135"/>
        <v>117503.94</v>
      </c>
      <c r="Q1044" s="413">
        <f t="shared" si="136"/>
        <v>42549</v>
      </c>
      <c r="R1044" s="414" t="str">
        <f t="shared" si="137"/>
        <v>2016OB000369</v>
      </c>
      <c r="S1044" s="414" t="str">
        <f t="shared" si="138"/>
        <v>2016NE000221</v>
      </c>
      <c r="T1044" s="415" t="str">
        <f t="shared" si="139"/>
        <v>PAGAMENTO PARA VIABILIZAR REPASSE DE RECURSOS REF. A 3ª PARCELA DO II/2014, AO MUNICÍPIO DE CHÃ DE ALEGRIA/PE - PAVIMENTAÇÃO EM PARALELEPIPEDOS GRANITICOS EM DIVERSAS RUAS.ATRAVÉS DA CI Nº 264/16 SEAM</v>
      </c>
      <c r="V1044" s="75" t="b">
        <f>A1044='[1]FEM 2'!C1044</f>
        <v>1</v>
      </c>
    </row>
    <row r="1045" spans="1:22" ht="54" customHeight="1" x14ac:dyDescent="0.35">
      <c r="A1045" s="471" t="s">
        <v>7843</v>
      </c>
      <c r="B1045" s="470">
        <v>42549</v>
      </c>
      <c r="C1045" s="471">
        <v>11</v>
      </c>
      <c r="D1045" s="471" t="s">
        <v>1394</v>
      </c>
      <c r="E1045" s="469" t="s">
        <v>7844</v>
      </c>
      <c r="F1045" s="469" t="s">
        <v>1990</v>
      </c>
      <c r="G1045" s="469" t="s">
        <v>6772</v>
      </c>
      <c r="H1045" s="471" t="s">
        <v>1555</v>
      </c>
      <c r="I1045" s="471" t="s">
        <v>978</v>
      </c>
      <c r="J1045" s="469" t="s">
        <v>1556</v>
      </c>
      <c r="K1045" s="472">
        <v>52701.08</v>
      </c>
      <c r="L1045" s="473" t="s">
        <v>3634</v>
      </c>
      <c r="M1045" s="473" t="s">
        <v>7845</v>
      </c>
      <c r="O1045" s="201" t="s">
        <v>4665</v>
      </c>
      <c r="P1045" s="412">
        <f t="shared" si="135"/>
        <v>52701.08</v>
      </c>
      <c r="Q1045" s="413">
        <f t="shared" si="136"/>
        <v>42549</v>
      </c>
      <c r="R1045" s="414" t="str">
        <f t="shared" si="137"/>
        <v>2016OB000370</v>
      </c>
      <c r="S1045" s="414" t="str">
        <f t="shared" si="138"/>
        <v>2016NE000085</v>
      </c>
      <c r="T1045" s="415" t="str">
        <f t="shared" si="139"/>
        <v>PAGAMENTOO PARA VIABILIZAR REPASSE DE RECURSOS FEM II/2014 REF. A 3ª PARCELA.CONFORME LEI Nº 15.270 DE 24/04/2014.AO MUNICIPIO DE CARNAUBEIRA DA PENHA/PE. PAVIMENTAÇÃO EM PEDRAS GRANITICAS NAS SERRAS DO ARAPUÁ SERRA DA CACARIA E SERRA DE UMAS.ATRAVÉS DA CI Nº 264/16 SEAM</v>
      </c>
      <c r="V1045" s="75" t="b">
        <f>A1045='[1]FEM 2'!C1045</f>
        <v>1</v>
      </c>
    </row>
    <row r="1046" spans="1:22" ht="54" customHeight="1" x14ac:dyDescent="0.35">
      <c r="A1046" s="471" t="s">
        <v>7846</v>
      </c>
      <c r="B1046" s="470">
        <v>42549</v>
      </c>
      <c r="C1046" s="469">
        <v>11</v>
      </c>
      <c r="D1046" s="471" t="s">
        <v>1394</v>
      </c>
      <c r="E1046" s="469" t="s">
        <v>7847</v>
      </c>
      <c r="F1046" s="469" t="s">
        <v>1990</v>
      </c>
      <c r="G1046" s="469" t="s">
        <v>7674</v>
      </c>
      <c r="H1046" s="471" t="s">
        <v>1769</v>
      </c>
      <c r="I1046" s="471" t="s">
        <v>856</v>
      </c>
      <c r="J1046" s="469" t="s">
        <v>1770</v>
      </c>
      <c r="K1046" s="472">
        <v>54636.02</v>
      </c>
      <c r="L1046" s="473" t="s">
        <v>3634</v>
      </c>
      <c r="M1046" s="473" t="s">
        <v>7848</v>
      </c>
      <c r="O1046" s="201" t="s">
        <v>4665</v>
      </c>
      <c r="P1046" s="412">
        <f t="shared" si="135"/>
        <v>54636.02</v>
      </c>
      <c r="Q1046" s="413">
        <f t="shared" si="136"/>
        <v>42549</v>
      </c>
      <c r="R1046" s="414" t="str">
        <f t="shared" si="137"/>
        <v>2016OB000371</v>
      </c>
      <c r="S1046" s="414" t="str">
        <f t="shared" si="138"/>
        <v>2016NE000219</v>
      </c>
      <c r="T1046" s="415" t="str">
        <f t="shared" si="139"/>
        <v>PAGAMENTO PARA VIABILIZAR REPASSE DE RECURSOS,REF. A 3ª PARCELA CONFORME DECRETO Nº 40.651 DE 24/04/2014 AO MUNICIPIO DE ALAGOINHA/PE.PAVIMENTAÇÃO DO TRECHO DA RUA PROFESSOR JOSÉ PEREIRA DE MELO.ATRAVÉS DA CI Nº 264/16</v>
      </c>
      <c r="V1046" s="75" t="b">
        <f>A1046='[1]FEM 2'!C1046</f>
        <v>1</v>
      </c>
    </row>
    <row r="1047" spans="1:22" ht="54" customHeight="1" x14ac:dyDescent="0.35">
      <c r="A1047" s="471" t="s">
        <v>7849</v>
      </c>
      <c r="B1047" s="470">
        <v>42549</v>
      </c>
      <c r="C1047" s="471">
        <v>11</v>
      </c>
      <c r="D1047" s="471" t="s">
        <v>1394</v>
      </c>
      <c r="E1047" s="469" t="s">
        <v>7850</v>
      </c>
      <c r="F1047" s="469" t="s">
        <v>1990</v>
      </c>
      <c r="G1047" s="469" t="s">
        <v>7674</v>
      </c>
      <c r="H1047" s="471" t="s">
        <v>1769</v>
      </c>
      <c r="I1047" s="471" t="s">
        <v>858</v>
      </c>
      <c r="J1047" s="469" t="s">
        <v>1770</v>
      </c>
      <c r="K1047" s="472">
        <v>32014.1</v>
      </c>
      <c r="L1047" s="473" t="s">
        <v>3634</v>
      </c>
      <c r="M1047" s="473" t="s">
        <v>7851</v>
      </c>
      <c r="O1047" s="201" t="s">
        <v>4665</v>
      </c>
      <c r="P1047" s="412">
        <f t="shared" si="135"/>
        <v>32014.1</v>
      </c>
      <c r="Q1047" s="413">
        <f t="shared" si="136"/>
        <v>42549</v>
      </c>
      <c r="R1047" s="414" t="str">
        <f t="shared" si="137"/>
        <v>2016OB000372</v>
      </c>
      <c r="S1047" s="414" t="str">
        <f t="shared" si="138"/>
        <v>2016NE000219</v>
      </c>
      <c r="T1047" s="415" t="str">
        <f t="shared" si="139"/>
        <v>PAGAMENTO PARA VIABILIZAR REPASSE DE RECURSOS,REF. A 3ª PARCELA CONFORME DECRETO Nº 40.651 DE 24/04/2014 AO MUNICIPIO DE ALAGOINHA/PE.PAVIMENTAÇÃO DE TRECHO DA COHAB.ATRAVÉS DA CI Nº 264/16 SEAM</v>
      </c>
      <c r="V1047" s="75" t="b">
        <f>A1047='[1]FEM 2'!C1047</f>
        <v>1</v>
      </c>
    </row>
    <row r="1048" spans="1:22" ht="54" customHeight="1" x14ac:dyDescent="0.35">
      <c r="A1048" s="471" t="s">
        <v>7852</v>
      </c>
      <c r="B1048" s="470">
        <v>42549</v>
      </c>
      <c r="C1048" s="471">
        <v>11</v>
      </c>
      <c r="D1048" s="471" t="s">
        <v>1394</v>
      </c>
      <c r="E1048" s="469" t="s">
        <v>7853</v>
      </c>
      <c r="F1048" s="469" t="s">
        <v>1990</v>
      </c>
      <c r="G1048" s="469" t="s">
        <v>7674</v>
      </c>
      <c r="H1048" s="471" t="s">
        <v>1769</v>
      </c>
      <c r="I1048" s="471" t="s">
        <v>859</v>
      </c>
      <c r="J1048" s="469" t="s">
        <v>1770</v>
      </c>
      <c r="K1048" s="472">
        <v>29873.56</v>
      </c>
      <c r="L1048" s="473" t="s">
        <v>3663</v>
      </c>
      <c r="M1048" s="473" t="s">
        <v>7854</v>
      </c>
      <c r="O1048" s="201" t="s">
        <v>4665</v>
      </c>
      <c r="P1048" s="412">
        <f t="shared" si="135"/>
        <v>29873.56</v>
      </c>
      <c r="Q1048" s="413">
        <f t="shared" si="136"/>
        <v>42549</v>
      </c>
      <c r="R1048" s="414" t="str">
        <f t="shared" si="137"/>
        <v>2016OB000373</v>
      </c>
      <c r="S1048" s="414" t="str">
        <f t="shared" si="138"/>
        <v>2016NE000219</v>
      </c>
      <c r="T1048" s="415" t="str">
        <f t="shared" si="139"/>
        <v>PAGAMENTO PARA VIABILIZAR REPASSE DE RECURSOS,REF. A 4ª PARCELA CONFORME DECRETO Nº 40.651 DE 24/04/2014 AO MUNICIPIO DE ALAGOINHA/PE.URBANIZAÇÃO DE TRECHO DA AVENIDA ANIZIO GALVÃO.ATRAVÉS DA CI Nº 264/16 SEAM</v>
      </c>
      <c r="V1048" s="75" t="b">
        <f>A1048='[1]FEM 2'!C1048</f>
        <v>1</v>
      </c>
    </row>
    <row r="1049" spans="1:22" ht="54" customHeight="1" x14ac:dyDescent="0.35">
      <c r="A1049" s="471" t="s">
        <v>7855</v>
      </c>
      <c r="B1049" s="470">
        <v>42549</v>
      </c>
      <c r="C1049" s="471">
        <v>11</v>
      </c>
      <c r="D1049" s="471" t="s">
        <v>1394</v>
      </c>
      <c r="E1049" s="469" t="s">
        <v>7856</v>
      </c>
      <c r="F1049" s="469" t="s">
        <v>1990</v>
      </c>
      <c r="G1049" s="469" t="s">
        <v>7674</v>
      </c>
      <c r="H1049" s="471" t="s">
        <v>1769</v>
      </c>
      <c r="I1049" s="471" t="s">
        <v>859</v>
      </c>
      <c r="J1049" s="469" t="s">
        <v>1770</v>
      </c>
      <c r="K1049" s="472">
        <v>29873.55</v>
      </c>
      <c r="L1049" s="473" t="s">
        <v>3634</v>
      </c>
      <c r="M1049" s="473" t="s">
        <v>7857</v>
      </c>
      <c r="O1049" s="201" t="s">
        <v>4665</v>
      </c>
      <c r="P1049" s="412">
        <f t="shared" si="135"/>
        <v>29873.55</v>
      </c>
      <c r="Q1049" s="413">
        <f t="shared" si="136"/>
        <v>42549</v>
      </c>
      <c r="R1049" s="414" t="str">
        <f t="shared" si="137"/>
        <v>2016OB000374</v>
      </c>
      <c r="S1049" s="414" t="str">
        <f t="shared" si="138"/>
        <v>2016NE000219</v>
      </c>
      <c r="T1049" s="415" t="str">
        <f t="shared" si="139"/>
        <v>PAGAMENTO PARA VIABILIZAR REPASSE DE RECURSOS,REF. A 3ª PARCELA CONFORME DECRETO Nº 40.651 DE 24/04/2014 AO MUNICIPIO DE ALAGOINHA/PE.URBANIZAÇÃO DE TRECHO DA AVENIDA ANIZIO GALVÃO.ATRAVÉS DA CI Nº 264/16 SEAM</v>
      </c>
      <c r="V1049" s="75" t="b">
        <f>A1049='[1]FEM 2'!C1049</f>
        <v>1</v>
      </c>
    </row>
    <row r="1050" spans="1:22" ht="54" customHeight="1" x14ac:dyDescent="0.35">
      <c r="A1050" s="471" t="s">
        <v>7858</v>
      </c>
      <c r="B1050" s="470">
        <v>42549</v>
      </c>
      <c r="C1050" s="471">
        <v>11</v>
      </c>
      <c r="D1050" s="471" t="s">
        <v>1394</v>
      </c>
      <c r="E1050" s="469" t="s">
        <v>7859</v>
      </c>
      <c r="F1050" s="469" t="s">
        <v>2072</v>
      </c>
      <c r="G1050" s="469" t="s">
        <v>6132</v>
      </c>
      <c r="H1050" s="471" t="s">
        <v>2770</v>
      </c>
      <c r="I1050" s="471" t="s">
        <v>1251</v>
      </c>
      <c r="J1050" s="469" t="s">
        <v>3397</v>
      </c>
      <c r="K1050" s="472">
        <v>17095.16</v>
      </c>
      <c r="L1050" s="473" t="s">
        <v>3663</v>
      </c>
      <c r="M1050" s="473" t="s">
        <v>7860</v>
      </c>
      <c r="O1050" s="201" t="s">
        <v>4665</v>
      </c>
      <c r="P1050" s="412">
        <f t="shared" si="135"/>
        <v>17095.16</v>
      </c>
      <c r="Q1050" s="413">
        <f t="shared" si="136"/>
        <v>42549</v>
      </c>
      <c r="R1050" s="414" t="str">
        <f t="shared" si="137"/>
        <v>2016OB000375</v>
      </c>
      <c r="S1050" s="414" t="str">
        <f t="shared" si="138"/>
        <v>2016NE000052</v>
      </c>
      <c r="T1050" s="415" t="str">
        <f t="shared" si="139"/>
        <v>PAGAMENTO REFERENTE A 4ª PARCELA DO II 2014, CUJO OBJETO, REQUALIFICAÇÃO DA PRAÇA CENTRAL E CONSTRUÇÃO DE PAVIMENTAÇÃO EM PARALELEPIPEDOS GRANÍTICOS NA RUA DE ACESSO DO SÍTIO SOBRADINHO NO MUNICÍPIO DE SALGADINHO/PE.</v>
      </c>
      <c r="V1050" s="75" t="b">
        <f>A1050='[1]FEM 2'!C1050</f>
        <v>1</v>
      </c>
    </row>
    <row r="1051" spans="1:22" ht="54" customHeight="1" x14ac:dyDescent="0.35">
      <c r="A1051" s="471" t="s">
        <v>7861</v>
      </c>
      <c r="B1051" s="470">
        <v>42549</v>
      </c>
      <c r="C1051" s="469">
        <v>12</v>
      </c>
      <c r="D1051" s="471" t="s">
        <v>1394</v>
      </c>
      <c r="E1051" s="469" t="s">
        <v>7862</v>
      </c>
      <c r="F1051" s="469" t="s">
        <v>2072</v>
      </c>
      <c r="G1051" s="469" t="s">
        <v>7673</v>
      </c>
      <c r="H1051" s="471" t="s">
        <v>1420</v>
      </c>
      <c r="I1051" s="471" t="s">
        <v>880</v>
      </c>
      <c r="J1051" s="469" t="s">
        <v>3808</v>
      </c>
      <c r="K1051" s="472">
        <v>101880.23</v>
      </c>
      <c r="L1051" s="473" t="s">
        <v>3634</v>
      </c>
      <c r="M1051" s="473" t="s">
        <v>7863</v>
      </c>
      <c r="O1051" s="201" t="s">
        <v>4665</v>
      </c>
      <c r="P1051" s="412">
        <f t="shared" si="135"/>
        <v>101880.23</v>
      </c>
      <c r="Q1051" s="413">
        <f t="shared" si="136"/>
        <v>42549</v>
      </c>
      <c r="R1051" s="414" t="str">
        <f t="shared" si="137"/>
        <v>2016OB000377</v>
      </c>
      <c r="S1051" s="414" t="str">
        <f t="shared" si="138"/>
        <v>2016NE000235</v>
      </c>
      <c r="T1051" s="415" t="str">
        <f t="shared" si="139"/>
        <v>PAGAMENTO PARA VIABILIZAR REPASSE DE RECURSOS REFERENTE A 3ª PARCELA DO II 2014, CUJO OBJETO CONSTRUÇÃO DA PRAÇA DA COHAB II, NO MUNICÍPIO DE ARCOVERDE/PE..ATRAVÉS DA CI Nº 271 SEAM</v>
      </c>
      <c r="V1051" s="75" t="b">
        <f>A1051='[1]FEM 2'!C1051</f>
        <v>1</v>
      </c>
    </row>
    <row r="1052" spans="1:22" ht="54" customHeight="1" x14ac:dyDescent="0.35">
      <c r="A1052" s="471" t="s">
        <v>7864</v>
      </c>
      <c r="B1052" s="470">
        <v>42549</v>
      </c>
      <c r="C1052" s="471">
        <v>11</v>
      </c>
      <c r="D1052" s="471" t="s">
        <v>1394</v>
      </c>
      <c r="E1052" s="469" t="s">
        <v>7865</v>
      </c>
      <c r="F1052" s="469" t="s">
        <v>2072</v>
      </c>
      <c r="G1052" s="469" t="s">
        <v>7672</v>
      </c>
      <c r="H1052" s="471" t="s">
        <v>2597</v>
      </c>
      <c r="I1052" s="471" t="s">
        <v>1335</v>
      </c>
      <c r="J1052" s="469" t="s">
        <v>2598</v>
      </c>
      <c r="K1052" s="472">
        <v>127152.15</v>
      </c>
      <c r="L1052" s="473" t="s">
        <v>3634</v>
      </c>
      <c r="M1052" s="473" t="s">
        <v>7866</v>
      </c>
      <c r="O1052" s="201" t="s">
        <v>4665</v>
      </c>
      <c r="P1052" s="412">
        <f t="shared" si="135"/>
        <v>127152.15</v>
      </c>
      <c r="Q1052" s="413">
        <f t="shared" si="136"/>
        <v>42549</v>
      </c>
      <c r="R1052" s="414" t="str">
        <f t="shared" si="137"/>
        <v>2016OB000381</v>
      </c>
      <c r="S1052" s="414" t="str">
        <f t="shared" si="138"/>
        <v>2016NE000232</v>
      </c>
      <c r="T1052" s="415" t="str">
        <f t="shared" si="139"/>
        <v>PAGAMENTO REFERENTE A 3ª PARCELA DO II 2014, CUJO OBJETO URBANIZAÇÃO/PAVIMENTAÇÃO DE VIAS PÚBLICAS, NO MUNICÍPIO DE TAQUARITINGA DO NORTE/PE.</v>
      </c>
      <c r="V1052" s="75" t="b">
        <f>A1052='[1]FEM 2'!C1052</f>
        <v>1</v>
      </c>
    </row>
    <row r="1053" spans="1:22" ht="54" customHeight="1" x14ac:dyDescent="0.35">
      <c r="A1053" s="471" t="s">
        <v>7867</v>
      </c>
      <c r="B1053" s="470">
        <v>42549</v>
      </c>
      <c r="C1053" s="469">
        <v>12</v>
      </c>
      <c r="D1053" s="471" t="s">
        <v>1394</v>
      </c>
      <c r="E1053" s="469" t="s">
        <v>7868</v>
      </c>
      <c r="F1053" s="469" t="s">
        <v>2072</v>
      </c>
      <c r="G1053" s="469" t="s">
        <v>7671</v>
      </c>
      <c r="H1053" s="471" t="s">
        <v>2991</v>
      </c>
      <c r="I1053" s="471" t="s">
        <v>1360</v>
      </c>
      <c r="J1053" s="469" t="s">
        <v>2992</v>
      </c>
      <c r="K1053" s="472">
        <v>19979.560000000001</v>
      </c>
      <c r="L1053" s="473" t="s">
        <v>3634</v>
      </c>
      <c r="M1053" s="473" t="s">
        <v>7869</v>
      </c>
      <c r="O1053" s="201" t="s">
        <v>4665</v>
      </c>
      <c r="P1053" s="412">
        <f t="shared" si="135"/>
        <v>19979.560000000001</v>
      </c>
      <c r="Q1053" s="413">
        <f t="shared" si="136"/>
        <v>42549</v>
      </c>
      <c r="R1053" s="414" t="str">
        <f t="shared" si="137"/>
        <v>2016OB000382</v>
      </c>
      <c r="S1053" s="414" t="str">
        <f t="shared" si="138"/>
        <v>2016NE000231</v>
      </c>
      <c r="T1053" s="415" t="str">
        <f t="shared" si="139"/>
        <v>PAGAMENTO REFERENTE A 3ª PARCELA DO II 2014, CUJO OBJETO PAVIMENTAÇÃO EM PARALELEPÍPEDOS GRANÍTICOS NO SÍTIO CAJÁ DE MARTINS NO MUNICÍPIO DE VERTENTE DO LÉRIO/PE..</v>
      </c>
      <c r="V1053" s="75" t="b">
        <f>A1053='[1]FEM 2'!C1053</f>
        <v>1</v>
      </c>
    </row>
    <row r="1054" spans="1:22" ht="54" customHeight="1" x14ac:dyDescent="0.35">
      <c r="A1054" s="471" t="s">
        <v>7870</v>
      </c>
      <c r="B1054" s="470">
        <v>42549</v>
      </c>
      <c r="C1054" s="471">
        <v>12</v>
      </c>
      <c r="D1054" s="471" t="s">
        <v>1394</v>
      </c>
      <c r="E1054" s="469" t="s">
        <v>7871</v>
      </c>
      <c r="F1054" s="469" t="s">
        <v>2072</v>
      </c>
      <c r="G1054" s="469" t="s">
        <v>7671</v>
      </c>
      <c r="H1054" s="471" t="s">
        <v>2991</v>
      </c>
      <c r="I1054" s="471" t="s">
        <v>1360</v>
      </c>
      <c r="J1054" s="469" t="s">
        <v>2992</v>
      </c>
      <c r="K1054" s="472">
        <v>21046.46</v>
      </c>
      <c r="L1054" s="473" t="s">
        <v>3634</v>
      </c>
      <c r="M1054" s="473" t="s">
        <v>7872</v>
      </c>
      <c r="O1054" s="201" t="s">
        <v>4665</v>
      </c>
      <c r="P1054" s="412">
        <f t="shared" si="135"/>
        <v>21046.46</v>
      </c>
      <c r="Q1054" s="413">
        <f t="shared" si="136"/>
        <v>42549</v>
      </c>
      <c r="R1054" s="414" t="str">
        <f t="shared" si="137"/>
        <v>2016OB000383</v>
      </c>
      <c r="S1054" s="414" t="str">
        <f t="shared" si="138"/>
        <v>2016NE000231</v>
      </c>
      <c r="T1054" s="415" t="str">
        <f t="shared" si="139"/>
        <v>PAGAMENTO REFERENTE A 3ª PARCELA DO II 2014, CUJO OBJETO PAVIMENTAÇÃO EM PARALELEPÍPEDOS GRANÍTICOS NO SÍTIO EMBEBEDADO, NO MUNICÍPIO DE VERTENTE DO LÉRIO/PE.</v>
      </c>
      <c r="V1054" s="75" t="b">
        <f>A1054='[1]FEM 2'!C1054</f>
        <v>1</v>
      </c>
    </row>
    <row r="1055" spans="1:22" ht="54" customHeight="1" x14ac:dyDescent="0.35">
      <c r="A1055" s="471" t="s">
        <v>7873</v>
      </c>
      <c r="B1055" s="470">
        <v>42550</v>
      </c>
      <c r="C1055" s="469">
        <v>11</v>
      </c>
      <c r="D1055" s="471" t="s">
        <v>1394</v>
      </c>
      <c r="E1055" s="469" t="s">
        <v>7874</v>
      </c>
      <c r="F1055" s="469" t="s">
        <v>2224</v>
      </c>
      <c r="G1055" s="469" t="s">
        <v>7670</v>
      </c>
      <c r="H1055" s="471" t="s">
        <v>2976</v>
      </c>
      <c r="I1055" s="471" t="s">
        <v>1292</v>
      </c>
      <c r="J1055" s="469" t="s">
        <v>3270</v>
      </c>
      <c r="K1055" s="472">
        <v>142108.96</v>
      </c>
      <c r="L1055" s="473" t="s">
        <v>3663</v>
      </c>
      <c r="M1055" s="473" t="s">
        <v>7875</v>
      </c>
      <c r="O1055" s="201" t="s">
        <v>4665</v>
      </c>
      <c r="P1055" s="412">
        <f t="shared" si="135"/>
        <v>142108.96</v>
      </c>
      <c r="Q1055" s="413">
        <f t="shared" si="136"/>
        <v>42550</v>
      </c>
      <c r="R1055" s="414" t="str">
        <f t="shared" si="137"/>
        <v>2016OB000391</v>
      </c>
      <c r="S1055" s="414" t="str">
        <f t="shared" si="138"/>
        <v>2016NE000228</v>
      </c>
      <c r="T1055" s="415" t="str">
        <f t="shared" si="139"/>
        <v>PAGAMENTO PARA VIABILIZAR REPASSE DE RECURSOS FEM II/2014 REF.A 4ª PARCELA.CONFORME DECRETO Nº 15.270 DE24/04/2014.AO MUNICIPIO DE SÃO JOAQUIM DO MONTE/PE.PAVIMENTAÇÃO DE VIAS URBANAS DO MUNICIPIO.ATRAVÉS DA CI Nº 272/16 SEAM</v>
      </c>
      <c r="V1055" s="75" t="b">
        <f>A1055='[1]FEM 2'!C1055</f>
        <v>1</v>
      </c>
    </row>
    <row r="1056" spans="1:22" ht="54" customHeight="1" x14ac:dyDescent="0.35">
      <c r="A1056" s="471" t="s">
        <v>7876</v>
      </c>
      <c r="B1056" s="470">
        <v>42550</v>
      </c>
      <c r="C1056" s="469">
        <v>11</v>
      </c>
      <c r="D1056" s="471" t="s">
        <v>1394</v>
      </c>
      <c r="E1056" s="469" t="s">
        <v>7877</v>
      </c>
      <c r="F1056" s="469" t="s">
        <v>2224</v>
      </c>
      <c r="G1056" s="469" t="s">
        <v>7456</v>
      </c>
      <c r="H1056" s="471" t="s">
        <v>2749</v>
      </c>
      <c r="I1056" s="471" t="s">
        <v>1351</v>
      </c>
      <c r="J1056" s="469" t="s">
        <v>4325</v>
      </c>
      <c r="K1056" s="472">
        <v>23126.79</v>
      </c>
      <c r="L1056" s="473" t="s">
        <v>3663</v>
      </c>
      <c r="M1056" s="473" t="s">
        <v>7878</v>
      </c>
      <c r="O1056" s="201" t="s">
        <v>4665</v>
      </c>
      <c r="P1056" s="412">
        <f t="shared" si="135"/>
        <v>23126.79</v>
      </c>
      <c r="Q1056" s="413">
        <f t="shared" si="136"/>
        <v>42550</v>
      </c>
      <c r="R1056" s="414" t="str">
        <f t="shared" si="137"/>
        <v>2016OB000392</v>
      </c>
      <c r="S1056" s="414" t="str">
        <f t="shared" si="138"/>
        <v>2016NE000159</v>
      </c>
      <c r="T1056" s="415" t="str">
        <f t="shared" si="139"/>
        <v>PAGAMENTO VIABILIZAR REPASSE DE RECURSOS FEM II/2014 REF. A 4° PARCELA. CONFORME DECRETO N°15.270 DE 24/04/2014. AO MUNICIPIO DE TUPARETAMA/PE. CONSTRUÇÃO DAS PRAÇAS DA RUA FREI CANECA E DO ANCIÃO.. ATRAVÉS DA CI N°272/16 SEAM.</v>
      </c>
      <c r="V1056" s="75" t="b">
        <f>A1056='[1]FEM 2'!C1056</f>
        <v>1</v>
      </c>
    </row>
    <row r="1057" spans="1:22" ht="54" customHeight="1" x14ac:dyDescent="0.35">
      <c r="A1057" s="471" t="s">
        <v>7879</v>
      </c>
      <c r="B1057" s="470">
        <v>42550</v>
      </c>
      <c r="C1057" s="469">
        <v>11</v>
      </c>
      <c r="D1057" s="471" t="s">
        <v>1394</v>
      </c>
      <c r="E1057" s="469" t="s">
        <v>7880</v>
      </c>
      <c r="F1057" s="469" t="s">
        <v>2318</v>
      </c>
      <c r="G1057" s="469" t="s">
        <v>7669</v>
      </c>
      <c r="H1057" s="469" t="s">
        <v>3185</v>
      </c>
      <c r="I1057" s="469" t="s">
        <v>965</v>
      </c>
      <c r="J1057" s="469" t="s">
        <v>3504</v>
      </c>
      <c r="K1057" s="472">
        <v>210173.04</v>
      </c>
      <c r="L1057" s="473" t="s">
        <v>3663</v>
      </c>
      <c r="M1057" s="473" t="s">
        <v>7881</v>
      </c>
      <c r="O1057" s="201" t="s">
        <v>4665</v>
      </c>
      <c r="P1057" s="412">
        <f t="shared" si="135"/>
        <v>210173.04</v>
      </c>
      <c r="Q1057" s="413">
        <f t="shared" si="136"/>
        <v>42550</v>
      </c>
      <c r="R1057" s="414" t="str">
        <f t="shared" si="137"/>
        <v>2016OB000399</v>
      </c>
      <c r="S1057" s="414" t="str">
        <f t="shared" si="138"/>
        <v>2016NE000247</v>
      </c>
      <c r="T1057" s="415" t="str">
        <f t="shared" si="139"/>
        <v>PAGAMENTO PARA VIABILIZAR REPASSE DE RECURSOS FEM II/2014 REF.A 4ª PARCELA.RECUPERAÇÃO DE ESTRADAS VICINAIS NO MUNICIPIO DE CANHOTINHO/PE CONFORME LEI Nº 15.270 DE 24/04/2014.</v>
      </c>
      <c r="V1057" s="75" t="b">
        <f>A1057='[1]FEM 2'!C1057</f>
        <v>1</v>
      </c>
    </row>
    <row r="1058" spans="1:22" ht="54" customHeight="1" x14ac:dyDescent="0.35">
      <c r="A1058" s="471" t="s">
        <v>7882</v>
      </c>
      <c r="B1058" s="470">
        <v>42550</v>
      </c>
      <c r="C1058" s="471">
        <v>11</v>
      </c>
      <c r="D1058" s="471" t="s">
        <v>1394</v>
      </c>
      <c r="E1058" s="469" t="s">
        <v>7883</v>
      </c>
      <c r="F1058" s="469" t="s">
        <v>2318</v>
      </c>
      <c r="G1058" s="469" t="s">
        <v>7668</v>
      </c>
      <c r="H1058" s="471" t="s">
        <v>2192</v>
      </c>
      <c r="I1058" s="471" t="s">
        <v>1221</v>
      </c>
      <c r="J1058" s="469" t="s">
        <v>3861</v>
      </c>
      <c r="K1058" s="472">
        <v>959362.64</v>
      </c>
      <c r="L1058" s="473" t="s">
        <v>3634</v>
      </c>
      <c r="M1058" s="473" t="s">
        <v>7884</v>
      </c>
      <c r="O1058" s="201" t="s">
        <v>4665</v>
      </c>
      <c r="P1058" s="412">
        <f t="shared" si="135"/>
        <v>959362.64</v>
      </c>
      <c r="Q1058" s="413">
        <f t="shared" si="136"/>
        <v>42550</v>
      </c>
      <c r="R1058" s="414" t="str">
        <f t="shared" si="137"/>
        <v>2016OB000400</v>
      </c>
      <c r="S1058" s="414" t="str">
        <f t="shared" si="138"/>
        <v>2016NE000248</v>
      </c>
      <c r="T1058" s="415" t="str">
        <f t="shared" si="139"/>
        <v>PAGAMENTO P/VIABILIZAR REPASSE DE RECURSOS FEM II/2014 REF.A 3ª PARCELA.CONFORME LEI Nº 15.270 DE 24/04/2014.PAVIMENTAÇÃO EM CONCRETO BETUMINOSO USANDO A QUENTE (CBUQ) DIVERSAS RUAS E AV.DO MUNICIPIO.DE PETROLINA/PE.</v>
      </c>
      <c r="V1058" s="75" t="b">
        <f>A1058='[1]FEM 2'!C1058</f>
        <v>1</v>
      </c>
    </row>
    <row r="1059" spans="1:22" ht="54" customHeight="1" x14ac:dyDescent="0.35">
      <c r="A1059" s="366" t="s">
        <v>7968</v>
      </c>
      <c r="B1059" s="367">
        <v>42569</v>
      </c>
      <c r="C1059" s="366">
        <v>11</v>
      </c>
      <c r="D1059" s="366" t="s">
        <v>1394</v>
      </c>
      <c r="E1059" s="366" t="s">
        <v>7969</v>
      </c>
      <c r="F1059" s="366" t="s">
        <v>2971</v>
      </c>
      <c r="G1059" s="366" t="s">
        <v>7970</v>
      </c>
      <c r="H1059" s="366" t="s">
        <v>3107</v>
      </c>
      <c r="I1059" s="366" t="s">
        <v>897</v>
      </c>
      <c r="J1059" s="366" t="s">
        <v>3772</v>
      </c>
      <c r="K1059" s="368">
        <v>181131.48</v>
      </c>
      <c r="L1059" s="369" t="s">
        <v>3634</v>
      </c>
      <c r="M1059" s="369" t="s">
        <v>7971</v>
      </c>
      <c r="O1059" s="201" t="s">
        <v>4665</v>
      </c>
      <c r="P1059" s="412">
        <f t="shared" ref="P1059:P1080" si="140">K1059</f>
        <v>181131.48</v>
      </c>
      <c r="Q1059" s="413">
        <f t="shared" ref="Q1059:Q1080" si="141">B1059</f>
        <v>42569</v>
      </c>
      <c r="R1059" s="414" t="str">
        <f t="shared" ref="R1059:R1080" si="142">A1059</f>
        <v>2016OB000468</v>
      </c>
      <c r="S1059" s="414" t="str">
        <f t="shared" ref="S1059:S1080" si="143">G1059</f>
        <v>2016NE000283</v>
      </c>
      <c r="T1059" s="415" t="str">
        <f t="shared" ref="T1059:T1080" si="144">M1059</f>
        <v>PAGAMENTO P/VIABILIZAR REPASSE DE RECURSOS AO FEM II/2014,REF.A 3ª PARCELA PAVIMENTAÇÃO EM PEDRAS GRANITICAS DE DIV.RUAS NA SEDE DO MUNICIPIO E NO POVOADO DE CACHAUÍ DE BAXO (ZONA RURAL).ATRAVÉS DA CI Nº 297/2016 SEAM. MUNICIPIO DE BELEM DE SÃO FRANCISCO/PE.</v>
      </c>
      <c r="V1059" s="75" t="b">
        <f>A1059='[1]FEM 2'!C1059</f>
        <v>1</v>
      </c>
    </row>
    <row r="1060" spans="1:22" ht="54" customHeight="1" x14ac:dyDescent="0.35">
      <c r="A1060" s="366" t="s">
        <v>7972</v>
      </c>
      <c r="B1060" s="367">
        <v>42570</v>
      </c>
      <c r="C1060" s="366">
        <v>11</v>
      </c>
      <c r="D1060" s="366" t="s">
        <v>1394</v>
      </c>
      <c r="E1060" s="366" t="s">
        <v>7973</v>
      </c>
      <c r="F1060" s="366" t="s">
        <v>2989</v>
      </c>
      <c r="G1060" s="366" t="s">
        <v>7974</v>
      </c>
      <c r="H1060" s="366" t="s">
        <v>1809</v>
      </c>
      <c r="I1060" s="366" t="s">
        <v>870</v>
      </c>
      <c r="J1060" s="366" t="s">
        <v>1810</v>
      </c>
      <c r="K1060" s="368">
        <v>41301.949999999997</v>
      </c>
      <c r="L1060" s="369" t="s">
        <v>3634</v>
      </c>
      <c r="M1060" s="369" t="s">
        <v>7975</v>
      </c>
      <c r="O1060" s="201" t="s">
        <v>4665</v>
      </c>
      <c r="P1060" s="412">
        <f t="shared" si="140"/>
        <v>41301.949999999997</v>
      </c>
      <c r="Q1060" s="413">
        <f t="shared" si="141"/>
        <v>42570</v>
      </c>
      <c r="R1060" s="414" t="str">
        <f t="shared" si="142"/>
        <v>2016OB000472</v>
      </c>
      <c r="S1060" s="414" t="str">
        <f t="shared" si="143"/>
        <v>2016NE000305</v>
      </c>
      <c r="T1060" s="415" t="str">
        <f t="shared" si="144"/>
        <v>PAGAMENTO PARA VIABILIZAR REPASSE DE RECURSOS FEM II/2014 REF.A 3ª PARCELA AO MUNICIPIO DE AMARAJI/PE.PAVIMENTAÇÃO EM PARALELELPIPEDOS GRANITICOS DE DIVERSAS RUAS.ATRAVÉS DA CI Nº 297/16 SEAM</v>
      </c>
      <c r="V1060" s="75" t="b">
        <f>A1060='[1]FEM 2'!C1060</f>
        <v>1</v>
      </c>
    </row>
    <row r="1061" spans="1:22" ht="54" customHeight="1" x14ac:dyDescent="0.35">
      <c r="A1061" s="366" t="s">
        <v>7976</v>
      </c>
      <c r="B1061" s="367">
        <v>42570</v>
      </c>
      <c r="C1061" s="366">
        <v>11</v>
      </c>
      <c r="D1061" s="366" t="s">
        <v>1394</v>
      </c>
      <c r="E1061" s="366" t="s">
        <v>7977</v>
      </c>
      <c r="F1061" s="366" t="s">
        <v>2989</v>
      </c>
      <c r="G1061" s="366" t="s">
        <v>7974</v>
      </c>
      <c r="H1061" s="366" t="s">
        <v>1809</v>
      </c>
      <c r="I1061" s="366" t="s">
        <v>871</v>
      </c>
      <c r="J1061" s="366" t="s">
        <v>1810</v>
      </c>
      <c r="K1061" s="368">
        <v>9489.94</v>
      </c>
      <c r="L1061" s="369" t="s">
        <v>3634</v>
      </c>
      <c r="M1061" s="369" t="s">
        <v>7978</v>
      </c>
      <c r="O1061" s="201" t="s">
        <v>4665</v>
      </c>
      <c r="P1061" s="412">
        <f t="shared" si="140"/>
        <v>9489.94</v>
      </c>
      <c r="Q1061" s="413">
        <f t="shared" si="141"/>
        <v>42570</v>
      </c>
      <c r="R1061" s="414" t="str">
        <f t="shared" si="142"/>
        <v>2016OB000473</v>
      </c>
      <c r="S1061" s="414" t="str">
        <f t="shared" si="143"/>
        <v>2016NE000305</v>
      </c>
      <c r="T1061" s="415" t="str">
        <f t="shared" si="144"/>
        <v>PAGAMENTO PARA VIABILIZAR REPASSE DE RECURSOS FEM II/2014 REF.A 3ª PARCELA AO MUNICIPIO DE AMARAJI/PE.CONSTRUÇÃO DO MURO DA GARAGEM MUNICIPAL.ATRAVÉS DA CI Nº 297/16 SEAM</v>
      </c>
      <c r="V1061" s="75" t="b">
        <f>A1061='[1]FEM 2'!C1061</f>
        <v>1</v>
      </c>
    </row>
    <row r="1062" spans="1:22" ht="54" customHeight="1" x14ac:dyDescent="0.35">
      <c r="A1062" s="366" t="s">
        <v>7979</v>
      </c>
      <c r="B1062" s="367">
        <v>42570</v>
      </c>
      <c r="C1062" s="366">
        <v>12</v>
      </c>
      <c r="D1062" s="366" t="s">
        <v>1394</v>
      </c>
      <c r="E1062" s="366" t="s">
        <v>7980</v>
      </c>
      <c r="F1062" s="366" t="s">
        <v>2989</v>
      </c>
      <c r="G1062" s="366" t="s">
        <v>7981</v>
      </c>
      <c r="H1062" s="366" t="s">
        <v>2496</v>
      </c>
      <c r="I1062" s="366" t="s">
        <v>3909</v>
      </c>
      <c r="J1062" s="366" t="s">
        <v>2497</v>
      </c>
      <c r="K1062" s="368">
        <v>22595.16</v>
      </c>
      <c r="L1062" s="369" t="s">
        <v>3634</v>
      </c>
      <c r="M1062" s="369" t="s">
        <v>7982</v>
      </c>
      <c r="O1062" s="201" t="s">
        <v>4665</v>
      </c>
      <c r="P1062" s="412">
        <f t="shared" si="140"/>
        <v>22595.16</v>
      </c>
      <c r="Q1062" s="413">
        <f t="shared" si="141"/>
        <v>42570</v>
      </c>
      <c r="R1062" s="414" t="str">
        <f t="shared" si="142"/>
        <v>2016OB000474</v>
      </c>
      <c r="S1062" s="414" t="str">
        <f t="shared" si="143"/>
        <v>2016NE000304</v>
      </c>
      <c r="T1062" s="415" t="str">
        <f t="shared" si="144"/>
        <v>PAGAMENTO PARA VIABILIZAR REPASSE DE RECURSOS FEM II/2014 REF.A 3ª PARCELA AO MUNICIPIO DE SANTA MARIA DA BOA VISTA/PE.RECUPERAÇÃO DE PRÉDIO PARA INSTALAÇÃO DE UNIDADE DO SAMU.ATRAVÉS DA CI Nº 132/2016</v>
      </c>
      <c r="V1062" s="75" t="b">
        <f>A1062='[1]FEM 2'!C1062</f>
        <v>1</v>
      </c>
    </row>
    <row r="1063" spans="1:22" ht="54" customHeight="1" x14ac:dyDescent="0.35">
      <c r="A1063" s="366" t="s">
        <v>7983</v>
      </c>
      <c r="B1063" s="367">
        <v>42570</v>
      </c>
      <c r="C1063" s="366">
        <v>12</v>
      </c>
      <c r="D1063" s="366" t="s">
        <v>1394</v>
      </c>
      <c r="E1063" s="366" t="s">
        <v>7984</v>
      </c>
      <c r="F1063" s="366" t="s">
        <v>2989</v>
      </c>
      <c r="G1063" s="366" t="s">
        <v>7985</v>
      </c>
      <c r="H1063" s="366" t="s">
        <v>1964</v>
      </c>
      <c r="I1063" s="366" t="s">
        <v>1137</v>
      </c>
      <c r="J1063" s="366" t="s">
        <v>4114</v>
      </c>
      <c r="K1063" s="368">
        <v>142961.81</v>
      </c>
      <c r="L1063" s="369" t="s">
        <v>3634</v>
      </c>
      <c r="M1063" s="369" t="s">
        <v>7986</v>
      </c>
      <c r="O1063" s="201" t="s">
        <v>4665</v>
      </c>
      <c r="P1063" s="412">
        <f t="shared" si="140"/>
        <v>142961.81</v>
      </c>
      <c r="Q1063" s="413">
        <f t="shared" si="141"/>
        <v>42570</v>
      </c>
      <c r="R1063" s="414" t="str">
        <f t="shared" si="142"/>
        <v>2016OB000475</v>
      </c>
      <c r="S1063" s="414" t="str">
        <f t="shared" si="143"/>
        <v>2016NE000303</v>
      </c>
      <c r="T1063" s="415" t="str">
        <f t="shared" si="144"/>
        <v>PAGAMENTO PARA VIABILIZAR REPASSE DE RECURSOS FEM II/2014 REF.A 3ª PARCELA AO MUNICIPIO DE LAGOA GRANDE/PE.PAVIMENTA- ÇÃO EM PARALELEPIPEDOS GRANITICOS EM RUAS DO BAIRRO VERMELHOS.ATRAVÉS DA CI N 297/2016 SEAM</v>
      </c>
      <c r="V1063" s="75" t="b">
        <f>A1063='[1]FEM 2'!C1063</f>
        <v>1</v>
      </c>
    </row>
    <row r="1064" spans="1:22" ht="54" customHeight="1" x14ac:dyDescent="0.35">
      <c r="A1064" s="366" t="s">
        <v>7987</v>
      </c>
      <c r="B1064" s="367">
        <v>42570</v>
      </c>
      <c r="C1064" s="366">
        <v>11</v>
      </c>
      <c r="D1064" s="366" t="s">
        <v>1394</v>
      </c>
      <c r="E1064" s="366" t="s">
        <v>7988</v>
      </c>
      <c r="F1064" s="366" t="s">
        <v>2989</v>
      </c>
      <c r="G1064" s="366" t="s">
        <v>7989</v>
      </c>
      <c r="H1064" s="366" t="s">
        <v>2262</v>
      </c>
      <c r="I1064" s="366" t="s">
        <v>1108</v>
      </c>
      <c r="J1064" s="366" t="s">
        <v>2263</v>
      </c>
      <c r="K1064" s="368">
        <v>1445568.43</v>
      </c>
      <c r="L1064" s="369" t="s">
        <v>3205</v>
      </c>
      <c r="M1064" s="369" t="s">
        <v>7990</v>
      </c>
      <c r="O1064" s="201" t="s">
        <v>4665</v>
      </c>
      <c r="P1064" s="412">
        <f t="shared" si="140"/>
        <v>1445568.43</v>
      </c>
      <c r="Q1064" s="413">
        <f t="shared" si="141"/>
        <v>42570</v>
      </c>
      <c r="R1064" s="414" t="str">
        <f t="shared" si="142"/>
        <v>2016OB000476</v>
      </c>
      <c r="S1064" s="414" t="str">
        <f t="shared" si="143"/>
        <v>2016NE000300</v>
      </c>
      <c r="T1064" s="415" t="str">
        <f t="shared" si="144"/>
        <v>PAGAMENTO PARA VIABILIZAR REPASSE DE RECURSOS FEM II/2014 REF.A 2ª PARCELA AO MUNICIPIO DE JABOATÃO DOS GUARARAPES/PE EXECUÇÃO DE OBRAS DE PAVIMENTAÇÃO E DRENAGENS DE DIVERSAS RUAS.ATRAVÉS DA CI Nº 297/2016.</v>
      </c>
      <c r="V1064" s="75" t="b">
        <f>A1064='[1]FEM 2'!C1064</f>
        <v>1</v>
      </c>
    </row>
    <row r="1065" spans="1:22" ht="54" customHeight="1" x14ac:dyDescent="0.35">
      <c r="A1065" s="366" t="s">
        <v>7991</v>
      </c>
      <c r="B1065" s="367">
        <v>42570</v>
      </c>
      <c r="C1065" s="366">
        <v>11</v>
      </c>
      <c r="D1065" s="366" t="s">
        <v>1394</v>
      </c>
      <c r="E1065" s="366" t="s">
        <v>7992</v>
      </c>
      <c r="F1065" s="366" t="s">
        <v>2989</v>
      </c>
      <c r="G1065" s="366" t="s">
        <v>7993</v>
      </c>
      <c r="H1065" s="366" t="s">
        <v>1730</v>
      </c>
      <c r="I1065" s="366" t="s">
        <v>837</v>
      </c>
      <c r="J1065" s="366" t="s">
        <v>1731</v>
      </c>
      <c r="K1065" s="368">
        <v>66279.16</v>
      </c>
      <c r="L1065" s="369" t="s">
        <v>3634</v>
      </c>
      <c r="M1065" s="369" t="s">
        <v>7994</v>
      </c>
      <c r="O1065" s="201" t="s">
        <v>4665</v>
      </c>
      <c r="P1065" s="412">
        <f t="shared" si="140"/>
        <v>66279.16</v>
      </c>
      <c r="Q1065" s="413">
        <f t="shared" si="141"/>
        <v>42570</v>
      </c>
      <c r="R1065" s="414" t="str">
        <f t="shared" si="142"/>
        <v>2016OB000477</v>
      </c>
      <c r="S1065" s="414" t="str">
        <f t="shared" si="143"/>
        <v>2016NE000301</v>
      </c>
      <c r="T1065" s="415" t="str">
        <f t="shared" si="144"/>
        <v>PAGAMENTO PARA VIABILIZAR REPASSE DE RECURSOS FEM II/2014 REF.A 3ª PARCELA AO MUNICIPIO DE AFOGADOS DA INGAZEIRA/PE CONSTRUÇÃO DE PAVIMENTO EM PARALELEPIPEDOS GRANITICOS (5 RUAS).</v>
      </c>
      <c r="V1065" s="75" t="b">
        <f>A1065='[1]FEM 2'!C1065</f>
        <v>1</v>
      </c>
    </row>
    <row r="1066" spans="1:22" ht="54" customHeight="1" x14ac:dyDescent="0.35">
      <c r="A1066" s="366" t="s">
        <v>7995</v>
      </c>
      <c r="B1066" s="367">
        <v>42570</v>
      </c>
      <c r="C1066" s="366">
        <v>11</v>
      </c>
      <c r="D1066" s="366" t="s">
        <v>1394</v>
      </c>
      <c r="E1066" s="366" t="s">
        <v>7996</v>
      </c>
      <c r="F1066" s="366" t="s">
        <v>2989</v>
      </c>
      <c r="G1066" s="366" t="s">
        <v>7997</v>
      </c>
      <c r="H1066" s="366" t="s">
        <v>1693</v>
      </c>
      <c r="I1066" s="366" t="s">
        <v>1001</v>
      </c>
      <c r="J1066" s="366" t="s">
        <v>4408</v>
      </c>
      <c r="K1066" s="368">
        <v>13392.96</v>
      </c>
      <c r="L1066" s="369" t="s">
        <v>3634</v>
      </c>
      <c r="M1066" s="369" t="s">
        <v>7998</v>
      </c>
      <c r="O1066" s="201" t="s">
        <v>4665</v>
      </c>
      <c r="P1066" s="412">
        <f t="shared" si="140"/>
        <v>13392.96</v>
      </c>
      <c r="Q1066" s="413">
        <f t="shared" si="141"/>
        <v>42570</v>
      </c>
      <c r="R1066" s="414" t="str">
        <f t="shared" si="142"/>
        <v>2016OB000478</v>
      </c>
      <c r="S1066" s="414" t="str">
        <f t="shared" si="143"/>
        <v>2016NE000302</v>
      </c>
      <c r="T1066" s="415" t="str">
        <f t="shared" si="144"/>
        <v>LIQUIDAÇÃO PARA VIABILIZAR REPASSE DE RECURSOS FEM II/2014 REF.A 3ª PARCELA AO MUNICIPIO DE CORTES/PE.CONSTRUÇÃO DA PRAÇA DA ENTRADA DA CIDADE E PAVIMENTAÇÃO DO ENTORNO. ATRAVÉS DA CI Nº 297/2016 SEAM</v>
      </c>
      <c r="V1066" s="75" t="b">
        <f>A1066='[1]FEM 2'!C1066</f>
        <v>1</v>
      </c>
    </row>
    <row r="1067" spans="1:22" ht="54" customHeight="1" x14ac:dyDescent="0.35">
      <c r="A1067" s="366" t="s">
        <v>7999</v>
      </c>
      <c r="B1067" s="367">
        <v>42570</v>
      </c>
      <c r="C1067" s="366">
        <v>11</v>
      </c>
      <c r="D1067" s="366" t="s">
        <v>1394</v>
      </c>
      <c r="E1067" s="366" t="s">
        <v>8000</v>
      </c>
      <c r="F1067" s="366" t="s">
        <v>2989</v>
      </c>
      <c r="G1067" s="366" t="s">
        <v>8001</v>
      </c>
      <c r="H1067" s="366" t="s">
        <v>3198</v>
      </c>
      <c r="I1067" s="366" t="s">
        <v>1098</v>
      </c>
      <c r="J1067" s="366" t="s">
        <v>3199</v>
      </c>
      <c r="K1067" s="368">
        <v>295907.20000000001</v>
      </c>
      <c r="L1067" s="369" t="s">
        <v>3205</v>
      </c>
      <c r="M1067" s="369" t="s">
        <v>8002</v>
      </c>
      <c r="O1067" s="201" t="s">
        <v>4665</v>
      </c>
      <c r="P1067" s="412">
        <f t="shared" si="140"/>
        <v>295907.20000000001</v>
      </c>
      <c r="Q1067" s="413">
        <f t="shared" si="141"/>
        <v>42570</v>
      </c>
      <c r="R1067" s="414" t="str">
        <f t="shared" si="142"/>
        <v>2016OB000479</v>
      </c>
      <c r="S1067" s="414" t="str">
        <f t="shared" si="143"/>
        <v>2016NE000294</v>
      </c>
      <c r="T1067" s="415" t="str">
        <f t="shared" si="144"/>
        <v>PAGAMENTO PARA VIABILIZAR REPASSE DE RECURSOS FEM II/2014 REF.A 2ª PARCELA AO MUNICIPIO DE ITAÍBA/PE.PAVIMENTAÇÃO DE VIAS NA ZONA RURAL DO MUNICIPIO.ATRAVÉS DA CI Nº 297/2016</v>
      </c>
      <c r="V1067" s="75" t="b">
        <f>A1067='[1]FEM 2'!C1067</f>
        <v>1</v>
      </c>
    </row>
    <row r="1068" spans="1:22" ht="54" customHeight="1" x14ac:dyDescent="0.35">
      <c r="A1068" s="366" t="s">
        <v>8003</v>
      </c>
      <c r="B1068" s="367">
        <v>42570</v>
      </c>
      <c r="C1068" s="366">
        <v>12</v>
      </c>
      <c r="D1068" s="366" t="s">
        <v>1394</v>
      </c>
      <c r="E1068" s="366" t="s">
        <v>8004</v>
      </c>
      <c r="F1068" s="366" t="s">
        <v>2989</v>
      </c>
      <c r="G1068" s="366" t="s">
        <v>8005</v>
      </c>
      <c r="H1068" s="366" t="s">
        <v>2852</v>
      </c>
      <c r="I1068" s="366" t="s">
        <v>1358</v>
      </c>
      <c r="J1068" s="366" t="s">
        <v>2853</v>
      </c>
      <c r="K1068" s="368">
        <v>14022.4</v>
      </c>
      <c r="L1068" s="369" t="s">
        <v>3634</v>
      </c>
      <c r="M1068" s="369" t="s">
        <v>8006</v>
      </c>
      <c r="O1068" s="201" t="s">
        <v>4665</v>
      </c>
      <c r="P1068" s="412">
        <f t="shared" si="140"/>
        <v>14022.4</v>
      </c>
      <c r="Q1068" s="413">
        <f t="shared" si="141"/>
        <v>42570</v>
      </c>
      <c r="R1068" s="414" t="str">
        <f t="shared" si="142"/>
        <v>2016OB000480</v>
      </c>
      <c r="S1068" s="414" t="str">
        <f t="shared" si="143"/>
        <v>2016NE000295</v>
      </c>
      <c r="T1068" s="415" t="str">
        <f t="shared" si="144"/>
        <v>PAGAMENTO PARA VIABILIZAR REPASSE DE RECURSOS FEM II/2014 REF.A 3ª PARCELA AO MUNICIPIO DE VERDEJANTE/PE.DRENAGEM SUPERFICIAL DE ÁGUAS PLUVIAIS E PAVIMENTAÇÃO DE VIAS. ATRAVÉS DA CI Nº 297/2016 SEAM</v>
      </c>
      <c r="V1068" s="75" t="b">
        <f>A1068='[1]FEM 2'!C1068</f>
        <v>1</v>
      </c>
    </row>
    <row r="1069" spans="1:22" ht="54" customHeight="1" x14ac:dyDescent="0.35">
      <c r="A1069" s="366" t="s">
        <v>8007</v>
      </c>
      <c r="B1069" s="367">
        <v>42570</v>
      </c>
      <c r="C1069" s="366">
        <v>11</v>
      </c>
      <c r="D1069" s="366" t="s">
        <v>1394</v>
      </c>
      <c r="E1069" s="366" t="s">
        <v>8008</v>
      </c>
      <c r="F1069" s="366" t="s">
        <v>2989</v>
      </c>
      <c r="G1069" s="366" t="s">
        <v>7456</v>
      </c>
      <c r="H1069" s="366" t="s">
        <v>2749</v>
      </c>
      <c r="I1069" s="366" t="s">
        <v>1353</v>
      </c>
      <c r="J1069" s="366" t="s">
        <v>4325</v>
      </c>
      <c r="K1069" s="368">
        <v>38802.54</v>
      </c>
      <c r="L1069" s="369" t="s">
        <v>3634</v>
      </c>
      <c r="M1069" s="369" t="s">
        <v>8009</v>
      </c>
      <c r="O1069" s="201" t="s">
        <v>4665</v>
      </c>
      <c r="P1069" s="412">
        <f t="shared" si="140"/>
        <v>38802.54</v>
      </c>
      <c r="Q1069" s="413">
        <f t="shared" si="141"/>
        <v>42570</v>
      </c>
      <c r="R1069" s="414" t="str">
        <f t="shared" si="142"/>
        <v>2016OB000481</v>
      </c>
      <c r="S1069" s="414" t="str">
        <f t="shared" si="143"/>
        <v>2016NE000159</v>
      </c>
      <c r="T1069" s="415" t="str">
        <f t="shared" si="144"/>
        <v>PAGAMENTO PARA VIABILIZAR REPASSE DE RECURSOS FEM II/2014 , AO MUNICIPIO DE TUPARETAMA,REF.A 3ª PARCELA.RECONSTRUÇÃO DA PRAÇA CENTRAL.ATRAVÉS DA CI Nº297/2016 SEAM</v>
      </c>
      <c r="V1069" s="75" t="b">
        <f>A1069='[1]FEM 2'!C1069</f>
        <v>1</v>
      </c>
    </row>
    <row r="1070" spans="1:22" ht="54" customHeight="1" x14ac:dyDescent="0.35">
      <c r="A1070" s="366" t="s">
        <v>8010</v>
      </c>
      <c r="B1070" s="367">
        <v>42570</v>
      </c>
      <c r="C1070" s="366">
        <v>12</v>
      </c>
      <c r="D1070" s="366" t="s">
        <v>1394</v>
      </c>
      <c r="E1070" s="366" t="s">
        <v>8011</v>
      </c>
      <c r="F1070" s="366" t="s">
        <v>2989</v>
      </c>
      <c r="G1070" s="366" t="s">
        <v>8012</v>
      </c>
      <c r="H1070" s="366" t="s">
        <v>2241</v>
      </c>
      <c r="I1070" s="366" t="s">
        <v>1106</v>
      </c>
      <c r="J1070" s="366" t="s">
        <v>3801</v>
      </c>
      <c r="K1070" s="368">
        <v>141106.23000000001</v>
      </c>
      <c r="L1070" s="369" t="s">
        <v>3634</v>
      </c>
      <c r="M1070" s="369" t="s">
        <v>8013</v>
      </c>
      <c r="O1070" s="201" t="s">
        <v>4665</v>
      </c>
      <c r="P1070" s="412">
        <f t="shared" si="140"/>
        <v>141106.23000000001</v>
      </c>
      <c r="Q1070" s="413">
        <f t="shared" si="141"/>
        <v>42570</v>
      </c>
      <c r="R1070" s="414" t="str">
        <f t="shared" si="142"/>
        <v>2016OB000482</v>
      </c>
      <c r="S1070" s="414" t="str">
        <f t="shared" si="143"/>
        <v>2016NE000297</v>
      </c>
      <c r="T1070" s="415" t="str">
        <f t="shared" si="144"/>
        <v>PAGAMENTO PARA VIABILIZAR REPASSE DE RECURSOS FEM II/2014 REF.A 3ª PARCELA AO MUNICIPIO DE ITAPISSUMA/PE PAVIMENTAÇÃO DE RUAS NO MUNICIPIO.ATRAVES DA CI Nº 297/16 SEAM</v>
      </c>
      <c r="V1070" s="75" t="b">
        <f>A1070='[1]FEM 2'!C1070</f>
        <v>1</v>
      </c>
    </row>
    <row r="1071" spans="1:22" ht="54" customHeight="1" x14ac:dyDescent="0.35">
      <c r="A1071" s="366" t="s">
        <v>8014</v>
      </c>
      <c r="B1071" s="367">
        <v>42570</v>
      </c>
      <c r="C1071" s="366">
        <v>12</v>
      </c>
      <c r="D1071" s="366" t="s">
        <v>1394</v>
      </c>
      <c r="E1071" s="366" t="s">
        <v>8015</v>
      </c>
      <c r="F1071" s="366" t="s">
        <v>2989</v>
      </c>
      <c r="G1071" s="366" t="s">
        <v>8012</v>
      </c>
      <c r="H1071" s="366" t="s">
        <v>2241</v>
      </c>
      <c r="I1071" s="366" t="s">
        <v>1104</v>
      </c>
      <c r="J1071" s="366" t="s">
        <v>3801</v>
      </c>
      <c r="K1071" s="368">
        <v>40062.18</v>
      </c>
      <c r="L1071" s="369" t="s">
        <v>3634</v>
      </c>
      <c r="M1071" s="369" t="s">
        <v>8016</v>
      </c>
      <c r="O1071" s="201" t="s">
        <v>4665</v>
      </c>
      <c r="P1071" s="412">
        <f t="shared" si="140"/>
        <v>40062.18</v>
      </c>
      <c r="Q1071" s="413">
        <f t="shared" si="141"/>
        <v>42570</v>
      </c>
      <c r="R1071" s="414" t="str">
        <f t="shared" si="142"/>
        <v>2016OB000483</v>
      </c>
      <c r="S1071" s="414" t="str">
        <f t="shared" si="143"/>
        <v>2016NE000297</v>
      </c>
      <c r="T1071" s="415" t="str">
        <f t="shared" si="144"/>
        <v>PAGAMENTO PARA VIABILIZAR REPASSE DE RECURSOS FEM II/2014 REF.A 3ª PARCELA AO MUNICIPIO DE ITAPISSUMA/PE.CONSTRUÇÃO DO PORTICO DE ENTRADA DA CIDADE.ATRAVES DA CI Nº 297/16 SEAM</v>
      </c>
      <c r="V1071" s="75" t="b">
        <f>A1071='[1]FEM 2'!C1071</f>
        <v>1</v>
      </c>
    </row>
    <row r="1072" spans="1:22" ht="54" customHeight="1" x14ac:dyDescent="0.35">
      <c r="A1072" s="366" t="s">
        <v>8017</v>
      </c>
      <c r="B1072" s="367">
        <v>42570</v>
      </c>
      <c r="C1072" s="366">
        <v>11</v>
      </c>
      <c r="D1072" s="366" t="s">
        <v>1394</v>
      </c>
      <c r="E1072" s="366" t="s">
        <v>8018</v>
      </c>
      <c r="F1072" s="366" t="s">
        <v>2989</v>
      </c>
      <c r="G1072" s="366" t="s">
        <v>8019</v>
      </c>
      <c r="H1072" s="366" t="s">
        <v>1595</v>
      </c>
      <c r="I1072" s="366" t="s">
        <v>920</v>
      </c>
      <c r="J1072" s="366" t="s">
        <v>1596</v>
      </c>
      <c r="K1072" s="368">
        <v>79422.320000000007</v>
      </c>
      <c r="L1072" s="369" t="s">
        <v>3634</v>
      </c>
      <c r="M1072" s="369" t="s">
        <v>8020</v>
      </c>
      <c r="O1072" s="201" t="s">
        <v>4665</v>
      </c>
      <c r="P1072" s="412">
        <f t="shared" si="140"/>
        <v>79422.320000000007</v>
      </c>
      <c r="Q1072" s="413">
        <f t="shared" si="141"/>
        <v>42570</v>
      </c>
      <c r="R1072" s="414" t="str">
        <f t="shared" si="142"/>
        <v>2016OB000484</v>
      </c>
      <c r="S1072" s="414" t="str">
        <f t="shared" si="143"/>
        <v>2016NE000298</v>
      </c>
      <c r="T1072" s="415" t="str">
        <f t="shared" si="144"/>
        <v>PAGAMENTO PARA VIABILIZAR REPASSE DE RECURSOS FEM II/2014 REF.A 3ª PARCELA AO MUNICIPIO DE BOM JARDIM/PE.PAVIMENTAÇÃO, SINALIZAÇÃO,DRENAGEM DA RUA JATOBÁ,RUA ROBERTO LEONARDO DE OLIVEIRA E DEMAIS RUAS.ATRAVÉS DA CI Nº 297/16 SEAM</v>
      </c>
      <c r="V1072" s="75" t="b">
        <f>A1072='[1]FEM 2'!C1072</f>
        <v>1</v>
      </c>
    </row>
    <row r="1073" spans="1:22" ht="54" customHeight="1" x14ac:dyDescent="0.35">
      <c r="A1073" s="366" t="s">
        <v>8021</v>
      </c>
      <c r="B1073" s="367">
        <v>42570</v>
      </c>
      <c r="C1073" s="366">
        <v>12</v>
      </c>
      <c r="D1073" s="366" t="s">
        <v>1394</v>
      </c>
      <c r="E1073" s="366" t="s">
        <v>8022</v>
      </c>
      <c r="F1073" s="366" t="s">
        <v>2989</v>
      </c>
      <c r="G1073" s="366" t="s">
        <v>7673</v>
      </c>
      <c r="H1073" s="366" t="s">
        <v>1420</v>
      </c>
      <c r="I1073" s="366" t="s">
        <v>881</v>
      </c>
      <c r="J1073" s="366" t="s">
        <v>3808</v>
      </c>
      <c r="K1073" s="368">
        <v>115987</v>
      </c>
      <c r="L1073" s="369" t="s">
        <v>3634</v>
      </c>
      <c r="M1073" s="369" t="s">
        <v>8023</v>
      </c>
      <c r="O1073" s="201" t="s">
        <v>4665</v>
      </c>
      <c r="P1073" s="412">
        <f t="shared" si="140"/>
        <v>115987</v>
      </c>
      <c r="Q1073" s="413">
        <f t="shared" si="141"/>
        <v>42570</v>
      </c>
      <c r="R1073" s="414" t="str">
        <f t="shared" si="142"/>
        <v>2016OB000485</v>
      </c>
      <c r="S1073" s="414" t="str">
        <f t="shared" si="143"/>
        <v>2016NE000235</v>
      </c>
      <c r="T1073" s="415" t="str">
        <f t="shared" si="144"/>
        <v>PAGAMENTO PARA VIABILIZAR REPASSE DE RECURSOS FEM II/2014 REF.A 3ª PARCELA AO MUNICIPIO DE ARCOVERDE/PE.REFORMA DA PRAÇA PREDIDENTE KENNEDY.ATRAVÉS DA CI Nº 297/2016 SEAM</v>
      </c>
      <c r="V1073" s="75" t="b">
        <f>A1073='[1]FEM 2'!C1073</f>
        <v>1</v>
      </c>
    </row>
    <row r="1074" spans="1:22" ht="54" customHeight="1" x14ac:dyDescent="0.35">
      <c r="A1074" s="366" t="s">
        <v>8024</v>
      </c>
      <c r="B1074" s="367">
        <v>42570</v>
      </c>
      <c r="C1074" s="366">
        <v>12</v>
      </c>
      <c r="D1074" s="366" t="s">
        <v>1394</v>
      </c>
      <c r="E1074" s="366" t="s">
        <v>8025</v>
      </c>
      <c r="F1074" s="366" t="s">
        <v>2989</v>
      </c>
      <c r="G1074" s="366" t="s">
        <v>8026</v>
      </c>
      <c r="H1074" s="366" t="s">
        <v>2852</v>
      </c>
      <c r="I1074" s="366" t="s">
        <v>1358</v>
      </c>
      <c r="J1074" s="366" t="s">
        <v>2853</v>
      </c>
      <c r="K1074" s="368">
        <v>14022.42</v>
      </c>
      <c r="L1074" s="369" t="s">
        <v>3663</v>
      </c>
      <c r="M1074" s="369" t="s">
        <v>8027</v>
      </c>
      <c r="O1074" s="201" t="s">
        <v>4665</v>
      </c>
      <c r="P1074" s="412">
        <f t="shared" si="140"/>
        <v>14022.42</v>
      </c>
      <c r="Q1074" s="413">
        <f t="shared" si="141"/>
        <v>42570</v>
      </c>
      <c r="R1074" s="414" t="str">
        <f t="shared" si="142"/>
        <v>2016OB000488</v>
      </c>
      <c r="S1074" s="414" t="str">
        <f t="shared" si="143"/>
        <v>2016NE000292</v>
      </c>
      <c r="T1074" s="415" t="str">
        <f t="shared" si="144"/>
        <v>PAGAMENTO P/VIABILIZAR REPASSE DE RECURSOS FEM II/2014 AO MUNICIPIO DE VERDEJANTE /PE.REF. A 4ª PARCELA.DRENAGEM SUPERFICIAL DE ÁGUAS PLUVIAIS E PAVIMENTAÇÃO DE VIAS.ATRAVÉS DA CI Nº 297/2016 SEAM</v>
      </c>
      <c r="V1074" s="75" t="b">
        <f>A1074='[1]FEM 2'!C1074</f>
        <v>1</v>
      </c>
    </row>
    <row r="1075" spans="1:22" ht="54" customHeight="1" x14ac:dyDescent="0.35">
      <c r="A1075" s="366" t="s">
        <v>8028</v>
      </c>
      <c r="B1075" s="367">
        <v>42570</v>
      </c>
      <c r="C1075" s="366">
        <v>12</v>
      </c>
      <c r="D1075" s="366" t="s">
        <v>1394</v>
      </c>
      <c r="E1075" s="366" t="s">
        <v>8029</v>
      </c>
      <c r="F1075" s="366" t="s">
        <v>2989</v>
      </c>
      <c r="G1075" s="366" t="s">
        <v>7673</v>
      </c>
      <c r="H1075" s="366" t="s">
        <v>1420</v>
      </c>
      <c r="I1075" s="366" t="s">
        <v>881</v>
      </c>
      <c r="J1075" s="366" t="s">
        <v>3808</v>
      </c>
      <c r="K1075" s="368">
        <v>115987.01</v>
      </c>
      <c r="L1075" s="369" t="s">
        <v>3663</v>
      </c>
      <c r="M1075" s="369" t="s">
        <v>8030</v>
      </c>
      <c r="O1075" s="201" t="s">
        <v>4665</v>
      </c>
      <c r="P1075" s="412">
        <f t="shared" si="140"/>
        <v>115987.01</v>
      </c>
      <c r="Q1075" s="413">
        <f t="shared" si="141"/>
        <v>42570</v>
      </c>
      <c r="R1075" s="414" t="str">
        <f t="shared" si="142"/>
        <v>2016OB000489</v>
      </c>
      <c r="S1075" s="414" t="str">
        <f t="shared" si="143"/>
        <v>2016NE000235</v>
      </c>
      <c r="T1075" s="415" t="str">
        <f t="shared" si="144"/>
        <v>PAGAMENTO P/VIABILIZAR REPASSE DE RECURSOS FEM II/2014 AO MUNICIPIO DE ARCOVERDE/PE.REF. A 4ª REFORMA DA PRAÇA PRESIDENTE KENNEDY.ATRAVÉS DA CI Nº 297/16 SEAM</v>
      </c>
      <c r="V1075" s="75" t="b">
        <f>A1075='[1]FEM 2'!C1075</f>
        <v>1</v>
      </c>
    </row>
    <row r="1076" spans="1:22" ht="54" customHeight="1" x14ac:dyDescent="0.35">
      <c r="A1076" s="366" t="s">
        <v>8031</v>
      </c>
      <c r="B1076" s="367">
        <v>42570</v>
      </c>
      <c r="C1076" s="366">
        <v>11</v>
      </c>
      <c r="D1076" s="366" t="s">
        <v>1394</v>
      </c>
      <c r="E1076" s="366" t="s">
        <v>8032</v>
      </c>
      <c r="F1076" s="366" t="s">
        <v>2989</v>
      </c>
      <c r="G1076" s="366" t="s">
        <v>4786</v>
      </c>
      <c r="H1076" s="366" t="s">
        <v>2678</v>
      </c>
      <c r="I1076" s="366" t="s">
        <v>1297</v>
      </c>
      <c r="J1076" s="366" t="s">
        <v>2679</v>
      </c>
      <c r="K1076" s="368">
        <v>241489.29</v>
      </c>
      <c r="L1076" s="369" t="s">
        <v>3663</v>
      </c>
      <c r="M1076" s="369" t="s">
        <v>8033</v>
      </c>
      <c r="O1076" s="201" t="s">
        <v>4665</v>
      </c>
      <c r="P1076" s="412">
        <f t="shared" si="140"/>
        <v>241489.29</v>
      </c>
      <c r="Q1076" s="413">
        <f t="shared" si="141"/>
        <v>42570</v>
      </c>
      <c r="R1076" s="414" t="str">
        <f t="shared" si="142"/>
        <v>2016OB000490</v>
      </c>
      <c r="S1076" s="414" t="str">
        <f t="shared" si="143"/>
        <v>2016NE000011</v>
      </c>
      <c r="T1076" s="415" t="str">
        <f t="shared" si="144"/>
        <v>PAGAMENTO PARA VIABILIZAR REPASSE DE RECURSOS FEM II-2014.AO MUNICIPIO DE SÃO JOSÉ BELMONTE/PE REF.A 4ª PARCELA.CONSTRUÇÃO DE UNIDADE MISTA EM SÃO JOSÉ DO BELMONTE.ATRAVÉS DA CI Nº 297/2016 SEAM</v>
      </c>
      <c r="V1076" s="75" t="b">
        <f>A1076='[1]FEM 2'!C1076</f>
        <v>1</v>
      </c>
    </row>
    <row r="1077" spans="1:22" ht="54" customHeight="1" x14ac:dyDescent="0.35">
      <c r="A1077" s="366" t="s">
        <v>8034</v>
      </c>
      <c r="B1077" s="367">
        <v>42570</v>
      </c>
      <c r="C1077" s="366">
        <v>11</v>
      </c>
      <c r="D1077" s="366" t="s">
        <v>1394</v>
      </c>
      <c r="E1077" s="366" t="s">
        <v>8035</v>
      </c>
      <c r="F1077" s="366" t="s">
        <v>2989</v>
      </c>
      <c r="G1077" s="366" t="s">
        <v>8036</v>
      </c>
      <c r="H1077" s="366" t="s">
        <v>1809</v>
      </c>
      <c r="I1077" s="366" t="s">
        <v>871</v>
      </c>
      <c r="J1077" s="366" t="s">
        <v>1810</v>
      </c>
      <c r="K1077" s="368">
        <v>9489.9500000000007</v>
      </c>
      <c r="L1077" s="369" t="s">
        <v>3663</v>
      </c>
      <c r="M1077" s="369" t="s">
        <v>8037</v>
      </c>
      <c r="O1077" s="201" t="s">
        <v>4665</v>
      </c>
      <c r="P1077" s="412">
        <f t="shared" si="140"/>
        <v>9489.9500000000007</v>
      </c>
      <c r="Q1077" s="413">
        <f t="shared" si="141"/>
        <v>42570</v>
      </c>
      <c r="R1077" s="414" t="str">
        <f t="shared" si="142"/>
        <v>2016OB000491</v>
      </c>
      <c r="S1077" s="414" t="str">
        <f t="shared" si="143"/>
        <v>2016NE000201</v>
      </c>
      <c r="T1077" s="415" t="str">
        <f t="shared" si="144"/>
        <v>PAGAMENTO P/VIABILIZAR REPASSE DE RECURSOS FEM II-2014.AO MUNICIPIO DE AMARAJI/PE REF.A 4ª PARCELA.CONSTRUÇÃO DO MURO DA GARAGEM MUNICIPAL.ATRAVÉS DA CI Nº297/16 SEAM</v>
      </c>
      <c r="V1077" s="75" t="b">
        <f>A1077='[1]FEM 2'!C1077</f>
        <v>1</v>
      </c>
    </row>
    <row r="1078" spans="1:22" ht="54" customHeight="1" x14ac:dyDescent="0.35">
      <c r="A1078" s="366" t="s">
        <v>8038</v>
      </c>
      <c r="B1078" s="367">
        <v>42570</v>
      </c>
      <c r="C1078" s="366">
        <v>11</v>
      </c>
      <c r="D1078" s="366" t="s">
        <v>1394</v>
      </c>
      <c r="E1078" s="366" t="s">
        <v>8039</v>
      </c>
      <c r="F1078" s="366" t="s">
        <v>3005</v>
      </c>
      <c r="G1078" s="366" t="s">
        <v>7130</v>
      </c>
      <c r="H1078" s="366" t="s">
        <v>3123</v>
      </c>
      <c r="I1078" s="366" t="s">
        <v>946</v>
      </c>
      <c r="J1078" s="366" t="s">
        <v>3124</v>
      </c>
      <c r="K1078" s="368">
        <v>15032.37</v>
      </c>
      <c r="L1078" s="369" t="s">
        <v>3663</v>
      </c>
      <c r="M1078" s="369" t="s">
        <v>8040</v>
      </c>
      <c r="O1078" s="201" t="s">
        <v>4665</v>
      </c>
      <c r="P1078" s="412">
        <f t="shared" si="140"/>
        <v>15032.37</v>
      </c>
      <c r="Q1078" s="413">
        <f t="shared" si="141"/>
        <v>42570</v>
      </c>
      <c r="R1078" s="414" t="str">
        <f t="shared" si="142"/>
        <v>2016OB000492</v>
      </c>
      <c r="S1078" s="414" t="str">
        <f t="shared" si="143"/>
        <v>2016NE000121</v>
      </c>
      <c r="T1078" s="415" t="str">
        <f t="shared" si="144"/>
        <v>PAGAMENTO PARA VIABILIZAR REPASSE DE RECURSOS FEM II-2014.AO MUNICIPIO DE CAETÉS/PEREF.A 4ª PARCELA.REFORMA E AMPLIAÇÃO DO MERCADO DE CARNES.</v>
      </c>
      <c r="V1078" s="75" t="b">
        <f>A1078='[1]FEM 2'!C1078</f>
        <v>1</v>
      </c>
    </row>
    <row r="1079" spans="1:22" ht="54" customHeight="1" x14ac:dyDescent="0.35">
      <c r="A1079" s="366" t="s">
        <v>8041</v>
      </c>
      <c r="B1079" s="367">
        <v>42570</v>
      </c>
      <c r="C1079" s="366">
        <v>11</v>
      </c>
      <c r="D1079" s="366" t="s">
        <v>1394</v>
      </c>
      <c r="E1079" s="366" t="s">
        <v>8042</v>
      </c>
      <c r="F1079" s="366" t="s">
        <v>3005</v>
      </c>
      <c r="G1079" s="366" t="s">
        <v>7553</v>
      </c>
      <c r="H1079" s="366" t="s">
        <v>1797</v>
      </c>
      <c r="I1079" s="366" t="s">
        <v>864</v>
      </c>
      <c r="J1079" s="366" t="s">
        <v>1798</v>
      </c>
      <c r="K1079" s="368">
        <v>75527.259999999995</v>
      </c>
      <c r="L1079" s="369" t="s">
        <v>3663</v>
      </c>
      <c r="M1079" s="369" t="s">
        <v>8043</v>
      </c>
      <c r="O1079" s="201" t="s">
        <v>4665</v>
      </c>
      <c r="P1079" s="412">
        <f t="shared" si="140"/>
        <v>75527.259999999995</v>
      </c>
      <c r="Q1079" s="413">
        <f t="shared" si="141"/>
        <v>42570</v>
      </c>
      <c r="R1079" s="414" t="str">
        <f t="shared" si="142"/>
        <v>2016OB000493</v>
      </c>
      <c r="S1079" s="414" t="str">
        <f t="shared" si="143"/>
        <v>2016NE000182</v>
      </c>
      <c r="T1079" s="415" t="str">
        <f t="shared" si="144"/>
        <v>PAGAMENTO P/VIABILIZAR REPASSE DE RECURSOS II/2014 AO MUNICIPIO DE ALTINHO/PE REF. A 4ª PARCELA.PAVIMENTAÇÃO EM PARALELEPIPEDO DE DIVERSAS RUAS.CI N 1297/2016 SEAM.</v>
      </c>
      <c r="V1079" s="75" t="b">
        <f>A1079='[1]FEM 2'!C1079</f>
        <v>1</v>
      </c>
    </row>
    <row r="1080" spans="1:22" ht="54" customHeight="1" x14ac:dyDescent="0.35">
      <c r="A1080" s="366" t="s">
        <v>8044</v>
      </c>
      <c r="B1080" s="367">
        <v>42570</v>
      </c>
      <c r="C1080" s="366">
        <v>11</v>
      </c>
      <c r="D1080" s="366" t="s">
        <v>1394</v>
      </c>
      <c r="E1080" s="366" t="s">
        <v>8045</v>
      </c>
      <c r="F1080" s="366" t="s">
        <v>3005</v>
      </c>
      <c r="G1080" s="366" t="s">
        <v>7553</v>
      </c>
      <c r="H1080" s="366" t="s">
        <v>1797</v>
      </c>
      <c r="I1080" s="366" t="s">
        <v>867</v>
      </c>
      <c r="J1080" s="366" t="s">
        <v>1798</v>
      </c>
      <c r="K1080" s="368">
        <v>32727.439999999999</v>
      </c>
      <c r="L1080" s="369" t="s">
        <v>3663</v>
      </c>
      <c r="M1080" s="369" t="s">
        <v>8046</v>
      </c>
      <c r="O1080" s="201" t="s">
        <v>4665</v>
      </c>
      <c r="P1080" s="412">
        <f t="shared" si="140"/>
        <v>32727.439999999999</v>
      </c>
      <c r="Q1080" s="413">
        <f t="shared" si="141"/>
        <v>42570</v>
      </c>
      <c r="R1080" s="414" t="str">
        <f t="shared" si="142"/>
        <v>2016OB000494</v>
      </c>
      <c r="S1080" s="414" t="str">
        <f t="shared" si="143"/>
        <v>2016NE000182</v>
      </c>
      <c r="T1080" s="415" t="str">
        <f t="shared" si="144"/>
        <v>PAGAMENTO P/VIABILIZAR REPASSE DE RECURSOS II/2014 AO MUNICIPIO DE ALTINHO/PE REF. A 4ª PARCELA.REFORMA E REVITALIZAÇÃO DA PRAÇA DR.JOSÉ FERREIRA DE LIMA.ATRAVÉS DA CI Nº 1297/2016 SEAM</v>
      </c>
      <c r="V1080" s="75" t="b">
        <f>A1080='[1]FEM 2'!C1080</f>
        <v>1</v>
      </c>
    </row>
    <row r="1081" spans="1:22" ht="54" customHeight="1" x14ac:dyDescent="0.35">
      <c r="A1081" s="513" t="s">
        <v>8130</v>
      </c>
      <c r="B1081" s="514">
        <v>42590</v>
      </c>
      <c r="C1081" s="515">
        <v>11</v>
      </c>
      <c r="D1081" s="515" t="s">
        <v>1394</v>
      </c>
      <c r="E1081" s="515" t="s">
        <v>8131</v>
      </c>
      <c r="F1081" s="515" t="s">
        <v>3049</v>
      </c>
      <c r="G1081" s="515" t="s">
        <v>8132</v>
      </c>
      <c r="H1081" s="515" t="s">
        <v>1922</v>
      </c>
      <c r="I1081" s="515" t="s">
        <v>1023</v>
      </c>
      <c r="J1081" s="515" t="s">
        <v>3607</v>
      </c>
      <c r="K1081" s="516">
        <v>12506.93</v>
      </c>
      <c r="L1081" s="517" t="s">
        <v>3634</v>
      </c>
      <c r="M1081" s="517" t="s">
        <v>8133</v>
      </c>
      <c r="O1081" s="201" t="s">
        <v>4665</v>
      </c>
      <c r="P1081" s="498">
        <f>K1081</f>
        <v>12506.93</v>
      </c>
      <c r="Q1081" s="499">
        <f>B1081</f>
        <v>42590</v>
      </c>
      <c r="R1081" s="500" t="str">
        <f>A1081</f>
        <v>2016OB000505</v>
      </c>
      <c r="S1081" s="500" t="str">
        <f>G1081</f>
        <v>2016NE000307</v>
      </c>
      <c r="T1081" s="501" t="str">
        <f>M1081</f>
        <v>PAGAMENTO PARA VIABILZAR REPASSE DE RECURSOS FEM II/2014.REF.A 3ª PARCELA ATRAVÉS DA CI Nº 310/2016. SEAM AO MUNICIPIO DE FEIRA NOVA/PE.REVITALIZAÇÃO DO TREVO DA ENTRADA DA CIDADE.</v>
      </c>
      <c r="V1081" s="75" t="b">
        <f>A1081='[1]FEM 2'!C1081</f>
        <v>1</v>
      </c>
    </row>
    <row r="1082" spans="1:22" ht="54" customHeight="1" x14ac:dyDescent="0.35">
      <c r="A1082" s="513" t="s">
        <v>8163</v>
      </c>
      <c r="B1082" s="514">
        <v>42592</v>
      </c>
      <c r="C1082" s="515">
        <v>12</v>
      </c>
      <c r="D1082" s="515" t="s">
        <v>1394</v>
      </c>
      <c r="E1082" s="515" t="s">
        <v>8164</v>
      </c>
      <c r="F1082" s="515" t="s">
        <v>3121</v>
      </c>
      <c r="G1082" s="515" t="s">
        <v>4783</v>
      </c>
      <c r="H1082" s="515" t="s">
        <v>2496</v>
      </c>
      <c r="I1082" s="515" t="s">
        <v>8165</v>
      </c>
      <c r="J1082" s="515" t="s">
        <v>2497</v>
      </c>
      <c r="K1082" s="516">
        <v>25030.22</v>
      </c>
      <c r="L1082" s="517" t="s">
        <v>3634</v>
      </c>
      <c r="M1082" s="517" t="s">
        <v>8166</v>
      </c>
      <c r="O1082" s="201" t="s">
        <v>4665</v>
      </c>
      <c r="P1082" s="498">
        <f>K1082</f>
        <v>25030.22</v>
      </c>
      <c r="Q1082" s="499">
        <f>B1082</f>
        <v>42592</v>
      </c>
      <c r="R1082" s="500" t="str">
        <f>A1082</f>
        <v>2016OB000510</v>
      </c>
      <c r="S1082" s="500" t="str">
        <f>G1082</f>
        <v>2016NE000023</v>
      </c>
      <c r="T1082" s="501" t="str">
        <f>M1082</f>
        <v>PAGAMENTO PARA VIABILIZAR REPASSE DE RECURSOS FEM II/2014, ATRAVÉS DA CI Nº 137/2016 - SGTG/FEM AO MUNICIPIO DE SANTA MARIA DA BOA VISTA/PE.REF.A 3ª PARCELA.REDE DE ABASTECIMENTO DE ÁGUA.</v>
      </c>
      <c r="V1082" s="75" t="b">
        <f>A1082='[1]FEM 2'!C1082</f>
        <v>1</v>
      </c>
    </row>
    <row r="1083" spans="1:22" ht="54" customHeight="1" x14ac:dyDescent="0.35">
      <c r="A1083" s="513" t="s">
        <v>8167</v>
      </c>
      <c r="B1083" s="514">
        <v>42600</v>
      </c>
      <c r="C1083" s="515">
        <v>11</v>
      </c>
      <c r="D1083" s="515" t="s">
        <v>1394</v>
      </c>
      <c r="E1083" s="515" t="s">
        <v>8168</v>
      </c>
      <c r="F1083" s="515" t="s">
        <v>3149</v>
      </c>
      <c r="G1083" s="515" t="s">
        <v>8169</v>
      </c>
      <c r="H1083" s="515" t="s">
        <v>3192</v>
      </c>
      <c r="I1083" s="515" t="s">
        <v>8170</v>
      </c>
      <c r="J1083" s="515" t="s">
        <v>3193</v>
      </c>
      <c r="K1083" s="516">
        <v>241469.46</v>
      </c>
      <c r="L1083" s="517" t="s">
        <v>3634</v>
      </c>
      <c r="M1083" s="517" t="s">
        <v>8171</v>
      </c>
      <c r="O1083" s="201" t="s">
        <v>4665</v>
      </c>
      <c r="P1083" s="498">
        <f>K1083</f>
        <v>241469.46</v>
      </c>
      <c r="Q1083" s="499">
        <f>B1083</f>
        <v>42600</v>
      </c>
      <c r="R1083" s="500" t="str">
        <f>A1083</f>
        <v>2016OB000512</v>
      </c>
      <c r="S1083" s="500" t="str">
        <f>G1083</f>
        <v>2016NE000310</v>
      </c>
      <c r="T1083" s="501" t="str">
        <f>M1083</f>
        <v>PAGAMENTO PARA VIABILIZAR  REPASSE DE RECURSOS FEM II/2014,REF.A 3ª PARCELA.PAVIMENTAÇÃO EM PARALELEPÍPEDOS GRANÍTICOS NA SEDE DO MUNICÍPIO.CONFORME CI Nº 327/2016.SEAM</v>
      </c>
      <c r="V1083" s="75" t="b">
        <f>A1083='[1]FEM 2'!C1083</f>
        <v>1</v>
      </c>
    </row>
    <row r="1084" spans="1:22" s="201" customFormat="1" ht="54" customHeight="1" x14ac:dyDescent="0.35">
      <c r="A1084" s="539" t="s">
        <v>8238</v>
      </c>
      <c r="B1084" s="540">
        <v>42611</v>
      </c>
      <c r="C1084" s="541">
        <v>11</v>
      </c>
      <c r="D1084" s="542" t="s">
        <v>1394</v>
      </c>
      <c r="E1084" s="541" t="s">
        <v>8239</v>
      </c>
      <c r="F1084" s="541" t="s">
        <v>8240</v>
      </c>
      <c r="G1084" s="541" t="s">
        <v>8241</v>
      </c>
      <c r="H1084" s="541" t="s">
        <v>3198</v>
      </c>
      <c r="I1084" s="541" t="s">
        <v>1098</v>
      </c>
      <c r="J1084" s="541" t="s">
        <v>3199</v>
      </c>
      <c r="K1084" s="543">
        <v>203839.18</v>
      </c>
      <c r="L1084" s="544" t="s">
        <v>3634</v>
      </c>
      <c r="M1084" s="544" t="s">
        <v>8242</v>
      </c>
      <c r="O1084" s="545" t="s">
        <v>4665</v>
      </c>
      <c r="P1084" s="546">
        <f>K1084</f>
        <v>203839.18</v>
      </c>
      <c r="Q1084" s="547">
        <f>B1084</f>
        <v>42611</v>
      </c>
      <c r="R1084" s="548" t="str">
        <f>A1084</f>
        <v>2016OB000520</v>
      </c>
      <c r="S1084" s="548" t="str">
        <f>G1084</f>
        <v>2016NE000313</v>
      </c>
      <c r="T1084" s="549" t="str">
        <f>M1084</f>
        <v>PAGAMENTO REF. AS DESPESAS PARA VIABILIZAR REPASSE DE RECURSOS FEM II/2014 AO MUNICIPIO DE ITAÍBA/PE.REF.A 3ª PARCELA ,CONFORME DECRETO Nº 40.651 DE 24/04/2014.PAVIMENTAÇÃO E VIAS NA ZONA RURAL DO MUNICIPIO DE ITAÍBA,ATRAVÉS DA CI Nº 142/2016 SGTG-FEM</v>
      </c>
      <c r="V1084" s="75" t="b">
        <f>A1084='[1]FEM 2'!C1084</f>
        <v>1</v>
      </c>
    </row>
    <row r="1085" spans="1:22" ht="54" customHeight="1" x14ac:dyDescent="0.35">
      <c r="A1085" s="366" t="s">
        <v>8283</v>
      </c>
      <c r="B1085" s="367">
        <v>42627</v>
      </c>
      <c r="C1085" s="366">
        <v>11</v>
      </c>
      <c r="D1085" s="366" t="s">
        <v>1394</v>
      </c>
      <c r="E1085" s="366" t="s">
        <v>8284</v>
      </c>
      <c r="F1085" s="366" t="s">
        <v>3183</v>
      </c>
      <c r="G1085" s="366" t="s">
        <v>8285</v>
      </c>
      <c r="H1085" s="366" t="s">
        <v>1481</v>
      </c>
      <c r="I1085" s="366" t="s">
        <v>903</v>
      </c>
      <c r="J1085" s="366" t="s">
        <v>1482</v>
      </c>
      <c r="K1085" s="368">
        <v>59079.13</v>
      </c>
      <c r="L1085" s="369" t="s">
        <v>3634</v>
      </c>
      <c r="M1085" s="369" t="s">
        <v>8286</v>
      </c>
      <c r="O1085" s="545" t="s">
        <v>4665</v>
      </c>
      <c r="P1085" s="546">
        <f t="shared" ref="P1085:P1098" si="145">K1085</f>
        <v>59079.13</v>
      </c>
      <c r="Q1085" s="547">
        <f t="shared" ref="Q1085:Q1098" si="146">B1085</f>
        <v>42627</v>
      </c>
      <c r="R1085" s="548" t="str">
        <f t="shared" ref="R1085:R1098" si="147">A1085</f>
        <v>2016OB000527</v>
      </c>
      <c r="S1085" s="548" t="str">
        <f t="shared" ref="S1085:S1098" si="148">G1085</f>
        <v>2016NE000314</v>
      </c>
      <c r="T1085" s="549" t="str">
        <f t="shared" ref="T1085:T1098" si="149">M1085</f>
        <v>PAGAMENTO P/ VIABILIZAR REPASSE DE RECURSO DO FEMII/2014, AO MUNICÍPIO DE BELO JARDIM-PE,PLANO:PAVIMENTAÇÃO DE VIAS EM PARALELEPÍPEDOS GRANÍTICOS NOS POVOADOS XUCURU E SERRA DOS VENTOS, REFERENTE A 3º PARCELA, CONFORME LEI Nº 15.335 DE 25/06/2014,CI Nº344/2016-SEAM E CI Nº144/2016-SGTG/FEM.</v>
      </c>
      <c r="V1085" s="75" t="b">
        <f>A1085='[1]FEM 2'!C1085</f>
        <v>1</v>
      </c>
    </row>
    <row r="1086" spans="1:22" ht="54" customHeight="1" x14ac:dyDescent="0.35">
      <c r="A1086" s="366" t="s">
        <v>8287</v>
      </c>
      <c r="B1086" s="367">
        <v>42627</v>
      </c>
      <c r="C1086" s="366">
        <v>11</v>
      </c>
      <c r="D1086" s="366" t="s">
        <v>1394</v>
      </c>
      <c r="E1086" s="366" t="s">
        <v>8288</v>
      </c>
      <c r="F1086" s="366" t="s">
        <v>3183</v>
      </c>
      <c r="G1086" s="366" t="s">
        <v>8285</v>
      </c>
      <c r="H1086" s="366" t="s">
        <v>1481</v>
      </c>
      <c r="I1086" s="366" t="s">
        <v>903</v>
      </c>
      <c r="J1086" s="366" t="s">
        <v>1482</v>
      </c>
      <c r="K1086" s="368">
        <v>56433.82</v>
      </c>
      <c r="L1086" s="369" t="s">
        <v>3663</v>
      </c>
      <c r="M1086" s="369" t="s">
        <v>8289</v>
      </c>
      <c r="O1086" s="545" t="s">
        <v>4665</v>
      </c>
      <c r="P1086" s="546">
        <f t="shared" si="145"/>
        <v>56433.82</v>
      </c>
      <c r="Q1086" s="547">
        <f t="shared" si="146"/>
        <v>42627</v>
      </c>
      <c r="R1086" s="548" t="str">
        <f t="shared" si="147"/>
        <v>2016OB000528</v>
      </c>
      <c r="S1086" s="548" t="str">
        <f t="shared" si="148"/>
        <v>2016NE000314</v>
      </c>
      <c r="T1086" s="549" t="str">
        <f t="shared" si="149"/>
        <v>PAGAMENTO P/ VIABILIZAR REPASSE DE RECURSO DO FEMII/2014, AO MUNICÍPIO DE BELO JARDIM-PE,PLANO:PAVIMENTAÇÃO DE VIAS EM PARALELEPÍPEDOS GRANÍTICOS NOS POVOADOS XUCURU E SERRA DOS VENTOS, REFERENTE A 4º PARCELA,CONFORME LEI Nº 15.335 DE 25/06/2014,CI Nº344/2016-SEAM E CI Nº144/2016-SGTG/FEM.</v>
      </c>
      <c r="V1086" s="75" t="b">
        <f>A1086='[1]FEM 2'!C1086</f>
        <v>1</v>
      </c>
    </row>
    <row r="1087" spans="1:22" ht="54" customHeight="1" x14ac:dyDescent="0.35">
      <c r="A1087" s="366" t="s">
        <v>8290</v>
      </c>
      <c r="B1087" s="367">
        <v>42627</v>
      </c>
      <c r="C1087" s="366">
        <v>11</v>
      </c>
      <c r="D1087" s="366" t="s">
        <v>1394</v>
      </c>
      <c r="E1087" s="366" t="s">
        <v>8291</v>
      </c>
      <c r="F1087" s="366" t="s">
        <v>3183</v>
      </c>
      <c r="G1087" s="366" t="s">
        <v>8285</v>
      </c>
      <c r="H1087" s="366" t="s">
        <v>1481</v>
      </c>
      <c r="I1087" s="366" t="s">
        <v>900</v>
      </c>
      <c r="J1087" s="366" t="s">
        <v>1482</v>
      </c>
      <c r="K1087" s="368">
        <v>98488.52</v>
      </c>
      <c r="L1087" s="369" t="s">
        <v>3634</v>
      </c>
      <c r="M1087" s="369" t="s">
        <v>8292</v>
      </c>
      <c r="O1087" s="545" t="s">
        <v>4665</v>
      </c>
      <c r="P1087" s="546">
        <f t="shared" si="145"/>
        <v>98488.52</v>
      </c>
      <c r="Q1087" s="547">
        <f t="shared" si="146"/>
        <v>42627</v>
      </c>
      <c r="R1087" s="548" t="str">
        <f t="shared" si="147"/>
        <v>2016OB000529</v>
      </c>
      <c r="S1087" s="548" t="str">
        <f t="shared" si="148"/>
        <v>2016NE000314</v>
      </c>
      <c r="T1087" s="549" t="str">
        <f t="shared" si="149"/>
        <v>PAGAMENTO P/ VIABILIZAR REPASSE DE RECURSO DO FEMII/2014, AO MUNICÍPIO DE BELO JARDIM-PE,PLANO:CONSTRUÇÃO DE PARQUE AMBIENTAL NO MUNICÍPIO,REFERENTE A 3º PARCELA,CONFORME LEI Nº 15.335 DE 25/06/2014,CI Nº344/2016-SEAM E CI Nº144/2016 SGTG/FEM.</v>
      </c>
      <c r="V1087" s="75" t="b">
        <f>A1087='[1]FEM 2'!C1087</f>
        <v>1</v>
      </c>
    </row>
    <row r="1088" spans="1:22" ht="54" customHeight="1" x14ac:dyDescent="0.35">
      <c r="A1088" s="366" t="s">
        <v>8293</v>
      </c>
      <c r="B1088" s="367">
        <v>42627</v>
      </c>
      <c r="C1088" s="366">
        <v>11</v>
      </c>
      <c r="D1088" s="366" t="s">
        <v>1394</v>
      </c>
      <c r="E1088" s="366" t="s">
        <v>8294</v>
      </c>
      <c r="F1088" s="366" t="s">
        <v>3183</v>
      </c>
      <c r="G1088" s="366" t="s">
        <v>8285</v>
      </c>
      <c r="H1088" s="366" t="s">
        <v>1481</v>
      </c>
      <c r="I1088" s="366" t="s">
        <v>899</v>
      </c>
      <c r="J1088" s="366" t="s">
        <v>1482</v>
      </c>
      <c r="K1088" s="368">
        <v>87623.87</v>
      </c>
      <c r="L1088" s="369" t="s">
        <v>3634</v>
      </c>
      <c r="M1088" s="369" t="s">
        <v>8295</v>
      </c>
      <c r="O1088" s="545" t="s">
        <v>4665</v>
      </c>
      <c r="P1088" s="546">
        <f t="shared" si="145"/>
        <v>87623.87</v>
      </c>
      <c r="Q1088" s="547">
        <f t="shared" si="146"/>
        <v>42627</v>
      </c>
      <c r="R1088" s="548" t="str">
        <f t="shared" si="147"/>
        <v>2016OB000530</v>
      </c>
      <c r="S1088" s="548" t="str">
        <f t="shared" si="148"/>
        <v>2016NE000314</v>
      </c>
      <c r="T1088" s="549" t="str">
        <f t="shared" si="149"/>
        <v>PAGAMENTO P/ VIABILIZAR REPASSE DE RECURSO DO FEMII/2014,AO MUNICÍPIO DE BELO JARDIM - PE, PLANO: CAPEAMENTO ASFÁLTICO DE DIVERSAS RUAS,REFERENTE A 3º PARCELA,CONFORME LEI Nº 15.335 DE 25/06/2014,CI Nº344/2016 SEAM E CI Nº144/2016 SGTG/FEM.</v>
      </c>
      <c r="V1088" s="75" t="b">
        <f>A1088='[1]FEM 2'!C1088</f>
        <v>1</v>
      </c>
    </row>
    <row r="1089" spans="1:22" ht="54" customHeight="1" x14ac:dyDescent="0.35">
      <c r="A1089" s="366" t="s">
        <v>8296</v>
      </c>
      <c r="B1089" s="367">
        <v>42627</v>
      </c>
      <c r="C1089" s="366">
        <v>11</v>
      </c>
      <c r="D1089" s="366" t="s">
        <v>1394</v>
      </c>
      <c r="E1089" s="366" t="s">
        <v>8297</v>
      </c>
      <c r="F1089" s="366" t="s">
        <v>3183</v>
      </c>
      <c r="G1089" s="366" t="s">
        <v>8285</v>
      </c>
      <c r="H1089" s="366" t="s">
        <v>1481</v>
      </c>
      <c r="I1089" s="366" t="s">
        <v>899</v>
      </c>
      <c r="J1089" s="366" t="s">
        <v>1482</v>
      </c>
      <c r="K1089" s="368">
        <v>87623.89</v>
      </c>
      <c r="L1089" s="369" t="s">
        <v>3663</v>
      </c>
      <c r="M1089" s="369" t="s">
        <v>8298</v>
      </c>
      <c r="O1089" s="545" t="s">
        <v>4665</v>
      </c>
      <c r="P1089" s="546">
        <f t="shared" si="145"/>
        <v>87623.89</v>
      </c>
      <c r="Q1089" s="547">
        <f t="shared" si="146"/>
        <v>42627</v>
      </c>
      <c r="R1089" s="548" t="str">
        <f t="shared" si="147"/>
        <v>2016OB000531</v>
      </c>
      <c r="S1089" s="548" t="str">
        <f t="shared" si="148"/>
        <v>2016NE000314</v>
      </c>
      <c r="T1089" s="549" t="str">
        <f t="shared" si="149"/>
        <v>PAGAMENTO P/ VIABILIZAR REPASSE DE RECURSO DO FEMII/2014, AO MUNICÍPIO DE BELO JARDIM-PE,PLANO:CAPEAMENTO ASFÁLTICO DE DIVERSAS RUAS, REFERENTE A 4º PARCELA,CONFORME LEI Nº 15.335 DE 25/06/2014,CI Nº344/2016 SEAM E CI Nº144/2016 SGTG/FEM.</v>
      </c>
      <c r="V1089" s="75" t="b">
        <f>A1089='[1]FEM 2'!C1089</f>
        <v>1</v>
      </c>
    </row>
    <row r="1090" spans="1:22" ht="54" customHeight="1" x14ac:dyDescent="0.35">
      <c r="A1090" s="366" t="s">
        <v>8299</v>
      </c>
      <c r="B1090" s="367">
        <v>42627</v>
      </c>
      <c r="C1090" s="366">
        <v>11</v>
      </c>
      <c r="D1090" s="366" t="s">
        <v>1394</v>
      </c>
      <c r="E1090" s="366" t="s">
        <v>8300</v>
      </c>
      <c r="F1090" s="366" t="s">
        <v>3183</v>
      </c>
      <c r="G1090" s="366" t="s">
        <v>8285</v>
      </c>
      <c r="H1090" s="366" t="s">
        <v>1481</v>
      </c>
      <c r="I1090" s="366" t="s">
        <v>901</v>
      </c>
      <c r="J1090" s="366" t="s">
        <v>1482</v>
      </c>
      <c r="K1090" s="368">
        <v>85451.839999999997</v>
      </c>
      <c r="L1090" s="369" t="s">
        <v>3634</v>
      </c>
      <c r="M1090" s="369" t="s">
        <v>8301</v>
      </c>
      <c r="O1090" s="545" t="s">
        <v>4665</v>
      </c>
      <c r="P1090" s="546">
        <f t="shared" si="145"/>
        <v>85451.839999999997</v>
      </c>
      <c r="Q1090" s="547">
        <f t="shared" si="146"/>
        <v>42627</v>
      </c>
      <c r="R1090" s="548" t="str">
        <f t="shared" si="147"/>
        <v>2016OB000532</v>
      </c>
      <c r="S1090" s="548" t="str">
        <f t="shared" si="148"/>
        <v>2016NE000314</v>
      </c>
      <c r="T1090" s="549" t="str">
        <f t="shared" si="149"/>
        <v>PAGAMENTO PARA VIABILIZAR REPASSE DE RECURSO DO FEMII/2014, AO MUNICÍPIO DE BELO JARDIM-PE,PLANO:CONSTRUÇÃO DE PRAÇA DE ALIMENTAÇÃO E ÁREA DE RECREAÇÃO, REFERENTE A 3º PARCELA, CONFORME LEI Nº 15.335 DE 25/06/2014,CI Nº344/2016 SEAM E CI Nº144/2016 SGTG/FEM.</v>
      </c>
      <c r="V1090" s="75" t="b">
        <f>A1090='[1]FEM 2'!C1090</f>
        <v>1</v>
      </c>
    </row>
    <row r="1091" spans="1:22" ht="54" customHeight="1" x14ac:dyDescent="0.35">
      <c r="A1091" s="366" t="s">
        <v>8302</v>
      </c>
      <c r="B1091" s="367">
        <v>42627</v>
      </c>
      <c r="C1091" s="366">
        <v>11</v>
      </c>
      <c r="D1091" s="366" t="s">
        <v>1394</v>
      </c>
      <c r="E1091" s="366" t="s">
        <v>8303</v>
      </c>
      <c r="F1091" s="366" t="s">
        <v>3183</v>
      </c>
      <c r="G1091" s="366" t="s">
        <v>8285</v>
      </c>
      <c r="H1091" s="366" t="s">
        <v>1481</v>
      </c>
      <c r="I1091" s="366" t="s">
        <v>901</v>
      </c>
      <c r="J1091" s="366" t="s">
        <v>1482</v>
      </c>
      <c r="K1091" s="368">
        <v>78582.210000000006</v>
      </c>
      <c r="L1091" s="369" t="s">
        <v>3663</v>
      </c>
      <c r="M1091" s="369" t="s">
        <v>8304</v>
      </c>
      <c r="O1091" s="545" t="s">
        <v>4665</v>
      </c>
      <c r="P1091" s="546">
        <f t="shared" si="145"/>
        <v>78582.210000000006</v>
      </c>
      <c r="Q1091" s="547">
        <f t="shared" si="146"/>
        <v>42627</v>
      </c>
      <c r="R1091" s="548" t="str">
        <f t="shared" si="147"/>
        <v>2016OB000533</v>
      </c>
      <c r="S1091" s="548" t="str">
        <f t="shared" si="148"/>
        <v>2016NE000314</v>
      </c>
      <c r="T1091" s="549" t="str">
        <f t="shared" si="149"/>
        <v>PAGAMENTO P/ VIABILIZAR REPASSE DE RECURSO DO FEMII/2014,AO MUNICÍPIO DE BELO JARDIM-PE, PLANO:CONSTRUÇÃO DE PRAÇA DE ALIMENTAÇÃO E ÁREA DE RECREAÇÃO,REFERENTE A 4º PARCELA, CONFORME LEI Nº 15.335 DE 25/06/2014,CI Nº344/2016 SEAM E CI Nº144/2016 SGTG/FEM.</v>
      </c>
      <c r="V1091" s="75" t="b">
        <f>A1091='[1]FEM 2'!C1091</f>
        <v>1</v>
      </c>
    </row>
    <row r="1092" spans="1:22" ht="54" customHeight="1" x14ac:dyDescent="0.35">
      <c r="A1092" s="366" t="s">
        <v>8305</v>
      </c>
      <c r="B1092" s="367">
        <v>42627</v>
      </c>
      <c r="C1092" s="366">
        <v>11</v>
      </c>
      <c r="D1092" s="366" t="s">
        <v>1394</v>
      </c>
      <c r="E1092" s="366" t="s">
        <v>8306</v>
      </c>
      <c r="F1092" s="366" t="s">
        <v>3183</v>
      </c>
      <c r="G1092" s="366" t="s">
        <v>6183</v>
      </c>
      <c r="H1092" s="366" t="s">
        <v>2591</v>
      </c>
      <c r="I1092" s="366" t="s">
        <v>1233</v>
      </c>
      <c r="J1092" s="366" t="s">
        <v>2592</v>
      </c>
      <c r="K1092" s="368">
        <v>181119.97</v>
      </c>
      <c r="L1092" s="369" t="s">
        <v>3634</v>
      </c>
      <c r="M1092" s="369" t="s">
        <v>8307</v>
      </c>
      <c r="O1092" s="545" t="s">
        <v>4665</v>
      </c>
      <c r="P1092" s="546">
        <f t="shared" si="145"/>
        <v>181119.97</v>
      </c>
      <c r="Q1092" s="547">
        <f t="shared" si="146"/>
        <v>42627</v>
      </c>
      <c r="R1092" s="548" t="str">
        <f t="shared" si="147"/>
        <v>2016OB000534</v>
      </c>
      <c r="S1092" s="548" t="str">
        <f t="shared" si="148"/>
        <v>2016NE000061</v>
      </c>
      <c r="T1092" s="549" t="str">
        <f t="shared" si="149"/>
        <v>PAGAMENTO VIABILIZAR REPASSE DE RECURSO DO FEMII/2014, AO MUNICÍPIO DE RIACHO DAS ALMAS PE, PLANO: PAVIMENTAÇÃO EM PEDRA GRANÍTICA EM DIVERSAS RUAS, REFERENTE A 3º PARCELA, CONFORME LEI Nº 15.335 DE 25/06/2014, CI Nº344/2016 SEAM</v>
      </c>
      <c r="V1092" s="75" t="b">
        <f>A1092='[1]FEM 2'!C1092</f>
        <v>1</v>
      </c>
    </row>
    <row r="1093" spans="1:22" ht="54" customHeight="1" x14ac:dyDescent="0.35">
      <c r="A1093" s="366" t="s">
        <v>8308</v>
      </c>
      <c r="B1093" s="367">
        <v>42628</v>
      </c>
      <c r="C1093" s="366">
        <v>11</v>
      </c>
      <c r="D1093" s="366" t="s">
        <v>1394</v>
      </c>
      <c r="E1093" s="366" t="s">
        <v>8309</v>
      </c>
      <c r="F1093" s="366" t="s">
        <v>8310</v>
      </c>
      <c r="G1093" s="366" t="s">
        <v>8311</v>
      </c>
      <c r="H1093" s="366" t="s">
        <v>2858</v>
      </c>
      <c r="I1093" s="366" t="s">
        <v>1267</v>
      </c>
      <c r="J1093" s="366" t="s">
        <v>2859</v>
      </c>
      <c r="K1093" s="368">
        <v>120754.64</v>
      </c>
      <c r="L1093" s="369" t="s">
        <v>3634</v>
      </c>
      <c r="M1093" s="369" t="s">
        <v>8312</v>
      </c>
      <c r="O1093" s="545" t="s">
        <v>4665</v>
      </c>
      <c r="P1093" s="546">
        <f t="shared" si="145"/>
        <v>120754.64</v>
      </c>
      <c r="Q1093" s="547">
        <f t="shared" si="146"/>
        <v>42628</v>
      </c>
      <c r="R1093" s="548" t="str">
        <f t="shared" si="147"/>
        <v>2016OB000536</v>
      </c>
      <c r="S1093" s="548" t="str">
        <f t="shared" si="148"/>
        <v>2016NE000322</v>
      </c>
      <c r="T1093" s="549" t="str">
        <f t="shared" si="149"/>
        <v>PAGAMENTO P/VIABILIZAR REPASSE DE RECURSO DO FEMII/2014, AO MUNICÍPIO DE SANTA FILOMENA - PE,PLANO: PAVIMENTAÇÃO EM PARALELEPÍPEDO EM DIVERSAS RUAS,3º PARCELA, CONFORME LEI Nº 15.335 DE 25/06/2014, CI Nº348/2016-SEAM,CI Nº 148/2016-SGTG/FEM.</v>
      </c>
      <c r="V1093" s="75" t="b">
        <f>A1093='[1]FEM 2'!C1093</f>
        <v>1</v>
      </c>
    </row>
    <row r="1094" spans="1:22" ht="54" customHeight="1" x14ac:dyDescent="0.35">
      <c r="A1094" s="366" t="s">
        <v>8313</v>
      </c>
      <c r="B1094" s="367">
        <v>42628</v>
      </c>
      <c r="C1094" s="366">
        <v>11</v>
      </c>
      <c r="D1094" s="366" t="s">
        <v>1394</v>
      </c>
      <c r="E1094" s="366" t="s">
        <v>8314</v>
      </c>
      <c r="F1094" s="366" t="s">
        <v>8310</v>
      </c>
      <c r="G1094" s="366" t="s">
        <v>8311</v>
      </c>
      <c r="H1094" s="366" t="s">
        <v>2858</v>
      </c>
      <c r="I1094" s="366" t="s">
        <v>1267</v>
      </c>
      <c r="J1094" s="366" t="s">
        <v>2859</v>
      </c>
      <c r="K1094" s="368">
        <v>181131.97</v>
      </c>
      <c r="L1094" s="369" t="s">
        <v>3205</v>
      </c>
      <c r="M1094" s="369" t="s">
        <v>8315</v>
      </c>
      <c r="O1094" s="545" t="s">
        <v>4665</v>
      </c>
      <c r="P1094" s="546">
        <f t="shared" si="145"/>
        <v>181131.97</v>
      </c>
      <c r="Q1094" s="547">
        <f t="shared" si="146"/>
        <v>42628</v>
      </c>
      <c r="R1094" s="548" t="str">
        <f t="shared" si="147"/>
        <v>2016OB000537</v>
      </c>
      <c r="S1094" s="548" t="str">
        <f t="shared" si="148"/>
        <v>2016NE000322</v>
      </c>
      <c r="T1094" s="549" t="str">
        <f t="shared" si="149"/>
        <v>PAGAMENTO P/ VIABILIZAR REPASSE DE RECURSO DO FEMII/2014, AO MUNICÍPIO DE SANTA FILOMENA - PE,PLANO: PAVIMENTAÇÃO EM PARALELEPÍPEDO EM DIVERSAS RUAS,2º PARCELA, CONFORME LEI Nº 15.335 DE 25/06/2014, CI Nº348/2016-SEAM, CI Nº 148/2016-SGTG/FEM.</v>
      </c>
      <c r="V1094" s="75" t="b">
        <f>A1094='[1]FEM 2'!C1094</f>
        <v>1</v>
      </c>
    </row>
    <row r="1095" spans="1:22" ht="54" customHeight="1" x14ac:dyDescent="0.35">
      <c r="A1095" s="366" t="s">
        <v>8316</v>
      </c>
      <c r="B1095" s="367">
        <v>42628</v>
      </c>
      <c r="C1095" s="366">
        <v>11</v>
      </c>
      <c r="D1095" s="366" t="s">
        <v>1394</v>
      </c>
      <c r="E1095" s="366" t="s">
        <v>8317</v>
      </c>
      <c r="F1095" s="366" t="s">
        <v>8310</v>
      </c>
      <c r="G1095" s="366" t="s">
        <v>7993</v>
      </c>
      <c r="H1095" s="366" t="s">
        <v>1730</v>
      </c>
      <c r="I1095" s="366" t="s">
        <v>843</v>
      </c>
      <c r="J1095" s="366" t="s">
        <v>1731</v>
      </c>
      <c r="K1095" s="368">
        <v>57993.81</v>
      </c>
      <c r="L1095" s="369" t="s">
        <v>3634</v>
      </c>
      <c r="M1095" s="369" t="s">
        <v>8318</v>
      </c>
      <c r="O1095" s="545" t="s">
        <v>4665</v>
      </c>
      <c r="P1095" s="546">
        <f t="shared" si="145"/>
        <v>57993.81</v>
      </c>
      <c r="Q1095" s="547">
        <f t="shared" si="146"/>
        <v>42628</v>
      </c>
      <c r="R1095" s="548" t="str">
        <f t="shared" si="147"/>
        <v>2016OB000541</v>
      </c>
      <c r="S1095" s="548" t="str">
        <f t="shared" si="148"/>
        <v>2016NE000301</v>
      </c>
      <c r="T1095" s="549" t="str">
        <f t="shared" si="149"/>
        <v>PAGAMENTO P/ VIABILIZAR REPASSE DE RECURSO DO FEMII/2014,AO MUNICÍPIO DE AFOGADOS DA INGAZEIRA - PE,PLANO:REFORMA E AMPLIAÇÃO DAS INSTALAÇÕES FÍSICAS DA ESCOLA MUNICIPAL DOMINGOS TEOTÔNIO,3º PARCELA,CONFORME LEI Nº 15.335 DE 25/06/2014, CI Nº346/2016-SEAM E CI Nº 147/2016-SGTG/FEM.</v>
      </c>
      <c r="V1095" s="75" t="b">
        <f>A1095='[1]FEM 2'!C1095</f>
        <v>1</v>
      </c>
    </row>
    <row r="1096" spans="1:22" ht="54" customHeight="1" x14ac:dyDescent="0.35">
      <c r="A1096" s="366" t="s">
        <v>8319</v>
      </c>
      <c r="B1096" s="367">
        <v>42628</v>
      </c>
      <c r="C1096" s="366">
        <v>11</v>
      </c>
      <c r="D1096" s="366" t="s">
        <v>1394</v>
      </c>
      <c r="E1096" s="366" t="s">
        <v>8320</v>
      </c>
      <c r="F1096" s="366" t="s">
        <v>8310</v>
      </c>
      <c r="G1096" s="366" t="s">
        <v>7456</v>
      </c>
      <c r="H1096" s="366" t="s">
        <v>2749</v>
      </c>
      <c r="I1096" s="366" t="s">
        <v>1353</v>
      </c>
      <c r="J1096" s="366" t="s">
        <v>4325</v>
      </c>
      <c r="K1096" s="368">
        <v>39900.480000000003</v>
      </c>
      <c r="L1096" s="369" t="s">
        <v>3663</v>
      </c>
      <c r="M1096" s="369" t="s">
        <v>8321</v>
      </c>
      <c r="O1096" s="545" t="s">
        <v>4665</v>
      </c>
      <c r="P1096" s="546">
        <f t="shared" si="145"/>
        <v>39900.480000000003</v>
      </c>
      <c r="Q1096" s="547">
        <f t="shared" si="146"/>
        <v>42628</v>
      </c>
      <c r="R1096" s="548" t="str">
        <f t="shared" si="147"/>
        <v>2016OB000542</v>
      </c>
      <c r="S1096" s="548" t="str">
        <f t="shared" si="148"/>
        <v>2016NE000159</v>
      </c>
      <c r="T1096" s="549" t="str">
        <f t="shared" si="149"/>
        <v>PAGAMENTO P/ VIABILIZAR REPASSE DE RECURSO DO FEMII/2014, AO MUNICÍPIO DE TUPARETAMA - PE, PLANO: RECONSTRUÇÃO DA PRAÇA CENTRAL, 4º PARCELA, CONFORME LEI Nº 15.335 DE 25/06/2014, CI Nº346/2016-SEAM E CI Nº 147/2016-SGTG/FEM.</v>
      </c>
      <c r="V1096" s="75" t="b">
        <f>A1096='[1]FEM 2'!C1096</f>
        <v>1</v>
      </c>
    </row>
    <row r="1097" spans="1:22" ht="54" customHeight="1" x14ac:dyDescent="0.35">
      <c r="A1097" s="366" t="s">
        <v>8322</v>
      </c>
      <c r="B1097" s="367">
        <v>42628</v>
      </c>
      <c r="C1097" s="366">
        <v>12</v>
      </c>
      <c r="D1097" s="366" t="s">
        <v>1394</v>
      </c>
      <c r="E1097" s="366" t="s">
        <v>8323</v>
      </c>
      <c r="F1097" s="366" t="s">
        <v>8310</v>
      </c>
      <c r="G1097" s="366" t="s">
        <v>8324</v>
      </c>
      <c r="H1097" s="366" t="s">
        <v>1580</v>
      </c>
      <c r="I1097" s="366" t="s">
        <v>984</v>
      </c>
      <c r="J1097" s="366" t="s">
        <v>8325</v>
      </c>
      <c r="K1097" s="368">
        <v>1439043.75</v>
      </c>
      <c r="L1097" s="369" t="s">
        <v>3205</v>
      </c>
      <c r="M1097" s="369" t="s">
        <v>8326</v>
      </c>
      <c r="O1097" s="545" t="s">
        <v>4665</v>
      </c>
      <c r="P1097" s="546">
        <f t="shared" si="145"/>
        <v>1439043.75</v>
      </c>
      <c r="Q1097" s="547">
        <f t="shared" si="146"/>
        <v>42628</v>
      </c>
      <c r="R1097" s="548" t="str">
        <f t="shared" si="147"/>
        <v>2016OB000543</v>
      </c>
      <c r="S1097" s="548" t="str">
        <f t="shared" si="148"/>
        <v>2016NE000317</v>
      </c>
      <c r="T1097" s="549" t="str">
        <f t="shared" si="149"/>
        <v>PAGAMENTO PARA VIABILIZAR REPASSE DE RECURSO DO FEMII/2014, AO MUNICÍPIO DE CARUARU - PE, PLANO: OBRAS DE PAVIMENTAÇÃO NO MUNICÍPIO, 2º PARCELA, CONFORME LEI Nº 15.335 DE 25/06/2014, CI Nº346/2016-SEAM E CI Nº 147/2016-SGTG/FEM.</v>
      </c>
      <c r="V1097" s="75" t="b">
        <f>A1097='[1]FEM 2'!C1097</f>
        <v>1</v>
      </c>
    </row>
    <row r="1098" spans="1:22" ht="54" customHeight="1" x14ac:dyDescent="0.35">
      <c r="A1098" s="366" t="s">
        <v>8327</v>
      </c>
      <c r="B1098" s="367">
        <v>42628</v>
      </c>
      <c r="C1098" s="366">
        <v>12</v>
      </c>
      <c r="D1098" s="366" t="s">
        <v>1394</v>
      </c>
      <c r="E1098" s="366" t="s">
        <v>8328</v>
      </c>
      <c r="F1098" s="366" t="s">
        <v>8310</v>
      </c>
      <c r="G1098" s="366" t="s">
        <v>8324</v>
      </c>
      <c r="H1098" s="366" t="s">
        <v>1580</v>
      </c>
      <c r="I1098" s="366" t="s">
        <v>984</v>
      </c>
      <c r="J1098" s="366" t="s">
        <v>8325</v>
      </c>
      <c r="K1098" s="368">
        <v>959362.57</v>
      </c>
      <c r="L1098" s="369" t="s">
        <v>3634</v>
      </c>
      <c r="M1098" s="369" t="s">
        <v>8329</v>
      </c>
      <c r="O1098" s="545" t="s">
        <v>4665</v>
      </c>
      <c r="P1098" s="546">
        <f t="shared" si="145"/>
        <v>959362.57</v>
      </c>
      <c r="Q1098" s="547">
        <f t="shared" si="146"/>
        <v>42628</v>
      </c>
      <c r="R1098" s="548" t="str">
        <f t="shared" si="147"/>
        <v>2016OB000544</v>
      </c>
      <c r="S1098" s="548" t="str">
        <f t="shared" si="148"/>
        <v>2016NE000317</v>
      </c>
      <c r="T1098" s="549" t="str">
        <f t="shared" si="149"/>
        <v>PAGAMENTO PARA VIABILIZAR REPASSE DE RECURSO DO FEMII/2014, AO MUNICÍPIO DE CARUARU - PE, PLANO: OBRAS DE PAVIMENTAÇÃO NO MUNICÍPIO, 3º PARCELA, CONFORME LEI Nº 15.335 DE 25/06/2014, CI Nº346/2016-SEAM E CI Nº 147/2016-SGTG/FEM.</v>
      </c>
      <c r="V1098" s="75" t="b">
        <f>A1098='[1]FEM 2'!C1098</f>
        <v>1</v>
      </c>
    </row>
    <row r="1099" spans="1:22" ht="54" customHeight="1" x14ac:dyDescent="0.35">
      <c r="A1099" s="366" t="s">
        <v>8341</v>
      </c>
      <c r="B1099" s="367">
        <v>42632</v>
      </c>
      <c r="C1099" s="366">
        <v>11</v>
      </c>
      <c r="D1099" s="366" t="s">
        <v>1394</v>
      </c>
      <c r="E1099" s="366" t="s">
        <v>8342</v>
      </c>
      <c r="F1099" s="366" t="s">
        <v>8343</v>
      </c>
      <c r="G1099" s="366" t="s">
        <v>8344</v>
      </c>
      <c r="H1099" s="366" t="s">
        <v>2332</v>
      </c>
      <c r="I1099" s="366" t="s">
        <v>1172</v>
      </c>
      <c r="J1099" s="366" t="s">
        <v>4435</v>
      </c>
      <c r="K1099" s="368">
        <v>24101.48</v>
      </c>
      <c r="L1099" s="369" t="s">
        <v>3663</v>
      </c>
      <c r="M1099" s="369" t="s">
        <v>8345</v>
      </c>
      <c r="O1099" s="545" t="s">
        <v>4665</v>
      </c>
      <c r="P1099" s="546">
        <f t="shared" ref="P1099:P1107" si="150">K1099</f>
        <v>24101.48</v>
      </c>
      <c r="Q1099" s="547">
        <f t="shared" ref="Q1099:Q1107" si="151">B1099</f>
        <v>42632</v>
      </c>
      <c r="R1099" s="548" t="str">
        <f t="shared" ref="R1099:R1107" si="152">A1099</f>
        <v>2016OB000545</v>
      </c>
      <c r="S1099" s="548" t="str">
        <f t="shared" ref="S1099:S1107" si="153">G1099</f>
        <v>2016NE000324</v>
      </c>
      <c r="T1099" s="549" t="str">
        <f t="shared" ref="T1099:T1107" si="154">M1099</f>
        <v>PAGAMENTO PARA VIABILIZAR REPASSE DE RECURSOS REF. AO FEM II/2014 AO MUNICIPIO DE OROBÓ/PE.CONFORME LEI Nº 15.270 DE 24/04/14.PAVIMENTAÇÃO EM PARALELEPIPEDOS GRANITICOS NO BAIRRO MANOEL APRIGIO.CONFORME CI Nº 150/2016 SGTG/FEM REF. A 4ª PARCELA.</v>
      </c>
      <c r="V1099" s="75" t="b">
        <f>A1099='[1]FEM 2'!C1099</f>
        <v>1</v>
      </c>
    </row>
    <row r="1100" spans="1:22" ht="54" customHeight="1" x14ac:dyDescent="0.35">
      <c r="A1100" s="366" t="s">
        <v>8346</v>
      </c>
      <c r="B1100" s="367">
        <v>42632</v>
      </c>
      <c r="C1100" s="366">
        <v>11</v>
      </c>
      <c r="D1100" s="366" t="s">
        <v>1394</v>
      </c>
      <c r="E1100" s="366" t="s">
        <v>8347</v>
      </c>
      <c r="F1100" s="366" t="s">
        <v>8343</v>
      </c>
      <c r="G1100" s="366" t="s">
        <v>8344</v>
      </c>
      <c r="H1100" s="366" t="s">
        <v>2332</v>
      </c>
      <c r="I1100" s="366" t="s">
        <v>1172</v>
      </c>
      <c r="J1100" s="366" t="s">
        <v>4435</v>
      </c>
      <c r="K1100" s="368">
        <v>24101.46</v>
      </c>
      <c r="L1100" s="369" t="s">
        <v>3634</v>
      </c>
      <c r="M1100" s="369" t="s">
        <v>8348</v>
      </c>
      <c r="O1100" s="545" t="s">
        <v>4665</v>
      </c>
      <c r="P1100" s="546">
        <f t="shared" si="150"/>
        <v>24101.46</v>
      </c>
      <c r="Q1100" s="547">
        <f t="shared" si="151"/>
        <v>42632</v>
      </c>
      <c r="R1100" s="548" t="str">
        <f t="shared" si="152"/>
        <v>2016OB000546</v>
      </c>
      <c r="S1100" s="548" t="str">
        <f t="shared" si="153"/>
        <v>2016NE000324</v>
      </c>
      <c r="T1100" s="549" t="str">
        <f t="shared" si="154"/>
        <v>PAGAMENTO PARA VIABILIZAR REPASSE DE RECURSOS REF. AO FEM II/2014 AO MUNICIPIO DE OROBÓ/PE.CONFORME LEI Nº 15.270 DE 24/04/14.PAVIMENTAÇÃO EM PARALELEPIPEDOS GRANITICOS NO BAIRRO MANOEL APRIGIO.CONFORME CI Nº 150/2016 SGTG/FEM REF. A 3ª PARCELA.</v>
      </c>
      <c r="V1100" s="75" t="b">
        <f>A1100='[1]FEM 2'!C1100</f>
        <v>1</v>
      </c>
    </row>
    <row r="1101" spans="1:22" ht="54" customHeight="1" x14ac:dyDescent="0.35">
      <c r="A1101" s="366" t="s">
        <v>8349</v>
      </c>
      <c r="B1101" s="367">
        <v>42632</v>
      </c>
      <c r="C1101" s="366">
        <v>11</v>
      </c>
      <c r="D1101" s="366" t="s">
        <v>1394</v>
      </c>
      <c r="E1101" s="366" t="s">
        <v>8350</v>
      </c>
      <c r="F1101" s="366" t="s">
        <v>8343</v>
      </c>
      <c r="G1101" s="366" t="s">
        <v>8344</v>
      </c>
      <c r="H1101" s="366" t="s">
        <v>2332</v>
      </c>
      <c r="I1101" s="366" t="s">
        <v>1171</v>
      </c>
      <c r="J1101" s="366" t="s">
        <v>4435</v>
      </c>
      <c r="K1101" s="368">
        <v>30421.25</v>
      </c>
      <c r="L1101" s="369" t="s">
        <v>3663</v>
      </c>
      <c r="M1101" s="369" t="s">
        <v>8351</v>
      </c>
      <c r="O1101" s="545" t="s">
        <v>4665</v>
      </c>
      <c r="P1101" s="546">
        <f t="shared" si="150"/>
        <v>30421.25</v>
      </c>
      <c r="Q1101" s="547">
        <f t="shared" si="151"/>
        <v>42632</v>
      </c>
      <c r="R1101" s="548" t="str">
        <f t="shared" si="152"/>
        <v>2016OB000547</v>
      </c>
      <c r="S1101" s="548" t="str">
        <f t="shared" si="153"/>
        <v>2016NE000324</v>
      </c>
      <c r="T1101" s="549" t="str">
        <f t="shared" si="154"/>
        <v>PAGAMENTO PARA VIABILIZAR REPASSE DE RECURSOS REF. AO FEM II/2014 AO MUNICIPIO DE OROBÓ/PE.CONFORME LEI Nº 15.270 DE 24/04/14.PAVIMENTAÇÃO EM PARALELEPIPEDOS GRANITICOS E CONSTRUÇÃO DE MURO DE ARRIMO NA COMUNIDADE DE CHÃ DE LIMA.CONFORME CI Nº 150/2016 SGTG/FEM REF. A 4ª PARCELA.</v>
      </c>
      <c r="V1101" s="75" t="b">
        <f>A1101='[1]FEM 2'!C1101</f>
        <v>1</v>
      </c>
    </row>
    <row r="1102" spans="1:22" ht="54" customHeight="1" x14ac:dyDescent="0.35">
      <c r="A1102" s="366" t="s">
        <v>8352</v>
      </c>
      <c r="B1102" s="367">
        <v>42632</v>
      </c>
      <c r="C1102" s="366">
        <v>11</v>
      </c>
      <c r="D1102" s="366" t="s">
        <v>1394</v>
      </c>
      <c r="E1102" s="366" t="s">
        <v>8353</v>
      </c>
      <c r="F1102" s="366" t="s">
        <v>8343</v>
      </c>
      <c r="G1102" s="366" t="s">
        <v>8344</v>
      </c>
      <c r="H1102" s="366" t="s">
        <v>2332</v>
      </c>
      <c r="I1102" s="366" t="s">
        <v>1171</v>
      </c>
      <c r="J1102" s="366" t="s">
        <v>4435</v>
      </c>
      <c r="K1102" s="368">
        <v>30421.24</v>
      </c>
      <c r="L1102" s="369" t="s">
        <v>3634</v>
      </c>
      <c r="M1102" s="369" t="s">
        <v>8354</v>
      </c>
      <c r="O1102" s="545" t="s">
        <v>4665</v>
      </c>
      <c r="P1102" s="546">
        <f t="shared" si="150"/>
        <v>30421.24</v>
      </c>
      <c r="Q1102" s="547">
        <f t="shared" si="151"/>
        <v>42632</v>
      </c>
      <c r="R1102" s="548" t="str">
        <f t="shared" si="152"/>
        <v>2016OB000548</v>
      </c>
      <c r="S1102" s="548" t="str">
        <f t="shared" si="153"/>
        <v>2016NE000324</v>
      </c>
      <c r="T1102" s="549" t="str">
        <f t="shared" si="154"/>
        <v>PAGAMENTO PARA VIABILIZAR REPASSE DE RECURSOS REF. AO FEM II/2014 AO MUNICIPIO DE OROBÓ/PE.CONFORME LEI Nº 15.270 DE 24/04/14.PAVIMENTAÇÃO EM PARALELEPIPEDOS GRANITICOS E CONSTRUÇÃO DE MURO DE ARRIMO NA COMUNIDADE DE CHÃ DE LIMA.CONFORME CI Nº 150/2016 SGTG/FEM REF. A 3ª PARCELA.</v>
      </c>
      <c r="V1102" s="75" t="b">
        <f>A1102='[1]FEM 2'!C1102</f>
        <v>1</v>
      </c>
    </row>
    <row r="1103" spans="1:22" ht="54" customHeight="1" x14ac:dyDescent="0.35">
      <c r="A1103" s="366" t="s">
        <v>8355</v>
      </c>
      <c r="B1103" s="367">
        <v>42632</v>
      </c>
      <c r="C1103" s="366">
        <v>11</v>
      </c>
      <c r="D1103" s="366" t="s">
        <v>1394</v>
      </c>
      <c r="E1103" s="366" t="s">
        <v>8356</v>
      </c>
      <c r="F1103" s="366" t="s">
        <v>8343</v>
      </c>
      <c r="G1103" s="366" t="s">
        <v>8344</v>
      </c>
      <c r="H1103" s="366" t="s">
        <v>2332</v>
      </c>
      <c r="I1103" s="366" t="s">
        <v>1169</v>
      </c>
      <c r="J1103" s="366" t="s">
        <v>4435</v>
      </c>
      <c r="K1103" s="368">
        <v>32842.589999999997</v>
      </c>
      <c r="L1103" s="369" t="s">
        <v>3663</v>
      </c>
      <c r="M1103" s="369" t="s">
        <v>8357</v>
      </c>
      <c r="O1103" s="545" t="s">
        <v>4665</v>
      </c>
      <c r="P1103" s="546">
        <f t="shared" si="150"/>
        <v>32842.589999999997</v>
      </c>
      <c r="Q1103" s="547">
        <f t="shared" si="151"/>
        <v>42632</v>
      </c>
      <c r="R1103" s="548" t="str">
        <f t="shared" si="152"/>
        <v>2016OB000549</v>
      </c>
      <c r="S1103" s="548" t="str">
        <f t="shared" si="153"/>
        <v>2016NE000324</v>
      </c>
      <c r="T1103" s="549" t="str">
        <f t="shared" si="154"/>
        <v>PAGAMENTO PARA VIABILIZAR REPASSE DE RECURSOS REF. AO FEM II/2014 AO MUNICIPIO DE OROBÓ/PE.CONFORME LEI Nº 15.270 DE 24/04/14.PAVIMENTAÇÃO EM PARALELEPIPEDOS GRANITICOS NA COMUNIDADE DE ÁGUA BRANCA.CONFORME CI Nº 150/2016 SGTG/FEM REF. A 4ª PARCELA.</v>
      </c>
      <c r="V1103" s="75" t="b">
        <f>A1103='[1]FEM 2'!C1103</f>
        <v>1</v>
      </c>
    </row>
    <row r="1104" spans="1:22" ht="54" customHeight="1" x14ac:dyDescent="0.35">
      <c r="A1104" s="366" t="s">
        <v>8358</v>
      </c>
      <c r="B1104" s="367">
        <v>42632</v>
      </c>
      <c r="C1104" s="366">
        <v>11</v>
      </c>
      <c r="D1104" s="366" t="s">
        <v>1394</v>
      </c>
      <c r="E1104" s="366" t="s">
        <v>8359</v>
      </c>
      <c r="F1104" s="366" t="s">
        <v>8343</v>
      </c>
      <c r="G1104" s="366" t="s">
        <v>8344</v>
      </c>
      <c r="H1104" s="366" t="s">
        <v>2332</v>
      </c>
      <c r="I1104" s="366" t="s">
        <v>1169</v>
      </c>
      <c r="J1104" s="366" t="s">
        <v>4435</v>
      </c>
      <c r="K1104" s="368">
        <v>31032.720000000001</v>
      </c>
      <c r="L1104" s="369" t="s">
        <v>3634</v>
      </c>
      <c r="M1104" s="369" t="s">
        <v>8360</v>
      </c>
      <c r="O1104" s="545" t="s">
        <v>4665</v>
      </c>
      <c r="P1104" s="546">
        <f t="shared" si="150"/>
        <v>31032.720000000001</v>
      </c>
      <c r="Q1104" s="547">
        <f t="shared" si="151"/>
        <v>42632</v>
      </c>
      <c r="R1104" s="548" t="str">
        <f t="shared" si="152"/>
        <v>2016OB000550</v>
      </c>
      <c r="S1104" s="548" t="str">
        <f t="shared" si="153"/>
        <v>2016NE000324</v>
      </c>
      <c r="T1104" s="549" t="str">
        <f t="shared" si="154"/>
        <v>PAGAMENTO PARA VIABILIZAR REPASSE DE RECURSOS REF. AO FEM II/2014 AO MUNICIPIO DE OROBÓ/PE.CONFORME LEI Nº 15.270 DE 24/04/14.PAVIMENTAÇÃO EM PARALELEPIPEDOS GRANITICOS NA COMUNIDADE DE ÁGUA BRANCA.CONFORME CI Nº 150/2016 SGTG/FEM REF. A 3ª PARCELA.</v>
      </c>
      <c r="V1104" s="75" t="b">
        <f>A1104='[1]FEM 2'!C1104</f>
        <v>1</v>
      </c>
    </row>
    <row r="1105" spans="1:22" ht="54" customHeight="1" x14ac:dyDescent="0.35">
      <c r="A1105" s="366" t="s">
        <v>8361</v>
      </c>
      <c r="B1105" s="367">
        <v>42632</v>
      </c>
      <c r="C1105" s="366">
        <v>11</v>
      </c>
      <c r="D1105" s="366" t="s">
        <v>1394</v>
      </c>
      <c r="E1105" s="366" t="s">
        <v>8362</v>
      </c>
      <c r="F1105" s="366" t="s">
        <v>8343</v>
      </c>
      <c r="G1105" s="366" t="s">
        <v>8344</v>
      </c>
      <c r="H1105" s="366" t="s">
        <v>2332</v>
      </c>
      <c r="I1105" s="366" t="s">
        <v>1168</v>
      </c>
      <c r="J1105" s="366" t="s">
        <v>4435</v>
      </c>
      <c r="K1105" s="368">
        <v>52106.81</v>
      </c>
      <c r="L1105" s="369" t="s">
        <v>3663</v>
      </c>
      <c r="M1105" s="369" t="s">
        <v>8363</v>
      </c>
      <c r="O1105" s="545" t="s">
        <v>4665</v>
      </c>
      <c r="P1105" s="546">
        <f t="shared" si="150"/>
        <v>52106.81</v>
      </c>
      <c r="Q1105" s="547">
        <f t="shared" si="151"/>
        <v>42632</v>
      </c>
      <c r="R1105" s="548" t="str">
        <f t="shared" si="152"/>
        <v>2016OB000551</v>
      </c>
      <c r="S1105" s="548" t="str">
        <f t="shared" si="153"/>
        <v>2016NE000324</v>
      </c>
      <c r="T1105" s="549" t="str">
        <f t="shared" si="154"/>
        <v>PAGAMENTO PARA VIABILIZAR REPASSE DE RECURSOS REF. AO FEM II/2014 AO MUNICIPIO DE OROBÓ/PE.CONFORME LEI Nº 15.270 DE 24/04/14.PAVIMENTAÇÃO EM PARALELEPIPEDOS GRANITICOS NOS DISTRITOS DE MANIBU,TANQUES,CAIÇARAS E VARJÃO.CONFORME CI Nº 150/2016 SGTG/FEM REF. A 4ª PARCELA.</v>
      </c>
      <c r="V1105" s="75" t="b">
        <f>A1105='[1]FEM 2'!C1105</f>
        <v>1</v>
      </c>
    </row>
    <row r="1106" spans="1:22" ht="54" customHeight="1" x14ac:dyDescent="0.35">
      <c r="A1106" s="366" t="s">
        <v>8364</v>
      </c>
      <c r="B1106" s="367">
        <v>42632</v>
      </c>
      <c r="C1106" s="366">
        <v>11</v>
      </c>
      <c r="D1106" s="366" t="s">
        <v>1394</v>
      </c>
      <c r="E1106" s="366" t="s">
        <v>8365</v>
      </c>
      <c r="F1106" s="366" t="s">
        <v>8343</v>
      </c>
      <c r="G1106" s="366" t="s">
        <v>8344</v>
      </c>
      <c r="H1106" s="366" t="s">
        <v>2332</v>
      </c>
      <c r="I1106" s="366" t="s">
        <v>1168</v>
      </c>
      <c r="J1106" s="366" t="s">
        <v>4435</v>
      </c>
      <c r="K1106" s="368">
        <v>52106.81</v>
      </c>
      <c r="L1106" s="369" t="s">
        <v>3634</v>
      </c>
      <c r="M1106" s="369" t="s">
        <v>8366</v>
      </c>
      <c r="O1106" s="545" t="s">
        <v>4665</v>
      </c>
      <c r="P1106" s="546">
        <f t="shared" si="150"/>
        <v>52106.81</v>
      </c>
      <c r="Q1106" s="547">
        <f t="shared" si="151"/>
        <v>42632</v>
      </c>
      <c r="R1106" s="548" t="str">
        <f t="shared" si="152"/>
        <v>2016OB000552</v>
      </c>
      <c r="S1106" s="548" t="str">
        <f t="shared" si="153"/>
        <v>2016NE000324</v>
      </c>
      <c r="T1106" s="549" t="str">
        <f t="shared" si="154"/>
        <v>PAGAMENTO PARA VIABILIZAR REPASSE DE RECURSOS REF. AO FEM II/2014 AO MUNICIPIO DE OROBÓ/PE.CONFORME LEI Nº 15.270 DE 24/04/14.PAVIMENTAÇÃO EM PARALELEPIPEDOS GRANITICOS NOS DISTRITOS DE MANIBU,TANQUES,CAIÇARAS E VARJÃO.CONFORME CI Nº 150/2016 SGTG/FEM REF. A 3ª PARCELA.</v>
      </c>
      <c r="V1106" s="75" t="b">
        <f>A1106='[1]FEM 2'!C1106</f>
        <v>1</v>
      </c>
    </row>
    <row r="1107" spans="1:22" ht="54" customHeight="1" x14ac:dyDescent="0.35">
      <c r="A1107" s="366" t="s">
        <v>8367</v>
      </c>
      <c r="B1107" s="367">
        <v>42632</v>
      </c>
      <c r="C1107" s="366">
        <v>11</v>
      </c>
      <c r="D1107" s="366" t="s">
        <v>1394</v>
      </c>
      <c r="E1107" s="366" t="s">
        <v>8368</v>
      </c>
      <c r="F1107" s="366" t="s">
        <v>8343</v>
      </c>
      <c r="G1107" s="366" t="s">
        <v>8369</v>
      </c>
      <c r="H1107" s="366" t="s">
        <v>1891</v>
      </c>
      <c r="I1107" s="366" t="s">
        <v>1011</v>
      </c>
      <c r="J1107" s="366" t="s">
        <v>1892</v>
      </c>
      <c r="K1107" s="368">
        <v>180988.52</v>
      </c>
      <c r="L1107" s="369" t="s">
        <v>3634</v>
      </c>
      <c r="M1107" s="369" t="s">
        <v>8370</v>
      </c>
      <c r="O1107" s="545" t="s">
        <v>4665</v>
      </c>
      <c r="P1107" s="546">
        <f t="shared" si="150"/>
        <v>180988.52</v>
      </c>
      <c r="Q1107" s="547">
        <f t="shared" si="151"/>
        <v>42632</v>
      </c>
      <c r="R1107" s="548" t="str">
        <f t="shared" si="152"/>
        <v>2016OB000553</v>
      </c>
      <c r="S1107" s="548" t="str">
        <f t="shared" si="153"/>
        <v>2016NE000323</v>
      </c>
      <c r="T1107" s="549" t="str">
        <f t="shared" si="154"/>
        <v>PAGAMENTO PARA VIABILIZAR REPASSE DE RECURSOS FEM II-2014 AO MUNICIPIO DE DORMENTES/PE REF.A 3ª PARCELA.PAVIMENTAÇÃO ASFALTICA EM CBUQ E PARALELEPIPEDOS GRANITICOS EM DIVERSAS RUAS.CONF.CI Nº 149/2016 SGTG-FEM DECRETO Nº 40.651 DE 24/04/14</v>
      </c>
      <c r="V1107" s="75" t="b">
        <f>A1107='[1]FEM 2'!C1107</f>
        <v>1</v>
      </c>
    </row>
    <row r="1108" spans="1:22" ht="54" customHeight="1" x14ac:dyDescent="0.35">
      <c r="A1108" s="566" t="s">
        <v>8396</v>
      </c>
      <c r="B1108" s="567">
        <v>42639</v>
      </c>
      <c r="C1108" s="568">
        <v>11</v>
      </c>
      <c r="D1108" s="568" t="s">
        <v>1394</v>
      </c>
      <c r="E1108" s="568" t="s">
        <v>8397</v>
      </c>
      <c r="F1108" s="568" t="s">
        <v>8398</v>
      </c>
      <c r="G1108" s="568" t="s">
        <v>8399</v>
      </c>
      <c r="H1108" s="568" t="s">
        <v>2490</v>
      </c>
      <c r="I1108" s="568" t="s">
        <v>1235</v>
      </c>
      <c r="J1108" s="568" t="s">
        <v>8400</v>
      </c>
      <c r="K1108" s="569">
        <v>129659.28</v>
      </c>
      <c r="L1108" s="570" t="s">
        <v>3205</v>
      </c>
      <c r="M1108" s="570" t="s">
        <v>8401</v>
      </c>
      <c r="O1108" s="545" t="s">
        <v>4665</v>
      </c>
      <c r="P1108" s="558">
        <f t="shared" ref="P1108:P1129" si="155">K1108</f>
        <v>129659.28</v>
      </c>
      <c r="Q1108" s="559">
        <f t="shared" ref="Q1108:Q1129" si="156">B1108</f>
        <v>42639</v>
      </c>
      <c r="R1108" s="560" t="str">
        <f t="shared" ref="R1108:R1129" si="157">A1108</f>
        <v>2016OB000556</v>
      </c>
      <c r="S1108" s="560" t="str">
        <f t="shared" ref="S1108:S1129" si="158">G1108</f>
        <v>2016NE000330</v>
      </c>
      <c r="T1108" s="561" t="str">
        <f t="shared" ref="T1108:T1129" si="159">M1108</f>
        <v>VALOR REFERENTE AO PAGAMENTO DA 2ª PARCELA DO FEM II/2014,DO MUNICIPIO DE RIBEIRÃO/PE.CUJO PROJETO É: TERRAPLANAGEM E PAVIMENTAÇÃO DE RUAS, BECOS E ACESSOS EM ENGENHOS.ATRAVÉS DA CI 153/2016 SGTG-FEM</v>
      </c>
      <c r="V1108" s="75" t="b">
        <f>A1108='[1]FEM 2'!C1108</f>
        <v>1</v>
      </c>
    </row>
    <row r="1109" spans="1:22" ht="54" customHeight="1" x14ac:dyDescent="0.35">
      <c r="A1109" s="566" t="s">
        <v>8402</v>
      </c>
      <c r="B1109" s="567">
        <v>42639</v>
      </c>
      <c r="C1109" s="568">
        <v>11</v>
      </c>
      <c r="D1109" s="568" t="s">
        <v>1394</v>
      </c>
      <c r="E1109" s="568" t="s">
        <v>8403</v>
      </c>
      <c r="F1109" s="568" t="s">
        <v>8398</v>
      </c>
      <c r="G1109" s="568" t="s">
        <v>8399</v>
      </c>
      <c r="H1109" s="568" t="s">
        <v>2490</v>
      </c>
      <c r="I1109" s="568" t="s">
        <v>1234</v>
      </c>
      <c r="J1109" s="568" t="s">
        <v>8400</v>
      </c>
      <c r="K1109" s="569">
        <v>199949.22</v>
      </c>
      <c r="L1109" s="570" t="s">
        <v>3205</v>
      </c>
      <c r="M1109" s="570" t="s">
        <v>8404</v>
      </c>
      <c r="O1109" s="545" t="s">
        <v>4665</v>
      </c>
      <c r="P1109" s="558">
        <f t="shared" si="155"/>
        <v>199949.22</v>
      </c>
      <c r="Q1109" s="559">
        <f t="shared" si="156"/>
        <v>42639</v>
      </c>
      <c r="R1109" s="560" t="str">
        <f t="shared" si="157"/>
        <v>2016OB000557</v>
      </c>
      <c r="S1109" s="560" t="str">
        <f t="shared" si="158"/>
        <v>2016NE000330</v>
      </c>
      <c r="T1109" s="561" t="str">
        <f t="shared" si="159"/>
        <v>VALOR REFERENTE AO PAGAMENTO DA 2ª PARCELA DO FEM II/2014,DO MUNICIPIO DE RIBEIRÃO/PE.CUJO PROJETO: REFORMA E ADEQUAÇÃOE PRAÇAS.ATRAVÉS DA CI Nº 153/2016</v>
      </c>
      <c r="V1109" s="75" t="b">
        <f>A1109='[1]FEM 2'!C1109</f>
        <v>1</v>
      </c>
    </row>
    <row r="1110" spans="1:22" ht="54" customHeight="1" x14ac:dyDescent="0.35">
      <c r="A1110" s="566" t="s">
        <v>8405</v>
      </c>
      <c r="B1110" s="567">
        <v>42639</v>
      </c>
      <c r="C1110" s="568">
        <v>11</v>
      </c>
      <c r="D1110" s="568" t="s">
        <v>1394</v>
      </c>
      <c r="E1110" s="568" t="s">
        <v>8406</v>
      </c>
      <c r="F1110" s="568" t="s">
        <v>8398</v>
      </c>
      <c r="G1110" s="568" t="s">
        <v>8407</v>
      </c>
      <c r="H1110" s="568" t="s">
        <v>2058</v>
      </c>
      <c r="I1110" s="568" t="s">
        <v>1152</v>
      </c>
      <c r="J1110" s="568" t="s">
        <v>2059</v>
      </c>
      <c r="K1110" s="569">
        <v>180807.35</v>
      </c>
      <c r="L1110" s="570" t="s">
        <v>3205</v>
      </c>
      <c r="M1110" s="570" t="s">
        <v>8408</v>
      </c>
      <c r="O1110" s="545" t="s">
        <v>4665</v>
      </c>
      <c r="P1110" s="558">
        <f t="shared" si="155"/>
        <v>180807.35</v>
      </c>
      <c r="Q1110" s="559">
        <f t="shared" si="156"/>
        <v>42639</v>
      </c>
      <c r="R1110" s="560" t="str">
        <f t="shared" si="157"/>
        <v>2016OB000558</v>
      </c>
      <c r="S1110" s="560" t="str">
        <f t="shared" si="158"/>
        <v>2016NE000329</v>
      </c>
      <c r="T1110" s="561" t="str">
        <f t="shared" si="159"/>
        <v>VALOR REFERENTE AO PAGAMENTO DA 2ª PARCELA DO FEM II/2014,DO MUNICIPIO DE MARAIAL/PE.CUJO PROJETO: PAVIMENTAÇÃO DE VIAS URBANAS DO MUNICIPIO NOS BAIRROS NOVA MARAIAL,DISTRITO DE SERTÃOZINHO DE CIMA E DE BAIXO.ATRAVÉS DA CI Nº 153/2016</v>
      </c>
      <c r="V1110" s="75" t="b">
        <f>A1110='[1]FEM 2'!C1110</f>
        <v>1</v>
      </c>
    </row>
    <row r="1111" spans="1:22" ht="54" customHeight="1" x14ac:dyDescent="0.35">
      <c r="A1111" s="566" t="s">
        <v>8409</v>
      </c>
      <c r="B1111" s="567">
        <v>42639</v>
      </c>
      <c r="C1111" s="568">
        <v>12</v>
      </c>
      <c r="D1111" s="568" t="s">
        <v>1394</v>
      </c>
      <c r="E1111" s="568" t="s">
        <v>8410</v>
      </c>
      <c r="F1111" s="568" t="s">
        <v>8398</v>
      </c>
      <c r="G1111" s="568" t="s">
        <v>8411</v>
      </c>
      <c r="H1111" s="568" t="s">
        <v>1897</v>
      </c>
      <c r="I1111" s="813" t="s">
        <v>1017</v>
      </c>
      <c r="J1111" s="568" t="s">
        <v>1898</v>
      </c>
      <c r="K1111" s="569">
        <v>29562.94</v>
      </c>
      <c r="L1111" s="570" t="s">
        <v>3205</v>
      </c>
      <c r="M1111" s="570" t="s">
        <v>8412</v>
      </c>
      <c r="O1111" s="545" t="s">
        <v>4665</v>
      </c>
      <c r="P1111" s="558">
        <f t="shared" si="155"/>
        <v>29562.94</v>
      </c>
      <c r="Q1111" s="559">
        <f t="shared" si="156"/>
        <v>42639</v>
      </c>
      <c r="R1111" s="560" t="str">
        <f t="shared" si="157"/>
        <v>2016OB000559</v>
      </c>
      <c r="S1111" s="560" t="str">
        <f t="shared" si="158"/>
        <v>2016NE000328</v>
      </c>
      <c r="T1111" s="561" t="str">
        <f t="shared" si="159"/>
        <v>VALOR REFERENTE AO PAGAMENTO DA 2ª PARCELA DO FEM II/2014 DO MUNICIPIO DE ESCADA/PE,CUJO PROJETO É:RECONSTRUÇÃO DA PONTE DA MANGUEIRA.CONFORME LEI Nº15.270 DE 24/04/2014 .ATRAVÉS DA CI Nº 153/2016 SGTG/FEM.</v>
      </c>
      <c r="V1111" s="75" t="b">
        <f>A1111='[1]FEM 2'!C1111</f>
        <v>1</v>
      </c>
    </row>
    <row r="1112" spans="1:22" ht="54" customHeight="1" x14ac:dyDescent="0.35">
      <c r="A1112" s="566" t="s">
        <v>8413</v>
      </c>
      <c r="B1112" s="567">
        <v>42639</v>
      </c>
      <c r="C1112" s="568">
        <v>12</v>
      </c>
      <c r="D1112" s="568" t="s">
        <v>1394</v>
      </c>
      <c r="E1112" s="568" t="s">
        <v>8414</v>
      </c>
      <c r="F1112" s="568" t="s">
        <v>8398</v>
      </c>
      <c r="G1112" s="568" t="s">
        <v>8411</v>
      </c>
      <c r="H1112" s="568" t="s">
        <v>1897</v>
      </c>
      <c r="I1112" s="568" t="s">
        <v>1016</v>
      </c>
      <c r="J1112" s="568" t="s">
        <v>1898</v>
      </c>
      <c r="K1112" s="569">
        <v>94916.87</v>
      </c>
      <c r="L1112" s="570" t="s">
        <v>3205</v>
      </c>
      <c r="M1112" s="570" t="s">
        <v>8415</v>
      </c>
      <c r="O1112" s="545" t="s">
        <v>4665</v>
      </c>
      <c r="P1112" s="558">
        <f t="shared" si="155"/>
        <v>94916.87</v>
      </c>
      <c r="Q1112" s="559">
        <f t="shared" si="156"/>
        <v>42639</v>
      </c>
      <c r="R1112" s="560" t="str">
        <f t="shared" si="157"/>
        <v>2016OB000560</v>
      </c>
      <c r="S1112" s="560" t="str">
        <f t="shared" si="158"/>
        <v>2016NE000328</v>
      </c>
      <c r="T1112" s="561" t="str">
        <f t="shared" si="159"/>
        <v>VALOR REFERENTE AO PAGAMENTO DA 2ª PARCELA DO FEM II/2014 DO MUNICIPIO DE ESCADA/PE,CUJO PROJETO É:REQUALIFICAÇÃO DE PRAÇAS.CONFORME LEI Nº15.270 DE 24/04/2014.ATRAVÉS DA CI Nº 153/2016 SGTG/FEM.</v>
      </c>
      <c r="V1112" s="75" t="b">
        <f>A1112='[1]FEM 2'!C1112</f>
        <v>1</v>
      </c>
    </row>
    <row r="1113" spans="1:22" ht="54" customHeight="1" x14ac:dyDescent="0.35">
      <c r="A1113" s="566" t="s">
        <v>8416</v>
      </c>
      <c r="B1113" s="567">
        <v>42639</v>
      </c>
      <c r="C1113" s="568">
        <v>12</v>
      </c>
      <c r="D1113" s="568" t="s">
        <v>1394</v>
      </c>
      <c r="E1113" s="568" t="s">
        <v>8417</v>
      </c>
      <c r="F1113" s="568" t="s">
        <v>8398</v>
      </c>
      <c r="G1113" s="568" t="s">
        <v>8411</v>
      </c>
      <c r="H1113" s="568" t="s">
        <v>1897</v>
      </c>
      <c r="I1113" s="568" t="s">
        <v>1014</v>
      </c>
      <c r="J1113" s="568" t="s">
        <v>1898</v>
      </c>
      <c r="K1113" s="569">
        <v>132993.17000000001</v>
      </c>
      <c r="L1113" s="570" t="s">
        <v>3205</v>
      </c>
      <c r="M1113" s="570" t="s">
        <v>8418</v>
      </c>
      <c r="O1113" s="545" t="s">
        <v>4665</v>
      </c>
      <c r="P1113" s="558">
        <f t="shared" si="155"/>
        <v>132993.17000000001</v>
      </c>
      <c r="Q1113" s="559">
        <f t="shared" si="156"/>
        <v>42639</v>
      </c>
      <c r="R1113" s="560" t="str">
        <f t="shared" si="157"/>
        <v>2016OB000561</v>
      </c>
      <c r="S1113" s="560" t="str">
        <f t="shared" si="158"/>
        <v>2016NE000328</v>
      </c>
      <c r="T1113" s="561" t="str">
        <f t="shared" si="159"/>
        <v>VALOR REFERENTE AO PAGAMENTO DA 2ª PARCELA DO FEM II/2014 DO MUNICIPIO DE ESCADA/PE,CUJO PROJETO É:MURO DE ARRIMO E ESCADARIAS.CONFORME LEI Nº15.270 DE 24/04/2014.ATRAVÉS DA CI Nº 153/2016 SGTG/FEM.</v>
      </c>
      <c r="V1113" s="75" t="b">
        <f>A1113='[1]FEM 2'!C1113</f>
        <v>1</v>
      </c>
    </row>
    <row r="1114" spans="1:22" ht="54" customHeight="1" x14ac:dyDescent="0.35">
      <c r="A1114" s="566" t="s">
        <v>8419</v>
      </c>
      <c r="B1114" s="567">
        <v>42639</v>
      </c>
      <c r="C1114" s="568">
        <v>12</v>
      </c>
      <c r="D1114" s="568" t="s">
        <v>1394</v>
      </c>
      <c r="E1114" s="568" t="s">
        <v>8420</v>
      </c>
      <c r="F1114" s="568" t="s">
        <v>8398</v>
      </c>
      <c r="G1114" s="568" t="s">
        <v>8411</v>
      </c>
      <c r="H1114" s="568" t="s">
        <v>1897</v>
      </c>
      <c r="I1114" s="568" t="s">
        <v>1013</v>
      </c>
      <c r="J1114" s="568" t="s">
        <v>1898</v>
      </c>
      <c r="K1114" s="569">
        <v>194408.58</v>
      </c>
      <c r="L1114" s="570" t="s">
        <v>3205</v>
      </c>
      <c r="M1114" s="570" t="s">
        <v>8421</v>
      </c>
      <c r="O1114" s="545" t="s">
        <v>4665</v>
      </c>
      <c r="P1114" s="558">
        <f t="shared" si="155"/>
        <v>194408.58</v>
      </c>
      <c r="Q1114" s="559">
        <f t="shared" si="156"/>
        <v>42639</v>
      </c>
      <c r="R1114" s="560" t="str">
        <f t="shared" si="157"/>
        <v>2016OB000562</v>
      </c>
      <c r="S1114" s="560" t="str">
        <f t="shared" si="158"/>
        <v>2016NE000328</v>
      </c>
      <c r="T1114" s="561" t="str">
        <f t="shared" si="159"/>
        <v>VALOR REFERENTE AO PAGAMENTO DA 2ª PARCELA DO FEM II/2014 DO MUNICIPIO DE ESCADA/PE,CUJO PROJETO É:PAVIMENTAÇÃO,URBANIZAÇÃO E DRENAGEM DE 10(DEZ) RUAS.CONFORME LEI Nº15.270 DE 24/04/2014.ATRAVÉS DA CI Nº 153/2016 SGTG/FEM.</v>
      </c>
      <c r="V1114" s="75" t="b">
        <f>A1114='[1]FEM 2'!C1114</f>
        <v>1</v>
      </c>
    </row>
    <row r="1115" spans="1:22" ht="54" customHeight="1" x14ac:dyDescent="0.35">
      <c r="A1115" s="566" t="s">
        <v>8422</v>
      </c>
      <c r="B1115" s="567">
        <v>42639</v>
      </c>
      <c r="C1115" s="568">
        <v>11</v>
      </c>
      <c r="D1115" s="568" t="s">
        <v>1394</v>
      </c>
      <c r="E1115" s="568" t="s">
        <v>8423</v>
      </c>
      <c r="F1115" s="568" t="s">
        <v>8424</v>
      </c>
      <c r="G1115" s="568" t="s">
        <v>4792</v>
      </c>
      <c r="H1115" s="568" t="s">
        <v>2721</v>
      </c>
      <c r="I1115" s="568" t="s">
        <v>1308</v>
      </c>
      <c r="J1115" s="568" t="s">
        <v>7820</v>
      </c>
      <c r="K1115" s="569">
        <v>107349.63</v>
      </c>
      <c r="L1115" s="570" t="s">
        <v>3634</v>
      </c>
      <c r="M1115" s="570" t="s">
        <v>8425</v>
      </c>
      <c r="O1115" s="545" t="s">
        <v>4665</v>
      </c>
      <c r="P1115" s="558">
        <f t="shared" si="155"/>
        <v>107349.63</v>
      </c>
      <c r="Q1115" s="559">
        <f t="shared" si="156"/>
        <v>42639</v>
      </c>
      <c r="R1115" s="560" t="str">
        <f t="shared" si="157"/>
        <v>2016OB000566</v>
      </c>
      <c r="S1115" s="560" t="str">
        <f t="shared" si="158"/>
        <v>2016NE000007</v>
      </c>
      <c r="T1115" s="561" t="str">
        <f t="shared" si="159"/>
        <v>VALOR REFERENTE AO PAGAMENTO DA 3ª´PARCELA DO FEM II/2014. DO MUNICIPIO DE SERRA TALHADA/PE./PE.CUJO PROJETO É:IMPLANTAÇÃO DO TERMINAL DE TRANSPORTE ALTERNATIVO.ATRAVÉS DA CI Nº 154/2016 SGT-FEM E CI Nº 354/2016 SEAM</v>
      </c>
      <c r="V1115" s="75" t="b">
        <f>A1115='[1]FEM 2'!C1115</f>
        <v>1</v>
      </c>
    </row>
    <row r="1116" spans="1:22" ht="54" customHeight="1" x14ac:dyDescent="0.35">
      <c r="A1116" s="566" t="s">
        <v>8426</v>
      </c>
      <c r="B1116" s="567">
        <v>42639</v>
      </c>
      <c r="C1116" s="568">
        <v>11</v>
      </c>
      <c r="D1116" s="568" t="s">
        <v>1394</v>
      </c>
      <c r="E1116" s="568" t="s">
        <v>8427</v>
      </c>
      <c r="F1116" s="568" t="s">
        <v>8424</v>
      </c>
      <c r="G1116" s="568" t="s">
        <v>7997</v>
      </c>
      <c r="H1116" s="568" t="s">
        <v>1693</v>
      </c>
      <c r="I1116" s="568" t="s">
        <v>1001</v>
      </c>
      <c r="J1116" s="568" t="s">
        <v>4408</v>
      </c>
      <c r="K1116" s="569">
        <v>13665.2</v>
      </c>
      <c r="L1116" s="570" t="s">
        <v>3663</v>
      </c>
      <c r="M1116" s="570" t="s">
        <v>8428</v>
      </c>
      <c r="O1116" s="545" t="s">
        <v>4665</v>
      </c>
      <c r="P1116" s="558">
        <f t="shared" si="155"/>
        <v>13665.2</v>
      </c>
      <c r="Q1116" s="559">
        <f t="shared" si="156"/>
        <v>42639</v>
      </c>
      <c r="R1116" s="560" t="str">
        <f t="shared" si="157"/>
        <v>2016OB000567</v>
      </c>
      <c r="S1116" s="560" t="str">
        <f t="shared" si="158"/>
        <v>2016NE000302</v>
      </c>
      <c r="T1116" s="561" t="str">
        <f t="shared" si="159"/>
        <v>VALOR REFERENTE AO PAGAMENTO DA 4ª´PARCELA DO FEM II/2014.DO MUNICIPIO DE CORTÊS./PE.CUJO PROJETO É: CONSTRUÇÃO DA PRAÇA DA ENTRADA DA CIDADE E PAVIMENTAÇÃO DO ENTORNO.ATRAVÉS DA CI Nº 154/2016 E CI Nº 354/2016 SEAM.</v>
      </c>
      <c r="V1116" s="75" t="b">
        <f>A1116='[1]FEM 2'!C1116</f>
        <v>1</v>
      </c>
    </row>
    <row r="1117" spans="1:22" ht="54" customHeight="1" x14ac:dyDescent="0.35">
      <c r="A1117" s="566" t="s">
        <v>8429</v>
      </c>
      <c r="B1117" s="567">
        <v>42639</v>
      </c>
      <c r="C1117" s="568">
        <v>11</v>
      </c>
      <c r="D1117" s="568" t="s">
        <v>1394</v>
      </c>
      <c r="E1117" s="568" t="s">
        <v>8430</v>
      </c>
      <c r="F1117" s="568" t="s">
        <v>8424</v>
      </c>
      <c r="G1117" s="568" t="s">
        <v>7241</v>
      </c>
      <c r="H1117" s="568" t="s">
        <v>2615</v>
      </c>
      <c r="I1117" s="568" t="s">
        <v>1249</v>
      </c>
      <c r="J1117" s="568" t="s">
        <v>2616</v>
      </c>
      <c r="K1117" s="569">
        <v>107347.23</v>
      </c>
      <c r="L1117" s="570" t="s">
        <v>3634</v>
      </c>
      <c r="M1117" s="570" t="s">
        <v>8431</v>
      </c>
      <c r="O1117" s="545" t="s">
        <v>4665</v>
      </c>
      <c r="P1117" s="558">
        <f t="shared" si="155"/>
        <v>107347.23</v>
      </c>
      <c r="Q1117" s="559">
        <f t="shared" si="156"/>
        <v>42639</v>
      </c>
      <c r="R1117" s="560" t="str">
        <f t="shared" si="157"/>
        <v>2016OB000568</v>
      </c>
      <c r="S1117" s="560" t="str">
        <f t="shared" si="158"/>
        <v>2016NE000067</v>
      </c>
      <c r="T1117" s="561" t="str">
        <f t="shared" si="159"/>
        <v>VALOR REFERENTE AO PAGAMENTO DA 3ª PARCELA DO FEM II/2014 ,DO MUNICIPIO DE SAÍRE/PE .CUJO PROJETO É:URBANIZAÇÃO E CONSTRUÇÃO DO PORTAL DE ENTRADA DA CIDADE E ILUMINAÇÃO DE ACESSO DO PORTAL AO CENTRO..ATRAVÉS DA CI Nº 154/2016 SGT-FEM E CI Nº 354/2016 SEAM</v>
      </c>
      <c r="V1117" s="75" t="b">
        <f>A1117='[1]FEM 2'!C1117</f>
        <v>1</v>
      </c>
    </row>
    <row r="1118" spans="1:22" ht="54" customHeight="1" x14ac:dyDescent="0.35">
      <c r="A1118" s="566" t="s">
        <v>8432</v>
      </c>
      <c r="B1118" s="567">
        <v>42639</v>
      </c>
      <c r="C1118" s="568">
        <v>11</v>
      </c>
      <c r="D1118" s="568" t="s">
        <v>1394</v>
      </c>
      <c r="E1118" s="568" t="s">
        <v>8433</v>
      </c>
      <c r="F1118" s="568" t="s">
        <v>8424</v>
      </c>
      <c r="G1118" s="568" t="s">
        <v>8434</v>
      </c>
      <c r="H1118" s="568" t="s">
        <v>1708</v>
      </c>
      <c r="I1118" s="568" t="s">
        <v>1006</v>
      </c>
      <c r="J1118" s="568" t="s">
        <v>1709</v>
      </c>
      <c r="K1118" s="569">
        <v>6511.34</v>
      </c>
      <c r="L1118" s="570" t="s">
        <v>3634</v>
      </c>
      <c r="M1118" s="570" t="s">
        <v>8435</v>
      </c>
      <c r="O1118" s="545" t="s">
        <v>4665</v>
      </c>
      <c r="P1118" s="558">
        <f t="shared" si="155"/>
        <v>6511.34</v>
      </c>
      <c r="Q1118" s="559">
        <f t="shared" si="156"/>
        <v>42639</v>
      </c>
      <c r="R1118" s="560" t="str">
        <f t="shared" si="157"/>
        <v>2016OB000569</v>
      </c>
      <c r="S1118" s="560" t="str">
        <f t="shared" si="158"/>
        <v>2016NE000334</v>
      </c>
      <c r="T1118" s="561" t="str">
        <f t="shared" si="159"/>
        <v>VALOR REFERENTE AO PAGAMENTO DA 3ª PARCELA DO FEM II/2014 ,DO MUNICIPIO DE CUPIRA/PE .CUJO PROJETO É: CONSTRUÇÃO DA PRAÇA NO DISTRITO DE GRAVATÁ-AÇU..ATRAVÉS DA CI Nº 154/2016 SGTG-FEM E CI Nº 354/2016 SEAM.</v>
      </c>
      <c r="V1118" s="75" t="b">
        <f>A1118='[1]FEM 2'!C1118</f>
        <v>1</v>
      </c>
    </row>
    <row r="1119" spans="1:22" ht="54" customHeight="1" x14ac:dyDescent="0.35">
      <c r="A1119" s="566" t="s">
        <v>8436</v>
      </c>
      <c r="B1119" s="567">
        <v>42639</v>
      </c>
      <c r="C1119" s="568">
        <v>11</v>
      </c>
      <c r="D1119" s="568" t="s">
        <v>1394</v>
      </c>
      <c r="E1119" s="568" t="s">
        <v>8437</v>
      </c>
      <c r="F1119" s="568" t="s">
        <v>8424</v>
      </c>
      <c r="G1119" s="568" t="s">
        <v>8434</v>
      </c>
      <c r="H1119" s="568" t="s">
        <v>1708</v>
      </c>
      <c r="I1119" s="568" t="s">
        <v>1006</v>
      </c>
      <c r="J1119" s="568" t="s">
        <v>1709</v>
      </c>
      <c r="K1119" s="569">
        <v>9573.09</v>
      </c>
      <c r="L1119" s="570" t="s">
        <v>3663</v>
      </c>
      <c r="M1119" s="570" t="s">
        <v>8438</v>
      </c>
      <c r="O1119" s="545" t="s">
        <v>4665</v>
      </c>
      <c r="P1119" s="558">
        <f t="shared" si="155"/>
        <v>9573.09</v>
      </c>
      <c r="Q1119" s="559">
        <f t="shared" si="156"/>
        <v>42639</v>
      </c>
      <c r="R1119" s="560" t="str">
        <f t="shared" si="157"/>
        <v>2016OB000570</v>
      </c>
      <c r="S1119" s="560" t="str">
        <f t="shared" si="158"/>
        <v>2016NE000334</v>
      </c>
      <c r="T1119" s="561" t="str">
        <f t="shared" si="159"/>
        <v>VALOR REFERENTE AO PAGAMENTO DA 4ª PARCELA DO FEM II/2014.DO MUNICIPIO DE CUPIRA/PE.CUJO PROJETO É: CONSTRUÇÃO DA PRAÇA NO DISTRITO DE GAVATÁ-AÇU.ATRAVÉS DA CI Nº 154/2016 SGT-FEM E CI Nº 354/2016 SEAM</v>
      </c>
      <c r="V1119" s="75" t="b">
        <f>A1119='[1]FEM 2'!C1119</f>
        <v>1</v>
      </c>
    </row>
    <row r="1120" spans="1:22" ht="54" customHeight="1" x14ac:dyDescent="0.35">
      <c r="A1120" s="566" t="s">
        <v>8439</v>
      </c>
      <c r="B1120" s="567">
        <v>42639</v>
      </c>
      <c r="C1120" s="568">
        <v>11</v>
      </c>
      <c r="D1120" s="568" t="s">
        <v>1394</v>
      </c>
      <c r="E1120" s="568" t="s">
        <v>8440</v>
      </c>
      <c r="F1120" s="568" t="s">
        <v>8424</v>
      </c>
      <c r="G1120" s="568" t="s">
        <v>8441</v>
      </c>
      <c r="H1120" s="568" t="s">
        <v>3151</v>
      </c>
      <c r="I1120" s="568" t="s">
        <v>1155</v>
      </c>
      <c r="J1120" s="568" t="s">
        <v>3352</v>
      </c>
      <c r="K1120" s="569">
        <v>30263.02</v>
      </c>
      <c r="L1120" s="570" t="s">
        <v>3663</v>
      </c>
      <c r="M1120" s="570" t="s">
        <v>8442</v>
      </c>
      <c r="O1120" s="545" t="s">
        <v>4665</v>
      </c>
      <c r="P1120" s="558">
        <f t="shared" si="155"/>
        <v>30263.02</v>
      </c>
      <c r="Q1120" s="559">
        <f t="shared" si="156"/>
        <v>42639</v>
      </c>
      <c r="R1120" s="560" t="str">
        <f t="shared" si="157"/>
        <v>2016OB000571</v>
      </c>
      <c r="S1120" s="560" t="str">
        <f t="shared" si="158"/>
        <v>2016NE000341</v>
      </c>
      <c r="T1120" s="561" t="str">
        <f t="shared" si="159"/>
        <v>VALOR REFERENTE AO PAGAMENTO DA 4ª PARCELA DO FEM II/2014 ,DO MUNICIPIO DE MIRANDIBA/PE.CUJO PROJETO É:PAVIMENTAÇÃO EM PARALELEPIPEDOS GRANITICOS E URBANIZAÇÃO DA PRAÇA..ATRAVÉS DA CI Nº 154/2016 SGT-FEM E CI Nº 354/2016 SEAM</v>
      </c>
      <c r="V1120" s="75" t="b">
        <f>A1120='[1]FEM 2'!C1120</f>
        <v>1</v>
      </c>
    </row>
    <row r="1121" spans="1:22" ht="54" customHeight="1" x14ac:dyDescent="0.35">
      <c r="A1121" s="566" t="s">
        <v>8443</v>
      </c>
      <c r="B1121" s="567">
        <v>42639</v>
      </c>
      <c r="C1121" s="568">
        <v>11</v>
      </c>
      <c r="D1121" s="568" t="s">
        <v>1394</v>
      </c>
      <c r="E1121" s="568" t="s">
        <v>8444</v>
      </c>
      <c r="F1121" s="568" t="s">
        <v>8424</v>
      </c>
      <c r="G1121" s="568" t="s">
        <v>8441</v>
      </c>
      <c r="H1121" s="568" t="s">
        <v>3151</v>
      </c>
      <c r="I1121" s="568" t="s">
        <v>1154</v>
      </c>
      <c r="J1121" s="568" t="s">
        <v>3352</v>
      </c>
      <c r="K1121" s="569">
        <v>120624.82</v>
      </c>
      <c r="L1121" s="570" t="s">
        <v>3663</v>
      </c>
      <c r="M1121" s="570" t="s">
        <v>8445</v>
      </c>
      <c r="O1121" s="545" t="s">
        <v>4665</v>
      </c>
      <c r="P1121" s="558">
        <f t="shared" si="155"/>
        <v>120624.82</v>
      </c>
      <c r="Q1121" s="559">
        <f t="shared" si="156"/>
        <v>42639</v>
      </c>
      <c r="R1121" s="560" t="str">
        <f t="shared" si="157"/>
        <v>2016OB000572</v>
      </c>
      <c r="S1121" s="560" t="str">
        <f t="shared" si="158"/>
        <v>2016NE000341</v>
      </c>
      <c r="T1121" s="561" t="str">
        <f t="shared" si="159"/>
        <v>VALOR REFERENTE AO PAGAMENTO DA 4ª PARCELA DO FEM II/2014.,DO MUNICIPIO DE MIRANDIBA/PE..CUJO PROJETO É:PAVIMENTAÇÃO EM PARALELEPIPEDOS GRANITICOS..ATRAVÉS DA CI Nº 154/2016 SGT-FEM E CI Nº 354/2016 SEAM</v>
      </c>
      <c r="V1121" s="75" t="b">
        <f>A1121='[1]FEM 2'!C1121</f>
        <v>1</v>
      </c>
    </row>
    <row r="1122" spans="1:22" ht="54" customHeight="1" x14ac:dyDescent="0.35">
      <c r="A1122" s="566" t="s">
        <v>8446</v>
      </c>
      <c r="B1122" s="567">
        <v>42639</v>
      </c>
      <c r="C1122" s="568">
        <v>11</v>
      </c>
      <c r="D1122" s="568" t="s">
        <v>1394</v>
      </c>
      <c r="E1122" s="568" t="s">
        <v>8447</v>
      </c>
      <c r="F1122" s="568" t="s">
        <v>8424</v>
      </c>
      <c r="G1122" s="568" t="s">
        <v>8448</v>
      </c>
      <c r="H1122" s="568" t="s">
        <v>1872</v>
      </c>
      <c r="I1122" s="568" t="s">
        <v>1088</v>
      </c>
      <c r="J1122" s="568" t="s">
        <v>3752</v>
      </c>
      <c r="K1122" s="569">
        <v>72330.539999999994</v>
      </c>
      <c r="L1122" s="570" t="s">
        <v>3634</v>
      </c>
      <c r="M1122" s="570" t="s">
        <v>8449</v>
      </c>
      <c r="O1122" s="545" t="s">
        <v>4665</v>
      </c>
      <c r="P1122" s="558">
        <f t="shared" si="155"/>
        <v>72330.539999999994</v>
      </c>
      <c r="Q1122" s="559">
        <f t="shared" si="156"/>
        <v>42639</v>
      </c>
      <c r="R1122" s="560" t="str">
        <f t="shared" si="157"/>
        <v>2016OB000573</v>
      </c>
      <c r="S1122" s="560" t="str">
        <f t="shared" si="158"/>
        <v>2016NE000340</v>
      </c>
      <c r="T1122" s="561" t="str">
        <f t="shared" si="159"/>
        <v>VALOR REFERENTE AO PAGAMENTO DA 3ª PARCELA DO FEM II/2014 ,DO MUNICIPIO DE IPUBI/PE .CUJO PROJETO É: CONSTRUÇÃO DO MATADOURO PÚBLICO DE SERROLÂNDIA..ATRAVÉS DA CI Nº 154/2016 SGT-FEM E CI Nº 354/2016 SEAM</v>
      </c>
      <c r="V1122" s="75" t="b">
        <f>A1122='[1]FEM 2'!C1122</f>
        <v>1</v>
      </c>
    </row>
    <row r="1123" spans="1:22" ht="54" customHeight="1" x14ac:dyDescent="0.35">
      <c r="A1123" s="566" t="s">
        <v>8450</v>
      </c>
      <c r="B1123" s="567">
        <v>42639</v>
      </c>
      <c r="C1123" s="568">
        <v>11</v>
      </c>
      <c r="D1123" s="568" t="s">
        <v>1394</v>
      </c>
      <c r="E1123" s="568" t="s">
        <v>8451</v>
      </c>
      <c r="F1123" s="568" t="s">
        <v>8424</v>
      </c>
      <c r="G1123" s="568" t="s">
        <v>8448</v>
      </c>
      <c r="H1123" s="568" t="s">
        <v>1872</v>
      </c>
      <c r="I1123" s="568" t="s">
        <v>1091</v>
      </c>
      <c r="J1123" s="568" t="s">
        <v>3752</v>
      </c>
      <c r="K1123" s="569">
        <v>44344.75</v>
      </c>
      <c r="L1123" s="570" t="s">
        <v>3634</v>
      </c>
      <c r="M1123" s="570" t="s">
        <v>8452</v>
      </c>
      <c r="O1123" s="545" t="s">
        <v>4665</v>
      </c>
      <c r="P1123" s="558">
        <f t="shared" si="155"/>
        <v>44344.75</v>
      </c>
      <c r="Q1123" s="559">
        <f t="shared" si="156"/>
        <v>42639</v>
      </c>
      <c r="R1123" s="560" t="str">
        <f t="shared" si="157"/>
        <v>2016OB000574</v>
      </c>
      <c r="S1123" s="560" t="str">
        <f t="shared" si="158"/>
        <v>2016NE000340</v>
      </c>
      <c r="T1123" s="561" t="str">
        <f t="shared" si="159"/>
        <v>VALOR REFERENTE AO PAGAMENTO DA 3ª PARCELA DO FEM II/2014 II/2014 ,DO MUNICIPIO DE IPUBI/PE.CUJO PROJETO É: REQUALIFICAÇÃO E REFORMA DA AVENIDA CENTRAL NORTE E SUL..ATRAVÉS DA CI Nº 154/2016 SGT-FEM E CI Nº 354/2016 SEAM</v>
      </c>
      <c r="V1123" s="75" t="b">
        <f>A1123='[1]FEM 2'!C1123</f>
        <v>1</v>
      </c>
    </row>
    <row r="1124" spans="1:22" ht="54" customHeight="1" x14ac:dyDescent="0.35">
      <c r="A1124" s="566" t="s">
        <v>8453</v>
      </c>
      <c r="B1124" s="567">
        <v>42639</v>
      </c>
      <c r="C1124" s="568">
        <v>11</v>
      </c>
      <c r="D1124" s="568" t="s">
        <v>1394</v>
      </c>
      <c r="E1124" s="568" t="s">
        <v>8454</v>
      </c>
      <c r="F1124" s="568" t="s">
        <v>8424</v>
      </c>
      <c r="G1124" s="568" t="s">
        <v>7241</v>
      </c>
      <c r="H1124" s="568" t="s">
        <v>2615</v>
      </c>
      <c r="I1124" s="568" t="s">
        <v>1249</v>
      </c>
      <c r="J1124" s="568" t="s">
        <v>2616</v>
      </c>
      <c r="K1124" s="569">
        <v>107347.23</v>
      </c>
      <c r="L1124" s="570" t="s">
        <v>3663</v>
      </c>
      <c r="M1124" s="570" t="s">
        <v>8455</v>
      </c>
      <c r="O1124" s="545" t="s">
        <v>4665</v>
      </c>
      <c r="P1124" s="558">
        <f t="shared" si="155"/>
        <v>107347.23</v>
      </c>
      <c r="Q1124" s="559">
        <f t="shared" si="156"/>
        <v>42639</v>
      </c>
      <c r="R1124" s="560" t="str">
        <f t="shared" si="157"/>
        <v>2016OB000575</v>
      </c>
      <c r="S1124" s="560" t="str">
        <f t="shared" si="158"/>
        <v>2016NE000067</v>
      </c>
      <c r="T1124" s="561" t="str">
        <f t="shared" si="159"/>
        <v>VALOR REFERENTE AO PAGAMENTO DA 4ª PARCELA DO FEM II/2014 ,DO MUNICIPIO DE SAÍRE/PE .CUJO PROJETO É:URBANIZAÇÃO E CONSTRUÇÃO DO PORTAL DE ENTRADA DA CIDADE E ILUMINAÇÃO DE ACESSO DO PORTAL AO CENTRO..ATRAVÉS DA CI Nº 154/2016 SGT-FEM E CI Nº 354/2016 SEAM</v>
      </c>
      <c r="V1124" s="75" t="b">
        <f>A1124='[1]FEM 2'!C1124</f>
        <v>1</v>
      </c>
    </row>
    <row r="1125" spans="1:22" ht="54" customHeight="1" x14ac:dyDescent="0.35">
      <c r="A1125" s="566" t="s">
        <v>8456</v>
      </c>
      <c r="B1125" s="567">
        <v>42639</v>
      </c>
      <c r="C1125" s="568">
        <v>11</v>
      </c>
      <c r="D1125" s="568" t="s">
        <v>1394</v>
      </c>
      <c r="E1125" s="568" t="s">
        <v>8457</v>
      </c>
      <c r="F1125" s="568" t="s">
        <v>8424</v>
      </c>
      <c r="G1125" s="568" t="s">
        <v>4745</v>
      </c>
      <c r="H1125" s="568" t="s">
        <v>3075</v>
      </c>
      <c r="I1125" s="568" t="s">
        <v>1055</v>
      </c>
      <c r="J1125" s="568" t="s">
        <v>3076</v>
      </c>
      <c r="K1125" s="569">
        <v>8292.35</v>
      </c>
      <c r="L1125" s="570" t="s">
        <v>3663</v>
      </c>
      <c r="M1125" s="570" t="s">
        <v>8458</v>
      </c>
      <c r="O1125" s="545" t="s">
        <v>4665</v>
      </c>
      <c r="P1125" s="558">
        <f t="shared" si="155"/>
        <v>8292.35</v>
      </c>
      <c r="Q1125" s="559">
        <f t="shared" si="156"/>
        <v>42639</v>
      </c>
      <c r="R1125" s="560" t="str">
        <f t="shared" si="157"/>
        <v>2016OB000576</v>
      </c>
      <c r="S1125" s="560" t="str">
        <f t="shared" si="158"/>
        <v>2016NE000010</v>
      </c>
      <c r="T1125" s="561" t="str">
        <f t="shared" si="159"/>
        <v>VALOR REFERENTE AO PAGAMENTO DA 4ª PARCELA DO FEM II/2014,DO MUNICIPIO DE GRANITO/PE.CUJO PROJETO É: PERFURAÇÃO DE POÇOS ARTESIANOS.ATRAVÉS DA CI Nº 154/2016 SGT-FEM E CI Nº 354/2016 SEAM</v>
      </c>
      <c r="V1125" s="75" t="b">
        <f>A1125='[1]FEM 2'!C1125</f>
        <v>1</v>
      </c>
    </row>
    <row r="1126" spans="1:22" ht="54" customHeight="1" x14ac:dyDescent="0.35">
      <c r="A1126" s="566" t="s">
        <v>8459</v>
      </c>
      <c r="B1126" s="567">
        <v>42639</v>
      </c>
      <c r="C1126" s="568">
        <v>11</v>
      </c>
      <c r="D1126" s="568" t="s">
        <v>1394</v>
      </c>
      <c r="E1126" s="568" t="s">
        <v>8460</v>
      </c>
      <c r="F1126" s="568" t="s">
        <v>8424</v>
      </c>
      <c r="G1126" s="568" t="s">
        <v>4745</v>
      </c>
      <c r="H1126" s="568" t="s">
        <v>3075</v>
      </c>
      <c r="I1126" s="568" t="s">
        <v>1055</v>
      </c>
      <c r="J1126" s="568" t="s">
        <v>3076</v>
      </c>
      <c r="K1126" s="569">
        <v>8292.33</v>
      </c>
      <c r="L1126" s="570" t="s">
        <v>3634</v>
      </c>
      <c r="M1126" s="570" t="s">
        <v>8461</v>
      </c>
      <c r="O1126" s="545" t="s">
        <v>4665</v>
      </c>
      <c r="P1126" s="558">
        <f t="shared" si="155"/>
        <v>8292.33</v>
      </c>
      <c r="Q1126" s="559">
        <f t="shared" si="156"/>
        <v>42639</v>
      </c>
      <c r="R1126" s="560" t="str">
        <f t="shared" si="157"/>
        <v>2016OB000577</v>
      </c>
      <c r="S1126" s="560" t="str">
        <f t="shared" si="158"/>
        <v>2016NE000010</v>
      </c>
      <c r="T1126" s="561" t="str">
        <f t="shared" si="159"/>
        <v>VALOR REFERENTE AO PAGAMENTO DA 3ª PARCELA DO FEM II/2014,DO MUNICIPIO DE GRANITO/PE.CUJO PROJETO É: PERFURAÇÃO DE POÇOS ARTESIANOS.ATRAVÉS DA CI Nº 154/2016 SGT-FEM E CI Nº 354/2016 SEAM</v>
      </c>
      <c r="V1126" s="75" t="b">
        <f>A1126='[1]FEM 2'!C1126</f>
        <v>1</v>
      </c>
    </row>
    <row r="1127" spans="1:22" ht="54" customHeight="1" x14ac:dyDescent="0.35">
      <c r="A1127" s="566" t="s">
        <v>8462</v>
      </c>
      <c r="B1127" s="567">
        <v>42639</v>
      </c>
      <c r="C1127" s="568">
        <v>12</v>
      </c>
      <c r="D1127" s="568" t="s">
        <v>1394</v>
      </c>
      <c r="E1127" s="568" t="s">
        <v>8463</v>
      </c>
      <c r="F1127" s="568" t="s">
        <v>8424</v>
      </c>
      <c r="G1127" s="568" t="s">
        <v>8464</v>
      </c>
      <c r="H1127" s="568" t="s">
        <v>2432</v>
      </c>
      <c r="I1127" s="568" t="s">
        <v>1050</v>
      </c>
      <c r="J1127" s="568" t="s">
        <v>2433</v>
      </c>
      <c r="K1127" s="569">
        <v>34694.089999999997</v>
      </c>
      <c r="L1127" s="570" t="s">
        <v>3634</v>
      </c>
      <c r="M1127" s="570" t="s">
        <v>8465</v>
      </c>
      <c r="O1127" s="545" t="s">
        <v>4665</v>
      </c>
      <c r="P1127" s="558">
        <f t="shared" si="155"/>
        <v>34694.089999999997</v>
      </c>
      <c r="Q1127" s="559">
        <f t="shared" si="156"/>
        <v>42639</v>
      </c>
      <c r="R1127" s="560" t="str">
        <f t="shared" si="157"/>
        <v>2016OB000578</v>
      </c>
      <c r="S1127" s="560" t="str">
        <f t="shared" si="158"/>
        <v>2016NE000338</v>
      </c>
      <c r="T1127" s="561" t="str">
        <f t="shared" si="159"/>
        <v>VALOR REFERENTE AO PAGAMENTO DA 3ª PARCELA DO FEM II/2014 ,DO MUNICIPIO DE GOIANA/PE..CUJO PROJETO É: CONSTRUÇÃO DA PRAÇA JÚLIO RABELO..ATRAVÉS DA CI Nº 154/2016 SGT-FEM E CI Nº 354/2016 SEAM</v>
      </c>
      <c r="V1127" s="75" t="b">
        <f>A1127='[1]FEM 2'!C1127</f>
        <v>1</v>
      </c>
    </row>
    <row r="1128" spans="1:22" ht="54" customHeight="1" x14ac:dyDescent="0.35">
      <c r="A1128" s="566" t="s">
        <v>8466</v>
      </c>
      <c r="B1128" s="567">
        <v>42639</v>
      </c>
      <c r="C1128" s="568">
        <v>12</v>
      </c>
      <c r="D1128" s="568" t="s">
        <v>1394</v>
      </c>
      <c r="E1128" s="568" t="s">
        <v>8467</v>
      </c>
      <c r="F1128" s="568" t="s">
        <v>8424</v>
      </c>
      <c r="G1128" s="568" t="s">
        <v>8468</v>
      </c>
      <c r="H1128" s="568" t="s">
        <v>2645</v>
      </c>
      <c r="I1128" s="568" t="s">
        <v>1339</v>
      </c>
      <c r="J1128" s="568" t="s">
        <v>2646</v>
      </c>
      <c r="K1128" s="569">
        <v>90565.99</v>
      </c>
      <c r="L1128" s="570" t="s">
        <v>3663</v>
      </c>
      <c r="M1128" s="570" t="s">
        <v>8469</v>
      </c>
      <c r="O1128" s="545" t="s">
        <v>4665</v>
      </c>
      <c r="P1128" s="558">
        <f t="shared" si="155"/>
        <v>90565.99</v>
      </c>
      <c r="Q1128" s="559">
        <f t="shared" si="156"/>
        <v>42639</v>
      </c>
      <c r="R1128" s="560" t="str">
        <f t="shared" si="157"/>
        <v>2016OB000579</v>
      </c>
      <c r="S1128" s="560" t="str">
        <f t="shared" si="158"/>
        <v>2016NE000337</v>
      </c>
      <c r="T1128" s="561" t="str">
        <f t="shared" si="159"/>
        <v>VALOR REFERENTE AO PAGAMENTO DA 4ª PARCELA DO FEM II/2014 ,DO MUNICIPIO DE TERRA NOVA/PE .CUJO PROJETO É:DRENAGEM SUPERFICIAL DE ÁGUAS PLUVIAIS E PAVIMENTAÇÃO DE VIAS.ATRAVÉS DA CI Nº 154/2016 SGT-FEM E CI Nº 354/2016 SEAM</v>
      </c>
      <c r="V1128" s="75" t="b">
        <f>A1128='[1]FEM 2'!C1128</f>
        <v>1</v>
      </c>
    </row>
    <row r="1129" spans="1:22" ht="54" customHeight="1" x14ac:dyDescent="0.35">
      <c r="A1129" s="566" t="s">
        <v>8470</v>
      </c>
      <c r="B1129" s="567">
        <v>42639</v>
      </c>
      <c r="C1129" s="568">
        <v>11</v>
      </c>
      <c r="D1129" s="568" t="s">
        <v>1394</v>
      </c>
      <c r="E1129" s="568" t="s">
        <v>8471</v>
      </c>
      <c r="F1129" s="568" t="s">
        <v>8424</v>
      </c>
      <c r="G1129" s="568" t="s">
        <v>8472</v>
      </c>
      <c r="H1129" s="568" t="s">
        <v>2885</v>
      </c>
      <c r="I1129" s="568" t="s">
        <v>1259</v>
      </c>
      <c r="J1129" s="568" t="s">
        <v>4063</v>
      </c>
      <c r="K1129" s="569">
        <v>80558.16</v>
      </c>
      <c r="L1129" s="570" t="s">
        <v>3634</v>
      </c>
      <c r="M1129" s="570" t="s">
        <v>8473</v>
      </c>
      <c r="O1129" s="545" t="s">
        <v>4665</v>
      </c>
      <c r="P1129" s="558">
        <f t="shared" si="155"/>
        <v>80558.16</v>
      </c>
      <c r="Q1129" s="559">
        <f t="shared" si="156"/>
        <v>42639</v>
      </c>
      <c r="R1129" s="560" t="str">
        <f t="shared" si="157"/>
        <v>2016OB000580</v>
      </c>
      <c r="S1129" s="560" t="str">
        <f t="shared" si="158"/>
        <v>2016NE000336</v>
      </c>
      <c r="T1129" s="561" t="str">
        <f t="shared" si="159"/>
        <v>VALOR REFERENTE AO PAGAMENTO DA 3ª PARCELA, FEM II/2014 ,DO MUNICIPIO DE SANTA CRUZ/PE.CUJO PROJETO É:CONCLUSÃO DA CONSTRUÇÃO DO ESTÁDIO MUNICIPAL DE SANTA CRUZ..ATRAVÉS DA CI Nº 154/2016 SGT-FEM E CI Nº 354/2016 SEAM</v>
      </c>
      <c r="V1129" s="75" t="b">
        <f>A1129='[1]FEM 2'!C1129</f>
        <v>1</v>
      </c>
    </row>
    <row r="1130" spans="1:22" ht="54" customHeight="1" x14ac:dyDescent="0.35">
      <c r="A1130" s="566" t="s">
        <v>8487</v>
      </c>
      <c r="B1130" s="567">
        <v>42641</v>
      </c>
      <c r="C1130" s="568">
        <v>12</v>
      </c>
      <c r="D1130" s="568" t="s">
        <v>1394</v>
      </c>
      <c r="E1130" s="568" t="s">
        <v>8488</v>
      </c>
      <c r="F1130" s="568" t="s">
        <v>8489</v>
      </c>
      <c r="G1130" s="568" t="s">
        <v>7671</v>
      </c>
      <c r="H1130" s="568" t="s">
        <v>2991</v>
      </c>
      <c r="I1130" s="568" t="s">
        <v>1359</v>
      </c>
      <c r="J1130" s="568" t="s">
        <v>2992</v>
      </c>
      <c r="K1130" s="569">
        <v>36979.24</v>
      </c>
      <c r="L1130" s="570" t="s">
        <v>3634</v>
      </c>
      <c r="M1130" s="570" t="s">
        <v>8490</v>
      </c>
      <c r="O1130" s="545" t="s">
        <v>4665</v>
      </c>
      <c r="P1130" s="558">
        <f>K1130</f>
        <v>36979.24</v>
      </c>
      <c r="Q1130" s="559">
        <f>B1130</f>
        <v>42641</v>
      </c>
      <c r="R1130" s="560" t="str">
        <f>A1130</f>
        <v>2016OB000581</v>
      </c>
      <c r="S1130" s="560" t="str">
        <f>G1130</f>
        <v>2016NE000231</v>
      </c>
      <c r="T1130" s="561" t="str">
        <f>M1130</f>
        <v>VALOR REFERENTE AO PAGAMENTO REF. A 3ª PARCELA DO FEM II/2014.DO MUNICIPIO DE VERTENTE DO LÉRIO/PE..CUJO PROJETO É:CONSTRUÇÃO DA PONTE SOBRE RIACHO DA BALANÇA..ATRAVÉS DA CI Nº 154/2016 SGT-FEM E CI Nº 354/2016 SEAM</v>
      </c>
      <c r="V1130" s="75" t="b">
        <f>A1130='[1]FEM 2'!C1130</f>
        <v>1</v>
      </c>
    </row>
    <row r="1131" spans="1:22" ht="54" customHeight="1" x14ac:dyDescent="0.35">
      <c r="A1131" s="566" t="s">
        <v>8491</v>
      </c>
      <c r="B1131" s="567">
        <v>42643</v>
      </c>
      <c r="C1131" s="568">
        <v>11</v>
      </c>
      <c r="D1131" s="568" t="s">
        <v>1394</v>
      </c>
      <c r="E1131" s="568" t="s">
        <v>8492</v>
      </c>
      <c r="F1131" s="568" t="s">
        <v>8493</v>
      </c>
      <c r="G1131" s="568" t="s">
        <v>6772</v>
      </c>
      <c r="H1131" s="568" t="s">
        <v>1555</v>
      </c>
      <c r="I1131" s="568" t="s">
        <v>976</v>
      </c>
      <c r="J1131" s="568" t="s">
        <v>1556</v>
      </c>
      <c r="K1131" s="569">
        <v>67907.09</v>
      </c>
      <c r="L1131" s="570" t="s">
        <v>3663</v>
      </c>
      <c r="M1131" s="570" t="s">
        <v>8494</v>
      </c>
      <c r="O1131" s="545" t="s">
        <v>4665</v>
      </c>
      <c r="P1131" s="558">
        <f>K1131</f>
        <v>67907.09</v>
      </c>
      <c r="Q1131" s="559">
        <f>B1131</f>
        <v>42643</v>
      </c>
      <c r="R1131" s="560" t="str">
        <f>A1131</f>
        <v>2016OB000584</v>
      </c>
      <c r="S1131" s="560" t="str">
        <f>G1131</f>
        <v>2016NE000085</v>
      </c>
      <c r="T1131" s="561" t="str">
        <f>M1131</f>
        <v>VALOR REFERENTE AO PAGAMENTO DA 4ª PARCELA DO FEM II/2014.DO MUNICIPIO DE CARNAUBIERA DA PENHA/PE.CUJO PROJETO É: ILUMINAÇÃO DO ACESSO PRINCIPAL DA CIDADE.CONFORME LEI Nº 15.270 DE 24/04/2014, CONFORME CI Nº156/2016 SGTG/FEM.E CI Nº 359/2016 SEAM</v>
      </c>
      <c r="V1131" s="75" t="b">
        <f>A1131='[1]FEM 2'!C1131</f>
        <v>1</v>
      </c>
    </row>
    <row r="1132" spans="1:22" ht="54" customHeight="1" x14ac:dyDescent="0.35">
      <c r="A1132" s="566" t="s">
        <v>8495</v>
      </c>
      <c r="B1132" s="567">
        <v>42643</v>
      </c>
      <c r="C1132" s="568">
        <v>11</v>
      </c>
      <c r="D1132" s="568" t="s">
        <v>1394</v>
      </c>
      <c r="E1132" s="568" t="s">
        <v>8496</v>
      </c>
      <c r="F1132" s="568" t="s">
        <v>8493</v>
      </c>
      <c r="G1132" s="568" t="s">
        <v>4792</v>
      </c>
      <c r="H1132" s="568" t="s">
        <v>2721</v>
      </c>
      <c r="I1132" s="568" t="s">
        <v>1306</v>
      </c>
      <c r="J1132" s="568" t="s">
        <v>2722</v>
      </c>
      <c r="K1132" s="569">
        <v>195672.67</v>
      </c>
      <c r="L1132" s="570" t="s">
        <v>3634</v>
      </c>
      <c r="M1132" s="570" t="s">
        <v>8497</v>
      </c>
      <c r="O1132" s="545" t="s">
        <v>4665</v>
      </c>
      <c r="P1132" s="558">
        <f>K1132</f>
        <v>195672.67</v>
      </c>
      <c r="Q1132" s="559">
        <f>B1132</f>
        <v>42643</v>
      </c>
      <c r="R1132" s="560" t="str">
        <f>A1132</f>
        <v>2016OB000585</v>
      </c>
      <c r="S1132" s="560" t="str">
        <f>G1132</f>
        <v>2016NE000007</v>
      </c>
      <c r="T1132" s="561" t="str">
        <f>M1132</f>
        <v>VALOR REFERENTE AO PAGAMENTO DA 3ª PARCELA DO FEM II/2014.DO MUNICIPIO DE SERRA TALHADA/PE.CUJO PROJETO É: PAVIMENTAÇÃO ASFALTICA EM PEDRA GRANITICA.CONFORME LEI Nº 15.270 DE 24/04/2014.ATRAVÉS DA CI Nº 156/2016 SGTG-FEM</v>
      </c>
      <c r="V1132" s="75" t="b">
        <f>A1132='[1]FEM 2'!C1132</f>
        <v>1</v>
      </c>
    </row>
    <row r="1133" spans="1:22" ht="54" customHeight="1" x14ac:dyDescent="0.35">
      <c r="A1133" s="566" t="s">
        <v>8498</v>
      </c>
      <c r="B1133" s="567">
        <v>42643</v>
      </c>
      <c r="C1133" s="568">
        <v>11</v>
      </c>
      <c r="D1133" s="568" t="s">
        <v>1394</v>
      </c>
      <c r="E1133" s="568" t="s">
        <v>8499</v>
      </c>
      <c r="F1133" s="568" t="s">
        <v>8493</v>
      </c>
      <c r="G1133" s="568" t="s">
        <v>8500</v>
      </c>
      <c r="H1133" s="568" t="s">
        <v>1687</v>
      </c>
      <c r="I1133" s="568" t="s">
        <v>945</v>
      </c>
      <c r="J1133" s="568" t="s">
        <v>1688</v>
      </c>
      <c r="K1133" s="569">
        <v>272356.96999999997</v>
      </c>
      <c r="L1133" s="570" t="s">
        <v>3205</v>
      </c>
      <c r="M1133" s="570" t="s">
        <v>8501</v>
      </c>
      <c r="O1133" s="545" t="s">
        <v>4665</v>
      </c>
      <c r="P1133" s="558">
        <f>K1133</f>
        <v>272356.96999999997</v>
      </c>
      <c r="Q1133" s="559">
        <f>B1133</f>
        <v>42643</v>
      </c>
      <c r="R1133" s="560" t="str">
        <f>A1133</f>
        <v>2016OB000586</v>
      </c>
      <c r="S1133" s="560" t="str">
        <f>G1133</f>
        <v>2016NE000327</v>
      </c>
      <c r="T1133" s="561" t="str">
        <f>M1133</f>
        <v>VALOR REFERENTE AO PAGAMENTO DA 2ª PARCELA DO FEM II/2014,DO MUNICIPIO DE CACHOEIRINHA/PE.CUJO PROJETO É: PAVIMENTAÇÃO EM REVESTIMENTO ASFALTICO DE DIVERSAS RUAS(19).ATRAVÉS DA CI Nº 156/16 E CI Nº 354/2016 SEAM</v>
      </c>
      <c r="V1133" s="75" t="b">
        <f>A1133='[1]FEM 2'!C1133</f>
        <v>1</v>
      </c>
    </row>
    <row r="1134" spans="1:22" s="201" customFormat="1" ht="54" customHeight="1" x14ac:dyDescent="0.35">
      <c r="A1134" s="366" t="s">
        <v>8758</v>
      </c>
      <c r="B1134" s="367">
        <v>42727</v>
      </c>
      <c r="C1134" s="366">
        <v>11</v>
      </c>
      <c r="D1134" s="366" t="s">
        <v>1394</v>
      </c>
      <c r="E1134" s="366" t="s">
        <v>8759</v>
      </c>
      <c r="F1134" s="366" t="s">
        <v>8760</v>
      </c>
      <c r="G1134" s="366" t="s">
        <v>8019</v>
      </c>
      <c r="H1134" s="366" t="s">
        <v>1595</v>
      </c>
      <c r="I1134" s="366" t="s">
        <v>920</v>
      </c>
      <c r="J1134" s="366" t="s">
        <v>1596</v>
      </c>
      <c r="K1134" s="368">
        <v>79412.87</v>
      </c>
      <c r="L1134" s="369" t="s">
        <v>3663</v>
      </c>
      <c r="M1134" s="369" t="s">
        <v>8761</v>
      </c>
      <c r="O1134" s="545" t="s">
        <v>4665</v>
      </c>
      <c r="P1134" s="558">
        <f t="shared" ref="P1134:P1145" si="160">K1134</f>
        <v>79412.87</v>
      </c>
      <c r="Q1134" s="559">
        <f t="shared" ref="Q1134:Q1145" si="161">B1134</f>
        <v>42727</v>
      </c>
      <c r="R1134" s="560" t="str">
        <f t="shared" ref="R1134:R1145" si="162">A1134</f>
        <v>2016OB000628</v>
      </c>
      <c r="S1134" s="560" t="str">
        <f t="shared" ref="S1134:S1145" si="163">G1134</f>
        <v>2016NE000298</v>
      </c>
      <c r="T1134" s="561" t="str">
        <f t="shared" ref="T1134:T1145" si="164">M1134</f>
        <v>VALOR PAGO REFERENTE A 4ª PARCELA DO FEM II/2014 DO MUNICÍPIO DE BOM JARDIM, PAVIMENTAÇÃO, DRENAGEM E SINALIZAÇÃO DA RUA JATOBÁ RUA ROBERTO LEONARDO DE OLIVEIRA E RUAS CASTELO BRANCO O4 E CASTELO BRANCO 05 NO CENTRO. CONFORME CI Nº 406/2016 SEAM.</v>
      </c>
      <c r="V1134" s="75" t="b">
        <f>A1134='[1]FEM 2'!C1134</f>
        <v>1</v>
      </c>
    </row>
    <row r="1135" spans="1:22" s="201" customFormat="1" ht="54" customHeight="1" x14ac:dyDescent="0.35">
      <c r="A1135" s="366" t="s">
        <v>8762</v>
      </c>
      <c r="B1135" s="367">
        <v>42727</v>
      </c>
      <c r="C1135" s="366">
        <v>11</v>
      </c>
      <c r="D1135" s="366" t="s">
        <v>1394</v>
      </c>
      <c r="E1135" s="366" t="s">
        <v>8763</v>
      </c>
      <c r="F1135" s="366" t="s">
        <v>8760</v>
      </c>
      <c r="G1135" s="366" t="s">
        <v>8019</v>
      </c>
      <c r="H1135" s="366" t="s">
        <v>1595</v>
      </c>
      <c r="I1135" s="366" t="s">
        <v>922</v>
      </c>
      <c r="J1135" s="366" t="s">
        <v>1596</v>
      </c>
      <c r="K1135" s="368">
        <v>58217.919999999998</v>
      </c>
      <c r="L1135" s="369" t="s">
        <v>3634</v>
      </c>
      <c r="M1135" s="369" t="s">
        <v>8764</v>
      </c>
      <c r="O1135" s="545" t="s">
        <v>4665</v>
      </c>
      <c r="P1135" s="558">
        <f t="shared" si="160"/>
        <v>58217.919999999998</v>
      </c>
      <c r="Q1135" s="559">
        <f t="shared" si="161"/>
        <v>42727</v>
      </c>
      <c r="R1135" s="560" t="str">
        <f t="shared" si="162"/>
        <v>2016OB000629</v>
      </c>
      <c r="S1135" s="560" t="str">
        <f t="shared" si="163"/>
        <v>2016NE000298</v>
      </c>
      <c r="T1135" s="561" t="str">
        <f t="shared" si="164"/>
        <v>VALOR PAGO REF. A DESPESAS PARA VIABILIZAR REPASSE DE RECURSOS FEM II/2014 REF.A 3ª PARCELA DO MUNICIPIO DE BOM JARDIM/PE.CONSTRUÇÃO DA PRAÇA BEIRA RIO E CONSTRUÇÃO DA PRAÇA CAIS DA ESTAÇÃO..CONF.CI Nº 406/16 SEAM</v>
      </c>
      <c r="V1135" s="75" t="b">
        <f>A1135='[1]FEM 2'!C1135</f>
        <v>1</v>
      </c>
    </row>
    <row r="1136" spans="1:22" s="201" customFormat="1" ht="54" customHeight="1" x14ac:dyDescent="0.35">
      <c r="A1136" s="366" t="s">
        <v>8765</v>
      </c>
      <c r="B1136" s="367">
        <v>42727</v>
      </c>
      <c r="C1136" s="366">
        <v>11</v>
      </c>
      <c r="D1136" s="366" t="s">
        <v>1394</v>
      </c>
      <c r="E1136" s="366" t="s">
        <v>8766</v>
      </c>
      <c r="F1136" s="366" t="s">
        <v>8760</v>
      </c>
      <c r="G1136" s="366" t="s">
        <v>8019</v>
      </c>
      <c r="H1136" s="366" t="s">
        <v>1595</v>
      </c>
      <c r="I1136" s="366" t="s">
        <v>918</v>
      </c>
      <c r="J1136" s="366" t="s">
        <v>1596</v>
      </c>
      <c r="K1136" s="368">
        <v>13140.29</v>
      </c>
      <c r="L1136" s="369" t="s">
        <v>3663</v>
      </c>
      <c r="M1136" s="369" t="s">
        <v>8767</v>
      </c>
      <c r="O1136" s="545" t="s">
        <v>4665</v>
      </c>
      <c r="P1136" s="558">
        <f t="shared" si="160"/>
        <v>13140.29</v>
      </c>
      <c r="Q1136" s="559">
        <f t="shared" si="161"/>
        <v>42727</v>
      </c>
      <c r="R1136" s="560" t="str">
        <f t="shared" si="162"/>
        <v>2016OB000630</v>
      </c>
      <c r="S1136" s="560" t="str">
        <f t="shared" si="163"/>
        <v>2016NE000298</v>
      </c>
      <c r="T1136" s="561" t="str">
        <f t="shared" si="164"/>
        <v>DESPESAS PARA VIABILIZAR REPASSE DE RECURSOS FEM II/2014 VALOR PAGO REF.A 4ª PARCELA DO MUNICIPIO DE BOM JARDIM/PE.PAVIMENTAÇÃO ,DRENAGEM E SINALIZAÇÃO DA RUA DA VAQUEJADA,LOCALIZADA NO DISTRITO DE UMARI.CONF.CI Nº 406/16 SEAM</v>
      </c>
      <c r="V1136" s="75" t="b">
        <f>A1136='[1]FEM 2'!C1136</f>
        <v>1</v>
      </c>
    </row>
    <row r="1137" spans="1:22" s="201" customFormat="1" ht="54" customHeight="1" x14ac:dyDescent="0.35">
      <c r="A1137" s="366" t="s">
        <v>8768</v>
      </c>
      <c r="B1137" s="367">
        <v>42727</v>
      </c>
      <c r="C1137" s="366">
        <v>11</v>
      </c>
      <c r="D1137" s="366" t="s">
        <v>1394</v>
      </c>
      <c r="E1137" s="366" t="s">
        <v>8769</v>
      </c>
      <c r="F1137" s="366" t="s">
        <v>8760</v>
      </c>
      <c r="G1137" s="366" t="s">
        <v>8132</v>
      </c>
      <c r="H1137" s="366" t="s">
        <v>1922</v>
      </c>
      <c r="I1137" s="366" t="s">
        <v>1023</v>
      </c>
      <c r="J1137" s="366" t="s">
        <v>1923</v>
      </c>
      <c r="K1137" s="368">
        <v>11257.96</v>
      </c>
      <c r="L1137" s="369" t="s">
        <v>3663</v>
      </c>
      <c r="M1137" s="369" t="s">
        <v>8770</v>
      </c>
      <c r="O1137" s="545" t="s">
        <v>4665</v>
      </c>
      <c r="P1137" s="558">
        <f t="shared" si="160"/>
        <v>11257.96</v>
      </c>
      <c r="Q1137" s="559">
        <f t="shared" si="161"/>
        <v>42727</v>
      </c>
      <c r="R1137" s="560" t="str">
        <f t="shared" si="162"/>
        <v>2016OB000631</v>
      </c>
      <c r="S1137" s="560" t="str">
        <f t="shared" si="163"/>
        <v>2016NE000307</v>
      </c>
      <c r="T1137" s="561" t="str">
        <f t="shared" si="164"/>
        <v>VALOR PAGO REFERENTE A 4ª PARCELA DO FEM II/2014 DO MUNICÍPIO DE FEIRA NOVA, REVITALIZAÇÃO DO TREVO DA ENTRADA DA CIDADE. CONFORME CI Nº 406/2016 SEAM.</v>
      </c>
      <c r="V1137" s="75" t="b">
        <f>A1137='[1]FEM 2'!C1137</f>
        <v>1</v>
      </c>
    </row>
    <row r="1138" spans="1:22" s="201" customFormat="1" ht="54" customHeight="1" x14ac:dyDescent="0.35">
      <c r="A1138" s="366" t="s">
        <v>8771</v>
      </c>
      <c r="B1138" s="367">
        <v>42727</v>
      </c>
      <c r="C1138" s="366">
        <v>11</v>
      </c>
      <c r="D1138" s="366" t="s">
        <v>1394</v>
      </c>
      <c r="E1138" s="366" t="s">
        <v>8772</v>
      </c>
      <c r="F1138" s="366" t="s">
        <v>8760</v>
      </c>
      <c r="G1138" s="366" t="s">
        <v>8132</v>
      </c>
      <c r="H1138" s="366" t="s">
        <v>1922</v>
      </c>
      <c r="I1138" s="366" t="s">
        <v>1022</v>
      </c>
      <c r="J1138" s="366" t="s">
        <v>1923</v>
      </c>
      <c r="K1138" s="368">
        <v>22751.96</v>
      </c>
      <c r="L1138" s="369" t="s">
        <v>3663</v>
      </c>
      <c r="M1138" s="369" t="s">
        <v>8773</v>
      </c>
      <c r="O1138" s="545" t="s">
        <v>4665</v>
      </c>
      <c r="P1138" s="558">
        <f t="shared" si="160"/>
        <v>22751.96</v>
      </c>
      <c r="Q1138" s="559">
        <f t="shared" si="161"/>
        <v>42727</v>
      </c>
      <c r="R1138" s="560" t="str">
        <f t="shared" si="162"/>
        <v>2016OB000632</v>
      </c>
      <c r="S1138" s="560" t="str">
        <f t="shared" si="163"/>
        <v>2016NE000307</v>
      </c>
      <c r="T1138" s="561" t="str">
        <f t="shared" si="164"/>
        <v>VALOR PAGOREFERENTE A 4ª PARCELA DO FEM II/2014 DO MUNICÍPIO DE FEIRA NOVA, CONSTRUÇÃO DO PATIO DE EVENTOS EM DIVERSAS RUAS.CONFORME CI Nº 406/2016 SEAM.</v>
      </c>
      <c r="V1138" s="75" t="b">
        <f>A1138='[1]FEM 2'!C1138</f>
        <v>1</v>
      </c>
    </row>
    <row r="1139" spans="1:22" s="201" customFormat="1" ht="54" customHeight="1" x14ac:dyDescent="0.35">
      <c r="A1139" s="366" t="s">
        <v>8774</v>
      </c>
      <c r="B1139" s="367">
        <v>42727</v>
      </c>
      <c r="C1139" s="366">
        <v>11</v>
      </c>
      <c r="D1139" s="366" t="s">
        <v>1394</v>
      </c>
      <c r="E1139" s="366" t="s">
        <v>8775</v>
      </c>
      <c r="F1139" s="366" t="s">
        <v>8760</v>
      </c>
      <c r="G1139" s="366" t="s">
        <v>8132</v>
      </c>
      <c r="H1139" s="366" t="s">
        <v>1922</v>
      </c>
      <c r="I1139" s="366" t="s">
        <v>1020</v>
      </c>
      <c r="J1139" s="366" t="s">
        <v>1923</v>
      </c>
      <c r="K1139" s="368">
        <v>143701.31</v>
      </c>
      <c r="L1139" s="369" t="s">
        <v>3663</v>
      </c>
      <c r="M1139" s="369" t="s">
        <v>8776</v>
      </c>
      <c r="O1139" s="545" t="s">
        <v>4665</v>
      </c>
      <c r="P1139" s="558">
        <f t="shared" si="160"/>
        <v>143701.31</v>
      </c>
      <c r="Q1139" s="559">
        <f t="shared" si="161"/>
        <v>42727</v>
      </c>
      <c r="R1139" s="560" t="str">
        <f t="shared" si="162"/>
        <v>2016OB000633</v>
      </c>
      <c r="S1139" s="560" t="str">
        <f t="shared" si="163"/>
        <v>2016NE000307</v>
      </c>
      <c r="T1139" s="561" t="str">
        <f t="shared" si="164"/>
        <v>VALOR PAGO REFERENTE A 4ª PARCELA DO FEM II/2014 DO MUNICÍPIO DE FEIRA NOVA, INPLANTAÇÃO DE PAVIMENTAÇÃO EM PARALELEPIPEDOS GRANITICOS EM DIVERSAS RUAS. CONFORME CI Nº 406/2016 SEAM.</v>
      </c>
      <c r="V1139" s="75" t="b">
        <f>A1139='[1]FEM 2'!C1139</f>
        <v>1</v>
      </c>
    </row>
    <row r="1140" spans="1:22" s="201" customFormat="1" ht="54" customHeight="1" x14ac:dyDescent="0.35">
      <c r="A1140" s="366" t="s">
        <v>8777</v>
      </c>
      <c r="B1140" s="367">
        <v>42727</v>
      </c>
      <c r="C1140" s="366">
        <v>12</v>
      </c>
      <c r="D1140" s="366" t="s">
        <v>1394</v>
      </c>
      <c r="E1140" s="366" t="s">
        <v>8778</v>
      </c>
      <c r="F1140" s="366" t="s">
        <v>8760</v>
      </c>
      <c r="G1140" s="366" t="s">
        <v>6757</v>
      </c>
      <c r="H1140" s="366" t="s">
        <v>2277</v>
      </c>
      <c r="I1140" s="366" t="s">
        <v>1119</v>
      </c>
      <c r="J1140" s="366" t="s">
        <v>2278</v>
      </c>
      <c r="K1140" s="368">
        <v>52451.92</v>
      </c>
      <c r="L1140" s="369" t="s">
        <v>3663</v>
      </c>
      <c r="M1140" s="369" t="s">
        <v>8779</v>
      </c>
      <c r="O1140" s="545" t="s">
        <v>4665</v>
      </c>
      <c r="P1140" s="558">
        <f t="shared" si="160"/>
        <v>52451.92</v>
      </c>
      <c r="Q1140" s="559">
        <f t="shared" si="161"/>
        <v>42727</v>
      </c>
      <c r="R1140" s="560" t="str">
        <f t="shared" si="162"/>
        <v>2016OB000634</v>
      </c>
      <c r="S1140" s="560" t="str">
        <f t="shared" si="163"/>
        <v>2016NE000081</v>
      </c>
      <c r="T1140" s="561" t="str">
        <f t="shared" si="164"/>
        <v>VALOR PAGO REF. A DESPESAS PARA VIABILIZAR REPASSE DE RECURSOS FEM II/2014 REF.A 4ª PARCELA DO MUNICIPIO DE JUPI/PE.PAVIMENTAÇÃO EM PARALELEPIPEDOS GRANITICOS EM DIVERSAS RUAS..CONF.CI Nº 406/2016 SEAM</v>
      </c>
      <c r="V1140" s="75" t="b">
        <f>A1140='[1]FEM 2'!C1140</f>
        <v>1</v>
      </c>
    </row>
    <row r="1141" spans="1:22" s="201" customFormat="1" ht="54" customHeight="1" x14ac:dyDescent="0.35">
      <c r="A1141" s="366" t="s">
        <v>8780</v>
      </c>
      <c r="B1141" s="367">
        <v>42727</v>
      </c>
      <c r="C1141" s="366">
        <v>12</v>
      </c>
      <c r="D1141" s="366" t="s">
        <v>1394</v>
      </c>
      <c r="E1141" s="366" t="s">
        <v>8781</v>
      </c>
      <c r="F1141" s="366" t="s">
        <v>8760</v>
      </c>
      <c r="G1141" s="366" t="s">
        <v>6757</v>
      </c>
      <c r="H1141" s="366" t="s">
        <v>2277</v>
      </c>
      <c r="I1141" s="366" t="s">
        <v>1123</v>
      </c>
      <c r="J1141" s="366" t="s">
        <v>2278</v>
      </c>
      <c r="K1141" s="368">
        <v>28391.09</v>
      </c>
      <c r="L1141" s="369" t="s">
        <v>3634</v>
      </c>
      <c r="M1141" s="369" t="s">
        <v>8782</v>
      </c>
      <c r="O1141" s="545" t="s">
        <v>4665</v>
      </c>
      <c r="P1141" s="558">
        <f t="shared" si="160"/>
        <v>28391.09</v>
      </c>
      <c r="Q1141" s="559">
        <f t="shared" si="161"/>
        <v>42727</v>
      </c>
      <c r="R1141" s="560" t="str">
        <f t="shared" si="162"/>
        <v>2016OB000635</v>
      </c>
      <c r="S1141" s="560" t="str">
        <f t="shared" si="163"/>
        <v>2016NE000081</v>
      </c>
      <c r="T1141" s="561" t="str">
        <f t="shared" si="164"/>
        <v>VALOR PAGO REF. A DESPESAS PARA VIABILIZAR REPASSE DE RECURSOS FEM II/2014 REF.A 3ª PARCELA DO MUNICIPIO DE JUPI/PE.CONSTRUÇÃO DA SEDE DO CONSELHO DOS IDOSOS.CONF.CI Nº 406/2016 SEAM</v>
      </c>
      <c r="V1141" s="75" t="b">
        <f>A1141='[1]FEM 2'!C1141</f>
        <v>1</v>
      </c>
    </row>
    <row r="1142" spans="1:22" s="201" customFormat="1" ht="54" customHeight="1" x14ac:dyDescent="0.35">
      <c r="A1142" s="366" t="s">
        <v>8783</v>
      </c>
      <c r="B1142" s="367">
        <v>42727</v>
      </c>
      <c r="C1142" s="366">
        <v>11</v>
      </c>
      <c r="D1142" s="366" t="s">
        <v>1394</v>
      </c>
      <c r="E1142" s="366" t="s">
        <v>8784</v>
      </c>
      <c r="F1142" s="366" t="s">
        <v>8760</v>
      </c>
      <c r="G1142" s="366" t="s">
        <v>8311</v>
      </c>
      <c r="H1142" s="366" t="s">
        <v>2858</v>
      </c>
      <c r="I1142" s="366" t="s">
        <v>1267</v>
      </c>
      <c r="J1142" s="366" t="s">
        <v>2859</v>
      </c>
      <c r="K1142" s="368">
        <v>120754.66</v>
      </c>
      <c r="L1142" s="369" t="s">
        <v>3663</v>
      </c>
      <c r="M1142" s="369" t="s">
        <v>8785</v>
      </c>
      <c r="O1142" s="545" t="s">
        <v>4665</v>
      </c>
      <c r="P1142" s="558">
        <f t="shared" si="160"/>
        <v>120754.66</v>
      </c>
      <c r="Q1142" s="559">
        <f t="shared" si="161"/>
        <v>42727</v>
      </c>
      <c r="R1142" s="560" t="str">
        <f t="shared" si="162"/>
        <v>2016OB000636</v>
      </c>
      <c r="S1142" s="560" t="str">
        <f t="shared" si="163"/>
        <v>2016NE000322</v>
      </c>
      <c r="T1142" s="561" t="str">
        <f t="shared" si="164"/>
        <v>VALOR PAGO REFERENTE A 4ª PARCELA DO FEM II/2014 DO MUNICÍPIO DE STª FILOMENA, PAVIMENTAÇÃO EM PARALELEPIPEDOS EM DIVERSAS RUAS.CONFORME CI Nº 406/2016 SEAM.</v>
      </c>
      <c r="V1142" s="75" t="b">
        <f>A1142='[1]FEM 2'!C1142</f>
        <v>1</v>
      </c>
    </row>
    <row r="1143" spans="1:22" s="201" customFormat="1" ht="54" customHeight="1" x14ac:dyDescent="0.35">
      <c r="A1143" s="366" t="s">
        <v>8786</v>
      </c>
      <c r="B1143" s="367">
        <v>42727</v>
      </c>
      <c r="C1143" s="366">
        <v>12</v>
      </c>
      <c r="D1143" s="366" t="s">
        <v>1394</v>
      </c>
      <c r="E1143" s="366" t="s">
        <v>8787</v>
      </c>
      <c r="F1143" s="366" t="s">
        <v>8760</v>
      </c>
      <c r="G1143" s="366" t="s">
        <v>7675</v>
      </c>
      <c r="H1143" s="366" t="s">
        <v>1651</v>
      </c>
      <c r="I1143" s="366" t="s">
        <v>990</v>
      </c>
      <c r="J1143" s="366" t="s">
        <v>1652</v>
      </c>
      <c r="K1143" s="368">
        <v>119941.97</v>
      </c>
      <c r="L1143" s="369" t="s">
        <v>3663</v>
      </c>
      <c r="M1143" s="369" t="s">
        <v>8788</v>
      </c>
      <c r="O1143" s="545" t="s">
        <v>4665</v>
      </c>
      <c r="P1143" s="558">
        <f t="shared" si="160"/>
        <v>119941.97</v>
      </c>
      <c r="Q1143" s="559">
        <f t="shared" si="161"/>
        <v>42727</v>
      </c>
      <c r="R1143" s="560" t="str">
        <f t="shared" si="162"/>
        <v>2016OB000637</v>
      </c>
      <c r="S1143" s="560" t="str">
        <f t="shared" si="163"/>
        <v>2016NE000221</v>
      </c>
      <c r="T1143" s="561" t="str">
        <f t="shared" si="164"/>
        <v>VALOR PAGO REFERENTE A 4ª PARCELA DO FEM II/2014 DO MUNICÍPIO DE CHÃ DE ALEGRIA, INPLANTAÇÃO DE PAVIMENTAÇÃO EM PARALELEPIPEDOS GRANITICOS EM DIVERSAS RUAS. CONFORME CI Nº 406/2016 SEAM.</v>
      </c>
      <c r="V1143" s="75" t="b">
        <f>A1143='[1]FEM 2'!C1143</f>
        <v>1</v>
      </c>
    </row>
    <row r="1144" spans="1:22" s="201" customFormat="1" ht="54" customHeight="1" x14ac:dyDescent="0.35">
      <c r="A1144" s="366" t="s">
        <v>8789</v>
      </c>
      <c r="B1144" s="367">
        <v>42727</v>
      </c>
      <c r="C1144" s="366">
        <v>11</v>
      </c>
      <c r="D1144" s="366" t="s">
        <v>1394</v>
      </c>
      <c r="E1144" s="366" t="s">
        <v>8790</v>
      </c>
      <c r="F1144" s="366" t="s">
        <v>8760</v>
      </c>
      <c r="G1144" s="366" t="s">
        <v>4730</v>
      </c>
      <c r="H1144" s="366" t="s">
        <v>1672</v>
      </c>
      <c r="I1144" s="366" t="s">
        <v>943</v>
      </c>
      <c r="J1144" s="366" t="s">
        <v>1673</v>
      </c>
      <c r="K1144" s="368">
        <v>101014.78</v>
      </c>
      <c r="L1144" s="369" t="s">
        <v>3663</v>
      </c>
      <c r="M1144" s="369" t="s">
        <v>8791</v>
      </c>
      <c r="O1144" s="545" t="s">
        <v>4665</v>
      </c>
      <c r="P1144" s="558">
        <f t="shared" si="160"/>
        <v>101014.78</v>
      </c>
      <c r="Q1144" s="559">
        <f t="shared" si="161"/>
        <v>42727</v>
      </c>
      <c r="R1144" s="560" t="str">
        <f t="shared" si="162"/>
        <v>2016OB000638</v>
      </c>
      <c r="S1144" s="560" t="str">
        <f t="shared" si="163"/>
        <v>2016NE000014</v>
      </c>
      <c r="T1144" s="561" t="str">
        <f t="shared" si="164"/>
        <v>VALOR PAGO REFERENTE A 4ª PARCELA DO FEM II/2014 DO MUNICÍPIO DE CABROBÓ. REFORMA DA PRAÇA DA AV. JOÃO PIRES DA SILVA. CONFORME CI Nº 406/2016 SEAM.</v>
      </c>
      <c r="V1144" s="75" t="b">
        <f>A1144='[1]FEM 2'!C1144</f>
        <v>1</v>
      </c>
    </row>
    <row r="1145" spans="1:22" s="201" customFormat="1" ht="54" customHeight="1" x14ac:dyDescent="0.35">
      <c r="A1145" s="366" t="s">
        <v>8792</v>
      </c>
      <c r="B1145" s="367">
        <v>42727</v>
      </c>
      <c r="C1145" s="366">
        <v>12</v>
      </c>
      <c r="D1145" s="366" t="s">
        <v>1394</v>
      </c>
      <c r="E1145" s="366" t="s">
        <v>8793</v>
      </c>
      <c r="F1145" s="366" t="s">
        <v>8760</v>
      </c>
      <c r="G1145" s="366" t="s">
        <v>4754</v>
      </c>
      <c r="H1145" s="366" t="s">
        <v>2441</v>
      </c>
      <c r="I1145" s="366" t="s">
        <v>1058</v>
      </c>
      <c r="J1145" s="366" t="s">
        <v>2442</v>
      </c>
      <c r="K1145" s="368">
        <v>276325.84999999998</v>
      </c>
      <c r="L1145" s="369" t="s">
        <v>3634</v>
      </c>
      <c r="M1145" s="369" t="s">
        <v>8794</v>
      </c>
      <c r="O1145" s="545" t="s">
        <v>4665</v>
      </c>
      <c r="P1145" s="558">
        <f t="shared" si="160"/>
        <v>276325.84999999998</v>
      </c>
      <c r="Q1145" s="559">
        <f t="shared" si="161"/>
        <v>42727</v>
      </c>
      <c r="R1145" s="560" t="str">
        <f t="shared" si="162"/>
        <v>2016OB000639</v>
      </c>
      <c r="S1145" s="560" t="str">
        <f t="shared" si="163"/>
        <v>2016NE000008</v>
      </c>
      <c r="T1145" s="561" t="str">
        <f t="shared" si="164"/>
        <v>VALOR PAGO REF. A DESPESAS PARA VIABILIZAR REPASSE DE RECURSOS FEM II/2014 REF.A 3ª PARCELA DO MUNICIPIO DE GRAVATÁ/PE PAVIMENTAÇÃO EM DIVERSAS RUAS.CONF.CI Nº 406/2016 SEAM</v>
      </c>
      <c r="V1145" s="75" t="b">
        <f>A1145='[1]FEM 2'!C1145</f>
        <v>1</v>
      </c>
    </row>
    <row r="1146" spans="1:22" ht="54" customHeight="1" x14ac:dyDescent="0.35">
      <c r="A1146" s="366" t="s">
        <v>9026</v>
      </c>
      <c r="B1146" s="367">
        <v>42810</v>
      </c>
      <c r="C1146" s="366">
        <v>11</v>
      </c>
      <c r="D1146" s="366" t="s">
        <v>1394</v>
      </c>
      <c r="E1146" s="366" t="s">
        <v>9027</v>
      </c>
      <c r="F1146" s="366" t="s">
        <v>3336</v>
      </c>
      <c r="G1146" s="366" t="s">
        <v>9028</v>
      </c>
      <c r="H1146" s="366" t="s">
        <v>3063</v>
      </c>
      <c r="I1146" s="366" t="s">
        <v>1228</v>
      </c>
      <c r="J1146" s="366" t="s">
        <v>3064</v>
      </c>
      <c r="K1146" s="368">
        <v>173237.06</v>
      </c>
      <c r="L1146" s="369" t="s">
        <v>3663</v>
      </c>
      <c r="M1146" s="369" t="s">
        <v>9029</v>
      </c>
      <c r="O1146" s="545" t="s">
        <v>4665</v>
      </c>
      <c r="P1146" s="558">
        <f t="shared" ref="P1146:P1169" si="165">K1146</f>
        <v>173237.06</v>
      </c>
      <c r="Q1146" s="559">
        <f t="shared" ref="Q1146:Q1169" si="166">B1146</f>
        <v>42810</v>
      </c>
      <c r="R1146" s="560" t="str">
        <f t="shared" ref="R1146:R1169" si="167">A1146</f>
        <v>2017OB000032</v>
      </c>
      <c r="S1146" s="560" t="str">
        <f t="shared" ref="S1146:S1169" si="168">G1146</f>
        <v>2017NE000004</v>
      </c>
      <c r="T1146" s="561" t="str">
        <f t="shared" ref="T1146:T1169" si="169">M1146</f>
        <v>VALOR PAGO REF. AO REPASSE DE RECURSOS FEM-II 2014 AO MUNICIPIO DE QUIPAPA/PE CONFORME DECRETO Nº 1347.REF.A A 4ª PARCELA.CONSTRUÇÃO DE PAVIMENTAÇÃO EM PARALELEPIPEDOS GRANITICOS EM DIVERSAS RUAS DA SEDE . PRAÇA.CI Nº 004/2017 SGTG-FEM.E CI Nº 140/2017 SEAM.</v>
      </c>
      <c r="U1146" s="201"/>
      <c r="V1146" s="75" t="b">
        <f>A1146='[1]FEM 2'!C1146</f>
        <v>1</v>
      </c>
    </row>
    <row r="1147" spans="1:22" ht="54" customHeight="1" x14ac:dyDescent="0.35">
      <c r="A1147" s="366" t="s">
        <v>9030</v>
      </c>
      <c r="B1147" s="367">
        <v>42810</v>
      </c>
      <c r="C1147" s="366">
        <v>11</v>
      </c>
      <c r="D1147" s="366" t="s">
        <v>1394</v>
      </c>
      <c r="E1147" s="366" t="s">
        <v>9031</v>
      </c>
      <c r="F1147" s="366" t="s">
        <v>3336</v>
      </c>
      <c r="G1147" s="366" t="s">
        <v>9028</v>
      </c>
      <c r="H1147" s="366" t="s">
        <v>3063</v>
      </c>
      <c r="I1147" s="366" t="s">
        <v>1229</v>
      </c>
      <c r="J1147" s="366" t="s">
        <v>3064</v>
      </c>
      <c r="K1147" s="368">
        <v>38417.81</v>
      </c>
      <c r="L1147" s="369" t="s">
        <v>3663</v>
      </c>
      <c r="M1147" s="369" t="s">
        <v>9032</v>
      </c>
      <c r="O1147" s="545" t="s">
        <v>4665</v>
      </c>
      <c r="P1147" s="558">
        <f t="shared" si="165"/>
        <v>38417.81</v>
      </c>
      <c r="Q1147" s="559">
        <f t="shared" si="166"/>
        <v>42810</v>
      </c>
      <c r="R1147" s="560" t="str">
        <f t="shared" si="167"/>
        <v>2017OB000033</v>
      </c>
      <c r="S1147" s="560" t="str">
        <f t="shared" si="168"/>
        <v>2017NE000004</v>
      </c>
      <c r="T1147" s="561" t="str">
        <f t="shared" si="169"/>
        <v>VALOR PAGO REF. AO REPASSE DE RECURSOS FEM-II 2014 AO MUNICIPIO DE QUIPAPA/PE CONFORME DECRETO Nº 1347.REF.A A 4ª PARCELA.CONSTRUÇÃO DE UMA PRAÇA.CI Nº 004/2017 SGTG-FEM.E CI Nº 140/2017 SEAM.</v>
      </c>
      <c r="U1147" s="201"/>
      <c r="V1147" s="75" t="b">
        <f>A1147='[1]FEM 2'!C1147</f>
        <v>1</v>
      </c>
    </row>
    <row r="1148" spans="1:22" ht="54" customHeight="1" x14ac:dyDescent="0.35">
      <c r="A1148" s="366" t="s">
        <v>9033</v>
      </c>
      <c r="B1148" s="367">
        <v>42810</v>
      </c>
      <c r="C1148" s="366">
        <v>11</v>
      </c>
      <c r="D1148" s="366" t="s">
        <v>1394</v>
      </c>
      <c r="E1148" s="366" t="s">
        <v>9034</v>
      </c>
      <c r="F1148" s="366" t="s">
        <v>3336</v>
      </c>
      <c r="G1148" s="366" t="s">
        <v>9035</v>
      </c>
      <c r="H1148" s="366" t="s">
        <v>3132</v>
      </c>
      <c r="I1148" s="366" t="s">
        <v>1222</v>
      </c>
      <c r="J1148" s="366" t="s">
        <v>3133</v>
      </c>
      <c r="K1148" s="368">
        <v>120117.99</v>
      </c>
      <c r="L1148" s="369" t="s">
        <v>3634</v>
      </c>
      <c r="M1148" s="369" t="s">
        <v>9036</v>
      </c>
      <c r="O1148" s="545" t="s">
        <v>4665</v>
      </c>
      <c r="P1148" s="558">
        <f t="shared" si="165"/>
        <v>120117.99</v>
      </c>
      <c r="Q1148" s="559">
        <f t="shared" si="166"/>
        <v>42810</v>
      </c>
      <c r="R1148" s="560" t="str">
        <f t="shared" si="167"/>
        <v>2017OB000034</v>
      </c>
      <c r="S1148" s="560" t="str">
        <f t="shared" si="168"/>
        <v>2017NE000002</v>
      </c>
      <c r="T1148" s="561" t="str">
        <f t="shared" si="169"/>
        <v>VALOR PAGO REF. AO REPASSE DE RECURSOS REF. AO MUNICIPIO DE POÇÃO/PE CONFORME DECRETO Nº 40.651,CI Nº 005/2017 SGTG.REF. A 3ª PARCELA .PAVIMENTAÇÃO NOSSOS CAMINHOS DESENVOLVIMENTO E URBANIZAÇÃO.</v>
      </c>
      <c r="U1148" s="201"/>
      <c r="V1148" s="75" t="b">
        <f>A1148='[1]FEM 2'!C1148</f>
        <v>1</v>
      </c>
    </row>
    <row r="1149" spans="1:22" ht="54" customHeight="1" x14ac:dyDescent="0.35">
      <c r="A1149" s="366" t="s">
        <v>9037</v>
      </c>
      <c r="B1149" s="367">
        <v>42811</v>
      </c>
      <c r="C1149" s="366">
        <v>11</v>
      </c>
      <c r="D1149" s="366" t="s">
        <v>1394</v>
      </c>
      <c r="E1149" s="366" t="s">
        <v>9038</v>
      </c>
      <c r="F1149" s="366" t="s">
        <v>3411</v>
      </c>
      <c r="G1149" s="366" t="s">
        <v>9039</v>
      </c>
      <c r="H1149" s="366" t="s">
        <v>3198</v>
      </c>
      <c r="I1149" s="366" t="s">
        <v>1098</v>
      </c>
      <c r="J1149" s="366" t="s">
        <v>3199</v>
      </c>
      <c r="K1149" s="368">
        <v>203839.19</v>
      </c>
      <c r="L1149" s="369" t="s">
        <v>3663</v>
      </c>
      <c r="M1149" s="369" t="s">
        <v>9040</v>
      </c>
      <c r="O1149" s="545" t="s">
        <v>4665</v>
      </c>
      <c r="P1149" s="558">
        <f t="shared" si="165"/>
        <v>203839.19</v>
      </c>
      <c r="Q1149" s="559">
        <f t="shared" si="166"/>
        <v>42811</v>
      </c>
      <c r="R1149" s="560" t="str">
        <f t="shared" si="167"/>
        <v>2017OB000036</v>
      </c>
      <c r="S1149" s="560" t="str">
        <f t="shared" si="168"/>
        <v>2017NE000003</v>
      </c>
      <c r="T1149" s="561" t="str">
        <f t="shared" si="169"/>
        <v>VALOR PAGO REF. AO REPASSE DE RECURSOS FEM -II 2014 AO MUNICIPIO DE ITAIBA/PE.REF.A 4ª PARCELA.PAVIMENTAÇÃO DE VIAS NA ZONA RURAL .CONFORME DECRETO 40.651.CI Nº 006/2017 SGTG-FEM.</v>
      </c>
      <c r="U1149" s="201"/>
      <c r="V1149" s="75" t="b">
        <f>A1149='[1]FEM 2'!C1149</f>
        <v>1</v>
      </c>
    </row>
    <row r="1150" spans="1:22" ht="54" customHeight="1" x14ac:dyDescent="0.35">
      <c r="A1150" s="366" t="s">
        <v>9041</v>
      </c>
      <c r="B1150" s="367">
        <v>42817</v>
      </c>
      <c r="C1150" s="366">
        <v>11</v>
      </c>
      <c r="D1150" s="366" t="s">
        <v>1394</v>
      </c>
      <c r="E1150" s="366" t="s">
        <v>9042</v>
      </c>
      <c r="F1150" s="366" t="s">
        <v>5643</v>
      </c>
      <c r="G1150" s="366" t="s">
        <v>9043</v>
      </c>
      <c r="H1150" s="366" t="s">
        <v>2226</v>
      </c>
      <c r="I1150" s="366" t="s">
        <v>1112</v>
      </c>
      <c r="J1150" s="366" t="s">
        <v>2227</v>
      </c>
      <c r="K1150" s="368">
        <v>226211.85</v>
      </c>
      <c r="L1150" s="369" t="s">
        <v>3205</v>
      </c>
      <c r="M1150" s="369" t="s">
        <v>9044</v>
      </c>
      <c r="O1150" s="545" t="s">
        <v>4665</v>
      </c>
      <c r="P1150" s="558">
        <f t="shared" si="165"/>
        <v>226211.85</v>
      </c>
      <c r="Q1150" s="559">
        <f t="shared" si="166"/>
        <v>42817</v>
      </c>
      <c r="R1150" s="560" t="str">
        <f t="shared" si="167"/>
        <v>2017OB000039</v>
      </c>
      <c r="S1150" s="560" t="str">
        <f t="shared" si="168"/>
        <v>2017NE000008</v>
      </c>
      <c r="T1150" s="561" t="str">
        <f t="shared" si="169"/>
        <v>VALOR PAGO PARA VIABILIZAR REPASSE DE RECURSOS FEM II-2014 AO MUNICIPIO DE JATOBÁ/PE. REF.A 2ª PARCELA.PAVIMENTAÇÃO ASFALTICA.CONFORME CI Nº 08/2017 SGTG-FEM E CI Nº 145/17 SEAM</v>
      </c>
      <c r="U1150" s="201"/>
      <c r="V1150" s="75" t="b">
        <f>A1150='[1]FEM 2'!C1150</f>
        <v>1</v>
      </c>
    </row>
    <row r="1151" spans="1:22" ht="54" customHeight="1" x14ac:dyDescent="0.35">
      <c r="A1151" s="366" t="s">
        <v>9045</v>
      </c>
      <c r="B1151" s="367">
        <v>42817</v>
      </c>
      <c r="C1151" s="366">
        <v>11</v>
      </c>
      <c r="D1151" s="366" t="s">
        <v>1394</v>
      </c>
      <c r="E1151" s="366" t="s">
        <v>9046</v>
      </c>
      <c r="F1151" s="366" t="s">
        <v>5643</v>
      </c>
      <c r="G1151" s="366" t="s">
        <v>9047</v>
      </c>
      <c r="H1151" s="366" t="s">
        <v>2515</v>
      </c>
      <c r="I1151" s="366" t="s">
        <v>1326</v>
      </c>
      <c r="J1151" s="366" t="s">
        <v>2516</v>
      </c>
      <c r="K1151" s="368">
        <v>211320.62</v>
      </c>
      <c r="L1151" s="369" t="s">
        <v>3634</v>
      </c>
      <c r="M1151" s="369" t="s">
        <v>9048</v>
      </c>
      <c r="O1151" s="545" t="s">
        <v>4665</v>
      </c>
      <c r="P1151" s="558">
        <f t="shared" si="165"/>
        <v>211320.62</v>
      </c>
      <c r="Q1151" s="559">
        <f t="shared" si="166"/>
        <v>42817</v>
      </c>
      <c r="R1151" s="560" t="str">
        <f t="shared" si="167"/>
        <v>2017OB000040</v>
      </c>
      <c r="S1151" s="560" t="str">
        <f t="shared" si="168"/>
        <v>2017NE000009</v>
      </c>
      <c r="T1151" s="561" t="str">
        <f t="shared" si="169"/>
        <v>VALOR PAGO PARA VIABILIZAR REPASSE DE RECURSOS FEM II-2014 AO MUNICIPIO DE TABIRA/PE REF.A 3ª PARCELA.PAVIMENTAÇÃO COM PARALELEPIPEDOS GRANITICOS EM DIVERSAS RUAS DO MUNICIPIO.CONFORME CI Nº 014/2017 SGTG-FEM E CI Nº 145/2017 SEAM</v>
      </c>
      <c r="U1151" s="201"/>
      <c r="V1151" s="75" t="b">
        <f>A1151='[1]FEM 2'!C1151</f>
        <v>1</v>
      </c>
    </row>
    <row r="1152" spans="1:22" ht="54" customHeight="1" x14ac:dyDescent="0.35">
      <c r="A1152" s="366" t="s">
        <v>9049</v>
      </c>
      <c r="B1152" s="367">
        <v>42817</v>
      </c>
      <c r="C1152" s="366">
        <v>11</v>
      </c>
      <c r="D1152" s="366" t="s">
        <v>1394</v>
      </c>
      <c r="E1152" s="366" t="s">
        <v>9050</v>
      </c>
      <c r="F1152" s="366" t="s">
        <v>5643</v>
      </c>
      <c r="G1152" s="366" t="s">
        <v>9051</v>
      </c>
      <c r="H1152" s="366" t="s">
        <v>2749</v>
      </c>
      <c r="I1152" s="366" t="s">
        <v>1352</v>
      </c>
      <c r="J1152" s="366" t="s">
        <v>2750</v>
      </c>
      <c r="K1152" s="368">
        <v>25132.12</v>
      </c>
      <c r="L1152" s="369" t="s">
        <v>3663</v>
      </c>
      <c r="M1152" s="369" t="s">
        <v>9052</v>
      </c>
      <c r="O1152" s="545" t="s">
        <v>4665</v>
      </c>
      <c r="P1152" s="558">
        <f t="shared" si="165"/>
        <v>25132.12</v>
      </c>
      <c r="Q1152" s="559">
        <f t="shared" si="166"/>
        <v>42817</v>
      </c>
      <c r="R1152" s="560" t="str">
        <f t="shared" si="167"/>
        <v>2017OB000041</v>
      </c>
      <c r="S1152" s="560" t="str">
        <f t="shared" si="168"/>
        <v>2017NE000015</v>
      </c>
      <c r="T1152" s="561" t="str">
        <f t="shared" si="169"/>
        <v>VALOR PAGO PARA VIABILIZAR REPASSE DE RECURSOS FEM II-2014 AO MUNICIPIO DE TUPARETAMA/PE REF. A 4ª PARCELA.AMPLIAÇÃO E REFORMA DO HOSPITAL.CONFORME CI Nº 019/2017 SGTG-FEM E SEAM 145/2017</v>
      </c>
      <c r="U1152" s="201"/>
      <c r="V1152" s="75" t="b">
        <f>A1152='[1]FEM 2'!C1152</f>
        <v>1</v>
      </c>
    </row>
    <row r="1153" spans="1:22" ht="54" customHeight="1" x14ac:dyDescent="0.35">
      <c r="A1153" s="366" t="s">
        <v>9053</v>
      </c>
      <c r="B1153" s="367">
        <v>42817</v>
      </c>
      <c r="C1153" s="366">
        <v>11</v>
      </c>
      <c r="D1153" s="366" t="s">
        <v>1394</v>
      </c>
      <c r="E1153" s="366" t="s">
        <v>9054</v>
      </c>
      <c r="F1153" s="366" t="s">
        <v>5645</v>
      </c>
      <c r="G1153" s="366" t="s">
        <v>9055</v>
      </c>
      <c r="H1153" s="366" t="s">
        <v>2469</v>
      </c>
      <c r="I1153" s="366" t="s">
        <v>1066</v>
      </c>
      <c r="J1153" s="366" t="s">
        <v>2470</v>
      </c>
      <c r="K1153" s="368">
        <v>24972.14</v>
      </c>
      <c r="L1153" s="369" t="s">
        <v>3634</v>
      </c>
      <c r="M1153" s="369" t="s">
        <v>9056</v>
      </c>
      <c r="O1153" s="545" t="s">
        <v>4665</v>
      </c>
      <c r="P1153" s="558">
        <f t="shared" si="165"/>
        <v>24972.14</v>
      </c>
      <c r="Q1153" s="559">
        <f t="shared" si="166"/>
        <v>42817</v>
      </c>
      <c r="R1153" s="560" t="str">
        <f t="shared" si="167"/>
        <v>2017OB000042</v>
      </c>
      <c r="S1153" s="560" t="str">
        <f t="shared" si="168"/>
        <v>2017NE000005</v>
      </c>
      <c r="T1153" s="561" t="str">
        <f t="shared" si="169"/>
        <v>VALOR PAGO REFERENTE AO REPASSE DA 3ª PARCELA DO FEM II 2014 - DO MUNICÍPIO DE IBIMIRIM/PE. REFORMA DA QUADRA POLIESPORTIVA JOÃO INOCÊNCIO CORREIA DE LIMA.CI Nº 009/2017 SGT-FEM E CI Nº 145/2017 SEAM..</v>
      </c>
      <c r="U1153" s="201"/>
      <c r="V1153" s="75" t="b">
        <f>A1153='[1]FEM 2'!C1153</f>
        <v>1</v>
      </c>
    </row>
    <row r="1154" spans="1:22" ht="54" customHeight="1" x14ac:dyDescent="0.35">
      <c r="A1154" s="366" t="s">
        <v>9057</v>
      </c>
      <c r="B1154" s="367">
        <v>42817</v>
      </c>
      <c r="C1154" s="366">
        <v>11</v>
      </c>
      <c r="D1154" s="366" t="s">
        <v>1394</v>
      </c>
      <c r="E1154" s="366" t="s">
        <v>9058</v>
      </c>
      <c r="F1154" s="366" t="s">
        <v>5645</v>
      </c>
      <c r="G1154" s="366" t="s">
        <v>9055</v>
      </c>
      <c r="H1154" s="366" t="s">
        <v>2469</v>
      </c>
      <c r="I1154" s="366" t="s">
        <v>1065</v>
      </c>
      <c r="J1154" s="366" t="s">
        <v>2470</v>
      </c>
      <c r="K1154" s="368">
        <v>29451.88</v>
      </c>
      <c r="L1154" s="369" t="s">
        <v>3634</v>
      </c>
      <c r="M1154" s="369" t="s">
        <v>9059</v>
      </c>
      <c r="O1154" s="545" t="s">
        <v>4665</v>
      </c>
      <c r="P1154" s="558">
        <f t="shared" si="165"/>
        <v>29451.88</v>
      </c>
      <c r="Q1154" s="559">
        <f t="shared" si="166"/>
        <v>42817</v>
      </c>
      <c r="R1154" s="560" t="str">
        <f t="shared" si="167"/>
        <v>2017OB000043</v>
      </c>
      <c r="S1154" s="560" t="str">
        <f t="shared" si="168"/>
        <v>2017NE000005</v>
      </c>
      <c r="T1154" s="561" t="str">
        <f t="shared" si="169"/>
        <v>VALOR PAGO REF. AO REPASSE DA 3ª PARCELA DO FEM II 2014 - DO MUNICÍPIO DE IBIMIRIM/PE. REFORMA DA QUADRA POLIESPORTIVA NO BAIRRO AGROVILA IV.CONFORME CI Nº 009/2017 SGTG-FEM E CI º 145/2017 SEAM</v>
      </c>
      <c r="U1154" s="201"/>
      <c r="V1154" s="75" t="b">
        <f>A1154='[1]FEM 2'!C1154</f>
        <v>1</v>
      </c>
    </row>
    <row r="1155" spans="1:22" ht="54" customHeight="1" x14ac:dyDescent="0.35">
      <c r="A1155" s="366" t="s">
        <v>9060</v>
      </c>
      <c r="B1155" s="367">
        <v>42817</v>
      </c>
      <c r="C1155" s="366">
        <v>11</v>
      </c>
      <c r="D1155" s="366" t="s">
        <v>1394</v>
      </c>
      <c r="E1155" s="366" t="s">
        <v>9061</v>
      </c>
      <c r="F1155" s="366" t="s">
        <v>5645</v>
      </c>
      <c r="G1155" s="366" t="s">
        <v>9055</v>
      </c>
      <c r="H1155" s="366" t="s">
        <v>2469</v>
      </c>
      <c r="I1155" s="366" t="s">
        <v>1064</v>
      </c>
      <c r="J1155" s="366" t="s">
        <v>2470</v>
      </c>
      <c r="K1155" s="368">
        <v>105486.89</v>
      </c>
      <c r="L1155" s="369" t="s">
        <v>3634</v>
      </c>
      <c r="M1155" s="369" t="s">
        <v>9062</v>
      </c>
      <c r="O1155" s="545" t="s">
        <v>4665</v>
      </c>
      <c r="P1155" s="558">
        <f t="shared" si="165"/>
        <v>105486.89</v>
      </c>
      <c r="Q1155" s="559">
        <f t="shared" si="166"/>
        <v>42817</v>
      </c>
      <c r="R1155" s="560" t="str">
        <f t="shared" si="167"/>
        <v>2017OB000044</v>
      </c>
      <c r="S1155" s="560" t="str">
        <f t="shared" si="168"/>
        <v>2017NE000005</v>
      </c>
      <c r="T1155" s="561" t="str">
        <f t="shared" si="169"/>
        <v>VALOR PAGO REF.AO REPASSE DA 3ª PARCELA DO FEM II 2014 - DO MUNICÍPIO DE IBIMIRIM/PE. CONTRUÇÃO DO ESTADIO DE FUTEBOL NO BAIRRO LAGES.CONFORME CI Nº 009/2017 SEAM</v>
      </c>
      <c r="U1155" s="201"/>
      <c r="V1155" s="75" t="b">
        <f>A1155='[1]FEM 2'!C1155</f>
        <v>1</v>
      </c>
    </row>
    <row r="1156" spans="1:22" ht="54" customHeight="1" x14ac:dyDescent="0.35">
      <c r="A1156" s="366" t="s">
        <v>9063</v>
      </c>
      <c r="B1156" s="367">
        <v>42817</v>
      </c>
      <c r="C1156" s="366">
        <v>12</v>
      </c>
      <c r="D1156" s="366" t="s">
        <v>1394</v>
      </c>
      <c r="E1156" s="366" t="s">
        <v>9064</v>
      </c>
      <c r="F1156" s="366" t="s">
        <v>5645</v>
      </c>
      <c r="G1156" s="366" t="s">
        <v>9065</v>
      </c>
      <c r="H1156" s="366" t="s">
        <v>1420</v>
      </c>
      <c r="I1156" s="366" t="s">
        <v>880</v>
      </c>
      <c r="J1156" s="366" t="s">
        <v>1421</v>
      </c>
      <c r="K1156" s="368">
        <v>101880.24</v>
      </c>
      <c r="L1156" s="369" t="s">
        <v>3663</v>
      </c>
      <c r="M1156" s="369" t="s">
        <v>9066</v>
      </c>
      <c r="O1156" s="545" t="s">
        <v>4665</v>
      </c>
      <c r="P1156" s="558">
        <f t="shared" si="165"/>
        <v>101880.24</v>
      </c>
      <c r="Q1156" s="559">
        <f t="shared" si="166"/>
        <v>42817</v>
      </c>
      <c r="R1156" s="560" t="str">
        <f t="shared" si="167"/>
        <v>2017OB000045</v>
      </c>
      <c r="S1156" s="560" t="str">
        <f t="shared" si="168"/>
        <v>2017NE000007</v>
      </c>
      <c r="T1156" s="561" t="str">
        <f t="shared" si="169"/>
        <v>VALOR PAGO AO RECURSOS DE REPASSE REFERENTE A 4ª PARCELA DO FEM-II/2014, DO MUNICÍPIO ARCOVERDE- CONTRUÇÃO DA PRAÇA DA COHAB II.CONFORM CI Nº 010/2017 - SGTG/FEM.</v>
      </c>
      <c r="U1156" s="201"/>
      <c r="V1156" s="75" t="b">
        <f>A1156='[1]FEM 2'!C1156</f>
        <v>1</v>
      </c>
    </row>
    <row r="1157" spans="1:22" ht="54" customHeight="1" x14ac:dyDescent="0.35">
      <c r="A1157" s="366" t="s">
        <v>9067</v>
      </c>
      <c r="B1157" s="367">
        <v>42817</v>
      </c>
      <c r="C1157" s="366">
        <v>11</v>
      </c>
      <c r="D1157" s="366" t="s">
        <v>1394</v>
      </c>
      <c r="E1157" s="366" t="s">
        <v>9068</v>
      </c>
      <c r="F1157" s="366" t="s">
        <v>5645</v>
      </c>
      <c r="G1157" s="366" t="s">
        <v>9069</v>
      </c>
      <c r="H1157" s="366" t="s">
        <v>2530</v>
      </c>
      <c r="I1157" s="366" t="s">
        <v>1329</v>
      </c>
      <c r="J1157" s="366" t="s">
        <v>2531</v>
      </c>
      <c r="K1157" s="368">
        <v>40421.730000000003</v>
      </c>
      <c r="L1157" s="369" t="s">
        <v>3634</v>
      </c>
      <c r="M1157" s="369" t="s">
        <v>9070</v>
      </c>
      <c r="O1157" s="545" t="s">
        <v>4665</v>
      </c>
      <c r="P1157" s="558">
        <f t="shared" si="165"/>
        <v>40421.730000000003</v>
      </c>
      <c r="Q1157" s="559">
        <f t="shared" si="166"/>
        <v>42817</v>
      </c>
      <c r="R1157" s="560" t="str">
        <f t="shared" si="167"/>
        <v>2017OB000046</v>
      </c>
      <c r="S1157" s="560" t="str">
        <f t="shared" si="168"/>
        <v>2017NE000006</v>
      </c>
      <c r="T1157" s="561" t="str">
        <f t="shared" si="169"/>
        <v>PAGAMENTO DA 3ª PARCELA DO FEM-II/2014, REFERENTE A REFORMA E AMPLIAÇÃO DA PRAÇA FRANCINA Mª DE ARAUJO NO DISTRITO DE CARAIBEIRAS, CONFORME CI Nº 145/2017-SEAM.</v>
      </c>
      <c r="U1157" s="201"/>
      <c r="V1157" s="75" t="b">
        <f>A1157='[1]FEM 2'!C1157</f>
        <v>1</v>
      </c>
    </row>
    <row r="1158" spans="1:22" ht="54" customHeight="1" x14ac:dyDescent="0.35">
      <c r="A1158" s="366" t="s">
        <v>9071</v>
      </c>
      <c r="B1158" s="367">
        <v>42817</v>
      </c>
      <c r="C1158" s="366">
        <v>11</v>
      </c>
      <c r="D1158" s="366" t="s">
        <v>1394</v>
      </c>
      <c r="E1158" s="366" t="s">
        <v>9072</v>
      </c>
      <c r="F1158" s="366" t="s">
        <v>5645</v>
      </c>
      <c r="G1158" s="366" t="s">
        <v>9069</v>
      </c>
      <c r="H1158" s="366" t="s">
        <v>2530</v>
      </c>
      <c r="I1158" s="366" t="s">
        <v>1329</v>
      </c>
      <c r="J1158" s="366" t="s">
        <v>2531</v>
      </c>
      <c r="K1158" s="368">
        <v>40421.74</v>
      </c>
      <c r="L1158" s="369" t="s">
        <v>3663</v>
      </c>
      <c r="M1158" s="369" t="s">
        <v>9073</v>
      </c>
      <c r="O1158" s="545" t="s">
        <v>4665</v>
      </c>
      <c r="P1158" s="558">
        <f t="shared" si="165"/>
        <v>40421.74</v>
      </c>
      <c r="Q1158" s="559">
        <f t="shared" si="166"/>
        <v>42817</v>
      </c>
      <c r="R1158" s="560" t="str">
        <f t="shared" si="167"/>
        <v>2017OB000047</v>
      </c>
      <c r="S1158" s="560" t="str">
        <f t="shared" si="168"/>
        <v>2017NE000006</v>
      </c>
      <c r="T1158" s="561" t="str">
        <f t="shared" si="169"/>
        <v>PAGAMENTO DA 4ª PARCELA DO FEM-II/2014, REFERENTE A REFORMA E AMPLIAÇÃO DA PRAÇA FRANCINA Mª DE ARAUJO NO DISTRITO DE CARAIBEIRAS, CONFORME CI Nº 145/2017-SEAM.</v>
      </c>
      <c r="U1158" s="201"/>
      <c r="V1158" s="75" t="b">
        <f>A1158='[1]FEM 2'!C1158</f>
        <v>1</v>
      </c>
    </row>
    <row r="1159" spans="1:22" ht="54" customHeight="1" x14ac:dyDescent="0.35">
      <c r="A1159" s="366" t="s">
        <v>9074</v>
      </c>
      <c r="B1159" s="367">
        <v>42817</v>
      </c>
      <c r="C1159" s="366">
        <v>11</v>
      </c>
      <c r="D1159" s="366" t="s">
        <v>1394</v>
      </c>
      <c r="E1159" s="366" t="s">
        <v>9075</v>
      </c>
      <c r="F1159" s="366" t="s">
        <v>5645</v>
      </c>
      <c r="G1159" s="366" t="s">
        <v>9076</v>
      </c>
      <c r="H1159" s="366" t="s">
        <v>2828</v>
      </c>
      <c r="I1159" s="366" t="s">
        <v>1261</v>
      </c>
      <c r="J1159" s="366" t="s">
        <v>2829</v>
      </c>
      <c r="K1159" s="368">
        <v>17178.689999999999</v>
      </c>
      <c r="L1159" s="369" t="s">
        <v>3663</v>
      </c>
      <c r="M1159" s="369" t="s">
        <v>9077</v>
      </c>
      <c r="O1159" s="545" t="s">
        <v>4665</v>
      </c>
      <c r="P1159" s="558">
        <f t="shared" si="165"/>
        <v>17178.689999999999</v>
      </c>
      <c r="Q1159" s="559">
        <f t="shared" si="166"/>
        <v>42817</v>
      </c>
      <c r="R1159" s="560" t="str">
        <f t="shared" si="167"/>
        <v>2017OB000049</v>
      </c>
      <c r="S1159" s="560" t="str">
        <f t="shared" si="168"/>
        <v>2017NE000012</v>
      </c>
      <c r="T1159" s="561" t="str">
        <f t="shared" si="169"/>
        <v>VALOR PAGO PARA VIABILIZAR REPASSE DE RECURSOS FEM II/2014 AO MUNICIPIO DE SANTA CRUZ DA BAIXA VERDE/PE.REF.A 4ª PARCELA.REFORMA E AMPLIAÇÃO DA PRAÇA CENTRAL DO DISTRITO DA JATIUCA.CONFORME CI Nº 15/2017 SGTG-FEM E CI Nº 145/2017 SEAM</v>
      </c>
      <c r="U1159" s="201"/>
      <c r="V1159" s="75" t="b">
        <f>A1159='[1]FEM 2'!C1159</f>
        <v>1</v>
      </c>
    </row>
    <row r="1160" spans="1:22" ht="54" customHeight="1" x14ac:dyDescent="0.35">
      <c r="A1160" s="366" t="s">
        <v>9078</v>
      </c>
      <c r="B1160" s="367">
        <v>42817</v>
      </c>
      <c r="C1160" s="366">
        <v>11</v>
      </c>
      <c r="D1160" s="366" t="s">
        <v>1394</v>
      </c>
      <c r="E1160" s="366" t="s">
        <v>9079</v>
      </c>
      <c r="F1160" s="366" t="s">
        <v>5645</v>
      </c>
      <c r="G1160" s="366" t="s">
        <v>9080</v>
      </c>
      <c r="H1160" s="366" t="s">
        <v>1543</v>
      </c>
      <c r="I1160" s="366" t="s">
        <v>973</v>
      </c>
      <c r="J1160" s="366" t="s">
        <v>1544</v>
      </c>
      <c r="K1160" s="368">
        <v>53854.06</v>
      </c>
      <c r="L1160" s="369" t="s">
        <v>3663</v>
      </c>
      <c r="M1160" s="369" t="s">
        <v>9081</v>
      </c>
      <c r="O1160" s="545" t="s">
        <v>4665</v>
      </c>
      <c r="P1160" s="558">
        <f t="shared" si="165"/>
        <v>53854.06</v>
      </c>
      <c r="Q1160" s="559">
        <f t="shared" si="166"/>
        <v>42817</v>
      </c>
      <c r="R1160" s="560" t="str">
        <f t="shared" si="167"/>
        <v>2017OB000050</v>
      </c>
      <c r="S1160" s="560" t="str">
        <f t="shared" si="168"/>
        <v>2017NE000013</v>
      </c>
      <c r="T1160" s="561" t="str">
        <f t="shared" si="169"/>
        <v>VALOR PAGO REFERENTE REPASSE DA 4ª PARCELA DO FEM-II/2014 DO MUNÍCPIO DE CARNAIBA/PE, CONFORME CI Nº 017/2017- SGTG/FEM-CI Nº 145/2017-SEAM.PERFURAÇÃO DE POÇOS.</v>
      </c>
      <c r="U1160" s="201"/>
      <c r="V1160" s="75" t="b">
        <f>A1160='[1]FEM 2'!C1160</f>
        <v>1</v>
      </c>
    </row>
    <row r="1161" spans="1:22" ht="54" customHeight="1" x14ac:dyDescent="0.35">
      <c r="A1161" s="366" t="s">
        <v>9082</v>
      </c>
      <c r="B1161" s="367">
        <v>42817</v>
      </c>
      <c r="C1161" s="366">
        <v>11</v>
      </c>
      <c r="D1161" s="366" t="s">
        <v>1394</v>
      </c>
      <c r="E1161" s="366" t="s">
        <v>9083</v>
      </c>
      <c r="F1161" s="366" t="s">
        <v>5645</v>
      </c>
      <c r="G1161" s="366" t="s">
        <v>9080</v>
      </c>
      <c r="H1161" s="366" t="s">
        <v>1543</v>
      </c>
      <c r="I1161" s="366" t="s">
        <v>971</v>
      </c>
      <c r="J1161" s="366" t="s">
        <v>1544</v>
      </c>
      <c r="K1161" s="368">
        <v>98842.76</v>
      </c>
      <c r="L1161" s="369" t="s">
        <v>3634</v>
      </c>
      <c r="M1161" s="369" t="s">
        <v>9084</v>
      </c>
      <c r="O1161" s="545" t="s">
        <v>4665</v>
      </c>
      <c r="P1161" s="558">
        <f t="shared" si="165"/>
        <v>98842.76</v>
      </c>
      <c r="Q1161" s="559">
        <f t="shared" si="166"/>
        <v>42817</v>
      </c>
      <c r="R1161" s="560" t="str">
        <f t="shared" si="167"/>
        <v>2017OB000051</v>
      </c>
      <c r="S1161" s="560" t="str">
        <f t="shared" si="168"/>
        <v>2017NE000013</v>
      </c>
      <c r="T1161" s="561" t="str">
        <f t="shared" si="169"/>
        <v>VALOR PAGO REFERENTE A 3ª PARCELA DE FEM-II/2014 DO MUNICIPIO DE CARNAIBA/PE. CONSTRUÇÃO DE PAVIMENTAÇÃO EM PARALELEPIPEDOS. CONFORME CI Nº 017-SGTG/FEM E CI Nº 145/2017 - SEAM.</v>
      </c>
      <c r="U1161" s="201"/>
      <c r="V1161" s="75" t="b">
        <f>A1161='[1]FEM 2'!C1161</f>
        <v>1</v>
      </c>
    </row>
    <row r="1162" spans="1:22" ht="54" customHeight="1" x14ac:dyDescent="0.35">
      <c r="A1162" s="366" t="s">
        <v>9085</v>
      </c>
      <c r="B1162" s="367">
        <v>42817</v>
      </c>
      <c r="C1162" s="366">
        <v>12</v>
      </c>
      <c r="D1162" s="366" t="s">
        <v>1394</v>
      </c>
      <c r="E1162" s="366" t="s">
        <v>9086</v>
      </c>
      <c r="F1162" s="366" t="s">
        <v>5645</v>
      </c>
      <c r="G1162" s="366" t="s">
        <v>9087</v>
      </c>
      <c r="H1162" s="366" t="s">
        <v>2689</v>
      </c>
      <c r="I1162" s="366" t="s">
        <v>1298</v>
      </c>
      <c r="J1162" s="366" t="s">
        <v>2690</v>
      </c>
      <c r="K1162" s="368">
        <v>72378.58</v>
      </c>
      <c r="L1162" s="369" t="s">
        <v>3663</v>
      </c>
      <c r="M1162" s="369" t="s">
        <v>9088</v>
      </c>
      <c r="O1162" s="545" t="s">
        <v>4665</v>
      </c>
      <c r="P1162" s="558">
        <f t="shared" si="165"/>
        <v>72378.58</v>
      </c>
      <c r="Q1162" s="559">
        <f t="shared" si="166"/>
        <v>42817</v>
      </c>
      <c r="R1162" s="560" t="str">
        <f t="shared" si="167"/>
        <v>2017OB000052</v>
      </c>
      <c r="S1162" s="560" t="str">
        <f t="shared" si="168"/>
        <v>2017NE000017</v>
      </c>
      <c r="T1162" s="561" t="str">
        <f t="shared" si="169"/>
        <v>VALOR PAGO PARA VIABILIZAR REPASSE DE RECURSOS FEM II-2014 AO MUNICIPIO DE SÃO JOS´R DO EGITO/PE REF.A 4ª PARCELA.PERFURAÇÃO E INSTALAÇÃO DE POÇOS TUBULARES EM ROCHA CRISTALINA.CONFORME CI Nº 145/2017 SEAM E CI Nº 20/2017 SGTG-FEM</v>
      </c>
      <c r="U1162" s="201"/>
      <c r="V1162" s="75" t="b">
        <f>A1162='[1]FEM 2'!C1162</f>
        <v>1</v>
      </c>
    </row>
    <row r="1163" spans="1:22" ht="54" customHeight="1" x14ac:dyDescent="0.35">
      <c r="A1163" s="366" t="s">
        <v>9089</v>
      </c>
      <c r="B1163" s="367">
        <v>42817</v>
      </c>
      <c r="C1163" s="366">
        <v>11</v>
      </c>
      <c r="D1163" s="366" t="s">
        <v>1394</v>
      </c>
      <c r="E1163" s="366" t="s">
        <v>9090</v>
      </c>
      <c r="F1163" s="366" t="s">
        <v>5645</v>
      </c>
      <c r="G1163" s="366" t="s">
        <v>9091</v>
      </c>
      <c r="H1163" s="366" t="s">
        <v>2721</v>
      </c>
      <c r="I1163" s="366" t="s">
        <v>1309</v>
      </c>
      <c r="J1163" s="366" t="s">
        <v>2722</v>
      </c>
      <c r="K1163" s="368">
        <v>62790.79</v>
      </c>
      <c r="L1163" s="369" t="s">
        <v>3663</v>
      </c>
      <c r="M1163" s="369" t="s">
        <v>9092</v>
      </c>
      <c r="O1163" s="545" t="s">
        <v>4665</v>
      </c>
      <c r="P1163" s="558">
        <f t="shared" si="165"/>
        <v>62790.79</v>
      </c>
      <c r="Q1163" s="559">
        <f t="shared" si="166"/>
        <v>42817</v>
      </c>
      <c r="R1163" s="560" t="str">
        <f t="shared" si="167"/>
        <v>2017OB000054</v>
      </c>
      <c r="S1163" s="560" t="str">
        <f t="shared" si="168"/>
        <v>2017NE000018</v>
      </c>
      <c r="T1163" s="561" t="str">
        <f t="shared" si="169"/>
        <v>VALOR PAGO REFERENTE A 4ª PARCELA DO FEM-II/2014 DO MUNICÍPIO DE SERRA TALHADA/PE. CONFORME CI Nº 018/2017 - SGTG/FEM E CI 145/2017 - SEAM, REFORMA DAS PRAÇAS E DOS CANTEIROS.</v>
      </c>
      <c r="U1163" s="201"/>
      <c r="V1163" s="75" t="b">
        <f>A1163='[1]FEM 2'!C1163</f>
        <v>1</v>
      </c>
    </row>
    <row r="1164" spans="1:22" ht="54" customHeight="1" x14ac:dyDescent="0.35">
      <c r="A1164" s="366" t="s">
        <v>9093</v>
      </c>
      <c r="B1164" s="367">
        <v>42817</v>
      </c>
      <c r="C1164" s="366">
        <v>12</v>
      </c>
      <c r="D1164" s="366" t="s">
        <v>1394</v>
      </c>
      <c r="E1164" s="366" t="s">
        <v>9094</v>
      </c>
      <c r="F1164" s="366" t="s">
        <v>5645</v>
      </c>
      <c r="G1164" s="366" t="s">
        <v>9095</v>
      </c>
      <c r="H1164" s="366" t="s">
        <v>2740</v>
      </c>
      <c r="I1164" s="366" t="s">
        <v>1311</v>
      </c>
      <c r="J1164" s="366" t="s">
        <v>2741</v>
      </c>
      <c r="K1164" s="368">
        <v>35114.949999999997</v>
      </c>
      <c r="L1164" s="369" t="s">
        <v>3634</v>
      </c>
      <c r="M1164" s="369" t="s">
        <v>9096</v>
      </c>
      <c r="O1164" s="545" t="s">
        <v>4665</v>
      </c>
      <c r="P1164" s="558">
        <f t="shared" si="165"/>
        <v>35114.949999999997</v>
      </c>
      <c r="Q1164" s="559">
        <f t="shared" si="166"/>
        <v>42817</v>
      </c>
      <c r="R1164" s="560" t="str">
        <f t="shared" si="167"/>
        <v>2017OB000055</v>
      </c>
      <c r="S1164" s="560" t="str">
        <f t="shared" si="168"/>
        <v>2017NE000014</v>
      </c>
      <c r="T1164" s="561" t="str">
        <f t="shared" si="169"/>
        <v>PAGAMENTO DA 3ª PARCELA DO FEM-II/2014, REFERENTE A CONSTRUÇÃO DE MURALHAS DE CRECHES, CONFORME CI Nº 145/2017-SEAM.</v>
      </c>
      <c r="U1164" s="201"/>
      <c r="V1164" s="75" t="b">
        <f>A1164='[1]FEM 2'!C1164</f>
        <v>1</v>
      </c>
    </row>
    <row r="1165" spans="1:22" ht="54" customHeight="1" x14ac:dyDescent="0.35">
      <c r="A1165" s="366" t="s">
        <v>9097</v>
      </c>
      <c r="B1165" s="367">
        <v>42817</v>
      </c>
      <c r="C1165" s="366">
        <v>12</v>
      </c>
      <c r="D1165" s="366" t="s">
        <v>1394</v>
      </c>
      <c r="E1165" s="366" t="s">
        <v>9098</v>
      </c>
      <c r="F1165" s="366" t="s">
        <v>5645</v>
      </c>
      <c r="G1165" s="366" t="s">
        <v>9095</v>
      </c>
      <c r="H1165" s="366" t="s">
        <v>2740</v>
      </c>
      <c r="I1165" s="366" t="s">
        <v>1313</v>
      </c>
      <c r="J1165" s="366" t="s">
        <v>2741</v>
      </c>
      <c r="K1165" s="368">
        <v>14904.68</v>
      </c>
      <c r="L1165" s="369" t="s">
        <v>3634</v>
      </c>
      <c r="M1165" s="369" t="s">
        <v>9099</v>
      </c>
      <c r="O1165" s="545" t="s">
        <v>4665</v>
      </c>
      <c r="P1165" s="558">
        <f t="shared" si="165"/>
        <v>14904.68</v>
      </c>
      <c r="Q1165" s="559">
        <f t="shared" si="166"/>
        <v>42817</v>
      </c>
      <c r="R1165" s="560" t="str">
        <f t="shared" si="167"/>
        <v>2017OB000056</v>
      </c>
      <c r="S1165" s="560" t="str">
        <f t="shared" si="168"/>
        <v>2017NE000014</v>
      </c>
      <c r="T1165" s="561" t="str">
        <f t="shared" si="169"/>
        <v>PAGAMENTO DA 3ª PARCELA DO FEM-II/2014, REFERENTE A CONTRUÇÃO DE OBRAS DE ABASTECIM ENTO DE AGUA, NAS VILAS RIO DA BARRA, 4º DISTRITO E ALBUQUERQUE NÉ, 5º DISTRITO, CONFORME CI Nº 145/2017-SEAM.</v>
      </c>
      <c r="U1165" s="201"/>
      <c r="V1165" s="75" t="b">
        <f>A1165='[1]FEM 2'!C1165</f>
        <v>1</v>
      </c>
    </row>
    <row r="1166" spans="1:22" ht="54" customHeight="1" x14ac:dyDescent="0.35">
      <c r="A1166" s="366" t="s">
        <v>9100</v>
      </c>
      <c r="B1166" s="367">
        <v>42817</v>
      </c>
      <c r="C1166" s="366">
        <v>12</v>
      </c>
      <c r="D1166" s="366" t="s">
        <v>1394</v>
      </c>
      <c r="E1166" s="366" t="s">
        <v>9101</v>
      </c>
      <c r="F1166" s="366" t="s">
        <v>5645</v>
      </c>
      <c r="G1166" s="366" t="s">
        <v>9095</v>
      </c>
      <c r="H1166" s="366" t="s">
        <v>2740</v>
      </c>
      <c r="I1166" s="366" t="s">
        <v>1311</v>
      </c>
      <c r="J1166" s="366" t="s">
        <v>2741</v>
      </c>
      <c r="K1166" s="368">
        <v>35114.949999999997</v>
      </c>
      <c r="L1166" s="369" t="s">
        <v>3663</v>
      </c>
      <c r="M1166" s="369" t="s">
        <v>9102</v>
      </c>
      <c r="O1166" s="545" t="s">
        <v>4665</v>
      </c>
      <c r="P1166" s="558">
        <f t="shared" si="165"/>
        <v>35114.949999999997</v>
      </c>
      <c r="Q1166" s="559">
        <f t="shared" si="166"/>
        <v>42817</v>
      </c>
      <c r="R1166" s="560" t="str">
        <f t="shared" si="167"/>
        <v>2017OB000057</v>
      </c>
      <c r="S1166" s="560" t="str">
        <f t="shared" si="168"/>
        <v>2017NE000014</v>
      </c>
      <c r="T1166" s="561" t="str">
        <f t="shared" si="169"/>
        <v>PAGAMENTO DA 4ª PARCELA DO FEM-II/2014, REFERENTE A CONSTRUÇÃO DE MURALHAS DE CRECHES, CONFORME CI Nº 145/2017-SEAM.</v>
      </c>
      <c r="U1166" s="201"/>
      <c r="V1166" s="75" t="b">
        <f>A1166='[1]FEM 2'!C1166</f>
        <v>1</v>
      </c>
    </row>
    <row r="1167" spans="1:22" ht="54" customHeight="1" x14ac:dyDescent="0.35">
      <c r="A1167" s="366" t="s">
        <v>9103</v>
      </c>
      <c r="B1167" s="367">
        <v>42817</v>
      </c>
      <c r="C1167" s="366">
        <v>12</v>
      </c>
      <c r="D1167" s="366" t="s">
        <v>1394</v>
      </c>
      <c r="E1167" s="366" t="s">
        <v>9104</v>
      </c>
      <c r="F1167" s="366" t="s">
        <v>5645</v>
      </c>
      <c r="G1167" s="366" t="s">
        <v>9095</v>
      </c>
      <c r="H1167" s="366" t="s">
        <v>2740</v>
      </c>
      <c r="I1167" s="366" t="s">
        <v>1313</v>
      </c>
      <c r="J1167" s="366" t="s">
        <v>2741</v>
      </c>
      <c r="K1167" s="368">
        <v>14904.68</v>
      </c>
      <c r="L1167" s="369" t="s">
        <v>3663</v>
      </c>
      <c r="M1167" s="369" t="s">
        <v>9105</v>
      </c>
      <c r="O1167" s="545" t="s">
        <v>4665</v>
      </c>
      <c r="P1167" s="558">
        <f t="shared" si="165"/>
        <v>14904.68</v>
      </c>
      <c r="Q1167" s="559">
        <f t="shared" si="166"/>
        <v>42817</v>
      </c>
      <c r="R1167" s="560" t="str">
        <f t="shared" si="167"/>
        <v>2017OB000058</v>
      </c>
      <c r="S1167" s="560" t="str">
        <f t="shared" si="168"/>
        <v>2017NE000014</v>
      </c>
      <c r="T1167" s="561" t="str">
        <f t="shared" si="169"/>
        <v>PAGAMENTO DA 4ª PARCELA DO FEM-II/2014, REFERENTE A CONSTRUÇÃO DE OBRAS DE ABASTECIMENTO DE AGUA, NAS VILAS RIO DE BARRA, 4º DISTRITO E ALBUQUERQUE NÉ, 5º DISTRITO, CONFORME CI Nº 145/2017-SEAM.</v>
      </c>
      <c r="U1167" s="201"/>
      <c r="V1167" s="75" t="b">
        <f>A1167='[1]FEM 2'!C1167</f>
        <v>1</v>
      </c>
    </row>
    <row r="1168" spans="1:22" ht="54" customHeight="1" x14ac:dyDescent="0.35">
      <c r="A1168" s="366" t="s">
        <v>9106</v>
      </c>
      <c r="B1168" s="367">
        <v>42823</v>
      </c>
      <c r="C1168" s="366">
        <v>11</v>
      </c>
      <c r="D1168" s="366" t="s">
        <v>1394</v>
      </c>
      <c r="E1168" s="366" t="s">
        <v>9107</v>
      </c>
      <c r="F1168" s="366" t="s">
        <v>5664</v>
      </c>
      <c r="G1168" s="366" t="s">
        <v>9108</v>
      </c>
      <c r="H1168" s="366" t="s">
        <v>1499</v>
      </c>
      <c r="I1168" s="366" t="s">
        <v>906</v>
      </c>
      <c r="J1168" s="366" t="s">
        <v>1500</v>
      </c>
      <c r="K1168" s="368">
        <v>120606.34</v>
      </c>
      <c r="L1168" s="369" t="s">
        <v>3634</v>
      </c>
      <c r="M1168" s="369" t="s">
        <v>9109</v>
      </c>
      <c r="O1168" s="545" t="s">
        <v>4665</v>
      </c>
      <c r="P1168" s="558">
        <f t="shared" si="165"/>
        <v>120606.34</v>
      </c>
      <c r="Q1168" s="559">
        <f t="shared" si="166"/>
        <v>42823</v>
      </c>
      <c r="R1168" s="560" t="str">
        <f t="shared" si="167"/>
        <v>2017OB000065</v>
      </c>
      <c r="S1168" s="560" t="str">
        <f t="shared" si="168"/>
        <v>2017NE000011</v>
      </c>
      <c r="T1168" s="561" t="str">
        <f t="shared" si="169"/>
        <v>VALOR PAGO PARA VIABILIZAR REPASSE DE RECURSOS FEM II-2014 AO MUNICIPIO DE BETANIA/PE REF.A 3ª´PARCELA.CONSTRUÇÃO DE PRAÇA PÚBLICA PARA LAZER.CONFORME CI Nº 11/2017 SGTG-FEM E CI Nº 145/2017 SEAM.</v>
      </c>
      <c r="U1168" s="201"/>
      <c r="V1168" s="75" t="b">
        <f>A1168='[1]FEM 2'!C1168</f>
        <v>1</v>
      </c>
    </row>
    <row r="1169" spans="1:22" ht="54" customHeight="1" x14ac:dyDescent="0.35">
      <c r="A1169" s="366" t="s">
        <v>9110</v>
      </c>
      <c r="B1169" s="367">
        <v>42823</v>
      </c>
      <c r="C1169" s="366">
        <v>11</v>
      </c>
      <c r="D1169" s="366" t="s">
        <v>1394</v>
      </c>
      <c r="E1169" s="366" t="s">
        <v>9111</v>
      </c>
      <c r="F1169" s="366" t="s">
        <v>5664</v>
      </c>
      <c r="G1169" s="366" t="s">
        <v>9112</v>
      </c>
      <c r="H1169" s="366" t="s">
        <v>1970</v>
      </c>
      <c r="I1169" s="366" t="s">
        <v>1026</v>
      </c>
      <c r="J1169" s="366" t="s">
        <v>1971</v>
      </c>
      <c r="K1169" s="368">
        <v>139280.12</v>
      </c>
      <c r="L1169" s="369" t="s">
        <v>3634</v>
      </c>
      <c r="M1169" s="369" t="s">
        <v>9113</v>
      </c>
      <c r="O1169" s="545" t="s">
        <v>4665</v>
      </c>
      <c r="P1169" s="558">
        <f t="shared" si="165"/>
        <v>139280.12</v>
      </c>
      <c r="Q1169" s="559">
        <f t="shared" si="166"/>
        <v>42823</v>
      </c>
      <c r="R1169" s="560" t="str">
        <f t="shared" si="167"/>
        <v>2017OB000068</v>
      </c>
      <c r="S1169" s="560" t="str">
        <f t="shared" si="168"/>
        <v>2017NE000021</v>
      </c>
      <c r="T1169" s="561" t="str">
        <f t="shared" si="169"/>
        <v>VALOR PAGO PARA VIABILIZAR REPASSE DE RECURSOS FEM II-2014 AO MUNICIPIO DE FLORES/PE REF.A 3ª (COMPLEMENTO) CONSTRUÇÃO DE PATIO DE EVENTOS.CONFORME CI Nº 16/2017 SGTG-FEM</v>
      </c>
      <c r="U1169" s="201"/>
      <c r="V1169" s="75" t="b">
        <f>A1169='[1]FEM 2'!C1169</f>
        <v>1</v>
      </c>
    </row>
    <row r="1170" spans="1:22" ht="54" customHeight="1" x14ac:dyDescent="0.35">
      <c r="A1170" s="747" t="s">
        <v>9138</v>
      </c>
      <c r="B1170" s="748">
        <v>42836</v>
      </c>
      <c r="C1170" s="749">
        <v>12</v>
      </c>
      <c r="D1170" s="749" t="s">
        <v>1394</v>
      </c>
      <c r="E1170" s="749" t="s">
        <v>9139</v>
      </c>
      <c r="F1170" s="749" t="s">
        <v>9140</v>
      </c>
      <c r="G1170" s="749" t="s">
        <v>9141</v>
      </c>
      <c r="H1170" s="749" t="s">
        <v>1398</v>
      </c>
      <c r="I1170" s="749" t="s">
        <v>872</v>
      </c>
      <c r="J1170" s="749" t="s">
        <v>1399</v>
      </c>
      <c r="K1170" s="750">
        <v>181041.91</v>
      </c>
      <c r="L1170" s="751">
        <v>2</v>
      </c>
      <c r="M1170" s="752" t="s">
        <v>9142</v>
      </c>
      <c r="O1170" s="545" t="s">
        <v>4665</v>
      </c>
      <c r="P1170" s="696">
        <f t="shared" ref="P1170:P1197" si="170">K1170</f>
        <v>181041.91</v>
      </c>
      <c r="Q1170" s="697">
        <f t="shared" ref="Q1170:Q1197" si="171">B1170</f>
        <v>42836</v>
      </c>
      <c r="R1170" s="698" t="str">
        <f t="shared" ref="R1170:R1197" si="172">A1170</f>
        <v>2017OB000077</v>
      </c>
      <c r="S1170" s="698" t="str">
        <f t="shared" ref="S1170:S1197" si="173">G1170</f>
        <v>2017NE000028</v>
      </c>
      <c r="T1170" s="699" t="str">
        <f t="shared" ref="T1170:T1197" si="174">M1170</f>
        <v>VALOR PAGO PARA VIABILIZAR REPASSE DE RECURSOS FEM -II 2014,AO MUNICIPIO DE ANGELIM/PE. PAVIMENTAÇÃO EM PARALELEPIPEDOS.GRANITICOS .REF.A 2ª PARCELA.CONFORME CI Nº 151/2017 SEAM E CI Nº 24/2017 SGTG-FEM</v>
      </c>
      <c r="V1170" s="75" t="b">
        <f>A1170='[1]FEM 2'!C1170</f>
        <v>1</v>
      </c>
    </row>
    <row r="1171" spans="1:22" ht="54" customHeight="1" x14ac:dyDescent="0.35">
      <c r="A1171" s="747" t="s">
        <v>9143</v>
      </c>
      <c r="B1171" s="748">
        <v>42836</v>
      </c>
      <c r="C1171" s="749">
        <v>12</v>
      </c>
      <c r="D1171" s="749" t="s">
        <v>1394</v>
      </c>
      <c r="E1171" s="749" t="s">
        <v>9144</v>
      </c>
      <c r="F1171" s="749" t="s">
        <v>9140</v>
      </c>
      <c r="G1171" s="749" t="s">
        <v>9141</v>
      </c>
      <c r="H1171" s="749" t="s">
        <v>1398</v>
      </c>
      <c r="I1171" s="749" t="s">
        <v>872</v>
      </c>
      <c r="J1171" s="749" t="s">
        <v>1399</v>
      </c>
      <c r="K1171" s="750">
        <v>120694.61</v>
      </c>
      <c r="L1171" s="751">
        <v>3</v>
      </c>
      <c r="M1171" s="752" t="s">
        <v>9145</v>
      </c>
      <c r="O1171" s="545" t="s">
        <v>4665</v>
      </c>
      <c r="P1171" s="696">
        <f t="shared" si="170"/>
        <v>120694.61</v>
      </c>
      <c r="Q1171" s="697">
        <f t="shared" si="171"/>
        <v>42836</v>
      </c>
      <c r="R1171" s="698" t="str">
        <f t="shared" si="172"/>
        <v>2017OB000078</v>
      </c>
      <c r="S1171" s="698" t="str">
        <f t="shared" si="173"/>
        <v>2017NE000028</v>
      </c>
      <c r="T1171" s="699" t="str">
        <f t="shared" si="174"/>
        <v>VALOR PAGO PARA VIABILIZAR REPASSE DE RECURSOS FEM -II 2014,AO MUNICIPIO DE ANGELIM/PE. PAVIMENTAÇÃO EM PARALELEPIPEDOS.GRANITICOS .REF.A 3ª PARCELA.CONFORME CI Nº 151/2017 SEAM E CI Nº 24/2017 SGTG-FEM</v>
      </c>
      <c r="V1171" s="75" t="b">
        <f>A1171='[1]FEM 2'!C1171</f>
        <v>1</v>
      </c>
    </row>
    <row r="1172" spans="1:22" ht="54" customHeight="1" x14ac:dyDescent="0.35">
      <c r="A1172" s="747" t="s">
        <v>9146</v>
      </c>
      <c r="B1172" s="748">
        <v>42836</v>
      </c>
      <c r="C1172" s="749">
        <v>12</v>
      </c>
      <c r="D1172" s="749" t="s">
        <v>1394</v>
      </c>
      <c r="E1172" s="749" t="s">
        <v>9147</v>
      </c>
      <c r="F1172" s="749" t="s">
        <v>9140</v>
      </c>
      <c r="G1172" s="749" t="s">
        <v>9148</v>
      </c>
      <c r="H1172" s="749" t="s">
        <v>2277</v>
      </c>
      <c r="I1172" s="749" t="s">
        <v>1118</v>
      </c>
      <c r="J1172" s="749" t="s">
        <v>2278</v>
      </c>
      <c r="K1172" s="750">
        <v>68323.14</v>
      </c>
      <c r="L1172" s="751">
        <v>4</v>
      </c>
      <c r="M1172" s="752" t="s">
        <v>9149</v>
      </c>
      <c r="O1172" s="545" t="s">
        <v>4665</v>
      </c>
      <c r="P1172" s="696">
        <f t="shared" si="170"/>
        <v>68323.14</v>
      </c>
      <c r="Q1172" s="697">
        <f t="shared" si="171"/>
        <v>42836</v>
      </c>
      <c r="R1172" s="698" t="str">
        <f t="shared" si="172"/>
        <v>2017OB000079</v>
      </c>
      <c r="S1172" s="698" t="str">
        <f t="shared" si="173"/>
        <v>2017NE000030</v>
      </c>
      <c r="T1172" s="699" t="str">
        <f t="shared" si="174"/>
        <v>VALOR PAGO PARA VIABILIZAR REPASSE DE RECURSOS FEM -II 2014,AO MUNICIPIO DE JUPI/PE/.MELHORIA E AMPLIAÇÃO DO HOSPITAL CLAUDINA TEIXEIRA.. .REF.A 4ª PARCELA.CONFORME CI Nº 151/2017 SEAM E CI Nº 27/2017 SGTG-FEM</v>
      </c>
      <c r="V1172" s="75" t="b">
        <f>A1172='[1]FEM 2'!C1172</f>
        <v>1</v>
      </c>
    </row>
    <row r="1173" spans="1:22" ht="54" customHeight="1" x14ac:dyDescent="0.35">
      <c r="A1173" s="747" t="s">
        <v>9150</v>
      </c>
      <c r="B1173" s="748">
        <v>42836</v>
      </c>
      <c r="C1173" s="749">
        <v>11</v>
      </c>
      <c r="D1173" s="749" t="s">
        <v>1394</v>
      </c>
      <c r="E1173" s="749" t="s">
        <v>9151</v>
      </c>
      <c r="F1173" s="749" t="s">
        <v>9140</v>
      </c>
      <c r="G1173" s="749" t="s">
        <v>9152</v>
      </c>
      <c r="H1173" s="749" t="s">
        <v>1681</v>
      </c>
      <c r="I1173" s="749" t="s">
        <v>997</v>
      </c>
      <c r="J1173" s="749" t="s">
        <v>1682</v>
      </c>
      <c r="K1173" s="750">
        <v>271492.14</v>
      </c>
      <c r="L1173" s="751">
        <v>2</v>
      </c>
      <c r="M1173" s="752" t="s">
        <v>9153</v>
      </c>
      <c r="O1173" s="545" t="s">
        <v>4665</v>
      </c>
      <c r="P1173" s="696">
        <f t="shared" si="170"/>
        <v>271492.14</v>
      </c>
      <c r="Q1173" s="697">
        <f t="shared" si="171"/>
        <v>42836</v>
      </c>
      <c r="R1173" s="698" t="str">
        <f t="shared" si="172"/>
        <v>2017OB000080</v>
      </c>
      <c r="S1173" s="698" t="str">
        <f t="shared" si="173"/>
        <v>2017NE000031</v>
      </c>
      <c r="T1173" s="699" t="str">
        <f t="shared" si="174"/>
        <v>VALOR PAGO PARA VIABILIZAR REPASSE DE RECURSOS FEM -II 2014,AO MUNICIPIO DE CORRENTES/PE/.PAVIMENTAÇÃO EM PARALELEPIPEDOS GRANITICOS.. .REF.A 2ª PARCELA.CONFORME CI Nº 151/2017 SEAM E CI Nº 28/2017 SGTG-FEM</v>
      </c>
      <c r="V1173" s="75" t="b">
        <f>A1173='[1]FEM 2'!C1173</f>
        <v>1</v>
      </c>
    </row>
    <row r="1174" spans="1:22" ht="54" customHeight="1" x14ac:dyDescent="0.35">
      <c r="A1174" s="747" t="s">
        <v>9154</v>
      </c>
      <c r="B1174" s="748">
        <v>42836</v>
      </c>
      <c r="C1174" s="749">
        <v>11</v>
      </c>
      <c r="D1174" s="749" t="s">
        <v>1394</v>
      </c>
      <c r="E1174" s="749" t="s">
        <v>9155</v>
      </c>
      <c r="F1174" s="749" t="s">
        <v>9140</v>
      </c>
      <c r="G1174" s="749" t="s">
        <v>9156</v>
      </c>
      <c r="H1174" s="749" t="s">
        <v>2948</v>
      </c>
      <c r="I1174" s="749" t="s">
        <v>1290</v>
      </c>
      <c r="J1174" s="749" t="s">
        <v>2949</v>
      </c>
      <c r="K1174" s="750">
        <v>126078.03</v>
      </c>
      <c r="L1174" s="751">
        <v>4</v>
      </c>
      <c r="M1174" s="752" t="s">
        <v>9157</v>
      </c>
      <c r="O1174" s="545" t="s">
        <v>4665</v>
      </c>
      <c r="P1174" s="696">
        <f t="shared" si="170"/>
        <v>126078.03</v>
      </c>
      <c r="Q1174" s="697">
        <f t="shared" si="171"/>
        <v>42836</v>
      </c>
      <c r="R1174" s="698" t="str">
        <f t="shared" si="172"/>
        <v>2017OB000081</v>
      </c>
      <c r="S1174" s="698" t="str">
        <f t="shared" si="173"/>
        <v>2017NE000032</v>
      </c>
      <c r="T1174" s="699" t="str">
        <f t="shared" si="174"/>
        <v>VALOR PAGO PARA VIABILIZAR REPASSE DE RECURSOS FEM -II 2014,AO MUNICIPIO DE SÃO JOÃO/PE/.PAVIMENTAÇÃO EM PARALELEPIPEDOS DE DIVERSAS RUAS ..REF.A 4ª PARCELA.CONFORME CI Nº 151/2017 SEAM E CI Nº 29/2017 SGTG-FEM</v>
      </c>
      <c r="V1174" s="75" t="b">
        <f>A1174='[1]FEM 2'!C1174</f>
        <v>1</v>
      </c>
    </row>
    <row r="1175" spans="1:22" ht="54" customHeight="1" x14ac:dyDescent="0.35">
      <c r="A1175" s="747" t="s">
        <v>9158</v>
      </c>
      <c r="B1175" s="748">
        <v>42836</v>
      </c>
      <c r="C1175" s="749">
        <v>12</v>
      </c>
      <c r="D1175" s="749" t="s">
        <v>1394</v>
      </c>
      <c r="E1175" s="749" t="s">
        <v>9159</v>
      </c>
      <c r="F1175" s="749" t="s">
        <v>9140</v>
      </c>
      <c r="G1175" s="749" t="s">
        <v>9160</v>
      </c>
      <c r="H1175" s="749" t="s">
        <v>2271</v>
      </c>
      <c r="I1175" s="749" t="s">
        <v>1117</v>
      </c>
      <c r="J1175" s="749" t="s">
        <v>2272</v>
      </c>
      <c r="K1175" s="750">
        <v>118974.17</v>
      </c>
      <c r="L1175" s="751">
        <v>3</v>
      </c>
      <c r="M1175" s="752" t="s">
        <v>9161</v>
      </c>
      <c r="O1175" s="545" t="s">
        <v>4665</v>
      </c>
      <c r="P1175" s="696">
        <f t="shared" si="170"/>
        <v>118974.17</v>
      </c>
      <c r="Q1175" s="697">
        <f t="shared" si="171"/>
        <v>42836</v>
      </c>
      <c r="R1175" s="698" t="str">
        <f t="shared" si="172"/>
        <v>2017OB000082</v>
      </c>
      <c r="S1175" s="698" t="str">
        <f t="shared" si="173"/>
        <v>2017NE000035</v>
      </c>
      <c r="T1175" s="699" t="str">
        <f t="shared" si="174"/>
        <v>VALOR PAGO PARA VIABILIZAR REPASSE DE RECURSOS FEM II-2014 AO MUNICIPIO DE JUCATI/PE REF. A 3ª PARCELA.CONSTRUÇÃO DO CENTRO DE JUCATI.CONFORME CI Nº 32/2017</v>
      </c>
      <c r="V1175" s="75" t="b">
        <f>A1175='[1]FEM 2'!C1175</f>
        <v>1</v>
      </c>
    </row>
    <row r="1176" spans="1:22" ht="54" customHeight="1" x14ac:dyDescent="0.35">
      <c r="A1176" s="1026" t="s">
        <v>9162</v>
      </c>
      <c r="B1176" s="748">
        <v>42836</v>
      </c>
      <c r="C1176" s="749">
        <v>12</v>
      </c>
      <c r="D1176" s="749" t="s">
        <v>1394</v>
      </c>
      <c r="E1176" s="749" t="s">
        <v>9163</v>
      </c>
      <c r="F1176" s="749" t="s">
        <v>9140</v>
      </c>
      <c r="G1176" s="749" t="s">
        <v>9164</v>
      </c>
      <c r="H1176" s="749" t="s">
        <v>2840</v>
      </c>
      <c r="I1176" s="749" t="s">
        <v>1266</v>
      </c>
      <c r="J1176" s="749" t="s">
        <v>2841</v>
      </c>
      <c r="K1176" s="750">
        <v>305388.71999999997</v>
      </c>
      <c r="L1176" s="751">
        <v>4</v>
      </c>
      <c r="M1176" s="752" t="s">
        <v>9165</v>
      </c>
      <c r="O1176" s="545" t="s">
        <v>4665</v>
      </c>
      <c r="P1176" s="696">
        <f t="shared" si="170"/>
        <v>305388.71999999997</v>
      </c>
      <c r="Q1176" s="697">
        <f t="shared" si="171"/>
        <v>42836</v>
      </c>
      <c r="R1176" s="698" t="str">
        <f t="shared" si="172"/>
        <v>2017OB000083</v>
      </c>
      <c r="S1176" s="698" t="str">
        <f t="shared" si="173"/>
        <v>2017NE000038</v>
      </c>
      <c r="T1176" s="699" t="str">
        <f t="shared" si="174"/>
        <v>VALOR PAGO PARA VIABILIZAR REPASSE DE RECURSOS FEM -II 2014,AO MUNICIPIO DE SANTA CRUZ DO CAPIBARIBEPE/.PAVIMENTAÇÃO EM PARALELEPIPEDO EM DIVERSAS RUAS DO MUNICIPIO.4ª PARCELA.CONFORME CI Nº 151/2017 SEAM E CI Nº 35/2017 SGTG-FEM</v>
      </c>
      <c r="V1176" s="75" t="b">
        <f>A1176='[1]FEM 2'!C1176</f>
        <v>1</v>
      </c>
    </row>
    <row r="1177" spans="1:22" ht="54" customHeight="1" x14ac:dyDescent="0.35">
      <c r="A1177" s="747" t="s">
        <v>9166</v>
      </c>
      <c r="B1177" s="748">
        <v>42836</v>
      </c>
      <c r="C1177" s="749">
        <v>11</v>
      </c>
      <c r="D1177" s="749" t="s">
        <v>1394</v>
      </c>
      <c r="E1177" s="749" t="s">
        <v>9167</v>
      </c>
      <c r="F1177" s="749" t="s">
        <v>9140</v>
      </c>
      <c r="G1177" s="749" t="s">
        <v>9168</v>
      </c>
      <c r="H1177" s="749" t="s">
        <v>1595</v>
      </c>
      <c r="I1177" s="749" t="s">
        <v>919</v>
      </c>
      <c r="J1177" s="749" t="s">
        <v>1596</v>
      </c>
      <c r="K1177" s="750">
        <v>61883.96</v>
      </c>
      <c r="L1177" s="751">
        <v>4</v>
      </c>
      <c r="M1177" s="752" t="s">
        <v>9169</v>
      </c>
      <c r="O1177" s="545" t="s">
        <v>4665</v>
      </c>
      <c r="P1177" s="696">
        <f t="shared" si="170"/>
        <v>61883.96</v>
      </c>
      <c r="Q1177" s="697">
        <f t="shared" si="171"/>
        <v>42836</v>
      </c>
      <c r="R1177" s="698" t="str">
        <f t="shared" si="172"/>
        <v>2017OB000084</v>
      </c>
      <c r="S1177" s="698" t="str">
        <f t="shared" si="173"/>
        <v>2017NE000043</v>
      </c>
      <c r="T1177" s="699" t="str">
        <f t="shared" si="174"/>
        <v>VALOR LIQUIDADO PARA VIABILIZAR REPASSE DE RECURSOS FEM -II 2014,AO MUNICIPIO DE BOM JARDIM/PE.PAVIMENTAÇÃO ,DRENAGEM,CONTENÇÃO E SINALIZAÇÃO DE DIVERSAS RUAS NO LOTEAMENTO PARANÁ,DISTRITO DE BIZARRA..REF.A 4ª PARCELA.CONFORME CI Nº 151/2017 SEAM E CI Nº 40/2017 SGTG-FEM</v>
      </c>
      <c r="V1177" s="75" t="b">
        <f>A1177='[1]FEM 2'!C1177</f>
        <v>1</v>
      </c>
    </row>
    <row r="1178" spans="1:22" ht="54" customHeight="1" x14ac:dyDescent="0.35">
      <c r="A1178" s="747" t="s">
        <v>9170</v>
      </c>
      <c r="B1178" s="748">
        <v>42836</v>
      </c>
      <c r="C1178" s="749">
        <v>12</v>
      </c>
      <c r="D1178" s="749" t="s">
        <v>1394</v>
      </c>
      <c r="E1178" s="749" t="s">
        <v>9171</v>
      </c>
      <c r="F1178" s="749" t="s">
        <v>9140</v>
      </c>
      <c r="G1178" s="749" t="s">
        <v>9172</v>
      </c>
      <c r="H1178" s="749" t="s">
        <v>2411</v>
      </c>
      <c r="I1178" s="749" t="s">
        <v>1047</v>
      </c>
      <c r="J1178" s="749" t="s">
        <v>2412</v>
      </c>
      <c r="K1178" s="750">
        <v>59755.06</v>
      </c>
      <c r="L1178" s="751">
        <v>3</v>
      </c>
      <c r="M1178" s="752" t="s">
        <v>9173</v>
      </c>
      <c r="O1178" s="545" t="s">
        <v>4665</v>
      </c>
      <c r="P1178" s="696">
        <f t="shared" si="170"/>
        <v>59755.06</v>
      </c>
      <c r="Q1178" s="697">
        <f t="shared" si="171"/>
        <v>42836</v>
      </c>
      <c r="R1178" s="698" t="str">
        <f t="shared" si="172"/>
        <v>2017OB000085</v>
      </c>
      <c r="S1178" s="698" t="str">
        <f t="shared" si="173"/>
        <v>2017NE000029</v>
      </c>
      <c r="T1178" s="699" t="str">
        <f t="shared" si="174"/>
        <v>VIABILIZAR PAGAMENTO DE REPASSE DE RECURSOS FEM-II 2014,AO MUNICIPIO DE GARANHUNS/PE/.MELHORIA DA INFRAESTRUTURA NO DISTRITO DE MIRACICA. .REF.A 3ª PARCELA.CONFORME CI Nº 151/2017 SEAM E CI Nº 26/2017 SGTG-FEM</v>
      </c>
      <c r="V1178" s="75" t="b">
        <f>A1178='[1]FEM 2'!C1178</f>
        <v>1</v>
      </c>
    </row>
    <row r="1179" spans="1:22" ht="54" customHeight="1" x14ac:dyDescent="0.35">
      <c r="A1179" s="747" t="s">
        <v>9174</v>
      </c>
      <c r="B1179" s="748">
        <v>42836</v>
      </c>
      <c r="C1179" s="749">
        <v>11</v>
      </c>
      <c r="D1179" s="749" t="s">
        <v>1394</v>
      </c>
      <c r="E1179" s="749" t="s">
        <v>9175</v>
      </c>
      <c r="F1179" s="749" t="s">
        <v>9140</v>
      </c>
      <c r="G1179" s="749" t="s">
        <v>9176</v>
      </c>
      <c r="H1179" s="749" t="s">
        <v>2368</v>
      </c>
      <c r="I1179" s="749" t="s">
        <v>1185</v>
      </c>
      <c r="J1179" s="749" t="s">
        <v>2369</v>
      </c>
      <c r="K1179" s="750">
        <v>135154.04999999999</v>
      </c>
      <c r="L1179" s="751">
        <v>2</v>
      </c>
      <c r="M1179" s="752" t="s">
        <v>9177</v>
      </c>
      <c r="O1179" s="545" t="s">
        <v>4665</v>
      </c>
      <c r="P1179" s="696">
        <f t="shared" si="170"/>
        <v>135154.04999999999</v>
      </c>
      <c r="Q1179" s="697">
        <f t="shared" si="171"/>
        <v>42836</v>
      </c>
      <c r="R1179" s="698" t="str">
        <f t="shared" si="172"/>
        <v>2017OB000086</v>
      </c>
      <c r="S1179" s="698" t="str">
        <f t="shared" si="173"/>
        <v>2017NE000044</v>
      </c>
      <c r="T1179" s="699" t="str">
        <f t="shared" si="174"/>
        <v>VALOR PAGO PARA VIABILIZAR REPASSE DE RECURSOS FEM -II 2014,AO MUNICIPIO DE PALMEIRINA/PE. REVITALIZAÇÃO DA PRAÇA MANOEL LAFAYETE..REF.A 2ª PARCELA.CONFORME CI Nº 151/2017 SEAM E CI Nº 25/2017 SGTG-FEM</v>
      </c>
      <c r="V1179" s="75" t="b">
        <f>A1179='[1]FEM 2'!C1179</f>
        <v>1</v>
      </c>
    </row>
    <row r="1180" spans="1:22" ht="54" customHeight="1" x14ac:dyDescent="0.35">
      <c r="A1180" s="747" t="s">
        <v>9178</v>
      </c>
      <c r="B1180" s="748">
        <v>42836</v>
      </c>
      <c r="C1180" s="749">
        <v>12</v>
      </c>
      <c r="D1180" s="749" t="s">
        <v>1394</v>
      </c>
      <c r="E1180" s="749" t="s">
        <v>9179</v>
      </c>
      <c r="F1180" s="749" t="s">
        <v>9140</v>
      </c>
      <c r="G1180" s="749" t="s">
        <v>9172</v>
      </c>
      <c r="H1180" s="749" t="s">
        <v>2411</v>
      </c>
      <c r="I1180" s="749" t="s">
        <v>1046</v>
      </c>
      <c r="J1180" s="749" t="s">
        <v>2412</v>
      </c>
      <c r="K1180" s="750">
        <v>86397.24</v>
      </c>
      <c r="L1180" s="751">
        <v>3</v>
      </c>
      <c r="M1180" s="752" t="s">
        <v>9180</v>
      </c>
      <c r="O1180" s="545" t="s">
        <v>4665</v>
      </c>
      <c r="P1180" s="696">
        <f t="shared" si="170"/>
        <v>86397.24</v>
      </c>
      <c r="Q1180" s="697">
        <f t="shared" si="171"/>
        <v>42836</v>
      </c>
      <c r="R1180" s="698" t="str">
        <f t="shared" si="172"/>
        <v>2017OB000087</v>
      </c>
      <c r="S1180" s="698" t="str">
        <f t="shared" si="173"/>
        <v>2017NE000029</v>
      </c>
      <c r="T1180" s="699" t="str">
        <f t="shared" si="174"/>
        <v>VIABILIZAR PAGAMENTO DE REPASSE DE RECURSOS FEM-II 2014,AO MUNICIPIO DE GARANHUNS/PE/.MELHORIA DA INFRAESTRUTURA NO BAIRRO FRANCISCO FIGUEIRA. .REF.A 3ª PARCELA.CONFORME CI Nº 151/2017 SEAM E CI Nº 26/2017 SGTG-FEM</v>
      </c>
      <c r="V1180" s="75" t="b">
        <f>A1180='[1]FEM 2'!C1180</f>
        <v>1</v>
      </c>
    </row>
    <row r="1181" spans="1:22" ht="54" customHeight="1" x14ac:dyDescent="0.35">
      <c r="A1181" s="747" t="s">
        <v>9181</v>
      </c>
      <c r="B1181" s="748">
        <v>42836</v>
      </c>
      <c r="C1181" s="749">
        <v>12</v>
      </c>
      <c r="D1181" s="749" t="s">
        <v>1394</v>
      </c>
      <c r="E1181" s="749" t="s">
        <v>9182</v>
      </c>
      <c r="F1181" s="749" t="s">
        <v>9140</v>
      </c>
      <c r="G1181" s="749" t="s">
        <v>9172</v>
      </c>
      <c r="H1181" s="749" t="s">
        <v>2411</v>
      </c>
      <c r="I1181" s="749" t="s">
        <v>1045</v>
      </c>
      <c r="J1181" s="749" t="s">
        <v>2412</v>
      </c>
      <c r="K1181" s="750">
        <v>299175.27</v>
      </c>
      <c r="L1181" s="751">
        <v>3</v>
      </c>
      <c r="M1181" s="752" t="s">
        <v>9183</v>
      </c>
      <c r="O1181" s="545" t="s">
        <v>4665</v>
      </c>
      <c r="P1181" s="696">
        <f t="shared" si="170"/>
        <v>299175.27</v>
      </c>
      <c r="Q1181" s="697">
        <f t="shared" si="171"/>
        <v>42836</v>
      </c>
      <c r="R1181" s="698" t="str">
        <f t="shared" si="172"/>
        <v>2017OB000088</v>
      </c>
      <c r="S1181" s="698" t="str">
        <f t="shared" si="173"/>
        <v>2017NE000029</v>
      </c>
      <c r="T1181" s="699" t="str">
        <f t="shared" si="174"/>
        <v>VIABILIZAR PAGAMENTO DE REPASSE DE RECURSOS FEM -II 2014,AO MUNICIPIO DE GARANHUNS/PE/.MELHORIA DA INFRAESTRUTURA DO INDIANO E LACERDÓPOLIS..REF.A 3ª PARCELA.CONFORME CI Nº 151/2017 SEAM E CI Nº 26/2017 SGTG-FEM</v>
      </c>
      <c r="V1181" s="75" t="b">
        <f>A1181='[1]FEM 2'!C1181</f>
        <v>1</v>
      </c>
    </row>
    <row r="1182" spans="1:22" ht="54" customHeight="1" x14ac:dyDescent="0.35">
      <c r="A1182" s="747" t="s">
        <v>9184</v>
      </c>
      <c r="B1182" s="748">
        <v>42836</v>
      </c>
      <c r="C1182" s="749">
        <v>11</v>
      </c>
      <c r="D1182" s="749" t="s">
        <v>1394</v>
      </c>
      <c r="E1182" s="749" t="s">
        <v>9185</v>
      </c>
      <c r="F1182" s="749" t="s">
        <v>3480</v>
      </c>
      <c r="G1182" s="749" t="s">
        <v>9186</v>
      </c>
      <c r="H1182" s="749" t="s">
        <v>1426</v>
      </c>
      <c r="I1182" s="749" t="s">
        <v>949</v>
      </c>
      <c r="J1182" s="749" t="s">
        <v>1427</v>
      </c>
      <c r="K1182" s="750">
        <v>84864.25</v>
      </c>
      <c r="L1182" s="751">
        <v>3</v>
      </c>
      <c r="M1182" s="752" t="s">
        <v>9187</v>
      </c>
      <c r="O1182" s="545" t="s">
        <v>4665</v>
      </c>
      <c r="P1182" s="696">
        <f t="shared" si="170"/>
        <v>84864.25</v>
      </c>
      <c r="Q1182" s="697">
        <f t="shared" si="171"/>
        <v>42836</v>
      </c>
      <c r="R1182" s="698" t="str">
        <f t="shared" si="172"/>
        <v>2017OB000089</v>
      </c>
      <c r="S1182" s="698" t="str">
        <f t="shared" si="173"/>
        <v>2017NE000033</v>
      </c>
      <c r="T1182" s="699" t="str">
        <f t="shared" si="174"/>
        <v>VIABILIZAR PAGAMENTO DE REPASSE DE RECURSOS FEM-II 2014,AO MUNICIPIO DE CALÇADO/PE/.CONSTRUÇÃO DE PAVIMENTAÇÃO ASFÁLTICA NA SEDE DO MUNICIPIO.. .REF.A 3ª PARCELA.CONFORME CI Nº 151/2017 SEAM E CI Nº 30/2017 SGTG-FEM</v>
      </c>
      <c r="V1182" s="75" t="b">
        <f>A1182='[1]FEM 2'!C1182</f>
        <v>1</v>
      </c>
    </row>
    <row r="1183" spans="1:22" ht="54" customHeight="1" x14ac:dyDescent="0.35">
      <c r="A1183" s="747" t="s">
        <v>9188</v>
      </c>
      <c r="B1183" s="748">
        <v>42836</v>
      </c>
      <c r="C1183" s="749">
        <v>11</v>
      </c>
      <c r="D1183" s="749" t="s">
        <v>1394</v>
      </c>
      <c r="E1183" s="749" t="s">
        <v>9189</v>
      </c>
      <c r="F1183" s="749" t="s">
        <v>3480</v>
      </c>
      <c r="G1183" s="749" t="s">
        <v>9190</v>
      </c>
      <c r="H1183" s="749" t="s">
        <v>2022</v>
      </c>
      <c r="I1183" s="749" t="s">
        <v>1149</v>
      </c>
      <c r="J1183" s="749" t="s">
        <v>2023</v>
      </c>
      <c r="K1183" s="750">
        <v>98193.19</v>
      </c>
      <c r="L1183" s="751">
        <v>3</v>
      </c>
      <c r="M1183" s="752" t="s">
        <v>9191</v>
      </c>
      <c r="O1183" s="545" t="s">
        <v>4665</v>
      </c>
      <c r="P1183" s="696">
        <f t="shared" si="170"/>
        <v>98193.19</v>
      </c>
      <c r="Q1183" s="697">
        <f t="shared" si="171"/>
        <v>42836</v>
      </c>
      <c r="R1183" s="698" t="str">
        <f t="shared" si="172"/>
        <v>2017OB000090</v>
      </c>
      <c r="S1183" s="698" t="str">
        <f t="shared" si="173"/>
        <v>2017NE000039</v>
      </c>
      <c r="T1183" s="699" t="str">
        <f t="shared" si="174"/>
        <v>VIABILIZAR REPASSE DE RECURSOS FEM -II 2014,AO MUNICIPIO DE MACHADOS/PE/.PAVIMENTAÇÃO EM PARALELEPIPEDOS GRANITICOS,DRENAGEM E SINALIZAÇÃO VIÁRIA DE DIVERSAS RUAS DO CENTRO.REF.A 3ª PARCELA.CONFORME CI Nº 151/2017 SEAM E CI Nº 36/2017 SGTG-FEM</v>
      </c>
      <c r="V1183" s="75" t="b">
        <f>A1183='[1]FEM 2'!C1183</f>
        <v>1</v>
      </c>
    </row>
    <row r="1184" spans="1:22" ht="54" customHeight="1" x14ac:dyDescent="0.35">
      <c r="A1184" s="747" t="s">
        <v>9192</v>
      </c>
      <c r="B1184" s="748">
        <v>42836</v>
      </c>
      <c r="C1184" s="749">
        <v>11</v>
      </c>
      <c r="D1184" s="749" t="s">
        <v>1394</v>
      </c>
      <c r="E1184" s="749" t="s">
        <v>9193</v>
      </c>
      <c r="F1184" s="749" t="s">
        <v>3480</v>
      </c>
      <c r="G1184" s="749" t="s">
        <v>9186</v>
      </c>
      <c r="H1184" s="749" t="s">
        <v>1426</v>
      </c>
      <c r="I1184" s="749" t="s">
        <v>950</v>
      </c>
      <c r="J1184" s="749" t="s">
        <v>1427</v>
      </c>
      <c r="K1184" s="750">
        <v>26947.200000000001</v>
      </c>
      <c r="L1184" s="751">
        <v>3</v>
      </c>
      <c r="M1184" s="752" t="s">
        <v>9194</v>
      </c>
      <c r="O1184" s="545" t="s">
        <v>4665</v>
      </c>
      <c r="P1184" s="696">
        <f t="shared" si="170"/>
        <v>26947.200000000001</v>
      </c>
      <c r="Q1184" s="697">
        <f t="shared" si="171"/>
        <v>42836</v>
      </c>
      <c r="R1184" s="698" t="str">
        <f t="shared" si="172"/>
        <v>2017OB000091</v>
      </c>
      <c r="S1184" s="698" t="str">
        <f t="shared" si="173"/>
        <v>2017NE000033</v>
      </c>
      <c r="T1184" s="699" t="str">
        <f t="shared" si="174"/>
        <v>VIABILIZAR PAGAMENTO DE REPASSE DE RECURSOS FEM -II 2014,AO MUNICIPIO DE CALÇADO/PE/. PAVIMENTAÇÃO EM PARALELEPIPEDOS GRANITICOS NO POVOADO DE SANTA RITA... .REF.A 3ª PARCELA.CONFORME CI Nº 151/2017 SEAM E CI Nº 30/2017 SGTG-FEM</v>
      </c>
      <c r="V1184" s="75" t="b">
        <f>A1184='[1]FEM 2'!C1184</f>
        <v>1</v>
      </c>
    </row>
    <row r="1185" spans="1:22" ht="54" customHeight="1" x14ac:dyDescent="0.35">
      <c r="A1185" s="747" t="s">
        <v>9195</v>
      </c>
      <c r="B1185" s="748">
        <v>42836</v>
      </c>
      <c r="C1185" s="749">
        <v>11</v>
      </c>
      <c r="D1185" s="749" t="s">
        <v>1394</v>
      </c>
      <c r="E1185" s="749" t="s">
        <v>9196</v>
      </c>
      <c r="F1185" s="749" t="s">
        <v>3480</v>
      </c>
      <c r="G1185" s="749" t="s">
        <v>9197</v>
      </c>
      <c r="H1185" s="749" t="s">
        <v>1763</v>
      </c>
      <c r="I1185" s="749" t="s">
        <v>855</v>
      </c>
      <c r="J1185" s="749" t="s">
        <v>1764</v>
      </c>
      <c r="K1185" s="750">
        <v>407546.93</v>
      </c>
      <c r="L1185" s="753">
        <v>3</v>
      </c>
      <c r="M1185" s="754" t="s">
        <v>9198</v>
      </c>
      <c r="O1185" s="545" t="s">
        <v>4665</v>
      </c>
      <c r="P1185" s="696">
        <f t="shared" si="170"/>
        <v>407546.93</v>
      </c>
      <c r="Q1185" s="697">
        <f t="shared" si="171"/>
        <v>42836</v>
      </c>
      <c r="R1185" s="698" t="str">
        <f t="shared" si="172"/>
        <v>2017OB000092</v>
      </c>
      <c r="S1185" s="698" t="str">
        <f t="shared" si="173"/>
        <v>2017NE000034</v>
      </c>
      <c r="T1185" s="699" t="str">
        <f t="shared" si="174"/>
        <v>VIABILIZAR PAGAMENTO DE REPASSE DE RECURSOS FEM-II 2014,AO MUNICIPIO DE JUCATI/PE/.CONSTRUÇÃO DO CENTRO ADMINISTRATIVO DE JUCATI..REF.A 3ª PARCELA.CONFORME CI Nº 151/2017 SEAM E CI Nº 32/2017 SGTG-FEM</v>
      </c>
      <c r="V1185" s="75" t="b">
        <f>A1185='[1]FEM 2'!C1185</f>
        <v>1</v>
      </c>
    </row>
    <row r="1186" spans="1:22" ht="54" customHeight="1" x14ac:dyDescent="0.35">
      <c r="A1186" s="747" t="s">
        <v>9199</v>
      </c>
      <c r="B1186" s="748">
        <v>42836</v>
      </c>
      <c r="C1186" s="749">
        <v>12</v>
      </c>
      <c r="D1186" s="749" t="s">
        <v>1394</v>
      </c>
      <c r="E1186" s="749" t="s">
        <v>9200</v>
      </c>
      <c r="F1186" s="749" t="s">
        <v>3480</v>
      </c>
      <c r="G1186" s="749" t="s">
        <v>9201</v>
      </c>
      <c r="H1186" s="749" t="s">
        <v>2812</v>
      </c>
      <c r="I1186" s="1189" t="s">
        <v>1324</v>
      </c>
      <c r="J1186" s="749" t="s">
        <v>2813</v>
      </c>
      <c r="K1186" s="750">
        <v>113002.28</v>
      </c>
      <c r="L1186" s="751">
        <v>3</v>
      </c>
      <c r="M1186" s="752" t="s">
        <v>9202</v>
      </c>
      <c r="O1186" s="545" t="s">
        <v>4665</v>
      </c>
      <c r="P1186" s="696">
        <f t="shared" si="170"/>
        <v>113002.28</v>
      </c>
      <c r="Q1186" s="697">
        <f t="shared" si="171"/>
        <v>42836</v>
      </c>
      <c r="R1186" s="698" t="str">
        <f t="shared" si="172"/>
        <v>2017OB000093</v>
      </c>
      <c r="S1186" s="698" t="str">
        <f t="shared" si="173"/>
        <v>2017NE000036</v>
      </c>
      <c r="T1186" s="699" t="str">
        <f t="shared" si="174"/>
        <v>VIABILIZAR PAGAMENTO DE REPASSE DE RECURSOS FEM -II 2014,AO MUNICIPIO DE SURUBIM/PE/. PAVIMENTAÇÃO EM PARALELEPIPEDOS GRANITICOS EM DIVERSAS RUAS..REF.A 3ª PARCELA.CONFORME CI Nº 151/2017 SEAM E CI Nº 33/2017 SGTG-FEM</v>
      </c>
      <c r="V1186" s="75" t="b">
        <f>A1186='[1]FEM 2'!C1186</f>
        <v>1</v>
      </c>
    </row>
    <row r="1187" spans="1:22" ht="54" customHeight="1" x14ac:dyDescent="0.35">
      <c r="A1187" s="747" t="s">
        <v>9203</v>
      </c>
      <c r="B1187" s="748">
        <v>42836</v>
      </c>
      <c r="C1187" s="749">
        <v>11</v>
      </c>
      <c r="D1187" s="749" t="s">
        <v>1394</v>
      </c>
      <c r="E1187" s="749" t="s">
        <v>9204</v>
      </c>
      <c r="F1187" s="749" t="s">
        <v>3480</v>
      </c>
      <c r="G1187" s="749" t="s">
        <v>9205</v>
      </c>
      <c r="H1187" s="749" t="s">
        <v>2049</v>
      </c>
      <c r="I1187" s="749" t="s">
        <v>1038</v>
      </c>
      <c r="J1187" s="749" t="s">
        <v>2050</v>
      </c>
      <c r="K1187" s="750">
        <v>34256.17</v>
      </c>
      <c r="L1187" s="751">
        <v>3</v>
      </c>
      <c r="M1187" s="752" t="s">
        <v>9206</v>
      </c>
      <c r="O1187" s="545" t="s">
        <v>4665</v>
      </c>
      <c r="P1187" s="696">
        <f t="shared" si="170"/>
        <v>34256.17</v>
      </c>
      <c r="Q1187" s="697">
        <f t="shared" si="171"/>
        <v>42836</v>
      </c>
      <c r="R1187" s="698" t="str">
        <f t="shared" si="172"/>
        <v>2017OB000094</v>
      </c>
      <c r="S1187" s="698" t="str">
        <f t="shared" si="173"/>
        <v>2017NE000040</v>
      </c>
      <c r="T1187" s="699" t="str">
        <f t="shared" si="174"/>
        <v>VALOR PAGO PARA VIABILIZAR REPASSE DE RECURSOS FEM -II 2014,AO MUNICIPIO DE FREI MIGUELINHO/PE/.PAVIMENTAÇÃO DE ACESSOS RURAIS DA CIDADE..REF.A 3ª PARCELA.CONFORME CI Nº 151/2017 SEAM E CI Nº 37/2017 SGTG-FEM</v>
      </c>
      <c r="V1187" s="75" t="b">
        <f>A1187='[1]FEM 2'!C1187</f>
        <v>1</v>
      </c>
    </row>
    <row r="1188" spans="1:22" ht="54" customHeight="1" x14ac:dyDescent="0.35">
      <c r="A1188" s="747" t="s">
        <v>9207</v>
      </c>
      <c r="B1188" s="748">
        <v>42836</v>
      </c>
      <c r="C1188" s="749">
        <v>11</v>
      </c>
      <c r="D1188" s="749" t="s">
        <v>1394</v>
      </c>
      <c r="E1188" s="749" t="s">
        <v>9208</v>
      </c>
      <c r="F1188" s="749" t="s">
        <v>3480</v>
      </c>
      <c r="G1188" s="749" t="s">
        <v>9205</v>
      </c>
      <c r="H1188" s="749" t="s">
        <v>2049</v>
      </c>
      <c r="I1188" s="749" t="s">
        <v>1036</v>
      </c>
      <c r="J1188" s="749" t="s">
        <v>2050</v>
      </c>
      <c r="K1188" s="750">
        <v>57862.06</v>
      </c>
      <c r="L1188" s="751">
        <v>3</v>
      </c>
      <c r="M1188" s="752" t="s">
        <v>9209</v>
      </c>
      <c r="O1188" s="545" t="s">
        <v>4665</v>
      </c>
      <c r="P1188" s="696">
        <f t="shared" si="170"/>
        <v>57862.06</v>
      </c>
      <c r="Q1188" s="697">
        <f t="shared" si="171"/>
        <v>42836</v>
      </c>
      <c r="R1188" s="698" t="str">
        <f t="shared" si="172"/>
        <v>2017OB000095</v>
      </c>
      <c r="S1188" s="698" t="str">
        <f t="shared" si="173"/>
        <v>2017NE000040</v>
      </c>
      <c r="T1188" s="699" t="str">
        <f t="shared" si="174"/>
        <v>VALOR PAGO PARA VIABILIZAR REPASSE DE RECURSOS FEM -II 2014,AO MUNICIPIO DE FREI MIGUELINHO/PE/.PAVIMENTAÇÃO EM PARALELEPIPEDOS DE DIVERSAS RUAS NOS POVOADOS DE CAPIVARA,CHÃ GRANDE,LAGOA DO MEIO,PATOS E PLACAS. 3ª PARCELA.CONFORME CI Nº 151/2017 SEAM E CI Nº 37/2017 SGTG-FEM</v>
      </c>
      <c r="V1188" s="75" t="b">
        <f>A1188='[1]FEM 2'!C1188</f>
        <v>1</v>
      </c>
    </row>
    <row r="1189" spans="1:22" ht="54" customHeight="1" x14ac:dyDescent="0.35">
      <c r="A1189" s="747" t="s">
        <v>9210</v>
      </c>
      <c r="B1189" s="748">
        <v>42836</v>
      </c>
      <c r="C1189" s="749">
        <v>11</v>
      </c>
      <c r="D1189" s="749" t="s">
        <v>1394</v>
      </c>
      <c r="E1189" s="749" t="s">
        <v>9211</v>
      </c>
      <c r="F1189" s="749" t="s">
        <v>3480</v>
      </c>
      <c r="G1189" s="749" t="s">
        <v>9205</v>
      </c>
      <c r="H1189" s="749" t="s">
        <v>2049</v>
      </c>
      <c r="I1189" s="749" t="s">
        <v>1038</v>
      </c>
      <c r="J1189" s="749" t="s">
        <v>2050</v>
      </c>
      <c r="K1189" s="750">
        <v>58807.96</v>
      </c>
      <c r="L1189" s="751">
        <v>3</v>
      </c>
      <c r="M1189" s="752" t="s">
        <v>9212</v>
      </c>
      <c r="O1189" s="545" t="s">
        <v>4665</v>
      </c>
      <c r="P1189" s="696">
        <f t="shared" si="170"/>
        <v>58807.96</v>
      </c>
      <c r="Q1189" s="697">
        <f t="shared" si="171"/>
        <v>42836</v>
      </c>
      <c r="R1189" s="698" t="str">
        <f t="shared" si="172"/>
        <v>2017OB000096</v>
      </c>
      <c r="S1189" s="698" t="str">
        <f t="shared" si="173"/>
        <v>2017NE000040</v>
      </c>
      <c r="T1189" s="699" t="str">
        <f t="shared" si="174"/>
        <v>VALOR PAGO PARA VIABILIZAR REPASSE DE RECURSOS FEM -II 2014,AO MUNICIPIO DE FREI MIGUELINHO/PE/.UBANIZAÇÃO DO CORREDOR VIÁRIO DO CENTRO DA CIDADE.REF.A 3ª PARCELA.CONFORME CI Nº 151/2017 SEAM E CI Nº 37/2017 SGTG-FEM</v>
      </c>
      <c r="V1189" s="75" t="b">
        <f>A1189='[1]FEM 2'!C1189</f>
        <v>1</v>
      </c>
    </row>
    <row r="1190" spans="1:22" ht="54" customHeight="1" x14ac:dyDescent="0.35">
      <c r="A1190" s="747" t="s">
        <v>9213</v>
      </c>
      <c r="B1190" s="748">
        <v>42836</v>
      </c>
      <c r="C1190" s="749">
        <v>12</v>
      </c>
      <c r="D1190" s="749" t="s">
        <v>1394</v>
      </c>
      <c r="E1190" s="749" t="s">
        <v>9214</v>
      </c>
      <c r="F1190" s="749" t="s">
        <v>3480</v>
      </c>
      <c r="G1190" s="749" t="s">
        <v>9215</v>
      </c>
      <c r="H1190" s="749" t="s">
        <v>1620</v>
      </c>
      <c r="I1190" s="749" t="s">
        <v>986</v>
      </c>
      <c r="J1190" s="749" t="s">
        <v>1621</v>
      </c>
      <c r="K1190" s="750">
        <v>89462.83</v>
      </c>
      <c r="L1190" s="751">
        <v>3</v>
      </c>
      <c r="M1190" s="752" t="s">
        <v>9216</v>
      </c>
      <c r="O1190" s="545" t="s">
        <v>4665</v>
      </c>
      <c r="P1190" s="696">
        <f t="shared" si="170"/>
        <v>89462.83</v>
      </c>
      <c r="Q1190" s="697">
        <f t="shared" si="171"/>
        <v>42836</v>
      </c>
      <c r="R1190" s="698" t="str">
        <f t="shared" si="172"/>
        <v>2017OB000097</v>
      </c>
      <c r="S1190" s="698" t="str">
        <f t="shared" si="173"/>
        <v>2017NE000041</v>
      </c>
      <c r="T1190" s="699" t="str">
        <f t="shared" si="174"/>
        <v>VALOR PAGO PARA VIABILIZAR REPASSE DE RECURSOS FEM -II 2014,AO MUNICIPIO DE CASINHAS/PE/.PAVIMENTAÇAO EM PARALELEPIPEDOS E SINALIZAÇÃO EM DIVERSAS RUAS..REF.A 3ª PARCELA.CONFORME CI Nº 151/2017 SEAM E CI Nº 38/2017 SGTG-FEM</v>
      </c>
      <c r="V1190" s="75" t="b">
        <f>A1190='[1]FEM 2'!C1190</f>
        <v>1</v>
      </c>
    </row>
    <row r="1191" spans="1:22" ht="54" customHeight="1" x14ac:dyDescent="0.35">
      <c r="A1191" s="747" t="s">
        <v>9217</v>
      </c>
      <c r="B1191" s="748">
        <v>42836</v>
      </c>
      <c r="C1191" s="749">
        <v>11</v>
      </c>
      <c r="D1191" s="749" t="s">
        <v>1394</v>
      </c>
      <c r="E1191" s="749" t="s">
        <v>9218</v>
      </c>
      <c r="F1191" s="749" t="s">
        <v>3480</v>
      </c>
      <c r="G1191" s="749" t="s">
        <v>9219</v>
      </c>
      <c r="H1191" s="749" t="s">
        <v>2098</v>
      </c>
      <c r="I1191" s="749" t="s">
        <v>1201</v>
      </c>
      <c r="J1191" s="749" t="s">
        <v>2099</v>
      </c>
      <c r="K1191" s="750">
        <v>70779.77</v>
      </c>
      <c r="L1191" s="751">
        <v>3</v>
      </c>
      <c r="M1191" s="752" t="s">
        <v>9220</v>
      </c>
      <c r="O1191" s="545" t="s">
        <v>4665</v>
      </c>
      <c r="P1191" s="696">
        <f t="shared" si="170"/>
        <v>70779.77</v>
      </c>
      <c r="Q1191" s="697">
        <f t="shared" si="171"/>
        <v>42836</v>
      </c>
      <c r="R1191" s="698" t="str">
        <f t="shared" si="172"/>
        <v>2017OB000098</v>
      </c>
      <c r="S1191" s="698" t="str">
        <f t="shared" si="173"/>
        <v>2017NE000037</v>
      </c>
      <c r="T1191" s="699" t="str">
        <f t="shared" si="174"/>
        <v>VIABILIZAR PAGAMENTO DE REPASSE DE RECURSOS FEM -II 2014,AO MUNICIPIO DE PASSIRA/PE/.PAVIMENTAÇÃO DE DIVERSAS RUAS..REF.A 3ª PARCELA.CONFORME CI Nº 151/2017 SEAM E CI Nº 34/2017 SGTG-FEM</v>
      </c>
      <c r="V1191" s="75" t="b">
        <f>A1191='[1]FEM 2'!C1191</f>
        <v>1</v>
      </c>
    </row>
    <row r="1192" spans="1:22" ht="54" customHeight="1" x14ac:dyDescent="0.35">
      <c r="A1192" s="747" t="s">
        <v>9221</v>
      </c>
      <c r="B1192" s="748">
        <v>42836</v>
      </c>
      <c r="C1192" s="749">
        <v>11</v>
      </c>
      <c r="D1192" s="749" t="s">
        <v>1394</v>
      </c>
      <c r="E1192" s="749" t="s">
        <v>9222</v>
      </c>
      <c r="F1192" s="749" t="s">
        <v>3480</v>
      </c>
      <c r="G1192" s="749" t="s">
        <v>9219</v>
      </c>
      <c r="H1192" s="749" t="s">
        <v>2098</v>
      </c>
      <c r="I1192" s="749" t="s">
        <v>1201</v>
      </c>
      <c r="J1192" s="749" t="s">
        <v>2099</v>
      </c>
      <c r="K1192" s="750">
        <v>71650.12</v>
      </c>
      <c r="L1192" s="751">
        <v>4</v>
      </c>
      <c r="M1192" s="752" t="s">
        <v>9223</v>
      </c>
      <c r="O1192" s="545" t="s">
        <v>4665</v>
      </c>
      <c r="P1192" s="696">
        <f t="shared" si="170"/>
        <v>71650.12</v>
      </c>
      <c r="Q1192" s="697">
        <f t="shared" si="171"/>
        <v>42836</v>
      </c>
      <c r="R1192" s="698" t="str">
        <f t="shared" si="172"/>
        <v>2017OB000099</v>
      </c>
      <c r="S1192" s="698" t="str">
        <f t="shared" si="173"/>
        <v>2017NE000037</v>
      </c>
      <c r="T1192" s="699" t="str">
        <f t="shared" si="174"/>
        <v>VIABILIZAR PAGAMENTO DE REPASSE DE RECURSOS FEM -II 2014,AO MUNICIPIO DE PASSIRA/PE/.PAVIMENTAÇÃO DE DIVERSAS RUAS..REF.A 4ª PARCELA.CONFORME CI Nº 151/2017 SEAM E CI Nº 34/2017 SGTG-FEM</v>
      </c>
      <c r="V1192" s="75" t="b">
        <f>A1192='[1]FEM 2'!C1192</f>
        <v>1</v>
      </c>
    </row>
    <row r="1193" spans="1:22" ht="54" customHeight="1" x14ac:dyDescent="0.35">
      <c r="A1193" s="747" t="s">
        <v>9224</v>
      </c>
      <c r="B1193" s="748">
        <v>42836</v>
      </c>
      <c r="C1193" s="749">
        <v>11</v>
      </c>
      <c r="D1193" s="749" t="s">
        <v>1394</v>
      </c>
      <c r="E1193" s="749" t="s">
        <v>9225</v>
      </c>
      <c r="F1193" s="749" t="s">
        <v>3480</v>
      </c>
      <c r="G1193" s="749" t="s">
        <v>9219</v>
      </c>
      <c r="H1193" s="749" t="s">
        <v>2098</v>
      </c>
      <c r="I1193" s="749" t="s">
        <v>1204</v>
      </c>
      <c r="J1193" s="749" t="s">
        <v>2099</v>
      </c>
      <c r="K1193" s="750">
        <v>29423.03</v>
      </c>
      <c r="L1193" s="751">
        <v>3</v>
      </c>
      <c r="M1193" s="752" t="s">
        <v>9226</v>
      </c>
      <c r="O1193" s="545" t="s">
        <v>4665</v>
      </c>
      <c r="P1193" s="696">
        <f t="shared" si="170"/>
        <v>29423.03</v>
      </c>
      <c r="Q1193" s="697">
        <f t="shared" si="171"/>
        <v>42836</v>
      </c>
      <c r="R1193" s="698" t="str">
        <f t="shared" si="172"/>
        <v>2017OB000100</v>
      </c>
      <c r="S1193" s="698" t="str">
        <f t="shared" si="173"/>
        <v>2017NE000037</v>
      </c>
      <c r="T1193" s="699" t="str">
        <f t="shared" si="174"/>
        <v>VIABILIZAR PAGAMENTO DE REPASSE DE RECURSOS FEM -II 2014,AO MUNICIPIO DE PASSIRA/PE/.PAVIMENTAÇÃO DAS RUAS BOA VENTURA CELERINO DA SILVA E TRAVESSA BOA VENTURA CELERINO DA SILVA..REF.A 3ª PARCELA.CONFORME CI Nº 151/2017 SEAM E CI Nº 34/2017 SGTG-FEM</v>
      </c>
      <c r="V1193" s="75" t="b">
        <f>A1193='[1]FEM 2'!C1193</f>
        <v>1</v>
      </c>
    </row>
    <row r="1194" spans="1:22" ht="54" customHeight="1" x14ac:dyDescent="0.35">
      <c r="A1194" s="747" t="s">
        <v>9227</v>
      </c>
      <c r="B1194" s="748">
        <v>42836</v>
      </c>
      <c r="C1194" s="749">
        <v>11</v>
      </c>
      <c r="D1194" s="749" t="s">
        <v>1394</v>
      </c>
      <c r="E1194" s="749" t="s">
        <v>9228</v>
      </c>
      <c r="F1194" s="749" t="s">
        <v>3480</v>
      </c>
      <c r="G1194" s="749" t="s">
        <v>9219</v>
      </c>
      <c r="H1194" s="749" t="s">
        <v>2098</v>
      </c>
      <c r="I1194" s="749" t="s">
        <v>1204</v>
      </c>
      <c r="J1194" s="749" t="s">
        <v>2099</v>
      </c>
      <c r="K1194" s="750">
        <v>29249.279999999999</v>
      </c>
      <c r="L1194" s="751">
        <v>4</v>
      </c>
      <c r="M1194" s="752" t="s">
        <v>9229</v>
      </c>
      <c r="O1194" s="545" t="s">
        <v>4665</v>
      </c>
      <c r="P1194" s="696">
        <f t="shared" si="170"/>
        <v>29249.279999999999</v>
      </c>
      <c r="Q1194" s="697">
        <f t="shared" si="171"/>
        <v>42836</v>
      </c>
      <c r="R1194" s="698" t="str">
        <f t="shared" si="172"/>
        <v>2017OB000101</v>
      </c>
      <c r="S1194" s="698" t="str">
        <f t="shared" si="173"/>
        <v>2017NE000037</v>
      </c>
      <c r="T1194" s="699" t="str">
        <f t="shared" si="174"/>
        <v>VIABILIZAR REPASSE DE RECURSOS FEM -II 2014,AO MUNICIPIO DE PASSIRA/PE/.PAVIMENTAÇÃO DAS RUAS BOA VENTURA CELERINO DA SILVA E TRAVESSA BOA VENTURA CELERINO DA SILVA..REF.A 4ª PARCELA.CONFORME CI Nº 151/2017 SEAM E CI Nº 34/2017 SGTG-FEM</v>
      </c>
      <c r="V1194" s="75" t="b">
        <f>A1194='[1]FEM 2'!C1194</f>
        <v>1</v>
      </c>
    </row>
    <row r="1195" spans="1:22" ht="54" customHeight="1" x14ac:dyDescent="0.35">
      <c r="A1195" s="747" t="s">
        <v>9230</v>
      </c>
      <c r="B1195" s="748">
        <v>42836</v>
      </c>
      <c r="C1195" s="749">
        <v>11</v>
      </c>
      <c r="D1195" s="749" t="s">
        <v>1394</v>
      </c>
      <c r="E1195" s="749" t="s">
        <v>9231</v>
      </c>
      <c r="F1195" s="749" t="s">
        <v>3480</v>
      </c>
      <c r="G1195" s="749" t="s">
        <v>9232</v>
      </c>
      <c r="H1195" s="749" t="s">
        <v>2891</v>
      </c>
      <c r="I1195" s="749" t="s">
        <v>1272</v>
      </c>
      <c r="J1195" s="749" t="s">
        <v>2892</v>
      </c>
      <c r="K1195" s="750">
        <v>7563.64</v>
      </c>
      <c r="L1195" s="751">
        <v>3</v>
      </c>
      <c r="M1195" s="752" t="s">
        <v>9233</v>
      </c>
      <c r="O1195" s="545" t="s">
        <v>4665</v>
      </c>
      <c r="P1195" s="696">
        <f t="shared" si="170"/>
        <v>7563.64</v>
      </c>
      <c r="Q1195" s="697">
        <f t="shared" si="171"/>
        <v>42836</v>
      </c>
      <c r="R1195" s="698" t="str">
        <f t="shared" si="172"/>
        <v>2017OB000102</v>
      </c>
      <c r="S1195" s="698" t="str">
        <f t="shared" si="173"/>
        <v>2017NE000042</v>
      </c>
      <c r="T1195" s="699" t="str">
        <f t="shared" si="174"/>
        <v>VIABILIZAR REPASSE DE RECURSOS FEM -II 2014,AO MUNICIPIO DE SANTA MARIA DO CAMBUCÁ/PE.PAVIMENTAÇÃO EM PARALELEPIPEDOS GRANITICOS.REF.A 3ª PARCELA.CONFORME CI Nº 151/2017 SEAM E CI Nº 39/2017 SGTG-FEM</v>
      </c>
      <c r="V1195" s="75" t="b">
        <f>A1195='[1]FEM 2'!C1195</f>
        <v>1</v>
      </c>
    </row>
    <row r="1196" spans="1:22" ht="54" customHeight="1" x14ac:dyDescent="0.35">
      <c r="A1196" s="747" t="s">
        <v>9234</v>
      </c>
      <c r="B1196" s="748">
        <v>42836</v>
      </c>
      <c r="C1196" s="749">
        <v>11</v>
      </c>
      <c r="D1196" s="749" t="s">
        <v>1394</v>
      </c>
      <c r="E1196" s="749" t="s">
        <v>9235</v>
      </c>
      <c r="F1196" s="749" t="s">
        <v>3480</v>
      </c>
      <c r="G1196" s="749" t="s">
        <v>9232</v>
      </c>
      <c r="H1196" s="749" t="s">
        <v>2891</v>
      </c>
      <c r="I1196" s="749" t="s">
        <v>1272</v>
      </c>
      <c r="J1196" s="749" t="s">
        <v>2892</v>
      </c>
      <c r="K1196" s="750">
        <v>7563.64</v>
      </c>
      <c r="L1196" s="751">
        <v>4</v>
      </c>
      <c r="M1196" s="752" t="s">
        <v>9236</v>
      </c>
      <c r="O1196" s="545" t="s">
        <v>4665</v>
      </c>
      <c r="P1196" s="696">
        <f t="shared" si="170"/>
        <v>7563.64</v>
      </c>
      <c r="Q1196" s="697">
        <f t="shared" si="171"/>
        <v>42836</v>
      </c>
      <c r="R1196" s="698" t="str">
        <f t="shared" si="172"/>
        <v>2017OB000103</v>
      </c>
      <c r="S1196" s="698" t="str">
        <f t="shared" si="173"/>
        <v>2017NE000042</v>
      </c>
      <c r="T1196" s="699" t="str">
        <f t="shared" si="174"/>
        <v>VIABILIZAR REPASSE DE RECURSOS FEM -II 2014,AO MUNICIPIO DE SANTA MARIA DO CAMBUCÁ/PE.PAVIMENTAÇÃO EM PARALELEPIPEDOS GRANITICOS.REF.A 4ª PARCELA.CONFORME CI Nº 151/2017 SEAM E CI Nº 39/2017 SGTG-FEM</v>
      </c>
      <c r="V1196" s="75" t="b">
        <f>A1196='[1]FEM 2'!C1196</f>
        <v>1</v>
      </c>
    </row>
    <row r="1197" spans="1:22" ht="54" customHeight="1" x14ac:dyDescent="0.35">
      <c r="A1197" s="747" t="s">
        <v>9237</v>
      </c>
      <c r="B1197" s="748">
        <v>42836</v>
      </c>
      <c r="C1197" s="749">
        <v>11</v>
      </c>
      <c r="D1197" s="749" t="s">
        <v>1394</v>
      </c>
      <c r="E1197" s="749" t="s">
        <v>9238</v>
      </c>
      <c r="F1197" s="749" t="s">
        <v>3480</v>
      </c>
      <c r="G1197" s="749" t="s">
        <v>9232</v>
      </c>
      <c r="H1197" s="749" t="s">
        <v>2891</v>
      </c>
      <c r="I1197" s="749" t="s">
        <v>1273</v>
      </c>
      <c r="J1197" s="749" t="s">
        <v>2892</v>
      </c>
      <c r="K1197" s="750">
        <v>109662.3</v>
      </c>
      <c r="L1197" s="751">
        <v>4</v>
      </c>
      <c r="M1197" s="752" t="s">
        <v>9239</v>
      </c>
      <c r="O1197" s="545" t="s">
        <v>4665</v>
      </c>
      <c r="P1197" s="696">
        <f t="shared" si="170"/>
        <v>109662.3</v>
      </c>
      <c r="Q1197" s="697">
        <f t="shared" si="171"/>
        <v>42836</v>
      </c>
      <c r="R1197" s="698" t="str">
        <f t="shared" si="172"/>
        <v>2017OB000104</v>
      </c>
      <c r="S1197" s="698" t="str">
        <f t="shared" si="173"/>
        <v>2017NE000042</v>
      </c>
      <c r="T1197" s="699" t="str">
        <f t="shared" si="174"/>
        <v>VIABILIZAR REPASSE DE RECURSOS FEM -II 2014,AO MUNICIPIO DE SANTA MARIA DO CAMBUCÁ/PE.CONSTRUÇÃO DE PÓRTICO PASSEIO COM GUARDA-CORPO E REQUALIFICAÇÃO DE PRAÇAS E CANTEIROS.CI Nº 151/2017 SEAM E CI Nº 39/2017 SGTG-FEM</v>
      </c>
      <c r="V1197" s="75" t="b">
        <f>A1197='[1]FEM 2'!C1197</f>
        <v>1</v>
      </c>
    </row>
    <row r="1198" spans="1:22" ht="54" customHeight="1" x14ac:dyDescent="0.35">
      <c r="A1198" s="793" t="s">
        <v>9504</v>
      </c>
      <c r="B1198" s="794">
        <v>42852</v>
      </c>
      <c r="C1198" s="795">
        <v>12</v>
      </c>
      <c r="D1198" s="795" t="s">
        <v>1394</v>
      </c>
      <c r="E1198" s="795" t="s">
        <v>9505</v>
      </c>
      <c r="F1198" s="795" t="s">
        <v>3516</v>
      </c>
      <c r="G1198" s="795" t="s">
        <v>9414</v>
      </c>
      <c r="H1198" s="795" t="s">
        <v>2307</v>
      </c>
      <c r="I1198" s="795" t="s">
        <v>1165</v>
      </c>
      <c r="J1198" s="795" t="s">
        <v>2308</v>
      </c>
      <c r="K1198" s="796">
        <v>177902.11</v>
      </c>
      <c r="L1198" s="797">
        <v>2</v>
      </c>
      <c r="M1198" s="798" t="s">
        <v>9506</v>
      </c>
      <c r="O1198" s="545" t="s">
        <v>4665</v>
      </c>
      <c r="P1198" s="696">
        <f t="shared" ref="P1198:P1253" si="175">K1198</f>
        <v>177902.11</v>
      </c>
      <c r="Q1198" s="697">
        <f t="shared" ref="Q1198:Q1253" si="176">B1198</f>
        <v>42852</v>
      </c>
      <c r="R1198" s="698" t="str">
        <f t="shared" ref="R1198:R1253" si="177">A1198</f>
        <v>2017OB000106</v>
      </c>
      <c r="S1198" s="698" t="str">
        <f t="shared" ref="S1198:S1253" si="178">G1198</f>
        <v>2017NE000051</v>
      </c>
      <c r="T1198" s="699" t="str">
        <f t="shared" ref="T1198:T1253" si="179">M1198</f>
        <v>VALOR PAGO PARA VIABILIZAR REPASSE DE RECURSOS FEM II 2014 AO MUNICIPIO DE OLINDA/PE REF. A 2ª PARCELA.CONSTRUÇÃO DA ESTAÇÃO DE TRANSBORDO DE RSU.CONFORME CI Nº 165/2017 SEAM E CI Nº 052/2014 SGTG-FEM</v>
      </c>
      <c r="V1198" s="75" t="b">
        <f>A1198='[1]FEM 2'!C1198</f>
        <v>1</v>
      </c>
    </row>
    <row r="1199" spans="1:22" ht="54" customHeight="1" x14ac:dyDescent="0.35">
      <c r="A1199" s="793" t="s">
        <v>9416</v>
      </c>
      <c r="B1199" s="794">
        <v>42852</v>
      </c>
      <c r="C1199" s="795">
        <v>12</v>
      </c>
      <c r="D1199" s="795" t="s">
        <v>1394</v>
      </c>
      <c r="E1199" s="795" t="s">
        <v>9507</v>
      </c>
      <c r="F1199" s="795" t="s">
        <v>3516</v>
      </c>
      <c r="G1199" s="795" t="s">
        <v>9414</v>
      </c>
      <c r="H1199" s="795" t="s">
        <v>2307</v>
      </c>
      <c r="I1199" s="795" t="s">
        <v>1167</v>
      </c>
      <c r="J1199" s="795" t="s">
        <v>2308</v>
      </c>
      <c r="K1199" s="796">
        <v>938439.31</v>
      </c>
      <c r="L1199" s="797">
        <v>2</v>
      </c>
      <c r="M1199" s="798" t="s">
        <v>9508</v>
      </c>
      <c r="O1199" s="545" t="s">
        <v>4665</v>
      </c>
      <c r="P1199" s="696">
        <f t="shared" si="175"/>
        <v>938439.31</v>
      </c>
      <c r="Q1199" s="697">
        <f t="shared" si="176"/>
        <v>42852</v>
      </c>
      <c r="R1199" s="698" t="str">
        <f t="shared" si="177"/>
        <v>2017OB000107</v>
      </c>
      <c r="S1199" s="698" t="str">
        <f t="shared" si="178"/>
        <v>2017NE000051</v>
      </c>
      <c r="T1199" s="699" t="str">
        <f t="shared" si="179"/>
        <v>VALOR PAGO PARA VIABILIZAR REPASSE DE RECURSOS FEM II 2014 AO MUNICIPIO DE OLINDA/PE REF. A 2ª PARCELA.RECUPERAÇÃO DOS CORREDORES DE TRANSPORTE COM RECAPEAMENTO ASFALTICO,DRENAGEM E SINALIZAÇÃO.CONFORME CI Nº 165/2017 SEAM E CI Nº 052/2014 SGTG-FEM</v>
      </c>
      <c r="V1199" s="75" t="b">
        <f>A1199='[1]FEM 2'!C1199</f>
        <v>1</v>
      </c>
    </row>
    <row r="1200" spans="1:22" ht="54" customHeight="1" x14ac:dyDescent="0.35">
      <c r="A1200" s="793" t="s">
        <v>9509</v>
      </c>
      <c r="B1200" s="794">
        <v>42852</v>
      </c>
      <c r="C1200" s="795">
        <v>12</v>
      </c>
      <c r="D1200" s="795" t="s">
        <v>1394</v>
      </c>
      <c r="E1200" s="795" t="s">
        <v>9510</v>
      </c>
      <c r="F1200" s="795" t="s">
        <v>3516</v>
      </c>
      <c r="G1200" s="795" t="s">
        <v>9414</v>
      </c>
      <c r="H1200" s="795" t="s">
        <v>2307</v>
      </c>
      <c r="I1200" s="795" t="s">
        <v>1164</v>
      </c>
      <c r="J1200" s="795" t="s">
        <v>2308</v>
      </c>
      <c r="K1200" s="796">
        <v>86368.320000000007</v>
      </c>
      <c r="L1200" s="797">
        <v>2</v>
      </c>
      <c r="M1200" s="798" t="s">
        <v>9511</v>
      </c>
      <c r="O1200" s="545" t="s">
        <v>4665</v>
      </c>
      <c r="P1200" s="696">
        <f t="shared" si="175"/>
        <v>86368.320000000007</v>
      </c>
      <c r="Q1200" s="697">
        <f t="shared" si="176"/>
        <v>42852</v>
      </c>
      <c r="R1200" s="698" t="str">
        <f t="shared" si="177"/>
        <v>2017OB000108</v>
      </c>
      <c r="S1200" s="698" t="str">
        <f t="shared" si="178"/>
        <v>2017NE000051</v>
      </c>
      <c r="T1200" s="699" t="str">
        <f t="shared" si="179"/>
        <v>VALOR PAGO PARA VIABILIZAR REPASSE DE RECURSOS FEM II 2014 AO MUNICIPIO DE OLINDA/PE REF. A 2ª PARCELA.CONSTRUÇÃO. DE QUADRA POLIESPORTIVA LOCALIZADA ENTTRE A SRUAS MILTON PINA,SERRITA E AMARAJI NO BAIRRO DE BULTRINS.CONFORME CI Nº 52/2017 SGTG-FEM E CI Nº 165/2017 SEAM</v>
      </c>
      <c r="V1200" s="75" t="b">
        <f>A1200='[1]FEM 2'!C1200</f>
        <v>1</v>
      </c>
    </row>
    <row r="1201" spans="1:22" ht="54" customHeight="1" x14ac:dyDescent="0.35">
      <c r="A1201" s="793" t="s">
        <v>9512</v>
      </c>
      <c r="B1201" s="794">
        <v>42863</v>
      </c>
      <c r="C1201" s="795">
        <v>11</v>
      </c>
      <c r="D1201" s="795" t="s">
        <v>1394</v>
      </c>
      <c r="E1201" s="795" t="s">
        <v>9513</v>
      </c>
      <c r="F1201" s="795" t="s">
        <v>5693</v>
      </c>
      <c r="G1201" s="795" t="s">
        <v>9514</v>
      </c>
      <c r="H1201" s="795" t="s">
        <v>1645</v>
      </c>
      <c r="I1201" s="795" t="s">
        <v>937</v>
      </c>
      <c r="J1201" s="795" t="s">
        <v>1646</v>
      </c>
      <c r="K1201" s="796">
        <v>311865.36</v>
      </c>
      <c r="L1201" s="797">
        <v>3</v>
      </c>
      <c r="M1201" s="798" t="s">
        <v>9515</v>
      </c>
      <c r="O1201" s="545" t="s">
        <v>4665</v>
      </c>
      <c r="P1201" s="696">
        <f t="shared" si="175"/>
        <v>311865.36</v>
      </c>
      <c r="Q1201" s="697">
        <f t="shared" si="176"/>
        <v>42863</v>
      </c>
      <c r="R1201" s="698" t="str">
        <f t="shared" si="177"/>
        <v>2017OB000118</v>
      </c>
      <c r="S1201" s="698" t="str">
        <f t="shared" si="178"/>
        <v>2017NE000059</v>
      </c>
      <c r="T1201" s="699" t="str">
        <f t="shared" si="179"/>
        <v>VALOR PAGO PARA VIABILIZAR REPASSE DE RECURSOS FEM II-2014 AO MUNICIPIO DE BUIQUE/PE REF. A 3ª PARCELA.RECUPERAÇÃO E REFORMA DO PÁTIO DA FEIRA LIVRE.CONFORME CI Nº 13/2017 SGTG E CI Nº 145/2017 SEAM</v>
      </c>
      <c r="V1201" s="75" t="b">
        <f>A1201='[1]FEM 2'!C1201</f>
        <v>1</v>
      </c>
    </row>
    <row r="1202" spans="1:22" ht="54" customHeight="1" x14ac:dyDescent="0.35">
      <c r="A1202" s="793" t="s">
        <v>9516</v>
      </c>
      <c r="B1202" s="794">
        <v>42863</v>
      </c>
      <c r="C1202" s="795">
        <v>11</v>
      </c>
      <c r="D1202" s="795" t="s">
        <v>1394</v>
      </c>
      <c r="E1202" s="795" t="s">
        <v>9517</v>
      </c>
      <c r="F1202" s="795" t="s">
        <v>5693</v>
      </c>
      <c r="G1202" s="795" t="s">
        <v>9518</v>
      </c>
      <c r="H1202" s="795" t="s">
        <v>2885</v>
      </c>
      <c r="I1202" s="795" t="s">
        <v>1260</v>
      </c>
      <c r="J1202" s="795" t="s">
        <v>2886</v>
      </c>
      <c r="K1202" s="796">
        <v>70302.17</v>
      </c>
      <c r="L1202" s="797">
        <v>3</v>
      </c>
      <c r="M1202" s="798" t="s">
        <v>9519</v>
      </c>
      <c r="O1202" s="545" t="s">
        <v>4665</v>
      </c>
      <c r="P1202" s="696">
        <f t="shared" si="175"/>
        <v>70302.17</v>
      </c>
      <c r="Q1202" s="697">
        <f t="shared" si="176"/>
        <v>42863</v>
      </c>
      <c r="R1202" s="698" t="str">
        <f t="shared" si="177"/>
        <v>2017OB000119</v>
      </c>
      <c r="S1202" s="698" t="str">
        <f t="shared" si="178"/>
        <v>2017NE000058</v>
      </c>
      <c r="T1202" s="699" t="str">
        <f t="shared" si="179"/>
        <v>VALOR PAGO PARA VIABILIZAR REPASSE DE RECURSOS FEM II-2014 AO MUNICIPIO DE SANTA CRUZ/PE. REF. 3ª PARCELA.IMPLEMENTAÇÃO DE PAVIMENTAÇÃO A BASE DE PARALELEPIPEDO GRANITICOS.CONFORME CI Nº 59/2017 SGTG-FEM E CI Nº 168/2017 SEAM</v>
      </c>
      <c r="V1202" s="75" t="b">
        <f>A1202='[1]FEM 2'!C1202</f>
        <v>1</v>
      </c>
    </row>
    <row r="1203" spans="1:22" ht="54" customHeight="1" x14ac:dyDescent="0.35">
      <c r="A1203" s="793" t="s">
        <v>9520</v>
      </c>
      <c r="B1203" s="794">
        <v>42863</v>
      </c>
      <c r="C1203" s="795">
        <v>11</v>
      </c>
      <c r="D1203" s="795" t="s">
        <v>1394</v>
      </c>
      <c r="E1203" s="795" t="s">
        <v>9521</v>
      </c>
      <c r="F1203" s="795" t="s">
        <v>5693</v>
      </c>
      <c r="G1203" s="795" t="s">
        <v>9518</v>
      </c>
      <c r="H1203" s="795" t="s">
        <v>2885</v>
      </c>
      <c r="I1203" s="795" t="s">
        <v>1260</v>
      </c>
      <c r="J1203" s="795" t="s">
        <v>2886</v>
      </c>
      <c r="K1203" s="796">
        <v>70302.19</v>
      </c>
      <c r="L1203" s="797">
        <v>4</v>
      </c>
      <c r="M1203" s="798" t="s">
        <v>9522</v>
      </c>
      <c r="O1203" s="545" t="s">
        <v>4665</v>
      </c>
      <c r="P1203" s="696">
        <f t="shared" si="175"/>
        <v>70302.19</v>
      </c>
      <c r="Q1203" s="697">
        <f t="shared" si="176"/>
        <v>42863</v>
      </c>
      <c r="R1203" s="698" t="str">
        <f t="shared" si="177"/>
        <v>2017OB000120</v>
      </c>
      <c r="S1203" s="698" t="str">
        <f t="shared" si="178"/>
        <v>2017NE000058</v>
      </c>
      <c r="T1203" s="699" t="str">
        <f t="shared" si="179"/>
        <v>VALOR PAGO PARA VIABILIZAR REPASSE DE RECURSOS FEM II-2014 AO MUNICIPIO DE SANTA CRUZ/PE. REF. 4ª PARCELA.IMPLEMENTAÇÃO DE PAVIMENTAÇÃO A BASE DE PARALELEPIPEDO GRANITICOS.CONFORME CI Nº 59/2017 SGTG-FEM E CI Nº 168/2017 SEAM</v>
      </c>
      <c r="V1203" s="75" t="b">
        <f>A1203='[1]FEM 2'!C1203</f>
        <v>1</v>
      </c>
    </row>
    <row r="1204" spans="1:22" ht="54" customHeight="1" x14ac:dyDescent="0.35">
      <c r="A1204" s="793" t="s">
        <v>9467</v>
      </c>
      <c r="B1204" s="794">
        <v>42863</v>
      </c>
      <c r="C1204" s="795">
        <v>11</v>
      </c>
      <c r="D1204" s="795" t="s">
        <v>1394</v>
      </c>
      <c r="E1204" s="795" t="s">
        <v>9523</v>
      </c>
      <c r="F1204" s="795" t="s">
        <v>5693</v>
      </c>
      <c r="G1204" s="795" t="s">
        <v>9466</v>
      </c>
      <c r="H1204" s="795" t="s">
        <v>3075</v>
      </c>
      <c r="I1204" s="795" t="s">
        <v>1053</v>
      </c>
      <c r="J1204" s="795" t="s">
        <v>3076</v>
      </c>
      <c r="K1204" s="796">
        <v>65214.34</v>
      </c>
      <c r="L1204" s="797">
        <v>3</v>
      </c>
      <c r="M1204" s="798" t="s">
        <v>9465</v>
      </c>
      <c r="O1204" s="545" t="s">
        <v>4665</v>
      </c>
      <c r="P1204" s="696">
        <f t="shared" si="175"/>
        <v>65214.34</v>
      </c>
      <c r="Q1204" s="697">
        <f t="shared" si="176"/>
        <v>42863</v>
      </c>
      <c r="R1204" s="698" t="str">
        <f t="shared" si="177"/>
        <v>2017OB000121</v>
      </c>
      <c r="S1204" s="698" t="str">
        <f t="shared" si="178"/>
        <v>2017NE000052</v>
      </c>
      <c r="T1204" s="699" t="str">
        <f t="shared" si="179"/>
        <v>VALOR PAGO PARA VIABILIZAR REPASSE DE RECURSOS FEM II-2014 AO MUNICIPIO DE GRANITO/PE. REF. 3ª PARCELA.DRENAGEM SUPERFICIAL DE AGUAS PLUVIAIS E PAVIMENTAÇÃO.CONFORME CI Nº 59/2017 SGTG-FEM E CI Nº 168/2017 SEAM</v>
      </c>
      <c r="V1204" s="75" t="b">
        <f>A1204='[1]FEM 2'!C1204</f>
        <v>1</v>
      </c>
    </row>
    <row r="1205" spans="1:22" ht="54" customHeight="1" x14ac:dyDescent="0.35">
      <c r="A1205" s="793" t="s">
        <v>9470</v>
      </c>
      <c r="B1205" s="794">
        <v>42863</v>
      </c>
      <c r="C1205" s="795">
        <v>11</v>
      </c>
      <c r="D1205" s="795" t="s">
        <v>1394</v>
      </c>
      <c r="E1205" s="795" t="s">
        <v>9524</v>
      </c>
      <c r="F1205" s="795" t="s">
        <v>5693</v>
      </c>
      <c r="G1205" s="795" t="s">
        <v>9469</v>
      </c>
      <c r="H1205" s="795" t="s">
        <v>1872</v>
      </c>
      <c r="I1205" s="795" t="s">
        <v>1093</v>
      </c>
      <c r="J1205" s="795" t="s">
        <v>1873</v>
      </c>
      <c r="K1205" s="796">
        <v>29786.52</v>
      </c>
      <c r="L1205" s="797">
        <v>3</v>
      </c>
      <c r="M1205" s="798" t="s">
        <v>9468</v>
      </c>
      <c r="O1205" s="545" t="s">
        <v>4665</v>
      </c>
      <c r="P1205" s="696">
        <f t="shared" si="175"/>
        <v>29786.52</v>
      </c>
      <c r="Q1205" s="697">
        <f t="shared" si="176"/>
        <v>42863</v>
      </c>
      <c r="R1205" s="698" t="str">
        <f t="shared" si="177"/>
        <v>2017OB000122</v>
      </c>
      <c r="S1205" s="698" t="str">
        <f t="shared" si="178"/>
        <v>2017NE000053</v>
      </c>
      <c r="T1205" s="699" t="str">
        <f t="shared" si="179"/>
        <v>VALOR PAGO PARA VIABILIZAR REPASSE DE RECURSOS FEM II-2014 AO MUNICIPIO DE IPUBI/PE. REF. 3ª PARCELA.CONSTRUÇÃO DA PRAÇA DE SÃO JOSÉ,NO BAIRRO JARDIM UCHOA.CONFORME CI Nº 59/2017 SGTG-FEM E CI Nº 168/2017 SEAM</v>
      </c>
      <c r="V1205" s="75" t="b">
        <f>A1205='[1]FEM 2'!C1205</f>
        <v>1</v>
      </c>
    </row>
    <row r="1206" spans="1:22" ht="54" customHeight="1" x14ac:dyDescent="0.35">
      <c r="A1206" s="793" t="s">
        <v>9472</v>
      </c>
      <c r="B1206" s="794">
        <v>42863</v>
      </c>
      <c r="C1206" s="795">
        <v>11</v>
      </c>
      <c r="D1206" s="795" t="s">
        <v>1394</v>
      </c>
      <c r="E1206" s="795" t="s">
        <v>9525</v>
      </c>
      <c r="F1206" s="795" t="s">
        <v>5693</v>
      </c>
      <c r="G1206" s="795" t="s">
        <v>9469</v>
      </c>
      <c r="H1206" s="795" t="s">
        <v>1872</v>
      </c>
      <c r="I1206" s="795" t="s">
        <v>1093</v>
      </c>
      <c r="J1206" s="795" t="s">
        <v>1873</v>
      </c>
      <c r="K1206" s="796">
        <v>29786.52</v>
      </c>
      <c r="L1206" s="797">
        <v>4</v>
      </c>
      <c r="M1206" s="798" t="s">
        <v>9471</v>
      </c>
      <c r="O1206" s="545" t="s">
        <v>4665</v>
      </c>
      <c r="P1206" s="696">
        <f t="shared" si="175"/>
        <v>29786.52</v>
      </c>
      <c r="Q1206" s="697">
        <f t="shared" si="176"/>
        <v>42863</v>
      </c>
      <c r="R1206" s="698" t="str">
        <f t="shared" si="177"/>
        <v>2017OB000123</v>
      </c>
      <c r="S1206" s="698" t="str">
        <f t="shared" si="178"/>
        <v>2017NE000053</v>
      </c>
      <c r="T1206" s="699" t="str">
        <f t="shared" si="179"/>
        <v>VALOR PAGO PARA VIABILIZAR REPASSE DE RECURSOS FEM II-2014 AO MUNICIPIO DE IPUBI/PE. REF. 4ª PARCELA.CONSTRUÇÃO DA PRAÇA DE SÃO JOSÉ,NO BAIRRO JARDIM UCHOA.CONFORME CI Nº 59/2017 SGTG-FEM E CI Nº 168/2017 SEAM</v>
      </c>
      <c r="V1206" s="75" t="b">
        <f>A1206='[1]FEM 2'!C1206</f>
        <v>1</v>
      </c>
    </row>
    <row r="1207" spans="1:22" ht="54" customHeight="1" x14ac:dyDescent="0.35">
      <c r="A1207" s="793" t="s">
        <v>9474</v>
      </c>
      <c r="B1207" s="794">
        <v>42863</v>
      </c>
      <c r="C1207" s="795">
        <v>11</v>
      </c>
      <c r="D1207" s="795" t="s">
        <v>1394</v>
      </c>
      <c r="E1207" s="795" t="s">
        <v>9526</v>
      </c>
      <c r="F1207" s="795" t="s">
        <v>5693</v>
      </c>
      <c r="G1207" s="795" t="s">
        <v>9469</v>
      </c>
      <c r="H1207" s="795" t="s">
        <v>1872</v>
      </c>
      <c r="I1207" s="795" t="s">
        <v>1091</v>
      </c>
      <c r="J1207" s="795" t="s">
        <v>1873</v>
      </c>
      <c r="K1207" s="796">
        <v>44344.76</v>
      </c>
      <c r="L1207" s="797">
        <v>4</v>
      </c>
      <c r="M1207" s="798" t="s">
        <v>9473</v>
      </c>
      <c r="O1207" s="545" t="s">
        <v>4665</v>
      </c>
      <c r="P1207" s="696">
        <f t="shared" si="175"/>
        <v>44344.76</v>
      </c>
      <c r="Q1207" s="697">
        <f t="shared" si="176"/>
        <v>42863</v>
      </c>
      <c r="R1207" s="698" t="str">
        <f t="shared" si="177"/>
        <v>2017OB000124</v>
      </c>
      <c r="S1207" s="698" t="str">
        <f t="shared" si="178"/>
        <v>2017NE000053</v>
      </c>
      <c r="T1207" s="699" t="str">
        <f t="shared" si="179"/>
        <v>VALOR PAGO PARA VIABILIZAR REPASSE DE RECURSOS FEM II 2014.REF. A 4ª PARCELA DO MUNICIPIO DE IPUBI/PE..REQUALIFICAÇÃO E REFORMA DA AVENIDA CENTRAL NORTE E SUL..CONFORME CI Nº 59/2017 SGTG-FEM E CI Nº 168/2017 SEAM</v>
      </c>
      <c r="V1207" s="75" t="b">
        <f>A1207='[1]FEM 2'!C1207</f>
        <v>1</v>
      </c>
    </row>
    <row r="1208" spans="1:22" ht="54" customHeight="1" x14ac:dyDescent="0.35">
      <c r="A1208" s="793" t="s">
        <v>9478</v>
      </c>
      <c r="B1208" s="794">
        <v>42863</v>
      </c>
      <c r="C1208" s="795">
        <v>11</v>
      </c>
      <c r="D1208" s="795" t="s">
        <v>1394</v>
      </c>
      <c r="E1208" s="795" t="s">
        <v>9527</v>
      </c>
      <c r="F1208" s="795" t="s">
        <v>5693</v>
      </c>
      <c r="G1208" s="795" t="s">
        <v>9477</v>
      </c>
      <c r="H1208" s="795" t="s">
        <v>2359</v>
      </c>
      <c r="I1208" s="795" t="s">
        <v>1177</v>
      </c>
      <c r="J1208" s="795" t="s">
        <v>2360</v>
      </c>
      <c r="K1208" s="796">
        <v>250930.02</v>
      </c>
      <c r="L1208" s="797">
        <v>2</v>
      </c>
      <c r="M1208" s="798" t="s">
        <v>9476</v>
      </c>
      <c r="O1208" s="545" t="s">
        <v>4665</v>
      </c>
      <c r="P1208" s="696">
        <f t="shared" si="175"/>
        <v>250930.02</v>
      </c>
      <c r="Q1208" s="697">
        <f t="shared" si="176"/>
        <v>42863</v>
      </c>
      <c r="R1208" s="698" t="str">
        <f t="shared" si="177"/>
        <v>2017OB000125</v>
      </c>
      <c r="S1208" s="698" t="str">
        <f t="shared" si="178"/>
        <v>2017NE000054</v>
      </c>
      <c r="T1208" s="699" t="str">
        <f t="shared" si="179"/>
        <v>VALOR PAGO PARA VIABILIZAR REPASSE DE RECURSOS FEM II-2014 AO MUNICIPIO DE OURICURI/PE REF. A 2ª PARCELA .PAVIMENTAÇÃO EM PARALELEPIPEDOS GRANITICOS,DRENAGEM E PASSEIO EM CONCRETO EM DIVERSAS LOCALIDADES.ATRAVÉS DA CI Nº 59/2017 SGTG-E CI Nº 168/2017 SEAM</v>
      </c>
      <c r="V1208" s="75" t="b">
        <f>A1208='[1]FEM 2'!C1208</f>
        <v>1</v>
      </c>
    </row>
    <row r="1209" spans="1:22" ht="54" customHeight="1" x14ac:dyDescent="0.35">
      <c r="A1209" s="793" t="s">
        <v>9480</v>
      </c>
      <c r="B1209" s="794">
        <v>42863</v>
      </c>
      <c r="C1209" s="795">
        <v>11</v>
      </c>
      <c r="D1209" s="795" t="s">
        <v>1394</v>
      </c>
      <c r="E1209" s="795" t="s">
        <v>9528</v>
      </c>
      <c r="F1209" s="795" t="s">
        <v>5693</v>
      </c>
      <c r="G1209" s="795" t="s">
        <v>9477</v>
      </c>
      <c r="H1209" s="795" t="s">
        <v>2359</v>
      </c>
      <c r="I1209" s="795" t="s">
        <v>1179</v>
      </c>
      <c r="J1209" s="795" t="s">
        <v>2360</v>
      </c>
      <c r="K1209" s="796">
        <v>276445.40000000002</v>
      </c>
      <c r="L1209" s="797">
        <v>2</v>
      </c>
      <c r="M1209" s="798" t="s">
        <v>9479</v>
      </c>
      <c r="O1209" s="545" t="s">
        <v>4665</v>
      </c>
      <c r="P1209" s="696">
        <f t="shared" si="175"/>
        <v>276445.40000000002</v>
      </c>
      <c r="Q1209" s="697">
        <f t="shared" si="176"/>
        <v>42863</v>
      </c>
      <c r="R1209" s="698" t="str">
        <f t="shared" si="177"/>
        <v>2017OB000126</v>
      </c>
      <c r="S1209" s="698" t="str">
        <f t="shared" si="178"/>
        <v>2017NE000054</v>
      </c>
      <c r="T1209" s="699" t="str">
        <f t="shared" si="179"/>
        <v>VALOR PAGO PARA VIABILIZAR REPASSE DE RECURSOS FEM II-2014 AO MUNICIPIO DE OURICURI/PE REF. A 2ª PARCELA .SERVIÇOS DE RESTAURAÇÃO DO PAVIMENTO,ALARGAMENTO DA PISTA E CONSTRUÇÃO DE PASSEIO DO ACESSO A OURICURI TRECHO-ENT.BR 316(KM 85),CEMITÉRIO..ATRAVÉS DA CI Nº 59/2017 SGTG-E CI Nº 168/2017 SEAM</v>
      </c>
      <c r="V1209" s="75" t="b">
        <f>A1209='[1]FEM 2'!C1209</f>
        <v>1</v>
      </c>
    </row>
    <row r="1210" spans="1:22" ht="54" customHeight="1" x14ac:dyDescent="0.35">
      <c r="A1210" s="793" t="s">
        <v>9529</v>
      </c>
      <c r="B1210" s="794">
        <v>42863</v>
      </c>
      <c r="C1210" s="795">
        <v>11</v>
      </c>
      <c r="D1210" s="795" t="s">
        <v>1394</v>
      </c>
      <c r="E1210" s="795" t="s">
        <v>9530</v>
      </c>
      <c r="F1210" s="795" t="s">
        <v>5693</v>
      </c>
      <c r="G1210" s="795" t="s">
        <v>9477</v>
      </c>
      <c r="H1210" s="795" t="s">
        <v>2359</v>
      </c>
      <c r="I1210" s="795" t="s">
        <v>1179</v>
      </c>
      <c r="J1210" s="795" t="s">
        <v>2360</v>
      </c>
      <c r="K1210" s="796">
        <v>189637.1</v>
      </c>
      <c r="L1210" s="799">
        <v>4</v>
      </c>
      <c r="M1210" s="798" t="s">
        <v>9531</v>
      </c>
      <c r="O1210" s="545" t="s">
        <v>4665</v>
      </c>
      <c r="P1210" s="696">
        <f t="shared" si="175"/>
        <v>189637.1</v>
      </c>
      <c r="Q1210" s="697">
        <f t="shared" si="176"/>
        <v>42863</v>
      </c>
      <c r="R1210" s="698" t="str">
        <f t="shared" si="177"/>
        <v>2017OB000127</v>
      </c>
      <c r="S1210" s="698" t="str">
        <f t="shared" si="178"/>
        <v>2017NE000054</v>
      </c>
      <c r="T1210" s="699" t="str">
        <f t="shared" si="179"/>
        <v>VALOR PAGO PARA VIABILIZAR REPASSE DE RECURSOS FEM II-2014 AO MUNICIPIO DE OURICURI/PE REF. A 4ª PARCELA SERVIÇOS DE RESTAURAÇÃO DO PAVIMENTO,ALARGAMENTO DA PISTA E CONSTRUÇÃO DE PASSEIO DO ACESSO A OURICURI TRECHO-ENT BR 316(KM 85)CEMITÉRIO..ATRAVÉS DA CI Nº 59/2017 SGTG-E CI Nº 168/2017 SEAM</v>
      </c>
      <c r="V1210" s="75" t="b">
        <f>A1210='[1]FEM 2'!C1210</f>
        <v>1</v>
      </c>
    </row>
    <row r="1211" spans="1:22" ht="54" customHeight="1" x14ac:dyDescent="0.35">
      <c r="A1211" s="793" t="s">
        <v>9532</v>
      </c>
      <c r="B1211" s="794">
        <v>42863</v>
      </c>
      <c r="C1211" s="795">
        <v>11</v>
      </c>
      <c r="D1211" s="795" t="s">
        <v>1394</v>
      </c>
      <c r="E1211" s="795" t="s">
        <v>9533</v>
      </c>
      <c r="F1211" s="795" t="s">
        <v>5693</v>
      </c>
      <c r="G1211" s="795" t="s">
        <v>9477</v>
      </c>
      <c r="H1211" s="795" t="s">
        <v>2359</v>
      </c>
      <c r="I1211" s="795" t="s">
        <v>1179</v>
      </c>
      <c r="J1211" s="795" t="s">
        <v>2360</v>
      </c>
      <c r="K1211" s="796">
        <v>189637.1</v>
      </c>
      <c r="L1211" s="799">
        <v>4</v>
      </c>
      <c r="M1211" s="798" t="s">
        <v>9534</v>
      </c>
      <c r="O1211" s="545" t="s">
        <v>4665</v>
      </c>
      <c r="P1211" s="696">
        <f t="shared" si="175"/>
        <v>189637.1</v>
      </c>
      <c r="Q1211" s="697">
        <f t="shared" si="176"/>
        <v>42863</v>
      </c>
      <c r="R1211" s="698" t="str">
        <f t="shared" si="177"/>
        <v>2017OB000128</v>
      </c>
      <c r="S1211" s="698" t="str">
        <f t="shared" si="178"/>
        <v>2017NE000054</v>
      </c>
      <c r="T1211" s="699" t="str">
        <f t="shared" si="179"/>
        <v>VALOR PAGO PARA VIABILIZAR REPASSE DE RECURSOS FEM II-2014 AO MUNICIPIO DE OURICURI/PE REF. A 4ª PARCELA .SERVIÇOS DE RESTAURAÇÃO DO PAVIMENTO,ALARGAMENTO DA PISTA E CONSTRUÇÃO DE PASSEIO DO ACESSO A OURICURI TRECHO-ENT BR(KM85).ATRAVÉS DA CI Nº 59/2017 SGTG-E CI Nº 168/2017 SEAM</v>
      </c>
      <c r="V1211" s="75" t="b">
        <f>A1211='[1]FEM 2'!C1211</f>
        <v>1</v>
      </c>
    </row>
    <row r="1212" spans="1:22" ht="54" customHeight="1" x14ac:dyDescent="0.35">
      <c r="A1212" s="793" t="s">
        <v>9464</v>
      </c>
      <c r="B1212" s="794">
        <v>42863</v>
      </c>
      <c r="C1212" s="795">
        <v>11</v>
      </c>
      <c r="D1212" s="795" t="s">
        <v>1394</v>
      </c>
      <c r="E1212" s="795" t="s">
        <v>9535</v>
      </c>
      <c r="F1212" s="795" t="s">
        <v>5693</v>
      </c>
      <c r="G1212" s="795" t="s">
        <v>9463</v>
      </c>
      <c r="H1212" s="795" t="s">
        <v>3192</v>
      </c>
      <c r="I1212" s="795" t="s">
        <v>911</v>
      </c>
      <c r="J1212" s="795" t="s">
        <v>3193</v>
      </c>
      <c r="K1212" s="796">
        <v>241469.46</v>
      </c>
      <c r="L1212" s="797">
        <v>4</v>
      </c>
      <c r="M1212" s="798" t="s">
        <v>9462</v>
      </c>
      <c r="O1212" s="545" t="s">
        <v>4665</v>
      </c>
      <c r="P1212" s="696">
        <f t="shared" si="175"/>
        <v>241469.46</v>
      </c>
      <c r="Q1212" s="697">
        <f t="shared" si="176"/>
        <v>42863</v>
      </c>
      <c r="R1212" s="698" t="str">
        <f t="shared" si="177"/>
        <v>2017OB000129</v>
      </c>
      <c r="S1212" s="698" t="str">
        <f t="shared" si="178"/>
        <v>2017NE000055</v>
      </c>
      <c r="T1212" s="699" t="str">
        <f t="shared" si="179"/>
        <v>VALOR PAGO PARA VIABILIZAR REPASSE DE RECURSOS FEM II-2014 AO MUNICIPIO DE BODOCÓ/PE REF. A 4ª PARCELA .PAVIMENTAÇÃO EM PARALELEPIPEDOS GRANITICOS NA SEDE DO MUNICIPIO..ATRAVÉS DA CI Nº 59/2017 SGTG-E CI Nº 168/2017 SEAM</v>
      </c>
      <c r="V1212" s="75" t="b">
        <f>A1212='[1]FEM 2'!C1212</f>
        <v>1</v>
      </c>
    </row>
    <row r="1213" spans="1:22" ht="54" customHeight="1" x14ac:dyDescent="0.35">
      <c r="A1213" s="793" t="s">
        <v>9536</v>
      </c>
      <c r="B1213" s="794">
        <v>42863</v>
      </c>
      <c r="C1213" s="795">
        <v>11</v>
      </c>
      <c r="D1213" s="795" t="s">
        <v>1394</v>
      </c>
      <c r="E1213" s="795" t="s">
        <v>9537</v>
      </c>
      <c r="F1213" s="795" t="s">
        <v>5693</v>
      </c>
      <c r="G1213" s="795" t="s">
        <v>9487</v>
      </c>
      <c r="H1213" s="795" t="s">
        <v>2782</v>
      </c>
      <c r="I1213" s="795" t="s">
        <v>1344</v>
      </c>
      <c r="J1213" s="795" t="s">
        <v>2783</v>
      </c>
      <c r="K1213" s="796">
        <v>211320.09</v>
      </c>
      <c r="L1213" s="797">
        <v>4</v>
      </c>
      <c r="M1213" s="798" t="s">
        <v>9486</v>
      </c>
      <c r="O1213" s="545" t="s">
        <v>4665</v>
      </c>
      <c r="P1213" s="696">
        <f t="shared" si="175"/>
        <v>211320.09</v>
      </c>
      <c r="Q1213" s="697">
        <f t="shared" si="176"/>
        <v>42863</v>
      </c>
      <c r="R1213" s="698" t="str">
        <f t="shared" si="177"/>
        <v>2017OB000130</v>
      </c>
      <c r="S1213" s="698" t="str">
        <f t="shared" si="178"/>
        <v>2017NE000056</v>
      </c>
      <c r="T1213" s="699" t="str">
        <f t="shared" si="179"/>
        <v>VALOR PAGO PARA VIABILIZAR REPASSE DE RECURSOS FEM II-2014 .REF. A 4ª PARCELA .MELHORIA DE ACESSIBILIDADE AS COMUNIDADES EM ÁREAS DE RISCO E VULNERABILIDADE SOCIAL/CONSTRUÇÃO DE PAV.EM PARAL.GRANITICO,CONST. DE MEIO FIO,RAMPAS,PLACAS DE IDENTIFICAÇÃO E SINALIZAÇÃO.CI Nº 59/2017 SGTG.</v>
      </c>
      <c r="V1213" s="75" t="b">
        <f>A1213='[1]FEM 2'!C1213</f>
        <v>1</v>
      </c>
    </row>
    <row r="1214" spans="1:22" ht="54" customHeight="1" x14ac:dyDescent="0.35">
      <c r="A1214" s="793" t="s">
        <v>9434</v>
      </c>
      <c r="B1214" s="794">
        <v>42863</v>
      </c>
      <c r="C1214" s="795">
        <v>12</v>
      </c>
      <c r="D1214" s="795" t="s">
        <v>1394</v>
      </c>
      <c r="E1214" s="795" t="s">
        <v>9538</v>
      </c>
      <c r="F1214" s="795" t="s">
        <v>5959</v>
      </c>
      <c r="G1214" s="795" t="s">
        <v>9435</v>
      </c>
      <c r="H1214" s="795" t="s">
        <v>2852</v>
      </c>
      <c r="I1214" s="795" t="s">
        <v>1357</v>
      </c>
      <c r="J1214" s="795" t="s">
        <v>2853</v>
      </c>
      <c r="K1214" s="796">
        <v>76542.12</v>
      </c>
      <c r="L1214" s="797">
        <v>3</v>
      </c>
      <c r="M1214" s="798" t="s">
        <v>9539</v>
      </c>
      <c r="O1214" s="545" t="s">
        <v>4665</v>
      </c>
      <c r="P1214" s="696">
        <f t="shared" si="175"/>
        <v>76542.12</v>
      </c>
      <c r="Q1214" s="697">
        <f t="shared" si="176"/>
        <v>42863</v>
      </c>
      <c r="R1214" s="698" t="str">
        <f t="shared" si="177"/>
        <v>2017OB000131</v>
      </c>
      <c r="S1214" s="698" t="str">
        <f t="shared" si="178"/>
        <v>2017NE000057</v>
      </c>
      <c r="T1214" s="699" t="str">
        <f t="shared" si="179"/>
        <v>VALOR PAGO PARA VIABILIZAR REPASSE DE RECURSOS FEM II-2014 AO MUNICIPIO DE VERDEJANTE/PE REF. A 3ª PARCELA .CONSTRUÇÃO DA PRAÇA DONA ZEZINHA,NO POVOADO DE GROSSOS,ZONA RURAL..ATRAVÉS DA CI Nº 59/2017 SGTG-E CI Nº 168/2017 SEAM</v>
      </c>
      <c r="V1214" s="75" t="b">
        <f>A1214='[1]FEM 2'!C1214</f>
        <v>1</v>
      </c>
    </row>
    <row r="1215" spans="1:22" ht="54" customHeight="1" x14ac:dyDescent="0.35">
      <c r="A1215" s="793" t="s">
        <v>9444</v>
      </c>
      <c r="B1215" s="794">
        <v>42863</v>
      </c>
      <c r="C1215" s="795">
        <v>12</v>
      </c>
      <c r="D1215" s="795" t="s">
        <v>1394</v>
      </c>
      <c r="E1215" s="795" t="s">
        <v>9540</v>
      </c>
      <c r="F1215" s="795" t="s">
        <v>5959</v>
      </c>
      <c r="G1215" s="795" t="s">
        <v>9435</v>
      </c>
      <c r="H1215" s="795" t="s">
        <v>2852</v>
      </c>
      <c r="I1215" s="795" t="s">
        <v>1357</v>
      </c>
      <c r="J1215" s="795" t="s">
        <v>2853</v>
      </c>
      <c r="K1215" s="796">
        <v>76542.210000000006</v>
      </c>
      <c r="L1215" s="797">
        <v>4</v>
      </c>
      <c r="M1215" s="798" t="s">
        <v>9541</v>
      </c>
      <c r="O1215" s="545" t="s">
        <v>4665</v>
      </c>
      <c r="P1215" s="696">
        <f t="shared" si="175"/>
        <v>76542.210000000006</v>
      </c>
      <c r="Q1215" s="697">
        <f t="shared" si="176"/>
        <v>42863</v>
      </c>
      <c r="R1215" s="698" t="str">
        <f t="shared" si="177"/>
        <v>2017OB000132</v>
      </c>
      <c r="S1215" s="698" t="str">
        <f t="shared" si="178"/>
        <v>2017NE000057</v>
      </c>
      <c r="T1215" s="699" t="str">
        <f t="shared" si="179"/>
        <v>VALOR PAGO PARA VIABILIZAR REPASSE DE RECURSOS FEM II-2014 AO MUNICIPIO DE VERDEJANTE/PE REF. A 4ª PARCELA .CONSTRUÇÃO DA PRAÇA DONA ZEZINHA,NO POVOADO DE GROSSOS,ZONA RURAL..ATRAVÉS DA CI Nº 59/2017 SGTG-E CI Nº 168/2017 SEAM</v>
      </c>
      <c r="V1215" s="75" t="b">
        <f>A1215='[1]FEM 2'!C1215</f>
        <v>1</v>
      </c>
    </row>
    <row r="1216" spans="1:22" ht="54" customHeight="1" x14ac:dyDescent="0.35">
      <c r="A1216" s="793" t="s">
        <v>9454</v>
      </c>
      <c r="B1216" s="794">
        <v>42870</v>
      </c>
      <c r="C1216" s="795">
        <v>11</v>
      </c>
      <c r="D1216" s="795" t="s">
        <v>1394</v>
      </c>
      <c r="E1216" s="795" t="s">
        <v>9542</v>
      </c>
      <c r="F1216" s="795" t="s">
        <v>5965</v>
      </c>
      <c r="G1216" s="795" t="s">
        <v>9455</v>
      </c>
      <c r="H1216" s="795" t="s">
        <v>2490</v>
      </c>
      <c r="I1216" s="795" t="s">
        <v>1238</v>
      </c>
      <c r="J1216" s="795" t="s">
        <v>2491</v>
      </c>
      <c r="K1216" s="796">
        <v>15715.05</v>
      </c>
      <c r="L1216" s="797">
        <v>2</v>
      </c>
      <c r="M1216" s="798" t="s">
        <v>9456</v>
      </c>
      <c r="O1216" s="545" t="s">
        <v>4665</v>
      </c>
      <c r="P1216" s="696">
        <f t="shared" si="175"/>
        <v>15715.05</v>
      </c>
      <c r="Q1216" s="697">
        <f t="shared" si="176"/>
        <v>42870</v>
      </c>
      <c r="R1216" s="698" t="str">
        <f t="shared" si="177"/>
        <v>2017OB000150</v>
      </c>
      <c r="S1216" s="698" t="str">
        <f t="shared" si="178"/>
        <v>2017NE000067</v>
      </c>
      <c r="T1216" s="699" t="str">
        <f t="shared" si="179"/>
        <v>VALOR PAGO PARA VIABILIZAR REPASSE DE RECURSOS FEM II-2014 AO MUNICIPIO DE RIBEIRÃO/PE.REF. A 2ª PARCELA.IMPLANTAÇÃODE TERRAPLANAGEM E PAVIMENTAÇÃO E ESCADARIAS EM RUA DO BAIRRO BELA VISTA,ZONA URBANA.CI Nº 60/2017 SEAM.</v>
      </c>
      <c r="V1216" s="75" t="b">
        <f>A1216='[1]FEM 2'!C1216</f>
        <v>1</v>
      </c>
    </row>
    <row r="1217" spans="1:22" ht="54" customHeight="1" x14ac:dyDescent="0.35">
      <c r="A1217" s="793" t="s">
        <v>9481</v>
      </c>
      <c r="B1217" s="794">
        <v>42871</v>
      </c>
      <c r="C1217" s="795">
        <v>11</v>
      </c>
      <c r="D1217" s="795" t="s">
        <v>1394</v>
      </c>
      <c r="E1217" s="795" t="s">
        <v>9543</v>
      </c>
      <c r="F1217" s="795" t="s">
        <v>3544</v>
      </c>
      <c r="G1217" s="795" t="s">
        <v>9482</v>
      </c>
      <c r="H1217" s="795" t="s">
        <v>3011</v>
      </c>
      <c r="I1217" s="795" t="s">
        <v>1295</v>
      </c>
      <c r="J1217" s="795" t="s">
        <v>3012</v>
      </c>
      <c r="K1217" s="796">
        <v>22598.83</v>
      </c>
      <c r="L1217" s="797">
        <v>2</v>
      </c>
      <c r="M1217" s="798" t="s">
        <v>9483</v>
      </c>
      <c r="O1217" s="545" t="s">
        <v>4665</v>
      </c>
      <c r="P1217" s="696">
        <f t="shared" si="175"/>
        <v>22598.83</v>
      </c>
      <c r="Q1217" s="697">
        <f t="shared" si="176"/>
        <v>42871</v>
      </c>
      <c r="R1217" s="698" t="str">
        <f t="shared" si="177"/>
        <v>2017OB000151</v>
      </c>
      <c r="S1217" s="698" t="str">
        <f t="shared" si="178"/>
        <v>2017NE000090</v>
      </c>
      <c r="T1217" s="699" t="str">
        <f t="shared" si="179"/>
        <v>VALOR PAGO PARA VIABILIZAR REPASSE DE RECURSOS FEM II-2014 AO MUNICIPIO DE SÃO JOSÉ DA COROA GRANDE/PE REF.A 2ª PARCELA.CONSTRUÇÃO DE UM PORTAL DE ENTRADA NA CIDADE.DECRETO Nº 40.651 DE 24/04/2014 E LEI Nº 15.270 DE 14/04/2014. CI Nº 106/2017 SEAM.</v>
      </c>
      <c r="V1217" s="75" t="b">
        <f>A1217='[1]FEM 2'!C1217</f>
        <v>1</v>
      </c>
    </row>
    <row r="1218" spans="1:22" ht="54" customHeight="1" x14ac:dyDescent="0.35">
      <c r="A1218" s="793" t="s">
        <v>9339</v>
      </c>
      <c r="B1218" s="794">
        <v>42871</v>
      </c>
      <c r="C1218" s="795">
        <v>11</v>
      </c>
      <c r="D1218" s="795" t="s">
        <v>1394</v>
      </c>
      <c r="E1218" s="795" t="s">
        <v>9544</v>
      </c>
      <c r="F1218" s="795" t="s">
        <v>6104</v>
      </c>
      <c r="G1218" s="795" t="s">
        <v>9338</v>
      </c>
      <c r="H1218" s="795" t="s">
        <v>3113</v>
      </c>
      <c r="I1218" s="795" t="s">
        <v>988</v>
      </c>
      <c r="J1218" s="795" t="s">
        <v>3114</v>
      </c>
      <c r="K1218" s="796">
        <v>126199.21</v>
      </c>
      <c r="L1218" s="797">
        <v>3</v>
      </c>
      <c r="M1218" s="798" t="s">
        <v>9337</v>
      </c>
      <c r="O1218" s="545" t="s">
        <v>4665</v>
      </c>
      <c r="P1218" s="696">
        <f t="shared" si="175"/>
        <v>126199.21</v>
      </c>
      <c r="Q1218" s="697">
        <f t="shared" si="176"/>
        <v>42871</v>
      </c>
      <c r="R1218" s="698" t="str">
        <f t="shared" si="177"/>
        <v>2017OB000152</v>
      </c>
      <c r="S1218" s="698" t="str">
        <f t="shared" si="178"/>
        <v>2017NE000079</v>
      </c>
      <c r="T1218" s="699" t="str">
        <f t="shared" si="179"/>
        <v>VALOR PAGO PARA VIABILIZAR REPASSE DE RECURSOS FEM II-2014 AO MUNICIPIO DE CATENDE/PE.REF. A 3ª PARCELA. RECUPERAÇÃO DE ESTRADAS VICINAIS..CI Nº 71/2017 SEAM</v>
      </c>
      <c r="V1218" s="75" t="b">
        <f>A1218='[1]FEM 2'!C1218</f>
        <v>1</v>
      </c>
    </row>
    <row r="1219" spans="1:22" ht="54" customHeight="1" x14ac:dyDescent="0.35">
      <c r="A1219" s="793" t="s">
        <v>9341</v>
      </c>
      <c r="B1219" s="794">
        <v>42871</v>
      </c>
      <c r="C1219" s="795">
        <v>11</v>
      </c>
      <c r="D1219" s="795" t="s">
        <v>1394</v>
      </c>
      <c r="E1219" s="795" t="s">
        <v>9545</v>
      </c>
      <c r="F1219" s="795" t="s">
        <v>6104</v>
      </c>
      <c r="G1219" s="795" t="s">
        <v>9338</v>
      </c>
      <c r="H1219" s="795" t="s">
        <v>3113</v>
      </c>
      <c r="I1219" s="795" t="s">
        <v>988</v>
      </c>
      <c r="J1219" s="795" t="s">
        <v>3114</v>
      </c>
      <c r="K1219" s="796">
        <v>126199.23</v>
      </c>
      <c r="L1219" s="797">
        <v>4</v>
      </c>
      <c r="M1219" s="798" t="s">
        <v>9340</v>
      </c>
      <c r="O1219" s="545" t="s">
        <v>4665</v>
      </c>
      <c r="P1219" s="696">
        <f t="shared" si="175"/>
        <v>126199.23</v>
      </c>
      <c r="Q1219" s="697">
        <f t="shared" si="176"/>
        <v>42871</v>
      </c>
      <c r="R1219" s="698" t="str">
        <f t="shared" si="177"/>
        <v>2017OB000153</v>
      </c>
      <c r="S1219" s="698" t="str">
        <f t="shared" si="178"/>
        <v>2017NE000079</v>
      </c>
      <c r="T1219" s="699" t="str">
        <f t="shared" si="179"/>
        <v>VALOR LIQUIDADO PARA VIABILIZAR REPASSE DE RECURSOS FEM II-2014 AO MUNICIPIO DE CATENDE/PE.REF. A 4ª PARCELA. RECUPERAÇÃO DE ESTRADAS VICINAIS..CI Nº 71/2017 SEAM</v>
      </c>
      <c r="V1219" s="75" t="b">
        <f>A1219='[1]FEM 2'!C1219</f>
        <v>1</v>
      </c>
    </row>
    <row r="1220" spans="1:22" ht="54" customHeight="1" x14ac:dyDescent="0.35">
      <c r="A1220" s="793" t="s">
        <v>9457</v>
      </c>
      <c r="B1220" s="794">
        <v>42871</v>
      </c>
      <c r="C1220" s="795">
        <v>11</v>
      </c>
      <c r="D1220" s="795" t="s">
        <v>1394</v>
      </c>
      <c r="E1220" s="795" t="s">
        <v>9546</v>
      </c>
      <c r="F1220" s="795" t="s">
        <v>6104</v>
      </c>
      <c r="G1220" s="795" t="s">
        <v>9455</v>
      </c>
      <c r="H1220" s="795" t="s">
        <v>2490</v>
      </c>
      <c r="I1220" s="795" t="s">
        <v>1236</v>
      </c>
      <c r="J1220" s="795" t="s">
        <v>2491</v>
      </c>
      <c r="K1220" s="796">
        <v>61830.9</v>
      </c>
      <c r="L1220" s="797">
        <v>2</v>
      </c>
      <c r="M1220" s="798" t="s">
        <v>9458</v>
      </c>
      <c r="O1220" s="545" t="s">
        <v>4665</v>
      </c>
      <c r="P1220" s="696">
        <f t="shared" si="175"/>
        <v>61830.9</v>
      </c>
      <c r="Q1220" s="697">
        <f t="shared" si="176"/>
        <v>42871</v>
      </c>
      <c r="R1220" s="698" t="str">
        <f t="shared" si="177"/>
        <v>2017OB000154</v>
      </c>
      <c r="S1220" s="698" t="str">
        <f t="shared" si="178"/>
        <v>2017NE000067</v>
      </c>
      <c r="T1220" s="699" t="str">
        <f t="shared" si="179"/>
        <v>VALOR PAGO PARA VIABILIZAR REPASSE DE RECURSOS FEM II-2014 AO MUNICIPIO DE RIBEIRÃO/PE.REF. A 2ª PARCELA.IMPLANTAÇÃODE TERRAPLANAGEM E PAVIMENTAÇÃO EM RUAS DE PEDESTRES NO BAIRRO DO BEIRA RIO,VILA RICA E ALTO DA FÉ ZONA URBANA.</v>
      </c>
      <c r="V1220" s="75" t="b">
        <f>A1220='[1]FEM 2'!C1220</f>
        <v>1</v>
      </c>
    </row>
    <row r="1221" spans="1:22" ht="54" customHeight="1" x14ac:dyDescent="0.35">
      <c r="A1221" s="793" t="s">
        <v>9459</v>
      </c>
      <c r="B1221" s="794">
        <v>42871</v>
      </c>
      <c r="C1221" s="795">
        <v>11</v>
      </c>
      <c r="D1221" s="795" t="s">
        <v>1394</v>
      </c>
      <c r="E1221" s="795" t="s">
        <v>9547</v>
      </c>
      <c r="F1221" s="795" t="s">
        <v>6104</v>
      </c>
      <c r="G1221" s="795" t="s">
        <v>9455</v>
      </c>
      <c r="H1221" s="795" t="s">
        <v>2490</v>
      </c>
      <c r="I1221" s="795" t="s">
        <v>1237</v>
      </c>
      <c r="J1221" s="795" t="s">
        <v>2491</v>
      </c>
      <c r="K1221" s="796">
        <v>47310.03</v>
      </c>
      <c r="L1221" s="797">
        <v>2</v>
      </c>
      <c r="M1221" s="798" t="s">
        <v>9460</v>
      </c>
      <c r="O1221" s="545" t="s">
        <v>4665</v>
      </c>
      <c r="P1221" s="696">
        <f t="shared" si="175"/>
        <v>47310.03</v>
      </c>
      <c r="Q1221" s="697">
        <f t="shared" si="176"/>
        <v>42871</v>
      </c>
      <c r="R1221" s="698" t="str">
        <f t="shared" si="177"/>
        <v>2017OB000155</v>
      </c>
      <c r="S1221" s="698" t="str">
        <f t="shared" si="178"/>
        <v>2017NE000067</v>
      </c>
      <c r="T1221" s="699" t="str">
        <f t="shared" si="179"/>
        <v>VALOR PAGO PARA VIABILIZAR REPASSE DE RECURSOS FEM II-2014 AO MUNICIPIO DE RIBEIRÃO/PE.REF. A 2ª PARCELA.REFORMA E ADEQUAÇÃO DO MERCADO PÚBLICO DE RIBEIRÃO PARA CRIAÇÃO DO CENTRO ADMINISTRATIVO DA PREFEITURA. CI Nº 60/2017 SEAM.</v>
      </c>
      <c r="V1221" s="75" t="b">
        <f>A1221='[1]FEM 2'!C1221</f>
        <v>1</v>
      </c>
    </row>
    <row r="1222" spans="1:22" ht="54" customHeight="1" x14ac:dyDescent="0.35">
      <c r="A1222" s="793" t="s">
        <v>9329</v>
      </c>
      <c r="B1222" s="794">
        <v>42871</v>
      </c>
      <c r="C1222" s="795">
        <v>11</v>
      </c>
      <c r="D1222" s="795" t="s">
        <v>1394</v>
      </c>
      <c r="E1222" s="795" t="s">
        <v>9548</v>
      </c>
      <c r="F1222" s="795" t="s">
        <v>6104</v>
      </c>
      <c r="G1222" s="795" t="s">
        <v>9330</v>
      </c>
      <c r="H1222" s="795" t="s">
        <v>1636</v>
      </c>
      <c r="I1222" s="795" t="s">
        <v>933</v>
      </c>
      <c r="J1222" s="795" t="s">
        <v>1637</v>
      </c>
      <c r="K1222" s="796">
        <v>72598.899999999994</v>
      </c>
      <c r="L1222" s="797">
        <v>3</v>
      </c>
      <c r="M1222" s="798" t="s">
        <v>9331</v>
      </c>
      <c r="O1222" s="545" t="s">
        <v>4665</v>
      </c>
      <c r="P1222" s="696">
        <f t="shared" si="175"/>
        <v>72598.899999999994</v>
      </c>
      <c r="Q1222" s="697">
        <f t="shared" si="176"/>
        <v>42871</v>
      </c>
      <c r="R1222" s="698" t="str">
        <f t="shared" si="177"/>
        <v>2017OB000156</v>
      </c>
      <c r="S1222" s="698" t="str">
        <f t="shared" si="178"/>
        <v>2017NE000068</v>
      </c>
      <c r="T1222" s="699" t="str">
        <f t="shared" si="179"/>
        <v>VALOR PAGO PARA VIABILIZAR REPASSE DE RECURSOS FEM II-2014 AO MUNICIPIO DEBUENOS AIRES/PE.REF. A 3ª PARCELA. PAVIMENTAÇÃO E DRENAGEM EM RUA DO BAIRRO SANTANA. CI Nº 61/2017 SEAM.</v>
      </c>
      <c r="V1222" s="75" t="b">
        <f>A1222='[1]FEM 2'!C1222</f>
        <v>1</v>
      </c>
    </row>
    <row r="1223" spans="1:22" ht="54" customHeight="1" x14ac:dyDescent="0.35">
      <c r="A1223" s="793" t="s">
        <v>9344</v>
      </c>
      <c r="B1223" s="794">
        <v>42871</v>
      </c>
      <c r="C1223" s="795">
        <v>11</v>
      </c>
      <c r="D1223" s="795" t="s">
        <v>1394</v>
      </c>
      <c r="E1223" s="795" t="s">
        <v>9549</v>
      </c>
      <c r="F1223" s="795" t="s">
        <v>6104</v>
      </c>
      <c r="G1223" s="795" t="s">
        <v>9343</v>
      </c>
      <c r="H1223" s="795" t="s">
        <v>1693</v>
      </c>
      <c r="I1223" s="795" t="s">
        <v>999</v>
      </c>
      <c r="J1223" s="795" t="s">
        <v>1694</v>
      </c>
      <c r="K1223" s="796">
        <v>105752.81</v>
      </c>
      <c r="L1223" s="797">
        <v>3</v>
      </c>
      <c r="M1223" s="798" t="s">
        <v>9342</v>
      </c>
      <c r="O1223" s="545" t="s">
        <v>4665</v>
      </c>
      <c r="P1223" s="696">
        <f t="shared" si="175"/>
        <v>105752.81</v>
      </c>
      <c r="Q1223" s="697">
        <f t="shared" si="176"/>
        <v>42871</v>
      </c>
      <c r="R1223" s="698" t="str">
        <f t="shared" si="177"/>
        <v>2017OB000157</v>
      </c>
      <c r="S1223" s="698" t="str">
        <f t="shared" si="178"/>
        <v>2017NE000076</v>
      </c>
      <c r="T1223" s="699" t="str">
        <f t="shared" si="179"/>
        <v>VALOR PAGO PARA VIABILIZAR REPASSE DE RECURSOS FEM II-2014 AO MUNICIPIO DE CORTES/PE.REF. A 3ª PARCELA PAVIMENTAÇÃO EM PARALELEPIPEDOS EM DIVERSAS RUAS. CI Nº 70/2017 SEAM</v>
      </c>
      <c r="V1223" s="75" t="b">
        <f>A1223='[1]FEM 2'!C1223</f>
        <v>1</v>
      </c>
    </row>
    <row r="1224" spans="1:22" ht="54" customHeight="1" x14ac:dyDescent="0.35">
      <c r="A1224" s="793" t="s">
        <v>9367</v>
      </c>
      <c r="B1224" s="794">
        <v>42871</v>
      </c>
      <c r="C1224" s="795">
        <v>11</v>
      </c>
      <c r="D1224" s="795" t="s">
        <v>1394</v>
      </c>
      <c r="E1224" s="795" t="s">
        <v>9550</v>
      </c>
      <c r="F1224" s="795" t="s">
        <v>6104</v>
      </c>
      <c r="G1224" s="795" t="s">
        <v>9368</v>
      </c>
      <c r="H1224" s="795" t="s">
        <v>2247</v>
      </c>
      <c r="I1224" s="795" t="s">
        <v>1107</v>
      </c>
      <c r="J1224" s="795" t="s">
        <v>2248</v>
      </c>
      <c r="K1224" s="796">
        <v>150943.20000000001</v>
      </c>
      <c r="L1224" s="797">
        <v>4</v>
      </c>
      <c r="M1224" s="798" t="s">
        <v>9369</v>
      </c>
      <c r="O1224" s="545" t="s">
        <v>4665</v>
      </c>
      <c r="P1224" s="696">
        <f t="shared" si="175"/>
        <v>150943.20000000001</v>
      </c>
      <c r="Q1224" s="697">
        <f t="shared" si="176"/>
        <v>42871</v>
      </c>
      <c r="R1224" s="698" t="str">
        <f t="shared" si="177"/>
        <v>2017OB000158</v>
      </c>
      <c r="S1224" s="698" t="str">
        <f t="shared" si="178"/>
        <v>2017NE000069</v>
      </c>
      <c r="T1224" s="699" t="str">
        <f t="shared" si="179"/>
        <v>VALOR PAGO PARA VIABILIZAR REPASSE DE RECURSOS FEM II-2014 AO MUNICIPIO DE ITAQUITINGA/PE.REF. A 4ª PARCELA.REFORMA DO MERCADO PÚBLICO MUNICIPAL.CI Nº 62/2017 SEAM CONFORME DECRETO Nº 40.651 DE 24/04/2014 LEI Nº 15.270 DE 14/04/2014.</v>
      </c>
      <c r="V1224" s="75" t="b">
        <f>A1224='[1]FEM 2'!C1224</f>
        <v>1</v>
      </c>
    </row>
    <row r="1225" spans="1:22" ht="54" customHeight="1" x14ac:dyDescent="0.35">
      <c r="A1225" s="793" t="s">
        <v>9551</v>
      </c>
      <c r="B1225" s="794">
        <v>42871</v>
      </c>
      <c r="C1225" s="795">
        <v>11</v>
      </c>
      <c r="D1225" s="795" t="s">
        <v>1394</v>
      </c>
      <c r="E1225" s="795" t="s">
        <v>9552</v>
      </c>
      <c r="F1225" s="795" t="s">
        <v>6104</v>
      </c>
      <c r="G1225" s="795" t="s">
        <v>9553</v>
      </c>
      <c r="H1225" s="795" t="s">
        <v>2253</v>
      </c>
      <c r="I1225" s="795" t="s">
        <v>1114</v>
      </c>
      <c r="J1225" s="795" t="s">
        <v>2254</v>
      </c>
      <c r="K1225" s="796">
        <v>57387.68</v>
      </c>
      <c r="L1225" s="797">
        <v>3</v>
      </c>
      <c r="M1225" s="798" t="s">
        <v>9554</v>
      </c>
      <c r="O1225" s="545" t="s">
        <v>4665</v>
      </c>
      <c r="P1225" s="696">
        <f t="shared" si="175"/>
        <v>57387.68</v>
      </c>
      <c r="Q1225" s="697">
        <f t="shared" si="176"/>
        <v>42871</v>
      </c>
      <c r="R1225" s="698" t="str">
        <f t="shared" si="177"/>
        <v>2017OB000159</v>
      </c>
      <c r="S1225" s="698" t="str">
        <f t="shared" si="178"/>
        <v>2017NE000081</v>
      </c>
      <c r="T1225" s="699" t="str">
        <f t="shared" si="179"/>
        <v>VALOR PAGO PARA VIABILIZAR REPASSE DE RECURSOS FEM II-2014 AO MUNICIPIO DE JOAQUIM NABUCO/PE.REF. A 3ª PARCELA.CONSTRUÇÃO DE UMA PRAÇA PÚBLICA (BAIRRO SÃO MIGUEL).CI Nº 74/2017 SEAM</v>
      </c>
      <c r="V1225" s="75" t="b">
        <f>A1225='[1]FEM 2'!C1225</f>
        <v>1</v>
      </c>
    </row>
    <row r="1226" spans="1:22" ht="54" customHeight="1" x14ac:dyDescent="0.35">
      <c r="A1226" s="793" t="s">
        <v>9348</v>
      </c>
      <c r="B1226" s="794">
        <v>42871</v>
      </c>
      <c r="C1226" s="795">
        <v>12</v>
      </c>
      <c r="D1226" s="795" t="s">
        <v>1394</v>
      </c>
      <c r="E1226" s="795" t="s">
        <v>9555</v>
      </c>
      <c r="F1226" s="795" t="s">
        <v>6104</v>
      </c>
      <c r="G1226" s="795" t="s">
        <v>9349</v>
      </c>
      <c r="H1226" s="795" t="s">
        <v>1958</v>
      </c>
      <c r="I1226" s="795" t="s">
        <v>1024</v>
      </c>
      <c r="J1226" s="795" t="s">
        <v>1959</v>
      </c>
      <c r="K1226" s="796">
        <v>120754.64</v>
      </c>
      <c r="L1226" s="797">
        <v>4</v>
      </c>
      <c r="M1226" s="798" t="s">
        <v>9350</v>
      </c>
      <c r="O1226" s="545" t="s">
        <v>4665</v>
      </c>
      <c r="P1226" s="696">
        <f t="shared" si="175"/>
        <v>120754.64</v>
      </c>
      <c r="Q1226" s="697">
        <f t="shared" si="176"/>
        <v>42871</v>
      </c>
      <c r="R1226" s="698" t="str">
        <f t="shared" si="177"/>
        <v>2017OB000160</v>
      </c>
      <c r="S1226" s="698" t="str">
        <f t="shared" si="178"/>
        <v>2017NE000070</v>
      </c>
      <c r="T1226" s="699" t="str">
        <f t="shared" si="179"/>
        <v>VALOR PAGO PARA VIABILIZAR REPASSE DE RECURSOS FEM II-2014 AO MUNICIPIO DE FERREIROS/PE.REF. A 4ª PARCELA.PAVIMENTAÇÃO EM PARALELEPIPEDOS GRANITICOS.CI Nº 63/2017 SEAM.DECRETO N.40.651 DE 24/04/2014 E LEI Nº 15.270 DE 14/04/2014.</v>
      </c>
      <c r="V1226" s="75" t="b">
        <f>A1226='[1]FEM 2'!C1226</f>
        <v>1</v>
      </c>
    </row>
    <row r="1227" spans="1:22" ht="54" customHeight="1" x14ac:dyDescent="0.35">
      <c r="A1227" s="793" t="s">
        <v>9556</v>
      </c>
      <c r="B1227" s="794">
        <v>42871</v>
      </c>
      <c r="C1227" s="795">
        <v>11</v>
      </c>
      <c r="D1227" s="795" t="s">
        <v>1394</v>
      </c>
      <c r="E1227" s="795" t="s">
        <v>9557</v>
      </c>
      <c r="F1227" s="795" t="s">
        <v>6104</v>
      </c>
      <c r="G1227" s="795" t="s">
        <v>9553</v>
      </c>
      <c r="H1227" s="795" t="s">
        <v>2253</v>
      </c>
      <c r="I1227" s="795" t="s">
        <v>1114</v>
      </c>
      <c r="J1227" s="795" t="s">
        <v>2254</v>
      </c>
      <c r="K1227" s="796">
        <v>57387.68</v>
      </c>
      <c r="L1227" s="797">
        <v>4</v>
      </c>
      <c r="M1227" s="798" t="s">
        <v>9558</v>
      </c>
      <c r="O1227" s="545" t="s">
        <v>4665</v>
      </c>
      <c r="P1227" s="696">
        <f t="shared" si="175"/>
        <v>57387.68</v>
      </c>
      <c r="Q1227" s="697">
        <f t="shared" si="176"/>
        <v>42871</v>
      </c>
      <c r="R1227" s="698" t="str">
        <f t="shared" si="177"/>
        <v>2017OB000161</v>
      </c>
      <c r="S1227" s="698" t="str">
        <f t="shared" si="178"/>
        <v>2017NE000081</v>
      </c>
      <c r="T1227" s="699" t="str">
        <f t="shared" si="179"/>
        <v>VALOR PAGO PARA VIABILIZAR REPASSE DE RECURSOS FEM II-2014 AO MUNICIPIO DE JOAQUIM NABUCO/PE.REF. A 4ª PARCELA.CONSTRUÇÃO DE UMA PRAÇA PÚBLICA (BAIRRO SÃO MIGUEL).CI Nº 74/2017 SEAM</v>
      </c>
      <c r="V1227" s="75" t="b">
        <f>A1227='[1]FEM 2'!C1227</f>
        <v>1</v>
      </c>
    </row>
    <row r="1228" spans="1:22" ht="54" customHeight="1" x14ac:dyDescent="0.35">
      <c r="A1228" s="793" t="s">
        <v>9347</v>
      </c>
      <c r="B1228" s="794">
        <v>42871</v>
      </c>
      <c r="C1228" s="795">
        <v>11</v>
      </c>
      <c r="D1228" s="795" t="s">
        <v>1394</v>
      </c>
      <c r="E1228" s="795" t="s">
        <v>9559</v>
      </c>
      <c r="F1228" s="795" t="s">
        <v>6104</v>
      </c>
      <c r="G1228" s="795" t="s">
        <v>9346</v>
      </c>
      <c r="H1228" s="795" t="s">
        <v>2213</v>
      </c>
      <c r="I1228" s="795" t="s">
        <v>1109</v>
      </c>
      <c r="J1228" s="795" t="s">
        <v>2214</v>
      </c>
      <c r="K1228" s="796">
        <v>120496.97</v>
      </c>
      <c r="L1228" s="797">
        <v>3</v>
      </c>
      <c r="M1228" s="798" t="s">
        <v>9345</v>
      </c>
      <c r="O1228" s="545" t="s">
        <v>4665</v>
      </c>
      <c r="P1228" s="696">
        <f t="shared" si="175"/>
        <v>120496.97</v>
      </c>
      <c r="Q1228" s="697">
        <f t="shared" si="176"/>
        <v>42871</v>
      </c>
      <c r="R1228" s="698" t="str">
        <f t="shared" si="177"/>
        <v>2017OB000162</v>
      </c>
      <c r="S1228" s="698" t="str">
        <f t="shared" si="178"/>
        <v>2017NE000080</v>
      </c>
      <c r="T1228" s="699" t="str">
        <f t="shared" si="179"/>
        <v>VALOR PAGO PARA VIABILIZAR REPASSE DE RECURSOS FEM II-2014 AO MUNICIPIO DE JAQUEIRA/PE.REF. A 3ª PARCELA.REFORMA E AMPLIAÇÃO DO CLUBE MUNICIPAL PARA INSTALAÇÃO DA NOVA SEDE DA PREFEITURA MUNUICIPAL DE JAQUEIRA 1ª ETAPA..CI Nº 73//2017 SEAM</v>
      </c>
      <c r="V1228" s="75" t="b">
        <f>A1228='[1]FEM 2'!C1228</f>
        <v>1</v>
      </c>
    </row>
    <row r="1229" spans="1:22" ht="54" customHeight="1" x14ac:dyDescent="0.35">
      <c r="A1229" s="793" t="s">
        <v>9351</v>
      </c>
      <c r="B1229" s="794">
        <v>42871</v>
      </c>
      <c r="C1229" s="795">
        <v>11</v>
      </c>
      <c r="D1229" s="795" t="s">
        <v>1394</v>
      </c>
      <c r="E1229" s="795" t="s">
        <v>9560</v>
      </c>
      <c r="F1229" s="795" t="s">
        <v>6104</v>
      </c>
      <c r="G1229" s="795" t="s">
        <v>9352</v>
      </c>
      <c r="H1229" s="795" t="s">
        <v>2672</v>
      </c>
      <c r="I1229" s="795" t="s">
        <v>1343</v>
      </c>
      <c r="J1229" s="795" t="s">
        <v>2673</v>
      </c>
      <c r="K1229" s="796">
        <v>120754.65</v>
      </c>
      <c r="L1229" s="797">
        <v>4</v>
      </c>
      <c r="M1229" s="798" t="s">
        <v>9353</v>
      </c>
      <c r="O1229" s="545" t="s">
        <v>4665</v>
      </c>
      <c r="P1229" s="696">
        <f t="shared" si="175"/>
        <v>120754.65</v>
      </c>
      <c r="Q1229" s="697">
        <f t="shared" si="176"/>
        <v>42871</v>
      </c>
      <c r="R1229" s="698" t="str">
        <f t="shared" si="177"/>
        <v>2017OB000163</v>
      </c>
      <c r="S1229" s="698" t="str">
        <f t="shared" si="178"/>
        <v>2017NE000071</v>
      </c>
      <c r="T1229" s="699" t="str">
        <f t="shared" si="179"/>
        <v>VALOR PAGO PARA VIABILIZAR REPASSE DE RECURSOS FEM II-2014 AO MUNICIPIO DETRACUNHAÉM/PE.REF. A 4ª PARCELA.PAVIMENTAÇÃO EM PARALELEPIPEDOS DE DIVERSAS RUAS.CI.Nº 65/2017 SEAM. DECRETO 40.651 DE 24/04/2014 LEI Nº 15.270 DE 14/04/2014.</v>
      </c>
      <c r="V1229" s="75" t="b">
        <f>A1229='[1]FEM 2'!C1229</f>
        <v>1</v>
      </c>
    </row>
    <row r="1230" spans="1:22" ht="54" customHeight="1" x14ac:dyDescent="0.35">
      <c r="A1230" s="793" t="s">
        <v>9354</v>
      </c>
      <c r="B1230" s="794">
        <v>42871</v>
      </c>
      <c r="C1230" s="795">
        <v>12</v>
      </c>
      <c r="D1230" s="795" t="s">
        <v>1394</v>
      </c>
      <c r="E1230" s="795" t="s">
        <v>9561</v>
      </c>
      <c r="F1230" s="795" t="s">
        <v>6104</v>
      </c>
      <c r="G1230" s="795" t="s">
        <v>9355</v>
      </c>
      <c r="H1230" s="795" t="s">
        <v>2128</v>
      </c>
      <c r="I1230" s="795" t="s">
        <v>6795</v>
      </c>
      <c r="J1230" s="795" t="s">
        <v>2129</v>
      </c>
      <c r="K1230" s="796">
        <v>46516.99</v>
      </c>
      <c r="L1230" s="797">
        <v>3</v>
      </c>
      <c r="M1230" s="798" t="s">
        <v>9356</v>
      </c>
      <c r="O1230" s="545" t="s">
        <v>4665</v>
      </c>
      <c r="P1230" s="696">
        <f t="shared" si="175"/>
        <v>46516.99</v>
      </c>
      <c r="Q1230" s="697">
        <f t="shared" si="176"/>
        <v>42871</v>
      </c>
      <c r="R1230" s="698" t="str">
        <f t="shared" si="177"/>
        <v>2017OB000164</v>
      </c>
      <c r="S1230" s="698" t="str">
        <f t="shared" si="178"/>
        <v>2017NE000072</v>
      </c>
      <c r="T1230" s="699" t="str">
        <f t="shared" si="179"/>
        <v>VALOR PAGO PARA VIABILIZAR REPASSE DE RECURSOS FEM II-2014 AO MUNICIPIO DE PAUDALHO/PE.REF. A 3ª PARCELA.CONTRATAÇÃO DE EMPRESA DE ENGENHARIA PARA REVITALIZAÇÃO DAS PRAÇAS NO ALTO DOIS IRMÃOS.CI.Nº 66/2017 SEAM DECRETO N.40.651 DE 24/04/2014 E LEI N. 15.270 DE 14/04/2014.</v>
      </c>
      <c r="V1230" s="75" t="b">
        <f>A1230='[1]FEM 2'!C1230</f>
        <v>1</v>
      </c>
    </row>
    <row r="1231" spans="1:22" ht="54" customHeight="1" x14ac:dyDescent="0.35">
      <c r="A1231" s="793" t="s">
        <v>9358</v>
      </c>
      <c r="B1231" s="794">
        <v>42871</v>
      </c>
      <c r="C1231" s="795">
        <v>12</v>
      </c>
      <c r="D1231" s="795" t="s">
        <v>1394</v>
      </c>
      <c r="E1231" s="795" t="s">
        <v>9562</v>
      </c>
      <c r="F1231" s="795" t="s">
        <v>6104</v>
      </c>
      <c r="G1231" s="795" t="s">
        <v>9359</v>
      </c>
      <c r="H1231" s="795" t="s">
        <v>1528</v>
      </c>
      <c r="I1231" s="795" t="s">
        <v>963</v>
      </c>
      <c r="J1231" s="795" t="s">
        <v>1529</v>
      </c>
      <c r="K1231" s="796">
        <v>90136.82</v>
      </c>
      <c r="L1231" s="797">
        <v>3</v>
      </c>
      <c r="M1231" s="798" t="s">
        <v>9360</v>
      </c>
      <c r="O1231" s="545" t="s">
        <v>4665</v>
      </c>
      <c r="P1231" s="696">
        <f t="shared" si="175"/>
        <v>90136.82</v>
      </c>
      <c r="Q1231" s="697">
        <f t="shared" si="176"/>
        <v>42871</v>
      </c>
      <c r="R1231" s="698" t="str">
        <f t="shared" si="177"/>
        <v>2017OB000166</v>
      </c>
      <c r="S1231" s="698" t="str">
        <f t="shared" si="178"/>
        <v>2017NE000073</v>
      </c>
      <c r="T1231" s="699" t="str">
        <f t="shared" si="179"/>
        <v>VALOR PAGO PARA VIABILIZAR REPASSE DE RECURSOS FEM II-2014 AO MUNICIPIO DE CAMUTANGA/PE.REF. A 3ª PARCELA.PAVIMENTAÇÃO EM PARALELEPIPEDOS GRANITICOS EM DIVERSAS RUAS.CI Nº 67/2017 SEAM.DECRETO N.40.651 DE 24/04/2014 LEI N. 15.270 DE 14/04/2014</v>
      </c>
      <c r="V1231" s="75" t="b">
        <f>A1231='[1]FEM 2'!C1231</f>
        <v>1</v>
      </c>
    </row>
    <row r="1232" spans="1:22" ht="54" customHeight="1" x14ac:dyDescent="0.35">
      <c r="A1232" s="793" t="s">
        <v>9361</v>
      </c>
      <c r="B1232" s="794">
        <v>42871</v>
      </c>
      <c r="C1232" s="795">
        <v>11</v>
      </c>
      <c r="D1232" s="795" t="s">
        <v>1394</v>
      </c>
      <c r="E1232" s="795" t="s">
        <v>9563</v>
      </c>
      <c r="F1232" s="795" t="s">
        <v>6104</v>
      </c>
      <c r="G1232" s="795" t="s">
        <v>9362</v>
      </c>
      <c r="H1232" s="795" t="s">
        <v>1666</v>
      </c>
      <c r="I1232" s="795" t="s">
        <v>996</v>
      </c>
      <c r="J1232" s="795" t="s">
        <v>1667</v>
      </c>
      <c r="K1232" s="796">
        <v>206246.67</v>
      </c>
      <c r="L1232" s="797">
        <v>4</v>
      </c>
      <c r="M1232" s="798" t="s">
        <v>9363</v>
      </c>
      <c r="O1232" s="545" t="s">
        <v>4665</v>
      </c>
      <c r="P1232" s="696">
        <f t="shared" si="175"/>
        <v>206246.67</v>
      </c>
      <c r="Q1232" s="697">
        <f t="shared" si="176"/>
        <v>42871</v>
      </c>
      <c r="R1232" s="698" t="str">
        <f t="shared" si="177"/>
        <v>2017OB000169</v>
      </c>
      <c r="S1232" s="698" t="str">
        <f t="shared" si="178"/>
        <v>2017NE000074</v>
      </c>
      <c r="T1232" s="699" t="str">
        <f t="shared" si="179"/>
        <v>VALOR PAGO PARA VIABILIZAR REPASSE DE RECURSOS FEM II-2014 AO MUNICIPIO DE CONDADO/PE.REF. A 4ª PARCELA.PAVIMENTAÇÃO DE RUAS DO MUNICIPIO.CI Nº 68/2017 SEAM.DECRETO 40.651 DE 24/04/2014 E LEI N. 15.270 DE 14/04/2014</v>
      </c>
      <c r="V1232" s="75" t="b">
        <f>A1232='[1]FEM 2'!C1232</f>
        <v>1</v>
      </c>
    </row>
    <row r="1233" spans="1:22" ht="54" customHeight="1" x14ac:dyDescent="0.35">
      <c r="A1233" s="793" t="s">
        <v>9336</v>
      </c>
      <c r="B1233" s="794">
        <v>42871</v>
      </c>
      <c r="C1233" s="795">
        <v>11</v>
      </c>
      <c r="D1233" s="795" t="s">
        <v>1394</v>
      </c>
      <c r="E1233" s="795" t="s">
        <v>9564</v>
      </c>
      <c r="F1233" s="795" t="s">
        <v>6104</v>
      </c>
      <c r="G1233" s="795" t="s">
        <v>9333</v>
      </c>
      <c r="H1233" s="795" t="s">
        <v>3089</v>
      </c>
      <c r="I1233" s="795" t="s">
        <v>853</v>
      </c>
      <c r="J1233" s="795" t="s">
        <v>3090</v>
      </c>
      <c r="K1233" s="796">
        <v>32095.06</v>
      </c>
      <c r="L1233" s="797">
        <v>3</v>
      </c>
      <c r="M1233" s="798" t="s">
        <v>9335</v>
      </c>
      <c r="O1233" s="545" t="s">
        <v>4665</v>
      </c>
      <c r="P1233" s="696">
        <f t="shared" si="175"/>
        <v>32095.06</v>
      </c>
      <c r="Q1233" s="697">
        <f t="shared" si="176"/>
        <v>42871</v>
      </c>
      <c r="R1233" s="698" t="str">
        <f t="shared" si="177"/>
        <v>2017OB000171</v>
      </c>
      <c r="S1233" s="698" t="str">
        <f t="shared" si="178"/>
        <v>2017NE000075</v>
      </c>
      <c r="T1233" s="699" t="str">
        <f t="shared" si="179"/>
        <v>VALOR PAGO PARA VIABILIZAR REPASSE DE RECURSOS FEM II-2014 AO MUNICIPIO DE ÁGUA PRETA/PE.REF. A 3ª PARCELA.SISTEMA DE ILUMINAÇÃO PÚBLICA EM TRAVESSIA URBANA.CI Nº 69/2017 SEAM.DECRETO N. 40.651 DE 24/04/2014 E LEI N.15.270 DE 14/04/2014</v>
      </c>
      <c r="V1233" s="75" t="b">
        <f>A1233='[1]FEM 2'!C1233</f>
        <v>1</v>
      </c>
    </row>
    <row r="1234" spans="1:22" ht="54" customHeight="1" x14ac:dyDescent="0.35">
      <c r="A1234" s="793" t="s">
        <v>9332</v>
      </c>
      <c r="B1234" s="794">
        <v>42871</v>
      </c>
      <c r="C1234" s="795">
        <v>11</v>
      </c>
      <c r="D1234" s="795" t="s">
        <v>1394</v>
      </c>
      <c r="E1234" s="795" t="s">
        <v>9565</v>
      </c>
      <c r="F1234" s="795" t="s">
        <v>3553</v>
      </c>
      <c r="G1234" s="795" t="s">
        <v>9333</v>
      </c>
      <c r="H1234" s="795" t="s">
        <v>3089</v>
      </c>
      <c r="I1234" s="795" t="s">
        <v>851</v>
      </c>
      <c r="J1234" s="795" t="s">
        <v>3090</v>
      </c>
      <c r="K1234" s="796">
        <v>97175.82</v>
      </c>
      <c r="L1234" s="797">
        <v>3</v>
      </c>
      <c r="M1234" s="798" t="s">
        <v>9334</v>
      </c>
      <c r="O1234" s="545" t="s">
        <v>4665</v>
      </c>
      <c r="P1234" s="696">
        <f t="shared" si="175"/>
        <v>97175.82</v>
      </c>
      <c r="Q1234" s="697">
        <f t="shared" si="176"/>
        <v>42871</v>
      </c>
      <c r="R1234" s="698" t="str">
        <f t="shared" si="177"/>
        <v>2017OB000172</v>
      </c>
      <c r="S1234" s="698" t="str">
        <f t="shared" si="178"/>
        <v>2017NE000075</v>
      </c>
      <c r="T1234" s="699" t="str">
        <f t="shared" si="179"/>
        <v>VALOR PAGO PARA VIABILIZAR REPASSE DE RECURSOS FEM II-2014 AO MUNICIPIO DE ÁGUA PRETA/PE.REF. A 3ª PARCELA.RECUPERAÇÃO DE PAVIMENTAÇÃO EM PARALELEPIPEDOS E DE DRENAGEM EM DIVERSAS RUAS. Nº 69/2017 SEAM.DECRETO N.40.651 DE 24/04/2014 E LEI N. 15.270 DE 14/04/2014</v>
      </c>
      <c r="V1234" s="75" t="b">
        <f>A1234='[1]FEM 2'!C1234</f>
        <v>1</v>
      </c>
    </row>
    <row r="1235" spans="1:22" ht="54" customHeight="1" x14ac:dyDescent="0.35">
      <c r="A1235" s="793" t="s">
        <v>9364</v>
      </c>
      <c r="B1235" s="794">
        <v>42871</v>
      </c>
      <c r="C1235" s="795">
        <v>11</v>
      </c>
      <c r="D1235" s="795" t="s">
        <v>1394</v>
      </c>
      <c r="E1235" s="795" t="s">
        <v>9566</v>
      </c>
      <c r="F1235" s="795" t="s">
        <v>3553</v>
      </c>
      <c r="G1235" s="795" t="s">
        <v>9365</v>
      </c>
      <c r="H1235" s="795" t="s">
        <v>3138</v>
      </c>
      <c r="I1235" s="795" t="s">
        <v>1132</v>
      </c>
      <c r="J1235" s="795" t="s">
        <v>3139</v>
      </c>
      <c r="K1235" s="796">
        <v>134562.12</v>
      </c>
      <c r="L1235" s="797">
        <v>3</v>
      </c>
      <c r="M1235" s="798" t="s">
        <v>9366</v>
      </c>
      <c r="O1235" s="545" t="s">
        <v>4665</v>
      </c>
      <c r="P1235" s="696">
        <f t="shared" si="175"/>
        <v>134562.12</v>
      </c>
      <c r="Q1235" s="697">
        <f t="shared" si="176"/>
        <v>42871</v>
      </c>
      <c r="R1235" s="698" t="str">
        <f t="shared" si="177"/>
        <v>2017OB000174</v>
      </c>
      <c r="S1235" s="698" t="str">
        <f t="shared" si="178"/>
        <v>2017NE000077</v>
      </c>
      <c r="T1235" s="699" t="str">
        <f t="shared" si="179"/>
        <v>VALOR PAGO PARA VIABILIZAR REPASSE DE RECURSOS FEM II-2014 AO MUNICIPIO DE LAGOA DO CARRO/PE CONFORME DECRETO Nº 40.651 DE 24/04/2014 E LEI Nº 15.270 DE 14/04/2014.REF. A 4ª PARCELA.PAVIMENTAÇÃO EM PARALELEPIPEDOS GRANITICOS,DRENAGEM E SINALIZAÇÃO DE DIVERSAS RUAS.ATRAVÉS DA CI Nº 64/2017.SEAM</v>
      </c>
      <c r="V1235" s="75" t="b">
        <f>A1235='[1]FEM 2'!C1235</f>
        <v>1</v>
      </c>
    </row>
    <row r="1236" spans="1:22" ht="54" customHeight="1" x14ac:dyDescent="0.35">
      <c r="A1236" s="793" t="s">
        <v>9325</v>
      </c>
      <c r="B1236" s="794">
        <v>42871</v>
      </c>
      <c r="C1236" s="795">
        <v>11</v>
      </c>
      <c r="D1236" s="795" t="s">
        <v>1394</v>
      </c>
      <c r="E1236" s="795" t="s">
        <v>9567</v>
      </c>
      <c r="F1236" s="795" t="s">
        <v>3553</v>
      </c>
      <c r="G1236" s="795" t="s">
        <v>9327</v>
      </c>
      <c r="H1236" s="795" t="s">
        <v>1657</v>
      </c>
      <c r="I1236" s="795" t="s">
        <v>939</v>
      </c>
      <c r="J1236" s="795" t="s">
        <v>1658</v>
      </c>
      <c r="K1236" s="796">
        <v>626578.74</v>
      </c>
      <c r="L1236" s="797">
        <v>3</v>
      </c>
      <c r="M1236" s="798" t="s">
        <v>9568</v>
      </c>
      <c r="O1236" s="545" t="s">
        <v>4665</v>
      </c>
      <c r="P1236" s="696">
        <f t="shared" si="175"/>
        <v>626578.74</v>
      </c>
      <c r="Q1236" s="697">
        <f t="shared" si="176"/>
        <v>42871</v>
      </c>
      <c r="R1236" s="698" t="str">
        <f t="shared" si="177"/>
        <v>2017OB000176</v>
      </c>
      <c r="S1236" s="698" t="str">
        <f t="shared" si="178"/>
        <v>2017NE000082</v>
      </c>
      <c r="T1236" s="699" t="str">
        <f t="shared" si="179"/>
        <v>VALOR PAGO PARA VIABILIZAR REPASSE DE RECURSOS FEM II-2014 AO MUNICIPIO DE CABO DE SANTO AGOSTINHOPE CONFORME DECRETO Nº 40.651 DE 24/4/2014 REF. A 3ª PARCELA. PAVIMENTAÇÃO E DRENAGEM DA VIA DE ACESSO A COMUNIDADE DE CEPOVO..ATRAVÉS DA CI Nº 75/2017.SEAM</v>
      </c>
      <c r="V1236" s="75" t="b">
        <f>A1236='[1]FEM 2'!C1236</f>
        <v>1</v>
      </c>
    </row>
    <row r="1237" spans="1:22" ht="54" customHeight="1" x14ac:dyDescent="0.35">
      <c r="A1237" s="793" t="s">
        <v>9484</v>
      </c>
      <c r="B1237" s="794">
        <v>42873</v>
      </c>
      <c r="C1237" s="795">
        <v>11</v>
      </c>
      <c r="D1237" s="795" t="s">
        <v>1394</v>
      </c>
      <c r="E1237" s="795" t="s">
        <v>9569</v>
      </c>
      <c r="F1237" s="795" t="s">
        <v>3675</v>
      </c>
      <c r="G1237" s="795" t="s">
        <v>9482</v>
      </c>
      <c r="H1237" s="795" t="s">
        <v>3011</v>
      </c>
      <c r="I1237" s="795" t="s">
        <v>1296</v>
      </c>
      <c r="J1237" s="795" t="s">
        <v>3012</v>
      </c>
      <c r="K1237" s="796">
        <v>249099.12</v>
      </c>
      <c r="L1237" s="797">
        <v>2</v>
      </c>
      <c r="M1237" s="798" t="s">
        <v>9485</v>
      </c>
      <c r="O1237" s="545" t="s">
        <v>4665</v>
      </c>
      <c r="P1237" s="696">
        <f t="shared" si="175"/>
        <v>249099.12</v>
      </c>
      <c r="Q1237" s="697">
        <f t="shared" si="176"/>
        <v>42873</v>
      </c>
      <c r="R1237" s="698" t="str">
        <f t="shared" si="177"/>
        <v>2017OB000182</v>
      </c>
      <c r="S1237" s="698" t="str">
        <f t="shared" si="178"/>
        <v>2017NE000090</v>
      </c>
      <c r="T1237" s="699" t="str">
        <f t="shared" si="179"/>
        <v>VALOR PAGO PARA VIABILIZAR REPASSE DE RECURSOS FEM II-2014 AO MUNICIPIO DE SÃO JOSÉ DA COROA GRANDE/PE REF.A 2ª PARCELA.SERVIÇOS DE PAVIMENTAÇÃO EM DIVERSAS RUAS DO MUNICIPIO..DECRETO Nº 40.651 DE 24/04/2014 E LEI Nº 15.270 DE 14/04/2014. CI Nº 106/2017 SEAM.</v>
      </c>
      <c r="V1237" s="75" t="b">
        <f>A1237='[1]FEM 2'!C1237</f>
        <v>1</v>
      </c>
    </row>
    <row r="1238" spans="1:22" ht="54" customHeight="1" x14ac:dyDescent="0.35">
      <c r="A1238" s="793" t="s">
        <v>9438</v>
      </c>
      <c r="B1238" s="794">
        <v>42881</v>
      </c>
      <c r="C1238" s="795">
        <v>12</v>
      </c>
      <c r="D1238" s="795" t="s">
        <v>1394</v>
      </c>
      <c r="E1238" s="795" t="s">
        <v>9570</v>
      </c>
      <c r="F1238" s="795" t="s">
        <v>3737</v>
      </c>
      <c r="G1238" s="795" t="s">
        <v>9439</v>
      </c>
      <c r="H1238" s="795" t="s">
        <v>2162</v>
      </c>
      <c r="I1238" s="795" t="s">
        <v>1215</v>
      </c>
      <c r="J1238" s="795" t="s">
        <v>2163</v>
      </c>
      <c r="K1238" s="796">
        <v>76133.350000000006</v>
      </c>
      <c r="L1238" s="797">
        <v>3</v>
      </c>
      <c r="M1238" s="798" t="s">
        <v>9571</v>
      </c>
      <c r="O1238" s="545" t="s">
        <v>4665</v>
      </c>
      <c r="P1238" s="696">
        <f t="shared" si="175"/>
        <v>76133.350000000006</v>
      </c>
      <c r="Q1238" s="697">
        <f t="shared" si="176"/>
        <v>42881</v>
      </c>
      <c r="R1238" s="698" t="str">
        <f t="shared" si="177"/>
        <v>2017OB000188</v>
      </c>
      <c r="S1238" s="698" t="str">
        <f t="shared" si="178"/>
        <v>2017NE000094</v>
      </c>
      <c r="T1238" s="699" t="str">
        <f t="shared" si="179"/>
        <v>VALOR PAGO PARA VIABILIZAR REPASSE DE RECURSOS FEM-II 2014 AO MUNICIPIO DE PESQUEIRA/PE REF.A 3ª PARCELA PAVIMENTAÇÃO DOS DISTRITOS.CI Nº 87/2017 SEAM FINANCEIRO..</v>
      </c>
      <c r="V1238" s="75" t="b">
        <f>A1238='[1]FEM 2'!C1238</f>
        <v>1</v>
      </c>
    </row>
    <row r="1239" spans="1:22" ht="54" customHeight="1" x14ac:dyDescent="0.35">
      <c r="A1239" s="793" t="s">
        <v>9443</v>
      </c>
      <c r="B1239" s="794">
        <v>42881</v>
      </c>
      <c r="C1239" s="795">
        <v>11</v>
      </c>
      <c r="D1239" s="795" t="s">
        <v>1394</v>
      </c>
      <c r="E1239" s="795" t="s">
        <v>9572</v>
      </c>
      <c r="F1239" s="795" t="s">
        <v>3737</v>
      </c>
      <c r="G1239" s="795" t="s">
        <v>9442</v>
      </c>
      <c r="H1239" s="795" t="s">
        <v>2615</v>
      </c>
      <c r="I1239" s="795" t="s">
        <v>1247</v>
      </c>
      <c r="J1239" s="795" t="s">
        <v>2616</v>
      </c>
      <c r="K1239" s="796">
        <v>8756.65</v>
      </c>
      <c r="L1239" s="797">
        <v>3</v>
      </c>
      <c r="M1239" s="798" t="s">
        <v>9441</v>
      </c>
      <c r="O1239" s="545" t="s">
        <v>4665</v>
      </c>
      <c r="P1239" s="696">
        <f t="shared" si="175"/>
        <v>8756.65</v>
      </c>
      <c r="Q1239" s="697">
        <f t="shared" si="176"/>
        <v>42881</v>
      </c>
      <c r="R1239" s="698" t="str">
        <f t="shared" si="177"/>
        <v>2017OB000191</v>
      </c>
      <c r="S1239" s="698" t="str">
        <f t="shared" si="178"/>
        <v>2017NE000091</v>
      </c>
      <c r="T1239" s="699" t="str">
        <f t="shared" si="179"/>
        <v>VALOR PAGO PARA VIABILIZAR REPASSE DE RECURSOS FEM-II 2014 AO MUNICIPIO DE SAIRÉ/PE REF.A 3ª PARCELA.PAVIMENTAÇÃO EM PARALELEPIPEDOS E CONSTRUÇÃO DE PASSAGEM MOLHADA NO ACESSO AO LOTEAMENTO ASA BRANCA.CONFORNE CI Nº 100/2017 SEAM FINANCEIRO.</v>
      </c>
      <c r="V1239" s="75" t="b">
        <f>A1239='[1]FEM 2'!C1239</f>
        <v>1</v>
      </c>
    </row>
    <row r="1240" spans="1:22" ht="54" customHeight="1" x14ac:dyDescent="0.35">
      <c r="A1240" s="793" t="s">
        <v>9450</v>
      </c>
      <c r="B1240" s="794">
        <v>42881</v>
      </c>
      <c r="C1240" s="795">
        <v>11</v>
      </c>
      <c r="D1240" s="795" t="s">
        <v>1394</v>
      </c>
      <c r="E1240" s="795" t="s">
        <v>9573</v>
      </c>
      <c r="F1240" s="795" t="s">
        <v>3737</v>
      </c>
      <c r="G1240" s="795" t="s">
        <v>9442</v>
      </c>
      <c r="H1240" s="795" t="s">
        <v>2615</v>
      </c>
      <c r="I1240" s="795" t="s">
        <v>1247</v>
      </c>
      <c r="J1240" s="795" t="s">
        <v>2616</v>
      </c>
      <c r="K1240" s="796">
        <v>13407.42</v>
      </c>
      <c r="L1240" s="797">
        <v>4</v>
      </c>
      <c r="M1240" s="798" t="s">
        <v>9449</v>
      </c>
      <c r="O1240" s="545" t="s">
        <v>4665</v>
      </c>
      <c r="P1240" s="696">
        <f t="shared" si="175"/>
        <v>13407.42</v>
      </c>
      <c r="Q1240" s="697">
        <f t="shared" si="176"/>
        <v>42881</v>
      </c>
      <c r="R1240" s="698" t="str">
        <f t="shared" si="177"/>
        <v>2017OB000192</v>
      </c>
      <c r="S1240" s="698" t="str">
        <f t="shared" si="178"/>
        <v>2017NE000091</v>
      </c>
      <c r="T1240" s="699" t="str">
        <f t="shared" si="179"/>
        <v>VALOR PAGO PARA VIABILIZAR REPASSE DE RECURSOS FEM-II 2014 AO MUNICIPIO DE SAIRÉ/PE REF.A 4ª PARCELA.PAVIMENTAÇÃO EM PARALELEPIPEDOS E CONSTRUÇÃO DE PASSAGEM MOLHADA NO ACESSO AO LOTEAMENTO ASA BRANCA.CONFORNE CI Nº 100/2017 SEAM FINANCEIRO.</v>
      </c>
      <c r="V1240" s="75" t="b">
        <f>A1240='[1]FEM 2'!C1240</f>
        <v>1</v>
      </c>
    </row>
    <row r="1241" spans="1:22" ht="54" customHeight="1" x14ac:dyDescent="0.35">
      <c r="A1241" s="793" t="s">
        <v>9574</v>
      </c>
      <c r="B1241" s="794">
        <v>42886</v>
      </c>
      <c r="C1241" s="795">
        <v>11</v>
      </c>
      <c r="D1241" s="795" t="s">
        <v>1394</v>
      </c>
      <c r="E1241" s="795" t="s">
        <v>9575</v>
      </c>
      <c r="F1241" s="795" t="s">
        <v>3798</v>
      </c>
      <c r="G1241" s="795" t="s">
        <v>9576</v>
      </c>
      <c r="H1241" s="795" t="s">
        <v>3011</v>
      </c>
      <c r="I1241" s="795" t="s">
        <v>1295</v>
      </c>
      <c r="J1241" s="795" t="s">
        <v>3012</v>
      </c>
      <c r="K1241" s="796">
        <v>22598.83</v>
      </c>
      <c r="L1241" s="797">
        <v>2</v>
      </c>
      <c r="M1241" s="798" t="s">
        <v>9577</v>
      </c>
      <c r="O1241" s="545" t="s">
        <v>4665</v>
      </c>
      <c r="P1241" s="696">
        <f t="shared" si="175"/>
        <v>22598.83</v>
      </c>
      <c r="Q1241" s="697">
        <f t="shared" si="176"/>
        <v>42886</v>
      </c>
      <c r="R1241" s="698" t="str">
        <f t="shared" si="177"/>
        <v>2017OB000201</v>
      </c>
      <c r="S1241" s="698" t="str">
        <f t="shared" si="178"/>
        <v>2017NE000103</v>
      </c>
      <c r="T1241" s="699" t="str">
        <f t="shared" si="179"/>
        <v>VALOR PAGO PARA VIABILIZAR REPASSE DE RECURSOS FEM-II 2014 AO MUNICIPIO DE SÃO JOSÉ DA COROA GRANDE/PE.REF.CONFORME CI Nº 106/2017.SEAM REF.A 2ª PARCELA.CONSTRUÇÃO DE UM PORTAL DE ENTRADA NA CIDADE.</v>
      </c>
      <c r="V1241" s="75" t="b">
        <f>A1241='[1]FEM 2'!C1241</f>
        <v>1</v>
      </c>
    </row>
    <row r="1242" spans="1:22" ht="54" customHeight="1" x14ac:dyDescent="0.35">
      <c r="A1242" s="793" t="s">
        <v>9578</v>
      </c>
      <c r="B1242" s="794">
        <v>42886</v>
      </c>
      <c r="C1242" s="795">
        <v>11</v>
      </c>
      <c r="D1242" s="795" t="s">
        <v>1394</v>
      </c>
      <c r="E1242" s="795" t="s">
        <v>9579</v>
      </c>
      <c r="F1242" s="795" t="s">
        <v>3798</v>
      </c>
      <c r="G1242" s="795" t="s">
        <v>9576</v>
      </c>
      <c r="H1242" s="795" t="s">
        <v>3011</v>
      </c>
      <c r="I1242" s="795" t="s">
        <v>1296</v>
      </c>
      <c r="J1242" s="795" t="s">
        <v>3012</v>
      </c>
      <c r="K1242" s="796">
        <v>249099.12</v>
      </c>
      <c r="L1242" s="797">
        <v>2</v>
      </c>
      <c r="M1242" s="798" t="s">
        <v>9580</v>
      </c>
      <c r="O1242" s="545" t="s">
        <v>4665</v>
      </c>
      <c r="P1242" s="696">
        <f t="shared" si="175"/>
        <v>249099.12</v>
      </c>
      <c r="Q1242" s="697">
        <f t="shared" si="176"/>
        <v>42886</v>
      </c>
      <c r="R1242" s="698" t="str">
        <f t="shared" si="177"/>
        <v>2017OB000202</v>
      </c>
      <c r="S1242" s="698" t="str">
        <f t="shared" si="178"/>
        <v>2017NE000103</v>
      </c>
      <c r="T1242" s="699" t="str">
        <f t="shared" si="179"/>
        <v>VALOR PAGO PARA VIABILIZAR REPASSE DE RECURSOS FEM-II 2014 AO MUNICIPIO DE SÃO JOSÉ DA COROA GRANDE/PE.REF.CONFORME CI Nº 106/2017.SEAM REF.A 2ª PARCELA.SERVIÇOS DE PAVIMENTAÇÃO EM DIVERSAS DO MUNICIPIO..</v>
      </c>
      <c r="V1242" s="75" t="b">
        <f>A1242='[1]FEM 2'!C1242</f>
        <v>1</v>
      </c>
    </row>
    <row r="1243" spans="1:22" ht="54" customHeight="1" x14ac:dyDescent="0.35">
      <c r="A1243" s="793" t="s">
        <v>9490</v>
      </c>
      <c r="B1243" s="794">
        <v>42886</v>
      </c>
      <c r="C1243" s="795">
        <v>12</v>
      </c>
      <c r="D1243" s="795" t="s">
        <v>1394</v>
      </c>
      <c r="E1243" s="795" t="s">
        <v>9581</v>
      </c>
      <c r="F1243" s="795" t="s">
        <v>3798</v>
      </c>
      <c r="G1243" s="795" t="s">
        <v>9489</v>
      </c>
      <c r="H1243" s="795" t="s">
        <v>1453</v>
      </c>
      <c r="I1243" s="795" t="s">
        <v>9582</v>
      </c>
      <c r="J1243" s="795" t="s">
        <v>1454</v>
      </c>
      <c r="K1243" s="796">
        <v>196224.19</v>
      </c>
      <c r="L1243" s="797">
        <v>4</v>
      </c>
      <c r="M1243" s="798" t="s">
        <v>9488</v>
      </c>
      <c r="O1243" s="545" t="s">
        <v>4665</v>
      </c>
      <c r="P1243" s="696">
        <f t="shared" si="175"/>
        <v>196224.19</v>
      </c>
      <c r="Q1243" s="697">
        <f t="shared" si="176"/>
        <v>42886</v>
      </c>
      <c r="R1243" s="698" t="str">
        <f t="shared" si="177"/>
        <v>2017OB000203</v>
      </c>
      <c r="S1243" s="698" t="str">
        <f t="shared" si="178"/>
        <v>2017NE000078</v>
      </c>
      <c r="T1243" s="699" t="str">
        <f t="shared" si="179"/>
        <v>VALOR PAGO PARA VIABILIZAR REPASSE DE RECURSOS FEM II-2014 AO MUNICIPIO DE BARREIROS/PE.REF. A 4ª PARCELA.PAVIMENTAÇÃO EM PARALELEPIPEDOS EM DIVERSASRUAS DO MUNICIPIO (31 RUAS)..CI Nº 72/2017 SEAM</v>
      </c>
      <c r="V1243" s="75" t="b">
        <f>A1243='[1]FEM 2'!C1243</f>
        <v>1</v>
      </c>
    </row>
    <row r="1244" spans="1:22" ht="54" customHeight="1" x14ac:dyDescent="0.35">
      <c r="A1244" s="815" t="s">
        <v>9719</v>
      </c>
      <c r="B1244" s="816">
        <v>42915</v>
      </c>
      <c r="C1244" s="813">
        <v>11</v>
      </c>
      <c r="D1244" s="813" t="s">
        <v>1394</v>
      </c>
      <c r="E1244" s="813" t="s">
        <v>9731</v>
      </c>
      <c r="F1244" s="813" t="s">
        <v>3880</v>
      </c>
      <c r="G1244" s="813" t="s">
        <v>9718</v>
      </c>
      <c r="H1244" s="813" t="s">
        <v>1797</v>
      </c>
      <c r="I1244" s="813" t="s">
        <v>865</v>
      </c>
      <c r="J1244" s="813" t="s">
        <v>1798</v>
      </c>
      <c r="K1244" s="817">
        <v>41128.19</v>
      </c>
      <c r="L1244" s="817" t="s">
        <v>9732</v>
      </c>
      <c r="M1244" s="813" t="s">
        <v>9717</v>
      </c>
      <c r="O1244" s="545" t="s">
        <v>4665</v>
      </c>
      <c r="P1244" s="696">
        <f t="shared" si="175"/>
        <v>41128.19</v>
      </c>
      <c r="Q1244" s="697">
        <f t="shared" si="176"/>
        <v>42915</v>
      </c>
      <c r="R1244" s="698" t="str">
        <f t="shared" si="177"/>
        <v>2017OB000218</v>
      </c>
      <c r="S1244" s="698" t="str">
        <f t="shared" si="178"/>
        <v>2017NE000093</v>
      </c>
      <c r="T1244" s="699" t="str">
        <f t="shared" si="179"/>
        <v>VALOR PAGO PARA VIABILIZAR REPASSE DE RECURSOS FEM-II 2014 AO MUNICIPIO DE ALTINHO/PE REF.A 4ª PARCELA.IMPLANTAÇÃO E RECAPEAMENTO ASFALTICO DE DIVERSAS RUAS.CI Nº 86/2017 SEAM FINANCEIRO.</v>
      </c>
      <c r="V1244" s="75" t="b">
        <f>A1244='[1]FEM 2'!C1244</f>
        <v>1</v>
      </c>
    </row>
    <row r="1245" spans="1:22" ht="54" customHeight="1" x14ac:dyDescent="0.35">
      <c r="A1245" s="815" t="s">
        <v>9733</v>
      </c>
      <c r="B1245" s="816">
        <v>42915</v>
      </c>
      <c r="C1245" s="813">
        <v>11</v>
      </c>
      <c r="D1245" s="813" t="s">
        <v>1394</v>
      </c>
      <c r="E1245" s="813" t="s">
        <v>9734</v>
      </c>
      <c r="F1245" s="813" t="s">
        <v>3880</v>
      </c>
      <c r="G1245" s="813" t="s">
        <v>9735</v>
      </c>
      <c r="H1245" s="813" t="s">
        <v>2469</v>
      </c>
      <c r="I1245" s="813" t="s">
        <v>1063</v>
      </c>
      <c r="J1245" s="813" t="s">
        <v>2470</v>
      </c>
      <c r="K1245" s="817">
        <v>41632.1</v>
      </c>
      <c r="L1245" s="817" t="s">
        <v>9736</v>
      </c>
      <c r="M1245" s="813" t="s">
        <v>9737</v>
      </c>
      <c r="O1245" s="545" t="s">
        <v>4665</v>
      </c>
      <c r="P1245" s="696">
        <f t="shared" si="175"/>
        <v>41632.1</v>
      </c>
      <c r="Q1245" s="697">
        <f t="shared" si="176"/>
        <v>42915</v>
      </c>
      <c r="R1245" s="698" t="str">
        <f t="shared" si="177"/>
        <v>2017OB000219</v>
      </c>
      <c r="S1245" s="698" t="str">
        <f t="shared" si="178"/>
        <v>2017NE000122</v>
      </c>
      <c r="T1245" s="699" t="str">
        <f t="shared" si="179"/>
        <v>VALOR PAGO PARA VIABILIZAR REPASSE DE RECURSOS FEM-II 2014 AO MUNICIPIO DE IBIMIRIM/PE.REF.A 3ª PARCELA.REFORMA EM CASA DE SAÚDE-MARCOS FERREIRA D'AVILA NO BAIRRO CENTRO..CONFORME CI Nº 127/2017 SEAM-FINANCEIRO</v>
      </c>
      <c r="V1245" s="75" t="b">
        <f>A1245='[1]FEM 2'!C1245</f>
        <v>1</v>
      </c>
    </row>
    <row r="1246" spans="1:22" ht="54" customHeight="1" x14ac:dyDescent="0.35">
      <c r="A1246" s="815" t="s">
        <v>9726</v>
      </c>
      <c r="B1246" s="816">
        <v>42915</v>
      </c>
      <c r="C1246" s="813">
        <v>12</v>
      </c>
      <c r="D1246" s="813" t="s">
        <v>1394</v>
      </c>
      <c r="E1246" s="813" t="s">
        <v>9738</v>
      </c>
      <c r="F1246" s="813" t="s">
        <v>3880</v>
      </c>
      <c r="G1246" s="813" t="s">
        <v>9727</v>
      </c>
      <c r="H1246" s="813" t="s">
        <v>2991</v>
      </c>
      <c r="I1246" s="813" t="s">
        <v>1361</v>
      </c>
      <c r="J1246" s="813" t="s">
        <v>2992</v>
      </c>
      <c r="K1246" s="817">
        <v>1824.2</v>
      </c>
      <c r="L1246" s="817" t="s">
        <v>9732</v>
      </c>
      <c r="M1246" s="813" t="s">
        <v>9739</v>
      </c>
      <c r="O1246" s="545" t="s">
        <v>4665</v>
      </c>
      <c r="P1246" s="696">
        <f t="shared" si="175"/>
        <v>1824.2</v>
      </c>
      <c r="Q1246" s="697">
        <f t="shared" si="176"/>
        <v>42915</v>
      </c>
      <c r="R1246" s="698" t="str">
        <f t="shared" si="177"/>
        <v>2017OB000220</v>
      </c>
      <c r="S1246" s="698" t="str">
        <f t="shared" si="178"/>
        <v>2017NE000126</v>
      </c>
      <c r="T1246" s="699" t="str">
        <f t="shared" si="179"/>
        <v>VALOR PAGO PARA VIABILIZAR REPASSE DE RECURSOS FEM II-2014 AO MUNICIPIO DE VERTENTE DO LÉRIO/PE REF.A 4ª PARCELA.PAVIMENTAÇÃO EM PARALELEPIPEDOS GRANITICOS NO SITIO CAJÁ DE MARTINS.CONF.CI Nº 122/2017 SEAM- FINANCEIRO.</v>
      </c>
      <c r="V1246" s="75" t="b">
        <f>A1246='[1]FEM 2'!C1246</f>
        <v>1</v>
      </c>
    </row>
    <row r="1247" spans="1:22" ht="54" customHeight="1" x14ac:dyDescent="0.35">
      <c r="A1247" s="815" t="s">
        <v>9672</v>
      </c>
      <c r="B1247" s="816">
        <v>42935</v>
      </c>
      <c r="C1247" s="813">
        <v>11</v>
      </c>
      <c r="D1247" s="813" t="s">
        <v>1394</v>
      </c>
      <c r="E1247" s="813" t="s">
        <v>9740</v>
      </c>
      <c r="F1247" s="813" t="s">
        <v>9741</v>
      </c>
      <c r="G1247" s="813" t="s">
        <v>9673</v>
      </c>
      <c r="H1247" s="813" t="s">
        <v>1672</v>
      </c>
      <c r="I1247" s="813" t="s">
        <v>941</v>
      </c>
      <c r="J1247" s="813" t="s">
        <v>1673</v>
      </c>
      <c r="K1247" s="817">
        <v>140954.95000000001</v>
      </c>
      <c r="L1247" s="817" t="s">
        <v>9732</v>
      </c>
      <c r="M1247" s="813" t="s">
        <v>9674</v>
      </c>
      <c r="O1247" s="545" t="s">
        <v>4665</v>
      </c>
      <c r="P1247" s="696">
        <f t="shared" si="175"/>
        <v>140954.95000000001</v>
      </c>
      <c r="Q1247" s="697">
        <f t="shared" si="176"/>
        <v>42935</v>
      </c>
      <c r="R1247" s="698" t="str">
        <f t="shared" si="177"/>
        <v>2017OB000229</v>
      </c>
      <c r="S1247" s="698" t="str">
        <f t="shared" si="178"/>
        <v>2017NE000132</v>
      </c>
      <c r="T1247" s="699" t="str">
        <f t="shared" si="179"/>
        <v>VALOR PAGO PARA VIABILIZAR REPASSE DE RECURSOS FEM -II 2014 PARA O MUNICIPIO DE CABROBÓ/PE. REF. 4ª PARCELA.CONSTRUÇÃO DE CALÇAMENTO NAS RUAS. .CI Nº 133/2017 SGTG-FEM</v>
      </c>
      <c r="V1247" s="75" t="b">
        <f>A1247='[1]FEM 2'!C1247</f>
        <v>1</v>
      </c>
    </row>
    <row r="1248" spans="1:22" ht="54" customHeight="1" x14ac:dyDescent="0.35">
      <c r="A1248" s="815" t="s">
        <v>9675</v>
      </c>
      <c r="B1248" s="816">
        <v>42935</v>
      </c>
      <c r="C1248" s="813">
        <v>12</v>
      </c>
      <c r="D1248" s="813" t="s">
        <v>1394</v>
      </c>
      <c r="E1248" s="813" t="s">
        <v>9742</v>
      </c>
      <c r="F1248" s="813" t="s">
        <v>9741</v>
      </c>
      <c r="G1248" s="813" t="s">
        <v>9676</v>
      </c>
      <c r="H1248" s="813" t="s">
        <v>1964</v>
      </c>
      <c r="I1248" s="813" t="s">
        <v>1137</v>
      </c>
      <c r="J1248" s="813" t="s">
        <v>4114</v>
      </c>
      <c r="K1248" s="817">
        <v>135254.39000000001</v>
      </c>
      <c r="L1248" s="817" t="s">
        <v>9732</v>
      </c>
      <c r="M1248" s="813" t="s">
        <v>9677</v>
      </c>
      <c r="O1248" s="545" t="s">
        <v>4665</v>
      </c>
      <c r="P1248" s="696">
        <f t="shared" si="175"/>
        <v>135254.39000000001</v>
      </c>
      <c r="Q1248" s="697">
        <f t="shared" si="176"/>
        <v>42935</v>
      </c>
      <c r="R1248" s="698" t="str">
        <f t="shared" si="177"/>
        <v>2017OB000230</v>
      </c>
      <c r="S1248" s="698" t="str">
        <f t="shared" si="178"/>
        <v>2017NE000133</v>
      </c>
      <c r="T1248" s="699" t="str">
        <f t="shared" si="179"/>
        <v>VALOR PAGO PARA VIABILIZAR REPASSE DE RECURSOS FEM -II 2014 PARA O MUNICIPIO DE LAGOA GRANDE/PE. REF. 4ª PARCELA.PAVIMENTAÇÃO EM PARALELEPIPEDOS GRANITICOS EM RUA DO BAIRRO VERMELHOS...CI Nº 132/2017 SGTG-FEM</v>
      </c>
      <c r="V1248" s="75" t="b">
        <f>A1248='[1]FEM 2'!C1248</f>
        <v>1</v>
      </c>
    </row>
    <row r="1249" spans="1:22" ht="54" customHeight="1" x14ac:dyDescent="0.35">
      <c r="A1249" s="815" t="s">
        <v>9678</v>
      </c>
      <c r="B1249" s="816">
        <v>42935</v>
      </c>
      <c r="C1249" s="813">
        <v>11</v>
      </c>
      <c r="D1249" s="813" t="s">
        <v>1394</v>
      </c>
      <c r="E1249" s="813" t="s">
        <v>9743</v>
      </c>
      <c r="F1249" s="813" t="s">
        <v>9741</v>
      </c>
      <c r="G1249" s="813" t="s">
        <v>9679</v>
      </c>
      <c r="H1249" s="813" t="s">
        <v>1745</v>
      </c>
      <c r="I1249" s="813" t="s">
        <v>845</v>
      </c>
      <c r="J1249" s="813" t="s">
        <v>1746</v>
      </c>
      <c r="K1249" s="817">
        <v>181131.97</v>
      </c>
      <c r="L1249" s="817" t="s">
        <v>9736</v>
      </c>
      <c r="M1249" s="813" t="s">
        <v>9680</v>
      </c>
      <c r="O1249" s="545" t="s">
        <v>4665</v>
      </c>
      <c r="P1249" s="696">
        <f t="shared" si="175"/>
        <v>181131.97</v>
      </c>
      <c r="Q1249" s="697">
        <f t="shared" si="176"/>
        <v>42935</v>
      </c>
      <c r="R1249" s="698" t="str">
        <f t="shared" si="177"/>
        <v>2017OB000232</v>
      </c>
      <c r="S1249" s="698" t="str">
        <f t="shared" si="178"/>
        <v>2017NE000143</v>
      </c>
      <c r="T1249" s="699" t="str">
        <f t="shared" si="179"/>
        <v>VALOR PARA VIABILIZAR REPASSE DE RECURSOS FEM II-2014 AO MUNICIPIO DE AFRÂNIO/PE.REF. A 3ª PARCELA PARA PAVIMENTAÇÃO DE RUAS NA SEDE. CI Nº 130/2017 SEAM</v>
      </c>
      <c r="V1249" s="75" t="b">
        <f>A1249='[1]FEM 2'!C1249</f>
        <v>1</v>
      </c>
    </row>
    <row r="1250" spans="1:22" ht="54" customHeight="1" x14ac:dyDescent="0.35">
      <c r="A1250" s="815" t="s">
        <v>9681</v>
      </c>
      <c r="B1250" s="816">
        <v>42935</v>
      </c>
      <c r="C1250" s="813">
        <v>11</v>
      </c>
      <c r="D1250" s="813" t="s">
        <v>1394</v>
      </c>
      <c r="E1250" s="813" t="s">
        <v>9744</v>
      </c>
      <c r="F1250" s="813" t="s">
        <v>9741</v>
      </c>
      <c r="G1250" s="813" t="s">
        <v>9682</v>
      </c>
      <c r="H1250" s="813" t="s">
        <v>1891</v>
      </c>
      <c r="I1250" s="813" t="s">
        <v>1011</v>
      </c>
      <c r="J1250" s="813" t="s">
        <v>1892</v>
      </c>
      <c r="K1250" s="817">
        <v>181095.64</v>
      </c>
      <c r="L1250" s="817" t="s">
        <v>9732</v>
      </c>
      <c r="M1250" s="813" t="s">
        <v>9683</v>
      </c>
      <c r="O1250" s="545" t="s">
        <v>4665</v>
      </c>
      <c r="P1250" s="696">
        <f t="shared" si="175"/>
        <v>181095.64</v>
      </c>
      <c r="Q1250" s="697">
        <f t="shared" si="176"/>
        <v>42935</v>
      </c>
      <c r="R1250" s="698" t="str">
        <f t="shared" si="177"/>
        <v>2017OB000233</v>
      </c>
      <c r="S1250" s="698" t="str">
        <f t="shared" si="178"/>
        <v>2017NE000142</v>
      </c>
      <c r="T1250" s="699" t="str">
        <f t="shared" si="179"/>
        <v>VALOR PARA VIABILIZAR REPASSE DE RECURSOS FEM II-2014 AO MUNICIPIO DE DORMENTES/PE.REF. A 4ª PARCELA PARA PAVIMENTAÇÃO ASFÁLTICA EM CBUQ E EM PARALELEPÍPEDOS GRANÍTICOS EM DIVERSAS RUAS. CI Nº 131/2017 SEAM</v>
      </c>
      <c r="V1250" s="75" t="b">
        <f>A1250='[1]FEM 2'!C1250</f>
        <v>1</v>
      </c>
    </row>
    <row r="1251" spans="1:22" ht="54" customHeight="1" x14ac:dyDescent="0.35">
      <c r="A1251" s="815" t="s">
        <v>9684</v>
      </c>
      <c r="B1251" s="816">
        <v>42940</v>
      </c>
      <c r="C1251" s="813">
        <v>12</v>
      </c>
      <c r="D1251" s="813" t="s">
        <v>1394</v>
      </c>
      <c r="E1251" s="813" t="s">
        <v>9745</v>
      </c>
      <c r="F1251" s="813" t="s">
        <v>3903</v>
      </c>
      <c r="G1251" s="813" t="s">
        <v>9685</v>
      </c>
      <c r="H1251" s="813" t="s">
        <v>2496</v>
      </c>
      <c r="I1251" s="813" t="s">
        <v>3909</v>
      </c>
      <c r="J1251" s="813" t="s">
        <v>2497</v>
      </c>
      <c r="K1251" s="817">
        <v>22595.22</v>
      </c>
      <c r="L1251" s="817" t="s">
        <v>9732</v>
      </c>
      <c r="M1251" s="813" t="s">
        <v>9686</v>
      </c>
      <c r="O1251" s="545" t="s">
        <v>4665</v>
      </c>
      <c r="P1251" s="696">
        <f t="shared" si="175"/>
        <v>22595.22</v>
      </c>
      <c r="Q1251" s="697">
        <f t="shared" si="176"/>
        <v>42940</v>
      </c>
      <c r="R1251" s="698" t="str">
        <f t="shared" si="177"/>
        <v>2017OB000235</v>
      </c>
      <c r="S1251" s="698" t="str">
        <f t="shared" si="178"/>
        <v>2017NE000145</v>
      </c>
      <c r="T1251" s="699" t="str">
        <f t="shared" si="179"/>
        <v>VALOR PARA VIABILIZAR REPASSE DE RECURSOS FEM II-2014 AO MUNICIPIO DE SANTA MARIA DA BOA VISTA/PE.REF. A 4ª PARCELA PARA RECUPERAÇÃO DE PRÉDIO PARA INSTALAÇÃO DA UNIDADE DO SAMU. CI Nº 134/2017 SEAM</v>
      </c>
      <c r="V1251" s="75" t="b">
        <f>A1251='[1]FEM 2'!C1251</f>
        <v>1</v>
      </c>
    </row>
    <row r="1252" spans="1:22" ht="54" customHeight="1" x14ac:dyDescent="0.35">
      <c r="A1252" s="815" t="s">
        <v>9687</v>
      </c>
      <c r="B1252" s="816">
        <v>42940</v>
      </c>
      <c r="C1252" s="813">
        <v>12</v>
      </c>
      <c r="D1252" s="813" t="s">
        <v>1394</v>
      </c>
      <c r="E1252" s="813" t="s">
        <v>9746</v>
      </c>
      <c r="F1252" s="813" t="s">
        <v>3903</v>
      </c>
      <c r="G1252" s="813" t="s">
        <v>9685</v>
      </c>
      <c r="H1252" s="813" t="s">
        <v>2496</v>
      </c>
      <c r="I1252" s="813" t="s">
        <v>8165</v>
      </c>
      <c r="J1252" s="813" t="s">
        <v>2497</v>
      </c>
      <c r="K1252" s="817">
        <v>100112.95</v>
      </c>
      <c r="L1252" s="817" t="s">
        <v>9732</v>
      </c>
      <c r="M1252" s="813" t="s">
        <v>9688</v>
      </c>
      <c r="O1252" s="545" t="s">
        <v>4665</v>
      </c>
      <c r="P1252" s="696">
        <f t="shared" si="175"/>
        <v>100112.95</v>
      </c>
      <c r="Q1252" s="697">
        <f t="shared" si="176"/>
        <v>42940</v>
      </c>
      <c r="R1252" s="698" t="str">
        <f t="shared" si="177"/>
        <v>2017OB000236</v>
      </c>
      <c r="S1252" s="698" t="str">
        <f t="shared" si="178"/>
        <v>2017NE000145</v>
      </c>
      <c r="T1252" s="699" t="str">
        <f t="shared" si="179"/>
        <v>VALOR PARA VIABILIZAR REPASSE DE RECURSOS FEM II-2014 AO MUNICIPIO DE SANTA MARIA DA BOA VISTA/PE.REF. A 4ª PARCELA PARA REDE DE ABASTECIMENTO DE ÁGUA. CI Nº 134/2017 SEAM</v>
      </c>
      <c r="V1252" s="75" t="b">
        <f>A1252='[1]FEM 2'!C1252</f>
        <v>1</v>
      </c>
    </row>
    <row r="1253" spans="1:22" ht="54" customHeight="1" x14ac:dyDescent="0.35">
      <c r="A1253" s="815" t="s">
        <v>9721</v>
      </c>
      <c r="B1253" s="816">
        <v>42940</v>
      </c>
      <c r="C1253" s="813">
        <v>11</v>
      </c>
      <c r="D1253" s="813" t="s">
        <v>1394</v>
      </c>
      <c r="E1253" s="813" t="s">
        <v>9747</v>
      </c>
      <c r="F1253" s="813" t="s">
        <v>3903</v>
      </c>
      <c r="G1253" s="813" t="s">
        <v>9722</v>
      </c>
      <c r="H1253" s="813" t="s">
        <v>1510</v>
      </c>
      <c r="I1253" s="813" t="s">
        <v>957</v>
      </c>
      <c r="J1253" s="813" t="s">
        <v>1511</v>
      </c>
      <c r="K1253" s="817">
        <v>30076.23</v>
      </c>
      <c r="L1253" s="817" t="s">
        <v>9732</v>
      </c>
      <c r="M1253" s="813" t="s">
        <v>9720</v>
      </c>
      <c r="O1253" s="545" t="s">
        <v>4665</v>
      </c>
      <c r="P1253" s="696">
        <f t="shared" si="175"/>
        <v>30076.23</v>
      </c>
      <c r="Q1253" s="697">
        <f t="shared" si="176"/>
        <v>42940</v>
      </c>
      <c r="R1253" s="698" t="str">
        <f t="shared" si="177"/>
        <v>2017OB000238</v>
      </c>
      <c r="S1253" s="698" t="str">
        <f t="shared" si="178"/>
        <v>2017NE000092</v>
      </c>
      <c r="T1253" s="699" t="str">
        <f t="shared" si="179"/>
        <v>VALOR PAGO PARA VIABILIZAR REPASSE DE RECURSOS FEM-II 2014 AO MUNICIPIO DE CAMOCIM DE SÃO FELIX/PE REF.A 4ª PARCELA.AMPLIAÇÃO DE SISTEMA DE ESGOTO SANITÁRIO.CONFORME CI Nº 85/2017 SEAM FINANCEIRO.</v>
      </c>
      <c r="V1253" s="75" t="b">
        <f>A1253='[1]FEM 2'!C1253</f>
        <v>1</v>
      </c>
    </row>
    <row r="1254" spans="1:22" ht="54" customHeight="1" x14ac:dyDescent="0.35">
      <c r="A1254" s="366" t="s">
        <v>9827</v>
      </c>
      <c r="B1254" s="367">
        <v>42958</v>
      </c>
      <c r="C1254" s="366">
        <v>12</v>
      </c>
      <c r="D1254" s="366" t="s">
        <v>1394</v>
      </c>
      <c r="E1254" s="366" t="s">
        <v>9828</v>
      </c>
      <c r="F1254" s="366" t="s">
        <v>3913</v>
      </c>
      <c r="G1254" s="366" t="s">
        <v>2982</v>
      </c>
      <c r="H1254" s="366" t="s">
        <v>1371</v>
      </c>
      <c r="I1254" s="366" t="s">
        <v>9829</v>
      </c>
      <c r="J1254" s="828" t="s">
        <v>2983</v>
      </c>
      <c r="K1254" s="368">
        <v>108397.34</v>
      </c>
      <c r="L1254" s="368" t="s">
        <v>9732</v>
      </c>
      <c r="M1254" s="366" t="s">
        <v>9830</v>
      </c>
      <c r="O1254" s="545" t="s">
        <v>4665</v>
      </c>
      <c r="P1254" s="696">
        <f t="shared" ref="P1254:P1266" si="180">K1254</f>
        <v>108397.34</v>
      </c>
      <c r="Q1254" s="697">
        <f t="shared" ref="Q1254:Q1266" si="181">B1254</f>
        <v>42958</v>
      </c>
      <c r="R1254" s="698" t="str">
        <f t="shared" ref="R1254:R1266" si="182">A1254</f>
        <v>2017OB000243</v>
      </c>
      <c r="S1254" s="698" t="str">
        <f t="shared" ref="S1254:S1266" si="183">G1254</f>
        <v>17.952.596/0001-22</v>
      </c>
      <c r="T1254" s="699" t="str">
        <f t="shared" ref="T1254:T1266" si="184">M1254</f>
        <v>VALOR PAGO PARA VIABILIZAR REPASSE DE RECURSOS FEM II-2014 AO MUNICIPIO DE VITORIA DE SANTO ANTÃO/PE,REF.A 4ª PARCELA.PAVIMENTAÇÃO E QUALIFICAÇÃO DAS VIAS URBANAS.CONFORME LEI Nº 15.270 DE 14/04/2014.CONFORME CI Nº 157/2017 SGTG-FEM</v>
      </c>
      <c r="V1254" s="75" t="b">
        <f>A1254='[1]FEM 2'!C1254</f>
        <v>1</v>
      </c>
    </row>
    <row r="1255" spans="1:22" ht="54" customHeight="1" x14ac:dyDescent="0.35">
      <c r="A1255" s="366" t="s">
        <v>9831</v>
      </c>
      <c r="B1255" s="367">
        <v>42961</v>
      </c>
      <c r="C1255" s="366">
        <v>12</v>
      </c>
      <c r="D1255" s="366" t="s">
        <v>1394</v>
      </c>
      <c r="E1255" s="366" t="s">
        <v>9832</v>
      </c>
      <c r="F1255" s="366" t="s">
        <v>3926</v>
      </c>
      <c r="G1255" s="366" t="s">
        <v>2162</v>
      </c>
      <c r="H1255" s="366" t="s">
        <v>1214</v>
      </c>
      <c r="I1255" s="366" t="s">
        <v>9439</v>
      </c>
      <c r="J1255" s="366" t="s">
        <v>2163</v>
      </c>
      <c r="K1255" s="368">
        <v>62066.14</v>
      </c>
      <c r="L1255" s="368" t="s">
        <v>9736</v>
      </c>
      <c r="M1255" s="366" t="s">
        <v>9833</v>
      </c>
      <c r="O1255" s="545" t="s">
        <v>4665</v>
      </c>
      <c r="P1255" s="696">
        <f t="shared" si="180"/>
        <v>62066.14</v>
      </c>
      <c r="Q1255" s="697">
        <f t="shared" si="181"/>
        <v>42961</v>
      </c>
      <c r="R1255" s="698" t="str">
        <f t="shared" si="182"/>
        <v>2017OB000250</v>
      </c>
      <c r="S1255" s="698" t="str">
        <f t="shared" si="183"/>
        <v>18.000.603/0001-59</v>
      </c>
      <c r="T1255" s="699" t="str">
        <f t="shared" si="184"/>
        <v>VALOR LIQUIDADO PARA VIABILIZAR REPASSE DE RECURSOS FEM-II 2014 AO MUNICIPIO DE PESQUEIRA/PE REF.A 3ª PARCELA LIMPEZA DE LEITOS E AMPLIAÇÃO DE PEQUENAS BARRAGENS DA ZONA RURAL DO MUNICIPIO.CI Nº 87/2017 SEAM FINANCEIRO..</v>
      </c>
      <c r="V1255" s="75" t="b">
        <f>A1255='[1]FEM 2'!C1255</f>
        <v>1</v>
      </c>
    </row>
    <row r="1256" spans="1:22" ht="54" customHeight="1" x14ac:dyDescent="0.35">
      <c r="A1256" s="366" t="s">
        <v>9834</v>
      </c>
      <c r="B1256" s="367">
        <v>42961</v>
      </c>
      <c r="C1256" s="366">
        <v>12</v>
      </c>
      <c r="D1256" s="366" t="s">
        <v>1394</v>
      </c>
      <c r="E1256" s="366" t="s">
        <v>9835</v>
      </c>
      <c r="F1256" s="366" t="s">
        <v>3926</v>
      </c>
      <c r="G1256" s="366" t="s">
        <v>2162</v>
      </c>
      <c r="H1256" s="366" t="s">
        <v>1216</v>
      </c>
      <c r="I1256" s="366" t="s">
        <v>9439</v>
      </c>
      <c r="J1256" s="366" t="s">
        <v>2163</v>
      </c>
      <c r="K1256" s="368">
        <v>98804.34</v>
      </c>
      <c r="L1256" s="368" t="s">
        <v>9736</v>
      </c>
      <c r="M1256" s="366" t="s">
        <v>9836</v>
      </c>
      <c r="O1256" s="545" t="s">
        <v>4665</v>
      </c>
      <c r="P1256" s="696">
        <f t="shared" si="180"/>
        <v>98804.34</v>
      </c>
      <c r="Q1256" s="697">
        <f t="shared" si="181"/>
        <v>42961</v>
      </c>
      <c r="R1256" s="698" t="str">
        <f t="shared" si="182"/>
        <v>2017OB000251</v>
      </c>
      <c r="S1256" s="698" t="str">
        <f t="shared" si="183"/>
        <v>18.000.603/0001-59</v>
      </c>
      <c r="T1256" s="699" t="str">
        <f t="shared" si="184"/>
        <v>VALOR LIQUIDADO PARA VIABILIZAR REPASSE DE RECURSOS FEM-II 2014 AO MUNICIPIO DE PESQUEIRA/PE REF.A 3ª PARCELA PAVIMENTAÇÃO DE VIAS URBANAS..CI Nº 87/2017 SEAM FINANCEIRO..</v>
      </c>
      <c r="V1256" s="75" t="b">
        <f>A1256='[1]FEM 2'!C1256</f>
        <v>1</v>
      </c>
    </row>
    <row r="1257" spans="1:22" ht="54" customHeight="1" x14ac:dyDescent="0.35">
      <c r="A1257" s="366" t="s">
        <v>9837</v>
      </c>
      <c r="B1257" s="367">
        <v>42961</v>
      </c>
      <c r="C1257" s="366">
        <v>12</v>
      </c>
      <c r="D1257" s="366" t="s">
        <v>1394</v>
      </c>
      <c r="E1257" s="366" t="s">
        <v>9838</v>
      </c>
      <c r="F1257" s="366" t="s">
        <v>3926</v>
      </c>
      <c r="G1257" s="366" t="s">
        <v>1504</v>
      </c>
      <c r="H1257" s="366" t="s">
        <v>910</v>
      </c>
      <c r="I1257" s="366" t="s">
        <v>9839</v>
      </c>
      <c r="J1257" s="366" t="s">
        <v>1505</v>
      </c>
      <c r="K1257" s="368">
        <v>44422.14</v>
      </c>
      <c r="L1257" s="368" t="s">
        <v>9732</v>
      </c>
      <c r="M1257" s="366" t="s">
        <v>9840</v>
      </c>
      <c r="O1257" s="545" t="s">
        <v>4665</v>
      </c>
      <c r="P1257" s="696">
        <f t="shared" si="180"/>
        <v>44422.14</v>
      </c>
      <c r="Q1257" s="697">
        <f t="shared" si="181"/>
        <v>42961</v>
      </c>
      <c r="R1257" s="698" t="str">
        <f t="shared" si="182"/>
        <v>2017OB000252</v>
      </c>
      <c r="S1257" s="698" t="str">
        <f t="shared" si="183"/>
        <v>18.149.769/0001-31</v>
      </c>
      <c r="T1257" s="699" t="str">
        <f t="shared" si="184"/>
        <v>VALOR LIQUIDADO PARA VIABILIZAR REPASSE DE RECURSOS FEM-II 2014 AO MUNICIPIO DE BEZERROS/PE REF.A 4ª PARCELA CONSTRUÇAÕ DO TERMINAL ALTERNATIVO DE TRANSPORTES DE PASSAGEIROS..CI Nº 101/2017 SEAM FINANCEIRO.</v>
      </c>
      <c r="V1257" s="75" t="b">
        <f>A1257='[1]FEM 2'!C1257</f>
        <v>1</v>
      </c>
    </row>
    <row r="1258" spans="1:22" ht="54" customHeight="1" x14ac:dyDescent="0.35">
      <c r="A1258" s="366" t="s">
        <v>9841</v>
      </c>
      <c r="B1258" s="367">
        <v>42961</v>
      </c>
      <c r="C1258" s="366">
        <v>12</v>
      </c>
      <c r="D1258" s="366" t="s">
        <v>1394</v>
      </c>
      <c r="E1258" s="366" t="s">
        <v>9842</v>
      </c>
      <c r="F1258" s="366" t="s">
        <v>3926</v>
      </c>
      <c r="G1258" s="366" t="s">
        <v>1504</v>
      </c>
      <c r="H1258" s="366" t="s">
        <v>910</v>
      </c>
      <c r="I1258" s="366" t="s">
        <v>9839</v>
      </c>
      <c r="J1258" s="366" t="s">
        <v>1505</v>
      </c>
      <c r="K1258" s="368">
        <v>33597.72</v>
      </c>
      <c r="L1258" s="368" t="s">
        <v>9736</v>
      </c>
      <c r="M1258" s="366" t="s">
        <v>9843</v>
      </c>
      <c r="O1258" s="545" t="s">
        <v>4665</v>
      </c>
      <c r="P1258" s="696">
        <f t="shared" si="180"/>
        <v>33597.72</v>
      </c>
      <c r="Q1258" s="697">
        <f t="shared" si="181"/>
        <v>42961</v>
      </c>
      <c r="R1258" s="698" t="str">
        <f t="shared" si="182"/>
        <v>2017OB000253</v>
      </c>
      <c r="S1258" s="698" t="str">
        <f t="shared" si="183"/>
        <v>18.149.769/0001-31</v>
      </c>
      <c r="T1258" s="699" t="str">
        <f t="shared" si="184"/>
        <v>VALOR LIQUIDADO PARA VIABILIZAR REPASSE DE RECURSOS FEM-II 2014 AO MUNICIPIO DE BEZERROS/PE REF.A 3ª PARCELA CONSTRUÇAÕ DO TERMINAL ALTERNATIVO DE TRANSPORTES DE PASSAGEIROS..CI Nº 101/2017 SEAM FINANCEIRO.</v>
      </c>
      <c r="V1258" s="75" t="b">
        <f>A1258='[1]FEM 2'!C1258</f>
        <v>1</v>
      </c>
    </row>
    <row r="1259" spans="1:22" ht="54" customHeight="1" x14ac:dyDescent="0.35">
      <c r="A1259" s="366" t="s">
        <v>9844</v>
      </c>
      <c r="B1259" s="367">
        <v>42961</v>
      </c>
      <c r="C1259" s="366">
        <v>11</v>
      </c>
      <c r="D1259" s="366" t="s">
        <v>1394</v>
      </c>
      <c r="E1259" s="366" t="s">
        <v>9845</v>
      </c>
      <c r="F1259" s="366" t="s">
        <v>3926</v>
      </c>
      <c r="G1259" s="366" t="s">
        <v>2925</v>
      </c>
      <c r="H1259" s="366" t="s">
        <v>1282</v>
      </c>
      <c r="I1259" s="366" t="s">
        <v>9846</v>
      </c>
      <c r="J1259" s="366" t="s">
        <v>2926</v>
      </c>
      <c r="K1259" s="368">
        <v>38144.480000000003</v>
      </c>
      <c r="L1259" s="368" t="s">
        <v>9736</v>
      </c>
      <c r="M1259" s="366" t="s">
        <v>9847</v>
      </c>
      <c r="O1259" s="545" t="s">
        <v>4665</v>
      </c>
      <c r="P1259" s="696">
        <f t="shared" si="180"/>
        <v>38144.480000000003</v>
      </c>
      <c r="Q1259" s="697">
        <f t="shared" si="181"/>
        <v>42961</v>
      </c>
      <c r="R1259" s="698" t="str">
        <f t="shared" si="182"/>
        <v>2017OB000254</v>
      </c>
      <c r="S1259" s="698" t="str">
        <f t="shared" si="183"/>
        <v>17.992.741/0001-07</v>
      </c>
      <c r="T1259" s="699" t="str">
        <f t="shared" si="184"/>
        <v>VALOR LIQUIDADO PARA VIABILIZAR REPASSE DE RECURSOS FEM-II 2014 AO MUNICIPIO DESÃO BENTO DO UNA/PE REF.A 3ª PARCELA .URBANIZAÇÃO E ILUMINAÇÃO DA AVENIDA OSVALDO CELSO MACIEL..CI Nº 101/2017 SEAM FINANCEIRO.</v>
      </c>
      <c r="V1259" s="75" t="b">
        <f>A1259='[1]FEM 2'!C1259</f>
        <v>1</v>
      </c>
    </row>
    <row r="1260" spans="1:22" ht="54" customHeight="1" x14ac:dyDescent="0.35">
      <c r="A1260" s="366" t="s">
        <v>9848</v>
      </c>
      <c r="B1260" s="367">
        <v>42961</v>
      </c>
      <c r="C1260" s="366">
        <v>11</v>
      </c>
      <c r="D1260" s="366" t="s">
        <v>1394</v>
      </c>
      <c r="E1260" s="366" t="s">
        <v>9849</v>
      </c>
      <c r="F1260" s="366" t="s">
        <v>3926</v>
      </c>
      <c r="G1260" s="366" t="s">
        <v>1687</v>
      </c>
      <c r="H1260" s="366" t="s">
        <v>945</v>
      </c>
      <c r="I1260" s="366" t="s">
        <v>9850</v>
      </c>
      <c r="J1260" s="366" t="s">
        <v>1688</v>
      </c>
      <c r="K1260" s="368">
        <v>180891.51999999999</v>
      </c>
      <c r="L1260" s="368" t="s">
        <v>9736</v>
      </c>
      <c r="M1260" s="366" t="s">
        <v>9851</v>
      </c>
      <c r="O1260" s="545" t="s">
        <v>4665</v>
      </c>
      <c r="P1260" s="696">
        <f t="shared" si="180"/>
        <v>180891.51999999999</v>
      </c>
      <c r="Q1260" s="697">
        <f t="shared" si="181"/>
        <v>42961</v>
      </c>
      <c r="R1260" s="698" t="str">
        <f t="shared" si="182"/>
        <v>2017OB000256</v>
      </c>
      <c r="S1260" s="698" t="str">
        <f t="shared" si="183"/>
        <v>17.909.209/0001-75</v>
      </c>
      <c r="T1260" s="699" t="str">
        <f t="shared" si="184"/>
        <v>VALOR PAGO PARA VIABILIZAR REPASSE DE RECURSOS FEM-II 2014 AO MUNICIPIO DE CACHOEIRINHA/PE REF.A 3ª PARCELA PAVIMENTAÇÃO EM REVESTIMENTO ASFALTICO DE DIVERSAS RUAS.CI Nº 102/2017 SEAM FINANCEIRO..</v>
      </c>
      <c r="V1260" s="75" t="b">
        <f>A1260='[1]FEM 2'!C1260</f>
        <v>1</v>
      </c>
    </row>
    <row r="1261" spans="1:22" ht="54" customHeight="1" x14ac:dyDescent="0.35">
      <c r="A1261" s="366" t="s">
        <v>9852</v>
      </c>
      <c r="B1261" s="367">
        <v>42961</v>
      </c>
      <c r="C1261" s="366">
        <v>11</v>
      </c>
      <c r="D1261" s="366" t="s">
        <v>1394</v>
      </c>
      <c r="E1261" s="366" t="s">
        <v>9853</v>
      </c>
      <c r="F1261" s="366" t="s">
        <v>3926</v>
      </c>
      <c r="G1261" s="366" t="s">
        <v>1687</v>
      </c>
      <c r="H1261" s="366" t="s">
        <v>945</v>
      </c>
      <c r="I1261" s="366" t="s">
        <v>9850</v>
      </c>
      <c r="J1261" s="366" t="s">
        <v>1688</v>
      </c>
      <c r="K1261" s="368">
        <v>180916.9</v>
      </c>
      <c r="L1261" s="368" t="s">
        <v>9732</v>
      </c>
      <c r="M1261" s="366" t="s">
        <v>9854</v>
      </c>
      <c r="O1261" s="545" t="s">
        <v>4665</v>
      </c>
      <c r="P1261" s="696">
        <f t="shared" si="180"/>
        <v>180916.9</v>
      </c>
      <c r="Q1261" s="697">
        <f t="shared" si="181"/>
        <v>42961</v>
      </c>
      <c r="R1261" s="698" t="str">
        <f t="shared" si="182"/>
        <v>2017OB000257</v>
      </c>
      <c r="S1261" s="698" t="str">
        <f t="shared" si="183"/>
        <v>17.909.209/0001-75</v>
      </c>
      <c r="T1261" s="699" t="str">
        <f t="shared" si="184"/>
        <v>VALOR PAGO PARA VIABILIZAR REPASSE DE RECURSOS FEM-II 2014 AO MUNICIPIO DE CACHOEIRINHA/PE REF.A 4ª PARCELA PAVIMENTAÇÃO EM REVESTIMENTO ASFALTICO DE DIVERSAS RUAS.CI Nº 102/2017 SEAM FINANCEIRO..</v>
      </c>
      <c r="V1261" s="75" t="b">
        <f>A1261='[1]FEM 2'!C1261</f>
        <v>1</v>
      </c>
    </row>
    <row r="1262" spans="1:22" ht="54" customHeight="1" x14ac:dyDescent="0.35">
      <c r="A1262" s="366" t="s">
        <v>9855</v>
      </c>
      <c r="B1262" s="367">
        <v>42961</v>
      </c>
      <c r="C1262" s="366">
        <v>11</v>
      </c>
      <c r="D1262" s="366" t="s">
        <v>1394</v>
      </c>
      <c r="E1262" s="366" t="s">
        <v>9856</v>
      </c>
      <c r="F1262" s="366" t="s">
        <v>3926</v>
      </c>
      <c r="G1262" s="366" t="s">
        <v>1751</v>
      </c>
      <c r="H1262" s="366" t="s">
        <v>846</v>
      </c>
      <c r="I1262" s="366" t="s">
        <v>9857</v>
      </c>
      <c r="J1262" s="366" t="s">
        <v>1752</v>
      </c>
      <c r="K1262" s="368">
        <v>142347.92000000001</v>
      </c>
      <c r="L1262" s="368" t="s">
        <v>9736</v>
      </c>
      <c r="M1262" s="366" t="s">
        <v>9858</v>
      </c>
      <c r="O1262" s="545" t="s">
        <v>4665</v>
      </c>
      <c r="P1262" s="696">
        <f t="shared" si="180"/>
        <v>142347.92000000001</v>
      </c>
      <c r="Q1262" s="697">
        <f t="shared" si="181"/>
        <v>42961</v>
      </c>
      <c r="R1262" s="698" t="str">
        <f t="shared" si="182"/>
        <v>2017OB000258</v>
      </c>
      <c r="S1262" s="698" t="str">
        <f t="shared" si="183"/>
        <v>18.003.049/0001-63</v>
      </c>
      <c r="T1262" s="699" t="str">
        <f t="shared" si="184"/>
        <v>VALOR PAGO PARA VIABILIZAR REPASSE DE RECURSOS FEM-II 2014 AO MUNICIPIO DE AGRESTINA/PE REF.A 3ª PARCELA PAVIMENTAÇÃO EM PARALELEPIPEDOS GRANITICOS..CI Nº 88/2017 SEAM FINANCEIRO..</v>
      </c>
      <c r="V1262" s="75" t="b">
        <f>A1262='[1]FEM 2'!C1262</f>
        <v>1</v>
      </c>
    </row>
    <row r="1263" spans="1:22" ht="54" customHeight="1" x14ac:dyDescent="0.35">
      <c r="A1263" s="366" t="s">
        <v>9859</v>
      </c>
      <c r="B1263" s="367">
        <v>42961</v>
      </c>
      <c r="C1263" s="366">
        <v>12</v>
      </c>
      <c r="D1263" s="366" t="s">
        <v>1394</v>
      </c>
      <c r="E1263" s="366" t="s">
        <v>9860</v>
      </c>
      <c r="F1263" s="366" t="s">
        <v>3926</v>
      </c>
      <c r="G1263" s="366" t="s">
        <v>2521</v>
      </c>
      <c r="H1263" s="366" t="s">
        <v>1327</v>
      </c>
      <c r="I1263" s="366" t="s">
        <v>9861</v>
      </c>
      <c r="J1263" s="366" t="s">
        <v>2522</v>
      </c>
      <c r="K1263" s="368">
        <v>120754.63</v>
      </c>
      <c r="L1263" s="368" t="s">
        <v>9736</v>
      </c>
      <c r="M1263" s="366" t="s">
        <v>9862</v>
      </c>
      <c r="O1263" s="545" t="s">
        <v>4665</v>
      </c>
      <c r="P1263" s="696">
        <f t="shared" si="180"/>
        <v>120754.63</v>
      </c>
      <c r="Q1263" s="697">
        <f t="shared" si="181"/>
        <v>42961</v>
      </c>
      <c r="R1263" s="698" t="str">
        <f t="shared" si="182"/>
        <v>2017OB000259</v>
      </c>
      <c r="S1263" s="698" t="str">
        <f t="shared" si="183"/>
        <v>17.992.709/0001-13</v>
      </c>
      <c r="T1263" s="699" t="str">
        <f t="shared" si="184"/>
        <v>VALOR PAGO PARA VIABILIZAR REPASSE DE RECURSOS FEM-II 2014 AO MUNICIPIO DE TACAIMBÓ/PE REF.A 3ª PARCELA CONSTRUÇÃO DE CANAL DE DRENAGEM.CI Nº 89/2017 SEAM FINANCEIRO..</v>
      </c>
      <c r="V1263" s="75" t="b">
        <f>A1263='[1]FEM 2'!C1263</f>
        <v>1</v>
      </c>
    </row>
    <row r="1264" spans="1:22" ht="54" customHeight="1" x14ac:dyDescent="0.35">
      <c r="A1264" s="366" t="s">
        <v>9863</v>
      </c>
      <c r="B1264" s="367">
        <v>42961</v>
      </c>
      <c r="C1264" s="366">
        <v>12</v>
      </c>
      <c r="D1264" s="366" t="s">
        <v>1394</v>
      </c>
      <c r="E1264" s="366" t="s">
        <v>9864</v>
      </c>
      <c r="F1264" s="366" t="s">
        <v>3926</v>
      </c>
      <c r="G1264" s="366" t="s">
        <v>1630</v>
      </c>
      <c r="H1264" s="366" t="s">
        <v>931</v>
      </c>
      <c r="I1264" s="366" t="s">
        <v>9865</v>
      </c>
      <c r="J1264" s="366" t="s">
        <v>1631</v>
      </c>
      <c r="K1264" s="368">
        <v>300000</v>
      </c>
      <c r="L1264" s="368" t="s">
        <v>9736</v>
      </c>
      <c r="M1264" s="366" t="s">
        <v>9866</v>
      </c>
      <c r="O1264" s="545" t="s">
        <v>4665</v>
      </c>
      <c r="P1264" s="696">
        <f t="shared" si="180"/>
        <v>300000</v>
      </c>
      <c r="Q1264" s="697">
        <f t="shared" si="181"/>
        <v>42961</v>
      </c>
      <c r="R1264" s="698" t="str">
        <f t="shared" si="182"/>
        <v>2017OB000268</v>
      </c>
      <c r="S1264" s="698" t="str">
        <f t="shared" si="183"/>
        <v>18.047.224/0001-14</v>
      </c>
      <c r="T1264" s="699" t="str">
        <f t="shared" si="184"/>
        <v>VALOR PAGO PARA VIABILIZAR REPASSE DE RECURSOS FEM -II 2014 PARA O MUNICIPIO DE BREJO DA MADRE DE DEUS/PE. REF. 3ª PARCELA.CONSTRUÇÃO DO BLOCO B DO HOSPITAL JOSE CARLOS DE SANTANA..CI Nº 135/2017 SGTG-FEM</v>
      </c>
      <c r="V1264" s="75" t="b">
        <f>A1264='[1]FEM 2'!C1264</f>
        <v>1</v>
      </c>
    </row>
    <row r="1265" spans="1:22" ht="54" customHeight="1" x14ac:dyDescent="0.35">
      <c r="A1265" s="366" t="s">
        <v>9867</v>
      </c>
      <c r="B1265" s="367">
        <v>42961</v>
      </c>
      <c r="C1265" s="366">
        <v>11</v>
      </c>
      <c r="D1265" s="366" t="s">
        <v>1394</v>
      </c>
      <c r="E1265" s="366" t="s">
        <v>9868</v>
      </c>
      <c r="F1265" s="366" t="s">
        <v>3932</v>
      </c>
      <c r="G1265" s="366" t="s">
        <v>2943</v>
      </c>
      <c r="H1265" s="366" t="s">
        <v>1288</v>
      </c>
      <c r="I1265" s="366" t="s">
        <v>9869</v>
      </c>
      <c r="J1265" s="366" t="s">
        <v>2944</v>
      </c>
      <c r="K1265" s="368">
        <v>10002.61</v>
      </c>
      <c r="L1265" s="368" t="s">
        <v>9732</v>
      </c>
      <c r="M1265" s="366" t="s">
        <v>9870</v>
      </c>
      <c r="O1265" s="545" t="s">
        <v>4665</v>
      </c>
      <c r="P1265" s="696">
        <f t="shared" si="180"/>
        <v>10002.61</v>
      </c>
      <c r="Q1265" s="697">
        <f t="shared" si="181"/>
        <v>42961</v>
      </c>
      <c r="R1265" s="698" t="str">
        <f t="shared" si="182"/>
        <v>2017OB000272</v>
      </c>
      <c r="S1265" s="698" t="str">
        <f t="shared" si="183"/>
        <v>18.005.682/0001-90</v>
      </c>
      <c r="T1265" s="699" t="str">
        <f t="shared" si="184"/>
        <v>VALOR PARA VIABILIZAR REPASSE DE RECURSOS FEM II-2014 AO MUNICIPIO DE SÃO CAETANO/PE.REF. A 3ª PARCELA - REVITALIZAÇÃO DOS CANTEIROS DO CENTRO. CI Nº 129/2017 SEAM</v>
      </c>
      <c r="V1265" s="75" t="b">
        <f>A1265='[1]FEM 2'!C1265</f>
        <v>1</v>
      </c>
    </row>
    <row r="1266" spans="1:22" ht="54" customHeight="1" x14ac:dyDescent="0.35">
      <c r="A1266" s="366" t="s">
        <v>9871</v>
      </c>
      <c r="B1266" s="367">
        <v>42961</v>
      </c>
      <c r="C1266" s="366">
        <v>11</v>
      </c>
      <c r="D1266" s="366" t="s">
        <v>1394</v>
      </c>
      <c r="E1266" s="366" t="s">
        <v>9872</v>
      </c>
      <c r="F1266" s="366" t="s">
        <v>3932</v>
      </c>
      <c r="G1266" s="366" t="s">
        <v>2943</v>
      </c>
      <c r="H1266" s="366" t="s">
        <v>1284</v>
      </c>
      <c r="I1266" s="366" t="s">
        <v>9869</v>
      </c>
      <c r="J1266" s="366" t="s">
        <v>2944</v>
      </c>
      <c r="K1266" s="368">
        <v>139543.12</v>
      </c>
      <c r="L1266" s="368" t="s">
        <v>9736</v>
      </c>
      <c r="M1266" s="366" t="s">
        <v>9873</v>
      </c>
      <c r="O1266" s="545" t="s">
        <v>4665</v>
      </c>
      <c r="P1266" s="696">
        <f t="shared" si="180"/>
        <v>139543.12</v>
      </c>
      <c r="Q1266" s="697">
        <f t="shared" si="181"/>
        <v>42961</v>
      </c>
      <c r="R1266" s="698" t="str">
        <f t="shared" si="182"/>
        <v>2017OB000273</v>
      </c>
      <c r="S1266" s="698" t="str">
        <f t="shared" si="183"/>
        <v>18.005.682/0001-90</v>
      </c>
      <c r="T1266" s="699" t="str">
        <f t="shared" si="184"/>
        <v>VALOR PARA VIABILIZAR REPASSE DE RECURSOS FEM II-2014 AO MUNICIPIO DE SÃO CAETANO/PE.REF. A 4ª PARCELA - RECAPEAMENTO ASFÁLTICO CBUQ EM DIVERSAS RUAS DO MUNICÍPIO. CI Nº 129/2017 SEAM</v>
      </c>
      <c r="V1266" s="75" t="b">
        <f>A1266='[1]FEM 2'!C1266</f>
        <v>1</v>
      </c>
    </row>
    <row r="1267" spans="1:22" ht="54" customHeight="1" x14ac:dyDescent="0.35">
      <c r="A1267" s="366" t="s">
        <v>9882</v>
      </c>
      <c r="B1267" s="367">
        <v>42962</v>
      </c>
      <c r="C1267" s="366">
        <v>11</v>
      </c>
      <c r="D1267" s="366" t="s">
        <v>1394</v>
      </c>
      <c r="E1267" s="366" t="s">
        <v>9886</v>
      </c>
      <c r="F1267" s="366" t="s">
        <v>9887</v>
      </c>
      <c r="G1267" s="366" t="s">
        <v>9883</v>
      </c>
      <c r="H1267" s="366" t="s">
        <v>1998</v>
      </c>
      <c r="I1267" s="366" t="s">
        <v>1034</v>
      </c>
      <c r="J1267" s="366" t="s">
        <v>1999</v>
      </c>
      <c r="K1267" s="368">
        <v>7766.53</v>
      </c>
      <c r="L1267" s="368" t="s">
        <v>9732</v>
      </c>
      <c r="M1267" s="366" t="s">
        <v>9881</v>
      </c>
      <c r="O1267" s="545" t="s">
        <v>4665</v>
      </c>
      <c r="P1267" s="696">
        <f t="shared" ref="P1267:P1268" si="185">K1267</f>
        <v>7766.53</v>
      </c>
      <c r="Q1267" s="697">
        <f t="shared" ref="Q1267:Q1268" si="186">B1267</f>
        <v>42962</v>
      </c>
      <c r="R1267" s="698" t="str">
        <f t="shared" ref="R1267:R1268" si="187">A1267</f>
        <v>2017OB000276</v>
      </c>
      <c r="S1267" s="698" t="str">
        <f t="shared" ref="S1267:S1268" si="188">G1267</f>
        <v>2017NE000125</v>
      </c>
      <c r="T1267" s="699" t="str">
        <f t="shared" ref="T1267:T1268" si="189">M1267</f>
        <v>VALOR PAGO PARA VIABILIZAR REPASSE DE RECURSOS FEM II-2014 AO MUNICIPIO DE FLORESTA/PE REF.A 4ª PARCELA.PAVIMENTAÇÃO GRANITICA DA TRAVESSA MANOEL CORNELIO.CONF.CI Nº 128/2017 SEAM- FINANCEIRO.</v>
      </c>
      <c r="V1267" s="75" t="b">
        <f>A1267='[1]FEM 2'!C1267</f>
        <v>1</v>
      </c>
    </row>
    <row r="1268" spans="1:22" ht="54" customHeight="1" x14ac:dyDescent="0.35">
      <c r="A1268" s="366" t="s">
        <v>9885</v>
      </c>
      <c r="B1268" s="367">
        <v>42962</v>
      </c>
      <c r="C1268" s="366">
        <v>11</v>
      </c>
      <c r="D1268" s="366" t="s">
        <v>1394</v>
      </c>
      <c r="E1268" s="366" t="s">
        <v>9888</v>
      </c>
      <c r="F1268" s="366" t="s">
        <v>9887</v>
      </c>
      <c r="G1268" s="366" t="s">
        <v>9883</v>
      </c>
      <c r="H1268" s="366" t="s">
        <v>1998</v>
      </c>
      <c r="I1268" s="366" t="s">
        <v>1033</v>
      </c>
      <c r="J1268" s="366" t="s">
        <v>1999</v>
      </c>
      <c r="K1268" s="368">
        <v>13125.52</v>
      </c>
      <c r="L1268" s="368" t="s">
        <v>9732</v>
      </c>
      <c r="M1268" s="366" t="s">
        <v>9884</v>
      </c>
      <c r="O1268" s="545" t="s">
        <v>4665</v>
      </c>
      <c r="P1268" s="696">
        <f t="shared" si="185"/>
        <v>13125.52</v>
      </c>
      <c r="Q1268" s="697">
        <f t="shared" si="186"/>
        <v>42962</v>
      </c>
      <c r="R1268" s="698" t="str">
        <f t="shared" si="187"/>
        <v>2017OB000277</v>
      </c>
      <c r="S1268" s="698" t="str">
        <f t="shared" si="188"/>
        <v>2017NE000125</v>
      </c>
      <c r="T1268" s="699" t="str">
        <f t="shared" si="189"/>
        <v>VALOR PAGO PARA VIABILIZAR REPASSE DE RECURSOS FEM II-2014 AO MUNICIPIO DE FLORESTA/PE REF.A 4ª PARCELA.PAVIMENTAÇÃO GRANITICA DA RUA WASHINGTON NUNES NOGUEIRA.CI Nº 128/2017 SEAM- FINANCEIRO.</v>
      </c>
      <c r="V1268" s="75" t="b">
        <f>A1268='[1]FEM 2'!C1268</f>
        <v>1</v>
      </c>
    </row>
    <row r="1269" spans="1:22" ht="54" customHeight="1" x14ac:dyDescent="0.35">
      <c r="A1269" s="815" t="s">
        <v>9925</v>
      </c>
      <c r="B1269" s="816">
        <v>42965</v>
      </c>
      <c r="C1269" s="813">
        <v>12</v>
      </c>
      <c r="D1269" s="813" t="s">
        <v>1394</v>
      </c>
      <c r="E1269" s="813" t="s">
        <v>9926</v>
      </c>
      <c r="F1269" s="813" t="s">
        <v>7246</v>
      </c>
      <c r="G1269" s="813" t="s">
        <v>9927</v>
      </c>
      <c r="H1269" s="813" t="s">
        <v>2662</v>
      </c>
      <c r="I1269" s="813" t="s">
        <v>1342</v>
      </c>
      <c r="J1269" s="813" t="s">
        <v>2663</v>
      </c>
      <c r="K1269" s="817">
        <v>254098.88</v>
      </c>
      <c r="L1269" s="817" t="s">
        <v>9732</v>
      </c>
      <c r="M1269" s="813" t="s">
        <v>9928</v>
      </c>
      <c r="O1269" s="545" t="s">
        <v>4665</v>
      </c>
      <c r="P1269" s="840">
        <f t="shared" ref="P1269:P1274" si="190">K1269</f>
        <v>254098.88</v>
      </c>
      <c r="Q1269" s="841">
        <f t="shared" ref="Q1269:Q1274" si="191">B1269</f>
        <v>42965</v>
      </c>
      <c r="R1269" s="842" t="str">
        <f t="shared" ref="R1269:R1274" si="192">A1269</f>
        <v>2017OB000289</v>
      </c>
      <c r="S1269" s="842" t="str">
        <f t="shared" ref="S1269:S1274" si="193">G1269</f>
        <v>2017NE000164</v>
      </c>
      <c r="T1269" s="843" t="str">
        <f t="shared" ref="T1269:T1274" si="194">M1269</f>
        <v>VALOR PAGO P/VIABILIZAR REP. DE RECURSOS FEM II-2014 AO MUNICIPIO DE TORITAMA/PE. REF.A 4ª PARCELA.PAV. DE RUAS DO MUNICIPIO .ATRAVÉS DA EXECUÇÃO DE PAV.E OBRAS DE INFRAESTRUTURA DE DIVERSAS RUAS .CONTARÁ AINDA COM IMPLANTAÇÃO DE MEIO-FIO EM PEDRA GRANITICA.CI.Nº 121/17 SEAM</v>
      </c>
      <c r="V1269" s="75" t="b">
        <f>A1269='[1]FEM 2'!C1269</f>
        <v>1</v>
      </c>
    </row>
    <row r="1270" spans="1:22" ht="54" customHeight="1" x14ac:dyDescent="0.35">
      <c r="A1270" s="815" t="s">
        <v>9929</v>
      </c>
      <c r="B1270" s="816">
        <v>42965</v>
      </c>
      <c r="C1270" s="813">
        <v>12</v>
      </c>
      <c r="D1270" s="813" t="s">
        <v>1394</v>
      </c>
      <c r="E1270" s="813" t="s">
        <v>9930</v>
      </c>
      <c r="F1270" s="813" t="s">
        <v>7246</v>
      </c>
      <c r="G1270" s="813" t="s">
        <v>9727</v>
      </c>
      <c r="H1270" s="813" t="s">
        <v>2991</v>
      </c>
      <c r="I1270" s="813" t="s">
        <v>1360</v>
      </c>
      <c r="J1270" s="813" t="s">
        <v>2992</v>
      </c>
      <c r="K1270" s="817">
        <v>20928.02</v>
      </c>
      <c r="L1270" s="817" t="s">
        <v>9732</v>
      </c>
      <c r="M1270" s="813" t="s">
        <v>9931</v>
      </c>
      <c r="O1270" s="545" t="s">
        <v>4665</v>
      </c>
      <c r="P1270" s="840">
        <f t="shared" si="190"/>
        <v>20928.02</v>
      </c>
      <c r="Q1270" s="841">
        <f t="shared" si="191"/>
        <v>42965</v>
      </c>
      <c r="R1270" s="842" t="str">
        <f t="shared" si="192"/>
        <v>2017OB000290</v>
      </c>
      <c r="S1270" s="842" t="str">
        <f t="shared" si="193"/>
        <v>2017NE000126</v>
      </c>
      <c r="T1270" s="843" t="str">
        <f t="shared" si="194"/>
        <v>VALOR PAGO PARA VIABILIZAR REPASSE DE RECURSOS FEM II-2014 AO MUNICIPIO DE VERTENTE DO LÉRIO/PE REF.A 4ª PARCELA.PAVIMENTAÇÃO EM PARALELEPIPEDOS GRANITICOS NO SITIO EMBEBEDADO.CONF.CI Nº 122/2017 SEAM- FINANCEIRO.</v>
      </c>
      <c r="V1270" s="75" t="b">
        <f>A1270='[1]FEM 2'!C1270</f>
        <v>1</v>
      </c>
    </row>
    <row r="1271" spans="1:22" ht="54" customHeight="1" x14ac:dyDescent="0.35">
      <c r="A1271" s="366" t="s">
        <v>10039</v>
      </c>
      <c r="B1271" s="367">
        <v>42993</v>
      </c>
      <c r="C1271" s="366">
        <v>11</v>
      </c>
      <c r="D1271" s="366" t="s">
        <v>1394</v>
      </c>
      <c r="E1271" s="366" t="s">
        <v>10042</v>
      </c>
      <c r="F1271" s="366" t="s">
        <v>3965</v>
      </c>
      <c r="G1271" s="366" t="s">
        <v>10040</v>
      </c>
      <c r="H1271" s="366" t="s">
        <v>1724</v>
      </c>
      <c r="I1271" s="366" t="s">
        <v>1010</v>
      </c>
      <c r="J1271" s="366" t="s">
        <v>1725</v>
      </c>
      <c r="K1271" s="368">
        <v>240598.65</v>
      </c>
      <c r="L1271" s="368" t="s">
        <v>9736</v>
      </c>
      <c r="M1271" s="366" t="s">
        <v>10041</v>
      </c>
      <c r="O1271" s="545" t="s">
        <v>4665</v>
      </c>
      <c r="P1271" s="840">
        <f t="shared" si="190"/>
        <v>240598.65</v>
      </c>
      <c r="Q1271" s="841">
        <f t="shared" si="191"/>
        <v>42993</v>
      </c>
      <c r="R1271" s="842" t="str">
        <f t="shared" si="192"/>
        <v>2017OB000296</v>
      </c>
      <c r="S1271" s="842" t="str">
        <f t="shared" si="193"/>
        <v>2017NE000124</v>
      </c>
      <c r="T1271" s="843" t="str">
        <f t="shared" si="194"/>
        <v>VALOR PAGO PARA VIABILIZAR REPASSE DE RECURSOS FEM-II 2014 AO MUNICIPIO DE CUSTÓDIA/PE.REF.A 3ª PARCELA.PAVIMENTAÇÃO EM PARALELEPIPEDOS DE DIVERSAS RUAS DO MUNICIPIO.CONFORME CI Nº 127/2017 SEAM-FINANCEIRO</v>
      </c>
      <c r="V1271" s="75" t="b">
        <f>A1271='[1]FEM 2'!C1271</f>
        <v>1</v>
      </c>
    </row>
    <row r="1272" spans="1:22" ht="54" customHeight="1" x14ac:dyDescent="0.35">
      <c r="A1272" s="366" t="s">
        <v>10141</v>
      </c>
      <c r="B1272" s="367">
        <v>43045</v>
      </c>
      <c r="C1272" s="366">
        <v>12</v>
      </c>
      <c r="D1272" s="366" t="s">
        <v>1394</v>
      </c>
      <c r="E1272" s="366" t="s">
        <v>10142</v>
      </c>
      <c r="F1272" s="366" t="s">
        <v>4138</v>
      </c>
      <c r="G1272" s="366" t="s">
        <v>10143</v>
      </c>
      <c r="H1272" s="366" t="s">
        <v>2812</v>
      </c>
      <c r="I1272" s="366" t="s">
        <v>1322</v>
      </c>
      <c r="J1272" s="366" t="s">
        <v>2813</v>
      </c>
      <c r="K1272" s="368">
        <v>51512.78</v>
      </c>
      <c r="L1272" s="368" t="s">
        <v>9736</v>
      </c>
      <c r="M1272" s="366" t="s">
        <v>10144</v>
      </c>
      <c r="O1272" s="545" t="s">
        <v>4665</v>
      </c>
      <c r="P1272" s="921">
        <f t="shared" si="190"/>
        <v>51512.78</v>
      </c>
      <c r="Q1272" s="922">
        <f t="shared" si="191"/>
        <v>43045</v>
      </c>
      <c r="R1272" s="923" t="str">
        <f t="shared" si="192"/>
        <v>2017OB000309</v>
      </c>
      <c r="S1272" s="923" t="str">
        <f t="shared" si="193"/>
        <v>2017NE000160</v>
      </c>
      <c r="T1272" s="924" t="str">
        <f t="shared" si="194"/>
        <v>VALOR PAGO PARA VIABILIZAR REPASSE DE RECURSOS FEM II-2014 AO MUNICIPIO DE SURUBIM/PE REF. A 3ª PARCELA REFORMA DO AÇOUGUE PUBLICO MUNICIPAL.CONF.CI Nº 154/2017 SGTG-FEM</v>
      </c>
      <c r="V1272" s="201" t="b">
        <f>A1272='[1]FEM 2'!C1272</f>
        <v>1</v>
      </c>
    </row>
    <row r="1273" spans="1:22" ht="54" customHeight="1" x14ac:dyDescent="0.35">
      <c r="A1273" s="366" t="s">
        <v>10129</v>
      </c>
      <c r="B1273" s="367">
        <v>43049</v>
      </c>
      <c r="C1273" s="366">
        <v>11</v>
      </c>
      <c r="D1273" s="366" t="s">
        <v>1394</v>
      </c>
      <c r="E1273" s="366" t="s">
        <v>10145</v>
      </c>
      <c r="F1273" s="366" t="s">
        <v>4196</v>
      </c>
      <c r="G1273" s="366" t="s">
        <v>10130</v>
      </c>
      <c r="H1273" s="366" t="s">
        <v>2384</v>
      </c>
      <c r="I1273" s="366" t="s">
        <v>834</v>
      </c>
      <c r="J1273" s="366" t="s">
        <v>2385</v>
      </c>
      <c r="K1273" s="368">
        <v>120427.89</v>
      </c>
      <c r="L1273" s="368" t="s">
        <v>9736</v>
      </c>
      <c r="M1273" s="366" t="s">
        <v>10131</v>
      </c>
      <c r="O1273" s="545" t="s">
        <v>4665</v>
      </c>
      <c r="P1273" s="921">
        <f t="shared" si="190"/>
        <v>120427.89</v>
      </c>
      <c r="Q1273" s="922">
        <f t="shared" si="191"/>
        <v>43049</v>
      </c>
      <c r="R1273" s="923" t="str">
        <f t="shared" si="192"/>
        <v>2017OB000310</v>
      </c>
      <c r="S1273" s="923" t="str">
        <f t="shared" si="193"/>
        <v>2017NE000323</v>
      </c>
      <c r="T1273" s="924" t="str">
        <f t="shared" si="194"/>
        <v>CONFORME CI Nº 203/2017 SGTG/FEM - LIBERAÇÃO DE REPASSE DA 3º PARCELA DO FEM II - 2014 DO MUNICÍPIO DE ABREU E LIMA ( PROJETO DE PAVIMENTAÇÃO DE RUAS EM PARALELEPÍPEDOS E REFORMA DE PÇAS).</v>
      </c>
      <c r="V1273" s="201" t="b">
        <f>A1273='[1]FEM 2'!C1273</f>
        <v>1</v>
      </c>
    </row>
    <row r="1274" spans="1:22" ht="54" customHeight="1" x14ac:dyDescent="0.35">
      <c r="A1274" s="366" t="s">
        <v>10132</v>
      </c>
      <c r="B1274" s="367">
        <v>43049</v>
      </c>
      <c r="C1274" s="366">
        <v>11</v>
      </c>
      <c r="D1274" s="366" t="s">
        <v>1394</v>
      </c>
      <c r="E1274" s="366" t="s">
        <v>10146</v>
      </c>
      <c r="F1274" s="366" t="s">
        <v>4196</v>
      </c>
      <c r="G1274" s="366" t="s">
        <v>10130</v>
      </c>
      <c r="H1274" s="366" t="s">
        <v>2384</v>
      </c>
      <c r="I1274" s="366" t="s">
        <v>5658</v>
      </c>
      <c r="J1274" s="366" t="s">
        <v>2385</v>
      </c>
      <c r="K1274" s="368">
        <v>124185.93</v>
      </c>
      <c r="L1274" s="368" t="s">
        <v>9736</v>
      </c>
      <c r="M1274" s="366" t="s">
        <v>10131</v>
      </c>
      <c r="O1274" s="545" t="s">
        <v>4665</v>
      </c>
      <c r="P1274" s="921">
        <f t="shared" si="190"/>
        <v>124185.93</v>
      </c>
      <c r="Q1274" s="922">
        <f t="shared" si="191"/>
        <v>43049</v>
      </c>
      <c r="R1274" s="923" t="str">
        <f t="shared" si="192"/>
        <v>2017OB000311</v>
      </c>
      <c r="S1274" s="923" t="str">
        <f t="shared" si="193"/>
        <v>2017NE000323</v>
      </c>
      <c r="T1274" s="924" t="str">
        <f t="shared" si="194"/>
        <v>CONFORME CI Nº 203/2017 SGTG/FEM - LIBERAÇÃO DE REPASSE DA 3º PARCELA DO FEM II - 2014 DO MUNICÍPIO DE ABREU E LIMA ( PROJETO DE PAVIMENTAÇÃO DE RUAS EM PARALELEPÍPEDOS E REFORMA DE PÇAS).</v>
      </c>
      <c r="V1274" s="201" t="b">
        <f>A1274='[1]FEM 2'!C1274</f>
        <v>1</v>
      </c>
    </row>
    <row r="1275" spans="1:22" ht="54" customHeight="1" x14ac:dyDescent="0.35">
      <c r="A1275" s="948" t="s">
        <v>10176</v>
      </c>
      <c r="B1275" s="949">
        <v>43066</v>
      </c>
      <c r="C1275" s="950">
        <v>11</v>
      </c>
      <c r="D1275" s="950" t="s">
        <v>1394</v>
      </c>
      <c r="E1275" s="950" t="s">
        <v>10204</v>
      </c>
      <c r="F1275" s="950" t="s">
        <v>1560</v>
      </c>
      <c r="G1275" s="950" t="s">
        <v>10177</v>
      </c>
      <c r="H1275" s="950" t="s">
        <v>2597</v>
      </c>
      <c r="I1275" s="950" t="s">
        <v>1336</v>
      </c>
      <c r="J1275" s="950" t="s">
        <v>2598</v>
      </c>
      <c r="K1275" s="951">
        <v>8159.52</v>
      </c>
      <c r="L1275" s="951" t="s">
        <v>9736</v>
      </c>
      <c r="M1275" s="950" t="s">
        <v>10178</v>
      </c>
      <c r="O1275" s="545" t="s">
        <v>4665</v>
      </c>
      <c r="P1275" s="933">
        <f t="shared" ref="P1275:P1281" si="195">K1275</f>
        <v>8159.52</v>
      </c>
      <c r="Q1275" s="934">
        <f t="shared" ref="Q1275:Q1281" si="196">B1275</f>
        <v>43066</v>
      </c>
      <c r="R1275" s="935" t="str">
        <f t="shared" ref="R1275:R1281" si="197">A1275</f>
        <v>2017OB000337</v>
      </c>
      <c r="S1275" s="935" t="str">
        <f t="shared" ref="S1275:S1281" si="198">G1275</f>
        <v>2017NE000169</v>
      </c>
      <c r="T1275" s="936" t="str">
        <f t="shared" ref="T1275:T1281" si="199">M1275</f>
        <v>VALOR PAGO P/ VIABILIZAR DESPESAS DE REPASSE DE RECURSOS FEM II-2014 AO MUNICIPIO DE TAQUARITINGA DO NORTE/PE.REF.A 3ª PARCELA.REFORMA E AMPLIAÇÃO DO POSTO DE SAÚDE DO ALGODÃO.CONFORME CI Nº 182/2017 SGTG-FEM.</v>
      </c>
      <c r="V1275" s="201" t="b">
        <f>A1275='[1]FEM 2'!C1275</f>
        <v>1</v>
      </c>
    </row>
    <row r="1276" spans="1:22" ht="54" customHeight="1" x14ac:dyDescent="0.35">
      <c r="A1276" s="948" t="s">
        <v>10179</v>
      </c>
      <c r="B1276" s="949">
        <v>43066</v>
      </c>
      <c r="C1276" s="950">
        <v>11</v>
      </c>
      <c r="D1276" s="950" t="s">
        <v>1394</v>
      </c>
      <c r="E1276" s="950" t="s">
        <v>10205</v>
      </c>
      <c r="F1276" s="950" t="s">
        <v>1560</v>
      </c>
      <c r="G1276" s="950" t="s">
        <v>10177</v>
      </c>
      <c r="H1276" s="950" t="s">
        <v>2597</v>
      </c>
      <c r="I1276" s="950" t="s">
        <v>1335</v>
      </c>
      <c r="J1276" s="950" t="s">
        <v>2598</v>
      </c>
      <c r="K1276" s="951">
        <v>111775.22</v>
      </c>
      <c r="L1276" s="951" t="s">
        <v>9732</v>
      </c>
      <c r="M1276" s="950" t="s">
        <v>10180</v>
      </c>
      <c r="O1276" s="545" t="s">
        <v>4665</v>
      </c>
      <c r="P1276" s="933">
        <f t="shared" si="195"/>
        <v>111775.22</v>
      </c>
      <c r="Q1276" s="934">
        <f t="shared" si="196"/>
        <v>43066</v>
      </c>
      <c r="R1276" s="935" t="str">
        <f t="shared" si="197"/>
        <v>2017OB000338</v>
      </c>
      <c r="S1276" s="935" t="str">
        <f t="shared" si="198"/>
        <v>2017NE000169</v>
      </c>
      <c r="T1276" s="936" t="str">
        <f t="shared" si="199"/>
        <v>VALOR PAGO P/VIABILIZAR DESPESAS DE REPASSE DE RECURSOS FEM II-2014 AO MUNICIPIO DE TAQUARITINGA/PE REF.A 4ª PARCELA.URBANIZAÇÃO/PAVIMENTAÇÃO DE VIAS PÚBLICAS.CONFORME CI Nº 182/2017 SGTG-FEM</v>
      </c>
      <c r="V1276" s="201" t="b">
        <f>A1276='[1]FEM 2'!C1276</f>
        <v>1</v>
      </c>
    </row>
    <row r="1277" spans="1:22" ht="54" customHeight="1" x14ac:dyDescent="0.35">
      <c r="A1277" s="948" t="s">
        <v>10200</v>
      </c>
      <c r="B1277" s="949">
        <v>43066</v>
      </c>
      <c r="C1277" s="950">
        <v>11</v>
      </c>
      <c r="D1277" s="950" t="s">
        <v>1394</v>
      </c>
      <c r="E1277" s="950" t="s">
        <v>10206</v>
      </c>
      <c r="F1277" s="950" t="s">
        <v>1560</v>
      </c>
      <c r="G1277" s="950" t="s">
        <v>10197</v>
      </c>
      <c r="H1277" s="950" t="s">
        <v>3023</v>
      </c>
      <c r="I1277" s="950" t="s">
        <v>1096</v>
      </c>
      <c r="J1277" s="950" t="s">
        <v>3024</v>
      </c>
      <c r="K1277" s="951">
        <v>77499.98</v>
      </c>
      <c r="L1277" s="951" t="s">
        <v>9732</v>
      </c>
      <c r="M1277" s="950" t="s">
        <v>10193</v>
      </c>
      <c r="O1277" s="545" t="s">
        <v>4665</v>
      </c>
      <c r="P1277" s="933">
        <f t="shared" si="195"/>
        <v>77499.98</v>
      </c>
      <c r="Q1277" s="934">
        <f t="shared" si="196"/>
        <v>43066</v>
      </c>
      <c r="R1277" s="935" t="str">
        <f t="shared" si="197"/>
        <v>2017OB000339</v>
      </c>
      <c r="S1277" s="935" t="str">
        <f t="shared" si="198"/>
        <v>2017NE000170</v>
      </c>
      <c r="T1277" s="936" t="str">
        <f t="shared" si="199"/>
        <v>VALOR PAGO PARA VIABILIZAR REPASSE DE RECURSOS FEM II-2014 AO MUNICIPIO DE ITACURUBA/PE REF.A 4ª PARCELA.PAVIMENTAÇÃO GRANITICA DAS RUAS.CONFORME CI Nº 179/2017</v>
      </c>
      <c r="V1277" s="201" t="b">
        <f>A1277='[1]FEM 2'!C1277</f>
        <v>1</v>
      </c>
    </row>
    <row r="1278" spans="1:22" ht="54" customHeight="1" x14ac:dyDescent="0.35">
      <c r="A1278" s="948" t="s">
        <v>10195</v>
      </c>
      <c r="B1278" s="949">
        <v>43066</v>
      </c>
      <c r="C1278" s="950">
        <v>11</v>
      </c>
      <c r="D1278" s="950" t="s">
        <v>1394</v>
      </c>
      <c r="E1278" s="950" t="s">
        <v>10207</v>
      </c>
      <c r="F1278" s="950" t="s">
        <v>1560</v>
      </c>
      <c r="G1278" s="950" t="s">
        <v>10197</v>
      </c>
      <c r="H1278" s="950" t="s">
        <v>3023</v>
      </c>
      <c r="I1278" s="950" t="s">
        <v>1097</v>
      </c>
      <c r="J1278" s="950" t="s">
        <v>3024</v>
      </c>
      <c r="K1278" s="951">
        <v>12371.95</v>
      </c>
      <c r="L1278" s="951" t="s">
        <v>9736</v>
      </c>
      <c r="M1278" s="950" t="s">
        <v>10194</v>
      </c>
      <c r="O1278" s="545" t="s">
        <v>4665</v>
      </c>
      <c r="P1278" s="933">
        <f t="shared" si="195"/>
        <v>12371.95</v>
      </c>
      <c r="Q1278" s="934">
        <f t="shared" si="196"/>
        <v>43066</v>
      </c>
      <c r="R1278" s="935" t="str">
        <f t="shared" si="197"/>
        <v>2017OB000340</v>
      </c>
      <c r="S1278" s="935" t="str">
        <f t="shared" si="198"/>
        <v>2017NE000170</v>
      </c>
      <c r="T1278" s="936" t="str">
        <f t="shared" si="199"/>
        <v>VALOR PAGO P/VIABILIZAR REPASSE DE RECURSOS FEM II-2014 AO MUNICIPIO DE ITACURUBA/PE REF.A 3ª PARCELA.CONSTRUÇÃO DO MURO DA CRECHE PROINFANCIA.CONFORME CI Nº 179/2017</v>
      </c>
      <c r="V1278" s="201" t="b">
        <f>A1278='[1]FEM 2'!C1278</f>
        <v>1</v>
      </c>
    </row>
    <row r="1279" spans="1:22" ht="54" customHeight="1" x14ac:dyDescent="0.35">
      <c r="A1279" s="948" t="s">
        <v>10196</v>
      </c>
      <c r="B1279" s="949">
        <v>43066</v>
      </c>
      <c r="C1279" s="950">
        <v>11</v>
      </c>
      <c r="D1279" s="950" t="s">
        <v>1394</v>
      </c>
      <c r="E1279" s="950" t="s">
        <v>10208</v>
      </c>
      <c r="F1279" s="950" t="s">
        <v>1560</v>
      </c>
      <c r="G1279" s="950" t="s">
        <v>10198</v>
      </c>
      <c r="H1279" s="950" t="s">
        <v>1998</v>
      </c>
      <c r="I1279" s="950" t="s">
        <v>1029</v>
      </c>
      <c r="J1279" s="950" t="s">
        <v>1999</v>
      </c>
      <c r="K1279" s="951">
        <v>42430.53</v>
      </c>
      <c r="L1279" s="951" t="s">
        <v>9732</v>
      </c>
      <c r="M1279" s="950" t="s">
        <v>10201</v>
      </c>
      <c r="O1279" s="545" t="s">
        <v>4665</v>
      </c>
      <c r="P1279" s="933">
        <f t="shared" si="195"/>
        <v>42430.53</v>
      </c>
      <c r="Q1279" s="934">
        <f t="shared" si="196"/>
        <v>43066</v>
      </c>
      <c r="R1279" s="935" t="str">
        <f t="shared" si="197"/>
        <v>2017OB000341</v>
      </c>
      <c r="S1279" s="935" t="str">
        <f t="shared" si="198"/>
        <v>2017NE000327</v>
      </c>
      <c r="T1279" s="936" t="str">
        <f t="shared" si="199"/>
        <v>REPASSE DA 4º PARCELA DO FEM II - 2014, DO MUNICÍPIO DE FLORESTA , REFERENTE A CONSTRUÇÃO DA PRAÇA TRÊS MARIAS, CONFORME SOLICITADO EM CI N] 217/2017 SGTG/FEM.</v>
      </c>
      <c r="V1279" s="201" t="b">
        <f>A1279='[1]FEM 2'!C1279</f>
        <v>1</v>
      </c>
    </row>
    <row r="1280" spans="1:22" ht="54" customHeight="1" x14ac:dyDescent="0.35">
      <c r="A1280" s="948" t="s">
        <v>10190</v>
      </c>
      <c r="B1280" s="949">
        <v>43066</v>
      </c>
      <c r="C1280" s="950">
        <v>11</v>
      </c>
      <c r="D1280" s="950" t="s">
        <v>1394</v>
      </c>
      <c r="E1280" s="950" t="s">
        <v>10209</v>
      </c>
      <c r="F1280" s="950" t="s">
        <v>1560</v>
      </c>
      <c r="G1280" s="950" t="s">
        <v>10191</v>
      </c>
      <c r="H1280" s="950" t="s">
        <v>1769</v>
      </c>
      <c r="I1280" s="950" t="s">
        <v>858</v>
      </c>
      <c r="J1280" s="950" t="s">
        <v>1770</v>
      </c>
      <c r="K1280" s="951">
        <v>32011.97</v>
      </c>
      <c r="L1280" s="951" t="s">
        <v>9732</v>
      </c>
      <c r="M1280" s="950" t="s">
        <v>10189</v>
      </c>
      <c r="O1280" s="545" t="s">
        <v>4665</v>
      </c>
      <c r="P1280" s="933">
        <f t="shared" si="195"/>
        <v>32011.97</v>
      </c>
      <c r="Q1280" s="934">
        <f t="shared" si="196"/>
        <v>43066</v>
      </c>
      <c r="R1280" s="935" t="str">
        <f t="shared" si="197"/>
        <v>2017OB000342</v>
      </c>
      <c r="S1280" s="935" t="str">
        <f t="shared" si="198"/>
        <v>2017NE000338</v>
      </c>
      <c r="T1280" s="936" t="str">
        <f t="shared" si="199"/>
        <v>LIBERAÇÃO DA 4º PARCELA DO FEMII - 2014,DO MUNICÍPIO DE ALAGOINHA PARA PAVIMENTAÇÃO DE TRECHO DA COAHB,CONFORME SOLICITAÇÃO EM CI Nº 197/2017 SGTG/FEM.</v>
      </c>
      <c r="V1280" s="201" t="b">
        <f>A1280='[1]FEM 2'!C1280</f>
        <v>1</v>
      </c>
    </row>
    <row r="1281" spans="1:22" ht="54" customHeight="1" x14ac:dyDescent="0.35">
      <c r="A1281" s="948" t="s">
        <v>10186</v>
      </c>
      <c r="B1281" s="949">
        <v>43068</v>
      </c>
      <c r="C1281" s="950">
        <v>11</v>
      </c>
      <c r="D1281" s="950" t="s">
        <v>1394</v>
      </c>
      <c r="E1281" s="950" t="s">
        <v>10210</v>
      </c>
      <c r="F1281" s="950" t="s">
        <v>1628</v>
      </c>
      <c r="G1281" s="950" t="s">
        <v>10187</v>
      </c>
      <c r="H1281" s="950" t="s">
        <v>2043</v>
      </c>
      <c r="I1281" s="950" t="s">
        <v>1195</v>
      </c>
      <c r="J1281" s="950" t="s">
        <v>2044</v>
      </c>
      <c r="K1281" s="951">
        <v>18783.13</v>
      </c>
      <c r="L1281" s="951" t="s">
        <v>10211</v>
      </c>
      <c r="M1281" s="950" t="s">
        <v>10188</v>
      </c>
      <c r="O1281" s="545" t="s">
        <v>4665</v>
      </c>
      <c r="P1281" s="933">
        <f t="shared" si="195"/>
        <v>18783.13</v>
      </c>
      <c r="Q1281" s="934">
        <f t="shared" si="196"/>
        <v>43068</v>
      </c>
      <c r="R1281" s="935" t="str">
        <f t="shared" si="197"/>
        <v>2017OB000344</v>
      </c>
      <c r="S1281" s="935" t="str">
        <f t="shared" si="198"/>
        <v>2017NE000339</v>
      </c>
      <c r="T1281" s="936" t="str">
        <f t="shared" si="199"/>
        <v>LIBERAÇÃO DE REPASSE DA 2º PARCELA DO FEMII - 2014,DO MUNICÍPIO DE PARANATAMA PARA CONSTRUÇÃO DA RUA VICENTE FERREIRA DA SILVA.</v>
      </c>
      <c r="V1281" s="201" t="b">
        <f>A1281='[1]FEM 2'!C1281</f>
        <v>1</v>
      </c>
    </row>
    <row r="1282" spans="1:22" ht="54" customHeight="1" x14ac:dyDescent="0.35">
      <c r="A1282" s="948" t="s">
        <v>10279</v>
      </c>
      <c r="B1282" s="949">
        <v>43089</v>
      </c>
      <c r="C1282" s="950">
        <v>12</v>
      </c>
      <c r="D1282" s="950" t="s">
        <v>1394</v>
      </c>
      <c r="E1282" s="950" t="s">
        <v>10280</v>
      </c>
      <c r="F1282" s="950" t="s">
        <v>1837</v>
      </c>
      <c r="G1282" s="950" t="s">
        <v>10281</v>
      </c>
      <c r="H1282" s="950" t="s">
        <v>1504</v>
      </c>
      <c r="I1282" s="950" t="s">
        <v>908</v>
      </c>
      <c r="J1282" s="950" t="s">
        <v>1505</v>
      </c>
      <c r="K1282" s="951">
        <v>302767.06</v>
      </c>
      <c r="L1282" s="951" t="s">
        <v>9732</v>
      </c>
      <c r="M1282" s="950" t="s">
        <v>10282</v>
      </c>
      <c r="O1282" s="545" t="s">
        <v>4665</v>
      </c>
      <c r="P1282" s="933">
        <f t="shared" ref="P1282" si="200">K1282</f>
        <v>302767.06</v>
      </c>
      <c r="Q1282" s="934">
        <f t="shared" ref="Q1282" si="201">B1282</f>
        <v>43089</v>
      </c>
      <c r="R1282" s="935" t="str">
        <f t="shared" ref="R1282" si="202">A1282</f>
        <v>2017OB000351</v>
      </c>
      <c r="S1282" s="935" t="str">
        <f t="shared" ref="S1282" si="203">G1282</f>
        <v>2017NE000401</v>
      </c>
      <c r="T1282" s="936" t="str">
        <f t="shared" ref="T1282" si="204">M1282</f>
        <v>REPASSE DA 4º PARCELA DO FEM II - 2014 PARA PAVIMENTAÇÃO DE DIVERSAS RUAS NO MUNICÍPIO DE BEZERROS, CONFORME SOLICITAÇÃO EM CI Nº 226/2017 SGTG/FEM.</v>
      </c>
      <c r="V1282" s="201" t="b">
        <f>A1282='[1]FEM 2'!C1282</f>
        <v>1</v>
      </c>
    </row>
    <row r="1283" spans="1:22" ht="54" customHeight="1" x14ac:dyDescent="0.35">
      <c r="A1283" s="366" t="s">
        <v>10388</v>
      </c>
      <c r="B1283" s="388">
        <v>43116</v>
      </c>
      <c r="C1283" s="387">
        <v>11</v>
      </c>
      <c r="D1283" s="387" t="s">
        <v>1394</v>
      </c>
      <c r="E1283" s="387" t="s">
        <v>10394</v>
      </c>
      <c r="F1283" s="387" t="s">
        <v>3451</v>
      </c>
      <c r="G1283" s="387" t="s">
        <v>10389</v>
      </c>
      <c r="H1283" s="387" t="s">
        <v>2885</v>
      </c>
      <c r="I1283" s="387" t="s">
        <v>1259</v>
      </c>
      <c r="J1283" s="387" t="s">
        <v>2886</v>
      </c>
      <c r="K1283" s="389">
        <v>80558.16</v>
      </c>
      <c r="L1283" s="389" t="s">
        <v>9732</v>
      </c>
      <c r="M1283" s="387" t="s">
        <v>10390</v>
      </c>
      <c r="O1283" s="545" t="s">
        <v>4665</v>
      </c>
      <c r="P1283" s="977">
        <f>K1283</f>
        <v>80558.16</v>
      </c>
      <c r="Q1283" s="978">
        <f>B1283</f>
        <v>43116</v>
      </c>
      <c r="R1283" s="979" t="str">
        <f>A1283</f>
        <v>2018OB000104</v>
      </c>
      <c r="S1283" s="979" t="str">
        <f>G1283</f>
        <v>2017NE000337</v>
      </c>
      <c r="T1283" s="980" t="str">
        <f>M1283</f>
        <v>LIBERAÇÃO DE REPASSE DA 4º PARCELA DO FEMII 2014,DO MUNICÍPIO DE SANTA CRUZ PARA CONCLUSÃO DA CONSTRUÇÃO DO ESTÁDIO MUNICIPAL, CONFORME SOLICITAÇÃO EM CI Nº218/2017 SGTG/FEM.</v>
      </c>
      <c r="V1283" s="201" t="b">
        <f>A1283='[1]FEM 2'!C1283</f>
        <v>1</v>
      </c>
    </row>
    <row r="1284" spans="1:22" ht="54" customHeight="1" x14ac:dyDescent="0.35">
      <c r="A1284" s="366" t="s">
        <v>10393</v>
      </c>
      <c r="B1284" s="388">
        <v>43116</v>
      </c>
      <c r="C1284" s="387">
        <v>11</v>
      </c>
      <c r="D1284" s="387" t="s">
        <v>1394</v>
      </c>
      <c r="E1284" s="387" t="s">
        <v>10395</v>
      </c>
      <c r="F1284" s="387" t="s">
        <v>3451</v>
      </c>
      <c r="G1284" s="387" t="s">
        <v>10191</v>
      </c>
      <c r="H1284" s="387" t="s">
        <v>1769</v>
      </c>
      <c r="I1284" s="387" t="s">
        <v>856</v>
      </c>
      <c r="J1284" s="387" t="s">
        <v>1770</v>
      </c>
      <c r="K1284" s="389">
        <v>45460.09</v>
      </c>
      <c r="L1284" s="389" t="s">
        <v>9732</v>
      </c>
      <c r="M1284" s="387" t="s">
        <v>10392</v>
      </c>
      <c r="O1284" s="545" t="s">
        <v>4665</v>
      </c>
      <c r="P1284" s="977">
        <f>K1284</f>
        <v>45460.09</v>
      </c>
      <c r="Q1284" s="978">
        <f>B1284</f>
        <v>43116</v>
      </c>
      <c r="R1284" s="979" t="str">
        <f>A1284</f>
        <v>2018OB000105</v>
      </c>
      <c r="S1284" s="979" t="str">
        <f>G1284</f>
        <v>2017NE000338</v>
      </c>
      <c r="T1284" s="980" t="str">
        <f>M1284</f>
        <v>LIBERAÇÃO DA 4º PARCELA DO FEMII - 2014,DO MUNICÍPIO DE ALAGOINHA PARA PAVIMENTAÇÃO DE DA RUA PROF. JOSÉ PEREIRA DE MELO,CONFORME SOLICITAÇÃO EM CI Nº 197/2017 SGTG/FEM.</v>
      </c>
      <c r="V1284" s="201" t="b">
        <f>A1284='[1]FEM 2'!C1284</f>
        <v>1</v>
      </c>
    </row>
    <row r="1285" spans="1:22" ht="54" customHeight="1" x14ac:dyDescent="0.35">
      <c r="A1285" s="366" t="s">
        <v>10396</v>
      </c>
      <c r="B1285" s="388">
        <v>43116</v>
      </c>
      <c r="C1285" s="387">
        <v>11</v>
      </c>
      <c r="D1285" s="387" t="s">
        <v>1394</v>
      </c>
      <c r="E1285" s="387" t="s">
        <v>10397</v>
      </c>
      <c r="F1285" s="387" t="s">
        <v>3451</v>
      </c>
      <c r="G1285" s="387" t="s">
        <v>10398</v>
      </c>
      <c r="H1285" s="387" t="s">
        <v>2597</v>
      </c>
      <c r="I1285" s="387" t="s">
        <v>1337</v>
      </c>
      <c r="J1285" s="387" t="s">
        <v>2598</v>
      </c>
      <c r="K1285" s="389">
        <v>88565.99</v>
      </c>
      <c r="L1285" s="389" t="s">
        <v>9736</v>
      </c>
      <c r="M1285" s="387" t="s">
        <v>10399</v>
      </c>
      <c r="O1285" s="545" t="s">
        <v>4665</v>
      </c>
      <c r="P1285" s="977">
        <f>K1285</f>
        <v>88565.99</v>
      </c>
      <c r="Q1285" s="978">
        <f>B1285</f>
        <v>43116</v>
      </c>
      <c r="R1285" s="979" t="str">
        <f>A1285</f>
        <v>2018OB000106</v>
      </c>
      <c r="S1285" s="979" t="str">
        <f>G1285</f>
        <v>2017NE000402</v>
      </c>
      <c r="T1285" s="980" t="str">
        <f>M1285</f>
        <v>VALOR PAGO REF. AO REPASSE DA 3º PARCELA PARA COBERTURA DA QUADRA DE ESPORTE,ESTANISLAU PIRES E CONSTRUÇÃO DE QUADRA COBERTA NO DISTRITO DE PÃO DE AÇUCAR, CONFORME SOLICITAÇÃO EM CI Nº 226/2017 SGTG/FEM.</v>
      </c>
      <c r="V1285" s="201" t="b">
        <f>A1285='[1]FEM 2'!C1285</f>
        <v>1</v>
      </c>
    </row>
    <row r="1286" spans="1:22" ht="54" customHeight="1" x14ac:dyDescent="0.35">
      <c r="A1286" s="366" t="s">
        <v>10400</v>
      </c>
      <c r="B1286" s="388">
        <v>43116</v>
      </c>
      <c r="C1286" s="387">
        <v>11</v>
      </c>
      <c r="D1286" s="387" t="s">
        <v>1394</v>
      </c>
      <c r="E1286" s="387" t="s">
        <v>10401</v>
      </c>
      <c r="F1286" s="387" t="s">
        <v>3451</v>
      </c>
      <c r="G1286" s="387" t="s">
        <v>10402</v>
      </c>
      <c r="H1286" s="387" t="s">
        <v>2943</v>
      </c>
      <c r="I1286" s="387" t="s">
        <v>1286</v>
      </c>
      <c r="J1286" s="387" t="s">
        <v>2944</v>
      </c>
      <c r="K1286" s="389">
        <v>3145.54</v>
      </c>
      <c r="L1286" s="389" t="s">
        <v>9732</v>
      </c>
      <c r="M1286" s="387" t="s">
        <v>10403</v>
      </c>
      <c r="O1286" s="545" t="s">
        <v>4665</v>
      </c>
      <c r="P1286" s="977">
        <f>K1286</f>
        <v>3145.54</v>
      </c>
      <c r="Q1286" s="978">
        <f>B1286</f>
        <v>43116</v>
      </c>
      <c r="R1286" s="979" t="str">
        <f>A1286</f>
        <v>2018OB000107</v>
      </c>
      <c r="S1286" s="979" t="str">
        <f>G1286</f>
        <v>2017NE000216</v>
      </c>
      <c r="T1286" s="980" t="str">
        <f>M1286</f>
        <v>VALOR PAGO PARA VIABILIZAR REPASSE DE RECURSOS FEM-2014.AO MUNICIPIO DE SÃO CAETANO/PE.REF. A 4ª PARCELA.CUJO OBJETO É:REFORMA E AMPLIAÇÃO DA PRAÇA PRESIDENTE TANCREDO NEVES.CI Nº 168/2017</v>
      </c>
      <c r="V1286" s="201" t="b">
        <f>A1286='[1]FEM 2'!C1286</f>
        <v>1</v>
      </c>
    </row>
    <row r="1287" spans="1:22" s="201" customFormat="1" ht="54" customHeight="1" x14ac:dyDescent="0.35">
      <c r="A1287" s="1054" t="s">
        <v>10514</v>
      </c>
      <c r="B1287" s="1055">
        <v>43152</v>
      </c>
      <c r="C1287" s="1056">
        <v>11</v>
      </c>
      <c r="D1287" s="1056" t="s">
        <v>1394</v>
      </c>
      <c r="E1287" s="1056" t="s">
        <v>10517</v>
      </c>
      <c r="F1287" s="1056" t="s">
        <v>3544</v>
      </c>
      <c r="G1287" s="1056" t="s">
        <v>10515</v>
      </c>
      <c r="H1287" s="1056" t="s">
        <v>1763</v>
      </c>
      <c r="I1287" s="1056" t="s">
        <v>855</v>
      </c>
      <c r="J1287" s="1056" t="s">
        <v>10518</v>
      </c>
      <c r="K1287" s="1057">
        <v>271697.95</v>
      </c>
      <c r="L1287" s="1057" t="s">
        <v>9736</v>
      </c>
      <c r="M1287" s="1056" t="s">
        <v>10516</v>
      </c>
      <c r="O1287" s="545" t="s">
        <v>4665</v>
      </c>
      <c r="P1287" s="1013">
        <f>K1287</f>
        <v>271697.95</v>
      </c>
      <c r="Q1287" s="1014">
        <f>B1287</f>
        <v>43152</v>
      </c>
      <c r="R1287" s="1015" t="str">
        <f>A1287</f>
        <v>2018OB000133</v>
      </c>
      <c r="S1287" s="1015" t="str">
        <f>G1287</f>
        <v>2017NE000336</v>
      </c>
      <c r="T1287" s="1016" t="str">
        <f>M1287</f>
        <v>LIBERAÇÃO DE REPASSE DA 3º PARCELA DO FEMII 2014,DO MUNICÍPIO DE ÁGUAS BELAS PARA CONSTRUÇÃO DA 2º ETAPA DA ALAMEDA DE ENTRADA DA CIDADE,CONFORME SOLICITAÇÃO EM CI Nº 201/2017 SGTG/FEM.</v>
      </c>
      <c r="V1287" s="201" t="b">
        <f>A1287='[1]FEM 2'!C1287</f>
        <v>1</v>
      </c>
    </row>
    <row r="1288" spans="1:22" ht="54" customHeight="1" x14ac:dyDescent="0.35">
      <c r="A1288" s="1025" t="s">
        <v>10700</v>
      </c>
      <c r="B1288" s="1055">
        <v>43193</v>
      </c>
      <c r="C1288">
        <v>11</v>
      </c>
      <c r="D1288" t="s">
        <v>1394</v>
      </c>
      <c r="E1288" t="s">
        <v>10701</v>
      </c>
      <c r="F1288" t="s">
        <v>6104</v>
      </c>
      <c r="G1288" t="s">
        <v>10702</v>
      </c>
      <c r="H1288" t="s">
        <v>1809</v>
      </c>
      <c r="I1288" t="s">
        <v>870</v>
      </c>
      <c r="J1288" t="s">
        <v>1810</v>
      </c>
      <c r="K1288">
        <v>41301.949999999997</v>
      </c>
      <c r="L1288" t="s">
        <v>9732</v>
      </c>
      <c r="M1288" t="s">
        <v>10703</v>
      </c>
      <c r="O1288" s="545" t="s">
        <v>4665</v>
      </c>
      <c r="P1288" s="1013">
        <f t="shared" ref="P1288:P1293" si="205">K1288</f>
        <v>41301.949999999997</v>
      </c>
      <c r="Q1288" s="1014">
        <f t="shared" ref="Q1288:Q1293" si="206">B1288</f>
        <v>43193</v>
      </c>
      <c r="R1288" s="1015" t="str">
        <f t="shared" ref="R1288:R1293" si="207">A1288</f>
        <v>2018OB000140</v>
      </c>
      <c r="S1288" s="1015" t="str">
        <f t="shared" ref="S1288:S1293" si="208">G1288</f>
        <v>2018NE000002</v>
      </c>
      <c r="T1288" s="1016" t="str">
        <f t="shared" ref="T1288:T1293" si="209">M1288</f>
        <v>VALOR PAGO REFERENTE A DESPESA AO MUNICIPIO DE AMARAJI/PE ,CUJO OBJETO É: PAVIMENTAÇÃO EM PARALELEPÍPEDOS GRANÍTICOS DE DIVERSAS ,FEM 2014/ 4ª PARCELA,/CI.Nº 21/2018 SGTG-FEM.</v>
      </c>
      <c r="V1288" s="201" t="b">
        <f>A1288='[1]FEM 2'!C1288</f>
        <v>1</v>
      </c>
    </row>
    <row r="1289" spans="1:22" ht="54" customHeight="1" x14ac:dyDescent="0.35">
      <c r="A1289" s="1025" t="s">
        <v>10662</v>
      </c>
      <c r="B1289" s="1055">
        <v>43193</v>
      </c>
      <c r="C1289">
        <v>11</v>
      </c>
      <c r="D1289" t="s">
        <v>1394</v>
      </c>
      <c r="E1289" t="s">
        <v>10704</v>
      </c>
      <c r="F1289" t="s">
        <v>6104</v>
      </c>
      <c r="G1289" t="s">
        <v>10663</v>
      </c>
      <c r="H1289" t="s">
        <v>2931</v>
      </c>
      <c r="I1289" t="s">
        <v>1367</v>
      </c>
      <c r="J1289" t="s">
        <v>2932</v>
      </c>
      <c r="K1289">
        <v>10711.57</v>
      </c>
      <c r="L1289" t="s">
        <v>9732</v>
      </c>
      <c r="M1289" t="s">
        <v>10664</v>
      </c>
      <c r="O1289" s="545" t="s">
        <v>4665</v>
      </c>
      <c r="P1289" s="1013">
        <f t="shared" si="205"/>
        <v>10711.57</v>
      </c>
      <c r="Q1289" s="1014">
        <f t="shared" si="206"/>
        <v>43193</v>
      </c>
      <c r="R1289" s="1015" t="str">
        <f t="shared" si="207"/>
        <v>2018OB000141</v>
      </c>
      <c r="S1289" s="1015" t="str">
        <f t="shared" si="208"/>
        <v>2018NE000003</v>
      </c>
      <c r="T1289" s="1016" t="str">
        <f t="shared" si="209"/>
        <v>PARA ATENDER DESPESAS COM A RECONSTRUÇÃO, REVITALIZAÇÃO E PAISAGISMO DA PRAÇA DR. MARIO RAMOS DE ANDRADE LIMA NO MUNICÍPIO DE VICÊNCIA - FEM 2014, 4ª PARCELA, CONFORME CI 008/2018 SEAM</v>
      </c>
      <c r="V1289" s="201" t="b">
        <f>A1289='[1]FEM 2'!C1289</f>
        <v>1</v>
      </c>
    </row>
    <row r="1290" spans="1:22" ht="54" customHeight="1" x14ac:dyDescent="0.35">
      <c r="A1290" s="1025" t="s">
        <v>10705</v>
      </c>
      <c r="B1290" s="1055">
        <v>43193</v>
      </c>
      <c r="C1290">
        <v>11</v>
      </c>
      <c r="D1290" t="s">
        <v>1394</v>
      </c>
      <c r="E1290" t="s">
        <v>10706</v>
      </c>
      <c r="F1290" t="s">
        <v>6104</v>
      </c>
      <c r="G1290" t="s">
        <v>10707</v>
      </c>
      <c r="H1290" t="s">
        <v>2791</v>
      </c>
      <c r="I1290" t="s">
        <v>1319</v>
      </c>
      <c r="J1290" t="s">
        <v>2792</v>
      </c>
      <c r="K1290">
        <v>27247.3</v>
      </c>
      <c r="L1290" t="s">
        <v>9732</v>
      </c>
      <c r="M1290" t="s">
        <v>10708</v>
      </c>
      <c r="O1290" s="545" t="s">
        <v>4665</v>
      </c>
      <c r="P1290" s="1013">
        <f t="shared" si="205"/>
        <v>27247.3</v>
      </c>
      <c r="Q1290" s="1014">
        <f t="shared" si="206"/>
        <v>43193</v>
      </c>
      <c r="R1290" s="1015" t="str">
        <f t="shared" si="207"/>
        <v>2018OB000142</v>
      </c>
      <c r="S1290" s="1015" t="str">
        <f t="shared" si="208"/>
        <v>2018NE000004</v>
      </c>
      <c r="T1290" s="1016" t="str">
        <f t="shared" si="209"/>
        <v>PARA ATENDER DESPESAS COM A CONSTRUÇÃO DE UMA QUADRA POLIESPORTIVA DESCOBERTA NA ÁREA URBANA NO MUNICÍPIO DE SOLIDÃO - FEM 2014, 4ª PARCELA, CONFORME CI 013/2018 SEAM</v>
      </c>
      <c r="V1290" s="201" t="b">
        <f>A1290='[1]FEM 2'!C1290</f>
        <v>1</v>
      </c>
    </row>
    <row r="1291" spans="1:22" ht="54" customHeight="1" x14ac:dyDescent="0.35">
      <c r="A1291" s="1025" t="s">
        <v>10709</v>
      </c>
      <c r="B1291" s="1055">
        <v>43193</v>
      </c>
      <c r="C1291">
        <v>11</v>
      </c>
      <c r="D1291" t="s">
        <v>1394</v>
      </c>
      <c r="E1291" t="s">
        <v>10710</v>
      </c>
      <c r="F1291" t="s">
        <v>6104</v>
      </c>
      <c r="G1291" t="s">
        <v>10711</v>
      </c>
      <c r="H1291" t="s">
        <v>2469</v>
      </c>
      <c r="I1291" t="s">
        <v>1066</v>
      </c>
      <c r="J1291" t="s">
        <v>2470</v>
      </c>
      <c r="K1291">
        <v>24972.31</v>
      </c>
      <c r="L1291" t="s">
        <v>9732</v>
      </c>
      <c r="M1291" t="s">
        <v>10712</v>
      </c>
      <c r="O1291" s="545" t="s">
        <v>4665</v>
      </c>
      <c r="P1291" s="1013">
        <f t="shared" si="205"/>
        <v>24972.31</v>
      </c>
      <c r="Q1291" s="1014">
        <f t="shared" si="206"/>
        <v>43193</v>
      </c>
      <c r="R1291" s="1015" t="str">
        <f t="shared" si="207"/>
        <v>2018OB000143</v>
      </c>
      <c r="S1291" s="1015" t="str">
        <f t="shared" si="208"/>
        <v>2018NE000005</v>
      </c>
      <c r="T1291" s="1016" t="str">
        <f t="shared" si="209"/>
        <v>PARA ATENDER DESPESAS COM A REFORMA DE QUADRA POLIESPORTIVA JOÃO INOCÊNCIO CORREIA LIMA NO MUNICÍPIO DE IBIMIRIM - FEM 2014, 4ª PARCELA, CONFORME CI 006/2018 SEAM</v>
      </c>
      <c r="V1291" s="201" t="b">
        <f>A1291='[1]FEM 2'!C1291</f>
        <v>1</v>
      </c>
    </row>
    <row r="1292" spans="1:22" ht="54" customHeight="1" x14ac:dyDescent="0.35">
      <c r="A1292" s="1025" t="s">
        <v>10713</v>
      </c>
      <c r="B1292" s="1055">
        <v>43193</v>
      </c>
      <c r="C1292">
        <v>11</v>
      </c>
      <c r="D1292" t="s">
        <v>1394</v>
      </c>
      <c r="E1292" t="s">
        <v>10714</v>
      </c>
      <c r="F1292" t="s">
        <v>6104</v>
      </c>
      <c r="G1292" t="s">
        <v>10715</v>
      </c>
      <c r="H1292" t="s">
        <v>2469</v>
      </c>
      <c r="I1292" t="s">
        <v>1065</v>
      </c>
      <c r="J1292" t="s">
        <v>2470</v>
      </c>
      <c r="K1292">
        <v>29162.83</v>
      </c>
      <c r="L1292" t="s">
        <v>9732</v>
      </c>
      <c r="M1292" t="s">
        <v>10716</v>
      </c>
      <c r="O1292" s="545" t="s">
        <v>4665</v>
      </c>
      <c r="P1292" s="1013">
        <f t="shared" si="205"/>
        <v>29162.83</v>
      </c>
      <c r="Q1292" s="1014">
        <f t="shared" si="206"/>
        <v>43193</v>
      </c>
      <c r="R1292" s="1015" t="str">
        <f t="shared" si="207"/>
        <v>2018OB000144</v>
      </c>
      <c r="S1292" s="1015" t="str">
        <f t="shared" si="208"/>
        <v>2018NE000006</v>
      </c>
      <c r="T1292" s="1016" t="str">
        <f t="shared" si="209"/>
        <v>PARA ATENDER DESPESAS COM A REFORMA EM QUADRA POLIESPORTIVA NO BAIRRO AGROVILA IV NO MUNICÍPIO DE IBIMIRIM - FEM 2014, 4ª PARCELA, CONFORME CI 006/2018 SEAM</v>
      </c>
      <c r="V1292" s="201" t="b">
        <f>A1292='[1]FEM 2'!C1292</f>
        <v>1</v>
      </c>
    </row>
    <row r="1293" spans="1:22" ht="54" customHeight="1" x14ac:dyDescent="0.35">
      <c r="A1293" s="1025" t="s">
        <v>10717</v>
      </c>
      <c r="B1293" s="1055">
        <v>43193</v>
      </c>
      <c r="C1293">
        <v>11</v>
      </c>
      <c r="D1293" t="s">
        <v>1394</v>
      </c>
      <c r="E1293" t="s">
        <v>10718</v>
      </c>
      <c r="F1293" t="s">
        <v>6104</v>
      </c>
      <c r="G1293" t="s">
        <v>10719</v>
      </c>
      <c r="H1293" t="s">
        <v>1462</v>
      </c>
      <c r="I1293" t="s">
        <v>891</v>
      </c>
      <c r="J1293" t="s">
        <v>1463</v>
      </c>
      <c r="K1293">
        <v>88483.34</v>
      </c>
      <c r="L1293" t="s">
        <v>9736</v>
      </c>
      <c r="M1293" t="s">
        <v>10720</v>
      </c>
      <c r="O1293" s="545" t="s">
        <v>4665</v>
      </c>
      <c r="P1293" s="1013">
        <f t="shared" si="205"/>
        <v>88483.34</v>
      </c>
      <c r="Q1293" s="1014">
        <f t="shared" si="206"/>
        <v>43193</v>
      </c>
      <c r="R1293" s="1015" t="str">
        <f t="shared" si="207"/>
        <v>2018OB000145</v>
      </c>
      <c r="S1293" s="1015" t="str">
        <f t="shared" si="208"/>
        <v>2018NE000007</v>
      </c>
      <c r="T1293" s="1016" t="str">
        <f t="shared" si="209"/>
        <v>PARA ATENDER DESPESAS COM A PAVIMENTAÇÃO EM PARALELEPÍPEDOS GANÍTICOS DO ACESSO A BATATEIRA NO MUNICÍPIO DE BELÉM DE MARIA - FEM 2014, 3ª PARCELA, CONFORME CI 011/2018 SEAM</v>
      </c>
      <c r="V1293" s="201" t="b">
        <f>A1293='[1]FEM 2'!C1293</f>
        <v>1</v>
      </c>
    </row>
    <row r="1294" spans="1:22" ht="54" customHeight="1" x14ac:dyDescent="0.35">
      <c r="A1294" s="1025" t="s">
        <v>10721</v>
      </c>
      <c r="B1294" s="1055">
        <v>43193</v>
      </c>
      <c r="C1294">
        <v>11</v>
      </c>
      <c r="D1294" t="s">
        <v>1394</v>
      </c>
      <c r="E1294" t="s">
        <v>10722</v>
      </c>
      <c r="F1294" t="s">
        <v>6104</v>
      </c>
      <c r="G1294" t="s">
        <v>10723</v>
      </c>
      <c r="H1294" t="s">
        <v>1462</v>
      </c>
      <c r="I1294" t="s">
        <v>895</v>
      </c>
      <c r="J1294" t="s">
        <v>1463</v>
      </c>
      <c r="K1294">
        <v>12648.79</v>
      </c>
      <c r="L1294" t="s">
        <v>9736</v>
      </c>
      <c r="M1294" t="s">
        <v>10724</v>
      </c>
      <c r="O1294" s="545" t="s">
        <v>4665</v>
      </c>
      <c r="P1294" s="1013">
        <f t="shared" ref="P1294:P1357" si="210">K1294</f>
        <v>12648.79</v>
      </c>
      <c r="Q1294" s="1014">
        <f t="shared" ref="Q1294:Q1357" si="211">B1294</f>
        <v>43193</v>
      </c>
      <c r="R1294" s="1015" t="str">
        <f t="shared" ref="R1294:R1357" si="212">A1294</f>
        <v>2018OB000146</v>
      </c>
      <c r="S1294" s="1015" t="str">
        <f t="shared" ref="S1294:S1357" si="213">G1294</f>
        <v>2018NE000008</v>
      </c>
      <c r="T1294" s="1016" t="str">
        <f t="shared" ref="T1294:T1357" si="214">M1294</f>
        <v>PARA ATENDER DESPESAS COM A REFORMA E AMPLIAÇÃO DO MURO DO CEMITÉRIO NA SEDE NO MUNICÍPIO DE BELÉM DE MARIA - FEM 2014, 3ª PARCELA, CONFORME CI 011/2018 SEAM</v>
      </c>
      <c r="V1294" s="201" t="b">
        <f>A1294='[1]FEM 2'!C1294</f>
        <v>1</v>
      </c>
    </row>
    <row r="1295" spans="1:22" ht="54" customHeight="1" x14ac:dyDescent="0.35">
      <c r="A1295" s="1025" t="s">
        <v>10725</v>
      </c>
      <c r="B1295" s="1055">
        <v>43193</v>
      </c>
      <c r="C1295">
        <v>11</v>
      </c>
      <c r="D1295" t="s">
        <v>1394</v>
      </c>
      <c r="E1295" t="s">
        <v>10726</v>
      </c>
      <c r="F1295" t="s">
        <v>6104</v>
      </c>
      <c r="G1295" t="s">
        <v>10727</v>
      </c>
      <c r="H1295" t="s">
        <v>3075</v>
      </c>
      <c r="I1295" t="s">
        <v>1052</v>
      </c>
      <c r="J1295" t="s">
        <v>3076</v>
      </c>
      <c r="K1295">
        <v>7042.45</v>
      </c>
      <c r="L1295" t="s">
        <v>9736</v>
      </c>
      <c r="M1295" t="s">
        <v>10728</v>
      </c>
      <c r="O1295" s="545" t="s">
        <v>4665</v>
      </c>
      <c r="P1295" s="1013">
        <f t="shared" si="210"/>
        <v>7042.45</v>
      </c>
      <c r="Q1295" s="1014">
        <f t="shared" si="211"/>
        <v>43193</v>
      </c>
      <c r="R1295" s="1015" t="str">
        <f t="shared" si="212"/>
        <v>2018OB000147</v>
      </c>
      <c r="S1295" s="1015" t="str">
        <f t="shared" si="213"/>
        <v>2018NE000012</v>
      </c>
      <c r="T1295" s="1016" t="str">
        <f t="shared" si="214"/>
        <v>PARA ATENDER DESPESAS COM A REFORMA DA PRAÇA ADELSON COELHO NO MUNICÍPIO DE GRANITO - FEM 2014, 3ª PARCELA, CONFORME CI 015/2018 SEAM</v>
      </c>
      <c r="V1295" s="201" t="b">
        <f>A1295='[1]FEM 2'!C1295</f>
        <v>1</v>
      </c>
    </row>
    <row r="1296" spans="1:22" ht="54" customHeight="1" x14ac:dyDescent="0.35">
      <c r="A1296" s="1025" t="s">
        <v>10729</v>
      </c>
      <c r="B1296" s="1055">
        <v>43193</v>
      </c>
      <c r="C1296">
        <v>11</v>
      </c>
      <c r="D1296" t="s">
        <v>1394</v>
      </c>
      <c r="E1296" t="s">
        <v>10730</v>
      </c>
      <c r="F1296" t="s">
        <v>6104</v>
      </c>
      <c r="G1296" t="s">
        <v>10731</v>
      </c>
      <c r="H1296" t="s">
        <v>3075</v>
      </c>
      <c r="I1296" t="s">
        <v>1052</v>
      </c>
      <c r="J1296" t="s">
        <v>3076</v>
      </c>
      <c r="K1296">
        <v>7042.47</v>
      </c>
      <c r="L1296" t="s">
        <v>9732</v>
      </c>
      <c r="M1296" t="s">
        <v>10732</v>
      </c>
      <c r="O1296" s="545" t="s">
        <v>4665</v>
      </c>
      <c r="P1296" s="1013">
        <f t="shared" si="210"/>
        <v>7042.47</v>
      </c>
      <c r="Q1296" s="1014">
        <f t="shared" si="211"/>
        <v>43193</v>
      </c>
      <c r="R1296" s="1015" t="str">
        <f t="shared" si="212"/>
        <v>2018OB000148</v>
      </c>
      <c r="S1296" s="1015" t="str">
        <f t="shared" si="213"/>
        <v>2018NE000013</v>
      </c>
      <c r="T1296" s="1016" t="str">
        <f t="shared" si="214"/>
        <v>PARA ATENDER DESPESAS COM A REFORMA DA PRAÇA ADELSON COELHO NO MUNICÍPIO DE GRANITO - FEM 2014, 4ª PARCELA, CONFORME CI 015/2018 SEAM</v>
      </c>
      <c r="V1296" s="201" t="b">
        <f>A1296='[1]FEM 2'!C1296</f>
        <v>1</v>
      </c>
    </row>
    <row r="1297" spans="1:22" ht="54" customHeight="1" x14ac:dyDescent="0.35">
      <c r="A1297" s="1025" t="s">
        <v>10733</v>
      </c>
      <c r="B1297" s="1055">
        <v>43193</v>
      </c>
      <c r="C1297">
        <v>11</v>
      </c>
      <c r="D1297" t="s">
        <v>1394</v>
      </c>
      <c r="E1297" t="s">
        <v>10734</v>
      </c>
      <c r="F1297" t="s">
        <v>6104</v>
      </c>
      <c r="G1297" t="s">
        <v>10735</v>
      </c>
      <c r="H1297" t="s">
        <v>1462</v>
      </c>
      <c r="I1297" t="s">
        <v>895</v>
      </c>
      <c r="J1297" t="s">
        <v>1463</v>
      </c>
      <c r="K1297">
        <v>12648.81</v>
      </c>
      <c r="L1297" t="s">
        <v>9732</v>
      </c>
      <c r="M1297" t="s">
        <v>10736</v>
      </c>
      <c r="O1297" s="545" t="s">
        <v>4665</v>
      </c>
      <c r="P1297" s="1013">
        <f t="shared" si="210"/>
        <v>12648.81</v>
      </c>
      <c r="Q1297" s="1014">
        <f t="shared" si="211"/>
        <v>43193</v>
      </c>
      <c r="R1297" s="1015" t="str">
        <f t="shared" si="212"/>
        <v>2018OB000149</v>
      </c>
      <c r="S1297" s="1015" t="str">
        <f t="shared" si="213"/>
        <v>2018NE000014</v>
      </c>
      <c r="T1297" s="1016" t="str">
        <f t="shared" si="214"/>
        <v>PARA ATENDER DESPESAS COM A REFORMA E AMPLIAÇÃO DO MURO DO CEMITÉRIO NO MUNICÍPIO DE BELÉM DE MARIA - FEM 2014, 4ª PARCELA, CONFORME CI 011/2018 SEAM</v>
      </c>
      <c r="V1297" s="201" t="b">
        <f>A1297='[1]FEM 2'!C1297</f>
        <v>1</v>
      </c>
    </row>
    <row r="1298" spans="1:22" ht="54" customHeight="1" x14ac:dyDescent="0.35">
      <c r="A1298" s="1025" t="s">
        <v>10737</v>
      </c>
      <c r="B1298" s="1055">
        <v>43193</v>
      </c>
      <c r="C1298">
        <v>12</v>
      </c>
      <c r="D1298" t="s">
        <v>1394</v>
      </c>
      <c r="E1298" t="s">
        <v>10738</v>
      </c>
      <c r="F1298" t="s">
        <v>6104</v>
      </c>
      <c r="G1298" t="s">
        <v>10739</v>
      </c>
      <c r="H1298" t="s">
        <v>1411</v>
      </c>
      <c r="I1298" t="s">
        <v>4220</v>
      </c>
      <c r="J1298" t="s">
        <v>1412</v>
      </c>
      <c r="K1298">
        <v>536250.43999999994</v>
      </c>
      <c r="L1298" t="s">
        <v>9736</v>
      </c>
      <c r="M1298" t="s">
        <v>10740</v>
      </c>
      <c r="O1298" s="545" t="s">
        <v>4665</v>
      </c>
      <c r="P1298" s="1013">
        <f t="shared" si="210"/>
        <v>536250.43999999994</v>
      </c>
      <c r="Q1298" s="1014">
        <f t="shared" si="211"/>
        <v>43193</v>
      </c>
      <c r="R1298" s="1015" t="str">
        <f t="shared" si="212"/>
        <v>2018OB000150</v>
      </c>
      <c r="S1298" s="1015" t="str">
        <f t="shared" si="213"/>
        <v>2018NE000011</v>
      </c>
      <c r="T1298" s="1016" t="str">
        <f t="shared" si="214"/>
        <v>PARA ATENDER DESPESAS COM A PAVIMENTAÇÃO ASFÁLTICA EM CEBUQ NO MUNICÍPIO DE GRANITO - FEM 2014, 3ª PARCELA, CONFORME CI 015/2018 SEAM</v>
      </c>
      <c r="V1298" s="201" t="b">
        <f>A1298='[1]FEM 2'!C1298</f>
        <v>1</v>
      </c>
    </row>
    <row r="1299" spans="1:22" ht="54" customHeight="1" x14ac:dyDescent="0.35">
      <c r="A1299" s="1025" t="s">
        <v>10665</v>
      </c>
      <c r="B1299" s="1055">
        <v>43193</v>
      </c>
      <c r="C1299">
        <v>12</v>
      </c>
      <c r="D1299" t="s">
        <v>1394</v>
      </c>
      <c r="E1299" t="s">
        <v>10741</v>
      </c>
      <c r="F1299" t="s">
        <v>6104</v>
      </c>
      <c r="G1299" t="s">
        <v>10666</v>
      </c>
      <c r="H1299" t="s">
        <v>2426</v>
      </c>
      <c r="I1299" t="s">
        <v>1048</v>
      </c>
      <c r="J1299" t="s">
        <v>2427</v>
      </c>
      <c r="K1299">
        <v>211320.61</v>
      </c>
      <c r="L1299" t="s">
        <v>9736</v>
      </c>
      <c r="M1299" t="s">
        <v>10667</v>
      </c>
      <c r="O1299" s="545" t="s">
        <v>4665</v>
      </c>
      <c r="P1299" s="1013">
        <f t="shared" si="210"/>
        <v>211320.61</v>
      </c>
      <c r="Q1299" s="1014">
        <f t="shared" si="211"/>
        <v>43193</v>
      </c>
      <c r="R1299" s="1015" t="str">
        <f t="shared" si="212"/>
        <v>2018OB000151</v>
      </c>
      <c r="S1299" s="1015" t="str">
        <f t="shared" si="213"/>
        <v>2018NE000017</v>
      </c>
      <c r="T1299" s="1016" t="str">
        <f t="shared" si="214"/>
        <v>PARA ATENDER DESPESAS COM A PAVIMENTAÇÃO DE DIVERSAS RUAS NO MUNICÍPIO DE GLÓRIA DE GOITÁ - FEM 2014, 3ª PARCELA, CONFORME CI 020/2018 SEAM</v>
      </c>
      <c r="V1299" s="201" t="b">
        <f>A1299='[1]FEM 2'!C1299</f>
        <v>1</v>
      </c>
    </row>
    <row r="1300" spans="1:22" ht="54" customHeight="1" x14ac:dyDescent="0.35">
      <c r="A1300" s="1025" t="s">
        <v>10742</v>
      </c>
      <c r="B1300" s="1055">
        <v>43193</v>
      </c>
      <c r="C1300">
        <v>11</v>
      </c>
      <c r="D1300" t="s">
        <v>1394</v>
      </c>
      <c r="E1300" t="s">
        <v>10743</v>
      </c>
      <c r="F1300" t="s">
        <v>6104</v>
      </c>
      <c r="G1300" t="s">
        <v>10744</v>
      </c>
      <c r="H1300" t="s">
        <v>1730</v>
      </c>
      <c r="I1300" t="s">
        <v>837</v>
      </c>
      <c r="J1300" t="s">
        <v>1731</v>
      </c>
      <c r="K1300">
        <v>65212.57</v>
      </c>
      <c r="L1300" t="s">
        <v>9732</v>
      </c>
      <c r="M1300" t="s">
        <v>10745</v>
      </c>
      <c r="O1300" s="545" t="s">
        <v>4665</v>
      </c>
      <c r="P1300" s="1013">
        <f t="shared" si="210"/>
        <v>65212.57</v>
      </c>
      <c r="Q1300" s="1014">
        <f t="shared" si="211"/>
        <v>43193</v>
      </c>
      <c r="R1300" s="1015" t="str">
        <f t="shared" si="212"/>
        <v>2018OB000152</v>
      </c>
      <c r="S1300" s="1015" t="str">
        <f t="shared" si="213"/>
        <v>2018NE000010</v>
      </c>
      <c r="T1300" s="1016" t="str">
        <f t="shared" si="214"/>
        <v>PARA ATENDER DESPESAS COM A PAVIMENTAÇÃO EM PARALELEPÍPEDOS GRANÍTICOS NO MUNICÍPIO DE GRANITO - FEM 2014, 4ª PARCELA, CONFORME CI 015/2018 SEAM</v>
      </c>
      <c r="V1300" s="201" t="b">
        <f>A1300='[1]FEM 2'!C1300</f>
        <v>1</v>
      </c>
    </row>
    <row r="1301" spans="1:22" ht="54" customHeight="1" x14ac:dyDescent="0.35">
      <c r="A1301" s="1025" t="s">
        <v>10746</v>
      </c>
      <c r="B1301" s="1055">
        <v>43193</v>
      </c>
      <c r="C1301">
        <v>11</v>
      </c>
      <c r="D1301" t="s">
        <v>1394</v>
      </c>
      <c r="E1301" t="s">
        <v>10747</v>
      </c>
      <c r="F1301" t="s">
        <v>6104</v>
      </c>
      <c r="G1301" t="s">
        <v>10748</v>
      </c>
      <c r="H1301" t="s">
        <v>2621</v>
      </c>
      <c r="I1301" t="s">
        <v>1077</v>
      </c>
      <c r="J1301" t="s">
        <v>2622</v>
      </c>
      <c r="K1301">
        <v>117027.51</v>
      </c>
      <c r="L1301" t="s">
        <v>9732</v>
      </c>
      <c r="M1301" t="s">
        <v>10749</v>
      </c>
      <c r="O1301" s="545" t="s">
        <v>4665</v>
      </c>
      <c r="P1301" s="1013">
        <f t="shared" si="210"/>
        <v>117027.51</v>
      </c>
      <c r="Q1301" s="1014">
        <f t="shared" si="211"/>
        <v>43193</v>
      </c>
      <c r="R1301" s="1015" t="str">
        <f t="shared" si="212"/>
        <v>2018OB000153</v>
      </c>
      <c r="S1301" s="1015" t="str">
        <f t="shared" si="213"/>
        <v>2018NE000015</v>
      </c>
      <c r="T1301" s="1016" t="str">
        <f t="shared" si="214"/>
        <v>PARA ATENDER DESPESAS COM A PAVIMENTAÇÃO EM PARALELEPÍPEDOS GRANÍTICOS NO MUNICÍPIO DE GUARACY - FEM 2014, 4ª PARCELA, CONFORME CI 015/2018 SEAM</v>
      </c>
      <c r="V1301" s="201" t="b">
        <f>A1301='[1]FEM 2'!C1301</f>
        <v>1</v>
      </c>
    </row>
    <row r="1302" spans="1:22" ht="54" customHeight="1" x14ac:dyDescent="0.35">
      <c r="A1302" s="1025" t="s">
        <v>10648</v>
      </c>
      <c r="B1302" s="1055">
        <v>43193</v>
      </c>
      <c r="C1302">
        <v>11</v>
      </c>
      <c r="D1302" t="s">
        <v>1394</v>
      </c>
      <c r="E1302" t="s">
        <v>10750</v>
      </c>
      <c r="F1302" t="s">
        <v>6104</v>
      </c>
      <c r="G1302" t="s">
        <v>10647</v>
      </c>
      <c r="H1302" t="s">
        <v>1751</v>
      </c>
      <c r="I1302" t="s">
        <v>847</v>
      </c>
      <c r="J1302" t="s">
        <v>1752</v>
      </c>
      <c r="K1302">
        <v>18058.48</v>
      </c>
      <c r="L1302" t="s">
        <v>9736</v>
      </c>
      <c r="M1302" t="s">
        <v>10646</v>
      </c>
      <c r="O1302" s="545" t="s">
        <v>4665</v>
      </c>
      <c r="P1302" s="1013">
        <f t="shared" si="210"/>
        <v>18058.48</v>
      </c>
      <c r="Q1302" s="1014">
        <f t="shared" si="211"/>
        <v>43193</v>
      </c>
      <c r="R1302" s="1015" t="str">
        <f t="shared" si="212"/>
        <v>2018OB000154</v>
      </c>
      <c r="S1302" s="1015" t="str">
        <f t="shared" si="213"/>
        <v>2018NE000016</v>
      </c>
      <c r="T1302" s="1016" t="str">
        <f t="shared" si="214"/>
        <v>PARA ATENDER DESPESAS COM A CONSTRUÇÃO DE SALA DE ARQUIVO E SETOR DE COMPRAS NO PREDIO DA PREFEITURA NO MUNICÍPIO DE AGRESTINA - FEM 2014, 3ª PARCELA, CONFORME CI 015/2018 SEAM</v>
      </c>
      <c r="V1302" s="201" t="b">
        <f>A1302='[1]FEM 2'!C1302</f>
        <v>1</v>
      </c>
    </row>
    <row r="1303" spans="1:22" ht="54" customHeight="1" x14ac:dyDescent="0.35">
      <c r="A1303" s="1025" t="s">
        <v>10751</v>
      </c>
      <c r="B1303" s="1055">
        <v>43193</v>
      </c>
      <c r="C1303">
        <v>12</v>
      </c>
      <c r="D1303" t="s">
        <v>1394</v>
      </c>
      <c r="E1303" t="s">
        <v>10752</v>
      </c>
      <c r="F1303" t="s">
        <v>6104</v>
      </c>
      <c r="G1303" t="s">
        <v>10753</v>
      </c>
      <c r="H1303" t="s">
        <v>2569</v>
      </c>
      <c r="I1303" t="s">
        <v>1071</v>
      </c>
      <c r="J1303" t="s">
        <v>2570</v>
      </c>
      <c r="K1303">
        <v>175449.44</v>
      </c>
      <c r="L1303" t="s">
        <v>9732</v>
      </c>
      <c r="M1303" t="s">
        <v>10754</v>
      </c>
      <c r="O1303" s="545" t="s">
        <v>4665</v>
      </c>
      <c r="P1303" s="1013">
        <f t="shared" si="210"/>
        <v>175449.44</v>
      </c>
      <c r="Q1303" s="1014">
        <f t="shared" si="211"/>
        <v>43193</v>
      </c>
      <c r="R1303" s="1015" t="str">
        <f t="shared" si="212"/>
        <v>2018OB000155</v>
      </c>
      <c r="S1303" s="1015" t="str">
        <f t="shared" si="213"/>
        <v>2018NE000028</v>
      </c>
      <c r="T1303" s="1016" t="str">
        <f t="shared" si="214"/>
        <v>PARA ATENDER DESPESAS COM A PAV. E DRENAGEM DAS RUAS FRANCISCO DE ASSIS, CHEFE NARCISO, CEDRO, E OUTRAS NO MUNICÍPIO DE IGARASSU - FEM 2014, 4ª PARCELA, CONFORME CI 015/2018 SEAM</v>
      </c>
      <c r="V1303" s="201" t="b">
        <f>A1303='[1]FEM 2'!C1303</f>
        <v>1</v>
      </c>
    </row>
    <row r="1304" spans="1:22" ht="54" customHeight="1" x14ac:dyDescent="0.35">
      <c r="A1304" s="1025" t="s">
        <v>10643</v>
      </c>
      <c r="B1304" s="1055">
        <v>43193</v>
      </c>
      <c r="C1304">
        <v>11</v>
      </c>
      <c r="D1304" t="s">
        <v>1394</v>
      </c>
      <c r="E1304" t="s">
        <v>10755</v>
      </c>
      <c r="F1304" t="s">
        <v>6104</v>
      </c>
      <c r="G1304" t="s">
        <v>10644</v>
      </c>
      <c r="H1304" t="s">
        <v>2931</v>
      </c>
      <c r="I1304" t="s">
        <v>1365</v>
      </c>
      <c r="J1304" t="s">
        <v>2932</v>
      </c>
      <c r="K1304">
        <v>76438.09</v>
      </c>
      <c r="L1304" t="s">
        <v>9736</v>
      </c>
      <c r="M1304" t="s">
        <v>10645</v>
      </c>
      <c r="O1304" s="545" t="s">
        <v>4665</v>
      </c>
      <c r="P1304" s="1013">
        <f t="shared" si="210"/>
        <v>76438.09</v>
      </c>
      <c r="Q1304" s="1014">
        <f t="shared" si="211"/>
        <v>43193</v>
      </c>
      <c r="R1304" s="1015" t="str">
        <f t="shared" si="212"/>
        <v>2018OB000156</v>
      </c>
      <c r="S1304" s="1015" t="str">
        <f t="shared" si="213"/>
        <v>2018NE000009</v>
      </c>
      <c r="T1304" s="1016" t="str">
        <f t="shared" si="214"/>
        <v>PARA ATENDER DESPESAS COM A PAVIMENTAÇÃO EM PARALELEPÍPEDOS GRANÍTICOS EM DIVERSAS RUAS DA SEDE E DISTRITO NO MUNICÍPIO DE VICÊNCIA - FEM 2014, 3ª PARCELA, CONFORME CI 015/2018 SEAM</v>
      </c>
      <c r="V1304" s="201" t="b">
        <f>A1304='[1]FEM 2'!C1304</f>
        <v>1</v>
      </c>
    </row>
    <row r="1305" spans="1:22" ht="54" customHeight="1" x14ac:dyDescent="0.35">
      <c r="A1305" s="1025" t="s">
        <v>10651</v>
      </c>
      <c r="B1305" s="1055">
        <v>43193</v>
      </c>
      <c r="C1305">
        <v>11</v>
      </c>
      <c r="D1305" t="s">
        <v>1394</v>
      </c>
      <c r="E1305" t="s">
        <v>10756</v>
      </c>
      <c r="F1305" t="s">
        <v>6104</v>
      </c>
      <c r="G1305" t="s">
        <v>10650</v>
      </c>
      <c r="H1305" t="s">
        <v>2591</v>
      </c>
      <c r="I1305" t="s">
        <v>1233</v>
      </c>
      <c r="J1305" t="s">
        <v>2592</v>
      </c>
      <c r="K1305">
        <v>181130.6</v>
      </c>
      <c r="L1305" t="s">
        <v>9732</v>
      </c>
      <c r="M1305" t="s">
        <v>10649</v>
      </c>
      <c r="O1305" s="545" t="s">
        <v>4665</v>
      </c>
      <c r="P1305" s="1013">
        <f t="shared" si="210"/>
        <v>181130.6</v>
      </c>
      <c r="Q1305" s="1014">
        <f t="shared" si="211"/>
        <v>43193</v>
      </c>
      <c r="R1305" s="1015" t="str">
        <f t="shared" si="212"/>
        <v>2018OB000159</v>
      </c>
      <c r="S1305" s="1015" t="str">
        <f t="shared" si="213"/>
        <v>2018NE000029</v>
      </c>
      <c r="T1305" s="1016" t="str">
        <f t="shared" si="214"/>
        <v>PARA ATENDER DESPESAS COM A PAVIMENTAÇÃO EM PARALELEPÍPEDOS GRANÍTICOS NO MUNICÍPIO DE RIACHO DAS ALMAS - FEM 2014, 4ª PARCELA, CONFORME CI 015/2018 SEAM</v>
      </c>
      <c r="V1305" s="201" t="b">
        <f>A1305='[1]FEM 2'!C1305</f>
        <v>1</v>
      </c>
    </row>
    <row r="1306" spans="1:22" ht="54" customHeight="1" x14ac:dyDescent="0.35">
      <c r="A1306" s="1025" t="s">
        <v>10655</v>
      </c>
      <c r="B1306" s="1055">
        <v>43193</v>
      </c>
      <c r="C1306">
        <v>12</v>
      </c>
      <c r="D1306" t="s">
        <v>1394</v>
      </c>
      <c r="E1306" t="s">
        <v>10757</v>
      </c>
      <c r="F1306" t="s">
        <v>3553</v>
      </c>
      <c r="G1306" t="s">
        <v>10654</v>
      </c>
      <c r="H1306" t="s">
        <v>2162</v>
      </c>
      <c r="I1306" t="s">
        <v>1214</v>
      </c>
      <c r="J1306" t="s">
        <v>2163</v>
      </c>
      <c r="K1306">
        <v>62066.15</v>
      </c>
      <c r="L1306" t="s">
        <v>9732</v>
      </c>
      <c r="M1306" t="s">
        <v>10653</v>
      </c>
      <c r="O1306" s="545" t="s">
        <v>4665</v>
      </c>
      <c r="P1306" s="1013">
        <f t="shared" si="210"/>
        <v>62066.15</v>
      </c>
      <c r="Q1306" s="1014">
        <f t="shared" si="211"/>
        <v>43193</v>
      </c>
      <c r="R1306" s="1015" t="str">
        <f t="shared" si="212"/>
        <v>2018OB000161</v>
      </c>
      <c r="S1306" s="1015" t="str">
        <f t="shared" si="213"/>
        <v>2018NE000021</v>
      </c>
      <c r="T1306" s="1016" t="str">
        <f t="shared" si="214"/>
        <v>DESPESAS COM A LIMPEZA DE LEITOS E AMPLIAÇÃO DE PEQUENAS BARRAGENS DA ZONA RURAL DO MUNICÍPIO DE PESQUEIRA - FEM 2014, 4ª PARCELA.</v>
      </c>
      <c r="V1306" s="201" t="b">
        <f>A1306='[1]FEM 2'!C1306</f>
        <v>1</v>
      </c>
    </row>
    <row r="1307" spans="1:22" ht="54" customHeight="1" x14ac:dyDescent="0.35">
      <c r="A1307" s="1025" t="s">
        <v>10758</v>
      </c>
      <c r="B1307" s="1055">
        <v>43193</v>
      </c>
      <c r="C1307">
        <v>11</v>
      </c>
      <c r="D1307" t="s">
        <v>1394</v>
      </c>
      <c r="E1307" t="s">
        <v>10759</v>
      </c>
      <c r="F1307" t="s">
        <v>3553</v>
      </c>
      <c r="G1307" t="s">
        <v>10760</v>
      </c>
      <c r="H1307" t="s">
        <v>2156</v>
      </c>
      <c r="I1307" t="s">
        <v>1213</v>
      </c>
      <c r="J1307" t="s">
        <v>2157</v>
      </c>
      <c r="K1307">
        <v>181046.26</v>
      </c>
      <c r="L1307" t="s">
        <v>9736</v>
      </c>
      <c r="M1307" t="s">
        <v>10761</v>
      </c>
      <c r="O1307" s="545" t="s">
        <v>4665</v>
      </c>
      <c r="P1307" s="1013">
        <f t="shared" si="210"/>
        <v>181046.26</v>
      </c>
      <c r="Q1307" s="1014">
        <f t="shared" si="211"/>
        <v>43193</v>
      </c>
      <c r="R1307" s="1015" t="str">
        <f t="shared" si="212"/>
        <v>2018OB000162</v>
      </c>
      <c r="S1307" s="1015" t="str">
        <f t="shared" si="213"/>
        <v>2018NE000030</v>
      </c>
      <c r="T1307" s="1016" t="str">
        <f t="shared" si="214"/>
        <v>DESPESAS COM A CONSTRUÇÃO DE PAVIMENTAÇÃO COM PARALELEPÍPEDOS EM VIAS DA SEDE DO MUNICÍPIO DE PEDRA - FEM 2014, 3ª PARCELA.</v>
      </c>
      <c r="V1307" s="201" t="b">
        <f>A1307='[1]FEM 2'!C1307</f>
        <v>1</v>
      </c>
    </row>
    <row r="1308" spans="1:22" ht="54" customHeight="1" x14ac:dyDescent="0.35">
      <c r="A1308" s="1025" t="s">
        <v>10668</v>
      </c>
      <c r="B1308" s="1055">
        <v>43193</v>
      </c>
      <c r="C1308">
        <v>12</v>
      </c>
      <c r="D1308" t="s">
        <v>1394</v>
      </c>
      <c r="E1308" t="s">
        <v>10762</v>
      </c>
      <c r="F1308" t="s">
        <v>3553</v>
      </c>
      <c r="G1308" t="s">
        <v>10669</v>
      </c>
      <c r="H1308" t="s">
        <v>1565</v>
      </c>
      <c r="I1308" t="s">
        <v>982</v>
      </c>
      <c r="J1308" t="s">
        <v>1566</v>
      </c>
      <c r="K1308">
        <v>38802.33</v>
      </c>
      <c r="L1308" t="s">
        <v>9736</v>
      </c>
      <c r="M1308" t="s">
        <v>10670</v>
      </c>
      <c r="O1308" s="545" t="s">
        <v>4665</v>
      </c>
      <c r="P1308" s="1013">
        <f t="shared" si="210"/>
        <v>38802.33</v>
      </c>
      <c r="Q1308" s="1014">
        <f t="shared" si="211"/>
        <v>43193</v>
      </c>
      <c r="R1308" s="1015" t="str">
        <f t="shared" si="212"/>
        <v>2018OB000163</v>
      </c>
      <c r="S1308" s="1015" t="str">
        <f t="shared" si="213"/>
        <v>2018NE000027</v>
      </c>
      <c r="T1308" s="1016" t="str">
        <f t="shared" si="214"/>
        <v>DESPESAS COM A PAVIMENTAÇÃO EM PARALELEPIPEDOS GRANÍTICOS EM DIVERSAS RUAS DO BAIRRO JOÃO ALFREDO NO MUNICÍPIO DE CARPINA - FEM 2014, 3ª PARCELA.</v>
      </c>
      <c r="V1308" s="201" t="b">
        <f>A1308='[1]FEM 2'!C1308</f>
        <v>1</v>
      </c>
    </row>
    <row r="1309" spans="1:22" ht="54" customHeight="1" x14ac:dyDescent="0.35">
      <c r="A1309" s="1025" t="s">
        <v>10763</v>
      </c>
      <c r="B1309" s="1055">
        <v>43193</v>
      </c>
      <c r="C1309">
        <v>12</v>
      </c>
      <c r="D1309" t="s">
        <v>1394</v>
      </c>
      <c r="E1309" t="s">
        <v>10764</v>
      </c>
      <c r="F1309" t="s">
        <v>3553</v>
      </c>
      <c r="G1309" t="s">
        <v>10765</v>
      </c>
      <c r="H1309" t="s">
        <v>2496</v>
      </c>
      <c r="I1309" t="s">
        <v>1269</v>
      </c>
      <c r="J1309" t="s">
        <v>2497</v>
      </c>
      <c r="K1309">
        <v>5310.46</v>
      </c>
      <c r="L1309" t="s">
        <v>9736</v>
      </c>
      <c r="M1309" t="s">
        <v>10766</v>
      </c>
      <c r="O1309" s="545" t="s">
        <v>4665</v>
      </c>
      <c r="P1309" s="1013">
        <f t="shared" si="210"/>
        <v>5310.46</v>
      </c>
      <c r="Q1309" s="1014">
        <f t="shared" si="211"/>
        <v>43193</v>
      </c>
      <c r="R1309" s="1015" t="str">
        <f t="shared" si="212"/>
        <v>2018OB000164</v>
      </c>
      <c r="S1309" s="1015" t="str">
        <f t="shared" si="213"/>
        <v>2018NE000020</v>
      </c>
      <c r="T1309" s="1016" t="str">
        <f t="shared" si="214"/>
        <v>DESPESAS COM A CONSTRUÇÃO DA SALA DO EMPREENDEDOR NO MUNICÍPIO DE SANTA MARIA DA BOA VISTA - FEM 2014, 3ª PARCELA.</v>
      </c>
      <c r="V1309" s="201" t="b">
        <f>A1309='[1]FEM 2'!C1309</f>
        <v>1</v>
      </c>
    </row>
    <row r="1310" spans="1:22" ht="54" customHeight="1" x14ac:dyDescent="0.35">
      <c r="A1310" s="1025" t="s">
        <v>10767</v>
      </c>
      <c r="B1310" s="1055">
        <v>43193</v>
      </c>
      <c r="C1310">
        <v>11</v>
      </c>
      <c r="D1310" t="s">
        <v>1394</v>
      </c>
      <c r="E1310" t="s">
        <v>10768</v>
      </c>
      <c r="F1310" t="s">
        <v>3553</v>
      </c>
      <c r="G1310" t="s">
        <v>10769</v>
      </c>
      <c r="H1310" t="s">
        <v>3089</v>
      </c>
      <c r="I1310" t="s">
        <v>853</v>
      </c>
      <c r="J1310" t="s">
        <v>3090</v>
      </c>
      <c r="K1310">
        <v>32095.06</v>
      </c>
      <c r="L1310" t="s">
        <v>9732</v>
      </c>
      <c r="M1310" t="s">
        <v>10770</v>
      </c>
      <c r="O1310" s="545" t="s">
        <v>4665</v>
      </c>
      <c r="P1310" s="1013">
        <f t="shared" si="210"/>
        <v>32095.06</v>
      </c>
      <c r="Q1310" s="1014">
        <f t="shared" si="211"/>
        <v>43193</v>
      </c>
      <c r="R1310" s="1015" t="str">
        <f t="shared" si="212"/>
        <v>2018OB000166</v>
      </c>
      <c r="S1310" s="1015" t="str">
        <f t="shared" si="213"/>
        <v>2018NE000026</v>
      </c>
      <c r="T1310" s="1016" t="str">
        <f t="shared" si="214"/>
        <v>DESPESAS COM O SISTEMA DE ILUMINAÇÃO PÚBLICA EM TRAVESSIA URBANA NO MUNICÍPIO DE ÁGUA PRETA - FEM 2014, 4ª PARCELA.</v>
      </c>
      <c r="V1310" s="201" t="b">
        <f>A1310='[1]FEM 2'!C1310</f>
        <v>1</v>
      </c>
    </row>
    <row r="1311" spans="1:22" ht="54" customHeight="1" x14ac:dyDescent="0.35">
      <c r="A1311" s="1025" t="s">
        <v>10771</v>
      </c>
      <c r="B1311" s="1055">
        <v>43193</v>
      </c>
      <c r="C1311">
        <v>11</v>
      </c>
      <c r="D1311" t="s">
        <v>1394</v>
      </c>
      <c r="E1311" t="s">
        <v>10772</v>
      </c>
      <c r="F1311" t="s">
        <v>3553</v>
      </c>
      <c r="G1311" t="s">
        <v>10773</v>
      </c>
      <c r="H1311" t="s">
        <v>1462</v>
      </c>
      <c r="I1311" t="s">
        <v>895</v>
      </c>
      <c r="J1311" t="s">
        <v>1463</v>
      </c>
      <c r="K1311">
        <v>18402.96</v>
      </c>
      <c r="L1311" t="s">
        <v>9736</v>
      </c>
      <c r="M1311" t="s">
        <v>10774</v>
      </c>
      <c r="O1311" s="545" t="s">
        <v>4665</v>
      </c>
      <c r="P1311" s="1013">
        <f t="shared" si="210"/>
        <v>18402.96</v>
      </c>
      <c r="Q1311" s="1014">
        <f t="shared" si="211"/>
        <v>43193</v>
      </c>
      <c r="R1311" s="1015" t="str">
        <f t="shared" si="212"/>
        <v>2018OB000167</v>
      </c>
      <c r="S1311" s="1015" t="str">
        <f t="shared" si="213"/>
        <v>2018NE000018</v>
      </c>
      <c r="T1311" s="1016" t="str">
        <f t="shared" si="214"/>
        <v>PARA ATENDER DESPESAS COM A REFORMA DO MURO E AMPLIAÇÃO DO CEMITÉRIO DO DISTRITO DE BATATEIRA NO MUNICÍPIO DE BELÉM DE MARIA - FEM 2014, 3ª PARCELA, CONFORME CI 021/2018 SEAM</v>
      </c>
      <c r="V1311" s="201" t="b">
        <f>A1311='[1]FEM 2'!C1311</f>
        <v>1</v>
      </c>
    </row>
    <row r="1312" spans="1:22" ht="54" customHeight="1" x14ac:dyDescent="0.35">
      <c r="A1312" s="1025" t="s">
        <v>10677</v>
      </c>
      <c r="B1312" s="1055">
        <v>43193</v>
      </c>
      <c r="C1312">
        <v>11</v>
      </c>
      <c r="D1312" t="s">
        <v>1394</v>
      </c>
      <c r="E1312" t="s">
        <v>10775</v>
      </c>
      <c r="F1312" t="s">
        <v>3553</v>
      </c>
      <c r="G1312" t="s">
        <v>10678</v>
      </c>
      <c r="H1312" t="s">
        <v>2651</v>
      </c>
      <c r="I1312" t="s">
        <v>1341</v>
      </c>
      <c r="J1312" t="s">
        <v>2652</v>
      </c>
      <c r="K1312">
        <v>331957.59999999998</v>
      </c>
      <c r="L1312" t="s">
        <v>9732</v>
      </c>
      <c r="M1312" t="s">
        <v>10679</v>
      </c>
      <c r="O1312" s="545" t="s">
        <v>4665</v>
      </c>
      <c r="P1312" s="1013">
        <f t="shared" si="210"/>
        <v>331957.59999999998</v>
      </c>
      <c r="Q1312" s="1014">
        <f t="shared" si="211"/>
        <v>43193</v>
      </c>
      <c r="R1312" s="1015" t="str">
        <f t="shared" si="212"/>
        <v>2018OB000168</v>
      </c>
      <c r="S1312" s="1015" t="str">
        <f t="shared" si="213"/>
        <v>2018NE000036</v>
      </c>
      <c r="T1312" s="1016" t="str">
        <f t="shared" si="214"/>
        <v>PARA ATENDER DESPESAS COM A PAVIMENTAÇÃO EM PARALELEPÍPEDOS DE RUAS DO BAIRRO DE SAPUCAIA NO MUNICÍPIO DE TIMBAÚBA - FEM 2014, 4ª PARCELA, CONFORME CI 021/2018 SEAM</v>
      </c>
      <c r="V1312" s="201" t="b">
        <f>A1312='[1]FEM 2'!C1312</f>
        <v>1</v>
      </c>
    </row>
    <row r="1313" spans="1:22" ht="54" customHeight="1" x14ac:dyDescent="0.35">
      <c r="A1313" s="1025" t="s">
        <v>10776</v>
      </c>
      <c r="B1313" s="1055">
        <v>43193</v>
      </c>
      <c r="C1313">
        <v>11</v>
      </c>
      <c r="D1313" t="s">
        <v>1394</v>
      </c>
      <c r="E1313" t="s">
        <v>10777</v>
      </c>
      <c r="F1313" t="s">
        <v>3553</v>
      </c>
      <c r="G1313" t="s">
        <v>10778</v>
      </c>
      <c r="H1313" t="s">
        <v>1543</v>
      </c>
      <c r="I1313" t="s">
        <v>971</v>
      </c>
      <c r="J1313" t="s">
        <v>1544</v>
      </c>
      <c r="K1313">
        <v>98842.68</v>
      </c>
      <c r="L1313" t="s">
        <v>9732</v>
      </c>
      <c r="M1313" t="s">
        <v>10779</v>
      </c>
      <c r="O1313" s="545" t="s">
        <v>4665</v>
      </c>
      <c r="P1313" s="1013">
        <f t="shared" si="210"/>
        <v>98842.68</v>
      </c>
      <c r="Q1313" s="1014">
        <f t="shared" si="211"/>
        <v>43193</v>
      </c>
      <c r="R1313" s="1015" t="str">
        <f t="shared" si="212"/>
        <v>2018OB000169</v>
      </c>
      <c r="S1313" s="1015" t="str">
        <f t="shared" si="213"/>
        <v>2018NE000035</v>
      </c>
      <c r="T1313" s="1016" t="str">
        <f t="shared" si="214"/>
        <v>PARA ATENDER DESPESAS COM A PAVIMENTAÇÃO EM PARALELEPÍPEDOS NO MUNICÍPIO DE CARNAÍBA - FEM 2014, 4ª PARCELA, CONFORME CI 021/2018 SEAM</v>
      </c>
      <c r="V1313" s="201" t="b">
        <f>A1313='[1]FEM 2'!C1313</f>
        <v>1</v>
      </c>
    </row>
    <row r="1314" spans="1:22" ht="54" customHeight="1" x14ac:dyDescent="0.35">
      <c r="A1314" s="1025" t="s">
        <v>10780</v>
      </c>
      <c r="B1314" s="1055">
        <v>43193</v>
      </c>
      <c r="C1314">
        <v>11</v>
      </c>
      <c r="D1314" t="s">
        <v>1394</v>
      </c>
      <c r="E1314" t="s">
        <v>10781</v>
      </c>
      <c r="F1314" t="s">
        <v>3553</v>
      </c>
      <c r="G1314" t="s">
        <v>10782</v>
      </c>
      <c r="H1314" t="s">
        <v>1534</v>
      </c>
      <c r="I1314" t="s">
        <v>967</v>
      </c>
      <c r="J1314" t="s">
        <v>1535</v>
      </c>
      <c r="K1314">
        <v>118967.03</v>
      </c>
      <c r="L1314" t="s">
        <v>9736</v>
      </c>
      <c r="M1314" t="s">
        <v>10783</v>
      </c>
      <c r="O1314" s="545" t="s">
        <v>4665</v>
      </c>
      <c r="P1314" s="1013">
        <f t="shared" si="210"/>
        <v>118967.03</v>
      </c>
      <c r="Q1314" s="1014">
        <f t="shared" si="211"/>
        <v>43193</v>
      </c>
      <c r="R1314" s="1015" t="str">
        <f t="shared" si="212"/>
        <v>2018OB000170</v>
      </c>
      <c r="S1314" s="1015" t="str">
        <f t="shared" si="213"/>
        <v>2018NE000037</v>
      </c>
      <c r="T1314" s="1016" t="str">
        <f t="shared" si="214"/>
        <v>PARA ATENDER DESPESAS COM A PAVIMENTAÇÃO DE DIVERSAS RUAS NO MUNICÍPIO DE CAPOEIRAS - FEM 2014, 3ª PARCELA, CONFORME CI 005/2018 SEAM</v>
      </c>
      <c r="V1314" s="201" t="b">
        <f>A1314='[1]FEM 2'!C1314</f>
        <v>1</v>
      </c>
    </row>
    <row r="1315" spans="1:22" ht="54" customHeight="1" x14ac:dyDescent="0.35">
      <c r="A1315" s="1025" t="s">
        <v>10784</v>
      </c>
      <c r="B1315" s="1055">
        <v>43193</v>
      </c>
      <c r="C1315">
        <v>12</v>
      </c>
      <c r="D1315" t="s">
        <v>1394</v>
      </c>
      <c r="E1315" t="s">
        <v>10785</v>
      </c>
      <c r="F1315" t="s">
        <v>3553</v>
      </c>
      <c r="G1315" t="s">
        <v>10786</v>
      </c>
      <c r="H1315" t="s">
        <v>1979</v>
      </c>
      <c r="I1315" t="s">
        <v>1139</v>
      </c>
      <c r="J1315" t="s">
        <v>1980</v>
      </c>
      <c r="K1315">
        <v>241441.44</v>
      </c>
      <c r="L1315" t="s">
        <v>9736</v>
      </c>
      <c r="M1315" t="s">
        <v>10787</v>
      </c>
      <c r="O1315" s="545" t="s">
        <v>4665</v>
      </c>
      <c r="P1315" s="1013">
        <f t="shared" si="210"/>
        <v>241441.44</v>
      </c>
      <c r="Q1315" s="1014">
        <f t="shared" si="211"/>
        <v>43193</v>
      </c>
      <c r="R1315" s="1015" t="str">
        <f t="shared" si="212"/>
        <v>2018OB000171</v>
      </c>
      <c r="S1315" s="1015" t="str">
        <f t="shared" si="213"/>
        <v>2018NE000034</v>
      </c>
      <c r="T1315" s="1016" t="str">
        <f t="shared" si="214"/>
        <v>DESPESAS COM A MELHORIA DA INFRAESTRUTURA URBANA COM PAVIMENTAÇÃO EM PARALELEPÍPEDOS GRANÍTICOS NO MUNICÍPIO DE LAJEDO - FEM 2014, 3ª PARCELA. CI Nº 226/2017 SEAM.</v>
      </c>
      <c r="V1315" s="201" t="b">
        <f>A1315='[1]FEM 2'!C1315</f>
        <v>1</v>
      </c>
    </row>
    <row r="1316" spans="1:22" ht="54" customHeight="1" x14ac:dyDescent="0.35">
      <c r="A1316" s="1025" t="s">
        <v>10686</v>
      </c>
      <c r="B1316" s="1055">
        <v>43193</v>
      </c>
      <c r="C1316">
        <v>11</v>
      </c>
      <c r="D1316" t="s">
        <v>1394</v>
      </c>
      <c r="E1316" t="s">
        <v>10788</v>
      </c>
      <c r="F1316" t="s">
        <v>3553</v>
      </c>
      <c r="G1316" t="s">
        <v>10687</v>
      </c>
      <c r="H1316" t="s">
        <v>1636</v>
      </c>
      <c r="I1316" t="s">
        <v>935</v>
      </c>
      <c r="J1316" t="s">
        <v>1637</v>
      </c>
      <c r="K1316">
        <v>47678.46</v>
      </c>
      <c r="L1316" t="s">
        <v>9736</v>
      </c>
      <c r="M1316" t="s">
        <v>10688</v>
      </c>
      <c r="O1316" s="545" t="s">
        <v>4665</v>
      </c>
      <c r="P1316" s="1013">
        <f t="shared" si="210"/>
        <v>47678.46</v>
      </c>
      <c r="Q1316" s="1014">
        <f t="shared" si="211"/>
        <v>43193</v>
      </c>
      <c r="R1316" s="1015" t="str">
        <f t="shared" si="212"/>
        <v>2018OB000172</v>
      </c>
      <c r="S1316" s="1015" t="str">
        <f t="shared" si="213"/>
        <v>2018NE000038</v>
      </c>
      <c r="T1316" s="1016" t="str">
        <f t="shared" si="214"/>
        <v>DESPESAS COM A PAVIMENTAÇÃO E DRENAGEM EM RUA DOS BAIRROS DE SANTO ANTONIO E BOA FÉ NO MUNICÍPIO DE BUENOS AIRES - FEM 2014, 3 ª PARCELA. CI Nº 226/2017 SEAM.</v>
      </c>
      <c r="V1316" s="201" t="b">
        <f>A1316='[1]FEM 2'!C1316</f>
        <v>1</v>
      </c>
    </row>
    <row r="1317" spans="1:22" ht="54" customHeight="1" x14ac:dyDescent="0.35">
      <c r="A1317" s="1025" t="s">
        <v>10789</v>
      </c>
      <c r="B1317" s="1055">
        <v>43193</v>
      </c>
      <c r="C1317">
        <v>12</v>
      </c>
      <c r="D1317" t="s">
        <v>1394</v>
      </c>
      <c r="E1317" t="s">
        <v>10790</v>
      </c>
      <c r="F1317" t="s">
        <v>3553</v>
      </c>
      <c r="G1317" t="s">
        <v>10791</v>
      </c>
      <c r="H1317" t="s">
        <v>2411</v>
      </c>
      <c r="I1317" t="s">
        <v>1044</v>
      </c>
      <c r="J1317" t="s">
        <v>2412</v>
      </c>
      <c r="K1317">
        <v>98068.3</v>
      </c>
      <c r="L1317" t="s">
        <v>9736</v>
      </c>
      <c r="M1317" t="s">
        <v>10792</v>
      </c>
      <c r="O1317" s="545" t="s">
        <v>4665</v>
      </c>
      <c r="P1317" s="1013">
        <f t="shared" si="210"/>
        <v>98068.3</v>
      </c>
      <c r="Q1317" s="1014">
        <f t="shared" si="211"/>
        <v>43193</v>
      </c>
      <c r="R1317" s="1015" t="str">
        <f t="shared" si="212"/>
        <v>2018OB000173</v>
      </c>
      <c r="S1317" s="1015" t="str">
        <f t="shared" si="213"/>
        <v>2018NE000033</v>
      </c>
      <c r="T1317" s="1016" t="str">
        <f t="shared" si="214"/>
        <v>DESPESAS COM A CONSTRUÇÃO DO CAMPO DE FUTEBOL DO PARQUE EUCLIDES DOURADO NO MUNICÍPIO DE GARANHUNS - FEM 2014, 3ª PARCELA. CI Nº 226/2017-SEAM.</v>
      </c>
      <c r="V1317" s="201" t="b">
        <f>A1317='[1]FEM 2'!C1317</f>
        <v>1</v>
      </c>
    </row>
    <row r="1318" spans="1:22" ht="54" customHeight="1" x14ac:dyDescent="0.35">
      <c r="A1318" s="1025" t="s">
        <v>10689</v>
      </c>
      <c r="B1318" s="1055">
        <v>43193</v>
      </c>
      <c r="C1318">
        <v>11</v>
      </c>
      <c r="D1318" t="s">
        <v>1394</v>
      </c>
      <c r="E1318" t="s">
        <v>10793</v>
      </c>
      <c r="F1318" t="s">
        <v>3553</v>
      </c>
      <c r="G1318" t="s">
        <v>10690</v>
      </c>
      <c r="H1318" t="s">
        <v>1555</v>
      </c>
      <c r="I1318" t="s">
        <v>978</v>
      </c>
      <c r="J1318" t="s">
        <v>1556</v>
      </c>
      <c r="K1318">
        <v>51933.39</v>
      </c>
      <c r="L1318" t="s">
        <v>9732</v>
      </c>
      <c r="M1318" t="s">
        <v>10691</v>
      </c>
      <c r="O1318" s="545" t="s">
        <v>4665</v>
      </c>
      <c r="P1318" s="1013">
        <f t="shared" si="210"/>
        <v>51933.39</v>
      </c>
      <c r="Q1318" s="1014">
        <f t="shared" si="211"/>
        <v>43193</v>
      </c>
      <c r="R1318" s="1015" t="str">
        <f t="shared" si="212"/>
        <v>2018OB000174</v>
      </c>
      <c r="S1318" s="1015" t="str">
        <f t="shared" si="213"/>
        <v>2018NE000032</v>
      </c>
      <c r="T1318" s="1016" t="str">
        <f t="shared" si="214"/>
        <v>DESPESAS COM A PAVIMENTAÇÃO EM PEDRAS GRANÍTICAS NAS SERRAS DO ARAPUÁ, SERRA DA CACARIA E SERRA DE UMAS NO MUNICÍPIO DE CARNAUBEIRA DA PENHA -FEM 2014,4ª PARCELA. CI Nº 226/2017 - SEAM</v>
      </c>
      <c r="V1318" s="201" t="b">
        <f>A1318='[1]FEM 2'!C1318</f>
        <v>1</v>
      </c>
    </row>
    <row r="1319" spans="1:22" ht="54" customHeight="1" x14ac:dyDescent="0.35">
      <c r="A1319" s="1025" t="s">
        <v>10633</v>
      </c>
      <c r="B1319" s="1055">
        <v>43193</v>
      </c>
      <c r="C1319">
        <v>11</v>
      </c>
      <c r="D1319" t="s">
        <v>1394</v>
      </c>
      <c r="E1319" t="s">
        <v>10794</v>
      </c>
      <c r="F1319" t="s">
        <v>3553</v>
      </c>
      <c r="G1319" t="s">
        <v>10634</v>
      </c>
      <c r="H1319" t="s">
        <v>2098</v>
      </c>
      <c r="I1319" t="s">
        <v>1202</v>
      </c>
      <c r="J1319" t="s">
        <v>2099</v>
      </c>
      <c r="K1319">
        <v>48770.54</v>
      </c>
      <c r="L1319" t="s">
        <v>9736</v>
      </c>
      <c r="M1319" t="s">
        <v>10635</v>
      </c>
      <c r="O1319" s="545" t="s">
        <v>4665</v>
      </c>
      <c r="P1319" s="1013">
        <f t="shared" si="210"/>
        <v>48770.54</v>
      </c>
      <c r="Q1319" s="1014">
        <f t="shared" si="211"/>
        <v>43193</v>
      </c>
      <c r="R1319" s="1015" t="str">
        <f t="shared" si="212"/>
        <v>2018OB000175</v>
      </c>
      <c r="S1319" s="1015" t="str">
        <f t="shared" si="213"/>
        <v>2018NE000031</v>
      </c>
      <c r="T1319" s="1016" t="str">
        <f t="shared" si="214"/>
        <v>PARA ATENDER DESPESAS COM A PAVIMENTAÇÃO, DRENAGEM CONTENÇÃO E SINALIZAÇÃO NAS RUAS MANOEL DE BARROS E SILVA E RUA ALTO JOSÉ CABOCLO NO MUNICÍPIO DE PASSIRA - FEM 2014, 3ª PARCELA, CONFORME CI 235/2017 SEAM</v>
      </c>
      <c r="V1319" s="201" t="b">
        <f>A1319='[1]FEM 2'!C1319</f>
        <v>1</v>
      </c>
    </row>
    <row r="1320" spans="1:22" ht="54" customHeight="1" x14ac:dyDescent="0.35">
      <c r="A1320" s="1025" t="s">
        <v>10692</v>
      </c>
      <c r="B1320" s="1055">
        <v>43193</v>
      </c>
      <c r="C1320">
        <v>11</v>
      </c>
      <c r="D1320" t="s">
        <v>1394</v>
      </c>
      <c r="E1320" t="s">
        <v>10795</v>
      </c>
      <c r="F1320" t="s">
        <v>3553</v>
      </c>
      <c r="G1320" t="s">
        <v>10693</v>
      </c>
      <c r="H1320" t="s">
        <v>1928</v>
      </c>
      <c r="I1320" t="s">
        <v>1130</v>
      </c>
      <c r="J1320" t="s">
        <v>10796</v>
      </c>
      <c r="K1320">
        <v>181129.05</v>
      </c>
      <c r="L1320" t="s">
        <v>9736</v>
      </c>
      <c r="M1320" t="s">
        <v>10694</v>
      </c>
      <c r="O1320" s="545" t="s">
        <v>4665</v>
      </c>
      <c r="P1320" s="1013">
        <f t="shared" si="210"/>
        <v>181129.05</v>
      </c>
      <c r="Q1320" s="1014">
        <f t="shared" si="211"/>
        <v>43193</v>
      </c>
      <c r="R1320" s="1015" t="str">
        <f t="shared" si="212"/>
        <v>2018OB000176</v>
      </c>
      <c r="S1320" s="1015" t="str">
        <f t="shared" si="213"/>
        <v>2018NE000040</v>
      </c>
      <c r="T1320" s="1016" t="str">
        <f t="shared" si="214"/>
        <v>VALOR PAGO REF. AS DESPESAS COM A PAVIMENTAÇÃO,MURO DE CONTENÇÃO E ESCADARIA URBANA NOS BAIRROS LOTEAMENTOS ITAENGA,(VILA DA CAIXA)CENTRO E SALINA NO MUNICIPIO DA LAGOA DE ITAENGA/PE FEM 2014 3ª PARCELA.CI Nº 004/2018</v>
      </c>
      <c r="V1320" s="201" t="b">
        <f>A1320='[1]FEM 2'!C1320</f>
        <v>1</v>
      </c>
    </row>
    <row r="1321" spans="1:22" ht="54" customHeight="1" x14ac:dyDescent="0.35">
      <c r="A1321" s="1025" t="s">
        <v>10797</v>
      </c>
      <c r="B1321" s="1055">
        <v>43193</v>
      </c>
      <c r="C1321">
        <v>12</v>
      </c>
      <c r="D1321" t="s">
        <v>1394</v>
      </c>
      <c r="E1321" t="s">
        <v>10798</v>
      </c>
      <c r="F1321" t="s">
        <v>3553</v>
      </c>
      <c r="G1321" t="s">
        <v>10799</v>
      </c>
      <c r="H1321" t="s">
        <v>1411</v>
      </c>
      <c r="I1321" t="s">
        <v>4220</v>
      </c>
      <c r="J1321" t="s">
        <v>1412</v>
      </c>
      <c r="K1321">
        <v>251404.11</v>
      </c>
      <c r="L1321" t="s">
        <v>9732</v>
      </c>
      <c r="M1321" t="s">
        <v>10800</v>
      </c>
      <c r="O1321" s="545" t="s">
        <v>4665</v>
      </c>
      <c r="P1321" s="1013">
        <f t="shared" si="210"/>
        <v>251404.11</v>
      </c>
      <c r="Q1321" s="1014">
        <f t="shared" si="211"/>
        <v>43193</v>
      </c>
      <c r="R1321" s="1015" t="str">
        <f t="shared" si="212"/>
        <v>2018OB000178</v>
      </c>
      <c r="S1321" s="1015" t="str">
        <f t="shared" si="213"/>
        <v>2018NE000042</v>
      </c>
      <c r="T1321" s="1016" t="str">
        <f t="shared" si="214"/>
        <v>VALOR PAGO REFERENTE AS DESPESAS COM A PAVIMENTAÇÃO ASFÁLTICA CEBUQ EM DIVERSAS RUAS./ 4ª PARCELA.MUNICIPIO DE ARARIPINA/PE.FEM II -2014 CI.Nº 25/2018 SGTG-FEM</v>
      </c>
      <c r="V1321" s="201" t="b">
        <f>A1321='[1]FEM 2'!C1321</f>
        <v>1</v>
      </c>
    </row>
    <row r="1322" spans="1:22" ht="54" customHeight="1" x14ac:dyDescent="0.35">
      <c r="A1322" s="1025" t="s">
        <v>10658</v>
      </c>
      <c r="B1322" s="1055">
        <v>43193</v>
      </c>
      <c r="C1322">
        <v>11</v>
      </c>
      <c r="D1322" t="s">
        <v>1394</v>
      </c>
      <c r="E1322" t="s">
        <v>10801</v>
      </c>
      <c r="F1322" t="s">
        <v>3553</v>
      </c>
      <c r="G1322" t="s">
        <v>10657</v>
      </c>
      <c r="H1322" t="s">
        <v>1751</v>
      </c>
      <c r="I1322" t="s">
        <v>848</v>
      </c>
      <c r="J1322" t="s">
        <v>1752</v>
      </c>
      <c r="K1322">
        <v>20531.34</v>
      </c>
      <c r="L1322" t="s">
        <v>9736</v>
      </c>
      <c r="M1322" t="s">
        <v>10656</v>
      </c>
      <c r="O1322" s="545" t="s">
        <v>4665</v>
      </c>
      <c r="P1322" s="1013">
        <f t="shared" si="210"/>
        <v>20531.34</v>
      </c>
      <c r="Q1322" s="1014">
        <f t="shared" si="211"/>
        <v>43193</v>
      </c>
      <c r="R1322" s="1015" t="str">
        <f t="shared" si="212"/>
        <v>2018OB000179</v>
      </c>
      <c r="S1322" s="1015" t="str">
        <f t="shared" si="213"/>
        <v>2018NE000043</v>
      </c>
      <c r="T1322" s="1016" t="str">
        <f t="shared" si="214"/>
        <v>VALOR PAGO PARA ATENDER DESPESAS COM A REQUALIFICAÇÃO DA QUADRA POLIESPORTIVA IZIDIO MARQUES GALVÃO NO MUNICÍPIO DE AGRESTINA - FEM 2014, 3ª PARCELA. CI.Nº 26/2018</v>
      </c>
      <c r="V1322" s="201" t="b">
        <f>A1322='[1]FEM 2'!C1322</f>
        <v>1</v>
      </c>
    </row>
    <row r="1323" spans="1:22" ht="54" customHeight="1" x14ac:dyDescent="0.35">
      <c r="A1323" s="1025" t="s">
        <v>10802</v>
      </c>
      <c r="B1323" s="1055">
        <v>43193</v>
      </c>
      <c r="C1323">
        <v>12</v>
      </c>
      <c r="D1323" t="s">
        <v>1394</v>
      </c>
      <c r="E1323" t="s">
        <v>10803</v>
      </c>
      <c r="F1323" t="s">
        <v>3591</v>
      </c>
      <c r="G1323" t="s">
        <v>10804</v>
      </c>
      <c r="H1323" t="s">
        <v>2286</v>
      </c>
      <c r="I1323" t="s">
        <v>1162</v>
      </c>
      <c r="J1323" t="s">
        <v>2287</v>
      </c>
      <c r="K1323">
        <v>289599.90999999997</v>
      </c>
      <c r="L1323" t="s">
        <v>9732</v>
      </c>
      <c r="M1323" t="s">
        <v>10805</v>
      </c>
      <c r="O1323" s="545" t="s">
        <v>4665</v>
      </c>
      <c r="P1323" s="1013">
        <f t="shared" si="210"/>
        <v>289599.90999999997</v>
      </c>
      <c r="Q1323" s="1014">
        <f t="shared" si="211"/>
        <v>43193</v>
      </c>
      <c r="R1323" s="1015" t="str">
        <f t="shared" si="212"/>
        <v>2018OB000180</v>
      </c>
      <c r="S1323" s="1015" t="str">
        <f t="shared" si="213"/>
        <v>2017NE000408</v>
      </c>
      <c r="T1323" s="1016" t="str">
        <f t="shared" si="214"/>
        <v>VALOR PAGO REF. AO REPASSE DA 4º PARCELA DO FEM II - 2014 PARA PAVIMENTAÇÃO E DRENAGEM DE DIVERSAS RUAS NO MUNICÍPIO DE MORENO,CONFORME SOLICITADO EM CI Nº 216/2017 SGTG/FEM.</v>
      </c>
      <c r="V1323" s="201" t="b">
        <f>A1323='[1]FEM 2'!C1323</f>
        <v>1</v>
      </c>
    </row>
    <row r="1324" spans="1:22" ht="54" customHeight="1" x14ac:dyDescent="0.35">
      <c r="A1324" s="1025" t="s">
        <v>10661</v>
      </c>
      <c r="B1324" s="1055">
        <v>43193</v>
      </c>
      <c r="C1324">
        <v>12</v>
      </c>
      <c r="D1324" t="s">
        <v>1394</v>
      </c>
      <c r="E1324" t="s">
        <v>10806</v>
      </c>
      <c r="F1324" t="s">
        <v>3591</v>
      </c>
      <c r="G1324" t="s">
        <v>10660</v>
      </c>
      <c r="H1324" t="s">
        <v>1580</v>
      </c>
      <c r="I1324" t="s">
        <v>984</v>
      </c>
      <c r="J1324" t="s">
        <v>1581</v>
      </c>
      <c r="K1324">
        <v>933270.31</v>
      </c>
      <c r="L1324" t="s">
        <v>9732</v>
      </c>
      <c r="M1324" t="s">
        <v>10659</v>
      </c>
      <c r="O1324" s="545" t="s">
        <v>4665</v>
      </c>
      <c r="P1324" s="1013">
        <f t="shared" si="210"/>
        <v>933270.31</v>
      </c>
      <c r="Q1324" s="1014">
        <f t="shared" si="211"/>
        <v>43193</v>
      </c>
      <c r="R1324" s="1015" t="str">
        <f t="shared" si="212"/>
        <v>2018OB000181</v>
      </c>
      <c r="S1324" s="1015" t="str">
        <f t="shared" si="213"/>
        <v>2017NE000409</v>
      </c>
      <c r="T1324" s="1016" t="str">
        <f t="shared" si="214"/>
        <v>VALOR PAGO REF. AO REPASSE DA 4º PARCELA DO FEM II - 2014 PARA OBRAS DE PAVIMENTAÇÃO NO MUNICÍPIO DE CARUARU, CONFORME SOLICITAÇÃO EM CI Nº 200/2017 SGTG/FEM.</v>
      </c>
      <c r="V1324" s="201" t="b">
        <f>A1324='[1]FEM 2'!C1324</f>
        <v>1</v>
      </c>
    </row>
    <row r="1325" spans="1:22" ht="54" customHeight="1" x14ac:dyDescent="0.35">
      <c r="A1325" s="1025" t="s">
        <v>10807</v>
      </c>
      <c r="B1325" s="1055">
        <v>43193</v>
      </c>
      <c r="C1325">
        <v>11</v>
      </c>
      <c r="D1325" t="s">
        <v>1394</v>
      </c>
      <c r="E1325" t="s">
        <v>10808</v>
      </c>
      <c r="F1325" t="s">
        <v>3591</v>
      </c>
      <c r="G1325" t="s">
        <v>10809</v>
      </c>
      <c r="H1325" t="s">
        <v>2262</v>
      </c>
      <c r="I1325" t="s">
        <v>1108</v>
      </c>
      <c r="J1325" t="s">
        <v>10810</v>
      </c>
      <c r="K1325">
        <v>950831.62</v>
      </c>
      <c r="L1325" t="s">
        <v>9736</v>
      </c>
      <c r="M1325" t="s">
        <v>10811</v>
      </c>
      <c r="O1325" s="545" t="s">
        <v>4665</v>
      </c>
      <c r="P1325" s="1013">
        <f t="shared" si="210"/>
        <v>950831.62</v>
      </c>
      <c r="Q1325" s="1014">
        <f t="shared" si="211"/>
        <v>43193</v>
      </c>
      <c r="R1325" s="1015" t="str">
        <f t="shared" si="212"/>
        <v>2018OB000183</v>
      </c>
      <c r="S1325" s="1015" t="str">
        <f t="shared" si="213"/>
        <v>2017NE000411</v>
      </c>
      <c r="T1325" s="1016" t="str">
        <f t="shared" si="214"/>
        <v>VALOR PAGO REF. AO REPASSE DA 3º PARCELA DO FEM II - 2014 PARA PAVIMENTAÇÃO E DRENAGEM DE DIVERSAS RUAS DO MUNICÍPIO DE JABOATÃO DOS GUARARAPES, CONFORME CI 214/2017 SGTG/FEM.</v>
      </c>
      <c r="V1325" s="201" t="b">
        <f>A1325='[1]FEM 2'!C1325</f>
        <v>1</v>
      </c>
    </row>
    <row r="1326" spans="1:22" ht="54" customHeight="1" x14ac:dyDescent="0.35">
      <c r="A1326" s="1025" t="s">
        <v>10812</v>
      </c>
      <c r="B1326" s="1055">
        <v>43193</v>
      </c>
      <c r="C1326">
        <v>11</v>
      </c>
      <c r="D1326" t="s">
        <v>1394</v>
      </c>
      <c r="E1326" t="s">
        <v>10813</v>
      </c>
      <c r="F1326" t="s">
        <v>3591</v>
      </c>
      <c r="G1326" t="s">
        <v>10814</v>
      </c>
      <c r="H1326" t="s">
        <v>2098</v>
      </c>
      <c r="I1326" t="s">
        <v>1205</v>
      </c>
      <c r="J1326" t="s">
        <v>2099</v>
      </c>
      <c r="K1326">
        <v>20002.22</v>
      </c>
      <c r="L1326" t="s">
        <v>9732</v>
      </c>
      <c r="M1326" t="s">
        <v>10815</v>
      </c>
      <c r="O1326" s="545" t="s">
        <v>4665</v>
      </c>
      <c r="P1326" s="1013">
        <f t="shared" si="210"/>
        <v>20002.22</v>
      </c>
      <c r="Q1326" s="1014">
        <f t="shared" si="211"/>
        <v>43193</v>
      </c>
      <c r="R1326" s="1015" t="str">
        <f t="shared" si="212"/>
        <v>2018OB000184</v>
      </c>
      <c r="S1326" s="1015" t="str">
        <f t="shared" si="213"/>
        <v>2017NE000426</v>
      </c>
      <c r="T1326" s="1016" t="str">
        <f t="shared" si="214"/>
        <v>REPASSE DA 4º PARCELA PARA CONSTRUÇÃO DE PASSAGEM MOLHADA NO MUNICÍPIO DE PASSIRA,CONFORME SOLICITADO EM CI Nº 204/2017 SGTG/FEM.</v>
      </c>
      <c r="V1326" s="201" t="b">
        <f>A1326='[1]FEM 2'!C1326</f>
        <v>1</v>
      </c>
    </row>
    <row r="1327" spans="1:22" ht="54" customHeight="1" x14ac:dyDescent="0.35">
      <c r="A1327" s="1025" t="s">
        <v>10636</v>
      </c>
      <c r="B1327" s="1055">
        <v>43193</v>
      </c>
      <c r="C1327">
        <v>11</v>
      </c>
      <c r="D1327" t="s">
        <v>1394</v>
      </c>
      <c r="E1327" t="s">
        <v>10816</v>
      </c>
      <c r="F1327" t="s">
        <v>3591</v>
      </c>
      <c r="G1327" t="s">
        <v>10637</v>
      </c>
      <c r="H1327" t="s">
        <v>2098</v>
      </c>
      <c r="I1327" t="s">
        <v>1203</v>
      </c>
      <c r="J1327" t="s">
        <v>2099</v>
      </c>
      <c r="K1327">
        <v>41151.39</v>
      </c>
      <c r="L1327" t="s">
        <v>9736</v>
      </c>
      <c r="M1327" t="s">
        <v>10638</v>
      </c>
      <c r="O1327" s="545" t="s">
        <v>4665</v>
      </c>
      <c r="P1327" s="1013">
        <f t="shared" si="210"/>
        <v>41151.39</v>
      </c>
      <c r="Q1327" s="1014">
        <f t="shared" si="211"/>
        <v>43193</v>
      </c>
      <c r="R1327" s="1015" t="str">
        <f t="shared" si="212"/>
        <v>2018OB000185</v>
      </c>
      <c r="S1327" s="1015" t="str">
        <f t="shared" si="213"/>
        <v>2017NE000427</v>
      </c>
      <c r="T1327" s="1016" t="str">
        <f t="shared" si="214"/>
        <v>REPASSE DA 3º PARCELA PARA RECUPERAÇÃO DE ESTRADAS VICINAIS,CONFORME SOLICITAÇÃO EM CI Nº 204/2017 SGTG/FEM.</v>
      </c>
      <c r="V1327" s="201" t="b">
        <f>A1327='[1]FEM 2'!C1327</f>
        <v>1</v>
      </c>
    </row>
    <row r="1328" spans="1:22" ht="54" customHeight="1" x14ac:dyDescent="0.35">
      <c r="A1328" s="1025" t="s">
        <v>10639</v>
      </c>
      <c r="B1328" s="1055">
        <v>43193</v>
      </c>
      <c r="C1328">
        <v>11</v>
      </c>
      <c r="D1328" t="s">
        <v>1394</v>
      </c>
      <c r="E1328" t="s">
        <v>10817</v>
      </c>
      <c r="F1328" t="s">
        <v>3591</v>
      </c>
      <c r="G1328" t="s">
        <v>10640</v>
      </c>
      <c r="H1328" t="s">
        <v>2098</v>
      </c>
      <c r="I1328" t="s">
        <v>1203</v>
      </c>
      <c r="J1328" t="s">
        <v>2099</v>
      </c>
      <c r="K1328">
        <v>41151.4</v>
      </c>
      <c r="L1328" t="s">
        <v>9732</v>
      </c>
      <c r="M1328" t="s">
        <v>10641</v>
      </c>
      <c r="O1328" s="545" t="s">
        <v>4665</v>
      </c>
      <c r="P1328" s="1013">
        <f t="shared" si="210"/>
        <v>41151.4</v>
      </c>
      <c r="Q1328" s="1014">
        <f t="shared" si="211"/>
        <v>43193</v>
      </c>
      <c r="R1328" s="1015" t="str">
        <f t="shared" si="212"/>
        <v>2018OB000186</v>
      </c>
      <c r="S1328" s="1015" t="str">
        <f t="shared" si="213"/>
        <v>2017NE000428</v>
      </c>
      <c r="T1328" s="1016" t="str">
        <f t="shared" si="214"/>
        <v>REPASSE DA 4º PARCELA DA RECUPERAÇÃO DE ESTRADAS VICINAIS NO MUNICÍPIO DE PASSIRA, CONFORME CI Nº 204/2017 SGTG/FEM.</v>
      </c>
      <c r="V1328" s="201" t="b">
        <f>A1328='[1]FEM 2'!C1328</f>
        <v>1</v>
      </c>
    </row>
    <row r="1329" spans="1:22" ht="54" customHeight="1" x14ac:dyDescent="0.35">
      <c r="A1329" s="1025" t="s">
        <v>10818</v>
      </c>
      <c r="B1329" s="1055">
        <v>43193</v>
      </c>
      <c r="C1329">
        <v>12</v>
      </c>
      <c r="D1329" t="s">
        <v>1394</v>
      </c>
      <c r="E1329" t="s">
        <v>10819</v>
      </c>
      <c r="F1329" t="s">
        <v>3591</v>
      </c>
      <c r="G1329" t="s">
        <v>10820</v>
      </c>
      <c r="H1329" t="s">
        <v>2569</v>
      </c>
      <c r="I1329" t="s">
        <v>1075</v>
      </c>
      <c r="J1329" t="s">
        <v>2570</v>
      </c>
      <c r="K1329">
        <v>174310.01</v>
      </c>
      <c r="L1329" t="s">
        <v>10821</v>
      </c>
      <c r="M1329" t="s">
        <v>10822</v>
      </c>
      <c r="O1329" s="545" t="s">
        <v>4665</v>
      </c>
      <c r="P1329" s="1013">
        <f t="shared" si="210"/>
        <v>174310.01</v>
      </c>
      <c r="Q1329" s="1014">
        <f t="shared" si="211"/>
        <v>43193</v>
      </c>
      <c r="R1329" s="1015" t="str">
        <f t="shared" si="212"/>
        <v>2018OB000187</v>
      </c>
      <c r="S1329" s="1015" t="str">
        <f t="shared" si="213"/>
        <v>2017NE000429</v>
      </c>
      <c r="T1329" s="1016" t="str">
        <f t="shared" si="214"/>
        <v>REPASSE DAS 3º E 4º PARCELA FEM II 2014 PARA PAVIMENTAÇÃO DA RUA CURITIBA, NO CORREDOR DE TRÁFEGO URBANO NO MUNICÍPIO DE IGARASSU/PE, CONFORME SOLICITADO EM CI Nº 219/2017.</v>
      </c>
      <c r="V1329" s="201" t="b">
        <f>A1329='[1]FEM 2'!C1329</f>
        <v>1</v>
      </c>
    </row>
    <row r="1330" spans="1:22" ht="54" customHeight="1" x14ac:dyDescent="0.35">
      <c r="A1330" s="1025" t="s">
        <v>10823</v>
      </c>
      <c r="B1330" s="1055">
        <v>43193</v>
      </c>
      <c r="C1330">
        <v>12</v>
      </c>
      <c r="D1330" t="s">
        <v>1394</v>
      </c>
      <c r="E1330" t="s">
        <v>10824</v>
      </c>
      <c r="F1330" t="s">
        <v>3591</v>
      </c>
      <c r="G1330" t="s">
        <v>10825</v>
      </c>
      <c r="H1330" t="s">
        <v>2569</v>
      </c>
      <c r="I1330" t="s">
        <v>1074</v>
      </c>
      <c r="J1330" t="s">
        <v>2570</v>
      </c>
      <c r="K1330">
        <v>186871.18</v>
      </c>
      <c r="L1330" t="s">
        <v>10821</v>
      </c>
      <c r="M1330" t="s">
        <v>10826</v>
      </c>
      <c r="O1330" s="545" t="s">
        <v>4665</v>
      </c>
      <c r="P1330" s="1013">
        <f t="shared" si="210"/>
        <v>186871.18</v>
      </c>
      <c r="Q1330" s="1014">
        <f t="shared" si="211"/>
        <v>43193</v>
      </c>
      <c r="R1330" s="1015" t="str">
        <f t="shared" si="212"/>
        <v>2018OB000188</v>
      </c>
      <c r="S1330" s="1015" t="str">
        <f t="shared" si="213"/>
        <v>2017NE000430</v>
      </c>
      <c r="T1330" s="1016" t="str">
        <f t="shared" si="214"/>
        <v>REPASSE DA 3º E 4º PARCELA PARA INTERLIGAÇÃO DOS BAIRROS DE MONJOPE E PASTOR EUZÉBIO PELAS RUAS CORRÉIA DO NORTE E MARIA DAS NEVES, CONFORME SOLICITADO EM CI Nº 219/2017 SGTG/FEM.</v>
      </c>
      <c r="V1330" s="201" t="b">
        <f>A1330='[1]FEM 2'!C1330</f>
        <v>1</v>
      </c>
    </row>
    <row r="1331" spans="1:22" ht="54" customHeight="1" x14ac:dyDescent="0.35">
      <c r="A1331" s="1025" t="s">
        <v>10827</v>
      </c>
      <c r="B1331" s="1055">
        <v>43193</v>
      </c>
      <c r="C1331">
        <v>12</v>
      </c>
      <c r="D1331" t="s">
        <v>1394</v>
      </c>
      <c r="E1331" t="s">
        <v>10828</v>
      </c>
      <c r="F1331" t="s">
        <v>3591</v>
      </c>
      <c r="G1331" t="s">
        <v>10829</v>
      </c>
      <c r="H1331" t="s">
        <v>2569</v>
      </c>
      <c r="I1331" t="s">
        <v>1073</v>
      </c>
      <c r="J1331" t="s">
        <v>2570</v>
      </c>
      <c r="K1331">
        <v>240093.73</v>
      </c>
      <c r="L1331" t="s">
        <v>10821</v>
      </c>
      <c r="M1331" t="s">
        <v>10830</v>
      </c>
      <c r="O1331" s="545" t="s">
        <v>4665</v>
      </c>
      <c r="P1331" s="1013">
        <f t="shared" si="210"/>
        <v>240093.73</v>
      </c>
      <c r="Q1331" s="1014">
        <f t="shared" si="211"/>
        <v>43193</v>
      </c>
      <c r="R1331" s="1015" t="str">
        <f t="shared" si="212"/>
        <v>2018OB000189</v>
      </c>
      <c r="S1331" s="1015" t="str">
        <f t="shared" si="213"/>
        <v>2017NE000431</v>
      </c>
      <c r="T1331" s="1016" t="str">
        <f t="shared" si="214"/>
        <v>REPASSE DAS 3º E 4º PARCELAS PARA SERVIÇOS DE INTERLIGAÇÃO DOS BAIRROS DE ALTO DO CÉU SUMARÉ E VL. RURAL PARA RUAS JOSÉ ALBINO, VARGINHA, CONFORME SOLICITADO EM CI Nº 219/2017 SGTG/FEM.</v>
      </c>
      <c r="V1331" s="201" t="b">
        <f>A1331='[1]FEM 2'!C1331</f>
        <v>1</v>
      </c>
    </row>
    <row r="1332" spans="1:22" ht="54" customHeight="1" x14ac:dyDescent="0.35">
      <c r="A1332" s="1025" t="s">
        <v>10831</v>
      </c>
      <c r="B1332" s="1055">
        <v>43193</v>
      </c>
      <c r="C1332">
        <v>12</v>
      </c>
      <c r="D1332" t="s">
        <v>1394</v>
      </c>
      <c r="E1332" t="s">
        <v>10832</v>
      </c>
      <c r="F1332" t="s">
        <v>3591</v>
      </c>
      <c r="G1332" t="s">
        <v>10833</v>
      </c>
      <c r="H1332" t="s">
        <v>2569</v>
      </c>
      <c r="I1332" t="s">
        <v>1071</v>
      </c>
      <c r="J1332" t="s">
        <v>2570</v>
      </c>
      <c r="K1332">
        <v>73723.17</v>
      </c>
      <c r="L1332" t="s">
        <v>10834</v>
      </c>
      <c r="M1332" t="s">
        <v>10835</v>
      </c>
      <c r="O1332" s="545" t="s">
        <v>4665</v>
      </c>
      <c r="P1332" s="1013">
        <f t="shared" si="210"/>
        <v>73723.17</v>
      </c>
      <c r="Q1332" s="1014">
        <f t="shared" si="211"/>
        <v>43193</v>
      </c>
      <c r="R1332" s="1015" t="str">
        <f t="shared" si="212"/>
        <v>2018OB000190</v>
      </c>
      <c r="S1332" s="1015" t="str">
        <f t="shared" si="213"/>
        <v>2017NE000432</v>
      </c>
      <c r="T1332" s="1016" t="str">
        <f t="shared" si="214"/>
        <v>REPASSE DA 3º PARCELA PARA PAVIMENTAÇÃO DAS RUAS CEDRO,ARLINDA MONTEIRO, DR. FRANCISCO ASSIS, FABIO CORREA E R. CARNEIRO LEÃO, CONFORME SOLICITADO EM CI Nº 219/2017 SGTG/FEM.</v>
      </c>
      <c r="V1332" s="201" t="b">
        <f>A1332='[1]FEM 2'!C1332</f>
        <v>1</v>
      </c>
    </row>
    <row r="1333" spans="1:22" ht="54" customHeight="1" x14ac:dyDescent="0.35">
      <c r="A1333" s="1025" t="s">
        <v>10836</v>
      </c>
      <c r="B1333" s="1055">
        <v>43193</v>
      </c>
      <c r="C1333">
        <v>12</v>
      </c>
      <c r="D1333" t="s">
        <v>1394</v>
      </c>
      <c r="E1333" t="s">
        <v>10837</v>
      </c>
      <c r="F1333" t="s">
        <v>3591</v>
      </c>
      <c r="G1333" t="s">
        <v>10838</v>
      </c>
      <c r="H1333" t="s">
        <v>2569</v>
      </c>
      <c r="I1333" t="s">
        <v>1072</v>
      </c>
      <c r="J1333" t="s">
        <v>2570</v>
      </c>
      <c r="K1333">
        <v>110745.38</v>
      </c>
      <c r="L1333" t="s">
        <v>10839</v>
      </c>
      <c r="M1333" t="s">
        <v>10840</v>
      </c>
      <c r="O1333" s="545" t="s">
        <v>4665</v>
      </c>
      <c r="P1333" s="1013">
        <f t="shared" si="210"/>
        <v>110745.38</v>
      </c>
      <c r="Q1333" s="1014">
        <f t="shared" si="211"/>
        <v>43193</v>
      </c>
      <c r="R1333" s="1015" t="str">
        <f t="shared" si="212"/>
        <v>2018OB000191</v>
      </c>
      <c r="S1333" s="1015" t="str">
        <f t="shared" si="213"/>
        <v>2017NE000433</v>
      </c>
      <c r="T1333" s="1016" t="str">
        <f t="shared" si="214"/>
        <v>REPASSE DAS 3º E 4º PARCELAS PARA RECAPEAMENTO ASFALTICO DE TRECHO DAS R. JOÃO A. BERENGUER, JOSÉ DE HOLANDA E LUCIANA P. DE SOUSA, NO CORREDOR DE TRÁFEGO URBANO, CONFORME SOLICITADO EM CI N º219/2017 SGTG/FEM.</v>
      </c>
      <c r="V1333" s="201" t="b">
        <f>A1333='[1]FEM 2'!C1333</f>
        <v>1</v>
      </c>
    </row>
    <row r="1334" spans="1:22" ht="54" customHeight="1" x14ac:dyDescent="0.35">
      <c r="A1334" s="1025" t="s">
        <v>10841</v>
      </c>
      <c r="B1334" s="1055">
        <v>43193</v>
      </c>
      <c r="C1334">
        <v>12</v>
      </c>
      <c r="D1334" t="s">
        <v>1394</v>
      </c>
      <c r="E1334" t="s">
        <v>10842</v>
      </c>
      <c r="F1334" t="s">
        <v>3591</v>
      </c>
      <c r="G1334" t="s">
        <v>10843</v>
      </c>
      <c r="H1334" t="s">
        <v>2904</v>
      </c>
      <c r="I1334" t="s">
        <v>10844</v>
      </c>
      <c r="J1334" t="s">
        <v>2905</v>
      </c>
      <c r="K1334">
        <v>36276.07</v>
      </c>
      <c r="L1334" t="s">
        <v>9736</v>
      </c>
      <c r="M1334" t="s">
        <v>10845</v>
      </c>
      <c r="O1334" s="545" t="s">
        <v>4665</v>
      </c>
      <c r="P1334" s="1013">
        <f t="shared" si="210"/>
        <v>36276.07</v>
      </c>
      <c r="Q1334" s="1014">
        <f t="shared" si="211"/>
        <v>43193</v>
      </c>
      <c r="R1334" s="1015" t="str">
        <f t="shared" si="212"/>
        <v>2018OB000192</v>
      </c>
      <c r="S1334" s="1015" t="str">
        <f t="shared" si="213"/>
        <v>2017NE000127</v>
      </c>
      <c r="T1334" s="1016" t="str">
        <f t="shared" si="214"/>
        <v>VALOR PAGO PARA VIABILIZAR REPASSE DE RECURSOS FEM II-2014 AO MUNICIPIO DE SANTA TEREZINHA/PE REF.A 3ª PARCELA.REVITALIZAÇÃO DO MERCADO MUNICIPAL.CONF.CI Nº 124/2017 SEAM- FINANCEIRO.</v>
      </c>
      <c r="V1334" s="201" t="b">
        <f>A1334='[1]FEM 2'!C1334</f>
        <v>1</v>
      </c>
    </row>
    <row r="1335" spans="1:22" ht="54" customHeight="1" x14ac:dyDescent="0.35">
      <c r="A1335" s="1025" t="s">
        <v>10846</v>
      </c>
      <c r="B1335" s="1055">
        <v>43193</v>
      </c>
      <c r="C1335">
        <v>12</v>
      </c>
      <c r="D1335" t="s">
        <v>1394</v>
      </c>
      <c r="E1335" t="s">
        <v>10847</v>
      </c>
      <c r="F1335" t="s">
        <v>3591</v>
      </c>
      <c r="G1335" t="s">
        <v>10843</v>
      </c>
      <c r="H1335" t="s">
        <v>2904</v>
      </c>
      <c r="I1335" t="s">
        <v>10844</v>
      </c>
      <c r="J1335" t="s">
        <v>2905</v>
      </c>
      <c r="K1335">
        <v>31543.95</v>
      </c>
      <c r="L1335" t="s">
        <v>9732</v>
      </c>
      <c r="M1335" t="s">
        <v>10848</v>
      </c>
      <c r="O1335" s="545" t="s">
        <v>4665</v>
      </c>
      <c r="P1335" s="1013">
        <f t="shared" si="210"/>
        <v>31543.95</v>
      </c>
      <c r="Q1335" s="1014">
        <f t="shared" si="211"/>
        <v>43193</v>
      </c>
      <c r="R1335" s="1015" t="str">
        <f t="shared" si="212"/>
        <v>2018OB000193</v>
      </c>
      <c r="S1335" s="1015" t="str">
        <f t="shared" si="213"/>
        <v>2017NE000127</v>
      </c>
      <c r="T1335" s="1016" t="str">
        <f t="shared" si="214"/>
        <v>VALOR PAGO PARA VIABILIZAR REPASSE DE RECURSOS FEM II-2014 AO MUNICIPIO DE SANTA TEREZINHA/PE REF.A 4ª PARCELA.REVITALIZAÇÃO DO MERCADO MUNICIPAL.CONF.CI Nº 124/2017 SEAM- FINANCEIRO.</v>
      </c>
      <c r="V1335" s="201" t="b">
        <f>A1335='[1]FEM 2'!C1335</f>
        <v>1</v>
      </c>
    </row>
    <row r="1336" spans="1:22" ht="54" customHeight="1" x14ac:dyDescent="0.35">
      <c r="A1336" s="1025" t="s">
        <v>10849</v>
      </c>
      <c r="B1336" s="1055">
        <v>43193</v>
      </c>
      <c r="C1336">
        <v>12</v>
      </c>
      <c r="D1336" t="s">
        <v>1394</v>
      </c>
      <c r="E1336" t="s">
        <v>10850</v>
      </c>
      <c r="F1336" t="s">
        <v>3591</v>
      </c>
      <c r="G1336" t="s">
        <v>10851</v>
      </c>
      <c r="H1336" t="s">
        <v>2991</v>
      </c>
      <c r="I1336" t="s">
        <v>1362</v>
      </c>
      <c r="J1336" t="s">
        <v>2992</v>
      </c>
      <c r="K1336">
        <v>10130.950000000001</v>
      </c>
      <c r="L1336" t="s">
        <v>9732</v>
      </c>
      <c r="M1336" t="s">
        <v>10852</v>
      </c>
      <c r="O1336" s="545" t="s">
        <v>4665</v>
      </c>
      <c r="P1336" s="1013">
        <f t="shared" si="210"/>
        <v>10130.950000000001</v>
      </c>
      <c r="Q1336" s="1014">
        <f t="shared" si="211"/>
        <v>43193</v>
      </c>
      <c r="R1336" s="1015" t="str">
        <f t="shared" si="212"/>
        <v>2018OB000194</v>
      </c>
      <c r="S1336" s="1015" t="str">
        <f t="shared" si="213"/>
        <v>2017NE000326</v>
      </c>
      <c r="T1336" s="1016" t="str">
        <f t="shared" si="214"/>
        <v>REPASSE DA 4º PARCELA DO FEM II 2014, DO MUNICÍPIO DE VERTENTE DO LÉRIO, REFERENTE CONSTRUÇÃO DE PARADA DE ONIBUS, CONFORME SOLICITADO EM CI Nº 212/2017 SGTG/FEM.</v>
      </c>
      <c r="V1336" s="201" t="b">
        <f>A1336='[1]FEM 2'!C1336</f>
        <v>1</v>
      </c>
    </row>
    <row r="1337" spans="1:22" ht="54" customHeight="1" x14ac:dyDescent="0.35">
      <c r="A1337" s="1025" t="s">
        <v>10673</v>
      </c>
      <c r="B1337" s="1055">
        <v>43193</v>
      </c>
      <c r="C1337">
        <v>12</v>
      </c>
      <c r="D1337" t="s">
        <v>1394</v>
      </c>
      <c r="E1337" t="s">
        <v>10853</v>
      </c>
      <c r="F1337" t="s">
        <v>3675</v>
      </c>
      <c r="G1337" t="s">
        <v>10672</v>
      </c>
      <c r="H1337" t="s">
        <v>2484</v>
      </c>
      <c r="I1337" t="s">
        <v>1067</v>
      </c>
      <c r="J1337" t="s">
        <v>2485</v>
      </c>
      <c r="K1337">
        <v>28815.82</v>
      </c>
      <c r="L1337" t="s">
        <v>9732</v>
      </c>
      <c r="M1337" t="s">
        <v>10671</v>
      </c>
      <c r="O1337" s="545" t="s">
        <v>4665</v>
      </c>
      <c r="P1337" s="1013">
        <f t="shared" si="210"/>
        <v>28815.82</v>
      </c>
      <c r="Q1337" s="1014">
        <f t="shared" si="211"/>
        <v>43193</v>
      </c>
      <c r="R1337" s="1015" t="str">
        <f t="shared" si="212"/>
        <v>2018OB000195</v>
      </c>
      <c r="S1337" s="1015" t="str">
        <f t="shared" si="213"/>
        <v>2017NE000325</v>
      </c>
      <c r="T1337" s="1016" t="str">
        <f t="shared" si="214"/>
        <v>REPASSE DA 4º PARCELA DO FEM II - 2014,DO MUNICÍPIO DE UBIRAJUBA, REFERENTE A IMPLANTAÇÃO DA REDE DE ESGOTO E DRENAGEM DA LAGOA 1 E 2,CONFORME SOLICITADO EM CI Nº 199/2017 SGTG/FEM.</v>
      </c>
      <c r="V1337" s="201" t="b">
        <f>A1337='[1]FEM 2'!C1337</f>
        <v>1</v>
      </c>
    </row>
    <row r="1338" spans="1:22" ht="54" customHeight="1" x14ac:dyDescent="0.35">
      <c r="A1338" s="1025" t="s">
        <v>10854</v>
      </c>
      <c r="B1338" s="1055">
        <v>43193</v>
      </c>
      <c r="C1338">
        <v>12</v>
      </c>
      <c r="D1338" t="s">
        <v>1394</v>
      </c>
      <c r="E1338" t="s">
        <v>10855</v>
      </c>
      <c r="F1338" t="s">
        <v>3675</v>
      </c>
      <c r="G1338" t="s">
        <v>10856</v>
      </c>
      <c r="H1338" t="s">
        <v>1992</v>
      </c>
      <c r="I1338" t="s">
        <v>1142</v>
      </c>
      <c r="J1338" t="s">
        <v>1993</v>
      </c>
      <c r="K1338">
        <v>46799.79</v>
      </c>
      <c r="L1338" t="s">
        <v>9732</v>
      </c>
      <c r="M1338" t="s">
        <v>10857</v>
      </c>
      <c r="O1338" s="545" t="s">
        <v>4665</v>
      </c>
      <c r="P1338" s="1013">
        <f t="shared" si="210"/>
        <v>46799.79</v>
      </c>
      <c r="Q1338" s="1014">
        <f t="shared" si="211"/>
        <v>43193</v>
      </c>
      <c r="R1338" s="1015" t="str">
        <f t="shared" si="212"/>
        <v>2018OB000196</v>
      </c>
      <c r="S1338" s="1015" t="str">
        <f t="shared" si="213"/>
        <v>2017NE000324</v>
      </c>
      <c r="T1338" s="1016" t="str">
        <f t="shared" si="214"/>
        <v>CONFORME CI Nº 211/2017 SGTG/FEM - REPASSE DA 4º PARCELA DO FEM II 2014, DO MUNICIPIO DE LIMOEIRO - CONSTRUÇÃO DE DUAS PRAÇAS;UMA NA COMUNIDADE RURAL DE CAMPO GRANDE E OUTRA NO BAIRRO DA COHAB VELHA.</v>
      </c>
      <c r="V1338" s="201" t="b">
        <f>A1338='[1]FEM 2'!C1338</f>
        <v>1</v>
      </c>
    </row>
    <row r="1339" spans="1:22" ht="54" customHeight="1" x14ac:dyDescent="0.35">
      <c r="A1339" s="1025" t="s">
        <v>10858</v>
      </c>
      <c r="B1339" s="1055">
        <v>43193</v>
      </c>
      <c r="C1339">
        <v>11</v>
      </c>
      <c r="D1339" t="s">
        <v>1394</v>
      </c>
      <c r="E1339" t="s">
        <v>10859</v>
      </c>
      <c r="F1339" t="s">
        <v>3675</v>
      </c>
      <c r="G1339" t="s">
        <v>10860</v>
      </c>
      <c r="H1339" t="s">
        <v>1848</v>
      </c>
      <c r="I1339" t="s">
        <v>1231</v>
      </c>
      <c r="J1339" t="s">
        <v>1849</v>
      </c>
      <c r="K1339">
        <v>90681.97</v>
      </c>
      <c r="L1339" t="s">
        <v>9732</v>
      </c>
      <c r="M1339" t="s">
        <v>10861</v>
      </c>
      <c r="O1339" s="545" t="s">
        <v>4665</v>
      </c>
      <c r="P1339" s="1013">
        <f t="shared" si="210"/>
        <v>90681.97</v>
      </c>
      <c r="Q1339" s="1014">
        <f t="shared" si="211"/>
        <v>43193</v>
      </c>
      <c r="R1339" s="1015" t="str">
        <f t="shared" si="212"/>
        <v>2018OB000197</v>
      </c>
      <c r="S1339" s="1015" t="str">
        <f t="shared" si="213"/>
        <v>2017NE000128</v>
      </c>
      <c r="T1339" s="1016" t="str">
        <f t="shared" si="214"/>
        <v>VALOR PAGO REF. AO REPASSE DE RECURSOS FEM II-2014 AO MUNICIPIO DE QUIXABA/PE REF. A 4ª PARCELA.CONSTRUÇÃO DE PAVIMENTAÇÃO EM PARALELEPIPEDOS.CONF CI Nº 120/2017 SEAM -FINANCEIRO.</v>
      </c>
      <c r="V1339" s="201" t="b">
        <f>A1339='[1]FEM 2'!C1339</f>
        <v>1</v>
      </c>
    </row>
    <row r="1340" spans="1:22" ht="54" customHeight="1" x14ac:dyDescent="0.35">
      <c r="A1340" s="1025" t="s">
        <v>10862</v>
      </c>
      <c r="B1340" s="1055">
        <v>43193</v>
      </c>
      <c r="C1340">
        <v>11</v>
      </c>
      <c r="D1340" t="s">
        <v>1394</v>
      </c>
      <c r="E1340" t="s">
        <v>10863</v>
      </c>
      <c r="F1340" t="s">
        <v>3675</v>
      </c>
      <c r="G1340" t="s">
        <v>10864</v>
      </c>
      <c r="H1340" t="s">
        <v>3178</v>
      </c>
      <c r="I1340" t="s">
        <v>1364</v>
      </c>
      <c r="J1340" t="s">
        <v>3179</v>
      </c>
      <c r="K1340">
        <v>170277.05</v>
      </c>
      <c r="L1340" t="s">
        <v>9732</v>
      </c>
      <c r="M1340" t="s">
        <v>10865</v>
      </c>
      <c r="O1340" s="545" t="s">
        <v>4665</v>
      </c>
      <c r="P1340" s="1013">
        <f t="shared" si="210"/>
        <v>170277.05</v>
      </c>
      <c r="Q1340" s="1014">
        <f t="shared" si="211"/>
        <v>43193</v>
      </c>
      <c r="R1340" s="1015" t="str">
        <f t="shared" si="212"/>
        <v>2018OB000199</v>
      </c>
      <c r="S1340" s="1015" t="str">
        <f t="shared" si="213"/>
        <v>2017NE000121</v>
      </c>
      <c r="T1340" s="1016" t="str">
        <f t="shared" si="214"/>
        <v>VALOR PAGO PARA VIABILIZAR REPASSE DE RECURSOS FEM-II 2014 AO MUNICIPIO DE VERTENTES/PE.REF.A 4ª PARCELA.PAVIMENTAÇÃO E DRENAGEM DE RUAS NO MUNICIPIO. CI Nº 127/2017 SEAM-FINANCEIRO</v>
      </c>
      <c r="V1340" s="201" t="b">
        <f>A1340='[1]FEM 2'!C1340</f>
        <v>1</v>
      </c>
    </row>
    <row r="1341" spans="1:22" ht="54" customHeight="1" x14ac:dyDescent="0.35">
      <c r="A1341" s="1025" t="s">
        <v>10676</v>
      </c>
      <c r="B1341" s="1055">
        <v>43193</v>
      </c>
      <c r="C1341">
        <v>11</v>
      </c>
      <c r="D1341" t="s">
        <v>1394</v>
      </c>
      <c r="E1341" t="s">
        <v>10866</v>
      </c>
      <c r="F1341" t="s">
        <v>3675</v>
      </c>
      <c r="G1341" t="s">
        <v>10675</v>
      </c>
      <c r="H1341" t="s">
        <v>2037</v>
      </c>
      <c r="I1341" t="s">
        <v>1150</v>
      </c>
      <c r="J1341" t="s">
        <v>2038</v>
      </c>
      <c r="K1341">
        <v>232417.89</v>
      </c>
      <c r="L1341" t="s">
        <v>10211</v>
      </c>
      <c r="M1341" t="s">
        <v>10674</v>
      </c>
      <c r="O1341" s="545" t="s">
        <v>4665</v>
      </c>
      <c r="P1341" s="1013">
        <f t="shared" si="210"/>
        <v>232417.89</v>
      </c>
      <c r="Q1341" s="1014">
        <f t="shared" si="211"/>
        <v>43193</v>
      </c>
      <c r="R1341" s="1015" t="str">
        <f t="shared" si="212"/>
        <v>2018OB000200</v>
      </c>
      <c r="S1341" s="1015" t="str">
        <f t="shared" si="213"/>
        <v>2017NE000123</v>
      </c>
      <c r="T1341" s="1016" t="str">
        <f t="shared" si="214"/>
        <v>VALOR PAGO PARA VIABILIZAR REPASSE DE RECURSOS FEM -II 2014 AO MUNICIPIO DE MANARI/PE.REF. 2ª PARCELA.CONSTRUÇÃO DO BLOCO II,BLOCO III E BLOCO IV DA ESCOLA NOVA MUNICIPAL MARIA ALZIRA.CONFORME CI Nº 126/2017 SEAM-FINANCEIRO.</v>
      </c>
      <c r="V1341" s="201" t="b">
        <f>A1341='[1]FEM 2'!C1341</f>
        <v>1</v>
      </c>
    </row>
    <row r="1342" spans="1:22" ht="54" customHeight="1" x14ac:dyDescent="0.35">
      <c r="A1342" s="1025" t="s">
        <v>10867</v>
      </c>
      <c r="B1342" s="1055">
        <v>43193</v>
      </c>
      <c r="C1342">
        <v>11</v>
      </c>
      <c r="D1342" t="s">
        <v>1394</v>
      </c>
      <c r="E1342" t="s">
        <v>10868</v>
      </c>
      <c r="F1342" t="s">
        <v>3675</v>
      </c>
      <c r="G1342" t="s">
        <v>10869</v>
      </c>
      <c r="H1342" t="s">
        <v>2791</v>
      </c>
      <c r="I1342" t="s">
        <v>1319</v>
      </c>
      <c r="J1342" t="s">
        <v>2792</v>
      </c>
      <c r="K1342">
        <v>27854.720000000001</v>
      </c>
      <c r="L1342" t="s">
        <v>9736</v>
      </c>
      <c r="M1342" t="s">
        <v>10870</v>
      </c>
      <c r="O1342" s="545" t="s">
        <v>4665</v>
      </c>
      <c r="P1342" s="1013">
        <f t="shared" si="210"/>
        <v>27854.720000000001</v>
      </c>
      <c r="Q1342" s="1014">
        <f t="shared" si="211"/>
        <v>43193</v>
      </c>
      <c r="R1342" s="1015" t="str">
        <f t="shared" si="212"/>
        <v>2018OB000201</v>
      </c>
      <c r="S1342" s="1015" t="str">
        <f t="shared" si="213"/>
        <v>2017NE000144</v>
      </c>
      <c r="T1342" s="1016" t="str">
        <f t="shared" si="214"/>
        <v>VALOR PAGO PARA VIABILIZAR REPASSE DE RECURSOS FEM II-2014 REF.A 3ª PARCELA DO PROJETO DE CONSTRUÇÃO DE UMA QUADRA POLIESPORTIVA DESCOBERTA NA AREA URBANA..CONF.CI Nº 119/2017 SEAM-FINANCEIRO</v>
      </c>
      <c r="V1342" s="201" t="b">
        <f>A1342='[1]FEM 2'!C1342</f>
        <v>1</v>
      </c>
    </row>
    <row r="1343" spans="1:22" ht="54" customHeight="1" x14ac:dyDescent="0.35">
      <c r="A1343" s="1025" t="s">
        <v>10871</v>
      </c>
      <c r="B1343" s="1055">
        <v>43193</v>
      </c>
      <c r="C1343">
        <v>11</v>
      </c>
      <c r="D1343" t="s">
        <v>1394</v>
      </c>
      <c r="E1343" t="s">
        <v>10872</v>
      </c>
      <c r="F1343" t="s">
        <v>3675</v>
      </c>
      <c r="G1343" t="s">
        <v>10869</v>
      </c>
      <c r="H1343" t="s">
        <v>2791</v>
      </c>
      <c r="I1343" t="s">
        <v>1318</v>
      </c>
      <c r="J1343" t="s">
        <v>2792</v>
      </c>
      <c r="K1343">
        <v>19306.919999999998</v>
      </c>
      <c r="L1343" t="s">
        <v>9736</v>
      </c>
      <c r="M1343" t="s">
        <v>10873</v>
      </c>
      <c r="O1343" s="545" t="s">
        <v>4665</v>
      </c>
      <c r="P1343" s="1013">
        <f t="shared" si="210"/>
        <v>19306.919999999998</v>
      </c>
      <c r="Q1343" s="1014">
        <f t="shared" si="211"/>
        <v>43193</v>
      </c>
      <c r="R1343" s="1015" t="str">
        <f t="shared" si="212"/>
        <v>2018OB000202</v>
      </c>
      <c r="S1343" s="1015" t="str">
        <f t="shared" si="213"/>
        <v>2017NE000144</v>
      </c>
      <c r="T1343" s="1016" t="str">
        <f t="shared" si="214"/>
        <v>VALOR PAGO PARA VIABILIZAR REPASSE DE RECURSOS FEM II-2014 REF.A 3ª PARCELA DO PROJETO DE CONSTRUÇÃO DA PRAÇA DE ALIMENTAÇÃO JOSE BARROS SOBRINHO.CONF.CI Nº 119/2017 SEAM-FINANCEIRO</v>
      </c>
      <c r="V1343" s="201" t="b">
        <f>A1343='[1]FEM 2'!C1343</f>
        <v>1</v>
      </c>
    </row>
    <row r="1344" spans="1:22" ht="54" customHeight="1" x14ac:dyDescent="0.35">
      <c r="A1344" s="1025" t="s">
        <v>10695</v>
      </c>
      <c r="B1344" s="1055">
        <v>43193</v>
      </c>
      <c r="C1344">
        <v>11</v>
      </c>
      <c r="D1344" t="s">
        <v>1394</v>
      </c>
      <c r="E1344" t="s">
        <v>10874</v>
      </c>
      <c r="F1344" t="s">
        <v>3675</v>
      </c>
      <c r="G1344" t="s">
        <v>9883</v>
      </c>
      <c r="H1344" t="s">
        <v>1998</v>
      </c>
      <c r="I1344" t="s">
        <v>1032</v>
      </c>
      <c r="J1344" t="s">
        <v>1999</v>
      </c>
      <c r="K1344">
        <v>73583.789999999994</v>
      </c>
      <c r="L1344" t="s">
        <v>9732</v>
      </c>
      <c r="M1344" t="s">
        <v>10696</v>
      </c>
      <c r="O1344" s="545" t="s">
        <v>4665</v>
      </c>
      <c r="P1344" s="1013">
        <f t="shared" si="210"/>
        <v>73583.789999999994</v>
      </c>
      <c r="Q1344" s="1014">
        <f t="shared" si="211"/>
        <v>43193</v>
      </c>
      <c r="R1344" s="1015" t="str">
        <f t="shared" si="212"/>
        <v>2018OB000203</v>
      </c>
      <c r="S1344" s="1015" t="str">
        <f t="shared" si="213"/>
        <v>2017NE000125</v>
      </c>
      <c r="T1344" s="1016" t="str">
        <f t="shared" si="214"/>
        <v>VALOR PAGO PARA VIABILIZAR REPASSE DE RECURSOS FEM II-2014 AO MUNICIPIO DE FLORESTA/PE REF.A 4ª PARCELA.PAVIMENTAÇÃO GRANITICA DAS RUAS PADRE FREDERICO,FORTUNATA GOMINHO E TRAVESSA PADRE FREDERICO.ONF.CI Nº 128/2017 SEAM- FINANCEIRO.</v>
      </c>
      <c r="V1344" s="201" t="b">
        <f>A1344='[1]FEM 2'!C1344</f>
        <v>1</v>
      </c>
    </row>
    <row r="1345" spans="1:22" ht="54" customHeight="1" x14ac:dyDescent="0.35">
      <c r="A1345" s="1025" t="s">
        <v>10875</v>
      </c>
      <c r="B1345" s="1055">
        <v>43193</v>
      </c>
      <c r="C1345">
        <v>11</v>
      </c>
      <c r="D1345" t="s">
        <v>1394</v>
      </c>
      <c r="E1345" t="s">
        <v>10876</v>
      </c>
      <c r="F1345" t="s">
        <v>3675</v>
      </c>
      <c r="G1345" t="s">
        <v>10869</v>
      </c>
      <c r="H1345" t="s">
        <v>2791</v>
      </c>
      <c r="I1345" t="s">
        <v>1318</v>
      </c>
      <c r="J1345" t="s">
        <v>2792</v>
      </c>
      <c r="K1345">
        <v>19306.919999999998</v>
      </c>
      <c r="L1345" t="s">
        <v>9732</v>
      </c>
      <c r="M1345" t="s">
        <v>10877</v>
      </c>
      <c r="O1345" s="545" t="s">
        <v>4665</v>
      </c>
      <c r="P1345" s="1013">
        <f t="shared" si="210"/>
        <v>19306.919999999998</v>
      </c>
      <c r="Q1345" s="1014">
        <f t="shared" si="211"/>
        <v>43193</v>
      </c>
      <c r="R1345" s="1015" t="str">
        <f t="shared" si="212"/>
        <v>2018OB000204</v>
      </c>
      <c r="S1345" s="1015" t="str">
        <f t="shared" si="213"/>
        <v>2017NE000144</v>
      </c>
      <c r="T1345" s="1016" t="str">
        <f t="shared" si="214"/>
        <v>VALOR PAGO PARA VIABILIZAR REPASSE DE RECURSOS FEM II-2014 REF.A 4ª PARCELA DO PROJETO DE CONSTRUÇÃO DA PRAÇA DE ALIMENTAÇÃO JOSE BARROS SOBRINHO.CONF.CI Nº 119/2017 SEAM-FINANCEIRO</v>
      </c>
      <c r="V1345" s="201" t="b">
        <f>A1345='[1]FEM 2'!C1345</f>
        <v>1</v>
      </c>
    </row>
    <row r="1346" spans="1:22" ht="54" customHeight="1" x14ac:dyDescent="0.35">
      <c r="A1346" s="1025" t="s">
        <v>10682</v>
      </c>
      <c r="B1346" s="1055">
        <v>43193</v>
      </c>
      <c r="C1346">
        <v>11</v>
      </c>
      <c r="D1346" t="s">
        <v>1394</v>
      </c>
      <c r="E1346" t="s">
        <v>10878</v>
      </c>
      <c r="F1346" t="s">
        <v>3675</v>
      </c>
      <c r="G1346" t="s">
        <v>10681</v>
      </c>
      <c r="H1346" t="s">
        <v>2925</v>
      </c>
      <c r="I1346" t="s">
        <v>1281</v>
      </c>
      <c r="J1346" t="s">
        <v>2926</v>
      </c>
      <c r="K1346">
        <v>299496.59999999998</v>
      </c>
      <c r="L1346" t="s">
        <v>9736</v>
      </c>
      <c r="M1346" t="s">
        <v>10680</v>
      </c>
      <c r="O1346" s="545" t="s">
        <v>4665</v>
      </c>
      <c r="P1346" s="1013">
        <f t="shared" si="210"/>
        <v>299496.59999999998</v>
      </c>
      <c r="Q1346" s="1014">
        <f t="shared" si="211"/>
        <v>43193</v>
      </c>
      <c r="R1346" s="1015" t="str">
        <f t="shared" si="212"/>
        <v>2018OB000206</v>
      </c>
      <c r="S1346" s="1015" t="str">
        <f t="shared" si="213"/>
        <v>2017NE000215</v>
      </c>
      <c r="T1346" s="1016" t="str">
        <f t="shared" si="214"/>
        <v>VALOR PAGO P/VIABILIZAR REPASSE DE RECURSOS FEM-2014 AO MUNICIPIO DE SÃO BENTO DE UNA/PE,REF.A 3ª PARCELA.CUJO OBJETO É:PAVIMENTAÇÃO EM PARALELEPIPEDOS GRANITICOS DE DIVERSAS RUAS.CI Nº 168/2017 SGTG0-FEM</v>
      </c>
      <c r="V1346" s="201" t="b">
        <f>A1346='[1]FEM 2'!C1346</f>
        <v>1</v>
      </c>
    </row>
    <row r="1347" spans="1:22" ht="54" customHeight="1" x14ac:dyDescent="0.35">
      <c r="A1347" s="1025" t="s">
        <v>10879</v>
      </c>
      <c r="B1347" s="1055">
        <v>43193</v>
      </c>
      <c r="C1347">
        <v>11</v>
      </c>
      <c r="D1347" t="s">
        <v>1394</v>
      </c>
      <c r="E1347" t="s">
        <v>10880</v>
      </c>
      <c r="F1347" t="s">
        <v>3675</v>
      </c>
      <c r="G1347" t="s">
        <v>10187</v>
      </c>
      <c r="H1347" t="s">
        <v>2043</v>
      </c>
      <c r="I1347" t="s">
        <v>1192</v>
      </c>
      <c r="J1347" t="s">
        <v>2044</v>
      </c>
      <c r="K1347">
        <v>61249.06</v>
      </c>
      <c r="L1347" t="s">
        <v>10211</v>
      </c>
      <c r="M1347" t="s">
        <v>10881</v>
      </c>
      <c r="O1347" s="545" t="s">
        <v>4665</v>
      </c>
      <c r="P1347" s="1013">
        <f t="shared" si="210"/>
        <v>61249.06</v>
      </c>
      <c r="Q1347" s="1014">
        <f t="shared" si="211"/>
        <v>43193</v>
      </c>
      <c r="R1347" s="1015" t="str">
        <f t="shared" si="212"/>
        <v>2018OB000207</v>
      </c>
      <c r="S1347" s="1015" t="str">
        <f t="shared" si="213"/>
        <v>2017NE000339</v>
      </c>
      <c r="T1347" s="1016" t="str">
        <f t="shared" si="214"/>
        <v>LIBERAÇÃO DE REPASSE DA 2º PARCELA DO FEMII - 2014,DO MUNICÍPIO DE PARANATAMA PARA CONSTRUÇÃO DE: UNIDADE DE COMPOSTAGEM, CONFORME SOLICITAÇÃO EM CI Nº 202/2017 SGTG/FEM.</v>
      </c>
      <c r="V1347" s="201" t="b">
        <f>A1347='[1]FEM 2'!C1347</f>
        <v>1</v>
      </c>
    </row>
    <row r="1348" spans="1:22" ht="54" customHeight="1" x14ac:dyDescent="0.35">
      <c r="A1348" s="1025" t="s">
        <v>10882</v>
      </c>
      <c r="B1348" s="1055">
        <v>43193</v>
      </c>
      <c r="C1348">
        <v>11</v>
      </c>
      <c r="D1348" t="s">
        <v>1394</v>
      </c>
      <c r="E1348" t="s">
        <v>10883</v>
      </c>
      <c r="F1348" t="s">
        <v>3675</v>
      </c>
      <c r="G1348" t="s">
        <v>10187</v>
      </c>
      <c r="H1348" t="s">
        <v>2043</v>
      </c>
      <c r="I1348" t="s">
        <v>1194</v>
      </c>
      <c r="J1348" t="s">
        <v>2044</v>
      </c>
      <c r="K1348">
        <v>63346.55</v>
      </c>
      <c r="L1348" t="s">
        <v>10211</v>
      </c>
      <c r="M1348" t="s">
        <v>10884</v>
      </c>
      <c r="O1348" s="545" t="s">
        <v>4665</v>
      </c>
      <c r="P1348" s="1013">
        <f t="shared" si="210"/>
        <v>63346.55</v>
      </c>
      <c r="Q1348" s="1014">
        <f t="shared" si="211"/>
        <v>43193</v>
      </c>
      <c r="R1348" s="1015" t="str">
        <f t="shared" si="212"/>
        <v>2018OB000208</v>
      </c>
      <c r="S1348" s="1015" t="str">
        <f t="shared" si="213"/>
        <v>2017NE000339</v>
      </c>
      <c r="T1348" s="1016" t="str">
        <f t="shared" si="214"/>
        <v>LIBERAÇÃO DE REPASSE DA 2º PARCELA DO FEMII - 2014,DO MUNICÍPIO DE PARANATAMA PARA CONSTRUÇÃO DE PAVIMENTAÇÃO NO DISTRITO DE BREJO VELHO.</v>
      </c>
      <c r="V1348" s="201" t="b">
        <f>A1348='[1]FEM 2'!C1348</f>
        <v>1</v>
      </c>
    </row>
    <row r="1349" spans="1:22" ht="54" customHeight="1" x14ac:dyDescent="0.35">
      <c r="A1349" s="1025" t="s">
        <v>10885</v>
      </c>
      <c r="B1349" s="1055">
        <v>43193</v>
      </c>
      <c r="C1349">
        <v>11</v>
      </c>
      <c r="D1349" t="s">
        <v>1394</v>
      </c>
      <c r="E1349" t="s">
        <v>10886</v>
      </c>
      <c r="F1349" t="s">
        <v>3675</v>
      </c>
      <c r="G1349" t="s">
        <v>10187</v>
      </c>
      <c r="H1349" t="s">
        <v>2043</v>
      </c>
      <c r="I1349" t="s">
        <v>1193</v>
      </c>
      <c r="J1349" t="s">
        <v>2044</v>
      </c>
      <c r="K1349">
        <v>37385.050000000003</v>
      </c>
      <c r="L1349" t="s">
        <v>10211</v>
      </c>
      <c r="M1349" t="s">
        <v>10887</v>
      </c>
      <c r="O1349" s="545" t="s">
        <v>4665</v>
      </c>
      <c r="P1349" s="1013">
        <f t="shared" si="210"/>
        <v>37385.050000000003</v>
      </c>
      <c r="Q1349" s="1014">
        <f t="shared" si="211"/>
        <v>43193</v>
      </c>
      <c r="R1349" s="1015" t="str">
        <f t="shared" si="212"/>
        <v>2018OB000209</v>
      </c>
      <c r="S1349" s="1015" t="str">
        <f t="shared" si="213"/>
        <v>2017NE000339</v>
      </c>
      <c r="T1349" s="1016" t="str">
        <f t="shared" si="214"/>
        <v>LIBERAÇÃO DE REPASSE DA 2º PARCELA DO FEMII - 2014,DO MUNICÍPIO DE PARANATAMA PARA CONSTRUÇÃO DE PAVIMENTAÇÃO GRANÍTICA NO DISTRITO DE ALTO DA SERRA.</v>
      </c>
      <c r="V1349" s="201" t="b">
        <f>A1349='[1]FEM 2'!C1349</f>
        <v>1</v>
      </c>
    </row>
    <row r="1350" spans="1:22" ht="54" customHeight="1" x14ac:dyDescent="0.35">
      <c r="A1350" s="1025" t="s">
        <v>10888</v>
      </c>
      <c r="B1350" s="1055">
        <v>43193</v>
      </c>
      <c r="C1350">
        <v>12</v>
      </c>
      <c r="D1350" t="s">
        <v>1394</v>
      </c>
      <c r="E1350" t="s">
        <v>10889</v>
      </c>
      <c r="F1350" t="s">
        <v>3675</v>
      </c>
      <c r="G1350" t="s">
        <v>10890</v>
      </c>
      <c r="H1350" t="s">
        <v>2150</v>
      </c>
      <c r="I1350" t="s">
        <v>1211</v>
      </c>
      <c r="J1350" t="s">
        <v>2151</v>
      </c>
      <c r="K1350">
        <v>959303.49</v>
      </c>
      <c r="L1350" t="s">
        <v>9736</v>
      </c>
      <c r="M1350" t="s">
        <v>10891</v>
      </c>
      <c r="O1350" s="545" t="s">
        <v>4665</v>
      </c>
      <c r="P1350" s="1013">
        <f t="shared" si="210"/>
        <v>959303.49</v>
      </c>
      <c r="Q1350" s="1014">
        <f t="shared" si="211"/>
        <v>43193</v>
      </c>
      <c r="R1350" s="1015" t="str">
        <f t="shared" si="212"/>
        <v>2018OB000210</v>
      </c>
      <c r="S1350" s="1015" t="str">
        <f t="shared" si="213"/>
        <v>2017NE000405</v>
      </c>
      <c r="T1350" s="1016" t="str">
        <f t="shared" si="214"/>
        <v>VALOR PAGO REF. AO REPASSE DA 3º PARCELA DO FEM II - 2014 PARA OBRAS DE PAVIMENTÇÃO E DRENAGEM DE 08 RUAS NA CIDADE DO PAULISTA, CONFORME CI Nº 215/2017 SGTG/FEM.</v>
      </c>
      <c r="V1350" s="201" t="b">
        <f>A1350='[1]FEM 2'!C1350</f>
        <v>1</v>
      </c>
    </row>
    <row r="1351" spans="1:22" ht="54" customHeight="1" x14ac:dyDescent="0.35">
      <c r="A1351" s="1025" t="s">
        <v>10892</v>
      </c>
      <c r="B1351" s="1055">
        <v>43193</v>
      </c>
      <c r="C1351">
        <v>12</v>
      </c>
      <c r="D1351" t="s">
        <v>1394</v>
      </c>
      <c r="E1351" t="s">
        <v>10893</v>
      </c>
      <c r="F1351" t="s">
        <v>3737</v>
      </c>
      <c r="G1351" t="s">
        <v>10894</v>
      </c>
      <c r="H1351" t="s">
        <v>3051</v>
      </c>
      <c r="I1351" t="s">
        <v>1079</v>
      </c>
      <c r="J1351" t="s">
        <v>3052</v>
      </c>
      <c r="K1351">
        <v>180900.22</v>
      </c>
      <c r="L1351" t="s">
        <v>9736</v>
      </c>
      <c r="M1351" t="s">
        <v>10895</v>
      </c>
      <c r="O1351" s="545" t="s">
        <v>4665</v>
      </c>
      <c r="P1351" s="1013">
        <f t="shared" si="210"/>
        <v>180900.22</v>
      </c>
      <c r="Q1351" s="1014">
        <f t="shared" si="211"/>
        <v>43193</v>
      </c>
      <c r="R1351" s="1015" t="str">
        <f t="shared" si="212"/>
        <v>2018OB000211</v>
      </c>
      <c r="S1351" s="1015" t="str">
        <f t="shared" si="213"/>
        <v>2018NE000045</v>
      </c>
      <c r="T1351" s="1016" t="str">
        <f t="shared" si="214"/>
        <v>PARA ATENDER DESPESAS COM A PAVIMENTAÇÃO DE RUAS NO MUNICÍPIO DE ILHA DE ITAMARACÁ - FEM 2014, 3ªPARCELA CI 025/2018 SEAM</v>
      </c>
      <c r="V1351" s="201" t="b">
        <f>A1351='[1]FEM 2'!C1351</f>
        <v>1</v>
      </c>
    </row>
    <row r="1352" spans="1:22" ht="54" customHeight="1" x14ac:dyDescent="0.35">
      <c r="A1352" s="1025" t="s">
        <v>10697</v>
      </c>
      <c r="B1352" s="1055">
        <v>43193</v>
      </c>
      <c r="C1352">
        <v>11</v>
      </c>
      <c r="D1352" t="s">
        <v>1394</v>
      </c>
      <c r="E1352" t="s">
        <v>10896</v>
      </c>
      <c r="F1352" t="s">
        <v>3828</v>
      </c>
      <c r="G1352" t="s">
        <v>10698</v>
      </c>
      <c r="H1352" t="s">
        <v>2226</v>
      </c>
      <c r="I1352" t="s">
        <v>1112</v>
      </c>
      <c r="J1352" t="s">
        <v>2227</v>
      </c>
      <c r="K1352">
        <v>150875.62</v>
      </c>
      <c r="L1352" t="s">
        <v>9736</v>
      </c>
      <c r="M1352" t="s">
        <v>10699</v>
      </c>
      <c r="O1352" s="545" t="s">
        <v>4665</v>
      </c>
      <c r="P1352" s="1013">
        <f t="shared" si="210"/>
        <v>150875.62</v>
      </c>
      <c r="Q1352" s="1014">
        <f t="shared" si="211"/>
        <v>43193</v>
      </c>
      <c r="R1352" s="1015" t="str">
        <f t="shared" si="212"/>
        <v>2018OB000257</v>
      </c>
      <c r="S1352" s="1015" t="str">
        <f t="shared" si="213"/>
        <v>2018NE000046</v>
      </c>
      <c r="T1352" s="1016" t="str">
        <f t="shared" si="214"/>
        <v>PARA ATENDER DESPESAS COM A PAVIMENTAÇÃO ASFÁLTICA NO MUNICÍPIO DE JATOBÁ - FEM 2014, 3ªPARCELA CI 026/2018 SEAM</v>
      </c>
      <c r="V1352" s="201" t="b">
        <f>A1352='[1]FEM 2'!C1352</f>
        <v>1</v>
      </c>
    </row>
    <row r="1353" spans="1:22" ht="54" customHeight="1" x14ac:dyDescent="0.35">
      <c r="A1353" s="1025" t="s">
        <v>10897</v>
      </c>
      <c r="B1353" s="1055">
        <v>43193</v>
      </c>
      <c r="C1353">
        <v>11</v>
      </c>
      <c r="D1353" t="s">
        <v>1394</v>
      </c>
      <c r="E1353" t="s">
        <v>10898</v>
      </c>
      <c r="F1353" t="s">
        <v>3828</v>
      </c>
      <c r="G1353" t="s">
        <v>10899</v>
      </c>
      <c r="H1353" t="s">
        <v>1872</v>
      </c>
      <c r="I1353" t="s">
        <v>1090</v>
      </c>
      <c r="J1353" t="s">
        <v>1873</v>
      </c>
      <c r="K1353">
        <v>54245.09</v>
      </c>
      <c r="L1353" t="s">
        <v>9736</v>
      </c>
      <c r="M1353" t="s">
        <v>10900</v>
      </c>
      <c r="O1353" s="545" t="s">
        <v>4665</v>
      </c>
      <c r="P1353" s="1013">
        <f t="shared" si="210"/>
        <v>54245.09</v>
      </c>
      <c r="Q1353" s="1014">
        <f t="shared" si="211"/>
        <v>43193</v>
      </c>
      <c r="R1353" s="1015" t="str">
        <f t="shared" si="212"/>
        <v>2018OB000260</v>
      </c>
      <c r="S1353" s="1015" t="str">
        <f t="shared" si="213"/>
        <v>2018NE000049</v>
      </c>
      <c r="T1353" s="1016" t="str">
        <f t="shared" si="214"/>
        <v>VALOR PAGO REF. A DESPESAS COM A REQUALIFICAÇÃO E REFORMA DA PRAÇA NILZA LINS,NO MUNICIPIO DE IPUBI/PE REF. A 3ª PARCELA. CI.Nº 27/2018 SGTG0-FEM</v>
      </c>
      <c r="V1353" s="201" t="b">
        <f>A1353='[1]FEM 2'!C1353</f>
        <v>1</v>
      </c>
    </row>
    <row r="1354" spans="1:22" ht="54" customHeight="1" x14ac:dyDescent="0.35">
      <c r="A1354" s="1025" t="s">
        <v>10901</v>
      </c>
      <c r="B1354" s="1055">
        <v>43193</v>
      </c>
      <c r="C1354">
        <v>11</v>
      </c>
      <c r="D1354" t="s">
        <v>1394</v>
      </c>
      <c r="E1354" t="s">
        <v>10902</v>
      </c>
      <c r="F1354" t="s">
        <v>3828</v>
      </c>
      <c r="G1354" t="s">
        <v>10903</v>
      </c>
      <c r="H1354" t="s">
        <v>2630</v>
      </c>
      <c r="I1354" t="s">
        <v>1240</v>
      </c>
      <c r="J1354" t="s">
        <v>2631</v>
      </c>
      <c r="K1354">
        <v>54548.28</v>
      </c>
      <c r="L1354" t="s">
        <v>9736</v>
      </c>
      <c r="M1354" t="s">
        <v>10904</v>
      </c>
      <c r="O1354" s="545" t="s">
        <v>4665</v>
      </c>
      <c r="P1354" s="1013">
        <f t="shared" si="210"/>
        <v>54548.28</v>
      </c>
      <c r="Q1354" s="1014">
        <f t="shared" si="211"/>
        <v>43193</v>
      </c>
      <c r="R1354" s="1015" t="str">
        <f t="shared" si="212"/>
        <v>2018OB000261</v>
      </c>
      <c r="S1354" s="1015" t="str">
        <f t="shared" si="213"/>
        <v>2018NE000044</v>
      </c>
      <c r="T1354" s="1016" t="str">
        <f t="shared" si="214"/>
        <v>PARA ATENDER DESPESAS COM PROJETOS DE REQUALIFICAÇÃO DA PRAÇA AGAMENON MAGALHÃES NO MUNICÍPIO DE RIO FORMOSO - FEM 2014, 3ªPARCELA CI 025/2018 SEAM</v>
      </c>
      <c r="V1354" s="201" t="b">
        <f>A1354='[1]FEM 2'!C1354</f>
        <v>1</v>
      </c>
    </row>
    <row r="1355" spans="1:22" ht="54" customHeight="1" x14ac:dyDescent="0.35">
      <c r="A1355" s="1025" t="s">
        <v>10905</v>
      </c>
      <c r="B1355" s="1055">
        <v>43193</v>
      </c>
      <c r="C1355">
        <v>12</v>
      </c>
      <c r="D1355" t="s">
        <v>1394</v>
      </c>
      <c r="E1355" t="s">
        <v>10906</v>
      </c>
      <c r="F1355" t="s">
        <v>3837</v>
      </c>
      <c r="G1355" t="s">
        <v>10907</v>
      </c>
      <c r="H1355" t="s">
        <v>2411</v>
      </c>
      <c r="I1355" t="s">
        <v>1046</v>
      </c>
      <c r="J1355" t="s">
        <v>2412</v>
      </c>
      <c r="K1355">
        <v>86397.25</v>
      </c>
      <c r="L1355" t="s">
        <v>9732</v>
      </c>
      <c r="M1355" t="s">
        <v>10908</v>
      </c>
      <c r="O1355" s="545" t="s">
        <v>4665</v>
      </c>
      <c r="P1355" s="1013">
        <f t="shared" si="210"/>
        <v>86397.25</v>
      </c>
      <c r="Q1355" s="1014">
        <f t="shared" si="211"/>
        <v>43193</v>
      </c>
      <c r="R1355" s="1015" t="str">
        <f t="shared" si="212"/>
        <v>2018OB000262</v>
      </c>
      <c r="S1355" s="1015" t="str">
        <f t="shared" si="213"/>
        <v>2018NE000052</v>
      </c>
      <c r="T1355" s="1016" t="str">
        <f t="shared" si="214"/>
        <v>VALOR PAGO REF. AS DESPESAS COM A MELHORIA DA INFRAESTRUTURA DO BAIRRO FRANCISCO FIGUEIRA,NO MUNICIPIO DE GARANHUNS/PE.REF. A 4ª PARCELA CI.Nº 26/2018 SGTG-FEM</v>
      </c>
      <c r="V1355" s="201" t="b">
        <f>A1355='[1]FEM 2'!C1355</f>
        <v>1</v>
      </c>
    </row>
    <row r="1356" spans="1:22" ht="54" customHeight="1" x14ac:dyDescent="0.35">
      <c r="A1356" s="1025" t="s">
        <v>10909</v>
      </c>
      <c r="B1356" s="1055">
        <v>43193</v>
      </c>
      <c r="C1356">
        <v>12</v>
      </c>
      <c r="D1356" t="s">
        <v>1394</v>
      </c>
      <c r="E1356" t="s">
        <v>10910</v>
      </c>
      <c r="F1356" t="s">
        <v>3837</v>
      </c>
      <c r="G1356" t="s">
        <v>10911</v>
      </c>
      <c r="H1356" t="s">
        <v>2411</v>
      </c>
      <c r="I1356" t="s">
        <v>1047</v>
      </c>
      <c r="J1356" t="s">
        <v>2412</v>
      </c>
      <c r="K1356">
        <v>59755.07</v>
      </c>
      <c r="L1356" t="s">
        <v>9732</v>
      </c>
      <c r="M1356" t="s">
        <v>10912</v>
      </c>
      <c r="O1356" s="545" t="s">
        <v>4665</v>
      </c>
      <c r="P1356" s="1013">
        <f t="shared" si="210"/>
        <v>59755.07</v>
      </c>
      <c r="Q1356" s="1014">
        <f t="shared" si="211"/>
        <v>43193</v>
      </c>
      <c r="R1356" s="1015" t="str">
        <f t="shared" si="212"/>
        <v>2018OB000263</v>
      </c>
      <c r="S1356" s="1015" t="str">
        <f t="shared" si="213"/>
        <v>2018NE000051</v>
      </c>
      <c r="T1356" s="1016" t="str">
        <f t="shared" si="214"/>
        <v>VALOR PAGO REF. AS DESPESAS COM A MELHORIA DA INFRAESTRUTURA DO DISTRITO DE MIRACICA NO MUNICIPIO DE GARANHUNS/PE.REF. A 4ª PARCELA FEM-2014 CI.Nº 26/2018 SGTG-FEM</v>
      </c>
      <c r="V1356" s="201" t="b">
        <f>A1356='[1]FEM 2'!C1356</f>
        <v>1</v>
      </c>
    </row>
    <row r="1357" spans="1:22" ht="54" customHeight="1" x14ac:dyDescent="0.35">
      <c r="A1357" s="1025" t="s">
        <v>10913</v>
      </c>
      <c r="B1357" s="1055">
        <v>43193</v>
      </c>
      <c r="C1357">
        <v>11</v>
      </c>
      <c r="D1357" t="s">
        <v>1394</v>
      </c>
      <c r="E1357" t="s">
        <v>10914</v>
      </c>
      <c r="F1357" t="s">
        <v>3837</v>
      </c>
      <c r="G1357" t="s">
        <v>10915</v>
      </c>
      <c r="H1357" t="s">
        <v>1872</v>
      </c>
      <c r="I1357" t="s">
        <v>1090</v>
      </c>
      <c r="J1357" t="s">
        <v>1873</v>
      </c>
      <c r="K1357">
        <v>50118.09</v>
      </c>
      <c r="L1357" t="s">
        <v>9732</v>
      </c>
      <c r="M1357" t="s">
        <v>10916</v>
      </c>
      <c r="O1357" s="545" t="s">
        <v>4665</v>
      </c>
      <c r="P1357" s="1013">
        <f t="shared" si="210"/>
        <v>50118.09</v>
      </c>
      <c r="Q1357" s="1014">
        <f t="shared" si="211"/>
        <v>43193</v>
      </c>
      <c r="R1357" s="1015" t="str">
        <f t="shared" si="212"/>
        <v>2018OB000264</v>
      </c>
      <c r="S1357" s="1015" t="str">
        <f t="shared" si="213"/>
        <v>2018NE000050</v>
      </c>
      <c r="T1357" s="1016" t="str">
        <f t="shared" si="214"/>
        <v>VALOR PAGO REF. AS DESPESAS COM A REQUALIFICAÇÃO E REFORMA DA PRAÇA NILZA LINS,NO MUNICIPIO DE IPUBI/PE REF. A 4ª PARCELA.FEM 2014. CI Nº 27/2018 SGTG-FEM</v>
      </c>
      <c r="V1357" s="201" t="b">
        <f>A1357='[1]FEM 2'!C1357</f>
        <v>1</v>
      </c>
    </row>
    <row r="1358" spans="1:22" ht="54" customHeight="1" x14ac:dyDescent="0.35">
      <c r="A1358" s="1025" t="s">
        <v>10917</v>
      </c>
      <c r="B1358" s="1055">
        <v>43193</v>
      </c>
      <c r="C1358">
        <v>11</v>
      </c>
      <c r="D1358" t="s">
        <v>1394</v>
      </c>
      <c r="E1358" t="s">
        <v>10918</v>
      </c>
      <c r="F1358" t="s">
        <v>3837</v>
      </c>
      <c r="G1358" t="s">
        <v>10919</v>
      </c>
      <c r="H1358" t="s">
        <v>2447</v>
      </c>
      <c r="I1358" t="s">
        <v>1061</v>
      </c>
      <c r="J1358" t="s">
        <v>2448</v>
      </c>
      <c r="K1358">
        <v>23844.9</v>
      </c>
      <c r="L1358" t="s">
        <v>9736</v>
      </c>
      <c r="M1358" t="s">
        <v>10920</v>
      </c>
      <c r="O1358" s="545" t="s">
        <v>4665</v>
      </c>
      <c r="P1358" s="1013">
        <f t="shared" ref="P1358:P1363" si="215">K1358</f>
        <v>23844.9</v>
      </c>
      <c r="Q1358" s="1014">
        <f t="shared" ref="Q1358:Q1363" si="216">B1358</f>
        <v>43193</v>
      </c>
      <c r="R1358" s="1015" t="str">
        <f t="shared" ref="R1358:R1363" si="217">A1358</f>
        <v>2018OB000265</v>
      </c>
      <c r="S1358" s="1015" t="str">
        <f t="shared" ref="S1358:S1363" si="218">G1358</f>
        <v>2018NE000023</v>
      </c>
      <c r="T1358" s="1016" t="str">
        <f t="shared" ref="T1358:T1363" si="219">M1358</f>
        <v>VALOR PAGO REF. AS DESPESAS COM A CONSTRUÇÂO DA PRAÇA DA SEDE NO MUNICÍPIO DE IATI - FEM 2014, 3ª PARCELA.</v>
      </c>
      <c r="V1358" s="201" t="b">
        <f>A1358='[1]FEM 2'!C1358</f>
        <v>1</v>
      </c>
    </row>
    <row r="1359" spans="1:22" ht="54" customHeight="1" x14ac:dyDescent="0.35">
      <c r="A1359" s="366" t="s">
        <v>10949</v>
      </c>
      <c r="B1359" s="1055">
        <v>43193</v>
      </c>
      <c r="C1359" s="387">
        <v>11</v>
      </c>
      <c r="D1359" s="1073" t="s">
        <v>1394</v>
      </c>
      <c r="E1359" s="387" t="s">
        <v>10950</v>
      </c>
      <c r="F1359" s="387" t="s">
        <v>3675</v>
      </c>
      <c r="G1359" s="387" t="s">
        <v>10951</v>
      </c>
      <c r="H1359" s="387" t="s">
        <v>2253</v>
      </c>
      <c r="I1359" s="366" t="s">
        <v>1115</v>
      </c>
      <c r="J1359" s="387" t="s">
        <v>10952</v>
      </c>
      <c r="K1359" s="389">
        <v>117339.41</v>
      </c>
      <c r="L1359" s="389" t="s">
        <v>10821</v>
      </c>
      <c r="M1359" s="387" t="s">
        <v>10953</v>
      </c>
      <c r="O1359" s="545" t="s">
        <v>4665</v>
      </c>
      <c r="P1359" s="1013">
        <f t="shared" si="215"/>
        <v>117339.41</v>
      </c>
      <c r="Q1359" s="1014">
        <f t="shared" si="216"/>
        <v>43193</v>
      </c>
      <c r="R1359" s="1015" t="str">
        <f t="shared" si="217"/>
        <v>2018OB000198</v>
      </c>
      <c r="S1359" s="1015" t="str">
        <f t="shared" si="218"/>
        <v>2017NE000220</v>
      </c>
      <c r="T1359" s="1016" t="str">
        <f t="shared" si="219"/>
        <v>VALOR PAGO REF. AO REPASSE DO FEM III-2015,AO MUNICIPIO DE JOAQUIM NABUCO/PE REF.A 4ª PARCELA CUJO OBJETO É: REFORMA ,AMPLIAÇÃO E REQUALIFICAÇÃO DA QUADRA POLIESPORTIVA PARA IMPLANTAÇÃO DO CENTRO DE ATIVIDADES SOCIAIS.CI N.160/2017 SGTG-FEM</v>
      </c>
      <c r="V1359" s="201" t="b">
        <f>A1359='[1]FEM 2'!C1359</f>
        <v>1</v>
      </c>
    </row>
    <row r="1360" spans="1:22" ht="54" customHeight="1" x14ac:dyDescent="0.35">
      <c r="A1360" s="366" t="s">
        <v>10921</v>
      </c>
      <c r="B1360" s="1055">
        <v>43195</v>
      </c>
      <c r="C1360" s="1073">
        <v>17</v>
      </c>
      <c r="D1360" s="1073" t="s">
        <v>1394</v>
      </c>
      <c r="E1360" s="387" t="s">
        <v>10922</v>
      </c>
      <c r="F1360" s="1073" t="s">
        <v>3544</v>
      </c>
      <c r="G1360" s="387" t="s">
        <v>10923</v>
      </c>
      <c r="H1360" s="387" t="s">
        <v>2447</v>
      </c>
      <c r="I1360" s="366"/>
      <c r="J1360" s="387" t="s">
        <v>2448</v>
      </c>
      <c r="K1360" s="389">
        <v>17146.439999999999</v>
      </c>
      <c r="L1360" s="389" t="s">
        <v>9736</v>
      </c>
      <c r="M1360" s="387" t="s">
        <v>10924</v>
      </c>
      <c r="O1360" s="545" t="s">
        <v>4665</v>
      </c>
      <c r="P1360" s="1013">
        <f t="shared" si="215"/>
        <v>17146.439999999999</v>
      </c>
      <c r="Q1360" s="1014">
        <f t="shared" si="216"/>
        <v>43195</v>
      </c>
      <c r="R1360" s="1015" t="str">
        <f t="shared" si="217"/>
        <v>2018OB000266</v>
      </c>
      <c r="S1360" s="1015" t="str">
        <f t="shared" si="218"/>
        <v>2018NE000053</v>
      </c>
      <c r="T1360" s="1016" t="str">
        <f t="shared" si="219"/>
        <v>PARA ATENDER AS DESPESAS COM A CONSTRUÇÃO DA PRAÇA DE SANTA ROSA NO MUNICÍPIO DE IATI - FEM 2014, 3ª PARCELA, CONFORME CI 004/2018- SEAM.</v>
      </c>
      <c r="V1360" s="201" t="b">
        <f>A1360='[1]FEM 2'!C1360</f>
        <v>1</v>
      </c>
    </row>
    <row r="1361" spans="1:22" ht="54" customHeight="1" x14ac:dyDescent="0.35">
      <c r="A1361" s="366" t="s">
        <v>10925</v>
      </c>
      <c r="B1361" s="1055">
        <v>43195</v>
      </c>
      <c r="C1361" s="1073">
        <v>17</v>
      </c>
      <c r="D1361" s="1073" t="s">
        <v>1394</v>
      </c>
      <c r="E1361" s="387" t="s">
        <v>10926</v>
      </c>
      <c r="F1361" s="1073" t="s">
        <v>3544</v>
      </c>
      <c r="G1361" s="387" t="s">
        <v>10927</v>
      </c>
      <c r="H1361" s="387" t="s">
        <v>2022</v>
      </c>
      <c r="I1361" s="1073"/>
      <c r="J1361" s="387" t="s">
        <v>2023</v>
      </c>
      <c r="K1361" s="389">
        <v>52750.11</v>
      </c>
      <c r="L1361" s="389" t="s">
        <v>9732</v>
      </c>
      <c r="M1361" s="387" t="s">
        <v>10928</v>
      </c>
      <c r="O1361" s="545" t="s">
        <v>4665</v>
      </c>
      <c r="P1361" s="1013">
        <f t="shared" si="215"/>
        <v>52750.11</v>
      </c>
      <c r="Q1361" s="1014">
        <f t="shared" si="216"/>
        <v>43195</v>
      </c>
      <c r="R1361" s="1015" t="str">
        <f t="shared" si="217"/>
        <v>2018OB000267</v>
      </c>
      <c r="S1361" s="1015" t="str">
        <f t="shared" si="218"/>
        <v>2018NE000054</v>
      </c>
      <c r="T1361" s="1016" t="str">
        <f t="shared" si="219"/>
        <v>PARA ATENDER AS DESPESAS COM A EXECUÇÃO DE MURO DE ARRIMO E PROTEÇÃO DO TALUDE EXIXTENTE NO MUNICÍPIO DE MACHADOS - FEM II 2014, 4ª PARCELA, CONFORME CI 020/2018- SEAM.</v>
      </c>
      <c r="V1361" s="201" t="b">
        <f>A1361='[1]FEM 2'!C1361</f>
        <v>1</v>
      </c>
    </row>
    <row r="1362" spans="1:22" ht="54" customHeight="1" x14ac:dyDescent="0.35">
      <c r="A1362" s="366" t="s">
        <v>10929</v>
      </c>
      <c r="B1362" s="1055">
        <v>43195</v>
      </c>
      <c r="C1362" s="1073">
        <v>17</v>
      </c>
      <c r="D1362" s="1073" t="s">
        <v>1394</v>
      </c>
      <c r="E1362" s="387" t="s">
        <v>10930</v>
      </c>
      <c r="F1362" s="1073" t="s">
        <v>3544</v>
      </c>
      <c r="G1362" s="387" t="s">
        <v>10931</v>
      </c>
      <c r="H1362" s="387" t="s">
        <v>2712</v>
      </c>
      <c r="I1362" s="366"/>
      <c r="J1362" s="387" t="s">
        <v>2713</v>
      </c>
      <c r="K1362" s="389">
        <v>112974.54</v>
      </c>
      <c r="L1362" s="389" t="s">
        <v>9736</v>
      </c>
      <c r="M1362" s="387" t="s">
        <v>10932</v>
      </c>
      <c r="O1362" s="545" t="s">
        <v>4665</v>
      </c>
      <c r="P1362" s="1013">
        <f t="shared" si="215"/>
        <v>112974.54</v>
      </c>
      <c r="Q1362" s="1014">
        <f t="shared" si="216"/>
        <v>43195</v>
      </c>
      <c r="R1362" s="1015" t="str">
        <f t="shared" si="217"/>
        <v>2018OB000268</v>
      </c>
      <c r="S1362" s="1015" t="str">
        <f t="shared" si="218"/>
        <v>2018NE000055</v>
      </c>
      <c r="T1362" s="1016" t="str">
        <f t="shared" si="219"/>
        <v>PARA ATENDER AS DESPESAS COM A PAVIMENTAÇÃO EM PERALELEPÍPEDOS GRANÍTICOS NO MUNICÍPIO DE SÃO VICENTE FERRER - FEM 2014, 3ª PARCELA , CONFORME CI 235/2017- SEAM.</v>
      </c>
      <c r="V1362" s="201" t="b">
        <f>A1362='[1]FEM 2'!C1362</f>
        <v>1</v>
      </c>
    </row>
    <row r="1363" spans="1:22" ht="54" customHeight="1" x14ac:dyDescent="0.35">
      <c r="A1363" s="366" t="s">
        <v>10933</v>
      </c>
      <c r="B1363" s="1055">
        <v>43195</v>
      </c>
      <c r="C1363" s="1073">
        <v>17</v>
      </c>
      <c r="D1363" s="1073" t="s">
        <v>1394</v>
      </c>
      <c r="E1363" s="387" t="s">
        <v>10934</v>
      </c>
      <c r="F1363" s="387" t="s">
        <v>3544</v>
      </c>
      <c r="G1363" s="387" t="s">
        <v>10935</v>
      </c>
      <c r="H1363" s="387" t="s">
        <v>2496</v>
      </c>
      <c r="I1363" s="366"/>
      <c r="J1363" s="387" t="s">
        <v>2497</v>
      </c>
      <c r="K1363" s="389">
        <v>4788.96</v>
      </c>
      <c r="L1363" s="389" t="s">
        <v>9732</v>
      </c>
      <c r="M1363" s="387" t="s">
        <v>10936</v>
      </c>
      <c r="O1363" s="545" t="s">
        <v>4665</v>
      </c>
      <c r="P1363" s="1013">
        <f t="shared" si="215"/>
        <v>4788.96</v>
      </c>
      <c r="Q1363" s="1014">
        <f t="shared" si="216"/>
        <v>43195</v>
      </c>
      <c r="R1363" s="1015" t="str">
        <f t="shared" si="217"/>
        <v>2018OB000269</v>
      </c>
      <c r="S1363" s="1015" t="str">
        <f t="shared" si="218"/>
        <v>2018NE000056</v>
      </c>
      <c r="T1363" s="1016" t="str">
        <f t="shared" si="219"/>
        <v>PARA ATENDER AS DESPESAS COM A CONSTRUÇÃO DA SALA DO EMPREENDEDOR NO MUNICÍPIO DE SANTA MARIA DA BOA VISTA - FEM 2014, 4ª PARCELA , CONFORME CI 244/2017- SEAM.</v>
      </c>
      <c r="V1363" s="201" t="b">
        <f>A1363='[1]FEM 2'!C1363</f>
        <v>1</v>
      </c>
    </row>
    <row r="1364" spans="1:22" ht="54" customHeight="1" x14ac:dyDescent="0.35">
      <c r="A1364" s="1074" t="s">
        <v>10685</v>
      </c>
      <c r="B1364" s="1055">
        <v>43196</v>
      </c>
      <c r="C1364" s="1075">
        <v>17</v>
      </c>
      <c r="D1364" s="1075" t="s">
        <v>1394</v>
      </c>
      <c r="E1364" s="1075" t="s">
        <v>10937</v>
      </c>
      <c r="F1364" s="1075" t="s">
        <v>6104</v>
      </c>
      <c r="G1364" s="1075" t="s">
        <v>10684</v>
      </c>
      <c r="H1364" s="1075" t="s">
        <v>2162</v>
      </c>
      <c r="I1364" s="1074"/>
      <c r="J1364" s="1075" t="s">
        <v>2163</v>
      </c>
      <c r="K1364" s="1076">
        <v>47742.83</v>
      </c>
      <c r="L1364" s="1076" t="s">
        <v>9736</v>
      </c>
      <c r="M1364" s="1075" t="s">
        <v>10683</v>
      </c>
      <c r="O1364" s="545" t="s">
        <v>4665</v>
      </c>
      <c r="P1364" s="1061">
        <f t="shared" ref="P1364:P1370" si="220">K1364</f>
        <v>47742.83</v>
      </c>
      <c r="Q1364" s="1062">
        <f t="shared" ref="Q1364:Q1370" si="221">B1364</f>
        <v>43196</v>
      </c>
      <c r="R1364" s="1063" t="str">
        <f t="shared" ref="R1364:R1370" si="222">A1364</f>
        <v>2018OB000270</v>
      </c>
      <c r="S1364" s="1063" t="str">
        <f t="shared" ref="S1364:S1370" si="223">G1364</f>
        <v>2018NE000057</v>
      </c>
      <c r="T1364" s="1064" t="str">
        <f t="shared" ref="T1364:T1370" si="224">M1364</f>
        <v>PARA ATENDER AS DESPESAS COM A REFORMA E RECUPERAÇÃO DAS PRAÇAS EUGENIO MACIEL CHACON, VILA ANÁPOLIS E RUA DUQUE DE CAXIAS NO CENTRO DE PESQUEIRA - FEM 2014, 3ª PARCELA , CONFORME CI 244/2017- SEAM.</v>
      </c>
      <c r="V1364" s="201" t="b">
        <f>A1364='[1]FEM 2'!C1364</f>
        <v>1</v>
      </c>
    </row>
    <row r="1365" spans="1:22" ht="54" customHeight="1" x14ac:dyDescent="0.35">
      <c r="A1365" s="1074" t="s">
        <v>10963</v>
      </c>
      <c r="B1365" s="1094">
        <v>43196</v>
      </c>
      <c r="C1365" s="1075">
        <v>11</v>
      </c>
      <c r="D1365" s="1075" t="s">
        <v>1394</v>
      </c>
      <c r="E1365" s="1075" t="s">
        <v>10964</v>
      </c>
      <c r="F1365" s="1075" t="s">
        <v>3847</v>
      </c>
      <c r="G1365" s="1075" t="s">
        <v>10965</v>
      </c>
      <c r="H1365" s="1075" t="s">
        <v>2721</v>
      </c>
      <c r="I1365" s="1075" t="s">
        <v>1308</v>
      </c>
      <c r="J1365" s="1075" t="s">
        <v>2722</v>
      </c>
      <c r="K1365" s="1076">
        <v>99419.06</v>
      </c>
      <c r="L1365" s="1076" t="s">
        <v>9732</v>
      </c>
      <c r="M1365" s="1075" t="s">
        <v>10966</v>
      </c>
      <c r="O1365" s="545" t="s">
        <v>4665</v>
      </c>
      <c r="P1365" s="1061">
        <f t="shared" si="220"/>
        <v>99419.06</v>
      </c>
      <c r="Q1365" s="1062">
        <f t="shared" si="221"/>
        <v>43196</v>
      </c>
      <c r="R1365" s="1063" t="str">
        <f t="shared" si="222"/>
        <v>2018OB000272</v>
      </c>
      <c r="S1365" s="1063" t="str">
        <f t="shared" si="223"/>
        <v>2018NE000059</v>
      </c>
      <c r="T1365" s="1064" t="str">
        <f t="shared" si="224"/>
        <v>VALOR PAGO PARA VIABILIZAR REPASSE DE RECURSOS FEM II-2014 REF. A 4ª ,AO MUNICIPIO DE SERRA TALHADA/PE.IMPLANTAÇÃO DO TERMINAL DE TRANSPORTE ALTERNATIVO. CI.N° 012/2018 SGTG-FEM</v>
      </c>
      <c r="V1365" s="201" t="b">
        <f>A1365='[1]FEM 2'!C1365</f>
        <v>1</v>
      </c>
    </row>
    <row r="1366" spans="1:22" ht="54" customHeight="1" x14ac:dyDescent="0.35">
      <c r="A1366" s="1074" t="s">
        <v>10967</v>
      </c>
      <c r="B1366" s="1094">
        <v>43196</v>
      </c>
      <c r="C1366" s="1075">
        <v>11</v>
      </c>
      <c r="D1366" s="1075" t="s">
        <v>1394</v>
      </c>
      <c r="E1366" s="1075" t="s">
        <v>10968</v>
      </c>
      <c r="F1366" s="1075" t="s">
        <v>3847</v>
      </c>
      <c r="G1366" s="1075" t="s">
        <v>10969</v>
      </c>
      <c r="H1366" s="1075" t="s">
        <v>2943</v>
      </c>
      <c r="I1366" s="1075" t="s">
        <v>1289</v>
      </c>
      <c r="J1366" s="1075" t="s">
        <v>2944</v>
      </c>
      <c r="K1366" s="1076">
        <v>19971.21</v>
      </c>
      <c r="L1366" s="1076" t="s">
        <v>9736</v>
      </c>
      <c r="M1366" s="1075" t="s">
        <v>10970</v>
      </c>
      <c r="O1366" s="545" t="s">
        <v>4665</v>
      </c>
      <c r="P1366" s="1061">
        <f t="shared" si="220"/>
        <v>19971.21</v>
      </c>
      <c r="Q1366" s="1062">
        <f t="shared" si="221"/>
        <v>43196</v>
      </c>
      <c r="R1366" s="1063" t="str">
        <f t="shared" si="222"/>
        <v>2018OB000273</v>
      </c>
      <c r="S1366" s="1063" t="str">
        <f t="shared" si="223"/>
        <v>2018NE000060</v>
      </c>
      <c r="T1366" s="1064" t="str">
        <f t="shared" si="224"/>
        <v>VALOR PAGO PARA VIABILIZAR REPASSE DE RECURSOS FEM II-2014 REF. A 3ª PARCELA ,NO MUNICIPIO DE SÃO CAETANO/PE .REQUALIFICAÇÃO E HUMANIZAÇÃO DO HOSPITAL MUNICIPAL ADOLPHO P.CARNEIRO.CI N.012/2018 SGTG-FEM</v>
      </c>
      <c r="V1366" s="201" t="b">
        <f>A1366='[1]FEM 2'!C1366</f>
        <v>1</v>
      </c>
    </row>
    <row r="1367" spans="1:22" ht="54" customHeight="1" x14ac:dyDescent="0.35">
      <c r="A1367" s="1074" t="s">
        <v>10971</v>
      </c>
      <c r="B1367" s="1094">
        <v>43200</v>
      </c>
      <c r="C1367" s="1075">
        <v>11</v>
      </c>
      <c r="D1367" s="1075" t="s">
        <v>1394</v>
      </c>
      <c r="E1367" s="1075" t="s">
        <v>10972</v>
      </c>
      <c r="F1367" s="1075" t="s">
        <v>3880</v>
      </c>
      <c r="G1367" s="1075" t="s">
        <v>10973</v>
      </c>
      <c r="H1367" s="1075" t="s">
        <v>1657</v>
      </c>
      <c r="I1367" s="1075" t="s">
        <v>940</v>
      </c>
      <c r="J1367" s="1075" t="s">
        <v>10974</v>
      </c>
      <c r="K1367" s="1076">
        <v>256270.04</v>
      </c>
      <c r="L1367" s="1076" t="s">
        <v>9736</v>
      </c>
      <c r="M1367" s="1075" t="s">
        <v>10975</v>
      </c>
      <c r="O1367" s="545" t="s">
        <v>4665</v>
      </c>
      <c r="P1367" s="1061">
        <f t="shared" si="220"/>
        <v>256270.04</v>
      </c>
      <c r="Q1367" s="1062">
        <f t="shared" si="221"/>
        <v>43200</v>
      </c>
      <c r="R1367" s="1063" t="str">
        <f t="shared" si="222"/>
        <v>2018OB000274</v>
      </c>
      <c r="S1367" s="1063" t="str">
        <f t="shared" si="223"/>
        <v>2017NE000410</v>
      </c>
      <c r="T1367" s="1064" t="str">
        <f t="shared" si="224"/>
        <v>VALOR PAGO REF. AO REPASSE DA 3º PARCELA DO FEM II - 2014 PARA RECUPERAÇÃO DAS INSTALAÇÕES FÍSICAS DAS FEIRAS DO MUNICÍPIO DO CABO DE SANTO AGOSTINHO, CONFORME CI Nº 213/2017 SGTG/FEM.</v>
      </c>
      <c r="V1367" s="201" t="b">
        <f>A1367='[1]FEM 2'!C1367</f>
        <v>1</v>
      </c>
    </row>
    <row r="1368" spans="1:22" ht="54" customHeight="1" x14ac:dyDescent="0.35">
      <c r="A1368" s="1074" t="s">
        <v>10976</v>
      </c>
      <c r="B1368" s="1094">
        <v>43201</v>
      </c>
      <c r="C1368" s="1075">
        <v>12</v>
      </c>
      <c r="D1368" s="1075" t="s">
        <v>1394</v>
      </c>
      <c r="E1368" s="1075" t="s">
        <v>10977</v>
      </c>
      <c r="F1368" s="1075" t="s">
        <v>6752</v>
      </c>
      <c r="G1368" s="1075" t="s">
        <v>10978</v>
      </c>
      <c r="H1368" s="1075" t="s">
        <v>2496</v>
      </c>
      <c r="I1368" s="1075" t="s">
        <v>4645</v>
      </c>
      <c r="J1368" s="1075" t="s">
        <v>2497</v>
      </c>
      <c r="K1368" s="1076">
        <v>61775.35</v>
      </c>
      <c r="L1368" s="1076" t="s">
        <v>9736</v>
      </c>
      <c r="M1368" s="1075" t="s">
        <v>10979</v>
      </c>
      <c r="O1368" s="545" t="s">
        <v>4665</v>
      </c>
      <c r="P1368" s="1061">
        <f t="shared" si="220"/>
        <v>61775.35</v>
      </c>
      <c r="Q1368" s="1062">
        <f t="shared" si="221"/>
        <v>43201</v>
      </c>
      <c r="R1368" s="1063" t="str">
        <f t="shared" si="222"/>
        <v>2018OB000275</v>
      </c>
      <c r="S1368" s="1063" t="str">
        <f t="shared" si="223"/>
        <v>2017NE000217</v>
      </c>
      <c r="T1368" s="1064" t="str">
        <f t="shared" si="224"/>
        <v>VALOR PAGO P/VIABILIZAR REPASSE DE RECURSOS FEM -2014 AO MUNICIPIO DE SANTA MARIA DA BOA VISTA/PE,REF.A 3ª PARCELA.CUJO OBJETO É:RECAPEAMENTO ASFALTICO EM DIVERSAS RUAS DA SEDE DO MUNICIPIO.CI Nº 163/2017 SGTG-FEM</v>
      </c>
      <c r="V1368" s="201" t="b">
        <f>A1368='[1]FEM 2'!C1368</f>
        <v>1</v>
      </c>
    </row>
    <row r="1369" spans="1:22" ht="54" customHeight="1" x14ac:dyDescent="0.35">
      <c r="A1369" s="1074" t="s">
        <v>10980</v>
      </c>
      <c r="B1369" s="1094">
        <v>43201</v>
      </c>
      <c r="C1369" s="1075">
        <v>12</v>
      </c>
      <c r="D1369" s="1075" t="s">
        <v>1394</v>
      </c>
      <c r="E1369" s="1075" t="s">
        <v>10981</v>
      </c>
      <c r="F1369" s="1075" t="s">
        <v>6752</v>
      </c>
      <c r="G1369" s="1075" t="s">
        <v>10982</v>
      </c>
      <c r="H1369" s="1075" t="s">
        <v>2740</v>
      </c>
      <c r="I1369" s="1075" t="s">
        <v>1314</v>
      </c>
      <c r="J1369" s="1075" t="s">
        <v>2741</v>
      </c>
      <c r="K1369" s="1076">
        <v>116927.87</v>
      </c>
      <c r="L1369" s="1076" t="s">
        <v>9736</v>
      </c>
      <c r="M1369" s="1075" t="s">
        <v>10983</v>
      </c>
      <c r="O1369" s="545" t="s">
        <v>4665</v>
      </c>
      <c r="P1369" s="1061">
        <f t="shared" si="220"/>
        <v>116927.87</v>
      </c>
      <c r="Q1369" s="1062">
        <f t="shared" si="221"/>
        <v>43201</v>
      </c>
      <c r="R1369" s="1063" t="str">
        <f t="shared" si="222"/>
        <v>2018OB000276</v>
      </c>
      <c r="S1369" s="1063" t="str">
        <f t="shared" si="223"/>
        <v>2018NE000061</v>
      </c>
      <c r="T1369" s="1064" t="str">
        <f t="shared" si="224"/>
        <v>VALOR PAGO PARA VIABILIZAR REPASSE DE RECURSOS FEM II-2014 AO MUNICIPIO DE SERTÂNIA/PE REF. A 3ª PARCELA.CONSTRUÇÃO DE OBRA DE PAVIMENTAÇÃO COM PEDRA GRANITICA DE DIVERSAS RUAS NO MUNICPIO.CI,N.123/2018 SGTG-FEM</v>
      </c>
      <c r="V1369" s="201" t="b">
        <f>A1369='[1]FEM 2'!C1369</f>
        <v>1</v>
      </c>
    </row>
    <row r="1370" spans="1:22" ht="54" customHeight="1" x14ac:dyDescent="0.35">
      <c r="A1370" s="1074" t="s">
        <v>10984</v>
      </c>
      <c r="B1370" s="1094">
        <v>43201</v>
      </c>
      <c r="C1370" s="1075">
        <v>12</v>
      </c>
      <c r="D1370" s="1075" t="s">
        <v>1394</v>
      </c>
      <c r="E1370" s="1075" t="s">
        <v>10985</v>
      </c>
      <c r="F1370" s="1075" t="s">
        <v>6752</v>
      </c>
      <c r="G1370" s="1075" t="s">
        <v>10986</v>
      </c>
      <c r="H1370" s="1075" t="s">
        <v>2740</v>
      </c>
      <c r="I1370" s="1075" t="s">
        <v>1314</v>
      </c>
      <c r="J1370" s="1075" t="s">
        <v>2741</v>
      </c>
      <c r="K1370" s="1076">
        <v>62065.69</v>
      </c>
      <c r="L1370" s="1076" t="s">
        <v>9736</v>
      </c>
      <c r="M1370" s="1075" t="s">
        <v>10983</v>
      </c>
      <c r="O1370" s="545" t="s">
        <v>4665</v>
      </c>
      <c r="P1370" s="1061">
        <f t="shared" si="220"/>
        <v>62065.69</v>
      </c>
      <c r="Q1370" s="1062">
        <f t="shared" si="221"/>
        <v>43201</v>
      </c>
      <c r="R1370" s="1063" t="str">
        <f t="shared" si="222"/>
        <v>2018OB000277</v>
      </c>
      <c r="S1370" s="1063" t="str">
        <f t="shared" si="223"/>
        <v>2018NE000062</v>
      </c>
      <c r="T1370" s="1064" t="str">
        <f t="shared" si="224"/>
        <v>VALOR PAGO PARA VIABILIZAR REPASSE DE RECURSOS FEM II-2014 AO MUNICIPIO DE SERTÂNIA/PE REF. A 3ª PARCELA.CONSTRUÇÃO DE OBRA DE PAVIMENTAÇÃO COM PEDRA GRANITICA DE DIVERSAS RUAS NO MUNICPIO.CI,N.123/2018 SGTG-FEM</v>
      </c>
      <c r="V1370" s="201" t="b">
        <f>A1370='[1]FEM 2'!C1370</f>
        <v>1</v>
      </c>
    </row>
    <row r="1371" spans="1:22" ht="54" customHeight="1" x14ac:dyDescent="0.35">
      <c r="A1371" s="1113" t="s">
        <v>11031</v>
      </c>
      <c r="B1371" s="1114">
        <v>43214</v>
      </c>
      <c r="C1371" s="1115">
        <v>11</v>
      </c>
      <c r="D1371" s="1115" t="s">
        <v>1394</v>
      </c>
      <c r="E1371" s="1115" t="s">
        <v>11032</v>
      </c>
      <c r="F1371" s="1115" t="s">
        <v>3903</v>
      </c>
      <c r="G1371" s="1115" t="s">
        <v>11033</v>
      </c>
      <c r="H1371" s="1115" t="s">
        <v>2098</v>
      </c>
      <c r="I1371" s="1115" t="s">
        <v>1205</v>
      </c>
      <c r="J1371" s="1115" t="s">
        <v>2099</v>
      </c>
      <c r="K1371" s="1116">
        <v>20002.21</v>
      </c>
      <c r="L1371" s="1116" t="s">
        <v>9736</v>
      </c>
      <c r="M1371" s="1115" t="s">
        <v>11034</v>
      </c>
      <c r="O1371" s="545" t="s">
        <v>4665</v>
      </c>
      <c r="P1371" s="1095">
        <f t="shared" ref="P1371:P1379" si="225">K1371</f>
        <v>20002.21</v>
      </c>
      <c r="Q1371" s="1096">
        <f t="shared" ref="Q1371:Q1379" si="226">B1371</f>
        <v>43214</v>
      </c>
      <c r="R1371" s="1097" t="str">
        <f t="shared" ref="R1371:R1379" si="227">A1371</f>
        <v>2018OB000282</v>
      </c>
      <c r="S1371" s="1097" t="str">
        <f t="shared" ref="S1371:S1379" si="228">G1371</f>
        <v>2017NE000423</v>
      </c>
      <c r="T1371" s="1098" t="str">
        <f t="shared" ref="T1371:T1379" si="229">M1371</f>
        <v>VALOR PAGO REF. AO REPASSE DA 3º PARCELA DA CONSTRUÇÃO DE PASSAGEM MOLHADA, NO MUNICÍPIO DE PASSIRA, CONFORME SOLICITADO EM CI Nº 204/2017 SGTG/FEM.</v>
      </c>
      <c r="V1371" s="201" t="b">
        <f>A1371='[1]FEM 2'!C1371</f>
        <v>1</v>
      </c>
    </row>
    <row r="1372" spans="1:22" ht="54" customHeight="1" x14ac:dyDescent="0.35">
      <c r="A1372" s="1113" t="s">
        <v>11035</v>
      </c>
      <c r="B1372" s="1114">
        <v>43214</v>
      </c>
      <c r="C1372" s="1115">
        <v>11</v>
      </c>
      <c r="D1372" s="1115" t="s">
        <v>1394</v>
      </c>
      <c r="E1372" s="1115" t="s">
        <v>11036</v>
      </c>
      <c r="F1372" s="1115" t="s">
        <v>3903</v>
      </c>
      <c r="G1372" s="1115" t="s">
        <v>11037</v>
      </c>
      <c r="H1372" s="1115" t="s">
        <v>1872</v>
      </c>
      <c r="I1372" s="1115" t="s">
        <v>1094</v>
      </c>
      <c r="J1372" s="1115" t="s">
        <v>1873</v>
      </c>
      <c r="K1372" s="1116">
        <v>15858.18</v>
      </c>
      <c r="L1372" s="1116" t="s">
        <v>9736</v>
      </c>
      <c r="M1372" s="1115" t="s">
        <v>11038</v>
      </c>
      <c r="O1372" s="545" t="s">
        <v>4665</v>
      </c>
      <c r="P1372" s="1095">
        <f t="shared" si="225"/>
        <v>15858.18</v>
      </c>
      <c r="Q1372" s="1096">
        <f t="shared" si="226"/>
        <v>43214</v>
      </c>
      <c r="R1372" s="1097" t="str">
        <f t="shared" si="227"/>
        <v>2018OB000283</v>
      </c>
      <c r="S1372" s="1097" t="str">
        <f t="shared" si="228"/>
        <v>2018NE000047</v>
      </c>
      <c r="T1372" s="1098" t="str">
        <f t="shared" si="229"/>
        <v>VALOR PAGO REF. AS DESPESAS COM A CONSTRUÇÃO DE ESCADRAIA E ACESSSO AO MONTE SANTO NO MUNICIPIO DE IPUBI/PE REF. A 3ª´PARCELA.CI Nº 27/2018 SGTG-FEM</v>
      </c>
      <c r="V1372" s="201" t="b">
        <f>A1372='[1]FEM 2'!C1372</f>
        <v>1</v>
      </c>
    </row>
    <row r="1373" spans="1:22" ht="54" customHeight="1" x14ac:dyDescent="0.35">
      <c r="A1373" s="1113" t="s">
        <v>11039</v>
      </c>
      <c r="B1373" s="1114">
        <v>43214</v>
      </c>
      <c r="C1373" s="1115">
        <v>11</v>
      </c>
      <c r="D1373" s="1115" t="s">
        <v>1394</v>
      </c>
      <c r="E1373" s="1115" t="s">
        <v>11040</v>
      </c>
      <c r="F1373" s="1115" t="s">
        <v>3903</v>
      </c>
      <c r="G1373" s="1115" t="s">
        <v>11041</v>
      </c>
      <c r="H1373" s="1115" t="s">
        <v>1872</v>
      </c>
      <c r="I1373" s="1115" t="s">
        <v>1094</v>
      </c>
      <c r="J1373" s="1115" t="s">
        <v>1873</v>
      </c>
      <c r="K1373" s="1116">
        <v>15912.09</v>
      </c>
      <c r="L1373" s="1116" t="s">
        <v>9732</v>
      </c>
      <c r="M1373" s="1115" t="s">
        <v>11042</v>
      </c>
      <c r="O1373" s="545" t="s">
        <v>4665</v>
      </c>
      <c r="P1373" s="1095">
        <f t="shared" si="225"/>
        <v>15912.09</v>
      </c>
      <c r="Q1373" s="1096">
        <f t="shared" si="226"/>
        <v>43214</v>
      </c>
      <c r="R1373" s="1097" t="str">
        <f t="shared" si="227"/>
        <v>2018OB000284</v>
      </c>
      <c r="S1373" s="1097" t="str">
        <f t="shared" si="228"/>
        <v>2018NE000048</v>
      </c>
      <c r="T1373" s="1098" t="str">
        <f t="shared" si="229"/>
        <v>VALOR PAGO REF. AS DESPESAS COM A CONSTRUÇÃO DE ESCADARIA E ACESSO AO MONTE SANTO ,NO MUNICIPIO DE IPUBI/PE REF. A 4ª ´PARCELAB CI.Nº 27/2018 SGTFEM</v>
      </c>
      <c r="V1373" s="201" t="b">
        <f>A1373='[1]FEM 2'!C1373</f>
        <v>1</v>
      </c>
    </row>
    <row r="1374" spans="1:22" ht="54" customHeight="1" x14ac:dyDescent="0.35">
      <c r="A1374" s="1144" t="s">
        <v>11132</v>
      </c>
      <c r="B1374" s="1145">
        <v>43235</v>
      </c>
      <c r="C1374" s="1146">
        <v>11</v>
      </c>
      <c r="D1374" s="1146" t="s">
        <v>1394</v>
      </c>
      <c r="E1374" s="1146" t="s">
        <v>11135</v>
      </c>
      <c r="F1374" s="1146" t="s">
        <v>3913</v>
      </c>
      <c r="G1374" s="1146" t="s">
        <v>11133</v>
      </c>
      <c r="H1374" s="1146" t="s">
        <v>3075</v>
      </c>
      <c r="I1374" s="1146" t="s">
        <v>1053</v>
      </c>
      <c r="J1374" s="1146" t="s">
        <v>3076</v>
      </c>
      <c r="K1374" s="1147">
        <v>58364.13</v>
      </c>
      <c r="L1374" s="1147" t="s">
        <v>9732</v>
      </c>
      <c r="M1374" s="1146" t="s">
        <v>11134</v>
      </c>
      <c r="O1374" s="545" t="s">
        <v>4665</v>
      </c>
      <c r="P1374" s="1117">
        <f t="shared" si="225"/>
        <v>58364.13</v>
      </c>
      <c r="Q1374" s="1118">
        <f t="shared" si="226"/>
        <v>43235</v>
      </c>
      <c r="R1374" s="1119" t="str">
        <f t="shared" si="227"/>
        <v>2018OB000291</v>
      </c>
      <c r="S1374" s="1119" t="str">
        <f t="shared" si="228"/>
        <v>2018NE000070</v>
      </c>
      <c r="T1374" s="1120" t="str">
        <f t="shared" si="229"/>
        <v>VALOR PAGO REFERENTE AO MUNICIPIO DE GRANITO/PE 4ª PARCELA.CUJO OBJETO É: DRENAGEM SUPERFICIAL DE ÁGUAS PLUVIAIS E PAVIMENTAÇÃO DE VIAS, FEM III 2014, ATRAVÉS DA CI. Nº 038/2018 -SEAM/FEM E MF Nº 24057.</v>
      </c>
    </row>
    <row r="1375" spans="1:22" ht="54" customHeight="1" x14ac:dyDescent="0.35">
      <c r="A1375" s="366" t="s">
        <v>11224</v>
      </c>
      <c r="B1375" s="367">
        <v>43264</v>
      </c>
      <c r="C1375" s="366">
        <v>12</v>
      </c>
      <c r="D1375" s="366" t="s">
        <v>1394</v>
      </c>
      <c r="E1375" s="366" t="s">
        <v>11227</v>
      </c>
      <c r="F1375" s="366" t="s">
        <v>3943</v>
      </c>
      <c r="G1375" s="366" t="s">
        <v>11225</v>
      </c>
      <c r="H1375" s="366" t="s">
        <v>2689</v>
      </c>
      <c r="I1375" s="366" t="s">
        <v>5665</v>
      </c>
      <c r="J1375" s="366" t="s">
        <v>2690</v>
      </c>
      <c r="K1375" s="368">
        <v>167388.20000000001</v>
      </c>
      <c r="L1375" s="368" t="s">
        <v>9732</v>
      </c>
      <c r="M1375" s="366" t="s">
        <v>11226</v>
      </c>
      <c r="O1375" s="545" t="s">
        <v>4665</v>
      </c>
      <c r="P1375" s="1117">
        <f t="shared" si="225"/>
        <v>167388.20000000001</v>
      </c>
      <c r="Q1375" s="1118">
        <f t="shared" si="226"/>
        <v>43264</v>
      </c>
      <c r="R1375" s="1119" t="str">
        <f t="shared" si="227"/>
        <v>2018OB000302</v>
      </c>
      <c r="S1375" s="1119" t="str">
        <f t="shared" si="228"/>
        <v>2018NE000098</v>
      </c>
      <c r="T1375" s="1120" t="str">
        <f t="shared" si="229"/>
        <v>VALOR PAGO PARA VIABILIZAR REPASSE DE RECURSOS AO MUNICIPIO DE SÃO JOSÉ DO EGITO/PE.FEM 2014,4ª PARCELA.CUJO OBJETO É: PAVIMENTAÇÃO DE VIAS PÚBLICAS.CONFORME CI 038/2018 SEAM.LEI 15270/2014. MF 24011.</v>
      </c>
    </row>
    <row r="1376" spans="1:22" ht="54" customHeight="1" x14ac:dyDescent="0.35">
      <c r="A1376" s="1173" t="s">
        <v>11255</v>
      </c>
      <c r="B1376" s="1174">
        <v>43279</v>
      </c>
      <c r="C1376" s="1175">
        <v>11</v>
      </c>
      <c r="D1376" s="1175" t="s">
        <v>1394</v>
      </c>
      <c r="E1376" s="1175" t="s">
        <v>11266</v>
      </c>
      <c r="F1376" s="1175" t="s">
        <v>4012</v>
      </c>
      <c r="G1376" s="1175" t="s">
        <v>11251</v>
      </c>
      <c r="H1376" s="1175" t="s">
        <v>2530</v>
      </c>
      <c r="I1376" s="1175" t="s">
        <v>1330</v>
      </c>
      <c r="J1376" s="1175" t="s">
        <v>2531</v>
      </c>
      <c r="K1376" s="1176">
        <v>26152.880000000001</v>
      </c>
      <c r="L1376" s="1176" t="s">
        <v>9736</v>
      </c>
      <c r="M1376" s="1175" t="s">
        <v>11256</v>
      </c>
      <c r="O1376" s="545" t="s">
        <v>4665</v>
      </c>
      <c r="P1376" s="1156">
        <f t="shared" si="225"/>
        <v>26152.880000000001</v>
      </c>
      <c r="Q1376" s="1157">
        <f t="shared" si="226"/>
        <v>43279</v>
      </c>
      <c r="R1376" s="1158" t="str">
        <f t="shared" si="227"/>
        <v>2018OB000335</v>
      </c>
      <c r="S1376" s="1158" t="str">
        <f t="shared" si="228"/>
        <v>2018NE000087</v>
      </c>
      <c r="T1376" s="1159" t="str">
        <f t="shared" si="229"/>
        <v>VALOR PAGO AO REPASSE DE RECURSOS REFERENTES AO FEM II/ 2014,DO MUNICÍPIO DE TACARATU/PE, REF. A 3ª PARCELA.URBANIZAÇÃO E ILUMINAÇÃO DA AV.MANOEL MARIANO.ATRÁVES DA CI.Nº 038/2018 SEAM . MF 24010 LEI 15270/2014</v>
      </c>
    </row>
    <row r="1377" spans="1:20" ht="54" customHeight="1" x14ac:dyDescent="0.35">
      <c r="A1377" s="1173" t="s">
        <v>11257</v>
      </c>
      <c r="B1377" s="1174">
        <v>43279</v>
      </c>
      <c r="C1377" s="1175">
        <v>11</v>
      </c>
      <c r="D1377" s="1175" t="s">
        <v>1394</v>
      </c>
      <c r="E1377" s="1175" t="s">
        <v>11267</v>
      </c>
      <c r="F1377" s="1175" t="s">
        <v>4012</v>
      </c>
      <c r="G1377" s="1175" t="s">
        <v>11251</v>
      </c>
      <c r="H1377" s="1175" t="s">
        <v>2530</v>
      </c>
      <c r="I1377" s="1175" t="s">
        <v>1329</v>
      </c>
      <c r="J1377" s="1175" t="s">
        <v>2531</v>
      </c>
      <c r="K1377" s="1176">
        <v>65652.990000000005</v>
      </c>
      <c r="L1377" s="1176" t="s">
        <v>9736</v>
      </c>
      <c r="M1377" s="1175" t="s">
        <v>11258</v>
      </c>
      <c r="O1377" s="545" t="s">
        <v>4665</v>
      </c>
      <c r="P1377" s="1156">
        <f t="shared" si="225"/>
        <v>65652.990000000005</v>
      </c>
      <c r="Q1377" s="1157">
        <f t="shared" si="226"/>
        <v>43279</v>
      </c>
      <c r="R1377" s="1158" t="str">
        <f t="shared" si="227"/>
        <v>2018OB000336</v>
      </c>
      <c r="S1377" s="1158" t="str">
        <f t="shared" si="228"/>
        <v>2018NE000087</v>
      </c>
      <c r="T1377" s="1159" t="str">
        <f t="shared" si="229"/>
        <v>VALOR PAGO AO REPASSE DE RECURSOS REFERENTES AO FEM II/ 2014,DO MUNICÍPIO DE TACARATU/PE REF. A 3ª PARCELA. CUJO OBJETO É:URBANIZAÇÃO E ILUMINAÇÃO DA AV. DEP.AFONSO FERRAZ. DIST.CARAIBEIRAS,ATRÁVES DA CI.Nº 038/2018 SEAM. MF 24007 LEI 15270/2014</v>
      </c>
    </row>
    <row r="1378" spans="1:20" ht="54" customHeight="1" x14ac:dyDescent="0.35">
      <c r="A1378" s="1173" t="s">
        <v>11250</v>
      </c>
      <c r="B1378" s="1174">
        <v>43279</v>
      </c>
      <c r="C1378" s="1175">
        <v>11</v>
      </c>
      <c r="D1378" s="1175" t="s">
        <v>1394</v>
      </c>
      <c r="E1378" s="1175" t="s">
        <v>11268</v>
      </c>
      <c r="F1378" s="1175" t="s">
        <v>4012</v>
      </c>
      <c r="G1378" s="1175" t="s">
        <v>11251</v>
      </c>
      <c r="H1378" s="1175" t="s">
        <v>2530</v>
      </c>
      <c r="I1378" s="1175" t="s">
        <v>1328</v>
      </c>
      <c r="J1378" s="1175" t="s">
        <v>2531</v>
      </c>
      <c r="K1378" s="1176">
        <v>32505.89</v>
      </c>
      <c r="L1378" s="1176" t="s">
        <v>9736</v>
      </c>
      <c r="M1378" s="1175" t="s">
        <v>11252</v>
      </c>
      <c r="O1378" s="545" t="s">
        <v>4665</v>
      </c>
      <c r="P1378" s="1156">
        <f t="shared" si="225"/>
        <v>32505.89</v>
      </c>
      <c r="Q1378" s="1157">
        <f t="shared" si="226"/>
        <v>43279</v>
      </c>
      <c r="R1378" s="1158" t="str">
        <f t="shared" si="227"/>
        <v>2018OB000337</v>
      </c>
      <c r="S1378" s="1158" t="str">
        <f t="shared" si="228"/>
        <v>2018NE000087</v>
      </c>
      <c r="T1378" s="1159" t="str">
        <f t="shared" si="229"/>
        <v>VALOR PAGO AO REPASSE DE RECURSOS REFERENTES AO FEM II/ 2014,DO MUNICÍPIO DE TACARATU/PE, REF. A 3ª PARCELA.CUJO OBJETO É: .URBANIZAÇÃO E ILUMINAÇÃO DA AV.ARISTIDES TELES DE MENEZES.ATRÁVES DA CI.Nº 038/2018 SEAM. MF 24002.LEI 15270/2014</v>
      </c>
    </row>
    <row r="1379" spans="1:20" ht="54" customHeight="1" x14ac:dyDescent="0.35">
      <c r="A1379" s="1173" t="s">
        <v>11253</v>
      </c>
      <c r="B1379" s="1174">
        <v>43279</v>
      </c>
      <c r="C1379" s="1175">
        <v>11</v>
      </c>
      <c r="D1379" s="1175" t="s">
        <v>1394</v>
      </c>
      <c r="E1379" s="1175" t="s">
        <v>11269</v>
      </c>
      <c r="F1379" s="1175" t="s">
        <v>4012</v>
      </c>
      <c r="G1379" s="1175" t="s">
        <v>11251</v>
      </c>
      <c r="H1379" s="1175" t="s">
        <v>2530</v>
      </c>
      <c r="I1379" s="1175" t="s">
        <v>1328</v>
      </c>
      <c r="J1379" s="1175" t="s">
        <v>2531</v>
      </c>
      <c r="K1379" s="1176">
        <v>12625.88</v>
      </c>
      <c r="L1379" s="1176" t="s">
        <v>9732</v>
      </c>
      <c r="M1379" s="1175" t="s">
        <v>11254</v>
      </c>
      <c r="O1379" s="545" t="s">
        <v>4665</v>
      </c>
      <c r="P1379" s="1156">
        <f t="shared" si="225"/>
        <v>12625.88</v>
      </c>
      <c r="Q1379" s="1157">
        <f t="shared" si="226"/>
        <v>43279</v>
      </c>
      <c r="R1379" s="1158" t="str">
        <f t="shared" si="227"/>
        <v>2018OB000338</v>
      </c>
      <c r="S1379" s="1158" t="str">
        <f t="shared" si="228"/>
        <v>2018NE000087</v>
      </c>
      <c r="T1379" s="1159" t="str">
        <f t="shared" si="229"/>
        <v>VALOR PAGO AO REPASSE DE RECURSOS, REFERENTES AO FEM II/ 2014,DO MUNICÍPIO DE TACARATU/PE REF. A 4ª PARCELA. URBANIZAÇÃO E ILUMINAÇÃO DA AV,ARISTIDES TELES DE MENEZES.,ATRÁVES DA CI.Nº 038/2018 SEAM. MF 24001.LEI 15270/2014</v>
      </c>
    </row>
    <row r="1380" spans="1:20" ht="54" customHeight="1" x14ac:dyDescent="0.35">
      <c r="A1380" s="1173" t="s">
        <v>11325</v>
      </c>
      <c r="B1380" s="1174">
        <v>43284</v>
      </c>
      <c r="C1380" s="1175">
        <v>12</v>
      </c>
      <c r="D1380" s="1175" t="s">
        <v>1394</v>
      </c>
      <c r="E1380" s="1175" t="s">
        <v>11326</v>
      </c>
      <c r="F1380" s="1175" t="s">
        <v>4083</v>
      </c>
      <c r="G1380" s="1175" t="s">
        <v>11327</v>
      </c>
      <c r="H1380" s="1175" t="s">
        <v>1453</v>
      </c>
      <c r="I1380" s="1175" t="s">
        <v>889</v>
      </c>
      <c r="J1380" s="1175" t="s">
        <v>1454</v>
      </c>
      <c r="K1380" s="1176">
        <v>68277.440000000002</v>
      </c>
      <c r="L1380" s="1210" t="s">
        <v>9732</v>
      </c>
      <c r="M1380" s="1175" t="s">
        <v>11328</v>
      </c>
      <c r="O1380" s="545" t="s">
        <v>4665</v>
      </c>
      <c r="P1380" s="1156">
        <f t="shared" ref="P1380:P1396" si="230">K1380</f>
        <v>68277.440000000002</v>
      </c>
      <c r="Q1380" s="1157">
        <f t="shared" ref="Q1380:Q1396" si="231">B1380</f>
        <v>43284</v>
      </c>
      <c r="R1380" s="1158" t="str">
        <f t="shared" ref="R1380:R1396" si="232">A1380</f>
        <v>2018OB000351</v>
      </c>
      <c r="S1380" s="1158" t="str">
        <f t="shared" ref="S1380:S1396" si="233">G1380</f>
        <v>2018NE000065</v>
      </c>
      <c r="T1380" s="1159" t="str">
        <f t="shared" ref="T1380:T1396" si="234">M1380</f>
        <v>VALOR PAGO REFERENTE AO MUNICIPIO DE BARREIROS/PE.CUJO OBJETO É: CAPEAMENTO ASFALTICO DAS RUAS, NO MUNICIPIO DE BARREIROS/PE, FEM II -2014, 4º PARCELA, ATRAVÉS DA CI.Nº 038/2018 - SEAM E MF Nº23981. LEI .15270/2014</v>
      </c>
    </row>
    <row r="1381" spans="1:20" ht="54" customHeight="1" x14ac:dyDescent="0.35">
      <c r="A1381" s="1173" t="s">
        <v>11329</v>
      </c>
      <c r="B1381" s="1174">
        <v>43284</v>
      </c>
      <c r="C1381" s="1175">
        <v>11</v>
      </c>
      <c r="D1381" s="1175" t="s">
        <v>1394</v>
      </c>
      <c r="E1381" s="1175" t="s">
        <v>11330</v>
      </c>
      <c r="F1381" s="1175" t="s">
        <v>4138</v>
      </c>
      <c r="G1381" s="1175" t="s">
        <v>11331</v>
      </c>
      <c r="H1381" s="1175" t="s">
        <v>2213</v>
      </c>
      <c r="I1381" s="1175" t="s">
        <v>1109</v>
      </c>
      <c r="J1381" s="1175" t="s">
        <v>2214</v>
      </c>
      <c r="K1381" s="1176">
        <v>120690.16</v>
      </c>
      <c r="L1381" s="1210" t="s">
        <v>9732</v>
      </c>
      <c r="M1381" s="1175" t="s">
        <v>11332</v>
      </c>
      <c r="O1381" s="545" t="s">
        <v>4665</v>
      </c>
      <c r="P1381" s="1156">
        <f t="shared" si="230"/>
        <v>120690.16</v>
      </c>
      <c r="Q1381" s="1157">
        <f t="shared" si="231"/>
        <v>43284</v>
      </c>
      <c r="R1381" s="1158" t="str">
        <f t="shared" si="232"/>
        <v>2018OB000360</v>
      </c>
      <c r="S1381" s="1158" t="str">
        <f t="shared" si="233"/>
        <v>2018NE000090</v>
      </c>
      <c r="T1381" s="1159" t="str">
        <f t="shared" si="234"/>
        <v>VALOR PAGO AO REPASSE DE RECURSOS ,MUNICIPIO DE JAQUEIRA/PE AO FEM 2014, 4ª PARCELA.CUJO OBJETO É; REFORMA E AMPLIAÇÃO DO CLUBE MUNICIPAL PARA INSTALAÇÃO DA NOVA SEDE.ATRÁVES DA CI.Nº 038/2018 SEAM E MF Nº 24045. LEI 15270/2014</v>
      </c>
    </row>
    <row r="1382" spans="1:20" ht="54" customHeight="1" x14ac:dyDescent="0.35">
      <c r="A1382" s="1173" t="s">
        <v>11333</v>
      </c>
      <c r="B1382" s="1174">
        <v>43285</v>
      </c>
      <c r="C1382" s="1175">
        <v>11</v>
      </c>
      <c r="D1382" s="1175" t="s">
        <v>1394</v>
      </c>
      <c r="E1382" s="1175" t="s">
        <v>11334</v>
      </c>
      <c r="F1382" s="1175" t="s">
        <v>4196</v>
      </c>
      <c r="G1382" s="1175" t="s">
        <v>11335</v>
      </c>
      <c r="H1382" s="1175" t="s">
        <v>3089</v>
      </c>
      <c r="I1382" s="1175" t="s">
        <v>851</v>
      </c>
      <c r="J1382" s="1175" t="s">
        <v>3090</v>
      </c>
      <c r="K1382" s="1176">
        <v>71243.45</v>
      </c>
      <c r="L1382" s="1210" t="s">
        <v>9732</v>
      </c>
      <c r="M1382" s="1175" t="s">
        <v>11336</v>
      </c>
      <c r="O1382" s="545" t="s">
        <v>4665</v>
      </c>
      <c r="P1382" s="1156">
        <f t="shared" si="230"/>
        <v>71243.45</v>
      </c>
      <c r="Q1382" s="1157">
        <f t="shared" si="231"/>
        <v>43285</v>
      </c>
      <c r="R1382" s="1158" t="str">
        <f t="shared" si="232"/>
        <v>2018OB000366</v>
      </c>
      <c r="S1382" s="1158" t="str">
        <f t="shared" si="233"/>
        <v>2018NE000415</v>
      </c>
      <c r="T1382" s="1159" t="str">
        <f t="shared" si="234"/>
        <v>VALOR PAGO P/VIABILIZAR REPASSE DE RECURSOS FEM /2014 REF. A 4ª PARCELA DO MUNICIPIO DE AGUA PRETA/PE.CUJO PROJETO É: RECUPERAÇÃO DE PAVIMENTAÇÃO EM PARALELEPIPEDOS E DE DRNAGEM EM DIVERSAS RUAS.CI.N.43/2018 SEAM</v>
      </c>
    </row>
    <row r="1383" spans="1:20" ht="54" customHeight="1" x14ac:dyDescent="0.35">
      <c r="A1383" s="1173" t="s">
        <v>11337</v>
      </c>
      <c r="B1383" s="1174">
        <v>43285</v>
      </c>
      <c r="C1383" s="1175">
        <v>11</v>
      </c>
      <c r="D1383" s="1175" t="s">
        <v>1394</v>
      </c>
      <c r="E1383" s="1175" t="s">
        <v>11338</v>
      </c>
      <c r="F1383" s="1175" t="s">
        <v>4196</v>
      </c>
      <c r="G1383" s="1175" t="s">
        <v>11339</v>
      </c>
      <c r="H1383" s="1175" t="s">
        <v>1462</v>
      </c>
      <c r="I1383" s="1175" t="s">
        <v>893</v>
      </c>
      <c r="J1383" s="1175" t="s">
        <v>1463</v>
      </c>
      <c r="K1383" s="1176">
        <v>19594.09</v>
      </c>
      <c r="L1383" s="1210" t="s">
        <v>9732</v>
      </c>
      <c r="M1383" s="1175" t="s">
        <v>11340</v>
      </c>
      <c r="O1383" s="545" t="s">
        <v>4665</v>
      </c>
      <c r="P1383" s="1156">
        <f t="shared" si="230"/>
        <v>19594.09</v>
      </c>
      <c r="Q1383" s="1157">
        <f t="shared" si="231"/>
        <v>43285</v>
      </c>
      <c r="R1383" s="1158" t="str">
        <f t="shared" si="232"/>
        <v>2018OB000367</v>
      </c>
      <c r="S1383" s="1158" t="str">
        <f t="shared" si="233"/>
        <v>2018NE000413</v>
      </c>
      <c r="T1383" s="1159" t="str">
        <f t="shared" si="234"/>
        <v>VALOR PAGO P/VIABILIZAR REPASSE DE RECURSOS FEM /2014 REF. A 4ª PARCELA DO MUNICIPIO DE BELEM DE MARIA/PE.CUJO PROJETO É: REFORMA DO MURO E AMPLIAÇÃO DO CEMITÉRIO DO DISTRITO DE BATATEIRA.CI.N.43/2018 SEAM</v>
      </c>
    </row>
    <row r="1384" spans="1:20" ht="54" customHeight="1" x14ac:dyDescent="0.35">
      <c r="A1384" s="1173" t="s">
        <v>11341</v>
      </c>
      <c r="B1384" s="1174">
        <v>43285</v>
      </c>
      <c r="C1384" s="1175">
        <v>11</v>
      </c>
      <c r="D1384" s="1175" t="s">
        <v>1394</v>
      </c>
      <c r="E1384" s="1175" t="s">
        <v>11342</v>
      </c>
      <c r="F1384" s="1175" t="s">
        <v>4196</v>
      </c>
      <c r="G1384" s="1175" t="s">
        <v>11343</v>
      </c>
      <c r="H1384" s="1175" t="s">
        <v>1872</v>
      </c>
      <c r="I1384" s="1175" t="s">
        <v>1088</v>
      </c>
      <c r="J1384" s="1175" t="s">
        <v>1873</v>
      </c>
      <c r="K1384" s="1176">
        <v>66244.17</v>
      </c>
      <c r="L1384" s="1210" t="s">
        <v>9732</v>
      </c>
      <c r="M1384" s="1175" t="s">
        <v>11344</v>
      </c>
      <c r="O1384" s="545" t="s">
        <v>4665</v>
      </c>
      <c r="P1384" s="1156">
        <f t="shared" si="230"/>
        <v>66244.17</v>
      </c>
      <c r="Q1384" s="1157">
        <f t="shared" si="231"/>
        <v>43285</v>
      </c>
      <c r="R1384" s="1158" t="str">
        <f t="shared" si="232"/>
        <v>2018OB000368</v>
      </c>
      <c r="S1384" s="1158" t="str">
        <f t="shared" si="233"/>
        <v>2018NE000404</v>
      </c>
      <c r="T1384" s="1159" t="str">
        <f t="shared" si="234"/>
        <v>VALOR PAGO PARA VIABILIZAR REPASSE DE RECURSOS FEM /2014 REF. A 4ª PARCELA DO MUNICIPIO DE IPUBI/PE.CUJO PROJETO É: CONSTRUÇÃO DO MATADOURO PUBLICO DE SERROLÂNDIA..CONFORME CI Nº 43/2018 SEAM</v>
      </c>
    </row>
    <row r="1385" spans="1:20" ht="54" customHeight="1" x14ac:dyDescent="0.35">
      <c r="A1385" s="1173" t="s">
        <v>11345</v>
      </c>
      <c r="B1385" s="1174">
        <v>43285</v>
      </c>
      <c r="C1385" s="1175">
        <v>12</v>
      </c>
      <c r="D1385" s="1175" t="s">
        <v>1394</v>
      </c>
      <c r="E1385" s="1175" t="s">
        <v>11346</v>
      </c>
      <c r="F1385" s="1175" t="s">
        <v>4196</v>
      </c>
      <c r="G1385" s="1175" t="s">
        <v>11347</v>
      </c>
      <c r="H1385" s="1175" t="s">
        <v>2241</v>
      </c>
      <c r="I1385" s="1175" t="s">
        <v>3800</v>
      </c>
      <c r="J1385" s="1175" t="s">
        <v>2242</v>
      </c>
      <c r="K1385" s="1176">
        <v>5887.44</v>
      </c>
      <c r="L1385" s="1210" t="s">
        <v>9732</v>
      </c>
      <c r="M1385" s="1175" t="s">
        <v>11348</v>
      </c>
      <c r="O1385" s="545" t="s">
        <v>4665</v>
      </c>
      <c r="P1385" s="1156">
        <f t="shared" si="230"/>
        <v>5887.44</v>
      </c>
      <c r="Q1385" s="1157">
        <f t="shared" si="231"/>
        <v>43285</v>
      </c>
      <c r="R1385" s="1158" t="str">
        <f t="shared" si="232"/>
        <v>2018OB000369</v>
      </c>
      <c r="S1385" s="1158" t="str">
        <f t="shared" si="233"/>
        <v>2018NE000403</v>
      </c>
      <c r="T1385" s="1159" t="str">
        <f t="shared" si="234"/>
        <v>VALOR PAGO P/VIABILIZAR REPASSE DE RECURSOS FEM /2014 REF. A 4ª PARCELA DO MUNICIPIO DE ITAPISSUMA/PE.CUJO PROJETO É: REFORMA DO CAMPO DE MANGABEIRA.CONFORME CI Nº 43/2018 SEAM</v>
      </c>
    </row>
    <row r="1386" spans="1:20" ht="54" customHeight="1" x14ac:dyDescent="0.35">
      <c r="A1386" s="1173" t="s">
        <v>11273</v>
      </c>
      <c r="B1386" s="1174">
        <v>43285</v>
      </c>
      <c r="C1386" s="1175">
        <v>12</v>
      </c>
      <c r="D1386" s="1175" t="s">
        <v>1394</v>
      </c>
      <c r="E1386" s="1175" t="s">
        <v>11349</v>
      </c>
      <c r="F1386" s="1175" t="s">
        <v>4196</v>
      </c>
      <c r="G1386" s="1175" t="s">
        <v>11274</v>
      </c>
      <c r="H1386" s="1175" t="s">
        <v>1952</v>
      </c>
      <c r="I1386" s="1175" t="s">
        <v>1136</v>
      </c>
      <c r="J1386" s="1175" t="s">
        <v>1953</v>
      </c>
      <c r="K1386" s="1176">
        <v>150939.32</v>
      </c>
      <c r="L1386" s="1210" t="s">
        <v>9732</v>
      </c>
      <c r="M1386" s="1175" t="s">
        <v>11275</v>
      </c>
      <c r="O1386" s="545" t="s">
        <v>4665</v>
      </c>
      <c r="P1386" s="1156">
        <f t="shared" si="230"/>
        <v>150939.32</v>
      </c>
      <c r="Q1386" s="1157">
        <f t="shared" si="231"/>
        <v>43285</v>
      </c>
      <c r="R1386" s="1158" t="str">
        <f t="shared" si="232"/>
        <v>2018OB000370</v>
      </c>
      <c r="S1386" s="1158" t="str">
        <f t="shared" si="233"/>
        <v>2018NE000424</v>
      </c>
      <c r="T1386" s="1159" t="str">
        <f t="shared" si="234"/>
        <v>REPASSE DE RECURSO DO FEM 2014, DO EXERCÍCIO DE 2018 - MUNICÍPIO DE LAGOA DOS GATOS - PAVIMENTAÇÃO EM PARALELEPÍPEDOS EM DIVERSAS RUAS - CI 043/2018 SEAM</v>
      </c>
    </row>
    <row r="1387" spans="1:20" ht="54" customHeight="1" x14ac:dyDescent="0.35">
      <c r="A1387" s="1173" t="s">
        <v>11350</v>
      </c>
      <c r="B1387" s="1174">
        <v>43285</v>
      </c>
      <c r="C1387" s="1175">
        <v>11</v>
      </c>
      <c r="D1387" s="1175" t="s">
        <v>1394</v>
      </c>
      <c r="E1387" s="1175" t="s">
        <v>11351</v>
      </c>
      <c r="F1387" s="1175" t="s">
        <v>4196</v>
      </c>
      <c r="G1387" s="1175" t="s">
        <v>11352</v>
      </c>
      <c r="H1387" s="1175" t="s">
        <v>2022</v>
      </c>
      <c r="I1387" s="1175" t="s">
        <v>1149</v>
      </c>
      <c r="J1387" s="1175" t="s">
        <v>2023</v>
      </c>
      <c r="K1387" s="1176">
        <v>98193.21</v>
      </c>
      <c r="L1387" s="1210" t="s">
        <v>9732</v>
      </c>
      <c r="M1387" s="1175" t="s">
        <v>11353</v>
      </c>
      <c r="O1387" s="545" t="s">
        <v>4665</v>
      </c>
      <c r="P1387" s="1156">
        <f t="shared" si="230"/>
        <v>98193.21</v>
      </c>
      <c r="Q1387" s="1157">
        <f t="shared" si="231"/>
        <v>43285</v>
      </c>
      <c r="R1387" s="1158" t="str">
        <f t="shared" si="232"/>
        <v>2018OB000371</v>
      </c>
      <c r="S1387" s="1158" t="str">
        <f t="shared" si="233"/>
        <v>2018NE000425</v>
      </c>
      <c r="T1387" s="1159" t="str">
        <f t="shared" si="234"/>
        <v>REPASSE DE RECURSO DO FEM 2014, DO EXERCÍCIO DE 2018 - MUNICÍPIO DE MACHADOS - PAVIMENTAÇÃO EM PARALELEPÍPEDOS GRANÍTICOS, DRENAGEM E SINALIZAÇÃO VIÁRIA DE DIVERSAS RUAS DO CENTRO - CI 043/2018 SEAM</v>
      </c>
    </row>
    <row r="1388" spans="1:20" ht="54" customHeight="1" x14ac:dyDescent="0.35">
      <c r="A1388" s="1173" t="s">
        <v>11354</v>
      </c>
      <c r="B1388" s="1174">
        <v>43285</v>
      </c>
      <c r="C1388" s="1175">
        <v>11</v>
      </c>
      <c r="D1388" s="1175" t="s">
        <v>1394</v>
      </c>
      <c r="E1388" s="1175" t="s">
        <v>11355</v>
      </c>
      <c r="F1388" s="1175" t="s">
        <v>4196</v>
      </c>
      <c r="G1388" s="1175" t="s">
        <v>11356</v>
      </c>
      <c r="H1388" s="1175" t="s">
        <v>2098</v>
      </c>
      <c r="I1388" s="1175" t="s">
        <v>1202</v>
      </c>
      <c r="J1388" s="1175" t="s">
        <v>2099</v>
      </c>
      <c r="K1388" s="1176">
        <v>47993.59</v>
      </c>
      <c r="L1388" s="1210" t="s">
        <v>9732</v>
      </c>
      <c r="M1388" s="1175" t="s">
        <v>11357</v>
      </c>
      <c r="O1388" s="545" t="s">
        <v>4665</v>
      </c>
      <c r="P1388" s="1156">
        <f t="shared" si="230"/>
        <v>47993.59</v>
      </c>
      <c r="Q1388" s="1157">
        <f t="shared" si="231"/>
        <v>43285</v>
      </c>
      <c r="R1388" s="1158" t="str">
        <f t="shared" si="232"/>
        <v>2018OB000372</v>
      </c>
      <c r="S1388" s="1158" t="str">
        <f t="shared" si="233"/>
        <v>2018NE000426</v>
      </c>
      <c r="T1388" s="1159" t="str">
        <f t="shared" si="234"/>
        <v>REPASSE DE RECURSO DO FEM 2014, DO EXERCÍCIO DE 2018 - MUNICÍPIO DE PASSIRA - PAVIMENTAÇÃO, DRENAGEM, CONTENÇÃO E SINALIZAÇÃO NAS RUAS MANOEL DE BARROS E SILVA E RUA ALTO JOSÉ CABOCLO - CI 043/2018 SEAM</v>
      </c>
    </row>
    <row r="1389" spans="1:20" ht="54" customHeight="1" x14ac:dyDescent="0.35">
      <c r="A1389" s="1173" t="s">
        <v>11318</v>
      </c>
      <c r="B1389" s="1174">
        <v>43285</v>
      </c>
      <c r="C1389" s="1175">
        <v>12</v>
      </c>
      <c r="D1389" s="1175" t="s">
        <v>1394</v>
      </c>
      <c r="E1389" s="1175" t="s">
        <v>11358</v>
      </c>
      <c r="F1389" s="1175" t="s">
        <v>4196</v>
      </c>
      <c r="G1389" s="1175" t="s">
        <v>11317</v>
      </c>
      <c r="H1389" s="1175" t="s">
        <v>2162</v>
      </c>
      <c r="I1389" s="1175" t="s">
        <v>1216</v>
      </c>
      <c r="J1389" s="1175" t="s">
        <v>2163</v>
      </c>
      <c r="K1389" s="1176">
        <v>19850.330000000002</v>
      </c>
      <c r="L1389" s="1210" t="s">
        <v>9732</v>
      </c>
      <c r="M1389" s="1175" t="s">
        <v>11316</v>
      </c>
      <c r="O1389" s="545" t="s">
        <v>4665</v>
      </c>
      <c r="P1389" s="1156">
        <f t="shared" si="230"/>
        <v>19850.330000000002</v>
      </c>
      <c r="Q1389" s="1157">
        <f t="shared" si="231"/>
        <v>43285</v>
      </c>
      <c r="R1389" s="1158" t="str">
        <f t="shared" si="232"/>
        <v>2018OB000373</v>
      </c>
      <c r="S1389" s="1158" t="str">
        <f t="shared" si="233"/>
        <v>2018NE000421</v>
      </c>
      <c r="T1389" s="1159" t="str">
        <f t="shared" si="234"/>
        <v>REPASSE DE RECURSO DO FEM 2014, DO EXERCÍCIO DE 2018 - MUNICÍPIO DE PESQUEIRA - PAVIMENTAÇÃO EM PARALELEPÍPEDOS EM DIVERSAS RUAS - CI 043/2018 SEAM</v>
      </c>
    </row>
    <row r="1390" spans="1:20" ht="54" customHeight="1" x14ac:dyDescent="0.35">
      <c r="A1390" s="1173" t="s">
        <v>11321</v>
      </c>
      <c r="B1390" s="1174">
        <v>43285</v>
      </c>
      <c r="C1390" s="1175">
        <v>11</v>
      </c>
      <c r="D1390" s="1175" t="s">
        <v>1394</v>
      </c>
      <c r="E1390" s="1175" t="s">
        <v>11359</v>
      </c>
      <c r="F1390" s="1175" t="s">
        <v>4196</v>
      </c>
      <c r="G1390" s="1175" t="s">
        <v>11320</v>
      </c>
      <c r="H1390" s="1175" t="s">
        <v>3132</v>
      </c>
      <c r="I1390" s="1175" t="s">
        <v>1222</v>
      </c>
      <c r="J1390" s="1175" t="s">
        <v>3133</v>
      </c>
      <c r="K1390" s="1176">
        <v>114026.07</v>
      </c>
      <c r="L1390" s="1210" t="s">
        <v>9732</v>
      </c>
      <c r="M1390" s="1175" t="s">
        <v>11319</v>
      </c>
      <c r="O1390" s="545" t="s">
        <v>4665</v>
      </c>
      <c r="P1390" s="1156">
        <f t="shared" si="230"/>
        <v>114026.07</v>
      </c>
      <c r="Q1390" s="1157">
        <f t="shared" si="231"/>
        <v>43285</v>
      </c>
      <c r="R1390" s="1158" t="str">
        <f t="shared" si="232"/>
        <v>2018OB000374</v>
      </c>
      <c r="S1390" s="1158" t="str">
        <f t="shared" si="233"/>
        <v>2018NE000427</v>
      </c>
      <c r="T1390" s="1159" t="str">
        <f t="shared" si="234"/>
        <v>REPASSE DE RECURSO DO FEM 2014, DO EXERCÍCIO DE 2018 - MUNICÍPIO DE POÇÃO - PAVIMENTANDO NOSSOS CAMINHOS- DESENVOLVIMENTO E URBANIZAÇÃO - CI 043/2018 SEAM</v>
      </c>
    </row>
    <row r="1391" spans="1:20" ht="54" customHeight="1" x14ac:dyDescent="0.35">
      <c r="A1391" s="1173" t="s">
        <v>11324</v>
      </c>
      <c r="B1391" s="1174">
        <v>43285</v>
      </c>
      <c r="C1391" s="1175">
        <v>11</v>
      </c>
      <c r="D1391" s="1175" t="s">
        <v>1394</v>
      </c>
      <c r="E1391" s="1175" t="s">
        <v>11360</v>
      </c>
      <c r="F1391" s="1175" t="s">
        <v>4196</v>
      </c>
      <c r="G1391" s="1175" t="s">
        <v>11323</v>
      </c>
      <c r="H1391" s="1175" t="s">
        <v>2943</v>
      </c>
      <c r="I1391" s="1175" t="s">
        <v>1284</v>
      </c>
      <c r="J1391" s="1175" t="s">
        <v>2944</v>
      </c>
      <c r="K1391" s="1176">
        <v>172946.23</v>
      </c>
      <c r="L1391" s="1210" t="s">
        <v>9732</v>
      </c>
      <c r="M1391" s="1175" t="s">
        <v>11322</v>
      </c>
      <c r="O1391" s="545" t="s">
        <v>4665</v>
      </c>
      <c r="P1391" s="1156">
        <f t="shared" si="230"/>
        <v>172946.23</v>
      </c>
      <c r="Q1391" s="1157">
        <f t="shared" si="231"/>
        <v>43285</v>
      </c>
      <c r="R1391" s="1158" t="str">
        <f t="shared" si="232"/>
        <v>2018OB000375</v>
      </c>
      <c r="S1391" s="1158" t="str">
        <f t="shared" si="233"/>
        <v>2018NE000419</v>
      </c>
      <c r="T1391" s="1159" t="str">
        <f t="shared" si="234"/>
        <v>VALOR PAGO PARA VIABILIZAR REPASSE DE RECURSOS FEM-2014,REF. A 4ª PARCELA DO MUNICIPIO DE SÃO CAETANO/PE.CUJO PROJETO É: RECAPEAMENTO ASFALTICA CBUQ E PAVIMENTAÇÃO EM PARALELEPIPEDOS GRANITICOS..CI.N. 43/2018 SEAM</v>
      </c>
    </row>
    <row r="1392" spans="1:20" ht="54" customHeight="1" x14ac:dyDescent="0.35">
      <c r="A1392" s="1173" t="s">
        <v>11361</v>
      </c>
      <c r="B1392" s="1174">
        <v>43285</v>
      </c>
      <c r="C1392" s="1175">
        <v>11</v>
      </c>
      <c r="D1392" s="1175" t="s">
        <v>1394</v>
      </c>
      <c r="E1392" s="1175" t="s">
        <v>11362</v>
      </c>
      <c r="F1392" s="1175" t="s">
        <v>4196</v>
      </c>
      <c r="G1392" s="1175" t="s">
        <v>11363</v>
      </c>
      <c r="H1392" s="1175" t="s">
        <v>2597</v>
      </c>
      <c r="I1392" s="1175" t="s">
        <v>1336</v>
      </c>
      <c r="J1392" s="1175" t="s">
        <v>2598</v>
      </c>
      <c r="K1392" s="1176">
        <v>7613.46</v>
      </c>
      <c r="L1392" s="1210" t="s">
        <v>9732</v>
      </c>
      <c r="M1392" s="1175" t="s">
        <v>11364</v>
      </c>
      <c r="O1392" s="545" t="s">
        <v>4665</v>
      </c>
      <c r="P1392" s="1156">
        <f t="shared" si="230"/>
        <v>7613.46</v>
      </c>
      <c r="Q1392" s="1157">
        <f t="shared" si="231"/>
        <v>43285</v>
      </c>
      <c r="R1392" s="1158" t="str">
        <f t="shared" si="232"/>
        <v>2018OB000378</v>
      </c>
      <c r="S1392" s="1158" t="str">
        <f t="shared" si="233"/>
        <v>2018NE000430</v>
      </c>
      <c r="T1392" s="1159" t="str">
        <f t="shared" si="234"/>
        <v>VALOR PAGO P/VIABILIZAR REPASSE DE RECURSOS FEM-2014,REF. A 4ª PARCELA DO MUNICIPIO DE TAQUARITINGA DO NORTE/PE.CUJO PROJETO É: REFORMA E AMPLIAÇÃO DO POSTO DE SAUDE DE ALGODÃO..CI.N. 43/2018 SEAM</v>
      </c>
    </row>
    <row r="1393" spans="1:20" ht="54" customHeight="1" x14ac:dyDescent="0.35">
      <c r="A1393" s="1173" t="s">
        <v>11313</v>
      </c>
      <c r="B1393" s="1174">
        <v>43286</v>
      </c>
      <c r="C1393" s="1175">
        <v>11</v>
      </c>
      <c r="D1393" s="1175" t="s">
        <v>1394</v>
      </c>
      <c r="E1393" s="1175" t="s">
        <v>11365</v>
      </c>
      <c r="F1393" s="1175" t="s">
        <v>1396</v>
      </c>
      <c r="G1393" s="1175" t="s">
        <v>11314</v>
      </c>
      <c r="H1393" s="1175" t="s">
        <v>1730</v>
      </c>
      <c r="I1393" s="1175" t="s">
        <v>843</v>
      </c>
      <c r="J1393" s="1175" t="s">
        <v>1731</v>
      </c>
      <c r="K1393" s="1176">
        <v>57993.82</v>
      </c>
      <c r="L1393" s="1210" t="s">
        <v>9732</v>
      </c>
      <c r="M1393" s="1175" t="s">
        <v>11315</v>
      </c>
      <c r="O1393" s="545" t="s">
        <v>4665</v>
      </c>
      <c r="P1393" s="1156">
        <f t="shared" si="230"/>
        <v>57993.82</v>
      </c>
      <c r="Q1393" s="1157">
        <f t="shared" si="231"/>
        <v>43286</v>
      </c>
      <c r="R1393" s="1158" t="str">
        <f t="shared" si="232"/>
        <v>2018OB000395</v>
      </c>
      <c r="S1393" s="1158" t="str">
        <f t="shared" si="233"/>
        <v>2018NE000435</v>
      </c>
      <c r="T1393" s="1159" t="str">
        <f t="shared" si="234"/>
        <v>VALOR PAGO PARA VIABILIZAR REPASSE DE RECURSOS FEM 2014,REF. 4ª PARCELA DO MUNICIPIO DE AFOGADOS DE INGAZEIRA/PE..CUJO PROJETO É: REFORMA E AMPLIAÇÃO DAS INSTALAÇÕES FISICAS DA ESCOLA MUNICIPAL DOMINGOS TEOTÎNIO.CI.N. 43/2018 SEAM</v>
      </c>
    </row>
    <row r="1394" spans="1:20" ht="54" customHeight="1" x14ac:dyDescent="0.35">
      <c r="A1394" s="1173" t="s">
        <v>11366</v>
      </c>
      <c r="B1394" s="1174">
        <v>43286</v>
      </c>
      <c r="C1394" s="1175">
        <v>11</v>
      </c>
      <c r="D1394" s="1175" t="s">
        <v>1394</v>
      </c>
      <c r="E1394" s="1175" t="s">
        <v>11367</v>
      </c>
      <c r="F1394" s="1175" t="s">
        <v>1396</v>
      </c>
      <c r="G1394" s="1175" t="s">
        <v>11368</v>
      </c>
      <c r="H1394" s="1175" t="s">
        <v>1970</v>
      </c>
      <c r="I1394" s="1175" t="s">
        <v>1027</v>
      </c>
      <c r="J1394" s="1175" t="s">
        <v>1971</v>
      </c>
      <c r="K1394" s="1176">
        <v>59497.86</v>
      </c>
      <c r="L1394" s="1210" t="s">
        <v>9732</v>
      </c>
      <c r="M1394" s="1175" t="s">
        <v>11369</v>
      </c>
      <c r="O1394" s="545" t="s">
        <v>4665</v>
      </c>
      <c r="P1394" s="1156">
        <f t="shared" si="230"/>
        <v>59497.86</v>
      </c>
      <c r="Q1394" s="1157">
        <f t="shared" si="231"/>
        <v>43286</v>
      </c>
      <c r="R1394" s="1158" t="str">
        <f t="shared" si="232"/>
        <v>2018OB000397</v>
      </c>
      <c r="S1394" s="1158" t="str">
        <f t="shared" si="233"/>
        <v>2018NE000438</v>
      </c>
      <c r="T1394" s="1159" t="str">
        <f t="shared" si="234"/>
        <v>VALOR PAGO P/VIABILIZAR REPASSE DE RECURSOS FEM 2014,REF.4ª PARCELA DO MUNICIPIO DE FLORES/PE..CUJO PROJETO É: PAVIMENTAÇÃO EM PARALELEPIPEDOS GRANITICOS EM DIVERSAS RUAS.CI.N. 43/2018 SEAM</v>
      </c>
    </row>
    <row r="1395" spans="1:20" ht="54" customHeight="1" x14ac:dyDescent="0.35">
      <c r="A1395" s="1173" t="s">
        <v>11370</v>
      </c>
      <c r="B1395" s="1174">
        <v>43287</v>
      </c>
      <c r="C1395" s="1175">
        <v>12</v>
      </c>
      <c r="D1395" s="1175" t="s">
        <v>1394</v>
      </c>
      <c r="E1395" s="1175" t="s">
        <v>11371</v>
      </c>
      <c r="F1395" s="1175" t="s">
        <v>1792</v>
      </c>
      <c r="G1395" s="1175" t="s">
        <v>11372</v>
      </c>
      <c r="H1395" s="1175" t="s">
        <v>1462</v>
      </c>
      <c r="I1395" s="1175" t="s">
        <v>11373</v>
      </c>
      <c r="J1395" s="1175" t="s">
        <v>1463</v>
      </c>
      <c r="K1395" s="1176">
        <v>88206.89</v>
      </c>
      <c r="L1395" s="1210" t="s">
        <v>9732</v>
      </c>
      <c r="M1395" s="1175" t="s">
        <v>11374</v>
      </c>
      <c r="O1395" s="545" t="s">
        <v>4665</v>
      </c>
      <c r="P1395" s="1156">
        <f t="shared" si="230"/>
        <v>88206.89</v>
      </c>
      <c r="Q1395" s="1157">
        <f t="shared" si="231"/>
        <v>43287</v>
      </c>
      <c r="R1395" s="1158" t="str">
        <f t="shared" si="232"/>
        <v>2018OB000445</v>
      </c>
      <c r="S1395" s="1158" t="str">
        <f t="shared" si="233"/>
        <v>2018NE000469</v>
      </c>
      <c r="T1395" s="1159" t="str">
        <f t="shared" si="234"/>
        <v>VALOR PAGO AO MUNICIPIO DE BELEM DE MARIA/PE REF. A1ª PARCELA.CUJO PROJETO É: PAVIMENTAÇÃO EM PARALELEPÍPEDOS GRANITOS DO ACESSO A BATATEIRA. CI N° 035/2018 SEAM.</v>
      </c>
    </row>
    <row r="1396" spans="1:20" ht="54" customHeight="1" x14ac:dyDescent="0.35">
      <c r="A1396" s="1173" t="s">
        <v>11375</v>
      </c>
      <c r="B1396" s="1174">
        <v>43287</v>
      </c>
      <c r="C1396" s="1175">
        <v>12</v>
      </c>
      <c r="D1396" s="1175" t="s">
        <v>1394</v>
      </c>
      <c r="E1396" s="1175" t="s">
        <v>11376</v>
      </c>
      <c r="F1396" s="1175" t="s">
        <v>1792</v>
      </c>
      <c r="G1396" s="1175" t="s">
        <v>11377</v>
      </c>
      <c r="H1396" s="1175" t="s">
        <v>1724</v>
      </c>
      <c r="I1396" s="1175" t="s">
        <v>11378</v>
      </c>
      <c r="J1396" s="1175" t="s">
        <v>1725</v>
      </c>
      <c r="K1396" s="1176">
        <v>215722.39</v>
      </c>
      <c r="L1396" s="1210" t="s">
        <v>9732</v>
      </c>
      <c r="M1396" s="1175" t="s">
        <v>11379</v>
      </c>
      <c r="O1396" s="545" t="s">
        <v>4665</v>
      </c>
      <c r="P1396" s="1156">
        <f t="shared" si="230"/>
        <v>215722.39</v>
      </c>
      <c r="Q1396" s="1157">
        <f t="shared" si="231"/>
        <v>43287</v>
      </c>
      <c r="R1396" s="1158" t="str">
        <f t="shared" si="232"/>
        <v>2018OB000446</v>
      </c>
      <c r="S1396" s="1158" t="str">
        <f t="shared" si="233"/>
        <v>2018NE000470</v>
      </c>
      <c r="T1396" s="1159" t="str">
        <f t="shared" si="234"/>
        <v>VALOR PAGO AO MUINICIPO DE CUSTÓDIA/PE REF.A 1ª PARCELA.CUJO PROJETO É: IMPLANTAÇÃO DE INFRA-ESTRUTURA URBANA EM CUSTODIA. CI N° 035/2018 SEAM. FEM 2014</v>
      </c>
    </row>
    <row r="1397" spans="1:20" ht="54" customHeight="1" x14ac:dyDescent="0.35">
      <c r="A1397" s="1228" t="s">
        <v>11553</v>
      </c>
      <c r="B1397" s="1229">
        <v>43304</v>
      </c>
      <c r="C1397" s="1230">
        <v>12</v>
      </c>
      <c r="D1397" s="1230" t="s">
        <v>1394</v>
      </c>
      <c r="E1397" s="1230" t="s">
        <v>11556</v>
      </c>
      <c r="F1397" s="1230" t="s">
        <v>2224</v>
      </c>
      <c r="G1397" s="1230" t="s">
        <v>11554</v>
      </c>
      <c r="H1397" s="1230" t="s">
        <v>2092</v>
      </c>
      <c r="I1397" s="1230" t="s">
        <v>1099</v>
      </c>
      <c r="J1397" s="1230" t="s">
        <v>2093</v>
      </c>
      <c r="K1397" s="1231">
        <v>335529</v>
      </c>
      <c r="L1397" s="1232" t="s">
        <v>10211</v>
      </c>
      <c r="M1397" s="1230" t="s">
        <v>11555</v>
      </c>
      <c r="O1397" s="545" t="s">
        <v>4665</v>
      </c>
      <c r="P1397" s="1211">
        <f t="shared" ref="P1397:P1420" si="235">K1397</f>
        <v>335529</v>
      </c>
      <c r="Q1397" s="1212">
        <f t="shared" ref="Q1397:Q1420" si="236">B1397</f>
        <v>43304</v>
      </c>
      <c r="R1397" s="1213" t="str">
        <f t="shared" ref="R1397:R1420" si="237">A1397</f>
        <v>2018OB000500</v>
      </c>
      <c r="S1397" s="1213" t="str">
        <f t="shared" ref="S1397:S1420" si="238">G1397</f>
        <v>2018NE000476</v>
      </c>
      <c r="T1397" s="1214" t="str">
        <f t="shared" ref="T1397:T1420" si="239">M1397</f>
        <v>REFERENTE A 2ª PARCELA DO FEM 2014, CUJO OBJETO É A PAVIMENTAÇÃO DE RUAS NA SEDE, DISTRITO DE QUEBEC, CONFORME CI 042/2018 SEAM</v>
      </c>
    </row>
    <row r="1398" spans="1:20" ht="54" customHeight="1" x14ac:dyDescent="0.35">
      <c r="A1398" s="366" t="s">
        <v>11582</v>
      </c>
      <c r="B1398" s="388">
        <v>43328</v>
      </c>
      <c r="C1398" s="387">
        <v>12</v>
      </c>
      <c r="D1398" s="387" t="s">
        <v>1394</v>
      </c>
      <c r="E1398" s="387" t="s">
        <v>11587</v>
      </c>
      <c r="F1398" s="387" t="s">
        <v>2458</v>
      </c>
      <c r="G1398" s="387" t="s">
        <v>11583</v>
      </c>
      <c r="H1398" s="387" t="s">
        <v>2812</v>
      </c>
      <c r="I1398" s="387" t="s">
        <v>1324</v>
      </c>
      <c r="J1398" s="387" t="s">
        <v>2813</v>
      </c>
      <c r="K1398" s="389">
        <v>321124.36</v>
      </c>
      <c r="L1398" s="1253" t="s">
        <v>9732</v>
      </c>
      <c r="M1398" s="387" t="s">
        <v>11584</v>
      </c>
      <c r="O1398" s="545" t="s">
        <v>4665</v>
      </c>
      <c r="P1398" s="977">
        <f t="shared" si="235"/>
        <v>321124.36</v>
      </c>
      <c r="Q1398" s="978">
        <f t="shared" si="236"/>
        <v>43328</v>
      </c>
      <c r="R1398" s="979" t="str">
        <f t="shared" si="237"/>
        <v>2018OB000519</v>
      </c>
      <c r="S1398" s="979" t="str">
        <f t="shared" si="238"/>
        <v>2018NE000479</v>
      </c>
      <c r="T1398" s="980" t="str">
        <f t="shared" si="239"/>
        <v>VALOR PAGO PARA VIABILIZAR REPASSE DE RECURSOS FEM II/2014 AO MUNICIPIO DE SURUBIM/PE REF.A 4ª PARCELA.CUJO PROJETO É: PAVIMENTAÇÃO EM PARALELEPIPEDOS EM DIVERSAS RUAS DO MUNICIPIO.CONFORME CI Nº 53/2018 SEAM/FEM DE 02/08/2018.</v>
      </c>
    </row>
    <row r="1399" spans="1:20" ht="54" customHeight="1" x14ac:dyDescent="0.35">
      <c r="A1399" s="366" t="s">
        <v>11588</v>
      </c>
      <c r="B1399" s="388">
        <v>43328</v>
      </c>
      <c r="C1399" s="387">
        <v>11</v>
      </c>
      <c r="D1399" s="387" t="s">
        <v>1394</v>
      </c>
      <c r="E1399" s="387" t="s">
        <v>11589</v>
      </c>
      <c r="F1399" s="387" t="s">
        <v>2458</v>
      </c>
      <c r="G1399" s="387" t="s">
        <v>11590</v>
      </c>
      <c r="H1399" s="387" t="s">
        <v>3044</v>
      </c>
      <c r="I1399" s="387" t="s">
        <v>1348</v>
      </c>
      <c r="J1399" s="387" t="s">
        <v>3045</v>
      </c>
      <c r="K1399" s="389">
        <v>140997.17000000001</v>
      </c>
      <c r="L1399" s="1253" t="s">
        <v>10211</v>
      </c>
      <c r="M1399" s="387" t="s">
        <v>11591</v>
      </c>
      <c r="O1399" s="545" t="s">
        <v>4665</v>
      </c>
      <c r="P1399" s="977">
        <f t="shared" si="235"/>
        <v>140997.17000000001</v>
      </c>
      <c r="Q1399" s="978">
        <f t="shared" si="236"/>
        <v>43328</v>
      </c>
      <c r="R1399" s="979" t="str">
        <f t="shared" si="237"/>
        <v>2018OB000520</v>
      </c>
      <c r="S1399" s="979" t="str">
        <f t="shared" si="238"/>
        <v>2018NE000480</v>
      </c>
      <c r="T1399" s="980" t="str">
        <f t="shared" si="239"/>
        <v>VALOR PAGO PARA VIABILIZAR REPASSE DE RECURSOS FEM II-2014 AO MUNICIPIO DE TUPANATINGA/PE. REF.A 2ª PARCELA.CUJO PROJETO É: PAVIMENTAÇÃO GRANITICA DE VARIAS RUAS.CONFORME CI.Nº 52/2018 DE 02/08/2018</v>
      </c>
    </row>
    <row r="1400" spans="1:20" ht="54" customHeight="1" x14ac:dyDescent="0.35">
      <c r="A1400" s="366" t="s">
        <v>11592</v>
      </c>
      <c r="B1400" s="388">
        <v>43328</v>
      </c>
      <c r="C1400" s="387">
        <v>11</v>
      </c>
      <c r="D1400" s="387" t="s">
        <v>1394</v>
      </c>
      <c r="E1400" s="387" t="s">
        <v>11593</v>
      </c>
      <c r="F1400" s="387" t="s">
        <v>2458</v>
      </c>
      <c r="G1400" s="387" t="s">
        <v>11590</v>
      </c>
      <c r="H1400" s="387" t="s">
        <v>3044</v>
      </c>
      <c r="I1400" s="387" t="s">
        <v>1349</v>
      </c>
      <c r="J1400" s="387" t="s">
        <v>3045</v>
      </c>
      <c r="K1400" s="389">
        <v>74645.11</v>
      </c>
      <c r="L1400" s="1253" t="s">
        <v>10211</v>
      </c>
      <c r="M1400" s="387" t="s">
        <v>11594</v>
      </c>
      <c r="O1400" s="545" t="s">
        <v>4665</v>
      </c>
      <c r="P1400" s="977">
        <f t="shared" si="235"/>
        <v>74645.11</v>
      </c>
      <c r="Q1400" s="978">
        <f t="shared" si="236"/>
        <v>43328</v>
      </c>
      <c r="R1400" s="979" t="str">
        <f t="shared" si="237"/>
        <v>2018OB000521</v>
      </c>
      <c r="S1400" s="979" t="str">
        <f t="shared" si="238"/>
        <v>2018NE000480</v>
      </c>
      <c r="T1400" s="980" t="str">
        <f t="shared" si="239"/>
        <v>VALOR PAGO PARA VIABILIZAR REPASSE DE RECURSOS FEM II-2014 AO MUNICIPIO DE TUPANATINGA/PE. REF.A 2ª PARCELA.CUJO PROJETO É: PROJETO BASICO DE RECUPERAÇÃO DA COBERTA DO GINASIO POLIESPORTIVO.CONFORME CI.Nº 52/2018 DE 02/08/2018</v>
      </c>
    </row>
    <row r="1401" spans="1:20" ht="54" customHeight="1" x14ac:dyDescent="0.35">
      <c r="A1401" s="1356" t="s">
        <v>11661</v>
      </c>
      <c r="B1401" s="1357">
        <v>43340</v>
      </c>
      <c r="C1401" s="1358">
        <v>11</v>
      </c>
      <c r="D1401" s="1358" t="s">
        <v>1394</v>
      </c>
      <c r="E1401" s="1358" t="s">
        <v>11662</v>
      </c>
      <c r="F1401" s="1358" t="s">
        <v>2583</v>
      </c>
      <c r="G1401" s="1358" t="s">
        <v>11663</v>
      </c>
      <c r="H1401" s="1358" t="s">
        <v>2083</v>
      </c>
      <c r="I1401" s="1358" t="s">
        <v>11664</v>
      </c>
      <c r="J1401" s="1358" t="s">
        <v>2084</v>
      </c>
      <c r="K1401" s="1359">
        <v>316979.02</v>
      </c>
      <c r="L1401" s="1360" t="s">
        <v>10211</v>
      </c>
      <c r="M1401" s="1358" t="s">
        <v>11665</v>
      </c>
      <c r="O1401" s="545" t="s">
        <v>4665</v>
      </c>
      <c r="P1401" s="1254">
        <f t="shared" si="235"/>
        <v>316979.02</v>
      </c>
      <c r="Q1401" s="1255">
        <f t="shared" si="236"/>
        <v>43340</v>
      </c>
      <c r="R1401" s="1256" t="str">
        <f t="shared" si="237"/>
        <v>2018OB000526</v>
      </c>
      <c r="S1401" s="1256" t="str">
        <f t="shared" si="238"/>
        <v>2018NE000099</v>
      </c>
      <c r="T1401" s="1257" t="str">
        <f t="shared" si="239"/>
        <v>VALOR PAGO PARA VIABILIZAR O REPASSE DE RECURSOS REFERENTES AO FEM II- 2014 2ª PARCELA,DO MUNICÍPIO DE GAMELEIRA/PE,ATRÁVES DA CI.Nº 038/2018 .CUJO PROJETOÉ: PAVIMENTAÇÃO EM PARALELLEPIPEDOS GRANITICOS E DRENAGEM DAS RUAS PROJETADAS .E CI Nº 54/2018 SEAM DE 07/08/2018</v>
      </c>
    </row>
    <row r="1402" spans="1:20" ht="54" customHeight="1" x14ac:dyDescent="0.35">
      <c r="A1402" s="1472" t="s">
        <v>11926</v>
      </c>
      <c r="B1402" s="1473">
        <v>43517</v>
      </c>
      <c r="C1402" s="1474">
        <v>11</v>
      </c>
      <c r="D1402" s="1474" t="s">
        <v>1394</v>
      </c>
      <c r="E1402" s="1474" t="s">
        <v>11927</v>
      </c>
      <c r="F1402" s="1474" t="s">
        <v>3336</v>
      </c>
      <c r="G1402" s="1474" t="s">
        <v>11928</v>
      </c>
      <c r="H1402" s="1474" t="s">
        <v>3044</v>
      </c>
      <c r="I1402" s="1474" t="s">
        <v>1349</v>
      </c>
      <c r="J1402" s="1474" t="s">
        <v>3045</v>
      </c>
      <c r="K1402" s="1475">
        <v>49763.41</v>
      </c>
      <c r="L1402" s="1476" t="s">
        <v>9736</v>
      </c>
      <c r="M1402" s="1474" t="s">
        <v>11929</v>
      </c>
      <c r="O1402" s="545" t="s">
        <v>4665</v>
      </c>
      <c r="P1402" s="1361">
        <f t="shared" si="235"/>
        <v>49763.41</v>
      </c>
      <c r="Q1402" s="1362">
        <f t="shared" si="236"/>
        <v>43517</v>
      </c>
      <c r="R1402" s="1363" t="str">
        <f t="shared" si="237"/>
        <v>2019OB000015</v>
      </c>
      <c r="S1402" s="1363" t="str">
        <f t="shared" si="238"/>
        <v>2018NE000516</v>
      </c>
      <c r="T1402" s="1364" t="str">
        <f t="shared" si="239"/>
        <v>REPASSE AS RECURSOS AS DESPESAS COM O FEM II/ 2014, MUNICIPIO DE TUPANATINGA/PE REF. A 3ª PARCELA.CUJO OBJETO É: PROJETO BASICO DE RECUPERAÇÃO DA COBERTA DO GINASIO POLIESPORTIVO. .CONFORME CI Nº 59/2018 SEAM/FEM.</v>
      </c>
    </row>
    <row r="1403" spans="1:20" ht="54" customHeight="1" x14ac:dyDescent="0.35">
      <c r="A1403" s="1472" t="s">
        <v>11930</v>
      </c>
      <c r="B1403" s="1473">
        <v>43517</v>
      </c>
      <c r="C1403" s="1474">
        <v>11</v>
      </c>
      <c r="D1403" s="1474" t="s">
        <v>1394</v>
      </c>
      <c r="E1403" s="1474" t="s">
        <v>11931</v>
      </c>
      <c r="F1403" s="1474" t="s">
        <v>3336</v>
      </c>
      <c r="G1403" s="1474" t="s">
        <v>11932</v>
      </c>
      <c r="H1403" s="1474" t="s">
        <v>2919</v>
      </c>
      <c r="I1403" s="1474" t="s">
        <v>1279</v>
      </c>
      <c r="J1403" s="1474" t="s">
        <v>2920</v>
      </c>
      <c r="K1403" s="1475">
        <v>150943.10999999999</v>
      </c>
      <c r="L1403" s="1476" t="s">
        <v>9732</v>
      </c>
      <c r="M1403" s="1474" t="s">
        <v>11933</v>
      </c>
      <c r="O1403" s="545" t="s">
        <v>4665</v>
      </c>
      <c r="P1403" s="1361">
        <f t="shared" si="235"/>
        <v>150943.10999999999</v>
      </c>
      <c r="Q1403" s="1362">
        <f t="shared" si="236"/>
        <v>43517</v>
      </c>
      <c r="R1403" s="1363" t="str">
        <f t="shared" si="237"/>
        <v>2019OB000016</v>
      </c>
      <c r="S1403" s="1363" t="str">
        <f t="shared" si="238"/>
        <v>2018NE000517</v>
      </c>
      <c r="T1403" s="1364" t="str">
        <f t="shared" si="239"/>
        <v>REPASSE DE RECURSOS REFERENTE AS DESPESAS COM O FEM/ 2015, MUNICIPIO DE SÃO BENEDITO DO SUL/PE REF. A 4ª PARCELA.CUJO OBJETO É: PAVIMENTAÇÃO EM DIVERSAS RUAS..CONFORME CI Nº 59/2018 SEAM/FEM.</v>
      </c>
    </row>
    <row r="1404" spans="1:20" ht="54" customHeight="1" x14ac:dyDescent="0.35">
      <c r="A1404" s="1472" t="s">
        <v>11934</v>
      </c>
      <c r="B1404" s="1473">
        <v>43517</v>
      </c>
      <c r="C1404" s="1474">
        <v>11</v>
      </c>
      <c r="D1404" s="1474" t="s">
        <v>1394</v>
      </c>
      <c r="E1404" s="1474" t="s">
        <v>11935</v>
      </c>
      <c r="F1404" s="1474" t="s">
        <v>3336</v>
      </c>
      <c r="G1404" s="1474" t="s">
        <v>11936</v>
      </c>
      <c r="H1404" s="1474" t="s">
        <v>2630</v>
      </c>
      <c r="I1404" s="1474" t="s">
        <v>1244</v>
      </c>
      <c r="J1404" s="1474" t="s">
        <v>2631</v>
      </c>
      <c r="K1404" s="1475">
        <v>21614.79</v>
      </c>
      <c r="L1404" s="1476" t="s">
        <v>9736</v>
      </c>
      <c r="M1404" s="1474" t="s">
        <v>11937</v>
      </c>
      <c r="O1404" s="545" t="s">
        <v>4665</v>
      </c>
      <c r="P1404" s="1361">
        <f t="shared" si="235"/>
        <v>21614.79</v>
      </c>
      <c r="Q1404" s="1362">
        <f t="shared" si="236"/>
        <v>43517</v>
      </c>
      <c r="R1404" s="1363" t="str">
        <f t="shared" si="237"/>
        <v>2019OB000017</v>
      </c>
      <c r="S1404" s="1363" t="str">
        <f t="shared" si="238"/>
        <v>2018NE000515</v>
      </c>
      <c r="T1404" s="1364" t="str">
        <f t="shared" si="239"/>
        <v>REPASSE DE RECURSOS REFERENTE AS DESPESAS COM O FEM/ 2015, MUNICIPIO DE RIO FORMOSO/PE REF. A 3ª PARCELA.CUJO OBJETO É: PROJETO DE CALÇAMENTO DE UMA PROJETADA NO BAIRRO SANTA EDWIRGES..CONFORME CI Nº 59/2018 SEAM/FEM.</v>
      </c>
    </row>
    <row r="1405" spans="1:20" ht="54" customHeight="1" x14ac:dyDescent="0.35">
      <c r="A1405" s="1472" t="s">
        <v>11938</v>
      </c>
      <c r="B1405" s="1473">
        <v>43517</v>
      </c>
      <c r="C1405" s="1474">
        <v>11</v>
      </c>
      <c r="D1405" s="1474" t="s">
        <v>1394</v>
      </c>
      <c r="E1405" s="1474" t="s">
        <v>11939</v>
      </c>
      <c r="F1405" s="1474" t="s">
        <v>3336</v>
      </c>
      <c r="G1405" s="1474" t="s">
        <v>11936</v>
      </c>
      <c r="H1405" s="1474" t="s">
        <v>2630</v>
      </c>
      <c r="I1405" s="1474" t="s">
        <v>1246</v>
      </c>
      <c r="J1405" s="1474" t="s">
        <v>2631</v>
      </c>
      <c r="K1405" s="1475">
        <v>23882.55</v>
      </c>
      <c r="L1405" s="1476" t="s">
        <v>9736</v>
      </c>
      <c r="M1405" s="1474" t="s">
        <v>11940</v>
      </c>
      <c r="O1405" s="545" t="s">
        <v>4665</v>
      </c>
      <c r="P1405" s="1361">
        <f t="shared" si="235"/>
        <v>23882.55</v>
      </c>
      <c r="Q1405" s="1362">
        <f t="shared" si="236"/>
        <v>43517</v>
      </c>
      <c r="R1405" s="1363" t="str">
        <f t="shared" si="237"/>
        <v>2019OB000018</v>
      </c>
      <c r="S1405" s="1363" t="str">
        <f t="shared" si="238"/>
        <v>2018NE000515</v>
      </c>
      <c r="T1405" s="1364" t="str">
        <f t="shared" si="239"/>
        <v>REPASSE DE RECURSOS REFERENTE AS DESPESAS COM O FEM/ 2015, MUNICIPIO DE RIO FORMOSO/PE REF. A 3ª PARCELA.CUJO OBJETO É: PROJETO DE CALÇAMENTO DE RUA DA REFINARIA NO DISTRITO DE CUCAU..CONFORME CI Nº 59/2018 SEAM/FEM.</v>
      </c>
    </row>
    <row r="1406" spans="1:20" ht="54" customHeight="1" x14ac:dyDescent="0.35">
      <c r="A1406" s="1472" t="s">
        <v>11923</v>
      </c>
      <c r="B1406" s="1473">
        <v>43517</v>
      </c>
      <c r="C1406" s="1474">
        <v>12</v>
      </c>
      <c r="D1406" s="1474" t="s">
        <v>1394</v>
      </c>
      <c r="E1406" s="1474" t="s">
        <v>11941</v>
      </c>
      <c r="F1406" s="1474" t="s">
        <v>3336</v>
      </c>
      <c r="G1406" s="1474" t="s">
        <v>11924</v>
      </c>
      <c r="H1406" s="1474" t="s">
        <v>2307</v>
      </c>
      <c r="I1406" s="1474" t="s">
        <v>1164</v>
      </c>
      <c r="J1406" s="1474" t="s">
        <v>2308</v>
      </c>
      <c r="K1406" s="1475">
        <v>20218.72</v>
      </c>
      <c r="L1406" s="1476" t="s">
        <v>9736</v>
      </c>
      <c r="M1406" s="1474" t="s">
        <v>11925</v>
      </c>
      <c r="O1406" s="545" t="s">
        <v>4665</v>
      </c>
      <c r="P1406" s="1361">
        <f t="shared" si="235"/>
        <v>20218.72</v>
      </c>
      <c r="Q1406" s="1362">
        <f t="shared" si="236"/>
        <v>43517</v>
      </c>
      <c r="R1406" s="1363" t="str">
        <f t="shared" si="237"/>
        <v>2019OB000019</v>
      </c>
      <c r="S1406" s="1363" t="str">
        <f t="shared" si="238"/>
        <v>2018NE000514</v>
      </c>
      <c r="T1406" s="1364" t="str">
        <f t="shared" si="239"/>
        <v>REPASSE DE RECURSOS REFERENTE AS DESPESAS COM O FEM/ 2014, MUNICIPIO DE OLINDA/PE REF. A 3ª PARCELA.CUJO OBJETO É: CONSTRUÇÃO DE QUADRA POLIESPORTIVA LOCALIZADA ENTRE AS RUAS MILTON PINA,SERRITA E AMARAJI NO BULTRINS.CONFORME CI Nº 59/2018 SEAM/FEM.</v>
      </c>
    </row>
    <row r="1407" spans="1:20" ht="54" customHeight="1" x14ac:dyDescent="0.35">
      <c r="A1407" s="1472" t="s">
        <v>11942</v>
      </c>
      <c r="B1407" s="1473">
        <v>43517</v>
      </c>
      <c r="C1407" s="1474">
        <v>11</v>
      </c>
      <c r="D1407" s="1474" t="s">
        <v>1394</v>
      </c>
      <c r="E1407" s="1474" t="s">
        <v>11943</v>
      </c>
      <c r="F1407" s="1474" t="s">
        <v>3336</v>
      </c>
      <c r="G1407" s="1474" t="s">
        <v>11944</v>
      </c>
      <c r="H1407" s="1474" t="s">
        <v>2037</v>
      </c>
      <c r="I1407" s="1474" t="s">
        <v>1150</v>
      </c>
      <c r="J1407" s="1474" t="s">
        <v>2038</v>
      </c>
      <c r="K1407" s="1475">
        <v>166918.93</v>
      </c>
      <c r="L1407" s="1476" t="s">
        <v>9736</v>
      </c>
      <c r="M1407" s="1474" t="s">
        <v>11945</v>
      </c>
      <c r="O1407" s="545" t="s">
        <v>4665</v>
      </c>
      <c r="P1407" s="1361">
        <f t="shared" si="235"/>
        <v>166918.93</v>
      </c>
      <c r="Q1407" s="1362">
        <f t="shared" si="236"/>
        <v>43517</v>
      </c>
      <c r="R1407" s="1363" t="str">
        <f t="shared" si="237"/>
        <v>2019OB000020</v>
      </c>
      <c r="S1407" s="1363" t="str">
        <f t="shared" si="238"/>
        <v>2018NE000513</v>
      </c>
      <c r="T1407" s="1364" t="str">
        <f t="shared" si="239"/>
        <v>REPASSE DE RECURSOS REFERENTE AS DESPESAS COM O FEM/ 2014, MUNICIPIO DE MANARI/PE REF. A 3ª PARCELA.CUJO OBJETO É: CONSTRUÇÃO DO BLOCOII,BLOCO III, IV ESCOLA NOVA MUNICIPAL MARIA ALZIRA..CONFORME CI Nº 59/2018 SEAM/FEM.</v>
      </c>
    </row>
    <row r="1408" spans="1:20" ht="54" customHeight="1" x14ac:dyDescent="0.35">
      <c r="A1408" s="1472" t="s">
        <v>11946</v>
      </c>
      <c r="B1408" s="1473">
        <v>43517</v>
      </c>
      <c r="C1408" s="1474">
        <v>11</v>
      </c>
      <c r="D1408" s="1474" t="s">
        <v>1394</v>
      </c>
      <c r="E1408" s="1474" t="s">
        <v>11947</v>
      </c>
      <c r="F1408" s="1474" t="s">
        <v>3336</v>
      </c>
      <c r="G1408" s="1474" t="s">
        <v>11948</v>
      </c>
      <c r="H1408" s="1474" t="s">
        <v>1928</v>
      </c>
      <c r="I1408" s="1474" t="s">
        <v>1130</v>
      </c>
      <c r="J1408" s="1474" t="s">
        <v>1929</v>
      </c>
      <c r="K1408" s="1475">
        <v>181129.06</v>
      </c>
      <c r="L1408" s="1476" t="s">
        <v>9732</v>
      </c>
      <c r="M1408" s="1474" t="s">
        <v>11949</v>
      </c>
      <c r="O1408" s="545" t="s">
        <v>4665</v>
      </c>
      <c r="P1408" s="1361">
        <f t="shared" si="235"/>
        <v>181129.06</v>
      </c>
      <c r="Q1408" s="1362">
        <f t="shared" si="236"/>
        <v>43517</v>
      </c>
      <c r="R1408" s="1363" t="str">
        <f t="shared" si="237"/>
        <v>2019OB000021</v>
      </c>
      <c r="S1408" s="1363" t="str">
        <f t="shared" si="238"/>
        <v>2018NE000512</v>
      </c>
      <c r="T1408" s="1364" t="str">
        <f t="shared" si="239"/>
        <v>REPASSE DE RECURSOS REFERENTE AS DESPESAS COM O FEM/ 2014, MUNICIPIO DE LAGOA DE ITAENGA/PE REF. A 4ª PARCELA.CUJO OBJETO É: PAVIMENTAÇÃO,MURO DE CONTENÇÃO E ESCADARIA URBANA NOS BAIRROS,LOTEAMENTOS..CONFORME CI Nº 59/2018 SEAM/FEM.</v>
      </c>
    </row>
    <row r="1409" spans="1:20" ht="54" customHeight="1" x14ac:dyDescent="0.35">
      <c r="A1409" s="1472" t="s">
        <v>11950</v>
      </c>
      <c r="B1409" s="1473">
        <v>43517</v>
      </c>
      <c r="C1409" s="1474">
        <v>11</v>
      </c>
      <c r="D1409" s="1474" t="s">
        <v>1394</v>
      </c>
      <c r="E1409" s="1474" t="s">
        <v>11951</v>
      </c>
      <c r="F1409" s="1474" t="s">
        <v>3336</v>
      </c>
      <c r="G1409" s="1474" t="s">
        <v>11952</v>
      </c>
      <c r="H1409" s="1474" t="s">
        <v>2226</v>
      </c>
      <c r="I1409" s="1474" t="s">
        <v>1112</v>
      </c>
      <c r="J1409" s="1474" t="s">
        <v>2227</v>
      </c>
      <c r="K1409" s="1475">
        <v>150875.62</v>
      </c>
      <c r="L1409" s="1476" t="s">
        <v>9732</v>
      </c>
      <c r="M1409" s="1474" t="s">
        <v>11953</v>
      </c>
      <c r="O1409" s="545" t="s">
        <v>4665</v>
      </c>
      <c r="P1409" s="1361">
        <f t="shared" si="235"/>
        <v>150875.62</v>
      </c>
      <c r="Q1409" s="1362">
        <f t="shared" si="236"/>
        <v>43517</v>
      </c>
      <c r="R1409" s="1363" t="str">
        <f t="shared" si="237"/>
        <v>2019OB000022</v>
      </c>
      <c r="S1409" s="1363" t="str">
        <f t="shared" si="238"/>
        <v>2018NE000511</v>
      </c>
      <c r="T1409" s="1364" t="str">
        <f t="shared" si="239"/>
        <v>REPASSE DE RECURSOS REFERENTE AS DESPESAS COM O FEM/ 2014, MUNICIPIO DE JATOBÁ/PE REF. A 4ª PARCELA.CUJO OBJETO É: PAVIMENTAÇÃO ASFALTICA NO MUNICIPIO...CONFORME CI Nº 59/2018 SEAM/FEM.</v>
      </c>
    </row>
    <row r="1410" spans="1:20" ht="54" customHeight="1" x14ac:dyDescent="0.35">
      <c r="A1410" s="1472" t="s">
        <v>11954</v>
      </c>
      <c r="B1410" s="1473">
        <v>43517</v>
      </c>
      <c r="C1410" s="1474">
        <v>11</v>
      </c>
      <c r="D1410" s="1474" t="s">
        <v>1394</v>
      </c>
      <c r="E1410" s="1474" t="s">
        <v>11955</v>
      </c>
      <c r="F1410" s="1474" t="s">
        <v>3336</v>
      </c>
      <c r="G1410" s="1474" t="s">
        <v>11956</v>
      </c>
      <c r="H1410" s="1474" t="s">
        <v>2469</v>
      </c>
      <c r="I1410" s="1474" t="s">
        <v>1063</v>
      </c>
      <c r="J1410" s="1474" t="s">
        <v>2470</v>
      </c>
      <c r="K1410" s="1475">
        <v>41632.1</v>
      </c>
      <c r="L1410" s="1476" t="s">
        <v>9732</v>
      </c>
      <c r="M1410" s="1474" t="s">
        <v>11957</v>
      </c>
      <c r="O1410" s="545" t="s">
        <v>4665</v>
      </c>
      <c r="P1410" s="1361">
        <f t="shared" si="235"/>
        <v>41632.1</v>
      </c>
      <c r="Q1410" s="1362">
        <f t="shared" si="236"/>
        <v>43517</v>
      </c>
      <c r="R1410" s="1363" t="str">
        <f t="shared" si="237"/>
        <v>2019OB000023</v>
      </c>
      <c r="S1410" s="1363" t="str">
        <f t="shared" si="238"/>
        <v>2018NE000510</v>
      </c>
      <c r="T1410" s="1364" t="str">
        <f t="shared" si="239"/>
        <v>REPASSE DE RECURSOS REFERENTE AS DESPESAS COM O FEM/ 2014, MUNICIPIO DE IBIMIRIM/PE REF. A 4ª PARCELA.CUJO OBJETO É: REFORMA EM CASA DE SAUDE MARCOS FERREIRA D'AVILA NO BAIRRO CENTRO..CONFORME CI Nº 59/2018 SEAM/FEM.</v>
      </c>
    </row>
    <row r="1411" spans="1:20" ht="54" customHeight="1" x14ac:dyDescent="0.35">
      <c r="A1411" s="1472" t="s">
        <v>11958</v>
      </c>
      <c r="B1411" s="1473">
        <v>43517</v>
      </c>
      <c r="C1411" s="1474">
        <v>11</v>
      </c>
      <c r="D1411" s="1474" t="s">
        <v>1394</v>
      </c>
      <c r="E1411" s="1474" t="s">
        <v>11959</v>
      </c>
      <c r="F1411" s="1474" t="s">
        <v>3336</v>
      </c>
      <c r="G1411" s="1474" t="s">
        <v>11956</v>
      </c>
      <c r="H1411" s="1474" t="s">
        <v>2469</v>
      </c>
      <c r="I1411" s="1474" t="s">
        <v>1064</v>
      </c>
      <c r="J1411" s="1474" t="s">
        <v>2470</v>
      </c>
      <c r="K1411" s="1475">
        <v>105487.03</v>
      </c>
      <c r="L1411" s="1476" t="s">
        <v>9732</v>
      </c>
      <c r="M1411" s="1474" t="s">
        <v>11960</v>
      </c>
      <c r="O1411" s="545" t="s">
        <v>4665</v>
      </c>
      <c r="P1411" s="1361">
        <f t="shared" si="235"/>
        <v>105487.03</v>
      </c>
      <c r="Q1411" s="1362">
        <f t="shared" si="236"/>
        <v>43517</v>
      </c>
      <c r="R1411" s="1363" t="str">
        <f t="shared" si="237"/>
        <v>2019OB000024</v>
      </c>
      <c r="S1411" s="1363" t="str">
        <f t="shared" si="238"/>
        <v>2018NE000510</v>
      </c>
      <c r="T1411" s="1364" t="str">
        <f t="shared" si="239"/>
        <v>REPASSE DE RECURSOS REFERENTE AS DESPESAS COM O FEM/ 2014, MUNICIPIO DE IBIMIRIM/PE REF. A 4ª PARCELA.CUJO OBJETO É: CONSTRUÇÃO DO ESTADIO DE FUTEBOL NO BAIRRO LAGES..CONFORME CI Nº 59/2018 SEAM/FEM.</v>
      </c>
    </row>
    <row r="1412" spans="1:20" ht="54" customHeight="1" x14ac:dyDescent="0.35">
      <c r="A1412" s="1472" t="s">
        <v>11961</v>
      </c>
      <c r="B1412" s="1473">
        <v>43517</v>
      </c>
      <c r="C1412" s="1474">
        <v>12</v>
      </c>
      <c r="D1412" s="1474" t="s">
        <v>1394</v>
      </c>
      <c r="E1412" s="1474" t="s">
        <v>11962</v>
      </c>
      <c r="F1412" s="1474" t="s">
        <v>3336</v>
      </c>
      <c r="G1412" s="1474" t="s">
        <v>11963</v>
      </c>
      <c r="H1412" s="1474" t="s">
        <v>1897</v>
      </c>
      <c r="I1412" s="1474" t="s">
        <v>1013</v>
      </c>
      <c r="J1412" s="1474" t="s">
        <v>1898</v>
      </c>
      <c r="K1412" s="1475">
        <v>129545.73</v>
      </c>
      <c r="L1412" s="1476" t="s">
        <v>9736</v>
      </c>
      <c r="M1412" s="1474" t="s">
        <v>11964</v>
      </c>
      <c r="O1412" s="545" t="s">
        <v>4665</v>
      </c>
      <c r="P1412" s="1361">
        <f t="shared" si="235"/>
        <v>129545.73</v>
      </c>
      <c r="Q1412" s="1362">
        <f t="shared" si="236"/>
        <v>43517</v>
      </c>
      <c r="R1412" s="1363" t="str">
        <f t="shared" si="237"/>
        <v>2019OB000025</v>
      </c>
      <c r="S1412" s="1363" t="str">
        <f t="shared" si="238"/>
        <v>2018NE000509</v>
      </c>
      <c r="T1412" s="1364" t="str">
        <f t="shared" si="239"/>
        <v>REPASSE DE RECURSOS REFERENTE AS DESPESAS COM O FEM/ 2014, MUNICIPIO DE ESCADA/PE REF. A 3ª PARCELA.CUJO OBJETO É: PAVIMENTAÇÃO,URBANIZAÇÃO E DRENAGEM DE 10(DEZ)RUAS...CONFORME CI Nº 59/2018 SEAM/FEM.</v>
      </c>
    </row>
    <row r="1413" spans="1:20" ht="54" customHeight="1" x14ac:dyDescent="0.35">
      <c r="A1413" s="1472" t="s">
        <v>11965</v>
      </c>
      <c r="B1413" s="1473">
        <v>43517</v>
      </c>
      <c r="C1413" s="1474">
        <v>11</v>
      </c>
      <c r="D1413" s="1474" t="s">
        <v>1394</v>
      </c>
      <c r="E1413" s="1474" t="s">
        <v>11966</v>
      </c>
      <c r="F1413" s="1474" t="s">
        <v>3336</v>
      </c>
      <c r="G1413" s="1474" t="s">
        <v>11967</v>
      </c>
      <c r="H1413" s="1474" t="s">
        <v>1693</v>
      </c>
      <c r="I1413" s="1474" t="s">
        <v>999</v>
      </c>
      <c r="J1413" s="1474" t="s">
        <v>1694</v>
      </c>
      <c r="K1413" s="1475">
        <v>76984.69</v>
      </c>
      <c r="L1413" s="1476" t="s">
        <v>9732</v>
      </c>
      <c r="M1413" s="1474" t="s">
        <v>11968</v>
      </c>
      <c r="O1413" s="545" t="s">
        <v>4665</v>
      </c>
      <c r="P1413" s="1361">
        <f t="shared" si="235"/>
        <v>76984.69</v>
      </c>
      <c r="Q1413" s="1362">
        <f t="shared" si="236"/>
        <v>43517</v>
      </c>
      <c r="R1413" s="1363" t="str">
        <f t="shared" si="237"/>
        <v>2019OB000026</v>
      </c>
      <c r="S1413" s="1363" t="str">
        <f t="shared" si="238"/>
        <v>2018NE000508</v>
      </c>
      <c r="T1413" s="1364" t="str">
        <f t="shared" si="239"/>
        <v>REPASSE DE RECURSOS REFERENTE AS DESPESAS COM O FEM/ 2014, MUNICIPIO DE CORTES/PE REF. A 4ª PARCELA.CUJO OBJETO É: CONSTRUÇÃO DE PAVIMENTO EM PARALELEPIPEDOS GRANITICOS..CONFORME CI Nº 59/2018 SEAM/FEM.</v>
      </c>
    </row>
    <row r="1414" spans="1:20" ht="54" customHeight="1" x14ac:dyDescent="0.35">
      <c r="A1414" s="1472" t="s">
        <v>11969</v>
      </c>
      <c r="B1414" s="1473">
        <v>43517</v>
      </c>
      <c r="C1414" s="1474">
        <v>11</v>
      </c>
      <c r="D1414" s="1474" t="s">
        <v>1394</v>
      </c>
      <c r="E1414" s="1474" t="s">
        <v>11970</v>
      </c>
      <c r="F1414" s="1474" t="s">
        <v>3336</v>
      </c>
      <c r="G1414" s="1474" t="s">
        <v>11971</v>
      </c>
      <c r="H1414" s="1474" t="s">
        <v>1681</v>
      </c>
      <c r="I1414" s="1474" t="s">
        <v>997</v>
      </c>
      <c r="J1414" s="1474" t="s">
        <v>1682</v>
      </c>
      <c r="K1414" s="1475">
        <v>170818.55</v>
      </c>
      <c r="L1414" s="1476" t="s">
        <v>9736</v>
      </c>
      <c r="M1414" s="1474" t="s">
        <v>11972</v>
      </c>
      <c r="O1414" s="545" t="s">
        <v>4665</v>
      </c>
      <c r="P1414" s="1361">
        <f t="shared" si="235"/>
        <v>170818.55</v>
      </c>
      <c r="Q1414" s="1362">
        <f t="shared" si="236"/>
        <v>43517</v>
      </c>
      <c r="R1414" s="1363" t="str">
        <f t="shared" si="237"/>
        <v>2019OB000027</v>
      </c>
      <c r="S1414" s="1363" t="str">
        <f t="shared" si="238"/>
        <v>2018NE000507</v>
      </c>
      <c r="T1414" s="1364" t="str">
        <f t="shared" si="239"/>
        <v>REPASSE DE RECURSOS REFERENTE AS DESPESAS COM O FEM/ 2014, MUNICIPIO DE CORRENTES/PE REF. A 3ª PARCELA.CUJO OBJETO É: CONSTRUÇÃO DE PAVIMENTO EM PARALELEPIPEDOS GRANITICOS..CONFORME CI Nº 59/2018 SEAM/FEM.</v>
      </c>
    </row>
    <row r="1415" spans="1:20" ht="54" customHeight="1" x14ac:dyDescent="0.35">
      <c r="A1415" s="1472" t="s">
        <v>11973</v>
      </c>
      <c r="B1415" s="1473">
        <v>43517</v>
      </c>
      <c r="C1415" s="1474">
        <v>11</v>
      </c>
      <c r="D1415" s="1474" t="s">
        <v>1394</v>
      </c>
      <c r="E1415" s="1474" t="s">
        <v>11974</v>
      </c>
      <c r="F1415" s="1474" t="s">
        <v>3336</v>
      </c>
      <c r="G1415" s="1474" t="s">
        <v>11975</v>
      </c>
      <c r="H1415" s="1474" t="s">
        <v>3113</v>
      </c>
      <c r="I1415" s="1474" t="s">
        <v>987</v>
      </c>
      <c r="J1415" s="1474" t="s">
        <v>3114</v>
      </c>
      <c r="K1415" s="1475">
        <v>139938.41</v>
      </c>
      <c r="L1415" s="1476" t="s">
        <v>9732</v>
      </c>
      <c r="M1415" s="1474" t="s">
        <v>11976</v>
      </c>
      <c r="O1415" s="545" t="s">
        <v>4665</v>
      </c>
      <c r="P1415" s="1361">
        <f t="shared" si="235"/>
        <v>139938.41</v>
      </c>
      <c r="Q1415" s="1362">
        <f t="shared" si="236"/>
        <v>43517</v>
      </c>
      <c r="R1415" s="1363" t="str">
        <f t="shared" si="237"/>
        <v>2019OB000028</v>
      </c>
      <c r="S1415" s="1363" t="str">
        <f t="shared" si="238"/>
        <v>2018NE000506</v>
      </c>
      <c r="T1415" s="1364" t="str">
        <f t="shared" si="239"/>
        <v>REPASSE DE RECURSOS REFERENTE AS DESPESAS COM O FEM/ 2014, MUNICIPIO DE CATENDE/PE REF. A 4ª PARCELA.CUJO OBJETO É: CONSTRUÇÃO DE PAVIMENTO EM PARALELEPIPEDOS GRANITICOS..CONFORME CI Nº 59/2018 SEAM/FEM.</v>
      </c>
    </row>
    <row r="1416" spans="1:20" ht="54" customHeight="1" x14ac:dyDescent="0.35">
      <c r="A1416" s="1472" t="s">
        <v>11977</v>
      </c>
      <c r="B1416" s="1473">
        <v>43517</v>
      </c>
      <c r="C1416" s="1474">
        <v>11</v>
      </c>
      <c r="D1416" s="1474" t="s">
        <v>1394</v>
      </c>
      <c r="E1416" s="1474" t="s">
        <v>11978</v>
      </c>
      <c r="F1416" s="1474" t="s">
        <v>3336</v>
      </c>
      <c r="G1416" s="1474" t="s">
        <v>11975</v>
      </c>
      <c r="H1416" s="1474" t="s">
        <v>3113</v>
      </c>
      <c r="I1416" s="1474" t="s">
        <v>987</v>
      </c>
      <c r="J1416" s="1474" t="s">
        <v>3114</v>
      </c>
      <c r="K1416" s="1475">
        <v>124465.84</v>
      </c>
      <c r="L1416" s="1476" t="s">
        <v>9736</v>
      </c>
      <c r="M1416" s="1474" t="s">
        <v>11979</v>
      </c>
      <c r="O1416" s="545" t="s">
        <v>4665</v>
      </c>
      <c r="P1416" s="1361">
        <f t="shared" si="235"/>
        <v>124465.84</v>
      </c>
      <c r="Q1416" s="1362">
        <f t="shared" si="236"/>
        <v>43517</v>
      </c>
      <c r="R1416" s="1363" t="str">
        <f t="shared" si="237"/>
        <v>2019OB000029</v>
      </c>
      <c r="S1416" s="1363" t="str">
        <f t="shared" si="238"/>
        <v>2018NE000506</v>
      </c>
      <c r="T1416" s="1364" t="str">
        <f t="shared" si="239"/>
        <v>REPASSE DE RECURSOS REFERENTE AS DESPESAS COM O FEM/ 2014, MUNICIPIO DE CATENDE/PE REF. A 3ª PARCELA.CUJO OBJETO É: CONSTRUÇÃO DE PAVIMENTO EM PARALELEPIPEDOS GRANITICOS..CONFORME CI Nº 59/2018 SEAM/FEM.</v>
      </c>
    </row>
    <row r="1417" spans="1:20" ht="54" customHeight="1" x14ac:dyDescent="0.35">
      <c r="A1417" s="1472" t="s">
        <v>11980</v>
      </c>
      <c r="B1417" s="1473">
        <v>43517</v>
      </c>
      <c r="C1417" s="1474">
        <v>11</v>
      </c>
      <c r="D1417" s="1474" t="s">
        <v>1394</v>
      </c>
      <c r="E1417" s="1474" t="s">
        <v>11981</v>
      </c>
      <c r="F1417" s="1474" t="s">
        <v>3336</v>
      </c>
      <c r="G1417" s="1474" t="s">
        <v>11982</v>
      </c>
      <c r="H1417" s="1474" t="s">
        <v>3107</v>
      </c>
      <c r="I1417" s="1474" t="s">
        <v>897</v>
      </c>
      <c r="J1417" s="1474" t="s">
        <v>3108</v>
      </c>
      <c r="K1417" s="1475">
        <v>181131.85</v>
      </c>
      <c r="L1417" s="1476" t="s">
        <v>9732</v>
      </c>
      <c r="M1417" s="1474" t="s">
        <v>11983</v>
      </c>
      <c r="O1417" s="545" t="s">
        <v>4665</v>
      </c>
      <c r="P1417" s="1361">
        <f t="shared" si="235"/>
        <v>181131.85</v>
      </c>
      <c r="Q1417" s="1362">
        <f t="shared" si="236"/>
        <v>43517</v>
      </c>
      <c r="R1417" s="1363" t="str">
        <f t="shared" si="237"/>
        <v>2019OB000030</v>
      </c>
      <c r="S1417" s="1363" t="str">
        <f t="shared" si="238"/>
        <v>2018NE000504</v>
      </c>
      <c r="T1417" s="1364" t="str">
        <f t="shared" si="239"/>
        <v>REPASSE DE RECURSOS REFERENTE AS DESPESAS COM O FEM/ 2015, MUNICIPIO DE BELEM DE SÃO FRANCISCO/PE REF. A 2ª PARCELA.CUJO OBJETO É: PAVIMENTAÇÃO EM PEDRAS GRANITICAS.EM DIVERSAS RUAS NO POVOADO DE CACHAUI DE BAIXO.CONFORME CI Nº 59/2018 SEAM/FEM.</v>
      </c>
    </row>
    <row r="1418" spans="1:20" ht="54" customHeight="1" x14ac:dyDescent="0.35">
      <c r="A1418" s="1472" t="s">
        <v>11984</v>
      </c>
      <c r="B1418" s="1473">
        <v>43517</v>
      </c>
      <c r="C1418" s="1474">
        <v>12</v>
      </c>
      <c r="D1418" s="1474" t="s">
        <v>1394</v>
      </c>
      <c r="E1418" s="1474" t="s">
        <v>11985</v>
      </c>
      <c r="F1418" s="1474" t="s">
        <v>3336</v>
      </c>
      <c r="G1418" s="1474" t="s">
        <v>11986</v>
      </c>
      <c r="H1418" s="1474" t="s">
        <v>1620</v>
      </c>
      <c r="I1418" s="1474" t="s">
        <v>986</v>
      </c>
      <c r="J1418" s="1474" t="s">
        <v>1621</v>
      </c>
      <c r="K1418" s="1475">
        <v>135573.20000000001</v>
      </c>
      <c r="L1418" s="1476" t="s">
        <v>9732</v>
      </c>
      <c r="M1418" s="1474" t="s">
        <v>11987</v>
      </c>
      <c r="O1418" s="545" t="s">
        <v>4665</v>
      </c>
      <c r="P1418" s="1361">
        <f t="shared" si="235"/>
        <v>135573.20000000001</v>
      </c>
      <c r="Q1418" s="1362">
        <f t="shared" si="236"/>
        <v>43517</v>
      </c>
      <c r="R1418" s="1363" t="str">
        <f t="shared" si="237"/>
        <v>2019OB000031</v>
      </c>
      <c r="S1418" s="1363" t="str">
        <f t="shared" si="238"/>
        <v>2018NE000505</v>
      </c>
      <c r="T1418" s="1364" t="str">
        <f t="shared" si="239"/>
        <v>REPASSE DE RECURSOS REFERENTE AS DESPESAS COM O FEM/ 2014, MUNICIPIO DE CASINHAS/PE REF. A 4ª PARCELA.CUJO OBJETO É: PAVIMENTAÇÃO EM PARALELEPIPEDOS E SINALIZAÇÃO EM DIVERSAS RUAS..CONFORME CI Nº 59/2018 SEAM/FEM.</v>
      </c>
    </row>
    <row r="1419" spans="1:20" ht="54" customHeight="1" x14ac:dyDescent="0.35">
      <c r="A1419" s="1472" t="s">
        <v>11988</v>
      </c>
      <c r="B1419" s="1473">
        <v>43517</v>
      </c>
      <c r="C1419" s="1474">
        <v>11</v>
      </c>
      <c r="D1419" s="1474" t="s">
        <v>1394</v>
      </c>
      <c r="E1419" s="1474" t="s">
        <v>11989</v>
      </c>
      <c r="F1419" s="1474" t="s">
        <v>3336</v>
      </c>
      <c r="G1419" s="1474" t="s">
        <v>11590</v>
      </c>
      <c r="H1419" s="1474" t="s">
        <v>3044</v>
      </c>
      <c r="I1419" s="1474" t="s">
        <v>1350</v>
      </c>
      <c r="J1419" s="1474" t="s">
        <v>3045</v>
      </c>
      <c r="K1419" s="1475">
        <v>102529.7</v>
      </c>
      <c r="L1419" s="1476" t="s">
        <v>10211</v>
      </c>
      <c r="M1419" s="1474" t="s">
        <v>11990</v>
      </c>
      <c r="O1419" s="545" t="s">
        <v>4665</v>
      </c>
      <c r="P1419" s="1361">
        <f t="shared" si="235"/>
        <v>102529.7</v>
      </c>
      <c r="Q1419" s="1362">
        <f t="shared" si="236"/>
        <v>43517</v>
      </c>
      <c r="R1419" s="1363" t="str">
        <f t="shared" si="237"/>
        <v>2019OB000032</v>
      </c>
      <c r="S1419" s="1363" t="str">
        <f t="shared" si="238"/>
        <v>2018NE000480</v>
      </c>
      <c r="T1419" s="1364" t="str">
        <f t="shared" si="239"/>
        <v>REPASSE DE RECURSOS FEM II-2014 AO MUNICIPIO DE TUPANATINGA/PE. REF.A 2ª PARCELA.CUJO PROJETO É: PROJETO BASICO DE PAVIMENTAÇÃO GRANITICA..CONFORME CI.Nº 52/2018 DE 02/08/2018</v>
      </c>
    </row>
    <row r="1420" spans="1:20" ht="54" customHeight="1" x14ac:dyDescent="0.35">
      <c r="A1420" s="1472" t="s">
        <v>11991</v>
      </c>
      <c r="B1420" s="1473">
        <v>43517</v>
      </c>
      <c r="C1420" s="1474">
        <v>12</v>
      </c>
      <c r="D1420" s="1474" t="s">
        <v>1394</v>
      </c>
      <c r="E1420" s="1474" t="s">
        <v>11992</v>
      </c>
      <c r="F1420" s="1474" t="s">
        <v>3336</v>
      </c>
      <c r="G1420" s="1474" t="s">
        <v>11993</v>
      </c>
      <c r="H1420" s="1474" t="s">
        <v>2812</v>
      </c>
      <c r="I1420" s="1474" t="s">
        <v>1322</v>
      </c>
      <c r="J1420" s="1474" t="s">
        <v>2813</v>
      </c>
      <c r="K1420" s="1475">
        <v>92748.27</v>
      </c>
      <c r="L1420" s="1476" t="s">
        <v>9732</v>
      </c>
      <c r="M1420" s="1474" t="s">
        <v>11994</v>
      </c>
      <c r="O1420" s="545" t="s">
        <v>4665</v>
      </c>
      <c r="P1420" s="1361">
        <f t="shared" si="235"/>
        <v>92748.27</v>
      </c>
      <c r="Q1420" s="1362">
        <f t="shared" si="236"/>
        <v>43517</v>
      </c>
      <c r="R1420" s="1363" t="str">
        <f t="shared" si="237"/>
        <v>2019OB000033</v>
      </c>
      <c r="S1420" s="1363" t="str">
        <f t="shared" si="238"/>
        <v>2018NE000478</v>
      </c>
      <c r="T1420" s="1364" t="str">
        <f t="shared" si="239"/>
        <v>REPASSE DE RECURSOS FEM II/2014 AO MUNICIPIO DE SURUBIM/PE,REF.A 4ª PARCELA.CUJO PROJETO É: REFORMA DO AÇOUGUE PÚBLICO MUNICIPAL.CI.Nº 45/2018 SEAM</v>
      </c>
    </row>
    <row r="1421" spans="1:20" ht="54" customHeight="1" x14ac:dyDescent="0.35">
      <c r="A1421" s="1492" t="s">
        <v>12293</v>
      </c>
      <c r="B1421" s="1493">
        <v>43644</v>
      </c>
      <c r="C1421" s="1494">
        <v>11</v>
      </c>
      <c r="D1421" s="1494" t="s">
        <v>1394</v>
      </c>
      <c r="E1421" s="1494" t="s">
        <v>12305</v>
      </c>
      <c r="F1421" s="1494" t="s">
        <v>9887</v>
      </c>
      <c r="G1421" s="1494" t="s">
        <v>12294</v>
      </c>
      <c r="H1421" s="1494" t="s">
        <v>1784</v>
      </c>
      <c r="I1421" s="1494" t="s">
        <v>862</v>
      </c>
      <c r="J1421" s="1494" t="s">
        <v>1785</v>
      </c>
      <c r="K1421" s="1495">
        <v>2077.94</v>
      </c>
      <c r="L1421" s="1496" t="s">
        <v>9732</v>
      </c>
      <c r="M1421" s="1494" t="s">
        <v>12295</v>
      </c>
      <c r="O1421" s="545" t="s">
        <v>4665</v>
      </c>
      <c r="P1421" s="1477">
        <f t="shared" ref="P1421:P1430" si="240">K1421</f>
        <v>2077.94</v>
      </c>
      <c r="Q1421" s="1478">
        <f t="shared" ref="Q1421:Q1430" si="241">B1421</f>
        <v>43644</v>
      </c>
      <c r="R1421" s="1479" t="str">
        <f t="shared" ref="R1421:R1430" si="242">A1421</f>
        <v>2019OB000129</v>
      </c>
      <c r="S1421" s="1479" t="str">
        <f t="shared" ref="S1421:S1430" si="243">G1421</f>
        <v>2019NE000043</v>
      </c>
      <c r="T1421" s="1480" t="str">
        <f t="shared" ref="T1421:T1430" si="244">M1421</f>
        <v>VALOR PAGO AO REPASSE DE RECURSO REFERENTE A 4º PARCELA DO FEM II - 2014, CONFORME LEI 15.335 DE 25/06/2014 P/ VIABILIZAR A MANUTENÇÃO E PINTURA DE MÓDULOS PÚBLICOS NO MUNICIPIO DE ALIANÇA/PE, CI 035/2019 - SEMA/FEM.</v>
      </c>
    </row>
    <row r="1422" spans="1:20" ht="54" customHeight="1" x14ac:dyDescent="0.35">
      <c r="A1422" s="1492" t="s">
        <v>12285</v>
      </c>
      <c r="B1422" s="1493">
        <v>43644</v>
      </c>
      <c r="C1422" s="1494">
        <v>11</v>
      </c>
      <c r="D1422" s="1494" t="s">
        <v>1394</v>
      </c>
      <c r="E1422" s="1494" t="s">
        <v>12306</v>
      </c>
      <c r="F1422" s="1494" t="s">
        <v>9887</v>
      </c>
      <c r="G1422" s="1494" t="s">
        <v>12284</v>
      </c>
      <c r="H1422" s="1494" t="s">
        <v>3035</v>
      </c>
      <c r="I1422" s="1494" t="s">
        <v>12307</v>
      </c>
      <c r="J1422" s="1494" t="s">
        <v>3036</v>
      </c>
      <c r="K1422" s="1495">
        <v>51473.120000000003</v>
      </c>
      <c r="L1422" s="1496" t="s">
        <v>12308</v>
      </c>
      <c r="M1422" s="1494" t="s">
        <v>12283</v>
      </c>
      <c r="O1422" s="545" t="s">
        <v>4665</v>
      </c>
      <c r="P1422" s="1477">
        <f t="shared" si="240"/>
        <v>51473.120000000003</v>
      </c>
      <c r="Q1422" s="1478">
        <f t="shared" si="241"/>
        <v>43644</v>
      </c>
      <c r="R1422" s="1479" t="str">
        <f t="shared" si="242"/>
        <v>2019OB000130</v>
      </c>
      <c r="S1422" s="1479" t="str">
        <f t="shared" si="243"/>
        <v>2019NE000060</v>
      </c>
      <c r="T1422" s="1480" t="str">
        <f t="shared" si="244"/>
        <v>VALOR PAGO AO REPASSE DE RECURSO FEM II/2014 MUNICIPIO DE BREJAO/PE 1ª PARCELA LEI 15270/2014 CUJO OBJETO É PAVIMENTACAO EM PARALELEPIPEDOS DE DIVERSAS RUAS. CONFORME CI 047/19</v>
      </c>
    </row>
    <row r="1423" spans="1:20" ht="54" customHeight="1" x14ac:dyDescent="0.35">
      <c r="A1423" s="1492" t="s">
        <v>12288</v>
      </c>
      <c r="B1423" s="1493">
        <v>43644</v>
      </c>
      <c r="C1423" s="1494">
        <v>11</v>
      </c>
      <c r="D1423" s="1494" t="s">
        <v>1394</v>
      </c>
      <c r="E1423" s="1494" t="s">
        <v>12309</v>
      </c>
      <c r="F1423" s="1494" t="s">
        <v>9887</v>
      </c>
      <c r="G1423" s="1494" t="s">
        <v>12287</v>
      </c>
      <c r="H1423" s="1494" t="s">
        <v>1426</v>
      </c>
      <c r="I1423" s="1494" t="s">
        <v>949</v>
      </c>
      <c r="J1423" s="1494" t="s">
        <v>1427</v>
      </c>
      <c r="K1423" s="1495">
        <v>8202.82</v>
      </c>
      <c r="L1423" s="1496" t="s">
        <v>9732</v>
      </c>
      <c r="M1423" s="1494" t="s">
        <v>12286</v>
      </c>
      <c r="O1423" s="545" t="s">
        <v>4665</v>
      </c>
      <c r="P1423" s="1477">
        <f t="shared" si="240"/>
        <v>8202.82</v>
      </c>
      <c r="Q1423" s="1478">
        <f t="shared" si="241"/>
        <v>43644</v>
      </c>
      <c r="R1423" s="1479" t="str">
        <f t="shared" si="242"/>
        <v>2019OB000131</v>
      </c>
      <c r="S1423" s="1479" t="str">
        <f t="shared" si="243"/>
        <v>2019NE000032</v>
      </c>
      <c r="T1423" s="1480" t="str">
        <f t="shared" si="244"/>
        <v>VALOR PAGO AO REPASSE DE RECURSO FEM-II 2014,AO MUNICIPIO DE CALÇADO/PE CONSTRUCAO DE PAVIMENTACAO ASFALTICA NA SEDE DO MUNICIPIO, REF A 4ª PARCELA CONFORME LEI Nº 15.335 DE 25/06/2014,CI 0352019 SEAM/FEM</v>
      </c>
    </row>
    <row r="1424" spans="1:20" ht="54" customHeight="1" x14ac:dyDescent="0.35">
      <c r="A1424" s="1492" t="s">
        <v>12291</v>
      </c>
      <c r="B1424" s="1493">
        <v>43644</v>
      </c>
      <c r="C1424" s="1494">
        <v>11</v>
      </c>
      <c r="D1424" s="1494" t="s">
        <v>1394</v>
      </c>
      <c r="E1424" s="1494" t="s">
        <v>12310</v>
      </c>
      <c r="F1424" s="1494" t="s">
        <v>9887</v>
      </c>
      <c r="G1424" s="1494" t="s">
        <v>12290</v>
      </c>
      <c r="H1424" s="1494" t="s">
        <v>1426</v>
      </c>
      <c r="I1424" s="1494" t="s">
        <v>950</v>
      </c>
      <c r="J1424" s="1494" t="s">
        <v>1427</v>
      </c>
      <c r="K1424" s="1495">
        <v>19684.099999999999</v>
      </c>
      <c r="L1424" s="1496" t="s">
        <v>9732</v>
      </c>
      <c r="M1424" s="1494" t="s">
        <v>12289</v>
      </c>
      <c r="O1424" s="545" t="s">
        <v>4665</v>
      </c>
      <c r="P1424" s="1477">
        <f t="shared" si="240"/>
        <v>19684.099999999999</v>
      </c>
      <c r="Q1424" s="1478">
        <f t="shared" si="241"/>
        <v>43644</v>
      </c>
      <c r="R1424" s="1479" t="str">
        <f t="shared" si="242"/>
        <v>2019OB000132</v>
      </c>
      <c r="S1424" s="1479" t="str">
        <f t="shared" si="243"/>
        <v>2019NE000031</v>
      </c>
      <c r="T1424" s="1480" t="str">
        <f t="shared" si="244"/>
        <v>VALOR PAGO AO REPASSE DE RECURSO FEM II 2014, MUNICIPIO DE CALCADOS/PE PAVIMENTACAO EM PARALELEPIPEDOS GRANITICOS NO POVOADO DE STA RITA REFERENTE A 4ª PARCELA CONRFORME LEI Nº 15.335 DE 25/06/2014, CI 035/19 SEAM/FEM</v>
      </c>
    </row>
    <row r="1425" spans="1:20" ht="54" customHeight="1" x14ac:dyDescent="0.35">
      <c r="A1425" s="1492" t="s">
        <v>12296</v>
      </c>
      <c r="B1425" s="1493">
        <v>43644</v>
      </c>
      <c r="C1425" s="1494">
        <v>11</v>
      </c>
      <c r="D1425" s="1494" t="s">
        <v>1394</v>
      </c>
      <c r="E1425" s="1494" t="s">
        <v>12311</v>
      </c>
      <c r="F1425" s="1494" t="s">
        <v>9887</v>
      </c>
      <c r="G1425" s="1494" t="s">
        <v>12297</v>
      </c>
      <c r="H1425" s="1494" t="s">
        <v>1998</v>
      </c>
      <c r="I1425" s="1494" t="s">
        <v>1030</v>
      </c>
      <c r="J1425" s="1494" t="s">
        <v>1999</v>
      </c>
      <c r="K1425" s="1495">
        <v>58358.45</v>
      </c>
      <c r="L1425" s="1496" t="s">
        <v>9732</v>
      </c>
      <c r="M1425" s="1494" t="s">
        <v>12298</v>
      </c>
      <c r="O1425" s="545" t="s">
        <v>4665</v>
      </c>
      <c r="P1425" s="1477">
        <f t="shared" si="240"/>
        <v>58358.45</v>
      </c>
      <c r="Q1425" s="1478">
        <f t="shared" si="241"/>
        <v>43644</v>
      </c>
      <c r="R1425" s="1479" t="str">
        <f t="shared" si="242"/>
        <v>2019OB000133</v>
      </c>
      <c r="S1425" s="1479" t="str">
        <f t="shared" si="243"/>
        <v>2019NE000017</v>
      </c>
      <c r="T1425" s="1480" t="str">
        <f t="shared" si="244"/>
        <v>VALOR PAGO AO REPASSE DE RECURSO FEM II/2014, REF A 4ª PARCELA CONF. LEI Nº 15.335 DE 25/06/2014,REVIT DAS PRACAS E CANTEIROS DAS AV DEP ANTONIO CAVALCANTI NOVAES, AUDOMAR ANTONIO BOIADEIRO E PRACA CEL FAUSTO FERRAZ DA TRAV MANOEL CORNELIO NA SEDE DO MUNICIPIO.</v>
      </c>
    </row>
    <row r="1426" spans="1:20" ht="54" customHeight="1" x14ac:dyDescent="0.35">
      <c r="A1426" s="1492" t="s">
        <v>12299</v>
      </c>
      <c r="B1426" s="1493">
        <v>43644</v>
      </c>
      <c r="C1426" s="1494">
        <v>11</v>
      </c>
      <c r="D1426" s="1494" t="s">
        <v>1394</v>
      </c>
      <c r="E1426" s="1494" t="s">
        <v>12312</v>
      </c>
      <c r="F1426" s="1494" t="s">
        <v>9887</v>
      </c>
      <c r="G1426" s="1494" t="s">
        <v>12300</v>
      </c>
      <c r="H1426" s="1494" t="s">
        <v>2007</v>
      </c>
      <c r="I1426" s="1494" t="s">
        <v>1145</v>
      </c>
      <c r="J1426" s="1494" t="s">
        <v>2008</v>
      </c>
      <c r="K1426" s="1495">
        <v>89193.16</v>
      </c>
      <c r="L1426" s="1496" t="s">
        <v>9732</v>
      </c>
      <c r="M1426" s="1494" t="s">
        <v>12301</v>
      </c>
      <c r="O1426" s="545" t="s">
        <v>4665</v>
      </c>
      <c r="P1426" s="1477">
        <f t="shared" si="240"/>
        <v>89193.16</v>
      </c>
      <c r="Q1426" s="1478">
        <f t="shared" si="241"/>
        <v>43644</v>
      </c>
      <c r="R1426" s="1479" t="str">
        <f t="shared" si="242"/>
        <v>2019OB000134</v>
      </c>
      <c r="S1426" s="1479" t="str">
        <f t="shared" si="243"/>
        <v>2019NE000027</v>
      </c>
      <c r="T1426" s="1480" t="str">
        <f t="shared" si="244"/>
        <v>VALOR PAGO AO REPASSE DE RECURSO REFERENTE A 4ª PARCELA DO FEM II-2014 P/VIABILIZAR A CONSTRUÇÃO DAS PRAÇAS DA ALVORADA, TERRA PROMETIDA, PAQUEVIRA, PIRAUÁ EREM E LAGOA GRANDE, REFORMA DAS PRAÇAS DO FORUM E POSTO EM MACAPARANA, CONFORME LEI 15.335 DE 25/06/2014.</v>
      </c>
    </row>
    <row r="1427" spans="1:20" ht="54" customHeight="1" x14ac:dyDescent="0.35">
      <c r="A1427" s="1492" t="s">
        <v>12313</v>
      </c>
      <c r="B1427" s="1493">
        <v>43644</v>
      </c>
      <c r="C1427" s="1494">
        <v>11</v>
      </c>
      <c r="D1427" s="1494" t="s">
        <v>1394</v>
      </c>
      <c r="E1427" s="1494" t="s">
        <v>12314</v>
      </c>
      <c r="F1427" s="1494" t="s">
        <v>9887</v>
      </c>
      <c r="G1427" s="1494" t="s">
        <v>12315</v>
      </c>
      <c r="H1427" s="1494" t="s">
        <v>2943</v>
      </c>
      <c r="I1427" s="1494" t="s">
        <v>1289</v>
      </c>
      <c r="J1427" s="1494" t="s">
        <v>2944</v>
      </c>
      <c r="K1427" s="1495">
        <v>9187.76</v>
      </c>
      <c r="L1427" s="1496" t="s">
        <v>9732</v>
      </c>
      <c r="M1427" s="1494" t="s">
        <v>12316</v>
      </c>
      <c r="O1427" s="545" t="s">
        <v>4665</v>
      </c>
      <c r="P1427" s="1477">
        <f t="shared" si="240"/>
        <v>9187.76</v>
      </c>
      <c r="Q1427" s="1478">
        <f t="shared" si="241"/>
        <v>43644</v>
      </c>
      <c r="R1427" s="1479" t="str">
        <f t="shared" si="242"/>
        <v>2019OB000135</v>
      </c>
      <c r="S1427" s="1479" t="str">
        <f t="shared" si="243"/>
        <v>2019NE000003</v>
      </c>
      <c r="T1427" s="1480" t="str">
        <f t="shared" si="244"/>
        <v>REPASSE P/VIABILIZAR PGTO DA 04ª PARCELA DO FEM II - 2014,CUJO PROJETO É: REQUALIFICAÇÃO E HUMANIZAÇÃO DO HOSPITAL MUNICIPAL ADOLPHO P.CARNEIROCONFORME LEI Nº 15270/2014 CONFORME POA 006/2019 - AGMJ E CI 019/2019 - SEAM.</v>
      </c>
    </row>
    <row r="1428" spans="1:20" ht="54" customHeight="1" x14ac:dyDescent="0.35">
      <c r="A1428" s="1492" t="s">
        <v>12317</v>
      </c>
      <c r="B1428" s="1493">
        <v>43644</v>
      </c>
      <c r="C1428" s="1494">
        <v>12</v>
      </c>
      <c r="D1428" s="1494" t="s">
        <v>1394</v>
      </c>
      <c r="E1428" s="1494" t="s">
        <v>12318</v>
      </c>
      <c r="F1428" s="1494" t="s">
        <v>9887</v>
      </c>
      <c r="G1428" s="1494" t="s">
        <v>12319</v>
      </c>
      <c r="H1428" s="1494" t="s">
        <v>2521</v>
      </c>
      <c r="I1428" s="1494" t="s">
        <v>12320</v>
      </c>
      <c r="J1428" s="1494" t="s">
        <v>2522</v>
      </c>
      <c r="K1428" s="1495">
        <v>39092.29</v>
      </c>
      <c r="L1428" s="1496" t="s">
        <v>12308</v>
      </c>
      <c r="M1428" s="1494" t="s">
        <v>12321</v>
      </c>
      <c r="O1428" s="545" t="s">
        <v>4665</v>
      </c>
      <c r="P1428" s="1477">
        <f t="shared" si="240"/>
        <v>39092.29</v>
      </c>
      <c r="Q1428" s="1478">
        <f t="shared" si="241"/>
        <v>43644</v>
      </c>
      <c r="R1428" s="1479" t="str">
        <f t="shared" si="242"/>
        <v>2019OB000136</v>
      </c>
      <c r="S1428" s="1479" t="str">
        <f t="shared" si="243"/>
        <v>2019NE000079</v>
      </c>
      <c r="T1428" s="1480" t="str">
        <f t="shared" si="244"/>
        <v>VALOR PAGO AO REPASSE DE RECURSO, FEM II/2014 MUNICIPIO DE TACAIMBO/PE REF A 1ª PARCELA LEI 41564/15 CUJO OBJETO E PAVIMENTACAO EM PARALELEPIPEDOS GRANITICO EM DIVERSAS RUAS EM VIAS URBANAS NO MUNICIPIO. CONFORME CI 047/19</v>
      </c>
    </row>
    <row r="1429" spans="1:20" ht="54" customHeight="1" x14ac:dyDescent="0.35">
      <c r="A1429" s="1492" t="s">
        <v>12279</v>
      </c>
      <c r="B1429" s="1493">
        <v>43647</v>
      </c>
      <c r="C1429" s="1494">
        <v>11</v>
      </c>
      <c r="D1429" s="1494" t="s">
        <v>1394</v>
      </c>
      <c r="E1429" s="1494" t="s">
        <v>12322</v>
      </c>
      <c r="F1429" s="1494" t="s">
        <v>3952</v>
      </c>
      <c r="G1429" s="1494" t="s">
        <v>12280</v>
      </c>
      <c r="H1429" s="1494" t="s">
        <v>2049</v>
      </c>
      <c r="I1429" s="1494" t="s">
        <v>12323</v>
      </c>
      <c r="J1429" s="1494" t="s">
        <v>2050</v>
      </c>
      <c r="K1429" s="1495">
        <v>33547.379999999997</v>
      </c>
      <c r="L1429" s="1496" t="s">
        <v>9732</v>
      </c>
      <c r="M1429" s="1494" t="s">
        <v>12281</v>
      </c>
      <c r="O1429" s="545" t="s">
        <v>4665</v>
      </c>
      <c r="P1429" s="1477">
        <f t="shared" si="240"/>
        <v>33547.379999999997</v>
      </c>
      <c r="Q1429" s="1478">
        <f t="shared" si="241"/>
        <v>43647</v>
      </c>
      <c r="R1429" s="1479" t="str">
        <f t="shared" si="242"/>
        <v>2019OB000144</v>
      </c>
      <c r="S1429" s="1479" t="str">
        <f t="shared" si="243"/>
        <v>2019NE000018</v>
      </c>
      <c r="T1429" s="1480" t="str">
        <f t="shared" si="244"/>
        <v>VALOR PAGO REF. AO REPASSE DE RECURSO FEM II/2014 AP MUNICIPIO DE FREI MIGUELINO/PE PAVIMENTACAO DE ACESSO RURAIS DA CIDADE, REF A 4ª PARCELA CONFORME LEI 15.335 DE 25/06/14. CI 035/19</v>
      </c>
    </row>
    <row r="1430" spans="1:20" ht="54" customHeight="1" x14ac:dyDescent="0.35">
      <c r="A1430" s="1492" t="s">
        <v>12324</v>
      </c>
      <c r="B1430" s="1493">
        <v>43647</v>
      </c>
      <c r="C1430" s="1494">
        <v>11</v>
      </c>
      <c r="D1430" s="1494" t="s">
        <v>1394</v>
      </c>
      <c r="E1430" s="1494" t="s">
        <v>12325</v>
      </c>
      <c r="F1430" s="1494" t="s">
        <v>3965</v>
      </c>
      <c r="G1430" s="1494" t="s">
        <v>12326</v>
      </c>
      <c r="H1430" s="1494" t="s">
        <v>1970</v>
      </c>
      <c r="I1430" s="1494" t="s">
        <v>1026</v>
      </c>
      <c r="J1430" s="1494" t="s">
        <v>1971</v>
      </c>
      <c r="K1430" s="1495">
        <v>112295.39</v>
      </c>
      <c r="L1430" s="1496" t="s">
        <v>9732</v>
      </c>
      <c r="M1430" s="1494" t="s">
        <v>12327</v>
      </c>
      <c r="O1430" s="545" t="s">
        <v>4665</v>
      </c>
      <c r="P1430" s="1477">
        <f t="shared" si="240"/>
        <v>112295.39</v>
      </c>
      <c r="Q1430" s="1478">
        <f t="shared" si="241"/>
        <v>43647</v>
      </c>
      <c r="R1430" s="1479" t="str">
        <f t="shared" si="242"/>
        <v>2019OB000145</v>
      </c>
      <c r="S1430" s="1479" t="str">
        <f t="shared" si="243"/>
        <v>2019NE000016</v>
      </c>
      <c r="T1430" s="1480" t="str">
        <f t="shared" si="244"/>
        <v>VALOR PAGO AO REPASSE DE RECURSO FEM II/2014 CONFORME LEI Nº15.335 DE 25/06/14. MUNICIPIO DE FLORES /PE REFERENTE A 4ª PARCELA CONSTRUCAO DE PATIO DE EVENTOS CONFORME CI 035/2019 SEAM/FEM</v>
      </c>
    </row>
    <row r="1431" spans="1:20" ht="54" customHeight="1" x14ac:dyDescent="0.35">
      <c r="A1431" s="1521" t="s">
        <v>12379</v>
      </c>
      <c r="B1431" s="1522">
        <v>43656</v>
      </c>
      <c r="C1431" s="1523">
        <v>11</v>
      </c>
      <c r="D1431" s="1523" t="s">
        <v>1394</v>
      </c>
      <c r="E1431" s="1523" t="s">
        <v>12380</v>
      </c>
      <c r="F1431" s="1523" t="s">
        <v>4012</v>
      </c>
      <c r="G1431" s="1523" t="s">
        <v>12381</v>
      </c>
      <c r="H1431" s="1523" t="s">
        <v>1839</v>
      </c>
      <c r="I1431" s="1523" t="s">
        <v>1226</v>
      </c>
      <c r="J1431" s="1523" t="s">
        <v>1840</v>
      </c>
      <c r="K1431" s="1524">
        <v>107012.17</v>
      </c>
      <c r="L1431" s="1525" t="s">
        <v>9732</v>
      </c>
      <c r="M1431" s="1523" t="s">
        <v>12382</v>
      </c>
      <c r="O1431" s="545" t="s">
        <v>4665</v>
      </c>
      <c r="P1431" s="1497">
        <f t="shared" ref="P1431:P1437" si="245">K1431</f>
        <v>107012.17</v>
      </c>
      <c r="Q1431" s="1498">
        <f t="shared" ref="Q1431:Q1437" si="246">B1431</f>
        <v>43656</v>
      </c>
      <c r="R1431" s="1499" t="str">
        <f t="shared" ref="R1431:R1437" si="247">A1431</f>
        <v>2019OB000147</v>
      </c>
      <c r="S1431" s="1499" t="str">
        <f t="shared" ref="S1431:S1437" si="248">G1431</f>
        <v>2019NE000045</v>
      </c>
      <c r="T1431" s="1500" t="str">
        <f t="shared" ref="T1431:T1437" si="249">M1431</f>
        <v>VALOR PAGO AO REPASSE DE RECURSO REFERENTE A 4º PARCELA DO FEM II-2014 PARA VIABILIZAR A PAVIMENTAÇÃO EM PARALELEPIPEDOS GRANITICOS EM DIVERSAS RUAS DO MUNICIPIO DE PRIMAVERA/PE, CONFORME LEI 15.335 DE 25/06/2014, CI 035/2019 - SEAM/FEM</v>
      </c>
    </row>
    <row r="1432" spans="1:20" ht="54" customHeight="1" x14ac:dyDescent="0.35">
      <c r="A1432" s="1521" t="s">
        <v>12361</v>
      </c>
      <c r="B1432" s="1522">
        <v>43656</v>
      </c>
      <c r="C1432" s="1523">
        <v>11</v>
      </c>
      <c r="D1432" s="1523" t="s">
        <v>1394</v>
      </c>
      <c r="E1432" s="1523" t="s">
        <v>12383</v>
      </c>
      <c r="F1432" s="1523" t="s">
        <v>4012</v>
      </c>
      <c r="G1432" s="1523" t="s">
        <v>12362</v>
      </c>
      <c r="H1432" s="1523" t="s">
        <v>2301</v>
      </c>
      <c r="I1432" s="1523" t="s">
        <v>1129</v>
      </c>
      <c r="J1432" s="1523" t="s">
        <v>2302</v>
      </c>
      <c r="K1432" s="1524">
        <v>13302.04</v>
      </c>
      <c r="L1432" s="1525" t="s">
        <v>9736</v>
      </c>
      <c r="M1432" s="1523" t="s">
        <v>12363</v>
      </c>
      <c r="O1432" s="545" t="s">
        <v>4665</v>
      </c>
      <c r="P1432" s="1497">
        <f t="shared" si="245"/>
        <v>13302.04</v>
      </c>
      <c r="Q1432" s="1498">
        <f t="shared" si="246"/>
        <v>43656</v>
      </c>
      <c r="R1432" s="1499" t="str">
        <f t="shared" si="247"/>
        <v>2019OB000160</v>
      </c>
      <c r="S1432" s="1499" t="str">
        <f t="shared" si="248"/>
        <v>2019NE000022</v>
      </c>
      <c r="T1432" s="1500" t="str">
        <f t="shared" si="249"/>
        <v>VALOR PAGO AO REPASSE DE RECURSO FEM II/2014 PARA O MUNICIPIO DE JUREMA /PE 3ª PARCELA PLANO REFORMA DO PREDIO SEDE DA PREFEITURA CONFORME LEI Nº 15335 DE 25/06/2014</v>
      </c>
    </row>
    <row r="1433" spans="1:20" ht="54" customHeight="1" x14ac:dyDescent="0.35">
      <c r="A1433" s="1521" t="s">
        <v>12364</v>
      </c>
      <c r="B1433" s="1522">
        <v>43656</v>
      </c>
      <c r="C1433" s="1523">
        <v>11</v>
      </c>
      <c r="D1433" s="1523" t="s">
        <v>1394</v>
      </c>
      <c r="E1433" s="1523" t="s">
        <v>12384</v>
      </c>
      <c r="F1433" s="1523" t="s">
        <v>4012</v>
      </c>
      <c r="G1433" s="1523" t="s">
        <v>12365</v>
      </c>
      <c r="H1433" s="1523" t="s">
        <v>2301</v>
      </c>
      <c r="I1433" s="1523" t="s">
        <v>1129</v>
      </c>
      <c r="J1433" s="1523" t="s">
        <v>2302</v>
      </c>
      <c r="K1433" s="1524">
        <v>26110.06</v>
      </c>
      <c r="L1433" s="1525" t="s">
        <v>9732</v>
      </c>
      <c r="M1433" s="1523" t="s">
        <v>12366</v>
      </c>
      <c r="O1433" s="545" t="s">
        <v>4665</v>
      </c>
      <c r="P1433" s="1497">
        <f t="shared" si="245"/>
        <v>26110.06</v>
      </c>
      <c r="Q1433" s="1498">
        <f t="shared" si="246"/>
        <v>43656</v>
      </c>
      <c r="R1433" s="1499" t="str">
        <f t="shared" si="247"/>
        <v>2019OB000161</v>
      </c>
      <c r="S1433" s="1499" t="str">
        <f t="shared" si="248"/>
        <v>2019NE000023</v>
      </c>
      <c r="T1433" s="1500" t="str">
        <f t="shared" si="249"/>
        <v>VALOR PAGO AO REPASSE DE RECURSO FEM II/2014 PARA O MUNICIPIO DE JUREMA /PE, 4ª PARCELA PLANO REFORMA DO PREDIO SEDE DA PREFEITURA CONFORME LEI Nº 15335 DE 25/06/2014</v>
      </c>
    </row>
    <row r="1434" spans="1:20" ht="54" customHeight="1" x14ac:dyDescent="0.35">
      <c r="A1434" s="1521" t="s">
        <v>12367</v>
      </c>
      <c r="B1434" s="1522">
        <v>43656</v>
      </c>
      <c r="C1434" s="1523">
        <v>11</v>
      </c>
      <c r="D1434" s="1523" t="s">
        <v>1394</v>
      </c>
      <c r="E1434" s="1523" t="s">
        <v>12385</v>
      </c>
      <c r="F1434" s="1523" t="s">
        <v>4012</v>
      </c>
      <c r="G1434" s="1523" t="s">
        <v>12368</v>
      </c>
      <c r="H1434" s="1523" t="s">
        <v>2301</v>
      </c>
      <c r="I1434" s="1523" t="s">
        <v>1125</v>
      </c>
      <c r="J1434" s="1523" t="s">
        <v>2302</v>
      </c>
      <c r="K1434" s="1524">
        <v>26312.32</v>
      </c>
      <c r="L1434" s="1525" t="s">
        <v>9732</v>
      </c>
      <c r="M1434" s="1523" t="s">
        <v>12369</v>
      </c>
      <c r="O1434" s="545" t="s">
        <v>4665</v>
      </c>
      <c r="P1434" s="1497">
        <f t="shared" si="245"/>
        <v>26312.32</v>
      </c>
      <c r="Q1434" s="1498">
        <f t="shared" si="246"/>
        <v>43656</v>
      </c>
      <c r="R1434" s="1499" t="str">
        <f t="shared" si="247"/>
        <v>2019OB000162</v>
      </c>
      <c r="S1434" s="1499" t="str">
        <f t="shared" si="248"/>
        <v>2019NE000024</v>
      </c>
      <c r="T1434" s="1500" t="str">
        <f t="shared" si="249"/>
        <v>VALOR PAGO AO REPASSE DE RECURSO FEM II/2014 AO MUNICIPIO DE JUREMA /PE A 4ª PARCELA CONFORME DECRETO 40.651 DE 24/04/14 REFORMA DO MERCADO DE CEREAIS DO MUNICIPIO DA CI Nº 035/19 SEAM/FEM</v>
      </c>
    </row>
    <row r="1435" spans="1:20" ht="54" customHeight="1" x14ac:dyDescent="0.35">
      <c r="A1435" s="1521" t="s">
        <v>12370</v>
      </c>
      <c r="B1435" s="1522">
        <v>43656</v>
      </c>
      <c r="C1435" s="1523">
        <v>11</v>
      </c>
      <c r="D1435" s="1523" t="s">
        <v>1394</v>
      </c>
      <c r="E1435" s="1523" t="s">
        <v>12386</v>
      </c>
      <c r="F1435" s="1523" t="s">
        <v>4012</v>
      </c>
      <c r="G1435" s="1523" t="s">
        <v>12371</v>
      </c>
      <c r="H1435" s="1523" t="s">
        <v>2301</v>
      </c>
      <c r="I1435" s="1523" t="s">
        <v>1127</v>
      </c>
      <c r="J1435" s="1523" t="s">
        <v>2302</v>
      </c>
      <c r="K1435" s="1524">
        <v>9934.01</v>
      </c>
      <c r="L1435" s="1525" t="s">
        <v>9732</v>
      </c>
      <c r="M1435" s="1523" t="s">
        <v>12372</v>
      </c>
      <c r="O1435" s="545" t="s">
        <v>4665</v>
      </c>
      <c r="P1435" s="1497">
        <f t="shared" si="245"/>
        <v>9934.01</v>
      </c>
      <c r="Q1435" s="1498">
        <f t="shared" si="246"/>
        <v>43656</v>
      </c>
      <c r="R1435" s="1499" t="str">
        <f t="shared" si="247"/>
        <v>2019OB000163</v>
      </c>
      <c r="S1435" s="1499" t="str">
        <f t="shared" si="248"/>
        <v>2019NE000025</v>
      </c>
      <c r="T1435" s="1500" t="str">
        <f t="shared" si="249"/>
        <v>VALOR PAGO AO REPASSE DE RECURSO FEM II/2014 AO MUNICIPIO DE JUREMA /PE A 4ª PARCELA CONFORME DECRETO 40.651 DE 24/04/14 REFORMA DO ACOUGUE PUBLICO DE QUEIMADAS DA CI Nº 035/19 SEAM/FEM</v>
      </c>
    </row>
    <row r="1436" spans="1:20" ht="54" customHeight="1" x14ac:dyDescent="0.35">
      <c r="A1436" s="1521" t="s">
        <v>12346</v>
      </c>
      <c r="B1436" s="1522">
        <v>43656</v>
      </c>
      <c r="C1436" s="1523">
        <v>11</v>
      </c>
      <c r="D1436" s="1523" t="s">
        <v>1394</v>
      </c>
      <c r="E1436" s="1523" t="s">
        <v>12387</v>
      </c>
      <c r="F1436" s="1523" t="s">
        <v>4012</v>
      </c>
      <c r="G1436" s="1523" t="s">
        <v>12347</v>
      </c>
      <c r="H1436" s="1523" t="s">
        <v>1636</v>
      </c>
      <c r="I1436" s="1523" t="s">
        <v>935</v>
      </c>
      <c r="J1436" s="1523" t="s">
        <v>1637</v>
      </c>
      <c r="K1436" s="1524">
        <v>48034.26</v>
      </c>
      <c r="L1436" s="1525" t="s">
        <v>9732</v>
      </c>
      <c r="M1436" s="1523" t="s">
        <v>12348</v>
      </c>
      <c r="O1436" s="545" t="s">
        <v>4665</v>
      </c>
      <c r="P1436" s="1497">
        <f t="shared" si="245"/>
        <v>48034.26</v>
      </c>
      <c r="Q1436" s="1498">
        <f t="shared" si="246"/>
        <v>43656</v>
      </c>
      <c r="R1436" s="1499" t="str">
        <f t="shared" si="247"/>
        <v>2019OB000164</v>
      </c>
      <c r="S1436" s="1499" t="str">
        <f t="shared" si="248"/>
        <v>2019NE000039</v>
      </c>
      <c r="T1436" s="1500" t="str">
        <f t="shared" si="249"/>
        <v>VALOR PAGO AO REPASSE DE RECURSO CORRESPONDENTE A 4ª PARCELA DO FEM II - 2014, PARA VIABILIZAR A PAVIMENTAÇÃO E A DRENAGEM EM RUAS DO BAIRRO DE SANTO ANTONIO E BOA FÉ NO MUNICIPIO DE BUENOS AIRES, CONFORME LEI 15.335 DE 25/06/2014, CI 035/2019 - SEAM/FEM</v>
      </c>
    </row>
    <row r="1437" spans="1:20" ht="54" customHeight="1" x14ac:dyDescent="0.35">
      <c r="A1437" s="1521" t="s">
        <v>12358</v>
      </c>
      <c r="B1437" s="1522">
        <v>43656</v>
      </c>
      <c r="C1437" s="1523">
        <v>11</v>
      </c>
      <c r="D1437" s="1523" t="s">
        <v>1394</v>
      </c>
      <c r="E1437" s="1523" t="s">
        <v>12388</v>
      </c>
      <c r="F1437" s="1523" t="s">
        <v>4083</v>
      </c>
      <c r="G1437" s="1523" t="s">
        <v>12359</v>
      </c>
      <c r="H1437" s="1523" t="s">
        <v>3035</v>
      </c>
      <c r="I1437" s="1523" t="s">
        <v>12307</v>
      </c>
      <c r="J1437" s="1523" t="s">
        <v>3036</v>
      </c>
      <c r="K1437" s="1524">
        <v>51473.120000000003</v>
      </c>
      <c r="L1437" s="1525" t="s">
        <v>10211</v>
      </c>
      <c r="M1437" s="1523" t="s">
        <v>12360</v>
      </c>
      <c r="O1437" s="545" t="s">
        <v>4665</v>
      </c>
      <c r="P1437" s="1497">
        <f t="shared" si="245"/>
        <v>51473.120000000003</v>
      </c>
      <c r="Q1437" s="1498">
        <f t="shared" si="246"/>
        <v>43656</v>
      </c>
      <c r="R1437" s="1499" t="str">
        <f t="shared" si="247"/>
        <v>2019OB000171</v>
      </c>
      <c r="S1437" s="1499" t="str">
        <f t="shared" si="248"/>
        <v>2019NE000062</v>
      </c>
      <c r="T1437" s="1500" t="str">
        <f t="shared" si="249"/>
        <v>VALOR PAGO AO REPASSE DE RECURSO FEM II/2014 MUNICIPIO DE BREJAO/PE 2ª PARCELA LEI 15270/2014 CUJO OBJETO É PAVIMENTACAO EM PARALELEPIPEDOS DE DIVERSAS RUAS. CONFORME CI 047/19</v>
      </c>
    </row>
    <row r="1438" spans="1:20" ht="54" customHeight="1" x14ac:dyDescent="0.35">
      <c r="A1438" s="366" t="s">
        <v>12459</v>
      </c>
      <c r="B1438" s="367">
        <v>43690</v>
      </c>
      <c r="C1438" s="366">
        <v>12</v>
      </c>
      <c r="D1438" s="366" t="s">
        <v>1394</v>
      </c>
      <c r="E1438" s="366" t="s">
        <v>12460</v>
      </c>
      <c r="F1438" s="366" t="s">
        <v>1719</v>
      </c>
      <c r="G1438" s="366" t="s">
        <v>12461</v>
      </c>
      <c r="H1438" s="366" t="s">
        <v>1398</v>
      </c>
      <c r="I1438" s="366" t="s">
        <v>872</v>
      </c>
      <c r="J1438" s="366" t="s">
        <v>1399</v>
      </c>
      <c r="K1438" s="368">
        <v>120694.61</v>
      </c>
      <c r="L1438" s="1484" t="s">
        <v>9732</v>
      </c>
      <c r="M1438" s="366" t="s">
        <v>12462</v>
      </c>
      <c r="O1438" s="545" t="s">
        <v>4665</v>
      </c>
      <c r="P1438" s="1497">
        <f t="shared" ref="P1438:P1440" si="250">K1438</f>
        <v>120694.61</v>
      </c>
      <c r="Q1438" s="1498">
        <f t="shared" ref="Q1438:Q1440" si="251">B1438</f>
        <v>43690</v>
      </c>
      <c r="R1438" s="1499" t="str">
        <f t="shared" ref="R1438:R1440" si="252">A1438</f>
        <v>2019OB000190</v>
      </c>
      <c r="S1438" s="1499" t="str">
        <f t="shared" ref="S1438:S1440" si="253">G1438</f>
        <v>2019NE000041</v>
      </c>
      <c r="T1438" s="1500" t="str">
        <f t="shared" ref="T1438:T1440" si="254">M1438</f>
        <v>VALOR PAGO AO REPASSE DE RECURSO REFERENTE A 4ª PARCELA DO FEM II-2014 P/VIABILIZAR A PAVIMENTAÇÃO EM PARALELEPIPEDOS GRANITICOS NO MUNICIPIO DE ANGELIM/PE, CONFORME LEI 15.335 DE 25/06/2014, CI 035/2019 - SEAM/FEM.</v>
      </c>
    </row>
    <row r="1439" spans="1:20" ht="54" customHeight="1" x14ac:dyDescent="0.35">
      <c r="A1439" s="366" t="s">
        <v>12463</v>
      </c>
      <c r="B1439" s="367">
        <v>43690</v>
      </c>
      <c r="C1439" s="366">
        <v>11</v>
      </c>
      <c r="D1439" s="366" t="s">
        <v>1394</v>
      </c>
      <c r="E1439" s="366" t="s">
        <v>12464</v>
      </c>
      <c r="F1439" s="366" t="s">
        <v>1719</v>
      </c>
      <c r="G1439" s="366" t="s">
        <v>12465</v>
      </c>
      <c r="H1439" s="366" t="s">
        <v>2180</v>
      </c>
      <c r="I1439" s="366" t="s">
        <v>1219</v>
      </c>
      <c r="J1439" s="366" t="s">
        <v>2181</v>
      </c>
      <c r="K1439" s="368">
        <v>355945.03</v>
      </c>
      <c r="L1439" s="1484" t="s">
        <v>10211</v>
      </c>
      <c r="M1439" s="366" t="s">
        <v>12466</v>
      </c>
      <c r="O1439" s="545" t="s">
        <v>4665</v>
      </c>
      <c r="P1439" s="1497">
        <f t="shared" si="250"/>
        <v>355945.03</v>
      </c>
      <c r="Q1439" s="1498">
        <f t="shared" si="251"/>
        <v>43690</v>
      </c>
      <c r="R1439" s="1499" t="str">
        <f t="shared" si="252"/>
        <v>2019OB000193</v>
      </c>
      <c r="S1439" s="1499" t="str">
        <f t="shared" si="253"/>
        <v>2019NE000029</v>
      </c>
      <c r="T1439" s="1500" t="str">
        <f t="shared" si="254"/>
        <v>VALOR PAGO AO REPASSE DE RECURSO REFERENTE A 2ª PARCELA DO FEM II-2014 P/VIABILIZAR A PAVIMENTAÇÃO NAS AGROVILAS NO MUNICIPIO DE PETROLANDIA/PE, CONFORME LEI 15.335 DE 25/06/2014, CI 035/2019.</v>
      </c>
    </row>
    <row r="1440" spans="1:20" ht="54" customHeight="1" x14ac:dyDescent="0.35">
      <c r="A1440" s="366" t="s">
        <v>12452</v>
      </c>
      <c r="B1440" s="367">
        <v>43690</v>
      </c>
      <c r="C1440" s="366">
        <v>12</v>
      </c>
      <c r="D1440" s="366" t="s">
        <v>1394</v>
      </c>
      <c r="E1440" s="366" t="s">
        <v>12467</v>
      </c>
      <c r="F1440" s="366" t="s">
        <v>1719</v>
      </c>
      <c r="G1440" s="366" t="s">
        <v>12453</v>
      </c>
      <c r="H1440" s="366" t="s">
        <v>2740</v>
      </c>
      <c r="I1440" s="366" t="s">
        <v>1314</v>
      </c>
      <c r="J1440" s="366" t="s">
        <v>2741</v>
      </c>
      <c r="K1440" s="368">
        <v>152193.85999999999</v>
      </c>
      <c r="L1440" s="1484" t="s">
        <v>9732</v>
      </c>
      <c r="M1440" s="366" t="s">
        <v>12454</v>
      </c>
      <c r="O1440" s="545" t="s">
        <v>4665</v>
      </c>
      <c r="P1440" s="1497">
        <f t="shared" si="250"/>
        <v>152193.85999999999</v>
      </c>
      <c r="Q1440" s="1498">
        <f t="shared" si="251"/>
        <v>43690</v>
      </c>
      <c r="R1440" s="1499" t="str">
        <f t="shared" si="252"/>
        <v>2019OB000195</v>
      </c>
      <c r="S1440" s="1499" t="str">
        <f t="shared" si="253"/>
        <v>2019NE000004</v>
      </c>
      <c r="T1440" s="1500" t="str">
        <f t="shared" si="254"/>
        <v>REPASSE P/VIABILIZAR PGTO DA 04ª PARCELA DO FEM II - 2014, CUJO PROJETO É: CONSTRUÇÃO DE OBRA DE PAVIMENTAÇÃO COM PEDRA GRANITICA DE DIVERSAS RUAS DO MUNICIPIO, CONFORME POA 016/2019 - AGMJ E CI 028/2019 - SEAM.</v>
      </c>
    </row>
    <row r="1441" spans="1:20" ht="54" customHeight="1" x14ac:dyDescent="0.35">
      <c r="A1441" s="366" t="s">
        <v>12573</v>
      </c>
      <c r="B1441" s="367">
        <v>43726</v>
      </c>
      <c r="C1441" s="366">
        <v>11</v>
      </c>
      <c r="D1441" s="366" t="s">
        <v>1394</v>
      </c>
      <c r="E1441" s="366" t="s">
        <v>12598</v>
      </c>
      <c r="F1441" s="366" t="s">
        <v>2399</v>
      </c>
      <c r="G1441" s="366" t="s">
        <v>12574</v>
      </c>
      <c r="H1441" s="366" t="s">
        <v>2721</v>
      </c>
      <c r="I1441" s="366" t="s">
        <v>1306</v>
      </c>
      <c r="J1441" s="366" t="s">
        <v>2722</v>
      </c>
      <c r="K1441" s="368">
        <v>195671.85</v>
      </c>
      <c r="L1441" s="1484" t="s">
        <v>9732</v>
      </c>
      <c r="M1441" s="366" t="s">
        <v>12599</v>
      </c>
      <c r="O1441" s="545" t="s">
        <v>4665</v>
      </c>
      <c r="P1441" s="1497">
        <f t="shared" ref="P1441:P1444" si="255">K1441</f>
        <v>195671.85</v>
      </c>
      <c r="Q1441" s="1498">
        <f t="shared" ref="Q1441:Q1444" si="256">B1441</f>
        <v>43726</v>
      </c>
      <c r="R1441" s="1499" t="str">
        <f t="shared" ref="R1441:R1444" si="257">A1441</f>
        <v>2019OB000231</v>
      </c>
      <c r="S1441" s="1499" t="str">
        <f t="shared" ref="S1441:S1444" si="258">G1441</f>
        <v>2019NE000080</v>
      </c>
      <c r="T1441" s="1500" t="str">
        <f t="shared" ref="T1441:T1444" si="259">M1441</f>
        <v>VALOR PAGO REF. AO REPASSE DE RECURSOS, 4ª PARCELA DO FEM II-2014,CUJO PROJETO É: PAVIMENTAÇÃO ASFALTICA EM PEDRA GRANITICAS DO MUNICIPIO DE SERRA TALHADA/PE,, CONFORME SOLICITADO EM CI Nº 26/19 - SEAM .</v>
      </c>
    </row>
    <row r="1442" spans="1:20" ht="54" customHeight="1" x14ac:dyDescent="0.35">
      <c r="A1442" s="366" t="s">
        <v>12586</v>
      </c>
      <c r="B1442" s="367">
        <v>43739</v>
      </c>
      <c r="C1442" s="366">
        <v>11</v>
      </c>
      <c r="D1442" s="366" t="s">
        <v>1394</v>
      </c>
      <c r="E1442" s="366" t="s">
        <v>12600</v>
      </c>
      <c r="F1442" s="366" t="s">
        <v>2896</v>
      </c>
      <c r="G1442" s="366" t="s">
        <v>12587</v>
      </c>
      <c r="H1442" s="366" t="s">
        <v>2712</v>
      </c>
      <c r="I1442" s="366" t="s">
        <v>1305</v>
      </c>
      <c r="J1442" s="366" t="s">
        <v>2713</v>
      </c>
      <c r="K1442" s="368">
        <v>68496.94</v>
      </c>
      <c r="L1442" s="1484" t="s">
        <v>9736</v>
      </c>
      <c r="M1442" s="366" t="s">
        <v>12588</v>
      </c>
      <c r="O1442" s="545" t="s">
        <v>4665</v>
      </c>
      <c r="P1442" s="1497">
        <f t="shared" si="255"/>
        <v>68496.94</v>
      </c>
      <c r="Q1442" s="1498">
        <f t="shared" si="256"/>
        <v>43739</v>
      </c>
      <c r="R1442" s="1499" t="str">
        <f t="shared" si="257"/>
        <v>2019OB000250</v>
      </c>
      <c r="S1442" s="1499" t="str">
        <f t="shared" si="258"/>
        <v>2019NE000103</v>
      </c>
      <c r="T1442" s="1500" t="str">
        <f t="shared" si="259"/>
        <v>VALOR PAGO AO REPASSE DE RECURSO - 1ª PARCELA - FEM II/2014 REFERENTE A PAVIMENTAÇÃO EM PARALELEPÍPEDOS GRANÍTICOS , DRENAGEM E SINALIZAÇÃO VIÁRIA DE DIVERSAS RUAS NO 1º DISTRITO DE SIRIJI, NO MUNICIPIO DE SÃO VICENTE FERRER, POA 116/2019.</v>
      </c>
    </row>
    <row r="1443" spans="1:20" ht="54" customHeight="1" x14ac:dyDescent="0.35">
      <c r="A1443" s="366" t="s">
        <v>12594</v>
      </c>
      <c r="B1443" s="367">
        <v>43739</v>
      </c>
      <c r="C1443" s="366">
        <v>11</v>
      </c>
      <c r="D1443" s="366" t="s">
        <v>1394</v>
      </c>
      <c r="E1443" s="366" t="s">
        <v>12601</v>
      </c>
      <c r="F1443" s="366" t="s">
        <v>2896</v>
      </c>
      <c r="G1443" s="366" t="s">
        <v>12595</v>
      </c>
      <c r="H1443" s="366" t="s">
        <v>1937</v>
      </c>
      <c r="I1443" s="366" t="s">
        <v>1134</v>
      </c>
      <c r="J1443" s="366" t="s">
        <v>12602</v>
      </c>
      <c r="K1443" s="368">
        <v>10946.07</v>
      </c>
      <c r="L1443" s="1484" t="s">
        <v>9736</v>
      </c>
      <c r="M1443" s="366" t="s">
        <v>12596</v>
      </c>
      <c r="O1443" s="545" t="s">
        <v>4665</v>
      </c>
      <c r="P1443" s="1497">
        <f t="shared" si="255"/>
        <v>10946.07</v>
      </c>
      <c r="Q1443" s="1498">
        <f t="shared" si="256"/>
        <v>43739</v>
      </c>
      <c r="R1443" s="1499" t="str">
        <f t="shared" si="257"/>
        <v>2019OB000256</v>
      </c>
      <c r="S1443" s="1499" t="str">
        <f t="shared" si="258"/>
        <v>2019NE000104</v>
      </c>
      <c r="T1443" s="1500" t="str">
        <f t="shared" si="259"/>
        <v>VALOR PAGO AO REPASSE DE RECURSO REFERENTE A 3ª PARCELA - FEM/2014, CUJO OBJETO É A AMPLIAÇÃO DO CEMITÉRIO MUNICIPAL DE LAGOA DO OURO, POA 113 - AGMJ.</v>
      </c>
    </row>
    <row r="1444" spans="1:20" ht="54" customHeight="1" x14ac:dyDescent="0.35">
      <c r="A1444" s="366" t="s">
        <v>12603</v>
      </c>
      <c r="B1444" s="367">
        <v>43739</v>
      </c>
      <c r="C1444" s="366">
        <v>12</v>
      </c>
      <c r="D1444" s="366" t="s">
        <v>1394</v>
      </c>
      <c r="E1444" s="366" t="s">
        <v>12604</v>
      </c>
      <c r="F1444" s="366" t="s">
        <v>2896</v>
      </c>
      <c r="G1444" s="366" t="s">
        <v>12605</v>
      </c>
      <c r="H1444" s="366" t="s">
        <v>1897</v>
      </c>
      <c r="I1444" s="366" t="s">
        <v>1016</v>
      </c>
      <c r="J1444" s="366" t="s">
        <v>1898</v>
      </c>
      <c r="K1444" s="368">
        <v>63329</v>
      </c>
      <c r="L1444" s="1484" t="s">
        <v>9736</v>
      </c>
      <c r="M1444" s="366" t="s">
        <v>12606</v>
      </c>
      <c r="O1444" s="545" t="s">
        <v>4665</v>
      </c>
      <c r="P1444" s="1497">
        <f t="shared" si="255"/>
        <v>63329</v>
      </c>
      <c r="Q1444" s="1498">
        <f t="shared" si="256"/>
        <v>43739</v>
      </c>
      <c r="R1444" s="1499" t="str">
        <f t="shared" si="257"/>
        <v>2019OB000263</v>
      </c>
      <c r="S1444" s="1499" t="str">
        <f t="shared" si="258"/>
        <v>2019NE000105</v>
      </c>
      <c r="T1444" s="1500" t="str">
        <f t="shared" si="259"/>
        <v>VALOR PAGO AO REPASSE DE RECURSOS FEM II /14,3ª PARCELA , REQUALIFICAÇÃO DE PRAÇAS. NO MUNICIPIO DE ESCADA/PE-POA 106/2019</v>
      </c>
    </row>
    <row r="1445" spans="1:20" ht="54" customHeight="1" x14ac:dyDescent="0.35">
      <c r="A1445" s="1601" t="s">
        <v>12620</v>
      </c>
      <c r="B1445" s="1602">
        <v>43742</v>
      </c>
      <c r="C1445" s="1603">
        <v>11</v>
      </c>
      <c r="D1445" s="1603" t="s">
        <v>1394</v>
      </c>
      <c r="E1445" s="1603" t="s">
        <v>12633</v>
      </c>
      <c r="F1445" s="1603" t="s">
        <v>2989</v>
      </c>
      <c r="G1445" s="1603" t="s">
        <v>12621</v>
      </c>
      <c r="H1445" s="1603" t="s">
        <v>1745</v>
      </c>
      <c r="I1445" s="1603" t="s">
        <v>845</v>
      </c>
      <c r="J1445" s="1603" t="s">
        <v>1746</v>
      </c>
      <c r="K1445" s="1604">
        <v>132373.1</v>
      </c>
      <c r="L1445" s="1605" t="s">
        <v>9732</v>
      </c>
      <c r="M1445" s="1603" t="s">
        <v>12622</v>
      </c>
      <c r="O1445" s="545" t="s">
        <v>4665</v>
      </c>
      <c r="P1445" s="1564">
        <f>K1445</f>
        <v>132373.1</v>
      </c>
      <c r="Q1445" s="1565">
        <f>B1445</f>
        <v>43742</v>
      </c>
      <c r="R1445" s="1566" t="str">
        <f>A1445</f>
        <v>2019OB000268</v>
      </c>
      <c r="S1445" s="1566" t="str">
        <f>G1445</f>
        <v>2019NE000044</v>
      </c>
      <c r="T1445" s="1567" t="str">
        <f>M1445</f>
        <v>VALOR PAGO AO REFERENTE AO REPASSE DE RECURSO FEM II -2014, 4º PARCELA,CUJO PROJETO É: PAVIMENTAÇÃO DE RUAS NA SEDE DO MUNICIPIO DE AFRANIO/PE, CONFORME CI 035/2019 - SEAM/FEM</v>
      </c>
    </row>
    <row r="1446" spans="1:20" ht="54" customHeight="1" x14ac:dyDescent="0.35">
      <c r="A1446" s="366" t="s">
        <v>12714</v>
      </c>
      <c r="B1446" s="367">
        <v>43767</v>
      </c>
      <c r="C1446" s="366">
        <v>11</v>
      </c>
      <c r="D1446" s="366" t="s">
        <v>1394</v>
      </c>
      <c r="E1446" s="366" t="s">
        <v>12715</v>
      </c>
      <c r="F1446" s="366" t="s">
        <v>12716</v>
      </c>
      <c r="G1446" s="366" t="s">
        <v>12717</v>
      </c>
      <c r="H1446" s="366" t="s">
        <v>2630</v>
      </c>
      <c r="I1446" s="366" t="s">
        <v>12718</v>
      </c>
      <c r="J1446" s="366" t="s">
        <v>2631</v>
      </c>
      <c r="K1446" s="368">
        <v>6628.52</v>
      </c>
      <c r="L1446" s="1484" t="s">
        <v>9736</v>
      </c>
      <c r="M1446" s="366" t="s">
        <v>12719</v>
      </c>
      <c r="O1446" s="545" t="s">
        <v>4665</v>
      </c>
      <c r="P1446" s="1564">
        <f t="shared" ref="P1446:P1457" si="260">K1446</f>
        <v>6628.52</v>
      </c>
      <c r="Q1446" s="1565">
        <f t="shared" ref="Q1446:Q1457" si="261">B1446</f>
        <v>43767</v>
      </c>
      <c r="R1446" s="1566" t="str">
        <f t="shared" ref="R1446:R1457" si="262">A1446</f>
        <v>2019OB000359</v>
      </c>
      <c r="S1446" s="1566" t="str">
        <f t="shared" ref="S1446:S1457" si="263">G1446</f>
        <v>2019NE000075</v>
      </c>
      <c r="T1446" s="1567" t="str">
        <f t="shared" ref="T1446:T1457" si="264">M1446</f>
        <v>VALOR PAGO AO REPASSE DE RECURSO REFERENTE A 3ª PARCELA DO FEM II-2014 P/VIABILIZAR A CONSTRUÇÃO DE MURO DE ARRIMO - OLHO D'AGUA II NO MUNICIPIO DE RIO FORMOSO, CONFORME LEI 15.270/2014, CI 047/2019 SEAM/FEM</v>
      </c>
    </row>
    <row r="1447" spans="1:20" ht="54" customHeight="1" x14ac:dyDescent="0.35">
      <c r="A1447" s="366" t="s">
        <v>12720</v>
      </c>
      <c r="B1447" s="367">
        <v>43767</v>
      </c>
      <c r="C1447" s="366">
        <v>11</v>
      </c>
      <c r="D1447" s="366" t="s">
        <v>1394</v>
      </c>
      <c r="E1447" s="366" t="s">
        <v>12721</v>
      </c>
      <c r="F1447" s="366" t="s">
        <v>12716</v>
      </c>
      <c r="G1447" s="366" t="s">
        <v>12722</v>
      </c>
      <c r="H1447" s="366" t="s">
        <v>2630</v>
      </c>
      <c r="I1447" s="366" t="s">
        <v>12718</v>
      </c>
      <c r="J1447" s="366" t="s">
        <v>2631</v>
      </c>
      <c r="K1447" s="368">
        <v>6943.53</v>
      </c>
      <c r="L1447" s="1484" t="s">
        <v>9732</v>
      </c>
      <c r="M1447" s="366" t="s">
        <v>12723</v>
      </c>
      <c r="O1447" s="545" t="s">
        <v>4665</v>
      </c>
      <c r="P1447" s="1564">
        <f t="shared" si="260"/>
        <v>6943.53</v>
      </c>
      <c r="Q1447" s="1565">
        <f t="shared" si="261"/>
        <v>43767</v>
      </c>
      <c r="R1447" s="1566" t="str">
        <f t="shared" si="262"/>
        <v>2019OB000360</v>
      </c>
      <c r="S1447" s="1566" t="str">
        <f t="shared" si="263"/>
        <v>2019NE000076</v>
      </c>
      <c r="T1447" s="1567" t="str">
        <f t="shared" si="264"/>
        <v>VALOR PAGO AO REPASSE DE RECURSO REFERENTE A 4ª PARCELA DO FEM II-2014 P/VIABILIZAR A CONSTRUÇÃO DE MURO DE ARRIMO - OLHO D'AGUA II NO MUNICIPIO DE RIO FORMOSO, CONFORME LEI 15.270/2014, CI 047/2019 SEAM/FEM.</v>
      </c>
    </row>
    <row r="1448" spans="1:20" ht="54" customHeight="1" x14ac:dyDescent="0.35">
      <c r="A1448" s="366" t="s">
        <v>12724</v>
      </c>
      <c r="B1448" s="367">
        <v>43767</v>
      </c>
      <c r="C1448" s="366">
        <v>11</v>
      </c>
      <c r="D1448" s="366" t="s">
        <v>1394</v>
      </c>
      <c r="E1448" s="366" t="s">
        <v>12725</v>
      </c>
      <c r="F1448" s="366" t="s">
        <v>12716</v>
      </c>
      <c r="G1448" s="366" t="s">
        <v>12726</v>
      </c>
      <c r="H1448" s="366" t="s">
        <v>2630</v>
      </c>
      <c r="I1448" s="366" t="s">
        <v>12727</v>
      </c>
      <c r="J1448" s="366" t="s">
        <v>2631</v>
      </c>
      <c r="K1448" s="368">
        <v>13373.62</v>
      </c>
      <c r="L1448" s="1484" t="s">
        <v>9732</v>
      </c>
      <c r="M1448" s="366" t="s">
        <v>12728</v>
      </c>
      <c r="O1448" s="545" t="s">
        <v>4665</v>
      </c>
      <c r="P1448" s="1564">
        <f t="shared" si="260"/>
        <v>13373.62</v>
      </c>
      <c r="Q1448" s="1565">
        <f t="shared" si="261"/>
        <v>43767</v>
      </c>
      <c r="R1448" s="1566" t="str">
        <f t="shared" si="262"/>
        <v>2019OB000361</v>
      </c>
      <c r="S1448" s="1566" t="str">
        <f t="shared" si="263"/>
        <v>2019NE000078</v>
      </c>
      <c r="T1448" s="1567" t="str">
        <f t="shared" si="264"/>
        <v>VALOR PAGO AO REPASSE DE RECURSO REFERENTE A 4ª PARCELA DO FEM II-2014 P/VIABILIZAR A CONSTRUÇÃO DO PONTILHÃO - NO ACESSO AO DISTRITO DE CONCEIÇÃO, CONFORME LEI 15.270/2014, CI 047/2019 SEAM/FEM.</v>
      </c>
    </row>
    <row r="1449" spans="1:20" ht="54" customHeight="1" x14ac:dyDescent="0.35">
      <c r="A1449" s="366" t="s">
        <v>12729</v>
      </c>
      <c r="B1449" s="367">
        <v>43767</v>
      </c>
      <c r="C1449" s="366">
        <v>11</v>
      </c>
      <c r="D1449" s="366" t="s">
        <v>1394</v>
      </c>
      <c r="E1449" s="366" t="s">
        <v>12730</v>
      </c>
      <c r="F1449" s="366" t="s">
        <v>12716</v>
      </c>
      <c r="G1449" s="366" t="s">
        <v>12731</v>
      </c>
      <c r="H1449" s="366" t="s">
        <v>2630</v>
      </c>
      <c r="I1449" s="366" t="s">
        <v>12727</v>
      </c>
      <c r="J1449" s="366" t="s">
        <v>2631</v>
      </c>
      <c r="K1449" s="368">
        <v>12766.3</v>
      </c>
      <c r="L1449" s="1484" t="s">
        <v>9736</v>
      </c>
      <c r="M1449" s="366" t="s">
        <v>12732</v>
      </c>
      <c r="O1449" s="545" t="s">
        <v>4665</v>
      </c>
      <c r="P1449" s="1564">
        <f t="shared" si="260"/>
        <v>12766.3</v>
      </c>
      <c r="Q1449" s="1565">
        <f t="shared" si="261"/>
        <v>43767</v>
      </c>
      <c r="R1449" s="1566" t="str">
        <f t="shared" si="262"/>
        <v>2019OB000362</v>
      </c>
      <c r="S1449" s="1566" t="str">
        <f t="shared" si="263"/>
        <v>2019NE000077</v>
      </c>
      <c r="T1449" s="1567" t="str">
        <f t="shared" si="264"/>
        <v>VALOR PAGO AO REPASSE DE RECURSO REFERENTE A 3ª PARCELA DO FEM II-2014 P/VIABILIZAR A CONSTRUÇÃO DO PONTILHÃO - NO ACESSO AO DISTRITO DE CONCEIÇÃO, CONFORME LEI 15.270/2014, CI 047/2019 SEAM/FEM.</v>
      </c>
    </row>
    <row r="1450" spans="1:20" ht="54" customHeight="1" x14ac:dyDescent="0.35">
      <c r="A1450" s="366" t="s">
        <v>12733</v>
      </c>
      <c r="B1450" s="367">
        <v>43767</v>
      </c>
      <c r="C1450" s="366">
        <v>11</v>
      </c>
      <c r="D1450" s="366" t="s">
        <v>1394</v>
      </c>
      <c r="E1450" s="366" t="s">
        <v>12734</v>
      </c>
      <c r="F1450" s="366" t="s">
        <v>12735</v>
      </c>
      <c r="G1450" s="366" t="s">
        <v>12736</v>
      </c>
      <c r="H1450" s="366" t="s">
        <v>1534</v>
      </c>
      <c r="I1450" s="366" t="s">
        <v>967</v>
      </c>
      <c r="J1450" s="366" t="s">
        <v>1535</v>
      </c>
      <c r="K1450" s="368">
        <v>115043.53</v>
      </c>
      <c r="L1450" s="1484" t="s">
        <v>9732</v>
      </c>
      <c r="M1450" s="366" t="s">
        <v>12737</v>
      </c>
      <c r="O1450" s="545" t="s">
        <v>4665</v>
      </c>
      <c r="P1450" s="1564">
        <f t="shared" si="260"/>
        <v>115043.53</v>
      </c>
      <c r="Q1450" s="1565">
        <f t="shared" si="261"/>
        <v>43767</v>
      </c>
      <c r="R1450" s="1566" t="str">
        <f t="shared" si="262"/>
        <v>2019OB000363</v>
      </c>
      <c r="S1450" s="1566" t="str">
        <f t="shared" si="263"/>
        <v>2019NE000167</v>
      </c>
      <c r="T1450" s="1567" t="str">
        <f t="shared" si="264"/>
        <v>VALOR PAGO REF A 4ª PARCELA REPASSE DE RECURSO FEM /2014, MUNICIPIO CAPOEIRAS/PE PAVIMENTAÇÃO DE DIVERSAS RUAS NA SEDE DO MUNICÍPIO, CONFORME POA 183/2019 , CI 123/19 SEAM/FEM</v>
      </c>
    </row>
    <row r="1451" spans="1:20" ht="54" customHeight="1" x14ac:dyDescent="0.35">
      <c r="A1451" s="366" t="s">
        <v>12738</v>
      </c>
      <c r="B1451" s="367">
        <v>43767</v>
      </c>
      <c r="C1451" s="366">
        <v>11</v>
      </c>
      <c r="D1451" s="366" t="s">
        <v>1394</v>
      </c>
      <c r="E1451" s="366" t="s">
        <v>12739</v>
      </c>
      <c r="F1451" s="366" t="s">
        <v>12735</v>
      </c>
      <c r="G1451" s="366" t="s">
        <v>12740</v>
      </c>
      <c r="H1451" s="366" t="s">
        <v>3035</v>
      </c>
      <c r="I1451" s="366" t="s">
        <v>12307</v>
      </c>
      <c r="J1451" s="366" t="s">
        <v>3036</v>
      </c>
      <c r="K1451" s="368">
        <v>34315.42</v>
      </c>
      <c r="L1451" s="1484" t="s">
        <v>9736</v>
      </c>
      <c r="M1451" s="366" t="s">
        <v>12741</v>
      </c>
      <c r="O1451" s="545" t="s">
        <v>4665</v>
      </c>
      <c r="P1451" s="1564">
        <f t="shared" si="260"/>
        <v>34315.42</v>
      </c>
      <c r="Q1451" s="1565">
        <f t="shared" si="261"/>
        <v>43767</v>
      </c>
      <c r="R1451" s="1566" t="str">
        <f t="shared" si="262"/>
        <v>2019OB000364</v>
      </c>
      <c r="S1451" s="1566" t="str">
        <f t="shared" si="263"/>
        <v>2019NE000063</v>
      </c>
      <c r="T1451" s="1567" t="str">
        <f t="shared" si="264"/>
        <v>VALOR PAGO AO REPASSE DE RECURSO FEM II/2014 MUNICIPIO DE BREJAO/PE 3ª PARCELA LEI 15270/2014 CUJO OBJETO É PAVIMENTACAO EM PARALELEPIPEDOS DE DIVERSAS RUAS. CONFORME CI 047/19</v>
      </c>
    </row>
    <row r="1452" spans="1:20" ht="54" customHeight="1" x14ac:dyDescent="0.35">
      <c r="A1452" s="366" t="s">
        <v>12742</v>
      </c>
      <c r="B1452" s="367">
        <v>43776</v>
      </c>
      <c r="C1452" s="366">
        <v>11</v>
      </c>
      <c r="D1452" s="366" t="s">
        <v>1394</v>
      </c>
      <c r="E1452" s="366" t="s">
        <v>12743</v>
      </c>
      <c r="F1452" s="366" t="s">
        <v>12744</v>
      </c>
      <c r="G1452" s="366" t="s">
        <v>12745</v>
      </c>
      <c r="H1452" s="366" t="s">
        <v>1693</v>
      </c>
      <c r="I1452" s="366" t="s">
        <v>999</v>
      </c>
      <c r="J1452" s="366" t="s">
        <v>1694</v>
      </c>
      <c r="K1452" s="368">
        <v>29771.19</v>
      </c>
      <c r="L1452" s="1484" t="s">
        <v>12746</v>
      </c>
      <c r="M1452" s="366" t="s">
        <v>12747</v>
      </c>
      <c r="O1452" s="545" t="s">
        <v>4665</v>
      </c>
      <c r="P1452" s="1564">
        <f t="shared" si="260"/>
        <v>29771.19</v>
      </c>
      <c r="Q1452" s="1565">
        <f t="shared" si="261"/>
        <v>43776</v>
      </c>
      <c r="R1452" s="1566" t="str">
        <f t="shared" si="262"/>
        <v>2019OB000373</v>
      </c>
      <c r="S1452" s="1566" t="str">
        <f t="shared" si="263"/>
        <v>2019NE000185</v>
      </c>
      <c r="T1452" s="1567" t="str">
        <f t="shared" si="264"/>
        <v>VALOR PAGO AO REPASSE DE RECURSO REFERENTE A PARCELA EXTRA- FEM / 14, CUJO OBJETO É A PAVIMENTAÇÃO EM PARALELEPÍPEDO EM DIVERSAS RUAS, NO MUNICIPIO DE CORTES.CONFORME POA Nº 207/2019</v>
      </c>
    </row>
    <row r="1453" spans="1:20" ht="54" customHeight="1" x14ac:dyDescent="0.35">
      <c r="A1453" s="366" t="s">
        <v>12748</v>
      </c>
      <c r="B1453" s="367">
        <v>43776</v>
      </c>
      <c r="C1453" s="366">
        <v>12</v>
      </c>
      <c r="D1453" s="366" t="s">
        <v>1394</v>
      </c>
      <c r="E1453" s="366" t="s">
        <v>12749</v>
      </c>
      <c r="F1453" s="366" t="s">
        <v>12744</v>
      </c>
      <c r="G1453" s="366" t="s">
        <v>12750</v>
      </c>
      <c r="H1453" s="366" t="s">
        <v>1897</v>
      </c>
      <c r="I1453" s="366" t="s">
        <v>1016</v>
      </c>
      <c r="J1453" s="366" t="s">
        <v>1898</v>
      </c>
      <c r="K1453" s="368">
        <v>63328.05</v>
      </c>
      <c r="L1453" s="1484" t="s">
        <v>9732</v>
      </c>
      <c r="M1453" s="366" t="s">
        <v>12751</v>
      </c>
      <c r="O1453" s="545" t="s">
        <v>4665</v>
      </c>
      <c r="P1453" s="1564">
        <f t="shared" si="260"/>
        <v>63328.05</v>
      </c>
      <c r="Q1453" s="1565">
        <f t="shared" si="261"/>
        <v>43776</v>
      </c>
      <c r="R1453" s="1566" t="str">
        <f t="shared" si="262"/>
        <v>2019OB000374</v>
      </c>
      <c r="S1453" s="1566" t="str">
        <f t="shared" si="263"/>
        <v>2019NE000186</v>
      </c>
      <c r="T1453" s="1567" t="str">
        <f t="shared" si="264"/>
        <v>VALOR PAGO AO REPASSE DE RECURSO REFERENTE A 4ª PARCELA - FEM / 14, CUJO OBJETO É A REQUALIFICAÇÃO DE PRAÇAS, NO MUNICIPIO DE ESCADA/PE CONFORME POA Nº 206/2019 AGMJ.</v>
      </c>
    </row>
    <row r="1454" spans="1:20" ht="54" customHeight="1" x14ac:dyDescent="0.35">
      <c r="A1454" s="366" t="s">
        <v>12711</v>
      </c>
      <c r="B1454" s="367">
        <v>43776</v>
      </c>
      <c r="C1454" s="366">
        <v>12</v>
      </c>
      <c r="D1454" s="366" t="s">
        <v>1394</v>
      </c>
      <c r="E1454" s="366" t="s">
        <v>12752</v>
      </c>
      <c r="F1454" s="366" t="s">
        <v>12744</v>
      </c>
      <c r="G1454" s="366" t="s">
        <v>12712</v>
      </c>
      <c r="H1454" s="366" t="s">
        <v>2092</v>
      </c>
      <c r="I1454" s="366" t="s">
        <v>1099</v>
      </c>
      <c r="J1454" s="366" t="s">
        <v>2093</v>
      </c>
      <c r="K1454" s="368">
        <v>240551.34</v>
      </c>
      <c r="L1454" s="1484" t="s">
        <v>9736</v>
      </c>
      <c r="M1454" s="366" t="s">
        <v>12713</v>
      </c>
      <c r="O1454" s="545" t="s">
        <v>4665</v>
      </c>
      <c r="P1454" s="1564">
        <f t="shared" si="260"/>
        <v>240551.34</v>
      </c>
      <c r="Q1454" s="1565">
        <f t="shared" si="261"/>
        <v>43776</v>
      </c>
      <c r="R1454" s="1566" t="str">
        <f t="shared" si="262"/>
        <v>2019OB000375</v>
      </c>
      <c r="S1454" s="1566" t="str">
        <f t="shared" si="263"/>
        <v>2019NE000188</v>
      </c>
      <c r="T1454" s="1567" t="str">
        <f t="shared" si="264"/>
        <v>VALOR PAGO AO REPASSE DE RECURSO REFERENTE A 3ª PARCELA - FEM / 14, CUJO OBJETO É A PAVIMENTAÇÃO DE RUAS NA SEDE, DISTRITO DE QUEBEC, MUNICÍPIO DE ITAMBÉ-PE.CONFORME POA Nº 208/2019 AGMJ</v>
      </c>
    </row>
    <row r="1455" spans="1:20" ht="54" customHeight="1" x14ac:dyDescent="0.35">
      <c r="A1455" s="366" t="s">
        <v>12753</v>
      </c>
      <c r="B1455" s="367">
        <v>43776</v>
      </c>
      <c r="C1455" s="366">
        <v>11</v>
      </c>
      <c r="D1455" s="366" t="s">
        <v>1394</v>
      </c>
      <c r="E1455" s="366" t="s">
        <v>12754</v>
      </c>
      <c r="F1455" s="366" t="s">
        <v>12744</v>
      </c>
      <c r="G1455" s="366" t="s">
        <v>12755</v>
      </c>
      <c r="H1455" s="366" t="s">
        <v>2359</v>
      </c>
      <c r="I1455" s="366" t="s">
        <v>1177</v>
      </c>
      <c r="J1455" s="366" t="s">
        <v>2360</v>
      </c>
      <c r="K1455" s="368">
        <v>119543.93</v>
      </c>
      <c r="L1455" s="1484" t="s">
        <v>9736</v>
      </c>
      <c r="M1455" s="366" t="s">
        <v>12756</v>
      </c>
      <c r="O1455" s="545" t="s">
        <v>4665</v>
      </c>
      <c r="P1455" s="1564">
        <f t="shared" si="260"/>
        <v>119543.93</v>
      </c>
      <c r="Q1455" s="1565">
        <f t="shared" si="261"/>
        <v>43776</v>
      </c>
      <c r="R1455" s="1566" t="str">
        <f t="shared" si="262"/>
        <v>2019OB000378</v>
      </c>
      <c r="S1455" s="1566" t="str">
        <f t="shared" si="263"/>
        <v>2019NE000180</v>
      </c>
      <c r="T1455" s="1567" t="str">
        <f t="shared" si="264"/>
        <v>VALOR PAGO AO REPASSE DE RECURSO REFERENTE A 3ª PARCELA DO FEM II-2014 P/VIABILIZAR A PAVIMENTAÇÃO EM PARALELEPÍPEDO GRANÍTICO EM DIVERSAS RUAS DO MUNICÍPIO DE OURICURI/PE CONFORME POA 201/19 CI 147</v>
      </c>
    </row>
    <row r="1456" spans="1:20" ht="54" customHeight="1" x14ac:dyDescent="0.35">
      <c r="A1456" s="366" t="s">
        <v>12757</v>
      </c>
      <c r="B1456" s="367">
        <v>43776</v>
      </c>
      <c r="C1456" s="366">
        <v>11</v>
      </c>
      <c r="D1456" s="366" t="s">
        <v>1394</v>
      </c>
      <c r="E1456" s="366" t="s">
        <v>12758</v>
      </c>
      <c r="F1456" s="366" t="s">
        <v>12744</v>
      </c>
      <c r="G1456" s="366" t="s">
        <v>12759</v>
      </c>
      <c r="H1456" s="366" t="s">
        <v>2515</v>
      </c>
      <c r="I1456" s="366" t="s">
        <v>1326</v>
      </c>
      <c r="J1456" s="366" t="s">
        <v>2516</v>
      </c>
      <c r="K1456" s="368">
        <v>211320.64</v>
      </c>
      <c r="L1456" s="1484" t="s">
        <v>9732</v>
      </c>
      <c r="M1456" s="366" t="s">
        <v>12760</v>
      </c>
      <c r="O1456" s="545" t="s">
        <v>4665</v>
      </c>
      <c r="P1456" s="1564">
        <f t="shared" si="260"/>
        <v>211320.64</v>
      </c>
      <c r="Q1456" s="1565">
        <f t="shared" si="261"/>
        <v>43776</v>
      </c>
      <c r="R1456" s="1566" t="str">
        <f t="shared" si="262"/>
        <v>2019OB000379</v>
      </c>
      <c r="S1456" s="1566" t="str">
        <f t="shared" si="263"/>
        <v>2019NE000181</v>
      </c>
      <c r="T1456" s="1567" t="str">
        <f t="shared" si="264"/>
        <v>VALOR PAGO AO REPASSE DE RECURSO REFERENTE AO FEM II/2014 4ª PARCELA CUJO OBJETO É A PAVIMENTAÇÃO COM PARALELEPÍPEDOS GRANÍTICOS EM DIVERSAS RUAS DO MUNICÍPIO DE TABIRA.CI Nº 144/2019 POA 202</v>
      </c>
    </row>
    <row r="1457" spans="1:1025" ht="54" customHeight="1" x14ac:dyDescent="0.35">
      <c r="A1457" s="366" t="s">
        <v>12761</v>
      </c>
      <c r="B1457" s="367">
        <v>43776</v>
      </c>
      <c r="C1457" s="366">
        <v>11</v>
      </c>
      <c r="D1457" s="366" t="s">
        <v>1394</v>
      </c>
      <c r="E1457" s="366" t="s">
        <v>12762</v>
      </c>
      <c r="F1457" s="366" t="s">
        <v>12744</v>
      </c>
      <c r="G1457" s="366" t="s">
        <v>12763</v>
      </c>
      <c r="H1457" s="366" t="s">
        <v>2156</v>
      </c>
      <c r="I1457" s="366" t="s">
        <v>1213</v>
      </c>
      <c r="J1457" s="366" t="s">
        <v>2157</v>
      </c>
      <c r="K1457" s="368">
        <v>99694.48</v>
      </c>
      <c r="L1457" s="1484" t="s">
        <v>9732</v>
      </c>
      <c r="M1457" s="366" t="s">
        <v>12764</v>
      </c>
      <c r="O1457" s="545" t="s">
        <v>4665</v>
      </c>
      <c r="P1457" s="1564">
        <f t="shared" si="260"/>
        <v>99694.48</v>
      </c>
      <c r="Q1457" s="1565">
        <f t="shared" si="261"/>
        <v>43776</v>
      </c>
      <c r="R1457" s="1566" t="str">
        <f t="shared" si="262"/>
        <v>2019OB000382</v>
      </c>
      <c r="S1457" s="1566" t="str">
        <f t="shared" si="263"/>
        <v>2019NE000184</v>
      </c>
      <c r="T1457" s="1567" t="str">
        <f t="shared" si="264"/>
        <v>VALOR PAGO AO REPASSE DE RECURSO REFERENTE A 4ª PARCELA - FEM / 14, CUJO OBJETO É CONSTRUÇÃO DE PAVIMENTAÇÃO COM PARALELEPÍPEDOS EM VIAS DA SEDE MUNICIPAL, EM PEDRA/PE CONFORME POA Nº 209/2019.</v>
      </c>
    </row>
    <row r="1458" spans="1:1025" ht="54" customHeight="1" x14ac:dyDescent="0.35">
      <c r="A1458" s="1654" t="s">
        <v>12820</v>
      </c>
      <c r="B1458" s="1655">
        <v>43796</v>
      </c>
      <c r="C1458" s="1656">
        <v>11</v>
      </c>
      <c r="D1458" s="1656" t="s">
        <v>1394</v>
      </c>
      <c r="E1458" s="1656" t="s">
        <v>12823</v>
      </c>
      <c r="F1458" s="1656" t="s">
        <v>12824</v>
      </c>
      <c r="G1458" s="1656" t="s">
        <v>12821</v>
      </c>
      <c r="H1458" s="1656" t="s">
        <v>2359</v>
      </c>
      <c r="I1458" s="1656" t="s">
        <v>1177</v>
      </c>
      <c r="J1458" s="1656" t="s">
        <v>2360</v>
      </c>
      <c r="K1458" s="1657">
        <v>155351</v>
      </c>
      <c r="L1458" s="1658" t="s">
        <v>9732</v>
      </c>
      <c r="M1458" s="1656" t="s">
        <v>12822</v>
      </c>
      <c r="O1458" s="545" t="s">
        <v>4665</v>
      </c>
      <c r="P1458" s="1638">
        <f>K1458</f>
        <v>155351</v>
      </c>
      <c r="Q1458" s="1639">
        <f>B1458</f>
        <v>43796</v>
      </c>
      <c r="R1458" s="1640" t="str">
        <f>A1458</f>
        <v>2019OB000398</v>
      </c>
      <c r="S1458" s="1640" t="str">
        <f>G1458</f>
        <v>2019NE000341</v>
      </c>
      <c r="T1458" s="1641" t="str">
        <f>M1458</f>
        <v>REPASSE DE RECURSO REFERENTE AO FEM II/2014 - 4ª PARCELA CUJO OBJETO É A PAVIMENTAÇÃO EM PARALELEPÍPEDO GRANÍTICO EM DIVERSAS RUAS DO MUNICÍPIO DE OURICURI, POA 231 - AGMJ.</v>
      </c>
    </row>
    <row r="1459" spans="1:1025" ht="54" customHeight="1" x14ac:dyDescent="0.35">
      <c r="A1459" s="1654" t="s">
        <v>12825</v>
      </c>
      <c r="B1459" s="1655">
        <v>43796</v>
      </c>
      <c r="C1459" s="1656">
        <v>12</v>
      </c>
      <c r="D1459" s="1656" t="s">
        <v>1394</v>
      </c>
      <c r="E1459" s="1656" t="s">
        <v>12826</v>
      </c>
      <c r="F1459" s="1656" t="s">
        <v>12824</v>
      </c>
      <c r="G1459" s="1656" t="s">
        <v>12827</v>
      </c>
      <c r="H1459" s="1656" t="s">
        <v>2904</v>
      </c>
      <c r="I1459" s="1656" t="s">
        <v>1274</v>
      </c>
      <c r="J1459" s="1656" t="s">
        <v>2905</v>
      </c>
      <c r="K1459" s="1657">
        <v>23447.31</v>
      </c>
      <c r="L1459" s="1658" t="s">
        <v>9732</v>
      </c>
      <c r="M1459" s="1656" t="s">
        <v>12828</v>
      </c>
      <c r="O1459" s="545" t="s">
        <v>4665</v>
      </c>
      <c r="P1459" s="1638">
        <f>K1459</f>
        <v>23447.31</v>
      </c>
      <c r="Q1459" s="1639">
        <f>B1459</f>
        <v>43796</v>
      </c>
      <c r="R1459" s="1640" t="str">
        <f>A1459</f>
        <v>2019OB000399</v>
      </c>
      <c r="S1459" s="1640" t="str">
        <f>G1459</f>
        <v>2019NE000344</v>
      </c>
      <c r="T1459" s="1641" t="str">
        <f>M1459</f>
        <v>REPASSE DE RECURSO REFERENTE A 4ª PARCELA FEM 2014 CUJO OBJETO É A REVITALIZAÇÃO DE ESCOLAS MUNICIPAIS, NO MUNICIPIO DE SANTA TEREZINHA, POA 233/2019 AGJM.</v>
      </c>
    </row>
    <row r="1460" spans="1:1025" ht="54" customHeight="1" x14ac:dyDescent="0.35">
      <c r="A1460" s="1654" t="s">
        <v>12829</v>
      </c>
      <c r="B1460" s="1655">
        <v>43796</v>
      </c>
      <c r="C1460" s="1656">
        <v>11</v>
      </c>
      <c r="D1460" s="1656" t="s">
        <v>1394</v>
      </c>
      <c r="E1460" s="1656" t="s">
        <v>12830</v>
      </c>
      <c r="F1460" s="1656" t="s">
        <v>12824</v>
      </c>
      <c r="G1460" s="1656" t="s">
        <v>12831</v>
      </c>
      <c r="H1460" s="1656" t="s">
        <v>2904</v>
      </c>
      <c r="I1460" s="1656" t="s">
        <v>12832</v>
      </c>
      <c r="J1460" s="1656" t="s">
        <v>2905</v>
      </c>
      <c r="K1460" s="1657">
        <v>29308.21</v>
      </c>
      <c r="L1460" s="1658" t="s">
        <v>12308</v>
      </c>
      <c r="M1460" s="1656" t="s">
        <v>12833</v>
      </c>
      <c r="O1460" s="545" t="s">
        <v>4665</v>
      </c>
      <c r="P1460" s="1638">
        <f>K1460</f>
        <v>29308.21</v>
      </c>
      <c r="Q1460" s="1639">
        <f>B1460</f>
        <v>43796</v>
      </c>
      <c r="R1460" s="1640" t="str">
        <f>A1460</f>
        <v>2019OB000400</v>
      </c>
      <c r="S1460" s="1640" t="str">
        <f>G1460</f>
        <v>2019NE000345</v>
      </c>
      <c r="T1460" s="1641" t="str">
        <f>M1460</f>
        <v>REPASSE DE RECURSO REFERENTE AO FEM 2014, 1ª PARCELA CUJO OBJETO É A REVITALIZAÇÃO DA PRAÇA SÃO SEBASTIÃO, NO MUNICIPIO DE SANTA TEREZINHA, CONFORME POA 234/2019 - AGJM</v>
      </c>
    </row>
    <row r="1461" spans="1:1025" ht="54" customHeight="1" x14ac:dyDescent="0.35">
      <c r="A1461" s="1654" t="s">
        <v>12834</v>
      </c>
      <c r="B1461" s="1655">
        <v>43796</v>
      </c>
      <c r="C1461" s="1656">
        <v>11</v>
      </c>
      <c r="D1461" s="1656" t="s">
        <v>1394</v>
      </c>
      <c r="E1461" s="1656" t="s">
        <v>12835</v>
      </c>
      <c r="F1461" s="1656" t="s">
        <v>12824</v>
      </c>
      <c r="G1461" s="1656" t="s">
        <v>12836</v>
      </c>
      <c r="H1461" s="1656" t="s">
        <v>2049</v>
      </c>
      <c r="I1461" s="1656" t="s">
        <v>12837</v>
      </c>
      <c r="J1461" s="1656" t="s">
        <v>2050</v>
      </c>
      <c r="K1461" s="1657">
        <v>58807.87</v>
      </c>
      <c r="L1461" s="1658" t="s">
        <v>9732</v>
      </c>
      <c r="M1461" s="1656" t="s">
        <v>12838</v>
      </c>
      <c r="O1461" s="545" t="s">
        <v>4665</v>
      </c>
      <c r="P1461" s="1638">
        <f>K1461</f>
        <v>58807.87</v>
      </c>
      <c r="Q1461" s="1639">
        <f>B1461</f>
        <v>43796</v>
      </c>
      <c r="R1461" s="1640" t="str">
        <f>A1461</f>
        <v>2019OB000402</v>
      </c>
      <c r="S1461" s="1640" t="str">
        <f>G1461</f>
        <v>2019NE000342</v>
      </c>
      <c r="T1461" s="1641" t="str">
        <f>M1461</f>
        <v>REPASSE DE RECURSO REFERENTE AO FEM 2014 4ª PARCELA CUJO OBJETO É A URBANIZAÇÃO DO CORREDOR VIÁRIO DO CENTRO DA CIDADE. FREI MIGUELINHO, CONFORME POA 226 AGMJ.</v>
      </c>
    </row>
    <row r="1462" spans="1:1025" ht="54" customHeight="1" x14ac:dyDescent="0.35">
      <c r="A1462" s="1654" t="s">
        <v>12839</v>
      </c>
      <c r="B1462" s="1655">
        <v>43796</v>
      </c>
      <c r="C1462" s="1656">
        <v>12</v>
      </c>
      <c r="D1462" s="1656" t="s">
        <v>1394</v>
      </c>
      <c r="E1462" s="1656" t="s">
        <v>12840</v>
      </c>
      <c r="F1462" s="1656" t="s">
        <v>12841</v>
      </c>
      <c r="G1462" s="1656" t="s">
        <v>12842</v>
      </c>
      <c r="H1462" s="1656" t="s">
        <v>1992</v>
      </c>
      <c r="I1462" s="1656" t="s">
        <v>1143</v>
      </c>
      <c r="J1462" s="1656" t="s">
        <v>1993</v>
      </c>
      <c r="K1462" s="1657">
        <v>280968.17</v>
      </c>
      <c r="L1462" s="1658" t="s">
        <v>9732</v>
      </c>
      <c r="M1462" s="1656" t="s">
        <v>12843</v>
      </c>
      <c r="O1462" s="545" t="s">
        <v>4665</v>
      </c>
      <c r="P1462" s="1638">
        <f>K1462</f>
        <v>280968.17</v>
      </c>
      <c r="Q1462" s="1639">
        <f>B1462</f>
        <v>43796</v>
      </c>
      <c r="R1462" s="1640" t="str">
        <f>A1462</f>
        <v>2019OB000403</v>
      </c>
      <c r="S1462" s="1640" t="str">
        <f>G1462</f>
        <v>2019NE000338</v>
      </c>
      <c r="T1462" s="1641" t="str">
        <f>M1462</f>
        <v>REPASSE DE RECURSOS AO FEM III/14 DO MUNICIPIO LIMOEIRO/PE, 4ª PARCELA, PARA A PAVIMENTAÇÃO EM PARALELEPÍPEDOS E DRENAGEM SUPERFICIAL DE ÁGUAS PLUVIAIS. NO MUN DE LIMOEIRO/PE CONFORME POA 224/19 CI 180/19.</v>
      </c>
    </row>
    <row r="1463" spans="1:1025" ht="54" customHeight="1" x14ac:dyDescent="0.35">
      <c r="A1463" s="366" t="s">
        <v>12866</v>
      </c>
      <c r="B1463" s="367">
        <v>43819</v>
      </c>
      <c r="C1463" s="366">
        <v>11</v>
      </c>
      <c r="D1463" s="366" t="s">
        <v>1394</v>
      </c>
      <c r="E1463" s="366" t="s">
        <v>12886</v>
      </c>
      <c r="F1463" s="366" t="s">
        <v>12887</v>
      </c>
      <c r="G1463" s="366" t="s">
        <v>12867</v>
      </c>
      <c r="H1463" s="366" t="s">
        <v>2904</v>
      </c>
      <c r="I1463" s="366" t="s">
        <v>12832</v>
      </c>
      <c r="J1463" s="366" t="s">
        <v>2905</v>
      </c>
      <c r="K1463" s="368">
        <v>29308.22</v>
      </c>
      <c r="L1463" s="1484" t="s">
        <v>10211</v>
      </c>
      <c r="M1463" s="366" t="s">
        <v>12868</v>
      </c>
      <c r="O1463" s="545" t="s">
        <v>4665</v>
      </c>
      <c r="P1463" s="1638">
        <f t="shared" ref="P1463:P1469" si="265">K1463</f>
        <v>29308.22</v>
      </c>
      <c r="Q1463" s="1639">
        <f t="shared" ref="Q1463:Q1469" si="266">B1463</f>
        <v>43819</v>
      </c>
      <c r="R1463" s="1640" t="str">
        <f t="shared" ref="R1463:R1469" si="267">A1463</f>
        <v>2019OB000440</v>
      </c>
      <c r="S1463" s="1640" t="str">
        <f t="shared" ref="S1463:S1469" si="268">G1463</f>
        <v>2019NE000358</v>
      </c>
      <c r="T1463" s="1641" t="str">
        <f t="shared" ref="T1463:T1469" si="269">M1463</f>
        <v>VALOR PAGO AO REPASSE DE RECURSOS REFERENTE A 2 ª PARCELA - FEM II/2014 CUJO OBJETO É A REVITALIZAÇÃO DA PRAÇA SÃO SEBASTIÃO, NO MUNICIPIO DE STA. TEREZINHA, POA 250/2019.</v>
      </c>
    </row>
    <row r="1464" spans="1:1025" ht="54" customHeight="1" x14ac:dyDescent="0.35">
      <c r="A1464" s="366" t="s">
        <v>12876</v>
      </c>
      <c r="B1464" s="367">
        <v>43819</v>
      </c>
      <c r="C1464" s="366">
        <v>11</v>
      </c>
      <c r="D1464" s="366" t="s">
        <v>1394</v>
      </c>
      <c r="E1464" s="366" t="s">
        <v>12888</v>
      </c>
      <c r="F1464" s="366" t="s">
        <v>12887</v>
      </c>
      <c r="G1464" s="366" t="s">
        <v>12877</v>
      </c>
      <c r="H1464" s="366" t="s">
        <v>3035</v>
      </c>
      <c r="I1464" s="366" t="s">
        <v>12307</v>
      </c>
      <c r="J1464" s="366" t="s">
        <v>3036</v>
      </c>
      <c r="K1464" s="368">
        <v>34315.42</v>
      </c>
      <c r="L1464" s="1484" t="s">
        <v>9732</v>
      </c>
      <c r="M1464" s="366" t="s">
        <v>12878</v>
      </c>
      <c r="O1464" s="545" t="s">
        <v>4665</v>
      </c>
      <c r="P1464" s="1638">
        <f t="shared" si="265"/>
        <v>34315.42</v>
      </c>
      <c r="Q1464" s="1639">
        <f t="shared" si="266"/>
        <v>43819</v>
      </c>
      <c r="R1464" s="1640" t="str">
        <f t="shared" si="267"/>
        <v>2019OB000442</v>
      </c>
      <c r="S1464" s="1640" t="str">
        <f t="shared" si="268"/>
        <v>2019NE000376</v>
      </c>
      <c r="T1464" s="1641" t="str">
        <f t="shared" si="269"/>
        <v>REPASSE DE RECURSO REFERENTE AO FEM II/2014 ( 4ª PARCELA) CUJO OBJETO É A " PAVIMENTAÇÃO DE DIVERSAS RUAS" NO MUNICIPIO DE BREJÃO, CONFORME POA 260/2019 - AGJM.</v>
      </c>
    </row>
    <row r="1465" spans="1:1025" ht="54" customHeight="1" x14ac:dyDescent="0.35">
      <c r="A1465" s="366" t="s">
        <v>12879</v>
      </c>
      <c r="B1465" s="367">
        <v>43819</v>
      </c>
      <c r="C1465" s="366">
        <v>11</v>
      </c>
      <c r="D1465" s="366" t="s">
        <v>1394</v>
      </c>
      <c r="E1465" s="366" t="s">
        <v>12889</v>
      </c>
      <c r="F1465" s="366" t="s">
        <v>12890</v>
      </c>
      <c r="G1465" s="366" t="s">
        <v>12880</v>
      </c>
      <c r="H1465" s="366" t="s">
        <v>2301</v>
      </c>
      <c r="I1465" s="366" t="s">
        <v>1124</v>
      </c>
      <c r="J1465" s="366" t="s">
        <v>2302</v>
      </c>
      <c r="K1465" s="368">
        <v>65752.67</v>
      </c>
      <c r="L1465" s="1484" t="s">
        <v>9736</v>
      </c>
      <c r="M1465" s="366" t="s">
        <v>12881</v>
      </c>
      <c r="O1465" s="545" t="s">
        <v>4665</v>
      </c>
      <c r="P1465" s="1638">
        <f t="shared" si="265"/>
        <v>65752.67</v>
      </c>
      <c r="Q1465" s="1639">
        <f t="shared" si="266"/>
        <v>43819</v>
      </c>
      <c r="R1465" s="1640" t="str">
        <f t="shared" si="267"/>
        <v>2019OB000460</v>
      </c>
      <c r="S1465" s="1640" t="str">
        <f t="shared" si="268"/>
        <v>2019NE000383</v>
      </c>
      <c r="T1465" s="1641" t="str">
        <f t="shared" si="269"/>
        <v>VALOR PAGO AO REPASSE DE RECURSO FEM II/2014 REFERENTE A 3ª PARCELA DO MUNICIPIO DE JUREMA /PE PARA A REFORMA E RECUPERAÇÃO DA ESCOLA MUNICIPAL PADRE IBIAPINA,CONFORME POA 263/2019</v>
      </c>
    </row>
    <row r="1466" spans="1:1025" ht="54" customHeight="1" x14ac:dyDescent="0.35">
      <c r="A1466" s="366" t="s">
        <v>12873</v>
      </c>
      <c r="B1466" s="367">
        <v>43819</v>
      </c>
      <c r="C1466" s="366">
        <v>12</v>
      </c>
      <c r="D1466" s="366" t="s">
        <v>1394</v>
      </c>
      <c r="E1466" s="366" t="s">
        <v>12891</v>
      </c>
      <c r="F1466" s="366" t="s">
        <v>12890</v>
      </c>
      <c r="G1466" s="366" t="s">
        <v>12874</v>
      </c>
      <c r="H1466" s="366" t="s">
        <v>2867</v>
      </c>
      <c r="I1466" s="366" t="s">
        <v>1258</v>
      </c>
      <c r="J1466" s="366" t="s">
        <v>2868</v>
      </c>
      <c r="K1466" s="368">
        <v>261928.4</v>
      </c>
      <c r="L1466" s="1484" t="s">
        <v>10211</v>
      </c>
      <c r="M1466" s="366" t="s">
        <v>12872</v>
      </c>
      <c r="O1466" s="545" t="s">
        <v>4665</v>
      </c>
      <c r="P1466" s="1638">
        <f t="shared" si="265"/>
        <v>261928.4</v>
      </c>
      <c r="Q1466" s="1639">
        <f t="shared" si="266"/>
        <v>43819</v>
      </c>
      <c r="R1466" s="1640" t="str">
        <f t="shared" si="267"/>
        <v>2019OB000461</v>
      </c>
      <c r="S1466" s="1640" t="str">
        <f t="shared" si="268"/>
        <v>2019NE000384</v>
      </c>
      <c r="T1466" s="1641" t="str">
        <f t="shared" si="269"/>
        <v>VALOR PAGO AO REPASSE DE RECURSO REF AO FEM II/2014 - 2ª PARCELA, CUJO OBJETO É A " " CALÇAMENTO EM PEDRA GRANÍTICA DE RUAS DIVERSAS E ACESSOS A DISTRITOS E COMUNIDADES DA ZONA RURAL. SANHARÓ , CONFORME POA 266/2019.</v>
      </c>
    </row>
    <row r="1467" spans="1:1025" ht="54" customHeight="1" x14ac:dyDescent="0.35">
      <c r="A1467" s="366" t="s">
        <v>12869</v>
      </c>
      <c r="B1467" s="367">
        <v>43819</v>
      </c>
      <c r="C1467" s="366">
        <v>12</v>
      </c>
      <c r="D1467" s="366" t="s">
        <v>1394</v>
      </c>
      <c r="E1467" s="366" t="s">
        <v>12892</v>
      </c>
      <c r="F1467" s="366" t="s">
        <v>12890</v>
      </c>
      <c r="G1467" s="366" t="s">
        <v>12870</v>
      </c>
      <c r="H1467" s="366" t="s">
        <v>2426</v>
      </c>
      <c r="I1467" s="366" t="s">
        <v>1048</v>
      </c>
      <c r="J1467" s="366" t="s">
        <v>2427</v>
      </c>
      <c r="K1467" s="368">
        <v>211320.63</v>
      </c>
      <c r="L1467" s="1484" t="s">
        <v>9732</v>
      </c>
      <c r="M1467" s="366" t="s">
        <v>12871</v>
      </c>
      <c r="O1467" s="545" t="s">
        <v>4665</v>
      </c>
      <c r="P1467" s="1638">
        <f t="shared" si="265"/>
        <v>211320.63</v>
      </c>
      <c r="Q1467" s="1639">
        <f t="shared" si="266"/>
        <v>43819</v>
      </c>
      <c r="R1467" s="1640" t="str">
        <f t="shared" si="267"/>
        <v>2019OB000464</v>
      </c>
      <c r="S1467" s="1640" t="str">
        <f t="shared" si="268"/>
        <v>2019NE000385</v>
      </c>
      <c r="T1467" s="1641" t="str">
        <f t="shared" si="269"/>
        <v>REPASSE DE RECURSO REFERENTE AO FEM II/ 2014 - (4ª PARCELA) CUJO OBJETO É A " PAVIMENTAÇÃO DE DIVERSAS RUAS" NO GLÓRIA DO GOITÁ, CONFORME POA 261/2019 - AGJM.</v>
      </c>
    </row>
    <row r="1468" spans="1:1025" ht="54" customHeight="1" x14ac:dyDescent="0.35">
      <c r="A1468" s="366" t="s">
        <v>12893</v>
      </c>
      <c r="B1468" s="367">
        <v>43819</v>
      </c>
      <c r="C1468" s="366">
        <v>11</v>
      </c>
      <c r="D1468" s="366" t="s">
        <v>1394</v>
      </c>
      <c r="E1468" s="366" t="s">
        <v>12894</v>
      </c>
      <c r="F1468" s="366" t="s">
        <v>12887</v>
      </c>
      <c r="G1468" s="366" t="s">
        <v>12895</v>
      </c>
      <c r="H1468" s="366" t="s">
        <v>1809</v>
      </c>
      <c r="I1468" s="366" t="s">
        <v>869</v>
      </c>
      <c r="J1468" s="366" t="s">
        <v>1810</v>
      </c>
      <c r="K1468" s="368">
        <v>62998.91</v>
      </c>
      <c r="L1468" s="1484" t="s">
        <v>9736</v>
      </c>
      <c r="M1468" s="366" t="s">
        <v>12896</v>
      </c>
      <c r="O1468" s="545" t="s">
        <v>4665</v>
      </c>
      <c r="P1468" s="1638">
        <f t="shared" si="265"/>
        <v>62998.91</v>
      </c>
      <c r="Q1468" s="1639">
        <f t="shared" si="266"/>
        <v>43819</v>
      </c>
      <c r="R1468" s="1640" t="str">
        <f t="shared" si="267"/>
        <v>2019OB000465</v>
      </c>
      <c r="S1468" s="1640" t="str">
        <f t="shared" si="268"/>
        <v>2019NE000386</v>
      </c>
      <c r="T1468" s="1641" t="str">
        <f t="shared" si="269"/>
        <v>REPASSE DE RECURSO REF AO FEM II/2014 - 3ª PARCELA , CUJO OBJETO É A " CONSTRUÇÃO DO GRADIL DO PARQUE DO BANANAL E CONSTRUÇÃO DO QUIOSQUE DE APOIO", PARA O MUNICÍPIO DE AMARAJI, CONFORME POA 259/2019</v>
      </c>
    </row>
    <row r="1469" spans="1:1025" ht="54" customHeight="1" x14ac:dyDescent="0.35">
      <c r="A1469" s="366" t="s">
        <v>12882</v>
      </c>
      <c r="B1469" s="367">
        <v>43819</v>
      </c>
      <c r="C1469" s="366">
        <v>12</v>
      </c>
      <c r="D1469" s="366" t="s">
        <v>1394</v>
      </c>
      <c r="E1469" s="366" t="s">
        <v>12897</v>
      </c>
      <c r="F1469" s="366" t="s">
        <v>12890</v>
      </c>
      <c r="G1469" s="366" t="s">
        <v>12883</v>
      </c>
      <c r="H1469" s="366" t="s">
        <v>2271</v>
      </c>
      <c r="I1469" s="366" t="s">
        <v>1117</v>
      </c>
      <c r="J1469" s="366" t="s">
        <v>2272</v>
      </c>
      <c r="K1469" s="368">
        <v>60428.35</v>
      </c>
      <c r="L1469" s="1484" t="s">
        <v>9732</v>
      </c>
      <c r="M1469" s="366" t="s">
        <v>12884</v>
      </c>
      <c r="O1469" s="545" t="s">
        <v>4665</v>
      </c>
      <c r="P1469" s="1638">
        <f t="shared" si="265"/>
        <v>60428.35</v>
      </c>
      <c r="Q1469" s="1639">
        <f t="shared" si="266"/>
        <v>43819</v>
      </c>
      <c r="R1469" s="1640" t="str">
        <f t="shared" si="267"/>
        <v>2019OB000467</v>
      </c>
      <c r="S1469" s="1640" t="str">
        <f t="shared" si="268"/>
        <v>2019NE000389</v>
      </c>
      <c r="T1469" s="1641" t="str">
        <f t="shared" si="269"/>
        <v>VALOR PAGO AO REPASSE DE RECURSO REFERENTE AO FEM II/2014 - 4ª PARCELA, CUJO OBJETO É A " " CONSTRUÇÃO DO CENTRO ADMINISTRATIVO DE JUCATI " , CONFORME POA 262/2019.</v>
      </c>
    </row>
    <row r="1470" spans="1:1025" s="201" customFormat="1" ht="54" customHeight="1" x14ac:dyDescent="0.35">
      <c r="A1470" s="1760" t="s">
        <v>12903</v>
      </c>
      <c r="B1470" s="1761">
        <v>43826</v>
      </c>
      <c r="C1470" s="1762">
        <v>11</v>
      </c>
      <c r="D1470" s="1762" t="s">
        <v>1394</v>
      </c>
      <c r="E1470" s="1762" t="s">
        <v>12904</v>
      </c>
      <c r="F1470" s="1762" t="s">
        <v>12905</v>
      </c>
      <c r="G1470" s="1762" t="s">
        <v>12906</v>
      </c>
      <c r="H1470" s="1762" t="s">
        <v>2043</v>
      </c>
      <c r="I1470" s="1762" t="s">
        <v>1195</v>
      </c>
      <c r="J1470" s="1762" t="s">
        <v>2044</v>
      </c>
      <c r="K1470" s="1763">
        <v>12520.56</v>
      </c>
      <c r="L1470" s="1764" t="s">
        <v>9736</v>
      </c>
      <c r="M1470" s="1762" t="s">
        <v>12907</v>
      </c>
      <c r="O1470" s="545" t="s">
        <v>4665</v>
      </c>
      <c r="P1470" s="1665">
        <f>K1470</f>
        <v>12520.56</v>
      </c>
      <c r="Q1470" s="1666">
        <f>B1470</f>
        <v>43826</v>
      </c>
      <c r="R1470" s="1667" t="str">
        <f>A1470</f>
        <v>2019OB000479</v>
      </c>
      <c r="S1470" s="1667" t="str">
        <f>G1470</f>
        <v>2019NE000382</v>
      </c>
      <c r="T1470" s="1668" t="str">
        <f>M1470</f>
        <v>REPASSE DE RECURSO FEM II/2014 REFERENTE A 3ª PARCELA DO MUNICIPIO DE PARANATAMA /PE PARA A CONSTRUÇÃO DE PAVIMENTAÇÃO EM PARALELEPÍPEDOS GRANÍTICOS NA RUA VICENTE FERREIRA DA SILVA,CONFORME POA 264 R/2019.</v>
      </c>
    </row>
    <row r="1471" spans="1:1025" s="201" customFormat="1" ht="54" customHeight="1" x14ac:dyDescent="0.35">
      <c r="A1471" s="1760" t="s">
        <v>12899</v>
      </c>
      <c r="B1471" s="1761">
        <v>43826</v>
      </c>
      <c r="C1471" s="1762">
        <v>11</v>
      </c>
      <c r="D1471" s="1762" t="s">
        <v>1394</v>
      </c>
      <c r="E1471" s="1762" t="s">
        <v>12908</v>
      </c>
      <c r="F1471" s="1762" t="s">
        <v>12905</v>
      </c>
      <c r="G1471" s="1762" t="s">
        <v>12900</v>
      </c>
      <c r="H1471" s="1762" t="s">
        <v>2049</v>
      </c>
      <c r="I1471" s="1762" t="s">
        <v>12909</v>
      </c>
      <c r="J1471" s="1762" t="s">
        <v>2050</v>
      </c>
      <c r="K1471" s="1763">
        <v>57862.07</v>
      </c>
      <c r="L1471" s="1764" t="s">
        <v>9732</v>
      </c>
      <c r="M1471" s="1762" t="s">
        <v>12901</v>
      </c>
      <c r="O1471" s="545" t="s">
        <v>4665</v>
      </c>
      <c r="P1471" s="1665">
        <f>K1471</f>
        <v>57862.07</v>
      </c>
      <c r="Q1471" s="1666">
        <f>B1471</f>
        <v>43826</v>
      </c>
      <c r="R1471" s="1667" t="str">
        <f>A1471</f>
        <v>2019OB000480</v>
      </c>
      <c r="S1471" s="1667" t="str">
        <f>G1471</f>
        <v>2019NE000361</v>
      </c>
      <c r="T1471" s="1668" t="str">
        <f>M1471</f>
        <v>REPASSE DE RECURSO FEM II/2014 4ª PARCELA REFERENTE A PAVIMENTAÇÃO EM PARALELEPÍPEDOS DE DIVERSAS RUAS NOS POVOADOS DE CAPIVARA, CHÃ GRANDE, LAGOA DO MEIO, PATOS E PLACAS, POA 257 R/2019 - AGJM.</v>
      </c>
    </row>
    <row r="1472" spans="1:1025" s="1774" customFormat="1" ht="54" customHeight="1" x14ac:dyDescent="0.35">
      <c r="A1472" s="1025" t="s">
        <v>13106</v>
      </c>
      <c r="B1472" s="1765">
        <v>43909</v>
      </c>
      <c r="C1472" s="1025">
        <v>11</v>
      </c>
      <c r="D1472" s="1025" t="s">
        <v>1394</v>
      </c>
      <c r="E1472" s="1025" t="s">
        <v>13234</v>
      </c>
      <c r="F1472" s="1025" t="s">
        <v>3411</v>
      </c>
      <c r="G1472" s="1025" t="s">
        <v>13107</v>
      </c>
      <c r="H1472" s="1025" t="s">
        <v>1809</v>
      </c>
      <c r="I1472" s="1025" t="s">
        <v>869</v>
      </c>
      <c r="J1472" s="1025" t="s">
        <v>1810</v>
      </c>
      <c r="K1472" s="1766">
        <v>63004.18</v>
      </c>
      <c r="L1472" s="1767" t="s">
        <v>9732</v>
      </c>
      <c r="M1472" s="1025" t="s">
        <v>13108</v>
      </c>
      <c r="N1472" s="1768"/>
      <c r="O1472" s="1769" t="s">
        <v>4665</v>
      </c>
      <c r="P1472" s="1770">
        <f t="shared" ref="P1472:P1477" si="270">K1472</f>
        <v>63004.18</v>
      </c>
      <c r="Q1472" s="1771">
        <f t="shared" ref="Q1472:Q1477" si="271">B1472</f>
        <v>43909</v>
      </c>
      <c r="R1472" s="1772" t="str">
        <f t="shared" ref="R1472:R1477" si="272">A1472</f>
        <v>2020OB000014</v>
      </c>
      <c r="S1472" s="1772" t="str">
        <f t="shared" ref="S1472:S1477" si="273">G1472</f>
        <v>2020NE000004</v>
      </c>
      <c r="T1472" s="1773" t="str">
        <f t="shared" ref="T1472:T1477" si="274">M1472</f>
        <v>VALOR PAGO AO REPASSE DE RECURSO REFERENTE A 4ª PARCELA - FEM II/2014 CUJO OBJETO É A CONSTRUÇÃO DO GRADIL DO PARQUE DO BANANAL E CONSTRUÇÃO DO QUIOSQUE DE APOIO ,MUNICIPIO DE AMARAJI, POA 328/2020- AGMJ</v>
      </c>
      <c r="U1472" s="1768"/>
      <c r="V1472" s="1768"/>
      <c r="W1472" s="1768"/>
      <c r="X1472" s="1768"/>
      <c r="Y1472" s="1768"/>
      <c r="Z1472" s="1768"/>
      <c r="AA1472" s="1768"/>
      <c r="AB1472" s="1768"/>
      <c r="AC1472" s="1768"/>
      <c r="AD1472" s="1768"/>
      <c r="AE1472" s="1768"/>
      <c r="AF1472" s="1768"/>
      <c r="AG1472" s="1768"/>
      <c r="AH1472" s="1768"/>
      <c r="AI1472" s="1768"/>
      <c r="AJ1472" s="1768"/>
      <c r="AK1472" s="1768"/>
      <c r="AL1472" s="1768"/>
      <c r="AM1472" s="1768"/>
      <c r="AN1472" s="1768"/>
      <c r="AO1472" s="1768"/>
      <c r="AP1472" s="1768"/>
      <c r="AQ1472" s="1768"/>
      <c r="AR1472" s="1768"/>
      <c r="AS1472" s="1768"/>
      <c r="AT1472" s="1768"/>
      <c r="AU1472" s="1768"/>
      <c r="AV1472" s="1768"/>
      <c r="AW1472" s="1768"/>
      <c r="AX1472" s="1768"/>
      <c r="AY1472" s="1768"/>
      <c r="AZ1472" s="1768"/>
      <c r="BA1472" s="1768"/>
      <c r="BB1472" s="1768"/>
      <c r="BC1472" s="1768"/>
      <c r="BD1472" s="1768"/>
      <c r="BE1472" s="1768"/>
      <c r="BF1472" s="1768"/>
      <c r="BG1472" s="1768"/>
      <c r="BH1472" s="1768"/>
      <c r="BI1472" s="1768"/>
      <c r="BJ1472" s="1768"/>
      <c r="BK1472" s="1768"/>
      <c r="BL1472" s="1768"/>
      <c r="BM1472" s="1768"/>
      <c r="BN1472" s="1768"/>
      <c r="BO1472" s="1768"/>
      <c r="BP1472" s="1768"/>
      <c r="BQ1472" s="1768"/>
      <c r="BR1472" s="1768"/>
      <c r="BS1472" s="1768"/>
      <c r="BT1472" s="1768"/>
      <c r="BU1472" s="1768"/>
      <c r="BV1472" s="1768"/>
      <c r="BW1472" s="1768"/>
      <c r="BX1472" s="1768"/>
      <c r="BY1472" s="1768"/>
      <c r="BZ1472" s="1768"/>
      <c r="CA1472" s="1768"/>
      <c r="CB1472" s="1768"/>
      <c r="CC1472" s="1768"/>
      <c r="CD1472" s="1768"/>
      <c r="CE1472" s="1768"/>
      <c r="CF1472" s="1768"/>
      <c r="CG1472" s="1768"/>
      <c r="CH1472" s="1768"/>
      <c r="CI1472" s="1768"/>
      <c r="CJ1472" s="1768"/>
      <c r="CK1472" s="1768"/>
      <c r="CL1472" s="1768"/>
      <c r="CM1472" s="1768"/>
      <c r="CN1472" s="1768"/>
      <c r="CO1472" s="1768"/>
      <c r="CP1472" s="1768"/>
      <c r="CQ1472" s="1768"/>
      <c r="CR1472" s="1768"/>
      <c r="CS1472" s="1768"/>
      <c r="CT1472" s="1768"/>
      <c r="CU1472" s="1768"/>
      <c r="CV1472" s="1768"/>
      <c r="CW1472" s="1768"/>
      <c r="CX1472" s="1768"/>
      <c r="CY1472" s="1768"/>
      <c r="CZ1472" s="1768"/>
      <c r="DA1472" s="1768"/>
      <c r="DB1472" s="1768"/>
      <c r="DC1472" s="1768"/>
      <c r="DD1472" s="1768"/>
      <c r="DE1472" s="1768"/>
      <c r="DF1472" s="1768"/>
      <c r="DG1472" s="1768"/>
      <c r="DH1472" s="1768"/>
      <c r="DI1472" s="1768"/>
      <c r="DJ1472" s="1768"/>
      <c r="DK1472" s="1768"/>
      <c r="DL1472" s="1768"/>
      <c r="DM1472" s="1768"/>
      <c r="DN1472" s="1768"/>
      <c r="DO1472" s="1768"/>
      <c r="DP1472" s="1768"/>
      <c r="DQ1472" s="1768"/>
      <c r="DR1472" s="1768"/>
      <c r="DS1472" s="1768"/>
      <c r="DT1472" s="1768"/>
      <c r="DU1472" s="1768"/>
      <c r="DV1472" s="1768"/>
      <c r="DW1472" s="1768"/>
      <c r="DX1472" s="1768"/>
      <c r="DY1472" s="1768"/>
      <c r="DZ1472" s="1768"/>
      <c r="EA1472" s="1768"/>
      <c r="EB1472" s="1768"/>
      <c r="EC1472" s="1768"/>
      <c r="ED1472" s="1768"/>
      <c r="EE1472" s="1768"/>
      <c r="EF1472" s="1768"/>
      <c r="EG1472" s="1768"/>
      <c r="EH1472" s="1768"/>
      <c r="EI1472" s="1768"/>
      <c r="EJ1472" s="1768"/>
      <c r="EK1472" s="1768"/>
      <c r="EL1472" s="1768"/>
      <c r="EM1472" s="1768"/>
      <c r="EN1472" s="1768"/>
      <c r="EO1472" s="1768"/>
      <c r="EP1472" s="1768"/>
      <c r="EQ1472" s="1768"/>
      <c r="ER1472" s="1768"/>
      <c r="ES1472" s="1768"/>
      <c r="ET1472" s="1768"/>
      <c r="EU1472" s="1768"/>
      <c r="EV1472" s="1768"/>
      <c r="EW1472" s="1768"/>
      <c r="EX1472" s="1768"/>
      <c r="EY1472" s="1768"/>
      <c r="EZ1472" s="1768"/>
      <c r="FA1472" s="1768"/>
      <c r="FB1472" s="1768"/>
      <c r="FC1472" s="1768"/>
      <c r="FD1472" s="1768"/>
      <c r="FE1472" s="1768"/>
      <c r="FF1472" s="1768"/>
      <c r="FG1472" s="1768"/>
      <c r="FH1472" s="1768"/>
      <c r="FI1472" s="1768"/>
      <c r="FJ1472" s="1768"/>
      <c r="FK1472" s="1768"/>
      <c r="FL1472" s="1768"/>
      <c r="FM1472" s="1768"/>
      <c r="FN1472" s="1768"/>
      <c r="FO1472" s="1768"/>
      <c r="FP1472" s="1768"/>
      <c r="FQ1472" s="1768"/>
      <c r="FR1472" s="1768"/>
      <c r="FS1472" s="1768"/>
      <c r="FT1472" s="1768"/>
      <c r="FU1472" s="1768"/>
      <c r="FV1472" s="1768"/>
      <c r="FW1472" s="1768"/>
      <c r="FX1472" s="1768"/>
      <c r="FY1472" s="1768"/>
      <c r="FZ1472" s="1768"/>
      <c r="GA1472" s="1768"/>
      <c r="GB1472" s="1768"/>
      <c r="GC1472" s="1768"/>
      <c r="GD1472" s="1768"/>
      <c r="GE1472" s="1768"/>
      <c r="GF1472" s="1768"/>
      <c r="GG1472" s="1768"/>
      <c r="GH1472" s="1768"/>
      <c r="GI1472" s="1768"/>
      <c r="GJ1472" s="1768"/>
      <c r="GK1472" s="1768"/>
      <c r="GL1472" s="1768"/>
      <c r="GM1472" s="1768"/>
      <c r="GN1472" s="1768"/>
      <c r="GO1472" s="1768"/>
      <c r="GP1472" s="1768"/>
      <c r="GQ1472" s="1768"/>
      <c r="GR1472" s="1768"/>
      <c r="GS1472" s="1768"/>
      <c r="GT1472" s="1768"/>
      <c r="GU1472" s="1768"/>
      <c r="GV1472" s="1768"/>
      <c r="GW1472" s="1768"/>
      <c r="GX1472" s="1768"/>
      <c r="GY1472" s="1768"/>
      <c r="GZ1472" s="1768"/>
      <c r="HA1472" s="1768"/>
      <c r="HB1472" s="1768"/>
      <c r="HC1472" s="1768"/>
      <c r="HD1472" s="1768"/>
      <c r="HE1472" s="1768"/>
      <c r="HF1472" s="1768"/>
      <c r="HG1472" s="1768"/>
      <c r="HH1472" s="1768"/>
      <c r="HI1472" s="1768"/>
      <c r="HJ1472" s="1768"/>
      <c r="HK1472" s="1768"/>
      <c r="HL1472" s="1768"/>
      <c r="HM1472" s="1768"/>
      <c r="HN1472" s="1768"/>
      <c r="HO1472" s="1768"/>
      <c r="HP1472" s="1768"/>
      <c r="HQ1472" s="1768"/>
      <c r="HR1472" s="1768"/>
      <c r="HS1472" s="1768"/>
      <c r="HT1472" s="1768"/>
      <c r="HU1472" s="1768"/>
      <c r="HV1472" s="1768"/>
      <c r="HW1472" s="1768"/>
      <c r="HX1472" s="1768"/>
      <c r="HY1472" s="1768"/>
      <c r="HZ1472" s="1768"/>
      <c r="IA1472" s="1768"/>
      <c r="IB1472" s="1768"/>
      <c r="IC1472" s="1768"/>
      <c r="ID1472" s="1768"/>
      <c r="IE1472" s="1768"/>
      <c r="IF1472" s="1768"/>
      <c r="IG1472" s="1768"/>
      <c r="IH1472" s="1768"/>
      <c r="II1472" s="1768"/>
      <c r="IJ1472" s="1768"/>
      <c r="IK1472" s="1768"/>
      <c r="IL1472" s="1768"/>
      <c r="IM1472" s="1768"/>
      <c r="IN1472" s="1768"/>
      <c r="IO1472" s="1768"/>
      <c r="IP1472" s="1768"/>
      <c r="IQ1472" s="1768"/>
      <c r="IR1472" s="1768"/>
      <c r="IS1472" s="1768"/>
      <c r="IT1472" s="1768"/>
      <c r="IU1472" s="1768"/>
      <c r="IV1472" s="1768"/>
      <c r="IW1472" s="1768"/>
      <c r="IX1472" s="1768"/>
      <c r="IY1472" s="1768"/>
      <c r="IZ1472" s="1768"/>
      <c r="JA1472" s="1768"/>
      <c r="JB1472" s="1768"/>
      <c r="JC1472" s="1768"/>
      <c r="JD1472" s="1768"/>
      <c r="JE1472" s="1768"/>
      <c r="JF1472" s="1768"/>
      <c r="JG1472" s="1768"/>
      <c r="JH1472" s="1768"/>
      <c r="JI1472" s="1768"/>
      <c r="JJ1472" s="1768"/>
      <c r="JK1472" s="1768"/>
      <c r="JL1472" s="1768"/>
      <c r="JM1472" s="1768"/>
      <c r="JN1472" s="1768"/>
      <c r="JO1472" s="1768"/>
      <c r="JP1472" s="1768"/>
      <c r="JQ1472" s="1768"/>
      <c r="JR1472" s="1768"/>
      <c r="JS1472" s="1768"/>
      <c r="JT1472" s="1768"/>
      <c r="JU1472" s="1768"/>
      <c r="JV1472" s="1768"/>
      <c r="JW1472" s="1768"/>
      <c r="JX1472" s="1768"/>
      <c r="JY1472" s="1768"/>
      <c r="JZ1472" s="1768"/>
      <c r="KA1472" s="1768"/>
      <c r="KB1472" s="1768"/>
      <c r="KC1472" s="1768"/>
      <c r="KD1472" s="1768"/>
      <c r="KE1472" s="1768"/>
      <c r="KF1472" s="1768"/>
      <c r="KG1472" s="1768"/>
      <c r="KH1472" s="1768"/>
      <c r="KI1472" s="1768"/>
      <c r="KJ1472" s="1768"/>
      <c r="KK1472" s="1768"/>
      <c r="KL1472" s="1768"/>
      <c r="KM1472" s="1768"/>
      <c r="KN1472" s="1768"/>
      <c r="KO1472" s="1768"/>
      <c r="KP1472" s="1768"/>
      <c r="KQ1472" s="1768"/>
      <c r="KR1472" s="1768"/>
      <c r="KS1472" s="1768"/>
      <c r="KT1472" s="1768"/>
      <c r="KU1472" s="1768"/>
      <c r="KV1472" s="1768"/>
      <c r="KW1472" s="1768"/>
      <c r="KX1472" s="1768"/>
      <c r="KY1472" s="1768"/>
      <c r="KZ1472" s="1768"/>
      <c r="LA1472" s="1768"/>
      <c r="LB1472" s="1768"/>
      <c r="LC1472" s="1768"/>
      <c r="LD1472" s="1768"/>
      <c r="LE1472" s="1768"/>
      <c r="LF1472" s="1768"/>
      <c r="LG1472" s="1768"/>
      <c r="LH1472" s="1768"/>
      <c r="LI1472" s="1768"/>
      <c r="LJ1472" s="1768"/>
      <c r="LK1472" s="1768"/>
      <c r="LL1472" s="1768"/>
      <c r="LM1472" s="1768"/>
      <c r="LN1472" s="1768"/>
      <c r="LO1472" s="1768"/>
      <c r="LP1472" s="1768"/>
      <c r="LQ1472" s="1768"/>
      <c r="LR1472" s="1768"/>
      <c r="LS1472" s="1768"/>
      <c r="LT1472" s="1768"/>
      <c r="LU1472" s="1768"/>
      <c r="LV1472" s="1768"/>
      <c r="LW1472" s="1768"/>
      <c r="LX1472" s="1768"/>
      <c r="LY1472" s="1768"/>
      <c r="LZ1472" s="1768"/>
      <c r="MA1472" s="1768"/>
      <c r="MB1472" s="1768"/>
      <c r="MC1472" s="1768"/>
      <c r="MD1472" s="1768"/>
      <c r="ME1472" s="1768"/>
      <c r="MF1472" s="1768"/>
      <c r="MG1472" s="1768"/>
      <c r="MH1472" s="1768"/>
      <c r="MI1472" s="1768"/>
      <c r="MJ1472" s="1768"/>
      <c r="MK1472" s="1768"/>
      <c r="ML1472" s="1768"/>
      <c r="MM1472" s="1768"/>
      <c r="MN1472" s="1768"/>
      <c r="MO1472" s="1768"/>
      <c r="MP1472" s="1768"/>
      <c r="MQ1472" s="1768"/>
      <c r="MR1472" s="1768"/>
      <c r="MS1472" s="1768"/>
      <c r="MT1472" s="1768"/>
      <c r="MU1472" s="1768"/>
      <c r="MV1472" s="1768"/>
      <c r="MW1472" s="1768"/>
      <c r="MX1472" s="1768"/>
      <c r="MY1472" s="1768"/>
      <c r="MZ1472" s="1768"/>
      <c r="NA1472" s="1768"/>
      <c r="NB1472" s="1768"/>
      <c r="NC1472" s="1768"/>
      <c r="ND1472" s="1768"/>
      <c r="NE1472" s="1768"/>
      <c r="NF1472" s="1768"/>
      <c r="NG1472" s="1768"/>
      <c r="NH1472" s="1768"/>
      <c r="NI1472" s="1768"/>
      <c r="NJ1472" s="1768"/>
      <c r="NK1472" s="1768"/>
      <c r="NL1472" s="1768"/>
      <c r="NM1472" s="1768"/>
      <c r="NN1472" s="1768"/>
      <c r="NO1472" s="1768"/>
      <c r="NP1472" s="1768"/>
      <c r="NQ1472" s="1768"/>
      <c r="NR1472" s="1768"/>
      <c r="NS1472" s="1768"/>
      <c r="NT1472" s="1768"/>
      <c r="NU1472" s="1768"/>
      <c r="NV1472" s="1768"/>
      <c r="NW1472" s="1768"/>
      <c r="NX1472" s="1768"/>
      <c r="NY1472" s="1768"/>
      <c r="NZ1472" s="1768"/>
      <c r="OA1472" s="1768"/>
      <c r="OB1472" s="1768"/>
      <c r="OC1472" s="1768"/>
      <c r="OD1472" s="1768"/>
      <c r="OE1472" s="1768"/>
      <c r="OF1472" s="1768"/>
      <c r="OG1472" s="1768"/>
      <c r="OH1472" s="1768"/>
      <c r="OI1472" s="1768"/>
      <c r="OJ1472" s="1768"/>
      <c r="OK1472" s="1768"/>
      <c r="OL1472" s="1768"/>
      <c r="OM1472" s="1768"/>
      <c r="ON1472" s="1768"/>
      <c r="OO1472" s="1768"/>
      <c r="OP1472" s="1768"/>
      <c r="OQ1472" s="1768"/>
      <c r="OR1472" s="1768"/>
      <c r="OS1472" s="1768"/>
      <c r="OT1472" s="1768"/>
      <c r="OU1472" s="1768"/>
      <c r="OV1472" s="1768"/>
      <c r="OW1472" s="1768"/>
      <c r="OX1472" s="1768"/>
      <c r="OY1472" s="1768"/>
      <c r="OZ1472" s="1768"/>
      <c r="PA1472" s="1768"/>
      <c r="PB1472" s="1768"/>
      <c r="PC1472" s="1768"/>
      <c r="PD1472" s="1768"/>
      <c r="PE1472" s="1768"/>
      <c r="PF1472" s="1768"/>
      <c r="PG1472" s="1768"/>
      <c r="PH1472" s="1768"/>
      <c r="PI1472" s="1768"/>
      <c r="PJ1472" s="1768"/>
      <c r="PK1472" s="1768"/>
      <c r="PL1472" s="1768"/>
      <c r="PM1472" s="1768"/>
      <c r="PN1472" s="1768"/>
      <c r="PO1472" s="1768"/>
      <c r="PP1472" s="1768"/>
      <c r="PQ1472" s="1768"/>
      <c r="PR1472" s="1768"/>
      <c r="PS1472" s="1768"/>
      <c r="PT1472" s="1768"/>
      <c r="PU1472" s="1768"/>
      <c r="PV1472" s="1768"/>
      <c r="PW1472" s="1768"/>
      <c r="PX1472" s="1768"/>
      <c r="PY1472" s="1768"/>
      <c r="PZ1472" s="1768"/>
      <c r="QA1472" s="1768"/>
      <c r="QB1472" s="1768"/>
      <c r="QC1472" s="1768"/>
      <c r="QD1472" s="1768"/>
      <c r="QE1472" s="1768"/>
      <c r="QF1472" s="1768"/>
      <c r="QG1472" s="1768"/>
      <c r="QH1472" s="1768"/>
      <c r="QI1472" s="1768"/>
      <c r="QJ1472" s="1768"/>
      <c r="QK1472" s="1768"/>
      <c r="QL1472" s="1768"/>
      <c r="QM1472" s="1768"/>
      <c r="QN1472" s="1768"/>
      <c r="QO1472" s="1768"/>
      <c r="QP1472" s="1768"/>
      <c r="QQ1472" s="1768"/>
      <c r="QR1472" s="1768"/>
      <c r="QS1472" s="1768"/>
      <c r="QT1472" s="1768"/>
      <c r="QU1472" s="1768"/>
      <c r="QV1472" s="1768"/>
      <c r="QW1472" s="1768"/>
      <c r="QX1472" s="1768"/>
      <c r="QY1472" s="1768"/>
      <c r="QZ1472" s="1768"/>
      <c r="RA1472" s="1768"/>
      <c r="RB1472" s="1768"/>
      <c r="RC1472" s="1768"/>
      <c r="RD1472" s="1768"/>
      <c r="RE1472" s="1768"/>
      <c r="RF1472" s="1768"/>
      <c r="RG1472" s="1768"/>
      <c r="RH1472" s="1768"/>
      <c r="RI1472" s="1768"/>
      <c r="RJ1472" s="1768"/>
      <c r="RK1472" s="1768"/>
      <c r="RL1472" s="1768"/>
      <c r="RM1472" s="1768"/>
      <c r="RN1472" s="1768"/>
      <c r="RO1472" s="1768"/>
      <c r="RP1472" s="1768"/>
      <c r="RQ1472" s="1768"/>
      <c r="RR1472" s="1768"/>
      <c r="RS1472" s="1768"/>
      <c r="RT1472" s="1768"/>
      <c r="RU1472" s="1768"/>
      <c r="RV1472" s="1768"/>
      <c r="RW1472" s="1768"/>
      <c r="RX1472" s="1768"/>
      <c r="RY1472" s="1768"/>
      <c r="RZ1472" s="1768"/>
      <c r="SA1472" s="1768"/>
      <c r="SB1472" s="1768"/>
      <c r="SC1472" s="1768"/>
      <c r="SD1472" s="1768"/>
      <c r="SE1472" s="1768"/>
      <c r="SF1472" s="1768"/>
      <c r="SG1472" s="1768"/>
      <c r="SH1472" s="1768"/>
      <c r="SI1472" s="1768"/>
      <c r="SJ1472" s="1768"/>
      <c r="SK1472" s="1768"/>
      <c r="SL1472" s="1768"/>
      <c r="SM1472" s="1768"/>
      <c r="SN1472" s="1768"/>
      <c r="SO1472" s="1768"/>
      <c r="SP1472" s="1768"/>
      <c r="SQ1472" s="1768"/>
      <c r="SR1472" s="1768"/>
      <c r="SS1472" s="1768"/>
      <c r="ST1472" s="1768"/>
      <c r="SU1472" s="1768"/>
      <c r="SV1472" s="1768"/>
      <c r="SW1472" s="1768"/>
      <c r="SX1472" s="1768"/>
      <c r="SY1472" s="1768"/>
      <c r="SZ1472" s="1768"/>
      <c r="TA1472" s="1768"/>
      <c r="TB1472" s="1768"/>
      <c r="TC1472" s="1768"/>
      <c r="TD1472" s="1768"/>
      <c r="TE1472" s="1768"/>
      <c r="TF1472" s="1768"/>
      <c r="TG1472" s="1768"/>
      <c r="TH1472" s="1768"/>
      <c r="TI1472" s="1768"/>
      <c r="TJ1472" s="1768"/>
      <c r="TK1472" s="1768"/>
      <c r="TL1472" s="1768"/>
      <c r="TM1472" s="1768"/>
      <c r="TN1472" s="1768"/>
      <c r="TO1472" s="1768"/>
      <c r="TP1472" s="1768"/>
      <c r="TQ1472" s="1768"/>
      <c r="TR1472" s="1768"/>
      <c r="TS1472" s="1768"/>
      <c r="TT1472" s="1768"/>
      <c r="TU1472" s="1768"/>
      <c r="TV1472" s="1768"/>
      <c r="TW1472" s="1768"/>
      <c r="TX1472" s="1768"/>
      <c r="TY1472" s="1768"/>
      <c r="TZ1472" s="1768"/>
      <c r="UA1472" s="1768"/>
      <c r="UB1472" s="1768"/>
      <c r="UC1472" s="1768"/>
      <c r="UD1472" s="1768"/>
      <c r="UE1472" s="1768"/>
      <c r="UF1472" s="1768"/>
      <c r="UG1472" s="1768"/>
      <c r="UH1472" s="1768"/>
      <c r="UI1472" s="1768"/>
      <c r="UJ1472" s="1768"/>
      <c r="UK1472" s="1768"/>
      <c r="UL1472" s="1768"/>
      <c r="UM1472" s="1768"/>
      <c r="UN1472" s="1768"/>
      <c r="UO1472" s="1768"/>
      <c r="UP1472" s="1768"/>
      <c r="UQ1472" s="1768"/>
      <c r="UR1472" s="1768"/>
      <c r="US1472" s="1768"/>
      <c r="UT1472" s="1768"/>
      <c r="UU1472" s="1768"/>
      <c r="UV1472" s="1768"/>
      <c r="UW1472" s="1768"/>
      <c r="UX1472" s="1768"/>
      <c r="UY1472" s="1768"/>
      <c r="UZ1472" s="1768"/>
      <c r="VA1472" s="1768"/>
      <c r="VB1472" s="1768"/>
      <c r="VC1472" s="1768"/>
      <c r="VD1472" s="1768"/>
      <c r="VE1472" s="1768"/>
      <c r="VF1472" s="1768"/>
      <c r="VG1472" s="1768"/>
      <c r="VH1472" s="1768"/>
      <c r="VI1472" s="1768"/>
      <c r="VJ1472" s="1768"/>
      <c r="VK1472" s="1768"/>
      <c r="VL1472" s="1768"/>
      <c r="VM1472" s="1768"/>
      <c r="VN1472" s="1768"/>
      <c r="VO1472" s="1768"/>
      <c r="VP1472" s="1768"/>
      <c r="VQ1472" s="1768"/>
      <c r="VR1472" s="1768"/>
      <c r="VS1472" s="1768"/>
      <c r="VT1472" s="1768"/>
      <c r="VU1472" s="1768"/>
      <c r="VV1472" s="1768"/>
      <c r="VW1472" s="1768"/>
      <c r="VX1472" s="1768"/>
      <c r="VY1472" s="1768"/>
      <c r="VZ1472" s="1768"/>
      <c r="WA1472" s="1768"/>
      <c r="WB1472" s="1768"/>
      <c r="WC1472" s="1768"/>
      <c r="WD1472" s="1768"/>
      <c r="WE1472" s="1768"/>
      <c r="WF1472" s="1768"/>
      <c r="WG1472" s="1768"/>
      <c r="WH1472" s="1768"/>
      <c r="WI1472" s="1768"/>
      <c r="WJ1472" s="1768"/>
      <c r="WK1472" s="1768"/>
      <c r="WL1472" s="1768"/>
      <c r="WM1472" s="1768"/>
      <c r="WN1472" s="1768"/>
      <c r="WO1472" s="1768"/>
      <c r="WP1472" s="1768"/>
      <c r="WQ1472" s="1768"/>
      <c r="WR1472" s="1768"/>
      <c r="WS1472" s="1768"/>
      <c r="WT1472" s="1768"/>
      <c r="WU1472" s="1768"/>
      <c r="WV1472" s="1768"/>
      <c r="WW1472" s="1768"/>
      <c r="WX1472" s="1768"/>
      <c r="WY1472" s="1768"/>
      <c r="WZ1472" s="1768"/>
      <c r="XA1472" s="1768"/>
      <c r="XB1472" s="1768"/>
      <c r="XC1472" s="1768"/>
      <c r="XD1472" s="1768"/>
      <c r="XE1472" s="1768"/>
      <c r="XF1472" s="1768"/>
      <c r="XG1472" s="1768"/>
      <c r="XH1472" s="1768"/>
      <c r="XI1472" s="1768"/>
      <c r="XJ1472" s="1768"/>
      <c r="XK1472" s="1768"/>
      <c r="XL1472" s="1768"/>
      <c r="XM1472" s="1768"/>
      <c r="XN1472" s="1768"/>
      <c r="XO1472" s="1768"/>
      <c r="XP1472" s="1768"/>
      <c r="XQ1472" s="1768"/>
      <c r="XR1472" s="1768"/>
      <c r="XS1472" s="1768"/>
      <c r="XT1472" s="1768"/>
      <c r="XU1472" s="1768"/>
      <c r="XV1472" s="1768"/>
      <c r="XW1472" s="1768"/>
      <c r="XX1472" s="1768"/>
      <c r="XY1472" s="1768"/>
      <c r="XZ1472" s="1768"/>
      <c r="YA1472" s="1768"/>
      <c r="YB1472" s="1768"/>
      <c r="YC1472" s="1768"/>
      <c r="YD1472" s="1768"/>
      <c r="YE1472" s="1768"/>
      <c r="YF1472" s="1768"/>
      <c r="YG1472" s="1768"/>
      <c r="YH1472" s="1768"/>
      <c r="YI1472" s="1768"/>
      <c r="YJ1472" s="1768"/>
      <c r="YK1472" s="1768"/>
      <c r="YL1472" s="1768"/>
      <c r="YM1472" s="1768"/>
      <c r="YN1472" s="1768"/>
      <c r="YO1472" s="1768"/>
      <c r="YP1472" s="1768"/>
      <c r="YQ1472" s="1768"/>
      <c r="YR1472" s="1768"/>
      <c r="YS1472" s="1768"/>
      <c r="YT1472" s="1768"/>
      <c r="YU1472" s="1768"/>
      <c r="YV1472" s="1768"/>
      <c r="YW1472" s="1768"/>
      <c r="YX1472" s="1768"/>
      <c r="YY1472" s="1768"/>
      <c r="YZ1472" s="1768"/>
      <c r="ZA1472" s="1768"/>
      <c r="ZB1472" s="1768"/>
      <c r="ZC1472" s="1768"/>
      <c r="ZD1472" s="1768"/>
      <c r="ZE1472" s="1768"/>
      <c r="ZF1472" s="1768"/>
      <c r="ZG1472" s="1768"/>
      <c r="ZH1472" s="1768"/>
      <c r="ZI1472" s="1768"/>
      <c r="ZJ1472" s="1768"/>
      <c r="ZK1472" s="1768"/>
      <c r="ZL1472" s="1768"/>
      <c r="ZM1472" s="1768"/>
      <c r="ZN1472" s="1768"/>
      <c r="ZO1472" s="1768"/>
      <c r="ZP1472" s="1768"/>
      <c r="ZQ1472" s="1768"/>
      <c r="ZR1472" s="1768"/>
      <c r="ZS1472" s="1768"/>
      <c r="ZT1472" s="1768"/>
      <c r="ZU1472" s="1768"/>
      <c r="ZV1472" s="1768"/>
      <c r="ZW1472" s="1768"/>
      <c r="ZX1472" s="1768"/>
      <c r="ZY1472" s="1768"/>
      <c r="ZZ1472" s="1768"/>
      <c r="AAA1472" s="1768"/>
      <c r="AAB1472" s="1768"/>
      <c r="AAC1472" s="1768"/>
      <c r="AAD1472" s="1768"/>
      <c r="AAE1472" s="1768"/>
      <c r="AAF1472" s="1768"/>
      <c r="AAG1472" s="1768"/>
      <c r="AAH1472" s="1768"/>
      <c r="AAI1472" s="1768"/>
      <c r="AAJ1472" s="1768"/>
      <c r="AAK1472" s="1768"/>
      <c r="AAL1472" s="1768"/>
      <c r="AAM1472" s="1768"/>
      <c r="AAN1472" s="1768"/>
      <c r="AAO1472" s="1768"/>
      <c r="AAP1472" s="1768"/>
      <c r="AAQ1472" s="1768"/>
      <c r="AAR1472" s="1768"/>
      <c r="AAS1472" s="1768"/>
      <c r="AAT1472" s="1768"/>
      <c r="AAU1472" s="1768"/>
      <c r="AAV1472" s="1768"/>
      <c r="AAW1472" s="1768"/>
      <c r="AAX1472" s="1768"/>
      <c r="AAY1472" s="1768"/>
      <c r="AAZ1472" s="1768"/>
      <c r="ABA1472" s="1768"/>
      <c r="ABB1472" s="1768"/>
      <c r="ABC1472" s="1768"/>
      <c r="ABD1472" s="1768"/>
      <c r="ABE1472" s="1768"/>
      <c r="ABF1472" s="1768"/>
      <c r="ABG1472" s="1768"/>
      <c r="ABH1472" s="1768"/>
      <c r="ABI1472" s="1768"/>
      <c r="ABJ1472" s="1768"/>
      <c r="ABK1472" s="1768"/>
      <c r="ABL1472" s="1768"/>
      <c r="ABM1472" s="1768"/>
      <c r="ABN1472" s="1768"/>
      <c r="ABO1472" s="1768"/>
      <c r="ABP1472" s="1768"/>
      <c r="ABQ1472" s="1768"/>
      <c r="ABR1472" s="1768"/>
      <c r="ABS1472" s="1768"/>
      <c r="ABT1472" s="1768"/>
      <c r="ABU1472" s="1768"/>
      <c r="ABV1472" s="1768"/>
      <c r="ABW1472" s="1768"/>
      <c r="ABX1472" s="1768"/>
      <c r="ABY1472" s="1768"/>
      <c r="ABZ1472" s="1768"/>
      <c r="ACA1472" s="1768"/>
      <c r="ACB1472" s="1768"/>
      <c r="ACC1472" s="1768"/>
      <c r="ACD1472" s="1768"/>
      <c r="ACE1472" s="1768"/>
      <c r="ACF1472" s="1768"/>
      <c r="ACG1472" s="1768"/>
      <c r="ACH1472" s="1768"/>
      <c r="ACI1472" s="1768"/>
      <c r="ACJ1472" s="1768"/>
      <c r="ACK1472" s="1768"/>
      <c r="ACL1472" s="1768"/>
      <c r="ACM1472" s="1768"/>
      <c r="ACN1472" s="1768"/>
      <c r="ACO1472" s="1768"/>
      <c r="ACP1472" s="1768"/>
      <c r="ACQ1472" s="1768"/>
      <c r="ACR1472" s="1768"/>
      <c r="ACS1472" s="1768"/>
      <c r="ACT1472" s="1768"/>
      <c r="ACU1472" s="1768"/>
      <c r="ACV1472" s="1768"/>
      <c r="ACW1472" s="1768"/>
      <c r="ACX1472" s="1768"/>
      <c r="ACY1472" s="1768"/>
      <c r="ACZ1472" s="1768"/>
      <c r="ADA1472" s="1768"/>
      <c r="ADB1472" s="1768"/>
      <c r="ADC1472" s="1768"/>
      <c r="ADD1472" s="1768"/>
      <c r="ADE1472" s="1768"/>
      <c r="ADF1472" s="1768"/>
      <c r="ADG1472" s="1768"/>
      <c r="ADH1472" s="1768"/>
      <c r="ADI1472" s="1768"/>
      <c r="ADJ1472" s="1768"/>
      <c r="ADK1472" s="1768"/>
      <c r="ADL1472" s="1768"/>
      <c r="ADM1472" s="1768"/>
      <c r="ADN1472" s="1768"/>
      <c r="ADO1472" s="1768"/>
      <c r="ADP1472" s="1768"/>
      <c r="ADQ1472" s="1768"/>
      <c r="ADR1472" s="1768"/>
      <c r="ADS1472" s="1768"/>
      <c r="ADT1472" s="1768"/>
      <c r="ADU1472" s="1768"/>
      <c r="ADV1472" s="1768"/>
      <c r="ADW1472" s="1768"/>
      <c r="ADX1472" s="1768"/>
      <c r="ADY1472" s="1768"/>
      <c r="ADZ1472" s="1768"/>
      <c r="AEA1472" s="1768"/>
      <c r="AEB1472" s="1768"/>
      <c r="AEC1472" s="1768"/>
      <c r="AED1472" s="1768"/>
      <c r="AEE1472" s="1768"/>
      <c r="AEF1472" s="1768"/>
      <c r="AEG1472" s="1768"/>
      <c r="AEH1472" s="1768"/>
      <c r="AEI1472" s="1768"/>
      <c r="AEJ1472" s="1768"/>
      <c r="AEK1472" s="1768"/>
      <c r="AEL1472" s="1768"/>
      <c r="AEM1472" s="1768"/>
      <c r="AEN1472" s="1768"/>
      <c r="AEO1472" s="1768"/>
      <c r="AEP1472" s="1768"/>
      <c r="AEQ1472" s="1768"/>
      <c r="AER1472" s="1768"/>
      <c r="AES1472" s="1768"/>
      <c r="AET1472" s="1768"/>
      <c r="AEU1472" s="1768"/>
      <c r="AEV1472" s="1768"/>
      <c r="AEW1472" s="1768"/>
      <c r="AEX1472" s="1768"/>
      <c r="AEY1472" s="1768"/>
      <c r="AEZ1472" s="1768"/>
      <c r="AFA1472" s="1768"/>
      <c r="AFB1472" s="1768"/>
      <c r="AFC1472" s="1768"/>
      <c r="AFD1472" s="1768"/>
      <c r="AFE1472" s="1768"/>
      <c r="AFF1472" s="1768"/>
      <c r="AFG1472" s="1768"/>
      <c r="AFH1472" s="1768"/>
      <c r="AFI1472" s="1768"/>
      <c r="AFJ1472" s="1768"/>
      <c r="AFK1472" s="1768"/>
      <c r="AFL1472" s="1768"/>
      <c r="AFM1472" s="1768"/>
      <c r="AFN1472" s="1768"/>
      <c r="AFO1472" s="1768"/>
      <c r="AFP1472" s="1768"/>
      <c r="AFQ1472" s="1768"/>
      <c r="AFR1472" s="1768"/>
      <c r="AFS1472" s="1768"/>
      <c r="AFT1472" s="1768"/>
      <c r="AFU1472" s="1768"/>
      <c r="AFV1472" s="1768"/>
      <c r="AFW1472" s="1768"/>
      <c r="AFX1472" s="1768"/>
      <c r="AFY1472" s="1768"/>
      <c r="AFZ1472" s="1768"/>
      <c r="AGA1472" s="1768"/>
      <c r="AGB1472" s="1768"/>
      <c r="AGC1472" s="1768"/>
      <c r="AGD1472" s="1768"/>
      <c r="AGE1472" s="1768"/>
      <c r="AGF1472" s="1768"/>
      <c r="AGG1472" s="1768"/>
      <c r="AGH1472" s="1768"/>
      <c r="AGI1472" s="1768"/>
      <c r="AGJ1472" s="1768"/>
      <c r="AGK1472" s="1768"/>
      <c r="AGL1472" s="1768"/>
      <c r="AGM1472" s="1768"/>
      <c r="AGN1472" s="1768"/>
      <c r="AGO1472" s="1768"/>
      <c r="AGP1472" s="1768"/>
      <c r="AGQ1472" s="1768"/>
      <c r="AGR1472" s="1768"/>
      <c r="AGS1472" s="1768"/>
      <c r="AGT1472" s="1768"/>
      <c r="AGU1472" s="1768"/>
      <c r="AGV1472" s="1768"/>
      <c r="AGW1472" s="1768"/>
      <c r="AGX1472" s="1768"/>
      <c r="AGY1472" s="1768"/>
      <c r="AGZ1472" s="1768"/>
      <c r="AHA1472" s="1768"/>
      <c r="AHB1472" s="1768"/>
      <c r="AHC1472" s="1768"/>
      <c r="AHD1472" s="1768"/>
      <c r="AHE1472" s="1768"/>
      <c r="AHF1472" s="1768"/>
      <c r="AHG1472" s="1768"/>
      <c r="AHH1472" s="1768"/>
      <c r="AHI1472" s="1768"/>
      <c r="AHJ1472" s="1768"/>
      <c r="AHK1472" s="1768"/>
      <c r="AHL1472" s="1768"/>
      <c r="AHM1472" s="1768"/>
      <c r="AHN1472" s="1768"/>
      <c r="AHO1472" s="1768"/>
      <c r="AHP1472" s="1768"/>
      <c r="AHQ1472" s="1768"/>
      <c r="AHR1472" s="1768"/>
      <c r="AHS1472" s="1768"/>
      <c r="AHT1472" s="1768"/>
      <c r="AHU1472" s="1768"/>
      <c r="AHV1472" s="1768"/>
      <c r="AHW1472" s="1768"/>
      <c r="AHX1472" s="1768"/>
      <c r="AHY1472" s="1768"/>
      <c r="AHZ1472" s="1768"/>
      <c r="AIA1472" s="1768"/>
      <c r="AIB1472" s="1768"/>
      <c r="AIC1472" s="1768"/>
      <c r="AID1472" s="1768"/>
      <c r="AIE1472" s="1768"/>
      <c r="AIF1472" s="1768"/>
      <c r="AIG1472" s="1768"/>
      <c r="AIH1472" s="1768"/>
      <c r="AII1472" s="1768"/>
      <c r="AIJ1472" s="1768"/>
      <c r="AIK1472" s="1768"/>
      <c r="AIL1472" s="1768"/>
      <c r="AIM1472" s="1768"/>
      <c r="AIN1472" s="1768"/>
      <c r="AIO1472" s="1768"/>
      <c r="AIP1472" s="1768"/>
      <c r="AIQ1472" s="1768"/>
      <c r="AIR1472" s="1768"/>
      <c r="AIS1472" s="1768"/>
      <c r="AIT1472" s="1768"/>
      <c r="AIU1472" s="1768"/>
      <c r="AIV1472" s="1768"/>
      <c r="AIW1472" s="1768"/>
      <c r="AIX1472" s="1768"/>
      <c r="AIY1472" s="1768"/>
      <c r="AIZ1472" s="1768"/>
      <c r="AJA1472" s="1768"/>
      <c r="AJB1472" s="1768"/>
      <c r="AJC1472" s="1768"/>
      <c r="AJD1472" s="1768"/>
      <c r="AJE1472" s="1768"/>
      <c r="AJF1472" s="1768"/>
      <c r="AJG1472" s="1768"/>
      <c r="AJH1472" s="1768"/>
      <c r="AJI1472" s="1768"/>
      <c r="AJJ1472" s="1768"/>
      <c r="AJK1472" s="1768"/>
      <c r="AJL1472" s="1768"/>
      <c r="AJM1472" s="1768"/>
      <c r="AJN1472" s="1768"/>
      <c r="AJO1472" s="1768"/>
      <c r="AJP1472" s="1768"/>
      <c r="AJQ1472" s="1768"/>
      <c r="AJR1472" s="1768"/>
      <c r="AJS1472" s="1768"/>
      <c r="AJT1472" s="1768"/>
      <c r="AJU1472" s="1768"/>
      <c r="AJV1472" s="1768"/>
      <c r="AJW1472" s="1768"/>
      <c r="AJX1472" s="1768"/>
      <c r="AJY1472" s="1768"/>
      <c r="AJZ1472" s="1768"/>
      <c r="AKA1472" s="1768"/>
      <c r="AKB1472" s="1768"/>
      <c r="AKC1472" s="1768"/>
      <c r="AKD1472" s="1768"/>
      <c r="AKE1472" s="1768"/>
      <c r="AKF1472" s="1768"/>
      <c r="AKG1472" s="1768"/>
      <c r="AKH1472" s="1768"/>
      <c r="AKI1472" s="1768"/>
      <c r="AKJ1472" s="1768"/>
      <c r="AKK1472" s="1768"/>
      <c r="AKL1472" s="1768"/>
      <c r="AKM1472" s="1768"/>
      <c r="AKN1472" s="1768"/>
      <c r="AKO1472" s="1768"/>
      <c r="AKP1472" s="1768"/>
      <c r="AKQ1472" s="1768"/>
      <c r="AKR1472" s="1768"/>
      <c r="AKS1472" s="1768"/>
      <c r="AKT1472" s="1768"/>
      <c r="AKU1472" s="1768"/>
      <c r="AKV1472" s="1768"/>
      <c r="AKW1472" s="1768"/>
      <c r="AKX1472" s="1768"/>
      <c r="AKY1472" s="1768"/>
      <c r="AKZ1472" s="1768"/>
      <c r="ALA1472" s="1768"/>
      <c r="ALB1472" s="1768"/>
      <c r="ALC1472" s="1768"/>
      <c r="ALD1472" s="1768"/>
      <c r="ALE1472" s="1768"/>
      <c r="ALF1472" s="1768"/>
      <c r="ALG1472" s="1768"/>
      <c r="ALH1472" s="1768"/>
      <c r="ALI1472" s="1768"/>
      <c r="ALJ1472" s="1768"/>
      <c r="ALK1472" s="1768"/>
      <c r="ALL1472" s="1768"/>
      <c r="ALM1472" s="1768"/>
      <c r="ALN1472" s="1768"/>
      <c r="ALO1472" s="1768"/>
      <c r="ALP1472" s="1768"/>
      <c r="ALQ1472" s="1768"/>
      <c r="ALR1472" s="1768"/>
      <c r="ALS1472" s="1768"/>
      <c r="ALT1472" s="1768"/>
      <c r="ALU1472" s="1768"/>
      <c r="ALV1472" s="1768"/>
      <c r="ALW1472" s="1768"/>
      <c r="ALX1472" s="1768"/>
      <c r="ALY1472" s="1768"/>
      <c r="ALZ1472" s="1768"/>
      <c r="AMA1472" s="1768"/>
      <c r="AMB1472" s="1768"/>
      <c r="AMC1472" s="1768"/>
      <c r="AMD1472" s="1768"/>
      <c r="AME1472" s="1768"/>
      <c r="AMF1472" s="1768"/>
      <c r="AMG1472" s="1768"/>
      <c r="AMH1472" s="1768"/>
      <c r="AMI1472" s="1768"/>
      <c r="AMJ1472" s="1768"/>
      <c r="AMK1472" s="1768"/>
    </row>
    <row r="1473" spans="1:1025" s="1774" customFormat="1" ht="54" customHeight="1" x14ac:dyDescent="0.35">
      <c r="A1473" s="1025" t="s">
        <v>13109</v>
      </c>
      <c r="B1473" s="1765">
        <v>43909</v>
      </c>
      <c r="C1473" s="1025">
        <v>11</v>
      </c>
      <c r="D1473" s="1025" t="s">
        <v>1394</v>
      </c>
      <c r="E1473" s="1025" t="s">
        <v>13235</v>
      </c>
      <c r="F1473" s="1025" t="s">
        <v>3411</v>
      </c>
      <c r="G1473" s="1025" t="s">
        <v>13110</v>
      </c>
      <c r="H1473" s="1025" t="s">
        <v>1499</v>
      </c>
      <c r="I1473" s="1025" t="s">
        <v>906</v>
      </c>
      <c r="J1473" s="1025" t="s">
        <v>1500</v>
      </c>
      <c r="K1473" s="1766">
        <v>120606.36</v>
      </c>
      <c r="L1473" s="1767" t="s">
        <v>9732</v>
      </c>
      <c r="M1473" s="1025" t="s">
        <v>13111</v>
      </c>
      <c r="N1473" s="1768"/>
      <c r="O1473" s="1769" t="s">
        <v>4665</v>
      </c>
      <c r="P1473" s="1770">
        <f t="shared" si="270"/>
        <v>120606.36</v>
      </c>
      <c r="Q1473" s="1771">
        <f t="shared" si="271"/>
        <v>43909</v>
      </c>
      <c r="R1473" s="1772" t="str">
        <f t="shared" si="272"/>
        <v>2020OB000015</v>
      </c>
      <c r="S1473" s="1772" t="str">
        <f t="shared" si="273"/>
        <v>2020NE000005</v>
      </c>
      <c r="T1473" s="1773" t="str">
        <f t="shared" si="274"/>
        <v>VALOR PAGO AO REPASSE DE RECURSO REFERENTE A 4ª PARCELA - FEM II/2014 CUJO OBJETO É A CONSTRUÇÃO DE PRAÇA PÚBLICA PARA LAZER NO MUNICIPIO DE BETÂNIA, POA 329/2020- AGMJ.</v>
      </c>
      <c r="U1473" s="1768"/>
      <c r="V1473" s="1768"/>
      <c r="W1473" s="1768"/>
      <c r="X1473" s="1768"/>
      <c r="Y1473" s="1768"/>
      <c r="Z1473" s="1768"/>
      <c r="AA1473" s="1768"/>
      <c r="AB1473" s="1768"/>
      <c r="AC1473" s="1768"/>
      <c r="AD1473" s="1768"/>
      <c r="AE1473" s="1768"/>
      <c r="AF1473" s="1768"/>
      <c r="AG1473" s="1768"/>
      <c r="AH1473" s="1768"/>
      <c r="AI1473" s="1768"/>
      <c r="AJ1473" s="1768"/>
      <c r="AK1473" s="1768"/>
      <c r="AL1473" s="1768"/>
      <c r="AM1473" s="1768"/>
      <c r="AN1473" s="1768"/>
      <c r="AO1473" s="1768"/>
      <c r="AP1473" s="1768"/>
      <c r="AQ1473" s="1768"/>
      <c r="AR1473" s="1768"/>
      <c r="AS1473" s="1768"/>
      <c r="AT1473" s="1768"/>
      <c r="AU1473" s="1768"/>
      <c r="AV1473" s="1768"/>
      <c r="AW1473" s="1768"/>
      <c r="AX1473" s="1768"/>
      <c r="AY1473" s="1768"/>
      <c r="AZ1473" s="1768"/>
      <c r="BA1473" s="1768"/>
      <c r="BB1473" s="1768"/>
      <c r="BC1473" s="1768"/>
      <c r="BD1473" s="1768"/>
      <c r="BE1473" s="1768"/>
      <c r="BF1473" s="1768"/>
      <c r="BG1473" s="1768"/>
      <c r="BH1473" s="1768"/>
      <c r="BI1473" s="1768"/>
      <c r="BJ1473" s="1768"/>
      <c r="BK1473" s="1768"/>
      <c r="BL1473" s="1768"/>
      <c r="BM1473" s="1768"/>
      <c r="BN1473" s="1768"/>
      <c r="BO1473" s="1768"/>
      <c r="BP1473" s="1768"/>
      <c r="BQ1473" s="1768"/>
      <c r="BR1473" s="1768"/>
      <c r="BS1473" s="1768"/>
      <c r="BT1473" s="1768"/>
      <c r="BU1473" s="1768"/>
      <c r="BV1473" s="1768"/>
      <c r="BW1473" s="1768"/>
      <c r="BX1473" s="1768"/>
      <c r="BY1473" s="1768"/>
      <c r="BZ1473" s="1768"/>
      <c r="CA1473" s="1768"/>
      <c r="CB1473" s="1768"/>
      <c r="CC1473" s="1768"/>
      <c r="CD1473" s="1768"/>
      <c r="CE1473" s="1768"/>
      <c r="CF1473" s="1768"/>
      <c r="CG1473" s="1768"/>
      <c r="CH1473" s="1768"/>
      <c r="CI1473" s="1768"/>
      <c r="CJ1473" s="1768"/>
      <c r="CK1473" s="1768"/>
      <c r="CL1473" s="1768"/>
      <c r="CM1473" s="1768"/>
      <c r="CN1473" s="1768"/>
      <c r="CO1473" s="1768"/>
      <c r="CP1473" s="1768"/>
      <c r="CQ1473" s="1768"/>
      <c r="CR1473" s="1768"/>
      <c r="CS1473" s="1768"/>
      <c r="CT1473" s="1768"/>
      <c r="CU1473" s="1768"/>
      <c r="CV1473" s="1768"/>
      <c r="CW1473" s="1768"/>
      <c r="CX1473" s="1768"/>
      <c r="CY1473" s="1768"/>
      <c r="CZ1473" s="1768"/>
      <c r="DA1473" s="1768"/>
      <c r="DB1473" s="1768"/>
      <c r="DC1473" s="1768"/>
      <c r="DD1473" s="1768"/>
      <c r="DE1473" s="1768"/>
      <c r="DF1473" s="1768"/>
      <c r="DG1473" s="1768"/>
      <c r="DH1473" s="1768"/>
      <c r="DI1473" s="1768"/>
      <c r="DJ1473" s="1768"/>
      <c r="DK1473" s="1768"/>
      <c r="DL1473" s="1768"/>
      <c r="DM1473" s="1768"/>
      <c r="DN1473" s="1768"/>
      <c r="DO1473" s="1768"/>
      <c r="DP1473" s="1768"/>
      <c r="DQ1473" s="1768"/>
      <c r="DR1473" s="1768"/>
      <c r="DS1473" s="1768"/>
      <c r="DT1473" s="1768"/>
      <c r="DU1473" s="1768"/>
      <c r="DV1473" s="1768"/>
      <c r="DW1473" s="1768"/>
      <c r="DX1473" s="1768"/>
      <c r="DY1473" s="1768"/>
      <c r="DZ1473" s="1768"/>
      <c r="EA1473" s="1768"/>
      <c r="EB1473" s="1768"/>
      <c r="EC1473" s="1768"/>
      <c r="ED1473" s="1768"/>
      <c r="EE1473" s="1768"/>
      <c r="EF1473" s="1768"/>
      <c r="EG1473" s="1768"/>
      <c r="EH1473" s="1768"/>
      <c r="EI1473" s="1768"/>
      <c r="EJ1473" s="1768"/>
      <c r="EK1473" s="1768"/>
      <c r="EL1473" s="1768"/>
      <c r="EM1473" s="1768"/>
      <c r="EN1473" s="1768"/>
      <c r="EO1473" s="1768"/>
      <c r="EP1473" s="1768"/>
      <c r="EQ1473" s="1768"/>
      <c r="ER1473" s="1768"/>
      <c r="ES1473" s="1768"/>
      <c r="ET1473" s="1768"/>
      <c r="EU1473" s="1768"/>
      <c r="EV1473" s="1768"/>
      <c r="EW1473" s="1768"/>
      <c r="EX1473" s="1768"/>
      <c r="EY1473" s="1768"/>
      <c r="EZ1473" s="1768"/>
      <c r="FA1473" s="1768"/>
      <c r="FB1473" s="1768"/>
      <c r="FC1473" s="1768"/>
      <c r="FD1473" s="1768"/>
      <c r="FE1473" s="1768"/>
      <c r="FF1473" s="1768"/>
      <c r="FG1473" s="1768"/>
      <c r="FH1473" s="1768"/>
      <c r="FI1473" s="1768"/>
      <c r="FJ1473" s="1768"/>
      <c r="FK1473" s="1768"/>
      <c r="FL1473" s="1768"/>
      <c r="FM1473" s="1768"/>
      <c r="FN1473" s="1768"/>
      <c r="FO1473" s="1768"/>
      <c r="FP1473" s="1768"/>
      <c r="FQ1473" s="1768"/>
      <c r="FR1473" s="1768"/>
      <c r="FS1473" s="1768"/>
      <c r="FT1473" s="1768"/>
      <c r="FU1473" s="1768"/>
      <c r="FV1473" s="1768"/>
      <c r="FW1473" s="1768"/>
      <c r="FX1473" s="1768"/>
      <c r="FY1473" s="1768"/>
      <c r="FZ1473" s="1768"/>
      <c r="GA1473" s="1768"/>
      <c r="GB1473" s="1768"/>
      <c r="GC1473" s="1768"/>
      <c r="GD1473" s="1768"/>
      <c r="GE1473" s="1768"/>
      <c r="GF1473" s="1768"/>
      <c r="GG1473" s="1768"/>
      <c r="GH1473" s="1768"/>
      <c r="GI1473" s="1768"/>
      <c r="GJ1473" s="1768"/>
      <c r="GK1473" s="1768"/>
      <c r="GL1473" s="1768"/>
      <c r="GM1473" s="1768"/>
      <c r="GN1473" s="1768"/>
      <c r="GO1473" s="1768"/>
      <c r="GP1473" s="1768"/>
      <c r="GQ1473" s="1768"/>
      <c r="GR1473" s="1768"/>
      <c r="GS1473" s="1768"/>
      <c r="GT1473" s="1768"/>
      <c r="GU1473" s="1768"/>
      <c r="GV1473" s="1768"/>
      <c r="GW1473" s="1768"/>
      <c r="GX1473" s="1768"/>
      <c r="GY1473" s="1768"/>
      <c r="GZ1473" s="1768"/>
      <c r="HA1473" s="1768"/>
      <c r="HB1473" s="1768"/>
      <c r="HC1473" s="1768"/>
      <c r="HD1473" s="1768"/>
      <c r="HE1473" s="1768"/>
      <c r="HF1473" s="1768"/>
      <c r="HG1473" s="1768"/>
      <c r="HH1473" s="1768"/>
      <c r="HI1473" s="1768"/>
      <c r="HJ1473" s="1768"/>
      <c r="HK1473" s="1768"/>
      <c r="HL1473" s="1768"/>
      <c r="HM1473" s="1768"/>
      <c r="HN1473" s="1768"/>
      <c r="HO1473" s="1768"/>
      <c r="HP1473" s="1768"/>
      <c r="HQ1473" s="1768"/>
      <c r="HR1473" s="1768"/>
      <c r="HS1473" s="1768"/>
      <c r="HT1473" s="1768"/>
      <c r="HU1473" s="1768"/>
      <c r="HV1473" s="1768"/>
      <c r="HW1473" s="1768"/>
      <c r="HX1473" s="1768"/>
      <c r="HY1473" s="1768"/>
      <c r="HZ1473" s="1768"/>
      <c r="IA1473" s="1768"/>
      <c r="IB1473" s="1768"/>
      <c r="IC1473" s="1768"/>
      <c r="ID1473" s="1768"/>
      <c r="IE1473" s="1768"/>
      <c r="IF1473" s="1768"/>
      <c r="IG1473" s="1768"/>
      <c r="IH1473" s="1768"/>
      <c r="II1473" s="1768"/>
      <c r="IJ1473" s="1768"/>
      <c r="IK1473" s="1768"/>
      <c r="IL1473" s="1768"/>
      <c r="IM1473" s="1768"/>
      <c r="IN1473" s="1768"/>
      <c r="IO1473" s="1768"/>
      <c r="IP1473" s="1768"/>
      <c r="IQ1473" s="1768"/>
      <c r="IR1473" s="1768"/>
      <c r="IS1473" s="1768"/>
      <c r="IT1473" s="1768"/>
      <c r="IU1473" s="1768"/>
      <c r="IV1473" s="1768"/>
      <c r="IW1473" s="1768"/>
      <c r="IX1473" s="1768"/>
      <c r="IY1473" s="1768"/>
      <c r="IZ1473" s="1768"/>
      <c r="JA1473" s="1768"/>
      <c r="JB1473" s="1768"/>
      <c r="JC1473" s="1768"/>
      <c r="JD1473" s="1768"/>
      <c r="JE1473" s="1768"/>
      <c r="JF1473" s="1768"/>
      <c r="JG1473" s="1768"/>
      <c r="JH1473" s="1768"/>
      <c r="JI1473" s="1768"/>
      <c r="JJ1473" s="1768"/>
      <c r="JK1473" s="1768"/>
      <c r="JL1473" s="1768"/>
      <c r="JM1473" s="1768"/>
      <c r="JN1473" s="1768"/>
      <c r="JO1473" s="1768"/>
      <c r="JP1473" s="1768"/>
      <c r="JQ1473" s="1768"/>
      <c r="JR1473" s="1768"/>
      <c r="JS1473" s="1768"/>
      <c r="JT1473" s="1768"/>
      <c r="JU1473" s="1768"/>
      <c r="JV1473" s="1768"/>
      <c r="JW1473" s="1768"/>
      <c r="JX1473" s="1768"/>
      <c r="JY1473" s="1768"/>
      <c r="JZ1473" s="1768"/>
      <c r="KA1473" s="1768"/>
      <c r="KB1473" s="1768"/>
      <c r="KC1473" s="1768"/>
      <c r="KD1473" s="1768"/>
      <c r="KE1473" s="1768"/>
      <c r="KF1473" s="1768"/>
      <c r="KG1473" s="1768"/>
      <c r="KH1473" s="1768"/>
      <c r="KI1473" s="1768"/>
      <c r="KJ1473" s="1768"/>
      <c r="KK1473" s="1768"/>
      <c r="KL1473" s="1768"/>
      <c r="KM1473" s="1768"/>
      <c r="KN1473" s="1768"/>
      <c r="KO1473" s="1768"/>
      <c r="KP1473" s="1768"/>
      <c r="KQ1473" s="1768"/>
      <c r="KR1473" s="1768"/>
      <c r="KS1473" s="1768"/>
      <c r="KT1473" s="1768"/>
      <c r="KU1473" s="1768"/>
      <c r="KV1473" s="1768"/>
      <c r="KW1473" s="1768"/>
      <c r="KX1473" s="1768"/>
      <c r="KY1473" s="1768"/>
      <c r="KZ1473" s="1768"/>
      <c r="LA1473" s="1768"/>
      <c r="LB1473" s="1768"/>
      <c r="LC1473" s="1768"/>
      <c r="LD1473" s="1768"/>
      <c r="LE1473" s="1768"/>
      <c r="LF1473" s="1768"/>
      <c r="LG1473" s="1768"/>
      <c r="LH1473" s="1768"/>
      <c r="LI1473" s="1768"/>
      <c r="LJ1473" s="1768"/>
      <c r="LK1473" s="1768"/>
      <c r="LL1473" s="1768"/>
      <c r="LM1473" s="1768"/>
      <c r="LN1473" s="1768"/>
      <c r="LO1473" s="1768"/>
      <c r="LP1473" s="1768"/>
      <c r="LQ1473" s="1768"/>
      <c r="LR1473" s="1768"/>
      <c r="LS1473" s="1768"/>
      <c r="LT1473" s="1768"/>
      <c r="LU1473" s="1768"/>
      <c r="LV1473" s="1768"/>
      <c r="LW1473" s="1768"/>
      <c r="LX1473" s="1768"/>
      <c r="LY1473" s="1768"/>
      <c r="LZ1473" s="1768"/>
      <c r="MA1473" s="1768"/>
      <c r="MB1473" s="1768"/>
      <c r="MC1473" s="1768"/>
      <c r="MD1473" s="1768"/>
      <c r="ME1473" s="1768"/>
      <c r="MF1473" s="1768"/>
      <c r="MG1473" s="1768"/>
      <c r="MH1473" s="1768"/>
      <c r="MI1473" s="1768"/>
      <c r="MJ1473" s="1768"/>
      <c r="MK1473" s="1768"/>
      <c r="ML1473" s="1768"/>
      <c r="MM1473" s="1768"/>
      <c r="MN1473" s="1768"/>
      <c r="MO1473" s="1768"/>
      <c r="MP1473" s="1768"/>
      <c r="MQ1473" s="1768"/>
      <c r="MR1473" s="1768"/>
      <c r="MS1473" s="1768"/>
      <c r="MT1473" s="1768"/>
      <c r="MU1473" s="1768"/>
      <c r="MV1473" s="1768"/>
      <c r="MW1473" s="1768"/>
      <c r="MX1473" s="1768"/>
      <c r="MY1473" s="1768"/>
      <c r="MZ1473" s="1768"/>
      <c r="NA1473" s="1768"/>
      <c r="NB1473" s="1768"/>
      <c r="NC1473" s="1768"/>
      <c r="ND1473" s="1768"/>
      <c r="NE1473" s="1768"/>
      <c r="NF1473" s="1768"/>
      <c r="NG1473" s="1768"/>
      <c r="NH1473" s="1768"/>
      <c r="NI1473" s="1768"/>
      <c r="NJ1473" s="1768"/>
      <c r="NK1473" s="1768"/>
      <c r="NL1473" s="1768"/>
      <c r="NM1473" s="1768"/>
      <c r="NN1473" s="1768"/>
      <c r="NO1473" s="1768"/>
      <c r="NP1473" s="1768"/>
      <c r="NQ1473" s="1768"/>
      <c r="NR1473" s="1768"/>
      <c r="NS1473" s="1768"/>
      <c r="NT1473" s="1768"/>
      <c r="NU1473" s="1768"/>
      <c r="NV1473" s="1768"/>
      <c r="NW1473" s="1768"/>
      <c r="NX1473" s="1768"/>
      <c r="NY1473" s="1768"/>
      <c r="NZ1473" s="1768"/>
      <c r="OA1473" s="1768"/>
      <c r="OB1473" s="1768"/>
      <c r="OC1473" s="1768"/>
      <c r="OD1473" s="1768"/>
      <c r="OE1473" s="1768"/>
      <c r="OF1473" s="1768"/>
      <c r="OG1473" s="1768"/>
      <c r="OH1473" s="1768"/>
      <c r="OI1473" s="1768"/>
      <c r="OJ1473" s="1768"/>
      <c r="OK1473" s="1768"/>
      <c r="OL1473" s="1768"/>
      <c r="OM1473" s="1768"/>
      <c r="ON1473" s="1768"/>
      <c r="OO1473" s="1768"/>
      <c r="OP1473" s="1768"/>
      <c r="OQ1473" s="1768"/>
      <c r="OR1473" s="1768"/>
      <c r="OS1473" s="1768"/>
      <c r="OT1473" s="1768"/>
      <c r="OU1473" s="1768"/>
      <c r="OV1473" s="1768"/>
      <c r="OW1473" s="1768"/>
      <c r="OX1473" s="1768"/>
      <c r="OY1473" s="1768"/>
      <c r="OZ1473" s="1768"/>
      <c r="PA1473" s="1768"/>
      <c r="PB1473" s="1768"/>
      <c r="PC1473" s="1768"/>
      <c r="PD1473" s="1768"/>
      <c r="PE1473" s="1768"/>
      <c r="PF1473" s="1768"/>
      <c r="PG1473" s="1768"/>
      <c r="PH1473" s="1768"/>
      <c r="PI1473" s="1768"/>
      <c r="PJ1473" s="1768"/>
      <c r="PK1473" s="1768"/>
      <c r="PL1473" s="1768"/>
      <c r="PM1473" s="1768"/>
      <c r="PN1473" s="1768"/>
      <c r="PO1473" s="1768"/>
      <c r="PP1473" s="1768"/>
      <c r="PQ1473" s="1768"/>
      <c r="PR1473" s="1768"/>
      <c r="PS1473" s="1768"/>
      <c r="PT1473" s="1768"/>
      <c r="PU1473" s="1768"/>
      <c r="PV1473" s="1768"/>
      <c r="PW1473" s="1768"/>
      <c r="PX1473" s="1768"/>
      <c r="PY1473" s="1768"/>
      <c r="PZ1473" s="1768"/>
      <c r="QA1473" s="1768"/>
      <c r="QB1473" s="1768"/>
      <c r="QC1473" s="1768"/>
      <c r="QD1473" s="1768"/>
      <c r="QE1473" s="1768"/>
      <c r="QF1473" s="1768"/>
      <c r="QG1473" s="1768"/>
      <c r="QH1473" s="1768"/>
      <c r="QI1473" s="1768"/>
      <c r="QJ1473" s="1768"/>
      <c r="QK1473" s="1768"/>
      <c r="QL1473" s="1768"/>
      <c r="QM1473" s="1768"/>
      <c r="QN1473" s="1768"/>
      <c r="QO1473" s="1768"/>
      <c r="QP1473" s="1768"/>
      <c r="QQ1473" s="1768"/>
      <c r="QR1473" s="1768"/>
      <c r="QS1473" s="1768"/>
      <c r="QT1473" s="1768"/>
      <c r="QU1473" s="1768"/>
      <c r="QV1473" s="1768"/>
      <c r="QW1473" s="1768"/>
      <c r="QX1473" s="1768"/>
      <c r="QY1473" s="1768"/>
      <c r="QZ1473" s="1768"/>
      <c r="RA1473" s="1768"/>
      <c r="RB1473" s="1768"/>
      <c r="RC1473" s="1768"/>
      <c r="RD1473" s="1768"/>
      <c r="RE1473" s="1768"/>
      <c r="RF1473" s="1768"/>
      <c r="RG1473" s="1768"/>
      <c r="RH1473" s="1768"/>
      <c r="RI1473" s="1768"/>
      <c r="RJ1473" s="1768"/>
      <c r="RK1473" s="1768"/>
      <c r="RL1473" s="1768"/>
      <c r="RM1473" s="1768"/>
      <c r="RN1473" s="1768"/>
      <c r="RO1473" s="1768"/>
      <c r="RP1473" s="1768"/>
      <c r="RQ1473" s="1768"/>
      <c r="RR1473" s="1768"/>
      <c r="RS1473" s="1768"/>
      <c r="RT1473" s="1768"/>
      <c r="RU1473" s="1768"/>
      <c r="RV1473" s="1768"/>
      <c r="RW1473" s="1768"/>
      <c r="RX1473" s="1768"/>
      <c r="RY1473" s="1768"/>
      <c r="RZ1473" s="1768"/>
      <c r="SA1473" s="1768"/>
      <c r="SB1473" s="1768"/>
      <c r="SC1473" s="1768"/>
      <c r="SD1473" s="1768"/>
      <c r="SE1473" s="1768"/>
      <c r="SF1473" s="1768"/>
      <c r="SG1473" s="1768"/>
      <c r="SH1473" s="1768"/>
      <c r="SI1473" s="1768"/>
      <c r="SJ1473" s="1768"/>
      <c r="SK1473" s="1768"/>
      <c r="SL1473" s="1768"/>
      <c r="SM1473" s="1768"/>
      <c r="SN1473" s="1768"/>
      <c r="SO1473" s="1768"/>
      <c r="SP1473" s="1768"/>
      <c r="SQ1473" s="1768"/>
      <c r="SR1473" s="1768"/>
      <c r="SS1473" s="1768"/>
      <c r="ST1473" s="1768"/>
      <c r="SU1473" s="1768"/>
      <c r="SV1473" s="1768"/>
      <c r="SW1473" s="1768"/>
      <c r="SX1473" s="1768"/>
      <c r="SY1473" s="1768"/>
      <c r="SZ1473" s="1768"/>
      <c r="TA1473" s="1768"/>
      <c r="TB1473" s="1768"/>
      <c r="TC1473" s="1768"/>
      <c r="TD1473" s="1768"/>
      <c r="TE1473" s="1768"/>
      <c r="TF1473" s="1768"/>
      <c r="TG1473" s="1768"/>
      <c r="TH1473" s="1768"/>
      <c r="TI1473" s="1768"/>
      <c r="TJ1473" s="1768"/>
      <c r="TK1473" s="1768"/>
      <c r="TL1473" s="1768"/>
      <c r="TM1473" s="1768"/>
      <c r="TN1473" s="1768"/>
      <c r="TO1473" s="1768"/>
      <c r="TP1473" s="1768"/>
      <c r="TQ1473" s="1768"/>
      <c r="TR1473" s="1768"/>
      <c r="TS1473" s="1768"/>
      <c r="TT1473" s="1768"/>
      <c r="TU1473" s="1768"/>
      <c r="TV1473" s="1768"/>
      <c r="TW1473" s="1768"/>
      <c r="TX1473" s="1768"/>
      <c r="TY1473" s="1768"/>
      <c r="TZ1473" s="1768"/>
      <c r="UA1473" s="1768"/>
      <c r="UB1473" s="1768"/>
      <c r="UC1473" s="1768"/>
      <c r="UD1473" s="1768"/>
      <c r="UE1473" s="1768"/>
      <c r="UF1473" s="1768"/>
      <c r="UG1473" s="1768"/>
      <c r="UH1473" s="1768"/>
      <c r="UI1473" s="1768"/>
      <c r="UJ1473" s="1768"/>
      <c r="UK1473" s="1768"/>
      <c r="UL1473" s="1768"/>
      <c r="UM1473" s="1768"/>
      <c r="UN1473" s="1768"/>
      <c r="UO1473" s="1768"/>
      <c r="UP1473" s="1768"/>
      <c r="UQ1473" s="1768"/>
      <c r="UR1473" s="1768"/>
      <c r="US1473" s="1768"/>
      <c r="UT1473" s="1768"/>
      <c r="UU1473" s="1768"/>
      <c r="UV1473" s="1768"/>
      <c r="UW1473" s="1768"/>
      <c r="UX1473" s="1768"/>
      <c r="UY1473" s="1768"/>
      <c r="UZ1473" s="1768"/>
      <c r="VA1473" s="1768"/>
      <c r="VB1473" s="1768"/>
      <c r="VC1473" s="1768"/>
      <c r="VD1473" s="1768"/>
      <c r="VE1473" s="1768"/>
      <c r="VF1473" s="1768"/>
      <c r="VG1473" s="1768"/>
      <c r="VH1473" s="1768"/>
      <c r="VI1473" s="1768"/>
      <c r="VJ1473" s="1768"/>
      <c r="VK1473" s="1768"/>
      <c r="VL1473" s="1768"/>
      <c r="VM1473" s="1768"/>
      <c r="VN1473" s="1768"/>
      <c r="VO1473" s="1768"/>
      <c r="VP1473" s="1768"/>
      <c r="VQ1473" s="1768"/>
      <c r="VR1473" s="1768"/>
      <c r="VS1473" s="1768"/>
      <c r="VT1473" s="1768"/>
      <c r="VU1473" s="1768"/>
      <c r="VV1473" s="1768"/>
      <c r="VW1473" s="1768"/>
      <c r="VX1473" s="1768"/>
      <c r="VY1473" s="1768"/>
      <c r="VZ1473" s="1768"/>
      <c r="WA1473" s="1768"/>
      <c r="WB1473" s="1768"/>
      <c r="WC1473" s="1768"/>
      <c r="WD1473" s="1768"/>
      <c r="WE1473" s="1768"/>
      <c r="WF1473" s="1768"/>
      <c r="WG1473" s="1768"/>
      <c r="WH1473" s="1768"/>
      <c r="WI1473" s="1768"/>
      <c r="WJ1473" s="1768"/>
      <c r="WK1473" s="1768"/>
      <c r="WL1473" s="1768"/>
      <c r="WM1473" s="1768"/>
      <c r="WN1473" s="1768"/>
      <c r="WO1473" s="1768"/>
      <c r="WP1473" s="1768"/>
      <c r="WQ1473" s="1768"/>
      <c r="WR1473" s="1768"/>
      <c r="WS1473" s="1768"/>
      <c r="WT1473" s="1768"/>
      <c r="WU1473" s="1768"/>
      <c r="WV1473" s="1768"/>
      <c r="WW1473" s="1768"/>
      <c r="WX1473" s="1768"/>
      <c r="WY1473" s="1768"/>
      <c r="WZ1473" s="1768"/>
      <c r="XA1473" s="1768"/>
      <c r="XB1473" s="1768"/>
      <c r="XC1473" s="1768"/>
      <c r="XD1473" s="1768"/>
      <c r="XE1473" s="1768"/>
      <c r="XF1473" s="1768"/>
      <c r="XG1473" s="1768"/>
      <c r="XH1473" s="1768"/>
      <c r="XI1473" s="1768"/>
      <c r="XJ1473" s="1768"/>
      <c r="XK1473" s="1768"/>
      <c r="XL1473" s="1768"/>
      <c r="XM1473" s="1768"/>
      <c r="XN1473" s="1768"/>
      <c r="XO1473" s="1768"/>
      <c r="XP1473" s="1768"/>
      <c r="XQ1473" s="1768"/>
      <c r="XR1473" s="1768"/>
      <c r="XS1473" s="1768"/>
      <c r="XT1473" s="1768"/>
      <c r="XU1473" s="1768"/>
      <c r="XV1473" s="1768"/>
      <c r="XW1473" s="1768"/>
      <c r="XX1473" s="1768"/>
      <c r="XY1473" s="1768"/>
      <c r="XZ1473" s="1768"/>
      <c r="YA1473" s="1768"/>
      <c r="YB1473" s="1768"/>
      <c r="YC1473" s="1768"/>
      <c r="YD1473" s="1768"/>
      <c r="YE1473" s="1768"/>
      <c r="YF1473" s="1768"/>
      <c r="YG1473" s="1768"/>
      <c r="YH1473" s="1768"/>
      <c r="YI1473" s="1768"/>
      <c r="YJ1473" s="1768"/>
      <c r="YK1473" s="1768"/>
      <c r="YL1473" s="1768"/>
      <c r="YM1473" s="1768"/>
      <c r="YN1473" s="1768"/>
      <c r="YO1473" s="1768"/>
      <c r="YP1473" s="1768"/>
      <c r="YQ1473" s="1768"/>
      <c r="YR1473" s="1768"/>
      <c r="YS1473" s="1768"/>
      <c r="YT1473" s="1768"/>
      <c r="YU1473" s="1768"/>
      <c r="YV1473" s="1768"/>
      <c r="YW1473" s="1768"/>
      <c r="YX1473" s="1768"/>
      <c r="YY1473" s="1768"/>
      <c r="YZ1473" s="1768"/>
      <c r="ZA1473" s="1768"/>
      <c r="ZB1473" s="1768"/>
      <c r="ZC1473" s="1768"/>
      <c r="ZD1473" s="1768"/>
      <c r="ZE1473" s="1768"/>
      <c r="ZF1473" s="1768"/>
      <c r="ZG1473" s="1768"/>
      <c r="ZH1473" s="1768"/>
      <c r="ZI1473" s="1768"/>
      <c r="ZJ1473" s="1768"/>
      <c r="ZK1473" s="1768"/>
      <c r="ZL1473" s="1768"/>
      <c r="ZM1473" s="1768"/>
      <c r="ZN1473" s="1768"/>
      <c r="ZO1473" s="1768"/>
      <c r="ZP1473" s="1768"/>
      <c r="ZQ1473" s="1768"/>
      <c r="ZR1473" s="1768"/>
      <c r="ZS1473" s="1768"/>
      <c r="ZT1473" s="1768"/>
      <c r="ZU1473" s="1768"/>
      <c r="ZV1473" s="1768"/>
      <c r="ZW1473" s="1768"/>
      <c r="ZX1473" s="1768"/>
      <c r="ZY1473" s="1768"/>
      <c r="ZZ1473" s="1768"/>
      <c r="AAA1473" s="1768"/>
      <c r="AAB1473" s="1768"/>
      <c r="AAC1473" s="1768"/>
      <c r="AAD1473" s="1768"/>
      <c r="AAE1473" s="1768"/>
      <c r="AAF1473" s="1768"/>
      <c r="AAG1473" s="1768"/>
      <c r="AAH1473" s="1768"/>
      <c r="AAI1473" s="1768"/>
      <c r="AAJ1473" s="1768"/>
      <c r="AAK1473" s="1768"/>
      <c r="AAL1473" s="1768"/>
      <c r="AAM1473" s="1768"/>
      <c r="AAN1473" s="1768"/>
      <c r="AAO1473" s="1768"/>
      <c r="AAP1473" s="1768"/>
      <c r="AAQ1473" s="1768"/>
      <c r="AAR1473" s="1768"/>
      <c r="AAS1473" s="1768"/>
      <c r="AAT1473" s="1768"/>
      <c r="AAU1473" s="1768"/>
      <c r="AAV1473" s="1768"/>
      <c r="AAW1473" s="1768"/>
      <c r="AAX1473" s="1768"/>
      <c r="AAY1473" s="1768"/>
      <c r="AAZ1473" s="1768"/>
      <c r="ABA1473" s="1768"/>
      <c r="ABB1473" s="1768"/>
      <c r="ABC1473" s="1768"/>
      <c r="ABD1473" s="1768"/>
      <c r="ABE1473" s="1768"/>
      <c r="ABF1473" s="1768"/>
      <c r="ABG1473" s="1768"/>
      <c r="ABH1473" s="1768"/>
      <c r="ABI1473" s="1768"/>
      <c r="ABJ1473" s="1768"/>
      <c r="ABK1473" s="1768"/>
      <c r="ABL1473" s="1768"/>
      <c r="ABM1473" s="1768"/>
      <c r="ABN1473" s="1768"/>
      <c r="ABO1473" s="1768"/>
      <c r="ABP1473" s="1768"/>
      <c r="ABQ1473" s="1768"/>
      <c r="ABR1473" s="1768"/>
      <c r="ABS1473" s="1768"/>
      <c r="ABT1473" s="1768"/>
      <c r="ABU1473" s="1768"/>
      <c r="ABV1473" s="1768"/>
      <c r="ABW1473" s="1768"/>
      <c r="ABX1473" s="1768"/>
      <c r="ABY1473" s="1768"/>
      <c r="ABZ1473" s="1768"/>
      <c r="ACA1473" s="1768"/>
      <c r="ACB1473" s="1768"/>
      <c r="ACC1473" s="1768"/>
      <c r="ACD1473" s="1768"/>
      <c r="ACE1473" s="1768"/>
      <c r="ACF1473" s="1768"/>
      <c r="ACG1473" s="1768"/>
      <c r="ACH1473" s="1768"/>
      <c r="ACI1473" s="1768"/>
      <c r="ACJ1473" s="1768"/>
      <c r="ACK1473" s="1768"/>
      <c r="ACL1473" s="1768"/>
      <c r="ACM1473" s="1768"/>
      <c r="ACN1473" s="1768"/>
      <c r="ACO1473" s="1768"/>
      <c r="ACP1473" s="1768"/>
      <c r="ACQ1473" s="1768"/>
      <c r="ACR1473" s="1768"/>
      <c r="ACS1473" s="1768"/>
      <c r="ACT1473" s="1768"/>
      <c r="ACU1473" s="1768"/>
      <c r="ACV1473" s="1768"/>
      <c r="ACW1473" s="1768"/>
      <c r="ACX1473" s="1768"/>
      <c r="ACY1473" s="1768"/>
      <c r="ACZ1473" s="1768"/>
      <c r="ADA1473" s="1768"/>
      <c r="ADB1473" s="1768"/>
      <c r="ADC1473" s="1768"/>
      <c r="ADD1473" s="1768"/>
      <c r="ADE1473" s="1768"/>
      <c r="ADF1473" s="1768"/>
      <c r="ADG1473" s="1768"/>
      <c r="ADH1473" s="1768"/>
      <c r="ADI1473" s="1768"/>
      <c r="ADJ1473" s="1768"/>
      <c r="ADK1473" s="1768"/>
      <c r="ADL1473" s="1768"/>
      <c r="ADM1473" s="1768"/>
      <c r="ADN1473" s="1768"/>
      <c r="ADO1473" s="1768"/>
      <c r="ADP1473" s="1768"/>
      <c r="ADQ1473" s="1768"/>
      <c r="ADR1473" s="1768"/>
      <c r="ADS1473" s="1768"/>
      <c r="ADT1473" s="1768"/>
      <c r="ADU1473" s="1768"/>
      <c r="ADV1473" s="1768"/>
      <c r="ADW1473" s="1768"/>
      <c r="ADX1473" s="1768"/>
      <c r="ADY1473" s="1768"/>
      <c r="ADZ1473" s="1768"/>
      <c r="AEA1473" s="1768"/>
      <c r="AEB1473" s="1768"/>
      <c r="AEC1473" s="1768"/>
      <c r="AED1473" s="1768"/>
      <c r="AEE1473" s="1768"/>
      <c r="AEF1473" s="1768"/>
      <c r="AEG1473" s="1768"/>
      <c r="AEH1473" s="1768"/>
      <c r="AEI1473" s="1768"/>
      <c r="AEJ1473" s="1768"/>
      <c r="AEK1473" s="1768"/>
      <c r="AEL1473" s="1768"/>
      <c r="AEM1473" s="1768"/>
      <c r="AEN1473" s="1768"/>
      <c r="AEO1473" s="1768"/>
      <c r="AEP1473" s="1768"/>
      <c r="AEQ1473" s="1768"/>
      <c r="AER1473" s="1768"/>
      <c r="AES1473" s="1768"/>
      <c r="AET1473" s="1768"/>
      <c r="AEU1473" s="1768"/>
      <c r="AEV1473" s="1768"/>
      <c r="AEW1473" s="1768"/>
      <c r="AEX1473" s="1768"/>
      <c r="AEY1473" s="1768"/>
      <c r="AEZ1473" s="1768"/>
      <c r="AFA1473" s="1768"/>
      <c r="AFB1473" s="1768"/>
      <c r="AFC1473" s="1768"/>
      <c r="AFD1473" s="1768"/>
      <c r="AFE1473" s="1768"/>
      <c r="AFF1473" s="1768"/>
      <c r="AFG1473" s="1768"/>
      <c r="AFH1473" s="1768"/>
      <c r="AFI1473" s="1768"/>
      <c r="AFJ1473" s="1768"/>
      <c r="AFK1473" s="1768"/>
      <c r="AFL1473" s="1768"/>
      <c r="AFM1473" s="1768"/>
      <c r="AFN1473" s="1768"/>
      <c r="AFO1473" s="1768"/>
      <c r="AFP1473" s="1768"/>
      <c r="AFQ1473" s="1768"/>
      <c r="AFR1473" s="1768"/>
      <c r="AFS1473" s="1768"/>
      <c r="AFT1473" s="1768"/>
      <c r="AFU1473" s="1768"/>
      <c r="AFV1473" s="1768"/>
      <c r="AFW1473" s="1768"/>
      <c r="AFX1473" s="1768"/>
      <c r="AFY1473" s="1768"/>
      <c r="AFZ1473" s="1768"/>
      <c r="AGA1473" s="1768"/>
      <c r="AGB1473" s="1768"/>
      <c r="AGC1473" s="1768"/>
      <c r="AGD1473" s="1768"/>
      <c r="AGE1473" s="1768"/>
      <c r="AGF1473" s="1768"/>
      <c r="AGG1473" s="1768"/>
      <c r="AGH1473" s="1768"/>
      <c r="AGI1473" s="1768"/>
      <c r="AGJ1473" s="1768"/>
      <c r="AGK1473" s="1768"/>
      <c r="AGL1473" s="1768"/>
      <c r="AGM1473" s="1768"/>
      <c r="AGN1473" s="1768"/>
      <c r="AGO1473" s="1768"/>
      <c r="AGP1473" s="1768"/>
      <c r="AGQ1473" s="1768"/>
      <c r="AGR1473" s="1768"/>
      <c r="AGS1473" s="1768"/>
      <c r="AGT1473" s="1768"/>
      <c r="AGU1473" s="1768"/>
      <c r="AGV1473" s="1768"/>
      <c r="AGW1473" s="1768"/>
      <c r="AGX1473" s="1768"/>
      <c r="AGY1473" s="1768"/>
      <c r="AGZ1473" s="1768"/>
      <c r="AHA1473" s="1768"/>
      <c r="AHB1473" s="1768"/>
      <c r="AHC1473" s="1768"/>
      <c r="AHD1473" s="1768"/>
      <c r="AHE1473" s="1768"/>
      <c r="AHF1473" s="1768"/>
      <c r="AHG1473" s="1768"/>
      <c r="AHH1473" s="1768"/>
      <c r="AHI1473" s="1768"/>
      <c r="AHJ1473" s="1768"/>
      <c r="AHK1473" s="1768"/>
      <c r="AHL1473" s="1768"/>
      <c r="AHM1473" s="1768"/>
      <c r="AHN1473" s="1768"/>
      <c r="AHO1473" s="1768"/>
      <c r="AHP1473" s="1768"/>
      <c r="AHQ1473" s="1768"/>
      <c r="AHR1473" s="1768"/>
      <c r="AHS1473" s="1768"/>
      <c r="AHT1473" s="1768"/>
      <c r="AHU1473" s="1768"/>
      <c r="AHV1473" s="1768"/>
      <c r="AHW1473" s="1768"/>
      <c r="AHX1473" s="1768"/>
      <c r="AHY1473" s="1768"/>
      <c r="AHZ1473" s="1768"/>
      <c r="AIA1473" s="1768"/>
      <c r="AIB1473" s="1768"/>
      <c r="AIC1473" s="1768"/>
      <c r="AID1473" s="1768"/>
      <c r="AIE1473" s="1768"/>
      <c r="AIF1473" s="1768"/>
      <c r="AIG1473" s="1768"/>
      <c r="AIH1473" s="1768"/>
      <c r="AII1473" s="1768"/>
      <c r="AIJ1473" s="1768"/>
      <c r="AIK1473" s="1768"/>
      <c r="AIL1473" s="1768"/>
      <c r="AIM1473" s="1768"/>
      <c r="AIN1473" s="1768"/>
      <c r="AIO1473" s="1768"/>
      <c r="AIP1473" s="1768"/>
      <c r="AIQ1473" s="1768"/>
      <c r="AIR1473" s="1768"/>
      <c r="AIS1473" s="1768"/>
      <c r="AIT1473" s="1768"/>
      <c r="AIU1473" s="1768"/>
      <c r="AIV1473" s="1768"/>
      <c r="AIW1473" s="1768"/>
      <c r="AIX1473" s="1768"/>
      <c r="AIY1473" s="1768"/>
      <c r="AIZ1473" s="1768"/>
      <c r="AJA1473" s="1768"/>
      <c r="AJB1473" s="1768"/>
      <c r="AJC1473" s="1768"/>
      <c r="AJD1473" s="1768"/>
      <c r="AJE1473" s="1768"/>
      <c r="AJF1473" s="1768"/>
      <c r="AJG1473" s="1768"/>
      <c r="AJH1473" s="1768"/>
      <c r="AJI1473" s="1768"/>
      <c r="AJJ1473" s="1768"/>
      <c r="AJK1473" s="1768"/>
      <c r="AJL1473" s="1768"/>
      <c r="AJM1473" s="1768"/>
      <c r="AJN1473" s="1768"/>
      <c r="AJO1473" s="1768"/>
      <c r="AJP1473" s="1768"/>
      <c r="AJQ1473" s="1768"/>
      <c r="AJR1473" s="1768"/>
      <c r="AJS1473" s="1768"/>
      <c r="AJT1473" s="1768"/>
      <c r="AJU1473" s="1768"/>
      <c r="AJV1473" s="1768"/>
      <c r="AJW1473" s="1768"/>
      <c r="AJX1473" s="1768"/>
      <c r="AJY1473" s="1768"/>
      <c r="AJZ1473" s="1768"/>
      <c r="AKA1473" s="1768"/>
      <c r="AKB1473" s="1768"/>
      <c r="AKC1473" s="1768"/>
      <c r="AKD1473" s="1768"/>
      <c r="AKE1473" s="1768"/>
      <c r="AKF1473" s="1768"/>
      <c r="AKG1473" s="1768"/>
      <c r="AKH1473" s="1768"/>
      <c r="AKI1473" s="1768"/>
      <c r="AKJ1473" s="1768"/>
      <c r="AKK1473" s="1768"/>
      <c r="AKL1473" s="1768"/>
      <c r="AKM1473" s="1768"/>
      <c r="AKN1473" s="1768"/>
      <c r="AKO1473" s="1768"/>
      <c r="AKP1473" s="1768"/>
      <c r="AKQ1473" s="1768"/>
      <c r="AKR1473" s="1768"/>
      <c r="AKS1473" s="1768"/>
      <c r="AKT1473" s="1768"/>
      <c r="AKU1473" s="1768"/>
      <c r="AKV1473" s="1768"/>
      <c r="AKW1473" s="1768"/>
      <c r="AKX1473" s="1768"/>
      <c r="AKY1473" s="1768"/>
      <c r="AKZ1473" s="1768"/>
      <c r="ALA1473" s="1768"/>
      <c r="ALB1473" s="1768"/>
      <c r="ALC1473" s="1768"/>
      <c r="ALD1473" s="1768"/>
      <c r="ALE1473" s="1768"/>
      <c r="ALF1473" s="1768"/>
      <c r="ALG1473" s="1768"/>
      <c r="ALH1473" s="1768"/>
      <c r="ALI1473" s="1768"/>
      <c r="ALJ1473" s="1768"/>
      <c r="ALK1473" s="1768"/>
      <c r="ALL1473" s="1768"/>
      <c r="ALM1473" s="1768"/>
      <c r="ALN1473" s="1768"/>
      <c r="ALO1473" s="1768"/>
      <c r="ALP1473" s="1768"/>
      <c r="ALQ1473" s="1768"/>
      <c r="ALR1473" s="1768"/>
      <c r="ALS1473" s="1768"/>
      <c r="ALT1473" s="1768"/>
      <c r="ALU1473" s="1768"/>
      <c r="ALV1473" s="1768"/>
      <c r="ALW1473" s="1768"/>
      <c r="ALX1473" s="1768"/>
      <c r="ALY1473" s="1768"/>
      <c r="ALZ1473" s="1768"/>
      <c r="AMA1473" s="1768"/>
      <c r="AMB1473" s="1768"/>
      <c r="AMC1473" s="1768"/>
      <c r="AMD1473" s="1768"/>
      <c r="AME1473" s="1768"/>
      <c r="AMF1473" s="1768"/>
      <c r="AMG1473" s="1768"/>
      <c r="AMH1473" s="1768"/>
      <c r="AMI1473" s="1768"/>
      <c r="AMJ1473" s="1768"/>
      <c r="AMK1473" s="1768"/>
    </row>
    <row r="1474" spans="1:1025" s="1774" customFormat="1" ht="54" customHeight="1" x14ac:dyDescent="0.35">
      <c r="A1474" s="1025" t="s">
        <v>13112</v>
      </c>
      <c r="B1474" s="1765">
        <v>43909</v>
      </c>
      <c r="C1474" s="1025">
        <v>11</v>
      </c>
      <c r="D1474" s="1025" t="s">
        <v>1394</v>
      </c>
      <c r="E1474" s="1025" t="s">
        <v>13236</v>
      </c>
      <c r="F1474" s="1025" t="s">
        <v>3411</v>
      </c>
      <c r="G1474" s="1025" t="s">
        <v>13113</v>
      </c>
      <c r="H1474" s="1025" t="s">
        <v>3035</v>
      </c>
      <c r="I1474" s="1025" t="s">
        <v>926</v>
      </c>
      <c r="J1474" s="1025" t="s">
        <v>3036</v>
      </c>
      <c r="K1474" s="1766">
        <v>1604.44</v>
      </c>
      <c r="L1474" s="1767" t="s">
        <v>9732</v>
      </c>
      <c r="M1474" s="1025" t="s">
        <v>13114</v>
      </c>
      <c r="N1474" s="1768"/>
      <c r="O1474" s="1769" t="s">
        <v>4665</v>
      </c>
      <c r="P1474" s="1770">
        <f t="shared" si="270"/>
        <v>1604.44</v>
      </c>
      <c r="Q1474" s="1771">
        <f t="shared" si="271"/>
        <v>43909</v>
      </c>
      <c r="R1474" s="1772" t="str">
        <f t="shared" si="272"/>
        <v>2020OB000016</v>
      </c>
      <c r="S1474" s="1772" t="str">
        <f t="shared" si="273"/>
        <v>2020NE000007</v>
      </c>
      <c r="T1474" s="1773" t="str">
        <f t="shared" si="274"/>
        <v>VALOR PAGO AO REPASSE DE RECURSO REFERENTE A 4ª PARCELA - FEM II/2014 CUJO OBJETO É A RECUPERAÇÃO DA CALÇADA DA RUA JOSÉ INÁCIO DOS SANTOS MUNICÍPIO DE BREJÃO, POA 331/2020- AGMJ</v>
      </c>
      <c r="U1474" s="1768"/>
      <c r="V1474" s="1768"/>
      <c r="W1474" s="1768"/>
      <c r="X1474" s="1768"/>
      <c r="Y1474" s="1768"/>
      <c r="Z1474" s="1768"/>
      <c r="AA1474" s="1768"/>
      <c r="AB1474" s="1768"/>
      <c r="AC1474" s="1768"/>
      <c r="AD1474" s="1768"/>
      <c r="AE1474" s="1768"/>
      <c r="AF1474" s="1768"/>
      <c r="AG1474" s="1768"/>
      <c r="AH1474" s="1768"/>
      <c r="AI1474" s="1768"/>
      <c r="AJ1474" s="1768"/>
      <c r="AK1474" s="1768"/>
      <c r="AL1474" s="1768"/>
      <c r="AM1474" s="1768"/>
      <c r="AN1474" s="1768"/>
      <c r="AO1474" s="1768"/>
      <c r="AP1474" s="1768"/>
      <c r="AQ1474" s="1768"/>
      <c r="AR1474" s="1768"/>
      <c r="AS1474" s="1768"/>
      <c r="AT1474" s="1768"/>
      <c r="AU1474" s="1768"/>
      <c r="AV1474" s="1768"/>
      <c r="AW1474" s="1768"/>
      <c r="AX1474" s="1768"/>
      <c r="AY1474" s="1768"/>
      <c r="AZ1474" s="1768"/>
      <c r="BA1474" s="1768"/>
      <c r="BB1474" s="1768"/>
      <c r="BC1474" s="1768"/>
      <c r="BD1474" s="1768"/>
      <c r="BE1474" s="1768"/>
      <c r="BF1474" s="1768"/>
      <c r="BG1474" s="1768"/>
      <c r="BH1474" s="1768"/>
      <c r="BI1474" s="1768"/>
      <c r="BJ1474" s="1768"/>
      <c r="BK1474" s="1768"/>
      <c r="BL1474" s="1768"/>
      <c r="BM1474" s="1768"/>
      <c r="BN1474" s="1768"/>
      <c r="BO1474" s="1768"/>
      <c r="BP1474" s="1768"/>
      <c r="BQ1474" s="1768"/>
      <c r="BR1474" s="1768"/>
      <c r="BS1474" s="1768"/>
      <c r="BT1474" s="1768"/>
      <c r="BU1474" s="1768"/>
      <c r="BV1474" s="1768"/>
      <c r="BW1474" s="1768"/>
      <c r="BX1474" s="1768"/>
      <c r="BY1474" s="1768"/>
      <c r="BZ1474" s="1768"/>
      <c r="CA1474" s="1768"/>
      <c r="CB1474" s="1768"/>
      <c r="CC1474" s="1768"/>
      <c r="CD1474" s="1768"/>
      <c r="CE1474" s="1768"/>
      <c r="CF1474" s="1768"/>
      <c r="CG1474" s="1768"/>
      <c r="CH1474" s="1768"/>
      <c r="CI1474" s="1768"/>
      <c r="CJ1474" s="1768"/>
      <c r="CK1474" s="1768"/>
      <c r="CL1474" s="1768"/>
      <c r="CM1474" s="1768"/>
      <c r="CN1474" s="1768"/>
      <c r="CO1474" s="1768"/>
      <c r="CP1474" s="1768"/>
      <c r="CQ1474" s="1768"/>
      <c r="CR1474" s="1768"/>
      <c r="CS1474" s="1768"/>
      <c r="CT1474" s="1768"/>
      <c r="CU1474" s="1768"/>
      <c r="CV1474" s="1768"/>
      <c r="CW1474" s="1768"/>
      <c r="CX1474" s="1768"/>
      <c r="CY1474" s="1768"/>
      <c r="CZ1474" s="1768"/>
      <c r="DA1474" s="1768"/>
      <c r="DB1474" s="1768"/>
      <c r="DC1474" s="1768"/>
      <c r="DD1474" s="1768"/>
      <c r="DE1474" s="1768"/>
      <c r="DF1474" s="1768"/>
      <c r="DG1474" s="1768"/>
      <c r="DH1474" s="1768"/>
      <c r="DI1474" s="1768"/>
      <c r="DJ1474" s="1768"/>
      <c r="DK1474" s="1768"/>
      <c r="DL1474" s="1768"/>
      <c r="DM1474" s="1768"/>
      <c r="DN1474" s="1768"/>
      <c r="DO1474" s="1768"/>
      <c r="DP1474" s="1768"/>
      <c r="DQ1474" s="1768"/>
      <c r="DR1474" s="1768"/>
      <c r="DS1474" s="1768"/>
      <c r="DT1474" s="1768"/>
      <c r="DU1474" s="1768"/>
      <c r="DV1474" s="1768"/>
      <c r="DW1474" s="1768"/>
      <c r="DX1474" s="1768"/>
      <c r="DY1474" s="1768"/>
      <c r="DZ1474" s="1768"/>
      <c r="EA1474" s="1768"/>
      <c r="EB1474" s="1768"/>
      <c r="EC1474" s="1768"/>
      <c r="ED1474" s="1768"/>
      <c r="EE1474" s="1768"/>
      <c r="EF1474" s="1768"/>
      <c r="EG1474" s="1768"/>
      <c r="EH1474" s="1768"/>
      <c r="EI1474" s="1768"/>
      <c r="EJ1474" s="1768"/>
      <c r="EK1474" s="1768"/>
      <c r="EL1474" s="1768"/>
      <c r="EM1474" s="1768"/>
      <c r="EN1474" s="1768"/>
      <c r="EO1474" s="1768"/>
      <c r="EP1474" s="1768"/>
      <c r="EQ1474" s="1768"/>
      <c r="ER1474" s="1768"/>
      <c r="ES1474" s="1768"/>
      <c r="ET1474" s="1768"/>
      <c r="EU1474" s="1768"/>
      <c r="EV1474" s="1768"/>
      <c r="EW1474" s="1768"/>
      <c r="EX1474" s="1768"/>
      <c r="EY1474" s="1768"/>
      <c r="EZ1474" s="1768"/>
      <c r="FA1474" s="1768"/>
      <c r="FB1474" s="1768"/>
      <c r="FC1474" s="1768"/>
      <c r="FD1474" s="1768"/>
      <c r="FE1474" s="1768"/>
      <c r="FF1474" s="1768"/>
      <c r="FG1474" s="1768"/>
      <c r="FH1474" s="1768"/>
      <c r="FI1474" s="1768"/>
      <c r="FJ1474" s="1768"/>
      <c r="FK1474" s="1768"/>
      <c r="FL1474" s="1768"/>
      <c r="FM1474" s="1768"/>
      <c r="FN1474" s="1768"/>
      <c r="FO1474" s="1768"/>
      <c r="FP1474" s="1768"/>
      <c r="FQ1474" s="1768"/>
      <c r="FR1474" s="1768"/>
      <c r="FS1474" s="1768"/>
      <c r="FT1474" s="1768"/>
      <c r="FU1474" s="1768"/>
      <c r="FV1474" s="1768"/>
      <c r="FW1474" s="1768"/>
      <c r="FX1474" s="1768"/>
      <c r="FY1474" s="1768"/>
      <c r="FZ1474" s="1768"/>
      <c r="GA1474" s="1768"/>
      <c r="GB1474" s="1768"/>
      <c r="GC1474" s="1768"/>
      <c r="GD1474" s="1768"/>
      <c r="GE1474" s="1768"/>
      <c r="GF1474" s="1768"/>
      <c r="GG1474" s="1768"/>
      <c r="GH1474" s="1768"/>
      <c r="GI1474" s="1768"/>
      <c r="GJ1474" s="1768"/>
      <c r="GK1474" s="1768"/>
      <c r="GL1474" s="1768"/>
      <c r="GM1474" s="1768"/>
      <c r="GN1474" s="1768"/>
      <c r="GO1474" s="1768"/>
      <c r="GP1474" s="1768"/>
      <c r="GQ1474" s="1768"/>
      <c r="GR1474" s="1768"/>
      <c r="GS1474" s="1768"/>
      <c r="GT1474" s="1768"/>
      <c r="GU1474" s="1768"/>
      <c r="GV1474" s="1768"/>
      <c r="GW1474" s="1768"/>
      <c r="GX1474" s="1768"/>
      <c r="GY1474" s="1768"/>
      <c r="GZ1474" s="1768"/>
      <c r="HA1474" s="1768"/>
      <c r="HB1474" s="1768"/>
      <c r="HC1474" s="1768"/>
      <c r="HD1474" s="1768"/>
      <c r="HE1474" s="1768"/>
      <c r="HF1474" s="1768"/>
      <c r="HG1474" s="1768"/>
      <c r="HH1474" s="1768"/>
      <c r="HI1474" s="1768"/>
      <c r="HJ1474" s="1768"/>
      <c r="HK1474" s="1768"/>
      <c r="HL1474" s="1768"/>
      <c r="HM1474" s="1768"/>
      <c r="HN1474" s="1768"/>
      <c r="HO1474" s="1768"/>
      <c r="HP1474" s="1768"/>
      <c r="HQ1474" s="1768"/>
      <c r="HR1474" s="1768"/>
      <c r="HS1474" s="1768"/>
      <c r="HT1474" s="1768"/>
      <c r="HU1474" s="1768"/>
      <c r="HV1474" s="1768"/>
      <c r="HW1474" s="1768"/>
      <c r="HX1474" s="1768"/>
      <c r="HY1474" s="1768"/>
      <c r="HZ1474" s="1768"/>
      <c r="IA1474" s="1768"/>
      <c r="IB1474" s="1768"/>
      <c r="IC1474" s="1768"/>
      <c r="ID1474" s="1768"/>
      <c r="IE1474" s="1768"/>
      <c r="IF1474" s="1768"/>
      <c r="IG1474" s="1768"/>
      <c r="IH1474" s="1768"/>
      <c r="II1474" s="1768"/>
      <c r="IJ1474" s="1768"/>
      <c r="IK1474" s="1768"/>
      <c r="IL1474" s="1768"/>
      <c r="IM1474" s="1768"/>
      <c r="IN1474" s="1768"/>
      <c r="IO1474" s="1768"/>
      <c r="IP1474" s="1768"/>
      <c r="IQ1474" s="1768"/>
      <c r="IR1474" s="1768"/>
      <c r="IS1474" s="1768"/>
      <c r="IT1474" s="1768"/>
      <c r="IU1474" s="1768"/>
      <c r="IV1474" s="1768"/>
      <c r="IW1474" s="1768"/>
      <c r="IX1474" s="1768"/>
      <c r="IY1474" s="1768"/>
      <c r="IZ1474" s="1768"/>
      <c r="JA1474" s="1768"/>
      <c r="JB1474" s="1768"/>
      <c r="JC1474" s="1768"/>
      <c r="JD1474" s="1768"/>
      <c r="JE1474" s="1768"/>
      <c r="JF1474" s="1768"/>
      <c r="JG1474" s="1768"/>
      <c r="JH1474" s="1768"/>
      <c r="JI1474" s="1768"/>
      <c r="JJ1474" s="1768"/>
      <c r="JK1474" s="1768"/>
      <c r="JL1474" s="1768"/>
      <c r="JM1474" s="1768"/>
      <c r="JN1474" s="1768"/>
      <c r="JO1474" s="1768"/>
      <c r="JP1474" s="1768"/>
      <c r="JQ1474" s="1768"/>
      <c r="JR1474" s="1768"/>
      <c r="JS1474" s="1768"/>
      <c r="JT1474" s="1768"/>
      <c r="JU1474" s="1768"/>
      <c r="JV1474" s="1768"/>
      <c r="JW1474" s="1768"/>
      <c r="JX1474" s="1768"/>
      <c r="JY1474" s="1768"/>
      <c r="JZ1474" s="1768"/>
      <c r="KA1474" s="1768"/>
      <c r="KB1474" s="1768"/>
      <c r="KC1474" s="1768"/>
      <c r="KD1474" s="1768"/>
      <c r="KE1474" s="1768"/>
      <c r="KF1474" s="1768"/>
      <c r="KG1474" s="1768"/>
      <c r="KH1474" s="1768"/>
      <c r="KI1474" s="1768"/>
      <c r="KJ1474" s="1768"/>
      <c r="KK1474" s="1768"/>
      <c r="KL1474" s="1768"/>
      <c r="KM1474" s="1768"/>
      <c r="KN1474" s="1768"/>
      <c r="KO1474" s="1768"/>
      <c r="KP1474" s="1768"/>
      <c r="KQ1474" s="1768"/>
      <c r="KR1474" s="1768"/>
      <c r="KS1474" s="1768"/>
      <c r="KT1474" s="1768"/>
      <c r="KU1474" s="1768"/>
      <c r="KV1474" s="1768"/>
      <c r="KW1474" s="1768"/>
      <c r="KX1474" s="1768"/>
      <c r="KY1474" s="1768"/>
      <c r="KZ1474" s="1768"/>
      <c r="LA1474" s="1768"/>
      <c r="LB1474" s="1768"/>
      <c r="LC1474" s="1768"/>
      <c r="LD1474" s="1768"/>
      <c r="LE1474" s="1768"/>
      <c r="LF1474" s="1768"/>
      <c r="LG1474" s="1768"/>
      <c r="LH1474" s="1768"/>
      <c r="LI1474" s="1768"/>
      <c r="LJ1474" s="1768"/>
      <c r="LK1474" s="1768"/>
      <c r="LL1474" s="1768"/>
      <c r="LM1474" s="1768"/>
      <c r="LN1474" s="1768"/>
      <c r="LO1474" s="1768"/>
      <c r="LP1474" s="1768"/>
      <c r="LQ1474" s="1768"/>
      <c r="LR1474" s="1768"/>
      <c r="LS1474" s="1768"/>
      <c r="LT1474" s="1768"/>
      <c r="LU1474" s="1768"/>
      <c r="LV1474" s="1768"/>
      <c r="LW1474" s="1768"/>
      <c r="LX1474" s="1768"/>
      <c r="LY1474" s="1768"/>
      <c r="LZ1474" s="1768"/>
      <c r="MA1474" s="1768"/>
      <c r="MB1474" s="1768"/>
      <c r="MC1474" s="1768"/>
      <c r="MD1474" s="1768"/>
      <c r="ME1474" s="1768"/>
      <c r="MF1474" s="1768"/>
      <c r="MG1474" s="1768"/>
      <c r="MH1474" s="1768"/>
      <c r="MI1474" s="1768"/>
      <c r="MJ1474" s="1768"/>
      <c r="MK1474" s="1768"/>
      <c r="ML1474" s="1768"/>
      <c r="MM1474" s="1768"/>
      <c r="MN1474" s="1768"/>
      <c r="MO1474" s="1768"/>
      <c r="MP1474" s="1768"/>
      <c r="MQ1474" s="1768"/>
      <c r="MR1474" s="1768"/>
      <c r="MS1474" s="1768"/>
      <c r="MT1474" s="1768"/>
      <c r="MU1474" s="1768"/>
      <c r="MV1474" s="1768"/>
      <c r="MW1474" s="1768"/>
      <c r="MX1474" s="1768"/>
      <c r="MY1474" s="1768"/>
      <c r="MZ1474" s="1768"/>
      <c r="NA1474" s="1768"/>
      <c r="NB1474" s="1768"/>
      <c r="NC1474" s="1768"/>
      <c r="ND1474" s="1768"/>
      <c r="NE1474" s="1768"/>
      <c r="NF1474" s="1768"/>
      <c r="NG1474" s="1768"/>
      <c r="NH1474" s="1768"/>
      <c r="NI1474" s="1768"/>
      <c r="NJ1474" s="1768"/>
      <c r="NK1474" s="1768"/>
      <c r="NL1474" s="1768"/>
      <c r="NM1474" s="1768"/>
      <c r="NN1474" s="1768"/>
      <c r="NO1474" s="1768"/>
      <c r="NP1474" s="1768"/>
      <c r="NQ1474" s="1768"/>
      <c r="NR1474" s="1768"/>
      <c r="NS1474" s="1768"/>
      <c r="NT1474" s="1768"/>
      <c r="NU1474" s="1768"/>
      <c r="NV1474" s="1768"/>
      <c r="NW1474" s="1768"/>
      <c r="NX1474" s="1768"/>
      <c r="NY1474" s="1768"/>
      <c r="NZ1474" s="1768"/>
      <c r="OA1474" s="1768"/>
      <c r="OB1474" s="1768"/>
      <c r="OC1474" s="1768"/>
      <c r="OD1474" s="1768"/>
      <c r="OE1474" s="1768"/>
      <c r="OF1474" s="1768"/>
      <c r="OG1474" s="1768"/>
      <c r="OH1474" s="1768"/>
      <c r="OI1474" s="1768"/>
      <c r="OJ1474" s="1768"/>
      <c r="OK1474" s="1768"/>
      <c r="OL1474" s="1768"/>
      <c r="OM1474" s="1768"/>
      <c r="ON1474" s="1768"/>
      <c r="OO1474" s="1768"/>
      <c r="OP1474" s="1768"/>
      <c r="OQ1474" s="1768"/>
      <c r="OR1474" s="1768"/>
      <c r="OS1474" s="1768"/>
      <c r="OT1474" s="1768"/>
      <c r="OU1474" s="1768"/>
      <c r="OV1474" s="1768"/>
      <c r="OW1474" s="1768"/>
      <c r="OX1474" s="1768"/>
      <c r="OY1474" s="1768"/>
      <c r="OZ1474" s="1768"/>
      <c r="PA1474" s="1768"/>
      <c r="PB1474" s="1768"/>
      <c r="PC1474" s="1768"/>
      <c r="PD1474" s="1768"/>
      <c r="PE1474" s="1768"/>
      <c r="PF1474" s="1768"/>
      <c r="PG1474" s="1768"/>
      <c r="PH1474" s="1768"/>
      <c r="PI1474" s="1768"/>
      <c r="PJ1474" s="1768"/>
      <c r="PK1474" s="1768"/>
      <c r="PL1474" s="1768"/>
      <c r="PM1474" s="1768"/>
      <c r="PN1474" s="1768"/>
      <c r="PO1474" s="1768"/>
      <c r="PP1474" s="1768"/>
      <c r="PQ1474" s="1768"/>
      <c r="PR1474" s="1768"/>
      <c r="PS1474" s="1768"/>
      <c r="PT1474" s="1768"/>
      <c r="PU1474" s="1768"/>
      <c r="PV1474" s="1768"/>
      <c r="PW1474" s="1768"/>
      <c r="PX1474" s="1768"/>
      <c r="PY1474" s="1768"/>
      <c r="PZ1474" s="1768"/>
      <c r="QA1474" s="1768"/>
      <c r="QB1474" s="1768"/>
      <c r="QC1474" s="1768"/>
      <c r="QD1474" s="1768"/>
      <c r="QE1474" s="1768"/>
      <c r="QF1474" s="1768"/>
      <c r="QG1474" s="1768"/>
      <c r="QH1474" s="1768"/>
      <c r="QI1474" s="1768"/>
      <c r="QJ1474" s="1768"/>
      <c r="QK1474" s="1768"/>
      <c r="QL1474" s="1768"/>
      <c r="QM1474" s="1768"/>
      <c r="QN1474" s="1768"/>
      <c r="QO1474" s="1768"/>
      <c r="QP1474" s="1768"/>
      <c r="QQ1474" s="1768"/>
      <c r="QR1474" s="1768"/>
      <c r="QS1474" s="1768"/>
      <c r="QT1474" s="1768"/>
      <c r="QU1474" s="1768"/>
      <c r="QV1474" s="1768"/>
      <c r="QW1474" s="1768"/>
      <c r="QX1474" s="1768"/>
      <c r="QY1474" s="1768"/>
      <c r="QZ1474" s="1768"/>
      <c r="RA1474" s="1768"/>
      <c r="RB1474" s="1768"/>
      <c r="RC1474" s="1768"/>
      <c r="RD1474" s="1768"/>
      <c r="RE1474" s="1768"/>
      <c r="RF1474" s="1768"/>
      <c r="RG1474" s="1768"/>
      <c r="RH1474" s="1768"/>
      <c r="RI1474" s="1768"/>
      <c r="RJ1474" s="1768"/>
      <c r="RK1474" s="1768"/>
      <c r="RL1474" s="1768"/>
      <c r="RM1474" s="1768"/>
      <c r="RN1474" s="1768"/>
      <c r="RO1474" s="1768"/>
      <c r="RP1474" s="1768"/>
      <c r="RQ1474" s="1768"/>
      <c r="RR1474" s="1768"/>
      <c r="RS1474" s="1768"/>
      <c r="RT1474" s="1768"/>
      <c r="RU1474" s="1768"/>
      <c r="RV1474" s="1768"/>
      <c r="RW1474" s="1768"/>
      <c r="RX1474" s="1768"/>
      <c r="RY1474" s="1768"/>
      <c r="RZ1474" s="1768"/>
      <c r="SA1474" s="1768"/>
      <c r="SB1474" s="1768"/>
      <c r="SC1474" s="1768"/>
      <c r="SD1474" s="1768"/>
      <c r="SE1474" s="1768"/>
      <c r="SF1474" s="1768"/>
      <c r="SG1474" s="1768"/>
      <c r="SH1474" s="1768"/>
      <c r="SI1474" s="1768"/>
      <c r="SJ1474" s="1768"/>
      <c r="SK1474" s="1768"/>
      <c r="SL1474" s="1768"/>
      <c r="SM1474" s="1768"/>
      <c r="SN1474" s="1768"/>
      <c r="SO1474" s="1768"/>
      <c r="SP1474" s="1768"/>
      <c r="SQ1474" s="1768"/>
      <c r="SR1474" s="1768"/>
      <c r="SS1474" s="1768"/>
      <c r="ST1474" s="1768"/>
      <c r="SU1474" s="1768"/>
      <c r="SV1474" s="1768"/>
      <c r="SW1474" s="1768"/>
      <c r="SX1474" s="1768"/>
      <c r="SY1474" s="1768"/>
      <c r="SZ1474" s="1768"/>
      <c r="TA1474" s="1768"/>
      <c r="TB1474" s="1768"/>
      <c r="TC1474" s="1768"/>
      <c r="TD1474" s="1768"/>
      <c r="TE1474" s="1768"/>
      <c r="TF1474" s="1768"/>
      <c r="TG1474" s="1768"/>
      <c r="TH1474" s="1768"/>
      <c r="TI1474" s="1768"/>
      <c r="TJ1474" s="1768"/>
      <c r="TK1474" s="1768"/>
      <c r="TL1474" s="1768"/>
      <c r="TM1474" s="1768"/>
      <c r="TN1474" s="1768"/>
      <c r="TO1474" s="1768"/>
      <c r="TP1474" s="1768"/>
      <c r="TQ1474" s="1768"/>
      <c r="TR1474" s="1768"/>
      <c r="TS1474" s="1768"/>
      <c r="TT1474" s="1768"/>
      <c r="TU1474" s="1768"/>
      <c r="TV1474" s="1768"/>
      <c r="TW1474" s="1768"/>
      <c r="TX1474" s="1768"/>
      <c r="TY1474" s="1768"/>
      <c r="TZ1474" s="1768"/>
      <c r="UA1474" s="1768"/>
      <c r="UB1474" s="1768"/>
      <c r="UC1474" s="1768"/>
      <c r="UD1474" s="1768"/>
      <c r="UE1474" s="1768"/>
      <c r="UF1474" s="1768"/>
      <c r="UG1474" s="1768"/>
      <c r="UH1474" s="1768"/>
      <c r="UI1474" s="1768"/>
      <c r="UJ1474" s="1768"/>
      <c r="UK1474" s="1768"/>
      <c r="UL1474" s="1768"/>
      <c r="UM1474" s="1768"/>
      <c r="UN1474" s="1768"/>
      <c r="UO1474" s="1768"/>
      <c r="UP1474" s="1768"/>
      <c r="UQ1474" s="1768"/>
      <c r="UR1474" s="1768"/>
      <c r="US1474" s="1768"/>
      <c r="UT1474" s="1768"/>
      <c r="UU1474" s="1768"/>
      <c r="UV1474" s="1768"/>
      <c r="UW1474" s="1768"/>
      <c r="UX1474" s="1768"/>
      <c r="UY1474" s="1768"/>
      <c r="UZ1474" s="1768"/>
      <c r="VA1474" s="1768"/>
      <c r="VB1474" s="1768"/>
      <c r="VC1474" s="1768"/>
      <c r="VD1474" s="1768"/>
      <c r="VE1474" s="1768"/>
      <c r="VF1474" s="1768"/>
      <c r="VG1474" s="1768"/>
      <c r="VH1474" s="1768"/>
      <c r="VI1474" s="1768"/>
      <c r="VJ1474" s="1768"/>
      <c r="VK1474" s="1768"/>
      <c r="VL1474" s="1768"/>
      <c r="VM1474" s="1768"/>
      <c r="VN1474" s="1768"/>
      <c r="VO1474" s="1768"/>
      <c r="VP1474" s="1768"/>
      <c r="VQ1474" s="1768"/>
      <c r="VR1474" s="1768"/>
      <c r="VS1474" s="1768"/>
      <c r="VT1474" s="1768"/>
      <c r="VU1474" s="1768"/>
      <c r="VV1474" s="1768"/>
      <c r="VW1474" s="1768"/>
      <c r="VX1474" s="1768"/>
      <c r="VY1474" s="1768"/>
      <c r="VZ1474" s="1768"/>
      <c r="WA1474" s="1768"/>
      <c r="WB1474" s="1768"/>
      <c r="WC1474" s="1768"/>
      <c r="WD1474" s="1768"/>
      <c r="WE1474" s="1768"/>
      <c r="WF1474" s="1768"/>
      <c r="WG1474" s="1768"/>
      <c r="WH1474" s="1768"/>
      <c r="WI1474" s="1768"/>
      <c r="WJ1474" s="1768"/>
      <c r="WK1474" s="1768"/>
      <c r="WL1474" s="1768"/>
      <c r="WM1474" s="1768"/>
      <c r="WN1474" s="1768"/>
      <c r="WO1474" s="1768"/>
      <c r="WP1474" s="1768"/>
      <c r="WQ1474" s="1768"/>
      <c r="WR1474" s="1768"/>
      <c r="WS1474" s="1768"/>
      <c r="WT1474" s="1768"/>
      <c r="WU1474" s="1768"/>
      <c r="WV1474" s="1768"/>
      <c r="WW1474" s="1768"/>
      <c r="WX1474" s="1768"/>
      <c r="WY1474" s="1768"/>
      <c r="WZ1474" s="1768"/>
      <c r="XA1474" s="1768"/>
      <c r="XB1474" s="1768"/>
      <c r="XC1474" s="1768"/>
      <c r="XD1474" s="1768"/>
      <c r="XE1474" s="1768"/>
      <c r="XF1474" s="1768"/>
      <c r="XG1474" s="1768"/>
      <c r="XH1474" s="1768"/>
      <c r="XI1474" s="1768"/>
      <c r="XJ1474" s="1768"/>
      <c r="XK1474" s="1768"/>
      <c r="XL1474" s="1768"/>
      <c r="XM1474" s="1768"/>
      <c r="XN1474" s="1768"/>
      <c r="XO1474" s="1768"/>
      <c r="XP1474" s="1768"/>
      <c r="XQ1474" s="1768"/>
      <c r="XR1474" s="1768"/>
      <c r="XS1474" s="1768"/>
      <c r="XT1474" s="1768"/>
      <c r="XU1474" s="1768"/>
      <c r="XV1474" s="1768"/>
      <c r="XW1474" s="1768"/>
      <c r="XX1474" s="1768"/>
      <c r="XY1474" s="1768"/>
      <c r="XZ1474" s="1768"/>
      <c r="YA1474" s="1768"/>
      <c r="YB1474" s="1768"/>
      <c r="YC1474" s="1768"/>
      <c r="YD1474" s="1768"/>
      <c r="YE1474" s="1768"/>
      <c r="YF1474" s="1768"/>
      <c r="YG1474" s="1768"/>
      <c r="YH1474" s="1768"/>
      <c r="YI1474" s="1768"/>
      <c r="YJ1474" s="1768"/>
      <c r="YK1474" s="1768"/>
      <c r="YL1474" s="1768"/>
      <c r="YM1474" s="1768"/>
      <c r="YN1474" s="1768"/>
      <c r="YO1474" s="1768"/>
      <c r="YP1474" s="1768"/>
      <c r="YQ1474" s="1768"/>
      <c r="YR1474" s="1768"/>
      <c r="YS1474" s="1768"/>
      <c r="YT1474" s="1768"/>
      <c r="YU1474" s="1768"/>
      <c r="YV1474" s="1768"/>
      <c r="YW1474" s="1768"/>
      <c r="YX1474" s="1768"/>
      <c r="YY1474" s="1768"/>
      <c r="YZ1474" s="1768"/>
      <c r="ZA1474" s="1768"/>
      <c r="ZB1474" s="1768"/>
      <c r="ZC1474" s="1768"/>
      <c r="ZD1474" s="1768"/>
      <c r="ZE1474" s="1768"/>
      <c r="ZF1474" s="1768"/>
      <c r="ZG1474" s="1768"/>
      <c r="ZH1474" s="1768"/>
      <c r="ZI1474" s="1768"/>
      <c r="ZJ1474" s="1768"/>
      <c r="ZK1474" s="1768"/>
      <c r="ZL1474" s="1768"/>
      <c r="ZM1474" s="1768"/>
      <c r="ZN1474" s="1768"/>
      <c r="ZO1474" s="1768"/>
      <c r="ZP1474" s="1768"/>
      <c r="ZQ1474" s="1768"/>
      <c r="ZR1474" s="1768"/>
      <c r="ZS1474" s="1768"/>
      <c r="ZT1474" s="1768"/>
      <c r="ZU1474" s="1768"/>
      <c r="ZV1474" s="1768"/>
      <c r="ZW1474" s="1768"/>
      <c r="ZX1474" s="1768"/>
      <c r="ZY1474" s="1768"/>
      <c r="ZZ1474" s="1768"/>
      <c r="AAA1474" s="1768"/>
      <c r="AAB1474" s="1768"/>
      <c r="AAC1474" s="1768"/>
      <c r="AAD1474" s="1768"/>
      <c r="AAE1474" s="1768"/>
      <c r="AAF1474" s="1768"/>
      <c r="AAG1474" s="1768"/>
      <c r="AAH1474" s="1768"/>
      <c r="AAI1474" s="1768"/>
      <c r="AAJ1474" s="1768"/>
      <c r="AAK1474" s="1768"/>
      <c r="AAL1474" s="1768"/>
      <c r="AAM1474" s="1768"/>
      <c r="AAN1474" s="1768"/>
      <c r="AAO1474" s="1768"/>
      <c r="AAP1474" s="1768"/>
      <c r="AAQ1474" s="1768"/>
      <c r="AAR1474" s="1768"/>
      <c r="AAS1474" s="1768"/>
      <c r="AAT1474" s="1768"/>
      <c r="AAU1474" s="1768"/>
      <c r="AAV1474" s="1768"/>
      <c r="AAW1474" s="1768"/>
      <c r="AAX1474" s="1768"/>
      <c r="AAY1474" s="1768"/>
      <c r="AAZ1474" s="1768"/>
      <c r="ABA1474" s="1768"/>
      <c r="ABB1474" s="1768"/>
      <c r="ABC1474" s="1768"/>
      <c r="ABD1474" s="1768"/>
      <c r="ABE1474" s="1768"/>
      <c r="ABF1474" s="1768"/>
      <c r="ABG1474" s="1768"/>
      <c r="ABH1474" s="1768"/>
      <c r="ABI1474" s="1768"/>
      <c r="ABJ1474" s="1768"/>
      <c r="ABK1474" s="1768"/>
      <c r="ABL1474" s="1768"/>
      <c r="ABM1474" s="1768"/>
      <c r="ABN1474" s="1768"/>
      <c r="ABO1474" s="1768"/>
      <c r="ABP1474" s="1768"/>
      <c r="ABQ1474" s="1768"/>
      <c r="ABR1474" s="1768"/>
      <c r="ABS1474" s="1768"/>
      <c r="ABT1474" s="1768"/>
      <c r="ABU1474" s="1768"/>
      <c r="ABV1474" s="1768"/>
      <c r="ABW1474" s="1768"/>
      <c r="ABX1474" s="1768"/>
      <c r="ABY1474" s="1768"/>
      <c r="ABZ1474" s="1768"/>
      <c r="ACA1474" s="1768"/>
      <c r="ACB1474" s="1768"/>
      <c r="ACC1474" s="1768"/>
      <c r="ACD1474" s="1768"/>
      <c r="ACE1474" s="1768"/>
      <c r="ACF1474" s="1768"/>
      <c r="ACG1474" s="1768"/>
      <c r="ACH1474" s="1768"/>
      <c r="ACI1474" s="1768"/>
      <c r="ACJ1474" s="1768"/>
      <c r="ACK1474" s="1768"/>
      <c r="ACL1474" s="1768"/>
      <c r="ACM1474" s="1768"/>
      <c r="ACN1474" s="1768"/>
      <c r="ACO1474" s="1768"/>
      <c r="ACP1474" s="1768"/>
      <c r="ACQ1474" s="1768"/>
      <c r="ACR1474" s="1768"/>
      <c r="ACS1474" s="1768"/>
      <c r="ACT1474" s="1768"/>
      <c r="ACU1474" s="1768"/>
      <c r="ACV1474" s="1768"/>
      <c r="ACW1474" s="1768"/>
      <c r="ACX1474" s="1768"/>
      <c r="ACY1474" s="1768"/>
      <c r="ACZ1474" s="1768"/>
      <c r="ADA1474" s="1768"/>
      <c r="ADB1474" s="1768"/>
      <c r="ADC1474" s="1768"/>
      <c r="ADD1474" s="1768"/>
      <c r="ADE1474" s="1768"/>
      <c r="ADF1474" s="1768"/>
      <c r="ADG1474" s="1768"/>
      <c r="ADH1474" s="1768"/>
      <c r="ADI1474" s="1768"/>
      <c r="ADJ1474" s="1768"/>
      <c r="ADK1474" s="1768"/>
      <c r="ADL1474" s="1768"/>
      <c r="ADM1474" s="1768"/>
      <c r="ADN1474" s="1768"/>
      <c r="ADO1474" s="1768"/>
      <c r="ADP1474" s="1768"/>
      <c r="ADQ1474" s="1768"/>
      <c r="ADR1474" s="1768"/>
      <c r="ADS1474" s="1768"/>
      <c r="ADT1474" s="1768"/>
      <c r="ADU1474" s="1768"/>
      <c r="ADV1474" s="1768"/>
      <c r="ADW1474" s="1768"/>
      <c r="ADX1474" s="1768"/>
      <c r="ADY1474" s="1768"/>
      <c r="ADZ1474" s="1768"/>
      <c r="AEA1474" s="1768"/>
      <c r="AEB1474" s="1768"/>
      <c r="AEC1474" s="1768"/>
      <c r="AED1474" s="1768"/>
      <c r="AEE1474" s="1768"/>
      <c r="AEF1474" s="1768"/>
      <c r="AEG1474" s="1768"/>
      <c r="AEH1474" s="1768"/>
      <c r="AEI1474" s="1768"/>
      <c r="AEJ1474" s="1768"/>
      <c r="AEK1474" s="1768"/>
      <c r="AEL1474" s="1768"/>
      <c r="AEM1474" s="1768"/>
      <c r="AEN1474" s="1768"/>
      <c r="AEO1474" s="1768"/>
      <c r="AEP1474" s="1768"/>
      <c r="AEQ1474" s="1768"/>
      <c r="AER1474" s="1768"/>
      <c r="AES1474" s="1768"/>
      <c r="AET1474" s="1768"/>
      <c r="AEU1474" s="1768"/>
      <c r="AEV1474" s="1768"/>
      <c r="AEW1474" s="1768"/>
      <c r="AEX1474" s="1768"/>
      <c r="AEY1474" s="1768"/>
      <c r="AEZ1474" s="1768"/>
      <c r="AFA1474" s="1768"/>
      <c r="AFB1474" s="1768"/>
      <c r="AFC1474" s="1768"/>
      <c r="AFD1474" s="1768"/>
      <c r="AFE1474" s="1768"/>
      <c r="AFF1474" s="1768"/>
      <c r="AFG1474" s="1768"/>
      <c r="AFH1474" s="1768"/>
      <c r="AFI1474" s="1768"/>
      <c r="AFJ1474" s="1768"/>
      <c r="AFK1474" s="1768"/>
      <c r="AFL1474" s="1768"/>
      <c r="AFM1474" s="1768"/>
      <c r="AFN1474" s="1768"/>
      <c r="AFO1474" s="1768"/>
      <c r="AFP1474" s="1768"/>
      <c r="AFQ1474" s="1768"/>
      <c r="AFR1474" s="1768"/>
      <c r="AFS1474" s="1768"/>
      <c r="AFT1474" s="1768"/>
      <c r="AFU1474" s="1768"/>
      <c r="AFV1474" s="1768"/>
      <c r="AFW1474" s="1768"/>
      <c r="AFX1474" s="1768"/>
      <c r="AFY1474" s="1768"/>
      <c r="AFZ1474" s="1768"/>
      <c r="AGA1474" s="1768"/>
      <c r="AGB1474" s="1768"/>
      <c r="AGC1474" s="1768"/>
      <c r="AGD1474" s="1768"/>
      <c r="AGE1474" s="1768"/>
      <c r="AGF1474" s="1768"/>
      <c r="AGG1474" s="1768"/>
      <c r="AGH1474" s="1768"/>
      <c r="AGI1474" s="1768"/>
      <c r="AGJ1474" s="1768"/>
      <c r="AGK1474" s="1768"/>
      <c r="AGL1474" s="1768"/>
      <c r="AGM1474" s="1768"/>
      <c r="AGN1474" s="1768"/>
      <c r="AGO1474" s="1768"/>
      <c r="AGP1474" s="1768"/>
      <c r="AGQ1474" s="1768"/>
      <c r="AGR1474" s="1768"/>
      <c r="AGS1474" s="1768"/>
      <c r="AGT1474" s="1768"/>
      <c r="AGU1474" s="1768"/>
      <c r="AGV1474" s="1768"/>
      <c r="AGW1474" s="1768"/>
      <c r="AGX1474" s="1768"/>
      <c r="AGY1474" s="1768"/>
      <c r="AGZ1474" s="1768"/>
      <c r="AHA1474" s="1768"/>
      <c r="AHB1474" s="1768"/>
      <c r="AHC1474" s="1768"/>
      <c r="AHD1474" s="1768"/>
      <c r="AHE1474" s="1768"/>
      <c r="AHF1474" s="1768"/>
      <c r="AHG1474" s="1768"/>
      <c r="AHH1474" s="1768"/>
      <c r="AHI1474" s="1768"/>
      <c r="AHJ1474" s="1768"/>
      <c r="AHK1474" s="1768"/>
      <c r="AHL1474" s="1768"/>
      <c r="AHM1474" s="1768"/>
      <c r="AHN1474" s="1768"/>
      <c r="AHO1474" s="1768"/>
      <c r="AHP1474" s="1768"/>
      <c r="AHQ1474" s="1768"/>
      <c r="AHR1474" s="1768"/>
      <c r="AHS1474" s="1768"/>
      <c r="AHT1474" s="1768"/>
      <c r="AHU1474" s="1768"/>
      <c r="AHV1474" s="1768"/>
      <c r="AHW1474" s="1768"/>
      <c r="AHX1474" s="1768"/>
      <c r="AHY1474" s="1768"/>
      <c r="AHZ1474" s="1768"/>
      <c r="AIA1474" s="1768"/>
      <c r="AIB1474" s="1768"/>
      <c r="AIC1474" s="1768"/>
      <c r="AID1474" s="1768"/>
      <c r="AIE1474" s="1768"/>
      <c r="AIF1474" s="1768"/>
      <c r="AIG1474" s="1768"/>
      <c r="AIH1474" s="1768"/>
      <c r="AII1474" s="1768"/>
      <c r="AIJ1474" s="1768"/>
      <c r="AIK1474" s="1768"/>
      <c r="AIL1474" s="1768"/>
      <c r="AIM1474" s="1768"/>
      <c r="AIN1474" s="1768"/>
      <c r="AIO1474" s="1768"/>
      <c r="AIP1474" s="1768"/>
      <c r="AIQ1474" s="1768"/>
      <c r="AIR1474" s="1768"/>
      <c r="AIS1474" s="1768"/>
      <c r="AIT1474" s="1768"/>
      <c r="AIU1474" s="1768"/>
      <c r="AIV1474" s="1768"/>
      <c r="AIW1474" s="1768"/>
      <c r="AIX1474" s="1768"/>
      <c r="AIY1474" s="1768"/>
      <c r="AIZ1474" s="1768"/>
      <c r="AJA1474" s="1768"/>
      <c r="AJB1474" s="1768"/>
      <c r="AJC1474" s="1768"/>
      <c r="AJD1474" s="1768"/>
      <c r="AJE1474" s="1768"/>
      <c r="AJF1474" s="1768"/>
      <c r="AJG1474" s="1768"/>
      <c r="AJH1474" s="1768"/>
      <c r="AJI1474" s="1768"/>
      <c r="AJJ1474" s="1768"/>
      <c r="AJK1474" s="1768"/>
      <c r="AJL1474" s="1768"/>
      <c r="AJM1474" s="1768"/>
      <c r="AJN1474" s="1768"/>
      <c r="AJO1474" s="1768"/>
      <c r="AJP1474" s="1768"/>
      <c r="AJQ1474" s="1768"/>
      <c r="AJR1474" s="1768"/>
      <c r="AJS1474" s="1768"/>
      <c r="AJT1474" s="1768"/>
      <c r="AJU1474" s="1768"/>
      <c r="AJV1474" s="1768"/>
      <c r="AJW1474" s="1768"/>
      <c r="AJX1474" s="1768"/>
      <c r="AJY1474" s="1768"/>
      <c r="AJZ1474" s="1768"/>
      <c r="AKA1474" s="1768"/>
      <c r="AKB1474" s="1768"/>
      <c r="AKC1474" s="1768"/>
      <c r="AKD1474" s="1768"/>
      <c r="AKE1474" s="1768"/>
      <c r="AKF1474" s="1768"/>
      <c r="AKG1474" s="1768"/>
      <c r="AKH1474" s="1768"/>
      <c r="AKI1474" s="1768"/>
      <c r="AKJ1474" s="1768"/>
      <c r="AKK1474" s="1768"/>
      <c r="AKL1474" s="1768"/>
      <c r="AKM1474" s="1768"/>
      <c r="AKN1474" s="1768"/>
      <c r="AKO1474" s="1768"/>
      <c r="AKP1474" s="1768"/>
      <c r="AKQ1474" s="1768"/>
      <c r="AKR1474" s="1768"/>
      <c r="AKS1474" s="1768"/>
      <c r="AKT1474" s="1768"/>
      <c r="AKU1474" s="1768"/>
      <c r="AKV1474" s="1768"/>
      <c r="AKW1474" s="1768"/>
      <c r="AKX1474" s="1768"/>
      <c r="AKY1474" s="1768"/>
      <c r="AKZ1474" s="1768"/>
      <c r="ALA1474" s="1768"/>
      <c r="ALB1474" s="1768"/>
      <c r="ALC1474" s="1768"/>
      <c r="ALD1474" s="1768"/>
      <c r="ALE1474" s="1768"/>
      <c r="ALF1474" s="1768"/>
      <c r="ALG1474" s="1768"/>
      <c r="ALH1474" s="1768"/>
      <c r="ALI1474" s="1768"/>
      <c r="ALJ1474" s="1768"/>
      <c r="ALK1474" s="1768"/>
      <c r="ALL1474" s="1768"/>
      <c r="ALM1474" s="1768"/>
      <c r="ALN1474" s="1768"/>
      <c r="ALO1474" s="1768"/>
      <c r="ALP1474" s="1768"/>
      <c r="ALQ1474" s="1768"/>
      <c r="ALR1474" s="1768"/>
      <c r="ALS1474" s="1768"/>
      <c r="ALT1474" s="1768"/>
      <c r="ALU1474" s="1768"/>
      <c r="ALV1474" s="1768"/>
      <c r="ALW1474" s="1768"/>
      <c r="ALX1474" s="1768"/>
      <c r="ALY1474" s="1768"/>
      <c r="ALZ1474" s="1768"/>
      <c r="AMA1474" s="1768"/>
      <c r="AMB1474" s="1768"/>
      <c r="AMC1474" s="1768"/>
      <c r="AMD1474" s="1768"/>
      <c r="AME1474" s="1768"/>
      <c r="AMF1474" s="1768"/>
      <c r="AMG1474" s="1768"/>
      <c r="AMH1474" s="1768"/>
      <c r="AMI1474" s="1768"/>
      <c r="AMJ1474" s="1768"/>
      <c r="AMK1474" s="1768"/>
    </row>
    <row r="1475" spans="1:1025" s="1774" customFormat="1" ht="54" customHeight="1" x14ac:dyDescent="0.35">
      <c r="A1475" s="1025" t="s">
        <v>13115</v>
      </c>
      <c r="B1475" s="1765">
        <v>43909</v>
      </c>
      <c r="C1475" s="1025">
        <v>11</v>
      </c>
      <c r="D1475" s="1025" t="s">
        <v>1394</v>
      </c>
      <c r="E1475" s="1025" t="s">
        <v>13237</v>
      </c>
      <c r="F1475" s="1025" t="s">
        <v>3411</v>
      </c>
      <c r="G1475" s="1025" t="s">
        <v>13117</v>
      </c>
      <c r="H1475" s="1025" t="s">
        <v>1645</v>
      </c>
      <c r="I1475" s="1025" t="s">
        <v>937</v>
      </c>
      <c r="J1475" s="1025" t="s">
        <v>13238</v>
      </c>
      <c r="K1475" s="1766">
        <v>311865.98</v>
      </c>
      <c r="L1475" s="1767" t="s">
        <v>9732</v>
      </c>
      <c r="M1475" s="1025" t="s">
        <v>13116</v>
      </c>
      <c r="N1475" s="1768"/>
      <c r="O1475" s="1769" t="s">
        <v>4665</v>
      </c>
      <c r="P1475" s="1770">
        <f t="shared" si="270"/>
        <v>311865.98</v>
      </c>
      <c r="Q1475" s="1771">
        <f t="shared" si="271"/>
        <v>43909</v>
      </c>
      <c r="R1475" s="1772" t="str">
        <f t="shared" si="272"/>
        <v>2020OB000017</v>
      </c>
      <c r="S1475" s="1772" t="str">
        <f t="shared" si="273"/>
        <v>2020NE000008</v>
      </c>
      <c r="T1475" s="1773" t="str">
        <f t="shared" si="274"/>
        <v>VALOR PAGO AO REPASSE DE RECURSO REFERENTE A 4ª PARCELA - FEM II/2014 CUJO OBJETO É A RECUPERAÇÃO E REFORMA DO PÁTIO DA FEIRA LIVRE MUNICÍPIO DE BUIQUE, POA 357/2020- AGMJ.</v>
      </c>
      <c r="U1475" s="1768"/>
      <c r="V1475" s="1768"/>
      <c r="W1475" s="1768"/>
      <c r="X1475" s="1768"/>
      <c r="Y1475" s="1768"/>
      <c r="Z1475" s="1768"/>
      <c r="AA1475" s="1768"/>
      <c r="AB1475" s="1768"/>
      <c r="AC1475" s="1768"/>
      <c r="AD1475" s="1768"/>
      <c r="AE1475" s="1768"/>
      <c r="AF1475" s="1768"/>
      <c r="AG1475" s="1768"/>
      <c r="AH1475" s="1768"/>
      <c r="AI1475" s="1768"/>
      <c r="AJ1475" s="1768"/>
      <c r="AK1475" s="1768"/>
      <c r="AL1475" s="1768"/>
      <c r="AM1475" s="1768"/>
      <c r="AN1475" s="1768"/>
      <c r="AO1475" s="1768"/>
      <c r="AP1475" s="1768"/>
      <c r="AQ1475" s="1768"/>
      <c r="AR1475" s="1768"/>
      <c r="AS1475" s="1768"/>
      <c r="AT1475" s="1768"/>
      <c r="AU1475" s="1768"/>
      <c r="AV1475" s="1768"/>
      <c r="AW1475" s="1768"/>
      <c r="AX1475" s="1768"/>
      <c r="AY1475" s="1768"/>
      <c r="AZ1475" s="1768"/>
      <c r="BA1475" s="1768"/>
      <c r="BB1475" s="1768"/>
      <c r="BC1475" s="1768"/>
      <c r="BD1475" s="1768"/>
      <c r="BE1475" s="1768"/>
      <c r="BF1475" s="1768"/>
      <c r="BG1475" s="1768"/>
      <c r="BH1475" s="1768"/>
      <c r="BI1475" s="1768"/>
      <c r="BJ1475" s="1768"/>
      <c r="BK1475" s="1768"/>
      <c r="BL1475" s="1768"/>
      <c r="BM1475" s="1768"/>
      <c r="BN1475" s="1768"/>
      <c r="BO1475" s="1768"/>
      <c r="BP1475" s="1768"/>
      <c r="BQ1475" s="1768"/>
      <c r="BR1475" s="1768"/>
      <c r="BS1475" s="1768"/>
      <c r="BT1475" s="1768"/>
      <c r="BU1475" s="1768"/>
      <c r="BV1475" s="1768"/>
      <c r="BW1475" s="1768"/>
      <c r="BX1475" s="1768"/>
      <c r="BY1475" s="1768"/>
      <c r="BZ1475" s="1768"/>
      <c r="CA1475" s="1768"/>
      <c r="CB1475" s="1768"/>
      <c r="CC1475" s="1768"/>
      <c r="CD1475" s="1768"/>
      <c r="CE1475" s="1768"/>
      <c r="CF1475" s="1768"/>
      <c r="CG1475" s="1768"/>
      <c r="CH1475" s="1768"/>
      <c r="CI1475" s="1768"/>
      <c r="CJ1475" s="1768"/>
      <c r="CK1475" s="1768"/>
      <c r="CL1475" s="1768"/>
      <c r="CM1475" s="1768"/>
      <c r="CN1475" s="1768"/>
      <c r="CO1475" s="1768"/>
      <c r="CP1475" s="1768"/>
      <c r="CQ1475" s="1768"/>
      <c r="CR1475" s="1768"/>
      <c r="CS1475" s="1768"/>
      <c r="CT1475" s="1768"/>
      <c r="CU1475" s="1768"/>
      <c r="CV1475" s="1768"/>
      <c r="CW1475" s="1768"/>
      <c r="CX1475" s="1768"/>
      <c r="CY1475" s="1768"/>
      <c r="CZ1475" s="1768"/>
      <c r="DA1475" s="1768"/>
      <c r="DB1475" s="1768"/>
      <c r="DC1475" s="1768"/>
      <c r="DD1475" s="1768"/>
      <c r="DE1475" s="1768"/>
      <c r="DF1475" s="1768"/>
      <c r="DG1475" s="1768"/>
      <c r="DH1475" s="1768"/>
      <c r="DI1475" s="1768"/>
      <c r="DJ1475" s="1768"/>
      <c r="DK1475" s="1768"/>
      <c r="DL1475" s="1768"/>
      <c r="DM1475" s="1768"/>
      <c r="DN1475" s="1768"/>
      <c r="DO1475" s="1768"/>
      <c r="DP1475" s="1768"/>
      <c r="DQ1475" s="1768"/>
      <c r="DR1475" s="1768"/>
      <c r="DS1475" s="1768"/>
      <c r="DT1475" s="1768"/>
      <c r="DU1475" s="1768"/>
      <c r="DV1475" s="1768"/>
      <c r="DW1475" s="1768"/>
      <c r="DX1475" s="1768"/>
      <c r="DY1475" s="1768"/>
      <c r="DZ1475" s="1768"/>
      <c r="EA1475" s="1768"/>
      <c r="EB1475" s="1768"/>
      <c r="EC1475" s="1768"/>
      <c r="ED1475" s="1768"/>
      <c r="EE1475" s="1768"/>
      <c r="EF1475" s="1768"/>
      <c r="EG1475" s="1768"/>
      <c r="EH1475" s="1768"/>
      <c r="EI1475" s="1768"/>
      <c r="EJ1475" s="1768"/>
      <c r="EK1475" s="1768"/>
      <c r="EL1475" s="1768"/>
      <c r="EM1475" s="1768"/>
      <c r="EN1475" s="1768"/>
      <c r="EO1475" s="1768"/>
      <c r="EP1475" s="1768"/>
      <c r="EQ1475" s="1768"/>
      <c r="ER1475" s="1768"/>
      <c r="ES1475" s="1768"/>
      <c r="ET1475" s="1768"/>
      <c r="EU1475" s="1768"/>
      <c r="EV1475" s="1768"/>
      <c r="EW1475" s="1768"/>
      <c r="EX1475" s="1768"/>
      <c r="EY1475" s="1768"/>
      <c r="EZ1475" s="1768"/>
      <c r="FA1475" s="1768"/>
      <c r="FB1475" s="1768"/>
      <c r="FC1475" s="1768"/>
      <c r="FD1475" s="1768"/>
      <c r="FE1475" s="1768"/>
      <c r="FF1475" s="1768"/>
      <c r="FG1475" s="1768"/>
      <c r="FH1475" s="1768"/>
      <c r="FI1475" s="1768"/>
      <c r="FJ1475" s="1768"/>
      <c r="FK1475" s="1768"/>
      <c r="FL1475" s="1768"/>
      <c r="FM1475" s="1768"/>
      <c r="FN1475" s="1768"/>
      <c r="FO1475" s="1768"/>
      <c r="FP1475" s="1768"/>
      <c r="FQ1475" s="1768"/>
      <c r="FR1475" s="1768"/>
      <c r="FS1475" s="1768"/>
      <c r="FT1475" s="1768"/>
      <c r="FU1475" s="1768"/>
      <c r="FV1475" s="1768"/>
      <c r="FW1475" s="1768"/>
      <c r="FX1475" s="1768"/>
      <c r="FY1475" s="1768"/>
      <c r="FZ1475" s="1768"/>
      <c r="GA1475" s="1768"/>
      <c r="GB1475" s="1768"/>
      <c r="GC1475" s="1768"/>
      <c r="GD1475" s="1768"/>
      <c r="GE1475" s="1768"/>
      <c r="GF1475" s="1768"/>
      <c r="GG1475" s="1768"/>
      <c r="GH1475" s="1768"/>
      <c r="GI1475" s="1768"/>
      <c r="GJ1475" s="1768"/>
      <c r="GK1475" s="1768"/>
      <c r="GL1475" s="1768"/>
      <c r="GM1475" s="1768"/>
      <c r="GN1475" s="1768"/>
      <c r="GO1475" s="1768"/>
      <c r="GP1475" s="1768"/>
      <c r="GQ1475" s="1768"/>
      <c r="GR1475" s="1768"/>
      <c r="GS1475" s="1768"/>
      <c r="GT1475" s="1768"/>
      <c r="GU1475" s="1768"/>
      <c r="GV1475" s="1768"/>
      <c r="GW1475" s="1768"/>
      <c r="GX1475" s="1768"/>
      <c r="GY1475" s="1768"/>
      <c r="GZ1475" s="1768"/>
      <c r="HA1475" s="1768"/>
      <c r="HB1475" s="1768"/>
      <c r="HC1475" s="1768"/>
      <c r="HD1475" s="1768"/>
      <c r="HE1475" s="1768"/>
      <c r="HF1475" s="1768"/>
      <c r="HG1475" s="1768"/>
      <c r="HH1475" s="1768"/>
      <c r="HI1475" s="1768"/>
      <c r="HJ1475" s="1768"/>
      <c r="HK1475" s="1768"/>
      <c r="HL1475" s="1768"/>
      <c r="HM1475" s="1768"/>
      <c r="HN1475" s="1768"/>
      <c r="HO1475" s="1768"/>
      <c r="HP1475" s="1768"/>
      <c r="HQ1475" s="1768"/>
      <c r="HR1475" s="1768"/>
      <c r="HS1475" s="1768"/>
      <c r="HT1475" s="1768"/>
      <c r="HU1475" s="1768"/>
      <c r="HV1475" s="1768"/>
      <c r="HW1475" s="1768"/>
      <c r="HX1475" s="1768"/>
      <c r="HY1475" s="1768"/>
      <c r="HZ1475" s="1768"/>
      <c r="IA1475" s="1768"/>
      <c r="IB1475" s="1768"/>
      <c r="IC1475" s="1768"/>
      <c r="ID1475" s="1768"/>
      <c r="IE1475" s="1768"/>
      <c r="IF1475" s="1768"/>
      <c r="IG1475" s="1768"/>
      <c r="IH1475" s="1768"/>
      <c r="II1475" s="1768"/>
      <c r="IJ1475" s="1768"/>
      <c r="IK1475" s="1768"/>
      <c r="IL1475" s="1768"/>
      <c r="IM1475" s="1768"/>
      <c r="IN1475" s="1768"/>
      <c r="IO1475" s="1768"/>
      <c r="IP1475" s="1768"/>
      <c r="IQ1475" s="1768"/>
      <c r="IR1475" s="1768"/>
      <c r="IS1475" s="1768"/>
      <c r="IT1475" s="1768"/>
      <c r="IU1475" s="1768"/>
      <c r="IV1475" s="1768"/>
      <c r="IW1475" s="1768"/>
      <c r="IX1475" s="1768"/>
      <c r="IY1475" s="1768"/>
      <c r="IZ1475" s="1768"/>
      <c r="JA1475" s="1768"/>
      <c r="JB1475" s="1768"/>
      <c r="JC1475" s="1768"/>
      <c r="JD1475" s="1768"/>
      <c r="JE1475" s="1768"/>
      <c r="JF1475" s="1768"/>
      <c r="JG1475" s="1768"/>
      <c r="JH1475" s="1768"/>
      <c r="JI1475" s="1768"/>
      <c r="JJ1475" s="1768"/>
      <c r="JK1475" s="1768"/>
      <c r="JL1475" s="1768"/>
      <c r="JM1475" s="1768"/>
      <c r="JN1475" s="1768"/>
      <c r="JO1475" s="1768"/>
      <c r="JP1475" s="1768"/>
      <c r="JQ1475" s="1768"/>
      <c r="JR1475" s="1768"/>
      <c r="JS1475" s="1768"/>
      <c r="JT1475" s="1768"/>
      <c r="JU1475" s="1768"/>
      <c r="JV1475" s="1768"/>
      <c r="JW1475" s="1768"/>
      <c r="JX1475" s="1768"/>
      <c r="JY1475" s="1768"/>
      <c r="JZ1475" s="1768"/>
      <c r="KA1475" s="1768"/>
      <c r="KB1475" s="1768"/>
      <c r="KC1475" s="1768"/>
      <c r="KD1475" s="1768"/>
      <c r="KE1475" s="1768"/>
      <c r="KF1475" s="1768"/>
      <c r="KG1475" s="1768"/>
      <c r="KH1475" s="1768"/>
      <c r="KI1475" s="1768"/>
      <c r="KJ1475" s="1768"/>
      <c r="KK1475" s="1768"/>
      <c r="KL1475" s="1768"/>
      <c r="KM1475" s="1768"/>
      <c r="KN1475" s="1768"/>
      <c r="KO1475" s="1768"/>
      <c r="KP1475" s="1768"/>
      <c r="KQ1475" s="1768"/>
      <c r="KR1475" s="1768"/>
      <c r="KS1475" s="1768"/>
      <c r="KT1475" s="1768"/>
      <c r="KU1475" s="1768"/>
      <c r="KV1475" s="1768"/>
      <c r="KW1475" s="1768"/>
      <c r="KX1475" s="1768"/>
      <c r="KY1475" s="1768"/>
      <c r="KZ1475" s="1768"/>
      <c r="LA1475" s="1768"/>
      <c r="LB1475" s="1768"/>
      <c r="LC1475" s="1768"/>
      <c r="LD1475" s="1768"/>
      <c r="LE1475" s="1768"/>
      <c r="LF1475" s="1768"/>
      <c r="LG1475" s="1768"/>
      <c r="LH1475" s="1768"/>
      <c r="LI1475" s="1768"/>
      <c r="LJ1475" s="1768"/>
      <c r="LK1475" s="1768"/>
      <c r="LL1475" s="1768"/>
      <c r="LM1475" s="1768"/>
      <c r="LN1475" s="1768"/>
      <c r="LO1475" s="1768"/>
      <c r="LP1475" s="1768"/>
      <c r="LQ1475" s="1768"/>
      <c r="LR1475" s="1768"/>
      <c r="LS1475" s="1768"/>
      <c r="LT1475" s="1768"/>
      <c r="LU1475" s="1768"/>
      <c r="LV1475" s="1768"/>
      <c r="LW1475" s="1768"/>
      <c r="LX1475" s="1768"/>
      <c r="LY1475" s="1768"/>
      <c r="LZ1475" s="1768"/>
      <c r="MA1475" s="1768"/>
      <c r="MB1475" s="1768"/>
      <c r="MC1475" s="1768"/>
      <c r="MD1475" s="1768"/>
      <c r="ME1475" s="1768"/>
      <c r="MF1475" s="1768"/>
      <c r="MG1475" s="1768"/>
      <c r="MH1475" s="1768"/>
      <c r="MI1475" s="1768"/>
      <c r="MJ1475" s="1768"/>
      <c r="MK1475" s="1768"/>
      <c r="ML1475" s="1768"/>
      <c r="MM1475" s="1768"/>
      <c r="MN1475" s="1768"/>
      <c r="MO1475" s="1768"/>
      <c r="MP1475" s="1768"/>
      <c r="MQ1475" s="1768"/>
      <c r="MR1475" s="1768"/>
      <c r="MS1475" s="1768"/>
      <c r="MT1475" s="1768"/>
      <c r="MU1475" s="1768"/>
      <c r="MV1475" s="1768"/>
      <c r="MW1475" s="1768"/>
      <c r="MX1475" s="1768"/>
      <c r="MY1475" s="1768"/>
      <c r="MZ1475" s="1768"/>
      <c r="NA1475" s="1768"/>
      <c r="NB1475" s="1768"/>
      <c r="NC1475" s="1768"/>
      <c r="ND1475" s="1768"/>
      <c r="NE1475" s="1768"/>
      <c r="NF1475" s="1768"/>
      <c r="NG1475" s="1768"/>
      <c r="NH1475" s="1768"/>
      <c r="NI1475" s="1768"/>
      <c r="NJ1475" s="1768"/>
      <c r="NK1475" s="1768"/>
      <c r="NL1475" s="1768"/>
      <c r="NM1475" s="1768"/>
      <c r="NN1475" s="1768"/>
      <c r="NO1475" s="1768"/>
      <c r="NP1475" s="1768"/>
      <c r="NQ1475" s="1768"/>
      <c r="NR1475" s="1768"/>
      <c r="NS1475" s="1768"/>
      <c r="NT1475" s="1768"/>
      <c r="NU1475" s="1768"/>
      <c r="NV1475" s="1768"/>
      <c r="NW1475" s="1768"/>
      <c r="NX1475" s="1768"/>
      <c r="NY1475" s="1768"/>
      <c r="NZ1475" s="1768"/>
      <c r="OA1475" s="1768"/>
      <c r="OB1475" s="1768"/>
      <c r="OC1475" s="1768"/>
      <c r="OD1475" s="1768"/>
      <c r="OE1475" s="1768"/>
      <c r="OF1475" s="1768"/>
      <c r="OG1475" s="1768"/>
      <c r="OH1475" s="1768"/>
      <c r="OI1475" s="1768"/>
      <c r="OJ1475" s="1768"/>
      <c r="OK1475" s="1768"/>
      <c r="OL1475" s="1768"/>
      <c r="OM1475" s="1768"/>
      <c r="ON1475" s="1768"/>
      <c r="OO1475" s="1768"/>
      <c r="OP1475" s="1768"/>
      <c r="OQ1475" s="1768"/>
      <c r="OR1475" s="1768"/>
      <c r="OS1475" s="1768"/>
      <c r="OT1475" s="1768"/>
      <c r="OU1475" s="1768"/>
      <c r="OV1475" s="1768"/>
      <c r="OW1475" s="1768"/>
      <c r="OX1475" s="1768"/>
      <c r="OY1475" s="1768"/>
      <c r="OZ1475" s="1768"/>
      <c r="PA1475" s="1768"/>
      <c r="PB1475" s="1768"/>
      <c r="PC1475" s="1768"/>
      <c r="PD1475" s="1768"/>
      <c r="PE1475" s="1768"/>
      <c r="PF1475" s="1768"/>
      <c r="PG1475" s="1768"/>
      <c r="PH1475" s="1768"/>
      <c r="PI1475" s="1768"/>
      <c r="PJ1475" s="1768"/>
      <c r="PK1475" s="1768"/>
      <c r="PL1475" s="1768"/>
      <c r="PM1475" s="1768"/>
      <c r="PN1475" s="1768"/>
      <c r="PO1475" s="1768"/>
      <c r="PP1475" s="1768"/>
      <c r="PQ1475" s="1768"/>
      <c r="PR1475" s="1768"/>
      <c r="PS1475" s="1768"/>
      <c r="PT1475" s="1768"/>
      <c r="PU1475" s="1768"/>
      <c r="PV1475" s="1768"/>
      <c r="PW1475" s="1768"/>
      <c r="PX1475" s="1768"/>
      <c r="PY1475" s="1768"/>
      <c r="PZ1475" s="1768"/>
      <c r="QA1475" s="1768"/>
      <c r="QB1475" s="1768"/>
      <c r="QC1475" s="1768"/>
      <c r="QD1475" s="1768"/>
      <c r="QE1475" s="1768"/>
      <c r="QF1475" s="1768"/>
      <c r="QG1475" s="1768"/>
      <c r="QH1475" s="1768"/>
      <c r="QI1475" s="1768"/>
      <c r="QJ1475" s="1768"/>
      <c r="QK1475" s="1768"/>
      <c r="QL1475" s="1768"/>
      <c r="QM1475" s="1768"/>
      <c r="QN1475" s="1768"/>
      <c r="QO1475" s="1768"/>
      <c r="QP1475" s="1768"/>
      <c r="QQ1475" s="1768"/>
      <c r="QR1475" s="1768"/>
      <c r="QS1475" s="1768"/>
      <c r="QT1475" s="1768"/>
      <c r="QU1475" s="1768"/>
      <c r="QV1475" s="1768"/>
      <c r="QW1475" s="1768"/>
      <c r="QX1475" s="1768"/>
      <c r="QY1475" s="1768"/>
      <c r="QZ1475" s="1768"/>
      <c r="RA1475" s="1768"/>
      <c r="RB1475" s="1768"/>
      <c r="RC1475" s="1768"/>
      <c r="RD1475" s="1768"/>
      <c r="RE1475" s="1768"/>
      <c r="RF1475" s="1768"/>
      <c r="RG1475" s="1768"/>
      <c r="RH1475" s="1768"/>
      <c r="RI1475" s="1768"/>
      <c r="RJ1475" s="1768"/>
      <c r="RK1475" s="1768"/>
      <c r="RL1475" s="1768"/>
      <c r="RM1475" s="1768"/>
      <c r="RN1475" s="1768"/>
      <c r="RO1475" s="1768"/>
      <c r="RP1475" s="1768"/>
      <c r="RQ1475" s="1768"/>
      <c r="RR1475" s="1768"/>
      <c r="RS1475" s="1768"/>
      <c r="RT1475" s="1768"/>
      <c r="RU1475" s="1768"/>
      <c r="RV1475" s="1768"/>
      <c r="RW1475" s="1768"/>
      <c r="RX1475" s="1768"/>
      <c r="RY1475" s="1768"/>
      <c r="RZ1475" s="1768"/>
      <c r="SA1475" s="1768"/>
      <c r="SB1475" s="1768"/>
      <c r="SC1475" s="1768"/>
      <c r="SD1475" s="1768"/>
      <c r="SE1475" s="1768"/>
      <c r="SF1475" s="1768"/>
      <c r="SG1475" s="1768"/>
      <c r="SH1475" s="1768"/>
      <c r="SI1475" s="1768"/>
      <c r="SJ1475" s="1768"/>
      <c r="SK1475" s="1768"/>
      <c r="SL1475" s="1768"/>
      <c r="SM1475" s="1768"/>
      <c r="SN1475" s="1768"/>
      <c r="SO1475" s="1768"/>
      <c r="SP1475" s="1768"/>
      <c r="SQ1475" s="1768"/>
      <c r="SR1475" s="1768"/>
      <c r="SS1475" s="1768"/>
      <c r="ST1475" s="1768"/>
      <c r="SU1475" s="1768"/>
      <c r="SV1475" s="1768"/>
      <c r="SW1475" s="1768"/>
      <c r="SX1475" s="1768"/>
      <c r="SY1475" s="1768"/>
      <c r="SZ1475" s="1768"/>
      <c r="TA1475" s="1768"/>
      <c r="TB1475" s="1768"/>
      <c r="TC1475" s="1768"/>
      <c r="TD1475" s="1768"/>
      <c r="TE1475" s="1768"/>
      <c r="TF1475" s="1768"/>
      <c r="TG1475" s="1768"/>
      <c r="TH1475" s="1768"/>
      <c r="TI1475" s="1768"/>
      <c r="TJ1475" s="1768"/>
      <c r="TK1475" s="1768"/>
      <c r="TL1475" s="1768"/>
      <c r="TM1475" s="1768"/>
      <c r="TN1475" s="1768"/>
      <c r="TO1475" s="1768"/>
      <c r="TP1475" s="1768"/>
      <c r="TQ1475" s="1768"/>
      <c r="TR1475" s="1768"/>
      <c r="TS1475" s="1768"/>
      <c r="TT1475" s="1768"/>
      <c r="TU1475" s="1768"/>
      <c r="TV1475" s="1768"/>
      <c r="TW1475" s="1768"/>
      <c r="TX1475" s="1768"/>
      <c r="TY1475" s="1768"/>
      <c r="TZ1475" s="1768"/>
      <c r="UA1475" s="1768"/>
      <c r="UB1475" s="1768"/>
      <c r="UC1475" s="1768"/>
      <c r="UD1475" s="1768"/>
      <c r="UE1475" s="1768"/>
      <c r="UF1475" s="1768"/>
      <c r="UG1475" s="1768"/>
      <c r="UH1475" s="1768"/>
      <c r="UI1475" s="1768"/>
      <c r="UJ1475" s="1768"/>
      <c r="UK1475" s="1768"/>
      <c r="UL1475" s="1768"/>
      <c r="UM1475" s="1768"/>
      <c r="UN1475" s="1768"/>
      <c r="UO1475" s="1768"/>
      <c r="UP1475" s="1768"/>
      <c r="UQ1475" s="1768"/>
      <c r="UR1475" s="1768"/>
      <c r="US1475" s="1768"/>
      <c r="UT1475" s="1768"/>
      <c r="UU1475" s="1768"/>
      <c r="UV1475" s="1768"/>
      <c r="UW1475" s="1768"/>
      <c r="UX1475" s="1768"/>
      <c r="UY1475" s="1768"/>
      <c r="UZ1475" s="1768"/>
      <c r="VA1475" s="1768"/>
      <c r="VB1475" s="1768"/>
      <c r="VC1475" s="1768"/>
      <c r="VD1475" s="1768"/>
      <c r="VE1475" s="1768"/>
      <c r="VF1475" s="1768"/>
      <c r="VG1475" s="1768"/>
      <c r="VH1475" s="1768"/>
      <c r="VI1475" s="1768"/>
      <c r="VJ1475" s="1768"/>
      <c r="VK1475" s="1768"/>
      <c r="VL1475" s="1768"/>
      <c r="VM1475" s="1768"/>
      <c r="VN1475" s="1768"/>
      <c r="VO1475" s="1768"/>
      <c r="VP1475" s="1768"/>
      <c r="VQ1475" s="1768"/>
      <c r="VR1475" s="1768"/>
      <c r="VS1475" s="1768"/>
      <c r="VT1475" s="1768"/>
      <c r="VU1475" s="1768"/>
      <c r="VV1475" s="1768"/>
      <c r="VW1475" s="1768"/>
      <c r="VX1475" s="1768"/>
      <c r="VY1475" s="1768"/>
      <c r="VZ1475" s="1768"/>
      <c r="WA1475" s="1768"/>
      <c r="WB1475" s="1768"/>
      <c r="WC1475" s="1768"/>
      <c r="WD1475" s="1768"/>
      <c r="WE1475" s="1768"/>
      <c r="WF1475" s="1768"/>
      <c r="WG1475" s="1768"/>
      <c r="WH1475" s="1768"/>
      <c r="WI1475" s="1768"/>
      <c r="WJ1475" s="1768"/>
      <c r="WK1475" s="1768"/>
      <c r="WL1475" s="1768"/>
      <c r="WM1475" s="1768"/>
      <c r="WN1475" s="1768"/>
      <c r="WO1475" s="1768"/>
      <c r="WP1475" s="1768"/>
      <c r="WQ1475" s="1768"/>
      <c r="WR1475" s="1768"/>
      <c r="WS1475" s="1768"/>
      <c r="WT1475" s="1768"/>
      <c r="WU1475" s="1768"/>
      <c r="WV1475" s="1768"/>
      <c r="WW1475" s="1768"/>
      <c r="WX1475" s="1768"/>
      <c r="WY1475" s="1768"/>
      <c r="WZ1475" s="1768"/>
      <c r="XA1475" s="1768"/>
      <c r="XB1475" s="1768"/>
      <c r="XC1475" s="1768"/>
      <c r="XD1475" s="1768"/>
      <c r="XE1475" s="1768"/>
      <c r="XF1475" s="1768"/>
      <c r="XG1475" s="1768"/>
      <c r="XH1475" s="1768"/>
      <c r="XI1475" s="1768"/>
      <c r="XJ1475" s="1768"/>
      <c r="XK1475" s="1768"/>
      <c r="XL1475" s="1768"/>
      <c r="XM1475" s="1768"/>
      <c r="XN1475" s="1768"/>
      <c r="XO1475" s="1768"/>
      <c r="XP1475" s="1768"/>
      <c r="XQ1475" s="1768"/>
      <c r="XR1475" s="1768"/>
      <c r="XS1475" s="1768"/>
      <c r="XT1475" s="1768"/>
      <c r="XU1475" s="1768"/>
      <c r="XV1475" s="1768"/>
      <c r="XW1475" s="1768"/>
      <c r="XX1475" s="1768"/>
      <c r="XY1475" s="1768"/>
      <c r="XZ1475" s="1768"/>
      <c r="YA1475" s="1768"/>
      <c r="YB1475" s="1768"/>
      <c r="YC1475" s="1768"/>
      <c r="YD1475" s="1768"/>
      <c r="YE1475" s="1768"/>
      <c r="YF1475" s="1768"/>
      <c r="YG1475" s="1768"/>
      <c r="YH1475" s="1768"/>
      <c r="YI1475" s="1768"/>
      <c r="YJ1475" s="1768"/>
      <c r="YK1475" s="1768"/>
      <c r="YL1475" s="1768"/>
      <c r="YM1475" s="1768"/>
      <c r="YN1475" s="1768"/>
      <c r="YO1475" s="1768"/>
      <c r="YP1475" s="1768"/>
      <c r="YQ1475" s="1768"/>
      <c r="YR1475" s="1768"/>
      <c r="YS1475" s="1768"/>
      <c r="YT1475" s="1768"/>
      <c r="YU1475" s="1768"/>
      <c r="YV1475" s="1768"/>
      <c r="YW1475" s="1768"/>
      <c r="YX1475" s="1768"/>
      <c r="YY1475" s="1768"/>
      <c r="YZ1475" s="1768"/>
      <c r="ZA1475" s="1768"/>
      <c r="ZB1475" s="1768"/>
      <c r="ZC1475" s="1768"/>
      <c r="ZD1475" s="1768"/>
      <c r="ZE1475" s="1768"/>
      <c r="ZF1475" s="1768"/>
      <c r="ZG1475" s="1768"/>
      <c r="ZH1475" s="1768"/>
      <c r="ZI1475" s="1768"/>
      <c r="ZJ1475" s="1768"/>
      <c r="ZK1475" s="1768"/>
      <c r="ZL1475" s="1768"/>
      <c r="ZM1475" s="1768"/>
      <c r="ZN1475" s="1768"/>
      <c r="ZO1475" s="1768"/>
      <c r="ZP1475" s="1768"/>
      <c r="ZQ1475" s="1768"/>
      <c r="ZR1475" s="1768"/>
      <c r="ZS1475" s="1768"/>
      <c r="ZT1475" s="1768"/>
      <c r="ZU1475" s="1768"/>
      <c r="ZV1475" s="1768"/>
      <c r="ZW1475" s="1768"/>
      <c r="ZX1475" s="1768"/>
      <c r="ZY1475" s="1768"/>
      <c r="ZZ1475" s="1768"/>
      <c r="AAA1475" s="1768"/>
      <c r="AAB1475" s="1768"/>
      <c r="AAC1475" s="1768"/>
      <c r="AAD1475" s="1768"/>
      <c r="AAE1475" s="1768"/>
      <c r="AAF1475" s="1768"/>
      <c r="AAG1475" s="1768"/>
      <c r="AAH1475" s="1768"/>
      <c r="AAI1475" s="1768"/>
      <c r="AAJ1475" s="1768"/>
      <c r="AAK1475" s="1768"/>
      <c r="AAL1475" s="1768"/>
      <c r="AAM1475" s="1768"/>
      <c r="AAN1475" s="1768"/>
      <c r="AAO1475" s="1768"/>
      <c r="AAP1475" s="1768"/>
      <c r="AAQ1475" s="1768"/>
      <c r="AAR1475" s="1768"/>
      <c r="AAS1475" s="1768"/>
      <c r="AAT1475" s="1768"/>
      <c r="AAU1475" s="1768"/>
      <c r="AAV1475" s="1768"/>
      <c r="AAW1475" s="1768"/>
      <c r="AAX1475" s="1768"/>
      <c r="AAY1475" s="1768"/>
      <c r="AAZ1475" s="1768"/>
      <c r="ABA1475" s="1768"/>
      <c r="ABB1475" s="1768"/>
      <c r="ABC1475" s="1768"/>
      <c r="ABD1475" s="1768"/>
      <c r="ABE1475" s="1768"/>
      <c r="ABF1475" s="1768"/>
      <c r="ABG1475" s="1768"/>
      <c r="ABH1475" s="1768"/>
      <c r="ABI1475" s="1768"/>
      <c r="ABJ1475" s="1768"/>
      <c r="ABK1475" s="1768"/>
      <c r="ABL1475" s="1768"/>
      <c r="ABM1475" s="1768"/>
      <c r="ABN1475" s="1768"/>
      <c r="ABO1475" s="1768"/>
      <c r="ABP1475" s="1768"/>
      <c r="ABQ1475" s="1768"/>
      <c r="ABR1475" s="1768"/>
      <c r="ABS1475" s="1768"/>
      <c r="ABT1475" s="1768"/>
      <c r="ABU1475" s="1768"/>
      <c r="ABV1475" s="1768"/>
      <c r="ABW1475" s="1768"/>
      <c r="ABX1475" s="1768"/>
      <c r="ABY1475" s="1768"/>
      <c r="ABZ1475" s="1768"/>
      <c r="ACA1475" s="1768"/>
      <c r="ACB1475" s="1768"/>
      <c r="ACC1475" s="1768"/>
      <c r="ACD1475" s="1768"/>
      <c r="ACE1475" s="1768"/>
      <c r="ACF1475" s="1768"/>
      <c r="ACG1475" s="1768"/>
      <c r="ACH1475" s="1768"/>
      <c r="ACI1475" s="1768"/>
      <c r="ACJ1475" s="1768"/>
      <c r="ACK1475" s="1768"/>
      <c r="ACL1475" s="1768"/>
      <c r="ACM1475" s="1768"/>
      <c r="ACN1475" s="1768"/>
      <c r="ACO1475" s="1768"/>
      <c r="ACP1475" s="1768"/>
      <c r="ACQ1475" s="1768"/>
      <c r="ACR1475" s="1768"/>
      <c r="ACS1475" s="1768"/>
      <c r="ACT1475" s="1768"/>
      <c r="ACU1475" s="1768"/>
      <c r="ACV1475" s="1768"/>
      <c r="ACW1475" s="1768"/>
      <c r="ACX1475" s="1768"/>
      <c r="ACY1475" s="1768"/>
      <c r="ACZ1475" s="1768"/>
      <c r="ADA1475" s="1768"/>
      <c r="ADB1475" s="1768"/>
      <c r="ADC1475" s="1768"/>
      <c r="ADD1475" s="1768"/>
      <c r="ADE1475" s="1768"/>
      <c r="ADF1475" s="1768"/>
      <c r="ADG1475" s="1768"/>
      <c r="ADH1475" s="1768"/>
      <c r="ADI1475" s="1768"/>
      <c r="ADJ1475" s="1768"/>
      <c r="ADK1475" s="1768"/>
      <c r="ADL1475" s="1768"/>
      <c r="ADM1475" s="1768"/>
      <c r="ADN1475" s="1768"/>
      <c r="ADO1475" s="1768"/>
      <c r="ADP1475" s="1768"/>
      <c r="ADQ1475" s="1768"/>
      <c r="ADR1475" s="1768"/>
      <c r="ADS1475" s="1768"/>
      <c r="ADT1475" s="1768"/>
      <c r="ADU1475" s="1768"/>
      <c r="ADV1475" s="1768"/>
      <c r="ADW1475" s="1768"/>
      <c r="ADX1475" s="1768"/>
      <c r="ADY1475" s="1768"/>
      <c r="ADZ1475" s="1768"/>
      <c r="AEA1475" s="1768"/>
      <c r="AEB1475" s="1768"/>
      <c r="AEC1475" s="1768"/>
      <c r="AED1475" s="1768"/>
      <c r="AEE1475" s="1768"/>
      <c r="AEF1475" s="1768"/>
      <c r="AEG1475" s="1768"/>
      <c r="AEH1475" s="1768"/>
      <c r="AEI1475" s="1768"/>
      <c r="AEJ1475" s="1768"/>
      <c r="AEK1475" s="1768"/>
      <c r="AEL1475" s="1768"/>
      <c r="AEM1475" s="1768"/>
      <c r="AEN1475" s="1768"/>
      <c r="AEO1475" s="1768"/>
      <c r="AEP1475" s="1768"/>
      <c r="AEQ1475" s="1768"/>
      <c r="AER1475" s="1768"/>
      <c r="AES1475" s="1768"/>
      <c r="AET1475" s="1768"/>
      <c r="AEU1475" s="1768"/>
      <c r="AEV1475" s="1768"/>
      <c r="AEW1475" s="1768"/>
      <c r="AEX1475" s="1768"/>
      <c r="AEY1475" s="1768"/>
      <c r="AEZ1475" s="1768"/>
      <c r="AFA1475" s="1768"/>
      <c r="AFB1475" s="1768"/>
      <c r="AFC1475" s="1768"/>
      <c r="AFD1475" s="1768"/>
      <c r="AFE1475" s="1768"/>
      <c r="AFF1475" s="1768"/>
      <c r="AFG1475" s="1768"/>
      <c r="AFH1475" s="1768"/>
      <c r="AFI1475" s="1768"/>
      <c r="AFJ1475" s="1768"/>
      <c r="AFK1475" s="1768"/>
      <c r="AFL1475" s="1768"/>
      <c r="AFM1475" s="1768"/>
      <c r="AFN1475" s="1768"/>
      <c r="AFO1475" s="1768"/>
      <c r="AFP1475" s="1768"/>
      <c r="AFQ1475" s="1768"/>
      <c r="AFR1475" s="1768"/>
      <c r="AFS1475" s="1768"/>
      <c r="AFT1475" s="1768"/>
      <c r="AFU1475" s="1768"/>
      <c r="AFV1475" s="1768"/>
      <c r="AFW1475" s="1768"/>
      <c r="AFX1475" s="1768"/>
      <c r="AFY1475" s="1768"/>
      <c r="AFZ1475" s="1768"/>
      <c r="AGA1475" s="1768"/>
      <c r="AGB1475" s="1768"/>
      <c r="AGC1475" s="1768"/>
      <c r="AGD1475" s="1768"/>
      <c r="AGE1475" s="1768"/>
      <c r="AGF1475" s="1768"/>
      <c r="AGG1475" s="1768"/>
      <c r="AGH1475" s="1768"/>
      <c r="AGI1475" s="1768"/>
      <c r="AGJ1475" s="1768"/>
      <c r="AGK1475" s="1768"/>
      <c r="AGL1475" s="1768"/>
      <c r="AGM1475" s="1768"/>
      <c r="AGN1475" s="1768"/>
      <c r="AGO1475" s="1768"/>
      <c r="AGP1475" s="1768"/>
      <c r="AGQ1475" s="1768"/>
      <c r="AGR1475" s="1768"/>
      <c r="AGS1475" s="1768"/>
      <c r="AGT1475" s="1768"/>
      <c r="AGU1475" s="1768"/>
      <c r="AGV1475" s="1768"/>
      <c r="AGW1475" s="1768"/>
      <c r="AGX1475" s="1768"/>
      <c r="AGY1475" s="1768"/>
      <c r="AGZ1475" s="1768"/>
      <c r="AHA1475" s="1768"/>
      <c r="AHB1475" s="1768"/>
      <c r="AHC1475" s="1768"/>
      <c r="AHD1475" s="1768"/>
      <c r="AHE1475" s="1768"/>
      <c r="AHF1475" s="1768"/>
      <c r="AHG1475" s="1768"/>
      <c r="AHH1475" s="1768"/>
      <c r="AHI1475" s="1768"/>
      <c r="AHJ1475" s="1768"/>
      <c r="AHK1475" s="1768"/>
      <c r="AHL1475" s="1768"/>
      <c r="AHM1475" s="1768"/>
      <c r="AHN1475" s="1768"/>
      <c r="AHO1475" s="1768"/>
      <c r="AHP1475" s="1768"/>
      <c r="AHQ1475" s="1768"/>
      <c r="AHR1475" s="1768"/>
      <c r="AHS1475" s="1768"/>
      <c r="AHT1475" s="1768"/>
      <c r="AHU1475" s="1768"/>
      <c r="AHV1475" s="1768"/>
      <c r="AHW1475" s="1768"/>
      <c r="AHX1475" s="1768"/>
      <c r="AHY1475" s="1768"/>
      <c r="AHZ1475" s="1768"/>
      <c r="AIA1475" s="1768"/>
      <c r="AIB1475" s="1768"/>
      <c r="AIC1475" s="1768"/>
      <c r="AID1475" s="1768"/>
      <c r="AIE1475" s="1768"/>
      <c r="AIF1475" s="1768"/>
      <c r="AIG1475" s="1768"/>
      <c r="AIH1475" s="1768"/>
      <c r="AII1475" s="1768"/>
      <c r="AIJ1475" s="1768"/>
      <c r="AIK1475" s="1768"/>
      <c r="AIL1475" s="1768"/>
      <c r="AIM1475" s="1768"/>
      <c r="AIN1475" s="1768"/>
      <c r="AIO1475" s="1768"/>
      <c r="AIP1475" s="1768"/>
      <c r="AIQ1475" s="1768"/>
      <c r="AIR1475" s="1768"/>
      <c r="AIS1475" s="1768"/>
      <c r="AIT1475" s="1768"/>
      <c r="AIU1475" s="1768"/>
      <c r="AIV1475" s="1768"/>
      <c r="AIW1475" s="1768"/>
      <c r="AIX1475" s="1768"/>
      <c r="AIY1475" s="1768"/>
      <c r="AIZ1475" s="1768"/>
      <c r="AJA1475" s="1768"/>
      <c r="AJB1475" s="1768"/>
      <c r="AJC1475" s="1768"/>
      <c r="AJD1475" s="1768"/>
      <c r="AJE1475" s="1768"/>
      <c r="AJF1475" s="1768"/>
      <c r="AJG1475" s="1768"/>
      <c r="AJH1475" s="1768"/>
      <c r="AJI1475" s="1768"/>
      <c r="AJJ1475" s="1768"/>
      <c r="AJK1475" s="1768"/>
      <c r="AJL1475" s="1768"/>
      <c r="AJM1475" s="1768"/>
      <c r="AJN1475" s="1768"/>
      <c r="AJO1475" s="1768"/>
      <c r="AJP1475" s="1768"/>
      <c r="AJQ1475" s="1768"/>
      <c r="AJR1475" s="1768"/>
      <c r="AJS1475" s="1768"/>
      <c r="AJT1475" s="1768"/>
      <c r="AJU1475" s="1768"/>
      <c r="AJV1475" s="1768"/>
      <c r="AJW1475" s="1768"/>
      <c r="AJX1475" s="1768"/>
      <c r="AJY1475" s="1768"/>
      <c r="AJZ1475" s="1768"/>
      <c r="AKA1475" s="1768"/>
      <c r="AKB1475" s="1768"/>
      <c r="AKC1475" s="1768"/>
      <c r="AKD1475" s="1768"/>
      <c r="AKE1475" s="1768"/>
      <c r="AKF1475" s="1768"/>
      <c r="AKG1475" s="1768"/>
      <c r="AKH1475" s="1768"/>
      <c r="AKI1475" s="1768"/>
      <c r="AKJ1475" s="1768"/>
      <c r="AKK1475" s="1768"/>
      <c r="AKL1475" s="1768"/>
      <c r="AKM1475" s="1768"/>
      <c r="AKN1475" s="1768"/>
      <c r="AKO1475" s="1768"/>
      <c r="AKP1475" s="1768"/>
      <c r="AKQ1475" s="1768"/>
      <c r="AKR1475" s="1768"/>
      <c r="AKS1475" s="1768"/>
      <c r="AKT1475" s="1768"/>
      <c r="AKU1475" s="1768"/>
      <c r="AKV1475" s="1768"/>
      <c r="AKW1475" s="1768"/>
      <c r="AKX1475" s="1768"/>
      <c r="AKY1475" s="1768"/>
      <c r="AKZ1475" s="1768"/>
      <c r="ALA1475" s="1768"/>
      <c r="ALB1475" s="1768"/>
      <c r="ALC1475" s="1768"/>
      <c r="ALD1475" s="1768"/>
      <c r="ALE1475" s="1768"/>
      <c r="ALF1475" s="1768"/>
      <c r="ALG1475" s="1768"/>
      <c r="ALH1475" s="1768"/>
      <c r="ALI1475" s="1768"/>
      <c r="ALJ1475" s="1768"/>
      <c r="ALK1475" s="1768"/>
      <c r="ALL1475" s="1768"/>
      <c r="ALM1475" s="1768"/>
      <c r="ALN1475" s="1768"/>
      <c r="ALO1475" s="1768"/>
      <c r="ALP1475" s="1768"/>
      <c r="ALQ1475" s="1768"/>
      <c r="ALR1475" s="1768"/>
      <c r="ALS1475" s="1768"/>
      <c r="ALT1475" s="1768"/>
      <c r="ALU1475" s="1768"/>
      <c r="ALV1475" s="1768"/>
      <c r="ALW1475" s="1768"/>
      <c r="ALX1475" s="1768"/>
      <c r="ALY1475" s="1768"/>
      <c r="ALZ1475" s="1768"/>
      <c r="AMA1475" s="1768"/>
      <c r="AMB1475" s="1768"/>
      <c r="AMC1475" s="1768"/>
      <c r="AMD1475" s="1768"/>
      <c r="AME1475" s="1768"/>
      <c r="AMF1475" s="1768"/>
      <c r="AMG1475" s="1768"/>
      <c r="AMH1475" s="1768"/>
      <c r="AMI1475" s="1768"/>
      <c r="AMJ1475" s="1768"/>
      <c r="AMK1475" s="1768"/>
    </row>
    <row r="1476" spans="1:1025" s="1774" customFormat="1" ht="54" customHeight="1" x14ac:dyDescent="0.35">
      <c r="A1476" s="1025" t="s">
        <v>13118</v>
      </c>
      <c r="B1476" s="1765">
        <v>43909</v>
      </c>
      <c r="C1476" s="1025">
        <v>12</v>
      </c>
      <c r="D1476" s="1025" t="s">
        <v>1394</v>
      </c>
      <c r="E1476" s="1025" t="s">
        <v>13239</v>
      </c>
      <c r="F1476" s="1025" t="s">
        <v>3411</v>
      </c>
      <c r="G1476" s="1025" t="s">
        <v>13119</v>
      </c>
      <c r="H1476" s="1025" t="s">
        <v>1441</v>
      </c>
      <c r="I1476" s="1025" t="s">
        <v>952</v>
      </c>
      <c r="J1476" s="1025" t="s">
        <v>1442</v>
      </c>
      <c r="K1476" s="1766">
        <v>49386.64</v>
      </c>
      <c r="L1476" s="1767" t="s">
        <v>9732</v>
      </c>
      <c r="M1476" s="1025" t="s">
        <v>13120</v>
      </c>
      <c r="N1476" s="1768"/>
      <c r="O1476" s="1769" t="s">
        <v>4665</v>
      </c>
      <c r="P1476" s="1770">
        <f t="shared" si="270"/>
        <v>49386.64</v>
      </c>
      <c r="Q1476" s="1771">
        <f t="shared" si="271"/>
        <v>43909</v>
      </c>
      <c r="R1476" s="1772" t="str">
        <f t="shared" si="272"/>
        <v>2020OB000018</v>
      </c>
      <c r="S1476" s="1772" t="str">
        <f t="shared" si="273"/>
        <v>2020NE000010</v>
      </c>
      <c r="T1476" s="1773" t="str">
        <f t="shared" si="274"/>
        <v>VALOR PAGO AO REPASSE DE RECURSO REFERENTE A 4ª PARCELA - FEM II/2014 CUJO OBJETO É A CONSTRUÇÃO DE PAVIMENTAÇÃO EM PEDRA GRANÍTICA NO MUNICIPIO DE CALUMBI, POA 332/2020- AGMJ.</v>
      </c>
      <c r="U1476" s="1768"/>
      <c r="V1476" s="1768"/>
      <c r="W1476" s="1768"/>
      <c r="X1476" s="1768"/>
      <c r="Y1476" s="1768"/>
      <c r="Z1476" s="1768"/>
      <c r="AA1476" s="1768"/>
      <c r="AB1476" s="1768"/>
      <c r="AC1476" s="1768"/>
      <c r="AD1476" s="1768"/>
      <c r="AE1476" s="1768"/>
      <c r="AF1476" s="1768"/>
      <c r="AG1476" s="1768"/>
      <c r="AH1476" s="1768"/>
      <c r="AI1476" s="1768"/>
      <c r="AJ1476" s="1768"/>
      <c r="AK1476" s="1768"/>
      <c r="AL1476" s="1768"/>
      <c r="AM1476" s="1768"/>
      <c r="AN1476" s="1768"/>
      <c r="AO1476" s="1768"/>
      <c r="AP1476" s="1768"/>
      <c r="AQ1476" s="1768"/>
      <c r="AR1476" s="1768"/>
      <c r="AS1476" s="1768"/>
      <c r="AT1476" s="1768"/>
      <c r="AU1476" s="1768"/>
      <c r="AV1476" s="1768"/>
      <c r="AW1476" s="1768"/>
      <c r="AX1476" s="1768"/>
      <c r="AY1476" s="1768"/>
      <c r="AZ1476" s="1768"/>
      <c r="BA1476" s="1768"/>
      <c r="BB1476" s="1768"/>
      <c r="BC1476" s="1768"/>
      <c r="BD1476" s="1768"/>
      <c r="BE1476" s="1768"/>
      <c r="BF1476" s="1768"/>
      <c r="BG1476" s="1768"/>
      <c r="BH1476" s="1768"/>
      <c r="BI1476" s="1768"/>
      <c r="BJ1476" s="1768"/>
      <c r="BK1476" s="1768"/>
      <c r="BL1476" s="1768"/>
      <c r="BM1476" s="1768"/>
      <c r="BN1476" s="1768"/>
      <c r="BO1476" s="1768"/>
      <c r="BP1476" s="1768"/>
      <c r="BQ1476" s="1768"/>
      <c r="BR1476" s="1768"/>
      <c r="BS1476" s="1768"/>
      <c r="BT1476" s="1768"/>
      <c r="BU1476" s="1768"/>
      <c r="BV1476" s="1768"/>
      <c r="BW1476" s="1768"/>
      <c r="BX1476" s="1768"/>
      <c r="BY1476" s="1768"/>
      <c r="BZ1476" s="1768"/>
      <c r="CA1476" s="1768"/>
      <c r="CB1476" s="1768"/>
      <c r="CC1476" s="1768"/>
      <c r="CD1476" s="1768"/>
      <c r="CE1476" s="1768"/>
      <c r="CF1476" s="1768"/>
      <c r="CG1476" s="1768"/>
      <c r="CH1476" s="1768"/>
      <c r="CI1476" s="1768"/>
      <c r="CJ1476" s="1768"/>
      <c r="CK1476" s="1768"/>
      <c r="CL1476" s="1768"/>
      <c r="CM1476" s="1768"/>
      <c r="CN1476" s="1768"/>
      <c r="CO1476" s="1768"/>
      <c r="CP1476" s="1768"/>
      <c r="CQ1476" s="1768"/>
      <c r="CR1476" s="1768"/>
      <c r="CS1476" s="1768"/>
      <c r="CT1476" s="1768"/>
      <c r="CU1476" s="1768"/>
      <c r="CV1476" s="1768"/>
      <c r="CW1476" s="1768"/>
      <c r="CX1476" s="1768"/>
      <c r="CY1476" s="1768"/>
      <c r="CZ1476" s="1768"/>
      <c r="DA1476" s="1768"/>
      <c r="DB1476" s="1768"/>
      <c r="DC1476" s="1768"/>
      <c r="DD1476" s="1768"/>
      <c r="DE1476" s="1768"/>
      <c r="DF1476" s="1768"/>
      <c r="DG1476" s="1768"/>
      <c r="DH1476" s="1768"/>
      <c r="DI1476" s="1768"/>
      <c r="DJ1476" s="1768"/>
      <c r="DK1476" s="1768"/>
      <c r="DL1476" s="1768"/>
      <c r="DM1476" s="1768"/>
      <c r="DN1476" s="1768"/>
      <c r="DO1476" s="1768"/>
      <c r="DP1476" s="1768"/>
      <c r="DQ1476" s="1768"/>
      <c r="DR1476" s="1768"/>
      <c r="DS1476" s="1768"/>
      <c r="DT1476" s="1768"/>
      <c r="DU1476" s="1768"/>
      <c r="DV1476" s="1768"/>
      <c r="DW1476" s="1768"/>
      <c r="DX1476" s="1768"/>
      <c r="DY1476" s="1768"/>
      <c r="DZ1476" s="1768"/>
      <c r="EA1476" s="1768"/>
      <c r="EB1476" s="1768"/>
      <c r="EC1476" s="1768"/>
      <c r="ED1476" s="1768"/>
      <c r="EE1476" s="1768"/>
      <c r="EF1476" s="1768"/>
      <c r="EG1476" s="1768"/>
      <c r="EH1476" s="1768"/>
      <c r="EI1476" s="1768"/>
      <c r="EJ1476" s="1768"/>
      <c r="EK1476" s="1768"/>
      <c r="EL1476" s="1768"/>
      <c r="EM1476" s="1768"/>
      <c r="EN1476" s="1768"/>
      <c r="EO1476" s="1768"/>
      <c r="EP1476" s="1768"/>
      <c r="EQ1476" s="1768"/>
      <c r="ER1476" s="1768"/>
      <c r="ES1476" s="1768"/>
      <c r="ET1476" s="1768"/>
      <c r="EU1476" s="1768"/>
      <c r="EV1476" s="1768"/>
      <c r="EW1476" s="1768"/>
      <c r="EX1476" s="1768"/>
      <c r="EY1476" s="1768"/>
      <c r="EZ1476" s="1768"/>
      <c r="FA1476" s="1768"/>
      <c r="FB1476" s="1768"/>
      <c r="FC1476" s="1768"/>
      <c r="FD1476" s="1768"/>
      <c r="FE1476" s="1768"/>
      <c r="FF1476" s="1768"/>
      <c r="FG1476" s="1768"/>
      <c r="FH1476" s="1768"/>
      <c r="FI1476" s="1768"/>
      <c r="FJ1476" s="1768"/>
      <c r="FK1476" s="1768"/>
      <c r="FL1476" s="1768"/>
      <c r="FM1476" s="1768"/>
      <c r="FN1476" s="1768"/>
      <c r="FO1476" s="1768"/>
      <c r="FP1476" s="1768"/>
      <c r="FQ1476" s="1768"/>
      <c r="FR1476" s="1768"/>
      <c r="FS1476" s="1768"/>
      <c r="FT1476" s="1768"/>
      <c r="FU1476" s="1768"/>
      <c r="FV1476" s="1768"/>
      <c r="FW1476" s="1768"/>
      <c r="FX1476" s="1768"/>
      <c r="FY1476" s="1768"/>
      <c r="FZ1476" s="1768"/>
      <c r="GA1476" s="1768"/>
      <c r="GB1476" s="1768"/>
      <c r="GC1476" s="1768"/>
      <c r="GD1476" s="1768"/>
      <c r="GE1476" s="1768"/>
      <c r="GF1476" s="1768"/>
      <c r="GG1476" s="1768"/>
      <c r="GH1476" s="1768"/>
      <c r="GI1476" s="1768"/>
      <c r="GJ1476" s="1768"/>
      <c r="GK1476" s="1768"/>
      <c r="GL1476" s="1768"/>
      <c r="GM1476" s="1768"/>
      <c r="GN1476" s="1768"/>
      <c r="GO1476" s="1768"/>
      <c r="GP1476" s="1768"/>
      <c r="GQ1476" s="1768"/>
      <c r="GR1476" s="1768"/>
      <c r="GS1476" s="1768"/>
      <c r="GT1476" s="1768"/>
      <c r="GU1476" s="1768"/>
      <c r="GV1476" s="1768"/>
      <c r="GW1476" s="1768"/>
      <c r="GX1476" s="1768"/>
      <c r="GY1476" s="1768"/>
      <c r="GZ1476" s="1768"/>
      <c r="HA1476" s="1768"/>
      <c r="HB1476" s="1768"/>
      <c r="HC1476" s="1768"/>
      <c r="HD1476" s="1768"/>
      <c r="HE1476" s="1768"/>
      <c r="HF1476" s="1768"/>
      <c r="HG1476" s="1768"/>
      <c r="HH1476" s="1768"/>
      <c r="HI1476" s="1768"/>
      <c r="HJ1476" s="1768"/>
      <c r="HK1476" s="1768"/>
      <c r="HL1476" s="1768"/>
      <c r="HM1476" s="1768"/>
      <c r="HN1476" s="1768"/>
      <c r="HO1476" s="1768"/>
      <c r="HP1476" s="1768"/>
      <c r="HQ1476" s="1768"/>
      <c r="HR1476" s="1768"/>
      <c r="HS1476" s="1768"/>
      <c r="HT1476" s="1768"/>
      <c r="HU1476" s="1768"/>
      <c r="HV1476" s="1768"/>
      <c r="HW1476" s="1768"/>
      <c r="HX1476" s="1768"/>
      <c r="HY1476" s="1768"/>
      <c r="HZ1476" s="1768"/>
      <c r="IA1476" s="1768"/>
      <c r="IB1476" s="1768"/>
      <c r="IC1476" s="1768"/>
      <c r="ID1476" s="1768"/>
      <c r="IE1476" s="1768"/>
      <c r="IF1476" s="1768"/>
      <c r="IG1476" s="1768"/>
      <c r="IH1476" s="1768"/>
      <c r="II1476" s="1768"/>
      <c r="IJ1476" s="1768"/>
      <c r="IK1476" s="1768"/>
      <c r="IL1476" s="1768"/>
      <c r="IM1476" s="1768"/>
      <c r="IN1476" s="1768"/>
      <c r="IO1476" s="1768"/>
      <c r="IP1476" s="1768"/>
      <c r="IQ1476" s="1768"/>
      <c r="IR1476" s="1768"/>
      <c r="IS1476" s="1768"/>
      <c r="IT1476" s="1768"/>
      <c r="IU1476" s="1768"/>
      <c r="IV1476" s="1768"/>
      <c r="IW1476" s="1768"/>
      <c r="IX1476" s="1768"/>
      <c r="IY1476" s="1768"/>
      <c r="IZ1476" s="1768"/>
      <c r="JA1476" s="1768"/>
      <c r="JB1476" s="1768"/>
      <c r="JC1476" s="1768"/>
      <c r="JD1476" s="1768"/>
      <c r="JE1476" s="1768"/>
      <c r="JF1476" s="1768"/>
      <c r="JG1476" s="1768"/>
      <c r="JH1476" s="1768"/>
      <c r="JI1476" s="1768"/>
      <c r="JJ1476" s="1768"/>
      <c r="JK1476" s="1768"/>
      <c r="JL1476" s="1768"/>
      <c r="JM1476" s="1768"/>
      <c r="JN1476" s="1768"/>
      <c r="JO1476" s="1768"/>
      <c r="JP1476" s="1768"/>
      <c r="JQ1476" s="1768"/>
      <c r="JR1476" s="1768"/>
      <c r="JS1476" s="1768"/>
      <c r="JT1476" s="1768"/>
      <c r="JU1476" s="1768"/>
      <c r="JV1476" s="1768"/>
      <c r="JW1476" s="1768"/>
      <c r="JX1476" s="1768"/>
      <c r="JY1476" s="1768"/>
      <c r="JZ1476" s="1768"/>
      <c r="KA1476" s="1768"/>
      <c r="KB1476" s="1768"/>
      <c r="KC1476" s="1768"/>
      <c r="KD1476" s="1768"/>
      <c r="KE1476" s="1768"/>
      <c r="KF1476" s="1768"/>
      <c r="KG1476" s="1768"/>
      <c r="KH1476" s="1768"/>
      <c r="KI1476" s="1768"/>
      <c r="KJ1476" s="1768"/>
      <c r="KK1476" s="1768"/>
      <c r="KL1476" s="1768"/>
      <c r="KM1476" s="1768"/>
      <c r="KN1476" s="1768"/>
      <c r="KO1476" s="1768"/>
      <c r="KP1476" s="1768"/>
      <c r="KQ1476" s="1768"/>
      <c r="KR1476" s="1768"/>
      <c r="KS1476" s="1768"/>
      <c r="KT1476" s="1768"/>
      <c r="KU1476" s="1768"/>
      <c r="KV1476" s="1768"/>
      <c r="KW1476" s="1768"/>
      <c r="KX1476" s="1768"/>
      <c r="KY1476" s="1768"/>
      <c r="KZ1476" s="1768"/>
      <c r="LA1476" s="1768"/>
      <c r="LB1476" s="1768"/>
      <c r="LC1476" s="1768"/>
      <c r="LD1476" s="1768"/>
      <c r="LE1476" s="1768"/>
      <c r="LF1476" s="1768"/>
      <c r="LG1476" s="1768"/>
      <c r="LH1476" s="1768"/>
      <c r="LI1476" s="1768"/>
      <c r="LJ1476" s="1768"/>
      <c r="LK1476" s="1768"/>
      <c r="LL1476" s="1768"/>
      <c r="LM1476" s="1768"/>
      <c r="LN1476" s="1768"/>
      <c r="LO1476" s="1768"/>
      <c r="LP1476" s="1768"/>
      <c r="LQ1476" s="1768"/>
      <c r="LR1476" s="1768"/>
      <c r="LS1476" s="1768"/>
      <c r="LT1476" s="1768"/>
      <c r="LU1476" s="1768"/>
      <c r="LV1476" s="1768"/>
      <c r="LW1476" s="1768"/>
      <c r="LX1476" s="1768"/>
      <c r="LY1476" s="1768"/>
      <c r="LZ1476" s="1768"/>
      <c r="MA1476" s="1768"/>
      <c r="MB1476" s="1768"/>
      <c r="MC1476" s="1768"/>
      <c r="MD1476" s="1768"/>
      <c r="ME1476" s="1768"/>
      <c r="MF1476" s="1768"/>
      <c r="MG1476" s="1768"/>
      <c r="MH1476" s="1768"/>
      <c r="MI1476" s="1768"/>
      <c r="MJ1476" s="1768"/>
      <c r="MK1476" s="1768"/>
      <c r="ML1476" s="1768"/>
      <c r="MM1476" s="1768"/>
      <c r="MN1476" s="1768"/>
      <c r="MO1476" s="1768"/>
      <c r="MP1476" s="1768"/>
      <c r="MQ1476" s="1768"/>
      <c r="MR1476" s="1768"/>
      <c r="MS1476" s="1768"/>
      <c r="MT1476" s="1768"/>
      <c r="MU1476" s="1768"/>
      <c r="MV1476" s="1768"/>
      <c r="MW1476" s="1768"/>
      <c r="MX1476" s="1768"/>
      <c r="MY1476" s="1768"/>
      <c r="MZ1476" s="1768"/>
      <c r="NA1476" s="1768"/>
      <c r="NB1476" s="1768"/>
      <c r="NC1476" s="1768"/>
      <c r="ND1476" s="1768"/>
      <c r="NE1476" s="1768"/>
      <c r="NF1476" s="1768"/>
      <c r="NG1476" s="1768"/>
      <c r="NH1476" s="1768"/>
      <c r="NI1476" s="1768"/>
      <c r="NJ1476" s="1768"/>
      <c r="NK1476" s="1768"/>
      <c r="NL1476" s="1768"/>
      <c r="NM1476" s="1768"/>
      <c r="NN1476" s="1768"/>
      <c r="NO1476" s="1768"/>
      <c r="NP1476" s="1768"/>
      <c r="NQ1476" s="1768"/>
      <c r="NR1476" s="1768"/>
      <c r="NS1476" s="1768"/>
      <c r="NT1476" s="1768"/>
      <c r="NU1476" s="1768"/>
      <c r="NV1476" s="1768"/>
      <c r="NW1476" s="1768"/>
      <c r="NX1476" s="1768"/>
      <c r="NY1476" s="1768"/>
      <c r="NZ1476" s="1768"/>
      <c r="OA1476" s="1768"/>
      <c r="OB1476" s="1768"/>
      <c r="OC1476" s="1768"/>
      <c r="OD1476" s="1768"/>
      <c r="OE1476" s="1768"/>
      <c r="OF1476" s="1768"/>
      <c r="OG1476" s="1768"/>
      <c r="OH1476" s="1768"/>
      <c r="OI1476" s="1768"/>
      <c r="OJ1476" s="1768"/>
      <c r="OK1476" s="1768"/>
      <c r="OL1476" s="1768"/>
      <c r="OM1476" s="1768"/>
      <c r="ON1476" s="1768"/>
      <c r="OO1476" s="1768"/>
      <c r="OP1476" s="1768"/>
      <c r="OQ1476" s="1768"/>
      <c r="OR1476" s="1768"/>
      <c r="OS1476" s="1768"/>
      <c r="OT1476" s="1768"/>
      <c r="OU1476" s="1768"/>
      <c r="OV1476" s="1768"/>
      <c r="OW1476" s="1768"/>
      <c r="OX1476" s="1768"/>
      <c r="OY1476" s="1768"/>
      <c r="OZ1476" s="1768"/>
      <c r="PA1476" s="1768"/>
      <c r="PB1476" s="1768"/>
      <c r="PC1476" s="1768"/>
      <c r="PD1476" s="1768"/>
      <c r="PE1476" s="1768"/>
      <c r="PF1476" s="1768"/>
      <c r="PG1476" s="1768"/>
      <c r="PH1476" s="1768"/>
      <c r="PI1476" s="1768"/>
      <c r="PJ1476" s="1768"/>
      <c r="PK1476" s="1768"/>
      <c r="PL1476" s="1768"/>
      <c r="PM1476" s="1768"/>
      <c r="PN1476" s="1768"/>
      <c r="PO1476" s="1768"/>
      <c r="PP1476" s="1768"/>
      <c r="PQ1476" s="1768"/>
      <c r="PR1476" s="1768"/>
      <c r="PS1476" s="1768"/>
      <c r="PT1476" s="1768"/>
      <c r="PU1476" s="1768"/>
      <c r="PV1476" s="1768"/>
      <c r="PW1476" s="1768"/>
      <c r="PX1476" s="1768"/>
      <c r="PY1476" s="1768"/>
      <c r="PZ1476" s="1768"/>
      <c r="QA1476" s="1768"/>
      <c r="QB1476" s="1768"/>
      <c r="QC1476" s="1768"/>
      <c r="QD1476" s="1768"/>
      <c r="QE1476" s="1768"/>
      <c r="QF1476" s="1768"/>
      <c r="QG1476" s="1768"/>
      <c r="QH1476" s="1768"/>
      <c r="QI1476" s="1768"/>
      <c r="QJ1476" s="1768"/>
      <c r="QK1476" s="1768"/>
      <c r="QL1476" s="1768"/>
      <c r="QM1476" s="1768"/>
      <c r="QN1476" s="1768"/>
      <c r="QO1476" s="1768"/>
      <c r="QP1476" s="1768"/>
      <c r="QQ1476" s="1768"/>
      <c r="QR1476" s="1768"/>
      <c r="QS1476" s="1768"/>
      <c r="QT1476" s="1768"/>
      <c r="QU1476" s="1768"/>
      <c r="QV1476" s="1768"/>
      <c r="QW1476" s="1768"/>
      <c r="QX1476" s="1768"/>
      <c r="QY1476" s="1768"/>
      <c r="QZ1476" s="1768"/>
      <c r="RA1476" s="1768"/>
      <c r="RB1476" s="1768"/>
      <c r="RC1476" s="1768"/>
      <c r="RD1476" s="1768"/>
      <c r="RE1476" s="1768"/>
      <c r="RF1476" s="1768"/>
      <c r="RG1476" s="1768"/>
      <c r="RH1476" s="1768"/>
      <c r="RI1476" s="1768"/>
      <c r="RJ1476" s="1768"/>
      <c r="RK1476" s="1768"/>
      <c r="RL1476" s="1768"/>
      <c r="RM1476" s="1768"/>
      <c r="RN1476" s="1768"/>
      <c r="RO1476" s="1768"/>
      <c r="RP1476" s="1768"/>
      <c r="RQ1476" s="1768"/>
      <c r="RR1476" s="1768"/>
      <c r="RS1476" s="1768"/>
      <c r="RT1476" s="1768"/>
      <c r="RU1476" s="1768"/>
      <c r="RV1476" s="1768"/>
      <c r="RW1476" s="1768"/>
      <c r="RX1476" s="1768"/>
      <c r="RY1476" s="1768"/>
      <c r="RZ1476" s="1768"/>
      <c r="SA1476" s="1768"/>
      <c r="SB1476" s="1768"/>
      <c r="SC1476" s="1768"/>
      <c r="SD1476" s="1768"/>
      <c r="SE1476" s="1768"/>
      <c r="SF1476" s="1768"/>
      <c r="SG1476" s="1768"/>
      <c r="SH1476" s="1768"/>
      <c r="SI1476" s="1768"/>
      <c r="SJ1476" s="1768"/>
      <c r="SK1476" s="1768"/>
      <c r="SL1476" s="1768"/>
      <c r="SM1476" s="1768"/>
      <c r="SN1476" s="1768"/>
      <c r="SO1476" s="1768"/>
      <c r="SP1476" s="1768"/>
      <c r="SQ1476" s="1768"/>
      <c r="SR1476" s="1768"/>
      <c r="SS1476" s="1768"/>
      <c r="ST1476" s="1768"/>
      <c r="SU1476" s="1768"/>
      <c r="SV1476" s="1768"/>
      <c r="SW1476" s="1768"/>
      <c r="SX1476" s="1768"/>
      <c r="SY1476" s="1768"/>
      <c r="SZ1476" s="1768"/>
      <c r="TA1476" s="1768"/>
      <c r="TB1476" s="1768"/>
      <c r="TC1476" s="1768"/>
      <c r="TD1476" s="1768"/>
      <c r="TE1476" s="1768"/>
      <c r="TF1476" s="1768"/>
      <c r="TG1476" s="1768"/>
      <c r="TH1476" s="1768"/>
      <c r="TI1476" s="1768"/>
      <c r="TJ1476" s="1768"/>
      <c r="TK1476" s="1768"/>
      <c r="TL1476" s="1768"/>
      <c r="TM1476" s="1768"/>
      <c r="TN1476" s="1768"/>
      <c r="TO1476" s="1768"/>
      <c r="TP1476" s="1768"/>
      <c r="TQ1476" s="1768"/>
      <c r="TR1476" s="1768"/>
      <c r="TS1476" s="1768"/>
      <c r="TT1476" s="1768"/>
      <c r="TU1476" s="1768"/>
      <c r="TV1476" s="1768"/>
      <c r="TW1476" s="1768"/>
      <c r="TX1476" s="1768"/>
      <c r="TY1476" s="1768"/>
      <c r="TZ1476" s="1768"/>
      <c r="UA1476" s="1768"/>
      <c r="UB1476" s="1768"/>
      <c r="UC1476" s="1768"/>
      <c r="UD1476" s="1768"/>
      <c r="UE1476" s="1768"/>
      <c r="UF1476" s="1768"/>
      <c r="UG1476" s="1768"/>
      <c r="UH1476" s="1768"/>
      <c r="UI1476" s="1768"/>
      <c r="UJ1476" s="1768"/>
      <c r="UK1476" s="1768"/>
      <c r="UL1476" s="1768"/>
      <c r="UM1476" s="1768"/>
      <c r="UN1476" s="1768"/>
      <c r="UO1476" s="1768"/>
      <c r="UP1476" s="1768"/>
      <c r="UQ1476" s="1768"/>
      <c r="UR1476" s="1768"/>
      <c r="US1476" s="1768"/>
      <c r="UT1476" s="1768"/>
      <c r="UU1476" s="1768"/>
      <c r="UV1476" s="1768"/>
      <c r="UW1476" s="1768"/>
      <c r="UX1476" s="1768"/>
      <c r="UY1476" s="1768"/>
      <c r="UZ1476" s="1768"/>
      <c r="VA1476" s="1768"/>
      <c r="VB1476" s="1768"/>
      <c r="VC1476" s="1768"/>
      <c r="VD1476" s="1768"/>
      <c r="VE1476" s="1768"/>
      <c r="VF1476" s="1768"/>
      <c r="VG1476" s="1768"/>
      <c r="VH1476" s="1768"/>
      <c r="VI1476" s="1768"/>
      <c r="VJ1476" s="1768"/>
      <c r="VK1476" s="1768"/>
      <c r="VL1476" s="1768"/>
      <c r="VM1476" s="1768"/>
      <c r="VN1476" s="1768"/>
      <c r="VO1476" s="1768"/>
      <c r="VP1476" s="1768"/>
      <c r="VQ1476" s="1768"/>
      <c r="VR1476" s="1768"/>
      <c r="VS1476" s="1768"/>
      <c r="VT1476" s="1768"/>
      <c r="VU1476" s="1768"/>
      <c r="VV1476" s="1768"/>
      <c r="VW1476" s="1768"/>
      <c r="VX1476" s="1768"/>
      <c r="VY1476" s="1768"/>
      <c r="VZ1476" s="1768"/>
      <c r="WA1476" s="1768"/>
      <c r="WB1476" s="1768"/>
      <c r="WC1476" s="1768"/>
      <c r="WD1476" s="1768"/>
      <c r="WE1476" s="1768"/>
      <c r="WF1476" s="1768"/>
      <c r="WG1476" s="1768"/>
      <c r="WH1476" s="1768"/>
      <c r="WI1476" s="1768"/>
      <c r="WJ1476" s="1768"/>
      <c r="WK1476" s="1768"/>
      <c r="WL1476" s="1768"/>
      <c r="WM1476" s="1768"/>
      <c r="WN1476" s="1768"/>
      <c r="WO1476" s="1768"/>
      <c r="WP1476" s="1768"/>
      <c r="WQ1476" s="1768"/>
      <c r="WR1476" s="1768"/>
      <c r="WS1476" s="1768"/>
      <c r="WT1476" s="1768"/>
      <c r="WU1476" s="1768"/>
      <c r="WV1476" s="1768"/>
      <c r="WW1476" s="1768"/>
      <c r="WX1476" s="1768"/>
      <c r="WY1476" s="1768"/>
      <c r="WZ1476" s="1768"/>
      <c r="XA1476" s="1768"/>
      <c r="XB1476" s="1768"/>
      <c r="XC1476" s="1768"/>
      <c r="XD1476" s="1768"/>
      <c r="XE1476" s="1768"/>
      <c r="XF1476" s="1768"/>
      <c r="XG1476" s="1768"/>
      <c r="XH1476" s="1768"/>
      <c r="XI1476" s="1768"/>
      <c r="XJ1476" s="1768"/>
      <c r="XK1476" s="1768"/>
      <c r="XL1476" s="1768"/>
      <c r="XM1476" s="1768"/>
      <c r="XN1476" s="1768"/>
      <c r="XO1476" s="1768"/>
      <c r="XP1476" s="1768"/>
      <c r="XQ1476" s="1768"/>
      <c r="XR1476" s="1768"/>
      <c r="XS1476" s="1768"/>
      <c r="XT1476" s="1768"/>
      <c r="XU1476" s="1768"/>
      <c r="XV1476" s="1768"/>
      <c r="XW1476" s="1768"/>
      <c r="XX1476" s="1768"/>
      <c r="XY1476" s="1768"/>
      <c r="XZ1476" s="1768"/>
      <c r="YA1476" s="1768"/>
      <c r="YB1476" s="1768"/>
      <c r="YC1476" s="1768"/>
      <c r="YD1476" s="1768"/>
      <c r="YE1476" s="1768"/>
      <c r="YF1476" s="1768"/>
      <c r="YG1476" s="1768"/>
      <c r="YH1476" s="1768"/>
      <c r="YI1476" s="1768"/>
      <c r="YJ1476" s="1768"/>
      <c r="YK1476" s="1768"/>
      <c r="YL1476" s="1768"/>
      <c r="YM1476" s="1768"/>
      <c r="YN1476" s="1768"/>
      <c r="YO1476" s="1768"/>
      <c r="YP1476" s="1768"/>
      <c r="YQ1476" s="1768"/>
      <c r="YR1476" s="1768"/>
      <c r="YS1476" s="1768"/>
      <c r="YT1476" s="1768"/>
      <c r="YU1476" s="1768"/>
      <c r="YV1476" s="1768"/>
      <c r="YW1476" s="1768"/>
      <c r="YX1476" s="1768"/>
      <c r="YY1476" s="1768"/>
      <c r="YZ1476" s="1768"/>
      <c r="ZA1476" s="1768"/>
      <c r="ZB1476" s="1768"/>
      <c r="ZC1476" s="1768"/>
      <c r="ZD1476" s="1768"/>
      <c r="ZE1476" s="1768"/>
      <c r="ZF1476" s="1768"/>
      <c r="ZG1476" s="1768"/>
      <c r="ZH1476" s="1768"/>
      <c r="ZI1476" s="1768"/>
      <c r="ZJ1476" s="1768"/>
      <c r="ZK1476" s="1768"/>
      <c r="ZL1476" s="1768"/>
      <c r="ZM1476" s="1768"/>
      <c r="ZN1476" s="1768"/>
      <c r="ZO1476" s="1768"/>
      <c r="ZP1476" s="1768"/>
      <c r="ZQ1476" s="1768"/>
      <c r="ZR1476" s="1768"/>
      <c r="ZS1476" s="1768"/>
      <c r="ZT1476" s="1768"/>
      <c r="ZU1476" s="1768"/>
      <c r="ZV1476" s="1768"/>
      <c r="ZW1476" s="1768"/>
      <c r="ZX1476" s="1768"/>
      <c r="ZY1476" s="1768"/>
      <c r="ZZ1476" s="1768"/>
      <c r="AAA1476" s="1768"/>
      <c r="AAB1476" s="1768"/>
      <c r="AAC1476" s="1768"/>
      <c r="AAD1476" s="1768"/>
      <c r="AAE1476" s="1768"/>
      <c r="AAF1476" s="1768"/>
      <c r="AAG1476" s="1768"/>
      <c r="AAH1476" s="1768"/>
      <c r="AAI1476" s="1768"/>
      <c r="AAJ1476" s="1768"/>
      <c r="AAK1476" s="1768"/>
      <c r="AAL1476" s="1768"/>
      <c r="AAM1476" s="1768"/>
      <c r="AAN1476" s="1768"/>
      <c r="AAO1476" s="1768"/>
      <c r="AAP1476" s="1768"/>
      <c r="AAQ1476" s="1768"/>
      <c r="AAR1476" s="1768"/>
      <c r="AAS1476" s="1768"/>
      <c r="AAT1476" s="1768"/>
      <c r="AAU1476" s="1768"/>
      <c r="AAV1476" s="1768"/>
      <c r="AAW1476" s="1768"/>
      <c r="AAX1476" s="1768"/>
      <c r="AAY1476" s="1768"/>
      <c r="AAZ1476" s="1768"/>
      <c r="ABA1476" s="1768"/>
      <c r="ABB1476" s="1768"/>
      <c r="ABC1476" s="1768"/>
      <c r="ABD1476" s="1768"/>
      <c r="ABE1476" s="1768"/>
      <c r="ABF1476" s="1768"/>
      <c r="ABG1476" s="1768"/>
      <c r="ABH1476" s="1768"/>
      <c r="ABI1476" s="1768"/>
      <c r="ABJ1476" s="1768"/>
      <c r="ABK1476" s="1768"/>
      <c r="ABL1476" s="1768"/>
      <c r="ABM1476" s="1768"/>
      <c r="ABN1476" s="1768"/>
      <c r="ABO1476" s="1768"/>
      <c r="ABP1476" s="1768"/>
      <c r="ABQ1476" s="1768"/>
      <c r="ABR1476" s="1768"/>
      <c r="ABS1476" s="1768"/>
      <c r="ABT1476" s="1768"/>
      <c r="ABU1476" s="1768"/>
      <c r="ABV1476" s="1768"/>
      <c r="ABW1476" s="1768"/>
      <c r="ABX1476" s="1768"/>
      <c r="ABY1476" s="1768"/>
      <c r="ABZ1476" s="1768"/>
      <c r="ACA1476" s="1768"/>
      <c r="ACB1476" s="1768"/>
      <c r="ACC1476" s="1768"/>
      <c r="ACD1476" s="1768"/>
      <c r="ACE1476" s="1768"/>
      <c r="ACF1476" s="1768"/>
      <c r="ACG1476" s="1768"/>
      <c r="ACH1476" s="1768"/>
      <c r="ACI1476" s="1768"/>
      <c r="ACJ1476" s="1768"/>
      <c r="ACK1476" s="1768"/>
      <c r="ACL1476" s="1768"/>
      <c r="ACM1476" s="1768"/>
      <c r="ACN1476" s="1768"/>
      <c r="ACO1476" s="1768"/>
      <c r="ACP1476" s="1768"/>
      <c r="ACQ1476" s="1768"/>
      <c r="ACR1476" s="1768"/>
      <c r="ACS1476" s="1768"/>
      <c r="ACT1476" s="1768"/>
      <c r="ACU1476" s="1768"/>
      <c r="ACV1476" s="1768"/>
      <c r="ACW1476" s="1768"/>
      <c r="ACX1476" s="1768"/>
      <c r="ACY1476" s="1768"/>
      <c r="ACZ1476" s="1768"/>
      <c r="ADA1476" s="1768"/>
      <c r="ADB1476" s="1768"/>
      <c r="ADC1476" s="1768"/>
      <c r="ADD1476" s="1768"/>
      <c r="ADE1476" s="1768"/>
      <c r="ADF1476" s="1768"/>
      <c r="ADG1476" s="1768"/>
      <c r="ADH1476" s="1768"/>
      <c r="ADI1476" s="1768"/>
      <c r="ADJ1476" s="1768"/>
      <c r="ADK1476" s="1768"/>
      <c r="ADL1476" s="1768"/>
      <c r="ADM1476" s="1768"/>
      <c r="ADN1476" s="1768"/>
      <c r="ADO1476" s="1768"/>
      <c r="ADP1476" s="1768"/>
      <c r="ADQ1476" s="1768"/>
      <c r="ADR1476" s="1768"/>
      <c r="ADS1476" s="1768"/>
      <c r="ADT1476" s="1768"/>
      <c r="ADU1476" s="1768"/>
      <c r="ADV1476" s="1768"/>
      <c r="ADW1476" s="1768"/>
      <c r="ADX1476" s="1768"/>
      <c r="ADY1476" s="1768"/>
      <c r="ADZ1476" s="1768"/>
      <c r="AEA1476" s="1768"/>
      <c r="AEB1476" s="1768"/>
      <c r="AEC1476" s="1768"/>
      <c r="AED1476" s="1768"/>
      <c r="AEE1476" s="1768"/>
      <c r="AEF1476" s="1768"/>
      <c r="AEG1476" s="1768"/>
      <c r="AEH1476" s="1768"/>
      <c r="AEI1476" s="1768"/>
      <c r="AEJ1476" s="1768"/>
      <c r="AEK1476" s="1768"/>
      <c r="AEL1476" s="1768"/>
      <c r="AEM1476" s="1768"/>
      <c r="AEN1476" s="1768"/>
      <c r="AEO1476" s="1768"/>
      <c r="AEP1476" s="1768"/>
      <c r="AEQ1476" s="1768"/>
      <c r="AER1476" s="1768"/>
      <c r="AES1476" s="1768"/>
      <c r="AET1476" s="1768"/>
      <c r="AEU1476" s="1768"/>
      <c r="AEV1476" s="1768"/>
      <c r="AEW1476" s="1768"/>
      <c r="AEX1476" s="1768"/>
      <c r="AEY1476" s="1768"/>
      <c r="AEZ1476" s="1768"/>
      <c r="AFA1476" s="1768"/>
      <c r="AFB1476" s="1768"/>
      <c r="AFC1476" s="1768"/>
      <c r="AFD1476" s="1768"/>
      <c r="AFE1476" s="1768"/>
      <c r="AFF1476" s="1768"/>
      <c r="AFG1476" s="1768"/>
      <c r="AFH1476" s="1768"/>
      <c r="AFI1476" s="1768"/>
      <c r="AFJ1476" s="1768"/>
      <c r="AFK1476" s="1768"/>
      <c r="AFL1476" s="1768"/>
      <c r="AFM1476" s="1768"/>
      <c r="AFN1476" s="1768"/>
      <c r="AFO1476" s="1768"/>
      <c r="AFP1476" s="1768"/>
      <c r="AFQ1476" s="1768"/>
      <c r="AFR1476" s="1768"/>
      <c r="AFS1476" s="1768"/>
      <c r="AFT1476" s="1768"/>
      <c r="AFU1476" s="1768"/>
      <c r="AFV1476" s="1768"/>
      <c r="AFW1476" s="1768"/>
      <c r="AFX1476" s="1768"/>
      <c r="AFY1476" s="1768"/>
      <c r="AFZ1476" s="1768"/>
      <c r="AGA1476" s="1768"/>
      <c r="AGB1476" s="1768"/>
      <c r="AGC1476" s="1768"/>
      <c r="AGD1476" s="1768"/>
      <c r="AGE1476" s="1768"/>
      <c r="AGF1476" s="1768"/>
      <c r="AGG1476" s="1768"/>
      <c r="AGH1476" s="1768"/>
      <c r="AGI1476" s="1768"/>
      <c r="AGJ1476" s="1768"/>
      <c r="AGK1476" s="1768"/>
      <c r="AGL1476" s="1768"/>
      <c r="AGM1476" s="1768"/>
      <c r="AGN1476" s="1768"/>
      <c r="AGO1476" s="1768"/>
      <c r="AGP1476" s="1768"/>
      <c r="AGQ1476" s="1768"/>
      <c r="AGR1476" s="1768"/>
      <c r="AGS1476" s="1768"/>
      <c r="AGT1476" s="1768"/>
      <c r="AGU1476" s="1768"/>
      <c r="AGV1476" s="1768"/>
      <c r="AGW1476" s="1768"/>
      <c r="AGX1476" s="1768"/>
      <c r="AGY1476" s="1768"/>
      <c r="AGZ1476" s="1768"/>
      <c r="AHA1476" s="1768"/>
      <c r="AHB1476" s="1768"/>
      <c r="AHC1476" s="1768"/>
      <c r="AHD1476" s="1768"/>
      <c r="AHE1476" s="1768"/>
      <c r="AHF1476" s="1768"/>
      <c r="AHG1476" s="1768"/>
      <c r="AHH1476" s="1768"/>
      <c r="AHI1476" s="1768"/>
      <c r="AHJ1476" s="1768"/>
      <c r="AHK1476" s="1768"/>
      <c r="AHL1476" s="1768"/>
      <c r="AHM1476" s="1768"/>
      <c r="AHN1476" s="1768"/>
      <c r="AHO1476" s="1768"/>
      <c r="AHP1476" s="1768"/>
      <c r="AHQ1476" s="1768"/>
      <c r="AHR1476" s="1768"/>
      <c r="AHS1476" s="1768"/>
      <c r="AHT1476" s="1768"/>
      <c r="AHU1476" s="1768"/>
      <c r="AHV1476" s="1768"/>
      <c r="AHW1476" s="1768"/>
      <c r="AHX1476" s="1768"/>
      <c r="AHY1476" s="1768"/>
      <c r="AHZ1476" s="1768"/>
      <c r="AIA1476" s="1768"/>
      <c r="AIB1476" s="1768"/>
      <c r="AIC1476" s="1768"/>
      <c r="AID1476" s="1768"/>
      <c r="AIE1476" s="1768"/>
      <c r="AIF1476" s="1768"/>
      <c r="AIG1476" s="1768"/>
      <c r="AIH1476" s="1768"/>
      <c r="AII1476" s="1768"/>
      <c r="AIJ1476" s="1768"/>
      <c r="AIK1476" s="1768"/>
      <c r="AIL1476" s="1768"/>
      <c r="AIM1476" s="1768"/>
      <c r="AIN1476" s="1768"/>
      <c r="AIO1476" s="1768"/>
      <c r="AIP1476" s="1768"/>
      <c r="AIQ1476" s="1768"/>
      <c r="AIR1476" s="1768"/>
      <c r="AIS1476" s="1768"/>
      <c r="AIT1476" s="1768"/>
      <c r="AIU1476" s="1768"/>
      <c r="AIV1476" s="1768"/>
      <c r="AIW1476" s="1768"/>
      <c r="AIX1476" s="1768"/>
      <c r="AIY1476" s="1768"/>
      <c r="AIZ1476" s="1768"/>
      <c r="AJA1476" s="1768"/>
      <c r="AJB1476" s="1768"/>
      <c r="AJC1476" s="1768"/>
      <c r="AJD1476" s="1768"/>
      <c r="AJE1476" s="1768"/>
      <c r="AJF1476" s="1768"/>
      <c r="AJG1476" s="1768"/>
      <c r="AJH1476" s="1768"/>
      <c r="AJI1476" s="1768"/>
      <c r="AJJ1476" s="1768"/>
      <c r="AJK1476" s="1768"/>
      <c r="AJL1476" s="1768"/>
      <c r="AJM1476" s="1768"/>
      <c r="AJN1476" s="1768"/>
      <c r="AJO1476" s="1768"/>
      <c r="AJP1476" s="1768"/>
      <c r="AJQ1476" s="1768"/>
      <c r="AJR1476" s="1768"/>
      <c r="AJS1476" s="1768"/>
      <c r="AJT1476" s="1768"/>
      <c r="AJU1476" s="1768"/>
      <c r="AJV1476" s="1768"/>
      <c r="AJW1476" s="1768"/>
      <c r="AJX1476" s="1768"/>
      <c r="AJY1476" s="1768"/>
      <c r="AJZ1476" s="1768"/>
      <c r="AKA1476" s="1768"/>
      <c r="AKB1476" s="1768"/>
      <c r="AKC1476" s="1768"/>
      <c r="AKD1476" s="1768"/>
      <c r="AKE1476" s="1768"/>
      <c r="AKF1476" s="1768"/>
      <c r="AKG1476" s="1768"/>
      <c r="AKH1476" s="1768"/>
      <c r="AKI1476" s="1768"/>
      <c r="AKJ1476" s="1768"/>
      <c r="AKK1476" s="1768"/>
      <c r="AKL1476" s="1768"/>
      <c r="AKM1476" s="1768"/>
      <c r="AKN1476" s="1768"/>
      <c r="AKO1476" s="1768"/>
      <c r="AKP1476" s="1768"/>
      <c r="AKQ1476" s="1768"/>
      <c r="AKR1476" s="1768"/>
      <c r="AKS1476" s="1768"/>
      <c r="AKT1476" s="1768"/>
      <c r="AKU1476" s="1768"/>
      <c r="AKV1476" s="1768"/>
      <c r="AKW1476" s="1768"/>
      <c r="AKX1476" s="1768"/>
      <c r="AKY1476" s="1768"/>
      <c r="AKZ1476" s="1768"/>
      <c r="ALA1476" s="1768"/>
      <c r="ALB1476" s="1768"/>
      <c r="ALC1476" s="1768"/>
      <c r="ALD1476" s="1768"/>
      <c r="ALE1476" s="1768"/>
      <c r="ALF1476" s="1768"/>
      <c r="ALG1476" s="1768"/>
      <c r="ALH1476" s="1768"/>
      <c r="ALI1476" s="1768"/>
      <c r="ALJ1476" s="1768"/>
      <c r="ALK1476" s="1768"/>
      <c r="ALL1476" s="1768"/>
      <c r="ALM1476" s="1768"/>
      <c r="ALN1476" s="1768"/>
      <c r="ALO1476" s="1768"/>
      <c r="ALP1476" s="1768"/>
      <c r="ALQ1476" s="1768"/>
      <c r="ALR1476" s="1768"/>
      <c r="ALS1476" s="1768"/>
      <c r="ALT1476" s="1768"/>
      <c r="ALU1476" s="1768"/>
      <c r="ALV1476" s="1768"/>
      <c r="ALW1476" s="1768"/>
      <c r="ALX1476" s="1768"/>
      <c r="ALY1476" s="1768"/>
      <c r="ALZ1476" s="1768"/>
      <c r="AMA1476" s="1768"/>
      <c r="AMB1476" s="1768"/>
      <c r="AMC1476" s="1768"/>
      <c r="AMD1476" s="1768"/>
      <c r="AME1476" s="1768"/>
      <c r="AMF1476" s="1768"/>
      <c r="AMG1476" s="1768"/>
      <c r="AMH1476" s="1768"/>
      <c r="AMI1476" s="1768"/>
      <c r="AMJ1476" s="1768"/>
      <c r="AMK1476" s="1768"/>
    </row>
    <row r="1477" spans="1:1025" s="1774" customFormat="1" ht="54" customHeight="1" x14ac:dyDescent="0.35">
      <c r="A1477" s="1025" t="s">
        <v>13085</v>
      </c>
      <c r="B1477" s="1765">
        <v>43909</v>
      </c>
      <c r="C1477" s="1025">
        <v>12</v>
      </c>
      <c r="D1477" s="1025" t="s">
        <v>1394</v>
      </c>
      <c r="E1477" s="1025" t="s">
        <v>13240</v>
      </c>
      <c r="F1477" s="1025" t="s">
        <v>3411</v>
      </c>
      <c r="G1477" s="1025" t="s">
        <v>13086</v>
      </c>
      <c r="H1477" s="1025" t="s">
        <v>2432</v>
      </c>
      <c r="I1477" s="1025" t="s">
        <v>1050</v>
      </c>
      <c r="J1477" s="1025" t="s">
        <v>2433</v>
      </c>
      <c r="K1477" s="1766">
        <v>52423.13</v>
      </c>
      <c r="L1477" s="1767" t="s">
        <v>9732</v>
      </c>
      <c r="M1477" s="1025" t="s">
        <v>13087</v>
      </c>
      <c r="N1477" s="1768"/>
      <c r="O1477" s="1769" t="s">
        <v>4665</v>
      </c>
      <c r="P1477" s="1770">
        <f t="shared" si="270"/>
        <v>52423.13</v>
      </c>
      <c r="Q1477" s="1771">
        <f t="shared" si="271"/>
        <v>43909</v>
      </c>
      <c r="R1477" s="1772" t="str">
        <f t="shared" si="272"/>
        <v>2020OB000019</v>
      </c>
      <c r="S1477" s="1772" t="str">
        <f t="shared" si="273"/>
        <v>2020NE000011</v>
      </c>
      <c r="T1477" s="1773" t="str">
        <f t="shared" si="274"/>
        <v>VALOR PAGO AO REPASSE DE RECURSO REFERENTE A 4ª PARCELA - FEM II/2014 CUJO OBJETO É A CONSTRUÇÃO DA PRAÇA JÚLIO RABELO NO MUNICIPIO DE GOIANA, POA 333/2020- AGMJ.</v>
      </c>
      <c r="U1477" s="1768"/>
      <c r="V1477" s="1768"/>
      <c r="W1477" s="1768"/>
      <c r="X1477" s="1768"/>
      <c r="Y1477" s="1768"/>
      <c r="Z1477" s="1768"/>
      <c r="AA1477" s="1768"/>
      <c r="AB1477" s="1768"/>
      <c r="AC1477" s="1768"/>
      <c r="AD1477" s="1768"/>
      <c r="AE1477" s="1768"/>
      <c r="AF1477" s="1768"/>
      <c r="AG1477" s="1768"/>
      <c r="AH1477" s="1768"/>
      <c r="AI1477" s="1768"/>
      <c r="AJ1477" s="1768"/>
      <c r="AK1477" s="1768"/>
      <c r="AL1477" s="1768"/>
      <c r="AM1477" s="1768"/>
      <c r="AN1477" s="1768"/>
      <c r="AO1477" s="1768"/>
      <c r="AP1477" s="1768"/>
      <c r="AQ1477" s="1768"/>
      <c r="AR1477" s="1768"/>
      <c r="AS1477" s="1768"/>
      <c r="AT1477" s="1768"/>
      <c r="AU1477" s="1768"/>
      <c r="AV1477" s="1768"/>
      <c r="AW1477" s="1768"/>
      <c r="AX1477" s="1768"/>
      <c r="AY1477" s="1768"/>
      <c r="AZ1477" s="1768"/>
      <c r="BA1477" s="1768"/>
      <c r="BB1477" s="1768"/>
      <c r="BC1477" s="1768"/>
      <c r="BD1477" s="1768"/>
      <c r="BE1477" s="1768"/>
      <c r="BF1477" s="1768"/>
      <c r="BG1477" s="1768"/>
      <c r="BH1477" s="1768"/>
      <c r="BI1477" s="1768"/>
      <c r="BJ1477" s="1768"/>
      <c r="BK1477" s="1768"/>
      <c r="BL1477" s="1768"/>
      <c r="BM1477" s="1768"/>
      <c r="BN1477" s="1768"/>
      <c r="BO1477" s="1768"/>
      <c r="BP1477" s="1768"/>
      <c r="BQ1477" s="1768"/>
      <c r="BR1477" s="1768"/>
      <c r="BS1477" s="1768"/>
      <c r="BT1477" s="1768"/>
      <c r="BU1477" s="1768"/>
      <c r="BV1477" s="1768"/>
      <c r="BW1477" s="1768"/>
      <c r="BX1477" s="1768"/>
      <c r="BY1477" s="1768"/>
      <c r="BZ1477" s="1768"/>
      <c r="CA1477" s="1768"/>
      <c r="CB1477" s="1768"/>
      <c r="CC1477" s="1768"/>
      <c r="CD1477" s="1768"/>
      <c r="CE1477" s="1768"/>
      <c r="CF1477" s="1768"/>
      <c r="CG1477" s="1768"/>
      <c r="CH1477" s="1768"/>
      <c r="CI1477" s="1768"/>
      <c r="CJ1477" s="1768"/>
      <c r="CK1477" s="1768"/>
      <c r="CL1477" s="1768"/>
      <c r="CM1477" s="1768"/>
      <c r="CN1477" s="1768"/>
      <c r="CO1477" s="1768"/>
      <c r="CP1477" s="1768"/>
      <c r="CQ1477" s="1768"/>
      <c r="CR1477" s="1768"/>
      <c r="CS1477" s="1768"/>
      <c r="CT1477" s="1768"/>
      <c r="CU1477" s="1768"/>
      <c r="CV1477" s="1768"/>
      <c r="CW1477" s="1768"/>
      <c r="CX1477" s="1768"/>
      <c r="CY1477" s="1768"/>
      <c r="CZ1477" s="1768"/>
      <c r="DA1477" s="1768"/>
      <c r="DB1477" s="1768"/>
      <c r="DC1477" s="1768"/>
      <c r="DD1477" s="1768"/>
      <c r="DE1477" s="1768"/>
      <c r="DF1477" s="1768"/>
      <c r="DG1477" s="1768"/>
      <c r="DH1477" s="1768"/>
      <c r="DI1477" s="1768"/>
      <c r="DJ1477" s="1768"/>
      <c r="DK1477" s="1768"/>
      <c r="DL1477" s="1768"/>
      <c r="DM1477" s="1768"/>
      <c r="DN1477" s="1768"/>
      <c r="DO1477" s="1768"/>
      <c r="DP1477" s="1768"/>
      <c r="DQ1477" s="1768"/>
      <c r="DR1477" s="1768"/>
      <c r="DS1477" s="1768"/>
      <c r="DT1477" s="1768"/>
      <c r="DU1477" s="1768"/>
      <c r="DV1477" s="1768"/>
      <c r="DW1477" s="1768"/>
      <c r="DX1477" s="1768"/>
      <c r="DY1477" s="1768"/>
      <c r="DZ1477" s="1768"/>
      <c r="EA1477" s="1768"/>
      <c r="EB1477" s="1768"/>
      <c r="EC1477" s="1768"/>
      <c r="ED1477" s="1768"/>
      <c r="EE1477" s="1768"/>
      <c r="EF1477" s="1768"/>
      <c r="EG1477" s="1768"/>
      <c r="EH1477" s="1768"/>
      <c r="EI1477" s="1768"/>
      <c r="EJ1477" s="1768"/>
      <c r="EK1477" s="1768"/>
      <c r="EL1477" s="1768"/>
      <c r="EM1477" s="1768"/>
      <c r="EN1477" s="1768"/>
      <c r="EO1477" s="1768"/>
      <c r="EP1477" s="1768"/>
      <c r="EQ1477" s="1768"/>
      <c r="ER1477" s="1768"/>
      <c r="ES1477" s="1768"/>
      <c r="ET1477" s="1768"/>
      <c r="EU1477" s="1768"/>
      <c r="EV1477" s="1768"/>
      <c r="EW1477" s="1768"/>
      <c r="EX1477" s="1768"/>
      <c r="EY1477" s="1768"/>
      <c r="EZ1477" s="1768"/>
      <c r="FA1477" s="1768"/>
      <c r="FB1477" s="1768"/>
      <c r="FC1477" s="1768"/>
      <c r="FD1477" s="1768"/>
      <c r="FE1477" s="1768"/>
      <c r="FF1477" s="1768"/>
      <c r="FG1477" s="1768"/>
      <c r="FH1477" s="1768"/>
      <c r="FI1477" s="1768"/>
      <c r="FJ1477" s="1768"/>
      <c r="FK1477" s="1768"/>
      <c r="FL1477" s="1768"/>
      <c r="FM1477" s="1768"/>
      <c r="FN1477" s="1768"/>
      <c r="FO1477" s="1768"/>
      <c r="FP1477" s="1768"/>
      <c r="FQ1477" s="1768"/>
      <c r="FR1477" s="1768"/>
      <c r="FS1477" s="1768"/>
      <c r="FT1477" s="1768"/>
      <c r="FU1477" s="1768"/>
      <c r="FV1477" s="1768"/>
      <c r="FW1477" s="1768"/>
      <c r="FX1477" s="1768"/>
      <c r="FY1477" s="1768"/>
      <c r="FZ1477" s="1768"/>
      <c r="GA1477" s="1768"/>
      <c r="GB1477" s="1768"/>
      <c r="GC1477" s="1768"/>
      <c r="GD1477" s="1768"/>
      <c r="GE1477" s="1768"/>
      <c r="GF1477" s="1768"/>
      <c r="GG1477" s="1768"/>
      <c r="GH1477" s="1768"/>
      <c r="GI1477" s="1768"/>
      <c r="GJ1477" s="1768"/>
      <c r="GK1477" s="1768"/>
      <c r="GL1477" s="1768"/>
      <c r="GM1477" s="1768"/>
      <c r="GN1477" s="1768"/>
      <c r="GO1477" s="1768"/>
      <c r="GP1477" s="1768"/>
      <c r="GQ1477" s="1768"/>
      <c r="GR1477" s="1768"/>
      <c r="GS1477" s="1768"/>
      <c r="GT1477" s="1768"/>
      <c r="GU1477" s="1768"/>
      <c r="GV1477" s="1768"/>
      <c r="GW1477" s="1768"/>
      <c r="GX1477" s="1768"/>
      <c r="GY1477" s="1768"/>
      <c r="GZ1477" s="1768"/>
      <c r="HA1477" s="1768"/>
      <c r="HB1477" s="1768"/>
      <c r="HC1477" s="1768"/>
      <c r="HD1477" s="1768"/>
      <c r="HE1477" s="1768"/>
      <c r="HF1477" s="1768"/>
      <c r="HG1477" s="1768"/>
      <c r="HH1477" s="1768"/>
      <c r="HI1477" s="1768"/>
      <c r="HJ1477" s="1768"/>
      <c r="HK1477" s="1768"/>
      <c r="HL1477" s="1768"/>
      <c r="HM1477" s="1768"/>
      <c r="HN1477" s="1768"/>
      <c r="HO1477" s="1768"/>
      <c r="HP1477" s="1768"/>
      <c r="HQ1477" s="1768"/>
      <c r="HR1477" s="1768"/>
      <c r="HS1477" s="1768"/>
      <c r="HT1477" s="1768"/>
      <c r="HU1477" s="1768"/>
      <c r="HV1477" s="1768"/>
      <c r="HW1477" s="1768"/>
      <c r="HX1477" s="1768"/>
      <c r="HY1477" s="1768"/>
      <c r="HZ1477" s="1768"/>
      <c r="IA1477" s="1768"/>
      <c r="IB1477" s="1768"/>
      <c r="IC1477" s="1768"/>
      <c r="ID1477" s="1768"/>
      <c r="IE1477" s="1768"/>
      <c r="IF1477" s="1768"/>
      <c r="IG1477" s="1768"/>
      <c r="IH1477" s="1768"/>
      <c r="II1477" s="1768"/>
      <c r="IJ1477" s="1768"/>
      <c r="IK1477" s="1768"/>
      <c r="IL1477" s="1768"/>
      <c r="IM1477" s="1768"/>
      <c r="IN1477" s="1768"/>
      <c r="IO1477" s="1768"/>
      <c r="IP1477" s="1768"/>
      <c r="IQ1477" s="1768"/>
      <c r="IR1477" s="1768"/>
      <c r="IS1477" s="1768"/>
      <c r="IT1477" s="1768"/>
      <c r="IU1477" s="1768"/>
      <c r="IV1477" s="1768"/>
      <c r="IW1477" s="1768"/>
      <c r="IX1477" s="1768"/>
      <c r="IY1477" s="1768"/>
      <c r="IZ1477" s="1768"/>
      <c r="JA1477" s="1768"/>
      <c r="JB1477" s="1768"/>
      <c r="JC1477" s="1768"/>
      <c r="JD1477" s="1768"/>
      <c r="JE1477" s="1768"/>
      <c r="JF1477" s="1768"/>
      <c r="JG1477" s="1768"/>
      <c r="JH1477" s="1768"/>
      <c r="JI1477" s="1768"/>
      <c r="JJ1477" s="1768"/>
      <c r="JK1477" s="1768"/>
      <c r="JL1477" s="1768"/>
      <c r="JM1477" s="1768"/>
      <c r="JN1477" s="1768"/>
      <c r="JO1477" s="1768"/>
      <c r="JP1477" s="1768"/>
      <c r="JQ1477" s="1768"/>
      <c r="JR1477" s="1768"/>
      <c r="JS1477" s="1768"/>
      <c r="JT1477" s="1768"/>
      <c r="JU1477" s="1768"/>
      <c r="JV1477" s="1768"/>
      <c r="JW1477" s="1768"/>
      <c r="JX1477" s="1768"/>
      <c r="JY1477" s="1768"/>
      <c r="JZ1477" s="1768"/>
      <c r="KA1477" s="1768"/>
      <c r="KB1477" s="1768"/>
      <c r="KC1477" s="1768"/>
      <c r="KD1477" s="1768"/>
      <c r="KE1477" s="1768"/>
      <c r="KF1477" s="1768"/>
      <c r="KG1477" s="1768"/>
      <c r="KH1477" s="1768"/>
      <c r="KI1477" s="1768"/>
      <c r="KJ1477" s="1768"/>
      <c r="KK1477" s="1768"/>
      <c r="KL1477" s="1768"/>
      <c r="KM1477" s="1768"/>
      <c r="KN1477" s="1768"/>
      <c r="KO1477" s="1768"/>
      <c r="KP1477" s="1768"/>
      <c r="KQ1477" s="1768"/>
      <c r="KR1477" s="1768"/>
      <c r="KS1477" s="1768"/>
      <c r="KT1477" s="1768"/>
      <c r="KU1477" s="1768"/>
      <c r="KV1477" s="1768"/>
      <c r="KW1477" s="1768"/>
      <c r="KX1477" s="1768"/>
      <c r="KY1477" s="1768"/>
      <c r="KZ1477" s="1768"/>
      <c r="LA1477" s="1768"/>
      <c r="LB1477" s="1768"/>
      <c r="LC1477" s="1768"/>
      <c r="LD1477" s="1768"/>
      <c r="LE1477" s="1768"/>
      <c r="LF1477" s="1768"/>
      <c r="LG1477" s="1768"/>
      <c r="LH1477" s="1768"/>
      <c r="LI1477" s="1768"/>
      <c r="LJ1477" s="1768"/>
      <c r="LK1477" s="1768"/>
      <c r="LL1477" s="1768"/>
      <c r="LM1477" s="1768"/>
      <c r="LN1477" s="1768"/>
      <c r="LO1477" s="1768"/>
      <c r="LP1477" s="1768"/>
      <c r="LQ1477" s="1768"/>
      <c r="LR1477" s="1768"/>
      <c r="LS1477" s="1768"/>
      <c r="LT1477" s="1768"/>
      <c r="LU1477" s="1768"/>
      <c r="LV1477" s="1768"/>
      <c r="LW1477" s="1768"/>
      <c r="LX1477" s="1768"/>
      <c r="LY1477" s="1768"/>
      <c r="LZ1477" s="1768"/>
      <c r="MA1477" s="1768"/>
      <c r="MB1477" s="1768"/>
      <c r="MC1477" s="1768"/>
      <c r="MD1477" s="1768"/>
      <c r="ME1477" s="1768"/>
      <c r="MF1477" s="1768"/>
      <c r="MG1477" s="1768"/>
      <c r="MH1477" s="1768"/>
      <c r="MI1477" s="1768"/>
      <c r="MJ1477" s="1768"/>
      <c r="MK1477" s="1768"/>
      <c r="ML1477" s="1768"/>
      <c r="MM1477" s="1768"/>
      <c r="MN1477" s="1768"/>
      <c r="MO1477" s="1768"/>
      <c r="MP1477" s="1768"/>
      <c r="MQ1477" s="1768"/>
      <c r="MR1477" s="1768"/>
      <c r="MS1477" s="1768"/>
      <c r="MT1477" s="1768"/>
      <c r="MU1477" s="1768"/>
      <c r="MV1477" s="1768"/>
      <c r="MW1477" s="1768"/>
      <c r="MX1477" s="1768"/>
      <c r="MY1477" s="1768"/>
      <c r="MZ1477" s="1768"/>
      <c r="NA1477" s="1768"/>
      <c r="NB1477" s="1768"/>
      <c r="NC1477" s="1768"/>
      <c r="ND1477" s="1768"/>
      <c r="NE1477" s="1768"/>
      <c r="NF1477" s="1768"/>
      <c r="NG1477" s="1768"/>
      <c r="NH1477" s="1768"/>
      <c r="NI1477" s="1768"/>
      <c r="NJ1477" s="1768"/>
      <c r="NK1477" s="1768"/>
      <c r="NL1477" s="1768"/>
      <c r="NM1477" s="1768"/>
      <c r="NN1477" s="1768"/>
      <c r="NO1477" s="1768"/>
      <c r="NP1477" s="1768"/>
      <c r="NQ1477" s="1768"/>
      <c r="NR1477" s="1768"/>
      <c r="NS1477" s="1768"/>
      <c r="NT1477" s="1768"/>
      <c r="NU1477" s="1768"/>
      <c r="NV1477" s="1768"/>
      <c r="NW1477" s="1768"/>
      <c r="NX1477" s="1768"/>
      <c r="NY1477" s="1768"/>
      <c r="NZ1477" s="1768"/>
      <c r="OA1477" s="1768"/>
      <c r="OB1477" s="1768"/>
      <c r="OC1477" s="1768"/>
      <c r="OD1477" s="1768"/>
      <c r="OE1477" s="1768"/>
      <c r="OF1477" s="1768"/>
      <c r="OG1477" s="1768"/>
      <c r="OH1477" s="1768"/>
      <c r="OI1477" s="1768"/>
      <c r="OJ1477" s="1768"/>
      <c r="OK1477" s="1768"/>
      <c r="OL1477" s="1768"/>
      <c r="OM1477" s="1768"/>
      <c r="ON1477" s="1768"/>
      <c r="OO1477" s="1768"/>
      <c r="OP1477" s="1768"/>
      <c r="OQ1477" s="1768"/>
      <c r="OR1477" s="1768"/>
      <c r="OS1477" s="1768"/>
      <c r="OT1477" s="1768"/>
      <c r="OU1477" s="1768"/>
      <c r="OV1477" s="1768"/>
      <c r="OW1477" s="1768"/>
      <c r="OX1477" s="1768"/>
      <c r="OY1477" s="1768"/>
      <c r="OZ1477" s="1768"/>
      <c r="PA1477" s="1768"/>
      <c r="PB1477" s="1768"/>
      <c r="PC1477" s="1768"/>
      <c r="PD1477" s="1768"/>
      <c r="PE1477" s="1768"/>
      <c r="PF1477" s="1768"/>
      <c r="PG1477" s="1768"/>
      <c r="PH1477" s="1768"/>
      <c r="PI1477" s="1768"/>
      <c r="PJ1477" s="1768"/>
      <c r="PK1477" s="1768"/>
      <c r="PL1477" s="1768"/>
      <c r="PM1477" s="1768"/>
      <c r="PN1477" s="1768"/>
      <c r="PO1477" s="1768"/>
      <c r="PP1477" s="1768"/>
      <c r="PQ1477" s="1768"/>
      <c r="PR1477" s="1768"/>
      <c r="PS1477" s="1768"/>
      <c r="PT1477" s="1768"/>
      <c r="PU1477" s="1768"/>
      <c r="PV1477" s="1768"/>
      <c r="PW1477" s="1768"/>
      <c r="PX1477" s="1768"/>
      <c r="PY1477" s="1768"/>
      <c r="PZ1477" s="1768"/>
      <c r="QA1477" s="1768"/>
      <c r="QB1477" s="1768"/>
      <c r="QC1477" s="1768"/>
      <c r="QD1477" s="1768"/>
      <c r="QE1477" s="1768"/>
      <c r="QF1477" s="1768"/>
      <c r="QG1477" s="1768"/>
      <c r="QH1477" s="1768"/>
      <c r="QI1477" s="1768"/>
      <c r="QJ1477" s="1768"/>
      <c r="QK1477" s="1768"/>
      <c r="QL1477" s="1768"/>
      <c r="QM1477" s="1768"/>
      <c r="QN1477" s="1768"/>
      <c r="QO1477" s="1768"/>
      <c r="QP1477" s="1768"/>
      <c r="QQ1477" s="1768"/>
      <c r="QR1477" s="1768"/>
      <c r="QS1477" s="1768"/>
      <c r="QT1477" s="1768"/>
      <c r="QU1477" s="1768"/>
      <c r="QV1477" s="1768"/>
      <c r="QW1477" s="1768"/>
      <c r="QX1477" s="1768"/>
      <c r="QY1477" s="1768"/>
      <c r="QZ1477" s="1768"/>
      <c r="RA1477" s="1768"/>
      <c r="RB1477" s="1768"/>
      <c r="RC1477" s="1768"/>
      <c r="RD1477" s="1768"/>
      <c r="RE1477" s="1768"/>
      <c r="RF1477" s="1768"/>
      <c r="RG1477" s="1768"/>
      <c r="RH1477" s="1768"/>
      <c r="RI1477" s="1768"/>
      <c r="RJ1477" s="1768"/>
      <c r="RK1477" s="1768"/>
      <c r="RL1477" s="1768"/>
      <c r="RM1477" s="1768"/>
      <c r="RN1477" s="1768"/>
      <c r="RO1477" s="1768"/>
      <c r="RP1477" s="1768"/>
      <c r="RQ1477" s="1768"/>
      <c r="RR1477" s="1768"/>
      <c r="RS1477" s="1768"/>
      <c r="RT1477" s="1768"/>
      <c r="RU1477" s="1768"/>
      <c r="RV1477" s="1768"/>
      <c r="RW1477" s="1768"/>
      <c r="RX1477" s="1768"/>
      <c r="RY1477" s="1768"/>
      <c r="RZ1477" s="1768"/>
      <c r="SA1477" s="1768"/>
      <c r="SB1477" s="1768"/>
      <c r="SC1477" s="1768"/>
      <c r="SD1477" s="1768"/>
      <c r="SE1477" s="1768"/>
      <c r="SF1477" s="1768"/>
      <c r="SG1477" s="1768"/>
      <c r="SH1477" s="1768"/>
      <c r="SI1477" s="1768"/>
      <c r="SJ1477" s="1768"/>
      <c r="SK1477" s="1768"/>
      <c r="SL1477" s="1768"/>
      <c r="SM1477" s="1768"/>
      <c r="SN1477" s="1768"/>
      <c r="SO1477" s="1768"/>
      <c r="SP1477" s="1768"/>
      <c r="SQ1477" s="1768"/>
      <c r="SR1477" s="1768"/>
      <c r="SS1477" s="1768"/>
      <c r="ST1477" s="1768"/>
      <c r="SU1477" s="1768"/>
      <c r="SV1477" s="1768"/>
      <c r="SW1477" s="1768"/>
      <c r="SX1477" s="1768"/>
      <c r="SY1477" s="1768"/>
      <c r="SZ1477" s="1768"/>
      <c r="TA1477" s="1768"/>
      <c r="TB1477" s="1768"/>
      <c r="TC1477" s="1768"/>
      <c r="TD1477" s="1768"/>
      <c r="TE1477" s="1768"/>
      <c r="TF1477" s="1768"/>
      <c r="TG1477" s="1768"/>
      <c r="TH1477" s="1768"/>
      <c r="TI1477" s="1768"/>
      <c r="TJ1477" s="1768"/>
      <c r="TK1477" s="1768"/>
      <c r="TL1477" s="1768"/>
      <c r="TM1477" s="1768"/>
      <c r="TN1477" s="1768"/>
      <c r="TO1477" s="1768"/>
      <c r="TP1477" s="1768"/>
      <c r="TQ1477" s="1768"/>
      <c r="TR1477" s="1768"/>
      <c r="TS1477" s="1768"/>
      <c r="TT1477" s="1768"/>
      <c r="TU1477" s="1768"/>
      <c r="TV1477" s="1768"/>
      <c r="TW1477" s="1768"/>
      <c r="TX1477" s="1768"/>
      <c r="TY1477" s="1768"/>
      <c r="TZ1477" s="1768"/>
      <c r="UA1477" s="1768"/>
      <c r="UB1477" s="1768"/>
      <c r="UC1477" s="1768"/>
      <c r="UD1477" s="1768"/>
      <c r="UE1477" s="1768"/>
      <c r="UF1477" s="1768"/>
      <c r="UG1477" s="1768"/>
      <c r="UH1477" s="1768"/>
      <c r="UI1477" s="1768"/>
      <c r="UJ1477" s="1768"/>
      <c r="UK1477" s="1768"/>
      <c r="UL1477" s="1768"/>
      <c r="UM1477" s="1768"/>
      <c r="UN1477" s="1768"/>
      <c r="UO1477" s="1768"/>
      <c r="UP1477" s="1768"/>
      <c r="UQ1477" s="1768"/>
      <c r="UR1477" s="1768"/>
      <c r="US1477" s="1768"/>
      <c r="UT1477" s="1768"/>
      <c r="UU1477" s="1768"/>
      <c r="UV1477" s="1768"/>
      <c r="UW1477" s="1768"/>
      <c r="UX1477" s="1768"/>
      <c r="UY1477" s="1768"/>
      <c r="UZ1477" s="1768"/>
      <c r="VA1477" s="1768"/>
      <c r="VB1477" s="1768"/>
      <c r="VC1477" s="1768"/>
      <c r="VD1477" s="1768"/>
      <c r="VE1477" s="1768"/>
      <c r="VF1477" s="1768"/>
      <c r="VG1477" s="1768"/>
      <c r="VH1477" s="1768"/>
      <c r="VI1477" s="1768"/>
      <c r="VJ1477" s="1768"/>
      <c r="VK1477" s="1768"/>
      <c r="VL1477" s="1768"/>
      <c r="VM1477" s="1768"/>
      <c r="VN1477" s="1768"/>
      <c r="VO1477" s="1768"/>
      <c r="VP1477" s="1768"/>
      <c r="VQ1477" s="1768"/>
      <c r="VR1477" s="1768"/>
      <c r="VS1477" s="1768"/>
      <c r="VT1477" s="1768"/>
      <c r="VU1477" s="1768"/>
      <c r="VV1477" s="1768"/>
      <c r="VW1477" s="1768"/>
      <c r="VX1477" s="1768"/>
      <c r="VY1477" s="1768"/>
      <c r="VZ1477" s="1768"/>
      <c r="WA1477" s="1768"/>
      <c r="WB1477" s="1768"/>
      <c r="WC1477" s="1768"/>
      <c r="WD1477" s="1768"/>
      <c r="WE1477" s="1768"/>
      <c r="WF1477" s="1768"/>
      <c r="WG1477" s="1768"/>
      <c r="WH1477" s="1768"/>
      <c r="WI1477" s="1768"/>
      <c r="WJ1477" s="1768"/>
      <c r="WK1477" s="1768"/>
      <c r="WL1477" s="1768"/>
      <c r="WM1477" s="1768"/>
      <c r="WN1477" s="1768"/>
      <c r="WO1477" s="1768"/>
      <c r="WP1477" s="1768"/>
      <c r="WQ1477" s="1768"/>
      <c r="WR1477" s="1768"/>
      <c r="WS1477" s="1768"/>
      <c r="WT1477" s="1768"/>
      <c r="WU1477" s="1768"/>
      <c r="WV1477" s="1768"/>
      <c r="WW1477" s="1768"/>
      <c r="WX1477" s="1768"/>
      <c r="WY1477" s="1768"/>
      <c r="WZ1477" s="1768"/>
      <c r="XA1477" s="1768"/>
      <c r="XB1477" s="1768"/>
      <c r="XC1477" s="1768"/>
      <c r="XD1477" s="1768"/>
      <c r="XE1477" s="1768"/>
      <c r="XF1477" s="1768"/>
      <c r="XG1477" s="1768"/>
      <c r="XH1477" s="1768"/>
      <c r="XI1477" s="1768"/>
      <c r="XJ1477" s="1768"/>
      <c r="XK1477" s="1768"/>
      <c r="XL1477" s="1768"/>
      <c r="XM1477" s="1768"/>
      <c r="XN1477" s="1768"/>
      <c r="XO1477" s="1768"/>
      <c r="XP1477" s="1768"/>
      <c r="XQ1477" s="1768"/>
      <c r="XR1477" s="1768"/>
      <c r="XS1477" s="1768"/>
      <c r="XT1477" s="1768"/>
      <c r="XU1477" s="1768"/>
      <c r="XV1477" s="1768"/>
      <c r="XW1477" s="1768"/>
      <c r="XX1477" s="1768"/>
      <c r="XY1477" s="1768"/>
      <c r="XZ1477" s="1768"/>
      <c r="YA1477" s="1768"/>
      <c r="YB1477" s="1768"/>
      <c r="YC1477" s="1768"/>
      <c r="YD1477" s="1768"/>
      <c r="YE1477" s="1768"/>
      <c r="YF1477" s="1768"/>
      <c r="YG1477" s="1768"/>
      <c r="YH1477" s="1768"/>
      <c r="YI1477" s="1768"/>
      <c r="YJ1477" s="1768"/>
      <c r="YK1477" s="1768"/>
      <c r="YL1477" s="1768"/>
      <c r="YM1477" s="1768"/>
      <c r="YN1477" s="1768"/>
      <c r="YO1477" s="1768"/>
      <c r="YP1477" s="1768"/>
      <c r="YQ1477" s="1768"/>
      <c r="YR1477" s="1768"/>
      <c r="YS1477" s="1768"/>
      <c r="YT1477" s="1768"/>
      <c r="YU1477" s="1768"/>
      <c r="YV1477" s="1768"/>
      <c r="YW1477" s="1768"/>
      <c r="YX1477" s="1768"/>
      <c r="YY1477" s="1768"/>
      <c r="YZ1477" s="1768"/>
      <c r="ZA1477" s="1768"/>
      <c r="ZB1477" s="1768"/>
      <c r="ZC1477" s="1768"/>
      <c r="ZD1477" s="1768"/>
      <c r="ZE1477" s="1768"/>
      <c r="ZF1477" s="1768"/>
      <c r="ZG1477" s="1768"/>
      <c r="ZH1477" s="1768"/>
      <c r="ZI1477" s="1768"/>
      <c r="ZJ1477" s="1768"/>
      <c r="ZK1477" s="1768"/>
      <c r="ZL1477" s="1768"/>
      <c r="ZM1477" s="1768"/>
      <c r="ZN1477" s="1768"/>
      <c r="ZO1477" s="1768"/>
      <c r="ZP1477" s="1768"/>
      <c r="ZQ1477" s="1768"/>
      <c r="ZR1477" s="1768"/>
      <c r="ZS1477" s="1768"/>
      <c r="ZT1477" s="1768"/>
      <c r="ZU1477" s="1768"/>
      <c r="ZV1477" s="1768"/>
      <c r="ZW1477" s="1768"/>
      <c r="ZX1477" s="1768"/>
      <c r="ZY1477" s="1768"/>
      <c r="ZZ1477" s="1768"/>
      <c r="AAA1477" s="1768"/>
      <c r="AAB1477" s="1768"/>
      <c r="AAC1477" s="1768"/>
      <c r="AAD1477" s="1768"/>
      <c r="AAE1477" s="1768"/>
      <c r="AAF1477" s="1768"/>
      <c r="AAG1477" s="1768"/>
      <c r="AAH1477" s="1768"/>
      <c r="AAI1477" s="1768"/>
      <c r="AAJ1477" s="1768"/>
      <c r="AAK1477" s="1768"/>
      <c r="AAL1477" s="1768"/>
      <c r="AAM1477" s="1768"/>
      <c r="AAN1477" s="1768"/>
      <c r="AAO1477" s="1768"/>
      <c r="AAP1477" s="1768"/>
      <c r="AAQ1477" s="1768"/>
      <c r="AAR1477" s="1768"/>
      <c r="AAS1477" s="1768"/>
      <c r="AAT1477" s="1768"/>
      <c r="AAU1477" s="1768"/>
      <c r="AAV1477" s="1768"/>
      <c r="AAW1477" s="1768"/>
      <c r="AAX1477" s="1768"/>
      <c r="AAY1477" s="1768"/>
      <c r="AAZ1477" s="1768"/>
      <c r="ABA1477" s="1768"/>
      <c r="ABB1477" s="1768"/>
      <c r="ABC1477" s="1768"/>
      <c r="ABD1477" s="1768"/>
      <c r="ABE1477" s="1768"/>
      <c r="ABF1477" s="1768"/>
      <c r="ABG1477" s="1768"/>
      <c r="ABH1477" s="1768"/>
      <c r="ABI1477" s="1768"/>
      <c r="ABJ1477" s="1768"/>
      <c r="ABK1477" s="1768"/>
      <c r="ABL1477" s="1768"/>
      <c r="ABM1477" s="1768"/>
      <c r="ABN1477" s="1768"/>
      <c r="ABO1477" s="1768"/>
      <c r="ABP1477" s="1768"/>
      <c r="ABQ1477" s="1768"/>
      <c r="ABR1477" s="1768"/>
      <c r="ABS1477" s="1768"/>
      <c r="ABT1477" s="1768"/>
      <c r="ABU1477" s="1768"/>
      <c r="ABV1477" s="1768"/>
      <c r="ABW1477" s="1768"/>
      <c r="ABX1477" s="1768"/>
      <c r="ABY1477" s="1768"/>
      <c r="ABZ1477" s="1768"/>
      <c r="ACA1477" s="1768"/>
      <c r="ACB1477" s="1768"/>
      <c r="ACC1477" s="1768"/>
      <c r="ACD1477" s="1768"/>
      <c r="ACE1477" s="1768"/>
      <c r="ACF1477" s="1768"/>
      <c r="ACG1477" s="1768"/>
      <c r="ACH1477" s="1768"/>
      <c r="ACI1477" s="1768"/>
      <c r="ACJ1477" s="1768"/>
      <c r="ACK1477" s="1768"/>
      <c r="ACL1477" s="1768"/>
      <c r="ACM1477" s="1768"/>
      <c r="ACN1477" s="1768"/>
      <c r="ACO1477" s="1768"/>
      <c r="ACP1477" s="1768"/>
      <c r="ACQ1477" s="1768"/>
      <c r="ACR1477" s="1768"/>
      <c r="ACS1477" s="1768"/>
      <c r="ACT1477" s="1768"/>
      <c r="ACU1477" s="1768"/>
      <c r="ACV1477" s="1768"/>
      <c r="ACW1477" s="1768"/>
      <c r="ACX1477" s="1768"/>
      <c r="ACY1477" s="1768"/>
      <c r="ACZ1477" s="1768"/>
      <c r="ADA1477" s="1768"/>
      <c r="ADB1477" s="1768"/>
      <c r="ADC1477" s="1768"/>
      <c r="ADD1477" s="1768"/>
      <c r="ADE1477" s="1768"/>
      <c r="ADF1477" s="1768"/>
      <c r="ADG1477" s="1768"/>
      <c r="ADH1477" s="1768"/>
      <c r="ADI1477" s="1768"/>
      <c r="ADJ1477" s="1768"/>
      <c r="ADK1477" s="1768"/>
      <c r="ADL1477" s="1768"/>
      <c r="ADM1477" s="1768"/>
      <c r="ADN1477" s="1768"/>
      <c r="ADO1477" s="1768"/>
      <c r="ADP1477" s="1768"/>
      <c r="ADQ1477" s="1768"/>
      <c r="ADR1477" s="1768"/>
      <c r="ADS1477" s="1768"/>
      <c r="ADT1477" s="1768"/>
      <c r="ADU1477" s="1768"/>
      <c r="ADV1477" s="1768"/>
      <c r="ADW1477" s="1768"/>
      <c r="ADX1477" s="1768"/>
      <c r="ADY1477" s="1768"/>
      <c r="ADZ1477" s="1768"/>
      <c r="AEA1477" s="1768"/>
      <c r="AEB1477" s="1768"/>
      <c r="AEC1477" s="1768"/>
      <c r="AED1477" s="1768"/>
      <c r="AEE1477" s="1768"/>
      <c r="AEF1477" s="1768"/>
      <c r="AEG1477" s="1768"/>
      <c r="AEH1477" s="1768"/>
      <c r="AEI1477" s="1768"/>
      <c r="AEJ1477" s="1768"/>
      <c r="AEK1477" s="1768"/>
      <c r="AEL1477" s="1768"/>
      <c r="AEM1477" s="1768"/>
      <c r="AEN1477" s="1768"/>
      <c r="AEO1477" s="1768"/>
      <c r="AEP1477" s="1768"/>
      <c r="AEQ1477" s="1768"/>
      <c r="AER1477" s="1768"/>
      <c r="AES1477" s="1768"/>
      <c r="AET1477" s="1768"/>
      <c r="AEU1477" s="1768"/>
      <c r="AEV1477" s="1768"/>
      <c r="AEW1477" s="1768"/>
      <c r="AEX1477" s="1768"/>
      <c r="AEY1477" s="1768"/>
      <c r="AEZ1477" s="1768"/>
      <c r="AFA1477" s="1768"/>
      <c r="AFB1477" s="1768"/>
      <c r="AFC1477" s="1768"/>
      <c r="AFD1477" s="1768"/>
      <c r="AFE1477" s="1768"/>
      <c r="AFF1477" s="1768"/>
      <c r="AFG1477" s="1768"/>
      <c r="AFH1477" s="1768"/>
      <c r="AFI1477" s="1768"/>
      <c r="AFJ1477" s="1768"/>
      <c r="AFK1477" s="1768"/>
      <c r="AFL1477" s="1768"/>
      <c r="AFM1477" s="1768"/>
      <c r="AFN1477" s="1768"/>
      <c r="AFO1477" s="1768"/>
      <c r="AFP1477" s="1768"/>
      <c r="AFQ1477" s="1768"/>
      <c r="AFR1477" s="1768"/>
      <c r="AFS1477" s="1768"/>
      <c r="AFT1477" s="1768"/>
      <c r="AFU1477" s="1768"/>
      <c r="AFV1477" s="1768"/>
      <c r="AFW1477" s="1768"/>
      <c r="AFX1477" s="1768"/>
      <c r="AFY1477" s="1768"/>
      <c r="AFZ1477" s="1768"/>
      <c r="AGA1477" s="1768"/>
      <c r="AGB1477" s="1768"/>
      <c r="AGC1477" s="1768"/>
      <c r="AGD1477" s="1768"/>
      <c r="AGE1477" s="1768"/>
      <c r="AGF1477" s="1768"/>
      <c r="AGG1477" s="1768"/>
      <c r="AGH1477" s="1768"/>
      <c r="AGI1477" s="1768"/>
      <c r="AGJ1477" s="1768"/>
      <c r="AGK1477" s="1768"/>
      <c r="AGL1477" s="1768"/>
      <c r="AGM1477" s="1768"/>
      <c r="AGN1477" s="1768"/>
      <c r="AGO1477" s="1768"/>
      <c r="AGP1477" s="1768"/>
      <c r="AGQ1477" s="1768"/>
      <c r="AGR1477" s="1768"/>
      <c r="AGS1477" s="1768"/>
      <c r="AGT1477" s="1768"/>
      <c r="AGU1477" s="1768"/>
      <c r="AGV1477" s="1768"/>
      <c r="AGW1477" s="1768"/>
      <c r="AGX1477" s="1768"/>
      <c r="AGY1477" s="1768"/>
      <c r="AGZ1477" s="1768"/>
      <c r="AHA1477" s="1768"/>
      <c r="AHB1477" s="1768"/>
      <c r="AHC1477" s="1768"/>
      <c r="AHD1477" s="1768"/>
      <c r="AHE1477" s="1768"/>
      <c r="AHF1477" s="1768"/>
      <c r="AHG1477" s="1768"/>
      <c r="AHH1477" s="1768"/>
      <c r="AHI1477" s="1768"/>
      <c r="AHJ1477" s="1768"/>
      <c r="AHK1477" s="1768"/>
      <c r="AHL1477" s="1768"/>
      <c r="AHM1477" s="1768"/>
      <c r="AHN1477" s="1768"/>
      <c r="AHO1477" s="1768"/>
      <c r="AHP1477" s="1768"/>
      <c r="AHQ1477" s="1768"/>
      <c r="AHR1477" s="1768"/>
      <c r="AHS1477" s="1768"/>
      <c r="AHT1477" s="1768"/>
      <c r="AHU1477" s="1768"/>
      <c r="AHV1477" s="1768"/>
      <c r="AHW1477" s="1768"/>
      <c r="AHX1477" s="1768"/>
      <c r="AHY1477" s="1768"/>
      <c r="AHZ1477" s="1768"/>
      <c r="AIA1477" s="1768"/>
      <c r="AIB1477" s="1768"/>
      <c r="AIC1477" s="1768"/>
      <c r="AID1477" s="1768"/>
      <c r="AIE1477" s="1768"/>
      <c r="AIF1477" s="1768"/>
      <c r="AIG1477" s="1768"/>
      <c r="AIH1477" s="1768"/>
      <c r="AII1477" s="1768"/>
      <c r="AIJ1477" s="1768"/>
      <c r="AIK1477" s="1768"/>
      <c r="AIL1477" s="1768"/>
      <c r="AIM1477" s="1768"/>
      <c r="AIN1477" s="1768"/>
      <c r="AIO1477" s="1768"/>
      <c r="AIP1477" s="1768"/>
      <c r="AIQ1477" s="1768"/>
      <c r="AIR1477" s="1768"/>
      <c r="AIS1477" s="1768"/>
      <c r="AIT1477" s="1768"/>
      <c r="AIU1477" s="1768"/>
      <c r="AIV1477" s="1768"/>
      <c r="AIW1477" s="1768"/>
      <c r="AIX1477" s="1768"/>
      <c r="AIY1477" s="1768"/>
      <c r="AIZ1477" s="1768"/>
      <c r="AJA1477" s="1768"/>
      <c r="AJB1477" s="1768"/>
      <c r="AJC1477" s="1768"/>
      <c r="AJD1477" s="1768"/>
      <c r="AJE1477" s="1768"/>
      <c r="AJF1477" s="1768"/>
      <c r="AJG1477" s="1768"/>
      <c r="AJH1477" s="1768"/>
      <c r="AJI1477" s="1768"/>
      <c r="AJJ1477" s="1768"/>
      <c r="AJK1477" s="1768"/>
      <c r="AJL1477" s="1768"/>
      <c r="AJM1477" s="1768"/>
      <c r="AJN1477" s="1768"/>
      <c r="AJO1477" s="1768"/>
      <c r="AJP1477" s="1768"/>
      <c r="AJQ1477" s="1768"/>
      <c r="AJR1477" s="1768"/>
      <c r="AJS1477" s="1768"/>
      <c r="AJT1477" s="1768"/>
      <c r="AJU1477" s="1768"/>
      <c r="AJV1477" s="1768"/>
      <c r="AJW1477" s="1768"/>
      <c r="AJX1477" s="1768"/>
      <c r="AJY1477" s="1768"/>
      <c r="AJZ1477" s="1768"/>
      <c r="AKA1477" s="1768"/>
      <c r="AKB1477" s="1768"/>
      <c r="AKC1477" s="1768"/>
      <c r="AKD1477" s="1768"/>
      <c r="AKE1477" s="1768"/>
      <c r="AKF1477" s="1768"/>
      <c r="AKG1477" s="1768"/>
      <c r="AKH1477" s="1768"/>
      <c r="AKI1477" s="1768"/>
      <c r="AKJ1477" s="1768"/>
      <c r="AKK1477" s="1768"/>
      <c r="AKL1477" s="1768"/>
      <c r="AKM1477" s="1768"/>
      <c r="AKN1477" s="1768"/>
      <c r="AKO1477" s="1768"/>
      <c r="AKP1477" s="1768"/>
      <c r="AKQ1477" s="1768"/>
      <c r="AKR1477" s="1768"/>
      <c r="AKS1477" s="1768"/>
      <c r="AKT1477" s="1768"/>
      <c r="AKU1477" s="1768"/>
      <c r="AKV1477" s="1768"/>
      <c r="AKW1477" s="1768"/>
      <c r="AKX1477" s="1768"/>
      <c r="AKY1477" s="1768"/>
      <c r="AKZ1477" s="1768"/>
      <c r="ALA1477" s="1768"/>
      <c r="ALB1477" s="1768"/>
      <c r="ALC1477" s="1768"/>
      <c r="ALD1477" s="1768"/>
      <c r="ALE1477" s="1768"/>
      <c r="ALF1477" s="1768"/>
      <c r="ALG1477" s="1768"/>
      <c r="ALH1477" s="1768"/>
      <c r="ALI1477" s="1768"/>
      <c r="ALJ1477" s="1768"/>
      <c r="ALK1477" s="1768"/>
      <c r="ALL1477" s="1768"/>
      <c r="ALM1477" s="1768"/>
      <c r="ALN1477" s="1768"/>
      <c r="ALO1477" s="1768"/>
      <c r="ALP1477" s="1768"/>
      <c r="ALQ1477" s="1768"/>
      <c r="ALR1477" s="1768"/>
      <c r="ALS1477" s="1768"/>
      <c r="ALT1477" s="1768"/>
      <c r="ALU1477" s="1768"/>
      <c r="ALV1477" s="1768"/>
      <c r="ALW1477" s="1768"/>
      <c r="ALX1477" s="1768"/>
      <c r="ALY1477" s="1768"/>
      <c r="ALZ1477" s="1768"/>
      <c r="AMA1477" s="1768"/>
      <c r="AMB1477" s="1768"/>
      <c r="AMC1477" s="1768"/>
      <c r="AMD1477" s="1768"/>
      <c r="AME1477" s="1768"/>
      <c r="AMF1477" s="1768"/>
      <c r="AMG1477" s="1768"/>
      <c r="AMH1477" s="1768"/>
      <c r="AMI1477" s="1768"/>
      <c r="AMJ1477" s="1768"/>
      <c r="AMK1477" s="1768"/>
    </row>
    <row r="1478" spans="1:1025" s="1774" customFormat="1" ht="54" customHeight="1" x14ac:dyDescent="0.35">
      <c r="A1478" s="1025" t="s">
        <v>13088</v>
      </c>
      <c r="B1478" s="1765">
        <v>43909</v>
      </c>
      <c r="C1478" s="1025">
        <v>12</v>
      </c>
      <c r="D1478" s="1025" t="s">
        <v>1394</v>
      </c>
      <c r="E1478" s="1025" t="s">
        <v>13241</v>
      </c>
      <c r="F1478" s="1025" t="s">
        <v>3411</v>
      </c>
      <c r="G1478" s="1025" t="s">
        <v>13089</v>
      </c>
      <c r="H1478" s="1025" t="s">
        <v>1866</v>
      </c>
      <c r="I1478" s="1025" t="s">
        <v>13242</v>
      </c>
      <c r="J1478" s="1025" t="s">
        <v>1867</v>
      </c>
      <c r="K1478" s="1766">
        <v>580088.81999999995</v>
      </c>
      <c r="L1478" s="1767" t="s">
        <v>12308</v>
      </c>
      <c r="M1478" s="1025" t="s">
        <v>13090</v>
      </c>
      <c r="N1478" s="1768"/>
      <c r="O1478" s="1769" t="s">
        <v>4665</v>
      </c>
      <c r="P1478" s="1770">
        <f t="shared" ref="P1478:P1500" si="275">K1478</f>
        <v>580088.81999999995</v>
      </c>
      <c r="Q1478" s="1771">
        <f t="shared" ref="Q1478:Q1500" si="276">B1478</f>
        <v>43909</v>
      </c>
      <c r="R1478" s="1772" t="str">
        <f t="shared" ref="R1478:R1500" si="277">A1478</f>
        <v>2020OB000020</v>
      </c>
      <c r="S1478" s="1772" t="str">
        <f t="shared" ref="S1478:S1500" si="278">G1478</f>
        <v>2020NE000012</v>
      </c>
      <c r="T1478" s="1773" t="str">
        <f t="shared" ref="T1478:T1500" si="279">M1478</f>
        <v>VALOR PAGO AO REPASSE DE RECURSO REFERENTE A 1ª PARCELA - FEM II/2014 CUJO OBJETO É A CONTENÇÃO DE ENCOSTAS NO MUNICIPIO DE IPOJUCA, POA 334/2020- AGMJ.</v>
      </c>
      <c r="U1478" s="1768"/>
      <c r="V1478" s="1768"/>
      <c r="W1478" s="1768"/>
      <c r="X1478" s="1768"/>
      <c r="Y1478" s="1768"/>
      <c r="Z1478" s="1768"/>
      <c r="AA1478" s="1768"/>
      <c r="AB1478" s="1768"/>
      <c r="AC1478" s="1768"/>
      <c r="AD1478" s="1768"/>
      <c r="AE1478" s="1768"/>
      <c r="AF1478" s="1768"/>
      <c r="AG1478" s="1768"/>
      <c r="AH1478" s="1768"/>
      <c r="AI1478" s="1768"/>
      <c r="AJ1478" s="1768"/>
      <c r="AK1478" s="1768"/>
      <c r="AL1478" s="1768"/>
      <c r="AM1478" s="1768"/>
      <c r="AN1478" s="1768"/>
      <c r="AO1478" s="1768"/>
      <c r="AP1478" s="1768"/>
      <c r="AQ1478" s="1768"/>
      <c r="AR1478" s="1768"/>
      <c r="AS1478" s="1768"/>
      <c r="AT1478" s="1768"/>
      <c r="AU1478" s="1768"/>
      <c r="AV1478" s="1768"/>
      <c r="AW1478" s="1768"/>
      <c r="AX1478" s="1768"/>
      <c r="AY1478" s="1768"/>
      <c r="AZ1478" s="1768"/>
      <c r="BA1478" s="1768"/>
      <c r="BB1478" s="1768"/>
      <c r="BC1478" s="1768"/>
      <c r="BD1478" s="1768"/>
      <c r="BE1478" s="1768"/>
      <c r="BF1478" s="1768"/>
      <c r="BG1478" s="1768"/>
      <c r="BH1478" s="1768"/>
      <c r="BI1478" s="1768"/>
      <c r="BJ1478" s="1768"/>
      <c r="BK1478" s="1768"/>
      <c r="BL1478" s="1768"/>
      <c r="BM1478" s="1768"/>
      <c r="BN1478" s="1768"/>
      <c r="BO1478" s="1768"/>
      <c r="BP1478" s="1768"/>
      <c r="BQ1478" s="1768"/>
      <c r="BR1478" s="1768"/>
      <c r="BS1478" s="1768"/>
      <c r="BT1478" s="1768"/>
      <c r="BU1478" s="1768"/>
      <c r="BV1478" s="1768"/>
      <c r="BW1478" s="1768"/>
      <c r="BX1478" s="1768"/>
      <c r="BY1478" s="1768"/>
      <c r="BZ1478" s="1768"/>
      <c r="CA1478" s="1768"/>
      <c r="CB1478" s="1768"/>
      <c r="CC1478" s="1768"/>
      <c r="CD1478" s="1768"/>
      <c r="CE1478" s="1768"/>
      <c r="CF1478" s="1768"/>
      <c r="CG1478" s="1768"/>
      <c r="CH1478" s="1768"/>
      <c r="CI1478" s="1768"/>
      <c r="CJ1478" s="1768"/>
      <c r="CK1478" s="1768"/>
      <c r="CL1478" s="1768"/>
      <c r="CM1478" s="1768"/>
      <c r="CN1478" s="1768"/>
      <c r="CO1478" s="1768"/>
      <c r="CP1478" s="1768"/>
      <c r="CQ1478" s="1768"/>
      <c r="CR1478" s="1768"/>
      <c r="CS1478" s="1768"/>
      <c r="CT1478" s="1768"/>
      <c r="CU1478" s="1768"/>
      <c r="CV1478" s="1768"/>
      <c r="CW1478" s="1768"/>
      <c r="CX1478" s="1768"/>
      <c r="CY1478" s="1768"/>
      <c r="CZ1478" s="1768"/>
      <c r="DA1478" s="1768"/>
      <c r="DB1478" s="1768"/>
      <c r="DC1478" s="1768"/>
      <c r="DD1478" s="1768"/>
      <c r="DE1478" s="1768"/>
      <c r="DF1478" s="1768"/>
      <c r="DG1478" s="1768"/>
      <c r="DH1478" s="1768"/>
      <c r="DI1478" s="1768"/>
      <c r="DJ1478" s="1768"/>
      <c r="DK1478" s="1768"/>
      <c r="DL1478" s="1768"/>
      <c r="DM1478" s="1768"/>
      <c r="DN1478" s="1768"/>
      <c r="DO1478" s="1768"/>
      <c r="DP1478" s="1768"/>
      <c r="DQ1478" s="1768"/>
      <c r="DR1478" s="1768"/>
      <c r="DS1478" s="1768"/>
      <c r="DT1478" s="1768"/>
      <c r="DU1478" s="1768"/>
      <c r="DV1478" s="1768"/>
      <c r="DW1478" s="1768"/>
      <c r="DX1478" s="1768"/>
      <c r="DY1478" s="1768"/>
      <c r="DZ1478" s="1768"/>
      <c r="EA1478" s="1768"/>
      <c r="EB1478" s="1768"/>
      <c r="EC1478" s="1768"/>
      <c r="ED1478" s="1768"/>
      <c r="EE1478" s="1768"/>
      <c r="EF1478" s="1768"/>
      <c r="EG1478" s="1768"/>
      <c r="EH1478" s="1768"/>
      <c r="EI1478" s="1768"/>
      <c r="EJ1478" s="1768"/>
      <c r="EK1478" s="1768"/>
      <c r="EL1478" s="1768"/>
      <c r="EM1478" s="1768"/>
      <c r="EN1478" s="1768"/>
      <c r="EO1478" s="1768"/>
      <c r="EP1478" s="1768"/>
      <c r="EQ1478" s="1768"/>
      <c r="ER1478" s="1768"/>
      <c r="ES1478" s="1768"/>
      <c r="ET1478" s="1768"/>
      <c r="EU1478" s="1768"/>
      <c r="EV1478" s="1768"/>
      <c r="EW1478" s="1768"/>
      <c r="EX1478" s="1768"/>
      <c r="EY1478" s="1768"/>
      <c r="EZ1478" s="1768"/>
      <c r="FA1478" s="1768"/>
      <c r="FB1478" s="1768"/>
      <c r="FC1478" s="1768"/>
      <c r="FD1478" s="1768"/>
      <c r="FE1478" s="1768"/>
      <c r="FF1478" s="1768"/>
      <c r="FG1478" s="1768"/>
      <c r="FH1478" s="1768"/>
      <c r="FI1478" s="1768"/>
      <c r="FJ1478" s="1768"/>
      <c r="FK1478" s="1768"/>
      <c r="FL1478" s="1768"/>
      <c r="FM1478" s="1768"/>
      <c r="FN1478" s="1768"/>
      <c r="FO1478" s="1768"/>
      <c r="FP1478" s="1768"/>
      <c r="FQ1478" s="1768"/>
      <c r="FR1478" s="1768"/>
      <c r="FS1478" s="1768"/>
      <c r="FT1478" s="1768"/>
      <c r="FU1478" s="1768"/>
      <c r="FV1478" s="1768"/>
      <c r="FW1478" s="1768"/>
      <c r="FX1478" s="1768"/>
      <c r="FY1478" s="1768"/>
      <c r="FZ1478" s="1768"/>
      <c r="GA1478" s="1768"/>
      <c r="GB1478" s="1768"/>
      <c r="GC1478" s="1768"/>
      <c r="GD1478" s="1768"/>
      <c r="GE1478" s="1768"/>
      <c r="GF1478" s="1768"/>
      <c r="GG1478" s="1768"/>
      <c r="GH1478" s="1768"/>
      <c r="GI1478" s="1768"/>
      <c r="GJ1478" s="1768"/>
      <c r="GK1478" s="1768"/>
      <c r="GL1478" s="1768"/>
      <c r="GM1478" s="1768"/>
      <c r="GN1478" s="1768"/>
      <c r="GO1478" s="1768"/>
      <c r="GP1478" s="1768"/>
      <c r="GQ1478" s="1768"/>
      <c r="GR1478" s="1768"/>
      <c r="GS1478" s="1768"/>
      <c r="GT1478" s="1768"/>
      <c r="GU1478" s="1768"/>
      <c r="GV1478" s="1768"/>
      <c r="GW1478" s="1768"/>
      <c r="GX1478" s="1768"/>
      <c r="GY1478" s="1768"/>
      <c r="GZ1478" s="1768"/>
      <c r="HA1478" s="1768"/>
      <c r="HB1478" s="1768"/>
      <c r="HC1478" s="1768"/>
      <c r="HD1478" s="1768"/>
      <c r="HE1478" s="1768"/>
      <c r="HF1478" s="1768"/>
      <c r="HG1478" s="1768"/>
      <c r="HH1478" s="1768"/>
      <c r="HI1478" s="1768"/>
      <c r="HJ1478" s="1768"/>
      <c r="HK1478" s="1768"/>
      <c r="HL1478" s="1768"/>
      <c r="HM1478" s="1768"/>
      <c r="HN1478" s="1768"/>
      <c r="HO1478" s="1768"/>
      <c r="HP1478" s="1768"/>
      <c r="HQ1478" s="1768"/>
      <c r="HR1478" s="1768"/>
      <c r="HS1478" s="1768"/>
      <c r="HT1478" s="1768"/>
      <c r="HU1478" s="1768"/>
      <c r="HV1478" s="1768"/>
      <c r="HW1478" s="1768"/>
      <c r="HX1478" s="1768"/>
      <c r="HY1478" s="1768"/>
      <c r="HZ1478" s="1768"/>
      <c r="IA1478" s="1768"/>
      <c r="IB1478" s="1768"/>
      <c r="IC1478" s="1768"/>
      <c r="ID1478" s="1768"/>
      <c r="IE1478" s="1768"/>
      <c r="IF1478" s="1768"/>
      <c r="IG1478" s="1768"/>
      <c r="IH1478" s="1768"/>
      <c r="II1478" s="1768"/>
      <c r="IJ1478" s="1768"/>
      <c r="IK1478" s="1768"/>
      <c r="IL1478" s="1768"/>
      <c r="IM1478" s="1768"/>
      <c r="IN1478" s="1768"/>
      <c r="IO1478" s="1768"/>
      <c r="IP1478" s="1768"/>
      <c r="IQ1478" s="1768"/>
      <c r="IR1478" s="1768"/>
      <c r="IS1478" s="1768"/>
      <c r="IT1478" s="1768"/>
      <c r="IU1478" s="1768"/>
      <c r="IV1478" s="1768"/>
      <c r="IW1478" s="1768"/>
      <c r="IX1478" s="1768"/>
      <c r="IY1478" s="1768"/>
      <c r="IZ1478" s="1768"/>
      <c r="JA1478" s="1768"/>
      <c r="JB1478" s="1768"/>
      <c r="JC1478" s="1768"/>
      <c r="JD1478" s="1768"/>
      <c r="JE1478" s="1768"/>
      <c r="JF1478" s="1768"/>
      <c r="JG1478" s="1768"/>
      <c r="JH1478" s="1768"/>
      <c r="JI1478" s="1768"/>
      <c r="JJ1478" s="1768"/>
      <c r="JK1478" s="1768"/>
      <c r="JL1478" s="1768"/>
      <c r="JM1478" s="1768"/>
      <c r="JN1478" s="1768"/>
      <c r="JO1478" s="1768"/>
      <c r="JP1478" s="1768"/>
      <c r="JQ1478" s="1768"/>
      <c r="JR1478" s="1768"/>
      <c r="JS1478" s="1768"/>
      <c r="JT1478" s="1768"/>
      <c r="JU1478" s="1768"/>
      <c r="JV1478" s="1768"/>
      <c r="JW1478" s="1768"/>
      <c r="JX1478" s="1768"/>
      <c r="JY1478" s="1768"/>
      <c r="JZ1478" s="1768"/>
      <c r="KA1478" s="1768"/>
      <c r="KB1478" s="1768"/>
      <c r="KC1478" s="1768"/>
      <c r="KD1478" s="1768"/>
      <c r="KE1478" s="1768"/>
      <c r="KF1478" s="1768"/>
      <c r="KG1478" s="1768"/>
      <c r="KH1478" s="1768"/>
      <c r="KI1478" s="1768"/>
      <c r="KJ1478" s="1768"/>
      <c r="KK1478" s="1768"/>
      <c r="KL1478" s="1768"/>
      <c r="KM1478" s="1768"/>
      <c r="KN1478" s="1768"/>
      <c r="KO1478" s="1768"/>
      <c r="KP1478" s="1768"/>
      <c r="KQ1478" s="1768"/>
      <c r="KR1478" s="1768"/>
      <c r="KS1478" s="1768"/>
      <c r="KT1478" s="1768"/>
      <c r="KU1478" s="1768"/>
      <c r="KV1478" s="1768"/>
      <c r="KW1478" s="1768"/>
      <c r="KX1478" s="1768"/>
      <c r="KY1478" s="1768"/>
      <c r="KZ1478" s="1768"/>
      <c r="LA1478" s="1768"/>
      <c r="LB1478" s="1768"/>
      <c r="LC1478" s="1768"/>
      <c r="LD1478" s="1768"/>
      <c r="LE1478" s="1768"/>
      <c r="LF1478" s="1768"/>
      <c r="LG1478" s="1768"/>
      <c r="LH1478" s="1768"/>
      <c r="LI1478" s="1768"/>
      <c r="LJ1478" s="1768"/>
      <c r="LK1478" s="1768"/>
      <c r="LL1478" s="1768"/>
      <c r="LM1478" s="1768"/>
      <c r="LN1478" s="1768"/>
      <c r="LO1478" s="1768"/>
      <c r="LP1478" s="1768"/>
      <c r="LQ1478" s="1768"/>
      <c r="LR1478" s="1768"/>
      <c r="LS1478" s="1768"/>
      <c r="LT1478" s="1768"/>
      <c r="LU1478" s="1768"/>
      <c r="LV1478" s="1768"/>
      <c r="LW1478" s="1768"/>
      <c r="LX1478" s="1768"/>
      <c r="LY1478" s="1768"/>
      <c r="LZ1478" s="1768"/>
      <c r="MA1478" s="1768"/>
      <c r="MB1478" s="1768"/>
      <c r="MC1478" s="1768"/>
      <c r="MD1478" s="1768"/>
      <c r="ME1478" s="1768"/>
      <c r="MF1478" s="1768"/>
      <c r="MG1478" s="1768"/>
      <c r="MH1478" s="1768"/>
      <c r="MI1478" s="1768"/>
      <c r="MJ1478" s="1768"/>
      <c r="MK1478" s="1768"/>
      <c r="ML1478" s="1768"/>
      <c r="MM1478" s="1768"/>
      <c r="MN1478" s="1768"/>
      <c r="MO1478" s="1768"/>
      <c r="MP1478" s="1768"/>
      <c r="MQ1478" s="1768"/>
      <c r="MR1478" s="1768"/>
      <c r="MS1478" s="1768"/>
      <c r="MT1478" s="1768"/>
      <c r="MU1478" s="1768"/>
      <c r="MV1478" s="1768"/>
      <c r="MW1478" s="1768"/>
      <c r="MX1478" s="1768"/>
      <c r="MY1478" s="1768"/>
      <c r="MZ1478" s="1768"/>
      <c r="NA1478" s="1768"/>
      <c r="NB1478" s="1768"/>
      <c r="NC1478" s="1768"/>
      <c r="ND1478" s="1768"/>
      <c r="NE1478" s="1768"/>
      <c r="NF1478" s="1768"/>
      <c r="NG1478" s="1768"/>
      <c r="NH1478" s="1768"/>
      <c r="NI1478" s="1768"/>
      <c r="NJ1478" s="1768"/>
      <c r="NK1478" s="1768"/>
      <c r="NL1478" s="1768"/>
      <c r="NM1478" s="1768"/>
      <c r="NN1478" s="1768"/>
      <c r="NO1478" s="1768"/>
      <c r="NP1478" s="1768"/>
      <c r="NQ1478" s="1768"/>
      <c r="NR1478" s="1768"/>
      <c r="NS1478" s="1768"/>
      <c r="NT1478" s="1768"/>
      <c r="NU1478" s="1768"/>
      <c r="NV1478" s="1768"/>
      <c r="NW1478" s="1768"/>
      <c r="NX1478" s="1768"/>
      <c r="NY1478" s="1768"/>
      <c r="NZ1478" s="1768"/>
      <c r="OA1478" s="1768"/>
      <c r="OB1478" s="1768"/>
      <c r="OC1478" s="1768"/>
      <c r="OD1478" s="1768"/>
      <c r="OE1478" s="1768"/>
      <c r="OF1478" s="1768"/>
      <c r="OG1478" s="1768"/>
      <c r="OH1478" s="1768"/>
      <c r="OI1478" s="1768"/>
      <c r="OJ1478" s="1768"/>
      <c r="OK1478" s="1768"/>
      <c r="OL1478" s="1768"/>
      <c r="OM1478" s="1768"/>
      <c r="ON1478" s="1768"/>
      <c r="OO1478" s="1768"/>
      <c r="OP1478" s="1768"/>
      <c r="OQ1478" s="1768"/>
      <c r="OR1478" s="1768"/>
      <c r="OS1478" s="1768"/>
      <c r="OT1478" s="1768"/>
      <c r="OU1478" s="1768"/>
      <c r="OV1478" s="1768"/>
      <c r="OW1478" s="1768"/>
      <c r="OX1478" s="1768"/>
      <c r="OY1478" s="1768"/>
      <c r="OZ1478" s="1768"/>
      <c r="PA1478" s="1768"/>
      <c r="PB1478" s="1768"/>
      <c r="PC1478" s="1768"/>
      <c r="PD1478" s="1768"/>
      <c r="PE1478" s="1768"/>
      <c r="PF1478" s="1768"/>
      <c r="PG1478" s="1768"/>
      <c r="PH1478" s="1768"/>
      <c r="PI1478" s="1768"/>
      <c r="PJ1478" s="1768"/>
      <c r="PK1478" s="1768"/>
      <c r="PL1478" s="1768"/>
      <c r="PM1478" s="1768"/>
      <c r="PN1478" s="1768"/>
      <c r="PO1478" s="1768"/>
      <c r="PP1478" s="1768"/>
      <c r="PQ1478" s="1768"/>
      <c r="PR1478" s="1768"/>
      <c r="PS1478" s="1768"/>
      <c r="PT1478" s="1768"/>
      <c r="PU1478" s="1768"/>
      <c r="PV1478" s="1768"/>
      <c r="PW1478" s="1768"/>
      <c r="PX1478" s="1768"/>
      <c r="PY1478" s="1768"/>
      <c r="PZ1478" s="1768"/>
      <c r="QA1478" s="1768"/>
      <c r="QB1478" s="1768"/>
      <c r="QC1478" s="1768"/>
      <c r="QD1478" s="1768"/>
      <c r="QE1478" s="1768"/>
      <c r="QF1478" s="1768"/>
      <c r="QG1478" s="1768"/>
      <c r="QH1478" s="1768"/>
      <c r="QI1478" s="1768"/>
      <c r="QJ1478" s="1768"/>
      <c r="QK1478" s="1768"/>
      <c r="QL1478" s="1768"/>
      <c r="QM1478" s="1768"/>
      <c r="QN1478" s="1768"/>
      <c r="QO1478" s="1768"/>
      <c r="QP1478" s="1768"/>
      <c r="QQ1478" s="1768"/>
      <c r="QR1478" s="1768"/>
      <c r="QS1478" s="1768"/>
      <c r="QT1478" s="1768"/>
      <c r="QU1478" s="1768"/>
      <c r="QV1478" s="1768"/>
      <c r="QW1478" s="1768"/>
      <c r="QX1478" s="1768"/>
      <c r="QY1478" s="1768"/>
      <c r="QZ1478" s="1768"/>
      <c r="RA1478" s="1768"/>
      <c r="RB1478" s="1768"/>
      <c r="RC1478" s="1768"/>
      <c r="RD1478" s="1768"/>
      <c r="RE1478" s="1768"/>
      <c r="RF1478" s="1768"/>
      <c r="RG1478" s="1768"/>
      <c r="RH1478" s="1768"/>
      <c r="RI1478" s="1768"/>
      <c r="RJ1478" s="1768"/>
      <c r="RK1478" s="1768"/>
      <c r="RL1478" s="1768"/>
      <c r="RM1478" s="1768"/>
      <c r="RN1478" s="1768"/>
      <c r="RO1478" s="1768"/>
      <c r="RP1478" s="1768"/>
      <c r="RQ1478" s="1768"/>
      <c r="RR1478" s="1768"/>
      <c r="RS1478" s="1768"/>
      <c r="RT1478" s="1768"/>
      <c r="RU1478" s="1768"/>
      <c r="RV1478" s="1768"/>
      <c r="RW1478" s="1768"/>
      <c r="RX1478" s="1768"/>
      <c r="RY1478" s="1768"/>
      <c r="RZ1478" s="1768"/>
      <c r="SA1478" s="1768"/>
      <c r="SB1478" s="1768"/>
      <c r="SC1478" s="1768"/>
      <c r="SD1478" s="1768"/>
      <c r="SE1478" s="1768"/>
      <c r="SF1478" s="1768"/>
      <c r="SG1478" s="1768"/>
      <c r="SH1478" s="1768"/>
      <c r="SI1478" s="1768"/>
      <c r="SJ1478" s="1768"/>
      <c r="SK1478" s="1768"/>
      <c r="SL1478" s="1768"/>
      <c r="SM1478" s="1768"/>
      <c r="SN1478" s="1768"/>
      <c r="SO1478" s="1768"/>
      <c r="SP1478" s="1768"/>
      <c r="SQ1478" s="1768"/>
      <c r="SR1478" s="1768"/>
      <c r="SS1478" s="1768"/>
      <c r="ST1478" s="1768"/>
      <c r="SU1478" s="1768"/>
      <c r="SV1478" s="1768"/>
      <c r="SW1478" s="1768"/>
      <c r="SX1478" s="1768"/>
      <c r="SY1478" s="1768"/>
      <c r="SZ1478" s="1768"/>
      <c r="TA1478" s="1768"/>
      <c r="TB1478" s="1768"/>
      <c r="TC1478" s="1768"/>
      <c r="TD1478" s="1768"/>
      <c r="TE1478" s="1768"/>
      <c r="TF1478" s="1768"/>
      <c r="TG1478" s="1768"/>
      <c r="TH1478" s="1768"/>
      <c r="TI1478" s="1768"/>
      <c r="TJ1478" s="1768"/>
      <c r="TK1478" s="1768"/>
      <c r="TL1478" s="1768"/>
      <c r="TM1478" s="1768"/>
      <c r="TN1478" s="1768"/>
      <c r="TO1478" s="1768"/>
      <c r="TP1478" s="1768"/>
      <c r="TQ1478" s="1768"/>
      <c r="TR1478" s="1768"/>
      <c r="TS1478" s="1768"/>
      <c r="TT1478" s="1768"/>
      <c r="TU1478" s="1768"/>
      <c r="TV1478" s="1768"/>
      <c r="TW1478" s="1768"/>
      <c r="TX1478" s="1768"/>
      <c r="TY1478" s="1768"/>
      <c r="TZ1478" s="1768"/>
      <c r="UA1478" s="1768"/>
      <c r="UB1478" s="1768"/>
      <c r="UC1478" s="1768"/>
      <c r="UD1478" s="1768"/>
      <c r="UE1478" s="1768"/>
      <c r="UF1478" s="1768"/>
      <c r="UG1478" s="1768"/>
      <c r="UH1478" s="1768"/>
      <c r="UI1478" s="1768"/>
      <c r="UJ1478" s="1768"/>
      <c r="UK1478" s="1768"/>
      <c r="UL1478" s="1768"/>
      <c r="UM1478" s="1768"/>
      <c r="UN1478" s="1768"/>
      <c r="UO1478" s="1768"/>
      <c r="UP1478" s="1768"/>
      <c r="UQ1478" s="1768"/>
      <c r="UR1478" s="1768"/>
      <c r="US1478" s="1768"/>
      <c r="UT1478" s="1768"/>
      <c r="UU1478" s="1768"/>
      <c r="UV1478" s="1768"/>
      <c r="UW1478" s="1768"/>
      <c r="UX1478" s="1768"/>
      <c r="UY1478" s="1768"/>
      <c r="UZ1478" s="1768"/>
      <c r="VA1478" s="1768"/>
      <c r="VB1478" s="1768"/>
      <c r="VC1478" s="1768"/>
      <c r="VD1478" s="1768"/>
      <c r="VE1478" s="1768"/>
      <c r="VF1478" s="1768"/>
      <c r="VG1478" s="1768"/>
      <c r="VH1478" s="1768"/>
      <c r="VI1478" s="1768"/>
      <c r="VJ1478" s="1768"/>
      <c r="VK1478" s="1768"/>
      <c r="VL1478" s="1768"/>
      <c r="VM1478" s="1768"/>
      <c r="VN1478" s="1768"/>
      <c r="VO1478" s="1768"/>
      <c r="VP1478" s="1768"/>
      <c r="VQ1478" s="1768"/>
      <c r="VR1478" s="1768"/>
      <c r="VS1478" s="1768"/>
      <c r="VT1478" s="1768"/>
      <c r="VU1478" s="1768"/>
      <c r="VV1478" s="1768"/>
      <c r="VW1478" s="1768"/>
      <c r="VX1478" s="1768"/>
      <c r="VY1478" s="1768"/>
      <c r="VZ1478" s="1768"/>
      <c r="WA1478" s="1768"/>
      <c r="WB1478" s="1768"/>
      <c r="WC1478" s="1768"/>
      <c r="WD1478" s="1768"/>
      <c r="WE1478" s="1768"/>
      <c r="WF1478" s="1768"/>
      <c r="WG1478" s="1768"/>
      <c r="WH1478" s="1768"/>
      <c r="WI1478" s="1768"/>
      <c r="WJ1478" s="1768"/>
      <c r="WK1478" s="1768"/>
      <c r="WL1478" s="1768"/>
      <c r="WM1478" s="1768"/>
      <c r="WN1478" s="1768"/>
      <c r="WO1478" s="1768"/>
      <c r="WP1478" s="1768"/>
      <c r="WQ1478" s="1768"/>
      <c r="WR1478" s="1768"/>
      <c r="WS1478" s="1768"/>
      <c r="WT1478" s="1768"/>
      <c r="WU1478" s="1768"/>
      <c r="WV1478" s="1768"/>
      <c r="WW1478" s="1768"/>
      <c r="WX1478" s="1768"/>
      <c r="WY1478" s="1768"/>
      <c r="WZ1478" s="1768"/>
      <c r="XA1478" s="1768"/>
      <c r="XB1478" s="1768"/>
      <c r="XC1478" s="1768"/>
      <c r="XD1478" s="1768"/>
      <c r="XE1478" s="1768"/>
      <c r="XF1478" s="1768"/>
      <c r="XG1478" s="1768"/>
      <c r="XH1478" s="1768"/>
      <c r="XI1478" s="1768"/>
      <c r="XJ1478" s="1768"/>
      <c r="XK1478" s="1768"/>
      <c r="XL1478" s="1768"/>
      <c r="XM1478" s="1768"/>
      <c r="XN1478" s="1768"/>
      <c r="XO1478" s="1768"/>
      <c r="XP1478" s="1768"/>
      <c r="XQ1478" s="1768"/>
      <c r="XR1478" s="1768"/>
      <c r="XS1478" s="1768"/>
      <c r="XT1478" s="1768"/>
      <c r="XU1478" s="1768"/>
      <c r="XV1478" s="1768"/>
      <c r="XW1478" s="1768"/>
      <c r="XX1478" s="1768"/>
      <c r="XY1478" s="1768"/>
      <c r="XZ1478" s="1768"/>
      <c r="YA1478" s="1768"/>
      <c r="YB1478" s="1768"/>
      <c r="YC1478" s="1768"/>
      <c r="YD1478" s="1768"/>
      <c r="YE1478" s="1768"/>
      <c r="YF1478" s="1768"/>
      <c r="YG1478" s="1768"/>
      <c r="YH1478" s="1768"/>
      <c r="YI1478" s="1768"/>
      <c r="YJ1478" s="1768"/>
      <c r="YK1478" s="1768"/>
      <c r="YL1478" s="1768"/>
      <c r="YM1478" s="1768"/>
      <c r="YN1478" s="1768"/>
      <c r="YO1478" s="1768"/>
      <c r="YP1478" s="1768"/>
      <c r="YQ1478" s="1768"/>
      <c r="YR1478" s="1768"/>
      <c r="YS1478" s="1768"/>
      <c r="YT1478" s="1768"/>
      <c r="YU1478" s="1768"/>
      <c r="YV1478" s="1768"/>
      <c r="YW1478" s="1768"/>
      <c r="YX1478" s="1768"/>
      <c r="YY1478" s="1768"/>
      <c r="YZ1478" s="1768"/>
      <c r="ZA1478" s="1768"/>
      <c r="ZB1478" s="1768"/>
      <c r="ZC1478" s="1768"/>
      <c r="ZD1478" s="1768"/>
      <c r="ZE1478" s="1768"/>
      <c r="ZF1478" s="1768"/>
      <c r="ZG1478" s="1768"/>
      <c r="ZH1478" s="1768"/>
      <c r="ZI1478" s="1768"/>
      <c r="ZJ1478" s="1768"/>
      <c r="ZK1478" s="1768"/>
      <c r="ZL1478" s="1768"/>
      <c r="ZM1478" s="1768"/>
      <c r="ZN1478" s="1768"/>
      <c r="ZO1478" s="1768"/>
      <c r="ZP1478" s="1768"/>
      <c r="ZQ1478" s="1768"/>
      <c r="ZR1478" s="1768"/>
      <c r="ZS1478" s="1768"/>
      <c r="ZT1478" s="1768"/>
      <c r="ZU1478" s="1768"/>
      <c r="ZV1478" s="1768"/>
      <c r="ZW1478" s="1768"/>
      <c r="ZX1478" s="1768"/>
      <c r="ZY1478" s="1768"/>
      <c r="ZZ1478" s="1768"/>
      <c r="AAA1478" s="1768"/>
      <c r="AAB1478" s="1768"/>
      <c r="AAC1478" s="1768"/>
      <c r="AAD1478" s="1768"/>
      <c r="AAE1478" s="1768"/>
      <c r="AAF1478" s="1768"/>
      <c r="AAG1478" s="1768"/>
      <c r="AAH1478" s="1768"/>
      <c r="AAI1478" s="1768"/>
      <c r="AAJ1478" s="1768"/>
      <c r="AAK1478" s="1768"/>
      <c r="AAL1478" s="1768"/>
      <c r="AAM1478" s="1768"/>
      <c r="AAN1478" s="1768"/>
      <c r="AAO1478" s="1768"/>
      <c r="AAP1478" s="1768"/>
      <c r="AAQ1478" s="1768"/>
      <c r="AAR1478" s="1768"/>
      <c r="AAS1478" s="1768"/>
      <c r="AAT1478" s="1768"/>
      <c r="AAU1478" s="1768"/>
      <c r="AAV1478" s="1768"/>
      <c r="AAW1478" s="1768"/>
      <c r="AAX1478" s="1768"/>
      <c r="AAY1478" s="1768"/>
      <c r="AAZ1478" s="1768"/>
      <c r="ABA1478" s="1768"/>
      <c r="ABB1478" s="1768"/>
      <c r="ABC1478" s="1768"/>
      <c r="ABD1478" s="1768"/>
      <c r="ABE1478" s="1768"/>
      <c r="ABF1478" s="1768"/>
      <c r="ABG1478" s="1768"/>
      <c r="ABH1478" s="1768"/>
      <c r="ABI1478" s="1768"/>
      <c r="ABJ1478" s="1768"/>
      <c r="ABK1478" s="1768"/>
      <c r="ABL1478" s="1768"/>
      <c r="ABM1478" s="1768"/>
      <c r="ABN1478" s="1768"/>
      <c r="ABO1478" s="1768"/>
      <c r="ABP1478" s="1768"/>
      <c r="ABQ1478" s="1768"/>
      <c r="ABR1478" s="1768"/>
      <c r="ABS1478" s="1768"/>
      <c r="ABT1478" s="1768"/>
      <c r="ABU1478" s="1768"/>
      <c r="ABV1478" s="1768"/>
      <c r="ABW1478" s="1768"/>
      <c r="ABX1478" s="1768"/>
      <c r="ABY1478" s="1768"/>
      <c r="ABZ1478" s="1768"/>
      <c r="ACA1478" s="1768"/>
      <c r="ACB1478" s="1768"/>
      <c r="ACC1478" s="1768"/>
      <c r="ACD1478" s="1768"/>
      <c r="ACE1478" s="1768"/>
      <c r="ACF1478" s="1768"/>
      <c r="ACG1478" s="1768"/>
      <c r="ACH1478" s="1768"/>
      <c r="ACI1478" s="1768"/>
      <c r="ACJ1478" s="1768"/>
      <c r="ACK1478" s="1768"/>
      <c r="ACL1478" s="1768"/>
      <c r="ACM1478" s="1768"/>
      <c r="ACN1478" s="1768"/>
      <c r="ACO1478" s="1768"/>
      <c r="ACP1478" s="1768"/>
      <c r="ACQ1478" s="1768"/>
      <c r="ACR1478" s="1768"/>
      <c r="ACS1478" s="1768"/>
      <c r="ACT1478" s="1768"/>
      <c r="ACU1478" s="1768"/>
      <c r="ACV1478" s="1768"/>
      <c r="ACW1478" s="1768"/>
      <c r="ACX1478" s="1768"/>
      <c r="ACY1478" s="1768"/>
      <c r="ACZ1478" s="1768"/>
      <c r="ADA1478" s="1768"/>
      <c r="ADB1478" s="1768"/>
      <c r="ADC1478" s="1768"/>
      <c r="ADD1478" s="1768"/>
      <c r="ADE1478" s="1768"/>
      <c r="ADF1478" s="1768"/>
      <c r="ADG1478" s="1768"/>
      <c r="ADH1478" s="1768"/>
      <c r="ADI1478" s="1768"/>
      <c r="ADJ1478" s="1768"/>
      <c r="ADK1478" s="1768"/>
      <c r="ADL1478" s="1768"/>
      <c r="ADM1478" s="1768"/>
      <c r="ADN1478" s="1768"/>
      <c r="ADO1478" s="1768"/>
      <c r="ADP1478" s="1768"/>
      <c r="ADQ1478" s="1768"/>
      <c r="ADR1478" s="1768"/>
      <c r="ADS1478" s="1768"/>
      <c r="ADT1478" s="1768"/>
      <c r="ADU1478" s="1768"/>
      <c r="ADV1478" s="1768"/>
      <c r="ADW1478" s="1768"/>
      <c r="ADX1478" s="1768"/>
      <c r="ADY1478" s="1768"/>
      <c r="ADZ1478" s="1768"/>
      <c r="AEA1478" s="1768"/>
      <c r="AEB1478" s="1768"/>
      <c r="AEC1478" s="1768"/>
      <c r="AED1478" s="1768"/>
      <c r="AEE1478" s="1768"/>
      <c r="AEF1478" s="1768"/>
      <c r="AEG1478" s="1768"/>
      <c r="AEH1478" s="1768"/>
      <c r="AEI1478" s="1768"/>
      <c r="AEJ1478" s="1768"/>
      <c r="AEK1478" s="1768"/>
      <c r="AEL1478" s="1768"/>
      <c r="AEM1478" s="1768"/>
      <c r="AEN1478" s="1768"/>
      <c r="AEO1478" s="1768"/>
      <c r="AEP1478" s="1768"/>
      <c r="AEQ1478" s="1768"/>
      <c r="AER1478" s="1768"/>
      <c r="AES1478" s="1768"/>
      <c r="AET1478" s="1768"/>
      <c r="AEU1478" s="1768"/>
      <c r="AEV1478" s="1768"/>
      <c r="AEW1478" s="1768"/>
      <c r="AEX1478" s="1768"/>
      <c r="AEY1478" s="1768"/>
      <c r="AEZ1478" s="1768"/>
      <c r="AFA1478" s="1768"/>
      <c r="AFB1478" s="1768"/>
      <c r="AFC1478" s="1768"/>
      <c r="AFD1478" s="1768"/>
      <c r="AFE1478" s="1768"/>
      <c r="AFF1478" s="1768"/>
      <c r="AFG1478" s="1768"/>
      <c r="AFH1478" s="1768"/>
      <c r="AFI1478" s="1768"/>
      <c r="AFJ1478" s="1768"/>
      <c r="AFK1478" s="1768"/>
      <c r="AFL1478" s="1768"/>
      <c r="AFM1478" s="1768"/>
      <c r="AFN1478" s="1768"/>
      <c r="AFO1478" s="1768"/>
      <c r="AFP1478" s="1768"/>
      <c r="AFQ1478" s="1768"/>
      <c r="AFR1478" s="1768"/>
      <c r="AFS1478" s="1768"/>
      <c r="AFT1478" s="1768"/>
      <c r="AFU1478" s="1768"/>
      <c r="AFV1478" s="1768"/>
      <c r="AFW1478" s="1768"/>
      <c r="AFX1478" s="1768"/>
      <c r="AFY1478" s="1768"/>
      <c r="AFZ1478" s="1768"/>
      <c r="AGA1478" s="1768"/>
      <c r="AGB1478" s="1768"/>
      <c r="AGC1478" s="1768"/>
      <c r="AGD1478" s="1768"/>
      <c r="AGE1478" s="1768"/>
      <c r="AGF1478" s="1768"/>
      <c r="AGG1478" s="1768"/>
      <c r="AGH1478" s="1768"/>
      <c r="AGI1478" s="1768"/>
      <c r="AGJ1478" s="1768"/>
      <c r="AGK1478" s="1768"/>
      <c r="AGL1478" s="1768"/>
      <c r="AGM1478" s="1768"/>
      <c r="AGN1478" s="1768"/>
      <c r="AGO1478" s="1768"/>
      <c r="AGP1478" s="1768"/>
      <c r="AGQ1478" s="1768"/>
      <c r="AGR1478" s="1768"/>
      <c r="AGS1478" s="1768"/>
      <c r="AGT1478" s="1768"/>
      <c r="AGU1478" s="1768"/>
      <c r="AGV1478" s="1768"/>
      <c r="AGW1478" s="1768"/>
      <c r="AGX1478" s="1768"/>
      <c r="AGY1478" s="1768"/>
      <c r="AGZ1478" s="1768"/>
      <c r="AHA1478" s="1768"/>
      <c r="AHB1478" s="1768"/>
      <c r="AHC1478" s="1768"/>
      <c r="AHD1478" s="1768"/>
      <c r="AHE1478" s="1768"/>
      <c r="AHF1478" s="1768"/>
      <c r="AHG1478" s="1768"/>
      <c r="AHH1478" s="1768"/>
      <c r="AHI1478" s="1768"/>
      <c r="AHJ1478" s="1768"/>
      <c r="AHK1478" s="1768"/>
      <c r="AHL1478" s="1768"/>
      <c r="AHM1478" s="1768"/>
      <c r="AHN1478" s="1768"/>
      <c r="AHO1478" s="1768"/>
      <c r="AHP1478" s="1768"/>
      <c r="AHQ1478" s="1768"/>
      <c r="AHR1478" s="1768"/>
      <c r="AHS1478" s="1768"/>
      <c r="AHT1478" s="1768"/>
      <c r="AHU1478" s="1768"/>
      <c r="AHV1478" s="1768"/>
      <c r="AHW1478" s="1768"/>
      <c r="AHX1478" s="1768"/>
      <c r="AHY1478" s="1768"/>
      <c r="AHZ1478" s="1768"/>
      <c r="AIA1478" s="1768"/>
      <c r="AIB1478" s="1768"/>
      <c r="AIC1478" s="1768"/>
      <c r="AID1478" s="1768"/>
      <c r="AIE1478" s="1768"/>
      <c r="AIF1478" s="1768"/>
      <c r="AIG1478" s="1768"/>
      <c r="AIH1478" s="1768"/>
      <c r="AII1478" s="1768"/>
      <c r="AIJ1478" s="1768"/>
      <c r="AIK1478" s="1768"/>
      <c r="AIL1478" s="1768"/>
      <c r="AIM1478" s="1768"/>
      <c r="AIN1478" s="1768"/>
      <c r="AIO1478" s="1768"/>
      <c r="AIP1478" s="1768"/>
      <c r="AIQ1478" s="1768"/>
      <c r="AIR1478" s="1768"/>
      <c r="AIS1478" s="1768"/>
      <c r="AIT1478" s="1768"/>
      <c r="AIU1478" s="1768"/>
      <c r="AIV1478" s="1768"/>
      <c r="AIW1478" s="1768"/>
      <c r="AIX1478" s="1768"/>
      <c r="AIY1478" s="1768"/>
      <c r="AIZ1478" s="1768"/>
      <c r="AJA1478" s="1768"/>
      <c r="AJB1478" s="1768"/>
      <c r="AJC1478" s="1768"/>
      <c r="AJD1478" s="1768"/>
      <c r="AJE1478" s="1768"/>
      <c r="AJF1478" s="1768"/>
      <c r="AJG1478" s="1768"/>
      <c r="AJH1478" s="1768"/>
      <c r="AJI1478" s="1768"/>
      <c r="AJJ1478" s="1768"/>
      <c r="AJK1478" s="1768"/>
      <c r="AJL1478" s="1768"/>
      <c r="AJM1478" s="1768"/>
      <c r="AJN1478" s="1768"/>
      <c r="AJO1478" s="1768"/>
      <c r="AJP1478" s="1768"/>
      <c r="AJQ1478" s="1768"/>
      <c r="AJR1478" s="1768"/>
      <c r="AJS1478" s="1768"/>
      <c r="AJT1478" s="1768"/>
      <c r="AJU1478" s="1768"/>
      <c r="AJV1478" s="1768"/>
      <c r="AJW1478" s="1768"/>
      <c r="AJX1478" s="1768"/>
      <c r="AJY1478" s="1768"/>
      <c r="AJZ1478" s="1768"/>
      <c r="AKA1478" s="1768"/>
      <c r="AKB1478" s="1768"/>
      <c r="AKC1478" s="1768"/>
      <c r="AKD1478" s="1768"/>
      <c r="AKE1478" s="1768"/>
      <c r="AKF1478" s="1768"/>
      <c r="AKG1478" s="1768"/>
      <c r="AKH1478" s="1768"/>
      <c r="AKI1478" s="1768"/>
      <c r="AKJ1478" s="1768"/>
      <c r="AKK1478" s="1768"/>
      <c r="AKL1478" s="1768"/>
      <c r="AKM1478" s="1768"/>
      <c r="AKN1478" s="1768"/>
      <c r="AKO1478" s="1768"/>
      <c r="AKP1478" s="1768"/>
      <c r="AKQ1478" s="1768"/>
      <c r="AKR1478" s="1768"/>
      <c r="AKS1478" s="1768"/>
      <c r="AKT1478" s="1768"/>
      <c r="AKU1478" s="1768"/>
      <c r="AKV1478" s="1768"/>
      <c r="AKW1478" s="1768"/>
      <c r="AKX1478" s="1768"/>
      <c r="AKY1478" s="1768"/>
      <c r="AKZ1478" s="1768"/>
      <c r="ALA1478" s="1768"/>
      <c r="ALB1478" s="1768"/>
      <c r="ALC1478" s="1768"/>
      <c r="ALD1478" s="1768"/>
      <c r="ALE1478" s="1768"/>
      <c r="ALF1478" s="1768"/>
      <c r="ALG1478" s="1768"/>
      <c r="ALH1478" s="1768"/>
      <c r="ALI1478" s="1768"/>
      <c r="ALJ1478" s="1768"/>
      <c r="ALK1478" s="1768"/>
      <c r="ALL1478" s="1768"/>
      <c r="ALM1478" s="1768"/>
      <c r="ALN1478" s="1768"/>
      <c r="ALO1478" s="1768"/>
      <c r="ALP1478" s="1768"/>
      <c r="ALQ1478" s="1768"/>
      <c r="ALR1478" s="1768"/>
      <c r="ALS1478" s="1768"/>
      <c r="ALT1478" s="1768"/>
      <c r="ALU1478" s="1768"/>
      <c r="ALV1478" s="1768"/>
      <c r="ALW1478" s="1768"/>
      <c r="ALX1478" s="1768"/>
      <c r="ALY1478" s="1768"/>
      <c r="ALZ1478" s="1768"/>
      <c r="AMA1478" s="1768"/>
      <c r="AMB1478" s="1768"/>
      <c r="AMC1478" s="1768"/>
      <c r="AMD1478" s="1768"/>
      <c r="AME1478" s="1768"/>
      <c r="AMF1478" s="1768"/>
      <c r="AMG1478" s="1768"/>
      <c r="AMH1478" s="1768"/>
      <c r="AMI1478" s="1768"/>
      <c r="AMJ1478" s="1768"/>
      <c r="AMK1478" s="1768"/>
    </row>
    <row r="1479" spans="1:1025" s="1774" customFormat="1" ht="54" customHeight="1" x14ac:dyDescent="0.35">
      <c r="A1479" s="1025" t="s">
        <v>13121</v>
      </c>
      <c r="B1479" s="1765">
        <v>43909</v>
      </c>
      <c r="C1479" s="1025">
        <v>11</v>
      </c>
      <c r="D1479" s="1025" t="s">
        <v>1394</v>
      </c>
      <c r="E1479" s="1025" t="s">
        <v>13243</v>
      </c>
      <c r="F1479" s="1025" t="s">
        <v>3411</v>
      </c>
      <c r="G1479" s="1025" t="s">
        <v>13122</v>
      </c>
      <c r="H1479" s="1025" t="s">
        <v>2301</v>
      </c>
      <c r="I1479" s="1025" t="s">
        <v>1124</v>
      </c>
      <c r="J1479" s="1025" t="s">
        <v>2302</v>
      </c>
      <c r="K1479" s="1766">
        <v>65752.67</v>
      </c>
      <c r="L1479" s="1767" t="s">
        <v>9732</v>
      </c>
      <c r="M1479" s="1025" t="s">
        <v>13123</v>
      </c>
      <c r="N1479" s="1768"/>
      <c r="O1479" s="1769" t="s">
        <v>4665</v>
      </c>
      <c r="P1479" s="1770">
        <f t="shared" si="275"/>
        <v>65752.67</v>
      </c>
      <c r="Q1479" s="1771">
        <f t="shared" si="276"/>
        <v>43909</v>
      </c>
      <c r="R1479" s="1772" t="str">
        <f t="shared" si="277"/>
        <v>2020OB000021</v>
      </c>
      <c r="S1479" s="1772" t="str">
        <f t="shared" si="278"/>
        <v>2020NE000013</v>
      </c>
      <c r="T1479" s="1773" t="str">
        <f t="shared" si="279"/>
        <v>VALOR PAGO AO REPASSE DE RECURSO REFERENTE A 4ª PARCELA FEM II/2014, CUJO OBJETO É A REFORMA E RECUPERAÇÃO DA ESCOLA MUNICIPAL PADRE IBIAPINA NO MUNICIPIO DE JUREMA POA 335/20 AGMJ.</v>
      </c>
      <c r="U1479" s="1768"/>
      <c r="V1479" s="1768"/>
      <c r="W1479" s="1768"/>
      <c r="X1479" s="1768"/>
      <c r="Y1479" s="1768"/>
      <c r="Z1479" s="1768"/>
      <c r="AA1479" s="1768"/>
      <c r="AB1479" s="1768"/>
      <c r="AC1479" s="1768"/>
      <c r="AD1479" s="1768"/>
      <c r="AE1479" s="1768"/>
      <c r="AF1479" s="1768"/>
      <c r="AG1479" s="1768"/>
      <c r="AH1479" s="1768"/>
      <c r="AI1479" s="1768"/>
      <c r="AJ1479" s="1768"/>
      <c r="AK1479" s="1768"/>
      <c r="AL1479" s="1768"/>
      <c r="AM1479" s="1768"/>
      <c r="AN1479" s="1768"/>
      <c r="AO1479" s="1768"/>
      <c r="AP1479" s="1768"/>
      <c r="AQ1479" s="1768"/>
      <c r="AR1479" s="1768"/>
      <c r="AS1479" s="1768"/>
      <c r="AT1479" s="1768"/>
      <c r="AU1479" s="1768"/>
      <c r="AV1479" s="1768"/>
      <c r="AW1479" s="1768"/>
      <c r="AX1479" s="1768"/>
      <c r="AY1479" s="1768"/>
      <c r="AZ1479" s="1768"/>
      <c r="BA1479" s="1768"/>
      <c r="BB1479" s="1768"/>
      <c r="BC1479" s="1768"/>
      <c r="BD1479" s="1768"/>
      <c r="BE1479" s="1768"/>
      <c r="BF1479" s="1768"/>
      <c r="BG1479" s="1768"/>
      <c r="BH1479" s="1768"/>
      <c r="BI1479" s="1768"/>
      <c r="BJ1479" s="1768"/>
      <c r="BK1479" s="1768"/>
      <c r="BL1479" s="1768"/>
      <c r="BM1479" s="1768"/>
      <c r="BN1479" s="1768"/>
      <c r="BO1479" s="1768"/>
      <c r="BP1479" s="1768"/>
      <c r="BQ1479" s="1768"/>
      <c r="BR1479" s="1768"/>
      <c r="BS1479" s="1768"/>
      <c r="BT1479" s="1768"/>
      <c r="BU1479" s="1768"/>
      <c r="BV1479" s="1768"/>
      <c r="BW1479" s="1768"/>
      <c r="BX1479" s="1768"/>
      <c r="BY1479" s="1768"/>
      <c r="BZ1479" s="1768"/>
      <c r="CA1479" s="1768"/>
      <c r="CB1479" s="1768"/>
      <c r="CC1479" s="1768"/>
      <c r="CD1479" s="1768"/>
      <c r="CE1479" s="1768"/>
      <c r="CF1479" s="1768"/>
      <c r="CG1479" s="1768"/>
      <c r="CH1479" s="1768"/>
      <c r="CI1479" s="1768"/>
      <c r="CJ1479" s="1768"/>
      <c r="CK1479" s="1768"/>
      <c r="CL1479" s="1768"/>
      <c r="CM1479" s="1768"/>
      <c r="CN1479" s="1768"/>
      <c r="CO1479" s="1768"/>
      <c r="CP1479" s="1768"/>
      <c r="CQ1479" s="1768"/>
      <c r="CR1479" s="1768"/>
      <c r="CS1479" s="1768"/>
      <c r="CT1479" s="1768"/>
      <c r="CU1479" s="1768"/>
      <c r="CV1479" s="1768"/>
      <c r="CW1479" s="1768"/>
      <c r="CX1479" s="1768"/>
      <c r="CY1479" s="1768"/>
      <c r="CZ1479" s="1768"/>
      <c r="DA1479" s="1768"/>
      <c r="DB1479" s="1768"/>
      <c r="DC1479" s="1768"/>
      <c r="DD1479" s="1768"/>
      <c r="DE1479" s="1768"/>
      <c r="DF1479" s="1768"/>
      <c r="DG1479" s="1768"/>
      <c r="DH1479" s="1768"/>
      <c r="DI1479" s="1768"/>
      <c r="DJ1479" s="1768"/>
      <c r="DK1479" s="1768"/>
      <c r="DL1479" s="1768"/>
      <c r="DM1479" s="1768"/>
      <c r="DN1479" s="1768"/>
      <c r="DO1479" s="1768"/>
      <c r="DP1479" s="1768"/>
      <c r="DQ1479" s="1768"/>
      <c r="DR1479" s="1768"/>
      <c r="DS1479" s="1768"/>
      <c r="DT1479" s="1768"/>
      <c r="DU1479" s="1768"/>
      <c r="DV1479" s="1768"/>
      <c r="DW1479" s="1768"/>
      <c r="DX1479" s="1768"/>
      <c r="DY1479" s="1768"/>
      <c r="DZ1479" s="1768"/>
      <c r="EA1479" s="1768"/>
      <c r="EB1479" s="1768"/>
      <c r="EC1479" s="1768"/>
      <c r="ED1479" s="1768"/>
      <c r="EE1479" s="1768"/>
      <c r="EF1479" s="1768"/>
      <c r="EG1479" s="1768"/>
      <c r="EH1479" s="1768"/>
      <c r="EI1479" s="1768"/>
      <c r="EJ1479" s="1768"/>
      <c r="EK1479" s="1768"/>
      <c r="EL1479" s="1768"/>
      <c r="EM1479" s="1768"/>
      <c r="EN1479" s="1768"/>
      <c r="EO1479" s="1768"/>
      <c r="EP1479" s="1768"/>
      <c r="EQ1479" s="1768"/>
      <c r="ER1479" s="1768"/>
      <c r="ES1479" s="1768"/>
      <c r="ET1479" s="1768"/>
      <c r="EU1479" s="1768"/>
      <c r="EV1479" s="1768"/>
      <c r="EW1479" s="1768"/>
      <c r="EX1479" s="1768"/>
      <c r="EY1479" s="1768"/>
      <c r="EZ1479" s="1768"/>
      <c r="FA1479" s="1768"/>
      <c r="FB1479" s="1768"/>
      <c r="FC1479" s="1768"/>
      <c r="FD1479" s="1768"/>
      <c r="FE1479" s="1768"/>
      <c r="FF1479" s="1768"/>
      <c r="FG1479" s="1768"/>
      <c r="FH1479" s="1768"/>
      <c r="FI1479" s="1768"/>
      <c r="FJ1479" s="1768"/>
      <c r="FK1479" s="1768"/>
      <c r="FL1479" s="1768"/>
      <c r="FM1479" s="1768"/>
      <c r="FN1479" s="1768"/>
      <c r="FO1479" s="1768"/>
      <c r="FP1479" s="1768"/>
      <c r="FQ1479" s="1768"/>
      <c r="FR1479" s="1768"/>
      <c r="FS1479" s="1768"/>
      <c r="FT1479" s="1768"/>
      <c r="FU1479" s="1768"/>
      <c r="FV1479" s="1768"/>
      <c r="FW1479" s="1768"/>
      <c r="FX1479" s="1768"/>
      <c r="FY1479" s="1768"/>
      <c r="FZ1479" s="1768"/>
      <c r="GA1479" s="1768"/>
      <c r="GB1479" s="1768"/>
      <c r="GC1479" s="1768"/>
      <c r="GD1479" s="1768"/>
      <c r="GE1479" s="1768"/>
      <c r="GF1479" s="1768"/>
      <c r="GG1479" s="1768"/>
      <c r="GH1479" s="1768"/>
      <c r="GI1479" s="1768"/>
      <c r="GJ1479" s="1768"/>
      <c r="GK1479" s="1768"/>
      <c r="GL1479" s="1768"/>
      <c r="GM1479" s="1768"/>
      <c r="GN1479" s="1768"/>
      <c r="GO1479" s="1768"/>
      <c r="GP1479" s="1768"/>
      <c r="GQ1479" s="1768"/>
      <c r="GR1479" s="1768"/>
      <c r="GS1479" s="1768"/>
      <c r="GT1479" s="1768"/>
      <c r="GU1479" s="1768"/>
      <c r="GV1479" s="1768"/>
      <c r="GW1479" s="1768"/>
      <c r="GX1479" s="1768"/>
      <c r="GY1479" s="1768"/>
      <c r="GZ1479" s="1768"/>
      <c r="HA1479" s="1768"/>
      <c r="HB1479" s="1768"/>
      <c r="HC1479" s="1768"/>
      <c r="HD1479" s="1768"/>
      <c r="HE1479" s="1768"/>
      <c r="HF1479" s="1768"/>
      <c r="HG1479" s="1768"/>
      <c r="HH1479" s="1768"/>
      <c r="HI1479" s="1768"/>
      <c r="HJ1479" s="1768"/>
      <c r="HK1479" s="1768"/>
      <c r="HL1479" s="1768"/>
      <c r="HM1479" s="1768"/>
      <c r="HN1479" s="1768"/>
      <c r="HO1479" s="1768"/>
      <c r="HP1479" s="1768"/>
      <c r="HQ1479" s="1768"/>
      <c r="HR1479" s="1768"/>
      <c r="HS1479" s="1768"/>
      <c r="HT1479" s="1768"/>
      <c r="HU1479" s="1768"/>
      <c r="HV1479" s="1768"/>
      <c r="HW1479" s="1768"/>
      <c r="HX1479" s="1768"/>
      <c r="HY1479" s="1768"/>
      <c r="HZ1479" s="1768"/>
      <c r="IA1479" s="1768"/>
      <c r="IB1479" s="1768"/>
      <c r="IC1479" s="1768"/>
      <c r="ID1479" s="1768"/>
      <c r="IE1479" s="1768"/>
      <c r="IF1479" s="1768"/>
      <c r="IG1479" s="1768"/>
      <c r="IH1479" s="1768"/>
      <c r="II1479" s="1768"/>
      <c r="IJ1479" s="1768"/>
      <c r="IK1479" s="1768"/>
      <c r="IL1479" s="1768"/>
      <c r="IM1479" s="1768"/>
      <c r="IN1479" s="1768"/>
      <c r="IO1479" s="1768"/>
      <c r="IP1479" s="1768"/>
      <c r="IQ1479" s="1768"/>
      <c r="IR1479" s="1768"/>
      <c r="IS1479" s="1768"/>
      <c r="IT1479" s="1768"/>
      <c r="IU1479" s="1768"/>
      <c r="IV1479" s="1768"/>
      <c r="IW1479" s="1768"/>
      <c r="IX1479" s="1768"/>
      <c r="IY1479" s="1768"/>
      <c r="IZ1479" s="1768"/>
      <c r="JA1479" s="1768"/>
      <c r="JB1479" s="1768"/>
      <c r="JC1479" s="1768"/>
      <c r="JD1479" s="1768"/>
      <c r="JE1479" s="1768"/>
      <c r="JF1479" s="1768"/>
      <c r="JG1479" s="1768"/>
      <c r="JH1479" s="1768"/>
      <c r="JI1479" s="1768"/>
      <c r="JJ1479" s="1768"/>
      <c r="JK1479" s="1768"/>
      <c r="JL1479" s="1768"/>
      <c r="JM1479" s="1768"/>
      <c r="JN1479" s="1768"/>
      <c r="JO1479" s="1768"/>
      <c r="JP1479" s="1768"/>
      <c r="JQ1479" s="1768"/>
      <c r="JR1479" s="1768"/>
      <c r="JS1479" s="1768"/>
      <c r="JT1479" s="1768"/>
      <c r="JU1479" s="1768"/>
      <c r="JV1479" s="1768"/>
      <c r="JW1479" s="1768"/>
      <c r="JX1479" s="1768"/>
      <c r="JY1479" s="1768"/>
      <c r="JZ1479" s="1768"/>
      <c r="KA1479" s="1768"/>
      <c r="KB1479" s="1768"/>
      <c r="KC1479" s="1768"/>
      <c r="KD1479" s="1768"/>
      <c r="KE1479" s="1768"/>
      <c r="KF1479" s="1768"/>
      <c r="KG1479" s="1768"/>
      <c r="KH1479" s="1768"/>
      <c r="KI1479" s="1768"/>
      <c r="KJ1479" s="1768"/>
      <c r="KK1479" s="1768"/>
      <c r="KL1479" s="1768"/>
      <c r="KM1479" s="1768"/>
      <c r="KN1479" s="1768"/>
      <c r="KO1479" s="1768"/>
      <c r="KP1479" s="1768"/>
      <c r="KQ1479" s="1768"/>
      <c r="KR1479" s="1768"/>
      <c r="KS1479" s="1768"/>
      <c r="KT1479" s="1768"/>
      <c r="KU1479" s="1768"/>
      <c r="KV1479" s="1768"/>
      <c r="KW1479" s="1768"/>
      <c r="KX1479" s="1768"/>
      <c r="KY1479" s="1768"/>
      <c r="KZ1479" s="1768"/>
      <c r="LA1479" s="1768"/>
      <c r="LB1479" s="1768"/>
      <c r="LC1479" s="1768"/>
      <c r="LD1479" s="1768"/>
      <c r="LE1479" s="1768"/>
      <c r="LF1479" s="1768"/>
      <c r="LG1479" s="1768"/>
      <c r="LH1479" s="1768"/>
      <c r="LI1479" s="1768"/>
      <c r="LJ1479" s="1768"/>
      <c r="LK1479" s="1768"/>
      <c r="LL1479" s="1768"/>
      <c r="LM1479" s="1768"/>
      <c r="LN1479" s="1768"/>
      <c r="LO1479" s="1768"/>
      <c r="LP1479" s="1768"/>
      <c r="LQ1479" s="1768"/>
      <c r="LR1479" s="1768"/>
      <c r="LS1479" s="1768"/>
      <c r="LT1479" s="1768"/>
      <c r="LU1479" s="1768"/>
      <c r="LV1479" s="1768"/>
      <c r="LW1479" s="1768"/>
      <c r="LX1479" s="1768"/>
      <c r="LY1479" s="1768"/>
      <c r="LZ1479" s="1768"/>
      <c r="MA1479" s="1768"/>
      <c r="MB1479" s="1768"/>
      <c r="MC1479" s="1768"/>
      <c r="MD1479" s="1768"/>
      <c r="ME1479" s="1768"/>
      <c r="MF1479" s="1768"/>
      <c r="MG1479" s="1768"/>
      <c r="MH1479" s="1768"/>
      <c r="MI1479" s="1768"/>
      <c r="MJ1479" s="1768"/>
      <c r="MK1479" s="1768"/>
      <c r="ML1479" s="1768"/>
      <c r="MM1479" s="1768"/>
      <c r="MN1479" s="1768"/>
      <c r="MO1479" s="1768"/>
      <c r="MP1479" s="1768"/>
      <c r="MQ1479" s="1768"/>
      <c r="MR1479" s="1768"/>
      <c r="MS1479" s="1768"/>
      <c r="MT1479" s="1768"/>
      <c r="MU1479" s="1768"/>
      <c r="MV1479" s="1768"/>
      <c r="MW1479" s="1768"/>
      <c r="MX1479" s="1768"/>
      <c r="MY1479" s="1768"/>
      <c r="MZ1479" s="1768"/>
      <c r="NA1479" s="1768"/>
      <c r="NB1479" s="1768"/>
      <c r="NC1479" s="1768"/>
      <c r="ND1479" s="1768"/>
      <c r="NE1479" s="1768"/>
      <c r="NF1479" s="1768"/>
      <c r="NG1479" s="1768"/>
      <c r="NH1479" s="1768"/>
      <c r="NI1479" s="1768"/>
      <c r="NJ1479" s="1768"/>
      <c r="NK1479" s="1768"/>
      <c r="NL1479" s="1768"/>
      <c r="NM1479" s="1768"/>
      <c r="NN1479" s="1768"/>
      <c r="NO1479" s="1768"/>
      <c r="NP1479" s="1768"/>
      <c r="NQ1479" s="1768"/>
      <c r="NR1479" s="1768"/>
      <c r="NS1479" s="1768"/>
      <c r="NT1479" s="1768"/>
      <c r="NU1479" s="1768"/>
      <c r="NV1479" s="1768"/>
      <c r="NW1479" s="1768"/>
      <c r="NX1479" s="1768"/>
      <c r="NY1479" s="1768"/>
      <c r="NZ1479" s="1768"/>
      <c r="OA1479" s="1768"/>
      <c r="OB1479" s="1768"/>
      <c r="OC1479" s="1768"/>
      <c r="OD1479" s="1768"/>
      <c r="OE1479" s="1768"/>
      <c r="OF1479" s="1768"/>
      <c r="OG1479" s="1768"/>
      <c r="OH1479" s="1768"/>
      <c r="OI1479" s="1768"/>
      <c r="OJ1479" s="1768"/>
      <c r="OK1479" s="1768"/>
      <c r="OL1479" s="1768"/>
      <c r="OM1479" s="1768"/>
      <c r="ON1479" s="1768"/>
      <c r="OO1479" s="1768"/>
      <c r="OP1479" s="1768"/>
      <c r="OQ1479" s="1768"/>
      <c r="OR1479" s="1768"/>
      <c r="OS1479" s="1768"/>
      <c r="OT1479" s="1768"/>
      <c r="OU1479" s="1768"/>
      <c r="OV1479" s="1768"/>
      <c r="OW1479" s="1768"/>
      <c r="OX1479" s="1768"/>
      <c r="OY1479" s="1768"/>
      <c r="OZ1479" s="1768"/>
      <c r="PA1479" s="1768"/>
      <c r="PB1479" s="1768"/>
      <c r="PC1479" s="1768"/>
      <c r="PD1479" s="1768"/>
      <c r="PE1479" s="1768"/>
      <c r="PF1479" s="1768"/>
      <c r="PG1479" s="1768"/>
      <c r="PH1479" s="1768"/>
      <c r="PI1479" s="1768"/>
      <c r="PJ1479" s="1768"/>
      <c r="PK1479" s="1768"/>
      <c r="PL1479" s="1768"/>
      <c r="PM1479" s="1768"/>
      <c r="PN1479" s="1768"/>
      <c r="PO1479" s="1768"/>
      <c r="PP1479" s="1768"/>
      <c r="PQ1479" s="1768"/>
      <c r="PR1479" s="1768"/>
      <c r="PS1479" s="1768"/>
      <c r="PT1479" s="1768"/>
      <c r="PU1479" s="1768"/>
      <c r="PV1479" s="1768"/>
      <c r="PW1479" s="1768"/>
      <c r="PX1479" s="1768"/>
      <c r="PY1479" s="1768"/>
      <c r="PZ1479" s="1768"/>
      <c r="QA1479" s="1768"/>
      <c r="QB1479" s="1768"/>
      <c r="QC1479" s="1768"/>
      <c r="QD1479" s="1768"/>
      <c r="QE1479" s="1768"/>
      <c r="QF1479" s="1768"/>
      <c r="QG1479" s="1768"/>
      <c r="QH1479" s="1768"/>
      <c r="QI1479" s="1768"/>
      <c r="QJ1479" s="1768"/>
      <c r="QK1479" s="1768"/>
      <c r="QL1479" s="1768"/>
      <c r="QM1479" s="1768"/>
      <c r="QN1479" s="1768"/>
      <c r="QO1479" s="1768"/>
      <c r="QP1479" s="1768"/>
      <c r="QQ1479" s="1768"/>
      <c r="QR1479" s="1768"/>
      <c r="QS1479" s="1768"/>
      <c r="QT1479" s="1768"/>
      <c r="QU1479" s="1768"/>
      <c r="QV1479" s="1768"/>
      <c r="QW1479" s="1768"/>
      <c r="QX1479" s="1768"/>
      <c r="QY1479" s="1768"/>
      <c r="QZ1479" s="1768"/>
      <c r="RA1479" s="1768"/>
      <c r="RB1479" s="1768"/>
      <c r="RC1479" s="1768"/>
      <c r="RD1479" s="1768"/>
      <c r="RE1479" s="1768"/>
      <c r="RF1479" s="1768"/>
      <c r="RG1479" s="1768"/>
      <c r="RH1479" s="1768"/>
      <c r="RI1479" s="1768"/>
      <c r="RJ1479" s="1768"/>
      <c r="RK1479" s="1768"/>
      <c r="RL1479" s="1768"/>
      <c r="RM1479" s="1768"/>
      <c r="RN1479" s="1768"/>
      <c r="RO1479" s="1768"/>
      <c r="RP1479" s="1768"/>
      <c r="RQ1479" s="1768"/>
      <c r="RR1479" s="1768"/>
      <c r="RS1479" s="1768"/>
      <c r="RT1479" s="1768"/>
      <c r="RU1479" s="1768"/>
      <c r="RV1479" s="1768"/>
      <c r="RW1479" s="1768"/>
      <c r="RX1479" s="1768"/>
      <c r="RY1479" s="1768"/>
      <c r="RZ1479" s="1768"/>
      <c r="SA1479" s="1768"/>
      <c r="SB1479" s="1768"/>
      <c r="SC1479" s="1768"/>
      <c r="SD1479" s="1768"/>
      <c r="SE1479" s="1768"/>
      <c r="SF1479" s="1768"/>
      <c r="SG1479" s="1768"/>
      <c r="SH1479" s="1768"/>
      <c r="SI1479" s="1768"/>
      <c r="SJ1479" s="1768"/>
      <c r="SK1479" s="1768"/>
      <c r="SL1479" s="1768"/>
      <c r="SM1479" s="1768"/>
      <c r="SN1479" s="1768"/>
      <c r="SO1479" s="1768"/>
      <c r="SP1479" s="1768"/>
      <c r="SQ1479" s="1768"/>
      <c r="SR1479" s="1768"/>
      <c r="SS1479" s="1768"/>
      <c r="ST1479" s="1768"/>
      <c r="SU1479" s="1768"/>
      <c r="SV1479" s="1768"/>
      <c r="SW1479" s="1768"/>
      <c r="SX1479" s="1768"/>
      <c r="SY1479" s="1768"/>
      <c r="SZ1479" s="1768"/>
      <c r="TA1479" s="1768"/>
      <c r="TB1479" s="1768"/>
      <c r="TC1479" s="1768"/>
      <c r="TD1479" s="1768"/>
      <c r="TE1479" s="1768"/>
      <c r="TF1479" s="1768"/>
      <c r="TG1479" s="1768"/>
      <c r="TH1479" s="1768"/>
      <c r="TI1479" s="1768"/>
      <c r="TJ1479" s="1768"/>
      <c r="TK1479" s="1768"/>
      <c r="TL1479" s="1768"/>
      <c r="TM1479" s="1768"/>
      <c r="TN1479" s="1768"/>
      <c r="TO1479" s="1768"/>
      <c r="TP1479" s="1768"/>
      <c r="TQ1479" s="1768"/>
      <c r="TR1479" s="1768"/>
      <c r="TS1479" s="1768"/>
      <c r="TT1479" s="1768"/>
      <c r="TU1479" s="1768"/>
      <c r="TV1479" s="1768"/>
      <c r="TW1479" s="1768"/>
      <c r="TX1479" s="1768"/>
      <c r="TY1479" s="1768"/>
      <c r="TZ1479" s="1768"/>
      <c r="UA1479" s="1768"/>
      <c r="UB1479" s="1768"/>
      <c r="UC1479" s="1768"/>
      <c r="UD1479" s="1768"/>
      <c r="UE1479" s="1768"/>
      <c r="UF1479" s="1768"/>
      <c r="UG1479" s="1768"/>
      <c r="UH1479" s="1768"/>
      <c r="UI1479" s="1768"/>
      <c r="UJ1479" s="1768"/>
      <c r="UK1479" s="1768"/>
      <c r="UL1479" s="1768"/>
      <c r="UM1479" s="1768"/>
      <c r="UN1479" s="1768"/>
      <c r="UO1479" s="1768"/>
      <c r="UP1479" s="1768"/>
      <c r="UQ1479" s="1768"/>
      <c r="UR1479" s="1768"/>
      <c r="US1479" s="1768"/>
      <c r="UT1479" s="1768"/>
      <c r="UU1479" s="1768"/>
      <c r="UV1479" s="1768"/>
      <c r="UW1479" s="1768"/>
      <c r="UX1479" s="1768"/>
      <c r="UY1479" s="1768"/>
      <c r="UZ1479" s="1768"/>
      <c r="VA1479" s="1768"/>
      <c r="VB1479" s="1768"/>
      <c r="VC1479" s="1768"/>
      <c r="VD1479" s="1768"/>
      <c r="VE1479" s="1768"/>
      <c r="VF1479" s="1768"/>
      <c r="VG1479" s="1768"/>
      <c r="VH1479" s="1768"/>
      <c r="VI1479" s="1768"/>
      <c r="VJ1479" s="1768"/>
      <c r="VK1479" s="1768"/>
      <c r="VL1479" s="1768"/>
      <c r="VM1479" s="1768"/>
      <c r="VN1479" s="1768"/>
      <c r="VO1479" s="1768"/>
      <c r="VP1479" s="1768"/>
      <c r="VQ1479" s="1768"/>
      <c r="VR1479" s="1768"/>
      <c r="VS1479" s="1768"/>
      <c r="VT1479" s="1768"/>
      <c r="VU1479" s="1768"/>
      <c r="VV1479" s="1768"/>
      <c r="VW1479" s="1768"/>
      <c r="VX1479" s="1768"/>
      <c r="VY1479" s="1768"/>
      <c r="VZ1479" s="1768"/>
      <c r="WA1479" s="1768"/>
      <c r="WB1479" s="1768"/>
      <c r="WC1479" s="1768"/>
      <c r="WD1479" s="1768"/>
      <c r="WE1479" s="1768"/>
      <c r="WF1479" s="1768"/>
      <c r="WG1479" s="1768"/>
      <c r="WH1479" s="1768"/>
      <c r="WI1479" s="1768"/>
      <c r="WJ1479" s="1768"/>
      <c r="WK1479" s="1768"/>
      <c r="WL1479" s="1768"/>
      <c r="WM1479" s="1768"/>
      <c r="WN1479" s="1768"/>
      <c r="WO1479" s="1768"/>
      <c r="WP1479" s="1768"/>
      <c r="WQ1479" s="1768"/>
      <c r="WR1479" s="1768"/>
      <c r="WS1479" s="1768"/>
      <c r="WT1479" s="1768"/>
      <c r="WU1479" s="1768"/>
      <c r="WV1479" s="1768"/>
      <c r="WW1479" s="1768"/>
      <c r="WX1479" s="1768"/>
      <c r="WY1479" s="1768"/>
      <c r="WZ1479" s="1768"/>
      <c r="XA1479" s="1768"/>
      <c r="XB1479" s="1768"/>
      <c r="XC1479" s="1768"/>
      <c r="XD1479" s="1768"/>
      <c r="XE1479" s="1768"/>
      <c r="XF1479" s="1768"/>
      <c r="XG1479" s="1768"/>
      <c r="XH1479" s="1768"/>
      <c r="XI1479" s="1768"/>
      <c r="XJ1479" s="1768"/>
      <c r="XK1479" s="1768"/>
      <c r="XL1479" s="1768"/>
      <c r="XM1479" s="1768"/>
      <c r="XN1479" s="1768"/>
      <c r="XO1479" s="1768"/>
      <c r="XP1479" s="1768"/>
      <c r="XQ1479" s="1768"/>
      <c r="XR1479" s="1768"/>
      <c r="XS1479" s="1768"/>
      <c r="XT1479" s="1768"/>
      <c r="XU1479" s="1768"/>
      <c r="XV1479" s="1768"/>
      <c r="XW1479" s="1768"/>
      <c r="XX1479" s="1768"/>
      <c r="XY1479" s="1768"/>
      <c r="XZ1479" s="1768"/>
      <c r="YA1479" s="1768"/>
      <c r="YB1479" s="1768"/>
      <c r="YC1479" s="1768"/>
      <c r="YD1479" s="1768"/>
      <c r="YE1479" s="1768"/>
      <c r="YF1479" s="1768"/>
      <c r="YG1479" s="1768"/>
      <c r="YH1479" s="1768"/>
      <c r="YI1479" s="1768"/>
      <c r="YJ1479" s="1768"/>
      <c r="YK1479" s="1768"/>
      <c r="YL1479" s="1768"/>
      <c r="YM1479" s="1768"/>
      <c r="YN1479" s="1768"/>
      <c r="YO1479" s="1768"/>
      <c r="YP1479" s="1768"/>
      <c r="YQ1479" s="1768"/>
      <c r="YR1479" s="1768"/>
      <c r="YS1479" s="1768"/>
      <c r="YT1479" s="1768"/>
      <c r="YU1479" s="1768"/>
      <c r="YV1479" s="1768"/>
      <c r="YW1479" s="1768"/>
      <c r="YX1479" s="1768"/>
      <c r="YY1479" s="1768"/>
      <c r="YZ1479" s="1768"/>
      <c r="ZA1479" s="1768"/>
      <c r="ZB1479" s="1768"/>
      <c r="ZC1479" s="1768"/>
      <c r="ZD1479" s="1768"/>
      <c r="ZE1479" s="1768"/>
      <c r="ZF1479" s="1768"/>
      <c r="ZG1479" s="1768"/>
      <c r="ZH1479" s="1768"/>
      <c r="ZI1479" s="1768"/>
      <c r="ZJ1479" s="1768"/>
      <c r="ZK1479" s="1768"/>
      <c r="ZL1479" s="1768"/>
      <c r="ZM1479" s="1768"/>
      <c r="ZN1479" s="1768"/>
      <c r="ZO1479" s="1768"/>
      <c r="ZP1479" s="1768"/>
      <c r="ZQ1479" s="1768"/>
      <c r="ZR1479" s="1768"/>
      <c r="ZS1479" s="1768"/>
      <c r="ZT1479" s="1768"/>
      <c r="ZU1479" s="1768"/>
      <c r="ZV1479" s="1768"/>
      <c r="ZW1479" s="1768"/>
      <c r="ZX1479" s="1768"/>
      <c r="ZY1479" s="1768"/>
      <c r="ZZ1479" s="1768"/>
      <c r="AAA1479" s="1768"/>
      <c r="AAB1479" s="1768"/>
      <c r="AAC1479" s="1768"/>
      <c r="AAD1479" s="1768"/>
      <c r="AAE1479" s="1768"/>
      <c r="AAF1479" s="1768"/>
      <c r="AAG1479" s="1768"/>
      <c r="AAH1479" s="1768"/>
      <c r="AAI1479" s="1768"/>
      <c r="AAJ1479" s="1768"/>
      <c r="AAK1479" s="1768"/>
      <c r="AAL1479" s="1768"/>
      <c r="AAM1479" s="1768"/>
      <c r="AAN1479" s="1768"/>
      <c r="AAO1479" s="1768"/>
      <c r="AAP1479" s="1768"/>
      <c r="AAQ1479" s="1768"/>
      <c r="AAR1479" s="1768"/>
      <c r="AAS1479" s="1768"/>
      <c r="AAT1479" s="1768"/>
      <c r="AAU1479" s="1768"/>
      <c r="AAV1479" s="1768"/>
      <c r="AAW1479" s="1768"/>
      <c r="AAX1479" s="1768"/>
      <c r="AAY1479" s="1768"/>
      <c r="AAZ1479" s="1768"/>
      <c r="ABA1479" s="1768"/>
      <c r="ABB1479" s="1768"/>
      <c r="ABC1479" s="1768"/>
      <c r="ABD1479" s="1768"/>
      <c r="ABE1479" s="1768"/>
      <c r="ABF1479" s="1768"/>
      <c r="ABG1479" s="1768"/>
      <c r="ABH1479" s="1768"/>
      <c r="ABI1479" s="1768"/>
      <c r="ABJ1479" s="1768"/>
      <c r="ABK1479" s="1768"/>
      <c r="ABL1479" s="1768"/>
      <c r="ABM1479" s="1768"/>
      <c r="ABN1479" s="1768"/>
      <c r="ABO1479" s="1768"/>
      <c r="ABP1479" s="1768"/>
      <c r="ABQ1479" s="1768"/>
      <c r="ABR1479" s="1768"/>
      <c r="ABS1479" s="1768"/>
      <c r="ABT1479" s="1768"/>
      <c r="ABU1479" s="1768"/>
      <c r="ABV1479" s="1768"/>
      <c r="ABW1479" s="1768"/>
      <c r="ABX1479" s="1768"/>
      <c r="ABY1479" s="1768"/>
      <c r="ABZ1479" s="1768"/>
      <c r="ACA1479" s="1768"/>
      <c r="ACB1479" s="1768"/>
      <c r="ACC1479" s="1768"/>
      <c r="ACD1479" s="1768"/>
      <c r="ACE1479" s="1768"/>
      <c r="ACF1479" s="1768"/>
      <c r="ACG1479" s="1768"/>
      <c r="ACH1479" s="1768"/>
      <c r="ACI1479" s="1768"/>
      <c r="ACJ1479" s="1768"/>
      <c r="ACK1479" s="1768"/>
      <c r="ACL1479" s="1768"/>
      <c r="ACM1479" s="1768"/>
      <c r="ACN1479" s="1768"/>
      <c r="ACO1479" s="1768"/>
      <c r="ACP1479" s="1768"/>
      <c r="ACQ1479" s="1768"/>
      <c r="ACR1479" s="1768"/>
      <c r="ACS1479" s="1768"/>
      <c r="ACT1479" s="1768"/>
      <c r="ACU1479" s="1768"/>
      <c r="ACV1479" s="1768"/>
      <c r="ACW1479" s="1768"/>
      <c r="ACX1479" s="1768"/>
      <c r="ACY1479" s="1768"/>
      <c r="ACZ1479" s="1768"/>
      <c r="ADA1479" s="1768"/>
      <c r="ADB1479" s="1768"/>
      <c r="ADC1479" s="1768"/>
      <c r="ADD1479" s="1768"/>
      <c r="ADE1479" s="1768"/>
      <c r="ADF1479" s="1768"/>
      <c r="ADG1479" s="1768"/>
      <c r="ADH1479" s="1768"/>
      <c r="ADI1479" s="1768"/>
      <c r="ADJ1479" s="1768"/>
      <c r="ADK1479" s="1768"/>
      <c r="ADL1479" s="1768"/>
      <c r="ADM1479" s="1768"/>
      <c r="ADN1479" s="1768"/>
      <c r="ADO1479" s="1768"/>
      <c r="ADP1479" s="1768"/>
      <c r="ADQ1479" s="1768"/>
      <c r="ADR1479" s="1768"/>
      <c r="ADS1479" s="1768"/>
      <c r="ADT1479" s="1768"/>
      <c r="ADU1479" s="1768"/>
      <c r="ADV1479" s="1768"/>
      <c r="ADW1479" s="1768"/>
      <c r="ADX1479" s="1768"/>
      <c r="ADY1479" s="1768"/>
      <c r="ADZ1479" s="1768"/>
      <c r="AEA1479" s="1768"/>
      <c r="AEB1479" s="1768"/>
      <c r="AEC1479" s="1768"/>
      <c r="AED1479" s="1768"/>
      <c r="AEE1479" s="1768"/>
      <c r="AEF1479" s="1768"/>
      <c r="AEG1479" s="1768"/>
      <c r="AEH1479" s="1768"/>
      <c r="AEI1479" s="1768"/>
      <c r="AEJ1479" s="1768"/>
      <c r="AEK1479" s="1768"/>
      <c r="AEL1479" s="1768"/>
      <c r="AEM1479" s="1768"/>
      <c r="AEN1479" s="1768"/>
      <c r="AEO1479" s="1768"/>
      <c r="AEP1479" s="1768"/>
      <c r="AEQ1479" s="1768"/>
      <c r="AER1479" s="1768"/>
      <c r="AES1479" s="1768"/>
      <c r="AET1479" s="1768"/>
      <c r="AEU1479" s="1768"/>
      <c r="AEV1479" s="1768"/>
      <c r="AEW1479" s="1768"/>
      <c r="AEX1479" s="1768"/>
      <c r="AEY1479" s="1768"/>
      <c r="AEZ1479" s="1768"/>
      <c r="AFA1479" s="1768"/>
      <c r="AFB1479" s="1768"/>
      <c r="AFC1479" s="1768"/>
      <c r="AFD1479" s="1768"/>
      <c r="AFE1479" s="1768"/>
      <c r="AFF1479" s="1768"/>
      <c r="AFG1479" s="1768"/>
      <c r="AFH1479" s="1768"/>
      <c r="AFI1479" s="1768"/>
      <c r="AFJ1479" s="1768"/>
      <c r="AFK1479" s="1768"/>
      <c r="AFL1479" s="1768"/>
      <c r="AFM1479" s="1768"/>
      <c r="AFN1479" s="1768"/>
      <c r="AFO1479" s="1768"/>
      <c r="AFP1479" s="1768"/>
      <c r="AFQ1479" s="1768"/>
      <c r="AFR1479" s="1768"/>
      <c r="AFS1479" s="1768"/>
      <c r="AFT1479" s="1768"/>
      <c r="AFU1479" s="1768"/>
      <c r="AFV1479" s="1768"/>
      <c r="AFW1479" s="1768"/>
      <c r="AFX1479" s="1768"/>
      <c r="AFY1479" s="1768"/>
      <c r="AFZ1479" s="1768"/>
      <c r="AGA1479" s="1768"/>
      <c r="AGB1479" s="1768"/>
      <c r="AGC1479" s="1768"/>
      <c r="AGD1479" s="1768"/>
      <c r="AGE1479" s="1768"/>
      <c r="AGF1479" s="1768"/>
      <c r="AGG1479" s="1768"/>
      <c r="AGH1479" s="1768"/>
      <c r="AGI1479" s="1768"/>
      <c r="AGJ1479" s="1768"/>
      <c r="AGK1479" s="1768"/>
      <c r="AGL1479" s="1768"/>
      <c r="AGM1479" s="1768"/>
      <c r="AGN1479" s="1768"/>
      <c r="AGO1479" s="1768"/>
      <c r="AGP1479" s="1768"/>
      <c r="AGQ1479" s="1768"/>
      <c r="AGR1479" s="1768"/>
      <c r="AGS1479" s="1768"/>
      <c r="AGT1479" s="1768"/>
      <c r="AGU1479" s="1768"/>
      <c r="AGV1479" s="1768"/>
      <c r="AGW1479" s="1768"/>
      <c r="AGX1479" s="1768"/>
      <c r="AGY1479" s="1768"/>
      <c r="AGZ1479" s="1768"/>
      <c r="AHA1479" s="1768"/>
      <c r="AHB1479" s="1768"/>
      <c r="AHC1479" s="1768"/>
      <c r="AHD1479" s="1768"/>
      <c r="AHE1479" s="1768"/>
      <c r="AHF1479" s="1768"/>
      <c r="AHG1479" s="1768"/>
      <c r="AHH1479" s="1768"/>
      <c r="AHI1479" s="1768"/>
      <c r="AHJ1479" s="1768"/>
      <c r="AHK1479" s="1768"/>
      <c r="AHL1479" s="1768"/>
      <c r="AHM1479" s="1768"/>
      <c r="AHN1479" s="1768"/>
      <c r="AHO1479" s="1768"/>
      <c r="AHP1479" s="1768"/>
      <c r="AHQ1479" s="1768"/>
      <c r="AHR1479" s="1768"/>
      <c r="AHS1479" s="1768"/>
      <c r="AHT1479" s="1768"/>
      <c r="AHU1479" s="1768"/>
      <c r="AHV1479" s="1768"/>
      <c r="AHW1479" s="1768"/>
      <c r="AHX1479" s="1768"/>
      <c r="AHY1479" s="1768"/>
      <c r="AHZ1479" s="1768"/>
      <c r="AIA1479" s="1768"/>
      <c r="AIB1479" s="1768"/>
      <c r="AIC1479" s="1768"/>
      <c r="AID1479" s="1768"/>
      <c r="AIE1479" s="1768"/>
      <c r="AIF1479" s="1768"/>
      <c r="AIG1479" s="1768"/>
      <c r="AIH1479" s="1768"/>
      <c r="AII1479" s="1768"/>
      <c r="AIJ1479" s="1768"/>
      <c r="AIK1479" s="1768"/>
      <c r="AIL1479" s="1768"/>
      <c r="AIM1479" s="1768"/>
      <c r="AIN1479" s="1768"/>
      <c r="AIO1479" s="1768"/>
      <c r="AIP1479" s="1768"/>
      <c r="AIQ1479" s="1768"/>
      <c r="AIR1479" s="1768"/>
      <c r="AIS1479" s="1768"/>
      <c r="AIT1479" s="1768"/>
      <c r="AIU1479" s="1768"/>
      <c r="AIV1479" s="1768"/>
      <c r="AIW1479" s="1768"/>
      <c r="AIX1479" s="1768"/>
      <c r="AIY1479" s="1768"/>
      <c r="AIZ1479" s="1768"/>
      <c r="AJA1479" s="1768"/>
      <c r="AJB1479" s="1768"/>
      <c r="AJC1479" s="1768"/>
      <c r="AJD1479" s="1768"/>
      <c r="AJE1479" s="1768"/>
      <c r="AJF1479" s="1768"/>
      <c r="AJG1479" s="1768"/>
      <c r="AJH1479" s="1768"/>
      <c r="AJI1479" s="1768"/>
      <c r="AJJ1479" s="1768"/>
      <c r="AJK1479" s="1768"/>
      <c r="AJL1479" s="1768"/>
      <c r="AJM1479" s="1768"/>
      <c r="AJN1479" s="1768"/>
      <c r="AJO1479" s="1768"/>
      <c r="AJP1479" s="1768"/>
      <c r="AJQ1479" s="1768"/>
      <c r="AJR1479" s="1768"/>
      <c r="AJS1479" s="1768"/>
      <c r="AJT1479" s="1768"/>
      <c r="AJU1479" s="1768"/>
      <c r="AJV1479" s="1768"/>
      <c r="AJW1479" s="1768"/>
      <c r="AJX1479" s="1768"/>
      <c r="AJY1479" s="1768"/>
      <c r="AJZ1479" s="1768"/>
      <c r="AKA1479" s="1768"/>
      <c r="AKB1479" s="1768"/>
      <c r="AKC1479" s="1768"/>
      <c r="AKD1479" s="1768"/>
      <c r="AKE1479" s="1768"/>
      <c r="AKF1479" s="1768"/>
      <c r="AKG1479" s="1768"/>
      <c r="AKH1479" s="1768"/>
      <c r="AKI1479" s="1768"/>
      <c r="AKJ1479" s="1768"/>
      <c r="AKK1479" s="1768"/>
      <c r="AKL1479" s="1768"/>
      <c r="AKM1479" s="1768"/>
      <c r="AKN1479" s="1768"/>
      <c r="AKO1479" s="1768"/>
      <c r="AKP1479" s="1768"/>
      <c r="AKQ1479" s="1768"/>
      <c r="AKR1479" s="1768"/>
      <c r="AKS1479" s="1768"/>
      <c r="AKT1479" s="1768"/>
      <c r="AKU1479" s="1768"/>
      <c r="AKV1479" s="1768"/>
      <c r="AKW1479" s="1768"/>
      <c r="AKX1479" s="1768"/>
      <c r="AKY1479" s="1768"/>
      <c r="AKZ1479" s="1768"/>
      <c r="ALA1479" s="1768"/>
      <c r="ALB1479" s="1768"/>
      <c r="ALC1479" s="1768"/>
      <c r="ALD1479" s="1768"/>
      <c r="ALE1479" s="1768"/>
      <c r="ALF1479" s="1768"/>
      <c r="ALG1479" s="1768"/>
      <c r="ALH1479" s="1768"/>
      <c r="ALI1479" s="1768"/>
      <c r="ALJ1479" s="1768"/>
      <c r="ALK1479" s="1768"/>
      <c r="ALL1479" s="1768"/>
      <c r="ALM1479" s="1768"/>
      <c r="ALN1479" s="1768"/>
      <c r="ALO1479" s="1768"/>
      <c r="ALP1479" s="1768"/>
      <c r="ALQ1479" s="1768"/>
      <c r="ALR1479" s="1768"/>
      <c r="ALS1479" s="1768"/>
      <c r="ALT1479" s="1768"/>
      <c r="ALU1479" s="1768"/>
      <c r="ALV1479" s="1768"/>
      <c r="ALW1479" s="1768"/>
      <c r="ALX1479" s="1768"/>
      <c r="ALY1479" s="1768"/>
      <c r="ALZ1479" s="1768"/>
      <c r="AMA1479" s="1768"/>
      <c r="AMB1479" s="1768"/>
      <c r="AMC1479" s="1768"/>
      <c r="AMD1479" s="1768"/>
      <c r="AME1479" s="1768"/>
      <c r="AMF1479" s="1768"/>
      <c r="AMG1479" s="1768"/>
      <c r="AMH1479" s="1768"/>
      <c r="AMI1479" s="1768"/>
      <c r="AMJ1479" s="1768"/>
      <c r="AMK1479" s="1768"/>
    </row>
    <row r="1480" spans="1:1025" s="1774" customFormat="1" ht="54" customHeight="1" x14ac:dyDescent="0.35">
      <c r="A1480" s="1025" t="s">
        <v>13124</v>
      </c>
      <c r="B1480" s="1765">
        <v>43909</v>
      </c>
      <c r="C1480" s="1025">
        <v>12</v>
      </c>
      <c r="D1480" s="1025" t="s">
        <v>1394</v>
      </c>
      <c r="E1480" s="1025" t="s">
        <v>13244</v>
      </c>
      <c r="F1480" s="1025" t="s">
        <v>3411</v>
      </c>
      <c r="G1480" s="1025" t="s">
        <v>13125</v>
      </c>
      <c r="H1480" s="1025" t="s">
        <v>1979</v>
      </c>
      <c r="I1480" s="1025" t="s">
        <v>1139</v>
      </c>
      <c r="J1480" s="1025" t="s">
        <v>1980</v>
      </c>
      <c r="K1480" s="1766">
        <v>204273.68</v>
      </c>
      <c r="L1480" s="1767" t="s">
        <v>9732</v>
      </c>
      <c r="M1480" s="1025" t="s">
        <v>13126</v>
      </c>
      <c r="N1480" s="1768"/>
      <c r="O1480" s="1769" t="s">
        <v>4665</v>
      </c>
      <c r="P1480" s="1770">
        <f t="shared" si="275"/>
        <v>204273.68</v>
      </c>
      <c r="Q1480" s="1771">
        <f t="shared" si="276"/>
        <v>43909</v>
      </c>
      <c r="R1480" s="1772" t="str">
        <f t="shared" si="277"/>
        <v>2020OB000022</v>
      </c>
      <c r="S1480" s="1772" t="str">
        <f t="shared" si="278"/>
        <v>2020NE000014</v>
      </c>
      <c r="T1480" s="1773" t="str">
        <f t="shared" si="279"/>
        <v>VALOR PAGO AO REPASSE DE RECURSO REFERENTE A 4ª PARCELA FEM II/2014, CUJO OBJETO É A MELHORIA DA INFRAESTRUTURA URBANA COM PAVIMENTAÇÃO EM PARALELEPÍPEDOS GRANÍTICOS NO MUNICIPIO DE LAJEDO POA 336/20 AGMJ.</v>
      </c>
      <c r="U1480" s="1768"/>
      <c r="V1480" s="1768"/>
      <c r="W1480" s="1768"/>
      <c r="X1480" s="1768"/>
      <c r="Y1480" s="1768"/>
      <c r="Z1480" s="1768"/>
      <c r="AA1480" s="1768"/>
      <c r="AB1480" s="1768"/>
      <c r="AC1480" s="1768"/>
      <c r="AD1480" s="1768"/>
      <c r="AE1480" s="1768"/>
      <c r="AF1480" s="1768"/>
      <c r="AG1480" s="1768"/>
      <c r="AH1480" s="1768"/>
      <c r="AI1480" s="1768"/>
      <c r="AJ1480" s="1768"/>
      <c r="AK1480" s="1768"/>
      <c r="AL1480" s="1768"/>
      <c r="AM1480" s="1768"/>
      <c r="AN1480" s="1768"/>
      <c r="AO1480" s="1768"/>
      <c r="AP1480" s="1768"/>
      <c r="AQ1480" s="1768"/>
      <c r="AR1480" s="1768"/>
      <c r="AS1480" s="1768"/>
      <c r="AT1480" s="1768"/>
      <c r="AU1480" s="1768"/>
      <c r="AV1480" s="1768"/>
      <c r="AW1480" s="1768"/>
      <c r="AX1480" s="1768"/>
      <c r="AY1480" s="1768"/>
      <c r="AZ1480" s="1768"/>
      <c r="BA1480" s="1768"/>
      <c r="BB1480" s="1768"/>
      <c r="BC1480" s="1768"/>
      <c r="BD1480" s="1768"/>
      <c r="BE1480" s="1768"/>
      <c r="BF1480" s="1768"/>
      <c r="BG1480" s="1768"/>
      <c r="BH1480" s="1768"/>
      <c r="BI1480" s="1768"/>
      <c r="BJ1480" s="1768"/>
      <c r="BK1480" s="1768"/>
      <c r="BL1480" s="1768"/>
      <c r="BM1480" s="1768"/>
      <c r="BN1480" s="1768"/>
      <c r="BO1480" s="1768"/>
      <c r="BP1480" s="1768"/>
      <c r="BQ1480" s="1768"/>
      <c r="BR1480" s="1768"/>
      <c r="BS1480" s="1768"/>
      <c r="BT1480" s="1768"/>
      <c r="BU1480" s="1768"/>
      <c r="BV1480" s="1768"/>
      <c r="BW1480" s="1768"/>
      <c r="BX1480" s="1768"/>
      <c r="BY1480" s="1768"/>
      <c r="BZ1480" s="1768"/>
      <c r="CA1480" s="1768"/>
      <c r="CB1480" s="1768"/>
      <c r="CC1480" s="1768"/>
      <c r="CD1480" s="1768"/>
      <c r="CE1480" s="1768"/>
      <c r="CF1480" s="1768"/>
      <c r="CG1480" s="1768"/>
      <c r="CH1480" s="1768"/>
      <c r="CI1480" s="1768"/>
      <c r="CJ1480" s="1768"/>
      <c r="CK1480" s="1768"/>
      <c r="CL1480" s="1768"/>
      <c r="CM1480" s="1768"/>
      <c r="CN1480" s="1768"/>
      <c r="CO1480" s="1768"/>
      <c r="CP1480" s="1768"/>
      <c r="CQ1480" s="1768"/>
      <c r="CR1480" s="1768"/>
      <c r="CS1480" s="1768"/>
      <c r="CT1480" s="1768"/>
      <c r="CU1480" s="1768"/>
      <c r="CV1480" s="1768"/>
      <c r="CW1480" s="1768"/>
      <c r="CX1480" s="1768"/>
      <c r="CY1480" s="1768"/>
      <c r="CZ1480" s="1768"/>
      <c r="DA1480" s="1768"/>
      <c r="DB1480" s="1768"/>
      <c r="DC1480" s="1768"/>
      <c r="DD1480" s="1768"/>
      <c r="DE1480" s="1768"/>
      <c r="DF1480" s="1768"/>
      <c r="DG1480" s="1768"/>
      <c r="DH1480" s="1768"/>
      <c r="DI1480" s="1768"/>
      <c r="DJ1480" s="1768"/>
      <c r="DK1480" s="1768"/>
      <c r="DL1480" s="1768"/>
      <c r="DM1480" s="1768"/>
      <c r="DN1480" s="1768"/>
      <c r="DO1480" s="1768"/>
      <c r="DP1480" s="1768"/>
      <c r="DQ1480" s="1768"/>
      <c r="DR1480" s="1768"/>
      <c r="DS1480" s="1768"/>
      <c r="DT1480" s="1768"/>
      <c r="DU1480" s="1768"/>
      <c r="DV1480" s="1768"/>
      <c r="DW1480" s="1768"/>
      <c r="DX1480" s="1768"/>
      <c r="DY1480" s="1768"/>
      <c r="DZ1480" s="1768"/>
      <c r="EA1480" s="1768"/>
      <c r="EB1480" s="1768"/>
      <c r="EC1480" s="1768"/>
      <c r="ED1480" s="1768"/>
      <c r="EE1480" s="1768"/>
      <c r="EF1480" s="1768"/>
      <c r="EG1480" s="1768"/>
      <c r="EH1480" s="1768"/>
      <c r="EI1480" s="1768"/>
      <c r="EJ1480" s="1768"/>
      <c r="EK1480" s="1768"/>
      <c r="EL1480" s="1768"/>
      <c r="EM1480" s="1768"/>
      <c r="EN1480" s="1768"/>
      <c r="EO1480" s="1768"/>
      <c r="EP1480" s="1768"/>
      <c r="EQ1480" s="1768"/>
      <c r="ER1480" s="1768"/>
      <c r="ES1480" s="1768"/>
      <c r="ET1480" s="1768"/>
      <c r="EU1480" s="1768"/>
      <c r="EV1480" s="1768"/>
      <c r="EW1480" s="1768"/>
      <c r="EX1480" s="1768"/>
      <c r="EY1480" s="1768"/>
      <c r="EZ1480" s="1768"/>
      <c r="FA1480" s="1768"/>
      <c r="FB1480" s="1768"/>
      <c r="FC1480" s="1768"/>
      <c r="FD1480" s="1768"/>
      <c r="FE1480" s="1768"/>
      <c r="FF1480" s="1768"/>
      <c r="FG1480" s="1768"/>
      <c r="FH1480" s="1768"/>
      <c r="FI1480" s="1768"/>
      <c r="FJ1480" s="1768"/>
      <c r="FK1480" s="1768"/>
      <c r="FL1480" s="1768"/>
      <c r="FM1480" s="1768"/>
      <c r="FN1480" s="1768"/>
      <c r="FO1480" s="1768"/>
      <c r="FP1480" s="1768"/>
      <c r="FQ1480" s="1768"/>
      <c r="FR1480" s="1768"/>
      <c r="FS1480" s="1768"/>
      <c r="FT1480" s="1768"/>
      <c r="FU1480" s="1768"/>
      <c r="FV1480" s="1768"/>
      <c r="FW1480" s="1768"/>
      <c r="FX1480" s="1768"/>
      <c r="FY1480" s="1768"/>
      <c r="FZ1480" s="1768"/>
      <c r="GA1480" s="1768"/>
      <c r="GB1480" s="1768"/>
      <c r="GC1480" s="1768"/>
      <c r="GD1480" s="1768"/>
      <c r="GE1480" s="1768"/>
      <c r="GF1480" s="1768"/>
      <c r="GG1480" s="1768"/>
      <c r="GH1480" s="1768"/>
      <c r="GI1480" s="1768"/>
      <c r="GJ1480" s="1768"/>
      <c r="GK1480" s="1768"/>
      <c r="GL1480" s="1768"/>
      <c r="GM1480" s="1768"/>
      <c r="GN1480" s="1768"/>
      <c r="GO1480" s="1768"/>
      <c r="GP1480" s="1768"/>
      <c r="GQ1480" s="1768"/>
      <c r="GR1480" s="1768"/>
      <c r="GS1480" s="1768"/>
      <c r="GT1480" s="1768"/>
      <c r="GU1480" s="1768"/>
      <c r="GV1480" s="1768"/>
      <c r="GW1480" s="1768"/>
      <c r="GX1480" s="1768"/>
      <c r="GY1480" s="1768"/>
      <c r="GZ1480" s="1768"/>
      <c r="HA1480" s="1768"/>
      <c r="HB1480" s="1768"/>
      <c r="HC1480" s="1768"/>
      <c r="HD1480" s="1768"/>
      <c r="HE1480" s="1768"/>
      <c r="HF1480" s="1768"/>
      <c r="HG1480" s="1768"/>
      <c r="HH1480" s="1768"/>
      <c r="HI1480" s="1768"/>
      <c r="HJ1480" s="1768"/>
      <c r="HK1480" s="1768"/>
      <c r="HL1480" s="1768"/>
      <c r="HM1480" s="1768"/>
      <c r="HN1480" s="1768"/>
      <c r="HO1480" s="1768"/>
      <c r="HP1480" s="1768"/>
      <c r="HQ1480" s="1768"/>
      <c r="HR1480" s="1768"/>
      <c r="HS1480" s="1768"/>
      <c r="HT1480" s="1768"/>
      <c r="HU1480" s="1768"/>
      <c r="HV1480" s="1768"/>
      <c r="HW1480" s="1768"/>
      <c r="HX1480" s="1768"/>
      <c r="HY1480" s="1768"/>
      <c r="HZ1480" s="1768"/>
      <c r="IA1480" s="1768"/>
      <c r="IB1480" s="1768"/>
      <c r="IC1480" s="1768"/>
      <c r="ID1480" s="1768"/>
      <c r="IE1480" s="1768"/>
      <c r="IF1480" s="1768"/>
      <c r="IG1480" s="1768"/>
      <c r="IH1480" s="1768"/>
      <c r="II1480" s="1768"/>
      <c r="IJ1480" s="1768"/>
      <c r="IK1480" s="1768"/>
      <c r="IL1480" s="1768"/>
      <c r="IM1480" s="1768"/>
      <c r="IN1480" s="1768"/>
      <c r="IO1480" s="1768"/>
      <c r="IP1480" s="1768"/>
      <c r="IQ1480" s="1768"/>
      <c r="IR1480" s="1768"/>
      <c r="IS1480" s="1768"/>
      <c r="IT1480" s="1768"/>
      <c r="IU1480" s="1768"/>
      <c r="IV1480" s="1768"/>
      <c r="IW1480" s="1768"/>
      <c r="IX1480" s="1768"/>
      <c r="IY1480" s="1768"/>
      <c r="IZ1480" s="1768"/>
      <c r="JA1480" s="1768"/>
      <c r="JB1480" s="1768"/>
      <c r="JC1480" s="1768"/>
      <c r="JD1480" s="1768"/>
      <c r="JE1480" s="1768"/>
      <c r="JF1480" s="1768"/>
      <c r="JG1480" s="1768"/>
      <c r="JH1480" s="1768"/>
      <c r="JI1480" s="1768"/>
      <c r="JJ1480" s="1768"/>
      <c r="JK1480" s="1768"/>
      <c r="JL1480" s="1768"/>
      <c r="JM1480" s="1768"/>
      <c r="JN1480" s="1768"/>
      <c r="JO1480" s="1768"/>
      <c r="JP1480" s="1768"/>
      <c r="JQ1480" s="1768"/>
      <c r="JR1480" s="1768"/>
      <c r="JS1480" s="1768"/>
      <c r="JT1480" s="1768"/>
      <c r="JU1480" s="1768"/>
      <c r="JV1480" s="1768"/>
      <c r="JW1480" s="1768"/>
      <c r="JX1480" s="1768"/>
      <c r="JY1480" s="1768"/>
      <c r="JZ1480" s="1768"/>
      <c r="KA1480" s="1768"/>
      <c r="KB1480" s="1768"/>
      <c r="KC1480" s="1768"/>
      <c r="KD1480" s="1768"/>
      <c r="KE1480" s="1768"/>
      <c r="KF1480" s="1768"/>
      <c r="KG1480" s="1768"/>
      <c r="KH1480" s="1768"/>
      <c r="KI1480" s="1768"/>
      <c r="KJ1480" s="1768"/>
      <c r="KK1480" s="1768"/>
      <c r="KL1480" s="1768"/>
      <c r="KM1480" s="1768"/>
      <c r="KN1480" s="1768"/>
      <c r="KO1480" s="1768"/>
      <c r="KP1480" s="1768"/>
      <c r="KQ1480" s="1768"/>
      <c r="KR1480" s="1768"/>
      <c r="KS1480" s="1768"/>
      <c r="KT1480" s="1768"/>
      <c r="KU1480" s="1768"/>
      <c r="KV1480" s="1768"/>
      <c r="KW1480" s="1768"/>
      <c r="KX1480" s="1768"/>
      <c r="KY1480" s="1768"/>
      <c r="KZ1480" s="1768"/>
      <c r="LA1480" s="1768"/>
      <c r="LB1480" s="1768"/>
      <c r="LC1480" s="1768"/>
      <c r="LD1480" s="1768"/>
      <c r="LE1480" s="1768"/>
      <c r="LF1480" s="1768"/>
      <c r="LG1480" s="1768"/>
      <c r="LH1480" s="1768"/>
      <c r="LI1480" s="1768"/>
      <c r="LJ1480" s="1768"/>
      <c r="LK1480" s="1768"/>
      <c r="LL1480" s="1768"/>
      <c r="LM1480" s="1768"/>
      <c r="LN1480" s="1768"/>
      <c r="LO1480" s="1768"/>
      <c r="LP1480" s="1768"/>
      <c r="LQ1480" s="1768"/>
      <c r="LR1480" s="1768"/>
      <c r="LS1480" s="1768"/>
      <c r="LT1480" s="1768"/>
      <c r="LU1480" s="1768"/>
      <c r="LV1480" s="1768"/>
      <c r="LW1480" s="1768"/>
      <c r="LX1480" s="1768"/>
      <c r="LY1480" s="1768"/>
      <c r="LZ1480" s="1768"/>
      <c r="MA1480" s="1768"/>
      <c r="MB1480" s="1768"/>
      <c r="MC1480" s="1768"/>
      <c r="MD1480" s="1768"/>
      <c r="ME1480" s="1768"/>
      <c r="MF1480" s="1768"/>
      <c r="MG1480" s="1768"/>
      <c r="MH1480" s="1768"/>
      <c r="MI1480" s="1768"/>
      <c r="MJ1480" s="1768"/>
      <c r="MK1480" s="1768"/>
      <c r="ML1480" s="1768"/>
      <c r="MM1480" s="1768"/>
      <c r="MN1480" s="1768"/>
      <c r="MO1480" s="1768"/>
      <c r="MP1480" s="1768"/>
      <c r="MQ1480" s="1768"/>
      <c r="MR1480" s="1768"/>
      <c r="MS1480" s="1768"/>
      <c r="MT1480" s="1768"/>
      <c r="MU1480" s="1768"/>
      <c r="MV1480" s="1768"/>
      <c r="MW1480" s="1768"/>
      <c r="MX1480" s="1768"/>
      <c r="MY1480" s="1768"/>
      <c r="MZ1480" s="1768"/>
      <c r="NA1480" s="1768"/>
      <c r="NB1480" s="1768"/>
      <c r="NC1480" s="1768"/>
      <c r="ND1480" s="1768"/>
      <c r="NE1480" s="1768"/>
      <c r="NF1480" s="1768"/>
      <c r="NG1480" s="1768"/>
      <c r="NH1480" s="1768"/>
      <c r="NI1480" s="1768"/>
      <c r="NJ1480" s="1768"/>
      <c r="NK1480" s="1768"/>
      <c r="NL1480" s="1768"/>
      <c r="NM1480" s="1768"/>
      <c r="NN1480" s="1768"/>
      <c r="NO1480" s="1768"/>
      <c r="NP1480" s="1768"/>
      <c r="NQ1480" s="1768"/>
      <c r="NR1480" s="1768"/>
      <c r="NS1480" s="1768"/>
      <c r="NT1480" s="1768"/>
      <c r="NU1480" s="1768"/>
      <c r="NV1480" s="1768"/>
      <c r="NW1480" s="1768"/>
      <c r="NX1480" s="1768"/>
      <c r="NY1480" s="1768"/>
      <c r="NZ1480" s="1768"/>
      <c r="OA1480" s="1768"/>
      <c r="OB1480" s="1768"/>
      <c r="OC1480" s="1768"/>
      <c r="OD1480" s="1768"/>
      <c r="OE1480" s="1768"/>
      <c r="OF1480" s="1768"/>
      <c r="OG1480" s="1768"/>
      <c r="OH1480" s="1768"/>
      <c r="OI1480" s="1768"/>
      <c r="OJ1480" s="1768"/>
      <c r="OK1480" s="1768"/>
      <c r="OL1480" s="1768"/>
      <c r="OM1480" s="1768"/>
      <c r="ON1480" s="1768"/>
      <c r="OO1480" s="1768"/>
      <c r="OP1480" s="1768"/>
      <c r="OQ1480" s="1768"/>
      <c r="OR1480" s="1768"/>
      <c r="OS1480" s="1768"/>
      <c r="OT1480" s="1768"/>
      <c r="OU1480" s="1768"/>
      <c r="OV1480" s="1768"/>
      <c r="OW1480" s="1768"/>
      <c r="OX1480" s="1768"/>
      <c r="OY1480" s="1768"/>
      <c r="OZ1480" s="1768"/>
      <c r="PA1480" s="1768"/>
      <c r="PB1480" s="1768"/>
      <c r="PC1480" s="1768"/>
      <c r="PD1480" s="1768"/>
      <c r="PE1480" s="1768"/>
      <c r="PF1480" s="1768"/>
      <c r="PG1480" s="1768"/>
      <c r="PH1480" s="1768"/>
      <c r="PI1480" s="1768"/>
      <c r="PJ1480" s="1768"/>
      <c r="PK1480" s="1768"/>
      <c r="PL1480" s="1768"/>
      <c r="PM1480" s="1768"/>
      <c r="PN1480" s="1768"/>
      <c r="PO1480" s="1768"/>
      <c r="PP1480" s="1768"/>
      <c r="PQ1480" s="1768"/>
      <c r="PR1480" s="1768"/>
      <c r="PS1480" s="1768"/>
      <c r="PT1480" s="1768"/>
      <c r="PU1480" s="1768"/>
      <c r="PV1480" s="1768"/>
      <c r="PW1480" s="1768"/>
      <c r="PX1480" s="1768"/>
      <c r="PY1480" s="1768"/>
      <c r="PZ1480" s="1768"/>
      <c r="QA1480" s="1768"/>
      <c r="QB1480" s="1768"/>
      <c r="QC1480" s="1768"/>
      <c r="QD1480" s="1768"/>
      <c r="QE1480" s="1768"/>
      <c r="QF1480" s="1768"/>
      <c r="QG1480" s="1768"/>
      <c r="QH1480" s="1768"/>
      <c r="QI1480" s="1768"/>
      <c r="QJ1480" s="1768"/>
      <c r="QK1480" s="1768"/>
      <c r="QL1480" s="1768"/>
      <c r="QM1480" s="1768"/>
      <c r="QN1480" s="1768"/>
      <c r="QO1480" s="1768"/>
      <c r="QP1480" s="1768"/>
      <c r="QQ1480" s="1768"/>
      <c r="QR1480" s="1768"/>
      <c r="QS1480" s="1768"/>
      <c r="QT1480" s="1768"/>
      <c r="QU1480" s="1768"/>
      <c r="QV1480" s="1768"/>
      <c r="QW1480" s="1768"/>
      <c r="QX1480" s="1768"/>
      <c r="QY1480" s="1768"/>
      <c r="QZ1480" s="1768"/>
      <c r="RA1480" s="1768"/>
      <c r="RB1480" s="1768"/>
      <c r="RC1480" s="1768"/>
      <c r="RD1480" s="1768"/>
      <c r="RE1480" s="1768"/>
      <c r="RF1480" s="1768"/>
      <c r="RG1480" s="1768"/>
      <c r="RH1480" s="1768"/>
      <c r="RI1480" s="1768"/>
      <c r="RJ1480" s="1768"/>
      <c r="RK1480" s="1768"/>
      <c r="RL1480" s="1768"/>
      <c r="RM1480" s="1768"/>
      <c r="RN1480" s="1768"/>
      <c r="RO1480" s="1768"/>
      <c r="RP1480" s="1768"/>
      <c r="RQ1480" s="1768"/>
      <c r="RR1480" s="1768"/>
      <c r="RS1480" s="1768"/>
      <c r="RT1480" s="1768"/>
      <c r="RU1480" s="1768"/>
      <c r="RV1480" s="1768"/>
      <c r="RW1480" s="1768"/>
      <c r="RX1480" s="1768"/>
      <c r="RY1480" s="1768"/>
      <c r="RZ1480" s="1768"/>
      <c r="SA1480" s="1768"/>
      <c r="SB1480" s="1768"/>
      <c r="SC1480" s="1768"/>
      <c r="SD1480" s="1768"/>
      <c r="SE1480" s="1768"/>
      <c r="SF1480" s="1768"/>
      <c r="SG1480" s="1768"/>
      <c r="SH1480" s="1768"/>
      <c r="SI1480" s="1768"/>
      <c r="SJ1480" s="1768"/>
      <c r="SK1480" s="1768"/>
      <c r="SL1480" s="1768"/>
      <c r="SM1480" s="1768"/>
      <c r="SN1480" s="1768"/>
      <c r="SO1480" s="1768"/>
      <c r="SP1480" s="1768"/>
      <c r="SQ1480" s="1768"/>
      <c r="SR1480" s="1768"/>
      <c r="SS1480" s="1768"/>
      <c r="ST1480" s="1768"/>
      <c r="SU1480" s="1768"/>
      <c r="SV1480" s="1768"/>
      <c r="SW1480" s="1768"/>
      <c r="SX1480" s="1768"/>
      <c r="SY1480" s="1768"/>
      <c r="SZ1480" s="1768"/>
      <c r="TA1480" s="1768"/>
      <c r="TB1480" s="1768"/>
      <c r="TC1480" s="1768"/>
      <c r="TD1480" s="1768"/>
      <c r="TE1480" s="1768"/>
      <c r="TF1480" s="1768"/>
      <c r="TG1480" s="1768"/>
      <c r="TH1480" s="1768"/>
      <c r="TI1480" s="1768"/>
      <c r="TJ1480" s="1768"/>
      <c r="TK1480" s="1768"/>
      <c r="TL1480" s="1768"/>
      <c r="TM1480" s="1768"/>
      <c r="TN1480" s="1768"/>
      <c r="TO1480" s="1768"/>
      <c r="TP1480" s="1768"/>
      <c r="TQ1480" s="1768"/>
      <c r="TR1480" s="1768"/>
      <c r="TS1480" s="1768"/>
      <c r="TT1480" s="1768"/>
      <c r="TU1480" s="1768"/>
      <c r="TV1480" s="1768"/>
      <c r="TW1480" s="1768"/>
      <c r="TX1480" s="1768"/>
      <c r="TY1480" s="1768"/>
      <c r="TZ1480" s="1768"/>
      <c r="UA1480" s="1768"/>
      <c r="UB1480" s="1768"/>
      <c r="UC1480" s="1768"/>
      <c r="UD1480" s="1768"/>
      <c r="UE1480" s="1768"/>
      <c r="UF1480" s="1768"/>
      <c r="UG1480" s="1768"/>
      <c r="UH1480" s="1768"/>
      <c r="UI1480" s="1768"/>
      <c r="UJ1480" s="1768"/>
      <c r="UK1480" s="1768"/>
      <c r="UL1480" s="1768"/>
      <c r="UM1480" s="1768"/>
      <c r="UN1480" s="1768"/>
      <c r="UO1480" s="1768"/>
      <c r="UP1480" s="1768"/>
      <c r="UQ1480" s="1768"/>
      <c r="UR1480" s="1768"/>
      <c r="US1480" s="1768"/>
      <c r="UT1480" s="1768"/>
      <c r="UU1480" s="1768"/>
      <c r="UV1480" s="1768"/>
      <c r="UW1480" s="1768"/>
      <c r="UX1480" s="1768"/>
      <c r="UY1480" s="1768"/>
      <c r="UZ1480" s="1768"/>
      <c r="VA1480" s="1768"/>
      <c r="VB1480" s="1768"/>
      <c r="VC1480" s="1768"/>
      <c r="VD1480" s="1768"/>
      <c r="VE1480" s="1768"/>
      <c r="VF1480" s="1768"/>
      <c r="VG1480" s="1768"/>
      <c r="VH1480" s="1768"/>
      <c r="VI1480" s="1768"/>
      <c r="VJ1480" s="1768"/>
      <c r="VK1480" s="1768"/>
      <c r="VL1480" s="1768"/>
      <c r="VM1480" s="1768"/>
      <c r="VN1480" s="1768"/>
      <c r="VO1480" s="1768"/>
      <c r="VP1480" s="1768"/>
      <c r="VQ1480" s="1768"/>
      <c r="VR1480" s="1768"/>
      <c r="VS1480" s="1768"/>
      <c r="VT1480" s="1768"/>
      <c r="VU1480" s="1768"/>
      <c r="VV1480" s="1768"/>
      <c r="VW1480" s="1768"/>
      <c r="VX1480" s="1768"/>
      <c r="VY1480" s="1768"/>
      <c r="VZ1480" s="1768"/>
      <c r="WA1480" s="1768"/>
      <c r="WB1480" s="1768"/>
      <c r="WC1480" s="1768"/>
      <c r="WD1480" s="1768"/>
      <c r="WE1480" s="1768"/>
      <c r="WF1480" s="1768"/>
      <c r="WG1480" s="1768"/>
      <c r="WH1480" s="1768"/>
      <c r="WI1480" s="1768"/>
      <c r="WJ1480" s="1768"/>
      <c r="WK1480" s="1768"/>
      <c r="WL1480" s="1768"/>
      <c r="WM1480" s="1768"/>
      <c r="WN1480" s="1768"/>
      <c r="WO1480" s="1768"/>
      <c r="WP1480" s="1768"/>
      <c r="WQ1480" s="1768"/>
      <c r="WR1480" s="1768"/>
      <c r="WS1480" s="1768"/>
      <c r="WT1480" s="1768"/>
      <c r="WU1480" s="1768"/>
      <c r="WV1480" s="1768"/>
      <c r="WW1480" s="1768"/>
      <c r="WX1480" s="1768"/>
      <c r="WY1480" s="1768"/>
      <c r="WZ1480" s="1768"/>
      <c r="XA1480" s="1768"/>
      <c r="XB1480" s="1768"/>
      <c r="XC1480" s="1768"/>
      <c r="XD1480" s="1768"/>
      <c r="XE1480" s="1768"/>
      <c r="XF1480" s="1768"/>
      <c r="XG1480" s="1768"/>
      <c r="XH1480" s="1768"/>
      <c r="XI1480" s="1768"/>
      <c r="XJ1480" s="1768"/>
      <c r="XK1480" s="1768"/>
      <c r="XL1480" s="1768"/>
      <c r="XM1480" s="1768"/>
      <c r="XN1480" s="1768"/>
      <c r="XO1480" s="1768"/>
      <c r="XP1480" s="1768"/>
      <c r="XQ1480" s="1768"/>
      <c r="XR1480" s="1768"/>
      <c r="XS1480" s="1768"/>
      <c r="XT1480" s="1768"/>
      <c r="XU1480" s="1768"/>
      <c r="XV1480" s="1768"/>
      <c r="XW1480" s="1768"/>
      <c r="XX1480" s="1768"/>
      <c r="XY1480" s="1768"/>
      <c r="XZ1480" s="1768"/>
      <c r="YA1480" s="1768"/>
      <c r="YB1480" s="1768"/>
      <c r="YC1480" s="1768"/>
      <c r="YD1480" s="1768"/>
      <c r="YE1480" s="1768"/>
      <c r="YF1480" s="1768"/>
      <c r="YG1480" s="1768"/>
      <c r="YH1480" s="1768"/>
      <c r="YI1480" s="1768"/>
      <c r="YJ1480" s="1768"/>
      <c r="YK1480" s="1768"/>
      <c r="YL1480" s="1768"/>
      <c r="YM1480" s="1768"/>
      <c r="YN1480" s="1768"/>
      <c r="YO1480" s="1768"/>
      <c r="YP1480" s="1768"/>
      <c r="YQ1480" s="1768"/>
      <c r="YR1480" s="1768"/>
      <c r="YS1480" s="1768"/>
      <c r="YT1480" s="1768"/>
      <c r="YU1480" s="1768"/>
      <c r="YV1480" s="1768"/>
      <c r="YW1480" s="1768"/>
      <c r="YX1480" s="1768"/>
      <c r="YY1480" s="1768"/>
      <c r="YZ1480" s="1768"/>
      <c r="ZA1480" s="1768"/>
      <c r="ZB1480" s="1768"/>
      <c r="ZC1480" s="1768"/>
      <c r="ZD1480" s="1768"/>
      <c r="ZE1480" s="1768"/>
      <c r="ZF1480" s="1768"/>
      <c r="ZG1480" s="1768"/>
      <c r="ZH1480" s="1768"/>
      <c r="ZI1480" s="1768"/>
      <c r="ZJ1480" s="1768"/>
      <c r="ZK1480" s="1768"/>
      <c r="ZL1480" s="1768"/>
      <c r="ZM1480" s="1768"/>
      <c r="ZN1480" s="1768"/>
      <c r="ZO1480" s="1768"/>
      <c r="ZP1480" s="1768"/>
      <c r="ZQ1480" s="1768"/>
      <c r="ZR1480" s="1768"/>
      <c r="ZS1480" s="1768"/>
      <c r="ZT1480" s="1768"/>
      <c r="ZU1480" s="1768"/>
      <c r="ZV1480" s="1768"/>
      <c r="ZW1480" s="1768"/>
      <c r="ZX1480" s="1768"/>
      <c r="ZY1480" s="1768"/>
      <c r="ZZ1480" s="1768"/>
      <c r="AAA1480" s="1768"/>
      <c r="AAB1480" s="1768"/>
      <c r="AAC1480" s="1768"/>
      <c r="AAD1480" s="1768"/>
      <c r="AAE1480" s="1768"/>
      <c r="AAF1480" s="1768"/>
      <c r="AAG1480" s="1768"/>
      <c r="AAH1480" s="1768"/>
      <c r="AAI1480" s="1768"/>
      <c r="AAJ1480" s="1768"/>
      <c r="AAK1480" s="1768"/>
      <c r="AAL1480" s="1768"/>
      <c r="AAM1480" s="1768"/>
      <c r="AAN1480" s="1768"/>
      <c r="AAO1480" s="1768"/>
      <c r="AAP1480" s="1768"/>
      <c r="AAQ1480" s="1768"/>
      <c r="AAR1480" s="1768"/>
      <c r="AAS1480" s="1768"/>
      <c r="AAT1480" s="1768"/>
      <c r="AAU1480" s="1768"/>
      <c r="AAV1480" s="1768"/>
      <c r="AAW1480" s="1768"/>
      <c r="AAX1480" s="1768"/>
      <c r="AAY1480" s="1768"/>
      <c r="AAZ1480" s="1768"/>
      <c r="ABA1480" s="1768"/>
      <c r="ABB1480" s="1768"/>
      <c r="ABC1480" s="1768"/>
      <c r="ABD1480" s="1768"/>
      <c r="ABE1480" s="1768"/>
      <c r="ABF1480" s="1768"/>
      <c r="ABG1480" s="1768"/>
      <c r="ABH1480" s="1768"/>
      <c r="ABI1480" s="1768"/>
      <c r="ABJ1480" s="1768"/>
      <c r="ABK1480" s="1768"/>
      <c r="ABL1480" s="1768"/>
      <c r="ABM1480" s="1768"/>
      <c r="ABN1480" s="1768"/>
      <c r="ABO1480" s="1768"/>
      <c r="ABP1480" s="1768"/>
      <c r="ABQ1480" s="1768"/>
      <c r="ABR1480" s="1768"/>
      <c r="ABS1480" s="1768"/>
      <c r="ABT1480" s="1768"/>
      <c r="ABU1480" s="1768"/>
      <c r="ABV1480" s="1768"/>
      <c r="ABW1480" s="1768"/>
      <c r="ABX1480" s="1768"/>
      <c r="ABY1480" s="1768"/>
      <c r="ABZ1480" s="1768"/>
      <c r="ACA1480" s="1768"/>
      <c r="ACB1480" s="1768"/>
      <c r="ACC1480" s="1768"/>
      <c r="ACD1480" s="1768"/>
      <c r="ACE1480" s="1768"/>
      <c r="ACF1480" s="1768"/>
      <c r="ACG1480" s="1768"/>
      <c r="ACH1480" s="1768"/>
      <c r="ACI1480" s="1768"/>
      <c r="ACJ1480" s="1768"/>
      <c r="ACK1480" s="1768"/>
      <c r="ACL1480" s="1768"/>
      <c r="ACM1480" s="1768"/>
      <c r="ACN1480" s="1768"/>
      <c r="ACO1480" s="1768"/>
      <c r="ACP1480" s="1768"/>
      <c r="ACQ1480" s="1768"/>
      <c r="ACR1480" s="1768"/>
      <c r="ACS1480" s="1768"/>
      <c r="ACT1480" s="1768"/>
      <c r="ACU1480" s="1768"/>
      <c r="ACV1480" s="1768"/>
      <c r="ACW1480" s="1768"/>
      <c r="ACX1480" s="1768"/>
      <c r="ACY1480" s="1768"/>
      <c r="ACZ1480" s="1768"/>
      <c r="ADA1480" s="1768"/>
      <c r="ADB1480" s="1768"/>
      <c r="ADC1480" s="1768"/>
      <c r="ADD1480" s="1768"/>
      <c r="ADE1480" s="1768"/>
      <c r="ADF1480" s="1768"/>
      <c r="ADG1480" s="1768"/>
      <c r="ADH1480" s="1768"/>
      <c r="ADI1480" s="1768"/>
      <c r="ADJ1480" s="1768"/>
      <c r="ADK1480" s="1768"/>
      <c r="ADL1480" s="1768"/>
      <c r="ADM1480" s="1768"/>
      <c r="ADN1480" s="1768"/>
      <c r="ADO1480" s="1768"/>
      <c r="ADP1480" s="1768"/>
      <c r="ADQ1480" s="1768"/>
      <c r="ADR1480" s="1768"/>
      <c r="ADS1480" s="1768"/>
      <c r="ADT1480" s="1768"/>
      <c r="ADU1480" s="1768"/>
      <c r="ADV1480" s="1768"/>
      <c r="ADW1480" s="1768"/>
      <c r="ADX1480" s="1768"/>
      <c r="ADY1480" s="1768"/>
      <c r="ADZ1480" s="1768"/>
      <c r="AEA1480" s="1768"/>
      <c r="AEB1480" s="1768"/>
      <c r="AEC1480" s="1768"/>
      <c r="AED1480" s="1768"/>
      <c r="AEE1480" s="1768"/>
      <c r="AEF1480" s="1768"/>
      <c r="AEG1480" s="1768"/>
      <c r="AEH1480" s="1768"/>
      <c r="AEI1480" s="1768"/>
      <c r="AEJ1480" s="1768"/>
      <c r="AEK1480" s="1768"/>
      <c r="AEL1480" s="1768"/>
      <c r="AEM1480" s="1768"/>
      <c r="AEN1480" s="1768"/>
      <c r="AEO1480" s="1768"/>
      <c r="AEP1480" s="1768"/>
      <c r="AEQ1480" s="1768"/>
      <c r="AER1480" s="1768"/>
      <c r="AES1480" s="1768"/>
      <c r="AET1480" s="1768"/>
      <c r="AEU1480" s="1768"/>
      <c r="AEV1480" s="1768"/>
      <c r="AEW1480" s="1768"/>
      <c r="AEX1480" s="1768"/>
      <c r="AEY1480" s="1768"/>
      <c r="AEZ1480" s="1768"/>
      <c r="AFA1480" s="1768"/>
      <c r="AFB1480" s="1768"/>
      <c r="AFC1480" s="1768"/>
      <c r="AFD1480" s="1768"/>
      <c r="AFE1480" s="1768"/>
      <c r="AFF1480" s="1768"/>
      <c r="AFG1480" s="1768"/>
      <c r="AFH1480" s="1768"/>
      <c r="AFI1480" s="1768"/>
      <c r="AFJ1480" s="1768"/>
      <c r="AFK1480" s="1768"/>
      <c r="AFL1480" s="1768"/>
      <c r="AFM1480" s="1768"/>
      <c r="AFN1480" s="1768"/>
      <c r="AFO1480" s="1768"/>
      <c r="AFP1480" s="1768"/>
      <c r="AFQ1480" s="1768"/>
      <c r="AFR1480" s="1768"/>
      <c r="AFS1480" s="1768"/>
      <c r="AFT1480" s="1768"/>
      <c r="AFU1480" s="1768"/>
      <c r="AFV1480" s="1768"/>
      <c r="AFW1480" s="1768"/>
      <c r="AFX1480" s="1768"/>
      <c r="AFY1480" s="1768"/>
      <c r="AFZ1480" s="1768"/>
      <c r="AGA1480" s="1768"/>
      <c r="AGB1480" s="1768"/>
      <c r="AGC1480" s="1768"/>
      <c r="AGD1480" s="1768"/>
      <c r="AGE1480" s="1768"/>
      <c r="AGF1480" s="1768"/>
      <c r="AGG1480" s="1768"/>
      <c r="AGH1480" s="1768"/>
      <c r="AGI1480" s="1768"/>
      <c r="AGJ1480" s="1768"/>
      <c r="AGK1480" s="1768"/>
      <c r="AGL1480" s="1768"/>
      <c r="AGM1480" s="1768"/>
      <c r="AGN1480" s="1768"/>
      <c r="AGO1480" s="1768"/>
      <c r="AGP1480" s="1768"/>
      <c r="AGQ1480" s="1768"/>
      <c r="AGR1480" s="1768"/>
      <c r="AGS1480" s="1768"/>
      <c r="AGT1480" s="1768"/>
      <c r="AGU1480" s="1768"/>
      <c r="AGV1480" s="1768"/>
      <c r="AGW1480" s="1768"/>
      <c r="AGX1480" s="1768"/>
      <c r="AGY1480" s="1768"/>
      <c r="AGZ1480" s="1768"/>
      <c r="AHA1480" s="1768"/>
      <c r="AHB1480" s="1768"/>
      <c r="AHC1480" s="1768"/>
      <c r="AHD1480" s="1768"/>
      <c r="AHE1480" s="1768"/>
      <c r="AHF1480" s="1768"/>
      <c r="AHG1480" s="1768"/>
      <c r="AHH1480" s="1768"/>
      <c r="AHI1480" s="1768"/>
      <c r="AHJ1480" s="1768"/>
      <c r="AHK1480" s="1768"/>
      <c r="AHL1480" s="1768"/>
      <c r="AHM1480" s="1768"/>
      <c r="AHN1480" s="1768"/>
      <c r="AHO1480" s="1768"/>
      <c r="AHP1480" s="1768"/>
      <c r="AHQ1480" s="1768"/>
      <c r="AHR1480" s="1768"/>
      <c r="AHS1480" s="1768"/>
      <c r="AHT1480" s="1768"/>
      <c r="AHU1480" s="1768"/>
      <c r="AHV1480" s="1768"/>
      <c r="AHW1480" s="1768"/>
      <c r="AHX1480" s="1768"/>
      <c r="AHY1480" s="1768"/>
      <c r="AHZ1480" s="1768"/>
      <c r="AIA1480" s="1768"/>
      <c r="AIB1480" s="1768"/>
      <c r="AIC1480" s="1768"/>
      <c r="AID1480" s="1768"/>
      <c r="AIE1480" s="1768"/>
      <c r="AIF1480" s="1768"/>
      <c r="AIG1480" s="1768"/>
      <c r="AIH1480" s="1768"/>
      <c r="AII1480" s="1768"/>
      <c r="AIJ1480" s="1768"/>
      <c r="AIK1480" s="1768"/>
      <c r="AIL1480" s="1768"/>
      <c r="AIM1480" s="1768"/>
      <c r="AIN1480" s="1768"/>
      <c r="AIO1480" s="1768"/>
      <c r="AIP1480" s="1768"/>
      <c r="AIQ1480" s="1768"/>
      <c r="AIR1480" s="1768"/>
      <c r="AIS1480" s="1768"/>
      <c r="AIT1480" s="1768"/>
      <c r="AIU1480" s="1768"/>
      <c r="AIV1480" s="1768"/>
      <c r="AIW1480" s="1768"/>
      <c r="AIX1480" s="1768"/>
      <c r="AIY1480" s="1768"/>
      <c r="AIZ1480" s="1768"/>
      <c r="AJA1480" s="1768"/>
      <c r="AJB1480" s="1768"/>
      <c r="AJC1480" s="1768"/>
      <c r="AJD1480" s="1768"/>
      <c r="AJE1480" s="1768"/>
      <c r="AJF1480" s="1768"/>
      <c r="AJG1480" s="1768"/>
      <c r="AJH1480" s="1768"/>
      <c r="AJI1480" s="1768"/>
      <c r="AJJ1480" s="1768"/>
      <c r="AJK1480" s="1768"/>
      <c r="AJL1480" s="1768"/>
      <c r="AJM1480" s="1768"/>
      <c r="AJN1480" s="1768"/>
      <c r="AJO1480" s="1768"/>
      <c r="AJP1480" s="1768"/>
      <c r="AJQ1480" s="1768"/>
      <c r="AJR1480" s="1768"/>
      <c r="AJS1480" s="1768"/>
      <c r="AJT1480" s="1768"/>
      <c r="AJU1480" s="1768"/>
      <c r="AJV1480" s="1768"/>
      <c r="AJW1480" s="1768"/>
      <c r="AJX1480" s="1768"/>
      <c r="AJY1480" s="1768"/>
      <c r="AJZ1480" s="1768"/>
      <c r="AKA1480" s="1768"/>
      <c r="AKB1480" s="1768"/>
      <c r="AKC1480" s="1768"/>
      <c r="AKD1480" s="1768"/>
      <c r="AKE1480" s="1768"/>
      <c r="AKF1480" s="1768"/>
      <c r="AKG1480" s="1768"/>
      <c r="AKH1480" s="1768"/>
      <c r="AKI1480" s="1768"/>
      <c r="AKJ1480" s="1768"/>
      <c r="AKK1480" s="1768"/>
      <c r="AKL1480" s="1768"/>
      <c r="AKM1480" s="1768"/>
      <c r="AKN1480" s="1768"/>
      <c r="AKO1480" s="1768"/>
      <c r="AKP1480" s="1768"/>
      <c r="AKQ1480" s="1768"/>
      <c r="AKR1480" s="1768"/>
      <c r="AKS1480" s="1768"/>
      <c r="AKT1480" s="1768"/>
      <c r="AKU1480" s="1768"/>
      <c r="AKV1480" s="1768"/>
      <c r="AKW1480" s="1768"/>
      <c r="AKX1480" s="1768"/>
      <c r="AKY1480" s="1768"/>
      <c r="AKZ1480" s="1768"/>
      <c r="ALA1480" s="1768"/>
      <c r="ALB1480" s="1768"/>
      <c r="ALC1480" s="1768"/>
      <c r="ALD1480" s="1768"/>
      <c r="ALE1480" s="1768"/>
      <c r="ALF1480" s="1768"/>
      <c r="ALG1480" s="1768"/>
      <c r="ALH1480" s="1768"/>
      <c r="ALI1480" s="1768"/>
      <c r="ALJ1480" s="1768"/>
      <c r="ALK1480" s="1768"/>
      <c r="ALL1480" s="1768"/>
      <c r="ALM1480" s="1768"/>
      <c r="ALN1480" s="1768"/>
      <c r="ALO1480" s="1768"/>
      <c r="ALP1480" s="1768"/>
      <c r="ALQ1480" s="1768"/>
      <c r="ALR1480" s="1768"/>
      <c r="ALS1480" s="1768"/>
      <c r="ALT1480" s="1768"/>
      <c r="ALU1480" s="1768"/>
      <c r="ALV1480" s="1768"/>
      <c r="ALW1480" s="1768"/>
      <c r="ALX1480" s="1768"/>
      <c r="ALY1480" s="1768"/>
      <c r="ALZ1480" s="1768"/>
      <c r="AMA1480" s="1768"/>
      <c r="AMB1480" s="1768"/>
      <c r="AMC1480" s="1768"/>
      <c r="AMD1480" s="1768"/>
      <c r="AME1480" s="1768"/>
      <c r="AMF1480" s="1768"/>
      <c r="AMG1480" s="1768"/>
      <c r="AMH1480" s="1768"/>
      <c r="AMI1480" s="1768"/>
      <c r="AMJ1480" s="1768"/>
      <c r="AMK1480" s="1768"/>
    </row>
    <row r="1481" spans="1:1025" s="1774" customFormat="1" ht="54" customHeight="1" x14ac:dyDescent="0.35">
      <c r="A1481" s="1025" t="s">
        <v>13127</v>
      </c>
      <c r="B1481" s="1765">
        <v>43909</v>
      </c>
      <c r="C1481" s="1025">
        <v>11</v>
      </c>
      <c r="D1481" s="1025" t="s">
        <v>1394</v>
      </c>
      <c r="E1481" s="1025" t="s">
        <v>13245</v>
      </c>
      <c r="F1481" s="1025" t="s">
        <v>3411</v>
      </c>
      <c r="G1481" s="1025" t="s">
        <v>13128</v>
      </c>
      <c r="H1481" s="1025" t="s">
        <v>2058</v>
      </c>
      <c r="I1481" s="1025" t="s">
        <v>1152</v>
      </c>
      <c r="J1481" s="1025" t="s">
        <v>2059</v>
      </c>
      <c r="K1481" s="1766">
        <v>120538.24000000001</v>
      </c>
      <c r="L1481" s="1767" t="s">
        <v>9736</v>
      </c>
      <c r="M1481" s="1025" t="s">
        <v>13129</v>
      </c>
      <c r="N1481" s="1768"/>
      <c r="O1481" s="1769" t="s">
        <v>4665</v>
      </c>
      <c r="P1481" s="1770">
        <f t="shared" si="275"/>
        <v>120538.24000000001</v>
      </c>
      <c r="Q1481" s="1771">
        <f t="shared" si="276"/>
        <v>43909</v>
      </c>
      <c r="R1481" s="1772" t="str">
        <f t="shared" si="277"/>
        <v>2020OB000023</v>
      </c>
      <c r="S1481" s="1772" t="str">
        <f t="shared" si="278"/>
        <v>2020NE000015</v>
      </c>
      <c r="T1481" s="1773" t="str">
        <f t="shared" si="279"/>
        <v>VALOR PAGO AO REPASSE DE RECURSO REFERENTE A 3ª PARCELA FEM II/2014, CUJO OBJETO É A PAVIMENTAÇÃO EM DIVERSAS VIAS URBANAS NO MUNICIPIO DE MARAIAL POA 340/20 AGMJ.</v>
      </c>
      <c r="U1481" s="1768"/>
      <c r="V1481" s="1768"/>
      <c r="W1481" s="1768"/>
      <c r="X1481" s="1768"/>
      <c r="Y1481" s="1768"/>
      <c r="Z1481" s="1768"/>
      <c r="AA1481" s="1768"/>
      <c r="AB1481" s="1768"/>
      <c r="AC1481" s="1768"/>
      <c r="AD1481" s="1768"/>
      <c r="AE1481" s="1768"/>
      <c r="AF1481" s="1768"/>
      <c r="AG1481" s="1768"/>
      <c r="AH1481" s="1768"/>
      <c r="AI1481" s="1768"/>
      <c r="AJ1481" s="1768"/>
      <c r="AK1481" s="1768"/>
      <c r="AL1481" s="1768"/>
      <c r="AM1481" s="1768"/>
      <c r="AN1481" s="1768"/>
      <c r="AO1481" s="1768"/>
      <c r="AP1481" s="1768"/>
      <c r="AQ1481" s="1768"/>
      <c r="AR1481" s="1768"/>
      <c r="AS1481" s="1768"/>
      <c r="AT1481" s="1768"/>
      <c r="AU1481" s="1768"/>
      <c r="AV1481" s="1768"/>
      <c r="AW1481" s="1768"/>
      <c r="AX1481" s="1768"/>
      <c r="AY1481" s="1768"/>
      <c r="AZ1481" s="1768"/>
      <c r="BA1481" s="1768"/>
      <c r="BB1481" s="1768"/>
      <c r="BC1481" s="1768"/>
      <c r="BD1481" s="1768"/>
      <c r="BE1481" s="1768"/>
      <c r="BF1481" s="1768"/>
      <c r="BG1481" s="1768"/>
      <c r="BH1481" s="1768"/>
      <c r="BI1481" s="1768"/>
      <c r="BJ1481" s="1768"/>
      <c r="BK1481" s="1768"/>
      <c r="BL1481" s="1768"/>
      <c r="BM1481" s="1768"/>
      <c r="BN1481" s="1768"/>
      <c r="BO1481" s="1768"/>
      <c r="BP1481" s="1768"/>
      <c r="BQ1481" s="1768"/>
      <c r="BR1481" s="1768"/>
      <c r="BS1481" s="1768"/>
      <c r="BT1481" s="1768"/>
      <c r="BU1481" s="1768"/>
      <c r="BV1481" s="1768"/>
      <c r="BW1481" s="1768"/>
      <c r="BX1481" s="1768"/>
      <c r="BY1481" s="1768"/>
      <c r="BZ1481" s="1768"/>
      <c r="CA1481" s="1768"/>
      <c r="CB1481" s="1768"/>
      <c r="CC1481" s="1768"/>
      <c r="CD1481" s="1768"/>
      <c r="CE1481" s="1768"/>
      <c r="CF1481" s="1768"/>
      <c r="CG1481" s="1768"/>
      <c r="CH1481" s="1768"/>
      <c r="CI1481" s="1768"/>
      <c r="CJ1481" s="1768"/>
      <c r="CK1481" s="1768"/>
      <c r="CL1481" s="1768"/>
      <c r="CM1481" s="1768"/>
      <c r="CN1481" s="1768"/>
      <c r="CO1481" s="1768"/>
      <c r="CP1481" s="1768"/>
      <c r="CQ1481" s="1768"/>
      <c r="CR1481" s="1768"/>
      <c r="CS1481" s="1768"/>
      <c r="CT1481" s="1768"/>
      <c r="CU1481" s="1768"/>
      <c r="CV1481" s="1768"/>
      <c r="CW1481" s="1768"/>
      <c r="CX1481" s="1768"/>
      <c r="CY1481" s="1768"/>
      <c r="CZ1481" s="1768"/>
      <c r="DA1481" s="1768"/>
      <c r="DB1481" s="1768"/>
      <c r="DC1481" s="1768"/>
      <c r="DD1481" s="1768"/>
      <c r="DE1481" s="1768"/>
      <c r="DF1481" s="1768"/>
      <c r="DG1481" s="1768"/>
      <c r="DH1481" s="1768"/>
      <c r="DI1481" s="1768"/>
      <c r="DJ1481" s="1768"/>
      <c r="DK1481" s="1768"/>
      <c r="DL1481" s="1768"/>
      <c r="DM1481" s="1768"/>
      <c r="DN1481" s="1768"/>
      <c r="DO1481" s="1768"/>
      <c r="DP1481" s="1768"/>
      <c r="DQ1481" s="1768"/>
      <c r="DR1481" s="1768"/>
      <c r="DS1481" s="1768"/>
      <c r="DT1481" s="1768"/>
      <c r="DU1481" s="1768"/>
      <c r="DV1481" s="1768"/>
      <c r="DW1481" s="1768"/>
      <c r="DX1481" s="1768"/>
      <c r="DY1481" s="1768"/>
      <c r="DZ1481" s="1768"/>
      <c r="EA1481" s="1768"/>
      <c r="EB1481" s="1768"/>
      <c r="EC1481" s="1768"/>
      <c r="ED1481" s="1768"/>
      <c r="EE1481" s="1768"/>
      <c r="EF1481" s="1768"/>
      <c r="EG1481" s="1768"/>
      <c r="EH1481" s="1768"/>
      <c r="EI1481" s="1768"/>
      <c r="EJ1481" s="1768"/>
      <c r="EK1481" s="1768"/>
      <c r="EL1481" s="1768"/>
      <c r="EM1481" s="1768"/>
      <c r="EN1481" s="1768"/>
      <c r="EO1481" s="1768"/>
      <c r="EP1481" s="1768"/>
      <c r="EQ1481" s="1768"/>
      <c r="ER1481" s="1768"/>
      <c r="ES1481" s="1768"/>
      <c r="ET1481" s="1768"/>
      <c r="EU1481" s="1768"/>
      <c r="EV1481" s="1768"/>
      <c r="EW1481" s="1768"/>
      <c r="EX1481" s="1768"/>
      <c r="EY1481" s="1768"/>
      <c r="EZ1481" s="1768"/>
      <c r="FA1481" s="1768"/>
      <c r="FB1481" s="1768"/>
      <c r="FC1481" s="1768"/>
      <c r="FD1481" s="1768"/>
      <c r="FE1481" s="1768"/>
      <c r="FF1481" s="1768"/>
      <c r="FG1481" s="1768"/>
      <c r="FH1481" s="1768"/>
      <c r="FI1481" s="1768"/>
      <c r="FJ1481" s="1768"/>
      <c r="FK1481" s="1768"/>
      <c r="FL1481" s="1768"/>
      <c r="FM1481" s="1768"/>
      <c r="FN1481" s="1768"/>
      <c r="FO1481" s="1768"/>
      <c r="FP1481" s="1768"/>
      <c r="FQ1481" s="1768"/>
      <c r="FR1481" s="1768"/>
      <c r="FS1481" s="1768"/>
      <c r="FT1481" s="1768"/>
      <c r="FU1481" s="1768"/>
      <c r="FV1481" s="1768"/>
      <c r="FW1481" s="1768"/>
      <c r="FX1481" s="1768"/>
      <c r="FY1481" s="1768"/>
      <c r="FZ1481" s="1768"/>
      <c r="GA1481" s="1768"/>
      <c r="GB1481" s="1768"/>
      <c r="GC1481" s="1768"/>
      <c r="GD1481" s="1768"/>
      <c r="GE1481" s="1768"/>
      <c r="GF1481" s="1768"/>
      <c r="GG1481" s="1768"/>
      <c r="GH1481" s="1768"/>
      <c r="GI1481" s="1768"/>
      <c r="GJ1481" s="1768"/>
      <c r="GK1481" s="1768"/>
      <c r="GL1481" s="1768"/>
      <c r="GM1481" s="1768"/>
      <c r="GN1481" s="1768"/>
      <c r="GO1481" s="1768"/>
      <c r="GP1481" s="1768"/>
      <c r="GQ1481" s="1768"/>
      <c r="GR1481" s="1768"/>
      <c r="GS1481" s="1768"/>
      <c r="GT1481" s="1768"/>
      <c r="GU1481" s="1768"/>
      <c r="GV1481" s="1768"/>
      <c r="GW1481" s="1768"/>
      <c r="GX1481" s="1768"/>
      <c r="GY1481" s="1768"/>
      <c r="GZ1481" s="1768"/>
      <c r="HA1481" s="1768"/>
      <c r="HB1481" s="1768"/>
      <c r="HC1481" s="1768"/>
      <c r="HD1481" s="1768"/>
      <c r="HE1481" s="1768"/>
      <c r="HF1481" s="1768"/>
      <c r="HG1481" s="1768"/>
      <c r="HH1481" s="1768"/>
      <c r="HI1481" s="1768"/>
      <c r="HJ1481" s="1768"/>
      <c r="HK1481" s="1768"/>
      <c r="HL1481" s="1768"/>
      <c r="HM1481" s="1768"/>
      <c r="HN1481" s="1768"/>
      <c r="HO1481" s="1768"/>
      <c r="HP1481" s="1768"/>
      <c r="HQ1481" s="1768"/>
      <c r="HR1481" s="1768"/>
      <c r="HS1481" s="1768"/>
      <c r="HT1481" s="1768"/>
      <c r="HU1481" s="1768"/>
      <c r="HV1481" s="1768"/>
      <c r="HW1481" s="1768"/>
      <c r="HX1481" s="1768"/>
      <c r="HY1481" s="1768"/>
      <c r="HZ1481" s="1768"/>
      <c r="IA1481" s="1768"/>
      <c r="IB1481" s="1768"/>
      <c r="IC1481" s="1768"/>
      <c r="ID1481" s="1768"/>
      <c r="IE1481" s="1768"/>
      <c r="IF1481" s="1768"/>
      <c r="IG1481" s="1768"/>
      <c r="IH1481" s="1768"/>
      <c r="II1481" s="1768"/>
      <c r="IJ1481" s="1768"/>
      <c r="IK1481" s="1768"/>
      <c r="IL1481" s="1768"/>
      <c r="IM1481" s="1768"/>
      <c r="IN1481" s="1768"/>
      <c r="IO1481" s="1768"/>
      <c r="IP1481" s="1768"/>
      <c r="IQ1481" s="1768"/>
      <c r="IR1481" s="1768"/>
      <c r="IS1481" s="1768"/>
      <c r="IT1481" s="1768"/>
      <c r="IU1481" s="1768"/>
      <c r="IV1481" s="1768"/>
      <c r="IW1481" s="1768"/>
      <c r="IX1481" s="1768"/>
      <c r="IY1481" s="1768"/>
      <c r="IZ1481" s="1768"/>
      <c r="JA1481" s="1768"/>
      <c r="JB1481" s="1768"/>
      <c r="JC1481" s="1768"/>
      <c r="JD1481" s="1768"/>
      <c r="JE1481" s="1768"/>
      <c r="JF1481" s="1768"/>
      <c r="JG1481" s="1768"/>
      <c r="JH1481" s="1768"/>
      <c r="JI1481" s="1768"/>
      <c r="JJ1481" s="1768"/>
      <c r="JK1481" s="1768"/>
      <c r="JL1481" s="1768"/>
      <c r="JM1481" s="1768"/>
      <c r="JN1481" s="1768"/>
      <c r="JO1481" s="1768"/>
      <c r="JP1481" s="1768"/>
      <c r="JQ1481" s="1768"/>
      <c r="JR1481" s="1768"/>
      <c r="JS1481" s="1768"/>
      <c r="JT1481" s="1768"/>
      <c r="JU1481" s="1768"/>
      <c r="JV1481" s="1768"/>
      <c r="JW1481" s="1768"/>
      <c r="JX1481" s="1768"/>
      <c r="JY1481" s="1768"/>
      <c r="JZ1481" s="1768"/>
      <c r="KA1481" s="1768"/>
      <c r="KB1481" s="1768"/>
      <c r="KC1481" s="1768"/>
      <c r="KD1481" s="1768"/>
      <c r="KE1481" s="1768"/>
      <c r="KF1481" s="1768"/>
      <c r="KG1481" s="1768"/>
      <c r="KH1481" s="1768"/>
      <c r="KI1481" s="1768"/>
      <c r="KJ1481" s="1768"/>
      <c r="KK1481" s="1768"/>
      <c r="KL1481" s="1768"/>
      <c r="KM1481" s="1768"/>
      <c r="KN1481" s="1768"/>
      <c r="KO1481" s="1768"/>
      <c r="KP1481" s="1768"/>
      <c r="KQ1481" s="1768"/>
      <c r="KR1481" s="1768"/>
      <c r="KS1481" s="1768"/>
      <c r="KT1481" s="1768"/>
      <c r="KU1481" s="1768"/>
      <c r="KV1481" s="1768"/>
      <c r="KW1481" s="1768"/>
      <c r="KX1481" s="1768"/>
      <c r="KY1481" s="1768"/>
      <c r="KZ1481" s="1768"/>
      <c r="LA1481" s="1768"/>
      <c r="LB1481" s="1768"/>
      <c r="LC1481" s="1768"/>
      <c r="LD1481" s="1768"/>
      <c r="LE1481" s="1768"/>
      <c r="LF1481" s="1768"/>
      <c r="LG1481" s="1768"/>
      <c r="LH1481" s="1768"/>
      <c r="LI1481" s="1768"/>
      <c r="LJ1481" s="1768"/>
      <c r="LK1481" s="1768"/>
      <c r="LL1481" s="1768"/>
      <c r="LM1481" s="1768"/>
      <c r="LN1481" s="1768"/>
      <c r="LO1481" s="1768"/>
      <c r="LP1481" s="1768"/>
      <c r="LQ1481" s="1768"/>
      <c r="LR1481" s="1768"/>
      <c r="LS1481" s="1768"/>
      <c r="LT1481" s="1768"/>
      <c r="LU1481" s="1768"/>
      <c r="LV1481" s="1768"/>
      <c r="LW1481" s="1768"/>
      <c r="LX1481" s="1768"/>
      <c r="LY1481" s="1768"/>
      <c r="LZ1481" s="1768"/>
      <c r="MA1481" s="1768"/>
      <c r="MB1481" s="1768"/>
      <c r="MC1481" s="1768"/>
      <c r="MD1481" s="1768"/>
      <c r="ME1481" s="1768"/>
      <c r="MF1481" s="1768"/>
      <c r="MG1481" s="1768"/>
      <c r="MH1481" s="1768"/>
      <c r="MI1481" s="1768"/>
      <c r="MJ1481" s="1768"/>
      <c r="MK1481" s="1768"/>
      <c r="ML1481" s="1768"/>
      <c r="MM1481" s="1768"/>
      <c r="MN1481" s="1768"/>
      <c r="MO1481" s="1768"/>
      <c r="MP1481" s="1768"/>
      <c r="MQ1481" s="1768"/>
      <c r="MR1481" s="1768"/>
      <c r="MS1481" s="1768"/>
      <c r="MT1481" s="1768"/>
      <c r="MU1481" s="1768"/>
      <c r="MV1481" s="1768"/>
      <c r="MW1481" s="1768"/>
      <c r="MX1481" s="1768"/>
      <c r="MY1481" s="1768"/>
      <c r="MZ1481" s="1768"/>
      <c r="NA1481" s="1768"/>
      <c r="NB1481" s="1768"/>
      <c r="NC1481" s="1768"/>
      <c r="ND1481" s="1768"/>
      <c r="NE1481" s="1768"/>
      <c r="NF1481" s="1768"/>
      <c r="NG1481" s="1768"/>
      <c r="NH1481" s="1768"/>
      <c r="NI1481" s="1768"/>
      <c r="NJ1481" s="1768"/>
      <c r="NK1481" s="1768"/>
      <c r="NL1481" s="1768"/>
      <c r="NM1481" s="1768"/>
      <c r="NN1481" s="1768"/>
      <c r="NO1481" s="1768"/>
      <c r="NP1481" s="1768"/>
      <c r="NQ1481" s="1768"/>
      <c r="NR1481" s="1768"/>
      <c r="NS1481" s="1768"/>
      <c r="NT1481" s="1768"/>
      <c r="NU1481" s="1768"/>
      <c r="NV1481" s="1768"/>
      <c r="NW1481" s="1768"/>
      <c r="NX1481" s="1768"/>
      <c r="NY1481" s="1768"/>
      <c r="NZ1481" s="1768"/>
      <c r="OA1481" s="1768"/>
      <c r="OB1481" s="1768"/>
      <c r="OC1481" s="1768"/>
      <c r="OD1481" s="1768"/>
      <c r="OE1481" s="1768"/>
      <c r="OF1481" s="1768"/>
      <c r="OG1481" s="1768"/>
      <c r="OH1481" s="1768"/>
      <c r="OI1481" s="1768"/>
      <c r="OJ1481" s="1768"/>
      <c r="OK1481" s="1768"/>
      <c r="OL1481" s="1768"/>
      <c r="OM1481" s="1768"/>
      <c r="ON1481" s="1768"/>
      <c r="OO1481" s="1768"/>
      <c r="OP1481" s="1768"/>
      <c r="OQ1481" s="1768"/>
      <c r="OR1481" s="1768"/>
      <c r="OS1481" s="1768"/>
      <c r="OT1481" s="1768"/>
      <c r="OU1481" s="1768"/>
      <c r="OV1481" s="1768"/>
      <c r="OW1481" s="1768"/>
      <c r="OX1481" s="1768"/>
      <c r="OY1481" s="1768"/>
      <c r="OZ1481" s="1768"/>
      <c r="PA1481" s="1768"/>
      <c r="PB1481" s="1768"/>
      <c r="PC1481" s="1768"/>
      <c r="PD1481" s="1768"/>
      <c r="PE1481" s="1768"/>
      <c r="PF1481" s="1768"/>
      <c r="PG1481" s="1768"/>
      <c r="PH1481" s="1768"/>
      <c r="PI1481" s="1768"/>
      <c r="PJ1481" s="1768"/>
      <c r="PK1481" s="1768"/>
      <c r="PL1481" s="1768"/>
      <c r="PM1481" s="1768"/>
      <c r="PN1481" s="1768"/>
      <c r="PO1481" s="1768"/>
      <c r="PP1481" s="1768"/>
      <c r="PQ1481" s="1768"/>
      <c r="PR1481" s="1768"/>
      <c r="PS1481" s="1768"/>
      <c r="PT1481" s="1768"/>
      <c r="PU1481" s="1768"/>
      <c r="PV1481" s="1768"/>
      <c r="PW1481" s="1768"/>
      <c r="PX1481" s="1768"/>
      <c r="PY1481" s="1768"/>
      <c r="PZ1481" s="1768"/>
      <c r="QA1481" s="1768"/>
      <c r="QB1481" s="1768"/>
      <c r="QC1481" s="1768"/>
      <c r="QD1481" s="1768"/>
      <c r="QE1481" s="1768"/>
      <c r="QF1481" s="1768"/>
      <c r="QG1481" s="1768"/>
      <c r="QH1481" s="1768"/>
      <c r="QI1481" s="1768"/>
      <c r="QJ1481" s="1768"/>
      <c r="QK1481" s="1768"/>
      <c r="QL1481" s="1768"/>
      <c r="QM1481" s="1768"/>
      <c r="QN1481" s="1768"/>
      <c r="QO1481" s="1768"/>
      <c r="QP1481" s="1768"/>
      <c r="QQ1481" s="1768"/>
      <c r="QR1481" s="1768"/>
      <c r="QS1481" s="1768"/>
      <c r="QT1481" s="1768"/>
      <c r="QU1481" s="1768"/>
      <c r="QV1481" s="1768"/>
      <c r="QW1481" s="1768"/>
      <c r="QX1481" s="1768"/>
      <c r="QY1481" s="1768"/>
      <c r="QZ1481" s="1768"/>
      <c r="RA1481" s="1768"/>
      <c r="RB1481" s="1768"/>
      <c r="RC1481" s="1768"/>
      <c r="RD1481" s="1768"/>
      <c r="RE1481" s="1768"/>
      <c r="RF1481" s="1768"/>
      <c r="RG1481" s="1768"/>
      <c r="RH1481" s="1768"/>
      <c r="RI1481" s="1768"/>
      <c r="RJ1481" s="1768"/>
      <c r="RK1481" s="1768"/>
      <c r="RL1481" s="1768"/>
      <c r="RM1481" s="1768"/>
      <c r="RN1481" s="1768"/>
      <c r="RO1481" s="1768"/>
      <c r="RP1481" s="1768"/>
      <c r="RQ1481" s="1768"/>
      <c r="RR1481" s="1768"/>
      <c r="RS1481" s="1768"/>
      <c r="RT1481" s="1768"/>
      <c r="RU1481" s="1768"/>
      <c r="RV1481" s="1768"/>
      <c r="RW1481" s="1768"/>
      <c r="RX1481" s="1768"/>
      <c r="RY1481" s="1768"/>
      <c r="RZ1481" s="1768"/>
      <c r="SA1481" s="1768"/>
      <c r="SB1481" s="1768"/>
      <c r="SC1481" s="1768"/>
      <c r="SD1481" s="1768"/>
      <c r="SE1481" s="1768"/>
      <c r="SF1481" s="1768"/>
      <c r="SG1481" s="1768"/>
      <c r="SH1481" s="1768"/>
      <c r="SI1481" s="1768"/>
      <c r="SJ1481" s="1768"/>
      <c r="SK1481" s="1768"/>
      <c r="SL1481" s="1768"/>
      <c r="SM1481" s="1768"/>
      <c r="SN1481" s="1768"/>
      <c r="SO1481" s="1768"/>
      <c r="SP1481" s="1768"/>
      <c r="SQ1481" s="1768"/>
      <c r="SR1481" s="1768"/>
      <c r="SS1481" s="1768"/>
      <c r="ST1481" s="1768"/>
      <c r="SU1481" s="1768"/>
      <c r="SV1481" s="1768"/>
      <c r="SW1481" s="1768"/>
      <c r="SX1481" s="1768"/>
      <c r="SY1481" s="1768"/>
      <c r="SZ1481" s="1768"/>
      <c r="TA1481" s="1768"/>
      <c r="TB1481" s="1768"/>
      <c r="TC1481" s="1768"/>
      <c r="TD1481" s="1768"/>
      <c r="TE1481" s="1768"/>
      <c r="TF1481" s="1768"/>
      <c r="TG1481" s="1768"/>
      <c r="TH1481" s="1768"/>
      <c r="TI1481" s="1768"/>
      <c r="TJ1481" s="1768"/>
      <c r="TK1481" s="1768"/>
      <c r="TL1481" s="1768"/>
      <c r="TM1481" s="1768"/>
      <c r="TN1481" s="1768"/>
      <c r="TO1481" s="1768"/>
      <c r="TP1481" s="1768"/>
      <c r="TQ1481" s="1768"/>
      <c r="TR1481" s="1768"/>
      <c r="TS1481" s="1768"/>
      <c r="TT1481" s="1768"/>
      <c r="TU1481" s="1768"/>
      <c r="TV1481" s="1768"/>
      <c r="TW1481" s="1768"/>
      <c r="TX1481" s="1768"/>
      <c r="TY1481" s="1768"/>
      <c r="TZ1481" s="1768"/>
      <c r="UA1481" s="1768"/>
      <c r="UB1481" s="1768"/>
      <c r="UC1481" s="1768"/>
      <c r="UD1481" s="1768"/>
      <c r="UE1481" s="1768"/>
      <c r="UF1481" s="1768"/>
      <c r="UG1481" s="1768"/>
      <c r="UH1481" s="1768"/>
      <c r="UI1481" s="1768"/>
      <c r="UJ1481" s="1768"/>
      <c r="UK1481" s="1768"/>
      <c r="UL1481" s="1768"/>
      <c r="UM1481" s="1768"/>
      <c r="UN1481" s="1768"/>
      <c r="UO1481" s="1768"/>
      <c r="UP1481" s="1768"/>
      <c r="UQ1481" s="1768"/>
      <c r="UR1481" s="1768"/>
      <c r="US1481" s="1768"/>
      <c r="UT1481" s="1768"/>
      <c r="UU1481" s="1768"/>
      <c r="UV1481" s="1768"/>
      <c r="UW1481" s="1768"/>
      <c r="UX1481" s="1768"/>
      <c r="UY1481" s="1768"/>
      <c r="UZ1481" s="1768"/>
      <c r="VA1481" s="1768"/>
      <c r="VB1481" s="1768"/>
      <c r="VC1481" s="1768"/>
      <c r="VD1481" s="1768"/>
      <c r="VE1481" s="1768"/>
      <c r="VF1481" s="1768"/>
      <c r="VG1481" s="1768"/>
      <c r="VH1481" s="1768"/>
      <c r="VI1481" s="1768"/>
      <c r="VJ1481" s="1768"/>
      <c r="VK1481" s="1768"/>
      <c r="VL1481" s="1768"/>
      <c r="VM1481" s="1768"/>
      <c r="VN1481" s="1768"/>
      <c r="VO1481" s="1768"/>
      <c r="VP1481" s="1768"/>
      <c r="VQ1481" s="1768"/>
      <c r="VR1481" s="1768"/>
      <c r="VS1481" s="1768"/>
      <c r="VT1481" s="1768"/>
      <c r="VU1481" s="1768"/>
      <c r="VV1481" s="1768"/>
      <c r="VW1481" s="1768"/>
      <c r="VX1481" s="1768"/>
      <c r="VY1481" s="1768"/>
      <c r="VZ1481" s="1768"/>
      <c r="WA1481" s="1768"/>
      <c r="WB1481" s="1768"/>
      <c r="WC1481" s="1768"/>
      <c r="WD1481" s="1768"/>
      <c r="WE1481" s="1768"/>
      <c r="WF1481" s="1768"/>
      <c r="WG1481" s="1768"/>
      <c r="WH1481" s="1768"/>
      <c r="WI1481" s="1768"/>
      <c r="WJ1481" s="1768"/>
      <c r="WK1481" s="1768"/>
      <c r="WL1481" s="1768"/>
      <c r="WM1481" s="1768"/>
      <c r="WN1481" s="1768"/>
      <c r="WO1481" s="1768"/>
      <c r="WP1481" s="1768"/>
      <c r="WQ1481" s="1768"/>
      <c r="WR1481" s="1768"/>
      <c r="WS1481" s="1768"/>
      <c r="WT1481" s="1768"/>
      <c r="WU1481" s="1768"/>
      <c r="WV1481" s="1768"/>
      <c r="WW1481" s="1768"/>
      <c r="WX1481" s="1768"/>
      <c r="WY1481" s="1768"/>
      <c r="WZ1481" s="1768"/>
      <c r="XA1481" s="1768"/>
      <c r="XB1481" s="1768"/>
      <c r="XC1481" s="1768"/>
      <c r="XD1481" s="1768"/>
      <c r="XE1481" s="1768"/>
      <c r="XF1481" s="1768"/>
      <c r="XG1481" s="1768"/>
      <c r="XH1481" s="1768"/>
      <c r="XI1481" s="1768"/>
      <c r="XJ1481" s="1768"/>
      <c r="XK1481" s="1768"/>
      <c r="XL1481" s="1768"/>
      <c r="XM1481" s="1768"/>
      <c r="XN1481" s="1768"/>
      <c r="XO1481" s="1768"/>
      <c r="XP1481" s="1768"/>
      <c r="XQ1481" s="1768"/>
      <c r="XR1481" s="1768"/>
      <c r="XS1481" s="1768"/>
      <c r="XT1481" s="1768"/>
      <c r="XU1481" s="1768"/>
      <c r="XV1481" s="1768"/>
      <c r="XW1481" s="1768"/>
      <c r="XX1481" s="1768"/>
      <c r="XY1481" s="1768"/>
      <c r="XZ1481" s="1768"/>
      <c r="YA1481" s="1768"/>
      <c r="YB1481" s="1768"/>
      <c r="YC1481" s="1768"/>
      <c r="YD1481" s="1768"/>
      <c r="YE1481" s="1768"/>
      <c r="YF1481" s="1768"/>
      <c r="YG1481" s="1768"/>
      <c r="YH1481" s="1768"/>
      <c r="YI1481" s="1768"/>
      <c r="YJ1481" s="1768"/>
      <c r="YK1481" s="1768"/>
      <c r="YL1481" s="1768"/>
      <c r="YM1481" s="1768"/>
      <c r="YN1481" s="1768"/>
      <c r="YO1481" s="1768"/>
      <c r="YP1481" s="1768"/>
      <c r="YQ1481" s="1768"/>
      <c r="YR1481" s="1768"/>
      <c r="YS1481" s="1768"/>
      <c r="YT1481" s="1768"/>
      <c r="YU1481" s="1768"/>
      <c r="YV1481" s="1768"/>
      <c r="YW1481" s="1768"/>
      <c r="YX1481" s="1768"/>
      <c r="YY1481" s="1768"/>
      <c r="YZ1481" s="1768"/>
      <c r="ZA1481" s="1768"/>
      <c r="ZB1481" s="1768"/>
      <c r="ZC1481" s="1768"/>
      <c r="ZD1481" s="1768"/>
      <c r="ZE1481" s="1768"/>
      <c r="ZF1481" s="1768"/>
      <c r="ZG1481" s="1768"/>
      <c r="ZH1481" s="1768"/>
      <c r="ZI1481" s="1768"/>
      <c r="ZJ1481" s="1768"/>
      <c r="ZK1481" s="1768"/>
      <c r="ZL1481" s="1768"/>
      <c r="ZM1481" s="1768"/>
      <c r="ZN1481" s="1768"/>
      <c r="ZO1481" s="1768"/>
      <c r="ZP1481" s="1768"/>
      <c r="ZQ1481" s="1768"/>
      <c r="ZR1481" s="1768"/>
      <c r="ZS1481" s="1768"/>
      <c r="ZT1481" s="1768"/>
      <c r="ZU1481" s="1768"/>
      <c r="ZV1481" s="1768"/>
      <c r="ZW1481" s="1768"/>
      <c r="ZX1481" s="1768"/>
      <c r="ZY1481" s="1768"/>
      <c r="ZZ1481" s="1768"/>
      <c r="AAA1481" s="1768"/>
      <c r="AAB1481" s="1768"/>
      <c r="AAC1481" s="1768"/>
      <c r="AAD1481" s="1768"/>
      <c r="AAE1481" s="1768"/>
      <c r="AAF1481" s="1768"/>
      <c r="AAG1481" s="1768"/>
      <c r="AAH1481" s="1768"/>
      <c r="AAI1481" s="1768"/>
      <c r="AAJ1481" s="1768"/>
      <c r="AAK1481" s="1768"/>
      <c r="AAL1481" s="1768"/>
      <c r="AAM1481" s="1768"/>
      <c r="AAN1481" s="1768"/>
      <c r="AAO1481" s="1768"/>
      <c r="AAP1481" s="1768"/>
      <c r="AAQ1481" s="1768"/>
      <c r="AAR1481" s="1768"/>
      <c r="AAS1481" s="1768"/>
      <c r="AAT1481" s="1768"/>
      <c r="AAU1481" s="1768"/>
      <c r="AAV1481" s="1768"/>
      <c r="AAW1481" s="1768"/>
      <c r="AAX1481" s="1768"/>
      <c r="AAY1481" s="1768"/>
      <c r="AAZ1481" s="1768"/>
      <c r="ABA1481" s="1768"/>
      <c r="ABB1481" s="1768"/>
      <c r="ABC1481" s="1768"/>
      <c r="ABD1481" s="1768"/>
      <c r="ABE1481" s="1768"/>
      <c r="ABF1481" s="1768"/>
      <c r="ABG1481" s="1768"/>
      <c r="ABH1481" s="1768"/>
      <c r="ABI1481" s="1768"/>
      <c r="ABJ1481" s="1768"/>
      <c r="ABK1481" s="1768"/>
      <c r="ABL1481" s="1768"/>
      <c r="ABM1481" s="1768"/>
      <c r="ABN1481" s="1768"/>
      <c r="ABO1481" s="1768"/>
      <c r="ABP1481" s="1768"/>
      <c r="ABQ1481" s="1768"/>
      <c r="ABR1481" s="1768"/>
      <c r="ABS1481" s="1768"/>
      <c r="ABT1481" s="1768"/>
      <c r="ABU1481" s="1768"/>
      <c r="ABV1481" s="1768"/>
      <c r="ABW1481" s="1768"/>
      <c r="ABX1481" s="1768"/>
      <c r="ABY1481" s="1768"/>
      <c r="ABZ1481" s="1768"/>
      <c r="ACA1481" s="1768"/>
      <c r="ACB1481" s="1768"/>
      <c r="ACC1481" s="1768"/>
      <c r="ACD1481" s="1768"/>
      <c r="ACE1481" s="1768"/>
      <c r="ACF1481" s="1768"/>
      <c r="ACG1481" s="1768"/>
      <c r="ACH1481" s="1768"/>
      <c r="ACI1481" s="1768"/>
      <c r="ACJ1481" s="1768"/>
      <c r="ACK1481" s="1768"/>
      <c r="ACL1481" s="1768"/>
      <c r="ACM1481" s="1768"/>
      <c r="ACN1481" s="1768"/>
      <c r="ACO1481" s="1768"/>
      <c r="ACP1481" s="1768"/>
      <c r="ACQ1481" s="1768"/>
      <c r="ACR1481" s="1768"/>
      <c r="ACS1481" s="1768"/>
      <c r="ACT1481" s="1768"/>
      <c r="ACU1481" s="1768"/>
      <c r="ACV1481" s="1768"/>
      <c r="ACW1481" s="1768"/>
      <c r="ACX1481" s="1768"/>
      <c r="ACY1481" s="1768"/>
      <c r="ACZ1481" s="1768"/>
      <c r="ADA1481" s="1768"/>
      <c r="ADB1481" s="1768"/>
      <c r="ADC1481" s="1768"/>
      <c r="ADD1481" s="1768"/>
      <c r="ADE1481" s="1768"/>
      <c r="ADF1481" s="1768"/>
      <c r="ADG1481" s="1768"/>
      <c r="ADH1481" s="1768"/>
      <c r="ADI1481" s="1768"/>
      <c r="ADJ1481" s="1768"/>
      <c r="ADK1481" s="1768"/>
      <c r="ADL1481" s="1768"/>
      <c r="ADM1481" s="1768"/>
      <c r="ADN1481" s="1768"/>
      <c r="ADO1481" s="1768"/>
      <c r="ADP1481" s="1768"/>
      <c r="ADQ1481" s="1768"/>
      <c r="ADR1481" s="1768"/>
      <c r="ADS1481" s="1768"/>
      <c r="ADT1481" s="1768"/>
      <c r="ADU1481" s="1768"/>
      <c r="ADV1481" s="1768"/>
      <c r="ADW1481" s="1768"/>
      <c r="ADX1481" s="1768"/>
      <c r="ADY1481" s="1768"/>
      <c r="ADZ1481" s="1768"/>
      <c r="AEA1481" s="1768"/>
      <c r="AEB1481" s="1768"/>
      <c r="AEC1481" s="1768"/>
      <c r="AED1481" s="1768"/>
      <c r="AEE1481" s="1768"/>
      <c r="AEF1481" s="1768"/>
      <c r="AEG1481" s="1768"/>
      <c r="AEH1481" s="1768"/>
      <c r="AEI1481" s="1768"/>
      <c r="AEJ1481" s="1768"/>
      <c r="AEK1481" s="1768"/>
      <c r="AEL1481" s="1768"/>
      <c r="AEM1481" s="1768"/>
      <c r="AEN1481" s="1768"/>
      <c r="AEO1481" s="1768"/>
      <c r="AEP1481" s="1768"/>
      <c r="AEQ1481" s="1768"/>
      <c r="AER1481" s="1768"/>
      <c r="AES1481" s="1768"/>
      <c r="AET1481" s="1768"/>
      <c r="AEU1481" s="1768"/>
      <c r="AEV1481" s="1768"/>
      <c r="AEW1481" s="1768"/>
      <c r="AEX1481" s="1768"/>
      <c r="AEY1481" s="1768"/>
      <c r="AEZ1481" s="1768"/>
      <c r="AFA1481" s="1768"/>
      <c r="AFB1481" s="1768"/>
      <c r="AFC1481" s="1768"/>
      <c r="AFD1481" s="1768"/>
      <c r="AFE1481" s="1768"/>
      <c r="AFF1481" s="1768"/>
      <c r="AFG1481" s="1768"/>
      <c r="AFH1481" s="1768"/>
      <c r="AFI1481" s="1768"/>
      <c r="AFJ1481" s="1768"/>
      <c r="AFK1481" s="1768"/>
      <c r="AFL1481" s="1768"/>
      <c r="AFM1481" s="1768"/>
      <c r="AFN1481" s="1768"/>
      <c r="AFO1481" s="1768"/>
      <c r="AFP1481" s="1768"/>
      <c r="AFQ1481" s="1768"/>
      <c r="AFR1481" s="1768"/>
      <c r="AFS1481" s="1768"/>
      <c r="AFT1481" s="1768"/>
      <c r="AFU1481" s="1768"/>
      <c r="AFV1481" s="1768"/>
      <c r="AFW1481" s="1768"/>
      <c r="AFX1481" s="1768"/>
      <c r="AFY1481" s="1768"/>
      <c r="AFZ1481" s="1768"/>
      <c r="AGA1481" s="1768"/>
      <c r="AGB1481" s="1768"/>
      <c r="AGC1481" s="1768"/>
      <c r="AGD1481" s="1768"/>
      <c r="AGE1481" s="1768"/>
      <c r="AGF1481" s="1768"/>
      <c r="AGG1481" s="1768"/>
      <c r="AGH1481" s="1768"/>
      <c r="AGI1481" s="1768"/>
      <c r="AGJ1481" s="1768"/>
      <c r="AGK1481" s="1768"/>
      <c r="AGL1481" s="1768"/>
      <c r="AGM1481" s="1768"/>
      <c r="AGN1481" s="1768"/>
      <c r="AGO1481" s="1768"/>
      <c r="AGP1481" s="1768"/>
      <c r="AGQ1481" s="1768"/>
      <c r="AGR1481" s="1768"/>
      <c r="AGS1481" s="1768"/>
      <c r="AGT1481" s="1768"/>
      <c r="AGU1481" s="1768"/>
      <c r="AGV1481" s="1768"/>
      <c r="AGW1481" s="1768"/>
      <c r="AGX1481" s="1768"/>
      <c r="AGY1481" s="1768"/>
      <c r="AGZ1481" s="1768"/>
      <c r="AHA1481" s="1768"/>
      <c r="AHB1481" s="1768"/>
      <c r="AHC1481" s="1768"/>
      <c r="AHD1481" s="1768"/>
      <c r="AHE1481" s="1768"/>
      <c r="AHF1481" s="1768"/>
      <c r="AHG1481" s="1768"/>
      <c r="AHH1481" s="1768"/>
      <c r="AHI1481" s="1768"/>
      <c r="AHJ1481" s="1768"/>
      <c r="AHK1481" s="1768"/>
      <c r="AHL1481" s="1768"/>
      <c r="AHM1481" s="1768"/>
      <c r="AHN1481" s="1768"/>
      <c r="AHO1481" s="1768"/>
      <c r="AHP1481" s="1768"/>
      <c r="AHQ1481" s="1768"/>
      <c r="AHR1481" s="1768"/>
      <c r="AHS1481" s="1768"/>
      <c r="AHT1481" s="1768"/>
      <c r="AHU1481" s="1768"/>
      <c r="AHV1481" s="1768"/>
      <c r="AHW1481" s="1768"/>
      <c r="AHX1481" s="1768"/>
      <c r="AHY1481" s="1768"/>
      <c r="AHZ1481" s="1768"/>
      <c r="AIA1481" s="1768"/>
      <c r="AIB1481" s="1768"/>
      <c r="AIC1481" s="1768"/>
      <c r="AID1481" s="1768"/>
      <c r="AIE1481" s="1768"/>
      <c r="AIF1481" s="1768"/>
      <c r="AIG1481" s="1768"/>
      <c r="AIH1481" s="1768"/>
      <c r="AII1481" s="1768"/>
      <c r="AIJ1481" s="1768"/>
      <c r="AIK1481" s="1768"/>
      <c r="AIL1481" s="1768"/>
      <c r="AIM1481" s="1768"/>
      <c r="AIN1481" s="1768"/>
      <c r="AIO1481" s="1768"/>
      <c r="AIP1481" s="1768"/>
      <c r="AIQ1481" s="1768"/>
      <c r="AIR1481" s="1768"/>
      <c r="AIS1481" s="1768"/>
      <c r="AIT1481" s="1768"/>
      <c r="AIU1481" s="1768"/>
      <c r="AIV1481" s="1768"/>
      <c r="AIW1481" s="1768"/>
      <c r="AIX1481" s="1768"/>
      <c r="AIY1481" s="1768"/>
      <c r="AIZ1481" s="1768"/>
      <c r="AJA1481" s="1768"/>
      <c r="AJB1481" s="1768"/>
      <c r="AJC1481" s="1768"/>
      <c r="AJD1481" s="1768"/>
      <c r="AJE1481" s="1768"/>
      <c r="AJF1481" s="1768"/>
      <c r="AJG1481" s="1768"/>
      <c r="AJH1481" s="1768"/>
      <c r="AJI1481" s="1768"/>
      <c r="AJJ1481" s="1768"/>
      <c r="AJK1481" s="1768"/>
      <c r="AJL1481" s="1768"/>
      <c r="AJM1481" s="1768"/>
      <c r="AJN1481" s="1768"/>
      <c r="AJO1481" s="1768"/>
      <c r="AJP1481" s="1768"/>
      <c r="AJQ1481" s="1768"/>
      <c r="AJR1481" s="1768"/>
      <c r="AJS1481" s="1768"/>
      <c r="AJT1481" s="1768"/>
      <c r="AJU1481" s="1768"/>
      <c r="AJV1481" s="1768"/>
      <c r="AJW1481" s="1768"/>
      <c r="AJX1481" s="1768"/>
      <c r="AJY1481" s="1768"/>
      <c r="AJZ1481" s="1768"/>
      <c r="AKA1481" s="1768"/>
      <c r="AKB1481" s="1768"/>
      <c r="AKC1481" s="1768"/>
      <c r="AKD1481" s="1768"/>
      <c r="AKE1481" s="1768"/>
      <c r="AKF1481" s="1768"/>
      <c r="AKG1481" s="1768"/>
      <c r="AKH1481" s="1768"/>
      <c r="AKI1481" s="1768"/>
      <c r="AKJ1481" s="1768"/>
      <c r="AKK1481" s="1768"/>
      <c r="AKL1481" s="1768"/>
      <c r="AKM1481" s="1768"/>
      <c r="AKN1481" s="1768"/>
      <c r="AKO1481" s="1768"/>
      <c r="AKP1481" s="1768"/>
      <c r="AKQ1481" s="1768"/>
      <c r="AKR1481" s="1768"/>
      <c r="AKS1481" s="1768"/>
      <c r="AKT1481" s="1768"/>
      <c r="AKU1481" s="1768"/>
      <c r="AKV1481" s="1768"/>
      <c r="AKW1481" s="1768"/>
      <c r="AKX1481" s="1768"/>
      <c r="AKY1481" s="1768"/>
      <c r="AKZ1481" s="1768"/>
      <c r="ALA1481" s="1768"/>
      <c r="ALB1481" s="1768"/>
      <c r="ALC1481" s="1768"/>
      <c r="ALD1481" s="1768"/>
      <c r="ALE1481" s="1768"/>
      <c r="ALF1481" s="1768"/>
      <c r="ALG1481" s="1768"/>
      <c r="ALH1481" s="1768"/>
      <c r="ALI1481" s="1768"/>
      <c r="ALJ1481" s="1768"/>
      <c r="ALK1481" s="1768"/>
      <c r="ALL1481" s="1768"/>
      <c r="ALM1481" s="1768"/>
      <c r="ALN1481" s="1768"/>
      <c r="ALO1481" s="1768"/>
      <c r="ALP1481" s="1768"/>
      <c r="ALQ1481" s="1768"/>
      <c r="ALR1481" s="1768"/>
      <c r="ALS1481" s="1768"/>
      <c r="ALT1481" s="1768"/>
      <c r="ALU1481" s="1768"/>
      <c r="ALV1481" s="1768"/>
      <c r="ALW1481" s="1768"/>
      <c r="ALX1481" s="1768"/>
      <c r="ALY1481" s="1768"/>
      <c r="ALZ1481" s="1768"/>
      <c r="AMA1481" s="1768"/>
      <c r="AMB1481" s="1768"/>
      <c r="AMC1481" s="1768"/>
      <c r="AMD1481" s="1768"/>
      <c r="AME1481" s="1768"/>
      <c r="AMF1481" s="1768"/>
      <c r="AMG1481" s="1768"/>
      <c r="AMH1481" s="1768"/>
      <c r="AMI1481" s="1768"/>
      <c r="AMJ1481" s="1768"/>
      <c r="AMK1481" s="1768"/>
    </row>
    <row r="1482" spans="1:1025" s="1774" customFormat="1" ht="54" customHeight="1" x14ac:dyDescent="0.35">
      <c r="A1482" s="1025" t="s">
        <v>13130</v>
      </c>
      <c r="B1482" s="1765">
        <v>43909</v>
      </c>
      <c r="C1482" s="1025">
        <v>11</v>
      </c>
      <c r="D1482" s="1025" t="s">
        <v>1394</v>
      </c>
      <c r="E1482" s="1025" t="s">
        <v>13246</v>
      </c>
      <c r="F1482" s="1025" t="s">
        <v>3411</v>
      </c>
      <c r="G1482" s="1025" t="s">
        <v>13131</v>
      </c>
      <c r="H1482" s="1025" t="s">
        <v>2043</v>
      </c>
      <c r="I1482" s="1025" t="s">
        <v>1193</v>
      </c>
      <c r="J1482" s="1025" t="s">
        <v>2044</v>
      </c>
      <c r="K1482" s="1766">
        <v>24740.13</v>
      </c>
      <c r="L1482" s="1767" t="s">
        <v>9736</v>
      </c>
      <c r="M1482" s="1025" t="s">
        <v>13132</v>
      </c>
      <c r="N1482" s="1768"/>
      <c r="O1482" s="1769" t="s">
        <v>4665</v>
      </c>
      <c r="P1482" s="1770">
        <f t="shared" si="275"/>
        <v>24740.13</v>
      </c>
      <c r="Q1482" s="1771">
        <f t="shared" si="276"/>
        <v>43909</v>
      </c>
      <c r="R1482" s="1772" t="str">
        <f t="shared" si="277"/>
        <v>2020OB000024</v>
      </c>
      <c r="S1482" s="1772" t="str">
        <f t="shared" si="278"/>
        <v>2020NE000016</v>
      </c>
      <c r="T1482" s="1773" t="str">
        <f t="shared" si="279"/>
        <v>VALOR PAGO AO REPASSE DE RECURSO REFERENTE A 3ª PARCELA FEM II/2014, CUJO OBJETO É A CONSTRUÇÃO DE PAVIMENTAÇÃO EM PARALELEPÍPEDO GRANÍTICO NO POVOADO DO ALTO DA SERRA NO MUNICÍPIO EM PARANATAMA POA 265/20 AGMJ.</v>
      </c>
      <c r="U1482" s="1768"/>
      <c r="V1482" s="1768"/>
      <c r="W1482" s="1768"/>
      <c r="X1482" s="1768"/>
      <c r="Y1482" s="1768"/>
      <c r="Z1482" s="1768"/>
      <c r="AA1482" s="1768"/>
      <c r="AB1482" s="1768"/>
      <c r="AC1482" s="1768"/>
      <c r="AD1482" s="1768"/>
      <c r="AE1482" s="1768"/>
      <c r="AF1482" s="1768"/>
      <c r="AG1482" s="1768"/>
      <c r="AH1482" s="1768"/>
      <c r="AI1482" s="1768"/>
      <c r="AJ1482" s="1768"/>
      <c r="AK1482" s="1768"/>
      <c r="AL1482" s="1768"/>
      <c r="AM1482" s="1768"/>
      <c r="AN1482" s="1768"/>
      <c r="AO1482" s="1768"/>
      <c r="AP1482" s="1768"/>
      <c r="AQ1482" s="1768"/>
      <c r="AR1482" s="1768"/>
      <c r="AS1482" s="1768"/>
      <c r="AT1482" s="1768"/>
      <c r="AU1482" s="1768"/>
      <c r="AV1482" s="1768"/>
      <c r="AW1482" s="1768"/>
      <c r="AX1482" s="1768"/>
      <c r="AY1482" s="1768"/>
      <c r="AZ1482" s="1768"/>
      <c r="BA1482" s="1768"/>
      <c r="BB1482" s="1768"/>
      <c r="BC1482" s="1768"/>
      <c r="BD1482" s="1768"/>
      <c r="BE1482" s="1768"/>
      <c r="BF1482" s="1768"/>
      <c r="BG1482" s="1768"/>
      <c r="BH1482" s="1768"/>
      <c r="BI1482" s="1768"/>
      <c r="BJ1482" s="1768"/>
      <c r="BK1482" s="1768"/>
      <c r="BL1482" s="1768"/>
      <c r="BM1482" s="1768"/>
      <c r="BN1482" s="1768"/>
      <c r="BO1482" s="1768"/>
      <c r="BP1482" s="1768"/>
      <c r="BQ1482" s="1768"/>
      <c r="BR1482" s="1768"/>
      <c r="BS1482" s="1768"/>
      <c r="BT1482" s="1768"/>
      <c r="BU1482" s="1768"/>
      <c r="BV1482" s="1768"/>
      <c r="BW1482" s="1768"/>
      <c r="BX1482" s="1768"/>
      <c r="BY1482" s="1768"/>
      <c r="BZ1482" s="1768"/>
      <c r="CA1482" s="1768"/>
      <c r="CB1482" s="1768"/>
      <c r="CC1482" s="1768"/>
      <c r="CD1482" s="1768"/>
      <c r="CE1482" s="1768"/>
      <c r="CF1482" s="1768"/>
      <c r="CG1482" s="1768"/>
      <c r="CH1482" s="1768"/>
      <c r="CI1482" s="1768"/>
      <c r="CJ1482" s="1768"/>
      <c r="CK1482" s="1768"/>
      <c r="CL1482" s="1768"/>
      <c r="CM1482" s="1768"/>
      <c r="CN1482" s="1768"/>
      <c r="CO1482" s="1768"/>
      <c r="CP1482" s="1768"/>
      <c r="CQ1482" s="1768"/>
      <c r="CR1482" s="1768"/>
      <c r="CS1482" s="1768"/>
      <c r="CT1482" s="1768"/>
      <c r="CU1482" s="1768"/>
      <c r="CV1482" s="1768"/>
      <c r="CW1482" s="1768"/>
      <c r="CX1482" s="1768"/>
      <c r="CY1482" s="1768"/>
      <c r="CZ1482" s="1768"/>
      <c r="DA1482" s="1768"/>
      <c r="DB1482" s="1768"/>
      <c r="DC1482" s="1768"/>
      <c r="DD1482" s="1768"/>
      <c r="DE1482" s="1768"/>
      <c r="DF1482" s="1768"/>
      <c r="DG1482" s="1768"/>
      <c r="DH1482" s="1768"/>
      <c r="DI1482" s="1768"/>
      <c r="DJ1482" s="1768"/>
      <c r="DK1482" s="1768"/>
      <c r="DL1482" s="1768"/>
      <c r="DM1482" s="1768"/>
      <c r="DN1482" s="1768"/>
      <c r="DO1482" s="1768"/>
      <c r="DP1482" s="1768"/>
      <c r="DQ1482" s="1768"/>
      <c r="DR1482" s="1768"/>
      <c r="DS1482" s="1768"/>
      <c r="DT1482" s="1768"/>
      <c r="DU1482" s="1768"/>
      <c r="DV1482" s="1768"/>
      <c r="DW1482" s="1768"/>
      <c r="DX1482" s="1768"/>
      <c r="DY1482" s="1768"/>
      <c r="DZ1482" s="1768"/>
      <c r="EA1482" s="1768"/>
      <c r="EB1482" s="1768"/>
      <c r="EC1482" s="1768"/>
      <c r="ED1482" s="1768"/>
      <c r="EE1482" s="1768"/>
      <c r="EF1482" s="1768"/>
      <c r="EG1482" s="1768"/>
      <c r="EH1482" s="1768"/>
      <c r="EI1482" s="1768"/>
      <c r="EJ1482" s="1768"/>
      <c r="EK1482" s="1768"/>
      <c r="EL1482" s="1768"/>
      <c r="EM1482" s="1768"/>
      <c r="EN1482" s="1768"/>
      <c r="EO1482" s="1768"/>
      <c r="EP1482" s="1768"/>
      <c r="EQ1482" s="1768"/>
      <c r="ER1482" s="1768"/>
      <c r="ES1482" s="1768"/>
      <c r="ET1482" s="1768"/>
      <c r="EU1482" s="1768"/>
      <c r="EV1482" s="1768"/>
      <c r="EW1482" s="1768"/>
      <c r="EX1482" s="1768"/>
      <c r="EY1482" s="1768"/>
      <c r="EZ1482" s="1768"/>
      <c r="FA1482" s="1768"/>
      <c r="FB1482" s="1768"/>
      <c r="FC1482" s="1768"/>
      <c r="FD1482" s="1768"/>
      <c r="FE1482" s="1768"/>
      <c r="FF1482" s="1768"/>
      <c r="FG1482" s="1768"/>
      <c r="FH1482" s="1768"/>
      <c r="FI1482" s="1768"/>
      <c r="FJ1482" s="1768"/>
      <c r="FK1482" s="1768"/>
      <c r="FL1482" s="1768"/>
      <c r="FM1482" s="1768"/>
      <c r="FN1482" s="1768"/>
      <c r="FO1482" s="1768"/>
      <c r="FP1482" s="1768"/>
      <c r="FQ1482" s="1768"/>
      <c r="FR1482" s="1768"/>
      <c r="FS1482" s="1768"/>
      <c r="FT1482" s="1768"/>
      <c r="FU1482" s="1768"/>
      <c r="FV1482" s="1768"/>
      <c r="FW1482" s="1768"/>
      <c r="FX1482" s="1768"/>
      <c r="FY1482" s="1768"/>
      <c r="FZ1482" s="1768"/>
      <c r="GA1482" s="1768"/>
      <c r="GB1482" s="1768"/>
      <c r="GC1482" s="1768"/>
      <c r="GD1482" s="1768"/>
      <c r="GE1482" s="1768"/>
      <c r="GF1482" s="1768"/>
      <c r="GG1482" s="1768"/>
      <c r="GH1482" s="1768"/>
      <c r="GI1482" s="1768"/>
      <c r="GJ1482" s="1768"/>
      <c r="GK1482" s="1768"/>
      <c r="GL1482" s="1768"/>
      <c r="GM1482" s="1768"/>
      <c r="GN1482" s="1768"/>
      <c r="GO1482" s="1768"/>
      <c r="GP1482" s="1768"/>
      <c r="GQ1482" s="1768"/>
      <c r="GR1482" s="1768"/>
      <c r="GS1482" s="1768"/>
      <c r="GT1482" s="1768"/>
      <c r="GU1482" s="1768"/>
      <c r="GV1482" s="1768"/>
      <c r="GW1482" s="1768"/>
      <c r="GX1482" s="1768"/>
      <c r="GY1482" s="1768"/>
      <c r="GZ1482" s="1768"/>
      <c r="HA1482" s="1768"/>
      <c r="HB1482" s="1768"/>
      <c r="HC1482" s="1768"/>
      <c r="HD1482" s="1768"/>
      <c r="HE1482" s="1768"/>
      <c r="HF1482" s="1768"/>
      <c r="HG1482" s="1768"/>
      <c r="HH1482" s="1768"/>
      <c r="HI1482" s="1768"/>
      <c r="HJ1482" s="1768"/>
      <c r="HK1482" s="1768"/>
      <c r="HL1482" s="1768"/>
      <c r="HM1482" s="1768"/>
      <c r="HN1482" s="1768"/>
      <c r="HO1482" s="1768"/>
      <c r="HP1482" s="1768"/>
      <c r="HQ1482" s="1768"/>
      <c r="HR1482" s="1768"/>
      <c r="HS1482" s="1768"/>
      <c r="HT1482" s="1768"/>
      <c r="HU1482" s="1768"/>
      <c r="HV1482" s="1768"/>
      <c r="HW1482" s="1768"/>
      <c r="HX1482" s="1768"/>
      <c r="HY1482" s="1768"/>
      <c r="HZ1482" s="1768"/>
      <c r="IA1482" s="1768"/>
      <c r="IB1482" s="1768"/>
      <c r="IC1482" s="1768"/>
      <c r="ID1482" s="1768"/>
      <c r="IE1482" s="1768"/>
      <c r="IF1482" s="1768"/>
      <c r="IG1482" s="1768"/>
      <c r="IH1482" s="1768"/>
      <c r="II1482" s="1768"/>
      <c r="IJ1482" s="1768"/>
      <c r="IK1482" s="1768"/>
      <c r="IL1482" s="1768"/>
      <c r="IM1482" s="1768"/>
      <c r="IN1482" s="1768"/>
      <c r="IO1482" s="1768"/>
      <c r="IP1482" s="1768"/>
      <c r="IQ1482" s="1768"/>
      <c r="IR1482" s="1768"/>
      <c r="IS1482" s="1768"/>
      <c r="IT1482" s="1768"/>
      <c r="IU1482" s="1768"/>
      <c r="IV1482" s="1768"/>
      <c r="IW1482" s="1768"/>
      <c r="IX1482" s="1768"/>
      <c r="IY1482" s="1768"/>
      <c r="IZ1482" s="1768"/>
      <c r="JA1482" s="1768"/>
      <c r="JB1482" s="1768"/>
      <c r="JC1482" s="1768"/>
      <c r="JD1482" s="1768"/>
      <c r="JE1482" s="1768"/>
      <c r="JF1482" s="1768"/>
      <c r="JG1482" s="1768"/>
      <c r="JH1482" s="1768"/>
      <c r="JI1482" s="1768"/>
      <c r="JJ1482" s="1768"/>
      <c r="JK1482" s="1768"/>
      <c r="JL1482" s="1768"/>
      <c r="JM1482" s="1768"/>
      <c r="JN1482" s="1768"/>
      <c r="JO1482" s="1768"/>
      <c r="JP1482" s="1768"/>
      <c r="JQ1482" s="1768"/>
      <c r="JR1482" s="1768"/>
      <c r="JS1482" s="1768"/>
      <c r="JT1482" s="1768"/>
      <c r="JU1482" s="1768"/>
      <c r="JV1482" s="1768"/>
      <c r="JW1482" s="1768"/>
      <c r="JX1482" s="1768"/>
      <c r="JY1482" s="1768"/>
      <c r="JZ1482" s="1768"/>
      <c r="KA1482" s="1768"/>
      <c r="KB1482" s="1768"/>
      <c r="KC1482" s="1768"/>
      <c r="KD1482" s="1768"/>
      <c r="KE1482" s="1768"/>
      <c r="KF1482" s="1768"/>
      <c r="KG1482" s="1768"/>
      <c r="KH1482" s="1768"/>
      <c r="KI1482" s="1768"/>
      <c r="KJ1482" s="1768"/>
      <c r="KK1482" s="1768"/>
      <c r="KL1482" s="1768"/>
      <c r="KM1482" s="1768"/>
      <c r="KN1482" s="1768"/>
      <c r="KO1482" s="1768"/>
      <c r="KP1482" s="1768"/>
      <c r="KQ1482" s="1768"/>
      <c r="KR1482" s="1768"/>
      <c r="KS1482" s="1768"/>
      <c r="KT1482" s="1768"/>
      <c r="KU1482" s="1768"/>
      <c r="KV1482" s="1768"/>
      <c r="KW1482" s="1768"/>
      <c r="KX1482" s="1768"/>
      <c r="KY1482" s="1768"/>
      <c r="KZ1482" s="1768"/>
      <c r="LA1482" s="1768"/>
      <c r="LB1482" s="1768"/>
      <c r="LC1482" s="1768"/>
      <c r="LD1482" s="1768"/>
      <c r="LE1482" s="1768"/>
      <c r="LF1482" s="1768"/>
      <c r="LG1482" s="1768"/>
      <c r="LH1482" s="1768"/>
      <c r="LI1482" s="1768"/>
      <c r="LJ1482" s="1768"/>
      <c r="LK1482" s="1768"/>
      <c r="LL1482" s="1768"/>
      <c r="LM1482" s="1768"/>
      <c r="LN1482" s="1768"/>
      <c r="LO1482" s="1768"/>
      <c r="LP1482" s="1768"/>
      <c r="LQ1482" s="1768"/>
      <c r="LR1482" s="1768"/>
      <c r="LS1482" s="1768"/>
      <c r="LT1482" s="1768"/>
      <c r="LU1482" s="1768"/>
      <c r="LV1482" s="1768"/>
      <c r="LW1482" s="1768"/>
      <c r="LX1482" s="1768"/>
      <c r="LY1482" s="1768"/>
      <c r="LZ1482" s="1768"/>
      <c r="MA1482" s="1768"/>
      <c r="MB1482" s="1768"/>
      <c r="MC1482" s="1768"/>
      <c r="MD1482" s="1768"/>
      <c r="ME1482" s="1768"/>
      <c r="MF1482" s="1768"/>
      <c r="MG1482" s="1768"/>
      <c r="MH1482" s="1768"/>
      <c r="MI1482" s="1768"/>
      <c r="MJ1482" s="1768"/>
      <c r="MK1482" s="1768"/>
      <c r="ML1482" s="1768"/>
      <c r="MM1482" s="1768"/>
      <c r="MN1482" s="1768"/>
      <c r="MO1482" s="1768"/>
      <c r="MP1482" s="1768"/>
      <c r="MQ1482" s="1768"/>
      <c r="MR1482" s="1768"/>
      <c r="MS1482" s="1768"/>
      <c r="MT1482" s="1768"/>
      <c r="MU1482" s="1768"/>
      <c r="MV1482" s="1768"/>
      <c r="MW1482" s="1768"/>
      <c r="MX1482" s="1768"/>
      <c r="MY1482" s="1768"/>
      <c r="MZ1482" s="1768"/>
      <c r="NA1482" s="1768"/>
      <c r="NB1482" s="1768"/>
      <c r="NC1482" s="1768"/>
      <c r="ND1482" s="1768"/>
      <c r="NE1482" s="1768"/>
      <c r="NF1482" s="1768"/>
      <c r="NG1482" s="1768"/>
      <c r="NH1482" s="1768"/>
      <c r="NI1482" s="1768"/>
      <c r="NJ1482" s="1768"/>
      <c r="NK1482" s="1768"/>
      <c r="NL1482" s="1768"/>
      <c r="NM1482" s="1768"/>
      <c r="NN1482" s="1768"/>
      <c r="NO1482" s="1768"/>
      <c r="NP1482" s="1768"/>
      <c r="NQ1482" s="1768"/>
      <c r="NR1482" s="1768"/>
      <c r="NS1482" s="1768"/>
      <c r="NT1482" s="1768"/>
      <c r="NU1482" s="1768"/>
      <c r="NV1482" s="1768"/>
      <c r="NW1482" s="1768"/>
      <c r="NX1482" s="1768"/>
      <c r="NY1482" s="1768"/>
      <c r="NZ1482" s="1768"/>
      <c r="OA1482" s="1768"/>
      <c r="OB1482" s="1768"/>
      <c r="OC1482" s="1768"/>
      <c r="OD1482" s="1768"/>
      <c r="OE1482" s="1768"/>
      <c r="OF1482" s="1768"/>
      <c r="OG1482" s="1768"/>
      <c r="OH1482" s="1768"/>
      <c r="OI1482" s="1768"/>
      <c r="OJ1482" s="1768"/>
      <c r="OK1482" s="1768"/>
      <c r="OL1482" s="1768"/>
      <c r="OM1482" s="1768"/>
      <c r="ON1482" s="1768"/>
      <c r="OO1482" s="1768"/>
      <c r="OP1482" s="1768"/>
      <c r="OQ1482" s="1768"/>
      <c r="OR1482" s="1768"/>
      <c r="OS1482" s="1768"/>
      <c r="OT1482" s="1768"/>
      <c r="OU1482" s="1768"/>
      <c r="OV1482" s="1768"/>
      <c r="OW1482" s="1768"/>
      <c r="OX1482" s="1768"/>
      <c r="OY1482" s="1768"/>
      <c r="OZ1482" s="1768"/>
      <c r="PA1482" s="1768"/>
      <c r="PB1482" s="1768"/>
      <c r="PC1482" s="1768"/>
      <c r="PD1482" s="1768"/>
      <c r="PE1482" s="1768"/>
      <c r="PF1482" s="1768"/>
      <c r="PG1482" s="1768"/>
      <c r="PH1482" s="1768"/>
      <c r="PI1482" s="1768"/>
      <c r="PJ1482" s="1768"/>
      <c r="PK1482" s="1768"/>
      <c r="PL1482" s="1768"/>
      <c r="PM1482" s="1768"/>
      <c r="PN1482" s="1768"/>
      <c r="PO1482" s="1768"/>
      <c r="PP1482" s="1768"/>
      <c r="PQ1482" s="1768"/>
      <c r="PR1482" s="1768"/>
      <c r="PS1482" s="1768"/>
      <c r="PT1482" s="1768"/>
      <c r="PU1482" s="1768"/>
      <c r="PV1482" s="1768"/>
      <c r="PW1482" s="1768"/>
      <c r="PX1482" s="1768"/>
      <c r="PY1482" s="1768"/>
      <c r="PZ1482" s="1768"/>
      <c r="QA1482" s="1768"/>
      <c r="QB1482" s="1768"/>
      <c r="QC1482" s="1768"/>
      <c r="QD1482" s="1768"/>
      <c r="QE1482" s="1768"/>
      <c r="QF1482" s="1768"/>
      <c r="QG1482" s="1768"/>
      <c r="QH1482" s="1768"/>
      <c r="QI1482" s="1768"/>
      <c r="QJ1482" s="1768"/>
      <c r="QK1482" s="1768"/>
      <c r="QL1482" s="1768"/>
      <c r="QM1482" s="1768"/>
      <c r="QN1482" s="1768"/>
      <c r="QO1482" s="1768"/>
      <c r="QP1482" s="1768"/>
      <c r="QQ1482" s="1768"/>
      <c r="QR1482" s="1768"/>
      <c r="QS1482" s="1768"/>
      <c r="QT1482" s="1768"/>
      <c r="QU1482" s="1768"/>
      <c r="QV1482" s="1768"/>
      <c r="QW1482" s="1768"/>
      <c r="QX1482" s="1768"/>
      <c r="QY1482" s="1768"/>
      <c r="QZ1482" s="1768"/>
      <c r="RA1482" s="1768"/>
      <c r="RB1482" s="1768"/>
      <c r="RC1482" s="1768"/>
      <c r="RD1482" s="1768"/>
      <c r="RE1482" s="1768"/>
      <c r="RF1482" s="1768"/>
      <c r="RG1482" s="1768"/>
      <c r="RH1482" s="1768"/>
      <c r="RI1482" s="1768"/>
      <c r="RJ1482" s="1768"/>
      <c r="RK1482" s="1768"/>
      <c r="RL1482" s="1768"/>
      <c r="RM1482" s="1768"/>
      <c r="RN1482" s="1768"/>
      <c r="RO1482" s="1768"/>
      <c r="RP1482" s="1768"/>
      <c r="RQ1482" s="1768"/>
      <c r="RR1482" s="1768"/>
      <c r="RS1482" s="1768"/>
      <c r="RT1482" s="1768"/>
      <c r="RU1482" s="1768"/>
      <c r="RV1482" s="1768"/>
      <c r="RW1482" s="1768"/>
      <c r="RX1482" s="1768"/>
      <c r="RY1482" s="1768"/>
      <c r="RZ1482" s="1768"/>
      <c r="SA1482" s="1768"/>
      <c r="SB1482" s="1768"/>
      <c r="SC1482" s="1768"/>
      <c r="SD1482" s="1768"/>
      <c r="SE1482" s="1768"/>
      <c r="SF1482" s="1768"/>
      <c r="SG1482" s="1768"/>
      <c r="SH1482" s="1768"/>
      <c r="SI1482" s="1768"/>
      <c r="SJ1482" s="1768"/>
      <c r="SK1482" s="1768"/>
      <c r="SL1482" s="1768"/>
      <c r="SM1482" s="1768"/>
      <c r="SN1482" s="1768"/>
      <c r="SO1482" s="1768"/>
      <c r="SP1482" s="1768"/>
      <c r="SQ1482" s="1768"/>
      <c r="SR1482" s="1768"/>
      <c r="SS1482" s="1768"/>
      <c r="ST1482" s="1768"/>
      <c r="SU1482" s="1768"/>
      <c r="SV1482" s="1768"/>
      <c r="SW1482" s="1768"/>
      <c r="SX1482" s="1768"/>
      <c r="SY1482" s="1768"/>
      <c r="SZ1482" s="1768"/>
      <c r="TA1482" s="1768"/>
      <c r="TB1482" s="1768"/>
      <c r="TC1482" s="1768"/>
      <c r="TD1482" s="1768"/>
      <c r="TE1482" s="1768"/>
      <c r="TF1482" s="1768"/>
      <c r="TG1482" s="1768"/>
      <c r="TH1482" s="1768"/>
      <c r="TI1482" s="1768"/>
      <c r="TJ1482" s="1768"/>
      <c r="TK1482" s="1768"/>
      <c r="TL1482" s="1768"/>
      <c r="TM1482" s="1768"/>
      <c r="TN1482" s="1768"/>
      <c r="TO1482" s="1768"/>
      <c r="TP1482" s="1768"/>
      <c r="TQ1482" s="1768"/>
      <c r="TR1482" s="1768"/>
      <c r="TS1482" s="1768"/>
      <c r="TT1482" s="1768"/>
      <c r="TU1482" s="1768"/>
      <c r="TV1482" s="1768"/>
      <c r="TW1482" s="1768"/>
      <c r="TX1482" s="1768"/>
      <c r="TY1482" s="1768"/>
      <c r="TZ1482" s="1768"/>
      <c r="UA1482" s="1768"/>
      <c r="UB1482" s="1768"/>
      <c r="UC1482" s="1768"/>
      <c r="UD1482" s="1768"/>
      <c r="UE1482" s="1768"/>
      <c r="UF1482" s="1768"/>
      <c r="UG1482" s="1768"/>
      <c r="UH1482" s="1768"/>
      <c r="UI1482" s="1768"/>
      <c r="UJ1482" s="1768"/>
      <c r="UK1482" s="1768"/>
      <c r="UL1482" s="1768"/>
      <c r="UM1482" s="1768"/>
      <c r="UN1482" s="1768"/>
      <c r="UO1482" s="1768"/>
      <c r="UP1482" s="1768"/>
      <c r="UQ1482" s="1768"/>
      <c r="UR1482" s="1768"/>
      <c r="US1482" s="1768"/>
      <c r="UT1482" s="1768"/>
      <c r="UU1482" s="1768"/>
      <c r="UV1482" s="1768"/>
      <c r="UW1482" s="1768"/>
      <c r="UX1482" s="1768"/>
      <c r="UY1482" s="1768"/>
      <c r="UZ1482" s="1768"/>
      <c r="VA1482" s="1768"/>
      <c r="VB1482" s="1768"/>
      <c r="VC1482" s="1768"/>
      <c r="VD1482" s="1768"/>
      <c r="VE1482" s="1768"/>
      <c r="VF1482" s="1768"/>
      <c r="VG1482" s="1768"/>
      <c r="VH1482" s="1768"/>
      <c r="VI1482" s="1768"/>
      <c r="VJ1482" s="1768"/>
      <c r="VK1482" s="1768"/>
      <c r="VL1482" s="1768"/>
      <c r="VM1482" s="1768"/>
      <c r="VN1482" s="1768"/>
      <c r="VO1482" s="1768"/>
      <c r="VP1482" s="1768"/>
      <c r="VQ1482" s="1768"/>
      <c r="VR1482" s="1768"/>
      <c r="VS1482" s="1768"/>
      <c r="VT1482" s="1768"/>
      <c r="VU1482" s="1768"/>
      <c r="VV1482" s="1768"/>
      <c r="VW1482" s="1768"/>
      <c r="VX1482" s="1768"/>
      <c r="VY1482" s="1768"/>
      <c r="VZ1482" s="1768"/>
      <c r="WA1482" s="1768"/>
      <c r="WB1482" s="1768"/>
      <c r="WC1482" s="1768"/>
      <c r="WD1482" s="1768"/>
      <c r="WE1482" s="1768"/>
      <c r="WF1482" s="1768"/>
      <c r="WG1482" s="1768"/>
      <c r="WH1482" s="1768"/>
      <c r="WI1482" s="1768"/>
      <c r="WJ1482" s="1768"/>
      <c r="WK1482" s="1768"/>
      <c r="WL1482" s="1768"/>
      <c r="WM1482" s="1768"/>
      <c r="WN1482" s="1768"/>
      <c r="WO1482" s="1768"/>
      <c r="WP1482" s="1768"/>
      <c r="WQ1482" s="1768"/>
      <c r="WR1482" s="1768"/>
      <c r="WS1482" s="1768"/>
      <c r="WT1482" s="1768"/>
      <c r="WU1482" s="1768"/>
      <c r="WV1482" s="1768"/>
      <c r="WW1482" s="1768"/>
      <c r="WX1482" s="1768"/>
      <c r="WY1482" s="1768"/>
      <c r="WZ1482" s="1768"/>
      <c r="XA1482" s="1768"/>
      <c r="XB1482" s="1768"/>
      <c r="XC1482" s="1768"/>
      <c r="XD1482" s="1768"/>
      <c r="XE1482" s="1768"/>
      <c r="XF1482" s="1768"/>
      <c r="XG1482" s="1768"/>
      <c r="XH1482" s="1768"/>
      <c r="XI1482" s="1768"/>
      <c r="XJ1482" s="1768"/>
      <c r="XK1482" s="1768"/>
      <c r="XL1482" s="1768"/>
      <c r="XM1482" s="1768"/>
      <c r="XN1482" s="1768"/>
      <c r="XO1482" s="1768"/>
      <c r="XP1482" s="1768"/>
      <c r="XQ1482" s="1768"/>
      <c r="XR1482" s="1768"/>
      <c r="XS1482" s="1768"/>
      <c r="XT1482" s="1768"/>
      <c r="XU1482" s="1768"/>
      <c r="XV1482" s="1768"/>
      <c r="XW1482" s="1768"/>
      <c r="XX1482" s="1768"/>
      <c r="XY1482" s="1768"/>
      <c r="XZ1482" s="1768"/>
      <c r="YA1482" s="1768"/>
      <c r="YB1482" s="1768"/>
      <c r="YC1482" s="1768"/>
      <c r="YD1482" s="1768"/>
      <c r="YE1482" s="1768"/>
      <c r="YF1482" s="1768"/>
      <c r="YG1482" s="1768"/>
      <c r="YH1482" s="1768"/>
      <c r="YI1482" s="1768"/>
      <c r="YJ1482" s="1768"/>
      <c r="YK1482" s="1768"/>
      <c r="YL1482" s="1768"/>
      <c r="YM1482" s="1768"/>
      <c r="YN1482" s="1768"/>
      <c r="YO1482" s="1768"/>
      <c r="YP1482" s="1768"/>
      <c r="YQ1482" s="1768"/>
      <c r="YR1482" s="1768"/>
      <c r="YS1482" s="1768"/>
      <c r="YT1482" s="1768"/>
      <c r="YU1482" s="1768"/>
      <c r="YV1482" s="1768"/>
      <c r="YW1482" s="1768"/>
      <c r="YX1482" s="1768"/>
      <c r="YY1482" s="1768"/>
      <c r="YZ1482" s="1768"/>
      <c r="ZA1482" s="1768"/>
      <c r="ZB1482" s="1768"/>
      <c r="ZC1482" s="1768"/>
      <c r="ZD1482" s="1768"/>
      <c r="ZE1482" s="1768"/>
      <c r="ZF1482" s="1768"/>
      <c r="ZG1482" s="1768"/>
      <c r="ZH1482" s="1768"/>
      <c r="ZI1482" s="1768"/>
      <c r="ZJ1482" s="1768"/>
      <c r="ZK1482" s="1768"/>
      <c r="ZL1482" s="1768"/>
      <c r="ZM1482" s="1768"/>
      <c r="ZN1482" s="1768"/>
      <c r="ZO1482" s="1768"/>
      <c r="ZP1482" s="1768"/>
      <c r="ZQ1482" s="1768"/>
      <c r="ZR1482" s="1768"/>
      <c r="ZS1482" s="1768"/>
      <c r="ZT1482" s="1768"/>
      <c r="ZU1482" s="1768"/>
      <c r="ZV1482" s="1768"/>
      <c r="ZW1482" s="1768"/>
      <c r="ZX1482" s="1768"/>
      <c r="ZY1482" s="1768"/>
      <c r="ZZ1482" s="1768"/>
      <c r="AAA1482" s="1768"/>
      <c r="AAB1482" s="1768"/>
      <c r="AAC1482" s="1768"/>
      <c r="AAD1482" s="1768"/>
      <c r="AAE1482" s="1768"/>
      <c r="AAF1482" s="1768"/>
      <c r="AAG1482" s="1768"/>
      <c r="AAH1482" s="1768"/>
      <c r="AAI1482" s="1768"/>
      <c r="AAJ1482" s="1768"/>
      <c r="AAK1482" s="1768"/>
      <c r="AAL1482" s="1768"/>
      <c r="AAM1482" s="1768"/>
      <c r="AAN1482" s="1768"/>
      <c r="AAO1482" s="1768"/>
      <c r="AAP1482" s="1768"/>
      <c r="AAQ1482" s="1768"/>
      <c r="AAR1482" s="1768"/>
      <c r="AAS1482" s="1768"/>
      <c r="AAT1482" s="1768"/>
      <c r="AAU1482" s="1768"/>
      <c r="AAV1482" s="1768"/>
      <c r="AAW1482" s="1768"/>
      <c r="AAX1482" s="1768"/>
      <c r="AAY1482" s="1768"/>
      <c r="AAZ1482" s="1768"/>
      <c r="ABA1482" s="1768"/>
      <c r="ABB1482" s="1768"/>
      <c r="ABC1482" s="1768"/>
      <c r="ABD1482" s="1768"/>
      <c r="ABE1482" s="1768"/>
      <c r="ABF1482" s="1768"/>
      <c r="ABG1482" s="1768"/>
      <c r="ABH1482" s="1768"/>
      <c r="ABI1482" s="1768"/>
      <c r="ABJ1482" s="1768"/>
      <c r="ABK1482" s="1768"/>
      <c r="ABL1482" s="1768"/>
      <c r="ABM1482" s="1768"/>
      <c r="ABN1482" s="1768"/>
      <c r="ABO1482" s="1768"/>
      <c r="ABP1482" s="1768"/>
      <c r="ABQ1482" s="1768"/>
      <c r="ABR1482" s="1768"/>
      <c r="ABS1482" s="1768"/>
      <c r="ABT1482" s="1768"/>
      <c r="ABU1482" s="1768"/>
      <c r="ABV1482" s="1768"/>
      <c r="ABW1482" s="1768"/>
      <c r="ABX1482" s="1768"/>
      <c r="ABY1482" s="1768"/>
      <c r="ABZ1482" s="1768"/>
      <c r="ACA1482" s="1768"/>
      <c r="ACB1482" s="1768"/>
      <c r="ACC1482" s="1768"/>
      <c r="ACD1482" s="1768"/>
      <c r="ACE1482" s="1768"/>
      <c r="ACF1482" s="1768"/>
      <c r="ACG1482" s="1768"/>
      <c r="ACH1482" s="1768"/>
      <c r="ACI1482" s="1768"/>
      <c r="ACJ1482" s="1768"/>
      <c r="ACK1482" s="1768"/>
      <c r="ACL1482" s="1768"/>
      <c r="ACM1482" s="1768"/>
      <c r="ACN1482" s="1768"/>
      <c r="ACO1482" s="1768"/>
      <c r="ACP1482" s="1768"/>
      <c r="ACQ1482" s="1768"/>
      <c r="ACR1482" s="1768"/>
      <c r="ACS1482" s="1768"/>
      <c r="ACT1482" s="1768"/>
      <c r="ACU1482" s="1768"/>
      <c r="ACV1482" s="1768"/>
      <c r="ACW1482" s="1768"/>
      <c r="ACX1482" s="1768"/>
      <c r="ACY1482" s="1768"/>
      <c r="ACZ1482" s="1768"/>
      <c r="ADA1482" s="1768"/>
      <c r="ADB1482" s="1768"/>
      <c r="ADC1482" s="1768"/>
      <c r="ADD1482" s="1768"/>
      <c r="ADE1482" s="1768"/>
      <c r="ADF1482" s="1768"/>
      <c r="ADG1482" s="1768"/>
      <c r="ADH1482" s="1768"/>
      <c r="ADI1482" s="1768"/>
      <c r="ADJ1482" s="1768"/>
      <c r="ADK1482" s="1768"/>
      <c r="ADL1482" s="1768"/>
      <c r="ADM1482" s="1768"/>
      <c r="ADN1482" s="1768"/>
      <c r="ADO1482" s="1768"/>
      <c r="ADP1482" s="1768"/>
      <c r="ADQ1482" s="1768"/>
      <c r="ADR1482" s="1768"/>
      <c r="ADS1482" s="1768"/>
      <c r="ADT1482" s="1768"/>
      <c r="ADU1482" s="1768"/>
      <c r="ADV1482" s="1768"/>
      <c r="ADW1482" s="1768"/>
      <c r="ADX1482" s="1768"/>
      <c r="ADY1482" s="1768"/>
      <c r="ADZ1482" s="1768"/>
      <c r="AEA1482" s="1768"/>
      <c r="AEB1482" s="1768"/>
      <c r="AEC1482" s="1768"/>
      <c r="AED1482" s="1768"/>
      <c r="AEE1482" s="1768"/>
      <c r="AEF1482" s="1768"/>
      <c r="AEG1482" s="1768"/>
      <c r="AEH1482" s="1768"/>
      <c r="AEI1482" s="1768"/>
      <c r="AEJ1482" s="1768"/>
      <c r="AEK1482" s="1768"/>
      <c r="AEL1482" s="1768"/>
      <c r="AEM1482" s="1768"/>
      <c r="AEN1482" s="1768"/>
      <c r="AEO1482" s="1768"/>
      <c r="AEP1482" s="1768"/>
      <c r="AEQ1482" s="1768"/>
      <c r="AER1482" s="1768"/>
      <c r="AES1482" s="1768"/>
      <c r="AET1482" s="1768"/>
      <c r="AEU1482" s="1768"/>
      <c r="AEV1482" s="1768"/>
      <c r="AEW1482" s="1768"/>
      <c r="AEX1482" s="1768"/>
      <c r="AEY1482" s="1768"/>
      <c r="AEZ1482" s="1768"/>
      <c r="AFA1482" s="1768"/>
      <c r="AFB1482" s="1768"/>
      <c r="AFC1482" s="1768"/>
      <c r="AFD1482" s="1768"/>
      <c r="AFE1482" s="1768"/>
      <c r="AFF1482" s="1768"/>
      <c r="AFG1482" s="1768"/>
      <c r="AFH1482" s="1768"/>
      <c r="AFI1482" s="1768"/>
      <c r="AFJ1482" s="1768"/>
      <c r="AFK1482" s="1768"/>
      <c r="AFL1482" s="1768"/>
      <c r="AFM1482" s="1768"/>
      <c r="AFN1482" s="1768"/>
      <c r="AFO1482" s="1768"/>
      <c r="AFP1482" s="1768"/>
      <c r="AFQ1482" s="1768"/>
      <c r="AFR1482" s="1768"/>
      <c r="AFS1482" s="1768"/>
      <c r="AFT1482" s="1768"/>
      <c r="AFU1482" s="1768"/>
      <c r="AFV1482" s="1768"/>
      <c r="AFW1482" s="1768"/>
      <c r="AFX1482" s="1768"/>
      <c r="AFY1482" s="1768"/>
      <c r="AFZ1482" s="1768"/>
      <c r="AGA1482" s="1768"/>
      <c r="AGB1482" s="1768"/>
      <c r="AGC1482" s="1768"/>
      <c r="AGD1482" s="1768"/>
      <c r="AGE1482" s="1768"/>
      <c r="AGF1482" s="1768"/>
      <c r="AGG1482" s="1768"/>
      <c r="AGH1482" s="1768"/>
      <c r="AGI1482" s="1768"/>
      <c r="AGJ1482" s="1768"/>
      <c r="AGK1482" s="1768"/>
      <c r="AGL1482" s="1768"/>
      <c r="AGM1482" s="1768"/>
      <c r="AGN1482" s="1768"/>
      <c r="AGO1482" s="1768"/>
      <c r="AGP1482" s="1768"/>
      <c r="AGQ1482" s="1768"/>
      <c r="AGR1482" s="1768"/>
      <c r="AGS1482" s="1768"/>
      <c r="AGT1482" s="1768"/>
      <c r="AGU1482" s="1768"/>
      <c r="AGV1482" s="1768"/>
      <c r="AGW1482" s="1768"/>
      <c r="AGX1482" s="1768"/>
      <c r="AGY1482" s="1768"/>
      <c r="AGZ1482" s="1768"/>
      <c r="AHA1482" s="1768"/>
      <c r="AHB1482" s="1768"/>
      <c r="AHC1482" s="1768"/>
      <c r="AHD1482" s="1768"/>
      <c r="AHE1482" s="1768"/>
      <c r="AHF1482" s="1768"/>
      <c r="AHG1482" s="1768"/>
      <c r="AHH1482" s="1768"/>
      <c r="AHI1482" s="1768"/>
      <c r="AHJ1482" s="1768"/>
      <c r="AHK1482" s="1768"/>
      <c r="AHL1482" s="1768"/>
      <c r="AHM1482" s="1768"/>
      <c r="AHN1482" s="1768"/>
      <c r="AHO1482" s="1768"/>
      <c r="AHP1482" s="1768"/>
      <c r="AHQ1482" s="1768"/>
      <c r="AHR1482" s="1768"/>
      <c r="AHS1482" s="1768"/>
      <c r="AHT1482" s="1768"/>
      <c r="AHU1482" s="1768"/>
      <c r="AHV1482" s="1768"/>
      <c r="AHW1482" s="1768"/>
      <c r="AHX1482" s="1768"/>
      <c r="AHY1482" s="1768"/>
      <c r="AHZ1482" s="1768"/>
      <c r="AIA1482" s="1768"/>
      <c r="AIB1482" s="1768"/>
      <c r="AIC1482" s="1768"/>
      <c r="AID1482" s="1768"/>
      <c r="AIE1482" s="1768"/>
      <c r="AIF1482" s="1768"/>
      <c r="AIG1482" s="1768"/>
      <c r="AIH1482" s="1768"/>
      <c r="AII1482" s="1768"/>
      <c r="AIJ1482" s="1768"/>
      <c r="AIK1482" s="1768"/>
      <c r="AIL1482" s="1768"/>
      <c r="AIM1482" s="1768"/>
      <c r="AIN1482" s="1768"/>
      <c r="AIO1482" s="1768"/>
      <c r="AIP1482" s="1768"/>
      <c r="AIQ1482" s="1768"/>
      <c r="AIR1482" s="1768"/>
      <c r="AIS1482" s="1768"/>
      <c r="AIT1482" s="1768"/>
      <c r="AIU1482" s="1768"/>
      <c r="AIV1482" s="1768"/>
      <c r="AIW1482" s="1768"/>
      <c r="AIX1482" s="1768"/>
      <c r="AIY1482" s="1768"/>
      <c r="AIZ1482" s="1768"/>
      <c r="AJA1482" s="1768"/>
      <c r="AJB1482" s="1768"/>
      <c r="AJC1482" s="1768"/>
      <c r="AJD1482" s="1768"/>
      <c r="AJE1482" s="1768"/>
      <c r="AJF1482" s="1768"/>
      <c r="AJG1482" s="1768"/>
      <c r="AJH1482" s="1768"/>
      <c r="AJI1482" s="1768"/>
      <c r="AJJ1482" s="1768"/>
      <c r="AJK1482" s="1768"/>
      <c r="AJL1482" s="1768"/>
      <c r="AJM1482" s="1768"/>
      <c r="AJN1482" s="1768"/>
      <c r="AJO1482" s="1768"/>
      <c r="AJP1482" s="1768"/>
      <c r="AJQ1482" s="1768"/>
      <c r="AJR1482" s="1768"/>
      <c r="AJS1482" s="1768"/>
      <c r="AJT1482" s="1768"/>
      <c r="AJU1482" s="1768"/>
      <c r="AJV1482" s="1768"/>
      <c r="AJW1482" s="1768"/>
      <c r="AJX1482" s="1768"/>
      <c r="AJY1482" s="1768"/>
      <c r="AJZ1482" s="1768"/>
      <c r="AKA1482" s="1768"/>
      <c r="AKB1482" s="1768"/>
      <c r="AKC1482" s="1768"/>
      <c r="AKD1482" s="1768"/>
      <c r="AKE1482" s="1768"/>
      <c r="AKF1482" s="1768"/>
      <c r="AKG1482" s="1768"/>
      <c r="AKH1482" s="1768"/>
      <c r="AKI1482" s="1768"/>
      <c r="AKJ1482" s="1768"/>
      <c r="AKK1482" s="1768"/>
      <c r="AKL1482" s="1768"/>
      <c r="AKM1482" s="1768"/>
      <c r="AKN1482" s="1768"/>
      <c r="AKO1482" s="1768"/>
      <c r="AKP1482" s="1768"/>
      <c r="AKQ1482" s="1768"/>
      <c r="AKR1482" s="1768"/>
      <c r="AKS1482" s="1768"/>
      <c r="AKT1482" s="1768"/>
      <c r="AKU1482" s="1768"/>
      <c r="AKV1482" s="1768"/>
      <c r="AKW1482" s="1768"/>
      <c r="AKX1482" s="1768"/>
      <c r="AKY1482" s="1768"/>
      <c r="AKZ1482" s="1768"/>
      <c r="ALA1482" s="1768"/>
      <c r="ALB1482" s="1768"/>
      <c r="ALC1482" s="1768"/>
      <c r="ALD1482" s="1768"/>
      <c r="ALE1482" s="1768"/>
      <c r="ALF1482" s="1768"/>
      <c r="ALG1482" s="1768"/>
      <c r="ALH1482" s="1768"/>
      <c r="ALI1482" s="1768"/>
      <c r="ALJ1482" s="1768"/>
      <c r="ALK1482" s="1768"/>
      <c r="ALL1482" s="1768"/>
      <c r="ALM1482" s="1768"/>
      <c r="ALN1482" s="1768"/>
      <c r="ALO1482" s="1768"/>
      <c r="ALP1482" s="1768"/>
      <c r="ALQ1482" s="1768"/>
      <c r="ALR1482" s="1768"/>
      <c r="ALS1482" s="1768"/>
      <c r="ALT1482" s="1768"/>
      <c r="ALU1482" s="1768"/>
      <c r="ALV1482" s="1768"/>
      <c r="ALW1482" s="1768"/>
      <c r="ALX1482" s="1768"/>
      <c r="ALY1482" s="1768"/>
      <c r="ALZ1482" s="1768"/>
      <c r="AMA1482" s="1768"/>
      <c r="AMB1482" s="1768"/>
      <c r="AMC1482" s="1768"/>
      <c r="AMD1482" s="1768"/>
      <c r="AME1482" s="1768"/>
      <c r="AMF1482" s="1768"/>
      <c r="AMG1482" s="1768"/>
      <c r="AMH1482" s="1768"/>
      <c r="AMI1482" s="1768"/>
      <c r="AMJ1482" s="1768"/>
      <c r="AMK1482" s="1768"/>
    </row>
    <row r="1483" spans="1:1025" s="1774" customFormat="1" ht="54" customHeight="1" x14ac:dyDescent="0.35">
      <c r="A1483" s="1025" t="s">
        <v>13134</v>
      </c>
      <c r="B1483" s="1765">
        <v>43909</v>
      </c>
      <c r="C1483" s="1025">
        <v>11</v>
      </c>
      <c r="D1483" s="1025" t="s">
        <v>1394</v>
      </c>
      <c r="E1483" s="1025" t="s">
        <v>13247</v>
      </c>
      <c r="F1483" s="1025" t="s">
        <v>3411</v>
      </c>
      <c r="G1483" s="1025" t="s">
        <v>13135</v>
      </c>
      <c r="H1483" s="1025" t="s">
        <v>2043</v>
      </c>
      <c r="I1483" s="1025" t="s">
        <v>1194</v>
      </c>
      <c r="J1483" s="1025" t="s">
        <v>2044</v>
      </c>
      <c r="K1483" s="1766">
        <v>42210.33</v>
      </c>
      <c r="L1483" s="1767" t="s">
        <v>9736</v>
      </c>
      <c r="M1483" s="1025" t="s">
        <v>13133</v>
      </c>
      <c r="N1483" s="1768"/>
      <c r="O1483" s="1769" t="s">
        <v>4665</v>
      </c>
      <c r="P1483" s="1770">
        <f t="shared" si="275"/>
        <v>42210.33</v>
      </c>
      <c r="Q1483" s="1771">
        <f t="shared" si="276"/>
        <v>43909</v>
      </c>
      <c r="R1483" s="1772" t="str">
        <f t="shared" si="277"/>
        <v>2020OB000025</v>
      </c>
      <c r="S1483" s="1772" t="str">
        <f t="shared" si="278"/>
        <v>2020NE000017</v>
      </c>
      <c r="T1483" s="1773" t="str">
        <f t="shared" si="279"/>
        <v>VALOR PAGO AO REPASSE DE RECURSO REFERENTE A 3ª PARCELA FEM II/2014, CUJO OBJETO É A CONSTRUÇÃO DE PAVIMENTAÇÃO EM PARALELEPÍPEDO GRANÍTICO NO DISTRITO DE BREJO VELHO NO MUNICIPIO DE PARANATAMA POA 342/20 AGMJ.</v>
      </c>
      <c r="U1483" s="1768"/>
      <c r="V1483" s="1768"/>
      <c r="W1483" s="1768"/>
      <c r="X1483" s="1768"/>
      <c r="Y1483" s="1768"/>
      <c r="Z1483" s="1768"/>
      <c r="AA1483" s="1768"/>
      <c r="AB1483" s="1768"/>
      <c r="AC1483" s="1768"/>
      <c r="AD1483" s="1768"/>
      <c r="AE1483" s="1768"/>
      <c r="AF1483" s="1768"/>
      <c r="AG1483" s="1768"/>
      <c r="AH1483" s="1768"/>
      <c r="AI1483" s="1768"/>
      <c r="AJ1483" s="1768"/>
      <c r="AK1483" s="1768"/>
      <c r="AL1483" s="1768"/>
      <c r="AM1483" s="1768"/>
      <c r="AN1483" s="1768"/>
      <c r="AO1483" s="1768"/>
      <c r="AP1483" s="1768"/>
      <c r="AQ1483" s="1768"/>
      <c r="AR1483" s="1768"/>
      <c r="AS1483" s="1768"/>
      <c r="AT1483" s="1768"/>
      <c r="AU1483" s="1768"/>
      <c r="AV1483" s="1768"/>
      <c r="AW1483" s="1768"/>
      <c r="AX1483" s="1768"/>
      <c r="AY1483" s="1768"/>
      <c r="AZ1483" s="1768"/>
      <c r="BA1483" s="1768"/>
      <c r="BB1483" s="1768"/>
      <c r="BC1483" s="1768"/>
      <c r="BD1483" s="1768"/>
      <c r="BE1483" s="1768"/>
      <c r="BF1483" s="1768"/>
      <c r="BG1483" s="1768"/>
      <c r="BH1483" s="1768"/>
      <c r="BI1483" s="1768"/>
      <c r="BJ1483" s="1768"/>
      <c r="BK1483" s="1768"/>
      <c r="BL1483" s="1768"/>
      <c r="BM1483" s="1768"/>
      <c r="BN1483" s="1768"/>
      <c r="BO1483" s="1768"/>
      <c r="BP1483" s="1768"/>
      <c r="BQ1483" s="1768"/>
      <c r="BR1483" s="1768"/>
      <c r="BS1483" s="1768"/>
      <c r="BT1483" s="1768"/>
      <c r="BU1483" s="1768"/>
      <c r="BV1483" s="1768"/>
      <c r="BW1483" s="1768"/>
      <c r="BX1483" s="1768"/>
      <c r="BY1483" s="1768"/>
      <c r="BZ1483" s="1768"/>
      <c r="CA1483" s="1768"/>
      <c r="CB1483" s="1768"/>
      <c r="CC1483" s="1768"/>
      <c r="CD1483" s="1768"/>
      <c r="CE1483" s="1768"/>
      <c r="CF1483" s="1768"/>
      <c r="CG1483" s="1768"/>
      <c r="CH1483" s="1768"/>
      <c r="CI1483" s="1768"/>
      <c r="CJ1483" s="1768"/>
      <c r="CK1483" s="1768"/>
      <c r="CL1483" s="1768"/>
      <c r="CM1483" s="1768"/>
      <c r="CN1483" s="1768"/>
      <c r="CO1483" s="1768"/>
      <c r="CP1483" s="1768"/>
      <c r="CQ1483" s="1768"/>
      <c r="CR1483" s="1768"/>
      <c r="CS1483" s="1768"/>
      <c r="CT1483" s="1768"/>
      <c r="CU1483" s="1768"/>
      <c r="CV1483" s="1768"/>
      <c r="CW1483" s="1768"/>
      <c r="CX1483" s="1768"/>
      <c r="CY1483" s="1768"/>
      <c r="CZ1483" s="1768"/>
      <c r="DA1483" s="1768"/>
      <c r="DB1483" s="1768"/>
      <c r="DC1483" s="1768"/>
      <c r="DD1483" s="1768"/>
      <c r="DE1483" s="1768"/>
      <c r="DF1483" s="1768"/>
      <c r="DG1483" s="1768"/>
      <c r="DH1483" s="1768"/>
      <c r="DI1483" s="1768"/>
      <c r="DJ1483" s="1768"/>
      <c r="DK1483" s="1768"/>
      <c r="DL1483" s="1768"/>
      <c r="DM1483" s="1768"/>
      <c r="DN1483" s="1768"/>
      <c r="DO1483" s="1768"/>
      <c r="DP1483" s="1768"/>
      <c r="DQ1483" s="1768"/>
      <c r="DR1483" s="1768"/>
      <c r="DS1483" s="1768"/>
      <c r="DT1483" s="1768"/>
      <c r="DU1483" s="1768"/>
      <c r="DV1483" s="1768"/>
      <c r="DW1483" s="1768"/>
      <c r="DX1483" s="1768"/>
      <c r="DY1483" s="1768"/>
      <c r="DZ1483" s="1768"/>
      <c r="EA1483" s="1768"/>
      <c r="EB1483" s="1768"/>
      <c r="EC1483" s="1768"/>
      <c r="ED1483" s="1768"/>
      <c r="EE1483" s="1768"/>
      <c r="EF1483" s="1768"/>
      <c r="EG1483" s="1768"/>
      <c r="EH1483" s="1768"/>
      <c r="EI1483" s="1768"/>
      <c r="EJ1483" s="1768"/>
      <c r="EK1483" s="1768"/>
      <c r="EL1483" s="1768"/>
      <c r="EM1483" s="1768"/>
      <c r="EN1483" s="1768"/>
      <c r="EO1483" s="1768"/>
      <c r="EP1483" s="1768"/>
      <c r="EQ1483" s="1768"/>
      <c r="ER1483" s="1768"/>
      <c r="ES1483" s="1768"/>
      <c r="ET1483" s="1768"/>
      <c r="EU1483" s="1768"/>
      <c r="EV1483" s="1768"/>
      <c r="EW1483" s="1768"/>
      <c r="EX1483" s="1768"/>
      <c r="EY1483" s="1768"/>
      <c r="EZ1483" s="1768"/>
      <c r="FA1483" s="1768"/>
      <c r="FB1483" s="1768"/>
      <c r="FC1483" s="1768"/>
      <c r="FD1483" s="1768"/>
      <c r="FE1483" s="1768"/>
      <c r="FF1483" s="1768"/>
      <c r="FG1483" s="1768"/>
      <c r="FH1483" s="1768"/>
      <c r="FI1483" s="1768"/>
      <c r="FJ1483" s="1768"/>
      <c r="FK1483" s="1768"/>
      <c r="FL1483" s="1768"/>
      <c r="FM1483" s="1768"/>
      <c r="FN1483" s="1768"/>
      <c r="FO1483" s="1768"/>
      <c r="FP1483" s="1768"/>
      <c r="FQ1483" s="1768"/>
      <c r="FR1483" s="1768"/>
      <c r="FS1483" s="1768"/>
      <c r="FT1483" s="1768"/>
      <c r="FU1483" s="1768"/>
      <c r="FV1483" s="1768"/>
      <c r="FW1483" s="1768"/>
      <c r="FX1483" s="1768"/>
      <c r="FY1483" s="1768"/>
      <c r="FZ1483" s="1768"/>
      <c r="GA1483" s="1768"/>
      <c r="GB1483" s="1768"/>
      <c r="GC1483" s="1768"/>
      <c r="GD1483" s="1768"/>
      <c r="GE1483" s="1768"/>
      <c r="GF1483" s="1768"/>
      <c r="GG1483" s="1768"/>
      <c r="GH1483" s="1768"/>
      <c r="GI1483" s="1768"/>
      <c r="GJ1483" s="1768"/>
      <c r="GK1483" s="1768"/>
      <c r="GL1483" s="1768"/>
      <c r="GM1483" s="1768"/>
      <c r="GN1483" s="1768"/>
      <c r="GO1483" s="1768"/>
      <c r="GP1483" s="1768"/>
      <c r="GQ1483" s="1768"/>
      <c r="GR1483" s="1768"/>
      <c r="GS1483" s="1768"/>
      <c r="GT1483" s="1768"/>
      <c r="GU1483" s="1768"/>
      <c r="GV1483" s="1768"/>
      <c r="GW1483" s="1768"/>
      <c r="GX1483" s="1768"/>
      <c r="GY1483" s="1768"/>
      <c r="GZ1483" s="1768"/>
      <c r="HA1483" s="1768"/>
      <c r="HB1483" s="1768"/>
      <c r="HC1483" s="1768"/>
      <c r="HD1483" s="1768"/>
      <c r="HE1483" s="1768"/>
      <c r="HF1483" s="1768"/>
      <c r="HG1483" s="1768"/>
      <c r="HH1483" s="1768"/>
      <c r="HI1483" s="1768"/>
      <c r="HJ1483" s="1768"/>
      <c r="HK1483" s="1768"/>
      <c r="HL1483" s="1768"/>
      <c r="HM1483" s="1768"/>
      <c r="HN1483" s="1768"/>
      <c r="HO1483" s="1768"/>
      <c r="HP1483" s="1768"/>
      <c r="HQ1483" s="1768"/>
      <c r="HR1483" s="1768"/>
      <c r="HS1483" s="1768"/>
      <c r="HT1483" s="1768"/>
      <c r="HU1483" s="1768"/>
      <c r="HV1483" s="1768"/>
      <c r="HW1483" s="1768"/>
      <c r="HX1483" s="1768"/>
      <c r="HY1483" s="1768"/>
      <c r="HZ1483" s="1768"/>
      <c r="IA1483" s="1768"/>
      <c r="IB1483" s="1768"/>
      <c r="IC1483" s="1768"/>
      <c r="ID1483" s="1768"/>
      <c r="IE1483" s="1768"/>
      <c r="IF1483" s="1768"/>
      <c r="IG1483" s="1768"/>
      <c r="IH1483" s="1768"/>
      <c r="II1483" s="1768"/>
      <c r="IJ1483" s="1768"/>
      <c r="IK1483" s="1768"/>
      <c r="IL1483" s="1768"/>
      <c r="IM1483" s="1768"/>
      <c r="IN1483" s="1768"/>
      <c r="IO1483" s="1768"/>
      <c r="IP1483" s="1768"/>
      <c r="IQ1483" s="1768"/>
      <c r="IR1483" s="1768"/>
      <c r="IS1483" s="1768"/>
      <c r="IT1483" s="1768"/>
      <c r="IU1483" s="1768"/>
      <c r="IV1483" s="1768"/>
      <c r="IW1483" s="1768"/>
      <c r="IX1483" s="1768"/>
      <c r="IY1483" s="1768"/>
      <c r="IZ1483" s="1768"/>
      <c r="JA1483" s="1768"/>
      <c r="JB1483" s="1768"/>
      <c r="JC1483" s="1768"/>
      <c r="JD1483" s="1768"/>
      <c r="JE1483" s="1768"/>
      <c r="JF1483" s="1768"/>
      <c r="JG1483" s="1768"/>
      <c r="JH1483" s="1768"/>
      <c r="JI1483" s="1768"/>
      <c r="JJ1483" s="1768"/>
      <c r="JK1483" s="1768"/>
      <c r="JL1483" s="1768"/>
      <c r="JM1483" s="1768"/>
      <c r="JN1483" s="1768"/>
      <c r="JO1483" s="1768"/>
      <c r="JP1483" s="1768"/>
      <c r="JQ1483" s="1768"/>
      <c r="JR1483" s="1768"/>
      <c r="JS1483" s="1768"/>
      <c r="JT1483" s="1768"/>
      <c r="JU1483" s="1768"/>
      <c r="JV1483" s="1768"/>
      <c r="JW1483" s="1768"/>
      <c r="JX1483" s="1768"/>
      <c r="JY1483" s="1768"/>
      <c r="JZ1483" s="1768"/>
      <c r="KA1483" s="1768"/>
      <c r="KB1483" s="1768"/>
      <c r="KC1483" s="1768"/>
      <c r="KD1483" s="1768"/>
      <c r="KE1483" s="1768"/>
      <c r="KF1483" s="1768"/>
      <c r="KG1483" s="1768"/>
      <c r="KH1483" s="1768"/>
      <c r="KI1483" s="1768"/>
      <c r="KJ1483" s="1768"/>
      <c r="KK1483" s="1768"/>
      <c r="KL1483" s="1768"/>
      <c r="KM1483" s="1768"/>
      <c r="KN1483" s="1768"/>
      <c r="KO1483" s="1768"/>
      <c r="KP1483" s="1768"/>
      <c r="KQ1483" s="1768"/>
      <c r="KR1483" s="1768"/>
      <c r="KS1483" s="1768"/>
      <c r="KT1483" s="1768"/>
      <c r="KU1483" s="1768"/>
      <c r="KV1483" s="1768"/>
      <c r="KW1483" s="1768"/>
      <c r="KX1483" s="1768"/>
      <c r="KY1483" s="1768"/>
      <c r="KZ1483" s="1768"/>
      <c r="LA1483" s="1768"/>
      <c r="LB1483" s="1768"/>
      <c r="LC1483" s="1768"/>
      <c r="LD1483" s="1768"/>
      <c r="LE1483" s="1768"/>
      <c r="LF1483" s="1768"/>
      <c r="LG1483" s="1768"/>
      <c r="LH1483" s="1768"/>
      <c r="LI1483" s="1768"/>
      <c r="LJ1483" s="1768"/>
      <c r="LK1483" s="1768"/>
      <c r="LL1483" s="1768"/>
      <c r="LM1483" s="1768"/>
      <c r="LN1483" s="1768"/>
      <c r="LO1483" s="1768"/>
      <c r="LP1483" s="1768"/>
      <c r="LQ1483" s="1768"/>
      <c r="LR1483" s="1768"/>
      <c r="LS1483" s="1768"/>
      <c r="LT1483" s="1768"/>
      <c r="LU1483" s="1768"/>
      <c r="LV1483" s="1768"/>
      <c r="LW1483" s="1768"/>
      <c r="LX1483" s="1768"/>
      <c r="LY1483" s="1768"/>
      <c r="LZ1483" s="1768"/>
      <c r="MA1483" s="1768"/>
      <c r="MB1483" s="1768"/>
      <c r="MC1483" s="1768"/>
      <c r="MD1483" s="1768"/>
      <c r="ME1483" s="1768"/>
      <c r="MF1483" s="1768"/>
      <c r="MG1483" s="1768"/>
      <c r="MH1483" s="1768"/>
      <c r="MI1483" s="1768"/>
      <c r="MJ1483" s="1768"/>
      <c r="MK1483" s="1768"/>
      <c r="ML1483" s="1768"/>
      <c r="MM1483" s="1768"/>
      <c r="MN1483" s="1768"/>
      <c r="MO1483" s="1768"/>
      <c r="MP1483" s="1768"/>
      <c r="MQ1483" s="1768"/>
      <c r="MR1483" s="1768"/>
      <c r="MS1483" s="1768"/>
      <c r="MT1483" s="1768"/>
      <c r="MU1483" s="1768"/>
      <c r="MV1483" s="1768"/>
      <c r="MW1483" s="1768"/>
      <c r="MX1483" s="1768"/>
      <c r="MY1483" s="1768"/>
      <c r="MZ1483" s="1768"/>
      <c r="NA1483" s="1768"/>
      <c r="NB1483" s="1768"/>
      <c r="NC1483" s="1768"/>
      <c r="ND1483" s="1768"/>
      <c r="NE1483" s="1768"/>
      <c r="NF1483" s="1768"/>
      <c r="NG1483" s="1768"/>
      <c r="NH1483" s="1768"/>
      <c r="NI1483" s="1768"/>
      <c r="NJ1483" s="1768"/>
      <c r="NK1483" s="1768"/>
      <c r="NL1483" s="1768"/>
      <c r="NM1483" s="1768"/>
      <c r="NN1483" s="1768"/>
      <c r="NO1483" s="1768"/>
      <c r="NP1483" s="1768"/>
      <c r="NQ1483" s="1768"/>
      <c r="NR1483" s="1768"/>
      <c r="NS1483" s="1768"/>
      <c r="NT1483" s="1768"/>
      <c r="NU1483" s="1768"/>
      <c r="NV1483" s="1768"/>
      <c r="NW1483" s="1768"/>
      <c r="NX1483" s="1768"/>
      <c r="NY1483" s="1768"/>
      <c r="NZ1483" s="1768"/>
      <c r="OA1483" s="1768"/>
      <c r="OB1483" s="1768"/>
      <c r="OC1483" s="1768"/>
      <c r="OD1483" s="1768"/>
      <c r="OE1483" s="1768"/>
      <c r="OF1483" s="1768"/>
      <c r="OG1483" s="1768"/>
      <c r="OH1483" s="1768"/>
      <c r="OI1483" s="1768"/>
      <c r="OJ1483" s="1768"/>
      <c r="OK1483" s="1768"/>
      <c r="OL1483" s="1768"/>
      <c r="OM1483" s="1768"/>
      <c r="ON1483" s="1768"/>
      <c r="OO1483" s="1768"/>
      <c r="OP1483" s="1768"/>
      <c r="OQ1483" s="1768"/>
      <c r="OR1483" s="1768"/>
      <c r="OS1483" s="1768"/>
      <c r="OT1483" s="1768"/>
      <c r="OU1483" s="1768"/>
      <c r="OV1483" s="1768"/>
      <c r="OW1483" s="1768"/>
      <c r="OX1483" s="1768"/>
      <c r="OY1483" s="1768"/>
      <c r="OZ1483" s="1768"/>
      <c r="PA1483" s="1768"/>
      <c r="PB1483" s="1768"/>
      <c r="PC1483" s="1768"/>
      <c r="PD1483" s="1768"/>
      <c r="PE1483" s="1768"/>
      <c r="PF1483" s="1768"/>
      <c r="PG1483" s="1768"/>
      <c r="PH1483" s="1768"/>
      <c r="PI1483" s="1768"/>
      <c r="PJ1483" s="1768"/>
      <c r="PK1483" s="1768"/>
      <c r="PL1483" s="1768"/>
      <c r="PM1483" s="1768"/>
      <c r="PN1483" s="1768"/>
      <c r="PO1483" s="1768"/>
      <c r="PP1483" s="1768"/>
      <c r="PQ1483" s="1768"/>
      <c r="PR1483" s="1768"/>
      <c r="PS1483" s="1768"/>
      <c r="PT1483" s="1768"/>
      <c r="PU1483" s="1768"/>
      <c r="PV1483" s="1768"/>
      <c r="PW1483" s="1768"/>
      <c r="PX1483" s="1768"/>
      <c r="PY1483" s="1768"/>
      <c r="PZ1483" s="1768"/>
      <c r="QA1483" s="1768"/>
      <c r="QB1483" s="1768"/>
      <c r="QC1483" s="1768"/>
      <c r="QD1483" s="1768"/>
      <c r="QE1483" s="1768"/>
      <c r="QF1483" s="1768"/>
      <c r="QG1483" s="1768"/>
      <c r="QH1483" s="1768"/>
      <c r="QI1483" s="1768"/>
      <c r="QJ1483" s="1768"/>
      <c r="QK1483" s="1768"/>
      <c r="QL1483" s="1768"/>
      <c r="QM1483" s="1768"/>
      <c r="QN1483" s="1768"/>
      <c r="QO1483" s="1768"/>
      <c r="QP1483" s="1768"/>
      <c r="QQ1483" s="1768"/>
      <c r="QR1483" s="1768"/>
      <c r="QS1483" s="1768"/>
      <c r="QT1483" s="1768"/>
      <c r="QU1483" s="1768"/>
      <c r="QV1483" s="1768"/>
      <c r="QW1483" s="1768"/>
      <c r="QX1483" s="1768"/>
      <c r="QY1483" s="1768"/>
      <c r="QZ1483" s="1768"/>
      <c r="RA1483" s="1768"/>
      <c r="RB1483" s="1768"/>
      <c r="RC1483" s="1768"/>
      <c r="RD1483" s="1768"/>
      <c r="RE1483" s="1768"/>
      <c r="RF1483" s="1768"/>
      <c r="RG1483" s="1768"/>
      <c r="RH1483" s="1768"/>
      <c r="RI1483" s="1768"/>
      <c r="RJ1483" s="1768"/>
      <c r="RK1483" s="1768"/>
      <c r="RL1483" s="1768"/>
      <c r="RM1483" s="1768"/>
      <c r="RN1483" s="1768"/>
      <c r="RO1483" s="1768"/>
      <c r="RP1483" s="1768"/>
      <c r="RQ1483" s="1768"/>
      <c r="RR1483" s="1768"/>
      <c r="RS1483" s="1768"/>
      <c r="RT1483" s="1768"/>
      <c r="RU1483" s="1768"/>
      <c r="RV1483" s="1768"/>
      <c r="RW1483" s="1768"/>
      <c r="RX1483" s="1768"/>
      <c r="RY1483" s="1768"/>
      <c r="RZ1483" s="1768"/>
      <c r="SA1483" s="1768"/>
      <c r="SB1483" s="1768"/>
      <c r="SC1483" s="1768"/>
      <c r="SD1483" s="1768"/>
      <c r="SE1483" s="1768"/>
      <c r="SF1483" s="1768"/>
      <c r="SG1483" s="1768"/>
      <c r="SH1483" s="1768"/>
      <c r="SI1483" s="1768"/>
      <c r="SJ1483" s="1768"/>
      <c r="SK1483" s="1768"/>
      <c r="SL1483" s="1768"/>
      <c r="SM1483" s="1768"/>
      <c r="SN1483" s="1768"/>
      <c r="SO1483" s="1768"/>
      <c r="SP1483" s="1768"/>
      <c r="SQ1483" s="1768"/>
      <c r="SR1483" s="1768"/>
      <c r="SS1483" s="1768"/>
      <c r="ST1483" s="1768"/>
      <c r="SU1483" s="1768"/>
      <c r="SV1483" s="1768"/>
      <c r="SW1483" s="1768"/>
      <c r="SX1483" s="1768"/>
      <c r="SY1483" s="1768"/>
      <c r="SZ1483" s="1768"/>
      <c r="TA1483" s="1768"/>
      <c r="TB1483" s="1768"/>
      <c r="TC1483" s="1768"/>
      <c r="TD1483" s="1768"/>
      <c r="TE1483" s="1768"/>
      <c r="TF1483" s="1768"/>
      <c r="TG1483" s="1768"/>
      <c r="TH1483" s="1768"/>
      <c r="TI1483" s="1768"/>
      <c r="TJ1483" s="1768"/>
      <c r="TK1483" s="1768"/>
      <c r="TL1483" s="1768"/>
      <c r="TM1483" s="1768"/>
      <c r="TN1483" s="1768"/>
      <c r="TO1483" s="1768"/>
      <c r="TP1483" s="1768"/>
      <c r="TQ1483" s="1768"/>
      <c r="TR1483" s="1768"/>
      <c r="TS1483" s="1768"/>
      <c r="TT1483" s="1768"/>
      <c r="TU1483" s="1768"/>
      <c r="TV1483" s="1768"/>
      <c r="TW1483" s="1768"/>
      <c r="TX1483" s="1768"/>
      <c r="TY1483" s="1768"/>
      <c r="TZ1483" s="1768"/>
      <c r="UA1483" s="1768"/>
      <c r="UB1483" s="1768"/>
      <c r="UC1483" s="1768"/>
      <c r="UD1483" s="1768"/>
      <c r="UE1483" s="1768"/>
      <c r="UF1483" s="1768"/>
      <c r="UG1483" s="1768"/>
      <c r="UH1483" s="1768"/>
      <c r="UI1483" s="1768"/>
      <c r="UJ1483" s="1768"/>
      <c r="UK1483" s="1768"/>
      <c r="UL1483" s="1768"/>
      <c r="UM1483" s="1768"/>
      <c r="UN1483" s="1768"/>
      <c r="UO1483" s="1768"/>
      <c r="UP1483" s="1768"/>
      <c r="UQ1483" s="1768"/>
      <c r="UR1483" s="1768"/>
      <c r="US1483" s="1768"/>
      <c r="UT1483" s="1768"/>
      <c r="UU1483" s="1768"/>
      <c r="UV1483" s="1768"/>
      <c r="UW1483" s="1768"/>
      <c r="UX1483" s="1768"/>
      <c r="UY1483" s="1768"/>
      <c r="UZ1483" s="1768"/>
      <c r="VA1483" s="1768"/>
      <c r="VB1483" s="1768"/>
      <c r="VC1483" s="1768"/>
      <c r="VD1483" s="1768"/>
      <c r="VE1483" s="1768"/>
      <c r="VF1483" s="1768"/>
      <c r="VG1483" s="1768"/>
      <c r="VH1483" s="1768"/>
      <c r="VI1483" s="1768"/>
      <c r="VJ1483" s="1768"/>
      <c r="VK1483" s="1768"/>
      <c r="VL1483" s="1768"/>
      <c r="VM1483" s="1768"/>
      <c r="VN1483" s="1768"/>
      <c r="VO1483" s="1768"/>
      <c r="VP1483" s="1768"/>
      <c r="VQ1483" s="1768"/>
      <c r="VR1483" s="1768"/>
      <c r="VS1483" s="1768"/>
      <c r="VT1483" s="1768"/>
      <c r="VU1483" s="1768"/>
      <c r="VV1483" s="1768"/>
      <c r="VW1483" s="1768"/>
      <c r="VX1483" s="1768"/>
      <c r="VY1483" s="1768"/>
      <c r="VZ1483" s="1768"/>
      <c r="WA1483" s="1768"/>
      <c r="WB1483" s="1768"/>
      <c r="WC1483" s="1768"/>
      <c r="WD1483" s="1768"/>
      <c r="WE1483" s="1768"/>
      <c r="WF1483" s="1768"/>
      <c r="WG1483" s="1768"/>
      <c r="WH1483" s="1768"/>
      <c r="WI1483" s="1768"/>
      <c r="WJ1483" s="1768"/>
      <c r="WK1483" s="1768"/>
      <c r="WL1483" s="1768"/>
      <c r="WM1483" s="1768"/>
      <c r="WN1483" s="1768"/>
      <c r="WO1483" s="1768"/>
      <c r="WP1483" s="1768"/>
      <c r="WQ1483" s="1768"/>
      <c r="WR1483" s="1768"/>
      <c r="WS1483" s="1768"/>
      <c r="WT1483" s="1768"/>
      <c r="WU1483" s="1768"/>
      <c r="WV1483" s="1768"/>
      <c r="WW1483" s="1768"/>
      <c r="WX1483" s="1768"/>
      <c r="WY1483" s="1768"/>
      <c r="WZ1483" s="1768"/>
      <c r="XA1483" s="1768"/>
      <c r="XB1483" s="1768"/>
      <c r="XC1483" s="1768"/>
      <c r="XD1483" s="1768"/>
      <c r="XE1483" s="1768"/>
      <c r="XF1483" s="1768"/>
      <c r="XG1483" s="1768"/>
      <c r="XH1483" s="1768"/>
      <c r="XI1483" s="1768"/>
      <c r="XJ1483" s="1768"/>
      <c r="XK1483" s="1768"/>
      <c r="XL1483" s="1768"/>
      <c r="XM1483" s="1768"/>
      <c r="XN1483" s="1768"/>
      <c r="XO1483" s="1768"/>
      <c r="XP1483" s="1768"/>
      <c r="XQ1483" s="1768"/>
      <c r="XR1483" s="1768"/>
      <c r="XS1483" s="1768"/>
      <c r="XT1483" s="1768"/>
      <c r="XU1483" s="1768"/>
      <c r="XV1483" s="1768"/>
      <c r="XW1483" s="1768"/>
      <c r="XX1483" s="1768"/>
      <c r="XY1483" s="1768"/>
      <c r="XZ1483" s="1768"/>
      <c r="YA1483" s="1768"/>
      <c r="YB1483" s="1768"/>
      <c r="YC1483" s="1768"/>
      <c r="YD1483" s="1768"/>
      <c r="YE1483" s="1768"/>
      <c r="YF1483" s="1768"/>
      <c r="YG1483" s="1768"/>
      <c r="YH1483" s="1768"/>
      <c r="YI1483" s="1768"/>
      <c r="YJ1483" s="1768"/>
      <c r="YK1483" s="1768"/>
      <c r="YL1483" s="1768"/>
      <c r="YM1483" s="1768"/>
      <c r="YN1483" s="1768"/>
      <c r="YO1483" s="1768"/>
      <c r="YP1483" s="1768"/>
      <c r="YQ1483" s="1768"/>
      <c r="YR1483" s="1768"/>
      <c r="YS1483" s="1768"/>
      <c r="YT1483" s="1768"/>
      <c r="YU1483" s="1768"/>
      <c r="YV1483" s="1768"/>
      <c r="YW1483" s="1768"/>
      <c r="YX1483" s="1768"/>
      <c r="YY1483" s="1768"/>
      <c r="YZ1483" s="1768"/>
      <c r="ZA1483" s="1768"/>
      <c r="ZB1483" s="1768"/>
      <c r="ZC1483" s="1768"/>
      <c r="ZD1483" s="1768"/>
      <c r="ZE1483" s="1768"/>
      <c r="ZF1483" s="1768"/>
      <c r="ZG1483" s="1768"/>
      <c r="ZH1483" s="1768"/>
      <c r="ZI1483" s="1768"/>
      <c r="ZJ1483" s="1768"/>
      <c r="ZK1483" s="1768"/>
      <c r="ZL1483" s="1768"/>
      <c r="ZM1483" s="1768"/>
      <c r="ZN1483" s="1768"/>
      <c r="ZO1483" s="1768"/>
      <c r="ZP1483" s="1768"/>
      <c r="ZQ1483" s="1768"/>
      <c r="ZR1483" s="1768"/>
      <c r="ZS1483" s="1768"/>
      <c r="ZT1483" s="1768"/>
      <c r="ZU1483" s="1768"/>
      <c r="ZV1483" s="1768"/>
      <c r="ZW1483" s="1768"/>
      <c r="ZX1483" s="1768"/>
      <c r="ZY1483" s="1768"/>
      <c r="ZZ1483" s="1768"/>
      <c r="AAA1483" s="1768"/>
      <c r="AAB1483" s="1768"/>
      <c r="AAC1483" s="1768"/>
      <c r="AAD1483" s="1768"/>
      <c r="AAE1483" s="1768"/>
      <c r="AAF1483" s="1768"/>
      <c r="AAG1483" s="1768"/>
      <c r="AAH1483" s="1768"/>
      <c r="AAI1483" s="1768"/>
      <c r="AAJ1483" s="1768"/>
      <c r="AAK1483" s="1768"/>
      <c r="AAL1483" s="1768"/>
      <c r="AAM1483" s="1768"/>
      <c r="AAN1483" s="1768"/>
      <c r="AAO1483" s="1768"/>
      <c r="AAP1483" s="1768"/>
      <c r="AAQ1483" s="1768"/>
      <c r="AAR1483" s="1768"/>
      <c r="AAS1483" s="1768"/>
      <c r="AAT1483" s="1768"/>
      <c r="AAU1483" s="1768"/>
      <c r="AAV1483" s="1768"/>
      <c r="AAW1483" s="1768"/>
      <c r="AAX1483" s="1768"/>
      <c r="AAY1483" s="1768"/>
      <c r="AAZ1483" s="1768"/>
      <c r="ABA1483" s="1768"/>
      <c r="ABB1483" s="1768"/>
      <c r="ABC1483" s="1768"/>
      <c r="ABD1483" s="1768"/>
      <c r="ABE1483" s="1768"/>
      <c r="ABF1483" s="1768"/>
      <c r="ABG1483" s="1768"/>
      <c r="ABH1483" s="1768"/>
      <c r="ABI1483" s="1768"/>
      <c r="ABJ1483" s="1768"/>
      <c r="ABK1483" s="1768"/>
      <c r="ABL1483" s="1768"/>
      <c r="ABM1483" s="1768"/>
      <c r="ABN1483" s="1768"/>
      <c r="ABO1483" s="1768"/>
      <c r="ABP1483" s="1768"/>
      <c r="ABQ1483" s="1768"/>
      <c r="ABR1483" s="1768"/>
      <c r="ABS1483" s="1768"/>
      <c r="ABT1483" s="1768"/>
      <c r="ABU1483" s="1768"/>
      <c r="ABV1483" s="1768"/>
      <c r="ABW1483" s="1768"/>
      <c r="ABX1483" s="1768"/>
      <c r="ABY1483" s="1768"/>
      <c r="ABZ1483" s="1768"/>
      <c r="ACA1483" s="1768"/>
      <c r="ACB1483" s="1768"/>
      <c r="ACC1483" s="1768"/>
      <c r="ACD1483" s="1768"/>
      <c r="ACE1483" s="1768"/>
      <c r="ACF1483" s="1768"/>
      <c r="ACG1483" s="1768"/>
      <c r="ACH1483" s="1768"/>
      <c r="ACI1483" s="1768"/>
      <c r="ACJ1483" s="1768"/>
      <c r="ACK1483" s="1768"/>
      <c r="ACL1483" s="1768"/>
      <c r="ACM1483" s="1768"/>
      <c r="ACN1483" s="1768"/>
      <c r="ACO1483" s="1768"/>
      <c r="ACP1483" s="1768"/>
      <c r="ACQ1483" s="1768"/>
      <c r="ACR1483" s="1768"/>
      <c r="ACS1483" s="1768"/>
      <c r="ACT1483" s="1768"/>
      <c r="ACU1483" s="1768"/>
      <c r="ACV1483" s="1768"/>
      <c r="ACW1483" s="1768"/>
      <c r="ACX1483" s="1768"/>
      <c r="ACY1483" s="1768"/>
      <c r="ACZ1483" s="1768"/>
      <c r="ADA1483" s="1768"/>
      <c r="ADB1483" s="1768"/>
      <c r="ADC1483" s="1768"/>
      <c r="ADD1483" s="1768"/>
      <c r="ADE1483" s="1768"/>
      <c r="ADF1483" s="1768"/>
      <c r="ADG1483" s="1768"/>
      <c r="ADH1483" s="1768"/>
      <c r="ADI1483" s="1768"/>
      <c r="ADJ1483" s="1768"/>
      <c r="ADK1483" s="1768"/>
      <c r="ADL1483" s="1768"/>
      <c r="ADM1483" s="1768"/>
      <c r="ADN1483" s="1768"/>
      <c r="ADO1483" s="1768"/>
      <c r="ADP1483" s="1768"/>
      <c r="ADQ1483" s="1768"/>
      <c r="ADR1483" s="1768"/>
      <c r="ADS1483" s="1768"/>
      <c r="ADT1483" s="1768"/>
      <c r="ADU1483" s="1768"/>
      <c r="ADV1483" s="1768"/>
      <c r="ADW1483" s="1768"/>
      <c r="ADX1483" s="1768"/>
      <c r="ADY1483" s="1768"/>
      <c r="ADZ1483" s="1768"/>
      <c r="AEA1483" s="1768"/>
      <c r="AEB1483" s="1768"/>
      <c r="AEC1483" s="1768"/>
      <c r="AED1483" s="1768"/>
      <c r="AEE1483" s="1768"/>
      <c r="AEF1483" s="1768"/>
      <c r="AEG1483" s="1768"/>
      <c r="AEH1483" s="1768"/>
      <c r="AEI1483" s="1768"/>
      <c r="AEJ1483" s="1768"/>
      <c r="AEK1483" s="1768"/>
      <c r="AEL1483" s="1768"/>
      <c r="AEM1483" s="1768"/>
      <c r="AEN1483" s="1768"/>
      <c r="AEO1483" s="1768"/>
      <c r="AEP1483" s="1768"/>
      <c r="AEQ1483" s="1768"/>
      <c r="AER1483" s="1768"/>
      <c r="AES1483" s="1768"/>
      <c r="AET1483" s="1768"/>
      <c r="AEU1483" s="1768"/>
      <c r="AEV1483" s="1768"/>
      <c r="AEW1483" s="1768"/>
      <c r="AEX1483" s="1768"/>
      <c r="AEY1483" s="1768"/>
      <c r="AEZ1483" s="1768"/>
      <c r="AFA1483" s="1768"/>
      <c r="AFB1483" s="1768"/>
      <c r="AFC1483" s="1768"/>
      <c r="AFD1483" s="1768"/>
      <c r="AFE1483" s="1768"/>
      <c r="AFF1483" s="1768"/>
      <c r="AFG1483" s="1768"/>
      <c r="AFH1483" s="1768"/>
      <c r="AFI1483" s="1768"/>
      <c r="AFJ1483" s="1768"/>
      <c r="AFK1483" s="1768"/>
      <c r="AFL1483" s="1768"/>
      <c r="AFM1483" s="1768"/>
      <c r="AFN1483" s="1768"/>
      <c r="AFO1483" s="1768"/>
      <c r="AFP1483" s="1768"/>
      <c r="AFQ1483" s="1768"/>
      <c r="AFR1483" s="1768"/>
      <c r="AFS1483" s="1768"/>
      <c r="AFT1483" s="1768"/>
      <c r="AFU1483" s="1768"/>
      <c r="AFV1483" s="1768"/>
      <c r="AFW1483" s="1768"/>
      <c r="AFX1483" s="1768"/>
      <c r="AFY1483" s="1768"/>
      <c r="AFZ1483" s="1768"/>
      <c r="AGA1483" s="1768"/>
      <c r="AGB1483" s="1768"/>
      <c r="AGC1483" s="1768"/>
      <c r="AGD1483" s="1768"/>
      <c r="AGE1483" s="1768"/>
      <c r="AGF1483" s="1768"/>
      <c r="AGG1483" s="1768"/>
      <c r="AGH1483" s="1768"/>
      <c r="AGI1483" s="1768"/>
      <c r="AGJ1483" s="1768"/>
      <c r="AGK1483" s="1768"/>
      <c r="AGL1483" s="1768"/>
      <c r="AGM1483" s="1768"/>
      <c r="AGN1483" s="1768"/>
      <c r="AGO1483" s="1768"/>
      <c r="AGP1483" s="1768"/>
      <c r="AGQ1483" s="1768"/>
      <c r="AGR1483" s="1768"/>
      <c r="AGS1483" s="1768"/>
      <c r="AGT1483" s="1768"/>
      <c r="AGU1483" s="1768"/>
      <c r="AGV1483" s="1768"/>
      <c r="AGW1483" s="1768"/>
      <c r="AGX1483" s="1768"/>
      <c r="AGY1483" s="1768"/>
      <c r="AGZ1483" s="1768"/>
      <c r="AHA1483" s="1768"/>
      <c r="AHB1483" s="1768"/>
      <c r="AHC1483" s="1768"/>
      <c r="AHD1483" s="1768"/>
      <c r="AHE1483" s="1768"/>
      <c r="AHF1483" s="1768"/>
      <c r="AHG1483" s="1768"/>
      <c r="AHH1483" s="1768"/>
      <c r="AHI1483" s="1768"/>
      <c r="AHJ1483" s="1768"/>
      <c r="AHK1483" s="1768"/>
      <c r="AHL1483" s="1768"/>
      <c r="AHM1483" s="1768"/>
      <c r="AHN1483" s="1768"/>
      <c r="AHO1483" s="1768"/>
      <c r="AHP1483" s="1768"/>
      <c r="AHQ1483" s="1768"/>
      <c r="AHR1483" s="1768"/>
      <c r="AHS1483" s="1768"/>
      <c r="AHT1483" s="1768"/>
      <c r="AHU1483" s="1768"/>
      <c r="AHV1483" s="1768"/>
      <c r="AHW1483" s="1768"/>
      <c r="AHX1483" s="1768"/>
      <c r="AHY1483" s="1768"/>
      <c r="AHZ1483" s="1768"/>
      <c r="AIA1483" s="1768"/>
      <c r="AIB1483" s="1768"/>
      <c r="AIC1483" s="1768"/>
      <c r="AID1483" s="1768"/>
      <c r="AIE1483" s="1768"/>
      <c r="AIF1483" s="1768"/>
      <c r="AIG1483" s="1768"/>
      <c r="AIH1483" s="1768"/>
      <c r="AII1483" s="1768"/>
      <c r="AIJ1483" s="1768"/>
      <c r="AIK1483" s="1768"/>
      <c r="AIL1483" s="1768"/>
      <c r="AIM1483" s="1768"/>
      <c r="AIN1483" s="1768"/>
      <c r="AIO1483" s="1768"/>
      <c r="AIP1483" s="1768"/>
      <c r="AIQ1483" s="1768"/>
      <c r="AIR1483" s="1768"/>
      <c r="AIS1483" s="1768"/>
      <c r="AIT1483" s="1768"/>
      <c r="AIU1483" s="1768"/>
      <c r="AIV1483" s="1768"/>
      <c r="AIW1483" s="1768"/>
      <c r="AIX1483" s="1768"/>
      <c r="AIY1483" s="1768"/>
      <c r="AIZ1483" s="1768"/>
      <c r="AJA1483" s="1768"/>
      <c r="AJB1483" s="1768"/>
      <c r="AJC1483" s="1768"/>
      <c r="AJD1483" s="1768"/>
      <c r="AJE1483" s="1768"/>
      <c r="AJF1483" s="1768"/>
      <c r="AJG1483" s="1768"/>
      <c r="AJH1483" s="1768"/>
      <c r="AJI1483" s="1768"/>
      <c r="AJJ1483" s="1768"/>
      <c r="AJK1483" s="1768"/>
      <c r="AJL1483" s="1768"/>
      <c r="AJM1483" s="1768"/>
      <c r="AJN1483" s="1768"/>
      <c r="AJO1483" s="1768"/>
      <c r="AJP1483" s="1768"/>
      <c r="AJQ1483" s="1768"/>
      <c r="AJR1483" s="1768"/>
      <c r="AJS1483" s="1768"/>
      <c r="AJT1483" s="1768"/>
      <c r="AJU1483" s="1768"/>
      <c r="AJV1483" s="1768"/>
      <c r="AJW1483" s="1768"/>
      <c r="AJX1483" s="1768"/>
      <c r="AJY1483" s="1768"/>
      <c r="AJZ1483" s="1768"/>
      <c r="AKA1483" s="1768"/>
      <c r="AKB1483" s="1768"/>
      <c r="AKC1483" s="1768"/>
      <c r="AKD1483" s="1768"/>
      <c r="AKE1483" s="1768"/>
      <c r="AKF1483" s="1768"/>
      <c r="AKG1483" s="1768"/>
      <c r="AKH1483" s="1768"/>
      <c r="AKI1483" s="1768"/>
      <c r="AKJ1483" s="1768"/>
      <c r="AKK1483" s="1768"/>
      <c r="AKL1483" s="1768"/>
      <c r="AKM1483" s="1768"/>
      <c r="AKN1483" s="1768"/>
      <c r="AKO1483" s="1768"/>
      <c r="AKP1483" s="1768"/>
      <c r="AKQ1483" s="1768"/>
      <c r="AKR1483" s="1768"/>
      <c r="AKS1483" s="1768"/>
      <c r="AKT1483" s="1768"/>
      <c r="AKU1483" s="1768"/>
      <c r="AKV1483" s="1768"/>
      <c r="AKW1483" s="1768"/>
      <c r="AKX1483" s="1768"/>
      <c r="AKY1483" s="1768"/>
      <c r="AKZ1483" s="1768"/>
      <c r="ALA1483" s="1768"/>
      <c r="ALB1483" s="1768"/>
      <c r="ALC1483" s="1768"/>
      <c r="ALD1483" s="1768"/>
      <c r="ALE1483" s="1768"/>
      <c r="ALF1483" s="1768"/>
      <c r="ALG1483" s="1768"/>
      <c r="ALH1483" s="1768"/>
      <c r="ALI1483" s="1768"/>
      <c r="ALJ1483" s="1768"/>
      <c r="ALK1483" s="1768"/>
      <c r="ALL1483" s="1768"/>
      <c r="ALM1483" s="1768"/>
      <c r="ALN1483" s="1768"/>
      <c r="ALO1483" s="1768"/>
      <c r="ALP1483" s="1768"/>
      <c r="ALQ1483" s="1768"/>
      <c r="ALR1483" s="1768"/>
      <c r="ALS1483" s="1768"/>
      <c r="ALT1483" s="1768"/>
      <c r="ALU1483" s="1768"/>
      <c r="ALV1483" s="1768"/>
      <c r="ALW1483" s="1768"/>
      <c r="ALX1483" s="1768"/>
      <c r="ALY1483" s="1768"/>
      <c r="ALZ1483" s="1768"/>
      <c r="AMA1483" s="1768"/>
      <c r="AMB1483" s="1768"/>
      <c r="AMC1483" s="1768"/>
      <c r="AMD1483" s="1768"/>
      <c r="AME1483" s="1768"/>
      <c r="AMF1483" s="1768"/>
      <c r="AMG1483" s="1768"/>
      <c r="AMH1483" s="1768"/>
      <c r="AMI1483" s="1768"/>
      <c r="AMJ1483" s="1768"/>
      <c r="AMK1483" s="1768"/>
    </row>
    <row r="1484" spans="1:1025" s="1774" customFormat="1" ht="54" customHeight="1" x14ac:dyDescent="0.35">
      <c r="A1484" s="1025" t="s">
        <v>13137</v>
      </c>
      <c r="B1484" s="1765">
        <v>43909</v>
      </c>
      <c r="C1484" s="1025">
        <v>11</v>
      </c>
      <c r="D1484" s="1025" t="s">
        <v>1394</v>
      </c>
      <c r="E1484" s="1025" t="s">
        <v>13248</v>
      </c>
      <c r="F1484" s="1025" t="s">
        <v>3411</v>
      </c>
      <c r="G1484" s="1025" t="s">
        <v>13138</v>
      </c>
      <c r="H1484" s="1025" t="s">
        <v>2043</v>
      </c>
      <c r="I1484" s="1025" t="s">
        <v>1195</v>
      </c>
      <c r="J1484" s="1025" t="s">
        <v>2044</v>
      </c>
      <c r="K1484" s="1766">
        <v>12521.71</v>
      </c>
      <c r="L1484" s="1767" t="s">
        <v>9732</v>
      </c>
      <c r="M1484" s="1025" t="s">
        <v>13136</v>
      </c>
      <c r="N1484" s="1768"/>
      <c r="O1484" s="1769" t="s">
        <v>4665</v>
      </c>
      <c r="P1484" s="1770">
        <f t="shared" si="275"/>
        <v>12521.71</v>
      </c>
      <c r="Q1484" s="1771">
        <f t="shared" si="276"/>
        <v>43909</v>
      </c>
      <c r="R1484" s="1772" t="str">
        <f t="shared" si="277"/>
        <v>2020OB000026</v>
      </c>
      <c r="S1484" s="1772" t="str">
        <f t="shared" si="278"/>
        <v>2020NE000018</v>
      </c>
      <c r="T1484" s="1773" t="str">
        <f t="shared" si="279"/>
        <v>VALOR PAGO AO REPASSE DE RECURSO REFERENTE A 4ª PARCELA FEM II/2014, CUJO OBJETO É A CONSTRUÇÃO DE PAVIMENTAÇÃO EM PARALELEPÍPEDO GRANÍTICO NA RUA VICENTE FERREIRA DA SILVA NO MUNICÍPIO EM PARANATAMA POA 341/20 AGMJ.</v>
      </c>
      <c r="U1484" s="1768"/>
      <c r="V1484" s="1768"/>
      <c r="W1484" s="1768"/>
      <c r="X1484" s="1768"/>
      <c r="Y1484" s="1768"/>
      <c r="Z1484" s="1768"/>
      <c r="AA1484" s="1768"/>
      <c r="AB1484" s="1768"/>
      <c r="AC1484" s="1768"/>
      <c r="AD1484" s="1768"/>
      <c r="AE1484" s="1768"/>
      <c r="AF1484" s="1768"/>
      <c r="AG1484" s="1768"/>
      <c r="AH1484" s="1768"/>
      <c r="AI1484" s="1768"/>
      <c r="AJ1484" s="1768"/>
      <c r="AK1484" s="1768"/>
      <c r="AL1484" s="1768"/>
      <c r="AM1484" s="1768"/>
      <c r="AN1484" s="1768"/>
      <c r="AO1484" s="1768"/>
      <c r="AP1484" s="1768"/>
      <c r="AQ1484" s="1768"/>
      <c r="AR1484" s="1768"/>
      <c r="AS1484" s="1768"/>
      <c r="AT1484" s="1768"/>
      <c r="AU1484" s="1768"/>
      <c r="AV1484" s="1768"/>
      <c r="AW1484" s="1768"/>
      <c r="AX1484" s="1768"/>
      <c r="AY1484" s="1768"/>
      <c r="AZ1484" s="1768"/>
      <c r="BA1484" s="1768"/>
      <c r="BB1484" s="1768"/>
      <c r="BC1484" s="1768"/>
      <c r="BD1484" s="1768"/>
      <c r="BE1484" s="1768"/>
      <c r="BF1484" s="1768"/>
      <c r="BG1484" s="1768"/>
      <c r="BH1484" s="1768"/>
      <c r="BI1484" s="1768"/>
      <c r="BJ1484" s="1768"/>
      <c r="BK1484" s="1768"/>
      <c r="BL1484" s="1768"/>
      <c r="BM1484" s="1768"/>
      <c r="BN1484" s="1768"/>
      <c r="BO1484" s="1768"/>
      <c r="BP1484" s="1768"/>
      <c r="BQ1484" s="1768"/>
      <c r="BR1484" s="1768"/>
      <c r="BS1484" s="1768"/>
      <c r="BT1484" s="1768"/>
      <c r="BU1484" s="1768"/>
      <c r="BV1484" s="1768"/>
      <c r="BW1484" s="1768"/>
      <c r="BX1484" s="1768"/>
      <c r="BY1484" s="1768"/>
      <c r="BZ1484" s="1768"/>
      <c r="CA1484" s="1768"/>
      <c r="CB1484" s="1768"/>
      <c r="CC1484" s="1768"/>
      <c r="CD1484" s="1768"/>
      <c r="CE1484" s="1768"/>
      <c r="CF1484" s="1768"/>
      <c r="CG1484" s="1768"/>
      <c r="CH1484" s="1768"/>
      <c r="CI1484" s="1768"/>
      <c r="CJ1484" s="1768"/>
      <c r="CK1484" s="1768"/>
      <c r="CL1484" s="1768"/>
      <c r="CM1484" s="1768"/>
      <c r="CN1484" s="1768"/>
      <c r="CO1484" s="1768"/>
      <c r="CP1484" s="1768"/>
      <c r="CQ1484" s="1768"/>
      <c r="CR1484" s="1768"/>
      <c r="CS1484" s="1768"/>
      <c r="CT1484" s="1768"/>
      <c r="CU1484" s="1768"/>
      <c r="CV1484" s="1768"/>
      <c r="CW1484" s="1768"/>
      <c r="CX1484" s="1768"/>
      <c r="CY1484" s="1768"/>
      <c r="CZ1484" s="1768"/>
      <c r="DA1484" s="1768"/>
      <c r="DB1484" s="1768"/>
      <c r="DC1484" s="1768"/>
      <c r="DD1484" s="1768"/>
      <c r="DE1484" s="1768"/>
      <c r="DF1484" s="1768"/>
      <c r="DG1484" s="1768"/>
      <c r="DH1484" s="1768"/>
      <c r="DI1484" s="1768"/>
      <c r="DJ1484" s="1768"/>
      <c r="DK1484" s="1768"/>
      <c r="DL1484" s="1768"/>
      <c r="DM1484" s="1768"/>
      <c r="DN1484" s="1768"/>
      <c r="DO1484" s="1768"/>
      <c r="DP1484" s="1768"/>
      <c r="DQ1484" s="1768"/>
      <c r="DR1484" s="1768"/>
      <c r="DS1484" s="1768"/>
      <c r="DT1484" s="1768"/>
      <c r="DU1484" s="1768"/>
      <c r="DV1484" s="1768"/>
      <c r="DW1484" s="1768"/>
      <c r="DX1484" s="1768"/>
      <c r="DY1484" s="1768"/>
      <c r="DZ1484" s="1768"/>
      <c r="EA1484" s="1768"/>
      <c r="EB1484" s="1768"/>
      <c r="EC1484" s="1768"/>
      <c r="ED1484" s="1768"/>
      <c r="EE1484" s="1768"/>
      <c r="EF1484" s="1768"/>
      <c r="EG1484" s="1768"/>
      <c r="EH1484" s="1768"/>
      <c r="EI1484" s="1768"/>
      <c r="EJ1484" s="1768"/>
      <c r="EK1484" s="1768"/>
      <c r="EL1484" s="1768"/>
      <c r="EM1484" s="1768"/>
      <c r="EN1484" s="1768"/>
      <c r="EO1484" s="1768"/>
      <c r="EP1484" s="1768"/>
      <c r="EQ1484" s="1768"/>
      <c r="ER1484" s="1768"/>
      <c r="ES1484" s="1768"/>
      <c r="ET1484" s="1768"/>
      <c r="EU1484" s="1768"/>
      <c r="EV1484" s="1768"/>
      <c r="EW1484" s="1768"/>
      <c r="EX1484" s="1768"/>
      <c r="EY1484" s="1768"/>
      <c r="EZ1484" s="1768"/>
      <c r="FA1484" s="1768"/>
      <c r="FB1484" s="1768"/>
      <c r="FC1484" s="1768"/>
      <c r="FD1484" s="1768"/>
      <c r="FE1484" s="1768"/>
      <c r="FF1484" s="1768"/>
      <c r="FG1484" s="1768"/>
      <c r="FH1484" s="1768"/>
      <c r="FI1484" s="1768"/>
      <c r="FJ1484" s="1768"/>
      <c r="FK1484" s="1768"/>
      <c r="FL1484" s="1768"/>
      <c r="FM1484" s="1768"/>
      <c r="FN1484" s="1768"/>
      <c r="FO1484" s="1768"/>
      <c r="FP1484" s="1768"/>
      <c r="FQ1484" s="1768"/>
      <c r="FR1484" s="1768"/>
      <c r="FS1484" s="1768"/>
      <c r="FT1484" s="1768"/>
      <c r="FU1484" s="1768"/>
      <c r="FV1484" s="1768"/>
      <c r="FW1484" s="1768"/>
      <c r="FX1484" s="1768"/>
      <c r="FY1484" s="1768"/>
      <c r="FZ1484" s="1768"/>
      <c r="GA1484" s="1768"/>
      <c r="GB1484" s="1768"/>
      <c r="GC1484" s="1768"/>
      <c r="GD1484" s="1768"/>
      <c r="GE1484" s="1768"/>
      <c r="GF1484" s="1768"/>
      <c r="GG1484" s="1768"/>
      <c r="GH1484" s="1768"/>
      <c r="GI1484" s="1768"/>
      <c r="GJ1484" s="1768"/>
      <c r="GK1484" s="1768"/>
      <c r="GL1484" s="1768"/>
      <c r="GM1484" s="1768"/>
      <c r="GN1484" s="1768"/>
      <c r="GO1484" s="1768"/>
      <c r="GP1484" s="1768"/>
      <c r="GQ1484" s="1768"/>
      <c r="GR1484" s="1768"/>
      <c r="GS1484" s="1768"/>
      <c r="GT1484" s="1768"/>
      <c r="GU1484" s="1768"/>
      <c r="GV1484" s="1768"/>
      <c r="GW1484" s="1768"/>
      <c r="GX1484" s="1768"/>
      <c r="GY1484" s="1768"/>
      <c r="GZ1484" s="1768"/>
      <c r="HA1484" s="1768"/>
      <c r="HB1484" s="1768"/>
      <c r="HC1484" s="1768"/>
      <c r="HD1484" s="1768"/>
      <c r="HE1484" s="1768"/>
      <c r="HF1484" s="1768"/>
      <c r="HG1484" s="1768"/>
      <c r="HH1484" s="1768"/>
      <c r="HI1484" s="1768"/>
      <c r="HJ1484" s="1768"/>
      <c r="HK1484" s="1768"/>
      <c r="HL1484" s="1768"/>
      <c r="HM1484" s="1768"/>
      <c r="HN1484" s="1768"/>
      <c r="HO1484" s="1768"/>
      <c r="HP1484" s="1768"/>
      <c r="HQ1484" s="1768"/>
      <c r="HR1484" s="1768"/>
      <c r="HS1484" s="1768"/>
      <c r="HT1484" s="1768"/>
      <c r="HU1484" s="1768"/>
      <c r="HV1484" s="1768"/>
      <c r="HW1484" s="1768"/>
      <c r="HX1484" s="1768"/>
      <c r="HY1484" s="1768"/>
      <c r="HZ1484" s="1768"/>
      <c r="IA1484" s="1768"/>
      <c r="IB1484" s="1768"/>
      <c r="IC1484" s="1768"/>
      <c r="ID1484" s="1768"/>
      <c r="IE1484" s="1768"/>
      <c r="IF1484" s="1768"/>
      <c r="IG1484" s="1768"/>
      <c r="IH1484" s="1768"/>
      <c r="II1484" s="1768"/>
      <c r="IJ1484" s="1768"/>
      <c r="IK1484" s="1768"/>
      <c r="IL1484" s="1768"/>
      <c r="IM1484" s="1768"/>
      <c r="IN1484" s="1768"/>
      <c r="IO1484" s="1768"/>
      <c r="IP1484" s="1768"/>
      <c r="IQ1484" s="1768"/>
      <c r="IR1484" s="1768"/>
      <c r="IS1484" s="1768"/>
      <c r="IT1484" s="1768"/>
      <c r="IU1484" s="1768"/>
      <c r="IV1484" s="1768"/>
      <c r="IW1484" s="1768"/>
      <c r="IX1484" s="1768"/>
      <c r="IY1484" s="1768"/>
      <c r="IZ1484" s="1768"/>
      <c r="JA1484" s="1768"/>
      <c r="JB1484" s="1768"/>
      <c r="JC1484" s="1768"/>
      <c r="JD1484" s="1768"/>
      <c r="JE1484" s="1768"/>
      <c r="JF1484" s="1768"/>
      <c r="JG1484" s="1768"/>
      <c r="JH1484" s="1768"/>
      <c r="JI1484" s="1768"/>
      <c r="JJ1484" s="1768"/>
      <c r="JK1484" s="1768"/>
      <c r="JL1484" s="1768"/>
      <c r="JM1484" s="1768"/>
      <c r="JN1484" s="1768"/>
      <c r="JO1484" s="1768"/>
      <c r="JP1484" s="1768"/>
      <c r="JQ1484" s="1768"/>
      <c r="JR1484" s="1768"/>
      <c r="JS1484" s="1768"/>
      <c r="JT1484" s="1768"/>
      <c r="JU1484" s="1768"/>
      <c r="JV1484" s="1768"/>
      <c r="JW1484" s="1768"/>
      <c r="JX1484" s="1768"/>
      <c r="JY1484" s="1768"/>
      <c r="JZ1484" s="1768"/>
      <c r="KA1484" s="1768"/>
      <c r="KB1484" s="1768"/>
      <c r="KC1484" s="1768"/>
      <c r="KD1484" s="1768"/>
      <c r="KE1484" s="1768"/>
      <c r="KF1484" s="1768"/>
      <c r="KG1484" s="1768"/>
      <c r="KH1484" s="1768"/>
      <c r="KI1484" s="1768"/>
      <c r="KJ1484" s="1768"/>
      <c r="KK1484" s="1768"/>
      <c r="KL1484" s="1768"/>
      <c r="KM1484" s="1768"/>
      <c r="KN1484" s="1768"/>
      <c r="KO1484" s="1768"/>
      <c r="KP1484" s="1768"/>
      <c r="KQ1484" s="1768"/>
      <c r="KR1484" s="1768"/>
      <c r="KS1484" s="1768"/>
      <c r="KT1484" s="1768"/>
      <c r="KU1484" s="1768"/>
      <c r="KV1484" s="1768"/>
      <c r="KW1484" s="1768"/>
      <c r="KX1484" s="1768"/>
      <c r="KY1484" s="1768"/>
      <c r="KZ1484" s="1768"/>
      <c r="LA1484" s="1768"/>
      <c r="LB1484" s="1768"/>
      <c r="LC1484" s="1768"/>
      <c r="LD1484" s="1768"/>
      <c r="LE1484" s="1768"/>
      <c r="LF1484" s="1768"/>
      <c r="LG1484" s="1768"/>
      <c r="LH1484" s="1768"/>
      <c r="LI1484" s="1768"/>
      <c r="LJ1484" s="1768"/>
      <c r="LK1484" s="1768"/>
      <c r="LL1484" s="1768"/>
      <c r="LM1484" s="1768"/>
      <c r="LN1484" s="1768"/>
      <c r="LO1484" s="1768"/>
      <c r="LP1484" s="1768"/>
      <c r="LQ1484" s="1768"/>
      <c r="LR1484" s="1768"/>
      <c r="LS1484" s="1768"/>
      <c r="LT1484" s="1768"/>
      <c r="LU1484" s="1768"/>
      <c r="LV1484" s="1768"/>
      <c r="LW1484" s="1768"/>
      <c r="LX1484" s="1768"/>
      <c r="LY1484" s="1768"/>
      <c r="LZ1484" s="1768"/>
      <c r="MA1484" s="1768"/>
      <c r="MB1484" s="1768"/>
      <c r="MC1484" s="1768"/>
      <c r="MD1484" s="1768"/>
      <c r="ME1484" s="1768"/>
      <c r="MF1484" s="1768"/>
      <c r="MG1484" s="1768"/>
      <c r="MH1484" s="1768"/>
      <c r="MI1484" s="1768"/>
      <c r="MJ1484" s="1768"/>
      <c r="MK1484" s="1768"/>
      <c r="ML1484" s="1768"/>
      <c r="MM1484" s="1768"/>
      <c r="MN1484" s="1768"/>
      <c r="MO1484" s="1768"/>
      <c r="MP1484" s="1768"/>
      <c r="MQ1484" s="1768"/>
      <c r="MR1484" s="1768"/>
      <c r="MS1484" s="1768"/>
      <c r="MT1484" s="1768"/>
      <c r="MU1484" s="1768"/>
      <c r="MV1484" s="1768"/>
      <c r="MW1484" s="1768"/>
      <c r="MX1484" s="1768"/>
      <c r="MY1484" s="1768"/>
      <c r="MZ1484" s="1768"/>
      <c r="NA1484" s="1768"/>
      <c r="NB1484" s="1768"/>
      <c r="NC1484" s="1768"/>
      <c r="ND1484" s="1768"/>
      <c r="NE1484" s="1768"/>
      <c r="NF1484" s="1768"/>
      <c r="NG1484" s="1768"/>
      <c r="NH1484" s="1768"/>
      <c r="NI1484" s="1768"/>
      <c r="NJ1484" s="1768"/>
      <c r="NK1484" s="1768"/>
      <c r="NL1484" s="1768"/>
      <c r="NM1484" s="1768"/>
      <c r="NN1484" s="1768"/>
      <c r="NO1484" s="1768"/>
      <c r="NP1484" s="1768"/>
      <c r="NQ1484" s="1768"/>
      <c r="NR1484" s="1768"/>
      <c r="NS1484" s="1768"/>
      <c r="NT1484" s="1768"/>
      <c r="NU1484" s="1768"/>
      <c r="NV1484" s="1768"/>
      <c r="NW1484" s="1768"/>
      <c r="NX1484" s="1768"/>
      <c r="NY1484" s="1768"/>
      <c r="NZ1484" s="1768"/>
      <c r="OA1484" s="1768"/>
      <c r="OB1484" s="1768"/>
      <c r="OC1484" s="1768"/>
      <c r="OD1484" s="1768"/>
      <c r="OE1484" s="1768"/>
      <c r="OF1484" s="1768"/>
      <c r="OG1484" s="1768"/>
      <c r="OH1484" s="1768"/>
      <c r="OI1484" s="1768"/>
      <c r="OJ1484" s="1768"/>
      <c r="OK1484" s="1768"/>
      <c r="OL1484" s="1768"/>
      <c r="OM1484" s="1768"/>
      <c r="ON1484" s="1768"/>
      <c r="OO1484" s="1768"/>
      <c r="OP1484" s="1768"/>
      <c r="OQ1484" s="1768"/>
      <c r="OR1484" s="1768"/>
      <c r="OS1484" s="1768"/>
      <c r="OT1484" s="1768"/>
      <c r="OU1484" s="1768"/>
      <c r="OV1484" s="1768"/>
      <c r="OW1484" s="1768"/>
      <c r="OX1484" s="1768"/>
      <c r="OY1484" s="1768"/>
      <c r="OZ1484" s="1768"/>
      <c r="PA1484" s="1768"/>
      <c r="PB1484" s="1768"/>
      <c r="PC1484" s="1768"/>
      <c r="PD1484" s="1768"/>
      <c r="PE1484" s="1768"/>
      <c r="PF1484" s="1768"/>
      <c r="PG1484" s="1768"/>
      <c r="PH1484" s="1768"/>
      <c r="PI1484" s="1768"/>
      <c r="PJ1484" s="1768"/>
      <c r="PK1484" s="1768"/>
      <c r="PL1484" s="1768"/>
      <c r="PM1484" s="1768"/>
      <c r="PN1484" s="1768"/>
      <c r="PO1484" s="1768"/>
      <c r="PP1484" s="1768"/>
      <c r="PQ1484" s="1768"/>
      <c r="PR1484" s="1768"/>
      <c r="PS1484" s="1768"/>
      <c r="PT1484" s="1768"/>
      <c r="PU1484" s="1768"/>
      <c r="PV1484" s="1768"/>
      <c r="PW1484" s="1768"/>
      <c r="PX1484" s="1768"/>
      <c r="PY1484" s="1768"/>
      <c r="PZ1484" s="1768"/>
      <c r="QA1484" s="1768"/>
      <c r="QB1484" s="1768"/>
      <c r="QC1484" s="1768"/>
      <c r="QD1484" s="1768"/>
      <c r="QE1484" s="1768"/>
      <c r="QF1484" s="1768"/>
      <c r="QG1484" s="1768"/>
      <c r="QH1484" s="1768"/>
      <c r="QI1484" s="1768"/>
      <c r="QJ1484" s="1768"/>
      <c r="QK1484" s="1768"/>
      <c r="QL1484" s="1768"/>
      <c r="QM1484" s="1768"/>
      <c r="QN1484" s="1768"/>
      <c r="QO1484" s="1768"/>
      <c r="QP1484" s="1768"/>
      <c r="QQ1484" s="1768"/>
      <c r="QR1484" s="1768"/>
      <c r="QS1484" s="1768"/>
      <c r="QT1484" s="1768"/>
      <c r="QU1484" s="1768"/>
      <c r="QV1484" s="1768"/>
      <c r="QW1484" s="1768"/>
      <c r="QX1484" s="1768"/>
      <c r="QY1484" s="1768"/>
      <c r="QZ1484" s="1768"/>
      <c r="RA1484" s="1768"/>
      <c r="RB1484" s="1768"/>
      <c r="RC1484" s="1768"/>
      <c r="RD1484" s="1768"/>
      <c r="RE1484" s="1768"/>
      <c r="RF1484" s="1768"/>
      <c r="RG1484" s="1768"/>
      <c r="RH1484" s="1768"/>
      <c r="RI1484" s="1768"/>
      <c r="RJ1484" s="1768"/>
      <c r="RK1484" s="1768"/>
      <c r="RL1484" s="1768"/>
      <c r="RM1484" s="1768"/>
      <c r="RN1484" s="1768"/>
      <c r="RO1484" s="1768"/>
      <c r="RP1484" s="1768"/>
      <c r="RQ1484" s="1768"/>
      <c r="RR1484" s="1768"/>
      <c r="RS1484" s="1768"/>
      <c r="RT1484" s="1768"/>
      <c r="RU1484" s="1768"/>
      <c r="RV1484" s="1768"/>
      <c r="RW1484" s="1768"/>
      <c r="RX1484" s="1768"/>
      <c r="RY1484" s="1768"/>
      <c r="RZ1484" s="1768"/>
      <c r="SA1484" s="1768"/>
      <c r="SB1484" s="1768"/>
      <c r="SC1484" s="1768"/>
      <c r="SD1484" s="1768"/>
      <c r="SE1484" s="1768"/>
      <c r="SF1484" s="1768"/>
      <c r="SG1484" s="1768"/>
      <c r="SH1484" s="1768"/>
      <c r="SI1484" s="1768"/>
      <c r="SJ1484" s="1768"/>
      <c r="SK1484" s="1768"/>
      <c r="SL1484" s="1768"/>
      <c r="SM1484" s="1768"/>
      <c r="SN1484" s="1768"/>
      <c r="SO1484" s="1768"/>
      <c r="SP1484" s="1768"/>
      <c r="SQ1484" s="1768"/>
      <c r="SR1484" s="1768"/>
      <c r="SS1484" s="1768"/>
      <c r="ST1484" s="1768"/>
      <c r="SU1484" s="1768"/>
      <c r="SV1484" s="1768"/>
      <c r="SW1484" s="1768"/>
      <c r="SX1484" s="1768"/>
      <c r="SY1484" s="1768"/>
      <c r="SZ1484" s="1768"/>
      <c r="TA1484" s="1768"/>
      <c r="TB1484" s="1768"/>
      <c r="TC1484" s="1768"/>
      <c r="TD1484" s="1768"/>
      <c r="TE1484" s="1768"/>
      <c r="TF1484" s="1768"/>
      <c r="TG1484" s="1768"/>
      <c r="TH1484" s="1768"/>
      <c r="TI1484" s="1768"/>
      <c r="TJ1484" s="1768"/>
      <c r="TK1484" s="1768"/>
      <c r="TL1484" s="1768"/>
      <c r="TM1484" s="1768"/>
      <c r="TN1484" s="1768"/>
      <c r="TO1484" s="1768"/>
      <c r="TP1484" s="1768"/>
      <c r="TQ1484" s="1768"/>
      <c r="TR1484" s="1768"/>
      <c r="TS1484" s="1768"/>
      <c r="TT1484" s="1768"/>
      <c r="TU1484" s="1768"/>
      <c r="TV1484" s="1768"/>
      <c r="TW1484" s="1768"/>
      <c r="TX1484" s="1768"/>
      <c r="TY1484" s="1768"/>
      <c r="TZ1484" s="1768"/>
      <c r="UA1484" s="1768"/>
      <c r="UB1484" s="1768"/>
      <c r="UC1484" s="1768"/>
      <c r="UD1484" s="1768"/>
      <c r="UE1484" s="1768"/>
      <c r="UF1484" s="1768"/>
      <c r="UG1484" s="1768"/>
      <c r="UH1484" s="1768"/>
      <c r="UI1484" s="1768"/>
      <c r="UJ1484" s="1768"/>
      <c r="UK1484" s="1768"/>
      <c r="UL1484" s="1768"/>
      <c r="UM1484" s="1768"/>
      <c r="UN1484" s="1768"/>
      <c r="UO1484" s="1768"/>
      <c r="UP1484" s="1768"/>
      <c r="UQ1484" s="1768"/>
      <c r="UR1484" s="1768"/>
      <c r="US1484" s="1768"/>
      <c r="UT1484" s="1768"/>
      <c r="UU1484" s="1768"/>
      <c r="UV1484" s="1768"/>
      <c r="UW1484" s="1768"/>
      <c r="UX1484" s="1768"/>
      <c r="UY1484" s="1768"/>
      <c r="UZ1484" s="1768"/>
      <c r="VA1484" s="1768"/>
      <c r="VB1484" s="1768"/>
      <c r="VC1484" s="1768"/>
      <c r="VD1484" s="1768"/>
      <c r="VE1484" s="1768"/>
      <c r="VF1484" s="1768"/>
      <c r="VG1484" s="1768"/>
      <c r="VH1484" s="1768"/>
      <c r="VI1484" s="1768"/>
      <c r="VJ1484" s="1768"/>
      <c r="VK1484" s="1768"/>
      <c r="VL1484" s="1768"/>
      <c r="VM1484" s="1768"/>
      <c r="VN1484" s="1768"/>
      <c r="VO1484" s="1768"/>
      <c r="VP1484" s="1768"/>
      <c r="VQ1484" s="1768"/>
      <c r="VR1484" s="1768"/>
      <c r="VS1484" s="1768"/>
      <c r="VT1484" s="1768"/>
      <c r="VU1484" s="1768"/>
      <c r="VV1484" s="1768"/>
      <c r="VW1484" s="1768"/>
      <c r="VX1484" s="1768"/>
      <c r="VY1484" s="1768"/>
      <c r="VZ1484" s="1768"/>
      <c r="WA1484" s="1768"/>
      <c r="WB1484" s="1768"/>
      <c r="WC1484" s="1768"/>
      <c r="WD1484" s="1768"/>
      <c r="WE1484" s="1768"/>
      <c r="WF1484" s="1768"/>
      <c r="WG1484" s="1768"/>
      <c r="WH1484" s="1768"/>
      <c r="WI1484" s="1768"/>
      <c r="WJ1484" s="1768"/>
      <c r="WK1484" s="1768"/>
      <c r="WL1484" s="1768"/>
      <c r="WM1484" s="1768"/>
      <c r="WN1484" s="1768"/>
      <c r="WO1484" s="1768"/>
      <c r="WP1484" s="1768"/>
      <c r="WQ1484" s="1768"/>
      <c r="WR1484" s="1768"/>
      <c r="WS1484" s="1768"/>
      <c r="WT1484" s="1768"/>
      <c r="WU1484" s="1768"/>
      <c r="WV1484" s="1768"/>
      <c r="WW1484" s="1768"/>
      <c r="WX1484" s="1768"/>
      <c r="WY1484" s="1768"/>
      <c r="WZ1484" s="1768"/>
      <c r="XA1484" s="1768"/>
      <c r="XB1484" s="1768"/>
      <c r="XC1484" s="1768"/>
      <c r="XD1484" s="1768"/>
      <c r="XE1484" s="1768"/>
      <c r="XF1484" s="1768"/>
      <c r="XG1484" s="1768"/>
      <c r="XH1484" s="1768"/>
      <c r="XI1484" s="1768"/>
      <c r="XJ1484" s="1768"/>
      <c r="XK1484" s="1768"/>
      <c r="XL1484" s="1768"/>
      <c r="XM1484" s="1768"/>
      <c r="XN1484" s="1768"/>
      <c r="XO1484" s="1768"/>
      <c r="XP1484" s="1768"/>
      <c r="XQ1484" s="1768"/>
      <c r="XR1484" s="1768"/>
      <c r="XS1484" s="1768"/>
      <c r="XT1484" s="1768"/>
      <c r="XU1484" s="1768"/>
      <c r="XV1484" s="1768"/>
      <c r="XW1484" s="1768"/>
      <c r="XX1484" s="1768"/>
      <c r="XY1484" s="1768"/>
      <c r="XZ1484" s="1768"/>
      <c r="YA1484" s="1768"/>
      <c r="YB1484" s="1768"/>
      <c r="YC1484" s="1768"/>
      <c r="YD1484" s="1768"/>
      <c r="YE1484" s="1768"/>
      <c r="YF1484" s="1768"/>
      <c r="YG1484" s="1768"/>
      <c r="YH1484" s="1768"/>
      <c r="YI1484" s="1768"/>
      <c r="YJ1484" s="1768"/>
      <c r="YK1484" s="1768"/>
      <c r="YL1484" s="1768"/>
      <c r="YM1484" s="1768"/>
      <c r="YN1484" s="1768"/>
      <c r="YO1484" s="1768"/>
      <c r="YP1484" s="1768"/>
      <c r="YQ1484" s="1768"/>
      <c r="YR1484" s="1768"/>
      <c r="YS1484" s="1768"/>
      <c r="YT1484" s="1768"/>
      <c r="YU1484" s="1768"/>
      <c r="YV1484" s="1768"/>
      <c r="YW1484" s="1768"/>
      <c r="YX1484" s="1768"/>
      <c r="YY1484" s="1768"/>
      <c r="YZ1484" s="1768"/>
      <c r="ZA1484" s="1768"/>
      <c r="ZB1484" s="1768"/>
      <c r="ZC1484" s="1768"/>
      <c r="ZD1484" s="1768"/>
      <c r="ZE1484" s="1768"/>
      <c r="ZF1484" s="1768"/>
      <c r="ZG1484" s="1768"/>
      <c r="ZH1484" s="1768"/>
      <c r="ZI1484" s="1768"/>
      <c r="ZJ1484" s="1768"/>
      <c r="ZK1484" s="1768"/>
      <c r="ZL1484" s="1768"/>
      <c r="ZM1484" s="1768"/>
      <c r="ZN1484" s="1768"/>
      <c r="ZO1484" s="1768"/>
      <c r="ZP1484" s="1768"/>
      <c r="ZQ1484" s="1768"/>
      <c r="ZR1484" s="1768"/>
      <c r="ZS1484" s="1768"/>
      <c r="ZT1484" s="1768"/>
      <c r="ZU1484" s="1768"/>
      <c r="ZV1484" s="1768"/>
      <c r="ZW1484" s="1768"/>
      <c r="ZX1484" s="1768"/>
      <c r="ZY1484" s="1768"/>
      <c r="ZZ1484" s="1768"/>
      <c r="AAA1484" s="1768"/>
      <c r="AAB1484" s="1768"/>
      <c r="AAC1484" s="1768"/>
      <c r="AAD1484" s="1768"/>
      <c r="AAE1484" s="1768"/>
      <c r="AAF1484" s="1768"/>
      <c r="AAG1484" s="1768"/>
      <c r="AAH1484" s="1768"/>
      <c r="AAI1484" s="1768"/>
      <c r="AAJ1484" s="1768"/>
      <c r="AAK1484" s="1768"/>
      <c r="AAL1484" s="1768"/>
      <c r="AAM1484" s="1768"/>
      <c r="AAN1484" s="1768"/>
      <c r="AAO1484" s="1768"/>
      <c r="AAP1484" s="1768"/>
      <c r="AAQ1484" s="1768"/>
      <c r="AAR1484" s="1768"/>
      <c r="AAS1484" s="1768"/>
      <c r="AAT1484" s="1768"/>
      <c r="AAU1484" s="1768"/>
      <c r="AAV1484" s="1768"/>
      <c r="AAW1484" s="1768"/>
      <c r="AAX1484" s="1768"/>
      <c r="AAY1484" s="1768"/>
      <c r="AAZ1484" s="1768"/>
      <c r="ABA1484" s="1768"/>
      <c r="ABB1484" s="1768"/>
      <c r="ABC1484" s="1768"/>
      <c r="ABD1484" s="1768"/>
      <c r="ABE1484" s="1768"/>
      <c r="ABF1484" s="1768"/>
      <c r="ABG1484" s="1768"/>
      <c r="ABH1484" s="1768"/>
      <c r="ABI1484" s="1768"/>
      <c r="ABJ1484" s="1768"/>
      <c r="ABK1484" s="1768"/>
      <c r="ABL1484" s="1768"/>
      <c r="ABM1484" s="1768"/>
      <c r="ABN1484" s="1768"/>
      <c r="ABO1484" s="1768"/>
      <c r="ABP1484" s="1768"/>
      <c r="ABQ1484" s="1768"/>
      <c r="ABR1484" s="1768"/>
      <c r="ABS1484" s="1768"/>
      <c r="ABT1484" s="1768"/>
      <c r="ABU1484" s="1768"/>
      <c r="ABV1484" s="1768"/>
      <c r="ABW1484" s="1768"/>
      <c r="ABX1484" s="1768"/>
      <c r="ABY1484" s="1768"/>
      <c r="ABZ1484" s="1768"/>
      <c r="ACA1484" s="1768"/>
      <c r="ACB1484" s="1768"/>
      <c r="ACC1484" s="1768"/>
      <c r="ACD1484" s="1768"/>
      <c r="ACE1484" s="1768"/>
      <c r="ACF1484" s="1768"/>
      <c r="ACG1484" s="1768"/>
      <c r="ACH1484" s="1768"/>
      <c r="ACI1484" s="1768"/>
      <c r="ACJ1484" s="1768"/>
      <c r="ACK1484" s="1768"/>
      <c r="ACL1484" s="1768"/>
      <c r="ACM1484" s="1768"/>
      <c r="ACN1484" s="1768"/>
      <c r="ACO1484" s="1768"/>
      <c r="ACP1484" s="1768"/>
      <c r="ACQ1484" s="1768"/>
      <c r="ACR1484" s="1768"/>
      <c r="ACS1484" s="1768"/>
      <c r="ACT1484" s="1768"/>
      <c r="ACU1484" s="1768"/>
      <c r="ACV1484" s="1768"/>
      <c r="ACW1484" s="1768"/>
      <c r="ACX1484" s="1768"/>
      <c r="ACY1484" s="1768"/>
      <c r="ACZ1484" s="1768"/>
      <c r="ADA1484" s="1768"/>
      <c r="ADB1484" s="1768"/>
      <c r="ADC1484" s="1768"/>
      <c r="ADD1484" s="1768"/>
      <c r="ADE1484" s="1768"/>
      <c r="ADF1484" s="1768"/>
      <c r="ADG1484" s="1768"/>
      <c r="ADH1484" s="1768"/>
      <c r="ADI1484" s="1768"/>
      <c r="ADJ1484" s="1768"/>
      <c r="ADK1484" s="1768"/>
      <c r="ADL1484" s="1768"/>
      <c r="ADM1484" s="1768"/>
      <c r="ADN1484" s="1768"/>
      <c r="ADO1484" s="1768"/>
      <c r="ADP1484" s="1768"/>
      <c r="ADQ1484" s="1768"/>
      <c r="ADR1484" s="1768"/>
      <c r="ADS1484" s="1768"/>
      <c r="ADT1484" s="1768"/>
      <c r="ADU1484" s="1768"/>
      <c r="ADV1484" s="1768"/>
      <c r="ADW1484" s="1768"/>
      <c r="ADX1484" s="1768"/>
      <c r="ADY1484" s="1768"/>
      <c r="ADZ1484" s="1768"/>
      <c r="AEA1484" s="1768"/>
      <c r="AEB1484" s="1768"/>
      <c r="AEC1484" s="1768"/>
      <c r="AED1484" s="1768"/>
      <c r="AEE1484" s="1768"/>
      <c r="AEF1484" s="1768"/>
      <c r="AEG1484" s="1768"/>
      <c r="AEH1484" s="1768"/>
      <c r="AEI1484" s="1768"/>
      <c r="AEJ1484" s="1768"/>
      <c r="AEK1484" s="1768"/>
      <c r="AEL1484" s="1768"/>
      <c r="AEM1484" s="1768"/>
      <c r="AEN1484" s="1768"/>
      <c r="AEO1484" s="1768"/>
      <c r="AEP1484" s="1768"/>
      <c r="AEQ1484" s="1768"/>
      <c r="AER1484" s="1768"/>
      <c r="AES1484" s="1768"/>
      <c r="AET1484" s="1768"/>
      <c r="AEU1484" s="1768"/>
      <c r="AEV1484" s="1768"/>
      <c r="AEW1484" s="1768"/>
      <c r="AEX1484" s="1768"/>
      <c r="AEY1484" s="1768"/>
      <c r="AEZ1484" s="1768"/>
      <c r="AFA1484" s="1768"/>
      <c r="AFB1484" s="1768"/>
      <c r="AFC1484" s="1768"/>
      <c r="AFD1484" s="1768"/>
      <c r="AFE1484" s="1768"/>
      <c r="AFF1484" s="1768"/>
      <c r="AFG1484" s="1768"/>
      <c r="AFH1484" s="1768"/>
      <c r="AFI1484" s="1768"/>
      <c r="AFJ1484" s="1768"/>
      <c r="AFK1484" s="1768"/>
      <c r="AFL1484" s="1768"/>
      <c r="AFM1484" s="1768"/>
      <c r="AFN1484" s="1768"/>
      <c r="AFO1484" s="1768"/>
      <c r="AFP1484" s="1768"/>
      <c r="AFQ1484" s="1768"/>
      <c r="AFR1484" s="1768"/>
      <c r="AFS1484" s="1768"/>
      <c r="AFT1484" s="1768"/>
      <c r="AFU1484" s="1768"/>
      <c r="AFV1484" s="1768"/>
      <c r="AFW1484" s="1768"/>
      <c r="AFX1484" s="1768"/>
      <c r="AFY1484" s="1768"/>
      <c r="AFZ1484" s="1768"/>
      <c r="AGA1484" s="1768"/>
      <c r="AGB1484" s="1768"/>
      <c r="AGC1484" s="1768"/>
      <c r="AGD1484" s="1768"/>
      <c r="AGE1484" s="1768"/>
      <c r="AGF1484" s="1768"/>
      <c r="AGG1484" s="1768"/>
      <c r="AGH1484" s="1768"/>
      <c r="AGI1484" s="1768"/>
      <c r="AGJ1484" s="1768"/>
      <c r="AGK1484" s="1768"/>
      <c r="AGL1484" s="1768"/>
      <c r="AGM1484" s="1768"/>
      <c r="AGN1484" s="1768"/>
      <c r="AGO1484" s="1768"/>
      <c r="AGP1484" s="1768"/>
      <c r="AGQ1484" s="1768"/>
      <c r="AGR1484" s="1768"/>
      <c r="AGS1484" s="1768"/>
      <c r="AGT1484" s="1768"/>
      <c r="AGU1484" s="1768"/>
      <c r="AGV1484" s="1768"/>
      <c r="AGW1484" s="1768"/>
      <c r="AGX1484" s="1768"/>
      <c r="AGY1484" s="1768"/>
      <c r="AGZ1484" s="1768"/>
      <c r="AHA1484" s="1768"/>
      <c r="AHB1484" s="1768"/>
      <c r="AHC1484" s="1768"/>
      <c r="AHD1484" s="1768"/>
      <c r="AHE1484" s="1768"/>
      <c r="AHF1484" s="1768"/>
      <c r="AHG1484" s="1768"/>
      <c r="AHH1484" s="1768"/>
      <c r="AHI1484" s="1768"/>
      <c r="AHJ1484" s="1768"/>
      <c r="AHK1484" s="1768"/>
      <c r="AHL1484" s="1768"/>
      <c r="AHM1484" s="1768"/>
      <c r="AHN1484" s="1768"/>
      <c r="AHO1484" s="1768"/>
      <c r="AHP1484" s="1768"/>
      <c r="AHQ1484" s="1768"/>
      <c r="AHR1484" s="1768"/>
      <c r="AHS1484" s="1768"/>
      <c r="AHT1484" s="1768"/>
      <c r="AHU1484" s="1768"/>
      <c r="AHV1484" s="1768"/>
      <c r="AHW1484" s="1768"/>
      <c r="AHX1484" s="1768"/>
      <c r="AHY1484" s="1768"/>
      <c r="AHZ1484" s="1768"/>
      <c r="AIA1484" s="1768"/>
      <c r="AIB1484" s="1768"/>
      <c r="AIC1484" s="1768"/>
      <c r="AID1484" s="1768"/>
      <c r="AIE1484" s="1768"/>
      <c r="AIF1484" s="1768"/>
      <c r="AIG1484" s="1768"/>
      <c r="AIH1484" s="1768"/>
      <c r="AII1484" s="1768"/>
      <c r="AIJ1484" s="1768"/>
      <c r="AIK1484" s="1768"/>
      <c r="AIL1484" s="1768"/>
      <c r="AIM1484" s="1768"/>
      <c r="AIN1484" s="1768"/>
      <c r="AIO1484" s="1768"/>
      <c r="AIP1484" s="1768"/>
      <c r="AIQ1484" s="1768"/>
      <c r="AIR1484" s="1768"/>
      <c r="AIS1484" s="1768"/>
      <c r="AIT1484" s="1768"/>
      <c r="AIU1484" s="1768"/>
      <c r="AIV1484" s="1768"/>
      <c r="AIW1484" s="1768"/>
      <c r="AIX1484" s="1768"/>
      <c r="AIY1484" s="1768"/>
      <c r="AIZ1484" s="1768"/>
      <c r="AJA1484" s="1768"/>
      <c r="AJB1484" s="1768"/>
      <c r="AJC1484" s="1768"/>
      <c r="AJD1484" s="1768"/>
      <c r="AJE1484" s="1768"/>
      <c r="AJF1484" s="1768"/>
      <c r="AJG1484" s="1768"/>
      <c r="AJH1484" s="1768"/>
      <c r="AJI1484" s="1768"/>
      <c r="AJJ1484" s="1768"/>
      <c r="AJK1484" s="1768"/>
      <c r="AJL1484" s="1768"/>
      <c r="AJM1484" s="1768"/>
      <c r="AJN1484" s="1768"/>
      <c r="AJO1484" s="1768"/>
      <c r="AJP1484" s="1768"/>
      <c r="AJQ1484" s="1768"/>
      <c r="AJR1484" s="1768"/>
      <c r="AJS1484" s="1768"/>
      <c r="AJT1484" s="1768"/>
      <c r="AJU1484" s="1768"/>
      <c r="AJV1484" s="1768"/>
      <c r="AJW1484" s="1768"/>
      <c r="AJX1484" s="1768"/>
      <c r="AJY1484" s="1768"/>
      <c r="AJZ1484" s="1768"/>
      <c r="AKA1484" s="1768"/>
      <c r="AKB1484" s="1768"/>
      <c r="AKC1484" s="1768"/>
      <c r="AKD1484" s="1768"/>
      <c r="AKE1484" s="1768"/>
      <c r="AKF1484" s="1768"/>
      <c r="AKG1484" s="1768"/>
      <c r="AKH1484" s="1768"/>
      <c r="AKI1484" s="1768"/>
      <c r="AKJ1484" s="1768"/>
      <c r="AKK1484" s="1768"/>
      <c r="AKL1484" s="1768"/>
      <c r="AKM1484" s="1768"/>
      <c r="AKN1484" s="1768"/>
      <c r="AKO1484" s="1768"/>
      <c r="AKP1484" s="1768"/>
      <c r="AKQ1484" s="1768"/>
      <c r="AKR1484" s="1768"/>
      <c r="AKS1484" s="1768"/>
      <c r="AKT1484" s="1768"/>
      <c r="AKU1484" s="1768"/>
      <c r="AKV1484" s="1768"/>
      <c r="AKW1484" s="1768"/>
      <c r="AKX1484" s="1768"/>
      <c r="AKY1484" s="1768"/>
      <c r="AKZ1484" s="1768"/>
      <c r="ALA1484" s="1768"/>
      <c r="ALB1484" s="1768"/>
      <c r="ALC1484" s="1768"/>
      <c r="ALD1484" s="1768"/>
      <c r="ALE1484" s="1768"/>
      <c r="ALF1484" s="1768"/>
      <c r="ALG1484" s="1768"/>
      <c r="ALH1484" s="1768"/>
      <c r="ALI1484" s="1768"/>
      <c r="ALJ1484" s="1768"/>
      <c r="ALK1484" s="1768"/>
      <c r="ALL1484" s="1768"/>
      <c r="ALM1484" s="1768"/>
      <c r="ALN1484" s="1768"/>
      <c r="ALO1484" s="1768"/>
      <c r="ALP1484" s="1768"/>
      <c r="ALQ1484" s="1768"/>
      <c r="ALR1484" s="1768"/>
      <c r="ALS1484" s="1768"/>
      <c r="ALT1484" s="1768"/>
      <c r="ALU1484" s="1768"/>
      <c r="ALV1484" s="1768"/>
      <c r="ALW1484" s="1768"/>
      <c r="ALX1484" s="1768"/>
      <c r="ALY1484" s="1768"/>
      <c r="ALZ1484" s="1768"/>
      <c r="AMA1484" s="1768"/>
      <c r="AMB1484" s="1768"/>
      <c r="AMC1484" s="1768"/>
      <c r="AMD1484" s="1768"/>
      <c r="AME1484" s="1768"/>
      <c r="AMF1484" s="1768"/>
      <c r="AMG1484" s="1768"/>
      <c r="AMH1484" s="1768"/>
      <c r="AMI1484" s="1768"/>
      <c r="AMJ1484" s="1768"/>
      <c r="AMK1484" s="1768"/>
    </row>
    <row r="1485" spans="1:1025" s="1774" customFormat="1" ht="54" customHeight="1" x14ac:dyDescent="0.35">
      <c r="A1485" s="1025" t="s">
        <v>13091</v>
      </c>
      <c r="B1485" s="1765">
        <v>43909</v>
      </c>
      <c r="C1485" s="1025">
        <v>11</v>
      </c>
      <c r="D1485" s="1025" t="s">
        <v>1394</v>
      </c>
      <c r="E1485" s="1025" t="s">
        <v>13249</v>
      </c>
      <c r="F1485" s="1025" t="s">
        <v>3411</v>
      </c>
      <c r="G1485" s="1025" t="s">
        <v>13092</v>
      </c>
      <c r="H1485" s="1025" t="s">
        <v>2192</v>
      </c>
      <c r="I1485" s="1025" t="s">
        <v>1221</v>
      </c>
      <c r="J1485" s="1025" t="s">
        <v>2193</v>
      </c>
      <c r="K1485" s="1766">
        <v>238219.85</v>
      </c>
      <c r="L1485" s="1767" t="s">
        <v>9732</v>
      </c>
      <c r="M1485" s="1025" t="s">
        <v>13093</v>
      </c>
      <c r="N1485" s="1768"/>
      <c r="O1485" s="1769" t="s">
        <v>4665</v>
      </c>
      <c r="P1485" s="1770">
        <f t="shared" si="275"/>
        <v>238219.85</v>
      </c>
      <c r="Q1485" s="1771">
        <f t="shared" si="276"/>
        <v>43909</v>
      </c>
      <c r="R1485" s="1772" t="str">
        <f t="shared" si="277"/>
        <v>2020OB000027</v>
      </c>
      <c r="S1485" s="1772" t="str">
        <f t="shared" si="278"/>
        <v>2020NE000019</v>
      </c>
      <c r="T1485" s="1773" t="str">
        <f t="shared" si="279"/>
        <v>VALOR PAGO AO REPASSE DE RECURSO REFERENTE A 4ª PARCELA - FEM II/2014 CUJO OBJETO É A PAVIMENTAÇÃO EM CONCRETO BETUMINOSO USINADO A QUENTE (CBUQ) DE DIVERSAS RUAS E AVENIDAS DO MUNICÍPIO DE PETROLINA, POA 344/2020- AGMJ.</v>
      </c>
      <c r="U1485" s="1768"/>
      <c r="V1485" s="1768"/>
      <c r="W1485" s="1768"/>
      <c r="X1485" s="1768"/>
      <c r="Y1485" s="1768"/>
      <c r="Z1485" s="1768"/>
      <c r="AA1485" s="1768"/>
      <c r="AB1485" s="1768"/>
      <c r="AC1485" s="1768"/>
      <c r="AD1485" s="1768"/>
      <c r="AE1485" s="1768"/>
      <c r="AF1485" s="1768"/>
      <c r="AG1485" s="1768"/>
      <c r="AH1485" s="1768"/>
      <c r="AI1485" s="1768"/>
      <c r="AJ1485" s="1768"/>
      <c r="AK1485" s="1768"/>
      <c r="AL1485" s="1768"/>
      <c r="AM1485" s="1768"/>
      <c r="AN1485" s="1768"/>
      <c r="AO1485" s="1768"/>
      <c r="AP1485" s="1768"/>
      <c r="AQ1485" s="1768"/>
      <c r="AR1485" s="1768"/>
      <c r="AS1485" s="1768"/>
      <c r="AT1485" s="1768"/>
      <c r="AU1485" s="1768"/>
      <c r="AV1485" s="1768"/>
      <c r="AW1485" s="1768"/>
      <c r="AX1485" s="1768"/>
      <c r="AY1485" s="1768"/>
      <c r="AZ1485" s="1768"/>
      <c r="BA1485" s="1768"/>
      <c r="BB1485" s="1768"/>
      <c r="BC1485" s="1768"/>
      <c r="BD1485" s="1768"/>
      <c r="BE1485" s="1768"/>
      <c r="BF1485" s="1768"/>
      <c r="BG1485" s="1768"/>
      <c r="BH1485" s="1768"/>
      <c r="BI1485" s="1768"/>
      <c r="BJ1485" s="1768"/>
      <c r="BK1485" s="1768"/>
      <c r="BL1485" s="1768"/>
      <c r="BM1485" s="1768"/>
      <c r="BN1485" s="1768"/>
      <c r="BO1485" s="1768"/>
      <c r="BP1485" s="1768"/>
      <c r="BQ1485" s="1768"/>
      <c r="BR1485" s="1768"/>
      <c r="BS1485" s="1768"/>
      <c r="BT1485" s="1768"/>
      <c r="BU1485" s="1768"/>
      <c r="BV1485" s="1768"/>
      <c r="BW1485" s="1768"/>
      <c r="BX1485" s="1768"/>
      <c r="BY1485" s="1768"/>
      <c r="BZ1485" s="1768"/>
      <c r="CA1485" s="1768"/>
      <c r="CB1485" s="1768"/>
      <c r="CC1485" s="1768"/>
      <c r="CD1485" s="1768"/>
      <c r="CE1485" s="1768"/>
      <c r="CF1485" s="1768"/>
      <c r="CG1485" s="1768"/>
      <c r="CH1485" s="1768"/>
      <c r="CI1485" s="1768"/>
      <c r="CJ1485" s="1768"/>
      <c r="CK1485" s="1768"/>
      <c r="CL1485" s="1768"/>
      <c r="CM1485" s="1768"/>
      <c r="CN1485" s="1768"/>
      <c r="CO1485" s="1768"/>
      <c r="CP1485" s="1768"/>
      <c r="CQ1485" s="1768"/>
      <c r="CR1485" s="1768"/>
      <c r="CS1485" s="1768"/>
      <c r="CT1485" s="1768"/>
      <c r="CU1485" s="1768"/>
      <c r="CV1485" s="1768"/>
      <c r="CW1485" s="1768"/>
      <c r="CX1485" s="1768"/>
      <c r="CY1485" s="1768"/>
      <c r="CZ1485" s="1768"/>
      <c r="DA1485" s="1768"/>
      <c r="DB1485" s="1768"/>
      <c r="DC1485" s="1768"/>
      <c r="DD1485" s="1768"/>
      <c r="DE1485" s="1768"/>
      <c r="DF1485" s="1768"/>
      <c r="DG1485" s="1768"/>
      <c r="DH1485" s="1768"/>
      <c r="DI1485" s="1768"/>
      <c r="DJ1485" s="1768"/>
      <c r="DK1485" s="1768"/>
      <c r="DL1485" s="1768"/>
      <c r="DM1485" s="1768"/>
      <c r="DN1485" s="1768"/>
      <c r="DO1485" s="1768"/>
      <c r="DP1485" s="1768"/>
      <c r="DQ1485" s="1768"/>
      <c r="DR1485" s="1768"/>
      <c r="DS1485" s="1768"/>
      <c r="DT1485" s="1768"/>
      <c r="DU1485" s="1768"/>
      <c r="DV1485" s="1768"/>
      <c r="DW1485" s="1768"/>
      <c r="DX1485" s="1768"/>
      <c r="DY1485" s="1768"/>
      <c r="DZ1485" s="1768"/>
      <c r="EA1485" s="1768"/>
      <c r="EB1485" s="1768"/>
      <c r="EC1485" s="1768"/>
      <c r="ED1485" s="1768"/>
      <c r="EE1485" s="1768"/>
      <c r="EF1485" s="1768"/>
      <c r="EG1485" s="1768"/>
      <c r="EH1485" s="1768"/>
      <c r="EI1485" s="1768"/>
      <c r="EJ1485" s="1768"/>
      <c r="EK1485" s="1768"/>
      <c r="EL1485" s="1768"/>
      <c r="EM1485" s="1768"/>
      <c r="EN1485" s="1768"/>
      <c r="EO1485" s="1768"/>
      <c r="EP1485" s="1768"/>
      <c r="EQ1485" s="1768"/>
      <c r="ER1485" s="1768"/>
      <c r="ES1485" s="1768"/>
      <c r="ET1485" s="1768"/>
      <c r="EU1485" s="1768"/>
      <c r="EV1485" s="1768"/>
      <c r="EW1485" s="1768"/>
      <c r="EX1485" s="1768"/>
      <c r="EY1485" s="1768"/>
      <c r="EZ1485" s="1768"/>
      <c r="FA1485" s="1768"/>
      <c r="FB1485" s="1768"/>
      <c r="FC1485" s="1768"/>
      <c r="FD1485" s="1768"/>
      <c r="FE1485" s="1768"/>
      <c r="FF1485" s="1768"/>
      <c r="FG1485" s="1768"/>
      <c r="FH1485" s="1768"/>
      <c r="FI1485" s="1768"/>
      <c r="FJ1485" s="1768"/>
      <c r="FK1485" s="1768"/>
      <c r="FL1485" s="1768"/>
      <c r="FM1485" s="1768"/>
      <c r="FN1485" s="1768"/>
      <c r="FO1485" s="1768"/>
      <c r="FP1485" s="1768"/>
      <c r="FQ1485" s="1768"/>
      <c r="FR1485" s="1768"/>
      <c r="FS1485" s="1768"/>
      <c r="FT1485" s="1768"/>
      <c r="FU1485" s="1768"/>
      <c r="FV1485" s="1768"/>
      <c r="FW1485" s="1768"/>
      <c r="FX1485" s="1768"/>
      <c r="FY1485" s="1768"/>
      <c r="FZ1485" s="1768"/>
      <c r="GA1485" s="1768"/>
      <c r="GB1485" s="1768"/>
      <c r="GC1485" s="1768"/>
      <c r="GD1485" s="1768"/>
      <c r="GE1485" s="1768"/>
      <c r="GF1485" s="1768"/>
      <c r="GG1485" s="1768"/>
      <c r="GH1485" s="1768"/>
      <c r="GI1485" s="1768"/>
      <c r="GJ1485" s="1768"/>
      <c r="GK1485" s="1768"/>
      <c r="GL1485" s="1768"/>
      <c r="GM1485" s="1768"/>
      <c r="GN1485" s="1768"/>
      <c r="GO1485" s="1768"/>
      <c r="GP1485" s="1768"/>
      <c r="GQ1485" s="1768"/>
      <c r="GR1485" s="1768"/>
      <c r="GS1485" s="1768"/>
      <c r="GT1485" s="1768"/>
      <c r="GU1485" s="1768"/>
      <c r="GV1485" s="1768"/>
      <c r="GW1485" s="1768"/>
      <c r="GX1485" s="1768"/>
      <c r="GY1485" s="1768"/>
      <c r="GZ1485" s="1768"/>
      <c r="HA1485" s="1768"/>
      <c r="HB1485" s="1768"/>
      <c r="HC1485" s="1768"/>
      <c r="HD1485" s="1768"/>
      <c r="HE1485" s="1768"/>
      <c r="HF1485" s="1768"/>
      <c r="HG1485" s="1768"/>
      <c r="HH1485" s="1768"/>
      <c r="HI1485" s="1768"/>
      <c r="HJ1485" s="1768"/>
      <c r="HK1485" s="1768"/>
      <c r="HL1485" s="1768"/>
      <c r="HM1485" s="1768"/>
      <c r="HN1485" s="1768"/>
      <c r="HO1485" s="1768"/>
      <c r="HP1485" s="1768"/>
      <c r="HQ1485" s="1768"/>
      <c r="HR1485" s="1768"/>
      <c r="HS1485" s="1768"/>
      <c r="HT1485" s="1768"/>
      <c r="HU1485" s="1768"/>
      <c r="HV1485" s="1768"/>
      <c r="HW1485" s="1768"/>
      <c r="HX1485" s="1768"/>
      <c r="HY1485" s="1768"/>
      <c r="HZ1485" s="1768"/>
      <c r="IA1485" s="1768"/>
      <c r="IB1485" s="1768"/>
      <c r="IC1485" s="1768"/>
      <c r="ID1485" s="1768"/>
      <c r="IE1485" s="1768"/>
      <c r="IF1485" s="1768"/>
      <c r="IG1485" s="1768"/>
      <c r="IH1485" s="1768"/>
      <c r="II1485" s="1768"/>
      <c r="IJ1485" s="1768"/>
      <c r="IK1485" s="1768"/>
      <c r="IL1485" s="1768"/>
      <c r="IM1485" s="1768"/>
      <c r="IN1485" s="1768"/>
      <c r="IO1485" s="1768"/>
      <c r="IP1485" s="1768"/>
      <c r="IQ1485" s="1768"/>
      <c r="IR1485" s="1768"/>
      <c r="IS1485" s="1768"/>
      <c r="IT1485" s="1768"/>
      <c r="IU1485" s="1768"/>
      <c r="IV1485" s="1768"/>
      <c r="IW1485" s="1768"/>
      <c r="IX1485" s="1768"/>
      <c r="IY1485" s="1768"/>
      <c r="IZ1485" s="1768"/>
      <c r="JA1485" s="1768"/>
      <c r="JB1485" s="1768"/>
      <c r="JC1485" s="1768"/>
      <c r="JD1485" s="1768"/>
      <c r="JE1485" s="1768"/>
      <c r="JF1485" s="1768"/>
      <c r="JG1485" s="1768"/>
      <c r="JH1485" s="1768"/>
      <c r="JI1485" s="1768"/>
      <c r="JJ1485" s="1768"/>
      <c r="JK1485" s="1768"/>
      <c r="JL1485" s="1768"/>
      <c r="JM1485" s="1768"/>
      <c r="JN1485" s="1768"/>
      <c r="JO1485" s="1768"/>
      <c r="JP1485" s="1768"/>
      <c r="JQ1485" s="1768"/>
      <c r="JR1485" s="1768"/>
      <c r="JS1485" s="1768"/>
      <c r="JT1485" s="1768"/>
      <c r="JU1485" s="1768"/>
      <c r="JV1485" s="1768"/>
      <c r="JW1485" s="1768"/>
      <c r="JX1485" s="1768"/>
      <c r="JY1485" s="1768"/>
      <c r="JZ1485" s="1768"/>
      <c r="KA1485" s="1768"/>
      <c r="KB1485" s="1768"/>
      <c r="KC1485" s="1768"/>
      <c r="KD1485" s="1768"/>
      <c r="KE1485" s="1768"/>
      <c r="KF1485" s="1768"/>
      <c r="KG1485" s="1768"/>
      <c r="KH1485" s="1768"/>
      <c r="KI1485" s="1768"/>
      <c r="KJ1485" s="1768"/>
      <c r="KK1485" s="1768"/>
      <c r="KL1485" s="1768"/>
      <c r="KM1485" s="1768"/>
      <c r="KN1485" s="1768"/>
      <c r="KO1485" s="1768"/>
      <c r="KP1485" s="1768"/>
      <c r="KQ1485" s="1768"/>
      <c r="KR1485" s="1768"/>
      <c r="KS1485" s="1768"/>
      <c r="KT1485" s="1768"/>
      <c r="KU1485" s="1768"/>
      <c r="KV1485" s="1768"/>
      <c r="KW1485" s="1768"/>
      <c r="KX1485" s="1768"/>
      <c r="KY1485" s="1768"/>
      <c r="KZ1485" s="1768"/>
      <c r="LA1485" s="1768"/>
      <c r="LB1485" s="1768"/>
      <c r="LC1485" s="1768"/>
      <c r="LD1485" s="1768"/>
      <c r="LE1485" s="1768"/>
      <c r="LF1485" s="1768"/>
      <c r="LG1485" s="1768"/>
      <c r="LH1485" s="1768"/>
      <c r="LI1485" s="1768"/>
      <c r="LJ1485" s="1768"/>
      <c r="LK1485" s="1768"/>
      <c r="LL1485" s="1768"/>
      <c r="LM1485" s="1768"/>
      <c r="LN1485" s="1768"/>
      <c r="LO1485" s="1768"/>
      <c r="LP1485" s="1768"/>
      <c r="LQ1485" s="1768"/>
      <c r="LR1485" s="1768"/>
      <c r="LS1485" s="1768"/>
      <c r="LT1485" s="1768"/>
      <c r="LU1485" s="1768"/>
      <c r="LV1485" s="1768"/>
      <c r="LW1485" s="1768"/>
      <c r="LX1485" s="1768"/>
      <c r="LY1485" s="1768"/>
      <c r="LZ1485" s="1768"/>
      <c r="MA1485" s="1768"/>
      <c r="MB1485" s="1768"/>
      <c r="MC1485" s="1768"/>
      <c r="MD1485" s="1768"/>
      <c r="ME1485" s="1768"/>
      <c r="MF1485" s="1768"/>
      <c r="MG1485" s="1768"/>
      <c r="MH1485" s="1768"/>
      <c r="MI1485" s="1768"/>
      <c r="MJ1485" s="1768"/>
      <c r="MK1485" s="1768"/>
      <c r="ML1485" s="1768"/>
      <c r="MM1485" s="1768"/>
      <c r="MN1485" s="1768"/>
      <c r="MO1485" s="1768"/>
      <c r="MP1485" s="1768"/>
      <c r="MQ1485" s="1768"/>
      <c r="MR1485" s="1768"/>
      <c r="MS1485" s="1768"/>
      <c r="MT1485" s="1768"/>
      <c r="MU1485" s="1768"/>
      <c r="MV1485" s="1768"/>
      <c r="MW1485" s="1768"/>
      <c r="MX1485" s="1768"/>
      <c r="MY1485" s="1768"/>
      <c r="MZ1485" s="1768"/>
      <c r="NA1485" s="1768"/>
      <c r="NB1485" s="1768"/>
      <c r="NC1485" s="1768"/>
      <c r="ND1485" s="1768"/>
      <c r="NE1485" s="1768"/>
      <c r="NF1485" s="1768"/>
      <c r="NG1485" s="1768"/>
      <c r="NH1485" s="1768"/>
      <c r="NI1485" s="1768"/>
      <c r="NJ1485" s="1768"/>
      <c r="NK1485" s="1768"/>
      <c r="NL1485" s="1768"/>
      <c r="NM1485" s="1768"/>
      <c r="NN1485" s="1768"/>
      <c r="NO1485" s="1768"/>
      <c r="NP1485" s="1768"/>
      <c r="NQ1485" s="1768"/>
      <c r="NR1485" s="1768"/>
      <c r="NS1485" s="1768"/>
      <c r="NT1485" s="1768"/>
      <c r="NU1485" s="1768"/>
      <c r="NV1485" s="1768"/>
      <c r="NW1485" s="1768"/>
      <c r="NX1485" s="1768"/>
      <c r="NY1485" s="1768"/>
      <c r="NZ1485" s="1768"/>
      <c r="OA1485" s="1768"/>
      <c r="OB1485" s="1768"/>
      <c r="OC1485" s="1768"/>
      <c r="OD1485" s="1768"/>
      <c r="OE1485" s="1768"/>
      <c r="OF1485" s="1768"/>
      <c r="OG1485" s="1768"/>
      <c r="OH1485" s="1768"/>
      <c r="OI1485" s="1768"/>
      <c r="OJ1485" s="1768"/>
      <c r="OK1485" s="1768"/>
      <c r="OL1485" s="1768"/>
      <c r="OM1485" s="1768"/>
      <c r="ON1485" s="1768"/>
      <c r="OO1485" s="1768"/>
      <c r="OP1485" s="1768"/>
      <c r="OQ1485" s="1768"/>
      <c r="OR1485" s="1768"/>
      <c r="OS1485" s="1768"/>
      <c r="OT1485" s="1768"/>
      <c r="OU1485" s="1768"/>
      <c r="OV1485" s="1768"/>
      <c r="OW1485" s="1768"/>
      <c r="OX1485" s="1768"/>
      <c r="OY1485" s="1768"/>
      <c r="OZ1485" s="1768"/>
      <c r="PA1485" s="1768"/>
      <c r="PB1485" s="1768"/>
      <c r="PC1485" s="1768"/>
      <c r="PD1485" s="1768"/>
      <c r="PE1485" s="1768"/>
      <c r="PF1485" s="1768"/>
      <c r="PG1485" s="1768"/>
      <c r="PH1485" s="1768"/>
      <c r="PI1485" s="1768"/>
      <c r="PJ1485" s="1768"/>
      <c r="PK1485" s="1768"/>
      <c r="PL1485" s="1768"/>
      <c r="PM1485" s="1768"/>
      <c r="PN1485" s="1768"/>
      <c r="PO1485" s="1768"/>
      <c r="PP1485" s="1768"/>
      <c r="PQ1485" s="1768"/>
      <c r="PR1485" s="1768"/>
      <c r="PS1485" s="1768"/>
      <c r="PT1485" s="1768"/>
      <c r="PU1485" s="1768"/>
      <c r="PV1485" s="1768"/>
      <c r="PW1485" s="1768"/>
      <c r="PX1485" s="1768"/>
      <c r="PY1485" s="1768"/>
      <c r="PZ1485" s="1768"/>
      <c r="QA1485" s="1768"/>
      <c r="QB1485" s="1768"/>
      <c r="QC1485" s="1768"/>
      <c r="QD1485" s="1768"/>
      <c r="QE1485" s="1768"/>
      <c r="QF1485" s="1768"/>
      <c r="QG1485" s="1768"/>
      <c r="QH1485" s="1768"/>
      <c r="QI1485" s="1768"/>
      <c r="QJ1485" s="1768"/>
      <c r="QK1485" s="1768"/>
      <c r="QL1485" s="1768"/>
      <c r="QM1485" s="1768"/>
      <c r="QN1485" s="1768"/>
      <c r="QO1485" s="1768"/>
      <c r="QP1485" s="1768"/>
      <c r="QQ1485" s="1768"/>
      <c r="QR1485" s="1768"/>
      <c r="QS1485" s="1768"/>
      <c r="QT1485" s="1768"/>
      <c r="QU1485" s="1768"/>
      <c r="QV1485" s="1768"/>
      <c r="QW1485" s="1768"/>
      <c r="QX1485" s="1768"/>
      <c r="QY1485" s="1768"/>
      <c r="QZ1485" s="1768"/>
      <c r="RA1485" s="1768"/>
      <c r="RB1485" s="1768"/>
      <c r="RC1485" s="1768"/>
      <c r="RD1485" s="1768"/>
      <c r="RE1485" s="1768"/>
      <c r="RF1485" s="1768"/>
      <c r="RG1485" s="1768"/>
      <c r="RH1485" s="1768"/>
      <c r="RI1485" s="1768"/>
      <c r="RJ1485" s="1768"/>
      <c r="RK1485" s="1768"/>
      <c r="RL1485" s="1768"/>
      <c r="RM1485" s="1768"/>
      <c r="RN1485" s="1768"/>
      <c r="RO1485" s="1768"/>
      <c r="RP1485" s="1768"/>
      <c r="RQ1485" s="1768"/>
      <c r="RR1485" s="1768"/>
      <c r="RS1485" s="1768"/>
      <c r="RT1485" s="1768"/>
      <c r="RU1485" s="1768"/>
      <c r="RV1485" s="1768"/>
      <c r="RW1485" s="1768"/>
      <c r="RX1485" s="1768"/>
      <c r="RY1485" s="1768"/>
      <c r="RZ1485" s="1768"/>
      <c r="SA1485" s="1768"/>
      <c r="SB1485" s="1768"/>
      <c r="SC1485" s="1768"/>
      <c r="SD1485" s="1768"/>
      <c r="SE1485" s="1768"/>
      <c r="SF1485" s="1768"/>
      <c r="SG1485" s="1768"/>
      <c r="SH1485" s="1768"/>
      <c r="SI1485" s="1768"/>
      <c r="SJ1485" s="1768"/>
      <c r="SK1485" s="1768"/>
      <c r="SL1485" s="1768"/>
      <c r="SM1485" s="1768"/>
      <c r="SN1485" s="1768"/>
      <c r="SO1485" s="1768"/>
      <c r="SP1485" s="1768"/>
      <c r="SQ1485" s="1768"/>
      <c r="SR1485" s="1768"/>
      <c r="SS1485" s="1768"/>
      <c r="ST1485" s="1768"/>
      <c r="SU1485" s="1768"/>
      <c r="SV1485" s="1768"/>
      <c r="SW1485" s="1768"/>
      <c r="SX1485" s="1768"/>
      <c r="SY1485" s="1768"/>
      <c r="SZ1485" s="1768"/>
      <c r="TA1485" s="1768"/>
      <c r="TB1485" s="1768"/>
      <c r="TC1485" s="1768"/>
      <c r="TD1485" s="1768"/>
      <c r="TE1485" s="1768"/>
      <c r="TF1485" s="1768"/>
      <c r="TG1485" s="1768"/>
      <c r="TH1485" s="1768"/>
      <c r="TI1485" s="1768"/>
      <c r="TJ1485" s="1768"/>
      <c r="TK1485" s="1768"/>
      <c r="TL1485" s="1768"/>
      <c r="TM1485" s="1768"/>
      <c r="TN1485" s="1768"/>
      <c r="TO1485" s="1768"/>
      <c r="TP1485" s="1768"/>
      <c r="TQ1485" s="1768"/>
      <c r="TR1485" s="1768"/>
      <c r="TS1485" s="1768"/>
      <c r="TT1485" s="1768"/>
      <c r="TU1485" s="1768"/>
      <c r="TV1485" s="1768"/>
      <c r="TW1485" s="1768"/>
      <c r="TX1485" s="1768"/>
      <c r="TY1485" s="1768"/>
      <c r="TZ1485" s="1768"/>
      <c r="UA1485" s="1768"/>
      <c r="UB1485" s="1768"/>
      <c r="UC1485" s="1768"/>
      <c r="UD1485" s="1768"/>
      <c r="UE1485" s="1768"/>
      <c r="UF1485" s="1768"/>
      <c r="UG1485" s="1768"/>
      <c r="UH1485" s="1768"/>
      <c r="UI1485" s="1768"/>
      <c r="UJ1485" s="1768"/>
      <c r="UK1485" s="1768"/>
      <c r="UL1485" s="1768"/>
      <c r="UM1485" s="1768"/>
      <c r="UN1485" s="1768"/>
      <c r="UO1485" s="1768"/>
      <c r="UP1485" s="1768"/>
      <c r="UQ1485" s="1768"/>
      <c r="UR1485" s="1768"/>
      <c r="US1485" s="1768"/>
      <c r="UT1485" s="1768"/>
      <c r="UU1485" s="1768"/>
      <c r="UV1485" s="1768"/>
      <c r="UW1485" s="1768"/>
      <c r="UX1485" s="1768"/>
      <c r="UY1485" s="1768"/>
      <c r="UZ1485" s="1768"/>
      <c r="VA1485" s="1768"/>
      <c r="VB1485" s="1768"/>
      <c r="VC1485" s="1768"/>
      <c r="VD1485" s="1768"/>
      <c r="VE1485" s="1768"/>
      <c r="VF1485" s="1768"/>
      <c r="VG1485" s="1768"/>
      <c r="VH1485" s="1768"/>
      <c r="VI1485" s="1768"/>
      <c r="VJ1485" s="1768"/>
      <c r="VK1485" s="1768"/>
      <c r="VL1485" s="1768"/>
      <c r="VM1485" s="1768"/>
      <c r="VN1485" s="1768"/>
      <c r="VO1485" s="1768"/>
      <c r="VP1485" s="1768"/>
      <c r="VQ1485" s="1768"/>
      <c r="VR1485" s="1768"/>
      <c r="VS1485" s="1768"/>
      <c r="VT1485" s="1768"/>
      <c r="VU1485" s="1768"/>
      <c r="VV1485" s="1768"/>
      <c r="VW1485" s="1768"/>
      <c r="VX1485" s="1768"/>
      <c r="VY1485" s="1768"/>
      <c r="VZ1485" s="1768"/>
      <c r="WA1485" s="1768"/>
      <c r="WB1485" s="1768"/>
      <c r="WC1485" s="1768"/>
      <c r="WD1485" s="1768"/>
      <c r="WE1485" s="1768"/>
      <c r="WF1485" s="1768"/>
      <c r="WG1485" s="1768"/>
      <c r="WH1485" s="1768"/>
      <c r="WI1485" s="1768"/>
      <c r="WJ1485" s="1768"/>
      <c r="WK1485" s="1768"/>
      <c r="WL1485" s="1768"/>
      <c r="WM1485" s="1768"/>
      <c r="WN1485" s="1768"/>
      <c r="WO1485" s="1768"/>
      <c r="WP1485" s="1768"/>
      <c r="WQ1485" s="1768"/>
      <c r="WR1485" s="1768"/>
      <c r="WS1485" s="1768"/>
      <c r="WT1485" s="1768"/>
      <c r="WU1485" s="1768"/>
      <c r="WV1485" s="1768"/>
      <c r="WW1485" s="1768"/>
      <c r="WX1485" s="1768"/>
      <c r="WY1485" s="1768"/>
      <c r="WZ1485" s="1768"/>
      <c r="XA1485" s="1768"/>
      <c r="XB1485" s="1768"/>
      <c r="XC1485" s="1768"/>
      <c r="XD1485" s="1768"/>
      <c r="XE1485" s="1768"/>
      <c r="XF1485" s="1768"/>
      <c r="XG1485" s="1768"/>
      <c r="XH1485" s="1768"/>
      <c r="XI1485" s="1768"/>
      <c r="XJ1485" s="1768"/>
      <c r="XK1485" s="1768"/>
      <c r="XL1485" s="1768"/>
      <c r="XM1485" s="1768"/>
      <c r="XN1485" s="1768"/>
      <c r="XO1485" s="1768"/>
      <c r="XP1485" s="1768"/>
      <c r="XQ1485" s="1768"/>
      <c r="XR1485" s="1768"/>
      <c r="XS1485" s="1768"/>
      <c r="XT1485" s="1768"/>
      <c r="XU1485" s="1768"/>
      <c r="XV1485" s="1768"/>
      <c r="XW1485" s="1768"/>
      <c r="XX1485" s="1768"/>
      <c r="XY1485" s="1768"/>
      <c r="XZ1485" s="1768"/>
      <c r="YA1485" s="1768"/>
      <c r="YB1485" s="1768"/>
      <c r="YC1485" s="1768"/>
      <c r="YD1485" s="1768"/>
      <c r="YE1485" s="1768"/>
      <c r="YF1485" s="1768"/>
      <c r="YG1485" s="1768"/>
      <c r="YH1485" s="1768"/>
      <c r="YI1485" s="1768"/>
      <c r="YJ1485" s="1768"/>
      <c r="YK1485" s="1768"/>
      <c r="YL1485" s="1768"/>
      <c r="YM1485" s="1768"/>
      <c r="YN1485" s="1768"/>
      <c r="YO1485" s="1768"/>
      <c r="YP1485" s="1768"/>
      <c r="YQ1485" s="1768"/>
      <c r="YR1485" s="1768"/>
      <c r="YS1485" s="1768"/>
      <c r="YT1485" s="1768"/>
      <c r="YU1485" s="1768"/>
      <c r="YV1485" s="1768"/>
      <c r="YW1485" s="1768"/>
      <c r="YX1485" s="1768"/>
      <c r="YY1485" s="1768"/>
      <c r="YZ1485" s="1768"/>
      <c r="ZA1485" s="1768"/>
      <c r="ZB1485" s="1768"/>
      <c r="ZC1485" s="1768"/>
      <c r="ZD1485" s="1768"/>
      <c r="ZE1485" s="1768"/>
      <c r="ZF1485" s="1768"/>
      <c r="ZG1485" s="1768"/>
      <c r="ZH1485" s="1768"/>
      <c r="ZI1485" s="1768"/>
      <c r="ZJ1485" s="1768"/>
      <c r="ZK1485" s="1768"/>
      <c r="ZL1485" s="1768"/>
      <c r="ZM1485" s="1768"/>
      <c r="ZN1485" s="1768"/>
      <c r="ZO1485" s="1768"/>
      <c r="ZP1485" s="1768"/>
      <c r="ZQ1485" s="1768"/>
      <c r="ZR1485" s="1768"/>
      <c r="ZS1485" s="1768"/>
      <c r="ZT1485" s="1768"/>
      <c r="ZU1485" s="1768"/>
      <c r="ZV1485" s="1768"/>
      <c r="ZW1485" s="1768"/>
      <c r="ZX1485" s="1768"/>
      <c r="ZY1485" s="1768"/>
      <c r="ZZ1485" s="1768"/>
      <c r="AAA1485" s="1768"/>
      <c r="AAB1485" s="1768"/>
      <c r="AAC1485" s="1768"/>
      <c r="AAD1485" s="1768"/>
      <c r="AAE1485" s="1768"/>
      <c r="AAF1485" s="1768"/>
      <c r="AAG1485" s="1768"/>
      <c r="AAH1485" s="1768"/>
      <c r="AAI1485" s="1768"/>
      <c r="AAJ1485" s="1768"/>
      <c r="AAK1485" s="1768"/>
      <c r="AAL1485" s="1768"/>
      <c r="AAM1485" s="1768"/>
      <c r="AAN1485" s="1768"/>
      <c r="AAO1485" s="1768"/>
      <c r="AAP1485" s="1768"/>
      <c r="AAQ1485" s="1768"/>
      <c r="AAR1485" s="1768"/>
      <c r="AAS1485" s="1768"/>
      <c r="AAT1485" s="1768"/>
      <c r="AAU1485" s="1768"/>
      <c r="AAV1485" s="1768"/>
      <c r="AAW1485" s="1768"/>
      <c r="AAX1485" s="1768"/>
      <c r="AAY1485" s="1768"/>
      <c r="AAZ1485" s="1768"/>
      <c r="ABA1485" s="1768"/>
      <c r="ABB1485" s="1768"/>
      <c r="ABC1485" s="1768"/>
      <c r="ABD1485" s="1768"/>
      <c r="ABE1485" s="1768"/>
      <c r="ABF1485" s="1768"/>
      <c r="ABG1485" s="1768"/>
      <c r="ABH1485" s="1768"/>
      <c r="ABI1485" s="1768"/>
      <c r="ABJ1485" s="1768"/>
      <c r="ABK1485" s="1768"/>
      <c r="ABL1485" s="1768"/>
      <c r="ABM1485" s="1768"/>
      <c r="ABN1485" s="1768"/>
      <c r="ABO1485" s="1768"/>
      <c r="ABP1485" s="1768"/>
      <c r="ABQ1485" s="1768"/>
      <c r="ABR1485" s="1768"/>
      <c r="ABS1485" s="1768"/>
      <c r="ABT1485" s="1768"/>
      <c r="ABU1485" s="1768"/>
      <c r="ABV1485" s="1768"/>
      <c r="ABW1485" s="1768"/>
      <c r="ABX1485" s="1768"/>
      <c r="ABY1485" s="1768"/>
      <c r="ABZ1485" s="1768"/>
      <c r="ACA1485" s="1768"/>
      <c r="ACB1485" s="1768"/>
      <c r="ACC1485" s="1768"/>
      <c r="ACD1485" s="1768"/>
      <c r="ACE1485" s="1768"/>
      <c r="ACF1485" s="1768"/>
      <c r="ACG1485" s="1768"/>
      <c r="ACH1485" s="1768"/>
      <c r="ACI1485" s="1768"/>
      <c r="ACJ1485" s="1768"/>
      <c r="ACK1485" s="1768"/>
      <c r="ACL1485" s="1768"/>
      <c r="ACM1485" s="1768"/>
      <c r="ACN1485" s="1768"/>
      <c r="ACO1485" s="1768"/>
      <c r="ACP1485" s="1768"/>
      <c r="ACQ1485" s="1768"/>
      <c r="ACR1485" s="1768"/>
      <c r="ACS1485" s="1768"/>
      <c r="ACT1485" s="1768"/>
      <c r="ACU1485" s="1768"/>
      <c r="ACV1485" s="1768"/>
      <c r="ACW1485" s="1768"/>
      <c r="ACX1485" s="1768"/>
      <c r="ACY1485" s="1768"/>
      <c r="ACZ1485" s="1768"/>
      <c r="ADA1485" s="1768"/>
      <c r="ADB1485" s="1768"/>
      <c r="ADC1485" s="1768"/>
      <c r="ADD1485" s="1768"/>
      <c r="ADE1485" s="1768"/>
      <c r="ADF1485" s="1768"/>
      <c r="ADG1485" s="1768"/>
      <c r="ADH1485" s="1768"/>
      <c r="ADI1485" s="1768"/>
      <c r="ADJ1485" s="1768"/>
      <c r="ADK1485" s="1768"/>
      <c r="ADL1485" s="1768"/>
      <c r="ADM1485" s="1768"/>
      <c r="ADN1485" s="1768"/>
      <c r="ADO1485" s="1768"/>
      <c r="ADP1485" s="1768"/>
      <c r="ADQ1485" s="1768"/>
      <c r="ADR1485" s="1768"/>
      <c r="ADS1485" s="1768"/>
      <c r="ADT1485" s="1768"/>
      <c r="ADU1485" s="1768"/>
      <c r="ADV1485" s="1768"/>
      <c r="ADW1485" s="1768"/>
      <c r="ADX1485" s="1768"/>
      <c r="ADY1485" s="1768"/>
      <c r="ADZ1485" s="1768"/>
      <c r="AEA1485" s="1768"/>
      <c r="AEB1485" s="1768"/>
      <c r="AEC1485" s="1768"/>
      <c r="AED1485" s="1768"/>
      <c r="AEE1485" s="1768"/>
      <c r="AEF1485" s="1768"/>
      <c r="AEG1485" s="1768"/>
      <c r="AEH1485" s="1768"/>
      <c r="AEI1485" s="1768"/>
      <c r="AEJ1485" s="1768"/>
      <c r="AEK1485" s="1768"/>
      <c r="AEL1485" s="1768"/>
      <c r="AEM1485" s="1768"/>
      <c r="AEN1485" s="1768"/>
      <c r="AEO1485" s="1768"/>
      <c r="AEP1485" s="1768"/>
      <c r="AEQ1485" s="1768"/>
      <c r="AER1485" s="1768"/>
      <c r="AES1485" s="1768"/>
      <c r="AET1485" s="1768"/>
      <c r="AEU1485" s="1768"/>
      <c r="AEV1485" s="1768"/>
      <c r="AEW1485" s="1768"/>
      <c r="AEX1485" s="1768"/>
      <c r="AEY1485" s="1768"/>
      <c r="AEZ1485" s="1768"/>
      <c r="AFA1485" s="1768"/>
      <c r="AFB1485" s="1768"/>
      <c r="AFC1485" s="1768"/>
      <c r="AFD1485" s="1768"/>
      <c r="AFE1485" s="1768"/>
      <c r="AFF1485" s="1768"/>
      <c r="AFG1485" s="1768"/>
      <c r="AFH1485" s="1768"/>
      <c r="AFI1485" s="1768"/>
      <c r="AFJ1485" s="1768"/>
      <c r="AFK1485" s="1768"/>
      <c r="AFL1485" s="1768"/>
      <c r="AFM1485" s="1768"/>
      <c r="AFN1485" s="1768"/>
      <c r="AFO1485" s="1768"/>
      <c r="AFP1485" s="1768"/>
      <c r="AFQ1485" s="1768"/>
      <c r="AFR1485" s="1768"/>
      <c r="AFS1485" s="1768"/>
      <c r="AFT1485" s="1768"/>
      <c r="AFU1485" s="1768"/>
      <c r="AFV1485" s="1768"/>
      <c r="AFW1485" s="1768"/>
      <c r="AFX1485" s="1768"/>
      <c r="AFY1485" s="1768"/>
      <c r="AFZ1485" s="1768"/>
      <c r="AGA1485" s="1768"/>
      <c r="AGB1485" s="1768"/>
      <c r="AGC1485" s="1768"/>
      <c r="AGD1485" s="1768"/>
      <c r="AGE1485" s="1768"/>
      <c r="AGF1485" s="1768"/>
      <c r="AGG1485" s="1768"/>
      <c r="AGH1485" s="1768"/>
      <c r="AGI1485" s="1768"/>
      <c r="AGJ1485" s="1768"/>
      <c r="AGK1485" s="1768"/>
      <c r="AGL1485" s="1768"/>
      <c r="AGM1485" s="1768"/>
      <c r="AGN1485" s="1768"/>
      <c r="AGO1485" s="1768"/>
      <c r="AGP1485" s="1768"/>
      <c r="AGQ1485" s="1768"/>
      <c r="AGR1485" s="1768"/>
      <c r="AGS1485" s="1768"/>
      <c r="AGT1485" s="1768"/>
      <c r="AGU1485" s="1768"/>
      <c r="AGV1485" s="1768"/>
      <c r="AGW1485" s="1768"/>
      <c r="AGX1485" s="1768"/>
      <c r="AGY1485" s="1768"/>
      <c r="AGZ1485" s="1768"/>
      <c r="AHA1485" s="1768"/>
      <c r="AHB1485" s="1768"/>
      <c r="AHC1485" s="1768"/>
      <c r="AHD1485" s="1768"/>
      <c r="AHE1485" s="1768"/>
      <c r="AHF1485" s="1768"/>
      <c r="AHG1485" s="1768"/>
      <c r="AHH1485" s="1768"/>
      <c r="AHI1485" s="1768"/>
      <c r="AHJ1485" s="1768"/>
      <c r="AHK1485" s="1768"/>
      <c r="AHL1485" s="1768"/>
      <c r="AHM1485" s="1768"/>
      <c r="AHN1485" s="1768"/>
      <c r="AHO1485" s="1768"/>
      <c r="AHP1485" s="1768"/>
      <c r="AHQ1485" s="1768"/>
      <c r="AHR1485" s="1768"/>
      <c r="AHS1485" s="1768"/>
      <c r="AHT1485" s="1768"/>
      <c r="AHU1485" s="1768"/>
      <c r="AHV1485" s="1768"/>
      <c r="AHW1485" s="1768"/>
      <c r="AHX1485" s="1768"/>
      <c r="AHY1485" s="1768"/>
      <c r="AHZ1485" s="1768"/>
      <c r="AIA1485" s="1768"/>
      <c r="AIB1485" s="1768"/>
      <c r="AIC1485" s="1768"/>
      <c r="AID1485" s="1768"/>
      <c r="AIE1485" s="1768"/>
      <c r="AIF1485" s="1768"/>
      <c r="AIG1485" s="1768"/>
      <c r="AIH1485" s="1768"/>
      <c r="AII1485" s="1768"/>
      <c r="AIJ1485" s="1768"/>
      <c r="AIK1485" s="1768"/>
      <c r="AIL1485" s="1768"/>
      <c r="AIM1485" s="1768"/>
      <c r="AIN1485" s="1768"/>
      <c r="AIO1485" s="1768"/>
      <c r="AIP1485" s="1768"/>
      <c r="AIQ1485" s="1768"/>
      <c r="AIR1485" s="1768"/>
      <c r="AIS1485" s="1768"/>
      <c r="AIT1485" s="1768"/>
      <c r="AIU1485" s="1768"/>
      <c r="AIV1485" s="1768"/>
      <c r="AIW1485" s="1768"/>
      <c r="AIX1485" s="1768"/>
      <c r="AIY1485" s="1768"/>
      <c r="AIZ1485" s="1768"/>
      <c r="AJA1485" s="1768"/>
      <c r="AJB1485" s="1768"/>
      <c r="AJC1485" s="1768"/>
      <c r="AJD1485" s="1768"/>
      <c r="AJE1485" s="1768"/>
      <c r="AJF1485" s="1768"/>
      <c r="AJG1485" s="1768"/>
      <c r="AJH1485" s="1768"/>
      <c r="AJI1485" s="1768"/>
      <c r="AJJ1485" s="1768"/>
      <c r="AJK1485" s="1768"/>
      <c r="AJL1485" s="1768"/>
      <c r="AJM1485" s="1768"/>
      <c r="AJN1485" s="1768"/>
      <c r="AJO1485" s="1768"/>
      <c r="AJP1485" s="1768"/>
      <c r="AJQ1485" s="1768"/>
      <c r="AJR1485" s="1768"/>
      <c r="AJS1485" s="1768"/>
      <c r="AJT1485" s="1768"/>
      <c r="AJU1485" s="1768"/>
      <c r="AJV1485" s="1768"/>
      <c r="AJW1485" s="1768"/>
      <c r="AJX1485" s="1768"/>
      <c r="AJY1485" s="1768"/>
      <c r="AJZ1485" s="1768"/>
      <c r="AKA1485" s="1768"/>
      <c r="AKB1485" s="1768"/>
      <c r="AKC1485" s="1768"/>
      <c r="AKD1485" s="1768"/>
      <c r="AKE1485" s="1768"/>
      <c r="AKF1485" s="1768"/>
      <c r="AKG1485" s="1768"/>
      <c r="AKH1485" s="1768"/>
      <c r="AKI1485" s="1768"/>
      <c r="AKJ1485" s="1768"/>
      <c r="AKK1485" s="1768"/>
      <c r="AKL1485" s="1768"/>
      <c r="AKM1485" s="1768"/>
      <c r="AKN1485" s="1768"/>
      <c r="AKO1485" s="1768"/>
      <c r="AKP1485" s="1768"/>
      <c r="AKQ1485" s="1768"/>
      <c r="AKR1485" s="1768"/>
      <c r="AKS1485" s="1768"/>
      <c r="AKT1485" s="1768"/>
      <c r="AKU1485" s="1768"/>
      <c r="AKV1485" s="1768"/>
      <c r="AKW1485" s="1768"/>
      <c r="AKX1485" s="1768"/>
      <c r="AKY1485" s="1768"/>
      <c r="AKZ1485" s="1768"/>
      <c r="ALA1485" s="1768"/>
      <c r="ALB1485" s="1768"/>
      <c r="ALC1485" s="1768"/>
      <c r="ALD1485" s="1768"/>
      <c r="ALE1485" s="1768"/>
      <c r="ALF1485" s="1768"/>
      <c r="ALG1485" s="1768"/>
      <c r="ALH1485" s="1768"/>
      <c r="ALI1485" s="1768"/>
      <c r="ALJ1485" s="1768"/>
      <c r="ALK1485" s="1768"/>
      <c r="ALL1485" s="1768"/>
      <c r="ALM1485" s="1768"/>
      <c r="ALN1485" s="1768"/>
      <c r="ALO1485" s="1768"/>
      <c r="ALP1485" s="1768"/>
      <c r="ALQ1485" s="1768"/>
      <c r="ALR1485" s="1768"/>
      <c r="ALS1485" s="1768"/>
      <c r="ALT1485" s="1768"/>
      <c r="ALU1485" s="1768"/>
      <c r="ALV1485" s="1768"/>
      <c r="ALW1485" s="1768"/>
      <c r="ALX1485" s="1768"/>
      <c r="ALY1485" s="1768"/>
      <c r="ALZ1485" s="1768"/>
      <c r="AMA1485" s="1768"/>
      <c r="AMB1485" s="1768"/>
      <c r="AMC1485" s="1768"/>
      <c r="AMD1485" s="1768"/>
      <c r="AME1485" s="1768"/>
      <c r="AMF1485" s="1768"/>
      <c r="AMG1485" s="1768"/>
      <c r="AMH1485" s="1768"/>
      <c r="AMI1485" s="1768"/>
      <c r="AMJ1485" s="1768"/>
      <c r="AMK1485" s="1768"/>
    </row>
    <row r="1486" spans="1:1025" s="1774" customFormat="1" ht="54" customHeight="1" x14ac:dyDescent="0.35">
      <c r="A1486" s="1025" t="s">
        <v>13139</v>
      </c>
      <c r="B1486" s="1765">
        <v>43909</v>
      </c>
      <c r="C1486" s="1025">
        <v>12</v>
      </c>
      <c r="D1486" s="1025" t="s">
        <v>1394</v>
      </c>
      <c r="E1486" s="1025" t="s">
        <v>13250</v>
      </c>
      <c r="F1486" s="1025" t="s">
        <v>3411</v>
      </c>
      <c r="G1486" s="1025" t="s">
        <v>13140</v>
      </c>
      <c r="H1486" s="1025" t="s">
        <v>2162</v>
      </c>
      <c r="I1486" s="1025" t="s">
        <v>1217</v>
      </c>
      <c r="J1486" s="1025" t="s">
        <v>2163</v>
      </c>
      <c r="K1486" s="1766">
        <v>61586.66</v>
      </c>
      <c r="L1486" s="1767" t="s">
        <v>9732</v>
      </c>
      <c r="M1486" s="1025" t="s">
        <v>13141</v>
      </c>
      <c r="N1486" s="1768"/>
      <c r="O1486" s="1769" t="s">
        <v>4665</v>
      </c>
      <c r="P1486" s="1770">
        <f t="shared" si="275"/>
        <v>61586.66</v>
      </c>
      <c r="Q1486" s="1771">
        <f t="shared" si="276"/>
        <v>43909</v>
      </c>
      <c r="R1486" s="1772" t="str">
        <f t="shared" si="277"/>
        <v>2020OB000028</v>
      </c>
      <c r="S1486" s="1772" t="str">
        <f t="shared" si="278"/>
        <v>2020NE000020</v>
      </c>
      <c r="T1486" s="1773" t="str">
        <f t="shared" si="279"/>
        <v>VALOR PAGO AO REPASSE DE RECURSO REFERENTE A 4ª PARCELA FEM II/2014 COMPLEMENTO DA 1ª PARCELA- FEM II/2014 CUJO OBJETO É A REFORMA E AMPLIAÇÃO DA SECRETARIA DE FINANÇAS MUNICIPAL EM PESQUEIRA POA 3435/2020- AGMJ.</v>
      </c>
      <c r="U1486" s="1768"/>
      <c r="V1486" s="1768"/>
      <c r="W1486" s="1768"/>
      <c r="X1486" s="1768"/>
      <c r="Y1486" s="1768"/>
      <c r="Z1486" s="1768"/>
      <c r="AA1486" s="1768"/>
      <c r="AB1486" s="1768"/>
      <c r="AC1486" s="1768"/>
      <c r="AD1486" s="1768"/>
      <c r="AE1486" s="1768"/>
      <c r="AF1486" s="1768"/>
      <c r="AG1486" s="1768"/>
      <c r="AH1486" s="1768"/>
      <c r="AI1486" s="1768"/>
      <c r="AJ1486" s="1768"/>
      <c r="AK1486" s="1768"/>
      <c r="AL1486" s="1768"/>
      <c r="AM1486" s="1768"/>
      <c r="AN1486" s="1768"/>
      <c r="AO1486" s="1768"/>
      <c r="AP1486" s="1768"/>
      <c r="AQ1486" s="1768"/>
      <c r="AR1486" s="1768"/>
      <c r="AS1486" s="1768"/>
      <c r="AT1486" s="1768"/>
      <c r="AU1486" s="1768"/>
      <c r="AV1486" s="1768"/>
      <c r="AW1486" s="1768"/>
      <c r="AX1486" s="1768"/>
      <c r="AY1486" s="1768"/>
      <c r="AZ1486" s="1768"/>
      <c r="BA1486" s="1768"/>
      <c r="BB1486" s="1768"/>
      <c r="BC1486" s="1768"/>
      <c r="BD1486" s="1768"/>
      <c r="BE1486" s="1768"/>
      <c r="BF1486" s="1768"/>
      <c r="BG1486" s="1768"/>
      <c r="BH1486" s="1768"/>
      <c r="BI1486" s="1768"/>
      <c r="BJ1486" s="1768"/>
      <c r="BK1486" s="1768"/>
      <c r="BL1486" s="1768"/>
      <c r="BM1486" s="1768"/>
      <c r="BN1486" s="1768"/>
      <c r="BO1486" s="1768"/>
      <c r="BP1486" s="1768"/>
      <c r="BQ1486" s="1768"/>
      <c r="BR1486" s="1768"/>
      <c r="BS1486" s="1768"/>
      <c r="BT1486" s="1768"/>
      <c r="BU1486" s="1768"/>
      <c r="BV1486" s="1768"/>
      <c r="BW1486" s="1768"/>
      <c r="BX1486" s="1768"/>
      <c r="BY1486" s="1768"/>
      <c r="BZ1486" s="1768"/>
      <c r="CA1486" s="1768"/>
      <c r="CB1486" s="1768"/>
      <c r="CC1486" s="1768"/>
      <c r="CD1486" s="1768"/>
      <c r="CE1486" s="1768"/>
      <c r="CF1486" s="1768"/>
      <c r="CG1486" s="1768"/>
      <c r="CH1486" s="1768"/>
      <c r="CI1486" s="1768"/>
      <c r="CJ1486" s="1768"/>
      <c r="CK1486" s="1768"/>
      <c r="CL1486" s="1768"/>
      <c r="CM1486" s="1768"/>
      <c r="CN1486" s="1768"/>
      <c r="CO1486" s="1768"/>
      <c r="CP1486" s="1768"/>
      <c r="CQ1486" s="1768"/>
      <c r="CR1486" s="1768"/>
      <c r="CS1486" s="1768"/>
      <c r="CT1486" s="1768"/>
      <c r="CU1486" s="1768"/>
      <c r="CV1486" s="1768"/>
      <c r="CW1486" s="1768"/>
      <c r="CX1486" s="1768"/>
      <c r="CY1486" s="1768"/>
      <c r="CZ1486" s="1768"/>
      <c r="DA1486" s="1768"/>
      <c r="DB1486" s="1768"/>
      <c r="DC1486" s="1768"/>
      <c r="DD1486" s="1768"/>
      <c r="DE1486" s="1768"/>
      <c r="DF1486" s="1768"/>
      <c r="DG1486" s="1768"/>
      <c r="DH1486" s="1768"/>
      <c r="DI1486" s="1768"/>
      <c r="DJ1486" s="1768"/>
      <c r="DK1486" s="1768"/>
      <c r="DL1486" s="1768"/>
      <c r="DM1486" s="1768"/>
      <c r="DN1486" s="1768"/>
      <c r="DO1486" s="1768"/>
      <c r="DP1486" s="1768"/>
      <c r="DQ1486" s="1768"/>
      <c r="DR1486" s="1768"/>
      <c r="DS1486" s="1768"/>
      <c r="DT1486" s="1768"/>
      <c r="DU1486" s="1768"/>
      <c r="DV1486" s="1768"/>
      <c r="DW1486" s="1768"/>
      <c r="DX1486" s="1768"/>
      <c r="DY1486" s="1768"/>
      <c r="DZ1486" s="1768"/>
      <c r="EA1486" s="1768"/>
      <c r="EB1486" s="1768"/>
      <c r="EC1486" s="1768"/>
      <c r="ED1486" s="1768"/>
      <c r="EE1486" s="1768"/>
      <c r="EF1486" s="1768"/>
      <c r="EG1486" s="1768"/>
      <c r="EH1486" s="1768"/>
      <c r="EI1486" s="1768"/>
      <c r="EJ1486" s="1768"/>
      <c r="EK1486" s="1768"/>
      <c r="EL1486" s="1768"/>
      <c r="EM1486" s="1768"/>
      <c r="EN1486" s="1768"/>
      <c r="EO1486" s="1768"/>
      <c r="EP1486" s="1768"/>
      <c r="EQ1486" s="1768"/>
      <c r="ER1486" s="1768"/>
      <c r="ES1486" s="1768"/>
      <c r="ET1486" s="1768"/>
      <c r="EU1486" s="1768"/>
      <c r="EV1486" s="1768"/>
      <c r="EW1486" s="1768"/>
      <c r="EX1486" s="1768"/>
      <c r="EY1486" s="1768"/>
      <c r="EZ1486" s="1768"/>
      <c r="FA1486" s="1768"/>
      <c r="FB1486" s="1768"/>
      <c r="FC1486" s="1768"/>
      <c r="FD1486" s="1768"/>
      <c r="FE1486" s="1768"/>
      <c r="FF1486" s="1768"/>
      <c r="FG1486" s="1768"/>
      <c r="FH1486" s="1768"/>
      <c r="FI1486" s="1768"/>
      <c r="FJ1486" s="1768"/>
      <c r="FK1486" s="1768"/>
      <c r="FL1486" s="1768"/>
      <c r="FM1486" s="1768"/>
      <c r="FN1486" s="1768"/>
      <c r="FO1486" s="1768"/>
      <c r="FP1486" s="1768"/>
      <c r="FQ1486" s="1768"/>
      <c r="FR1486" s="1768"/>
      <c r="FS1486" s="1768"/>
      <c r="FT1486" s="1768"/>
      <c r="FU1486" s="1768"/>
      <c r="FV1486" s="1768"/>
      <c r="FW1486" s="1768"/>
      <c r="FX1486" s="1768"/>
      <c r="FY1486" s="1768"/>
      <c r="FZ1486" s="1768"/>
      <c r="GA1486" s="1768"/>
      <c r="GB1486" s="1768"/>
      <c r="GC1486" s="1768"/>
      <c r="GD1486" s="1768"/>
      <c r="GE1486" s="1768"/>
      <c r="GF1486" s="1768"/>
      <c r="GG1486" s="1768"/>
      <c r="GH1486" s="1768"/>
      <c r="GI1486" s="1768"/>
      <c r="GJ1486" s="1768"/>
      <c r="GK1486" s="1768"/>
      <c r="GL1486" s="1768"/>
      <c r="GM1486" s="1768"/>
      <c r="GN1486" s="1768"/>
      <c r="GO1486" s="1768"/>
      <c r="GP1486" s="1768"/>
      <c r="GQ1486" s="1768"/>
      <c r="GR1486" s="1768"/>
      <c r="GS1486" s="1768"/>
      <c r="GT1486" s="1768"/>
      <c r="GU1486" s="1768"/>
      <c r="GV1486" s="1768"/>
      <c r="GW1486" s="1768"/>
      <c r="GX1486" s="1768"/>
      <c r="GY1486" s="1768"/>
      <c r="GZ1486" s="1768"/>
      <c r="HA1486" s="1768"/>
      <c r="HB1486" s="1768"/>
      <c r="HC1486" s="1768"/>
      <c r="HD1486" s="1768"/>
      <c r="HE1486" s="1768"/>
      <c r="HF1486" s="1768"/>
      <c r="HG1486" s="1768"/>
      <c r="HH1486" s="1768"/>
      <c r="HI1486" s="1768"/>
      <c r="HJ1486" s="1768"/>
      <c r="HK1486" s="1768"/>
      <c r="HL1486" s="1768"/>
      <c r="HM1486" s="1768"/>
      <c r="HN1486" s="1768"/>
      <c r="HO1486" s="1768"/>
      <c r="HP1486" s="1768"/>
      <c r="HQ1486" s="1768"/>
      <c r="HR1486" s="1768"/>
      <c r="HS1486" s="1768"/>
      <c r="HT1486" s="1768"/>
      <c r="HU1486" s="1768"/>
      <c r="HV1486" s="1768"/>
      <c r="HW1486" s="1768"/>
      <c r="HX1486" s="1768"/>
      <c r="HY1486" s="1768"/>
      <c r="HZ1486" s="1768"/>
      <c r="IA1486" s="1768"/>
      <c r="IB1486" s="1768"/>
      <c r="IC1486" s="1768"/>
      <c r="ID1486" s="1768"/>
      <c r="IE1486" s="1768"/>
      <c r="IF1486" s="1768"/>
      <c r="IG1486" s="1768"/>
      <c r="IH1486" s="1768"/>
      <c r="II1486" s="1768"/>
      <c r="IJ1486" s="1768"/>
      <c r="IK1486" s="1768"/>
      <c r="IL1486" s="1768"/>
      <c r="IM1486" s="1768"/>
      <c r="IN1486" s="1768"/>
      <c r="IO1486" s="1768"/>
      <c r="IP1486" s="1768"/>
      <c r="IQ1486" s="1768"/>
      <c r="IR1486" s="1768"/>
      <c r="IS1486" s="1768"/>
      <c r="IT1486" s="1768"/>
      <c r="IU1486" s="1768"/>
      <c r="IV1486" s="1768"/>
      <c r="IW1486" s="1768"/>
      <c r="IX1486" s="1768"/>
      <c r="IY1486" s="1768"/>
      <c r="IZ1486" s="1768"/>
      <c r="JA1486" s="1768"/>
      <c r="JB1486" s="1768"/>
      <c r="JC1486" s="1768"/>
      <c r="JD1486" s="1768"/>
      <c r="JE1486" s="1768"/>
      <c r="JF1486" s="1768"/>
      <c r="JG1486" s="1768"/>
      <c r="JH1486" s="1768"/>
      <c r="JI1486" s="1768"/>
      <c r="JJ1486" s="1768"/>
      <c r="JK1486" s="1768"/>
      <c r="JL1486" s="1768"/>
      <c r="JM1486" s="1768"/>
      <c r="JN1486" s="1768"/>
      <c r="JO1486" s="1768"/>
      <c r="JP1486" s="1768"/>
      <c r="JQ1486" s="1768"/>
      <c r="JR1486" s="1768"/>
      <c r="JS1486" s="1768"/>
      <c r="JT1486" s="1768"/>
      <c r="JU1486" s="1768"/>
      <c r="JV1486" s="1768"/>
      <c r="JW1486" s="1768"/>
      <c r="JX1486" s="1768"/>
      <c r="JY1486" s="1768"/>
      <c r="JZ1486" s="1768"/>
      <c r="KA1486" s="1768"/>
      <c r="KB1486" s="1768"/>
      <c r="KC1486" s="1768"/>
      <c r="KD1486" s="1768"/>
      <c r="KE1486" s="1768"/>
      <c r="KF1486" s="1768"/>
      <c r="KG1486" s="1768"/>
      <c r="KH1486" s="1768"/>
      <c r="KI1486" s="1768"/>
      <c r="KJ1486" s="1768"/>
      <c r="KK1486" s="1768"/>
      <c r="KL1486" s="1768"/>
      <c r="KM1486" s="1768"/>
      <c r="KN1486" s="1768"/>
      <c r="KO1486" s="1768"/>
      <c r="KP1486" s="1768"/>
      <c r="KQ1486" s="1768"/>
      <c r="KR1486" s="1768"/>
      <c r="KS1486" s="1768"/>
      <c r="KT1486" s="1768"/>
      <c r="KU1486" s="1768"/>
      <c r="KV1486" s="1768"/>
      <c r="KW1486" s="1768"/>
      <c r="KX1486" s="1768"/>
      <c r="KY1486" s="1768"/>
      <c r="KZ1486" s="1768"/>
      <c r="LA1486" s="1768"/>
      <c r="LB1486" s="1768"/>
      <c r="LC1486" s="1768"/>
      <c r="LD1486" s="1768"/>
      <c r="LE1486" s="1768"/>
      <c r="LF1486" s="1768"/>
      <c r="LG1486" s="1768"/>
      <c r="LH1486" s="1768"/>
      <c r="LI1486" s="1768"/>
      <c r="LJ1486" s="1768"/>
      <c r="LK1486" s="1768"/>
      <c r="LL1486" s="1768"/>
      <c r="LM1486" s="1768"/>
      <c r="LN1486" s="1768"/>
      <c r="LO1486" s="1768"/>
      <c r="LP1486" s="1768"/>
      <c r="LQ1486" s="1768"/>
      <c r="LR1486" s="1768"/>
      <c r="LS1486" s="1768"/>
      <c r="LT1486" s="1768"/>
      <c r="LU1486" s="1768"/>
      <c r="LV1486" s="1768"/>
      <c r="LW1486" s="1768"/>
      <c r="LX1486" s="1768"/>
      <c r="LY1486" s="1768"/>
      <c r="LZ1486" s="1768"/>
      <c r="MA1486" s="1768"/>
      <c r="MB1486" s="1768"/>
      <c r="MC1486" s="1768"/>
      <c r="MD1486" s="1768"/>
      <c r="ME1486" s="1768"/>
      <c r="MF1486" s="1768"/>
      <c r="MG1486" s="1768"/>
      <c r="MH1486" s="1768"/>
      <c r="MI1486" s="1768"/>
      <c r="MJ1486" s="1768"/>
      <c r="MK1486" s="1768"/>
      <c r="ML1486" s="1768"/>
      <c r="MM1486" s="1768"/>
      <c r="MN1486" s="1768"/>
      <c r="MO1486" s="1768"/>
      <c r="MP1486" s="1768"/>
      <c r="MQ1486" s="1768"/>
      <c r="MR1486" s="1768"/>
      <c r="MS1486" s="1768"/>
      <c r="MT1486" s="1768"/>
      <c r="MU1486" s="1768"/>
      <c r="MV1486" s="1768"/>
      <c r="MW1486" s="1768"/>
      <c r="MX1486" s="1768"/>
      <c r="MY1486" s="1768"/>
      <c r="MZ1486" s="1768"/>
      <c r="NA1486" s="1768"/>
      <c r="NB1486" s="1768"/>
      <c r="NC1486" s="1768"/>
      <c r="ND1486" s="1768"/>
      <c r="NE1486" s="1768"/>
      <c r="NF1486" s="1768"/>
      <c r="NG1486" s="1768"/>
      <c r="NH1486" s="1768"/>
      <c r="NI1486" s="1768"/>
      <c r="NJ1486" s="1768"/>
      <c r="NK1486" s="1768"/>
      <c r="NL1486" s="1768"/>
      <c r="NM1486" s="1768"/>
      <c r="NN1486" s="1768"/>
      <c r="NO1486" s="1768"/>
      <c r="NP1486" s="1768"/>
      <c r="NQ1486" s="1768"/>
      <c r="NR1486" s="1768"/>
      <c r="NS1486" s="1768"/>
      <c r="NT1486" s="1768"/>
      <c r="NU1486" s="1768"/>
      <c r="NV1486" s="1768"/>
      <c r="NW1486" s="1768"/>
      <c r="NX1486" s="1768"/>
      <c r="NY1486" s="1768"/>
      <c r="NZ1486" s="1768"/>
      <c r="OA1486" s="1768"/>
      <c r="OB1486" s="1768"/>
      <c r="OC1486" s="1768"/>
      <c r="OD1486" s="1768"/>
      <c r="OE1486" s="1768"/>
      <c r="OF1486" s="1768"/>
      <c r="OG1486" s="1768"/>
      <c r="OH1486" s="1768"/>
      <c r="OI1486" s="1768"/>
      <c r="OJ1486" s="1768"/>
      <c r="OK1486" s="1768"/>
      <c r="OL1486" s="1768"/>
      <c r="OM1486" s="1768"/>
      <c r="ON1486" s="1768"/>
      <c r="OO1486" s="1768"/>
      <c r="OP1486" s="1768"/>
      <c r="OQ1486" s="1768"/>
      <c r="OR1486" s="1768"/>
      <c r="OS1486" s="1768"/>
      <c r="OT1486" s="1768"/>
      <c r="OU1486" s="1768"/>
      <c r="OV1486" s="1768"/>
      <c r="OW1486" s="1768"/>
      <c r="OX1486" s="1768"/>
      <c r="OY1486" s="1768"/>
      <c r="OZ1486" s="1768"/>
      <c r="PA1486" s="1768"/>
      <c r="PB1486" s="1768"/>
      <c r="PC1486" s="1768"/>
      <c r="PD1486" s="1768"/>
      <c r="PE1486" s="1768"/>
      <c r="PF1486" s="1768"/>
      <c r="PG1486" s="1768"/>
      <c r="PH1486" s="1768"/>
      <c r="PI1486" s="1768"/>
      <c r="PJ1486" s="1768"/>
      <c r="PK1486" s="1768"/>
      <c r="PL1486" s="1768"/>
      <c r="PM1486" s="1768"/>
      <c r="PN1486" s="1768"/>
      <c r="PO1486" s="1768"/>
      <c r="PP1486" s="1768"/>
      <c r="PQ1486" s="1768"/>
      <c r="PR1486" s="1768"/>
      <c r="PS1486" s="1768"/>
      <c r="PT1486" s="1768"/>
      <c r="PU1486" s="1768"/>
      <c r="PV1486" s="1768"/>
      <c r="PW1486" s="1768"/>
      <c r="PX1486" s="1768"/>
      <c r="PY1486" s="1768"/>
      <c r="PZ1486" s="1768"/>
      <c r="QA1486" s="1768"/>
      <c r="QB1486" s="1768"/>
      <c r="QC1486" s="1768"/>
      <c r="QD1486" s="1768"/>
      <c r="QE1486" s="1768"/>
      <c r="QF1486" s="1768"/>
      <c r="QG1486" s="1768"/>
      <c r="QH1486" s="1768"/>
      <c r="QI1486" s="1768"/>
      <c r="QJ1486" s="1768"/>
      <c r="QK1486" s="1768"/>
      <c r="QL1486" s="1768"/>
      <c r="QM1486" s="1768"/>
      <c r="QN1486" s="1768"/>
      <c r="QO1486" s="1768"/>
      <c r="QP1486" s="1768"/>
      <c r="QQ1486" s="1768"/>
      <c r="QR1486" s="1768"/>
      <c r="QS1486" s="1768"/>
      <c r="QT1486" s="1768"/>
      <c r="QU1486" s="1768"/>
      <c r="QV1486" s="1768"/>
      <c r="QW1486" s="1768"/>
      <c r="QX1486" s="1768"/>
      <c r="QY1486" s="1768"/>
      <c r="QZ1486" s="1768"/>
      <c r="RA1486" s="1768"/>
      <c r="RB1486" s="1768"/>
      <c r="RC1486" s="1768"/>
      <c r="RD1486" s="1768"/>
      <c r="RE1486" s="1768"/>
      <c r="RF1486" s="1768"/>
      <c r="RG1486" s="1768"/>
      <c r="RH1486" s="1768"/>
      <c r="RI1486" s="1768"/>
      <c r="RJ1486" s="1768"/>
      <c r="RK1486" s="1768"/>
      <c r="RL1486" s="1768"/>
      <c r="RM1486" s="1768"/>
      <c r="RN1486" s="1768"/>
      <c r="RO1486" s="1768"/>
      <c r="RP1486" s="1768"/>
      <c r="RQ1486" s="1768"/>
      <c r="RR1486" s="1768"/>
      <c r="RS1486" s="1768"/>
      <c r="RT1486" s="1768"/>
      <c r="RU1486" s="1768"/>
      <c r="RV1486" s="1768"/>
      <c r="RW1486" s="1768"/>
      <c r="RX1486" s="1768"/>
      <c r="RY1486" s="1768"/>
      <c r="RZ1486" s="1768"/>
      <c r="SA1486" s="1768"/>
      <c r="SB1486" s="1768"/>
      <c r="SC1486" s="1768"/>
      <c r="SD1486" s="1768"/>
      <c r="SE1486" s="1768"/>
      <c r="SF1486" s="1768"/>
      <c r="SG1486" s="1768"/>
      <c r="SH1486" s="1768"/>
      <c r="SI1486" s="1768"/>
      <c r="SJ1486" s="1768"/>
      <c r="SK1486" s="1768"/>
      <c r="SL1486" s="1768"/>
      <c r="SM1486" s="1768"/>
      <c r="SN1486" s="1768"/>
      <c r="SO1486" s="1768"/>
      <c r="SP1486" s="1768"/>
      <c r="SQ1486" s="1768"/>
      <c r="SR1486" s="1768"/>
      <c r="SS1486" s="1768"/>
      <c r="ST1486" s="1768"/>
      <c r="SU1486" s="1768"/>
      <c r="SV1486" s="1768"/>
      <c r="SW1486" s="1768"/>
      <c r="SX1486" s="1768"/>
      <c r="SY1486" s="1768"/>
      <c r="SZ1486" s="1768"/>
      <c r="TA1486" s="1768"/>
      <c r="TB1486" s="1768"/>
      <c r="TC1486" s="1768"/>
      <c r="TD1486" s="1768"/>
      <c r="TE1486" s="1768"/>
      <c r="TF1486" s="1768"/>
      <c r="TG1486" s="1768"/>
      <c r="TH1486" s="1768"/>
      <c r="TI1486" s="1768"/>
      <c r="TJ1486" s="1768"/>
      <c r="TK1486" s="1768"/>
      <c r="TL1486" s="1768"/>
      <c r="TM1486" s="1768"/>
      <c r="TN1486" s="1768"/>
      <c r="TO1486" s="1768"/>
      <c r="TP1486" s="1768"/>
      <c r="TQ1486" s="1768"/>
      <c r="TR1486" s="1768"/>
      <c r="TS1486" s="1768"/>
      <c r="TT1486" s="1768"/>
      <c r="TU1486" s="1768"/>
      <c r="TV1486" s="1768"/>
      <c r="TW1486" s="1768"/>
      <c r="TX1486" s="1768"/>
      <c r="TY1486" s="1768"/>
      <c r="TZ1486" s="1768"/>
      <c r="UA1486" s="1768"/>
      <c r="UB1486" s="1768"/>
      <c r="UC1486" s="1768"/>
      <c r="UD1486" s="1768"/>
      <c r="UE1486" s="1768"/>
      <c r="UF1486" s="1768"/>
      <c r="UG1486" s="1768"/>
      <c r="UH1486" s="1768"/>
      <c r="UI1486" s="1768"/>
      <c r="UJ1486" s="1768"/>
      <c r="UK1486" s="1768"/>
      <c r="UL1486" s="1768"/>
      <c r="UM1486" s="1768"/>
      <c r="UN1486" s="1768"/>
      <c r="UO1486" s="1768"/>
      <c r="UP1486" s="1768"/>
      <c r="UQ1486" s="1768"/>
      <c r="UR1486" s="1768"/>
      <c r="US1486" s="1768"/>
      <c r="UT1486" s="1768"/>
      <c r="UU1486" s="1768"/>
      <c r="UV1486" s="1768"/>
      <c r="UW1486" s="1768"/>
      <c r="UX1486" s="1768"/>
      <c r="UY1486" s="1768"/>
      <c r="UZ1486" s="1768"/>
      <c r="VA1486" s="1768"/>
      <c r="VB1486" s="1768"/>
      <c r="VC1486" s="1768"/>
      <c r="VD1486" s="1768"/>
      <c r="VE1486" s="1768"/>
      <c r="VF1486" s="1768"/>
      <c r="VG1486" s="1768"/>
      <c r="VH1486" s="1768"/>
      <c r="VI1486" s="1768"/>
      <c r="VJ1486" s="1768"/>
      <c r="VK1486" s="1768"/>
      <c r="VL1486" s="1768"/>
      <c r="VM1486" s="1768"/>
      <c r="VN1486" s="1768"/>
      <c r="VO1486" s="1768"/>
      <c r="VP1486" s="1768"/>
      <c r="VQ1486" s="1768"/>
      <c r="VR1486" s="1768"/>
      <c r="VS1486" s="1768"/>
      <c r="VT1486" s="1768"/>
      <c r="VU1486" s="1768"/>
      <c r="VV1486" s="1768"/>
      <c r="VW1486" s="1768"/>
      <c r="VX1486" s="1768"/>
      <c r="VY1486" s="1768"/>
      <c r="VZ1486" s="1768"/>
      <c r="WA1486" s="1768"/>
      <c r="WB1486" s="1768"/>
      <c r="WC1486" s="1768"/>
      <c r="WD1486" s="1768"/>
      <c r="WE1486" s="1768"/>
      <c r="WF1486" s="1768"/>
      <c r="WG1486" s="1768"/>
      <c r="WH1486" s="1768"/>
      <c r="WI1486" s="1768"/>
      <c r="WJ1486" s="1768"/>
      <c r="WK1486" s="1768"/>
      <c r="WL1486" s="1768"/>
      <c r="WM1486" s="1768"/>
      <c r="WN1486" s="1768"/>
      <c r="WO1486" s="1768"/>
      <c r="WP1486" s="1768"/>
      <c r="WQ1486" s="1768"/>
      <c r="WR1486" s="1768"/>
      <c r="WS1486" s="1768"/>
      <c r="WT1486" s="1768"/>
      <c r="WU1486" s="1768"/>
      <c r="WV1486" s="1768"/>
      <c r="WW1486" s="1768"/>
      <c r="WX1486" s="1768"/>
      <c r="WY1486" s="1768"/>
      <c r="WZ1486" s="1768"/>
      <c r="XA1486" s="1768"/>
      <c r="XB1486" s="1768"/>
      <c r="XC1486" s="1768"/>
      <c r="XD1486" s="1768"/>
      <c r="XE1486" s="1768"/>
      <c r="XF1486" s="1768"/>
      <c r="XG1486" s="1768"/>
      <c r="XH1486" s="1768"/>
      <c r="XI1486" s="1768"/>
      <c r="XJ1486" s="1768"/>
      <c r="XK1486" s="1768"/>
      <c r="XL1486" s="1768"/>
      <c r="XM1486" s="1768"/>
      <c r="XN1486" s="1768"/>
      <c r="XO1486" s="1768"/>
      <c r="XP1486" s="1768"/>
      <c r="XQ1486" s="1768"/>
      <c r="XR1486" s="1768"/>
      <c r="XS1486" s="1768"/>
      <c r="XT1486" s="1768"/>
      <c r="XU1486" s="1768"/>
      <c r="XV1486" s="1768"/>
      <c r="XW1486" s="1768"/>
      <c r="XX1486" s="1768"/>
      <c r="XY1486" s="1768"/>
      <c r="XZ1486" s="1768"/>
      <c r="YA1486" s="1768"/>
      <c r="YB1486" s="1768"/>
      <c r="YC1486" s="1768"/>
      <c r="YD1486" s="1768"/>
      <c r="YE1486" s="1768"/>
      <c r="YF1486" s="1768"/>
      <c r="YG1486" s="1768"/>
      <c r="YH1486" s="1768"/>
      <c r="YI1486" s="1768"/>
      <c r="YJ1486" s="1768"/>
      <c r="YK1486" s="1768"/>
      <c r="YL1486" s="1768"/>
      <c r="YM1486" s="1768"/>
      <c r="YN1486" s="1768"/>
      <c r="YO1486" s="1768"/>
      <c r="YP1486" s="1768"/>
      <c r="YQ1486" s="1768"/>
      <c r="YR1486" s="1768"/>
      <c r="YS1486" s="1768"/>
      <c r="YT1486" s="1768"/>
      <c r="YU1486" s="1768"/>
      <c r="YV1486" s="1768"/>
      <c r="YW1486" s="1768"/>
      <c r="YX1486" s="1768"/>
      <c r="YY1486" s="1768"/>
      <c r="YZ1486" s="1768"/>
      <c r="ZA1486" s="1768"/>
      <c r="ZB1486" s="1768"/>
      <c r="ZC1486" s="1768"/>
      <c r="ZD1486" s="1768"/>
      <c r="ZE1486" s="1768"/>
      <c r="ZF1486" s="1768"/>
      <c r="ZG1486" s="1768"/>
      <c r="ZH1486" s="1768"/>
      <c r="ZI1486" s="1768"/>
      <c r="ZJ1486" s="1768"/>
      <c r="ZK1486" s="1768"/>
      <c r="ZL1486" s="1768"/>
      <c r="ZM1486" s="1768"/>
      <c r="ZN1486" s="1768"/>
      <c r="ZO1486" s="1768"/>
      <c r="ZP1486" s="1768"/>
      <c r="ZQ1486" s="1768"/>
      <c r="ZR1486" s="1768"/>
      <c r="ZS1486" s="1768"/>
      <c r="ZT1486" s="1768"/>
      <c r="ZU1486" s="1768"/>
      <c r="ZV1486" s="1768"/>
      <c r="ZW1486" s="1768"/>
      <c r="ZX1486" s="1768"/>
      <c r="ZY1486" s="1768"/>
      <c r="ZZ1486" s="1768"/>
      <c r="AAA1486" s="1768"/>
      <c r="AAB1486" s="1768"/>
      <c r="AAC1486" s="1768"/>
      <c r="AAD1486" s="1768"/>
      <c r="AAE1486" s="1768"/>
      <c r="AAF1486" s="1768"/>
      <c r="AAG1486" s="1768"/>
      <c r="AAH1486" s="1768"/>
      <c r="AAI1486" s="1768"/>
      <c r="AAJ1486" s="1768"/>
      <c r="AAK1486" s="1768"/>
      <c r="AAL1486" s="1768"/>
      <c r="AAM1486" s="1768"/>
      <c r="AAN1486" s="1768"/>
      <c r="AAO1486" s="1768"/>
      <c r="AAP1486" s="1768"/>
      <c r="AAQ1486" s="1768"/>
      <c r="AAR1486" s="1768"/>
      <c r="AAS1486" s="1768"/>
      <c r="AAT1486" s="1768"/>
      <c r="AAU1486" s="1768"/>
      <c r="AAV1486" s="1768"/>
      <c r="AAW1486" s="1768"/>
      <c r="AAX1486" s="1768"/>
      <c r="AAY1486" s="1768"/>
      <c r="AAZ1486" s="1768"/>
      <c r="ABA1486" s="1768"/>
      <c r="ABB1486" s="1768"/>
      <c r="ABC1486" s="1768"/>
      <c r="ABD1486" s="1768"/>
      <c r="ABE1486" s="1768"/>
      <c r="ABF1486" s="1768"/>
      <c r="ABG1486" s="1768"/>
      <c r="ABH1486" s="1768"/>
      <c r="ABI1486" s="1768"/>
      <c r="ABJ1486" s="1768"/>
      <c r="ABK1486" s="1768"/>
      <c r="ABL1486" s="1768"/>
      <c r="ABM1486" s="1768"/>
      <c r="ABN1486" s="1768"/>
      <c r="ABO1486" s="1768"/>
      <c r="ABP1486" s="1768"/>
      <c r="ABQ1486" s="1768"/>
      <c r="ABR1486" s="1768"/>
      <c r="ABS1486" s="1768"/>
      <c r="ABT1486" s="1768"/>
      <c r="ABU1486" s="1768"/>
      <c r="ABV1486" s="1768"/>
      <c r="ABW1486" s="1768"/>
      <c r="ABX1486" s="1768"/>
      <c r="ABY1486" s="1768"/>
      <c r="ABZ1486" s="1768"/>
      <c r="ACA1486" s="1768"/>
      <c r="ACB1486" s="1768"/>
      <c r="ACC1486" s="1768"/>
      <c r="ACD1486" s="1768"/>
      <c r="ACE1486" s="1768"/>
      <c r="ACF1486" s="1768"/>
      <c r="ACG1486" s="1768"/>
      <c r="ACH1486" s="1768"/>
      <c r="ACI1486" s="1768"/>
      <c r="ACJ1486" s="1768"/>
      <c r="ACK1486" s="1768"/>
      <c r="ACL1486" s="1768"/>
      <c r="ACM1486" s="1768"/>
      <c r="ACN1486" s="1768"/>
      <c r="ACO1486" s="1768"/>
      <c r="ACP1486" s="1768"/>
      <c r="ACQ1486" s="1768"/>
      <c r="ACR1486" s="1768"/>
      <c r="ACS1486" s="1768"/>
      <c r="ACT1486" s="1768"/>
      <c r="ACU1486" s="1768"/>
      <c r="ACV1486" s="1768"/>
      <c r="ACW1486" s="1768"/>
      <c r="ACX1486" s="1768"/>
      <c r="ACY1486" s="1768"/>
      <c r="ACZ1486" s="1768"/>
      <c r="ADA1486" s="1768"/>
      <c r="ADB1486" s="1768"/>
      <c r="ADC1486" s="1768"/>
      <c r="ADD1486" s="1768"/>
      <c r="ADE1486" s="1768"/>
      <c r="ADF1486" s="1768"/>
      <c r="ADG1486" s="1768"/>
      <c r="ADH1486" s="1768"/>
      <c r="ADI1486" s="1768"/>
      <c r="ADJ1486" s="1768"/>
      <c r="ADK1486" s="1768"/>
      <c r="ADL1486" s="1768"/>
      <c r="ADM1486" s="1768"/>
      <c r="ADN1486" s="1768"/>
      <c r="ADO1486" s="1768"/>
      <c r="ADP1486" s="1768"/>
      <c r="ADQ1486" s="1768"/>
      <c r="ADR1486" s="1768"/>
      <c r="ADS1486" s="1768"/>
      <c r="ADT1486" s="1768"/>
      <c r="ADU1486" s="1768"/>
      <c r="ADV1486" s="1768"/>
      <c r="ADW1486" s="1768"/>
      <c r="ADX1486" s="1768"/>
      <c r="ADY1486" s="1768"/>
      <c r="ADZ1486" s="1768"/>
      <c r="AEA1486" s="1768"/>
      <c r="AEB1486" s="1768"/>
      <c r="AEC1486" s="1768"/>
      <c r="AED1486" s="1768"/>
      <c r="AEE1486" s="1768"/>
      <c r="AEF1486" s="1768"/>
      <c r="AEG1486" s="1768"/>
      <c r="AEH1486" s="1768"/>
      <c r="AEI1486" s="1768"/>
      <c r="AEJ1486" s="1768"/>
      <c r="AEK1486" s="1768"/>
      <c r="AEL1486" s="1768"/>
      <c r="AEM1486" s="1768"/>
      <c r="AEN1486" s="1768"/>
      <c r="AEO1486" s="1768"/>
      <c r="AEP1486" s="1768"/>
      <c r="AEQ1486" s="1768"/>
      <c r="AER1486" s="1768"/>
      <c r="AES1486" s="1768"/>
      <c r="AET1486" s="1768"/>
      <c r="AEU1486" s="1768"/>
      <c r="AEV1486" s="1768"/>
      <c r="AEW1486" s="1768"/>
      <c r="AEX1486" s="1768"/>
      <c r="AEY1486" s="1768"/>
      <c r="AEZ1486" s="1768"/>
      <c r="AFA1486" s="1768"/>
      <c r="AFB1486" s="1768"/>
      <c r="AFC1486" s="1768"/>
      <c r="AFD1486" s="1768"/>
      <c r="AFE1486" s="1768"/>
      <c r="AFF1486" s="1768"/>
      <c r="AFG1486" s="1768"/>
      <c r="AFH1486" s="1768"/>
      <c r="AFI1486" s="1768"/>
      <c r="AFJ1486" s="1768"/>
      <c r="AFK1486" s="1768"/>
      <c r="AFL1486" s="1768"/>
      <c r="AFM1486" s="1768"/>
      <c r="AFN1486" s="1768"/>
      <c r="AFO1486" s="1768"/>
      <c r="AFP1486" s="1768"/>
      <c r="AFQ1486" s="1768"/>
      <c r="AFR1486" s="1768"/>
      <c r="AFS1486" s="1768"/>
      <c r="AFT1486" s="1768"/>
      <c r="AFU1486" s="1768"/>
      <c r="AFV1486" s="1768"/>
      <c r="AFW1486" s="1768"/>
      <c r="AFX1486" s="1768"/>
      <c r="AFY1486" s="1768"/>
      <c r="AFZ1486" s="1768"/>
      <c r="AGA1486" s="1768"/>
      <c r="AGB1486" s="1768"/>
      <c r="AGC1486" s="1768"/>
      <c r="AGD1486" s="1768"/>
      <c r="AGE1486" s="1768"/>
      <c r="AGF1486" s="1768"/>
      <c r="AGG1486" s="1768"/>
      <c r="AGH1486" s="1768"/>
      <c r="AGI1486" s="1768"/>
      <c r="AGJ1486" s="1768"/>
      <c r="AGK1486" s="1768"/>
      <c r="AGL1486" s="1768"/>
      <c r="AGM1486" s="1768"/>
      <c r="AGN1486" s="1768"/>
      <c r="AGO1486" s="1768"/>
      <c r="AGP1486" s="1768"/>
      <c r="AGQ1486" s="1768"/>
      <c r="AGR1486" s="1768"/>
      <c r="AGS1486" s="1768"/>
      <c r="AGT1486" s="1768"/>
      <c r="AGU1486" s="1768"/>
      <c r="AGV1486" s="1768"/>
      <c r="AGW1486" s="1768"/>
      <c r="AGX1486" s="1768"/>
      <c r="AGY1486" s="1768"/>
      <c r="AGZ1486" s="1768"/>
      <c r="AHA1486" s="1768"/>
      <c r="AHB1486" s="1768"/>
      <c r="AHC1486" s="1768"/>
      <c r="AHD1486" s="1768"/>
      <c r="AHE1486" s="1768"/>
      <c r="AHF1486" s="1768"/>
      <c r="AHG1486" s="1768"/>
      <c r="AHH1486" s="1768"/>
      <c r="AHI1486" s="1768"/>
      <c r="AHJ1486" s="1768"/>
      <c r="AHK1486" s="1768"/>
      <c r="AHL1486" s="1768"/>
      <c r="AHM1486" s="1768"/>
      <c r="AHN1486" s="1768"/>
      <c r="AHO1486" s="1768"/>
      <c r="AHP1486" s="1768"/>
      <c r="AHQ1486" s="1768"/>
      <c r="AHR1486" s="1768"/>
      <c r="AHS1486" s="1768"/>
      <c r="AHT1486" s="1768"/>
      <c r="AHU1486" s="1768"/>
      <c r="AHV1486" s="1768"/>
      <c r="AHW1486" s="1768"/>
      <c r="AHX1486" s="1768"/>
      <c r="AHY1486" s="1768"/>
      <c r="AHZ1486" s="1768"/>
      <c r="AIA1486" s="1768"/>
      <c r="AIB1486" s="1768"/>
      <c r="AIC1486" s="1768"/>
      <c r="AID1486" s="1768"/>
      <c r="AIE1486" s="1768"/>
      <c r="AIF1486" s="1768"/>
      <c r="AIG1486" s="1768"/>
      <c r="AIH1486" s="1768"/>
      <c r="AII1486" s="1768"/>
      <c r="AIJ1486" s="1768"/>
      <c r="AIK1486" s="1768"/>
      <c r="AIL1486" s="1768"/>
      <c r="AIM1486" s="1768"/>
      <c r="AIN1486" s="1768"/>
      <c r="AIO1486" s="1768"/>
      <c r="AIP1486" s="1768"/>
      <c r="AIQ1486" s="1768"/>
      <c r="AIR1486" s="1768"/>
      <c r="AIS1486" s="1768"/>
      <c r="AIT1486" s="1768"/>
      <c r="AIU1486" s="1768"/>
      <c r="AIV1486" s="1768"/>
      <c r="AIW1486" s="1768"/>
      <c r="AIX1486" s="1768"/>
      <c r="AIY1486" s="1768"/>
      <c r="AIZ1486" s="1768"/>
      <c r="AJA1486" s="1768"/>
      <c r="AJB1486" s="1768"/>
      <c r="AJC1486" s="1768"/>
      <c r="AJD1486" s="1768"/>
      <c r="AJE1486" s="1768"/>
      <c r="AJF1486" s="1768"/>
      <c r="AJG1486" s="1768"/>
      <c r="AJH1486" s="1768"/>
      <c r="AJI1486" s="1768"/>
      <c r="AJJ1486" s="1768"/>
      <c r="AJK1486" s="1768"/>
      <c r="AJL1486" s="1768"/>
      <c r="AJM1486" s="1768"/>
      <c r="AJN1486" s="1768"/>
      <c r="AJO1486" s="1768"/>
      <c r="AJP1486" s="1768"/>
      <c r="AJQ1486" s="1768"/>
      <c r="AJR1486" s="1768"/>
      <c r="AJS1486" s="1768"/>
      <c r="AJT1486" s="1768"/>
      <c r="AJU1486" s="1768"/>
      <c r="AJV1486" s="1768"/>
      <c r="AJW1486" s="1768"/>
      <c r="AJX1486" s="1768"/>
      <c r="AJY1486" s="1768"/>
      <c r="AJZ1486" s="1768"/>
      <c r="AKA1486" s="1768"/>
      <c r="AKB1486" s="1768"/>
      <c r="AKC1486" s="1768"/>
      <c r="AKD1486" s="1768"/>
      <c r="AKE1486" s="1768"/>
      <c r="AKF1486" s="1768"/>
      <c r="AKG1486" s="1768"/>
      <c r="AKH1486" s="1768"/>
      <c r="AKI1486" s="1768"/>
      <c r="AKJ1486" s="1768"/>
      <c r="AKK1486" s="1768"/>
      <c r="AKL1486" s="1768"/>
      <c r="AKM1486" s="1768"/>
      <c r="AKN1486" s="1768"/>
      <c r="AKO1486" s="1768"/>
      <c r="AKP1486" s="1768"/>
      <c r="AKQ1486" s="1768"/>
      <c r="AKR1486" s="1768"/>
      <c r="AKS1486" s="1768"/>
      <c r="AKT1486" s="1768"/>
      <c r="AKU1486" s="1768"/>
      <c r="AKV1486" s="1768"/>
      <c r="AKW1486" s="1768"/>
      <c r="AKX1486" s="1768"/>
      <c r="AKY1486" s="1768"/>
      <c r="AKZ1486" s="1768"/>
      <c r="ALA1486" s="1768"/>
      <c r="ALB1486" s="1768"/>
      <c r="ALC1486" s="1768"/>
      <c r="ALD1486" s="1768"/>
      <c r="ALE1486" s="1768"/>
      <c r="ALF1486" s="1768"/>
      <c r="ALG1486" s="1768"/>
      <c r="ALH1486" s="1768"/>
      <c r="ALI1486" s="1768"/>
      <c r="ALJ1486" s="1768"/>
      <c r="ALK1486" s="1768"/>
      <c r="ALL1486" s="1768"/>
      <c r="ALM1486" s="1768"/>
      <c r="ALN1486" s="1768"/>
      <c r="ALO1486" s="1768"/>
      <c r="ALP1486" s="1768"/>
      <c r="ALQ1486" s="1768"/>
      <c r="ALR1486" s="1768"/>
      <c r="ALS1486" s="1768"/>
      <c r="ALT1486" s="1768"/>
      <c r="ALU1486" s="1768"/>
      <c r="ALV1486" s="1768"/>
      <c r="ALW1486" s="1768"/>
      <c r="ALX1486" s="1768"/>
      <c r="ALY1486" s="1768"/>
      <c r="ALZ1486" s="1768"/>
      <c r="AMA1486" s="1768"/>
      <c r="AMB1486" s="1768"/>
      <c r="AMC1486" s="1768"/>
      <c r="AMD1486" s="1768"/>
      <c r="AME1486" s="1768"/>
      <c r="AMF1486" s="1768"/>
      <c r="AMG1486" s="1768"/>
      <c r="AMH1486" s="1768"/>
      <c r="AMI1486" s="1768"/>
      <c r="AMJ1486" s="1768"/>
      <c r="AMK1486" s="1768"/>
    </row>
    <row r="1487" spans="1:1025" s="1774" customFormat="1" ht="54" customHeight="1" x14ac:dyDescent="0.35">
      <c r="A1487" s="1025" t="s">
        <v>13145</v>
      </c>
      <c r="B1487" s="1765">
        <v>43909</v>
      </c>
      <c r="C1487" s="1025">
        <v>11</v>
      </c>
      <c r="D1487" s="1025" t="s">
        <v>1394</v>
      </c>
      <c r="E1487" s="1025" t="s">
        <v>13251</v>
      </c>
      <c r="F1487" s="1025" t="s">
        <v>3411</v>
      </c>
      <c r="G1487" s="1025" t="s">
        <v>13146</v>
      </c>
      <c r="H1487" s="1025" t="s">
        <v>2931</v>
      </c>
      <c r="I1487" s="1025" t="s">
        <v>1368</v>
      </c>
      <c r="J1487" s="1025" t="s">
        <v>2932</v>
      </c>
      <c r="K1487" s="1766">
        <v>68116.600000000006</v>
      </c>
      <c r="L1487" s="1767" t="s">
        <v>9732</v>
      </c>
      <c r="M1487" s="1025" t="s">
        <v>13147</v>
      </c>
      <c r="N1487" s="1768"/>
      <c r="O1487" s="1769" t="s">
        <v>4665</v>
      </c>
      <c r="P1487" s="1770">
        <f t="shared" si="275"/>
        <v>68116.600000000006</v>
      </c>
      <c r="Q1487" s="1771">
        <f t="shared" si="276"/>
        <v>43909</v>
      </c>
      <c r="R1487" s="1772" t="str">
        <f t="shared" si="277"/>
        <v>2020OB000031</v>
      </c>
      <c r="S1487" s="1772" t="str">
        <f t="shared" si="278"/>
        <v>2020NE000009</v>
      </c>
      <c r="T1487" s="1773" t="str">
        <f t="shared" si="279"/>
        <v>VALOR PAGO AO REPASSE DE RECURSO REFERENTE A 4ª PARCELA FEM II/2014, CUJO OBJETO CONCLUSÃO DA ESTRUTURA DE FECHAMENTO E COBERTA DA QUADRA DE ESPORTE DO DISTRITO DE BORRACHA NO MUNICIPIO DE VICÊNCIA POA 356/20 AGMJ.</v>
      </c>
      <c r="U1487" s="1768"/>
      <c r="V1487" s="1768"/>
      <c r="W1487" s="1768"/>
      <c r="X1487" s="1768"/>
      <c r="Y1487" s="1768"/>
      <c r="Z1487" s="1768"/>
      <c r="AA1487" s="1768"/>
      <c r="AB1487" s="1768"/>
      <c r="AC1487" s="1768"/>
      <c r="AD1487" s="1768"/>
      <c r="AE1487" s="1768"/>
      <c r="AF1487" s="1768"/>
      <c r="AG1487" s="1768"/>
      <c r="AH1487" s="1768"/>
      <c r="AI1487" s="1768"/>
      <c r="AJ1487" s="1768"/>
      <c r="AK1487" s="1768"/>
      <c r="AL1487" s="1768"/>
      <c r="AM1487" s="1768"/>
      <c r="AN1487" s="1768"/>
      <c r="AO1487" s="1768"/>
      <c r="AP1487" s="1768"/>
      <c r="AQ1487" s="1768"/>
      <c r="AR1487" s="1768"/>
      <c r="AS1487" s="1768"/>
      <c r="AT1487" s="1768"/>
      <c r="AU1487" s="1768"/>
      <c r="AV1487" s="1768"/>
      <c r="AW1487" s="1768"/>
      <c r="AX1487" s="1768"/>
      <c r="AY1487" s="1768"/>
      <c r="AZ1487" s="1768"/>
      <c r="BA1487" s="1768"/>
      <c r="BB1487" s="1768"/>
      <c r="BC1487" s="1768"/>
      <c r="BD1487" s="1768"/>
      <c r="BE1487" s="1768"/>
      <c r="BF1487" s="1768"/>
      <c r="BG1487" s="1768"/>
      <c r="BH1487" s="1768"/>
      <c r="BI1487" s="1768"/>
      <c r="BJ1487" s="1768"/>
      <c r="BK1487" s="1768"/>
      <c r="BL1487" s="1768"/>
      <c r="BM1487" s="1768"/>
      <c r="BN1487" s="1768"/>
      <c r="BO1487" s="1768"/>
      <c r="BP1487" s="1768"/>
      <c r="BQ1487" s="1768"/>
      <c r="BR1487" s="1768"/>
      <c r="BS1487" s="1768"/>
      <c r="BT1487" s="1768"/>
      <c r="BU1487" s="1768"/>
      <c r="BV1487" s="1768"/>
      <c r="BW1487" s="1768"/>
      <c r="BX1487" s="1768"/>
      <c r="BY1487" s="1768"/>
      <c r="BZ1487" s="1768"/>
      <c r="CA1487" s="1768"/>
      <c r="CB1487" s="1768"/>
      <c r="CC1487" s="1768"/>
      <c r="CD1487" s="1768"/>
      <c r="CE1487" s="1768"/>
      <c r="CF1487" s="1768"/>
      <c r="CG1487" s="1768"/>
      <c r="CH1487" s="1768"/>
      <c r="CI1487" s="1768"/>
      <c r="CJ1487" s="1768"/>
      <c r="CK1487" s="1768"/>
      <c r="CL1487" s="1768"/>
      <c r="CM1487" s="1768"/>
      <c r="CN1487" s="1768"/>
      <c r="CO1487" s="1768"/>
      <c r="CP1487" s="1768"/>
      <c r="CQ1487" s="1768"/>
      <c r="CR1487" s="1768"/>
      <c r="CS1487" s="1768"/>
      <c r="CT1487" s="1768"/>
      <c r="CU1487" s="1768"/>
      <c r="CV1487" s="1768"/>
      <c r="CW1487" s="1768"/>
      <c r="CX1487" s="1768"/>
      <c r="CY1487" s="1768"/>
      <c r="CZ1487" s="1768"/>
      <c r="DA1487" s="1768"/>
      <c r="DB1487" s="1768"/>
      <c r="DC1487" s="1768"/>
      <c r="DD1487" s="1768"/>
      <c r="DE1487" s="1768"/>
      <c r="DF1487" s="1768"/>
      <c r="DG1487" s="1768"/>
      <c r="DH1487" s="1768"/>
      <c r="DI1487" s="1768"/>
      <c r="DJ1487" s="1768"/>
      <c r="DK1487" s="1768"/>
      <c r="DL1487" s="1768"/>
      <c r="DM1487" s="1768"/>
      <c r="DN1487" s="1768"/>
      <c r="DO1487" s="1768"/>
      <c r="DP1487" s="1768"/>
      <c r="DQ1487" s="1768"/>
      <c r="DR1487" s="1768"/>
      <c r="DS1487" s="1768"/>
      <c r="DT1487" s="1768"/>
      <c r="DU1487" s="1768"/>
      <c r="DV1487" s="1768"/>
      <c r="DW1487" s="1768"/>
      <c r="DX1487" s="1768"/>
      <c r="DY1487" s="1768"/>
      <c r="DZ1487" s="1768"/>
      <c r="EA1487" s="1768"/>
      <c r="EB1487" s="1768"/>
      <c r="EC1487" s="1768"/>
      <c r="ED1487" s="1768"/>
      <c r="EE1487" s="1768"/>
      <c r="EF1487" s="1768"/>
      <c r="EG1487" s="1768"/>
      <c r="EH1487" s="1768"/>
      <c r="EI1487" s="1768"/>
      <c r="EJ1487" s="1768"/>
      <c r="EK1487" s="1768"/>
      <c r="EL1487" s="1768"/>
      <c r="EM1487" s="1768"/>
      <c r="EN1487" s="1768"/>
      <c r="EO1487" s="1768"/>
      <c r="EP1487" s="1768"/>
      <c r="EQ1487" s="1768"/>
      <c r="ER1487" s="1768"/>
      <c r="ES1487" s="1768"/>
      <c r="ET1487" s="1768"/>
      <c r="EU1487" s="1768"/>
      <c r="EV1487" s="1768"/>
      <c r="EW1487" s="1768"/>
      <c r="EX1487" s="1768"/>
      <c r="EY1487" s="1768"/>
      <c r="EZ1487" s="1768"/>
      <c r="FA1487" s="1768"/>
      <c r="FB1487" s="1768"/>
      <c r="FC1487" s="1768"/>
      <c r="FD1487" s="1768"/>
      <c r="FE1487" s="1768"/>
      <c r="FF1487" s="1768"/>
      <c r="FG1487" s="1768"/>
      <c r="FH1487" s="1768"/>
      <c r="FI1487" s="1768"/>
      <c r="FJ1487" s="1768"/>
      <c r="FK1487" s="1768"/>
      <c r="FL1487" s="1768"/>
      <c r="FM1487" s="1768"/>
      <c r="FN1487" s="1768"/>
      <c r="FO1487" s="1768"/>
      <c r="FP1487" s="1768"/>
      <c r="FQ1487" s="1768"/>
      <c r="FR1487" s="1768"/>
      <c r="FS1487" s="1768"/>
      <c r="FT1487" s="1768"/>
      <c r="FU1487" s="1768"/>
      <c r="FV1487" s="1768"/>
      <c r="FW1487" s="1768"/>
      <c r="FX1487" s="1768"/>
      <c r="FY1487" s="1768"/>
      <c r="FZ1487" s="1768"/>
      <c r="GA1487" s="1768"/>
      <c r="GB1487" s="1768"/>
      <c r="GC1487" s="1768"/>
      <c r="GD1487" s="1768"/>
      <c r="GE1487" s="1768"/>
      <c r="GF1487" s="1768"/>
      <c r="GG1487" s="1768"/>
      <c r="GH1487" s="1768"/>
      <c r="GI1487" s="1768"/>
      <c r="GJ1487" s="1768"/>
      <c r="GK1487" s="1768"/>
      <c r="GL1487" s="1768"/>
      <c r="GM1487" s="1768"/>
      <c r="GN1487" s="1768"/>
      <c r="GO1487" s="1768"/>
      <c r="GP1487" s="1768"/>
      <c r="GQ1487" s="1768"/>
      <c r="GR1487" s="1768"/>
      <c r="GS1487" s="1768"/>
      <c r="GT1487" s="1768"/>
      <c r="GU1487" s="1768"/>
      <c r="GV1487" s="1768"/>
      <c r="GW1487" s="1768"/>
      <c r="GX1487" s="1768"/>
      <c r="GY1487" s="1768"/>
      <c r="GZ1487" s="1768"/>
      <c r="HA1487" s="1768"/>
      <c r="HB1487" s="1768"/>
      <c r="HC1487" s="1768"/>
      <c r="HD1487" s="1768"/>
      <c r="HE1487" s="1768"/>
      <c r="HF1487" s="1768"/>
      <c r="HG1487" s="1768"/>
      <c r="HH1487" s="1768"/>
      <c r="HI1487" s="1768"/>
      <c r="HJ1487" s="1768"/>
      <c r="HK1487" s="1768"/>
      <c r="HL1487" s="1768"/>
      <c r="HM1487" s="1768"/>
      <c r="HN1487" s="1768"/>
      <c r="HO1487" s="1768"/>
      <c r="HP1487" s="1768"/>
      <c r="HQ1487" s="1768"/>
      <c r="HR1487" s="1768"/>
      <c r="HS1487" s="1768"/>
      <c r="HT1487" s="1768"/>
      <c r="HU1487" s="1768"/>
      <c r="HV1487" s="1768"/>
      <c r="HW1487" s="1768"/>
      <c r="HX1487" s="1768"/>
      <c r="HY1487" s="1768"/>
      <c r="HZ1487" s="1768"/>
      <c r="IA1487" s="1768"/>
      <c r="IB1487" s="1768"/>
      <c r="IC1487" s="1768"/>
      <c r="ID1487" s="1768"/>
      <c r="IE1487" s="1768"/>
      <c r="IF1487" s="1768"/>
      <c r="IG1487" s="1768"/>
      <c r="IH1487" s="1768"/>
      <c r="II1487" s="1768"/>
      <c r="IJ1487" s="1768"/>
      <c r="IK1487" s="1768"/>
      <c r="IL1487" s="1768"/>
      <c r="IM1487" s="1768"/>
      <c r="IN1487" s="1768"/>
      <c r="IO1487" s="1768"/>
      <c r="IP1487" s="1768"/>
      <c r="IQ1487" s="1768"/>
      <c r="IR1487" s="1768"/>
      <c r="IS1487" s="1768"/>
      <c r="IT1487" s="1768"/>
      <c r="IU1487" s="1768"/>
      <c r="IV1487" s="1768"/>
      <c r="IW1487" s="1768"/>
      <c r="IX1487" s="1768"/>
      <c r="IY1487" s="1768"/>
      <c r="IZ1487" s="1768"/>
      <c r="JA1487" s="1768"/>
      <c r="JB1487" s="1768"/>
      <c r="JC1487" s="1768"/>
      <c r="JD1487" s="1768"/>
      <c r="JE1487" s="1768"/>
      <c r="JF1487" s="1768"/>
      <c r="JG1487" s="1768"/>
      <c r="JH1487" s="1768"/>
      <c r="JI1487" s="1768"/>
      <c r="JJ1487" s="1768"/>
      <c r="JK1487" s="1768"/>
      <c r="JL1487" s="1768"/>
      <c r="JM1487" s="1768"/>
      <c r="JN1487" s="1768"/>
      <c r="JO1487" s="1768"/>
      <c r="JP1487" s="1768"/>
      <c r="JQ1487" s="1768"/>
      <c r="JR1487" s="1768"/>
      <c r="JS1487" s="1768"/>
      <c r="JT1487" s="1768"/>
      <c r="JU1487" s="1768"/>
      <c r="JV1487" s="1768"/>
      <c r="JW1487" s="1768"/>
      <c r="JX1487" s="1768"/>
      <c r="JY1487" s="1768"/>
      <c r="JZ1487" s="1768"/>
      <c r="KA1487" s="1768"/>
      <c r="KB1487" s="1768"/>
      <c r="KC1487" s="1768"/>
      <c r="KD1487" s="1768"/>
      <c r="KE1487" s="1768"/>
      <c r="KF1487" s="1768"/>
      <c r="KG1487" s="1768"/>
      <c r="KH1487" s="1768"/>
      <c r="KI1487" s="1768"/>
      <c r="KJ1487" s="1768"/>
      <c r="KK1487" s="1768"/>
      <c r="KL1487" s="1768"/>
      <c r="KM1487" s="1768"/>
      <c r="KN1487" s="1768"/>
      <c r="KO1487" s="1768"/>
      <c r="KP1487" s="1768"/>
      <c r="KQ1487" s="1768"/>
      <c r="KR1487" s="1768"/>
      <c r="KS1487" s="1768"/>
      <c r="KT1487" s="1768"/>
      <c r="KU1487" s="1768"/>
      <c r="KV1487" s="1768"/>
      <c r="KW1487" s="1768"/>
      <c r="KX1487" s="1768"/>
      <c r="KY1487" s="1768"/>
      <c r="KZ1487" s="1768"/>
      <c r="LA1487" s="1768"/>
      <c r="LB1487" s="1768"/>
      <c r="LC1487" s="1768"/>
      <c r="LD1487" s="1768"/>
      <c r="LE1487" s="1768"/>
      <c r="LF1487" s="1768"/>
      <c r="LG1487" s="1768"/>
      <c r="LH1487" s="1768"/>
      <c r="LI1487" s="1768"/>
      <c r="LJ1487" s="1768"/>
      <c r="LK1487" s="1768"/>
      <c r="LL1487" s="1768"/>
      <c r="LM1487" s="1768"/>
      <c r="LN1487" s="1768"/>
      <c r="LO1487" s="1768"/>
      <c r="LP1487" s="1768"/>
      <c r="LQ1487" s="1768"/>
      <c r="LR1487" s="1768"/>
      <c r="LS1487" s="1768"/>
      <c r="LT1487" s="1768"/>
      <c r="LU1487" s="1768"/>
      <c r="LV1487" s="1768"/>
      <c r="LW1487" s="1768"/>
      <c r="LX1487" s="1768"/>
      <c r="LY1487" s="1768"/>
      <c r="LZ1487" s="1768"/>
      <c r="MA1487" s="1768"/>
      <c r="MB1487" s="1768"/>
      <c r="MC1487" s="1768"/>
      <c r="MD1487" s="1768"/>
      <c r="ME1487" s="1768"/>
      <c r="MF1487" s="1768"/>
      <c r="MG1487" s="1768"/>
      <c r="MH1487" s="1768"/>
      <c r="MI1487" s="1768"/>
      <c r="MJ1487" s="1768"/>
      <c r="MK1487" s="1768"/>
      <c r="ML1487" s="1768"/>
      <c r="MM1487" s="1768"/>
      <c r="MN1487" s="1768"/>
      <c r="MO1487" s="1768"/>
      <c r="MP1487" s="1768"/>
      <c r="MQ1487" s="1768"/>
      <c r="MR1487" s="1768"/>
      <c r="MS1487" s="1768"/>
      <c r="MT1487" s="1768"/>
      <c r="MU1487" s="1768"/>
      <c r="MV1487" s="1768"/>
      <c r="MW1487" s="1768"/>
      <c r="MX1487" s="1768"/>
      <c r="MY1487" s="1768"/>
      <c r="MZ1487" s="1768"/>
      <c r="NA1487" s="1768"/>
      <c r="NB1487" s="1768"/>
      <c r="NC1487" s="1768"/>
      <c r="ND1487" s="1768"/>
      <c r="NE1487" s="1768"/>
      <c r="NF1487" s="1768"/>
      <c r="NG1487" s="1768"/>
      <c r="NH1487" s="1768"/>
      <c r="NI1487" s="1768"/>
      <c r="NJ1487" s="1768"/>
      <c r="NK1487" s="1768"/>
      <c r="NL1487" s="1768"/>
      <c r="NM1487" s="1768"/>
      <c r="NN1487" s="1768"/>
      <c r="NO1487" s="1768"/>
      <c r="NP1487" s="1768"/>
      <c r="NQ1487" s="1768"/>
      <c r="NR1487" s="1768"/>
      <c r="NS1487" s="1768"/>
      <c r="NT1487" s="1768"/>
      <c r="NU1487" s="1768"/>
      <c r="NV1487" s="1768"/>
      <c r="NW1487" s="1768"/>
      <c r="NX1487" s="1768"/>
      <c r="NY1487" s="1768"/>
      <c r="NZ1487" s="1768"/>
      <c r="OA1487" s="1768"/>
      <c r="OB1487" s="1768"/>
      <c r="OC1487" s="1768"/>
      <c r="OD1487" s="1768"/>
      <c r="OE1487" s="1768"/>
      <c r="OF1487" s="1768"/>
      <c r="OG1487" s="1768"/>
      <c r="OH1487" s="1768"/>
      <c r="OI1487" s="1768"/>
      <c r="OJ1487" s="1768"/>
      <c r="OK1487" s="1768"/>
      <c r="OL1487" s="1768"/>
      <c r="OM1487" s="1768"/>
      <c r="ON1487" s="1768"/>
      <c r="OO1487" s="1768"/>
      <c r="OP1487" s="1768"/>
      <c r="OQ1487" s="1768"/>
      <c r="OR1487" s="1768"/>
      <c r="OS1487" s="1768"/>
      <c r="OT1487" s="1768"/>
      <c r="OU1487" s="1768"/>
      <c r="OV1487" s="1768"/>
      <c r="OW1487" s="1768"/>
      <c r="OX1487" s="1768"/>
      <c r="OY1487" s="1768"/>
      <c r="OZ1487" s="1768"/>
      <c r="PA1487" s="1768"/>
      <c r="PB1487" s="1768"/>
      <c r="PC1487" s="1768"/>
      <c r="PD1487" s="1768"/>
      <c r="PE1487" s="1768"/>
      <c r="PF1487" s="1768"/>
      <c r="PG1487" s="1768"/>
      <c r="PH1487" s="1768"/>
      <c r="PI1487" s="1768"/>
      <c r="PJ1487" s="1768"/>
      <c r="PK1487" s="1768"/>
      <c r="PL1487" s="1768"/>
      <c r="PM1487" s="1768"/>
      <c r="PN1487" s="1768"/>
      <c r="PO1487" s="1768"/>
      <c r="PP1487" s="1768"/>
      <c r="PQ1487" s="1768"/>
      <c r="PR1487" s="1768"/>
      <c r="PS1487" s="1768"/>
      <c r="PT1487" s="1768"/>
      <c r="PU1487" s="1768"/>
      <c r="PV1487" s="1768"/>
      <c r="PW1487" s="1768"/>
      <c r="PX1487" s="1768"/>
      <c r="PY1487" s="1768"/>
      <c r="PZ1487" s="1768"/>
      <c r="QA1487" s="1768"/>
      <c r="QB1487" s="1768"/>
      <c r="QC1487" s="1768"/>
      <c r="QD1487" s="1768"/>
      <c r="QE1487" s="1768"/>
      <c r="QF1487" s="1768"/>
      <c r="QG1487" s="1768"/>
      <c r="QH1487" s="1768"/>
      <c r="QI1487" s="1768"/>
      <c r="QJ1487" s="1768"/>
      <c r="QK1487" s="1768"/>
      <c r="QL1487" s="1768"/>
      <c r="QM1487" s="1768"/>
      <c r="QN1487" s="1768"/>
      <c r="QO1487" s="1768"/>
      <c r="QP1487" s="1768"/>
      <c r="QQ1487" s="1768"/>
      <c r="QR1487" s="1768"/>
      <c r="QS1487" s="1768"/>
      <c r="QT1487" s="1768"/>
      <c r="QU1487" s="1768"/>
      <c r="QV1487" s="1768"/>
      <c r="QW1487" s="1768"/>
      <c r="QX1487" s="1768"/>
      <c r="QY1487" s="1768"/>
      <c r="QZ1487" s="1768"/>
      <c r="RA1487" s="1768"/>
      <c r="RB1487" s="1768"/>
      <c r="RC1487" s="1768"/>
      <c r="RD1487" s="1768"/>
      <c r="RE1487" s="1768"/>
      <c r="RF1487" s="1768"/>
      <c r="RG1487" s="1768"/>
      <c r="RH1487" s="1768"/>
      <c r="RI1487" s="1768"/>
      <c r="RJ1487" s="1768"/>
      <c r="RK1487" s="1768"/>
      <c r="RL1487" s="1768"/>
      <c r="RM1487" s="1768"/>
      <c r="RN1487" s="1768"/>
      <c r="RO1487" s="1768"/>
      <c r="RP1487" s="1768"/>
      <c r="RQ1487" s="1768"/>
      <c r="RR1487" s="1768"/>
      <c r="RS1487" s="1768"/>
      <c r="RT1487" s="1768"/>
      <c r="RU1487" s="1768"/>
      <c r="RV1487" s="1768"/>
      <c r="RW1487" s="1768"/>
      <c r="RX1487" s="1768"/>
      <c r="RY1487" s="1768"/>
      <c r="RZ1487" s="1768"/>
      <c r="SA1487" s="1768"/>
      <c r="SB1487" s="1768"/>
      <c r="SC1487" s="1768"/>
      <c r="SD1487" s="1768"/>
      <c r="SE1487" s="1768"/>
      <c r="SF1487" s="1768"/>
      <c r="SG1487" s="1768"/>
      <c r="SH1487" s="1768"/>
      <c r="SI1487" s="1768"/>
      <c r="SJ1487" s="1768"/>
      <c r="SK1487" s="1768"/>
      <c r="SL1487" s="1768"/>
      <c r="SM1487" s="1768"/>
      <c r="SN1487" s="1768"/>
      <c r="SO1487" s="1768"/>
      <c r="SP1487" s="1768"/>
      <c r="SQ1487" s="1768"/>
      <c r="SR1487" s="1768"/>
      <c r="SS1487" s="1768"/>
      <c r="ST1487" s="1768"/>
      <c r="SU1487" s="1768"/>
      <c r="SV1487" s="1768"/>
      <c r="SW1487" s="1768"/>
      <c r="SX1487" s="1768"/>
      <c r="SY1487" s="1768"/>
      <c r="SZ1487" s="1768"/>
      <c r="TA1487" s="1768"/>
      <c r="TB1487" s="1768"/>
      <c r="TC1487" s="1768"/>
      <c r="TD1487" s="1768"/>
      <c r="TE1487" s="1768"/>
      <c r="TF1487" s="1768"/>
      <c r="TG1487" s="1768"/>
      <c r="TH1487" s="1768"/>
      <c r="TI1487" s="1768"/>
      <c r="TJ1487" s="1768"/>
      <c r="TK1487" s="1768"/>
      <c r="TL1487" s="1768"/>
      <c r="TM1487" s="1768"/>
      <c r="TN1487" s="1768"/>
      <c r="TO1487" s="1768"/>
      <c r="TP1487" s="1768"/>
      <c r="TQ1487" s="1768"/>
      <c r="TR1487" s="1768"/>
      <c r="TS1487" s="1768"/>
      <c r="TT1487" s="1768"/>
      <c r="TU1487" s="1768"/>
      <c r="TV1487" s="1768"/>
      <c r="TW1487" s="1768"/>
      <c r="TX1487" s="1768"/>
      <c r="TY1487" s="1768"/>
      <c r="TZ1487" s="1768"/>
      <c r="UA1487" s="1768"/>
      <c r="UB1487" s="1768"/>
      <c r="UC1487" s="1768"/>
      <c r="UD1487" s="1768"/>
      <c r="UE1487" s="1768"/>
      <c r="UF1487" s="1768"/>
      <c r="UG1487" s="1768"/>
      <c r="UH1487" s="1768"/>
      <c r="UI1487" s="1768"/>
      <c r="UJ1487" s="1768"/>
      <c r="UK1487" s="1768"/>
      <c r="UL1487" s="1768"/>
      <c r="UM1487" s="1768"/>
      <c r="UN1487" s="1768"/>
      <c r="UO1487" s="1768"/>
      <c r="UP1487" s="1768"/>
      <c r="UQ1487" s="1768"/>
      <c r="UR1487" s="1768"/>
      <c r="US1487" s="1768"/>
      <c r="UT1487" s="1768"/>
      <c r="UU1487" s="1768"/>
      <c r="UV1487" s="1768"/>
      <c r="UW1487" s="1768"/>
      <c r="UX1487" s="1768"/>
      <c r="UY1487" s="1768"/>
      <c r="UZ1487" s="1768"/>
      <c r="VA1487" s="1768"/>
      <c r="VB1487" s="1768"/>
      <c r="VC1487" s="1768"/>
      <c r="VD1487" s="1768"/>
      <c r="VE1487" s="1768"/>
      <c r="VF1487" s="1768"/>
      <c r="VG1487" s="1768"/>
      <c r="VH1487" s="1768"/>
      <c r="VI1487" s="1768"/>
      <c r="VJ1487" s="1768"/>
      <c r="VK1487" s="1768"/>
      <c r="VL1487" s="1768"/>
      <c r="VM1487" s="1768"/>
      <c r="VN1487" s="1768"/>
      <c r="VO1487" s="1768"/>
      <c r="VP1487" s="1768"/>
      <c r="VQ1487" s="1768"/>
      <c r="VR1487" s="1768"/>
      <c r="VS1487" s="1768"/>
      <c r="VT1487" s="1768"/>
      <c r="VU1487" s="1768"/>
      <c r="VV1487" s="1768"/>
      <c r="VW1487" s="1768"/>
      <c r="VX1487" s="1768"/>
      <c r="VY1487" s="1768"/>
      <c r="VZ1487" s="1768"/>
      <c r="WA1487" s="1768"/>
      <c r="WB1487" s="1768"/>
      <c r="WC1487" s="1768"/>
      <c r="WD1487" s="1768"/>
      <c r="WE1487" s="1768"/>
      <c r="WF1487" s="1768"/>
      <c r="WG1487" s="1768"/>
      <c r="WH1487" s="1768"/>
      <c r="WI1487" s="1768"/>
      <c r="WJ1487" s="1768"/>
      <c r="WK1487" s="1768"/>
      <c r="WL1487" s="1768"/>
      <c r="WM1487" s="1768"/>
      <c r="WN1487" s="1768"/>
      <c r="WO1487" s="1768"/>
      <c r="WP1487" s="1768"/>
      <c r="WQ1487" s="1768"/>
      <c r="WR1487" s="1768"/>
      <c r="WS1487" s="1768"/>
      <c r="WT1487" s="1768"/>
      <c r="WU1487" s="1768"/>
      <c r="WV1487" s="1768"/>
      <c r="WW1487" s="1768"/>
      <c r="WX1487" s="1768"/>
      <c r="WY1487" s="1768"/>
      <c r="WZ1487" s="1768"/>
      <c r="XA1487" s="1768"/>
      <c r="XB1487" s="1768"/>
      <c r="XC1487" s="1768"/>
      <c r="XD1487" s="1768"/>
      <c r="XE1487" s="1768"/>
      <c r="XF1487" s="1768"/>
      <c r="XG1487" s="1768"/>
      <c r="XH1487" s="1768"/>
      <c r="XI1487" s="1768"/>
      <c r="XJ1487" s="1768"/>
      <c r="XK1487" s="1768"/>
      <c r="XL1487" s="1768"/>
      <c r="XM1487" s="1768"/>
      <c r="XN1487" s="1768"/>
      <c r="XO1487" s="1768"/>
      <c r="XP1487" s="1768"/>
      <c r="XQ1487" s="1768"/>
      <c r="XR1487" s="1768"/>
      <c r="XS1487" s="1768"/>
      <c r="XT1487" s="1768"/>
      <c r="XU1487" s="1768"/>
      <c r="XV1487" s="1768"/>
      <c r="XW1487" s="1768"/>
      <c r="XX1487" s="1768"/>
      <c r="XY1487" s="1768"/>
      <c r="XZ1487" s="1768"/>
      <c r="YA1487" s="1768"/>
      <c r="YB1487" s="1768"/>
      <c r="YC1487" s="1768"/>
      <c r="YD1487" s="1768"/>
      <c r="YE1487" s="1768"/>
      <c r="YF1487" s="1768"/>
      <c r="YG1487" s="1768"/>
      <c r="YH1487" s="1768"/>
      <c r="YI1487" s="1768"/>
      <c r="YJ1487" s="1768"/>
      <c r="YK1487" s="1768"/>
      <c r="YL1487" s="1768"/>
      <c r="YM1487" s="1768"/>
      <c r="YN1487" s="1768"/>
      <c r="YO1487" s="1768"/>
      <c r="YP1487" s="1768"/>
      <c r="YQ1487" s="1768"/>
      <c r="YR1487" s="1768"/>
      <c r="YS1487" s="1768"/>
      <c r="YT1487" s="1768"/>
      <c r="YU1487" s="1768"/>
      <c r="YV1487" s="1768"/>
      <c r="YW1487" s="1768"/>
      <c r="YX1487" s="1768"/>
      <c r="YY1487" s="1768"/>
      <c r="YZ1487" s="1768"/>
      <c r="ZA1487" s="1768"/>
      <c r="ZB1487" s="1768"/>
      <c r="ZC1487" s="1768"/>
      <c r="ZD1487" s="1768"/>
      <c r="ZE1487" s="1768"/>
      <c r="ZF1487" s="1768"/>
      <c r="ZG1487" s="1768"/>
      <c r="ZH1487" s="1768"/>
      <c r="ZI1487" s="1768"/>
      <c r="ZJ1487" s="1768"/>
      <c r="ZK1487" s="1768"/>
      <c r="ZL1487" s="1768"/>
      <c r="ZM1487" s="1768"/>
      <c r="ZN1487" s="1768"/>
      <c r="ZO1487" s="1768"/>
      <c r="ZP1487" s="1768"/>
      <c r="ZQ1487" s="1768"/>
      <c r="ZR1487" s="1768"/>
      <c r="ZS1487" s="1768"/>
      <c r="ZT1487" s="1768"/>
      <c r="ZU1487" s="1768"/>
      <c r="ZV1487" s="1768"/>
      <c r="ZW1487" s="1768"/>
      <c r="ZX1487" s="1768"/>
      <c r="ZY1487" s="1768"/>
      <c r="ZZ1487" s="1768"/>
      <c r="AAA1487" s="1768"/>
      <c r="AAB1487" s="1768"/>
      <c r="AAC1487" s="1768"/>
      <c r="AAD1487" s="1768"/>
      <c r="AAE1487" s="1768"/>
      <c r="AAF1487" s="1768"/>
      <c r="AAG1487" s="1768"/>
      <c r="AAH1487" s="1768"/>
      <c r="AAI1487" s="1768"/>
      <c r="AAJ1487" s="1768"/>
      <c r="AAK1487" s="1768"/>
      <c r="AAL1487" s="1768"/>
      <c r="AAM1487" s="1768"/>
      <c r="AAN1487" s="1768"/>
      <c r="AAO1487" s="1768"/>
      <c r="AAP1487" s="1768"/>
      <c r="AAQ1487" s="1768"/>
      <c r="AAR1487" s="1768"/>
      <c r="AAS1487" s="1768"/>
      <c r="AAT1487" s="1768"/>
      <c r="AAU1487" s="1768"/>
      <c r="AAV1487" s="1768"/>
      <c r="AAW1487" s="1768"/>
      <c r="AAX1487" s="1768"/>
      <c r="AAY1487" s="1768"/>
      <c r="AAZ1487" s="1768"/>
      <c r="ABA1487" s="1768"/>
      <c r="ABB1487" s="1768"/>
      <c r="ABC1487" s="1768"/>
      <c r="ABD1487" s="1768"/>
      <c r="ABE1487" s="1768"/>
      <c r="ABF1487" s="1768"/>
      <c r="ABG1487" s="1768"/>
      <c r="ABH1487" s="1768"/>
      <c r="ABI1487" s="1768"/>
      <c r="ABJ1487" s="1768"/>
      <c r="ABK1487" s="1768"/>
      <c r="ABL1487" s="1768"/>
      <c r="ABM1487" s="1768"/>
      <c r="ABN1487" s="1768"/>
      <c r="ABO1487" s="1768"/>
      <c r="ABP1487" s="1768"/>
      <c r="ABQ1487" s="1768"/>
      <c r="ABR1487" s="1768"/>
      <c r="ABS1487" s="1768"/>
      <c r="ABT1487" s="1768"/>
      <c r="ABU1487" s="1768"/>
      <c r="ABV1487" s="1768"/>
      <c r="ABW1487" s="1768"/>
      <c r="ABX1487" s="1768"/>
      <c r="ABY1487" s="1768"/>
      <c r="ABZ1487" s="1768"/>
      <c r="ACA1487" s="1768"/>
      <c r="ACB1487" s="1768"/>
      <c r="ACC1487" s="1768"/>
      <c r="ACD1487" s="1768"/>
      <c r="ACE1487" s="1768"/>
      <c r="ACF1487" s="1768"/>
      <c r="ACG1487" s="1768"/>
      <c r="ACH1487" s="1768"/>
      <c r="ACI1487" s="1768"/>
      <c r="ACJ1487" s="1768"/>
      <c r="ACK1487" s="1768"/>
      <c r="ACL1487" s="1768"/>
      <c r="ACM1487" s="1768"/>
      <c r="ACN1487" s="1768"/>
      <c r="ACO1487" s="1768"/>
      <c r="ACP1487" s="1768"/>
      <c r="ACQ1487" s="1768"/>
      <c r="ACR1487" s="1768"/>
      <c r="ACS1487" s="1768"/>
      <c r="ACT1487" s="1768"/>
      <c r="ACU1487" s="1768"/>
      <c r="ACV1487" s="1768"/>
      <c r="ACW1487" s="1768"/>
      <c r="ACX1487" s="1768"/>
      <c r="ACY1487" s="1768"/>
      <c r="ACZ1487" s="1768"/>
      <c r="ADA1487" s="1768"/>
      <c r="ADB1487" s="1768"/>
      <c r="ADC1487" s="1768"/>
      <c r="ADD1487" s="1768"/>
      <c r="ADE1487" s="1768"/>
      <c r="ADF1487" s="1768"/>
      <c r="ADG1487" s="1768"/>
      <c r="ADH1487" s="1768"/>
      <c r="ADI1487" s="1768"/>
      <c r="ADJ1487" s="1768"/>
      <c r="ADK1487" s="1768"/>
      <c r="ADL1487" s="1768"/>
      <c r="ADM1487" s="1768"/>
      <c r="ADN1487" s="1768"/>
      <c r="ADO1487" s="1768"/>
      <c r="ADP1487" s="1768"/>
      <c r="ADQ1487" s="1768"/>
      <c r="ADR1487" s="1768"/>
      <c r="ADS1487" s="1768"/>
      <c r="ADT1487" s="1768"/>
      <c r="ADU1487" s="1768"/>
      <c r="ADV1487" s="1768"/>
      <c r="ADW1487" s="1768"/>
      <c r="ADX1487" s="1768"/>
      <c r="ADY1487" s="1768"/>
      <c r="ADZ1487" s="1768"/>
      <c r="AEA1487" s="1768"/>
      <c r="AEB1487" s="1768"/>
      <c r="AEC1487" s="1768"/>
      <c r="AED1487" s="1768"/>
      <c r="AEE1487" s="1768"/>
      <c r="AEF1487" s="1768"/>
      <c r="AEG1487" s="1768"/>
      <c r="AEH1487" s="1768"/>
      <c r="AEI1487" s="1768"/>
      <c r="AEJ1487" s="1768"/>
      <c r="AEK1487" s="1768"/>
      <c r="AEL1487" s="1768"/>
      <c r="AEM1487" s="1768"/>
      <c r="AEN1487" s="1768"/>
      <c r="AEO1487" s="1768"/>
      <c r="AEP1487" s="1768"/>
      <c r="AEQ1487" s="1768"/>
      <c r="AER1487" s="1768"/>
      <c r="AES1487" s="1768"/>
      <c r="AET1487" s="1768"/>
      <c r="AEU1487" s="1768"/>
      <c r="AEV1487" s="1768"/>
      <c r="AEW1487" s="1768"/>
      <c r="AEX1487" s="1768"/>
      <c r="AEY1487" s="1768"/>
      <c r="AEZ1487" s="1768"/>
      <c r="AFA1487" s="1768"/>
      <c r="AFB1487" s="1768"/>
      <c r="AFC1487" s="1768"/>
      <c r="AFD1487" s="1768"/>
      <c r="AFE1487" s="1768"/>
      <c r="AFF1487" s="1768"/>
      <c r="AFG1487" s="1768"/>
      <c r="AFH1487" s="1768"/>
      <c r="AFI1487" s="1768"/>
      <c r="AFJ1487" s="1768"/>
      <c r="AFK1487" s="1768"/>
      <c r="AFL1487" s="1768"/>
      <c r="AFM1487" s="1768"/>
      <c r="AFN1487" s="1768"/>
      <c r="AFO1487" s="1768"/>
      <c r="AFP1487" s="1768"/>
      <c r="AFQ1487" s="1768"/>
      <c r="AFR1487" s="1768"/>
      <c r="AFS1487" s="1768"/>
      <c r="AFT1487" s="1768"/>
      <c r="AFU1487" s="1768"/>
      <c r="AFV1487" s="1768"/>
      <c r="AFW1487" s="1768"/>
      <c r="AFX1487" s="1768"/>
      <c r="AFY1487" s="1768"/>
      <c r="AFZ1487" s="1768"/>
      <c r="AGA1487" s="1768"/>
      <c r="AGB1487" s="1768"/>
      <c r="AGC1487" s="1768"/>
      <c r="AGD1487" s="1768"/>
      <c r="AGE1487" s="1768"/>
      <c r="AGF1487" s="1768"/>
      <c r="AGG1487" s="1768"/>
      <c r="AGH1487" s="1768"/>
      <c r="AGI1487" s="1768"/>
      <c r="AGJ1487" s="1768"/>
      <c r="AGK1487" s="1768"/>
      <c r="AGL1487" s="1768"/>
      <c r="AGM1487" s="1768"/>
      <c r="AGN1487" s="1768"/>
      <c r="AGO1487" s="1768"/>
      <c r="AGP1487" s="1768"/>
      <c r="AGQ1487" s="1768"/>
      <c r="AGR1487" s="1768"/>
      <c r="AGS1487" s="1768"/>
      <c r="AGT1487" s="1768"/>
      <c r="AGU1487" s="1768"/>
      <c r="AGV1487" s="1768"/>
      <c r="AGW1487" s="1768"/>
      <c r="AGX1487" s="1768"/>
      <c r="AGY1487" s="1768"/>
      <c r="AGZ1487" s="1768"/>
      <c r="AHA1487" s="1768"/>
      <c r="AHB1487" s="1768"/>
      <c r="AHC1487" s="1768"/>
      <c r="AHD1487" s="1768"/>
      <c r="AHE1487" s="1768"/>
      <c r="AHF1487" s="1768"/>
      <c r="AHG1487" s="1768"/>
      <c r="AHH1487" s="1768"/>
      <c r="AHI1487" s="1768"/>
      <c r="AHJ1487" s="1768"/>
      <c r="AHK1487" s="1768"/>
      <c r="AHL1487" s="1768"/>
      <c r="AHM1487" s="1768"/>
      <c r="AHN1487" s="1768"/>
      <c r="AHO1487" s="1768"/>
      <c r="AHP1487" s="1768"/>
      <c r="AHQ1487" s="1768"/>
      <c r="AHR1487" s="1768"/>
      <c r="AHS1487" s="1768"/>
      <c r="AHT1487" s="1768"/>
      <c r="AHU1487" s="1768"/>
      <c r="AHV1487" s="1768"/>
      <c r="AHW1487" s="1768"/>
      <c r="AHX1487" s="1768"/>
      <c r="AHY1487" s="1768"/>
      <c r="AHZ1487" s="1768"/>
      <c r="AIA1487" s="1768"/>
      <c r="AIB1487" s="1768"/>
      <c r="AIC1487" s="1768"/>
      <c r="AID1487" s="1768"/>
      <c r="AIE1487" s="1768"/>
      <c r="AIF1487" s="1768"/>
      <c r="AIG1487" s="1768"/>
      <c r="AIH1487" s="1768"/>
      <c r="AII1487" s="1768"/>
      <c r="AIJ1487" s="1768"/>
      <c r="AIK1487" s="1768"/>
      <c r="AIL1487" s="1768"/>
      <c r="AIM1487" s="1768"/>
      <c r="AIN1487" s="1768"/>
      <c r="AIO1487" s="1768"/>
      <c r="AIP1487" s="1768"/>
      <c r="AIQ1487" s="1768"/>
      <c r="AIR1487" s="1768"/>
      <c r="AIS1487" s="1768"/>
      <c r="AIT1487" s="1768"/>
      <c r="AIU1487" s="1768"/>
      <c r="AIV1487" s="1768"/>
      <c r="AIW1487" s="1768"/>
      <c r="AIX1487" s="1768"/>
      <c r="AIY1487" s="1768"/>
      <c r="AIZ1487" s="1768"/>
      <c r="AJA1487" s="1768"/>
      <c r="AJB1487" s="1768"/>
      <c r="AJC1487" s="1768"/>
      <c r="AJD1487" s="1768"/>
      <c r="AJE1487" s="1768"/>
      <c r="AJF1487" s="1768"/>
      <c r="AJG1487" s="1768"/>
      <c r="AJH1487" s="1768"/>
      <c r="AJI1487" s="1768"/>
      <c r="AJJ1487" s="1768"/>
      <c r="AJK1487" s="1768"/>
      <c r="AJL1487" s="1768"/>
      <c r="AJM1487" s="1768"/>
      <c r="AJN1487" s="1768"/>
      <c r="AJO1487" s="1768"/>
      <c r="AJP1487" s="1768"/>
      <c r="AJQ1487" s="1768"/>
      <c r="AJR1487" s="1768"/>
      <c r="AJS1487" s="1768"/>
      <c r="AJT1487" s="1768"/>
      <c r="AJU1487" s="1768"/>
      <c r="AJV1487" s="1768"/>
      <c r="AJW1487" s="1768"/>
      <c r="AJX1487" s="1768"/>
      <c r="AJY1487" s="1768"/>
      <c r="AJZ1487" s="1768"/>
      <c r="AKA1487" s="1768"/>
      <c r="AKB1487" s="1768"/>
      <c r="AKC1487" s="1768"/>
      <c r="AKD1487" s="1768"/>
      <c r="AKE1487" s="1768"/>
      <c r="AKF1487" s="1768"/>
      <c r="AKG1487" s="1768"/>
      <c r="AKH1487" s="1768"/>
      <c r="AKI1487" s="1768"/>
      <c r="AKJ1487" s="1768"/>
      <c r="AKK1487" s="1768"/>
      <c r="AKL1487" s="1768"/>
      <c r="AKM1487" s="1768"/>
      <c r="AKN1487" s="1768"/>
      <c r="AKO1487" s="1768"/>
      <c r="AKP1487" s="1768"/>
      <c r="AKQ1487" s="1768"/>
      <c r="AKR1487" s="1768"/>
      <c r="AKS1487" s="1768"/>
      <c r="AKT1487" s="1768"/>
      <c r="AKU1487" s="1768"/>
      <c r="AKV1487" s="1768"/>
      <c r="AKW1487" s="1768"/>
      <c r="AKX1487" s="1768"/>
      <c r="AKY1487" s="1768"/>
      <c r="AKZ1487" s="1768"/>
      <c r="ALA1487" s="1768"/>
      <c r="ALB1487" s="1768"/>
      <c r="ALC1487" s="1768"/>
      <c r="ALD1487" s="1768"/>
      <c r="ALE1487" s="1768"/>
      <c r="ALF1487" s="1768"/>
      <c r="ALG1487" s="1768"/>
      <c r="ALH1487" s="1768"/>
      <c r="ALI1487" s="1768"/>
      <c r="ALJ1487" s="1768"/>
      <c r="ALK1487" s="1768"/>
      <c r="ALL1487" s="1768"/>
      <c r="ALM1487" s="1768"/>
      <c r="ALN1487" s="1768"/>
      <c r="ALO1487" s="1768"/>
      <c r="ALP1487" s="1768"/>
      <c r="ALQ1487" s="1768"/>
      <c r="ALR1487" s="1768"/>
      <c r="ALS1487" s="1768"/>
      <c r="ALT1487" s="1768"/>
      <c r="ALU1487" s="1768"/>
      <c r="ALV1487" s="1768"/>
      <c r="ALW1487" s="1768"/>
      <c r="ALX1487" s="1768"/>
      <c r="ALY1487" s="1768"/>
      <c r="ALZ1487" s="1768"/>
      <c r="AMA1487" s="1768"/>
      <c r="AMB1487" s="1768"/>
      <c r="AMC1487" s="1768"/>
      <c r="AMD1487" s="1768"/>
      <c r="AME1487" s="1768"/>
      <c r="AMF1487" s="1768"/>
      <c r="AMG1487" s="1768"/>
      <c r="AMH1487" s="1768"/>
      <c r="AMI1487" s="1768"/>
      <c r="AMJ1487" s="1768"/>
      <c r="AMK1487" s="1768"/>
    </row>
    <row r="1488" spans="1:1025" s="1774" customFormat="1" ht="54" customHeight="1" x14ac:dyDescent="0.35">
      <c r="A1488" s="1025" t="s">
        <v>13252</v>
      </c>
      <c r="B1488" s="1765">
        <v>43909</v>
      </c>
      <c r="C1488" s="1025">
        <v>11</v>
      </c>
      <c r="D1488" s="1025" t="s">
        <v>1394</v>
      </c>
      <c r="E1488" s="1025" t="s">
        <v>13253</v>
      </c>
      <c r="F1488" s="1025" t="s">
        <v>3411</v>
      </c>
      <c r="G1488" s="1025" t="s">
        <v>13079</v>
      </c>
      <c r="H1488" s="1025" t="s">
        <v>2712</v>
      </c>
      <c r="I1488" s="1025" t="s">
        <v>1305</v>
      </c>
      <c r="J1488" s="1025" t="s">
        <v>2713</v>
      </c>
      <c r="K1488" s="1766">
        <v>83785.149999999994</v>
      </c>
      <c r="L1488" s="1767" t="s">
        <v>9732</v>
      </c>
      <c r="M1488" s="1025" t="s">
        <v>13254</v>
      </c>
      <c r="N1488" s="1768"/>
      <c r="O1488" s="1769" t="s">
        <v>4665</v>
      </c>
      <c r="P1488" s="1770">
        <f t="shared" si="275"/>
        <v>83785.149999999994</v>
      </c>
      <c r="Q1488" s="1771">
        <f t="shared" si="276"/>
        <v>43909</v>
      </c>
      <c r="R1488" s="1772" t="str">
        <f t="shared" si="277"/>
        <v>2020OB000032</v>
      </c>
      <c r="S1488" s="1772" t="str">
        <f t="shared" si="278"/>
        <v>2020NE000023</v>
      </c>
      <c r="T1488" s="1773" t="str">
        <f t="shared" si="279"/>
        <v>VALOR PAGO AO REPASSE DE RECURSO REFERENTE A 4ª PARCELA FEM II/2014, CUJO OBJETO É A PAVIMENTAÇÃO EM PARALELEPÍPEDOS GRANÍTICOS, DRENAGEM E SINALIZAÇÃO VIÁRIA DE DIVERSAS RUAS NO 1º DISTRITO DE SIRIJI NO MUNICÍPIO DE SÃO VICENTE POA 348/20 AGMJ.</v>
      </c>
      <c r="U1488" s="1768"/>
      <c r="V1488" s="1768"/>
      <c r="W1488" s="1768"/>
      <c r="X1488" s="1768"/>
      <c r="Y1488" s="1768"/>
      <c r="Z1488" s="1768"/>
      <c r="AA1488" s="1768"/>
      <c r="AB1488" s="1768"/>
      <c r="AC1488" s="1768"/>
      <c r="AD1488" s="1768"/>
      <c r="AE1488" s="1768"/>
      <c r="AF1488" s="1768"/>
      <c r="AG1488" s="1768"/>
      <c r="AH1488" s="1768"/>
      <c r="AI1488" s="1768"/>
      <c r="AJ1488" s="1768"/>
      <c r="AK1488" s="1768"/>
      <c r="AL1488" s="1768"/>
      <c r="AM1488" s="1768"/>
      <c r="AN1488" s="1768"/>
      <c r="AO1488" s="1768"/>
      <c r="AP1488" s="1768"/>
      <c r="AQ1488" s="1768"/>
      <c r="AR1488" s="1768"/>
      <c r="AS1488" s="1768"/>
      <c r="AT1488" s="1768"/>
      <c r="AU1488" s="1768"/>
      <c r="AV1488" s="1768"/>
      <c r="AW1488" s="1768"/>
      <c r="AX1488" s="1768"/>
      <c r="AY1488" s="1768"/>
      <c r="AZ1488" s="1768"/>
      <c r="BA1488" s="1768"/>
      <c r="BB1488" s="1768"/>
      <c r="BC1488" s="1768"/>
      <c r="BD1488" s="1768"/>
      <c r="BE1488" s="1768"/>
      <c r="BF1488" s="1768"/>
      <c r="BG1488" s="1768"/>
      <c r="BH1488" s="1768"/>
      <c r="BI1488" s="1768"/>
      <c r="BJ1488" s="1768"/>
      <c r="BK1488" s="1768"/>
      <c r="BL1488" s="1768"/>
      <c r="BM1488" s="1768"/>
      <c r="BN1488" s="1768"/>
      <c r="BO1488" s="1768"/>
      <c r="BP1488" s="1768"/>
      <c r="BQ1488" s="1768"/>
      <c r="BR1488" s="1768"/>
      <c r="BS1488" s="1768"/>
      <c r="BT1488" s="1768"/>
      <c r="BU1488" s="1768"/>
      <c r="BV1488" s="1768"/>
      <c r="BW1488" s="1768"/>
      <c r="BX1488" s="1768"/>
      <c r="BY1488" s="1768"/>
      <c r="BZ1488" s="1768"/>
      <c r="CA1488" s="1768"/>
      <c r="CB1488" s="1768"/>
      <c r="CC1488" s="1768"/>
      <c r="CD1488" s="1768"/>
      <c r="CE1488" s="1768"/>
      <c r="CF1488" s="1768"/>
      <c r="CG1488" s="1768"/>
      <c r="CH1488" s="1768"/>
      <c r="CI1488" s="1768"/>
      <c r="CJ1488" s="1768"/>
      <c r="CK1488" s="1768"/>
      <c r="CL1488" s="1768"/>
      <c r="CM1488" s="1768"/>
      <c r="CN1488" s="1768"/>
      <c r="CO1488" s="1768"/>
      <c r="CP1488" s="1768"/>
      <c r="CQ1488" s="1768"/>
      <c r="CR1488" s="1768"/>
      <c r="CS1488" s="1768"/>
      <c r="CT1488" s="1768"/>
      <c r="CU1488" s="1768"/>
      <c r="CV1488" s="1768"/>
      <c r="CW1488" s="1768"/>
      <c r="CX1488" s="1768"/>
      <c r="CY1488" s="1768"/>
      <c r="CZ1488" s="1768"/>
      <c r="DA1488" s="1768"/>
      <c r="DB1488" s="1768"/>
      <c r="DC1488" s="1768"/>
      <c r="DD1488" s="1768"/>
      <c r="DE1488" s="1768"/>
      <c r="DF1488" s="1768"/>
      <c r="DG1488" s="1768"/>
      <c r="DH1488" s="1768"/>
      <c r="DI1488" s="1768"/>
      <c r="DJ1488" s="1768"/>
      <c r="DK1488" s="1768"/>
      <c r="DL1488" s="1768"/>
      <c r="DM1488" s="1768"/>
      <c r="DN1488" s="1768"/>
      <c r="DO1488" s="1768"/>
      <c r="DP1488" s="1768"/>
      <c r="DQ1488" s="1768"/>
      <c r="DR1488" s="1768"/>
      <c r="DS1488" s="1768"/>
      <c r="DT1488" s="1768"/>
      <c r="DU1488" s="1768"/>
      <c r="DV1488" s="1768"/>
      <c r="DW1488" s="1768"/>
      <c r="DX1488" s="1768"/>
      <c r="DY1488" s="1768"/>
      <c r="DZ1488" s="1768"/>
      <c r="EA1488" s="1768"/>
      <c r="EB1488" s="1768"/>
      <c r="EC1488" s="1768"/>
      <c r="ED1488" s="1768"/>
      <c r="EE1488" s="1768"/>
      <c r="EF1488" s="1768"/>
      <c r="EG1488" s="1768"/>
      <c r="EH1488" s="1768"/>
      <c r="EI1488" s="1768"/>
      <c r="EJ1488" s="1768"/>
      <c r="EK1488" s="1768"/>
      <c r="EL1488" s="1768"/>
      <c r="EM1488" s="1768"/>
      <c r="EN1488" s="1768"/>
      <c r="EO1488" s="1768"/>
      <c r="EP1488" s="1768"/>
      <c r="EQ1488" s="1768"/>
      <c r="ER1488" s="1768"/>
      <c r="ES1488" s="1768"/>
      <c r="ET1488" s="1768"/>
      <c r="EU1488" s="1768"/>
      <c r="EV1488" s="1768"/>
      <c r="EW1488" s="1768"/>
      <c r="EX1488" s="1768"/>
      <c r="EY1488" s="1768"/>
      <c r="EZ1488" s="1768"/>
      <c r="FA1488" s="1768"/>
      <c r="FB1488" s="1768"/>
      <c r="FC1488" s="1768"/>
      <c r="FD1488" s="1768"/>
      <c r="FE1488" s="1768"/>
      <c r="FF1488" s="1768"/>
      <c r="FG1488" s="1768"/>
      <c r="FH1488" s="1768"/>
      <c r="FI1488" s="1768"/>
      <c r="FJ1488" s="1768"/>
      <c r="FK1488" s="1768"/>
      <c r="FL1488" s="1768"/>
      <c r="FM1488" s="1768"/>
      <c r="FN1488" s="1768"/>
      <c r="FO1488" s="1768"/>
      <c r="FP1488" s="1768"/>
      <c r="FQ1488" s="1768"/>
      <c r="FR1488" s="1768"/>
      <c r="FS1488" s="1768"/>
      <c r="FT1488" s="1768"/>
      <c r="FU1488" s="1768"/>
      <c r="FV1488" s="1768"/>
      <c r="FW1488" s="1768"/>
      <c r="FX1488" s="1768"/>
      <c r="FY1488" s="1768"/>
      <c r="FZ1488" s="1768"/>
      <c r="GA1488" s="1768"/>
      <c r="GB1488" s="1768"/>
      <c r="GC1488" s="1768"/>
      <c r="GD1488" s="1768"/>
      <c r="GE1488" s="1768"/>
      <c r="GF1488" s="1768"/>
      <c r="GG1488" s="1768"/>
      <c r="GH1488" s="1768"/>
      <c r="GI1488" s="1768"/>
      <c r="GJ1488" s="1768"/>
      <c r="GK1488" s="1768"/>
      <c r="GL1488" s="1768"/>
      <c r="GM1488" s="1768"/>
      <c r="GN1488" s="1768"/>
      <c r="GO1488" s="1768"/>
      <c r="GP1488" s="1768"/>
      <c r="GQ1488" s="1768"/>
      <c r="GR1488" s="1768"/>
      <c r="GS1488" s="1768"/>
      <c r="GT1488" s="1768"/>
      <c r="GU1488" s="1768"/>
      <c r="GV1488" s="1768"/>
      <c r="GW1488" s="1768"/>
      <c r="GX1488" s="1768"/>
      <c r="GY1488" s="1768"/>
      <c r="GZ1488" s="1768"/>
      <c r="HA1488" s="1768"/>
      <c r="HB1488" s="1768"/>
      <c r="HC1488" s="1768"/>
      <c r="HD1488" s="1768"/>
      <c r="HE1488" s="1768"/>
      <c r="HF1488" s="1768"/>
      <c r="HG1488" s="1768"/>
      <c r="HH1488" s="1768"/>
      <c r="HI1488" s="1768"/>
      <c r="HJ1488" s="1768"/>
      <c r="HK1488" s="1768"/>
      <c r="HL1488" s="1768"/>
      <c r="HM1488" s="1768"/>
      <c r="HN1488" s="1768"/>
      <c r="HO1488" s="1768"/>
      <c r="HP1488" s="1768"/>
      <c r="HQ1488" s="1768"/>
      <c r="HR1488" s="1768"/>
      <c r="HS1488" s="1768"/>
      <c r="HT1488" s="1768"/>
      <c r="HU1488" s="1768"/>
      <c r="HV1488" s="1768"/>
      <c r="HW1488" s="1768"/>
      <c r="HX1488" s="1768"/>
      <c r="HY1488" s="1768"/>
      <c r="HZ1488" s="1768"/>
      <c r="IA1488" s="1768"/>
      <c r="IB1488" s="1768"/>
      <c r="IC1488" s="1768"/>
      <c r="ID1488" s="1768"/>
      <c r="IE1488" s="1768"/>
      <c r="IF1488" s="1768"/>
      <c r="IG1488" s="1768"/>
      <c r="IH1488" s="1768"/>
      <c r="II1488" s="1768"/>
      <c r="IJ1488" s="1768"/>
      <c r="IK1488" s="1768"/>
      <c r="IL1488" s="1768"/>
      <c r="IM1488" s="1768"/>
      <c r="IN1488" s="1768"/>
      <c r="IO1488" s="1768"/>
      <c r="IP1488" s="1768"/>
      <c r="IQ1488" s="1768"/>
      <c r="IR1488" s="1768"/>
      <c r="IS1488" s="1768"/>
      <c r="IT1488" s="1768"/>
      <c r="IU1488" s="1768"/>
      <c r="IV1488" s="1768"/>
      <c r="IW1488" s="1768"/>
      <c r="IX1488" s="1768"/>
      <c r="IY1488" s="1768"/>
      <c r="IZ1488" s="1768"/>
      <c r="JA1488" s="1768"/>
      <c r="JB1488" s="1768"/>
      <c r="JC1488" s="1768"/>
      <c r="JD1488" s="1768"/>
      <c r="JE1488" s="1768"/>
      <c r="JF1488" s="1768"/>
      <c r="JG1488" s="1768"/>
      <c r="JH1488" s="1768"/>
      <c r="JI1488" s="1768"/>
      <c r="JJ1488" s="1768"/>
      <c r="JK1488" s="1768"/>
      <c r="JL1488" s="1768"/>
      <c r="JM1488" s="1768"/>
      <c r="JN1488" s="1768"/>
      <c r="JO1488" s="1768"/>
      <c r="JP1488" s="1768"/>
      <c r="JQ1488" s="1768"/>
      <c r="JR1488" s="1768"/>
      <c r="JS1488" s="1768"/>
      <c r="JT1488" s="1768"/>
      <c r="JU1488" s="1768"/>
      <c r="JV1488" s="1768"/>
      <c r="JW1488" s="1768"/>
      <c r="JX1488" s="1768"/>
      <c r="JY1488" s="1768"/>
      <c r="JZ1488" s="1768"/>
      <c r="KA1488" s="1768"/>
      <c r="KB1488" s="1768"/>
      <c r="KC1488" s="1768"/>
      <c r="KD1488" s="1768"/>
      <c r="KE1488" s="1768"/>
      <c r="KF1488" s="1768"/>
      <c r="KG1488" s="1768"/>
      <c r="KH1488" s="1768"/>
      <c r="KI1488" s="1768"/>
      <c r="KJ1488" s="1768"/>
      <c r="KK1488" s="1768"/>
      <c r="KL1488" s="1768"/>
      <c r="KM1488" s="1768"/>
      <c r="KN1488" s="1768"/>
      <c r="KO1488" s="1768"/>
      <c r="KP1488" s="1768"/>
      <c r="KQ1488" s="1768"/>
      <c r="KR1488" s="1768"/>
      <c r="KS1488" s="1768"/>
      <c r="KT1488" s="1768"/>
      <c r="KU1488" s="1768"/>
      <c r="KV1488" s="1768"/>
      <c r="KW1488" s="1768"/>
      <c r="KX1488" s="1768"/>
      <c r="KY1488" s="1768"/>
      <c r="KZ1488" s="1768"/>
      <c r="LA1488" s="1768"/>
      <c r="LB1488" s="1768"/>
      <c r="LC1488" s="1768"/>
      <c r="LD1488" s="1768"/>
      <c r="LE1488" s="1768"/>
      <c r="LF1488" s="1768"/>
      <c r="LG1488" s="1768"/>
      <c r="LH1488" s="1768"/>
      <c r="LI1488" s="1768"/>
      <c r="LJ1488" s="1768"/>
      <c r="LK1488" s="1768"/>
      <c r="LL1488" s="1768"/>
      <c r="LM1488" s="1768"/>
      <c r="LN1488" s="1768"/>
      <c r="LO1488" s="1768"/>
      <c r="LP1488" s="1768"/>
      <c r="LQ1488" s="1768"/>
      <c r="LR1488" s="1768"/>
      <c r="LS1488" s="1768"/>
      <c r="LT1488" s="1768"/>
      <c r="LU1488" s="1768"/>
      <c r="LV1488" s="1768"/>
      <c r="LW1488" s="1768"/>
      <c r="LX1488" s="1768"/>
      <c r="LY1488" s="1768"/>
      <c r="LZ1488" s="1768"/>
      <c r="MA1488" s="1768"/>
      <c r="MB1488" s="1768"/>
      <c r="MC1488" s="1768"/>
      <c r="MD1488" s="1768"/>
      <c r="ME1488" s="1768"/>
      <c r="MF1488" s="1768"/>
      <c r="MG1488" s="1768"/>
      <c r="MH1488" s="1768"/>
      <c r="MI1488" s="1768"/>
      <c r="MJ1488" s="1768"/>
      <c r="MK1488" s="1768"/>
      <c r="ML1488" s="1768"/>
      <c r="MM1488" s="1768"/>
      <c r="MN1488" s="1768"/>
      <c r="MO1488" s="1768"/>
      <c r="MP1488" s="1768"/>
      <c r="MQ1488" s="1768"/>
      <c r="MR1488" s="1768"/>
      <c r="MS1488" s="1768"/>
      <c r="MT1488" s="1768"/>
      <c r="MU1488" s="1768"/>
      <c r="MV1488" s="1768"/>
      <c r="MW1488" s="1768"/>
      <c r="MX1488" s="1768"/>
      <c r="MY1488" s="1768"/>
      <c r="MZ1488" s="1768"/>
      <c r="NA1488" s="1768"/>
      <c r="NB1488" s="1768"/>
      <c r="NC1488" s="1768"/>
      <c r="ND1488" s="1768"/>
      <c r="NE1488" s="1768"/>
      <c r="NF1488" s="1768"/>
      <c r="NG1488" s="1768"/>
      <c r="NH1488" s="1768"/>
      <c r="NI1488" s="1768"/>
      <c r="NJ1488" s="1768"/>
      <c r="NK1488" s="1768"/>
      <c r="NL1488" s="1768"/>
      <c r="NM1488" s="1768"/>
      <c r="NN1488" s="1768"/>
      <c r="NO1488" s="1768"/>
      <c r="NP1488" s="1768"/>
      <c r="NQ1488" s="1768"/>
      <c r="NR1488" s="1768"/>
      <c r="NS1488" s="1768"/>
      <c r="NT1488" s="1768"/>
      <c r="NU1488" s="1768"/>
      <c r="NV1488" s="1768"/>
      <c r="NW1488" s="1768"/>
      <c r="NX1488" s="1768"/>
      <c r="NY1488" s="1768"/>
      <c r="NZ1488" s="1768"/>
      <c r="OA1488" s="1768"/>
      <c r="OB1488" s="1768"/>
      <c r="OC1488" s="1768"/>
      <c r="OD1488" s="1768"/>
      <c r="OE1488" s="1768"/>
      <c r="OF1488" s="1768"/>
      <c r="OG1488" s="1768"/>
      <c r="OH1488" s="1768"/>
      <c r="OI1488" s="1768"/>
      <c r="OJ1488" s="1768"/>
      <c r="OK1488" s="1768"/>
      <c r="OL1488" s="1768"/>
      <c r="OM1488" s="1768"/>
      <c r="ON1488" s="1768"/>
      <c r="OO1488" s="1768"/>
      <c r="OP1488" s="1768"/>
      <c r="OQ1488" s="1768"/>
      <c r="OR1488" s="1768"/>
      <c r="OS1488" s="1768"/>
      <c r="OT1488" s="1768"/>
      <c r="OU1488" s="1768"/>
      <c r="OV1488" s="1768"/>
      <c r="OW1488" s="1768"/>
      <c r="OX1488" s="1768"/>
      <c r="OY1488" s="1768"/>
      <c r="OZ1488" s="1768"/>
      <c r="PA1488" s="1768"/>
      <c r="PB1488" s="1768"/>
      <c r="PC1488" s="1768"/>
      <c r="PD1488" s="1768"/>
      <c r="PE1488" s="1768"/>
      <c r="PF1488" s="1768"/>
      <c r="PG1488" s="1768"/>
      <c r="PH1488" s="1768"/>
      <c r="PI1488" s="1768"/>
      <c r="PJ1488" s="1768"/>
      <c r="PK1488" s="1768"/>
      <c r="PL1488" s="1768"/>
      <c r="PM1488" s="1768"/>
      <c r="PN1488" s="1768"/>
      <c r="PO1488" s="1768"/>
      <c r="PP1488" s="1768"/>
      <c r="PQ1488" s="1768"/>
      <c r="PR1488" s="1768"/>
      <c r="PS1488" s="1768"/>
      <c r="PT1488" s="1768"/>
      <c r="PU1488" s="1768"/>
      <c r="PV1488" s="1768"/>
      <c r="PW1488" s="1768"/>
      <c r="PX1488" s="1768"/>
      <c r="PY1488" s="1768"/>
      <c r="PZ1488" s="1768"/>
      <c r="QA1488" s="1768"/>
      <c r="QB1488" s="1768"/>
      <c r="QC1488" s="1768"/>
      <c r="QD1488" s="1768"/>
      <c r="QE1488" s="1768"/>
      <c r="QF1488" s="1768"/>
      <c r="QG1488" s="1768"/>
      <c r="QH1488" s="1768"/>
      <c r="QI1488" s="1768"/>
      <c r="QJ1488" s="1768"/>
      <c r="QK1488" s="1768"/>
      <c r="QL1488" s="1768"/>
      <c r="QM1488" s="1768"/>
      <c r="QN1488" s="1768"/>
      <c r="QO1488" s="1768"/>
      <c r="QP1488" s="1768"/>
      <c r="QQ1488" s="1768"/>
      <c r="QR1488" s="1768"/>
      <c r="QS1488" s="1768"/>
      <c r="QT1488" s="1768"/>
      <c r="QU1488" s="1768"/>
      <c r="QV1488" s="1768"/>
      <c r="QW1488" s="1768"/>
      <c r="QX1488" s="1768"/>
      <c r="QY1488" s="1768"/>
      <c r="QZ1488" s="1768"/>
      <c r="RA1488" s="1768"/>
      <c r="RB1488" s="1768"/>
      <c r="RC1488" s="1768"/>
      <c r="RD1488" s="1768"/>
      <c r="RE1488" s="1768"/>
      <c r="RF1488" s="1768"/>
      <c r="RG1488" s="1768"/>
      <c r="RH1488" s="1768"/>
      <c r="RI1488" s="1768"/>
      <c r="RJ1488" s="1768"/>
      <c r="RK1488" s="1768"/>
      <c r="RL1488" s="1768"/>
      <c r="RM1488" s="1768"/>
      <c r="RN1488" s="1768"/>
      <c r="RO1488" s="1768"/>
      <c r="RP1488" s="1768"/>
      <c r="RQ1488" s="1768"/>
      <c r="RR1488" s="1768"/>
      <c r="RS1488" s="1768"/>
      <c r="RT1488" s="1768"/>
      <c r="RU1488" s="1768"/>
      <c r="RV1488" s="1768"/>
      <c r="RW1488" s="1768"/>
      <c r="RX1488" s="1768"/>
      <c r="RY1488" s="1768"/>
      <c r="RZ1488" s="1768"/>
      <c r="SA1488" s="1768"/>
      <c r="SB1488" s="1768"/>
      <c r="SC1488" s="1768"/>
      <c r="SD1488" s="1768"/>
      <c r="SE1488" s="1768"/>
      <c r="SF1488" s="1768"/>
      <c r="SG1488" s="1768"/>
      <c r="SH1488" s="1768"/>
      <c r="SI1488" s="1768"/>
      <c r="SJ1488" s="1768"/>
      <c r="SK1488" s="1768"/>
      <c r="SL1488" s="1768"/>
      <c r="SM1488" s="1768"/>
      <c r="SN1488" s="1768"/>
      <c r="SO1488" s="1768"/>
      <c r="SP1488" s="1768"/>
      <c r="SQ1488" s="1768"/>
      <c r="SR1488" s="1768"/>
      <c r="SS1488" s="1768"/>
      <c r="ST1488" s="1768"/>
      <c r="SU1488" s="1768"/>
      <c r="SV1488" s="1768"/>
      <c r="SW1488" s="1768"/>
      <c r="SX1488" s="1768"/>
      <c r="SY1488" s="1768"/>
      <c r="SZ1488" s="1768"/>
      <c r="TA1488" s="1768"/>
      <c r="TB1488" s="1768"/>
      <c r="TC1488" s="1768"/>
      <c r="TD1488" s="1768"/>
      <c r="TE1488" s="1768"/>
      <c r="TF1488" s="1768"/>
      <c r="TG1488" s="1768"/>
      <c r="TH1488" s="1768"/>
      <c r="TI1488" s="1768"/>
      <c r="TJ1488" s="1768"/>
      <c r="TK1488" s="1768"/>
      <c r="TL1488" s="1768"/>
      <c r="TM1488" s="1768"/>
      <c r="TN1488" s="1768"/>
      <c r="TO1488" s="1768"/>
      <c r="TP1488" s="1768"/>
      <c r="TQ1488" s="1768"/>
      <c r="TR1488" s="1768"/>
      <c r="TS1488" s="1768"/>
      <c r="TT1488" s="1768"/>
      <c r="TU1488" s="1768"/>
      <c r="TV1488" s="1768"/>
      <c r="TW1488" s="1768"/>
      <c r="TX1488" s="1768"/>
      <c r="TY1488" s="1768"/>
      <c r="TZ1488" s="1768"/>
      <c r="UA1488" s="1768"/>
      <c r="UB1488" s="1768"/>
      <c r="UC1488" s="1768"/>
      <c r="UD1488" s="1768"/>
      <c r="UE1488" s="1768"/>
      <c r="UF1488" s="1768"/>
      <c r="UG1488" s="1768"/>
      <c r="UH1488" s="1768"/>
      <c r="UI1488" s="1768"/>
      <c r="UJ1488" s="1768"/>
      <c r="UK1488" s="1768"/>
      <c r="UL1488" s="1768"/>
      <c r="UM1488" s="1768"/>
      <c r="UN1488" s="1768"/>
      <c r="UO1488" s="1768"/>
      <c r="UP1488" s="1768"/>
      <c r="UQ1488" s="1768"/>
      <c r="UR1488" s="1768"/>
      <c r="US1488" s="1768"/>
      <c r="UT1488" s="1768"/>
      <c r="UU1488" s="1768"/>
      <c r="UV1488" s="1768"/>
      <c r="UW1488" s="1768"/>
      <c r="UX1488" s="1768"/>
      <c r="UY1488" s="1768"/>
      <c r="UZ1488" s="1768"/>
      <c r="VA1488" s="1768"/>
      <c r="VB1488" s="1768"/>
      <c r="VC1488" s="1768"/>
      <c r="VD1488" s="1768"/>
      <c r="VE1488" s="1768"/>
      <c r="VF1488" s="1768"/>
      <c r="VG1488" s="1768"/>
      <c r="VH1488" s="1768"/>
      <c r="VI1488" s="1768"/>
      <c r="VJ1488" s="1768"/>
      <c r="VK1488" s="1768"/>
      <c r="VL1488" s="1768"/>
      <c r="VM1488" s="1768"/>
      <c r="VN1488" s="1768"/>
      <c r="VO1488" s="1768"/>
      <c r="VP1488" s="1768"/>
      <c r="VQ1488" s="1768"/>
      <c r="VR1488" s="1768"/>
      <c r="VS1488" s="1768"/>
      <c r="VT1488" s="1768"/>
      <c r="VU1488" s="1768"/>
      <c r="VV1488" s="1768"/>
      <c r="VW1488" s="1768"/>
      <c r="VX1488" s="1768"/>
      <c r="VY1488" s="1768"/>
      <c r="VZ1488" s="1768"/>
      <c r="WA1488" s="1768"/>
      <c r="WB1488" s="1768"/>
      <c r="WC1488" s="1768"/>
      <c r="WD1488" s="1768"/>
      <c r="WE1488" s="1768"/>
      <c r="WF1488" s="1768"/>
      <c r="WG1488" s="1768"/>
      <c r="WH1488" s="1768"/>
      <c r="WI1488" s="1768"/>
      <c r="WJ1488" s="1768"/>
      <c r="WK1488" s="1768"/>
      <c r="WL1488" s="1768"/>
      <c r="WM1488" s="1768"/>
      <c r="WN1488" s="1768"/>
      <c r="WO1488" s="1768"/>
      <c r="WP1488" s="1768"/>
      <c r="WQ1488" s="1768"/>
      <c r="WR1488" s="1768"/>
      <c r="WS1488" s="1768"/>
      <c r="WT1488" s="1768"/>
      <c r="WU1488" s="1768"/>
      <c r="WV1488" s="1768"/>
      <c r="WW1488" s="1768"/>
      <c r="WX1488" s="1768"/>
      <c r="WY1488" s="1768"/>
      <c r="WZ1488" s="1768"/>
      <c r="XA1488" s="1768"/>
      <c r="XB1488" s="1768"/>
      <c r="XC1488" s="1768"/>
      <c r="XD1488" s="1768"/>
      <c r="XE1488" s="1768"/>
      <c r="XF1488" s="1768"/>
      <c r="XG1488" s="1768"/>
      <c r="XH1488" s="1768"/>
      <c r="XI1488" s="1768"/>
      <c r="XJ1488" s="1768"/>
      <c r="XK1488" s="1768"/>
      <c r="XL1488" s="1768"/>
      <c r="XM1488" s="1768"/>
      <c r="XN1488" s="1768"/>
      <c r="XO1488" s="1768"/>
      <c r="XP1488" s="1768"/>
      <c r="XQ1488" s="1768"/>
      <c r="XR1488" s="1768"/>
      <c r="XS1488" s="1768"/>
      <c r="XT1488" s="1768"/>
      <c r="XU1488" s="1768"/>
      <c r="XV1488" s="1768"/>
      <c r="XW1488" s="1768"/>
      <c r="XX1488" s="1768"/>
      <c r="XY1488" s="1768"/>
      <c r="XZ1488" s="1768"/>
      <c r="YA1488" s="1768"/>
      <c r="YB1488" s="1768"/>
      <c r="YC1488" s="1768"/>
      <c r="YD1488" s="1768"/>
      <c r="YE1488" s="1768"/>
      <c r="YF1488" s="1768"/>
      <c r="YG1488" s="1768"/>
      <c r="YH1488" s="1768"/>
      <c r="YI1488" s="1768"/>
      <c r="YJ1488" s="1768"/>
      <c r="YK1488" s="1768"/>
      <c r="YL1488" s="1768"/>
      <c r="YM1488" s="1768"/>
      <c r="YN1488" s="1768"/>
      <c r="YO1488" s="1768"/>
      <c r="YP1488" s="1768"/>
      <c r="YQ1488" s="1768"/>
      <c r="YR1488" s="1768"/>
      <c r="YS1488" s="1768"/>
      <c r="YT1488" s="1768"/>
      <c r="YU1488" s="1768"/>
      <c r="YV1488" s="1768"/>
      <c r="YW1488" s="1768"/>
      <c r="YX1488" s="1768"/>
      <c r="YY1488" s="1768"/>
      <c r="YZ1488" s="1768"/>
      <c r="ZA1488" s="1768"/>
      <c r="ZB1488" s="1768"/>
      <c r="ZC1488" s="1768"/>
      <c r="ZD1488" s="1768"/>
      <c r="ZE1488" s="1768"/>
      <c r="ZF1488" s="1768"/>
      <c r="ZG1488" s="1768"/>
      <c r="ZH1488" s="1768"/>
      <c r="ZI1488" s="1768"/>
      <c r="ZJ1488" s="1768"/>
      <c r="ZK1488" s="1768"/>
      <c r="ZL1488" s="1768"/>
      <c r="ZM1488" s="1768"/>
      <c r="ZN1488" s="1768"/>
      <c r="ZO1488" s="1768"/>
      <c r="ZP1488" s="1768"/>
      <c r="ZQ1488" s="1768"/>
      <c r="ZR1488" s="1768"/>
      <c r="ZS1488" s="1768"/>
      <c r="ZT1488" s="1768"/>
      <c r="ZU1488" s="1768"/>
      <c r="ZV1488" s="1768"/>
      <c r="ZW1488" s="1768"/>
      <c r="ZX1488" s="1768"/>
      <c r="ZY1488" s="1768"/>
      <c r="ZZ1488" s="1768"/>
      <c r="AAA1488" s="1768"/>
      <c r="AAB1488" s="1768"/>
      <c r="AAC1488" s="1768"/>
      <c r="AAD1488" s="1768"/>
      <c r="AAE1488" s="1768"/>
      <c r="AAF1488" s="1768"/>
      <c r="AAG1488" s="1768"/>
      <c r="AAH1488" s="1768"/>
      <c r="AAI1488" s="1768"/>
      <c r="AAJ1488" s="1768"/>
      <c r="AAK1488" s="1768"/>
      <c r="AAL1488" s="1768"/>
      <c r="AAM1488" s="1768"/>
      <c r="AAN1488" s="1768"/>
      <c r="AAO1488" s="1768"/>
      <c r="AAP1488" s="1768"/>
      <c r="AAQ1488" s="1768"/>
      <c r="AAR1488" s="1768"/>
      <c r="AAS1488" s="1768"/>
      <c r="AAT1488" s="1768"/>
      <c r="AAU1488" s="1768"/>
      <c r="AAV1488" s="1768"/>
      <c r="AAW1488" s="1768"/>
      <c r="AAX1488" s="1768"/>
      <c r="AAY1488" s="1768"/>
      <c r="AAZ1488" s="1768"/>
      <c r="ABA1488" s="1768"/>
      <c r="ABB1488" s="1768"/>
      <c r="ABC1488" s="1768"/>
      <c r="ABD1488" s="1768"/>
      <c r="ABE1488" s="1768"/>
      <c r="ABF1488" s="1768"/>
      <c r="ABG1488" s="1768"/>
      <c r="ABH1488" s="1768"/>
      <c r="ABI1488" s="1768"/>
      <c r="ABJ1488" s="1768"/>
      <c r="ABK1488" s="1768"/>
      <c r="ABL1488" s="1768"/>
      <c r="ABM1488" s="1768"/>
      <c r="ABN1488" s="1768"/>
      <c r="ABO1488" s="1768"/>
      <c r="ABP1488" s="1768"/>
      <c r="ABQ1488" s="1768"/>
      <c r="ABR1488" s="1768"/>
      <c r="ABS1488" s="1768"/>
      <c r="ABT1488" s="1768"/>
      <c r="ABU1488" s="1768"/>
      <c r="ABV1488" s="1768"/>
      <c r="ABW1488" s="1768"/>
      <c r="ABX1488" s="1768"/>
      <c r="ABY1488" s="1768"/>
      <c r="ABZ1488" s="1768"/>
      <c r="ACA1488" s="1768"/>
      <c r="ACB1488" s="1768"/>
      <c r="ACC1488" s="1768"/>
      <c r="ACD1488" s="1768"/>
      <c r="ACE1488" s="1768"/>
      <c r="ACF1488" s="1768"/>
      <c r="ACG1488" s="1768"/>
      <c r="ACH1488" s="1768"/>
      <c r="ACI1488" s="1768"/>
      <c r="ACJ1488" s="1768"/>
      <c r="ACK1488" s="1768"/>
      <c r="ACL1488" s="1768"/>
      <c r="ACM1488" s="1768"/>
      <c r="ACN1488" s="1768"/>
      <c r="ACO1488" s="1768"/>
      <c r="ACP1488" s="1768"/>
      <c r="ACQ1488" s="1768"/>
      <c r="ACR1488" s="1768"/>
      <c r="ACS1488" s="1768"/>
      <c r="ACT1488" s="1768"/>
      <c r="ACU1488" s="1768"/>
      <c r="ACV1488" s="1768"/>
      <c r="ACW1488" s="1768"/>
      <c r="ACX1488" s="1768"/>
      <c r="ACY1488" s="1768"/>
      <c r="ACZ1488" s="1768"/>
      <c r="ADA1488" s="1768"/>
      <c r="ADB1488" s="1768"/>
      <c r="ADC1488" s="1768"/>
      <c r="ADD1488" s="1768"/>
      <c r="ADE1488" s="1768"/>
      <c r="ADF1488" s="1768"/>
      <c r="ADG1488" s="1768"/>
      <c r="ADH1488" s="1768"/>
      <c r="ADI1488" s="1768"/>
      <c r="ADJ1488" s="1768"/>
      <c r="ADK1488" s="1768"/>
      <c r="ADL1488" s="1768"/>
      <c r="ADM1488" s="1768"/>
      <c r="ADN1488" s="1768"/>
      <c r="ADO1488" s="1768"/>
      <c r="ADP1488" s="1768"/>
      <c r="ADQ1488" s="1768"/>
      <c r="ADR1488" s="1768"/>
      <c r="ADS1488" s="1768"/>
      <c r="ADT1488" s="1768"/>
      <c r="ADU1488" s="1768"/>
      <c r="ADV1488" s="1768"/>
      <c r="ADW1488" s="1768"/>
      <c r="ADX1488" s="1768"/>
      <c r="ADY1488" s="1768"/>
      <c r="ADZ1488" s="1768"/>
      <c r="AEA1488" s="1768"/>
      <c r="AEB1488" s="1768"/>
      <c r="AEC1488" s="1768"/>
      <c r="AED1488" s="1768"/>
      <c r="AEE1488" s="1768"/>
      <c r="AEF1488" s="1768"/>
      <c r="AEG1488" s="1768"/>
      <c r="AEH1488" s="1768"/>
      <c r="AEI1488" s="1768"/>
      <c r="AEJ1488" s="1768"/>
      <c r="AEK1488" s="1768"/>
      <c r="AEL1488" s="1768"/>
      <c r="AEM1488" s="1768"/>
      <c r="AEN1488" s="1768"/>
      <c r="AEO1488" s="1768"/>
      <c r="AEP1488" s="1768"/>
      <c r="AEQ1488" s="1768"/>
      <c r="AER1488" s="1768"/>
      <c r="AES1488" s="1768"/>
      <c r="AET1488" s="1768"/>
      <c r="AEU1488" s="1768"/>
      <c r="AEV1488" s="1768"/>
      <c r="AEW1488" s="1768"/>
      <c r="AEX1488" s="1768"/>
      <c r="AEY1488" s="1768"/>
      <c r="AEZ1488" s="1768"/>
      <c r="AFA1488" s="1768"/>
      <c r="AFB1488" s="1768"/>
      <c r="AFC1488" s="1768"/>
      <c r="AFD1488" s="1768"/>
      <c r="AFE1488" s="1768"/>
      <c r="AFF1488" s="1768"/>
      <c r="AFG1488" s="1768"/>
      <c r="AFH1488" s="1768"/>
      <c r="AFI1488" s="1768"/>
      <c r="AFJ1488" s="1768"/>
      <c r="AFK1488" s="1768"/>
      <c r="AFL1488" s="1768"/>
      <c r="AFM1488" s="1768"/>
      <c r="AFN1488" s="1768"/>
      <c r="AFO1488" s="1768"/>
      <c r="AFP1488" s="1768"/>
      <c r="AFQ1488" s="1768"/>
      <c r="AFR1488" s="1768"/>
      <c r="AFS1488" s="1768"/>
      <c r="AFT1488" s="1768"/>
      <c r="AFU1488" s="1768"/>
      <c r="AFV1488" s="1768"/>
      <c r="AFW1488" s="1768"/>
      <c r="AFX1488" s="1768"/>
      <c r="AFY1488" s="1768"/>
      <c r="AFZ1488" s="1768"/>
      <c r="AGA1488" s="1768"/>
      <c r="AGB1488" s="1768"/>
      <c r="AGC1488" s="1768"/>
      <c r="AGD1488" s="1768"/>
      <c r="AGE1488" s="1768"/>
      <c r="AGF1488" s="1768"/>
      <c r="AGG1488" s="1768"/>
      <c r="AGH1488" s="1768"/>
      <c r="AGI1488" s="1768"/>
      <c r="AGJ1488" s="1768"/>
      <c r="AGK1488" s="1768"/>
      <c r="AGL1488" s="1768"/>
      <c r="AGM1488" s="1768"/>
      <c r="AGN1488" s="1768"/>
      <c r="AGO1488" s="1768"/>
      <c r="AGP1488" s="1768"/>
      <c r="AGQ1488" s="1768"/>
      <c r="AGR1488" s="1768"/>
      <c r="AGS1488" s="1768"/>
      <c r="AGT1488" s="1768"/>
      <c r="AGU1488" s="1768"/>
      <c r="AGV1488" s="1768"/>
      <c r="AGW1488" s="1768"/>
      <c r="AGX1488" s="1768"/>
      <c r="AGY1488" s="1768"/>
      <c r="AGZ1488" s="1768"/>
      <c r="AHA1488" s="1768"/>
      <c r="AHB1488" s="1768"/>
      <c r="AHC1488" s="1768"/>
      <c r="AHD1488" s="1768"/>
      <c r="AHE1488" s="1768"/>
      <c r="AHF1488" s="1768"/>
      <c r="AHG1488" s="1768"/>
      <c r="AHH1488" s="1768"/>
      <c r="AHI1488" s="1768"/>
      <c r="AHJ1488" s="1768"/>
      <c r="AHK1488" s="1768"/>
      <c r="AHL1488" s="1768"/>
      <c r="AHM1488" s="1768"/>
      <c r="AHN1488" s="1768"/>
      <c r="AHO1488" s="1768"/>
      <c r="AHP1488" s="1768"/>
      <c r="AHQ1488" s="1768"/>
      <c r="AHR1488" s="1768"/>
      <c r="AHS1488" s="1768"/>
      <c r="AHT1488" s="1768"/>
      <c r="AHU1488" s="1768"/>
      <c r="AHV1488" s="1768"/>
      <c r="AHW1488" s="1768"/>
      <c r="AHX1488" s="1768"/>
      <c r="AHY1488" s="1768"/>
      <c r="AHZ1488" s="1768"/>
      <c r="AIA1488" s="1768"/>
      <c r="AIB1488" s="1768"/>
      <c r="AIC1488" s="1768"/>
      <c r="AID1488" s="1768"/>
      <c r="AIE1488" s="1768"/>
      <c r="AIF1488" s="1768"/>
      <c r="AIG1488" s="1768"/>
      <c r="AIH1488" s="1768"/>
      <c r="AII1488" s="1768"/>
      <c r="AIJ1488" s="1768"/>
      <c r="AIK1488" s="1768"/>
      <c r="AIL1488" s="1768"/>
      <c r="AIM1488" s="1768"/>
      <c r="AIN1488" s="1768"/>
      <c r="AIO1488" s="1768"/>
      <c r="AIP1488" s="1768"/>
      <c r="AIQ1488" s="1768"/>
      <c r="AIR1488" s="1768"/>
      <c r="AIS1488" s="1768"/>
      <c r="AIT1488" s="1768"/>
      <c r="AIU1488" s="1768"/>
      <c r="AIV1488" s="1768"/>
      <c r="AIW1488" s="1768"/>
      <c r="AIX1488" s="1768"/>
      <c r="AIY1488" s="1768"/>
      <c r="AIZ1488" s="1768"/>
      <c r="AJA1488" s="1768"/>
      <c r="AJB1488" s="1768"/>
      <c r="AJC1488" s="1768"/>
      <c r="AJD1488" s="1768"/>
      <c r="AJE1488" s="1768"/>
      <c r="AJF1488" s="1768"/>
      <c r="AJG1488" s="1768"/>
      <c r="AJH1488" s="1768"/>
      <c r="AJI1488" s="1768"/>
      <c r="AJJ1488" s="1768"/>
      <c r="AJK1488" s="1768"/>
      <c r="AJL1488" s="1768"/>
      <c r="AJM1488" s="1768"/>
      <c r="AJN1488" s="1768"/>
      <c r="AJO1488" s="1768"/>
      <c r="AJP1488" s="1768"/>
      <c r="AJQ1488" s="1768"/>
      <c r="AJR1488" s="1768"/>
      <c r="AJS1488" s="1768"/>
      <c r="AJT1488" s="1768"/>
      <c r="AJU1488" s="1768"/>
      <c r="AJV1488" s="1768"/>
      <c r="AJW1488" s="1768"/>
      <c r="AJX1488" s="1768"/>
      <c r="AJY1488" s="1768"/>
      <c r="AJZ1488" s="1768"/>
      <c r="AKA1488" s="1768"/>
      <c r="AKB1488" s="1768"/>
      <c r="AKC1488" s="1768"/>
      <c r="AKD1488" s="1768"/>
      <c r="AKE1488" s="1768"/>
      <c r="AKF1488" s="1768"/>
      <c r="AKG1488" s="1768"/>
      <c r="AKH1488" s="1768"/>
      <c r="AKI1488" s="1768"/>
      <c r="AKJ1488" s="1768"/>
      <c r="AKK1488" s="1768"/>
      <c r="AKL1488" s="1768"/>
      <c r="AKM1488" s="1768"/>
      <c r="AKN1488" s="1768"/>
      <c r="AKO1488" s="1768"/>
      <c r="AKP1488" s="1768"/>
      <c r="AKQ1488" s="1768"/>
      <c r="AKR1488" s="1768"/>
      <c r="AKS1488" s="1768"/>
      <c r="AKT1488" s="1768"/>
      <c r="AKU1488" s="1768"/>
      <c r="AKV1488" s="1768"/>
      <c r="AKW1488" s="1768"/>
      <c r="AKX1488" s="1768"/>
      <c r="AKY1488" s="1768"/>
      <c r="AKZ1488" s="1768"/>
      <c r="ALA1488" s="1768"/>
      <c r="ALB1488" s="1768"/>
      <c r="ALC1488" s="1768"/>
      <c r="ALD1488" s="1768"/>
      <c r="ALE1488" s="1768"/>
      <c r="ALF1488" s="1768"/>
      <c r="ALG1488" s="1768"/>
      <c r="ALH1488" s="1768"/>
      <c r="ALI1488" s="1768"/>
      <c r="ALJ1488" s="1768"/>
      <c r="ALK1488" s="1768"/>
      <c r="ALL1488" s="1768"/>
      <c r="ALM1488" s="1768"/>
      <c r="ALN1488" s="1768"/>
      <c r="ALO1488" s="1768"/>
      <c r="ALP1488" s="1768"/>
      <c r="ALQ1488" s="1768"/>
      <c r="ALR1488" s="1768"/>
      <c r="ALS1488" s="1768"/>
      <c r="ALT1488" s="1768"/>
      <c r="ALU1488" s="1768"/>
      <c r="ALV1488" s="1768"/>
      <c r="ALW1488" s="1768"/>
      <c r="ALX1488" s="1768"/>
      <c r="ALY1488" s="1768"/>
      <c r="ALZ1488" s="1768"/>
      <c r="AMA1488" s="1768"/>
      <c r="AMB1488" s="1768"/>
      <c r="AMC1488" s="1768"/>
      <c r="AMD1488" s="1768"/>
      <c r="AME1488" s="1768"/>
      <c r="AMF1488" s="1768"/>
      <c r="AMG1488" s="1768"/>
      <c r="AMH1488" s="1768"/>
      <c r="AMI1488" s="1768"/>
      <c r="AMJ1488" s="1768"/>
      <c r="AMK1488" s="1768"/>
    </row>
    <row r="1489" spans="1:1025" s="1774" customFormat="1" ht="54" customHeight="1" x14ac:dyDescent="0.35">
      <c r="A1489" s="1025" t="s">
        <v>13151</v>
      </c>
      <c r="B1489" s="1765">
        <v>43909</v>
      </c>
      <c r="C1489" s="1025">
        <v>11</v>
      </c>
      <c r="D1489" s="1025" t="s">
        <v>1394</v>
      </c>
      <c r="E1489" s="1025" t="s">
        <v>13255</v>
      </c>
      <c r="F1489" s="1025" t="s">
        <v>3411</v>
      </c>
      <c r="G1489" s="1025" t="s">
        <v>13152</v>
      </c>
      <c r="H1489" s="1025" t="s">
        <v>2530</v>
      </c>
      <c r="I1489" s="1025" t="s">
        <v>1330</v>
      </c>
      <c r="J1489" s="1025" t="s">
        <v>13256</v>
      </c>
      <c r="K1489" s="1766">
        <v>59913.51</v>
      </c>
      <c r="L1489" s="1767" t="s">
        <v>9732</v>
      </c>
      <c r="M1489" s="1025" t="s">
        <v>13153</v>
      </c>
      <c r="N1489" s="1768"/>
      <c r="O1489" s="1769" t="s">
        <v>4665</v>
      </c>
      <c r="P1489" s="1770">
        <f t="shared" si="275"/>
        <v>59913.51</v>
      </c>
      <c r="Q1489" s="1771">
        <f t="shared" si="276"/>
        <v>43909</v>
      </c>
      <c r="R1489" s="1772" t="str">
        <f t="shared" si="277"/>
        <v>2020OB000033</v>
      </c>
      <c r="S1489" s="1772" t="str">
        <f t="shared" si="278"/>
        <v>2020NE000024</v>
      </c>
      <c r="T1489" s="1773" t="str">
        <f t="shared" si="279"/>
        <v>VALOR PAGO AO REPASSE DE RECURSO REFERENTE A 4ª PARCELA FEM II/2014 CUJO OBJETO É A URBANIZAÇÃO E ILUMINAÇÃO DA AVENIDA MANOEL MARIANO EM TACARATU POA 351/2020- AGMJ.</v>
      </c>
      <c r="U1489" s="1768"/>
      <c r="V1489" s="1768"/>
      <c r="W1489" s="1768"/>
      <c r="X1489" s="1768"/>
      <c r="Y1489" s="1768"/>
      <c r="Z1489" s="1768"/>
      <c r="AA1489" s="1768"/>
      <c r="AB1489" s="1768"/>
      <c r="AC1489" s="1768"/>
      <c r="AD1489" s="1768"/>
      <c r="AE1489" s="1768"/>
      <c r="AF1489" s="1768"/>
      <c r="AG1489" s="1768"/>
      <c r="AH1489" s="1768"/>
      <c r="AI1489" s="1768"/>
      <c r="AJ1489" s="1768"/>
      <c r="AK1489" s="1768"/>
      <c r="AL1489" s="1768"/>
      <c r="AM1489" s="1768"/>
      <c r="AN1489" s="1768"/>
      <c r="AO1489" s="1768"/>
      <c r="AP1489" s="1768"/>
      <c r="AQ1489" s="1768"/>
      <c r="AR1489" s="1768"/>
      <c r="AS1489" s="1768"/>
      <c r="AT1489" s="1768"/>
      <c r="AU1489" s="1768"/>
      <c r="AV1489" s="1768"/>
      <c r="AW1489" s="1768"/>
      <c r="AX1489" s="1768"/>
      <c r="AY1489" s="1768"/>
      <c r="AZ1489" s="1768"/>
      <c r="BA1489" s="1768"/>
      <c r="BB1489" s="1768"/>
      <c r="BC1489" s="1768"/>
      <c r="BD1489" s="1768"/>
      <c r="BE1489" s="1768"/>
      <c r="BF1489" s="1768"/>
      <c r="BG1489" s="1768"/>
      <c r="BH1489" s="1768"/>
      <c r="BI1489" s="1768"/>
      <c r="BJ1489" s="1768"/>
      <c r="BK1489" s="1768"/>
      <c r="BL1489" s="1768"/>
      <c r="BM1489" s="1768"/>
      <c r="BN1489" s="1768"/>
      <c r="BO1489" s="1768"/>
      <c r="BP1489" s="1768"/>
      <c r="BQ1489" s="1768"/>
      <c r="BR1489" s="1768"/>
      <c r="BS1489" s="1768"/>
      <c r="BT1489" s="1768"/>
      <c r="BU1489" s="1768"/>
      <c r="BV1489" s="1768"/>
      <c r="BW1489" s="1768"/>
      <c r="BX1489" s="1768"/>
      <c r="BY1489" s="1768"/>
      <c r="BZ1489" s="1768"/>
      <c r="CA1489" s="1768"/>
      <c r="CB1489" s="1768"/>
      <c r="CC1489" s="1768"/>
      <c r="CD1489" s="1768"/>
      <c r="CE1489" s="1768"/>
      <c r="CF1489" s="1768"/>
      <c r="CG1489" s="1768"/>
      <c r="CH1489" s="1768"/>
      <c r="CI1489" s="1768"/>
      <c r="CJ1489" s="1768"/>
      <c r="CK1489" s="1768"/>
      <c r="CL1489" s="1768"/>
      <c r="CM1489" s="1768"/>
      <c r="CN1489" s="1768"/>
      <c r="CO1489" s="1768"/>
      <c r="CP1489" s="1768"/>
      <c r="CQ1489" s="1768"/>
      <c r="CR1489" s="1768"/>
      <c r="CS1489" s="1768"/>
      <c r="CT1489" s="1768"/>
      <c r="CU1489" s="1768"/>
      <c r="CV1489" s="1768"/>
      <c r="CW1489" s="1768"/>
      <c r="CX1489" s="1768"/>
      <c r="CY1489" s="1768"/>
      <c r="CZ1489" s="1768"/>
      <c r="DA1489" s="1768"/>
      <c r="DB1489" s="1768"/>
      <c r="DC1489" s="1768"/>
      <c r="DD1489" s="1768"/>
      <c r="DE1489" s="1768"/>
      <c r="DF1489" s="1768"/>
      <c r="DG1489" s="1768"/>
      <c r="DH1489" s="1768"/>
      <c r="DI1489" s="1768"/>
      <c r="DJ1489" s="1768"/>
      <c r="DK1489" s="1768"/>
      <c r="DL1489" s="1768"/>
      <c r="DM1489" s="1768"/>
      <c r="DN1489" s="1768"/>
      <c r="DO1489" s="1768"/>
      <c r="DP1489" s="1768"/>
      <c r="DQ1489" s="1768"/>
      <c r="DR1489" s="1768"/>
      <c r="DS1489" s="1768"/>
      <c r="DT1489" s="1768"/>
      <c r="DU1489" s="1768"/>
      <c r="DV1489" s="1768"/>
      <c r="DW1489" s="1768"/>
      <c r="DX1489" s="1768"/>
      <c r="DY1489" s="1768"/>
      <c r="DZ1489" s="1768"/>
      <c r="EA1489" s="1768"/>
      <c r="EB1489" s="1768"/>
      <c r="EC1489" s="1768"/>
      <c r="ED1489" s="1768"/>
      <c r="EE1489" s="1768"/>
      <c r="EF1489" s="1768"/>
      <c r="EG1489" s="1768"/>
      <c r="EH1489" s="1768"/>
      <c r="EI1489" s="1768"/>
      <c r="EJ1489" s="1768"/>
      <c r="EK1489" s="1768"/>
      <c r="EL1489" s="1768"/>
      <c r="EM1489" s="1768"/>
      <c r="EN1489" s="1768"/>
      <c r="EO1489" s="1768"/>
      <c r="EP1489" s="1768"/>
      <c r="EQ1489" s="1768"/>
      <c r="ER1489" s="1768"/>
      <c r="ES1489" s="1768"/>
      <c r="ET1489" s="1768"/>
      <c r="EU1489" s="1768"/>
      <c r="EV1489" s="1768"/>
      <c r="EW1489" s="1768"/>
      <c r="EX1489" s="1768"/>
      <c r="EY1489" s="1768"/>
      <c r="EZ1489" s="1768"/>
      <c r="FA1489" s="1768"/>
      <c r="FB1489" s="1768"/>
      <c r="FC1489" s="1768"/>
      <c r="FD1489" s="1768"/>
      <c r="FE1489" s="1768"/>
      <c r="FF1489" s="1768"/>
      <c r="FG1489" s="1768"/>
      <c r="FH1489" s="1768"/>
      <c r="FI1489" s="1768"/>
      <c r="FJ1489" s="1768"/>
      <c r="FK1489" s="1768"/>
      <c r="FL1489" s="1768"/>
      <c r="FM1489" s="1768"/>
      <c r="FN1489" s="1768"/>
      <c r="FO1489" s="1768"/>
      <c r="FP1489" s="1768"/>
      <c r="FQ1489" s="1768"/>
      <c r="FR1489" s="1768"/>
      <c r="FS1489" s="1768"/>
      <c r="FT1489" s="1768"/>
      <c r="FU1489" s="1768"/>
      <c r="FV1489" s="1768"/>
      <c r="FW1489" s="1768"/>
      <c r="FX1489" s="1768"/>
      <c r="FY1489" s="1768"/>
      <c r="FZ1489" s="1768"/>
      <c r="GA1489" s="1768"/>
      <c r="GB1489" s="1768"/>
      <c r="GC1489" s="1768"/>
      <c r="GD1489" s="1768"/>
      <c r="GE1489" s="1768"/>
      <c r="GF1489" s="1768"/>
      <c r="GG1489" s="1768"/>
      <c r="GH1489" s="1768"/>
      <c r="GI1489" s="1768"/>
      <c r="GJ1489" s="1768"/>
      <c r="GK1489" s="1768"/>
      <c r="GL1489" s="1768"/>
      <c r="GM1489" s="1768"/>
      <c r="GN1489" s="1768"/>
      <c r="GO1489" s="1768"/>
      <c r="GP1489" s="1768"/>
      <c r="GQ1489" s="1768"/>
      <c r="GR1489" s="1768"/>
      <c r="GS1489" s="1768"/>
      <c r="GT1489" s="1768"/>
      <c r="GU1489" s="1768"/>
      <c r="GV1489" s="1768"/>
      <c r="GW1489" s="1768"/>
      <c r="GX1489" s="1768"/>
      <c r="GY1489" s="1768"/>
      <c r="GZ1489" s="1768"/>
      <c r="HA1489" s="1768"/>
      <c r="HB1489" s="1768"/>
      <c r="HC1489" s="1768"/>
      <c r="HD1489" s="1768"/>
      <c r="HE1489" s="1768"/>
      <c r="HF1489" s="1768"/>
      <c r="HG1489" s="1768"/>
      <c r="HH1489" s="1768"/>
      <c r="HI1489" s="1768"/>
      <c r="HJ1489" s="1768"/>
      <c r="HK1489" s="1768"/>
      <c r="HL1489" s="1768"/>
      <c r="HM1489" s="1768"/>
      <c r="HN1489" s="1768"/>
      <c r="HO1489" s="1768"/>
      <c r="HP1489" s="1768"/>
      <c r="HQ1489" s="1768"/>
      <c r="HR1489" s="1768"/>
      <c r="HS1489" s="1768"/>
      <c r="HT1489" s="1768"/>
      <c r="HU1489" s="1768"/>
      <c r="HV1489" s="1768"/>
      <c r="HW1489" s="1768"/>
      <c r="HX1489" s="1768"/>
      <c r="HY1489" s="1768"/>
      <c r="HZ1489" s="1768"/>
      <c r="IA1489" s="1768"/>
      <c r="IB1489" s="1768"/>
      <c r="IC1489" s="1768"/>
      <c r="ID1489" s="1768"/>
      <c r="IE1489" s="1768"/>
      <c r="IF1489" s="1768"/>
      <c r="IG1489" s="1768"/>
      <c r="IH1489" s="1768"/>
      <c r="II1489" s="1768"/>
      <c r="IJ1489" s="1768"/>
      <c r="IK1489" s="1768"/>
      <c r="IL1489" s="1768"/>
      <c r="IM1489" s="1768"/>
      <c r="IN1489" s="1768"/>
      <c r="IO1489" s="1768"/>
      <c r="IP1489" s="1768"/>
      <c r="IQ1489" s="1768"/>
      <c r="IR1489" s="1768"/>
      <c r="IS1489" s="1768"/>
      <c r="IT1489" s="1768"/>
      <c r="IU1489" s="1768"/>
      <c r="IV1489" s="1768"/>
      <c r="IW1489" s="1768"/>
      <c r="IX1489" s="1768"/>
      <c r="IY1489" s="1768"/>
      <c r="IZ1489" s="1768"/>
      <c r="JA1489" s="1768"/>
      <c r="JB1489" s="1768"/>
      <c r="JC1489" s="1768"/>
      <c r="JD1489" s="1768"/>
      <c r="JE1489" s="1768"/>
      <c r="JF1489" s="1768"/>
      <c r="JG1489" s="1768"/>
      <c r="JH1489" s="1768"/>
      <c r="JI1489" s="1768"/>
      <c r="JJ1489" s="1768"/>
      <c r="JK1489" s="1768"/>
      <c r="JL1489" s="1768"/>
      <c r="JM1489" s="1768"/>
      <c r="JN1489" s="1768"/>
      <c r="JO1489" s="1768"/>
      <c r="JP1489" s="1768"/>
      <c r="JQ1489" s="1768"/>
      <c r="JR1489" s="1768"/>
      <c r="JS1489" s="1768"/>
      <c r="JT1489" s="1768"/>
      <c r="JU1489" s="1768"/>
      <c r="JV1489" s="1768"/>
      <c r="JW1489" s="1768"/>
      <c r="JX1489" s="1768"/>
      <c r="JY1489" s="1768"/>
      <c r="JZ1489" s="1768"/>
      <c r="KA1489" s="1768"/>
      <c r="KB1489" s="1768"/>
      <c r="KC1489" s="1768"/>
      <c r="KD1489" s="1768"/>
      <c r="KE1489" s="1768"/>
      <c r="KF1489" s="1768"/>
      <c r="KG1489" s="1768"/>
      <c r="KH1489" s="1768"/>
      <c r="KI1489" s="1768"/>
      <c r="KJ1489" s="1768"/>
      <c r="KK1489" s="1768"/>
      <c r="KL1489" s="1768"/>
      <c r="KM1489" s="1768"/>
      <c r="KN1489" s="1768"/>
      <c r="KO1489" s="1768"/>
      <c r="KP1489" s="1768"/>
      <c r="KQ1489" s="1768"/>
      <c r="KR1489" s="1768"/>
      <c r="KS1489" s="1768"/>
      <c r="KT1489" s="1768"/>
      <c r="KU1489" s="1768"/>
      <c r="KV1489" s="1768"/>
      <c r="KW1489" s="1768"/>
      <c r="KX1489" s="1768"/>
      <c r="KY1489" s="1768"/>
      <c r="KZ1489" s="1768"/>
      <c r="LA1489" s="1768"/>
      <c r="LB1489" s="1768"/>
      <c r="LC1489" s="1768"/>
      <c r="LD1489" s="1768"/>
      <c r="LE1489" s="1768"/>
      <c r="LF1489" s="1768"/>
      <c r="LG1489" s="1768"/>
      <c r="LH1489" s="1768"/>
      <c r="LI1489" s="1768"/>
      <c r="LJ1489" s="1768"/>
      <c r="LK1489" s="1768"/>
      <c r="LL1489" s="1768"/>
      <c r="LM1489" s="1768"/>
      <c r="LN1489" s="1768"/>
      <c r="LO1489" s="1768"/>
      <c r="LP1489" s="1768"/>
      <c r="LQ1489" s="1768"/>
      <c r="LR1489" s="1768"/>
      <c r="LS1489" s="1768"/>
      <c r="LT1489" s="1768"/>
      <c r="LU1489" s="1768"/>
      <c r="LV1489" s="1768"/>
      <c r="LW1489" s="1768"/>
      <c r="LX1489" s="1768"/>
      <c r="LY1489" s="1768"/>
      <c r="LZ1489" s="1768"/>
      <c r="MA1489" s="1768"/>
      <c r="MB1489" s="1768"/>
      <c r="MC1489" s="1768"/>
      <c r="MD1489" s="1768"/>
      <c r="ME1489" s="1768"/>
      <c r="MF1489" s="1768"/>
      <c r="MG1489" s="1768"/>
      <c r="MH1489" s="1768"/>
      <c r="MI1489" s="1768"/>
      <c r="MJ1489" s="1768"/>
      <c r="MK1489" s="1768"/>
      <c r="ML1489" s="1768"/>
      <c r="MM1489" s="1768"/>
      <c r="MN1489" s="1768"/>
      <c r="MO1489" s="1768"/>
      <c r="MP1489" s="1768"/>
      <c r="MQ1489" s="1768"/>
      <c r="MR1489" s="1768"/>
      <c r="MS1489" s="1768"/>
      <c r="MT1489" s="1768"/>
      <c r="MU1489" s="1768"/>
      <c r="MV1489" s="1768"/>
      <c r="MW1489" s="1768"/>
      <c r="MX1489" s="1768"/>
      <c r="MY1489" s="1768"/>
      <c r="MZ1489" s="1768"/>
      <c r="NA1489" s="1768"/>
      <c r="NB1489" s="1768"/>
      <c r="NC1489" s="1768"/>
      <c r="ND1489" s="1768"/>
      <c r="NE1489" s="1768"/>
      <c r="NF1489" s="1768"/>
      <c r="NG1489" s="1768"/>
      <c r="NH1489" s="1768"/>
      <c r="NI1489" s="1768"/>
      <c r="NJ1489" s="1768"/>
      <c r="NK1489" s="1768"/>
      <c r="NL1489" s="1768"/>
      <c r="NM1489" s="1768"/>
      <c r="NN1489" s="1768"/>
      <c r="NO1489" s="1768"/>
      <c r="NP1489" s="1768"/>
      <c r="NQ1489" s="1768"/>
      <c r="NR1489" s="1768"/>
      <c r="NS1489" s="1768"/>
      <c r="NT1489" s="1768"/>
      <c r="NU1489" s="1768"/>
      <c r="NV1489" s="1768"/>
      <c r="NW1489" s="1768"/>
      <c r="NX1489" s="1768"/>
      <c r="NY1489" s="1768"/>
      <c r="NZ1489" s="1768"/>
      <c r="OA1489" s="1768"/>
      <c r="OB1489" s="1768"/>
      <c r="OC1489" s="1768"/>
      <c r="OD1489" s="1768"/>
      <c r="OE1489" s="1768"/>
      <c r="OF1489" s="1768"/>
      <c r="OG1489" s="1768"/>
      <c r="OH1489" s="1768"/>
      <c r="OI1489" s="1768"/>
      <c r="OJ1489" s="1768"/>
      <c r="OK1489" s="1768"/>
      <c r="OL1489" s="1768"/>
      <c r="OM1489" s="1768"/>
      <c r="ON1489" s="1768"/>
      <c r="OO1489" s="1768"/>
      <c r="OP1489" s="1768"/>
      <c r="OQ1489" s="1768"/>
      <c r="OR1489" s="1768"/>
      <c r="OS1489" s="1768"/>
      <c r="OT1489" s="1768"/>
      <c r="OU1489" s="1768"/>
      <c r="OV1489" s="1768"/>
      <c r="OW1489" s="1768"/>
      <c r="OX1489" s="1768"/>
      <c r="OY1489" s="1768"/>
      <c r="OZ1489" s="1768"/>
      <c r="PA1489" s="1768"/>
      <c r="PB1489" s="1768"/>
      <c r="PC1489" s="1768"/>
      <c r="PD1489" s="1768"/>
      <c r="PE1489" s="1768"/>
      <c r="PF1489" s="1768"/>
      <c r="PG1489" s="1768"/>
      <c r="PH1489" s="1768"/>
      <c r="PI1489" s="1768"/>
      <c r="PJ1489" s="1768"/>
      <c r="PK1489" s="1768"/>
      <c r="PL1489" s="1768"/>
      <c r="PM1489" s="1768"/>
      <c r="PN1489" s="1768"/>
      <c r="PO1489" s="1768"/>
      <c r="PP1489" s="1768"/>
      <c r="PQ1489" s="1768"/>
      <c r="PR1489" s="1768"/>
      <c r="PS1489" s="1768"/>
      <c r="PT1489" s="1768"/>
      <c r="PU1489" s="1768"/>
      <c r="PV1489" s="1768"/>
      <c r="PW1489" s="1768"/>
      <c r="PX1489" s="1768"/>
      <c r="PY1489" s="1768"/>
      <c r="PZ1489" s="1768"/>
      <c r="QA1489" s="1768"/>
      <c r="QB1489" s="1768"/>
      <c r="QC1489" s="1768"/>
      <c r="QD1489" s="1768"/>
      <c r="QE1489" s="1768"/>
      <c r="QF1489" s="1768"/>
      <c r="QG1489" s="1768"/>
      <c r="QH1489" s="1768"/>
      <c r="QI1489" s="1768"/>
      <c r="QJ1489" s="1768"/>
      <c r="QK1489" s="1768"/>
      <c r="QL1489" s="1768"/>
      <c r="QM1489" s="1768"/>
      <c r="QN1489" s="1768"/>
      <c r="QO1489" s="1768"/>
      <c r="QP1489" s="1768"/>
      <c r="QQ1489" s="1768"/>
      <c r="QR1489" s="1768"/>
      <c r="QS1489" s="1768"/>
      <c r="QT1489" s="1768"/>
      <c r="QU1489" s="1768"/>
      <c r="QV1489" s="1768"/>
      <c r="QW1489" s="1768"/>
      <c r="QX1489" s="1768"/>
      <c r="QY1489" s="1768"/>
      <c r="QZ1489" s="1768"/>
      <c r="RA1489" s="1768"/>
      <c r="RB1489" s="1768"/>
      <c r="RC1489" s="1768"/>
      <c r="RD1489" s="1768"/>
      <c r="RE1489" s="1768"/>
      <c r="RF1489" s="1768"/>
      <c r="RG1489" s="1768"/>
      <c r="RH1489" s="1768"/>
      <c r="RI1489" s="1768"/>
      <c r="RJ1489" s="1768"/>
      <c r="RK1489" s="1768"/>
      <c r="RL1489" s="1768"/>
      <c r="RM1489" s="1768"/>
      <c r="RN1489" s="1768"/>
      <c r="RO1489" s="1768"/>
      <c r="RP1489" s="1768"/>
      <c r="RQ1489" s="1768"/>
      <c r="RR1489" s="1768"/>
      <c r="RS1489" s="1768"/>
      <c r="RT1489" s="1768"/>
      <c r="RU1489" s="1768"/>
      <c r="RV1489" s="1768"/>
      <c r="RW1489" s="1768"/>
      <c r="RX1489" s="1768"/>
      <c r="RY1489" s="1768"/>
      <c r="RZ1489" s="1768"/>
      <c r="SA1489" s="1768"/>
      <c r="SB1489" s="1768"/>
      <c r="SC1489" s="1768"/>
      <c r="SD1489" s="1768"/>
      <c r="SE1489" s="1768"/>
      <c r="SF1489" s="1768"/>
      <c r="SG1489" s="1768"/>
      <c r="SH1489" s="1768"/>
      <c r="SI1489" s="1768"/>
      <c r="SJ1489" s="1768"/>
      <c r="SK1489" s="1768"/>
      <c r="SL1489" s="1768"/>
      <c r="SM1489" s="1768"/>
      <c r="SN1489" s="1768"/>
      <c r="SO1489" s="1768"/>
      <c r="SP1489" s="1768"/>
      <c r="SQ1489" s="1768"/>
      <c r="SR1489" s="1768"/>
      <c r="SS1489" s="1768"/>
      <c r="ST1489" s="1768"/>
      <c r="SU1489" s="1768"/>
      <c r="SV1489" s="1768"/>
      <c r="SW1489" s="1768"/>
      <c r="SX1489" s="1768"/>
      <c r="SY1489" s="1768"/>
      <c r="SZ1489" s="1768"/>
      <c r="TA1489" s="1768"/>
      <c r="TB1489" s="1768"/>
      <c r="TC1489" s="1768"/>
      <c r="TD1489" s="1768"/>
      <c r="TE1489" s="1768"/>
      <c r="TF1489" s="1768"/>
      <c r="TG1489" s="1768"/>
      <c r="TH1489" s="1768"/>
      <c r="TI1489" s="1768"/>
      <c r="TJ1489" s="1768"/>
      <c r="TK1489" s="1768"/>
      <c r="TL1489" s="1768"/>
      <c r="TM1489" s="1768"/>
      <c r="TN1489" s="1768"/>
      <c r="TO1489" s="1768"/>
      <c r="TP1489" s="1768"/>
      <c r="TQ1489" s="1768"/>
      <c r="TR1489" s="1768"/>
      <c r="TS1489" s="1768"/>
      <c r="TT1489" s="1768"/>
      <c r="TU1489" s="1768"/>
      <c r="TV1489" s="1768"/>
      <c r="TW1489" s="1768"/>
      <c r="TX1489" s="1768"/>
      <c r="TY1489" s="1768"/>
      <c r="TZ1489" s="1768"/>
      <c r="UA1489" s="1768"/>
      <c r="UB1489" s="1768"/>
      <c r="UC1489" s="1768"/>
      <c r="UD1489" s="1768"/>
      <c r="UE1489" s="1768"/>
      <c r="UF1489" s="1768"/>
      <c r="UG1489" s="1768"/>
      <c r="UH1489" s="1768"/>
      <c r="UI1489" s="1768"/>
      <c r="UJ1489" s="1768"/>
      <c r="UK1489" s="1768"/>
      <c r="UL1489" s="1768"/>
      <c r="UM1489" s="1768"/>
      <c r="UN1489" s="1768"/>
      <c r="UO1489" s="1768"/>
      <c r="UP1489" s="1768"/>
      <c r="UQ1489" s="1768"/>
      <c r="UR1489" s="1768"/>
      <c r="US1489" s="1768"/>
      <c r="UT1489" s="1768"/>
      <c r="UU1489" s="1768"/>
      <c r="UV1489" s="1768"/>
      <c r="UW1489" s="1768"/>
      <c r="UX1489" s="1768"/>
      <c r="UY1489" s="1768"/>
      <c r="UZ1489" s="1768"/>
      <c r="VA1489" s="1768"/>
      <c r="VB1489" s="1768"/>
      <c r="VC1489" s="1768"/>
      <c r="VD1489" s="1768"/>
      <c r="VE1489" s="1768"/>
      <c r="VF1489" s="1768"/>
      <c r="VG1489" s="1768"/>
      <c r="VH1489" s="1768"/>
      <c r="VI1489" s="1768"/>
      <c r="VJ1489" s="1768"/>
      <c r="VK1489" s="1768"/>
      <c r="VL1489" s="1768"/>
      <c r="VM1489" s="1768"/>
      <c r="VN1489" s="1768"/>
      <c r="VO1489" s="1768"/>
      <c r="VP1489" s="1768"/>
      <c r="VQ1489" s="1768"/>
      <c r="VR1489" s="1768"/>
      <c r="VS1489" s="1768"/>
      <c r="VT1489" s="1768"/>
      <c r="VU1489" s="1768"/>
      <c r="VV1489" s="1768"/>
      <c r="VW1489" s="1768"/>
      <c r="VX1489" s="1768"/>
      <c r="VY1489" s="1768"/>
      <c r="VZ1489" s="1768"/>
      <c r="WA1489" s="1768"/>
      <c r="WB1489" s="1768"/>
      <c r="WC1489" s="1768"/>
      <c r="WD1489" s="1768"/>
      <c r="WE1489" s="1768"/>
      <c r="WF1489" s="1768"/>
      <c r="WG1489" s="1768"/>
      <c r="WH1489" s="1768"/>
      <c r="WI1489" s="1768"/>
      <c r="WJ1489" s="1768"/>
      <c r="WK1489" s="1768"/>
      <c r="WL1489" s="1768"/>
      <c r="WM1489" s="1768"/>
      <c r="WN1489" s="1768"/>
      <c r="WO1489" s="1768"/>
      <c r="WP1489" s="1768"/>
      <c r="WQ1489" s="1768"/>
      <c r="WR1489" s="1768"/>
      <c r="WS1489" s="1768"/>
      <c r="WT1489" s="1768"/>
      <c r="WU1489" s="1768"/>
      <c r="WV1489" s="1768"/>
      <c r="WW1489" s="1768"/>
      <c r="WX1489" s="1768"/>
      <c r="WY1489" s="1768"/>
      <c r="WZ1489" s="1768"/>
      <c r="XA1489" s="1768"/>
      <c r="XB1489" s="1768"/>
      <c r="XC1489" s="1768"/>
      <c r="XD1489" s="1768"/>
      <c r="XE1489" s="1768"/>
      <c r="XF1489" s="1768"/>
      <c r="XG1489" s="1768"/>
      <c r="XH1489" s="1768"/>
      <c r="XI1489" s="1768"/>
      <c r="XJ1489" s="1768"/>
      <c r="XK1489" s="1768"/>
      <c r="XL1489" s="1768"/>
      <c r="XM1489" s="1768"/>
      <c r="XN1489" s="1768"/>
      <c r="XO1489" s="1768"/>
      <c r="XP1489" s="1768"/>
      <c r="XQ1489" s="1768"/>
      <c r="XR1489" s="1768"/>
      <c r="XS1489" s="1768"/>
      <c r="XT1489" s="1768"/>
      <c r="XU1489" s="1768"/>
      <c r="XV1489" s="1768"/>
      <c r="XW1489" s="1768"/>
      <c r="XX1489" s="1768"/>
      <c r="XY1489" s="1768"/>
      <c r="XZ1489" s="1768"/>
      <c r="YA1489" s="1768"/>
      <c r="YB1489" s="1768"/>
      <c r="YC1489" s="1768"/>
      <c r="YD1489" s="1768"/>
      <c r="YE1489" s="1768"/>
      <c r="YF1489" s="1768"/>
      <c r="YG1489" s="1768"/>
      <c r="YH1489" s="1768"/>
      <c r="YI1489" s="1768"/>
      <c r="YJ1489" s="1768"/>
      <c r="YK1489" s="1768"/>
      <c r="YL1489" s="1768"/>
      <c r="YM1489" s="1768"/>
      <c r="YN1489" s="1768"/>
      <c r="YO1489" s="1768"/>
      <c r="YP1489" s="1768"/>
      <c r="YQ1489" s="1768"/>
      <c r="YR1489" s="1768"/>
      <c r="YS1489" s="1768"/>
      <c r="YT1489" s="1768"/>
      <c r="YU1489" s="1768"/>
      <c r="YV1489" s="1768"/>
      <c r="YW1489" s="1768"/>
      <c r="YX1489" s="1768"/>
      <c r="YY1489" s="1768"/>
      <c r="YZ1489" s="1768"/>
      <c r="ZA1489" s="1768"/>
      <c r="ZB1489" s="1768"/>
      <c r="ZC1489" s="1768"/>
      <c r="ZD1489" s="1768"/>
      <c r="ZE1489" s="1768"/>
      <c r="ZF1489" s="1768"/>
      <c r="ZG1489" s="1768"/>
      <c r="ZH1489" s="1768"/>
      <c r="ZI1489" s="1768"/>
      <c r="ZJ1489" s="1768"/>
      <c r="ZK1489" s="1768"/>
      <c r="ZL1489" s="1768"/>
      <c r="ZM1489" s="1768"/>
      <c r="ZN1489" s="1768"/>
      <c r="ZO1489" s="1768"/>
      <c r="ZP1489" s="1768"/>
      <c r="ZQ1489" s="1768"/>
      <c r="ZR1489" s="1768"/>
      <c r="ZS1489" s="1768"/>
      <c r="ZT1489" s="1768"/>
      <c r="ZU1489" s="1768"/>
      <c r="ZV1489" s="1768"/>
      <c r="ZW1489" s="1768"/>
      <c r="ZX1489" s="1768"/>
      <c r="ZY1489" s="1768"/>
      <c r="ZZ1489" s="1768"/>
      <c r="AAA1489" s="1768"/>
      <c r="AAB1489" s="1768"/>
      <c r="AAC1489" s="1768"/>
      <c r="AAD1489" s="1768"/>
      <c r="AAE1489" s="1768"/>
      <c r="AAF1489" s="1768"/>
      <c r="AAG1489" s="1768"/>
      <c r="AAH1489" s="1768"/>
      <c r="AAI1489" s="1768"/>
      <c r="AAJ1489" s="1768"/>
      <c r="AAK1489" s="1768"/>
      <c r="AAL1489" s="1768"/>
      <c r="AAM1489" s="1768"/>
      <c r="AAN1489" s="1768"/>
      <c r="AAO1489" s="1768"/>
      <c r="AAP1489" s="1768"/>
      <c r="AAQ1489" s="1768"/>
      <c r="AAR1489" s="1768"/>
      <c r="AAS1489" s="1768"/>
      <c r="AAT1489" s="1768"/>
      <c r="AAU1489" s="1768"/>
      <c r="AAV1489" s="1768"/>
      <c r="AAW1489" s="1768"/>
      <c r="AAX1489" s="1768"/>
      <c r="AAY1489" s="1768"/>
      <c r="AAZ1489" s="1768"/>
      <c r="ABA1489" s="1768"/>
      <c r="ABB1489" s="1768"/>
      <c r="ABC1489" s="1768"/>
      <c r="ABD1489" s="1768"/>
      <c r="ABE1489" s="1768"/>
      <c r="ABF1489" s="1768"/>
      <c r="ABG1489" s="1768"/>
      <c r="ABH1489" s="1768"/>
      <c r="ABI1489" s="1768"/>
      <c r="ABJ1489" s="1768"/>
      <c r="ABK1489" s="1768"/>
      <c r="ABL1489" s="1768"/>
      <c r="ABM1489" s="1768"/>
      <c r="ABN1489" s="1768"/>
      <c r="ABO1489" s="1768"/>
      <c r="ABP1489" s="1768"/>
      <c r="ABQ1489" s="1768"/>
      <c r="ABR1489" s="1768"/>
      <c r="ABS1489" s="1768"/>
      <c r="ABT1489" s="1768"/>
      <c r="ABU1489" s="1768"/>
      <c r="ABV1489" s="1768"/>
      <c r="ABW1489" s="1768"/>
      <c r="ABX1489" s="1768"/>
      <c r="ABY1489" s="1768"/>
      <c r="ABZ1489" s="1768"/>
      <c r="ACA1489" s="1768"/>
      <c r="ACB1489" s="1768"/>
      <c r="ACC1489" s="1768"/>
      <c r="ACD1489" s="1768"/>
      <c r="ACE1489" s="1768"/>
      <c r="ACF1489" s="1768"/>
      <c r="ACG1489" s="1768"/>
      <c r="ACH1489" s="1768"/>
      <c r="ACI1489" s="1768"/>
      <c r="ACJ1489" s="1768"/>
      <c r="ACK1489" s="1768"/>
      <c r="ACL1489" s="1768"/>
      <c r="ACM1489" s="1768"/>
      <c r="ACN1489" s="1768"/>
      <c r="ACO1489" s="1768"/>
      <c r="ACP1489" s="1768"/>
      <c r="ACQ1489" s="1768"/>
      <c r="ACR1489" s="1768"/>
      <c r="ACS1489" s="1768"/>
      <c r="ACT1489" s="1768"/>
      <c r="ACU1489" s="1768"/>
      <c r="ACV1489" s="1768"/>
      <c r="ACW1489" s="1768"/>
      <c r="ACX1489" s="1768"/>
      <c r="ACY1489" s="1768"/>
      <c r="ACZ1489" s="1768"/>
      <c r="ADA1489" s="1768"/>
      <c r="ADB1489" s="1768"/>
      <c r="ADC1489" s="1768"/>
      <c r="ADD1489" s="1768"/>
      <c r="ADE1489" s="1768"/>
      <c r="ADF1489" s="1768"/>
      <c r="ADG1489" s="1768"/>
      <c r="ADH1489" s="1768"/>
      <c r="ADI1489" s="1768"/>
      <c r="ADJ1489" s="1768"/>
      <c r="ADK1489" s="1768"/>
      <c r="ADL1489" s="1768"/>
      <c r="ADM1489" s="1768"/>
      <c r="ADN1489" s="1768"/>
      <c r="ADO1489" s="1768"/>
      <c r="ADP1489" s="1768"/>
      <c r="ADQ1489" s="1768"/>
      <c r="ADR1489" s="1768"/>
      <c r="ADS1489" s="1768"/>
      <c r="ADT1489" s="1768"/>
      <c r="ADU1489" s="1768"/>
      <c r="ADV1489" s="1768"/>
      <c r="ADW1489" s="1768"/>
      <c r="ADX1489" s="1768"/>
      <c r="ADY1489" s="1768"/>
      <c r="ADZ1489" s="1768"/>
      <c r="AEA1489" s="1768"/>
      <c r="AEB1489" s="1768"/>
      <c r="AEC1489" s="1768"/>
      <c r="AED1489" s="1768"/>
      <c r="AEE1489" s="1768"/>
      <c r="AEF1489" s="1768"/>
      <c r="AEG1489" s="1768"/>
      <c r="AEH1489" s="1768"/>
      <c r="AEI1489" s="1768"/>
      <c r="AEJ1489" s="1768"/>
      <c r="AEK1489" s="1768"/>
      <c r="AEL1489" s="1768"/>
      <c r="AEM1489" s="1768"/>
      <c r="AEN1489" s="1768"/>
      <c r="AEO1489" s="1768"/>
      <c r="AEP1489" s="1768"/>
      <c r="AEQ1489" s="1768"/>
      <c r="AER1489" s="1768"/>
      <c r="AES1489" s="1768"/>
      <c r="AET1489" s="1768"/>
      <c r="AEU1489" s="1768"/>
      <c r="AEV1489" s="1768"/>
      <c r="AEW1489" s="1768"/>
      <c r="AEX1489" s="1768"/>
      <c r="AEY1489" s="1768"/>
      <c r="AEZ1489" s="1768"/>
      <c r="AFA1489" s="1768"/>
      <c r="AFB1489" s="1768"/>
      <c r="AFC1489" s="1768"/>
      <c r="AFD1489" s="1768"/>
      <c r="AFE1489" s="1768"/>
      <c r="AFF1489" s="1768"/>
      <c r="AFG1489" s="1768"/>
      <c r="AFH1489" s="1768"/>
      <c r="AFI1489" s="1768"/>
      <c r="AFJ1489" s="1768"/>
      <c r="AFK1489" s="1768"/>
      <c r="AFL1489" s="1768"/>
      <c r="AFM1489" s="1768"/>
      <c r="AFN1489" s="1768"/>
      <c r="AFO1489" s="1768"/>
      <c r="AFP1489" s="1768"/>
      <c r="AFQ1489" s="1768"/>
      <c r="AFR1489" s="1768"/>
      <c r="AFS1489" s="1768"/>
      <c r="AFT1489" s="1768"/>
      <c r="AFU1489" s="1768"/>
      <c r="AFV1489" s="1768"/>
      <c r="AFW1489" s="1768"/>
      <c r="AFX1489" s="1768"/>
      <c r="AFY1489" s="1768"/>
      <c r="AFZ1489" s="1768"/>
      <c r="AGA1489" s="1768"/>
      <c r="AGB1489" s="1768"/>
      <c r="AGC1489" s="1768"/>
      <c r="AGD1489" s="1768"/>
      <c r="AGE1489" s="1768"/>
      <c r="AGF1489" s="1768"/>
      <c r="AGG1489" s="1768"/>
      <c r="AGH1489" s="1768"/>
      <c r="AGI1489" s="1768"/>
      <c r="AGJ1489" s="1768"/>
      <c r="AGK1489" s="1768"/>
      <c r="AGL1489" s="1768"/>
      <c r="AGM1489" s="1768"/>
      <c r="AGN1489" s="1768"/>
      <c r="AGO1489" s="1768"/>
      <c r="AGP1489" s="1768"/>
      <c r="AGQ1489" s="1768"/>
      <c r="AGR1489" s="1768"/>
      <c r="AGS1489" s="1768"/>
      <c r="AGT1489" s="1768"/>
      <c r="AGU1489" s="1768"/>
      <c r="AGV1489" s="1768"/>
      <c r="AGW1489" s="1768"/>
      <c r="AGX1489" s="1768"/>
      <c r="AGY1489" s="1768"/>
      <c r="AGZ1489" s="1768"/>
      <c r="AHA1489" s="1768"/>
      <c r="AHB1489" s="1768"/>
      <c r="AHC1489" s="1768"/>
      <c r="AHD1489" s="1768"/>
      <c r="AHE1489" s="1768"/>
      <c r="AHF1489" s="1768"/>
      <c r="AHG1489" s="1768"/>
      <c r="AHH1489" s="1768"/>
      <c r="AHI1489" s="1768"/>
      <c r="AHJ1489" s="1768"/>
      <c r="AHK1489" s="1768"/>
      <c r="AHL1489" s="1768"/>
      <c r="AHM1489" s="1768"/>
      <c r="AHN1489" s="1768"/>
      <c r="AHO1489" s="1768"/>
      <c r="AHP1489" s="1768"/>
      <c r="AHQ1489" s="1768"/>
      <c r="AHR1489" s="1768"/>
      <c r="AHS1489" s="1768"/>
      <c r="AHT1489" s="1768"/>
      <c r="AHU1489" s="1768"/>
      <c r="AHV1489" s="1768"/>
      <c r="AHW1489" s="1768"/>
      <c r="AHX1489" s="1768"/>
      <c r="AHY1489" s="1768"/>
      <c r="AHZ1489" s="1768"/>
      <c r="AIA1489" s="1768"/>
      <c r="AIB1489" s="1768"/>
      <c r="AIC1489" s="1768"/>
      <c r="AID1489" s="1768"/>
      <c r="AIE1489" s="1768"/>
      <c r="AIF1489" s="1768"/>
      <c r="AIG1489" s="1768"/>
      <c r="AIH1489" s="1768"/>
      <c r="AII1489" s="1768"/>
      <c r="AIJ1489" s="1768"/>
      <c r="AIK1489" s="1768"/>
      <c r="AIL1489" s="1768"/>
      <c r="AIM1489" s="1768"/>
      <c r="AIN1489" s="1768"/>
      <c r="AIO1489" s="1768"/>
      <c r="AIP1489" s="1768"/>
      <c r="AIQ1489" s="1768"/>
      <c r="AIR1489" s="1768"/>
      <c r="AIS1489" s="1768"/>
      <c r="AIT1489" s="1768"/>
      <c r="AIU1489" s="1768"/>
      <c r="AIV1489" s="1768"/>
      <c r="AIW1489" s="1768"/>
      <c r="AIX1489" s="1768"/>
      <c r="AIY1489" s="1768"/>
      <c r="AIZ1489" s="1768"/>
      <c r="AJA1489" s="1768"/>
      <c r="AJB1489" s="1768"/>
      <c r="AJC1489" s="1768"/>
      <c r="AJD1489" s="1768"/>
      <c r="AJE1489" s="1768"/>
      <c r="AJF1489" s="1768"/>
      <c r="AJG1489" s="1768"/>
      <c r="AJH1489" s="1768"/>
      <c r="AJI1489" s="1768"/>
      <c r="AJJ1489" s="1768"/>
      <c r="AJK1489" s="1768"/>
      <c r="AJL1489" s="1768"/>
      <c r="AJM1489" s="1768"/>
      <c r="AJN1489" s="1768"/>
      <c r="AJO1489" s="1768"/>
      <c r="AJP1489" s="1768"/>
      <c r="AJQ1489" s="1768"/>
      <c r="AJR1489" s="1768"/>
      <c r="AJS1489" s="1768"/>
      <c r="AJT1489" s="1768"/>
      <c r="AJU1489" s="1768"/>
      <c r="AJV1489" s="1768"/>
      <c r="AJW1489" s="1768"/>
      <c r="AJX1489" s="1768"/>
      <c r="AJY1489" s="1768"/>
      <c r="AJZ1489" s="1768"/>
      <c r="AKA1489" s="1768"/>
      <c r="AKB1489" s="1768"/>
      <c r="AKC1489" s="1768"/>
      <c r="AKD1489" s="1768"/>
      <c r="AKE1489" s="1768"/>
      <c r="AKF1489" s="1768"/>
      <c r="AKG1489" s="1768"/>
      <c r="AKH1489" s="1768"/>
      <c r="AKI1489" s="1768"/>
      <c r="AKJ1489" s="1768"/>
      <c r="AKK1489" s="1768"/>
      <c r="AKL1489" s="1768"/>
      <c r="AKM1489" s="1768"/>
      <c r="AKN1489" s="1768"/>
      <c r="AKO1489" s="1768"/>
      <c r="AKP1489" s="1768"/>
      <c r="AKQ1489" s="1768"/>
      <c r="AKR1489" s="1768"/>
      <c r="AKS1489" s="1768"/>
      <c r="AKT1489" s="1768"/>
      <c r="AKU1489" s="1768"/>
      <c r="AKV1489" s="1768"/>
      <c r="AKW1489" s="1768"/>
      <c r="AKX1489" s="1768"/>
      <c r="AKY1489" s="1768"/>
      <c r="AKZ1489" s="1768"/>
      <c r="ALA1489" s="1768"/>
      <c r="ALB1489" s="1768"/>
      <c r="ALC1489" s="1768"/>
      <c r="ALD1489" s="1768"/>
      <c r="ALE1489" s="1768"/>
      <c r="ALF1489" s="1768"/>
      <c r="ALG1489" s="1768"/>
      <c r="ALH1489" s="1768"/>
      <c r="ALI1489" s="1768"/>
      <c r="ALJ1489" s="1768"/>
      <c r="ALK1489" s="1768"/>
      <c r="ALL1489" s="1768"/>
      <c r="ALM1489" s="1768"/>
      <c r="ALN1489" s="1768"/>
      <c r="ALO1489" s="1768"/>
      <c r="ALP1489" s="1768"/>
      <c r="ALQ1489" s="1768"/>
      <c r="ALR1489" s="1768"/>
      <c r="ALS1489" s="1768"/>
      <c r="ALT1489" s="1768"/>
      <c r="ALU1489" s="1768"/>
      <c r="ALV1489" s="1768"/>
      <c r="ALW1489" s="1768"/>
      <c r="ALX1489" s="1768"/>
      <c r="ALY1489" s="1768"/>
      <c r="ALZ1489" s="1768"/>
      <c r="AMA1489" s="1768"/>
      <c r="AMB1489" s="1768"/>
      <c r="AMC1489" s="1768"/>
      <c r="AMD1489" s="1768"/>
      <c r="AME1489" s="1768"/>
      <c r="AMF1489" s="1768"/>
      <c r="AMG1489" s="1768"/>
      <c r="AMH1489" s="1768"/>
      <c r="AMI1489" s="1768"/>
      <c r="AMJ1489" s="1768"/>
      <c r="AMK1489" s="1768"/>
    </row>
    <row r="1490" spans="1:1025" s="1774" customFormat="1" ht="54" customHeight="1" x14ac:dyDescent="0.35">
      <c r="A1490" s="1025" t="s">
        <v>13154</v>
      </c>
      <c r="B1490" s="1765">
        <v>43909</v>
      </c>
      <c r="C1490" s="1025">
        <v>11</v>
      </c>
      <c r="D1490" s="1025" t="s">
        <v>1394</v>
      </c>
      <c r="E1490" s="1025" t="s">
        <v>13257</v>
      </c>
      <c r="F1490" s="1025" t="s">
        <v>5643</v>
      </c>
      <c r="G1490" s="1025" t="s">
        <v>13155</v>
      </c>
      <c r="H1490" s="1025" t="s">
        <v>2530</v>
      </c>
      <c r="I1490" s="1025" t="s">
        <v>1331</v>
      </c>
      <c r="J1490" s="1025" t="s">
        <v>2531</v>
      </c>
      <c r="K1490" s="1766">
        <v>11089.03</v>
      </c>
      <c r="L1490" s="1767" t="s">
        <v>9736</v>
      </c>
      <c r="M1490" s="1025" t="s">
        <v>13156</v>
      </c>
      <c r="N1490" s="1768"/>
      <c r="O1490" s="1769" t="s">
        <v>4665</v>
      </c>
      <c r="P1490" s="1770">
        <f t="shared" si="275"/>
        <v>11089.03</v>
      </c>
      <c r="Q1490" s="1771">
        <f t="shared" si="276"/>
        <v>43909</v>
      </c>
      <c r="R1490" s="1772" t="str">
        <f t="shared" si="277"/>
        <v>2020OB000034</v>
      </c>
      <c r="S1490" s="1772" t="str">
        <f t="shared" si="278"/>
        <v>2020NE000025</v>
      </c>
      <c r="T1490" s="1773" t="str">
        <f t="shared" si="279"/>
        <v>VALOR PAGO AO REPASSE DE RECURSO REFERENTE A 3ª PARCELA FEM II/2014 CUJO OBJETO É A URBANIZAÇÃO E ILUMINAÇÃO DA AVENIDA JOSÉ ESTÊVÃO, NO DISTRITO DE CARAIBEIRAS EM TACARATU, POA 353/2020- AGMJ.</v>
      </c>
      <c r="U1490" s="1768"/>
      <c r="V1490" s="1768"/>
      <c r="W1490" s="1768"/>
      <c r="X1490" s="1768"/>
      <c r="Y1490" s="1768"/>
      <c r="Z1490" s="1768"/>
      <c r="AA1490" s="1768"/>
      <c r="AB1490" s="1768"/>
      <c r="AC1490" s="1768"/>
      <c r="AD1490" s="1768"/>
      <c r="AE1490" s="1768"/>
      <c r="AF1490" s="1768"/>
      <c r="AG1490" s="1768"/>
      <c r="AH1490" s="1768"/>
      <c r="AI1490" s="1768"/>
      <c r="AJ1490" s="1768"/>
      <c r="AK1490" s="1768"/>
      <c r="AL1490" s="1768"/>
      <c r="AM1490" s="1768"/>
      <c r="AN1490" s="1768"/>
      <c r="AO1490" s="1768"/>
      <c r="AP1490" s="1768"/>
      <c r="AQ1490" s="1768"/>
      <c r="AR1490" s="1768"/>
      <c r="AS1490" s="1768"/>
      <c r="AT1490" s="1768"/>
      <c r="AU1490" s="1768"/>
      <c r="AV1490" s="1768"/>
      <c r="AW1490" s="1768"/>
      <c r="AX1490" s="1768"/>
      <c r="AY1490" s="1768"/>
      <c r="AZ1490" s="1768"/>
      <c r="BA1490" s="1768"/>
      <c r="BB1490" s="1768"/>
      <c r="BC1490" s="1768"/>
      <c r="BD1490" s="1768"/>
      <c r="BE1490" s="1768"/>
      <c r="BF1490" s="1768"/>
      <c r="BG1490" s="1768"/>
      <c r="BH1490" s="1768"/>
      <c r="BI1490" s="1768"/>
      <c r="BJ1490" s="1768"/>
      <c r="BK1490" s="1768"/>
      <c r="BL1490" s="1768"/>
      <c r="BM1490" s="1768"/>
      <c r="BN1490" s="1768"/>
      <c r="BO1490" s="1768"/>
      <c r="BP1490" s="1768"/>
      <c r="BQ1490" s="1768"/>
      <c r="BR1490" s="1768"/>
      <c r="BS1490" s="1768"/>
      <c r="BT1490" s="1768"/>
      <c r="BU1490" s="1768"/>
      <c r="BV1490" s="1768"/>
      <c r="BW1490" s="1768"/>
      <c r="BX1490" s="1768"/>
      <c r="BY1490" s="1768"/>
      <c r="BZ1490" s="1768"/>
      <c r="CA1490" s="1768"/>
      <c r="CB1490" s="1768"/>
      <c r="CC1490" s="1768"/>
      <c r="CD1490" s="1768"/>
      <c r="CE1490" s="1768"/>
      <c r="CF1490" s="1768"/>
      <c r="CG1490" s="1768"/>
      <c r="CH1490" s="1768"/>
      <c r="CI1490" s="1768"/>
      <c r="CJ1490" s="1768"/>
      <c r="CK1490" s="1768"/>
      <c r="CL1490" s="1768"/>
      <c r="CM1490" s="1768"/>
      <c r="CN1490" s="1768"/>
      <c r="CO1490" s="1768"/>
      <c r="CP1490" s="1768"/>
      <c r="CQ1490" s="1768"/>
      <c r="CR1490" s="1768"/>
      <c r="CS1490" s="1768"/>
      <c r="CT1490" s="1768"/>
      <c r="CU1490" s="1768"/>
      <c r="CV1490" s="1768"/>
      <c r="CW1490" s="1768"/>
      <c r="CX1490" s="1768"/>
      <c r="CY1490" s="1768"/>
      <c r="CZ1490" s="1768"/>
      <c r="DA1490" s="1768"/>
      <c r="DB1490" s="1768"/>
      <c r="DC1490" s="1768"/>
      <c r="DD1490" s="1768"/>
      <c r="DE1490" s="1768"/>
      <c r="DF1490" s="1768"/>
      <c r="DG1490" s="1768"/>
      <c r="DH1490" s="1768"/>
      <c r="DI1490" s="1768"/>
      <c r="DJ1490" s="1768"/>
      <c r="DK1490" s="1768"/>
      <c r="DL1490" s="1768"/>
      <c r="DM1490" s="1768"/>
      <c r="DN1490" s="1768"/>
      <c r="DO1490" s="1768"/>
      <c r="DP1490" s="1768"/>
      <c r="DQ1490" s="1768"/>
      <c r="DR1490" s="1768"/>
      <c r="DS1490" s="1768"/>
      <c r="DT1490" s="1768"/>
      <c r="DU1490" s="1768"/>
      <c r="DV1490" s="1768"/>
      <c r="DW1490" s="1768"/>
      <c r="DX1490" s="1768"/>
      <c r="DY1490" s="1768"/>
      <c r="DZ1490" s="1768"/>
      <c r="EA1490" s="1768"/>
      <c r="EB1490" s="1768"/>
      <c r="EC1490" s="1768"/>
      <c r="ED1490" s="1768"/>
      <c r="EE1490" s="1768"/>
      <c r="EF1490" s="1768"/>
      <c r="EG1490" s="1768"/>
      <c r="EH1490" s="1768"/>
      <c r="EI1490" s="1768"/>
      <c r="EJ1490" s="1768"/>
      <c r="EK1490" s="1768"/>
      <c r="EL1490" s="1768"/>
      <c r="EM1490" s="1768"/>
      <c r="EN1490" s="1768"/>
      <c r="EO1490" s="1768"/>
      <c r="EP1490" s="1768"/>
      <c r="EQ1490" s="1768"/>
      <c r="ER1490" s="1768"/>
      <c r="ES1490" s="1768"/>
      <c r="ET1490" s="1768"/>
      <c r="EU1490" s="1768"/>
      <c r="EV1490" s="1768"/>
      <c r="EW1490" s="1768"/>
      <c r="EX1490" s="1768"/>
      <c r="EY1490" s="1768"/>
      <c r="EZ1490" s="1768"/>
      <c r="FA1490" s="1768"/>
      <c r="FB1490" s="1768"/>
      <c r="FC1490" s="1768"/>
      <c r="FD1490" s="1768"/>
      <c r="FE1490" s="1768"/>
      <c r="FF1490" s="1768"/>
      <c r="FG1490" s="1768"/>
      <c r="FH1490" s="1768"/>
      <c r="FI1490" s="1768"/>
      <c r="FJ1490" s="1768"/>
      <c r="FK1490" s="1768"/>
      <c r="FL1490" s="1768"/>
      <c r="FM1490" s="1768"/>
      <c r="FN1490" s="1768"/>
      <c r="FO1490" s="1768"/>
      <c r="FP1490" s="1768"/>
      <c r="FQ1490" s="1768"/>
      <c r="FR1490" s="1768"/>
      <c r="FS1490" s="1768"/>
      <c r="FT1490" s="1768"/>
      <c r="FU1490" s="1768"/>
      <c r="FV1490" s="1768"/>
      <c r="FW1490" s="1768"/>
      <c r="FX1490" s="1768"/>
      <c r="FY1490" s="1768"/>
      <c r="FZ1490" s="1768"/>
      <c r="GA1490" s="1768"/>
      <c r="GB1490" s="1768"/>
      <c r="GC1490" s="1768"/>
      <c r="GD1490" s="1768"/>
      <c r="GE1490" s="1768"/>
      <c r="GF1490" s="1768"/>
      <c r="GG1490" s="1768"/>
      <c r="GH1490" s="1768"/>
      <c r="GI1490" s="1768"/>
      <c r="GJ1490" s="1768"/>
      <c r="GK1490" s="1768"/>
      <c r="GL1490" s="1768"/>
      <c r="GM1490" s="1768"/>
      <c r="GN1490" s="1768"/>
      <c r="GO1490" s="1768"/>
      <c r="GP1490" s="1768"/>
      <c r="GQ1490" s="1768"/>
      <c r="GR1490" s="1768"/>
      <c r="GS1490" s="1768"/>
      <c r="GT1490" s="1768"/>
      <c r="GU1490" s="1768"/>
      <c r="GV1490" s="1768"/>
      <c r="GW1490" s="1768"/>
      <c r="GX1490" s="1768"/>
      <c r="GY1490" s="1768"/>
      <c r="GZ1490" s="1768"/>
      <c r="HA1490" s="1768"/>
      <c r="HB1490" s="1768"/>
      <c r="HC1490" s="1768"/>
      <c r="HD1490" s="1768"/>
      <c r="HE1490" s="1768"/>
      <c r="HF1490" s="1768"/>
      <c r="HG1490" s="1768"/>
      <c r="HH1490" s="1768"/>
      <c r="HI1490" s="1768"/>
      <c r="HJ1490" s="1768"/>
      <c r="HK1490" s="1768"/>
      <c r="HL1490" s="1768"/>
      <c r="HM1490" s="1768"/>
      <c r="HN1490" s="1768"/>
      <c r="HO1490" s="1768"/>
      <c r="HP1490" s="1768"/>
      <c r="HQ1490" s="1768"/>
      <c r="HR1490" s="1768"/>
      <c r="HS1490" s="1768"/>
      <c r="HT1490" s="1768"/>
      <c r="HU1490" s="1768"/>
      <c r="HV1490" s="1768"/>
      <c r="HW1490" s="1768"/>
      <c r="HX1490" s="1768"/>
      <c r="HY1490" s="1768"/>
      <c r="HZ1490" s="1768"/>
      <c r="IA1490" s="1768"/>
      <c r="IB1490" s="1768"/>
      <c r="IC1490" s="1768"/>
      <c r="ID1490" s="1768"/>
      <c r="IE1490" s="1768"/>
      <c r="IF1490" s="1768"/>
      <c r="IG1490" s="1768"/>
      <c r="IH1490" s="1768"/>
      <c r="II1490" s="1768"/>
      <c r="IJ1490" s="1768"/>
      <c r="IK1490" s="1768"/>
      <c r="IL1490" s="1768"/>
      <c r="IM1490" s="1768"/>
      <c r="IN1490" s="1768"/>
      <c r="IO1490" s="1768"/>
      <c r="IP1490" s="1768"/>
      <c r="IQ1490" s="1768"/>
      <c r="IR1490" s="1768"/>
      <c r="IS1490" s="1768"/>
      <c r="IT1490" s="1768"/>
      <c r="IU1490" s="1768"/>
      <c r="IV1490" s="1768"/>
      <c r="IW1490" s="1768"/>
      <c r="IX1490" s="1768"/>
      <c r="IY1490" s="1768"/>
      <c r="IZ1490" s="1768"/>
      <c r="JA1490" s="1768"/>
      <c r="JB1490" s="1768"/>
      <c r="JC1490" s="1768"/>
      <c r="JD1490" s="1768"/>
      <c r="JE1490" s="1768"/>
      <c r="JF1490" s="1768"/>
      <c r="JG1490" s="1768"/>
      <c r="JH1490" s="1768"/>
      <c r="JI1490" s="1768"/>
      <c r="JJ1490" s="1768"/>
      <c r="JK1490" s="1768"/>
      <c r="JL1490" s="1768"/>
      <c r="JM1490" s="1768"/>
      <c r="JN1490" s="1768"/>
      <c r="JO1490" s="1768"/>
      <c r="JP1490" s="1768"/>
      <c r="JQ1490" s="1768"/>
      <c r="JR1490" s="1768"/>
      <c r="JS1490" s="1768"/>
      <c r="JT1490" s="1768"/>
      <c r="JU1490" s="1768"/>
      <c r="JV1490" s="1768"/>
      <c r="JW1490" s="1768"/>
      <c r="JX1490" s="1768"/>
      <c r="JY1490" s="1768"/>
      <c r="JZ1490" s="1768"/>
      <c r="KA1490" s="1768"/>
      <c r="KB1490" s="1768"/>
      <c r="KC1490" s="1768"/>
      <c r="KD1490" s="1768"/>
      <c r="KE1490" s="1768"/>
      <c r="KF1490" s="1768"/>
      <c r="KG1490" s="1768"/>
      <c r="KH1490" s="1768"/>
      <c r="KI1490" s="1768"/>
      <c r="KJ1490" s="1768"/>
      <c r="KK1490" s="1768"/>
      <c r="KL1490" s="1768"/>
      <c r="KM1490" s="1768"/>
      <c r="KN1490" s="1768"/>
      <c r="KO1490" s="1768"/>
      <c r="KP1490" s="1768"/>
      <c r="KQ1490" s="1768"/>
      <c r="KR1490" s="1768"/>
      <c r="KS1490" s="1768"/>
      <c r="KT1490" s="1768"/>
      <c r="KU1490" s="1768"/>
      <c r="KV1490" s="1768"/>
      <c r="KW1490" s="1768"/>
      <c r="KX1490" s="1768"/>
      <c r="KY1490" s="1768"/>
      <c r="KZ1490" s="1768"/>
      <c r="LA1490" s="1768"/>
      <c r="LB1490" s="1768"/>
      <c r="LC1490" s="1768"/>
      <c r="LD1490" s="1768"/>
      <c r="LE1490" s="1768"/>
      <c r="LF1490" s="1768"/>
      <c r="LG1490" s="1768"/>
      <c r="LH1490" s="1768"/>
      <c r="LI1490" s="1768"/>
      <c r="LJ1490" s="1768"/>
      <c r="LK1490" s="1768"/>
      <c r="LL1490" s="1768"/>
      <c r="LM1490" s="1768"/>
      <c r="LN1490" s="1768"/>
      <c r="LO1490" s="1768"/>
      <c r="LP1490" s="1768"/>
      <c r="LQ1490" s="1768"/>
      <c r="LR1490" s="1768"/>
      <c r="LS1490" s="1768"/>
      <c r="LT1490" s="1768"/>
      <c r="LU1490" s="1768"/>
      <c r="LV1490" s="1768"/>
      <c r="LW1490" s="1768"/>
      <c r="LX1490" s="1768"/>
      <c r="LY1490" s="1768"/>
      <c r="LZ1490" s="1768"/>
      <c r="MA1490" s="1768"/>
      <c r="MB1490" s="1768"/>
      <c r="MC1490" s="1768"/>
      <c r="MD1490" s="1768"/>
      <c r="ME1490" s="1768"/>
      <c r="MF1490" s="1768"/>
      <c r="MG1490" s="1768"/>
      <c r="MH1490" s="1768"/>
      <c r="MI1490" s="1768"/>
      <c r="MJ1490" s="1768"/>
      <c r="MK1490" s="1768"/>
      <c r="ML1490" s="1768"/>
      <c r="MM1490" s="1768"/>
      <c r="MN1490" s="1768"/>
      <c r="MO1490" s="1768"/>
      <c r="MP1490" s="1768"/>
      <c r="MQ1490" s="1768"/>
      <c r="MR1490" s="1768"/>
      <c r="MS1490" s="1768"/>
      <c r="MT1490" s="1768"/>
      <c r="MU1490" s="1768"/>
      <c r="MV1490" s="1768"/>
      <c r="MW1490" s="1768"/>
      <c r="MX1490" s="1768"/>
      <c r="MY1490" s="1768"/>
      <c r="MZ1490" s="1768"/>
      <c r="NA1490" s="1768"/>
      <c r="NB1490" s="1768"/>
      <c r="NC1490" s="1768"/>
      <c r="ND1490" s="1768"/>
      <c r="NE1490" s="1768"/>
      <c r="NF1490" s="1768"/>
      <c r="NG1490" s="1768"/>
      <c r="NH1490" s="1768"/>
      <c r="NI1490" s="1768"/>
      <c r="NJ1490" s="1768"/>
      <c r="NK1490" s="1768"/>
      <c r="NL1490" s="1768"/>
      <c r="NM1490" s="1768"/>
      <c r="NN1490" s="1768"/>
      <c r="NO1490" s="1768"/>
      <c r="NP1490" s="1768"/>
      <c r="NQ1490" s="1768"/>
      <c r="NR1490" s="1768"/>
      <c r="NS1490" s="1768"/>
      <c r="NT1490" s="1768"/>
      <c r="NU1490" s="1768"/>
      <c r="NV1490" s="1768"/>
      <c r="NW1490" s="1768"/>
      <c r="NX1490" s="1768"/>
      <c r="NY1490" s="1768"/>
      <c r="NZ1490" s="1768"/>
      <c r="OA1490" s="1768"/>
      <c r="OB1490" s="1768"/>
      <c r="OC1490" s="1768"/>
      <c r="OD1490" s="1768"/>
      <c r="OE1490" s="1768"/>
      <c r="OF1490" s="1768"/>
      <c r="OG1490" s="1768"/>
      <c r="OH1490" s="1768"/>
      <c r="OI1490" s="1768"/>
      <c r="OJ1490" s="1768"/>
      <c r="OK1490" s="1768"/>
      <c r="OL1490" s="1768"/>
      <c r="OM1490" s="1768"/>
      <c r="ON1490" s="1768"/>
      <c r="OO1490" s="1768"/>
      <c r="OP1490" s="1768"/>
      <c r="OQ1490" s="1768"/>
      <c r="OR1490" s="1768"/>
      <c r="OS1490" s="1768"/>
      <c r="OT1490" s="1768"/>
      <c r="OU1490" s="1768"/>
      <c r="OV1490" s="1768"/>
      <c r="OW1490" s="1768"/>
      <c r="OX1490" s="1768"/>
      <c r="OY1490" s="1768"/>
      <c r="OZ1490" s="1768"/>
      <c r="PA1490" s="1768"/>
      <c r="PB1490" s="1768"/>
      <c r="PC1490" s="1768"/>
      <c r="PD1490" s="1768"/>
      <c r="PE1490" s="1768"/>
      <c r="PF1490" s="1768"/>
      <c r="PG1490" s="1768"/>
      <c r="PH1490" s="1768"/>
      <c r="PI1490" s="1768"/>
      <c r="PJ1490" s="1768"/>
      <c r="PK1490" s="1768"/>
      <c r="PL1490" s="1768"/>
      <c r="PM1490" s="1768"/>
      <c r="PN1490" s="1768"/>
      <c r="PO1490" s="1768"/>
      <c r="PP1490" s="1768"/>
      <c r="PQ1490" s="1768"/>
      <c r="PR1490" s="1768"/>
      <c r="PS1490" s="1768"/>
      <c r="PT1490" s="1768"/>
      <c r="PU1490" s="1768"/>
      <c r="PV1490" s="1768"/>
      <c r="PW1490" s="1768"/>
      <c r="PX1490" s="1768"/>
      <c r="PY1490" s="1768"/>
      <c r="PZ1490" s="1768"/>
      <c r="QA1490" s="1768"/>
      <c r="QB1490" s="1768"/>
      <c r="QC1490" s="1768"/>
      <c r="QD1490" s="1768"/>
      <c r="QE1490" s="1768"/>
      <c r="QF1490" s="1768"/>
      <c r="QG1490" s="1768"/>
      <c r="QH1490" s="1768"/>
      <c r="QI1490" s="1768"/>
      <c r="QJ1490" s="1768"/>
      <c r="QK1490" s="1768"/>
      <c r="QL1490" s="1768"/>
      <c r="QM1490" s="1768"/>
      <c r="QN1490" s="1768"/>
      <c r="QO1490" s="1768"/>
      <c r="QP1490" s="1768"/>
      <c r="QQ1490" s="1768"/>
      <c r="QR1490" s="1768"/>
      <c r="QS1490" s="1768"/>
      <c r="QT1490" s="1768"/>
      <c r="QU1490" s="1768"/>
      <c r="QV1490" s="1768"/>
      <c r="QW1490" s="1768"/>
      <c r="QX1490" s="1768"/>
      <c r="QY1490" s="1768"/>
      <c r="QZ1490" s="1768"/>
      <c r="RA1490" s="1768"/>
      <c r="RB1490" s="1768"/>
      <c r="RC1490" s="1768"/>
      <c r="RD1490" s="1768"/>
      <c r="RE1490" s="1768"/>
      <c r="RF1490" s="1768"/>
      <c r="RG1490" s="1768"/>
      <c r="RH1490" s="1768"/>
      <c r="RI1490" s="1768"/>
      <c r="RJ1490" s="1768"/>
      <c r="RK1490" s="1768"/>
      <c r="RL1490" s="1768"/>
      <c r="RM1490" s="1768"/>
      <c r="RN1490" s="1768"/>
      <c r="RO1490" s="1768"/>
      <c r="RP1490" s="1768"/>
      <c r="RQ1490" s="1768"/>
      <c r="RR1490" s="1768"/>
      <c r="RS1490" s="1768"/>
      <c r="RT1490" s="1768"/>
      <c r="RU1490" s="1768"/>
      <c r="RV1490" s="1768"/>
      <c r="RW1490" s="1768"/>
      <c r="RX1490" s="1768"/>
      <c r="RY1490" s="1768"/>
      <c r="RZ1490" s="1768"/>
      <c r="SA1490" s="1768"/>
      <c r="SB1490" s="1768"/>
      <c r="SC1490" s="1768"/>
      <c r="SD1490" s="1768"/>
      <c r="SE1490" s="1768"/>
      <c r="SF1490" s="1768"/>
      <c r="SG1490" s="1768"/>
      <c r="SH1490" s="1768"/>
      <c r="SI1490" s="1768"/>
      <c r="SJ1490" s="1768"/>
      <c r="SK1490" s="1768"/>
      <c r="SL1490" s="1768"/>
      <c r="SM1490" s="1768"/>
      <c r="SN1490" s="1768"/>
      <c r="SO1490" s="1768"/>
      <c r="SP1490" s="1768"/>
      <c r="SQ1490" s="1768"/>
      <c r="SR1490" s="1768"/>
      <c r="SS1490" s="1768"/>
      <c r="ST1490" s="1768"/>
      <c r="SU1490" s="1768"/>
      <c r="SV1490" s="1768"/>
      <c r="SW1490" s="1768"/>
      <c r="SX1490" s="1768"/>
      <c r="SY1490" s="1768"/>
      <c r="SZ1490" s="1768"/>
      <c r="TA1490" s="1768"/>
      <c r="TB1490" s="1768"/>
      <c r="TC1490" s="1768"/>
      <c r="TD1490" s="1768"/>
      <c r="TE1490" s="1768"/>
      <c r="TF1490" s="1768"/>
      <c r="TG1490" s="1768"/>
      <c r="TH1490" s="1768"/>
      <c r="TI1490" s="1768"/>
      <c r="TJ1490" s="1768"/>
      <c r="TK1490" s="1768"/>
      <c r="TL1490" s="1768"/>
      <c r="TM1490" s="1768"/>
      <c r="TN1490" s="1768"/>
      <c r="TO1490" s="1768"/>
      <c r="TP1490" s="1768"/>
      <c r="TQ1490" s="1768"/>
      <c r="TR1490" s="1768"/>
      <c r="TS1490" s="1768"/>
      <c r="TT1490" s="1768"/>
      <c r="TU1490" s="1768"/>
      <c r="TV1490" s="1768"/>
      <c r="TW1490" s="1768"/>
      <c r="TX1490" s="1768"/>
      <c r="TY1490" s="1768"/>
      <c r="TZ1490" s="1768"/>
      <c r="UA1490" s="1768"/>
      <c r="UB1490" s="1768"/>
      <c r="UC1490" s="1768"/>
      <c r="UD1490" s="1768"/>
      <c r="UE1490" s="1768"/>
      <c r="UF1490" s="1768"/>
      <c r="UG1490" s="1768"/>
      <c r="UH1490" s="1768"/>
      <c r="UI1490" s="1768"/>
      <c r="UJ1490" s="1768"/>
      <c r="UK1490" s="1768"/>
      <c r="UL1490" s="1768"/>
      <c r="UM1490" s="1768"/>
      <c r="UN1490" s="1768"/>
      <c r="UO1490" s="1768"/>
      <c r="UP1490" s="1768"/>
      <c r="UQ1490" s="1768"/>
      <c r="UR1490" s="1768"/>
      <c r="US1490" s="1768"/>
      <c r="UT1490" s="1768"/>
      <c r="UU1490" s="1768"/>
      <c r="UV1490" s="1768"/>
      <c r="UW1490" s="1768"/>
      <c r="UX1490" s="1768"/>
      <c r="UY1490" s="1768"/>
      <c r="UZ1490" s="1768"/>
      <c r="VA1490" s="1768"/>
      <c r="VB1490" s="1768"/>
      <c r="VC1490" s="1768"/>
      <c r="VD1490" s="1768"/>
      <c r="VE1490" s="1768"/>
      <c r="VF1490" s="1768"/>
      <c r="VG1490" s="1768"/>
      <c r="VH1490" s="1768"/>
      <c r="VI1490" s="1768"/>
      <c r="VJ1490" s="1768"/>
      <c r="VK1490" s="1768"/>
      <c r="VL1490" s="1768"/>
      <c r="VM1490" s="1768"/>
      <c r="VN1490" s="1768"/>
      <c r="VO1490" s="1768"/>
      <c r="VP1490" s="1768"/>
      <c r="VQ1490" s="1768"/>
      <c r="VR1490" s="1768"/>
      <c r="VS1490" s="1768"/>
      <c r="VT1490" s="1768"/>
      <c r="VU1490" s="1768"/>
      <c r="VV1490" s="1768"/>
      <c r="VW1490" s="1768"/>
      <c r="VX1490" s="1768"/>
      <c r="VY1490" s="1768"/>
      <c r="VZ1490" s="1768"/>
      <c r="WA1490" s="1768"/>
      <c r="WB1490" s="1768"/>
      <c r="WC1490" s="1768"/>
      <c r="WD1490" s="1768"/>
      <c r="WE1490" s="1768"/>
      <c r="WF1490" s="1768"/>
      <c r="WG1490" s="1768"/>
      <c r="WH1490" s="1768"/>
      <c r="WI1490" s="1768"/>
      <c r="WJ1490" s="1768"/>
      <c r="WK1490" s="1768"/>
      <c r="WL1490" s="1768"/>
      <c r="WM1490" s="1768"/>
      <c r="WN1490" s="1768"/>
      <c r="WO1490" s="1768"/>
      <c r="WP1490" s="1768"/>
      <c r="WQ1490" s="1768"/>
      <c r="WR1490" s="1768"/>
      <c r="WS1490" s="1768"/>
      <c r="WT1490" s="1768"/>
      <c r="WU1490" s="1768"/>
      <c r="WV1490" s="1768"/>
      <c r="WW1490" s="1768"/>
      <c r="WX1490" s="1768"/>
      <c r="WY1490" s="1768"/>
      <c r="WZ1490" s="1768"/>
      <c r="XA1490" s="1768"/>
      <c r="XB1490" s="1768"/>
      <c r="XC1490" s="1768"/>
      <c r="XD1490" s="1768"/>
      <c r="XE1490" s="1768"/>
      <c r="XF1490" s="1768"/>
      <c r="XG1490" s="1768"/>
      <c r="XH1490" s="1768"/>
      <c r="XI1490" s="1768"/>
      <c r="XJ1490" s="1768"/>
      <c r="XK1490" s="1768"/>
      <c r="XL1490" s="1768"/>
      <c r="XM1490" s="1768"/>
      <c r="XN1490" s="1768"/>
      <c r="XO1490" s="1768"/>
      <c r="XP1490" s="1768"/>
      <c r="XQ1490" s="1768"/>
      <c r="XR1490" s="1768"/>
      <c r="XS1490" s="1768"/>
      <c r="XT1490" s="1768"/>
      <c r="XU1490" s="1768"/>
      <c r="XV1490" s="1768"/>
      <c r="XW1490" s="1768"/>
      <c r="XX1490" s="1768"/>
      <c r="XY1490" s="1768"/>
      <c r="XZ1490" s="1768"/>
      <c r="YA1490" s="1768"/>
      <c r="YB1490" s="1768"/>
      <c r="YC1490" s="1768"/>
      <c r="YD1490" s="1768"/>
      <c r="YE1490" s="1768"/>
      <c r="YF1490" s="1768"/>
      <c r="YG1490" s="1768"/>
      <c r="YH1490" s="1768"/>
      <c r="YI1490" s="1768"/>
      <c r="YJ1490" s="1768"/>
      <c r="YK1490" s="1768"/>
      <c r="YL1490" s="1768"/>
      <c r="YM1490" s="1768"/>
      <c r="YN1490" s="1768"/>
      <c r="YO1490" s="1768"/>
      <c r="YP1490" s="1768"/>
      <c r="YQ1490" s="1768"/>
      <c r="YR1490" s="1768"/>
      <c r="YS1490" s="1768"/>
      <c r="YT1490" s="1768"/>
      <c r="YU1490" s="1768"/>
      <c r="YV1490" s="1768"/>
      <c r="YW1490" s="1768"/>
      <c r="YX1490" s="1768"/>
      <c r="YY1490" s="1768"/>
      <c r="YZ1490" s="1768"/>
      <c r="ZA1490" s="1768"/>
      <c r="ZB1490" s="1768"/>
      <c r="ZC1490" s="1768"/>
      <c r="ZD1490" s="1768"/>
      <c r="ZE1490" s="1768"/>
      <c r="ZF1490" s="1768"/>
      <c r="ZG1490" s="1768"/>
      <c r="ZH1490" s="1768"/>
      <c r="ZI1490" s="1768"/>
      <c r="ZJ1490" s="1768"/>
      <c r="ZK1490" s="1768"/>
      <c r="ZL1490" s="1768"/>
      <c r="ZM1490" s="1768"/>
      <c r="ZN1490" s="1768"/>
      <c r="ZO1490" s="1768"/>
      <c r="ZP1490" s="1768"/>
      <c r="ZQ1490" s="1768"/>
      <c r="ZR1490" s="1768"/>
      <c r="ZS1490" s="1768"/>
      <c r="ZT1490" s="1768"/>
      <c r="ZU1490" s="1768"/>
      <c r="ZV1490" s="1768"/>
      <c r="ZW1490" s="1768"/>
      <c r="ZX1490" s="1768"/>
      <c r="ZY1490" s="1768"/>
      <c r="ZZ1490" s="1768"/>
      <c r="AAA1490" s="1768"/>
      <c r="AAB1490" s="1768"/>
      <c r="AAC1490" s="1768"/>
      <c r="AAD1490" s="1768"/>
      <c r="AAE1490" s="1768"/>
      <c r="AAF1490" s="1768"/>
      <c r="AAG1490" s="1768"/>
      <c r="AAH1490" s="1768"/>
      <c r="AAI1490" s="1768"/>
      <c r="AAJ1490" s="1768"/>
      <c r="AAK1490" s="1768"/>
      <c r="AAL1490" s="1768"/>
      <c r="AAM1490" s="1768"/>
      <c r="AAN1490" s="1768"/>
      <c r="AAO1490" s="1768"/>
      <c r="AAP1490" s="1768"/>
      <c r="AAQ1490" s="1768"/>
      <c r="AAR1490" s="1768"/>
      <c r="AAS1490" s="1768"/>
      <c r="AAT1490" s="1768"/>
      <c r="AAU1490" s="1768"/>
      <c r="AAV1490" s="1768"/>
      <c r="AAW1490" s="1768"/>
      <c r="AAX1490" s="1768"/>
      <c r="AAY1490" s="1768"/>
      <c r="AAZ1490" s="1768"/>
      <c r="ABA1490" s="1768"/>
      <c r="ABB1490" s="1768"/>
      <c r="ABC1490" s="1768"/>
      <c r="ABD1490" s="1768"/>
      <c r="ABE1490" s="1768"/>
      <c r="ABF1490" s="1768"/>
      <c r="ABG1490" s="1768"/>
      <c r="ABH1490" s="1768"/>
      <c r="ABI1490" s="1768"/>
      <c r="ABJ1490" s="1768"/>
      <c r="ABK1490" s="1768"/>
      <c r="ABL1490" s="1768"/>
      <c r="ABM1490" s="1768"/>
      <c r="ABN1490" s="1768"/>
      <c r="ABO1490" s="1768"/>
      <c r="ABP1490" s="1768"/>
      <c r="ABQ1490" s="1768"/>
      <c r="ABR1490" s="1768"/>
      <c r="ABS1490" s="1768"/>
      <c r="ABT1490" s="1768"/>
      <c r="ABU1490" s="1768"/>
      <c r="ABV1490" s="1768"/>
      <c r="ABW1490" s="1768"/>
      <c r="ABX1490" s="1768"/>
      <c r="ABY1490" s="1768"/>
      <c r="ABZ1490" s="1768"/>
      <c r="ACA1490" s="1768"/>
      <c r="ACB1490" s="1768"/>
      <c r="ACC1490" s="1768"/>
      <c r="ACD1490" s="1768"/>
      <c r="ACE1490" s="1768"/>
      <c r="ACF1490" s="1768"/>
      <c r="ACG1490" s="1768"/>
      <c r="ACH1490" s="1768"/>
      <c r="ACI1490" s="1768"/>
      <c r="ACJ1490" s="1768"/>
      <c r="ACK1490" s="1768"/>
      <c r="ACL1490" s="1768"/>
      <c r="ACM1490" s="1768"/>
      <c r="ACN1490" s="1768"/>
      <c r="ACO1490" s="1768"/>
      <c r="ACP1490" s="1768"/>
      <c r="ACQ1490" s="1768"/>
      <c r="ACR1490" s="1768"/>
      <c r="ACS1490" s="1768"/>
      <c r="ACT1490" s="1768"/>
      <c r="ACU1490" s="1768"/>
      <c r="ACV1490" s="1768"/>
      <c r="ACW1490" s="1768"/>
      <c r="ACX1490" s="1768"/>
      <c r="ACY1490" s="1768"/>
      <c r="ACZ1490" s="1768"/>
      <c r="ADA1490" s="1768"/>
      <c r="ADB1490" s="1768"/>
      <c r="ADC1490" s="1768"/>
      <c r="ADD1490" s="1768"/>
      <c r="ADE1490" s="1768"/>
      <c r="ADF1490" s="1768"/>
      <c r="ADG1490" s="1768"/>
      <c r="ADH1490" s="1768"/>
      <c r="ADI1490" s="1768"/>
      <c r="ADJ1490" s="1768"/>
      <c r="ADK1490" s="1768"/>
      <c r="ADL1490" s="1768"/>
      <c r="ADM1490" s="1768"/>
      <c r="ADN1490" s="1768"/>
      <c r="ADO1490" s="1768"/>
      <c r="ADP1490" s="1768"/>
      <c r="ADQ1490" s="1768"/>
      <c r="ADR1490" s="1768"/>
      <c r="ADS1490" s="1768"/>
      <c r="ADT1490" s="1768"/>
      <c r="ADU1490" s="1768"/>
      <c r="ADV1490" s="1768"/>
      <c r="ADW1490" s="1768"/>
      <c r="ADX1490" s="1768"/>
      <c r="ADY1490" s="1768"/>
      <c r="ADZ1490" s="1768"/>
      <c r="AEA1490" s="1768"/>
      <c r="AEB1490" s="1768"/>
      <c r="AEC1490" s="1768"/>
      <c r="AED1490" s="1768"/>
      <c r="AEE1490" s="1768"/>
      <c r="AEF1490" s="1768"/>
      <c r="AEG1490" s="1768"/>
      <c r="AEH1490" s="1768"/>
      <c r="AEI1490" s="1768"/>
      <c r="AEJ1490" s="1768"/>
      <c r="AEK1490" s="1768"/>
      <c r="AEL1490" s="1768"/>
      <c r="AEM1490" s="1768"/>
      <c r="AEN1490" s="1768"/>
      <c r="AEO1490" s="1768"/>
      <c r="AEP1490" s="1768"/>
      <c r="AEQ1490" s="1768"/>
      <c r="AER1490" s="1768"/>
      <c r="AES1490" s="1768"/>
      <c r="AET1490" s="1768"/>
      <c r="AEU1490" s="1768"/>
      <c r="AEV1490" s="1768"/>
      <c r="AEW1490" s="1768"/>
      <c r="AEX1490" s="1768"/>
      <c r="AEY1490" s="1768"/>
      <c r="AEZ1490" s="1768"/>
      <c r="AFA1490" s="1768"/>
      <c r="AFB1490" s="1768"/>
      <c r="AFC1490" s="1768"/>
      <c r="AFD1490" s="1768"/>
      <c r="AFE1490" s="1768"/>
      <c r="AFF1490" s="1768"/>
      <c r="AFG1490" s="1768"/>
      <c r="AFH1490" s="1768"/>
      <c r="AFI1490" s="1768"/>
      <c r="AFJ1490" s="1768"/>
      <c r="AFK1490" s="1768"/>
      <c r="AFL1490" s="1768"/>
      <c r="AFM1490" s="1768"/>
      <c r="AFN1490" s="1768"/>
      <c r="AFO1490" s="1768"/>
      <c r="AFP1490" s="1768"/>
      <c r="AFQ1490" s="1768"/>
      <c r="AFR1490" s="1768"/>
      <c r="AFS1490" s="1768"/>
      <c r="AFT1490" s="1768"/>
      <c r="AFU1490" s="1768"/>
      <c r="AFV1490" s="1768"/>
      <c r="AFW1490" s="1768"/>
      <c r="AFX1490" s="1768"/>
      <c r="AFY1490" s="1768"/>
      <c r="AFZ1490" s="1768"/>
      <c r="AGA1490" s="1768"/>
      <c r="AGB1490" s="1768"/>
      <c r="AGC1490" s="1768"/>
      <c r="AGD1490" s="1768"/>
      <c r="AGE1490" s="1768"/>
      <c r="AGF1490" s="1768"/>
      <c r="AGG1490" s="1768"/>
      <c r="AGH1490" s="1768"/>
      <c r="AGI1490" s="1768"/>
      <c r="AGJ1490" s="1768"/>
      <c r="AGK1490" s="1768"/>
      <c r="AGL1490" s="1768"/>
      <c r="AGM1490" s="1768"/>
      <c r="AGN1490" s="1768"/>
      <c r="AGO1490" s="1768"/>
      <c r="AGP1490" s="1768"/>
      <c r="AGQ1490" s="1768"/>
      <c r="AGR1490" s="1768"/>
      <c r="AGS1490" s="1768"/>
      <c r="AGT1490" s="1768"/>
      <c r="AGU1490" s="1768"/>
      <c r="AGV1490" s="1768"/>
      <c r="AGW1490" s="1768"/>
      <c r="AGX1490" s="1768"/>
      <c r="AGY1490" s="1768"/>
      <c r="AGZ1490" s="1768"/>
      <c r="AHA1490" s="1768"/>
      <c r="AHB1490" s="1768"/>
      <c r="AHC1490" s="1768"/>
      <c r="AHD1490" s="1768"/>
      <c r="AHE1490" s="1768"/>
      <c r="AHF1490" s="1768"/>
      <c r="AHG1490" s="1768"/>
      <c r="AHH1490" s="1768"/>
      <c r="AHI1490" s="1768"/>
      <c r="AHJ1490" s="1768"/>
      <c r="AHK1490" s="1768"/>
      <c r="AHL1490" s="1768"/>
      <c r="AHM1490" s="1768"/>
      <c r="AHN1490" s="1768"/>
      <c r="AHO1490" s="1768"/>
      <c r="AHP1490" s="1768"/>
      <c r="AHQ1490" s="1768"/>
      <c r="AHR1490" s="1768"/>
      <c r="AHS1490" s="1768"/>
      <c r="AHT1490" s="1768"/>
      <c r="AHU1490" s="1768"/>
      <c r="AHV1490" s="1768"/>
      <c r="AHW1490" s="1768"/>
      <c r="AHX1490" s="1768"/>
      <c r="AHY1490" s="1768"/>
      <c r="AHZ1490" s="1768"/>
      <c r="AIA1490" s="1768"/>
      <c r="AIB1490" s="1768"/>
      <c r="AIC1490" s="1768"/>
      <c r="AID1490" s="1768"/>
      <c r="AIE1490" s="1768"/>
      <c r="AIF1490" s="1768"/>
      <c r="AIG1490" s="1768"/>
      <c r="AIH1490" s="1768"/>
      <c r="AII1490" s="1768"/>
      <c r="AIJ1490" s="1768"/>
      <c r="AIK1490" s="1768"/>
      <c r="AIL1490" s="1768"/>
      <c r="AIM1490" s="1768"/>
      <c r="AIN1490" s="1768"/>
      <c r="AIO1490" s="1768"/>
      <c r="AIP1490" s="1768"/>
      <c r="AIQ1490" s="1768"/>
      <c r="AIR1490" s="1768"/>
      <c r="AIS1490" s="1768"/>
      <c r="AIT1490" s="1768"/>
      <c r="AIU1490" s="1768"/>
      <c r="AIV1490" s="1768"/>
      <c r="AIW1490" s="1768"/>
      <c r="AIX1490" s="1768"/>
      <c r="AIY1490" s="1768"/>
      <c r="AIZ1490" s="1768"/>
      <c r="AJA1490" s="1768"/>
      <c r="AJB1490" s="1768"/>
      <c r="AJC1490" s="1768"/>
      <c r="AJD1490" s="1768"/>
      <c r="AJE1490" s="1768"/>
      <c r="AJF1490" s="1768"/>
      <c r="AJG1490" s="1768"/>
      <c r="AJH1490" s="1768"/>
      <c r="AJI1490" s="1768"/>
      <c r="AJJ1490" s="1768"/>
      <c r="AJK1490" s="1768"/>
      <c r="AJL1490" s="1768"/>
      <c r="AJM1490" s="1768"/>
      <c r="AJN1490" s="1768"/>
      <c r="AJO1490" s="1768"/>
      <c r="AJP1490" s="1768"/>
      <c r="AJQ1490" s="1768"/>
      <c r="AJR1490" s="1768"/>
      <c r="AJS1490" s="1768"/>
      <c r="AJT1490" s="1768"/>
      <c r="AJU1490" s="1768"/>
      <c r="AJV1490" s="1768"/>
      <c r="AJW1490" s="1768"/>
      <c r="AJX1490" s="1768"/>
      <c r="AJY1490" s="1768"/>
      <c r="AJZ1490" s="1768"/>
      <c r="AKA1490" s="1768"/>
      <c r="AKB1490" s="1768"/>
      <c r="AKC1490" s="1768"/>
      <c r="AKD1490" s="1768"/>
      <c r="AKE1490" s="1768"/>
      <c r="AKF1490" s="1768"/>
      <c r="AKG1490" s="1768"/>
      <c r="AKH1490" s="1768"/>
      <c r="AKI1490" s="1768"/>
      <c r="AKJ1490" s="1768"/>
      <c r="AKK1490" s="1768"/>
      <c r="AKL1490" s="1768"/>
      <c r="AKM1490" s="1768"/>
      <c r="AKN1490" s="1768"/>
      <c r="AKO1490" s="1768"/>
      <c r="AKP1490" s="1768"/>
      <c r="AKQ1490" s="1768"/>
      <c r="AKR1490" s="1768"/>
      <c r="AKS1490" s="1768"/>
      <c r="AKT1490" s="1768"/>
      <c r="AKU1490" s="1768"/>
      <c r="AKV1490" s="1768"/>
      <c r="AKW1490" s="1768"/>
      <c r="AKX1490" s="1768"/>
      <c r="AKY1490" s="1768"/>
      <c r="AKZ1490" s="1768"/>
      <c r="ALA1490" s="1768"/>
      <c r="ALB1490" s="1768"/>
      <c r="ALC1490" s="1768"/>
      <c r="ALD1490" s="1768"/>
      <c r="ALE1490" s="1768"/>
      <c r="ALF1490" s="1768"/>
      <c r="ALG1490" s="1768"/>
      <c r="ALH1490" s="1768"/>
      <c r="ALI1490" s="1768"/>
      <c r="ALJ1490" s="1768"/>
      <c r="ALK1490" s="1768"/>
      <c r="ALL1490" s="1768"/>
      <c r="ALM1490" s="1768"/>
      <c r="ALN1490" s="1768"/>
      <c r="ALO1490" s="1768"/>
      <c r="ALP1490" s="1768"/>
      <c r="ALQ1490" s="1768"/>
      <c r="ALR1490" s="1768"/>
      <c r="ALS1490" s="1768"/>
      <c r="ALT1490" s="1768"/>
      <c r="ALU1490" s="1768"/>
      <c r="ALV1490" s="1768"/>
      <c r="ALW1490" s="1768"/>
      <c r="ALX1490" s="1768"/>
      <c r="ALY1490" s="1768"/>
      <c r="ALZ1490" s="1768"/>
      <c r="AMA1490" s="1768"/>
      <c r="AMB1490" s="1768"/>
      <c r="AMC1490" s="1768"/>
      <c r="AMD1490" s="1768"/>
      <c r="AME1490" s="1768"/>
      <c r="AMF1490" s="1768"/>
      <c r="AMG1490" s="1768"/>
      <c r="AMH1490" s="1768"/>
      <c r="AMI1490" s="1768"/>
      <c r="AMJ1490" s="1768"/>
      <c r="AMK1490" s="1768"/>
    </row>
    <row r="1491" spans="1:1025" s="1774" customFormat="1" ht="54" customHeight="1" x14ac:dyDescent="0.35">
      <c r="A1491" s="1025" t="s">
        <v>13157</v>
      </c>
      <c r="B1491" s="1765">
        <v>43909</v>
      </c>
      <c r="C1491" s="1025">
        <v>11</v>
      </c>
      <c r="D1491" s="1025" t="s">
        <v>1394</v>
      </c>
      <c r="E1491" s="1025" t="s">
        <v>13258</v>
      </c>
      <c r="F1491" s="1025" t="s">
        <v>5643</v>
      </c>
      <c r="G1491" s="1025" t="s">
        <v>13158</v>
      </c>
      <c r="H1491" s="1025" t="s">
        <v>2530</v>
      </c>
      <c r="I1491" s="1025" t="s">
        <v>1331</v>
      </c>
      <c r="J1491" s="1025" t="s">
        <v>2531</v>
      </c>
      <c r="K1491" s="1766">
        <v>31201.87</v>
      </c>
      <c r="L1491" s="1767" t="s">
        <v>9732</v>
      </c>
      <c r="M1491" s="1025" t="s">
        <v>13159</v>
      </c>
      <c r="N1491" s="1768"/>
      <c r="O1491" s="1769" t="s">
        <v>4665</v>
      </c>
      <c r="P1491" s="1770">
        <f t="shared" si="275"/>
        <v>31201.87</v>
      </c>
      <c r="Q1491" s="1771">
        <f t="shared" si="276"/>
        <v>43909</v>
      </c>
      <c r="R1491" s="1772" t="str">
        <f t="shared" si="277"/>
        <v>2020OB000035</v>
      </c>
      <c r="S1491" s="1772" t="str">
        <f t="shared" si="278"/>
        <v>2020NE000026</v>
      </c>
      <c r="T1491" s="1773" t="str">
        <f t="shared" si="279"/>
        <v>VALOR PAGO AO REPASSE DE RECURSO REFERENTE A 4ª PARCELA FEM II/2014 CUJO OBJETO É A URBANIZAÇÃO E ILUMINAÇÃO DA AVENIDA JOSÉ ESTÊVÃO, NO DISTRITO DE CARAIBEIRAS EM TACARATU, POA 354/2020- AGMJ.</v>
      </c>
      <c r="U1491" s="1768"/>
      <c r="V1491" s="1768"/>
      <c r="W1491" s="1768"/>
      <c r="X1491" s="1768"/>
      <c r="Y1491" s="1768"/>
      <c r="Z1491" s="1768"/>
      <c r="AA1491" s="1768"/>
      <c r="AB1491" s="1768"/>
      <c r="AC1491" s="1768"/>
      <c r="AD1491" s="1768"/>
      <c r="AE1491" s="1768"/>
      <c r="AF1491" s="1768"/>
      <c r="AG1491" s="1768"/>
      <c r="AH1491" s="1768"/>
      <c r="AI1491" s="1768"/>
      <c r="AJ1491" s="1768"/>
      <c r="AK1491" s="1768"/>
      <c r="AL1491" s="1768"/>
      <c r="AM1491" s="1768"/>
      <c r="AN1491" s="1768"/>
      <c r="AO1491" s="1768"/>
      <c r="AP1491" s="1768"/>
      <c r="AQ1491" s="1768"/>
      <c r="AR1491" s="1768"/>
      <c r="AS1491" s="1768"/>
      <c r="AT1491" s="1768"/>
      <c r="AU1491" s="1768"/>
      <c r="AV1491" s="1768"/>
      <c r="AW1491" s="1768"/>
      <c r="AX1491" s="1768"/>
      <c r="AY1491" s="1768"/>
      <c r="AZ1491" s="1768"/>
      <c r="BA1491" s="1768"/>
      <c r="BB1491" s="1768"/>
      <c r="BC1491" s="1768"/>
      <c r="BD1491" s="1768"/>
      <c r="BE1491" s="1768"/>
      <c r="BF1491" s="1768"/>
      <c r="BG1491" s="1768"/>
      <c r="BH1491" s="1768"/>
      <c r="BI1491" s="1768"/>
      <c r="BJ1491" s="1768"/>
      <c r="BK1491" s="1768"/>
      <c r="BL1491" s="1768"/>
      <c r="BM1491" s="1768"/>
      <c r="BN1491" s="1768"/>
      <c r="BO1491" s="1768"/>
      <c r="BP1491" s="1768"/>
      <c r="BQ1491" s="1768"/>
      <c r="BR1491" s="1768"/>
      <c r="BS1491" s="1768"/>
      <c r="BT1491" s="1768"/>
      <c r="BU1491" s="1768"/>
      <c r="BV1491" s="1768"/>
      <c r="BW1491" s="1768"/>
      <c r="BX1491" s="1768"/>
      <c r="BY1491" s="1768"/>
      <c r="BZ1491" s="1768"/>
      <c r="CA1491" s="1768"/>
      <c r="CB1491" s="1768"/>
      <c r="CC1491" s="1768"/>
      <c r="CD1491" s="1768"/>
      <c r="CE1491" s="1768"/>
      <c r="CF1491" s="1768"/>
      <c r="CG1491" s="1768"/>
      <c r="CH1491" s="1768"/>
      <c r="CI1491" s="1768"/>
      <c r="CJ1491" s="1768"/>
      <c r="CK1491" s="1768"/>
      <c r="CL1491" s="1768"/>
      <c r="CM1491" s="1768"/>
      <c r="CN1491" s="1768"/>
      <c r="CO1491" s="1768"/>
      <c r="CP1491" s="1768"/>
      <c r="CQ1491" s="1768"/>
      <c r="CR1491" s="1768"/>
      <c r="CS1491" s="1768"/>
      <c r="CT1491" s="1768"/>
      <c r="CU1491" s="1768"/>
      <c r="CV1491" s="1768"/>
      <c r="CW1491" s="1768"/>
      <c r="CX1491" s="1768"/>
      <c r="CY1491" s="1768"/>
      <c r="CZ1491" s="1768"/>
      <c r="DA1491" s="1768"/>
      <c r="DB1491" s="1768"/>
      <c r="DC1491" s="1768"/>
      <c r="DD1491" s="1768"/>
      <c r="DE1491" s="1768"/>
      <c r="DF1491" s="1768"/>
      <c r="DG1491" s="1768"/>
      <c r="DH1491" s="1768"/>
      <c r="DI1491" s="1768"/>
      <c r="DJ1491" s="1768"/>
      <c r="DK1491" s="1768"/>
      <c r="DL1491" s="1768"/>
      <c r="DM1491" s="1768"/>
      <c r="DN1491" s="1768"/>
      <c r="DO1491" s="1768"/>
      <c r="DP1491" s="1768"/>
      <c r="DQ1491" s="1768"/>
      <c r="DR1491" s="1768"/>
      <c r="DS1491" s="1768"/>
      <c r="DT1491" s="1768"/>
      <c r="DU1491" s="1768"/>
      <c r="DV1491" s="1768"/>
      <c r="DW1491" s="1768"/>
      <c r="DX1491" s="1768"/>
      <c r="DY1491" s="1768"/>
      <c r="DZ1491" s="1768"/>
      <c r="EA1491" s="1768"/>
      <c r="EB1491" s="1768"/>
      <c r="EC1491" s="1768"/>
      <c r="ED1491" s="1768"/>
      <c r="EE1491" s="1768"/>
      <c r="EF1491" s="1768"/>
      <c r="EG1491" s="1768"/>
      <c r="EH1491" s="1768"/>
      <c r="EI1491" s="1768"/>
      <c r="EJ1491" s="1768"/>
      <c r="EK1491" s="1768"/>
      <c r="EL1491" s="1768"/>
      <c r="EM1491" s="1768"/>
      <c r="EN1491" s="1768"/>
      <c r="EO1491" s="1768"/>
      <c r="EP1491" s="1768"/>
      <c r="EQ1491" s="1768"/>
      <c r="ER1491" s="1768"/>
      <c r="ES1491" s="1768"/>
      <c r="ET1491" s="1768"/>
      <c r="EU1491" s="1768"/>
      <c r="EV1491" s="1768"/>
      <c r="EW1491" s="1768"/>
      <c r="EX1491" s="1768"/>
      <c r="EY1491" s="1768"/>
      <c r="EZ1491" s="1768"/>
      <c r="FA1491" s="1768"/>
      <c r="FB1491" s="1768"/>
      <c r="FC1491" s="1768"/>
      <c r="FD1491" s="1768"/>
      <c r="FE1491" s="1768"/>
      <c r="FF1491" s="1768"/>
      <c r="FG1491" s="1768"/>
      <c r="FH1491" s="1768"/>
      <c r="FI1491" s="1768"/>
      <c r="FJ1491" s="1768"/>
      <c r="FK1491" s="1768"/>
      <c r="FL1491" s="1768"/>
      <c r="FM1491" s="1768"/>
      <c r="FN1491" s="1768"/>
      <c r="FO1491" s="1768"/>
      <c r="FP1491" s="1768"/>
      <c r="FQ1491" s="1768"/>
      <c r="FR1491" s="1768"/>
      <c r="FS1491" s="1768"/>
      <c r="FT1491" s="1768"/>
      <c r="FU1491" s="1768"/>
      <c r="FV1491" s="1768"/>
      <c r="FW1491" s="1768"/>
      <c r="FX1491" s="1768"/>
      <c r="FY1491" s="1768"/>
      <c r="FZ1491" s="1768"/>
      <c r="GA1491" s="1768"/>
      <c r="GB1491" s="1768"/>
      <c r="GC1491" s="1768"/>
      <c r="GD1491" s="1768"/>
      <c r="GE1491" s="1768"/>
      <c r="GF1491" s="1768"/>
      <c r="GG1491" s="1768"/>
      <c r="GH1491" s="1768"/>
      <c r="GI1491" s="1768"/>
      <c r="GJ1491" s="1768"/>
      <c r="GK1491" s="1768"/>
      <c r="GL1491" s="1768"/>
      <c r="GM1491" s="1768"/>
      <c r="GN1491" s="1768"/>
      <c r="GO1491" s="1768"/>
      <c r="GP1491" s="1768"/>
      <c r="GQ1491" s="1768"/>
      <c r="GR1491" s="1768"/>
      <c r="GS1491" s="1768"/>
      <c r="GT1491" s="1768"/>
      <c r="GU1491" s="1768"/>
      <c r="GV1491" s="1768"/>
      <c r="GW1491" s="1768"/>
      <c r="GX1491" s="1768"/>
      <c r="GY1491" s="1768"/>
      <c r="GZ1491" s="1768"/>
      <c r="HA1491" s="1768"/>
      <c r="HB1491" s="1768"/>
      <c r="HC1491" s="1768"/>
      <c r="HD1491" s="1768"/>
      <c r="HE1491" s="1768"/>
      <c r="HF1491" s="1768"/>
      <c r="HG1491" s="1768"/>
      <c r="HH1491" s="1768"/>
      <c r="HI1491" s="1768"/>
      <c r="HJ1491" s="1768"/>
      <c r="HK1491" s="1768"/>
      <c r="HL1491" s="1768"/>
      <c r="HM1491" s="1768"/>
      <c r="HN1491" s="1768"/>
      <c r="HO1491" s="1768"/>
      <c r="HP1491" s="1768"/>
      <c r="HQ1491" s="1768"/>
      <c r="HR1491" s="1768"/>
      <c r="HS1491" s="1768"/>
      <c r="HT1491" s="1768"/>
      <c r="HU1491" s="1768"/>
      <c r="HV1491" s="1768"/>
      <c r="HW1491" s="1768"/>
      <c r="HX1491" s="1768"/>
      <c r="HY1491" s="1768"/>
      <c r="HZ1491" s="1768"/>
      <c r="IA1491" s="1768"/>
      <c r="IB1491" s="1768"/>
      <c r="IC1491" s="1768"/>
      <c r="ID1491" s="1768"/>
      <c r="IE1491" s="1768"/>
      <c r="IF1491" s="1768"/>
      <c r="IG1491" s="1768"/>
      <c r="IH1491" s="1768"/>
      <c r="II1491" s="1768"/>
      <c r="IJ1491" s="1768"/>
      <c r="IK1491" s="1768"/>
      <c r="IL1491" s="1768"/>
      <c r="IM1491" s="1768"/>
      <c r="IN1491" s="1768"/>
      <c r="IO1491" s="1768"/>
      <c r="IP1491" s="1768"/>
      <c r="IQ1491" s="1768"/>
      <c r="IR1491" s="1768"/>
      <c r="IS1491" s="1768"/>
      <c r="IT1491" s="1768"/>
      <c r="IU1491" s="1768"/>
      <c r="IV1491" s="1768"/>
      <c r="IW1491" s="1768"/>
      <c r="IX1491" s="1768"/>
      <c r="IY1491" s="1768"/>
      <c r="IZ1491" s="1768"/>
      <c r="JA1491" s="1768"/>
      <c r="JB1491" s="1768"/>
      <c r="JC1491" s="1768"/>
      <c r="JD1491" s="1768"/>
      <c r="JE1491" s="1768"/>
      <c r="JF1491" s="1768"/>
      <c r="JG1491" s="1768"/>
      <c r="JH1491" s="1768"/>
      <c r="JI1491" s="1768"/>
      <c r="JJ1491" s="1768"/>
      <c r="JK1491" s="1768"/>
      <c r="JL1491" s="1768"/>
      <c r="JM1491" s="1768"/>
      <c r="JN1491" s="1768"/>
      <c r="JO1491" s="1768"/>
      <c r="JP1491" s="1768"/>
      <c r="JQ1491" s="1768"/>
      <c r="JR1491" s="1768"/>
      <c r="JS1491" s="1768"/>
      <c r="JT1491" s="1768"/>
      <c r="JU1491" s="1768"/>
      <c r="JV1491" s="1768"/>
      <c r="JW1491" s="1768"/>
      <c r="JX1491" s="1768"/>
      <c r="JY1491" s="1768"/>
      <c r="JZ1491" s="1768"/>
      <c r="KA1491" s="1768"/>
      <c r="KB1491" s="1768"/>
      <c r="KC1491" s="1768"/>
      <c r="KD1491" s="1768"/>
      <c r="KE1491" s="1768"/>
      <c r="KF1491" s="1768"/>
      <c r="KG1491" s="1768"/>
      <c r="KH1491" s="1768"/>
      <c r="KI1491" s="1768"/>
      <c r="KJ1491" s="1768"/>
      <c r="KK1491" s="1768"/>
      <c r="KL1491" s="1768"/>
      <c r="KM1491" s="1768"/>
      <c r="KN1491" s="1768"/>
      <c r="KO1491" s="1768"/>
      <c r="KP1491" s="1768"/>
      <c r="KQ1491" s="1768"/>
      <c r="KR1491" s="1768"/>
      <c r="KS1491" s="1768"/>
      <c r="KT1491" s="1768"/>
      <c r="KU1491" s="1768"/>
      <c r="KV1491" s="1768"/>
      <c r="KW1491" s="1768"/>
      <c r="KX1491" s="1768"/>
      <c r="KY1491" s="1768"/>
      <c r="KZ1491" s="1768"/>
      <c r="LA1491" s="1768"/>
      <c r="LB1491" s="1768"/>
      <c r="LC1491" s="1768"/>
      <c r="LD1491" s="1768"/>
      <c r="LE1491" s="1768"/>
      <c r="LF1491" s="1768"/>
      <c r="LG1491" s="1768"/>
      <c r="LH1491" s="1768"/>
      <c r="LI1491" s="1768"/>
      <c r="LJ1491" s="1768"/>
      <c r="LK1491" s="1768"/>
      <c r="LL1491" s="1768"/>
      <c r="LM1491" s="1768"/>
      <c r="LN1491" s="1768"/>
      <c r="LO1491" s="1768"/>
      <c r="LP1491" s="1768"/>
      <c r="LQ1491" s="1768"/>
      <c r="LR1491" s="1768"/>
      <c r="LS1491" s="1768"/>
      <c r="LT1491" s="1768"/>
      <c r="LU1491" s="1768"/>
      <c r="LV1491" s="1768"/>
      <c r="LW1491" s="1768"/>
      <c r="LX1491" s="1768"/>
      <c r="LY1491" s="1768"/>
      <c r="LZ1491" s="1768"/>
      <c r="MA1491" s="1768"/>
      <c r="MB1491" s="1768"/>
      <c r="MC1491" s="1768"/>
      <c r="MD1491" s="1768"/>
      <c r="ME1491" s="1768"/>
      <c r="MF1491" s="1768"/>
      <c r="MG1491" s="1768"/>
      <c r="MH1491" s="1768"/>
      <c r="MI1491" s="1768"/>
      <c r="MJ1491" s="1768"/>
      <c r="MK1491" s="1768"/>
      <c r="ML1491" s="1768"/>
      <c r="MM1491" s="1768"/>
      <c r="MN1491" s="1768"/>
      <c r="MO1491" s="1768"/>
      <c r="MP1491" s="1768"/>
      <c r="MQ1491" s="1768"/>
      <c r="MR1491" s="1768"/>
      <c r="MS1491" s="1768"/>
      <c r="MT1491" s="1768"/>
      <c r="MU1491" s="1768"/>
      <c r="MV1491" s="1768"/>
      <c r="MW1491" s="1768"/>
      <c r="MX1491" s="1768"/>
      <c r="MY1491" s="1768"/>
      <c r="MZ1491" s="1768"/>
      <c r="NA1491" s="1768"/>
      <c r="NB1491" s="1768"/>
      <c r="NC1491" s="1768"/>
      <c r="ND1491" s="1768"/>
      <c r="NE1491" s="1768"/>
      <c r="NF1491" s="1768"/>
      <c r="NG1491" s="1768"/>
      <c r="NH1491" s="1768"/>
      <c r="NI1491" s="1768"/>
      <c r="NJ1491" s="1768"/>
      <c r="NK1491" s="1768"/>
      <c r="NL1491" s="1768"/>
      <c r="NM1491" s="1768"/>
      <c r="NN1491" s="1768"/>
      <c r="NO1491" s="1768"/>
      <c r="NP1491" s="1768"/>
      <c r="NQ1491" s="1768"/>
      <c r="NR1491" s="1768"/>
      <c r="NS1491" s="1768"/>
      <c r="NT1491" s="1768"/>
      <c r="NU1491" s="1768"/>
      <c r="NV1491" s="1768"/>
      <c r="NW1491" s="1768"/>
      <c r="NX1491" s="1768"/>
      <c r="NY1491" s="1768"/>
      <c r="NZ1491" s="1768"/>
      <c r="OA1491" s="1768"/>
      <c r="OB1491" s="1768"/>
      <c r="OC1491" s="1768"/>
      <c r="OD1491" s="1768"/>
      <c r="OE1491" s="1768"/>
      <c r="OF1491" s="1768"/>
      <c r="OG1491" s="1768"/>
      <c r="OH1491" s="1768"/>
      <c r="OI1491" s="1768"/>
      <c r="OJ1491" s="1768"/>
      <c r="OK1491" s="1768"/>
      <c r="OL1491" s="1768"/>
      <c r="OM1491" s="1768"/>
      <c r="ON1491" s="1768"/>
      <c r="OO1491" s="1768"/>
      <c r="OP1491" s="1768"/>
      <c r="OQ1491" s="1768"/>
      <c r="OR1491" s="1768"/>
      <c r="OS1491" s="1768"/>
      <c r="OT1491" s="1768"/>
      <c r="OU1491" s="1768"/>
      <c r="OV1491" s="1768"/>
      <c r="OW1491" s="1768"/>
      <c r="OX1491" s="1768"/>
      <c r="OY1491" s="1768"/>
      <c r="OZ1491" s="1768"/>
      <c r="PA1491" s="1768"/>
      <c r="PB1491" s="1768"/>
      <c r="PC1491" s="1768"/>
      <c r="PD1491" s="1768"/>
      <c r="PE1491" s="1768"/>
      <c r="PF1491" s="1768"/>
      <c r="PG1491" s="1768"/>
      <c r="PH1491" s="1768"/>
      <c r="PI1491" s="1768"/>
      <c r="PJ1491" s="1768"/>
      <c r="PK1491" s="1768"/>
      <c r="PL1491" s="1768"/>
      <c r="PM1491" s="1768"/>
      <c r="PN1491" s="1768"/>
      <c r="PO1491" s="1768"/>
      <c r="PP1491" s="1768"/>
      <c r="PQ1491" s="1768"/>
      <c r="PR1491" s="1768"/>
      <c r="PS1491" s="1768"/>
      <c r="PT1491" s="1768"/>
      <c r="PU1491" s="1768"/>
      <c r="PV1491" s="1768"/>
      <c r="PW1491" s="1768"/>
      <c r="PX1491" s="1768"/>
      <c r="PY1491" s="1768"/>
      <c r="PZ1491" s="1768"/>
      <c r="QA1491" s="1768"/>
      <c r="QB1491" s="1768"/>
      <c r="QC1491" s="1768"/>
      <c r="QD1491" s="1768"/>
      <c r="QE1491" s="1768"/>
      <c r="QF1491" s="1768"/>
      <c r="QG1491" s="1768"/>
      <c r="QH1491" s="1768"/>
      <c r="QI1491" s="1768"/>
      <c r="QJ1491" s="1768"/>
      <c r="QK1491" s="1768"/>
      <c r="QL1491" s="1768"/>
      <c r="QM1491" s="1768"/>
      <c r="QN1491" s="1768"/>
      <c r="QO1491" s="1768"/>
      <c r="QP1491" s="1768"/>
      <c r="QQ1491" s="1768"/>
      <c r="QR1491" s="1768"/>
      <c r="QS1491" s="1768"/>
      <c r="QT1491" s="1768"/>
      <c r="QU1491" s="1768"/>
      <c r="QV1491" s="1768"/>
      <c r="QW1491" s="1768"/>
      <c r="QX1491" s="1768"/>
      <c r="QY1491" s="1768"/>
      <c r="QZ1491" s="1768"/>
      <c r="RA1491" s="1768"/>
      <c r="RB1491" s="1768"/>
      <c r="RC1491" s="1768"/>
      <c r="RD1491" s="1768"/>
      <c r="RE1491" s="1768"/>
      <c r="RF1491" s="1768"/>
      <c r="RG1491" s="1768"/>
      <c r="RH1491" s="1768"/>
      <c r="RI1491" s="1768"/>
      <c r="RJ1491" s="1768"/>
      <c r="RK1491" s="1768"/>
      <c r="RL1491" s="1768"/>
      <c r="RM1491" s="1768"/>
      <c r="RN1491" s="1768"/>
      <c r="RO1491" s="1768"/>
      <c r="RP1491" s="1768"/>
      <c r="RQ1491" s="1768"/>
      <c r="RR1491" s="1768"/>
      <c r="RS1491" s="1768"/>
      <c r="RT1491" s="1768"/>
      <c r="RU1491" s="1768"/>
      <c r="RV1491" s="1768"/>
      <c r="RW1491" s="1768"/>
      <c r="RX1491" s="1768"/>
      <c r="RY1491" s="1768"/>
      <c r="RZ1491" s="1768"/>
      <c r="SA1491" s="1768"/>
      <c r="SB1491" s="1768"/>
      <c r="SC1491" s="1768"/>
      <c r="SD1491" s="1768"/>
      <c r="SE1491" s="1768"/>
      <c r="SF1491" s="1768"/>
      <c r="SG1491" s="1768"/>
      <c r="SH1491" s="1768"/>
      <c r="SI1491" s="1768"/>
      <c r="SJ1491" s="1768"/>
      <c r="SK1491" s="1768"/>
      <c r="SL1491" s="1768"/>
      <c r="SM1491" s="1768"/>
      <c r="SN1491" s="1768"/>
      <c r="SO1491" s="1768"/>
      <c r="SP1491" s="1768"/>
      <c r="SQ1491" s="1768"/>
      <c r="SR1491" s="1768"/>
      <c r="SS1491" s="1768"/>
      <c r="ST1491" s="1768"/>
      <c r="SU1491" s="1768"/>
      <c r="SV1491" s="1768"/>
      <c r="SW1491" s="1768"/>
      <c r="SX1491" s="1768"/>
      <c r="SY1491" s="1768"/>
      <c r="SZ1491" s="1768"/>
      <c r="TA1491" s="1768"/>
      <c r="TB1491" s="1768"/>
      <c r="TC1491" s="1768"/>
      <c r="TD1491" s="1768"/>
      <c r="TE1491" s="1768"/>
      <c r="TF1491" s="1768"/>
      <c r="TG1491" s="1768"/>
      <c r="TH1491" s="1768"/>
      <c r="TI1491" s="1768"/>
      <c r="TJ1491" s="1768"/>
      <c r="TK1491" s="1768"/>
      <c r="TL1491" s="1768"/>
      <c r="TM1491" s="1768"/>
      <c r="TN1491" s="1768"/>
      <c r="TO1491" s="1768"/>
      <c r="TP1491" s="1768"/>
      <c r="TQ1491" s="1768"/>
      <c r="TR1491" s="1768"/>
      <c r="TS1491" s="1768"/>
      <c r="TT1491" s="1768"/>
      <c r="TU1491" s="1768"/>
      <c r="TV1491" s="1768"/>
      <c r="TW1491" s="1768"/>
      <c r="TX1491" s="1768"/>
      <c r="TY1491" s="1768"/>
      <c r="TZ1491" s="1768"/>
      <c r="UA1491" s="1768"/>
      <c r="UB1491" s="1768"/>
      <c r="UC1491" s="1768"/>
      <c r="UD1491" s="1768"/>
      <c r="UE1491" s="1768"/>
      <c r="UF1491" s="1768"/>
      <c r="UG1491" s="1768"/>
      <c r="UH1491" s="1768"/>
      <c r="UI1491" s="1768"/>
      <c r="UJ1491" s="1768"/>
      <c r="UK1491" s="1768"/>
      <c r="UL1491" s="1768"/>
      <c r="UM1491" s="1768"/>
      <c r="UN1491" s="1768"/>
      <c r="UO1491" s="1768"/>
      <c r="UP1491" s="1768"/>
      <c r="UQ1491" s="1768"/>
      <c r="UR1491" s="1768"/>
      <c r="US1491" s="1768"/>
      <c r="UT1491" s="1768"/>
      <c r="UU1491" s="1768"/>
      <c r="UV1491" s="1768"/>
      <c r="UW1491" s="1768"/>
      <c r="UX1491" s="1768"/>
      <c r="UY1491" s="1768"/>
      <c r="UZ1491" s="1768"/>
      <c r="VA1491" s="1768"/>
      <c r="VB1491" s="1768"/>
      <c r="VC1491" s="1768"/>
      <c r="VD1491" s="1768"/>
      <c r="VE1491" s="1768"/>
      <c r="VF1491" s="1768"/>
      <c r="VG1491" s="1768"/>
      <c r="VH1491" s="1768"/>
      <c r="VI1491" s="1768"/>
      <c r="VJ1491" s="1768"/>
      <c r="VK1491" s="1768"/>
      <c r="VL1491" s="1768"/>
      <c r="VM1491" s="1768"/>
      <c r="VN1491" s="1768"/>
      <c r="VO1491" s="1768"/>
      <c r="VP1491" s="1768"/>
      <c r="VQ1491" s="1768"/>
      <c r="VR1491" s="1768"/>
      <c r="VS1491" s="1768"/>
      <c r="VT1491" s="1768"/>
      <c r="VU1491" s="1768"/>
      <c r="VV1491" s="1768"/>
      <c r="VW1491" s="1768"/>
      <c r="VX1491" s="1768"/>
      <c r="VY1491" s="1768"/>
      <c r="VZ1491" s="1768"/>
      <c r="WA1491" s="1768"/>
      <c r="WB1491" s="1768"/>
      <c r="WC1491" s="1768"/>
      <c r="WD1491" s="1768"/>
      <c r="WE1491" s="1768"/>
      <c r="WF1491" s="1768"/>
      <c r="WG1491" s="1768"/>
      <c r="WH1491" s="1768"/>
      <c r="WI1491" s="1768"/>
      <c r="WJ1491" s="1768"/>
      <c r="WK1491" s="1768"/>
      <c r="WL1491" s="1768"/>
      <c r="WM1491" s="1768"/>
      <c r="WN1491" s="1768"/>
      <c r="WO1491" s="1768"/>
      <c r="WP1491" s="1768"/>
      <c r="WQ1491" s="1768"/>
      <c r="WR1491" s="1768"/>
      <c r="WS1491" s="1768"/>
      <c r="WT1491" s="1768"/>
      <c r="WU1491" s="1768"/>
      <c r="WV1491" s="1768"/>
      <c r="WW1491" s="1768"/>
      <c r="WX1491" s="1768"/>
      <c r="WY1491" s="1768"/>
      <c r="WZ1491" s="1768"/>
      <c r="XA1491" s="1768"/>
      <c r="XB1491" s="1768"/>
      <c r="XC1491" s="1768"/>
      <c r="XD1491" s="1768"/>
      <c r="XE1491" s="1768"/>
      <c r="XF1491" s="1768"/>
      <c r="XG1491" s="1768"/>
      <c r="XH1491" s="1768"/>
      <c r="XI1491" s="1768"/>
      <c r="XJ1491" s="1768"/>
      <c r="XK1491" s="1768"/>
      <c r="XL1491" s="1768"/>
      <c r="XM1491" s="1768"/>
      <c r="XN1491" s="1768"/>
      <c r="XO1491" s="1768"/>
      <c r="XP1491" s="1768"/>
      <c r="XQ1491" s="1768"/>
      <c r="XR1491" s="1768"/>
      <c r="XS1491" s="1768"/>
      <c r="XT1491" s="1768"/>
      <c r="XU1491" s="1768"/>
      <c r="XV1491" s="1768"/>
      <c r="XW1491" s="1768"/>
      <c r="XX1491" s="1768"/>
      <c r="XY1491" s="1768"/>
      <c r="XZ1491" s="1768"/>
      <c r="YA1491" s="1768"/>
      <c r="YB1491" s="1768"/>
      <c r="YC1491" s="1768"/>
      <c r="YD1491" s="1768"/>
      <c r="YE1491" s="1768"/>
      <c r="YF1491" s="1768"/>
      <c r="YG1491" s="1768"/>
      <c r="YH1491" s="1768"/>
      <c r="YI1491" s="1768"/>
      <c r="YJ1491" s="1768"/>
      <c r="YK1491" s="1768"/>
      <c r="YL1491" s="1768"/>
      <c r="YM1491" s="1768"/>
      <c r="YN1491" s="1768"/>
      <c r="YO1491" s="1768"/>
      <c r="YP1491" s="1768"/>
      <c r="YQ1491" s="1768"/>
      <c r="YR1491" s="1768"/>
      <c r="YS1491" s="1768"/>
      <c r="YT1491" s="1768"/>
      <c r="YU1491" s="1768"/>
      <c r="YV1491" s="1768"/>
      <c r="YW1491" s="1768"/>
      <c r="YX1491" s="1768"/>
      <c r="YY1491" s="1768"/>
      <c r="YZ1491" s="1768"/>
      <c r="ZA1491" s="1768"/>
      <c r="ZB1491" s="1768"/>
      <c r="ZC1491" s="1768"/>
      <c r="ZD1491" s="1768"/>
      <c r="ZE1491" s="1768"/>
      <c r="ZF1491" s="1768"/>
      <c r="ZG1491" s="1768"/>
      <c r="ZH1491" s="1768"/>
      <c r="ZI1491" s="1768"/>
      <c r="ZJ1491" s="1768"/>
      <c r="ZK1491" s="1768"/>
      <c r="ZL1491" s="1768"/>
      <c r="ZM1491" s="1768"/>
      <c r="ZN1491" s="1768"/>
      <c r="ZO1491" s="1768"/>
      <c r="ZP1491" s="1768"/>
      <c r="ZQ1491" s="1768"/>
      <c r="ZR1491" s="1768"/>
      <c r="ZS1491" s="1768"/>
      <c r="ZT1491" s="1768"/>
      <c r="ZU1491" s="1768"/>
      <c r="ZV1491" s="1768"/>
      <c r="ZW1491" s="1768"/>
      <c r="ZX1491" s="1768"/>
      <c r="ZY1491" s="1768"/>
      <c r="ZZ1491" s="1768"/>
      <c r="AAA1491" s="1768"/>
      <c r="AAB1491" s="1768"/>
      <c r="AAC1491" s="1768"/>
      <c r="AAD1491" s="1768"/>
      <c r="AAE1491" s="1768"/>
      <c r="AAF1491" s="1768"/>
      <c r="AAG1491" s="1768"/>
      <c r="AAH1491" s="1768"/>
      <c r="AAI1491" s="1768"/>
      <c r="AAJ1491" s="1768"/>
      <c r="AAK1491" s="1768"/>
      <c r="AAL1491" s="1768"/>
      <c r="AAM1491" s="1768"/>
      <c r="AAN1491" s="1768"/>
      <c r="AAO1491" s="1768"/>
      <c r="AAP1491" s="1768"/>
      <c r="AAQ1491" s="1768"/>
      <c r="AAR1491" s="1768"/>
      <c r="AAS1491" s="1768"/>
      <c r="AAT1491" s="1768"/>
      <c r="AAU1491" s="1768"/>
      <c r="AAV1491" s="1768"/>
      <c r="AAW1491" s="1768"/>
      <c r="AAX1491" s="1768"/>
      <c r="AAY1491" s="1768"/>
      <c r="AAZ1491" s="1768"/>
      <c r="ABA1491" s="1768"/>
      <c r="ABB1491" s="1768"/>
      <c r="ABC1491" s="1768"/>
      <c r="ABD1491" s="1768"/>
      <c r="ABE1491" s="1768"/>
      <c r="ABF1491" s="1768"/>
      <c r="ABG1491" s="1768"/>
      <c r="ABH1491" s="1768"/>
      <c r="ABI1491" s="1768"/>
      <c r="ABJ1491" s="1768"/>
      <c r="ABK1491" s="1768"/>
      <c r="ABL1491" s="1768"/>
      <c r="ABM1491" s="1768"/>
      <c r="ABN1491" s="1768"/>
      <c r="ABO1491" s="1768"/>
      <c r="ABP1491" s="1768"/>
      <c r="ABQ1491" s="1768"/>
      <c r="ABR1491" s="1768"/>
      <c r="ABS1491" s="1768"/>
      <c r="ABT1491" s="1768"/>
      <c r="ABU1491" s="1768"/>
      <c r="ABV1491" s="1768"/>
      <c r="ABW1491" s="1768"/>
      <c r="ABX1491" s="1768"/>
      <c r="ABY1491" s="1768"/>
      <c r="ABZ1491" s="1768"/>
      <c r="ACA1491" s="1768"/>
      <c r="ACB1491" s="1768"/>
      <c r="ACC1491" s="1768"/>
      <c r="ACD1491" s="1768"/>
      <c r="ACE1491" s="1768"/>
      <c r="ACF1491" s="1768"/>
      <c r="ACG1491" s="1768"/>
      <c r="ACH1491" s="1768"/>
      <c r="ACI1491" s="1768"/>
      <c r="ACJ1491" s="1768"/>
      <c r="ACK1491" s="1768"/>
      <c r="ACL1491" s="1768"/>
      <c r="ACM1491" s="1768"/>
      <c r="ACN1491" s="1768"/>
      <c r="ACO1491" s="1768"/>
      <c r="ACP1491" s="1768"/>
      <c r="ACQ1491" s="1768"/>
      <c r="ACR1491" s="1768"/>
      <c r="ACS1491" s="1768"/>
      <c r="ACT1491" s="1768"/>
      <c r="ACU1491" s="1768"/>
      <c r="ACV1491" s="1768"/>
      <c r="ACW1491" s="1768"/>
      <c r="ACX1491" s="1768"/>
      <c r="ACY1491" s="1768"/>
      <c r="ACZ1491" s="1768"/>
      <c r="ADA1491" s="1768"/>
      <c r="ADB1491" s="1768"/>
      <c r="ADC1491" s="1768"/>
      <c r="ADD1491" s="1768"/>
      <c r="ADE1491" s="1768"/>
      <c r="ADF1491" s="1768"/>
      <c r="ADG1491" s="1768"/>
      <c r="ADH1491" s="1768"/>
      <c r="ADI1491" s="1768"/>
      <c r="ADJ1491" s="1768"/>
      <c r="ADK1491" s="1768"/>
      <c r="ADL1491" s="1768"/>
      <c r="ADM1491" s="1768"/>
      <c r="ADN1491" s="1768"/>
      <c r="ADO1491" s="1768"/>
      <c r="ADP1491" s="1768"/>
      <c r="ADQ1491" s="1768"/>
      <c r="ADR1491" s="1768"/>
      <c r="ADS1491" s="1768"/>
      <c r="ADT1491" s="1768"/>
      <c r="ADU1491" s="1768"/>
      <c r="ADV1491" s="1768"/>
      <c r="ADW1491" s="1768"/>
      <c r="ADX1491" s="1768"/>
      <c r="ADY1491" s="1768"/>
      <c r="ADZ1491" s="1768"/>
      <c r="AEA1491" s="1768"/>
      <c r="AEB1491" s="1768"/>
      <c r="AEC1491" s="1768"/>
      <c r="AED1491" s="1768"/>
      <c r="AEE1491" s="1768"/>
      <c r="AEF1491" s="1768"/>
      <c r="AEG1491" s="1768"/>
      <c r="AEH1491" s="1768"/>
      <c r="AEI1491" s="1768"/>
      <c r="AEJ1491" s="1768"/>
      <c r="AEK1491" s="1768"/>
      <c r="AEL1491" s="1768"/>
      <c r="AEM1491" s="1768"/>
      <c r="AEN1491" s="1768"/>
      <c r="AEO1491" s="1768"/>
      <c r="AEP1491" s="1768"/>
      <c r="AEQ1491" s="1768"/>
      <c r="AER1491" s="1768"/>
      <c r="AES1491" s="1768"/>
      <c r="AET1491" s="1768"/>
      <c r="AEU1491" s="1768"/>
      <c r="AEV1491" s="1768"/>
      <c r="AEW1491" s="1768"/>
      <c r="AEX1491" s="1768"/>
      <c r="AEY1491" s="1768"/>
      <c r="AEZ1491" s="1768"/>
      <c r="AFA1491" s="1768"/>
      <c r="AFB1491" s="1768"/>
      <c r="AFC1491" s="1768"/>
      <c r="AFD1491" s="1768"/>
      <c r="AFE1491" s="1768"/>
      <c r="AFF1491" s="1768"/>
      <c r="AFG1491" s="1768"/>
      <c r="AFH1491" s="1768"/>
      <c r="AFI1491" s="1768"/>
      <c r="AFJ1491" s="1768"/>
      <c r="AFK1491" s="1768"/>
      <c r="AFL1491" s="1768"/>
      <c r="AFM1491" s="1768"/>
      <c r="AFN1491" s="1768"/>
      <c r="AFO1491" s="1768"/>
      <c r="AFP1491" s="1768"/>
      <c r="AFQ1491" s="1768"/>
      <c r="AFR1491" s="1768"/>
      <c r="AFS1491" s="1768"/>
      <c r="AFT1491" s="1768"/>
      <c r="AFU1491" s="1768"/>
      <c r="AFV1491" s="1768"/>
      <c r="AFW1491" s="1768"/>
      <c r="AFX1491" s="1768"/>
      <c r="AFY1491" s="1768"/>
      <c r="AFZ1491" s="1768"/>
      <c r="AGA1491" s="1768"/>
      <c r="AGB1491" s="1768"/>
      <c r="AGC1491" s="1768"/>
      <c r="AGD1491" s="1768"/>
      <c r="AGE1491" s="1768"/>
      <c r="AGF1491" s="1768"/>
      <c r="AGG1491" s="1768"/>
      <c r="AGH1491" s="1768"/>
      <c r="AGI1491" s="1768"/>
      <c r="AGJ1491" s="1768"/>
      <c r="AGK1491" s="1768"/>
      <c r="AGL1491" s="1768"/>
      <c r="AGM1491" s="1768"/>
      <c r="AGN1491" s="1768"/>
      <c r="AGO1491" s="1768"/>
      <c r="AGP1491" s="1768"/>
      <c r="AGQ1491" s="1768"/>
      <c r="AGR1491" s="1768"/>
      <c r="AGS1491" s="1768"/>
      <c r="AGT1491" s="1768"/>
      <c r="AGU1491" s="1768"/>
      <c r="AGV1491" s="1768"/>
      <c r="AGW1491" s="1768"/>
      <c r="AGX1491" s="1768"/>
      <c r="AGY1491" s="1768"/>
      <c r="AGZ1491" s="1768"/>
      <c r="AHA1491" s="1768"/>
      <c r="AHB1491" s="1768"/>
      <c r="AHC1491" s="1768"/>
      <c r="AHD1491" s="1768"/>
      <c r="AHE1491" s="1768"/>
      <c r="AHF1491" s="1768"/>
      <c r="AHG1491" s="1768"/>
      <c r="AHH1491" s="1768"/>
      <c r="AHI1491" s="1768"/>
      <c r="AHJ1491" s="1768"/>
      <c r="AHK1491" s="1768"/>
      <c r="AHL1491" s="1768"/>
      <c r="AHM1491" s="1768"/>
      <c r="AHN1491" s="1768"/>
      <c r="AHO1491" s="1768"/>
      <c r="AHP1491" s="1768"/>
      <c r="AHQ1491" s="1768"/>
      <c r="AHR1491" s="1768"/>
      <c r="AHS1491" s="1768"/>
      <c r="AHT1491" s="1768"/>
      <c r="AHU1491" s="1768"/>
      <c r="AHV1491" s="1768"/>
      <c r="AHW1491" s="1768"/>
      <c r="AHX1491" s="1768"/>
      <c r="AHY1491" s="1768"/>
      <c r="AHZ1491" s="1768"/>
      <c r="AIA1491" s="1768"/>
      <c r="AIB1491" s="1768"/>
      <c r="AIC1491" s="1768"/>
      <c r="AID1491" s="1768"/>
      <c r="AIE1491" s="1768"/>
      <c r="AIF1491" s="1768"/>
      <c r="AIG1491" s="1768"/>
      <c r="AIH1491" s="1768"/>
      <c r="AII1491" s="1768"/>
      <c r="AIJ1491" s="1768"/>
      <c r="AIK1491" s="1768"/>
      <c r="AIL1491" s="1768"/>
      <c r="AIM1491" s="1768"/>
      <c r="AIN1491" s="1768"/>
      <c r="AIO1491" s="1768"/>
      <c r="AIP1491" s="1768"/>
      <c r="AIQ1491" s="1768"/>
      <c r="AIR1491" s="1768"/>
      <c r="AIS1491" s="1768"/>
      <c r="AIT1491" s="1768"/>
      <c r="AIU1491" s="1768"/>
      <c r="AIV1491" s="1768"/>
      <c r="AIW1491" s="1768"/>
      <c r="AIX1491" s="1768"/>
      <c r="AIY1491" s="1768"/>
      <c r="AIZ1491" s="1768"/>
      <c r="AJA1491" s="1768"/>
      <c r="AJB1491" s="1768"/>
      <c r="AJC1491" s="1768"/>
      <c r="AJD1491" s="1768"/>
      <c r="AJE1491" s="1768"/>
      <c r="AJF1491" s="1768"/>
      <c r="AJG1491" s="1768"/>
      <c r="AJH1491" s="1768"/>
      <c r="AJI1491" s="1768"/>
      <c r="AJJ1491" s="1768"/>
      <c r="AJK1491" s="1768"/>
      <c r="AJL1491" s="1768"/>
      <c r="AJM1491" s="1768"/>
      <c r="AJN1491" s="1768"/>
      <c r="AJO1491" s="1768"/>
      <c r="AJP1491" s="1768"/>
      <c r="AJQ1491" s="1768"/>
      <c r="AJR1491" s="1768"/>
      <c r="AJS1491" s="1768"/>
      <c r="AJT1491" s="1768"/>
      <c r="AJU1491" s="1768"/>
      <c r="AJV1491" s="1768"/>
      <c r="AJW1491" s="1768"/>
      <c r="AJX1491" s="1768"/>
      <c r="AJY1491" s="1768"/>
      <c r="AJZ1491" s="1768"/>
      <c r="AKA1491" s="1768"/>
      <c r="AKB1491" s="1768"/>
      <c r="AKC1491" s="1768"/>
      <c r="AKD1491" s="1768"/>
      <c r="AKE1491" s="1768"/>
      <c r="AKF1491" s="1768"/>
      <c r="AKG1491" s="1768"/>
      <c r="AKH1491" s="1768"/>
      <c r="AKI1491" s="1768"/>
      <c r="AKJ1491" s="1768"/>
      <c r="AKK1491" s="1768"/>
      <c r="AKL1491" s="1768"/>
      <c r="AKM1491" s="1768"/>
      <c r="AKN1491" s="1768"/>
      <c r="AKO1491" s="1768"/>
      <c r="AKP1491" s="1768"/>
      <c r="AKQ1491" s="1768"/>
      <c r="AKR1491" s="1768"/>
      <c r="AKS1491" s="1768"/>
      <c r="AKT1491" s="1768"/>
      <c r="AKU1491" s="1768"/>
      <c r="AKV1491" s="1768"/>
      <c r="AKW1491" s="1768"/>
      <c r="AKX1491" s="1768"/>
      <c r="AKY1491" s="1768"/>
      <c r="AKZ1491" s="1768"/>
      <c r="ALA1491" s="1768"/>
      <c r="ALB1491" s="1768"/>
      <c r="ALC1491" s="1768"/>
      <c r="ALD1491" s="1768"/>
      <c r="ALE1491" s="1768"/>
      <c r="ALF1491" s="1768"/>
      <c r="ALG1491" s="1768"/>
      <c r="ALH1491" s="1768"/>
      <c r="ALI1491" s="1768"/>
      <c r="ALJ1491" s="1768"/>
      <c r="ALK1491" s="1768"/>
      <c r="ALL1491" s="1768"/>
      <c r="ALM1491" s="1768"/>
      <c r="ALN1491" s="1768"/>
      <c r="ALO1491" s="1768"/>
      <c r="ALP1491" s="1768"/>
      <c r="ALQ1491" s="1768"/>
      <c r="ALR1491" s="1768"/>
      <c r="ALS1491" s="1768"/>
      <c r="ALT1491" s="1768"/>
      <c r="ALU1491" s="1768"/>
      <c r="ALV1491" s="1768"/>
      <c r="ALW1491" s="1768"/>
      <c r="ALX1491" s="1768"/>
      <c r="ALY1491" s="1768"/>
      <c r="ALZ1491" s="1768"/>
      <c r="AMA1491" s="1768"/>
      <c r="AMB1491" s="1768"/>
      <c r="AMC1491" s="1768"/>
      <c r="AMD1491" s="1768"/>
      <c r="AME1491" s="1768"/>
      <c r="AMF1491" s="1768"/>
      <c r="AMG1491" s="1768"/>
      <c r="AMH1491" s="1768"/>
      <c r="AMI1491" s="1768"/>
      <c r="AMJ1491" s="1768"/>
      <c r="AMK1491" s="1768"/>
    </row>
    <row r="1492" spans="1:1025" s="1774" customFormat="1" ht="54" customHeight="1" x14ac:dyDescent="0.35">
      <c r="A1492" s="1025" t="s">
        <v>13160</v>
      </c>
      <c r="B1492" s="1765">
        <v>43909</v>
      </c>
      <c r="C1492" s="1025">
        <v>11</v>
      </c>
      <c r="D1492" s="1025" t="s">
        <v>1394</v>
      </c>
      <c r="E1492" s="1025" t="s">
        <v>13259</v>
      </c>
      <c r="F1492" s="1025" t="s">
        <v>5643</v>
      </c>
      <c r="G1492" s="1025" t="s">
        <v>13161</v>
      </c>
      <c r="H1492" s="1025" t="s">
        <v>2530</v>
      </c>
      <c r="I1492" s="1025" t="s">
        <v>1329</v>
      </c>
      <c r="J1492" s="1025" t="s">
        <v>4452</v>
      </c>
      <c r="K1492" s="1766">
        <v>42270.42</v>
      </c>
      <c r="L1492" s="1767" t="s">
        <v>9732</v>
      </c>
      <c r="M1492" s="1025" t="s">
        <v>13162</v>
      </c>
      <c r="N1492" s="1768"/>
      <c r="O1492" s="1769" t="s">
        <v>4665</v>
      </c>
      <c r="P1492" s="1770">
        <f t="shared" si="275"/>
        <v>42270.42</v>
      </c>
      <c r="Q1492" s="1771">
        <f t="shared" si="276"/>
        <v>43909</v>
      </c>
      <c r="R1492" s="1772" t="str">
        <f t="shared" si="277"/>
        <v>2020OB000036</v>
      </c>
      <c r="S1492" s="1772" t="str">
        <f t="shared" si="278"/>
        <v>2020NE000027</v>
      </c>
      <c r="T1492" s="1773" t="str">
        <f t="shared" si="279"/>
        <v>VALOR PAGO AO REPASSE DE RECURSO REFERENTE A 4ª PARCELA FEM II/2014 CUJO OBJETO É A URBANIZAÇÃO E ILUMINAÇÃO DA AVENIDA DEP. AFONSO FERRAZ EM TACARATU, POA 352/2020- AGMJ.</v>
      </c>
      <c r="U1492" s="1768"/>
      <c r="V1492" s="1768"/>
      <c r="W1492" s="1768"/>
      <c r="X1492" s="1768"/>
      <c r="Y1492" s="1768"/>
      <c r="Z1492" s="1768"/>
      <c r="AA1492" s="1768"/>
      <c r="AB1492" s="1768"/>
      <c r="AC1492" s="1768"/>
      <c r="AD1492" s="1768"/>
      <c r="AE1492" s="1768"/>
      <c r="AF1492" s="1768"/>
      <c r="AG1492" s="1768"/>
      <c r="AH1492" s="1768"/>
      <c r="AI1492" s="1768"/>
      <c r="AJ1492" s="1768"/>
      <c r="AK1492" s="1768"/>
      <c r="AL1492" s="1768"/>
      <c r="AM1492" s="1768"/>
      <c r="AN1492" s="1768"/>
      <c r="AO1492" s="1768"/>
      <c r="AP1492" s="1768"/>
      <c r="AQ1492" s="1768"/>
      <c r="AR1492" s="1768"/>
      <c r="AS1492" s="1768"/>
      <c r="AT1492" s="1768"/>
      <c r="AU1492" s="1768"/>
      <c r="AV1492" s="1768"/>
      <c r="AW1492" s="1768"/>
      <c r="AX1492" s="1768"/>
      <c r="AY1492" s="1768"/>
      <c r="AZ1492" s="1768"/>
      <c r="BA1492" s="1768"/>
      <c r="BB1492" s="1768"/>
      <c r="BC1492" s="1768"/>
      <c r="BD1492" s="1768"/>
      <c r="BE1492" s="1768"/>
      <c r="BF1492" s="1768"/>
      <c r="BG1492" s="1768"/>
      <c r="BH1492" s="1768"/>
      <c r="BI1492" s="1768"/>
      <c r="BJ1492" s="1768"/>
      <c r="BK1492" s="1768"/>
      <c r="BL1492" s="1768"/>
      <c r="BM1492" s="1768"/>
      <c r="BN1492" s="1768"/>
      <c r="BO1492" s="1768"/>
      <c r="BP1492" s="1768"/>
      <c r="BQ1492" s="1768"/>
      <c r="BR1492" s="1768"/>
      <c r="BS1492" s="1768"/>
      <c r="BT1492" s="1768"/>
      <c r="BU1492" s="1768"/>
      <c r="BV1492" s="1768"/>
      <c r="BW1492" s="1768"/>
      <c r="BX1492" s="1768"/>
      <c r="BY1492" s="1768"/>
      <c r="BZ1492" s="1768"/>
      <c r="CA1492" s="1768"/>
      <c r="CB1492" s="1768"/>
      <c r="CC1492" s="1768"/>
      <c r="CD1492" s="1768"/>
      <c r="CE1492" s="1768"/>
      <c r="CF1492" s="1768"/>
      <c r="CG1492" s="1768"/>
      <c r="CH1492" s="1768"/>
      <c r="CI1492" s="1768"/>
      <c r="CJ1492" s="1768"/>
      <c r="CK1492" s="1768"/>
      <c r="CL1492" s="1768"/>
      <c r="CM1492" s="1768"/>
      <c r="CN1492" s="1768"/>
      <c r="CO1492" s="1768"/>
      <c r="CP1492" s="1768"/>
      <c r="CQ1492" s="1768"/>
      <c r="CR1492" s="1768"/>
      <c r="CS1492" s="1768"/>
      <c r="CT1492" s="1768"/>
      <c r="CU1492" s="1768"/>
      <c r="CV1492" s="1768"/>
      <c r="CW1492" s="1768"/>
      <c r="CX1492" s="1768"/>
      <c r="CY1492" s="1768"/>
      <c r="CZ1492" s="1768"/>
      <c r="DA1492" s="1768"/>
      <c r="DB1492" s="1768"/>
      <c r="DC1492" s="1768"/>
      <c r="DD1492" s="1768"/>
      <c r="DE1492" s="1768"/>
      <c r="DF1492" s="1768"/>
      <c r="DG1492" s="1768"/>
      <c r="DH1492" s="1768"/>
      <c r="DI1492" s="1768"/>
      <c r="DJ1492" s="1768"/>
      <c r="DK1492" s="1768"/>
      <c r="DL1492" s="1768"/>
      <c r="DM1492" s="1768"/>
      <c r="DN1492" s="1768"/>
      <c r="DO1492" s="1768"/>
      <c r="DP1492" s="1768"/>
      <c r="DQ1492" s="1768"/>
      <c r="DR1492" s="1768"/>
      <c r="DS1492" s="1768"/>
      <c r="DT1492" s="1768"/>
      <c r="DU1492" s="1768"/>
      <c r="DV1492" s="1768"/>
      <c r="DW1492" s="1768"/>
      <c r="DX1492" s="1768"/>
      <c r="DY1492" s="1768"/>
      <c r="DZ1492" s="1768"/>
      <c r="EA1492" s="1768"/>
      <c r="EB1492" s="1768"/>
      <c r="EC1492" s="1768"/>
      <c r="ED1492" s="1768"/>
      <c r="EE1492" s="1768"/>
      <c r="EF1492" s="1768"/>
      <c r="EG1492" s="1768"/>
      <c r="EH1492" s="1768"/>
      <c r="EI1492" s="1768"/>
      <c r="EJ1492" s="1768"/>
      <c r="EK1492" s="1768"/>
      <c r="EL1492" s="1768"/>
      <c r="EM1492" s="1768"/>
      <c r="EN1492" s="1768"/>
      <c r="EO1492" s="1768"/>
      <c r="EP1492" s="1768"/>
      <c r="EQ1492" s="1768"/>
      <c r="ER1492" s="1768"/>
      <c r="ES1492" s="1768"/>
      <c r="ET1492" s="1768"/>
      <c r="EU1492" s="1768"/>
      <c r="EV1492" s="1768"/>
      <c r="EW1492" s="1768"/>
      <c r="EX1492" s="1768"/>
      <c r="EY1492" s="1768"/>
      <c r="EZ1492" s="1768"/>
      <c r="FA1492" s="1768"/>
      <c r="FB1492" s="1768"/>
      <c r="FC1492" s="1768"/>
      <c r="FD1492" s="1768"/>
      <c r="FE1492" s="1768"/>
      <c r="FF1492" s="1768"/>
      <c r="FG1492" s="1768"/>
      <c r="FH1492" s="1768"/>
      <c r="FI1492" s="1768"/>
      <c r="FJ1492" s="1768"/>
      <c r="FK1492" s="1768"/>
      <c r="FL1492" s="1768"/>
      <c r="FM1492" s="1768"/>
      <c r="FN1492" s="1768"/>
      <c r="FO1492" s="1768"/>
      <c r="FP1492" s="1768"/>
      <c r="FQ1492" s="1768"/>
      <c r="FR1492" s="1768"/>
      <c r="FS1492" s="1768"/>
      <c r="FT1492" s="1768"/>
      <c r="FU1492" s="1768"/>
      <c r="FV1492" s="1768"/>
      <c r="FW1492" s="1768"/>
      <c r="FX1492" s="1768"/>
      <c r="FY1492" s="1768"/>
      <c r="FZ1492" s="1768"/>
      <c r="GA1492" s="1768"/>
      <c r="GB1492" s="1768"/>
      <c r="GC1492" s="1768"/>
      <c r="GD1492" s="1768"/>
      <c r="GE1492" s="1768"/>
      <c r="GF1492" s="1768"/>
      <c r="GG1492" s="1768"/>
      <c r="GH1492" s="1768"/>
      <c r="GI1492" s="1768"/>
      <c r="GJ1492" s="1768"/>
      <c r="GK1492" s="1768"/>
      <c r="GL1492" s="1768"/>
      <c r="GM1492" s="1768"/>
      <c r="GN1492" s="1768"/>
      <c r="GO1492" s="1768"/>
      <c r="GP1492" s="1768"/>
      <c r="GQ1492" s="1768"/>
      <c r="GR1492" s="1768"/>
      <c r="GS1492" s="1768"/>
      <c r="GT1492" s="1768"/>
      <c r="GU1492" s="1768"/>
      <c r="GV1492" s="1768"/>
      <c r="GW1492" s="1768"/>
      <c r="GX1492" s="1768"/>
      <c r="GY1492" s="1768"/>
      <c r="GZ1492" s="1768"/>
      <c r="HA1492" s="1768"/>
      <c r="HB1492" s="1768"/>
      <c r="HC1492" s="1768"/>
      <c r="HD1492" s="1768"/>
      <c r="HE1492" s="1768"/>
      <c r="HF1492" s="1768"/>
      <c r="HG1492" s="1768"/>
      <c r="HH1492" s="1768"/>
      <c r="HI1492" s="1768"/>
      <c r="HJ1492" s="1768"/>
      <c r="HK1492" s="1768"/>
      <c r="HL1492" s="1768"/>
      <c r="HM1492" s="1768"/>
      <c r="HN1492" s="1768"/>
      <c r="HO1492" s="1768"/>
      <c r="HP1492" s="1768"/>
      <c r="HQ1492" s="1768"/>
      <c r="HR1492" s="1768"/>
      <c r="HS1492" s="1768"/>
      <c r="HT1492" s="1768"/>
      <c r="HU1492" s="1768"/>
      <c r="HV1492" s="1768"/>
      <c r="HW1492" s="1768"/>
      <c r="HX1492" s="1768"/>
      <c r="HY1492" s="1768"/>
      <c r="HZ1492" s="1768"/>
      <c r="IA1492" s="1768"/>
      <c r="IB1492" s="1768"/>
      <c r="IC1492" s="1768"/>
      <c r="ID1492" s="1768"/>
      <c r="IE1492" s="1768"/>
      <c r="IF1492" s="1768"/>
      <c r="IG1492" s="1768"/>
      <c r="IH1492" s="1768"/>
      <c r="II1492" s="1768"/>
      <c r="IJ1492" s="1768"/>
      <c r="IK1492" s="1768"/>
      <c r="IL1492" s="1768"/>
      <c r="IM1492" s="1768"/>
      <c r="IN1492" s="1768"/>
      <c r="IO1492" s="1768"/>
      <c r="IP1492" s="1768"/>
      <c r="IQ1492" s="1768"/>
      <c r="IR1492" s="1768"/>
      <c r="IS1492" s="1768"/>
      <c r="IT1492" s="1768"/>
      <c r="IU1492" s="1768"/>
      <c r="IV1492" s="1768"/>
      <c r="IW1492" s="1768"/>
      <c r="IX1492" s="1768"/>
      <c r="IY1492" s="1768"/>
      <c r="IZ1492" s="1768"/>
      <c r="JA1492" s="1768"/>
      <c r="JB1492" s="1768"/>
      <c r="JC1492" s="1768"/>
      <c r="JD1492" s="1768"/>
      <c r="JE1492" s="1768"/>
      <c r="JF1492" s="1768"/>
      <c r="JG1492" s="1768"/>
      <c r="JH1492" s="1768"/>
      <c r="JI1492" s="1768"/>
      <c r="JJ1492" s="1768"/>
      <c r="JK1492" s="1768"/>
      <c r="JL1492" s="1768"/>
      <c r="JM1492" s="1768"/>
      <c r="JN1492" s="1768"/>
      <c r="JO1492" s="1768"/>
      <c r="JP1492" s="1768"/>
      <c r="JQ1492" s="1768"/>
      <c r="JR1492" s="1768"/>
      <c r="JS1492" s="1768"/>
      <c r="JT1492" s="1768"/>
      <c r="JU1492" s="1768"/>
      <c r="JV1492" s="1768"/>
      <c r="JW1492" s="1768"/>
      <c r="JX1492" s="1768"/>
      <c r="JY1492" s="1768"/>
      <c r="JZ1492" s="1768"/>
      <c r="KA1492" s="1768"/>
      <c r="KB1492" s="1768"/>
      <c r="KC1492" s="1768"/>
      <c r="KD1492" s="1768"/>
      <c r="KE1492" s="1768"/>
      <c r="KF1492" s="1768"/>
      <c r="KG1492" s="1768"/>
      <c r="KH1492" s="1768"/>
      <c r="KI1492" s="1768"/>
      <c r="KJ1492" s="1768"/>
      <c r="KK1492" s="1768"/>
      <c r="KL1492" s="1768"/>
      <c r="KM1492" s="1768"/>
      <c r="KN1492" s="1768"/>
      <c r="KO1492" s="1768"/>
      <c r="KP1492" s="1768"/>
      <c r="KQ1492" s="1768"/>
      <c r="KR1492" s="1768"/>
      <c r="KS1492" s="1768"/>
      <c r="KT1492" s="1768"/>
      <c r="KU1492" s="1768"/>
      <c r="KV1492" s="1768"/>
      <c r="KW1492" s="1768"/>
      <c r="KX1492" s="1768"/>
      <c r="KY1492" s="1768"/>
      <c r="KZ1492" s="1768"/>
      <c r="LA1492" s="1768"/>
      <c r="LB1492" s="1768"/>
      <c r="LC1492" s="1768"/>
      <c r="LD1492" s="1768"/>
      <c r="LE1492" s="1768"/>
      <c r="LF1492" s="1768"/>
      <c r="LG1492" s="1768"/>
      <c r="LH1492" s="1768"/>
      <c r="LI1492" s="1768"/>
      <c r="LJ1492" s="1768"/>
      <c r="LK1492" s="1768"/>
      <c r="LL1492" s="1768"/>
      <c r="LM1492" s="1768"/>
      <c r="LN1492" s="1768"/>
      <c r="LO1492" s="1768"/>
      <c r="LP1492" s="1768"/>
      <c r="LQ1492" s="1768"/>
      <c r="LR1492" s="1768"/>
      <c r="LS1492" s="1768"/>
      <c r="LT1492" s="1768"/>
      <c r="LU1492" s="1768"/>
      <c r="LV1492" s="1768"/>
      <c r="LW1492" s="1768"/>
      <c r="LX1492" s="1768"/>
      <c r="LY1492" s="1768"/>
      <c r="LZ1492" s="1768"/>
      <c r="MA1492" s="1768"/>
      <c r="MB1492" s="1768"/>
      <c r="MC1492" s="1768"/>
      <c r="MD1492" s="1768"/>
      <c r="ME1492" s="1768"/>
      <c r="MF1492" s="1768"/>
      <c r="MG1492" s="1768"/>
      <c r="MH1492" s="1768"/>
      <c r="MI1492" s="1768"/>
      <c r="MJ1492" s="1768"/>
      <c r="MK1492" s="1768"/>
      <c r="ML1492" s="1768"/>
      <c r="MM1492" s="1768"/>
      <c r="MN1492" s="1768"/>
      <c r="MO1492" s="1768"/>
      <c r="MP1492" s="1768"/>
      <c r="MQ1492" s="1768"/>
      <c r="MR1492" s="1768"/>
      <c r="MS1492" s="1768"/>
      <c r="MT1492" s="1768"/>
      <c r="MU1492" s="1768"/>
      <c r="MV1492" s="1768"/>
      <c r="MW1492" s="1768"/>
      <c r="MX1492" s="1768"/>
      <c r="MY1492" s="1768"/>
      <c r="MZ1492" s="1768"/>
      <c r="NA1492" s="1768"/>
      <c r="NB1492" s="1768"/>
      <c r="NC1492" s="1768"/>
      <c r="ND1492" s="1768"/>
      <c r="NE1492" s="1768"/>
      <c r="NF1492" s="1768"/>
      <c r="NG1492" s="1768"/>
      <c r="NH1492" s="1768"/>
      <c r="NI1492" s="1768"/>
      <c r="NJ1492" s="1768"/>
      <c r="NK1492" s="1768"/>
      <c r="NL1492" s="1768"/>
      <c r="NM1492" s="1768"/>
      <c r="NN1492" s="1768"/>
      <c r="NO1492" s="1768"/>
      <c r="NP1492" s="1768"/>
      <c r="NQ1492" s="1768"/>
      <c r="NR1492" s="1768"/>
      <c r="NS1492" s="1768"/>
      <c r="NT1492" s="1768"/>
      <c r="NU1492" s="1768"/>
      <c r="NV1492" s="1768"/>
      <c r="NW1492" s="1768"/>
      <c r="NX1492" s="1768"/>
      <c r="NY1492" s="1768"/>
      <c r="NZ1492" s="1768"/>
      <c r="OA1492" s="1768"/>
      <c r="OB1492" s="1768"/>
      <c r="OC1492" s="1768"/>
      <c r="OD1492" s="1768"/>
      <c r="OE1492" s="1768"/>
      <c r="OF1492" s="1768"/>
      <c r="OG1492" s="1768"/>
      <c r="OH1492" s="1768"/>
      <c r="OI1492" s="1768"/>
      <c r="OJ1492" s="1768"/>
      <c r="OK1492" s="1768"/>
      <c r="OL1492" s="1768"/>
      <c r="OM1492" s="1768"/>
      <c r="ON1492" s="1768"/>
      <c r="OO1492" s="1768"/>
      <c r="OP1492" s="1768"/>
      <c r="OQ1492" s="1768"/>
      <c r="OR1492" s="1768"/>
      <c r="OS1492" s="1768"/>
      <c r="OT1492" s="1768"/>
      <c r="OU1492" s="1768"/>
      <c r="OV1492" s="1768"/>
      <c r="OW1492" s="1768"/>
      <c r="OX1492" s="1768"/>
      <c r="OY1492" s="1768"/>
      <c r="OZ1492" s="1768"/>
      <c r="PA1492" s="1768"/>
      <c r="PB1492" s="1768"/>
      <c r="PC1492" s="1768"/>
      <c r="PD1492" s="1768"/>
      <c r="PE1492" s="1768"/>
      <c r="PF1492" s="1768"/>
      <c r="PG1492" s="1768"/>
      <c r="PH1492" s="1768"/>
      <c r="PI1492" s="1768"/>
      <c r="PJ1492" s="1768"/>
      <c r="PK1492" s="1768"/>
      <c r="PL1492" s="1768"/>
      <c r="PM1492" s="1768"/>
      <c r="PN1492" s="1768"/>
      <c r="PO1492" s="1768"/>
      <c r="PP1492" s="1768"/>
      <c r="PQ1492" s="1768"/>
      <c r="PR1492" s="1768"/>
      <c r="PS1492" s="1768"/>
      <c r="PT1492" s="1768"/>
      <c r="PU1492" s="1768"/>
      <c r="PV1492" s="1768"/>
      <c r="PW1492" s="1768"/>
      <c r="PX1492" s="1768"/>
      <c r="PY1492" s="1768"/>
      <c r="PZ1492" s="1768"/>
      <c r="QA1492" s="1768"/>
      <c r="QB1492" s="1768"/>
      <c r="QC1492" s="1768"/>
      <c r="QD1492" s="1768"/>
      <c r="QE1492" s="1768"/>
      <c r="QF1492" s="1768"/>
      <c r="QG1492" s="1768"/>
      <c r="QH1492" s="1768"/>
      <c r="QI1492" s="1768"/>
      <c r="QJ1492" s="1768"/>
      <c r="QK1492" s="1768"/>
      <c r="QL1492" s="1768"/>
      <c r="QM1492" s="1768"/>
      <c r="QN1492" s="1768"/>
      <c r="QO1492" s="1768"/>
      <c r="QP1492" s="1768"/>
      <c r="QQ1492" s="1768"/>
      <c r="QR1492" s="1768"/>
      <c r="QS1492" s="1768"/>
      <c r="QT1492" s="1768"/>
      <c r="QU1492" s="1768"/>
      <c r="QV1492" s="1768"/>
      <c r="QW1492" s="1768"/>
      <c r="QX1492" s="1768"/>
      <c r="QY1492" s="1768"/>
      <c r="QZ1492" s="1768"/>
      <c r="RA1492" s="1768"/>
      <c r="RB1492" s="1768"/>
      <c r="RC1492" s="1768"/>
      <c r="RD1492" s="1768"/>
      <c r="RE1492" s="1768"/>
      <c r="RF1492" s="1768"/>
      <c r="RG1492" s="1768"/>
      <c r="RH1492" s="1768"/>
      <c r="RI1492" s="1768"/>
      <c r="RJ1492" s="1768"/>
      <c r="RK1492" s="1768"/>
      <c r="RL1492" s="1768"/>
      <c r="RM1492" s="1768"/>
      <c r="RN1492" s="1768"/>
      <c r="RO1492" s="1768"/>
      <c r="RP1492" s="1768"/>
      <c r="RQ1492" s="1768"/>
      <c r="RR1492" s="1768"/>
      <c r="RS1492" s="1768"/>
      <c r="RT1492" s="1768"/>
      <c r="RU1492" s="1768"/>
      <c r="RV1492" s="1768"/>
      <c r="RW1492" s="1768"/>
      <c r="RX1492" s="1768"/>
      <c r="RY1492" s="1768"/>
      <c r="RZ1492" s="1768"/>
      <c r="SA1492" s="1768"/>
      <c r="SB1492" s="1768"/>
      <c r="SC1492" s="1768"/>
      <c r="SD1492" s="1768"/>
      <c r="SE1492" s="1768"/>
      <c r="SF1492" s="1768"/>
      <c r="SG1492" s="1768"/>
      <c r="SH1492" s="1768"/>
      <c r="SI1492" s="1768"/>
      <c r="SJ1492" s="1768"/>
      <c r="SK1492" s="1768"/>
      <c r="SL1492" s="1768"/>
      <c r="SM1492" s="1768"/>
      <c r="SN1492" s="1768"/>
      <c r="SO1492" s="1768"/>
      <c r="SP1492" s="1768"/>
      <c r="SQ1492" s="1768"/>
      <c r="SR1492" s="1768"/>
      <c r="SS1492" s="1768"/>
      <c r="ST1492" s="1768"/>
      <c r="SU1492" s="1768"/>
      <c r="SV1492" s="1768"/>
      <c r="SW1492" s="1768"/>
      <c r="SX1492" s="1768"/>
      <c r="SY1492" s="1768"/>
      <c r="SZ1492" s="1768"/>
      <c r="TA1492" s="1768"/>
      <c r="TB1492" s="1768"/>
      <c r="TC1492" s="1768"/>
      <c r="TD1492" s="1768"/>
      <c r="TE1492" s="1768"/>
      <c r="TF1492" s="1768"/>
      <c r="TG1492" s="1768"/>
      <c r="TH1492" s="1768"/>
      <c r="TI1492" s="1768"/>
      <c r="TJ1492" s="1768"/>
      <c r="TK1492" s="1768"/>
      <c r="TL1492" s="1768"/>
      <c r="TM1492" s="1768"/>
      <c r="TN1492" s="1768"/>
      <c r="TO1492" s="1768"/>
      <c r="TP1492" s="1768"/>
      <c r="TQ1492" s="1768"/>
      <c r="TR1492" s="1768"/>
      <c r="TS1492" s="1768"/>
      <c r="TT1492" s="1768"/>
      <c r="TU1492" s="1768"/>
      <c r="TV1492" s="1768"/>
      <c r="TW1492" s="1768"/>
      <c r="TX1492" s="1768"/>
      <c r="TY1492" s="1768"/>
      <c r="TZ1492" s="1768"/>
      <c r="UA1492" s="1768"/>
      <c r="UB1492" s="1768"/>
      <c r="UC1492" s="1768"/>
      <c r="UD1492" s="1768"/>
      <c r="UE1492" s="1768"/>
      <c r="UF1492" s="1768"/>
      <c r="UG1492" s="1768"/>
      <c r="UH1492" s="1768"/>
      <c r="UI1492" s="1768"/>
      <c r="UJ1492" s="1768"/>
      <c r="UK1492" s="1768"/>
      <c r="UL1492" s="1768"/>
      <c r="UM1492" s="1768"/>
      <c r="UN1492" s="1768"/>
      <c r="UO1492" s="1768"/>
      <c r="UP1492" s="1768"/>
      <c r="UQ1492" s="1768"/>
      <c r="UR1492" s="1768"/>
      <c r="US1492" s="1768"/>
      <c r="UT1492" s="1768"/>
      <c r="UU1492" s="1768"/>
      <c r="UV1492" s="1768"/>
      <c r="UW1492" s="1768"/>
      <c r="UX1492" s="1768"/>
      <c r="UY1492" s="1768"/>
      <c r="UZ1492" s="1768"/>
      <c r="VA1492" s="1768"/>
      <c r="VB1492" s="1768"/>
      <c r="VC1492" s="1768"/>
      <c r="VD1492" s="1768"/>
      <c r="VE1492" s="1768"/>
      <c r="VF1492" s="1768"/>
      <c r="VG1492" s="1768"/>
      <c r="VH1492" s="1768"/>
      <c r="VI1492" s="1768"/>
      <c r="VJ1492" s="1768"/>
      <c r="VK1492" s="1768"/>
      <c r="VL1492" s="1768"/>
      <c r="VM1492" s="1768"/>
      <c r="VN1492" s="1768"/>
      <c r="VO1492" s="1768"/>
      <c r="VP1492" s="1768"/>
      <c r="VQ1492" s="1768"/>
      <c r="VR1492" s="1768"/>
      <c r="VS1492" s="1768"/>
      <c r="VT1492" s="1768"/>
      <c r="VU1492" s="1768"/>
      <c r="VV1492" s="1768"/>
      <c r="VW1492" s="1768"/>
      <c r="VX1492" s="1768"/>
      <c r="VY1492" s="1768"/>
      <c r="VZ1492" s="1768"/>
      <c r="WA1492" s="1768"/>
      <c r="WB1492" s="1768"/>
      <c r="WC1492" s="1768"/>
      <c r="WD1492" s="1768"/>
      <c r="WE1492" s="1768"/>
      <c r="WF1492" s="1768"/>
      <c r="WG1492" s="1768"/>
      <c r="WH1492" s="1768"/>
      <c r="WI1492" s="1768"/>
      <c r="WJ1492" s="1768"/>
      <c r="WK1492" s="1768"/>
      <c r="WL1492" s="1768"/>
      <c r="WM1492" s="1768"/>
      <c r="WN1492" s="1768"/>
      <c r="WO1492" s="1768"/>
      <c r="WP1492" s="1768"/>
      <c r="WQ1492" s="1768"/>
      <c r="WR1492" s="1768"/>
      <c r="WS1492" s="1768"/>
      <c r="WT1492" s="1768"/>
      <c r="WU1492" s="1768"/>
      <c r="WV1492" s="1768"/>
      <c r="WW1492" s="1768"/>
      <c r="WX1492" s="1768"/>
      <c r="WY1492" s="1768"/>
      <c r="WZ1492" s="1768"/>
      <c r="XA1492" s="1768"/>
      <c r="XB1492" s="1768"/>
      <c r="XC1492" s="1768"/>
      <c r="XD1492" s="1768"/>
      <c r="XE1492" s="1768"/>
      <c r="XF1492" s="1768"/>
      <c r="XG1492" s="1768"/>
      <c r="XH1492" s="1768"/>
      <c r="XI1492" s="1768"/>
      <c r="XJ1492" s="1768"/>
      <c r="XK1492" s="1768"/>
      <c r="XL1492" s="1768"/>
      <c r="XM1492" s="1768"/>
      <c r="XN1492" s="1768"/>
      <c r="XO1492" s="1768"/>
      <c r="XP1492" s="1768"/>
      <c r="XQ1492" s="1768"/>
      <c r="XR1492" s="1768"/>
      <c r="XS1492" s="1768"/>
      <c r="XT1492" s="1768"/>
      <c r="XU1492" s="1768"/>
      <c r="XV1492" s="1768"/>
      <c r="XW1492" s="1768"/>
      <c r="XX1492" s="1768"/>
      <c r="XY1492" s="1768"/>
      <c r="XZ1492" s="1768"/>
      <c r="YA1492" s="1768"/>
      <c r="YB1492" s="1768"/>
      <c r="YC1492" s="1768"/>
      <c r="YD1492" s="1768"/>
      <c r="YE1492" s="1768"/>
      <c r="YF1492" s="1768"/>
      <c r="YG1492" s="1768"/>
      <c r="YH1492" s="1768"/>
      <c r="YI1492" s="1768"/>
      <c r="YJ1492" s="1768"/>
      <c r="YK1492" s="1768"/>
      <c r="YL1492" s="1768"/>
      <c r="YM1492" s="1768"/>
      <c r="YN1492" s="1768"/>
      <c r="YO1492" s="1768"/>
      <c r="YP1492" s="1768"/>
      <c r="YQ1492" s="1768"/>
      <c r="YR1492" s="1768"/>
      <c r="YS1492" s="1768"/>
      <c r="YT1492" s="1768"/>
      <c r="YU1492" s="1768"/>
      <c r="YV1492" s="1768"/>
      <c r="YW1492" s="1768"/>
      <c r="YX1492" s="1768"/>
      <c r="YY1492" s="1768"/>
      <c r="YZ1492" s="1768"/>
      <c r="ZA1492" s="1768"/>
      <c r="ZB1492" s="1768"/>
      <c r="ZC1492" s="1768"/>
      <c r="ZD1492" s="1768"/>
      <c r="ZE1492" s="1768"/>
      <c r="ZF1492" s="1768"/>
      <c r="ZG1492" s="1768"/>
      <c r="ZH1492" s="1768"/>
      <c r="ZI1492" s="1768"/>
      <c r="ZJ1492" s="1768"/>
      <c r="ZK1492" s="1768"/>
      <c r="ZL1492" s="1768"/>
      <c r="ZM1492" s="1768"/>
      <c r="ZN1492" s="1768"/>
      <c r="ZO1492" s="1768"/>
      <c r="ZP1492" s="1768"/>
      <c r="ZQ1492" s="1768"/>
      <c r="ZR1492" s="1768"/>
      <c r="ZS1492" s="1768"/>
      <c r="ZT1492" s="1768"/>
      <c r="ZU1492" s="1768"/>
      <c r="ZV1492" s="1768"/>
      <c r="ZW1492" s="1768"/>
      <c r="ZX1492" s="1768"/>
      <c r="ZY1492" s="1768"/>
      <c r="ZZ1492" s="1768"/>
      <c r="AAA1492" s="1768"/>
      <c r="AAB1492" s="1768"/>
      <c r="AAC1492" s="1768"/>
      <c r="AAD1492" s="1768"/>
      <c r="AAE1492" s="1768"/>
      <c r="AAF1492" s="1768"/>
      <c r="AAG1492" s="1768"/>
      <c r="AAH1492" s="1768"/>
      <c r="AAI1492" s="1768"/>
      <c r="AAJ1492" s="1768"/>
      <c r="AAK1492" s="1768"/>
      <c r="AAL1492" s="1768"/>
      <c r="AAM1492" s="1768"/>
      <c r="AAN1492" s="1768"/>
      <c r="AAO1492" s="1768"/>
      <c r="AAP1492" s="1768"/>
      <c r="AAQ1492" s="1768"/>
      <c r="AAR1492" s="1768"/>
      <c r="AAS1492" s="1768"/>
      <c r="AAT1492" s="1768"/>
      <c r="AAU1492" s="1768"/>
      <c r="AAV1492" s="1768"/>
      <c r="AAW1492" s="1768"/>
      <c r="AAX1492" s="1768"/>
      <c r="AAY1492" s="1768"/>
      <c r="AAZ1492" s="1768"/>
      <c r="ABA1492" s="1768"/>
      <c r="ABB1492" s="1768"/>
      <c r="ABC1492" s="1768"/>
      <c r="ABD1492" s="1768"/>
      <c r="ABE1492" s="1768"/>
      <c r="ABF1492" s="1768"/>
      <c r="ABG1492" s="1768"/>
      <c r="ABH1492" s="1768"/>
      <c r="ABI1492" s="1768"/>
      <c r="ABJ1492" s="1768"/>
      <c r="ABK1492" s="1768"/>
      <c r="ABL1492" s="1768"/>
      <c r="ABM1492" s="1768"/>
      <c r="ABN1492" s="1768"/>
      <c r="ABO1492" s="1768"/>
      <c r="ABP1492" s="1768"/>
      <c r="ABQ1492" s="1768"/>
      <c r="ABR1492" s="1768"/>
      <c r="ABS1492" s="1768"/>
      <c r="ABT1492" s="1768"/>
      <c r="ABU1492" s="1768"/>
      <c r="ABV1492" s="1768"/>
      <c r="ABW1492" s="1768"/>
      <c r="ABX1492" s="1768"/>
      <c r="ABY1492" s="1768"/>
      <c r="ABZ1492" s="1768"/>
      <c r="ACA1492" s="1768"/>
      <c r="ACB1492" s="1768"/>
      <c r="ACC1492" s="1768"/>
      <c r="ACD1492" s="1768"/>
      <c r="ACE1492" s="1768"/>
      <c r="ACF1492" s="1768"/>
      <c r="ACG1492" s="1768"/>
      <c r="ACH1492" s="1768"/>
      <c r="ACI1492" s="1768"/>
      <c r="ACJ1492" s="1768"/>
      <c r="ACK1492" s="1768"/>
      <c r="ACL1492" s="1768"/>
      <c r="ACM1492" s="1768"/>
      <c r="ACN1492" s="1768"/>
      <c r="ACO1492" s="1768"/>
      <c r="ACP1492" s="1768"/>
      <c r="ACQ1492" s="1768"/>
      <c r="ACR1492" s="1768"/>
      <c r="ACS1492" s="1768"/>
      <c r="ACT1492" s="1768"/>
      <c r="ACU1492" s="1768"/>
      <c r="ACV1492" s="1768"/>
      <c r="ACW1492" s="1768"/>
      <c r="ACX1492" s="1768"/>
      <c r="ACY1492" s="1768"/>
      <c r="ACZ1492" s="1768"/>
      <c r="ADA1492" s="1768"/>
      <c r="ADB1492" s="1768"/>
      <c r="ADC1492" s="1768"/>
      <c r="ADD1492" s="1768"/>
      <c r="ADE1492" s="1768"/>
      <c r="ADF1492" s="1768"/>
      <c r="ADG1492" s="1768"/>
      <c r="ADH1492" s="1768"/>
      <c r="ADI1492" s="1768"/>
      <c r="ADJ1492" s="1768"/>
      <c r="ADK1492" s="1768"/>
      <c r="ADL1492" s="1768"/>
      <c r="ADM1492" s="1768"/>
      <c r="ADN1492" s="1768"/>
      <c r="ADO1492" s="1768"/>
      <c r="ADP1492" s="1768"/>
      <c r="ADQ1492" s="1768"/>
      <c r="ADR1492" s="1768"/>
      <c r="ADS1492" s="1768"/>
      <c r="ADT1492" s="1768"/>
      <c r="ADU1492" s="1768"/>
      <c r="ADV1492" s="1768"/>
      <c r="ADW1492" s="1768"/>
      <c r="ADX1492" s="1768"/>
      <c r="ADY1492" s="1768"/>
      <c r="ADZ1492" s="1768"/>
      <c r="AEA1492" s="1768"/>
      <c r="AEB1492" s="1768"/>
      <c r="AEC1492" s="1768"/>
      <c r="AED1492" s="1768"/>
      <c r="AEE1492" s="1768"/>
      <c r="AEF1492" s="1768"/>
      <c r="AEG1492" s="1768"/>
      <c r="AEH1492" s="1768"/>
      <c r="AEI1492" s="1768"/>
      <c r="AEJ1492" s="1768"/>
      <c r="AEK1492" s="1768"/>
      <c r="AEL1492" s="1768"/>
      <c r="AEM1492" s="1768"/>
      <c r="AEN1492" s="1768"/>
      <c r="AEO1492" s="1768"/>
      <c r="AEP1492" s="1768"/>
      <c r="AEQ1492" s="1768"/>
      <c r="AER1492" s="1768"/>
      <c r="AES1492" s="1768"/>
      <c r="AET1492" s="1768"/>
      <c r="AEU1492" s="1768"/>
      <c r="AEV1492" s="1768"/>
      <c r="AEW1492" s="1768"/>
      <c r="AEX1492" s="1768"/>
      <c r="AEY1492" s="1768"/>
      <c r="AEZ1492" s="1768"/>
      <c r="AFA1492" s="1768"/>
      <c r="AFB1492" s="1768"/>
      <c r="AFC1492" s="1768"/>
      <c r="AFD1492" s="1768"/>
      <c r="AFE1492" s="1768"/>
      <c r="AFF1492" s="1768"/>
      <c r="AFG1492" s="1768"/>
      <c r="AFH1492" s="1768"/>
      <c r="AFI1492" s="1768"/>
      <c r="AFJ1492" s="1768"/>
      <c r="AFK1492" s="1768"/>
      <c r="AFL1492" s="1768"/>
      <c r="AFM1492" s="1768"/>
      <c r="AFN1492" s="1768"/>
      <c r="AFO1492" s="1768"/>
      <c r="AFP1492" s="1768"/>
      <c r="AFQ1492" s="1768"/>
      <c r="AFR1492" s="1768"/>
      <c r="AFS1492" s="1768"/>
      <c r="AFT1492" s="1768"/>
      <c r="AFU1492" s="1768"/>
      <c r="AFV1492" s="1768"/>
      <c r="AFW1492" s="1768"/>
      <c r="AFX1492" s="1768"/>
      <c r="AFY1492" s="1768"/>
      <c r="AFZ1492" s="1768"/>
      <c r="AGA1492" s="1768"/>
      <c r="AGB1492" s="1768"/>
      <c r="AGC1492" s="1768"/>
      <c r="AGD1492" s="1768"/>
      <c r="AGE1492" s="1768"/>
      <c r="AGF1492" s="1768"/>
      <c r="AGG1492" s="1768"/>
      <c r="AGH1492" s="1768"/>
      <c r="AGI1492" s="1768"/>
      <c r="AGJ1492" s="1768"/>
      <c r="AGK1492" s="1768"/>
      <c r="AGL1492" s="1768"/>
      <c r="AGM1492" s="1768"/>
      <c r="AGN1492" s="1768"/>
      <c r="AGO1492" s="1768"/>
      <c r="AGP1492" s="1768"/>
      <c r="AGQ1492" s="1768"/>
      <c r="AGR1492" s="1768"/>
      <c r="AGS1492" s="1768"/>
      <c r="AGT1492" s="1768"/>
      <c r="AGU1492" s="1768"/>
      <c r="AGV1492" s="1768"/>
      <c r="AGW1492" s="1768"/>
      <c r="AGX1492" s="1768"/>
      <c r="AGY1492" s="1768"/>
      <c r="AGZ1492" s="1768"/>
      <c r="AHA1492" s="1768"/>
      <c r="AHB1492" s="1768"/>
      <c r="AHC1492" s="1768"/>
      <c r="AHD1492" s="1768"/>
      <c r="AHE1492" s="1768"/>
      <c r="AHF1492" s="1768"/>
      <c r="AHG1492" s="1768"/>
      <c r="AHH1492" s="1768"/>
      <c r="AHI1492" s="1768"/>
      <c r="AHJ1492" s="1768"/>
      <c r="AHK1492" s="1768"/>
      <c r="AHL1492" s="1768"/>
      <c r="AHM1492" s="1768"/>
      <c r="AHN1492" s="1768"/>
      <c r="AHO1492" s="1768"/>
      <c r="AHP1492" s="1768"/>
      <c r="AHQ1492" s="1768"/>
      <c r="AHR1492" s="1768"/>
      <c r="AHS1492" s="1768"/>
      <c r="AHT1492" s="1768"/>
      <c r="AHU1492" s="1768"/>
      <c r="AHV1492" s="1768"/>
      <c r="AHW1492" s="1768"/>
      <c r="AHX1492" s="1768"/>
      <c r="AHY1492" s="1768"/>
      <c r="AHZ1492" s="1768"/>
      <c r="AIA1492" s="1768"/>
      <c r="AIB1492" s="1768"/>
      <c r="AIC1492" s="1768"/>
      <c r="AID1492" s="1768"/>
      <c r="AIE1492" s="1768"/>
      <c r="AIF1492" s="1768"/>
      <c r="AIG1492" s="1768"/>
      <c r="AIH1492" s="1768"/>
      <c r="AII1492" s="1768"/>
      <c r="AIJ1492" s="1768"/>
      <c r="AIK1492" s="1768"/>
      <c r="AIL1492" s="1768"/>
      <c r="AIM1492" s="1768"/>
      <c r="AIN1492" s="1768"/>
      <c r="AIO1492" s="1768"/>
      <c r="AIP1492" s="1768"/>
      <c r="AIQ1492" s="1768"/>
      <c r="AIR1492" s="1768"/>
      <c r="AIS1492" s="1768"/>
      <c r="AIT1492" s="1768"/>
      <c r="AIU1492" s="1768"/>
      <c r="AIV1492" s="1768"/>
      <c r="AIW1492" s="1768"/>
      <c r="AIX1492" s="1768"/>
      <c r="AIY1492" s="1768"/>
      <c r="AIZ1492" s="1768"/>
      <c r="AJA1492" s="1768"/>
      <c r="AJB1492" s="1768"/>
      <c r="AJC1492" s="1768"/>
      <c r="AJD1492" s="1768"/>
      <c r="AJE1492" s="1768"/>
      <c r="AJF1492" s="1768"/>
      <c r="AJG1492" s="1768"/>
      <c r="AJH1492" s="1768"/>
      <c r="AJI1492" s="1768"/>
      <c r="AJJ1492" s="1768"/>
      <c r="AJK1492" s="1768"/>
      <c r="AJL1492" s="1768"/>
      <c r="AJM1492" s="1768"/>
      <c r="AJN1492" s="1768"/>
      <c r="AJO1492" s="1768"/>
      <c r="AJP1492" s="1768"/>
      <c r="AJQ1492" s="1768"/>
      <c r="AJR1492" s="1768"/>
      <c r="AJS1492" s="1768"/>
      <c r="AJT1492" s="1768"/>
      <c r="AJU1492" s="1768"/>
      <c r="AJV1492" s="1768"/>
      <c r="AJW1492" s="1768"/>
      <c r="AJX1492" s="1768"/>
      <c r="AJY1492" s="1768"/>
      <c r="AJZ1492" s="1768"/>
      <c r="AKA1492" s="1768"/>
      <c r="AKB1492" s="1768"/>
      <c r="AKC1492" s="1768"/>
      <c r="AKD1492" s="1768"/>
      <c r="AKE1492" s="1768"/>
      <c r="AKF1492" s="1768"/>
      <c r="AKG1492" s="1768"/>
      <c r="AKH1492" s="1768"/>
      <c r="AKI1492" s="1768"/>
      <c r="AKJ1492" s="1768"/>
      <c r="AKK1492" s="1768"/>
      <c r="AKL1492" s="1768"/>
      <c r="AKM1492" s="1768"/>
      <c r="AKN1492" s="1768"/>
      <c r="AKO1492" s="1768"/>
      <c r="AKP1492" s="1768"/>
      <c r="AKQ1492" s="1768"/>
      <c r="AKR1492" s="1768"/>
      <c r="AKS1492" s="1768"/>
      <c r="AKT1492" s="1768"/>
      <c r="AKU1492" s="1768"/>
      <c r="AKV1492" s="1768"/>
      <c r="AKW1492" s="1768"/>
      <c r="AKX1492" s="1768"/>
      <c r="AKY1492" s="1768"/>
      <c r="AKZ1492" s="1768"/>
      <c r="ALA1492" s="1768"/>
      <c r="ALB1492" s="1768"/>
      <c r="ALC1492" s="1768"/>
      <c r="ALD1492" s="1768"/>
      <c r="ALE1492" s="1768"/>
      <c r="ALF1492" s="1768"/>
      <c r="ALG1492" s="1768"/>
      <c r="ALH1492" s="1768"/>
      <c r="ALI1492" s="1768"/>
      <c r="ALJ1492" s="1768"/>
      <c r="ALK1492" s="1768"/>
      <c r="ALL1492" s="1768"/>
      <c r="ALM1492" s="1768"/>
      <c r="ALN1492" s="1768"/>
      <c r="ALO1492" s="1768"/>
      <c r="ALP1492" s="1768"/>
      <c r="ALQ1492" s="1768"/>
      <c r="ALR1492" s="1768"/>
      <c r="ALS1492" s="1768"/>
      <c r="ALT1492" s="1768"/>
      <c r="ALU1492" s="1768"/>
      <c r="ALV1492" s="1768"/>
      <c r="ALW1492" s="1768"/>
      <c r="ALX1492" s="1768"/>
      <c r="ALY1492" s="1768"/>
      <c r="ALZ1492" s="1768"/>
      <c r="AMA1492" s="1768"/>
      <c r="AMB1492" s="1768"/>
      <c r="AMC1492" s="1768"/>
      <c r="AMD1492" s="1768"/>
      <c r="AME1492" s="1768"/>
      <c r="AMF1492" s="1768"/>
      <c r="AMG1492" s="1768"/>
      <c r="AMH1492" s="1768"/>
      <c r="AMI1492" s="1768"/>
      <c r="AMJ1492" s="1768"/>
      <c r="AMK1492" s="1768"/>
    </row>
    <row r="1493" spans="1:1025" s="1774" customFormat="1" ht="54" customHeight="1" x14ac:dyDescent="0.35">
      <c r="A1493" s="1025" t="s">
        <v>13148</v>
      </c>
      <c r="B1493" s="1765">
        <v>43909</v>
      </c>
      <c r="C1493" s="1025">
        <v>11</v>
      </c>
      <c r="D1493" s="1025" t="s">
        <v>1394</v>
      </c>
      <c r="E1493" s="1025" t="s">
        <v>13260</v>
      </c>
      <c r="F1493" s="1025" t="s">
        <v>5643</v>
      </c>
      <c r="G1493" s="1025" t="s">
        <v>13149</v>
      </c>
      <c r="H1493" s="1025" t="s">
        <v>2931</v>
      </c>
      <c r="I1493" s="1025" t="s">
        <v>1369</v>
      </c>
      <c r="J1493" s="1025" t="s">
        <v>2932</v>
      </c>
      <c r="K1493" s="1766">
        <v>69400.160000000003</v>
      </c>
      <c r="L1493" s="1767" t="s">
        <v>9732</v>
      </c>
      <c r="M1493" s="1025" t="s">
        <v>13150</v>
      </c>
      <c r="N1493" s="1768"/>
      <c r="O1493" s="1769" t="s">
        <v>4665</v>
      </c>
      <c r="P1493" s="1770">
        <f t="shared" si="275"/>
        <v>69400.160000000003</v>
      </c>
      <c r="Q1493" s="1771">
        <f t="shared" si="276"/>
        <v>43909</v>
      </c>
      <c r="R1493" s="1772" t="str">
        <f t="shared" si="277"/>
        <v>2020OB000037</v>
      </c>
      <c r="S1493" s="1772" t="str">
        <f t="shared" si="278"/>
        <v>2020NE000028</v>
      </c>
      <c r="T1493" s="1773" t="str">
        <f t="shared" si="279"/>
        <v>VALOR PAGO AO REPASSE DE RECURSO REFERENTE A 4ª PARCELA FEM II/2014 CUJO OBJETO É A RECUPERAÇÃO COM AMPLIAÇÃO DE COBERTA E FECHAMENTO LATERAL DA QUADRA DE ESPORTE DO DISTRITO DE ANGELICA EM VICENCIA, POA 355/2020- AGMJ</v>
      </c>
      <c r="U1493" s="1768"/>
      <c r="V1493" s="1768"/>
      <c r="W1493" s="1768"/>
      <c r="X1493" s="1768"/>
      <c r="Y1493" s="1768"/>
      <c r="Z1493" s="1768"/>
      <c r="AA1493" s="1768"/>
      <c r="AB1493" s="1768"/>
      <c r="AC1493" s="1768"/>
      <c r="AD1493" s="1768"/>
      <c r="AE1493" s="1768"/>
      <c r="AF1493" s="1768"/>
      <c r="AG1493" s="1768"/>
      <c r="AH1493" s="1768"/>
      <c r="AI1493" s="1768"/>
      <c r="AJ1493" s="1768"/>
      <c r="AK1493" s="1768"/>
      <c r="AL1493" s="1768"/>
      <c r="AM1493" s="1768"/>
      <c r="AN1493" s="1768"/>
      <c r="AO1493" s="1768"/>
      <c r="AP1493" s="1768"/>
      <c r="AQ1493" s="1768"/>
      <c r="AR1493" s="1768"/>
      <c r="AS1493" s="1768"/>
      <c r="AT1493" s="1768"/>
      <c r="AU1493" s="1768"/>
      <c r="AV1493" s="1768"/>
      <c r="AW1493" s="1768"/>
      <c r="AX1493" s="1768"/>
      <c r="AY1493" s="1768"/>
      <c r="AZ1493" s="1768"/>
      <c r="BA1493" s="1768"/>
      <c r="BB1493" s="1768"/>
      <c r="BC1493" s="1768"/>
      <c r="BD1493" s="1768"/>
      <c r="BE1493" s="1768"/>
      <c r="BF1493" s="1768"/>
      <c r="BG1493" s="1768"/>
      <c r="BH1493" s="1768"/>
      <c r="BI1493" s="1768"/>
      <c r="BJ1493" s="1768"/>
      <c r="BK1493" s="1768"/>
      <c r="BL1493" s="1768"/>
      <c r="BM1493" s="1768"/>
      <c r="BN1493" s="1768"/>
      <c r="BO1493" s="1768"/>
      <c r="BP1493" s="1768"/>
      <c r="BQ1493" s="1768"/>
      <c r="BR1493" s="1768"/>
      <c r="BS1493" s="1768"/>
      <c r="BT1493" s="1768"/>
      <c r="BU1493" s="1768"/>
      <c r="BV1493" s="1768"/>
      <c r="BW1493" s="1768"/>
      <c r="BX1493" s="1768"/>
      <c r="BY1493" s="1768"/>
      <c r="BZ1493" s="1768"/>
      <c r="CA1493" s="1768"/>
      <c r="CB1493" s="1768"/>
      <c r="CC1493" s="1768"/>
      <c r="CD1493" s="1768"/>
      <c r="CE1493" s="1768"/>
      <c r="CF1493" s="1768"/>
      <c r="CG1493" s="1768"/>
      <c r="CH1493" s="1768"/>
      <c r="CI1493" s="1768"/>
      <c r="CJ1493" s="1768"/>
      <c r="CK1493" s="1768"/>
      <c r="CL1493" s="1768"/>
      <c r="CM1493" s="1768"/>
      <c r="CN1493" s="1768"/>
      <c r="CO1493" s="1768"/>
      <c r="CP1493" s="1768"/>
      <c r="CQ1493" s="1768"/>
      <c r="CR1493" s="1768"/>
      <c r="CS1493" s="1768"/>
      <c r="CT1493" s="1768"/>
      <c r="CU1493" s="1768"/>
      <c r="CV1493" s="1768"/>
      <c r="CW1493" s="1768"/>
      <c r="CX1493" s="1768"/>
      <c r="CY1493" s="1768"/>
      <c r="CZ1493" s="1768"/>
      <c r="DA1493" s="1768"/>
      <c r="DB1493" s="1768"/>
      <c r="DC1493" s="1768"/>
      <c r="DD1493" s="1768"/>
      <c r="DE1493" s="1768"/>
      <c r="DF1493" s="1768"/>
      <c r="DG1493" s="1768"/>
      <c r="DH1493" s="1768"/>
      <c r="DI1493" s="1768"/>
      <c r="DJ1493" s="1768"/>
      <c r="DK1493" s="1768"/>
      <c r="DL1493" s="1768"/>
      <c r="DM1493" s="1768"/>
      <c r="DN1493" s="1768"/>
      <c r="DO1493" s="1768"/>
      <c r="DP1493" s="1768"/>
      <c r="DQ1493" s="1768"/>
      <c r="DR1493" s="1768"/>
      <c r="DS1493" s="1768"/>
      <c r="DT1493" s="1768"/>
      <c r="DU1493" s="1768"/>
      <c r="DV1493" s="1768"/>
      <c r="DW1493" s="1768"/>
      <c r="DX1493" s="1768"/>
      <c r="DY1493" s="1768"/>
      <c r="DZ1493" s="1768"/>
      <c r="EA1493" s="1768"/>
      <c r="EB1493" s="1768"/>
      <c r="EC1493" s="1768"/>
      <c r="ED1493" s="1768"/>
      <c r="EE1493" s="1768"/>
      <c r="EF1493" s="1768"/>
      <c r="EG1493" s="1768"/>
      <c r="EH1493" s="1768"/>
      <c r="EI1493" s="1768"/>
      <c r="EJ1493" s="1768"/>
      <c r="EK1493" s="1768"/>
      <c r="EL1493" s="1768"/>
      <c r="EM1493" s="1768"/>
      <c r="EN1493" s="1768"/>
      <c r="EO1493" s="1768"/>
      <c r="EP1493" s="1768"/>
      <c r="EQ1493" s="1768"/>
      <c r="ER1493" s="1768"/>
      <c r="ES1493" s="1768"/>
      <c r="ET1493" s="1768"/>
      <c r="EU1493" s="1768"/>
      <c r="EV1493" s="1768"/>
      <c r="EW1493" s="1768"/>
      <c r="EX1493" s="1768"/>
      <c r="EY1493" s="1768"/>
      <c r="EZ1493" s="1768"/>
      <c r="FA1493" s="1768"/>
      <c r="FB1493" s="1768"/>
      <c r="FC1493" s="1768"/>
      <c r="FD1493" s="1768"/>
      <c r="FE1493" s="1768"/>
      <c r="FF1493" s="1768"/>
      <c r="FG1493" s="1768"/>
      <c r="FH1493" s="1768"/>
      <c r="FI1493" s="1768"/>
      <c r="FJ1493" s="1768"/>
      <c r="FK1493" s="1768"/>
      <c r="FL1493" s="1768"/>
      <c r="FM1493" s="1768"/>
      <c r="FN1493" s="1768"/>
      <c r="FO1493" s="1768"/>
      <c r="FP1493" s="1768"/>
      <c r="FQ1493" s="1768"/>
      <c r="FR1493" s="1768"/>
      <c r="FS1493" s="1768"/>
      <c r="FT1493" s="1768"/>
      <c r="FU1493" s="1768"/>
      <c r="FV1493" s="1768"/>
      <c r="FW1493" s="1768"/>
      <c r="FX1493" s="1768"/>
      <c r="FY1493" s="1768"/>
      <c r="FZ1493" s="1768"/>
      <c r="GA1493" s="1768"/>
      <c r="GB1493" s="1768"/>
      <c r="GC1493" s="1768"/>
      <c r="GD1493" s="1768"/>
      <c r="GE1493" s="1768"/>
      <c r="GF1493" s="1768"/>
      <c r="GG1493" s="1768"/>
      <c r="GH1493" s="1768"/>
      <c r="GI1493" s="1768"/>
      <c r="GJ1493" s="1768"/>
      <c r="GK1493" s="1768"/>
      <c r="GL1493" s="1768"/>
      <c r="GM1493" s="1768"/>
      <c r="GN1493" s="1768"/>
      <c r="GO1493" s="1768"/>
      <c r="GP1493" s="1768"/>
      <c r="GQ1493" s="1768"/>
      <c r="GR1493" s="1768"/>
      <c r="GS1493" s="1768"/>
      <c r="GT1493" s="1768"/>
      <c r="GU1493" s="1768"/>
      <c r="GV1493" s="1768"/>
      <c r="GW1493" s="1768"/>
      <c r="GX1493" s="1768"/>
      <c r="GY1493" s="1768"/>
      <c r="GZ1493" s="1768"/>
      <c r="HA1493" s="1768"/>
      <c r="HB1493" s="1768"/>
      <c r="HC1493" s="1768"/>
      <c r="HD1493" s="1768"/>
      <c r="HE1493" s="1768"/>
      <c r="HF1493" s="1768"/>
      <c r="HG1493" s="1768"/>
      <c r="HH1493" s="1768"/>
      <c r="HI1493" s="1768"/>
      <c r="HJ1493" s="1768"/>
      <c r="HK1493" s="1768"/>
      <c r="HL1493" s="1768"/>
      <c r="HM1493" s="1768"/>
      <c r="HN1493" s="1768"/>
      <c r="HO1493" s="1768"/>
      <c r="HP1493" s="1768"/>
      <c r="HQ1493" s="1768"/>
      <c r="HR1493" s="1768"/>
      <c r="HS1493" s="1768"/>
      <c r="HT1493" s="1768"/>
      <c r="HU1493" s="1768"/>
      <c r="HV1493" s="1768"/>
      <c r="HW1493" s="1768"/>
      <c r="HX1493" s="1768"/>
      <c r="HY1493" s="1768"/>
      <c r="HZ1493" s="1768"/>
      <c r="IA1493" s="1768"/>
      <c r="IB1493" s="1768"/>
      <c r="IC1493" s="1768"/>
      <c r="ID1493" s="1768"/>
      <c r="IE1493" s="1768"/>
      <c r="IF1493" s="1768"/>
      <c r="IG1493" s="1768"/>
      <c r="IH1493" s="1768"/>
      <c r="II1493" s="1768"/>
      <c r="IJ1493" s="1768"/>
      <c r="IK1493" s="1768"/>
      <c r="IL1493" s="1768"/>
      <c r="IM1493" s="1768"/>
      <c r="IN1493" s="1768"/>
      <c r="IO1493" s="1768"/>
      <c r="IP1493" s="1768"/>
      <c r="IQ1493" s="1768"/>
      <c r="IR1493" s="1768"/>
      <c r="IS1493" s="1768"/>
      <c r="IT1493" s="1768"/>
      <c r="IU1493" s="1768"/>
      <c r="IV1493" s="1768"/>
      <c r="IW1493" s="1768"/>
      <c r="IX1493" s="1768"/>
      <c r="IY1493" s="1768"/>
      <c r="IZ1493" s="1768"/>
      <c r="JA1493" s="1768"/>
      <c r="JB1493" s="1768"/>
      <c r="JC1493" s="1768"/>
      <c r="JD1493" s="1768"/>
      <c r="JE1493" s="1768"/>
      <c r="JF1493" s="1768"/>
      <c r="JG1493" s="1768"/>
      <c r="JH1493" s="1768"/>
      <c r="JI1493" s="1768"/>
      <c r="JJ1493" s="1768"/>
      <c r="JK1493" s="1768"/>
      <c r="JL1493" s="1768"/>
      <c r="JM1493" s="1768"/>
      <c r="JN1493" s="1768"/>
      <c r="JO1493" s="1768"/>
      <c r="JP1493" s="1768"/>
      <c r="JQ1493" s="1768"/>
      <c r="JR1493" s="1768"/>
      <c r="JS1493" s="1768"/>
      <c r="JT1493" s="1768"/>
      <c r="JU1493" s="1768"/>
      <c r="JV1493" s="1768"/>
      <c r="JW1493" s="1768"/>
      <c r="JX1493" s="1768"/>
      <c r="JY1493" s="1768"/>
      <c r="JZ1493" s="1768"/>
      <c r="KA1493" s="1768"/>
      <c r="KB1493" s="1768"/>
      <c r="KC1493" s="1768"/>
      <c r="KD1493" s="1768"/>
      <c r="KE1493" s="1768"/>
      <c r="KF1493" s="1768"/>
      <c r="KG1493" s="1768"/>
      <c r="KH1493" s="1768"/>
      <c r="KI1493" s="1768"/>
      <c r="KJ1493" s="1768"/>
      <c r="KK1493" s="1768"/>
      <c r="KL1493" s="1768"/>
      <c r="KM1493" s="1768"/>
      <c r="KN1493" s="1768"/>
      <c r="KO1493" s="1768"/>
      <c r="KP1493" s="1768"/>
      <c r="KQ1493" s="1768"/>
      <c r="KR1493" s="1768"/>
      <c r="KS1493" s="1768"/>
      <c r="KT1493" s="1768"/>
      <c r="KU1493" s="1768"/>
      <c r="KV1493" s="1768"/>
      <c r="KW1493" s="1768"/>
      <c r="KX1493" s="1768"/>
      <c r="KY1493" s="1768"/>
      <c r="KZ1493" s="1768"/>
      <c r="LA1493" s="1768"/>
      <c r="LB1493" s="1768"/>
      <c r="LC1493" s="1768"/>
      <c r="LD1493" s="1768"/>
      <c r="LE1493" s="1768"/>
      <c r="LF1493" s="1768"/>
      <c r="LG1493" s="1768"/>
      <c r="LH1493" s="1768"/>
      <c r="LI1493" s="1768"/>
      <c r="LJ1493" s="1768"/>
      <c r="LK1493" s="1768"/>
      <c r="LL1493" s="1768"/>
      <c r="LM1493" s="1768"/>
      <c r="LN1493" s="1768"/>
      <c r="LO1493" s="1768"/>
      <c r="LP1493" s="1768"/>
      <c r="LQ1493" s="1768"/>
      <c r="LR1493" s="1768"/>
      <c r="LS1493" s="1768"/>
      <c r="LT1493" s="1768"/>
      <c r="LU1493" s="1768"/>
      <c r="LV1493" s="1768"/>
      <c r="LW1493" s="1768"/>
      <c r="LX1493" s="1768"/>
      <c r="LY1493" s="1768"/>
      <c r="LZ1493" s="1768"/>
      <c r="MA1493" s="1768"/>
      <c r="MB1493" s="1768"/>
      <c r="MC1493" s="1768"/>
      <c r="MD1493" s="1768"/>
      <c r="ME1493" s="1768"/>
      <c r="MF1493" s="1768"/>
      <c r="MG1493" s="1768"/>
      <c r="MH1493" s="1768"/>
      <c r="MI1493" s="1768"/>
      <c r="MJ1493" s="1768"/>
      <c r="MK1493" s="1768"/>
      <c r="ML1493" s="1768"/>
      <c r="MM1493" s="1768"/>
      <c r="MN1493" s="1768"/>
      <c r="MO1493" s="1768"/>
      <c r="MP1493" s="1768"/>
      <c r="MQ1493" s="1768"/>
      <c r="MR1493" s="1768"/>
      <c r="MS1493" s="1768"/>
      <c r="MT1493" s="1768"/>
      <c r="MU1493" s="1768"/>
      <c r="MV1493" s="1768"/>
      <c r="MW1493" s="1768"/>
      <c r="MX1493" s="1768"/>
      <c r="MY1493" s="1768"/>
      <c r="MZ1493" s="1768"/>
      <c r="NA1493" s="1768"/>
      <c r="NB1493" s="1768"/>
      <c r="NC1493" s="1768"/>
      <c r="ND1493" s="1768"/>
      <c r="NE1493" s="1768"/>
      <c r="NF1493" s="1768"/>
      <c r="NG1493" s="1768"/>
      <c r="NH1493" s="1768"/>
      <c r="NI1493" s="1768"/>
      <c r="NJ1493" s="1768"/>
      <c r="NK1493" s="1768"/>
      <c r="NL1493" s="1768"/>
      <c r="NM1493" s="1768"/>
      <c r="NN1493" s="1768"/>
      <c r="NO1493" s="1768"/>
      <c r="NP1493" s="1768"/>
      <c r="NQ1493" s="1768"/>
      <c r="NR1493" s="1768"/>
      <c r="NS1493" s="1768"/>
      <c r="NT1493" s="1768"/>
      <c r="NU1493" s="1768"/>
      <c r="NV1493" s="1768"/>
      <c r="NW1493" s="1768"/>
      <c r="NX1493" s="1768"/>
      <c r="NY1493" s="1768"/>
      <c r="NZ1493" s="1768"/>
      <c r="OA1493" s="1768"/>
      <c r="OB1493" s="1768"/>
      <c r="OC1493" s="1768"/>
      <c r="OD1493" s="1768"/>
      <c r="OE1493" s="1768"/>
      <c r="OF1493" s="1768"/>
      <c r="OG1493" s="1768"/>
      <c r="OH1493" s="1768"/>
      <c r="OI1493" s="1768"/>
      <c r="OJ1493" s="1768"/>
      <c r="OK1493" s="1768"/>
      <c r="OL1493" s="1768"/>
      <c r="OM1493" s="1768"/>
      <c r="ON1493" s="1768"/>
      <c r="OO1493" s="1768"/>
      <c r="OP1493" s="1768"/>
      <c r="OQ1493" s="1768"/>
      <c r="OR1493" s="1768"/>
      <c r="OS1493" s="1768"/>
      <c r="OT1493" s="1768"/>
      <c r="OU1493" s="1768"/>
      <c r="OV1493" s="1768"/>
      <c r="OW1493" s="1768"/>
      <c r="OX1493" s="1768"/>
      <c r="OY1493" s="1768"/>
      <c r="OZ1493" s="1768"/>
      <c r="PA1493" s="1768"/>
      <c r="PB1493" s="1768"/>
      <c r="PC1493" s="1768"/>
      <c r="PD1493" s="1768"/>
      <c r="PE1493" s="1768"/>
      <c r="PF1493" s="1768"/>
      <c r="PG1493" s="1768"/>
      <c r="PH1493" s="1768"/>
      <c r="PI1493" s="1768"/>
      <c r="PJ1493" s="1768"/>
      <c r="PK1493" s="1768"/>
      <c r="PL1493" s="1768"/>
      <c r="PM1493" s="1768"/>
      <c r="PN1493" s="1768"/>
      <c r="PO1493" s="1768"/>
      <c r="PP1493" s="1768"/>
      <c r="PQ1493" s="1768"/>
      <c r="PR1493" s="1768"/>
      <c r="PS1493" s="1768"/>
      <c r="PT1493" s="1768"/>
      <c r="PU1493" s="1768"/>
      <c r="PV1493" s="1768"/>
      <c r="PW1493" s="1768"/>
      <c r="PX1493" s="1768"/>
      <c r="PY1493" s="1768"/>
      <c r="PZ1493" s="1768"/>
      <c r="QA1493" s="1768"/>
      <c r="QB1493" s="1768"/>
      <c r="QC1493" s="1768"/>
      <c r="QD1493" s="1768"/>
      <c r="QE1493" s="1768"/>
      <c r="QF1493" s="1768"/>
      <c r="QG1493" s="1768"/>
      <c r="QH1493" s="1768"/>
      <c r="QI1493" s="1768"/>
      <c r="QJ1493" s="1768"/>
      <c r="QK1493" s="1768"/>
      <c r="QL1493" s="1768"/>
      <c r="QM1493" s="1768"/>
      <c r="QN1493" s="1768"/>
      <c r="QO1493" s="1768"/>
      <c r="QP1493" s="1768"/>
      <c r="QQ1493" s="1768"/>
      <c r="QR1493" s="1768"/>
      <c r="QS1493" s="1768"/>
      <c r="QT1493" s="1768"/>
      <c r="QU1493" s="1768"/>
      <c r="QV1493" s="1768"/>
      <c r="QW1493" s="1768"/>
      <c r="QX1493" s="1768"/>
      <c r="QY1493" s="1768"/>
      <c r="QZ1493" s="1768"/>
      <c r="RA1493" s="1768"/>
      <c r="RB1493" s="1768"/>
      <c r="RC1493" s="1768"/>
      <c r="RD1493" s="1768"/>
      <c r="RE1493" s="1768"/>
      <c r="RF1493" s="1768"/>
      <c r="RG1493" s="1768"/>
      <c r="RH1493" s="1768"/>
      <c r="RI1493" s="1768"/>
      <c r="RJ1493" s="1768"/>
      <c r="RK1493" s="1768"/>
      <c r="RL1493" s="1768"/>
      <c r="RM1493" s="1768"/>
      <c r="RN1493" s="1768"/>
      <c r="RO1493" s="1768"/>
      <c r="RP1493" s="1768"/>
      <c r="RQ1493" s="1768"/>
      <c r="RR1493" s="1768"/>
      <c r="RS1493" s="1768"/>
      <c r="RT1493" s="1768"/>
      <c r="RU1493" s="1768"/>
      <c r="RV1493" s="1768"/>
      <c r="RW1493" s="1768"/>
      <c r="RX1493" s="1768"/>
      <c r="RY1493" s="1768"/>
      <c r="RZ1493" s="1768"/>
      <c r="SA1493" s="1768"/>
      <c r="SB1493" s="1768"/>
      <c r="SC1493" s="1768"/>
      <c r="SD1493" s="1768"/>
      <c r="SE1493" s="1768"/>
      <c r="SF1493" s="1768"/>
      <c r="SG1493" s="1768"/>
      <c r="SH1493" s="1768"/>
      <c r="SI1493" s="1768"/>
      <c r="SJ1493" s="1768"/>
      <c r="SK1493" s="1768"/>
      <c r="SL1493" s="1768"/>
      <c r="SM1493" s="1768"/>
      <c r="SN1493" s="1768"/>
      <c r="SO1493" s="1768"/>
      <c r="SP1493" s="1768"/>
      <c r="SQ1493" s="1768"/>
      <c r="SR1493" s="1768"/>
      <c r="SS1493" s="1768"/>
      <c r="ST1493" s="1768"/>
      <c r="SU1493" s="1768"/>
      <c r="SV1493" s="1768"/>
      <c r="SW1493" s="1768"/>
      <c r="SX1493" s="1768"/>
      <c r="SY1493" s="1768"/>
      <c r="SZ1493" s="1768"/>
      <c r="TA1493" s="1768"/>
      <c r="TB1493" s="1768"/>
      <c r="TC1493" s="1768"/>
      <c r="TD1493" s="1768"/>
      <c r="TE1493" s="1768"/>
      <c r="TF1493" s="1768"/>
      <c r="TG1493" s="1768"/>
      <c r="TH1493" s="1768"/>
      <c r="TI1493" s="1768"/>
      <c r="TJ1493" s="1768"/>
      <c r="TK1493" s="1768"/>
      <c r="TL1493" s="1768"/>
      <c r="TM1493" s="1768"/>
      <c r="TN1493" s="1768"/>
      <c r="TO1493" s="1768"/>
      <c r="TP1493" s="1768"/>
      <c r="TQ1493" s="1768"/>
      <c r="TR1493" s="1768"/>
      <c r="TS1493" s="1768"/>
      <c r="TT1493" s="1768"/>
      <c r="TU1493" s="1768"/>
      <c r="TV1493" s="1768"/>
      <c r="TW1493" s="1768"/>
      <c r="TX1493" s="1768"/>
      <c r="TY1493" s="1768"/>
      <c r="TZ1493" s="1768"/>
      <c r="UA1493" s="1768"/>
      <c r="UB1493" s="1768"/>
      <c r="UC1493" s="1768"/>
      <c r="UD1493" s="1768"/>
      <c r="UE1493" s="1768"/>
      <c r="UF1493" s="1768"/>
      <c r="UG1493" s="1768"/>
      <c r="UH1493" s="1768"/>
      <c r="UI1493" s="1768"/>
      <c r="UJ1493" s="1768"/>
      <c r="UK1493" s="1768"/>
      <c r="UL1493" s="1768"/>
      <c r="UM1493" s="1768"/>
      <c r="UN1493" s="1768"/>
      <c r="UO1493" s="1768"/>
      <c r="UP1493" s="1768"/>
      <c r="UQ1493" s="1768"/>
      <c r="UR1493" s="1768"/>
      <c r="US1493" s="1768"/>
      <c r="UT1493" s="1768"/>
      <c r="UU1493" s="1768"/>
      <c r="UV1493" s="1768"/>
      <c r="UW1493" s="1768"/>
      <c r="UX1493" s="1768"/>
      <c r="UY1493" s="1768"/>
      <c r="UZ1493" s="1768"/>
      <c r="VA1493" s="1768"/>
      <c r="VB1493" s="1768"/>
      <c r="VC1493" s="1768"/>
      <c r="VD1493" s="1768"/>
      <c r="VE1493" s="1768"/>
      <c r="VF1493" s="1768"/>
      <c r="VG1493" s="1768"/>
      <c r="VH1493" s="1768"/>
      <c r="VI1493" s="1768"/>
      <c r="VJ1493" s="1768"/>
      <c r="VK1493" s="1768"/>
      <c r="VL1493" s="1768"/>
      <c r="VM1493" s="1768"/>
      <c r="VN1493" s="1768"/>
      <c r="VO1493" s="1768"/>
      <c r="VP1493" s="1768"/>
      <c r="VQ1493" s="1768"/>
      <c r="VR1493" s="1768"/>
      <c r="VS1493" s="1768"/>
      <c r="VT1493" s="1768"/>
      <c r="VU1493" s="1768"/>
      <c r="VV1493" s="1768"/>
      <c r="VW1493" s="1768"/>
      <c r="VX1493" s="1768"/>
      <c r="VY1493" s="1768"/>
      <c r="VZ1493" s="1768"/>
      <c r="WA1493" s="1768"/>
      <c r="WB1493" s="1768"/>
      <c r="WC1493" s="1768"/>
      <c r="WD1493" s="1768"/>
      <c r="WE1493" s="1768"/>
      <c r="WF1493" s="1768"/>
      <c r="WG1493" s="1768"/>
      <c r="WH1493" s="1768"/>
      <c r="WI1493" s="1768"/>
      <c r="WJ1493" s="1768"/>
      <c r="WK1493" s="1768"/>
      <c r="WL1493" s="1768"/>
      <c r="WM1493" s="1768"/>
      <c r="WN1493" s="1768"/>
      <c r="WO1493" s="1768"/>
      <c r="WP1493" s="1768"/>
      <c r="WQ1493" s="1768"/>
      <c r="WR1493" s="1768"/>
      <c r="WS1493" s="1768"/>
      <c r="WT1493" s="1768"/>
      <c r="WU1493" s="1768"/>
      <c r="WV1493" s="1768"/>
      <c r="WW1493" s="1768"/>
      <c r="WX1493" s="1768"/>
      <c r="WY1493" s="1768"/>
      <c r="WZ1493" s="1768"/>
      <c r="XA1493" s="1768"/>
      <c r="XB1493" s="1768"/>
      <c r="XC1493" s="1768"/>
      <c r="XD1493" s="1768"/>
      <c r="XE1493" s="1768"/>
      <c r="XF1493" s="1768"/>
      <c r="XG1493" s="1768"/>
      <c r="XH1493" s="1768"/>
      <c r="XI1493" s="1768"/>
      <c r="XJ1493" s="1768"/>
      <c r="XK1493" s="1768"/>
      <c r="XL1493" s="1768"/>
      <c r="XM1493" s="1768"/>
      <c r="XN1493" s="1768"/>
      <c r="XO1493" s="1768"/>
      <c r="XP1493" s="1768"/>
      <c r="XQ1493" s="1768"/>
      <c r="XR1493" s="1768"/>
      <c r="XS1493" s="1768"/>
      <c r="XT1493" s="1768"/>
      <c r="XU1493" s="1768"/>
      <c r="XV1493" s="1768"/>
      <c r="XW1493" s="1768"/>
      <c r="XX1493" s="1768"/>
      <c r="XY1493" s="1768"/>
      <c r="XZ1493" s="1768"/>
      <c r="YA1493" s="1768"/>
      <c r="YB1493" s="1768"/>
      <c r="YC1493" s="1768"/>
      <c r="YD1493" s="1768"/>
      <c r="YE1493" s="1768"/>
      <c r="YF1493" s="1768"/>
      <c r="YG1493" s="1768"/>
      <c r="YH1493" s="1768"/>
      <c r="YI1493" s="1768"/>
      <c r="YJ1493" s="1768"/>
      <c r="YK1493" s="1768"/>
      <c r="YL1493" s="1768"/>
      <c r="YM1493" s="1768"/>
      <c r="YN1493" s="1768"/>
      <c r="YO1493" s="1768"/>
      <c r="YP1493" s="1768"/>
      <c r="YQ1493" s="1768"/>
      <c r="YR1493" s="1768"/>
      <c r="YS1493" s="1768"/>
      <c r="YT1493" s="1768"/>
      <c r="YU1493" s="1768"/>
      <c r="YV1493" s="1768"/>
      <c r="YW1493" s="1768"/>
      <c r="YX1493" s="1768"/>
      <c r="YY1493" s="1768"/>
      <c r="YZ1493" s="1768"/>
      <c r="ZA1493" s="1768"/>
      <c r="ZB1493" s="1768"/>
      <c r="ZC1493" s="1768"/>
      <c r="ZD1493" s="1768"/>
      <c r="ZE1493" s="1768"/>
      <c r="ZF1493" s="1768"/>
      <c r="ZG1493" s="1768"/>
      <c r="ZH1493" s="1768"/>
      <c r="ZI1493" s="1768"/>
      <c r="ZJ1493" s="1768"/>
      <c r="ZK1493" s="1768"/>
      <c r="ZL1493" s="1768"/>
      <c r="ZM1493" s="1768"/>
      <c r="ZN1493" s="1768"/>
      <c r="ZO1493" s="1768"/>
      <c r="ZP1493" s="1768"/>
      <c r="ZQ1493" s="1768"/>
      <c r="ZR1493" s="1768"/>
      <c r="ZS1493" s="1768"/>
      <c r="ZT1493" s="1768"/>
      <c r="ZU1493" s="1768"/>
      <c r="ZV1493" s="1768"/>
      <c r="ZW1493" s="1768"/>
      <c r="ZX1493" s="1768"/>
      <c r="ZY1493" s="1768"/>
      <c r="ZZ1493" s="1768"/>
      <c r="AAA1493" s="1768"/>
      <c r="AAB1493" s="1768"/>
      <c r="AAC1493" s="1768"/>
      <c r="AAD1493" s="1768"/>
      <c r="AAE1493" s="1768"/>
      <c r="AAF1493" s="1768"/>
      <c r="AAG1493" s="1768"/>
      <c r="AAH1493" s="1768"/>
      <c r="AAI1493" s="1768"/>
      <c r="AAJ1493" s="1768"/>
      <c r="AAK1493" s="1768"/>
      <c r="AAL1493" s="1768"/>
      <c r="AAM1493" s="1768"/>
      <c r="AAN1493" s="1768"/>
      <c r="AAO1493" s="1768"/>
      <c r="AAP1493" s="1768"/>
      <c r="AAQ1493" s="1768"/>
      <c r="AAR1493" s="1768"/>
      <c r="AAS1493" s="1768"/>
      <c r="AAT1493" s="1768"/>
      <c r="AAU1493" s="1768"/>
      <c r="AAV1493" s="1768"/>
      <c r="AAW1493" s="1768"/>
      <c r="AAX1493" s="1768"/>
      <c r="AAY1493" s="1768"/>
      <c r="AAZ1493" s="1768"/>
      <c r="ABA1493" s="1768"/>
      <c r="ABB1493" s="1768"/>
      <c r="ABC1493" s="1768"/>
      <c r="ABD1493" s="1768"/>
      <c r="ABE1493" s="1768"/>
      <c r="ABF1493" s="1768"/>
      <c r="ABG1493" s="1768"/>
      <c r="ABH1493" s="1768"/>
      <c r="ABI1493" s="1768"/>
      <c r="ABJ1493" s="1768"/>
      <c r="ABK1493" s="1768"/>
      <c r="ABL1493" s="1768"/>
      <c r="ABM1493" s="1768"/>
      <c r="ABN1493" s="1768"/>
      <c r="ABO1493" s="1768"/>
      <c r="ABP1493" s="1768"/>
      <c r="ABQ1493" s="1768"/>
      <c r="ABR1493" s="1768"/>
      <c r="ABS1493" s="1768"/>
      <c r="ABT1493" s="1768"/>
      <c r="ABU1493" s="1768"/>
      <c r="ABV1493" s="1768"/>
      <c r="ABW1493" s="1768"/>
      <c r="ABX1493" s="1768"/>
      <c r="ABY1493" s="1768"/>
      <c r="ABZ1493" s="1768"/>
      <c r="ACA1493" s="1768"/>
      <c r="ACB1493" s="1768"/>
      <c r="ACC1493" s="1768"/>
      <c r="ACD1493" s="1768"/>
      <c r="ACE1493" s="1768"/>
      <c r="ACF1493" s="1768"/>
      <c r="ACG1493" s="1768"/>
      <c r="ACH1493" s="1768"/>
      <c r="ACI1493" s="1768"/>
      <c r="ACJ1493" s="1768"/>
      <c r="ACK1493" s="1768"/>
      <c r="ACL1493" s="1768"/>
      <c r="ACM1493" s="1768"/>
      <c r="ACN1493" s="1768"/>
      <c r="ACO1493" s="1768"/>
      <c r="ACP1493" s="1768"/>
      <c r="ACQ1493" s="1768"/>
      <c r="ACR1493" s="1768"/>
      <c r="ACS1493" s="1768"/>
      <c r="ACT1493" s="1768"/>
      <c r="ACU1493" s="1768"/>
      <c r="ACV1493" s="1768"/>
      <c r="ACW1493" s="1768"/>
      <c r="ACX1493" s="1768"/>
      <c r="ACY1493" s="1768"/>
      <c r="ACZ1493" s="1768"/>
      <c r="ADA1493" s="1768"/>
      <c r="ADB1493" s="1768"/>
      <c r="ADC1493" s="1768"/>
      <c r="ADD1493" s="1768"/>
      <c r="ADE1493" s="1768"/>
      <c r="ADF1493" s="1768"/>
      <c r="ADG1493" s="1768"/>
      <c r="ADH1493" s="1768"/>
      <c r="ADI1493" s="1768"/>
      <c r="ADJ1493" s="1768"/>
      <c r="ADK1493" s="1768"/>
      <c r="ADL1493" s="1768"/>
      <c r="ADM1493" s="1768"/>
      <c r="ADN1493" s="1768"/>
      <c r="ADO1493" s="1768"/>
      <c r="ADP1493" s="1768"/>
      <c r="ADQ1493" s="1768"/>
      <c r="ADR1493" s="1768"/>
      <c r="ADS1493" s="1768"/>
      <c r="ADT1493" s="1768"/>
      <c r="ADU1493" s="1768"/>
      <c r="ADV1493" s="1768"/>
      <c r="ADW1493" s="1768"/>
      <c r="ADX1493" s="1768"/>
      <c r="ADY1493" s="1768"/>
      <c r="ADZ1493" s="1768"/>
      <c r="AEA1493" s="1768"/>
      <c r="AEB1493" s="1768"/>
      <c r="AEC1493" s="1768"/>
      <c r="AED1493" s="1768"/>
      <c r="AEE1493" s="1768"/>
      <c r="AEF1493" s="1768"/>
      <c r="AEG1493" s="1768"/>
      <c r="AEH1493" s="1768"/>
      <c r="AEI1493" s="1768"/>
      <c r="AEJ1493" s="1768"/>
      <c r="AEK1493" s="1768"/>
      <c r="AEL1493" s="1768"/>
      <c r="AEM1493" s="1768"/>
      <c r="AEN1493" s="1768"/>
      <c r="AEO1493" s="1768"/>
      <c r="AEP1493" s="1768"/>
      <c r="AEQ1493" s="1768"/>
      <c r="AER1493" s="1768"/>
      <c r="AES1493" s="1768"/>
      <c r="AET1493" s="1768"/>
      <c r="AEU1493" s="1768"/>
      <c r="AEV1493" s="1768"/>
      <c r="AEW1493" s="1768"/>
      <c r="AEX1493" s="1768"/>
      <c r="AEY1493" s="1768"/>
      <c r="AEZ1493" s="1768"/>
      <c r="AFA1493" s="1768"/>
      <c r="AFB1493" s="1768"/>
      <c r="AFC1493" s="1768"/>
      <c r="AFD1493" s="1768"/>
      <c r="AFE1493" s="1768"/>
      <c r="AFF1493" s="1768"/>
      <c r="AFG1493" s="1768"/>
      <c r="AFH1493" s="1768"/>
      <c r="AFI1493" s="1768"/>
      <c r="AFJ1493" s="1768"/>
      <c r="AFK1493" s="1768"/>
      <c r="AFL1493" s="1768"/>
      <c r="AFM1493" s="1768"/>
      <c r="AFN1493" s="1768"/>
      <c r="AFO1493" s="1768"/>
      <c r="AFP1493" s="1768"/>
      <c r="AFQ1493" s="1768"/>
      <c r="AFR1493" s="1768"/>
      <c r="AFS1493" s="1768"/>
      <c r="AFT1493" s="1768"/>
      <c r="AFU1493" s="1768"/>
      <c r="AFV1493" s="1768"/>
      <c r="AFW1493" s="1768"/>
      <c r="AFX1493" s="1768"/>
      <c r="AFY1493" s="1768"/>
      <c r="AFZ1493" s="1768"/>
      <c r="AGA1493" s="1768"/>
      <c r="AGB1493" s="1768"/>
      <c r="AGC1493" s="1768"/>
      <c r="AGD1493" s="1768"/>
      <c r="AGE1493" s="1768"/>
      <c r="AGF1493" s="1768"/>
      <c r="AGG1493" s="1768"/>
      <c r="AGH1493" s="1768"/>
      <c r="AGI1493" s="1768"/>
      <c r="AGJ1493" s="1768"/>
      <c r="AGK1493" s="1768"/>
      <c r="AGL1493" s="1768"/>
      <c r="AGM1493" s="1768"/>
      <c r="AGN1493" s="1768"/>
      <c r="AGO1493" s="1768"/>
      <c r="AGP1493" s="1768"/>
      <c r="AGQ1493" s="1768"/>
      <c r="AGR1493" s="1768"/>
      <c r="AGS1493" s="1768"/>
      <c r="AGT1493" s="1768"/>
      <c r="AGU1493" s="1768"/>
      <c r="AGV1493" s="1768"/>
      <c r="AGW1493" s="1768"/>
      <c r="AGX1493" s="1768"/>
      <c r="AGY1493" s="1768"/>
      <c r="AGZ1493" s="1768"/>
      <c r="AHA1493" s="1768"/>
      <c r="AHB1493" s="1768"/>
      <c r="AHC1493" s="1768"/>
      <c r="AHD1493" s="1768"/>
      <c r="AHE1493" s="1768"/>
      <c r="AHF1493" s="1768"/>
      <c r="AHG1493" s="1768"/>
      <c r="AHH1493" s="1768"/>
      <c r="AHI1493" s="1768"/>
      <c r="AHJ1493" s="1768"/>
      <c r="AHK1493" s="1768"/>
      <c r="AHL1493" s="1768"/>
      <c r="AHM1493" s="1768"/>
      <c r="AHN1493" s="1768"/>
      <c r="AHO1493" s="1768"/>
      <c r="AHP1493" s="1768"/>
      <c r="AHQ1493" s="1768"/>
      <c r="AHR1493" s="1768"/>
      <c r="AHS1493" s="1768"/>
      <c r="AHT1493" s="1768"/>
      <c r="AHU1493" s="1768"/>
      <c r="AHV1493" s="1768"/>
      <c r="AHW1493" s="1768"/>
      <c r="AHX1493" s="1768"/>
      <c r="AHY1493" s="1768"/>
      <c r="AHZ1493" s="1768"/>
      <c r="AIA1493" s="1768"/>
      <c r="AIB1493" s="1768"/>
      <c r="AIC1493" s="1768"/>
      <c r="AID1493" s="1768"/>
      <c r="AIE1493" s="1768"/>
      <c r="AIF1493" s="1768"/>
      <c r="AIG1493" s="1768"/>
      <c r="AIH1493" s="1768"/>
      <c r="AII1493" s="1768"/>
      <c r="AIJ1493" s="1768"/>
      <c r="AIK1493" s="1768"/>
      <c r="AIL1493" s="1768"/>
      <c r="AIM1493" s="1768"/>
      <c r="AIN1493" s="1768"/>
      <c r="AIO1493" s="1768"/>
      <c r="AIP1493" s="1768"/>
      <c r="AIQ1493" s="1768"/>
      <c r="AIR1493" s="1768"/>
      <c r="AIS1493" s="1768"/>
      <c r="AIT1493" s="1768"/>
      <c r="AIU1493" s="1768"/>
      <c r="AIV1493" s="1768"/>
      <c r="AIW1493" s="1768"/>
      <c r="AIX1493" s="1768"/>
      <c r="AIY1493" s="1768"/>
      <c r="AIZ1493" s="1768"/>
      <c r="AJA1493" s="1768"/>
      <c r="AJB1493" s="1768"/>
      <c r="AJC1493" s="1768"/>
      <c r="AJD1493" s="1768"/>
      <c r="AJE1493" s="1768"/>
      <c r="AJF1493" s="1768"/>
      <c r="AJG1493" s="1768"/>
      <c r="AJH1493" s="1768"/>
      <c r="AJI1493" s="1768"/>
      <c r="AJJ1493" s="1768"/>
      <c r="AJK1493" s="1768"/>
      <c r="AJL1493" s="1768"/>
      <c r="AJM1493" s="1768"/>
      <c r="AJN1493" s="1768"/>
      <c r="AJO1493" s="1768"/>
      <c r="AJP1493" s="1768"/>
      <c r="AJQ1493" s="1768"/>
      <c r="AJR1493" s="1768"/>
      <c r="AJS1493" s="1768"/>
      <c r="AJT1493" s="1768"/>
      <c r="AJU1493" s="1768"/>
      <c r="AJV1493" s="1768"/>
      <c r="AJW1493" s="1768"/>
      <c r="AJX1493" s="1768"/>
      <c r="AJY1493" s="1768"/>
      <c r="AJZ1493" s="1768"/>
      <c r="AKA1493" s="1768"/>
      <c r="AKB1493" s="1768"/>
      <c r="AKC1493" s="1768"/>
      <c r="AKD1493" s="1768"/>
      <c r="AKE1493" s="1768"/>
      <c r="AKF1493" s="1768"/>
      <c r="AKG1493" s="1768"/>
      <c r="AKH1493" s="1768"/>
      <c r="AKI1493" s="1768"/>
      <c r="AKJ1493" s="1768"/>
      <c r="AKK1493" s="1768"/>
      <c r="AKL1493" s="1768"/>
      <c r="AKM1493" s="1768"/>
      <c r="AKN1493" s="1768"/>
      <c r="AKO1493" s="1768"/>
      <c r="AKP1493" s="1768"/>
      <c r="AKQ1493" s="1768"/>
      <c r="AKR1493" s="1768"/>
      <c r="AKS1493" s="1768"/>
      <c r="AKT1493" s="1768"/>
      <c r="AKU1493" s="1768"/>
      <c r="AKV1493" s="1768"/>
      <c r="AKW1493" s="1768"/>
      <c r="AKX1493" s="1768"/>
      <c r="AKY1493" s="1768"/>
      <c r="AKZ1493" s="1768"/>
      <c r="ALA1493" s="1768"/>
      <c r="ALB1493" s="1768"/>
      <c r="ALC1493" s="1768"/>
      <c r="ALD1493" s="1768"/>
      <c r="ALE1493" s="1768"/>
      <c r="ALF1493" s="1768"/>
      <c r="ALG1493" s="1768"/>
      <c r="ALH1493" s="1768"/>
      <c r="ALI1493" s="1768"/>
      <c r="ALJ1493" s="1768"/>
      <c r="ALK1493" s="1768"/>
      <c r="ALL1493" s="1768"/>
      <c r="ALM1493" s="1768"/>
      <c r="ALN1493" s="1768"/>
      <c r="ALO1493" s="1768"/>
      <c r="ALP1493" s="1768"/>
      <c r="ALQ1493" s="1768"/>
      <c r="ALR1493" s="1768"/>
      <c r="ALS1493" s="1768"/>
      <c r="ALT1493" s="1768"/>
      <c r="ALU1493" s="1768"/>
      <c r="ALV1493" s="1768"/>
      <c r="ALW1493" s="1768"/>
      <c r="ALX1493" s="1768"/>
      <c r="ALY1493" s="1768"/>
      <c r="ALZ1493" s="1768"/>
      <c r="AMA1493" s="1768"/>
      <c r="AMB1493" s="1768"/>
      <c r="AMC1493" s="1768"/>
      <c r="AMD1493" s="1768"/>
      <c r="AME1493" s="1768"/>
      <c r="AMF1493" s="1768"/>
      <c r="AMG1493" s="1768"/>
      <c r="AMH1493" s="1768"/>
      <c r="AMI1493" s="1768"/>
      <c r="AMJ1493" s="1768"/>
      <c r="AMK1493" s="1768"/>
    </row>
    <row r="1494" spans="1:1025" s="1774" customFormat="1" ht="54" customHeight="1" x14ac:dyDescent="0.35">
      <c r="A1494" s="1025" t="s">
        <v>13163</v>
      </c>
      <c r="B1494" s="1765">
        <v>43909</v>
      </c>
      <c r="C1494" s="1025">
        <v>11</v>
      </c>
      <c r="D1494" s="1025" t="s">
        <v>1394</v>
      </c>
      <c r="E1494" s="1025" t="s">
        <v>13261</v>
      </c>
      <c r="F1494" s="1025" t="s">
        <v>5643</v>
      </c>
      <c r="G1494" s="1025" t="s">
        <v>13164</v>
      </c>
      <c r="H1494" s="1025" t="s">
        <v>2925</v>
      </c>
      <c r="I1494" s="1025" t="s">
        <v>1281</v>
      </c>
      <c r="J1494" s="1025" t="s">
        <v>2926</v>
      </c>
      <c r="K1494" s="1766">
        <v>209201.08</v>
      </c>
      <c r="L1494" s="1767" t="s">
        <v>9732</v>
      </c>
      <c r="M1494" s="1025" t="s">
        <v>13165</v>
      </c>
      <c r="N1494" s="1768"/>
      <c r="O1494" s="1769" t="s">
        <v>4665</v>
      </c>
      <c r="P1494" s="1770">
        <f t="shared" si="275"/>
        <v>209201.08</v>
      </c>
      <c r="Q1494" s="1771">
        <f t="shared" si="276"/>
        <v>43909</v>
      </c>
      <c r="R1494" s="1772" t="str">
        <f t="shared" si="277"/>
        <v>2020OB000038</v>
      </c>
      <c r="S1494" s="1772" t="str">
        <f t="shared" si="278"/>
        <v>2020NE000029</v>
      </c>
      <c r="T1494" s="1773" t="str">
        <f t="shared" si="279"/>
        <v>VALOR PAGO AO REPASSE DE RECURSO REFERENTE A 4ª PARCELA FEM II/2014 CUJO OBJETO É A PAVIMENTAÇÃO EM PARALELEPÍPEDOS GRANÍTICOS DE DIVERSAS RUAS EM SÃO BENTO DO UNA POA 347/2020- AGMJ.</v>
      </c>
      <c r="U1494" s="1768"/>
      <c r="V1494" s="1768"/>
      <c r="W1494" s="1768"/>
      <c r="X1494" s="1768"/>
      <c r="Y1494" s="1768"/>
      <c r="Z1494" s="1768"/>
      <c r="AA1494" s="1768"/>
      <c r="AB1494" s="1768"/>
      <c r="AC1494" s="1768"/>
      <c r="AD1494" s="1768"/>
      <c r="AE1494" s="1768"/>
      <c r="AF1494" s="1768"/>
      <c r="AG1494" s="1768"/>
      <c r="AH1494" s="1768"/>
      <c r="AI1494" s="1768"/>
      <c r="AJ1494" s="1768"/>
      <c r="AK1494" s="1768"/>
      <c r="AL1494" s="1768"/>
      <c r="AM1494" s="1768"/>
      <c r="AN1494" s="1768"/>
      <c r="AO1494" s="1768"/>
      <c r="AP1494" s="1768"/>
      <c r="AQ1494" s="1768"/>
      <c r="AR1494" s="1768"/>
      <c r="AS1494" s="1768"/>
      <c r="AT1494" s="1768"/>
      <c r="AU1494" s="1768"/>
      <c r="AV1494" s="1768"/>
      <c r="AW1494" s="1768"/>
      <c r="AX1494" s="1768"/>
      <c r="AY1494" s="1768"/>
      <c r="AZ1494" s="1768"/>
      <c r="BA1494" s="1768"/>
      <c r="BB1494" s="1768"/>
      <c r="BC1494" s="1768"/>
      <c r="BD1494" s="1768"/>
      <c r="BE1494" s="1768"/>
      <c r="BF1494" s="1768"/>
      <c r="BG1494" s="1768"/>
      <c r="BH1494" s="1768"/>
      <c r="BI1494" s="1768"/>
      <c r="BJ1494" s="1768"/>
      <c r="BK1494" s="1768"/>
      <c r="BL1494" s="1768"/>
      <c r="BM1494" s="1768"/>
      <c r="BN1494" s="1768"/>
      <c r="BO1494" s="1768"/>
      <c r="BP1494" s="1768"/>
      <c r="BQ1494" s="1768"/>
      <c r="BR1494" s="1768"/>
      <c r="BS1494" s="1768"/>
      <c r="BT1494" s="1768"/>
      <c r="BU1494" s="1768"/>
      <c r="BV1494" s="1768"/>
      <c r="BW1494" s="1768"/>
      <c r="BX1494" s="1768"/>
      <c r="BY1494" s="1768"/>
      <c r="BZ1494" s="1768"/>
      <c r="CA1494" s="1768"/>
      <c r="CB1494" s="1768"/>
      <c r="CC1494" s="1768"/>
      <c r="CD1494" s="1768"/>
      <c r="CE1494" s="1768"/>
      <c r="CF1494" s="1768"/>
      <c r="CG1494" s="1768"/>
      <c r="CH1494" s="1768"/>
      <c r="CI1494" s="1768"/>
      <c r="CJ1494" s="1768"/>
      <c r="CK1494" s="1768"/>
      <c r="CL1494" s="1768"/>
      <c r="CM1494" s="1768"/>
      <c r="CN1494" s="1768"/>
      <c r="CO1494" s="1768"/>
      <c r="CP1494" s="1768"/>
      <c r="CQ1494" s="1768"/>
      <c r="CR1494" s="1768"/>
      <c r="CS1494" s="1768"/>
      <c r="CT1494" s="1768"/>
      <c r="CU1494" s="1768"/>
      <c r="CV1494" s="1768"/>
      <c r="CW1494" s="1768"/>
      <c r="CX1494" s="1768"/>
      <c r="CY1494" s="1768"/>
      <c r="CZ1494" s="1768"/>
      <c r="DA1494" s="1768"/>
      <c r="DB1494" s="1768"/>
      <c r="DC1494" s="1768"/>
      <c r="DD1494" s="1768"/>
      <c r="DE1494" s="1768"/>
      <c r="DF1494" s="1768"/>
      <c r="DG1494" s="1768"/>
      <c r="DH1494" s="1768"/>
      <c r="DI1494" s="1768"/>
      <c r="DJ1494" s="1768"/>
      <c r="DK1494" s="1768"/>
      <c r="DL1494" s="1768"/>
      <c r="DM1494" s="1768"/>
      <c r="DN1494" s="1768"/>
      <c r="DO1494" s="1768"/>
      <c r="DP1494" s="1768"/>
      <c r="DQ1494" s="1768"/>
      <c r="DR1494" s="1768"/>
      <c r="DS1494" s="1768"/>
      <c r="DT1494" s="1768"/>
      <c r="DU1494" s="1768"/>
      <c r="DV1494" s="1768"/>
      <c r="DW1494" s="1768"/>
      <c r="DX1494" s="1768"/>
      <c r="DY1494" s="1768"/>
      <c r="DZ1494" s="1768"/>
      <c r="EA1494" s="1768"/>
      <c r="EB1494" s="1768"/>
      <c r="EC1494" s="1768"/>
      <c r="ED1494" s="1768"/>
      <c r="EE1494" s="1768"/>
      <c r="EF1494" s="1768"/>
      <c r="EG1494" s="1768"/>
      <c r="EH1494" s="1768"/>
      <c r="EI1494" s="1768"/>
      <c r="EJ1494" s="1768"/>
      <c r="EK1494" s="1768"/>
      <c r="EL1494" s="1768"/>
      <c r="EM1494" s="1768"/>
      <c r="EN1494" s="1768"/>
      <c r="EO1494" s="1768"/>
      <c r="EP1494" s="1768"/>
      <c r="EQ1494" s="1768"/>
      <c r="ER1494" s="1768"/>
      <c r="ES1494" s="1768"/>
      <c r="ET1494" s="1768"/>
      <c r="EU1494" s="1768"/>
      <c r="EV1494" s="1768"/>
      <c r="EW1494" s="1768"/>
      <c r="EX1494" s="1768"/>
      <c r="EY1494" s="1768"/>
      <c r="EZ1494" s="1768"/>
      <c r="FA1494" s="1768"/>
      <c r="FB1494" s="1768"/>
      <c r="FC1494" s="1768"/>
      <c r="FD1494" s="1768"/>
      <c r="FE1494" s="1768"/>
      <c r="FF1494" s="1768"/>
      <c r="FG1494" s="1768"/>
      <c r="FH1494" s="1768"/>
      <c r="FI1494" s="1768"/>
      <c r="FJ1494" s="1768"/>
      <c r="FK1494" s="1768"/>
      <c r="FL1494" s="1768"/>
      <c r="FM1494" s="1768"/>
      <c r="FN1494" s="1768"/>
      <c r="FO1494" s="1768"/>
      <c r="FP1494" s="1768"/>
      <c r="FQ1494" s="1768"/>
      <c r="FR1494" s="1768"/>
      <c r="FS1494" s="1768"/>
      <c r="FT1494" s="1768"/>
      <c r="FU1494" s="1768"/>
      <c r="FV1494" s="1768"/>
      <c r="FW1494" s="1768"/>
      <c r="FX1494" s="1768"/>
      <c r="FY1494" s="1768"/>
      <c r="FZ1494" s="1768"/>
      <c r="GA1494" s="1768"/>
      <c r="GB1494" s="1768"/>
      <c r="GC1494" s="1768"/>
      <c r="GD1494" s="1768"/>
      <c r="GE1494" s="1768"/>
      <c r="GF1494" s="1768"/>
      <c r="GG1494" s="1768"/>
      <c r="GH1494" s="1768"/>
      <c r="GI1494" s="1768"/>
      <c r="GJ1494" s="1768"/>
      <c r="GK1494" s="1768"/>
      <c r="GL1494" s="1768"/>
      <c r="GM1494" s="1768"/>
      <c r="GN1494" s="1768"/>
      <c r="GO1494" s="1768"/>
      <c r="GP1494" s="1768"/>
      <c r="GQ1494" s="1768"/>
      <c r="GR1494" s="1768"/>
      <c r="GS1494" s="1768"/>
      <c r="GT1494" s="1768"/>
      <c r="GU1494" s="1768"/>
      <c r="GV1494" s="1768"/>
      <c r="GW1494" s="1768"/>
      <c r="GX1494" s="1768"/>
      <c r="GY1494" s="1768"/>
      <c r="GZ1494" s="1768"/>
      <c r="HA1494" s="1768"/>
      <c r="HB1494" s="1768"/>
      <c r="HC1494" s="1768"/>
      <c r="HD1494" s="1768"/>
      <c r="HE1494" s="1768"/>
      <c r="HF1494" s="1768"/>
      <c r="HG1494" s="1768"/>
      <c r="HH1494" s="1768"/>
      <c r="HI1494" s="1768"/>
      <c r="HJ1494" s="1768"/>
      <c r="HK1494" s="1768"/>
      <c r="HL1494" s="1768"/>
      <c r="HM1494" s="1768"/>
      <c r="HN1494" s="1768"/>
      <c r="HO1494" s="1768"/>
      <c r="HP1494" s="1768"/>
      <c r="HQ1494" s="1768"/>
      <c r="HR1494" s="1768"/>
      <c r="HS1494" s="1768"/>
      <c r="HT1494" s="1768"/>
      <c r="HU1494" s="1768"/>
      <c r="HV1494" s="1768"/>
      <c r="HW1494" s="1768"/>
      <c r="HX1494" s="1768"/>
      <c r="HY1494" s="1768"/>
      <c r="HZ1494" s="1768"/>
      <c r="IA1494" s="1768"/>
      <c r="IB1494" s="1768"/>
      <c r="IC1494" s="1768"/>
      <c r="ID1494" s="1768"/>
      <c r="IE1494" s="1768"/>
      <c r="IF1494" s="1768"/>
      <c r="IG1494" s="1768"/>
      <c r="IH1494" s="1768"/>
      <c r="II1494" s="1768"/>
      <c r="IJ1494" s="1768"/>
      <c r="IK1494" s="1768"/>
      <c r="IL1494" s="1768"/>
      <c r="IM1494" s="1768"/>
      <c r="IN1494" s="1768"/>
      <c r="IO1494" s="1768"/>
      <c r="IP1494" s="1768"/>
      <c r="IQ1494" s="1768"/>
      <c r="IR1494" s="1768"/>
      <c r="IS1494" s="1768"/>
      <c r="IT1494" s="1768"/>
      <c r="IU1494" s="1768"/>
      <c r="IV1494" s="1768"/>
      <c r="IW1494" s="1768"/>
      <c r="IX1494" s="1768"/>
      <c r="IY1494" s="1768"/>
      <c r="IZ1494" s="1768"/>
      <c r="JA1494" s="1768"/>
      <c r="JB1494" s="1768"/>
      <c r="JC1494" s="1768"/>
      <c r="JD1494" s="1768"/>
      <c r="JE1494" s="1768"/>
      <c r="JF1494" s="1768"/>
      <c r="JG1494" s="1768"/>
      <c r="JH1494" s="1768"/>
      <c r="JI1494" s="1768"/>
      <c r="JJ1494" s="1768"/>
      <c r="JK1494" s="1768"/>
      <c r="JL1494" s="1768"/>
      <c r="JM1494" s="1768"/>
      <c r="JN1494" s="1768"/>
      <c r="JO1494" s="1768"/>
      <c r="JP1494" s="1768"/>
      <c r="JQ1494" s="1768"/>
      <c r="JR1494" s="1768"/>
      <c r="JS1494" s="1768"/>
      <c r="JT1494" s="1768"/>
      <c r="JU1494" s="1768"/>
      <c r="JV1494" s="1768"/>
      <c r="JW1494" s="1768"/>
      <c r="JX1494" s="1768"/>
      <c r="JY1494" s="1768"/>
      <c r="JZ1494" s="1768"/>
      <c r="KA1494" s="1768"/>
      <c r="KB1494" s="1768"/>
      <c r="KC1494" s="1768"/>
      <c r="KD1494" s="1768"/>
      <c r="KE1494" s="1768"/>
      <c r="KF1494" s="1768"/>
      <c r="KG1494" s="1768"/>
      <c r="KH1494" s="1768"/>
      <c r="KI1494" s="1768"/>
      <c r="KJ1494" s="1768"/>
      <c r="KK1494" s="1768"/>
      <c r="KL1494" s="1768"/>
      <c r="KM1494" s="1768"/>
      <c r="KN1494" s="1768"/>
      <c r="KO1494" s="1768"/>
      <c r="KP1494" s="1768"/>
      <c r="KQ1494" s="1768"/>
      <c r="KR1494" s="1768"/>
      <c r="KS1494" s="1768"/>
      <c r="KT1494" s="1768"/>
      <c r="KU1494" s="1768"/>
      <c r="KV1494" s="1768"/>
      <c r="KW1494" s="1768"/>
      <c r="KX1494" s="1768"/>
      <c r="KY1494" s="1768"/>
      <c r="KZ1494" s="1768"/>
      <c r="LA1494" s="1768"/>
      <c r="LB1494" s="1768"/>
      <c r="LC1494" s="1768"/>
      <c r="LD1494" s="1768"/>
      <c r="LE1494" s="1768"/>
      <c r="LF1494" s="1768"/>
      <c r="LG1494" s="1768"/>
      <c r="LH1494" s="1768"/>
      <c r="LI1494" s="1768"/>
      <c r="LJ1494" s="1768"/>
      <c r="LK1494" s="1768"/>
      <c r="LL1494" s="1768"/>
      <c r="LM1494" s="1768"/>
      <c r="LN1494" s="1768"/>
      <c r="LO1494" s="1768"/>
      <c r="LP1494" s="1768"/>
      <c r="LQ1494" s="1768"/>
      <c r="LR1494" s="1768"/>
      <c r="LS1494" s="1768"/>
      <c r="LT1494" s="1768"/>
      <c r="LU1494" s="1768"/>
      <c r="LV1494" s="1768"/>
      <c r="LW1494" s="1768"/>
      <c r="LX1494" s="1768"/>
      <c r="LY1494" s="1768"/>
      <c r="LZ1494" s="1768"/>
      <c r="MA1494" s="1768"/>
      <c r="MB1494" s="1768"/>
      <c r="MC1494" s="1768"/>
      <c r="MD1494" s="1768"/>
      <c r="ME1494" s="1768"/>
      <c r="MF1494" s="1768"/>
      <c r="MG1494" s="1768"/>
      <c r="MH1494" s="1768"/>
      <c r="MI1494" s="1768"/>
      <c r="MJ1494" s="1768"/>
      <c r="MK1494" s="1768"/>
      <c r="ML1494" s="1768"/>
      <c r="MM1494" s="1768"/>
      <c r="MN1494" s="1768"/>
      <c r="MO1494" s="1768"/>
      <c r="MP1494" s="1768"/>
      <c r="MQ1494" s="1768"/>
      <c r="MR1494" s="1768"/>
      <c r="MS1494" s="1768"/>
      <c r="MT1494" s="1768"/>
      <c r="MU1494" s="1768"/>
      <c r="MV1494" s="1768"/>
      <c r="MW1494" s="1768"/>
      <c r="MX1494" s="1768"/>
      <c r="MY1494" s="1768"/>
      <c r="MZ1494" s="1768"/>
      <c r="NA1494" s="1768"/>
      <c r="NB1494" s="1768"/>
      <c r="NC1494" s="1768"/>
      <c r="ND1494" s="1768"/>
      <c r="NE1494" s="1768"/>
      <c r="NF1494" s="1768"/>
      <c r="NG1494" s="1768"/>
      <c r="NH1494" s="1768"/>
      <c r="NI1494" s="1768"/>
      <c r="NJ1494" s="1768"/>
      <c r="NK1494" s="1768"/>
      <c r="NL1494" s="1768"/>
      <c r="NM1494" s="1768"/>
      <c r="NN1494" s="1768"/>
      <c r="NO1494" s="1768"/>
      <c r="NP1494" s="1768"/>
      <c r="NQ1494" s="1768"/>
      <c r="NR1494" s="1768"/>
      <c r="NS1494" s="1768"/>
      <c r="NT1494" s="1768"/>
      <c r="NU1494" s="1768"/>
      <c r="NV1494" s="1768"/>
      <c r="NW1494" s="1768"/>
      <c r="NX1494" s="1768"/>
      <c r="NY1494" s="1768"/>
      <c r="NZ1494" s="1768"/>
      <c r="OA1494" s="1768"/>
      <c r="OB1494" s="1768"/>
      <c r="OC1494" s="1768"/>
      <c r="OD1494" s="1768"/>
      <c r="OE1494" s="1768"/>
      <c r="OF1494" s="1768"/>
      <c r="OG1494" s="1768"/>
      <c r="OH1494" s="1768"/>
      <c r="OI1494" s="1768"/>
      <c r="OJ1494" s="1768"/>
      <c r="OK1494" s="1768"/>
      <c r="OL1494" s="1768"/>
      <c r="OM1494" s="1768"/>
      <c r="ON1494" s="1768"/>
      <c r="OO1494" s="1768"/>
      <c r="OP1494" s="1768"/>
      <c r="OQ1494" s="1768"/>
      <c r="OR1494" s="1768"/>
      <c r="OS1494" s="1768"/>
      <c r="OT1494" s="1768"/>
      <c r="OU1494" s="1768"/>
      <c r="OV1494" s="1768"/>
      <c r="OW1494" s="1768"/>
      <c r="OX1494" s="1768"/>
      <c r="OY1494" s="1768"/>
      <c r="OZ1494" s="1768"/>
      <c r="PA1494" s="1768"/>
      <c r="PB1494" s="1768"/>
      <c r="PC1494" s="1768"/>
      <c r="PD1494" s="1768"/>
      <c r="PE1494" s="1768"/>
      <c r="PF1494" s="1768"/>
      <c r="PG1494" s="1768"/>
      <c r="PH1494" s="1768"/>
      <c r="PI1494" s="1768"/>
      <c r="PJ1494" s="1768"/>
      <c r="PK1494" s="1768"/>
      <c r="PL1494" s="1768"/>
      <c r="PM1494" s="1768"/>
      <c r="PN1494" s="1768"/>
      <c r="PO1494" s="1768"/>
      <c r="PP1494" s="1768"/>
      <c r="PQ1494" s="1768"/>
      <c r="PR1494" s="1768"/>
      <c r="PS1494" s="1768"/>
      <c r="PT1494" s="1768"/>
      <c r="PU1494" s="1768"/>
      <c r="PV1494" s="1768"/>
      <c r="PW1494" s="1768"/>
      <c r="PX1494" s="1768"/>
      <c r="PY1494" s="1768"/>
      <c r="PZ1494" s="1768"/>
      <c r="QA1494" s="1768"/>
      <c r="QB1494" s="1768"/>
      <c r="QC1494" s="1768"/>
      <c r="QD1494" s="1768"/>
      <c r="QE1494" s="1768"/>
      <c r="QF1494" s="1768"/>
      <c r="QG1494" s="1768"/>
      <c r="QH1494" s="1768"/>
      <c r="QI1494" s="1768"/>
      <c r="QJ1494" s="1768"/>
      <c r="QK1494" s="1768"/>
      <c r="QL1494" s="1768"/>
      <c r="QM1494" s="1768"/>
      <c r="QN1494" s="1768"/>
      <c r="QO1494" s="1768"/>
      <c r="QP1494" s="1768"/>
      <c r="QQ1494" s="1768"/>
      <c r="QR1494" s="1768"/>
      <c r="QS1494" s="1768"/>
      <c r="QT1494" s="1768"/>
      <c r="QU1494" s="1768"/>
      <c r="QV1494" s="1768"/>
      <c r="QW1494" s="1768"/>
      <c r="QX1494" s="1768"/>
      <c r="QY1494" s="1768"/>
      <c r="QZ1494" s="1768"/>
      <c r="RA1494" s="1768"/>
      <c r="RB1494" s="1768"/>
      <c r="RC1494" s="1768"/>
      <c r="RD1494" s="1768"/>
      <c r="RE1494" s="1768"/>
      <c r="RF1494" s="1768"/>
      <c r="RG1494" s="1768"/>
      <c r="RH1494" s="1768"/>
      <c r="RI1494" s="1768"/>
      <c r="RJ1494" s="1768"/>
      <c r="RK1494" s="1768"/>
      <c r="RL1494" s="1768"/>
      <c r="RM1494" s="1768"/>
      <c r="RN1494" s="1768"/>
      <c r="RO1494" s="1768"/>
      <c r="RP1494" s="1768"/>
      <c r="RQ1494" s="1768"/>
      <c r="RR1494" s="1768"/>
      <c r="RS1494" s="1768"/>
      <c r="RT1494" s="1768"/>
      <c r="RU1494" s="1768"/>
      <c r="RV1494" s="1768"/>
      <c r="RW1494" s="1768"/>
      <c r="RX1494" s="1768"/>
      <c r="RY1494" s="1768"/>
      <c r="RZ1494" s="1768"/>
      <c r="SA1494" s="1768"/>
      <c r="SB1494" s="1768"/>
      <c r="SC1494" s="1768"/>
      <c r="SD1494" s="1768"/>
      <c r="SE1494" s="1768"/>
      <c r="SF1494" s="1768"/>
      <c r="SG1494" s="1768"/>
      <c r="SH1494" s="1768"/>
      <c r="SI1494" s="1768"/>
      <c r="SJ1494" s="1768"/>
      <c r="SK1494" s="1768"/>
      <c r="SL1494" s="1768"/>
      <c r="SM1494" s="1768"/>
      <c r="SN1494" s="1768"/>
      <c r="SO1494" s="1768"/>
      <c r="SP1494" s="1768"/>
      <c r="SQ1494" s="1768"/>
      <c r="SR1494" s="1768"/>
      <c r="SS1494" s="1768"/>
      <c r="ST1494" s="1768"/>
      <c r="SU1494" s="1768"/>
      <c r="SV1494" s="1768"/>
      <c r="SW1494" s="1768"/>
      <c r="SX1494" s="1768"/>
      <c r="SY1494" s="1768"/>
      <c r="SZ1494" s="1768"/>
      <c r="TA1494" s="1768"/>
      <c r="TB1494" s="1768"/>
      <c r="TC1494" s="1768"/>
      <c r="TD1494" s="1768"/>
      <c r="TE1494" s="1768"/>
      <c r="TF1494" s="1768"/>
      <c r="TG1494" s="1768"/>
      <c r="TH1494" s="1768"/>
      <c r="TI1494" s="1768"/>
      <c r="TJ1494" s="1768"/>
      <c r="TK1494" s="1768"/>
      <c r="TL1494" s="1768"/>
      <c r="TM1494" s="1768"/>
      <c r="TN1494" s="1768"/>
      <c r="TO1494" s="1768"/>
      <c r="TP1494" s="1768"/>
      <c r="TQ1494" s="1768"/>
      <c r="TR1494" s="1768"/>
      <c r="TS1494" s="1768"/>
      <c r="TT1494" s="1768"/>
      <c r="TU1494" s="1768"/>
      <c r="TV1494" s="1768"/>
      <c r="TW1494" s="1768"/>
      <c r="TX1494" s="1768"/>
      <c r="TY1494" s="1768"/>
      <c r="TZ1494" s="1768"/>
      <c r="UA1494" s="1768"/>
      <c r="UB1494" s="1768"/>
      <c r="UC1494" s="1768"/>
      <c r="UD1494" s="1768"/>
      <c r="UE1494" s="1768"/>
      <c r="UF1494" s="1768"/>
      <c r="UG1494" s="1768"/>
      <c r="UH1494" s="1768"/>
      <c r="UI1494" s="1768"/>
      <c r="UJ1494" s="1768"/>
      <c r="UK1494" s="1768"/>
      <c r="UL1494" s="1768"/>
      <c r="UM1494" s="1768"/>
      <c r="UN1494" s="1768"/>
      <c r="UO1494" s="1768"/>
      <c r="UP1494" s="1768"/>
      <c r="UQ1494" s="1768"/>
      <c r="UR1494" s="1768"/>
      <c r="US1494" s="1768"/>
      <c r="UT1494" s="1768"/>
      <c r="UU1494" s="1768"/>
      <c r="UV1494" s="1768"/>
      <c r="UW1494" s="1768"/>
      <c r="UX1494" s="1768"/>
      <c r="UY1494" s="1768"/>
      <c r="UZ1494" s="1768"/>
      <c r="VA1494" s="1768"/>
      <c r="VB1494" s="1768"/>
      <c r="VC1494" s="1768"/>
      <c r="VD1494" s="1768"/>
      <c r="VE1494" s="1768"/>
      <c r="VF1494" s="1768"/>
      <c r="VG1494" s="1768"/>
      <c r="VH1494" s="1768"/>
      <c r="VI1494" s="1768"/>
      <c r="VJ1494" s="1768"/>
      <c r="VK1494" s="1768"/>
      <c r="VL1494" s="1768"/>
      <c r="VM1494" s="1768"/>
      <c r="VN1494" s="1768"/>
      <c r="VO1494" s="1768"/>
      <c r="VP1494" s="1768"/>
      <c r="VQ1494" s="1768"/>
      <c r="VR1494" s="1768"/>
      <c r="VS1494" s="1768"/>
      <c r="VT1494" s="1768"/>
      <c r="VU1494" s="1768"/>
      <c r="VV1494" s="1768"/>
      <c r="VW1494" s="1768"/>
      <c r="VX1494" s="1768"/>
      <c r="VY1494" s="1768"/>
      <c r="VZ1494" s="1768"/>
      <c r="WA1494" s="1768"/>
      <c r="WB1494" s="1768"/>
      <c r="WC1494" s="1768"/>
      <c r="WD1494" s="1768"/>
      <c r="WE1494" s="1768"/>
      <c r="WF1494" s="1768"/>
      <c r="WG1494" s="1768"/>
      <c r="WH1494" s="1768"/>
      <c r="WI1494" s="1768"/>
      <c r="WJ1494" s="1768"/>
      <c r="WK1494" s="1768"/>
      <c r="WL1494" s="1768"/>
      <c r="WM1494" s="1768"/>
      <c r="WN1494" s="1768"/>
      <c r="WO1494" s="1768"/>
      <c r="WP1494" s="1768"/>
      <c r="WQ1494" s="1768"/>
      <c r="WR1494" s="1768"/>
      <c r="WS1494" s="1768"/>
      <c r="WT1494" s="1768"/>
      <c r="WU1494" s="1768"/>
      <c r="WV1494" s="1768"/>
      <c r="WW1494" s="1768"/>
      <c r="WX1494" s="1768"/>
      <c r="WY1494" s="1768"/>
      <c r="WZ1494" s="1768"/>
      <c r="XA1494" s="1768"/>
      <c r="XB1494" s="1768"/>
      <c r="XC1494" s="1768"/>
      <c r="XD1494" s="1768"/>
      <c r="XE1494" s="1768"/>
      <c r="XF1494" s="1768"/>
      <c r="XG1494" s="1768"/>
      <c r="XH1494" s="1768"/>
      <c r="XI1494" s="1768"/>
      <c r="XJ1494" s="1768"/>
      <c r="XK1494" s="1768"/>
      <c r="XL1494" s="1768"/>
      <c r="XM1494" s="1768"/>
      <c r="XN1494" s="1768"/>
      <c r="XO1494" s="1768"/>
      <c r="XP1494" s="1768"/>
      <c r="XQ1494" s="1768"/>
      <c r="XR1494" s="1768"/>
      <c r="XS1494" s="1768"/>
      <c r="XT1494" s="1768"/>
      <c r="XU1494" s="1768"/>
      <c r="XV1494" s="1768"/>
      <c r="XW1494" s="1768"/>
      <c r="XX1494" s="1768"/>
      <c r="XY1494" s="1768"/>
      <c r="XZ1494" s="1768"/>
      <c r="YA1494" s="1768"/>
      <c r="YB1494" s="1768"/>
      <c r="YC1494" s="1768"/>
      <c r="YD1494" s="1768"/>
      <c r="YE1494" s="1768"/>
      <c r="YF1494" s="1768"/>
      <c r="YG1494" s="1768"/>
      <c r="YH1494" s="1768"/>
      <c r="YI1494" s="1768"/>
      <c r="YJ1494" s="1768"/>
      <c r="YK1494" s="1768"/>
      <c r="YL1494" s="1768"/>
      <c r="YM1494" s="1768"/>
      <c r="YN1494" s="1768"/>
      <c r="YO1494" s="1768"/>
      <c r="YP1494" s="1768"/>
      <c r="YQ1494" s="1768"/>
      <c r="YR1494" s="1768"/>
      <c r="YS1494" s="1768"/>
      <c r="YT1494" s="1768"/>
      <c r="YU1494" s="1768"/>
      <c r="YV1494" s="1768"/>
      <c r="YW1494" s="1768"/>
      <c r="YX1494" s="1768"/>
      <c r="YY1494" s="1768"/>
      <c r="YZ1494" s="1768"/>
      <c r="ZA1494" s="1768"/>
      <c r="ZB1494" s="1768"/>
      <c r="ZC1494" s="1768"/>
      <c r="ZD1494" s="1768"/>
      <c r="ZE1494" s="1768"/>
      <c r="ZF1494" s="1768"/>
      <c r="ZG1494" s="1768"/>
      <c r="ZH1494" s="1768"/>
      <c r="ZI1494" s="1768"/>
      <c r="ZJ1494" s="1768"/>
      <c r="ZK1494" s="1768"/>
      <c r="ZL1494" s="1768"/>
      <c r="ZM1494" s="1768"/>
      <c r="ZN1494" s="1768"/>
      <c r="ZO1494" s="1768"/>
      <c r="ZP1494" s="1768"/>
      <c r="ZQ1494" s="1768"/>
      <c r="ZR1494" s="1768"/>
      <c r="ZS1494" s="1768"/>
      <c r="ZT1494" s="1768"/>
      <c r="ZU1494" s="1768"/>
      <c r="ZV1494" s="1768"/>
      <c r="ZW1494" s="1768"/>
      <c r="ZX1494" s="1768"/>
      <c r="ZY1494" s="1768"/>
      <c r="ZZ1494" s="1768"/>
      <c r="AAA1494" s="1768"/>
      <c r="AAB1494" s="1768"/>
      <c r="AAC1494" s="1768"/>
      <c r="AAD1494" s="1768"/>
      <c r="AAE1494" s="1768"/>
      <c r="AAF1494" s="1768"/>
      <c r="AAG1494" s="1768"/>
      <c r="AAH1494" s="1768"/>
      <c r="AAI1494" s="1768"/>
      <c r="AAJ1494" s="1768"/>
      <c r="AAK1494" s="1768"/>
      <c r="AAL1494" s="1768"/>
      <c r="AAM1494" s="1768"/>
      <c r="AAN1494" s="1768"/>
      <c r="AAO1494" s="1768"/>
      <c r="AAP1494" s="1768"/>
      <c r="AAQ1494" s="1768"/>
      <c r="AAR1494" s="1768"/>
      <c r="AAS1494" s="1768"/>
      <c r="AAT1494" s="1768"/>
      <c r="AAU1494" s="1768"/>
      <c r="AAV1494" s="1768"/>
      <c r="AAW1494" s="1768"/>
      <c r="AAX1494" s="1768"/>
      <c r="AAY1494" s="1768"/>
      <c r="AAZ1494" s="1768"/>
      <c r="ABA1494" s="1768"/>
      <c r="ABB1494" s="1768"/>
      <c r="ABC1494" s="1768"/>
      <c r="ABD1494" s="1768"/>
      <c r="ABE1494" s="1768"/>
      <c r="ABF1494" s="1768"/>
      <c r="ABG1494" s="1768"/>
      <c r="ABH1494" s="1768"/>
      <c r="ABI1494" s="1768"/>
      <c r="ABJ1494" s="1768"/>
      <c r="ABK1494" s="1768"/>
      <c r="ABL1494" s="1768"/>
      <c r="ABM1494" s="1768"/>
      <c r="ABN1494" s="1768"/>
      <c r="ABO1494" s="1768"/>
      <c r="ABP1494" s="1768"/>
      <c r="ABQ1494" s="1768"/>
      <c r="ABR1494" s="1768"/>
      <c r="ABS1494" s="1768"/>
      <c r="ABT1494" s="1768"/>
      <c r="ABU1494" s="1768"/>
      <c r="ABV1494" s="1768"/>
      <c r="ABW1494" s="1768"/>
      <c r="ABX1494" s="1768"/>
      <c r="ABY1494" s="1768"/>
      <c r="ABZ1494" s="1768"/>
      <c r="ACA1494" s="1768"/>
      <c r="ACB1494" s="1768"/>
      <c r="ACC1494" s="1768"/>
      <c r="ACD1494" s="1768"/>
      <c r="ACE1494" s="1768"/>
      <c r="ACF1494" s="1768"/>
      <c r="ACG1494" s="1768"/>
      <c r="ACH1494" s="1768"/>
      <c r="ACI1494" s="1768"/>
      <c r="ACJ1494" s="1768"/>
      <c r="ACK1494" s="1768"/>
      <c r="ACL1494" s="1768"/>
      <c r="ACM1494" s="1768"/>
      <c r="ACN1494" s="1768"/>
      <c r="ACO1494" s="1768"/>
      <c r="ACP1494" s="1768"/>
      <c r="ACQ1494" s="1768"/>
      <c r="ACR1494" s="1768"/>
      <c r="ACS1494" s="1768"/>
      <c r="ACT1494" s="1768"/>
      <c r="ACU1494" s="1768"/>
      <c r="ACV1494" s="1768"/>
      <c r="ACW1494" s="1768"/>
      <c r="ACX1494" s="1768"/>
      <c r="ACY1494" s="1768"/>
      <c r="ACZ1494" s="1768"/>
      <c r="ADA1494" s="1768"/>
      <c r="ADB1494" s="1768"/>
      <c r="ADC1494" s="1768"/>
      <c r="ADD1494" s="1768"/>
      <c r="ADE1494" s="1768"/>
      <c r="ADF1494" s="1768"/>
      <c r="ADG1494" s="1768"/>
      <c r="ADH1494" s="1768"/>
      <c r="ADI1494" s="1768"/>
      <c r="ADJ1494" s="1768"/>
      <c r="ADK1494" s="1768"/>
      <c r="ADL1494" s="1768"/>
      <c r="ADM1494" s="1768"/>
      <c r="ADN1494" s="1768"/>
      <c r="ADO1494" s="1768"/>
      <c r="ADP1494" s="1768"/>
      <c r="ADQ1494" s="1768"/>
      <c r="ADR1494" s="1768"/>
      <c r="ADS1494" s="1768"/>
      <c r="ADT1494" s="1768"/>
      <c r="ADU1494" s="1768"/>
      <c r="ADV1494" s="1768"/>
      <c r="ADW1494" s="1768"/>
      <c r="ADX1494" s="1768"/>
      <c r="ADY1494" s="1768"/>
      <c r="ADZ1494" s="1768"/>
      <c r="AEA1494" s="1768"/>
      <c r="AEB1494" s="1768"/>
      <c r="AEC1494" s="1768"/>
      <c r="AED1494" s="1768"/>
      <c r="AEE1494" s="1768"/>
      <c r="AEF1494" s="1768"/>
      <c r="AEG1494" s="1768"/>
      <c r="AEH1494" s="1768"/>
      <c r="AEI1494" s="1768"/>
      <c r="AEJ1494" s="1768"/>
      <c r="AEK1494" s="1768"/>
      <c r="AEL1494" s="1768"/>
      <c r="AEM1494" s="1768"/>
      <c r="AEN1494" s="1768"/>
      <c r="AEO1494" s="1768"/>
      <c r="AEP1494" s="1768"/>
      <c r="AEQ1494" s="1768"/>
      <c r="AER1494" s="1768"/>
      <c r="AES1494" s="1768"/>
      <c r="AET1494" s="1768"/>
      <c r="AEU1494" s="1768"/>
      <c r="AEV1494" s="1768"/>
      <c r="AEW1494" s="1768"/>
      <c r="AEX1494" s="1768"/>
      <c r="AEY1494" s="1768"/>
      <c r="AEZ1494" s="1768"/>
      <c r="AFA1494" s="1768"/>
      <c r="AFB1494" s="1768"/>
      <c r="AFC1494" s="1768"/>
      <c r="AFD1494" s="1768"/>
      <c r="AFE1494" s="1768"/>
      <c r="AFF1494" s="1768"/>
      <c r="AFG1494" s="1768"/>
      <c r="AFH1494" s="1768"/>
      <c r="AFI1494" s="1768"/>
      <c r="AFJ1494" s="1768"/>
      <c r="AFK1494" s="1768"/>
      <c r="AFL1494" s="1768"/>
      <c r="AFM1494" s="1768"/>
      <c r="AFN1494" s="1768"/>
      <c r="AFO1494" s="1768"/>
      <c r="AFP1494" s="1768"/>
      <c r="AFQ1494" s="1768"/>
      <c r="AFR1494" s="1768"/>
      <c r="AFS1494" s="1768"/>
      <c r="AFT1494" s="1768"/>
      <c r="AFU1494" s="1768"/>
      <c r="AFV1494" s="1768"/>
      <c r="AFW1494" s="1768"/>
      <c r="AFX1494" s="1768"/>
      <c r="AFY1494" s="1768"/>
      <c r="AFZ1494" s="1768"/>
      <c r="AGA1494" s="1768"/>
      <c r="AGB1494" s="1768"/>
      <c r="AGC1494" s="1768"/>
      <c r="AGD1494" s="1768"/>
      <c r="AGE1494" s="1768"/>
      <c r="AGF1494" s="1768"/>
      <c r="AGG1494" s="1768"/>
      <c r="AGH1494" s="1768"/>
      <c r="AGI1494" s="1768"/>
      <c r="AGJ1494" s="1768"/>
      <c r="AGK1494" s="1768"/>
      <c r="AGL1494" s="1768"/>
      <c r="AGM1494" s="1768"/>
      <c r="AGN1494" s="1768"/>
      <c r="AGO1494" s="1768"/>
      <c r="AGP1494" s="1768"/>
      <c r="AGQ1494" s="1768"/>
      <c r="AGR1494" s="1768"/>
      <c r="AGS1494" s="1768"/>
      <c r="AGT1494" s="1768"/>
      <c r="AGU1494" s="1768"/>
      <c r="AGV1494" s="1768"/>
      <c r="AGW1494" s="1768"/>
      <c r="AGX1494" s="1768"/>
      <c r="AGY1494" s="1768"/>
      <c r="AGZ1494" s="1768"/>
      <c r="AHA1494" s="1768"/>
      <c r="AHB1494" s="1768"/>
      <c r="AHC1494" s="1768"/>
      <c r="AHD1494" s="1768"/>
      <c r="AHE1494" s="1768"/>
      <c r="AHF1494" s="1768"/>
      <c r="AHG1494" s="1768"/>
      <c r="AHH1494" s="1768"/>
      <c r="AHI1494" s="1768"/>
      <c r="AHJ1494" s="1768"/>
      <c r="AHK1494" s="1768"/>
      <c r="AHL1494" s="1768"/>
      <c r="AHM1494" s="1768"/>
      <c r="AHN1494" s="1768"/>
      <c r="AHO1494" s="1768"/>
      <c r="AHP1494" s="1768"/>
      <c r="AHQ1494" s="1768"/>
      <c r="AHR1494" s="1768"/>
      <c r="AHS1494" s="1768"/>
      <c r="AHT1494" s="1768"/>
      <c r="AHU1494" s="1768"/>
      <c r="AHV1494" s="1768"/>
      <c r="AHW1494" s="1768"/>
      <c r="AHX1494" s="1768"/>
      <c r="AHY1494" s="1768"/>
      <c r="AHZ1494" s="1768"/>
      <c r="AIA1494" s="1768"/>
      <c r="AIB1494" s="1768"/>
      <c r="AIC1494" s="1768"/>
      <c r="AID1494" s="1768"/>
      <c r="AIE1494" s="1768"/>
      <c r="AIF1494" s="1768"/>
      <c r="AIG1494" s="1768"/>
      <c r="AIH1494" s="1768"/>
      <c r="AII1494" s="1768"/>
      <c r="AIJ1494" s="1768"/>
      <c r="AIK1494" s="1768"/>
      <c r="AIL1494" s="1768"/>
      <c r="AIM1494" s="1768"/>
      <c r="AIN1494" s="1768"/>
      <c r="AIO1494" s="1768"/>
      <c r="AIP1494" s="1768"/>
      <c r="AIQ1494" s="1768"/>
      <c r="AIR1494" s="1768"/>
      <c r="AIS1494" s="1768"/>
      <c r="AIT1494" s="1768"/>
      <c r="AIU1494" s="1768"/>
      <c r="AIV1494" s="1768"/>
      <c r="AIW1494" s="1768"/>
      <c r="AIX1494" s="1768"/>
      <c r="AIY1494" s="1768"/>
      <c r="AIZ1494" s="1768"/>
      <c r="AJA1494" s="1768"/>
      <c r="AJB1494" s="1768"/>
      <c r="AJC1494" s="1768"/>
      <c r="AJD1494" s="1768"/>
      <c r="AJE1494" s="1768"/>
      <c r="AJF1494" s="1768"/>
      <c r="AJG1494" s="1768"/>
      <c r="AJH1494" s="1768"/>
      <c r="AJI1494" s="1768"/>
      <c r="AJJ1494" s="1768"/>
      <c r="AJK1494" s="1768"/>
      <c r="AJL1494" s="1768"/>
      <c r="AJM1494" s="1768"/>
      <c r="AJN1494" s="1768"/>
      <c r="AJO1494" s="1768"/>
      <c r="AJP1494" s="1768"/>
      <c r="AJQ1494" s="1768"/>
      <c r="AJR1494" s="1768"/>
      <c r="AJS1494" s="1768"/>
      <c r="AJT1494" s="1768"/>
      <c r="AJU1494" s="1768"/>
      <c r="AJV1494" s="1768"/>
      <c r="AJW1494" s="1768"/>
      <c r="AJX1494" s="1768"/>
      <c r="AJY1494" s="1768"/>
      <c r="AJZ1494" s="1768"/>
      <c r="AKA1494" s="1768"/>
      <c r="AKB1494" s="1768"/>
      <c r="AKC1494" s="1768"/>
      <c r="AKD1494" s="1768"/>
      <c r="AKE1494" s="1768"/>
      <c r="AKF1494" s="1768"/>
      <c r="AKG1494" s="1768"/>
      <c r="AKH1494" s="1768"/>
      <c r="AKI1494" s="1768"/>
      <c r="AKJ1494" s="1768"/>
      <c r="AKK1494" s="1768"/>
      <c r="AKL1494" s="1768"/>
      <c r="AKM1494" s="1768"/>
      <c r="AKN1494" s="1768"/>
      <c r="AKO1494" s="1768"/>
      <c r="AKP1494" s="1768"/>
      <c r="AKQ1494" s="1768"/>
      <c r="AKR1494" s="1768"/>
      <c r="AKS1494" s="1768"/>
      <c r="AKT1494" s="1768"/>
      <c r="AKU1494" s="1768"/>
      <c r="AKV1494" s="1768"/>
      <c r="AKW1494" s="1768"/>
      <c r="AKX1494" s="1768"/>
      <c r="AKY1494" s="1768"/>
      <c r="AKZ1494" s="1768"/>
      <c r="ALA1494" s="1768"/>
      <c r="ALB1494" s="1768"/>
      <c r="ALC1494" s="1768"/>
      <c r="ALD1494" s="1768"/>
      <c r="ALE1494" s="1768"/>
      <c r="ALF1494" s="1768"/>
      <c r="ALG1494" s="1768"/>
      <c r="ALH1494" s="1768"/>
      <c r="ALI1494" s="1768"/>
      <c r="ALJ1494" s="1768"/>
      <c r="ALK1494" s="1768"/>
      <c r="ALL1494" s="1768"/>
      <c r="ALM1494" s="1768"/>
      <c r="ALN1494" s="1768"/>
      <c r="ALO1494" s="1768"/>
      <c r="ALP1494" s="1768"/>
      <c r="ALQ1494" s="1768"/>
      <c r="ALR1494" s="1768"/>
      <c r="ALS1494" s="1768"/>
      <c r="ALT1494" s="1768"/>
      <c r="ALU1494" s="1768"/>
      <c r="ALV1494" s="1768"/>
      <c r="ALW1494" s="1768"/>
      <c r="ALX1494" s="1768"/>
      <c r="ALY1494" s="1768"/>
      <c r="ALZ1494" s="1768"/>
      <c r="AMA1494" s="1768"/>
      <c r="AMB1494" s="1768"/>
      <c r="AMC1494" s="1768"/>
      <c r="AMD1494" s="1768"/>
      <c r="AME1494" s="1768"/>
      <c r="AMF1494" s="1768"/>
      <c r="AMG1494" s="1768"/>
      <c r="AMH1494" s="1768"/>
      <c r="AMI1494" s="1768"/>
      <c r="AMJ1494" s="1768"/>
      <c r="AMK1494" s="1768"/>
    </row>
    <row r="1495" spans="1:1025" s="1774" customFormat="1" ht="54" customHeight="1" x14ac:dyDescent="0.35">
      <c r="A1495" s="1025" t="s">
        <v>13262</v>
      </c>
      <c r="B1495" s="1765">
        <v>43909</v>
      </c>
      <c r="C1495" s="1025">
        <v>11</v>
      </c>
      <c r="D1495" s="1025" t="s">
        <v>1394</v>
      </c>
      <c r="E1495" s="1025" t="s">
        <v>13263</v>
      </c>
      <c r="F1495" s="1025" t="s">
        <v>5643</v>
      </c>
      <c r="G1495" s="1025" t="s">
        <v>13076</v>
      </c>
      <c r="H1495" s="1025" t="s">
        <v>2712</v>
      </c>
      <c r="I1495" s="1025" t="s">
        <v>1304</v>
      </c>
      <c r="J1495" s="1025" t="s">
        <v>2713</v>
      </c>
      <c r="K1495" s="1766">
        <v>97110.74</v>
      </c>
      <c r="L1495" s="1767" t="s">
        <v>9732</v>
      </c>
      <c r="M1495" s="1025" t="s">
        <v>13264</v>
      </c>
      <c r="N1495" s="1768"/>
      <c r="O1495" s="1769" t="s">
        <v>4665</v>
      </c>
      <c r="P1495" s="1770">
        <f t="shared" si="275"/>
        <v>97110.74</v>
      </c>
      <c r="Q1495" s="1771">
        <f t="shared" si="276"/>
        <v>43909</v>
      </c>
      <c r="R1495" s="1772" t="str">
        <f t="shared" si="277"/>
        <v>2020OB000039</v>
      </c>
      <c r="S1495" s="1772" t="str">
        <f t="shared" si="278"/>
        <v>2020NE000030</v>
      </c>
      <c r="T1495" s="1773" t="str">
        <f t="shared" si="279"/>
        <v>VALOR PAGO AO REPASSE DE RECURSO REFERENTE A 4ª PARCELA FEM II/2014 CUJO OBJETO É A PAVIMENTAÇÃO EM PARALELEPÍPEDOS GRANÍTICOS EM DIVERSAS RUAS DA SEDE DO MUNICÍPIO. SÃO VICENTE FERRER POA 349/2020- AGMJ.</v>
      </c>
      <c r="U1495" s="1768"/>
      <c r="V1495" s="1768"/>
      <c r="W1495" s="1768"/>
      <c r="X1495" s="1768"/>
      <c r="Y1495" s="1768"/>
      <c r="Z1495" s="1768"/>
      <c r="AA1495" s="1768"/>
      <c r="AB1495" s="1768"/>
      <c r="AC1495" s="1768"/>
      <c r="AD1495" s="1768"/>
      <c r="AE1495" s="1768"/>
      <c r="AF1495" s="1768"/>
      <c r="AG1495" s="1768"/>
      <c r="AH1495" s="1768"/>
      <c r="AI1495" s="1768"/>
      <c r="AJ1495" s="1768"/>
      <c r="AK1495" s="1768"/>
      <c r="AL1495" s="1768"/>
      <c r="AM1495" s="1768"/>
      <c r="AN1495" s="1768"/>
      <c r="AO1495" s="1768"/>
      <c r="AP1495" s="1768"/>
      <c r="AQ1495" s="1768"/>
      <c r="AR1495" s="1768"/>
      <c r="AS1495" s="1768"/>
      <c r="AT1495" s="1768"/>
      <c r="AU1495" s="1768"/>
      <c r="AV1495" s="1768"/>
      <c r="AW1495" s="1768"/>
      <c r="AX1495" s="1768"/>
      <c r="AY1495" s="1768"/>
      <c r="AZ1495" s="1768"/>
      <c r="BA1495" s="1768"/>
      <c r="BB1495" s="1768"/>
      <c r="BC1495" s="1768"/>
      <c r="BD1495" s="1768"/>
      <c r="BE1495" s="1768"/>
      <c r="BF1495" s="1768"/>
      <c r="BG1495" s="1768"/>
      <c r="BH1495" s="1768"/>
      <c r="BI1495" s="1768"/>
      <c r="BJ1495" s="1768"/>
      <c r="BK1495" s="1768"/>
      <c r="BL1495" s="1768"/>
      <c r="BM1495" s="1768"/>
      <c r="BN1495" s="1768"/>
      <c r="BO1495" s="1768"/>
      <c r="BP1495" s="1768"/>
      <c r="BQ1495" s="1768"/>
      <c r="BR1495" s="1768"/>
      <c r="BS1495" s="1768"/>
      <c r="BT1495" s="1768"/>
      <c r="BU1495" s="1768"/>
      <c r="BV1495" s="1768"/>
      <c r="BW1495" s="1768"/>
      <c r="BX1495" s="1768"/>
      <c r="BY1495" s="1768"/>
      <c r="BZ1495" s="1768"/>
      <c r="CA1495" s="1768"/>
      <c r="CB1495" s="1768"/>
      <c r="CC1495" s="1768"/>
      <c r="CD1495" s="1768"/>
      <c r="CE1495" s="1768"/>
      <c r="CF1495" s="1768"/>
      <c r="CG1495" s="1768"/>
      <c r="CH1495" s="1768"/>
      <c r="CI1495" s="1768"/>
      <c r="CJ1495" s="1768"/>
      <c r="CK1495" s="1768"/>
      <c r="CL1495" s="1768"/>
      <c r="CM1495" s="1768"/>
      <c r="CN1495" s="1768"/>
      <c r="CO1495" s="1768"/>
      <c r="CP1495" s="1768"/>
      <c r="CQ1495" s="1768"/>
      <c r="CR1495" s="1768"/>
      <c r="CS1495" s="1768"/>
      <c r="CT1495" s="1768"/>
      <c r="CU1495" s="1768"/>
      <c r="CV1495" s="1768"/>
      <c r="CW1495" s="1768"/>
      <c r="CX1495" s="1768"/>
      <c r="CY1495" s="1768"/>
      <c r="CZ1495" s="1768"/>
      <c r="DA1495" s="1768"/>
      <c r="DB1495" s="1768"/>
      <c r="DC1495" s="1768"/>
      <c r="DD1495" s="1768"/>
      <c r="DE1495" s="1768"/>
      <c r="DF1495" s="1768"/>
      <c r="DG1495" s="1768"/>
      <c r="DH1495" s="1768"/>
      <c r="DI1495" s="1768"/>
      <c r="DJ1495" s="1768"/>
      <c r="DK1495" s="1768"/>
      <c r="DL1495" s="1768"/>
      <c r="DM1495" s="1768"/>
      <c r="DN1495" s="1768"/>
      <c r="DO1495" s="1768"/>
      <c r="DP1495" s="1768"/>
      <c r="DQ1495" s="1768"/>
      <c r="DR1495" s="1768"/>
      <c r="DS1495" s="1768"/>
      <c r="DT1495" s="1768"/>
      <c r="DU1495" s="1768"/>
      <c r="DV1495" s="1768"/>
      <c r="DW1495" s="1768"/>
      <c r="DX1495" s="1768"/>
      <c r="DY1495" s="1768"/>
      <c r="DZ1495" s="1768"/>
      <c r="EA1495" s="1768"/>
      <c r="EB1495" s="1768"/>
      <c r="EC1495" s="1768"/>
      <c r="ED1495" s="1768"/>
      <c r="EE1495" s="1768"/>
      <c r="EF1495" s="1768"/>
      <c r="EG1495" s="1768"/>
      <c r="EH1495" s="1768"/>
      <c r="EI1495" s="1768"/>
      <c r="EJ1495" s="1768"/>
      <c r="EK1495" s="1768"/>
      <c r="EL1495" s="1768"/>
      <c r="EM1495" s="1768"/>
      <c r="EN1495" s="1768"/>
      <c r="EO1495" s="1768"/>
      <c r="EP1495" s="1768"/>
      <c r="EQ1495" s="1768"/>
      <c r="ER1495" s="1768"/>
      <c r="ES1495" s="1768"/>
      <c r="ET1495" s="1768"/>
      <c r="EU1495" s="1768"/>
      <c r="EV1495" s="1768"/>
      <c r="EW1495" s="1768"/>
      <c r="EX1495" s="1768"/>
      <c r="EY1495" s="1768"/>
      <c r="EZ1495" s="1768"/>
      <c r="FA1495" s="1768"/>
      <c r="FB1495" s="1768"/>
      <c r="FC1495" s="1768"/>
      <c r="FD1495" s="1768"/>
      <c r="FE1495" s="1768"/>
      <c r="FF1495" s="1768"/>
      <c r="FG1495" s="1768"/>
      <c r="FH1495" s="1768"/>
      <c r="FI1495" s="1768"/>
      <c r="FJ1495" s="1768"/>
      <c r="FK1495" s="1768"/>
      <c r="FL1495" s="1768"/>
      <c r="FM1495" s="1768"/>
      <c r="FN1495" s="1768"/>
      <c r="FO1495" s="1768"/>
      <c r="FP1495" s="1768"/>
      <c r="FQ1495" s="1768"/>
      <c r="FR1495" s="1768"/>
      <c r="FS1495" s="1768"/>
      <c r="FT1495" s="1768"/>
      <c r="FU1495" s="1768"/>
      <c r="FV1495" s="1768"/>
      <c r="FW1495" s="1768"/>
      <c r="FX1495" s="1768"/>
      <c r="FY1495" s="1768"/>
      <c r="FZ1495" s="1768"/>
      <c r="GA1495" s="1768"/>
      <c r="GB1495" s="1768"/>
      <c r="GC1495" s="1768"/>
      <c r="GD1495" s="1768"/>
      <c r="GE1495" s="1768"/>
      <c r="GF1495" s="1768"/>
      <c r="GG1495" s="1768"/>
      <c r="GH1495" s="1768"/>
      <c r="GI1495" s="1768"/>
      <c r="GJ1495" s="1768"/>
      <c r="GK1495" s="1768"/>
      <c r="GL1495" s="1768"/>
      <c r="GM1495" s="1768"/>
      <c r="GN1495" s="1768"/>
      <c r="GO1495" s="1768"/>
      <c r="GP1495" s="1768"/>
      <c r="GQ1495" s="1768"/>
      <c r="GR1495" s="1768"/>
      <c r="GS1495" s="1768"/>
      <c r="GT1495" s="1768"/>
      <c r="GU1495" s="1768"/>
      <c r="GV1495" s="1768"/>
      <c r="GW1495" s="1768"/>
      <c r="GX1495" s="1768"/>
      <c r="GY1495" s="1768"/>
      <c r="GZ1495" s="1768"/>
      <c r="HA1495" s="1768"/>
      <c r="HB1495" s="1768"/>
      <c r="HC1495" s="1768"/>
      <c r="HD1495" s="1768"/>
      <c r="HE1495" s="1768"/>
      <c r="HF1495" s="1768"/>
      <c r="HG1495" s="1768"/>
      <c r="HH1495" s="1768"/>
      <c r="HI1495" s="1768"/>
      <c r="HJ1495" s="1768"/>
      <c r="HK1495" s="1768"/>
      <c r="HL1495" s="1768"/>
      <c r="HM1495" s="1768"/>
      <c r="HN1495" s="1768"/>
      <c r="HO1495" s="1768"/>
      <c r="HP1495" s="1768"/>
      <c r="HQ1495" s="1768"/>
      <c r="HR1495" s="1768"/>
      <c r="HS1495" s="1768"/>
      <c r="HT1495" s="1768"/>
      <c r="HU1495" s="1768"/>
      <c r="HV1495" s="1768"/>
      <c r="HW1495" s="1768"/>
      <c r="HX1495" s="1768"/>
      <c r="HY1495" s="1768"/>
      <c r="HZ1495" s="1768"/>
      <c r="IA1495" s="1768"/>
      <c r="IB1495" s="1768"/>
      <c r="IC1495" s="1768"/>
      <c r="ID1495" s="1768"/>
      <c r="IE1495" s="1768"/>
      <c r="IF1495" s="1768"/>
      <c r="IG1495" s="1768"/>
      <c r="IH1495" s="1768"/>
      <c r="II1495" s="1768"/>
      <c r="IJ1495" s="1768"/>
      <c r="IK1495" s="1768"/>
      <c r="IL1495" s="1768"/>
      <c r="IM1495" s="1768"/>
      <c r="IN1495" s="1768"/>
      <c r="IO1495" s="1768"/>
      <c r="IP1495" s="1768"/>
      <c r="IQ1495" s="1768"/>
      <c r="IR1495" s="1768"/>
      <c r="IS1495" s="1768"/>
      <c r="IT1495" s="1768"/>
      <c r="IU1495" s="1768"/>
      <c r="IV1495" s="1768"/>
      <c r="IW1495" s="1768"/>
      <c r="IX1495" s="1768"/>
      <c r="IY1495" s="1768"/>
      <c r="IZ1495" s="1768"/>
      <c r="JA1495" s="1768"/>
      <c r="JB1495" s="1768"/>
      <c r="JC1495" s="1768"/>
      <c r="JD1495" s="1768"/>
      <c r="JE1495" s="1768"/>
      <c r="JF1495" s="1768"/>
      <c r="JG1495" s="1768"/>
      <c r="JH1495" s="1768"/>
      <c r="JI1495" s="1768"/>
      <c r="JJ1495" s="1768"/>
      <c r="JK1495" s="1768"/>
      <c r="JL1495" s="1768"/>
      <c r="JM1495" s="1768"/>
      <c r="JN1495" s="1768"/>
      <c r="JO1495" s="1768"/>
      <c r="JP1495" s="1768"/>
      <c r="JQ1495" s="1768"/>
      <c r="JR1495" s="1768"/>
      <c r="JS1495" s="1768"/>
      <c r="JT1495" s="1768"/>
      <c r="JU1495" s="1768"/>
      <c r="JV1495" s="1768"/>
      <c r="JW1495" s="1768"/>
      <c r="JX1495" s="1768"/>
      <c r="JY1495" s="1768"/>
      <c r="JZ1495" s="1768"/>
      <c r="KA1495" s="1768"/>
      <c r="KB1495" s="1768"/>
      <c r="KC1495" s="1768"/>
      <c r="KD1495" s="1768"/>
      <c r="KE1495" s="1768"/>
      <c r="KF1495" s="1768"/>
      <c r="KG1495" s="1768"/>
      <c r="KH1495" s="1768"/>
      <c r="KI1495" s="1768"/>
      <c r="KJ1495" s="1768"/>
      <c r="KK1495" s="1768"/>
      <c r="KL1495" s="1768"/>
      <c r="KM1495" s="1768"/>
      <c r="KN1495" s="1768"/>
      <c r="KO1495" s="1768"/>
      <c r="KP1495" s="1768"/>
      <c r="KQ1495" s="1768"/>
      <c r="KR1495" s="1768"/>
      <c r="KS1495" s="1768"/>
      <c r="KT1495" s="1768"/>
      <c r="KU1495" s="1768"/>
      <c r="KV1495" s="1768"/>
      <c r="KW1495" s="1768"/>
      <c r="KX1495" s="1768"/>
      <c r="KY1495" s="1768"/>
      <c r="KZ1495" s="1768"/>
      <c r="LA1495" s="1768"/>
      <c r="LB1495" s="1768"/>
      <c r="LC1495" s="1768"/>
      <c r="LD1495" s="1768"/>
      <c r="LE1495" s="1768"/>
      <c r="LF1495" s="1768"/>
      <c r="LG1495" s="1768"/>
      <c r="LH1495" s="1768"/>
      <c r="LI1495" s="1768"/>
      <c r="LJ1495" s="1768"/>
      <c r="LK1495" s="1768"/>
      <c r="LL1495" s="1768"/>
      <c r="LM1495" s="1768"/>
      <c r="LN1495" s="1768"/>
      <c r="LO1495" s="1768"/>
      <c r="LP1495" s="1768"/>
      <c r="LQ1495" s="1768"/>
      <c r="LR1495" s="1768"/>
      <c r="LS1495" s="1768"/>
      <c r="LT1495" s="1768"/>
      <c r="LU1495" s="1768"/>
      <c r="LV1495" s="1768"/>
      <c r="LW1495" s="1768"/>
      <c r="LX1495" s="1768"/>
      <c r="LY1495" s="1768"/>
      <c r="LZ1495" s="1768"/>
      <c r="MA1495" s="1768"/>
      <c r="MB1495" s="1768"/>
      <c r="MC1495" s="1768"/>
      <c r="MD1495" s="1768"/>
      <c r="ME1495" s="1768"/>
      <c r="MF1495" s="1768"/>
      <c r="MG1495" s="1768"/>
      <c r="MH1495" s="1768"/>
      <c r="MI1495" s="1768"/>
      <c r="MJ1495" s="1768"/>
      <c r="MK1495" s="1768"/>
      <c r="ML1495" s="1768"/>
      <c r="MM1495" s="1768"/>
      <c r="MN1495" s="1768"/>
      <c r="MO1495" s="1768"/>
      <c r="MP1495" s="1768"/>
      <c r="MQ1495" s="1768"/>
      <c r="MR1495" s="1768"/>
      <c r="MS1495" s="1768"/>
      <c r="MT1495" s="1768"/>
      <c r="MU1495" s="1768"/>
      <c r="MV1495" s="1768"/>
      <c r="MW1495" s="1768"/>
      <c r="MX1495" s="1768"/>
      <c r="MY1495" s="1768"/>
      <c r="MZ1495" s="1768"/>
      <c r="NA1495" s="1768"/>
      <c r="NB1495" s="1768"/>
      <c r="NC1495" s="1768"/>
      <c r="ND1495" s="1768"/>
      <c r="NE1495" s="1768"/>
      <c r="NF1495" s="1768"/>
      <c r="NG1495" s="1768"/>
      <c r="NH1495" s="1768"/>
      <c r="NI1495" s="1768"/>
      <c r="NJ1495" s="1768"/>
      <c r="NK1495" s="1768"/>
      <c r="NL1495" s="1768"/>
      <c r="NM1495" s="1768"/>
      <c r="NN1495" s="1768"/>
      <c r="NO1495" s="1768"/>
      <c r="NP1495" s="1768"/>
      <c r="NQ1495" s="1768"/>
      <c r="NR1495" s="1768"/>
      <c r="NS1495" s="1768"/>
      <c r="NT1495" s="1768"/>
      <c r="NU1495" s="1768"/>
      <c r="NV1495" s="1768"/>
      <c r="NW1495" s="1768"/>
      <c r="NX1495" s="1768"/>
      <c r="NY1495" s="1768"/>
      <c r="NZ1495" s="1768"/>
      <c r="OA1495" s="1768"/>
      <c r="OB1495" s="1768"/>
      <c r="OC1495" s="1768"/>
      <c r="OD1495" s="1768"/>
      <c r="OE1495" s="1768"/>
      <c r="OF1495" s="1768"/>
      <c r="OG1495" s="1768"/>
      <c r="OH1495" s="1768"/>
      <c r="OI1495" s="1768"/>
      <c r="OJ1495" s="1768"/>
      <c r="OK1495" s="1768"/>
      <c r="OL1495" s="1768"/>
      <c r="OM1495" s="1768"/>
      <c r="ON1495" s="1768"/>
      <c r="OO1495" s="1768"/>
      <c r="OP1495" s="1768"/>
      <c r="OQ1495" s="1768"/>
      <c r="OR1495" s="1768"/>
      <c r="OS1495" s="1768"/>
      <c r="OT1495" s="1768"/>
      <c r="OU1495" s="1768"/>
      <c r="OV1495" s="1768"/>
      <c r="OW1495" s="1768"/>
      <c r="OX1495" s="1768"/>
      <c r="OY1495" s="1768"/>
      <c r="OZ1495" s="1768"/>
      <c r="PA1495" s="1768"/>
      <c r="PB1495" s="1768"/>
      <c r="PC1495" s="1768"/>
      <c r="PD1495" s="1768"/>
      <c r="PE1495" s="1768"/>
      <c r="PF1495" s="1768"/>
      <c r="PG1495" s="1768"/>
      <c r="PH1495" s="1768"/>
      <c r="PI1495" s="1768"/>
      <c r="PJ1495" s="1768"/>
      <c r="PK1495" s="1768"/>
      <c r="PL1495" s="1768"/>
      <c r="PM1495" s="1768"/>
      <c r="PN1495" s="1768"/>
      <c r="PO1495" s="1768"/>
      <c r="PP1495" s="1768"/>
      <c r="PQ1495" s="1768"/>
      <c r="PR1495" s="1768"/>
      <c r="PS1495" s="1768"/>
      <c r="PT1495" s="1768"/>
      <c r="PU1495" s="1768"/>
      <c r="PV1495" s="1768"/>
      <c r="PW1495" s="1768"/>
      <c r="PX1495" s="1768"/>
      <c r="PY1495" s="1768"/>
      <c r="PZ1495" s="1768"/>
      <c r="QA1495" s="1768"/>
      <c r="QB1495" s="1768"/>
      <c r="QC1495" s="1768"/>
      <c r="QD1495" s="1768"/>
      <c r="QE1495" s="1768"/>
      <c r="QF1495" s="1768"/>
      <c r="QG1495" s="1768"/>
      <c r="QH1495" s="1768"/>
      <c r="QI1495" s="1768"/>
      <c r="QJ1495" s="1768"/>
      <c r="QK1495" s="1768"/>
      <c r="QL1495" s="1768"/>
      <c r="QM1495" s="1768"/>
      <c r="QN1495" s="1768"/>
      <c r="QO1495" s="1768"/>
      <c r="QP1495" s="1768"/>
      <c r="QQ1495" s="1768"/>
      <c r="QR1495" s="1768"/>
      <c r="QS1495" s="1768"/>
      <c r="QT1495" s="1768"/>
      <c r="QU1495" s="1768"/>
      <c r="QV1495" s="1768"/>
      <c r="QW1495" s="1768"/>
      <c r="QX1495" s="1768"/>
      <c r="QY1495" s="1768"/>
      <c r="QZ1495" s="1768"/>
      <c r="RA1495" s="1768"/>
      <c r="RB1495" s="1768"/>
      <c r="RC1495" s="1768"/>
      <c r="RD1495" s="1768"/>
      <c r="RE1495" s="1768"/>
      <c r="RF1495" s="1768"/>
      <c r="RG1495" s="1768"/>
      <c r="RH1495" s="1768"/>
      <c r="RI1495" s="1768"/>
      <c r="RJ1495" s="1768"/>
      <c r="RK1495" s="1768"/>
      <c r="RL1495" s="1768"/>
      <c r="RM1495" s="1768"/>
      <c r="RN1495" s="1768"/>
      <c r="RO1495" s="1768"/>
      <c r="RP1495" s="1768"/>
      <c r="RQ1495" s="1768"/>
      <c r="RR1495" s="1768"/>
      <c r="RS1495" s="1768"/>
      <c r="RT1495" s="1768"/>
      <c r="RU1495" s="1768"/>
      <c r="RV1495" s="1768"/>
      <c r="RW1495" s="1768"/>
      <c r="RX1495" s="1768"/>
      <c r="RY1495" s="1768"/>
      <c r="RZ1495" s="1768"/>
      <c r="SA1495" s="1768"/>
      <c r="SB1495" s="1768"/>
      <c r="SC1495" s="1768"/>
      <c r="SD1495" s="1768"/>
      <c r="SE1495" s="1768"/>
      <c r="SF1495" s="1768"/>
      <c r="SG1495" s="1768"/>
      <c r="SH1495" s="1768"/>
      <c r="SI1495" s="1768"/>
      <c r="SJ1495" s="1768"/>
      <c r="SK1495" s="1768"/>
      <c r="SL1495" s="1768"/>
      <c r="SM1495" s="1768"/>
      <c r="SN1495" s="1768"/>
      <c r="SO1495" s="1768"/>
      <c r="SP1495" s="1768"/>
      <c r="SQ1495" s="1768"/>
      <c r="SR1495" s="1768"/>
      <c r="SS1495" s="1768"/>
      <c r="ST1495" s="1768"/>
      <c r="SU1495" s="1768"/>
      <c r="SV1495" s="1768"/>
      <c r="SW1495" s="1768"/>
      <c r="SX1495" s="1768"/>
      <c r="SY1495" s="1768"/>
      <c r="SZ1495" s="1768"/>
      <c r="TA1495" s="1768"/>
      <c r="TB1495" s="1768"/>
      <c r="TC1495" s="1768"/>
      <c r="TD1495" s="1768"/>
      <c r="TE1495" s="1768"/>
      <c r="TF1495" s="1768"/>
      <c r="TG1495" s="1768"/>
      <c r="TH1495" s="1768"/>
      <c r="TI1495" s="1768"/>
      <c r="TJ1495" s="1768"/>
      <c r="TK1495" s="1768"/>
      <c r="TL1495" s="1768"/>
      <c r="TM1495" s="1768"/>
      <c r="TN1495" s="1768"/>
      <c r="TO1495" s="1768"/>
      <c r="TP1495" s="1768"/>
      <c r="TQ1495" s="1768"/>
      <c r="TR1495" s="1768"/>
      <c r="TS1495" s="1768"/>
      <c r="TT1495" s="1768"/>
      <c r="TU1495" s="1768"/>
      <c r="TV1495" s="1768"/>
      <c r="TW1495" s="1768"/>
      <c r="TX1495" s="1768"/>
      <c r="TY1495" s="1768"/>
      <c r="TZ1495" s="1768"/>
      <c r="UA1495" s="1768"/>
      <c r="UB1495" s="1768"/>
      <c r="UC1495" s="1768"/>
      <c r="UD1495" s="1768"/>
      <c r="UE1495" s="1768"/>
      <c r="UF1495" s="1768"/>
      <c r="UG1495" s="1768"/>
      <c r="UH1495" s="1768"/>
      <c r="UI1495" s="1768"/>
      <c r="UJ1495" s="1768"/>
      <c r="UK1495" s="1768"/>
      <c r="UL1495" s="1768"/>
      <c r="UM1495" s="1768"/>
      <c r="UN1495" s="1768"/>
      <c r="UO1495" s="1768"/>
      <c r="UP1495" s="1768"/>
      <c r="UQ1495" s="1768"/>
      <c r="UR1495" s="1768"/>
      <c r="US1495" s="1768"/>
      <c r="UT1495" s="1768"/>
      <c r="UU1495" s="1768"/>
      <c r="UV1495" s="1768"/>
      <c r="UW1495" s="1768"/>
      <c r="UX1495" s="1768"/>
      <c r="UY1495" s="1768"/>
      <c r="UZ1495" s="1768"/>
      <c r="VA1495" s="1768"/>
      <c r="VB1495" s="1768"/>
      <c r="VC1495" s="1768"/>
      <c r="VD1495" s="1768"/>
      <c r="VE1495" s="1768"/>
      <c r="VF1495" s="1768"/>
      <c r="VG1495" s="1768"/>
      <c r="VH1495" s="1768"/>
      <c r="VI1495" s="1768"/>
      <c r="VJ1495" s="1768"/>
      <c r="VK1495" s="1768"/>
      <c r="VL1495" s="1768"/>
      <c r="VM1495" s="1768"/>
      <c r="VN1495" s="1768"/>
      <c r="VO1495" s="1768"/>
      <c r="VP1495" s="1768"/>
      <c r="VQ1495" s="1768"/>
      <c r="VR1495" s="1768"/>
      <c r="VS1495" s="1768"/>
      <c r="VT1495" s="1768"/>
      <c r="VU1495" s="1768"/>
      <c r="VV1495" s="1768"/>
      <c r="VW1495" s="1768"/>
      <c r="VX1495" s="1768"/>
      <c r="VY1495" s="1768"/>
      <c r="VZ1495" s="1768"/>
      <c r="WA1495" s="1768"/>
      <c r="WB1495" s="1768"/>
      <c r="WC1495" s="1768"/>
      <c r="WD1495" s="1768"/>
      <c r="WE1495" s="1768"/>
      <c r="WF1495" s="1768"/>
      <c r="WG1495" s="1768"/>
      <c r="WH1495" s="1768"/>
      <c r="WI1495" s="1768"/>
      <c r="WJ1495" s="1768"/>
      <c r="WK1495" s="1768"/>
      <c r="WL1495" s="1768"/>
      <c r="WM1495" s="1768"/>
      <c r="WN1495" s="1768"/>
      <c r="WO1495" s="1768"/>
      <c r="WP1495" s="1768"/>
      <c r="WQ1495" s="1768"/>
      <c r="WR1495" s="1768"/>
      <c r="WS1495" s="1768"/>
      <c r="WT1495" s="1768"/>
      <c r="WU1495" s="1768"/>
      <c r="WV1495" s="1768"/>
      <c r="WW1495" s="1768"/>
      <c r="WX1495" s="1768"/>
      <c r="WY1495" s="1768"/>
      <c r="WZ1495" s="1768"/>
      <c r="XA1495" s="1768"/>
      <c r="XB1495" s="1768"/>
      <c r="XC1495" s="1768"/>
      <c r="XD1495" s="1768"/>
      <c r="XE1495" s="1768"/>
      <c r="XF1495" s="1768"/>
      <c r="XG1495" s="1768"/>
      <c r="XH1495" s="1768"/>
      <c r="XI1495" s="1768"/>
      <c r="XJ1495" s="1768"/>
      <c r="XK1495" s="1768"/>
      <c r="XL1495" s="1768"/>
      <c r="XM1495" s="1768"/>
      <c r="XN1495" s="1768"/>
      <c r="XO1495" s="1768"/>
      <c r="XP1495" s="1768"/>
      <c r="XQ1495" s="1768"/>
      <c r="XR1495" s="1768"/>
      <c r="XS1495" s="1768"/>
      <c r="XT1495" s="1768"/>
      <c r="XU1495" s="1768"/>
      <c r="XV1495" s="1768"/>
      <c r="XW1495" s="1768"/>
      <c r="XX1495" s="1768"/>
      <c r="XY1495" s="1768"/>
      <c r="XZ1495" s="1768"/>
      <c r="YA1495" s="1768"/>
      <c r="YB1495" s="1768"/>
      <c r="YC1495" s="1768"/>
      <c r="YD1495" s="1768"/>
      <c r="YE1495" s="1768"/>
      <c r="YF1495" s="1768"/>
      <c r="YG1495" s="1768"/>
      <c r="YH1495" s="1768"/>
      <c r="YI1495" s="1768"/>
      <c r="YJ1495" s="1768"/>
      <c r="YK1495" s="1768"/>
      <c r="YL1495" s="1768"/>
      <c r="YM1495" s="1768"/>
      <c r="YN1495" s="1768"/>
      <c r="YO1495" s="1768"/>
      <c r="YP1495" s="1768"/>
      <c r="YQ1495" s="1768"/>
      <c r="YR1495" s="1768"/>
      <c r="YS1495" s="1768"/>
      <c r="YT1495" s="1768"/>
      <c r="YU1495" s="1768"/>
      <c r="YV1495" s="1768"/>
      <c r="YW1495" s="1768"/>
      <c r="YX1495" s="1768"/>
      <c r="YY1495" s="1768"/>
      <c r="YZ1495" s="1768"/>
      <c r="ZA1495" s="1768"/>
      <c r="ZB1495" s="1768"/>
      <c r="ZC1495" s="1768"/>
      <c r="ZD1495" s="1768"/>
      <c r="ZE1495" s="1768"/>
      <c r="ZF1495" s="1768"/>
      <c r="ZG1495" s="1768"/>
      <c r="ZH1495" s="1768"/>
      <c r="ZI1495" s="1768"/>
      <c r="ZJ1495" s="1768"/>
      <c r="ZK1495" s="1768"/>
      <c r="ZL1495" s="1768"/>
      <c r="ZM1495" s="1768"/>
      <c r="ZN1495" s="1768"/>
      <c r="ZO1495" s="1768"/>
      <c r="ZP1495" s="1768"/>
      <c r="ZQ1495" s="1768"/>
      <c r="ZR1495" s="1768"/>
      <c r="ZS1495" s="1768"/>
      <c r="ZT1495" s="1768"/>
      <c r="ZU1495" s="1768"/>
      <c r="ZV1495" s="1768"/>
      <c r="ZW1495" s="1768"/>
      <c r="ZX1495" s="1768"/>
      <c r="ZY1495" s="1768"/>
      <c r="ZZ1495" s="1768"/>
      <c r="AAA1495" s="1768"/>
      <c r="AAB1495" s="1768"/>
      <c r="AAC1495" s="1768"/>
      <c r="AAD1495" s="1768"/>
      <c r="AAE1495" s="1768"/>
      <c r="AAF1495" s="1768"/>
      <c r="AAG1495" s="1768"/>
      <c r="AAH1495" s="1768"/>
      <c r="AAI1495" s="1768"/>
      <c r="AAJ1495" s="1768"/>
      <c r="AAK1495" s="1768"/>
      <c r="AAL1495" s="1768"/>
      <c r="AAM1495" s="1768"/>
      <c r="AAN1495" s="1768"/>
      <c r="AAO1495" s="1768"/>
      <c r="AAP1495" s="1768"/>
      <c r="AAQ1495" s="1768"/>
      <c r="AAR1495" s="1768"/>
      <c r="AAS1495" s="1768"/>
      <c r="AAT1495" s="1768"/>
      <c r="AAU1495" s="1768"/>
      <c r="AAV1495" s="1768"/>
      <c r="AAW1495" s="1768"/>
      <c r="AAX1495" s="1768"/>
      <c r="AAY1495" s="1768"/>
      <c r="AAZ1495" s="1768"/>
      <c r="ABA1495" s="1768"/>
      <c r="ABB1495" s="1768"/>
      <c r="ABC1495" s="1768"/>
      <c r="ABD1495" s="1768"/>
      <c r="ABE1495" s="1768"/>
      <c r="ABF1495" s="1768"/>
      <c r="ABG1495" s="1768"/>
      <c r="ABH1495" s="1768"/>
      <c r="ABI1495" s="1768"/>
      <c r="ABJ1495" s="1768"/>
      <c r="ABK1495" s="1768"/>
      <c r="ABL1495" s="1768"/>
      <c r="ABM1495" s="1768"/>
      <c r="ABN1495" s="1768"/>
      <c r="ABO1495" s="1768"/>
      <c r="ABP1495" s="1768"/>
      <c r="ABQ1495" s="1768"/>
      <c r="ABR1495" s="1768"/>
      <c r="ABS1495" s="1768"/>
      <c r="ABT1495" s="1768"/>
      <c r="ABU1495" s="1768"/>
      <c r="ABV1495" s="1768"/>
      <c r="ABW1495" s="1768"/>
      <c r="ABX1495" s="1768"/>
      <c r="ABY1495" s="1768"/>
      <c r="ABZ1495" s="1768"/>
      <c r="ACA1495" s="1768"/>
      <c r="ACB1495" s="1768"/>
      <c r="ACC1495" s="1768"/>
      <c r="ACD1495" s="1768"/>
      <c r="ACE1495" s="1768"/>
      <c r="ACF1495" s="1768"/>
      <c r="ACG1495" s="1768"/>
      <c r="ACH1495" s="1768"/>
      <c r="ACI1495" s="1768"/>
      <c r="ACJ1495" s="1768"/>
      <c r="ACK1495" s="1768"/>
      <c r="ACL1495" s="1768"/>
      <c r="ACM1495" s="1768"/>
      <c r="ACN1495" s="1768"/>
      <c r="ACO1495" s="1768"/>
      <c r="ACP1495" s="1768"/>
      <c r="ACQ1495" s="1768"/>
      <c r="ACR1495" s="1768"/>
      <c r="ACS1495" s="1768"/>
      <c r="ACT1495" s="1768"/>
      <c r="ACU1495" s="1768"/>
      <c r="ACV1495" s="1768"/>
      <c r="ACW1495" s="1768"/>
      <c r="ACX1495" s="1768"/>
      <c r="ACY1495" s="1768"/>
      <c r="ACZ1495" s="1768"/>
      <c r="ADA1495" s="1768"/>
      <c r="ADB1495" s="1768"/>
      <c r="ADC1495" s="1768"/>
      <c r="ADD1495" s="1768"/>
      <c r="ADE1495" s="1768"/>
      <c r="ADF1495" s="1768"/>
      <c r="ADG1495" s="1768"/>
      <c r="ADH1495" s="1768"/>
      <c r="ADI1495" s="1768"/>
      <c r="ADJ1495" s="1768"/>
      <c r="ADK1495" s="1768"/>
      <c r="ADL1495" s="1768"/>
      <c r="ADM1495" s="1768"/>
      <c r="ADN1495" s="1768"/>
      <c r="ADO1495" s="1768"/>
      <c r="ADP1495" s="1768"/>
      <c r="ADQ1495" s="1768"/>
      <c r="ADR1495" s="1768"/>
      <c r="ADS1495" s="1768"/>
      <c r="ADT1495" s="1768"/>
      <c r="ADU1495" s="1768"/>
      <c r="ADV1495" s="1768"/>
      <c r="ADW1495" s="1768"/>
      <c r="ADX1495" s="1768"/>
      <c r="ADY1495" s="1768"/>
      <c r="ADZ1495" s="1768"/>
      <c r="AEA1495" s="1768"/>
      <c r="AEB1495" s="1768"/>
      <c r="AEC1495" s="1768"/>
      <c r="AED1495" s="1768"/>
      <c r="AEE1495" s="1768"/>
      <c r="AEF1495" s="1768"/>
      <c r="AEG1495" s="1768"/>
      <c r="AEH1495" s="1768"/>
      <c r="AEI1495" s="1768"/>
      <c r="AEJ1495" s="1768"/>
      <c r="AEK1495" s="1768"/>
      <c r="AEL1495" s="1768"/>
      <c r="AEM1495" s="1768"/>
      <c r="AEN1495" s="1768"/>
      <c r="AEO1495" s="1768"/>
      <c r="AEP1495" s="1768"/>
      <c r="AEQ1495" s="1768"/>
      <c r="AER1495" s="1768"/>
      <c r="AES1495" s="1768"/>
      <c r="AET1495" s="1768"/>
      <c r="AEU1495" s="1768"/>
      <c r="AEV1495" s="1768"/>
      <c r="AEW1495" s="1768"/>
      <c r="AEX1495" s="1768"/>
      <c r="AEY1495" s="1768"/>
      <c r="AEZ1495" s="1768"/>
      <c r="AFA1495" s="1768"/>
      <c r="AFB1495" s="1768"/>
      <c r="AFC1495" s="1768"/>
      <c r="AFD1495" s="1768"/>
      <c r="AFE1495" s="1768"/>
      <c r="AFF1495" s="1768"/>
      <c r="AFG1495" s="1768"/>
      <c r="AFH1495" s="1768"/>
      <c r="AFI1495" s="1768"/>
      <c r="AFJ1495" s="1768"/>
      <c r="AFK1495" s="1768"/>
      <c r="AFL1495" s="1768"/>
      <c r="AFM1495" s="1768"/>
      <c r="AFN1495" s="1768"/>
      <c r="AFO1495" s="1768"/>
      <c r="AFP1495" s="1768"/>
      <c r="AFQ1495" s="1768"/>
      <c r="AFR1495" s="1768"/>
      <c r="AFS1495" s="1768"/>
      <c r="AFT1495" s="1768"/>
      <c r="AFU1495" s="1768"/>
      <c r="AFV1495" s="1768"/>
      <c r="AFW1495" s="1768"/>
      <c r="AFX1495" s="1768"/>
      <c r="AFY1495" s="1768"/>
      <c r="AFZ1495" s="1768"/>
      <c r="AGA1495" s="1768"/>
      <c r="AGB1495" s="1768"/>
      <c r="AGC1495" s="1768"/>
      <c r="AGD1495" s="1768"/>
      <c r="AGE1495" s="1768"/>
      <c r="AGF1495" s="1768"/>
      <c r="AGG1495" s="1768"/>
      <c r="AGH1495" s="1768"/>
      <c r="AGI1495" s="1768"/>
      <c r="AGJ1495" s="1768"/>
      <c r="AGK1495" s="1768"/>
      <c r="AGL1495" s="1768"/>
      <c r="AGM1495" s="1768"/>
      <c r="AGN1495" s="1768"/>
      <c r="AGO1495" s="1768"/>
      <c r="AGP1495" s="1768"/>
      <c r="AGQ1495" s="1768"/>
      <c r="AGR1495" s="1768"/>
      <c r="AGS1495" s="1768"/>
      <c r="AGT1495" s="1768"/>
      <c r="AGU1495" s="1768"/>
      <c r="AGV1495" s="1768"/>
      <c r="AGW1495" s="1768"/>
      <c r="AGX1495" s="1768"/>
      <c r="AGY1495" s="1768"/>
      <c r="AGZ1495" s="1768"/>
      <c r="AHA1495" s="1768"/>
      <c r="AHB1495" s="1768"/>
      <c r="AHC1495" s="1768"/>
      <c r="AHD1495" s="1768"/>
      <c r="AHE1495" s="1768"/>
      <c r="AHF1495" s="1768"/>
      <c r="AHG1495" s="1768"/>
      <c r="AHH1495" s="1768"/>
      <c r="AHI1495" s="1768"/>
      <c r="AHJ1495" s="1768"/>
      <c r="AHK1495" s="1768"/>
      <c r="AHL1495" s="1768"/>
      <c r="AHM1495" s="1768"/>
      <c r="AHN1495" s="1768"/>
      <c r="AHO1495" s="1768"/>
      <c r="AHP1495" s="1768"/>
      <c r="AHQ1495" s="1768"/>
      <c r="AHR1495" s="1768"/>
      <c r="AHS1495" s="1768"/>
      <c r="AHT1495" s="1768"/>
      <c r="AHU1495" s="1768"/>
      <c r="AHV1495" s="1768"/>
      <c r="AHW1495" s="1768"/>
      <c r="AHX1495" s="1768"/>
      <c r="AHY1495" s="1768"/>
      <c r="AHZ1495" s="1768"/>
      <c r="AIA1495" s="1768"/>
      <c r="AIB1495" s="1768"/>
      <c r="AIC1495" s="1768"/>
      <c r="AID1495" s="1768"/>
      <c r="AIE1495" s="1768"/>
      <c r="AIF1495" s="1768"/>
      <c r="AIG1495" s="1768"/>
      <c r="AIH1495" s="1768"/>
      <c r="AII1495" s="1768"/>
      <c r="AIJ1495" s="1768"/>
      <c r="AIK1495" s="1768"/>
      <c r="AIL1495" s="1768"/>
      <c r="AIM1495" s="1768"/>
      <c r="AIN1495" s="1768"/>
      <c r="AIO1495" s="1768"/>
      <c r="AIP1495" s="1768"/>
      <c r="AIQ1495" s="1768"/>
      <c r="AIR1495" s="1768"/>
      <c r="AIS1495" s="1768"/>
      <c r="AIT1495" s="1768"/>
      <c r="AIU1495" s="1768"/>
      <c r="AIV1495" s="1768"/>
      <c r="AIW1495" s="1768"/>
      <c r="AIX1495" s="1768"/>
      <c r="AIY1495" s="1768"/>
      <c r="AIZ1495" s="1768"/>
      <c r="AJA1495" s="1768"/>
      <c r="AJB1495" s="1768"/>
      <c r="AJC1495" s="1768"/>
      <c r="AJD1495" s="1768"/>
      <c r="AJE1495" s="1768"/>
      <c r="AJF1495" s="1768"/>
      <c r="AJG1495" s="1768"/>
      <c r="AJH1495" s="1768"/>
      <c r="AJI1495" s="1768"/>
      <c r="AJJ1495" s="1768"/>
      <c r="AJK1495" s="1768"/>
      <c r="AJL1495" s="1768"/>
      <c r="AJM1495" s="1768"/>
      <c r="AJN1495" s="1768"/>
      <c r="AJO1495" s="1768"/>
      <c r="AJP1495" s="1768"/>
      <c r="AJQ1495" s="1768"/>
      <c r="AJR1495" s="1768"/>
      <c r="AJS1495" s="1768"/>
      <c r="AJT1495" s="1768"/>
      <c r="AJU1495" s="1768"/>
      <c r="AJV1495" s="1768"/>
      <c r="AJW1495" s="1768"/>
      <c r="AJX1495" s="1768"/>
      <c r="AJY1495" s="1768"/>
      <c r="AJZ1495" s="1768"/>
      <c r="AKA1495" s="1768"/>
      <c r="AKB1495" s="1768"/>
      <c r="AKC1495" s="1768"/>
      <c r="AKD1495" s="1768"/>
      <c r="AKE1495" s="1768"/>
      <c r="AKF1495" s="1768"/>
      <c r="AKG1495" s="1768"/>
      <c r="AKH1495" s="1768"/>
      <c r="AKI1495" s="1768"/>
      <c r="AKJ1495" s="1768"/>
      <c r="AKK1495" s="1768"/>
      <c r="AKL1495" s="1768"/>
      <c r="AKM1495" s="1768"/>
      <c r="AKN1495" s="1768"/>
      <c r="AKO1495" s="1768"/>
      <c r="AKP1495" s="1768"/>
      <c r="AKQ1495" s="1768"/>
      <c r="AKR1495" s="1768"/>
      <c r="AKS1495" s="1768"/>
      <c r="AKT1495" s="1768"/>
      <c r="AKU1495" s="1768"/>
      <c r="AKV1495" s="1768"/>
      <c r="AKW1495" s="1768"/>
      <c r="AKX1495" s="1768"/>
      <c r="AKY1495" s="1768"/>
      <c r="AKZ1495" s="1768"/>
      <c r="ALA1495" s="1768"/>
      <c r="ALB1495" s="1768"/>
      <c r="ALC1495" s="1768"/>
      <c r="ALD1495" s="1768"/>
      <c r="ALE1495" s="1768"/>
      <c r="ALF1495" s="1768"/>
      <c r="ALG1495" s="1768"/>
      <c r="ALH1495" s="1768"/>
      <c r="ALI1495" s="1768"/>
      <c r="ALJ1495" s="1768"/>
      <c r="ALK1495" s="1768"/>
      <c r="ALL1495" s="1768"/>
      <c r="ALM1495" s="1768"/>
      <c r="ALN1495" s="1768"/>
      <c r="ALO1495" s="1768"/>
      <c r="ALP1495" s="1768"/>
      <c r="ALQ1495" s="1768"/>
      <c r="ALR1495" s="1768"/>
      <c r="ALS1495" s="1768"/>
      <c r="ALT1495" s="1768"/>
      <c r="ALU1495" s="1768"/>
      <c r="ALV1495" s="1768"/>
      <c r="ALW1495" s="1768"/>
      <c r="ALX1495" s="1768"/>
      <c r="ALY1495" s="1768"/>
      <c r="ALZ1495" s="1768"/>
      <c r="AMA1495" s="1768"/>
      <c r="AMB1495" s="1768"/>
      <c r="AMC1495" s="1768"/>
      <c r="AMD1495" s="1768"/>
      <c r="AME1495" s="1768"/>
      <c r="AMF1495" s="1768"/>
      <c r="AMG1495" s="1768"/>
      <c r="AMH1495" s="1768"/>
      <c r="AMI1495" s="1768"/>
      <c r="AMJ1495" s="1768"/>
      <c r="AMK1495" s="1768"/>
    </row>
    <row r="1496" spans="1:1025" s="1774" customFormat="1" ht="54" customHeight="1" x14ac:dyDescent="0.35">
      <c r="A1496" s="1025" t="s">
        <v>13166</v>
      </c>
      <c r="B1496" s="1765">
        <v>43909</v>
      </c>
      <c r="C1496" s="1025">
        <v>12</v>
      </c>
      <c r="D1496" s="1025" t="s">
        <v>1394</v>
      </c>
      <c r="E1496" s="1025" t="s">
        <v>13265</v>
      </c>
      <c r="F1496" s="1025" t="s">
        <v>5643</v>
      </c>
      <c r="G1496" s="1025" t="s">
        <v>13167</v>
      </c>
      <c r="H1496" s="1025" t="s">
        <v>2521</v>
      </c>
      <c r="I1496" s="1025" t="s">
        <v>12320</v>
      </c>
      <c r="J1496" s="1025" t="s">
        <v>2522</v>
      </c>
      <c r="K1496" s="1766">
        <v>39092.29</v>
      </c>
      <c r="L1496" s="1767" t="s">
        <v>10211</v>
      </c>
      <c r="M1496" s="1025" t="s">
        <v>13168</v>
      </c>
      <c r="N1496" s="1768"/>
      <c r="O1496" s="1769" t="s">
        <v>4665</v>
      </c>
      <c r="P1496" s="1770">
        <f t="shared" si="275"/>
        <v>39092.29</v>
      </c>
      <c r="Q1496" s="1771">
        <f t="shared" si="276"/>
        <v>43909</v>
      </c>
      <c r="R1496" s="1772" t="str">
        <f t="shared" si="277"/>
        <v>2020OB000040</v>
      </c>
      <c r="S1496" s="1772" t="str">
        <f t="shared" si="278"/>
        <v>2020NE000031</v>
      </c>
      <c r="T1496" s="1773" t="str">
        <f t="shared" si="279"/>
        <v>VALOR PAGO AO REPASSE DE RECURSO REFERENTE A 2ª PARCELA FEM II/2014 CUJO OBJETO É A PAVIMENTAÇÃO EM PARALELEPIPEDOS GRANÍTICOS EM DIVERSAS RUAS DE TACAIMBÓ, CONFORME FORMULARIO E POA 350/2020- AGMJ.</v>
      </c>
      <c r="U1496" s="1768"/>
      <c r="V1496" s="1768"/>
      <c r="W1496" s="1768"/>
      <c r="X1496" s="1768"/>
      <c r="Y1496" s="1768"/>
      <c r="Z1496" s="1768"/>
      <c r="AA1496" s="1768"/>
      <c r="AB1496" s="1768"/>
      <c r="AC1496" s="1768"/>
      <c r="AD1496" s="1768"/>
      <c r="AE1496" s="1768"/>
      <c r="AF1496" s="1768"/>
      <c r="AG1496" s="1768"/>
      <c r="AH1496" s="1768"/>
      <c r="AI1496" s="1768"/>
      <c r="AJ1496" s="1768"/>
      <c r="AK1496" s="1768"/>
      <c r="AL1496" s="1768"/>
      <c r="AM1496" s="1768"/>
      <c r="AN1496" s="1768"/>
      <c r="AO1496" s="1768"/>
      <c r="AP1496" s="1768"/>
      <c r="AQ1496" s="1768"/>
      <c r="AR1496" s="1768"/>
      <c r="AS1496" s="1768"/>
      <c r="AT1496" s="1768"/>
      <c r="AU1496" s="1768"/>
      <c r="AV1496" s="1768"/>
      <c r="AW1496" s="1768"/>
      <c r="AX1496" s="1768"/>
      <c r="AY1496" s="1768"/>
      <c r="AZ1496" s="1768"/>
      <c r="BA1496" s="1768"/>
      <c r="BB1496" s="1768"/>
      <c r="BC1496" s="1768"/>
      <c r="BD1496" s="1768"/>
      <c r="BE1496" s="1768"/>
      <c r="BF1496" s="1768"/>
      <c r="BG1496" s="1768"/>
      <c r="BH1496" s="1768"/>
      <c r="BI1496" s="1768"/>
      <c r="BJ1496" s="1768"/>
      <c r="BK1496" s="1768"/>
      <c r="BL1496" s="1768"/>
      <c r="BM1496" s="1768"/>
      <c r="BN1496" s="1768"/>
      <c r="BO1496" s="1768"/>
      <c r="BP1496" s="1768"/>
      <c r="BQ1496" s="1768"/>
      <c r="BR1496" s="1768"/>
      <c r="BS1496" s="1768"/>
      <c r="BT1496" s="1768"/>
      <c r="BU1496" s="1768"/>
      <c r="BV1496" s="1768"/>
      <c r="BW1496" s="1768"/>
      <c r="BX1496" s="1768"/>
      <c r="BY1496" s="1768"/>
      <c r="BZ1496" s="1768"/>
      <c r="CA1496" s="1768"/>
      <c r="CB1496" s="1768"/>
      <c r="CC1496" s="1768"/>
      <c r="CD1496" s="1768"/>
      <c r="CE1496" s="1768"/>
      <c r="CF1496" s="1768"/>
      <c r="CG1496" s="1768"/>
      <c r="CH1496" s="1768"/>
      <c r="CI1496" s="1768"/>
      <c r="CJ1496" s="1768"/>
      <c r="CK1496" s="1768"/>
      <c r="CL1496" s="1768"/>
      <c r="CM1496" s="1768"/>
      <c r="CN1496" s="1768"/>
      <c r="CO1496" s="1768"/>
      <c r="CP1496" s="1768"/>
      <c r="CQ1496" s="1768"/>
      <c r="CR1496" s="1768"/>
      <c r="CS1496" s="1768"/>
      <c r="CT1496" s="1768"/>
      <c r="CU1496" s="1768"/>
      <c r="CV1496" s="1768"/>
      <c r="CW1496" s="1768"/>
      <c r="CX1496" s="1768"/>
      <c r="CY1496" s="1768"/>
      <c r="CZ1496" s="1768"/>
      <c r="DA1496" s="1768"/>
      <c r="DB1496" s="1768"/>
      <c r="DC1496" s="1768"/>
      <c r="DD1496" s="1768"/>
      <c r="DE1496" s="1768"/>
      <c r="DF1496" s="1768"/>
      <c r="DG1496" s="1768"/>
      <c r="DH1496" s="1768"/>
      <c r="DI1496" s="1768"/>
      <c r="DJ1496" s="1768"/>
      <c r="DK1496" s="1768"/>
      <c r="DL1496" s="1768"/>
      <c r="DM1496" s="1768"/>
      <c r="DN1496" s="1768"/>
      <c r="DO1496" s="1768"/>
      <c r="DP1496" s="1768"/>
      <c r="DQ1496" s="1768"/>
      <c r="DR1496" s="1768"/>
      <c r="DS1496" s="1768"/>
      <c r="DT1496" s="1768"/>
      <c r="DU1496" s="1768"/>
      <c r="DV1496" s="1768"/>
      <c r="DW1496" s="1768"/>
      <c r="DX1496" s="1768"/>
      <c r="DY1496" s="1768"/>
      <c r="DZ1496" s="1768"/>
      <c r="EA1496" s="1768"/>
      <c r="EB1496" s="1768"/>
      <c r="EC1496" s="1768"/>
      <c r="ED1496" s="1768"/>
      <c r="EE1496" s="1768"/>
      <c r="EF1496" s="1768"/>
      <c r="EG1496" s="1768"/>
      <c r="EH1496" s="1768"/>
      <c r="EI1496" s="1768"/>
      <c r="EJ1496" s="1768"/>
      <c r="EK1496" s="1768"/>
      <c r="EL1496" s="1768"/>
      <c r="EM1496" s="1768"/>
      <c r="EN1496" s="1768"/>
      <c r="EO1496" s="1768"/>
      <c r="EP1496" s="1768"/>
      <c r="EQ1496" s="1768"/>
      <c r="ER1496" s="1768"/>
      <c r="ES1496" s="1768"/>
      <c r="ET1496" s="1768"/>
      <c r="EU1496" s="1768"/>
      <c r="EV1496" s="1768"/>
      <c r="EW1496" s="1768"/>
      <c r="EX1496" s="1768"/>
      <c r="EY1496" s="1768"/>
      <c r="EZ1496" s="1768"/>
      <c r="FA1496" s="1768"/>
      <c r="FB1496" s="1768"/>
      <c r="FC1496" s="1768"/>
      <c r="FD1496" s="1768"/>
      <c r="FE1496" s="1768"/>
      <c r="FF1496" s="1768"/>
      <c r="FG1496" s="1768"/>
      <c r="FH1496" s="1768"/>
      <c r="FI1496" s="1768"/>
      <c r="FJ1496" s="1768"/>
      <c r="FK1496" s="1768"/>
      <c r="FL1496" s="1768"/>
      <c r="FM1496" s="1768"/>
      <c r="FN1496" s="1768"/>
      <c r="FO1496" s="1768"/>
      <c r="FP1496" s="1768"/>
      <c r="FQ1496" s="1768"/>
      <c r="FR1496" s="1768"/>
      <c r="FS1496" s="1768"/>
      <c r="FT1496" s="1768"/>
      <c r="FU1496" s="1768"/>
      <c r="FV1496" s="1768"/>
      <c r="FW1496" s="1768"/>
      <c r="FX1496" s="1768"/>
      <c r="FY1496" s="1768"/>
      <c r="FZ1496" s="1768"/>
      <c r="GA1496" s="1768"/>
      <c r="GB1496" s="1768"/>
      <c r="GC1496" s="1768"/>
      <c r="GD1496" s="1768"/>
      <c r="GE1496" s="1768"/>
      <c r="GF1496" s="1768"/>
      <c r="GG1496" s="1768"/>
      <c r="GH1496" s="1768"/>
      <c r="GI1496" s="1768"/>
      <c r="GJ1496" s="1768"/>
      <c r="GK1496" s="1768"/>
      <c r="GL1496" s="1768"/>
      <c r="GM1496" s="1768"/>
      <c r="GN1496" s="1768"/>
      <c r="GO1496" s="1768"/>
      <c r="GP1496" s="1768"/>
      <c r="GQ1496" s="1768"/>
      <c r="GR1496" s="1768"/>
      <c r="GS1496" s="1768"/>
      <c r="GT1496" s="1768"/>
      <c r="GU1496" s="1768"/>
      <c r="GV1496" s="1768"/>
      <c r="GW1496" s="1768"/>
      <c r="GX1496" s="1768"/>
      <c r="GY1496" s="1768"/>
      <c r="GZ1496" s="1768"/>
      <c r="HA1496" s="1768"/>
      <c r="HB1496" s="1768"/>
      <c r="HC1496" s="1768"/>
      <c r="HD1496" s="1768"/>
      <c r="HE1496" s="1768"/>
      <c r="HF1496" s="1768"/>
      <c r="HG1496" s="1768"/>
      <c r="HH1496" s="1768"/>
      <c r="HI1496" s="1768"/>
      <c r="HJ1496" s="1768"/>
      <c r="HK1496" s="1768"/>
      <c r="HL1496" s="1768"/>
      <c r="HM1496" s="1768"/>
      <c r="HN1496" s="1768"/>
      <c r="HO1496" s="1768"/>
      <c r="HP1496" s="1768"/>
      <c r="HQ1496" s="1768"/>
      <c r="HR1496" s="1768"/>
      <c r="HS1496" s="1768"/>
      <c r="HT1496" s="1768"/>
      <c r="HU1496" s="1768"/>
      <c r="HV1496" s="1768"/>
      <c r="HW1496" s="1768"/>
      <c r="HX1496" s="1768"/>
      <c r="HY1496" s="1768"/>
      <c r="HZ1496" s="1768"/>
      <c r="IA1496" s="1768"/>
      <c r="IB1496" s="1768"/>
      <c r="IC1496" s="1768"/>
      <c r="ID1496" s="1768"/>
      <c r="IE1496" s="1768"/>
      <c r="IF1496" s="1768"/>
      <c r="IG1496" s="1768"/>
      <c r="IH1496" s="1768"/>
      <c r="II1496" s="1768"/>
      <c r="IJ1496" s="1768"/>
      <c r="IK1496" s="1768"/>
      <c r="IL1496" s="1768"/>
      <c r="IM1496" s="1768"/>
      <c r="IN1496" s="1768"/>
      <c r="IO1496" s="1768"/>
      <c r="IP1496" s="1768"/>
      <c r="IQ1496" s="1768"/>
      <c r="IR1496" s="1768"/>
      <c r="IS1496" s="1768"/>
      <c r="IT1496" s="1768"/>
      <c r="IU1496" s="1768"/>
      <c r="IV1496" s="1768"/>
      <c r="IW1496" s="1768"/>
      <c r="IX1496" s="1768"/>
      <c r="IY1496" s="1768"/>
      <c r="IZ1496" s="1768"/>
      <c r="JA1496" s="1768"/>
      <c r="JB1496" s="1768"/>
      <c r="JC1496" s="1768"/>
      <c r="JD1496" s="1768"/>
      <c r="JE1496" s="1768"/>
      <c r="JF1496" s="1768"/>
      <c r="JG1496" s="1768"/>
      <c r="JH1496" s="1768"/>
      <c r="JI1496" s="1768"/>
      <c r="JJ1496" s="1768"/>
      <c r="JK1496" s="1768"/>
      <c r="JL1496" s="1768"/>
      <c r="JM1496" s="1768"/>
      <c r="JN1496" s="1768"/>
      <c r="JO1496" s="1768"/>
      <c r="JP1496" s="1768"/>
      <c r="JQ1496" s="1768"/>
      <c r="JR1496" s="1768"/>
      <c r="JS1496" s="1768"/>
      <c r="JT1496" s="1768"/>
      <c r="JU1496" s="1768"/>
      <c r="JV1496" s="1768"/>
      <c r="JW1496" s="1768"/>
      <c r="JX1496" s="1768"/>
      <c r="JY1496" s="1768"/>
      <c r="JZ1496" s="1768"/>
      <c r="KA1496" s="1768"/>
      <c r="KB1496" s="1768"/>
      <c r="KC1496" s="1768"/>
      <c r="KD1496" s="1768"/>
      <c r="KE1496" s="1768"/>
      <c r="KF1496" s="1768"/>
      <c r="KG1496" s="1768"/>
      <c r="KH1496" s="1768"/>
      <c r="KI1496" s="1768"/>
      <c r="KJ1496" s="1768"/>
      <c r="KK1496" s="1768"/>
      <c r="KL1496" s="1768"/>
      <c r="KM1496" s="1768"/>
      <c r="KN1496" s="1768"/>
      <c r="KO1496" s="1768"/>
      <c r="KP1496" s="1768"/>
      <c r="KQ1496" s="1768"/>
      <c r="KR1496" s="1768"/>
      <c r="KS1496" s="1768"/>
      <c r="KT1496" s="1768"/>
      <c r="KU1496" s="1768"/>
      <c r="KV1496" s="1768"/>
      <c r="KW1496" s="1768"/>
      <c r="KX1496" s="1768"/>
      <c r="KY1496" s="1768"/>
      <c r="KZ1496" s="1768"/>
      <c r="LA1496" s="1768"/>
      <c r="LB1496" s="1768"/>
      <c r="LC1496" s="1768"/>
      <c r="LD1496" s="1768"/>
      <c r="LE1496" s="1768"/>
      <c r="LF1496" s="1768"/>
      <c r="LG1496" s="1768"/>
      <c r="LH1496" s="1768"/>
      <c r="LI1496" s="1768"/>
      <c r="LJ1496" s="1768"/>
      <c r="LK1496" s="1768"/>
      <c r="LL1496" s="1768"/>
      <c r="LM1496" s="1768"/>
      <c r="LN1496" s="1768"/>
      <c r="LO1496" s="1768"/>
      <c r="LP1496" s="1768"/>
      <c r="LQ1496" s="1768"/>
      <c r="LR1496" s="1768"/>
      <c r="LS1496" s="1768"/>
      <c r="LT1496" s="1768"/>
      <c r="LU1496" s="1768"/>
      <c r="LV1496" s="1768"/>
      <c r="LW1496" s="1768"/>
      <c r="LX1496" s="1768"/>
      <c r="LY1496" s="1768"/>
      <c r="LZ1496" s="1768"/>
      <c r="MA1496" s="1768"/>
      <c r="MB1496" s="1768"/>
      <c r="MC1496" s="1768"/>
      <c r="MD1496" s="1768"/>
      <c r="ME1496" s="1768"/>
      <c r="MF1496" s="1768"/>
      <c r="MG1496" s="1768"/>
      <c r="MH1496" s="1768"/>
      <c r="MI1496" s="1768"/>
      <c r="MJ1496" s="1768"/>
      <c r="MK1496" s="1768"/>
      <c r="ML1496" s="1768"/>
      <c r="MM1496" s="1768"/>
      <c r="MN1496" s="1768"/>
      <c r="MO1496" s="1768"/>
      <c r="MP1496" s="1768"/>
      <c r="MQ1496" s="1768"/>
      <c r="MR1496" s="1768"/>
      <c r="MS1496" s="1768"/>
      <c r="MT1496" s="1768"/>
      <c r="MU1496" s="1768"/>
      <c r="MV1496" s="1768"/>
      <c r="MW1496" s="1768"/>
      <c r="MX1496" s="1768"/>
      <c r="MY1496" s="1768"/>
      <c r="MZ1496" s="1768"/>
      <c r="NA1496" s="1768"/>
      <c r="NB1496" s="1768"/>
      <c r="NC1496" s="1768"/>
      <c r="ND1496" s="1768"/>
      <c r="NE1496" s="1768"/>
      <c r="NF1496" s="1768"/>
      <c r="NG1496" s="1768"/>
      <c r="NH1496" s="1768"/>
      <c r="NI1496" s="1768"/>
      <c r="NJ1496" s="1768"/>
      <c r="NK1496" s="1768"/>
      <c r="NL1496" s="1768"/>
      <c r="NM1496" s="1768"/>
      <c r="NN1496" s="1768"/>
      <c r="NO1496" s="1768"/>
      <c r="NP1496" s="1768"/>
      <c r="NQ1496" s="1768"/>
      <c r="NR1496" s="1768"/>
      <c r="NS1496" s="1768"/>
      <c r="NT1496" s="1768"/>
      <c r="NU1496" s="1768"/>
      <c r="NV1496" s="1768"/>
      <c r="NW1496" s="1768"/>
      <c r="NX1496" s="1768"/>
      <c r="NY1496" s="1768"/>
      <c r="NZ1496" s="1768"/>
      <c r="OA1496" s="1768"/>
      <c r="OB1496" s="1768"/>
      <c r="OC1496" s="1768"/>
      <c r="OD1496" s="1768"/>
      <c r="OE1496" s="1768"/>
      <c r="OF1496" s="1768"/>
      <c r="OG1496" s="1768"/>
      <c r="OH1496" s="1768"/>
      <c r="OI1496" s="1768"/>
      <c r="OJ1496" s="1768"/>
      <c r="OK1496" s="1768"/>
      <c r="OL1496" s="1768"/>
      <c r="OM1496" s="1768"/>
      <c r="ON1496" s="1768"/>
      <c r="OO1496" s="1768"/>
      <c r="OP1496" s="1768"/>
      <c r="OQ1496" s="1768"/>
      <c r="OR1496" s="1768"/>
      <c r="OS1496" s="1768"/>
      <c r="OT1496" s="1768"/>
      <c r="OU1496" s="1768"/>
      <c r="OV1496" s="1768"/>
      <c r="OW1496" s="1768"/>
      <c r="OX1496" s="1768"/>
      <c r="OY1496" s="1768"/>
      <c r="OZ1496" s="1768"/>
      <c r="PA1496" s="1768"/>
      <c r="PB1496" s="1768"/>
      <c r="PC1496" s="1768"/>
      <c r="PD1496" s="1768"/>
      <c r="PE1496" s="1768"/>
      <c r="PF1496" s="1768"/>
      <c r="PG1496" s="1768"/>
      <c r="PH1496" s="1768"/>
      <c r="PI1496" s="1768"/>
      <c r="PJ1496" s="1768"/>
      <c r="PK1496" s="1768"/>
      <c r="PL1496" s="1768"/>
      <c r="PM1496" s="1768"/>
      <c r="PN1496" s="1768"/>
      <c r="PO1496" s="1768"/>
      <c r="PP1496" s="1768"/>
      <c r="PQ1496" s="1768"/>
      <c r="PR1496" s="1768"/>
      <c r="PS1496" s="1768"/>
      <c r="PT1496" s="1768"/>
      <c r="PU1496" s="1768"/>
      <c r="PV1496" s="1768"/>
      <c r="PW1496" s="1768"/>
      <c r="PX1496" s="1768"/>
      <c r="PY1496" s="1768"/>
      <c r="PZ1496" s="1768"/>
      <c r="QA1496" s="1768"/>
      <c r="QB1496" s="1768"/>
      <c r="QC1496" s="1768"/>
      <c r="QD1496" s="1768"/>
      <c r="QE1496" s="1768"/>
      <c r="QF1496" s="1768"/>
      <c r="QG1496" s="1768"/>
      <c r="QH1496" s="1768"/>
      <c r="QI1496" s="1768"/>
      <c r="QJ1496" s="1768"/>
      <c r="QK1496" s="1768"/>
      <c r="QL1496" s="1768"/>
      <c r="QM1496" s="1768"/>
      <c r="QN1496" s="1768"/>
      <c r="QO1496" s="1768"/>
      <c r="QP1496" s="1768"/>
      <c r="QQ1496" s="1768"/>
      <c r="QR1496" s="1768"/>
      <c r="QS1496" s="1768"/>
      <c r="QT1496" s="1768"/>
      <c r="QU1496" s="1768"/>
      <c r="QV1496" s="1768"/>
      <c r="QW1496" s="1768"/>
      <c r="QX1496" s="1768"/>
      <c r="QY1496" s="1768"/>
      <c r="QZ1496" s="1768"/>
      <c r="RA1496" s="1768"/>
      <c r="RB1496" s="1768"/>
      <c r="RC1496" s="1768"/>
      <c r="RD1496" s="1768"/>
      <c r="RE1496" s="1768"/>
      <c r="RF1496" s="1768"/>
      <c r="RG1496" s="1768"/>
      <c r="RH1496" s="1768"/>
      <c r="RI1496" s="1768"/>
      <c r="RJ1496" s="1768"/>
      <c r="RK1496" s="1768"/>
      <c r="RL1496" s="1768"/>
      <c r="RM1496" s="1768"/>
      <c r="RN1496" s="1768"/>
      <c r="RO1496" s="1768"/>
      <c r="RP1496" s="1768"/>
      <c r="RQ1496" s="1768"/>
      <c r="RR1496" s="1768"/>
      <c r="RS1496" s="1768"/>
      <c r="RT1496" s="1768"/>
      <c r="RU1496" s="1768"/>
      <c r="RV1496" s="1768"/>
      <c r="RW1496" s="1768"/>
      <c r="RX1496" s="1768"/>
      <c r="RY1496" s="1768"/>
      <c r="RZ1496" s="1768"/>
      <c r="SA1496" s="1768"/>
      <c r="SB1496" s="1768"/>
      <c r="SC1496" s="1768"/>
      <c r="SD1496" s="1768"/>
      <c r="SE1496" s="1768"/>
      <c r="SF1496" s="1768"/>
      <c r="SG1496" s="1768"/>
      <c r="SH1496" s="1768"/>
      <c r="SI1496" s="1768"/>
      <c r="SJ1496" s="1768"/>
      <c r="SK1496" s="1768"/>
      <c r="SL1496" s="1768"/>
      <c r="SM1496" s="1768"/>
      <c r="SN1496" s="1768"/>
      <c r="SO1496" s="1768"/>
      <c r="SP1496" s="1768"/>
      <c r="SQ1496" s="1768"/>
      <c r="SR1496" s="1768"/>
      <c r="SS1496" s="1768"/>
      <c r="ST1496" s="1768"/>
      <c r="SU1496" s="1768"/>
      <c r="SV1496" s="1768"/>
      <c r="SW1496" s="1768"/>
      <c r="SX1496" s="1768"/>
      <c r="SY1496" s="1768"/>
      <c r="SZ1496" s="1768"/>
      <c r="TA1496" s="1768"/>
      <c r="TB1496" s="1768"/>
      <c r="TC1496" s="1768"/>
      <c r="TD1496" s="1768"/>
      <c r="TE1496" s="1768"/>
      <c r="TF1496" s="1768"/>
      <c r="TG1496" s="1768"/>
      <c r="TH1496" s="1768"/>
      <c r="TI1496" s="1768"/>
      <c r="TJ1496" s="1768"/>
      <c r="TK1496" s="1768"/>
      <c r="TL1496" s="1768"/>
      <c r="TM1496" s="1768"/>
      <c r="TN1496" s="1768"/>
      <c r="TO1496" s="1768"/>
      <c r="TP1496" s="1768"/>
      <c r="TQ1496" s="1768"/>
      <c r="TR1496" s="1768"/>
      <c r="TS1496" s="1768"/>
      <c r="TT1496" s="1768"/>
      <c r="TU1496" s="1768"/>
      <c r="TV1496" s="1768"/>
      <c r="TW1496" s="1768"/>
      <c r="TX1496" s="1768"/>
      <c r="TY1496" s="1768"/>
      <c r="TZ1496" s="1768"/>
      <c r="UA1496" s="1768"/>
      <c r="UB1496" s="1768"/>
      <c r="UC1496" s="1768"/>
      <c r="UD1496" s="1768"/>
      <c r="UE1496" s="1768"/>
      <c r="UF1496" s="1768"/>
      <c r="UG1496" s="1768"/>
      <c r="UH1496" s="1768"/>
      <c r="UI1496" s="1768"/>
      <c r="UJ1496" s="1768"/>
      <c r="UK1496" s="1768"/>
      <c r="UL1496" s="1768"/>
      <c r="UM1496" s="1768"/>
      <c r="UN1496" s="1768"/>
      <c r="UO1496" s="1768"/>
      <c r="UP1496" s="1768"/>
      <c r="UQ1496" s="1768"/>
      <c r="UR1496" s="1768"/>
      <c r="US1496" s="1768"/>
      <c r="UT1496" s="1768"/>
      <c r="UU1496" s="1768"/>
      <c r="UV1496" s="1768"/>
      <c r="UW1496" s="1768"/>
      <c r="UX1496" s="1768"/>
      <c r="UY1496" s="1768"/>
      <c r="UZ1496" s="1768"/>
      <c r="VA1496" s="1768"/>
      <c r="VB1496" s="1768"/>
      <c r="VC1496" s="1768"/>
      <c r="VD1496" s="1768"/>
      <c r="VE1496" s="1768"/>
      <c r="VF1496" s="1768"/>
      <c r="VG1496" s="1768"/>
      <c r="VH1496" s="1768"/>
      <c r="VI1496" s="1768"/>
      <c r="VJ1496" s="1768"/>
      <c r="VK1496" s="1768"/>
      <c r="VL1496" s="1768"/>
      <c r="VM1496" s="1768"/>
      <c r="VN1496" s="1768"/>
      <c r="VO1496" s="1768"/>
      <c r="VP1496" s="1768"/>
      <c r="VQ1496" s="1768"/>
      <c r="VR1496" s="1768"/>
      <c r="VS1496" s="1768"/>
      <c r="VT1496" s="1768"/>
      <c r="VU1496" s="1768"/>
      <c r="VV1496" s="1768"/>
      <c r="VW1496" s="1768"/>
      <c r="VX1496" s="1768"/>
      <c r="VY1496" s="1768"/>
      <c r="VZ1496" s="1768"/>
      <c r="WA1496" s="1768"/>
      <c r="WB1496" s="1768"/>
      <c r="WC1496" s="1768"/>
      <c r="WD1496" s="1768"/>
      <c r="WE1496" s="1768"/>
      <c r="WF1496" s="1768"/>
      <c r="WG1496" s="1768"/>
      <c r="WH1496" s="1768"/>
      <c r="WI1496" s="1768"/>
      <c r="WJ1496" s="1768"/>
      <c r="WK1496" s="1768"/>
      <c r="WL1496" s="1768"/>
      <c r="WM1496" s="1768"/>
      <c r="WN1496" s="1768"/>
      <c r="WO1496" s="1768"/>
      <c r="WP1496" s="1768"/>
      <c r="WQ1496" s="1768"/>
      <c r="WR1496" s="1768"/>
      <c r="WS1496" s="1768"/>
      <c r="WT1496" s="1768"/>
      <c r="WU1496" s="1768"/>
      <c r="WV1496" s="1768"/>
      <c r="WW1496" s="1768"/>
      <c r="WX1496" s="1768"/>
      <c r="WY1496" s="1768"/>
      <c r="WZ1496" s="1768"/>
      <c r="XA1496" s="1768"/>
      <c r="XB1496" s="1768"/>
      <c r="XC1496" s="1768"/>
      <c r="XD1496" s="1768"/>
      <c r="XE1496" s="1768"/>
      <c r="XF1496" s="1768"/>
      <c r="XG1496" s="1768"/>
      <c r="XH1496" s="1768"/>
      <c r="XI1496" s="1768"/>
      <c r="XJ1496" s="1768"/>
      <c r="XK1496" s="1768"/>
      <c r="XL1496" s="1768"/>
      <c r="XM1496" s="1768"/>
      <c r="XN1496" s="1768"/>
      <c r="XO1496" s="1768"/>
      <c r="XP1496" s="1768"/>
      <c r="XQ1496" s="1768"/>
      <c r="XR1496" s="1768"/>
      <c r="XS1496" s="1768"/>
      <c r="XT1496" s="1768"/>
      <c r="XU1496" s="1768"/>
      <c r="XV1496" s="1768"/>
      <c r="XW1496" s="1768"/>
      <c r="XX1496" s="1768"/>
      <c r="XY1496" s="1768"/>
      <c r="XZ1496" s="1768"/>
      <c r="YA1496" s="1768"/>
      <c r="YB1496" s="1768"/>
      <c r="YC1496" s="1768"/>
      <c r="YD1496" s="1768"/>
      <c r="YE1496" s="1768"/>
      <c r="YF1496" s="1768"/>
      <c r="YG1496" s="1768"/>
      <c r="YH1496" s="1768"/>
      <c r="YI1496" s="1768"/>
      <c r="YJ1496" s="1768"/>
      <c r="YK1496" s="1768"/>
      <c r="YL1496" s="1768"/>
      <c r="YM1496" s="1768"/>
      <c r="YN1496" s="1768"/>
      <c r="YO1496" s="1768"/>
      <c r="YP1496" s="1768"/>
      <c r="YQ1496" s="1768"/>
      <c r="YR1496" s="1768"/>
      <c r="YS1496" s="1768"/>
      <c r="YT1496" s="1768"/>
      <c r="YU1496" s="1768"/>
      <c r="YV1496" s="1768"/>
      <c r="YW1496" s="1768"/>
      <c r="YX1496" s="1768"/>
      <c r="YY1496" s="1768"/>
      <c r="YZ1496" s="1768"/>
      <c r="ZA1496" s="1768"/>
      <c r="ZB1496" s="1768"/>
      <c r="ZC1496" s="1768"/>
      <c r="ZD1496" s="1768"/>
      <c r="ZE1496" s="1768"/>
      <c r="ZF1496" s="1768"/>
      <c r="ZG1496" s="1768"/>
      <c r="ZH1496" s="1768"/>
      <c r="ZI1496" s="1768"/>
      <c r="ZJ1496" s="1768"/>
      <c r="ZK1496" s="1768"/>
      <c r="ZL1496" s="1768"/>
      <c r="ZM1496" s="1768"/>
      <c r="ZN1496" s="1768"/>
      <c r="ZO1496" s="1768"/>
      <c r="ZP1496" s="1768"/>
      <c r="ZQ1496" s="1768"/>
      <c r="ZR1496" s="1768"/>
      <c r="ZS1496" s="1768"/>
      <c r="ZT1496" s="1768"/>
      <c r="ZU1496" s="1768"/>
      <c r="ZV1496" s="1768"/>
      <c r="ZW1496" s="1768"/>
      <c r="ZX1496" s="1768"/>
      <c r="ZY1496" s="1768"/>
      <c r="ZZ1496" s="1768"/>
      <c r="AAA1496" s="1768"/>
      <c r="AAB1496" s="1768"/>
      <c r="AAC1496" s="1768"/>
      <c r="AAD1496" s="1768"/>
      <c r="AAE1496" s="1768"/>
      <c r="AAF1496" s="1768"/>
      <c r="AAG1496" s="1768"/>
      <c r="AAH1496" s="1768"/>
      <c r="AAI1496" s="1768"/>
      <c r="AAJ1496" s="1768"/>
      <c r="AAK1496" s="1768"/>
      <c r="AAL1496" s="1768"/>
      <c r="AAM1496" s="1768"/>
      <c r="AAN1496" s="1768"/>
      <c r="AAO1496" s="1768"/>
      <c r="AAP1496" s="1768"/>
      <c r="AAQ1496" s="1768"/>
      <c r="AAR1496" s="1768"/>
      <c r="AAS1496" s="1768"/>
      <c r="AAT1496" s="1768"/>
      <c r="AAU1496" s="1768"/>
      <c r="AAV1496" s="1768"/>
      <c r="AAW1496" s="1768"/>
      <c r="AAX1496" s="1768"/>
      <c r="AAY1496" s="1768"/>
      <c r="AAZ1496" s="1768"/>
      <c r="ABA1496" s="1768"/>
      <c r="ABB1496" s="1768"/>
      <c r="ABC1496" s="1768"/>
      <c r="ABD1496" s="1768"/>
      <c r="ABE1496" s="1768"/>
      <c r="ABF1496" s="1768"/>
      <c r="ABG1496" s="1768"/>
      <c r="ABH1496" s="1768"/>
      <c r="ABI1496" s="1768"/>
      <c r="ABJ1496" s="1768"/>
      <c r="ABK1496" s="1768"/>
      <c r="ABL1496" s="1768"/>
      <c r="ABM1496" s="1768"/>
      <c r="ABN1496" s="1768"/>
      <c r="ABO1496" s="1768"/>
      <c r="ABP1496" s="1768"/>
      <c r="ABQ1496" s="1768"/>
      <c r="ABR1496" s="1768"/>
      <c r="ABS1496" s="1768"/>
      <c r="ABT1496" s="1768"/>
      <c r="ABU1496" s="1768"/>
      <c r="ABV1496" s="1768"/>
      <c r="ABW1496" s="1768"/>
      <c r="ABX1496" s="1768"/>
      <c r="ABY1496" s="1768"/>
      <c r="ABZ1496" s="1768"/>
      <c r="ACA1496" s="1768"/>
      <c r="ACB1496" s="1768"/>
      <c r="ACC1496" s="1768"/>
      <c r="ACD1496" s="1768"/>
      <c r="ACE1496" s="1768"/>
      <c r="ACF1496" s="1768"/>
      <c r="ACG1496" s="1768"/>
      <c r="ACH1496" s="1768"/>
      <c r="ACI1496" s="1768"/>
      <c r="ACJ1496" s="1768"/>
      <c r="ACK1496" s="1768"/>
      <c r="ACL1496" s="1768"/>
      <c r="ACM1496" s="1768"/>
      <c r="ACN1496" s="1768"/>
      <c r="ACO1496" s="1768"/>
      <c r="ACP1496" s="1768"/>
      <c r="ACQ1496" s="1768"/>
      <c r="ACR1496" s="1768"/>
      <c r="ACS1496" s="1768"/>
      <c r="ACT1496" s="1768"/>
      <c r="ACU1496" s="1768"/>
      <c r="ACV1496" s="1768"/>
      <c r="ACW1496" s="1768"/>
      <c r="ACX1496" s="1768"/>
      <c r="ACY1496" s="1768"/>
      <c r="ACZ1496" s="1768"/>
      <c r="ADA1496" s="1768"/>
      <c r="ADB1496" s="1768"/>
      <c r="ADC1496" s="1768"/>
      <c r="ADD1496" s="1768"/>
      <c r="ADE1496" s="1768"/>
      <c r="ADF1496" s="1768"/>
      <c r="ADG1496" s="1768"/>
      <c r="ADH1496" s="1768"/>
      <c r="ADI1496" s="1768"/>
      <c r="ADJ1496" s="1768"/>
      <c r="ADK1496" s="1768"/>
      <c r="ADL1496" s="1768"/>
      <c r="ADM1496" s="1768"/>
      <c r="ADN1496" s="1768"/>
      <c r="ADO1496" s="1768"/>
      <c r="ADP1496" s="1768"/>
      <c r="ADQ1496" s="1768"/>
      <c r="ADR1496" s="1768"/>
      <c r="ADS1496" s="1768"/>
      <c r="ADT1496" s="1768"/>
      <c r="ADU1496" s="1768"/>
      <c r="ADV1496" s="1768"/>
      <c r="ADW1496" s="1768"/>
      <c r="ADX1496" s="1768"/>
      <c r="ADY1496" s="1768"/>
      <c r="ADZ1496" s="1768"/>
      <c r="AEA1496" s="1768"/>
      <c r="AEB1496" s="1768"/>
      <c r="AEC1496" s="1768"/>
      <c r="AED1496" s="1768"/>
      <c r="AEE1496" s="1768"/>
      <c r="AEF1496" s="1768"/>
      <c r="AEG1496" s="1768"/>
      <c r="AEH1496" s="1768"/>
      <c r="AEI1496" s="1768"/>
      <c r="AEJ1496" s="1768"/>
      <c r="AEK1496" s="1768"/>
      <c r="AEL1496" s="1768"/>
      <c r="AEM1496" s="1768"/>
      <c r="AEN1496" s="1768"/>
      <c r="AEO1496" s="1768"/>
      <c r="AEP1496" s="1768"/>
      <c r="AEQ1496" s="1768"/>
      <c r="AER1496" s="1768"/>
      <c r="AES1496" s="1768"/>
      <c r="AET1496" s="1768"/>
      <c r="AEU1496" s="1768"/>
      <c r="AEV1496" s="1768"/>
      <c r="AEW1496" s="1768"/>
      <c r="AEX1496" s="1768"/>
      <c r="AEY1496" s="1768"/>
      <c r="AEZ1496" s="1768"/>
      <c r="AFA1496" s="1768"/>
      <c r="AFB1496" s="1768"/>
      <c r="AFC1496" s="1768"/>
      <c r="AFD1496" s="1768"/>
      <c r="AFE1496" s="1768"/>
      <c r="AFF1496" s="1768"/>
      <c r="AFG1496" s="1768"/>
      <c r="AFH1496" s="1768"/>
      <c r="AFI1496" s="1768"/>
      <c r="AFJ1496" s="1768"/>
      <c r="AFK1496" s="1768"/>
      <c r="AFL1496" s="1768"/>
      <c r="AFM1496" s="1768"/>
      <c r="AFN1496" s="1768"/>
      <c r="AFO1496" s="1768"/>
      <c r="AFP1496" s="1768"/>
      <c r="AFQ1496" s="1768"/>
      <c r="AFR1496" s="1768"/>
      <c r="AFS1496" s="1768"/>
      <c r="AFT1496" s="1768"/>
      <c r="AFU1496" s="1768"/>
      <c r="AFV1496" s="1768"/>
      <c r="AFW1496" s="1768"/>
      <c r="AFX1496" s="1768"/>
      <c r="AFY1496" s="1768"/>
      <c r="AFZ1496" s="1768"/>
      <c r="AGA1496" s="1768"/>
      <c r="AGB1496" s="1768"/>
      <c r="AGC1496" s="1768"/>
      <c r="AGD1496" s="1768"/>
      <c r="AGE1496" s="1768"/>
      <c r="AGF1496" s="1768"/>
      <c r="AGG1496" s="1768"/>
      <c r="AGH1496" s="1768"/>
      <c r="AGI1496" s="1768"/>
      <c r="AGJ1496" s="1768"/>
      <c r="AGK1496" s="1768"/>
      <c r="AGL1496" s="1768"/>
      <c r="AGM1496" s="1768"/>
      <c r="AGN1496" s="1768"/>
      <c r="AGO1496" s="1768"/>
      <c r="AGP1496" s="1768"/>
      <c r="AGQ1496" s="1768"/>
      <c r="AGR1496" s="1768"/>
      <c r="AGS1496" s="1768"/>
      <c r="AGT1496" s="1768"/>
      <c r="AGU1496" s="1768"/>
      <c r="AGV1496" s="1768"/>
      <c r="AGW1496" s="1768"/>
      <c r="AGX1496" s="1768"/>
      <c r="AGY1496" s="1768"/>
      <c r="AGZ1496" s="1768"/>
      <c r="AHA1496" s="1768"/>
      <c r="AHB1496" s="1768"/>
      <c r="AHC1496" s="1768"/>
      <c r="AHD1496" s="1768"/>
      <c r="AHE1496" s="1768"/>
      <c r="AHF1496" s="1768"/>
      <c r="AHG1496" s="1768"/>
      <c r="AHH1496" s="1768"/>
      <c r="AHI1496" s="1768"/>
      <c r="AHJ1496" s="1768"/>
      <c r="AHK1496" s="1768"/>
      <c r="AHL1496" s="1768"/>
      <c r="AHM1496" s="1768"/>
      <c r="AHN1496" s="1768"/>
      <c r="AHO1496" s="1768"/>
      <c r="AHP1496" s="1768"/>
      <c r="AHQ1496" s="1768"/>
      <c r="AHR1496" s="1768"/>
      <c r="AHS1496" s="1768"/>
      <c r="AHT1496" s="1768"/>
      <c r="AHU1496" s="1768"/>
      <c r="AHV1496" s="1768"/>
      <c r="AHW1496" s="1768"/>
      <c r="AHX1496" s="1768"/>
      <c r="AHY1496" s="1768"/>
      <c r="AHZ1496" s="1768"/>
      <c r="AIA1496" s="1768"/>
      <c r="AIB1496" s="1768"/>
      <c r="AIC1496" s="1768"/>
      <c r="AID1496" s="1768"/>
      <c r="AIE1496" s="1768"/>
      <c r="AIF1496" s="1768"/>
      <c r="AIG1496" s="1768"/>
      <c r="AIH1496" s="1768"/>
      <c r="AII1496" s="1768"/>
      <c r="AIJ1496" s="1768"/>
      <c r="AIK1496" s="1768"/>
      <c r="AIL1496" s="1768"/>
      <c r="AIM1496" s="1768"/>
      <c r="AIN1496" s="1768"/>
      <c r="AIO1496" s="1768"/>
      <c r="AIP1496" s="1768"/>
      <c r="AIQ1496" s="1768"/>
      <c r="AIR1496" s="1768"/>
      <c r="AIS1496" s="1768"/>
      <c r="AIT1496" s="1768"/>
      <c r="AIU1496" s="1768"/>
      <c r="AIV1496" s="1768"/>
      <c r="AIW1496" s="1768"/>
      <c r="AIX1496" s="1768"/>
      <c r="AIY1496" s="1768"/>
      <c r="AIZ1496" s="1768"/>
      <c r="AJA1496" s="1768"/>
      <c r="AJB1496" s="1768"/>
      <c r="AJC1496" s="1768"/>
      <c r="AJD1496" s="1768"/>
      <c r="AJE1496" s="1768"/>
      <c r="AJF1496" s="1768"/>
      <c r="AJG1496" s="1768"/>
      <c r="AJH1496" s="1768"/>
      <c r="AJI1496" s="1768"/>
      <c r="AJJ1496" s="1768"/>
      <c r="AJK1496" s="1768"/>
      <c r="AJL1496" s="1768"/>
      <c r="AJM1496" s="1768"/>
      <c r="AJN1496" s="1768"/>
      <c r="AJO1496" s="1768"/>
      <c r="AJP1496" s="1768"/>
      <c r="AJQ1496" s="1768"/>
      <c r="AJR1496" s="1768"/>
      <c r="AJS1496" s="1768"/>
      <c r="AJT1496" s="1768"/>
      <c r="AJU1496" s="1768"/>
      <c r="AJV1496" s="1768"/>
      <c r="AJW1496" s="1768"/>
      <c r="AJX1496" s="1768"/>
      <c r="AJY1496" s="1768"/>
      <c r="AJZ1496" s="1768"/>
      <c r="AKA1496" s="1768"/>
      <c r="AKB1496" s="1768"/>
      <c r="AKC1496" s="1768"/>
      <c r="AKD1496" s="1768"/>
      <c r="AKE1496" s="1768"/>
      <c r="AKF1496" s="1768"/>
      <c r="AKG1496" s="1768"/>
      <c r="AKH1496" s="1768"/>
      <c r="AKI1496" s="1768"/>
      <c r="AKJ1496" s="1768"/>
      <c r="AKK1496" s="1768"/>
      <c r="AKL1496" s="1768"/>
      <c r="AKM1496" s="1768"/>
      <c r="AKN1496" s="1768"/>
      <c r="AKO1496" s="1768"/>
      <c r="AKP1496" s="1768"/>
      <c r="AKQ1496" s="1768"/>
      <c r="AKR1496" s="1768"/>
      <c r="AKS1496" s="1768"/>
      <c r="AKT1496" s="1768"/>
      <c r="AKU1496" s="1768"/>
      <c r="AKV1496" s="1768"/>
      <c r="AKW1496" s="1768"/>
      <c r="AKX1496" s="1768"/>
      <c r="AKY1496" s="1768"/>
      <c r="AKZ1496" s="1768"/>
      <c r="ALA1496" s="1768"/>
      <c r="ALB1496" s="1768"/>
      <c r="ALC1496" s="1768"/>
      <c r="ALD1496" s="1768"/>
      <c r="ALE1496" s="1768"/>
      <c r="ALF1496" s="1768"/>
      <c r="ALG1496" s="1768"/>
      <c r="ALH1496" s="1768"/>
      <c r="ALI1496" s="1768"/>
      <c r="ALJ1496" s="1768"/>
      <c r="ALK1496" s="1768"/>
      <c r="ALL1496" s="1768"/>
      <c r="ALM1496" s="1768"/>
      <c r="ALN1496" s="1768"/>
      <c r="ALO1496" s="1768"/>
      <c r="ALP1496" s="1768"/>
      <c r="ALQ1496" s="1768"/>
      <c r="ALR1496" s="1768"/>
      <c r="ALS1496" s="1768"/>
      <c r="ALT1496" s="1768"/>
      <c r="ALU1496" s="1768"/>
      <c r="ALV1496" s="1768"/>
      <c r="ALW1496" s="1768"/>
      <c r="ALX1496" s="1768"/>
      <c r="ALY1496" s="1768"/>
      <c r="ALZ1496" s="1768"/>
      <c r="AMA1496" s="1768"/>
      <c r="AMB1496" s="1768"/>
      <c r="AMC1496" s="1768"/>
      <c r="AMD1496" s="1768"/>
      <c r="AME1496" s="1768"/>
      <c r="AMF1496" s="1768"/>
      <c r="AMG1496" s="1768"/>
      <c r="AMH1496" s="1768"/>
      <c r="AMI1496" s="1768"/>
      <c r="AMJ1496" s="1768"/>
      <c r="AMK1496" s="1768"/>
    </row>
    <row r="1497" spans="1:1025" s="1774" customFormat="1" ht="54" customHeight="1" x14ac:dyDescent="0.35">
      <c r="A1497" s="1025" t="s">
        <v>13266</v>
      </c>
      <c r="B1497" s="1765">
        <v>43909</v>
      </c>
      <c r="C1497" s="1025">
        <v>11</v>
      </c>
      <c r="D1497" s="1025" t="s">
        <v>1394</v>
      </c>
      <c r="E1497" s="1025" t="s">
        <v>13267</v>
      </c>
      <c r="F1497" s="1025" t="s">
        <v>5643</v>
      </c>
      <c r="G1497" s="1025" t="s">
        <v>13073</v>
      </c>
      <c r="H1497" s="1025" t="s">
        <v>1595</v>
      </c>
      <c r="I1497" s="1025" t="s">
        <v>13268</v>
      </c>
      <c r="J1497" s="1025" t="s">
        <v>1596</v>
      </c>
      <c r="K1497" s="1766">
        <v>34698.92</v>
      </c>
      <c r="L1497" s="1767" t="s">
        <v>9732</v>
      </c>
      <c r="M1497" s="1025" t="s">
        <v>13269</v>
      </c>
      <c r="N1497" s="1768"/>
      <c r="O1497" s="1769" t="s">
        <v>4665</v>
      </c>
      <c r="P1497" s="1770">
        <f t="shared" si="275"/>
        <v>34698.92</v>
      </c>
      <c r="Q1497" s="1771">
        <f t="shared" si="276"/>
        <v>43909</v>
      </c>
      <c r="R1497" s="1772" t="str">
        <f t="shared" si="277"/>
        <v>2020OB000041</v>
      </c>
      <c r="S1497" s="1772" t="str">
        <f t="shared" si="278"/>
        <v>2020NE000032</v>
      </c>
      <c r="T1497" s="1773" t="str">
        <f t="shared" si="279"/>
        <v>VALOR PAGO AO REPASSE DE RECURSO REFERENTE A 4ª PARCELA FEM II/2014, CUJO OBJETO É A PAVIMENTAÇÃO, DRENAGEM E SINALIZAÇÃO DO PROLONGAMENTO DA RUA PRINCIPAL DO SÍTIO ALTOS NO MUNICIPIO DE BOM JARDIM POA 308/20 AGMJ.</v>
      </c>
      <c r="U1497" s="1768"/>
      <c r="V1497" s="1768"/>
      <c r="W1497" s="1768"/>
      <c r="X1497" s="1768"/>
      <c r="Y1497" s="1768"/>
      <c r="Z1497" s="1768"/>
      <c r="AA1497" s="1768"/>
      <c r="AB1497" s="1768"/>
      <c r="AC1497" s="1768"/>
      <c r="AD1497" s="1768"/>
      <c r="AE1497" s="1768"/>
      <c r="AF1497" s="1768"/>
      <c r="AG1497" s="1768"/>
      <c r="AH1497" s="1768"/>
      <c r="AI1497" s="1768"/>
      <c r="AJ1497" s="1768"/>
      <c r="AK1497" s="1768"/>
      <c r="AL1497" s="1768"/>
      <c r="AM1497" s="1768"/>
      <c r="AN1497" s="1768"/>
      <c r="AO1497" s="1768"/>
      <c r="AP1497" s="1768"/>
      <c r="AQ1497" s="1768"/>
      <c r="AR1497" s="1768"/>
      <c r="AS1497" s="1768"/>
      <c r="AT1497" s="1768"/>
      <c r="AU1497" s="1768"/>
      <c r="AV1497" s="1768"/>
      <c r="AW1497" s="1768"/>
      <c r="AX1497" s="1768"/>
      <c r="AY1497" s="1768"/>
      <c r="AZ1497" s="1768"/>
      <c r="BA1497" s="1768"/>
      <c r="BB1497" s="1768"/>
      <c r="BC1497" s="1768"/>
      <c r="BD1497" s="1768"/>
      <c r="BE1497" s="1768"/>
      <c r="BF1497" s="1768"/>
      <c r="BG1497" s="1768"/>
      <c r="BH1497" s="1768"/>
      <c r="BI1497" s="1768"/>
      <c r="BJ1497" s="1768"/>
      <c r="BK1497" s="1768"/>
      <c r="BL1497" s="1768"/>
      <c r="BM1497" s="1768"/>
      <c r="BN1497" s="1768"/>
      <c r="BO1497" s="1768"/>
      <c r="BP1497" s="1768"/>
      <c r="BQ1497" s="1768"/>
      <c r="BR1497" s="1768"/>
      <c r="BS1497" s="1768"/>
      <c r="BT1497" s="1768"/>
      <c r="BU1497" s="1768"/>
      <c r="BV1497" s="1768"/>
      <c r="BW1497" s="1768"/>
      <c r="BX1497" s="1768"/>
      <c r="BY1497" s="1768"/>
      <c r="BZ1497" s="1768"/>
      <c r="CA1497" s="1768"/>
      <c r="CB1497" s="1768"/>
      <c r="CC1497" s="1768"/>
      <c r="CD1497" s="1768"/>
      <c r="CE1497" s="1768"/>
      <c r="CF1497" s="1768"/>
      <c r="CG1497" s="1768"/>
      <c r="CH1497" s="1768"/>
      <c r="CI1497" s="1768"/>
      <c r="CJ1497" s="1768"/>
      <c r="CK1497" s="1768"/>
      <c r="CL1497" s="1768"/>
      <c r="CM1497" s="1768"/>
      <c r="CN1497" s="1768"/>
      <c r="CO1497" s="1768"/>
      <c r="CP1497" s="1768"/>
      <c r="CQ1497" s="1768"/>
      <c r="CR1497" s="1768"/>
      <c r="CS1497" s="1768"/>
      <c r="CT1497" s="1768"/>
      <c r="CU1497" s="1768"/>
      <c r="CV1497" s="1768"/>
      <c r="CW1497" s="1768"/>
      <c r="CX1497" s="1768"/>
      <c r="CY1497" s="1768"/>
      <c r="CZ1497" s="1768"/>
      <c r="DA1497" s="1768"/>
      <c r="DB1497" s="1768"/>
      <c r="DC1497" s="1768"/>
      <c r="DD1497" s="1768"/>
      <c r="DE1497" s="1768"/>
      <c r="DF1497" s="1768"/>
      <c r="DG1497" s="1768"/>
      <c r="DH1497" s="1768"/>
      <c r="DI1497" s="1768"/>
      <c r="DJ1497" s="1768"/>
      <c r="DK1497" s="1768"/>
      <c r="DL1497" s="1768"/>
      <c r="DM1497" s="1768"/>
      <c r="DN1497" s="1768"/>
      <c r="DO1497" s="1768"/>
      <c r="DP1497" s="1768"/>
      <c r="DQ1497" s="1768"/>
      <c r="DR1497" s="1768"/>
      <c r="DS1497" s="1768"/>
      <c r="DT1497" s="1768"/>
      <c r="DU1497" s="1768"/>
      <c r="DV1497" s="1768"/>
      <c r="DW1497" s="1768"/>
      <c r="DX1497" s="1768"/>
      <c r="DY1497" s="1768"/>
      <c r="DZ1497" s="1768"/>
      <c r="EA1497" s="1768"/>
      <c r="EB1497" s="1768"/>
      <c r="EC1497" s="1768"/>
      <c r="ED1497" s="1768"/>
      <c r="EE1497" s="1768"/>
      <c r="EF1497" s="1768"/>
      <c r="EG1497" s="1768"/>
      <c r="EH1497" s="1768"/>
      <c r="EI1497" s="1768"/>
      <c r="EJ1497" s="1768"/>
      <c r="EK1497" s="1768"/>
      <c r="EL1497" s="1768"/>
      <c r="EM1497" s="1768"/>
      <c r="EN1497" s="1768"/>
      <c r="EO1497" s="1768"/>
      <c r="EP1497" s="1768"/>
      <c r="EQ1497" s="1768"/>
      <c r="ER1497" s="1768"/>
      <c r="ES1497" s="1768"/>
      <c r="ET1497" s="1768"/>
      <c r="EU1497" s="1768"/>
      <c r="EV1497" s="1768"/>
      <c r="EW1497" s="1768"/>
      <c r="EX1497" s="1768"/>
      <c r="EY1497" s="1768"/>
      <c r="EZ1497" s="1768"/>
      <c r="FA1497" s="1768"/>
      <c r="FB1497" s="1768"/>
      <c r="FC1497" s="1768"/>
      <c r="FD1497" s="1768"/>
      <c r="FE1497" s="1768"/>
      <c r="FF1497" s="1768"/>
      <c r="FG1497" s="1768"/>
      <c r="FH1497" s="1768"/>
      <c r="FI1497" s="1768"/>
      <c r="FJ1497" s="1768"/>
      <c r="FK1497" s="1768"/>
      <c r="FL1497" s="1768"/>
      <c r="FM1497" s="1768"/>
      <c r="FN1497" s="1768"/>
      <c r="FO1497" s="1768"/>
      <c r="FP1497" s="1768"/>
      <c r="FQ1497" s="1768"/>
      <c r="FR1497" s="1768"/>
      <c r="FS1497" s="1768"/>
      <c r="FT1497" s="1768"/>
      <c r="FU1497" s="1768"/>
      <c r="FV1497" s="1768"/>
      <c r="FW1497" s="1768"/>
      <c r="FX1497" s="1768"/>
      <c r="FY1497" s="1768"/>
      <c r="FZ1497" s="1768"/>
      <c r="GA1497" s="1768"/>
      <c r="GB1497" s="1768"/>
      <c r="GC1497" s="1768"/>
      <c r="GD1497" s="1768"/>
      <c r="GE1497" s="1768"/>
      <c r="GF1497" s="1768"/>
      <c r="GG1497" s="1768"/>
      <c r="GH1497" s="1768"/>
      <c r="GI1497" s="1768"/>
      <c r="GJ1497" s="1768"/>
      <c r="GK1497" s="1768"/>
      <c r="GL1497" s="1768"/>
      <c r="GM1497" s="1768"/>
      <c r="GN1497" s="1768"/>
      <c r="GO1497" s="1768"/>
      <c r="GP1497" s="1768"/>
      <c r="GQ1497" s="1768"/>
      <c r="GR1497" s="1768"/>
      <c r="GS1497" s="1768"/>
      <c r="GT1497" s="1768"/>
      <c r="GU1497" s="1768"/>
      <c r="GV1497" s="1768"/>
      <c r="GW1497" s="1768"/>
      <c r="GX1497" s="1768"/>
      <c r="GY1497" s="1768"/>
      <c r="GZ1497" s="1768"/>
      <c r="HA1497" s="1768"/>
      <c r="HB1497" s="1768"/>
      <c r="HC1497" s="1768"/>
      <c r="HD1497" s="1768"/>
      <c r="HE1497" s="1768"/>
      <c r="HF1497" s="1768"/>
      <c r="HG1497" s="1768"/>
      <c r="HH1497" s="1768"/>
      <c r="HI1497" s="1768"/>
      <c r="HJ1497" s="1768"/>
      <c r="HK1497" s="1768"/>
      <c r="HL1497" s="1768"/>
      <c r="HM1497" s="1768"/>
      <c r="HN1497" s="1768"/>
      <c r="HO1497" s="1768"/>
      <c r="HP1497" s="1768"/>
      <c r="HQ1497" s="1768"/>
      <c r="HR1497" s="1768"/>
      <c r="HS1497" s="1768"/>
      <c r="HT1497" s="1768"/>
      <c r="HU1497" s="1768"/>
      <c r="HV1497" s="1768"/>
      <c r="HW1497" s="1768"/>
      <c r="HX1497" s="1768"/>
      <c r="HY1497" s="1768"/>
      <c r="HZ1497" s="1768"/>
      <c r="IA1497" s="1768"/>
      <c r="IB1497" s="1768"/>
      <c r="IC1497" s="1768"/>
      <c r="ID1497" s="1768"/>
      <c r="IE1497" s="1768"/>
      <c r="IF1497" s="1768"/>
      <c r="IG1497" s="1768"/>
      <c r="IH1497" s="1768"/>
      <c r="II1497" s="1768"/>
      <c r="IJ1497" s="1768"/>
      <c r="IK1497" s="1768"/>
      <c r="IL1497" s="1768"/>
      <c r="IM1497" s="1768"/>
      <c r="IN1497" s="1768"/>
      <c r="IO1497" s="1768"/>
      <c r="IP1497" s="1768"/>
      <c r="IQ1497" s="1768"/>
      <c r="IR1497" s="1768"/>
      <c r="IS1497" s="1768"/>
      <c r="IT1497" s="1768"/>
      <c r="IU1497" s="1768"/>
      <c r="IV1497" s="1768"/>
      <c r="IW1497" s="1768"/>
      <c r="IX1497" s="1768"/>
      <c r="IY1497" s="1768"/>
      <c r="IZ1497" s="1768"/>
      <c r="JA1497" s="1768"/>
      <c r="JB1497" s="1768"/>
      <c r="JC1497" s="1768"/>
      <c r="JD1497" s="1768"/>
      <c r="JE1497" s="1768"/>
      <c r="JF1497" s="1768"/>
      <c r="JG1497" s="1768"/>
      <c r="JH1497" s="1768"/>
      <c r="JI1497" s="1768"/>
      <c r="JJ1497" s="1768"/>
      <c r="JK1497" s="1768"/>
      <c r="JL1497" s="1768"/>
      <c r="JM1497" s="1768"/>
      <c r="JN1497" s="1768"/>
      <c r="JO1497" s="1768"/>
      <c r="JP1497" s="1768"/>
      <c r="JQ1497" s="1768"/>
      <c r="JR1497" s="1768"/>
      <c r="JS1497" s="1768"/>
      <c r="JT1497" s="1768"/>
      <c r="JU1497" s="1768"/>
      <c r="JV1497" s="1768"/>
      <c r="JW1497" s="1768"/>
      <c r="JX1497" s="1768"/>
      <c r="JY1497" s="1768"/>
      <c r="JZ1497" s="1768"/>
      <c r="KA1497" s="1768"/>
      <c r="KB1497" s="1768"/>
      <c r="KC1497" s="1768"/>
      <c r="KD1497" s="1768"/>
      <c r="KE1497" s="1768"/>
      <c r="KF1497" s="1768"/>
      <c r="KG1497" s="1768"/>
      <c r="KH1497" s="1768"/>
      <c r="KI1497" s="1768"/>
      <c r="KJ1497" s="1768"/>
      <c r="KK1497" s="1768"/>
      <c r="KL1497" s="1768"/>
      <c r="KM1497" s="1768"/>
      <c r="KN1497" s="1768"/>
      <c r="KO1497" s="1768"/>
      <c r="KP1497" s="1768"/>
      <c r="KQ1497" s="1768"/>
      <c r="KR1497" s="1768"/>
      <c r="KS1497" s="1768"/>
      <c r="KT1497" s="1768"/>
      <c r="KU1497" s="1768"/>
      <c r="KV1497" s="1768"/>
      <c r="KW1497" s="1768"/>
      <c r="KX1497" s="1768"/>
      <c r="KY1497" s="1768"/>
      <c r="KZ1497" s="1768"/>
      <c r="LA1497" s="1768"/>
      <c r="LB1497" s="1768"/>
      <c r="LC1497" s="1768"/>
      <c r="LD1497" s="1768"/>
      <c r="LE1497" s="1768"/>
      <c r="LF1497" s="1768"/>
      <c r="LG1497" s="1768"/>
      <c r="LH1497" s="1768"/>
      <c r="LI1497" s="1768"/>
      <c r="LJ1497" s="1768"/>
      <c r="LK1497" s="1768"/>
      <c r="LL1497" s="1768"/>
      <c r="LM1497" s="1768"/>
      <c r="LN1497" s="1768"/>
      <c r="LO1497" s="1768"/>
      <c r="LP1497" s="1768"/>
      <c r="LQ1497" s="1768"/>
      <c r="LR1497" s="1768"/>
      <c r="LS1497" s="1768"/>
      <c r="LT1497" s="1768"/>
      <c r="LU1497" s="1768"/>
      <c r="LV1497" s="1768"/>
      <c r="LW1497" s="1768"/>
      <c r="LX1497" s="1768"/>
      <c r="LY1497" s="1768"/>
      <c r="LZ1497" s="1768"/>
      <c r="MA1497" s="1768"/>
      <c r="MB1497" s="1768"/>
      <c r="MC1497" s="1768"/>
      <c r="MD1497" s="1768"/>
      <c r="ME1497" s="1768"/>
      <c r="MF1497" s="1768"/>
      <c r="MG1497" s="1768"/>
      <c r="MH1497" s="1768"/>
      <c r="MI1497" s="1768"/>
      <c r="MJ1497" s="1768"/>
      <c r="MK1497" s="1768"/>
      <c r="ML1497" s="1768"/>
      <c r="MM1497" s="1768"/>
      <c r="MN1497" s="1768"/>
      <c r="MO1497" s="1768"/>
      <c r="MP1497" s="1768"/>
      <c r="MQ1497" s="1768"/>
      <c r="MR1497" s="1768"/>
      <c r="MS1497" s="1768"/>
      <c r="MT1497" s="1768"/>
      <c r="MU1497" s="1768"/>
      <c r="MV1497" s="1768"/>
      <c r="MW1497" s="1768"/>
      <c r="MX1497" s="1768"/>
      <c r="MY1497" s="1768"/>
      <c r="MZ1497" s="1768"/>
      <c r="NA1497" s="1768"/>
      <c r="NB1497" s="1768"/>
      <c r="NC1497" s="1768"/>
      <c r="ND1497" s="1768"/>
      <c r="NE1497" s="1768"/>
      <c r="NF1497" s="1768"/>
      <c r="NG1497" s="1768"/>
      <c r="NH1497" s="1768"/>
      <c r="NI1497" s="1768"/>
      <c r="NJ1497" s="1768"/>
      <c r="NK1497" s="1768"/>
      <c r="NL1497" s="1768"/>
      <c r="NM1497" s="1768"/>
      <c r="NN1497" s="1768"/>
      <c r="NO1497" s="1768"/>
      <c r="NP1497" s="1768"/>
      <c r="NQ1497" s="1768"/>
      <c r="NR1497" s="1768"/>
      <c r="NS1497" s="1768"/>
      <c r="NT1497" s="1768"/>
      <c r="NU1497" s="1768"/>
      <c r="NV1497" s="1768"/>
      <c r="NW1497" s="1768"/>
      <c r="NX1497" s="1768"/>
      <c r="NY1497" s="1768"/>
      <c r="NZ1497" s="1768"/>
      <c r="OA1497" s="1768"/>
      <c r="OB1497" s="1768"/>
      <c r="OC1497" s="1768"/>
      <c r="OD1497" s="1768"/>
      <c r="OE1497" s="1768"/>
      <c r="OF1497" s="1768"/>
      <c r="OG1497" s="1768"/>
      <c r="OH1497" s="1768"/>
      <c r="OI1497" s="1768"/>
      <c r="OJ1497" s="1768"/>
      <c r="OK1497" s="1768"/>
      <c r="OL1497" s="1768"/>
      <c r="OM1497" s="1768"/>
      <c r="ON1497" s="1768"/>
      <c r="OO1497" s="1768"/>
      <c r="OP1497" s="1768"/>
      <c r="OQ1497" s="1768"/>
      <c r="OR1497" s="1768"/>
      <c r="OS1497" s="1768"/>
      <c r="OT1497" s="1768"/>
      <c r="OU1497" s="1768"/>
      <c r="OV1497" s="1768"/>
      <c r="OW1497" s="1768"/>
      <c r="OX1497" s="1768"/>
      <c r="OY1497" s="1768"/>
      <c r="OZ1497" s="1768"/>
      <c r="PA1497" s="1768"/>
      <c r="PB1497" s="1768"/>
      <c r="PC1497" s="1768"/>
      <c r="PD1497" s="1768"/>
      <c r="PE1497" s="1768"/>
      <c r="PF1497" s="1768"/>
      <c r="PG1497" s="1768"/>
      <c r="PH1497" s="1768"/>
      <c r="PI1497" s="1768"/>
      <c r="PJ1497" s="1768"/>
      <c r="PK1497" s="1768"/>
      <c r="PL1497" s="1768"/>
      <c r="PM1497" s="1768"/>
      <c r="PN1497" s="1768"/>
      <c r="PO1497" s="1768"/>
      <c r="PP1497" s="1768"/>
      <c r="PQ1497" s="1768"/>
      <c r="PR1497" s="1768"/>
      <c r="PS1497" s="1768"/>
      <c r="PT1497" s="1768"/>
      <c r="PU1497" s="1768"/>
      <c r="PV1497" s="1768"/>
      <c r="PW1497" s="1768"/>
      <c r="PX1497" s="1768"/>
      <c r="PY1497" s="1768"/>
      <c r="PZ1497" s="1768"/>
      <c r="QA1497" s="1768"/>
      <c r="QB1497" s="1768"/>
      <c r="QC1497" s="1768"/>
      <c r="QD1497" s="1768"/>
      <c r="QE1497" s="1768"/>
      <c r="QF1497" s="1768"/>
      <c r="QG1497" s="1768"/>
      <c r="QH1497" s="1768"/>
      <c r="QI1497" s="1768"/>
      <c r="QJ1497" s="1768"/>
      <c r="QK1497" s="1768"/>
      <c r="QL1497" s="1768"/>
      <c r="QM1497" s="1768"/>
      <c r="QN1497" s="1768"/>
      <c r="QO1497" s="1768"/>
      <c r="QP1497" s="1768"/>
      <c r="QQ1497" s="1768"/>
      <c r="QR1497" s="1768"/>
      <c r="QS1497" s="1768"/>
      <c r="QT1497" s="1768"/>
      <c r="QU1497" s="1768"/>
      <c r="QV1497" s="1768"/>
      <c r="QW1497" s="1768"/>
      <c r="QX1497" s="1768"/>
      <c r="QY1497" s="1768"/>
      <c r="QZ1497" s="1768"/>
      <c r="RA1497" s="1768"/>
      <c r="RB1497" s="1768"/>
      <c r="RC1497" s="1768"/>
      <c r="RD1497" s="1768"/>
      <c r="RE1497" s="1768"/>
      <c r="RF1497" s="1768"/>
      <c r="RG1497" s="1768"/>
      <c r="RH1497" s="1768"/>
      <c r="RI1497" s="1768"/>
      <c r="RJ1497" s="1768"/>
      <c r="RK1497" s="1768"/>
      <c r="RL1497" s="1768"/>
      <c r="RM1497" s="1768"/>
      <c r="RN1497" s="1768"/>
      <c r="RO1497" s="1768"/>
      <c r="RP1497" s="1768"/>
      <c r="RQ1497" s="1768"/>
      <c r="RR1497" s="1768"/>
      <c r="RS1497" s="1768"/>
      <c r="RT1497" s="1768"/>
      <c r="RU1497" s="1768"/>
      <c r="RV1497" s="1768"/>
      <c r="RW1497" s="1768"/>
      <c r="RX1497" s="1768"/>
      <c r="RY1497" s="1768"/>
      <c r="RZ1497" s="1768"/>
      <c r="SA1497" s="1768"/>
      <c r="SB1497" s="1768"/>
      <c r="SC1497" s="1768"/>
      <c r="SD1497" s="1768"/>
      <c r="SE1497" s="1768"/>
      <c r="SF1497" s="1768"/>
      <c r="SG1497" s="1768"/>
      <c r="SH1497" s="1768"/>
      <c r="SI1497" s="1768"/>
      <c r="SJ1497" s="1768"/>
      <c r="SK1497" s="1768"/>
      <c r="SL1497" s="1768"/>
      <c r="SM1497" s="1768"/>
      <c r="SN1497" s="1768"/>
      <c r="SO1497" s="1768"/>
      <c r="SP1497" s="1768"/>
      <c r="SQ1497" s="1768"/>
      <c r="SR1497" s="1768"/>
      <c r="SS1497" s="1768"/>
      <c r="ST1497" s="1768"/>
      <c r="SU1497" s="1768"/>
      <c r="SV1497" s="1768"/>
      <c r="SW1497" s="1768"/>
      <c r="SX1497" s="1768"/>
      <c r="SY1497" s="1768"/>
      <c r="SZ1497" s="1768"/>
      <c r="TA1497" s="1768"/>
      <c r="TB1497" s="1768"/>
      <c r="TC1497" s="1768"/>
      <c r="TD1497" s="1768"/>
      <c r="TE1497" s="1768"/>
      <c r="TF1497" s="1768"/>
      <c r="TG1497" s="1768"/>
      <c r="TH1497" s="1768"/>
      <c r="TI1497" s="1768"/>
      <c r="TJ1497" s="1768"/>
      <c r="TK1497" s="1768"/>
      <c r="TL1497" s="1768"/>
      <c r="TM1497" s="1768"/>
      <c r="TN1497" s="1768"/>
      <c r="TO1497" s="1768"/>
      <c r="TP1497" s="1768"/>
      <c r="TQ1497" s="1768"/>
      <c r="TR1497" s="1768"/>
      <c r="TS1497" s="1768"/>
      <c r="TT1497" s="1768"/>
      <c r="TU1497" s="1768"/>
      <c r="TV1497" s="1768"/>
      <c r="TW1497" s="1768"/>
      <c r="TX1497" s="1768"/>
      <c r="TY1497" s="1768"/>
      <c r="TZ1497" s="1768"/>
      <c r="UA1497" s="1768"/>
      <c r="UB1497" s="1768"/>
      <c r="UC1497" s="1768"/>
      <c r="UD1497" s="1768"/>
      <c r="UE1497" s="1768"/>
      <c r="UF1497" s="1768"/>
      <c r="UG1497" s="1768"/>
      <c r="UH1497" s="1768"/>
      <c r="UI1497" s="1768"/>
      <c r="UJ1497" s="1768"/>
      <c r="UK1497" s="1768"/>
      <c r="UL1497" s="1768"/>
      <c r="UM1497" s="1768"/>
      <c r="UN1497" s="1768"/>
      <c r="UO1497" s="1768"/>
      <c r="UP1497" s="1768"/>
      <c r="UQ1497" s="1768"/>
      <c r="UR1497" s="1768"/>
      <c r="US1497" s="1768"/>
      <c r="UT1497" s="1768"/>
      <c r="UU1497" s="1768"/>
      <c r="UV1497" s="1768"/>
      <c r="UW1497" s="1768"/>
      <c r="UX1497" s="1768"/>
      <c r="UY1497" s="1768"/>
      <c r="UZ1497" s="1768"/>
      <c r="VA1497" s="1768"/>
      <c r="VB1497" s="1768"/>
      <c r="VC1497" s="1768"/>
      <c r="VD1497" s="1768"/>
      <c r="VE1497" s="1768"/>
      <c r="VF1497" s="1768"/>
      <c r="VG1497" s="1768"/>
      <c r="VH1497" s="1768"/>
      <c r="VI1497" s="1768"/>
      <c r="VJ1497" s="1768"/>
      <c r="VK1497" s="1768"/>
      <c r="VL1497" s="1768"/>
      <c r="VM1497" s="1768"/>
      <c r="VN1497" s="1768"/>
      <c r="VO1497" s="1768"/>
      <c r="VP1497" s="1768"/>
      <c r="VQ1497" s="1768"/>
      <c r="VR1497" s="1768"/>
      <c r="VS1497" s="1768"/>
      <c r="VT1497" s="1768"/>
      <c r="VU1497" s="1768"/>
      <c r="VV1497" s="1768"/>
      <c r="VW1497" s="1768"/>
      <c r="VX1497" s="1768"/>
      <c r="VY1497" s="1768"/>
      <c r="VZ1497" s="1768"/>
      <c r="WA1497" s="1768"/>
      <c r="WB1497" s="1768"/>
      <c r="WC1497" s="1768"/>
      <c r="WD1497" s="1768"/>
      <c r="WE1497" s="1768"/>
      <c r="WF1497" s="1768"/>
      <c r="WG1497" s="1768"/>
      <c r="WH1497" s="1768"/>
      <c r="WI1497" s="1768"/>
      <c r="WJ1497" s="1768"/>
      <c r="WK1497" s="1768"/>
      <c r="WL1497" s="1768"/>
      <c r="WM1497" s="1768"/>
      <c r="WN1497" s="1768"/>
      <c r="WO1497" s="1768"/>
      <c r="WP1497" s="1768"/>
      <c r="WQ1497" s="1768"/>
      <c r="WR1497" s="1768"/>
      <c r="WS1497" s="1768"/>
      <c r="WT1497" s="1768"/>
      <c r="WU1497" s="1768"/>
      <c r="WV1497" s="1768"/>
      <c r="WW1497" s="1768"/>
      <c r="WX1497" s="1768"/>
      <c r="WY1497" s="1768"/>
      <c r="WZ1497" s="1768"/>
      <c r="XA1497" s="1768"/>
      <c r="XB1497" s="1768"/>
      <c r="XC1497" s="1768"/>
      <c r="XD1497" s="1768"/>
      <c r="XE1497" s="1768"/>
      <c r="XF1497" s="1768"/>
      <c r="XG1497" s="1768"/>
      <c r="XH1497" s="1768"/>
      <c r="XI1497" s="1768"/>
      <c r="XJ1497" s="1768"/>
      <c r="XK1497" s="1768"/>
      <c r="XL1497" s="1768"/>
      <c r="XM1497" s="1768"/>
      <c r="XN1497" s="1768"/>
      <c r="XO1497" s="1768"/>
      <c r="XP1497" s="1768"/>
      <c r="XQ1497" s="1768"/>
      <c r="XR1497" s="1768"/>
      <c r="XS1497" s="1768"/>
      <c r="XT1497" s="1768"/>
      <c r="XU1497" s="1768"/>
      <c r="XV1497" s="1768"/>
      <c r="XW1497" s="1768"/>
      <c r="XX1497" s="1768"/>
      <c r="XY1497" s="1768"/>
      <c r="XZ1497" s="1768"/>
      <c r="YA1497" s="1768"/>
      <c r="YB1497" s="1768"/>
      <c r="YC1497" s="1768"/>
      <c r="YD1497" s="1768"/>
      <c r="YE1497" s="1768"/>
      <c r="YF1497" s="1768"/>
      <c r="YG1497" s="1768"/>
      <c r="YH1497" s="1768"/>
      <c r="YI1497" s="1768"/>
      <c r="YJ1497" s="1768"/>
      <c r="YK1497" s="1768"/>
      <c r="YL1497" s="1768"/>
      <c r="YM1497" s="1768"/>
      <c r="YN1497" s="1768"/>
      <c r="YO1497" s="1768"/>
      <c r="YP1497" s="1768"/>
      <c r="YQ1497" s="1768"/>
      <c r="YR1497" s="1768"/>
      <c r="YS1497" s="1768"/>
      <c r="YT1497" s="1768"/>
      <c r="YU1497" s="1768"/>
      <c r="YV1497" s="1768"/>
      <c r="YW1497" s="1768"/>
      <c r="YX1497" s="1768"/>
      <c r="YY1497" s="1768"/>
      <c r="YZ1497" s="1768"/>
      <c r="ZA1497" s="1768"/>
      <c r="ZB1497" s="1768"/>
      <c r="ZC1497" s="1768"/>
      <c r="ZD1497" s="1768"/>
      <c r="ZE1497" s="1768"/>
      <c r="ZF1497" s="1768"/>
      <c r="ZG1497" s="1768"/>
      <c r="ZH1497" s="1768"/>
      <c r="ZI1497" s="1768"/>
      <c r="ZJ1497" s="1768"/>
      <c r="ZK1497" s="1768"/>
      <c r="ZL1497" s="1768"/>
      <c r="ZM1497" s="1768"/>
      <c r="ZN1497" s="1768"/>
      <c r="ZO1497" s="1768"/>
      <c r="ZP1497" s="1768"/>
      <c r="ZQ1497" s="1768"/>
      <c r="ZR1497" s="1768"/>
      <c r="ZS1497" s="1768"/>
      <c r="ZT1497" s="1768"/>
      <c r="ZU1497" s="1768"/>
      <c r="ZV1497" s="1768"/>
      <c r="ZW1497" s="1768"/>
      <c r="ZX1497" s="1768"/>
      <c r="ZY1497" s="1768"/>
      <c r="ZZ1497" s="1768"/>
      <c r="AAA1497" s="1768"/>
      <c r="AAB1497" s="1768"/>
      <c r="AAC1497" s="1768"/>
      <c r="AAD1497" s="1768"/>
      <c r="AAE1497" s="1768"/>
      <c r="AAF1497" s="1768"/>
      <c r="AAG1497" s="1768"/>
      <c r="AAH1497" s="1768"/>
      <c r="AAI1497" s="1768"/>
      <c r="AAJ1497" s="1768"/>
      <c r="AAK1497" s="1768"/>
      <c r="AAL1497" s="1768"/>
      <c r="AAM1497" s="1768"/>
      <c r="AAN1497" s="1768"/>
      <c r="AAO1497" s="1768"/>
      <c r="AAP1497" s="1768"/>
      <c r="AAQ1497" s="1768"/>
      <c r="AAR1497" s="1768"/>
      <c r="AAS1497" s="1768"/>
      <c r="AAT1497" s="1768"/>
      <c r="AAU1497" s="1768"/>
      <c r="AAV1497" s="1768"/>
      <c r="AAW1497" s="1768"/>
      <c r="AAX1497" s="1768"/>
      <c r="AAY1497" s="1768"/>
      <c r="AAZ1497" s="1768"/>
      <c r="ABA1497" s="1768"/>
      <c r="ABB1497" s="1768"/>
      <c r="ABC1497" s="1768"/>
      <c r="ABD1497" s="1768"/>
      <c r="ABE1497" s="1768"/>
      <c r="ABF1497" s="1768"/>
      <c r="ABG1497" s="1768"/>
      <c r="ABH1497" s="1768"/>
      <c r="ABI1497" s="1768"/>
      <c r="ABJ1497" s="1768"/>
      <c r="ABK1497" s="1768"/>
      <c r="ABL1497" s="1768"/>
      <c r="ABM1497" s="1768"/>
      <c r="ABN1497" s="1768"/>
      <c r="ABO1497" s="1768"/>
      <c r="ABP1497" s="1768"/>
      <c r="ABQ1497" s="1768"/>
      <c r="ABR1497" s="1768"/>
      <c r="ABS1497" s="1768"/>
      <c r="ABT1497" s="1768"/>
      <c r="ABU1497" s="1768"/>
      <c r="ABV1497" s="1768"/>
      <c r="ABW1497" s="1768"/>
      <c r="ABX1497" s="1768"/>
      <c r="ABY1497" s="1768"/>
      <c r="ABZ1497" s="1768"/>
      <c r="ACA1497" s="1768"/>
      <c r="ACB1497" s="1768"/>
      <c r="ACC1497" s="1768"/>
      <c r="ACD1497" s="1768"/>
      <c r="ACE1497" s="1768"/>
      <c r="ACF1497" s="1768"/>
      <c r="ACG1497" s="1768"/>
      <c r="ACH1497" s="1768"/>
      <c r="ACI1497" s="1768"/>
      <c r="ACJ1497" s="1768"/>
      <c r="ACK1497" s="1768"/>
      <c r="ACL1497" s="1768"/>
      <c r="ACM1497" s="1768"/>
      <c r="ACN1497" s="1768"/>
      <c r="ACO1497" s="1768"/>
      <c r="ACP1497" s="1768"/>
      <c r="ACQ1497" s="1768"/>
      <c r="ACR1497" s="1768"/>
      <c r="ACS1497" s="1768"/>
      <c r="ACT1497" s="1768"/>
      <c r="ACU1497" s="1768"/>
      <c r="ACV1497" s="1768"/>
      <c r="ACW1497" s="1768"/>
      <c r="ACX1497" s="1768"/>
      <c r="ACY1497" s="1768"/>
      <c r="ACZ1497" s="1768"/>
      <c r="ADA1497" s="1768"/>
      <c r="ADB1497" s="1768"/>
      <c r="ADC1497" s="1768"/>
      <c r="ADD1497" s="1768"/>
      <c r="ADE1497" s="1768"/>
      <c r="ADF1497" s="1768"/>
      <c r="ADG1497" s="1768"/>
      <c r="ADH1497" s="1768"/>
      <c r="ADI1497" s="1768"/>
      <c r="ADJ1497" s="1768"/>
      <c r="ADK1497" s="1768"/>
      <c r="ADL1497" s="1768"/>
      <c r="ADM1497" s="1768"/>
      <c r="ADN1497" s="1768"/>
      <c r="ADO1497" s="1768"/>
      <c r="ADP1497" s="1768"/>
      <c r="ADQ1497" s="1768"/>
      <c r="ADR1497" s="1768"/>
      <c r="ADS1497" s="1768"/>
      <c r="ADT1497" s="1768"/>
      <c r="ADU1497" s="1768"/>
      <c r="ADV1497" s="1768"/>
      <c r="ADW1497" s="1768"/>
      <c r="ADX1497" s="1768"/>
      <c r="ADY1497" s="1768"/>
      <c r="ADZ1497" s="1768"/>
      <c r="AEA1497" s="1768"/>
      <c r="AEB1497" s="1768"/>
      <c r="AEC1497" s="1768"/>
      <c r="AED1497" s="1768"/>
      <c r="AEE1497" s="1768"/>
      <c r="AEF1497" s="1768"/>
      <c r="AEG1497" s="1768"/>
      <c r="AEH1497" s="1768"/>
      <c r="AEI1497" s="1768"/>
      <c r="AEJ1497" s="1768"/>
      <c r="AEK1497" s="1768"/>
      <c r="AEL1497" s="1768"/>
      <c r="AEM1497" s="1768"/>
      <c r="AEN1497" s="1768"/>
      <c r="AEO1497" s="1768"/>
      <c r="AEP1497" s="1768"/>
      <c r="AEQ1497" s="1768"/>
      <c r="AER1497" s="1768"/>
      <c r="AES1497" s="1768"/>
      <c r="AET1497" s="1768"/>
      <c r="AEU1497" s="1768"/>
      <c r="AEV1497" s="1768"/>
      <c r="AEW1497" s="1768"/>
      <c r="AEX1497" s="1768"/>
      <c r="AEY1497" s="1768"/>
      <c r="AEZ1497" s="1768"/>
      <c r="AFA1497" s="1768"/>
      <c r="AFB1497" s="1768"/>
      <c r="AFC1497" s="1768"/>
      <c r="AFD1497" s="1768"/>
      <c r="AFE1497" s="1768"/>
      <c r="AFF1497" s="1768"/>
      <c r="AFG1497" s="1768"/>
      <c r="AFH1497" s="1768"/>
      <c r="AFI1497" s="1768"/>
      <c r="AFJ1497" s="1768"/>
      <c r="AFK1497" s="1768"/>
      <c r="AFL1497" s="1768"/>
      <c r="AFM1497" s="1768"/>
      <c r="AFN1497" s="1768"/>
      <c r="AFO1497" s="1768"/>
      <c r="AFP1497" s="1768"/>
      <c r="AFQ1497" s="1768"/>
      <c r="AFR1497" s="1768"/>
      <c r="AFS1497" s="1768"/>
      <c r="AFT1497" s="1768"/>
      <c r="AFU1497" s="1768"/>
      <c r="AFV1497" s="1768"/>
      <c r="AFW1497" s="1768"/>
      <c r="AFX1497" s="1768"/>
      <c r="AFY1497" s="1768"/>
      <c r="AFZ1497" s="1768"/>
      <c r="AGA1497" s="1768"/>
      <c r="AGB1497" s="1768"/>
      <c r="AGC1497" s="1768"/>
      <c r="AGD1497" s="1768"/>
      <c r="AGE1497" s="1768"/>
      <c r="AGF1497" s="1768"/>
      <c r="AGG1497" s="1768"/>
      <c r="AGH1497" s="1768"/>
      <c r="AGI1497" s="1768"/>
      <c r="AGJ1497" s="1768"/>
      <c r="AGK1497" s="1768"/>
      <c r="AGL1497" s="1768"/>
      <c r="AGM1497" s="1768"/>
      <c r="AGN1497" s="1768"/>
      <c r="AGO1497" s="1768"/>
      <c r="AGP1497" s="1768"/>
      <c r="AGQ1497" s="1768"/>
      <c r="AGR1497" s="1768"/>
      <c r="AGS1497" s="1768"/>
      <c r="AGT1497" s="1768"/>
      <c r="AGU1497" s="1768"/>
      <c r="AGV1497" s="1768"/>
      <c r="AGW1497" s="1768"/>
      <c r="AGX1497" s="1768"/>
      <c r="AGY1497" s="1768"/>
      <c r="AGZ1497" s="1768"/>
      <c r="AHA1497" s="1768"/>
      <c r="AHB1497" s="1768"/>
      <c r="AHC1497" s="1768"/>
      <c r="AHD1497" s="1768"/>
      <c r="AHE1497" s="1768"/>
      <c r="AHF1497" s="1768"/>
      <c r="AHG1497" s="1768"/>
      <c r="AHH1497" s="1768"/>
      <c r="AHI1497" s="1768"/>
      <c r="AHJ1497" s="1768"/>
      <c r="AHK1497" s="1768"/>
      <c r="AHL1497" s="1768"/>
      <c r="AHM1497" s="1768"/>
      <c r="AHN1497" s="1768"/>
      <c r="AHO1497" s="1768"/>
      <c r="AHP1497" s="1768"/>
      <c r="AHQ1497" s="1768"/>
      <c r="AHR1497" s="1768"/>
      <c r="AHS1497" s="1768"/>
      <c r="AHT1497" s="1768"/>
      <c r="AHU1497" s="1768"/>
      <c r="AHV1497" s="1768"/>
      <c r="AHW1497" s="1768"/>
      <c r="AHX1497" s="1768"/>
      <c r="AHY1497" s="1768"/>
      <c r="AHZ1497" s="1768"/>
      <c r="AIA1497" s="1768"/>
      <c r="AIB1497" s="1768"/>
      <c r="AIC1497" s="1768"/>
      <c r="AID1497" s="1768"/>
      <c r="AIE1497" s="1768"/>
      <c r="AIF1497" s="1768"/>
      <c r="AIG1497" s="1768"/>
      <c r="AIH1497" s="1768"/>
      <c r="AII1497" s="1768"/>
      <c r="AIJ1497" s="1768"/>
      <c r="AIK1497" s="1768"/>
      <c r="AIL1497" s="1768"/>
      <c r="AIM1497" s="1768"/>
      <c r="AIN1497" s="1768"/>
      <c r="AIO1497" s="1768"/>
      <c r="AIP1497" s="1768"/>
      <c r="AIQ1497" s="1768"/>
      <c r="AIR1497" s="1768"/>
      <c r="AIS1497" s="1768"/>
      <c r="AIT1497" s="1768"/>
      <c r="AIU1497" s="1768"/>
      <c r="AIV1497" s="1768"/>
      <c r="AIW1497" s="1768"/>
      <c r="AIX1497" s="1768"/>
      <c r="AIY1497" s="1768"/>
      <c r="AIZ1497" s="1768"/>
      <c r="AJA1497" s="1768"/>
      <c r="AJB1497" s="1768"/>
      <c r="AJC1497" s="1768"/>
      <c r="AJD1497" s="1768"/>
      <c r="AJE1497" s="1768"/>
      <c r="AJF1497" s="1768"/>
      <c r="AJG1497" s="1768"/>
      <c r="AJH1497" s="1768"/>
      <c r="AJI1497" s="1768"/>
      <c r="AJJ1497" s="1768"/>
      <c r="AJK1497" s="1768"/>
      <c r="AJL1497" s="1768"/>
      <c r="AJM1497" s="1768"/>
      <c r="AJN1497" s="1768"/>
      <c r="AJO1497" s="1768"/>
      <c r="AJP1497" s="1768"/>
      <c r="AJQ1497" s="1768"/>
      <c r="AJR1497" s="1768"/>
      <c r="AJS1497" s="1768"/>
      <c r="AJT1497" s="1768"/>
      <c r="AJU1497" s="1768"/>
      <c r="AJV1497" s="1768"/>
      <c r="AJW1497" s="1768"/>
      <c r="AJX1497" s="1768"/>
      <c r="AJY1497" s="1768"/>
      <c r="AJZ1497" s="1768"/>
      <c r="AKA1497" s="1768"/>
      <c r="AKB1497" s="1768"/>
      <c r="AKC1497" s="1768"/>
      <c r="AKD1497" s="1768"/>
      <c r="AKE1497" s="1768"/>
      <c r="AKF1497" s="1768"/>
      <c r="AKG1497" s="1768"/>
      <c r="AKH1497" s="1768"/>
      <c r="AKI1497" s="1768"/>
      <c r="AKJ1497" s="1768"/>
      <c r="AKK1497" s="1768"/>
      <c r="AKL1497" s="1768"/>
      <c r="AKM1497" s="1768"/>
      <c r="AKN1497" s="1768"/>
      <c r="AKO1497" s="1768"/>
      <c r="AKP1497" s="1768"/>
      <c r="AKQ1497" s="1768"/>
      <c r="AKR1497" s="1768"/>
      <c r="AKS1497" s="1768"/>
      <c r="AKT1497" s="1768"/>
      <c r="AKU1497" s="1768"/>
      <c r="AKV1497" s="1768"/>
      <c r="AKW1497" s="1768"/>
      <c r="AKX1497" s="1768"/>
      <c r="AKY1497" s="1768"/>
      <c r="AKZ1497" s="1768"/>
      <c r="ALA1497" s="1768"/>
      <c r="ALB1497" s="1768"/>
      <c r="ALC1497" s="1768"/>
      <c r="ALD1497" s="1768"/>
      <c r="ALE1497" s="1768"/>
      <c r="ALF1497" s="1768"/>
      <c r="ALG1497" s="1768"/>
      <c r="ALH1497" s="1768"/>
      <c r="ALI1497" s="1768"/>
      <c r="ALJ1497" s="1768"/>
      <c r="ALK1497" s="1768"/>
      <c r="ALL1497" s="1768"/>
      <c r="ALM1497" s="1768"/>
      <c r="ALN1497" s="1768"/>
      <c r="ALO1497" s="1768"/>
      <c r="ALP1497" s="1768"/>
      <c r="ALQ1497" s="1768"/>
      <c r="ALR1497" s="1768"/>
      <c r="ALS1497" s="1768"/>
      <c r="ALT1497" s="1768"/>
      <c r="ALU1497" s="1768"/>
      <c r="ALV1497" s="1768"/>
      <c r="ALW1497" s="1768"/>
      <c r="ALX1497" s="1768"/>
      <c r="ALY1497" s="1768"/>
      <c r="ALZ1497" s="1768"/>
      <c r="AMA1497" s="1768"/>
      <c r="AMB1497" s="1768"/>
      <c r="AMC1497" s="1768"/>
      <c r="AMD1497" s="1768"/>
      <c r="AME1497" s="1768"/>
      <c r="AMF1497" s="1768"/>
      <c r="AMG1497" s="1768"/>
      <c r="AMH1497" s="1768"/>
      <c r="AMI1497" s="1768"/>
      <c r="AMJ1497" s="1768"/>
      <c r="AMK1497" s="1768"/>
    </row>
    <row r="1498" spans="1:1025" s="1774" customFormat="1" ht="54" customHeight="1" x14ac:dyDescent="0.35">
      <c r="A1498" s="1025" t="s">
        <v>13270</v>
      </c>
      <c r="B1498" s="1765">
        <v>43909</v>
      </c>
      <c r="C1498" s="1025">
        <v>11</v>
      </c>
      <c r="D1498" s="1025" t="s">
        <v>1394</v>
      </c>
      <c r="E1498" s="1025" t="s">
        <v>13271</v>
      </c>
      <c r="F1498" s="1025" t="s">
        <v>5643</v>
      </c>
      <c r="G1498" s="1025" t="s">
        <v>13070</v>
      </c>
      <c r="H1498" s="1025" t="s">
        <v>1595</v>
      </c>
      <c r="I1498" s="1025" t="s">
        <v>13268</v>
      </c>
      <c r="J1498" s="1025" t="s">
        <v>1596</v>
      </c>
      <c r="K1498" s="1766">
        <v>34698.92</v>
      </c>
      <c r="L1498" s="1767" t="s">
        <v>9736</v>
      </c>
      <c r="M1498" s="1025" t="s">
        <v>13272</v>
      </c>
      <c r="N1498" s="1768"/>
      <c r="O1498" s="1769" t="s">
        <v>4665</v>
      </c>
      <c r="P1498" s="1770">
        <f t="shared" si="275"/>
        <v>34698.92</v>
      </c>
      <c r="Q1498" s="1771">
        <f t="shared" si="276"/>
        <v>43909</v>
      </c>
      <c r="R1498" s="1772" t="str">
        <f t="shared" si="277"/>
        <v>2020OB000042</v>
      </c>
      <c r="S1498" s="1772" t="str">
        <f t="shared" si="278"/>
        <v>2020NE000033</v>
      </c>
      <c r="T1498" s="1773" t="str">
        <f t="shared" si="279"/>
        <v>VALOR PAGO AO REPASSE DE RECURSO REFERENTE A 3ª PARCELA FEM II/2014, CUJO OBJETO É A PAVIMENTAÇÃO, DRENAGEM E SINALIZAÇÃO DO PROLONGAMENTO DA RUA PRINCIPAL DO SÍTIO ALTOS NO MUNICIPIO DE BOM JARDIM POA 307/20 AGMJ.</v>
      </c>
      <c r="U1498" s="1768"/>
      <c r="V1498" s="1768"/>
      <c r="W1498" s="1768"/>
      <c r="X1498" s="1768"/>
      <c r="Y1498" s="1768"/>
      <c r="Z1498" s="1768"/>
      <c r="AA1498" s="1768"/>
      <c r="AB1498" s="1768"/>
      <c r="AC1498" s="1768"/>
      <c r="AD1498" s="1768"/>
      <c r="AE1498" s="1768"/>
      <c r="AF1498" s="1768"/>
      <c r="AG1498" s="1768"/>
      <c r="AH1498" s="1768"/>
      <c r="AI1498" s="1768"/>
      <c r="AJ1498" s="1768"/>
      <c r="AK1498" s="1768"/>
      <c r="AL1498" s="1768"/>
      <c r="AM1498" s="1768"/>
      <c r="AN1498" s="1768"/>
      <c r="AO1498" s="1768"/>
      <c r="AP1498" s="1768"/>
      <c r="AQ1498" s="1768"/>
      <c r="AR1498" s="1768"/>
      <c r="AS1498" s="1768"/>
      <c r="AT1498" s="1768"/>
      <c r="AU1498" s="1768"/>
      <c r="AV1498" s="1768"/>
      <c r="AW1498" s="1768"/>
      <c r="AX1498" s="1768"/>
      <c r="AY1498" s="1768"/>
      <c r="AZ1498" s="1768"/>
      <c r="BA1498" s="1768"/>
      <c r="BB1498" s="1768"/>
      <c r="BC1498" s="1768"/>
      <c r="BD1498" s="1768"/>
      <c r="BE1498" s="1768"/>
      <c r="BF1498" s="1768"/>
      <c r="BG1498" s="1768"/>
      <c r="BH1498" s="1768"/>
      <c r="BI1498" s="1768"/>
      <c r="BJ1498" s="1768"/>
      <c r="BK1498" s="1768"/>
      <c r="BL1498" s="1768"/>
      <c r="BM1498" s="1768"/>
      <c r="BN1498" s="1768"/>
      <c r="BO1498" s="1768"/>
      <c r="BP1498" s="1768"/>
      <c r="BQ1498" s="1768"/>
      <c r="BR1498" s="1768"/>
      <c r="BS1498" s="1768"/>
      <c r="BT1498" s="1768"/>
      <c r="BU1498" s="1768"/>
      <c r="BV1498" s="1768"/>
      <c r="BW1498" s="1768"/>
      <c r="BX1498" s="1768"/>
      <c r="BY1498" s="1768"/>
      <c r="BZ1498" s="1768"/>
      <c r="CA1498" s="1768"/>
      <c r="CB1498" s="1768"/>
      <c r="CC1498" s="1768"/>
      <c r="CD1498" s="1768"/>
      <c r="CE1498" s="1768"/>
      <c r="CF1498" s="1768"/>
      <c r="CG1498" s="1768"/>
      <c r="CH1498" s="1768"/>
      <c r="CI1498" s="1768"/>
      <c r="CJ1498" s="1768"/>
      <c r="CK1498" s="1768"/>
      <c r="CL1498" s="1768"/>
      <c r="CM1498" s="1768"/>
      <c r="CN1498" s="1768"/>
      <c r="CO1498" s="1768"/>
      <c r="CP1498" s="1768"/>
      <c r="CQ1498" s="1768"/>
      <c r="CR1498" s="1768"/>
      <c r="CS1498" s="1768"/>
      <c r="CT1498" s="1768"/>
      <c r="CU1498" s="1768"/>
      <c r="CV1498" s="1768"/>
      <c r="CW1498" s="1768"/>
      <c r="CX1498" s="1768"/>
      <c r="CY1498" s="1768"/>
      <c r="CZ1498" s="1768"/>
      <c r="DA1498" s="1768"/>
      <c r="DB1498" s="1768"/>
      <c r="DC1498" s="1768"/>
      <c r="DD1498" s="1768"/>
      <c r="DE1498" s="1768"/>
      <c r="DF1498" s="1768"/>
      <c r="DG1498" s="1768"/>
      <c r="DH1498" s="1768"/>
      <c r="DI1498" s="1768"/>
      <c r="DJ1498" s="1768"/>
      <c r="DK1498" s="1768"/>
      <c r="DL1498" s="1768"/>
      <c r="DM1498" s="1768"/>
      <c r="DN1498" s="1768"/>
      <c r="DO1498" s="1768"/>
      <c r="DP1498" s="1768"/>
      <c r="DQ1498" s="1768"/>
      <c r="DR1498" s="1768"/>
      <c r="DS1498" s="1768"/>
      <c r="DT1498" s="1768"/>
      <c r="DU1498" s="1768"/>
      <c r="DV1498" s="1768"/>
      <c r="DW1498" s="1768"/>
      <c r="DX1498" s="1768"/>
      <c r="DY1498" s="1768"/>
      <c r="DZ1498" s="1768"/>
      <c r="EA1498" s="1768"/>
      <c r="EB1498" s="1768"/>
      <c r="EC1498" s="1768"/>
      <c r="ED1498" s="1768"/>
      <c r="EE1498" s="1768"/>
      <c r="EF1498" s="1768"/>
      <c r="EG1498" s="1768"/>
      <c r="EH1498" s="1768"/>
      <c r="EI1498" s="1768"/>
      <c r="EJ1498" s="1768"/>
      <c r="EK1498" s="1768"/>
      <c r="EL1498" s="1768"/>
      <c r="EM1498" s="1768"/>
      <c r="EN1498" s="1768"/>
      <c r="EO1498" s="1768"/>
      <c r="EP1498" s="1768"/>
      <c r="EQ1498" s="1768"/>
      <c r="ER1498" s="1768"/>
      <c r="ES1498" s="1768"/>
      <c r="ET1498" s="1768"/>
      <c r="EU1498" s="1768"/>
      <c r="EV1498" s="1768"/>
      <c r="EW1498" s="1768"/>
      <c r="EX1498" s="1768"/>
      <c r="EY1498" s="1768"/>
      <c r="EZ1498" s="1768"/>
      <c r="FA1498" s="1768"/>
      <c r="FB1498" s="1768"/>
      <c r="FC1498" s="1768"/>
      <c r="FD1498" s="1768"/>
      <c r="FE1498" s="1768"/>
      <c r="FF1498" s="1768"/>
      <c r="FG1498" s="1768"/>
      <c r="FH1498" s="1768"/>
      <c r="FI1498" s="1768"/>
      <c r="FJ1498" s="1768"/>
      <c r="FK1498" s="1768"/>
      <c r="FL1498" s="1768"/>
      <c r="FM1498" s="1768"/>
      <c r="FN1498" s="1768"/>
      <c r="FO1498" s="1768"/>
      <c r="FP1498" s="1768"/>
      <c r="FQ1498" s="1768"/>
      <c r="FR1498" s="1768"/>
      <c r="FS1498" s="1768"/>
      <c r="FT1498" s="1768"/>
      <c r="FU1498" s="1768"/>
      <c r="FV1498" s="1768"/>
      <c r="FW1498" s="1768"/>
      <c r="FX1498" s="1768"/>
      <c r="FY1498" s="1768"/>
      <c r="FZ1498" s="1768"/>
      <c r="GA1498" s="1768"/>
      <c r="GB1498" s="1768"/>
      <c r="GC1498" s="1768"/>
      <c r="GD1498" s="1768"/>
      <c r="GE1498" s="1768"/>
      <c r="GF1498" s="1768"/>
      <c r="GG1498" s="1768"/>
      <c r="GH1498" s="1768"/>
      <c r="GI1498" s="1768"/>
      <c r="GJ1498" s="1768"/>
      <c r="GK1498" s="1768"/>
      <c r="GL1498" s="1768"/>
      <c r="GM1498" s="1768"/>
      <c r="GN1498" s="1768"/>
      <c r="GO1498" s="1768"/>
      <c r="GP1498" s="1768"/>
      <c r="GQ1498" s="1768"/>
      <c r="GR1498" s="1768"/>
      <c r="GS1498" s="1768"/>
      <c r="GT1498" s="1768"/>
      <c r="GU1498" s="1768"/>
      <c r="GV1498" s="1768"/>
      <c r="GW1498" s="1768"/>
      <c r="GX1498" s="1768"/>
      <c r="GY1498" s="1768"/>
      <c r="GZ1498" s="1768"/>
      <c r="HA1498" s="1768"/>
      <c r="HB1498" s="1768"/>
      <c r="HC1498" s="1768"/>
      <c r="HD1498" s="1768"/>
      <c r="HE1498" s="1768"/>
      <c r="HF1498" s="1768"/>
      <c r="HG1498" s="1768"/>
      <c r="HH1498" s="1768"/>
      <c r="HI1498" s="1768"/>
      <c r="HJ1498" s="1768"/>
      <c r="HK1498" s="1768"/>
      <c r="HL1498" s="1768"/>
      <c r="HM1498" s="1768"/>
      <c r="HN1498" s="1768"/>
      <c r="HO1498" s="1768"/>
      <c r="HP1498" s="1768"/>
      <c r="HQ1498" s="1768"/>
      <c r="HR1498" s="1768"/>
      <c r="HS1498" s="1768"/>
      <c r="HT1498" s="1768"/>
      <c r="HU1498" s="1768"/>
      <c r="HV1498" s="1768"/>
      <c r="HW1498" s="1768"/>
      <c r="HX1498" s="1768"/>
      <c r="HY1498" s="1768"/>
      <c r="HZ1498" s="1768"/>
      <c r="IA1498" s="1768"/>
      <c r="IB1498" s="1768"/>
      <c r="IC1498" s="1768"/>
      <c r="ID1498" s="1768"/>
      <c r="IE1498" s="1768"/>
      <c r="IF1498" s="1768"/>
      <c r="IG1498" s="1768"/>
      <c r="IH1498" s="1768"/>
      <c r="II1498" s="1768"/>
      <c r="IJ1498" s="1768"/>
      <c r="IK1498" s="1768"/>
      <c r="IL1498" s="1768"/>
      <c r="IM1498" s="1768"/>
      <c r="IN1498" s="1768"/>
      <c r="IO1498" s="1768"/>
      <c r="IP1498" s="1768"/>
      <c r="IQ1498" s="1768"/>
      <c r="IR1498" s="1768"/>
      <c r="IS1498" s="1768"/>
      <c r="IT1498" s="1768"/>
      <c r="IU1498" s="1768"/>
      <c r="IV1498" s="1768"/>
      <c r="IW1498" s="1768"/>
      <c r="IX1498" s="1768"/>
      <c r="IY1498" s="1768"/>
      <c r="IZ1498" s="1768"/>
      <c r="JA1498" s="1768"/>
      <c r="JB1498" s="1768"/>
      <c r="JC1498" s="1768"/>
      <c r="JD1498" s="1768"/>
      <c r="JE1498" s="1768"/>
      <c r="JF1498" s="1768"/>
      <c r="JG1498" s="1768"/>
      <c r="JH1498" s="1768"/>
      <c r="JI1498" s="1768"/>
      <c r="JJ1498" s="1768"/>
      <c r="JK1498" s="1768"/>
      <c r="JL1498" s="1768"/>
      <c r="JM1498" s="1768"/>
      <c r="JN1498" s="1768"/>
      <c r="JO1498" s="1768"/>
      <c r="JP1498" s="1768"/>
      <c r="JQ1498" s="1768"/>
      <c r="JR1498" s="1768"/>
      <c r="JS1498" s="1768"/>
      <c r="JT1498" s="1768"/>
      <c r="JU1498" s="1768"/>
      <c r="JV1498" s="1768"/>
      <c r="JW1498" s="1768"/>
      <c r="JX1498" s="1768"/>
      <c r="JY1498" s="1768"/>
      <c r="JZ1498" s="1768"/>
      <c r="KA1498" s="1768"/>
      <c r="KB1498" s="1768"/>
      <c r="KC1498" s="1768"/>
      <c r="KD1498" s="1768"/>
      <c r="KE1498" s="1768"/>
      <c r="KF1498" s="1768"/>
      <c r="KG1498" s="1768"/>
      <c r="KH1498" s="1768"/>
      <c r="KI1498" s="1768"/>
      <c r="KJ1498" s="1768"/>
      <c r="KK1498" s="1768"/>
      <c r="KL1498" s="1768"/>
      <c r="KM1498" s="1768"/>
      <c r="KN1498" s="1768"/>
      <c r="KO1498" s="1768"/>
      <c r="KP1498" s="1768"/>
      <c r="KQ1498" s="1768"/>
      <c r="KR1498" s="1768"/>
      <c r="KS1498" s="1768"/>
      <c r="KT1498" s="1768"/>
      <c r="KU1498" s="1768"/>
      <c r="KV1498" s="1768"/>
      <c r="KW1498" s="1768"/>
      <c r="KX1498" s="1768"/>
      <c r="KY1498" s="1768"/>
      <c r="KZ1498" s="1768"/>
      <c r="LA1498" s="1768"/>
      <c r="LB1498" s="1768"/>
      <c r="LC1498" s="1768"/>
      <c r="LD1498" s="1768"/>
      <c r="LE1498" s="1768"/>
      <c r="LF1498" s="1768"/>
      <c r="LG1498" s="1768"/>
      <c r="LH1498" s="1768"/>
      <c r="LI1498" s="1768"/>
      <c r="LJ1498" s="1768"/>
      <c r="LK1498" s="1768"/>
      <c r="LL1498" s="1768"/>
      <c r="LM1498" s="1768"/>
      <c r="LN1498" s="1768"/>
      <c r="LO1498" s="1768"/>
      <c r="LP1498" s="1768"/>
      <c r="LQ1498" s="1768"/>
      <c r="LR1498" s="1768"/>
      <c r="LS1498" s="1768"/>
      <c r="LT1498" s="1768"/>
      <c r="LU1498" s="1768"/>
      <c r="LV1498" s="1768"/>
      <c r="LW1498" s="1768"/>
      <c r="LX1498" s="1768"/>
      <c r="LY1498" s="1768"/>
      <c r="LZ1498" s="1768"/>
      <c r="MA1498" s="1768"/>
      <c r="MB1498" s="1768"/>
      <c r="MC1498" s="1768"/>
      <c r="MD1498" s="1768"/>
      <c r="ME1498" s="1768"/>
      <c r="MF1498" s="1768"/>
      <c r="MG1498" s="1768"/>
      <c r="MH1498" s="1768"/>
      <c r="MI1498" s="1768"/>
      <c r="MJ1498" s="1768"/>
      <c r="MK1498" s="1768"/>
      <c r="ML1498" s="1768"/>
      <c r="MM1498" s="1768"/>
      <c r="MN1498" s="1768"/>
      <c r="MO1498" s="1768"/>
      <c r="MP1498" s="1768"/>
      <c r="MQ1498" s="1768"/>
      <c r="MR1498" s="1768"/>
      <c r="MS1498" s="1768"/>
      <c r="MT1498" s="1768"/>
      <c r="MU1498" s="1768"/>
      <c r="MV1498" s="1768"/>
      <c r="MW1498" s="1768"/>
      <c r="MX1498" s="1768"/>
      <c r="MY1498" s="1768"/>
      <c r="MZ1498" s="1768"/>
      <c r="NA1498" s="1768"/>
      <c r="NB1498" s="1768"/>
      <c r="NC1498" s="1768"/>
      <c r="ND1498" s="1768"/>
      <c r="NE1498" s="1768"/>
      <c r="NF1498" s="1768"/>
      <c r="NG1498" s="1768"/>
      <c r="NH1498" s="1768"/>
      <c r="NI1498" s="1768"/>
      <c r="NJ1498" s="1768"/>
      <c r="NK1498" s="1768"/>
      <c r="NL1498" s="1768"/>
      <c r="NM1498" s="1768"/>
      <c r="NN1498" s="1768"/>
      <c r="NO1498" s="1768"/>
      <c r="NP1498" s="1768"/>
      <c r="NQ1498" s="1768"/>
      <c r="NR1498" s="1768"/>
      <c r="NS1498" s="1768"/>
      <c r="NT1498" s="1768"/>
      <c r="NU1498" s="1768"/>
      <c r="NV1498" s="1768"/>
      <c r="NW1498" s="1768"/>
      <c r="NX1498" s="1768"/>
      <c r="NY1498" s="1768"/>
      <c r="NZ1498" s="1768"/>
      <c r="OA1498" s="1768"/>
      <c r="OB1498" s="1768"/>
      <c r="OC1498" s="1768"/>
      <c r="OD1498" s="1768"/>
      <c r="OE1498" s="1768"/>
      <c r="OF1498" s="1768"/>
      <c r="OG1498" s="1768"/>
      <c r="OH1498" s="1768"/>
      <c r="OI1498" s="1768"/>
      <c r="OJ1498" s="1768"/>
      <c r="OK1498" s="1768"/>
      <c r="OL1498" s="1768"/>
      <c r="OM1498" s="1768"/>
      <c r="ON1498" s="1768"/>
      <c r="OO1498" s="1768"/>
      <c r="OP1498" s="1768"/>
      <c r="OQ1498" s="1768"/>
      <c r="OR1498" s="1768"/>
      <c r="OS1498" s="1768"/>
      <c r="OT1498" s="1768"/>
      <c r="OU1498" s="1768"/>
      <c r="OV1498" s="1768"/>
      <c r="OW1498" s="1768"/>
      <c r="OX1498" s="1768"/>
      <c r="OY1498" s="1768"/>
      <c r="OZ1498" s="1768"/>
      <c r="PA1498" s="1768"/>
      <c r="PB1498" s="1768"/>
      <c r="PC1498" s="1768"/>
      <c r="PD1498" s="1768"/>
      <c r="PE1498" s="1768"/>
      <c r="PF1498" s="1768"/>
      <c r="PG1498" s="1768"/>
      <c r="PH1498" s="1768"/>
      <c r="PI1498" s="1768"/>
      <c r="PJ1498" s="1768"/>
      <c r="PK1498" s="1768"/>
      <c r="PL1498" s="1768"/>
      <c r="PM1498" s="1768"/>
      <c r="PN1498" s="1768"/>
      <c r="PO1498" s="1768"/>
      <c r="PP1498" s="1768"/>
      <c r="PQ1498" s="1768"/>
      <c r="PR1498" s="1768"/>
      <c r="PS1498" s="1768"/>
      <c r="PT1498" s="1768"/>
      <c r="PU1498" s="1768"/>
      <c r="PV1498" s="1768"/>
      <c r="PW1498" s="1768"/>
      <c r="PX1498" s="1768"/>
      <c r="PY1498" s="1768"/>
      <c r="PZ1498" s="1768"/>
      <c r="QA1498" s="1768"/>
      <c r="QB1498" s="1768"/>
      <c r="QC1498" s="1768"/>
      <c r="QD1498" s="1768"/>
      <c r="QE1498" s="1768"/>
      <c r="QF1498" s="1768"/>
      <c r="QG1498" s="1768"/>
      <c r="QH1498" s="1768"/>
      <c r="QI1498" s="1768"/>
      <c r="QJ1498" s="1768"/>
      <c r="QK1498" s="1768"/>
      <c r="QL1498" s="1768"/>
      <c r="QM1498" s="1768"/>
      <c r="QN1498" s="1768"/>
      <c r="QO1498" s="1768"/>
      <c r="QP1498" s="1768"/>
      <c r="QQ1498" s="1768"/>
      <c r="QR1498" s="1768"/>
      <c r="QS1498" s="1768"/>
      <c r="QT1498" s="1768"/>
      <c r="QU1498" s="1768"/>
      <c r="QV1498" s="1768"/>
      <c r="QW1498" s="1768"/>
      <c r="QX1498" s="1768"/>
      <c r="QY1498" s="1768"/>
      <c r="QZ1498" s="1768"/>
      <c r="RA1498" s="1768"/>
      <c r="RB1498" s="1768"/>
      <c r="RC1498" s="1768"/>
      <c r="RD1498" s="1768"/>
      <c r="RE1498" s="1768"/>
      <c r="RF1498" s="1768"/>
      <c r="RG1498" s="1768"/>
      <c r="RH1498" s="1768"/>
      <c r="RI1498" s="1768"/>
      <c r="RJ1498" s="1768"/>
      <c r="RK1498" s="1768"/>
      <c r="RL1498" s="1768"/>
      <c r="RM1498" s="1768"/>
      <c r="RN1498" s="1768"/>
      <c r="RO1498" s="1768"/>
      <c r="RP1498" s="1768"/>
      <c r="RQ1498" s="1768"/>
      <c r="RR1498" s="1768"/>
      <c r="RS1498" s="1768"/>
      <c r="RT1498" s="1768"/>
      <c r="RU1498" s="1768"/>
      <c r="RV1498" s="1768"/>
      <c r="RW1498" s="1768"/>
      <c r="RX1498" s="1768"/>
      <c r="RY1498" s="1768"/>
      <c r="RZ1498" s="1768"/>
      <c r="SA1498" s="1768"/>
      <c r="SB1498" s="1768"/>
      <c r="SC1498" s="1768"/>
      <c r="SD1498" s="1768"/>
      <c r="SE1498" s="1768"/>
      <c r="SF1498" s="1768"/>
      <c r="SG1498" s="1768"/>
      <c r="SH1498" s="1768"/>
      <c r="SI1498" s="1768"/>
      <c r="SJ1498" s="1768"/>
      <c r="SK1498" s="1768"/>
      <c r="SL1498" s="1768"/>
      <c r="SM1498" s="1768"/>
      <c r="SN1498" s="1768"/>
      <c r="SO1498" s="1768"/>
      <c r="SP1498" s="1768"/>
      <c r="SQ1498" s="1768"/>
      <c r="SR1498" s="1768"/>
      <c r="SS1498" s="1768"/>
      <c r="ST1498" s="1768"/>
      <c r="SU1498" s="1768"/>
      <c r="SV1498" s="1768"/>
      <c r="SW1498" s="1768"/>
      <c r="SX1498" s="1768"/>
      <c r="SY1498" s="1768"/>
      <c r="SZ1498" s="1768"/>
      <c r="TA1498" s="1768"/>
      <c r="TB1498" s="1768"/>
      <c r="TC1498" s="1768"/>
      <c r="TD1498" s="1768"/>
      <c r="TE1498" s="1768"/>
      <c r="TF1498" s="1768"/>
      <c r="TG1498" s="1768"/>
      <c r="TH1498" s="1768"/>
      <c r="TI1498" s="1768"/>
      <c r="TJ1498" s="1768"/>
      <c r="TK1498" s="1768"/>
      <c r="TL1498" s="1768"/>
      <c r="TM1498" s="1768"/>
      <c r="TN1498" s="1768"/>
      <c r="TO1498" s="1768"/>
      <c r="TP1498" s="1768"/>
      <c r="TQ1498" s="1768"/>
      <c r="TR1498" s="1768"/>
      <c r="TS1498" s="1768"/>
      <c r="TT1498" s="1768"/>
      <c r="TU1498" s="1768"/>
      <c r="TV1498" s="1768"/>
      <c r="TW1498" s="1768"/>
      <c r="TX1498" s="1768"/>
      <c r="TY1498" s="1768"/>
      <c r="TZ1498" s="1768"/>
      <c r="UA1498" s="1768"/>
      <c r="UB1498" s="1768"/>
      <c r="UC1498" s="1768"/>
      <c r="UD1498" s="1768"/>
      <c r="UE1498" s="1768"/>
      <c r="UF1498" s="1768"/>
      <c r="UG1498" s="1768"/>
      <c r="UH1498" s="1768"/>
      <c r="UI1498" s="1768"/>
      <c r="UJ1498" s="1768"/>
      <c r="UK1498" s="1768"/>
      <c r="UL1498" s="1768"/>
      <c r="UM1498" s="1768"/>
      <c r="UN1498" s="1768"/>
      <c r="UO1498" s="1768"/>
      <c r="UP1498" s="1768"/>
      <c r="UQ1498" s="1768"/>
      <c r="UR1498" s="1768"/>
      <c r="US1498" s="1768"/>
      <c r="UT1498" s="1768"/>
      <c r="UU1498" s="1768"/>
      <c r="UV1498" s="1768"/>
      <c r="UW1498" s="1768"/>
      <c r="UX1498" s="1768"/>
      <c r="UY1498" s="1768"/>
      <c r="UZ1498" s="1768"/>
      <c r="VA1498" s="1768"/>
      <c r="VB1498" s="1768"/>
      <c r="VC1498" s="1768"/>
      <c r="VD1498" s="1768"/>
      <c r="VE1498" s="1768"/>
      <c r="VF1498" s="1768"/>
      <c r="VG1498" s="1768"/>
      <c r="VH1498" s="1768"/>
      <c r="VI1498" s="1768"/>
      <c r="VJ1498" s="1768"/>
      <c r="VK1498" s="1768"/>
      <c r="VL1498" s="1768"/>
      <c r="VM1498" s="1768"/>
      <c r="VN1498" s="1768"/>
      <c r="VO1498" s="1768"/>
      <c r="VP1498" s="1768"/>
      <c r="VQ1498" s="1768"/>
      <c r="VR1498" s="1768"/>
      <c r="VS1498" s="1768"/>
      <c r="VT1498" s="1768"/>
      <c r="VU1498" s="1768"/>
      <c r="VV1498" s="1768"/>
      <c r="VW1498" s="1768"/>
      <c r="VX1498" s="1768"/>
      <c r="VY1498" s="1768"/>
      <c r="VZ1498" s="1768"/>
      <c r="WA1498" s="1768"/>
      <c r="WB1498" s="1768"/>
      <c r="WC1498" s="1768"/>
      <c r="WD1498" s="1768"/>
      <c r="WE1498" s="1768"/>
      <c r="WF1498" s="1768"/>
      <c r="WG1498" s="1768"/>
      <c r="WH1498" s="1768"/>
      <c r="WI1498" s="1768"/>
      <c r="WJ1498" s="1768"/>
      <c r="WK1498" s="1768"/>
      <c r="WL1498" s="1768"/>
      <c r="WM1498" s="1768"/>
      <c r="WN1498" s="1768"/>
      <c r="WO1498" s="1768"/>
      <c r="WP1498" s="1768"/>
      <c r="WQ1498" s="1768"/>
      <c r="WR1498" s="1768"/>
      <c r="WS1498" s="1768"/>
      <c r="WT1498" s="1768"/>
      <c r="WU1498" s="1768"/>
      <c r="WV1498" s="1768"/>
      <c r="WW1498" s="1768"/>
      <c r="WX1498" s="1768"/>
      <c r="WY1498" s="1768"/>
      <c r="WZ1498" s="1768"/>
      <c r="XA1498" s="1768"/>
      <c r="XB1498" s="1768"/>
      <c r="XC1498" s="1768"/>
      <c r="XD1498" s="1768"/>
      <c r="XE1498" s="1768"/>
      <c r="XF1498" s="1768"/>
      <c r="XG1498" s="1768"/>
      <c r="XH1498" s="1768"/>
      <c r="XI1498" s="1768"/>
      <c r="XJ1498" s="1768"/>
      <c r="XK1498" s="1768"/>
      <c r="XL1498" s="1768"/>
      <c r="XM1498" s="1768"/>
      <c r="XN1498" s="1768"/>
      <c r="XO1498" s="1768"/>
      <c r="XP1498" s="1768"/>
      <c r="XQ1498" s="1768"/>
      <c r="XR1498" s="1768"/>
      <c r="XS1498" s="1768"/>
      <c r="XT1498" s="1768"/>
      <c r="XU1498" s="1768"/>
      <c r="XV1498" s="1768"/>
      <c r="XW1498" s="1768"/>
      <c r="XX1498" s="1768"/>
      <c r="XY1498" s="1768"/>
      <c r="XZ1498" s="1768"/>
      <c r="YA1498" s="1768"/>
      <c r="YB1498" s="1768"/>
      <c r="YC1498" s="1768"/>
      <c r="YD1498" s="1768"/>
      <c r="YE1498" s="1768"/>
      <c r="YF1498" s="1768"/>
      <c r="YG1498" s="1768"/>
      <c r="YH1498" s="1768"/>
      <c r="YI1498" s="1768"/>
      <c r="YJ1498" s="1768"/>
      <c r="YK1498" s="1768"/>
      <c r="YL1498" s="1768"/>
      <c r="YM1498" s="1768"/>
      <c r="YN1498" s="1768"/>
      <c r="YO1498" s="1768"/>
      <c r="YP1498" s="1768"/>
      <c r="YQ1498" s="1768"/>
      <c r="YR1498" s="1768"/>
      <c r="YS1498" s="1768"/>
      <c r="YT1498" s="1768"/>
      <c r="YU1498" s="1768"/>
      <c r="YV1498" s="1768"/>
      <c r="YW1498" s="1768"/>
      <c r="YX1498" s="1768"/>
      <c r="YY1498" s="1768"/>
      <c r="YZ1498" s="1768"/>
      <c r="ZA1498" s="1768"/>
      <c r="ZB1498" s="1768"/>
      <c r="ZC1498" s="1768"/>
      <c r="ZD1498" s="1768"/>
      <c r="ZE1498" s="1768"/>
      <c r="ZF1498" s="1768"/>
      <c r="ZG1498" s="1768"/>
      <c r="ZH1498" s="1768"/>
      <c r="ZI1498" s="1768"/>
      <c r="ZJ1498" s="1768"/>
      <c r="ZK1498" s="1768"/>
      <c r="ZL1498" s="1768"/>
      <c r="ZM1498" s="1768"/>
      <c r="ZN1498" s="1768"/>
      <c r="ZO1498" s="1768"/>
      <c r="ZP1498" s="1768"/>
      <c r="ZQ1498" s="1768"/>
      <c r="ZR1498" s="1768"/>
      <c r="ZS1498" s="1768"/>
      <c r="ZT1498" s="1768"/>
      <c r="ZU1498" s="1768"/>
      <c r="ZV1498" s="1768"/>
      <c r="ZW1498" s="1768"/>
      <c r="ZX1498" s="1768"/>
      <c r="ZY1498" s="1768"/>
      <c r="ZZ1498" s="1768"/>
      <c r="AAA1498" s="1768"/>
      <c r="AAB1498" s="1768"/>
      <c r="AAC1498" s="1768"/>
      <c r="AAD1498" s="1768"/>
      <c r="AAE1498" s="1768"/>
      <c r="AAF1498" s="1768"/>
      <c r="AAG1498" s="1768"/>
      <c r="AAH1498" s="1768"/>
      <c r="AAI1498" s="1768"/>
      <c r="AAJ1498" s="1768"/>
      <c r="AAK1498" s="1768"/>
      <c r="AAL1498" s="1768"/>
      <c r="AAM1498" s="1768"/>
      <c r="AAN1498" s="1768"/>
      <c r="AAO1498" s="1768"/>
      <c r="AAP1498" s="1768"/>
      <c r="AAQ1498" s="1768"/>
      <c r="AAR1498" s="1768"/>
      <c r="AAS1498" s="1768"/>
      <c r="AAT1498" s="1768"/>
      <c r="AAU1498" s="1768"/>
      <c r="AAV1498" s="1768"/>
      <c r="AAW1498" s="1768"/>
      <c r="AAX1498" s="1768"/>
      <c r="AAY1498" s="1768"/>
      <c r="AAZ1498" s="1768"/>
      <c r="ABA1498" s="1768"/>
      <c r="ABB1498" s="1768"/>
      <c r="ABC1498" s="1768"/>
      <c r="ABD1498" s="1768"/>
      <c r="ABE1498" s="1768"/>
      <c r="ABF1498" s="1768"/>
      <c r="ABG1498" s="1768"/>
      <c r="ABH1498" s="1768"/>
      <c r="ABI1498" s="1768"/>
      <c r="ABJ1498" s="1768"/>
      <c r="ABK1498" s="1768"/>
      <c r="ABL1498" s="1768"/>
      <c r="ABM1498" s="1768"/>
      <c r="ABN1498" s="1768"/>
      <c r="ABO1498" s="1768"/>
      <c r="ABP1498" s="1768"/>
      <c r="ABQ1498" s="1768"/>
      <c r="ABR1498" s="1768"/>
      <c r="ABS1498" s="1768"/>
      <c r="ABT1498" s="1768"/>
      <c r="ABU1498" s="1768"/>
      <c r="ABV1498" s="1768"/>
      <c r="ABW1498" s="1768"/>
      <c r="ABX1498" s="1768"/>
      <c r="ABY1498" s="1768"/>
      <c r="ABZ1498" s="1768"/>
      <c r="ACA1498" s="1768"/>
      <c r="ACB1498" s="1768"/>
      <c r="ACC1498" s="1768"/>
      <c r="ACD1498" s="1768"/>
      <c r="ACE1498" s="1768"/>
      <c r="ACF1498" s="1768"/>
      <c r="ACG1498" s="1768"/>
      <c r="ACH1498" s="1768"/>
      <c r="ACI1498" s="1768"/>
      <c r="ACJ1498" s="1768"/>
      <c r="ACK1498" s="1768"/>
      <c r="ACL1498" s="1768"/>
      <c r="ACM1498" s="1768"/>
      <c r="ACN1498" s="1768"/>
      <c r="ACO1498" s="1768"/>
      <c r="ACP1498" s="1768"/>
      <c r="ACQ1498" s="1768"/>
      <c r="ACR1498" s="1768"/>
      <c r="ACS1498" s="1768"/>
      <c r="ACT1498" s="1768"/>
      <c r="ACU1498" s="1768"/>
      <c r="ACV1498" s="1768"/>
      <c r="ACW1498" s="1768"/>
      <c r="ACX1498" s="1768"/>
      <c r="ACY1498" s="1768"/>
      <c r="ACZ1498" s="1768"/>
      <c r="ADA1498" s="1768"/>
      <c r="ADB1498" s="1768"/>
      <c r="ADC1498" s="1768"/>
      <c r="ADD1498" s="1768"/>
      <c r="ADE1498" s="1768"/>
      <c r="ADF1498" s="1768"/>
      <c r="ADG1498" s="1768"/>
      <c r="ADH1498" s="1768"/>
      <c r="ADI1498" s="1768"/>
      <c r="ADJ1498" s="1768"/>
      <c r="ADK1498" s="1768"/>
      <c r="ADL1498" s="1768"/>
      <c r="ADM1498" s="1768"/>
      <c r="ADN1498" s="1768"/>
      <c r="ADO1498" s="1768"/>
      <c r="ADP1498" s="1768"/>
      <c r="ADQ1498" s="1768"/>
      <c r="ADR1498" s="1768"/>
      <c r="ADS1498" s="1768"/>
      <c r="ADT1498" s="1768"/>
      <c r="ADU1498" s="1768"/>
      <c r="ADV1498" s="1768"/>
      <c r="ADW1498" s="1768"/>
      <c r="ADX1498" s="1768"/>
      <c r="ADY1498" s="1768"/>
      <c r="ADZ1498" s="1768"/>
      <c r="AEA1498" s="1768"/>
      <c r="AEB1498" s="1768"/>
      <c r="AEC1498" s="1768"/>
      <c r="AED1498" s="1768"/>
      <c r="AEE1498" s="1768"/>
      <c r="AEF1498" s="1768"/>
      <c r="AEG1498" s="1768"/>
      <c r="AEH1498" s="1768"/>
      <c r="AEI1498" s="1768"/>
      <c r="AEJ1498" s="1768"/>
      <c r="AEK1498" s="1768"/>
      <c r="AEL1498" s="1768"/>
      <c r="AEM1498" s="1768"/>
      <c r="AEN1498" s="1768"/>
      <c r="AEO1498" s="1768"/>
      <c r="AEP1498" s="1768"/>
      <c r="AEQ1498" s="1768"/>
      <c r="AER1498" s="1768"/>
      <c r="AES1498" s="1768"/>
      <c r="AET1498" s="1768"/>
      <c r="AEU1498" s="1768"/>
      <c r="AEV1498" s="1768"/>
      <c r="AEW1498" s="1768"/>
      <c r="AEX1498" s="1768"/>
      <c r="AEY1498" s="1768"/>
      <c r="AEZ1498" s="1768"/>
      <c r="AFA1498" s="1768"/>
      <c r="AFB1498" s="1768"/>
      <c r="AFC1498" s="1768"/>
      <c r="AFD1498" s="1768"/>
      <c r="AFE1498" s="1768"/>
      <c r="AFF1498" s="1768"/>
      <c r="AFG1498" s="1768"/>
      <c r="AFH1498" s="1768"/>
      <c r="AFI1498" s="1768"/>
      <c r="AFJ1498" s="1768"/>
      <c r="AFK1498" s="1768"/>
      <c r="AFL1498" s="1768"/>
      <c r="AFM1498" s="1768"/>
      <c r="AFN1498" s="1768"/>
      <c r="AFO1498" s="1768"/>
      <c r="AFP1498" s="1768"/>
      <c r="AFQ1498" s="1768"/>
      <c r="AFR1498" s="1768"/>
      <c r="AFS1498" s="1768"/>
      <c r="AFT1498" s="1768"/>
      <c r="AFU1498" s="1768"/>
      <c r="AFV1498" s="1768"/>
      <c r="AFW1498" s="1768"/>
      <c r="AFX1498" s="1768"/>
      <c r="AFY1498" s="1768"/>
      <c r="AFZ1498" s="1768"/>
      <c r="AGA1498" s="1768"/>
      <c r="AGB1498" s="1768"/>
      <c r="AGC1498" s="1768"/>
      <c r="AGD1498" s="1768"/>
      <c r="AGE1498" s="1768"/>
      <c r="AGF1498" s="1768"/>
      <c r="AGG1498" s="1768"/>
      <c r="AGH1498" s="1768"/>
      <c r="AGI1498" s="1768"/>
      <c r="AGJ1498" s="1768"/>
      <c r="AGK1498" s="1768"/>
      <c r="AGL1498" s="1768"/>
      <c r="AGM1498" s="1768"/>
      <c r="AGN1498" s="1768"/>
      <c r="AGO1498" s="1768"/>
      <c r="AGP1498" s="1768"/>
      <c r="AGQ1498" s="1768"/>
      <c r="AGR1498" s="1768"/>
      <c r="AGS1498" s="1768"/>
      <c r="AGT1498" s="1768"/>
      <c r="AGU1498" s="1768"/>
      <c r="AGV1498" s="1768"/>
      <c r="AGW1498" s="1768"/>
      <c r="AGX1498" s="1768"/>
      <c r="AGY1498" s="1768"/>
      <c r="AGZ1498" s="1768"/>
      <c r="AHA1498" s="1768"/>
      <c r="AHB1498" s="1768"/>
      <c r="AHC1498" s="1768"/>
      <c r="AHD1498" s="1768"/>
      <c r="AHE1498" s="1768"/>
      <c r="AHF1498" s="1768"/>
      <c r="AHG1498" s="1768"/>
      <c r="AHH1498" s="1768"/>
      <c r="AHI1498" s="1768"/>
      <c r="AHJ1498" s="1768"/>
      <c r="AHK1498" s="1768"/>
      <c r="AHL1498" s="1768"/>
      <c r="AHM1498" s="1768"/>
      <c r="AHN1498" s="1768"/>
      <c r="AHO1498" s="1768"/>
      <c r="AHP1498" s="1768"/>
      <c r="AHQ1498" s="1768"/>
      <c r="AHR1498" s="1768"/>
      <c r="AHS1498" s="1768"/>
      <c r="AHT1498" s="1768"/>
      <c r="AHU1498" s="1768"/>
      <c r="AHV1498" s="1768"/>
      <c r="AHW1498" s="1768"/>
      <c r="AHX1498" s="1768"/>
      <c r="AHY1498" s="1768"/>
      <c r="AHZ1498" s="1768"/>
      <c r="AIA1498" s="1768"/>
      <c r="AIB1498" s="1768"/>
      <c r="AIC1498" s="1768"/>
      <c r="AID1498" s="1768"/>
      <c r="AIE1498" s="1768"/>
      <c r="AIF1498" s="1768"/>
      <c r="AIG1498" s="1768"/>
      <c r="AIH1498" s="1768"/>
      <c r="AII1498" s="1768"/>
      <c r="AIJ1498" s="1768"/>
      <c r="AIK1498" s="1768"/>
      <c r="AIL1498" s="1768"/>
      <c r="AIM1498" s="1768"/>
      <c r="AIN1498" s="1768"/>
      <c r="AIO1498" s="1768"/>
      <c r="AIP1498" s="1768"/>
      <c r="AIQ1498" s="1768"/>
      <c r="AIR1498" s="1768"/>
      <c r="AIS1498" s="1768"/>
      <c r="AIT1498" s="1768"/>
      <c r="AIU1498" s="1768"/>
      <c r="AIV1498" s="1768"/>
      <c r="AIW1498" s="1768"/>
      <c r="AIX1498" s="1768"/>
      <c r="AIY1498" s="1768"/>
      <c r="AIZ1498" s="1768"/>
      <c r="AJA1498" s="1768"/>
      <c r="AJB1498" s="1768"/>
      <c r="AJC1498" s="1768"/>
      <c r="AJD1498" s="1768"/>
      <c r="AJE1498" s="1768"/>
      <c r="AJF1498" s="1768"/>
      <c r="AJG1498" s="1768"/>
      <c r="AJH1498" s="1768"/>
      <c r="AJI1498" s="1768"/>
      <c r="AJJ1498" s="1768"/>
      <c r="AJK1498" s="1768"/>
      <c r="AJL1498" s="1768"/>
      <c r="AJM1498" s="1768"/>
      <c r="AJN1498" s="1768"/>
      <c r="AJO1498" s="1768"/>
      <c r="AJP1498" s="1768"/>
      <c r="AJQ1498" s="1768"/>
      <c r="AJR1498" s="1768"/>
      <c r="AJS1498" s="1768"/>
      <c r="AJT1498" s="1768"/>
      <c r="AJU1498" s="1768"/>
      <c r="AJV1498" s="1768"/>
      <c r="AJW1498" s="1768"/>
      <c r="AJX1498" s="1768"/>
      <c r="AJY1498" s="1768"/>
      <c r="AJZ1498" s="1768"/>
      <c r="AKA1498" s="1768"/>
      <c r="AKB1498" s="1768"/>
      <c r="AKC1498" s="1768"/>
      <c r="AKD1498" s="1768"/>
      <c r="AKE1498" s="1768"/>
      <c r="AKF1498" s="1768"/>
      <c r="AKG1498" s="1768"/>
      <c r="AKH1498" s="1768"/>
      <c r="AKI1498" s="1768"/>
      <c r="AKJ1498" s="1768"/>
      <c r="AKK1498" s="1768"/>
      <c r="AKL1498" s="1768"/>
      <c r="AKM1498" s="1768"/>
      <c r="AKN1498" s="1768"/>
      <c r="AKO1498" s="1768"/>
      <c r="AKP1498" s="1768"/>
      <c r="AKQ1498" s="1768"/>
      <c r="AKR1498" s="1768"/>
      <c r="AKS1498" s="1768"/>
      <c r="AKT1498" s="1768"/>
      <c r="AKU1498" s="1768"/>
      <c r="AKV1498" s="1768"/>
      <c r="AKW1498" s="1768"/>
      <c r="AKX1498" s="1768"/>
      <c r="AKY1498" s="1768"/>
      <c r="AKZ1498" s="1768"/>
      <c r="ALA1498" s="1768"/>
      <c r="ALB1498" s="1768"/>
      <c r="ALC1498" s="1768"/>
      <c r="ALD1498" s="1768"/>
      <c r="ALE1498" s="1768"/>
      <c r="ALF1498" s="1768"/>
      <c r="ALG1498" s="1768"/>
      <c r="ALH1498" s="1768"/>
      <c r="ALI1498" s="1768"/>
      <c r="ALJ1498" s="1768"/>
      <c r="ALK1498" s="1768"/>
      <c r="ALL1498" s="1768"/>
      <c r="ALM1498" s="1768"/>
      <c r="ALN1498" s="1768"/>
      <c r="ALO1498" s="1768"/>
      <c r="ALP1498" s="1768"/>
      <c r="ALQ1498" s="1768"/>
      <c r="ALR1498" s="1768"/>
      <c r="ALS1498" s="1768"/>
      <c r="ALT1498" s="1768"/>
      <c r="ALU1498" s="1768"/>
      <c r="ALV1498" s="1768"/>
      <c r="ALW1498" s="1768"/>
      <c r="ALX1498" s="1768"/>
      <c r="ALY1498" s="1768"/>
      <c r="ALZ1498" s="1768"/>
      <c r="AMA1498" s="1768"/>
      <c r="AMB1498" s="1768"/>
      <c r="AMC1498" s="1768"/>
      <c r="AMD1498" s="1768"/>
      <c r="AME1498" s="1768"/>
      <c r="AMF1498" s="1768"/>
      <c r="AMG1498" s="1768"/>
      <c r="AMH1498" s="1768"/>
      <c r="AMI1498" s="1768"/>
      <c r="AMJ1498" s="1768"/>
      <c r="AMK1498" s="1768"/>
    </row>
    <row r="1499" spans="1:1025" s="1774" customFormat="1" ht="54" customHeight="1" x14ac:dyDescent="0.35">
      <c r="A1499" s="1025" t="s">
        <v>13170</v>
      </c>
      <c r="B1499" s="1765">
        <v>43909</v>
      </c>
      <c r="C1499" s="1025">
        <v>11</v>
      </c>
      <c r="D1499" s="1025" t="s">
        <v>1394</v>
      </c>
      <c r="E1499" s="1025" t="s">
        <v>13273</v>
      </c>
      <c r="F1499" s="1025" t="s">
        <v>5643</v>
      </c>
      <c r="G1499" s="1025" t="s">
        <v>13171</v>
      </c>
      <c r="H1499" s="1025" t="s">
        <v>1784</v>
      </c>
      <c r="I1499" s="1025" t="s">
        <v>860</v>
      </c>
      <c r="J1499" s="1025" t="s">
        <v>1785</v>
      </c>
      <c r="K1499" s="1766">
        <v>321501.40000000002</v>
      </c>
      <c r="L1499" s="1767" t="s">
        <v>9736</v>
      </c>
      <c r="M1499" s="1025" t="s">
        <v>13169</v>
      </c>
      <c r="N1499" s="1768"/>
      <c r="O1499" s="1769" t="s">
        <v>4665</v>
      </c>
      <c r="P1499" s="1770">
        <f t="shared" si="275"/>
        <v>321501.40000000002</v>
      </c>
      <c r="Q1499" s="1771">
        <f t="shared" si="276"/>
        <v>43909</v>
      </c>
      <c r="R1499" s="1772" t="str">
        <f t="shared" si="277"/>
        <v>2020OB000051</v>
      </c>
      <c r="S1499" s="1772" t="str">
        <f t="shared" si="278"/>
        <v>2019NE000042</v>
      </c>
      <c r="T1499" s="1773" t="str">
        <f t="shared" si="279"/>
        <v>VALOR PAGO REPASSE DE RECURSO REFERENTE A 3ª PARCELA DO FEM II-2014, P/VIABILIZAR A PAVIMENTAÇÃO E DRENAGEM EM DIVERSAS RUAS DO MUNICIPIO DE ALIANÇA/PE, CONFORME LEI 15.335 DE 25/06/2014, CI 035/2019 - SEAM/FEM.</v>
      </c>
      <c r="U1499" s="1768"/>
      <c r="V1499" s="1768"/>
      <c r="W1499" s="1768"/>
      <c r="X1499" s="1768"/>
      <c r="Y1499" s="1768"/>
      <c r="Z1499" s="1768"/>
      <c r="AA1499" s="1768"/>
      <c r="AB1499" s="1768"/>
      <c r="AC1499" s="1768"/>
      <c r="AD1499" s="1768"/>
      <c r="AE1499" s="1768"/>
      <c r="AF1499" s="1768"/>
      <c r="AG1499" s="1768"/>
      <c r="AH1499" s="1768"/>
      <c r="AI1499" s="1768"/>
      <c r="AJ1499" s="1768"/>
      <c r="AK1499" s="1768"/>
      <c r="AL1499" s="1768"/>
      <c r="AM1499" s="1768"/>
      <c r="AN1499" s="1768"/>
      <c r="AO1499" s="1768"/>
      <c r="AP1499" s="1768"/>
      <c r="AQ1499" s="1768"/>
      <c r="AR1499" s="1768"/>
      <c r="AS1499" s="1768"/>
      <c r="AT1499" s="1768"/>
      <c r="AU1499" s="1768"/>
      <c r="AV1499" s="1768"/>
      <c r="AW1499" s="1768"/>
      <c r="AX1499" s="1768"/>
      <c r="AY1499" s="1768"/>
      <c r="AZ1499" s="1768"/>
      <c r="BA1499" s="1768"/>
      <c r="BB1499" s="1768"/>
      <c r="BC1499" s="1768"/>
      <c r="BD1499" s="1768"/>
      <c r="BE1499" s="1768"/>
      <c r="BF1499" s="1768"/>
      <c r="BG1499" s="1768"/>
      <c r="BH1499" s="1768"/>
      <c r="BI1499" s="1768"/>
      <c r="BJ1499" s="1768"/>
      <c r="BK1499" s="1768"/>
      <c r="BL1499" s="1768"/>
      <c r="BM1499" s="1768"/>
      <c r="BN1499" s="1768"/>
      <c r="BO1499" s="1768"/>
      <c r="BP1499" s="1768"/>
      <c r="BQ1499" s="1768"/>
      <c r="BR1499" s="1768"/>
      <c r="BS1499" s="1768"/>
      <c r="BT1499" s="1768"/>
      <c r="BU1499" s="1768"/>
      <c r="BV1499" s="1768"/>
      <c r="BW1499" s="1768"/>
      <c r="BX1499" s="1768"/>
      <c r="BY1499" s="1768"/>
      <c r="BZ1499" s="1768"/>
      <c r="CA1499" s="1768"/>
      <c r="CB1499" s="1768"/>
      <c r="CC1499" s="1768"/>
      <c r="CD1499" s="1768"/>
      <c r="CE1499" s="1768"/>
      <c r="CF1499" s="1768"/>
      <c r="CG1499" s="1768"/>
      <c r="CH1499" s="1768"/>
      <c r="CI1499" s="1768"/>
      <c r="CJ1499" s="1768"/>
      <c r="CK1499" s="1768"/>
      <c r="CL1499" s="1768"/>
      <c r="CM1499" s="1768"/>
      <c r="CN1499" s="1768"/>
      <c r="CO1499" s="1768"/>
      <c r="CP1499" s="1768"/>
      <c r="CQ1499" s="1768"/>
      <c r="CR1499" s="1768"/>
      <c r="CS1499" s="1768"/>
      <c r="CT1499" s="1768"/>
      <c r="CU1499" s="1768"/>
      <c r="CV1499" s="1768"/>
      <c r="CW1499" s="1768"/>
      <c r="CX1499" s="1768"/>
      <c r="CY1499" s="1768"/>
      <c r="CZ1499" s="1768"/>
      <c r="DA1499" s="1768"/>
      <c r="DB1499" s="1768"/>
      <c r="DC1499" s="1768"/>
      <c r="DD1499" s="1768"/>
      <c r="DE1499" s="1768"/>
      <c r="DF1499" s="1768"/>
      <c r="DG1499" s="1768"/>
      <c r="DH1499" s="1768"/>
      <c r="DI1499" s="1768"/>
      <c r="DJ1499" s="1768"/>
      <c r="DK1499" s="1768"/>
      <c r="DL1499" s="1768"/>
      <c r="DM1499" s="1768"/>
      <c r="DN1499" s="1768"/>
      <c r="DO1499" s="1768"/>
      <c r="DP1499" s="1768"/>
      <c r="DQ1499" s="1768"/>
      <c r="DR1499" s="1768"/>
      <c r="DS1499" s="1768"/>
      <c r="DT1499" s="1768"/>
      <c r="DU1499" s="1768"/>
      <c r="DV1499" s="1768"/>
      <c r="DW1499" s="1768"/>
      <c r="DX1499" s="1768"/>
      <c r="DY1499" s="1768"/>
      <c r="DZ1499" s="1768"/>
      <c r="EA1499" s="1768"/>
      <c r="EB1499" s="1768"/>
      <c r="EC1499" s="1768"/>
      <c r="ED1499" s="1768"/>
      <c r="EE1499" s="1768"/>
      <c r="EF1499" s="1768"/>
      <c r="EG1499" s="1768"/>
      <c r="EH1499" s="1768"/>
      <c r="EI1499" s="1768"/>
      <c r="EJ1499" s="1768"/>
      <c r="EK1499" s="1768"/>
      <c r="EL1499" s="1768"/>
      <c r="EM1499" s="1768"/>
      <c r="EN1499" s="1768"/>
      <c r="EO1499" s="1768"/>
      <c r="EP1499" s="1768"/>
      <c r="EQ1499" s="1768"/>
      <c r="ER1499" s="1768"/>
      <c r="ES1499" s="1768"/>
      <c r="ET1499" s="1768"/>
      <c r="EU1499" s="1768"/>
      <c r="EV1499" s="1768"/>
      <c r="EW1499" s="1768"/>
      <c r="EX1499" s="1768"/>
      <c r="EY1499" s="1768"/>
      <c r="EZ1499" s="1768"/>
      <c r="FA1499" s="1768"/>
      <c r="FB1499" s="1768"/>
      <c r="FC1499" s="1768"/>
      <c r="FD1499" s="1768"/>
      <c r="FE1499" s="1768"/>
      <c r="FF1499" s="1768"/>
      <c r="FG1499" s="1768"/>
      <c r="FH1499" s="1768"/>
      <c r="FI1499" s="1768"/>
      <c r="FJ1499" s="1768"/>
      <c r="FK1499" s="1768"/>
      <c r="FL1499" s="1768"/>
      <c r="FM1499" s="1768"/>
      <c r="FN1499" s="1768"/>
      <c r="FO1499" s="1768"/>
      <c r="FP1499" s="1768"/>
      <c r="FQ1499" s="1768"/>
      <c r="FR1499" s="1768"/>
      <c r="FS1499" s="1768"/>
      <c r="FT1499" s="1768"/>
      <c r="FU1499" s="1768"/>
      <c r="FV1499" s="1768"/>
      <c r="FW1499" s="1768"/>
      <c r="FX1499" s="1768"/>
      <c r="FY1499" s="1768"/>
      <c r="FZ1499" s="1768"/>
      <c r="GA1499" s="1768"/>
      <c r="GB1499" s="1768"/>
      <c r="GC1499" s="1768"/>
      <c r="GD1499" s="1768"/>
      <c r="GE1499" s="1768"/>
      <c r="GF1499" s="1768"/>
      <c r="GG1499" s="1768"/>
      <c r="GH1499" s="1768"/>
      <c r="GI1499" s="1768"/>
      <c r="GJ1499" s="1768"/>
      <c r="GK1499" s="1768"/>
      <c r="GL1499" s="1768"/>
      <c r="GM1499" s="1768"/>
      <c r="GN1499" s="1768"/>
      <c r="GO1499" s="1768"/>
      <c r="GP1499" s="1768"/>
      <c r="GQ1499" s="1768"/>
      <c r="GR1499" s="1768"/>
      <c r="GS1499" s="1768"/>
      <c r="GT1499" s="1768"/>
      <c r="GU1499" s="1768"/>
      <c r="GV1499" s="1768"/>
      <c r="GW1499" s="1768"/>
      <c r="GX1499" s="1768"/>
      <c r="GY1499" s="1768"/>
      <c r="GZ1499" s="1768"/>
      <c r="HA1499" s="1768"/>
      <c r="HB1499" s="1768"/>
      <c r="HC1499" s="1768"/>
      <c r="HD1499" s="1768"/>
      <c r="HE1499" s="1768"/>
      <c r="HF1499" s="1768"/>
      <c r="HG1499" s="1768"/>
      <c r="HH1499" s="1768"/>
      <c r="HI1499" s="1768"/>
      <c r="HJ1499" s="1768"/>
      <c r="HK1499" s="1768"/>
      <c r="HL1499" s="1768"/>
      <c r="HM1499" s="1768"/>
      <c r="HN1499" s="1768"/>
      <c r="HO1499" s="1768"/>
      <c r="HP1499" s="1768"/>
      <c r="HQ1499" s="1768"/>
      <c r="HR1499" s="1768"/>
      <c r="HS1499" s="1768"/>
      <c r="HT1499" s="1768"/>
      <c r="HU1499" s="1768"/>
      <c r="HV1499" s="1768"/>
      <c r="HW1499" s="1768"/>
      <c r="HX1499" s="1768"/>
      <c r="HY1499" s="1768"/>
      <c r="HZ1499" s="1768"/>
      <c r="IA1499" s="1768"/>
      <c r="IB1499" s="1768"/>
      <c r="IC1499" s="1768"/>
      <c r="ID1499" s="1768"/>
      <c r="IE1499" s="1768"/>
      <c r="IF1499" s="1768"/>
      <c r="IG1499" s="1768"/>
      <c r="IH1499" s="1768"/>
      <c r="II1499" s="1768"/>
      <c r="IJ1499" s="1768"/>
      <c r="IK1499" s="1768"/>
      <c r="IL1499" s="1768"/>
      <c r="IM1499" s="1768"/>
      <c r="IN1499" s="1768"/>
      <c r="IO1499" s="1768"/>
      <c r="IP1499" s="1768"/>
      <c r="IQ1499" s="1768"/>
      <c r="IR1499" s="1768"/>
      <c r="IS1499" s="1768"/>
      <c r="IT1499" s="1768"/>
      <c r="IU1499" s="1768"/>
      <c r="IV1499" s="1768"/>
      <c r="IW1499" s="1768"/>
      <c r="IX1499" s="1768"/>
      <c r="IY1499" s="1768"/>
      <c r="IZ1499" s="1768"/>
      <c r="JA1499" s="1768"/>
      <c r="JB1499" s="1768"/>
      <c r="JC1499" s="1768"/>
      <c r="JD1499" s="1768"/>
      <c r="JE1499" s="1768"/>
      <c r="JF1499" s="1768"/>
      <c r="JG1499" s="1768"/>
      <c r="JH1499" s="1768"/>
      <c r="JI1499" s="1768"/>
      <c r="JJ1499" s="1768"/>
      <c r="JK1499" s="1768"/>
      <c r="JL1499" s="1768"/>
      <c r="JM1499" s="1768"/>
      <c r="JN1499" s="1768"/>
      <c r="JO1499" s="1768"/>
      <c r="JP1499" s="1768"/>
      <c r="JQ1499" s="1768"/>
      <c r="JR1499" s="1768"/>
      <c r="JS1499" s="1768"/>
      <c r="JT1499" s="1768"/>
      <c r="JU1499" s="1768"/>
      <c r="JV1499" s="1768"/>
      <c r="JW1499" s="1768"/>
      <c r="JX1499" s="1768"/>
      <c r="JY1499" s="1768"/>
      <c r="JZ1499" s="1768"/>
      <c r="KA1499" s="1768"/>
      <c r="KB1499" s="1768"/>
      <c r="KC1499" s="1768"/>
      <c r="KD1499" s="1768"/>
      <c r="KE1499" s="1768"/>
      <c r="KF1499" s="1768"/>
      <c r="KG1499" s="1768"/>
      <c r="KH1499" s="1768"/>
      <c r="KI1499" s="1768"/>
      <c r="KJ1499" s="1768"/>
      <c r="KK1499" s="1768"/>
      <c r="KL1499" s="1768"/>
      <c r="KM1499" s="1768"/>
      <c r="KN1499" s="1768"/>
      <c r="KO1499" s="1768"/>
      <c r="KP1499" s="1768"/>
      <c r="KQ1499" s="1768"/>
      <c r="KR1499" s="1768"/>
      <c r="KS1499" s="1768"/>
      <c r="KT1499" s="1768"/>
      <c r="KU1499" s="1768"/>
      <c r="KV1499" s="1768"/>
      <c r="KW1499" s="1768"/>
      <c r="KX1499" s="1768"/>
      <c r="KY1499" s="1768"/>
      <c r="KZ1499" s="1768"/>
      <c r="LA1499" s="1768"/>
      <c r="LB1499" s="1768"/>
      <c r="LC1499" s="1768"/>
      <c r="LD1499" s="1768"/>
      <c r="LE1499" s="1768"/>
      <c r="LF1499" s="1768"/>
      <c r="LG1499" s="1768"/>
      <c r="LH1499" s="1768"/>
      <c r="LI1499" s="1768"/>
      <c r="LJ1499" s="1768"/>
      <c r="LK1499" s="1768"/>
      <c r="LL1499" s="1768"/>
      <c r="LM1499" s="1768"/>
      <c r="LN1499" s="1768"/>
      <c r="LO1499" s="1768"/>
      <c r="LP1499" s="1768"/>
      <c r="LQ1499" s="1768"/>
      <c r="LR1499" s="1768"/>
      <c r="LS1499" s="1768"/>
      <c r="LT1499" s="1768"/>
      <c r="LU1499" s="1768"/>
      <c r="LV1499" s="1768"/>
      <c r="LW1499" s="1768"/>
      <c r="LX1499" s="1768"/>
      <c r="LY1499" s="1768"/>
      <c r="LZ1499" s="1768"/>
      <c r="MA1499" s="1768"/>
      <c r="MB1499" s="1768"/>
      <c r="MC1499" s="1768"/>
      <c r="MD1499" s="1768"/>
      <c r="ME1499" s="1768"/>
      <c r="MF1499" s="1768"/>
      <c r="MG1499" s="1768"/>
      <c r="MH1499" s="1768"/>
      <c r="MI1499" s="1768"/>
      <c r="MJ1499" s="1768"/>
      <c r="MK1499" s="1768"/>
      <c r="ML1499" s="1768"/>
      <c r="MM1499" s="1768"/>
      <c r="MN1499" s="1768"/>
      <c r="MO1499" s="1768"/>
      <c r="MP1499" s="1768"/>
      <c r="MQ1499" s="1768"/>
      <c r="MR1499" s="1768"/>
      <c r="MS1499" s="1768"/>
      <c r="MT1499" s="1768"/>
      <c r="MU1499" s="1768"/>
      <c r="MV1499" s="1768"/>
      <c r="MW1499" s="1768"/>
      <c r="MX1499" s="1768"/>
      <c r="MY1499" s="1768"/>
      <c r="MZ1499" s="1768"/>
      <c r="NA1499" s="1768"/>
      <c r="NB1499" s="1768"/>
      <c r="NC1499" s="1768"/>
      <c r="ND1499" s="1768"/>
      <c r="NE1499" s="1768"/>
      <c r="NF1499" s="1768"/>
      <c r="NG1499" s="1768"/>
      <c r="NH1499" s="1768"/>
      <c r="NI1499" s="1768"/>
      <c r="NJ1499" s="1768"/>
      <c r="NK1499" s="1768"/>
      <c r="NL1499" s="1768"/>
      <c r="NM1499" s="1768"/>
      <c r="NN1499" s="1768"/>
      <c r="NO1499" s="1768"/>
      <c r="NP1499" s="1768"/>
      <c r="NQ1499" s="1768"/>
      <c r="NR1499" s="1768"/>
      <c r="NS1499" s="1768"/>
      <c r="NT1499" s="1768"/>
      <c r="NU1499" s="1768"/>
      <c r="NV1499" s="1768"/>
      <c r="NW1499" s="1768"/>
      <c r="NX1499" s="1768"/>
      <c r="NY1499" s="1768"/>
      <c r="NZ1499" s="1768"/>
      <c r="OA1499" s="1768"/>
      <c r="OB1499" s="1768"/>
      <c r="OC1499" s="1768"/>
      <c r="OD1499" s="1768"/>
      <c r="OE1499" s="1768"/>
      <c r="OF1499" s="1768"/>
      <c r="OG1499" s="1768"/>
      <c r="OH1499" s="1768"/>
      <c r="OI1499" s="1768"/>
      <c r="OJ1499" s="1768"/>
      <c r="OK1499" s="1768"/>
      <c r="OL1499" s="1768"/>
      <c r="OM1499" s="1768"/>
      <c r="ON1499" s="1768"/>
      <c r="OO1499" s="1768"/>
      <c r="OP1499" s="1768"/>
      <c r="OQ1499" s="1768"/>
      <c r="OR1499" s="1768"/>
      <c r="OS1499" s="1768"/>
      <c r="OT1499" s="1768"/>
      <c r="OU1499" s="1768"/>
      <c r="OV1499" s="1768"/>
      <c r="OW1499" s="1768"/>
      <c r="OX1499" s="1768"/>
      <c r="OY1499" s="1768"/>
      <c r="OZ1499" s="1768"/>
      <c r="PA1499" s="1768"/>
      <c r="PB1499" s="1768"/>
      <c r="PC1499" s="1768"/>
      <c r="PD1499" s="1768"/>
      <c r="PE1499" s="1768"/>
      <c r="PF1499" s="1768"/>
      <c r="PG1499" s="1768"/>
      <c r="PH1499" s="1768"/>
      <c r="PI1499" s="1768"/>
      <c r="PJ1499" s="1768"/>
      <c r="PK1499" s="1768"/>
      <c r="PL1499" s="1768"/>
      <c r="PM1499" s="1768"/>
      <c r="PN1499" s="1768"/>
      <c r="PO1499" s="1768"/>
      <c r="PP1499" s="1768"/>
      <c r="PQ1499" s="1768"/>
      <c r="PR1499" s="1768"/>
      <c r="PS1499" s="1768"/>
      <c r="PT1499" s="1768"/>
      <c r="PU1499" s="1768"/>
      <c r="PV1499" s="1768"/>
      <c r="PW1499" s="1768"/>
      <c r="PX1499" s="1768"/>
      <c r="PY1499" s="1768"/>
      <c r="PZ1499" s="1768"/>
      <c r="QA1499" s="1768"/>
      <c r="QB1499" s="1768"/>
      <c r="QC1499" s="1768"/>
      <c r="QD1499" s="1768"/>
      <c r="QE1499" s="1768"/>
      <c r="QF1499" s="1768"/>
      <c r="QG1499" s="1768"/>
      <c r="QH1499" s="1768"/>
      <c r="QI1499" s="1768"/>
      <c r="QJ1499" s="1768"/>
      <c r="QK1499" s="1768"/>
      <c r="QL1499" s="1768"/>
      <c r="QM1499" s="1768"/>
      <c r="QN1499" s="1768"/>
      <c r="QO1499" s="1768"/>
      <c r="QP1499" s="1768"/>
      <c r="QQ1499" s="1768"/>
      <c r="QR1499" s="1768"/>
      <c r="QS1499" s="1768"/>
      <c r="QT1499" s="1768"/>
      <c r="QU1499" s="1768"/>
      <c r="QV1499" s="1768"/>
      <c r="QW1499" s="1768"/>
      <c r="QX1499" s="1768"/>
      <c r="QY1499" s="1768"/>
      <c r="QZ1499" s="1768"/>
      <c r="RA1499" s="1768"/>
      <c r="RB1499" s="1768"/>
      <c r="RC1499" s="1768"/>
      <c r="RD1499" s="1768"/>
      <c r="RE1499" s="1768"/>
      <c r="RF1499" s="1768"/>
      <c r="RG1499" s="1768"/>
      <c r="RH1499" s="1768"/>
      <c r="RI1499" s="1768"/>
      <c r="RJ1499" s="1768"/>
      <c r="RK1499" s="1768"/>
      <c r="RL1499" s="1768"/>
      <c r="RM1499" s="1768"/>
      <c r="RN1499" s="1768"/>
      <c r="RO1499" s="1768"/>
      <c r="RP1499" s="1768"/>
      <c r="RQ1499" s="1768"/>
      <c r="RR1499" s="1768"/>
      <c r="RS1499" s="1768"/>
      <c r="RT1499" s="1768"/>
      <c r="RU1499" s="1768"/>
      <c r="RV1499" s="1768"/>
      <c r="RW1499" s="1768"/>
      <c r="RX1499" s="1768"/>
      <c r="RY1499" s="1768"/>
      <c r="RZ1499" s="1768"/>
      <c r="SA1499" s="1768"/>
      <c r="SB1499" s="1768"/>
      <c r="SC1499" s="1768"/>
      <c r="SD1499" s="1768"/>
      <c r="SE1499" s="1768"/>
      <c r="SF1499" s="1768"/>
      <c r="SG1499" s="1768"/>
      <c r="SH1499" s="1768"/>
      <c r="SI1499" s="1768"/>
      <c r="SJ1499" s="1768"/>
      <c r="SK1499" s="1768"/>
      <c r="SL1499" s="1768"/>
      <c r="SM1499" s="1768"/>
      <c r="SN1499" s="1768"/>
      <c r="SO1499" s="1768"/>
      <c r="SP1499" s="1768"/>
      <c r="SQ1499" s="1768"/>
      <c r="SR1499" s="1768"/>
      <c r="SS1499" s="1768"/>
      <c r="ST1499" s="1768"/>
      <c r="SU1499" s="1768"/>
      <c r="SV1499" s="1768"/>
      <c r="SW1499" s="1768"/>
      <c r="SX1499" s="1768"/>
      <c r="SY1499" s="1768"/>
      <c r="SZ1499" s="1768"/>
      <c r="TA1499" s="1768"/>
      <c r="TB1499" s="1768"/>
      <c r="TC1499" s="1768"/>
      <c r="TD1499" s="1768"/>
      <c r="TE1499" s="1768"/>
      <c r="TF1499" s="1768"/>
      <c r="TG1499" s="1768"/>
      <c r="TH1499" s="1768"/>
      <c r="TI1499" s="1768"/>
      <c r="TJ1499" s="1768"/>
      <c r="TK1499" s="1768"/>
      <c r="TL1499" s="1768"/>
      <c r="TM1499" s="1768"/>
      <c r="TN1499" s="1768"/>
      <c r="TO1499" s="1768"/>
      <c r="TP1499" s="1768"/>
      <c r="TQ1499" s="1768"/>
      <c r="TR1499" s="1768"/>
      <c r="TS1499" s="1768"/>
      <c r="TT1499" s="1768"/>
      <c r="TU1499" s="1768"/>
      <c r="TV1499" s="1768"/>
      <c r="TW1499" s="1768"/>
      <c r="TX1499" s="1768"/>
      <c r="TY1499" s="1768"/>
      <c r="TZ1499" s="1768"/>
      <c r="UA1499" s="1768"/>
      <c r="UB1499" s="1768"/>
      <c r="UC1499" s="1768"/>
      <c r="UD1499" s="1768"/>
      <c r="UE1499" s="1768"/>
      <c r="UF1499" s="1768"/>
      <c r="UG1499" s="1768"/>
      <c r="UH1499" s="1768"/>
      <c r="UI1499" s="1768"/>
      <c r="UJ1499" s="1768"/>
      <c r="UK1499" s="1768"/>
      <c r="UL1499" s="1768"/>
      <c r="UM1499" s="1768"/>
      <c r="UN1499" s="1768"/>
      <c r="UO1499" s="1768"/>
      <c r="UP1499" s="1768"/>
      <c r="UQ1499" s="1768"/>
      <c r="UR1499" s="1768"/>
      <c r="US1499" s="1768"/>
      <c r="UT1499" s="1768"/>
      <c r="UU1499" s="1768"/>
      <c r="UV1499" s="1768"/>
      <c r="UW1499" s="1768"/>
      <c r="UX1499" s="1768"/>
      <c r="UY1499" s="1768"/>
      <c r="UZ1499" s="1768"/>
      <c r="VA1499" s="1768"/>
      <c r="VB1499" s="1768"/>
      <c r="VC1499" s="1768"/>
      <c r="VD1499" s="1768"/>
      <c r="VE1499" s="1768"/>
      <c r="VF1499" s="1768"/>
      <c r="VG1499" s="1768"/>
      <c r="VH1499" s="1768"/>
      <c r="VI1499" s="1768"/>
      <c r="VJ1499" s="1768"/>
      <c r="VK1499" s="1768"/>
      <c r="VL1499" s="1768"/>
      <c r="VM1499" s="1768"/>
      <c r="VN1499" s="1768"/>
      <c r="VO1499" s="1768"/>
      <c r="VP1499" s="1768"/>
      <c r="VQ1499" s="1768"/>
      <c r="VR1499" s="1768"/>
      <c r="VS1499" s="1768"/>
      <c r="VT1499" s="1768"/>
      <c r="VU1499" s="1768"/>
      <c r="VV1499" s="1768"/>
      <c r="VW1499" s="1768"/>
      <c r="VX1499" s="1768"/>
      <c r="VY1499" s="1768"/>
      <c r="VZ1499" s="1768"/>
      <c r="WA1499" s="1768"/>
      <c r="WB1499" s="1768"/>
      <c r="WC1499" s="1768"/>
      <c r="WD1499" s="1768"/>
      <c r="WE1499" s="1768"/>
      <c r="WF1499" s="1768"/>
      <c r="WG1499" s="1768"/>
      <c r="WH1499" s="1768"/>
      <c r="WI1499" s="1768"/>
      <c r="WJ1499" s="1768"/>
      <c r="WK1499" s="1768"/>
      <c r="WL1499" s="1768"/>
      <c r="WM1499" s="1768"/>
      <c r="WN1499" s="1768"/>
      <c r="WO1499" s="1768"/>
      <c r="WP1499" s="1768"/>
      <c r="WQ1499" s="1768"/>
      <c r="WR1499" s="1768"/>
      <c r="WS1499" s="1768"/>
      <c r="WT1499" s="1768"/>
      <c r="WU1499" s="1768"/>
      <c r="WV1499" s="1768"/>
      <c r="WW1499" s="1768"/>
      <c r="WX1499" s="1768"/>
      <c r="WY1499" s="1768"/>
      <c r="WZ1499" s="1768"/>
      <c r="XA1499" s="1768"/>
      <c r="XB1499" s="1768"/>
      <c r="XC1499" s="1768"/>
      <c r="XD1499" s="1768"/>
      <c r="XE1499" s="1768"/>
      <c r="XF1499" s="1768"/>
      <c r="XG1499" s="1768"/>
      <c r="XH1499" s="1768"/>
      <c r="XI1499" s="1768"/>
      <c r="XJ1499" s="1768"/>
      <c r="XK1499" s="1768"/>
      <c r="XL1499" s="1768"/>
      <c r="XM1499" s="1768"/>
      <c r="XN1499" s="1768"/>
      <c r="XO1499" s="1768"/>
      <c r="XP1499" s="1768"/>
      <c r="XQ1499" s="1768"/>
      <c r="XR1499" s="1768"/>
      <c r="XS1499" s="1768"/>
      <c r="XT1499" s="1768"/>
      <c r="XU1499" s="1768"/>
      <c r="XV1499" s="1768"/>
      <c r="XW1499" s="1768"/>
      <c r="XX1499" s="1768"/>
      <c r="XY1499" s="1768"/>
      <c r="XZ1499" s="1768"/>
      <c r="YA1499" s="1768"/>
      <c r="YB1499" s="1768"/>
      <c r="YC1499" s="1768"/>
      <c r="YD1499" s="1768"/>
      <c r="YE1499" s="1768"/>
      <c r="YF1499" s="1768"/>
      <c r="YG1499" s="1768"/>
      <c r="YH1499" s="1768"/>
      <c r="YI1499" s="1768"/>
      <c r="YJ1499" s="1768"/>
      <c r="YK1499" s="1768"/>
      <c r="YL1499" s="1768"/>
      <c r="YM1499" s="1768"/>
      <c r="YN1499" s="1768"/>
      <c r="YO1499" s="1768"/>
      <c r="YP1499" s="1768"/>
      <c r="YQ1499" s="1768"/>
      <c r="YR1499" s="1768"/>
      <c r="YS1499" s="1768"/>
      <c r="YT1499" s="1768"/>
      <c r="YU1499" s="1768"/>
      <c r="YV1499" s="1768"/>
      <c r="YW1499" s="1768"/>
      <c r="YX1499" s="1768"/>
      <c r="YY1499" s="1768"/>
      <c r="YZ1499" s="1768"/>
      <c r="ZA1499" s="1768"/>
      <c r="ZB1499" s="1768"/>
      <c r="ZC1499" s="1768"/>
      <c r="ZD1499" s="1768"/>
      <c r="ZE1499" s="1768"/>
      <c r="ZF1499" s="1768"/>
      <c r="ZG1499" s="1768"/>
      <c r="ZH1499" s="1768"/>
      <c r="ZI1499" s="1768"/>
      <c r="ZJ1499" s="1768"/>
      <c r="ZK1499" s="1768"/>
      <c r="ZL1499" s="1768"/>
      <c r="ZM1499" s="1768"/>
      <c r="ZN1499" s="1768"/>
      <c r="ZO1499" s="1768"/>
      <c r="ZP1499" s="1768"/>
      <c r="ZQ1499" s="1768"/>
      <c r="ZR1499" s="1768"/>
      <c r="ZS1499" s="1768"/>
      <c r="ZT1499" s="1768"/>
      <c r="ZU1499" s="1768"/>
      <c r="ZV1499" s="1768"/>
      <c r="ZW1499" s="1768"/>
      <c r="ZX1499" s="1768"/>
      <c r="ZY1499" s="1768"/>
      <c r="ZZ1499" s="1768"/>
      <c r="AAA1499" s="1768"/>
      <c r="AAB1499" s="1768"/>
      <c r="AAC1499" s="1768"/>
      <c r="AAD1499" s="1768"/>
      <c r="AAE1499" s="1768"/>
      <c r="AAF1499" s="1768"/>
      <c r="AAG1499" s="1768"/>
      <c r="AAH1499" s="1768"/>
      <c r="AAI1499" s="1768"/>
      <c r="AAJ1499" s="1768"/>
      <c r="AAK1499" s="1768"/>
      <c r="AAL1499" s="1768"/>
      <c r="AAM1499" s="1768"/>
      <c r="AAN1499" s="1768"/>
      <c r="AAO1499" s="1768"/>
      <c r="AAP1499" s="1768"/>
      <c r="AAQ1499" s="1768"/>
      <c r="AAR1499" s="1768"/>
      <c r="AAS1499" s="1768"/>
      <c r="AAT1499" s="1768"/>
      <c r="AAU1499" s="1768"/>
      <c r="AAV1499" s="1768"/>
      <c r="AAW1499" s="1768"/>
      <c r="AAX1499" s="1768"/>
      <c r="AAY1499" s="1768"/>
      <c r="AAZ1499" s="1768"/>
      <c r="ABA1499" s="1768"/>
      <c r="ABB1499" s="1768"/>
      <c r="ABC1499" s="1768"/>
      <c r="ABD1499" s="1768"/>
      <c r="ABE1499" s="1768"/>
      <c r="ABF1499" s="1768"/>
      <c r="ABG1499" s="1768"/>
      <c r="ABH1499" s="1768"/>
      <c r="ABI1499" s="1768"/>
      <c r="ABJ1499" s="1768"/>
      <c r="ABK1499" s="1768"/>
      <c r="ABL1499" s="1768"/>
      <c r="ABM1499" s="1768"/>
      <c r="ABN1499" s="1768"/>
      <c r="ABO1499" s="1768"/>
      <c r="ABP1499" s="1768"/>
      <c r="ABQ1499" s="1768"/>
      <c r="ABR1499" s="1768"/>
      <c r="ABS1499" s="1768"/>
      <c r="ABT1499" s="1768"/>
      <c r="ABU1499" s="1768"/>
      <c r="ABV1499" s="1768"/>
      <c r="ABW1499" s="1768"/>
      <c r="ABX1499" s="1768"/>
      <c r="ABY1499" s="1768"/>
      <c r="ABZ1499" s="1768"/>
      <c r="ACA1499" s="1768"/>
      <c r="ACB1499" s="1768"/>
      <c r="ACC1499" s="1768"/>
      <c r="ACD1499" s="1768"/>
      <c r="ACE1499" s="1768"/>
      <c r="ACF1499" s="1768"/>
      <c r="ACG1499" s="1768"/>
      <c r="ACH1499" s="1768"/>
      <c r="ACI1499" s="1768"/>
      <c r="ACJ1499" s="1768"/>
      <c r="ACK1499" s="1768"/>
      <c r="ACL1499" s="1768"/>
      <c r="ACM1499" s="1768"/>
      <c r="ACN1499" s="1768"/>
      <c r="ACO1499" s="1768"/>
      <c r="ACP1499" s="1768"/>
      <c r="ACQ1499" s="1768"/>
      <c r="ACR1499" s="1768"/>
      <c r="ACS1499" s="1768"/>
      <c r="ACT1499" s="1768"/>
      <c r="ACU1499" s="1768"/>
      <c r="ACV1499" s="1768"/>
      <c r="ACW1499" s="1768"/>
      <c r="ACX1499" s="1768"/>
      <c r="ACY1499" s="1768"/>
      <c r="ACZ1499" s="1768"/>
      <c r="ADA1499" s="1768"/>
      <c r="ADB1499" s="1768"/>
      <c r="ADC1499" s="1768"/>
      <c r="ADD1499" s="1768"/>
      <c r="ADE1499" s="1768"/>
      <c r="ADF1499" s="1768"/>
      <c r="ADG1499" s="1768"/>
      <c r="ADH1499" s="1768"/>
      <c r="ADI1499" s="1768"/>
      <c r="ADJ1499" s="1768"/>
      <c r="ADK1499" s="1768"/>
      <c r="ADL1499" s="1768"/>
      <c r="ADM1499" s="1768"/>
      <c r="ADN1499" s="1768"/>
      <c r="ADO1499" s="1768"/>
      <c r="ADP1499" s="1768"/>
      <c r="ADQ1499" s="1768"/>
      <c r="ADR1499" s="1768"/>
      <c r="ADS1499" s="1768"/>
      <c r="ADT1499" s="1768"/>
      <c r="ADU1499" s="1768"/>
      <c r="ADV1499" s="1768"/>
      <c r="ADW1499" s="1768"/>
      <c r="ADX1499" s="1768"/>
      <c r="ADY1499" s="1768"/>
      <c r="ADZ1499" s="1768"/>
      <c r="AEA1499" s="1768"/>
      <c r="AEB1499" s="1768"/>
      <c r="AEC1499" s="1768"/>
      <c r="AED1499" s="1768"/>
      <c r="AEE1499" s="1768"/>
      <c r="AEF1499" s="1768"/>
      <c r="AEG1499" s="1768"/>
      <c r="AEH1499" s="1768"/>
      <c r="AEI1499" s="1768"/>
      <c r="AEJ1499" s="1768"/>
      <c r="AEK1499" s="1768"/>
      <c r="AEL1499" s="1768"/>
      <c r="AEM1499" s="1768"/>
      <c r="AEN1499" s="1768"/>
      <c r="AEO1499" s="1768"/>
      <c r="AEP1499" s="1768"/>
      <c r="AEQ1499" s="1768"/>
      <c r="AER1499" s="1768"/>
      <c r="AES1499" s="1768"/>
      <c r="AET1499" s="1768"/>
      <c r="AEU1499" s="1768"/>
      <c r="AEV1499" s="1768"/>
      <c r="AEW1499" s="1768"/>
      <c r="AEX1499" s="1768"/>
      <c r="AEY1499" s="1768"/>
      <c r="AEZ1499" s="1768"/>
      <c r="AFA1499" s="1768"/>
      <c r="AFB1499" s="1768"/>
      <c r="AFC1499" s="1768"/>
      <c r="AFD1499" s="1768"/>
      <c r="AFE1499" s="1768"/>
      <c r="AFF1499" s="1768"/>
      <c r="AFG1499" s="1768"/>
      <c r="AFH1499" s="1768"/>
      <c r="AFI1499" s="1768"/>
      <c r="AFJ1499" s="1768"/>
      <c r="AFK1499" s="1768"/>
      <c r="AFL1499" s="1768"/>
      <c r="AFM1499" s="1768"/>
      <c r="AFN1499" s="1768"/>
      <c r="AFO1499" s="1768"/>
      <c r="AFP1499" s="1768"/>
      <c r="AFQ1499" s="1768"/>
      <c r="AFR1499" s="1768"/>
      <c r="AFS1499" s="1768"/>
      <c r="AFT1499" s="1768"/>
      <c r="AFU1499" s="1768"/>
      <c r="AFV1499" s="1768"/>
      <c r="AFW1499" s="1768"/>
      <c r="AFX1499" s="1768"/>
      <c r="AFY1499" s="1768"/>
      <c r="AFZ1499" s="1768"/>
      <c r="AGA1499" s="1768"/>
      <c r="AGB1499" s="1768"/>
      <c r="AGC1499" s="1768"/>
      <c r="AGD1499" s="1768"/>
      <c r="AGE1499" s="1768"/>
      <c r="AGF1499" s="1768"/>
      <c r="AGG1499" s="1768"/>
      <c r="AGH1499" s="1768"/>
      <c r="AGI1499" s="1768"/>
      <c r="AGJ1499" s="1768"/>
      <c r="AGK1499" s="1768"/>
      <c r="AGL1499" s="1768"/>
      <c r="AGM1499" s="1768"/>
      <c r="AGN1499" s="1768"/>
      <c r="AGO1499" s="1768"/>
      <c r="AGP1499" s="1768"/>
      <c r="AGQ1499" s="1768"/>
      <c r="AGR1499" s="1768"/>
      <c r="AGS1499" s="1768"/>
      <c r="AGT1499" s="1768"/>
      <c r="AGU1499" s="1768"/>
      <c r="AGV1499" s="1768"/>
      <c r="AGW1499" s="1768"/>
      <c r="AGX1499" s="1768"/>
      <c r="AGY1499" s="1768"/>
      <c r="AGZ1499" s="1768"/>
      <c r="AHA1499" s="1768"/>
      <c r="AHB1499" s="1768"/>
      <c r="AHC1499" s="1768"/>
      <c r="AHD1499" s="1768"/>
      <c r="AHE1499" s="1768"/>
      <c r="AHF1499" s="1768"/>
      <c r="AHG1499" s="1768"/>
      <c r="AHH1499" s="1768"/>
      <c r="AHI1499" s="1768"/>
      <c r="AHJ1499" s="1768"/>
      <c r="AHK1499" s="1768"/>
      <c r="AHL1499" s="1768"/>
      <c r="AHM1499" s="1768"/>
      <c r="AHN1499" s="1768"/>
      <c r="AHO1499" s="1768"/>
      <c r="AHP1499" s="1768"/>
      <c r="AHQ1499" s="1768"/>
      <c r="AHR1499" s="1768"/>
      <c r="AHS1499" s="1768"/>
      <c r="AHT1499" s="1768"/>
      <c r="AHU1499" s="1768"/>
      <c r="AHV1499" s="1768"/>
      <c r="AHW1499" s="1768"/>
      <c r="AHX1499" s="1768"/>
      <c r="AHY1499" s="1768"/>
      <c r="AHZ1499" s="1768"/>
      <c r="AIA1499" s="1768"/>
      <c r="AIB1499" s="1768"/>
      <c r="AIC1499" s="1768"/>
      <c r="AID1499" s="1768"/>
      <c r="AIE1499" s="1768"/>
      <c r="AIF1499" s="1768"/>
      <c r="AIG1499" s="1768"/>
      <c r="AIH1499" s="1768"/>
      <c r="AII1499" s="1768"/>
      <c r="AIJ1499" s="1768"/>
      <c r="AIK1499" s="1768"/>
      <c r="AIL1499" s="1768"/>
      <c r="AIM1499" s="1768"/>
      <c r="AIN1499" s="1768"/>
      <c r="AIO1499" s="1768"/>
      <c r="AIP1499" s="1768"/>
      <c r="AIQ1499" s="1768"/>
      <c r="AIR1499" s="1768"/>
      <c r="AIS1499" s="1768"/>
      <c r="AIT1499" s="1768"/>
      <c r="AIU1499" s="1768"/>
      <c r="AIV1499" s="1768"/>
      <c r="AIW1499" s="1768"/>
      <c r="AIX1499" s="1768"/>
      <c r="AIY1499" s="1768"/>
      <c r="AIZ1499" s="1768"/>
      <c r="AJA1499" s="1768"/>
      <c r="AJB1499" s="1768"/>
      <c r="AJC1499" s="1768"/>
      <c r="AJD1499" s="1768"/>
      <c r="AJE1499" s="1768"/>
      <c r="AJF1499" s="1768"/>
      <c r="AJG1499" s="1768"/>
      <c r="AJH1499" s="1768"/>
      <c r="AJI1499" s="1768"/>
      <c r="AJJ1499" s="1768"/>
      <c r="AJK1499" s="1768"/>
      <c r="AJL1499" s="1768"/>
      <c r="AJM1499" s="1768"/>
      <c r="AJN1499" s="1768"/>
      <c r="AJO1499" s="1768"/>
      <c r="AJP1499" s="1768"/>
      <c r="AJQ1499" s="1768"/>
      <c r="AJR1499" s="1768"/>
      <c r="AJS1499" s="1768"/>
      <c r="AJT1499" s="1768"/>
      <c r="AJU1499" s="1768"/>
      <c r="AJV1499" s="1768"/>
      <c r="AJW1499" s="1768"/>
      <c r="AJX1499" s="1768"/>
      <c r="AJY1499" s="1768"/>
      <c r="AJZ1499" s="1768"/>
      <c r="AKA1499" s="1768"/>
      <c r="AKB1499" s="1768"/>
      <c r="AKC1499" s="1768"/>
      <c r="AKD1499" s="1768"/>
      <c r="AKE1499" s="1768"/>
      <c r="AKF1499" s="1768"/>
      <c r="AKG1499" s="1768"/>
      <c r="AKH1499" s="1768"/>
      <c r="AKI1499" s="1768"/>
      <c r="AKJ1499" s="1768"/>
      <c r="AKK1499" s="1768"/>
      <c r="AKL1499" s="1768"/>
      <c r="AKM1499" s="1768"/>
      <c r="AKN1499" s="1768"/>
      <c r="AKO1499" s="1768"/>
      <c r="AKP1499" s="1768"/>
      <c r="AKQ1499" s="1768"/>
      <c r="AKR1499" s="1768"/>
      <c r="AKS1499" s="1768"/>
      <c r="AKT1499" s="1768"/>
      <c r="AKU1499" s="1768"/>
      <c r="AKV1499" s="1768"/>
      <c r="AKW1499" s="1768"/>
      <c r="AKX1499" s="1768"/>
      <c r="AKY1499" s="1768"/>
      <c r="AKZ1499" s="1768"/>
      <c r="ALA1499" s="1768"/>
      <c r="ALB1499" s="1768"/>
      <c r="ALC1499" s="1768"/>
      <c r="ALD1499" s="1768"/>
      <c r="ALE1499" s="1768"/>
      <c r="ALF1499" s="1768"/>
      <c r="ALG1499" s="1768"/>
      <c r="ALH1499" s="1768"/>
      <c r="ALI1499" s="1768"/>
      <c r="ALJ1499" s="1768"/>
      <c r="ALK1499" s="1768"/>
      <c r="ALL1499" s="1768"/>
      <c r="ALM1499" s="1768"/>
      <c r="ALN1499" s="1768"/>
      <c r="ALO1499" s="1768"/>
      <c r="ALP1499" s="1768"/>
      <c r="ALQ1499" s="1768"/>
      <c r="ALR1499" s="1768"/>
      <c r="ALS1499" s="1768"/>
      <c r="ALT1499" s="1768"/>
      <c r="ALU1499" s="1768"/>
      <c r="ALV1499" s="1768"/>
      <c r="ALW1499" s="1768"/>
      <c r="ALX1499" s="1768"/>
      <c r="ALY1499" s="1768"/>
      <c r="ALZ1499" s="1768"/>
      <c r="AMA1499" s="1768"/>
      <c r="AMB1499" s="1768"/>
      <c r="AMC1499" s="1768"/>
      <c r="AMD1499" s="1768"/>
      <c r="AME1499" s="1768"/>
      <c r="AMF1499" s="1768"/>
      <c r="AMG1499" s="1768"/>
      <c r="AMH1499" s="1768"/>
      <c r="AMI1499" s="1768"/>
      <c r="AMJ1499" s="1768"/>
      <c r="AMK1499" s="1768"/>
    </row>
    <row r="1500" spans="1:1025" s="1774" customFormat="1" ht="54" customHeight="1" x14ac:dyDescent="0.35">
      <c r="A1500" s="1025" t="s">
        <v>13173</v>
      </c>
      <c r="B1500" s="1765">
        <v>43909</v>
      </c>
      <c r="C1500" s="1025">
        <v>11</v>
      </c>
      <c r="D1500" s="1025" t="s">
        <v>1394</v>
      </c>
      <c r="E1500" s="1025" t="s">
        <v>13274</v>
      </c>
      <c r="F1500" s="1025" t="s">
        <v>5643</v>
      </c>
      <c r="G1500" s="1025" t="s">
        <v>13174</v>
      </c>
      <c r="H1500" s="1025" t="s">
        <v>1636</v>
      </c>
      <c r="I1500" s="1025" t="s">
        <v>933</v>
      </c>
      <c r="J1500" s="1025" t="s">
        <v>1637</v>
      </c>
      <c r="K1500" s="1766">
        <v>72598.91</v>
      </c>
      <c r="L1500" s="1767" t="s">
        <v>9732</v>
      </c>
      <c r="M1500" s="1025" t="s">
        <v>13172</v>
      </c>
      <c r="N1500" s="1768"/>
      <c r="O1500" s="1769" t="s">
        <v>4665</v>
      </c>
      <c r="P1500" s="1770">
        <f t="shared" si="275"/>
        <v>72598.91</v>
      </c>
      <c r="Q1500" s="1771">
        <f t="shared" si="276"/>
        <v>43909</v>
      </c>
      <c r="R1500" s="1772" t="str">
        <f t="shared" si="277"/>
        <v>2020OB000052</v>
      </c>
      <c r="S1500" s="1772" t="str">
        <f t="shared" si="278"/>
        <v>2019NE000038</v>
      </c>
      <c r="T1500" s="1773" t="str">
        <f t="shared" si="279"/>
        <v>VALOR PAGO AO REPASSE DE RECURSO REFERENTE A 4ª PARCELA DO FEM II-2014, PARA VIABILIZAR A PAVIMENTAÇÃO E A DRENAGEM EM RUA DO BAIRRO DE SANTANA, NO MUNICIPIO DE BUENOS AIRES/PE, CONFORME LEI 15.335 DE 25/06/2014, CI 035/2019 - SEAM/FEM.</v>
      </c>
      <c r="U1500" s="1768"/>
      <c r="V1500" s="1768"/>
      <c r="W1500" s="1768"/>
      <c r="X1500" s="1768"/>
      <c r="Y1500" s="1768"/>
      <c r="Z1500" s="1768"/>
      <c r="AA1500" s="1768"/>
      <c r="AB1500" s="1768"/>
      <c r="AC1500" s="1768"/>
      <c r="AD1500" s="1768"/>
      <c r="AE1500" s="1768"/>
      <c r="AF1500" s="1768"/>
      <c r="AG1500" s="1768"/>
      <c r="AH1500" s="1768"/>
      <c r="AI1500" s="1768"/>
      <c r="AJ1500" s="1768"/>
      <c r="AK1500" s="1768"/>
      <c r="AL1500" s="1768"/>
      <c r="AM1500" s="1768"/>
      <c r="AN1500" s="1768"/>
      <c r="AO1500" s="1768"/>
      <c r="AP1500" s="1768"/>
      <c r="AQ1500" s="1768"/>
      <c r="AR1500" s="1768"/>
      <c r="AS1500" s="1768"/>
      <c r="AT1500" s="1768"/>
      <c r="AU1500" s="1768"/>
      <c r="AV1500" s="1768"/>
      <c r="AW1500" s="1768"/>
      <c r="AX1500" s="1768"/>
      <c r="AY1500" s="1768"/>
      <c r="AZ1500" s="1768"/>
      <c r="BA1500" s="1768"/>
      <c r="BB1500" s="1768"/>
      <c r="BC1500" s="1768"/>
      <c r="BD1500" s="1768"/>
      <c r="BE1500" s="1768"/>
      <c r="BF1500" s="1768"/>
      <c r="BG1500" s="1768"/>
      <c r="BH1500" s="1768"/>
      <c r="BI1500" s="1768"/>
      <c r="BJ1500" s="1768"/>
      <c r="BK1500" s="1768"/>
      <c r="BL1500" s="1768"/>
      <c r="BM1500" s="1768"/>
      <c r="BN1500" s="1768"/>
      <c r="BO1500" s="1768"/>
      <c r="BP1500" s="1768"/>
      <c r="BQ1500" s="1768"/>
      <c r="BR1500" s="1768"/>
      <c r="BS1500" s="1768"/>
      <c r="BT1500" s="1768"/>
      <c r="BU1500" s="1768"/>
      <c r="BV1500" s="1768"/>
      <c r="BW1500" s="1768"/>
      <c r="BX1500" s="1768"/>
      <c r="BY1500" s="1768"/>
      <c r="BZ1500" s="1768"/>
      <c r="CA1500" s="1768"/>
      <c r="CB1500" s="1768"/>
      <c r="CC1500" s="1768"/>
      <c r="CD1500" s="1768"/>
      <c r="CE1500" s="1768"/>
      <c r="CF1500" s="1768"/>
      <c r="CG1500" s="1768"/>
      <c r="CH1500" s="1768"/>
      <c r="CI1500" s="1768"/>
      <c r="CJ1500" s="1768"/>
      <c r="CK1500" s="1768"/>
      <c r="CL1500" s="1768"/>
      <c r="CM1500" s="1768"/>
      <c r="CN1500" s="1768"/>
      <c r="CO1500" s="1768"/>
      <c r="CP1500" s="1768"/>
      <c r="CQ1500" s="1768"/>
      <c r="CR1500" s="1768"/>
      <c r="CS1500" s="1768"/>
      <c r="CT1500" s="1768"/>
      <c r="CU1500" s="1768"/>
      <c r="CV1500" s="1768"/>
      <c r="CW1500" s="1768"/>
      <c r="CX1500" s="1768"/>
      <c r="CY1500" s="1768"/>
      <c r="CZ1500" s="1768"/>
      <c r="DA1500" s="1768"/>
      <c r="DB1500" s="1768"/>
      <c r="DC1500" s="1768"/>
      <c r="DD1500" s="1768"/>
      <c r="DE1500" s="1768"/>
      <c r="DF1500" s="1768"/>
      <c r="DG1500" s="1768"/>
      <c r="DH1500" s="1768"/>
      <c r="DI1500" s="1768"/>
      <c r="DJ1500" s="1768"/>
      <c r="DK1500" s="1768"/>
      <c r="DL1500" s="1768"/>
      <c r="DM1500" s="1768"/>
      <c r="DN1500" s="1768"/>
      <c r="DO1500" s="1768"/>
      <c r="DP1500" s="1768"/>
      <c r="DQ1500" s="1768"/>
      <c r="DR1500" s="1768"/>
      <c r="DS1500" s="1768"/>
      <c r="DT1500" s="1768"/>
      <c r="DU1500" s="1768"/>
      <c r="DV1500" s="1768"/>
      <c r="DW1500" s="1768"/>
      <c r="DX1500" s="1768"/>
      <c r="DY1500" s="1768"/>
      <c r="DZ1500" s="1768"/>
      <c r="EA1500" s="1768"/>
      <c r="EB1500" s="1768"/>
      <c r="EC1500" s="1768"/>
      <c r="ED1500" s="1768"/>
      <c r="EE1500" s="1768"/>
      <c r="EF1500" s="1768"/>
      <c r="EG1500" s="1768"/>
      <c r="EH1500" s="1768"/>
      <c r="EI1500" s="1768"/>
      <c r="EJ1500" s="1768"/>
      <c r="EK1500" s="1768"/>
      <c r="EL1500" s="1768"/>
      <c r="EM1500" s="1768"/>
      <c r="EN1500" s="1768"/>
      <c r="EO1500" s="1768"/>
      <c r="EP1500" s="1768"/>
      <c r="EQ1500" s="1768"/>
      <c r="ER1500" s="1768"/>
      <c r="ES1500" s="1768"/>
      <c r="ET1500" s="1768"/>
      <c r="EU1500" s="1768"/>
      <c r="EV1500" s="1768"/>
      <c r="EW1500" s="1768"/>
      <c r="EX1500" s="1768"/>
      <c r="EY1500" s="1768"/>
      <c r="EZ1500" s="1768"/>
      <c r="FA1500" s="1768"/>
      <c r="FB1500" s="1768"/>
      <c r="FC1500" s="1768"/>
      <c r="FD1500" s="1768"/>
      <c r="FE1500" s="1768"/>
      <c r="FF1500" s="1768"/>
      <c r="FG1500" s="1768"/>
      <c r="FH1500" s="1768"/>
      <c r="FI1500" s="1768"/>
      <c r="FJ1500" s="1768"/>
      <c r="FK1500" s="1768"/>
      <c r="FL1500" s="1768"/>
      <c r="FM1500" s="1768"/>
      <c r="FN1500" s="1768"/>
      <c r="FO1500" s="1768"/>
      <c r="FP1500" s="1768"/>
      <c r="FQ1500" s="1768"/>
      <c r="FR1500" s="1768"/>
      <c r="FS1500" s="1768"/>
      <c r="FT1500" s="1768"/>
      <c r="FU1500" s="1768"/>
      <c r="FV1500" s="1768"/>
      <c r="FW1500" s="1768"/>
      <c r="FX1500" s="1768"/>
      <c r="FY1500" s="1768"/>
      <c r="FZ1500" s="1768"/>
      <c r="GA1500" s="1768"/>
      <c r="GB1500" s="1768"/>
      <c r="GC1500" s="1768"/>
      <c r="GD1500" s="1768"/>
      <c r="GE1500" s="1768"/>
      <c r="GF1500" s="1768"/>
      <c r="GG1500" s="1768"/>
      <c r="GH1500" s="1768"/>
      <c r="GI1500" s="1768"/>
      <c r="GJ1500" s="1768"/>
      <c r="GK1500" s="1768"/>
      <c r="GL1500" s="1768"/>
      <c r="GM1500" s="1768"/>
      <c r="GN1500" s="1768"/>
      <c r="GO1500" s="1768"/>
      <c r="GP1500" s="1768"/>
      <c r="GQ1500" s="1768"/>
      <c r="GR1500" s="1768"/>
      <c r="GS1500" s="1768"/>
      <c r="GT1500" s="1768"/>
      <c r="GU1500" s="1768"/>
      <c r="GV1500" s="1768"/>
      <c r="GW1500" s="1768"/>
      <c r="GX1500" s="1768"/>
      <c r="GY1500" s="1768"/>
      <c r="GZ1500" s="1768"/>
      <c r="HA1500" s="1768"/>
      <c r="HB1500" s="1768"/>
      <c r="HC1500" s="1768"/>
      <c r="HD1500" s="1768"/>
      <c r="HE1500" s="1768"/>
      <c r="HF1500" s="1768"/>
      <c r="HG1500" s="1768"/>
      <c r="HH1500" s="1768"/>
      <c r="HI1500" s="1768"/>
      <c r="HJ1500" s="1768"/>
      <c r="HK1500" s="1768"/>
      <c r="HL1500" s="1768"/>
      <c r="HM1500" s="1768"/>
      <c r="HN1500" s="1768"/>
      <c r="HO1500" s="1768"/>
      <c r="HP1500" s="1768"/>
      <c r="HQ1500" s="1768"/>
      <c r="HR1500" s="1768"/>
      <c r="HS1500" s="1768"/>
      <c r="HT1500" s="1768"/>
      <c r="HU1500" s="1768"/>
      <c r="HV1500" s="1768"/>
      <c r="HW1500" s="1768"/>
      <c r="HX1500" s="1768"/>
      <c r="HY1500" s="1768"/>
      <c r="HZ1500" s="1768"/>
      <c r="IA1500" s="1768"/>
      <c r="IB1500" s="1768"/>
      <c r="IC1500" s="1768"/>
      <c r="ID1500" s="1768"/>
      <c r="IE1500" s="1768"/>
      <c r="IF1500" s="1768"/>
      <c r="IG1500" s="1768"/>
      <c r="IH1500" s="1768"/>
      <c r="II1500" s="1768"/>
      <c r="IJ1500" s="1768"/>
      <c r="IK1500" s="1768"/>
      <c r="IL1500" s="1768"/>
      <c r="IM1500" s="1768"/>
      <c r="IN1500" s="1768"/>
      <c r="IO1500" s="1768"/>
      <c r="IP1500" s="1768"/>
      <c r="IQ1500" s="1768"/>
      <c r="IR1500" s="1768"/>
      <c r="IS1500" s="1768"/>
      <c r="IT1500" s="1768"/>
      <c r="IU1500" s="1768"/>
      <c r="IV1500" s="1768"/>
      <c r="IW1500" s="1768"/>
      <c r="IX1500" s="1768"/>
      <c r="IY1500" s="1768"/>
      <c r="IZ1500" s="1768"/>
      <c r="JA1500" s="1768"/>
      <c r="JB1500" s="1768"/>
      <c r="JC1500" s="1768"/>
      <c r="JD1500" s="1768"/>
      <c r="JE1500" s="1768"/>
      <c r="JF1500" s="1768"/>
      <c r="JG1500" s="1768"/>
      <c r="JH1500" s="1768"/>
      <c r="JI1500" s="1768"/>
      <c r="JJ1500" s="1768"/>
      <c r="JK1500" s="1768"/>
      <c r="JL1500" s="1768"/>
      <c r="JM1500" s="1768"/>
      <c r="JN1500" s="1768"/>
      <c r="JO1500" s="1768"/>
      <c r="JP1500" s="1768"/>
      <c r="JQ1500" s="1768"/>
      <c r="JR1500" s="1768"/>
      <c r="JS1500" s="1768"/>
      <c r="JT1500" s="1768"/>
      <c r="JU1500" s="1768"/>
      <c r="JV1500" s="1768"/>
      <c r="JW1500" s="1768"/>
      <c r="JX1500" s="1768"/>
      <c r="JY1500" s="1768"/>
      <c r="JZ1500" s="1768"/>
      <c r="KA1500" s="1768"/>
      <c r="KB1500" s="1768"/>
      <c r="KC1500" s="1768"/>
      <c r="KD1500" s="1768"/>
      <c r="KE1500" s="1768"/>
      <c r="KF1500" s="1768"/>
      <c r="KG1500" s="1768"/>
      <c r="KH1500" s="1768"/>
      <c r="KI1500" s="1768"/>
      <c r="KJ1500" s="1768"/>
      <c r="KK1500" s="1768"/>
      <c r="KL1500" s="1768"/>
      <c r="KM1500" s="1768"/>
      <c r="KN1500" s="1768"/>
      <c r="KO1500" s="1768"/>
      <c r="KP1500" s="1768"/>
      <c r="KQ1500" s="1768"/>
      <c r="KR1500" s="1768"/>
      <c r="KS1500" s="1768"/>
      <c r="KT1500" s="1768"/>
      <c r="KU1500" s="1768"/>
      <c r="KV1500" s="1768"/>
      <c r="KW1500" s="1768"/>
      <c r="KX1500" s="1768"/>
      <c r="KY1500" s="1768"/>
      <c r="KZ1500" s="1768"/>
      <c r="LA1500" s="1768"/>
      <c r="LB1500" s="1768"/>
      <c r="LC1500" s="1768"/>
      <c r="LD1500" s="1768"/>
      <c r="LE1500" s="1768"/>
      <c r="LF1500" s="1768"/>
      <c r="LG1500" s="1768"/>
      <c r="LH1500" s="1768"/>
      <c r="LI1500" s="1768"/>
      <c r="LJ1500" s="1768"/>
      <c r="LK1500" s="1768"/>
      <c r="LL1500" s="1768"/>
      <c r="LM1500" s="1768"/>
      <c r="LN1500" s="1768"/>
      <c r="LO1500" s="1768"/>
      <c r="LP1500" s="1768"/>
      <c r="LQ1500" s="1768"/>
      <c r="LR1500" s="1768"/>
      <c r="LS1500" s="1768"/>
      <c r="LT1500" s="1768"/>
      <c r="LU1500" s="1768"/>
      <c r="LV1500" s="1768"/>
      <c r="LW1500" s="1768"/>
      <c r="LX1500" s="1768"/>
      <c r="LY1500" s="1768"/>
      <c r="LZ1500" s="1768"/>
      <c r="MA1500" s="1768"/>
      <c r="MB1500" s="1768"/>
      <c r="MC1500" s="1768"/>
      <c r="MD1500" s="1768"/>
      <c r="ME1500" s="1768"/>
      <c r="MF1500" s="1768"/>
      <c r="MG1500" s="1768"/>
      <c r="MH1500" s="1768"/>
      <c r="MI1500" s="1768"/>
      <c r="MJ1500" s="1768"/>
      <c r="MK1500" s="1768"/>
      <c r="ML1500" s="1768"/>
      <c r="MM1500" s="1768"/>
      <c r="MN1500" s="1768"/>
      <c r="MO1500" s="1768"/>
      <c r="MP1500" s="1768"/>
      <c r="MQ1500" s="1768"/>
      <c r="MR1500" s="1768"/>
      <c r="MS1500" s="1768"/>
      <c r="MT1500" s="1768"/>
      <c r="MU1500" s="1768"/>
      <c r="MV1500" s="1768"/>
      <c r="MW1500" s="1768"/>
      <c r="MX1500" s="1768"/>
      <c r="MY1500" s="1768"/>
      <c r="MZ1500" s="1768"/>
      <c r="NA1500" s="1768"/>
      <c r="NB1500" s="1768"/>
      <c r="NC1500" s="1768"/>
      <c r="ND1500" s="1768"/>
      <c r="NE1500" s="1768"/>
      <c r="NF1500" s="1768"/>
      <c r="NG1500" s="1768"/>
      <c r="NH1500" s="1768"/>
      <c r="NI1500" s="1768"/>
      <c r="NJ1500" s="1768"/>
      <c r="NK1500" s="1768"/>
      <c r="NL1500" s="1768"/>
      <c r="NM1500" s="1768"/>
      <c r="NN1500" s="1768"/>
      <c r="NO1500" s="1768"/>
      <c r="NP1500" s="1768"/>
      <c r="NQ1500" s="1768"/>
      <c r="NR1500" s="1768"/>
      <c r="NS1500" s="1768"/>
      <c r="NT1500" s="1768"/>
      <c r="NU1500" s="1768"/>
      <c r="NV1500" s="1768"/>
      <c r="NW1500" s="1768"/>
      <c r="NX1500" s="1768"/>
      <c r="NY1500" s="1768"/>
      <c r="NZ1500" s="1768"/>
      <c r="OA1500" s="1768"/>
      <c r="OB1500" s="1768"/>
      <c r="OC1500" s="1768"/>
      <c r="OD1500" s="1768"/>
      <c r="OE1500" s="1768"/>
      <c r="OF1500" s="1768"/>
      <c r="OG1500" s="1768"/>
      <c r="OH1500" s="1768"/>
      <c r="OI1500" s="1768"/>
      <c r="OJ1500" s="1768"/>
      <c r="OK1500" s="1768"/>
      <c r="OL1500" s="1768"/>
      <c r="OM1500" s="1768"/>
      <c r="ON1500" s="1768"/>
      <c r="OO1500" s="1768"/>
      <c r="OP1500" s="1768"/>
      <c r="OQ1500" s="1768"/>
      <c r="OR1500" s="1768"/>
      <c r="OS1500" s="1768"/>
      <c r="OT1500" s="1768"/>
      <c r="OU1500" s="1768"/>
      <c r="OV1500" s="1768"/>
      <c r="OW1500" s="1768"/>
      <c r="OX1500" s="1768"/>
      <c r="OY1500" s="1768"/>
      <c r="OZ1500" s="1768"/>
      <c r="PA1500" s="1768"/>
      <c r="PB1500" s="1768"/>
      <c r="PC1500" s="1768"/>
      <c r="PD1500" s="1768"/>
      <c r="PE1500" s="1768"/>
      <c r="PF1500" s="1768"/>
      <c r="PG1500" s="1768"/>
      <c r="PH1500" s="1768"/>
      <c r="PI1500" s="1768"/>
      <c r="PJ1500" s="1768"/>
      <c r="PK1500" s="1768"/>
      <c r="PL1500" s="1768"/>
      <c r="PM1500" s="1768"/>
      <c r="PN1500" s="1768"/>
      <c r="PO1500" s="1768"/>
      <c r="PP1500" s="1768"/>
      <c r="PQ1500" s="1768"/>
      <c r="PR1500" s="1768"/>
      <c r="PS1500" s="1768"/>
      <c r="PT1500" s="1768"/>
      <c r="PU1500" s="1768"/>
      <c r="PV1500" s="1768"/>
      <c r="PW1500" s="1768"/>
      <c r="PX1500" s="1768"/>
      <c r="PY1500" s="1768"/>
      <c r="PZ1500" s="1768"/>
      <c r="QA1500" s="1768"/>
      <c r="QB1500" s="1768"/>
      <c r="QC1500" s="1768"/>
      <c r="QD1500" s="1768"/>
      <c r="QE1500" s="1768"/>
      <c r="QF1500" s="1768"/>
      <c r="QG1500" s="1768"/>
      <c r="QH1500" s="1768"/>
      <c r="QI1500" s="1768"/>
      <c r="QJ1500" s="1768"/>
      <c r="QK1500" s="1768"/>
      <c r="QL1500" s="1768"/>
      <c r="QM1500" s="1768"/>
      <c r="QN1500" s="1768"/>
      <c r="QO1500" s="1768"/>
      <c r="QP1500" s="1768"/>
      <c r="QQ1500" s="1768"/>
      <c r="QR1500" s="1768"/>
      <c r="QS1500" s="1768"/>
      <c r="QT1500" s="1768"/>
      <c r="QU1500" s="1768"/>
      <c r="QV1500" s="1768"/>
      <c r="QW1500" s="1768"/>
      <c r="QX1500" s="1768"/>
      <c r="QY1500" s="1768"/>
      <c r="QZ1500" s="1768"/>
      <c r="RA1500" s="1768"/>
      <c r="RB1500" s="1768"/>
      <c r="RC1500" s="1768"/>
      <c r="RD1500" s="1768"/>
      <c r="RE1500" s="1768"/>
      <c r="RF1500" s="1768"/>
      <c r="RG1500" s="1768"/>
      <c r="RH1500" s="1768"/>
      <c r="RI1500" s="1768"/>
      <c r="RJ1500" s="1768"/>
      <c r="RK1500" s="1768"/>
      <c r="RL1500" s="1768"/>
      <c r="RM1500" s="1768"/>
      <c r="RN1500" s="1768"/>
      <c r="RO1500" s="1768"/>
      <c r="RP1500" s="1768"/>
      <c r="RQ1500" s="1768"/>
      <c r="RR1500" s="1768"/>
      <c r="RS1500" s="1768"/>
      <c r="RT1500" s="1768"/>
      <c r="RU1500" s="1768"/>
      <c r="RV1500" s="1768"/>
      <c r="RW1500" s="1768"/>
      <c r="RX1500" s="1768"/>
      <c r="RY1500" s="1768"/>
      <c r="RZ1500" s="1768"/>
      <c r="SA1500" s="1768"/>
      <c r="SB1500" s="1768"/>
      <c r="SC1500" s="1768"/>
      <c r="SD1500" s="1768"/>
      <c r="SE1500" s="1768"/>
      <c r="SF1500" s="1768"/>
      <c r="SG1500" s="1768"/>
      <c r="SH1500" s="1768"/>
      <c r="SI1500" s="1768"/>
      <c r="SJ1500" s="1768"/>
      <c r="SK1500" s="1768"/>
      <c r="SL1500" s="1768"/>
      <c r="SM1500" s="1768"/>
      <c r="SN1500" s="1768"/>
      <c r="SO1500" s="1768"/>
      <c r="SP1500" s="1768"/>
      <c r="SQ1500" s="1768"/>
      <c r="SR1500" s="1768"/>
      <c r="SS1500" s="1768"/>
      <c r="ST1500" s="1768"/>
      <c r="SU1500" s="1768"/>
      <c r="SV1500" s="1768"/>
      <c r="SW1500" s="1768"/>
      <c r="SX1500" s="1768"/>
      <c r="SY1500" s="1768"/>
      <c r="SZ1500" s="1768"/>
      <c r="TA1500" s="1768"/>
      <c r="TB1500" s="1768"/>
      <c r="TC1500" s="1768"/>
      <c r="TD1500" s="1768"/>
      <c r="TE1500" s="1768"/>
      <c r="TF1500" s="1768"/>
      <c r="TG1500" s="1768"/>
      <c r="TH1500" s="1768"/>
      <c r="TI1500" s="1768"/>
      <c r="TJ1500" s="1768"/>
      <c r="TK1500" s="1768"/>
      <c r="TL1500" s="1768"/>
      <c r="TM1500" s="1768"/>
      <c r="TN1500" s="1768"/>
      <c r="TO1500" s="1768"/>
      <c r="TP1500" s="1768"/>
      <c r="TQ1500" s="1768"/>
      <c r="TR1500" s="1768"/>
      <c r="TS1500" s="1768"/>
      <c r="TT1500" s="1768"/>
      <c r="TU1500" s="1768"/>
      <c r="TV1500" s="1768"/>
      <c r="TW1500" s="1768"/>
      <c r="TX1500" s="1768"/>
      <c r="TY1500" s="1768"/>
      <c r="TZ1500" s="1768"/>
      <c r="UA1500" s="1768"/>
      <c r="UB1500" s="1768"/>
      <c r="UC1500" s="1768"/>
      <c r="UD1500" s="1768"/>
      <c r="UE1500" s="1768"/>
      <c r="UF1500" s="1768"/>
      <c r="UG1500" s="1768"/>
      <c r="UH1500" s="1768"/>
      <c r="UI1500" s="1768"/>
      <c r="UJ1500" s="1768"/>
      <c r="UK1500" s="1768"/>
      <c r="UL1500" s="1768"/>
      <c r="UM1500" s="1768"/>
      <c r="UN1500" s="1768"/>
      <c r="UO1500" s="1768"/>
      <c r="UP1500" s="1768"/>
      <c r="UQ1500" s="1768"/>
      <c r="UR1500" s="1768"/>
      <c r="US1500" s="1768"/>
      <c r="UT1500" s="1768"/>
      <c r="UU1500" s="1768"/>
      <c r="UV1500" s="1768"/>
      <c r="UW1500" s="1768"/>
      <c r="UX1500" s="1768"/>
      <c r="UY1500" s="1768"/>
      <c r="UZ1500" s="1768"/>
      <c r="VA1500" s="1768"/>
      <c r="VB1500" s="1768"/>
      <c r="VC1500" s="1768"/>
      <c r="VD1500" s="1768"/>
      <c r="VE1500" s="1768"/>
      <c r="VF1500" s="1768"/>
      <c r="VG1500" s="1768"/>
      <c r="VH1500" s="1768"/>
      <c r="VI1500" s="1768"/>
      <c r="VJ1500" s="1768"/>
      <c r="VK1500" s="1768"/>
      <c r="VL1500" s="1768"/>
      <c r="VM1500" s="1768"/>
      <c r="VN1500" s="1768"/>
      <c r="VO1500" s="1768"/>
      <c r="VP1500" s="1768"/>
      <c r="VQ1500" s="1768"/>
      <c r="VR1500" s="1768"/>
      <c r="VS1500" s="1768"/>
      <c r="VT1500" s="1768"/>
      <c r="VU1500" s="1768"/>
      <c r="VV1500" s="1768"/>
      <c r="VW1500" s="1768"/>
      <c r="VX1500" s="1768"/>
      <c r="VY1500" s="1768"/>
      <c r="VZ1500" s="1768"/>
      <c r="WA1500" s="1768"/>
      <c r="WB1500" s="1768"/>
      <c r="WC1500" s="1768"/>
      <c r="WD1500" s="1768"/>
      <c r="WE1500" s="1768"/>
      <c r="WF1500" s="1768"/>
      <c r="WG1500" s="1768"/>
      <c r="WH1500" s="1768"/>
      <c r="WI1500" s="1768"/>
      <c r="WJ1500" s="1768"/>
      <c r="WK1500" s="1768"/>
      <c r="WL1500" s="1768"/>
      <c r="WM1500" s="1768"/>
      <c r="WN1500" s="1768"/>
      <c r="WO1500" s="1768"/>
      <c r="WP1500" s="1768"/>
      <c r="WQ1500" s="1768"/>
      <c r="WR1500" s="1768"/>
      <c r="WS1500" s="1768"/>
      <c r="WT1500" s="1768"/>
      <c r="WU1500" s="1768"/>
      <c r="WV1500" s="1768"/>
      <c r="WW1500" s="1768"/>
      <c r="WX1500" s="1768"/>
      <c r="WY1500" s="1768"/>
      <c r="WZ1500" s="1768"/>
      <c r="XA1500" s="1768"/>
      <c r="XB1500" s="1768"/>
      <c r="XC1500" s="1768"/>
      <c r="XD1500" s="1768"/>
      <c r="XE1500" s="1768"/>
      <c r="XF1500" s="1768"/>
      <c r="XG1500" s="1768"/>
      <c r="XH1500" s="1768"/>
      <c r="XI1500" s="1768"/>
      <c r="XJ1500" s="1768"/>
      <c r="XK1500" s="1768"/>
      <c r="XL1500" s="1768"/>
      <c r="XM1500" s="1768"/>
      <c r="XN1500" s="1768"/>
      <c r="XO1500" s="1768"/>
      <c r="XP1500" s="1768"/>
      <c r="XQ1500" s="1768"/>
      <c r="XR1500" s="1768"/>
      <c r="XS1500" s="1768"/>
      <c r="XT1500" s="1768"/>
      <c r="XU1500" s="1768"/>
      <c r="XV1500" s="1768"/>
      <c r="XW1500" s="1768"/>
      <c r="XX1500" s="1768"/>
      <c r="XY1500" s="1768"/>
      <c r="XZ1500" s="1768"/>
      <c r="YA1500" s="1768"/>
      <c r="YB1500" s="1768"/>
      <c r="YC1500" s="1768"/>
      <c r="YD1500" s="1768"/>
      <c r="YE1500" s="1768"/>
      <c r="YF1500" s="1768"/>
      <c r="YG1500" s="1768"/>
      <c r="YH1500" s="1768"/>
      <c r="YI1500" s="1768"/>
      <c r="YJ1500" s="1768"/>
      <c r="YK1500" s="1768"/>
      <c r="YL1500" s="1768"/>
      <c r="YM1500" s="1768"/>
      <c r="YN1500" s="1768"/>
      <c r="YO1500" s="1768"/>
      <c r="YP1500" s="1768"/>
      <c r="YQ1500" s="1768"/>
      <c r="YR1500" s="1768"/>
      <c r="YS1500" s="1768"/>
      <c r="YT1500" s="1768"/>
      <c r="YU1500" s="1768"/>
      <c r="YV1500" s="1768"/>
      <c r="YW1500" s="1768"/>
      <c r="YX1500" s="1768"/>
      <c r="YY1500" s="1768"/>
      <c r="YZ1500" s="1768"/>
      <c r="ZA1500" s="1768"/>
      <c r="ZB1500" s="1768"/>
      <c r="ZC1500" s="1768"/>
      <c r="ZD1500" s="1768"/>
      <c r="ZE1500" s="1768"/>
      <c r="ZF1500" s="1768"/>
      <c r="ZG1500" s="1768"/>
      <c r="ZH1500" s="1768"/>
      <c r="ZI1500" s="1768"/>
      <c r="ZJ1500" s="1768"/>
      <c r="ZK1500" s="1768"/>
      <c r="ZL1500" s="1768"/>
      <c r="ZM1500" s="1768"/>
      <c r="ZN1500" s="1768"/>
      <c r="ZO1500" s="1768"/>
      <c r="ZP1500" s="1768"/>
      <c r="ZQ1500" s="1768"/>
      <c r="ZR1500" s="1768"/>
      <c r="ZS1500" s="1768"/>
      <c r="ZT1500" s="1768"/>
      <c r="ZU1500" s="1768"/>
      <c r="ZV1500" s="1768"/>
      <c r="ZW1500" s="1768"/>
      <c r="ZX1500" s="1768"/>
      <c r="ZY1500" s="1768"/>
      <c r="ZZ1500" s="1768"/>
      <c r="AAA1500" s="1768"/>
      <c r="AAB1500" s="1768"/>
      <c r="AAC1500" s="1768"/>
      <c r="AAD1500" s="1768"/>
      <c r="AAE1500" s="1768"/>
      <c r="AAF1500" s="1768"/>
      <c r="AAG1500" s="1768"/>
      <c r="AAH1500" s="1768"/>
      <c r="AAI1500" s="1768"/>
      <c r="AAJ1500" s="1768"/>
      <c r="AAK1500" s="1768"/>
      <c r="AAL1500" s="1768"/>
      <c r="AAM1500" s="1768"/>
      <c r="AAN1500" s="1768"/>
      <c r="AAO1500" s="1768"/>
      <c r="AAP1500" s="1768"/>
      <c r="AAQ1500" s="1768"/>
      <c r="AAR1500" s="1768"/>
      <c r="AAS1500" s="1768"/>
      <c r="AAT1500" s="1768"/>
      <c r="AAU1500" s="1768"/>
      <c r="AAV1500" s="1768"/>
      <c r="AAW1500" s="1768"/>
      <c r="AAX1500" s="1768"/>
      <c r="AAY1500" s="1768"/>
      <c r="AAZ1500" s="1768"/>
      <c r="ABA1500" s="1768"/>
      <c r="ABB1500" s="1768"/>
      <c r="ABC1500" s="1768"/>
      <c r="ABD1500" s="1768"/>
      <c r="ABE1500" s="1768"/>
      <c r="ABF1500" s="1768"/>
      <c r="ABG1500" s="1768"/>
      <c r="ABH1500" s="1768"/>
      <c r="ABI1500" s="1768"/>
      <c r="ABJ1500" s="1768"/>
      <c r="ABK1500" s="1768"/>
      <c r="ABL1500" s="1768"/>
      <c r="ABM1500" s="1768"/>
      <c r="ABN1500" s="1768"/>
      <c r="ABO1500" s="1768"/>
      <c r="ABP1500" s="1768"/>
      <c r="ABQ1500" s="1768"/>
      <c r="ABR1500" s="1768"/>
      <c r="ABS1500" s="1768"/>
      <c r="ABT1500" s="1768"/>
      <c r="ABU1500" s="1768"/>
      <c r="ABV1500" s="1768"/>
      <c r="ABW1500" s="1768"/>
      <c r="ABX1500" s="1768"/>
      <c r="ABY1500" s="1768"/>
      <c r="ABZ1500" s="1768"/>
      <c r="ACA1500" s="1768"/>
      <c r="ACB1500" s="1768"/>
      <c r="ACC1500" s="1768"/>
      <c r="ACD1500" s="1768"/>
      <c r="ACE1500" s="1768"/>
      <c r="ACF1500" s="1768"/>
      <c r="ACG1500" s="1768"/>
      <c r="ACH1500" s="1768"/>
      <c r="ACI1500" s="1768"/>
      <c r="ACJ1500" s="1768"/>
      <c r="ACK1500" s="1768"/>
      <c r="ACL1500" s="1768"/>
      <c r="ACM1500" s="1768"/>
      <c r="ACN1500" s="1768"/>
      <c r="ACO1500" s="1768"/>
      <c r="ACP1500" s="1768"/>
      <c r="ACQ1500" s="1768"/>
      <c r="ACR1500" s="1768"/>
      <c r="ACS1500" s="1768"/>
      <c r="ACT1500" s="1768"/>
      <c r="ACU1500" s="1768"/>
      <c r="ACV1500" s="1768"/>
      <c r="ACW1500" s="1768"/>
      <c r="ACX1500" s="1768"/>
      <c r="ACY1500" s="1768"/>
      <c r="ACZ1500" s="1768"/>
      <c r="ADA1500" s="1768"/>
      <c r="ADB1500" s="1768"/>
      <c r="ADC1500" s="1768"/>
      <c r="ADD1500" s="1768"/>
      <c r="ADE1500" s="1768"/>
      <c r="ADF1500" s="1768"/>
      <c r="ADG1500" s="1768"/>
      <c r="ADH1500" s="1768"/>
      <c r="ADI1500" s="1768"/>
      <c r="ADJ1500" s="1768"/>
      <c r="ADK1500" s="1768"/>
      <c r="ADL1500" s="1768"/>
      <c r="ADM1500" s="1768"/>
      <c r="ADN1500" s="1768"/>
      <c r="ADO1500" s="1768"/>
      <c r="ADP1500" s="1768"/>
      <c r="ADQ1500" s="1768"/>
      <c r="ADR1500" s="1768"/>
      <c r="ADS1500" s="1768"/>
      <c r="ADT1500" s="1768"/>
      <c r="ADU1500" s="1768"/>
      <c r="ADV1500" s="1768"/>
      <c r="ADW1500" s="1768"/>
      <c r="ADX1500" s="1768"/>
      <c r="ADY1500" s="1768"/>
      <c r="ADZ1500" s="1768"/>
      <c r="AEA1500" s="1768"/>
      <c r="AEB1500" s="1768"/>
      <c r="AEC1500" s="1768"/>
      <c r="AED1500" s="1768"/>
      <c r="AEE1500" s="1768"/>
      <c r="AEF1500" s="1768"/>
      <c r="AEG1500" s="1768"/>
      <c r="AEH1500" s="1768"/>
      <c r="AEI1500" s="1768"/>
      <c r="AEJ1500" s="1768"/>
      <c r="AEK1500" s="1768"/>
      <c r="AEL1500" s="1768"/>
      <c r="AEM1500" s="1768"/>
      <c r="AEN1500" s="1768"/>
      <c r="AEO1500" s="1768"/>
      <c r="AEP1500" s="1768"/>
      <c r="AEQ1500" s="1768"/>
      <c r="AER1500" s="1768"/>
      <c r="AES1500" s="1768"/>
      <c r="AET1500" s="1768"/>
      <c r="AEU1500" s="1768"/>
      <c r="AEV1500" s="1768"/>
      <c r="AEW1500" s="1768"/>
      <c r="AEX1500" s="1768"/>
      <c r="AEY1500" s="1768"/>
      <c r="AEZ1500" s="1768"/>
      <c r="AFA1500" s="1768"/>
      <c r="AFB1500" s="1768"/>
      <c r="AFC1500" s="1768"/>
      <c r="AFD1500" s="1768"/>
      <c r="AFE1500" s="1768"/>
      <c r="AFF1500" s="1768"/>
      <c r="AFG1500" s="1768"/>
      <c r="AFH1500" s="1768"/>
      <c r="AFI1500" s="1768"/>
      <c r="AFJ1500" s="1768"/>
      <c r="AFK1500" s="1768"/>
      <c r="AFL1500" s="1768"/>
      <c r="AFM1500" s="1768"/>
      <c r="AFN1500" s="1768"/>
      <c r="AFO1500" s="1768"/>
      <c r="AFP1500" s="1768"/>
      <c r="AFQ1500" s="1768"/>
      <c r="AFR1500" s="1768"/>
      <c r="AFS1500" s="1768"/>
      <c r="AFT1500" s="1768"/>
      <c r="AFU1500" s="1768"/>
      <c r="AFV1500" s="1768"/>
      <c r="AFW1500" s="1768"/>
      <c r="AFX1500" s="1768"/>
      <c r="AFY1500" s="1768"/>
      <c r="AFZ1500" s="1768"/>
      <c r="AGA1500" s="1768"/>
      <c r="AGB1500" s="1768"/>
      <c r="AGC1500" s="1768"/>
      <c r="AGD1500" s="1768"/>
      <c r="AGE1500" s="1768"/>
      <c r="AGF1500" s="1768"/>
      <c r="AGG1500" s="1768"/>
      <c r="AGH1500" s="1768"/>
      <c r="AGI1500" s="1768"/>
      <c r="AGJ1500" s="1768"/>
      <c r="AGK1500" s="1768"/>
      <c r="AGL1500" s="1768"/>
      <c r="AGM1500" s="1768"/>
      <c r="AGN1500" s="1768"/>
      <c r="AGO1500" s="1768"/>
      <c r="AGP1500" s="1768"/>
      <c r="AGQ1500" s="1768"/>
      <c r="AGR1500" s="1768"/>
      <c r="AGS1500" s="1768"/>
      <c r="AGT1500" s="1768"/>
      <c r="AGU1500" s="1768"/>
      <c r="AGV1500" s="1768"/>
      <c r="AGW1500" s="1768"/>
      <c r="AGX1500" s="1768"/>
      <c r="AGY1500" s="1768"/>
      <c r="AGZ1500" s="1768"/>
      <c r="AHA1500" s="1768"/>
      <c r="AHB1500" s="1768"/>
      <c r="AHC1500" s="1768"/>
      <c r="AHD1500" s="1768"/>
      <c r="AHE1500" s="1768"/>
      <c r="AHF1500" s="1768"/>
      <c r="AHG1500" s="1768"/>
      <c r="AHH1500" s="1768"/>
      <c r="AHI1500" s="1768"/>
      <c r="AHJ1500" s="1768"/>
      <c r="AHK1500" s="1768"/>
      <c r="AHL1500" s="1768"/>
      <c r="AHM1500" s="1768"/>
      <c r="AHN1500" s="1768"/>
      <c r="AHO1500" s="1768"/>
      <c r="AHP1500" s="1768"/>
      <c r="AHQ1500" s="1768"/>
      <c r="AHR1500" s="1768"/>
      <c r="AHS1500" s="1768"/>
      <c r="AHT1500" s="1768"/>
      <c r="AHU1500" s="1768"/>
      <c r="AHV1500" s="1768"/>
      <c r="AHW1500" s="1768"/>
      <c r="AHX1500" s="1768"/>
      <c r="AHY1500" s="1768"/>
      <c r="AHZ1500" s="1768"/>
      <c r="AIA1500" s="1768"/>
      <c r="AIB1500" s="1768"/>
      <c r="AIC1500" s="1768"/>
      <c r="AID1500" s="1768"/>
      <c r="AIE1500" s="1768"/>
      <c r="AIF1500" s="1768"/>
      <c r="AIG1500" s="1768"/>
      <c r="AIH1500" s="1768"/>
      <c r="AII1500" s="1768"/>
      <c r="AIJ1500" s="1768"/>
      <c r="AIK1500" s="1768"/>
      <c r="AIL1500" s="1768"/>
      <c r="AIM1500" s="1768"/>
      <c r="AIN1500" s="1768"/>
      <c r="AIO1500" s="1768"/>
      <c r="AIP1500" s="1768"/>
      <c r="AIQ1500" s="1768"/>
      <c r="AIR1500" s="1768"/>
      <c r="AIS1500" s="1768"/>
      <c r="AIT1500" s="1768"/>
      <c r="AIU1500" s="1768"/>
      <c r="AIV1500" s="1768"/>
      <c r="AIW1500" s="1768"/>
      <c r="AIX1500" s="1768"/>
      <c r="AIY1500" s="1768"/>
      <c r="AIZ1500" s="1768"/>
      <c r="AJA1500" s="1768"/>
      <c r="AJB1500" s="1768"/>
      <c r="AJC1500" s="1768"/>
      <c r="AJD1500" s="1768"/>
      <c r="AJE1500" s="1768"/>
      <c r="AJF1500" s="1768"/>
      <c r="AJG1500" s="1768"/>
      <c r="AJH1500" s="1768"/>
      <c r="AJI1500" s="1768"/>
      <c r="AJJ1500" s="1768"/>
      <c r="AJK1500" s="1768"/>
      <c r="AJL1500" s="1768"/>
      <c r="AJM1500" s="1768"/>
      <c r="AJN1500" s="1768"/>
      <c r="AJO1500" s="1768"/>
      <c r="AJP1500" s="1768"/>
      <c r="AJQ1500" s="1768"/>
      <c r="AJR1500" s="1768"/>
      <c r="AJS1500" s="1768"/>
      <c r="AJT1500" s="1768"/>
      <c r="AJU1500" s="1768"/>
      <c r="AJV1500" s="1768"/>
      <c r="AJW1500" s="1768"/>
      <c r="AJX1500" s="1768"/>
      <c r="AJY1500" s="1768"/>
      <c r="AJZ1500" s="1768"/>
      <c r="AKA1500" s="1768"/>
      <c r="AKB1500" s="1768"/>
      <c r="AKC1500" s="1768"/>
      <c r="AKD1500" s="1768"/>
      <c r="AKE1500" s="1768"/>
      <c r="AKF1500" s="1768"/>
      <c r="AKG1500" s="1768"/>
      <c r="AKH1500" s="1768"/>
      <c r="AKI1500" s="1768"/>
      <c r="AKJ1500" s="1768"/>
      <c r="AKK1500" s="1768"/>
      <c r="AKL1500" s="1768"/>
      <c r="AKM1500" s="1768"/>
      <c r="AKN1500" s="1768"/>
      <c r="AKO1500" s="1768"/>
      <c r="AKP1500" s="1768"/>
      <c r="AKQ1500" s="1768"/>
      <c r="AKR1500" s="1768"/>
      <c r="AKS1500" s="1768"/>
      <c r="AKT1500" s="1768"/>
      <c r="AKU1500" s="1768"/>
      <c r="AKV1500" s="1768"/>
      <c r="AKW1500" s="1768"/>
      <c r="AKX1500" s="1768"/>
      <c r="AKY1500" s="1768"/>
      <c r="AKZ1500" s="1768"/>
      <c r="ALA1500" s="1768"/>
      <c r="ALB1500" s="1768"/>
      <c r="ALC1500" s="1768"/>
      <c r="ALD1500" s="1768"/>
      <c r="ALE1500" s="1768"/>
      <c r="ALF1500" s="1768"/>
      <c r="ALG1500" s="1768"/>
      <c r="ALH1500" s="1768"/>
      <c r="ALI1500" s="1768"/>
      <c r="ALJ1500" s="1768"/>
      <c r="ALK1500" s="1768"/>
      <c r="ALL1500" s="1768"/>
      <c r="ALM1500" s="1768"/>
      <c r="ALN1500" s="1768"/>
      <c r="ALO1500" s="1768"/>
      <c r="ALP1500" s="1768"/>
      <c r="ALQ1500" s="1768"/>
      <c r="ALR1500" s="1768"/>
      <c r="ALS1500" s="1768"/>
      <c r="ALT1500" s="1768"/>
      <c r="ALU1500" s="1768"/>
      <c r="ALV1500" s="1768"/>
      <c r="ALW1500" s="1768"/>
      <c r="ALX1500" s="1768"/>
      <c r="ALY1500" s="1768"/>
      <c r="ALZ1500" s="1768"/>
      <c r="AMA1500" s="1768"/>
      <c r="AMB1500" s="1768"/>
      <c r="AMC1500" s="1768"/>
      <c r="AMD1500" s="1768"/>
      <c r="AME1500" s="1768"/>
      <c r="AMF1500" s="1768"/>
      <c r="AMG1500" s="1768"/>
      <c r="AMH1500" s="1768"/>
      <c r="AMI1500" s="1768"/>
      <c r="AMJ1500" s="1768"/>
      <c r="AMK1500" s="1768"/>
    </row>
    <row r="1501" spans="1:1025" s="1774" customFormat="1" ht="54" customHeight="1" x14ac:dyDescent="0.35">
      <c r="A1501" s="1025" t="s">
        <v>13094</v>
      </c>
      <c r="B1501" s="1765">
        <v>43909</v>
      </c>
      <c r="C1501" s="1025">
        <v>11</v>
      </c>
      <c r="D1501" s="1025" t="s">
        <v>1394</v>
      </c>
      <c r="E1501" s="1025" t="s">
        <v>13275</v>
      </c>
      <c r="F1501" s="1025" t="s">
        <v>5643</v>
      </c>
      <c r="G1501" s="1025" t="s">
        <v>13095</v>
      </c>
      <c r="H1501" s="1025" t="s">
        <v>2384</v>
      </c>
      <c r="I1501" s="1025" t="s">
        <v>5661</v>
      </c>
      <c r="J1501" s="1025" t="s">
        <v>2385</v>
      </c>
      <c r="K1501" s="1766">
        <v>186179.95</v>
      </c>
      <c r="L1501" s="1767" t="s">
        <v>9736</v>
      </c>
      <c r="M1501" s="1025" t="s">
        <v>13096</v>
      </c>
      <c r="N1501" s="1768"/>
      <c r="O1501" s="1769" t="s">
        <v>4665</v>
      </c>
      <c r="P1501" s="1770">
        <f t="shared" ref="P1501:P1511" si="280">K1501</f>
        <v>186179.95</v>
      </c>
      <c r="Q1501" s="1771">
        <f t="shared" ref="Q1501:Q1511" si="281">B1501</f>
        <v>43909</v>
      </c>
      <c r="R1501" s="1772" t="str">
        <f t="shared" ref="R1501:R1511" si="282">A1501</f>
        <v>2020OB000053</v>
      </c>
      <c r="S1501" s="1772" t="str">
        <f t="shared" ref="S1501:S1511" si="283">G1501</f>
        <v>2019NE000010</v>
      </c>
      <c r="T1501" s="1773" t="str">
        <f t="shared" ref="T1501:T1511" si="284">M1501</f>
        <v>VALOR PAGO AO REPASSE DE RECURSO REFERENTE A 3º PARCELA (FEM II - 2014) CONFORME LEI Nº 14.921 DE 11/03/2013, P/ REFORMA DE POSTOS DE SAÚDE EM ABREU E LIMA, CI 035/2019 - SEAM/FEM.</v>
      </c>
      <c r="U1501" s="1768"/>
      <c r="V1501" s="1768"/>
      <c r="W1501" s="1768"/>
      <c r="X1501" s="1768"/>
      <c r="Y1501" s="1768"/>
      <c r="Z1501" s="1768"/>
      <c r="AA1501" s="1768"/>
      <c r="AB1501" s="1768"/>
      <c r="AC1501" s="1768"/>
      <c r="AD1501" s="1768"/>
      <c r="AE1501" s="1768"/>
      <c r="AF1501" s="1768"/>
      <c r="AG1501" s="1768"/>
      <c r="AH1501" s="1768"/>
      <c r="AI1501" s="1768"/>
      <c r="AJ1501" s="1768"/>
      <c r="AK1501" s="1768"/>
      <c r="AL1501" s="1768"/>
      <c r="AM1501" s="1768"/>
      <c r="AN1501" s="1768"/>
      <c r="AO1501" s="1768"/>
      <c r="AP1501" s="1768"/>
      <c r="AQ1501" s="1768"/>
      <c r="AR1501" s="1768"/>
      <c r="AS1501" s="1768"/>
      <c r="AT1501" s="1768"/>
      <c r="AU1501" s="1768"/>
      <c r="AV1501" s="1768"/>
      <c r="AW1501" s="1768"/>
      <c r="AX1501" s="1768"/>
      <c r="AY1501" s="1768"/>
      <c r="AZ1501" s="1768"/>
      <c r="BA1501" s="1768"/>
      <c r="BB1501" s="1768"/>
      <c r="BC1501" s="1768"/>
      <c r="BD1501" s="1768"/>
      <c r="BE1501" s="1768"/>
      <c r="BF1501" s="1768"/>
      <c r="BG1501" s="1768"/>
      <c r="BH1501" s="1768"/>
      <c r="BI1501" s="1768"/>
      <c r="BJ1501" s="1768"/>
      <c r="BK1501" s="1768"/>
      <c r="BL1501" s="1768"/>
      <c r="BM1501" s="1768"/>
      <c r="BN1501" s="1768"/>
      <c r="BO1501" s="1768"/>
      <c r="BP1501" s="1768"/>
      <c r="BQ1501" s="1768"/>
      <c r="BR1501" s="1768"/>
      <c r="BS1501" s="1768"/>
      <c r="BT1501" s="1768"/>
      <c r="BU1501" s="1768"/>
      <c r="BV1501" s="1768"/>
      <c r="BW1501" s="1768"/>
      <c r="BX1501" s="1768"/>
      <c r="BY1501" s="1768"/>
      <c r="BZ1501" s="1768"/>
      <c r="CA1501" s="1768"/>
      <c r="CB1501" s="1768"/>
      <c r="CC1501" s="1768"/>
      <c r="CD1501" s="1768"/>
      <c r="CE1501" s="1768"/>
      <c r="CF1501" s="1768"/>
      <c r="CG1501" s="1768"/>
      <c r="CH1501" s="1768"/>
      <c r="CI1501" s="1768"/>
      <c r="CJ1501" s="1768"/>
      <c r="CK1501" s="1768"/>
      <c r="CL1501" s="1768"/>
      <c r="CM1501" s="1768"/>
      <c r="CN1501" s="1768"/>
      <c r="CO1501" s="1768"/>
      <c r="CP1501" s="1768"/>
      <c r="CQ1501" s="1768"/>
      <c r="CR1501" s="1768"/>
      <c r="CS1501" s="1768"/>
      <c r="CT1501" s="1768"/>
      <c r="CU1501" s="1768"/>
      <c r="CV1501" s="1768"/>
      <c r="CW1501" s="1768"/>
      <c r="CX1501" s="1768"/>
      <c r="CY1501" s="1768"/>
      <c r="CZ1501" s="1768"/>
      <c r="DA1501" s="1768"/>
      <c r="DB1501" s="1768"/>
      <c r="DC1501" s="1768"/>
      <c r="DD1501" s="1768"/>
      <c r="DE1501" s="1768"/>
      <c r="DF1501" s="1768"/>
      <c r="DG1501" s="1768"/>
      <c r="DH1501" s="1768"/>
      <c r="DI1501" s="1768"/>
      <c r="DJ1501" s="1768"/>
      <c r="DK1501" s="1768"/>
      <c r="DL1501" s="1768"/>
      <c r="DM1501" s="1768"/>
      <c r="DN1501" s="1768"/>
      <c r="DO1501" s="1768"/>
      <c r="DP1501" s="1768"/>
      <c r="DQ1501" s="1768"/>
      <c r="DR1501" s="1768"/>
      <c r="DS1501" s="1768"/>
      <c r="DT1501" s="1768"/>
      <c r="DU1501" s="1768"/>
      <c r="DV1501" s="1768"/>
      <c r="DW1501" s="1768"/>
      <c r="DX1501" s="1768"/>
      <c r="DY1501" s="1768"/>
      <c r="DZ1501" s="1768"/>
      <c r="EA1501" s="1768"/>
      <c r="EB1501" s="1768"/>
      <c r="EC1501" s="1768"/>
      <c r="ED1501" s="1768"/>
      <c r="EE1501" s="1768"/>
      <c r="EF1501" s="1768"/>
      <c r="EG1501" s="1768"/>
      <c r="EH1501" s="1768"/>
      <c r="EI1501" s="1768"/>
      <c r="EJ1501" s="1768"/>
      <c r="EK1501" s="1768"/>
      <c r="EL1501" s="1768"/>
      <c r="EM1501" s="1768"/>
      <c r="EN1501" s="1768"/>
      <c r="EO1501" s="1768"/>
      <c r="EP1501" s="1768"/>
      <c r="EQ1501" s="1768"/>
      <c r="ER1501" s="1768"/>
      <c r="ES1501" s="1768"/>
      <c r="ET1501" s="1768"/>
      <c r="EU1501" s="1768"/>
      <c r="EV1501" s="1768"/>
      <c r="EW1501" s="1768"/>
      <c r="EX1501" s="1768"/>
      <c r="EY1501" s="1768"/>
      <c r="EZ1501" s="1768"/>
      <c r="FA1501" s="1768"/>
      <c r="FB1501" s="1768"/>
      <c r="FC1501" s="1768"/>
      <c r="FD1501" s="1768"/>
      <c r="FE1501" s="1768"/>
      <c r="FF1501" s="1768"/>
      <c r="FG1501" s="1768"/>
      <c r="FH1501" s="1768"/>
      <c r="FI1501" s="1768"/>
      <c r="FJ1501" s="1768"/>
      <c r="FK1501" s="1768"/>
      <c r="FL1501" s="1768"/>
      <c r="FM1501" s="1768"/>
      <c r="FN1501" s="1768"/>
      <c r="FO1501" s="1768"/>
      <c r="FP1501" s="1768"/>
      <c r="FQ1501" s="1768"/>
      <c r="FR1501" s="1768"/>
      <c r="FS1501" s="1768"/>
      <c r="FT1501" s="1768"/>
      <c r="FU1501" s="1768"/>
      <c r="FV1501" s="1768"/>
      <c r="FW1501" s="1768"/>
      <c r="FX1501" s="1768"/>
      <c r="FY1501" s="1768"/>
      <c r="FZ1501" s="1768"/>
      <c r="GA1501" s="1768"/>
      <c r="GB1501" s="1768"/>
      <c r="GC1501" s="1768"/>
      <c r="GD1501" s="1768"/>
      <c r="GE1501" s="1768"/>
      <c r="GF1501" s="1768"/>
      <c r="GG1501" s="1768"/>
      <c r="GH1501" s="1768"/>
      <c r="GI1501" s="1768"/>
      <c r="GJ1501" s="1768"/>
      <c r="GK1501" s="1768"/>
      <c r="GL1501" s="1768"/>
      <c r="GM1501" s="1768"/>
      <c r="GN1501" s="1768"/>
      <c r="GO1501" s="1768"/>
      <c r="GP1501" s="1768"/>
      <c r="GQ1501" s="1768"/>
      <c r="GR1501" s="1768"/>
      <c r="GS1501" s="1768"/>
      <c r="GT1501" s="1768"/>
      <c r="GU1501" s="1768"/>
      <c r="GV1501" s="1768"/>
      <c r="GW1501" s="1768"/>
      <c r="GX1501" s="1768"/>
      <c r="GY1501" s="1768"/>
      <c r="GZ1501" s="1768"/>
      <c r="HA1501" s="1768"/>
      <c r="HB1501" s="1768"/>
      <c r="HC1501" s="1768"/>
      <c r="HD1501" s="1768"/>
      <c r="HE1501" s="1768"/>
      <c r="HF1501" s="1768"/>
      <c r="HG1501" s="1768"/>
      <c r="HH1501" s="1768"/>
      <c r="HI1501" s="1768"/>
      <c r="HJ1501" s="1768"/>
      <c r="HK1501" s="1768"/>
      <c r="HL1501" s="1768"/>
      <c r="HM1501" s="1768"/>
      <c r="HN1501" s="1768"/>
      <c r="HO1501" s="1768"/>
      <c r="HP1501" s="1768"/>
      <c r="HQ1501" s="1768"/>
      <c r="HR1501" s="1768"/>
      <c r="HS1501" s="1768"/>
      <c r="HT1501" s="1768"/>
      <c r="HU1501" s="1768"/>
      <c r="HV1501" s="1768"/>
      <c r="HW1501" s="1768"/>
      <c r="HX1501" s="1768"/>
      <c r="HY1501" s="1768"/>
      <c r="HZ1501" s="1768"/>
      <c r="IA1501" s="1768"/>
      <c r="IB1501" s="1768"/>
      <c r="IC1501" s="1768"/>
      <c r="ID1501" s="1768"/>
      <c r="IE1501" s="1768"/>
      <c r="IF1501" s="1768"/>
      <c r="IG1501" s="1768"/>
      <c r="IH1501" s="1768"/>
      <c r="II1501" s="1768"/>
      <c r="IJ1501" s="1768"/>
      <c r="IK1501" s="1768"/>
      <c r="IL1501" s="1768"/>
      <c r="IM1501" s="1768"/>
      <c r="IN1501" s="1768"/>
      <c r="IO1501" s="1768"/>
      <c r="IP1501" s="1768"/>
      <c r="IQ1501" s="1768"/>
      <c r="IR1501" s="1768"/>
      <c r="IS1501" s="1768"/>
      <c r="IT1501" s="1768"/>
      <c r="IU1501" s="1768"/>
      <c r="IV1501" s="1768"/>
      <c r="IW1501" s="1768"/>
      <c r="IX1501" s="1768"/>
      <c r="IY1501" s="1768"/>
      <c r="IZ1501" s="1768"/>
      <c r="JA1501" s="1768"/>
      <c r="JB1501" s="1768"/>
      <c r="JC1501" s="1768"/>
      <c r="JD1501" s="1768"/>
      <c r="JE1501" s="1768"/>
      <c r="JF1501" s="1768"/>
      <c r="JG1501" s="1768"/>
      <c r="JH1501" s="1768"/>
      <c r="JI1501" s="1768"/>
      <c r="JJ1501" s="1768"/>
      <c r="JK1501" s="1768"/>
      <c r="JL1501" s="1768"/>
      <c r="JM1501" s="1768"/>
      <c r="JN1501" s="1768"/>
      <c r="JO1501" s="1768"/>
      <c r="JP1501" s="1768"/>
      <c r="JQ1501" s="1768"/>
      <c r="JR1501" s="1768"/>
      <c r="JS1501" s="1768"/>
      <c r="JT1501" s="1768"/>
      <c r="JU1501" s="1768"/>
      <c r="JV1501" s="1768"/>
      <c r="JW1501" s="1768"/>
      <c r="JX1501" s="1768"/>
      <c r="JY1501" s="1768"/>
      <c r="JZ1501" s="1768"/>
      <c r="KA1501" s="1768"/>
      <c r="KB1501" s="1768"/>
      <c r="KC1501" s="1768"/>
      <c r="KD1501" s="1768"/>
      <c r="KE1501" s="1768"/>
      <c r="KF1501" s="1768"/>
      <c r="KG1501" s="1768"/>
      <c r="KH1501" s="1768"/>
      <c r="KI1501" s="1768"/>
      <c r="KJ1501" s="1768"/>
      <c r="KK1501" s="1768"/>
      <c r="KL1501" s="1768"/>
      <c r="KM1501" s="1768"/>
      <c r="KN1501" s="1768"/>
      <c r="KO1501" s="1768"/>
      <c r="KP1501" s="1768"/>
      <c r="KQ1501" s="1768"/>
      <c r="KR1501" s="1768"/>
      <c r="KS1501" s="1768"/>
      <c r="KT1501" s="1768"/>
      <c r="KU1501" s="1768"/>
      <c r="KV1501" s="1768"/>
      <c r="KW1501" s="1768"/>
      <c r="KX1501" s="1768"/>
      <c r="KY1501" s="1768"/>
      <c r="KZ1501" s="1768"/>
      <c r="LA1501" s="1768"/>
      <c r="LB1501" s="1768"/>
      <c r="LC1501" s="1768"/>
      <c r="LD1501" s="1768"/>
      <c r="LE1501" s="1768"/>
      <c r="LF1501" s="1768"/>
      <c r="LG1501" s="1768"/>
      <c r="LH1501" s="1768"/>
      <c r="LI1501" s="1768"/>
      <c r="LJ1501" s="1768"/>
      <c r="LK1501" s="1768"/>
      <c r="LL1501" s="1768"/>
      <c r="LM1501" s="1768"/>
      <c r="LN1501" s="1768"/>
      <c r="LO1501" s="1768"/>
      <c r="LP1501" s="1768"/>
      <c r="LQ1501" s="1768"/>
      <c r="LR1501" s="1768"/>
      <c r="LS1501" s="1768"/>
      <c r="LT1501" s="1768"/>
      <c r="LU1501" s="1768"/>
      <c r="LV1501" s="1768"/>
      <c r="LW1501" s="1768"/>
      <c r="LX1501" s="1768"/>
      <c r="LY1501" s="1768"/>
      <c r="LZ1501" s="1768"/>
      <c r="MA1501" s="1768"/>
      <c r="MB1501" s="1768"/>
      <c r="MC1501" s="1768"/>
      <c r="MD1501" s="1768"/>
      <c r="ME1501" s="1768"/>
      <c r="MF1501" s="1768"/>
      <c r="MG1501" s="1768"/>
      <c r="MH1501" s="1768"/>
      <c r="MI1501" s="1768"/>
      <c r="MJ1501" s="1768"/>
      <c r="MK1501" s="1768"/>
      <c r="ML1501" s="1768"/>
      <c r="MM1501" s="1768"/>
      <c r="MN1501" s="1768"/>
      <c r="MO1501" s="1768"/>
      <c r="MP1501" s="1768"/>
      <c r="MQ1501" s="1768"/>
      <c r="MR1501" s="1768"/>
      <c r="MS1501" s="1768"/>
      <c r="MT1501" s="1768"/>
      <c r="MU1501" s="1768"/>
      <c r="MV1501" s="1768"/>
      <c r="MW1501" s="1768"/>
      <c r="MX1501" s="1768"/>
      <c r="MY1501" s="1768"/>
      <c r="MZ1501" s="1768"/>
      <c r="NA1501" s="1768"/>
      <c r="NB1501" s="1768"/>
      <c r="NC1501" s="1768"/>
      <c r="ND1501" s="1768"/>
      <c r="NE1501" s="1768"/>
      <c r="NF1501" s="1768"/>
      <c r="NG1501" s="1768"/>
      <c r="NH1501" s="1768"/>
      <c r="NI1501" s="1768"/>
      <c r="NJ1501" s="1768"/>
      <c r="NK1501" s="1768"/>
      <c r="NL1501" s="1768"/>
      <c r="NM1501" s="1768"/>
      <c r="NN1501" s="1768"/>
      <c r="NO1501" s="1768"/>
      <c r="NP1501" s="1768"/>
      <c r="NQ1501" s="1768"/>
      <c r="NR1501" s="1768"/>
      <c r="NS1501" s="1768"/>
      <c r="NT1501" s="1768"/>
      <c r="NU1501" s="1768"/>
      <c r="NV1501" s="1768"/>
      <c r="NW1501" s="1768"/>
      <c r="NX1501" s="1768"/>
      <c r="NY1501" s="1768"/>
      <c r="NZ1501" s="1768"/>
      <c r="OA1501" s="1768"/>
      <c r="OB1501" s="1768"/>
      <c r="OC1501" s="1768"/>
      <c r="OD1501" s="1768"/>
      <c r="OE1501" s="1768"/>
      <c r="OF1501" s="1768"/>
      <c r="OG1501" s="1768"/>
      <c r="OH1501" s="1768"/>
      <c r="OI1501" s="1768"/>
      <c r="OJ1501" s="1768"/>
      <c r="OK1501" s="1768"/>
      <c r="OL1501" s="1768"/>
      <c r="OM1501" s="1768"/>
      <c r="ON1501" s="1768"/>
      <c r="OO1501" s="1768"/>
      <c r="OP1501" s="1768"/>
      <c r="OQ1501" s="1768"/>
      <c r="OR1501" s="1768"/>
      <c r="OS1501" s="1768"/>
      <c r="OT1501" s="1768"/>
      <c r="OU1501" s="1768"/>
      <c r="OV1501" s="1768"/>
      <c r="OW1501" s="1768"/>
      <c r="OX1501" s="1768"/>
      <c r="OY1501" s="1768"/>
      <c r="OZ1501" s="1768"/>
      <c r="PA1501" s="1768"/>
      <c r="PB1501" s="1768"/>
      <c r="PC1501" s="1768"/>
      <c r="PD1501" s="1768"/>
      <c r="PE1501" s="1768"/>
      <c r="PF1501" s="1768"/>
      <c r="PG1501" s="1768"/>
      <c r="PH1501" s="1768"/>
      <c r="PI1501" s="1768"/>
      <c r="PJ1501" s="1768"/>
      <c r="PK1501" s="1768"/>
      <c r="PL1501" s="1768"/>
      <c r="PM1501" s="1768"/>
      <c r="PN1501" s="1768"/>
      <c r="PO1501" s="1768"/>
      <c r="PP1501" s="1768"/>
      <c r="PQ1501" s="1768"/>
      <c r="PR1501" s="1768"/>
      <c r="PS1501" s="1768"/>
      <c r="PT1501" s="1768"/>
      <c r="PU1501" s="1768"/>
      <c r="PV1501" s="1768"/>
      <c r="PW1501" s="1768"/>
      <c r="PX1501" s="1768"/>
      <c r="PY1501" s="1768"/>
      <c r="PZ1501" s="1768"/>
      <c r="QA1501" s="1768"/>
      <c r="QB1501" s="1768"/>
      <c r="QC1501" s="1768"/>
      <c r="QD1501" s="1768"/>
      <c r="QE1501" s="1768"/>
      <c r="QF1501" s="1768"/>
      <c r="QG1501" s="1768"/>
      <c r="QH1501" s="1768"/>
      <c r="QI1501" s="1768"/>
      <c r="QJ1501" s="1768"/>
      <c r="QK1501" s="1768"/>
      <c r="QL1501" s="1768"/>
      <c r="QM1501" s="1768"/>
      <c r="QN1501" s="1768"/>
      <c r="QO1501" s="1768"/>
      <c r="QP1501" s="1768"/>
      <c r="QQ1501" s="1768"/>
      <c r="QR1501" s="1768"/>
      <c r="QS1501" s="1768"/>
      <c r="QT1501" s="1768"/>
      <c r="QU1501" s="1768"/>
      <c r="QV1501" s="1768"/>
      <c r="QW1501" s="1768"/>
      <c r="QX1501" s="1768"/>
      <c r="QY1501" s="1768"/>
      <c r="QZ1501" s="1768"/>
      <c r="RA1501" s="1768"/>
      <c r="RB1501" s="1768"/>
      <c r="RC1501" s="1768"/>
      <c r="RD1501" s="1768"/>
      <c r="RE1501" s="1768"/>
      <c r="RF1501" s="1768"/>
      <c r="RG1501" s="1768"/>
      <c r="RH1501" s="1768"/>
      <c r="RI1501" s="1768"/>
      <c r="RJ1501" s="1768"/>
      <c r="RK1501" s="1768"/>
      <c r="RL1501" s="1768"/>
      <c r="RM1501" s="1768"/>
      <c r="RN1501" s="1768"/>
      <c r="RO1501" s="1768"/>
      <c r="RP1501" s="1768"/>
      <c r="RQ1501" s="1768"/>
      <c r="RR1501" s="1768"/>
      <c r="RS1501" s="1768"/>
      <c r="RT1501" s="1768"/>
      <c r="RU1501" s="1768"/>
      <c r="RV1501" s="1768"/>
      <c r="RW1501" s="1768"/>
      <c r="RX1501" s="1768"/>
      <c r="RY1501" s="1768"/>
      <c r="RZ1501" s="1768"/>
      <c r="SA1501" s="1768"/>
      <c r="SB1501" s="1768"/>
      <c r="SC1501" s="1768"/>
      <c r="SD1501" s="1768"/>
      <c r="SE1501" s="1768"/>
      <c r="SF1501" s="1768"/>
      <c r="SG1501" s="1768"/>
      <c r="SH1501" s="1768"/>
      <c r="SI1501" s="1768"/>
      <c r="SJ1501" s="1768"/>
      <c r="SK1501" s="1768"/>
      <c r="SL1501" s="1768"/>
      <c r="SM1501" s="1768"/>
      <c r="SN1501" s="1768"/>
      <c r="SO1501" s="1768"/>
      <c r="SP1501" s="1768"/>
      <c r="SQ1501" s="1768"/>
      <c r="SR1501" s="1768"/>
      <c r="SS1501" s="1768"/>
      <c r="ST1501" s="1768"/>
      <c r="SU1501" s="1768"/>
      <c r="SV1501" s="1768"/>
      <c r="SW1501" s="1768"/>
      <c r="SX1501" s="1768"/>
      <c r="SY1501" s="1768"/>
      <c r="SZ1501" s="1768"/>
      <c r="TA1501" s="1768"/>
      <c r="TB1501" s="1768"/>
      <c r="TC1501" s="1768"/>
      <c r="TD1501" s="1768"/>
      <c r="TE1501" s="1768"/>
      <c r="TF1501" s="1768"/>
      <c r="TG1501" s="1768"/>
      <c r="TH1501" s="1768"/>
      <c r="TI1501" s="1768"/>
      <c r="TJ1501" s="1768"/>
      <c r="TK1501" s="1768"/>
      <c r="TL1501" s="1768"/>
      <c r="TM1501" s="1768"/>
      <c r="TN1501" s="1768"/>
      <c r="TO1501" s="1768"/>
      <c r="TP1501" s="1768"/>
      <c r="TQ1501" s="1768"/>
      <c r="TR1501" s="1768"/>
      <c r="TS1501" s="1768"/>
      <c r="TT1501" s="1768"/>
      <c r="TU1501" s="1768"/>
      <c r="TV1501" s="1768"/>
      <c r="TW1501" s="1768"/>
      <c r="TX1501" s="1768"/>
      <c r="TY1501" s="1768"/>
      <c r="TZ1501" s="1768"/>
      <c r="UA1501" s="1768"/>
      <c r="UB1501" s="1768"/>
      <c r="UC1501" s="1768"/>
      <c r="UD1501" s="1768"/>
      <c r="UE1501" s="1768"/>
      <c r="UF1501" s="1768"/>
      <c r="UG1501" s="1768"/>
      <c r="UH1501" s="1768"/>
      <c r="UI1501" s="1768"/>
      <c r="UJ1501" s="1768"/>
      <c r="UK1501" s="1768"/>
      <c r="UL1501" s="1768"/>
      <c r="UM1501" s="1768"/>
      <c r="UN1501" s="1768"/>
      <c r="UO1501" s="1768"/>
      <c r="UP1501" s="1768"/>
      <c r="UQ1501" s="1768"/>
      <c r="UR1501" s="1768"/>
      <c r="US1501" s="1768"/>
      <c r="UT1501" s="1768"/>
      <c r="UU1501" s="1768"/>
      <c r="UV1501" s="1768"/>
      <c r="UW1501" s="1768"/>
      <c r="UX1501" s="1768"/>
      <c r="UY1501" s="1768"/>
      <c r="UZ1501" s="1768"/>
      <c r="VA1501" s="1768"/>
      <c r="VB1501" s="1768"/>
      <c r="VC1501" s="1768"/>
      <c r="VD1501" s="1768"/>
      <c r="VE1501" s="1768"/>
      <c r="VF1501" s="1768"/>
      <c r="VG1501" s="1768"/>
      <c r="VH1501" s="1768"/>
      <c r="VI1501" s="1768"/>
      <c r="VJ1501" s="1768"/>
      <c r="VK1501" s="1768"/>
      <c r="VL1501" s="1768"/>
      <c r="VM1501" s="1768"/>
      <c r="VN1501" s="1768"/>
      <c r="VO1501" s="1768"/>
      <c r="VP1501" s="1768"/>
      <c r="VQ1501" s="1768"/>
      <c r="VR1501" s="1768"/>
      <c r="VS1501" s="1768"/>
      <c r="VT1501" s="1768"/>
      <c r="VU1501" s="1768"/>
      <c r="VV1501" s="1768"/>
      <c r="VW1501" s="1768"/>
      <c r="VX1501" s="1768"/>
      <c r="VY1501" s="1768"/>
      <c r="VZ1501" s="1768"/>
      <c r="WA1501" s="1768"/>
      <c r="WB1501" s="1768"/>
      <c r="WC1501" s="1768"/>
      <c r="WD1501" s="1768"/>
      <c r="WE1501" s="1768"/>
      <c r="WF1501" s="1768"/>
      <c r="WG1501" s="1768"/>
      <c r="WH1501" s="1768"/>
      <c r="WI1501" s="1768"/>
      <c r="WJ1501" s="1768"/>
      <c r="WK1501" s="1768"/>
      <c r="WL1501" s="1768"/>
      <c r="WM1501" s="1768"/>
      <c r="WN1501" s="1768"/>
      <c r="WO1501" s="1768"/>
      <c r="WP1501" s="1768"/>
      <c r="WQ1501" s="1768"/>
      <c r="WR1501" s="1768"/>
      <c r="WS1501" s="1768"/>
      <c r="WT1501" s="1768"/>
      <c r="WU1501" s="1768"/>
      <c r="WV1501" s="1768"/>
      <c r="WW1501" s="1768"/>
      <c r="WX1501" s="1768"/>
      <c r="WY1501" s="1768"/>
      <c r="WZ1501" s="1768"/>
      <c r="XA1501" s="1768"/>
      <c r="XB1501" s="1768"/>
      <c r="XC1501" s="1768"/>
      <c r="XD1501" s="1768"/>
      <c r="XE1501" s="1768"/>
      <c r="XF1501" s="1768"/>
      <c r="XG1501" s="1768"/>
      <c r="XH1501" s="1768"/>
      <c r="XI1501" s="1768"/>
      <c r="XJ1501" s="1768"/>
      <c r="XK1501" s="1768"/>
      <c r="XL1501" s="1768"/>
      <c r="XM1501" s="1768"/>
      <c r="XN1501" s="1768"/>
      <c r="XO1501" s="1768"/>
      <c r="XP1501" s="1768"/>
      <c r="XQ1501" s="1768"/>
      <c r="XR1501" s="1768"/>
      <c r="XS1501" s="1768"/>
      <c r="XT1501" s="1768"/>
      <c r="XU1501" s="1768"/>
      <c r="XV1501" s="1768"/>
      <c r="XW1501" s="1768"/>
      <c r="XX1501" s="1768"/>
      <c r="XY1501" s="1768"/>
      <c r="XZ1501" s="1768"/>
      <c r="YA1501" s="1768"/>
      <c r="YB1501" s="1768"/>
      <c r="YC1501" s="1768"/>
      <c r="YD1501" s="1768"/>
      <c r="YE1501" s="1768"/>
      <c r="YF1501" s="1768"/>
      <c r="YG1501" s="1768"/>
      <c r="YH1501" s="1768"/>
      <c r="YI1501" s="1768"/>
      <c r="YJ1501" s="1768"/>
      <c r="YK1501" s="1768"/>
      <c r="YL1501" s="1768"/>
      <c r="YM1501" s="1768"/>
      <c r="YN1501" s="1768"/>
      <c r="YO1501" s="1768"/>
      <c r="YP1501" s="1768"/>
      <c r="YQ1501" s="1768"/>
      <c r="YR1501" s="1768"/>
      <c r="YS1501" s="1768"/>
      <c r="YT1501" s="1768"/>
      <c r="YU1501" s="1768"/>
      <c r="YV1501" s="1768"/>
      <c r="YW1501" s="1768"/>
      <c r="YX1501" s="1768"/>
      <c r="YY1501" s="1768"/>
      <c r="YZ1501" s="1768"/>
      <c r="ZA1501" s="1768"/>
      <c r="ZB1501" s="1768"/>
      <c r="ZC1501" s="1768"/>
      <c r="ZD1501" s="1768"/>
      <c r="ZE1501" s="1768"/>
      <c r="ZF1501" s="1768"/>
      <c r="ZG1501" s="1768"/>
      <c r="ZH1501" s="1768"/>
      <c r="ZI1501" s="1768"/>
      <c r="ZJ1501" s="1768"/>
      <c r="ZK1501" s="1768"/>
      <c r="ZL1501" s="1768"/>
      <c r="ZM1501" s="1768"/>
      <c r="ZN1501" s="1768"/>
      <c r="ZO1501" s="1768"/>
      <c r="ZP1501" s="1768"/>
      <c r="ZQ1501" s="1768"/>
      <c r="ZR1501" s="1768"/>
      <c r="ZS1501" s="1768"/>
      <c r="ZT1501" s="1768"/>
      <c r="ZU1501" s="1768"/>
      <c r="ZV1501" s="1768"/>
      <c r="ZW1501" s="1768"/>
      <c r="ZX1501" s="1768"/>
      <c r="ZY1501" s="1768"/>
      <c r="ZZ1501" s="1768"/>
      <c r="AAA1501" s="1768"/>
      <c r="AAB1501" s="1768"/>
      <c r="AAC1501" s="1768"/>
      <c r="AAD1501" s="1768"/>
      <c r="AAE1501" s="1768"/>
      <c r="AAF1501" s="1768"/>
      <c r="AAG1501" s="1768"/>
      <c r="AAH1501" s="1768"/>
      <c r="AAI1501" s="1768"/>
      <c r="AAJ1501" s="1768"/>
      <c r="AAK1501" s="1768"/>
      <c r="AAL1501" s="1768"/>
      <c r="AAM1501" s="1768"/>
      <c r="AAN1501" s="1768"/>
      <c r="AAO1501" s="1768"/>
      <c r="AAP1501" s="1768"/>
      <c r="AAQ1501" s="1768"/>
      <c r="AAR1501" s="1768"/>
      <c r="AAS1501" s="1768"/>
      <c r="AAT1501" s="1768"/>
      <c r="AAU1501" s="1768"/>
      <c r="AAV1501" s="1768"/>
      <c r="AAW1501" s="1768"/>
      <c r="AAX1501" s="1768"/>
      <c r="AAY1501" s="1768"/>
      <c r="AAZ1501" s="1768"/>
      <c r="ABA1501" s="1768"/>
      <c r="ABB1501" s="1768"/>
      <c r="ABC1501" s="1768"/>
      <c r="ABD1501" s="1768"/>
      <c r="ABE1501" s="1768"/>
      <c r="ABF1501" s="1768"/>
      <c r="ABG1501" s="1768"/>
      <c r="ABH1501" s="1768"/>
      <c r="ABI1501" s="1768"/>
      <c r="ABJ1501" s="1768"/>
      <c r="ABK1501" s="1768"/>
      <c r="ABL1501" s="1768"/>
      <c r="ABM1501" s="1768"/>
      <c r="ABN1501" s="1768"/>
      <c r="ABO1501" s="1768"/>
      <c r="ABP1501" s="1768"/>
      <c r="ABQ1501" s="1768"/>
      <c r="ABR1501" s="1768"/>
      <c r="ABS1501" s="1768"/>
      <c r="ABT1501" s="1768"/>
      <c r="ABU1501" s="1768"/>
      <c r="ABV1501" s="1768"/>
      <c r="ABW1501" s="1768"/>
      <c r="ABX1501" s="1768"/>
      <c r="ABY1501" s="1768"/>
      <c r="ABZ1501" s="1768"/>
      <c r="ACA1501" s="1768"/>
      <c r="ACB1501" s="1768"/>
      <c r="ACC1501" s="1768"/>
      <c r="ACD1501" s="1768"/>
      <c r="ACE1501" s="1768"/>
      <c r="ACF1501" s="1768"/>
      <c r="ACG1501" s="1768"/>
      <c r="ACH1501" s="1768"/>
      <c r="ACI1501" s="1768"/>
      <c r="ACJ1501" s="1768"/>
      <c r="ACK1501" s="1768"/>
      <c r="ACL1501" s="1768"/>
      <c r="ACM1501" s="1768"/>
      <c r="ACN1501" s="1768"/>
      <c r="ACO1501" s="1768"/>
      <c r="ACP1501" s="1768"/>
      <c r="ACQ1501" s="1768"/>
      <c r="ACR1501" s="1768"/>
      <c r="ACS1501" s="1768"/>
      <c r="ACT1501" s="1768"/>
      <c r="ACU1501" s="1768"/>
      <c r="ACV1501" s="1768"/>
      <c r="ACW1501" s="1768"/>
      <c r="ACX1501" s="1768"/>
      <c r="ACY1501" s="1768"/>
      <c r="ACZ1501" s="1768"/>
      <c r="ADA1501" s="1768"/>
      <c r="ADB1501" s="1768"/>
      <c r="ADC1501" s="1768"/>
      <c r="ADD1501" s="1768"/>
      <c r="ADE1501" s="1768"/>
      <c r="ADF1501" s="1768"/>
      <c r="ADG1501" s="1768"/>
      <c r="ADH1501" s="1768"/>
      <c r="ADI1501" s="1768"/>
      <c r="ADJ1501" s="1768"/>
      <c r="ADK1501" s="1768"/>
      <c r="ADL1501" s="1768"/>
      <c r="ADM1501" s="1768"/>
      <c r="ADN1501" s="1768"/>
      <c r="ADO1501" s="1768"/>
      <c r="ADP1501" s="1768"/>
      <c r="ADQ1501" s="1768"/>
      <c r="ADR1501" s="1768"/>
      <c r="ADS1501" s="1768"/>
      <c r="ADT1501" s="1768"/>
      <c r="ADU1501" s="1768"/>
      <c r="ADV1501" s="1768"/>
      <c r="ADW1501" s="1768"/>
      <c r="ADX1501" s="1768"/>
      <c r="ADY1501" s="1768"/>
      <c r="ADZ1501" s="1768"/>
      <c r="AEA1501" s="1768"/>
      <c r="AEB1501" s="1768"/>
      <c r="AEC1501" s="1768"/>
      <c r="AED1501" s="1768"/>
      <c r="AEE1501" s="1768"/>
      <c r="AEF1501" s="1768"/>
      <c r="AEG1501" s="1768"/>
      <c r="AEH1501" s="1768"/>
      <c r="AEI1501" s="1768"/>
      <c r="AEJ1501" s="1768"/>
      <c r="AEK1501" s="1768"/>
      <c r="AEL1501" s="1768"/>
      <c r="AEM1501" s="1768"/>
      <c r="AEN1501" s="1768"/>
      <c r="AEO1501" s="1768"/>
      <c r="AEP1501" s="1768"/>
      <c r="AEQ1501" s="1768"/>
      <c r="AER1501" s="1768"/>
      <c r="AES1501" s="1768"/>
      <c r="AET1501" s="1768"/>
      <c r="AEU1501" s="1768"/>
      <c r="AEV1501" s="1768"/>
      <c r="AEW1501" s="1768"/>
      <c r="AEX1501" s="1768"/>
      <c r="AEY1501" s="1768"/>
      <c r="AEZ1501" s="1768"/>
      <c r="AFA1501" s="1768"/>
      <c r="AFB1501" s="1768"/>
      <c r="AFC1501" s="1768"/>
      <c r="AFD1501" s="1768"/>
      <c r="AFE1501" s="1768"/>
      <c r="AFF1501" s="1768"/>
      <c r="AFG1501" s="1768"/>
      <c r="AFH1501" s="1768"/>
      <c r="AFI1501" s="1768"/>
      <c r="AFJ1501" s="1768"/>
      <c r="AFK1501" s="1768"/>
      <c r="AFL1501" s="1768"/>
      <c r="AFM1501" s="1768"/>
      <c r="AFN1501" s="1768"/>
      <c r="AFO1501" s="1768"/>
      <c r="AFP1501" s="1768"/>
      <c r="AFQ1501" s="1768"/>
      <c r="AFR1501" s="1768"/>
      <c r="AFS1501" s="1768"/>
      <c r="AFT1501" s="1768"/>
      <c r="AFU1501" s="1768"/>
      <c r="AFV1501" s="1768"/>
      <c r="AFW1501" s="1768"/>
      <c r="AFX1501" s="1768"/>
      <c r="AFY1501" s="1768"/>
      <c r="AFZ1501" s="1768"/>
      <c r="AGA1501" s="1768"/>
      <c r="AGB1501" s="1768"/>
      <c r="AGC1501" s="1768"/>
      <c r="AGD1501" s="1768"/>
      <c r="AGE1501" s="1768"/>
      <c r="AGF1501" s="1768"/>
      <c r="AGG1501" s="1768"/>
      <c r="AGH1501" s="1768"/>
      <c r="AGI1501" s="1768"/>
      <c r="AGJ1501" s="1768"/>
      <c r="AGK1501" s="1768"/>
      <c r="AGL1501" s="1768"/>
      <c r="AGM1501" s="1768"/>
      <c r="AGN1501" s="1768"/>
      <c r="AGO1501" s="1768"/>
      <c r="AGP1501" s="1768"/>
      <c r="AGQ1501" s="1768"/>
      <c r="AGR1501" s="1768"/>
      <c r="AGS1501" s="1768"/>
      <c r="AGT1501" s="1768"/>
      <c r="AGU1501" s="1768"/>
      <c r="AGV1501" s="1768"/>
      <c r="AGW1501" s="1768"/>
      <c r="AGX1501" s="1768"/>
      <c r="AGY1501" s="1768"/>
      <c r="AGZ1501" s="1768"/>
      <c r="AHA1501" s="1768"/>
      <c r="AHB1501" s="1768"/>
      <c r="AHC1501" s="1768"/>
      <c r="AHD1501" s="1768"/>
      <c r="AHE1501" s="1768"/>
      <c r="AHF1501" s="1768"/>
      <c r="AHG1501" s="1768"/>
      <c r="AHH1501" s="1768"/>
      <c r="AHI1501" s="1768"/>
      <c r="AHJ1501" s="1768"/>
      <c r="AHK1501" s="1768"/>
      <c r="AHL1501" s="1768"/>
      <c r="AHM1501" s="1768"/>
      <c r="AHN1501" s="1768"/>
      <c r="AHO1501" s="1768"/>
      <c r="AHP1501" s="1768"/>
      <c r="AHQ1501" s="1768"/>
      <c r="AHR1501" s="1768"/>
      <c r="AHS1501" s="1768"/>
      <c r="AHT1501" s="1768"/>
      <c r="AHU1501" s="1768"/>
      <c r="AHV1501" s="1768"/>
      <c r="AHW1501" s="1768"/>
      <c r="AHX1501" s="1768"/>
      <c r="AHY1501" s="1768"/>
      <c r="AHZ1501" s="1768"/>
      <c r="AIA1501" s="1768"/>
      <c r="AIB1501" s="1768"/>
      <c r="AIC1501" s="1768"/>
      <c r="AID1501" s="1768"/>
      <c r="AIE1501" s="1768"/>
      <c r="AIF1501" s="1768"/>
      <c r="AIG1501" s="1768"/>
      <c r="AIH1501" s="1768"/>
      <c r="AII1501" s="1768"/>
      <c r="AIJ1501" s="1768"/>
      <c r="AIK1501" s="1768"/>
      <c r="AIL1501" s="1768"/>
      <c r="AIM1501" s="1768"/>
      <c r="AIN1501" s="1768"/>
      <c r="AIO1501" s="1768"/>
      <c r="AIP1501" s="1768"/>
      <c r="AIQ1501" s="1768"/>
      <c r="AIR1501" s="1768"/>
      <c r="AIS1501" s="1768"/>
      <c r="AIT1501" s="1768"/>
      <c r="AIU1501" s="1768"/>
      <c r="AIV1501" s="1768"/>
      <c r="AIW1501" s="1768"/>
      <c r="AIX1501" s="1768"/>
      <c r="AIY1501" s="1768"/>
      <c r="AIZ1501" s="1768"/>
      <c r="AJA1501" s="1768"/>
      <c r="AJB1501" s="1768"/>
      <c r="AJC1501" s="1768"/>
      <c r="AJD1501" s="1768"/>
      <c r="AJE1501" s="1768"/>
      <c r="AJF1501" s="1768"/>
      <c r="AJG1501" s="1768"/>
      <c r="AJH1501" s="1768"/>
      <c r="AJI1501" s="1768"/>
      <c r="AJJ1501" s="1768"/>
      <c r="AJK1501" s="1768"/>
      <c r="AJL1501" s="1768"/>
      <c r="AJM1501" s="1768"/>
      <c r="AJN1501" s="1768"/>
      <c r="AJO1501" s="1768"/>
      <c r="AJP1501" s="1768"/>
      <c r="AJQ1501" s="1768"/>
      <c r="AJR1501" s="1768"/>
      <c r="AJS1501" s="1768"/>
      <c r="AJT1501" s="1768"/>
      <c r="AJU1501" s="1768"/>
      <c r="AJV1501" s="1768"/>
      <c r="AJW1501" s="1768"/>
      <c r="AJX1501" s="1768"/>
      <c r="AJY1501" s="1768"/>
      <c r="AJZ1501" s="1768"/>
      <c r="AKA1501" s="1768"/>
      <c r="AKB1501" s="1768"/>
      <c r="AKC1501" s="1768"/>
      <c r="AKD1501" s="1768"/>
      <c r="AKE1501" s="1768"/>
      <c r="AKF1501" s="1768"/>
      <c r="AKG1501" s="1768"/>
      <c r="AKH1501" s="1768"/>
      <c r="AKI1501" s="1768"/>
      <c r="AKJ1501" s="1768"/>
      <c r="AKK1501" s="1768"/>
      <c r="AKL1501" s="1768"/>
      <c r="AKM1501" s="1768"/>
      <c r="AKN1501" s="1768"/>
      <c r="AKO1501" s="1768"/>
      <c r="AKP1501" s="1768"/>
      <c r="AKQ1501" s="1768"/>
      <c r="AKR1501" s="1768"/>
      <c r="AKS1501" s="1768"/>
      <c r="AKT1501" s="1768"/>
      <c r="AKU1501" s="1768"/>
      <c r="AKV1501" s="1768"/>
      <c r="AKW1501" s="1768"/>
      <c r="AKX1501" s="1768"/>
      <c r="AKY1501" s="1768"/>
      <c r="AKZ1501" s="1768"/>
      <c r="ALA1501" s="1768"/>
      <c r="ALB1501" s="1768"/>
      <c r="ALC1501" s="1768"/>
      <c r="ALD1501" s="1768"/>
      <c r="ALE1501" s="1768"/>
      <c r="ALF1501" s="1768"/>
      <c r="ALG1501" s="1768"/>
      <c r="ALH1501" s="1768"/>
      <c r="ALI1501" s="1768"/>
      <c r="ALJ1501" s="1768"/>
      <c r="ALK1501" s="1768"/>
      <c r="ALL1501" s="1768"/>
      <c r="ALM1501" s="1768"/>
      <c r="ALN1501" s="1768"/>
      <c r="ALO1501" s="1768"/>
      <c r="ALP1501" s="1768"/>
      <c r="ALQ1501" s="1768"/>
      <c r="ALR1501" s="1768"/>
      <c r="ALS1501" s="1768"/>
      <c r="ALT1501" s="1768"/>
      <c r="ALU1501" s="1768"/>
      <c r="ALV1501" s="1768"/>
      <c r="ALW1501" s="1768"/>
      <c r="ALX1501" s="1768"/>
      <c r="ALY1501" s="1768"/>
      <c r="ALZ1501" s="1768"/>
      <c r="AMA1501" s="1768"/>
      <c r="AMB1501" s="1768"/>
      <c r="AMC1501" s="1768"/>
      <c r="AMD1501" s="1768"/>
      <c r="AME1501" s="1768"/>
      <c r="AMF1501" s="1768"/>
      <c r="AMG1501" s="1768"/>
      <c r="AMH1501" s="1768"/>
      <c r="AMI1501" s="1768"/>
      <c r="AMJ1501" s="1768"/>
      <c r="AMK1501" s="1768"/>
    </row>
    <row r="1502" spans="1:1025" s="1774" customFormat="1" ht="54" customHeight="1" x14ac:dyDescent="0.35">
      <c r="A1502" s="1025" t="s">
        <v>13175</v>
      </c>
      <c r="B1502" s="1765">
        <v>43909</v>
      </c>
      <c r="C1502" s="1025">
        <v>11</v>
      </c>
      <c r="D1502" s="1025" t="s">
        <v>1394</v>
      </c>
      <c r="E1502" s="1025" t="s">
        <v>13276</v>
      </c>
      <c r="F1502" s="1025" t="s">
        <v>5645</v>
      </c>
      <c r="G1502" s="1025" t="s">
        <v>13176</v>
      </c>
      <c r="H1502" s="1025" t="s">
        <v>3035</v>
      </c>
      <c r="I1502" s="1025" t="s">
        <v>926</v>
      </c>
      <c r="J1502" s="1025" t="s">
        <v>3036</v>
      </c>
      <c r="K1502" s="1766">
        <v>1604.45</v>
      </c>
      <c r="L1502" s="1767" t="s">
        <v>9736</v>
      </c>
      <c r="M1502" s="1025" t="s">
        <v>13177</v>
      </c>
      <c r="N1502" s="1768"/>
      <c r="O1502" s="1769" t="s">
        <v>4665</v>
      </c>
      <c r="P1502" s="1770">
        <f t="shared" si="280"/>
        <v>1604.45</v>
      </c>
      <c r="Q1502" s="1771">
        <f t="shared" si="281"/>
        <v>43909</v>
      </c>
      <c r="R1502" s="1772" t="str">
        <f t="shared" si="282"/>
        <v>2020OB000056</v>
      </c>
      <c r="S1502" s="1772" t="str">
        <f t="shared" si="283"/>
        <v>2019NE000404</v>
      </c>
      <c r="T1502" s="1773" t="str">
        <f t="shared" si="284"/>
        <v>VALOR PAGO AO REPASSE DE RECURSO REFERENTE AO FEM 2014 -3ª PARCELA CUJO OBJETO É A RECUPERAÇÃO DA CALÇADA DA RUA JOSÉ INÁCIO DOS SANTOS, CONFORME DETALHAMENTO DA POA 299/2019.</v>
      </c>
      <c r="U1502" s="1768"/>
      <c r="V1502" s="1768"/>
      <c r="W1502" s="1768"/>
      <c r="X1502" s="1768"/>
      <c r="Y1502" s="1768"/>
      <c r="Z1502" s="1768"/>
      <c r="AA1502" s="1768"/>
      <c r="AB1502" s="1768"/>
      <c r="AC1502" s="1768"/>
      <c r="AD1502" s="1768"/>
      <c r="AE1502" s="1768"/>
      <c r="AF1502" s="1768"/>
      <c r="AG1502" s="1768"/>
      <c r="AH1502" s="1768"/>
      <c r="AI1502" s="1768"/>
      <c r="AJ1502" s="1768"/>
      <c r="AK1502" s="1768"/>
      <c r="AL1502" s="1768"/>
      <c r="AM1502" s="1768"/>
      <c r="AN1502" s="1768"/>
      <c r="AO1502" s="1768"/>
      <c r="AP1502" s="1768"/>
      <c r="AQ1502" s="1768"/>
      <c r="AR1502" s="1768"/>
      <c r="AS1502" s="1768"/>
      <c r="AT1502" s="1768"/>
      <c r="AU1502" s="1768"/>
      <c r="AV1502" s="1768"/>
      <c r="AW1502" s="1768"/>
      <c r="AX1502" s="1768"/>
      <c r="AY1502" s="1768"/>
      <c r="AZ1502" s="1768"/>
      <c r="BA1502" s="1768"/>
      <c r="BB1502" s="1768"/>
      <c r="BC1502" s="1768"/>
      <c r="BD1502" s="1768"/>
      <c r="BE1502" s="1768"/>
      <c r="BF1502" s="1768"/>
      <c r="BG1502" s="1768"/>
      <c r="BH1502" s="1768"/>
      <c r="BI1502" s="1768"/>
      <c r="BJ1502" s="1768"/>
      <c r="BK1502" s="1768"/>
      <c r="BL1502" s="1768"/>
      <c r="BM1502" s="1768"/>
      <c r="BN1502" s="1768"/>
      <c r="BO1502" s="1768"/>
      <c r="BP1502" s="1768"/>
      <c r="BQ1502" s="1768"/>
      <c r="BR1502" s="1768"/>
      <c r="BS1502" s="1768"/>
      <c r="BT1502" s="1768"/>
      <c r="BU1502" s="1768"/>
      <c r="BV1502" s="1768"/>
      <c r="BW1502" s="1768"/>
      <c r="BX1502" s="1768"/>
      <c r="BY1502" s="1768"/>
      <c r="BZ1502" s="1768"/>
      <c r="CA1502" s="1768"/>
      <c r="CB1502" s="1768"/>
      <c r="CC1502" s="1768"/>
      <c r="CD1502" s="1768"/>
      <c r="CE1502" s="1768"/>
      <c r="CF1502" s="1768"/>
      <c r="CG1502" s="1768"/>
      <c r="CH1502" s="1768"/>
      <c r="CI1502" s="1768"/>
      <c r="CJ1502" s="1768"/>
      <c r="CK1502" s="1768"/>
      <c r="CL1502" s="1768"/>
      <c r="CM1502" s="1768"/>
      <c r="CN1502" s="1768"/>
      <c r="CO1502" s="1768"/>
      <c r="CP1502" s="1768"/>
      <c r="CQ1502" s="1768"/>
      <c r="CR1502" s="1768"/>
      <c r="CS1502" s="1768"/>
      <c r="CT1502" s="1768"/>
      <c r="CU1502" s="1768"/>
      <c r="CV1502" s="1768"/>
      <c r="CW1502" s="1768"/>
      <c r="CX1502" s="1768"/>
      <c r="CY1502" s="1768"/>
      <c r="CZ1502" s="1768"/>
      <c r="DA1502" s="1768"/>
      <c r="DB1502" s="1768"/>
      <c r="DC1502" s="1768"/>
      <c r="DD1502" s="1768"/>
      <c r="DE1502" s="1768"/>
      <c r="DF1502" s="1768"/>
      <c r="DG1502" s="1768"/>
      <c r="DH1502" s="1768"/>
      <c r="DI1502" s="1768"/>
      <c r="DJ1502" s="1768"/>
      <c r="DK1502" s="1768"/>
      <c r="DL1502" s="1768"/>
      <c r="DM1502" s="1768"/>
      <c r="DN1502" s="1768"/>
      <c r="DO1502" s="1768"/>
      <c r="DP1502" s="1768"/>
      <c r="DQ1502" s="1768"/>
      <c r="DR1502" s="1768"/>
      <c r="DS1502" s="1768"/>
      <c r="DT1502" s="1768"/>
      <c r="DU1502" s="1768"/>
      <c r="DV1502" s="1768"/>
      <c r="DW1502" s="1768"/>
      <c r="DX1502" s="1768"/>
      <c r="DY1502" s="1768"/>
      <c r="DZ1502" s="1768"/>
      <c r="EA1502" s="1768"/>
      <c r="EB1502" s="1768"/>
      <c r="EC1502" s="1768"/>
      <c r="ED1502" s="1768"/>
      <c r="EE1502" s="1768"/>
      <c r="EF1502" s="1768"/>
      <c r="EG1502" s="1768"/>
      <c r="EH1502" s="1768"/>
      <c r="EI1502" s="1768"/>
      <c r="EJ1502" s="1768"/>
      <c r="EK1502" s="1768"/>
      <c r="EL1502" s="1768"/>
      <c r="EM1502" s="1768"/>
      <c r="EN1502" s="1768"/>
      <c r="EO1502" s="1768"/>
      <c r="EP1502" s="1768"/>
      <c r="EQ1502" s="1768"/>
      <c r="ER1502" s="1768"/>
      <c r="ES1502" s="1768"/>
      <c r="ET1502" s="1768"/>
      <c r="EU1502" s="1768"/>
      <c r="EV1502" s="1768"/>
      <c r="EW1502" s="1768"/>
      <c r="EX1502" s="1768"/>
      <c r="EY1502" s="1768"/>
      <c r="EZ1502" s="1768"/>
      <c r="FA1502" s="1768"/>
      <c r="FB1502" s="1768"/>
      <c r="FC1502" s="1768"/>
      <c r="FD1502" s="1768"/>
      <c r="FE1502" s="1768"/>
      <c r="FF1502" s="1768"/>
      <c r="FG1502" s="1768"/>
      <c r="FH1502" s="1768"/>
      <c r="FI1502" s="1768"/>
      <c r="FJ1502" s="1768"/>
      <c r="FK1502" s="1768"/>
      <c r="FL1502" s="1768"/>
      <c r="FM1502" s="1768"/>
      <c r="FN1502" s="1768"/>
      <c r="FO1502" s="1768"/>
      <c r="FP1502" s="1768"/>
      <c r="FQ1502" s="1768"/>
      <c r="FR1502" s="1768"/>
      <c r="FS1502" s="1768"/>
      <c r="FT1502" s="1768"/>
      <c r="FU1502" s="1768"/>
      <c r="FV1502" s="1768"/>
      <c r="FW1502" s="1768"/>
      <c r="FX1502" s="1768"/>
      <c r="FY1502" s="1768"/>
      <c r="FZ1502" s="1768"/>
      <c r="GA1502" s="1768"/>
      <c r="GB1502" s="1768"/>
      <c r="GC1502" s="1768"/>
      <c r="GD1502" s="1768"/>
      <c r="GE1502" s="1768"/>
      <c r="GF1502" s="1768"/>
      <c r="GG1502" s="1768"/>
      <c r="GH1502" s="1768"/>
      <c r="GI1502" s="1768"/>
      <c r="GJ1502" s="1768"/>
      <c r="GK1502" s="1768"/>
      <c r="GL1502" s="1768"/>
      <c r="GM1502" s="1768"/>
      <c r="GN1502" s="1768"/>
      <c r="GO1502" s="1768"/>
      <c r="GP1502" s="1768"/>
      <c r="GQ1502" s="1768"/>
      <c r="GR1502" s="1768"/>
      <c r="GS1502" s="1768"/>
      <c r="GT1502" s="1768"/>
      <c r="GU1502" s="1768"/>
      <c r="GV1502" s="1768"/>
      <c r="GW1502" s="1768"/>
      <c r="GX1502" s="1768"/>
      <c r="GY1502" s="1768"/>
      <c r="GZ1502" s="1768"/>
      <c r="HA1502" s="1768"/>
      <c r="HB1502" s="1768"/>
      <c r="HC1502" s="1768"/>
      <c r="HD1502" s="1768"/>
      <c r="HE1502" s="1768"/>
      <c r="HF1502" s="1768"/>
      <c r="HG1502" s="1768"/>
      <c r="HH1502" s="1768"/>
      <c r="HI1502" s="1768"/>
      <c r="HJ1502" s="1768"/>
      <c r="HK1502" s="1768"/>
      <c r="HL1502" s="1768"/>
      <c r="HM1502" s="1768"/>
      <c r="HN1502" s="1768"/>
      <c r="HO1502" s="1768"/>
      <c r="HP1502" s="1768"/>
      <c r="HQ1502" s="1768"/>
      <c r="HR1502" s="1768"/>
      <c r="HS1502" s="1768"/>
      <c r="HT1502" s="1768"/>
      <c r="HU1502" s="1768"/>
      <c r="HV1502" s="1768"/>
      <c r="HW1502" s="1768"/>
      <c r="HX1502" s="1768"/>
      <c r="HY1502" s="1768"/>
      <c r="HZ1502" s="1768"/>
      <c r="IA1502" s="1768"/>
      <c r="IB1502" s="1768"/>
      <c r="IC1502" s="1768"/>
      <c r="ID1502" s="1768"/>
      <c r="IE1502" s="1768"/>
      <c r="IF1502" s="1768"/>
      <c r="IG1502" s="1768"/>
      <c r="IH1502" s="1768"/>
      <c r="II1502" s="1768"/>
      <c r="IJ1502" s="1768"/>
      <c r="IK1502" s="1768"/>
      <c r="IL1502" s="1768"/>
      <c r="IM1502" s="1768"/>
      <c r="IN1502" s="1768"/>
      <c r="IO1502" s="1768"/>
      <c r="IP1502" s="1768"/>
      <c r="IQ1502" s="1768"/>
      <c r="IR1502" s="1768"/>
      <c r="IS1502" s="1768"/>
      <c r="IT1502" s="1768"/>
      <c r="IU1502" s="1768"/>
      <c r="IV1502" s="1768"/>
      <c r="IW1502" s="1768"/>
      <c r="IX1502" s="1768"/>
      <c r="IY1502" s="1768"/>
      <c r="IZ1502" s="1768"/>
      <c r="JA1502" s="1768"/>
      <c r="JB1502" s="1768"/>
      <c r="JC1502" s="1768"/>
      <c r="JD1502" s="1768"/>
      <c r="JE1502" s="1768"/>
      <c r="JF1502" s="1768"/>
      <c r="JG1502" s="1768"/>
      <c r="JH1502" s="1768"/>
      <c r="JI1502" s="1768"/>
      <c r="JJ1502" s="1768"/>
      <c r="JK1502" s="1768"/>
      <c r="JL1502" s="1768"/>
      <c r="JM1502" s="1768"/>
      <c r="JN1502" s="1768"/>
      <c r="JO1502" s="1768"/>
      <c r="JP1502" s="1768"/>
      <c r="JQ1502" s="1768"/>
      <c r="JR1502" s="1768"/>
      <c r="JS1502" s="1768"/>
      <c r="JT1502" s="1768"/>
      <c r="JU1502" s="1768"/>
      <c r="JV1502" s="1768"/>
      <c r="JW1502" s="1768"/>
      <c r="JX1502" s="1768"/>
      <c r="JY1502" s="1768"/>
      <c r="JZ1502" s="1768"/>
      <c r="KA1502" s="1768"/>
      <c r="KB1502" s="1768"/>
      <c r="KC1502" s="1768"/>
      <c r="KD1502" s="1768"/>
      <c r="KE1502" s="1768"/>
      <c r="KF1502" s="1768"/>
      <c r="KG1502" s="1768"/>
      <c r="KH1502" s="1768"/>
      <c r="KI1502" s="1768"/>
      <c r="KJ1502" s="1768"/>
      <c r="KK1502" s="1768"/>
      <c r="KL1502" s="1768"/>
      <c r="KM1502" s="1768"/>
      <c r="KN1502" s="1768"/>
      <c r="KO1502" s="1768"/>
      <c r="KP1502" s="1768"/>
      <c r="KQ1502" s="1768"/>
      <c r="KR1502" s="1768"/>
      <c r="KS1502" s="1768"/>
      <c r="KT1502" s="1768"/>
      <c r="KU1502" s="1768"/>
      <c r="KV1502" s="1768"/>
      <c r="KW1502" s="1768"/>
      <c r="KX1502" s="1768"/>
      <c r="KY1502" s="1768"/>
      <c r="KZ1502" s="1768"/>
      <c r="LA1502" s="1768"/>
      <c r="LB1502" s="1768"/>
      <c r="LC1502" s="1768"/>
      <c r="LD1502" s="1768"/>
      <c r="LE1502" s="1768"/>
      <c r="LF1502" s="1768"/>
      <c r="LG1502" s="1768"/>
      <c r="LH1502" s="1768"/>
      <c r="LI1502" s="1768"/>
      <c r="LJ1502" s="1768"/>
      <c r="LK1502" s="1768"/>
      <c r="LL1502" s="1768"/>
      <c r="LM1502" s="1768"/>
      <c r="LN1502" s="1768"/>
      <c r="LO1502" s="1768"/>
      <c r="LP1502" s="1768"/>
      <c r="LQ1502" s="1768"/>
      <c r="LR1502" s="1768"/>
      <c r="LS1502" s="1768"/>
      <c r="LT1502" s="1768"/>
      <c r="LU1502" s="1768"/>
      <c r="LV1502" s="1768"/>
      <c r="LW1502" s="1768"/>
      <c r="LX1502" s="1768"/>
      <c r="LY1502" s="1768"/>
      <c r="LZ1502" s="1768"/>
      <c r="MA1502" s="1768"/>
      <c r="MB1502" s="1768"/>
      <c r="MC1502" s="1768"/>
      <c r="MD1502" s="1768"/>
      <c r="ME1502" s="1768"/>
      <c r="MF1502" s="1768"/>
      <c r="MG1502" s="1768"/>
      <c r="MH1502" s="1768"/>
      <c r="MI1502" s="1768"/>
      <c r="MJ1502" s="1768"/>
      <c r="MK1502" s="1768"/>
      <c r="ML1502" s="1768"/>
      <c r="MM1502" s="1768"/>
      <c r="MN1502" s="1768"/>
      <c r="MO1502" s="1768"/>
      <c r="MP1502" s="1768"/>
      <c r="MQ1502" s="1768"/>
      <c r="MR1502" s="1768"/>
      <c r="MS1502" s="1768"/>
      <c r="MT1502" s="1768"/>
      <c r="MU1502" s="1768"/>
      <c r="MV1502" s="1768"/>
      <c r="MW1502" s="1768"/>
      <c r="MX1502" s="1768"/>
      <c r="MY1502" s="1768"/>
      <c r="MZ1502" s="1768"/>
      <c r="NA1502" s="1768"/>
      <c r="NB1502" s="1768"/>
      <c r="NC1502" s="1768"/>
      <c r="ND1502" s="1768"/>
      <c r="NE1502" s="1768"/>
      <c r="NF1502" s="1768"/>
      <c r="NG1502" s="1768"/>
      <c r="NH1502" s="1768"/>
      <c r="NI1502" s="1768"/>
      <c r="NJ1502" s="1768"/>
      <c r="NK1502" s="1768"/>
      <c r="NL1502" s="1768"/>
      <c r="NM1502" s="1768"/>
      <c r="NN1502" s="1768"/>
      <c r="NO1502" s="1768"/>
      <c r="NP1502" s="1768"/>
      <c r="NQ1502" s="1768"/>
      <c r="NR1502" s="1768"/>
      <c r="NS1502" s="1768"/>
      <c r="NT1502" s="1768"/>
      <c r="NU1502" s="1768"/>
      <c r="NV1502" s="1768"/>
      <c r="NW1502" s="1768"/>
      <c r="NX1502" s="1768"/>
      <c r="NY1502" s="1768"/>
      <c r="NZ1502" s="1768"/>
      <c r="OA1502" s="1768"/>
      <c r="OB1502" s="1768"/>
      <c r="OC1502" s="1768"/>
      <c r="OD1502" s="1768"/>
      <c r="OE1502" s="1768"/>
      <c r="OF1502" s="1768"/>
      <c r="OG1502" s="1768"/>
      <c r="OH1502" s="1768"/>
      <c r="OI1502" s="1768"/>
      <c r="OJ1502" s="1768"/>
      <c r="OK1502" s="1768"/>
      <c r="OL1502" s="1768"/>
      <c r="OM1502" s="1768"/>
      <c r="ON1502" s="1768"/>
      <c r="OO1502" s="1768"/>
      <c r="OP1502" s="1768"/>
      <c r="OQ1502" s="1768"/>
      <c r="OR1502" s="1768"/>
      <c r="OS1502" s="1768"/>
      <c r="OT1502" s="1768"/>
      <c r="OU1502" s="1768"/>
      <c r="OV1502" s="1768"/>
      <c r="OW1502" s="1768"/>
      <c r="OX1502" s="1768"/>
      <c r="OY1502" s="1768"/>
      <c r="OZ1502" s="1768"/>
      <c r="PA1502" s="1768"/>
      <c r="PB1502" s="1768"/>
      <c r="PC1502" s="1768"/>
      <c r="PD1502" s="1768"/>
      <c r="PE1502" s="1768"/>
      <c r="PF1502" s="1768"/>
      <c r="PG1502" s="1768"/>
      <c r="PH1502" s="1768"/>
      <c r="PI1502" s="1768"/>
      <c r="PJ1502" s="1768"/>
      <c r="PK1502" s="1768"/>
      <c r="PL1502" s="1768"/>
      <c r="PM1502" s="1768"/>
      <c r="PN1502" s="1768"/>
      <c r="PO1502" s="1768"/>
      <c r="PP1502" s="1768"/>
      <c r="PQ1502" s="1768"/>
      <c r="PR1502" s="1768"/>
      <c r="PS1502" s="1768"/>
      <c r="PT1502" s="1768"/>
      <c r="PU1502" s="1768"/>
      <c r="PV1502" s="1768"/>
      <c r="PW1502" s="1768"/>
      <c r="PX1502" s="1768"/>
      <c r="PY1502" s="1768"/>
      <c r="PZ1502" s="1768"/>
      <c r="QA1502" s="1768"/>
      <c r="QB1502" s="1768"/>
      <c r="QC1502" s="1768"/>
      <c r="QD1502" s="1768"/>
      <c r="QE1502" s="1768"/>
      <c r="QF1502" s="1768"/>
      <c r="QG1502" s="1768"/>
      <c r="QH1502" s="1768"/>
      <c r="QI1502" s="1768"/>
      <c r="QJ1502" s="1768"/>
      <c r="QK1502" s="1768"/>
      <c r="QL1502" s="1768"/>
      <c r="QM1502" s="1768"/>
      <c r="QN1502" s="1768"/>
      <c r="QO1502" s="1768"/>
      <c r="QP1502" s="1768"/>
      <c r="QQ1502" s="1768"/>
      <c r="QR1502" s="1768"/>
      <c r="QS1502" s="1768"/>
      <c r="QT1502" s="1768"/>
      <c r="QU1502" s="1768"/>
      <c r="QV1502" s="1768"/>
      <c r="QW1502" s="1768"/>
      <c r="QX1502" s="1768"/>
      <c r="QY1502" s="1768"/>
      <c r="QZ1502" s="1768"/>
      <c r="RA1502" s="1768"/>
      <c r="RB1502" s="1768"/>
      <c r="RC1502" s="1768"/>
      <c r="RD1502" s="1768"/>
      <c r="RE1502" s="1768"/>
      <c r="RF1502" s="1768"/>
      <c r="RG1502" s="1768"/>
      <c r="RH1502" s="1768"/>
      <c r="RI1502" s="1768"/>
      <c r="RJ1502" s="1768"/>
      <c r="RK1502" s="1768"/>
      <c r="RL1502" s="1768"/>
      <c r="RM1502" s="1768"/>
      <c r="RN1502" s="1768"/>
      <c r="RO1502" s="1768"/>
      <c r="RP1502" s="1768"/>
      <c r="RQ1502" s="1768"/>
      <c r="RR1502" s="1768"/>
      <c r="RS1502" s="1768"/>
      <c r="RT1502" s="1768"/>
      <c r="RU1502" s="1768"/>
      <c r="RV1502" s="1768"/>
      <c r="RW1502" s="1768"/>
      <c r="RX1502" s="1768"/>
      <c r="RY1502" s="1768"/>
      <c r="RZ1502" s="1768"/>
      <c r="SA1502" s="1768"/>
      <c r="SB1502" s="1768"/>
      <c r="SC1502" s="1768"/>
      <c r="SD1502" s="1768"/>
      <c r="SE1502" s="1768"/>
      <c r="SF1502" s="1768"/>
      <c r="SG1502" s="1768"/>
      <c r="SH1502" s="1768"/>
      <c r="SI1502" s="1768"/>
      <c r="SJ1502" s="1768"/>
      <c r="SK1502" s="1768"/>
      <c r="SL1502" s="1768"/>
      <c r="SM1502" s="1768"/>
      <c r="SN1502" s="1768"/>
      <c r="SO1502" s="1768"/>
      <c r="SP1502" s="1768"/>
      <c r="SQ1502" s="1768"/>
      <c r="SR1502" s="1768"/>
      <c r="SS1502" s="1768"/>
      <c r="ST1502" s="1768"/>
      <c r="SU1502" s="1768"/>
      <c r="SV1502" s="1768"/>
      <c r="SW1502" s="1768"/>
      <c r="SX1502" s="1768"/>
      <c r="SY1502" s="1768"/>
      <c r="SZ1502" s="1768"/>
      <c r="TA1502" s="1768"/>
      <c r="TB1502" s="1768"/>
      <c r="TC1502" s="1768"/>
      <c r="TD1502" s="1768"/>
      <c r="TE1502" s="1768"/>
      <c r="TF1502" s="1768"/>
      <c r="TG1502" s="1768"/>
      <c r="TH1502" s="1768"/>
      <c r="TI1502" s="1768"/>
      <c r="TJ1502" s="1768"/>
      <c r="TK1502" s="1768"/>
      <c r="TL1502" s="1768"/>
      <c r="TM1502" s="1768"/>
      <c r="TN1502" s="1768"/>
      <c r="TO1502" s="1768"/>
      <c r="TP1502" s="1768"/>
      <c r="TQ1502" s="1768"/>
      <c r="TR1502" s="1768"/>
      <c r="TS1502" s="1768"/>
      <c r="TT1502" s="1768"/>
      <c r="TU1502" s="1768"/>
      <c r="TV1502" s="1768"/>
      <c r="TW1502" s="1768"/>
      <c r="TX1502" s="1768"/>
      <c r="TY1502" s="1768"/>
      <c r="TZ1502" s="1768"/>
      <c r="UA1502" s="1768"/>
      <c r="UB1502" s="1768"/>
      <c r="UC1502" s="1768"/>
      <c r="UD1502" s="1768"/>
      <c r="UE1502" s="1768"/>
      <c r="UF1502" s="1768"/>
      <c r="UG1502" s="1768"/>
      <c r="UH1502" s="1768"/>
      <c r="UI1502" s="1768"/>
      <c r="UJ1502" s="1768"/>
      <c r="UK1502" s="1768"/>
      <c r="UL1502" s="1768"/>
      <c r="UM1502" s="1768"/>
      <c r="UN1502" s="1768"/>
      <c r="UO1502" s="1768"/>
      <c r="UP1502" s="1768"/>
      <c r="UQ1502" s="1768"/>
      <c r="UR1502" s="1768"/>
      <c r="US1502" s="1768"/>
      <c r="UT1502" s="1768"/>
      <c r="UU1502" s="1768"/>
      <c r="UV1502" s="1768"/>
      <c r="UW1502" s="1768"/>
      <c r="UX1502" s="1768"/>
      <c r="UY1502" s="1768"/>
      <c r="UZ1502" s="1768"/>
      <c r="VA1502" s="1768"/>
      <c r="VB1502" s="1768"/>
      <c r="VC1502" s="1768"/>
      <c r="VD1502" s="1768"/>
      <c r="VE1502" s="1768"/>
      <c r="VF1502" s="1768"/>
      <c r="VG1502" s="1768"/>
      <c r="VH1502" s="1768"/>
      <c r="VI1502" s="1768"/>
      <c r="VJ1502" s="1768"/>
      <c r="VK1502" s="1768"/>
      <c r="VL1502" s="1768"/>
      <c r="VM1502" s="1768"/>
      <c r="VN1502" s="1768"/>
      <c r="VO1502" s="1768"/>
      <c r="VP1502" s="1768"/>
      <c r="VQ1502" s="1768"/>
      <c r="VR1502" s="1768"/>
      <c r="VS1502" s="1768"/>
      <c r="VT1502" s="1768"/>
      <c r="VU1502" s="1768"/>
      <c r="VV1502" s="1768"/>
      <c r="VW1502" s="1768"/>
      <c r="VX1502" s="1768"/>
      <c r="VY1502" s="1768"/>
      <c r="VZ1502" s="1768"/>
      <c r="WA1502" s="1768"/>
      <c r="WB1502" s="1768"/>
      <c r="WC1502" s="1768"/>
      <c r="WD1502" s="1768"/>
      <c r="WE1502" s="1768"/>
      <c r="WF1502" s="1768"/>
      <c r="WG1502" s="1768"/>
      <c r="WH1502" s="1768"/>
      <c r="WI1502" s="1768"/>
      <c r="WJ1502" s="1768"/>
      <c r="WK1502" s="1768"/>
      <c r="WL1502" s="1768"/>
      <c r="WM1502" s="1768"/>
      <c r="WN1502" s="1768"/>
      <c r="WO1502" s="1768"/>
      <c r="WP1502" s="1768"/>
      <c r="WQ1502" s="1768"/>
      <c r="WR1502" s="1768"/>
      <c r="WS1502" s="1768"/>
      <c r="WT1502" s="1768"/>
      <c r="WU1502" s="1768"/>
      <c r="WV1502" s="1768"/>
      <c r="WW1502" s="1768"/>
      <c r="WX1502" s="1768"/>
      <c r="WY1502" s="1768"/>
      <c r="WZ1502" s="1768"/>
      <c r="XA1502" s="1768"/>
      <c r="XB1502" s="1768"/>
      <c r="XC1502" s="1768"/>
      <c r="XD1502" s="1768"/>
      <c r="XE1502" s="1768"/>
      <c r="XF1502" s="1768"/>
      <c r="XG1502" s="1768"/>
      <c r="XH1502" s="1768"/>
      <c r="XI1502" s="1768"/>
      <c r="XJ1502" s="1768"/>
      <c r="XK1502" s="1768"/>
      <c r="XL1502" s="1768"/>
      <c r="XM1502" s="1768"/>
      <c r="XN1502" s="1768"/>
      <c r="XO1502" s="1768"/>
      <c r="XP1502" s="1768"/>
      <c r="XQ1502" s="1768"/>
      <c r="XR1502" s="1768"/>
      <c r="XS1502" s="1768"/>
      <c r="XT1502" s="1768"/>
      <c r="XU1502" s="1768"/>
      <c r="XV1502" s="1768"/>
      <c r="XW1502" s="1768"/>
      <c r="XX1502" s="1768"/>
      <c r="XY1502" s="1768"/>
      <c r="XZ1502" s="1768"/>
      <c r="YA1502" s="1768"/>
      <c r="YB1502" s="1768"/>
      <c r="YC1502" s="1768"/>
      <c r="YD1502" s="1768"/>
      <c r="YE1502" s="1768"/>
      <c r="YF1502" s="1768"/>
      <c r="YG1502" s="1768"/>
      <c r="YH1502" s="1768"/>
      <c r="YI1502" s="1768"/>
      <c r="YJ1502" s="1768"/>
      <c r="YK1502" s="1768"/>
      <c r="YL1502" s="1768"/>
      <c r="YM1502" s="1768"/>
      <c r="YN1502" s="1768"/>
      <c r="YO1502" s="1768"/>
      <c r="YP1502" s="1768"/>
      <c r="YQ1502" s="1768"/>
      <c r="YR1502" s="1768"/>
      <c r="YS1502" s="1768"/>
      <c r="YT1502" s="1768"/>
      <c r="YU1502" s="1768"/>
      <c r="YV1502" s="1768"/>
      <c r="YW1502" s="1768"/>
      <c r="YX1502" s="1768"/>
      <c r="YY1502" s="1768"/>
      <c r="YZ1502" s="1768"/>
      <c r="ZA1502" s="1768"/>
      <c r="ZB1502" s="1768"/>
      <c r="ZC1502" s="1768"/>
      <c r="ZD1502" s="1768"/>
      <c r="ZE1502" s="1768"/>
      <c r="ZF1502" s="1768"/>
      <c r="ZG1502" s="1768"/>
      <c r="ZH1502" s="1768"/>
      <c r="ZI1502" s="1768"/>
      <c r="ZJ1502" s="1768"/>
      <c r="ZK1502" s="1768"/>
      <c r="ZL1502" s="1768"/>
      <c r="ZM1502" s="1768"/>
      <c r="ZN1502" s="1768"/>
      <c r="ZO1502" s="1768"/>
      <c r="ZP1502" s="1768"/>
      <c r="ZQ1502" s="1768"/>
      <c r="ZR1502" s="1768"/>
      <c r="ZS1502" s="1768"/>
      <c r="ZT1502" s="1768"/>
      <c r="ZU1502" s="1768"/>
      <c r="ZV1502" s="1768"/>
      <c r="ZW1502" s="1768"/>
      <c r="ZX1502" s="1768"/>
      <c r="ZY1502" s="1768"/>
      <c r="ZZ1502" s="1768"/>
      <c r="AAA1502" s="1768"/>
      <c r="AAB1502" s="1768"/>
      <c r="AAC1502" s="1768"/>
      <c r="AAD1502" s="1768"/>
      <c r="AAE1502" s="1768"/>
      <c r="AAF1502" s="1768"/>
      <c r="AAG1502" s="1768"/>
      <c r="AAH1502" s="1768"/>
      <c r="AAI1502" s="1768"/>
      <c r="AAJ1502" s="1768"/>
      <c r="AAK1502" s="1768"/>
      <c r="AAL1502" s="1768"/>
      <c r="AAM1502" s="1768"/>
      <c r="AAN1502" s="1768"/>
      <c r="AAO1502" s="1768"/>
      <c r="AAP1502" s="1768"/>
      <c r="AAQ1502" s="1768"/>
      <c r="AAR1502" s="1768"/>
      <c r="AAS1502" s="1768"/>
      <c r="AAT1502" s="1768"/>
      <c r="AAU1502" s="1768"/>
      <c r="AAV1502" s="1768"/>
      <c r="AAW1502" s="1768"/>
      <c r="AAX1502" s="1768"/>
      <c r="AAY1502" s="1768"/>
      <c r="AAZ1502" s="1768"/>
      <c r="ABA1502" s="1768"/>
      <c r="ABB1502" s="1768"/>
      <c r="ABC1502" s="1768"/>
      <c r="ABD1502" s="1768"/>
      <c r="ABE1502" s="1768"/>
      <c r="ABF1502" s="1768"/>
      <c r="ABG1502" s="1768"/>
      <c r="ABH1502" s="1768"/>
      <c r="ABI1502" s="1768"/>
      <c r="ABJ1502" s="1768"/>
      <c r="ABK1502" s="1768"/>
      <c r="ABL1502" s="1768"/>
      <c r="ABM1502" s="1768"/>
      <c r="ABN1502" s="1768"/>
      <c r="ABO1502" s="1768"/>
      <c r="ABP1502" s="1768"/>
      <c r="ABQ1502" s="1768"/>
      <c r="ABR1502" s="1768"/>
      <c r="ABS1502" s="1768"/>
      <c r="ABT1502" s="1768"/>
      <c r="ABU1502" s="1768"/>
      <c r="ABV1502" s="1768"/>
      <c r="ABW1502" s="1768"/>
      <c r="ABX1502" s="1768"/>
      <c r="ABY1502" s="1768"/>
      <c r="ABZ1502" s="1768"/>
      <c r="ACA1502" s="1768"/>
      <c r="ACB1502" s="1768"/>
      <c r="ACC1502" s="1768"/>
      <c r="ACD1502" s="1768"/>
      <c r="ACE1502" s="1768"/>
      <c r="ACF1502" s="1768"/>
      <c r="ACG1502" s="1768"/>
      <c r="ACH1502" s="1768"/>
      <c r="ACI1502" s="1768"/>
      <c r="ACJ1502" s="1768"/>
      <c r="ACK1502" s="1768"/>
      <c r="ACL1502" s="1768"/>
      <c r="ACM1502" s="1768"/>
      <c r="ACN1502" s="1768"/>
      <c r="ACO1502" s="1768"/>
      <c r="ACP1502" s="1768"/>
      <c r="ACQ1502" s="1768"/>
      <c r="ACR1502" s="1768"/>
      <c r="ACS1502" s="1768"/>
      <c r="ACT1502" s="1768"/>
      <c r="ACU1502" s="1768"/>
      <c r="ACV1502" s="1768"/>
      <c r="ACW1502" s="1768"/>
      <c r="ACX1502" s="1768"/>
      <c r="ACY1502" s="1768"/>
      <c r="ACZ1502" s="1768"/>
      <c r="ADA1502" s="1768"/>
      <c r="ADB1502" s="1768"/>
      <c r="ADC1502" s="1768"/>
      <c r="ADD1502" s="1768"/>
      <c r="ADE1502" s="1768"/>
      <c r="ADF1502" s="1768"/>
      <c r="ADG1502" s="1768"/>
      <c r="ADH1502" s="1768"/>
      <c r="ADI1502" s="1768"/>
      <c r="ADJ1502" s="1768"/>
      <c r="ADK1502" s="1768"/>
      <c r="ADL1502" s="1768"/>
      <c r="ADM1502" s="1768"/>
      <c r="ADN1502" s="1768"/>
      <c r="ADO1502" s="1768"/>
      <c r="ADP1502" s="1768"/>
      <c r="ADQ1502" s="1768"/>
      <c r="ADR1502" s="1768"/>
      <c r="ADS1502" s="1768"/>
      <c r="ADT1502" s="1768"/>
      <c r="ADU1502" s="1768"/>
      <c r="ADV1502" s="1768"/>
      <c r="ADW1502" s="1768"/>
      <c r="ADX1502" s="1768"/>
      <c r="ADY1502" s="1768"/>
      <c r="ADZ1502" s="1768"/>
      <c r="AEA1502" s="1768"/>
      <c r="AEB1502" s="1768"/>
      <c r="AEC1502" s="1768"/>
      <c r="AED1502" s="1768"/>
      <c r="AEE1502" s="1768"/>
      <c r="AEF1502" s="1768"/>
      <c r="AEG1502" s="1768"/>
      <c r="AEH1502" s="1768"/>
      <c r="AEI1502" s="1768"/>
      <c r="AEJ1502" s="1768"/>
      <c r="AEK1502" s="1768"/>
      <c r="AEL1502" s="1768"/>
      <c r="AEM1502" s="1768"/>
      <c r="AEN1502" s="1768"/>
      <c r="AEO1502" s="1768"/>
      <c r="AEP1502" s="1768"/>
      <c r="AEQ1502" s="1768"/>
      <c r="AER1502" s="1768"/>
      <c r="AES1502" s="1768"/>
      <c r="AET1502" s="1768"/>
      <c r="AEU1502" s="1768"/>
      <c r="AEV1502" s="1768"/>
      <c r="AEW1502" s="1768"/>
      <c r="AEX1502" s="1768"/>
      <c r="AEY1502" s="1768"/>
      <c r="AEZ1502" s="1768"/>
      <c r="AFA1502" s="1768"/>
      <c r="AFB1502" s="1768"/>
      <c r="AFC1502" s="1768"/>
      <c r="AFD1502" s="1768"/>
      <c r="AFE1502" s="1768"/>
      <c r="AFF1502" s="1768"/>
      <c r="AFG1502" s="1768"/>
      <c r="AFH1502" s="1768"/>
      <c r="AFI1502" s="1768"/>
      <c r="AFJ1502" s="1768"/>
      <c r="AFK1502" s="1768"/>
      <c r="AFL1502" s="1768"/>
      <c r="AFM1502" s="1768"/>
      <c r="AFN1502" s="1768"/>
      <c r="AFO1502" s="1768"/>
      <c r="AFP1502" s="1768"/>
      <c r="AFQ1502" s="1768"/>
      <c r="AFR1502" s="1768"/>
      <c r="AFS1502" s="1768"/>
      <c r="AFT1502" s="1768"/>
      <c r="AFU1502" s="1768"/>
      <c r="AFV1502" s="1768"/>
      <c r="AFW1502" s="1768"/>
      <c r="AFX1502" s="1768"/>
      <c r="AFY1502" s="1768"/>
      <c r="AFZ1502" s="1768"/>
      <c r="AGA1502" s="1768"/>
      <c r="AGB1502" s="1768"/>
      <c r="AGC1502" s="1768"/>
      <c r="AGD1502" s="1768"/>
      <c r="AGE1502" s="1768"/>
      <c r="AGF1502" s="1768"/>
      <c r="AGG1502" s="1768"/>
      <c r="AGH1502" s="1768"/>
      <c r="AGI1502" s="1768"/>
      <c r="AGJ1502" s="1768"/>
      <c r="AGK1502" s="1768"/>
      <c r="AGL1502" s="1768"/>
      <c r="AGM1502" s="1768"/>
      <c r="AGN1502" s="1768"/>
      <c r="AGO1502" s="1768"/>
      <c r="AGP1502" s="1768"/>
      <c r="AGQ1502" s="1768"/>
      <c r="AGR1502" s="1768"/>
      <c r="AGS1502" s="1768"/>
      <c r="AGT1502" s="1768"/>
      <c r="AGU1502" s="1768"/>
      <c r="AGV1502" s="1768"/>
      <c r="AGW1502" s="1768"/>
      <c r="AGX1502" s="1768"/>
      <c r="AGY1502" s="1768"/>
      <c r="AGZ1502" s="1768"/>
      <c r="AHA1502" s="1768"/>
      <c r="AHB1502" s="1768"/>
      <c r="AHC1502" s="1768"/>
      <c r="AHD1502" s="1768"/>
      <c r="AHE1502" s="1768"/>
      <c r="AHF1502" s="1768"/>
      <c r="AHG1502" s="1768"/>
      <c r="AHH1502" s="1768"/>
      <c r="AHI1502" s="1768"/>
      <c r="AHJ1502" s="1768"/>
      <c r="AHK1502" s="1768"/>
      <c r="AHL1502" s="1768"/>
      <c r="AHM1502" s="1768"/>
      <c r="AHN1502" s="1768"/>
      <c r="AHO1502" s="1768"/>
      <c r="AHP1502" s="1768"/>
      <c r="AHQ1502" s="1768"/>
      <c r="AHR1502" s="1768"/>
      <c r="AHS1502" s="1768"/>
      <c r="AHT1502" s="1768"/>
      <c r="AHU1502" s="1768"/>
      <c r="AHV1502" s="1768"/>
      <c r="AHW1502" s="1768"/>
      <c r="AHX1502" s="1768"/>
      <c r="AHY1502" s="1768"/>
      <c r="AHZ1502" s="1768"/>
      <c r="AIA1502" s="1768"/>
      <c r="AIB1502" s="1768"/>
      <c r="AIC1502" s="1768"/>
      <c r="AID1502" s="1768"/>
      <c r="AIE1502" s="1768"/>
      <c r="AIF1502" s="1768"/>
      <c r="AIG1502" s="1768"/>
      <c r="AIH1502" s="1768"/>
      <c r="AII1502" s="1768"/>
      <c r="AIJ1502" s="1768"/>
      <c r="AIK1502" s="1768"/>
      <c r="AIL1502" s="1768"/>
      <c r="AIM1502" s="1768"/>
      <c r="AIN1502" s="1768"/>
      <c r="AIO1502" s="1768"/>
      <c r="AIP1502" s="1768"/>
      <c r="AIQ1502" s="1768"/>
      <c r="AIR1502" s="1768"/>
      <c r="AIS1502" s="1768"/>
      <c r="AIT1502" s="1768"/>
      <c r="AIU1502" s="1768"/>
      <c r="AIV1502" s="1768"/>
      <c r="AIW1502" s="1768"/>
      <c r="AIX1502" s="1768"/>
      <c r="AIY1502" s="1768"/>
      <c r="AIZ1502" s="1768"/>
      <c r="AJA1502" s="1768"/>
      <c r="AJB1502" s="1768"/>
      <c r="AJC1502" s="1768"/>
      <c r="AJD1502" s="1768"/>
      <c r="AJE1502" s="1768"/>
      <c r="AJF1502" s="1768"/>
      <c r="AJG1502" s="1768"/>
      <c r="AJH1502" s="1768"/>
      <c r="AJI1502" s="1768"/>
      <c r="AJJ1502" s="1768"/>
      <c r="AJK1502" s="1768"/>
      <c r="AJL1502" s="1768"/>
      <c r="AJM1502" s="1768"/>
      <c r="AJN1502" s="1768"/>
      <c r="AJO1502" s="1768"/>
      <c r="AJP1502" s="1768"/>
      <c r="AJQ1502" s="1768"/>
      <c r="AJR1502" s="1768"/>
      <c r="AJS1502" s="1768"/>
      <c r="AJT1502" s="1768"/>
      <c r="AJU1502" s="1768"/>
      <c r="AJV1502" s="1768"/>
      <c r="AJW1502" s="1768"/>
      <c r="AJX1502" s="1768"/>
      <c r="AJY1502" s="1768"/>
      <c r="AJZ1502" s="1768"/>
      <c r="AKA1502" s="1768"/>
      <c r="AKB1502" s="1768"/>
      <c r="AKC1502" s="1768"/>
      <c r="AKD1502" s="1768"/>
      <c r="AKE1502" s="1768"/>
      <c r="AKF1502" s="1768"/>
      <c r="AKG1502" s="1768"/>
      <c r="AKH1502" s="1768"/>
      <c r="AKI1502" s="1768"/>
      <c r="AKJ1502" s="1768"/>
      <c r="AKK1502" s="1768"/>
      <c r="AKL1502" s="1768"/>
      <c r="AKM1502" s="1768"/>
      <c r="AKN1502" s="1768"/>
      <c r="AKO1502" s="1768"/>
      <c r="AKP1502" s="1768"/>
      <c r="AKQ1502" s="1768"/>
      <c r="AKR1502" s="1768"/>
      <c r="AKS1502" s="1768"/>
      <c r="AKT1502" s="1768"/>
      <c r="AKU1502" s="1768"/>
      <c r="AKV1502" s="1768"/>
      <c r="AKW1502" s="1768"/>
      <c r="AKX1502" s="1768"/>
      <c r="AKY1502" s="1768"/>
      <c r="AKZ1502" s="1768"/>
      <c r="ALA1502" s="1768"/>
      <c r="ALB1502" s="1768"/>
      <c r="ALC1502" s="1768"/>
      <c r="ALD1502" s="1768"/>
      <c r="ALE1502" s="1768"/>
      <c r="ALF1502" s="1768"/>
      <c r="ALG1502" s="1768"/>
      <c r="ALH1502" s="1768"/>
      <c r="ALI1502" s="1768"/>
      <c r="ALJ1502" s="1768"/>
      <c r="ALK1502" s="1768"/>
      <c r="ALL1502" s="1768"/>
      <c r="ALM1502" s="1768"/>
      <c r="ALN1502" s="1768"/>
      <c r="ALO1502" s="1768"/>
      <c r="ALP1502" s="1768"/>
      <c r="ALQ1502" s="1768"/>
      <c r="ALR1502" s="1768"/>
      <c r="ALS1502" s="1768"/>
      <c r="ALT1502" s="1768"/>
      <c r="ALU1502" s="1768"/>
      <c r="ALV1502" s="1768"/>
      <c r="ALW1502" s="1768"/>
      <c r="ALX1502" s="1768"/>
      <c r="ALY1502" s="1768"/>
      <c r="ALZ1502" s="1768"/>
      <c r="AMA1502" s="1768"/>
      <c r="AMB1502" s="1768"/>
      <c r="AMC1502" s="1768"/>
      <c r="AMD1502" s="1768"/>
      <c r="AME1502" s="1768"/>
      <c r="AMF1502" s="1768"/>
      <c r="AMG1502" s="1768"/>
      <c r="AMH1502" s="1768"/>
      <c r="AMI1502" s="1768"/>
      <c r="AMJ1502" s="1768"/>
      <c r="AMK1502" s="1768"/>
    </row>
    <row r="1503" spans="1:1025" s="1774" customFormat="1" ht="54" customHeight="1" x14ac:dyDescent="0.35">
      <c r="A1503" s="1025" t="s">
        <v>13142</v>
      </c>
      <c r="B1503" s="1765">
        <v>43913</v>
      </c>
      <c r="C1503" s="1025">
        <v>12</v>
      </c>
      <c r="D1503" s="1025" t="s">
        <v>1394</v>
      </c>
      <c r="E1503" s="1025" t="s">
        <v>13277</v>
      </c>
      <c r="F1503" s="1025" t="s">
        <v>3451</v>
      </c>
      <c r="G1503" s="1025" t="s">
        <v>13144</v>
      </c>
      <c r="H1503" s="1025" t="s">
        <v>2162</v>
      </c>
      <c r="I1503" s="1025" t="s">
        <v>1217</v>
      </c>
      <c r="J1503" s="1025" t="s">
        <v>2163</v>
      </c>
      <c r="K1503" s="1766">
        <v>27564.47</v>
      </c>
      <c r="L1503" s="1767" t="s">
        <v>9736</v>
      </c>
      <c r="M1503" s="1025" t="s">
        <v>13143</v>
      </c>
      <c r="N1503" s="1768"/>
      <c r="O1503" s="1769" t="s">
        <v>4665</v>
      </c>
      <c r="P1503" s="1770">
        <f t="shared" si="280"/>
        <v>27564.47</v>
      </c>
      <c r="Q1503" s="1771">
        <f t="shared" si="281"/>
        <v>43913</v>
      </c>
      <c r="R1503" s="1772" t="str">
        <f t="shared" si="282"/>
        <v>2020OB000059</v>
      </c>
      <c r="S1503" s="1772" t="str">
        <f t="shared" si="283"/>
        <v>2019NE000028</v>
      </c>
      <c r="T1503" s="1773" t="str">
        <f t="shared" si="284"/>
        <v>REPASSE DE RECURSO REFERENTE A 3ª PARCELA DO FEM II-2014 PARA VIABILIZAR A REFORMA E AMPLIAÇÃO DA SECRETARIA DE FINANÇAS DO MUNICIPIO DE PESQUEIRA/PE, CONFORME LEI 15.335 DE 25/06/2014, CI 050/2019 - SEAM/FEM.</v>
      </c>
      <c r="U1503" s="1768"/>
      <c r="V1503" s="1768"/>
      <c r="W1503" s="1768"/>
      <c r="X1503" s="1768"/>
      <c r="Y1503" s="1768"/>
      <c r="Z1503" s="1768"/>
      <c r="AA1503" s="1768"/>
      <c r="AB1503" s="1768"/>
      <c r="AC1503" s="1768"/>
      <c r="AD1503" s="1768"/>
      <c r="AE1503" s="1768"/>
      <c r="AF1503" s="1768"/>
      <c r="AG1503" s="1768"/>
      <c r="AH1503" s="1768"/>
      <c r="AI1503" s="1768"/>
      <c r="AJ1503" s="1768"/>
      <c r="AK1503" s="1768"/>
      <c r="AL1503" s="1768"/>
      <c r="AM1503" s="1768"/>
      <c r="AN1503" s="1768"/>
      <c r="AO1503" s="1768"/>
      <c r="AP1503" s="1768"/>
      <c r="AQ1503" s="1768"/>
      <c r="AR1503" s="1768"/>
      <c r="AS1503" s="1768"/>
      <c r="AT1503" s="1768"/>
      <c r="AU1503" s="1768"/>
      <c r="AV1503" s="1768"/>
      <c r="AW1503" s="1768"/>
      <c r="AX1503" s="1768"/>
      <c r="AY1503" s="1768"/>
      <c r="AZ1503" s="1768"/>
      <c r="BA1503" s="1768"/>
      <c r="BB1503" s="1768"/>
      <c r="BC1503" s="1768"/>
      <c r="BD1503" s="1768"/>
      <c r="BE1503" s="1768"/>
      <c r="BF1503" s="1768"/>
      <c r="BG1503" s="1768"/>
      <c r="BH1503" s="1768"/>
      <c r="BI1503" s="1768"/>
      <c r="BJ1503" s="1768"/>
      <c r="BK1503" s="1768"/>
      <c r="BL1503" s="1768"/>
      <c r="BM1503" s="1768"/>
      <c r="BN1503" s="1768"/>
      <c r="BO1503" s="1768"/>
      <c r="BP1503" s="1768"/>
      <c r="BQ1503" s="1768"/>
      <c r="BR1503" s="1768"/>
      <c r="BS1503" s="1768"/>
      <c r="BT1503" s="1768"/>
      <c r="BU1503" s="1768"/>
      <c r="BV1503" s="1768"/>
      <c r="BW1503" s="1768"/>
      <c r="BX1503" s="1768"/>
      <c r="BY1503" s="1768"/>
      <c r="BZ1503" s="1768"/>
      <c r="CA1503" s="1768"/>
      <c r="CB1503" s="1768"/>
      <c r="CC1503" s="1768"/>
      <c r="CD1503" s="1768"/>
      <c r="CE1503" s="1768"/>
      <c r="CF1503" s="1768"/>
      <c r="CG1503" s="1768"/>
      <c r="CH1503" s="1768"/>
      <c r="CI1503" s="1768"/>
      <c r="CJ1503" s="1768"/>
      <c r="CK1503" s="1768"/>
      <c r="CL1503" s="1768"/>
      <c r="CM1503" s="1768"/>
      <c r="CN1503" s="1768"/>
      <c r="CO1503" s="1768"/>
      <c r="CP1503" s="1768"/>
      <c r="CQ1503" s="1768"/>
      <c r="CR1503" s="1768"/>
      <c r="CS1503" s="1768"/>
      <c r="CT1503" s="1768"/>
      <c r="CU1503" s="1768"/>
      <c r="CV1503" s="1768"/>
      <c r="CW1503" s="1768"/>
      <c r="CX1503" s="1768"/>
      <c r="CY1503" s="1768"/>
      <c r="CZ1503" s="1768"/>
      <c r="DA1503" s="1768"/>
      <c r="DB1503" s="1768"/>
      <c r="DC1503" s="1768"/>
      <c r="DD1503" s="1768"/>
      <c r="DE1503" s="1768"/>
      <c r="DF1503" s="1768"/>
      <c r="DG1503" s="1768"/>
      <c r="DH1503" s="1768"/>
      <c r="DI1503" s="1768"/>
      <c r="DJ1503" s="1768"/>
      <c r="DK1503" s="1768"/>
      <c r="DL1503" s="1768"/>
      <c r="DM1503" s="1768"/>
      <c r="DN1503" s="1768"/>
      <c r="DO1503" s="1768"/>
      <c r="DP1503" s="1768"/>
      <c r="DQ1503" s="1768"/>
      <c r="DR1503" s="1768"/>
      <c r="DS1503" s="1768"/>
      <c r="DT1503" s="1768"/>
      <c r="DU1503" s="1768"/>
      <c r="DV1503" s="1768"/>
      <c r="DW1503" s="1768"/>
      <c r="DX1503" s="1768"/>
      <c r="DY1503" s="1768"/>
      <c r="DZ1503" s="1768"/>
      <c r="EA1503" s="1768"/>
      <c r="EB1503" s="1768"/>
      <c r="EC1503" s="1768"/>
      <c r="ED1503" s="1768"/>
      <c r="EE1503" s="1768"/>
      <c r="EF1503" s="1768"/>
      <c r="EG1503" s="1768"/>
      <c r="EH1503" s="1768"/>
      <c r="EI1503" s="1768"/>
      <c r="EJ1503" s="1768"/>
      <c r="EK1503" s="1768"/>
      <c r="EL1503" s="1768"/>
      <c r="EM1503" s="1768"/>
      <c r="EN1503" s="1768"/>
      <c r="EO1503" s="1768"/>
      <c r="EP1503" s="1768"/>
      <c r="EQ1503" s="1768"/>
      <c r="ER1503" s="1768"/>
      <c r="ES1503" s="1768"/>
      <c r="ET1503" s="1768"/>
      <c r="EU1503" s="1768"/>
      <c r="EV1503" s="1768"/>
      <c r="EW1503" s="1768"/>
      <c r="EX1503" s="1768"/>
      <c r="EY1503" s="1768"/>
      <c r="EZ1503" s="1768"/>
      <c r="FA1503" s="1768"/>
      <c r="FB1503" s="1768"/>
      <c r="FC1503" s="1768"/>
      <c r="FD1503" s="1768"/>
      <c r="FE1503" s="1768"/>
      <c r="FF1503" s="1768"/>
      <c r="FG1503" s="1768"/>
      <c r="FH1503" s="1768"/>
      <c r="FI1503" s="1768"/>
      <c r="FJ1503" s="1768"/>
      <c r="FK1503" s="1768"/>
      <c r="FL1503" s="1768"/>
      <c r="FM1503" s="1768"/>
      <c r="FN1503" s="1768"/>
      <c r="FO1503" s="1768"/>
      <c r="FP1503" s="1768"/>
      <c r="FQ1503" s="1768"/>
      <c r="FR1503" s="1768"/>
      <c r="FS1503" s="1768"/>
      <c r="FT1503" s="1768"/>
      <c r="FU1503" s="1768"/>
      <c r="FV1503" s="1768"/>
      <c r="FW1503" s="1768"/>
      <c r="FX1503" s="1768"/>
      <c r="FY1503" s="1768"/>
      <c r="FZ1503" s="1768"/>
      <c r="GA1503" s="1768"/>
      <c r="GB1503" s="1768"/>
      <c r="GC1503" s="1768"/>
      <c r="GD1503" s="1768"/>
      <c r="GE1503" s="1768"/>
      <c r="GF1503" s="1768"/>
      <c r="GG1503" s="1768"/>
      <c r="GH1503" s="1768"/>
      <c r="GI1503" s="1768"/>
      <c r="GJ1503" s="1768"/>
      <c r="GK1503" s="1768"/>
      <c r="GL1503" s="1768"/>
      <c r="GM1503" s="1768"/>
      <c r="GN1503" s="1768"/>
      <c r="GO1503" s="1768"/>
      <c r="GP1503" s="1768"/>
      <c r="GQ1503" s="1768"/>
      <c r="GR1503" s="1768"/>
      <c r="GS1503" s="1768"/>
      <c r="GT1503" s="1768"/>
      <c r="GU1503" s="1768"/>
      <c r="GV1503" s="1768"/>
      <c r="GW1503" s="1768"/>
      <c r="GX1503" s="1768"/>
      <c r="GY1503" s="1768"/>
      <c r="GZ1503" s="1768"/>
      <c r="HA1503" s="1768"/>
      <c r="HB1503" s="1768"/>
      <c r="HC1503" s="1768"/>
      <c r="HD1503" s="1768"/>
      <c r="HE1503" s="1768"/>
      <c r="HF1503" s="1768"/>
      <c r="HG1503" s="1768"/>
      <c r="HH1503" s="1768"/>
      <c r="HI1503" s="1768"/>
      <c r="HJ1503" s="1768"/>
      <c r="HK1503" s="1768"/>
      <c r="HL1503" s="1768"/>
      <c r="HM1503" s="1768"/>
      <c r="HN1503" s="1768"/>
      <c r="HO1503" s="1768"/>
      <c r="HP1503" s="1768"/>
      <c r="HQ1503" s="1768"/>
      <c r="HR1503" s="1768"/>
      <c r="HS1503" s="1768"/>
      <c r="HT1503" s="1768"/>
      <c r="HU1503" s="1768"/>
      <c r="HV1503" s="1768"/>
      <c r="HW1503" s="1768"/>
      <c r="HX1503" s="1768"/>
      <c r="HY1503" s="1768"/>
      <c r="HZ1503" s="1768"/>
      <c r="IA1503" s="1768"/>
      <c r="IB1503" s="1768"/>
      <c r="IC1503" s="1768"/>
      <c r="ID1503" s="1768"/>
      <c r="IE1503" s="1768"/>
      <c r="IF1503" s="1768"/>
      <c r="IG1503" s="1768"/>
      <c r="IH1503" s="1768"/>
      <c r="II1503" s="1768"/>
      <c r="IJ1503" s="1768"/>
      <c r="IK1503" s="1768"/>
      <c r="IL1503" s="1768"/>
      <c r="IM1503" s="1768"/>
      <c r="IN1503" s="1768"/>
      <c r="IO1503" s="1768"/>
      <c r="IP1503" s="1768"/>
      <c r="IQ1503" s="1768"/>
      <c r="IR1503" s="1768"/>
      <c r="IS1503" s="1768"/>
      <c r="IT1503" s="1768"/>
      <c r="IU1503" s="1768"/>
      <c r="IV1503" s="1768"/>
      <c r="IW1503" s="1768"/>
      <c r="IX1503" s="1768"/>
      <c r="IY1503" s="1768"/>
      <c r="IZ1503" s="1768"/>
      <c r="JA1503" s="1768"/>
      <c r="JB1503" s="1768"/>
      <c r="JC1503" s="1768"/>
      <c r="JD1503" s="1768"/>
      <c r="JE1503" s="1768"/>
      <c r="JF1503" s="1768"/>
      <c r="JG1503" s="1768"/>
      <c r="JH1503" s="1768"/>
      <c r="JI1503" s="1768"/>
      <c r="JJ1503" s="1768"/>
      <c r="JK1503" s="1768"/>
      <c r="JL1503" s="1768"/>
      <c r="JM1503" s="1768"/>
      <c r="JN1503" s="1768"/>
      <c r="JO1503" s="1768"/>
      <c r="JP1503" s="1768"/>
      <c r="JQ1503" s="1768"/>
      <c r="JR1503" s="1768"/>
      <c r="JS1503" s="1768"/>
      <c r="JT1503" s="1768"/>
      <c r="JU1503" s="1768"/>
      <c r="JV1503" s="1768"/>
      <c r="JW1503" s="1768"/>
      <c r="JX1503" s="1768"/>
      <c r="JY1503" s="1768"/>
      <c r="JZ1503" s="1768"/>
      <c r="KA1503" s="1768"/>
      <c r="KB1503" s="1768"/>
      <c r="KC1503" s="1768"/>
      <c r="KD1503" s="1768"/>
      <c r="KE1503" s="1768"/>
      <c r="KF1503" s="1768"/>
      <c r="KG1503" s="1768"/>
      <c r="KH1503" s="1768"/>
      <c r="KI1503" s="1768"/>
      <c r="KJ1503" s="1768"/>
      <c r="KK1503" s="1768"/>
      <c r="KL1503" s="1768"/>
      <c r="KM1503" s="1768"/>
      <c r="KN1503" s="1768"/>
      <c r="KO1503" s="1768"/>
      <c r="KP1503" s="1768"/>
      <c r="KQ1503" s="1768"/>
      <c r="KR1503" s="1768"/>
      <c r="KS1503" s="1768"/>
      <c r="KT1503" s="1768"/>
      <c r="KU1503" s="1768"/>
      <c r="KV1503" s="1768"/>
      <c r="KW1503" s="1768"/>
      <c r="KX1503" s="1768"/>
      <c r="KY1503" s="1768"/>
      <c r="KZ1503" s="1768"/>
      <c r="LA1503" s="1768"/>
      <c r="LB1503" s="1768"/>
      <c r="LC1503" s="1768"/>
      <c r="LD1503" s="1768"/>
      <c r="LE1503" s="1768"/>
      <c r="LF1503" s="1768"/>
      <c r="LG1503" s="1768"/>
      <c r="LH1503" s="1768"/>
      <c r="LI1503" s="1768"/>
      <c r="LJ1503" s="1768"/>
      <c r="LK1503" s="1768"/>
      <c r="LL1503" s="1768"/>
      <c r="LM1503" s="1768"/>
      <c r="LN1503" s="1768"/>
      <c r="LO1503" s="1768"/>
      <c r="LP1503" s="1768"/>
      <c r="LQ1503" s="1768"/>
      <c r="LR1503" s="1768"/>
      <c r="LS1503" s="1768"/>
      <c r="LT1503" s="1768"/>
      <c r="LU1503" s="1768"/>
      <c r="LV1503" s="1768"/>
      <c r="LW1503" s="1768"/>
      <c r="LX1503" s="1768"/>
      <c r="LY1503" s="1768"/>
      <c r="LZ1503" s="1768"/>
      <c r="MA1503" s="1768"/>
      <c r="MB1503" s="1768"/>
      <c r="MC1503" s="1768"/>
      <c r="MD1503" s="1768"/>
      <c r="ME1503" s="1768"/>
      <c r="MF1503" s="1768"/>
      <c r="MG1503" s="1768"/>
      <c r="MH1503" s="1768"/>
      <c r="MI1503" s="1768"/>
      <c r="MJ1503" s="1768"/>
      <c r="MK1503" s="1768"/>
      <c r="ML1503" s="1768"/>
      <c r="MM1503" s="1768"/>
      <c r="MN1503" s="1768"/>
      <c r="MO1503" s="1768"/>
      <c r="MP1503" s="1768"/>
      <c r="MQ1503" s="1768"/>
      <c r="MR1503" s="1768"/>
      <c r="MS1503" s="1768"/>
      <c r="MT1503" s="1768"/>
      <c r="MU1503" s="1768"/>
      <c r="MV1503" s="1768"/>
      <c r="MW1503" s="1768"/>
      <c r="MX1503" s="1768"/>
      <c r="MY1503" s="1768"/>
      <c r="MZ1503" s="1768"/>
      <c r="NA1503" s="1768"/>
      <c r="NB1503" s="1768"/>
      <c r="NC1503" s="1768"/>
      <c r="ND1503" s="1768"/>
      <c r="NE1503" s="1768"/>
      <c r="NF1503" s="1768"/>
      <c r="NG1503" s="1768"/>
      <c r="NH1503" s="1768"/>
      <c r="NI1503" s="1768"/>
      <c r="NJ1503" s="1768"/>
      <c r="NK1503" s="1768"/>
      <c r="NL1503" s="1768"/>
      <c r="NM1503" s="1768"/>
      <c r="NN1503" s="1768"/>
      <c r="NO1503" s="1768"/>
      <c r="NP1503" s="1768"/>
      <c r="NQ1503" s="1768"/>
      <c r="NR1503" s="1768"/>
      <c r="NS1503" s="1768"/>
      <c r="NT1503" s="1768"/>
      <c r="NU1503" s="1768"/>
      <c r="NV1503" s="1768"/>
      <c r="NW1503" s="1768"/>
      <c r="NX1503" s="1768"/>
      <c r="NY1503" s="1768"/>
      <c r="NZ1503" s="1768"/>
      <c r="OA1503" s="1768"/>
      <c r="OB1503" s="1768"/>
      <c r="OC1503" s="1768"/>
      <c r="OD1503" s="1768"/>
      <c r="OE1503" s="1768"/>
      <c r="OF1503" s="1768"/>
      <c r="OG1503" s="1768"/>
      <c r="OH1503" s="1768"/>
      <c r="OI1503" s="1768"/>
      <c r="OJ1503" s="1768"/>
      <c r="OK1503" s="1768"/>
      <c r="OL1503" s="1768"/>
      <c r="OM1503" s="1768"/>
      <c r="ON1503" s="1768"/>
      <c r="OO1503" s="1768"/>
      <c r="OP1503" s="1768"/>
      <c r="OQ1503" s="1768"/>
      <c r="OR1503" s="1768"/>
      <c r="OS1503" s="1768"/>
      <c r="OT1503" s="1768"/>
      <c r="OU1503" s="1768"/>
      <c r="OV1503" s="1768"/>
      <c r="OW1503" s="1768"/>
      <c r="OX1503" s="1768"/>
      <c r="OY1503" s="1768"/>
      <c r="OZ1503" s="1768"/>
      <c r="PA1503" s="1768"/>
      <c r="PB1503" s="1768"/>
      <c r="PC1503" s="1768"/>
      <c r="PD1503" s="1768"/>
      <c r="PE1503" s="1768"/>
      <c r="PF1503" s="1768"/>
      <c r="PG1503" s="1768"/>
      <c r="PH1503" s="1768"/>
      <c r="PI1503" s="1768"/>
      <c r="PJ1503" s="1768"/>
      <c r="PK1503" s="1768"/>
      <c r="PL1503" s="1768"/>
      <c r="PM1503" s="1768"/>
      <c r="PN1503" s="1768"/>
      <c r="PO1503" s="1768"/>
      <c r="PP1503" s="1768"/>
      <c r="PQ1503" s="1768"/>
      <c r="PR1503" s="1768"/>
      <c r="PS1503" s="1768"/>
      <c r="PT1503" s="1768"/>
      <c r="PU1503" s="1768"/>
      <c r="PV1503" s="1768"/>
      <c r="PW1503" s="1768"/>
      <c r="PX1503" s="1768"/>
      <c r="PY1503" s="1768"/>
      <c r="PZ1503" s="1768"/>
      <c r="QA1503" s="1768"/>
      <c r="QB1503" s="1768"/>
      <c r="QC1503" s="1768"/>
      <c r="QD1503" s="1768"/>
      <c r="QE1503" s="1768"/>
      <c r="QF1503" s="1768"/>
      <c r="QG1503" s="1768"/>
      <c r="QH1503" s="1768"/>
      <c r="QI1503" s="1768"/>
      <c r="QJ1503" s="1768"/>
      <c r="QK1503" s="1768"/>
      <c r="QL1503" s="1768"/>
      <c r="QM1503" s="1768"/>
      <c r="QN1503" s="1768"/>
      <c r="QO1503" s="1768"/>
      <c r="QP1503" s="1768"/>
      <c r="QQ1503" s="1768"/>
      <c r="QR1503" s="1768"/>
      <c r="QS1503" s="1768"/>
      <c r="QT1503" s="1768"/>
      <c r="QU1503" s="1768"/>
      <c r="QV1503" s="1768"/>
      <c r="QW1503" s="1768"/>
      <c r="QX1503" s="1768"/>
      <c r="QY1503" s="1768"/>
      <c r="QZ1503" s="1768"/>
      <c r="RA1503" s="1768"/>
      <c r="RB1503" s="1768"/>
      <c r="RC1503" s="1768"/>
      <c r="RD1503" s="1768"/>
      <c r="RE1503" s="1768"/>
      <c r="RF1503" s="1768"/>
      <c r="RG1503" s="1768"/>
      <c r="RH1503" s="1768"/>
      <c r="RI1503" s="1768"/>
      <c r="RJ1503" s="1768"/>
      <c r="RK1503" s="1768"/>
      <c r="RL1503" s="1768"/>
      <c r="RM1503" s="1768"/>
      <c r="RN1503" s="1768"/>
      <c r="RO1503" s="1768"/>
      <c r="RP1503" s="1768"/>
      <c r="RQ1503" s="1768"/>
      <c r="RR1503" s="1768"/>
      <c r="RS1503" s="1768"/>
      <c r="RT1503" s="1768"/>
      <c r="RU1503" s="1768"/>
      <c r="RV1503" s="1768"/>
      <c r="RW1503" s="1768"/>
      <c r="RX1503" s="1768"/>
      <c r="RY1503" s="1768"/>
      <c r="RZ1503" s="1768"/>
      <c r="SA1503" s="1768"/>
      <c r="SB1503" s="1768"/>
      <c r="SC1503" s="1768"/>
      <c r="SD1503" s="1768"/>
      <c r="SE1503" s="1768"/>
      <c r="SF1503" s="1768"/>
      <c r="SG1503" s="1768"/>
      <c r="SH1503" s="1768"/>
      <c r="SI1503" s="1768"/>
      <c r="SJ1503" s="1768"/>
      <c r="SK1503" s="1768"/>
      <c r="SL1503" s="1768"/>
      <c r="SM1503" s="1768"/>
      <c r="SN1503" s="1768"/>
      <c r="SO1503" s="1768"/>
      <c r="SP1503" s="1768"/>
      <c r="SQ1503" s="1768"/>
      <c r="SR1503" s="1768"/>
      <c r="SS1503" s="1768"/>
      <c r="ST1503" s="1768"/>
      <c r="SU1503" s="1768"/>
      <c r="SV1503" s="1768"/>
      <c r="SW1503" s="1768"/>
      <c r="SX1503" s="1768"/>
      <c r="SY1503" s="1768"/>
      <c r="SZ1503" s="1768"/>
      <c r="TA1503" s="1768"/>
      <c r="TB1503" s="1768"/>
      <c r="TC1503" s="1768"/>
      <c r="TD1503" s="1768"/>
      <c r="TE1503" s="1768"/>
      <c r="TF1503" s="1768"/>
      <c r="TG1503" s="1768"/>
      <c r="TH1503" s="1768"/>
      <c r="TI1503" s="1768"/>
      <c r="TJ1503" s="1768"/>
      <c r="TK1503" s="1768"/>
      <c r="TL1503" s="1768"/>
      <c r="TM1503" s="1768"/>
      <c r="TN1503" s="1768"/>
      <c r="TO1503" s="1768"/>
      <c r="TP1503" s="1768"/>
      <c r="TQ1503" s="1768"/>
      <c r="TR1503" s="1768"/>
      <c r="TS1503" s="1768"/>
      <c r="TT1503" s="1768"/>
      <c r="TU1503" s="1768"/>
      <c r="TV1503" s="1768"/>
      <c r="TW1503" s="1768"/>
      <c r="TX1503" s="1768"/>
      <c r="TY1503" s="1768"/>
      <c r="TZ1503" s="1768"/>
      <c r="UA1503" s="1768"/>
      <c r="UB1503" s="1768"/>
      <c r="UC1503" s="1768"/>
      <c r="UD1503" s="1768"/>
      <c r="UE1503" s="1768"/>
      <c r="UF1503" s="1768"/>
      <c r="UG1503" s="1768"/>
      <c r="UH1503" s="1768"/>
      <c r="UI1503" s="1768"/>
      <c r="UJ1503" s="1768"/>
      <c r="UK1503" s="1768"/>
      <c r="UL1503" s="1768"/>
      <c r="UM1503" s="1768"/>
      <c r="UN1503" s="1768"/>
      <c r="UO1503" s="1768"/>
      <c r="UP1503" s="1768"/>
      <c r="UQ1503" s="1768"/>
      <c r="UR1503" s="1768"/>
      <c r="US1503" s="1768"/>
      <c r="UT1503" s="1768"/>
      <c r="UU1503" s="1768"/>
      <c r="UV1503" s="1768"/>
      <c r="UW1503" s="1768"/>
      <c r="UX1503" s="1768"/>
      <c r="UY1503" s="1768"/>
      <c r="UZ1503" s="1768"/>
      <c r="VA1503" s="1768"/>
      <c r="VB1503" s="1768"/>
      <c r="VC1503" s="1768"/>
      <c r="VD1503" s="1768"/>
      <c r="VE1503" s="1768"/>
      <c r="VF1503" s="1768"/>
      <c r="VG1503" s="1768"/>
      <c r="VH1503" s="1768"/>
      <c r="VI1503" s="1768"/>
      <c r="VJ1503" s="1768"/>
      <c r="VK1503" s="1768"/>
      <c r="VL1503" s="1768"/>
      <c r="VM1503" s="1768"/>
      <c r="VN1503" s="1768"/>
      <c r="VO1503" s="1768"/>
      <c r="VP1503" s="1768"/>
      <c r="VQ1503" s="1768"/>
      <c r="VR1503" s="1768"/>
      <c r="VS1503" s="1768"/>
      <c r="VT1503" s="1768"/>
      <c r="VU1503" s="1768"/>
      <c r="VV1503" s="1768"/>
      <c r="VW1503" s="1768"/>
      <c r="VX1503" s="1768"/>
      <c r="VY1503" s="1768"/>
      <c r="VZ1503" s="1768"/>
      <c r="WA1503" s="1768"/>
      <c r="WB1503" s="1768"/>
      <c r="WC1503" s="1768"/>
      <c r="WD1503" s="1768"/>
      <c r="WE1503" s="1768"/>
      <c r="WF1503" s="1768"/>
      <c r="WG1503" s="1768"/>
      <c r="WH1503" s="1768"/>
      <c r="WI1503" s="1768"/>
      <c r="WJ1503" s="1768"/>
      <c r="WK1503" s="1768"/>
      <c r="WL1503" s="1768"/>
      <c r="WM1503" s="1768"/>
      <c r="WN1503" s="1768"/>
      <c r="WO1503" s="1768"/>
      <c r="WP1503" s="1768"/>
      <c r="WQ1503" s="1768"/>
      <c r="WR1503" s="1768"/>
      <c r="WS1503" s="1768"/>
      <c r="WT1503" s="1768"/>
      <c r="WU1503" s="1768"/>
      <c r="WV1503" s="1768"/>
      <c r="WW1503" s="1768"/>
      <c r="WX1503" s="1768"/>
      <c r="WY1503" s="1768"/>
      <c r="WZ1503" s="1768"/>
      <c r="XA1503" s="1768"/>
      <c r="XB1503" s="1768"/>
      <c r="XC1503" s="1768"/>
      <c r="XD1503" s="1768"/>
      <c r="XE1503" s="1768"/>
      <c r="XF1503" s="1768"/>
      <c r="XG1503" s="1768"/>
      <c r="XH1503" s="1768"/>
      <c r="XI1503" s="1768"/>
      <c r="XJ1503" s="1768"/>
      <c r="XK1503" s="1768"/>
      <c r="XL1503" s="1768"/>
      <c r="XM1503" s="1768"/>
      <c r="XN1503" s="1768"/>
      <c r="XO1503" s="1768"/>
      <c r="XP1503" s="1768"/>
      <c r="XQ1503" s="1768"/>
      <c r="XR1503" s="1768"/>
      <c r="XS1503" s="1768"/>
      <c r="XT1503" s="1768"/>
      <c r="XU1503" s="1768"/>
      <c r="XV1503" s="1768"/>
      <c r="XW1503" s="1768"/>
      <c r="XX1503" s="1768"/>
      <c r="XY1503" s="1768"/>
      <c r="XZ1503" s="1768"/>
      <c r="YA1503" s="1768"/>
      <c r="YB1503" s="1768"/>
      <c r="YC1503" s="1768"/>
      <c r="YD1503" s="1768"/>
      <c r="YE1503" s="1768"/>
      <c r="YF1503" s="1768"/>
      <c r="YG1503" s="1768"/>
      <c r="YH1503" s="1768"/>
      <c r="YI1503" s="1768"/>
      <c r="YJ1503" s="1768"/>
      <c r="YK1503" s="1768"/>
      <c r="YL1503" s="1768"/>
      <c r="YM1503" s="1768"/>
      <c r="YN1503" s="1768"/>
      <c r="YO1503" s="1768"/>
      <c r="YP1503" s="1768"/>
      <c r="YQ1503" s="1768"/>
      <c r="YR1503" s="1768"/>
      <c r="YS1503" s="1768"/>
      <c r="YT1503" s="1768"/>
      <c r="YU1503" s="1768"/>
      <c r="YV1503" s="1768"/>
      <c r="YW1503" s="1768"/>
      <c r="YX1503" s="1768"/>
      <c r="YY1503" s="1768"/>
      <c r="YZ1503" s="1768"/>
      <c r="ZA1503" s="1768"/>
      <c r="ZB1503" s="1768"/>
      <c r="ZC1503" s="1768"/>
      <c r="ZD1503" s="1768"/>
      <c r="ZE1503" s="1768"/>
      <c r="ZF1503" s="1768"/>
      <c r="ZG1503" s="1768"/>
      <c r="ZH1503" s="1768"/>
      <c r="ZI1503" s="1768"/>
      <c r="ZJ1503" s="1768"/>
      <c r="ZK1503" s="1768"/>
      <c r="ZL1503" s="1768"/>
      <c r="ZM1503" s="1768"/>
      <c r="ZN1503" s="1768"/>
      <c r="ZO1503" s="1768"/>
      <c r="ZP1503" s="1768"/>
      <c r="ZQ1503" s="1768"/>
      <c r="ZR1503" s="1768"/>
      <c r="ZS1503" s="1768"/>
      <c r="ZT1503" s="1768"/>
      <c r="ZU1503" s="1768"/>
      <c r="ZV1503" s="1768"/>
      <c r="ZW1503" s="1768"/>
      <c r="ZX1503" s="1768"/>
      <c r="ZY1503" s="1768"/>
      <c r="ZZ1503" s="1768"/>
      <c r="AAA1503" s="1768"/>
      <c r="AAB1503" s="1768"/>
      <c r="AAC1503" s="1768"/>
      <c r="AAD1503" s="1768"/>
      <c r="AAE1503" s="1768"/>
      <c r="AAF1503" s="1768"/>
      <c r="AAG1503" s="1768"/>
      <c r="AAH1503" s="1768"/>
      <c r="AAI1503" s="1768"/>
      <c r="AAJ1503" s="1768"/>
      <c r="AAK1503" s="1768"/>
      <c r="AAL1503" s="1768"/>
      <c r="AAM1503" s="1768"/>
      <c r="AAN1503" s="1768"/>
      <c r="AAO1503" s="1768"/>
      <c r="AAP1503" s="1768"/>
      <c r="AAQ1503" s="1768"/>
      <c r="AAR1503" s="1768"/>
      <c r="AAS1503" s="1768"/>
      <c r="AAT1503" s="1768"/>
      <c r="AAU1503" s="1768"/>
      <c r="AAV1503" s="1768"/>
      <c r="AAW1503" s="1768"/>
      <c r="AAX1503" s="1768"/>
      <c r="AAY1503" s="1768"/>
      <c r="AAZ1503" s="1768"/>
      <c r="ABA1503" s="1768"/>
      <c r="ABB1503" s="1768"/>
      <c r="ABC1503" s="1768"/>
      <c r="ABD1503" s="1768"/>
      <c r="ABE1503" s="1768"/>
      <c r="ABF1503" s="1768"/>
      <c r="ABG1503" s="1768"/>
      <c r="ABH1503" s="1768"/>
      <c r="ABI1503" s="1768"/>
      <c r="ABJ1503" s="1768"/>
      <c r="ABK1503" s="1768"/>
      <c r="ABL1503" s="1768"/>
      <c r="ABM1503" s="1768"/>
      <c r="ABN1503" s="1768"/>
      <c r="ABO1503" s="1768"/>
      <c r="ABP1503" s="1768"/>
      <c r="ABQ1503" s="1768"/>
      <c r="ABR1503" s="1768"/>
      <c r="ABS1503" s="1768"/>
      <c r="ABT1503" s="1768"/>
      <c r="ABU1503" s="1768"/>
      <c r="ABV1503" s="1768"/>
      <c r="ABW1503" s="1768"/>
      <c r="ABX1503" s="1768"/>
      <c r="ABY1503" s="1768"/>
      <c r="ABZ1503" s="1768"/>
      <c r="ACA1503" s="1768"/>
      <c r="ACB1503" s="1768"/>
      <c r="ACC1503" s="1768"/>
      <c r="ACD1503" s="1768"/>
      <c r="ACE1503" s="1768"/>
      <c r="ACF1503" s="1768"/>
      <c r="ACG1503" s="1768"/>
      <c r="ACH1503" s="1768"/>
      <c r="ACI1503" s="1768"/>
      <c r="ACJ1503" s="1768"/>
      <c r="ACK1503" s="1768"/>
      <c r="ACL1503" s="1768"/>
      <c r="ACM1503" s="1768"/>
      <c r="ACN1503" s="1768"/>
      <c r="ACO1503" s="1768"/>
      <c r="ACP1503" s="1768"/>
      <c r="ACQ1503" s="1768"/>
      <c r="ACR1503" s="1768"/>
      <c r="ACS1503" s="1768"/>
      <c r="ACT1503" s="1768"/>
      <c r="ACU1503" s="1768"/>
      <c r="ACV1503" s="1768"/>
      <c r="ACW1503" s="1768"/>
      <c r="ACX1503" s="1768"/>
      <c r="ACY1503" s="1768"/>
      <c r="ACZ1503" s="1768"/>
      <c r="ADA1503" s="1768"/>
      <c r="ADB1503" s="1768"/>
      <c r="ADC1503" s="1768"/>
      <c r="ADD1503" s="1768"/>
      <c r="ADE1503" s="1768"/>
      <c r="ADF1503" s="1768"/>
      <c r="ADG1503" s="1768"/>
      <c r="ADH1503" s="1768"/>
      <c r="ADI1503" s="1768"/>
      <c r="ADJ1503" s="1768"/>
      <c r="ADK1503" s="1768"/>
      <c r="ADL1503" s="1768"/>
      <c r="ADM1503" s="1768"/>
      <c r="ADN1503" s="1768"/>
      <c r="ADO1503" s="1768"/>
      <c r="ADP1503" s="1768"/>
      <c r="ADQ1503" s="1768"/>
      <c r="ADR1503" s="1768"/>
      <c r="ADS1503" s="1768"/>
      <c r="ADT1503" s="1768"/>
      <c r="ADU1503" s="1768"/>
      <c r="ADV1503" s="1768"/>
      <c r="ADW1503" s="1768"/>
      <c r="ADX1503" s="1768"/>
      <c r="ADY1503" s="1768"/>
      <c r="ADZ1503" s="1768"/>
      <c r="AEA1503" s="1768"/>
      <c r="AEB1503" s="1768"/>
      <c r="AEC1503" s="1768"/>
      <c r="AED1503" s="1768"/>
      <c r="AEE1503" s="1768"/>
      <c r="AEF1503" s="1768"/>
      <c r="AEG1503" s="1768"/>
      <c r="AEH1503" s="1768"/>
      <c r="AEI1503" s="1768"/>
      <c r="AEJ1503" s="1768"/>
      <c r="AEK1503" s="1768"/>
      <c r="AEL1503" s="1768"/>
      <c r="AEM1503" s="1768"/>
      <c r="AEN1503" s="1768"/>
      <c r="AEO1503" s="1768"/>
      <c r="AEP1503" s="1768"/>
      <c r="AEQ1503" s="1768"/>
      <c r="AER1503" s="1768"/>
      <c r="AES1503" s="1768"/>
      <c r="AET1503" s="1768"/>
      <c r="AEU1503" s="1768"/>
      <c r="AEV1503" s="1768"/>
      <c r="AEW1503" s="1768"/>
      <c r="AEX1503" s="1768"/>
      <c r="AEY1503" s="1768"/>
      <c r="AEZ1503" s="1768"/>
      <c r="AFA1503" s="1768"/>
      <c r="AFB1503" s="1768"/>
      <c r="AFC1503" s="1768"/>
      <c r="AFD1503" s="1768"/>
      <c r="AFE1503" s="1768"/>
      <c r="AFF1503" s="1768"/>
      <c r="AFG1503" s="1768"/>
      <c r="AFH1503" s="1768"/>
      <c r="AFI1503" s="1768"/>
      <c r="AFJ1503" s="1768"/>
      <c r="AFK1503" s="1768"/>
      <c r="AFL1503" s="1768"/>
      <c r="AFM1503" s="1768"/>
      <c r="AFN1503" s="1768"/>
      <c r="AFO1503" s="1768"/>
      <c r="AFP1503" s="1768"/>
      <c r="AFQ1503" s="1768"/>
      <c r="AFR1503" s="1768"/>
      <c r="AFS1503" s="1768"/>
      <c r="AFT1503" s="1768"/>
      <c r="AFU1503" s="1768"/>
      <c r="AFV1503" s="1768"/>
      <c r="AFW1503" s="1768"/>
      <c r="AFX1503" s="1768"/>
      <c r="AFY1503" s="1768"/>
      <c r="AFZ1503" s="1768"/>
      <c r="AGA1503" s="1768"/>
      <c r="AGB1503" s="1768"/>
      <c r="AGC1503" s="1768"/>
      <c r="AGD1503" s="1768"/>
      <c r="AGE1503" s="1768"/>
      <c r="AGF1503" s="1768"/>
      <c r="AGG1503" s="1768"/>
      <c r="AGH1503" s="1768"/>
      <c r="AGI1503" s="1768"/>
      <c r="AGJ1503" s="1768"/>
      <c r="AGK1503" s="1768"/>
      <c r="AGL1503" s="1768"/>
      <c r="AGM1503" s="1768"/>
      <c r="AGN1503" s="1768"/>
      <c r="AGO1503" s="1768"/>
      <c r="AGP1503" s="1768"/>
      <c r="AGQ1503" s="1768"/>
      <c r="AGR1503" s="1768"/>
      <c r="AGS1503" s="1768"/>
      <c r="AGT1503" s="1768"/>
      <c r="AGU1503" s="1768"/>
      <c r="AGV1503" s="1768"/>
      <c r="AGW1503" s="1768"/>
      <c r="AGX1503" s="1768"/>
      <c r="AGY1503" s="1768"/>
      <c r="AGZ1503" s="1768"/>
      <c r="AHA1503" s="1768"/>
      <c r="AHB1503" s="1768"/>
      <c r="AHC1503" s="1768"/>
      <c r="AHD1503" s="1768"/>
      <c r="AHE1503" s="1768"/>
      <c r="AHF1503" s="1768"/>
      <c r="AHG1503" s="1768"/>
      <c r="AHH1503" s="1768"/>
      <c r="AHI1503" s="1768"/>
      <c r="AHJ1503" s="1768"/>
      <c r="AHK1503" s="1768"/>
      <c r="AHL1503" s="1768"/>
      <c r="AHM1503" s="1768"/>
      <c r="AHN1503" s="1768"/>
      <c r="AHO1503" s="1768"/>
      <c r="AHP1503" s="1768"/>
      <c r="AHQ1503" s="1768"/>
      <c r="AHR1503" s="1768"/>
      <c r="AHS1503" s="1768"/>
      <c r="AHT1503" s="1768"/>
      <c r="AHU1503" s="1768"/>
      <c r="AHV1503" s="1768"/>
      <c r="AHW1503" s="1768"/>
      <c r="AHX1503" s="1768"/>
      <c r="AHY1503" s="1768"/>
      <c r="AHZ1503" s="1768"/>
      <c r="AIA1503" s="1768"/>
      <c r="AIB1503" s="1768"/>
      <c r="AIC1503" s="1768"/>
      <c r="AID1503" s="1768"/>
      <c r="AIE1503" s="1768"/>
      <c r="AIF1503" s="1768"/>
      <c r="AIG1503" s="1768"/>
      <c r="AIH1503" s="1768"/>
      <c r="AII1503" s="1768"/>
      <c r="AIJ1503" s="1768"/>
      <c r="AIK1503" s="1768"/>
      <c r="AIL1503" s="1768"/>
      <c r="AIM1503" s="1768"/>
      <c r="AIN1503" s="1768"/>
      <c r="AIO1503" s="1768"/>
      <c r="AIP1503" s="1768"/>
      <c r="AIQ1503" s="1768"/>
      <c r="AIR1503" s="1768"/>
      <c r="AIS1503" s="1768"/>
      <c r="AIT1503" s="1768"/>
      <c r="AIU1503" s="1768"/>
      <c r="AIV1503" s="1768"/>
      <c r="AIW1503" s="1768"/>
      <c r="AIX1503" s="1768"/>
      <c r="AIY1503" s="1768"/>
      <c r="AIZ1503" s="1768"/>
      <c r="AJA1503" s="1768"/>
      <c r="AJB1503" s="1768"/>
      <c r="AJC1503" s="1768"/>
      <c r="AJD1503" s="1768"/>
      <c r="AJE1503" s="1768"/>
      <c r="AJF1503" s="1768"/>
      <c r="AJG1503" s="1768"/>
      <c r="AJH1503" s="1768"/>
      <c r="AJI1503" s="1768"/>
      <c r="AJJ1503" s="1768"/>
      <c r="AJK1503" s="1768"/>
      <c r="AJL1503" s="1768"/>
      <c r="AJM1503" s="1768"/>
      <c r="AJN1503" s="1768"/>
      <c r="AJO1503" s="1768"/>
      <c r="AJP1503" s="1768"/>
      <c r="AJQ1503" s="1768"/>
      <c r="AJR1503" s="1768"/>
      <c r="AJS1503" s="1768"/>
      <c r="AJT1503" s="1768"/>
      <c r="AJU1503" s="1768"/>
      <c r="AJV1503" s="1768"/>
      <c r="AJW1503" s="1768"/>
      <c r="AJX1503" s="1768"/>
      <c r="AJY1503" s="1768"/>
      <c r="AJZ1503" s="1768"/>
      <c r="AKA1503" s="1768"/>
      <c r="AKB1503" s="1768"/>
      <c r="AKC1503" s="1768"/>
      <c r="AKD1503" s="1768"/>
      <c r="AKE1503" s="1768"/>
      <c r="AKF1503" s="1768"/>
      <c r="AKG1503" s="1768"/>
      <c r="AKH1503" s="1768"/>
      <c r="AKI1503" s="1768"/>
      <c r="AKJ1503" s="1768"/>
      <c r="AKK1503" s="1768"/>
      <c r="AKL1503" s="1768"/>
      <c r="AKM1503" s="1768"/>
      <c r="AKN1503" s="1768"/>
      <c r="AKO1503" s="1768"/>
      <c r="AKP1503" s="1768"/>
      <c r="AKQ1503" s="1768"/>
      <c r="AKR1503" s="1768"/>
      <c r="AKS1503" s="1768"/>
      <c r="AKT1503" s="1768"/>
      <c r="AKU1503" s="1768"/>
      <c r="AKV1503" s="1768"/>
      <c r="AKW1503" s="1768"/>
      <c r="AKX1503" s="1768"/>
      <c r="AKY1503" s="1768"/>
      <c r="AKZ1503" s="1768"/>
      <c r="ALA1503" s="1768"/>
      <c r="ALB1503" s="1768"/>
      <c r="ALC1503" s="1768"/>
      <c r="ALD1503" s="1768"/>
      <c r="ALE1503" s="1768"/>
      <c r="ALF1503" s="1768"/>
      <c r="ALG1503" s="1768"/>
      <c r="ALH1503" s="1768"/>
      <c r="ALI1503" s="1768"/>
      <c r="ALJ1503" s="1768"/>
      <c r="ALK1503" s="1768"/>
      <c r="ALL1503" s="1768"/>
      <c r="ALM1503" s="1768"/>
      <c r="ALN1503" s="1768"/>
      <c r="ALO1503" s="1768"/>
      <c r="ALP1503" s="1768"/>
      <c r="ALQ1503" s="1768"/>
      <c r="ALR1503" s="1768"/>
      <c r="ALS1503" s="1768"/>
      <c r="ALT1503" s="1768"/>
      <c r="ALU1503" s="1768"/>
      <c r="ALV1503" s="1768"/>
      <c r="ALW1503" s="1768"/>
      <c r="ALX1503" s="1768"/>
      <c r="ALY1503" s="1768"/>
      <c r="ALZ1503" s="1768"/>
      <c r="AMA1503" s="1768"/>
      <c r="AMB1503" s="1768"/>
      <c r="AMC1503" s="1768"/>
      <c r="AMD1503" s="1768"/>
      <c r="AME1503" s="1768"/>
      <c r="AMF1503" s="1768"/>
      <c r="AMG1503" s="1768"/>
      <c r="AMH1503" s="1768"/>
      <c r="AMI1503" s="1768"/>
      <c r="AMJ1503" s="1768"/>
      <c r="AMK1503" s="1768"/>
    </row>
    <row r="1504" spans="1:1025" s="1774" customFormat="1" ht="54" customHeight="1" x14ac:dyDescent="0.35">
      <c r="A1504" s="1025" t="s">
        <v>13278</v>
      </c>
      <c r="B1504" s="1765">
        <v>43913</v>
      </c>
      <c r="C1504" s="1025">
        <v>11</v>
      </c>
      <c r="D1504" s="1025" t="s">
        <v>1394</v>
      </c>
      <c r="E1504" s="1025" t="s">
        <v>13279</v>
      </c>
      <c r="F1504" s="1025" t="s">
        <v>5664</v>
      </c>
      <c r="G1504" s="1025" t="s">
        <v>13098</v>
      </c>
      <c r="H1504" s="1025" t="s">
        <v>2453</v>
      </c>
      <c r="I1504" s="1025" t="s">
        <v>13280</v>
      </c>
      <c r="J1504" s="1025" t="s">
        <v>2454</v>
      </c>
      <c r="K1504" s="1766">
        <v>1453616.45</v>
      </c>
      <c r="L1504" s="1767" t="s">
        <v>12308</v>
      </c>
      <c r="M1504" s="1025" t="s">
        <v>13281</v>
      </c>
      <c r="N1504" s="1768"/>
      <c r="O1504" s="1769" t="s">
        <v>4665</v>
      </c>
      <c r="P1504" s="1770">
        <f t="shared" si="280"/>
        <v>1453616.45</v>
      </c>
      <c r="Q1504" s="1771">
        <f t="shared" si="281"/>
        <v>43913</v>
      </c>
      <c r="R1504" s="1772" t="str">
        <f t="shared" si="282"/>
        <v>2020OB000060</v>
      </c>
      <c r="S1504" s="1772" t="str">
        <f t="shared" si="283"/>
        <v>2020NE000021</v>
      </c>
      <c r="T1504" s="1773" t="str">
        <f t="shared" si="284"/>
        <v>REPASSE DE RECURSO REFERENTE AO COMPLEMENTO DA 1ª PARCELA- FEM II/2014 CUJO OBJETO É A CENTRO COMUNITÁRIO DA PAZ - COMPAZ I NO MUNICÍPIO DE RECIFE, POA 345/2020- AGMJ.</v>
      </c>
      <c r="U1504" s="1768"/>
      <c r="V1504" s="1768"/>
      <c r="W1504" s="1768"/>
      <c r="X1504" s="1768"/>
      <c r="Y1504" s="1768"/>
      <c r="Z1504" s="1768"/>
      <c r="AA1504" s="1768"/>
      <c r="AB1504" s="1768"/>
      <c r="AC1504" s="1768"/>
      <c r="AD1504" s="1768"/>
      <c r="AE1504" s="1768"/>
      <c r="AF1504" s="1768"/>
      <c r="AG1504" s="1768"/>
      <c r="AH1504" s="1768"/>
      <c r="AI1504" s="1768"/>
      <c r="AJ1504" s="1768"/>
      <c r="AK1504" s="1768"/>
      <c r="AL1504" s="1768"/>
      <c r="AM1504" s="1768"/>
      <c r="AN1504" s="1768"/>
      <c r="AO1504" s="1768"/>
      <c r="AP1504" s="1768"/>
      <c r="AQ1504" s="1768"/>
      <c r="AR1504" s="1768"/>
      <c r="AS1504" s="1768"/>
      <c r="AT1504" s="1768"/>
      <c r="AU1504" s="1768"/>
      <c r="AV1504" s="1768"/>
      <c r="AW1504" s="1768"/>
      <c r="AX1504" s="1768"/>
      <c r="AY1504" s="1768"/>
      <c r="AZ1504" s="1768"/>
      <c r="BA1504" s="1768"/>
      <c r="BB1504" s="1768"/>
      <c r="BC1504" s="1768"/>
      <c r="BD1504" s="1768"/>
      <c r="BE1504" s="1768"/>
      <c r="BF1504" s="1768"/>
      <c r="BG1504" s="1768"/>
      <c r="BH1504" s="1768"/>
      <c r="BI1504" s="1768"/>
      <c r="BJ1504" s="1768"/>
      <c r="BK1504" s="1768"/>
      <c r="BL1504" s="1768"/>
      <c r="BM1504" s="1768"/>
      <c r="BN1504" s="1768"/>
      <c r="BO1504" s="1768"/>
      <c r="BP1504" s="1768"/>
      <c r="BQ1504" s="1768"/>
      <c r="BR1504" s="1768"/>
      <c r="BS1504" s="1768"/>
      <c r="BT1504" s="1768"/>
      <c r="BU1504" s="1768"/>
      <c r="BV1504" s="1768"/>
      <c r="BW1504" s="1768"/>
      <c r="BX1504" s="1768"/>
      <c r="BY1504" s="1768"/>
      <c r="BZ1504" s="1768"/>
      <c r="CA1504" s="1768"/>
      <c r="CB1504" s="1768"/>
      <c r="CC1504" s="1768"/>
      <c r="CD1504" s="1768"/>
      <c r="CE1504" s="1768"/>
      <c r="CF1504" s="1768"/>
      <c r="CG1504" s="1768"/>
      <c r="CH1504" s="1768"/>
      <c r="CI1504" s="1768"/>
      <c r="CJ1504" s="1768"/>
      <c r="CK1504" s="1768"/>
      <c r="CL1504" s="1768"/>
      <c r="CM1504" s="1768"/>
      <c r="CN1504" s="1768"/>
      <c r="CO1504" s="1768"/>
      <c r="CP1504" s="1768"/>
      <c r="CQ1504" s="1768"/>
      <c r="CR1504" s="1768"/>
      <c r="CS1504" s="1768"/>
      <c r="CT1504" s="1768"/>
      <c r="CU1504" s="1768"/>
      <c r="CV1504" s="1768"/>
      <c r="CW1504" s="1768"/>
      <c r="CX1504" s="1768"/>
      <c r="CY1504" s="1768"/>
      <c r="CZ1504" s="1768"/>
      <c r="DA1504" s="1768"/>
      <c r="DB1504" s="1768"/>
      <c r="DC1504" s="1768"/>
      <c r="DD1504" s="1768"/>
      <c r="DE1504" s="1768"/>
      <c r="DF1504" s="1768"/>
      <c r="DG1504" s="1768"/>
      <c r="DH1504" s="1768"/>
      <c r="DI1504" s="1768"/>
      <c r="DJ1504" s="1768"/>
      <c r="DK1504" s="1768"/>
      <c r="DL1504" s="1768"/>
      <c r="DM1504" s="1768"/>
      <c r="DN1504" s="1768"/>
      <c r="DO1504" s="1768"/>
      <c r="DP1504" s="1768"/>
      <c r="DQ1504" s="1768"/>
      <c r="DR1504" s="1768"/>
      <c r="DS1504" s="1768"/>
      <c r="DT1504" s="1768"/>
      <c r="DU1504" s="1768"/>
      <c r="DV1504" s="1768"/>
      <c r="DW1504" s="1768"/>
      <c r="DX1504" s="1768"/>
      <c r="DY1504" s="1768"/>
      <c r="DZ1504" s="1768"/>
      <c r="EA1504" s="1768"/>
      <c r="EB1504" s="1768"/>
      <c r="EC1504" s="1768"/>
      <c r="ED1504" s="1768"/>
      <c r="EE1504" s="1768"/>
      <c r="EF1504" s="1768"/>
      <c r="EG1504" s="1768"/>
      <c r="EH1504" s="1768"/>
      <c r="EI1504" s="1768"/>
      <c r="EJ1504" s="1768"/>
      <c r="EK1504" s="1768"/>
      <c r="EL1504" s="1768"/>
      <c r="EM1504" s="1768"/>
      <c r="EN1504" s="1768"/>
      <c r="EO1504" s="1768"/>
      <c r="EP1504" s="1768"/>
      <c r="EQ1504" s="1768"/>
      <c r="ER1504" s="1768"/>
      <c r="ES1504" s="1768"/>
      <c r="ET1504" s="1768"/>
      <c r="EU1504" s="1768"/>
      <c r="EV1504" s="1768"/>
      <c r="EW1504" s="1768"/>
      <c r="EX1504" s="1768"/>
      <c r="EY1504" s="1768"/>
      <c r="EZ1504" s="1768"/>
      <c r="FA1504" s="1768"/>
      <c r="FB1504" s="1768"/>
      <c r="FC1504" s="1768"/>
      <c r="FD1504" s="1768"/>
      <c r="FE1504" s="1768"/>
      <c r="FF1504" s="1768"/>
      <c r="FG1504" s="1768"/>
      <c r="FH1504" s="1768"/>
      <c r="FI1504" s="1768"/>
      <c r="FJ1504" s="1768"/>
      <c r="FK1504" s="1768"/>
      <c r="FL1504" s="1768"/>
      <c r="FM1504" s="1768"/>
      <c r="FN1504" s="1768"/>
      <c r="FO1504" s="1768"/>
      <c r="FP1504" s="1768"/>
      <c r="FQ1504" s="1768"/>
      <c r="FR1504" s="1768"/>
      <c r="FS1504" s="1768"/>
      <c r="FT1504" s="1768"/>
      <c r="FU1504" s="1768"/>
      <c r="FV1504" s="1768"/>
      <c r="FW1504" s="1768"/>
      <c r="FX1504" s="1768"/>
      <c r="FY1504" s="1768"/>
      <c r="FZ1504" s="1768"/>
      <c r="GA1504" s="1768"/>
      <c r="GB1504" s="1768"/>
      <c r="GC1504" s="1768"/>
      <c r="GD1504" s="1768"/>
      <c r="GE1504" s="1768"/>
      <c r="GF1504" s="1768"/>
      <c r="GG1504" s="1768"/>
      <c r="GH1504" s="1768"/>
      <c r="GI1504" s="1768"/>
      <c r="GJ1504" s="1768"/>
      <c r="GK1504" s="1768"/>
      <c r="GL1504" s="1768"/>
      <c r="GM1504" s="1768"/>
      <c r="GN1504" s="1768"/>
      <c r="GO1504" s="1768"/>
      <c r="GP1504" s="1768"/>
      <c r="GQ1504" s="1768"/>
      <c r="GR1504" s="1768"/>
      <c r="GS1504" s="1768"/>
      <c r="GT1504" s="1768"/>
      <c r="GU1504" s="1768"/>
      <c r="GV1504" s="1768"/>
      <c r="GW1504" s="1768"/>
      <c r="GX1504" s="1768"/>
      <c r="GY1504" s="1768"/>
      <c r="GZ1504" s="1768"/>
      <c r="HA1504" s="1768"/>
      <c r="HB1504" s="1768"/>
      <c r="HC1504" s="1768"/>
      <c r="HD1504" s="1768"/>
      <c r="HE1504" s="1768"/>
      <c r="HF1504" s="1768"/>
      <c r="HG1504" s="1768"/>
      <c r="HH1504" s="1768"/>
      <c r="HI1504" s="1768"/>
      <c r="HJ1504" s="1768"/>
      <c r="HK1504" s="1768"/>
      <c r="HL1504" s="1768"/>
      <c r="HM1504" s="1768"/>
      <c r="HN1504" s="1768"/>
      <c r="HO1504" s="1768"/>
      <c r="HP1504" s="1768"/>
      <c r="HQ1504" s="1768"/>
      <c r="HR1504" s="1768"/>
      <c r="HS1504" s="1768"/>
      <c r="HT1504" s="1768"/>
      <c r="HU1504" s="1768"/>
      <c r="HV1504" s="1768"/>
      <c r="HW1504" s="1768"/>
      <c r="HX1504" s="1768"/>
      <c r="HY1504" s="1768"/>
      <c r="HZ1504" s="1768"/>
      <c r="IA1504" s="1768"/>
      <c r="IB1504" s="1768"/>
      <c r="IC1504" s="1768"/>
      <c r="ID1504" s="1768"/>
      <c r="IE1504" s="1768"/>
      <c r="IF1504" s="1768"/>
      <c r="IG1504" s="1768"/>
      <c r="IH1504" s="1768"/>
      <c r="II1504" s="1768"/>
      <c r="IJ1504" s="1768"/>
      <c r="IK1504" s="1768"/>
      <c r="IL1504" s="1768"/>
      <c r="IM1504" s="1768"/>
      <c r="IN1504" s="1768"/>
      <c r="IO1504" s="1768"/>
      <c r="IP1504" s="1768"/>
      <c r="IQ1504" s="1768"/>
      <c r="IR1504" s="1768"/>
      <c r="IS1504" s="1768"/>
      <c r="IT1504" s="1768"/>
      <c r="IU1504" s="1768"/>
      <c r="IV1504" s="1768"/>
      <c r="IW1504" s="1768"/>
      <c r="IX1504" s="1768"/>
      <c r="IY1504" s="1768"/>
      <c r="IZ1504" s="1768"/>
      <c r="JA1504" s="1768"/>
      <c r="JB1504" s="1768"/>
      <c r="JC1504" s="1768"/>
      <c r="JD1504" s="1768"/>
      <c r="JE1504" s="1768"/>
      <c r="JF1504" s="1768"/>
      <c r="JG1504" s="1768"/>
      <c r="JH1504" s="1768"/>
      <c r="JI1504" s="1768"/>
      <c r="JJ1504" s="1768"/>
      <c r="JK1504" s="1768"/>
      <c r="JL1504" s="1768"/>
      <c r="JM1504" s="1768"/>
      <c r="JN1504" s="1768"/>
      <c r="JO1504" s="1768"/>
      <c r="JP1504" s="1768"/>
      <c r="JQ1504" s="1768"/>
      <c r="JR1504" s="1768"/>
      <c r="JS1504" s="1768"/>
      <c r="JT1504" s="1768"/>
      <c r="JU1504" s="1768"/>
      <c r="JV1504" s="1768"/>
      <c r="JW1504" s="1768"/>
      <c r="JX1504" s="1768"/>
      <c r="JY1504" s="1768"/>
      <c r="JZ1504" s="1768"/>
      <c r="KA1504" s="1768"/>
      <c r="KB1504" s="1768"/>
      <c r="KC1504" s="1768"/>
      <c r="KD1504" s="1768"/>
      <c r="KE1504" s="1768"/>
      <c r="KF1504" s="1768"/>
      <c r="KG1504" s="1768"/>
      <c r="KH1504" s="1768"/>
      <c r="KI1504" s="1768"/>
      <c r="KJ1504" s="1768"/>
      <c r="KK1504" s="1768"/>
      <c r="KL1504" s="1768"/>
      <c r="KM1504" s="1768"/>
      <c r="KN1504" s="1768"/>
      <c r="KO1504" s="1768"/>
      <c r="KP1504" s="1768"/>
      <c r="KQ1504" s="1768"/>
      <c r="KR1504" s="1768"/>
      <c r="KS1504" s="1768"/>
      <c r="KT1504" s="1768"/>
      <c r="KU1504" s="1768"/>
      <c r="KV1504" s="1768"/>
      <c r="KW1504" s="1768"/>
      <c r="KX1504" s="1768"/>
      <c r="KY1504" s="1768"/>
      <c r="KZ1504" s="1768"/>
      <c r="LA1504" s="1768"/>
      <c r="LB1504" s="1768"/>
      <c r="LC1504" s="1768"/>
      <c r="LD1504" s="1768"/>
      <c r="LE1504" s="1768"/>
      <c r="LF1504" s="1768"/>
      <c r="LG1504" s="1768"/>
      <c r="LH1504" s="1768"/>
      <c r="LI1504" s="1768"/>
      <c r="LJ1504" s="1768"/>
      <c r="LK1504" s="1768"/>
      <c r="LL1504" s="1768"/>
      <c r="LM1504" s="1768"/>
      <c r="LN1504" s="1768"/>
      <c r="LO1504" s="1768"/>
      <c r="LP1504" s="1768"/>
      <c r="LQ1504" s="1768"/>
      <c r="LR1504" s="1768"/>
      <c r="LS1504" s="1768"/>
      <c r="LT1504" s="1768"/>
      <c r="LU1504" s="1768"/>
      <c r="LV1504" s="1768"/>
      <c r="LW1504" s="1768"/>
      <c r="LX1504" s="1768"/>
      <c r="LY1504" s="1768"/>
      <c r="LZ1504" s="1768"/>
      <c r="MA1504" s="1768"/>
      <c r="MB1504" s="1768"/>
      <c r="MC1504" s="1768"/>
      <c r="MD1504" s="1768"/>
      <c r="ME1504" s="1768"/>
      <c r="MF1504" s="1768"/>
      <c r="MG1504" s="1768"/>
      <c r="MH1504" s="1768"/>
      <c r="MI1504" s="1768"/>
      <c r="MJ1504" s="1768"/>
      <c r="MK1504" s="1768"/>
      <c r="ML1504" s="1768"/>
      <c r="MM1504" s="1768"/>
      <c r="MN1504" s="1768"/>
      <c r="MO1504" s="1768"/>
      <c r="MP1504" s="1768"/>
      <c r="MQ1504" s="1768"/>
      <c r="MR1504" s="1768"/>
      <c r="MS1504" s="1768"/>
      <c r="MT1504" s="1768"/>
      <c r="MU1504" s="1768"/>
      <c r="MV1504" s="1768"/>
      <c r="MW1504" s="1768"/>
      <c r="MX1504" s="1768"/>
      <c r="MY1504" s="1768"/>
      <c r="MZ1504" s="1768"/>
      <c r="NA1504" s="1768"/>
      <c r="NB1504" s="1768"/>
      <c r="NC1504" s="1768"/>
      <c r="ND1504" s="1768"/>
      <c r="NE1504" s="1768"/>
      <c r="NF1504" s="1768"/>
      <c r="NG1504" s="1768"/>
      <c r="NH1504" s="1768"/>
      <c r="NI1504" s="1768"/>
      <c r="NJ1504" s="1768"/>
      <c r="NK1504" s="1768"/>
      <c r="NL1504" s="1768"/>
      <c r="NM1504" s="1768"/>
      <c r="NN1504" s="1768"/>
      <c r="NO1504" s="1768"/>
      <c r="NP1504" s="1768"/>
      <c r="NQ1504" s="1768"/>
      <c r="NR1504" s="1768"/>
      <c r="NS1504" s="1768"/>
      <c r="NT1504" s="1768"/>
      <c r="NU1504" s="1768"/>
      <c r="NV1504" s="1768"/>
      <c r="NW1504" s="1768"/>
      <c r="NX1504" s="1768"/>
      <c r="NY1504" s="1768"/>
      <c r="NZ1504" s="1768"/>
      <c r="OA1504" s="1768"/>
      <c r="OB1504" s="1768"/>
      <c r="OC1504" s="1768"/>
      <c r="OD1504" s="1768"/>
      <c r="OE1504" s="1768"/>
      <c r="OF1504" s="1768"/>
      <c r="OG1504" s="1768"/>
      <c r="OH1504" s="1768"/>
      <c r="OI1504" s="1768"/>
      <c r="OJ1504" s="1768"/>
      <c r="OK1504" s="1768"/>
      <c r="OL1504" s="1768"/>
      <c r="OM1504" s="1768"/>
      <c r="ON1504" s="1768"/>
      <c r="OO1504" s="1768"/>
      <c r="OP1504" s="1768"/>
      <c r="OQ1504" s="1768"/>
      <c r="OR1504" s="1768"/>
      <c r="OS1504" s="1768"/>
      <c r="OT1504" s="1768"/>
      <c r="OU1504" s="1768"/>
      <c r="OV1504" s="1768"/>
      <c r="OW1504" s="1768"/>
      <c r="OX1504" s="1768"/>
      <c r="OY1504" s="1768"/>
      <c r="OZ1504" s="1768"/>
      <c r="PA1504" s="1768"/>
      <c r="PB1504" s="1768"/>
      <c r="PC1504" s="1768"/>
      <c r="PD1504" s="1768"/>
      <c r="PE1504" s="1768"/>
      <c r="PF1504" s="1768"/>
      <c r="PG1504" s="1768"/>
      <c r="PH1504" s="1768"/>
      <c r="PI1504" s="1768"/>
      <c r="PJ1504" s="1768"/>
      <c r="PK1504" s="1768"/>
      <c r="PL1504" s="1768"/>
      <c r="PM1504" s="1768"/>
      <c r="PN1504" s="1768"/>
      <c r="PO1504" s="1768"/>
      <c r="PP1504" s="1768"/>
      <c r="PQ1504" s="1768"/>
      <c r="PR1504" s="1768"/>
      <c r="PS1504" s="1768"/>
      <c r="PT1504" s="1768"/>
      <c r="PU1504" s="1768"/>
      <c r="PV1504" s="1768"/>
      <c r="PW1504" s="1768"/>
      <c r="PX1504" s="1768"/>
      <c r="PY1504" s="1768"/>
      <c r="PZ1504" s="1768"/>
      <c r="QA1504" s="1768"/>
      <c r="QB1504" s="1768"/>
      <c r="QC1504" s="1768"/>
      <c r="QD1504" s="1768"/>
      <c r="QE1504" s="1768"/>
      <c r="QF1504" s="1768"/>
      <c r="QG1504" s="1768"/>
      <c r="QH1504" s="1768"/>
      <c r="QI1504" s="1768"/>
      <c r="QJ1504" s="1768"/>
      <c r="QK1504" s="1768"/>
      <c r="QL1504" s="1768"/>
      <c r="QM1504" s="1768"/>
      <c r="QN1504" s="1768"/>
      <c r="QO1504" s="1768"/>
      <c r="QP1504" s="1768"/>
      <c r="QQ1504" s="1768"/>
      <c r="QR1504" s="1768"/>
      <c r="QS1504" s="1768"/>
      <c r="QT1504" s="1768"/>
      <c r="QU1504" s="1768"/>
      <c r="QV1504" s="1768"/>
      <c r="QW1504" s="1768"/>
      <c r="QX1504" s="1768"/>
      <c r="QY1504" s="1768"/>
      <c r="QZ1504" s="1768"/>
      <c r="RA1504" s="1768"/>
      <c r="RB1504" s="1768"/>
      <c r="RC1504" s="1768"/>
      <c r="RD1504" s="1768"/>
      <c r="RE1504" s="1768"/>
      <c r="RF1504" s="1768"/>
      <c r="RG1504" s="1768"/>
      <c r="RH1504" s="1768"/>
      <c r="RI1504" s="1768"/>
      <c r="RJ1504" s="1768"/>
      <c r="RK1504" s="1768"/>
      <c r="RL1504" s="1768"/>
      <c r="RM1504" s="1768"/>
      <c r="RN1504" s="1768"/>
      <c r="RO1504" s="1768"/>
      <c r="RP1504" s="1768"/>
      <c r="RQ1504" s="1768"/>
      <c r="RR1504" s="1768"/>
      <c r="RS1504" s="1768"/>
      <c r="RT1504" s="1768"/>
      <c r="RU1504" s="1768"/>
      <c r="RV1504" s="1768"/>
      <c r="RW1504" s="1768"/>
      <c r="RX1504" s="1768"/>
      <c r="RY1504" s="1768"/>
      <c r="RZ1504" s="1768"/>
      <c r="SA1504" s="1768"/>
      <c r="SB1504" s="1768"/>
      <c r="SC1504" s="1768"/>
      <c r="SD1504" s="1768"/>
      <c r="SE1504" s="1768"/>
      <c r="SF1504" s="1768"/>
      <c r="SG1504" s="1768"/>
      <c r="SH1504" s="1768"/>
      <c r="SI1504" s="1768"/>
      <c r="SJ1504" s="1768"/>
      <c r="SK1504" s="1768"/>
      <c r="SL1504" s="1768"/>
      <c r="SM1504" s="1768"/>
      <c r="SN1504" s="1768"/>
      <c r="SO1504" s="1768"/>
      <c r="SP1504" s="1768"/>
      <c r="SQ1504" s="1768"/>
      <c r="SR1504" s="1768"/>
      <c r="SS1504" s="1768"/>
      <c r="ST1504" s="1768"/>
      <c r="SU1504" s="1768"/>
      <c r="SV1504" s="1768"/>
      <c r="SW1504" s="1768"/>
      <c r="SX1504" s="1768"/>
      <c r="SY1504" s="1768"/>
      <c r="SZ1504" s="1768"/>
      <c r="TA1504" s="1768"/>
      <c r="TB1504" s="1768"/>
      <c r="TC1504" s="1768"/>
      <c r="TD1504" s="1768"/>
      <c r="TE1504" s="1768"/>
      <c r="TF1504" s="1768"/>
      <c r="TG1504" s="1768"/>
      <c r="TH1504" s="1768"/>
      <c r="TI1504" s="1768"/>
      <c r="TJ1504" s="1768"/>
      <c r="TK1504" s="1768"/>
      <c r="TL1504" s="1768"/>
      <c r="TM1504" s="1768"/>
      <c r="TN1504" s="1768"/>
      <c r="TO1504" s="1768"/>
      <c r="TP1504" s="1768"/>
      <c r="TQ1504" s="1768"/>
      <c r="TR1504" s="1768"/>
      <c r="TS1504" s="1768"/>
      <c r="TT1504" s="1768"/>
      <c r="TU1504" s="1768"/>
      <c r="TV1504" s="1768"/>
      <c r="TW1504" s="1768"/>
      <c r="TX1504" s="1768"/>
      <c r="TY1504" s="1768"/>
      <c r="TZ1504" s="1768"/>
      <c r="UA1504" s="1768"/>
      <c r="UB1504" s="1768"/>
      <c r="UC1504" s="1768"/>
      <c r="UD1504" s="1768"/>
      <c r="UE1504" s="1768"/>
      <c r="UF1504" s="1768"/>
      <c r="UG1504" s="1768"/>
      <c r="UH1504" s="1768"/>
      <c r="UI1504" s="1768"/>
      <c r="UJ1504" s="1768"/>
      <c r="UK1504" s="1768"/>
      <c r="UL1504" s="1768"/>
      <c r="UM1504" s="1768"/>
      <c r="UN1504" s="1768"/>
      <c r="UO1504" s="1768"/>
      <c r="UP1504" s="1768"/>
      <c r="UQ1504" s="1768"/>
      <c r="UR1504" s="1768"/>
      <c r="US1504" s="1768"/>
      <c r="UT1504" s="1768"/>
      <c r="UU1504" s="1768"/>
      <c r="UV1504" s="1768"/>
      <c r="UW1504" s="1768"/>
      <c r="UX1504" s="1768"/>
      <c r="UY1504" s="1768"/>
      <c r="UZ1504" s="1768"/>
      <c r="VA1504" s="1768"/>
      <c r="VB1504" s="1768"/>
      <c r="VC1504" s="1768"/>
      <c r="VD1504" s="1768"/>
      <c r="VE1504" s="1768"/>
      <c r="VF1504" s="1768"/>
      <c r="VG1504" s="1768"/>
      <c r="VH1504" s="1768"/>
      <c r="VI1504" s="1768"/>
      <c r="VJ1504" s="1768"/>
      <c r="VK1504" s="1768"/>
      <c r="VL1504" s="1768"/>
      <c r="VM1504" s="1768"/>
      <c r="VN1504" s="1768"/>
      <c r="VO1504" s="1768"/>
      <c r="VP1504" s="1768"/>
      <c r="VQ1504" s="1768"/>
      <c r="VR1504" s="1768"/>
      <c r="VS1504" s="1768"/>
      <c r="VT1504" s="1768"/>
      <c r="VU1504" s="1768"/>
      <c r="VV1504" s="1768"/>
      <c r="VW1504" s="1768"/>
      <c r="VX1504" s="1768"/>
      <c r="VY1504" s="1768"/>
      <c r="VZ1504" s="1768"/>
      <c r="WA1504" s="1768"/>
      <c r="WB1504" s="1768"/>
      <c r="WC1504" s="1768"/>
      <c r="WD1504" s="1768"/>
      <c r="WE1504" s="1768"/>
      <c r="WF1504" s="1768"/>
      <c r="WG1504" s="1768"/>
      <c r="WH1504" s="1768"/>
      <c r="WI1504" s="1768"/>
      <c r="WJ1504" s="1768"/>
      <c r="WK1504" s="1768"/>
      <c r="WL1504" s="1768"/>
      <c r="WM1504" s="1768"/>
      <c r="WN1504" s="1768"/>
      <c r="WO1504" s="1768"/>
      <c r="WP1504" s="1768"/>
      <c r="WQ1504" s="1768"/>
      <c r="WR1504" s="1768"/>
      <c r="WS1504" s="1768"/>
      <c r="WT1504" s="1768"/>
      <c r="WU1504" s="1768"/>
      <c r="WV1504" s="1768"/>
      <c r="WW1504" s="1768"/>
      <c r="WX1504" s="1768"/>
      <c r="WY1504" s="1768"/>
      <c r="WZ1504" s="1768"/>
      <c r="XA1504" s="1768"/>
      <c r="XB1504" s="1768"/>
      <c r="XC1504" s="1768"/>
      <c r="XD1504" s="1768"/>
      <c r="XE1504" s="1768"/>
      <c r="XF1504" s="1768"/>
      <c r="XG1504" s="1768"/>
      <c r="XH1504" s="1768"/>
      <c r="XI1504" s="1768"/>
      <c r="XJ1504" s="1768"/>
      <c r="XK1504" s="1768"/>
      <c r="XL1504" s="1768"/>
      <c r="XM1504" s="1768"/>
      <c r="XN1504" s="1768"/>
      <c r="XO1504" s="1768"/>
      <c r="XP1504" s="1768"/>
      <c r="XQ1504" s="1768"/>
      <c r="XR1504" s="1768"/>
      <c r="XS1504" s="1768"/>
      <c r="XT1504" s="1768"/>
      <c r="XU1504" s="1768"/>
      <c r="XV1504" s="1768"/>
      <c r="XW1504" s="1768"/>
      <c r="XX1504" s="1768"/>
      <c r="XY1504" s="1768"/>
      <c r="XZ1504" s="1768"/>
      <c r="YA1504" s="1768"/>
      <c r="YB1504" s="1768"/>
      <c r="YC1504" s="1768"/>
      <c r="YD1504" s="1768"/>
      <c r="YE1504" s="1768"/>
      <c r="YF1504" s="1768"/>
      <c r="YG1504" s="1768"/>
      <c r="YH1504" s="1768"/>
      <c r="YI1504" s="1768"/>
      <c r="YJ1504" s="1768"/>
      <c r="YK1504" s="1768"/>
      <c r="YL1504" s="1768"/>
      <c r="YM1504" s="1768"/>
      <c r="YN1504" s="1768"/>
      <c r="YO1504" s="1768"/>
      <c r="YP1504" s="1768"/>
      <c r="YQ1504" s="1768"/>
      <c r="YR1504" s="1768"/>
      <c r="YS1504" s="1768"/>
      <c r="YT1504" s="1768"/>
      <c r="YU1504" s="1768"/>
      <c r="YV1504" s="1768"/>
      <c r="YW1504" s="1768"/>
      <c r="YX1504" s="1768"/>
      <c r="YY1504" s="1768"/>
      <c r="YZ1504" s="1768"/>
      <c r="ZA1504" s="1768"/>
      <c r="ZB1504" s="1768"/>
      <c r="ZC1504" s="1768"/>
      <c r="ZD1504" s="1768"/>
      <c r="ZE1504" s="1768"/>
      <c r="ZF1504" s="1768"/>
      <c r="ZG1504" s="1768"/>
      <c r="ZH1504" s="1768"/>
      <c r="ZI1504" s="1768"/>
      <c r="ZJ1504" s="1768"/>
      <c r="ZK1504" s="1768"/>
      <c r="ZL1504" s="1768"/>
      <c r="ZM1504" s="1768"/>
      <c r="ZN1504" s="1768"/>
      <c r="ZO1504" s="1768"/>
      <c r="ZP1504" s="1768"/>
      <c r="ZQ1504" s="1768"/>
      <c r="ZR1504" s="1768"/>
      <c r="ZS1504" s="1768"/>
      <c r="ZT1504" s="1768"/>
      <c r="ZU1504" s="1768"/>
      <c r="ZV1504" s="1768"/>
      <c r="ZW1504" s="1768"/>
      <c r="ZX1504" s="1768"/>
      <c r="ZY1504" s="1768"/>
      <c r="ZZ1504" s="1768"/>
      <c r="AAA1504" s="1768"/>
      <c r="AAB1504" s="1768"/>
      <c r="AAC1504" s="1768"/>
      <c r="AAD1504" s="1768"/>
      <c r="AAE1504" s="1768"/>
      <c r="AAF1504" s="1768"/>
      <c r="AAG1504" s="1768"/>
      <c r="AAH1504" s="1768"/>
      <c r="AAI1504" s="1768"/>
      <c r="AAJ1504" s="1768"/>
      <c r="AAK1504" s="1768"/>
      <c r="AAL1504" s="1768"/>
      <c r="AAM1504" s="1768"/>
      <c r="AAN1504" s="1768"/>
      <c r="AAO1504" s="1768"/>
      <c r="AAP1504" s="1768"/>
      <c r="AAQ1504" s="1768"/>
      <c r="AAR1504" s="1768"/>
      <c r="AAS1504" s="1768"/>
      <c r="AAT1504" s="1768"/>
      <c r="AAU1504" s="1768"/>
      <c r="AAV1504" s="1768"/>
      <c r="AAW1504" s="1768"/>
      <c r="AAX1504" s="1768"/>
      <c r="AAY1504" s="1768"/>
      <c r="AAZ1504" s="1768"/>
      <c r="ABA1504" s="1768"/>
      <c r="ABB1504" s="1768"/>
      <c r="ABC1504" s="1768"/>
      <c r="ABD1504" s="1768"/>
      <c r="ABE1504" s="1768"/>
      <c r="ABF1504" s="1768"/>
      <c r="ABG1504" s="1768"/>
      <c r="ABH1504" s="1768"/>
      <c r="ABI1504" s="1768"/>
      <c r="ABJ1504" s="1768"/>
      <c r="ABK1504" s="1768"/>
      <c r="ABL1504" s="1768"/>
      <c r="ABM1504" s="1768"/>
      <c r="ABN1504" s="1768"/>
      <c r="ABO1504" s="1768"/>
      <c r="ABP1504" s="1768"/>
      <c r="ABQ1504" s="1768"/>
      <c r="ABR1504" s="1768"/>
      <c r="ABS1504" s="1768"/>
      <c r="ABT1504" s="1768"/>
      <c r="ABU1504" s="1768"/>
      <c r="ABV1504" s="1768"/>
      <c r="ABW1504" s="1768"/>
      <c r="ABX1504" s="1768"/>
      <c r="ABY1504" s="1768"/>
      <c r="ABZ1504" s="1768"/>
      <c r="ACA1504" s="1768"/>
      <c r="ACB1504" s="1768"/>
      <c r="ACC1504" s="1768"/>
      <c r="ACD1504" s="1768"/>
      <c r="ACE1504" s="1768"/>
      <c r="ACF1504" s="1768"/>
      <c r="ACG1504" s="1768"/>
      <c r="ACH1504" s="1768"/>
      <c r="ACI1504" s="1768"/>
      <c r="ACJ1504" s="1768"/>
      <c r="ACK1504" s="1768"/>
      <c r="ACL1504" s="1768"/>
      <c r="ACM1504" s="1768"/>
      <c r="ACN1504" s="1768"/>
      <c r="ACO1504" s="1768"/>
      <c r="ACP1504" s="1768"/>
      <c r="ACQ1504" s="1768"/>
      <c r="ACR1504" s="1768"/>
      <c r="ACS1504" s="1768"/>
      <c r="ACT1504" s="1768"/>
      <c r="ACU1504" s="1768"/>
      <c r="ACV1504" s="1768"/>
      <c r="ACW1504" s="1768"/>
      <c r="ACX1504" s="1768"/>
      <c r="ACY1504" s="1768"/>
      <c r="ACZ1504" s="1768"/>
      <c r="ADA1504" s="1768"/>
      <c r="ADB1504" s="1768"/>
      <c r="ADC1504" s="1768"/>
      <c r="ADD1504" s="1768"/>
      <c r="ADE1504" s="1768"/>
      <c r="ADF1504" s="1768"/>
      <c r="ADG1504" s="1768"/>
      <c r="ADH1504" s="1768"/>
      <c r="ADI1504" s="1768"/>
      <c r="ADJ1504" s="1768"/>
      <c r="ADK1504" s="1768"/>
      <c r="ADL1504" s="1768"/>
      <c r="ADM1504" s="1768"/>
      <c r="ADN1504" s="1768"/>
      <c r="ADO1504" s="1768"/>
      <c r="ADP1504" s="1768"/>
      <c r="ADQ1504" s="1768"/>
      <c r="ADR1504" s="1768"/>
      <c r="ADS1504" s="1768"/>
      <c r="ADT1504" s="1768"/>
      <c r="ADU1504" s="1768"/>
      <c r="ADV1504" s="1768"/>
      <c r="ADW1504" s="1768"/>
      <c r="ADX1504" s="1768"/>
      <c r="ADY1504" s="1768"/>
      <c r="ADZ1504" s="1768"/>
      <c r="AEA1504" s="1768"/>
      <c r="AEB1504" s="1768"/>
      <c r="AEC1504" s="1768"/>
      <c r="AED1504" s="1768"/>
      <c r="AEE1504" s="1768"/>
      <c r="AEF1504" s="1768"/>
      <c r="AEG1504" s="1768"/>
      <c r="AEH1504" s="1768"/>
      <c r="AEI1504" s="1768"/>
      <c r="AEJ1504" s="1768"/>
      <c r="AEK1504" s="1768"/>
      <c r="AEL1504" s="1768"/>
      <c r="AEM1504" s="1768"/>
      <c r="AEN1504" s="1768"/>
      <c r="AEO1504" s="1768"/>
      <c r="AEP1504" s="1768"/>
      <c r="AEQ1504" s="1768"/>
      <c r="AER1504" s="1768"/>
      <c r="AES1504" s="1768"/>
      <c r="AET1504" s="1768"/>
      <c r="AEU1504" s="1768"/>
      <c r="AEV1504" s="1768"/>
      <c r="AEW1504" s="1768"/>
      <c r="AEX1504" s="1768"/>
      <c r="AEY1504" s="1768"/>
      <c r="AEZ1504" s="1768"/>
      <c r="AFA1504" s="1768"/>
      <c r="AFB1504" s="1768"/>
      <c r="AFC1504" s="1768"/>
      <c r="AFD1504" s="1768"/>
      <c r="AFE1504" s="1768"/>
      <c r="AFF1504" s="1768"/>
      <c r="AFG1504" s="1768"/>
      <c r="AFH1504" s="1768"/>
      <c r="AFI1504" s="1768"/>
      <c r="AFJ1504" s="1768"/>
      <c r="AFK1504" s="1768"/>
      <c r="AFL1504" s="1768"/>
      <c r="AFM1504" s="1768"/>
      <c r="AFN1504" s="1768"/>
      <c r="AFO1504" s="1768"/>
      <c r="AFP1504" s="1768"/>
      <c r="AFQ1504" s="1768"/>
      <c r="AFR1504" s="1768"/>
      <c r="AFS1504" s="1768"/>
      <c r="AFT1504" s="1768"/>
      <c r="AFU1504" s="1768"/>
      <c r="AFV1504" s="1768"/>
      <c r="AFW1504" s="1768"/>
      <c r="AFX1504" s="1768"/>
      <c r="AFY1504" s="1768"/>
      <c r="AFZ1504" s="1768"/>
      <c r="AGA1504" s="1768"/>
      <c r="AGB1504" s="1768"/>
      <c r="AGC1504" s="1768"/>
      <c r="AGD1504" s="1768"/>
      <c r="AGE1504" s="1768"/>
      <c r="AGF1504" s="1768"/>
      <c r="AGG1504" s="1768"/>
      <c r="AGH1504" s="1768"/>
      <c r="AGI1504" s="1768"/>
      <c r="AGJ1504" s="1768"/>
      <c r="AGK1504" s="1768"/>
      <c r="AGL1504" s="1768"/>
      <c r="AGM1504" s="1768"/>
      <c r="AGN1504" s="1768"/>
      <c r="AGO1504" s="1768"/>
      <c r="AGP1504" s="1768"/>
      <c r="AGQ1504" s="1768"/>
      <c r="AGR1504" s="1768"/>
      <c r="AGS1504" s="1768"/>
      <c r="AGT1504" s="1768"/>
      <c r="AGU1504" s="1768"/>
      <c r="AGV1504" s="1768"/>
      <c r="AGW1504" s="1768"/>
      <c r="AGX1504" s="1768"/>
      <c r="AGY1504" s="1768"/>
      <c r="AGZ1504" s="1768"/>
      <c r="AHA1504" s="1768"/>
      <c r="AHB1504" s="1768"/>
      <c r="AHC1504" s="1768"/>
      <c r="AHD1504" s="1768"/>
      <c r="AHE1504" s="1768"/>
      <c r="AHF1504" s="1768"/>
      <c r="AHG1504" s="1768"/>
      <c r="AHH1504" s="1768"/>
      <c r="AHI1504" s="1768"/>
      <c r="AHJ1504" s="1768"/>
      <c r="AHK1504" s="1768"/>
      <c r="AHL1504" s="1768"/>
      <c r="AHM1504" s="1768"/>
      <c r="AHN1504" s="1768"/>
      <c r="AHO1504" s="1768"/>
      <c r="AHP1504" s="1768"/>
      <c r="AHQ1504" s="1768"/>
      <c r="AHR1504" s="1768"/>
      <c r="AHS1504" s="1768"/>
      <c r="AHT1504" s="1768"/>
      <c r="AHU1504" s="1768"/>
      <c r="AHV1504" s="1768"/>
      <c r="AHW1504" s="1768"/>
      <c r="AHX1504" s="1768"/>
      <c r="AHY1504" s="1768"/>
      <c r="AHZ1504" s="1768"/>
      <c r="AIA1504" s="1768"/>
      <c r="AIB1504" s="1768"/>
      <c r="AIC1504" s="1768"/>
      <c r="AID1504" s="1768"/>
      <c r="AIE1504" s="1768"/>
      <c r="AIF1504" s="1768"/>
      <c r="AIG1504" s="1768"/>
      <c r="AIH1504" s="1768"/>
      <c r="AII1504" s="1768"/>
      <c r="AIJ1504" s="1768"/>
      <c r="AIK1504" s="1768"/>
      <c r="AIL1504" s="1768"/>
      <c r="AIM1504" s="1768"/>
      <c r="AIN1504" s="1768"/>
      <c r="AIO1504" s="1768"/>
      <c r="AIP1504" s="1768"/>
      <c r="AIQ1504" s="1768"/>
      <c r="AIR1504" s="1768"/>
      <c r="AIS1504" s="1768"/>
      <c r="AIT1504" s="1768"/>
      <c r="AIU1504" s="1768"/>
      <c r="AIV1504" s="1768"/>
      <c r="AIW1504" s="1768"/>
      <c r="AIX1504" s="1768"/>
      <c r="AIY1504" s="1768"/>
      <c r="AIZ1504" s="1768"/>
      <c r="AJA1504" s="1768"/>
      <c r="AJB1504" s="1768"/>
      <c r="AJC1504" s="1768"/>
      <c r="AJD1504" s="1768"/>
      <c r="AJE1504" s="1768"/>
      <c r="AJF1504" s="1768"/>
      <c r="AJG1504" s="1768"/>
      <c r="AJH1504" s="1768"/>
      <c r="AJI1504" s="1768"/>
      <c r="AJJ1504" s="1768"/>
      <c r="AJK1504" s="1768"/>
      <c r="AJL1504" s="1768"/>
      <c r="AJM1504" s="1768"/>
      <c r="AJN1504" s="1768"/>
      <c r="AJO1504" s="1768"/>
      <c r="AJP1504" s="1768"/>
      <c r="AJQ1504" s="1768"/>
      <c r="AJR1504" s="1768"/>
      <c r="AJS1504" s="1768"/>
      <c r="AJT1504" s="1768"/>
      <c r="AJU1504" s="1768"/>
      <c r="AJV1504" s="1768"/>
      <c r="AJW1504" s="1768"/>
      <c r="AJX1504" s="1768"/>
      <c r="AJY1504" s="1768"/>
      <c r="AJZ1504" s="1768"/>
      <c r="AKA1504" s="1768"/>
      <c r="AKB1504" s="1768"/>
      <c r="AKC1504" s="1768"/>
      <c r="AKD1504" s="1768"/>
      <c r="AKE1504" s="1768"/>
      <c r="AKF1504" s="1768"/>
      <c r="AKG1504" s="1768"/>
      <c r="AKH1504" s="1768"/>
      <c r="AKI1504" s="1768"/>
      <c r="AKJ1504" s="1768"/>
      <c r="AKK1504" s="1768"/>
      <c r="AKL1504" s="1768"/>
      <c r="AKM1504" s="1768"/>
      <c r="AKN1504" s="1768"/>
      <c r="AKO1504" s="1768"/>
      <c r="AKP1504" s="1768"/>
      <c r="AKQ1504" s="1768"/>
      <c r="AKR1504" s="1768"/>
      <c r="AKS1504" s="1768"/>
      <c r="AKT1504" s="1768"/>
      <c r="AKU1504" s="1768"/>
      <c r="AKV1504" s="1768"/>
      <c r="AKW1504" s="1768"/>
      <c r="AKX1504" s="1768"/>
      <c r="AKY1504" s="1768"/>
      <c r="AKZ1504" s="1768"/>
      <c r="ALA1504" s="1768"/>
      <c r="ALB1504" s="1768"/>
      <c r="ALC1504" s="1768"/>
      <c r="ALD1504" s="1768"/>
      <c r="ALE1504" s="1768"/>
      <c r="ALF1504" s="1768"/>
      <c r="ALG1504" s="1768"/>
      <c r="ALH1504" s="1768"/>
      <c r="ALI1504" s="1768"/>
      <c r="ALJ1504" s="1768"/>
      <c r="ALK1504" s="1768"/>
      <c r="ALL1504" s="1768"/>
      <c r="ALM1504" s="1768"/>
      <c r="ALN1504" s="1768"/>
      <c r="ALO1504" s="1768"/>
      <c r="ALP1504" s="1768"/>
      <c r="ALQ1504" s="1768"/>
      <c r="ALR1504" s="1768"/>
      <c r="ALS1504" s="1768"/>
      <c r="ALT1504" s="1768"/>
      <c r="ALU1504" s="1768"/>
      <c r="ALV1504" s="1768"/>
      <c r="ALW1504" s="1768"/>
      <c r="ALX1504" s="1768"/>
      <c r="ALY1504" s="1768"/>
      <c r="ALZ1504" s="1768"/>
      <c r="AMA1504" s="1768"/>
      <c r="AMB1504" s="1768"/>
      <c r="AMC1504" s="1768"/>
      <c r="AMD1504" s="1768"/>
      <c r="AME1504" s="1768"/>
      <c r="AMF1504" s="1768"/>
      <c r="AMG1504" s="1768"/>
      <c r="AMH1504" s="1768"/>
      <c r="AMI1504" s="1768"/>
      <c r="AMJ1504" s="1768"/>
      <c r="AMK1504" s="1768"/>
    </row>
    <row r="1505" spans="1:1025" s="1774" customFormat="1" ht="54" customHeight="1" x14ac:dyDescent="0.35">
      <c r="A1505" s="1025" t="s">
        <v>13282</v>
      </c>
      <c r="B1505" s="1765">
        <v>43913</v>
      </c>
      <c r="C1505" s="1025">
        <v>11</v>
      </c>
      <c r="D1505" s="1025" t="s">
        <v>1394</v>
      </c>
      <c r="E1505" s="1025" t="s">
        <v>13100</v>
      </c>
      <c r="F1505" s="1025" t="s">
        <v>5664</v>
      </c>
      <c r="G1505" s="1025" t="s">
        <v>13101</v>
      </c>
      <c r="H1505" s="1025" t="s">
        <v>2453</v>
      </c>
      <c r="I1505" s="1025" t="s">
        <v>13280</v>
      </c>
      <c r="J1505" s="1025" t="s">
        <v>2454</v>
      </c>
      <c r="K1505" s="1766">
        <v>1753403.32</v>
      </c>
      <c r="L1505" s="1767" t="s">
        <v>10211</v>
      </c>
      <c r="M1505" s="1025" t="s">
        <v>13102</v>
      </c>
      <c r="N1505" s="1768"/>
      <c r="O1505" s="1769" t="s">
        <v>4665</v>
      </c>
      <c r="P1505" s="1770">
        <f t="shared" si="280"/>
        <v>1753403.32</v>
      </c>
      <c r="Q1505" s="1771">
        <f t="shared" si="281"/>
        <v>43913</v>
      </c>
      <c r="R1505" s="1772" t="str">
        <f t="shared" si="282"/>
        <v>2020OB000061</v>
      </c>
      <c r="S1505" s="1772" t="str">
        <f t="shared" si="283"/>
        <v>2020NE000022</v>
      </c>
      <c r="T1505" s="1773" t="str">
        <f t="shared" si="284"/>
        <v>REPASSE DE RECURSO REFERENTE A 2ª PARCELA - FEM II/2014 CUJO OBJETO É A CENTRO COMUNITÁRIO DA PAZ - COMPAZ I NO MUNICÍPIO DE RECIFE, POA 346/2020- AGMJ. SEI: 3000008448.000060/2020-61.</v>
      </c>
      <c r="U1505" s="1768"/>
      <c r="V1505" s="1768"/>
      <c r="W1505" s="1768"/>
      <c r="X1505" s="1768"/>
      <c r="Y1505" s="1768"/>
      <c r="Z1505" s="1768"/>
      <c r="AA1505" s="1768"/>
      <c r="AB1505" s="1768"/>
      <c r="AC1505" s="1768"/>
      <c r="AD1505" s="1768"/>
      <c r="AE1505" s="1768"/>
      <c r="AF1505" s="1768"/>
      <c r="AG1505" s="1768"/>
      <c r="AH1505" s="1768"/>
      <c r="AI1505" s="1768"/>
      <c r="AJ1505" s="1768"/>
      <c r="AK1505" s="1768"/>
      <c r="AL1505" s="1768"/>
      <c r="AM1505" s="1768"/>
      <c r="AN1505" s="1768"/>
      <c r="AO1505" s="1768"/>
      <c r="AP1505" s="1768"/>
      <c r="AQ1505" s="1768"/>
      <c r="AR1505" s="1768"/>
      <c r="AS1505" s="1768"/>
      <c r="AT1505" s="1768"/>
      <c r="AU1505" s="1768"/>
      <c r="AV1505" s="1768"/>
      <c r="AW1505" s="1768"/>
      <c r="AX1505" s="1768"/>
      <c r="AY1505" s="1768"/>
      <c r="AZ1505" s="1768"/>
      <c r="BA1505" s="1768"/>
      <c r="BB1505" s="1768"/>
      <c r="BC1505" s="1768"/>
      <c r="BD1505" s="1768"/>
      <c r="BE1505" s="1768"/>
      <c r="BF1505" s="1768"/>
      <c r="BG1505" s="1768"/>
      <c r="BH1505" s="1768"/>
      <c r="BI1505" s="1768"/>
      <c r="BJ1505" s="1768"/>
      <c r="BK1505" s="1768"/>
      <c r="BL1505" s="1768"/>
      <c r="BM1505" s="1768"/>
      <c r="BN1505" s="1768"/>
      <c r="BO1505" s="1768"/>
      <c r="BP1505" s="1768"/>
      <c r="BQ1505" s="1768"/>
      <c r="BR1505" s="1768"/>
      <c r="BS1505" s="1768"/>
      <c r="BT1505" s="1768"/>
      <c r="BU1505" s="1768"/>
      <c r="BV1505" s="1768"/>
      <c r="BW1505" s="1768"/>
      <c r="BX1505" s="1768"/>
      <c r="BY1505" s="1768"/>
      <c r="BZ1505" s="1768"/>
      <c r="CA1505" s="1768"/>
      <c r="CB1505" s="1768"/>
      <c r="CC1505" s="1768"/>
      <c r="CD1505" s="1768"/>
      <c r="CE1505" s="1768"/>
      <c r="CF1505" s="1768"/>
      <c r="CG1505" s="1768"/>
      <c r="CH1505" s="1768"/>
      <c r="CI1505" s="1768"/>
      <c r="CJ1505" s="1768"/>
      <c r="CK1505" s="1768"/>
      <c r="CL1505" s="1768"/>
      <c r="CM1505" s="1768"/>
      <c r="CN1505" s="1768"/>
      <c r="CO1505" s="1768"/>
      <c r="CP1505" s="1768"/>
      <c r="CQ1505" s="1768"/>
      <c r="CR1505" s="1768"/>
      <c r="CS1505" s="1768"/>
      <c r="CT1505" s="1768"/>
      <c r="CU1505" s="1768"/>
      <c r="CV1505" s="1768"/>
      <c r="CW1505" s="1768"/>
      <c r="CX1505" s="1768"/>
      <c r="CY1505" s="1768"/>
      <c r="CZ1505" s="1768"/>
      <c r="DA1505" s="1768"/>
      <c r="DB1505" s="1768"/>
      <c r="DC1505" s="1768"/>
      <c r="DD1505" s="1768"/>
      <c r="DE1505" s="1768"/>
      <c r="DF1505" s="1768"/>
      <c r="DG1505" s="1768"/>
      <c r="DH1505" s="1768"/>
      <c r="DI1505" s="1768"/>
      <c r="DJ1505" s="1768"/>
      <c r="DK1505" s="1768"/>
      <c r="DL1505" s="1768"/>
      <c r="DM1505" s="1768"/>
      <c r="DN1505" s="1768"/>
      <c r="DO1505" s="1768"/>
      <c r="DP1505" s="1768"/>
      <c r="DQ1505" s="1768"/>
      <c r="DR1505" s="1768"/>
      <c r="DS1505" s="1768"/>
      <c r="DT1505" s="1768"/>
      <c r="DU1505" s="1768"/>
      <c r="DV1505" s="1768"/>
      <c r="DW1505" s="1768"/>
      <c r="DX1505" s="1768"/>
      <c r="DY1505" s="1768"/>
      <c r="DZ1505" s="1768"/>
      <c r="EA1505" s="1768"/>
      <c r="EB1505" s="1768"/>
      <c r="EC1505" s="1768"/>
      <c r="ED1505" s="1768"/>
      <c r="EE1505" s="1768"/>
      <c r="EF1505" s="1768"/>
      <c r="EG1505" s="1768"/>
      <c r="EH1505" s="1768"/>
      <c r="EI1505" s="1768"/>
      <c r="EJ1505" s="1768"/>
      <c r="EK1505" s="1768"/>
      <c r="EL1505" s="1768"/>
      <c r="EM1505" s="1768"/>
      <c r="EN1505" s="1768"/>
      <c r="EO1505" s="1768"/>
      <c r="EP1505" s="1768"/>
      <c r="EQ1505" s="1768"/>
      <c r="ER1505" s="1768"/>
      <c r="ES1505" s="1768"/>
      <c r="ET1505" s="1768"/>
      <c r="EU1505" s="1768"/>
      <c r="EV1505" s="1768"/>
      <c r="EW1505" s="1768"/>
      <c r="EX1505" s="1768"/>
      <c r="EY1505" s="1768"/>
      <c r="EZ1505" s="1768"/>
      <c r="FA1505" s="1768"/>
      <c r="FB1505" s="1768"/>
      <c r="FC1505" s="1768"/>
      <c r="FD1505" s="1768"/>
      <c r="FE1505" s="1768"/>
      <c r="FF1505" s="1768"/>
      <c r="FG1505" s="1768"/>
      <c r="FH1505" s="1768"/>
      <c r="FI1505" s="1768"/>
      <c r="FJ1505" s="1768"/>
      <c r="FK1505" s="1768"/>
      <c r="FL1505" s="1768"/>
      <c r="FM1505" s="1768"/>
      <c r="FN1505" s="1768"/>
      <c r="FO1505" s="1768"/>
      <c r="FP1505" s="1768"/>
      <c r="FQ1505" s="1768"/>
      <c r="FR1505" s="1768"/>
      <c r="FS1505" s="1768"/>
      <c r="FT1505" s="1768"/>
      <c r="FU1505" s="1768"/>
      <c r="FV1505" s="1768"/>
      <c r="FW1505" s="1768"/>
      <c r="FX1505" s="1768"/>
      <c r="FY1505" s="1768"/>
      <c r="FZ1505" s="1768"/>
      <c r="GA1505" s="1768"/>
      <c r="GB1505" s="1768"/>
      <c r="GC1505" s="1768"/>
      <c r="GD1505" s="1768"/>
      <c r="GE1505" s="1768"/>
      <c r="GF1505" s="1768"/>
      <c r="GG1505" s="1768"/>
      <c r="GH1505" s="1768"/>
      <c r="GI1505" s="1768"/>
      <c r="GJ1505" s="1768"/>
      <c r="GK1505" s="1768"/>
      <c r="GL1505" s="1768"/>
      <c r="GM1505" s="1768"/>
      <c r="GN1505" s="1768"/>
      <c r="GO1505" s="1768"/>
      <c r="GP1505" s="1768"/>
      <c r="GQ1505" s="1768"/>
      <c r="GR1505" s="1768"/>
      <c r="GS1505" s="1768"/>
      <c r="GT1505" s="1768"/>
      <c r="GU1505" s="1768"/>
      <c r="GV1505" s="1768"/>
      <c r="GW1505" s="1768"/>
      <c r="GX1505" s="1768"/>
      <c r="GY1505" s="1768"/>
      <c r="GZ1505" s="1768"/>
      <c r="HA1505" s="1768"/>
      <c r="HB1505" s="1768"/>
      <c r="HC1505" s="1768"/>
      <c r="HD1505" s="1768"/>
      <c r="HE1505" s="1768"/>
      <c r="HF1505" s="1768"/>
      <c r="HG1505" s="1768"/>
      <c r="HH1505" s="1768"/>
      <c r="HI1505" s="1768"/>
      <c r="HJ1505" s="1768"/>
      <c r="HK1505" s="1768"/>
      <c r="HL1505" s="1768"/>
      <c r="HM1505" s="1768"/>
      <c r="HN1505" s="1768"/>
      <c r="HO1505" s="1768"/>
      <c r="HP1505" s="1768"/>
      <c r="HQ1505" s="1768"/>
      <c r="HR1505" s="1768"/>
      <c r="HS1505" s="1768"/>
      <c r="HT1505" s="1768"/>
      <c r="HU1505" s="1768"/>
      <c r="HV1505" s="1768"/>
      <c r="HW1505" s="1768"/>
      <c r="HX1505" s="1768"/>
      <c r="HY1505" s="1768"/>
      <c r="HZ1505" s="1768"/>
      <c r="IA1505" s="1768"/>
      <c r="IB1505" s="1768"/>
      <c r="IC1505" s="1768"/>
      <c r="ID1505" s="1768"/>
      <c r="IE1505" s="1768"/>
      <c r="IF1505" s="1768"/>
      <c r="IG1505" s="1768"/>
      <c r="IH1505" s="1768"/>
      <c r="II1505" s="1768"/>
      <c r="IJ1505" s="1768"/>
      <c r="IK1505" s="1768"/>
      <c r="IL1505" s="1768"/>
      <c r="IM1505" s="1768"/>
      <c r="IN1505" s="1768"/>
      <c r="IO1505" s="1768"/>
      <c r="IP1505" s="1768"/>
      <c r="IQ1505" s="1768"/>
      <c r="IR1505" s="1768"/>
      <c r="IS1505" s="1768"/>
      <c r="IT1505" s="1768"/>
      <c r="IU1505" s="1768"/>
      <c r="IV1505" s="1768"/>
      <c r="IW1505" s="1768"/>
      <c r="IX1505" s="1768"/>
      <c r="IY1505" s="1768"/>
      <c r="IZ1505" s="1768"/>
      <c r="JA1505" s="1768"/>
      <c r="JB1505" s="1768"/>
      <c r="JC1505" s="1768"/>
      <c r="JD1505" s="1768"/>
      <c r="JE1505" s="1768"/>
      <c r="JF1505" s="1768"/>
      <c r="JG1505" s="1768"/>
      <c r="JH1505" s="1768"/>
      <c r="JI1505" s="1768"/>
      <c r="JJ1505" s="1768"/>
      <c r="JK1505" s="1768"/>
      <c r="JL1505" s="1768"/>
      <c r="JM1505" s="1768"/>
      <c r="JN1505" s="1768"/>
      <c r="JO1505" s="1768"/>
      <c r="JP1505" s="1768"/>
      <c r="JQ1505" s="1768"/>
      <c r="JR1505" s="1768"/>
      <c r="JS1505" s="1768"/>
      <c r="JT1505" s="1768"/>
      <c r="JU1505" s="1768"/>
      <c r="JV1505" s="1768"/>
      <c r="JW1505" s="1768"/>
      <c r="JX1505" s="1768"/>
      <c r="JY1505" s="1768"/>
      <c r="JZ1505" s="1768"/>
      <c r="KA1505" s="1768"/>
      <c r="KB1505" s="1768"/>
      <c r="KC1505" s="1768"/>
      <c r="KD1505" s="1768"/>
      <c r="KE1505" s="1768"/>
      <c r="KF1505" s="1768"/>
      <c r="KG1505" s="1768"/>
      <c r="KH1505" s="1768"/>
      <c r="KI1505" s="1768"/>
      <c r="KJ1505" s="1768"/>
      <c r="KK1505" s="1768"/>
      <c r="KL1505" s="1768"/>
      <c r="KM1505" s="1768"/>
      <c r="KN1505" s="1768"/>
      <c r="KO1505" s="1768"/>
      <c r="KP1505" s="1768"/>
      <c r="KQ1505" s="1768"/>
      <c r="KR1505" s="1768"/>
      <c r="KS1505" s="1768"/>
      <c r="KT1505" s="1768"/>
      <c r="KU1505" s="1768"/>
      <c r="KV1505" s="1768"/>
      <c r="KW1505" s="1768"/>
      <c r="KX1505" s="1768"/>
      <c r="KY1505" s="1768"/>
      <c r="KZ1505" s="1768"/>
      <c r="LA1505" s="1768"/>
      <c r="LB1505" s="1768"/>
      <c r="LC1505" s="1768"/>
      <c r="LD1505" s="1768"/>
      <c r="LE1505" s="1768"/>
      <c r="LF1505" s="1768"/>
      <c r="LG1505" s="1768"/>
      <c r="LH1505" s="1768"/>
      <c r="LI1505" s="1768"/>
      <c r="LJ1505" s="1768"/>
      <c r="LK1505" s="1768"/>
      <c r="LL1505" s="1768"/>
      <c r="LM1505" s="1768"/>
      <c r="LN1505" s="1768"/>
      <c r="LO1505" s="1768"/>
      <c r="LP1505" s="1768"/>
      <c r="LQ1505" s="1768"/>
      <c r="LR1505" s="1768"/>
      <c r="LS1505" s="1768"/>
      <c r="LT1505" s="1768"/>
      <c r="LU1505" s="1768"/>
      <c r="LV1505" s="1768"/>
      <c r="LW1505" s="1768"/>
      <c r="LX1505" s="1768"/>
      <c r="LY1505" s="1768"/>
      <c r="LZ1505" s="1768"/>
      <c r="MA1505" s="1768"/>
      <c r="MB1505" s="1768"/>
      <c r="MC1505" s="1768"/>
      <c r="MD1505" s="1768"/>
      <c r="ME1505" s="1768"/>
      <c r="MF1505" s="1768"/>
      <c r="MG1505" s="1768"/>
      <c r="MH1505" s="1768"/>
      <c r="MI1505" s="1768"/>
      <c r="MJ1505" s="1768"/>
      <c r="MK1505" s="1768"/>
      <c r="ML1505" s="1768"/>
      <c r="MM1505" s="1768"/>
      <c r="MN1505" s="1768"/>
      <c r="MO1505" s="1768"/>
      <c r="MP1505" s="1768"/>
      <c r="MQ1505" s="1768"/>
      <c r="MR1505" s="1768"/>
      <c r="MS1505" s="1768"/>
      <c r="MT1505" s="1768"/>
      <c r="MU1505" s="1768"/>
      <c r="MV1505" s="1768"/>
      <c r="MW1505" s="1768"/>
      <c r="MX1505" s="1768"/>
      <c r="MY1505" s="1768"/>
      <c r="MZ1505" s="1768"/>
      <c r="NA1505" s="1768"/>
      <c r="NB1505" s="1768"/>
      <c r="NC1505" s="1768"/>
      <c r="ND1505" s="1768"/>
      <c r="NE1505" s="1768"/>
      <c r="NF1505" s="1768"/>
      <c r="NG1505" s="1768"/>
      <c r="NH1505" s="1768"/>
      <c r="NI1505" s="1768"/>
      <c r="NJ1505" s="1768"/>
      <c r="NK1505" s="1768"/>
      <c r="NL1505" s="1768"/>
      <c r="NM1505" s="1768"/>
      <c r="NN1505" s="1768"/>
      <c r="NO1505" s="1768"/>
      <c r="NP1505" s="1768"/>
      <c r="NQ1505" s="1768"/>
      <c r="NR1505" s="1768"/>
      <c r="NS1505" s="1768"/>
      <c r="NT1505" s="1768"/>
      <c r="NU1505" s="1768"/>
      <c r="NV1505" s="1768"/>
      <c r="NW1505" s="1768"/>
      <c r="NX1505" s="1768"/>
      <c r="NY1505" s="1768"/>
      <c r="NZ1505" s="1768"/>
      <c r="OA1505" s="1768"/>
      <c r="OB1505" s="1768"/>
      <c r="OC1505" s="1768"/>
      <c r="OD1505" s="1768"/>
      <c r="OE1505" s="1768"/>
      <c r="OF1505" s="1768"/>
      <c r="OG1505" s="1768"/>
      <c r="OH1505" s="1768"/>
      <c r="OI1505" s="1768"/>
      <c r="OJ1505" s="1768"/>
      <c r="OK1505" s="1768"/>
      <c r="OL1505" s="1768"/>
      <c r="OM1505" s="1768"/>
      <c r="ON1505" s="1768"/>
      <c r="OO1505" s="1768"/>
      <c r="OP1505" s="1768"/>
      <c r="OQ1505" s="1768"/>
      <c r="OR1505" s="1768"/>
      <c r="OS1505" s="1768"/>
      <c r="OT1505" s="1768"/>
      <c r="OU1505" s="1768"/>
      <c r="OV1505" s="1768"/>
      <c r="OW1505" s="1768"/>
      <c r="OX1505" s="1768"/>
      <c r="OY1505" s="1768"/>
      <c r="OZ1505" s="1768"/>
      <c r="PA1505" s="1768"/>
      <c r="PB1505" s="1768"/>
      <c r="PC1505" s="1768"/>
      <c r="PD1505" s="1768"/>
      <c r="PE1505" s="1768"/>
      <c r="PF1505" s="1768"/>
      <c r="PG1505" s="1768"/>
      <c r="PH1505" s="1768"/>
      <c r="PI1505" s="1768"/>
      <c r="PJ1505" s="1768"/>
      <c r="PK1505" s="1768"/>
      <c r="PL1505" s="1768"/>
      <c r="PM1505" s="1768"/>
      <c r="PN1505" s="1768"/>
      <c r="PO1505" s="1768"/>
      <c r="PP1505" s="1768"/>
      <c r="PQ1505" s="1768"/>
      <c r="PR1505" s="1768"/>
      <c r="PS1505" s="1768"/>
      <c r="PT1505" s="1768"/>
      <c r="PU1505" s="1768"/>
      <c r="PV1505" s="1768"/>
      <c r="PW1505" s="1768"/>
      <c r="PX1505" s="1768"/>
      <c r="PY1505" s="1768"/>
      <c r="PZ1505" s="1768"/>
      <c r="QA1505" s="1768"/>
      <c r="QB1505" s="1768"/>
      <c r="QC1505" s="1768"/>
      <c r="QD1505" s="1768"/>
      <c r="QE1505" s="1768"/>
      <c r="QF1505" s="1768"/>
      <c r="QG1505" s="1768"/>
      <c r="QH1505" s="1768"/>
      <c r="QI1505" s="1768"/>
      <c r="QJ1505" s="1768"/>
      <c r="QK1505" s="1768"/>
      <c r="QL1505" s="1768"/>
      <c r="QM1505" s="1768"/>
      <c r="QN1505" s="1768"/>
      <c r="QO1505" s="1768"/>
      <c r="QP1505" s="1768"/>
      <c r="QQ1505" s="1768"/>
      <c r="QR1505" s="1768"/>
      <c r="QS1505" s="1768"/>
      <c r="QT1505" s="1768"/>
      <c r="QU1505" s="1768"/>
      <c r="QV1505" s="1768"/>
      <c r="QW1505" s="1768"/>
      <c r="QX1505" s="1768"/>
      <c r="QY1505" s="1768"/>
      <c r="QZ1505" s="1768"/>
      <c r="RA1505" s="1768"/>
      <c r="RB1505" s="1768"/>
      <c r="RC1505" s="1768"/>
      <c r="RD1505" s="1768"/>
      <c r="RE1505" s="1768"/>
      <c r="RF1505" s="1768"/>
      <c r="RG1505" s="1768"/>
      <c r="RH1505" s="1768"/>
      <c r="RI1505" s="1768"/>
      <c r="RJ1505" s="1768"/>
      <c r="RK1505" s="1768"/>
      <c r="RL1505" s="1768"/>
      <c r="RM1505" s="1768"/>
      <c r="RN1505" s="1768"/>
      <c r="RO1505" s="1768"/>
      <c r="RP1505" s="1768"/>
      <c r="RQ1505" s="1768"/>
      <c r="RR1505" s="1768"/>
      <c r="RS1505" s="1768"/>
      <c r="RT1505" s="1768"/>
      <c r="RU1505" s="1768"/>
      <c r="RV1505" s="1768"/>
      <c r="RW1505" s="1768"/>
      <c r="RX1505" s="1768"/>
      <c r="RY1505" s="1768"/>
      <c r="RZ1505" s="1768"/>
      <c r="SA1505" s="1768"/>
      <c r="SB1505" s="1768"/>
      <c r="SC1505" s="1768"/>
      <c r="SD1505" s="1768"/>
      <c r="SE1505" s="1768"/>
      <c r="SF1505" s="1768"/>
      <c r="SG1505" s="1768"/>
      <c r="SH1505" s="1768"/>
      <c r="SI1505" s="1768"/>
      <c r="SJ1505" s="1768"/>
      <c r="SK1505" s="1768"/>
      <c r="SL1505" s="1768"/>
      <c r="SM1505" s="1768"/>
      <c r="SN1505" s="1768"/>
      <c r="SO1505" s="1768"/>
      <c r="SP1505" s="1768"/>
      <c r="SQ1505" s="1768"/>
      <c r="SR1505" s="1768"/>
      <c r="SS1505" s="1768"/>
      <c r="ST1505" s="1768"/>
      <c r="SU1505" s="1768"/>
      <c r="SV1505" s="1768"/>
      <c r="SW1505" s="1768"/>
      <c r="SX1505" s="1768"/>
      <c r="SY1505" s="1768"/>
      <c r="SZ1505" s="1768"/>
      <c r="TA1505" s="1768"/>
      <c r="TB1505" s="1768"/>
      <c r="TC1505" s="1768"/>
      <c r="TD1505" s="1768"/>
      <c r="TE1505" s="1768"/>
      <c r="TF1505" s="1768"/>
      <c r="TG1505" s="1768"/>
      <c r="TH1505" s="1768"/>
      <c r="TI1505" s="1768"/>
      <c r="TJ1505" s="1768"/>
      <c r="TK1505" s="1768"/>
      <c r="TL1505" s="1768"/>
      <c r="TM1505" s="1768"/>
      <c r="TN1505" s="1768"/>
      <c r="TO1505" s="1768"/>
      <c r="TP1505" s="1768"/>
      <c r="TQ1505" s="1768"/>
      <c r="TR1505" s="1768"/>
      <c r="TS1505" s="1768"/>
      <c r="TT1505" s="1768"/>
      <c r="TU1505" s="1768"/>
      <c r="TV1505" s="1768"/>
      <c r="TW1505" s="1768"/>
      <c r="TX1505" s="1768"/>
      <c r="TY1505" s="1768"/>
      <c r="TZ1505" s="1768"/>
      <c r="UA1505" s="1768"/>
      <c r="UB1505" s="1768"/>
      <c r="UC1505" s="1768"/>
      <c r="UD1505" s="1768"/>
      <c r="UE1505" s="1768"/>
      <c r="UF1505" s="1768"/>
      <c r="UG1505" s="1768"/>
      <c r="UH1505" s="1768"/>
      <c r="UI1505" s="1768"/>
      <c r="UJ1505" s="1768"/>
      <c r="UK1505" s="1768"/>
      <c r="UL1505" s="1768"/>
      <c r="UM1505" s="1768"/>
      <c r="UN1505" s="1768"/>
      <c r="UO1505" s="1768"/>
      <c r="UP1505" s="1768"/>
      <c r="UQ1505" s="1768"/>
      <c r="UR1505" s="1768"/>
      <c r="US1505" s="1768"/>
      <c r="UT1505" s="1768"/>
      <c r="UU1505" s="1768"/>
      <c r="UV1505" s="1768"/>
      <c r="UW1505" s="1768"/>
      <c r="UX1505" s="1768"/>
      <c r="UY1505" s="1768"/>
      <c r="UZ1505" s="1768"/>
      <c r="VA1505" s="1768"/>
      <c r="VB1505" s="1768"/>
      <c r="VC1505" s="1768"/>
      <c r="VD1505" s="1768"/>
      <c r="VE1505" s="1768"/>
      <c r="VF1505" s="1768"/>
      <c r="VG1505" s="1768"/>
      <c r="VH1505" s="1768"/>
      <c r="VI1505" s="1768"/>
      <c r="VJ1505" s="1768"/>
      <c r="VK1505" s="1768"/>
      <c r="VL1505" s="1768"/>
      <c r="VM1505" s="1768"/>
      <c r="VN1505" s="1768"/>
      <c r="VO1505" s="1768"/>
      <c r="VP1505" s="1768"/>
      <c r="VQ1505" s="1768"/>
      <c r="VR1505" s="1768"/>
      <c r="VS1505" s="1768"/>
      <c r="VT1505" s="1768"/>
      <c r="VU1505" s="1768"/>
      <c r="VV1505" s="1768"/>
      <c r="VW1505" s="1768"/>
      <c r="VX1505" s="1768"/>
      <c r="VY1505" s="1768"/>
      <c r="VZ1505" s="1768"/>
      <c r="WA1505" s="1768"/>
      <c r="WB1505" s="1768"/>
      <c r="WC1505" s="1768"/>
      <c r="WD1505" s="1768"/>
      <c r="WE1505" s="1768"/>
      <c r="WF1505" s="1768"/>
      <c r="WG1505" s="1768"/>
      <c r="WH1505" s="1768"/>
      <c r="WI1505" s="1768"/>
      <c r="WJ1505" s="1768"/>
      <c r="WK1505" s="1768"/>
      <c r="WL1505" s="1768"/>
      <c r="WM1505" s="1768"/>
      <c r="WN1505" s="1768"/>
      <c r="WO1505" s="1768"/>
      <c r="WP1505" s="1768"/>
      <c r="WQ1505" s="1768"/>
      <c r="WR1505" s="1768"/>
      <c r="WS1505" s="1768"/>
      <c r="WT1505" s="1768"/>
      <c r="WU1505" s="1768"/>
      <c r="WV1505" s="1768"/>
      <c r="WW1505" s="1768"/>
      <c r="WX1505" s="1768"/>
      <c r="WY1505" s="1768"/>
      <c r="WZ1505" s="1768"/>
      <c r="XA1505" s="1768"/>
      <c r="XB1505" s="1768"/>
      <c r="XC1505" s="1768"/>
      <c r="XD1505" s="1768"/>
      <c r="XE1505" s="1768"/>
      <c r="XF1505" s="1768"/>
      <c r="XG1505" s="1768"/>
      <c r="XH1505" s="1768"/>
      <c r="XI1505" s="1768"/>
      <c r="XJ1505" s="1768"/>
      <c r="XK1505" s="1768"/>
      <c r="XL1505" s="1768"/>
      <c r="XM1505" s="1768"/>
      <c r="XN1505" s="1768"/>
      <c r="XO1505" s="1768"/>
      <c r="XP1505" s="1768"/>
      <c r="XQ1505" s="1768"/>
      <c r="XR1505" s="1768"/>
      <c r="XS1505" s="1768"/>
      <c r="XT1505" s="1768"/>
      <c r="XU1505" s="1768"/>
      <c r="XV1505" s="1768"/>
      <c r="XW1505" s="1768"/>
      <c r="XX1505" s="1768"/>
      <c r="XY1505" s="1768"/>
      <c r="XZ1505" s="1768"/>
      <c r="YA1505" s="1768"/>
      <c r="YB1505" s="1768"/>
      <c r="YC1505" s="1768"/>
      <c r="YD1505" s="1768"/>
      <c r="YE1505" s="1768"/>
      <c r="YF1505" s="1768"/>
      <c r="YG1505" s="1768"/>
      <c r="YH1505" s="1768"/>
      <c r="YI1505" s="1768"/>
      <c r="YJ1505" s="1768"/>
      <c r="YK1505" s="1768"/>
      <c r="YL1505" s="1768"/>
      <c r="YM1505" s="1768"/>
      <c r="YN1505" s="1768"/>
      <c r="YO1505" s="1768"/>
      <c r="YP1505" s="1768"/>
      <c r="YQ1505" s="1768"/>
      <c r="YR1505" s="1768"/>
      <c r="YS1505" s="1768"/>
      <c r="YT1505" s="1768"/>
      <c r="YU1505" s="1768"/>
      <c r="YV1505" s="1768"/>
      <c r="YW1505" s="1768"/>
      <c r="YX1505" s="1768"/>
      <c r="YY1505" s="1768"/>
      <c r="YZ1505" s="1768"/>
      <c r="ZA1505" s="1768"/>
      <c r="ZB1505" s="1768"/>
      <c r="ZC1505" s="1768"/>
      <c r="ZD1505" s="1768"/>
      <c r="ZE1505" s="1768"/>
      <c r="ZF1505" s="1768"/>
      <c r="ZG1505" s="1768"/>
      <c r="ZH1505" s="1768"/>
      <c r="ZI1505" s="1768"/>
      <c r="ZJ1505" s="1768"/>
      <c r="ZK1505" s="1768"/>
      <c r="ZL1505" s="1768"/>
      <c r="ZM1505" s="1768"/>
      <c r="ZN1505" s="1768"/>
      <c r="ZO1505" s="1768"/>
      <c r="ZP1505" s="1768"/>
      <c r="ZQ1505" s="1768"/>
      <c r="ZR1505" s="1768"/>
      <c r="ZS1505" s="1768"/>
      <c r="ZT1505" s="1768"/>
      <c r="ZU1505" s="1768"/>
      <c r="ZV1505" s="1768"/>
      <c r="ZW1505" s="1768"/>
      <c r="ZX1505" s="1768"/>
      <c r="ZY1505" s="1768"/>
      <c r="ZZ1505" s="1768"/>
      <c r="AAA1505" s="1768"/>
      <c r="AAB1505" s="1768"/>
      <c r="AAC1505" s="1768"/>
      <c r="AAD1505" s="1768"/>
      <c r="AAE1505" s="1768"/>
      <c r="AAF1505" s="1768"/>
      <c r="AAG1505" s="1768"/>
      <c r="AAH1505" s="1768"/>
      <c r="AAI1505" s="1768"/>
      <c r="AAJ1505" s="1768"/>
      <c r="AAK1505" s="1768"/>
      <c r="AAL1505" s="1768"/>
      <c r="AAM1505" s="1768"/>
      <c r="AAN1505" s="1768"/>
      <c r="AAO1505" s="1768"/>
      <c r="AAP1505" s="1768"/>
      <c r="AAQ1505" s="1768"/>
      <c r="AAR1505" s="1768"/>
      <c r="AAS1505" s="1768"/>
      <c r="AAT1505" s="1768"/>
      <c r="AAU1505" s="1768"/>
      <c r="AAV1505" s="1768"/>
      <c r="AAW1505" s="1768"/>
      <c r="AAX1505" s="1768"/>
      <c r="AAY1505" s="1768"/>
      <c r="AAZ1505" s="1768"/>
      <c r="ABA1505" s="1768"/>
      <c r="ABB1505" s="1768"/>
      <c r="ABC1505" s="1768"/>
      <c r="ABD1505" s="1768"/>
      <c r="ABE1505" s="1768"/>
      <c r="ABF1505" s="1768"/>
      <c r="ABG1505" s="1768"/>
      <c r="ABH1505" s="1768"/>
      <c r="ABI1505" s="1768"/>
      <c r="ABJ1505" s="1768"/>
      <c r="ABK1505" s="1768"/>
      <c r="ABL1505" s="1768"/>
      <c r="ABM1505" s="1768"/>
      <c r="ABN1505" s="1768"/>
      <c r="ABO1505" s="1768"/>
      <c r="ABP1505" s="1768"/>
      <c r="ABQ1505" s="1768"/>
      <c r="ABR1505" s="1768"/>
      <c r="ABS1505" s="1768"/>
      <c r="ABT1505" s="1768"/>
      <c r="ABU1505" s="1768"/>
      <c r="ABV1505" s="1768"/>
      <c r="ABW1505" s="1768"/>
      <c r="ABX1505" s="1768"/>
      <c r="ABY1505" s="1768"/>
      <c r="ABZ1505" s="1768"/>
      <c r="ACA1505" s="1768"/>
      <c r="ACB1505" s="1768"/>
      <c r="ACC1505" s="1768"/>
      <c r="ACD1505" s="1768"/>
      <c r="ACE1505" s="1768"/>
      <c r="ACF1505" s="1768"/>
      <c r="ACG1505" s="1768"/>
      <c r="ACH1505" s="1768"/>
      <c r="ACI1505" s="1768"/>
      <c r="ACJ1505" s="1768"/>
      <c r="ACK1505" s="1768"/>
      <c r="ACL1505" s="1768"/>
      <c r="ACM1505" s="1768"/>
      <c r="ACN1505" s="1768"/>
      <c r="ACO1505" s="1768"/>
      <c r="ACP1505" s="1768"/>
      <c r="ACQ1505" s="1768"/>
      <c r="ACR1505" s="1768"/>
      <c r="ACS1505" s="1768"/>
      <c r="ACT1505" s="1768"/>
      <c r="ACU1505" s="1768"/>
      <c r="ACV1505" s="1768"/>
      <c r="ACW1505" s="1768"/>
      <c r="ACX1505" s="1768"/>
      <c r="ACY1505" s="1768"/>
      <c r="ACZ1505" s="1768"/>
      <c r="ADA1505" s="1768"/>
      <c r="ADB1505" s="1768"/>
      <c r="ADC1505" s="1768"/>
      <c r="ADD1505" s="1768"/>
      <c r="ADE1505" s="1768"/>
      <c r="ADF1505" s="1768"/>
      <c r="ADG1505" s="1768"/>
      <c r="ADH1505" s="1768"/>
      <c r="ADI1505" s="1768"/>
      <c r="ADJ1505" s="1768"/>
      <c r="ADK1505" s="1768"/>
      <c r="ADL1505" s="1768"/>
      <c r="ADM1505" s="1768"/>
      <c r="ADN1505" s="1768"/>
      <c r="ADO1505" s="1768"/>
      <c r="ADP1505" s="1768"/>
      <c r="ADQ1505" s="1768"/>
      <c r="ADR1505" s="1768"/>
      <c r="ADS1505" s="1768"/>
      <c r="ADT1505" s="1768"/>
      <c r="ADU1505" s="1768"/>
      <c r="ADV1505" s="1768"/>
      <c r="ADW1505" s="1768"/>
      <c r="ADX1505" s="1768"/>
      <c r="ADY1505" s="1768"/>
      <c r="ADZ1505" s="1768"/>
      <c r="AEA1505" s="1768"/>
      <c r="AEB1505" s="1768"/>
      <c r="AEC1505" s="1768"/>
      <c r="AED1505" s="1768"/>
      <c r="AEE1505" s="1768"/>
      <c r="AEF1505" s="1768"/>
      <c r="AEG1505" s="1768"/>
      <c r="AEH1505" s="1768"/>
      <c r="AEI1505" s="1768"/>
      <c r="AEJ1505" s="1768"/>
      <c r="AEK1505" s="1768"/>
      <c r="AEL1505" s="1768"/>
      <c r="AEM1505" s="1768"/>
      <c r="AEN1505" s="1768"/>
      <c r="AEO1505" s="1768"/>
      <c r="AEP1505" s="1768"/>
      <c r="AEQ1505" s="1768"/>
      <c r="AER1505" s="1768"/>
      <c r="AES1505" s="1768"/>
      <c r="AET1505" s="1768"/>
      <c r="AEU1505" s="1768"/>
      <c r="AEV1505" s="1768"/>
      <c r="AEW1505" s="1768"/>
      <c r="AEX1505" s="1768"/>
      <c r="AEY1505" s="1768"/>
      <c r="AEZ1505" s="1768"/>
      <c r="AFA1505" s="1768"/>
      <c r="AFB1505" s="1768"/>
      <c r="AFC1505" s="1768"/>
      <c r="AFD1505" s="1768"/>
      <c r="AFE1505" s="1768"/>
      <c r="AFF1505" s="1768"/>
      <c r="AFG1505" s="1768"/>
      <c r="AFH1505" s="1768"/>
      <c r="AFI1505" s="1768"/>
      <c r="AFJ1505" s="1768"/>
      <c r="AFK1505" s="1768"/>
      <c r="AFL1505" s="1768"/>
      <c r="AFM1505" s="1768"/>
      <c r="AFN1505" s="1768"/>
      <c r="AFO1505" s="1768"/>
      <c r="AFP1505" s="1768"/>
      <c r="AFQ1505" s="1768"/>
      <c r="AFR1505" s="1768"/>
      <c r="AFS1505" s="1768"/>
      <c r="AFT1505" s="1768"/>
      <c r="AFU1505" s="1768"/>
      <c r="AFV1505" s="1768"/>
      <c r="AFW1505" s="1768"/>
      <c r="AFX1505" s="1768"/>
      <c r="AFY1505" s="1768"/>
      <c r="AFZ1505" s="1768"/>
      <c r="AGA1505" s="1768"/>
      <c r="AGB1505" s="1768"/>
      <c r="AGC1505" s="1768"/>
      <c r="AGD1505" s="1768"/>
      <c r="AGE1505" s="1768"/>
      <c r="AGF1505" s="1768"/>
      <c r="AGG1505" s="1768"/>
      <c r="AGH1505" s="1768"/>
      <c r="AGI1505" s="1768"/>
      <c r="AGJ1505" s="1768"/>
      <c r="AGK1505" s="1768"/>
      <c r="AGL1505" s="1768"/>
      <c r="AGM1505" s="1768"/>
      <c r="AGN1505" s="1768"/>
      <c r="AGO1505" s="1768"/>
      <c r="AGP1505" s="1768"/>
      <c r="AGQ1505" s="1768"/>
      <c r="AGR1505" s="1768"/>
      <c r="AGS1505" s="1768"/>
      <c r="AGT1505" s="1768"/>
      <c r="AGU1505" s="1768"/>
      <c r="AGV1505" s="1768"/>
      <c r="AGW1505" s="1768"/>
      <c r="AGX1505" s="1768"/>
      <c r="AGY1505" s="1768"/>
      <c r="AGZ1505" s="1768"/>
      <c r="AHA1505" s="1768"/>
      <c r="AHB1505" s="1768"/>
      <c r="AHC1505" s="1768"/>
      <c r="AHD1505" s="1768"/>
      <c r="AHE1505" s="1768"/>
      <c r="AHF1505" s="1768"/>
      <c r="AHG1505" s="1768"/>
      <c r="AHH1505" s="1768"/>
      <c r="AHI1505" s="1768"/>
      <c r="AHJ1505" s="1768"/>
      <c r="AHK1505" s="1768"/>
      <c r="AHL1505" s="1768"/>
      <c r="AHM1505" s="1768"/>
      <c r="AHN1505" s="1768"/>
      <c r="AHO1505" s="1768"/>
      <c r="AHP1505" s="1768"/>
      <c r="AHQ1505" s="1768"/>
      <c r="AHR1505" s="1768"/>
      <c r="AHS1505" s="1768"/>
      <c r="AHT1505" s="1768"/>
      <c r="AHU1505" s="1768"/>
      <c r="AHV1505" s="1768"/>
      <c r="AHW1505" s="1768"/>
      <c r="AHX1505" s="1768"/>
      <c r="AHY1505" s="1768"/>
      <c r="AHZ1505" s="1768"/>
      <c r="AIA1505" s="1768"/>
      <c r="AIB1505" s="1768"/>
      <c r="AIC1505" s="1768"/>
      <c r="AID1505" s="1768"/>
      <c r="AIE1505" s="1768"/>
      <c r="AIF1505" s="1768"/>
      <c r="AIG1505" s="1768"/>
      <c r="AIH1505" s="1768"/>
      <c r="AII1505" s="1768"/>
      <c r="AIJ1505" s="1768"/>
      <c r="AIK1505" s="1768"/>
      <c r="AIL1505" s="1768"/>
      <c r="AIM1505" s="1768"/>
      <c r="AIN1505" s="1768"/>
      <c r="AIO1505" s="1768"/>
      <c r="AIP1505" s="1768"/>
      <c r="AIQ1505" s="1768"/>
      <c r="AIR1505" s="1768"/>
      <c r="AIS1505" s="1768"/>
      <c r="AIT1505" s="1768"/>
      <c r="AIU1505" s="1768"/>
      <c r="AIV1505" s="1768"/>
      <c r="AIW1505" s="1768"/>
      <c r="AIX1505" s="1768"/>
      <c r="AIY1505" s="1768"/>
      <c r="AIZ1505" s="1768"/>
      <c r="AJA1505" s="1768"/>
      <c r="AJB1505" s="1768"/>
      <c r="AJC1505" s="1768"/>
      <c r="AJD1505" s="1768"/>
      <c r="AJE1505" s="1768"/>
      <c r="AJF1505" s="1768"/>
      <c r="AJG1505" s="1768"/>
      <c r="AJH1505" s="1768"/>
      <c r="AJI1505" s="1768"/>
      <c r="AJJ1505" s="1768"/>
      <c r="AJK1505" s="1768"/>
      <c r="AJL1505" s="1768"/>
      <c r="AJM1505" s="1768"/>
      <c r="AJN1505" s="1768"/>
      <c r="AJO1505" s="1768"/>
      <c r="AJP1505" s="1768"/>
      <c r="AJQ1505" s="1768"/>
      <c r="AJR1505" s="1768"/>
      <c r="AJS1505" s="1768"/>
      <c r="AJT1505" s="1768"/>
      <c r="AJU1505" s="1768"/>
      <c r="AJV1505" s="1768"/>
      <c r="AJW1505" s="1768"/>
      <c r="AJX1505" s="1768"/>
      <c r="AJY1505" s="1768"/>
      <c r="AJZ1505" s="1768"/>
      <c r="AKA1505" s="1768"/>
      <c r="AKB1505" s="1768"/>
      <c r="AKC1505" s="1768"/>
      <c r="AKD1505" s="1768"/>
      <c r="AKE1505" s="1768"/>
      <c r="AKF1505" s="1768"/>
      <c r="AKG1505" s="1768"/>
      <c r="AKH1505" s="1768"/>
      <c r="AKI1505" s="1768"/>
      <c r="AKJ1505" s="1768"/>
      <c r="AKK1505" s="1768"/>
      <c r="AKL1505" s="1768"/>
      <c r="AKM1505" s="1768"/>
      <c r="AKN1505" s="1768"/>
      <c r="AKO1505" s="1768"/>
      <c r="AKP1505" s="1768"/>
      <c r="AKQ1505" s="1768"/>
      <c r="AKR1505" s="1768"/>
      <c r="AKS1505" s="1768"/>
      <c r="AKT1505" s="1768"/>
      <c r="AKU1505" s="1768"/>
      <c r="AKV1505" s="1768"/>
      <c r="AKW1505" s="1768"/>
      <c r="AKX1505" s="1768"/>
      <c r="AKY1505" s="1768"/>
      <c r="AKZ1505" s="1768"/>
      <c r="ALA1505" s="1768"/>
      <c r="ALB1505" s="1768"/>
      <c r="ALC1505" s="1768"/>
      <c r="ALD1505" s="1768"/>
      <c r="ALE1505" s="1768"/>
      <c r="ALF1505" s="1768"/>
      <c r="ALG1505" s="1768"/>
      <c r="ALH1505" s="1768"/>
      <c r="ALI1505" s="1768"/>
      <c r="ALJ1505" s="1768"/>
      <c r="ALK1505" s="1768"/>
      <c r="ALL1505" s="1768"/>
      <c r="ALM1505" s="1768"/>
      <c r="ALN1505" s="1768"/>
      <c r="ALO1505" s="1768"/>
      <c r="ALP1505" s="1768"/>
      <c r="ALQ1505" s="1768"/>
      <c r="ALR1505" s="1768"/>
      <c r="ALS1505" s="1768"/>
      <c r="ALT1505" s="1768"/>
      <c r="ALU1505" s="1768"/>
      <c r="ALV1505" s="1768"/>
      <c r="ALW1505" s="1768"/>
      <c r="ALX1505" s="1768"/>
      <c r="ALY1505" s="1768"/>
      <c r="ALZ1505" s="1768"/>
      <c r="AMA1505" s="1768"/>
      <c r="AMB1505" s="1768"/>
      <c r="AMC1505" s="1768"/>
      <c r="AMD1505" s="1768"/>
      <c r="AME1505" s="1768"/>
      <c r="AMF1505" s="1768"/>
      <c r="AMG1505" s="1768"/>
      <c r="AMH1505" s="1768"/>
      <c r="AMI1505" s="1768"/>
      <c r="AMJ1505" s="1768"/>
      <c r="AMK1505" s="1768"/>
    </row>
    <row r="1506" spans="1:1025" s="1774" customFormat="1" ht="54" customHeight="1" x14ac:dyDescent="0.35">
      <c r="A1506" s="1025" t="s">
        <v>13218</v>
      </c>
      <c r="B1506" s="1765">
        <v>44056</v>
      </c>
      <c r="C1506" s="1025">
        <v>12</v>
      </c>
      <c r="D1506" s="1025" t="s">
        <v>1394</v>
      </c>
      <c r="E1506" s="1025" t="s">
        <v>13283</v>
      </c>
      <c r="F1506" s="1025" t="s">
        <v>3737</v>
      </c>
      <c r="G1506" s="1025" t="s">
        <v>13284</v>
      </c>
      <c r="H1506" s="1025" t="s">
        <v>3051</v>
      </c>
      <c r="I1506" s="1025" t="s">
        <v>1079</v>
      </c>
      <c r="J1506" s="1025" t="s">
        <v>3052</v>
      </c>
      <c r="K1506" s="1766">
        <v>93616.83</v>
      </c>
      <c r="L1506" s="1767" t="s">
        <v>9732</v>
      </c>
      <c r="M1506" s="1025" t="s">
        <v>13285</v>
      </c>
      <c r="N1506" s="1768"/>
      <c r="O1506" s="1769" t="s">
        <v>4665</v>
      </c>
      <c r="P1506" s="1770">
        <f t="shared" si="280"/>
        <v>93616.83</v>
      </c>
      <c r="Q1506" s="1771">
        <f t="shared" si="281"/>
        <v>44056</v>
      </c>
      <c r="R1506" s="1772" t="str">
        <f t="shared" si="282"/>
        <v>2020OB000238</v>
      </c>
      <c r="S1506" s="1772" t="str">
        <f t="shared" si="283"/>
        <v>2020NE000183</v>
      </c>
      <c r="T1506" s="1773" t="str">
        <f t="shared" si="284"/>
        <v>VALOR PAGO AO REPASSE DE RECURSO FEM II/2014, 4ª PARCELA, CUJO OBJETO É PAVIMENTAÇÃO DE RUAS NO MUNICÍPIO DA ILHA DE ITAMARACÁ, POA 472/2020 - AGJM.</v>
      </c>
      <c r="U1506" s="1768"/>
      <c r="V1506" s="1768"/>
      <c r="W1506" s="1768"/>
      <c r="X1506" s="1768"/>
      <c r="Y1506" s="1768"/>
      <c r="Z1506" s="1768"/>
      <c r="AA1506" s="1768"/>
      <c r="AB1506" s="1768"/>
      <c r="AC1506" s="1768"/>
      <c r="AD1506" s="1768"/>
      <c r="AE1506" s="1768"/>
      <c r="AF1506" s="1768"/>
      <c r="AG1506" s="1768"/>
      <c r="AH1506" s="1768"/>
      <c r="AI1506" s="1768"/>
      <c r="AJ1506" s="1768"/>
      <c r="AK1506" s="1768"/>
      <c r="AL1506" s="1768"/>
      <c r="AM1506" s="1768"/>
      <c r="AN1506" s="1768"/>
      <c r="AO1506" s="1768"/>
      <c r="AP1506" s="1768"/>
      <c r="AQ1506" s="1768"/>
      <c r="AR1506" s="1768"/>
      <c r="AS1506" s="1768"/>
      <c r="AT1506" s="1768"/>
      <c r="AU1506" s="1768"/>
      <c r="AV1506" s="1768"/>
      <c r="AW1506" s="1768"/>
      <c r="AX1506" s="1768"/>
      <c r="AY1506" s="1768"/>
      <c r="AZ1506" s="1768"/>
      <c r="BA1506" s="1768"/>
      <c r="BB1506" s="1768"/>
      <c r="BC1506" s="1768"/>
      <c r="BD1506" s="1768"/>
      <c r="BE1506" s="1768"/>
      <c r="BF1506" s="1768"/>
      <c r="BG1506" s="1768"/>
      <c r="BH1506" s="1768"/>
      <c r="BI1506" s="1768"/>
      <c r="BJ1506" s="1768"/>
      <c r="BK1506" s="1768"/>
      <c r="BL1506" s="1768"/>
      <c r="BM1506" s="1768"/>
      <c r="BN1506" s="1768"/>
      <c r="BO1506" s="1768"/>
      <c r="BP1506" s="1768"/>
      <c r="BQ1506" s="1768"/>
      <c r="BR1506" s="1768"/>
      <c r="BS1506" s="1768"/>
      <c r="BT1506" s="1768"/>
      <c r="BU1506" s="1768"/>
      <c r="BV1506" s="1768"/>
      <c r="BW1506" s="1768"/>
      <c r="BX1506" s="1768"/>
      <c r="BY1506" s="1768"/>
      <c r="BZ1506" s="1768"/>
      <c r="CA1506" s="1768"/>
      <c r="CB1506" s="1768"/>
      <c r="CC1506" s="1768"/>
      <c r="CD1506" s="1768"/>
      <c r="CE1506" s="1768"/>
      <c r="CF1506" s="1768"/>
      <c r="CG1506" s="1768"/>
      <c r="CH1506" s="1768"/>
      <c r="CI1506" s="1768"/>
      <c r="CJ1506" s="1768"/>
      <c r="CK1506" s="1768"/>
      <c r="CL1506" s="1768"/>
      <c r="CM1506" s="1768"/>
      <c r="CN1506" s="1768"/>
      <c r="CO1506" s="1768"/>
      <c r="CP1506" s="1768"/>
      <c r="CQ1506" s="1768"/>
      <c r="CR1506" s="1768"/>
      <c r="CS1506" s="1768"/>
      <c r="CT1506" s="1768"/>
      <c r="CU1506" s="1768"/>
      <c r="CV1506" s="1768"/>
      <c r="CW1506" s="1768"/>
      <c r="CX1506" s="1768"/>
      <c r="CY1506" s="1768"/>
      <c r="CZ1506" s="1768"/>
      <c r="DA1506" s="1768"/>
      <c r="DB1506" s="1768"/>
      <c r="DC1506" s="1768"/>
      <c r="DD1506" s="1768"/>
      <c r="DE1506" s="1768"/>
      <c r="DF1506" s="1768"/>
      <c r="DG1506" s="1768"/>
      <c r="DH1506" s="1768"/>
      <c r="DI1506" s="1768"/>
      <c r="DJ1506" s="1768"/>
      <c r="DK1506" s="1768"/>
      <c r="DL1506" s="1768"/>
      <c r="DM1506" s="1768"/>
      <c r="DN1506" s="1768"/>
      <c r="DO1506" s="1768"/>
      <c r="DP1506" s="1768"/>
      <c r="DQ1506" s="1768"/>
      <c r="DR1506" s="1768"/>
      <c r="DS1506" s="1768"/>
      <c r="DT1506" s="1768"/>
      <c r="DU1506" s="1768"/>
      <c r="DV1506" s="1768"/>
      <c r="DW1506" s="1768"/>
      <c r="DX1506" s="1768"/>
      <c r="DY1506" s="1768"/>
      <c r="DZ1506" s="1768"/>
      <c r="EA1506" s="1768"/>
      <c r="EB1506" s="1768"/>
      <c r="EC1506" s="1768"/>
      <c r="ED1506" s="1768"/>
      <c r="EE1506" s="1768"/>
      <c r="EF1506" s="1768"/>
      <c r="EG1506" s="1768"/>
      <c r="EH1506" s="1768"/>
      <c r="EI1506" s="1768"/>
      <c r="EJ1506" s="1768"/>
      <c r="EK1506" s="1768"/>
      <c r="EL1506" s="1768"/>
      <c r="EM1506" s="1768"/>
      <c r="EN1506" s="1768"/>
      <c r="EO1506" s="1768"/>
      <c r="EP1506" s="1768"/>
      <c r="EQ1506" s="1768"/>
      <c r="ER1506" s="1768"/>
      <c r="ES1506" s="1768"/>
      <c r="ET1506" s="1768"/>
      <c r="EU1506" s="1768"/>
      <c r="EV1506" s="1768"/>
      <c r="EW1506" s="1768"/>
      <c r="EX1506" s="1768"/>
      <c r="EY1506" s="1768"/>
      <c r="EZ1506" s="1768"/>
      <c r="FA1506" s="1768"/>
      <c r="FB1506" s="1768"/>
      <c r="FC1506" s="1768"/>
      <c r="FD1506" s="1768"/>
      <c r="FE1506" s="1768"/>
      <c r="FF1506" s="1768"/>
      <c r="FG1506" s="1768"/>
      <c r="FH1506" s="1768"/>
      <c r="FI1506" s="1768"/>
      <c r="FJ1506" s="1768"/>
      <c r="FK1506" s="1768"/>
      <c r="FL1506" s="1768"/>
      <c r="FM1506" s="1768"/>
      <c r="FN1506" s="1768"/>
      <c r="FO1506" s="1768"/>
      <c r="FP1506" s="1768"/>
      <c r="FQ1506" s="1768"/>
      <c r="FR1506" s="1768"/>
      <c r="FS1506" s="1768"/>
      <c r="FT1506" s="1768"/>
      <c r="FU1506" s="1768"/>
      <c r="FV1506" s="1768"/>
      <c r="FW1506" s="1768"/>
      <c r="FX1506" s="1768"/>
      <c r="FY1506" s="1768"/>
      <c r="FZ1506" s="1768"/>
      <c r="GA1506" s="1768"/>
      <c r="GB1506" s="1768"/>
      <c r="GC1506" s="1768"/>
      <c r="GD1506" s="1768"/>
      <c r="GE1506" s="1768"/>
      <c r="GF1506" s="1768"/>
      <c r="GG1506" s="1768"/>
      <c r="GH1506" s="1768"/>
      <c r="GI1506" s="1768"/>
      <c r="GJ1506" s="1768"/>
      <c r="GK1506" s="1768"/>
      <c r="GL1506" s="1768"/>
      <c r="GM1506" s="1768"/>
      <c r="GN1506" s="1768"/>
      <c r="GO1506" s="1768"/>
      <c r="GP1506" s="1768"/>
      <c r="GQ1506" s="1768"/>
      <c r="GR1506" s="1768"/>
      <c r="GS1506" s="1768"/>
      <c r="GT1506" s="1768"/>
      <c r="GU1506" s="1768"/>
      <c r="GV1506" s="1768"/>
      <c r="GW1506" s="1768"/>
      <c r="GX1506" s="1768"/>
      <c r="GY1506" s="1768"/>
      <c r="GZ1506" s="1768"/>
      <c r="HA1506" s="1768"/>
      <c r="HB1506" s="1768"/>
      <c r="HC1506" s="1768"/>
      <c r="HD1506" s="1768"/>
      <c r="HE1506" s="1768"/>
      <c r="HF1506" s="1768"/>
      <c r="HG1506" s="1768"/>
      <c r="HH1506" s="1768"/>
      <c r="HI1506" s="1768"/>
      <c r="HJ1506" s="1768"/>
      <c r="HK1506" s="1768"/>
      <c r="HL1506" s="1768"/>
      <c r="HM1506" s="1768"/>
      <c r="HN1506" s="1768"/>
      <c r="HO1506" s="1768"/>
      <c r="HP1506" s="1768"/>
      <c r="HQ1506" s="1768"/>
      <c r="HR1506" s="1768"/>
      <c r="HS1506" s="1768"/>
      <c r="HT1506" s="1768"/>
      <c r="HU1506" s="1768"/>
      <c r="HV1506" s="1768"/>
      <c r="HW1506" s="1768"/>
      <c r="HX1506" s="1768"/>
      <c r="HY1506" s="1768"/>
      <c r="HZ1506" s="1768"/>
      <c r="IA1506" s="1768"/>
      <c r="IB1506" s="1768"/>
      <c r="IC1506" s="1768"/>
      <c r="ID1506" s="1768"/>
      <c r="IE1506" s="1768"/>
      <c r="IF1506" s="1768"/>
      <c r="IG1506" s="1768"/>
      <c r="IH1506" s="1768"/>
      <c r="II1506" s="1768"/>
      <c r="IJ1506" s="1768"/>
      <c r="IK1506" s="1768"/>
      <c r="IL1506" s="1768"/>
      <c r="IM1506" s="1768"/>
      <c r="IN1506" s="1768"/>
      <c r="IO1506" s="1768"/>
      <c r="IP1506" s="1768"/>
      <c r="IQ1506" s="1768"/>
      <c r="IR1506" s="1768"/>
      <c r="IS1506" s="1768"/>
      <c r="IT1506" s="1768"/>
      <c r="IU1506" s="1768"/>
      <c r="IV1506" s="1768"/>
      <c r="IW1506" s="1768"/>
      <c r="IX1506" s="1768"/>
      <c r="IY1506" s="1768"/>
      <c r="IZ1506" s="1768"/>
      <c r="JA1506" s="1768"/>
      <c r="JB1506" s="1768"/>
      <c r="JC1506" s="1768"/>
      <c r="JD1506" s="1768"/>
      <c r="JE1506" s="1768"/>
      <c r="JF1506" s="1768"/>
      <c r="JG1506" s="1768"/>
      <c r="JH1506" s="1768"/>
      <c r="JI1506" s="1768"/>
      <c r="JJ1506" s="1768"/>
      <c r="JK1506" s="1768"/>
      <c r="JL1506" s="1768"/>
      <c r="JM1506" s="1768"/>
      <c r="JN1506" s="1768"/>
      <c r="JO1506" s="1768"/>
      <c r="JP1506" s="1768"/>
      <c r="JQ1506" s="1768"/>
      <c r="JR1506" s="1768"/>
      <c r="JS1506" s="1768"/>
      <c r="JT1506" s="1768"/>
      <c r="JU1506" s="1768"/>
      <c r="JV1506" s="1768"/>
      <c r="JW1506" s="1768"/>
      <c r="JX1506" s="1768"/>
      <c r="JY1506" s="1768"/>
      <c r="JZ1506" s="1768"/>
      <c r="KA1506" s="1768"/>
      <c r="KB1506" s="1768"/>
      <c r="KC1506" s="1768"/>
      <c r="KD1506" s="1768"/>
      <c r="KE1506" s="1768"/>
      <c r="KF1506" s="1768"/>
      <c r="KG1506" s="1768"/>
      <c r="KH1506" s="1768"/>
      <c r="KI1506" s="1768"/>
      <c r="KJ1506" s="1768"/>
      <c r="KK1506" s="1768"/>
      <c r="KL1506" s="1768"/>
      <c r="KM1506" s="1768"/>
      <c r="KN1506" s="1768"/>
      <c r="KO1506" s="1768"/>
      <c r="KP1506" s="1768"/>
      <c r="KQ1506" s="1768"/>
      <c r="KR1506" s="1768"/>
      <c r="KS1506" s="1768"/>
      <c r="KT1506" s="1768"/>
      <c r="KU1506" s="1768"/>
      <c r="KV1506" s="1768"/>
      <c r="KW1506" s="1768"/>
      <c r="KX1506" s="1768"/>
      <c r="KY1506" s="1768"/>
      <c r="KZ1506" s="1768"/>
      <c r="LA1506" s="1768"/>
      <c r="LB1506" s="1768"/>
      <c r="LC1506" s="1768"/>
      <c r="LD1506" s="1768"/>
      <c r="LE1506" s="1768"/>
      <c r="LF1506" s="1768"/>
      <c r="LG1506" s="1768"/>
      <c r="LH1506" s="1768"/>
      <c r="LI1506" s="1768"/>
      <c r="LJ1506" s="1768"/>
      <c r="LK1506" s="1768"/>
      <c r="LL1506" s="1768"/>
      <c r="LM1506" s="1768"/>
      <c r="LN1506" s="1768"/>
      <c r="LO1506" s="1768"/>
      <c r="LP1506" s="1768"/>
      <c r="LQ1506" s="1768"/>
      <c r="LR1506" s="1768"/>
      <c r="LS1506" s="1768"/>
      <c r="LT1506" s="1768"/>
      <c r="LU1506" s="1768"/>
      <c r="LV1506" s="1768"/>
      <c r="LW1506" s="1768"/>
      <c r="LX1506" s="1768"/>
      <c r="LY1506" s="1768"/>
      <c r="LZ1506" s="1768"/>
      <c r="MA1506" s="1768"/>
      <c r="MB1506" s="1768"/>
      <c r="MC1506" s="1768"/>
      <c r="MD1506" s="1768"/>
      <c r="ME1506" s="1768"/>
      <c r="MF1506" s="1768"/>
      <c r="MG1506" s="1768"/>
      <c r="MH1506" s="1768"/>
      <c r="MI1506" s="1768"/>
      <c r="MJ1506" s="1768"/>
      <c r="MK1506" s="1768"/>
      <c r="ML1506" s="1768"/>
      <c r="MM1506" s="1768"/>
      <c r="MN1506" s="1768"/>
      <c r="MO1506" s="1768"/>
      <c r="MP1506" s="1768"/>
      <c r="MQ1506" s="1768"/>
      <c r="MR1506" s="1768"/>
      <c r="MS1506" s="1768"/>
      <c r="MT1506" s="1768"/>
      <c r="MU1506" s="1768"/>
      <c r="MV1506" s="1768"/>
      <c r="MW1506" s="1768"/>
      <c r="MX1506" s="1768"/>
      <c r="MY1506" s="1768"/>
      <c r="MZ1506" s="1768"/>
      <c r="NA1506" s="1768"/>
      <c r="NB1506" s="1768"/>
      <c r="NC1506" s="1768"/>
      <c r="ND1506" s="1768"/>
      <c r="NE1506" s="1768"/>
      <c r="NF1506" s="1768"/>
      <c r="NG1506" s="1768"/>
      <c r="NH1506" s="1768"/>
      <c r="NI1506" s="1768"/>
      <c r="NJ1506" s="1768"/>
      <c r="NK1506" s="1768"/>
      <c r="NL1506" s="1768"/>
      <c r="NM1506" s="1768"/>
      <c r="NN1506" s="1768"/>
      <c r="NO1506" s="1768"/>
      <c r="NP1506" s="1768"/>
      <c r="NQ1506" s="1768"/>
      <c r="NR1506" s="1768"/>
      <c r="NS1506" s="1768"/>
      <c r="NT1506" s="1768"/>
      <c r="NU1506" s="1768"/>
      <c r="NV1506" s="1768"/>
      <c r="NW1506" s="1768"/>
      <c r="NX1506" s="1768"/>
      <c r="NY1506" s="1768"/>
      <c r="NZ1506" s="1768"/>
      <c r="OA1506" s="1768"/>
      <c r="OB1506" s="1768"/>
      <c r="OC1506" s="1768"/>
      <c r="OD1506" s="1768"/>
      <c r="OE1506" s="1768"/>
      <c r="OF1506" s="1768"/>
      <c r="OG1506" s="1768"/>
      <c r="OH1506" s="1768"/>
      <c r="OI1506" s="1768"/>
      <c r="OJ1506" s="1768"/>
      <c r="OK1506" s="1768"/>
      <c r="OL1506" s="1768"/>
      <c r="OM1506" s="1768"/>
      <c r="ON1506" s="1768"/>
      <c r="OO1506" s="1768"/>
      <c r="OP1506" s="1768"/>
      <c r="OQ1506" s="1768"/>
      <c r="OR1506" s="1768"/>
      <c r="OS1506" s="1768"/>
      <c r="OT1506" s="1768"/>
      <c r="OU1506" s="1768"/>
      <c r="OV1506" s="1768"/>
      <c r="OW1506" s="1768"/>
      <c r="OX1506" s="1768"/>
      <c r="OY1506" s="1768"/>
      <c r="OZ1506" s="1768"/>
      <c r="PA1506" s="1768"/>
      <c r="PB1506" s="1768"/>
      <c r="PC1506" s="1768"/>
      <c r="PD1506" s="1768"/>
      <c r="PE1506" s="1768"/>
      <c r="PF1506" s="1768"/>
      <c r="PG1506" s="1768"/>
      <c r="PH1506" s="1768"/>
      <c r="PI1506" s="1768"/>
      <c r="PJ1506" s="1768"/>
      <c r="PK1506" s="1768"/>
      <c r="PL1506" s="1768"/>
      <c r="PM1506" s="1768"/>
      <c r="PN1506" s="1768"/>
      <c r="PO1506" s="1768"/>
      <c r="PP1506" s="1768"/>
      <c r="PQ1506" s="1768"/>
      <c r="PR1506" s="1768"/>
      <c r="PS1506" s="1768"/>
      <c r="PT1506" s="1768"/>
      <c r="PU1506" s="1768"/>
      <c r="PV1506" s="1768"/>
      <c r="PW1506" s="1768"/>
      <c r="PX1506" s="1768"/>
      <c r="PY1506" s="1768"/>
      <c r="PZ1506" s="1768"/>
      <c r="QA1506" s="1768"/>
      <c r="QB1506" s="1768"/>
      <c r="QC1506" s="1768"/>
      <c r="QD1506" s="1768"/>
      <c r="QE1506" s="1768"/>
      <c r="QF1506" s="1768"/>
      <c r="QG1506" s="1768"/>
      <c r="QH1506" s="1768"/>
      <c r="QI1506" s="1768"/>
      <c r="QJ1506" s="1768"/>
      <c r="QK1506" s="1768"/>
      <c r="QL1506" s="1768"/>
      <c r="QM1506" s="1768"/>
      <c r="QN1506" s="1768"/>
      <c r="QO1506" s="1768"/>
      <c r="QP1506" s="1768"/>
      <c r="QQ1506" s="1768"/>
      <c r="QR1506" s="1768"/>
      <c r="QS1506" s="1768"/>
      <c r="QT1506" s="1768"/>
      <c r="QU1506" s="1768"/>
      <c r="QV1506" s="1768"/>
      <c r="QW1506" s="1768"/>
      <c r="QX1506" s="1768"/>
      <c r="QY1506" s="1768"/>
      <c r="QZ1506" s="1768"/>
      <c r="RA1506" s="1768"/>
      <c r="RB1506" s="1768"/>
      <c r="RC1506" s="1768"/>
      <c r="RD1506" s="1768"/>
      <c r="RE1506" s="1768"/>
      <c r="RF1506" s="1768"/>
      <c r="RG1506" s="1768"/>
      <c r="RH1506" s="1768"/>
      <c r="RI1506" s="1768"/>
      <c r="RJ1506" s="1768"/>
      <c r="RK1506" s="1768"/>
      <c r="RL1506" s="1768"/>
      <c r="RM1506" s="1768"/>
      <c r="RN1506" s="1768"/>
      <c r="RO1506" s="1768"/>
      <c r="RP1506" s="1768"/>
      <c r="RQ1506" s="1768"/>
      <c r="RR1506" s="1768"/>
      <c r="RS1506" s="1768"/>
      <c r="RT1506" s="1768"/>
      <c r="RU1506" s="1768"/>
      <c r="RV1506" s="1768"/>
      <c r="RW1506" s="1768"/>
      <c r="RX1506" s="1768"/>
      <c r="RY1506" s="1768"/>
      <c r="RZ1506" s="1768"/>
      <c r="SA1506" s="1768"/>
      <c r="SB1506" s="1768"/>
      <c r="SC1506" s="1768"/>
      <c r="SD1506" s="1768"/>
      <c r="SE1506" s="1768"/>
      <c r="SF1506" s="1768"/>
      <c r="SG1506" s="1768"/>
      <c r="SH1506" s="1768"/>
      <c r="SI1506" s="1768"/>
      <c r="SJ1506" s="1768"/>
      <c r="SK1506" s="1768"/>
      <c r="SL1506" s="1768"/>
      <c r="SM1506" s="1768"/>
      <c r="SN1506" s="1768"/>
      <c r="SO1506" s="1768"/>
      <c r="SP1506" s="1768"/>
      <c r="SQ1506" s="1768"/>
      <c r="SR1506" s="1768"/>
      <c r="SS1506" s="1768"/>
      <c r="ST1506" s="1768"/>
      <c r="SU1506" s="1768"/>
      <c r="SV1506" s="1768"/>
      <c r="SW1506" s="1768"/>
      <c r="SX1506" s="1768"/>
      <c r="SY1506" s="1768"/>
      <c r="SZ1506" s="1768"/>
      <c r="TA1506" s="1768"/>
      <c r="TB1506" s="1768"/>
      <c r="TC1506" s="1768"/>
      <c r="TD1506" s="1768"/>
      <c r="TE1506" s="1768"/>
      <c r="TF1506" s="1768"/>
      <c r="TG1506" s="1768"/>
      <c r="TH1506" s="1768"/>
      <c r="TI1506" s="1768"/>
      <c r="TJ1506" s="1768"/>
      <c r="TK1506" s="1768"/>
      <c r="TL1506" s="1768"/>
      <c r="TM1506" s="1768"/>
      <c r="TN1506" s="1768"/>
      <c r="TO1506" s="1768"/>
      <c r="TP1506" s="1768"/>
      <c r="TQ1506" s="1768"/>
      <c r="TR1506" s="1768"/>
      <c r="TS1506" s="1768"/>
      <c r="TT1506" s="1768"/>
      <c r="TU1506" s="1768"/>
      <c r="TV1506" s="1768"/>
      <c r="TW1506" s="1768"/>
      <c r="TX1506" s="1768"/>
      <c r="TY1506" s="1768"/>
      <c r="TZ1506" s="1768"/>
      <c r="UA1506" s="1768"/>
      <c r="UB1506" s="1768"/>
      <c r="UC1506" s="1768"/>
      <c r="UD1506" s="1768"/>
      <c r="UE1506" s="1768"/>
      <c r="UF1506" s="1768"/>
      <c r="UG1506" s="1768"/>
      <c r="UH1506" s="1768"/>
      <c r="UI1506" s="1768"/>
      <c r="UJ1506" s="1768"/>
      <c r="UK1506" s="1768"/>
      <c r="UL1506" s="1768"/>
      <c r="UM1506" s="1768"/>
      <c r="UN1506" s="1768"/>
      <c r="UO1506" s="1768"/>
      <c r="UP1506" s="1768"/>
      <c r="UQ1506" s="1768"/>
      <c r="UR1506" s="1768"/>
      <c r="US1506" s="1768"/>
      <c r="UT1506" s="1768"/>
      <c r="UU1506" s="1768"/>
      <c r="UV1506" s="1768"/>
      <c r="UW1506" s="1768"/>
      <c r="UX1506" s="1768"/>
      <c r="UY1506" s="1768"/>
      <c r="UZ1506" s="1768"/>
      <c r="VA1506" s="1768"/>
      <c r="VB1506" s="1768"/>
      <c r="VC1506" s="1768"/>
      <c r="VD1506" s="1768"/>
      <c r="VE1506" s="1768"/>
      <c r="VF1506" s="1768"/>
      <c r="VG1506" s="1768"/>
      <c r="VH1506" s="1768"/>
      <c r="VI1506" s="1768"/>
      <c r="VJ1506" s="1768"/>
      <c r="VK1506" s="1768"/>
      <c r="VL1506" s="1768"/>
      <c r="VM1506" s="1768"/>
      <c r="VN1506" s="1768"/>
      <c r="VO1506" s="1768"/>
      <c r="VP1506" s="1768"/>
      <c r="VQ1506" s="1768"/>
      <c r="VR1506" s="1768"/>
      <c r="VS1506" s="1768"/>
      <c r="VT1506" s="1768"/>
      <c r="VU1506" s="1768"/>
      <c r="VV1506" s="1768"/>
      <c r="VW1506" s="1768"/>
      <c r="VX1506" s="1768"/>
      <c r="VY1506" s="1768"/>
      <c r="VZ1506" s="1768"/>
      <c r="WA1506" s="1768"/>
      <c r="WB1506" s="1768"/>
      <c r="WC1506" s="1768"/>
      <c r="WD1506" s="1768"/>
      <c r="WE1506" s="1768"/>
      <c r="WF1506" s="1768"/>
      <c r="WG1506" s="1768"/>
      <c r="WH1506" s="1768"/>
      <c r="WI1506" s="1768"/>
      <c r="WJ1506" s="1768"/>
      <c r="WK1506" s="1768"/>
      <c r="WL1506" s="1768"/>
      <c r="WM1506" s="1768"/>
      <c r="WN1506" s="1768"/>
      <c r="WO1506" s="1768"/>
      <c r="WP1506" s="1768"/>
      <c r="WQ1506" s="1768"/>
      <c r="WR1506" s="1768"/>
      <c r="WS1506" s="1768"/>
      <c r="WT1506" s="1768"/>
      <c r="WU1506" s="1768"/>
      <c r="WV1506" s="1768"/>
      <c r="WW1506" s="1768"/>
      <c r="WX1506" s="1768"/>
      <c r="WY1506" s="1768"/>
      <c r="WZ1506" s="1768"/>
      <c r="XA1506" s="1768"/>
      <c r="XB1506" s="1768"/>
      <c r="XC1506" s="1768"/>
      <c r="XD1506" s="1768"/>
      <c r="XE1506" s="1768"/>
      <c r="XF1506" s="1768"/>
      <c r="XG1506" s="1768"/>
      <c r="XH1506" s="1768"/>
      <c r="XI1506" s="1768"/>
      <c r="XJ1506" s="1768"/>
      <c r="XK1506" s="1768"/>
      <c r="XL1506" s="1768"/>
      <c r="XM1506" s="1768"/>
      <c r="XN1506" s="1768"/>
      <c r="XO1506" s="1768"/>
      <c r="XP1506" s="1768"/>
      <c r="XQ1506" s="1768"/>
      <c r="XR1506" s="1768"/>
      <c r="XS1506" s="1768"/>
      <c r="XT1506" s="1768"/>
      <c r="XU1506" s="1768"/>
      <c r="XV1506" s="1768"/>
      <c r="XW1506" s="1768"/>
      <c r="XX1506" s="1768"/>
      <c r="XY1506" s="1768"/>
      <c r="XZ1506" s="1768"/>
      <c r="YA1506" s="1768"/>
      <c r="YB1506" s="1768"/>
      <c r="YC1506" s="1768"/>
      <c r="YD1506" s="1768"/>
      <c r="YE1506" s="1768"/>
      <c r="YF1506" s="1768"/>
      <c r="YG1506" s="1768"/>
      <c r="YH1506" s="1768"/>
      <c r="YI1506" s="1768"/>
      <c r="YJ1506" s="1768"/>
      <c r="YK1506" s="1768"/>
      <c r="YL1506" s="1768"/>
      <c r="YM1506" s="1768"/>
      <c r="YN1506" s="1768"/>
      <c r="YO1506" s="1768"/>
      <c r="YP1506" s="1768"/>
      <c r="YQ1506" s="1768"/>
      <c r="YR1506" s="1768"/>
      <c r="YS1506" s="1768"/>
      <c r="YT1506" s="1768"/>
      <c r="YU1506" s="1768"/>
      <c r="YV1506" s="1768"/>
      <c r="YW1506" s="1768"/>
      <c r="YX1506" s="1768"/>
      <c r="YY1506" s="1768"/>
      <c r="YZ1506" s="1768"/>
      <c r="ZA1506" s="1768"/>
      <c r="ZB1506" s="1768"/>
      <c r="ZC1506" s="1768"/>
      <c r="ZD1506" s="1768"/>
      <c r="ZE1506" s="1768"/>
      <c r="ZF1506" s="1768"/>
      <c r="ZG1506" s="1768"/>
      <c r="ZH1506" s="1768"/>
      <c r="ZI1506" s="1768"/>
      <c r="ZJ1506" s="1768"/>
      <c r="ZK1506" s="1768"/>
      <c r="ZL1506" s="1768"/>
      <c r="ZM1506" s="1768"/>
      <c r="ZN1506" s="1768"/>
      <c r="ZO1506" s="1768"/>
      <c r="ZP1506" s="1768"/>
      <c r="ZQ1506" s="1768"/>
      <c r="ZR1506" s="1768"/>
      <c r="ZS1506" s="1768"/>
      <c r="ZT1506" s="1768"/>
      <c r="ZU1506" s="1768"/>
      <c r="ZV1506" s="1768"/>
      <c r="ZW1506" s="1768"/>
      <c r="ZX1506" s="1768"/>
      <c r="ZY1506" s="1768"/>
      <c r="ZZ1506" s="1768"/>
      <c r="AAA1506" s="1768"/>
      <c r="AAB1506" s="1768"/>
      <c r="AAC1506" s="1768"/>
      <c r="AAD1506" s="1768"/>
      <c r="AAE1506" s="1768"/>
      <c r="AAF1506" s="1768"/>
      <c r="AAG1506" s="1768"/>
      <c r="AAH1506" s="1768"/>
      <c r="AAI1506" s="1768"/>
      <c r="AAJ1506" s="1768"/>
      <c r="AAK1506" s="1768"/>
      <c r="AAL1506" s="1768"/>
      <c r="AAM1506" s="1768"/>
      <c r="AAN1506" s="1768"/>
      <c r="AAO1506" s="1768"/>
      <c r="AAP1506" s="1768"/>
      <c r="AAQ1506" s="1768"/>
      <c r="AAR1506" s="1768"/>
      <c r="AAS1506" s="1768"/>
      <c r="AAT1506" s="1768"/>
      <c r="AAU1506" s="1768"/>
      <c r="AAV1506" s="1768"/>
      <c r="AAW1506" s="1768"/>
      <c r="AAX1506" s="1768"/>
      <c r="AAY1506" s="1768"/>
      <c r="AAZ1506" s="1768"/>
      <c r="ABA1506" s="1768"/>
      <c r="ABB1506" s="1768"/>
      <c r="ABC1506" s="1768"/>
      <c r="ABD1506" s="1768"/>
      <c r="ABE1506" s="1768"/>
      <c r="ABF1506" s="1768"/>
      <c r="ABG1506" s="1768"/>
      <c r="ABH1506" s="1768"/>
      <c r="ABI1506" s="1768"/>
      <c r="ABJ1506" s="1768"/>
      <c r="ABK1506" s="1768"/>
      <c r="ABL1506" s="1768"/>
      <c r="ABM1506" s="1768"/>
      <c r="ABN1506" s="1768"/>
      <c r="ABO1506" s="1768"/>
      <c r="ABP1506" s="1768"/>
      <c r="ABQ1506" s="1768"/>
      <c r="ABR1506" s="1768"/>
      <c r="ABS1506" s="1768"/>
      <c r="ABT1506" s="1768"/>
      <c r="ABU1506" s="1768"/>
      <c r="ABV1506" s="1768"/>
      <c r="ABW1506" s="1768"/>
      <c r="ABX1506" s="1768"/>
      <c r="ABY1506" s="1768"/>
      <c r="ABZ1506" s="1768"/>
      <c r="ACA1506" s="1768"/>
      <c r="ACB1506" s="1768"/>
      <c r="ACC1506" s="1768"/>
      <c r="ACD1506" s="1768"/>
      <c r="ACE1506" s="1768"/>
      <c r="ACF1506" s="1768"/>
      <c r="ACG1506" s="1768"/>
      <c r="ACH1506" s="1768"/>
      <c r="ACI1506" s="1768"/>
      <c r="ACJ1506" s="1768"/>
      <c r="ACK1506" s="1768"/>
      <c r="ACL1506" s="1768"/>
      <c r="ACM1506" s="1768"/>
      <c r="ACN1506" s="1768"/>
      <c r="ACO1506" s="1768"/>
      <c r="ACP1506" s="1768"/>
      <c r="ACQ1506" s="1768"/>
      <c r="ACR1506" s="1768"/>
      <c r="ACS1506" s="1768"/>
      <c r="ACT1506" s="1768"/>
      <c r="ACU1506" s="1768"/>
      <c r="ACV1506" s="1768"/>
      <c r="ACW1506" s="1768"/>
      <c r="ACX1506" s="1768"/>
      <c r="ACY1506" s="1768"/>
      <c r="ACZ1506" s="1768"/>
      <c r="ADA1506" s="1768"/>
      <c r="ADB1506" s="1768"/>
      <c r="ADC1506" s="1768"/>
      <c r="ADD1506" s="1768"/>
      <c r="ADE1506" s="1768"/>
      <c r="ADF1506" s="1768"/>
      <c r="ADG1506" s="1768"/>
      <c r="ADH1506" s="1768"/>
      <c r="ADI1506" s="1768"/>
      <c r="ADJ1506" s="1768"/>
      <c r="ADK1506" s="1768"/>
      <c r="ADL1506" s="1768"/>
      <c r="ADM1506" s="1768"/>
      <c r="ADN1506" s="1768"/>
      <c r="ADO1506" s="1768"/>
      <c r="ADP1506" s="1768"/>
      <c r="ADQ1506" s="1768"/>
      <c r="ADR1506" s="1768"/>
      <c r="ADS1506" s="1768"/>
      <c r="ADT1506" s="1768"/>
      <c r="ADU1506" s="1768"/>
      <c r="ADV1506" s="1768"/>
      <c r="ADW1506" s="1768"/>
      <c r="ADX1506" s="1768"/>
      <c r="ADY1506" s="1768"/>
      <c r="ADZ1506" s="1768"/>
      <c r="AEA1506" s="1768"/>
      <c r="AEB1506" s="1768"/>
      <c r="AEC1506" s="1768"/>
      <c r="AED1506" s="1768"/>
      <c r="AEE1506" s="1768"/>
      <c r="AEF1506" s="1768"/>
      <c r="AEG1506" s="1768"/>
      <c r="AEH1506" s="1768"/>
      <c r="AEI1506" s="1768"/>
      <c r="AEJ1506" s="1768"/>
      <c r="AEK1506" s="1768"/>
      <c r="AEL1506" s="1768"/>
      <c r="AEM1506" s="1768"/>
      <c r="AEN1506" s="1768"/>
      <c r="AEO1506" s="1768"/>
      <c r="AEP1506" s="1768"/>
      <c r="AEQ1506" s="1768"/>
      <c r="AER1506" s="1768"/>
      <c r="AES1506" s="1768"/>
      <c r="AET1506" s="1768"/>
      <c r="AEU1506" s="1768"/>
      <c r="AEV1506" s="1768"/>
      <c r="AEW1506" s="1768"/>
      <c r="AEX1506" s="1768"/>
      <c r="AEY1506" s="1768"/>
      <c r="AEZ1506" s="1768"/>
      <c r="AFA1506" s="1768"/>
      <c r="AFB1506" s="1768"/>
      <c r="AFC1506" s="1768"/>
      <c r="AFD1506" s="1768"/>
      <c r="AFE1506" s="1768"/>
      <c r="AFF1506" s="1768"/>
      <c r="AFG1506" s="1768"/>
      <c r="AFH1506" s="1768"/>
      <c r="AFI1506" s="1768"/>
      <c r="AFJ1506" s="1768"/>
      <c r="AFK1506" s="1768"/>
      <c r="AFL1506" s="1768"/>
      <c r="AFM1506" s="1768"/>
      <c r="AFN1506" s="1768"/>
      <c r="AFO1506" s="1768"/>
      <c r="AFP1506" s="1768"/>
      <c r="AFQ1506" s="1768"/>
      <c r="AFR1506" s="1768"/>
      <c r="AFS1506" s="1768"/>
      <c r="AFT1506" s="1768"/>
      <c r="AFU1506" s="1768"/>
      <c r="AFV1506" s="1768"/>
      <c r="AFW1506" s="1768"/>
      <c r="AFX1506" s="1768"/>
      <c r="AFY1506" s="1768"/>
      <c r="AFZ1506" s="1768"/>
      <c r="AGA1506" s="1768"/>
      <c r="AGB1506" s="1768"/>
      <c r="AGC1506" s="1768"/>
      <c r="AGD1506" s="1768"/>
      <c r="AGE1506" s="1768"/>
      <c r="AGF1506" s="1768"/>
      <c r="AGG1506" s="1768"/>
      <c r="AGH1506" s="1768"/>
      <c r="AGI1506" s="1768"/>
      <c r="AGJ1506" s="1768"/>
      <c r="AGK1506" s="1768"/>
      <c r="AGL1506" s="1768"/>
      <c r="AGM1506" s="1768"/>
      <c r="AGN1506" s="1768"/>
      <c r="AGO1506" s="1768"/>
      <c r="AGP1506" s="1768"/>
      <c r="AGQ1506" s="1768"/>
      <c r="AGR1506" s="1768"/>
      <c r="AGS1506" s="1768"/>
      <c r="AGT1506" s="1768"/>
      <c r="AGU1506" s="1768"/>
      <c r="AGV1506" s="1768"/>
      <c r="AGW1506" s="1768"/>
      <c r="AGX1506" s="1768"/>
      <c r="AGY1506" s="1768"/>
      <c r="AGZ1506" s="1768"/>
      <c r="AHA1506" s="1768"/>
      <c r="AHB1506" s="1768"/>
      <c r="AHC1506" s="1768"/>
      <c r="AHD1506" s="1768"/>
      <c r="AHE1506" s="1768"/>
      <c r="AHF1506" s="1768"/>
      <c r="AHG1506" s="1768"/>
      <c r="AHH1506" s="1768"/>
      <c r="AHI1506" s="1768"/>
      <c r="AHJ1506" s="1768"/>
      <c r="AHK1506" s="1768"/>
      <c r="AHL1506" s="1768"/>
      <c r="AHM1506" s="1768"/>
      <c r="AHN1506" s="1768"/>
      <c r="AHO1506" s="1768"/>
      <c r="AHP1506" s="1768"/>
      <c r="AHQ1506" s="1768"/>
      <c r="AHR1506" s="1768"/>
      <c r="AHS1506" s="1768"/>
      <c r="AHT1506" s="1768"/>
      <c r="AHU1506" s="1768"/>
      <c r="AHV1506" s="1768"/>
      <c r="AHW1506" s="1768"/>
      <c r="AHX1506" s="1768"/>
      <c r="AHY1506" s="1768"/>
      <c r="AHZ1506" s="1768"/>
      <c r="AIA1506" s="1768"/>
      <c r="AIB1506" s="1768"/>
      <c r="AIC1506" s="1768"/>
      <c r="AID1506" s="1768"/>
      <c r="AIE1506" s="1768"/>
      <c r="AIF1506" s="1768"/>
      <c r="AIG1506" s="1768"/>
      <c r="AIH1506" s="1768"/>
      <c r="AII1506" s="1768"/>
      <c r="AIJ1506" s="1768"/>
      <c r="AIK1506" s="1768"/>
      <c r="AIL1506" s="1768"/>
      <c r="AIM1506" s="1768"/>
      <c r="AIN1506" s="1768"/>
      <c r="AIO1506" s="1768"/>
      <c r="AIP1506" s="1768"/>
      <c r="AIQ1506" s="1768"/>
      <c r="AIR1506" s="1768"/>
      <c r="AIS1506" s="1768"/>
      <c r="AIT1506" s="1768"/>
      <c r="AIU1506" s="1768"/>
      <c r="AIV1506" s="1768"/>
      <c r="AIW1506" s="1768"/>
      <c r="AIX1506" s="1768"/>
      <c r="AIY1506" s="1768"/>
      <c r="AIZ1506" s="1768"/>
      <c r="AJA1506" s="1768"/>
      <c r="AJB1506" s="1768"/>
      <c r="AJC1506" s="1768"/>
      <c r="AJD1506" s="1768"/>
      <c r="AJE1506" s="1768"/>
      <c r="AJF1506" s="1768"/>
      <c r="AJG1506" s="1768"/>
      <c r="AJH1506" s="1768"/>
      <c r="AJI1506" s="1768"/>
      <c r="AJJ1506" s="1768"/>
      <c r="AJK1506" s="1768"/>
      <c r="AJL1506" s="1768"/>
      <c r="AJM1506" s="1768"/>
      <c r="AJN1506" s="1768"/>
      <c r="AJO1506" s="1768"/>
      <c r="AJP1506" s="1768"/>
      <c r="AJQ1506" s="1768"/>
      <c r="AJR1506" s="1768"/>
      <c r="AJS1506" s="1768"/>
      <c r="AJT1506" s="1768"/>
      <c r="AJU1506" s="1768"/>
      <c r="AJV1506" s="1768"/>
      <c r="AJW1506" s="1768"/>
      <c r="AJX1506" s="1768"/>
      <c r="AJY1506" s="1768"/>
      <c r="AJZ1506" s="1768"/>
      <c r="AKA1506" s="1768"/>
      <c r="AKB1506" s="1768"/>
      <c r="AKC1506" s="1768"/>
      <c r="AKD1506" s="1768"/>
      <c r="AKE1506" s="1768"/>
      <c r="AKF1506" s="1768"/>
      <c r="AKG1506" s="1768"/>
      <c r="AKH1506" s="1768"/>
      <c r="AKI1506" s="1768"/>
      <c r="AKJ1506" s="1768"/>
      <c r="AKK1506" s="1768"/>
      <c r="AKL1506" s="1768"/>
      <c r="AKM1506" s="1768"/>
      <c r="AKN1506" s="1768"/>
      <c r="AKO1506" s="1768"/>
      <c r="AKP1506" s="1768"/>
      <c r="AKQ1506" s="1768"/>
      <c r="AKR1506" s="1768"/>
      <c r="AKS1506" s="1768"/>
      <c r="AKT1506" s="1768"/>
      <c r="AKU1506" s="1768"/>
      <c r="AKV1506" s="1768"/>
      <c r="AKW1506" s="1768"/>
      <c r="AKX1506" s="1768"/>
      <c r="AKY1506" s="1768"/>
      <c r="AKZ1506" s="1768"/>
      <c r="ALA1506" s="1768"/>
      <c r="ALB1506" s="1768"/>
      <c r="ALC1506" s="1768"/>
      <c r="ALD1506" s="1768"/>
      <c r="ALE1506" s="1768"/>
      <c r="ALF1506" s="1768"/>
      <c r="ALG1506" s="1768"/>
      <c r="ALH1506" s="1768"/>
      <c r="ALI1506" s="1768"/>
      <c r="ALJ1506" s="1768"/>
      <c r="ALK1506" s="1768"/>
      <c r="ALL1506" s="1768"/>
      <c r="ALM1506" s="1768"/>
      <c r="ALN1506" s="1768"/>
      <c r="ALO1506" s="1768"/>
      <c r="ALP1506" s="1768"/>
      <c r="ALQ1506" s="1768"/>
      <c r="ALR1506" s="1768"/>
      <c r="ALS1506" s="1768"/>
      <c r="ALT1506" s="1768"/>
      <c r="ALU1506" s="1768"/>
      <c r="ALV1506" s="1768"/>
      <c r="ALW1506" s="1768"/>
      <c r="ALX1506" s="1768"/>
      <c r="ALY1506" s="1768"/>
      <c r="ALZ1506" s="1768"/>
      <c r="AMA1506" s="1768"/>
      <c r="AMB1506" s="1768"/>
      <c r="AMC1506" s="1768"/>
      <c r="AMD1506" s="1768"/>
      <c r="AME1506" s="1768"/>
      <c r="AMF1506" s="1768"/>
      <c r="AMG1506" s="1768"/>
      <c r="AMH1506" s="1768"/>
      <c r="AMI1506" s="1768"/>
      <c r="AMJ1506" s="1768"/>
      <c r="AMK1506" s="1768"/>
    </row>
    <row r="1507" spans="1:1025" s="1774" customFormat="1" ht="54" customHeight="1" x14ac:dyDescent="0.35">
      <c r="A1507" s="1025" t="s">
        <v>13219</v>
      </c>
      <c r="B1507" s="1765">
        <v>44056</v>
      </c>
      <c r="C1507" s="1025">
        <v>11</v>
      </c>
      <c r="D1507" s="1025" t="s">
        <v>1394</v>
      </c>
      <c r="E1507" s="1025" t="s">
        <v>13286</v>
      </c>
      <c r="F1507" s="1025" t="s">
        <v>3737</v>
      </c>
      <c r="G1507" s="1025" t="s">
        <v>13287</v>
      </c>
      <c r="H1507" s="1025" t="s">
        <v>3011</v>
      </c>
      <c r="I1507" s="1025" t="s">
        <v>1295</v>
      </c>
      <c r="J1507" s="1025" t="s">
        <v>3012</v>
      </c>
      <c r="K1507" s="1766">
        <v>6306.4</v>
      </c>
      <c r="L1507" s="1767" t="s">
        <v>9732</v>
      </c>
      <c r="M1507" s="1025" t="s">
        <v>13288</v>
      </c>
      <c r="N1507" s="1768"/>
      <c r="O1507" s="1769" t="s">
        <v>4665</v>
      </c>
      <c r="P1507" s="1770">
        <f t="shared" si="280"/>
        <v>6306.4</v>
      </c>
      <c r="Q1507" s="1771">
        <f t="shared" si="281"/>
        <v>44056</v>
      </c>
      <c r="R1507" s="1772" t="str">
        <f t="shared" si="282"/>
        <v>2020OB000242</v>
      </c>
      <c r="S1507" s="1772" t="str">
        <f t="shared" si="283"/>
        <v>2020NE000191</v>
      </c>
      <c r="T1507" s="1773" t="str">
        <f t="shared" si="284"/>
        <v>VALOR PAGO AO REPASSE DE RECURSO FEM II/2014, 4ª PARCELA, CUJO OBJETO É CONSTRUÇÃO DE UM PORTAL DE ENTRADA NA CIDADE, DO MUNICÍPIO DE SÃO JOSÉ DA COROA GRANDE, POA 492/2020- AGJM</v>
      </c>
      <c r="U1507" s="1768"/>
      <c r="V1507" s="1768"/>
      <c r="W1507" s="1768"/>
      <c r="X1507" s="1768"/>
      <c r="Y1507" s="1768"/>
      <c r="Z1507" s="1768"/>
      <c r="AA1507" s="1768"/>
      <c r="AB1507" s="1768"/>
      <c r="AC1507" s="1768"/>
      <c r="AD1507" s="1768"/>
      <c r="AE1507" s="1768"/>
      <c r="AF1507" s="1768"/>
      <c r="AG1507" s="1768"/>
      <c r="AH1507" s="1768"/>
      <c r="AI1507" s="1768"/>
      <c r="AJ1507" s="1768"/>
      <c r="AK1507" s="1768"/>
      <c r="AL1507" s="1768"/>
      <c r="AM1507" s="1768"/>
      <c r="AN1507" s="1768"/>
      <c r="AO1507" s="1768"/>
      <c r="AP1507" s="1768"/>
      <c r="AQ1507" s="1768"/>
      <c r="AR1507" s="1768"/>
      <c r="AS1507" s="1768"/>
      <c r="AT1507" s="1768"/>
      <c r="AU1507" s="1768"/>
      <c r="AV1507" s="1768"/>
      <c r="AW1507" s="1768"/>
      <c r="AX1507" s="1768"/>
      <c r="AY1507" s="1768"/>
      <c r="AZ1507" s="1768"/>
      <c r="BA1507" s="1768"/>
      <c r="BB1507" s="1768"/>
      <c r="BC1507" s="1768"/>
      <c r="BD1507" s="1768"/>
      <c r="BE1507" s="1768"/>
      <c r="BF1507" s="1768"/>
      <c r="BG1507" s="1768"/>
      <c r="BH1507" s="1768"/>
      <c r="BI1507" s="1768"/>
      <c r="BJ1507" s="1768"/>
      <c r="BK1507" s="1768"/>
      <c r="BL1507" s="1768"/>
      <c r="BM1507" s="1768"/>
      <c r="BN1507" s="1768"/>
      <c r="BO1507" s="1768"/>
      <c r="BP1507" s="1768"/>
      <c r="BQ1507" s="1768"/>
      <c r="BR1507" s="1768"/>
      <c r="BS1507" s="1768"/>
      <c r="BT1507" s="1768"/>
      <c r="BU1507" s="1768"/>
      <c r="BV1507" s="1768"/>
      <c r="BW1507" s="1768"/>
      <c r="BX1507" s="1768"/>
      <c r="BY1507" s="1768"/>
      <c r="BZ1507" s="1768"/>
      <c r="CA1507" s="1768"/>
      <c r="CB1507" s="1768"/>
      <c r="CC1507" s="1768"/>
      <c r="CD1507" s="1768"/>
      <c r="CE1507" s="1768"/>
      <c r="CF1507" s="1768"/>
      <c r="CG1507" s="1768"/>
      <c r="CH1507" s="1768"/>
      <c r="CI1507" s="1768"/>
      <c r="CJ1507" s="1768"/>
      <c r="CK1507" s="1768"/>
      <c r="CL1507" s="1768"/>
      <c r="CM1507" s="1768"/>
      <c r="CN1507" s="1768"/>
      <c r="CO1507" s="1768"/>
      <c r="CP1507" s="1768"/>
      <c r="CQ1507" s="1768"/>
      <c r="CR1507" s="1768"/>
      <c r="CS1507" s="1768"/>
      <c r="CT1507" s="1768"/>
      <c r="CU1507" s="1768"/>
      <c r="CV1507" s="1768"/>
      <c r="CW1507" s="1768"/>
      <c r="CX1507" s="1768"/>
      <c r="CY1507" s="1768"/>
      <c r="CZ1507" s="1768"/>
      <c r="DA1507" s="1768"/>
      <c r="DB1507" s="1768"/>
      <c r="DC1507" s="1768"/>
      <c r="DD1507" s="1768"/>
      <c r="DE1507" s="1768"/>
      <c r="DF1507" s="1768"/>
      <c r="DG1507" s="1768"/>
      <c r="DH1507" s="1768"/>
      <c r="DI1507" s="1768"/>
      <c r="DJ1507" s="1768"/>
      <c r="DK1507" s="1768"/>
      <c r="DL1507" s="1768"/>
      <c r="DM1507" s="1768"/>
      <c r="DN1507" s="1768"/>
      <c r="DO1507" s="1768"/>
      <c r="DP1507" s="1768"/>
      <c r="DQ1507" s="1768"/>
      <c r="DR1507" s="1768"/>
      <c r="DS1507" s="1768"/>
      <c r="DT1507" s="1768"/>
      <c r="DU1507" s="1768"/>
      <c r="DV1507" s="1768"/>
      <c r="DW1507" s="1768"/>
      <c r="DX1507" s="1768"/>
      <c r="DY1507" s="1768"/>
      <c r="DZ1507" s="1768"/>
      <c r="EA1507" s="1768"/>
      <c r="EB1507" s="1768"/>
      <c r="EC1507" s="1768"/>
      <c r="ED1507" s="1768"/>
      <c r="EE1507" s="1768"/>
      <c r="EF1507" s="1768"/>
      <c r="EG1507" s="1768"/>
      <c r="EH1507" s="1768"/>
      <c r="EI1507" s="1768"/>
      <c r="EJ1507" s="1768"/>
      <c r="EK1507" s="1768"/>
      <c r="EL1507" s="1768"/>
      <c r="EM1507" s="1768"/>
      <c r="EN1507" s="1768"/>
      <c r="EO1507" s="1768"/>
      <c r="EP1507" s="1768"/>
      <c r="EQ1507" s="1768"/>
      <c r="ER1507" s="1768"/>
      <c r="ES1507" s="1768"/>
      <c r="ET1507" s="1768"/>
      <c r="EU1507" s="1768"/>
      <c r="EV1507" s="1768"/>
      <c r="EW1507" s="1768"/>
      <c r="EX1507" s="1768"/>
      <c r="EY1507" s="1768"/>
      <c r="EZ1507" s="1768"/>
      <c r="FA1507" s="1768"/>
      <c r="FB1507" s="1768"/>
      <c r="FC1507" s="1768"/>
      <c r="FD1507" s="1768"/>
      <c r="FE1507" s="1768"/>
      <c r="FF1507" s="1768"/>
      <c r="FG1507" s="1768"/>
      <c r="FH1507" s="1768"/>
      <c r="FI1507" s="1768"/>
      <c r="FJ1507" s="1768"/>
      <c r="FK1507" s="1768"/>
      <c r="FL1507" s="1768"/>
      <c r="FM1507" s="1768"/>
      <c r="FN1507" s="1768"/>
      <c r="FO1507" s="1768"/>
      <c r="FP1507" s="1768"/>
      <c r="FQ1507" s="1768"/>
      <c r="FR1507" s="1768"/>
      <c r="FS1507" s="1768"/>
      <c r="FT1507" s="1768"/>
      <c r="FU1507" s="1768"/>
      <c r="FV1507" s="1768"/>
      <c r="FW1507" s="1768"/>
      <c r="FX1507" s="1768"/>
      <c r="FY1507" s="1768"/>
      <c r="FZ1507" s="1768"/>
      <c r="GA1507" s="1768"/>
      <c r="GB1507" s="1768"/>
      <c r="GC1507" s="1768"/>
      <c r="GD1507" s="1768"/>
      <c r="GE1507" s="1768"/>
      <c r="GF1507" s="1768"/>
      <c r="GG1507" s="1768"/>
      <c r="GH1507" s="1768"/>
      <c r="GI1507" s="1768"/>
      <c r="GJ1507" s="1768"/>
      <c r="GK1507" s="1768"/>
      <c r="GL1507" s="1768"/>
      <c r="GM1507" s="1768"/>
      <c r="GN1507" s="1768"/>
      <c r="GO1507" s="1768"/>
      <c r="GP1507" s="1768"/>
      <c r="GQ1507" s="1768"/>
      <c r="GR1507" s="1768"/>
      <c r="GS1507" s="1768"/>
      <c r="GT1507" s="1768"/>
      <c r="GU1507" s="1768"/>
      <c r="GV1507" s="1768"/>
      <c r="GW1507" s="1768"/>
      <c r="GX1507" s="1768"/>
      <c r="GY1507" s="1768"/>
      <c r="GZ1507" s="1768"/>
      <c r="HA1507" s="1768"/>
      <c r="HB1507" s="1768"/>
      <c r="HC1507" s="1768"/>
      <c r="HD1507" s="1768"/>
      <c r="HE1507" s="1768"/>
      <c r="HF1507" s="1768"/>
      <c r="HG1507" s="1768"/>
      <c r="HH1507" s="1768"/>
      <c r="HI1507" s="1768"/>
      <c r="HJ1507" s="1768"/>
      <c r="HK1507" s="1768"/>
      <c r="HL1507" s="1768"/>
      <c r="HM1507" s="1768"/>
      <c r="HN1507" s="1768"/>
      <c r="HO1507" s="1768"/>
      <c r="HP1507" s="1768"/>
      <c r="HQ1507" s="1768"/>
      <c r="HR1507" s="1768"/>
      <c r="HS1507" s="1768"/>
      <c r="HT1507" s="1768"/>
      <c r="HU1507" s="1768"/>
      <c r="HV1507" s="1768"/>
      <c r="HW1507" s="1768"/>
      <c r="HX1507" s="1768"/>
      <c r="HY1507" s="1768"/>
      <c r="HZ1507" s="1768"/>
      <c r="IA1507" s="1768"/>
      <c r="IB1507" s="1768"/>
      <c r="IC1507" s="1768"/>
      <c r="ID1507" s="1768"/>
      <c r="IE1507" s="1768"/>
      <c r="IF1507" s="1768"/>
      <c r="IG1507" s="1768"/>
      <c r="IH1507" s="1768"/>
      <c r="II1507" s="1768"/>
      <c r="IJ1507" s="1768"/>
      <c r="IK1507" s="1768"/>
      <c r="IL1507" s="1768"/>
      <c r="IM1507" s="1768"/>
      <c r="IN1507" s="1768"/>
      <c r="IO1507" s="1768"/>
      <c r="IP1507" s="1768"/>
      <c r="IQ1507" s="1768"/>
      <c r="IR1507" s="1768"/>
      <c r="IS1507" s="1768"/>
      <c r="IT1507" s="1768"/>
      <c r="IU1507" s="1768"/>
      <c r="IV1507" s="1768"/>
      <c r="IW1507" s="1768"/>
      <c r="IX1507" s="1768"/>
      <c r="IY1507" s="1768"/>
      <c r="IZ1507" s="1768"/>
      <c r="JA1507" s="1768"/>
      <c r="JB1507" s="1768"/>
      <c r="JC1507" s="1768"/>
      <c r="JD1507" s="1768"/>
      <c r="JE1507" s="1768"/>
      <c r="JF1507" s="1768"/>
      <c r="JG1507" s="1768"/>
      <c r="JH1507" s="1768"/>
      <c r="JI1507" s="1768"/>
      <c r="JJ1507" s="1768"/>
      <c r="JK1507" s="1768"/>
      <c r="JL1507" s="1768"/>
      <c r="JM1507" s="1768"/>
      <c r="JN1507" s="1768"/>
      <c r="JO1507" s="1768"/>
      <c r="JP1507" s="1768"/>
      <c r="JQ1507" s="1768"/>
      <c r="JR1507" s="1768"/>
      <c r="JS1507" s="1768"/>
      <c r="JT1507" s="1768"/>
      <c r="JU1507" s="1768"/>
      <c r="JV1507" s="1768"/>
      <c r="JW1507" s="1768"/>
      <c r="JX1507" s="1768"/>
      <c r="JY1507" s="1768"/>
      <c r="JZ1507" s="1768"/>
      <c r="KA1507" s="1768"/>
      <c r="KB1507" s="1768"/>
      <c r="KC1507" s="1768"/>
      <c r="KD1507" s="1768"/>
      <c r="KE1507" s="1768"/>
      <c r="KF1507" s="1768"/>
      <c r="KG1507" s="1768"/>
      <c r="KH1507" s="1768"/>
      <c r="KI1507" s="1768"/>
      <c r="KJ1507" s="1768"/>
      <c r="KK1507" s="1768"/>
      <c r="KL1507" s="1768"/>
      <c r="KM1507" s="1768"/>
      <c r="KN1507" s="1768"/>
      <c r="KO1507" s="1768"/>
      <c r="KP1507" s="1768"/>
      <c r="KQ1507" s="1768"/>
      <c r="KR1507" s="1768"/>
      <c r="KS1507" s="1768"/>
      <c r="KT1507" s="1768"/>
      <c r="KU1507" s="1768"/>
      <c r="KV1507" s="1768"/>
      <c r="KW1507" s="1768"/>
      <c r="KX1507" s="1768"/>
      <c r="KY1507" s="1768"/>
      <c r="KZ1507" s="1768"/>
      <c r="LA1507" s="1768"/>
      <c r="LB1507" s="1768"/>
      <c r="LC1507" s="1768"/>
      <c r="LD1507" s="1768"/>
      <c r="LE1507" s="1768"/>
      <c r="LF1507" s="1768"/>
      <c r="LG1507" s="1768"/>
      <c r="LH1507" s="1768"/>
      <c r="LI1507" s="1768"/>
      <c r="LJ1507" s="1768"/>
      <c r="LK1507" s="1768"/>
      <c r="LL1507" s="1768"/>
      <c r="LM1507" s="1768"/>
      <c r="LN1507" s="1768"/>
      <c r="LO1507" s="1768"/>
      <c r="LP1507" s="1768"/>
      <c r="LQ1507" s="1768"/>
      <c r="LR1507" s="1768"/>
      <c r="LS1507" s="1768"/>
      <c r="LT1507" s="1768"/>
      <c r="LU1507" s="1768"/>
      <c r="LV1507" s="1768"/>
      <c r="LW1507" s="1768"/>
      <c r="LX1507" s="1768"/>
      <c r="LY1507" s="1768"/>
      <c r="LZ1507" s="1768"/>
      <c r="MA1507" s="1768"/>
      <c r="MB1507" s="1768"/>
      <c r="MC1507" s="1768"/>
      <c r="MD1507" s="1768"/>
      <c r="ME1507" s="1768"/>
      <c r="MF1507" s="1768"/>
      <c r="MG1507" s="1768"/>
      <c r="MH1507" s="1768"/>
      <c r="MI1507" s="1768"/>
      <c r="MJ1507" s="1768"/>
      <c r="MK1507" s="1768"/>
      <c r="ML1507" s="1768"/>
      <c r="MM1507" s="1768"/>
      <c r="MN1507" s="1768"/>
      <c r="MO1507" s="1768"/>
      <c r="MP1507" s="1768"/>
      <c r="MQ1507" s="1768"/>
      <c r="MR1507" s="1768"/>
      <c r="MS1507" s="1768"/>
      <c r="MT1507" s="1768"/>
      <c r="MU1507" s="1768"/>
      <c r="MV1507" s="1768"/>
      <c r="MW1507" s="1768"/>
      <c r="MX1507" s="1768"/>
      <c r="MY1507" s="1768"/>
      <c r="MZ1507" s="1768"/>
      <c r="NA1507" s="1768"/>
      <c r="NB1507" s="1768"/>
      <c r="NC1507" s="1768"/>
      <c r="ND1507" s="1768"/>
      <c r="NE1507" s="1768"/>
      <c r="NF1507" s="1768"/>
      <c r="NG1507" s="1768"/>
      <c r="NH1507" s="1768"/>
      <c r="NI1507" s="1768"/>
      <c r="NJ1507" s="1768"/>
      <c r="NK1507" s="1768"/>
      <c r="NL1507" s="1768"/>
      <c r="NM1507" s="1768"/>
      <c r="NN1507" s="1768"/>
      <c r="NO1507" s="1768"/>
      <c r="NP1507" s="1768"/>
      <c r="NQ1507" s="1768"/>
      <c r="NR1507" s="1768"/>
      <c r="NS1507" s="1768"/>
      <c r="NT1507" s="1768"/>
      <c r="NU1507" s="1768"/>
      <c r="NV1507" s="1768"/>
      <c r="NW1507" s="1768"/>
      <c r="NX1507" s="1768"/>
      <c r="NY1507" s="1768"/>
      <c r="NZ1507" s="1768"/>
      <c r="OA1507" s="1768"/>
      <c r="OB1507" s="1768"/>
      <c r="OC1507" s="1768"/>
      <c r="OD1507" s="1768"/>
      <c r="OE1507" s="1768"/>
      <c r="OF1507" s="1768"/>
      <c r="OG1507" s="1768"/>
      <c r="OH1507" s="1768"/>
      <c r="OI1507" s="1768"/>
      <c r="OJ1507" s="1768"/>
      <c r="OK1507" s="1768"/>
      <c r="OL1507" s="1768"/>
      <c r="OM1507" s="1768"/>
      <c r="ON1507" s="1768"/>
      <c r="OO1507" s="1768"/>
      <c r="OP1507" s="1768"/>
      <c r="OQ1507" s="1768"/>
      <c r="OR1507" s="1768"/>
      <c r="OS1507" s="1768"/>
      <c r="OT1507" s="1768"/>
      <c r="OU1507" s="1768"/>
      <c r="OV1507" s="1768"/>
      <c r="OW1507" s="1768"/>
      <c r="OX1507" s="1768"/>
      <c r="OY1507" s="1768"/>
      <c r="OZ1507" s="1768"/>
      <c r="PA1507" s="1768"/>
      <c r="PB1507" s="1768"/>
      <c r="PC1507" s="1768"/>
      <c r="PD1507" s="1768"/>
      <c r="PE1507" s="1768"/>
      <c r="PF1507" s="1768"/>
      <c r="PG1507" s="1768"/>
      <c r="PH1507" s="1768"/>
      <c r="PI1507" s="1768"/>
      <c r="PJ1507" s="1768"/>
      <c r="PK1507" s="1768"/>
      <c r="PL1507" s="1768"/>
      <c r="PM1507" s="1768"/>
      <c r="PN1507" s="1768"/>
      <c r="PO1507" s="1768"/>
      <c r="PP1507" s="1768"/>
      <c r="PQ1507" s="1768"/>
      <c r="PR1507" s="1768"/>
      <c r="PS1507" s="1768"/>
      <c r="PT1507" s="1768"/>
      <c r="PU1507" s="1768"/>
      <c r="PV1507" s="1768"/>
      <c r="PW1507" s="1768"/>
      <c r="PX1507" s="1768"/>
      <c r="PY1507" s="1768"/>
      <c r="PZ1507" s="1768"/>
      <c r="QA1507" s="1768"/>
      <c r="QB1507" s="1768"/>
      <c r="QC1507" s="1768"/>
      <c r="QD1507" s="1768"/>
      <c r="QE1507" s="1768"/>
      <c r="QF1507" s="1768"/>
      <c r="QG1507" s="1768"/>
      <c r="QH1507" s="1768"/>
      <c r="QI1507" s="1768"/>
      <c r="QJ1507" s="1768"/>
      <c r="QK1507" s="1768"/>
      <c r="QL1507" s="1768"/>
      <c r="QM1507" s="1768"/>
      <c r="QN1507" s="1768"/>
      <c r="QO1507" s="1768"/>
      <c r="QP1507" s="1768"/>
      <c r="QQ1507" s="1768"/>
      <c r="QR1507" s="1768"/>
      <c r="QS1507" s="1768"/>
      <c r="QT1507" s="1768"/>
      <c r="QU1507" s="1768"/>
      <c r="QV1507" s="1768"/>
      <c r="QW1507" s="1768"/>
      <c r="QX1507" s="1768"/>
      <c r="QY1507" s="1768"/>
      <c r="QZ1507" s="1768"/>
      <c r="RA1507" s="1768"/>
      <c r="RB1507" s="1768"/>
      <c r="RC1507" s="1768"/>
      <c r="RD1507" s="1768"/>
      <c r="RE1507" s="1768"/>
      <c r="RF1507" s="1768"/>
      <c r="RG1507" s="1768"/>
      <c r="RH1507" s="1768"/>
      <c r="RI1507" s="1768"/>
      <c r="RJ1507" s="1768"/>
      <c r="RK1507" s="1768"/>
      <c r="RL1507" s="1768"/>
      <c r="RM1507" s="1768"/>
      <c r="RN1507" s="1768"/>
      <c r="RO1507" s="1768"/>
      <c r="RP1507" s="1768"/>
      <c r="RQ1507" s="1768"/>
      <c r="RR1507" s="1768"/>
      <c r="RS1507" s="1768"/>
      <c r="RT1507" s="1768"/>
      <c r="RU1507" s="1768"/>
      <c r="RV1507" s="1768"/>
      <c r="RW1507" s="1768"/>
      <c r="RX1507" s="1768"/>
      <c r="RY1507" s="1768"/>
      <c r="RZ1507" s="1768"/>
      <c r="SA1507" s="1768"/>
      <c r="SB1507" s="1768"/>
      <c r="SC1507" s="1768"/>
      <c r="SD1507" s="1768"/>
      <c r="SE1507" s="1768"/>
      <c r="SF1507" s="1768"/>
      <c r="SG1507" s="1768"/>
      <c r="SH1507" s="1768"/>
      <c r="SI1507" s="1768"/>
      <c r="SJ1507" s="1768"/>
      <c r="SK1507" s="1768"/>
      <c r="SL1507" s="1768"/>
      <c r="SM1507" s="1768"/>
      <c r="SN1507" s="1768"/>
      <c r="SO1507" s="1768"/>
      <c r="SP1507" s="1768"/>
      <c r="SQ1507" s="1768"/>
      <c r="SR1507" s="1768"/>
      <c r="SS1507" s="1768"/>
      <c r="ST1507" s="1768"/>
      <c r="SU1507" s="1768"/>
      <c r="SV1507" s="1768"/>
      <c r="SW1507" s="1768"/>
      <c r="SX1507" s="1768"/>
      <c r="SY1507" s="1768"/>
      <c r="SZ1507" s="1768"/>
      <c r="TA1507" s="1768"/>
      <c r="TB1507" s="1768"/>
      <c r="TC1507" s="1768"/>
      <c r="TD1507" s="1768"/>
      <c r="TE1507" s="1768"/>
      <c r="TF1507" s="1768"/>
      <c r="TG1507" s="1768"/>
      <c r="TH1507" s="1768"/>
      <c r="TI1507" s="1768"/>
      <c r="TJ1507" s="1768"/>
      <c r="TK1507" s="1768"/>
      <c r="TL1507" s="1768"/>
      <c r="TM1507" s="1768"/>
      <c r="TN1507" s="1768"/>
      <c r="TO1507" s="1768"/>
      <c r="TP1507" s="1768"/>
      <c r="TQ1507" s="1768"/>
      <c r="TR1507" s="1768"/>
      <c r="TS1507" s="1768"/>
      <c r="TT1507" s="1768"/>
      <c r="TU1507" s="1768"/>
      <c r="TV1507" s="1768"/>
      <c r="TW1507" s="1768"/>
      <c r="TX1507" s="1768"/>
      <c r="TY1507" s="1768"/>
      <c r="TZ1507" s="1768"/>
      <c r="UA1507" s="1768"/>
      <c r="UB1507" s="1768"/>
      <c r="UC1507" s="1768"/>
      <c r="UD1507" s="1768"/>
      <c r="UE1507" s="1768"/>
      <c r="UF1507" s="1768"/>
      <c r="UG1507" s="1768"/>
      <c r="UH1507" s="1768"/>
      <c r="UI1507" s="1768"/>
      <c r="UJ1507" s="1768"/>
      <c r="UK1507" s="1768"/>
      <c r="UL1507" s="1768"/>
      <c r="UM1507" s="1768"/>
      <c r="UN1507" s="1768"/>
      <c r="UO1507" s="1768"/>
      <c r="UP1507" s="1768"/>
      <c r="UQ1507" s="1768"/>
      <c r="UR1507" s="1768"/>
      <c r="US1507" s="1768"/>
      <c r="UT1507" s="1768"/>
      <c r="UU1507" s="1768"/>
      <c r="UV1507" s="1768"/>
      <c r="UW1507" s="1768"/>
      <c r="UX1507" s="1768"/>
      <c r="UY1507" s="1768"/>
      <c r="UZ1507" s="1768"/>
      <c r="VA1507" s="1768"/>
      <c r="VB1507" s="1768"/>
      <c r="VC1507" s="1768"/>
      <c r="VD1507" s="1768"/>
      <c r="VE1507" s="1768"/>
      <c r="VF1507" s="1768"/>
      <c r="VG1507" s="1768"/>
      <c r="VH1507" s="1768"/>
      <c r="VI1507" s="1768"/>
      <c r="VJ1507" s="1768"/>
      <c r="VK1507" s="1768"/>
      <c r="VL1507" s="1768"/>
      <c r="VM1507" s="1768"/>
      <c r="VN1507" s="1768"/>
      <c r="VO1507" s="1768"/>
      <c r="VP1507" s="1768"/>
      <c r="VQ1507" s="1768"/>
      <c r="VR1507" s="1768"/>
      <c r="VS1507" s="1768"/>
      <c r="VT1507" s="1768"/>
      <c r="VU1507" s="1768"/>
      <c r="VV1507" s="1768"/>
      <c r="VW1507" s="1768"/>
      <c r="VX1507" s="1768"/>
      <c r="VY1507" s="1768"/>
      <c r="VZ1507" s="1768"/>
      <c r="WA1507" s="1768"/>
      <c r="WB1507" s="1768"/>
      <c r="WC1507" s="1768"/>
      <c r="WD1507" s="1768"/>
      <c r="WE1507" s="1768"/>
      <c r="WF1507" s="1768"/>
      <c r="WG1507" s="1768"/>
      <c r="WH1507" s="1768"/>
      <c r="WI1507" s="1768"/>
      <c r="WJ1507" s="1768"/>
      <c r="WK1507" s="1768"/>
      <c r="WL1507" s="1768"/>
      <c r="WM1507" s="1768"/>
      <c r="WN1507" s="1768"/>
      <c r="WO1507" s="1768"/>
      <c r="WP1507" s="1768"/>
      <c r="WQ1507" s="1768"/>
      <c r="WR1507" s="1768"/>
      <c r="WS1507" s="1768"/>
      <c r="WT1507" s="1768"/>
      <c r="WU1507" s="1768"/>
      <c r="WV1507" s="1768"/>
      <c r="WW1507" s="1768"/>
      <c r="WX1507" s="1768"/>
      <c r="WY1507" s="1768"/>
      <c r="WZ1507" s="1768"/>
      <c r="XA1507" s="1768"/>
      <c r="XB1507" s="1768"/>
      <c r="XC1507" s="1768"/>
      <c r="XD1507" s="1768"/>
      <c r="XE1507" s="1768"/>
      <c r="XF1507" s="1768"/>
      <c r="XG1507" s="1768"/>
      <c r="XH1507" s="1768"/>
      <c r="XI1507" s="1768"/>
      <c r="XJ1507" s="1768"/>
      <c r="XK1507" s="1768"/>
      <c r="XL1507" s="1768"/>
      <c r="XM1507" s="1768"/>
      <c r="XN1507" s="1768"/>
      <c r="XO1507" s="1768"/>
      <c r="XP1507" s="1768"/>
      <c r="XQ1507" s="1768"/>
      <c r="XR1507" s="1768"/>
      <c r="XS1507" s="1768"/>
      <c r="XT1507" s="1768"/>
      <c r="XU1507" s="1768"/>
      <c r="XV1507" s="1768"/>
      <c r="XW1507" s="1768"/>
      <c r="XX1507" s="1768"/>
      <c r="XY1507" s="1768"/>
      <c r="XZ1507" s="1768"/>
      <c r="YA1507" s="1768"/>
      <c r="YB1507" s="1768"/>
      <c r="YC1507" s="1768"/>
      <c r="YD1507" s="1768"/>
      <c r="YE1507" s="1768"/>
      <c r="YF1507" s="1768"/>
      <c r="YG1507" s="1768"/>
      <c r="YH1507" s="1768"/>
      <c r="YI1507" s="1768"/>
      <c r="YJ1507" s="1768"/>
      <c r="YK1507" s="1768"/>
      <c r="YL1507" s="1768"/>
      <c r="YM1507" s="1768"/>
      <c r="YN1507" s="1768"/>
      <c r="YO1507" s="1768"/>
      <c r="YP1507" s="1768"/>
      <c r="YQ1507" s="1768"/>
      <c r="YR1507" s="1768"/>
      <c r="YS1507" s="1768"/>
      <c r="YT1507" s="1768"/>
      <c r="YU1507" s="1768"/>
      <c r="YV1507" s="1768"/>
      <c r="YW1507" s="1768"/>
      <c r="YX1507" s="1768"/>
      <c r="YY1507" s="1768"/>
      <c r="YZ1507" s="1768"/>
      <c r="ZA1507" s="1768"/>
      <c r="ZB1507" s="1768"/>
      <c r="ZC1507" s="1768"/>
      <c r="ZD1507" s="1768"/>
      <c r="ZE1507" s="1768"/>
      <c r="ZF1507" s="1768"/>
      <c r="ZG1507" s="1768"/>
      <c r="ZH1507" s="1768"/>
      <c r="ZI1507" s="1768"/>
      <c r="ZJ1507" s="1768"/>
      <c r="ZK1507" s="1768"/>
      <c r="ZL1507" s="1768"/>
      <c r="ZM1507" s="1768"/>
      <c r="ZN1507" s="1768"/>
      <c r="ZO1507" s="1768"/>
      <c r="ZP1507" s="1768"/>
      <c r="ZQ1507" s="1768"/>
      <c r="ZR1507" s="1768"/>
      <c r="ZS1507" s="1768"/>
      <c r="ZT1507" s="1768"/>
      <c r="ZU1507" s="1768"/>
      <c r="ZV1507" s="1768"/>
      <c r="ZW1507" s="1768"/>
      <c r="ZX1507" s="1768"/>
      <c r="ZY1507" s="1768"/>
      <c r="ZZ1507" s="1768"/>
      <c r="AAA1507" s="1768"/>
      <c r="AAB1507" s="1768"/>
      <c r="AAC1507" s="1768"/>
      <c r="AAD1507" s="1768"/>
      <c r="AAE1507" s="1768"/>
      <c r="AAF1507" s="1768"/>
      <c r="AAG1507" s="1768"/>
      <c r="AAH1507" s="1768"/>
      <c r="AAI1507" s="1768"/>
      <c r="AAJ1507" s="1768"/>
      <c r="AAK1507" s="1768"/>
      <c r="AAL1507" s="1768"/>
      <c r="AAM1507" s="1768"/>
      <c r="AAN1507" s="1768"/>
      <c r="AAO1507" s="1768"/>
      <c r="AAP1507" s="1768"/>
      <c r="AAQ1507" s="1768"/>
      <c r="AAR1507" s="1768"/>
      <c r="AAS1507" s="1768"/>
      <c r="AAT1507" s="1768"/>
      <c r="AAU1507" s="1768"/>
      <c r="AAV1507" s="1768"/>
      <c r="AAW1507" s="1768"/>
      <c r="AAX1507" s="1768"/>
      <c r="AAY1507" s="1768"/>
      <c r="AAZ1507" s="1768"/>
      <c r="ABA1507" s="1768"/>
      <c r="ABB1507" s="1768"/>
      <c r="ABC1507" s="1768"/>
      <c r="ABD1507" s="1768"/>
      <c r="ABE1507" s="1768"/>
      <c r="ABF1507" s="1768"/>
      <c r="ABG1507" s="1768"/>
      <c r="ABH1507" s="1768"/>
      <c r="ABI1507" s="1768"/>
      <c r="ABJ1507" s="1768"/>
      <c r="ABK1507" s="1768"/>
      <c r="ABL1507" s="1768"/>
      <c r="ABM1507" s="1768"/>
      <c r="ABN1507" s="1768"/>
      <c r="ABO1507" s="1768"/>
      <c r="ABP1507" s="1768"/>
      <c r="ABQ1507" s="1768"/>
      <c r="ABR1507" s="1768"/>
      <c r="ABS1507" s="1768"/>
      <c r="ABT1507" s="1768"/>
      <c r="ABU1507" s="1768"/>
      <c r="ABV1507" s="1768"/>
      <c r="ABW1507" s="1768"/>
      <c r="ABX1507" s="1768"/>
      <c r="ABY1507" s="1768"/>
      <c r="ABZ1507" s="1768"/>
      <c r="ACA1507" s="1768"/>
      <c r="ACB1507" s="1768"/>
      <c r="ACC1507" s="1768"/>
      <c r="ACD1507" s="1768"/>
      <c r="ACE1507" s="1768"/>
      <c r="ACF1507" s="1768"/>
      <c r="ACG1507" s="1768"/>
      <c r="ACH1507" s="1768"/>
      <c r="ACI1507" s="1768"/>
      <c r="ACJ1507" s="1768"/>
      <c r="ACK1507" s="1768"/>
      <c r="ACL1507" s="1768"/>
      <c r="ACM1507" s="1768"/>
      <c r="ACN1507" s="1768"/>
      <c r="ACO1507" s="1768"/>
      <c r="ACP1507" s="1768"/>
      <c r="ACQ1507" s="1768"/>
      <c r="ACR1507" s="1768"/>
      <c r="ACS1507" s="1768"/>
      <c r="ACT1507" s="1768"/>
      <c r="ACU1507" s="1768"/>
      <c r="ACV1507" s="1768"/>
      <c r="ACW1507" s="1768"/>
      <c r="ACX1507" s="1768"/>
      <c r="ACY1507" s="1768"/>
      <c r="ACZ1507" s="1768"/>
      <c r="ADA1507" s="1768"/>
      <c r="ADB1507" s="1768"/>
      <c r="ADC1507" s="1768"/>
      <c r="ADD1507" s="1768"/>
      <c r="ADE1507" s="1768"/>
      <c r="ADF1507" s="1768"/>
      <c r="ADG1507" s="1768"/>
      <c r="ADH1507" s="1768"/>
      <c r="ADI1507" s="1768"/>
      <c r="ADJ1507" s="1768"/>
      <c r="ADK1507" s="1768"/>
      <c r="ADL1507" s="1768"/>
      <c r="ADM1507" s="1768"/>
      <c r="ADN1507" s="1768"/>
      <c r="ADO1507" s="1768"/>
      <c r="ADP1507" s="1768"/>
      <c r="ADQ1507" s="1768"/>
      <c r="ADR1507" s="1768"/>
      <c r="ADS1507" s="1768"/>
      <c r="ADT1507" s="1768"/>
      <c r="ADU1507" s="1768"/>
      <c r="ADV1507" s="1768"/>
      <c r="ADW1507" s="1768"/>
      <c r="ADX1507" s="1768"/>
      <c r="ADY1507" s="1768"/>
      <c r="ADZ1507" s="1768"/>
      <c r="AEA1507" s="1768"/>
      <c r="AEB1507" s="1768"/>
      <c r="AEC1507" s="1768"/>
      <c r="AED1507" s="1768"/>
      <c r="AEE1507" s="1768"/>
      <c r="AEF1507" s="1768"/>
      <c r="AEG1507" s="1768"/>
      <c r="AEH1507" s="1768"/>
      <c r="AEI1507" s="1768"/>
      <c r="AEJ1507" s="1768"/>
      <c r="AEK1507" s="1768"/>
      <c r="AEL1507" s="1768"/>
      <c r="AEM1507" s="1768"/>
      <c r="AEN1507" s="1768"/>
      <c r="AEO1507" s="1768"/>
      <c r="AEP1507" s="1768"/>
      <c r="AEQ1507" s="1768"/>
      <c r="AER1507" s="1768"/>
      <c r="AES1507" s="1768"/>
      <c r="AET1507" s="1768"/>
      <c r="AEU1507" s="1768"/>
      <c r="AEV1507" s="1768"/>
      <c r="AEW1507" s="1768"/>
      <c r="AEX1507" s="1768"/>
      <c r="AEY1507" s="1768"/>
      <c r="AEZ1507" s="1768"/>
      <c r="AFA1507" s="1768"/>
      <c r="AFB1507" s="1768"/>
      <c r="AFC1507" s="1768"/>
      <c r="AFD1507" s="1768"/>
      <c r="AFE1507" s="1768"/>
      <c r="AFF1507" s="1768"/>
      <c r="AFG1507" s="1768"/>
      <c r="AFH1507" s="1768"/>
      <c r="AFI1507" s="1768"/>
      <c r="AFJ1507" s="1768"/>
      <c r="AFK1507" s="1768"/>
      <c r="AFL1507" s="1768"/>
      <c r="AFM1507" s="1768"/>
      <c r="AFN1507" s="1768"/>
      <c r="AFO1507" s="1768"/>
      <c r="AFP1507" s="1768"/>
      <c r="AFQ1507" s="1768"/>
      <c r="AFR1507" s="1768"/>
      <c r="AFS1507" s="1768"/>
      <c r="AFT1507" s="1768"/>
      <c r="AFU1507" s="1768"/>
      <c r="AFV1507" s="1768"/>
      <c r="AFW1507" s="1768"/>
      <c r="AFX1507" s="1768"/>
      <c r="AFY1507" s="1768"/>
      <c r="AFZ1507" s="1768"/>
      <c r="AGA1507" s="1768"/>
      <c r="AGB1507" s="1768"/>
      <c r="AGC1507" s="1768"/>
      <c r="AGD1507" s="1768"/>
      <c r="AGE1507" s="1768"/>
      <c r="AGF1507" s="1768"/>
      <c r="AGG1507" s="1768"/>
      <c r="AGH1507" s="1768"/>
      <c r="AGI1507" s="1768"/>
      <c r="AGJ1507" s="1768"/>
      <c r="AGK1507" s="1768"/>
      <c r="AGL1507" s="1768"/>
      <c r="AGM1507" s="1768"/>
      <c r="AGN1507" s="1768"/>
      <c r="AGO1507" s="1768"/>
      <c r="AGP1507" s="1768"/>
      <c r="AGQ1507" s="1768"/>
      <c r="AGR1507" s="1768"/>
      <c r="AGS1507" s="1768"/>
      <c r="AGT1507" s="1768"/>
      <c r="AGU1507" s="1768"/>
      <c r="AGV1507" s="1768"/>
      <c r="AGW1507" s="1768"/>
      <c r="AGX1507" s="1768"/>
      <c r="AGY1507" s="1768"/>
      <c r="AGZ1507" s="1768"/>
      <c r="AHA1507" s="1768"/>
      <c r="AHB1507" s="1768"/>
      <c r="AHC1507" s="1768"/>
      <c r="AHD1507" s="1768"/>
      <c r="AHE1507" s="1768"/>
      <c r="AHF1507" s="1768"/>
      <c r="AHG1507" s="1768"/>
      <c r="AHH1507" s="1768"/>
      <c r="AHI1507" s="1768"/>
      <c r="AHJ1507" s="1768"/>
      <c r="AHK1507" s="1768"/>
      <c r="AHL1507" s="1768"/>
      <c r="AHM1507" s="1768"/>
      <c r="AHN1507" s="1768"/>
      <c r="AHO1507" s="1768"/>
      <c r="AHP1507" s="1768"/>
      <c r="AHQ1507" s="1768"/>
      <c r="AHR1507" s="1768"/>
      <c r="AHS1507" s="1768"/>
      <c r="AHT1507" s="1768"/>
      <c r="AHU1507" s="1768"/>
      <c r="AHV1507" s="1768"/>
      <c r="AHW1507" s="1768"/>
      <c r="AHX1507" s="1768"/>
      <c r="AHY1507" s="1768"/>
      <c r="AHZ1507" s="1768"/>
      <c r="AIA1507" s="1768"/>
      <c r="AIB1507" s="1768"/>
      <c r="AIC1507" s="1768"/>
      <c r="AID1507" s="1768"/>
      <c r="AIE1507" s="1768"/>
      <c r="AIF1507" s="1768"/>
      <c r="AIG1507" s="1768"/>
      <c r="AIH1507" s="1768"/>
      <c r="AII1507" s="1768"/>
      <c r="AIJ1507" s="1768"/>
      <c r="AIK1507" s="1768"/>
      <c r="AIL1507" s="1768"/>
      <c r="AIM1507" s="1768"/>
      <c r="AIN1507" s="1768"/>
      <c r="AIO1507" s="1768"/>
      <c r="AIP1507" s="1768"/>
      <c r="AIQ1507" s="1768"/>
      <c r="AIR1507" s="1768"/>
      <c r="AIS1507" s="1768"/>
      <c r="AIT1507" s="1768"/>
      <c r="AIU1507" s="1768"/>
      <c r="AIV1507" s="1768"/>
      <c r="AIW1507" s="1768"/>
      <c r="AIX1507" s="1768"/>
      <c r="AIY1507" s="1768"/>
      <c r="AIZ1507" s="1768"/>
      <c r="AJA1507" s="1768"/>
      <c r="AJB1507" s="1768"/>
      <c r="AJC1507" s="1768"/>
      <c r="AJD1507" s="1768"/>
      <c r="AJE1507" s="1768"/>
      <c r="AJF1507" s="1768"/>
      <c r="AJG1507" s="1768"/>
      <c r="AJH1507" s="1768"/>
      <c r="AJI1507" s="1768"/>
      <c r="AJJ1507" s="1768"/>
      <c r="AJK1507" s="1768"/>
      <c r="AJL1507" s="1768"/>
      <c r="AJM1507" s="1768"/>
      <c r="AJN1507" s="1768"/>
      <c r="AJO1507" s="1768"/>
      <c r="AJP1507" s="1768"/>
      <c r="AJQ1507" s="1768"/>
      <c r="AJR1507" s="1768"/>
      <c r="AJS1507" s="1768"/>
      <c r="AJT1507" s="1768"/>
      <c r="AJU1507" s="1768"/>
      <c r="AJV1507" s="1768"/>
      <c r="AJW1507" s="1768"/>
      <c r="AJX1507" s="1768"/>
      <c r="AJY1507" s="1768"/>
      <c r="AJZ1507" s="1768"/>
      <c r="AKA1507" s="1768"/>
      <c r="AKB1507" s="1768"/>
      <c r="AKC1507" s="1768"/>
      <c r="AKD1507" s="1768"/>
      <c r="AKE1507" s="1768"/>
      <c r="AKF1507" s="1768"/>
      <c r="AKG1507" s="1768"/>
      <c r="AKH1507" s="1768"/>
      <c r="AKI1507" s="1768"/>
      <c r="AKJ1507" s="1768"/>
      <c r="AKK1507" s="1768"/>
      <c r="AKL1507" s="1768"/>
      <c r="AKM1507" s="1768"/>
      <c r="AKN1507" s="1768"/>
      <c r="AKO1507" s="1768"/>
      <c r="AKP1507" s="1768"/>
      <c r="AKQ1507" s="1768"/>
      <c r="AKR1507" s="1768"/>
      <c r="AKS1507" s="1768"/>
      <c r="AKT1507" s="1768"/>
      <c r="AKU1507" s="1768"/>
      <c r="AKV1507" s="1768"/>
      <c r="AKW1507" s="1768"/>
      <c r="AKX1507" s="1768"/>
      <c r="AKY1507" s="1768"/>
      <c r="AKZ1507" s="1768"/>
      <c r="ALA1507" s="1768"/>
      <c r="ALB1507" s="1768"/>
      <c r="ALC1507" s="1768"/>
      <c r="ALD1507" s="1768"/>
      <c r="ALE1507" s="1768"/>
      <c r="ALF1507" s="1768"/>
      <c r="ALG1507" s="1768"/>
      <c r="ALH1507" s="1768"/>
      <c r="ALI1507" s="1768"/>
      <c r="ALJ1507" s="1768"/>
      <c r="ALK1507" s="1768"/>
      <c r="ALL1507" s="1768"/>
      <c r="ALM1507" s="1768"/>
      <c r="ALN1507" s="1768"/>
      <c r="ALO1507" s="1768"/>
      <c r="ALP1507" s="1768"/>
      <c r="ALQ1507" s="1768"/>
      <c r="ALR1507" s="1768"/>
      <c r="ALS1507" s="1768"/>
      <c r="ALT1507" s="1768"/>
      <c r="ALU1507" s="1768"/>
      <c r="ALV1507" s="1768"/>
      <c r="ALW1507" s="1768"/>
      <c r="ALX1507" s="1768"/>
      <c r="ALY1507" s="1768"/>
      <c r="ALZ1507" s="1768"/>
      <c r="AMA1507" s="1768"/>
      <c r="AMB1507" s="1768"/>
      <c r="AMC1507" s="1768"/>
      <c r="AMD1507" s="1768"/>
      <c r="AME1507" s="1768"/>
      <c r="AMF1507" s="1768"/>
      <c r="AMG1507" s="1768"/>
      <c r="AMH1507" s="1768"/>
      <c r="AMI1507" s="1768"/>
      <c r="AMJ1507" s="1768"/>
      <c r="AMK1507" s="1768"/>
    </row>
    <row r="1508" spans="1:1025" s="1774" customFormat="1" ht="54" customHeight="1" x14ac:dyDescent="0.35">
      <c r="A1508" s="1025" t="s">
        <v>13228</v>
      </c>
      <c r="B1508" s="1765">
        <v>44078</v>
      </c>
      <c r="C1508" s="1025">
        <v>11</v>
      </c>
      <c r="D1508" s="1025" t="s">
        <v>1394</v>
      </c>
      <c r="E1508" s="1025" t="s">
        <v>13289</v>
      </c>
      <c r="F1508" s="1025" t="s">
        <v>3847</v>
      </c>
      <c r="G1508" s="1025" t="s">
        <v>13290</v>
      </c>
      <c r="H1508" s="1025" t="s">
        <v>2630</v>
      </c>
      <c r="I1508" s="1025" t="s">
        <v>13291</v>
      </c>
      <c r="J1508" s="1025" t="s">
        <v>2631</v>
      </c>
      <c r="K1508" s="1766">
        <v>29016</v>
      </c>
      <c r="L1508" s="1767" t="s">
        <v>9736</v>
      </c>
      <c r="M1508" s="1025" t="s">
        <v>13292</v>
      </c>
      <c r="N1508" s="1768"/>
      <c r="O1508" s="1769" t="s">
        <v>4665</v>
      </c>
      <c r="P1508" s="1770">
        <f t="shared" si="280"/>
        <v>29016</v>
      </c>
      <c r="Q1508" s="1771">
        <f t="shared" si="281"/>
        <v>44078</v>
      </c>
      <c r="R1508" s="1772" t="str">
        <f t="shared" si="282"/>
        <v>2020OB000282</v>
      </c>
      <c r="S1508" s="1772" t="str">
        <f t="shared" si="283"/>
        <v>2020NE000231</v>
      </c>
      <c r="T1508" s="1773" t="str">
        <f t="shared" si="284"/>
        <v>VALOR PAGO AO REPASSE 3ª PARCELA, FEM II/2014, CUJO OBJETO É PAVIMENTAÇÃO EM PARALELEPÍPEDOS GRANÍTICOS NO MUNICÍPIO DE RIO FORMOSO - PE. POA 527/2020.</v>
      </c>
      <c r="U1508" s="1768"/>
      <c r="V1508" s="1768"/>
      <c r="W1508" s="1768"/>
      <c r="X1508" s="1768"/>
      <c r="Y1508" s="1768"/>
      <c r="Z1508" s="1768"/>
      <c r="AA1508" s="1768"/>
      <c r="AB1508" s="1768"/>
      <c r="AC1508" s="1768"/>
      <c r="AD1508" s="1768"/>
      <c r="AE1508" s="1768"/>
      <c r="AF1508" s="1768"/>
      <c r="AG1508" s="1768"/>
      <c r="AH1508" s="1768"/>
      <c r="AI1508" s="1768"/>
      <c r="AJ1508" s="1768"/>
      <c r="AK1508" s="1768"/>
      <c r="AL1508" s="1768"/>
      <c r="AM1508" s="1768"/>
      <c r="AN1508" s="1768"/>
      <c r="AO1508" s="1768"/>
      <c r="AP1508" s="1768"/>
      <c r="AQ1508" s="1768"/>
      <c r="AR1508" s="1768"/>
      <c r="AS1508" s="1768"/>
      <c r="AT1508" s="1768"/>
      <c r="AU1508" s="1768"/>
      <c r="AV1508" s="1768"/>
      <c r="AW1508" s="1768"/>
      <c r="AX1508" s="1768"/>
      <c r="AY1508" s="1768"/>
      <c r="AZ1508" s="1768"/>
      <c r="BA1508" s="1768"/>
      <c r="BB1508" s="1768"/>
      <c r="BC1508" s="1768"/>
      <c r="BD1508" s="1768"/>
      <c r="BE1508" s="1768"/>
      <c r="BF1508" s="1768"/>
      <c r="BG1508" s="1768"/>
      <c r="BH1508" s="1768"/>
      <c r="BI1508" s="1768"/>
      <c r="BJ1508" s="1768"/>
      <c r="BK1508" s="1768"/>
      <c r="BL1508" s="1768"/>
      <c r="BM1508" s="1768"/>
      <c r="BN1508" s="1768"/>
      <c r="BO1508" s="1768"/>
      <c r="BP1508" s="1768"/>
      <c r="BQ1508" s="1768"/>
      <c r="BR1508" s="1768"/>
      <c r="BS1508" s="1768"/>
      <c r="BT1508" s="1768"/>
      <c r="BU1508" s="1768"/>
      <c r="BV1508" s="1768"/>
      <c r="BW1508" s="1768"/>
      <c r="BX1508" s="1768"/>
      <c r="BY1508" s="1768"/>
      <c r="BZ1508" s="1768"/>
      <c r="CA1508" s="1768"/>
      <c r="CB1508" s="1768"/>
      <c r="CC1508" s="1768"/>
      <c r="CD1508" s="1768"/>
      <c r="CE1508" s="1768"/>
      <c r="CF1508" s="1768"/>
      <c r="CG1508" s="1768"/>
      <c r="CH1508" s="1768"/>
      <c r="CI1508" s="1768"/>
      <c r="CJ1508" s="1768"/>
      <c r="CK1508" s="1768"/>
      <c r="CL1508" s="1768"/>
      <c r="CM1508" s="1768"/>
      <c r="CN1508" s="1768"/>
      <c r="CO1508" s="1768"/>
      <c r="CP1508" s="1768"/>
      <c r="CQ1508" s="1768"/>
      <c r="CR1508" s="1768"/>
      <c r="CS1508" s="1768"/>
      <c r="CT1508" s="1768"/>
      <c r="CU1508" s="1768"/>
      <c r="CV1508" s="1768"/>
      <c r="CW1508" s="1768"/>
      <c r="CX1508" s="1768"/>
      <c r="CY1508" s="1768"/>
      <c r="CZ1508" s="1768"/>
      <c r="DA1508" s="1768"/>
      <c r="DB1508" s="1768"/>
      <c r="DC1508" s="1768"/>
      <c r="DD1508" s="1768"/>
      <c r="DE1508" s="1768"/>
      <c r="DF1508" s="1768"/>
      <c r="DG1508" s="1768"/>
      <c r="DH1508" s="1768"/>
      <c r="DI1508" s="1768"/>
      <c r="DJ1508" s="1768"/>
      <c r="DK1508" s="1768"/>
      <c r="DL1508" s="1768"/>
      <c r="DM1508" s="1768"/>
      <c r="DN1508" s="1768"/>
      <c r="DO1508" s="1768"/>
      <c r="DP1508" s="1768"/>
      <c r="DQ1508" s="1768"/>
      <c r="DR1508" s="1768"/>
      <c r="DS1508" s="1768"/>
      <c r="DT1508" s="1768"/>
      <c r="DU1508" s="1768"/>
      <c r="DV1508" s="1768"/>
      <c r="DW1508" s="1768"/>
      <c r="DX1508" s="1768"/>
      <c r="DY1508" s="1768"/>
      <c r="DZ1508" s="1768"/>
      <c r="EA1508" s="1768"/>
      <c r="EB1508" s="1768"/>
      <c r="EC1508" s="1768"/>
      <c r="ED1508" s="1768"/>
      <c r="EE1508" s="1768"/>
      <c r="EF1508" s="1768"/>
      <c r="EG1508" s="1768"/>
      <c r="EH1508" s="1768"/>
      <c r="EI1508" s="1768"/>
      <c r="EJ1508" s="1768"/>
      <c r="EK1508" s="1768"/>
      <c r="EL1508" s="1768"/>
      <c r="EM1508" s="1768"/>
      <c r="EN1508" s="1768"/>
      <c r="EO1508" s="1768"/>
      <c r="EP1508" s="1768"/>
      <c r="EQ1508" s="1768"/>
      <c r="ER1508" s="1768"/>
      <c r="ES1508" s="1768"/>
      <c r="ET1508" s="1768"/>
      <c r="EU1508" s="1768"/>
      <c r="EV1508" s="1768"/>
      <c r="EW1508" s="1768"/>
      <c r="EX1508" s="1768"/>
      <c r="EY1508" s="1768"/>
      <c r="EZ1508" s="1768"/>
      <c r="FA1508" s="1768"/>
      <c r="FB1508" s="1768"/>
      <c r="FC1508" s="1768"/>
      <c r="FD1508" s="1768"/>
      <c r="FE1508" s="1768"/>
      <c r="FF1508" s="1768"/>
      <c r="FG1508" s="1768"/>
      <c r="FH1508" s="1768"/>
      <c r="FI1508" s="1768"/>
      <c r="FJ1508" s="1768"/>
      <c r="FK1508" s="1768"/>
      <c r="FL1508" s="1768"/>
      <c r="FM1508" s="1768"/>
      <c r="FN1508" s="1768"/>
      <c r="FO1508" s="1768"/>
      <c r="FP1508" s="1768"/>
      <c r="FQ1508" s="1768"/>
      <c r="FR1508" s="1768"/>
      <c r="FS1508" s="1768"/>
      <c r="FT1508" s="1768"/>
      <c r="FU1508" s="1768"/>
      <c r="FV1508" s="1768"/>
      <c r="FW1508" s="1768"/>
      <c r="FX1508" s="1768"/>
      <c r="FY1508" s="1768"/>
      <c r="FZ1508" s="1768"/>
      <c r="GA1508" s="1768"/>
      <c r="GB1508" s="1768"/>
      <c r="GC1508" s="1768"/>
      <c r="GD1508" s="1768"/>
      <c r="GE1508" s="1768"/>
      <c r="GF1508" s="1768"/>
      <c r="GG1508" s="1768"/>
      <c r="GH1508" s="1768"/>
      <c r="GI1508" s="1768"/>
      <c r="GJ1508" s="1768"/>
      <c r="GK1508" s="1768"/>
      <c r="GL1508" s="1768"/>
      <c r="GM1508" s="1768"/>
      <c r="GN1508" s="1768"/>
      <c r="GO1508" s="1768"/>
      <c r="GP1508" s="1768"/>
      <c r="GQ1508" s="1768"/>
      <c r="GR1508" s="1768"/>
      <c r="GS1508" s="1768"/>
      <c r="GT1508" s="1768"/>
      <c r="GU1508" s="1768"/>
      <c r="GV1508" s="1768"/>
      <c r="GW1508" s="1768"/>
      <c r="GX1508" s="1768"/>
      <c r="GY1508" s="1768"/>
      <c r="GZ1508" s="1768"/>
      <c r="HA1508" s="1768"/>
      <c r="HB1508" s="1768"/>
      <c r="HC1508" s="1768"/>
      <c r="HD1508" s="1768"/>
      <c r="HE1508" s="1768"/>
      <c r="HF1508" s="1768"/>
      <c r="HG1508" s="1768"/>
      <c r="HH1508" s="1768"/>
      <c r="HI1508" s="1768"/>
      <c r="HJ1508" s="1768"/>
      <c r="HK1508" s="1768"/>
      <c r="HL1508" s="1768"/>
      <c r="HM1508" s="1768"/>
      <c r="HN1508" s="1768"/>
      <c r="HO1508" s="1768"/>
      <c r="HP1508" s="1768"/>
      <c r="HQ1508" s="1768"/>
      <c r="HR1508" s="1768"/>
      <c r="HS1508" s="1768"/>
      <c r="HT1508" s="1768"/>
      <c r="HU1508" s="1768"/>
      <c r="HV1508" s="1768"/>
      <c r="HW1508" s="1768"/>
      <c r="HX1508" s="1768"/>
      <c r="HY1508" s="1768"/>
      <c r="HZ1508" s="1768"/>
      <c r="IA1508" s="1768"/>
      <c r="IB1508" s="1768"/>
      <c r="IC1508" s="1768"/>
      <c r="ID1508" s="1768"/>
      <c r="IE1508" s="1768"/>
      <c r="IF1508" s="1768"/>
      <c r="IG1508" s="1768"/>
      <c r="IH1508" s="1768"/>
      <c r="II1508" s="1768"/>
      <c r="IJ1508" s="1768"/>
      <c r="IK1508" s="1768"/>
      <c r="IL1508" s="1768"/>
      <c r="IM1508" s="1768"/>
      <c r="IN1508" s="1768"/>
      <c r="IO1508" s="1768"/>
      <c r="IP1508" s="1768"/>
      <c r="IQ1508" s="1768"/>
      <c r="IR1508" s="1768"/>
      <c r="IS1508" s="1768"/>
      <c r="IT1508" s="1768"/>
      <c r="IU1508" s="1768"/>
      <c r="IV1508" s="1768"/>
      <c r="IW1508" s="1768"/>
      <c r="IX1508" s="1768"/>
      <c r="IY1508" s="1768"/>
      <c r="IZ1508" s="1768"/>
      <c r="JA1508" s="1768"/>
      <c r="JB1508" s="1768"/>
      <c r="JC1508" s="1768"/>
      <c r="JD1508" s="1768"/>
      <c r="JE1508" s="1768"/>
      <c r="JF1508" s="1768"/>
      <c r="JG1508" s="1768"/>
      <c r="JH1508" s="1768"/>
      <c r="JI1508" s="1768"/>
      <c r="JJ1508" s="1768"/>
      <c r="JK1508" s="1768"/>
      <c r="JL1508" s="1768"/>
      <c r="JM1508" s="1768"/>
      <c r="JN1508" s="1768"/>
      <c r="JO1508" s="1768"/>
      <c r="JP1508" s="1768"/>
      <c r="JQ1508" s="1768"/>
      <c r="JR1508" s="1768"/>
      <c r="JS1508" s="1768"/>
      <c r="JT1508" s="1768"/>
      <c r="JU1508" s="1768"/>
      <c r="JV1508" s="1768"/>
      <c r="JW1508" s="1768"/>
      <c r="JX1508" s="1768"/>
      <c r="JY1508" s="1768"/>
      <c r="JZ1508" s="1768"/>
      <c r="KA1508" s="1768"/>
      <c r="KB1508" s="1768"/>
      <c r="KC1508" s="1768"/>
      <c r="KD1508" s="1768"/>
      <c r="KE1508" s="1768"/>
      <c r="KF1508" s="1768"/>
      <c r="KG1508" s="1768"/>
      <c r="KH1508" s="1768"/>
      <c r="KI1508" s="1768"/>
      <c r="KJ1508" s="1768"/>
      <c r="KK1508" s="1768"/>
      <c r="KL1508" s="1768"/>
      <c r="KM1508" s="1768"/>
      <c r="KN1508" s="1768"/>
      <c r="KO1508" s="1768"/>
      <c r="KP1508" s="1768"/>
      <c r="KQ1508" s="1768"/>
      <c r="KR1508" s="1768"/>
      <c r="KS1508" s="1768"/>
      <c r="KT1508" s="1768"/>
      <c r="KU1508" s="1768"/>
      <c r="KV1508" s="1768"/>
      <c r="KW1508" s="1768"/>
      <c r="KX1508" s="1768"/>
      <c r="KY1508" s="1768"/>
      <c r="KZ1508" s="1768"/>
      <c r="LA1508" s="1768"/>
      <c r="LB1508" s="1768"/>
      <c r="LC1508" s="1768"/>
      <c r="LD1508" s="1768"/>
      <c r="LE1508" s="1768"/>
      <c r="LF1508" s="1768"/>
      <c r="LG1508" s="1768"/>
      <c r="LH1508" s="1768"/>
      <c r="LI1508" s="1768"/>
      <c r="LJ1508" s="1768"/>
      <c r="LK1508" s="1768"/>
      <c r="LL1508" s="1768"/>
      <c r="LM1508" s="1768"/>
      <c r="LN1508" s="1768"/>
      <c r="LO1508" s="1768"/>
      <c r="LP1508" s="1768"/>
      <c r="LQ1508" s="1768"/>
      <c r="LR1508" s="1768"/>
      <c r="LS1508" s="1768"/>
      <c r="LT1508" s="1768"/>
      <c r="LU1508" s="1768"/>
      <c r="LV1508" s="1768"/>
      <c r="LW1508" s="1768"/>
      <c r="LX1508" s="1768"/>
      <c r="LY1508" s="1768"/>
      <c r="LZ1508" s="1768"/>
      <c r="MA1508" s="1768"/>
      <c r="MB1508" s="1768"/>
      <c r="MC1508" s="1768"/>
      <c r="MD1508" s="1768"/>
      <c r="ME1508" s="1768"/>
      <c r="MF1508" s="1768"/>
      <c r="MG1508" s="1768"/>
      <c r="MH1508" s="1768"/>
      <c r="MI1508" s="1768"/>
      <c r="MJ1508" s="1768"/>
      <c r="MK1508" s="1768"/>
      <c r="ML1508" s="1768"/>
      <c r="MM1508" s="1768"/>
      <c r="MN1508" s="1768"/>
      <c r="MO1508" s="1768"/>
      <c r="MP1508" s="1768"/>
      <c r="MQ1508" s="1768"/>
      <c r="MR1508" s="1768"/>
      <c r="MS1508" s="1768"/>
      <c r="MT1508" s="1768"/>
      <c r="MU1508" s="1768"/>
      <c r="MV1508" s="1768"/>
      <c r="MW1508" s="1768"/>
      <c r="MX1508" s="1768"/>
      <c r="MY1508" s="1768"/>
      <c r="MZ1508" s="1768"/>
      <c r="NA1508" s="1768"/>
      <c r="NB1508" s="1768"/>
      <c r="NC1508" s="1768"/>
      <c r="ND1508" s="1768"/>
      <c r="NE1508" s="1768"/>
      <c r="NF1508" s="1768"/>
      <c r="NG1508" s="1768"/>
      <c r="NH1508" s="1768"/>
      <c r="NI1508" s="1768"/>
      <c r="NJ1508" s="1768"/>
      <c r="NK1508" s="1768"/>
      <c r="NL1508" s="1768"/>
      <c r="NM1508" s="1768"/>
      <c r="NN1508" s="1768"/>
      <c r="NO1508" s="1768"/>
      <c r="NP1508" s="1768"/>
      <c r="NQ1508" s="1768"/>
      <c r="NR1508" s="1768"/>
      <c r="NS1508" s="1768"/>
      <c r="NT1508" s="1768"/>
      <c r="NU1508" s="1768"/>
      <c r="NV1508" s="1768"/>
      <c r="NW1508" s="1768"/>
      <c r="NX1508" s="1768"/>
      <c r="NY1508" s="1768"/>
      <c r="NZ1508" s="1768"/>
      <c r="OA1508" s="1768"/>
      <c r="OB1508" s="1768"/>
      <c r="OC1508" s="1768"/>
      <c r="OD1508" s="1768"/>
      <c r="OE1508" s="1768"/>
      <c r="OF1508" s="1768"/>
      <c r="OG1508" s="1768"/>
      <c r="OH1508" s="1768"/>
      <c r="OI1508" s="1768"/>
      <c r="OJ1508" s="1768"/>
      <c r="OK1508" s="1768"/>
      <c r="OL1508" s="1768"/>
      <c r="OM1508" s="1768"/>
      <c r="ON1508" s="1768"/>
      <c r="OO1508" s="1768"/>
      <c r="OP1508" s="1768"/>
      <c r="OQ1508" s="1768"/>
      <c r="OR1508" s="1768"/>
      <c r="OS1508" s="1768"/>
      <c r="OT1508" s="1768"/>
      <c r="OU1508" s="1768"/>
      <c r="OV1508" s="1768"/>
      <c r="OW1508" s="1768"/>
      <c r="OX1508" s="1768"/>
      <c r="OY1508" s="1768"/>
      <c r="OZ1508" s="1768"/>
      <c r="PA1508" s="1768"/>
      <c r="PB1508" s="1768"/>
      <c r="PC1508" s="1768"/>
      <c r="PD1508" s="1768"/>
      <c r="PE1508" s="1768"/>
      <c r="PF1508" s="1768"/>
      <c r="PG1508" s="1768"/>
      <c r="PH1508" s="1768"/>
      <c r="PI1508" s="1768"/>
      <c r="PJ1508" s="1768"/>
      <c r="PK1508" s="1768"/>
      <c r="PL1508" s="1768"/>
      <c r="PM1508" s="1768"/>
      <c r="PN1508" s="1768"/>
      <c r="PO1508" s="1768"/>
      <c r="PP1508" s="1768"/>
      <c r="PQ1508" s="1768"/>
      <c r="PR1508" s="1768"/>
      <c r="PS1508" s="1768"/>
      <c r="PT1508" s="1768"/>
      <c r="PU1508" s="1768"/>
      <c r="PV1508" s="1768"/>
      <c r="PW1508" s="1768"/>
      <c r="PX1508" s="1768"/>
      <c r="PY1508" s="1768"/>
      <c r="PZ1508" s="1768"/>
      <c r="QA1508" s="1768"/>
      <c r="QB1508" s="1768"/>
      <c r="QC1508" s="1768"/>
      <c r="QD1508" s="1768"/>
      <c r="QE1508" s="1768"/>
      <c r="QF1508" s="1768"/>
      <c r="QG1508" s="1768"/>
      <c r="QH1508" s="1768"/>
      <c r="QI1508" s="1768"/>
      <c r="QJ1508" s="1768"/>
      <c r="QK1508" s="1768"/>
      <c r="QL1508" s="1768"/>
      <c r="QM1508" s="1768"/>
      <c r="QN1508" s="1768"/>
      <c r="QO1508" s="1768"/>
      <c r="QP1508" s="1768"/>
      <c r="QQ1508" s="1768"/>
      <c r="QR1508" s="1768"/>
      <c r="QS1508" s="1768"/>
      <c r="QT1508" s="1768"/>
      <c r="QU1508" s="1768"/>
      <c r="QV1508" s="1768"/>
      <c r="QW1508" s="1768"/>
      <c r="QX1508" s="1768"/>
      <c r="QY1508" s="1768"/>
      <c r="QZ1508" s="1768"/>
      <c r="RA1508" s="1768"/>
      <c r="RB1508" s="1768"/>
      <c r="RC1508" s="1768"/>
      <c r="RD1508" s="1768"/>
      <c r="RE1508" s="1768"/>
      <c r="RF1508" s="1768"/>
      <c r="RG1508" s="1768"/>
      <c r="RH1508" s="1768"/>
      <c r="RI1508" s="1768"/>
      <c r="RJ1508" s="1768"/>
      <c r="RK1508" s="1768"/>
      <c r="RL1508" s="1768"/>
      <c r="RM1508" s="1768"/>
      <c r="RN1508" s="1768"/>
      <c r="RO1508" s="1768"/>
      <c r="RP1508" s="1768"/>
      <c r="RQ1508" s="1768"/>
      <c r="RR1508" s="1768"/>
      <c r="RS1508" s="1768"/>
      <c r="RT1508" s="1768"/>
      <c r="RU1508" s="1768"/>
      <c r="RV1508" s="1768"/>
      <c r="RW1508" s="1768"/>
      <c r="RX1508" s="1768"/>
      <c r="RY1508" s="1768"/>
      <c r="RZ1508" s="1768"/>
      <c r="SA1508" s="1768"/>
      <c r="SB1508" s="1768"/>
      <c r="SC1508" s="1768"/>
      <c r="SD1508" s="1768"/>
      <c r="SE1508" s="1768"/>
      <c r="SF1508" s="1768"/>
      <c r="SG1508" s="1768"/>
      <c r="SH1508" s="1768"/>
      <c r="SI1508" s="1768"/>
      <c r="SJ1508" s="1768"/>
      <c r="SK1508" s="1768"/>
      <c r="SL1508" s="1768"/>
      <c r="SM1508" s="1768"/>
      <c r="SN1508" s="1768"/>
      <c r="SO1508" s="1768"/>
      <c r="SP1508" s="1768"/>
      <c r="SQ1508" s="1768"/>
      <c r="SR1508" s="1768"/>
      <c r="SS1508" s="1768"/>
      <c r="ST1508" s="1768"/>
      <c r="SU1508" s="1768"/>
      <c r="SV1508" s="1768"/>
      <c r="SW1508" s="1768"/>
      <c r="SX1508" s="1768"/>
      <c r="SY1508" s="1768"/>
      <c r="SZ1508" s="1768"/>
      <c r="TA1508" s="1768"/>
      <c r="TB1508" s="1768"/>
      <c r="TC1508" s="1768"/>
      <c r="TD1508" s="1768"/>
      <c r="TE1508" s="1768"/>
      <c r="TF1508" s="1768"/>
      <c r="TG1508" s="1768"/>
      <c r="TH1508" s="1768"/>
      <c r="TI1508" s="1768"/>
      <c r="TJ1508" s="1768"/>
      <c r="TK1508" s="1768"/>
      <c r="TL1508" s="1768"/>
      <c r="TM1508" s="1768"/>
      <c r="TN1508" s="1768"/>
      <c r="TO1508" s="1768"/>
      <c r="TP1508" s="1768"/>
      <c r="TQ1508" s="1768"/>
      <c r="TR1508" s="1768"/>
      <c r="TS1508" s="1768"/>
      <c r="TT1508" s="1768"/>
      <c r="TU1508" s="1768"/>
      <c r="TV1508" s="1768"/>
      <c r="TW1508" s="1768"/>
      <c r="TX1508" s="1768"/>
      <c r="TY1508" s="1768"/>
      <c r="TZ1508" s="1768"/>
      <c r="UA1508" s="1768"/>
      <c r="UB1508" s="1768"/>
      <c r="UC1508" s="1768"/>
      <c r="UD1508" s="1768"/>
      <c r="UE1508" s="1768"/>
      <c r="UF1508" s="1768"/>
      <c r="UG1508" s="1768"/>
      <c r="UH1508" s="1768"/>
      <c r="UI1508" s="1768"/>
      <c r="UJ1508" s="1768"/>
      <c r="UK1508" s="1768"/>
      <c r="UL1508" s="1768"/>
      <c r="UM1508" s="1768"/>
      <c r="UN1508" s="1768"/>
      <c r="UO1508" s="1768"/>
      <c r="UP1508" s="1768"/>
      <c r="UQ1508" s="1768"/>
      <c r="UR1508" s="1768"/>
      <c r="US1508" s="1768"/>
      <c r="UT1508" s="1768"/>
      <c r="UU1508" s="1768"/>
      <c r="UV1508" s="1768"/>
      <c r="UW1508" s="1768"/>
      <c r="UX1508" s="1768"/>
      <c r="UY1508" s="1768"/>
      <c r="UZ1508" s="1768"/>
      <c r="VA1508" s="1768"/>
      <c r="VB1508" s="1768"/>
      <c r="VC1508" s="1768"/>
      <c r="VD1508" s="1768"/>
      <c r="VE1508" s="1768"/>
      <c r="VF1508" s="1768"/>
      <c r="VG1508" s="1768"/>
      <c r="VH1508" s="1768"/>
      <c r="VI1508" s="1768"/>
      <c r="VJ1508" s="1768"/>
      <c r="VK1508" s="1768"/>
      <c r="VL1508" s="1768"/>
      <c r="VM1508" s="1768"/>
      <c r="VN1508" s="1768"/>
      <c r="VO1508" s="1768"/>
      <c r="VP1508" s="1768"/>
      <c r="VQ1508" s="1768"/>
      <c r="VR1508" s="1768"/>
      <c r="VS1508" s="1768"/>
      <c r="VT1508" s="1768"/>
      <c r="VU1508" s="1768"/>
      <c r="VV1508" s="1768"/>
      <c r="VW1508" s="1768"/>
      <c r="VX1508" s="1768"/>
      <c r="VY1508" s="1768"/>
      <c r="VZ1508" s="1768"/>
      <c r="WA1508" s="1768"/>
      <c r="WB1508" s="1768"/>
      <c r="WC1508" s="1768"/>
      <c r="WD1508" s="1768"/>
      <c r="WE1508" s="1768"/>
      <c r="WF1508" s="1768"/>
      <c r="WG1508" s="1768"/>
      <c r="WH1508" s="1768"/>
      <c r="WI1508" s="1768"/>
      <c r="WJ1508" s="1768"/>
      <c r="WK1508" s="1768"/>
      <c r="WL1508" s="1768"/>
      <c r="WM1508" s="1768"/>
      <c r="WN1508" s="1768"/>
      <c r="WO1508" s="1768"/>
      <c r="WP1508" s="1768"/>
      <c r="WQ1508" s="1768"/>
      <c r="WR1508" s="1768"/>
      <c r="WS1508" s="1768"/>
      <c r="WT1508" s="1768"/>
      <c r="WU1508" s="1768"/>
      <c r="WV1508" s="1768"/>
      <c r="WW1508" s="1768"/>
      <c r="WX1508" s="1768"/>
      <c r="WY1508" s="1768"/>
      <c r="WZ1508" s="1768"/>
      <c r="XA1508" s="1768"/>
      <c r="XB1508" s="1768"/>
      <c r="XC1508" s="1768"/>
      <c r="XD1508" s="1768"/>
      <c r="XE1508" s="1768"/>
      <c r="XF1508" s="1768"/>
      <c r="XG1508" s="1768"/>
      <c r="XH1508" s="1768"/>
      <c r="XI1508" s="1768"/>
      <c r="XJ1508" s="1768"/>
      <c r="XK1508" s="1768"/>
      <c r="XL1508" s="1768"/>
      <c r="XM1508" s="1768"/>
      <c r="XN1508" s="1768"/>
      <c r="XO1508" s="1768"/>
      <c r="XP1508" s="1768"/>
      <c r="XQ1508" s="1768"/>
      <c r="XR1508" s="1768"/>
      <c r="XS1508" s="1768"/>
      <c r="XT1508" s="1768"/>
      <c r="XU1508" s="1768"/>
      <c r="XV1508" s="1768"/>
      <c r="XW1508" s="1768"/>
      <c r="XX1508" s="1768"/>
      <c r="XY1508" s="1768"/>
      <c r="XZ1508" s="1768"/>
      <c r="YA1508" s="1768"/>
      <c r="YB1508" s="1768"/>
      <c r="YC1508" s="1768"/>
      <c r="YD1508" s="1768"/>
      <c r="YE1508" s="1768"/>
      <c r="YF1508" s="1768"/>
      <c r="YG1508" s="1768"/>
      <c r="YH1508" s="1768"/>
      <c r="YI1508" s="1768"/>
      <c r="YJ1508" s="1768"/>
      <c r="YK1508" s="1768"/>
      <c r="YL1508" s="1768"/>
      <c r="YM1508" s="1768"/>
      <c r="YN1508" s="1768"/>
      <c r="YO1508" s="1768"/>
      <c r="YP1508" s="1768"/>
      <c r="YQ1508" s="1768"/>
      <c r="YR1508" s="1768"/>
      <c r="YS1508" s="1768"/>
      <c r="YT1508" s="1768"/>
      <c r="YU1508" s="1768"/>
      <c r="YV1508" s="1768"/>
      <c r="YW1508" s="1768"/>
      <c r="YX1508" s="1768"/>
      <c r="YY1508" s="1768"/>
      <c r="YZ1508" s="1768"/>
      <c r="ZA1508" s="1768"/>
      <c r="ZB1508" s="1768"/>
      <c r="ZC1508" s="1768"/>
      <c r="ZD1508" s="1768"/>
      <c r="ZE1508" s="1768"/>
      <c r="ZF1508" s="1768"/>
      <c r="ZG1508" s="1768"/>
      <c r="ZH1508" s="1768"/>
      <c r="ZI1508" s="1768"/>
      <c r="ZJ1508" s="1768"/>
      <c r="ZK1508" s="1768"/>
      <c r="ZL1508" s="1768"/>
      <c r="ZM1508" s="1768"/>
      <c r="ZN1508" s="1768"/>
      <c r="ZO1508" s="1768"/>
      <c r="ZP1508" s="1768"/>
      <c r="ZQ1508" s="1768"/>
      <c r="ZR1508" s="1768"/>
      <c r="ZS1508" s="1768"/>
      <c r="ZT1508" s="1768"/>
      <c r="ZU1508" s="1768"/>
      <c r="ZV1508" s="1768"/>
      <c r="ZW1508" s="1768"/>
      <c r="ZX1508" s="1768"/>
      <c r="ZY1508" s="1768"/>
      <c r="ZZ1508" s="1768"/>
      <c r="AAA1508" s="1768"/>
      <c r="AAB1508" s="1768"/>
      <c r="AAC1508" s="1768"/>
      <c r="AAD1508" s="1768"/>
      <c r="AAE1508" s="1768"/>
      <c r="AAF1508" s="1768"/>
      <c r="AAG1508" s="1768"/>
      <c r="AAH1508" s="1768"/>
      <c r="AAI1508" s="1768"/>
      <c r="AAJ1508" s="1768"/>
      <c r="AAK1508" s="1768"/>
      <c r="AAL1508" s="1768"/>
      <c r="AAM1508" s="1768"/>
      <c r="AAN1508" s="1768"/>
      <c r="AAO1508" s="1768"/>
      <c r="AAP1508" s="1768"/>
      <c r="AAQ1508" s="1768"/>
      <c r="AAR1508" s="1768"/>
      <c r="AAS1508" s="1768"/>
      <c r="AAT1508" s="1768"/>
      <c r="AAU1508" s="1768"/>
      <c r="AAV1508" s="1768"/>
      <c r="AAW1508" s="1768"/>
      <c r="AAX1508" s="1768"/>
      <c r="AAY1508" s="1768"/>
      <c r="AAZ1508" s="1768"/>
      <c r="ABA1508" s="1768"/>
      <c r="ABB1508" s="1768"/>
      <c r="ABC1508" s="1768"/>
      <c r="ABD1508" s="1768"/>
      <c r="ABE1508" s="1768"/>
      <c r="ABF1508" s="1768"/>
      <c r="ABG1508" s="1768"/>
      <c r="ABH1508" s="1768"/>
      <c r="ABI1508" s="1768"/>
      <c r="ABJ1508" s="1768"/>
      <c r="ABK1508" s="1768"/>
      <c r="ABL1508" s="1768"/>
      <c r="ABM1508" s="1768"/>
      <c r="ABN1508" s="1768"/>
      <c r="ABO1508" s="1768"/>
      <c r="ABP1508" s="1768"/>
      <c r="ABQ1508" s="1768"/>
      <c r="ABR1508" s="1768"/>
      <c r="ABS1508" s="1768"/>
      <c r="ABT1508" s="1768"/>
      <c r="ABU1508" s="1768"/>
      <c r="ABV1508" s="1768"/>
      <c r="ABW1508" s="1768"/>
      <c r="ABX1508" s="1768"/>
      <c r="ABY1508" s="1768"/>
      <c r="ABZ1508" s="1768"/>
      <c r="ACA1508" s="1768"/>
      <c r="ACB1508" s="1768"/>
      <c r="ACC1508" s="1768"/>
      <c r="ACD1508" s="1768"/>
      <c r="ACE1508" s="1768"/>
      <c r="ACF1508" s="1768"/>
      <c r="ACG1508" s="1768"/>
      <c r="ACH1508" s="1768"/>
      <c r="ACI1508" s="1768"/>
      <c r="ACJ1508" s="1768"/>
      <c r="ACK1508" s="1768"/>
      <c r="ACL1508" s="1768"/>
      <c r="ACM1508" s="1768"/>
      <c r="ACN1508" s="1768"/>
      <c r="ACO1508" s="1768"/>
      <c r="ACP1508" s="1768"/>
      <c r="ACQ1508" s="1768"/>
      <c r="ACR1508" s="1768"/>
      <c r="ACS1508" s="1768"/>
      <c r="ACT1508" s="1768"/>
      <c r="ACU1508" s="1768"/>
      <c r="ACV1508" s="1768"/>
      <c r="ACW1508" s="1768"/>
      <c r="ACX1508" s="1768"/>
      <c r="ACY1508" s="1768"/>
      <c r="ACZ1508" s="1768"/>
      <c r="ADA1508" s="1768"/>
      <c r="ADB1508" s="1768"/>
      <c r="ADC1508" s="1768"/>
      <c r="ADD1508" s="1768"/>
      <c r="ADE1508" s="1768"/>
      <c r="ADF1508" s="1768"/>
      <c r="ADG1508" s="1768"/>
      <c r="ADH1508" s="1768"/>
      <c r="ADI1508" s="1768"/>
      <c r="ADJ1508" s="1768"/>
      <c r="ADK1508" s="1768"/>
      <c r="ADL1508" s="1768"/>
      <c r="ADM1508" s="1768"/>
      <c r="ADN1508" s="1768"/>
      <c r="ADO1508" s="1768"/>
      <c r="ADP1508" s="1768"/>
      <c r="ADQ1508" s="1768"/>
      <c r="ADR1508" s="1768"/>
      <c r="ADS1508" s="1768"/>
      <c r="ADT1508" s="1768"/>
      <c r="ADU1508" s="1768"/>
      <c r="ADV1508" s="1768"/>
      <c r="ADW1508" s="1768"/>
      <c r="ADX1508" s="1768"/>
      <c r="ADY1508" s="1768"/>
      <c r="ADZ1508" s="1768"/>
      <c r="AEA1508" s="1768"/>
      <c r="AEB1508" s="1768"/>
      <c r="AEC1508" s="1768"/>
      <c r="AED1508" s="1768"/>
      <c r="AEE1508" s="1768"/>
      <c r="AEF1508" s="1768"/>
      <c r="AEG1508" s="1768"/>
      <c r="AEH1508" s="1768"/>
      <c r="AEI1508" s="1768"/>
      <c r="AEJ1508" s="1768"/>
      <c r="AEK1508" s="1768"/>
      <c r="AEL1508" s="1768"/>
      <c r="AEM1508" s="1768"/>
      <c r="AEN1508" s="1768"/>
      <c r="AEO1508" s="1768"/>
      <c r="AEP1508" s="1768"/>
      <c r="AEQ1508" s="1768"/>
      <c r="AER1508" s="1768"/>
      <c r="AES1508" s="1768"/>
      <c r="AET1508" s="1768"/>
      <c r="AEU1508" s="1768"/>
      <c r="AEV1508" s="1768"/>
      <c r="AEW1508" s="1768"/>
      <c r="AEX1508" s="1768"/>
      <c r="AEY1508" s="1768"/>
      <c r="AEZ1508" s="1768"/>
      <c r="AFA1508" s="1768"/>
      <c r="AFB1508" s="1768"/>
      <c r="AFC1508" s="1768"/>
      <c r="AFD1508" s="1768"/>
      <c r="AFE1508" s="1768"/>
      <c r="AFF1508" s="1768"/>
      <c r="AFG1508" s="1768"/>
      <c r="AFH1508" s="1768"/>
      <c r="AFI1508" s="1768"/>
      <c r="AFJ1508" s="1768"/>
      <c r="AFK1508" s="1768"/>
      <c r="AFL1508" s="1768"/>
      <c r="AFM1508" s="1768"/>
      <c r="AFN1508" s="1768"/>
      <c r="AFO1508" s="1768"/>
      <c r="AFP1508" s="1768"/>
      <c r="AFQ1508" s="1768"/>
      <c r="AFR1508" s="1768"/>
      <c r="AFS1508" s="1768"/>
      <c r="AFT1508" s="1768"/>
      <c r="AFU1508" s="1768"/>
      <c r="AFV1508" s="1768"/>
      <c r="AFW1508" s="1768"/>
      <c r="AFX1508" s="1768"/>
      <c r="AFY1508" s="1768"/>
      <c r="AFZ1508" s="1768"/>
      <c r="AGA1508" s="1768"/>
      <c r="AGB1508" s="1768"/>
      <c r="AGC1508" s="1768"/>
      <c r="AGD1508" s="1768"/>
      <c r="AGE1508" s="1768"/>
      <c r="AGF1508" s="1768"/>
      <c r="AGG1508" s="1768"/>
      <c r="AGH1508" s="1768"/>
      <c r="AGI1508" s="1768"/>
      <c r="AGJ1508" s="1768"/>
      <c r="AGK1508" s="1768"/>
      <c r="AGL1508" s="1768"/>
      <c r="AGM1508" s="1768"/>
      <c r="AGN1508" s="1768"/>
      <c r="AGO1508" s="1768"/>
      <c r="AGP1508" s="1768"/>
      <c r="AGQ1508" s="1768"/>
      <c r="AGR1508" s="1768"/>
      <c r="AGS1508" s="1768"/>
      <c r="AGT1508" s="1768"/>
      <c r="AGU1508" s="1768"/>
      <c r="AGV1508" s="1768"/>
      <c r="AGW1508" s="1768"/>
      <c r="AGX1508" s="1768"/>
      <c r="AGY1508" s="1768"/>
      <c r="AGZ1508" s="1768"/>
      <c r="AHA1508" s="1768"/>
      <c r="AHB1508" s="1768"/>
      <c r="AHC1508" s="1768"/>
      <c r="AHD1508" s="1768"/>
      <c r="AHE1508" s="1768"/>
      <c r="AHF1508" s="1768"/>
      <c r="AHG1508" s="1768"/>
      <c r="AHH1508" s="1768"/>
      <c r="AHI1508" s="1768"/>
      <c r="AHJ1508" s="1768"/>
      <c r="AHK1508" s="1768"/>
      <c r="AHL1508" s="1768"/>
      <c r="AHM1508" s="1768"/>
      <c r="AHN1508" s="1768"/>
      <c r="AHO1508" s="1768"/>
      <c r="AHP1508" s="1768"/>
      <c r="AHQ1508" s="1768"/>
      <c r="AHR1508" s="1768"/>
      <c r="AHS1508" s="1768"/>
      <c r="AHT1508" s="1768"/>
      <c r="AHU1508" s="1768"/>
      <c r="AHV1508" s="1768"/>
      <c r="AHW1508" s="1768"/>
      <c r="AHX1508" s="1768"/>
      <c r="AHY1508" s="1768"/>
      <c r="AHZ1508" s="1768"/>
      <c r="AIA1508" s="1768"/>
      <c r="AIB1508" s="1768"/>
      <c r="AIC1508" s="1768"/>
      <c r="AID1508" s="1768"/>
      <c r="AIE1508" s="1768"/>
      <c r="AIF1508" s="1768"/>
      <c r="AIG1508" s="1768"/>
      <c r="AIH1508" s="1768"/>
      <c r="AII1508" s="1768"/>
      <c r="AIJ1508" s="1768"/>
      <c r="AIK1508" s="1768"/>
      <c r="AIL1508" s="1768"/>
      <c r="AIM1508" s="1768"/>
      <c r="AIN1508" s="1768"/>
      <c r="AIO1508" s="1768"/>
      <c r="AIP1508" s="1768"/>
      <c r="AIQ1508" s="1768"/>
      <c r="AIR1508" s="1768"/>
      <c r="AIS1508" s="1768"/>
      <c r="AIT1508" s="1768"/>
      <c r="AIU1508" s="1768"/>
      <c r="AIV1508" s="1768"/>
      <c r="AIW1508" s="1768"/>
      <c r="AIX1508" s="1768"/>
      <c r="AIY1508" s="1768"/>
      <c r="AIZ1508" s="1768"/>
      <c r="AJA1508" s="1768"/>
      <c r="AJB1508" s="1768"/>
      <c r="AJC1508" s="1768"/>
      <c r="AJD1508" s="1768"/>
      <c r="AJE1508" s="1768"/>
      <c r="AJF1508" s="1768"/>
      <c r="AJG1508" s="1768"/>
      <c r="AJH1508" s="1768"/>
      <c r="AJI1508" s="1768"/>
      <c r="AJJ1508" s="1768"/>
      <c r="AJK1508" s="1768"/>
      <c r="AJL1508" s="1768"/>
      <c r="AJM1508" s="1768"/>
      <c r="AJN1508" s="1768"/>
      <c r="AJO1508" s="1768"/>
      <c r="AJP1508" s="1768"/>
      <c r="AJQ1508" s="1768"/>
      <c r="AJR1508" s="1768"/>
      <c r="AJS1508" s="1768"/>
      <c r="AJT1508" s="1768"/>
      <c r="AJU1508" s="1768"/>
      <c r="AJV1508" s="1768"/>
      <c r="AJW1508" s="1768"/>
      <c r="AJX1508" s="1768"/>
      <c r="AJY1508" s="1768"/>
      <c r="AJZ1508" s="1768"/>
      <c r="AKA1508" s="1768"/>
      <c r="AKB1508" s="1768"/>
      <c r="AKC1508" s="1768"/>
      <c r="AKD1508" s="1768"/>
      <c r="AKE1508" s="1768"/>
      <c r="AKF1508" s="1768"/>
      <c r="AKG1508" s="1768"/>
      <c r="AKH1508" s="1768"/>
      <c r="AKI1508" s="1768"/>
      <c r="AKJ1508" s="1768"/>
      <c r="AKK1508" s="1768"/>
      <c r="AKL1508" s="1768"/>
      <c r="AKM1508" s="1768"/>
      <c r="AKN1508" s="1768"/>
      <c r="AKO1508" s="1768"/>
      <c r="AKP1508" s="1768"/>
      <c r="AKQ1508" s="1768"/>
      <c r="AKR1508" s="1768"/>
      <c r="AKS1508" s="1768"/>
      <c r="AKT1508" s="1768"/>
      <c r="AKU1508" s="1768"/>
      <c r="AKV1508" s="1768"/>
      <c r="AKW1508" s="1768"/>
      <c r="AKX1508" s="1768"/>
      <c r="AKY1508" s="1768"/>
      <c r="AKZ1508" s="1768"/>
      <c r="ALA1508" s="1768"/>
      <c r="ALB1508" s="1768"/>
      <c r="ALC1508" s="1768"/>
      <c r="ALD1508" s="1768"/>
      <c r="ALE1508" s="1768"/>
      <c r="ALF1508" s="1768"/>
      <c r="ALG1508" s="1768"/>
      <c r="ALH1508" s="1768"/>
      <c r="ALI1508" s="1768"/>
      <c r="ALJ1508" s="1768"/>
      <c r="ALK1508" s="1768"/>
      <c r="ALL1508" s="1768"/>
      <c r="ALM1508" s="1768"/>
      <c r="ALN1508" s="1768"/>
      <c r="ALO1508" s="1768"/>
      <c r="ALP1508" s="1768"/>
      <c r="ALQ1508" s="1768"/>
      <c r="ALR1508" s="1768"/>
      <c r="ALS1508" s="1768"/>
      <c r="ALT1508" s="1768"/>
      <c r="ALU1508" s="1768"/>
      <c r="ALV1508" s="1768"/>
      <c r="ALW1508" s="1768"/>
      <c r="ALX1508" s="1768"/>
      <c r="ALY1508" s="1768"/>
      <c r="ALZ1508" s="1768"/>
      <c r="AMA1508" s="1768"/>
      <c r="AMB1508" s="1768"/>
      <c r="AMC1508" s="1768"/>
      <c r="AMD1508" s="1768"/>
      <c r="AME1508" s="1768"/>
      <c r="AMF1508" s="1768"/>
      <c r="AMG1508" s="1768"/>
      <c r="AMH1508" s="1768"/>
      <c r="AMI1508" s="1768"/>
      <c r="AMJ1508" s="1768"/>
      <c r="AMK1508" s="1768"/>
    </row>
    <row r="1509" spans="1:1025" s="1774" customFormat="1" ht="54" customHeight="1" x14ac:dyDescent="0.35">
      <c r="A1509" s="1025" t="s">
        <v>13229</v>
      </c>
      <c r="B1509" s="1765">
        <v>44078</v>
      </c>
      <c r="C1509" s="1025">
        <v>11</v>
      </c>
      <c r="D1509" s="1025" t="s">
        <v>1394</v>
      </c>
      <c r="E1509" s="1025" t="s">
        <v>13293</v>
      </c>
      <c r="F1509" s="1025" t="s">
        <v>3847</v>
      </c>
      <c r="G1509" s="1025" t="s">
        <v>13294</v>
      </c>
      <c r="H1509" s="1025" t="s">
        <v>2630</v>
      </c>
      <c r="I1509" s="1025" t="s">
        <v>13291</v>
      </c>
      <c r="J1509" s="1025" t="s">
        <v>2631</v>
      </c>
      <c r="K1509" s="1766">
        <v>29017.41</v>
      </c>
      <c r="L1509" s="1767" t="s">
        <v>9732</v>
      </c>
      <c r="M1509" s="1025" t="s">
        <v>13295</v>
      </c>
      <c r="N1509" s="1768"/>
      <c r="O1509" s="1769" t="s">
        <v>4665</v>
      </c>
      <c r="P1509" s="1770">
        <f t="shared" si="280"/>
        <v>29017.41</v>
      </c>
      <c r="Q1509" s="1771">
        <f t="shared" si="281"/>
        <v>44078</v>
      </c>
      <c r="R1509" s="1772" t="str">
        <f t="shared" si="282"/>
        <v>2020OB000283</v>
      </c>
      <c r="S1509" s="1772" t="str">
        <f t="shared" si="283"/>
        <v>2020NE000232</v>
      </c>
      <c r="T1509" s="1773" t="str">
        <f t="shared" si="284"/>
        <v>VALOR PAGO AO REPASSE 4ª PARCELA, FEM II/2014, CUJO OBJETO É PAVIMENTAÇÃO EM PARALELEPÍPEDOS GRANÍTICOS NO MUNICÍPIO DE RIO FORMOSO - PE. POA 528/2020.</v>
      </c>
      <c r="U1509" s="1768"/>
      <c r="V1509" s="1768"/>
      <c r="W1509" s="1768"/>
      <c r="X1509" s="1768"/>
      <c r="Y1509" s="1768"/>
      <c r="Z1509" s="1768"/>
      <c r="AA1509" s="1768"/>
      <c r="AB1509" s="1768"/>
      <c r="AC1509" s="1768"/>
      <c r="AD1509" s="1768"/>
      <c r="AE1509" s="1768"/>
      <c r="AF1509" s="1768"/>
      <c r="AG1509" s="1768"/>
      <c r="AH1509" s="1768"/>
      <c r="AI1509" s="1768"/>
      <c r="AJ1509" s="1768"/>
      <c r="AK1509" s="1768"/>
      <c r="AL1509" s="1768"/>
      <c r="AM1509" s="1768"/>
      <c r="AN1509" s="1768"/>
      <c r="AO1509" s="1768"/>
      <c r="AP1509" s="1768"/>
      <c r="AQ1509" s="1768"/>
      <c r="AR1509" s="1768"/>
      <c r="AS1509" s="1768"/>
      <c r="AT1509" s="1768"/>
      <c r="AU1509" s="1768"/>
      <c r="AV1509" s="1768"/>
      <c r="AW1509" s="1768"/>
      <c r="AX1509" s="1768"/>
      <c r="AY1509" s="1768"/>
      <c r="AZ1509" s="1768"/>
      <c r="BA1509" s="1768"/>
      <c r="BB1509" s="1768"/>
      <c r="BC1509" s="1768"/>
      <c r="BD1509" s="1768"/>
      <c r="BE1509" s="1768"/>
      <c r="BF1509" s="1768"/>
      <c r="BG1509" s="1768"/>
      <c r="BH1509" s="1768"/>
      <c r="BI1509" s="1768"/>
      <c r="BJ1509" s="1768"/>
      <c r="BK1509" s="1768"/>
      <c r="BL1509" s="1768"/>
      <c r="BM1509" s="1768"/>
      <c r="BN1509" s="1768"/>
      <c r="BO1509" s="1768"/>
      <c r="BP1509" s="1768"/>
      <c r="BQ1509" s="1768"/>
      <c r="BR1509" s="1768"/>
      <c r="BS1509" s="1768"/>
      <c r="BT1509" s="1768"/>
      <c r="BU1509" s="1768"/>
      <c r="BV1509" s="1768"/>
      <c r="BW1509" s="1768"/>
      <c r="BX1509" s="1768"/>
      <c r="BY1509" s="1768"/>
      <c r="BZ1509" s="1768"/>
      <c r="CA1509" s="1768"/>
      <c r="CB1509" s="1768"/>
      <c r="CC1509" s="1768"/>
      <c r="CD1509" s="1768"/>
      <c r="CE1509" s="1768"/>
      <c r="CF1509" s="1768"/>
      <c r="CG1509" s="1768"/>
      <c r="CH1509" s="1768"/>
      <c r="CI1509" s="1768"/>
      <c r="CJ1509" s="1768"/>
      <c r="CK1509" s="1768"/>
      <c r="CL1509" s="1768"/>
      <c r="CM1509" s="1768"/>
      <c r="CN1509" s="1768"/>
      <c r="CO1509" s="1768"/>
      <c r="CP1509" s="1768"/>
      <c r="CQ1509" s="1768"/>
      <c r="CR1509" s="1768"/>
      <c r="CS1509" s="1768"/>
      <c r="CT1509" s="1768"/>
      <c r="CU1509" s="1768"/>
      <c r="CV1509" s="1768"/>
      <c r="CW1509" s="1768"/>
      <c r="CX1509" s="1768"/>
      <c r="CY1509" s="1768"/>
      <c r="CZ1509" s="1768"/>
      <c r="DA1509" s="1768"/>
      <c r="DB1509" s="1768"/>
      <c r="DC1509" s="1768"/>
      <c r="DD1509" s="1768"/>
      <c r="DE1509" s="1768"/>
      <c r="DF1509" s="1768"/>
      <c r="DG1509" s="1768"/>
      <c r="DH1509" s="1768"/>
      <c r="DI1509" s="1768"/>
      <c r="DJ1509" s="1768"/>
      <c r="DK1509" s="1768"/>
      <c r="DL1509" s="1768"/>
      <c r="DM1509" s="1768"/>
      <c r="DN1509" s="1768"/>
      <c r="DO1509" s="1768"/>
      <c r="DP1509" s="1768"/>
      <c r="DQ1509" s="1768"/>
      <c r="DR1509" s="1768"/>
      <c r="DS1509" s="1768"/>
      <c r="DT1509" s="1768"/>
      <c r="DU1509" s="1768"/>
      <c r="DV1509" s="1768"/>
      <c r="DW1509" s="1768"/>
      <c r="DX1509" s="1768"/>
      <c r="DY1509" s="1768"/>
      <c r="DZ1509" s="1768"/>
      <c r="EA1509" s="1768"/>
      <c r="EB1509" s="1768"/>
      <c r="EC1509" s="1768"/>
      <c r="ED1509" s="1768"/>
      <c r="EE1509" s="1768"/>
      <c r="EF1509" s="1768"/>
      <c r="EG1509" s="1768"/>
      <c r="EH1509" s="1768"/>
      <c r="EI1509" s="1768"/>
      <c r="EJ1509" s="1768"/>
      <c r="EK1509" s="1768"/>
      <c r="EL1509" s="1768"/>
      <c r="EM1509" s="1768"/>
      <c r="EN1509" s="1768"/>
      <c r="EO1509" s="1768"/>
      <c r="EP1509" s="1768"/>
      <c r="EQ1509" s="1768"/>
      <c r="ER1509" s="1768"/>
      <c r="ES1509" s="1768"/>
      <c r="ET1509" s="1768"/>
      <c r="EU1509" s="1768"/>
      <c r="EV1509" s="1768"/>
      <c r="EW1509" s="1768"/>
      <c r="EX1509" s="1768"/>
      <c r="EY1509" s="1768"/>
      <c r="EZ1509" s="1768"/>
      <c r="FA1509" s="1768"/>
      <c r="FB1509" s="1768"/>
      <c r="FC1509" s="1768"/>
      <c r="FD1509" s="1768"/>
      <c r="FE1509" s="1768"/>
      <c r="FF1509" s="1768"/>
      <c r="FG1509" s="1768"/>
      <c r="FH1509" s="1768"/>
      <c r="FI1509" s="1768"/>
      <c r="FJ1509" s="1768"/>
      <c r="FK1509" s="1768"/>
      <c r="FL1509" s="1768"/>
      <c r="FM1509" s="1768"/>
      <c r="FN1509" s="1768"/>
      <c r="FO1509" s="1768"/>
      <c r="FP1509" s="1768"/>
      <c r="FQ1509" s="1768"/>
      <c r="FR1509" s="1768"/>
      <c r="FS1509" s="1768"/>
      <c r="FT1509" s="1768"/>
      <c r="FU1509" s="1768"/>
      <c r="FV1509" s="1768"/>
      <c r="FW1509" s="1768"/>
      <c r="FX1509" s="1768"/>
      <c r="FY1509" s="1768"/>
      <c r="FZ1509" s="1768"/>
      <c r="GA1509" s="1768"/>
      <c r="GB1509" s="1768"/>
      <c r="GC1509" s="1768"/>
      <c r="GD1509" s="1768"/>
      <c r="GE1509" s="1768"/>
      <c r="GF1509" s="1768"/>
      <c r="GG1509" s="1768"/>
      <c r="GH1509" s="1768"/>
      <c r="GI1509" s="1768"/>
      <c r="GJ1509" s="1768"/>
      <c r="GK1509" s="1768"/>
      <c r="GL1509" s="1768"/>
      <c r="GM1509" s="1768"/>
      <c r="GN1509" s="1768"/>
      <c r="GO1509" s="1768"/>
      <c r="GP1509" s="1768"/>
      <c r="GQ1509" s="1768"/>
      <c r="GR1509" s="1768"/>
      <c r="GS1509" s="1768"/>
      <c r="GT1509" s="1768"/>
      <c r="GU1509" s="1768"/>
      <c r="GV1509" s="1768"/>
      <c r="GW1509" s="1768"/>
      <c r="GX1509" s="1768"/>
      <c r="GY1509" s="1768"/>
      <c r="GZ1509" s="1768"/>
      <c r="HA1509" s="1768"/>
      <c r="HB1509" s="1768"/>
      <c r="HC1509" s="1768"/>
      <c r="HD1509" s="1768"/>
      <c r="HE1509" s="1768"/>
      <c r="HF1509" s="1768"/>
      <c r="HG1509" s="1768"/>
      <c r="HH1509" s="1768"/>
      <c r="HI1509" s="1768"/>
      <c r="HJ1509" s="1768"/>
      <c r="HK1509" s="1768"/>
      <c r="HL1509" s="1768"/>
      <c r="HM1509" s="1768"/>
      <c r="HN1509" s="1768"/>
      <c r="HO1509" s="1768"/>
      <c r="HP1509" s="1768"/>
      <c r="HQ1509" s="1768"/>
      <c r="HR1509" s="1768"/>
      <c r="HS1509" s="1768"/>
      <c r="HT1509" s="1768"/>
      <c r="HU1509" s="1768"/>
      <c r="HV1509" s="1768"/>
      <c r="HW1509" s="1768"/>
      <c r="HX1509" s="1768"/>
      <c r="HY1509" s="1768"/>
      <c r="HZ1509" s="1768"/>
      <c r="IA1509" s="1768"/>
      <c r="IB1509" s="1768"/>
      <c r="IC1509" s="1768"/>
      <c r="ID1509" s="1768"/>
      <c r="IE1509" s="1768"/>
      <c r="IF1509" s="1768"/>
      <c r="IG1509" s="1768"/>
      <c r="IH1509" s="1768"/>
      <c r="II1509" s="1768"/>
      <c r="IJ1509" s="1768"/>
      <c r="IK1509" s="1768"/>
      <c r="IL1509" s="1768"/>
      <c r="IM1509" s="1768"/>
      <c r="IN1509" s="1768"/>
      <c r="IO1509" s="1768"/>
      <c r="IP1509" s="1768"/>
      <c r="IQ1509" s="1768"/>
      <c r="IR1509" s="1768"/>
      <c r="IS1509" s="1768"/>
      <c r="IT1509" s="1768"/>
      <c r="IU1509" s="1768"/>
      <c r="IV1509" s="1768"/>
      <c r="IW1509" s="1768"/>
      <c r="IX1509" s="1768"/>
      <c r="IY1509" s="1768"/>
      <c r="IZ1509" s="1768"/>
      <c r="JA1509" s="1768"/>
      <c r="JB1509" s="1768"/>
      <c r="JC1509" s="1768"/>
      <c r="JD1509" s="1768"/>
      <c r="JE1509" s="1768"/>
      <c r="JF1509" s="1768"/>
      <c r="JG1509" s="1768"/>
      <c r="JH1509" s="1768"/>
      <c r="JI1509" s="1768"/>
      <c r="JJ1509" s="1768"/>
      <c r="JK1509" s="1768"/>
      <c r="JL1509" s="1768"/>
      <c r="JM1509" s="1768"/>
      <c r="JN1509" s="1768"/>
      <c r="JO1509" s="1768"/>
      <c r="JP1509" s="1768"/>
      <c r="JQ1509" s="1768"/>
      <c r="JR1509" s="1768"/>
      <c r="JS1509" s="1768"/>
      <c r="JT1509" s="1768"/>
      <c r="JU1509" s="1768"/>
      <c r="JV1509" s="1768"/>
      <c r="JW1509" s="1768"/>
      <c r="JX1509" s="1768"/>
      <c r="JY1509" s="1768"/>
      <c r="JZ1509" s="1768"/>
      <c r="KA1509" s="1768"/>
      <c r="KB1509" s="1768"/>
      <c r="KC1509" s="1768"/>
      <c r="KD1509" s="1768"/>
      <c r="KE1509" s="1768"/>
      <c r="KF1509" s="1768"/>
      <c r="KG1509" s="1768"/>
      <c r="KH1509" s="1768"/>
      <c r="KI1509" s="1768"/>
      <c r="KJ1509" s="1768"/>
      <c r="KK1509" s="1768"/>
      <c r="KL1509" s="1768"/>
      <c r="KM1509" s="1768"/>
      <c r="KN1509" s="1768"/>
      <c r="KO1509" s="1768"/>
      <c r="KP1509" s="1768"/>
      <c r="KQ1509" s="1768"/>
      <c r="KR1509" s="1768"/>
      <c r="KS1509" s="1768"/>
      <c r="KT1509" s="1768"/>
      <c r="KU1509" s="1768"/>
      <c r="KV1509" s="1768"/>
      <c r="KW1509" s="1768"/>
      <c r="KX1509" s="1768"/>
      <c r="KY1509" s="1768"/>
      <c r="KZ1509" s="1768"/>
      <c r="LA1509" s="1768"/>
      <c r="LB1509" s="1768"/>
      <c r="LC1509" s="1768"/>
      <c r="LD1509" s="1768"/>
      <c r="LE1509" s="1768"/>
      <c r="LF1509" s="1768"/>
      <c r="LG1509" s="1768"/>
      <c r="LH1509" s="1768"/>
      <c r="LI1509" s="1768"/>
      <c r="LJ1509" s="1768"/>
      <c r="LK1509" s="1768"/>
      <c r="LL1509" s="1768"/>
      <c r="LM1509" s="1768"/>
      <c r="LN1509" s="1768"/>
      <c r="LO1509" s="1768"/>
      <c r="LP1509" s="1768"/>
      <c r="LQ1509" s="1768"/>
      <c r="LR1509" s="1768"/>
      <c r="LS1509" s="1768"/>
      <c r="LT1509" s="1768"/>
      <c r="LU1509" s="1768"/>
      <c r="LV1509" s="1768"/>
      <c r="LW1509" s="1768"/>
      <c r="LX1509" s="1768"/>
      <c r="LY1509" s="1768"/>
      <c r="LZ1509" s="1768"/>
      <c r="MA1509" s="1768"/>
      <c r="MB1509" s="1768"/>
      <c r="MC1509" s="1768"/>
      <c r="MD1509" s="1768"/>
      <c r="ME1509" s="1768"/>
      <c r="MF1509" s="1768"/>
      <c r="MG1509" s="1768"/>
      <c r="MH1509" s="1768"/>
      <c r="MI1509" s="1768"/>
      <c r="MJ1509" s="1768"/>
      <c r="MK1509" s="1768"/>
      <c r="ML1509" s="1768"/>
      <c r="MM1509" s="1768"/>
      <c r="MN1509" s="1768"/>
      <c r="MO1509" s="1768"/>
      <c r="MP1509" s="1768"/>
      <c r="MQ1509" s="1768"/>
      <c r="MR1509" s="1768"/>
      <c r="MS1509" s="1768"/>
      <c r="MT1509" s="1768"/>
      <c r="MU1509" s="1768"/>
      <c r="MV1509" s="1768"/>
      <c r="MW1509" s="1768"/>
      <c r="MX1509" s="1768"/>
      <c r="MY1509" s="1768"/>
      <c r="MZ1509" s="1768"/>
      <c r="NA1509" s="1768"/>
      <c r="NB1509" s="1768"/>
      <c r="NC1509" s="1768"/>
      <c r="ND1509" s="1768"/>
      <c r="NE1509" s="1768"/>
      <c r="NF1509" s="1768"/>
      <c r="NG1509" s="1768"/>
      <c r="NH1509" s="1768"/>
      <c r="NI1509" s="1768"/>
      <c r="NJ1509" s="1768"/>
      <c r="NK1509" s="1768"/>
      <c r="NL1509" s="1768"/>
      <c r="NM1509" s="1768"/>
      <c r="NN1509" s="1768"/>
      <c r="NO1509" s="1768"/>
      <c r="NP1509" s="1768"/>
      <c r="NQ1509" s="1768"/>
      <c r="NR1509" s="1768"/>
      <c r="NS1509" s="1768"/>
      <c r="NT1509" s="1768"/>
      <c r="NU1509" s="1768"/>
      <c r="NV1509" s="1768"/>
      <c r="NW1509" s="1768"/>
      <c r="NX1509" s="1768"/>
      <c r="NY1509" s="1768"/>
      <c r="NZ1509" s="1768"/>
      <c r="OA1509" s="1768"/>
      <c r="OB1509" s="1768"/>
      <c r="OC1509" s="1768"/>
      <c r="OD1509" s="1768"/>
      <c r="OE1509" s="1768"/>
      <c r="OF1509" s="1768"/>
      <c r="OG1509" s="1768"/>
      <c r="OH1509" s="1768"/>
      <c r="OI1509" s="1768"/>
      <c r="OJ1509" s="1768"/>
      <c r="OK1509" s="1768"/>
      <c r="OL1509" s="1768"/>
      <c r="OM1509" s="1768"/>
      <c r="ON1509" s="1768"/>
      <c r="OO1509" s="1768"/>
      <c r="OP1509" s="1768"/>
      <c r="OQ1509" s="1768"/>
      <c r="OR1509" s="1768"/>
      <c r="OS1509" s="1768"/>
      <c r="OT1509" s="1768"/>
      <c r="OU1509" s="1768"/>
      <c r="OV1509" s="1768"/>
      <c r="OW1509" s="1768"/>
      <c r="OX1509" s="1768"/>
      <c r="OY1509" s="1768"/>
      <c r="OZ1509" s="1768"/>
      <c r="PA1509" s="1768"/>
      <c r="PB1509" s="1768"/>
      <c r="PC1509" s="1768"/>
      <c r="PD1509" s="1768"/>
      <c r="PE1509" s="1768"/>
      <c r="PF1509" s="1768"/>
      <c r="PG1509" s="1768"/>
      <c r="PH1509" s="1768"/>
      <c r="PI1509" s="1768"/>
      <c r="PJ1509" s="1768"/>
      <c r="PK1509" s="1768"/>
      <c r="PL1509" s="1768"/>
      <c r="PM1509" s="1768"/>
      <c r="PN1509" s="1768"/>
      <c r="PO1509" s="1768"/>
      <c r="PP1509" s="1768"/>
      <c r="PQ1509" s="1768"/>
      <c r="PR1509" s="1768"/>
      <c r="PS1509" s="1768"/>
      <c r="PT1509" s="1768"/>
      <c r="PU1509" s="1768"/>
      <c r="PV1509" s="1768"/>
      <c r="PW1509" s="1768"/>
      <c r="PX1509" s="1768"/>
      <c r="PY1509" s="1768"/>
      <c r="PZ1509" s="1768"/>
      <c r="QA1509" s="1768"/>
      <c r="QB1509" s="1768"/>
      <c r="QC1509" s="1768"/>
      <c r="QD1509" s="1768"/>
      <c r="QE1509" s="1768"/>
      <c r="QF1509" s="1768"/>
      <c r="QG1509" s="1768"/>
      <c r="QH1509" s="1768"/>
      <c r="QI1509" s="1768"/>
      <c r="QJ1509" s="1768"/>
      <c r="QK1509" s="1768"/>
      <c r="QL1509" s="1768"/>
      <c r="QM1509" s="1768"/>
      <c r="QN1509" s="1768"/>
      <c r="QO1509" s="1768"/>
      <c r="QP1509" s="1768"/>
      <c r="QQ1509" s="1768"/>
      <c r="QR1509" s="1768"/>
      <c r="QS1509" s="1768"/>
      <c r="QT1509" s="1768"/>
      <c r="QU1509" s="1768"/>
      <c r="QV1509" s="1768"/>
      <c r="QW1509" s="1768"/>
      <c r="QX1509" s="1768"/>
      <c r="QY1509" s="1768"/>
      <c r="QZ1509" s="1768"/>
      <c r="RA1509" s="1768"/>
      <c r="RB1509" s="1768"/>
      <c r="RC1509" s="1768"/>
      <c r="RD1509" s="1768"/>
      <c r="RE1509" s="1768"/>
      <c r="RF1509" s="1768"/>
      <c r="RG1509" s="1768"/>
      <c r="RH1509" s="1768"/>
      <c r="RI1509" s="1768"/>
      <c r="RJ1509" s="1768"/>
      <c r="RK1509" s="1768"/>
      <c r="RL1509" s="1768"/>
      <c r="RM1509" s="1768"/>
      <c r="RN1509" s="1768"/>
      <c r="RO1509" s="1768"/>
      <c r="RP1509" s="1768"/>
      <c r="RQ1509" s="1768"/>
      <c r="RR1509" s="1768"/>
      <c r="RS1509" s="1768"/>
      <c r="RT1509" s="1768"/>
      <c r="RU1509" s="1768"/>
      <c r="RV1509" s="1768"/>
      <c r="RW1509" s="1768"/>
      <c r="RX1509" s="1768"/>
      <c r="RY1509" s="1768"/>
      <c r="RZ1509" s="1768"/>
      <c r="SA1509" s="1768"/>
      <c r="SB1509" s="1768"/>
      <c r="SC1509" s="1768"/>
      <c r="SD1509" s="1768"/>
      <c r="SE1509" s="1768"/>
      <c r="SF1509" s="1768"/>
      <c r="SG1509" s="1768"/>
      <c r="SH1509" s="1768"/>
      <c r="SI1509" s="1768"/>
      <c r="SJ1509" s="1768"/>
      <c r="SK1509" s="1768"/>
      <c r="SL1509" s="1768"/>
      <c r="SM1509" s="1768"/>
      <c r="SN1509" s="1768"/>
      <c r="SO1509" s="1768"/>
      <c r="SP1509" s="1768"/>
      <c r="SQ1509" s="1768"/>
      <c r="SR1509" s="1768"/>
      <c r="SS1509" s="1768"/>
      <c r="ST1509" s="1768"/>
      <c r="SU1509" s="1768"/>
      <c r="SV1509" s="1768"/>
      <c r="SW1509" s="1768"/>
      <c r="SX1509" s="1768"/>
      <c r="SY1509" s="1768"/>
      <c r="SZ1509" s="1768"/>
      <c r="TA1509" s="1768"/>
      <c r="TB1509" s="1768"/>
      <c r="TC1509" s="1768"/>
      <c r="TD1509" s="1768"/>
      <c r="TE1509" s="1768"/>
      <c r="TF1509" s="1768"/>
      <c r="TG1509" s="1768"/>
      <c r="TH1509" s="1768"/>
      <c r="TI1509" s="1768"/>
      <c r="TJ1509" s="1768"/>
      <c r="TK1509" s="1768"/>
      <c r="TL1509" s="1768"/>
      <c r="TM1509" s="1768"/>
      <c r="TN1509" s="1768"/>
      <c r="TO1509" s="1768"/>
      <c r="TP1509" s="1768"/>
      <c r="TQ1509" s="1768"/>
      <c r="TR1509" s="1768"/>
      <c r="TS1509" s="1768"/>
      <c r="TT1509" s="1768"/>
      <c r="TU1509" s="1768"/>
      <c r="TV1509" s="1768"/>
      <c r="TW1509" s="1768"/>
      <c r="TX1509" s="1768"/>
      <c r="TY1509" s="1768"/>
      <c r="TZ1509" s="1768"/>
      <c r="UA1509" s="1768"/>
      <c r="UB1509" s="1768"/>
      <c r="UC1509" s="1768"/>
      <c r="UD1509" s="1768"/>
      <c r="UE1509" s="1768"/>
      <c r="UF1509" s="1768"/>
      <c r="UG1509" s="1768"/>
      <c r="UH1509" s="1768"/>
      <c r="UI1509" s="1768"/>
      <c r="UJ1509" s="1768"/>
      <c r="UK1509" s="1768"/>
      <c r="UL1509" s="1768"/>
      <c r="UM1509" s="1768"/>
      <c r="UN1509" s="1768"/>
      <c r="UO1509" s="1768"/>
      <c r="UP1509" s="1768"/>
      <c r="UQ1509" s="1768"/>
      <c r="UR1509" s="1768"/>
      <c r="US1509" s="1768"/>
      <c r="UT1509" s="1768"/>
      <c r="UU1509" s="1768"/>
      <c r="UV1509" s="1768"/>
      <c r="UW1509" s="1768"/>
      <c r="UX1509" s="1768"/>
      <c r="UY1509" s="1768"/>
      <c r="UZ1509" s="1768"/>
      <c r="VA1509" s="1768"/>
      <c r="VB1509" s="1768"/>
      <c r="VC1509" s="1768"/>
      <c r="VD1509" s="1768"/>
      <c r="VE1509" s="1768"/>
      <c r="VF1509" s="1768"/>
      <c r="VG1509" s="1768"/>
      <c r="VH1509" s="1768"/>
      <c r="VI1509" s="1768"/>
      <c r="VJ1509" s="1768"/>
      <c r="VK1509" s="1768"/>
      <c r="VL1509" s="1768"/>
      <c r="VM1509" s="1768"/>
      <c r="VN1509" s="1768"/>
      <c r="VO1509" s="1768"/>
      <c r="VP1509" s="1768"/>
      <c r="VQ1509" s="1768"/>
      <c r="VR1509" s="1768"/>
      <c r="VS1509" s="1768"/>
      <c r="VT1509" s="1768"/>
      <c r="VU1509" s="1768"/>
      <c r="VV1509" s="1768"/>
      <c r="VW1509" s="1768"/>
      <c r="VX1509" s="1768"/>
      <c r="VY1509" s="1768"/>
      <c r="VZ1509" s="1768"/>
      <c r="WA1509" s="1768"/>
      <c r="WB1509" s="1768"/>
      <c r="WC1509" s="1768"/>
      <c r="WD1509" s="1768"/>
      <c r="WE1509" s="1768"/>
      <c r="WF1509" s="1768"/>
      <c r="WG1509" s="1768"/>
      <c r="WH1509" s="1768"/>
      <c r="WI1509" s="1768"/>
      <c r="WJ1509" s="1768"/>
      <c r="WK1509" s="1768"/>
      <c r="WL1509" s="1768"/>
      <c r="WM1509" s="1768"/>
      <c r="WN1509" s="1768"/>
      <c r="WO1509" s="1768"/>
      <c r="WP1509" s="1768"/>
      <c r="WQ1509" s="1768"/>
      <c r="WR1509" s="1768"/>
      <c r="WS1509" s="1768"/>
      <c r="WT1509" s="1768"/>
      <c r="WU1509" s="1768"/>
      <c r="WV1509" s="1768"/>
      <c r="WW1509" s="1768"/>
      <c r="WX1509" s="1768"/>
      <c r="WY1509" s="1768"/>
      <c r="WZ1509" s="1768"/>
      <c r="XA1509" s="1768"/>
      <c r="XB1509" s="1768"/>
      <c r="XC1509" s="1768"/>
      <c r="XD1509" s="1768"/>
      <c r="XE1509" s="1768"/>
      <c r="XF1509" s="1768"/>
      <c r="XG1509" s="1768"/>
      <c r="XH1509" s="1768"/>
      <c r="XI1509" s="1768"/>
      <c r="XJ1509" s="1768"/>
      <c r="XK1509" s="1768"/>
      <c r="XL1509" s="1768"/>
      <c r="XM1509" s="1768"/>
      <c r="XN1509" s="1768"/>
      <c r="XO1509" s="1768"/>
      <c r="XP1509" s="1768"/>
      <c r="XQ1509" s="1768"/>
      <c r="XR1509" s="1768"/>
      <c r="XS1509" s="1768"/>
      <c r="XT1509" s="1768"/>
      <c r="XU1509" s="1768"/>
      <c r="XV1509" s="1768"/>
      <c r="XW1509" s="1768"/>
      <c r="XX1509" s="1768"/>
      <c r="XY1509" s="1768"/>
      <c r="XZ1509" s="1768"/>
      <c r="YA1509" s="1768"/>
      <c r="YB1509" s="1768"/>
      <c r="YC1509" s="1768"/>
      <c r="YD1509" s="1768"/>
      <c r="YE1509" s="1768"/>
      <c r="YF1509" s="1768"/>
      <c r="YG1509" s="1768"/>
      <c r="YH1509" s="1768"/>
      <c r="YI1509" s="1768"/>
      <c r="YJ1509" s="1768"/>
      <c r="YK1509" s="1768"/>
      <c r="YL1509" s="1768"/>
      <c r="YM1509" s="1768"/>
      <c r="YN1509" s="1768"/>
      <c r="YO1509" s="1768"/>
      <c r="YP1509" s="1768"/>
      <c r="YQ1509" s="1768"/>
      <c r="YR1509" s="1768"/>
      <c r="YS1509" s="1768"/>
      <c r="YT1509" s="1768"/>
      <c r="YU1509" s="1768"/>
      <c r="YV1509" s="1768"/>
      <c r="YW1509" s="1768"/>
      <c r="YX1509" s="1768"/>
      <c r="YY1509" s="1768"/>
      <c r="YZ1509" s="1768"/>
      <c r="ZA1509" s="1768"/>
      <c r="ZB1509" s="1768"/>
      <c r="ZC1509" s="1768"/>
      <c r="ZD1509" s="1768"/>
      <c r="ZE1509" s="1768"/>
      <c r="ZF1509" s="1768"/>
      <c r="ZG1509" s="1768"/>
      <c r="ZH1509" s="1768"/>
      <c r="ZI1509" s="1768"/>
      <c r="ZJ1509" s="1768"/>
      <c r="ZK1509" s="1768"/>
      <c r="ZL1509" s="1768"/>
      <c r="ZM1509" s="1768"/>
      <c r="ZN1509" s="1768"/>
      <c r="ZO1509" s="1768"/>
      <c r="ZP1509" s="1768"/>
      <c r="ZQ1509" s="1768"/>
      <c r="ZR1509" s="1768"/>
      <c r="ZS1509" s="1768"/>
      <c r="ZT1509" s="1768"/>
      <c r="ZU1509" s="1768"/>
      <c r="ZV1509" s="1768"/>
      <c r="ZW1509" s="1768"/>
      <c r="ZX1509" s="1768"/>
      <c r="ZY1509" s="1768"/>
      <c r="ZZ1509" s="1768"/>
      <c r="AAA1509" s="1768"/>
      <c r="AAB1509" s="1768"/>
      <c r="AAC1509" s="1768"/>
      <c r="AAD1509" s="1768"/>
      <c r="AAE1509" s="1768"/>
      <c r="AAF1509" s="1768"/>
      <c r="AAG1509" s="1768"/>
      <c r="AAH1509" s="1768"/>
      <c r="AAI1509" s="1768"/>
      <c r="AAJ1509" s="1768"/>
      <c r="AAK1509" s="1768"/>
      <c r="AAL1509" s="1768"/>
      <c r="AAM1509" s="1768"/>
      <c r="AAN1509" s="1768"/>
      <c r="AAO1509" s="1768"/>
      <c r="AAP1509" s="1768"/>
      <c r="AAQ1509" s="1768"/>
      <c r="AAR1509" s="1768"/>
      <c r="AAS1509" s="1768"/>
      <c r="AAT1509" s="1768"/>
      <c r="AAU1509" s="1768"/>
      <c r="AAV1509" s="1768"/>
      <c r="AAW1509" s="1768"/>
      <c r="AAX1509" s="1768"/>
      <c r="AAY1509" s="1768"/>
      <c r="AAZ1509" s="1768"/>
      <c r="ABA1509" s="1768"/>
      <c r="ABB1509" s="1768"/>
      <c r="ABC1509" s="1768"/>
      <c r="ABD1509" s="1768"/>
      <c r="ABE1509" s="1768"/>
      <c r="ABF1509" s="1768"/>
      <c r="ABG1509" s="1768"/>
      <c r="ABH1509" s="1768"/>
      <c r="ABI1509" s="1768"/>
      <c r="ABJ1509" s="1768"/>
      <c r="ABK1509" s="1768"/>
      <c r="ABL1509" s="1768"/>
      <c r="ABM1509" s="1768"/>
      <c r="ABN1509" s="1768"/>
      <c r="ABO1509" s="1768"/>
      <c r="ABP1509" s="1768"/>
      <c r="ABQ1509" s="1768"/>
      <c r="ABR1509" s="1768"/>
      <c r="ABS1509" s="1768"/>
      <c r="ABT1509" s="1768"/>
      <c r="ABU1509" s="1768"/>
      <c r="ABV1509" s="1768"/>
      <c r="ABW1509" s="1768"/>
      <c r="ABX1509" s="1768"/>
      <c r="ABY1509" s="1768"/>
      <c r="ABZ1509" s="1768"/>
      <c r="ACA1509" s="1768"/>
      <c r="ACB1509" s="1768"/>
      <c r="ACC1509" s="1768"/>
      <c r="ACD1509" s="1768"/>
      <c r="ACE1509" s="1768"/>
      <c r="ACF1509" s="1768"/>
      <c r="ACG1509" s="1768"/>
      <c r="ACH1509" s="1768"/>
      <c r="ACI1509" s="1768"/>
      <c r="ACJ1509" s="1768"/>
      <c r="ACK1509" s="1768"/>
      <c r="ACL1509" s="1768"/>
      <c r="ACM1509" s="1768"/>
      <c r="ACN1509" s="1768"/>
      <c r="ACO1509" s="1768"/>
      <c r="ACP1509" s="1768"/>
      <c r="ACQ1509" s="1768"/>
      <c r="ACR1509" s="1768"/>
      <c r="ACS1509" s="1768"/>
      <c r="ACT1509" s="1768"/>
      <c r="ACU1509" s="1768"/>
      <c r="ACV1509" s="1768"/>
      <c r="ACW1509" s="1768"/>
      <c r="ACX1509" s="1768"/>
      <c r="ACY1509" s="1768"/>
      <c r="ACZ1509" s="1768"/>
      <c r="ADA1509" s="1768"/>
      <c r="ADB1509" s="1768"/>
      <c r="ADC1509" s="1768"/>
      <c r="ADD1509" s="1768"/>
      <c r="ADE1509" s="1768"/>
      <c r="ADF1509" s="1768"/>
      <c r="ADG1509" s="1768"/>
      <c r="ADH1509" s="1768"/>
      <c r="ADI1509" s="1768"/>
      <c r="ADJ1509" s="1768"/>
      <c r="ADK1509" s="1768"/>
      <c r="ADL1509" s="1768"/>
      <c r="ADM1509" s="1768"/>
      <c r="ADN1509" s="1768"/>
      <c r="ADO1509" s="1768"/>
      <c r="ADP1509" s="1768"/>
      <c r="ADQ1509" s="1768"/>
      <c r="ADR1509" s="1768"/>
      <c r="ADS1509" s="1768"/>
      <c r="ADT1509" s="1768"/>
      <c r="ADU1509" s="1768"/>
      <c r="ADV1509" s="1768"/>
      <c r="ADW1509" s="1768"/>
      <c r="ADX1509" s="1768"/>
      <c r="ADY1509" s="1768"/>
      <c r="ADZ1509" s="1768"/>
      <c r="AEA1509" s="1768"/>
      <c r="AEB1509" s="1768"/>
      <c r="AEC1509" s="1768"/>
      <c r="AED1509" s="1768"/>
      <c r="AEE1509" s="1768"/>
      <c r="AEF1509" s="1768"/>
      <c r="AEG1509" s="1768"/>
      <c r="AEH1509" s="1768"/>
      <c r="AEI1509" s="1768"/>
      <c r="AEJ1509" s="1768"/>
      <c r="AEK1509" s="1768"/>
      <c r="AEL1509" s="1768"/>
      <c r="AEM1509" s="1768"/>
      <c r="AEN1509" s="1768"/>
      <c r="AEO1509" s="1768"/>
      <c r="AEP1509" s="1768"/>
      <c r="AEQ1509" s="1768"/>
      <c r="AER1509" s="1768"/>
      <c r="AES1509" s="1768"/>
      <c r="AET1509" s="1768"/>
      <c r="AEU1509" s="1768"/>
      <c r="AEV1509" s="1768"/>
      <c r="AEW1509" s="1768"/>
      <c r="AEX1509" s="1768"/>
      <c r="AEY1509" s="1768"/>
      <c r="AEZ1509" s="1768"/>
      <c r="AFA1509" s="1768"/>
      <c r="AFB1509" s="1768"/>
      <c r="AFC1509" s="1768"/>
      <c r="AFD1509" s="1768"/>
      <c r="AFE1509" s="1768"/>
      <c r="AFF1509" s="1768"/>
      <c r="AFG1509" s="1768"/>
      <c r="AFH1509" s="1768"/>
      <c r="AFI1509" s="1768"/>
      <c r="AFJ1509" s="1768"/>
      <c r="AFK1509" s="1768"/>
      <c r="AFL1509" s="1768"/>
      <c r="AFM1509" s="1768"/>
      <c r="AFN1509" s="1768"/>
      <c r="AFO1509" s="1768"/>
      <c r="AFP1509" s="1768"/>
      <c r="AFQ1509" s="1768"/>
      <c r="AFR1509" s="1768"/>
      <c r="AFS1509" s="1768"/>
      <c r="AFT1509" s="1768"/>
      <c r="AFU1509" s="1768"/>
      <c r="AFV1509" s="1768"/>
      <c r="AFW1509" s="1768"/>
      <c r="AFX1509" s="1768"/>
      <c r="AFY1509" s="1768"/>
      <c r="AFZ1509" s="1768"/>
      <c r="AGA1509" s="1768"/>
      <c r="AGB1509" s="1768"/>
      <c r="AGC1509" s="1768"/>
      <c r="AGD1509" s="1768"/>
      <c r="AGE1509" s="1768"/>
      <c r="AGF1509" s="1768"/>
      <c r="AGG1509" s="1768"/>
      <c r="AGH1509" s="1768"/>
      <c r="AGI1509" s="1768"/>
      <c r="AGJ1509" s="1768"/>
      <c r="AGK1509" s="1768"/>
      <c r="AGL1509" s="1768"/>
      <c r="AGM1509" s="1768"/>
      <c r="AGN1509" s="1768"/>
      <c r="AGO1509" s="1768"/>
      <c r="AGP1509" s="1768"/>
      <c r="AGQ1509" s="1768"/>
      <c r="AGR1509" s="1768"/>
      <c r="AGS1509" s="1768"/>
      <c r="AGT1509" s="1768"/>
      <c r="AGU1509" s="1768"/>
      <c r="AGV1509" s="1768"/>
      <c r="AGW1509" s="1768"/>
      <c r="AGX1509" s="1768"/>
      <c r="AGY1509" s="1768"/>
      <c r="AGZ1509" s="1768"/>
      <c r="AHA1509" s="1768"/>
      <c r="AHB1509" s="1768"/>
      <c r="AHC1509" s="1768"/>
      <c r="AHD1509" s="1768"/>
      <c r="AHE1509" s="1768"/>
      <c r="AHF1509" s="1768"/>
      <c r="AHG1509" s="1768"/>
      <c r="AHH1509" s="1768"/>
      <c r="AHI1509" s="1768"/>
      <c r="AHJ1509" s="1768"/>
      <c r="AHK1509" s="1768"/>
      <c r="AHL1509" s="1768"/>
      <c r="AHM1509" s="1768"/>
      <c r="AHN1509" s="1768"/>
      <c r="AHO1509" s="1768"/>
      <c r="AHP1509" s="1768"/>
      <c r="AHQ1509" s="1768"/>
      <c r="AHR1509" s="1768"/>
      <c r="AHS1509" s="1768"/>
      <c r="AHT1509" s="1768"/>
      <c r="AHU1509" s="1768"/>
      <c r="AHV1509" s="1768"/>
      <c r="AHW1509" s="1768"/>
      <c r="AHX1509" s="1768"/>
      <c r="AHY1509" s="1768"/>
      <c r="AHZ1509" s="1768"/>
      <c r="AIA1509" s="1768"/>
      <c r="AIB1509" s="1768"/>
      <c r="AIC1509" s="1768"/>
      <c r="AID1509" s="1768"/>
      <c r="AIE1509" s="1768"/>
      <c r="AIF1509" s="1768"/>
      <c r="AIG1509" s="1768"/>
      <c r="AIH1509" s="1768"/>
      <c r="AII1509" s="1768"/>
      <c r="AIJ1509" s="1768"/>
      <c r="AIK1509" s="1768"/>
      <c r="AIL1509" s="1768"/>
      <c r="AIM1509" s="1768"/>
      <c r="AIN1509" s="1768"/>
      <c r="AIO1509" s="1768"/>
      <c r="AIP1509" s="1768"/>
      <c r="AIQ1509" s="1768"/>
      <c r="AIR1509" s="1768"/>
      <c r="AIS1509" s="1768"/>
      <c r="AIT1509" s="1768"/>
      <c r="AIU1509" s="1768"/>
      <c r="AIV1509" s="1768"/>
      <c r="AIW1509" s="1768"/>
      <c r="AIX1509" s="1768"/>
      <c r="AIY1509" s="1768"/>
      <c r="AIZ1509" s="1768"/>
      <c r="AJA1509" s="1768"/>
      <c r="AJB1509" s="1768"/>
      <c r="AJC1509" s="1768"/>
      <c r="AJD1509" s="1768"/>
      <c r="AJE1509" s="1768"/>
      <c r="AJF1509" s="1768"/>
      <c r="AJG1509" s="1768"/>
      <c r="AJH1509" s="1768"/>
      <c r="AJI1509" s="1768"/>
      <c r="AJJ1509" s="1768"/>
      <c r="AJK1509" s="1768"/>
      <c r="AJL1509" s="1768"/>
      <c r="AJM1509" s="1768"/>
      <c r="AJN1509" s="1768"/>
      <c r="AJO1509" s="1768"/>
      <c r="AJP1509" s="1768"/>
      <c r="AJQ1509" s="1768"/>
      <c r="AJR1509" s="1768"/>
      <c r="AJS1509" s="1768"/>
      <c r="AJT1509" s="1768"/>
      <c r="AJU1509" s="1768"/>
      <c r="AJV1509" s="1768"/>
      <c r="AJW1509" s="1768"/>
      <c r="AJX1509" s="1768"/>
      <c r="AJY1509" s="1768"/>
      <c r="AJZ1509" s="1768"/>
      <c r="AKA1509" s="1768"/>
      <c r="AKB1509" s="1768"/>
      <c r="AKC1509" s="1768"/>
      <c r="AKD1509" s="1768"/>
      <c r="AKE1509" s="1768"/>
      <c r="AKF1509" s="1768"/>
      <c r="AKG1509" s="1768"/>
      <c r="AKH1509" s="1768"/>
      <c r="AKI1509" s="1768"/>
      <c r="AKJ1509" s="1768"/>
      <c r="AKK1509" s="1768"/>
      <c r="AKL1509" s="1768"/>
      <c r="AKM1509" s="1768"/>
      <c r="AKN1509" s="1768"/>
      <c r="AKO1509" s="1768"/>
      <c r="AKP1509" s="1768"/>
      <c r="AKQ1509" s="1768"/>
      <c r="AKR1509" s="1768"/>
      <c r="AKS1509" s="1768"/>
      <c r="AKT1509" s="1768"/>
      <c r="AKU1509" s="1768"/>
      <c r="AKV1509" s="1768"/>
      <c r="AKW1509" s="1768"/>
      <c r="AKX1509" s="1768"/>
      <c r="AKY1509" s="1768"/>
      <c r="AKZ1509" s="1768"/>
      <c r="ALA1509" s="1768"/>
      <c r="ALB1509" s="1768"/>
      <c r="ALC1509" s="1768"/>
      <c r="ALD1509" s="1768"/>
      <c r="ALE1509" s="1768"/>
      <c r="ALF1509" s="1768"/>
      <c r="ALG1509" s="1768"/>
      <c r="ALH1509" s="1768"/>
      <c r="ALI1509" s="1768"/>
      <c r="ALJ1509" s="1768"/>
      <c r="ALK1509" s="1768"/>
      <c r="ALL1509" s="1768"/>
      <c r="ALM1509" s="1768"/>
      <c r="ALN1509" s="1768"/>
      <c r="ALO1509" s="1768"/>
      <c r="ALP1509" s="1768"/>
      <c r="ALQ1509" s="1768"/>
      <c r="ALR1509" s="1768"/>
      <c r="ALS1509" s="1768"/>
      <c r="ALT1509" s="1768"/>
      <c r="ALU1509" s="1768"/>
      <c r="ALV1509" s="1768"/>
      <c r="ALW1509" s="1768"/>
      <c r="ALX1509" s="1768"/>
      <c r="ALY1509" s="1768"/>
      <c r="ALZ1509" s="1768"/>
      <c r="AMA1509" s="1768"/>
      <c r="AMB1509" s="1768"/>
      <c r="AMC1509" s="1768"/>
      <c r="AMD1509" s="1768"/>
      <c r="AME1509" s="1768"/>
      <c r="AMF1509" s="1768"/>
      <c r="AMG1509" s="1768"/>
      <c r="AMH1509" s="1768"/>
      <c r="AMI1509" s="1768"/>
      <c r="AMJ1509" s="1768"/>
      <c r="AMK1509" s="1768"/>
    </row>
    <row r="1510" spans="1:1025" s="1774" customFormat="1" ht="54" customHeight="1" x14ac:dyDescent="0.35">
      <c r="A1510" s="1025" t="s">
        <v>13296</v>
      </c>
      <c r="B1510" s="1765">
        <v>44078</v>
      </c>
      <c r="C1510" s="1025">
        <v>11</v>
      </c>
      <c r="D1510" s="1025" t="s">
        <v>1394</v>
      </c>
      <c r="E1510" s="1025" t="s">
        <v>13297</v>
      </c>
      <c r="F1510" s="1025" t="s">
        <v>3847</v>
      </c>
      <c r="G1510" s="1025" t="s">
        <v>13298</v>
      </c>
      <c r="H1510" s="1025" t="s">
        <v>2022</v>
      </c>
      <c r="I1510" s="1025" t="s">
        <v>13299</v>
      </c>
      <c r="J1510" s="1025" t="s">
        <v>2023</v>
      </c>
      <c r="K1510" s="1766">
        <v>35999.870000000003</v>
      </c>
      <c r="L1510" s="1767" t="s">
        <v>9736</v>
      </c>
      <c r="M1510" s="1025" t="s">
        <v>13300</v>
      </c>
      <c r="N1510" s="1768"/>
      <c r="O1510" s="1769" t="s">
        <v>4665</v>
      </c>
      <c r="P1510" s="1770">
        <f t="shared" si="280"/>
        <v>35999.870000000003</v>
      </c>
      <c r="Q1510" s="1771">
        <f t="shared" si="281"/>
        <v>44078</v>
      </c>
      <c r="R1510" s="1772" t="str">
        <f t="shared" si="282"/>
        <v>2020OB000285</v>
      </c>
      <c r="S1510" s="1772" t="str">
        <f t="shared" si="283"/>
        <v>2020NE000156</v>
      </c>
      <c r="T1510" s="1773" t="str">
        <f t="shared" si="284"/>
        <v>VALOR PAGO AO REPASSE DE RECURSO REFERENTE A 3ª PARCELA - FEM II/2014 CUJO OBJETO É O RECAPEAMENTO ASFÁLTICO EM DIVERSAS RUAS DO MUNICIPIO DE MACHADOS CONFORME EP 158/2018, DEPUTADO WALDEMAR BORGES, POA 318/2020 - AGMJ</v>
      </c>
      <c r="U1510" s="1768"/>
      <c r="V1510" s="1768"/>
      <c r="W1510" s="1768"/>
      <c r="X1510" s="1768"/>
      <c r="Y1510" s="1768"/>
      <c r="Z1510" s="1768"/>
      <c r="AA1510" s="1768"/>
      <c r="AB1510" s="1768"/>
      <c r="AC1510" s="1768"/>
      <c r="AD1510" s="1768"/>
      <c r="AE1510" s="1768"/>
      <c r="AF1510" s="1768"/>
      <c r="AG1510" s="1768"/>
      <c r="AH1510" s="1768"/>
      <c r="AI1510" s="1768"/>
      <c r="AJ1510" s="1768"/>
      <c r="AK1510" s="1768"/>
      <c r="AL1510" s="1768"/>
      <c r="AM1510" s="1768"/>
      <c r="AN1510" s="1768"/>
      <c r="AO1510" s="1768"/>
      <c r="AP1510" s="1768"/>
      <c r="AQ1510" s="1768"/>
      <c r="AR1510" s="1768"/>
      <c r="AS1510" s="1768"/>
      <c r="AT1510" s="1768"/>
      <c r="AU1510" s="1768"/>
      <c r="AV1510" s="1768"/>
      <c r="AW1510" s="1768"/>
      <c r="AX1510" s="1768"/>
      <c r="AY1510" s="1768"/>
      <c r="AZ1510" s="1768"/>
      <c r="BA1510" s="1768"/>
      <c r="BB1510" s="1768"/>
      <c r="BC1510" s="1768"/>
      <c r="BD1510" s="1768"/>
      <c r="BE1510" s="1768"/>
      <c r="BF1510" s="1768"/>
      <c r="BG1510" s="1768"/>
      <c r="BH1510" s="1768"/>
      <c r="BI1510" s="1768"/>
      <c r="BJ1510" s="1768"/>
      <c r="BK1510" s="1768"/>
      <c r="BL1510" s="1768"/>
      <c r="BM1510" s="1768"/>
      <c r="BN1510" s="1768"/>
      <c r="BO1510" s="1768"/>
      <c r="BP1510" s="1768"/>
      <c r="BQ1510" s="1768"/>
      <c r="BR1510" s="1768"/>
      <c r="BS1510" s="1768"/>
      <c r="BT1510" s="1768"/>
      <c r="BU1510" s="1768"/>
      <c r="BV1510" s="1768"/>
      <c r="BW1510" s="1768"/>
      <c r="BX1510" s="1768"/>
      <c r="BY1510" s="1768"/>
      <c r="BZ1510" s="1768"/>
      <c r="CA1510" s="1768"/>
      <c r="CB1510" s="1768"/>
      <c r="CC1510" s="1768"/>
      <c r="CD1510" s="1768"/>
      <c r="CE1510" s="1768"/>
      <c r="CF1510" s="1768"/>
      <c r="CG1510" s="1768"/>
      <c r="CH1510" s="1768"/>
      <c r="CI1510" s="1768"/>
      <c r="CJ1510" s="1768"/>
      <c r="CK1510" s="1768"/>
      <c r="CL1510" s="1768"/>
      <c r="CM1510" s="1768"/>
      <c r="CN1510" s="1768"/>
      <c r="CO1510" s="1768"/>
      <c r="CP1510" s="1768"/>
      <c r="CQ1510" s="1768"/>
      <c r="CR1510" s="1768"/>
      <c r="CS1510" s="1768"/>
      <c r="CT1510" s="1768"/>
      <c r="CU1510" s="1768"/>
      <c r="CV1510" s="1768"/>
      <c r="CW1510" s="1768"/>
      <c r="CX1510" s="1768"/>
      <c r="CY1510" s="1768"/>
      <c r="CZ1510" s="1768"/>
      <c r="DA1510" s="1768"/>
      <c r="DB1510" s="1768"/>
      <c r="DC1510" s="1768"/>
      <c r="DD1510" s="1768"/>
      <c r="DE1510" s="1768"/>
      <c r="DF1510" s="1768"/>
      <c r="DG1510" s="1768"/>
      <c r="DH1510" s="1768"/>
      <c r="DI1510" s="1768"/>
      <c r="DJ1510" s="1768"/>
      <c r="DK1510" s="1768"/>
      <c r="DL1510" s="1768"/>
      <c r="DM1510" s="1768"/>
      <c r="DN1510" s="1768"/>
      <c r="DO1510" s="1768"/>
      <c r="DP1510" s="1768"/>
      <c r="DQ1510" s="1768"/>
      <c r="DR1510" s="1768"/>
      <c r="DS1510" s="1768"/>
      <c r="DT1510" s="1768"/>
      <c r="DU1510" s="1768"/>
      <c r="DV1510" s="1768"/>
      <c r="DW1510" s="1768"/>
      <c r="DX1510" s="1768"/>
      <c r="DY1510" s="1768"/>
      <c r="DZ1510" s="1768"/>
      <c r="EA1510" s="1768"/>
      <c r="EB1510" s="1768"/>
      <c r="EC1510" s="1768"/>
      <c r="ED1510" s="1768"/>
      <c r="EE1510" s="1768"/>
      <c r="EF1510" s="1768"/>
      <c r="EG1510" s="1768"/>
      <c r="EH1510" s="1768"/>
      <c r="EI1510" s="1768"/>
      <c r="EJ1510" s="1768"/>
      <c r="EK1510" s="1768"/>
      <c r="EL1510" s="1768"/>
      <c r="EM1510" s="1768"/>
      <c r="EN1510" s="1768"/>
      <c r="EO1510" s="1768"/>
      <c r="EP1510" s="1768"/>
      <c r="EQ1510" s="1768"/>
      <c r="ER1510" s="1768"/>
      <c r="ES1510" s="1768"/>
      <c r="ET1510" s="1768"/>
      <c r="EU1510" s="1768"/>
      <c r="EV1510" s="1768"/>
      <c r="EW1510" s="1768"/>
      <c r="EX1510" s="1768"/>
      <c r="EY1510" s="1768"/>
      <c r="EZ1510" s="1768"/>
      <c r="FA1510" s="1768"/>
      <c r="FB1510" s="1768"/>
      <c r="FC1510" s="1768"/>
      <c r="FD1510" s="1768"/>
      <c r="FE1510" s="1768"/>
      <c r="FF1510" s="1768"/>
      <c r="FG1510" s="1768"/>
      <c r="FH1510" s="1768"/>
      <c r="FI1510" s="1768"/>
      <c r="FJ1510" s="1768"/>
      <c r="FK1510" s="1768"/>
      <c r="FL1510" s="1768"/>
      <c r="FM1510" s="1768"/>
      <c r="FN1510" s="1768"/>
      <c r="FO1510" s="1768"/>
      <c r="FP1510" s="1768"/>
      <c r="FQ1510" s="1768"/>
      <c r="FR1510" s="1768"/>
      <c r="FS1510" s="1768"/>
      <c r="FT1510" s="1768"/>
      <c r="FU1510" s="1768"/>
      <c r="FV1510" s="1768"/>
      <c r="FW1510" s="1768"/>
      <c r="FX1510" s="1768"/>
      <c r="FY1510" s="1768"/>
      <c r="FZ1510" s="1768"/>
      <c r="GA1510" s="1768"/>
      <c r="GB1510" s="1768"/>
      <c r="GC1510" s="1768"/>
      <c r="GD1510" s="1768"/>
      <c r="GE1510" s="1768"/>
      <c r="GF1510" s="1768"/>
      <c r="GG1510" s="1768"/>
      <c r="GH1510" s="1768"/>
      <c r="GI1510" s="1768"/>
      <c r="GJ1510" s="1768"/>
      <c r="GK1510" s="1768"/>
      <c r="GL1510" s="1768"/>
      <c r="GM1510" s="1768"/>
      <c r="GN1510" s="1768"/>
      <c r="GO1510" s="1768"/>
      <c r="GP1510" s="1768"/>
      <c r="GQ1510" s="1768"/>
      <c r="GR1510" s="1768"/>
      <c r="GS1510" s="1768"/>
      <c r="GT1510" s="1768"/>
      <c r="GU1510" s="1768"/>
      <c r="GV1510" s="1768"/>
      <c r="GW1510" s="1768"/>
      <c r="GX1510" s="1768"/>
      <c r="GY1510" s="1768"/>
      <c r="GZ1510" s="1768"/>
      <c r="HA1510" s="1768"/>
      <c r="HB1510" s="1768"/>
      <c r="HC1510" s="1768"/>
      <c r="HD1510" s="1768"/>
      <c r="HE1510" s="1768"/>
      <c r="HF1510" s="1768"/>
      <c r="HG1510" s="1768"/>
      <c r="HH1510" s="1768"/>
      <c r="HI1510" s="1768"/>
      <c r="HJ1510" s="1768"/>
      <c r="HK1510" s="1768"/>
      <c r="HL1510" s="1768"/>
      <c r="HM1510" s="1768"/>
      <c r="HN1510" s="1768"/>
      <c r="HO1510" s="1768"/>
      <c r="HP1510" s="1768"/>
      <c r="HQ1510" s="1768"/>
      <c r="HR1510" s="1768"/>
      <c r="HS1510" s="1768"/>
      <c r="HT1510" s="1768"/>
      <c r="HU1510" s="1768"/>
      <c r="HV1510" s="1768"/>
      <c r="HW1510" s="1768"/>
      <c r="HX1510" s="1768"/>
      <c r="HY1510" s="1768"/>
      <c r="HZ1510" s="1768"/>
      <c r="IA1510" s="1768"/>
      <c r="IB1510" s="1768"/>
      <c r="IC1510" s="1768"/>
      <c r="ID1510" s="1768"/>
      <c r="IE1510" s="1768"/>
      <c r="IF1510" s="1768"/>
      <c r="IG1510" s="1768"/>
      <c r="IH1510" s="1768"/>
      <c r="II1510" s="1768"/>
      <c r="IJ1510" s="1768"/>
      <c r="IK1510" s="1768"/>
      <c r="IL1510" s="1768"/>
      <c r="IM1510" s="1768"/>
      <c r="IN1510" s="1768"/>
      <c r="IO1510" s="1768"/>
      <c r="IP1510" s="1768"/>
      <c r="IQ1510" s="1768"/>
      <c r="IR1510" s="1768"/>
      <c r="IS1510" s="1768"/>
      <c r="IT1510" s="1768"/>
      <c r="IU1510" s="1768"/>
      <c r="IV1510" s="1768"/>
      <c r="IW1510" s="1768"/>
      <c r="IX1510" s="1768"/>
      <c r="IY1510" s="1768"/>
      <c r="IZ1510" s="1768"/>
      <c r="JA1510" s="1768"/>
      <c r="JB1510" s="1768"/>
      <c r="JC1510" s="1768"/>
      <c r="JD1510" s="1768"/>
      <c r="JE1510" s="1768"/>
      <c r="JF1510" s="1768"/>
      <c r="JG1510" s="1768"/>
      <c r="JH1510" s="1768"/>
      <c r="JI1510" s="1768"/>
      <c r="JJ1510" s="1768"/>
      <c r="JK1510" s="1768"/>
      <c r="JL1510" s="1768"/>
      <c r="JM1510" s="1768"/>
      <c r="JN1510" s="1768"/>
      <c r="JO1510" s="1768"/>
      <c r="JP1510" s="1768"/>
      <c r="JQ1510" s="1768"/>
      <c r="JR1510" s="1768"/>
      <c r="JS1510" s="1768"/>
      <c r="JT1510" s="1768"/>
      <c r="JU1510" s="1768"/>
      <c r="JV1510" s="1768"/>
      <c r="JW1510" s="1768"/>
      <c r="JX1510" s="1768"/>
      <c r="JY1510" s="1768"/>
      <c r="JZ1510" s="1768"/>
      <c r="KA1510" s="1768"/>
      <c r="KB1510" s="1768"/>
      <c r="KC1510" s="1768"/>
      <c r="KD1510" s="1768"/>
      <c r="KE1510" s="1768"/>
      <c r="KF1510" s="1768"/>
      <c r="KG1510" s="1768"/>
      <c r="KH1510" s="1768"/>
      <c r="KI1510" s="1768"/>
      <c r="KJ1510" s="1768"/>
      <c r="KK1510" s="1768"/>
      <c r="KL1510" s="1768"/>
      <c r="KM1510" s="1768"/>
      <c r="KN1510" s="1768"/>
      <c r="KO1510" s="1768"/>
      <c r="KP1510" s="1768"/>
      <c r="KQ1510" s="1768"/>
      <c r="KR1510" s="1768"/>
      <c r="KS1510" s="1768"/>
      <c r="KT1510" s="1768"/>
      <c r="KU1510" s="1768"/>
      <c r="KV1510" s="1768"/>
      <c r="KW1510" s="1768"/>
      <c r="KX1510" s="1768"/>
      <c r="KY1510" s="1768"/>
      <c r="KZ1510" s="1768"/>
      <c r="LA1510" s="1768"/>
      <c r="LB1510" s="1768"/>
      <c r="LC1510" s="1768"/>
      <c r="LD1510" s="1768"/>
      <c r="LE1510" s="1768"/>
      <c r="LF1510" s="1768"/>
      <c r="LG1510" s="1768"/>
      <c r="LH1510" s="1768"/>
      <c r="LI1510" s="1768"/>
      <c r="LJ1510" s="1768"/>
      <c r="LK1510" s="1768"/>
      <c r="LL1510" s="1768"/>
      <c r="LM1510" s="1768"/>
      <c r="LN1510" s="1768"/>
      <c r="LO1510" s="1768"/>
      <c r="LP1510" s="1768"/>
      <c r="LQ1510" s="1768"/>
      <c r="LR1510" s="1768"/>
      <c r="LS1510" s="1768"/>
      <c r="LT1510" s="1768"/>
      <c r="LU1510" s="1768"/>
      <c r="LV1510" s="1768"/>
      <c r="LW1510" s="1768"/>
      <c r="LX1510" s="1768"/>
      <c r="LY1510" s="1768"/>
      <c r="LZ1510" s="1768"/>
      <c r="MA1510" s="1768"/>
      <c r="MB1510" s="1768"/>
      <c r="MC1510" s="1768"/>
      <c r="MD1510" s="1768"/>
      <c r="ME1510" s="1768"/>
      <c r="MF1510" s="1768"/>
      <c r="MG1510" s="1768"/>
      <c r="MH1510" s="1768"/>
      <c r="MI1510" s="1768"/>
      <c r="MJ1510" s="1768"/>
      <c r="MK1510" s="1768"/>
      <c r="ML1510" s="1768"/>
      <c r="MM1510" s="1768"/>
      <c r="MN1510" s="1768"/>
      <c r="MO1510" s="1768"/>
      <c r="MP1510" s="1768"/>
      <c r="MQ1510" s="1768"/>
      <c r="MR1510" s="1768"/>
      <c r="MS1510" s="1768"/>
      <c r="MT1510" s="1768"/>
      <c r="MU1510" s="1768"/>
      <c r="MV1510" s="1768"/>
      <c r="MW1510" s="1768"/>
      <c r="MX1510" s="1768"/>
      <c r="MY1510" s="1768"/>
      <c r="MZ1510" s="1768"/>
      <c r="NA1510" s="1768"/>
      <c r="NB1510" s="1768"/>
      <c r="NC1510" s="1768"/>
      <c r="ND1510" s="1768"/>
      <c r="NE1510" s="1768"/>
      <c r="NF1510" s="1768"/>
      <c r="NG1510" s="1768"/>
      <c r="NH1510" s="1768"/>
      <c r="NI1510" s="1768"/>
      <c r="NJ1510" s="1768"/>
      <c r="NK1510" s="1768"/>
      <c r="NL1510" s="1768"/>
      <c r="NM1510" s="1768"/>
      <c r="NN1510" s="1768"/>
      <c r="NO1510" s="1768"/>
      <c r="NP1510" s="1768"/>
      <c r="NQ1510" s="1768"/>
      <c r="NR1510" s="1768"/>
      <c r="NS1510" s="1768"/>
      <c r="NT1510" s="1768"/>
      <c r="NU1510" s="1768"/>
      <c r="NV1510" s="1768"/>
      <c r="NW1510" s="1768"/>
      <c r="NX1510" s="1768"/>
      <c r="NY1510" s="1768"/>
      <c r="NZ1510" s="1768"/>
      <c r="OA1510" s="1768"/>
      <c r="OB1510" s="1768"/>
      <c r="OC1510" s="1768"/>
      <c r="OD1510" s="1768"/>
      <c r="OE1510" s="1768"/>
      <c r="OF1510" s="1768"/>
      <c r="OG1510" s="1768"/>
      <c r="OH1510" s="1768"/>
      <c r="OI1510" s="1768"/>
      <c r="OJ1510" s="1768"/>
      <c r="OK1510" s="1768"/>
      <c r="OL1510" s="1768"/>
      <c r="OM1510" s="1768"/>
      <c r="ON1510" s="1768"/>
      <c r="OO1510" s="1768"/>
      <c r="OP1510" s="1768"/>
      <c r="OQ1510" s="1768"/>
      <c r="OR1510" s="1768"/>
      <c r="OS1510" s="1768"/>
      <c r="OT1510" s="1768"/>
      <c r="OU1510" s="1768"/>
      <c r="OV1510" s="1768"/>
      <c r="OW1510" s="1768"/>
      <c r="OX1510" s="1768"/>
      <c r="OY1510" s="1768"/>
      <c r="OZ1510" s="1768"/>
      <c r="PA1510" s="1768"/>
      <c r="PB1510" s="1768"/>
      <c r="PC1510" s="1768"/>
      <c r="PD1510" s="1768"/>
      <c r="PE1510" s="1768"/>
      <c r="PF1510" s="1768"/>
      <c r="PG1510" s="1768"/>
      <c r="PH1510" s="1768"/>
      <c r="PI1510" s="1768"/>
      <c r="PJ1510" s="1768"/>
      <c r="PK1510" s="1768"/>
      <c r="PL1510" s="1768"/>
      <c r="PM1510" s="1768"/>
      <c r="PN1510" s="1768"/>
      <c r="PO1510" s="1768"/>
      <c r="PP1510" s="1768"/>
      <c r="PQ1510" s="1768"/>
      <c r="PR1510" s="1768"/>
      <c r="PS1510" s="1768"/>
      <c r="PT1510" s="1768"/>
      <c r="PU1510" s="1768"/>
      <c r="PV1510" s="1768"/>
      <c r="PW1510" s="1768"/>
      <c r="PX1510" s="1768"/>
      <c r="PY1510" s="1768"/>
      <c r="PZ1510" s="1768"/>
      <c r="QA1510" s="1768"/>
      <c r="QB1510" s="1768"/>
      <c r="QC1510" s="1768"/>
      <c r="QD1510" s="1768"/>
      <c r="QE1510" s="1768"/>
      <c r="QF1510" s="1768"/>
      <c r="QG1510" s="1768"/>
      <c r="QH1510" s="1768"/>
      <c r="QI1510" s="1768"/>
      <c r="QJ1510" s="1768"/>
      <c r="QK1510" s="1768"/>
      <c r="QL1510" s="1768"/>
      <c r="QM1510" s="1768"/>
      <c r="QN1510" s="1768"/>
      <c r="QO1510" s="1768"/>
      <c r="QP1510" s="1768"/>
      <c r="QQ1510" s="1768"/>
      <c r="QR1510" s="1768"/>
      <c r="QS1510" s="1768"/>
      <c r="QT1510" s="1768"/>
      <c r="QU1510" s="1768"/>
      <c r="QV1510" s="1768"/>
      <c r="QW1510" s="1768"/>
      <c r="QX1510" s="1768"/>
      <c r="QY1510" s="1768"/>
      <c r="QZ1510" s="1768"/>
      <c r="RA1510" s="1768"/>
      <c r="RB1510" s="1768"/>
      <c r="RC1510" s="1768"/>
      <c r="RD1510" s="1768"/>
      <c r="RE1510" s="1768"/>
      <c r="RF1510" s="1768"/>
      <c r="RG1510" s="1768"/>
      <c r="RH1510" s="1768"/>
      <c r="RI1510" s="1768"/>
      <c r="RJ1510" s="1768"/>
      <c r="RK1510" s="1768"/>
      <c r="RL1510" s="1768"/>
      <c r="RM1510" s="1768"/>
      <c r="RN1510" s="1768"/>
      <c r="RO1510" s="1768"/>
      <c r="RP1510" s="1768"/>
      <c r="RQ1510" s="1768"/>
      <c r="RR1510" s="1768"/>
      <c r="RS1510" s="1768"/>
      <c r="RT1510" s="1768"/>
      <c r="RU1510" s="1768"/>
      <c r="RV1510" s="1768"/>
      <c r="RW1510" s="1768"/>
      <c r="RX1510" s="1768"/>
      <c r="RY1510" s="1768"/>
      <c r="RZ1510" s="1768"/>
      <c r="SA1510" s="1768"/>
      <c r="SB1510" s="1768"/>
      <c r="SC1510" s="1768"/>
      <c r="SD1510" s="1768"/>
      <c r="SE1510" s="1768"/>
      <c r="SF1510" s="1768"/>
      <c r="SG1510" s="1768"/>
      <c r="SH1510" s="1768"/>
      <c r="SI1510" s="1768"/>
      <c r="SJ1510" s="1768"/>
      <c r="SK1510" s="1768"/>
      <c r="SL1510" s="1768"/>
      <c r="SM1510" s="1768"/>
      <c r="SN1510" s="1768"/>
      <c r="SO1510" s="1768"/>
      <c r="SP1510" s="1768"/>
      <c r="SQ1510" s="1768"/>
      <c r="SR1510" s="1768"/>
      <c r="SS1510" s="1768"/>
      <c r="ST1510" s="1768"/>
      <c r="SU1510" s="1768"/>
      <c r="SV1510" s="1768"/>
      <c r="SW1510" s="1768"/>
      <c r="SX1510" s="1768"/>
      <c r="SY1510" s="1768"/>
      <c r="SZ1510" s="1768"/>
      <c r="TA1510" s="1768"/>
      <c r="TB1510" s="1768"/>
      <c r="TC1510" s="1768"/>
      <c r="TD1510" s="1768"/>
      <c r="TE1510" s="1768"/>
      <c r="TF1510" s="1768"/>
      <c r="TG1510" s="1768"/>
      <c r="TH1510" s="1768"/>
      <c r="TI1510" s="1768"/>
      <c r="TJ1510" s="1768"/>
      <c r="TK1510" s="1768"/>
      <c r="TL1510" s="1768"/>
      <c r="TM1510" s="1768"/>
      <c r="TN1510" s="1768"/>
      <c r="TO1510" s="1768"/>
      <c r="TP1510" s="1768"/>
      <c r="TQ1510" s="1768"/>
      <c r="TR1510" s="1768"/>
      <c r="TS1510" s="1768"/>
      <c r="TT1510" s="1768"/>
      <c r="TU1510" s="1768"/>
      <c r="TV1510" s="1768"/>
      <c r="TW1510" s="1768"/>
      <c r="TX1510" s="1768"/>
      <c r="TY1510" s="1768"/>
      <c r="TZ1510" s="1768"/>
      <c r="UA1510" s="1768"/>
      <c r="UB1510" s="1768"/>
      <c r="UC1510" s="1768"/>
      <c r="UD1510" s="1768"/>
      <c r="UE1510" s="1768"/>
      <c r="UF1510" s="1768"/>
      <c r="UG1510" s="1768"/>
      <c r="UH1510" s="1768"/>
      <c r="UI1510" s="1768"/>
      <c r="UJ1510" s="1768"/>
      <c r="UK1510" s="1768"/>
      <c r="UL1510" s="1768"/>
      <c r="UM1510" s="1768"/>
      <c r="UN1510" s="1768"/>
      <c r="UO1510" s="1768"/>
      <c r="UP1510" s="1768"/>
      <c r="UQ1510" s="1768"/>
      <c r="UR1510" s="1768"/>
      <c r="US1510" s="1768"/>
      <c r="UT1510" s="1768"/>
      <c r="UU1510" s="1768"/>
      <c r="UV1510" s="1768"/>
      <c r="UW1510" s="1768"/>
      <c r="UX1510" s="1768"/>
      <c r="UY1510" s="1768"/>
      <c r="UZ1510" s="1768"/>
      <c r="VA1510" s="1768"/>
      <c r="VB1510" s="1768"/>
      <c r="VC1510" s="1768"/>
      <c r="VD1510" s="1768"/>
      <c r="VE1510" s="1768"/>
      <c r="VF1510" s="1768"/>
      <c r="VG1510" s="1768"/>
      <c r="VH1510" s="1768"/>
      <c r="VI1510" s="1768"/>
      <c r="VJ1510" s="1768"/>
      <c r="VK1510" s="1768"/>
      <c r="VL1510" s="1768"/>
      <c r="VM1510" s="1768"/>
      <c r="VN1510" s="1768"/>
      <c r="VO1510" s="1768"/>
      <c r="VP1510" s="1768"/>
      <c r="VQ1510" s="1768"/>
      <c r="VR1510" s="1768"/>
      <c r="VS1510" s="1768"/>
      <c r="VT1510" s="1768"/>
      <c r="VU1510" s="1768"/>
      <c r="VV1510" s="1768"/>
      <c r="VW1510" s="1768"/>
      <c r="VX1510" s="1768"/>
      <c r="VY1510" s="1768"/>
      <c r="VZ1510" s="1768"/>
      <c r="WA1510" s="1768"/>
      <c r="WB1510" s="1768"/>
      <c r="WC1510" s="1768"/>
      <c r="WD1510" s="1768"/>
      <c r="WE1510" s="1768"/>
      <c r="WF1510" s="1768"/>
      <c r="WG1510" s="1768"/>
      <c r="WH1510" s="1768"/>
      <c r="WI1510" s="1768"/>
      <c r="WJ1510" s="1768"/>
      <c r="WK1510" s="1768"/>
      <c r="WL1510" s="1768"/>
      <c r="WM1510" s="1768"/>
      <c r="WN1510" s="1768"/>
      <c r="WO1510" s="1768"/>
      <c r="WP1510" s="1768"/>
      <c r="WQ1510" s="1768"/>
      <c r="WR1510" s="1768"/>
      <c r="WS1510" s="1768"/>
      <c r="WT1510" s="1768"/>
      <c r="WU1510" s="1768"/>
      <c r="WV1510" s="1768"/>
      <c r="WW1510" s="1768"/>
      <c r="WX1510" s="1768"/>
      <c r="WY1510" s="1768"/>
      <c r="WZ1510" s="1768"/>
      <c r="XA1510" s="1768"/>
      <c r="XB1510" s="1768"/>
      <c r="XC1510" s="1768"/>
      <c r="XD1510" s="1768"/>
      <c r="XE1510" s="1768"/>
      <c r="XF1510" s="1768"/>
      <c r="XG1510" s="1768"/>
      <c r="XH1510" s="1768"/>
      <c r="XI1510" s="1768"/>
      <c r="XJ1510" s="1768"/>
      <c r="XK1510" s="1768"/>
      <c r="XL1510" s="1768"/>
      <c r="XM1510" s="1768"/>
      <c r="XN1510" s="1768"/>
      <c r="XO1510" s="1768"/>
      <c r="XP1510" s="1768"/>
      <c r="XQ1510" s="1768"/>
      <c r="XR1510" s="1768"/>
      <c r="XS1510" s="1768"/>
      <c r="XT1510" s="1768"/>
      <c r="XU1510" s="1768"/>
      <c r="XV1510" s="1768"/>
      <c r="XW1510" s="1768"/>
      <c r="XX1510" s="1768"/>
      <c r="XY1510" s="1768"/>
      <c r="XZ1510" s="1768"/>
      <c r="YA1510" s="1768"/>
      <c r="YB1510" s="1768"/>
      <c r="YC1510" s="1768"/>
      <c r="YD1510" s="1768"/>
      <c r="YE1510" s="1768"/>
      <c r="YF1510" s="1768"/>
      <c r="YG1510" s="1768"/>
      <c r="YH1510" s="1768"/>
      <c r="YI1510" s="1768"/>
      <c r="YJ1510" s="1768"/>
      <c r="YK1510" s="1768"/>
      <c r="YL1510" s="1768"/>
      <c r="YM1510" s="1768"/>
      <c r="YN1510" s="1768"/>
      <c r="YO1510" s="1768"/>
      <c r="YP1510" s="1768"/>
      <c r="YQ1510" s="1768"/>
      <c r="YR1510" s="1768"/>
      <c r="YS1510" s="1768"/>
      <c r="YT1510" s="1768"/>
      <c r="YU1510" s="1768"/>
      <c r="YV1510" s="1768"/>
      <c r="YW1510" s="1768"/>
      <c r="YX1510" s="1768"/>
      <c r="YY1510" s="1768"/>
      <c r="YZ1510" s="1768"/>
      <c r="ZA1510" s="1768"/>
      <c r="ZB1510" s="1768"/>
      <c r="ZC1510" s="1768"/>
      <c r="ZD1510" s="1768"/>
      <c r="ZE1510" s="1768"/>
      <c r="ZF1510" s="1768"/>
      <c r="ZG1510" s="1768"/>
      <c r="ZH1510" s="1768"/>
      <c r="ZI1510" s="1768"/>
      <c r="ZJ1510" s="1768"/>
      <c r="ZK1510" s="1768"/>
      <c r="ZL1510" s="1768"/>
      <c r="ZM1510" s="1768"/>
      <c r="ZN1510" s="1768"/>
      <c r="ZO1510" s="1768"/>
      <c r="ZP1510" s="1768"/>
      <c r="ZQ1510" s="1768"/>
      <c r="ZR1510" s="1768"/>
      <c r="ZS1510" s="1768"/>
      <c r="ZT1510" s="1768"/>
      <c r="ZU1510" s="1768"/>
      <c r="ZV1510" s="1768"/>
      <c r="ZW1510" s="1768"/>
      <c r="ZX1510" s="1768"/>
      <c r="ZY1510" s="1768"/>
      <c r="ZZ1510" s="1768"/>
      <c r="AAA1510" s="1768"/>
      <c r="AAB1510" s="1768"/>
      <c r="AAC1510" s="1768"/>
      <c r="AAD1510" s="1768"/>
      <c r="AAE1510" s="1768"/>
      <c r="AAF1510" s="1768"/>
      <c r="AAG1510" s="1768"/>
      <c r="AAH1510" s="1768"/>
      <c r="AAI1510" s="1768"/>
      <c r="AAJ1510" s="1768"/>
      <c r="AAK1510" s="1768"/>
      <c r="AAL1510" s="1768"/>
      <c r="AAM1510" s="1768"/>
      <c r="AAN1510" s="1768"/>
      <c r="AAO1510" s="1768"/>
      <c r="AAP1510" s="1768"/>
      <c r="AAQ1510" s="1768"/>
      <c r="AAR1510" s="1768"/>
      <c r="AAS1510" s="1768"/>
      <c r="AAT1510" s="1768"/>
      <c r="AAU1510" s="1768"/>
      <c r="AAV1510" s="1768"/>
      <c r="AAW1510" s="1768"/>
      <c r="AAX1510" s="1768"/>
      <c r="AAY1510" s="1768"/>
      <c r="AAZ1510" s="1768"/>
      <c r="ABA1510" s="1768"/>
      <c r="ABB1510" s="1768"/>
      <c r="ABC1510" s="1768"/>
      <c r="ABD1510" s="1768"/>
      <c r="ABE1510" s="1768"/>
      <c r="ABF1510" s="1768"/>
      <c r="ABG1510" s="1768"/>
      <c r="ABH1510" s="1768"/>
      <c r="ABI1510" s="1768"/>
      <c r="ABJ1510" s="1768"/>
      <c r="ABK1510" s="1768"/>
      <c r="ABL1510" s="1768"/>
      <c r="ABM1510" s="1768"/>
      <c r="ABN1510" s="1768"/>
      <c r="ABO1510" s="1768"/>
      <c r="ABP1510" s="1768"/>
      <c r="ABQ1510" s="1768"/>
      <c r="ABR1510" s="1768"/>
      <c r="ABS1510" s="1768"/>
      <c r="ABT1510" s="1768"/>
      <c r="ABU1510" s="1768"/>
      <c r="ABV1510" s="1768"/>
      <c r="ABW1510" s="1768"/>
      <c r="ABX1510" s="1768"/>
      <c r="ABY1510" s="1768"/>
      <c r="ABZ1510" s="1768"/>
      <c r="ACA1510" s="1768"/>
      <c r="ACB1510" s="1768"/>
      <c r="ACC1510" s="1768"/>
      <c r="ACD1510" s="1768"/>
      <c r="ACE1510" s="1768"/>
      <c r="ACF1510" s="1768"/>
      <c r="ACG1510" s="1768"/>
      <c r="ACH1510" s="1768"/>
      <c r="ACI1510" s="1768"/>
      <c r="ACJ1510" s="1768"/>
      <c r="ACK1510" s="1768"/>
      <c r="ACL1510" s="1768"/>
      <c r="ACM1510" s="1768"/>
      <c r="ACN1510" s="1768"/>
      <c r="ACO1510" s="1768"/>
      <c r="ACP1510" s="1768"/>
      <c r="ACQ1510" s="1768"/>
      <c r="ACR1510" s="1768"/>
      <c r="ACS1510" s="1768"/>
      <c r="ACT1510" s="1768"/>
      <c r="ACU1510" s="1768"/>
      <c r="ACV1510" s="1768"/>
      <c r="ACW1510" s="1768"/>
      <c r="ACX1510" s="1768"/>
      <c r="ACY1510" s="1768"/>
      <c r="ACZ1510" s="1768"/>
      <c r="ADA1510" s="1768"/>
      <c r="ADB1510" s="1768"/>
      <c r="ADC1510" s="1768"/>
      <c r="ADD1510" s="1768"/>
      <c r="ADE1510" s="1768"/>
      <c r="ADF1510" s="1768"/>
      <c r="ADG1510" s="1768"/>
      <c r="ADH1510" s="1768"/>
      <c r="ADI1510" s="1768"/>
      <c r="ADJ1510" s="1768"/>
      <c r="ADK1510" s="1768"/>
      <c r="ADL1510" s="1768"/>
      <c r="ADM1510" s="1768"/>
      <c r="ADN1510" s="1768"/>
      <c r="ADO1510" s="1768"/>
      <c r="ADP1510" s="1768"/>
      <c r="ADQ1510" s="1768"/>
      <c r="ADR1510" s="1768"/>
      <c r="ADS1510" s="1768"/>
      <c r="ADT1510" s="1768"/>
      <c r="ADU1510" s="1768"/>
      <c r="ADV1510" s="1768"/>
      <c r="ADW1510" s="1768"/>
      <c r="ADX1510" s="1768"/>
      <c r="ADY1510" s="1768"/>
      <c r="ADZ1510" s="1768"/>
      <c r="AEA1510" s="1768"/>
      <c r="AEB1510" s="1768"/>
      <c r="AEC1510" s="1768"/>
      <c r="AED1510" s="1768"/>
      <c r="AEE1510" s="1768"/>
      <c r="AEF1510" s="1768"/>
      <c r="AEG1510" s="1768"/>
      <c r="AEH1510" s="1768"/>
      <c r="AEI1510" s="1768"/>
      <c r="AEJ1510" s="1768"/>
      <c r="AEK1510" s="1768"/>
      <c r="AEL1510" s="1768"/>
      <c r="AEM1510" s="1768"/>
      <c r="AEN1510" s="1768"/>
      <c r="AEO1510" s="1768"/>
      <c r="AEP1510" s="1768"/>
      <c r="AEQ1510" s="1768"/>
      <c r="AER1510" s="1768"/>
      <c r="AES1510" s="1768"/>
      <c r="AET1510" s="1768"/>
      <c r="AEU1510" s="1768"/>
      <c r="AEV1510" s="1768"/>
      <c r="AEW1510" s="1768"/>
      <c r="AEX1510" s="1768"/>
      <c r="AEY1510" s="1768"/>
      <c r="AEZ1510" s="1768"/>
      <c r="AFA1510" s="1768"/>
      <c r="AFB1510" s="1768"/>
      <c r="AFC1510" s="1768"/>
      <c r="AFD1510" s="1768"/>
      <c r="AFE1510" s="1768"/>
      <c r="AFF1510" s="1768"/>
      <c r="AFG1510" s="1768"/>
      <c r="AFH1510" s="1768"/>
      <c r="AFI1510" s="1768"/>
      <c r="AFJ1510" s="1768"/>
      <c r="AFK1510" s="1768"/>
      <c r="AFL1510" s="1768"/>
      <c r="AFM1510" s="1768"/>
      <c r="AFN1510" s="1768"/>
      <c r="AFO1510" s="1768"/>
      <c r="AFP1510" s="1768"/>
      <c r="AFQ1510" s="1768"/>
      <c r="AFR1510" s="1768"/>
      <c r="AFS1510" s="1768"/>
      <c r="AFT1510" s="1768"/>
      <c r="AFU1510" s="1768"/>
      <c r="AFV1510" s="1768"/>
      <c r="AFW1510" s="1768"/>
      <c r="AFX1510" s="1768"/>
      <c r="AFY1510" s="1768"/>
      <c r="AFZ1510" s="1768"/>
      <c r="AGA1510" s="1768"/>
      <c r="AGB1510" s="1768"/>
      <c r="AGC1510" s="1768"/>
      <c r="AGD1510" s="1768"/>
      <c r="AGE1510" s="1768"/>
      <c r="AGF1510" s="1768"/>
      <c r="AGG1510" s="1768"/>
      <c r="AGH1510" s="1768"/>
      <c r="AGI1510" s="1768"/>
      <c r="AGJ1510" s="1768"/>
      <c r="AGK1510" s="1768"/>
      <c r="AGL1510" s="1768"/>
      <c r="AGM1510" s="1768"/>
      <c r="AGN1510" s="1768"/>
      <c r="AGO1510" s="1768"/>
      <c r="AGP1510" s="1768"/>
      <c r="AGQ1510" s="1768"/>
      <c r="AGR1510" s="1768"/>
      <c r="AGS1510" s="1768"/>
      <c r="AGT1510" s="1768"/>
      <c r="AGU1510" s="1768"/>
      <c r="AGV1510" s="1768"/>
      <c r="AGW1510" s="1768"/>
      <c r="AGX1510" s="1768"/>
      <c r="AGY1510" s="1768"/>
      <c r="AGZ1510" s="1768"/>
      <c r="AHA1510" s="1768"/>
      <c r="AHB1510" s="1768"/>
      <c r="AHC1510" s="1768"/>
      <c r="AHD1510" s="1768"/>
      <c r="AHE1510" s="1768"/>
      <c r="AHF1510" s="1768"/>
      <c r="AHG1510" s="1768"/>
      <c r="AHH1510" s="1768"/>
      <c r="AHI1510" s="1768"/>
      <c r="AHJ1510" s="1768"/>
      <c r="AHK1510" s="1768"/>
      <c r="AHL1510" s="1768"/>
      <c r="AHM1510" s="1768"/>
      <c r="AHN1510" s="1768"/>
      <c r="AHO1510" s="1768"/>
      <c r="AHP1510" s="1768"/>
      <c r="AHQ1510" s="1768"/>
      <c r="AHR1510" s="1768"/>
      <c r="AHS1510" s="1768"/>
      <c r="AHT1510" s="1768"/>
      <c r="AHU1510" s="1768"/>
      <c r="AHV1510" s="1768"/>
      <c r="AHW1510" s="1768"/>
      <c r="AHX1510" s="1768"/>
      <c r="AHY1510" s="1768"/>
      <c r="AHZ1510" s="1768"/>
      <c r="AIA1510" s="1768"/>
      <c r="AIB1510" s="1768"/>
      <c r="AIC1510" s="1768"/>
      <c r="AID1510" s="1768"/>
      <c r="AIE1510" s="1768"/>
      <c r="AIF1510" s="1768"/>
      <c r="AIG1510" s="1768"/>
      <c r="AIH1510" s="1768"/>
      <c r="AII1510" s="1768"/>
      <c r="AIJ1510" s="1768"/>
      <c r="AIK1510" s="1768"/>
      <c r="AIL1510" s="1768"/>
      <c r="AIM1510" s="1768"/>
      <c r="AIN1510" s="1768"/>
      <c r="AIO1510" s="1768"/>
      <c r="AIP1510" s="1768"/>
      <c r="AIQ1510" s="1768"/>
      <c r="AIR1510" s="1768"/>
      <c r="AIS1510" s="1768"/>
      <c r="AIT1510" s="1768"/>
      <c r="AIU1510" s="1768"/>
      <c r="AIV1510" s="1768"/>
      <c r="AIW1510" s="1768"/>
      <c r="AIX1510" s="1768"/>
      <c r="AIY1510" s="1768"/>
      <c r="AIZ1510" s="1768"/>
      <c r="AJA1510" s="1768"/>
      <c r="AJB1510" s="1768"/>
      <c r="AJC1510" s="1768"/>
      <c r="AJD1510" s="1768"/>
      <c r="AJE1510" s="1768"/>
      <c r="AJF1510" s="1768"/>
      <c r="AJG1510" s="1768"/>
      <c r="AJH1510" s="1768"/>
      <c r="AJI1510" s="1768"/>
      <c r="AJJ1510" s="1768"/>
      <c r="AJK1510" s="1768"/>
      <c r="AJL1510" s="1768"/>
      <c r="AJM1510" s="1768"/>
      <c r="AJN1510" s="1768"/>
      <c r="AJO1510" s="1768"/>
      <c r="AJP1510" s="1768"/>
      <c r="AJQ1510" s="1768"/>
      <c r="AJR1510" s="1768"/>
      <c r="AJS1510" s="1768"/>
      <c r="AJT1510" s="1768"/>
      <c r="AJU1510" s="1768"/>
      <c r="AJV1510" s="1768"/>
      <c r="AJW1510" s="1768"/>
      <c r="AJX1510" s="1768"/>
      <c r="AJY1510" s="1768"/>
      <c r="AJZ1510" s="1768"/>
      <c r="AKA1510" s="1768"/>
      <c r="AKB1510" s="1768"/>
      <c r="AKC1510" s="1768"/>
      <c r="AKD1510" s="1768"/>
      <c r="AKE1510" s="1768"/>
      <c r="AKF1510" s="1768"/>
      <c r="AKG1510" s="1768"/>
      <c r="AKH1510" s="1768"/>
      <c r="AKI1510" s="1768"/>
      <c r="AKJ1510" s="1768"/>
      <c r="AKK1510" s="1768"/>
      <c r="AKL1510" s="1768"/>
      <c r="AKM1510" s="1768"/>
      <c r="AKN1510" s="1768"/>
      <c r="AKO1510" s="1768"/>
      <c r="AKP1510" s="1768"/>
      <c r="AKQ1510" s="1768"/>
      <c r="AKR1510" s="1768"/>
      <c r="AKS1510" s="1768"/>
      <c r="AKT1510" s="1768"/>
      <c r="AKU1510" s="1768"/>
      <c r="AKV1510" s="1768"/>
      <c r="AKW1510" s="1768"/>
      <c r="AKX1510" s="1768"/>
      <c r="AKY1510" s="1768"/>
      <c r="AKZ1510" s="1768"/>
      <c r="ALA1510" s="1768"/>
      <c r="ALB1510" s="1768"/>
      <c r="ALC1510" s="1768"/>
      <c r="ALD1510" s="1768"/>
      <c r="ALE1510" s="1768"/>
      <c r="ALF1510" s="1768"/>
      <c r="ALG1510" s="1768"/>
      <c r="ALH1510" s="1768"/>
      <c r="ALI1510" s="1768"/>
      <c r="ALJ1510" s="1768"/>
      <c r="ALK1510" s="1768"/>
      <c r="ALL1510" s="1768"/>
      <c r="ALM1510" s="1768"/>
      <c r="ALN1510" s="1768"/>
      <c r="ALO1510" s="1768"/>
      <c r="ALP1510" s="1768"/>
      <c r="ALQ1510" s="1768"/>
      <c r="ALR1510" s="1768"/>
      <c r="ALS1510" s="1768"/>
      <c r="ALT1510" s="1768"/>
      <c r="ALU1510" s="1768"/>
      <c r="ALV1510" s="1768"/>
      <c r="ALW1510" s="1768"/>
      <c r="ALX1510" s="1768"/>
      <c r="ALY1510" s="1768"/>
      <c r="ALZ1510" s="1768"/>
      <c r="AMA1510" s="1768"/>
      <c r="AMB1510" s="1768"/>
      <c r="AMC1510" s="1768"/>
      <c r="AMD1510" s="1768"/>
      <c r="AME1510" s="1768"/>
      <c r="AMF1510" s="1768"/>
      <c r="AMG1510" s="1768"/>
      <c r="AMH1510" s="1768"/>
      <c r="AMI1510" s="1768"/>
      <c r="AMJ1510" s="1768"/>
      <c r="AMK1510" s="1768"/>
    </row>
    <row r="1511" spans="1:1025" s="1774" customFormat="1" ht="54" customHeight="1" x14ac:dyDescent="0.35">
      <c r="A1511" s="1025" t="s">
        <v>13231</v>
      </c>
      <c r="B1511" s="1765">
        <v>44102</v>
      </c>
      <c r="C1511" s="1025">
        <v>12</v>
      </c>
      <c r="D1511" s="1025" t="s">
        <v>1394</v>
      </c>
      <c r="E1511" s="1025" t="s">
        <v>13301</v>
      </c>
      <c r="F1511" s="1025" t="s">
        <v>3926</v>
      </c>
      <c r="G1511" s="1025" t="s">
        <v>13302</v>
      </c>
      <c r="H1511" s="1025" t="s">
        <v>2307</v>
      </c>
      <c r="I1511" s="1025" t="s">
        <v>1167</v>
      </c>
      <c r="J1511" s="1025" t="s">
        <v>2308</v>
      </c>
      <c r="K1511" s="1766">
        <v>303690.5</v>
      </c>
      <c r="L1511" s="1767" t="s">
        <v>9736</v>
      </c>
      <c r="M1511" s="1025" t="s">
        <v>13303</v>
      </c>
      <c r="N1511" s="1768"/>
      <c r="O1511" s="1769" t="s">
        <v>4665</v>
      </c>
      <c r="P1511" s="1770">
        <f t="shared" si="280"/>
        <v>303690.5</v>
      </c>
      <c r="Q1511" s="1771">
        <f t="shared" si="281"/>
        <v>44102</v>
      </c>
      <c r="R1511" s="1772" t="str">
        <f t="shared" si="282"/>
        <v>2020OB000326</v>
      </c>
      <c r="S1511" s="1772" t="str">
        <f t="shared" si="283"/>
        <v>2020NE000229</v>
      </c>
      <c r="T1511" s="1773" t="str">
        <f t="shared" si="284"/>
        <v>VALOR PAGO AO REPASSE 3ª PARCELA, FEM II/2014, CUJO OBJETO É RECUPERAÇÃO DOS CORREDORES DE TRANSPORTE COM RECAPEAMENTO ASFALTICO, DRENAGEM E SINALIZAÇÃO NO MUNICÍPIO DE OLINDA POA 524/2020.</v>
      </c>
      <c r="U1511" s="1768"/>
      <c r="V1511" s="1768"/>
      <c r="W1511" s="1768"/>
      <c r="X1511" s="1768"/>
      <c r="Y1511" s="1768"/>
      <c r="Z1511" s="1768"/>
      <c r="AA1511" s="1768"/>
      <c r="AB1511" s="1768"/>
      <c r="AC1511" s="1768"/>
      <c r="AD1511" s="1768"/>
      <c r="AE1511" s="1768"/>
      <c r="AF1511" s="1768"/>
      <c r="AG1511" s="1768"/>
      <c r="AH1511" s="1768"/>
      <c r="AI1511" s="1768"/>
      <c r="AJ1511" s="1768"/>
      <c r="AK1511" s="1768"/>
      <c r="AL1511" s="1768"/>
      <c r="AM1511" s="1768"/>
      <c r="AN1511" s="1768"/>
      <c r="AO1511" s="1768"/>
      <c r="AP1511" s="1768"/>
      <c r="AQ1511" s="1768"/>
      <c r="AR1511" s="1768"/>
      <c r="AS1511" s="1768"/>
      <c r="AT1511" s="1768"/>
      <c r="AU1511" s="1768"/>
      <c r="AV1511" s="1768"/>
      <c r="AW1511" s="1768"/>
      <c r="AX1511" s="1768"/>
      <c r="AY1511" s="1768"/>
      <c r="AZ1511" s="1768"/>
      <c r="BA1511" s="1768"/>
      <c r="BB1511" s="1768"/>
      <c r="BC1511" s="1768"/>
      <c r="BD1511" s="1768"/>
      <c r="BE1511" s="1768"/>
      <c r="BF1511" s="1768"/>
      <c r="BG1511" s="1768"/>
      <c r="BH1511" s="1768"/>
      <c r="BI1511" s="1768"/>
      <c r="BJ1511" s="1768"/>
      <c r="BK1511" s="1768"/>
      <c r="BL1511" s="1768"/>
      <c r="BM1511" s="1768"/>
      <c r="BN1511" s="1768"/>
      <c r="BO1511" s="1768"/>
      <c r="BP1511" s="1768"/>
      <c r="BQ1511" s="1768"/>
      <c r="BR1511" s="1768"/>
      <c r="BS1511" s="1768"/>
      <c r="BT1511" s="1768"/>
      <c r="BU1511" s="1768"/>
      <c r="BV1511" s="1768"/>
      <c r="BW1511" s="1768"/>
      <c r="BX1511" s="1768"/>
      <c r="BY1511" s="1768"/>
      <c r="BZ1511" s="1768"/>
      <c r="CA1511" s="1768"/>
      <c r="CB1511" s="1768"/>
      <c r="CC1511" s="1768"/>
      <c r="CD1511" s="1768"/>
      <c r="CE1511" s="1768"/>
      <c r="CF1511" s="1768"/>
      <c r="CG1511" s="1768"/>
      <c r="CH1511" s="1768"/>
      <c r="CI1511" s="1768"/>
      <c r="CJ1511" s="1768"/>
      <c r="CK1511" s="1768"/>
      <c r="CL1511" s="1768"/>
      <c r="CM1511" s="1768"/>
      <c r="CN1511" s="1768"/>
      <c r="CO1511" s="1768"/>
      <c r="CP1511" s="1768"/>
      <c r="CQ1511" s="1768"/>
      <c r="CR1511" s="1768"/>
      <c r="CS1511" s="1768"/>
      <c r="CT1511" s="1768"/>
      <c r="CU1511" s="1768"/>
      <c r="CV1511" s="1768"/>
      <c r="CW1511" s="1768"/>
      <c r="CX1511" s="1768"/>
      <c r="CY1511" s="1768"/>
      <c r="CZ1511" s="1768"/>
      <c r="DA1511" s="1768"/>
      <c r="DB1511" s="1768"/>
      <c r="DC1511" s="1768"/>
      <c r="DD1511" s="1768"/>
      <c r="DE1511" s="1768"/>
      <c r="DF1511" s="1768"/>
      <c r="DG1511" s="1768"/>
      <c r="DH1511" s="1768"/>
      <c r="DI1511" s="1768"/>
      <c r="DJ1511" s="1768"/>
      <c r="DK1511" s="1768"/>
      <c r="DL1511" s="1768"/>
      <c r="DM1511" s="1768"/>
      <c r="DN1511" s="1768"/>
      <c r="DO1511" s="1768"/>
      <c r="DP1511" s="1768"/>
      <c r="DQ1511" s="1768"/>
      <c r="DR1511" s="1768"/>
      <c r="DS1511" s="1768"/>
      <c r="DT1511" s="1768"/>
      <c r="DU1511" s="1768"/>
      <c r="DV1511" s="1768"/>
      <c r="DW1511" s="1768"/>
      <c r="DX1511" s="1768"/>
      <c r="DY1511" s="1768"/>
      <c r="DZ1511" s="1768"/>
      <c r="EA1511" s="1768"/>
      <c r="EB1511" s="1768"/>
      <c r="EC1511" s="1768"/>
      <c r="ED1511" s="1768"/>
      <c r="EE1511" s="1768"/>
      <c r="EF1511" s="1768"/>
      <c r="EG1511" s="1768"/>
      <c r="EH1511" s="1768"/>
      <c r="EI1511" s="1768"/>
      <c r="EJ1511" s="1768"/>
      <c r="EK1511" s="1768"/>
      <c r="EL1511" s="1768"/>
      <c r="EM1511" s="1768"/>
      <c r="EN1511" s="1768"/>
      <c r="EO1511" s="1768"/>
      <c r="EP1511" s="1768"/>
      <c r="EQ1511" s="1768"/>
      <c r="ER1511" s="1768"/>
      <c r="ES1511" s="1768"/>
      <c r="ET1511" s="1768"/>
      <c r="EU1511" s="1768"/>
      <c r="EV1511" s="1768"/>
      <c r="EW1511" s="1768"/>
      <c r="EX1511" s="1768"/>
      <c r="EY1511" s="1768"/>
      <c r="EZ1511" s="1768"/>
      <c r="FA1511" s="1768"/>
      <c r="FB1511" s="1768"/>
      <c r="FC1511" s="1768"/>
      <c r="FD1511" s="1768"/>
      <c r="FE1511" s="1768"/>
      <c r="FF1511" s="1768"/>
      <c r="FG1511" s="1768"/>
      <c r="FH1511" s="1768"/>
      <c r="FI1511" s="1768"/>
      <c r="FJ1511" s="1768"/>
      <c r="FK1511" s="1768"/>
      <c r="FL1511" s="1768"/>
      <c r="FM1511" s="1768"/>
      <c r="FN1511" s="1768"/>
      <c r="FO1511" s="1768"/>
      <c r="FP1511" s="1768"/>
      <c r="FQ1511" s="1768"/>
      <c r="FR1511" s="1768"/>
      <c r="FS1511" s="1768"/>
      <c r="FT1511" s="1768"/>
      <c r="FU1511" s="1768"/>
      <c r="FV1511" s="1768"/>
      <c r="FW1511" s="1768"/>
      <c r="FX1511" s="1768"/>
      <c r="FY1511" s="1768"/>
      <c r="FZ1511" s="1768"/>
      <c r="GA1511" s="1768"/>
      <c r="GB1511" s="1768"/>
      <c r="GC1511" s="1768"/>
      <c r="GD1511" s="1768"/>
      <c r="GE1511" s="1768"/>
      <c r="GF1511" s="1768"/>
      <c r="GG1511" s="1768"/>
      <c r="GH1511" s="1768"/>
      <c r="GI1511" s="1768"/>
      <c r="GJ1511" s="1768"/>
      <c r="GK1511" s="1768"/>
      <c r="GL1511" s="1768"/>
      <c r="GM1511" s="1768"/>
      <c r="GN1511" s="1768"/>
      <c r="GO1511" s="1768"/>
      <c r="GP1511" s="1768"/>
      <c r="GQ1511" s="1768"/>
      <c r="GR1511" s="1768"/>
      <c r="GS1511" s="1768"/>
      <c r="GT1511" s="1768"/>
      <c r="GU1511" s="1768"/>
      <c r="GV1511" s="1768"/>
      <c r="GW1511" s="1768"/>
      <c r="GX1511" s="1768"/>
      <c r="GY1511" s="1768"/>
      <c r="GZ1511" s="1768"/>
      <c r="HA1511" s="1768"/>
      <c r="HB1511" s="1768"/>
      <c r="HC1511" s="1768"/>
      <c r="HD1511" s="1768"/>
      <c r="HE1511" s="1768"/>
      <c r="HF1511" s="1768"/>
      <c r="HG1511" s="1768"/>
      <c r="HH1511" s="1768"/>
      <c r="HI1511" s="1768"/>
      <c r="HJ1511" s="1768"/>
      <c r="HK1511" s="1768"/>
      <c r="HL1511" s="1768"/>
      <c r="HM1511" s="1768"/>
      <c r="HN1511" s="1768"/>
      <c r="HO1511" s="1768"/>
      <c r="HP1511" s="1768"/>
      <c r="HQ1511" s="1768"/>
      <c r="HR1511" s="1768"/>
      <c r="HS1511" s="1768"/>
      <c r="HT1511" s="1768"/>
      <c r="HU1511" s="1768"/>
      <c r="HV1511" s="1768"/>
      <c r="HW1511" s="1768"/>
      <c r="HX1511" s="1768"/>
      <c r="HY1511" s="1768"/>
      <c r="HZ1511" s="1768"/>
      <c r="IA1511" s="1768"/>
      <c r="IB1511" s="1768"/>
      <c r="IC1511" s="1768"/>
      <c r="ID1511" s="1768"/>
      <c r="IE1511" s="1768"/>
      <c r="IF1511" s="1768"/>
      <c r="IG1511" s="1768"/>
      <c r="IH1511" s="1768"/>
      <c r="II1511" s="1768"/>
      <c r="IJ1511" s="1768"/>
      <c r="IK1511" s="1768"/>
      <c r="IL1511" s="1768"/>
      <c r="IM1511" s="1768"/>
      <c r="IN1511" s="1768"/>
      <c r="IO1511" s="1768"/>
      <c r="IP1511" s="1768"/>
      <c r="IQ1511" s="1768"/>
      <c r="IR1511" s="1768"/>
      <c r="IS1511" s="1768"/>
      <c r="IT1511" s="1768"/>
      <c r="IU1511" s="1768"/>
      <c r="IV1511" s="1768"/>
      <c r="IW1511" s="1768"/>
      <c r="IX1511" s="1768"/>
      <c r="IY1511" s="1768"/>
      <c r="IZ1511" s="1768"/>
      <c r="JA1511" s="1768"/>
      <c r="JB1511" s="1768"/>
      <c r="JC1511" s="1768"/>
      <c r="JD1511" s="1768"/>
      <c r="JE1511" s="1768"/>
      <c r="JF1511" s="1768"/>
      <c r="JG1511" s="1768"/>
      <c r="JH1511" s="1768"/>
      <c r="JI1511" s="1768"/>
      <c r="JJ1511" s="1768"/>
      <c r="JK1511" s="1768"/>
      <c r="JL1511" s="1768"/>
      <c r="JM1511" s="1768"/>
      <c r="JN1511" s="1768"/>
      <c r="JO1511" s="1768"/>
      <c r="JP1511" s="1768"/>
      <c r="JQ1511" s="1768"/>
      <c r="JR1511" s="1768"/>
      <c r="JS1511" s="1768"/>
      <c r="JT1511" s="1768"/>
      <c r="JU1511" s="1768"/>
      <c r="JV1511" s="1768"/>
      <c r="JW1511" s="1768"/>
      <c r="JX1511" s="1768"/>
      <c r="JY1511" s="1768"/>
      <c r="JZ1511" s="1768"/>
      <c r="KA1511" s="1768"/>
      <c r="KB1511" s="1768"/>
      <c r="KC1511" s="1768"/>
      <c r="KD1511" s="1768"/>
      <c r="KE1511" s="1768"/>
      <c r="KF1511" s="1768"/>
      <c r="KG1511" s="1768"/>
      <c r="KH1511" s="1768"/>
      <c r="KI1511" s="1768"/>
      <c r="KJ1511" s="1768"/>
      <c r="KK1511" s="1768"/>
      <c r="KL1511" s="1768"/>
      <c r="KM1511" s="1768"/>
      <c r="KN1511" s="1768"/>
      <c r="KO1511" s="1768"/>
      <c r="KP1511" s="1768"/>
      <c r="KQ1511" s="1768"/>
      <c r="KR1511" s="1768"/>
      <c r="KS1511" s="1768"/>
      <c r="KT1511" s="1768"/>
      <c r="KU1511" s="1768"/>
      <c r="KV1511" s="1768"/>
      <c r="KW1511" s="1768"/>
      <c r="KX1511" s="1768"/>
      <c r="KY1511" s="1768"/>
      <c r="KZ1511" s="1768"/>
      <c r="LA1511" s="1768"/>
      <c r="LB1511" s="1768"/>
      <c r="LC1511" s="1768"/>
      <c r="LD1511" s="1768"/>
      <c r="LE1511" s="1768"/>
      <c r="LF1511" s="1768"/>
      <c r="LG1511" s="1768"/>
      <c r="LH1511" s="1768"/>
      <c r="LI1511" s="1768"/>
      <c r="LJ1511" s="1768"/>
      <c r="LK1511" s="1768"/>
      <c r="LL1511" s="1768"/>
      <c r="LM1511" s="1768"/>
      <c r="LN1511" s="1768"/>
      <c r="LO1511" s="1768"/>
      <c r="LP1511" s="1768"/>
      <c r="LQ1511" s="1768"/>
      <c r="LR1511" s="1768"/>
      <c r="LS1511" s="1768"/>
      <c r="LT1511" s="1768"/>
      <c r="LU1511" s="1768"/>
      <c r="LV1511" s="1768"/>
      <c r="LW1511" s="1768"/>
      <c r="LX1511" s="1768"/>
      <c r="LY1511" s="1768"/>
      <c r="LZ1511" s="1768"/>
      <c r="MA1511" s="1768"/>
      <c r="MB1511" s="1768"/>
      <c r="MC1511" s="1768"/>
      <c r="MD1511" s="1768"/>
      <c r="ME1511" s="1768"/>
      <c r="MF1511" s="1768"/>
      <c r="MG1511" s="1768"/>
      <c r="MH1511" s="1768"/>
      <c r="MI1511" s="1768"/>
      <c r="MJ1511" s="1768"/>
      <c r="MK1511" s="1768"/>
      <c r="ML1511" s="1768"/>
      <c r="MM1511" s="1768"/>
      <c r="MN1511" s="1768"/>
      <c r="MO1511" s="1768"/>
      <c r="MP1511" s="1768"/>
      <c r="MQ1511" s="1768"/>
      <c r="MR1511" s="1768"/>
      <c r="MS1511" s="1768"/>
      <c r="MT1511" s="1768"/>
      <c r="MU1511" s="1768"/>
      <c r="MV1511" s="1768"/>
      <c r="MW1511" s="1768"/>
      <c r="MX1511" s="1768"/>
      <c r="MY1511" s="1768"/>
      <c r="MZ1511" s="1768"/>
      <c r="NA1511" s="1768"/>
      <c r="NB1511" s="1768"/>
      <c r="NC1511" s="1768"/>
      <c r="ND1511" s="1768"/>
      <c r="NE1511" s="1768"/>
      <c r="NF1511" s="1768"/>
      <c r="NG1511" s="1768"/>
      <c r="NH1511" s="1768"/>
      <c r="NI1511" s="1768"/>
      <c r="NJ1511" s="1768"/>
      <c r="NK1511" s="1768"/>
      <c r="NL1511" s="1768"/>
      <c r="NM1511" s="1768"/>
      <c r="NN1511" s="1768"/>
      <c r="NO1511" s="1768"/>
      <c r="NP1511" s="1768"/>
      <c r="NQ1511" s="1768"/>
      <c r="NR1511" s="1768"/>
      <c r="NS1511" s="1768"/>
      <c r="NT1511" s="1768"/>
      <c r="NU1511" s="1768"/>
      <c r="NV1511" s="1768"/>
      <c r="NW1511" s="1768"/>
      <c r="NX1511" s="1768"/>
      <c r="NY1511" s="1768"/>
      <c r="NZ1511" s="1768"/>
      <c r="OA1511" s="1768"/>
      <c r="OB1511" s="1768"/>
      <c r="OC1511" s="1768"/>
      <c r="OD1511" s="1768"/>
      <c r="OE1511" s="1768"/>
      <c r="OF1511" s="1768"/>
      <c r="OG1511" s="1768"/>
      <c r="OH1511" s="1768"/>
      <c r="OI1511" s="1768"/>
      <c r="OJ1511" s="1768"/>
      <c r="OK1511" s="1768"/>
      <c r="OL1511" s="1768"/>
      <c r="OM1511" s="1768"/>
      <c r="ON1511" s="1768"/>
      <c r="OO1511" s="1768"/>
      <c r="OP1511" s="1768"/>
      <c r="OQ1511" s="1768"/>
      <c r="OR1511" s="1768"/>
      <c r="OS1511" s="1768"/>
      <c r="OT1511" s="1768"/>
      <c r="OU1511" s="1768"/>
      <c r="OV1511" s="1768"/>
      <c r="OW1511" s="1768"/>
      <c r="OX1511" s="1768"/>
      <c r="OY1511" s="1768"/>
      <c r="OZ1511" s="1768"/>
      <c r="PA1511" s="1768"/>
      <c r="PB1511" s="1768"/>
      <c r="PC1511" s="1768"/>
      <c r="PD1511" s="1768"/>
      <c r="PE1511" s="1768"/>
      <c r="PF1511" s="1768"/>
      <c r="PG1511" s="1768"/>
      <c r="PH1511" s="1768"/>
      <c r="PI1511" s="1768"/>
      <c r="PJ1511" s="1768"/>
      <c r="PK1511" s="1768"/>
      <c r="PL1511" s="1768"/>
      <c r="PM1511" s="1768"/>
      <c r="PN1511" s="1768"/>
      <c r="PO1511" s="1768"/>
      <c r="PP1511" s="1768"/>
      <c r="PQ1511" s="1768"/>
      <c r="PR1511" s="1768"/>
      <c r="PS1511" s="1768"/>
      <c r="PT1511" s="1768"/>
      <c r="PU1511" s="1768"/>
      <c r="PV1511" s="1768"/>
      <c r="PW1511" s="1768"/>
      <c r="PX1511" s="1768"/>
      <c r="PY1511" s="1768"/>
      <c r="PZ1511" s="1768"/>
      <c r="QA1511" s="1768"/>
      <c r="QB1511" s="1768"/>
      <c r="QC1511" s="1768"/>
      <c r="QD1511" s="1768"/>
      <c r="QE1511" s="1768"/>
      <c r="QF1511" s="1768"/>
      <c r="QG1511" s="1768"/>
      <c r="QH1511" s="1768"/>
      <c r="QI1511" s="1768"/>
      <c r="QJ1511" s="1768"/>
      <c r="QK1511" s="1768"/>
      <c r="QL1511" s="1768"/>
      <c r="QM1511" s="1768"/>
      <c r="QN1511" s="1768"/>
      <c r="QO1511" s="1768"/>
      <c r="QP1511" s="1768"/>
      <c r="QQ1511" s="1768"/>
      <c r="QR1511" s="1768"/>
      <c r="QS1511" s="1768"/>
      <c r="QT1511" s="1768"/>
      <c r="QU1511" s="1768"/>
      <c r="QV1511" s="1768"/>
      <c r="QW1511" s="1768"/>
      <c r="QX1511" s="1768"/>
      <c r="QY1511" s="1768"/>
      <c r="QZ1511" s="1768"/>
      <c r="RA1511" s="1768"/>
      <c r="RB1511" s="1768"/>
      <c r="RC1511" s="1768"/>
      <c r="RD1511" s="1768"/>
      <c r="RE1511" s="1768"/>
      <c r="RF1511" s="1768"/>
      <c r="RG1511" s="1768"/>
      <c r="RH1511" s="1768"/>
      <c r="RI1511" s="1768"/>
      <c r="RJ1511" s="1768"/>
      <c r="RK1511" s="1768"/>
      <c r="RL1511" s="1768"/>
      <c r="RM1511" s="1768"/>
      <c r="RN1511" s="1768"/>
      <c r="RO1511" s="1768"/>
      <c r="RP1511" s="1768"/>
      <c r="RQ1511" s="1768"/>
      <c r="RR1511" s="1768"/>
      <c r="RS1511" s="1768"/>
      <c r="RT1511" s="1768"/>
      <c r="RU1511" s="1768"/>
      <c r="RV1511" s="1768"/>
      <c r="RW1511" s="1768"/>
      <c r="RX1511" s="1768"/>
      <c r="RY1511" s="1768"/>
      <c r="RZ1511" s="1768"/>
      <c r="SA1511" s="1768"/>
      <c r="SB1511" s="1768"/>
      <c r="SC1511" s="1768"/>
      <c r="SD1511" s="1768"/>
      <c r="SE1511" s="1768"/>
      <c r="SF1511" s="1768"/>
      <c r="SG1511" s="1768"/>
      <c r="SH1511" s="1768"/>
      <c r="SI1511" s="1768"/>
      <c r="SJ1511" s="1768"/>
      <c r="SK1511" s="1768"/>
      <c r="SL1511" s="1768"/>
      <c r="SM1511" s="1768"/>
      <c r="SN1511" s="1768"/>
      <c r="SO1511" s="1768"/>
      <c r="SP1511" s="1768"/>
      <c r="SQ1511" s="1768"/>
      <c r="SR1511" s="1768"/>
      <c r="SS1511" s="1768"/>
      <c r="ST1511" s="1768"/>
      <c r="SU1511" s="1768"/>
      <c r="SV1511" s="1768"/>
      <c r="SW1511" s="1768"/>
      <c r="SX1511" s="1768"/>
      <c r="SY1511" s="1768"/>
      <c r="SZ1511" s="1768"/>
      <c r="TA1511" s="1768"/>
      <c r="TB1511" s="1768"/>
      <c r="TC1511" s="1768"/>
      <c r="TD1511" s="1768"/>
      <c r="TE1511" s="1768"/>
      <c r="TF1511" s="1768"/>
      <c r="TG1511" s="1768"/>
      <c r="TH1511" s="1768"/>
      <c r="TI1511" s="1768"/>
      <c r="TJ1511" s="1768"/>
      <c r="TK1511" s="1768"/>
      <c r="TL1511" s="1768"/>
      <c r="TM1511" s="1768"/>
      <c r="TN1511" s="1768"/>
      <c r="TO1511" s="1768"/>
      <c r="TP1511" s="1768"/>
      <c r="TQ1511" s="1768"/>
      <c r="TR1511" s="1768"/>
      <c r="TS1511" s="1768"/>
      <c r="TT1511" s="1768"/>
      <c r="TU1511" s="1768"/>
      <c r="TV1511" s="1768"/>
      <c r="TW1511" s="1768"/>
      <c r="TX1511" s="1768"/>
      <c r="TY1511" s="1768"/>
      <c r="TZ1511" s="1768"/>
      <c r="UA1511" s="1768"/>
      <c r="UB1511" s="1768"/>
      <c r="UC1511" s="1768"/>
      <c r="UD1511" s="1768"/>
      <c r="UE1511" s="1768"/>
      <c r="UF1511" s="1768"/>
      <c r="UG1511" s="1768"/>
      <c r="UH1511" s="1768"/>
      <c r="UI1511" s="1768"/>
      <c r="UJ1511" s="1768"/>
      <c r="UK1511" s="1768"/>
      <c r="UL1511" s="1768"/>
      <c r="UM1511" s="1768"/>
      <c r="UN1511" s="1768"/>
      <c r="UO1511" s="1768"/>
      <c r="UP1511" s="1768"/>
      <c r="UQ1511" s="1768"/>
      <c r="UR1511" s="1768"/>
      <c r="US1511" s="1768"/>
      <c r="UT1511" s="1768"/>
      <c r="UU1511" s="1768"/>
      <c r="UV1511" s="1768"/>
      <c r="UW1511" s="1768"/>
      <c r="UX1511" s="1768"/>
      <c r="UY1511" s="1768"/>
      <c r="UZ1511" s="1768"/>
      <c r="VA1511" s="1768"/>
      <c r="VB1511" s="1768"/>
      <c r="VC1511" s="1768"/>
      <c r="VD1511" s="1768"/>
      <c r="VE1511" s="1768"/>
      <c r="VF1511" s="1768"/>
      <c r="VG1511" s="1768"/>
      <c r="VH1511" s="1768"/>
      <c r="VI1511" s="1768"/>
      <c r="VJ1511" s="1768"/>
      <c r="VK1511" s="1768"/>
      <c r="VL1511" s="1768"/>
      <c r="VM1511" s="1768"/>
      <c r="VN1511" s="1768"/>
      <c r="VO1511" s="1768"/>
      <c r="VP1511" s="1768"/>
      <c r="VQ1511" s="1768"/>
      <c r="VR1511" s="1768"/>
      <c r="VS1511" s="1768"/>
      <c r="VT1511" s="1768"/>
      <c r="VU1511" s="1768"/>
      <c r="VV1511" s="1768"/>
      <c r="VW1511" s="1768"/>
      <c r="VX1511" s="1768"/>
      <c r="VY1511" s="1768"/>
      <c r="VZ1511" s="1768"/>
      <c r="WA1511" s="1768"/>
      <c r="WB1511" s="1768"/>
      <c r="WC1511" s="1768"/>
      <c r="WD1511" s="1768"/>
      <c r="WE1511" s="1768"/>
      <c r="WF1511" s="1768"/>
      <c r="WG1511" s="1768"/>
      <c r="WH1511" s="1768"/>
      <c r="WI1511" s="1768"/>
      <c r="WJ1511" s="1768"/>
      <c r="WK1511" s="1768"/>
      <c r="WL1511" s="1768"/>
      <c r="WM1511" s="1768"/>
      <c r="WN1511" s="1768"/>
      <c r="WO1511" s="1768"/>
      <c r="WP1511" s="1768"/>
      <c r="WQ1511" s="1768"/>
      <c r="WR1511" s="1768"/>
      <c r="WS1511" s="1768"/>
      <c r="WT1511" s="1768"/>
      <c r="WU1511" s="1768"/>
      <c r="WV1511" s="1768"/>
      <c r="WW1511" s="1768"/>
      <c r="WX1511" s="1768"/>
      <c r="WY1511" s="1768"/>
      <c r="WZ1511" s="1768"/>
      <c r="XA1511" s="1768"/>
      <c r="XB1511" s="1768"/>
      <c r="XC1511" s="1768"/>
      <c r="XD1511" s="1768"/>
      <c r="XE1511" s="1768"/>
      <c r="XF1511" s="1768"/>
      <c r="XG1511" s="1768"/>
      <c r="XH1511" s="1768"/>
      <c r="XI1511" s="1768"/>
      <c r="XJ1511" s="1768"/>
      <c r="XK1511" s="1768"/>
      <c r="XL1511" s="1768"/>
      <c r="XM1511" s="1768"/>
      <c r="XN1511" s="1768"/>
      <c r="XO1511" s="1768"/>
      <c r="XP1511" s="1768"/>
      <c r="XQ1511" s="1768"/>
      <c r="XR1511" s="1768"/>
      <c r="XS1511" s="1768"/>
      <c r="XT1511" s="1768"/>
      <c r="XU1511" s="1768"/>
      <c r="XV1511" s="1768"/>
      <c r="XW1511" s="1768"/>
      <c r="XX1511" s="1768"/>
      <c r="XY1511" s="1768"/>
      <c r="XZ1511" s="1768"/>
      <c r="YA1511" s="1768"/>
      <c r="YB1511" s="1768"/>
      <c r="YC1511" s="1768"/>
      <c r="YD1511" s="1768"/>
      <c r="YE1511" s="1768"/>
      <c r="YF1511" s="1768"/>
      <c r="YG1511" s="1768"/>
      <c r="YH1511" s="1768"/>
      <c r="YI1511" s="1768"/>
      <c r="YJ1511" s="1768"/>
      <c r="YK1511" s="1768"/>
      <c r="YL1511" s="1768"/>
      <c r="YM1511" s="1768"/>
      <c r="YN1511" s="1768"/>
      <c r="YO1511" s="1768"/>
      <c r="YP1511" s="1768"/>
      <c r="YQ1511" s="1768"/>
      <c r="YR1511" s="1768"/>
      <c r="YS1511" s="1768"/>
      <c r="YT1511" s="1768"/>
      <c r="YU1511" s="1768"/>
      <c r="YV1511" s="1768"/>
      <c r="YW1511" s="1768"/>
      <c r="YX1511" s="1768"/>
      <c r="YY1511" s="1768"/>
      <c r="YZ1511" s="1768"/>
      <c r="ZA1511" s="1768"/>
      <c r="ZB1511" s="1768"/>
      <c r="ZC1511" s="1768"/>
      <c r="ZD1511" s="1768"/>
      <c r="ZE1511" s="1768"/>
      <c r="ZF1511" s="1768"/>
      <c r="ZG1511" s="1768"/>
      <c r="ZH1511" s="1768"/>
      <c r="ZI1511" s="1768"/>
      <c r="ZJ1511" s="1768"/>
      <c r="ZK1511" s="1768"/>
      <c r="ZL1511" s="1768"/>
      <c r="ZM1511" s="1768"/>
      <c r="ZN1511" s="1768"/>
      <c r="ZO1511" s="1768"/>
      <c r="ZP1511" s="1768"/>
      <c r="ZQ1511" s="1768"/>
      <c r="ZR1511" s="1768"/>
      <c r="ZS1511" s="1768"/>
      <c r="ZT1511" s="1768"/>
      <c r="ZU1511" s="1768"/>
      <c r="ZV1511" s="1768"/>
      <c r="ZW1511" s="1768"/>
      <c r="ZX1511" s="1768"/>
      <c r="ZY1511" s="1768"/>
      <c r="ZZ1511" s="1768"/>
      <c r="AAA1511" s="1768"/>
      <c r="AAB1511" s="1768"/>
      <c r="AAC1511" s="1768"/>
      <c r="AAD1511" s="1768"/>
      <c r="AAE1511" s="1768"/>
      <c r="AAF1511" s="1768"/>
      <c r="AAG1511" s="1768"/>
      <c r="AAH1511" s="1768"/>
      <c r="AAI1511" s="1768"/>
      <c r="AAJ1511" s="1768"/>
      <c r="AAK1511" s="1768"/>
      <c r="AAL1511" s="1768"/>
      <c r="AAM1511" s="1768"/>
      <c r="AAN1511" s="1768"/>
      <c r="AAO1511" s="1768"/>
      <c r="AAP1511" s="1768"/>
      <c r="AAQ1511" s="1768"/>
      <c r="AAR1511" s="1768"/>
      <c r="AAS1511" s="1768"/>
      <c r="AAT1511" s="1768"/>
      <c r="AAU1511" s="1768"/>
      <c r="AAV1511" s="1768"/>
      <c r="AAW1511" s="1768"/>
      <c r="AAX1511" s="1768"/>
      <c r="AAY1511" s="1768"/>
      <c r="AAZ1511" s="1768"/>
      <c r="ABA1511" s="1768"/>
      <c r="ABB1511" s="1768"/>
      <c r="ABC1511" s="1768"/>
      <c r="ABD1511" s="1768"/>
      <c r="ABE1511" s="1768"/>
      <c r="ABF1511" s="1768"/>
      <c r="ABG1511" s="1768"/>
      <c r="ABH1511" s="1768"/>
      <c r="ABI1511" s="1768"/>
      <c r="ABJ1511" s="1768"/>
      <c r="ABK1511" s="1768"/>
      <c r="ABL1511" s="1768"/>
      <c r="ABM1511" s="1768"/>
      <c r="ABN1511" s="1768"/>
      <c r="ABO1511" s="1768"/>
      <c r="ABP1511" s="1768"/>
      <c r="ABQ1511" s="1768"/>
      <c r="ABR1511" s="1768"/>
      <c r="ABS1511" s="1768"/>
      <c r="ABT1511" s="1768"/>
      <c r="ABU1511" s="1768"/>
      <c r="ABV1511" s="1768"/>
      <c r="ABW1511" s="1768"/>
      <c r="ABX1511" s="1768"/>
      <c r="ABY1511" s="1768"/>
      <c r="ABZ1511" s="1768"/>
      <c r="ACA1511" s="1768"/>
      <c r="ACB1511" s="1768"/>
      <c r="ACC1511" s="1768"/>
      <c r="ACD1511" s="1768"/>
      <c r="ACE1511" s="1768"/>
      <c r="ACF1511" s="1768"/>
      <c r="ACG1511" s="1768"/>
      <c r="ACH1511" s="1768"/>
      <c r="ACI1511" s="1768"/>
      <c r="ACJ1511" s="1768"/>
      <c r="ACK1511" s="1768"/>
      <c r="ACL1511" s="1768"/>
      <c r="ACM1511" s="1768"/>
      <c r="ACN1511" s="1768"/>
      <c r="ACO1511" s="1768"/>
      <c r="ACP1511" s="1768"/>
      <c r="ACQ1511" s="1768"/>
      <c r="ACR1511" s="1768"/>
      <c r="ACS1511" s="1768"/>
      <c r="ACT1511" s="1768"/>
      <c r="ACU1511" s="1768"/>
      <c r="ACV1511" s="1768"/>
      <c r="ACW1511" s="1768"/>
      <c r="ACX1511" s="1768"/>
      <c r="ACY1511" s="1768"/>
      <c r="ACZ1511" s="1768"/>
      <c r="ADA1511" s="1768"/>
      <c r="ADB1511" s="1768"/>
      <c r="ADC1511" s="1768"/>
      <c r="ADD1511" s="1768"/>
      <c r="ADE1511" s="1768"/>
      <c r="ADF1511" s="1768"/>
      <c r="ADG1511" s="1768"/>
      <c r="ADH1511" s="1768"/>
      <c r="ADI1511" s="1768"/>
      <c r="ADJ1511" s="1768"/>
      <c r="ADK1511" s="1768"/>
      <c r="ADL1511" s="1768"/>
      <c r="ADM1511" s="1768"/>
      <c r="ADN1511" s="1768"/>
      <c r="ADO1511" s="1768"/>
      <c r="ADP1511" s="1768"/>
      <c r="ADQ1511" s="1768"/>
      <c r="ADR1511" s="1768"/>
      <c r="ADS1511" s="1768"/>
      <c r="ADT1511" s="1768"/>
      <c r="ADU1511" s="1768"/>
      <c r="ADV1511" s="1768"/>
      <c r="ADW1511" s="1768"/>
      <c r="ADX1511" s="1768"/>
      <c r="ADY1511" s="1768"/>
      <c r="ADZ1511" s="1768"/>
      <c r="AEA1511" s="1768"/>
      <c r="AEB1511" s="1768"/>
      <c r="AEC1511" s="1768"/>
      <c r="AED1511" s="1768"/>
      <c r="AEE1511" s="1768"/>
      <c r="AEF1511" s="1768"/>
      <c r="AEG1511" s="1768"/>
      <c r="AEH1511" s="1768"/>
      <c r="AEI1511" s="1768"/>
      <c r="AEJ1511" s="1768"/>
      <c r="AEK1511" s="1768"/>
      <c r="AEL1511" s="1768"/>
      <c r="AEM1511" s="1768"/>
      <c r="AEN1511" s="1768"/>
      <c r="AEO1511" s="1768"/>
      <c r="AEP1511" s="1768"/>
      <c r="AEQ1511" s="1768"/>
      <c r="AER1511" s="1768"/>
      <c r="AES1511" s="1768"/>
      <c r="AET1511" s="1768"/>
      <c r="AEU1511" s="1768"/>
      <c r="AEV1511" s="1768"/>
      <c r="AEW1511" s="1768"/>
      <c r="AEX1511" s="1768"/>
      <c r="AEY1511" s="1768"/>
      <c r="AEZ1511" s="1768"/>
      <c r="AFA1511" s="1768"/>
      <c r="AFB1511" s="1768"/>
      <c r="AFC1511" s="1768"/>
      <c r="AFD1511" s="1768"/>
      <c r="AFE1511" s="1768"/>
      <c r="AFF1511" s="1768"/>
      <c r="AFG1511" s="1768"/>
      <c r="AFH1511" s="1768"/>
      <c r="AFI1511" s="1768"/>
      <c r="AFJ1511" s="1768"/>
      <c r="AFK1511" s="1768"/>
      <c r="AFL1511" s="1768"/>
      <c r="AFM1511" s="1768"/>
      <c r="AFN1511" s="1768"/>
      <c r="AFO1511" s="1768"/>
      <c r="AFP1511" s="1768"/>
      <c r="AFQ1511" s="1768"/>
      <c r="AFR1511" s="1768"/>
      <c r="AFS1511" s="1768"/>
      <c r="AFT1511" s="1768"/>
      <c r="AFU1511" s="1768"/>
      <c r="AFV1511" s="1768"/>
      <c r="AFW1511" s="1768"/>
      <c r="AFX1511" s="1768"/>
      <c r="AFY1511" s="1768"/>
      <c r="AFZ1511" s="1768"/>
      <c r="AGA1511" s="1768"/>
      <c r="AGB1511" s="1768"/>
      <c r="AGC1511" s="1768"/>
      <c r="AGD1511" s="1768"/>
      <c r="AGE1511" s="1768"/>
      <c r="AGF1511" s="1768"/>
      <c r="AGG1511" s="1768"/>
      <c r="AGH1511" s="1768"/>
      <c r="AGI1511" s="1768"/>
      <c r="AGJ1511" s="1768"/>
      <c r="AGK1511" s="1768"/>
      <c r="AGL1511" s="1768"/>
      <c r="AGM1511" s="1768"/>
      <c r="AGN1511" s="1768"/>
      <c r="AGO1511" s="1768"/>
      <c r="AGP1511" s="1768"/>
      <c r="AGQ1511" s="1768"/>
      <c r="AGR1511" s="1768"/>
      <c r="AGS1511" s="1768"/>
      <c r="AGT1511" s="1768"/>
      <c r="AGU1511" s="1768"/>
      <c r="AGV1511" s="1768"/>
      <c r="AGW1511" s="1768"/>
      <c r="AGX1511" s="1768"/>
      <c r="AGY1511" s="1768"/>
      <c r="AGZ1511" s="1768"/>
      <c r="AHA1511" s="1768"/>
      <c r="AHB1511" s="1768"/>
      <c r="AHC1511" s="1768"/>
      <c r="AHD1511" s="1768"/>
      <c r="AHE1511" s="1768"/>
      <c r="AHF1511" s="1768"/>
      <c r="AHG1511" s="1768"/>
      <c r="AHH1511" s="1768"/>
      <c r="AHI1511" s="1768"/>
      <c r="AHJ1511" s="1768"/>
      <c r="AHK1511" s="1768"/>
      <c r="AHL1511" s="1768"/>
      <c r="AHM1511" s="1768"/>
      <c r="AHN1511" s="1768"/>
      <c r="AHO1511" s="1768"/>
      <c r="AHP1511" s="1768"/>
      <c r="AHQ1511" s="1768"/>
      <c r="AHR1511" s="1768"/>
      <c r="AHS1511" s="1768"/>
      <c r="AHT1511" s="1768"/>
      <c r="AHU1511" s="1768"/>
      <c r="AHV1511" s="1768"/>
      <c r="AHW1511" s="1768"/>
      <c r="AHX1511" s="1768"/>
      <c r="AHY1511" s="1768"/>
      <c r="AHZ1511" s="1768"/>
      <c r="AIA1511" s="1768"/>
      <c r="AIB1511" s="1768"/>
      <c r="AIC1511" s="1768"/>
      <c r="AID1511" s="1768"/>
      <c r="AIE1511" s="1768"/>
      <c r="AIF1511" s="1768"/>
      <c r="AIG1511" s="1768"/>
      <c r="AIH1511" s="1768"/>
      <c r="AII1511" s="1768"/>
      <c r="AIJ1511" s="1768"/>
      <c r="AIK1511" s="1768"/>
      <c r="AIL1511" s="1768"/>
      <c r="AIM1511" s="1768"/>
      <c r="AIN1511" s="1768"/>
      <c r="AIO1511" s="1768"/>
      <c r="AIP1511" s="1768"/>
      <c r="AIQ1511" s="1768"/>
      <c r="AIR1511" s="1768"/>
      <c r="AIS1511" s="1768"/>
      <c r="AIT1511" s="1768"/>
      <c r="AIU1511" s="1768"/>
      <c r="AIV1511" s="1768"/>
      <c r="AIW1511" s="1768"/>
      <c r="AIX1511" s="1768"/>
      <c r="AIY1511" s="1768"/>
      <c r="AIZ1511" s="1768"/>
      <c r="AJA1511" s="1768"/>
      <c r="AJB1511" s="1768"/>
      <c r="AJC1511" s="1768"/>
      <c r="AJD1511" s="1768"/>
      <c r="AJE1511" s="1768"/>
      <c r="AJF1511" s="1768"/>
      <c r="AJG1511" s="1768"/>
      <c r="AJH1511" s="1768"/>
      <c r="AJI1511" s="1768"/>
      <c r="AJJ1511" s="1768"/>
      <c r="AJK1511" s="1768"/>
      <c r="AJL1511" s="1768"/>
      <c r="AJM1511" s="1768"/>
      <c r="AJN1511" s="1768"/>
      <c r="AJO1511" s="1768"/>
      <c r="AJP1511" s="1768"/>
      <c r="AJQ1511" s="1768"/>
      <c r="AJR1511" s="1768"/>
      <c r="AJS1511" s="1768"/>
      <c r="AJT1511" s="1768"/>
      <c r="AJU1511" s="1768"/>
      <c r="AJV1511" s="1768"/>
      <c r="AJW1511" s="1768"/>
      <c r="AJX1511" s="1768"/>
      <c r="AJY1511" s="1768"/>
      <c r="AJZ1511" s="1768"/>
      <c r="AKA1511" s="1768"/>
      <c r="AKB1511" s="1768"/>
      <c r="AKC1511" s="1768"/>
      <c r="AKD1511" s="1768"/>
      <c r="AKE1511" s="1768"/>
      <c r="AKF1511" s="1768"/>
      <c r="AKG1511" s="1768"/>
      <c r="AKH1511" s="1768"/>
      <c r="AKI1511" s="1768"/>
      <c r="AKJ1511" s="1768"/>
      <c r="AKK1511" s="1768"/>
      <c r="AKL1511" s="1768"/>
      <c r="AKM1511" s="1768"/>
      <c r="AKN1511" s="1768"/>
      <c r="AKO1511" s="1768"/>
      <c r="AKP1511" s="1768"/>
      <c r="AKQ1511" s="1768"/>
      <c r="AKR1511" s="1768"/>
      <c r="AKS1511" s="1768"/>
      <c r="AKT1511" s="1768"/>
      <c r="AKU1511" s="1768"/>
      <c r="AKV1511" s="1768"/>
      <c r="AKW1511" s="1768"/>
      <c r="AKX1511" s="1768"/>
      <c r="AKY1511" s="1768"/>
      <c r="AKZ1511" s="1768"/>
      <c r="ALA1511" s="1768"/>
      <c r="ALB1511" s="1768"/>
      <c r="ALC1511" s="1768"/>
      <c r="ALD1511" s="1768"/>
      <c r="ALE1511" s="1768"/>
      <c r="ALF1511" s="1768"/>
      <c r="ALG1511" s="1768"/>
      <c r="ALH1511" s="1768"/>
      <c r="ALI1511" s="1768"/>
      <c r="ALJ1511" s="1768"/>
      <c r="ALK1511" s="1768"/>
      <c r="ALL1511" s="1768"/>
      <c r="ALM1511" s="1768"/>
      <c r="ALN1511" s="1768"/>
      <c r="ALO1511" s="1768"/>
      <c r="ALP1511" s="1768"/>
      <c r="ALQ1511" s="1768"/>
      <c r="ALR1511" s="1768"/>
      <c r="ALS1511" s="1768"/>
      <c r="ALT1511" s="1768"/>
      <c r="ALU1511" s="1768"/>
      <c r="ALV1511" s="1768"/>
      <c r="ALW1511" s="1768"/>
      <c r="ALX1511" s="1768"/>
      <c r="ALY1511" s="1768"/>
      <c r="ALZ1511" s="1768"/>
      <c r="AMA1511" s="1768"/>
      <c r="AMB1511" s="1768"/>
      <c r="AMC1511" s="1768"/>
      <c r="AMD1511" s="1768"/>
      <c r="AME1511" s="1768"/>
      <c r="AMF1511" s="1768"/>
      <c r="AMG1511" s="1768"/>
      <c r="AMH1511" s="1768"/>
      <c r="AMI1511" s="1768"/>
      <c r="AMJ1511" s="1768"/>
      <c r="AMK1511" s="1768"/>
    </row>
    <row r="1512" spans="1:1025" s="1774" customFormat="1" ht="54" customHeight="1" x14ac:dyDescent="0.35">
      <c r="A1512" s="1025" t="s">
        <v>13305</v>
      </c>
      <c r="B1512" s="1765">
        <v>44117</v>
      </c>
      <c r="C1512" s="1025">
        <v>12</v>
      </c>
      <c r="D1512" s="1025" t="s">
        <v>1394</v>
      </c>
      <c r="E1512" s="1025" t="s">
        <v>13320</v>
      </c>
      <c r="F1512" s="1025" t="s">
        <v>7115</v>
      </c>
      <c r="G1512" s="1025" t="s">
        <v>13321</v>
      </c>
      <c r="H1512" s="1025" t="s">
        <v>1468</v>
      </c>
      <c r="I1512" s="1025" t="s">
        <v>956</v>
      </c>
      <c r="J1512" s="1025" t="s">
        <v>1469</v>
      </c>
      <c r="K1512" s="1766">
        <v>269309.53999999998</v>
      </c>
      <c r="L1512" s="1767" t="s">
        <v>9736</v>
      </c>
      <c r="M1512" s="1025" t="s">
        <v>13322</v>
      </c>
      <c r="N1512" s="1768"/>
      <c r="O1512" s="1769" t="s">
        <v>4665</v>
      </c>
      <c r="P1512" s="1770">
        <f t="shared" ref="P1512:P1514" si="285">K1512</f>
        <v>269309.53999999998</v>
      </c>
      <c r="Q1512" s="1771">
        <f t="shared" ref="Q1512:Q1514" si="286">B1512</f>
        <v>44117</v>
      </c>
      <c r="R1512" s="1772" t="str">
        <f t="shared" ref="R1512:R1514" si="287">A1512</f>
        <v>2020OB000392</v>
      </c>
      <c r="S1512" s="1772" t="str">
        <f t="shared" ref="S1512:S1514" si="288">G1512</f>
        <v>2020NE000318</v>
      </c>
      <c r="T1512" s="1773" t="str">
        <f t="shared" ref="T1512:T1514" si="289">M1512</f>
        <v>VALOR PAGO REFERENTE AO REPASSE DE RECURSO FEM II/2014 - 3ª PARCELA, CUJO OBJETO É O RECAPEAMENTO ASFÁLTICO EM DIVERSAS RUAS DO MUNICÍPIO DE CAMARAGIBE, POA 618/2020 AGJM. SEI: 3000008448.000481/2020-92</v>
      </c>
      <c r="U1512" s="1768"/>
      <c r="V1512" s="1768"/>
      <c r="W1512" s="1768"/>
      <c r="X1512" s="1768"/>
      <c r="Y1512" s="1768"/>
      <c r="Z1512" s="1768"/>
      <c r="AA1512" s="1768"/>
      <c r="AB1512" s="1768"/>
      <c r="AC1512" s="1768"/>
      <c r="AD1512" s="1768"/>
      <c r="AE1512" s="1768"/>
      <c r="AF1512" s="1768"/>
      <c r="AG1512" s="1768"/>
      <c r="AH1512" s="1768"/>
      <c r="AI1512" s="1768"/>
      <c r="AJ1512" s="1768"/>
      <c r="AK1512" s="1768"/>
      <c r="AL1512" s="1768"/>
      <c r="AM1512" s="1768"/>
      <c r="AN1512" s="1768"/>
      <c r="AO1512" s="1768"/>
      <c r="AP1512" s="1768"/>
      <c r="AQ1512" s="1768"/>
      <c r="AR1512" s="1768"/>
      <c r="AS1512" s="1768"/>
      <c r="AT1512" s="1768"/>
      <c r="AU1512" s="1768"/>
      <c r="AV1512" s="1768"/>
      <c r="AW1512" s="1768"/>
      <c r="AX1512" s="1768"/>
      <c r="AY1512" s="1768"/>
      <c r="AZ1512" s="1768"/>
      <c r="BA1512" s="1768"/>
      <c r="BB1512" s="1768"/>
      <c r="BC1512" s="1768"/>
      <c r="BD1512" s="1768"/>
      <c r="BE1512" s="1768"/>
      <c r="BF1512" s="1768"/>
      <c r="BG1512" s="1768"/>
      <c r="BH1512" s="1768"/>
      <c r="BI1512" s="1768"/>
      <c r="BJ1512" s="1768"/>
      <c r="BK1512" s="1768"/>
      <c r="BL1512" s="1768"/>
      <c r="BM1512" s="1768"/>
      <c r="BN1512" s="1768"/>
      <c r="BO1512" s="1768"/>
      <c r="BP1512" s="1768"/>
      <c r="BQ1512" s="1768"/>
      <c r="BR1512" s="1768"/>
      <c r="BS1512" s="1768"/>
      <c r="BT1512" s="1768"/>
      <c r="BU1512" s="1768"/>
      <c r="BV1512" s="1768"/>
      <c r="BW1512" s="1768"/>
      <c r="BX1512" s="1768"/>
      <c r="BY1512" s="1768"/>
      <c r="BZ1512" s="1768"/>
      <c r="CA1512" s="1768"/>
      <c r="CB1512" s="1768"/>
      <c r="CC1512" s="1768"/>
      <c r="CD1512" s="1768"/>
      <c r="CE1512" s="1768"/>
      <c r="CF1512" s="1768"/>
      <c r="CG1512" s="1768"/>
      <c r="CH1512" s="1768"/>
      <c r="CI1512" s="1768"/>
      <c r="CJ1512" s="1768"/>
      <c r="CK1512" s="1768"/>
      <c r="CL1512" s="1768"/>
      <c r="CM1512" s="1768"/>
      <c r="CN1512" s="1768"/>
      <c r="CO1512" s="1768"/>
      <c r="CP1512" s="1768"/>
      <c r="CQ1512" s="1768"/>
      <c r="CR1512" s="1768"/>
      <c r="CS1512" s="1768"/>
      <c r="CT1512" s="1768"/>
      <c r="CU1512" s="1768"/>
      <c r="CV1512" s="1768"/>
      <c r="CW1512" s="1768"/>
      <c r="CX1512" s="1768"/>
      <c r="CY1512" s="1768"/>
      <c r="CZ1512" s="1768"/>
      <c r="DA1512" s="1768"/>
      <c r="DB1512" s="1768"/>
      <c r="DC1512" s="1768"/>
      <c r="DD1512" s="1768"/>
      <c r="DE1512" s="1768"/>
      <c r="DF1512" s="1768"/>
      <c r="DG1512" s="1768"/>
      <c r="DH1512" s="1768"/>
      <c r="DI1512" s="1768"/>
      <c r="DJ1512" s="1768"/>
      <c r="DK1512" s="1768"/>
      <c r="DL1512" s="1768"/>
      <c r="DM1512" s="1768"/>
      <c r="DN1512" s="1768"/>
      <c r="DO1512" s="1768"/>
      <c r="DP1512" s="1768"/>
      <c r="DQ1512" s="1768"/>
      <c r="DR1512" s="1768"/>
      <c r="DS1512" s="1768"/>
      <c r="DT1512" s="1768"/>
      <c r="DU1512" s="1768"/>
      <c r="DV1512" s="1768"/>
      <c r="DW1512" s="1768"/>
      <c r="DX1512" s="1768"/>
      <c r="DY1512" s="1768"/>
      <c r="DZ1512" s="1768"/>
      <c r="EA1512" s="1768"/>
      <c r="EB1512" s="1768"/>
      <c r="EC1512" s="1768"/>
      <c r="ED1512" s="1768"/>
      <c r="EE1512" s="1768"/>
      <c r="EF1512" s="1768"/>
      <c r="EG1512" s="1768"/>
      <c r="EH1512" s="1768"/>
      <c r="EI1512" s="1768"/>
      <c r="EJ1512" s="1768"/>
      <c r="EK1512" s="1768"/>
      <c r="EL1512" s="1768"/>
      <c r="EM1512" s="1768"/>
      <c r="EN1512" s="1768"/>
      <c r="EO1512" s="1768"/>
      <c r="EP1512" s="1768"/>
      <c r="EQ1512" s="1768"/>
      <c r="ER1512" s="1768"/>
      <c r="ES1512" s="1768"/>
      <c r="ET1512" s="1768"/>
      <c r="EU1512" s="1768"/>
      <c r="EV1512" s="1768"/>
      <c r="EW1512" s="1768"/>
      <c r="EX1512" s="1768"/>
      <c r="EY1512" s="1768"/>
      <c r="EZ1512" s="1768"/>
      <c r="FA1512" s="1768"/>
      <c r="FB1512" s="1768"/>
      <c r="FC1512" s="1768"/>
      <c r="FD1512" s="1768"/>
      <c r="FE1512" s="1768"/>
      <c r="FF1512" s="1768"/>
      <c r="FG1512" s="1768"/>
      <c r="FH1512" s="1768"/>
      <c r="FI1512" s="1768"/>
      <c r="FJ1512" s="1768"/>
      <c r="FK1512" s="1768"/>
      <c r="FL1512" s="1768"/>
      <c r="FM1512" s="1768"/>
      <c r="FN1512" s="1768"/>
      <c r="FO1512" s="1768"/>
      <c r="FP1512" s="1768"/>
      <c r="FQ1512" s="1768"/>
      <c r="FR1512" s="1768"/>
      <c r="FS1512" s="1768"/>
      <c r="FT1512" s="1768"/>
      <c r="FU1512" s="1768"/>
      <c r="FV1512" s="1768"/>
      <c r="FW1512" s="1768"/>
      <c r="FX1512" s="1768"/>
      <c r="FY1512" s="1768"/>
      <c r="FZ1512" s="1768"/>
      <c r="GA1512" s="1768"/>
      <c r="GB1512" s="1768"/>
      <c r="GC1512" s="1768"/>
      <c r="GD1512" s="1768"/>
      <c r="GE1512" s="1768"/>
      <c r="GF1512" s="1768"/>
      <c r="GG1512" s="1768"/>
      <c r="GH1512" s="1768"/>
      <c r="GI1512" s="1768"/>
      <c r="GJ1512" s="1768"/>
      <c r="GK1512" s="1768"/>
      <c r="GL1512" s="1768"/>
      <c r="GM1512" s="1768"/>
      <c r="GN1512" s="1768"/>
      <c r="GO1512" s="1768"/>
      <c r="GP1512" s="1768"/>
      <c r="GQ1512" s="1768"/>
      <c r="GR1512" s="1768"/>
      <c r="GS1512" s="1768"/>
      <c r="GT1512" s="1768"/>
      <c r="GU1512" s="1768"/>
      <c r="GV1512" s="1768"/>
      <c r="GW1512" s="1768"/>
      <c r="GX1512" s="1768"/>
      <c r="GY1512" s="1768"/>
      <c r="GZ1512" s="1768"/>
      <c r="HA1512" s="1768"/>
      <c r="HB1512" s="1768"/>
      <c r="HC1512" s="1768"/>
      <c r="HD1512" s="1768"/>
      <c r="HE1512" s="1768"/>
      <c r="HF1512" s="1768"/>
      <c r="HG1512" s="1768"/>
      <c r="HH1512" s="1768"/>
      <c r="HI1512" s="1768"/>
      <c r="HJ1512" s="1768"/>
      <c r="HK1512" s="1768"/>
      <c r="HL1512" s="1768"/>
      <c r="HM1512" s="1768"/>
      <c r="HN1512" s="1768"/>
      <c r="HO1512" s="1768"/>
      <c r="HP1512" s="1768"/>
      <c r="HQ1512" s="1768"/>
      <c r="HR1512" s="1768"/>
      <c r="HS1512" s="1768"/>
      <c r="HT1512" s="1768"/>
      <c r="HU1512" s="1768"/>
      <c r="HV1512" s="1768"/>
      <c r="HW1512" s="1768"/>
      <c r="HX1512" s="1768"/>
      <c r="HY1512" s="1768"/>
      <c r="HZ1512" s="1768"/>
      <c r="IA1512" s="1768"/>
      <c r="IB1512" s="1768"/>
      <c r="IC1512" s="1768"/>
      <c r="ID1512" s="1768"/>
      <c r="IE1512" s="1768"/>
      <c r="IF1512" s="1768"/>
      <c r="IG1512" s="1768"/>
      <c r="IH1512" s="1768"/>
      <c r="II1512" s="1768"/>
      <c r="IJ1512" s="1768"/>
      <c r="IK1512" s="1768"/>
      <c r="IL1512" s="1768"/>
      <c r="IM1512" s="1768"/>
      <c r="IN1512" s="1768"/>
      <c r="IO1512" s="1768"/>
      <c r="IP1512" s="1768"/>
      <c r="IQ1512" s="1768"/>
      <c r="IR1512" s="1768"/>
      <c r="IS1512" s="1768"/>
      <c r="IT1512" s="1768"/>
      <c r="IU1512" s="1768"/>
      <c r="IV1512" s="1768"/>
      <c r="IW1512" s="1768"/>
      <c r="IX1512" s="1768"/>
      <c r="IY1512" s="1768"/>
      <c r="IZ1512" s="1768"/>
      <c r="JA1512" s="1768"/>
      <c r="JB1512" s="1768"/>
      <c r="JC1512" s="1768"/>
      <c r="JD1512" s="1768"/>
      <c r="JE1512" s="1768"/>
      <c r="JF1512" s="1768"/>
      <c r="JG1512" s="1768"/>
      <c r="JH1512" s="1768"/>
      <c r="JI1512" s="1768"/>
      <c r="JJ1512" s="1768"/>
      <c r="JK1512" s="1768"/>
      <c r="JL1512" s="1768"/>
      <c r="JM1512" s="1768"/>
      <c r="JN1512" s="1768"/>
      <c r="JO1512" s="1768"/>
      <c r="JP1512" s="1768"/>
      <c r="JQ1512" s="1768"/>
      <c r="JR1512" s="1768"/>
      <c r="JS1512" s="1768"/>
      <c r="JT1512" s="1768"/>
      <c r="JU1512" s="1768"/>
      <c r="JV1512" s="1768"/>
      <c r="JW1512" s="1768"/>
      <c r="JX1512" s="1768"/>
      <c r="JY1512" s="1768"/>
      <c r="JZ1512" s="1768"/>
      <c r="KA1512" s="1768"/>
      <c r="KB1512" s="1768"/>
      <c r="KC1512" s="1768"/>
      <c r="KD1512" s="1768"/>
      <c r="KE1512" s="1768"/>
      <c r="KF1512" s="1768"/>
      <c r="KG1512" s="1768"/>
      <c r="KH1512" s="1768"/>
      <c r="KI1512" s="1768"/>
      <c r="KJ1512" s="1768"/>
      <c r="KK1512" s="1768"/>
      <c r="KL1512" s="1768"/>
      <c r="KM1512" s="1768"/>
      <c r="KN1512" s="1768"/>
      <c r="KO1512" s="1768"/>
      <c r="KP1512" s="1768"/>
      <c r="KQ1512" s="1768"/>
      <c r="KR1512" s="1768"/>
      <c r="KS1512" s="1768"/>
      <c r="KT1512" s="1768"/>
      <c r="KU1512" s="1768"/>
      <c r="KV1512" s="1768"/>
      <c r="KW1512" s="1768"/>
      <c r="KX1512" s="1768"/>
      <c r="KY1512" s="1768"/>
      <c r="KZ1512" s="1768"/>
      <c r="LA1512" s="1768"/>
      <c r="LB1512" s="1768"/>
      <c r="LC1512" s="1768"/>
      <c r="LD1512" s="1768"/>
      <c r="LE1512" s="1768"/>
      <c r="LF1512" s="1768"/>
      <c r="LG1512" s="1768"/>
      <c r="LH1512" s="1768"/>
      <c r="LI1512" s="1768"/>
      <c r="LJ1512" s="1768"/>
      <c r="LK1512" s="1768"/>
      <c r="LL1512" s="1768"/>
      <c r="LM1512" s="1768"/>
      <c r="LN1512" s="1768"/>
      <c r="LO1512" s="1768"/>
      <c r="LP1512" s="1768"/>
      <c r="LQ1512" s="1768"/>
      <c r="LR1512" s="1768"/>
      <c r="LS1512" s="1768"/>
      <c r="LT1512" s="1768"/>
      <c r="LU1512" s="1768"/>
      <c r="LV1512" s="1768"/>
      <c r="LW1512" s="1768"/>
      <c r="LX1512" s="1768"/>
      <c r="LY1512" s="1768"/>
      <c r="LZ1512" s="1768"/>
      <c r="MA1512" s="1768"/>
      <c r="MB1512" s="1768"/>
      <c r="MC1512" s="1768"/>
      <c r="MD1512" s="1768"/>
      <c r="ME1512" s="1768"/>
      <c r="MF1512" s="1768"/>
      <c r="MG1512" s="1768"/>
      <c r="MH1512" s="1768"/>
      <c r="MI1512" s="1768"/>
      <c r="MJ1512" s="1768"/>
      <c r="MK1512" s="1768"/>
      <c r="ML1512" s="1768"/>
      <c r="MM1512" s="1768"/>
      <c r="MN1512" s="1768"/>
      <c r="MO1512" s="1768"/>
      <c r="MP1512" s="1768"/>
      <c r="MQ1512" s="1768"/>
      <c r="MR1512" s="1768"/>
      <c r="MS1512" s="1768"/>
      <c r="MT1512" s="1768"/>
      <c r="MU1512" s="1768"/>
      <c r="MV1512" s="1768"/>
      <c r="MW1512" s="1768"/>
      <c r="MX1512" s="1768"/>
      <c r="MY1512" s="1768"/>
      <c r="MZ1512" s="1768"/>
      <c r="NA1512" s="1768"/>
      <c r="NB1512" s="1768"/>
      <c r="NC1512" s="1768"/>
      <c r="ND1512" s="1768"/>
      <c r="NE1512" s="1768"/>
      <c r="NF1512" s="1768"/>
      <c r="NG1512" s="1768"/>
      <c r="NH1512" s="1768"/>
      <c r="NI1512" s="1768"/>
      <c r="NJ1512" s="1768"/>
      <c r="NK1512" s="1768"/>
      <c r="NL1512" s="1768"/>
      <c r="NM1512" s="1768"/>
      <c r="NN1512" s="1768"/>
      <c r="NO1512" s="1768"/>
      <c r="NP1512" s="1768"/>
      <c r="NQ1512" s="1768"/>
      <c r="NR1512" s="1768"/>
      <c r="NS1512" s="1768"/>
      <c r="NT1512" s="1768"/>
      <c r="NU1512" s="1768"/>
      <c r="NV1512" s="1768"/>
      <c r="NW1512" s="1768"/>
      <c r="NX1512" s="1768"/>
      <c r="NY1512" s="1768"/>
      <c r="NZ1512" s="1768"/>
      <c r="OA1512" s="1768"/>
      <c r="OB1512" s="1768"/>
      <c r="OC1512" s="1768"/>
      <c r="OD1512" s="1768"/>
      <c r="OE1512" s="1768"/>
      <c r="OF1512" s="1768"/>
      <c r="OG1512" s="1768"/>
      <c r="OH1512" s="1768"/>
      <c r="OI1512" s="1768"/>
      <c r="OJ1512" s="1768"/>
      <c r="OK1512" s="1768"/>
      <c r="OL1512" s="1768"/>
      <c r="OM1512" s="1768"/>
      <c r="ON1512" s="1768"/>
      <c r="OO1512" s="1768"/>
      <c r="OP1512" s="1768"/>
      <c r="OQ1512" s="1768"/>
      <c r="OR1512" s="1768"/>
      <c r="OS1512" s="1768"/>
      <c r="OT1512" s="1768"/>
      <c r="OU1512" s="1768"/>
      <c r="OV1512" s="1768"/>
      <c r="OW1512" s="1768"/>
      <c r="OX1512" s="1768"/>
      <c r="OY1512" s="1768"/>
      <c r="OZ1512" s="1768"/>
      <c r="PA1512" s="1768"/>
      <c r="PB1512" s="1768"/>
      <c r="PC1512" s="1768"/>
      <c r="PD1512" s="1768"/>
      <c r="PE1512" s="1768"/>
      <c r="PF1512" s="1768"/>
      <c r="PG1512" s="1768"/>
      <c r="PH1512" s="1768"/>
      <c r="PI1512" s="1768"/>
      <c r="PJ1512" s="1768"/>
      <c r="PK1512" s="1768"/>
      <c r="PL1512" s="1768"/>
      <c r="PM1512" s="1768"/>
      <c r="PN1512" s="1768"/>
      <c r="PO1512" s="1768"/>
      <c r="PP1512" s="1768"/>
      <c r="PQ1512" s="1768"/>
      <c r="PR1512" s="1768"/>
      <c r="PS1512" s="1768"/>
      <c r="PT1512" s="1768"/>
      <c r="PU1512" s="1768"/>
      <c r="PV1512" s="1768"/>
      <c r="PW1512" s="1768"/>
      <c r="PX1512" s="1768"/>
      <c r="PY1512" s="1768"/>
      <c r="PZ1512" s="1768"/>
      <c r="QA1512" s="1768"/>
      <c r="QB1512" s="1768"/>
      <c r="QC1512" s="1768"/>
      <c r="QD1512" s="1768"/>
      <c r="QE1512" s="1768"/>
      <c r="QF1512" s="1768"/>
      <c r="QG1512" s="1768"/>
      <c r="QH1512" s="1768"/>
      <c r="QI1512" s="1768"/>
      <c r="QJ1512" s="1768"/>
      <c r="QK1512" s="1768"/>
      <c r="QL1512" s="1768"/>
      <c r="QM1512" s="1768"/>
      <c r="QN1512" s="1768"/>
      <c r="QO1512" s="1768"/>
      <c r="QP1512" s="1768"/>
      <c r="QQ1512" s="1768"/>
      <c r="QR1512" s="1768"/>
      <c r="QS1512" s="1768"/>
      <c r="QT1512" s="1768"/>
      <c r="QU1512" s="1768"/>
      <c r="QV1512" s="1768"/>
      <c r="QW1512" s="1768"/>
      <c r="QX1512" s="1768"/>
      <c r="QY1512" s="1768"/>
      <c r="QZ1512" s="1768"/>
      <c r="RA1512" s="1768"/>
      <c r="RB1512" s="1768"/>
      <c r="RC1512" s="1768"/>
      <c r="RD1512" s="1768"/>
      <c r="RE1512" s="1768"/>
      <c r="RF1512" s="1768"/>
      <c r="RG1512" s="1768"/>
      <c r="RH1512" s="1768"/>
      <c r="RI1512" s="1768"/>
      <c r="RJ1512" s="1768"/>
      <c r="RK1512" s="1768"/>
      <c r="RL1512" s="1768"/>
      <c r="RM1512" s="1768"/>
      <c r="RN1512" s="1768"/>
      <c r="RO1512" s="1768"/>
      <c r="RP1512" s="1768"/>
      <c r="RQ1512" s="1768"/>
      <c r="RR1512" s="1768"/>
      <c r="RS1512" s="1768"/>
      <c r="RT1512" s="1768"/>
      <c r="RU1512" s="1768"/>
      <c r="RV1512" s="1768"/>
      <c r="RW1512" s="1768"/>
      <c r="RX1512" s="1768"/>
      <c r="RY1512" s="1768"/>
      <c r="RZ1512" s="1768"/>
      <c r="SA1512" s="1768"/>
      <c r="SB1512" s="1768"/>
      <c r="SC1512" s="1768"/>
      <c r="SD1512" s="1768"/>
      <c r="SE1512" s="1768"/>
      <c r="SF1512" s="1768"/>
      <c r="SG1512" s="1768"/>
      <c r="SH1512" s="1768"/>
      <c r="SI1512" s="1768"/>
      <c r="SJ1512" s="1768"/>
      <c r="SK1512" s="1768"/>
      <c r="SL1512" s="1768"/>
      <c r="SM1512" s="1768"/>
      <c r="SN1512" s="1768"/>
      <c r="SO1512" s="1768"/>
      <c r="SP1512" s="1768"/>
      <c r="SQ1512" s="1768"/>
      <c r="SR1512" s="1768"/>
      <c r="SS1512" s="1768"/>
      <c r="ST1512" s="1768"/>
      <c r="SU1512" s="1768"/>
      <c r="SV1512" s="1768"/>
      <c r="SW1512" s="1768"/>
      <c r="SX1512" s="1768"/>
      <c r="SY1512" s="1768"/>
      <c r="SZ1512" s="1768"/>
      <c r="TA1512" s="1768"/>
      <c r="TB1512" s="1768"/>
      <c r="TC1512" s="1768"/>
      <c r="TD1512" s="1768"/>
      <c r="TE1512" s="1768"/>
      <c r="TF1512" s="1768"/>
      <c r="TG1512" s="1768"/>
      <c r="TH1512" s="1768"/>
      <c r="TI1512" s="1768"/>
      <c r="TJ1512" s="1768"/>
      <c r="TK1512" s="1768"/>
      <c r="TL1512" s="1768"/>
      <c r="TM1512" s="1768"/>
      <c r="TN1512" s="1768"/>
      <c r="TO1512" s="1768"/>
      <c r="TP1512" s="1768"/>
      <c r="TQ1512" s="1768"/>
      <c r="TR1512" s="1768"/>
      <c r="TS1512" s="1768"/>
      <c r="TT1512" s="1768"/>
      <c r="TU1512" s="1768"/>
      <c r="TV1512" s="1768"/>
      <c r="TW1512" s="1768"/>
      <c r="TX1512" s="1768"/>
      <c r="TY1512" s="1768"/>
      <c r="TZ1512" s="1768"/>
      <c r="UA1512" s="1768"/>
      <c r="UB1512" s="1768"/>
      <c r="UC1512" s="1768"/>
      <c r="UD1512" s="1768"/>
      <c r="UE1512" s="1768"/>
      <c r="UF1512" s="1768"/>
      <c r="UG1512" s="1768"/>
      <c r="UH1512" s="1768"/>
      <c r="UI1512" s="1768"/>
      <c r="UJ1512" s="1768"/>
      <c r="UK1512" s="1768"/>
      <c r="UL1512" s="1768"/>
      <c r="UM1512" s="1768"/>
      <c r="UN1512" s="1768"/>
      <c r="UO1512" s="1768"/>
      <c r="UP1512" s="1768"/>
      <c r="UQ1512" s="1768"/>
      <c r="UR1512" s="1768"/>
      <c r="US1512" s="1768"/>
      <c r="UT1512" s="1768"/>
      <c r="UU1512" s="1768"/>
      <c r="UV1512" s="1768"/>
      <c r="UW1512" s="1768"/>
      <c r="UX1512" s="1768"/>
      <c r="UY1512" s="1768"/>
      <c r="UZ1512" s="1768"/>
      <c r="VA1512" s="1768"/>
      <c r="VB1512" s="1768"/>
      <c r="VC1512" s="1768"/>
      <c r="VD1512" s="1768"/>
      <c r="VE1512" s="1768"/>
      <c r="VF1512" s="1768"/>
      <c r="VG1512" s="1768"/>
      <c r="VH1512" s="1768"/>
      <c r="VI1512" s="1768"/>
      <c r="VJ1512" s="1768"/>
      <c r="VK1512" s="1768"/>
      <c r="VL1512" s="1768"/>
      <c r="VM1512" s="1768"/>
      <c r="VN1512" s="1768"/>
      <c r="VO1512" s="1768"/>
      <c r="VP1512" s="1768"/>
      <c r="VQ1512" s="1768"/>
      <c r="VR1512" s="1768"/>
      <c r="VS1512" s="1768"/>
      <c r="VT1512" s="1768"/>
      <c r="VU1512" s="1768"/>
      <c r="VV1512" s="1768"/>
      <c r="VW1512" s="1768"/>
      <c r="VX1512" s="1768"/>
      <c r="VY1512" s="1768"/>
      <c r="VZ1512" s="1768"/>
      <c r="WA1512" s="1768"/>
      <c r="WB1512" s="1768"/>
      <c r="WC1512" s="1768"/>
      <c r="WD1512" s="1768"/>
      <c r="WE1512" s="1768"/>
      <c r="WF1512" s="1768"/>
      <c r="WG1512" s="1768"/>
      <c r="WH1512" s="1768"/>
      <c r="WI1512" s="1768"/>
      <c r="WJ1512" s="1768"/>
      <c r="WK1512" s="1768"/>
      <c r="WL1512" s="1768"/>
      <c r="WM1512" s="1768"/>
      <c r="WN1512" s="1768"/>
      <c r="WO1512" s="1768"/>
      <c r="WP1512" s="1768"/>
      <c r="WQ1512" s="1768"/>
      <c r="WR1512" s="1768"/>
      <c r="WS1512" s="1768"/>
      <c r="WT1512" s="1768"/>
      <c r="WU1512" s="1768"/>
      <c r="WV1512" s="1768"/>
      <c r="WW1512" s="1768"/>
      <c r="WX1512" s="1768"/>
      <c r="WY1512" s="1768"/>
      <c r="WZ1512" s="1768"/>
      <c r="XA1512" s="1768"/>
      <c r="XB1512" s="1768"/>
      <c r="XC1512" s="1768"/>
      <c r="XD1512" s="1768"/>
      <c r="XE1512" s="1768"/>
      <c r="XF1512" s="1768"/>
      <c r="XG1512" s="1768"/>
      <c r="XH1512" s="1768"/>
      <c r="XI1512" s="1768"/>
      <c r="XJ1512" s="1768"/>
      <c r="XK1512" s="1768"/>
      <c r="XL1512" s="1768"/>
      <c r="XM1512" s="1768"/>
      <c r="XN1512" s="1768"/>
      <c r="XO1512" s="1768"/>
      <c r="XP1512" s="1768"/>
      <c r="XQ1512" s="1768"/>
      <c r="XR1512" s="1768"/>
      <c r="XS1512" s="1768"/>
      <c r="XT1512" s="1768"/>
      <c r="XU1512" s="1768"/>
      <c r="XV1512" s="1768"/>
      <c r="XW1512" s="1768"/>
      <c r="XX1512" s="1768"/>
      <c r="XY1512" s="1768"/>
      <c r="XZ1512" s="1768"/>
      <c r="YA1512" s="1768"/>
      <c r="YB1512" s="1768"/>
      <c r="YC1512" s="1768"/>
      <c r="YD1512" s="1768"/>
      <c r="YE1512" s="1768"/>
      <c r="YF1512" s="1768"/>
      <c r="YG1512" s="1768"/>
      <c r="YH1512" s="1768"/>
      <c r="YI1512" s="1768"/>
      <c r="YJ1512" s="1768"/>
      <c r="YK1512" s="1768"/>
      <c r="YL1512" s="1768"/>
      <c r="YM1512" s="1768"/>
      <c r="YN1512" s="1768"/>
      <c r="YO1512" s="1768"/>
      <c r="YP1512" s="1768"/>
      <c r="YQ1512" s="1768"/>
      <c r="YR1512" s="1768"/>
      <c r="YS1512" s="1768"/>
      <c r="YT1512" s="1768"/>
      <c r="YU1512" s="1768"/>
      <c r="YV1512" s="1768"/>
      <c r="YW1512" s="1768"/>
      <c r="YX1512" s="1768"/>
      <c r="YY1512" s="1768"/>
      <c r="YZ1512" s="1768"/>
      <c r="ZA1512" s="1768"/>
      <c r="ZB1512" s="1768"/>
      <c r="ZC1512" s="1768"/>
      <c r="ZD1512" s="1768"/>
      <c r="ZE1512" s="1768"/>
      <c r="ZF1512" s="1768"/>
      <c r="ZG1512" s="1768"/>
      <c r="ZH1512" s="1768"/>
      <c r="ZI1512" s="1768"/>
      <c r="ZJ1512" s="1768"/>
      <c r="ZK1512" s="1768"/>
      <c r="ZL1512" s="1768"/>
      <c r="ZM1512" s="1768"/>
      <c r="ZN1512" s="1768"/>
      <c r="ZO1512" s="1768"/>
      <c r="ZP1512" s="1768"/>
      <c r="ZQ1512" s="1768"/>
      <c r="ZR1512" s="1768"/>
      <c r="ZS1512" s="1768"/>
      <c r="ZT1512" s="1768"/>
      <c r="ZU1512" s="1768"/>
      <c r="ZV1512" s="1768"/>
      <c r="ZW1512" s="1768"/>
      <c r="ZX1512" s="1768"/>
      <c r="ZY1512" s="1768"/>
      <c r="ZZ1512" s="1768"/>
      <c r="AAA1512" s="1768"/>
      <c r="AAB1512" s="1768"/>
      <c r="AAC1512" s="1768"/>
      <c r="AAD1512" s="1768"/>
      <c r="AAE1512" s="1768"/>
      <c r="AAF1512" s="1768"/>
      <c r="AAG1512" s="1768"/>
      <c r="AAH1512" s="1768"/>
      <c r="AAI1512" s="1768"/>
      <c r="AAJ1512" s="1768"/>
      <c r="AAK1512" s="1768"/>
      <c r="AAL1512" s="1768"/>
      <c r="AAM1512" s="1768"/>
      <c r="AAN1512" s="1768"/>
      <c r="AAO1512" s="1768"/>
      <c r="AAP1512" s="1768"/>
      <c r="AAQ1512" s="1768"/>
      <c r="AAR1512" s="1768"/>
      <c r="AAS1512" s="1768"/>
      <c r="AAT1512" s="1768"/>
      <c r="AAU1512" s="1768"/>
      <c r="AAV1512" s="1768"/>
      <c r="AAW1512" s="1768"/>
      <c r="AAX1512" s="1768"/>
      <c r="AAY1512" s="1768"/>
      <c r="AAZ1512" s="1768"/>
      <c r="ABA1512" s="1768"/>
      <c r="ABB1512" s="1768"/>
      <c r="ABC1512" s="1768"/>
      <c r="ABD1512" s="1768"/>
      <c r="ABE1512" s="1768"/>
      <c r="ABF1512" s="1768"/>
      <c r="ABG1512" s="1768"/>
      <c r="ABH1512" s="1768"/>
      <c r="ABI1512" s="1768"/>
      <c r="ABJ1512" s="1768"/>
      <c r="ABK1512" s="1768"/>
      <c r="ABL1512" s="1768"/>
      <c r="ABM1512" s="1768"/>
      <c r="ABN1512" s="1768"/>
      <c r="ABO1512" s="1768"/>
      <c r="ABP1512" s="1768"/>
      <c r="ABQ1512" s="1768"/>
      <c r="ABR1512" s="1768"/>
      <c r="ABS1512" s="1768"/>
      <c r="ABT1512" s="1768"/>
      <c r="ABU1512" s="1768"/>
      <c r="ABV1512" s="1768"/>
      <c r="ABW1512" s="1768"/>
      <c r="ABX1512" s="1768"/>
      <c r="ABY1512" s="1768"/>
      <c r="ABZ1512" s="1768"/>
      <c r="ACA1512" s="1768"/>
      <c r="ACB1512" s="1768"/>
      <c r="ACC1512" s="1768"/>
      <c r="ACD1512" s="1768"/>
      <c r="ACE1512" s="1768"/>
      <c r="ACF1512" s="1768"/>
      <c r="ACG1512" s="1768"/>
      <c r="ACH1512" s="1768"/>
      <c r="ACI1512" s="1768"/>
      <c r="ACJ1512" s="1768"/>
      <c r="ACK1512" s="1768"/>
      <c r="ACL1512" s="1768"/>
      <c r="ACM1512" s="1768"/>
      <c r="ACN1512" s="1768"/>
      <c r="ACO1512" s="1768"/>
      <c r="ACP1512" s="1768"/>
      <c r="ACQ1512" s="1768"/>
      <c r="ACR1512" s="1768"/>
      <c r="ACS1512" s="1768"/>
      <c r="ACT1512" s="1768"/>
      <c r="ACU1512" s="1768"/>
      <c r="ACV1512" s="1768"/>
      <c r="ACW1512" s="1768"/>
      <c r="ACX1512" s="1768"/>
      <c r="ACY1512" s="1768"/>
      <c r="ACZ1512" s="1768"/>
      <c r="ADA1512" s="1768"/>
      <c r="ADB1512" s="1768"/>
      <c r="ADC1512" s="1768"/>
      <c r="ADD1512" s="1768"/>
      <c r="ADE1512" s="1768"/>
      <c r="ADF1512" s="1768"/>
      <c r="ADG1512" s="1768"/>
      <c r="ADH1512" s="1768"/>
      <c r="ADI1512" s="1768"/>
      <c r="ADJ1512" s="1768"/>
      <c r="ADK1512" s="1768"/>
      <c r="ADL1512" s="1768"/>
      <c r="ADM1512" s="1768"/>
      <c r="ADN1512" s="1768"/>
      <c r="ADO1512" s="1768"/>
      <c r="ADP1512" s="1768"/>
      <c r="ADQ1512" s="1768"/>
      <c r="ADR1512" s="1768"/>
      <c r="ADS1512" s="1768"/>
      <c r="ADT1512" s="1768"/>
      <c r="ADU1512" s="1768"/>
      <c r="ADV1512" s="1768"/>
      <c r="ADW1512" s="1768"/>
      <c r="ADX1512" s="1768"/>
      <c r="ADY1512" s="1768"/>
      <c r="ADZ1512" s="1768"/>
      <c r="AEA1512" s="1768"/>
      <c r="AEB1512" s="1768"/>
      <c r="AEC1512" s="1768"/>
      <c r="AED1512" s="1768"/>
      <c r="AEE1512" s="1768"/>
      <c r="AEF1512" s="1768"/>
      <c r="AEG1512" s="1768"/>
      <c r="AEH1512" s="1768"/>
      <c r="AEI1512" s="1768"/>
      <c r="AEJ1512" s="1768"/>
      <c r="AEK1512" s="1768"/>
      <c r="AEL1512" s="1768"/>
      <c r="AEM1512" s="1768"/>
      <c r="AEN1512" s="1768"/>
      <c r="AEO1512" s="1768"/>
      <c r="AEP1512" s="1768"/>
      <c r="AEQ1512" s="1768"/>
      <c r="AER1512" s="1768"/>
      <c r="AES1512" s="1768"/>
      <c r="AET1512" s="1768"/>
      <c r="AEU1512" s="1768"/>
      <c r="AEV1512" s="1768"/>
      <c r="AEW1512" s="1768"/>
      <c r="AEX1512" s="1768"/>
      <c r="AEY1512" s="1768"/>
      <c r="AEZ1512" s="1768"/>
      <c r="AFA1512" s="1768"/>
      <c r="AFB1512" s="1768"/>
      <c r="AFC1512" s="1768"/>
      <c r="AFD1512" s="1768"/>
      <c r="AFE1512" s="1768"/>
      <c r="AFF1512" s="1768"/>
      <c r="AFG1512" s="1768"/>
      <c r="AFH1512" s="1768"/>
      <c r="AFI1512" s="1768"/>
      <c r="AFJ1512" s="1768"/>
      <c r="AFK1512" s="1768"/>
      <c r="AFL1512" s="1768"/>
      <c r="AFM1512" s="1768"/>
      <c r="AFN1512" s="1768"/>
      <c r="AFO1512" s="1768"/>
      <c r="AFP1512" s="1768"/>
      <c r="AFQ1512" s="1768"/>
      <c r="AFR1512" s="1768"/>
      <c r="AFS1512" s="1768"/>
      <c r="AFT1512" s="1768"/>
      <c r="AFU1512" s="1768"/>
      <c r="AFV1512" s="1768"/>
      <c r="AFW1512" s="1768"/>
      <c r="AFX1512" s="1768"/>
      <c r="AFY1512" s="1768"/>
      <c r="AFZ1512" s="1768"/>
      <c r="AGA1512" s="1768"/>
      <c r="AGB1512" s="1768"/>
      <c r="AGC1512" s="1768"/>
      <c r="AGD1512" s="1768"/>
      <c r="AGE1512" s="1768"/>
      <c r="AGF1512" s="1768"/>
      <c r="AGG1512" s="1768"/>
      <c r="AGH1512" s="1768"/>
      <c r="AGI1512" s="1768"/>
      <c r="AGJ1512" s="1768"/>
      <c r="AGK1512" s="1768"/>
      <c r="AGL1512" s="1768"/>
      <c r="AGM1512" s="1768"/>
      <c r="AGN1512" s="1768"/>
      <c r="AGO1512" s="1768"/>
      <c r="AGP1512" s="1768"/>
      <c r="AGQ1512" s="1768"/>
      <c r="AGR1512" s="1768"/>
      <c r="AGS1512" s="1768"/>
      <c r="AGT1512" s="1768"/>
      <c r="AGU1512" s="1768"/>
      <c r="AGV1512" s="1768"/>
      <c r="AGW1512" s="1768"/>
      <c r="AGX1512" s="1768"/>
      <c r="AGY1512" s="1768"/>
      <c r="AGZ1512" s="1768"/>
      <c r="AHA1512" s="1768"/>
      <c r="AHB1512" s="1768"/>
      <c r="AHC1512" s="1768"/>
      <c r="AHD1512" s="1768"/>
      <c r="AHE1512" s="1768"/>
      <c r="AHF1512" s="1768"/>
      <c r="AHG1512" s="1768"/>
      <c r="AHH1512" s="1768"/>
      <c r="AHI1512" s="1768"/>
      <c r="AHJ1512" s="1768"/>
      <c r="AHK1512" s="1768"/>
      <c r="AHL1512" s="1768"/>
      <c r="AHM1512" s="1768"/>
      <c r="AHN1512" s="1768"/>
      <c r="AHO1512" s="1768"/>
      <c r="AHP1512" s="1768"/>
      <c r="AHQ1512" s="1768"/>
      <c r="AHR1512" s="1768"/>
      <c r="AHS1512" s="1768"/>
      <c r="AHT1512" s="1768"/>
      <c r="AHU1512" s="1768"/>
      <c r="AHV1512" s="1768"/>
      <c r="AHW1512" s="1768"/>
      <c r="AHX1512" s="1768"/>
      <c r="AHY1512" s="1768"/>
      <c r="AHZ1512" s="1768"/>
      <c r="AIA1512" s="1768"/>
      <c r="AIB1512" s="1768"/>
      <c r="AIC1512" s="1768"/>
      <c r="AID1512" s="1768"/>
      <c r="AIE1512" s="1768"/>
      <c r="AIF1512" s="1768"/>
      <c r="AIG1512" s="1768"/>
      <c r="AIH1512" s="1768"/>
      <c r="AII1512" s="1768"/>
      <c r="AIJ1512" s="1768"/>
      <c r="AIK1512" s="1768"/>
      <c r="AIL1512" s="1768"/>
      <c r="AIM1512" s="1768"/>
      <c r="AIN1512" s="1768"/>
      <c r="AIO1512" s="1768"/>
      <c r="AIP1512" s="1768"/>
      <c r="AIQ1512" s="1768"/>
      <c r="AIR1512" s="1768"/>
      <c r="AIS1512" s="1768"/>
      <c r="AIT1512" s="1768"/>
      <c r="AIU1512" s="1768"/>
      <c r="AIV1512" s="1768"/>
      <c r="AIW1512" s="1768"/>
      <c r="AIX1512" s="1768"/>
      <c r="AIY1512" s="1768"/>
      <c r="AIZ1512" s="1768"/>
      <c r="AJA1512" s="1768"/>
      <c r="AJB1512" s="1768"/>
      <c r="AJC1512" s="1768"/>
      <c r="AJD1512" s="1768"/>
      <c r="AJE1512" s="1768"/>
      <c r="AJF1512" s="1768"/>
      <c r="AJG1512" s="1768"/>
      <c r="AJH1512" s="1768"/>
      <c r="AJI1512" s="1768"/>
      <c r="AJJ1512" s="1768"/>
      <c r="AJK1512" s="1768"/>
      <c r="AJL1512" s="1768"/>
      <c r="AJM1512" s="1768"/>
      <c r="AJN1512" s="1768"/>
      <c r="AJO1512" s="1768"/>
      <c r="AJP1512" s="1768"/>
      <c r="AJQ1512" s="1768"/>
      <c r="AJR1512" s="1768"/>
      <c r="AJS1512" s="1768"/>
      <c r="AJT1512" s="1768"/>
      <c r="AJU1512" s="1768"/>
      <c r="AJV1512" s="1768"/>
      <c r="AJW1512" s="1768"/>
      <c r="AJX1512" s="1768"/>
      <c r="AJY1512" s="1768"/>
      <c r="AJZ1512" s="1768"/>
      <c r="AKA1512" s="1768"/>
      <c r="AKB1512" s="1768"/>
      <c r="AKC1512" s="1768"/>
      <c r="AKD1512" s="1768"/>
      <c r="AKE1512" s="1768"/>
      <c r="AKF1512" s="1768"/>
      <c r="AKG1512" s="1768"/>
      <c r="AKH1512" s="1768"/>
      <c r="AKI1512" s="1768"/>
      <c r="AKJ1512" s="1768"/>
      <c r="AKK1512" s="1768"/>
      <c r="AKL1512" s="1768"/>
      <c r="AKM1512" s="1768"/>
      <c r="AKN1512" s="1768"/>
      <c r="AKO1512" s="1768"/>
      <c r="AKP1512" s="1768"/>
      <c r="AKQ1512" s="1768"/>
      <c r="AKR1512" s="1768"/>
      <c r="AKS1512" s="1768"/>
      <c r="AKT1512" s="1768"/>
      <c r="AKU1512" s="1768"/>
      <c r="AKV1512" s="1768"/>
      <c r="AKW1512" s="1768"/>
      <c r="AKX1512" s="1768"/>
      <c r="AKY1512" s="1768"/>
      <c r="AKZ1512" s="1768"/>
      <c r="ALA1512" s="1768"/>
      <c r="ALB1512" s="1768"/>
      <c r="ALC1512" s="1768"/>
      <c r="ALD1512" s="1768"/>
      <c r="ALE1512" s="1768"/>
      <c r="ALF1512" s="1768"/>
      <c r="ALG1512" s="1768"/>
      <c r="ALH1512" s="1768"/>
      <c r="ALI1512" s="1768"/>
      <c r="ALJ1512" s="1768"/>
      <c r="ALK1512" s="1768"/>
      <c r="ALL1512" s="1768"/>
      <c r="ALM1512" s="1768"/>
      <c r="ALN1512" s="1768"/>
      <c r="ALO1512" s="1768"/>
      <c r="ALP1512" s="1768"/>
      <c r="ALQ1512" s="1768"/>
      <c r="ALR1512" s="1768"/>
      <c r="ALS1512" s="1768"/>
      <c r="ALT1512" s="1768"/>
      <c r="ALU1512" s="1768"/>
      <c r="ALV1512" s="1768"/>
      <c r="ALW1512" s="1768"/>
      <c r="ALX1512" s="1768"/>
      <c r="ALY1512" s="1768"/>
      <c r="ALZ1512" s="1768"/>
      <c r="AMA1512" s="1768"/>
      <c r="AMB1512" s="1768"/>
      <c r="AMC1512" s="1768"/>
      <c r="AMD1512" s="1768"/>
      <c r="AME1512" s="1768"/>
      <c r="AMF1512" s="1768"/>
      <c r="AMG1512" s="1768"/>
      <c r="AMH1512" s="1768"/>
      <c r="AMI1512" s="1768"/>
      <c r="AMJ1512" s="1768"/>
      <c r="AMK1512" s="1768"/>
    </row>
    <row r="1513" spans="1:1025" ht="54" customHeight="1" x14ac:dyDescent="0.35">
      <c r="A1513" s="1025" t="s">
        <v>13311</v>
      </c>
      <c r="B1513" s="1765">
        <v>44131</v>
      </c>
      <c r="C1513" s="1025">
        <v>12</v>
      </c>
      <c r="D1513" s="1025" t="s">
        <v>1394</v>
      </c>
      <c r="E1513" s="1025" t="s">
        <v>13323</v>
      </c>
      <c r="F1513" s="1025" t="s">
        <v>3952</v>
      </c>
      <c r="G1513" s="1025" t="s">
        <v>13324</v>
      </c>
      <c r="H1513" s="1025" t="s">
        <v>1468</v>
      </c>
      <c r="I1513" s="1025" t="s">
        <v>956</v>
      </c>
      <c r="J1513" s="1025" t="s">
        <v>1469</v>
      </c>
      <c r="K1513" s="1766">
        <v>269309.53999999998</v>
      </c>
      <c r="L1513" s="1767" t="s">
        <v>9736</v>
      </c>
      <c r="M1513" s="1025" t="s">
        <v>13325</v>
      </c>
      <c r="O1513" s="1769" t="s">
        <v>4665</v>
      </c>
      <c r="P1513" s="1770">
        <f t="shared" si="285"/>
        <v>269309.53999999998</v>
      </c>
      <c r="Q1513" s="1771">
        <f t="shared" si="286"/>
        <v>44131</v>
      </c>
      <c r="R1513" s="1772" t="str">
        <f t="shared" si="287"/>
        <v>2020OB000415</v>
      </c>
      <c r="S1513" s="1772" t="str">
        <f t="shared" si="288"/>
        <v>2020NE000373</v>
      </c>
      <c r="T1513" s="1773" t="str">
        <f t="shared" si="289"/>
        <v>VALOR PAGO AO REPASSE DE RECURSO FEM II/2014 - 3ª PARCELA - PARTE 2 CUJO OBJETO É O RECAPEAMENTO ASFÁLTICO EM DIVERSAS RUAS NO MUNICIPIO DE CAMARAGIBE, POA 671/2020 - AGJM.</v>
      </c>
    </row>
    <row r="1514" spans="1:1025" ht="54" customHeight="1" x14ac:dyDescent="0.35">
      <c r="A1514" s="1025" t="s">
        <v>13314</v>
      </c>
      <c r="B1514" s="1765">
        <v>44139</v>
      </c>
      <c r="C1514" s="1025">
        <v>11</v>
      </c>
      <c r="D1514" s="1025" t="s">
        <v>1394</v>
      </c>
      <c r="E1514" s="1025" t="s">
        <v>13326</v>
      </c>
      <c r="F1514" s="1025" t="s">
        <v>4012</v>
      </c>
      <c r="G1514" s="1025" t="s">
        <v>13327</v>
      </c>
      <c r="H1514" s="1025" t="s">
        <v>1595</v>
      </c>
      <c r="I1514" s="1025" t="s">
        <v>922</v>
      </c>
      <c r="J1514" s="1025" t="s">
        <v>1596</v>
      </c>
      <c r="K1514" s="1766">
        <v>29590.400000000001</v>
      </c>
      <c r="L1514" s="1767" t="s">
        <v>9732</v>
      </c>
      <c r="M1514" s="1025" t="s">
        <v>13328</v>
      </c>
      <c r="O1514" s="1769" t="s">
        <v>4665</v>
      </c>
      <c r="P1514" s="1770">
        <f t="shared" si="285"/>
        <v>29590.400000000001</v>
      </c>
      <c r="Q1514" s="1771">
        <f t="shared" si="286"/>
        <v>44139</v>
      </c>
      <c r="R1514" s="1772" t="str">
        <f t="shared" si="287"/>
        <v>2020OB000422</v>
      </c>
      <c r="S1514" s="1772" t="str">
        <f t="shared" si="288"/>
        <v>2020NE000369</v>
      </c>
      <c r="T1514" s="1773" t="str">
        <f t="shared" si="289"/>
        <v>VALOR PAGO AO REPASSE DE RECURSO FEM II/2014 - 4ª PARCELA CUJO OBJETO É A CONSTRUÇÃO DA PRAÇA BEIRA RIO E CONSTRUÇÃO DA PRAÇA CAIS DA ESTAÇÃO NO MUNICIPIO DE BOM JARDIM, POA 668/2020 - AGJM.</v>
      </c>
    </row>
  </sheetData>
  <autoFilter ref="A2:O1514" xr:uid="{00000000-0009-0000-0000-000002000000}"/>
  <customSheetViews>
    <customSheetView guid="{B5BE78D1-0D47-469B-8F65-82EBF0EA1F66}" scale="80" showPageBreaks="1" printArea="1" showAutoFilter="1">
      <selection activeCell="A967" sqref="A967:XFD967"/>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1"/>
      <autoFilter ref="A2:O1514" xr:uid="{00000000-0009-0000-0000-000002000000}"/>
    </customSheetView>
    <customSheetView guid="{A585DDF7-0A3C-4962-AEC1-1EDDD285BC8E}" scale="80" showPageBreaks="1" printArea="1" filter="1" showAutoFilter="1" topLeftCell="A2">
      <selection activeCell="A856" sqref="A856:XFD85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2"/>
      <autoFilter ref="A2:O1514" xr:uid="{78FA70B1-3904-4222-8F25-B527FF853384}">
        <filterColumn colId="1">
          <filters>
            <dateGroupItem year="2016" dateTimeGrouping="year"/>
          </filters>
        </filterColumn>
        <filterColumn colId="14">
          <filters>
            <filter val="FEM"/>
          </filters>
        </filterColumn>
      </autoFilter>
    </customSheetView>
    <customSheetView guid="{1504FA50-5BEF-4B72-815D-AABBA0DC206D}" scale="80" showAutoFilter="1">
      <selection activeCell="A967" sqref="A967:XFD967"/>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3"/>
      <autoFilter ref="A2:O1514" xr:uid="{97031573-7B42-4BF6-9BB2-FD455D2916FE}"/>
    </customSheetView>
    <customSheetView guid="{14BF71DD-AD3F-418F-B86C-B7F01AFDEC65}" scale="80" showPageBreaks="1" printArea="1" filter="1" showAutoFilter="1" topLeftCell="A2">
      <selection activeCell="A856" sqref="A856:XFD85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4"/>
      <autoFilter ref="A2:O1514" xr:uid="{443284FE-D2D3-4131-A952-EFB816B9B096}">
        <filterColumn colId="1">
          <filters>
            <dateGroupItem year="2016" dateTimeGrouping="year"/>
          </filters>
        </filterColumn>
        <filterColumn colId="14">
          <filters>
            <filter val="FEM"/>
          </filters>
        </filterColumn>
      </autoFilter>
    </customSheetView>
    <customSheetView guid="{AD046ECD-751F-4332-8FC4-274F08D4DE7E}" scale="80" showPageBreaks="1" printArea="1" filter="1" showAutoFilter="1" topLeftCell="A2">
      <selection activeCell="A856" sqref="A856:XFD85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5"/>
      <autoFilter ref="A2:O1514" xr:uid="{39964B9E-C6CF-4E30-9879-CDF9AA0ABAC5}">
        <filterColumn colId="1">
          <filters>
            <dateGroupItem year="2016" dateTimeGrouping="year"/>
          </filters>
        </filterColumn>
        <filterColumn colId="14">
          <filters>
            <filter val="FEM"/>
          </filters>
        </filterColumn>
      </autoFilter>
    </customSheetView>
    <customSheetView guid="{286B6661-33B5-4C7B-9686-166C222D27BC}" scale="80" showPageBreaks="1" printArea="1" filter="1" showAutoFilter="1" topLeftCell="A2">
      <selection activeCell="A856" sqref="A856:XFD85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6"/>
      <autoFilter ref="A2:O1514" xr:uid="{82AE81AE-8F09-43EB-B0DD-4A39336D0FA6}">
        <filterColumn colId="1">
          <filters>
            <dateGroupItem year="2016" dateTimeGrouping="year"/>
          </filters>
        </filterColumn>
        <filterColumn colId="14">
          <filters>
            <filter val="FEM"/>
          </filters>
        </filterColumn>
      </autoFilter>
    </customSheetView>
    <customSheetView guid="{3D50BA80-5F45-4C77-89E4-3F1F12E755CC}" scale="80" showPageBreaks="1" printArea="1" filter="1" showAutoFilter="1" topLeftCell="A2">
      <selection activeCell="A856" sqref="A856:XFD85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7"/>
      <autoFilter ref="A2:O1514" xr:uid="{DA42826B-2915-480F-AFE1-486BED726123}">
        <filterColumn colId="1">
          <filters>
            <dateGroupItem year="2016" dateTimeGrouping="year"/>
          </filters>
        </filterColumn>
        <filterColumn colId="14">
          <filters>
            <filter val="FEM"/>
          </filters>
        </filterColumn>
      </autoFilter>
    </customSheetView>
    <customSheetView guid="{134D87D5-BBCD-491A-8CB6-269B6CA3C08C}" scale="80" showAutoFilter="1">
      <selection activeCell="A967" sqref="A967:XFD967"/>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8"/>
      <autoFilter ref="A2:O1514" xr:uid="{ED2B652B-668E-44CE-8444-8246FACE0186}"/>
    </customSheetView>
    <customSheetView guid="{8DB724D8-71C2-4737-B6C6-48C13CCF3FA3}" scale="80" showPageBreaks="1" printArea="1" showAutoFilter="1" topLeftCell="A1358">
      <selection activeCell="H1266" sqref="H126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9"/>
      <autoFilter ref="A2:O1514" xr:uid="{9A24C3BA-D0D6-48C4-B585-4A4B82C2BC18}"/>
    </customSheetView>
    <customSheetView guid="{567EA607-724B-4D2C-BBE1-9D84263B16FE}" scale="80" showPageBreaks="1" printArea="1" filter="1" showAutoFilter="1" hiddenRows="1" topLeftCell="A2">
      <selection activeCell="A856" sqref="A856:XFD85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10"/>
      <autoFilter ref="A2:O1514" xr:uid="{BF872946-6E7E-4DBA-AA4A-DD93C0CA7591}">
        <filterColumn colId="1">
          <filters>
            <dateGroupItem year="2016" dateTimeGrouping="year"/>
          </filters>
        </filterColumn>
        <filterColumn colId="14">
          <filters>
            <filter val="FEM"/>
          </filters>
        </filterColumn>
      </autoFilter>
    </customSheetView>
    <customSheetView guid="{78A03B60-065F-4D1D-9F63-2E6EED610C2B}" scale="80" filter="1" showAutoFilter="1" hiddenRows="1" topLeftCell="A2">
      <selection activeCell="A856" sqref="A856:XFD85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11"/>
      <autoFilter ref="A2:O1514" xr:uid="{1873B921-6048-44C7-B208-701AFFE50B11}">
        <filterColumn colId="1">
          <filters>
            <dateGroupItem year="2016" dateTimeGrouping="year"/>
          </filters>
        </filterColumn>
        <filterColumn colId="14">
          <filters>
            <filter val="FEM"/>
          </filters>
        </filterColumn>
      </autoFilter>
    </customSheetView>
    <customSheetView guid="{7A4BD4B8-7473-48EF-95D4-11E228745E12}" scale="80" showPageBreaks="1" printArea="1" filter="1" showAutoFilter="1" hiddenRows="1" topLeftCell="A2">
      <selection activeCell="A856" sqref="A856:XFD85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12"/>
      <autoFilter ref="A2:O1514" xr:uid="{BA6FE6AE-5F7C-462E-A4F4-8E32F3E692B4}">
        <filterColumn colId="1">
          <filters>
            <dateGroupItem year="2016" dateTimeGrouping="year"/>
          </filters>
        </filterColumn>
        <filterColumn colId="14">
          <filters>
            <filter val="FEM"/>
          </filters>
        </filterColumn>
      </autoFilter>
    </customSheetView>
    <customSheetView guid="{85F87CD0-5EA6-4229-84BD-1D11505A928D}" scale="80" showPageBreaks="1" printArea="1" showAutoFilter="1">
      <selection activeCell="A1059" sqref="A1059:XFD1059"/>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13"/>
      <autoFilter ref="A2:O1511" xr:uid="{9EC22C00-FF0B-4443-B73D-2C104CD934B2}"/>
    </customSheetView>
    <customSheetView guid="{3B6F0F89-6487-42F6-BC01-DE8542B769AF}" scale="80" showPageBreaks="1" printArea="1" showAutoFilter="1">
      <selection activeCell="A846" sqref="A846:XFD84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14"/>
      <autoFilter ref="A2:O1471" xr:uid="{CB4FA174-6D87-42A0-A57B-480A9D93987F}"/>
    </customSheetView>
    <customSheetView guid="{0B05DA22-0544-45F5-9F7C-7731AB266AE9}" scale="80" showPageBreaks="1" printArea="1" showAutoFilter="1">
      <selection activeCell="A967" sqref="A967:XFD967"/>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15"/>
      <autoFilter ref="A2:O1471" xr:uid="{598DC66F-D0F7-4861-85C6-EF2DB6B22279}"/>
    </customSheetView>
    <customSheetView guid="{7319A0ED-B7A2-459D-898B-E7527AB2940D}" scale="57" filter="1" showAutoFilter="1" topLeftCell="C1">
      <selection activeCell="L1422" sqref="L1422"/>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16"/>
      <autoFilter ref="A2:O1420" xr:uid="{90BF3088-DC56-41F4-9F2C-3E45D7570749}">
        <filterColumn colId="8">
          <filters>
            <filter val="1-1060-18399"/>
          </filters>
        </filterColumn>
        <filterColumn colId="9">
          <filters>
            <filter val="PREFEITURA MUNICIPAL DE FLORES"/>
          </filters>
        </filterColumn>
      </autoFilter>
    </customSheetView>
    <customSheetView guid="{94E41AD1-0E1B-445B-AC0B-FFC90943438B}" scale="55" showPageBreaks="1" printArea="1" showAutoFilter="1" topLeftCell="A1275">
      <selection activeCell="M1287" sqref="M1287"/>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17"/>
      <autoFilter ref="A2:O1379" xr:uid="{613C3795-2430-4E47-91BB-46C90D8C312A}"/>
    </customSheetView>
    <customSheetView guid="{F6ECD0CB-F2F9-4FDC-9DDC-29355C938B39}" scale="80" showAutoFilter="1">
      <selection activeCell="A846" sqref="A846:XFD84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18"/>
      <autoFilter ref="A2:O1133" xr:uid="{09F9E28E-AE35-4CF7-831B-2EFB22AA2BB7}"/>
    </customSheetView>
    <customSheetView guid="{020877D2-9E31-47B0-BF36-B6E09DD3D5C1}" scale="80" showPageBreaks="1" printArea="1" showAutoFilter="1">
      <selection activeCell="A846" sqref="A846:XFD84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19"/>
      <autoFilter ref="A2:O948" xr:uid="{89C6A8FF-6977-4C98-A5F4-00EEB86C302B}"/>
    </customSheetView>
    <customSheetView guid="{B67115AF-5483-47F3-9D4D-2630A9D3733D}" scale="80" showPageBreaks="1" filter="1" showAutoFilter="1" topLeftCell="A2">
      <selection activeCell="K45" sqref="K45:K724"/>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20"/>
      <autoFilter ref="A2:V886" xr:uid="{1E4067AC-D4FA-4E77-9837-17B168015994}">
        <filterColumn colId="9">
          <filters>
            <filter val="PREFEITURA MUNICIPAL DE BOM CONSELHO"/>
          </filters>
        </filterColumn>
      </autoFilter>
    </customSheetView>
    <customSheetView guid="{147E138F-2973-4C9E-8537-978B336ED5C8}" scale="80" showAutoFilter="1">
      <selection activeCell="O2" sqref="O2:V3"/>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21"/>
      <autoFilter ref="A2:O1001" xr:uid="{CC1923D2-9EA6-434B-9955-208094FCA013}"/>
    </customSheetView>
    <customSheetView guid="{CA5E33D8-95F8-4696-B4B2-B4448937BCFB}" scale="80" showAutoFilter="1">
      <selection activeCell="O2" sqref="O2:V3"/>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22"/>
      <autoFilter ref="A2:O1058" xr:uid="{E611F1D8-527D-45F3-A63D-7177C01CB877}"/>
    </customSheetView>
    <customSheetView guid="{F026BF9E-B40B-4FA8-8432-40C252931F7F}" scale="80" showPageBreaks="1" printArea="1" showAutoFilter="1">
      <selection activeCell="O2" sqref="O2:V3"/>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23"/>
      <autoFilter ref="A2:O1268" xr:uid="{BF8EE219-5E37-44A4-AA22-6277E1AF9E44}"/>
    </customSheetView>
    <customSheetView guid="{DD08D2A4-472D-447F-BF8C-563FF3A48D40}" scale="80" filter="1" showAutoFilter="1" topLeftCell="A2">
      <selection activeCell="A856" sqref="A856:XFD85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24"/>
      <autoFilter ref="A2:O1397" xr:uid="{2D5EF608-3784-4E44-90CD-4E68F173DFE6}">
        <filterColumn colId="1">
          <filters>
            <dateGroupItem year="2016" dateTimeGrouping="year"/>
          </filters>
        </filterColumn>
        <filterColumn colId="14">
          <filters>
            <filter val="FEM"/>
          </filters>
        </filterColumn>
      </autoFilter>
    </customSheetView>
    <customSheetView guid="{6D74C590-C00F-4FE4-A1EA-7DCD0D01B483}" scale="80" showPageBreaks="1" printArea="1" showAutoFilter="1">
      <selection activeCell="T1273" sqref="T1273"/>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25"/>
      <autoFilter ref="A2:O1420" xr:uid="{1502D9B0-187E-4277-A5B3-00B7FCCC5829}"/>
    </customSheetView>
    <customSheetView guid="{C7286046-E13C-47DD-8832-615373BBE117}" scale="80" showPageBreaks="1" printArea="1" showAutoFilter="1" topLeftCell="A1358">
      <selection activeCell="H1266" sqref="H126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26"/>
      <autoFilter ref="A2:O1514" xr:uid="{FF10CF49-DD11-46C3-B8C5-AF5731681141}"/>
    </customSheetView>
    <customSheetView guid="{77D7969D-7D51-405F-9672-1A9E508C0254}" scale="57" showAutoFilter="1" topLeftCell="A1461">
      <selection activeCell="O1469" sqref="O1469:T1471"/>
      <colBreaks count="1" manualBreakCount="1">
        <brk id="13" max="708" man="1"/>
      </colBreaks>
      <pageMargins left="0.51181102362204722" right="0.51181102362204722" top="0.78740157480314965" bottom="0.78740157480314965" header="0.51181102362204722" footer="0.51181102362204722"/>
      <pageSetup paperSize="0" firstPageNumber="0" orientation="portrait" horizontalDpi="0" verticalDpi="0" copies="0"/>
      <autoFilter ref="A2:O1514" xr:uid="{50F1A4F2-83C9-491E-BBAB-D12DFA0FE152}"/>
    </customSheetView>
    <customSheetView guid="{0EA8F376-CCC5-4424-82FF-4FCBECF61C7C}" scale="57" showPageBreaks="1" printArea="1" showAutoFilter="1" topLeftCell="A1461">
      <selection activeCell="O1469" sqref="O1469:T1471"/>
      <colBreaks count="1" manualBreakCount="1">
        <brk id="13" max="708" man="1"/>
      </colBreaks>
      <pageMargins left="0.51181102362204722" right="0.51181102362204722" top="0.78740157480314965" bottom="0.78740157480314965" header="0.51181102362204722" footer="0.51181102362204722"/>
      <pageSetup paperSize="0" firstPageNumber="0" orientation="portrait" horizontalDpi="0" verticalDpi="0" copies="0"/>
      <autoFilter ref="A2:O1514" xr:uid="{7F08124F-3DF3-4CD5-A574-222C3C872326}"/>
    </customSheetView>
    <customSheetView guid="{D837B8D3-C51B-40F7-87E9-DF86CA90BFB5}" scale="80" showPageBreaks="1" printArea="1" showAutoFilter="1">
      <selection activeCell="A3" sqref="A3:A1514"/>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27"/>
      <autoFilter ref="A2:O1514" xr:uid="{833B206E-BBCC-40AF-B756-CBA3AA9AA045}"/>
    </customSheetView>
    <customSheetView guid="{2D9D49CE-0FFE-48B3-B032-F69BEBAB6071}" scale="80" showPageBreaks="1" printArea="1" showAutoFilter="1" topLeftCell="A1358">
      <selection activeCell="H1266" sqref="H126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28"/>
      <autoFilter ref="A2:O1514" xr:uid="{006997B0-7EA5-47AB-9645-23A53647519E}"/>
    </customSheetView>
    <customSheetView guid="{53728C17-6B57-4D5E-91EC-B1CDD187BF62}" scale="80" showPageBreaks="1" printArea="1" filter="1" showAutoFilter="1" topLeftCell="A2">
      <selection activeCell="A856" sqref="A856:XFD85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29"/>
      <autoFilter ref="A2:O1514" xr:uid="{53EF0B9C-925F-4679-814E-3B2172E58C8B}">
        <filterColumn colId="1">
          <filters>
            <dateGroupItem year="2016" dateTimeGrouping="year"/>
          </filters>
        </filterColumn>
        <filterColumn colId="14">
          <filters>
            <filter val="FEM"/>
          </filters>
        </filterColumn>
      </autoFilter>
    </customSheetView>
    <customSheetView guid="{16C96C58-9237-4D8E-9561-63FC61590799}" scale="80" showPageBreaks="1" printArea="1" filter="1" showAutoFilter="1" topLeftCell="A2">
      <selection activeCell="A856" sqref="A856:XFD85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30"/>
      <autoFilter ref="A2:O1514" xr:uid="{8AEE532A-61F7-4C82-8300-E1CAAAEF2E9B}">
        <filterColumn colId="1">
          <filters>
            <dateGroupItem year="2016" dateTimeGrouping="year"/>
          </filters>
        </filterColumn>
        <filterColumn colId="14">
          <filters>
            <filter val="FEM"/>
          </filters>
        </filterColumn>
      </autoFilter>
    </customSheetView>
    <customSheetView guid="{8294B4A2-F0F1-4668-8538-74E7B1B76CE1}" scale="80" showPageBreaks="1" printArea="1" filter="1" showAutoFilter="1">
      <selection activeCell="H210" sqref="H210"/>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31"/>
      <autoFilter ref="A2:O1514" xr:uid="{71A3486D-A3C1-49E4-AF13-B2A9733867FA}">
        <filterColumn colId="9">
          <filters>
            <filter val="PREFEITURA MUNICIPAL DE OLINDA"/>
          </filters>
        </filterColumn>
      </autoFilter>
    </customSheetView>
    <customSheetView guid="{1E0302C1-64F9-4274-8E78-20F1B318B61C}" scale="80" showPageBreaks="1" printArea="1" filter="1" showAutoFilter="1" topLeftCell="A2">
      <selection activeCell="A856" sqref="A856:XFD85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32"/>
      <autoFilter ref="A2:O1514" xr:uid="{0574F38B-2B81-48B9-8E6B-D5FEE14B4A7D}">
        <filterColumn colId="1">
          <filters>
            <dateGroupItem year="2016" dateTimeGrouping="year"/>
          </filters>
        </filterColumn>
        <filterColumn colId="14">
          <filters>
            <filter val="FEM"/>
          </filters>
        </filterColumn>
      </autoFilter>
    </customSheetView>
    <customSheetView guid="{1BB36DE2-2A74-4DAD-A297-C35420235BF0}" scale="80" showPageBreaks="1" printArea="1" filter="1" showAutoFilter="1" topLeftCell="A2">
      <selection activeCell="A856" sqref="A856:XFD856"/>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33"/>
      <autoFilter ref="A2:O1514" xr:uid="{6F599B9E-0898-4E5C-9C6F-8EF459259663}">
        <filterColumn colId="1">
          <filters>
            <dateGroupItem year="2016" dateTimeGrouping="year"/>
          </filters>
        </filterColumn>
        <filterColumn colId="14">
          <filters>
            <filter val="FEM"/>
          </filters>
        </filterColumn>
      </autoFilter>
    </customSheetView>
    <customSheetView guid="{11F48615-B8BF-4323-8500-7333A467AA12}" scale="80" showPageBreaks="1" printArea="1" showAutoFilter="1">
      <selection activeCell="A967" sqref="A967:XFD967"/>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34"/>
      <autoFilter ref="A2:O1514" xr:uid="{6472E5FC-14C0-4F38-AD20-5B5DF3BCC02C}"/>
    </customSheetView>
    <customSheetView guid="{5BC2AC27-9B72-4144-A6DA-27C855BC56DD}" scale="80" showPageBreaks="1" printArea="1" showAutoFilter="1">
      <selection activeCell="A967" sqref="A967:XFD967"/>
      <colBreaks count="1" manualBreakCount="1">
        <brk id="13" max="708" man="1"/>
      </colBreaks>
      <pageMargins left="0.51181102362204722" right="0.51181102362204722" top="0.78740157480314965" bottom="0.78740157480314965" header="0.51181102362204722" footer="0.51181102362204722"/>
      <pageSetup paperSize="9" scale="48" firstPageNumber="0" orientation="landscape" horizontalDpi="4294967294" verticalDpi="4294967294" r:id="rId35"/>
      <autoFilter ref="A2:O1514" xr:uid="{21214F37-0ABC-4AA0-BA03-C5338BDC8197}"/>
    </customSheetView>
  </customSheetViews>
  <mergeCells count="1">
    <mergeCell ref="D1:L1"/>
  </mergeCells>
  <pageMargins left="0.51181102362204722" right="0.51181102362204722" top="0.78740157480314965" bottom="0.78740157480314965" header="0.51181102362204722" footer="0.51181102362204722"/>
  <pageSetup paperSize="9" scale="48" firstPageNumber="0" orientation="landscape" horizontalDpi="4294967294" verticalDpi="4294967294" r:id="rId36"/>
  <colBreaks count="1" manualBreakCount="1">
    <brk id="13" max="708" man="1"/>
  </col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21"/>
  <dimension ref="A1:L390"/>
  <sheetViews>
    <sheetView showGridLines="0" workbookViewId="0">
      <selection activeCell="D3" sqref="D3"/>
    </sheetView>
  </sheetViews>
  <sheetFormatPr defaultColWidth="0" defaultRowHeight="14.5" x14ac:dyDescent="0.35"/>
  <cols>
    <col min="1" max="1" width="3.81640625" customWidth="1"/>
    <col min="2" max="2" width="15.1796875" customWidth="1"/>
    <col min="3" max="3" width="9.1796875" customWidth="1"/>
    <col min="4" max="4" width="20.81640625" customWidth="1"/>
    <col min="5" max="5" width="11.1796875" customWidth="1"/>
    <col min="6" max="6" width="15.1796875" customWidth="1"/>
    <col min="7" max="7" width="9.1796875" customWidth="1"/>
    <col min="8" max="8" width="14.81640625" customWidth="1"/>
    <col min="9" max="9" width="9.1796875" customWidth="1"/>
    <col min="10" max="10" width="21.81640625" customWidth="1"/>
    <col min="11" max="12" width="9.1796875" customWidth="1"/>
    <col min="13" max="16384" width="9.1796875" hidden="1"/>
  </cols>
  <sheetData>
    <row r="1" spans="1:11" x14ac:dyDescent="0.35">
      <c r="A1" s="29"/>
      <c r="B1" s="29"/>
      <c r="C1" s="29"/>
      <c r="D1" s="29"/>
      <c r="E1" s="29"/>
      <c r="F1" s="29"/>
      <c r="G1" s="29"/>
      <c r="H1" s="29"/>
      <c r="I1" s="29"/>
      <c r="J1" s="29"/>
      <c r="K1" s="29"/>
    </row>
    <row r="2" spans="1:11" ht="47.25" customHeight="1" x14ac:dyDescent="0.35">
      <c r="A2" s="29"/>
      <c r="B2" s="2129" t="s">
        <v>1376</v>
      </c>
      <c r="C2" s="2129"/>
      <c r="D2" s="2129"/>
      <c r="E2" s="2129"/>
      <c r="F2" s="2129"/>
      <c r="G2" s="2129"/>
      <c r="H2" s="2129"/>
      <c r="I2" s="2129"/>
      <c r="J2" s="2129"/>
      <c r="K2" s="28"/>
    </row>
    <row r="3" spans="1:11" ht="30" customHeight="1" x14ac:dyDescent="0.35">
      <c r="A3" s="29"/>
      <c r="B3" s="27" t="s">
        <v>197</v>
      </c>
      <c r="C3" s="27" t="s">
        <v>198</v>
      </c>
      <c r="D3" s="27" t="s">
        <v>199</v>
      </c>
      <c r="E3" s="27" t="s">
        <v>200</v>
      </c>
      <c r="F3" s="27" t="s">
        <v>201</v>
      </c>
      <c r="G3" s="27" t="s">
        <v>202</v>
      </c>
      <c r="H3" s="27" t="s">
        <v>203</v>
      </c>
      <c r="I3" s="27" t="s">
        <v>204</v>
      </c>
      <c r="J3" s="27" t="s">
        <v>205</v>
      </c>
      <c r="K3" s="24" t="s">
        <v>206</v>
      </c>
    </row>
    <row r="4" spans="1:11" x14ac:dyDescent="0.35">
      <c r="A4" s="29"/>
      <c r="B4" s="22"/>
      <c r="C4" s="22"/>
      <c r="D4" s="22"/>
      <c r="E4" s="22"/>
      <c r="F4" s="22"/>
      <c r="G4" s="22"/>
      <c r="H4" s="22"/>
      <c r="I4" s="22"/>
      <c r="J4" s="22"/>
      <c r="K4" s="22"/>
    </row>
    <row r="6" spans="1:11" x14ac:dyDescent="0.35">
      <c r="B6" s="91" t="s">
        <v>4849</v>
      </c>
      <c r="C6" s="92"/>
    </row>
    <row r="7" spans="1:11" x14ac:dyDescent="0.35">
      <c r="B7" s="91" t="s">
        <v>4850</v>
      </c>
      <c r="C7" s="92"/>
    </row>
    <row r="8" spans="1:11" x14ac:dyDescent="0.35">
      <c r="B8" s="91" t="s">
        <v>4851</v>
      </c>
      <c r="C8" s="92"/>
    </row>
    <row r="9" spans="1:11" x14ac:dyDescent="0.35">
      <c r="B9" s="91" t="s">
        <v>4852</v>
      </c>
      <c r="C9" s="92"/>
    </row>
    <row r="10" spans="1:11" x14ac:dyDescent="0.35">
      <c r="B10" s="91" t="s">
        <v>4853</v>
      </c>
      <c r="C10" s="92"/>
    </row>
    <row r="11" spans="1:11" x14ac:dyDescent="0.35">
      <c r="B11" s="91" t="s">
        <v>4854</v>
      </c>
    </row>
    <row r="13" spans="1:11" x14ac:dyDescent="0.35">
      <c r="B13" s="93" t="s">
        <v>4849</v>
      </c>
      <c r="C13" s="93"/>
      <c r="D13" s="93"/>
      <c r="E13" s="93"/>
      <c r="F13" s="93"/>
      <c r="G13" s="93"/>
      <c r="H13" s="93"/>
      <c r="I13" s="93"/>
      <c r="J13" s="93"/>
      <c r="K13" s="94" t="s">
        <v>4855</v>
      </c>
    </row>
    <row r="15" spans="1:11" x14ac:dyDescent="0.35">
      <c r="B15" s="2123" t="s">
        <v>4856</v>
      </c>
      <c r="C15" s="2130"/>
      <c r="D15" s="2130"/>
      <c r="E15" s="2130"/>
      <c r="F15" s="2130"/>
      <c r="G15" s="2130"/>
      <c r="H15" s="2130"/>
      <c r="I15" s="2130"/>
      <c r="J15" s="2130"/>
      <c r="K15" s="2130"/>
    </row>
    <row r="16" spans="1:11" x14ac:dyDescent="0.35">
      <c r="B16" t="s">
        <v>4857</v>
      </c>
      <c r="C16" s="96"/>
    </row>
    <row r="17" spans="2:11" x14ac:dyDescent="0.35">
      <c r="B17" s="2122" t="s">
        <v>4858</v>
      </c>
      <c r="C17" s="2122"/>
      <c r="D17" s="2122"/>
      <c r="E17" s="2122"/>
      <c r="F17" s="2122"/>
      <c r="G17" s="2122"/>
      <c r="H17" s="2122"/>
      <c r="I17" s="2122"/>
      <c r="J17" s="2122"/>
      <c r="K17" s="2122"/>
    </row>
    <row r="19" spans="2:11" x14ac:dyDescent="0.35">
      <c r="B19" s="93" t="s">
        <v>4850</v>
      </c>
      <c r="C19" s="93"/>
      <c r="D19" s="93"/>
      <c r="E19" s="93"/>
      <c r="F19" s="93"/>
      <c r="G19" s="93"/>
      <c r="H19" s="93"/>
      <c r="I19" s="93"/>
      <c r="J19" s="93"/>
      <c r="K19" s="94" t="s">
        <v>4855</v>
      </c>
    </row>
    <row r="21" spans="2:11" x14ac:dyDescent="0.35">
      <c r="B21" s="2130" t="s">
        <v>4859</v>
      </c>
      <c r="C21" s="2130"/>
      <c r="D21" s="2130"/>
      <c r="E21" s="2130"/>
      <c r="F21" s="2130"/>
      <c r="G21" s="2130"/>
      <c r="H21" s="2130"/>
      <c r="I21" s="2130"/>
      <c r="J21" s="2130"/>
      <c r="K21" s="2130"/>
    </row>
    <row r="22" spans="2:11" x14ac:dyDescent="0.35">
      <c r="B22" s="2123" t="s">
        <v>4860</v>
      </c>
      <c r="C22" s="2123"/>
      <c r="D22" s="2123"/>
      <c r="E22" s="2123"/>
      <c r="F22" s="2123"/>
      <c r="G22" s="2123"/>
      <c r="H22" s="2123"/>
      <c r="I22" s="2123"/>
      <c r="J22" s="2123"/>
      <c r="K22" s="2123"/>
    </row>
    <row r="23" spans="2:11" x14ac:dyDescent="0.35">
      <c r="C23" t="s">
        <v>4861</v>
      </c>
    </row>
    <row r="24" spans="2:11" x14ac:dyDescent="0.35">
      <c r="C24" s="2122" t="s">
        <v>4862</v>
      </c>
      <c r="D24" s="2122"/>
      <c r="E24" s="2122"/>
      <c r="F24" s="2122"/>
      <c r="G24" s="2122"/>
      <c r="H24" s="2122"/>
      <c r="I24" s="2122"/>
      <c r="J24" s="2122"/>
      <c r="K24" s="2122"/>
    </row>
    <row r="27" spans="2:11" x14ac:dyDescent="0.35">
      <c r="B27" s="93" t="s">
        <v>4851</v>
      </c>
      <c r="C27" s="93"/>
      <c r="D27" s="93"/>
      <c r="E27" s="93"/>
      <c r="F27" s="93"/>
      <c r="G27" s="93"/>
      <c r="H27" s="93"/>
      <c r="I27" s="93"/>
      <c r="J27" s="93"/>
      <c r="K27" s="94" t="s">
        <v>4855</v>
      </c>
    </row>
    <row r="29" spans="2:11" x14ac:dyDescent="0.35">
      <c r="B29" s="2123" t="s">
        <v>4863</v>
      </c>
      <c r="C29" s="2123"/>
      <c r="D29" s="2123"/>
      <c r="E29" s="2123"/>
      <c r="F29" s="2123"/>
      <c r="G29" s="2123"/>
      <c r="H29" s="2123"/>
      <c r="I29" s="2123"/>
      <c r="J29" s="2123"/>
      <c r="K29" s="2123"/>
    </row>
    <row r="30" spans="2:11" x14ac:dyDescent="0.35">
      <c r="B30" t="s">
        <v>4864</v>
      </c>
    </row>
    <row r="32" spans="2:11" x14ac:dyDescent="0.35">
      <c r="B32" s="2124" t="s">
        <v>197</v>
      </c>
      <c r="C32" s="2124"/>
      <c r="D32" s="2124"/>
      <c r="E32" s="2124"/>
      <c r="F32" s="2124"/>
      <c r="G32" s="2124"/>
      <c r="H32" s="2124"/>
      <c r="I32" s="2124"/>
      <c r="J32" s="2124"/>
    </row>
    <row r="33" spans="2:11" x14ac:dyDescent="0.35">
      <c r="B33" s="2125" t="s">
        <v>4865</v>
      </c>
      <c r="C33" s="2125"/>
      <c r="D33" s="2125"/>
      <c r="E33" s="2125"/>
      <c r="F33" s="2125"/>
      <c r="G33" s="2125"/>
      <c r="H33" s="2125"/>
      <c r="I33" s="2125"/>
      <c r="J33" s="2125"/>
    </row>
    <row r="34" spans="2:11" x14ac:dyDescent="0.35">
      <c r="B34" s="97" t="s">
        <v>2</v>
      </c>
      <c r="C34" s="2126" t="s">
        <v>4866</v>
      </c>
      <c r="D34" s="2127"/>
      <c r="E34" s="2127"/>
      <c r="F34" s="2127"/>
      <c r="G34" s="2127"/>
      <c r="H34" s="2127"/>
      <c r="I34" s="2127"/>
      <c r="J34" s="2128"/>
      <c r="K34" s="98"/>
    </row>
    <row r="35" spans="2:11" x14ac:dyDescent="0.35">
      <c r="B35" s="99" t="s">
        <v>32</v>
      </c>
      <c r="C35" s="2131" t="s">
        <v>4867</v>
      </c>
      <c r="D35" s="2132"/>
      <c r="E35" s="2132"/>
      <c r="F35" s="2132"/>
      <c r="G35" s="2132"/>
      <c r="H35" s="2132"/>
      <c r="I35" s="2132"/>
      <c r="J35" s="2133"/>
      <c r="K35" s="98"/>
    </row>
    <row r="36" spans="2:11" x14ac:dyDescent="0.35">
      <c r="B36" s="100" t="s">
        <v>0</v>
      </c>
      <c r="C36" s="2140" t="s">
        <v>989</v>
      </c>
      <c r="D36" s="2135"/>
      <c r="E36" s="2135"/>
      <c r="F36" s="2135"/>
      <c r="G36" s="2135"/>
      <c r="H36" s="2135"/>
      <c r="I36" s="2135"/>
      <c r="J36" s="2136"/>
      <c r="K36" s="98"/>
    </row>
    <row r="37" spans="2:11" x14ac:dyDescent="0.35">
      <c r="B37" s="101" t="s">
        <v>1</v>
      </c>
      <c r="C37" s="2140" t="s">
        <v>4868</v>
      </c>
      <c r="D37" s="2135"/>
      <c r="E37" s="2135"/>
      <c r="F37" s="2135"/>
      <c r="G37" s="2135"/>
      <c r="H37" s="2135"/>
      <c r="I37" s="2135"/>
      <c r="J37" s="2136"/>
      <c r="K37" s="98"/>
    </row>
    <row r="38" spans="2:11" ht="29" x14ac:dyDescent="0.35">
      <c r="B38" s="102" t="s">
        <v>134</v>
      </c>
      <c r="C38" s="2137" t="s">
        <v>4869</v>
      </c>
      <c r="D38" s="2138"/>
      <c r="E38" s="2138"/>
      <c r="F38" s="2138"/>
      <c r="G38" s="2138"/>
      <c r="H38" s="2138"/>
      <c r="I38" s="2138"/>
      <c r="J38" s="2139"/>
      <c r="K38" s="98"/>
    </row>
    <row r="39" spans="2:11" x14ac:dyDescent="0.35">
      <c r="B39" s="103" t="s">
        <v>129</v>
      </c>
      <c r="C39" s="2141" t="s">
        <v>4870</v>
      </c>
      <c r="D39" s="2142"/>
      <c r="E39" s="2142"/>
      <c r="F39" s="2142"/>
      <c r="G39" s="2142"/>
      <c r="H39" s="2142"/>
      <c r="I39" s="2142"/>
      <c r="J39" s="2143"/>
      <c r="K39" s="98"/>
    </row>
    <row r="40" spans="2:11" x14ac:dyDescent="0.35">
      <c r="B40" s="103" t="s">
        <v>11</v>
      </c>
      <c r="C40" s="2131" t="s">
        <v>4871</v>
      </c>
      <c r="D40" s="2132"/>
      <c r="E40" s="2132"/>
      <c r="F40" s="2132"/>
      <c r="G40" s="2132"/>
      <c r="H40" s="2132"/>
      <c r="I40" s="2132"/>
      <c r="J40" s="2133"/>
      <c r="K40" s="98"/>
    </row>
    <row r="41" spans="2:11" x14ac:dyDescent="0.35">
      <c r="B41" s="101" t="s">
        <v>13</v>
      </c>
      <c r="C41" s="2134" t="s">
        <v>4872</v>
      </c>
      <c r="D41" s="2135"/>
      <c r="E41" s="2135"/>
      <c r="F41" s="2135"/>
      <c r="G41" s="2135"/>
      <c r="H41" s="2135"/>
      <c r="I41" s="2135"/>
      <c r="J41" s="2136"/>
      <c r="K41" s="98"/>
    </row>
    <row r="42" spans="2:11" ht="29" x14ac:dyDescent="0.35">
      <c r="B42" s="101" t="s">
        <v>14</v>
      </c>
      <c r="C42" s="2134" t="s">
        <v>4873</v>
      </c>
      <c r="D42" s="2135"/>
      <c r="E42" s="2135"/>
      <c r="F42" s="2135"/>
      <c r="G42" s="2135"/>
      <c r="H42" s="2135"/>
      <c r="I42" s="2135"/>
      <c r="J42" s="2136"/>
      <c r="K42" s="94" t="s">
        <v>4855</v>
      </c>
    </row>
    <row r="43" spans="2:11" x14ac:dyDescent="0.35">
      <c r="B43" s="101" t="s">
        <v>15</v>
      </c>
      <c r="C43" s="2137" t="s">
        <v>4874</v>
      </c>
      <c r="D43" s="2138"/>
      <c r="E43" s="2138"/>
      <c r="F43" s="2138"/>
      <c r="G43" s="2138"/>
      <c r="H43" s="2138"/>
      <c r="I43" s="2138"/>
      <c r="J43" s="2139"/>
      <c r="K43" s="98"/>
    </row>
    <row r="44" spans="2:11" x14ac:dyDescent="0.35">
      <c r="B44" s="101" t="s">
        <v>16</v>
      </c>
      <c r="C44" s="2134" t="s">
        <v>4875</v>
      </c>
      <c r="D44" s="2135"/>
      <c r="E44" s="2135"/>
      <c r="F44" s="2135"/>
      <c r="G44" s="2135"/>
      <c r="H44" s="2135"/>
      <c r="I44" s="2135"/>
      <c r="J44" s="2136"/>
    </row>
    <row r="45" spans="2:11" x14ac:dyDescent="0.35">
      <c r="B45" s="104" t="s">
        <v>4696</v>
      </c>
      <c r="C45" s="2150" t="s">
        <v>4876</v>
      </c>
      <c r="D45" s="2151"/>
      <c r="E45" s="2151"/>
      <c r="F45" s="2151"/>
      <c r="G45" s="2151"/>
      <c r="H45" s="2151"/>
      <c r="I45" s="2151"/>
      <c r="J45" s="2152"/>
    </row>
    <row r="46" spans="2:11" ht="29" x14ac:dyDescent="0.35">
      <c r="B46" s="104" t="s">
        <v>4877</v>
      </c>
      <c r="C46" s="2150" t="s">
        <v>4878</v>
      </c>
      <c r="D46" s="2151"/>
      <c r="E46" s="2151"/>
      <c r="F46" s="2151"/>
      <c r="G46" s="2151"/>
      <c r="H46" s="2151"/>
      <c r="I46" s="2151"/>
      <c r="J46" s="2152"/>
    </row>
    <row r="47" spans="2:11" ht="29" x14ac:dyDescent="0.35">
      <c r="B47" s="101" t="s">
        <v>18</v>
      </c>
      <c r="C47" s="2147" t="s">
        <v>4879</v>
      </c>
      <c r="D47" s="2148"/>
      <c r="E47" s="2148"/>
      <c r="F47" s="2148"/>
      <c r="G47" s="2148"/>
      <c r="H47" s="2148"/>
      <c r="I47" s="2148"/>
      <c r="J47" s="2149"/>
    </row>
    <row r="48" spans="2:11" x14ac:dyDescent="0.35">
      <c r="B48" s="105" t="s">
        <v>19</v>
      </c>
      <c r="C48" s="2153" t="s">
        <v>4880</v>
      </c>
      <c r="D48" s="2138"/>
      <c r="E48" s="2138"/>
      <c r="F48" s="2138"/>
      <c r="G48" s="2138"/>
      <c r="H48" s="2138"/>
      <c r="I48" s="2138"/>
      <c r="J48" s="2139"/>
    </row>
    <row r="49" spans="2:10" x14ac:dyDescent="0.35">
      <c r="B49" s="106" t="s">
        <v>20</v>
      </c>
      <c r="C49" s="2131" t="s">
        <v>4881</v>
      </c>
      <c r="D49" s="2135"/>
      <c r="E49" s="2135"/>
      <c r="F49" s="2135"/>
      <c r="G49" s="2135"/>
      <c r="H49" s="2135"/>
      <c r="I49" s="2135"/>
      <c r="J49" s="2136"/>
    </row>
    <row r="50" spans="2:10" x14ac:dyDescent="0.35">
      <c r="B50" s="101" t="s">
        <v>21</v>
      </c>
      <c r="C50" s="2144" t="s">
        <v>4882</v>
      </c>
      <c r="D50" s="2145"/>
      <c r="E50" s="2145"/>
      <c r="F50" s="2145"/>
      <c r="G50" s="2145"/>
      <c r="H50" s="2145"/>
      <c r="I50" s="2145"/>
      <c r="J50" s="2146"/>
    </row>
    <row r="51" spans="2:10" ht="29" x14ac:dyDescent="0.35">
      <c r="B51" s="107" t="s">
        <v>107</v>
      </c>
      <c r="C51" s="2144"/>
      <c r="D51" s="2145"/>
      <c r="E51" s="2145"/>
      <c r="F51" s="2145"/>
      <c r="G51" s="2145"/>
      <c r="H51" s="2145"/>
      <c r="I51" s="2145"/>
      <c r="J51" s="2146"/>
    </row>
    <row r="52" spans="2:10" x14ac:dyDescent="0.35">
      <c r="B52" s="101" t="s">
        <v>109</v>
      </c>
      <c r="C52" s="2144" t="s">
        <v>4883</v>
      </c>
      <c r="D52" s="2145"/>
      <c r="E52" s="2145"/>
      <c r="F52" s="2145"/>
      <c r="G52" s="2145"/>
      <c r="H52" s="2145"/>
      <c r="I52" s="2145"/>
      <c r="J52" s="2146"/>
    </row>
    <row r="53" spans="2:10" ht="29" x14ac:dyDescent="0.35">
      <c r="B53" s="102" t="s">
        <v>181</v>
      </c>
      <c r="C53" s="2147" t="s">
        <v>4884</v>
      </c>
      <c r="D53" s="2148"/>
      <c r="E53" s="2148"/>
      <c r="F53" s="2148"/>
      <c r="G53" s="2148"/>
      <c r="H53" s="2148"/>
      <c r="I53" s="2148"/>
      <c r="J53" s="2149"/>
    </row>
    <row r="54" spans="2:10" ht="29" x14ac:dyDescent="0.35">
      <c r="B54" s="101" t="s">
        <v>182</v>
      </c>
      <c r="C54" s="2147" t="s">
        <v>4884</v>
      </c>
      <c r="D54" s="2148"/>
      <c r="E54" s="2148"/>
      <c r="F54" s="2148"/>
      <c r="G54" s="2148"/>
      <c r="H54" s="2148"/>
      <c r="I54" s="2148"/>
      <c r="J54" s="2149"/>
    </row>
    <row r="55" spans="2:10" ht="29" x14ac:dyDescent="0.35">
      <c r="B55" s="101" t="s">
        <v>183</v>
      </c>
      <c r="C55" s="2147" t="s">
        <v>4884</v>
      </c>
      <c r="D55" s="2148"/>
      <c r="E55" s="2148"/>
      <c r="F55" s="2148"/>
      <c r="G55" s="2148"/>
      <c r="H55" s="2148"/>
      <c r="I55" s="2148"/>
      <c r="J55" s="2149"/>
    </row>
    <row r="56" spans="2:10" x14ac:dyDescent="0.35">
      <c r="B56" s="101" t="s">
        <v>184</v>
      </c>
      <c r="C56" s="2147" t="s">
        <v>4884</v>
      </c>
      <c r="D56" s="2148"/>
      <c r="E56" s="2148"/>
      <c r="F56" s="2148"/>
      <c r="G56" s="2148"/>
      <c r="H56" s="2148"/>
      <c r="I56" s="2148"/>
      <c r="J56" s="2149"/>
    </row>
    <row r="57" spans="2:10" ht="29" x14ac:dyDescent="0.35">
      <c r="B57" s="101" t="s">
        <v>185</v>
      </c>
      <c r="C57" s="2147" t="s">
        <v>4884</v>
      </c>
      <c r="D57" s="2148"/>
      <c r="E57" s="2148"/>
      <c r="F57" s="2148"/>
      <c r="G57" s="2148"/>
      <c r="H57" s="2148"/>
      <c r="I57" s="2148"/>
      <c r="J57" s="2149"/>
    </row>
    <row r="58" spans="2:10" ht="29" x14ac:dyDescent="0.35">
      <c r="B58" s="108" t="s">
        <v>186</v>
      </c>
      <c r="C58" s="2147" t="s">
        <v>4884</v>
      </c>
      <c r="D58" s="2148"/>
      <c r="E58" s="2148"/>
      <c r="F58" s="2148"/>
      <c r="G58" s="2148"/>
      <c r="H58" s="2148"/>
      <c r="I58" s="2148"/>
      <c r="J58" s="2149"/>
    </row>
    <row r="59" spans="2:10" ht="29" x14ac:dyDescent="0.35">
      <c r="B59" s="101" t="s">
        <v>187</v>
      </c>
      <c r="C59" s="2147" t="s">
        <v>4884</v>
      </c>
      <c r="D59" s="2148"/>
      <c r="E59" s="2148"/>
      <c r="F59" s="2148"/>
      <c r="G59" s="2148"/>
      <c r="H59" s="2148"/>
      <c r="I59" s="2148"/>
      <c r="J59" s="2149"/>
    </row>
    <row r="60" spans="2:10" ht="29" x14ac:dyDescent="0.35">
      <c r="B60" s="101" t="s">
        <v>188</v>
      </c>
      <c r="C60" s="2147" t="s">
        <v>4884</v>
      </c>
      <c r="D60" s="2148"/>
      <c r="E60" s="2148"/>
      <c r="F60" s="2148"/>
      <c r="G60" s="2148"/>
      <c r="H60" s="2148"/>
      <c r="I60" s="2148"/>
      <c r="J60" s="2149"/>
    </row>
    <row r="61" spans="2:10" x14ac:dyDescent="0.35">
      <c r="B61" s="101" t="s">
        <v>189</v>
      </c>
      <c r="C61" s="2147" t="s">
        <v>4884</v>
      </c>
      <c r="D61" s="2148"/>
      <c r="E61" s="2148"/>
      <c r="F61" s="2148"/>
      <c r="G61" s="2148"/>
      <c r="H61" s="2148"/>
      <c r="I61" s="2148"/>
      <c r="J61" s="2149"/>
    </row>
    <row r="62" spans="2:10" ht="58" x14ac:dyDescent="0.35">
      <c r="B62" s="103" t="s">
        <v>190</v>
      </c>
      <c r="C62" s="2147" t="s">
        <v>4884</v>
      </c>
      <c r="D62" s="2148"/>
      <c r="E62" s="2148"/>
      <c r="F62" s="2148"/>
      <c r="G62" s="2148"/>
      <c r="H62" s="2148"/>
      <c r="I62" s="2148"/>
      <c r="J62" s="2149"/>
    </row>
    <row r="63" spans="2:10" x14ac:dyDescent="0.35">
      <c r="B63" s="101" t="s">
        <v>240</v>
      </c>
      <c r="C63" s="2147" t="s">
        <v>4884</v>
      </c>
      <c r="D63" s="2148"/>
      <c r="E63" s="2148"/>
      <c r="F63" s="2148"/>
      <c r="G63" s="2148"/>
      <c r="H63" s="2148"/>
      <c r="I63" s="2148"/>
      <c r="J63" s="2149"/>
    </row>
    <row r="64" spans="2:10" x14ac:dyDescent="0.35">
      <c r="B64" s="102" t="s">
        <v>241</v>
      </c>
      <c r="C64" s="2144" t="s">
        <v>4885</v>
      </c>
      <c r="D64" s="2145"/>
      <c r="E64" s="2145"/>
      <c r="F64" s="2145"/>
      <c r="G64" s="2145"/>
      <c r="H64" s="2145"/>
      <c r="I64" s="2145"/>
      <c r="J64" s="2146"/>
    </row>
    <row r="65" spans="2:11" ht="29" x14ac:dyDescent="0.35">
      <c r="B65" s="102" t="s">
        <v>4700</v>
      </c>
      <c r="C65" s="2147" t="s">
        <v>4886</v>
      </c>
      <c r="D65" s="2148"/>
      <c r="E65" s="2148"/>
      <c r="F65" s="2148"/>
      <c r="G65" s="2148"/>
      <c r="H65" s="2148"/>
      <c r="I65" s="2148"/>
      <c r="J65" s="2149"/>
    </row>
    <row r="66" spans="2:11" x14ac:dyDescent="0.35">
      <c r="B66" s="35"/>
    </row>
    <row r="67" spans="2:11" x14ac:dyDescent="0.35">
      <c r="B67" s="2124" t="s">
        <v>198</v>
      </c>
      <c r="C67" s="2124"/>
      <c r="D67" s="2124"/>
      <c r="E67" s="2124"/>
      <c r="F67" s="2124"/>
      <c r="G67" s="2124"/>
      <c r="H67" s="2124"/>
      <c r="I67" s="2124"/>
      <c r="J67" s="2124"/>
    </row>
    <row r="68" spans="2:11" x14ac:dyDescent="0.35">
      <c r="B68" s="2157" t="s">
        <v>4887</v>
      </c>
      <c r="C68" s="2157"/>
      <c r="D68" s="2157"/>
      <c r="E68" s="2157"/>
      <c r="F68" s="2157"/>
      <c r="G68" s="2157"/>
      <c r="H68" s="2157"/>
      <c r="I68" s="2157"/>
      <c r="J68" s="2157"/>
    </row>
    <row r="69" spans="2:11" x14ac:dyDescent="0.35">
      <c r="B69" s="101" t="s">
        <v>129</v>
      </c>
      <c r="C69" s="2147" t="s">
        <v>4870</v>
      </c>
      <c r="D69" s="2148"/>
      <c r="E69" s="2148"/>
      <c r="F69" s="2148"/>
      <c r="G69" s="2148"/>
      <c r="H69" s="2148"/>
      <c r="I69" s="2148"/>
      <c r="J69" s="2149"/>
    </row>
    <row r="70" spans="2:11" x14ac:dyDescent="0.35">
      <c r="B70" s="109" t="s">
        <v>4696</v>
      </c>
      <c r="C70" s="2137" t="s">
        <v>4888</v>
      </c>
      <c r="D70" s="2138"/>
      <c r="E70" s="2138"/>
      <c r="F70" s="2138"/>
      <c r="G70" s="2138"/>
      <c r="H70" s="2138"/>
      <c r="I70" s="2138"/>
      <c r="J70" s="2139"/>
    </row>
    <row r="71" spans="2:11" x14ac:dyDescent="0.35">
      <c r="B71" s="109" t="s">
        <v>4697</v>
      </c>
      <c r="C71" s="2154" t="s">
        <v>4888</v>
      </c>
      <c r="D71" s="2155"/>
      <c r="E71" s="2155"/>
      <c r="F71" s="2155"/>
      <c r="G71" s="2155"/>
      <c r="H71" s="2155"/>
      <c r="I71" s="2155"/>
      <c r="J71" s="2156"/>
    </row>
    <row r="72" spans="2:11" x14ac:dyDescent="0.35">
      <c r="B72" s="109" t="s">
        <v>13</v>
      </c>
      <c r="C72" s="2134" t="s">
        <v>4872</v>
      </c>
      <c r="D72" s="2135"/>
      <c r="E72" s="2135"/>
      <c r="F72" s="2135"/>
      <c r="G72" s="2135"/>
      <c r="H72" s="2135"/>
      <c r="I72" s="2135"/>
      <c r="J72" s="2136"/>
    </row>
    <row r="73" spans="2:11" ht="29" x14ac:dyDescent="0.35">
      <c r="B73" s="109" t="s">
        <v>14</v>
      </c>
      <c r="C73" s="2147" t="s">
        <v>4873</v>
      </c>
      <c r="D73" s="2148"/>
      <c r="E73" s="2148"/>
      <c r="F73" s="2148"/>
      <c r="G73" s="2148"/>
      <c r="H73" s="2148"/>
      <c r="I73" s="2148"/>
      <c r="J73" s="2149"/>
    </row>
    <row r="74" spans="2:11" x14ac:dyDescent="0.35">
      <c r="B74" s="109" t="s">
        <v>15</v>
      </c>
      <c r="C74" s="2137" t="s">
        <v>4874</v>
      </c>
      <c r="D74" s="2138"/>
      <c r="E74" s="2138"/>
      <c r="F74" s="2138"/>
      <c r="G74" s="2138"/>
      <c r="H74" s="2138"/>
      <c r="I74" s="2138"/>
      <c r="J74" s="2139"/>
    </row>
    <row r="75" spans="2:11" x14ac:dyDescent="0.35">
      <c r="B75" s="109" t="s">
        <v>16</v>
      </c>
      <c r="C75" s="2134" t="s">
        <v>4875</v>
      </c>
      <c r="D75" s="2135"/>
      <c r="E75" s="2135"/>
      <c r="F75" s="2135"/>
      <c r="G75" s="2135"/>
      <c r="H75" s="2135"/>
      <c r="I75" s="2135"/>
      <c r="J75" s="2136"/>
    </row>
    <row r="76" spans="2:11" ht="29" x14ac:dyDescent="0.35">
      <c r="B76" s="110" t="s">
        <v>145</v>
      </c>
      <c r="C76" s="2158" t="s">
        <v>4889</v>
      </c>
      <c r="D76" s="2159"/>
      <c r="E76" s="2159"/>
      <c r="F76" s="2159"/>
      <c r="G76" s="2159"/>
      <c r="H76" s="2159"/>
      <c r="I76" s="2159"/>
      <c r="J76" s="2160"/>
    </row>
    <row r="77" spans="2:11" x14ac:dyDescent="0.35">
      <c r="B77" s="110" t="s">
        <v>4698</v>
      </c>
      <c r="C77" s="2158" t="s">
        <v>4890</v>
      </c>
      <c r="D77" s="2159"/>
      <c r="E77" s="2159"/>
      <c r="F77" s="2159"/>
      <c r="G77" s="2159"/>
      <c r="H77" s="2159"/>
      <c r="I77" s="2159"/>
      <c r="J77" s="2160"/>
    </row>
    <row r="78" spans="2:11" x14ac:dyDescent="0.35">
      <c r="B78" s="110" t="s">
        <v>220</v>
      </c>
      <c r="C78" s="2158" t="s">
        <v>4891</v>
      </c>
      <c r="D78" s="2159"/>
      <c r="E78" s="2159"/>
      <c r="F78" s="2159"/>
      <c r="G78" s="2159"/>
      <c r="H78" s="2159"/>
      <c r="I78" s="2159"/>
      <c r="J78" s="2160"/>
      <c r="K78" s="94" t="s">
        <v>4855</v>
      </c>
    </row>
    <row r="79" spans="2:11" x14ac:dyDescent="0.35">
      <c r="B79" s="110" t="s">
        <v>77</v>
      </c>
      <c r="C79" s="2158" t="s">
        <v>4892</v>
      </c>
      <c r="D79" s="2159"/>
      <c r="E79" s="2159"/>
      <c r="F79" s="2159"/>
      <c r="G79" s="2159"/>
      <c r="H79" s="2159"/>
      <c r="I79" s="2159"/>
      <c r="J79" s="2160"/>
    </row>
    <row r="80" spans="2:11" ht="29" x14ac:dyDescent="0.35">
      <c r="B80" s="110" t="s">
        <v>231</v>
      </c>
      <c r="C80" s="2158" t="s">
        <v>4893</v>
      </c>
      <c r="D80" s="2159"/>
      <c r="E80" s="2159"/>
      <c r="F80" s="2159"/>
      <c r="G80" s="2159"/>
      <c r="H80" s="2159"/>
      <c r="I80" s="2159"/>
      <c r="J80" s="2160"/>
    </row>
    <row r="81" spans="2:10" x14ac:dyDescent="0.35">
      <c r="B81" s="109" t="s">
        <v>148</v>
      </c>
      <c r="C81" s="2147" t="s">
        <v>4894</v>
      </c>
      <c r="D81" s="2148"/>
      <c r="E81" s="2148"/>
      <c r="F81" s="2148"/>
      <c r="G81" s="2148"/>
      <c r="H81" s="2148"/>
      <c r="I81" s="2148"/>
      <c r="J81" s="2149"/>
    </row>
    <row r="82" spans="2:10" ht="29" x14ac:dyDescent="0.35">
      <c r="B82" s="109" t="s">
        <v>147</v>
      </c>
      <c r="C82" s="2147" t="s">
        <v>4895</v>
      </c>
      <c r="D82" s="2148"/>
      <c r="E82" s="2148"/>
      <c r="F82" s="2148"/>
      <c r="G82" s="2148"/>
      <c r="H82" s="2148"/>
      <c r="I82" s="2148"/>
      <c r="J82" s="2149"/>
    </row>
    <row r="83" spans="2:10" ht="29" x14ac:dyDescent="0.35">
      <c r="B83" s="109" t="s">
        <v>193</v>
      </c>
      <c r="C83" s="2147" t="s">
        <v>4896</v>
      </c>
      <c r="D83" s="2148"/>
      <c r="E83" s="2148"/>
      <c r="F83" s="2148"/>
      <c r="G83" s="2148"/>
      <c r="H83" s="2148"/>
      <c r="I83" s="2148"/>
      <c r="J83" s="2149"/>
    </row>
    <row r="84" spans="2:10" x14ac:dyDescent="0.35">
      <c r="B84" s="109" t="s">
        <v>194</v>
      </c>
      <c r="C84" s="2158" t="s">
        <v>4897</v>
      </c>
      <c r="D84" s="2159"/>
      <c r="E84" s="2159"/>
      <c r="F84" s="2159"/>
      <c r="G84" s="2159"/>
      <c r="H84" s="2159"/>
      <c r="I84" s="2159"/>
      <c r="J84" s="2160"/>
    </row>
    <row r="85" spans="2:10" ht="29" x14ac:dyDescent="0.35">
      <c r="B85" s="111" t="s">
        <v>4877</v>
      </c>
      <c r="C85" s="2150" t="s">
        <v>4898</v>
      </c>
      <c r="D85" s="2151"/>
      <c r="E85" s="2151"/>
      <c r="F85" s="2151"/>
      <c r="G85" s="2151"/>
      <c r="H85" s="2151"/>
      <c r="I85" s="2151"/>
      <c r="J85" s="2152"/>
    </row>
    <row r="86" spans="2:10" x14ac:dyDescent="0.35">
      <c r="B86" s="109" t="s">
        <v>31</v>
      </c>
      <c r="C86" s="2147" t="s">
        <v>4899</v>
      </c>
      <c r="D86" s="2148"/>
      <c r="E86" s="2148"/>
      <c r="F86" s="2148"/>
      <c r="G86" s="2148"/>
      <c r="H86" s="2148"/>
      <c r="I86" s="2148"/>
      <c r="J86" s="2149"/>
    </row>
    <row r="87" spans="2:10" x14ac:dyDescent="0.35">
      <c r="B87" s="110" t="s">
        <v>4900</v>
      </c>
      <c r="C87" s="2158" t="s">
        <v>4901</v>
      </c>
      <c r="D87" s="2159"/>
      <c r="E87" s="2159"/>
      <c r="F87" s="2159"/>
      <c r="G87" s="2159"/>
      <c r="H87" s="2159"/>
      <c r="I87" s="2159"/>
      <c r="J87" s="2160"/>
    </row>
    <row r="88" spans="2:10" x14ac:dyDescent="0.35">
      <c r="B88" s="110" t="s">
        <v>103</v>
      </c>
      <c r="C88" s="2158" t="s">
        <v>4902</v>
      </c>
      <c r="D88" s="2159"/>
      <c r="E88" s="2159"/>
      <c r="F88" s="2159"/>
      <c r="G88" s="2159"/>
      <c r="H88" s="2159"/>
      <c r="I88" s="2159"/>
      <c r="J88" s="2160"/>
    </row>
    <row r="89" spans="2:10" x14ac:dyDescent="0.35">
      <c r="B89" s="110" t="s">
        <v>104</v>
      </c>
      <c r="C89" s="2158" t="s">
        <v>4903</v>
      </c>
      <c r="D89" s="2159"/>
      <c r="E89" s="2159"/>
      <c r="F89" s="2159"/>
      <c r="G89" s="2159"/>
      <c r="H89" s="2159"/>
      <c r="I89" s="2159"/>
      <c r="J89" s="2160"/>
    </row>
    <row r="90" spans="2:10" x14ac:dyDescent="0.35">
      <c r="B90" s="110" t="s">
        <v>105</v>
      </c>
      <c r="C90" s="2158" t="s">
        <v>4904</v>
      </c>
      <c r="D90" s="2159"/>
      <c r="E90" s="2159"/>
      <c r="F90" s="2159"/>
      <c r="G90" s="2159"/>
      <c r="H90" s="2159"/>
      <c r="I90" s="2159"/>
      <c r="J90" s="2160"/>
    </row>
    <row r="91" spans="2:10" ht="29" x14ac:dyDescent="0.35">
      <c r="B91" s="110" t="s">
        <v>150</v>
      </c>
      <c r="C91" s="2158" t="s">
        <v>4905</v>
      </c>
      <c r="D91" s="2159"/>
      <c r="E91" s="2159"/>
      <c r="F91" s="2159"/>
      <c r="G91" s="2159"/>
      <c r="H91" s="2159"/>
      <c r="I91" s="2159"/>
      <c r="J91" s="2160"/>
    </row>
    <row r="92" spans="2:10" x14ac:dyDescent="0.35">
      <c r="B92" s="110" t="s">
        <v>135</v>
      </c>
      <c r="C92" s="2158" t="s">
        <v>4906</v>
      </c>
      <c r="D92" s="2159"/>
      <c r="E92" s="2159"/>
      <c r="F92" s="2159"/>
      <c r="G92" s="2159"/>
      <c r="H92" s="2159"/>
      <c r="I92" s="2159"/>
      <c r="J92" s="2160"/>
    </row>
    <row r="93" spans="2:10" x14ac:dyDescent="0.35">
      <c r="B93" s="109" t="s">
        <v>31</v>
      </c>
      <c r="C93" s="2158" t="s">
        <v>4907</v>
      </c>
      <c r="D93" s="2159"/>
      <c r="E93" s="2159"/>
      <c r="F93" s="2159"/>
      <c r="G93" s="2159"/>
      <c r="H93" s="2159"/>
      <c r="I93" s="2159"/>
      <c r="J93" s="2160"/>
    </row>
    <row r="94" spans="2:10" x14ac:dyDescent="0.35">
      <c r="B94" s="110" t="s">
        <v>4699</v>
      </c>
      <c r="C94" s="2158" t="s">
        <v>4908</v>
      </c>
      <c r="D94" s="2159"/>
      <c r="E94" s="2159"/>
      <c r="F94" s="2159"/>
      <c r="G94" s="2159"/>
      <c r="H94" s="2159"/>
      <c r="I94" s="2159"/>
      <c r="J94" s="2160"/>
    </row>
    <row r="95" spans="2:10" x14ac:dyDescent="0.35">
      <c r="B95" s="35"/>
    </row>
    <row r="96" spans="2:10" x14ac:dyDescent="0.35">
      <c r="B96" s="2124" t="s">
        <v>199</v>
      </c>
      <c r="C96" s="2124"/>
      <c r="D96" s="2124"/>
      <c r="E96" s="2124"/>
      <c r="F96" s="2124"/>
      <c r="G96" s="2124"/>
      <c r="H96" s="2124"/>
      <c r="I96" s="2124"/>
      <c r="J96" s="2124"/>
    </row>
    <row r="97" spans="2:11" x14ac:dyDescent="0.35">
      <c r="B97" s="2161" t="s">
        <v>4887</v>
      </c>
      <c r="C97" s="2161"/>
      <c r="D97" s="2161"/>
      <c r="E97" s="2161"/>
      <c r="F97" s="2161"/>
      <c r="G97" s="2161"/>
      <c r="H97" s="2161"/>
      <c r="I97" s="2161"/>
      <c r="J97" s="2161"/>
    </row>
    <row r="98" spans="2:11" x14ac:dyDescent="0.35">
      <c r="B98" s="101" t="s">
        <v>3</v>
      </c>
      <c r="C98" s="2147"/>
      <c r="D98" s="2148"/>
      <c r="E98" s="2148"/>
      <c r="F98" s="2148"/>
      <c r="G98" s="2148"/>
      <c r="H98" s="2148"/>
      <c r="I98" s="2148"/>
      <c r="J98" s="2149"/>
    </row>
    <row r="99" spans="2:11" x14ac:dyDescent="0.35">
      <c r="B99" s="101" t="s">
        <v>4</v>
      </c>
      <c r="C99" s="2147"/>
      <c r="D99" s="2148"/>
      <c r="E99" s="2148"/>
      <c r="F99" s="2148"/>
      <c r="G99" s="2148"/>
      <c r="H99" s="2148"/>
      <c r="I99" s="2148"/>
      <c r="J99" s="2149"/>
    </row>
    <row r="100" spans="2:11" x14ac:dyDescent="0.35">
      <c r="B100" s="101" t="s">
        <v>2</v>
      </c>
      <c r="C100" s="2147"/>
      <c r="D100" s="2148"/>
      <c r="E100" s="2148"/>
      <c r="F100" s="2148"/>
      <c r="G100" s="2148"/>
      <c r="H100" s="2148"/>
      <c r="I100" s="2148"/>
      <c r="J100" s="2149"/>
    </row>
    <row r="101" spans="2:11" x14ac:dyDescent="0.35">
      <c r="B101" s="101" t="s">
        <v>5</v>
      </c>
      <c r="C101" s="2147"/>
      <c r="D101" s="2148"/>
      <c r="E101" s="2148"/>
      <c r="F101" s="2148"/>
      <c r="G101" s="2148"/>
      <c r="H101" s="2148"/>
      <c r="I101" s="2148"/>
      <c r="J101" s="2149"/>
    </row>
    <row r="102" spans="2:11" x14ac:dyDescent="0.35">
      <c r="B102" s="101" t="s">
        <v>6</v>
      </c>
      <c r="C102" s="2147"/>
      <c r="D102" s="2148"/>
      <c r="E102" s="2148"/>
      <c r="F102" s="2148"/>
      <c r="G102" s="2148"/>
      <c r="H102" s="2148"/>
      <c r="I102" s="2148"/>
      <c r="J102" s="2149"/>
    </row>
    <row r="103" spans="2:11" x14ac:dyDescent="0.35">
      <c r="B103" s="101" t="s">
        <v>7</v>
      </c>
      <c r="C103" s="2147"/>
      <c r="D103" s="2148"/>
      <c r="E103" s="2148"/>
      <c r="F103" s="2148"/>
      <c r="G103" s="2148"/>
      <c r="H103" s="2148"/>
      <c r="I103" s="2148"/>
      <c r="J103" s="2149"/>
    </row>
    <row r="105" spans="2:11" x14ac:dyDescent="0.35">
      <c r="B105" s="2124" t="s">
        <v>200</v>
      </c>
      <c r="C105" s="2124"/>
      <c r="D105" s="2124"/>
      <c r="E105" s="2124"/>
      <c r="F105" s="2124"/>
      <c r="G105" s="2124"/>
      <c r="H105" s="2124"/>
      <c r="I105" s="2124"/>
      <c r="J105" s="2124"/>
    </row>
    <row r="106" spans="2:11" x14ac:dyDescent="0.35">
      <c r="B106" s="2161" t="s">
        <v>4909</v>
      </c>
      <c r="C106" s="2161"/>
      <c r="D106" s="2161"/>
      <c r="E106" s="2161"/>
      <c r="F106" s="2161"/>
      <c r="G106" s="2161"/>
      <c r="H106" s="2161"/>
      <c r="I106" s="2161"/>
      <c r="J106" s="2161"/>
      <c r="K106" s="94" t="s">
        <v>4855</v>
      </c>
    </row>
    <row r="107" spans="2:11" x14ac:dyDescent="0.35">
      <c r="B107" s="101" t="s">
        <v>130</v>
      </c>
      <c r="C107" s="2147" t="s">
        <v>4910</v>
      </c>
      <c r="D107" s="2148"/>
      <c r="E107" s="2148"/>
      <c r="F107" s="2148"/>
      <c r="G107" s="2148"/>
      <c r="H107" s="2148"/>
      <c r="I107" s="2148"/>
      <c r="J107" s="2149"/>
    </row>
    <row r="108" spans="2:11" x14ac:dyDescent="0.35">
      <c r="B108" s="101" t="s">
        <v>116</v>
      </c>
      <c r="C108" s="2147" t="s">
        <v>4911</v>
      </c>
      <c r="D108" s="2148"/>
      <c r="E108" s="2148"/>
      <c r="F108" s="2148"/>
      <c r="G108" s="2148"/>
      <c r="H108" s="2148"/>
      <c r="I108" s="2148"/>
      <c r="J108" s="2149"/>
    </row>
    <row r="109" spans="2:11" x14ac:dyDescent="0.35">
      <c r="B109" s="101" t="s">
        <v>4912</v>
      </c>
      <c r="C109" s="2162"/>
      <c r="D109" s="2163"/>
      <c r="E109" s="2163"/>
      <c r="F109" s="2163"/>
      <c r="G109" s="2163"/>
      <c r="H109" s="2163"/>
      <c r="I109" s="2163"/>
      <c r="J109" s="2164"/>
    </row>
    <row r="110" spans="2:11" x14ac:dyDescent="0.35">
      <c r="B110" s="101" t="s">
        <v>131</v>
      </c>
      <c r="C110" s="2147" t="s">
        <v>4910</v>
      </c>
      <c r="D110" s="2148"/>
      <c r="E110" s="2148"/>
      <c r="F110" s="2148"/>
      <c r="G110" s="2148"/>
      <c r="H110" s="2148"/>
      <c r="I110" s="2148"/>
      <c r="J110" s="2149"/>
    </row>
    <row r="111" spans="2:11" x14ac:dyDescent="0.35">
      <c r="B111" s="101" t="s">
        <v>117</v>
      </c>
      <c r="C111" s="2147" t="s">
        <v>4911</v>
      </c>
      <c r="D111" s="2148"/>
      <c r="E111" s="2148"/>
      <c r="F111" s="2148"/>
      <c r="G111" s="2148"/>
      <c r="H111" s="2148"/>
      <c r="I111" s="2148"/>
      <c r="J111" s="2149"/>
    </row>
    <row r="112" spans="2:11" x14ac:dyDescent="0.35">
      <c r="B112" s="101" t="s">
        <v>4913</v>
      </c>
      <c r="C112" s="2162"/>
      <c r="D112" s="2163"/>
      <c r="E112" s="2163"/>
      <c r="F112" s="2163"/>
      <c r="G112" s="2163"/>
      <c r="H112" s="2163"/>
      <c r="I112" s="2163"/>
      <c r="J112" s="2164"/>
    </row>
    <row r="113" spans="2:11" x14ac:dyDescent="0.35">
      <c r="B113" s="101" t="s">
        <v>132</v>
      </c>
      <c r="C113" s="2147" t="s">
        <v>4910</v>
      </c>
      <c r="D113" s="2148"/>
      <c r="E113" s="2148"/>
      <c r="F113" s="2148"/>
      <c r="G113" s="2148"/>
      <c r="H113" s="2148"/>
      <c r="I113" s="2148"/>
      <c r="J113" s="2149"/>
    </row>
    <row r="114" spans="2:11" x14ac:dyDescent="0.35">
      <c r="B114" s="101" t="s">
        <v>118</v>
      </c>
      <c r="C114" s="2147" t="s">
        <v>4911</v>
      </c>
      <c r="D114" s="2148"/>
      <c r="E114" s="2148"/>
      <c r="F114" s="2148"/>
      <c r="G114" s="2148"/>
      <c r="H114" s="2148"/>
      <c r="I114" s="2148"/>
      <c r="J114" s="2149"/>
    </row>
    <row r="115" spans="2:11" x14ac:dyDescent="0.35">
      <c r="B115" s="101" t="s">
        <v>4914</v>
      </c>
      <c r="C115" s="2162"/>
      <c r="D115" s="2163"/>
      <c r="E115" s="2163"/>
      <c r="F115" s="2163"/>
      <c r="G115" s="2163"/>
      <c r="H115" s="2163"/>
      <c r="I115" s="2163"/>
      <c r="J115" s="2164"/>
    </row>
    <row r="116" spans="2:11" x14ac:dyDescent="0.35">
      <c r="B116" s="101" t="s">
        <v>133</v>
      </c>
      <c r="C116" s="2147" t="s">
        <v>4910</v>
      </c>
      <c r="D116" s="2148"/>
      <c r="E116" s="2148"/>
      <c r="F116" s="2148"/>
      <c r="G116" s="2148"/>
      <c r="H116" s="2148"/>
      <c r="I116" s="2148"/>
      <c r="J116" s="2149"/>
    </row>
    <row r="117" spans="2:11" x14ac:dyDescent="0.35">
      <c r="B117" s="101" t="s">
        <v>122</v>
      </c>
      <c r="C117" s="2147" t="s">
        <v>4911</v>
      </c>
      <c r="D117" s="2148"/>
      <c r="E117" s="2148"/>
      <c r="F117" s="2148"/>
      <c r="G117" s="2148"/>
      <c r="H117" s="2148"/>
      <c r="I117" s="2148"/>
      <c r="J117" s="2149"/>
    </row>
    <row r="118" spans="2:11" x14ac:dyDescent="0.35">
      <c r="B118" s="101" t="s">
        <v>4915</v>
      </c>
      <c r="C118" s="2162"/>
      <c r="D118" s="2163"/>
      <c r="E118" s="2163"/>
      <c r="F118" s="2163"/>
      <c r="G118" s="2163"/>
      <c r="H118" s="2163"/>
      <c r="I118" s="2163"/>
      <c r="J118" s="2164"/>
    </row>
    <row r="120" spans="2:11" x14ac:dyDescent="0.35">
      <c r="B120" s="35"/>
    </row>
    <row r="121" spans="2:11" x14ac:dyDescent="0.35">
      <c r="B121" s="2124" t="s">
        <v>201</v>
      </c>
      <c r="C121" s="2124"/>
      <c r="D121" s="2124"/>
      <c r="E121" s="2124"/>
      <c r="F121" s="2124"/>
      <c r="G121" s="2124"/>
      <c r="H121" s="2124"/>
      <c r="I121" s="2124"/>
      <c r="J121" s="2124"/>
    </row>
    <row r="122" spans="2:11" x14ac:dyDescent="0.35">
      <c r="B122" s="2157" t="s">
        <v>4916</v>
      </c>
      <c r="C122" s="2157"/>
      <c r="D122" s="2157"/>
      <c r="E122" s="2157"/>
      <c r="F122" s="2157"/>
      <c r="G122" s="2157"/>
      <c r="H122" s="2157"/>
      <c r="I122" s="2157"/>
      <c r="J122" s="2157"/>
    </row>
    <row r="123" spans="2:11" x14ac:dyDescent="0.35">
      <c r="B123" s="112" t="s">
        <v>180</v>
      </c>
      <c r="C123" s="2147" t="s">
        <v>4917</v>
      </c>
      <c r="D123" s="2148"/>
      <c r="E123" s="2148"/>
      <c r="F123" s="2148"/>
      <c r="G123" s="2148"/>
      <c r="H123" s="2148"/>
      <c r="I123" s="2148"/>
      <c r="J123" s="2149"/>
    </row>
    <row r="124" spans="2:11" x14ac:dyDescent="0.35">
      <c r="B124" s="101" t="s">
        <v>35</v>
      </c>
      <c r="C124" s="2147" t="s">
        <v>4918</v>
      </c>
      <c r="D124" s="2148"/>
      <c r="E124" s="2148"/>
      <c r="F124" s="2148"/>
      <c r="G124" s="2148"/>
      <c r="H124" s="2148"/>
      <c r="I124" s="2148"/>
      <c r="J124" s="2149"/>
    </row>
    <row r="125" spans="2:11" x14ac:dyDescent="0.35">
      <c r="B125" s="101" t="s">
        <v>36</v>
      </c>
      <c r="C125" s="2147" t="s">
        <v>4919</v>
      </c>
      <c r="D125" s="2148"/>
      <c r="E125" s="2148"/>
      <c r="F125" s="2148"/>
      <c r="G125" s="2148"/>
      <c r="H125" s="2148"/>
      <c r="I125" s="2148"/>
      <c r="J125" s="2149"/>
    </row>
    <row r="126" spans="2:11" x14ac:dyDescent="0.35">
      <c r="B126" s="101" t="s">
        <v>37</v>
      </c>
      <c r="C126" s="2147" t="s">
        <v>4920</v>
      </c>
      <c r="D126" s="2148"/>
      <c r="E126" s="2148"/>
      <c r="F126" s="2148"/>
      <c r="G126" s="2148"/>
      <c r="H126" s="2148"/>
      <c r="I126" s="2148"/>
      <c r="J126" s="2149"/>
    </row>
    <row r="127" spans="2:11" x14ac:dyDescent="0.35">
      <c r="B127" s="101" t="s">
        <v>38</v>
      </c>
      <c r="C127" s="2147" t="s">
        <v>4921</v>
      </c>
      <c r="D127" s="2148"/>
      <c r="E127" s="2148"/>
      <c r="F127" s="2148"/>
      <c r="G127" s="2148"/>
      <c r="H127" s="2148"/>
      <c r="I127" s="2148"/>
      <c r="J127" s="2149"/>
      <c r="K127" s="94" t="s">
        <v>4855</v>
      </c>
    </row>
    <row r="128" spans="2:11" x14ac:dyDescent="0.35">
      <c r="B128" s="101" t="s">
        <v>39</v>
      </c>
      <c r="C128" s="2147" t="s">
        <v>4922</v>
      </c>
      <c r="D128" s="2148"/>
      <c r="E128" s="2148"/>
      <c r="F128" s="2148"/>
      <c r="G128" s="2148"/>
      <c r="H128" s="2148"/>
      <c r="I128" s="2148"/>
      <c r="J128" s="2149"/>
    </row>
    <row r="129" spans="2:10" x14ac:dyDescent="0.35">
      <c r="B129" s="101" t="s">
        <v>40</v>
      </c>
      <c r="C129" s="2147" t="s">
        <v>4923</v>
      </c>
      <c r="D129" s="2148"/>
      <c r="E129" s="2148"/>
      <c r="F129" s="2148"/>
      <c r="G129" s="2148"/>
      <c r="H129" s="2148"/>
      <c r="I129" s="2148"/>
      <c r="J129" s="2149"/>
    </row>
    <row r="130" spans="2:10" x14ac:dyDescent="0.35">
      <c r="B130" s="101" t="s">
        <v>41</v>
      </c>
      <c r="C130" s="2147" t="s">
        <v>4924</v>
      </c>
      <c r="D130" s="2148"/>
      <c r="E130" s="2148"/>
      <c r="F130" s="2148"/>
      <c r="G130" s="2148"/>
      <c r="H130" s="2148"/>
      <c r="I130" s="2148"/>
      <c r="J130" s="2149"/>
    </row>
    <row r="131" spans="2:10" x14ac:dyDescent="0.35">
      <c r="B131" s="101" t="s">
        <v>42</v>
      </c>
      <c r="C131" s="2165" t="s">
        <v>4925</v>
      </c>
      <c r="D131" s="2166"/>
      <c r="E131" s="2166"/>
      <c r="F131" s="2166"/>
      <c r="G131" s="2166"/>
      <c r="H131" s="2166"/>
      <c r="I131" s="2166"/>
      <c r="J131" s="2167"/>
    </row>
    <row r="132" spans="2:10" x14ac:dyDescent="0.35">
      <c r="B132" s="101" t="s">
        <v>44</v>
      </c>
      <c r="C132" s="2147" t="s">
        <v>4926</v>
      </c>
      <c r="D132" s="2148"/>
      <c r="E132" s="2148"/>
      <c r="F132" s="2148"/>
      <c r="G132" s="2148"/>
      <c r="H132" s="2148"/>
      <c r="I132" s="2148"/>
      <c r="J132" s="2149"/>
    </row>
    <row r="133" spans="2:10" x14ac:dyDescent="0.35">
      <c r="B133" s="101" t="s">
        <v>45</v>
      </c>
      <c r="C133" s="2147" t="s">
        <v>4919</v>
      </c>
      <c r="D133" s="2148"/>
      <c r="E133" s="2148"/>
      <c r="F133" s="2148"/>
      <c r="G133" s="2148"/>
      <c r="H133" s="2148"/>
      <c r="I133" s="2148"/>
      <c r="J133" s="2149"/>
    </row>
    <row r="134" spans="2:10" x14ac:dyDescent="0.35">
      <c r="B134" s="101" t="s">
        <v>46</v>
      </c>
      <c r="C134" s="2147" t="s">
        <v>4920</v>
      </c>
      <c r="D134" s="2148"/>
      <c r="E134" s="2148"/>
      <c r="F134" s="2148"/>
      <c r="G134" s="2148"/>
      <c r="H134" s="2148"/>
      <c r="I134" s="2148"/>
      <c r="J134" s="2149"/>
    </row>
    <row r="135" spans="2:10" x14ac:dyDescent="0.35">
      <c r="B135" s="101" t="s">
        <v>47</v>
      </c>
      <c r="C135" s="2147" t="s">
        <v>4921</v>
      </c>
      <c r="D135" s="2148"/>
      <c r="E135" s="2148"/>
      <c r="F135" s="2148"/>
      <c r="G135" s="2148"/>
      <c r="H135" s="2148"/>
      <c r="I135" s="2148"/>
      <c r="J135" s="2149"/>
    </row>
    <row r="136" spans="2:10" x14ac:dyDescent="0.35">
      <c r="B136" s="101" t="s">
        <v>48</v>
      </c>
      <c r="C136" s="2147" t="s">
        <v>4927</v>
      </c>
      <c r="D136" s="2148"/>
      <c r="E136" s="2148"/>
      <c r="F136" s="2148"/>
      <c r="G136" s="2148"/>
      <c r="H136" s="2148"/>
      <c r="I136" s="2148"/>
      <c r="J136" s="2149"/>
    </row>
    <row r="137" spans="2:10" x14ac:dyDescent="0.35">
      <c r="B137" s="101" t="s">
        <v>49</v>
      </c>
      <c r="C137" s="2147" t="s">
        <v>4928</v>
      </c>
      <c r="D137" s="2148"/>
      <c r="E137" s="2148"/>
      <c r="F137" s="2148"/>
      <c r="G137" s="2148"/>
      <c r="H137" s="2148"/>
      <c r="I137" s="2148"/>
      <c r="J137" s="2149"/>
    </row>
    <row r="138" spans="2:10" x14ac:dyDescent="0.35">
      <c r="B138" s="101" t="s">
        <v>50</v>
      </c>
      <c r="C138" s="2147" t="s">
        <v>4929</v>
      </c>
      <c r="D138" s="2148"/>
      <c r="E138" s="2148"/>
      <c r="F138" s="2148"/>
      <c r="G138" s="2148"/>
      <c r="H138" s="2148"/>
      <c r="I138" s="2148"/>
      <c r="J138" s="2149"/>
    </row>
    <row r="139" spans="2:10" x14ac:dyDescent="0.35">
      <c r="B139" s="101" t="s">
        <v>51</v>
      </c>
      <c r="C139" s="2165" t="s">
        <v>4930</v>
      </c>
      <c r="D139" s="2166"/>
      <c r="E139" s="2166"/>
      <c r="F139" s="2166"/>
      <c r="G139" s="2166"/>
      <c r="H139" s="2166"/>
      <c r="I139" s="2166"/>
      <c r="J139" s="2167"/>
    </row>
    <row r="140" spans="2:10" x14ac:dyDescent="0.35">
      <c r="B140" s="101" t="s">
        <v>52</v>
      </c>
      <c r="C140" s="2147" t="s">
        <v>4931</v>
      </c>
      <c r="D140" s="2148"/>
      <c r="E140" s="2148"/>
      <c r="F140" s="2148"/>
      <c r="G140" s="2148"/>
      <c r="H140" s="2148"/>
      <c r="I140" s="2148"/>
      <c r="J140" s="2149"/>
    </row>
    <row r="141" spans="2:10" x14ac:dyDescent="0.35">
      <c r="B141" s="101" t="s">
        <v>53</v>
      </c>
      <c r="C141" s="2147" t="s">
        <v>4919</v>
      </c>
      <c r="D141" s="2148"/>
      <c r="E141" s="2148"/>
      <c r="F141" s="2148"/>
      <c r="G141" s="2148"/>
      <c r="H141" s="2148"/>
      <c r="I141" s="2148"/>
      <c r="J141" s="2149"/>
    </row>
    <row r="142" spans="2:10" x14ac:dyDescent="0.35">
      <c r="B142" s="101" t="s">
        <v>54</v>
      </c>
      <c r="C142" s="2147" t="s">
        <v>4920</v>
      </c>
      <c r="D142" s="2148"/>
      <c r="E142" s="2148"/>
      <c r="F142" s="2148"/>
      <c r="G142" s="2148"/>
      <c r="H142" s="2148"/>
      <c r="I142" s="2148"/>
      <c r="J142" s="2149"/>
    </row>
    <row r="143" spans="2:10" x14ac:dyDescent="0.35">
      <c r="B143" s="101" t="s">
        <v>55</v>
      </c>
      <c r="C143" s="2147" t="s">
        <v>4921</v>
      </c>
      <c r="D143" s="2148"/>
      <c r="E143" s="2148"/>
      <c r="F143" s="2148"/>
      <c r="G143" s="2148"/>
      <c r="H143" s="2148"/>
      <c r="I143" s="2148"/>
      <c r="J143" s="2149"/>
    </row>
    <row r="144" spans="2:10" x14ac:dyDescent="0.35">
      <c r="B144" s="101" t="s">
        <v>56</v>
      </c>
      <c r="C144" s="2147" t="s">
        <v>4932</v>
      </c>
      <c r="D144" s="2148"/>
      <c r="E144" s="2148"/>
      <c r="F144" s="2148"/>
      <c r="G144" s="2148"/>
      <c r="H144" s="2148"/>
      <c r="I144" s="2148"/>
      <c r="J144" s="2149"/>
    </row>
    <row r="145" spans="2:11" x14ac:dyDescent="0.35">
      <c r="B145" s="101" t="s">
        <v>57</v>
      </c>
      <c r="C145" s="2147" t="s">
        <v>4933</v>
      </c>
      <c r="D145" s="2148"/>
      <c r="E145" s="2148"/>
      <c r="F145" s="2148"/>
      <c r="G145" s="2148"/>
      <c r="H145" s="2148"/>
      <c r="I145" s="2148"/>
      <c r="J145" s="2149"/>
    </row>
    <row r="146" spans="2:11" x14ac:dyDescent="0.35">
      <c r="B146" s="101" t="s">
        <v>58</v>
      </c>
      <c r="C146" s="2147" t="s">
        <v>4934</v>
      </c>
      <c r="D146" s="2148"/>
      <c r="E146" s="2148"/>
      <c r="F146" s="2148"/>
      <c r="G146" s="2148"/>
      <c r="H146" s="2148"/>
      <c r="I146" s="2148"/>
      <c r="J146" s="2149"/>
    </row>
    <row r="147" spans="2:11" x14ac:dyDescent="0.35">
      <c r="B147" s="101" t="s">
        <v>59</v>
      </c>
      <c r="C147" s="2165" t="s">
        <v>4935</v>
      </c>
      <c r="D147" s="2166"/>
      <c r="E147" s="2166"/>
      <c r="F147" s="2166"/>
      <c r="G147" s="2166"/>
      <c r="H147" s="2166"/>
      <c r="I147" s="2166"/>
      <c r="J147" s="2167"/>
    </row>
    <row r="148" spans="2:11" x14ac:dyDescent="0.35">
      <c r="B148" s="101" t="s">
        <v>62</v>
      </c>
      <c r="C148" s="2147" t="s">
        <v>4936</v>
      </c>
      <c r="D148" s="2148"/>
      <c r="E148" s="2148"/>
      <c r="F148" s="2148"/>
      <c r="G148" s="2148"/>
      <c r="H148" s="2148"/>
      <c r="I148" s="2148"/>
      <c r="J148" s="2149"/>
    </row>
    <row r="149" spans="2:11" x14ac:dyDescent="0.35">
      <c r="B149" s="101" t="s">
        <v>63</v>
      </c>
      <c r="C149" s="2147" t="s">
        <v>4919</v>
      </c>
      <c r="D149" s="2148"/>
      <c r="E149" s="2148"/>
      <c r="F149" s="2148"/>
      <c r="G149" s="2148"/>
      <c r="H149" s="2148"/>
      <c r="I149" s="2148"/>
      <c r="J149" s="2149"/>
    </row>
    <row r="150" spans="2:11" x14ac:dyDescent="0.35">
      <c r="B150" s="101" t="s">
        <v>64</v>
      </c>
      <c r="C150" s="2147" t="s">
        <v>4920</v>
      </c>
      <c r="D150" s="2148"/>
      <c r="E150" s="2148"/>
      <c r="F150" s="2148"/>
      <c r="G150" s="2148"/>
      <c r="H150" s="2148"/>
      <c r="I150" s="2148"/>
      <c r="J150" s="2149"/>
    </row>
    <row r="151" spans="2:11" x14ac:dyDescent="0.35">
      <c r="B151" s="101" t="s">
        <v>65</v>
      </c>
      <c r="C151" s="2147" t="s">
        <v>4921</v>
      </c>
      <c r="D151" s="2148"/>
      <c r="E151" s="2148"/>
      <c r="F151" s="2148"/>
      <c r="G151" s="2148"/>
      <c r="H151" s="2148"/>
      <c r="I151" s="2148"/>
      <c r="J151" s="2149"/>
    </row>
    <row r="152" spans="2:11" x14ac:dyDescent="0.35">
      <c r="B152" s="101" t="s">
        <v>66</v>
      </c>
      <c r="C152" s="2147" t="s">
        <v>4937</v>
      </c>
      <c r="D152" s="2148"/>
      <c r="E152" s="2148"/>
      <c r="F152" s="2148"/>
      <c r="G152" s="2148"/>
      <c r="H152" s="2148"/>
      <c r="I152" s="2148"/>
      <c r="J152" s="2149"/>
    </row>
    <row r="153" spans="2:11" x14ac:dyDescent="0.35">
      <c r="B153" s="101" t="s">
        <v>67</v>
      </c>
      <c r="C153" s="2147" t="s">
        <v>4938</v>
      </c>
      <c r="D153" s="2148"/>
      <c r="E153" s="2148"/>
      <c r="F153" s="2148"/>
      <c r="G153" s="2148"/>
      <c r="H153" s="2148"/>
      <c r="I153" s="2148"/>
      <c r="J153" s="2149"/>
      <c r="K153" s="94" t="s">
        <v>4855</v>
      </c>
    </row>
    <row r="154" spans="2:11" x14ac:dyDescent="0.35">
      <c r="B154" s="101" t="s">
        <v>68</v>
      </c>
      <c r="C154" s="2147" t="s">
        <v>4939</v>
      </c>
      <c r="D154" s="2148"/>
      <c r="E154" s="2148"/>
      <c r="F154" s="2148"/>
      <c r="G154" s="2148"/>
      <c r="H154" s="2148"/>
      <c r="I154" s="2148"/>
      <c r="J154" s="2149"/>
    </row>
    <row r="155" spans="2:11" x14ac:dyDescent="0.35">
      <c r="B155" s="101" t="s">
        <v>69</v>
      </c>
      <c r="C155" s="2165" t="s">
        <v>4940</v>
      </c>
      <c r="D155" s="2166"/>
      <c r="E155" s="2166"/>
      <c r="F155" s="2166"/>
      <c r="G155" s="2166"/>
      <c r="H155" s="2166"/>
      <c r="I155" s="2166"/>
      <c r="J155" s="2167"/>
    </row>
    <row r="156" spans="2:11" x14ac:dyDescent="0.35">
      <c r="B156" s="101" t="s">
        <v>71</v>
      </c>
      <c r="C156" s="2147" t="s">
        <v>4941</v>
      </c>
      <c r="D156" s="2148"/>
      <c r="E156" s="2148"/>
      <c r="F156" s="2148"/>
      <c r="G156" s="2148"/>
      <c r="H156" s="2148"/>
      <c r="I156" s="2148"/>
      <c r="J156" s="2149"/>
    </row>
    <row r="157" spans="2:11" x14ac:dyDescent="0.35">
      <c r="B157" s="101" t="s">
        <v>72</v>
      </c>
      <c r="C157" s="2147" t="s">
        <v>4942</v>
      </c>
      <c r="D157" s="2148"/>
      <c r="E157" s="2148"/>
      <c r="F157" s="2148"/>
      <c r="G157" s="2148"/>
      <c r="H157" s="2148"/>
      <c r="I157" s="2148"/>
      <c r="J157" s="2149"/>
    </row>
    <row r="158" spans="2:11" x14ac:dyDescent="0.35">
      <c r="B158" s="101" t="s">
        <v>73</v>
      </c>
      <c r="C158" s="2147" t="s">
        <v>4943</v>
      </c>
      <c r="D158" s="2148"/>
      <c r="E158" s="2148"/>
      <c r="F158" s="2148"/>
      <c r="G158" s="2148"/>
      <c r="H158" s="2148"/>
      <c r="I158" s="2148"/>
      <c r="J158" s="2149"/>
    </row>
    <row r="159" spans="2:11" x14ac:dyDescent="0.35">
      <c r="B159" s="101" t="s">
        <v>74</v>
      </c>
      <c r="C159" t="s">
        <v>4944</v>
      </c>
    </row>
    <row r="160" spans="2:11" x14ac:dyDescent="0.35">
      <c r="B160" s="101" t="s">
        <v>75</v>
      </c>
      <c r="C160" s="2147" t="s">
        <v>4945</v>
      </c>
      <c r="D160" s="2148"/>
      <c r="E160" s="2148"/>
      <c r="F160" s="2148"/>
      <c r="G160" s="2148"/>
      <c r="H160" s="2148"/>
      <c r="I160" s="2148"/>
      <c r="J160" s="2149"/>
    </row>
    <row r="161" spans="2:10" x14ac:dyDescent="0.35">
      <c r="B161" s="101" t="s">
        <v>76</v>
      </c>
      <c r="C161" s="2165" t="s">
        <v>4946</v>
      </c>
      <c r="D161" s="2166"/>
      <c r="E161" s="2166"/>
      <c r="F161" s="2166"/>
      <c r="G161" s="2166"/>
      <c r="H161" s="2166"/>
      <c r="I161" s="2166"/>
      <c r="J161" s="2167"/>
    </row>
    <row r="162" spans="2:10" x14ac:dyDescent="0.35">
      <c r="B162" s="101" t="s">
        <v>71</v>
      </c>
      <c r="C162" s="2147" t="s">
        <v>4941</v>
      </c>
      <c r="D162" s="2148"/>
      <c r="E162" s="2148"/>
      <c r="F162" s="2148"/>
      <c r="G162" s="2148"/>
      <c r="H162" s="2148"/>
      <c r="I162" s="2148"/>
      <c r="J162" s="2149"/>
    </row>
    <row r="163" spans="2:10" x14ac:dyDescent="0.35">
      <c r="B163" s="101" t="s">
        <v>72</v>
      </c>
      <c r="C163" s="2147" t="s">
        <v>4942</v>
      </c>
      <c r="D163" s="2148"/>
      <c r="E163" s="2148"/>
      <c r="F163" s="2148"/>
      <c r="G163" s="2148"/>
      <c r="H163" s="2148"/>
      <c r="I163" s="2148"/>
      <c r="J163" s="2149"/>
    </row>
    <row r="164" spans="2:10" x14ac:dyDescent="0.35">
      <c r="B164" s="101" t="s">
        <v>73</v>
      </c>
      <c r="C164" s="2147" t="s">
        <v>4943</v>
      </c>
      <c r="D164" s="2148"/>
      <c r="E164" s="2148"/>
      <c r="F164" s="2148"/>
      <c r="G164" s="2148"/>
      <c r="H164" s="2148"/>
      <c r="I164" s="2148"/>
      <c r="J164" s="2149"/>
    </row>
    <row r="165" spans="2:10" x14ac:dyDescent="0.35">
      <c r="B165" s="101" t="s">
        <v>74</v>
      </c>
      <c r="C165" t="s">
        <v>4944</v>
      </c>
    </row>
    <row r="166" spans="2:10" x14ac:dyDescent="0.35">
      <c r="B166" s="101" t="s">
        <v>75</v>
      </c>
      <c r="C166" s="2147" t="s">
        <v>4945</v>
      </c>
      <c r="D166" s="2148"/>
      <c r="E166" s="2148"/>
      <c r="F166" s="2148"/>
      <c r="G166" s="2148"/>
      <c r="H166" s="2148"/>
      <c r="I166" s="2148"/>
      <c r="J166" s="2149"/>
    </row>
    <row r="167" spans="2:10" x14ac:dyDescent="0.35">
      <c r="B167" s="101" t="s">
        <v>76</v>
      </c>
      <c r="C167" s="2165" t="s">
        <v>4946</v>
      </c>
      <c r="D167" s="2166"/>
      <c r="E167" s="2166"/>
      <c r="F167" s="2166"/>
      <c r="G167" s="2166"/>
      <c r="H167" s="2166"/>
      <c r="I167" s="2166"/>
      <c r="J167" s="2167"/>
    </row>
    <row r="168" spans="2:10" x14ac:dyDescent="0.35">
      <c r="B168" s="35"/>
    </row>
    <row r="169" spans="2:10" x14ac:dyDescent="0.35">
      <c r="B169" s="2124" t="s">
        <v>202</v>
      </c>
      <c r="C169" s="2124"/>
      <c r="D169" s="2124"/>
      <c r="E169" s="2124"/>
      <c r="F169" s="2124"/>
      <c r="G169" s="2124"/>
      <c r="H169" s="2124"/>
      <c r="I169" s="2124"/>
      <c r="J169" s="2124"/>
    </row>
    <row r="170" spans="2:10" x14ac:dyDescent="0.35">
      <c r="B170" s="2168" t="s">
        <v>4947</v>
      </c>
      <c r="C170" s="2168"/>
      <c r="D170" s="2168"/>
      <c r="E170" s="2168"/>
      <c r="F170" s="2168"/>
      <c r="G170" s="2168"/>
      <c r="H170" s="2168"/>
      <c r="I170" s="2168"/>
      <c r="J170" s="2168"/>
    </row>
    <row r="171" spans="2:10" x14ac:dyDescent="0.35">
      <c r="B171" s="101" t="s">
        <v>78</v>
      </c>
      <c r="C171" s="2147" t="s">
        <v>4948</v>
      </c>
      <c r="D171" s="2148"/>
      <c r="E171" s="2148"/>
      <c r="F171" s="2148"/>
      <c r="G171" s="2148"/>
      <c r="H171" s="2148"/>
      <c r="I171" s="2148"/>
      <c r="J171" s="2149"/>
    </row>
    <row r="172" spans="2:10" x14ac:dyDescent="0.35">
      <c r="B172" s="101" t="s">
        <v>79</v>
      </c>
      <c r="C172" s="2147" t="s">
        <v>4949</v>
      </c>
      <c r="D172" s="2148"/>
      <c r="E172" s="2148"/>
      <c r="F172" s="2148"/>
      <c r="G172" s="2148"/>
      <c r="H172" s="2148"/>
      <c r="I172" s="2148"/>
      <c r="J172" s="2149"/>
    </row>
    <row r="173" spans="2:10" x14ac:dyDescent="0.35">
      <c r="B173" s="101" t="s">
        <v>80</v>
      </c>
      <c r="C173" s="2147" t="s">
        <v>4950</v>
      </c>
      <c r="D173" s="2148"/>
      <c r="E173" s="2148"/>
      <c r="F173" s="2148"/>
      <c r="G173" s="2148"/>
      <c r="H173" s="2148"/>
      <c r="I173" s="2148"/>
      <c r="J173" s="2149"/>
    </row>
    <row r="174" spans="2:10" x14ac:dyDescent="0.35">
      <c r="B174" s="101" t="s">
        <v>81</v>
      </c>
      <c r="C174" s="2147" t="s">
        <v>4951</v>
      </c>
      <c r="D174" s="2148"/>
      <c r="E174" s="2148"/>
      <c r="F174" s="2148"/>
      <c r="G174" s="2148"/>
      <c r="H174" s="2148"/>
      <c r="I174" s="2148"/>
      <c r="J174" s="2149"/>
    </row>
    <row r="175" spans="2:10" x14ac:dyDescent="0.35">
      <c r="B175" s="101" t="s">
        <v>82</v>
      </c>
      <c r="C175" s="2147" t="s">
        <v>4952</v>
      </c>
      <c r="D175" s="2148"/>
      <c r="E175" s="2148"/>
      <c r="F175" s="2148"/>
      <c r="G175" s="2148"/>
      <c r="H175" s="2148"/>
      <c r="I175" s="2148"/>
      <c r="J175" s="2149"/>
    </row>
    <row r="176" spans="2:10" x14ac:dyDescent="0.35">
      <c r="B176" s="101" t="s">
        <v>83</v>
      </c>
      <c r="C176" s="2147" t="s">
        <v>4949</v>
      </c>
      <c r="D176" s="2148"/>
      <c r="E176" s="2148"/>
      <c r="F176" s="2148"/>
      <c r="G176" s="2148"/>
      <c r="H176" s="2148"/>
      <c r="I176" s="2148"/>
      <c r="J176" s="2149"/>
    </row>
    <row r="177" spans="2:11" x14ac:dyDescent="0.35">
      <c r="B177" s="101" t="s">
        <v>84</v>
      </c>
      <c r="C177" s="2147" t="s">
        <v>4953</v>
      </c>
      <c r="D177" s="2148"/>
      <c r="E177" s="2148"/>
      <c r="F177" s="2148"/>
      <c r="G177" s="2148"/>
      <c r="H177" s="2148"/>
      <c r="I177" s="2148"/>
      <c r="J177" s="2149"/>
    </row>
    <row r="178" spans="2:11" x14ac:dyDescent="0.35">
      <c r="B178" s="101" t="s">
        <v>85</v>
      </c>
      <c r="C178" s="2147" t="s">
        <v>4954</v>
      </c>
      <c r="D178" s="2148"/>
      <c r="E178" s="2148"/>
      <c r="F178" s="2148"/>
      <c r="G178" s="2148"/>
      <c r="H178" s="2148"/>
      <c r="I178" s="2148"/>
      <c r="J178" s="2149"/>
    </row>
    <row r="179" spans="2:11" x14ac:dyDescent="0.35">
      <c r="B179" s="101" t="s">
        <v>86</v>
      </c>
      <c r="C179" s="2147" t="s">
        <v>4955</v>
      </c>
      <c r="D179" s="2148"/>
      <c r="E179" s="2148"/>
      <c r="F179" s="2148"/>
      <c r="G179" s="2148"/>
      <c r="H179" s="2148"/>
      <c r="I179" s="2148"/>
      <c r="J179" s="2149"/>
      <c r="K179" s="94" t="s">
        <v>4855</v>
      </c>
    </row>
    <row r="180" spans="2:11" x14ac:dyDescent="0.35">
      <c r="B180" s="101" t="s">
        <v>87</v>
      </c>
      <c r="C180" s="2147" t="s">
        <v>4949</v>
      </c>
      <c r="D180" s="2148"/>
      <c r="E180" s="2148"/>
      <c r="F180" s="2148"/>
      <c r="G180" s="2148"/>
      <c r="H180" s="2148"/>
      <c r="I180" s="2148"/>
      <c r="J180" s="2149"/>
    </row>
    <row r="181" spans="2:11" x14ac:dyDescent="0.35">
      <c r="B181" s="101" t="s">
        <v>88</v>
      </c>
      <c r="C181" s="2147" t="s">
        <v>4956</v>
      </c>
      <c r="D181" s="2148"/>
      <c r="E181" s="2148"/>
      <c r="F181" s="2148"/>
      <c r="G181" s="2148"/>
      <c r="H181" s="2148"/>
      <c r="I181" s="2148"/>
      <c r="J181" s="2149"/>
    </row>
    <row r="182" spans="2:11" x14ac:dyDescent="0.35">
      <c r="B182" s="101" t="s">
        <v>89</v>
      </c>
      <c r="C182" s="2147" t="s">
        <v>4957</v>
      </c>
      <c r="D182" s="2148"/>
      <c r="E182" s="2148"/>
      <c r="F182" s="2148"/>
      <c r="G182" s="2148"/>
      <c r="H182" s="2148"/>
      <c r="I182" s="2148"/>
      <c r="J182" s="2149"/>
    </row>
    <row r="183" spans="2:11" x14ac:dyDescent="0.35">
      <c r="B183" s="101" t="s">
        <v>90</v>
      </c>
      <c r="C183" s="2147" t="s">
        <v>4958</v>
      </c>
      <c r="D183" s="2148"/>
      <c r="E183" s="2148"/>
      <c r="F183" s="2148"/>
      <c r="G183" s="2148"/>
      <c r="H183" s="2148"/>
      <c r="I183" s="2148"/>
      <c r="J183" s="2149"/>
    </row>
    <row r="184" spans="2:11" x14ac:dyDescent="0.35">
      <c r="B184" s="101" t="s">
        <v>91</v>
      </c>
      <c r="C184" s="2147" t="s">
        <v>4949</v>
      </c>
      <c r="D184" s="2148"/>
      <c r="E184" s="2148"/>
      <c r="F184" s="2148"/>
      <c r="G184" s="2148"/>
      <c r="H184" s="2148"/>
      <c r="I184" s="2148"/>
      <c r="J184" s="2149"/>
    </row>
    <row r="185" spans="2:11" x14ac:dyDescent="0.35">
      <c r="B185" s="101" t="s">
        <v>92</v>
      </c>
      <c r="C185" s="2147" t="s">
        <v>4959</v>
      </c>
      <c r="D185" s="2148"/>
      <c r="E185" s="2148"/>
      <c r="F185" s="2148"/>
      <c r="G185" s="2148"/>
      <c r="H185" s="2148"/>
      <c r="I185" s="2148"/>
      <c r="J185" s="2149"/>
    </row>
    <row r="186" spans="2:11" x14ac:dyDescent="0.35">
      <c r="B186" s="101" t="s">
        <v>93</v>
      </c>
      <c r="C186" s="2147" t="s">
        <v>4960</v>
      </c>
      <c r="D186" s="2148"/>
      <c r="E186" s="2148"/>
      <c r="F186" s="2148"/>
      <c r="G186" s="2148"/>
      <c r="H186" s="2148"/>
      <c r="I186" s="2148"/>
      <c r="J186" s="2149"/>
    </row>
    <row r="187" spans="2:11" x14ac:dyDescent="0.35">
      <c r="B187" s="101" t="s">
        <v>94</v>
      </c>
      <c r="C187" s="2147" t="s">
        <v>4961</v>
      </c>
      <c r="D187" s="2148"/>
      <c r="E187" s="2148"/>
      <c r="F187" s="2148"/>
      <c r="G187" s="2148"/>
      <c r="H187" s="2148"/>
      <c r="I187" s="2148"/>
      <c r="J187" s="2149"/>
    </row>
    <row r="188" spans="2:11" x14ac:dyDescent="0.35">
      <c r="B188" s="101" t="s">
        <v>95</v>
      </c>
      <c r="C188" s="2147" t="s">
        <v>4949</v>
      </c>
      <c r="D188" s="2148"/>
      <c r="E188" s="2148"/>
      <c r="F188" s="2148"/>
      <c r="G188" s="2148"/>
      <c r="H188" s="2148"/>
      <c r="I188" s="2148"/>
      <c r="J188" s="2149"/>
    </row>
    <row r="189" spans="2:11" x14ac:dyDescent="0.35">
      <c r="B189" s="101" t="s">
        <v>96</v>
      </c>
      <c r="C189" s="2147" t="s">
        <v>4962</v>
      </c>
      <c r="D189" s="2148"/>
      <c r="E189" s="2148"/>
      <c r="F189" s="2148"/>
      <c r="G189" s="2148"/>
      <c r="H189" s="2148"/>
      <c r="I189" s="2148"/>
      <c r="J189" s="2149"/>
    </row>
    <row r="190" spans="2:11" x14ac:dyDescent="0.35">
      <c r="B190" s="101" t="s">
        <v>97</v>
      </c>
      <c r="C190" s="2147" t="s">
        <v>4963</v>
      </c>
      <c r="D190" s="2148"/>
      <c r="E190" s="2148"/>
      <c r="F190" s="2148"/>
      <c r="G190" s="2148"/>
      <c r="H190" s="2148"/>
      <c r="I190" s="2148"/>
      <c r="J190" s="2149"/>
    </row>
    <row r="191" spans="2:11" x14ac:dyDescent="0.35">
      <c r="B191" s="35"/>
    </row>
    <row r="192" spans="2:11" x14ac:dyDescent="0.35">
      <c r="B192" s="2124" t="s">
        <v>215</v>
      </c>
      <c r="C192" s="2124"/>
      <c r="D192" s="2124"/>
      <c r="E192" s="2124"/>
      <c r="F192" s="2124"/>
      <c r="G192" s="2124"/>
      <c r="H192" s="2124"/>
      <c r="I192" s="2124"/>
      <c r="J192" s="2124"/>
    </row>
    <row r="193" spans="2:11" x14ac:dyDescent="0.35">
      <c r="B193" s="2169"/>
      <c r="C193" s="2169"/>
      <c r="D193" s="2169"/>
      <c r="E193" s="2169"/>
      <c r="F193" s="2169"/>
      <c r="G193" s="2169"/>
      <c r="H193" s="2169"/>
      <c r="I193" s="2169"/>
      <c r="J193" s="2169"/>
    </row>
    <row r="194" spans="2:11" x14ac:dyDescent="0.35">
      <c r="B194" s="110" t="s">
        <v>111</v>
      </c>
      <c r="C194" s="2158" t="s">
        <v>4964</v>
      </c>
      <c r="D194" s="2159"/>
      <c r="E194" s="2159"/>
      <c r="F194" s="2159"/>
      <c r="G194" s="2159"/>
      <c r="H194" s="2159"/>
      <c r="I194" s="2159"/>
      <c r="J194" s="2160"/>
    </row>
    <row r="195" spans="2:11" ht="29" x14ac:dyDescent="0.35">
      <c r="B195" s="101" t="s">
        <v>112</v>
      </c>
      <c r="C195" s="2147" t="s">
        <v>4965</v>
      </c>
      <c r="D195" s="2148"/>
      <c r="E195" s="2148"/>
      <c r="F195" s="2148"/>
      <c r="G195" s="2148"/>
      <c r="H195" s="2148"/>
      <c r="I195" s="2148"/>
      <c r="J195" s="2149"/>
    </row>
    <row r="196" spans="2:11" x14ac:dyDescent="0.35">
      <c r="B196" s="101" t="s">
        <v>113</v>
      </c>
      <c r="C196" s="2147" t="s">
        <v>4966</v>
      </c>
      <c r="D196" s="2148"/>
      <c r="E196" s="2148"/>
      <c r="F196" s="2148"/>
      <c r="G196" s="2148"/>
      <c r="H196" s="2148"/>
      <c r="I196" s="2148"/>
      <c r="J196" s="2149"/>
      <c r="K196" s="94" t="s">
        <v>4855</v>
      </c>
    </row>
    <row r="197" spans="2:11" x14ac:dyDescent="0.35">
      <c r="B197" s="101" t="s">
        <v>116</v>
      </c>
      <c r="C197" s="2147" t="s">
        <v>4967</v>
      </c>
      <c r="D197" s="2148"/>
      <c r="E197" s="2148"/>
      <c r="F197" s="2148"/>
      <c r="G197" s="2148"/>
      <c r="H197" s="2148"/>
      <c r="I197" s="2148"/>
      <c r="J197" s="2149"/>
    </row>
    <row r="198" spans="2:11" x14ac:dyDescent="0.35">
      <c r="B198" s="101" t="s">
        <v>114</v>
      </c>
      <c r="C198" s="2147" t="s">
        <v>4968</v>
      </c>
      <c r="D198" s="2148"/>
      <c r="E198" s="2148"/>
      <c r="F198" s="2148"/>
      <c r="G198" s="2148"/>
      <c r="H198" s="2148"/>
      <c r="I198" s="2148"/>
      <c r="J198" s="2149"/>
    </row>
    <row r="199" spans="2:11" x14ac:dyDescent="0.35">
      <c r="B199" s="101" t="s">
        <v>117</v>
      </c>
      <c r="C199" s="2147" t="s">
        <v>4969</v>
      </c>
      <c r="D199" s="2148"/>
      <c r="E199" s="2148"/>
      <c r="F199" s="2148"/>
      <c r="G199" s="2148"/>
      <c r="H199" s="2148"/>
      <c r="I199" s="2148"/>
      <c r="J199" s="2149"/>
    </row>
    <row r="200" spans="2:11" x14ac:dyDescent="0.35">
      <c r="B200" s="101" t="s">
        <v>115</v>
      </c>
      <c r="C200" s="2147" t="s">
        <v>4970</v>
      </c>
      <c r="D200" s="2148"/>
      <c r="E200" s="2148"/>
      <c r="F200" s="2148"/>
      <c r="G200" s="2148"/>
      <c r="H200" s="2148"/>
      <c r="I200" s="2148"/>
      <c r="J200" s="2149"/>
    </row>
    <row r="201" spans="2:11" x14ac:dyDescent="0.35">
      <c r="B201" s="101" t="s">
        <v>118</v>
      </c>
      <c r="C201" s="2147" t="s">
        <v>4971</v>
      </c>
      <c r="D201" s="2148"/>
      <c r="E201" s="2148"/>
      <c r="F201" s="2148"/>
      <c r="G201" s="2148"/>
      <c r="H201" s="2148"/>
      <c r="I201" s="2148"/>
      <c r="J201" s="2149"/>
    </row>
    <row r="203" spans="2:11" x14ac:dyDescent="0.35">
      <c r="B203" s="2124" t="s">
        <v>4972</v>
      </c>
      <c r="C203" s="2124"/>
      <c r="D203" s="2124"/>
      <c r="E203" s="2124"/>
      <c r="F203" s="2124"/>
      <c r="G203" s="2124"/>
      <c r="H203" s="2124"/>
      <c r="I203" s="2124"/>
      <c r="J203" s="2124"/>
    </row>
    <row r="204" spans="2:11" x14ac:dyDescent="0.35">
      <c r="B204" s="2157" t="s">
        <v>4973</v>
      </c>
      <c r="C204" s="2157"/>
      <c r="D204" s="2157"/>
      <c r="E204" s="2157"/>
      <c r="F204" s="2157"/>
      <c r="G204" s="2157"/>
      <c r="H204" s="2157"/>
      <c r="I204" s="2157"/>
      <c r="J204" s="2157"/>
    </row>
    <row r="205" spans="2:11" x14ac:dyDescent="0.35">
      <c r="B205" s="101" t="s">
        <v>119</v>
      </c>
      <c r="C205" s="2147"/>
      <c r="D205" s="2148"/>
      <c r="E205" s="2148"/>
      <c r="F205" s="2148"/>
      <c r="G205" s="2148"/>
      <c r="H205" s="2148"/>
      <c r="I205" s="2148"/>
      <c r="J205" s="2149"/>
    </row>
    <row r="206" spans="2:11" x14ac:dyDescent="0.35">
      <c r="B206" s="101" t="s">
        <v>116</v>
      </c>
      <c r="C206" s="2147" t="s">
        <v>4974</v>
      </c>
      <c r="D206" s="2148"/>
      <c r="E206" s="2148"/>
      <c r="F206" s="2148"/>
      <c r="G206" s="2148"/>
      <c r="H206" s="2148"/>
      <c r="I206" s="2148"/>
      <c r="J206" s="2149"/>
    </row>
    <row r="207" spans="2:11" x14ac:dyDescent="0.35">
      <c r="B207" s="101" t="s">
        <v>4975</v>
      </c>
      <c r="C207" s="2147" t="s">
        <v>4976</v>
      </c>
      <c r="D207" s="2148"/>
      <c r="E207" s="2148"/>
      <c r="F207" s="2148"/>
      <c r="G207" s="2148"/>
      <c r="H207" s="2148"/>
      <c r="I207" s="2148"/>
      <c r="J207" s="2149"/>
    </row>
    <row r="208" spans="2:11" x14ac:dyDescent="0.35">
      <c r="B208" s="101" t="s">
        <v>117</v>
      </c>
      <c r="C208" s="2147" t="s">
        <v>4977</v>
      </c>
      <c r="D208" s="2148"/>
      <c r="E208" s="2148"/>
      <c r="F208" s="2148"/>
      <c r="G208" s="2148"/>
      <c r="H208" s="2148"/>
      <c r="I208" s="2148"/>
      <c r="J208" s="2149"/>
    </row>
    <row r="209" spans="2:11" x14ac:dyDescent="0.35">
      <c r="B209" s="101" t="s">
        <v>120</v>
      </c>
      <c r="C209" s="2147" t="s">
        <v>4978</v>
      </c>
      <c r="D209" s="2148"/>
      <c r="E209" s="2148"/>
      <c r="F209" s="2148"/>
      <c r="G209" s="2148"/>
      <c r="H209" s="2148"/>
      <c r="I209" s="2148"/>
      <c r="J209" s="2149"/>
    </row>
    <row r="210" spans="2:11" x14ac:dyDescent="0.35">
      <c r="B210" s="101" t="s">
        <v>118</v>
      </c>
      <c r="C210" s="2147" t="s">
        <v>4977</v>
      </c>
      <c r="D210" s="2148"/>
      <c r="E210" s="2148"/>
      <c r="F210" s="2148"/>
      <c r="G210" s="2148"/>
      <c r="H210" s="2148"/>
      <c r="I210" s="2148"/>
      <c r="J210" s="2149"/>
    </row>
    <row r="211" spans="2:11" x14ac:dyDescent="0.35">
      <c r="B211" s="101" t="s">
        <v>121</v>
      </c>
      <c r="C211" s="2147" t="s">
        <v>4976</v>
      </c>
      <c r="D211" s="2148"/>
      <c r="E211" s="2148"/>
      <c r="F211" s="2148"/>
      <c r="G211" s="2148"/>
      <c r="H211" s="2148"/>
      <c r="I211" s="2148"/>
      <c r="J211" s="2149"/>
    </row>
    <row r="212" spans="2:11" x14ac:dyDescent="0.35">
      <c r="B212" s="101" t="s">
        <v>122</v>
      </c>
      <c r="C212" s="2147" t="s">
        <v>4977</v>
      </c>
      <c r="D212" s="2148"/>
      <c r="E212" s="2148"/>
      <c r="F212" s="2148"/>
      <c r="G212" s="2148"/>
      <c r="H212" s="2148"/>
      <c r="I212" s="2148"/>
      <c r="J212" s="2149"/>
    </row>
    <row r="213" spans="2:11" x14ac:dyDescent="0.35">
      <c r="B213" s="101" t="s">
        <v>123</v>
      </c>
      <c r="C213" s="2147" t="s">
        <v>4976</v>
      </c>
      <c r="D213" s="2148"/>
      <c r="E213" s="2148"/>
      <c r="F213" s="2148"/>
      <c r="G213" s="2148"/>
      <c r="H213" s="2148"/>
      <c r="I213" s="2148"/>
      <c r="J213" s="2149"/>
    </row>
    <row r="214" spans="2:11" x14ac:dyDescent="0.35">
      <c r="B214" s="101" t="s">
        <v>124</v>
      </c>
      <c r="C214" s="2147" t="s">
        <v>4977</v>
      </c>
      <c r="D214" s="2148"/>
      <c r="E214" s="2148"/>
      <c r="F214" s="2148"/>
      <c r="G214" s="2148"/>
      <c r="H214" s="2148"/>
      <c r="I214" s="2148"/>
      <c r="J214" s="2149"/>
    </row>
    <row r="215" spans="2:11" x14ac:dyDescent="0.35">
      <c r="B215" s="101" t="s">
        <v>125</v>
      </c>
      <c r="C215" s="2147" t="s">
        <v>4976</v>
      </c>
      <c r="D215" s="2148"/>
      <c r="E215" s="2148"/>
      <c r="F215" s="2148"/>
      <c r="G215" s="2148"/>
      <c r="H215" s="2148"/>
      <c r="I215" s="2148"/>
      <c r="J215" s="2149"/>
    </row>
    <row r="216" spans="2:11" x14ac:dyDescent="0.35">
      <c r="B216" s="101" t="s">
        <v>126</v>
      </c>
      <c r="C216" s="2147" t="s">
        <v>4977</v>
      </c>
      <c r="D216" s="2148"/>
      <c r="E216" s="2148"/>
      <c r="F216" s="2148"/>
      <c r="G216" s="2148"/>
      <c r="H216" s="2148"/>
      <c r="I216" s="2148"/>
      <c r="J216" s="2149"/>
    </row>
    <row r="217" spans="2:11" x14ac:dyDescent="0.35">
      <c r="B217" s="101" t="s">
        <v>127</v>
      </c>
      <c r="C217" s="2147" t="s">
        <v>4976</v>
      </c>
      <c r="D217" s="2148"/>
      <c r="E217" s="2148"/>
      <c r="F217" s="2148"/>
      <c r="G217" s="2148"/>
      <c r="H217" s="2148"/>
      <c r="I217" s="2148"/>
      <c r="J217" s="2149"/>
    </row>
    <row r="218" spans="2:11" x14ac:dyDescent="0.35">
      <c r="B218" s="101" t="s">
        <v>128</v>
      </c>
      <c r="C218" s="2147" t="s">
        <v>4977</v>
      </c>
      <c r="D218" s="2148"/>
      <c r="E218" s="2148"/>
      <c r="F218" s="2148"/>
      <c r="G218" s="2148"/>
      <c r="H218" s="2148"/>
      <c r="I218" s="2148"/>
      <c r="J218" s="2149"/>
    </row>
    <row r="219" spans="2:11" x14ac:dyDescent="0.35">
      <c r="K219" s="94" t="s">
        <v>4855</v>
      </c>
    </row>
    <row r="220" spans="2:11" x14ac:dyDescent="0.35">
      <c r="B220" s="2124" t="s">
        <v>146</v>
      </c>
      <c r="C220" s="2124"/>
      <c r="D220" s="2124"/>
      <c r="E220" s="2124"/>
      <c r="F220" s="2124"/>
      <c r="G220" s="2124"/>
      <c r="H220" s="2124"/>
      <c r="I220" s="2124"/>
      <c r="J220" s="2124"/>
    </row>
    <row r="221" spans="2:11" x14ac:dyDescent="0.35">
      <c r="B221" s="2170"/>
      <c r="C221" s="2170"/>
      <c r="D221" s="2170"/>
      <c r="E221" s="2170"/>
      <c r="F221" s="2170"/>
      <c r="G221" s="2170"/>
      <c r="H221" s="2170"/>
      <c r="I221" s="2170"/>
      <c r="J221" s="2170"/>
    </row>
    <row r="222" spans="2:11" x14ac:dyDescent="0.35">
      <c r="B222" s="109" t="s">
        <v>136</v>
      </c>
      <c r="C222" s="2147" t="s">
        <v>4979</v>
      </c>
      <c r="D222" s="2148"/>
      <c r="E222" s="2148"/>
      <c r="F222" s="2148"/>
      <c r="G222" s="2148"/>
      <c r="H222" s="2148"/>
      <c r="I222" s="2148"/>
      <c r="J222" s="2149"/>
      <c r="K222" s="113"/>
    </row>
    <row r="223" spans="2:11" x14ac:dyDescent="0.35">
      <c r="B223" s="101" t="s">
        <v>116</v>
      </c>
      <c r="C223" s="2147" t="s">
        <v>4980</v>
      </c>
      <c r="D223" s="2148"/>
      <c r="E223" s="2148"/>
      <c r="F223" s="2148"/>
      <c r="G223" s="2148"/>
      <c r="H223" s="2148"/>
      <c r="I223" s="2148"/>
      <c r="J223" s="2149"/>
    </row>
    <row r="224" spans="2:11" x14ac:dyDescent="0.35">
      <c r="B224" s="101" t="s">
        <v>137</v>
      </c>
      <c r="C224" s="2147" t="s">
        <v>4981</v>
      </c>
      <c r="D224" s="2148"/>
      <c r="E224" s="2148"/>
      <c r="F224" s="2148"/>
      <c r="G224" s="2148"/>
      <c r="H224" s="2148"/>
      <c r="I224" s="2148"/>
      <c r="J224" s="2149"/>
    </row>
    <row r="225" spans="2:11" x14ac:dyDescent="0.35">
      <c r="B225" s="101" t="s">
        <v>138</v>
      </c>
      <c r="C225" s="2147" t="s">
        <v>4976</v>
      </c>
      <c r="D225" s="2148"/>
      <c r="E225" s="2148"/>
      <c r="F225" s="2148"/>
      <c r="G225" s="2148"/>
      <c r="H225" s="2148"/>
      <c r="I225" s="2148"/>
      <c r="J225" s="2149"/>
    </row>
    <row r="226" spans="2:11" x14ac:dyDescent="0.35">
      <c r="B226" s="109" t="s">
        <v>139</v>
      </c>
      <c r="C226" s="2147" t="s">
        <v>4979</v>
      </c>
      <c r="D226" s="2148"/>
      <c r="E226" s="2148"/>
      <c r="F226" s="2148"/>
      <c r="G226" s="2148"/>
      <c r="H226" s="2148"/>
      <c r="I226" s="2148"/>
      <c r="J226" s="2149"/>
      <c r="K226" s="113"/>
    </row>
    <row r="227" spans="2:11" x14ac:dyDescent="0.35">
      <c r="B227" s="109" t="s">
        <v>117</v>
      </c>
      <c r="C227" s="2147" t="s">
        <v>4980</v>
      </c>
      <c r="D227" s="2148"/>
      <c r="E227" s="2148"/>
      <c r="F227" s="2148"/>
      <c r="G227" s="2148"/>
      <c r="H227" s="2148"/>
      <c r="I227" s="2148"/>
      <c r="J227" s="2149"/>
      <c r="K227" s="113"/>
    </row>
    <row r="228" spans="2:11" x14ac:dyDescent="0.35">
      <c r="B228" s="109" t="s">
        <v>140</v>
      </c>
      <c r="C228" s="2147" t="s">
        <v>4981</v>
      </c>
      <c r="D228" s="2148"/>
      <c r="E228" s="2148"/>
      <c r="F228" s="2148"/>
      <c r="G228" s="2148"/>
      <c r="H228" s="2148"/>
      <c r="I228" s="2148"/>
      <c r="J228" s="2149"/>
      <c r="K228" s="113"/>
    </row>
    <row r="229" spans="2:11" x14ac:dyDescent="0.35">
      <c r="B229" s="109" t="s">
        <v>141</v>
      </c>
      <c r="C229" s="2147" t="s">
        <v>4976</v>
      </c>
      <c r="D229" s="2148"/>
      <c r="E229" s="2148"/>
      <c r="F229" s="2148"/>
      <c r="G229" s="2148"/>
      <c r="H229" s="2148"/>
      <c r="I229" s="2148"/>
      <c r="J229" s="2149"/>
      <c r="K229" s="113"/>
    </row>
    <row r="230" spans="2:11" x14ac:dyDescent="0.35">
      <c r="B230" s="109" t="s">
        <v>142</v>
      </c>
      <c r="C230" s="2147" t="s">
        <v>4979</v>
      </c>
      <c r="D230" s="2148"/>
      <c r="E230" s="2148"/>
      <c r="F230" s="2148"/>
      <c r="G230" s="2148"/>
      <c r="H230" s="2148"/>
      <c r="I230" s="2148"/>
      <c r="J230" s="2149"/>
      <c r="K230" s="113"/>
    </row>
    <row r="231" spans="2:11" x14ac:dyDescent="0.35">
      <c r="B231" s="109" t="s">
        <v>118</v>
      </c>
      <c r="C231" s="2147" t="s">
        <v>4980</v>
      </c>
      <c r="D231" s="2148"/>
      <c r="E231" s="2148"/>
      <c r="F231" s="2148"/>
      <c r="G231" s="2148"/>
      <c r="H231" s="2148"/>
      <c r="I231" s="2148"/>
      <c r="J231" s="2149"/>
      <c r="K231" s="113"/>
    </row>
    <row r="232" spans="2:11" x14ac:dyDescent="0.35">
      <c r="B232" s="101" t="s">
        <v>143</v>
      </c>
      <c r="C232" s="2147" t="s">
        <v>4981</v>
      </c>
      <c r="D232" s="2148"/>
      <c r="E232" s="2148"/>
      <c r="F232" s="2148"/>
      <c r="G232" s="2148"/>
      <c r="H232" s="2148"/>
      <c r="I232" s="2148"/>
      <c r="J232" s="2149"/>
    </row>
    <row r="233" spans="2:11" x14ac:dyDescent="0.35">
      <c r="B233" s="101" t="s">
        <v>144</v>
      </c>
      <c r="C233" s="2147" t="s">
        <v>4976</v>
      </c>
      <c r="D233" s="2148"/>
      <c r="E233" s="2148"/>
      <c r="F233" s="2148"/>
      <c r="G233" s="2148"/>
      <c r="H233" s="2148"/>
      <c r="I233" s="2148"/>
      <c r="J233" s="2149"/>
      <c r="K233" s="94" t="s">
        <v>4855</v>
      </c>
    </row>
    <row r="236" spans="2:11" x14ac:dyDescent="0.35">
      <c r="B236" s="2122" t="s">
        <v>4982</v>
      </c>
      <c r="C236" s="2122"/>
      <c r="D236" s="2122"/>
      <c r="E236" s="2122"/>
      <c r="F236" s="2122"/>
      <c r="G236" s="2122"/>
      <c r="H236" s="2122"/>
      <c r="I236" s="2122"/>
      <c r="J236" s="2122"/>
      <c r="K236" s="2122"/>
    </row>
    <row r="237" spans="2:11" x14ac:dyDescent="0.35">
      <c r="C237" s="2123" t="s">
        <v>4983</v>
      </c>
      <c r="D237" s="2123"/>
      <c r="E237" s="2123"/>
      <c r="F237" s="2123"/>
      <c r="G237" s="2123"/>
      <c r="H237" s="2123"/>
      <c r="I237" s="2123"/>
      <c r="J237" s="2123"/>
      <c r="K237" s="2123"/>
    </row>
    <row r="238" spans="2:11" x14ac:dyDescent="0.35">
      <c r="C238" s="2122" t="s">
        <v>4984</v>
      </c>
      <c r="D238" s="2122"/>
      <c r="E238" s="2122"/>
      <c r="F238" s="2122"/>
      <c r="G238" s="2122"/>
      <c r="H238" s="2122"/>
      <c r="I238" s="2122"/>
      <c r="J238" s="2122"/>
      <c r="K238" s="2122"/>
    </row>
    <row r="239" spans="2:11" x14ac:dyDescent="0.35">
      <c r="C239" s="2123" t="s">
        <v>4985</v>
      </c>
      <c r="D239" s="2123"/>
      <c r="E239" s="2123"/>
      <c r="F239" s="2123"/>
      <c r="G239" s="2123"/>
      <c r="H239" s="2123"/>
      <c r="I239" s="2123"/>
      <c r="J239" s="2123"/>
      <c r="K239" s="2123"/>
    </row>
    <row r="240" spans="2:11" x14ac:dyDescent="0.35">
      <c r="C240" s="2130" t="s">
        <v>4986</v>
      </c>
      <c r="D240" s="2130"/>
      <c r="E240" s="2130"/>
      <c r="F240" s="2130"/>
      <c r="G240" s="2130"/>
      <c r="H240" s="2130"/>
      <c r="I240" s="2130"/>
      <c r="J240" s="2130"/>
      <c r="K240" s="2130"/>
    </row>
    <row r="241" spans="2:11" x14ac:dyDescent="0.35">
      <c r="C241" s="2130" t="s">
        <v>4987</v>
      </c>
      <c r="D241" s="2130"/>
      <c r="E241" s="2130"/>
      <c r="F241" s="2130"/>
      <c r="G241" s="2130"/>
      <c r="H241" s="2130"/>
      <c r="I241" s="2130"/>
      <c r="J241" s="2130"/>
      <c r="K241" s="2130"/>
    </row>
    <row r="242" spans="2:11" x14ac:dyDescent="0.35">
      <c r="C242" s="2171" t="s">
        <v>4988</v>
      </c>
      <c r="D242" s="2171"/>
      <c r="E242" s="2171"/>
      <c r="F242" s="2171"/>
      <c r="G242" s="2171"/>
      <c r="H242" s="2171"/>
      <c r="I242" s="2171"/>
      <c r="J242" s="2171"/>
      <c r="K242" s="2171"/>
    </row>
    <row r="243" spans="2:11" x14ac:dyDescent="0.35">
      <c r="C243" s="114"/>
      <c r="D243" s="114"/>
      <c r="E243" s="114"/>
      <c r="F243" s="114"/>
      <c r="G243" s="114"/>
      <c r="H243" s="114"/>
      <c r="I243" s="114"/>
      <c r="J243" s="114"/>
      <c r="K243" s="114"/>
    </row>
    <row r="244" spans="2:11" x14ac:dyDescent="0.35">
      <c r="C244" s="114"/>
      <c r="D244" s="114"/>
      <c r="E244" s="114"/>
      <c r="F244" s="114"/>
      <c r="G244" s="114"/>
      <c r="H244" s="114"/>
      <c r="I244" s="114"/>
      <c r="J244" s="114"/>
      <c r="K244" s="114"/>
    </row>
    <row r="245" spans="2:11" x14ac:dyDescent="0.35">
      <c r="C245" s="114"/>
      <c r="D245" s="114"/>
      <c r="E245" s="114"/>
      <c r="F245" s="114"/>
      <c r="G245" s="114"/>
      <c r="H245" s="114"/>
      <c r="I245" s="114"/>
      <c r="J245" s="114"/>
      <c r="K245" s="114"/>
    </row>
    <row r="246" spans="2:11" x14ac:dyDescent="0.35">
      <c r="C246" s="114"/>
      <c r="D246" s="114"/>
      <c r="E246" s="114"/>
      <c r="F246" s="114"/>
      <c r="G246" s="114"/>
      <c r="H246" s="114"/>
      <c r="I246" s="114"/>
      <c r="J246" s="114"/>
      <c r="K246" s="114"/>
    </row>
    <row r="247" spans="2:11" x14ac:dyDescent="0.35">
      <c r="C247" s="114"/>
      <c r="D247" s="114"/>
      <c r="E247" s="114"/>
      <c r="F247" s="114"/>
      <c r="G247" s="114"/>
      <c r="H247" s="114"/>
      <c r="I247" s="114"/>
      <c r="J247" s="114"/>
      <c r="K247" s="114"/>
    </row>
    <row r="248" spans="2:11" x14ac:dyDescent="0.35">
      <c r="C248" s="114"/>
      <c r="D248" s="114"/>
      <c r="E248" s="114"/>
      <c r="F248" s="114"/>
      <c r="G248" s="114"/>
      <c r="H248" s="114"/>
      <c r="I248" s="114"/>
      <c r="J248" s="114"/>
      <c r="K248" s="114"/>
    </row>
    <row r="249" spans="2:11" x14ac:dyDescent="0.35">
      <c r="C249" s="114"/>
      <c r="D249" s="114"/>
      <c r="E249" s="114"/>
      <c r="F249" s="114"/>
      <c r="G249" s="114"/>
      <c r="H249" s="114"/>
      <c r="I249" s="114"/>
      <c r="J249" s="114"/>
      <c r="K249" s="114"/>
    </row>
    <row r="250" spans="2:11" x14ac:dyDescent="0.35">
      <c r="C250" s="115"/>
      <c r="D250" s="115"/>
      <c r="E250" s="115"/>
      <c r="F250" s="115"/>
      <c r="G250" s="115"/>
      <c r="H250" s="115"/>
      <c r="I250" s="115"/>
      <c r="J250" s="115"/>
      <c r="K250" s="115"/>
    </row>
    <row r="251" spans="2:11" x14ac:dyDescent="0.35">
      <c r="C251" s="115"/>
      <c r="D251" s="115"/>
      <c r="E251" s="115"/>
      <c r="F251" s="115"/>
      <c r="G251" s="115"/>
      <c r="H251" s="115"/>
      <c r="I251" s="115"/>
      <c r="J251" s="115"/>
      <c r="K251" s="115"/>
    </row>
    <row r="252" spans="2:11" x14ac:dyDescent="0.35">
      <c r="C252" s="115"/>
      <c r="D252" s="115"/>
      <c r="E252" s="115"/>
      <c r="F252" s="115"/>
      <c r="G252" s="115"/>
      <c r="H252" s="115"/>
      <c r="I252" s="115"/>
      <c r="J252" s="115"/>
      <c r="K252" s="115"/>
    </row>
    <row r="253" spans="2:11" x14ac:dyDescent="0.35">
      <c r="C253" s="115"/>
      <c r="D253" s="115"/>
      <c r="E253" s="115"/>
      <c r="F253" s="115"/>
      <c r="G253" s="115"/>
      <c r="H253" s="115"/>
      <c r="I253" s="115"/>
      <c r="J253" s="115"/>
      <c r="K253" s="115"/>
    </row>
    <row r="255" spans="2:11" x14ac:dyDescent="0.35">
      <c r="B255" s="2122" t="s">
        <v>4989</v>
      </c>
      <c r="C255" s="2122"/>
      <c r="D255" s="2122"/>
      <c r="E255" s="2122"/>
      <c r="F255" s="2122"/>
      <c r="G255" s="2122"/>
      <c r="H255" s="2122"/>
      <c r="I255" s="2122"/>
      <c r="J255" s="2122"/>
      <c r="K255" s="2122"/>
    </row>
    <row r="269" spans="2:11" x14ac:dyDescent="0.35">
      <c r="B269" s="93" t="s">
        <v>4852</v>
      </c>
      <c r="C269" s="93"/>
      <c r="D269" s="93"/>
      <c r="E269" s="93"/>
      <c r="F269" s="93"/>
      <c r="G269" s="93"/>
      <c r="H269" s="93"/>
      <c r="I269" s="93"/>
      <c r="J269" s="93"/>
      <c r="K269" s="94" t="s">
        <v>4990</v>
      </c>
    </row>
    <row r="270" spans="2:11" x14ac:dyDescent="0.35">
      <c r="B270" t="s">
        <v>4991</v>
      </c>
    </row>
    <row r="274" spans="2:11" x14ac:dyDescent="0.35">
      <c r="B274" s="2123" t="s">
        <v>4992</v>
      </c>
      <c r="C274" s="2123"/>
      <c r="D274" s="2123"/>
      <c r="E274" s="2123"/>
      <c r="F274" s="2123"/>
      <c r="G274" s="2123"/>
      <c r="H274" s="2123"/>
      <c r="I274" s="2123"/>
      <c r="J274" s="2123"/>
      <c r="K274" s="2123"/>
    </row>
    <row r="275" spans="2:11" x14ac:dyDescent="0.35">
      <c r="B275" s="2123" t="s">
        <v>4993</v>
      </c>
      <c r="C275" s="2123"/>
      <c r="D275" s="2123"/>
      <c r="E275" s="2123"/>
      <c r="F275" s="2123"/>
      <c r="G275" s="2123"/>
      <c r="H275" s="2123"/>
      <c r="I275" s="2123"/>
      <c r="J275" s="2123"/>
      <c r="K275" s="2123"/>
    </row>
    <row r="283" spans="2:11" x14ac:dyDescent="0.35">
      <c r="B283" t="s">
        <v>4994</v>
      </c>
    </row>
    <row r="313" spans="2:2" x14ac:dyDescent="0.35">
      <c r="B313" t="s">
        <v>4995</v>
      </c>
    </row>
    <row r="331" spans="2:11" x14ac:dyDescent="0.35">
      <c r="B331" s="93" t="s">
        <v>4853</v>
      </c>
      <c r="C331" s="93"/>
      <c r="D331" s="93"/>
      <c r="E331" s="93"/>
      <c r="F331" s="93"/>
      <c r="G331" s="93"/>
      <c r="H331" s="93"/>
      <c r="I331" s="93"/>
      <c r="J331" s="93"/>
      <c r="K331" s="94" t="s">
        <v>4855</v>
      </c>
    </row>
    <row r="333" spans="2:11" x14ac:dyDescent="0.35">
      <c r="B333" t="s">
        <v>4996</v>
      </c>
    </row>
    <row r="341" spans="2:2" x14ac:dyDescent="0.35">
      <c r="B341" t="s">
        <v>4997</v>
      </c>
    </row>
    <row r="366" spans="2:11" x14ac:dyDescent="0.35">
      <c r="B366" s="2123" t="s">
        <v>4998</v>
      </c>
      <c r="C366" s="2123"/>
      <c r="D366" s="2123"/>
      <c r="E366" s="2123"/>
      <c r="F366" s="2123"/>
      <c r="G366" s="2123"/>
      <c r="H366" s="2123"/>
      <c r="I366" s="2123"/>
      <c r="J366" s="2123"/>
      <c r="K366" s="2123"/>
    </row>
    <row r="367" spans="2:11" x14ac:dyDescent="0.35">
      <c r="B367" s="95"/>
      <c r="C367" s="95"/>
      <c r="D367" s="95"/>
      <c r="E367" s="95"/>
      <c r="F367" s="95"/>
      <c r="G367" s="95"/>
      <c r="H367" s="95"/>
      <c r="I367" s="95"/>
      <c r="J367" s="95"/>
      <c r="K367" s="94" t="s">
        <v>4855</v>
      </c>
    </row>
    <row r="368" spans="2:11" x14ac:dyDescent="0.35">
      <c r="B368" t="s">
        <v>4999</v>
      </c>
    </row>
    <row r="370" spans="2:2" x14ac:dyDescent="0.35">
      <c r="B370" t="s">
        <v>5000</v>
      </c>
    </row>
    <row r="371" spans="2:2" x14ac:dyDescent="0.35">
      <c r="B371" s="116" t="s">
        <v>5001</v>
      </c>
    </row>
    <row r="372" spans="2:2" x14ac:dyDescent="0.35">
      <c r="B372" t="s">
        <v>5002</v>
      </c>
    </row>
    <row r="376" spans="2:2" x14ac:dyDescent="0.35">
      <c r="B376" t="s">
        <v>5003</v>
      </c>
    </row>
    <row r="377" spans="2:2" x14ac:dyDescent="0.35">
      <c r="B377" s="116"/>
    </row>
    <row r="380" spans="2:2" x14ac:dyDescent="0.35">
      <c r="B380" t="s">
        <v>5004</v>
      </c>
    </row>
    <row r="381" spans="2:2" x14ac:dyDescent="0.35">
      <c r="B381" s="116"/>
    </row>
    <row r="384" spans="2:2" x14ac:dyDescent="0.35">
      <c r="B384" t="s">
        <v>5005</v>
      </c>
    </row>
    <row r="385" spans="2:11" x14ac:dyDescent="0.35">
      <c r="B385" s="116"/>
    </row>
    <row r="388" spans="2:11" x14ac:dyDescent="0.35">
      <c r="B388" t="s">
        <v>5006</v>
      </c>
    </row>
    <row r="389" spans="2:11" x14ac:dyDescent="0.35">
      <c r="B389" s="116"/>
      <c r="K389" s="94" t="s">
        <v>4855</v>
      </c>
    </row>
    <row r="390" spans="2:11" x14ac:dyDescent="0.35">
      <c r="C390" t="s">
        <v>5007</v>
      </c>
    </row>
  </sheetData>
  <customSheetViews>
    <customSheetView guid="{B5BE78D1-0D47-469B-8F65-82EBF0EA1F66}" showPageBreaks="1" showGridLines="0" hiddenColumns="1">
      <selection activeCell="D3" sqref="D3"/>
      <pageMargins left="0.511811024" right="0.511811024" top="0.78740157499999996" bottom="0.78740157499999996" header="0.31496062000000002" footer="0.31496062000000002"/>
      <pageSetup paperSize="9" orientation="portrait" r:id="rId1"/>
    </customSheetView>
    <customSheetView guid="{A585DDF7-0A3C-4962-AEC1-1EDDD285BC8E}" showGridLines="0" hiddenColumns="1">
      <selection activeCell="F3" sqref="F3"/>
      <pageMargins left="0.511811024" right="0.511811024" top="0.78740157499999996" bottom="0.78740157499999996" header="0.31496062000000002" footer="0.31496062000000002"/>
      <pageSetup paperSize="9" orientation="portrait" r:id="rId2"/>
    </customSheetView>
    <customSheetView guid="{1504FA50-5BEF-4B72-815D-AABBA0DC206D}" showGridLines="0" hiddenColumns="1">
      <selection activeCell="D3" sqref="D3"/>
      <pageMargins left="0.511811024" right="0.511811024" top="0.78740157499999996" bottom="0.78740157499999996" header="0.31496062000000002" footer="0.31496062000000002"/>
      <pageSetup paperSize="9" orientation="portrait" r:id="rId3"/>
    </customSheetView>
    <customSheetView guid="{14BF71DD-AD3F-418F-B86C-B7F01AFDEC65}" showGridLines="0" hiddenColumns="1">
      <selection activeCell="F3" sqref="F3"/>
      <pageMargins left="0.511811024" right="0.511811024" top="0.78740157499999996" bottom="0.78740157499999996" header="0.31496062000000002" footer="0.31496062000000002"/>
      <pageSetup paperSize="9" orientation="portrait" r:id="rId4"/>
    </customSheetView>
    <customSheetView guid="{AD046ECD-751F-4332-8FC4-274F08D4DE7E}" showGridLines="0" hiddenColumns="1">
      <selection activeCell="F3" sqref="F3"/>
      <pageMargins left="0.511811024" right="0.511811024" top="0.78740157499999996" bottom="0.78740157499999996" header="0.31496062000000002" footer="0.31496062000000002"/>
      <pageSetup paperSize="9" orientation="portrait" r:id="rId5"/>
    </customSheetView>
    <customSheetView guid="{286B6661-33B5-4C7B-9686-166C222D27BC}" showPageBreaks="1" showGridLines="0" hiddenColumns="1">
      <selection activeCell="F3" sqref="F3"/>
      <pageMargins left="0.511811024" right="0.511811024" top="0.78740157499999996" bottom="0.78740157499999996" header="0.31496062000000002" footer="0.31496062000000002"/>
      <pageSetup paperSize="9" orientation="portrait" r:id="rId6"/>
    </customSheetView>
    <customSheetView guid="{3D50BA80-5F45-4C77-89E4-3F1F12E755CC}" showGridLines="0" hiddenColumns="1">
      <selection activeCell="F3" sqref="F3"/>
      <pageMargins left="0.511811024" right="0.511811024" top="0.78740157499999996" bottom="0.78740157499999996" header="0.31496062000000002" footer="0.31496062000000002"/>
      <pageSetup paperSize="9" orientation="portrait" r:id="rId7"/>
    </customSheetView>
    <customSheetView guid="{134D87D5-BBCD-491A-8CB6-269B6CA3C08C}" showGridLines="0" hiddenColumns="1">
      <selection activeCell="D3" sqref="D3"/>
      <pageMargins left="0.511811024" right="0.511811024" top="0.78740157499999996" bottom="0.78740157499999996" header="0.31496062000000002" footer="0.31496062000000002"/>
      <pageSetup paperSize="9" orientation="portrait" r:id="rId8"/>
    </customSheetView>
    <customSheetView guid="{8DB724D8-71C2-4737-B6C6-48C13CCF3FA3}" showGridLines="0" hiddenColumns="1">
      <selection activeCell="B3" sqref="B3"/>
      <pageMargins left="0.511811024" right="0.511811024" top="0.78740157499999996" bottom="0.78740157499999996" header="0.31496062000000002" footer="0.31496062000000002"/>
      <pageSetup paperSize="9" orientation="portrait" r:id="rId9"/>
    </customSheetView>
    <customSheetView guid="{567EA607-724B-4D2C-BBE1-9D84263B16FE}" showGridLines="0" hiddenColumns="1">
      <selection activeCell="F3" sqref="F3"/>
      <pageMargins left="0.511811024" right="0.511811024" top="0.78740157499999996" bottom="0.78740157499999996" header="0.31496062000000002" footer="0.31496062000000002"/>
      <pageSetup paperSize="9" orientation="portrait" r:id="rId10"/>
    </customSheetView>
    <customSheetView guid="{78A03B60-065F-4D1D-9F63-2E6EED610C2B}" showGridLines="0" hiddenColumns="1" topLeftCell="A28">
      <selection activeCell="H3" sqref="H3"/>
      <pageMargins left="0.511811024" right="0.511811024" top="0.78740157499999996" bottom="0.78740157499999996" header="0.31496062000000002" footer="0.31496062000000002"/>
      <pageSetup paperSize="9" orientation="portrait" r:id="rId11"/>
    </customSheetView>
    <customSheetView guid="{7A4BD4B8-7473-48EF-95D4-11E228745E12}" showPageBreaks="1" showGridLines="0" hiddenColumns="1">
      <selection activeCell="F3" sqref="F3"/>
      <pageMargins left="0.511811024" right="0.511811024" top="0.78740157499999996" bottom="0.78740157499999996" header="0.31496062000000002" footer="0.31496062000000002"/>
      <pageSetup paperSize="9" orientation="portrait" r:id="rId12"/>
    </customSheetView>
    <customSheetView guid="{85F87CD0-5EA6-4229-84BD-1D11505A928D}" showPageBreaks="1" showGridLines="0" hiddenColumns="1">
      <selection activeCell="B3" sqref="B3"/>
      <pageMargins left="0.511811024" right="0.511811024" top="0.78740157499999996" bottom="0.78740157499999996" header="0.31496062000000002" footer="0.31496062000000002"/>
      <pageSetup paperSize="9" orientation="portrait" r:id="rId13"/>
    </customSheetView>
    <customSheetView guid="{3B6F0F89-6487-42F6-BC01-DE8542B769AF}" showPageBreaks="1" showGridLines="0" hiddenColumns="1">
      <selection activeCell="B3" sqref="B3"/>
      <pageMargins left="0.511811024" right="0.511811024" top="0.78740157499999996" bottom="0.78740157499999996" header="0.31496062000000002" footer="0.31496062000000002"/>
      <pageSetup paperSize="9" orientation="portrait" r:id="rId14"/>
    </customSheetView>
    <customSheetView guid="{0B05DA22-0544-45F5-9F7C-7731AB266AE9}" showGridLines="0" hiddenColumns="1">
      <selection activeCell="F3" sqref="F3"/>
      <pageMargins left="0.511811024" right="0.511811024" top="0.78740157499999996" bottom="0.78740157499999996" header="0.31496062000000002" footer="0.31496062000000002"/>
      <pageSetup paperSize="9" orientation="portrait" r:id="rId15"/>
    </customSheetView>
    <customSheetView guid="{7319A0ED-B7A2-459D-898B-E7527AB2940D}" showGridLines="0" hiddenColumns="1">
      <selection activeCell="B3" sqref="B3"/>
      <pageMargins left="0.511811024" right="0.511811024" top="0.78740157499999996" bottom="0.78740157499999996" header="0.31496062000000002" footer="0.31496062000000002"/>
      <pageSetup paperSize="9" orientation="portrait" r:id="rId16"/>
    </customSheetView>
    <customSheetView guid="{94E41AD1-0E1B-445B-AC0B-FFC90943438B}" showGridLines="0" hiddenColumns="1">
      <selection activeCell="B3" sqref="B3"/>
      <pageMargins left="0.511811024" right="0.511811024" top="0.78740157499999996" bottom="0.78740157499999996" header="0.31496062000000002" footer="0.31496062000000002"/>
      <pageSetup paperSize="9" orientation="portrait" r:id="rId17"/>
    </customSheetView>
    <customSheetView guid="{F6ECD0CB-F2F9-4FDC-9DDC-29355C938B39}" showGridLines="0" hiddenColumns="1">
      <selection activeCell="B5" sqref="B5:K400"/>
      <pageMargins left="0.511811024" right="0.511811024" top="0.78740157499999996" bottom="0.78740157499999996" header="0.31496062000000002" footer="0.31496062000000002"/>
      <pageSetup paperSize="9" orientation="portrait" r:id="rId18"/>
    </customSheetView>
    <customSheetView guid="{020877D2-9E31-47B0-BF36-B6E09DD3D5C1}" showGridLines="0" hiddenColumns="1">
      <selection activeCell="B5" sqref="B5:K400"/>
      <pageMargins left="0.511811024" right="0.511811024" top="0.78740157499999996" bottom="0.78740157499999996" header="0.31496062000000002" footer="0.31496062000000002"/>
    </customSheetView>
    <customSheetView guid="{B67115AF-5483-47F3-9D4D-2630A9D3733D}" showGridLines="0" hiddenColumns="1">
      <selection activeCell="B5" sqref="B5:K400"/>
      <pageMargins left="0.511811024" right="0.511811024" top="0.78740157499999996" bottom="0.78740157499999996" header="0.31496062000000002" footer="0.31496062000000002"/>
    </customSheetView>
    <customSheetView guid="{147E138F-2973-4C9E-8537-978B336ED5C8}" showGridLines="0" hiddenColumns="1">
      <selection activeCell="F3" sqref="F3"/>
      <pageMargins left="0.511811024" right="0.511811024" top="0.78740157499999996" bottom="0.78740157499999996" header="0.31496062000000002" footer="0.31496062000000002"/>
    </customSheetView>
    <customSheetView guid="{CA5E33D8-95F8-4696-B4B2-B4448937BCFB}" showGridLines="0" hiddenColumns="1">
      <selection activeCell="F3" sqref="F3"/>
      <pageMargins left="0.511811024" right="0.511811024" top="0.78740157499999996" bottom="0.78740157499999996" header="0.31496062000000002" footer="0.31496062000000002"/>
    </customSheetView>
    <customSheetView guid="{F026BF9E-B40B-4FA8-8432-40C252931F7F}" showPageBreaks="1" showGridLines="0" hiddenColumns="1">
      <selection activeCell="H3" sqref="H3"/>
      <pageMargins left="0.511811024" right="0.511811024" top="0.78740157499999996" bottom="0.78740157499999996" header="0.31496062000000002" footer="0.31496062000000002"/>
      <pageSetup paperSize="9" orientation="portrait" r:id="rId19"/>
    </customSheetView>
    <customSheetView guid="{DD08D2A4-472D-447F-BF8C-563FF3A48D40}" showGridLines="0" hiddenColumns="1">
      <selection activeCell="C3" sqref="C3"/>
      <pageMargins left="0.511811024" right="0.511811024" top="0.78740157499999996" bottom="0.78740157499999996" header="0.31496062000000002" footer="0.31496062000000002"/>
      <pageSetup paperSize="9" orientation="portrait" r:id="rId20"/>
    </customSheetView>
    <customSheetView guid="{6D74C590-C00F-4FE4-A1EA-7DCD0D01B483}" showGridLines="0" hiddenColumns="1">
      <selection activeCell="B3" sqref="B3"/>
      <pageMargins left="0.511811024" right="0.511811024" top="0.78740157499999996" bottom="0.78740157499999996" header="0.31496062000000002" footer="0.31496062000000002"/>
      <pageSetup paperSize="9" orientation="portrait" r:id="rId21"/>
    </customSheetView>
    <customSheetView guid="{C7286046-E13C-47DD-8832-615373BBE117}" showGridLines="0" hiddenColumns="1">
      <selection activeCell="B3" sqref="B3"/>
      <pageMargins left="0.511811024" right="0.511811024" top="0.78740157499999996" bottom="0.78740157499999996" header="0.31496062000000002" footer="0.31496062000000002"/>
      <pageSetup paperSize="9" orientation="portrait" r:id="rId22"/>
    </customSheetView>
    <customSheetView guid="{77D7969D-7D51-405F-9672-1A9E508C0254}" showGridLines="0" hiddenColumns="1" topLeftCell="A12">
      <selection activeCell="F3" sqref="F3"/>
      <pageMargins left="0.511811024" right="0.511811024" top="0.78740157499999996" bottom="0.78740157499999996" header="0.31496062000000002" footer="0.31496062000000002"/>
      <pageSetup paperSize="0" orientation="portrait" horizontalDpi="0" verticalDpi="0" copies="0"/>
    </customSheetView>
    <customSheetView guid="{0EA8F376-CCC5-4424-82FF-4FCBECF61C7C}" showGridLines="0" hiddenColumns="1" topLeftCell="A12">
      <selection activeCell="F3" sqref="F3"/>
      <pageMargins left="0.511811024" right="0.511811024" top="0.78740157499999996" bottom="0.78740157499999996" header="0.31496062000000002" footer="0.31496062000000002"/>
      <pageSetup paperSize="0" orientation="portrait" horizontalDpi="0" verticalDpi="0" copies="0"/>
    </customSheetView>
    <customSheetView guid="{D837B8D3-C51B-40F7-87E9-DF86CA90BFB5}" showGridLines="0" hiddenColumns="1">
      <selection activeCell="F3" sqref="F3"/>
      <pageMargins left="0.511811024" right="0.511811024" top="0.78740157499999996" bottom="0.78740157499999996" header="0.31496062000000002" footer="0.31496062000000002"/>
      <pageSetup paperSize="9" orientation="portrait" r:id="rId23"/>
    </customSheetView>
    <customSheetView guid="{2D9D49CE-0FFE-48B3-B032-F69BEBAB6071}" showPageBreaks="1" showGridLines="0" hiddenColumns="1" topLeftCell="A100">
      <selection activeCell="C80" sqref="C80:J80"/>
      <pageMargins left="0.511811024" right="0.511811024" top="0.78740157499999996" bottom="0.78740157499999996" header="0.31496062000000002" footer="0.31496062000000002"/>
      <pageSetup paperSize="9" orientation="portrait" r:id="rId24"/>
    </customSheetView>
    <customSheetView guid="{53728C17-6B57-4D5E-91EC-B1CDD187BF62}" showGridLines="0" hiddenColumns="1">
      <selection activeCell="F3" sqref="F3"/>
      <pageMargins left="0.511811024" right="0.511811024" top="0.78740157499999996" bottom="0.78740157499999996" header="0.31496062000000002" footer="0.31496062000000002"/>
      <pageSetup paperSize="9" orientation="portrait" r:id="rId25"/>
    </customSheetView>
    <customSheetView guid="{16C96C58-9237-4D8E-9561-63FC61590799}" showGridLines="0" hiddenColumns="1">
      <selection activeCell="F3" sqref="F3"/>
      <pageMargins left="0.511811024" right="0.511811024" top="0.78740157499999996" bottom="0.78740157499999996" header="0.31496062000000002" footer="0.31496062000000002"/>
      <pageSetup paperSize="9" orientation="portrait" r:id="rId26"/>
    </customSheetView>
    <customSheetView guid="{8294B4A2-F0F1-4668-8538-74E7B1B76CE1}" showPageBreaks="1" showGridLines="0" hiddenColumns="1">
      <selection activeCell="B3" sqref="B3"/>
      <pageMargins left="0.511811024" right="0.511811024" top="0.78740157499999996" bottom="0.78740157499999996" header="0.31496062000000002" footer="0.31496062000000002"/>
      <pageSetup paperSize="9" orientation="portrait" r:id="rId27"/>
    </customSheetView>
    <customSheetView guid="{1E0302C1-64F9-4274-8E78-20F1B318B61C}" showGridLines="0" hiddenColumns="1">
      <selection activeCell="F3" sqref="F3"/>
      <pageMargins left="0.511811024" right="0.511811024" top="0.78740157499999996" bottom="0.78740157499999996" header="0.31496062000000002" footer="0.31496062000000002"/>
      <pageSetup paperSize="9" orientation="portrait" r:id="rId28"/>
    </customSheetView>
    <customSheetView guid="{1BB36DE2-2A74-4DAD-A297-C35420235BF0}" showGridLines="0" hiddenColumns="1">
      <selection activeCell="F3" sqref="F3"/>
      <pageMargins left="0.511811024" right="0.511811024" top="0.78740157499999996" bottom="0.78740157499999996" header="0.31496062000000002" footer="0.31496062000000002"/>
      <pageSetup paperSize="9" orientation="portrait" r:id="rId29"/>
    </customSheetView>
    <customSheetView guid="{11F48615-B8BF-4323-8500-7333A467AA12}" showGridLines="0" hiddenColumns="1">
      <selection activeCell="D3" sqref="D3"/>
      <pageMargins left="0.511811024" right="0.511811024" top="0.78740157499999996" bottom="0.78740157499999996" header="0.31496062000000002" footer="0.31496062000000002"/>
      <pageSetup paperSize="9" orientation="portrait" r:id="rId30"/>
    </customSheetView>
    <customSheetView guid="{5BC2AC27-9B72-4144-A6DA-27C855BC56DD}" showGridLines="0" hiddenColumns="1">
      <selection activeCell="D3" sqref="D3"/>
      <pageMargins left="0.511811024" right="0.511811024" top="0.78740157499999996" bottom="0.78740157499999996" header="0.31496062000000002" footer="0.31496062000000002"/>
      <pageSetup paperSize="9" orientation="portrait" r:id="rId31"/>
    </customSheetView>
  </customSheetViews>
  <mergeCells count="209">
    <mergeCell ref="B255:K255"/>
    <mergeCell ref="B274:K274"/>
    <mergeCell ref="B275:K275"/>
    <mergeCell ref="B366:K366"/>
    <mergeCell ref="C238:K238"/>
    <mergeCell ref="C239:K239"/>
    <mergeCell ref="C240:K240"/>
    <mergeCell ref="C241:K241"/>
    <mergeCell ref="C242:K242"/>
    <mergeCell ref="C231:J231"/>
    <mergeCell ref="C232:J232"/>
    <mergeCell ref="C233:J233"/>
    <mergeCell ref="B236:K236"/>
    <mergeCell ref="C237:K237"/>
    <mergeCell ref="C226:J226"/>
    <mergeCell ref="C227:J227"/>
    <mergeCell ref="C228:J228"/>
    <mergeCell ref="C229:J229"/>
    <mergeCell ref="C230:J230"/>
    <mergeCell ref="B221:J221"/>
    <mergeCell ref="C222:J222"/>
    <mergeCell ref="C223:J223"/>
    <mergeCell ref="C224:J224"/>
    <mergeCell ref="C225:J225"/>
    <mergeCell ref="C215:J215"/>
    <mergeCell ref="C216:J216"/>
    <mergeCell ref="C217:J217"/>
    <mergeCell ref="C218:J218"/>
    <mergeCell ref="B220:J220"/>
    <mergeCell ref="C210:J210"/>
    <mergeCell ref="C211:J211"/>
    <mergeCell ref="C212:J212"/>
    <mergeCell ref="C213:J213"/>
    <mergeCell ref="C214:J214"/>
    <mergeCell ref="C205:J205"/>
    <mergeCell ref="C206:J206"/>
    <mergeCell ref="C207:J207"/>
    <mergeCell ref="C208:J208"/>
    <mergeCell ref="C209:J209"/>
    <mergeCell ref="C199:J199"/>
    <mergeCell ref="C200:J200"/>
    <mergeCell ref="C201:J201"/>
    <mergeCell ref="B203:J203"/>
    <mergeCell ref="B204:J204"/>
    <mergeCell ref="C194:J194"/>
    <mergeCell ref="C195:J195"/>
    <mergeCell ref="C196:J196"/>
    <mergeCell ref="C197:J197"/>
    <mergeCell ref="C198:J198"/>
    <mergeCell ref="C188:J188"/>
    <mergeCell ref="C189:J189"/>
    <mergeCell ref="C190:J190"/>
    <mergeCell ref="B192:J192"/>
    <mergeCell ref="B193:J193"/>
    <mergeCell ref="C183:J183"/>
    <mergeCell ref="C184:J184"/>
    <mergeCell ref="C185:J185"/>
    <mergeCell ref="C186:J186"/>
    <mergeCell ref="C187:J187"/>
    <mergeCell ref="C178:J178"/>
    <mergeCell ref="C179:J179"/>
    <mergeCell ref="C180:J180"/>
    <mergeCell ref="C181:J181"/>
    <mergeCell ref="C182:J182"/>
    <mergeCell ref="C173:J173"/>
    <mergeCell ref="C174:J174"/>
    <mergeCell ref="C175:J175"/>
    <mergeCell ref="C176:J176"/>
    <mergeCell ref="C177:J177"/>
    <mergeCell ref="C167:J167"/>
    <mergeCell ref="B169:J169"/>
    <mergeCell ref="B170:J170"/>
    <mergeCell ref="C171:J171"/>
    <mergeCell ref="C172:J172"/>
    <mergeCell ref="C161:J161"/>
    <mergeCell ref="C162:J162"/>
    <mergeCell ref="C163:J163"/>
    <mergeCell ref="C164:J164"/>
    <mergeCell ref="C166:J166"/>
    <mergeCell ref="C155:J155"/>
    <mergeCell ref="C156:J156"/>
    <mergeCell ref="C157:J157"/>
    <mergeCell ref="C158:J158"/>
    <mergeCell ref="C160:J160"/>
    <mergeCell ref="C150:J150"/>
    <mergeCell ref="C151:J151"/>
    <mergeCell ref="C152:J152"/>
    <mergeCell ref="C153:J153"/>
    <mergeCell ref="C154:J154"/>
    <mergeCell ref="C145:J145"/>
    <mergeCell ref="C146:J146"/>
    <mergeCell ref="C147:J147"/>
    <mergeCell ref="C148:J148"/>
    <mergeCell ref="C149:J149"/>
    <mergeCell ref="C140:J140"/>
    <mergeCell ref="C141:J141"/>
    <mergeCell ref="C142:J142"/>
    <mergeCell ref="C143:J143"/>
    <mergeCell ref="C144:J144"/>
    <mergeCell ref="C135:J135"/>
    <mergeCell ref="C136:J136"/>
    <mergeCell ref="C137:J137"/>
    <mergeCell ref="C138:J138"/>
    <mergeCell ref="C139:J139"/>
    <mergeCell ref="C130:J130"/>
    <mergeCell ref="C131:J131"/>
    <mergeCell ref="C132:J132"/>
    <mergeCell ref="C133:J133"/>
    <mergeCell ref="C134:J134"/>
    <mergeCell ref="C125:J125"/>
    <mergeCell ref="C126:J126"/>
    <mergeCell ref="C127:J127"/>
    <mergeCell ref="C128:J128"/>
    <mergeCell ref="C129:J129"/>
    <mergeCell ref="C118:J118"/>
    <mergeCell ref="B121:J121"/>
    <mergeCell ref="B122:J122"/>
    <mergeCell ref="C123:J123"/>
    <mergeCell ref="C124:J124"/>
    <mergeCell ref="C113:J113"/>
    <mergeCell ref="C114:J114"/>
    <mergeCell ref="C115:J115"/>
    <mergeCell ref="C116:J116"/>
    <mergeCell ref="C117:J117"/>
    <mergeCell ref="C108:J108"/>
    <mergeCell ref="C109:J109"/>
    <mergeCell ref="C110:J110"/>
    <mergeCell ref="C111:J111"/>
    <mergeCell ref="C112:J112"/>
    <mergeCell ref="C102:J102"/>
    <mergeCell ref="C103:J103"/>
    <mergeCell ref="B105:J105"/>
    <mergeCell ref="B106:J106"/>
    <mergeCell ref="C107:J107"/>
    <mergeCell ref="B97:J97"/>
    <mergeCell ref="C98:J98"/>
    <mergeCell ref="C99:J99"/>
    <mergeCell ref="C100:J100"/>
    <mergeCell ref="C101:J101"/>
    <mergeCell ref="C91:J91"/>
    <mergeCell ref="C92:J92"/>
    <mergeCell ref="C93:J93"/>
    <mergeCell ref="C94:J94"/>
    <mergeCell ref="B96:J96"/>
    <mergeCell ref="C86:J86"/>
    <mergeCell ref="C87:J87"/>
    <mergeCell ref="C88:J88"/>
    <mergeCell ref="C89:J89"/>
    <mergeCell ref="C90:J90"/>
    <mergeCell ref="C81:J81"/>
    <mergeCell ref="C82:J82"/>
    <mergeCell ref="C83:J83"/>
    <mergeCell ref="C84:J84"/>
    <mergeCell ref="C85:J85"/>
    <mergeCell ref="C76:J76"/>
    <mergeCell ref="C77:J77"/>
    <mergeCell ref="C78:J78"/>
    <mergeCell ref="C79:J79"/>
    <mergeCell ref="C80:J80"/>
    <mergeCell ref="C71:J71"/>
    <mergeCell ref="C72:J72"/>
    <mergeCell ref="C73:J73"/>
    <mergeCell ref="C74:J74"/>
    <mergeCell ref="C75:J75"/>
    <mergeCell ref="C65:J65"/>
    <mergeCell ref="B67:J67"/>
    <mergeCell ref="B68:J68"/>
    <mergeCell ref="C69:J69"/>
    <mergeCell ref="C70:J70"/>
    <mergeCell ref="C60:J60"/>
    <mergeCell ref="C61:J61"/>
    <mergeCell ref="C62:J62"/>
    <mergeCell ref="C63:J63"/>
    <mergeCell ref="C64:J64"/>
    <mergeCell ref="C55:J55"/>
    <mergeCell ref="C56:J56"/>
    <mergeCell ref="C57:J57"/>
    <mergeCell ref="C58:J58"/>
    <mergeCell ref="C59:J59"/>
    <mergeCell ref="C50:J50"/>
    <mergeCell ref="C51:J51"/>
    <mergeCell ref="C52:J52"/>
    <mergeCell ref="C53:J53"/>
    <mergeCell ref="C54:J54"/>
    <mergeCell ref="C45:J45"/>
    <mergeCell ref="C46:J46"/>
    <mergeCell ref="C47:J47"/>
    <mergeCell ref="C48:J48"/>
    <mergeCell ref="C49:J49"/>
    <mergeCell ref="C40:J40"/>
    <mergeCell ref="C41:J41"/>
    <mergeCell ref="C42:J42"/>
    <mergeCell ref="C43:J43"/>
    <mergeCell ref="C44:J44"/>
    <mergeCell ref="C35:J35"/>
    <mergeCell ref="C36:J36"/>
    <mergeCell ref="C37:J37"/>
    <mergeCell ref="C38:J38"/>
    <mergeCell ref="C39:J39"/>
    <mergeCell ref="C24:K24"/>
    <mergeCell ref="B29:K29"/>
    <mergeCell ref="B32:J32"/>
    <mergeCell ref="B33:J33"/>
    <mergeCell ref="C34:J34"/>
    <mergeCell ref="B2:J2"/>
    <mergeCell ref="B15:K15"/>
    <mergeCell ref="B17:K17"/>
    <mergeCell ref="B21:K21"/>
    <mergeCell ref="B22:K22"/>
  </mergeCells>
  <conditionalFormatting sqref="B2:J2">
    <cfRule type="expression" dxfId="1306" priority="1">
      <formula>STATUS_PLANILHA=FALSE</formula>
    </cfRule>
  </conditionalFormatting>
  <hyperlinks>
    <hyperlink ref="C3" location="RESUMO!A1" display="RESUMO" xr:uid="{00000000-0004-0000-0300-000000000000}"/>
    <hyperlink ref="B3" location="'INF GERAIS'!A1" display="PRINCIPAL" xr:uid="{00000000-0004-0000-0300-000001000000}"/>
    <hyperlink ref="E3" location="EVENTOS!A1" display="EVENTOS" xr:uid="{00000000-0004-0000-0300-000002000000}"/>
    <hyperlink ref="F3" location="PAGAMENTOS!A1" display="PAGAMENTOS" xr:uid="{00000000-0004-0000-0300-000003000000}"/>
    <hyperlink ref="G3" location="VISTORIA!A1" display="VISTORIA" xr:uid="{00000000-0004-0000-0300-000004000000}"/>
    <hyperlink ref="H3" location="'PRESTAÇÃO DE CONTAS'!A1" display="P. DE CONTAS" xr:uid="{00000000-0004-0000-0300-000005000000}"/>
    <hyperlink ref="J3" location="'CONCLUSÃO INFORMAL'!A1" display="CONC. INFORMAL" xr:uid="{00000000-0004-0000-0300-000006000000}"/>
    <hyperlink ref="K3" location="AJUDA!A1" display="AJUDA" xr:uid="{00000000-0004-0000-0300-000007000000}"/>
    <hyperlink ref="D3" location="'TERMO DE ADESÃO'!A1" display="TERMO DE ADESÃO" xr:uid="{00000000-0004-0000-0300-000008000000}"/>
    <hyperlink ref="B6" location="AJUDA!B29" display="1. Introdução" xr:uid="{00000000-0004-0000-0300-000009000000}"/>
    <hyperlink ref="K13" location="AJUDA!A1" display="Subir" xr:uid="{00000000-0004-0000-0300-00000A000000}"/>
    <hyperlink ref="K269" location="AJUDA!A1" display="Subir" xr:uid="{00000000-0004-0000-0300-00000B000000}"/>
    <hyperlink ref="K331" location="AJUDA!A1" display="Subir" xr:uid="{00000000-0004-0000-0300-00000C000000}"/>
    <hyperlink ref="K19" location="AJUDA!A1" display="Subir" xr:uid="{00000000-0004-0000-0300-00000D000000}"/>
    <hyperlink ref="B7" location="AJUDA!B33" display="2. Acesso" xr:uid="{00000000-0004-0000-0300-00000E000000}"/>
    <hyperlink ref="B8" location="AJUDA!B45" display="3. Estrutura" xr:uid="{00000000-0004-0000-0300-00000F000000}"/>
    <hyperlink ref="B9" location="AJUDA!B290" display="4. Navegação" xr:uid="{00000000-0004-0000-0300-000010000000}"/>
    <hyperlink ref="B10" location="AJUDA!B355" display="5. Operacionalização" xr:uid="{00000000-0004-0000-0300-000011000000}"/>
    <hyperlink ref="K27" location="AJUDA!A1" display="Subir" xr:uid="{00000000-0004-0000-0300-000012000000}"/>
    <hyperlink ref="K42" location="AJUDA!A1" display="Subir" xr:uid="{00000000-0004-0000-0300-000013000000}"/>
    <hyperlink ref="K78" location="AJUDA!A1" display="Subir" xr:uid="{00000000-0004-0000-0300-000014000000}"/>
    <hyperlink ref="K106" location="AJUDA!A1" display="Subir" xr:uid="{00000000-0004-0000-0300-000015000000}"/>
    <hyperlink ref="K127" location="AJUDA!A1" display="Subir" xr:uid="{00000000-0004-0000-0300-000016000000}"/>
    <hyperlink ref="K153" location="AJUDA!A1" display="Subir" xr:uid="{00000000-0004-0000-0300-000017000000}"/>
    <hyperlink ref="K179" location="AJUDA!A1" display="Subir" xr:uid="{00000000-0004-0000-0300-000018000000}"/>
    <hyperlink ref="K196" location="AJUDA!A1" display="Subir" xr:uid="{00000000-0004-0000-0300-000019000000}"/>
    <hyperlink ref="K219" location="AJUDA!A1" display="Subir" xr:uid="{00000000-0004-0000-0300-00001A000000}"/>
    <hyperlink ref="K233" location="AJUDA!A1" display="Subir" xr:uid="{00000000-0004-0000-0300-00001B000000}"/>
    <hyperlink ref="B11" location="AJUDA!A389" display="6. Dúvidas frequentes" xr:uid="{00000000-0004-0000-0300-00001C000000}"/>
    <hyperlink ref="K367" location="AJUDA!A1" display="Subir" xr:uid="{00000000-0004-0000-0300-00001D000000}"/>
    <hyperlink ref="K389" location="AJUDA!A1" display="Subir" xr:uid="{00000000-0004-0000-0300-00001E000000}"/>
  </hyperlinks>
  <pageMargins left="0.511811024" right="0.511811024" top="0.78740157499999996" bottom="0.78740157499999996" header="0.31496062000000002" footer="0.31496062000000002"/>
  <pageSetup paperSize="9" orientation="portrait" r:id="rId32"/>
  <drawing r:id="rId3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3"/>
  <dimension ref="A1:AJ458"/>
  <sheetViews>
    <sheetView zoomScaleNormal="100" workbookViewId="0">
      <selection activeCell="B371" sqref="B371"/>
    </sheetView>
  </sheetViews>
  <sheetFormatPr defaultColWidth="9.1796875" defaultRowHeight="14.5" x14ac:dyDescent="0.35"/>
  <cols>
    <col min="1" max="1" width="3.81640625" style="1" customWidth="1"/>
    <col min="2" max="2" width="10.453125" style="1" customWidth="1"/>
    <col min="3" max="3" width="16.453125" style="1" bestFit="1" customWidth="1"/>
    <col min="4" max="4" width="17.453125" style="1" customWidth="1"/>
    <col min="5" max="5" width="52" style="1" customWidth="1"/>
    <col min="6" max="6" width="53.453125" style="1" customWidth="1"/>
    <col min="7" max="7" width="14.453125" style="1" bestFit="1" customWidth="1"/>
    <col min="8" max="8" width="17.1796875" style="1" bestFit="1" customWidth="1"/>
    <col min="9" max="9" width="20.81640625" style="1" bestFit="1" customWidth="1"/>
    <col min="10" max="10" width="26.81640625" style="1" customWidth="1"/>
    <col min="11" max="11" width="26.1796875" style="1" bestFit="1" customWidth="1"/>
    <col min="12" max="12" width="15.81640625" style="1" bestFit="1" customWidth="1"/>
    <col min="13" max="13" width="24" style="1" customWidth="1"/>
    <col min="14" max="14" width="24" style="87" customWidth="1"/>
    <col min="15" max="15" width="18.81640625" style="10" bestFit="1" customWidth="1"/>
    <col min="16" max="16" width="32.1796875" style="1" customWidth="1"/>
    <col min="17" max="17" width="33.81640625" style="34" customWidth="1"/>
    <col min="18" max="18" width="10.1796875" style="1" customWidth="1"/>
    <col min="19" max="19" width="18.453125" style="1" bestFit="1" customWidth="1"/>
    <col min="20" max="20" width="16.81640625" style="1" customWidth="1"/>
    <col min="21" max="21" width="14.81640625" style="87" customWidth="1"/>
    <col min="22" max="22" width="15.81640625" style="1" customWidth="1"/>
    <col min="23" max="23" width="9.1796875" style="1"/>
    <col min="24" max="24" width="11.81640625" style="1" customWidth="1"/>
    <col min="25" max="25" width="9.1796875" style="1"/>
    <col min="26" max="26" width="13.453125" style="1" customWidth="1"/>
    <col min="27" max="27" width="18" style="1" customWidth="1"/>
    <col min="28" max="28" width="19" style="1" customWidth="1"/>
    <col min="29" max="30" width="15.81640625" style="1" customWidth="1"/>
    <col min="31" max="31" width="17.1796875" style="1" customWidth="1"/>
    <col min="32" max="32" width="9.1796875" style="1"/>
    <col min="33" max="33" width="9.453125" style="1" customWidth="1"/>
    <col min="34" max="34" width="14.1796875" style="1" customWidth="1"/>
    <col min="35" max="35" width="9.1796875" style="1"/>
    <col min="36" max="36" width="20.1796875" style="1" customWidth="1"/>
    <col min="37" max="16384" width="9.1796875" style="1"/>
  </cols>
  <sheetData>
    <row r="1" spans="1:36" x14ac:dyDescent="0.35">
      <c r="A1" s="28"/>
      <c r="B1" s="28"/>
      <c r="C1" s="28"/>
      <c r="D1" s="28"/>
      <c r="E1" s="28"/>
      <c r="F1" s="28"/>
      <c r="G1" s="28"/>
      <c r="H1" s="28"/>
      <c r="I1" s="28"/>
      <c r="J1" s="28"/>
      <c r="K1" s="28"/>
      <c r="L1" s="29"/>
      <c r="M1" s="29"/>
      <c r="N1" s="88"/>
      <c r="O1" s="38"/>
      <c r="P1" s="29"/>
      <c r="Q1" s="1465"/>
      <c r="R1" s="29"/>
      <c r="S1" s="29"/>
      <c r="T1" s="29"/>
      <c r="U1" s="88"/>
      <c r="V1" s="29"/>
      <c r="W1" s="29"/>
      <c r="X1" s="29"/>
      <c r="Y1" s="29"/>
      <c r="Z1" s="29"/>
      <c r="AA1" s="29"/>
      <c r="AB1" s="29"/>
      <c r="AC1" s="29"/>
      <c r="AD1" s="29"/>
      <c r="AE1" s="29"/>
      <c r="AF1" s="29"/>
      <c r="AG1" s="29"/>
      <c r="AH1" s="29"/>
      <c r="AI1" s="29"/>
    </row>
    <row r="2" spans="1:36" ht="26" x14ac:dyDescent="0.35">
      <c r="A2" s="28"/>
      <c r="B2" s="2129" t="s">
        <v>1376</v>
      </c>
      <c r="C2" s="2129"/>
      <c r="D2" s="2129"/>
      <c r="E2" s="2129"/>
      <c r="F2" s="2129"/>
      <c r="G2" s="2129"/>
      <c r="H2" s="2129"/>
      <c r="I2" s="2129"/>
      <c r="J2" s="2129"/>
      <c r="K2" s="28"/>
      <c r="L2" s="29"/>
      <c r="M2" s="29"/>
      <c r="N2" s="88"/>
      <c r="O2" s="38"/>
      <c r="P2" s="29"/>
      <c r="Q2" s="1465"/>
      <c r="R2" s="29"/>
      <c r="S2" s="29"/>
      <c r="T2" s="29"/>
      <c r="U2" s="88"/>
      <c r="V2" s="29"/>
      <c r="W2" s="29"/>
      <c r="X2" s="29"/>
      <c r="Y2" s="29"/>
      <c r="Z2" s="29"/>
      <c r="AA2" s="29"/>
      <c r="AB2" s="29"/>
      <c r="AC2" s="29"/>
      <c r="AD2" s="29"/>
      <c r="AE2" s="29"/>
      <c r="AF2" s="29"/>
      <c r="AG2" s="29"/>
      <c r="AH2" s="29"/>
      <c r="AI2" s="29"/>
    </row>
    <row r="3" spans="1:36" x14ac:dyDescent="0.35">
      <c r="A3" s="29"/>
      <c r="B3" s="24" t="s">
        <v>197</v>
      </c>
      <c r="C3" s="27" t="s">
        <v>198</v>
      </c>
      <c r="D3" s="27" t="s">
        <v>199</v>
      </c>
      <c r="E3" s="27" t="s">
        <v>200</v>
      </c>
      <c r="F3" s="27" t="s">
        <v>201</v>
      </c>
      <c r="G3" s="27" t="s">
        <v>202</v>
      </c>
      <c r="H3" s="27" t="s">
        <v>203</v>
      </c>
      <c r="I3" s="27" t="s">
        <v>204</v>
      </c>
      <c r="J3" s="27" t="s">
        <v>205</v>
      </c>
      <c r="K3" s="27" t="s">
        <v>206</v>
      </c>
      <c r="L3" s="29"/>
      <c r="M3" s="29"/>
      <c r="N3" s="88"/>
      <c r="O3" s="38"/>
      <c r="P3" s="29"/>
      <c r="Q3" s="1465"/>
      <c r="R3" s="29"/>
      <c r="S3" s="29"/>
      <c r="T3" s="29"/>
      <c r="U3" s="88"/>
      <c r="V3" s="29"/>
      <c r="W3" s="29"/>
      <c r="X3" s="29"/>
      <c r="Y3" s="29"/>
      <c r="Z3" s="29"/>
      <c r="AA3" s="29"/>
      <c r="AB3" s="29"/>
      <c r="AC3" s="29"/>
      <c r="AD3" s="29"/>
      <c r="AE3" s="29"/>
      <c r="AF3" s="29"/>
      <c r="AG3" s="29"/>
      <c r="AH3" s="29"/>
      <c r="AI3" s="29"/>
    </row>
    <row r="4" spans="1:36" x14ac:dyDescent="0.35">
      <c r="A4" s="29"/>
      <c r="B4" s="22"/>
      <c r="C4" s="22"/>
      <c r="D4" s="22"/>
      <c r="E4" s="22"/>
      <c r="F4" s="22"/>
      <c r="G4" s="22"/>
      <c r="H4" s="22"/>
      <c r="I4" s="22"/>
      <c r="J4" s="22"/>
      <c r="K4" s="22"/>
      <c r="L4" s="29"/>
      <c r="M4" s="29"/>
      <c r="N4" s="88"/>
      <c r="O4" s="38"/>
      <c r="P4" s="29"/>
      <c r="Q4" s="1465"/>
      <c r="R4" s="29"/>
      <c r="S4" s="29"/>
      <c r="T4" s="29"/>
      <c r="U4" s="88"/>
      <c r="V4" s="29"/>
      <c r="W4" s="29"/>
      <c r="X4" s="29"/>
      <c r="Y4" s="29"/>
      <c r="Z4" s="29"/>
      <c r="AA4" s="29"/>
      <c r="AB4" s="29"/>
      <c r="AC4" s="29"/>
      <c r="AD4" s="29"/>
      <c r="AE4" s="29"/>
      <c r="AF4" s="29"/>
      <c r="AG4" s="29"/>
      <c r="AH4" s="29"/>
      <c r="AI4" s="29"/>
    </row>
    <row r="5" spans="1:36" ht="15" customHeight="1" x14ac:dyDescent="0.35">
      <c r="A5" s="29"/>
      <c r="B5" s="29"/>
      <c r="C5" s="29"/>
      <c r="D5" s="29"/>
      <c r="E5" s="29"/>
      <c r="F5" s="29"/>
      <c r="G5" s="29"/>
      <c r="H5" s="29"/>
      <c r="I5" s="29"/>
      <c r="J5" s="29"/>
      <c r="K5" s="2049">
        <f>SUBTOTAL(9,K7:K453)</f>
        <v>234378276.2336655</v>
      </c>
      <c r="L5" s="29"/>
      <c r="M5" s="29"/>
      <c r="N5" s="88"/>
      <c r="O5" s="38"/>
      <c r="P5" s="29"/>
      <c r="Q5" s="1465" t="s">
        <v>12329</v>
      </c>
      <c r="R5" s="29"/>
      <c r="S5" s="29"/>
      <c r="T5" s="29"/>
      <c r="U5" s="88"/>
      <c r="W5" s="2172" t="s">
        <v>242</v>
      </c>
      <c r="X5" s="2172"/>
      <c r="Y5" s="2172"/>
      <c r="Z5" s="2172"/>
      <c r="AA5" s="2172"/>
      <c r="AB5" s="2172"/>
      <c r="AC5" s="2172"/>
      <c r="AD5" s="2172"/>
      <c r="AE5" s="2172"/>
      <c r="AF5" s="2172"/>
      <c r="AG5" s="2172"/>
      <c r="AH5" s="2172"/>
      <c r="AI5" s="29"/>
    </row>
    <row r="6" spans="1:36" ht="91" x14ac:dyDescent="0.35">
      <c r="B6" s="36" t="s">
        <v>2</v>
      </c>
      <c r="C6" s="36" t="s">
        <v>32</v>
      </c>
      <c r="D6" s="36" t="s">
        <v>0</v>
      </c>
      <c r="E6" s="36" t="s">
        <v>1</v>
      </c>
      <c r="F6" s="37" t="s">
        <v>134</v>
      </c>
      <c r="G6" s="37" t="s">
        <v>129</v>
      </c>
      <c r="H6" s="37" t="s">
        <v>11</v>
      </c>
      <c r="I6" s="37" t="s">
        <v>13</v>
      </c>
      <c r="J6" s="37" t="s">
        <v>14</v>
      </c>
      <c r="K6" s="37" t="s">
        <v>15</v>
      </c>
      <c r="L6" s="37" t="s">
        <v>5727</v>
      </c>
      <c r="M6" s="37" t="s">
        <v>16</v>
      </c>
      <c r="N6" s="37" t="s">
        <v>4696</v>
      </c>
      <c r="O6" s="37" t="s">
        <v>4697</v>
      </c>
      <c r="P6" s="46" t="s">
        <v>18</v>
      </c>
      <c r="Q6" s="1466" t="s">
        <v>19</v>
      </c>
      <c r="R6" s="37" t="s">
        <v>20</v>
      </c>
      <c r="S6" s="37" t="s">
        <v>21</v>
      </c>
      <c r="T6" s="37" t="s">
        <v>107</v>
      </c>
      <c r="U6" s="37" t="s">
        <v>109</v>
      </c>
      <c r="V6" s="37" t="s">
        <v>4700</v>
      </c>
      <c r="W6" s="37" t="s">
        <v>181</v>
      </c>
      <c r="X6" s="37" t="s">
        <v>182</v>
      </c>
      <c r="Y6" s="37" t="s">
        <v>183</v>
      </c>
      <c r="Z6" s="37" t="s">
        <v>184</v>
      </c>
      <c r="AA6" s="37" t="s">
        <v>185</v>
      </c>
      <c r="AB6" s="37" t="s">
        <v>186</v>
      </c>
      <c r="AC6" s="37" t="s">
        <v>187</v>
      </c>
      <c r="AD6" s="37" t="s">
        <v>188</v>
      </c>
      <c r="AE6" s="37" t="s">
        <v>189</v>
      </c>
      <c r="AF6" s="37" t="s">
        <v>190</v>
      </c>
      <c r="AG6" s="37" t="s">
        <v>6705</v>
      </c>
      <c r="AH6" s="37" t="s">
        <v>6706</v>
      </c>
      <c r="AI6" s="37" t="s">
        <v>240</v>
      </c>
      <c r="AJ6" s="37" t="s">
        <v>241</v>
      </c>
    </row>
    <row r="7" spans="1:36" ht="58" x14ac:dyDescent="0.35">
      <c r="B7" s="119" t="s">
        <v>12455</v>
      </c>
      <c r="C7" s="120" t="s">
        <v>159</v>
      </c>
      <c r="D7" s="120" t="s">
        <v>5428</v>
      </c>
      <c r="E7" s="120" t="s">
        <v>12112</v>
      </c>
      <c r="F7" s="120" t="s">
        <v>12113</v>
      </c>
      <c r="G7" s="120" t="s">
        <v>149</v>
      </c>
      <c r="H7" s="10">
        <v>43646</v>
      </c>
      <c r="I7" s="11">
        <v>2264149.605</v>
      </c>
      <c r="J7" s="11">
        <v>564621.07999999996</v>
      </c>
      <c r="K7" s="11">
        <v>564621.07999999996</v>
      </c>
      <c r="L7" s="11">
        <v>0</v>
      </c>
      <c r="M7" s="11">
        <v>0</v>
      </c>
      <c r="N7" s="30" t="str">
        <f>INDEX(EVENTOS!G7:ZJ7,,MATCH(MAX(EVENTOS!G7:ZJ7),EVENTOS!G7:ZJ7,0)+1)</f>
        <v>APROVADO</v>
      </c>
      <c r="O7" s="87" t="str">
        <f>INDEX(EVENTOS!G7:ZJ7,,MATCH(MAX(EVENTOS!G7:ZJ7),EVENTOS!G7:ZJ7,0)+2)</f>
        <v>EM ANDAMENTO</v>
      </c>
      <c r="P7" s="10">
        <v>43564</v>
      </c>
      <c r="Q7" s="34" t="s">
        <v>13329</v>
      </c>
      <c r="R7" s="1" t="s">
        <v>172</v>
      </c>
      <c r="S7" s="1408" t="s">
        <v>12114</v>
      </c>
      <c r="T7" s="1" t="s">
        <v>833</v>
      </c>
      <c r="U7" s="1" t="s">
        <v>834</v>
      </c>
      <c r="V7" s="87"/>
      <c r="W7" s="1">
        <v>7</v>
      </c>
      <c r="AI7" s="265"/>
      <c r="AJ7" s="265"/>
    </row>
    <row r="8" spans="1:36" ht="43.5" x14ac:dyDescent="0.35">
      <c r="A8" s="117"/>
      <c r="B8" s="119" t="s">
        <v>5009</v>
      </c>
      <c r="C8" s="120" t="s">
        <v>159</v>
      </c>
      <c r="D8" s="120" t="s">
        <v>5428</v>
      </c>
      <c r="E8" s="120" t="s">
        <v>8868</v>
      </c>
      <c r="F8" s="120" t="s">
        <v>8869</v>
      </c>
      <c r="G8" s="120" t="s">
        <v>149</v>
      </c>
      <c r="H8" s="10">
        <v>43646</v>
      </c>
      <c r="I8" s="11">
        <v>2264149.605</v>
      </c>
      <c r="J8" s="11">
        <v>607586.22</v>
      </c>
      <c r="K8" s="11">
        <v>607586.22</v>
      </c>
      <c r="L8" s="11">
        <v>0</v>
      </c>
      <c r="M8" s="11">
        <v>0</v>
      </c>
      <c r="N8" s="2058" t="str">
        <f>INDEX(EVENTOS!G8:ZJ8,,MATCH(MAX(EVENTOS!G8:ZJ8),EVENTOS!G8:ZJ8,0)+1)</f>
        <v>APROVADO</v>
      </c>
      <c r="O8" s="87" t="str">
        <f>INDEX(EVENTOS!G8:ZJ8,,MATCH(MAX(EVENTOS!G8:ZJ8),EVENTOS!G8:ZJ8,0)+2)</f>
        <v>EM ANDAMENTO</v>
      </c>
      <c r="P8" s="10">
        <v>43556</v>
      </c>
      <c r="Q8" s="34" t="s">
        <v>12488</v>
      </c>
      <c r="R8" s="1" t="s">
        <v>172</v>
      </c>
      <c r="S8" s="1389" t="s">
        <v>12062</v>
      </c>
      <c r="T8" s="1" t="s">
        <v>833</v>
      </c>
      <c r="U8" s="1" t="s">
        <v>153</v>
      </c>
      <c r="V8" s="87"/>
      <c r="Z8" s="1">
        <v>4</v>
      </c>
      <c r="AI8" s="265"/>
      <c r="AJ8" s="265"/>
    </row>
    <row r="9" spans="1:36" ht="29" x14ac:dyDescent="0.35">
      <c r="A9" s="117"/>
      <c r="B9" s="119" t="s">
        <v>5010</v>
      </c>
      <c r="C9" s="120" t="s">
        <v>159</v>
      </c>
      <c r="D9" s="120" t="s">
        <v>5428</v>
      </c>
      <c r="E9" s="120" t="s">
        <v>247</v>
      </c>
      <c r="F9" s="120" t="s">
        <v>11711</v>
      </c>
      <c r="G9" s="120" t="s">
        <v>149</v>
      </c>
      <c r="H9" s="10">
        <v>43646</v>
      </c>
      <c r="I9" s="11">
        <v>2264149.605</v>
      </c>
      <c r="J9" s="11">
        <v>861919.06</v>
      </c>
      <c r="K9" s="11">
        <v>861919.06</v>
      </c>
      <c r="L9" s="11">
        <v>0</v>
      </c>
      <c r="M9" s="11">
        <v>0</v>
      </c>
      <c r="N9" s="2058" t="str">
        <f>INDEX(EVENTOS!G9:ZJ9,,MATCH(MAX(EVENTOS!G9:ZJ9),EVENTOS!G9:ZJ9,0)+1)</f>
        <v>APROVADO</v>
      </c>
      <c r="O9" s="87" t="str">
        <f>INDEX(EVENTOS!G9:ZJ9,,MATCH(MAX(EVENTOS!G9:ZJ9),EVENTOS!G9:ZJ9,0)+2)</f>
        <v>EM ANDAMENTO</v>
      </c>
      <c r="P9" s="10">
        <v>43987</v>
      </c>
      <c r="Q9" s="34" t="s">
        <v>13042</v>
      </c>
      <c r="R9" s="1" t="s">
        <v>156</v>
      </c>
      <c r="S9" s="1737" t="s">
        <v>13187</v>
      </c>
      <c r="T9" s="1" t="s">
        <v>836</v>
      </c>
      <c r="U9" s="1" t="s">
        <v>153</v>
      </c>
      <c r="V9" s="87"/>
      <c r="Y9" s="1">
        <v>5</v>
      </c>
      <c r="AI9" s="265"/>
      <c r="AJ9" s="265"/>
    </row>
    <row r="10" spans="1:36" s="1354" customFormat="1" ht="54.75" customHeight="1" x14ac:dyDescent="0.35">
      <c r="B10" s="119" t="s">
        <v>11914</v>
      </c>
      <c r="C10" s="120" t="s">
        <v>159</v>
      </c>
      <c r="D10" s="120" t="s">
        <v>5428</v>
      </c>
      <c r="E10" s="120" t="s">
        <v>11917</v>
      </c>
      <c r="F10" s="120" t="s">
        <v>11918</v>
      </c>
      <c r="G10" s="120" t="s">
        <v>149</v>
      </c>
      <c r="H10" s="233">
        <v>43646</v>
      </c>
      <c r="I10" s="11">
        <v>2264149.605</v>
      </c>
      <c r="J10" s="11">
        <v>178340.83</v>
      </c>
      <c r="K10" s="11">
        <v>178340.83</v>
      </c>
      <c r="L10" s="11">
        <v>0</v>
      </c>
      <c r="M10" s="11">
        <v>0</v>
      </c>
      <c r="N10" s="2058" t="str">
        <f>INDEX(EVENTOS!G10:ZJ10,,MATCH(MAX(EVENTOS!G10:ZJ10),EVENTOS!G10:ZJ10,0)+1)</f>
        <v>APROVADO</v>
      </c>
      <c r="O10" s="1354" t="str">
        <f>INDEX(EVENTOS!G10:ZJ10,,MATCH(MAX(EVENTOS!G10:ZJ10),EVENTOS!G10:ZJ10,0)+2)</f>
        <v>NÃO INICIADA</v>
      </c>
      <c r="P10" s="233">
        <v>43567</v>
      </c>
      <c r="Q10" s="34" t="s">
        <v>13330</v>
      </c>
      <c r="R10" s="1354" t="s">
        <v>172</v>
      </c>
      <c r="S10" s="1412" t="s">
        <v>12124</v>
      </c>
      <c r="T10" s="1978" t="s">
        <v>833</v>
      </c>
      <c r="U10" s="1354" t="s">
        <v>11919</v>
      </c>
      <c r="AE10" s="1354">
        <v>1</v>
      </c>
      <c r="AJ10" s="1412" t="s">
        <v>12125</v>
      </c>
    </row>
    <row r="11" spans="1:36" ht="43.5" x14ac:dyDescent="0.35">
      <c r="A11" s="117"/>
      <c r="B11" s="119" t="s">
        <v>5011</v>
      </c>
      <c r="C11" s="120" t="s">
        <v>160</v>
      </c>
      <c r="D11" s="120" t="s">
        <v>5429</v>
      </c>
      <c r="E11" s="120" t="s">
        <v>250</v>
      </c>
      <c r="F11" s="120" t="s">
        <v>6569</v>
      </c>
      <c r="G11" s="120" t="s">
        <v>149</v>
      </c>
      <c r="H11" s="10">
        <v>43100</v>
      </c>
      <c r="I11" s="11">
        <v>1207546.4666666666</v>
      </c>
      <c r="J11" s="11">
        <v>330329.24</v>
      </c>
      <c r="K11" s="11">
        <v>330329.24</v>
      </c>
      <c r="L11" s="11">
        <v>0</v>
      </c>
      <c r="M11" s="11">
        <v>0</v>
      </c>
      <c r="N11" s="2058" t="str">
        <f>INDEX(EVENTOS!G11:ZJ11,,MATCH(MAX(EVENTOS!G11:ZJ11),EVENTOS!G11:ZJ11,0)+1)</f>
        <v>EM CONFERÊNCIA PARA TEMAI</v>
      </c>
      <c r="O11" s="87" t="str">
        <f>INDEX(EVENTOS!G11:ZJ11,,MATCH(MAX(EVENTOS!G11:ZJ11),EVENTOS!G11:ZJ11,0)+2)</f>
        <v>CONCLUÍDA</v>
      </c>
      <c r="P11" s="10">
        <v>41799</v>
      </c>
      <c r="Q11" s="34" t="s">
        <v>832</v>
      </c>
      <c r="R11" s="1" t="s">
        <v>172</v>
      </c>
      <c r="S11" s="1" t="s">
        <v>9605</v>
      </c>
      <c r="T11" s="1" t="s">
        <v>833</v>
      </c>
      <c r="U11" s="1" t="s">
        <v>837</v>
      </c>
      <c r="V11" s="87"/>
      <c r="W11" s="1">
        <v>5</v>
      </c>
      <c r="AI11" s="265"/>
      <c r="AJ11" s="265"/>
    </row>
    <row r="12" spans="1:36" ht="29" x14ac:dyDescent="0.35">
      <c r="A12" s="117"/>
      <c r="B12" s="119" t="s">
        <v>5012</v>
      </c>
      <c r="C12" s="120" t="s">
        <v>160</v>
      </c>
      <c r="D12" s="120" t="s">
        <v>5429</v>
      </c>
      <c r="E12" s="120" t="s">
        <v>251</v>
      </c>
      <c r="F12" s="34" t="s">
        <v>6570</v>
      </c>
      <c r="G12" s="120" t="s">
        <v>149</v>
      </c>
      <c r="H12" s="10">
        <v>41879</v>
      </c>
      <c r="I12" s="11">
        <v>1207546.4666666666</v>
      </c>
      <c r="J12" s="11">
        <v>308030.11</v>
      </c>
      <c r="K12" s="11">
        <v>308030.11</v>
      </c>
      <c r="L12" s="11">
        <v>0</v>
      </c>
      <c r="M12" s="11">
        <v>0</v>
      </c>
      <c r="N12" s="2058" t="str">
        <f>INDEX(EVENTOS!G12:ZJ12,,MATCH(MAX(EVENTOS!G12:ZJ12),EVENTOS!G12:ZJ12,0)+1)</f>
        <v>E-FISCO (Baixado)</v>
      </c>
      <c r="O12" s="87" t="str">
        <f>INDEX(EVENTOS!G12:ZJ12,,MATCH(MAX(EVENTOS!G12:ZJ12),EVENTOS!G12:ZJ12,0)+2)</f>
        <v>CONCLUÍDA</v>
      </c>
      <c r="P12" s="10">
        <v>41799</v>
      </c>
      <c r="Q12" s="34" t="s">
        <v>153</v>
      </c>
      <c r="R12" s="1" t="s">
        <v>161</v>
      </c>
      <c r="S12" s="1">
        <v>16</v>
      </c>
      <c r="T12" s="1" t="s">
        <v>833</v>
      </c>
      <c r="U12" s="1" t="s">
        <v>838</v>
      </c>
      <c r="V12" s="87"/>
      <c r="AD12" s="1">
        <v>1</v>
      </c>
      <c r="AI12" s="265"/>
      <c r="AJ12" s="265"/>
    </row>
    <row r="13" spans="1:36" ht="72.5" x14ac:dyDescent="0.35">
      <c r="A13" s="117"/>
      <c r="B13" s="119" t="s">
        <v>5013</v>
      </c>
      <c r="C13" s="120" t="s">
        <v>160</v>
      </c>
      <c r="D13" s="120" t="s">
        <v>5429</v>
      </c>
      <c r="E13" s="120" t="s">
        <v>252</v>
      </c>
      <c r="F13" s="34" t="s">
        <v>6571</v>
      </c>
      <c r="G13" s="120" t="s">
        <v>149</v>
      </c>
      <c r="H13" s="10">
        <v>41881</v>
      </c>
      <c r="I13" s="11">
        <v>1207546.4666666666</v>
      </c>
      <c r="J13" s="11">
        <v>277222.88</v>
      </c>
      <c r="K13" s="11">
        <v>277222.88</v>
      </c>
      <c r="L13" s="11">
        <v>0</v>
      </c>
      <c r="M13" s="11">
        <v>0</v>
      </c>
      <c r="N13" s="2058" t="str">
        <f>INDEX(EVENTOS!G13:ZJ13,,MATCH(MAX(EVENTOS!G13:ZJ13),EVENTOS!G13:ZJ13,0)+1)</f>
        <v>E-FISCO (Baixado)</v>
      </c>
      <c r="O13" s="87" t="str">
        <f>INDEX(EVENTOS!G13:ZJ13,,MATCH(MAX(EVENTOS!G13:ZJ13),EVENTOS!G13:ZJ13,0)+2)</f>
        <v>CONCLUÍDA</v>
      </c>
      <c r="P13" s="10">
        <v>41799</v>
      </c>
      <c r="Q13" s="34" t="s">
        <v>153</v>
      </c>
      <c r="R13" s="1" t="s">
        <v>161</v>
      </c>
      <c r="S13" s="1">
        <v>4</v>
      </c>
      <c r="T13" s="1" t="s">
        <v>839</v>
      </c>
      <c r="U13" s="1" t="s">
        <v>840</v>
      </c>
      <c r="V13" s="87"/>
      <c r="AH13" s="259"/>
      <c r="AI13" s="265">
        <v>1</v>
      </c>
      <c r="AJ13" s="265" t="s">
        <v>252</v>
      </c>
    </row>
    <row r="14" spans="1:36" ht="65.25" customHeight="1" x14ac:dyDescent="0.35">
      <c r="A14" s="117"/>
      <c r="B14" s="119" t="s">
        <v>5014</v>
      </c>
      <c r="C14" s="120" t="s">
        <v>160</v>
      </c>
      <c r="D14" s="120" t="s">
        <v>5429</v>
      </c>
      <c r="E14" s="120" t="s">
        <v>253</v>
      </c>
      <c r="F14" s="120" t="s">
        <v>6432</v>
      </c>
      <c r="G14" s="120" t="s">
        <v>149</v>
      </c>
      <c r="H14" s="10">
        <v>42723</v>
      </c>
      <c r="I14" s="11">
        <v>1207546.4666666666</v>
      </c>
      <c r="J14" s="11">
        <v>889520.55</v>
      </c>
      <c r="K14" s="11">
        <v>289969.07</v>
      </c>
      <c r="L14" s="11">
        <v>0</v>
      </c>
      <c r="M14" s="11">
        <v>599551.48</v>
      </c>
      <c r="N14" s="2058" t="str">
        <f>INDEX(EVENTOS!G14:ZJ14,,MATCH(MAX(EVENTOS!G14:ZJ14),EVENTOS!G14:ZJ14,0)+1)</f>
        <v>E-FISCO (Baixado)</v>
      </c>
      <c r="O14" s="87" t="str">
        <f>INDEX(EVENTOS!G14:ZJ14,,MATCH(MAX(EVENTOS!G14:ZJ14),EVENTOS!G14:ZJ14,0)+2)</f>
        <v>CONCLUÍDA</v>
      </c>
      <c r="P14" s="10">
        <v>42464</v>
      </c>
      <c r="R14" s="1" t="s">
        <v>168</v>
      </c>
      <c r="S14" s="509" t="s">
        <v>8147</v>
      </c>
      <c r="T14" s="1" t="s">
        <v>842</v>
      </c>
      <c r="U14" s="1" t="s">
        <v>843</v>
      </c>
      <c r="V14" s="87"/>
      <c r="X14" s="1">
        <v>1</v>
      </c>
      <c r="AI14" s="265">
        <v>1</v>
      </c>
      <c r="AJ14" s="265"/>
    </row>
    <row r="15" spans="1:36" ht="87" x14ac:dyDescent="0.35">
      <c r="A15" s="117"/>
      <c r="B15" s="119" t="s">
        <v>5015</v>
      </c>
      <c r="C15" s="120" t="s">
        <v>157</v>
      </c>
      <c r="D15" s="120" t="s">
        <v>5430</v>
      </c>
      <c r="E15" s="120" t="s">
        <v>10289</v>
      </c>
      <c r="F15" s="120" t="s">
        <v>10290</v>
      </c>
      <c r="G15" s="120" t="s">
        <v>149</v>
      </c>
      <c r="H15" s="10">
        <v>43089</v>
      </c>
      <c r="I15" s="11">
        <v>905659.85666666657</v>
      </c>
      <c r="J15" s="11">
        <v>856900.98</v>
      </c>
      <c r="K15" s="11">
        <v>856900.98</v>
      </c>
      <c r="L15" s="11">
        <v>0</v>
      </c>
      <c r="M15" s="11">
        <v>0</v>
      </c>
      <c r="N15" s="2058" t="str">
        <f>INDEX(EVENTOS!G15:ZJ15,,MATCH(MAX(EVENTOS!G15:ZJ15),EVENTOS!G15:ZJ15,0)+1)</f>
        <v>E-FISCO (Baixado)</v>
      </c>
      <c r="O15" s="87" t="str">
        <f>INDEX(EVENTOS!G15:ZJ15,,MATCH(MAX(EVENTOS!G15:ZJ15),EVENTOS!G15:ZJ15,0)+2)</f>
        <v>CONCLUÍDA</v>
      </c>
      <c r="P15" s="10">
        <v>43424</v>
      </c>
      <c r="Q15" s="34" t="s">
        <v>12689</v>
      </c>
      <c r="R15" s="1" t="s">
        <v>844</v>
      </c>
      <c r="S15" s="1297" t="s">
        <v>11777</v>
      </c>
      <c r="T15" s="1" t="s">
        <v>833</v>
      </c>
      <c r="U15" s="1" t="s">
        <v>845</v>
      </c>
      <c r="V15" s="87"/>
      <c r="W15" s="1">
        <v>12</v>
      </c>
      <c r="AI15" s="265"/>
      <c r="AJ15" s="265"/>
    </row>
    <row r="16" spans="1:36" ht="130.5" x14ac:dyDescent="0.35">
      <c r="A16" s="117"/>
      <c r="B16" s="119" t="s">
        <v>5016</v>
      </c>
      <c r="C16" s="120" t="s">
        <v>154</v>
      </c>
      <c r="D16" s="120" t="s">
        <v>5431</v>
      </c>
      <c r="E16" s="120" t="s">
        <v>257</v>
      </c>
      <c r="F16" s="120" t="s">
        <v>13462</v>
      </c>
      <c r="G16" s="120" t="s">
        <v>149</v>
      </c>
      <c r="H16" s="10">
        <v>42929</v>
      </c>
      <c r="I16" s="11">
        <v>905659.85666666704</v>
      </c>
      <c r="J16" s="11">
        <v>569873.80000000005</v>
      </c>
      <c r="K16" s="11">
        <v>569873.80000000005</v>
      </c>
      <c r="L16" s="11">
        <v>0</v>
      </c>
      <c r="M16" s="11"/>
      <c r="N16" s="2058" t="str">
        <f>INDEX(EVENTOS!G16:ZJ16,,MATCH(MAX(EVENTOS!G16:ZJ16),EVENTOS!G16:ZJ16,0)+1)</f>
        <v>EM CONFERÊNCIA PARA TEMAI</v>
      </c>
      <c r="O16" s="87" t="str">
        <f>INDEX(EVENTOS!G16:ZJ16,,MATCH(MAX(EVENTOS!G16:ZJ16),EVENTOS!G16:ZJ16,0)+2)</f>
        <v>CONCLUÍDA</v>
      </c>
      <c r="P16" s="10">
        <v>44392</v>
      </c>
      <c r="Q16" s="1892" t="s">
        <v>13858</v>
      </c>
      <c r="R16" s="1" t="s">
        <v>172</v>
      </c>
      <c r="S16" s="1825" t="s">
        <v>13463</v>
      </c>
      <c r="T16" s="1" t="s">
        <v>833</v>
      </c>
      <c r="U16" s="1" t="s">
        <v>846</v>
      </c>
      <c r="V16" s="87"/>
      <c r="W16" s="1">
        <v>11</v>
      </c>
      <c r="AI16" s="265"/>
      <c r="AJ16" s="265"/>
    </row>
    <row r="17" spans="1:36" ht="101.5" x14ac:dyDescent="0.35">
      <c r="A17" s="117"/>
      <c r="B17" s="119" t="s">
        <v>5017</v>
      </c>
      <c r="C17" s="120" t="s">
        <v>154</v>
      </c>
      <c r="D17" s="120" t="s">
        <v>5431</v>
      </c>
      <c r="E17" s="120" t="s">
        <v>258</v>
      </c>
      <c r="F17" s="1951" t="s">
        <v>6604</v>
      </c>
      <c r="G17" s="120" t="s">
        <v>149</v>
      </c>
      <c r="H17" s="10">
        <v>42580</v>
      </c>
      <c r="I17" s="11">
        <v>905659.85666666704</v>
      </c>
      <c r="J17" s="11">
        <v>90696.14</v>
      </c>
      <c r="K17" s="11">
        <v>88873.24</v>
      </c>
      <c r="L17" s="11">
        <v>0</v>
      </c>
      <c r="M17" s="11">
        <v>1822.9</v>
      </c>
      <c r="N17" s="2058" t="str">
        <f>INDEX(EVENTOS!G17:ZJ17,,MATCH(MAX(EVENTOS!G17:ZJ17),EVENTOS!G17:ZJ17,0)+1)</f>
        <v>AGUARDANDO APROVAÇÃO PRESTAÇÃO DE CONTAS (SECRETARIA)</v>
      </c>
      <c r="O17" s="87" t="str">
        <f>INDEX(EVENTOS!G17:ZJ17,,MATCH(MAX(EVENTOS!G17:ZJ17),EVENTOS!G17:ZJ17,0)+2)</f>
        <v>CONCLUÍDA</v>
      </c>
      <c r="P17" s="10">
        <v>42510</v>
      </c>
      <c r="Q17" s="1900" t="s">
        <v>13656</v>
      </c>
      <c r="R17" s="1" t="s">
        <v>172</v>
      </c>
      <c r="S17" s="1">
        <v>4</v>
      </c>
      <c r="T17" s="1" t="s">
        <v>833</v>
      </c>
      <c r="U17" s="1" t="s">
        <v>847</v>
      </c>
      <c r="V17" s="87"/>
      <c r="AI17" s="265">
        <v>2</v>
      </c>
      <c r="AJ17" s="265" t="s">
        <v>6052</v>
      </c>
    </row>
    <row r="18" spans="1:36" ht="130.5" x14ac:dyDescent="0.35">
      <c r="A18" s="117"/>
      <c r="B18" s="119" t="s">
        <v>5018</v>
      </c>
      <c r="C18" s="120" t="s">
        <v>154</v>
      </c>
      <c r="D18" s="120" t="s">
        <v>5431</v>
      </c>
      <c r="E18" s="120" t="s">
        <v>10338</v>
      </c>
      <c r="F18" s="1951" t="s">
        <v>6605</v>
      </c>
      <c r="G18" s="120" t="s">
        <v>149</v>
      </c>
      <c r="H18" s="10">
        <v>42003</v>
      </c>
      <c r="I18" s="11">
        <v>905659.85666666657</v>
      </c>
      <c r="J18" s="11">
        <v>95897.42</v>
      </c>
      <c r="K18" s="11">
        <v>95897.42</v>
      </c>
      <c r="L18" s="11">
        <v>0</v>
      </c>
      <c r="M18" s="11">
        <f>J18-K18</f>
        <v>0</v>
      </c>
      <c r="N18" s="2058" t="str">
        <f>INDEX(EVENTOS!G18:ZJ18,,MATCH(MAX(EVENTOS!G18:ZJ18),EVENTOS!G18:ZJ18,0)+1)</f>
        <v>E-FISCO (Baixado)</v>
      </c>
      <c r="O18" s="87" t="str">
        <f>INDEX(EVENTOS!G18:ZJ18,,MATCH(MAX(EVENTOS!G18:ZJ18),EVENTOS!G18:ZJ18,0)+2)</f>
        <v>CONCLUÍDA</v>
      </c>
      <c r="P18" s="10">
        <v>42704</v>
      </c>
      <c r="Q18" s="1902" t="s">
        <v>13354</v>
      </c>
      <c r="R18" s="1" t="s">
        <v>168</v>
      </c>
      <c r="S18" s="1" t="s">
        <v>153</v>
      </c>
      <c r="T18" s="1" t="s">
        <v>842</v>
      </c>
      <c r="U18" s="1" t="s">
        <v>848</v>
      </c>
      <c r="V18" s="87"/>
      <c r="AB18" s="1">
        <v>1</v>
      </c>
      <c r="AI18" s="265"/>
      <c r="AJ18" s="265"/>
    </row>
    <row r="19" spans="1:36" ht="29" x14ac:dyDescent="0.35">
      <c r="A19" s="117"/>
      <c r="B19" s="119" t="s">
        <v>5019</v>
      </c>
      <c r="C19" s="120" t="s">
        <v>155</v>
      </c>
      <c r="D19" s="120" t="s">
        <v>5432</v>
      </c>
      <c r="E19" s="120" t="s">
        <v>261</v>
      </c>
      <c r="F19" s="278" t="s">
        <v>6816</v>
      </c>
      <c r="G19" s="120" t="s">
        <v>149</v>
      </c>
      <c r="H19" s="10">
        <v>42185</v>
      </c>
      <c r="I19" s="11">
        <v>1207546.4666666666</v>
      </c>
      <c r="J19" s="11">
        <v>558785.13</v>
      </c>
      <c r="K19" s="11">
        <v>558785.13</v>
      </c>
      <c r="L19" s="11">
        <v>0</v>
      </c>
      <c r="M19" s="11">
        <v>0</v>
      </c>
      <c r="N19" s="2058" t="str">
        <f>INDEX(EVENTOS!G19:ZJ19,,MATCH(MAX(EVENTOS!G19:ZJ19),EVENTOS!G19:ZJ19,0)+1)</f>
        <v>EM CONFERÊNCIA PARA TEMAI</v>
      </c>
      <c r="O19" s="87" t="str">
        <f>INDEX(EVENTOS!G19:ZJ19,,MATCH(MAX(EVENTOS!G19:ZJ19),EVENTOS!G19:ZJ19,0)+2)</f>
        <v>CONCLUÍDA</v>
      </c>
      <c r="P19" s="10">
        <v>41799</v>
      </c>
      <c r="Q19" s="34" t="s">
        <v>12780</v>
      </c>
      <c r="R19" s="1" t="s">
        <v>172</v>
      </c>
      <c r="S19" s="1">
        <v>25</v>
      </c>
      <c r="T19" s="1" t="s">
        <v>833</v>
      </c>
      <c r="U19" s="1" t="s">
        <v>850</v>
      </c>
      <c r="V19" s="87"/>
      <c r="Z19" s="1">
        <v>1</v>
      </c>
      <c r="AI19" s="265"/>
      <c r="AJ19" s="265"/>
    </row>
    <row r="20" spans="1:36" ht="43.5" x14ac:dyDescent="0.35">
      <c r="A20" s="117"/>
      <c r="B20" s="119" t="s">
        <v>5020</v>
      </c>
      <c r="C20" s="120" t="s">
        <v>155</v>
      </c>
      <c r="D20" s="120" t="s">
        <v>5432</v>
      </c>
      <c r="E20" s="781" t="s">
        <v>11070</v>
      </c>
      <c r="F20" s="34" t="s">
        <v>11071</v>
      </c>
      <c r="G20" s="120" t="s">
        <v>149</v>
      </c>
      <c r="H20" s="10">
        <v>43281</v>
      </c>
      <c r="I20" s="11">
        <v>1207546.4666666666</v>
      </c>
      <c r="J20" s="11">
        <v>459946.73</v>
      </c>
      <c r="K20" s="11">
        <v>459946.73</v>
      </c>
      <c r="L20" s="11">
        <v>0</v>
      </c>
      <c r="M20" s="11">
        <v>0</v>
      </c>
      <c r="N20" s="2058" t="str">
        <f>INDEX(EVENTOS!G20:ZJ20,,MATCH(MAX(EVENTOS!G20:ZJ20),EVENTOS!G20:ZJ20,0)+1)</f>
        <v>EM CONFERÊNCIA PARA TEMAI</v>
      </c>
      <c r="O20" s="87" t="str">
        <f>INDEX(EVENTOS!G20:ZJ20,,MATCH(MAX(EVENTOS!G20:ZJ20),EVENTOS!G20:ZJ20,0)+2)</f>
        <v>CONCLUÍDA</v>
      </c>
      <c r="P20" s="10">
        <v>43220</v>
      </c>
      <c r="Q20" s="34" t="s">
        <v>12946</v>
      </c>
      <c r="R20" s="1" t="s">
        <v>172</v>
      </c>
      <c r="S20" s="853" t="s">
        <v>11072</v>
      </c>
      <c r="T20" s="1" t="s">
        <v>833</v>
      </c>
      <c r="U20" s="1" t="s">
        <v>851</v>
      </c>
      <c r="V20" s="87"/>
      <c r="W20" s="1">
        <v>14</v>
      </c>
      <c r="AI20" s="265"/>
      <c r="AJ20" s="265"/>
    </row>
    <row r="21" spans="1:36" ht="58" x14ac:dyDescent="0.35">
      <c r="A21" s="117"/>
      <c r="B21" s="119" t="s">
        <v>5021</v>
      </c>
      <c r="C21" s="120" t="s">
        <v>155</v>
      </c>
      <c r="D21" s="120" t="s">
        <v>5432</v>
      </c>
      <c r="E21" s="120" t="s">
        <v>263</v>
      </c>
      <c r="F21" s="1981" t="s">
        <v>6817</v>
      </c>
      <c r="G21" s="120" t="s">
        <v>149</v>
      </c>
      <c r="H21" s="10">
        <v>42185</v>
      </c>
      <c r="I21" s="11">
        <v>1207546.4666666666</v>
      </c>
      <c r="J21" s="11">
        <v>160475.29999999999</v>
      </c>
      <c r="K21" s="11">
        <v>160475.29999999999</v>
      </c>
      <c r="L21" s="11">
        <v>0</v>
      </c>
      <c r="M21" s="11">
        <v>0</v>
      </c>
      <c r="N21" s="2058" t="str">
        <f>INDEX(EVENTOS!G21:ZJ21,,MATCH(MAX(EVENTOS!G21:ZJ21),EVENTOS!G21:ZJ21,0)+1)</f>
        <v>EM CONFERÊNCIA PARA TEMAI</v>
      </c>
      <c r="O21" s="87" t="str">
        <f>INDEX(EVENTOS!G21:ZJ21,,MATCH(MAX(EVENTOS!G21:ZJ21),EVENTOS!G21:ZJ21,0)+2)</f>
        <v>CONCLUÍDA</v>
      </c>
      <c r="P21" s="10">
        <v>41799</v>
      </c>
      <c r="Q21" s="34" t="s">
        <v>12778</v>
      </c>
      <c r="R21" s="1" t="s">
        <v>172</v>
      </c>
      <c r="S21" s="1">
        <v>26</v>
      </c>
      <c r="T21" s="1" t="s">
        <v>833</v>
      </c>
      <c r="U21" s="1" t="s">
        <v>853</v>
      </c>
      <c r="V21" s="87"/>
      <c r="AI21" s="277">
        <v>2</v>
      </c>
      <c r="AJ21" s="295" t="s">
        <v>6897</v>
      </c>
    </row>
    <row r="22" spans="1:36" ht="72.5" x14ac:dyDescent="0.35">
      <c r="A22" s="117"/>
      <c r="B22" s="119" t="s">
        <v>5022</v>
      </c>
      <c r="C22" s="120" t="s">
        <v>162</v>
      </c>
      <c r="D22" s="120" t="s">
        <v>5433</v>
      </c>
      <c r="E22" s="120" t="s">
        <v>265</v>
      </c>
      <c r="F22" s="120" t="s">
        <v>11478</v>
      </c>
      <c r="G22" s="120" t="s">
        <v>149</v>
      </c>
      <c r="H22" s="10">
        <v>43190</v>
      </c>
      <c r="I22" s="11">
        <v>1358489.7725</v>
      </c>
      <c r="J22" s="11">
        <v>1192286</v>
      </c>
      <c r="K22" s="11">
        <v>1086769.31</v>
      </c>
      <c r="L22" s="11">
        <v>0</v>
      </c>
      <c r="M22" s="11">
        <v>105516.69</v>
      </c>
      <c r="N22" s="2058" t="str">
        <f>INDEX(EVENTOS!G22:ZJ22,,MATCH(MAX(EVENTOS!G22:ZJ22),EVENTOS!G22:ZJ22,0)+1)</f>
        <v>AGUARDANDO APROVAÇÃO PRESTAÇÃO DE CONTAS (SECRETARIA)</v>
      </c>
      <c r="O22" s="87" t="str">
        <f>INDEX(EVENTOS!G22:ZJ22,,MATCH(MAX(EVENTOS!G22:ZJ22),EVENTOS!G22:ZJ22,0)+2)</f>
        <v>CONCLUÍDA</v>
      </c>
      <c r="P22" s="10">
        <v>43227</v>
      </c>
      <c r="Q22" s="34" t="s">
        <v>13806</v>
      </c>
      <c r="R22" s="1" t="s">
        <v>172</v>
      </c>
      <c r="S22" s="1" t="s">
        <v>11078</v>
      </c>
      <c r="T22" s="1" t="s">
        <v>833</v>
      </c>
      <c r="U22" s="1" t="s">
        <v>855</v>
      </c>
      <c r="V22" s="87"/>
      <c r="AH22" s="259"/>
      <c r="AI22" s="265">
        <v>3</v>
      </c>
      <c r="AJ22" s="265" t="s">
        <v>11478</v>
      </c>
    </row>
    <row r="23" spans="1:36" ht="43.5" x14ac:dyDescent="0.35">
      <c r="A23" s="117"/>
      <c r="B23" s="119" t="s">
        <v>5023</v>
      </c>
      <c r="C23" s="120" t="s">
        <v>154</v>
      </c>
      <c r="D23" s="120" t="s">
        <v>5434</v>
      </c>
      <c r="E23" s="120" t="s">
        <v>13999</v>
      </c>
      <c r="F23" s="1951" t="s">
        <v>6606</v>
      </c>
      <c r="G23" s="120" t="s">
        <v>149</v>
      </c>
      <c r="H23" s="10">
        <v>42646</v>
      </c>
      <c r="I23" s="11">
        <v>754716.54749999999</v>
      </c>
      <c r="J23" s="11">
        <v>300818.28000000003</v>
      </c>
      <c r="K23" s="11">
        <v>264004.15000000002</v>
      </c>
      <c r="L23" s="11">
        <v>0</v>
      </c>
      <c r="M23" s="11">
        <v>36814.129999999997</v>
      </c>
      <c r="N23" s="2058" t="str">
        <f>INDEX(EVENTOS!G23:ZJ23,,MATCH(MAX(EVENTOS!G23:ZJ23),EVENTOS!G23:ZJ23,0)+1)</f>
        <v>EM CONFERÊNCIA PARA TEMAI</v>
      </c>
      <c r="O23" s="87" t="str">
        <f>INDEX(EVENTOS!G23:ZJ23,,MATCH(MAX(EVENTOS!G23:ZJ23),EVENTOS!G23:ZJ23,0)+2)</f>
        <v>CONCLUÍDA</v>
      </c>
      <c r="P23" s="10">
        <v>42949</v>
      </c>
      <c r="Q23" s="34" t="s">
        <v>832</v>
      </c>
      <c r="R23" s="1" t="s">
        <v>172</v>
      </c>
      <c r="S23" s="811" t="s">
        <v>9819</v>
      </c>
      <c r="T23" s="1" t="s">
        <v>833</v>
      </c>
      <c r="U23" s="1" t="s">
        <v>856</v>
      </c>
      <c r="V23" s="87"/>
      <c r="W23" s="1">
        <v>1</v>
      </c>
      <c r="AI23" s="265"/>
      <c r="AJ23" s="265"/>
    </row>
    <row r="24" spans="1:36" ht="29" x14ac:dyDescent="0.35">
      <c r="A24" s="117"/>
      <c r="B24" s="119" t="s">
        <v>5024</v>
      </c>
      <c r="C24" s="120" t="s">
        <v>154</v>
      </c>
      <c r="D24" s="120" t="s">
        <v>5434</v>
      </c>
      <c r="E24" s="120" t="s">
        <v>268</v>
      </c>
      <c r="F24" s="260" t="s">
        <v>6607</v>
      </c>
      <c r="G24" s="120" t="s">
        <v>149</v>
      </c>
      <c r="H24" s="10">
        <v>42095</v>
      </c>
      <c r="I24" s="11">
        <v>754716.54749999999</v>
      </c>
      <c r="J24" s="11">
        <v>226116.45</v>
      </c>
      <c r="K24" s="11">
        <v>171536.78</v>
      </c>
      <c r="L24" s="11">
        <v>0</v>
      </c>
      <c r="M24" s="11">
        <v>54579.67</v>
      </c>
      <c r="N24" s="2058" t="str">
        <f>INDEX(EVENTOS!G24:ZJ24,,MATCH(MAX(EVENTOS!G24:ZJ24),EVENTOS!G24:ZJ24,0)+1)</f>
        <v>EM CONFERÊNCIA PARA TEMAI</v>
      </c>
      <c r="O24" s="87" t="str">
        <f>INDEX(EVENTOS!G24:ZJ24,,MATCH(MAX(EVENTOS!G24:ZJ24),EVENTOS!G24:ZJ24,0)+2)</f>
        <v>CONCLUÍDA</v>
      </c>
      <c r="P24" s="10">
        <v>41799</v>
      </c>
      <c r="Q24" s="34" t="s">
        <v>832</v>
      </c>
      <c r="R24" s="1" t="s">
        <v>172</v>
      </c>
      <c r="S24" s="1">
        <v>9</v>
      </c>
      <c r="T24" s="1" t="s">
        <v>833</v>
      </c>
      <c r="U24" s="1" t="s">
        <v>857</v>
      </c>
      <c r="V24" s="87"/>
      <c r="Z24" s="1">
        <v>1</v>
      </c>
      <c r="AI24" s="265"/>
      <c r="AJ24" s="265"/>
    </row>
    <row r="25" spans="1:36" ht="43.5" x14ac:dyDescent="0.35">
      <c r="A25" s="117"/>
      <c r="B25" s="119" t="s">
        <v>5025</v>
      </c>
      <c r="C25" s="120" t="s">
        <v>154</v>
      </c>
      <c r="D25" s="120" t="s">
        <v>5434</v>
      </c>
      <c r="E25" s="120" t="s">
        <v>269</v>
      </c>
      <c r="F25" s="124" t="s">
        <v>6608</v>
      </c>
      <c r="G25" s="120" t="s">
        <v>149</v>
      </c>
      <c r="H25" s="10">
        <v>42735</v>
      </c>
      <c r="I25" s="11">
        <v>754716.54749999999</v>
      </c>
      <c r="J25" s="11">
        <v>167805.54</v>
      </c>
      <c r="K25" s="11">
        <v>160064.69</v>
      </c>
      <c r="L25" s="11">
        <v>0</v>
      </c>
      <c r="M25" s="11">
        <v>7740.85</v>
      </c>
      <c r="N25" s="2058" t="str">
        <f>INDEX(EVENTOS!G25:ZJ25,,MATCH(MAX(EVENTOS!G25:ZJ25),EVENTOS!G25:ZJ25,0)+1)</f>
        <v>AGUARDANDO APROVAÇÃO PRESTAÇÃO DE CONTAS (SECRETARIA)</v>
      </c>
      <c r="O25" s="87" t="str">
        <f>INDEX(EVENTOS!G25:ZJ25,,MATCH(MAX(EVENTOS!G25:ZJ25),EVENTOS!G25:ZJ25,0)+2)</f>
        <v>CONCLUÍDA</v>
      </c>
      <c r="P25" s="10">
        <v>42949</v>
      </c>
      <c r="Q25" s="34" t="s">
        <v>13004</v>
      </c>
      <c r="R25" s="1" t="s">
        <v>172</v>
      </c>
      <c r="S25" s="811" t="s">
        <v>9820</v>
      </c>
      <c r="T25" s="1" t="s">
        <v>833</v>
      </c>
      <c r="U25" s="1" t="s">
        <v>858</v>
      </c>
      <c r="V25" s="87"/>
      <c r="W25" s="1">
        <v>1</v>
      </c>
      <c r="AI25" s="265"/>
      <c r="AJ25" s="265"/>
    </row>
    <row r="26" spans="1:36" ht="29" x14ac:dyDescent="0.35">
      <c r="A26" s="117"/>
      <c r="B26" s="119" t="s">
        <v>5026</v>
      </c>
      <c r="C26" s="120" t="s">
        <v>154</v>
      </c>
      <c r="D26" s="120" t="s">
        <v>5434</v>
      </c>
      <c r="E26" s="120" t="s">
        <v>270</v>
      </c>
      <c r="F26" s="124" t="s">
        <v>6609</v>
      </c>
      <c r="G26" s="120" t="s">
        <v>149</v>
      </c>
      <c r="H26" s="10">
        <v>42735</v>
      </c>
      <c r="I26" s="11">
        <v>754716.54749999999</v>
      </c>
      <c r="J26" s="11">
        <v>185240.46</v>
      </c>
      <c r="K26" s="11">
        <v>149367.79</v>
      </c>
      <c r="L26" s="11">
        <v>0</v>
      </c>
      <c r="M26" s="11">
        <v>35872.67</v>
      </c>
      <c r="N26" s="2058" t="str">
        <f>INDEX(EVENTOS!G26:ZJ26,,MATCH(MAX(EVENTOS!G26:ZJ26),EVENTOS!G26:ZJ26,0)+1)</f>
        <v>EM CONFERÊNCIA PARA TEMAI</v>
      </c>
      <c r="O26" s="87" t="str">
        <f>INDEX(EVENTOS!G26:ZJ26,,MATCH(MAX(EVENTOS!G26:ZJ26),EVENTOS!G26:ZJ26,0)+2)</f>
        <v>CONCLUÍDA</v>
      </c>
      <c r="P26" s="10">
        <v>42523</v>
      </c>
      <c r="Q26" s="34" t="s">
        <v>832</v>
      </c>
      <c r="R26" s="1" t="s">
        <v>172</v>
      </c>
      <c r="S26" s="811" t="s">
        <v>9816</v>
      </c>
      <c r="T26" s="1" t="s">
        <v>833</v>
      </c>
      <c r="U26" s="1" t="s">
        <v>859</v>
      </c>
      <c r="V26" s="87"/>
      <c r="W26" s="1">
        <v>1</v>
      </c>
      <c r="AI26" s="265"/>
      <c r="AJ26" s="265"/>
    </row>
    <row r="27" spans="1:36" ht="43.5" x14ac:dyDescent="0.35">
      <c r="A27" s="117"/>
      <c r="B27" s="119" t="s">
        <v>5027</v>
      </c>
      <c r="C27" s="120" t="s">
        <v>163</v>
      </c>
      <c r="D27" s="120" t="s">
        <v>5435</v>
      </c>
      <c r="E27" s="120" t="s">
        <v>272</v>
      </c>
      <c r="F27" s="120" t="s">
        <v>14157</v>
      </c>
      <c r="G27" s="120" t="s">
        <v>149</v>
      </c>
      <c r="H27" s="10">
        <v>41974</v>
      </c>
      <c r="I27" s="11">
        <v>1358489.7725</v>
      </c>
      <c r="J27" s="11">
        <v>1264962.52</v>
      </c>
      <c r="K27" s="11">
        <v>1264962.52</v>
      </c>
      <c r="L27" s="11">
        <v>0</v>
      </c>
      <c r="M27" s="11">
        <v>0</v>
      </c>
      <c r="N27" s="2058" t="str">
        <f>INDEX(EVENTOS!G27:ZJ27,,MATCH(MAX(EVENTOS!G27:ZJ27),EVENTOS!G27:ZJ27,0)+1)</f>
        <v>APROVADO</v>
      </c>
      <c r="O27" s="87" t="str">
        <f>INDEX(EVENTOS!G27:ZJ27,,MATCH(MAX(EVENTOS!G27:ZJ27),EVENTOS!G27:ZJ27,0)+2)</f>
        <v>EM ANDAMENTO</v>
      </c>
      <c r="P27" s="10" t="s">
        <v>153</v>
      </c>
      <c r="Q27" s="34" t="s">
        <v>12784</v>
      </c>
      <c r="R27" s="1" t="s">
        <v>172</v>
      </c>
      <c r="S27" s="1">
        <v>12</v>
      </c>
      <c r="T27" s="1" t="s">
        <v>833</v>
      </c>
      <c r="U27" s="1" t="s">
        <v>860</v>
      </c>
      <c r="V27" s="87"/>
      <c r="W27" s="34"/>
      <c r="AI27" s="265"/>
      <c r="AJ27" s="265"/>
    </row>
    <row r="28" spans="1:36" ht="29" x14ac:dyDescent="0.35">
      <c r="A28" s="117"/>
      <c r="B28" s="119" t="s">
        <v>5028</v>
      </c>
      <c r="C28" s="120" t="s">
        <v>163</v>
      </c>
      <c r="D28" s="120" t="s">
        <v>5435</v>
      </c>
      <c r="E28" s="120" t="s">
        <v>273</v>
      </c>
      <c r="F28" s="120" t="s">
        <v>14158</v>
      </c>
      <c r="G28" s="120" t="s">
        <v>149</v>
      </c>
      <c r="H28" s="10">
        <v>41881</v>
      </c>
      <c r="I28" s="11">
        <v>1358489.7725</v>
      </c>
      <c r="J28" s="11">
        <v>79971.91</v>
      </c>
      <c r="K28" s="11">
        <v>79971.91</v>
      </c>
      <c r="L28" s="11">
        <v>0</v>
      </c>
      <c r="M28" s="11">
        <v>0</v>
      </c>
      <c r="N28" s="2058" t="str">
        <f>INDEX(EVENTOS!G28:ZJ28,,MATCH(MAX(EVENTOS!G28:ZJ28),EVENTOS!G28:ZJ28,0)+1)</f>
        <v>EM CONFERÊNCIA PARA TEMAI</v>
      </c>
      <c r="O28" s="87" t="str">
        <f>INDEX(EVENTOS!G28:ZJ28,,MATCH(MAX(EVENTOS!G28:ZJ28),EVENTOS!G28:ZJ28,0)+2)</f>
        <v>CONCLUÍDA</v>
      </c>
      <c r="P28" s="10" t="s">
        <v>153</v>
      </c>
      <c r="Q28" s="34" t="s">
        <v>832</v>
      </c>
      <c r="R28" s="1" t="s">
        <v>172</v>
      </c>
      <c r="S28" s="1">
        <v>11</v>
      </c>
      <c r="T28" s="1" t="s">
        <v>833</v>
      </c>
      <c r="U28" s="1" t="s">
        <v>861</v>
      </c>
      <c r="V28" s="87"/>
      <c r="W28" s="34"/>
      <c r="AI28" s="265">
        <v>1</v>
      </c>
      <c r="AJ28" s="265"/>
    </row>
    <row r="29" spans="1:36" ht="29" x14ac:dyDescent="0.35">
      <c r="A29" s="117"/>
      <c r="B29" s="119" t="s">
        <v>5029</v>
      </c>
      <c r="C29" s="120" t="s">
        <v>163</v>
      </c>
      <c r="D29" s="120" t="s">
        <v>5435</v>
      </c>
      <c r="E29" s="120" t="s">
        <v>274</v>
      </c>
      <c r="F29" s="120" t="s">
        <v>14159</v>
      </c>
      <c r="G29" s="120" t="s">
        <v>149</v>
      </c>
      <c r="H29" s="10">
        <v>41973</v>
      </c>
      <c r="I29" s="11">
        <v>1358489.7725</v>
      </c>
      <c r="J29" s="505">
        <v>13433.41</v>
      </c>
      <c r="K29" s="11">
        <v>13433.41</v>
      </c>
      <c r="L29" s="11">
        <v>0</v>
      </c>
      <c r="M29" s="11">
        <v>0</v>
      </c>
      <c r="N29" s="2058" t="str">
        <f>INDEX(EVENTOS!G29:ZJ29,,MATCH(MAX(EVENTOS!G29:ZJ29),EVENTOS!G29:ZJ29,0)+1)</f>
        <v>AGUARDANDO PRESTAÇÃO DE CONTAS</v>
      </c>
      <c r="O29" s="87" t="str">
        <f>INDEX(EVENTOS!G29:ZJ29,,MATCH(MAX(EVENTOS!G29:ZJ29),EVENTOS!G29:ZJ29,0)+2)</f>
        <v>CONCLUÍDA</v>
      </c>
      <c r="P29" s="10" t="s">
        <v>153</v>
      </c>
      <c r="Q29" s="34" t="s">
        <v>832</v>
      </c>
      <c r="R29" s="1" t="s">
        <v>172</v>
      </c>
      <c r="S29" s="1">
        <v>10</v>
      </c>
      <c r="T29" s="1" t="s">
        <v>833</v>
      </c>
      <c r="U29" s="1" t="s">
        <v>862</v>
      </c>
      <c r="V29" s="87"/>
      <c r="W29" s="34"/>
      <c r="AI29" s="265">
        <v>1</v>
      </c>
      <c r="AJ29" s="265"/>
    </row>
    <row r="30" spans="1:36" ht="203" x14ac:dyDescent="0.35">
      <c r="A30" s="117"/>
      <c r="B30" s="119" t="s">
        <v>5030</v>
      </c>
      <c r="C30" s="120" t="s">
        <v>154</v>
      </c>
      <c r="D30" s="120" t="s">
        <v>5436</v>
      </c>
      <c r="E30" s="120" t="s">
        <v>276</v>
      </c>
      <c r="F30" s="120" t="s">
        <v>7707</v>
      </c>
      <c r="G30" s="120" t="s">
        <v>149</v>
      </c>
      <c r="H30" s="10">
        <v>42541</v>
      </c>
      <c r="I30" s="11">
        <v>905659.85666666657</v>
      </c>
      <c r="J30" s="11">
        <v>443548.62</v>
      </c>
      <c r="K30" s="11">
        <v>443548.62</v>
      </c>
      <c r="L30" s="11">
        <v>0</v>
      </c>
      <c r="M30" s="11">
        <v>0</v>
      </c>
      <c r="N30" s="2058" t="str">
        <f>INDEX(EVENTOS!G30:ZJ30,,MATCH(MAX(EVENTOS!G30:ZJ30),EVENTOS!G30:ZJ30,0)+1)</f>
        <v>EM CONFERÊNCIA PARA TEMAI</v>
      </c>
      <c r="O30" s="87" t="str">
        <f>INDEX(EVENTOS!G30:ZJ30,,MATCH(MAX(EVENTOS!G30:ZJ30),EVENTOS!G30:ZJ30,0)+2)</f>
        <v>CONCLUÍDA</v>
      </c>
      <c r="P30" s="10">
        <v>42529</v>
      </c>
      <c r="Q30" s="1560" t="s">
        <v>12617</v>
      </c>
      <c r="R30" s="1" t="s">
        <v>172</v>
      </c>
      <c r="S30" s="437" t="s">
        <v>7709</v>
      </c>
      <c r="T30" s="1" t="s">
        <v>833</v>
      </c>
      <c r="U30" s="1" t="s">
        <v>864</v>
      </c>
      <c r="V30" s="87"/>
      <c r="W30" s="34">
        <v>7</v>
      </c>
      <c r="AI30" s="265"/>
      <c r="AJ30" s="265"/>
    </row>
    <row r="31" spans="1:36" ht="159.5" x14ac:dyDescent="0.35">
      <c r="A31" s="117"/>
      <c r="B31" s="119" t="s">
        <v>5031</v>
      </c>
      <c r="C31" s="120" t="s">
        <v>154</v>
      </c>
      <c r="D31" s="120" t="s">
        <v>5436</v>
      </c>
      <c r="E31" s="120" t="s">
        <v>277</v>
      </c>
      <c r="F31" s="120" t="s">
        <v>7898</v>
      </c>
      <c r="G31" s="120" t="s">
        <v>149</v>
      </c>
      <c r="H31" s="10">
        <v>42541</v>
      </c>
      <c r="I31" s="11">
        <v>905659.85666666657</v>
      </c>
      <c r="J31" s="11">
        <v>259843.99</v>
      </c>
      <c r="K31" s="11">
        <v>259843.99</v>
      </c>
      <c r="L31" s="11">
        <v>0</v>
      </c>
      <c r="M31" s="11">
        <v>0</v>
      </c>
      <c r="N31" s="2058" t="str">
        <f>INDEX(EVENTOS!G31:ZJ31,,MATCH(MAX(EVENTOS!G31:ZJ31),EVENTOS!G31:ZJ31,0)+1)</f>
        <v>EM CONFERÊNCIA PARA TEMAI</v>
      </c>
      <c r="O31" s="87" t="str">
        <f>INDEX(EVENTOS!G31:ZJ31,,MATCH(MAX(EVENTOS!G31:ZJ31),EVENTOS!G31:ZJ31,0)+2)</f>
        <v>CONCLUÍDA</v>
      </c>
      <c r="P31" s="10">
        <v>42549</v>
      </c>
      <c r="Q31" s="1560" t="s">
        <v>12618</v>
      </c>
      <c r="R31" s="1" t="s">
        <v>172</v>
      </c>
      <c r="S31" s="437" t="s">
        <v>7899</v>
      </c>
      <c r="T31" s="1" t="s">
        <v>833</v>
      </c>
      <c r="U31" s="1" t="s">
        <v>865</v>
      </c>
      <c r="V31" s="87"/>
      <c r="W31" s="34">
        <v>2</v>
      </c>
      <c r="AI31" s="265"/>
      <c r="AJ31" s="265"/>
    </row>
    <row r="32" spans="1:36" ht="246.5" x14ac:dyDescent="0.35">
      <c r="A32" s="117"/>
      <c r="B32" s="119" t="s">
        <v>5032</v>
      </c>
      <c r="C32" s="120" t="s">
        <v>154</v>
      </c>
      <c r="D32" s="120" t="s">
        <v>5436</v>
      </c>
      <c r="E32" s="120" t="s">
        <v>278</v>
      </c>
      <c r="F32" s="120" t="s">
        <v>7654</v>
      </c>
      <c r="G32" s="120" t="s">
        <v>149</v>
      </c>
      <c r="H32" s="10">
        <v>42124</v>
      </c>
      <c r="I32" s="11">
        <v>905659.85666666657</v>
      </c>
      <c r="J32" s="11">
        <v>170518.16</v>
      </c>
      <c r="K32" s="11">
        <v>170518.16</v>
      </c>
      <c r="L32" s="11">
        <v>0</v>
      </c>
      <c r="M32" s="11">
        <v>0</v>
      </c>
      <c r="N32" s="2058" t="str">
        <f>INDEX(EVENTOS!G32:ZJ32,,MATCH(MAX(EVENTOS!G32:ZJ32),EVENTOS!G32:ZJ32,0)+1)</f>
        <v>EM CONFERÊNCIA PARA TEMAI</v>
      </c>
      <c r="O32" s="87" t="str">
        <f>INDEX(EVENTOS!G32:ZJ32,,MATCH(MAX(EVENTOS!G32:ZJ32),EVENTOS!G32:ZJ32,0)+2)</f>
        <v>CONCLUÍDA</v>
      </c>
      <c r="P32" s="10">
        <v>42549</v>
      </c>
      <c r="Q32" s="1560" t="s">
        <v>12619</v>
      </c>
      <c r="R32" s="1" t="s">
        <v>172</v>
      </c>
      <c r="S32" s="437" t="s">
        <v>7652</v>
      </c>
      <c r="T32" s="1" t="s">
        <v>833</v>
      </c>
      <c r="U32" s="1" t="s">
        <v>867</v>
      </c>
      <c r="V32" s="87"/>
      <c r="W32" s="34"/>
      <c r="Z32" s="1">
        <v>1</v>
      </c>
      <c r="AI32" s="265"/>
      <c r="AJ32" s="265"/>
    </row>
    <row r="33" spans="1:36" ht="43.5" x14ac:dyDescent="0.35">
      <c r="A33" s="117"/>
      <c r="B33" s="119" t="s">
        <v>5033</v>
      </c>
      <c r="C33" s="120" t="s">
        <v>155</v>
      </c>
      <c r="D33" s="120" t="s">
        <v>5437</v>
      </c>
      <c r="E33" s="120" t="s">
        <v>280</v>
      </c>
      <c r="F33" s="277" t="s">
        <v>280</v>
      </c>
      <c r="G33" s="120" t="s">
        <v>149</v>
      </c>
      <c r="H33" s="10">
        <v>42855</v>
      </c>
      <c r="I33" s="11">
        <v>905659.85666666657</v>
      </c>
      <c r="J33" s="11">
        <v>233616.06</v>
      </c>
      <c r="K33" s="11">
        <v>233616.06</v>
      </c>
      <c r="L33" s="11">
        <v>0</v>
      </c>
      <c r="M33" s="11">
        <v>0</v>
      </c>
      <c r="N33" s="2058" t="str">
        <f>INDEX(EVENTOS!G33:ZJ33,,MATCH(MAX(EVENTOS!G33:ZJ33),EVENTOS!G33:ZJ33,0)+1)</f>
        <v>AGUARDANDO APROVAÇÃO PRESTAÇÃO DE CONTAS (SECRETARIA)</v>
      </c>
      <c r="O33" s="87" t="str">
        <f>INDEX(EVENTOS!G33:ZJ33,,MATCH(MAX(EVENTOS!G33:ZJ33),EVENTOS!G33:ZJ33,0)+2)</f>
        <v>CONCLUÍDA</v>
      </c>
      <c r="P33" s="10">
        <v>42817</v>
      </c>
      <c r="Q33" s="34" t="s">
        <v>13043</v>
      </c>
      <c r="R33" s="1" t="s">
        <v>172</v>
      </c>
      <c r="S33" s="1" t="s">
        <v>9015</v>
      </c>
      <c r="T33" s="1" t="s">
        <v>833</v>
      </c>
      <c r="U33" s="1" t="s">
        <v>868</v>
      </c>
      <c r="V33" s="87"/>
      <c r="W33" s="34"/>
      <c r="Z33" s="1">
        <v>2</v>
      </c>
      <c r="AI33" s="265"/>
      <c r="AJ33" s="265"/>
    </row>
    <row r="34" spans="1:36" ht="43.5" x14ac:dyDescent="0.35">
      <c r="A34" s="117"/>
      <c r="B34" s="119" t="s">
        <v>5034</v>
      </c>
      <c r="C34" s="120" t="s">
        <v>155</v>
      </c>
      <c r="D34" s="120" t="s">
        <v>5437</v>
      </c>
      <c r="E34" s="120" t="s">
        <v>9017</v>
      </c>
      <c r="F34" s="278" t="s">
        <v>9018</v>
      </c>
      <c r="G34" s="120" t="s">
        <v>149</v>
      </c>
      <c r="H34" s="10">
        <v>42886</v>
      </c>
      <c r="I34" s="11">
        <v>905659.85666666657</v>
      </c>
      <c r="J34" s="11">
        <v>330733.15000000002</v>
      </c>
      <c r="K34" s="11">
        <v>315020.86</v>
      </c>
      <c r="L34" s="11">
        <v>0</v>
      </c>
      <c r="M34" s="11">
        <v>15712.29</v>
      </c>
      <c r="N34" s="2058" t="str">
        <f>INDEX(EVENTOS!G34:ZJ34,,MATCH(MAX(EVENTOS!G34:ZJ34),EVENTOS!G34:ZJ34,0)+1)</f>
        <v>AGUARDANDO APROVAÇÃO PRESTAÇÃO DE CONTAS (SECRETARIA)</v>
      </c>
      <c r="O34" s="87" t="str">
        <f>INDEX(EVENTOS!G34:ZJ34,,MATCH(MAX(EVENTOS!G34:ZJ34),EVENTOS!G34:ZJ34,0)+2)</f>
        <v>CONCLUÍDA</v>
      </c>
      <c r="P34" s="10">
        <v>42816</v>
      </c>
      <c r="Q34" s="34" t="s">
        <v>832</v>
      </c>
      <c r="R34" s="1" t="s">
        <v>172</v>
      </c>
      <c r="S34" s="1" t="s">
        <v>9020</v>
      </c>
      <c r="T34" s="1" t="s">
        <v>833</v>
      </c>
      <c r="U34" s="1" t="s">
        <v>869</v>
      </c>
      <c r="V34" s="87"/>
      <c r="W34" s="34"/>
      <c r="AI34" s="265">
        <v>1</v>
      </c>
      <c r="AJ34" s="295" t="s">
        <v>6898</v>
      </c>
    </row>
    <row r="35" spans="1:36" ht="43.5" x14ac:dyDescent="0.35">
      <c r="A35" s="117"/>
      <c r="B35" s="119" t="s">
        <v>5035</v>
      </c>
      <c r="C35" s="120" t="s">
        <v>155</v>
      </c>
      <c r="D35" s="120" t="s">
        <v>5437</v>
      </c>
      <c r="E35" s="120" t="s">
        <v>282</v>
      </c>
      <c r="F35" s="120" t="s">
        <v>6825</v>
      </c>
      <c r="G35" s="120" t="s">
        <v>149</v>
      </c>
      <c r="H35" s="10">
        <v>41942</v>
      </c>
      <c r="I35" s="11">
        <v>905659.85666666657</v>
      </c>
      <c r="J35" s="11">
        <v>206509.74</v>
      </c>
      <c r="K35" s="11">
        <v>206509.74</v>
      </c>
      <c r="L35" s="11">
        <v>0</v>
      </c>
      <c r="M35" s="11">
        <v>0</v>
      </c>
      <c r="N35" s="2058" t="str">
        <f>INDEX(EVENTOS!G35:ZJ35,,MATCH(MAX(EVENTOS!G35:ZJ35),EVENTOS!G35:ZJ35,0)+1)</f>
        <v>AGUARDANDO APROVAÇÃO PRESTAÇÃO DE CONTAS (SECRETARIA)</v>
      </c>
      <c r="O35" s="87" t="str">
        <f>INDEX(EVENTOS!G35:ZJ35,,MATCH(MAX(EVENTOS!G35:ZJ35),EVENTOS!G35:ZJ35,0)+2)</f>
        <v>CONCLUÍDA</v>
      </c>
      <c r="P35" s="10">
        <v>41799</v>
      </c>
      <c r="Q35" s="34" t="s">
        <v>832</v>
      </c>
      <c r="R35" s="1" t="s">
        <v>172</v>
      </c>
      <c r="S35" s="1">
        <v>19</v>
      </c>
      <c r="T35" s="1" t="s">
        <v>833</v>
      </c>
      <c r="U35" s="1" t="s">
        <v>870</v>
      </c>
      <c r="V35" s="87"/>
      <c r="W35" s="34">
        <v>3</v>
      </c>
      <c r="AI35" s="265"/>
      <c r="AJ35" s="265"/>
    </row>
    <row r="36" spans="1:36" ht="43.5" x14ac:dyDescent="0.35">
      <c r="A36" s="117"/>
      <c r="B36" s="119" t="s">
        <v>5036</v>
      </c>
      <c r="C36" s="120" t="s">
        <v>155</v>
      </c>
      <c r="D36" s="120" t="s">
        <v>5437</v>
      </c>
      <c r="E36" s="120" t="s">
        <v>283</v>
      </c>
      <c r="F36" s="120" t="s">
        <v>283</v>
      </c>
      <c r="G36" s="120" t="s">
        <v>149</v>
      </c>
      <c r="H36" s="10">
        <v>41850</v>
      </c>
      <c r="I36" s="11">
        <v>905659.85666666657</v>
      </c>
      <c r="J36" s="11">
        <v>47449.72</v>
      </c>
      <c r="K36" s="11">
        <v>47449.72</v>
      </c>
      <c r="L36" s="11">
        <v>0</v>
      </c>
      <c r="M36" s="11">
        <v>0</v>
      </c>
      <c r="N36" s="2058" t="str">
        <f>INDEX(EVENTOS!G36:ZJ36,,MATCH(MAX(EVENTOS!G36:ZJ36),EVENTOS!G36:ZJ36,0)+1)</f>
        <v>AGUARDANDO APROVAÇÃO PRESTAÇÃO DE CONTAS (SECRETARIA)</v>
      </c>
      <c r="O36" s="87" t="str">
        <f>INDEX(EVENTOS!G36:ZJ36,,MATCH(MAX(EVENTOS!G36:ZJ36),EVENTOS!G36:ZJ36,0)+2)</f>
        <v>CONCLUÍDA</v>
      </c>
      <c r="P36" s="10">
        <v>41799</v>
      </c>
      <c r="Q36" s="34" t="s">
        <v>832</v>
      </c>
      <c r="R36" s="1" t="s">
        <v>172</v>
      </c>
      <c r="S36" s="1">
        <v>18</v>
      </c>
      <c r="T36" s="1" t="s">
        <v>833</v>
      </c>
      <c r="U36" s="1" t="s">
        <v>871</v>
      </c>
      <c r="V36" s="87"/>
      <c r="W36" s="34"/>
      <c r="AI36" s="291">
        <v>1</v>
      </c>
      <c r="AJ36" s="295" t="s">
        <v>6899</v>
      </c>
    </row>
    <row r="37" spans="1:36" ht="43.5" x14ac:dyDescent="0.35">
      <c r="A37" s="117"/>
      <c r="B37" s="119" t="s">
        <v>5037</v>
      </c>
      <c r="C37" s="120" t="s">
        <v>162</v>
      </c>
      <c r="D37" s="120" t="s">
        <v>5438</v>
      </c>
      <c r="E37" s="120" t="s">
        <v>152</v>
      </c>
      <c r="F37" s="120" t="s">
        <v>11483</v>
      </c>
      <c r="G37" s="120" t="s">
        <v>149</v>
      </c>
      <c r="H37" s="10">
        <v>42003</v>
      </c>
      <c r="I37" s="11">
        <v>603773.24</v>
      </c>
      <c r="J37" s="11">
        <v>659618.26</v>
      </c>
      <c r="K37" s="11">
        <v>603473.05000000005</v>
      </c>
      <c r="L37" s="11">
        <v>0</v>
      </c>
      <c r="M37" s="11">
        <v>56145.22</v>
      </c>
      <c r="N37" s="2058" t="str">
        <f>INDEX(EVENTOS!G37:ZJ37,,MATCH(MAX(EVENTOS!G37:ZJ37),EVENTOS!G37:ZJ37,0)+1)</f>
        <v>EM CONFERÊNCIA PARA TEMAI</v>
      </c>
      <c r="O37" s="87" t="str">
        <f>INDEX(EVENTOS!G37:ZJ37,,MATCH(MAX(EVENTOS!G37:ZJ37),EVENTOS!G37:ZJ37,0)+2)</f>
        <v>CONCLUÍDA</v>
      </c>
      <c r="P37" s="10">
        <v>41799</v>
      </c>
      <c r="Q37" s="1571" t="s">
        <v>12641</v>
      </c>
      <c r="R37" s="1" t="s">
        <v>172</v>
      </c>
      <c r="S37" s="1">
        <v>20</v>
      </c>
      <c r="T37" s="1" t="s">
        <v>833</v>
      </c>
      <c r="U37" s="1" t="s">
        <v>872</v>
      </c>
      <c r="V37" s="87"/>
      <c r="W37" s="34">
        <v>9</v>
      </c>
      <c r="AI37" s="265"/>
      <c r="AJ37" s="265"/>
    </row>
    <row r="38" spans="1:36" ht="130.5" x14ac:dyDescent="0.35">
      <c r="A38" s="117"/>
      <c r="B38" s="119" t="s">
        <v>5038</v>
      </c>
      <c r="C38" s="120" t="s">
        <v>159</v>
      </c>
      <c r="D38" s="120" t="s">
        <v>5439</v>
      </c>
      <c r="E38" s="120" t="s">
        <v>11838</v>
      </c>
      <c r="F38" s="120" t="s">
        <v>7369</v>
      </c>
      <c r="G38" s="120" t="s">
        <v>149</v>
      </c>
      <c r="H38" s="10">
        <v>43099</v>
      </c>
      <c r="I38" s="11">
        <v>905659.85666666657</v>
      </c>
      <c r="J38" s="11">
        <v>1138654.31</v>
      </c>
      <c r="K38" s="11">
        <v>904304.2</v>
      </c>
      <c r="L38" s="11">
        <v>9804.61</v>
      </c>
      <c r="M38" s="11">
        <v>224545.5</v>
      </c>
      <c r="N38" s="2058" t="str">
        <f>INDEX(EVENTOS!G38:ZJ38,,MATCH(MAX(EVENTOS!G38:ZJ38),EVENTOS!G38:ZJ38,0)+1)</f>
        <v>TERMO DE ENCERRAMENTO</v>
      </c>
      <c r="O38" s="87" t="str">
        <f>INDEX(EVENTOS!G38:ZJ38,,MATCH(MAX(EVENTOS!G38:ZJ38),EVENTOS!G38:ZJ38,0)+2)</f>
        <v>CONCLUÍDA</v>
      </c>
      <c r="P38" s="10">
        <v>43483</v>
      </c>
      <c r="Q38" s="34" t="s">
        <v>14286</v>
      </c>
      <c r="R38" s="1" t="s">
        <v>172</v>
      </c>
      <c r="S38" s="1" t="s">
        <v>11839</v>
      </c>
      <c r="T38" s="1" t="s">
        <v>833</v>
      </c>
      <c r="U38" s="1" t="s">
        <v>874</v>
      </c>
      <c r="V38" s="87"/>
      <c r="W38" s="34">
        <v>21</v>
      </c>
      <c r="AI38" s="265"/>
      <c r="AJ38" s="265"/>
    </row>
    <row r="39" spans="1:36" ht="29" x14ac:dyDescent="0.35">
      <c r="A39" s="117"/>
      <c r="B39" s="119" t="s">
        <v>5039</v>
      </c>
      <c r="C39" s="120" t="s">
        <v>165</v>
      </c>
      <c r="D39" s="120" t="s">
        <v>5440</v>
      </c>
      <c r="E39" s="120" t="s">
        <v>6405</v>
      </c>
      <c r="F39" s="263" t="s">
        <v>8982</v>
      </c>
      <c r="G39" s="120" t="s">
        <v>149</v>
      </c>
      <c r="H39" s="10">
        <v>42643</v>
      </c>
      <c r="I39" s="11">
        <v>1962262.9883333333</v>
      </c>
      <c r="J39" s="11">
        <v>1711390.23</v>
      </c>
      <c r="K39" s="11">
        <v>1711390.23</v>
      </c>
      <c r="L39" s="11">
        <v>0</v>
      </c>
      <c r="M39" s="11">
        <v>0</v>
      </c>
      <c r="N39" s="2058" t="str">
        <f>INDEX(EVENTOS!G39:ZJ39,,MATCH(MAX(EVENTOS!G39:ZJ39),EVENTOS!G39:ZJ39,0)+1)</f>
        <v>EM CONFERÊNCIA PARA TEMAI</v>
      </c>
      <c r="O39" s="87" t="str">
        <f>INDEX(EVENTOS!G39:ZJ39,,MATCH(MAX(EVENTOS!G39:ZJ39),EVENTOS!G39:ZJ39,0)+2)</f>
        <v>CONCLUÍDA</v>
      </c>
      <c r="P39" s="10">
        <v>42444</v>
      </c>
      <c r="Q39" s="34" t="s">
        <v>153</v>
      </c>
      <c r="R39" s="1" t="s">
        <v>172</v>
      </c>
      <c r="S39" s="1085" t="s">
        <v>11014</v>
      </c>
      <c r="T39" s="1" t="s">
        <v>833</v>
      </c>
      <c r="U39" s="1" t="s">
        <v>4220</v>
      </c>
      <c r="V39" s="87"/>
      <c r="W39" s="34">
        <v>7</v>
      </c>
      <c r="AI39" s="265"/>
      <c r="AJ39" s="265"/>
    </row>
    <row r="40" spans="1:36" ht="29" x14ac:dyDescent="0.35">
      <c r="A40" s="117"/>
      <c r="B40" s="119" t="s">
        <v>5714</v>
      </c>
      <c r="C40" s="120" t="s">
        <v>165</v>
      </c>
      <c r="D40" s="120" t="s">
        <v>5440</v>
      </c>
      <c r="E40" s="120" t="s">
        <v>5712</v>
      </c>
      <c r="F40" s="34" t="s">
        <v>6659</v>
      </c>
      <c r="G40" s="120" t="s">
        <v>149</v>
      </c>
      <c r="H40" s="10">
        <v>43098</v>
      </c>
      <c r="I40" s="11">
        <v>1962262.9883333333</v>
      </c>
      <c r="J40" s="11">
        <v>210920.22</v>
      </c>
      <c r="K40" s="11">
        <v>210920.22</v>
      </c>
      <c r="L40" s="11">
        <v>0</v>
      </c>
      <c r="M40" s="11">
        <v>0</v>
      </c>
      <c r="N40" s="2058" t="str">
        <f>INDEX(EVENTOS!G40:ZJ40,,MATCH(MAX(EVENTOS!G40:ZJ40),EVENTOS!G40:ZJ40,0)+1)</f>
        <v>EM CONFERÊNCIA PARA TEMAI</v>
      </c>
      <c r="O40" s="87" t="str">
        <f>INDEX(EVENTOS!G40:ZJ40,,MATCH(MAX(EVENTOS!G40:ZJ40),EVENTOS!G40:ZJ40,0)+2)</f>
        <v>CONCLUÍDA</v>
      </c>
      <c r="P40" s="10">
        <v>42886</v>
      </c>
      <c r="R40" s="1" t="s">
        <v>172</v>
      </c>
      <c r="S40" s="1" t="s">
        <v>9590</v>
      </c>
      <c r="T40" s="127" t="s">
        <v>833</v>
      </c>
      <c r="U40" s="1" t="s">
        <v>5715</v>
      </c>
      <c r="V40" s="87"/>
      <c r="W40" s="34"/>
      <c r="AH40" s="264"/>
      <c r="AI40" s="265">
        <v>1</v>
      </c>
      <c r="AJ40" s="265" t="s">
        <v>6660</v>
      </c>
    </row>
    <row r="41" spans="1:36" s="127" customFormat="1" ht="30" customHeight="1" x14ac:dyDescent="0.35">
      <c r="B41" s="119" t="s">
        <v>5040</v>
      </c>
      <c r="C41" s="120" t="s">
        <v>165</v>
      </c>
      <c r="D41" s="120" t="s">
        <v>5440</v>
      </c>
      <c r="E41" s="120" t="s">
        <v>6268</v>
      </c>
      <c r="F41" s="1980" t="s">
        <v>6268</v>
      </c>
      <c r="G41" s="120" t="s">
        <v>149</v>
      </c>
      <c r="H41" s="10">
        <v>41943</v>
      </c>
      <c r="I41" s="11">
        <v>1811319.6849999998</v>
      </c>
      <c r="J41" s="11">
        <v>502990.25</v>
      </c>
      <c r="K41" s="11">
        <v>502990.25</v>
      </c>
      <c r="L41" s="11">
        <v>0</v>
      </c>
      <c r="M41" s="11">
        <v>0</v>
      </c>
      <c r="N41" s="2058" t="str">
        <f>INDEX(EVENTOS!G41:ZJ41,,MATCH(MAX(EVENTOS!G41:ZJ41),EVENTOS!G41:ZJ41,0)+1)</f>
        <v>SUBSTITUÍDO</v>
      </c>
      <c r="O41" s="127" t="str">
        <f>INDEX(EVENTOS!G41:ZJ41,,MATCH(MAX(EVENTOS!G41:ZJ41),EVENTOS!G41:ZJ41,0)+2)</f>
        <v>CANCELADA</v>
      </c>
      <c r="P41" s="10">
        <v>41799</v>
      </c>
      <c r="Q41" s="34" t="s">
        <v>876</v>
      </c>
      <c r="R41" s="127" t="s">
        <v>877</v>
      </c>
      <c r="S41" s="127">
        <v>2</v>
      </c>
      <c r="T41" s="127" t="s">
        <v>878</v>
      </c>
      <c r="U41" s="127" t="s">
        <v>879</v>
      </c>
      <c r="W41" s="34"/>
      <c r="AI41" s="265">
        <v>1</v>
      </c>
      <c r="AJ41" s="265" t="s">
        <v>13917</v>
      </c>
    </row>
    <row r="42" spans="1:36" ht="30" customHeight="1" x14ac:dyDescent="0.35">
      <c r="A42" s="117"/>
      <c r="B42" s="119" t="s">
        <v>5041</v>
      </c>
      <c r="C42" s="120" t="s">
        <v>166</v>
      </c>
      <c r="D42" s="120" t="s">
        <v>5441</v>
      </c>
      <c r="E42" s="120" t="s">
        <v>292</v>
      </c>
      <c r="F42" s="120" t="s">
        <v>292</v>
      </c>
      <c r="G42" s="120" t="s">
        <v>149</v>
      </c>
      <c r="H42" s="10">
        <v>42093</v>
      </c>
      <c r="I42" s="11">
        <v>1811319.6849999998</v>
      </c>
      <c r="J42" s="11">
        <v>566745.82999999996</v>
      </c>
      <c r="K42" s="11">
        <v>509401.19</v>
      </c>
      <c r="L42" s="11">
        <v>0</v>
      </c>
      <c r="M42" s="11">
        <v>57344.639999999999</v>
      </c>
      <c r="N42" s="2058" t="str">
        <f>INDEX(EVENTOS!G42:ZJ42,,MATCH(MAX(EVENTOS!G42:ZJ42),EVENTOS!G42:ZJ42,0)+1)</f>
        <v>EM CONFERÊNCIA PARA TEMAI</v>
      </c>
      <c r="O42" s="87" t="str">
        <f>INDEX(EVENTOS!G42:ZJ42,,MATCH(MAX(EVENTOS!G42:ZJ42),EVENTOS!G42:ZJ42,0)+2)</f>
        <v>CONCLUÍDA</v>
      </c>
      <c r="P42" s="10" t="s">
        <v>153</v>
      </c>
      <c r="Q42" s="34" t="s">
        <v>14292</v>
      </c>
      <c r="R42" s="1" t="s">
        <v>172</v>
      </c>
      <c r="S42" s="1">
        <v>330</v>
      </c>
      <c r="T42" s="1" t="s">
        <v>833</v>
      </c>
      <c r="U42" s="1" t="s">
        <v>880</v>
      </c>
      <c r="V42" s="87"/>
      <c r="W42" s="34"/>
      <c r="Z42" s="1">
        <v>1</v>
      </c>
      <c r="AI42" s="265"/>
      <c r="AJ42" s="265"/>
    </row>
    <row r="43" spans="1:36" ht="105" customHeight="1" x14ac:dyDescent="0.35">
      <c r="A43" s="117"/>
      <c r="B43" s="119" t="s">
        <v>5042</v>
      </c>
      <c r="C43" s="120" t="s">
        <v>166</v>
      </c>
      <c r="D43" s="120" t="s">
        <v>5441</v>
      </c>
      <c r="E43" s="120" t="s">
        <v>293</v>
      </c>
      <c r="F43" s="120" t="s">
        <v>293</v>
      </c>
      <c r="G43" s="120" t="s">
        <v>149</v>
      </c>
      <c r="H43" s="10">
        <v>41973</v>
      </c>
      <c r="I43" s="11">
        <v>1811319.6849999998</v>
      </c>
      <c r="J43" s="11">
        <v>601612.31000000006</v>
      </c>
      <c r="K43" s="11">
        <v>579935.01</v>
      </c>
      <c r="L43" s="11">
        <v>0</v>
      </c>
      <c r="M43" s="11">
        <v>21677.3</v>
      </c>
      <c r="N43" s="2058" t="str">
        <f>INDEX(EVENTOS!G43:ZJ43,,MATCH(MAX(EVENTOS!G43:ZJ43),EVENTOS!G43:ZJ43,0)+1)</f>
        <v>EM CONFERÊNCIA PARA TEMAI</v>
      </c>
      <c r="O43" s="87" t="str">
        <f>INDEX(EVENTOS!G43:ZJ43,,MATCH(MAX(EVENTOS!G43:ZJ43),EVENTOS!G43:ZJ43,0)+2)</f>
        <v>CONCLUÍDA</v>
      </c>
      <c r="P43" s="10" t="s">
        <v>153</v>
      </c>
      <c r="Q43" s="34" t="s">
        <v>14293</v>
      </c>
      <c r="R43" s="1" t="s">
        <v>172</v>
      </c>
      <c r="S43" s="1">
        <v>23</v>
      </c>
      <c r="T43" s="1" t="s">
        <v>833</v>
      </c>
      <c r="U43" s="1" t="s">
        <v>881</v>
      </c>
      <c r="V43" s="87"/>
      <c r="W43" s="34"/>
      <c r="AI43" s="265"/>
      <c r="AJ43" s="265"/>
    </row>
    <row r="44" spans="1:36" ht="45" customHeight="1" x14ac:dyDescent="0.35">
      <c r="A44" s="117"/>
      <c r="B44" s="119" t="s">
        <v>5043</v>
      </c>
      <c r="C44" s="120" t="s">
        <v>166</v>
      </c>
      <c r="D44" s="120" t="s">
        <v>5441</v>
      </c>
      <c r="E44" s="120" t="s">
        <v>294</v>
      </c>
      <c r="F44" s="120" t="s">
        <v>294</v>
      </c>
      <c r="G44" s="120" t="s">
        <v>149</v>
      </c>
      <c r="H44" s="10">
        <v>41912</v>
      </c>
      <c r="I44" s="11">
        <v>1811319.6849999998</v>
      </c>
      <c r="J44" s="11">
        <v>534884.71</v>
      </c>
      <c r="K44" s="11">
        <v>534884.71</v>
      </c>
      <c r="L44" s="11">
        <v>0</v>
      </c>
      <c r="M44" s="11">
        <v>0</v>
      </c>
      <c r="N44" s="2058" t="str">
        <f>INDEX(EVENTOS!G44:ZJ44,,MATCH(MAX(EVENTOS!G44:ZJ44),EVENTOS!G44:ZJ44,0)+1)</f>
        <v>E-FISCO (Baixado)</v>
      </c>
      <c r="O44" s="87" t="str">
        <f>INDEX(EVENTOS!G44:ZJ44,,MATCH(MAX(EVENTOS!G44:ZJ44),EVENTOS!G44:ZJ44,0)+2)</f>
        <v>CONCLUÍDA</v>
      </c>
      <c r="P44" s="10" t="s">
        <v>153</v>
      </c>
      <c r="Q44" s="34" t="s">
        <v>882</v>
      </c>
      <c r="R44" s="1" t="s">
        <v>172</v>
      </c>
      <c r="S44" s="1">
        <v>21</v>
      </c>
      <c r="T44" s="1" t="s">
        <v>833</v>
      </c>
      <c r="U44" s="1" t="s">
        <v>883</v>
      </c>
      <c r="V44" s="87"/>
      <c r="W44" s="34"/>
      <c r="AI44" s="265">
        <v>1</v>
      </c>
      <c r="AJ44" s="265" t="s">
        <v>14220</v>
      </c>
    </row>
    <row r="45" spans="1:36" ht="105" customHeight="1" x14ac:dyDescent="0.35">
      <c r="A45" s="117"/>
      <c r="B45" s="119" t="s">
        <v>5044</v>
      </c>
      <c r="C45" s="120" t="s">
        <v>166</v>
      </c>
      <c r="D45" s="120" t="s">
        <v>5441</v>
      </c>
      <c r="E45" s="120" t="s">
        <v>295</v>
      </c>
      <c r="F45" s="120" t="s">
        <v>295</v>
      </c>
      <c r="G45" s="120" t="s">
        <v>149</v>
      </c>
      <c r="H45" s="10">
        <v>42340</v>
      </c>
      <c r="I45" s="11">
        <v>1811319.6849999998</v>
      </c>
      <c r="J45" s="11">
        <v>186505.24</v>
      </c>
      <c r="K45" s="11">
        <v>186505.24</v>
      </c>
      <c r="L45" s="11">
        <v>0</v>
      </c>
      <c r="M45" s="11">
        <v>0</v>
      </c>
      <c r="N45" s="2058" t="str">
        <f>INDEX(EVENTOS!G45:ZJ45,,MATCH(MAX(EVENTOS!G45:ZJ45),EVENTOS!G45:ZJ45,0)+1)</f>
        <v>E-FISCO (Baixado)</v>
      </c>
      <c r="O45" s="87" t="str">
        <f>INDEX(EVENTOS!G45:ZJ45,,MATCH(MAX(EVENTOS!G45:ZJ45),EVENTOS!G45:ZJ45,0)+2)</f>
        <v>CONCLUÍDA</v>
      </c>
      <c r="P45" s="10" t="s">
        <v>153</v>
      </c>
      <c r="Q45" s="34" t="s">
        <v>832</v>
      </c>
      <c r="R45" s="1" t="s">
        <v>172</v>
      </c>
      <c r="S45" s="1">
        <v>22</v>
      </c>
      <c r="T45" s="1" t="s">
        <v>833</v>
      </c>
      <c r="U45" s="1" t="s">
        <v>884</v>
      </c>
      <c r="V45" s="87"/>
      <c r="W45" s="34">
        <v>2</v>
      </c>
      <c r="AI45" s="265"/>
      <c r="AJ45" s="265"/>
    </row>
    <row r="46" spans="1:36" ht="30" customHeight="1" x14ac:dyDescent="0.35">
      <c r="A46" s="117"/>
      <c r="B46" s="119" t="s">
        <v>5045</v>
      </c>
      <c r="C46" s="120" t="s">
        <v>154</v>
      </c>
      <c r="D46" s="120" t="s">
        <v>5442</v>
      </c>
      <c r="E46" s="120" t="s">
        <v>11749</v>
      </c>
      <c r="F46" s="120" t="s">
        <v>11456</v>
      </c>
      <c r="G46" s="120" t="s">
        <v>149</v>
      </c>
      <c r="H46" s="10">
        <v>43465</v>
      </c>
      <c r="I46" s="11">
        <v>603773.24</v>
      </c>
      <c r="J46" s="11">
        <v>243776.12</v>
      </c>
      <c r="K46" s="11">
        <v>243776.12</v>
      </c>
      <c r="L46" s="11">
        <v>0</v>
      </c>
      <c r="M46" s="11"/>
      <c r="N46" s="2058" t="str">
        <f>INDEX(EVENTOS!G46:ZJ46,,MATCH(MAX(EVENTOS!G46:ZJ46),EVENTOS!G46:ZJ46,0)+1)</f>
        <v>AGUARDANDO APROVAÇÃO PRESTAÇÃO DE CONTAS (SECRETARIA)</v>
      </c>
      <c r="O46" s="2011" t="str">
        <f>INDEX(EVENTOS!G46:ZJ46,,MATCH(MAX(EVENTOS!G46:ZJ46),EVENTOS!G46:ZJ46,0)+2)</f>
        <v>CONCLUÍDA</v>
      </c>
      <c r="P46" s="10">
        <v>44645</v>
      </c>
      <c r="Q46" s="34" t="s">
        <v>13861</v>
      </c>
      <c r="R46" s="1" t="s">
        <v>156</v>
      </c>
      <c r="S46" s="2013" t="s">
        <v>13947</v>
      </c>
      <c r="T46" s="1" t="s">
        <v>836</v>
      </c>
      <c r="U46" s="1" t="s">
        <v>885</v>
      </c>
      <c r="V46" s="87"/>
      <c r="W46" s="34"/>
      <c r="Y46" s="1">
        <v>1</v>
      </c>
      <c r="AI46" s="265"/>
      <c r="AJ46" s="265"/>
    </row>
    <row r="47" spans="1:36" ht="87" x14ac:dyDescent="0.35">
      <c r="A47" s="117"/>
      <c r="B47" s="119" t="s">
        <v>5046</v>
      </c>
      <c r="C47" s="120" t="s">
        <v>154</v>
      </c>
      <c r="D47" s="120" t="s">
        <v>5442</v>
      </c>
      <c r="E47" s="120" t="s">
        <v>11180</v>
      </c>
      <c r="F47" s="120" t="s">
        <v>11179</v>
      </c>
      <c r="G47" s="120" t="s">
        <v>149</v>
      </c>
      <c r="H47" s="10">
        <v>43281</v>
      </c>
      <c r="I47" s="11">
        <v>603773.24</v>
      </c>
      <c r="J47" s="11">
        <v>236962.98</v>
      </c>
      <c r="K47" s="11">
        <v>236962.98</v>
      </c>
      <c r="L47" s="11">
        <v>0</v>
      </c>
      <c r="M47" s="11">
        <v>0</v>
      </c>
      <c r="N47" s="2058" t="str">
        <f>INDEX(EVENTOS!G47:ZJ47,,MATCH(MAX(EVENTOS!G47:ZJ47),EVENTOS!G47:ZJ47,0)+1)</f>
        <v>AGUARDANDO APROVAÇÃO PRESTAÇÃO DE CONTAS (SECRETARIA)</v>
      </c>
      <c r="O47" s="2011" t="str">
        <f>INDEX(EVENTOS!G47:ZJ47,,MATCH(MAX(EVENTOS!G47:ZJ47),EVENTOS!G47:ZJ47,0)+2)</f>
        <v>CONCLUÍDA</v>
      </c>
      <c r="P47" s="10">
        <v>43251</v>
      </c>
      <c r="Q47" s="34" t="s">
        <v>153</v>
      </c>
      <c r="R47" s="1" t="s">
        <v>172</v>
      </c>
      <c r="S47" s="1" t="s">
        <v>11181</v>
      </c>
      <c r="T47" s="1" t="s">
        <v>833</v>
      </c>
      <c r="U47" s="1" t="s">
        <v>886</v>
      </c>
      <c r="V47" s="87"/>
      <c r="W47" s="34">
        <v>7</v>
      </c>
      <c r="AI47" s="265"/>
      <c r="AJ47" s="265"/>
    </row>
    <row r="48" spans="1:36" ht="43.5" x14ac:dyDescent="0.35">
      <c r="A48" s="117"/>
      <c r="B48" s="119" t="s">
        <v>5047</v>
      </c>
      <c r="C48" s="120" t="s">
        <v>155</v>
      </c>
      <c r="D48" s="120" t="s">
        <v>5443</v>
      </c>
      <c r="E48" s="120" t="s">
        <v>301</v>
      </c>
      <c r="F48" s="34" t="s">
        <v>6826</v>
      </c>
      <c r="G48" s="120" t="s">
        <v>149</v>
      </c>
      <c r="H48" s="10">
        <v>42581</v>
      </c>
      <c r="I48" s="11">
        <v>1358489.7725</v>
      </c>
      <c r="J48" s="11">
        <v>1005210.46</v>
      </c>
      <c r="K48" s="11">
        <v>1005210.46</v>
      </c>
      <c r="L48" s="11">
        <v>0</v>
      </c>
      <c r="M48" s="11">
        <v>0</v>
      </c>
      <c r="N48" s="2058" t="str">
        <f>INDEX(EVENTOS!G48:ZJ48,,MATCH(MAX(EVENTOS!G48:ZJ48),EVENTOS!G48:ZJ48,0)+1)</f>
        <v>EM CONFERÊNCIA PARA TEMAI</v>
      </c>
      <c r="O48" s="87" t="str">
        <f>INDEX(EVENTOS!G48:ZJ48,,MATCH(MAX(EVENTOS!G48:ZJ48),EVENTOS!G48:ZJ48,0)+2)</f>
        <v>CONCLUÍDA</v>
      </c>
      <c r="P48" s="10">
        <v>42723</v>
      </c>
      <c r="Q48" s="278" t="s">
        <v>12663</v>
      </c>
      <c r="R48" s="1" t="s">
        <v>172</v>
      </c>
      <c r="S48" s="595" t="s">
        <v>8818</v>
      </c>
      <c r="T48" s="1" t="s">
        <v>833</v>
      </c>
      <c r="U48" s="1" t="s">
        <v>11027</v>
      </c>
      <c r="V48" s="87"/>
      <c r="W48" s="261">
        <v>31</v>
      </c>
      <c r="AI48" s="265"/>
      <c r="AJ48" s="265"/>
    </row>
    <row r="49" spans="1:36" ht="29" x14ac:dyDescent="0.35">
      <c r="A49" s="117"/>
      <c r="B49" s="119" t="s">
        <v>5048</v>
      </c>
      <c r="C49" s="120" t="s">
        <v>155</v>
      </c>
      <c r="D49" s="120" t="s">
        <v>5443</v>
      </c>
      <c r="E49" s="120" t="s">
        <v>10070</v>
      </c>
      <c r="F49" s="34" t="s">
        <v>6827</v>
      </c>
      <c r="G49" s="120" t="s">
        <v>149</v>
      </c>
      <c r="H49" s="10">
        <v>42185</v>
      </c>
      <c r="I49" s="11">
        <v>1358489.7725</v>
      </c>
      <c r="J49" s="11">
        <v>515431.84</v>
      </c>
      <c r="K49" s="11">
        <v>341387.25</v>
      </c>
      <c r="L49" s="11">
        <v>0</v>
      </c>
      <c r="M49" s="11">
        <v>174044.59</v>
      </c>
      <c r="N49" s="2058" t="str">
        <f>INDEX(EVENTOS!G49:ZJ49,,MATCH(MAX(EVENTOS!G49:ZJ49),EVENTOS!G49:ZJ49,0)+1)</f>
        <v>EM CONFERÊNCIA PARA TEMAI</v>
      </c>
      <c r="O49" s="87" t="str">
        <f>INDEX(EVENTOS!G49:ZJ49,,MATCH(MAX(EVENTOS!G49:ZJ49),EVENTOS!G49:ZJ49,0)+2)</f>
        <v>CONCLUÍDA</v>
      </c>
      <c r="P49" s="10">
        <v>41949</v>
      </c>
      <c r="Q49" s="278" t="s">
        <v>12664</v>
      </c>
      <c r="R49" s="1" t="s">
        <v>172</v>
      </c>
      <c r="S49" s="1029" t="s">
        <v>10589</v>
      </c>
      <c r="T49" s="1" t="s">
        <v>833</v>
      </c>
      <c r="U49" s="1" t="s">
        <v>11028</v>
      </c>
      <c r="V49" s="87"/>
      <c r="W49" s="261">
        <v>11</v>
      </c>
      <c r="AI49" s="265"/>
      <c r="AJ49" s="265"/>
    </row>
    <row r="50" spans="1:36" ht="29" x14ac:dyDescent="0.35">
      <c r="A50" s="117"/>
      <c r="B50" s="119" t="s">
        <v>5049</v>
      </c>
      <c r="C50" s="120" t="s">
        <v>155</v>
      </c>
      <c r="D50" s="120" t="s">
        <v>5444</v>
      </c>
      <c r="E50" s="120" t="s">
        <v>304</v>
      </c>
      <c r="F50" s="120" t="s">
        <v>304</v>
      </c>
      <c r="G50" s="120" t="s">
        <v>149</v>
      </c>
      <c r="H50" s="10">
        <v>43132</v>
      </c>
      <c r="I50" s="11">
        <v>603773.24</v>
      </c>
      <c r="J50" s="11">
        <v>441034.41</v>
      </c>
      <c r="K50" s="11">
        <v>441034.41</v>
      </c>
      <c r="L50" s="11">
        <v>0</v>
      </c>
      <c r="M50" s="11">
        <v>0</v>
      </c>
      <c r="N50" s="2058" t="str">
        <f>INDEX(EVENTOS!G50:ZJ50,,MATCH(MAX(EVENTOS!G50:ZJ50),EVENTOS!G50:ZJ50,0)+1)</f>
        <v>EM CONFERÊNCIA PARA TEMAI</v>
      </c>
      <c r="O50" s="87" t="str">
        <f>INDEX(EVENTOS!G50:ZJ50,,MATCH(MAX(EVENTOS!G50:ZJ50),EVENTOS!G50:ZJ50,0)+2)</f>
        <v>CONCLUÍDA</v>
      </c>
      <c r="P50" s="10">
        <v>43102</v>
      </c>
      <c r="R50" s="1" t="s">
        <v>172</v>
      </c>
      <c r="S50" s="1" t="s">
        <v>10355</v>
      </c>
      <c r="T50" s="1" t="s">
        <v>833</v>
      </c>
      <c r="U50" s="1" t="s">
        <v>891</v>
      </c>
      <c r="V50" s="87"/>
      <c r="W50" s="262">
        <v>1</v>
      </c>
      <c r="AI50" s="265"/>
      <c r="AJ50" s="265"/>
    </row>
    <row r="51" spans="1:36" ht="29" x14ac:dyDescent="0.35">
      <c r="A51" s="117"/>
      <c r="B51" s="119" t="s">
        <v>5050</v>
      </c>
      <c r="C51" s="120" t="s">
        <v>155</v>
      </c>
      <c r="D51" s="120" t="s">
        <v>5444</v>
      </c>
      <c r="E51" s="120" t="s">
        <v>10018</v>
      </c>
      <c r="F51" s="120" t="s">
        <v>10018</v>
      </c>
      <c r="G51" s="120" t="s">
        <v>149</v>
      </c>
      <c r="H51" s="10">
        <v>43071</v>
      </c>
      <c r="I51" s="11">
        <v>603773.24</v>
      </c>
      <c r="J51" s="11">
        <v>97970.41</v>
      </c>
      <c r="K51" s="11">
        <v>97970.41</v>
      </c>
      <c r="L51" s="11">
        <v>0</v>
      </c>
      <c r="M51" s="11">
        <v>0</v>
      </c>
      <c r="N51" s="2058" t="str">
        <f>INDEX(EVENTOS!G51:ZJ51,,MATCH(MAX(EVENTOS!G51:ZJ51),EVENTOS!G51:ZJ51,0)+1)</f>
        <v>EM CONFERÊNCIA PARA TEMAI</v>
      </c>
      <c r="O51" s="87" t="str">
        <f>INDEX(EVENTOS!G51:ZJ51,,MATCH(MAX(EVENTOS!G51:ZJ51),EVENTOS!G51:ZJ51,0)+2)</f>
        <v>CONCLUÍDA</v>
      </c>
      <c r="P51" s="10">
        <v>42992</v>
      </c>
      <c r="R51" s="1" t="s">
        <v>172</v>
      </c>
      <c r="S51" s="877" t="s">
        <v>10016</v>
      </c>
      <c r="T51" s="1" t="s">
        <v>833</v>
      </c>
      <c r="U51" s="1" t="s">
        <v>893</v>
      </c>
      <c r="V51" s="87"/>
      <c r="W51" s="34"/>
      <c r="AE51" s="1">
        <v>1</v>
      </c>
      <c r="AI51" s="265"/>
      <c r="AJ51" s="265"/>
    </row>
    <row r="52" spans="1:36" ht="29" x14ac:dyDescent="0.35">
      <c r="A52" s="117"/>
      <c r="B52" s="119" t="s">
        <v>5051</v>
      </c>
      <c r="C52" s="120" t="s">
        <v>155</v>
      </c>
      <c r="D52" s="120" t="s">
        <v>5444</v>
      </c>
      <c r="E52" s="120" t="s">
        <v>306</v>
      </c>
      <c r="F52" s="120" t="s">
        <v>306</v>
      </c>
      <c r="G52" s="120" t="s">
        <v>149</v>
      </c>
      <c r="H52" s="10">
        <v>41850</v>
      </c>
      <c r="I52" s="11">
        <v>603773.24</v>
      </c>
      <c r="J52" s="11">
        <v>63244.02</v>
      </c>
      <c r="K52" s="11">
        <v>63244.02</v>
      </c>
      <c r="L52" s="11">
        <v>0</v>
      </c>
      <c r="M52" s="11">
        <v>0</v>
      </c>
      <c r="N52" s="2058" t="str">
        <f>INDEX(EVENTOS!G52:ZJ52,,MATCH(MAX(EVENTOS!G52:ZJ52),EVENTOS!G52:ZJ52,0)+1)</f>
        <v>EM CONFERÊNCIA PARA TEMAI</v>
      </c>
      <c r="O52" s="87" t="str">
        <f>INDEX(EVENTOS!G52:ZJ52,,MATCH(MAX(EVENTOS!G52:ZJ52),EVENTOS!G52:ZJ52,0)+2)</f>
        <v>CONCLUÍDA</v>
      </c>
      <c r="P52" s="10">
        <v>41799</v>
      </c>
      <c r="Q52" s="34" t="s">
        <v>894</v>
      </c>
      <c r="R52" s="1" t="s">
        <v>172</v>
      </c>
      <c r="S52" s="1">
        <v>30</v>
      </c>
      <c r="T52" s="1" t="s">
        <v>833</v>
      </c>
      <c r="U52" s="1" t="s">
        <v>895</v>
      </c>
      <c r="V52" s="87"/>
      <c r="W52" s="34"/>
      <c r="AE52" s="1">
        <v>1</v>
      </c>
      <c r="AI52" s="265"/>
      <c r="AJ52" s="265"/>
    </row>
    <row r="53" spans="1:36" ht="43.5" x14ac:dyDescent="0.35">
      <c r="A53" s="117"/>
      <c r="B53" s="119" t="s">
        <v>5052</v>
      </c>
      <c r="C53" s="120" t="s">
        <v>167</v>
      </c>
      <c r="D53" s="120" t="s">
        <v>5445</v>
      </c>
      <c r="E53" s="120" t="s">
        <v>10525</v>
      </c>
      <c r="F53" s="124" t="s">
        <v>6564</v>
      </c>
      <c r="G53" s="120" t="s">
        <v>149</v>
      </c>
      <c r="H53" s="10">
        <v>42124</v>
      </c>
      <c r="I53" s="11">
        <v>905659.85666666657</v>
      </c>
      <c r="J53" s="11">
        <v>940909.74</v>
      </c>
      <c r="K53" s="11">
        <v>905659.25</v>
      </c>
      <c r="L53" s="11">
        <v>0</v>
      </c>
      <c r="M53" s="11">
        <v>35250.49</v>
      </c>
      <c r="N53" s="2058" t="str">
        <f>INDEX(EVENTOS!G53:ZJ53,,MATCH(MAX(EVENTOS!G53:ZJ53),EVENTOS!G53:ZJ53,0)+1)</f>
        <v>EM CONFERÊNCIA PARA TEMAI</v>
      </c>
      <c r="O53" s="87" t="str">
        <f>INDEX(EVENTOS!G53:ZJ53,,MATCH(MAX(EVENTOS!G53:ZJ53),EVENTOS!G53:ZJ53,0)+2)</f>
        <v>CONCLUÍDA</v>
      </c>
      <c r="P53" s="10">
        <v>41799</v>
      </c>
      <c r="Q53" s="34" t="s">
        <v>896</v>
      </c>
      <c r="R53" s="1" t="s">
        <v>172</v>
      </c>
      <c r="S53" s="1">
        <v>32</v>
      </c>
      <c r="T53" s="1" t="s">
        <v>839</v>
      </c>
      <c r="U53" s="1" t="s">
        <v>897</v>
      </c>
      <c r="V53" s="87"/>
      <c r="W53" s="34">
        <v>11</v>
      </c>
      <c r="AI53" s="265"/>
      <c r="AJ53" s="265"/>
    </row>
    <row r="54" spans="1:36" ht="43.5" x14ac:dyDescent="0.35">
      <c r="A54" s="117"/>
      <c r="B54" s="119" t="s">
        <v>5053</v>
      </c>
      <c r="C54" s="120" t="s">
        <v>154</v>
      </c>
      <c r="D54" s="120" t="s">
        <v>5446</v>
      </c>
      <c r="E54" s="120" t="s">
        <v>310</v>
      </c>
      <c r="F54" s="124" t="s">
        <v>10172</v>
      </c>
      <c r="G54" s="120" t="s">
        <v>149</v>
      </c>
      <c r="H54" s="10">
        <v>41805</v>
      </c>
      <c r="I54" s="11">
        <v>1962262.98833333</v>
      </c>
      <c r="J54" s="11">
        <v>550581.99</v>
      </c>
      <c r="K54" s="11">
        <v>450356.68</v>
      </c>
      <c r="L54" s="11">
        <v>0</v>
      </c>
      <c r="M54" s="11">
        <v>209232.52</v>
      </c>
      <c r="N54" s="2058" t="str">
        <f>INDEX(EVENTOS!G54:ZJ54,,MATCH(MAX(EVENTOS!G54:ZJ54),EVENTOS!G54:ZJ54,0)+1)</f>
        <v>Tcesp</v>
      </c>
      <c r="O54" s="87" t="str">
        <f>INDEX(EVENTOS!G54:ZJ54,,MATCH(MAX(EVENTOS!G54:ZJ54),EVENTOS!G54:ZJ54,0)+2)</f>
        <v>CONCLUÍDA</v>
      </c>
      <c r="P54" s="10">
        <v>42580</v>
      </c>
      <c r="Q54" s="34" t="s">
        <v>898</v>
      </c>
      <c r="R54" s="1" t="s">
        <v>172</v>
      </c>
      <c r="S54" s="1" t="s">
        <v>10354</v>
      </c>
      <c r="T54" s="1" t="s">
        <v>833</v>
      </c>
      <c r="U54" s="1" t="s">
        <v>899</v>
      </c>
      <c r="V54" s="87"/>
      <c r="W54" s="34">
        <v>9</v>
      </c>
      <c r="AI54" s="265"/>
      <c r="AJ54" s="265"/>
    </row>
    <row r="55" spans="1:36" ht="43.5" x14ac:dyDescent="0.35">
      <c r="A55" s="117"/>
      <c r="B55" s="119" t="s">
        <v>5054</v>
      </c>
      <c r="C55" s="120" t="s">
        <v>154</v>
      </c>
      <c r="D55" s="120" t="s">
        <v>5446</v>
      </c>
      <c r="E55" s="120" t="s">
        <v>11457</v>
      </c>
      <c r="F55" t="s">
        <v>11458</v>
      </c>
      <c r="G55" s="120" t="s">
        <v>149</v>
      </c>
      <c r="H55" s="10">
        <v>41805</v>
      </c>
      <c r="I55" s="11">
        <v>1962262.9883333333</v>
      </c>
      <c r="J55" s="11">
        <v>0</v>
      </c>
      <c r="K55" s="11">
        <v>0</v>
      </c>
      <c r="L55" s="11">
        <v>0</v>
      </c>
      <c r="M55" s="11">
        <v>0</v>
      </c>
      <c r="N55" s="2058" t="str">
        <f>INDEX(EVENTOS!G55:ZJ55,,MATCH(MAX(EVENTOS!G55:ZJ55),EVENTOS!G55:ZJ55,0)+1)</f>
        <v>SUBSTITUÍDO</v>
      </c>
      <c r="O55" s="87" t="str">
        <f>INDEX(EVENTOS!G55:ZJ55,,MATCH(MAX(EVENTOS!G55:ZJ55),EVENTOS!G55:ZJ55,0)+2)</f>
        <v>CANCELADA</v>
      </c>
      <c r="P55" s="10" t="s">
        <v>153</v>
      </c>
      <c r="Q55" s="34" t="s">
        <v>873</v>
      </c>
      <c r="R55" s="1">
        <v>0</v>
      </c>
      <c r="S55" s="1" t="s">
        <v>153</v>
      </c>
      <c r="T55" s="1" t="s">
        <v>833</v>
      </c>
      <c r="U55" s="1" t="s">
        <v>900</v>
      </c>
      <c r="V55" s="87"/>
      <c r="W55" s="34">
        <v>7</v>
      </c>
      <c r="AI55" s="265"/>
      <c r="AJ55" s="265"/>
    </row>
    <row r="56" spans="1:36" ht="43.5" x14ac:dyDescent="0.35">
      <c r="A56" s="117"/>
      <c r="B56" s="119" t="s">
        <v>5055</v>
      </c>
      <c r="C56" s="120" t="s">
        <v>154</v>
      </c>
      <c r="D56" s="120" t="s">
        <v>5446</v>
      </c>
      <c r="E56" s="120" t="s">
        <v>8221</v>
      </c>
      <c r="F56" s="124" t="s">
        <v>8220</v>
      </c>
      <c r="G56" s="120" t="s">
        <v>149</v>
      </c>
      <c r="H56" s="10">
        <v>42674</v>
      </c>
      <c r="I56" s="11">
        <v>1962262.98833333</v>
      </c>
      <c r="J56" s="11">
        <v>532533.72</v>
      </c>
      <c r="K56" s="11">
        <v>532533.72</v>
      </c>
      <c r="L56" s="11">
        <v>0</v>
      </c>
      <c r="M56" s="11">
        <v>0</v>
      </c>
      <c r="N56" s="2058" t="str">
        <f>INDEX(EVENTOS!G56:ZJ56,,MATCH(MAX(EVENTOS!G56:ZJ56),EVENTOS!G56:ZJ56,0)+1)</f>
        <v>APROVADO</v>
      </c>
      <c r="O56" s="87" t="str">
        <f>INDEX(EVENTOS!G56:ZJ56,,MATCH(MAX(EVENTOS!G56:ZJ56),EVENTOS!G56:ZJ56,0)+2)</f>
        <v>CONCLUÍDA</v>
      </c>
      <c r="P56" s="10">
        <v>43053</v>
      </c>
      <c r="Q56" s="34" t="s">
        <v>14101</v>
      </c>
      <c r="R56" s="1" t="s">
        <v>172</v>
      </c>
      <c r="S56" s="528" t="s">
        <v>10153</v>
      </c>
      <c r="T56" s="1" t="s">
        <v>878</v>
      </c>
      <c r="U56" s="1" t="s">
        <v>10152</v>
      </c>
      <c r="V56" s="87"/>
      <c r="W56" s="34"/>
      <c r="AI56" s="265">
        <v>1</v>
      </c>
      <c r="AJ56" s="265" t="s">
        <v>6051</v>
      </c>
    </row>
    <row r="57" spans="1:36" ht="58" x14ac:dyDescent="0.35">
      <c r="A57" s="117"/>
      <c r="B57" s="119" t="s">
        <v>5056</v>
      </c>
      <c r="C57" s="120" t="s">
        <v>154</v>
      </c>
      <c r="D57" s="120" t="s">
        <v>5446</v>
      </c>
      <c r="E57" s="120" t="s">
        <v>8223</v>
      </c>
      <c r="F57" s="124" t="s">
        <v>8224</v>
      </c>
      <c r="G57" s="120" t="s">
        <v>149</v>
      </c>
      <c r="H57" s="10">
        <v>42489</v>
      </c>
      <c r="I57" s="11">
        <v>1962262.9883333333</v>
      </c>
      <c r="J57" s="11">
        <v>392911.01</v>
      </c>
      <c r="K57" s="11">
        <v>392911.01</v>
      </c>
      <c r="L57" s="11">
        <v>0</v>
      </c>
      <c r="M57" s="11">
        <v>0</v>
      </c>
      <c r="N57" s="2058" t="str">
        <f>INDEX(EVENTOS!G57:ZJ57,,MATCH(MAX(EVENTOS!G57:ZJ57),EVENTOS!G57:ZJ57,0)+1)</f>
        <v>Tcesp</v>
      </c>
      <c r="O57" s="87" t="str">
        <f>INDEX(EVENTOS!G57:ZJ57,,MATCH(MAX(EVENTOS!G57:ZJ57),EVENTOS!G57:ZJ57,0)+2)</f>
        <v>CONCLUÍDA</v>
      </c>
      <c r="P57" s="10">
        <v>42585</v>
      </c>
      <c r="Q57" s="34" t="s">
        <v>873</v>
      </c>
      <c r="R57" s="1" t="s">
        <v>172</v>
      </c>
      <c r="S57" s="528" t="s">
        <v>8225</v>
      </c>
      <c r="T57" s="1" t="s">
        <v>833</v>
      </c>
      <c r="U57" s="1" t="s">
        <v>901</v>
      </c>
      <c r="V57" s="87"/>
      <c r="W57" s="34"/>
      <c r="Z57" s="1">
        <v>1</v>
      </c>
      <c r="AI57" s="265">
        <v>2</v>
      </c>
      <c r="AJ57" s="265" t="s">
        <v>10173</v>
      </c>
    </row>
    <row r="58" spans="1:36" ht="72.5" x14ac:dyDescent="0.35">
      <c r="A58" s="117"/>
      <c r="B58" s="119" t="s">
        <v>5057</v>
      </c>
      <c r="C58" s="120" t="s">
        <v>154</v>
      </c>
      <c r="D58" s="120" t="s">
        <v>5446</v>
      </c>
      <c r="E58" s="120" t="s">
        <v>8227</v>
      </c>
      <c r="F58" s="124" t="s">
        <v>8228</v>
      </c>
      <c r="G58" s="120" t="s">
        <v>149</v>
      </c>
      <c r="H58" s="10">
        <v>42643</v>
      </c>
      <c r="I58" s="11">
        <v>1962262.9883333333</v>
      </c>
      <c r="J58" s="11">
        <v>296569.46999999997</v>
      </c>
      <c r="K58" s="11">
        <v>282169.07</v>
      </c>
      <c r="L58" s="11">
        <v>0</v>
      </c>
      <c r="M58" s="11">
        <v>14400.4</v>
      </c>
      <c r="N58" s="2058" t="str">
        <f>INDEX(EVENTOS!G58:ZJ58,,MATCH(MAX(EVENTOS!G58:ZJ58),EVENTOS!G58:ZJ58,0)+1)</f>
        <v>Tcesp</v>
      </c>
      <c r="O58" s="87" t="str">
        <f>INDEX(EVENTOS!G58:ZJ58,,MATCH(MAX(EVENTOS!G58:ZJ58),EVENTOS!G58:ZJ58,0)+2)</f>
        <v>CONCLUÍDA</v>
      </c>
      <c r="P58" s="10">
        <v>42586</v>
      </c>
      <c r="Q58" s="34" t="s">
        <v>902</v>
      </c>
      <c r="R58" s="1" t="s">
        <v>172</v>
      </c>
      <c r="S58" s="1" t="s">
        <v>8229</v>
      </c>
      <c r="T58" s="1" t="s">
        <v>839</v>
      </c>
      <c r="U58" s="1" t="s">
        <v>903</v>
      </c>
      <c r="V58" s="87"/>
      <c r="W58" s="34">
        <v>2</v>
      </c>
      <c r="AI58" s="265"/>
      <c r="AJ58" s="265"/>
    </row>
    <row r="59" spans="1:36" ht="29" x14ac:dyDescent="0.35">
      <c r="A59" s="117"/>
      <c r="B59" s="119" t="s">
        <v>5058</v>
      </c>
      <c r="C59" s="120" t="s">
        <v>154</v>
      </c>
      <c r="D59" s="120" t="s">
        <v>5446</v>
      </c>
      <c r="E59" s="120" t="s">
        <v>315</v>
      </c>
      <c r="F59" s="124" t="s">
        <v>10352</v>
      </c>
      <c r="G59" s="120" t="s">
        <v>149</v>
      </c>
      <c r="H59" s="10">
        <v>42993</v>
      </c>
      <c r="I59" s="11">
        <v>1962262.9883333333</v>
      </c>
      <c r="J59" s="11">
        <v>290569.34999999998</v>
      </c>
      <c r="K59" s="11">
        <v>267386.21999999997</v>
      </c>
      <c r="L59" s="11">
        <v>0</v>
      </c>
      <c r="M59" s="11">
        <v>23183.13</v>
      </c>
      <c r="N59" s="2065" t="str">
        <f>INDEX(EVENTOS!G59:ZJ59,,MATCH(MAX(EVENTOS!G59:ZJ59),EVENTOS!G59:ZJ59,0)+1)</f>
        <v>APROVADO</v>
      </c>
      <c r="O59" s="2065" t="str">
        <f>INDEX(EVENTOS!G59:ZJ59,,MATCH(MAX(EVENTOS!G59:ZJ59),EVENTOS!G59:ZJ59,0)+2)</f>
        <v>CONCLUÍDA</v>
      </c>
      <c r="P59" s="10">
        <v>43062</v>
      </c>
      <c r="Q59" s="34" t="s">
        <v>873</v>
      </c>
      <c r="R59" s="1" t="s">
        <v>172</v>
      </c>
      <c r="S59" s="1" t="s">
        <v>10351</v>
      </c>
      <c r="T59" s="1" t="s">
        <v>833</v>
      </c>
      <c r="U59" s="1" t="s">
        <v>904</v>
      </c>
      <c r="V59" s="87"/>
      <c r="W59" s="34">
        <v>1</v>
      </c>
      <c r="AI59" s="265"/>
      <c r="AJ59" s="265"/>
    </row>
    <row r="60" spans="1:36" ht="29" x14ac:dyDescent="0.35">
      <c r="A60" s="117"/>
      <c r="B60" s="119" t="s">
        <v>5059</v>
      </c>
      <c r="C60" s="120" t="s">
        <v>166</v>
      </c>
      <c r="D60" s="120" t="s">
        <v>5447</v>
      </c>
      <c r="E60" s="120" t="s">
        <v>317</v>
      </c>
      <c r="F60" s="120" t="s">
        <v>8523</v>
      </c>
      <c r="G60" s="120" t="s">
        <v>149</v>
      </c>
      <c r="H60" s="10">
        <v>42724</v>
      </c>
      <c r="I60" s="11">
        <v>603773.24</v>
      </c>
      <c r="J60" s="11">
        <v>606348.39</v>
      </c>
      <c r="K60" s="11">
        <v>603031.78</v>
      </c>
      <c r="L60" s="11">
        <v>0</v>
      </c>
      <c r="M60" s="11">
        <v>3316.61</v>
      </c>
      <c r="N60" s="2058" t="str">
        <f>INDEX(EVENTOS!G60:ZJ60,,MATCH(MAX(EVENTOS!G60:ZJ60),EVENTOS!G60:ZJ60,0)+1)</f>
        <v>EM CONFERÊNCIA PARA TEMAI</v>
      </c>
      <c r="O60" s="87" t="str">
        <f>INDEX(EVENTOS!G60:ZJ60,,MATCH(MAX(EVENTOS!G60:ZJ60),EVENTOS!G60:ZJ60,0)+2)</f>
        <v>CONCLUÍDA</v>
      </c>
      <c r="P60" s="10">
        <v>42627</v>
      </c>
      <c r="Q60" s="34" t="s">
        <v>13921</v>
      </c>
      <c r="R60" s="1" t="s">
        <v>172</v>
      </c>
      <c r="S60" s="1">
        <v>38</v>
      </c>
      <c r="T60" s="1" t="s">
        <v>833</v>
      </c>
      <c r="U60" s="1" t="s">
        <v>906</v>
      </c>
      <c r="V60" s="87"/>
      <c r="W60" s="34"/>
      <c r="Z60" s="1">
        <v>3</v>
      </c>
      <c r="AI60" s="265"/>
      <c r="AJ60" s="265"/>
    </row>
    <row r="61" spans="1:36" ht="43.5" x14ac:dyDescent="0.35">
      <c r="A61" s="117"/>
      <c r="B61" s="119" t="s">
        <v>5060</v>
      </c>
      <c r="C61" s="120" t="s">
        <v>154</v>
      </c>
      <c r="D61" s="120" t="s">
        <v>5448</v>
      </c>
      <c r="E61" s="120" t="s">
        <v>10526</v>
      </c>
      <c r="F61" s="124" t="s">
        <v>6888</v>
      </c>
      <c r="G61" s="120" t="s">
        <v>149</v>
      </c>
      <c r="H61" s="10">
        <v>42490</v>
      </c>
      <c r="I61" s="11">
        <v>1660376.37666667</v>
      </c>
      <c r="J61" s="11">
        <v>1447565.73</v>
      </c>
      <c r="K61" s="186">
        <v>1438265.7</v>
      </c>
      <c r="L61" s="11">
        <v>9300.0300000000007</v>
      </c>
      <c r="M61" s="11"/>
      <c r="N61" s="2058" t="str">
        <f>INDEX(EVENTOS!G61:ZJ61,,MATCH(MAX(EVENTOS!G61:ZJ61),EVENTOS!G61:ZJ61,0)+1)</f>
        <v>EM CONFERÊNCIA PARA TEMAI</v>
      </c>
      <c r="O61" s="87" t="str">
        <f>INDEX(EVENTOS!G61:ZJ61,,MATCH(MAX(EVENTOS!G61:ZJ61),EVENTOS!G61:ZJ61,0)+2)</f>
        <v>CONCLUÍDA</v>
      </c>
      <c r="P61" s="10">
        <v>42723</v>
      </c>
      <c r="Q61" s="34" t="s">
        <v>907</v>
      </c>
      <c r="R61" s="1" t="s">
        <v>172</v>
      </c>
      <c r="S61" s="1" t="s">
        <v>8941</v>
      </c>
      <c r="T61" s="1" t="s">
        <v>833</v>
      </c>
      <c r="U61" s="1" t="s">
        <v>908</v>
      </c>
      <c r="V61" s="87"/>
      <c r="W61" s="34">
        <v>40</v>
      </c>
      <c r="AI61" s="265"/>
      <c r="AJ61" s="265"/>
    </row>
    <row r="62" spans="1:36" ht="43.5" x14ac:dyDescent="0.35">
      <c r="A62" s="117"/>
      <c r="B62" s="119" t="s">
        <v>5061</v>
      </c>
      <c r="C62" s="120" t="s">
        <v>154</v>
      </c>
      <c r="D62" s="120" t="s">
        <v>5448</v>
      </c>
      <c r="E62" s="120" t="s">
        <v>10527</v>
      </c>
      <c r="F62" s="124" t="s">
        <v>8939</v>
      </c>
      <c r="G62" s="120" t="s">
        <v>149</v>
      </c>
      <c r="H62" s="10">
        <v>42747</v>
      </c>
      <c r="I62" s="11">
        <v>1660376.37666667</v>
      </c>
      <c r="J62" s="11">
        <v>222110.68</v>
      </c>
      <c r="K62" s="11">
        <v>222110.68</v>
      </c>
      <c r="L62" s="11">
        <v>0</v>
      </c>
      <c r="M62" s="11">
        <v>0</v>
      </c>
      <c r="N62" s="2058" t="str">
        <f>INDEX(EVENTOS!G62:ZJ62,,MATCH(MAX(EVENTOS!G62:ZJ62),EVENTOS!G62:ZJ62,0)+1)</f>
        <v>EM CONFERÊNCIA PARA TEMAI</v>
      </c>
      <c r="O62" s="87" t="str">
        <f>INDEX(EVENTOS!G62:ZJ62,,MATCH(MAX(EVENTOS!G62:ZJ62),EVENTOS!G62:ZJ62,0)+2)</f>
        <v>CONCLUÍDA</v>
      </c>
      <c r="P62" s="10">
        <v>42697</v>
      </c>
      <c r="Q62" s="34" t="s">
        <v>909</v>
      </c>
      <c r="R62" s="1" t="s">
        <v>172</v>
      </c>
      <c r="S62" s="1" t="s">
        <v>8940</v>
      </c>
      <c r="T62" s="1" t="s">
        <v>833</v>
      </c>
      <c r="U62" s="1" t="s">
        <v>910</v>
      </c>
      <c r="V62" s="87"/>
      <c r="W62" s="34"/>
      <c r="AI62" s="265">
        <v>1</v>
      </c>
      <c r="AJ62" s="265" t="s">
        <v>6050</v>
      </c>
    </row>
    <row r="63" spans="1:36" ht="72.5" x14ac:dyDescent="0.35">
      <c r="A63" s="117"/>
      <c r="B63" s="119" t="s">
        <v>5062</v>
      </c>
      <c r="C63" s="120" t="s">
        <v>165</v>
      </c>
      <c r="D63" s="120" t="s">
        <v>5449</v>
      </c>
      <c r="E63" s="120" t="s">
        <v>322</v>
      </c>
      <c r="F63" s="124" t="s">
        <v>9266</v>
      </c>
      <c r="G63" s="120" t="s">
        <v>149</v>
      </c>
      <c r="H63" s="10">
        <v>42061</v>
      </c>
      <c r="I63" s="11">
        <v>1207546.4666666666</v>
      </c>
      <c r="J63" s="11">
        <v>1257618.3</v>
      </c>
      <c r="K63" s="11">
        <v>1207347.3</v>
      </c>
      <c r="L63" s="11">
        <v>0</v>
      </c>
      <c r="M63" s="11">
        <v>50271</v>
      </c>
      <c r="N63" s="2058" t="str">
        <f>INDEX(EVENTOS!G63:ZJ63,,MATCH(MAX(EVENTOS!G63:ZJ63),EVENTOS!G63:ZJ63,0)+1)</f>
        <v>EM CONFERÊNCIA PARA TEMAI</v>
      </c>
      <c r="O63" s="87" t="str">
        <f>INDEX(EVENTOS!G63:ZJ63,,MATCH(MAX(EVENTOS!G63:ZJ63),EVENTOS!G63:ZJ63,0)+2)</f>
        <v>CONCLUÍDA</v>
      </c>
      <c r="P63" s="10">
        <v>41799</v>
      </c>
      <c r="Q63" s="2029" t="s">
        <v>14001</v>
      </c>
      <c r="R63" s="1" t="s">
        <v>844</v>
      </c>
      <c r="S63" s="1">
        <v>3</v>
      </c>
      <c r="T63" s="1" t="s">
        <v>833</v>
      </c>
      <c r="U63" s="1" t="s">
        <v>14000</v>
      </c>
      <c r="V63" s="87"/>
      <c r="W63" s="34">
        <v>24</v>
      </c>
      <c r="AI63" s="265"/>
      <c r="AJ63" s="265"/>
    </row>
    <row r="64" spans="1:36" ht="43.5" x14ac:dyDescent="0.35">
      <c r="A64" s="117"/>
      <c r="B64" s="119" t="s">
        <v>5063</v>
      </c>
      <c r="C64" s="120" t="s">
        <v>162</v>
      </c>
      <c r="D64" s="120" t="s">
        <v>5450</v>
      </c>
      <c r="E64" s="120" t="s">
        <v>11520</v>
      </c>
      <c r="F64" s="124" t="s">
        <v>11490</v>
      </c>
      <c r="G64" s="120" t="s">
        <v>149</v>
      </c>
      <c r="H64" s="10">
        <v>42124</v>
      </c>
      <c r="I64" s="11">
        <v>1509433.0758333334</v>
      </c>
      <c r="J64" s="11">
        <v>1115437.29</v>
      </c>
      <c r="K64" s="11">
        <v>956517.77</v>
      </c>
      <c r="L64" s="11">
        <v>0</v>
      </c>
      <c r="M64" s="11">
        <v>158919.51999999999</v>
      </c>
      <c r="N64" s="2058" t="str">
        <f>INDEX(EVENTOS!G64:ZJ64,,MATCH(MAX(EVENTOS!G64:ZJ64),EVENTOS!G64:ZJ64,0)+1)</f>
        <v>AGUARDANDO APROVAÇÃO PRESTAÇÃO DE CONTAS (SECRETARIA)</v>
      </c>
      <c r="O64" s="87" t="str">
        <f>INDEX(EVENTOS!G64:ZJ64,,MATCH(MAX(EVENTOS!G64:ZJ64),EVENTOS!G64:ZJ64,0)+2)</f>
        <v>CONCLUÍDA</v>
      </c>
      <c r="P64" s="10" t="s">
        <v>153</v>
      </c>
      <c r="Q64" s="34" t="s">
        <v>912</v>
      </c>
      <c r="R64" s="1" t="s">
        <v>172</v>
      </c>
      <c r="S64" s="1">
        <v>41</v>
      </c>
      <c r="T64" s="1" t="s">
        <v>833</v>
      </c>
      <c r="U64" s="1" t="s">
        <v>913</v>
      </c>
      <c r="V64" s="87"/>
      <c r="W64" s="34">
        <v>20</v>
      </c>
      <c r="AI64" s="265"/>
      <c r="AJ64" s="265"/>
    </row>
    <row r="65" spans="1:36" ht="87" x14ac:dyDescent="0.35">
      <c r="A65" s="117"/>
      <c r="B65" s="119" t="s">
        <v>5064</v>
      </c>
      <c r="C65" s="120" t="s">
        <v>162</v>
      </c>
      <c r="D65" s="120" t="s">
        <v>5450</v>
      </c>
      <c r="E65" s="120" t="s">
        <v>325</v>
      </c>
      <c r="F65" s="120" t="s">
        <v>325</v>
      </c>
      <c r="G65" s="120" t="s">
        <v>149</v>
      </c>
      <c r="H65" s="10">
        <v>42124</v>
      </c>
      <c r="I65" s="11">
        <v>1509433.0758333334</v>
      </c>
      <c r="J65" s="11">
        <v>552746.63</v>
      </c>
      <c r="K65" s="11">
        <v>552746.63</v>
      </c>
      <c r="L65" s="11">
        <v>0</v>
      </c>
      <c r="M65" s="11">
        <v>0</v>
      </c>
      <c r="N65" s="2058" t="str">
        <f>INDEX(EVENTOS!G65:ZJ65,,MATCH(MAX(EVENTOS!G65:ZJ65),EVENTOS!G65:ZJ65,0)+1)</f>
        <v>AGUARDANDO APROVAÇÃO PRESTAÇÃO DE CONTAS (SECRETARIA)</v>
      </c>
      <c r="O65" s="87" t="str">
        <f>INDEX(EVENTOS!G65:ZJ65,,MATCH(MAX(EVENTOS!G65:ZJ65),EVENTOS!G65:ZJ65,0)+2)</f>
        <v>CONCLUÍDA</v>
      </c>
      <c r="P65" s="10" t="s">
        <v>153</v>
      </c>
      <c r="Q65" s="34" t="s">
        <v>12448</v>
      </c>
      <c r="R65" s="1" t="s">
        <v>14075</v>
      </c>
      <c r="S65" s="1" t="s">
        <v>153</v>
      </c>
      <c r="T65" s="1" t="s">
        <v>839</v>
      </c>
      <c r="U65" s="1" t="s">
        <v>914</v>
      </c>
      <c r="V65" s="87"/>
      <c r="W65" s="34"/>
      <c r="AH65" s="259"/>
      <c r="AI65" s="265">
        <v>1</v>
      </c>
      <c r="AJ65" s="265" t="s">
        <v>325</v>
      </c>
    </row>
    <row r="66" spans="1:36" ht="29" x14ac:dyDescent="0.35">
      <c r="A66" s="117"/>
      <c r="B66" s="119" t="s">
        <v>5065</v>
      </c>
      <c r="C66" s="120" t="s">
        <v>158</v>
      </c>
      <c r="D66" s="120" t="s">
        <v>5451</v>
      </c>
      <c r="E66" s="120" t="s">
        <v>10528</v>
      </c>
      <c r="F66" s="120"/>
      <c r="G66" s="120" t="s">
        <v>149</v>
      </c>
      <c r="H66" s="10">
        <v>42185</v>
      </c>
      <c r="I66" s="11">
        <v>1358489.7725</v>
      </c>
      <c r="J66" s="11">
        <v>0</v>
      </c>
      <c r="K66" s="11">
        <v>0</v>
      </c>
      <c r="L66" s="11">
        <v>0</v>
      </c>
      <c r="M66" s="11">
        <v>0</v>
      </c>
      <c r="N66" s="2058" t="str">
        <f>INDEX(EVENTOS!G66:ZJ66,,MATCH(MAX(EVENTOS!G66:ZJ66),EVENTOS!G66:ZJ66,0)+1)</f>
        <v>SUBSTITUÍDO</v>
      </c>
      <c r="O66" s="87" t="str">
        <f>INDEX(EVENTOS!G66:ZJ66,,MATCH(MAX(EVENTOS!G66:ZJ66),EVENTOS!G66:ZJ66,0)+2)</f>
        <v>CANCELADA</v>
      </c>
      <c r="P66" s="10" t="s">
        <v>153</v>
      </c>
      <c r="Q66" s="34" t="s">
        <v>915</v>
      </c>
      <c r="R66" s="1">
        <v>0</v>
      </c>
      <c r="S66" s="1">
        <v>2</v>
      </c>
      <c r="T66" s="1" t="s">
        <v>839</v>
      </c>
      <c r="U66" s="1" t="s">
        <v>916</v>
      </c>
      <c r="V66" s="87"/>
      <c r="W66" s="34"/>
      <c r="AI66" s="265"/>
      <c r="AJ66" s="265"/>
    </row>
    <row r="67" spans="1:36" ht="29" x14ac:dyDescent="0.35">
      <c r="A67" s="117"/>
      <c r="B67" s="119" t="s">
        <v>5066</v>
      </c>
      <c r="C67" s="120" t="s">
        <v>158</v>
      </c>
      <c r="D67" s="120" t="s">
        <v>5451</v>
      </c>
      <c r="E67" s="120" t="s">
        <v>328</v>
      </c>
      <c r="F67" s="252" t="s">
        <v>6572</v>
      </c>
      <c r="G67" s="120" t="s">
        <v>149</v>
      </c>
      <c r="H67" s="10">
        <v>42185</v>
      </c>
      <c r="I67" s="11">
        <v>1358489.77</v>
      </c>
      <c r="J67" s="11">
        <v>226017.98</v>
      </c>
      <c r="K67" s="11">
        <v>173494.6</v>
      </c>
      <c r="L67" s="11">
        <v>0</v>
      </c>
      <c r="M67" s="11">
        <v>52523.38</v>
      </c>
      <c r="N67" s="2058" t="str">
        <f>INDEX(EVENTOS!G67:ZJ67,,MATCH(MAX(EVENTOS!G67:ZJ67),EVENTOS!G67:ZJ67,0)+1)</f>
        <v>EM CONFERÊNCIA PARA TEMAI</v>
      </c>
      <c r="O67" s="87" t="str">
        <f>INDEX(EVENTOS!G67:ZJ67,,MATCH(MAX(EVENTOS!G67:ZJ67),EVENTOS!G67:ZJ67,0)+2)</f>
        <v>CONCLUÍDA</v>
      </c>
      <c r="P67" s="10">
        <v>42440</v>
      </c>
      <c r="Q67" s="34" t="s">
        <v>153</v>
      </c>
      <c r="R67" s="1" t="s">
        <v>172</v>
      </c>
      <c r="S67" s="1" t="s">
        <v>6614</v>
      </c>
      <c r="T67" s="1" t="s">
        <v>833</v>
      </c>
      <c r="U67" s="252" t="s">
        <v>13041</v>
      </c>
      <c r="V67" s="87"/>
      <c r="W67" s="34">
        <v>1</v>
      </c>
      <c r="AI67" s="265"/>
      <c r="AJ67" s="265"/>
    </row>
    <row r="68" spans="1:36" ht="105" customHeight="1" x14ac:dyDescent="0.35">
      <c r="A68" s="117"/>
      <c r="B68" s="119" t="s">
        <v>5067</v>
      </c>
      <c r="C68" s="120" t="s">
        <v>158</v>
      </c>
      <c r="D68" s="120" t="s">
        <v>5451</v>
      </c>
      <c r="E68" s="120" t="s">
        <v>329</v>
      </c>
      <c r="F68" s="120" t="s">
        <v>6573</v>
      </c>
      <c r="G68" s="120" t="s">
        <v>149</v>
      </c>
      <c r="H68" s="10">
        <v>42185</v>
      </c>
      <c r="I68" s="11">
        <v>1358489.7725</v>
      </c>
      <c r="J68" s="11">
        <v>99267.38</v>
      </c>
      <c r="K68" s="11">
        <v>97174.58</v>
      </c>
      <c r="L68" s="11">
        <v>0</v>
      </c>
      <c r="M68" s="11">
        <v>2092.8000000000002</v>
      </c>
      <c r="N68" s="2058" t="str">
        <f>INDEX(EVENTOS!G68:ZJ68,,MATCH(MAX(EVENTOS!G68:ZJ68),EVENTOS!G68:ZJ68,0)+1)</f>
        <v>EM CONFERÊNCIA PARA TEMAI</v>
      </c>
      <c r="O68" s="87" t="str">
        <f>INDEX(EVENTOS!G68:ZJ68,,MATCH(MAX(EVENTOS!G68:ZJ68),EVENTOS!G68:ZJ68,0)+2)</f>
        <v>CONCLUÍDA</v>
      </c>
      <c r="P68" s="10">
        <v>42627</v>
      </c>
      <c r="Q68" s="34" t="s">
        <v>12677</v>
      </c>
      <c r="R68" s="1" t="s">
        <v>172</v>
      </c>
      <c r="S68" s="550" t="s">
        <v>8334</v>
      </c>
      <c r="T68" s="1" t="s">
        <v>839</v>
      </c>
      <c r="U68" s="1" t="s">
        <v>918</v>
      </c>
      <c r="V68" s="87"/>
      <c r="W68" s="34">
        <v>1</v>
      </c>
      <c r="AI68" s="265"/>
      <c r="AJ68" s="265"/>
    </row>
    <row r="69" spans="1:36" ht="105" customHeight="1" x14ac:dyDescent="0.35">
      <c r="A69" s="117"/>
      <c r="B69" s="119" t="s">
        <v>5068</v>
      </c>
      <c r="C69" s="120" t="s">
        <v>158</v>
      </c>
      <c r="D69" s="120" t="s">
        <v>5451</v>
      </c>
      <c r="E69" s="120" t="s">
        <v>11621</v>
      </c>
      <c r="F69" s="120" t="s">
        <v>6576</v>
      </c>
      <c r="G69" s="120" t="s">
        <v>149</v>
      </c>
      <c r="H69" s="10">
        <v>42735</v>
      </c>
      <c r="I69" s="11">
        <v>1358489.7725</v>
      </c>
      <c r="J69" s="11">
        <v>374560.58</v>
      </c>
      <c r="K69" s="11">
        <v>374560.58</v>
      </c>
      <c r="L69" s="11">
        <v>0</v>
      </c>
      <c r="M69" s="11">
        <v>0</v>
      </c>
      <c r="N69" s="2058" t="str">
        <f>INDEX(EVENTOS!G69:ZJ69,,MATCH(MAX(EVENTOS!G69:ZJ69),EVENTOS!G69:ZJ69,0)+1)</f>
        <v>EM CONFERÊNCIA PARA TEMAI</v>
      </c>
      <c r="O69" s="87" t="str">
        <f>INDEX(EVENTOS!G69:ZJ69,,MATCH(MAX(EVENTOS!G69:ZJ69),EVENTOS!G69:ZJ69,0)+2)</f>
        <v>CONCLUÍDA</v>
      </c>
      <c r="P69" s="10">
        <v>42732</v>
      </c>
      <c r="Q69" s="113" t="s">
        <v>13007</v>
      </c>
      <c r="R69" s="1" t="s">
        <v>172</v>
      </c>
      <c r="S69" s="1" t="s">
        <v>8744</v>
      </c>
      <c r="T69" s="1" t="s">
        <v>833</v>
      </c>
      <c r="U69" s="1" t="s">
        <v>919</v>
      </c>
      <c r="V69" s="87"/>
      <c r="W69" s="34">
        <v>13</v>
      </c>
      <c r="AI69" s="265"/>
      <c r="AJ69" s="265"/>
    </row>
    <row r="70" spans="1:36" ht="105" customHeight="1" x14ac:dyDescent="0.35">
      <c r="A70" s="117"/>
      <c r="B70" s="119" t="s">
        <v>5069</v>
      </c>
      <c r="C70" s="120" t="s">
        <v>158</v>
      </c>
      <c r="D70" s="120" t="s">
        <v>5451</v>
      </c>
      <c r="E70" s="120" t="s">
        <v>11622</v>
      </c>
      <c r="F70" s="120" t="s">
        <v>6574</v>
      </c>
      <c r="G70" s="120" t="s">
        <v>149</v>
      </c>
      <c r="H70" s="10">
        <v>42185</v>
      </c>
      <c r="I70" s="11">
        <v>1358489.7725</v>
      </c>
      <c r="J70" s="11">
        <v>397064.33</v>
      </c>
      <c r="K70" s="11">
        <v>397064.33</v>
      </c>
      <c r="L70" s="11">
        <v>0</v>
      </c>
      <c r="M70" s="11">
        <v>0</v>
      </c>
      <c r="N70" s="2058" t="str">
        <f>INDEX(EVENTOS!G70:ZJ70,,MATCH(MAX(EVENTOS!G70:ZJ70),EVENTOS!G70:ZJ70,0)+1)</f>
        <v>EM CONFERÊNCIA PARA TEMAI</v>
      </c>
      <c r="O70" s="87" t="str">
        <f>INDEX(EVENTOS!G70:ZJ70,,MATCH(MAX(EVENTOS!G70:ZJ70),EVENTOS!G70:ZJ70,0)+2)</f>
        <v>CONCLUÍDA</v>
      </c>
      <c r="P70" s="10">
        <v>42191</v>
      </c>
      <c r="Q70" s="34" t="s">
        <v>13013</v>
      </c>
      <c r="R70" s="1" t="s">
        <v>172</v>
      </c>
      <c r="S70" s="1">
        <v>44</v>
      </c>
      <c r="T70" s="1" t="s">
        <v>833</v>
      </c>
      <c r="U70" s="1" t="s">
        <v>920</v>
      </c>
      <c r="V70" s="87"/>
      <c r="W70" s="34">
        <v>5</v>
      </c>
      <c r="AI70" s="265"/>
      <c r="AJ70" s="265"/>
    </row>
    <row r="71" spans="1:36" ht="43.5" x14ac:dyDescent="0.35">
      <c r="A71" s="117"/>
      <c r="B71" s="119" t="s">
        <v>5070</v>
      </c>
      <c r="C71" s="120" t="s">
        <v>158</v>
      </c>
      <c r="D71" s="120" t="s">
        <v>5451</v>
      </c>
      <c r="E71" s="120" t="s">
        <v>332</v>
      </c>
      <c r="F71" s="252" t="s">
        <v>6575</v>
      </c>
      <c r="G71" s="120" t="s">
        <v>149</v>
      </c>
      <c r="H71" s="10">
        <v>42978</v>
      </c>
      <c r="I71" s="11">
        <v>1358489.7725</v>
      </c>
      <c r="J71" s="11">
        <v>291443.26</v>
      </c>
      <c r="K71" s="11">
        <v>262462.12</v>
      </c>
      <c r="L71" s="11">
        <v>0</v>
      </c>
      <c r="M71" s="11">
        <v>28981.14</v>
      </c>
      <c r="N71" s="2058" t="str">
        <f>INDEX(EVENTOS!G71:ZJ71,,MATCH(MAX(EVENTOS!G71:ZJ71),EVENTOS!G71:ZJ71,0)+1)</f>
        <v>AGUARDANDO APROVAÇÃO PRESTAÇÃO DE CONTAS (SECRETARIA)</v>
      </c>
      <c r="O71" s="87" t="str">
        <f>INDEX(EVENTOS!G71:ZJ71,,MATCH(MAX(EVENTOS!G71:ZJ71),EVENTOS!G71:ZJ71,0)+2)</f>
        <v>CONCLUÍDA</v>
      </c>
      <c r="P71" s="10">
        <v>43019</v>
      </c>
      <c r="Q71" s="34" t="s">
        <v>13348</v>
      </c>
      <c r="R71" s="1" t="s">
        <v>172</v>
      </c>
      <c r="S71" s="1" t="s">
        <v>14153</v>
      </c>
      <c r="T71" s="1" t="s">
        <v>833</v>
      </c>
      <c r="U71" s="1" t="s">
        <v>922</v>
      </c>
      <c r="V71" s="87"/>
      <c r="W71" s="34"/>
      <c r="Z71" s="1">
        <v>2</v>
      </c>
      <c r="AI71" s="265"/>
      <c r="AJ71" s="265"/>
    </row>
    <row r="72" spans="1:36" ht="43.5" x14ac:dyDescent="0.35">
      <c r="A72" s="117"/>
      <c r="B72" s="119" t="s">
        <v>5071</v>
      </c>
      <c r="C72" s="120" t="s">
        <v>154</v>
      </c>
      <c r="D72" s="120" t="s">
        <v>5452</v>
      </c>
      <c r="E72" s="120" t="s">
        <v>8093</v>
      </c>
      <c r="F72" s="34" t="s">
        <v>8092</v>
      </c>
      <c r="G72" s="120" t="s">
        <v>149</v>
      </c>
      <c r="H72" s="10">
        <v>42004</v>
      </c>
      <c r="I72" s="11">
        <v>1358489.7725</v>
      </c>
      <c r="J72" s="11">
        <v>922136.11</v>
      </c>
      <c r="K72" s="11">
        <v>922136.11</v>
      </c>
      <c r="L72" s="11">
        <v>0</v>
      </c>
      <c r="M72" s="11">
        <v>0</v>
      </c>
      <c r="N72" s="2058" t="str">
        <f>INDEX(EVENTOS!G72:ZJ72,,MATCH(MAX(EVENTOS!G72:ZJ72),EVENTOS!G72:ZJ72,0)+1)</f>
        <v>EM CONFERÊNCIA PARA TEMAI</v>
      </c>
      <c r="O72" s="87" t="str">
        <f>INDEX(EVENTOS!G72:ZJ72,,MATCH(MAX(EVENTOS!G72:ZJ72),EVENTOS!G72:ZJ72,0)+2)</f>
        <v>CONCLUÍDA</v>
      </c>
      <c r="P72" s="10">
        <v>42577</v>
      </c>
      <c r="Q72" s="34" t="s">
        <v>14279</v>
      </c>
      <c r="R72" s="1" t="s">
        <v>172</v>
      </c>
      <c r="S72" s="1" t="s">
        <v>8095</v>
      </c>
      <c r="T72" s="1" t="s">
        <v>833</v>
      </c>
      <c r="U72" s="1" t="s">
        <v>923</v>
      </c>
      <c r="V72" s="87"/>
      <c r="W72" s="34">
        <v>16</v>
      </c>
      <c r="AI72" s="265"/>
      <c r="AJ72" s="265"/>
    </row>
    <row r="73" spans="1:36" ht="43.5" x14ac:dyDescent="0.35">
      <c r="A73" s="117"/>
      <c r="B73" s="119" t="s">
        <v>5072</v>
      </c>
      <c r="C73" s="120" t="s">
        <v>154</v>
      </c>
      <c r="D73" s="120" t="s">
        <v>5452</v>
      </c>
      <c r="E73" s="120" t="s">
        <v>8094</v>
      </c>
      <c r="F73" s="124" t="s">
        <v>10347</v>
      </c>
      <c r="G73" s="120" t="s">
        <v>149</v>
      </c>
      <c r="H73" s="10">
        <v>42004</v>
      </c>
      <c r="I73" s="11">
        <v>1358489.7725</v>
      </c>
      <c r="J73" s="11">
        <v>435225.09</v>
      </c>
      <c r="K73" s="11">
        <v>435225.09</v>
      </c>
      <c r="L73" s="11">
        <v>0</v>
      </c>
      <c r="M73" s="11">
        <v>0</v>
      </c>
      <c r="N73" s="2058" t="str">
        <f>INDEX(EVENTOS!G73:ZJ73,,MATCH(MAX(EVENTOS!G73:ZJ73),EVENTOS!G73:ZJ73,0)+1)</f>
        <v>EM CONFERÊNCIA PARA TEMAI</v>
      </c>
      <c r="O73" s="87" t="str">
        <f>INDEX(EVENTOS!G73:ZJ73,,MATCH(MAX(EVENTOS!G73:ZJ73),EVENTOS!G73:ZJ73,0)+2)</f>
        <v>CONCLUÍDA</v>
      </c>
      <c r="P73" s="10">
        <v>42577</v>
      </c>
      <c r="Q73" s="34" t="s">
        <v>14280</v>
      </c>
      <c r="R73" s="1" t="s">
        <v>172</v>
      </c>
      <c r="S73" s="1" t="s">
        <v>8091</v>
      </c>
      <c r="T73" s="1" t="s">
        <v>833</v>
      </c>
      <c r="U73" s="1" t="s">
        <v>924</v>
      </c>
      <c r="V73" s="87"/>
      <c r="W73" s="34">
        <v>9</v>
      </c>
      <c r="AI73" s="265"/>
      <c r="AJ73" s="265"/>
    </row>
    <row r="74" spans="1:36" ht="43.5" x14ac:dyDescent="0.35">
      <c r="A74" s="117"/>
      <c r="B74" s="119" t="s">
        <v>5073</v>
      </c>
      <c r="C74" s="120" t="s">
        <v>162</v>
      </c>
      <c r="D74" s="120" t="s">
        <v>5453</v>
      </c>
      <c r="E74" s="120" t="s">
        <v>337</v>
      </c>
      <c r="F74" s="120" t="s">
        <v>12119</v>
      </c>
      <c r="G74" s="120" t="s">
        <v>149</v>
      </c>
      <c r="H74" s="10">
        <v>43281</v>
      </c>
      <c r="I74" s="11">
        <v>452829.9366666667</v>
      </c>
      <c r="J74" s="11">
        <v>55737.19</v>
      </c>
      <c r="K74" s="11">
        <v>23010.89</v>
      </c>
      <c r="L74" s="11">
        <v>0</v>
      </c>
      <c r="M74" s="11">
        <v>32726.3</v>
      </c>
      <c r="N74" s="2058" t="str">
        <f>INDEX(EVENTOS!G74:ZJ74,,MATCH(MAX(EVENTOS!G74:ZJ74),EVENTOS!G74:ZJ74,0)+1)</f>
        <v>AGUARDANDO APROVAÇÃO PRESTAÇÃO DE CONTAS (SECRETARIA)</v>
      </c>
      <c r="O74" s="87" t="str">
        <f>INDEX(EVENTOS!G74:ZJ74,,MATCH(MAX(EVENTOS!G74:ZJ74),EVENTOS!G74:ZJ74,0)+2)</f>
        <v>CONCLUÍDA</v>
      </c>
      <c r="P74" s="10">
        <v>43570</v>
      </c>
      <c r="Q74" s="34" t="s">
        <v>13418</v>
      </c>
      <c r="R74" s="1" t="s">
        <v>172</v>
      </c>
      <c r="S74" s="1" t="s">
        <v>12120</v>
      </c>
      <c r="T74" s="1" t="s">
        <v>833</v>
      </c>
      <c r="U74" s="1" t="s">
        <v>926</v>
      </c>
      <c r="V74" s="87"/>
      <c r="W74" s="34"/>
      <c r="AH74" s="259"/>
      <c r="AI74" s="265">
        <v>1</v>
      </c>
      <c r="AJ74" s="265" t="s">
        <v>337</v>
      </c>
    </row>
    <row r="75" spans="1:36" ht="78" customHeight="1" x14ac:dyDescent="0.35">
      <c r="A75" s="117"/>
      <c r="B75" s="119" t="s">
        <v>5074</v>
      </c>
      <c r="C75" s="120" t="s">
        <v>162</v>
      </c>
      <c r="D75" s="120" t="s">
        <v>5453</v>
      </c>
      <c r="E75" s="120" t="s">
        <v>338</v>
      </c>
      <c r="F75" s="120" t="s">
        <v>10362</v>
      </c>
      <c r="G75" s="120" t="s">
        <v>149</v>
      </c>
      <c r="H75" s="10">
        <v>42064</v>
      </c>
      <c r="I75" s="11">
        <v>452829.9366666667</v>
      </c>
      <c r="J75" s="11">
        <v>251370.13</v>
      </c>
      <c r="K75" s="11">
        <v>251370.13</v>
      </c>
      <c r="L75" s="11">
        <v>0</v>
      </c>
      <c r="M75" s="11">
        <v>0</v>
      </c>
      <c r="N75" s="2058" t="str">
        <f>INDEX(EVENTOS!G75:ZJ75,,MATCH(MAX(EVENTOS!G75:ZJ75),EVENTOS!G75:ZJ75,0)+1)</f>
        <v>AGUARDANDO APROVAÇÃO PRESTAÇÃO DE CONTAS (SECRETARIA)</v>
      </c>
      <c r="O75" s="87" t="str">
        <f>INDEX(EVENTOS!G75:ZJ75,,MATCH(MAX(EVENTOS!G75:ZJ75),EVENTOS!G75:ZJ75,0)+2)</f>
        <v>CONCLUÍDA</v>
      </c>
      <c r="P75" s="10">
        <v>43571</v>
      </c>
      <c r="Q75" s="34" t="s">
        <v>13415</v>
      </c>
      <c r="R75" s="1" t="s">
        <v>172</v>
      </c>
      <c r="S75" s="1" t="s">
        <v>12122</v>
      </c>
      <c r="T75" s="1" t="s">
        <v>833</v>
      </c>
      <c r="U75" s="1" t="s">
        <v>927</v>
      </c>
      <c r="V75" s="87"/>
      <c r="W75" s="34"/>
      <c r="AH75" s="259"/>
      <c r="AI75" s="265">
        <v>1</v>
      </c>
      <c r="AJ75" s="265" t="s">
        <v>6619</v>
      </c>
    </row>
    <row r="76" spans="1:36" s="945" customFormat="1" ht="43.5" x14ac:dyDescent="0.35">
      <c r="B76" s="119" t="s">
        <v>10265</v>
      </c>
      <c r="C76" s="120" t="s">
        <v>162</v>
      </c>
      <c r="D76" s="120" t="s">
        <v>5453</v>
      </c>
      <c r="E76" s="120" t="s">
        <v>9919</v>
      </c>
      <c r="F76" s="120" t="s">
        <v>10266</v>
      </c>
      <c r="G76" s="120" t="s">
        <v>149</v>
      </c>
      <c r="H76" s="233">
        <v>43281</v>
      </c>
      <c r="I76" s="11">
        <v>452829.9366666667</v>
      </c>
      <c r="J76" s="11">
        <v>187500.53</v>
      </c>
      <c r="K76" s="11">
        <v>171577.08</v>
      </c>
      <c r="L76" s="11">
        <v>0</v>
      </c>
      <c r="M76" s="11">
        <v>15923.45</v>
      </c>
      <c r="N76" s="2058" t="str">
        <f>INDEX(EVENTOS!G76:ZJ76,,MATCH(MAX(EVENTOS!G76:ZJ76),EVENTOS!G76:ZJ76,0)+1)</f>
        <v>AGUARDANDO APROVAÇÃO PRESTAÇÃO DE CONTAS (SECRETARIA)</v>
      </c>
      <c r="O76" s="945" t="str">
        <f>INDEX(EVENTOS!G76:ZJ76,,MATCH(MAX(EVENTOS!G76:ZJ76),EVENTOS!G76:ZJ76,0)+2)</f>
        <v>CONCLUÍDA</v>
      </c>
      <c r="P76" s="233">
        <v>43172</v>
      </c>
      <c r="Q76" s="34" t="s">
        <v>13413</v>
      </c>
      <c r="R76" s="945" t="s">
        <v>172</v>
      </c>
      <c r="S76" s="1689" t="s">
        <v>10603</v>
      </c>
      <c r="T76" s="945" t="s">
        <v>5687</v>
      </c>
      <c r="U76" s="946" t="s">
        <v>12211</v>
      </c>
      <c r="W76" s="34">
        <v>4</v>
      </c>
    </row>
    <row r="77" spans="1:36" s="1689" customFormat="1" ht="141.75" customHeight="1" x14ac:dyDescent="0.35">
      <c r="B77" s="119" t="s">
        <v>12956</v>
      </c>
      <c r="C77" s="120" t="s">
        <v>162</v>
      </c>
      <c r="D77" s="120" t="s">
        <v>5453</v>
      </c>
      <c r="E77" s="120" t="s">
        <v>13407</v>
      </c>
      <c r="F77" s="120" t="s">
        <v>13200</v>
      </c>
      <c r="G77" s="120" t="s">
        <v>149</v>
      </c>
      <c r="H77" s="233">
        <v>43915</v>
      </c>
      <c r="I77" s="11">
        <v>452829.9366666667</v>
      </c>
      <c r="J77" s="11">
        <v>39913.08</v>
      </c>
      <c r="K77" s="11">
        <v>0</v>
      </c>
      <c r="L77" s="11">
        <v>24902.02</v>
      </c>
      <c r="M77" s="11">
        <v>15011.06</v>
      </c>
      <c r="N77" s="2058" t="str">
        <f>INDEX(EVENTOS!G77:ZJ77,,MATCH(MAX(EVENTOS!G77:ZJ77),EVENTOS!G77:ZJ77,0)+1)</f>
        <v>CANCELADO</v>
      </c>
      <c r="O77" s="1689" t="str">
        <f>INDEX(EVENTOS!G77:ZJ77,,MATCH(MAX(EVENTOS!G77:ZJ77),EVENTOS!G77:ZJ77,0)+2)</f>
        <v>CANCELADA</v>
      </c>
      <c r="P77" s="233">
        <v>43924</v>
      </c>
      <c r="Q77" s="34" t="s">
        <v>13408</v>
      </c>
      <c r="R77" s="1689" t="s">
        <v>172</v>
      </c>
      <c r="S77" s="1744" t="s">
        <v>13201</v>
      </c>
      <c r="T77" s="1689" t="s">
        <v>5687</v>
      </c>
      <c r="U77" s="1744" t="s">
        <v>13202</v>
      </c>
      <c r="W77" s="34">
        <v>2</v>
      </c>
    </row>
    <row r="78" spans="1:36" ht="58" x14ac:dyDescent="0.35">
      <c r="A78" s="117"/>
      <c r="B78" s="119" t="s">
        <v>5075</v>
      </c>
      <c r="C78" s="120" t="s">
        <v>160</v>
      </c>
      <c r="D78" s="120" t="s">
        <v>5454</v>
      </c>
      <c r="E78" s="120" t="s">
        <v>10529</v>
      </c>
      <c r="F78" s="34" t="s">
        <v>6617</v>
      </c>
      <c r="G78" s="120" t="s">
        <v>149</v>
      </c>
      <c r="H78" s="10">
        <v>42185</v>
      </c>
      <c r="I78" s="11">
        <v>452829.9366666667</v>
      </c>
      <c r="J78" s="11">
        <v>309046.01</v>
      </c>
      <c r="K78" s="11">
        <v>297315.05</v>
      </c>
      <c r="L78" s="11">
        <v>0</v>
      </c>
      <c r="M78" s="11">
        <v>11730.96</v>
      </c>
      <c r="N78" s="2058" t="str">
        <f>INDEX(EVENTOS!G78:ZJ78,,MATCH(MAX(EVENTOS!G78:ZJ78),EVENTOS!G78:ZJ78,0)+1)</f>
        <v>EM CONFERÊNCIA PARA TEMAI</v>
      </c>
      <c r="O78" s="87" t="str">
        <f>INDEX(EVENTOS!G78:ZJ78,,MATCH(MAX(EVENTOS!G78:ZJ78),EVENTOS!G78:ZJ78,0)+2)</f>
        <v>CONCLUÍDA</v>
      </c>
      <c r="P78" s="10">
        <v>41799</v>
      </c>
      <c r="Q78" s="1996" t="s">
        <v>928</v>
      </c>
      <c r="R78" s="1" t="s">
        <v>172</v>
      </c>
      <c r="S78" s="1">
        <v>50</v>
      </c>
      <c r="T78" s="1" t="s">
        <v>833</v>
      </c>
      <c r="U78" s="1" t="s">
        <v>929</v>
      </c>
      <c r="V78" s="87"/>
      <c r="W78" s="34">
        <v>2</v>
      </c>
      <c r="AI78" s="265"/>
      <c r="AJ78" s="265"/>
    </row>
    <row r="79" spans="1:36" ht="29" x14ac:dyDescent="0.35">
      <c r="A79" s="117"/>
      <c r="B79" s="119" t="s">
        <v>5076</v>
      </c>
      <c r="C79" s="120" t="s">
        <v>160</v>
      </c>
      <c r="D79" s="120" t="s">
        <v>5454</v>
      </c>
      <c r="E79" s="120" t="s">
        <v>341</v>
      </c>
      <c r="F79" s="34" t="s">
        <v>6622</v>
      </c>
      <c r="G79" s="120" t="s">
        <v>149</v>
      </c>
      <c r="H79" s="10">
        <v>42185</v>
      </c>
      <c r="I79" s="11">
        <v>452829.936666667</v>
      </c>
      <c r="J79" s="11">
        <v>157602.10999999999</v>
      </c>
      <c r="K79" s="11">
        <v>155514.89000000001</v>
      </c>
      <c r="L79" s="11">
        <v>0</v>
      </c>
      <c r="M79" s="11">
        <v>2087.87</v>
      </c>
      <c r="N79" s="2058" t="str">
        <f>INDEX(EVENTOS!G79:ZJ79,,MATCH(MAX(EVENTOS!G79:ZJ79),EVENTOS!G79:ZJ79,0)+1)</f>
        <v>E-FISCO (Baixado)</v>
      </c>
      <c r="O79" s="87" t="str">
        <f>INDEX(EVENTOS!G79:ZJ79,,MATCH(MAX(EVENTOS!G79:ZJ79),EVENTOS!G79:ZJ79,0)+2)</f>
        <v>CONCLUÍDA</v>
      </c>
      <c r="P79" s="10">
        <v>41799</v>
      </c>
      <c r="Q79" s="34" t="s">
        <v>153</v>
      </c>
      <c r="R79" s="1" t="s">
        <v>168</v>
      </c>
      <c r="S79" s="1" t="s">
        <v>153</v>
      </c>
      <c r="T79" s="1" t="s">
        <v>842</v>
      </c>
      <c r="U79" s="1" t="s">
        <v>930</v>
      </c>
      <c r="V79" s="87"/>
      <c r="W79" s="34"/>
      <c r="AH79" s="259"/>
      <c r="AI79" s="265">
        <v>1</v>
      </c>
      <c r="AJ79" s="265" t="s">
        <v>13918</v>
      </c>
    </row>
    <row r="80" spans="1:36" ht="43.5" x14ac:dyDescent="0.35">
      <c r="A80" s="117"/>
      <c r="B80" s="119" t="s">
        <v>5077</v>
      </c>
      <c r="C80" s="120" t="s">
        <v>154</v>
      </c>
      <c r="D80" s="120" t="s">
        <v>5455</v>
      </c>
      <c r="E80" s="120" t="s">
        <v>343</v>
      </c>
      <c r="F80" s="1978" t="s">
        <v>11459</v>
      </c>
      <c r="G80" s="120" t="s">
        <v>149</v>
      </c>
      <c r="H80" s="10">
        <v>42369</v>
      </c>
      <c r="I80" s="11">
        <v>1509433.0758333299</v>
      </c>
      <c r="J80" s="11">
        <v>1911702.05</v>
      </c>
      <c r="K80" s="11">
        <v>1500000</v>
      </c>
      <c r="L80" s="11">
        <v>0</v>
      </c>
      <c r="M80" s="11">
        <f>J80-K80</f>
        <v>411702.05000000005</v>
      </c>
      <c r="N80" s="2058" t="str">
        <f>INDEX(EVENTOS!G80:ZJ80,,MATCH(MAX(EVENTOS!G80:ZJ80),EVENTOS!G80:ZJ80,0)+1)</f>
        <v>AGUARDANDO APROVAÇÃO PRESTAÇÃO DE CONTAS (SECRETARIA)</v>
      </c>
      <c r="O80" s="87" t="str">
        <f>INDEX(EVENTOS!G80:ZJ80,,MATCH(MAX(EVENTOS!G80:ZJ80),EVENTOS!G80:ZJ80,0)+2)</f>
        <v>CONCLUÍDA</v>
      </c>
      <c r="P80" s="10" t="s">
        <v>153</v>
      </c>
      <c r="Q80" s="34" t="s">
        <v>13782</v>
      </c>
      <c r="R80" s="1" t="s">
        <v>156</v>
      </c>
      <c r="S80" s="1">
        <v>2</v>
      </c>
      <c r="T80" s="1" t="s">
        <v>836</v>
      </c>
      <c r="U80" s="1" t="s">
        <v>931</v>
      </c>
      <c r="V80" s="87"/>
      <c r="W80" s="34"/>
      <c r="Y80" s="1">
        <v>1</v>
      </c>
      <c r="AI80" s="265"/>
      <c r="AJ80" s="265"/>
    </row>
    <row r="81" spans="1:36" ht="43.5" x14ac:dyDescent="0.35">
      <c r="A81" s="117"/>
      <c r="B81" s="119" t="s">
        <v>5078</v>
      </c>
      <c r="C81" s="120" t="s">
        <v>163</v>
      </c>
      <c r="D81" s="120" t="s">
        <v>5456</v>
      </c>
      <c r="E81" s="120" t="s">
        <v>345</v>
      </c>
      <c r="F81" s="120" t="s">
        <v>14154</v>
      </c>
      <c r="G81" s="120" t="s">
        <v>149</v>
      </c>
      <c r="H81" s="10">
        <v>41974</v>
      </c>
      <c r="I81" s="11">
        <v>603773.24</v>
      </c>
      <c r="J81" s="11">
        <v>362994.51</v>
      </c>
      <c r="K81" s="11">
        <v>362994.51</v>
      </c>
      <c r="L81" s="11">
        <v>0</v>
      </c>
      <c r="M81" s="11">
        <v>0</v>
      </c>
      <c r="N81" s="2058" t="str">
        <f>INDEX(EVENTOS!G81:ZJ81,,MATCH(MAX(EVENTOS!G81:ZJ81),EVENTOS!G81:ZJ81,0)+1)</f>
        <v>EM CONFERÊNCIA PARA TEMAI</v>
      </c>
      <c r="O81" s="1828" t="s">
        <v>4684</v>
      </c>
      <c r="P81" s="10">
        <v>41799</v>
      </c>
      <c r="Q81" s="34" t="s">
        <v>13865</v>
      </c>
      <c r="R81" s="1" t="s">
        <v>172</v>
      </c>
      <c r="S81" s="1">
        <v>52</v>
      </c>
      <c r="T81" s="1" t="s">
        <v>833</v>
      </c>
      <c r="U81" s="1" t="s">
        <v>933</v>
      </c>
      <c r="V81" s="87"/>
      <c r="W81" s="1">
        <v>2</v>
      </c>
      <c r="AI81" s="265"/>
      <c r="AJ81" s="265"/>
    </row>
    <row r="82" spans="1:36" ht="43.5" x14ac:dyDescent="0.35">
      <c r="A82" s="117"/>
      <c r="B82" s="119" t="s">
        <v>5079</v>
      </c>
      <c r="C82" s="120" t="s">
        <v>163</v>
      </c>
      <c r="D82" s="120" t="s">
        <v>5456</v>
      </c>
      <c r="E82" s="120" t="s">
        <v>14156</v>
      </c>
      <c r="F82" s="120" t="s">
        <v>14155</v>
      </c>
      <c r="G82" s="120" t="s">
        <v>149</v>
      </c>
      <c r="H82" s="10">
        <v>41913</v>
      </c>
      <c r="I82" s="11">
        <v>603773.24</v>
      </c>
      <c r="J82" s="11">
        <v>240171.28</v>
      </c>
      <c r="K82" s="11">
        <v>240171.28</v>
      </c>
      <c r="L82" s="11">
        <v>0</v>
      </c>
      <c r="M82" s="11">
        <v>0</v>
      </c>
      <c r="N82" s="2058" t="str">
        <f>INDEX(EVENTOS!G82:ZJ82,,MATCH(MAX(EVENTOS!G82:ZJ82),EVENTOS!G82:ZJ82,0)+1)</f>
        <v>EM CONFERÊNCIA PARA TEMAI</v>
      </c>
      <c r="O82" s="1828" t="s">
        <v>4684</v>
      </c>
      <c r="P82" s="10">
        <v>41799</v>
      </c>
      <c r="Q82" s="34" t="s">
        <v>14230</v>
      </c>
      <c r="R82" s="1" t="s">
        <v>172</v>
      </c>
      <c r="S82" s="1">
        <v>51</v>
      </c>
      <c r="T82" s="1" t="s">
        <v>833</v>
      </c>
      <c r="U82" s="1" t="s">
        <v>935</v>
      </c>
      <c r="V82" s="87"/>
      <c r="W82" s="1">
        <v>8</v>
      </c>
      <c r="AI82" s="265"/>
      <c r="AJ82" s="265"/>
    </row>
    <row r="83" spans="1:36" ht="43.5" x14ac:dyDescent="0.35">
      <c r="A83" s="117"/>
      <c r="B83" s="119" t="s">
        <v>5080</v>
      </c>
      <c r="C83" s="120" t="s">
        <v>162</v>
      </c>
      <c r="D83" s="120" t="s">
        <v>5457</v>
      </c>
      <c r="E83" s="120" t="s">
        <v>348</v>
      </c>
      <c r="F83" s="120" t="s">
        <v>13023</v>
      </c>
      <c r="G83" s="120" t="s">
        <v>149</v>
      </c>
      <c r="H83" s="10">
        <v>43860</v>
      </c>
      <c r="I83" s="11">
        <v>1660376.3766666667</v>
      </c>
      <c r="J83" s="11">
        <v>2136357.02</v>
      </c>
      <c r="K83" s="11">
        <v>1559327.46</v>
      </c>
      <c r="L83" s="11">
        <v>0</v>
      </c>
      <c r="M83" s="11">
        <v>577029.56000000006</v>
      </c>
      <c r="N83" s="2058" t="str">
        <f>INDEX(EVENTOS!G83:ZJ83,,MATCH(MAX(EVENTOS!G83:ZJ83),EVENTOS!G83:ZJ83,0)+1)</f>
        <v>AGUARDANDO APROVAÇÃO PRESTAÇÃO DE CONTAS (SECRETARIA)</v>
      </c>
      <c r="O83" s="87" t="str">
        <f>INDEX(EVENTOS!G83:ZJ83,,MATCH(MAX(EVENTOS!G83:ZJ83),EVENTOS!G83:ZJ83,0)+2)</f>
        <v>CONCLUÍDA</v>
      </c>
      <c r="P83" s="10">
        <v>43881</v>
      </c>
      <c r="Q83" s="34" t="s">
        <v>13211</v>
      </c>
      <c r="R83" s="1" t="s">
        <v>161</v>
      </c>
      <c r="S83" s="1715" t="s">
        <v>13036</v>
      </c>
      <c r="T83" s="1" t="s">
        <v>833</v>
      </c>
      <c r="U83" s="1" t="s">
        <v>937</v>
      </c>
      <c r="V83" s="87"/>
      <c r="AD83" s="1">
        <v>1</v>
      </c>
      <c r="AI83" s="265"/>
      <c r="AJ83" s="265"/>
    </row>
    <row r="84" spans="1:36" ht="43.5" x14ac:dyDescent="0.35">
      <c r="A84" s="117"/>
      <c r="B84" s="119" t="s">
        <v>5081</v>
      </c>
      <c r="C84" s="120" t="s">
        <v>159</v>
      </c>
      <c r="D84" s="120" t="s">
        <v>5458</v>
      </c>
      <c r="E84" s="120" t="s">
        <v>350</v>
      </c>
      <c r="F84" s="120" t="s">
        <v>11626</v>
      </c>
      <c r="G84" s="120" t="s">
        <v>149</v>
      </c>
      <c r="H84" s="10">
        <v>43312</v>
      </c>
      <c r="I84" s="11">
        <v>4796813.2091666674</v>
      </c>
      <c r="J84" s="11">
        <v>3044267.05</v>
      </c>
      <c r="K84" s="11">
        <v>3044267.05</v>
      </c>
      <c r="L84" s="11">
        <v>0</v>
      </c>
      <c r="M84" s="11">
        <v>0</v>
      </c>
      <c r="N84" s="2058" t="str">
        <f>INDEX(EVENTOS!G84:ZJ84,,MATCH(MAX(EVENTOS!G84:ZJ84),EVENTOS!G84:ZJ84,0)+1)</f>
        <v>APROVADO</v>
      </c>
      <c r="O84" s="87" t="str">
        <f>INDEX(EVENTOS!G84:ZJ84,,MATCH(MAX(EVENTOS!G84:ZJ84),EVENTOS!G84:ZJ84,0)+2)</f>
        <v>EM ANDAMENTO</v>
      </c>
      <c r="P84" s="10">
        <v>43348</v>
      </c>
      <c r="Q84" s="34" t="s">
        <v>938</v>
      </c>
      <c r="R84" s="1" t="s">
        <v>172</v>
      </c>
      <c r="S84" s="1" t="s">
        <v>11627</v>
      </c>
      <c r="T84" s="1" t="s">
        <v>839</v>
      </c>
      <c r="U84" s="1" t="s">
        <v>939</v>
      </c>
      <c r="V84" s="87"/>
      <c r="W84" s="1">
        <v>1</v>
      </c>
      <c r="AI84" s="265"/>
      <c r="AJ84" s="265"/>
    </row>
    <row r="85" spans="1:36" ht="72.5" x14ac:dyDescent="0.35">
      <c r="A85" s="117"/>
      <c r="B85" s="119" t="s">
        <v>5082</v>
      </c>
      <c r="C85" s="120" t="s">
        <v>159</v>
      </c>
      <c r="D85" s="120" t="s">
        <v>5458</v>
      </c>
      <c r="E85" s="120" t="s">
        <v>351</v>
      </c>
      <c r="F85" s="120" t="s">
        <v>6370</v>
      </c>
      <c r="G85" s="120" t="s">
        <v>149</v>
      </c>
      <c r="H85" s="10">
        <v>43465</v>
      </c>
      <c r="I85" s="11">
        <v>4796813.2091666674</v>
      </c>
      <c r="J85" s="11">
        <v>1216893.1100000001</v>
      </c>
      <c r="K85" s="11">
        <v>1216893.1100000001</v>
      </c>
      <c r="L85" s="11">
        <v>0</v>
      </c>
      <c r="M85" s="11">
        <v>0</v>
      </c>
      <c r="N85" s="2058" t="str">
        <f>INDEX(EVENTOS!G85:ZJ85,,MATCH(MAX(EVENTOS!G85:ZJ85),EVENTOS!G85:ZJ85,0)+1)</f>
        <v>APROVADO</v>
      </c>
      <c r="O85" s="87" t="str">
        <f>INDEX(EVENTOS!G85:ZJ85,,MATCH(MAX(EVENTOS!G85:ZJ85),EVENTOS!G85:ZJ85,0)+2)</f>
        <v>EM ANDAMENTO</v>
      </c>
      <c r="P85" s="10">
        <v>43605</v>
      </c>
      <c r="R85" s="1" t="s">
        <v>161</v>
      </c>
      <c r="S85" s="1446" t="s">
        <v>12242</v>
      </c>
      <c r="T85" s="1" t="s">
        <v>833</v>
      </c>
      <c r="U85" s="1048" t="s">
        <v>10948</v>
      </c>
      <c r="V85" s="87"/>
      <c r="AD85" s="1">
        <v>3</v>
      </c>
      <c r="AI85" s="265"/>
      <c r="AJ85" s="265"/>
    </row>
    <row r="86" spans="1:36" ht="58" x14ac:dyDescent="0.35">
      <c r="A86" s="117"/>
      <c r="B86" s="119" t="s">
        <v>5083</v>
      </c>
      <c r="C86" s="120" t="s">
        <v>157</v>
      </c>
      <c r="D86" s="120" t="s">
        <v>5459</v>
      </c>
      <c r="E86" s="120" t="s">
        <v>10530</v>
      </c>
      <c r="F86" s="120" t="s">
        <v>8110</v>
      </c>
      <c r="G86" s="120" t="s">
        <v>149</v>
      </c>
      <c r="H86" s="10">
        <v>41958</v>
      </c>
      <c r="I86" s="11">
        <v>1207546.4666666666</v>
      </c>
      <c r="J86" s="11">
        <v>828363.22</v>
      </c>
      <c r="K86" s="11">
        <v>704774.71</v>
      </c>
      <c r="L86" s="11">
        <v>0</v>
      </c>
      <c r="M86" s="11">
        <v>123588.51</v>
      </c>
      <c r="N86" s="2058" t="str">
        <f>INDEX(EVENTOS!G86:ZJ86,,MATCH(MAX(EVENTOS!G86:ZJ86),EVENTOS!G86:ZJ86,0)+1)</f>
        <v>PC  REPROVADA</v>
      </c>
      <c r="O86" s="87" t="str">
        <f>INDEX(EVENTOS!G86:ZJ86,,MATCH(MAX(EVENTOS!G86:ZJ86),EVENTOS!G86:ZJ86,0)+2)</f>
        <v>CONCLUÍDA</v>
      </c>
      <c r="P86" s="10">
        <v>42577</v>
      </c>
      <c r="Q86" s="2025" t="s">
        <v>13986</v>
      </c>
      <c r="R86" s="1" t="s">
        <v>844</v>
      </c>
      <c r="S86" s="490" t="s">
        <v>8111</v>
      </c>
      <c r="T86" s="1" t="s">
        <v>833</v>
      </c>
      <c r="U86" s="1" t="s">
        <v>941</v>
      </c>
      <c r="V86" s="87"/>
      <c r="W86" s="1">
        <v>7</v>
      </c>
      <c r="AI86" s="265"/>
      <c r="AJ86" s="265"/>
    </row>
    <row r="87" spans="1:36" ht="116" x14ac:dyDescent="0.35">
      <c r="A87" s="117"/>
      <c r="B87" s="119" t="s">
        <v>5084</v>
      </c>
      <c r="C87" s="120" t="s">
        <v>157</v>
      </c>
      <c r="D87" s="120" t="s">
        <v>5459</v>
      </c>
      <c r="E87" s="120" t="s">
        <v>10531</v>
      </c>
      <c r="F87" s="120" t="s">
        <v>6563</v>
      </c>
      <c r="G87" s="120" t="s">
        <v>149</v>
      </c>
      <c r="H87" s="10">
        <v>42369</v>
      </c>
      <c r="I87" s="11">
        <v>1207546.4666666666</v>
      </c>
      <c r="J87" s="11">
        <v>511319.75</v>
      </c>
      <c r="K87" s="11">
        <v>501925.3</v>
      </c>
      <c r="L87" s="11">
        <v>0</v>
      </c>
      <c r="M87" s="11">
        <v>9394.4500000000007</v>
      </c>
      <c r="N87" s="2058" t="str">
        <f>INDEX(EVENTOS!G87:ZJ87,,MATCH(MAX(EVENTOS!G87:ZJ87),EVENTOS!G87:ZJ87,0)+1)</f>
        <v>E-FISCO (Baixado)</v>
      </c>
      <c r="O87" s="87" t="str">
        <f>INDEX(EVENTOS!G87:ZJ87,,MATCH(MAX(EVENTOS!G87:ZJ87),EVENTOS!G87:ZJ87,0)+2)</f>
        <v>CONCLUÍDA</v>
      </c>
      <c r="P87" s="10">
        <v>42614</v>
      </c>
      <c r="Q87" s="2059" t="s">
        <v>14099</v>
      </c>
      <c r="R87" s="1" t="s">
        <v>172</v>
      </c>
      <c r="S87" s="555" t="s">
        <v>8381</v>
      </c>
      <c r="T87" s="1" t="s">
        <v>833</v>
      </c>
      <c r="U87" s="1" t="s">
        <v>943</v>
      </c>
      <c r="V87" s="87"/>
      <c r="Z87" s="1">
        <v>1</v>
      </c>
      <c r="AI87" s="265"/>
      <c r="AJ87" s="265"/>
    </row>
    <row r="88" spans="1:36" ht="29" x14ac:dyDescent="0.35">
      <c r="A88" s="117"/>
      <c r="B88" s="119" t="s">
        <v>5085</v>
      </c>
      <c r="C88" s="120" t="s">
        <v>154</v>
      </c>
      <c r="D88" s="120" t="s">
        <v>5460</v>
      </c>
      <c r="E88" s="120" t="s">
        <v>356</v>
      </c>
      <c r="F88" s="124" t="s">
        <v>6612</v>
      </c>
      <c r="G88" s="120" t="s">
        <v>149</v>
      </c>
      <c r="H88" s="10">
        <v>42124</v>
      </c>
      <c r="I88" s="11">
        <v>905659.85666666704</v>
      </c>
      <c r="J88" s="11">
        <v>932906.56</v>
      </c>
      <c r="K88" s="11">
        <v>904584.48</v>
      </c>
      <c r="L88" s="11">
        <v>0</v>
      </c>
      <c r="M88" s="11">
        <v>28322.080000000002</v>
      </c>
      <c r="N88" s="2058" t="str">
        <f>INDEX(EVENTOS!G88:ZJ88,,MATCH(MAX(EVENTOS!G88:ZJ88),EVENTOS!G88:ZJ88,0)+1)</f>
        <v>EM CONFERÊNCIA PARA TEMAI</v>
      </c>
      <c r="O88" s="87" t="str">
        <f>INDEX(EVENTOS!G88:ZJ88,,MATCH(MAX(EVENTOS!G88:ZJ88),EVENTOS!G88:ZJ88,0)+2)</f>
        <v>CONCLUÍDA</v>
      </c>
      <c r="P88" s="10">
        <v>42815</v>
      </c>
      <c r="Q88" s="34" t="s">
        <v>944</v>
      </c>
      <c r="R88" s="1" t="s">
        <v>172</v>
      </c>
      <c r="S88" s="1">
        <v>56</v>
      </c>
      <c r="T88" s="1" t="s">
        <v>833</v>
      </c>
      <c r="U88" s="1" t="s">
        <v>945</v>
      </c>
      <c r="V88" s="87"/>
      <c r="W88" s="1">
        <v>19</v>
      </c>
      <c r="AI88" s="265"/>
      <c r="AJ88" s="265"/>
    </row>
    <row r="89" spans="1:36" ht="29" x14ac:dyDescent="0.35">
      <c r="A89" s="117"/>
      <c r="B89" s="119" t="s">
        <v>5086</v>
      </c>
      <c r="C89" s="120" t="s">
        <v>162</v>
      </c>
      <c r="D89" s="120" t="s">
        <v>5461</v>
      </c>
      <c r="E89" s="120" t="s">
        <v>10532</v>
      </c>
      <c r="F89" s="120" t="s">
        <v>10532</v>
      </c>
      <c r="G89" s="120" t="s">
        <v>149</v>
      </c>
      <c r="H89" s="10">
        <v>41973</v>
      </c>
      <c r="I89" s="11">
        <v>1056603.1616666669</v>
      </c>
      <c r="J89" s="11">
        <v>202439</v>
      </c>
      <c r="K89" s="11">
        <v>75161.81</v>
      </c>
      <c r="L89" s="11">
        <v>0</v>
      </c>
      <c r="M89" s="11">
        <v>127277.19</v>
      </c>
      <c r="N89" s="2058" t="str">
        <f>INDEX(EVENTOS!G89:ZJ89,,MATCH(MAX(EVENTOS!G89:ZJ89),EVENTOS!G89:ZJ89,0)+1)</f>
        <v>E-FISCO (Baixado)</v>
      </c>
      <c r="O89" s="87" t="str">
        <f>INDEX(EVENTOS!G89:ZJ89,,MATCH(MAX(EVENTOS!G89:ZJ89),EVENTOS!G89:ZJ89,0)+2)</f>
        <v>CONCLUÍDA</v>
      </c>
      <c r="P89" s="10">
        <v>41799</v>
      </c>
      <c r="Q89" s="34" t="s">
        <v>936</v>
      </c>
      <c r="R89" s="1" t="s">
        <v>161</v>
      </c>
      <c r="S89" s="1">
        <v>21</v>
      </c>
      <c r="T89" s="1" t="s">
        <v>833</v>
      </c>
      <c r="U89" s="1" t="s">
        <v>946</v>
      </c>
      <c r="V89" s="87"/>
      <c r="AD89" s="1">
        <v>1</v>
      </c>
      <c r="AI89" s="265"/>
      <c r="AJ89" s="265"/>
    </row>
    <row r="90" spans="1:36" ht="43.5" x14ac:dyDescent="0.35">
      <c r="A90" s="117"/>
      <c r="B90" s="119" t="s">
        <v>5087</v>
      </c>
      <c r="C90" s="120" t="s">
        <v>162</v>
      </c>
      <c r="D90" s="120" t="s">
        <v>5461</v>
      </c>
      <c r="E90" s="120" t="s">
        <v>10576</v>
      </c>
      <c r="F90" s="120" t="s">
        <v>11495</v>
      </c>
      <c r="G90" s="120" t="s">
        <v>149</v>
      </c>
      <c r="H90" s="10">
        <v>41973</v>
      </c>
      <c r="I90" s="11">
        <v>1056603.1616666669</v>
      </c>
      <c r="J90" s="11">
        <v>1144028.22</v>
      </c>
      <c r="K90" s="11">
        <v>979080.71</v>
      </c>
      <c r="L90" s="11">
        <v>0</v>
      </c>
      <c r="M90" s="11">
        <v>164947.51</v>
      </c>
      <c r="N90" s="2058" t="str">
        <f>INDEX(EVENTOS!G90:ZJ90,,MATCH(MAX(EVENTOS!G90:ZJ90),EVENTOS!G90:ZJ90,0)+1)</f>
        <v>REPROGRAMAÇÃO/PRESTAÇÃO DE CONTAS</v>
      </c>
      <c r="O90" s="87" t="str">
        <f>INDEX(EVENTOS!G90:ZJ90,,MATCH(MAX(EVENTOS!G90:ZJ90),EVENTOS!G90:ZJ90,0)+2)</f>
        <v>CONCLUÍDA</v>
      </c>
      <c r="P90" s="10">
        <v>42530</v>
      </c>
      <c r="R90" s="1" t="s">
        <v>172</v>
      </c>
      <c r="S90" s="1" t="s">
        <v>10577</v>
      </c>
      <c r="T90" s="1" t="s">
        <v>5687</v>
      </c>
      <c r="U90" s="1" t="s">
        <v>948</v>
      </c>
      <c r="V90" s="87"/>
      <c r="W90" s="1">
        <v>3</v>
      </c>
      <c r="AI90" s="265"/>
      <c r="AJ90" s="265"/>
    </row>
    <row r="91" spans="1:36" ht="58" x14ac:dyDescent="0.35">
      <c r="A91" s="117"/>
      <c r="B91" s="119" t="s">
        <v>5088</v>
      </c>
      <c r="C91" s="120" t="s">
        <v>162</v>
      </c>
      <c r="D91" s="120" t="s">
        <v>5462</v>
      </c>
      <c r="E91" s="120" t="s">
        <v>9936</v>
      </c>
      <c r="F91" s="120" t="s">
        <v>9938</v>
      </c>
      <c r="G91" s="120" t="s">
        <v>149</v>
      </c>
      <c r="H91" s="10">
        <v>43099</v>
      </c>
      <c r="I91" s="11">
        <v>603773.24</v>
      </c>
      <c r="J91" s="11">
        <v>347659.83</v>
      </c>
      <c r="K91" s="11">
        <v>347659.83</v>
      </c>
      <c r="L91" s="11">
        <v>0</v>
      </c>
      <c r="M91" s="11">
        <v>0</v>
      </c>
      <c r="N91" s="2058" t="str">
        <f>INDEX(EVENTOS!G91:ZJ91,,MATCH(MAX(EVENTOS!G91:ZJ91),EVENTOS!G91:ZJ91,0)+1)</f>
        <v>EM CONFERÊNCIA PARA TEMAI</v>
      </c>
      <c r="O91" s="87" t="str">
        <f>INDEX(EVENTOS!G91:ZJ91,,MATCH(MAX(EVENTOS!G91:ZJ91),EVENTOS!G91:ZJ91,0)+2)</f>
        <v>CONCLUÍDA</v>
      </c>
      <c r="P91" s="10">
        <v>42971</v>
      </c>
      <c r="Q91" s="34" t="s">
        <v>12708</v>
      </c>
      <c r="R91" s="1" t="s">
        <v>172</v>
      </c>
      <c r="S91" s="1">
        <v>77</v>
      </c>
      <c r="T91" s="1" t="s">
        <v>833</v>
      </c>
      <c r="U91" s="1" t="s">
        <v>949</v>
      </c>
      <c r="V91" s="87"/>
      <c r="W91" s="1">
        <v>8</v>
      </c>
      <c r="AI91" s="265"/>
      <c r="AJ91" s="265"/>
    </row>
    <row r="92" spans="1:36" ht="43.5" x14ac:dyDescent="0.35">
      <c r="A92" s="117"/>
      <c r="B92" s="119" t="s">
        <v>5089</v>
      </c>
      <c r="C92" s="120" t="s">
        <v>162</v>
      </c>
      <c r="D92" s="120" t="s">
        <v>5462</v>
      </c>
      <c r="E92" s="120" t="s">
        <v>11391</v>
      </c>
      <c r="F92" s="120" t="s">
        <v>11496</v>
      </c>
      <c r="G92" s="120" t="s">
        <v>149</v>
      </c>
      <c r="H92" s="10">
        <v>42064</v>
      </c>
      <c r="I92" s="11">
        <v>603773.24</v>
      </c>
      <c r="J92" s="11">
        <v>127472.88</v>
      </c>
      <c r="K92" s="11">
        <v>127472.88</v>
      </c>
      <c r="L92" s="11">
        <v>0</v>
      </c>
      <c r="M92" s="11">
        <v>0</v>
      </c>
      <c r="N92" s="2058" t="str">
        <f>INDEX(EVENTOS!G92:ZJ92,,MATCH(MAX(EVENTOS!G92:ZJ92),EVENTOS!G92:ZJ92,0)+1)</f>
        <v>EM CONFERÊNCIA PARA TEMAI</v>
      </c>
      <c r="O92" s="87" t="str">
        <f>INDEX(EVENTOS!G92:ZJ92,,MATCH(MAX(EVENTOS!G92:ZJ92),EVENTOS!G92:ZJ92,0)+2)</f>
        <v>CONCLUÍDA</v>
      </c>
      <c r="P92" s="10">
        <v>43285</v>
      </c>
      <c r="Q92" s="34" t="s">
        <v>12705</v>
      </c>
      <c r="R92" s="1" t="s">
        <v>172</v>
      </c>
      <c r="S92" s="1" t="s">
        <v>11392</v>
      </c>
      <c r="T92" s="1" t="s">
        <v>839</v>
      </c>
      <c r="U92" s="1" t="s">
        <v>950</v>
      </c>
      <c r="V92" s="87"/>
      <c r="W92" s="1">
        <v>2</v>
      </c>
      <c r="AI92" s="265"/>
      <c r="AJ92" s="265"/>
    </row>
    <row r="93" spans="1:36" ht="58" x14ac:dyDescent="0.35">
      <c r="A93" s="117"/>
      <c r="B93" s="119" t="s">
        <v>5090</v>
      </c>
      <c r="C93" s="120" t="s">
        <v>160</v>
      </c>
      <c r="D93" s="120" t="s">
        <v>5463</v>
      </c>
      <c r="E93" s="120" t="s">
        <v>6592</v>
      </c>
      <c r="F93" s="35" t="s">
        <v>6623</v>
      </c>
      <c r="G93" s="120" t="s">
        <v>149</v>
      </c>
      <c r="H93" s="10">
        <v>41988</v>
      </c>
      <c r="I93" s="11">
        <v>452829.9366666667</v>
      </c>
      <c r="J93" s="11">
        <v>246933.19</v>
      </c>
      <c r="K93" s="11">
        <v>246933.19</v>
      </c>
      <c r="L93" s="11">
        <v>0</v>
      </c>
      <c r="M93" s="11">
        <v>0</v>
      </c>
      <c r="N93" s="2060" t="str">
        <f>INDEX(EVENTOS!G93:ZJ93,,MATCH(MAX(EVENTOS!G93:ZJ93),EVENTOS!G93:ZJ93,0)+1)</f>
        <v>EM CONFERÊNCIA PARA TEMAI</v>
      </c>
      <c r="O93" s="1904" t="s">
        <v>4684</v>
      </c>
      <c r="P93" s="10" t="s">
        <v>153</v>
      </c>
      <c r="Q93" s="1999" t="s">
        <v>13915</v>
      </c>
      <c r="R93" s="1" t="s">
        <v>172</v>
      </c>
      <c r="S93" s="1">
        <v>303</v>
      </c>
      <c r="T93" s="1" t="s">
        <v>833</v>
      </c>
      <c r="U93" s="1" t="s">
        <v>952</v>
      </c>
      <c r="V93" s="87"/>
      <c r="W93" s="1">
        <v>5</v>
      </c>
      <c r="AI93" s="265"/>
      <c r="AJ93" s="265"/>
    </row>
    <row r="94" spans="1:36" ht="29" x14ac:dyDescent="0.35">
      <c r="A94" s="117"/>
      <c r="B94" s="119" t="s">
        <v>5091</v>
      </c>
      <c r="C94" s="120" t="s">
        <v>160</v>
      </c>
      <c r="D94" s="120" t="s">
        <v>5463</v>
      </c>
      <c r="E94" s="120" t="s">
        <v>365</v>
      </c>
      <c r="F94" s="34" t="s">
        <v>6624</v>
      </c>
      <c r="G94" s="120" t="s">
        <v>149</v>
      </c>
      <c r="H94" s="10" t="s">
        <v>296</v>
      </c>
      <c r="I94" s="11">
        <v>452829.9366666667</v>
      </c>
      <c r="J94" s="11">
        <v>188376.35</v>
      </c>
      <c r="K94" s="11">
        <v>188376.35</v>
      </c>
      <c r="L94" s="11">
        <v>0</v>
      </c>
      <c r="M94" s="11">
        <v>0</v>
      </c>
      <c r="N94" s="2058" t="str">
        <f>INDEX(EVENTOS!G94:ZJ94,,MATCH(MAX(EVENTOS!G94:ZJ94),EVENTOS!G94:ZJ94,0)+1)</f>
        <v>EM CONFERÊNCIA PARA TEMAI</v>
      </c>
      <c r="O94" s="87" t="str">
        <f>INDEX(EVENTOS!G94:ZJ94,,MATCH(MAX(EVENTOS!G94:ZJ94),EVENTOS!G94:ZJ94,0)+2)</f>
        <v>CONCLUÍDA</v>
      </c>
      <c r="P94" s="10" t="s">
        <v>153</v>
      </c>
      <c r="Q94" s="34" t="s">
        <v>953</v>
      </c>
      <c r="R94" s="1" t="s">
        <v>172</v>
      </c>
      <c r="S94" s="1">
        <v>304</v>
      </c>
      <c r="T94" s="1" t="s">
        <v>833</v>
      </c>
      <c r="U94" s="1" t="s">
        <v>954</v>
      </c>
      <c r="V94" s="87"/>
      <c r="Z94" s="1">
        <v>1</v>
      </c>
      <c r="AI94" s="265"/>
      <c r="AJ94" s="265"/>
    </row>
    <row r="95" spans="1:36" ht="43.5" x14ac:dyDescent="0.35">
      <c r="A95" s="117"/>
      <c r="B95" s="119" t="s">
        <v>6453</v>
      </c>
      <c r="C95" s="120" t="s">
        <v>159</v>
      </c>
      <c r="D95" s="120" t="s">
        <v>5464</v>
      </c>
      <c r="E95" s="120" t="s">
        <v>367</v>
      </c>
      <c r="F95" s="2022" t="s">
        <v>13972</v>
      </c>
      <c r="G95" s="120" t="s">
        <v>149</v>
      </c>
      <c r="H95" s="10">
        <v>43981</v>
      </c>
      <c r="I95" s="11">
        <v>4645869.8999999994</v>
      </c>
      <c r="J95" s="11">
        <v>4723248.2</v>
      </c>
      <c r="K95" s="11">
        <v>4432702.3</v>
      </c>
      <c r="L95" s="11">
        <v>59129.59</v>
      </c>
      <c r="M95" s="11">
        <v>231416.31</v>
      </c>
      <c r="N95" s="2058" t="str">
        <f>INDEX(EVENTOS!G95:ZJ95,,MATCH(MAX(EVENTOS!G95:ZJ95),EVENTOS!G95:ZJ95,0)+1)</f>
        <v>APROVADO</v>
      </c>
      <c r="O95" s="1979" t="str">
        <f>INDEX(EVENTOS!G95:ZJ95,,MATCH(MAX(EVENTOS!G95:ZJ95),EVENTOS!G95:ZJ95,0)+2)</f>
        <v>CONCLUÍDO</v>
      </c>
      <c r="P95" s="1046">
        <v>43962</v>
      </c>
      <c r="Q95" s="1734" t="s">
        <v>13179</v>
      </c>
      <c r="R95" s="1" t="s">
        <v>172</v>
      </c>
      <c r="S95" s="2014" t="s">
        <v>13948</v>
      </c>
      <c r="T95" s="1" t="s">
        <v>833</v>
      </c>
      <c r="U95" s="1" t="s">
        <v>956</v>
      </c>
      <c r="V95" s="87"/>
      <c r="W95" s="1">
        <v>37</v>
      </c>
      <c r="AI95" s="265"/>
      <c r="AJ95" s="265"/>
    </row>
    <row r="96" spans="1:36" s="174" customFormat="1" ht="72.5" x14ac:dyDescent="0.35">
      <c r="B96" s="119" t="s">
        <v>5891</v>
      </c>
      <c r="C96" s="120" t="s">
        <v>159</v>
      </c>
      <c r="D96" s="120" t="s">
        <v>5464</v>
      </c>
      <c r="E96" s="120" t="s">
        <v>5892</v>
      </c>
      <c r="F96" s="120" t="s">
        <v>6684</v>
      </c>
      <c r="G96" s="120" t="s">
        <v>149</v>
      </c>
      <c r="H96" s="10">
        <v>43909</v>
      </c>
      <c r="I96" s="11">
        <v>4645869.8999999994</v>
      </c>
      <c r="J96" s="11">
        <v>282347.45</v>
      </c>
      <c r="K96" s="11">
        <v>213167.6</v>
      </c>
      <c r="L96" s="11">
        <v>0</v>
      </c>
      <c r="M96" s="11">
        <v>69179.850000000006</v>
      </c>
      <c r="N96" s="2058" t="str">
        <f>INDEX(EVENTOS!G96:ZJ96,,MATCH(MAX(EVENTOS!G96:ZJ96),EVENTOS!G96:ZJ96,0)+1)</f>
        <v>PC  REPROVADA</v>
      </c>
      <c r="O96" s="174" t="str">
        <f>INDEX(EVENTOS!G96:ZJ96,,MATCH(MAX(EVENTOS!G96:ZJ96),EVENTOS!G96:ZJ96,0)+2)</f>
        <v>CONCLUÍDA</v>
      </c>
      <c r="P96" s="10">
        <v>43872</v>
      </c>
      <c r="Q96" s="2051" t="s">
        <v>14089</v>
      </c>
      <c r="R96" s="174" t="s">
        <v>161</v>
      </c>
      <c r="S96" s="686">
        <v>29</v>
      </c>
      <c r="T96" s="174" t="s">
        <v>5687</v>
      </c>
      <c r="U96" s="174" t="s">
        <v>7563</v>
      </c>
      <c r="AD96" s="174">
        <v>1</v>
      </c>
      <c r="AI96" s="265"/>
      <c r="AJ96" s="265"/>
    </row>
    <row r="97" spans="1:36" ht="72.5" x14ac:dyDescent="0.35">
      <c r="A97" s="117"/>
      <c r="B97" s="119" t="s">
        <v>5092</v>
      </c>
      <c r="C97" s="120" t="s">
        <v>154</v>
      </c>
      <c r="D97" s="120" t="s">
        <v>5465</v>
      </c>
      <c r="E97" s="120" t="s">
        <v>369</v>
      </c>
      <c r="F97" s="120" t="s">
        <v>6613</v>
      </c>
      <c r="G97" s="120" t="s">
        <v>149</v>
      </c>
      <c r="H97" s="10">
        <v>41881</v>
      </c>
      <c r="I97" s="11">
        <v>905659.85666666657</v>
      </c>
      <c r="J97" s="11">
        <v>150381.10999999999</v>
      </c>
      <c r="K97" s="11">
        <v>150381.10999999999</v>
      </c>
      <c r="L97" s="11">
        <v>0</v>
      </c>
      <c r="M97" s="11">
        <v>0</v>
      </c>
      <c r="N97" s="2058" t="str">
        <f>INDEX(EVENTOS!G97:ZJ97,,MATCH(MAX(EVENTOS!G97:ZJ97),EVENTOS!G97:ZJ97,0)+1)</f>
        <v>EM CONFERÊNCIA PARA TEMAI</v>
      </c>
      <c r="O97" s="87" t="str">
        <f>INDEX(EVENTOS!G97:ZJ97,,MATCH(MAX(EVENTOS!G97:ZJ97),EVENTOS!G97:ZJ97,0)+2)</f>
        <v>CONCLUÍDA</v>
      </c>
      <c r="P97" s="10" t="s">
        <v>153</v>
      </c>
      <c r="Q97" s="1994" t="s">
        <v>13901</v>
      </c>
      <c r="R97" s="1" t="s">
        <v>14075</v>
      </c>
      <c r="S97" s="1" t="s">
        <v>153</v>
      </c>
      <c r="T97" s="1" t="s">
        <v>839</v>
      </c>
      <c r="U97" s="1" t="s">
        <v>957</v>
      </c>
      <c r="V97" s="87"/>
      <c r="AI97" s="265">
        <v>1</v>
      </c>
      <c r="AJ97" s="265" t="s">
        <v>6049</v>
      </c>
    </row>
    <row r="98" spans="1:36" ht="72.5" x14ac:dyDescent="0.35">
      <c r="A98" s="117"/>
      <c r="B98" s="119" t="s">
        <v>5093</v>
      </c>
      <c r="C98" s="120" t="s">
        <v>154</v>
      </c>
      <c r="D98" s="120" t="s">
        <v>5465</v>
      </c>
      <c r="E98" s="120" t="s">
        <v>370</v>
      </c>
      <c r="F98" s="120" t="s">
        <v>7105</v>
      </c>
      <c r="G98" s="120" t="s">
        <v>149</v>
      </c>
      <c r="H98" s="10">
        <v>42064</v>
      </c>
      <c r="I98" s="11">
        <v>905659.85666666657</v>
      </c>
      <c r="J98" s="11">
        <v>307829.13</v>
      </c>
      <c r="K98" s="11">
        <v>307829.13</v>
      </c>
      <c r="L98" s="11">
        <v>0</v>
      </c>
      <c r="M98" s="11">
        <v>0</v>
      </c>
      <c r="N98" s="2058" t="str">
        <f>INDEX(EVENTOS!G98:ZJ98,,MATCH(MAX(EVENTOS!G98:ZJ98),EVENTOS!G98:ZJ98,0)+1)</f>
        <v>EM CONFERÊNCIA PARA TEMAI</v>
      </c>
      <c r="O98" s="87" t="str">
        <f>INDEX(EVENTOS!G98:ZJ98,,MATCH(MAX(EVENTOS!G98:ZJ98),EVENTOS!G98:ZJ98,0)+2)</f>
        <v>CONCLUÍDA</v>
      </c>
      <c r="P98" s="10">
        <v>42487</v>
      </c>
      <c r="Q98" s="1489" t="s">
        <v>13903</v>
      </c>
      <c r="R98" s="1" t="s">
        <v>172</v>
      </c>
      <c r="S98" s="1">
        <v>78</v>
      </c>
      <c r="T98" s="1" t="s">
        <v>833</v>
      </c>
      <c r="U98" s="1" t="s">
        <v>959</v>
      </c>
      <c r="V98" s="87"/>
      <c r="AI98" s="265">
        <v>1</v>
      </c>
      <c r="AJ98" s="265" t="s">
        <v>6048</v>
      </c>
    </row>
    <row r="99" spans="1:36" ht="87" x14ac:dyDescent="0.35">
      <c r="A99" s="117"/>
      <c r="B99" s="119" t="s">
        <v>5094</v>
      </c>
      <c r="C99" s="120" t="s">
        <v>154</v>
      </c>
      <c r="D99" s="120" t="s">
        <v>5465</v>
      </c>
      <c r="E99" s="120" t="s">
        <v>371</v>
      </c>
      <c r="F99" s="120" t="s">
        <v>7073</v>
      </c>
      <c r="G99" s="120" t="s">
        <v>149</v>
      </c>
      <c r="H99" s="10">
        <v>41942</v>
      </c>
      <c r="I99" s="11">
        <v>905659.85666666657</v>
      </c>
      <c r="J99" s="11">
        <v>376312.54</v>
      </c>
      <c r="K99" s="11">
        <v>300915.92</v>
      </c>
      <c r="L99" s="11">
        <v>0</v>
      </c>
      <c r="M99" s="11">
        <v>75396.92</v>
      </c>
      <c r="N99" s="2058" t="str">
        <f>INDEX(EVENTOS!G99:ZJ99,,MATCH(MAX(EVENTOS!G99:ZJ99),EVENTOS!G99:ZJ99,0)+1)</f>
        <v>EM CONFERÊNCIA PARA TEMAI</v>
      </c>
      <c r="O99" s="87" t="str">
        <f>INDEX(EVENTOS!G99:ZJ99,,MATCH(MAX(EVENTOS!G99:ZJ99),EVENTOS!G99:ZJ99,0)+2)</f>
        <v>CONCLUÍDA</v>
      </c>
      <c r="P99" s="10">
        <v>41799</v>
      </c>
      <c r="Q99" s="1994" t="s">
        <v>958</v>
      </c>
      <c r="R99" s="1" t="s">
        <v>172</v>
      </c>
      <c r="S99" s="1">
        <v>79</v>
      </c>
      <c r="T99" s="1" t="s">
        <v>833</v>
      </c>
      <c r="U99" s="1" t="s">
        <v>960</v>
      </c>
      <c r="V99" s="87"/>
      <c r="AA99" s="1">
        <v>1</v>
      </c>
      <c r="AI99" s="265"/>
      <c r="AJ99" s="265"/>
    </row>
    <row r="100" spans="1:36" ht="72.5" x14ac:dyDescent="0.35">
      <c r="A100" s="117"/>
      <c r="B100" s="119" t="s">
        <v>5095</v>
      </c>
      <c r="C100" s="120" t="s">
        <v>154</v>
      </c>
      <c r="D100" s="120" t="s">
        <v>5465</v>
      </c>
      <c r="E100" s="120" t="s">
        <v>372</v>
      </c>
      <c r="F100" s="124" t="s">
        <v>7072</v>
      </c>
      <c r="G100" s="120" t="s">
        <v>149</v>
      </c>
      <c r="H100" s="10">
        <v>42064</v>
      </c>
      <c r="I100" s="11">
        <v>905659.85666666657</v>
      </c>
      <c r="J100" s="11">
        <v>147569.65</v>
      </c>
      <c r="K100" s="11">
        <v>146260.82999999999</v>
      </c>
      <c r="L100" s="11">
        <v>0</v>
      </c>
      <c r="M100" s="11">
        <v>1308.82</v>
      </c>
      <c r="N100" s="2058" t="str">
        <f>INDEX(EVENTOS!G100:ZJ100,,MATCH(MAX(EVENTOS!G100:ZJ100),EVENTOS!G100:ZJ100,0)+1)</f>
        <v>EM CONFERÊNCIA PARA TEMAI</v>
      </c>
      <c r="O100" s="87" t="str">
        <f>INDEX(EVENTOS!G100:ZJ100,,MATCH(MAX(EVENTOS!G100:ZJ100),EVENTOS!G100:ZJ100,0)+2)</f>
        <v>CONCLUÍDA</v>
      </c>
      <c r="P100" s="10">
        <v>41967</v>
      </c>
      <c r="Q100" s="1489" t="s">
        <v>13902</v>
      </c>
      <c r="R100" s="1" t="s">
        <v>172</v>
      </c>
      <c r="S100" s="1">
        <v>80</v>
      </c>
      <c r="T100" s="1" t="s">
        <v>833</v>
      </c>
      <c r="U100" s="1" t="s">
        <v>961</v>
      </c>
      <c r="V100" s="87"/>
      <c r="AI100" s="265">
        <v>1</v>
      </c>
      <c r="AJ100" s="265" t="s">
        <v>6047</v>
      </c>
    </row>
    <row r="101" spans="1:36" ht="43.5" x14ac:dyDescent="0.35">
      <c r="A101" s="117"/>
      <c r="B101" s="119" t="s">
        <v>5096</v>
      </c>
      <c r="C101" s="120" t="s">
        <v>163</v>
      </c>
      <c r="D101" s="120" t="s">
        <v>5466</v>
      </c>
      <c r="E101" s="120" t="s">
        <v>374</v>
      </c>
      <c r="F101" s="124" t="s">
        <v>6565</v>
      </c>
      <c r="G101" s="120" t="s">
        <v>149</v>
      </c>
      <c r="H101" s="10">
        <v>42124</v>
      </c>
      <c r="I101" s="11">
        <v>452829.9366666667</v>
      </c>
      <c r="J101" s="11">
        <v>350814.43</v>
      </c>
      <c r="K101" s="11">
        <v>350814.43</v>
      </c>
      <c r="L101" s="11">
        <v>0</v>
      </c>
      <c r="M101" s="11"/>
      <c r="N101" s="2058" t="str">
        <f>INDEX(EVENTOS!G101:ZJ101,,MATCH(MAX(EVENTOS!G101:ZJ101),EVENTOS!G101:ZJ101,0)+1)</f>
        <v>AGUARDANDO APROVAÇÃO PRESTAÇÃO DE CONTAS (SECRETARIA)</v>
      </c>
      <c r="O101" s="87" t="str">
        <f>INDEX(EVENTOS!G101:ZJ101,,MATCH(MAX(EVENTOS!G101:ZJ101),EVENTOS!G101:ZJ101,0)+2)</f>
        <v>CONCLUÍDA</v>
      </c>
      <c r="P101" s="10" t="s">
        <v>153</v>
      </c>
      <c r="Q101" s="34" t="s">
        <v>13022</v>
      </c>
      <c r="R101" s="1" t="s">
        <v>172</v>
      </c>
      <c r="S101" s="1">
        <v>81</v>
      </c>
      <c r="T101" s="1" t="s">
        <v>833</v>
      </c>
      <c r="U101" s="1" t="s">
        <v>963</v>
      </c>
      <c r="V101" s="87"/>
      <c r="W101" s="1">
        <v>13</v>
      </c>
      <c r="AI101" s="265"/>
      <c r="AJ101" s="265"/>
    </row>
    <row r="102" spans="1:36" ht="43.5" x14ac:dyDescent="0.35">
      <c r="A102" s="117"/>
      <c r="B102" s="119" t="s">
        <v>5097</v>
      </c>
      <c r="C102" s="120" t="s">
        <v>162</v>
      </c>
      <c r="D102" s="120" t="s">
        <v>5467</v>
      </c>
      <c r="E102" s="120" t="s">
        <v>376</v>
      </c>
      <c r="F102" s="120" t="s">
        <v>376</v>
      </c>
      <c r="G102" s="120" t="s">
        <v>149</v>
      </c>
      <c r="H102" s="10">
        <v>41943</v>
      </c>
      <c r="I102" s="11">
        <v>1056603.1616666669</v>
      </c>
      <c r="J102" s="11">
        <v>1050865.2</v>
      </c>
      <c r="K102" s="11">
        <v>1050865.2</v>
      </c>
      <c r="L102" s="11">
        <v>0</v>
      </c>
      <c r="M102" s="11">
        <v>0</v>
      </c>
      <c r="N102" s="2058" t="str">
        <f>INDEX(EVENTOS!G102:ZJ102,,MATCH(MAX(EVENTOS!G102:ZJ102),EVENTOS!G102:ZJ102,0)+1)</f>
        <v>AGUARDANDO APROVAÇÃO PRESTAÇÃO DE CONTAS (SECRETARIA)</v>
      </c>
      <c r="O102" s="87" t="str">
        <f>INDEX(EVENTOS!G102:ZJ102,,MATCH(MAX(EVENTOS!G102:ZJ102),EVENTOS!G102:ZJ102,0)+2)</f>
        <v>CONCLUÍDA</v>
      </c>
      <c r="P102" s="10">
        <v>41799</v>
      </c>
      <c r="Q102" s="34" t="s">
        <v>13484</v>
      </c>
      <c r="R102" s="1" t="s">
        <v>844</v>
      </c>
      <c r="S102" s="1">
        <v>37</v>
      </c>
      <c r="T102" s="1" t="s">
        <v>839</v>
      </c>
      <c r="U102" s="1" t="s">
        <v>965</v>
      </c>
      <c r="V102" s="87"/>
      <c r="W102" s="1">
        <v>5</v>
      </c>
      <c r="AI102" s="265"/>
      <c r="AJ102" s="265"/>
    </row>
    <row r="103" spans="1:36" ht="29" x14ac:dyDescent="0.35">
      <c r="A103" s="117"/>
      <c r="B103" s="119" t="s">
        <v>5098</v>
      </c>
      <c r="C103" s="120" t="s">
        <v>162</v>
      </c>
      <c r="D103" s="120" t="s">
        <v>5468</v>
      </c>
      <c r="E103" s="120" t="s">
        <v>10124</v>
      </c>
      <c r="F103" s="124" t="s">
        <v>11497</v>
      </c>
      <c r="G103" s="120" t="s">
        <v>149</v>
      </c>
      <c r="H103" s="10">
        <v>43099</v>
      </c>
      <c r="I103" s="11">
        <v>905659.85666666657</v>
      </c>
      <c r="J103" s="11">
        <v>613344.63</v>
      </c>
      <c r="K103" s="11">
        <v>591203.29</v>
      </c>
      <c r="L103" s="11">
        <v>0</v>
      </c>
      <c r="M103" s="11">
        <v>22141.34</v>
      </c>
      <c r="N103" s="2058" t="str">
        <f>INDEX(EVENTOS!G103:ZJ103,,MATCH(MAX(EVENTOS!G103:ZJ103),EVENTOS!G103:ZJ103,0)+1)</f>
        <v>EM CONFERÊNCIA PARA TEMAI</v>
      </c>
      <c r="O103" s="87" t="str">
        <f>INDEX(EVENTOS!G103:ZJ103,,MATCH(MAX(EVENTOS!G103:ZJ103),EVENTOS!G103:ZJ103,0)+2)</f>
        <v>CONCLUÍDA</v>
      </c>
      <c r="P103" s="10">
        <v>43671</v>
      </c>
      <c r="Q103" s="34" t="s">
        <v>14096</v>
      </c>
      <c r="R103" s="1" t="s">
        <v>172</v>
      </c>
      <c r="S103" s="1509" t="s">
        <v>12422</v>
      </c>
      <c r="T103" s="1" t="s">
        <v>833</v>
      </c>
      <c r="U103" s="1" t="s">
        <v>967</v>
      </c>
      <c r="V103" s="87"/>
      <c r="W103" s="1">
        <v>10</v>
      </c>
      <c r="AI103" s="265"/>
      <c r="AJ103" s="265"/>
    </row>
    <row r="104" spans="1:36" ht="29" x14ac:dyDescent="0.35">
      <c r="A104" s="117"/>
      <c r="B104" s="119" t="s">
        <v>5099</v>
      </c>
      <c r="C104" s="120" t="s">
        <v>162</v>
      </c>
      <c r="D104" s="120" t="s">
        <v>5468</v>
      </c>
      <c r="E104" s="120" t="s">
        <v>379</v>
      </c>
      <c r="F104" s="120" t="s">
        <v>379</v>
      </c>
      <c r="G104" s="120" t="s">
        <v>149</v>
      </c>
      <c r="H104" s="10">
        <v>41973</v>
      </c>
      <c r="I104" s="11">
        <v>905659.85666666657</v>
      </c>
      <c r="J104" s="11">
        <v>563003.81999999995</v>
      </c>
      <c r="K104" s="11">
        <v>309000.31</v>
      </c>
      <c r="L104" s="11">
        <v>0</v>
      </c>
      <c r="M104" s="11">
        <v>254003.51</v>
      </c>
      <c r="N104" s="2058" t="str">
        <f>INDEX(EVENTOS!G104:ZJ104,,MATCH(MAX(EVENTOS!G104:ZJ104),EVENTOS!G104:ZJ104,0)+1)</f>
        <v>Tcesp</v>
      </c>
      <c r="O104" s="87" t="str">
        <f>INDEX(EVENTOS!G104:ZJ104,,MATCH(MAX(EVENTOS!G104:ZJ104),EVENTOS!G104:ZJ104,0)+2)</f>
        <v>CONCLUÍDA</v>
      </c>
      <c r="P104" s="10">
        <v>42366</v>
      </c>
      <c r="Q104" s="34" t="s">
        <v>13425</v>
      </c>
      <c r="R104" s="1" t="s">
        <v>168</v>
      </c>
      <c r="S104" s="1" t="s">
        <v>968</v>
      </c>
      <c r="T104" s="1" t="s">
        <v>842</v>
      </c>
      <c r="U104" s="1" t="s">
        <v>969</v>
      </c>
      <c r="V104" s="87"/>
      <c r="AB104" s="1">
        <v>1</v>
      </c>
      <c r="AI104" s="265"/>
      <c r="AJ104" s="265"/>
    </row>
    <row r="105" spans="1:36" ht="29" x14ac:dyDescent="0.35">
      <c r="A105" s="117"/>
      <c r="B105" s="119" t="s">
        <v>5100</v>
      </c>
      <c r="C105" s="120" t="s">
        <v>160</v>
      </c>
      <c r="D105" s="120" t="s">
        <v>5469</v>
      </c>
      <c r="E105" s="120" t="s">
        <v>381</v>
      </c>
      <c r="F105" s="34" t="s">
        <v>6625</v>
      </c>
      <c r="G105" s="120" t="s">
        <v>149</v>
      </c>
      <c r="H105" s="10">
        <v>43098</v>
      </c>
      <c r="I105" s="11">
        <v>905659.85666666657</v>
      </c>
      <c r="J105" s="11">
        <v>546218.4</v>
      </c>
      <c r="K105" s="11">
        <v>494213.72</v>
      </c>
      <c r="L105" s="11">
        <v>0</v>
      </c>
      <c r="M105" s="11">
        <v>52004.68</v>
      </c>
      <c r="N105" s="2058" t="str">
        <f>INDEX(EVENTOS!G105:ZJ105,,MATCH(MAX(EVENTOS!G105:ZJ105),EVENTOS!G105:ZJ105,0)+1)</f>
        <v>EM CONFERÊNCIA PARA TEMAI</v>
      </c>
      <c r="O105" s="87" t="str">
        <f>INDEX(EVENTOS!G105:ZJ105,,MATCH(MAX(EVENTOS!G105:ZJ105),EVENTOS!G105:ZJ105,0)+2)</f>
        <v>CONCLUÍDA</v>
      </c>
      <c r="P105" s="10">
        <v>43087</v>
      </c>
      <c r="Q105" s="34" t="s">
        <v>970</v>
      </c>
      <c r="R105" s="1" t="s">
        <v>172</v>
      </c>
      <c r="S105" s="1" t="s">
        <v>10270</v>
      </c>
      <c r="T105" s="1" t="s">
        <v>833</v>
      </c>
      <c r="U105" s="1" t="s">
        <v>971</v>
      </c>
      <c r="V105" s="87"/>
      <c r="W105" s="1">
        <v>8</v>
      </c>
      <c r="AI105" s="265"/>
      <c r="AJ105" s="265"/>
    </row>
    <row r="106" spans="1:36" ht="29" x14ac:dyDescent="0.35">
      <c r="A106" s="117"/>
      <c r="B106" s="119" t="s">
        <v>5101</v>
      </c>
      <c r="C106" s="120" t="s">
        <v>160</v>
      </c>
      <c r="D106" s="120" t="s">
        <v>5469</v>
      </c>
      <c r="E106" s="120" t="s">
        <v>6593</v>
      </c>
      <c r="F106" s="34" t="s">
        <v>6626</v>
      </c>
      <c r="G106" s="120" t="s">
        <v>149</v>
      </c>
      <c r="H106" s="10">
        <v>42005</v>
      </c>
      <c r="I106" s="11">
        <v>905659.85666666657</v>
      </c>
      <c r="J106" s="11">
        <v>269270.28000000003</v>
      </c>
      <c r="K106" s="11">
        <v>269270.28000000003</v>
      </c>
      <c r="L106" s="11">
        <v>0</v>
      </c>
      <c r="M106" s="11">
        <v>0</v>
      </c>
      <c r="N106" s="2058" t="str">
        <f>INDEX(EVENTOS!G106:ZJ106,,MATCH(MAX(EVENTOS!G106:ZJ106),EVENTOS!G106:ZJ106,0)+1)</f>
        <v>EM CONFERÊNCIA PARA TEMAI</v>
      </c>
      <c r="O106" s="87" t="str">
        <f>INDEX(EVENTOS!G106:ZJ106,,MATCH(MAX(EVENTOS!G106:ZJ106),EVENTOS!G106:ZJ106,0)+2)</f>
        <v>CONCLUÍDA</v>
      </c>
      <c r="P106" s="10" t="s">
        <v>153</v>
      </c>
      <c r="Q106" s="1529" t="s">
        <v>12483</v>
      </c>
      <c r="R106" s="1" t="s">
        <v>14075</v>
      </c>
      <c r="S106" s="1" t="s">
        <v>153</v>
      </c>
      <c r="T106" s="1" t="s">
        <v>839</v>
      </c>
      <c r="U106" s="1" t="s">
        <v>973</v>
      </c>
      <c r="V106" s="87"/>
      <c r="AI106" s="265">
        <v>10</v>
      </c>
      <c r="AJ106" s="265" t="s">
        <v>6627</v>
      </c>
    </row>
    <row r="107" spans="1:36" ht="29" x14ac:dyDescent="0.35">
      <c r="A107" s="117"/>
      <c r="B107" s="119" t="s">
        <v>5102</v>
      </c>
      <c r="C107" s="120" t="s">
        <v>160</v>
      </c>
      <c r="D107" s="120" t="s">
        <v>5469</v>
      </c>
      <c r="E107" s="120" t="s">
        <v>383</v>
      </c>
      <c r="F107" s="120" t="s">
        <v>6628</v>
      </c>
      <c r="G107" s="120" t="s">
        <v>149</v>
      </c>
      <c r="H107" s="10">
        <v>42005</v>
      </c>
      <c r="I107" s="11">
        <v>905659.85666666657</v>
      </c>
      <c r="J107" s="11">
        <v>141626.54999999999</v>
      </c>
      <c r="K107" s="11">
        <v>141626.54999999999</v>
      </c>
      <c r="L107" s="11">
        <v>0</v>
      </c>
      <c r="M107" s="11">
        <v>0</v>
      </c>
      <c r="N107" s="2058" t="str">
        <f>INDEX(EVENTOS!G107:ZJ107,,MATCH(MAX(EVENTOS!G107:ZJ107),EVENTOS!G107:ZJ107,0)+1)</f>
        <v>EM CONFERÊNCIA PARA TEMAI</v>
      </c>
      <c r="O107" s="87" t="str">
        <f>INDEX(EVENTOS!G107:ZJ107,,MATCH(MAX(EVENTOS!G107:ZJ107),EVENTOS!G107:ZJ107,0)+2)</f>
        <v>CONCLUÍDA</v>
      </c>
      <c r="P107" s="10">
        <v>41799</v>
      </c>
      <c r="Q107" s="34" t="s">
        <v>12940</v>
      </c>
      <c r="R107" s="1" t="s">
        <v>844</v>
      </c>
      <c r="S107" s="1" t="s">
        <v>11163</v>
      </c>
      <c r="T107" s="1" t="s">
        <v>839</v>
      </c>
      <c r="U107" s="1" t="s">
        <v>974</v>
      </c>
      <c r="V107" s="87"/>
      <c r="AF107" s="1">
        <v>1</v>
      </c>
      <c r="AI107" s="265"/>
      <c r="AJ107" s="265"/>
    </row>
    <row r="108" spans="1:36" ht="29" x14ac:dyDescent="0.35">
      <c r="A108" s="117">
        <v>8</v>
      </c>
      <c r="B108" s="119" t="s">
        <v>5103</v>
      </c>
      <c r="C108" s="120" t="s">
        <v>167</v>
      </c>
      <c r="D108" s="120" t="s">
        <v>5470</v>
      </c>
      <c r="E108" s="120" t="s">
        <v>385</v>
      </c>
      <c r="F108" s="1192" t="s">
        <v>11472</v>
      </c>
      <c r="G108" s="120" t="s">
        <v>149</v>
      </c>
      <c r="H108" s="10">
        <v>42124</v>
      </c>
      <c r="I108" s="11">
        <v>603773.24</v>
      </c>
      <c r="J108" s="11">
        <v>339535.44</v>
      </c>
      <c r="K108" s="11">
        <v>339535.44</v>
      </c>
      <c r="L108" s="11">
        <v>0</v>
      </c>
      <c r="M108" s="11">
        <v>0</v>
      </c>
      <c r="N108" s="2058" t="str">
        <f>INDEX(EVENTOS!G108:ZJ108,,MATCH(MAX(EVENTOS!G108:ZJ108),EVENTOS!G108:ZJ108,0)+1)</f>
        <v>EM CONFERÊNCIA PARA TEMAI</v>
      </c>
      <c r="O108" s="87" t="str">
        <f>INDEX(EVENTOS!G108:ZJ108,,MATCH(MAX(EVENTOS!G108:ZJ108),EVENTOS!G108:ZJ108,0)+2)</f>
        <v>CONCLUÍDA</v>
      </c>
      <c r="P108" s="10">
        <v>41799</v>
      </c>
      <c r="Q108" s="34" t="s">
        <v>975</v>
      </c>
      <c r="R108" s="1" t="s">
        <v>172</v>
      </c>
      <c r="S108" s="1">
        <v>93</v>
      </c>
      <c r="T108" s="1" t="s">
        <v>833</v>
      </c>
      <c r="U108" s="1" t="s">
        <v>976</v>
      </c>
      <c r="V108" s="87"/>
      <c r="AI108" s="1">
        <v>1</v>
      </c>
      <c r="AJ108" s="265" t="s">
        <v>14222</v>
      </c>
    </row>
    <row r="109" spans="1:36" ht="217.5" x14ac:dyDescent="0.35">
      <c r="A109" s="117"/>
      <c r="B109" s="119" t="s">
        <v>5104</v>
      </c>
      <c r="C109" s="120" t="s">
        <v>167</v>
      </c>
      <c r="D109" s="120" t="s">
        <v>5470</v>
      </c>
      <c r="E109" s="120" t="s">
        <v>386</v>
      </c>
      <c r="F109" s="1192" t="s">
        <v>11471</v>
      </c>
      <c r="G109" s="120" t="s">
        <v>149</v>
      </c>
      <c r="H109" s="10">
        <v>42181</v>
      </c>
      <c r="I109" s="11">
        <v>603773.24</v>
      </c>
      <c r="J109" s="11">
        <v>263168.71000000002</v>
      </c>
      <c r="K109" s="11">
        <v>263168.71000000002</v>
      </c>
      <c r="L109" s="11">
        <v>0</v>
      </c>
      <c r="M109" s="11">
        <v>0</v>
      </c>
      <c r="N109" s="2058" t="str">
        <f>INDEX(EVENTOS!G109:ZJ109,,MATCH(MAX(EVENTOS!G109:ZJ109),EVENTOS!G109:ZJ109,0)+1)</f>
        <v>EM CONFERÊNCIA PARA TEMAI</v>
      </c>
      <c r="O109" s="87" t="str">
        <f>INDEX(EVENTOS!G109:ZJ109,,MATCH(MAX(EVENTOS!G109:ZJ109),EVENTOS!G109:ZJ109,0)+2)</f>
        <v>CONCLUÍDA</v>
      </c>
      <c r="P109" s="10">
        <v>42003</v>
      </c>
      <c r="Q109" s="34" t="s">
        <v>977</v>
      </c>
      <c r="R109" s="1" t="s">
        <v>172</v>
      </c>
      <c r="S109" s="1">
        <v>92</v>
      </c>
      <c r="T109" s="1" t="s">
        <v>839</v>
      </c>
      <c r="U109" s="1" t="s">
        <v>978</v>
      </c>
      <c r="V109" s="87"/>
      <c r="W109" s="1">
        <v>5</v>
      </c>
      <c r="AI109" s="265"/>
      <c r="AJ109" s="265"/>
    </row>
    <row r="110" spans="1:36" ht="29" x14ac:dyDescent="0.35">
      <c r="A110" s="117"/>
      <c r="B110" s="119" t="s">
        <v>5105</v>
      </c>
      <c r="C110" s="120" t="s">
        <v>163</v>
      </c>
      <c r="D110" s="120" t="s">
        <v>5471</v>
      </c>
      <c r="E110" s="120" t="s">
        <v>388</v>
      </c>
      <c r="F110" s="124" t="s">
        <v>6566</v>
      </c>
      <c r="G110" s="120" t="s">
        <v>149</v>
      </c>
      <c r="H110" s="10">
        <v>42124</v>
      </c>
      <c r="I110" s="11">
        <v>1962262.9883333333</v>
      </c>
      <c r="J110" s="11">
        <v>48894.22</v>
      </c>
      <c r="K110" s="11">
        <v>48894.3</v>
      </c>
      <c r="L110" s="11">
        <v>0</v>
      </c>
      <c r="M110" s="11">
        <v>0</v>
      </c>
      <c r="N110" s="2058" t="str">
        <f>INDEX(EVENTOS!G110:ZJ110,,MATCH(MAX(EVENTOS!G110:ZJ110),EVENTOS!G110:ZJ110,0)+1)</f>
        <v>EM CONFERÊNCIA PARA TEMAI</v>
      </c>
      <c r="O110" s="87" t="str">
        <f>INDEX(EVENTOS!G110:ZJ110,,MATCH(MAX(EVENTOS!G110:ZJ110),EVENTOS!G110:ZJ110,0)+2)</f>
        <v>EM ANDAMENTO</v>
      </c>
      <c r="P110" s="10" t="s">
        <v>153</v>
      </c>
      <c r="Q110" s="1984" t="s">
        <v>9620</v>
      </c>
      <c r="R110" s="1" t="s">
        <v>172</v>
      </c>
      <c r="S110" s="1">
        <v>86</v>
      </c>
      <c r="T110" s="1" t="s">
        <v>833</v>
      </c>
      <c r="U110" s="1" t="s">
        <v>979</v>
      </c>
      <c r="V110" s="87"/>
      <c r="W110" s="1">
        <v>2</v>
      </c>
      <c r="AI110" s="265"/>
      <c r="AJ110" s="265"/>
    </row>
    <row r="111" spans="1:36" ht="29" x14ac:dyDescent="0.35">
      <c r="A111" s="117"/>
      <c r="B111" s="119" t="s">
        <v>5106</v>
      </c>
      <c r="C111" s="120" t="s">
        <v>163</v>
      </c>
      <c r="D111" s="120" t="s">
        <v>5471</v>
      </c>
      <c r="E111" s="120" t="s">
        <v>389</v>
      </c>
      <c r="F111" s="124" t="s">
        <v>6567</v>
      </c>
      <c r="G111" s="120" t="s">
        <v>149</v>
      </c>
      <c r="H111" s="10">
        <v>42124</v>
      </c>
      <c r="I111" s="11">
        <v>1962262.9883333333</v>
      </c>
      <c r="J111" s="11">
        <v>862302.25</v>
      </c>
      <c r="K111" s="11">
        <v>862302.25</v>
      </c>
      <c r="L111" s="11">
        <v>0</v>
      </c>
      <c r="M111" s="11">
        <v>0</v>
      </c>
      <c r="N111" s="2058" t="str">
        <f>INDEX(EVENTOS!G111:ZJ111,,MATCH(MAX(EVENTOS!G111:ZJ111),EVENTOS!G111:ZJ111,0)+1)</f>
        <v>EM CONFERÊNCIA PARA TEMAI</v>
      </c>
      <c r="O111" s="87" t="str">
        <f>INDEX(EVENTOS!G111:ZJ111,,MATCH(MAX(EVENTOS!G111:ZJ111),EVENTOS!G111:ZJ111,0)+2)</f>
        <v>EM ANDAMENTO</v>
      </c>
      <c r="P111" s="10" t="s">
        <v>153</v>
      </c>
      <c r="Q111" s="1984" t="s">
        <v>9975</v>
      </c>
      <c r="R111" s="1" t="s">
        <v>172</v>
      </c>
      <c r="S111" s="1">
        <v>83</v>
      </c>
      <c r="T111" s="1" t="s">
        <v>833</v>
      </c>
      <c r="U111" s="1" t="s">
        <v>980</v>
      </c>
      <c r="V111" s="87"/>
      <c r="W111" s="1">
        <v>9</v>
      </c>
      <c r="AI111" s="265"/>
      <c r="AJ111" s="265"/>
    </row>
    <row r="112" spans="1:36" ht="29" x14ac:dyDescent="0.35">
      <c r="A112" s="117"/>
      <c r="B112" s="119" t="s">
        <v>5107</v>
      </c>
      <c r="C112" s="120" t="s">
        <v>163</v>
      </c>
      <c r="D112" s="120" t="s">
        <v>5471</v>
      </c>
      <c r="E112" s="120" t="s">
        <v>390</v>
      </c>
      <c r="F112" s="124" t="s">
        <v>6568</v>
      </c>
      <c r="G112" s="120" t="s">
        <v>149</v>
      </c>
      <c r="H112" s="10">
        <v>42124</v>
      </c>
      <c r="I112" s="11">
        <v>1962262.9883333333</v>
      </c>
      <c r="J112" s="11">
        <v>824773.11</v>
      </c>
      <c r="K112" s="11">
        <v>824773.11</v>
      </c>
      <c r="L112" s="11">
        <v>0</v>
      </c>
      <c r="M112" s="11">
        <v>0</v>
      </c>
      <c r="N112" s="2058" t="str">
        <f>INDEX(EVENTOS!G112:ZJ112,,MATCH(MAX(EVENTOS!G112:ZJ112),EVENTOS!G112:ZJ112,0)+1)</f>
        <v>EM CONFERÊNCIA PARA TEMAI</v>
      </c>
      <c r="O112" s="87" t="str">
        <f>INDEX(EVENTOS!G112:ZJ112,,MATCH(MAX(EVENTOS!G112:ZJ112),EVENTOS!G112:ZJ112,0)+2)</f>
        <v>EM ANDAMENTO</v>
      </c>
      <c r="P112" s="10" t="s">
        <v>153</v>
      </c>
      <c r="Q112" s="1984" t="s">
        <v>9976</v>
      </c>
      <c r="R112" s="1" t="s">
        <v>172</v>
      </c>
      <c r="S112" s="1">
        <v>84</v>
      </c>
      <c r="T112" s="1" t="s">
        <v>833</v>
      </c>
      <c r="U112" s="1" t="s">
        <v>981</v>
      </c>
      <c r="V112" s="87"/>
      <c r="W112" s="1">
        <v>5</v>
      </c>
      <c r="AI112" s="265"/>
      <c r="AJ112" s="265"/>
    </row>
    <row r="113" spans="1:36" ht="29" x14ac:dyDescent="0.35">
      <c r="A113" s="117"/>
      <c r="B113" s="119" t="s">
        <v>5108</v>
      </c>
      <c r="C113" s="120" t="s">
        <v>163</v>
      </c>
      <c r="D113" s="120" t="s">
        <v>5471</v>
      </c>
      <c r="E113" s="120" t="s">
        <v>391</v>
      </c>
      <c r="F113" s="124" t="s">
        <v>6568</v>
      </c>
      <c r="G113" s="120" t="s">
        <v>149</v>
      </c>
      <c r="H113" s="10">
        <v>42124</v>
      </c>
      <c r="I113" s="11">
        <v>1962262.9883333333</v>
      </c>
      <c r="J113" s="11">
        <v>223575.45</v>
      </c>
      <c r="K113" s="11">
        <v>200604.67</v>
      </c>
      <c r="L113" s="11">
        <v>0</v>
      </c>
      <c r="M113" s="11">
        <v>22970.78</v>
      </c>
      <c r="N113" s="2058" t="str">
        <f>INDEX(EVENTOS!G113:ZJ113,,MATCH(MAX(EVENTOS!G113:ZJ113),EVENTOS!G113:ZJ113,0)+1)</f>
        <v>EM CONFERÊNCIA PARA TEMAI</v>
      </c>
      <c r="O113" s="87" t="str">
        <f>INDEX(EVENTOS!G113:ZJ113,,MATCH(MAX(EVENTOS!G113:ZJ113),EVENTOS!G113:ZJ113,0)+2)</f>
        <v>EM ANDAMENTO</v>
      </c>
      <c r="P113" s="10" t="s">
        <v>153</v>
      </c>
      <c r="Q113" s="1984" t="s">
        <v>9880</v>
      </c>
      <c r="R113" s="1" t="s">
        <v>172</v>
      </c>
      <c r="S113" s="1">
        <v>85</v>
      </c>
      <c r="T113" s="1" t="s">
        <v>833</v>
      </c>
      <c r="U113" s="1" t="s">
        <v>982</v>
      </c>
      <c r="V113" s="87"/>
      <c r="W113" s="1">
        <v>5</v>
      </c>
      <c r="AI113" s="265"/>
      <c r="AJ113" s="265"/>
    </row>
    <row r="114" spans="1:36" ht="29" x14ac:dyDescent="0.35">
      <c r="A114" s="117"/>
      <c r="B114" s="119" t="s">
        <v>5109</v>
      </c>
      <c r="C114" s="120" t="s">
        <v>163</v>
      </c>
      <c r="D114" s="120" t="s">
        <v>5471</v>
      </c>
      <c r="E114" s="120" t="s">
        <v>392</v>
      </c>
      <c r="F114" s="120"/>
      <c r="G114" s="120" t="s">
        <v>149</v>
      </c>
      <c r="H114" s="10">
        <v>42124</v>
      </c>
      <c r="I114" s="11">
        <v>1962262.9883333333</v>
      </c>
      <c r="J114" s="11">
        <v>0</v>
      </c>
      <c r="K114" s="11">
        <v>0</v>
      </c>
      <c r="L114" s="11">
        <v>0</v>
      </c>
      <c r="M114" s="11">
        <v>0</v>
      </c>
      <c r="N114" s="2058" t="str">
        <f>INDEX(EVENTOS!G114:ZJ114,,MATCH(MAX(EVENTOS!G114:ZJ114),EVENTOS!G114:ZJ114,0)+1)</f>
        <v>CANCELADO</v>
      </c>
      <c r="O114" s="87" t="str">
        <f>INDEX(EVENTOS!G114:ZJ114,,MATCH(MAX(EVENTOS!G114:ZJ114),EVENTOS!G114:ZJ114,0)+2)</f>
        <v>CANCELADA</v>
      </c>
      <c r="P114" s="10" t="s">
        <v>153</v>
      </c>
      <c r="Q114" s="34" t="s">
        <v>153</v>
      </c>
      <c r="R114" s="1" t="s">
        <v>172</v>
      </c>
      <c r="S114" s="1" t="s">
        <v>153</v>
      </c>
      <c r="T114" s="1">
        <v>0</v>
      </c>
      <c r="U114" s="1" t="s">
        <v>153</v>
      </c>
      <c r="V114" s="87"/>
      <c r="AI114" s="265"/>
      <c r="AJ114" s="265"/>
    </row>
    <row r="115" spans="1:36" ht="174" x14ac:dyDescent="0.35">
      <c r="A115" s="117"/>
      <c r="B115" s="119" t="s">
        <v>5110</v>
      </c>
      <c r="C115" s="120" t="s">
        <v>154</v>
      </c>
      <c r="D115" s="120" t="s">
        <v>5472</v>
      </c>
      <c r="E115" s="120" t="s">
        <v>394</v>
      </c>
      <c r="F115" s="120" t="s">
        <v>7475</v>
      </c>
      <c r="G115" s="120" t="s">
        <v>149</v>
      </c>
      <c r="H115" s="10">
        <v>42368</v>
      </c>
      <c r="I115" s="11">
        <v>4796813.2091666702</v>
      </c>
      <c r="J115" s="11">
        <v>4770720.59</v>
      </c>
      <c r="K115" s="11">
        <v>4770720.59</v>
      </c>
      <c r="L115" s="11">
        <v>0</v>
      </c>
      <c r="M115" s="11" t="s">
        <v>9800</v>
      </c>
      <c r="N115" s="2058" t="str">
        <f>INDEX(EVENTOS!G115:ZJ115,,MATCH(MAX(EVENTOS!G115:ZJ115),EVENTOS!G115:ZJ115,0)+1)</f>
        <v>EM CONFERÊNCIA PARA TEMAI</v>
      </c>
      <c r="O115" s="87" t="str">
        <f>INDEX(EVENTOS!G115:ZJ115,,MATCH(MAX(EVENTOS!G115:ZJ115),EVENTOS!G115:ZJ115,0)+2)</f>
        <v>CONCLUÍDA</v>
      </c>
      <c r="P115" s="10">
        <v>42951</v>
      </c>
      <c r="Q115" s="1489" t="s">
        <v>12374</v>
      </c>
      <c r="R115" s="1" t="s">
        <v>172</v>
      </c>
      <c r="S115" s="1" t="s">
        <v>9801</v>
      </c>
      <c r="T115" s="1" t="s">
        <v>833</v>
      </c>
      <c r="U115" s="1" t="s">
        <v>984</v>
      </c>
      <c r="V115" s="87"/>
      <c r="W115" s="1">
        <v>14</v>
      </c>
      <c r="AH115" s="258"/>
      <c r="AI115" s="265"/>
      <c r="AJ115" s="265"/>
    </row>
    <row r="116" spans="1:36" ht="29" x14ac:dyDescent="0.35">
      <c r="A116" s="117"/>
      <c r="B116" s="119" t="s">
        <v>5111</v>
      </c>
      <c r="C116" s="120" t="s">
        <v>158</v>
      </c>
      <c r="D116" s="120" t="s">
        <v>5473</v>
      </c>
      <c r="E116" s="120" t="s">
        <v>396</v>
      </c>
      <c r="F116" s="1535" t="s">
        <v>6590</v>
      </c>
      <c r="G116" s="120" t="s">
        <v>149</v>
      </c>
      <c r="H116" s="10">
        <v>42734</v>
      </c>
      <c r="I116" s="11">
        <v>754716.54749999999</v>
      </c>
      <c r="J116" s="11">
        <v>677865.96</v>
      </c>
      <c r="K116" s="11">
        <v>677865.96</v>
      </c>
      <c r="L116" s="11">
        <v>0</v>
      </c>
      <c r="M116" s="11">
        <v>0</v>
      </c>
      <c r="N116" s="2058" t="str">
        <f>INDEX(EVENTOS!G116:ZJ116,,MATCH(MAX(EVENTOS!G116:ZJ116),EVENTOS!G116:ZJ116,0)+1)</f>
        <v>EM CONFERÊNCIA PARA TEMAI</v>
      </c>
      <c r="O116" s="87" t="str">
        <f>INDEX(EVENTOS!G116:ZJ116,,MATCH(MAX(EVENTOS!G116:ZJ116),EVENTOS!G116:ZJ116,0)+2)</f>
        <v>CONCLUÍDA</v>
      </c>
      <c r="P116" s="10">
        <v>42691</v>
      </c>
      <c r="Q116" s="34" t="s">
        <v>985</v>
      </c>
      <c r="R116" s="1" t="s">
        <v>172</v>
      </c>
      <c r="S116" s="617" t="s">
        <v>8677</v>
      </c>
      <c r="T116" s="1" t="s">
        <v>833</v>
      </c>
      <c r="U116" s="1" t="s">
        <v>986</v>
      </c>
      <c r="V116" s="87"/>
      <c r="W116" s="1">
        <v>13</v>
      </c>
      <c r="AI116" s="265"/>
      <c r="AJ116" s="265"/>
    </row>
    <row r="117" spans="1:36" s="1451" customFormat="1" ht="29" x14ac:dyDescent="0.35">
      <c r="B117" s="119" t="s">
        <v>12263</v>
      </c>
      <c r="C117" s="120" t="s">
        <v>158</v>
      </c>
      <c r="D117" s="120" t="s">
        <v>5473</v>
      </c>
      <c r="E117" s="120" t="s">
        <v>12264</v>
      </c>
      <c r="F117" s="120" t="s">
        <v>12265</v>
      </c>
      <c r="G117" s="120" t="s">
        <v>149</v>
      </c>
      <c r="H117" s="233">
        <v>43829</v>
      </c>
      <c r="I117" s="11">
        <v>754716.54749999999</v>
      </c>
      <c r="J117" s="11">
        <v>108359.66</v>
      </c>
      <c r="K117" s="11">
        <v>87431.26</v>
      </c>
      <c r="L117" s="11"/>
      <c r="M117" s="11">
        <v>20928.400000000001</v>
      </c>
      <c r="N117" s="2058" t="str">
        <f>INDEX(EVENTOS!G117:ZJ117,,MATCH(MAX(EVENTOS!G117:ZJ117),EVENTOS!G117:ZJ117,0)+1)</f>
        <v>CANCELADO</v>
      </c>
      <c r="O117" s="1451" t="str">
        <f>INDEX(EVENTOS!G117:ZJ117,,MATCH(MAX(EVENTOS!G117:ZJ117),EVENTOS!G117:ZJ117,0)+2)</f>
        <v>NÃO INICIADA</v>
      </c>
      <c r="P117" s="233">
        <v>43684</v>
      </c>
      <c r="Q117" s="113" t="s">
        <v>13020</v>
      </c>
      <c r="R117" s="1451" t="s">
        <v>172</v>
      </c>
      <c r="S117" s="1512" t="s">
        <v>12430</v>
      </c>
      <c r="T117" s="1452" t="s">
        <v>833</v>
      </c>
      <c r="W117" s="1451">
        <v>2</v>
      </c>
    </row>
    <row r="118" spans="1:36" ht="29" x14ac:dyDescent="0.35">
      <c r="A118" s="117"/>
      <c r="B118" s="119" t="s">
        <v>5112</v>
      </c>
      <c r="C118" s="120" t="s">
        <v>155</v>
      </c>
      <c r="D118" s="120" t="s">
        <v>5474</v>
      </c>
      <c r="E118" s="120" t="s">
        <v>11401</v>
      </c>
      <c r="F118" s="280" t="s">
        <v>10224</v>
      </c>
      <c r="G118" s="120" t="s">
        <v>149</v>
      </c>
      <c r="H118" s="10">
        <v>42157</v>
      </c>
      <c r="I118" s="11">
        <v>1358489.7725</v>
      </c>
      <c r="J118" s="11">
        <v>700433.78</v>
      </c>
      <c r="K118" s="11">
        <v>699692.05</v>
      </c>
      <c r="L118" s="11">
        <v>0</v>
      </c>
      <c r="M118" s="11">
        <v>741.73</v>
      </c>
      <c r="N118" s="2058" t="str">
        <f>INDEX(EVENTOS!G118:ZJ118,,MATCH(MAX(EVENTOS!G118:ZJ118),EVENTOS!G118:ZJ118,0)+1)</f>
        <v>EM CONFERÊNCIA PARA TEMAI</v>
      </c>
      <c r="O118" s="87" t="str">
        <f>INDEX(EVENTOS!G118:ZJ118,,MATCH(MAX(EVENTOS!G118:ZJ118),EVENTOS!G118:ZJ118,0)+2)</f>
        <v>CONCLUÍDA</v>
      </c>
      <c r="P118" s="10">
        <v>43063</v>
      </c>
      <c r="Q118" s="1896" t="s">
        <v>13651</v>
      </c>
      <c r="R118" s="1" t="s">
        <v>172</v>
      </c>
      <c r="S118" s="1" t="s">
        <v>10225</v>
      </c>
      <c r="T118" s="1" t="s">
        <v>833</v>
      </c>
      <c r="U118" s="1" t="s">
        <v>987</v>
      </c>
      <c r="V118" s="87"/>
      <c r="W118" s="1">
        <v>7</v>
      </c>
      <c r="AI118" s="265"/>
      <c r="AJ118" s="265"/>
    </row>
    <row r="119" spans="1:36" ht="29" x14ac:dyDescent="0.35">
      <c r="A119" s="117"/>
      <c r="B119" s="119" t="s">
        <v>5113</v>
      </c>
      <c r="C119" s="120" t="s">
        <v>155</v>
      </c>
      <c r="D119" s="120" t="s">
        <v>5474</v>
      </c>
      <c r="E119" s="120" t="s">
        <v>175</v>
      </c>
      <c r="F119" s="113" t="s">
        <v>6830</v>
      </c>
      <c r="G119" s="120" t="s">
        <v>149</v>
      </c>
      <c r="H119" s="10">
        <v>42126</v>
      </c>
      <c r="I119" s="11">
        <v>1358489.7725</v>
      </c>
      <c r="J119" s="11">
        <v>630996.12</v>
      </c>
      <c r="K119" s="11">
        <v>630996.12</v>
      </c>
      <c r="L119" s="11">
        <v>0</v>
      </c>
      <c r="M119" s="11">
        <v>0</v>
      </c>
      <c r="N119" s="2058" t="str">
        <f>INDEX(EVENTOS!G119:ZJ119,,MATCH(MAX(EVENTOS!G119:ZJ119),EVENTOS!G119:ZJ119,0)+1)</f>
        <v>EM CONFERÊNCIA PARA TEMAI</v>
      </c>
      <c r="O119" s="87" t="str">
        <f>INDEX(EVENTOS!G119:ZJ119,,MATCH(MAX(EVENTOS!G119:ZJ119),EVENTOS!G119:ZJ119,0)+2)</f>
        <v>CONCLUÍDA</v>
      </c>
      <c r="P119" s="10" t="s">
        <v>153</v>
      </c>
      <c r="Q119" s="34" t="s">
        <v>153</v>
      </c>
      <c r="R119" s="1" t="s">
        <v>844</v>
      </c>
      <c r="S119" s="1">
        <v>36</v>
      </c>
      <c r="T119" s="1" t="s">
        <v>839</v>
      </c>
      <c r="U119" s="1" t="s">
        <v>988</v>
      </c>
      <c r="V119" s="87"/>
      <c r="W119" s="1">
        <v>8</v>
      </c>
      <c r="AI119" s="265"/>
      <c r="AJ119" s="265"/>
    </row>
    <row r="120" spans="1:36" x14ac:dyDescent="0.35">
      <c r="A120" s="117"/>
      <c r="B120" s="119" t="s">
        <v>5114</v>
      </c>
      <c r="C120" s="120" t="s">
        <v>151</v>
      </c>
      <c r="D120" s="120" t="s">
        <v>5475</v>
      </c>
      <c r="E120" s="120">
        <v>0</v>
      </c>
      <c r="F120" s="120"/>
      <c r="G120" s="120" t="s">
        <v>149</v>
      </c>
      <c r="H120" s="10" t="s">
        <v>153</v>
      </c>
      <c r="I120" s="11">
        <v>603773.24</v>
      </c>
      <c r="J120" s="11">
        <v>0</v>
      </c>
      <c r="K120" s="11">
        <v>0</v>
      </c>
      <c r="L120" s="11">
        <v>0</v>
      </c>
      <c r="M120" s="11">
        <v>0</v>
      </c>
      <c r="N120" s="2058" t="str">
        <f>INDEX(EVENTOS!G120:ZJ120,,MATCH(MAX(EVENTOS!G120:ZJ120),EVENTOS!G120:ZJ120,0)+1)</f>
        <v>CANCELADO</v>
      </c>
      <c r="O120" s="87" t="str">
        <f>INDEX(EVENTOS!G120:ZJ120,,MATCH(MAX(EVENTOS!G120:ZJ120),EVENTOS!G120:ZJ120,0)+2)</f>
        <v>CANCELADA</v>
      </c>
      <c r="P120" s="10" t="s">
        <v>153</v>
      </c>
      <c r="Q120" s="34" t="s">
        <v>153</v>
      </c>
      <c r="R120" s="1">
        <v>0</v>
      </c>
      <c r="S120" s="1" t="s">
        <v>153</v>
      </c>
      <c r="T120" s="1">
        <v>0</v>
      </c>
      <c r="U120" s="1" t="s">
        <v>989</v>
      </c>
      <c r="V120" s="87"/>
      <c r="AI120" s="265"/>
      <c r="AJ120" s="265"/>
    </row>
    <row r="121" spans="1:36" ht="29" x14ac:dyDescent="0.35">
      <c r="A121" s="117"/>
      <c r="B121" s="119" t="s">
        <v>5115</v>
      </c>
      <c r="C121" s="120" t="s">
        <v>163</v>
      </c>
      <c r="D121" s="120" t="s">
        <v>5476</v>
      </c>
      <c r="E121" s="120" t="s">
        <v>401</v>
      </c>
      <c r="F121" s="1701" t="s">
        <v>13847</v>
      </c>
      <c r="G121" s="120" t="s">
        <v>149</v>
      </c>
      <c r="H121" s="10">
        <v>42185</v>
      </c>
      <c r="I121" s="11">
        <v>599709.85</v>
      </c>
      <c r="J121" s="11">
        <v>599709.85</v>
      </c>
      <c r="K121" s="11">
        <v>599709.85</v>
      </c>
      <c r="L121" s="11" t="s">
        <v>737</v>
      </c>
      <c r="M121" s="11">
        <v>0</v>
      </c>
      <c r="N121" s="2058" t="str">
        <f>INDEX(EVENTOS!G121:ZJ121,,MATCH(MAX(EVENTOS!G121:ZJ121),EVENTOS!G121:ZJ121,0)+1)</f>
        <v>EM CONFERÊNCIA PARA TEMAI</v>
      </c>
      <c r="O121" s="87" t="str">
        <f>INDEX(EVENTOS!G121:ZJ121,,MATCH(MAX(EVENTOS!G121:ZJ121),EVENTOS!G121:ZJ121,0)+2)</f>
        <v>CONCLUÍDA</v>
      </c>
      <c r="P121" s="10">
        <v>41962</v>
      </c>
      <c r="Q121" s="34" t="s">
        <v>832</v>
      </c>
      <c r="R121" s="1" t="s">
        <v>172</v>
      </c>
      <c r="S121" s="1">
        <v>97</v>
      </c>
      <c r="T121" s="1" t="s">
        <v>833</v>
      </c>
      <c r="U121" s="1" t="s">
        <v>990</v>
      </c>
      <c r="V121" s="87"/>
      <c r="W121" s="1">
        <v>3</v>
      </c>
      <c r="AI121" s="265"/>
      <c r="AJ121" s="265"/>
    </row>
    <row r="122" spans="1:36" ht="58" x14ac:dyDescent="0.35">
      <c r="A122" s="117"/>
      <c r="B122" s="119" t="s">
        <v>5116</v>
      </c>
      <c r="C122" s="120" t="s">
        <v>155</v>
      </c>
      <c r="D122" s="120" t="s">
        <v>5477</v>
      </c>
      <c r="E122" s="120" t="s">
        <v>403</v>
      </c>
      <c r="F122" s="120" t="s">
        <v>6831</v>
      </c>
      <c r="G122" s="120" t="s">
        <v>149</v>
      </c>
      <c r="H122" s="10">
        <v>42097</v>
      </c>
      <c r="I122" s="11">
        <v>905659.85666666657</v>
      </c>
      <c r="J122" s="11">
        <v>456530.42</v>
      </c>
      <c r="K122" s="11">
        <v>456530.42</v>
      </c>
      <c r="L122" s="11">
        <v>0</v>
      </c>
      <c r="M122" s="11">
        <v>0</v>
      </c>
      <c r="N122" s="2058" t="str">
        <f>INDEX(EVENTOS!G122:ZJ122,,MATCH(MAX(EVENTOS!G122:ZJ122),EVENTOS!G122:ZJ122,0)+1)</f>
        <v>E-FISCO (Baixado)</v>
      </c>
      <c r="O122" s="87" t="str">
        <f>INDEX(EVENTOS!G122:ZJ122,,MATCH(MAX(EVENTOS!G122:ZJ122),EVENTOS!G122:ZJ122,0)+2)</f>
        <v>CONCLUÍDA</v>
      </c>
      <c r="P122" s="10">
        <v>42067</v>
      </c>
      <c r="Q122" s="1579" t="s">
        <v>12671</v>
      </c>
      <c r="R122" s="1" t="s">
        <v>172</v>
      </c>
      <c r="S122" s="1">
        <v>98</v>
      </c>
      <c r="T122" s="1" t="s">
        <v>833</v>
      </c>
      <c r="U122" s="1" t="s">
        <v>991</v>
      </c>
      <c r="V122" s="87"/>
      <c r="AI122" s="265">
        <v>1</v>
      </c>
      <c r="AJ122" s="281" t="s">
        <v>6900</v>
      </c>
    </row>
    <row r="123" spans="1:36" ht="29" x14ac:dyDescent="0.35">
      <c r="A123" s="117"/>
      <c r="B123" s="119" t="s">
        <v>5117</v>
      </c>
      <c r="C123" s="120" t="s">
        <v>155</v>
      </c>
      <c r="D123" s="120" t="s">
        <v>5477</v>
      </c>
      <c r="E123" s="120" t="s">
        <v>404</v>
      </c>
      <c r="F123" s="124" t="s">
        <v>6832</v>
      </c>
      <c r="G123" s="120" t="s">
        <v>149</v>
      </c>
      <c r="H123" s="10">
        <v>42032</v>
      </c>
      <c r="I123" s="11">
        <v>905659.85666666657</v>
      </c>
      <c r="J123" s="11">
        <v>180613.14</v>
      </c>
      <c r="K123" s="11">
        <v>180613.14</v>
      </c>
      <c r="L123" s="11">
        <v>0</v>
      </c>
      <c r="M123" s="11">
        <v>0</v>
      </c>
      <c r="N123" s="2058" t="str">
        <f>INDEX(EVENTOS!G123:ZJ123,,MATCH(MAX(EVENTOS!G123:ZJ123),EVENTOS!G123:ZJ123,0)+1)</f>
        <v>E-FISCO (Baixado)</v>
      </c>
      <c r="O123" s="87" t="str">
        <f>INDEX(EVENTOS!G123:ZJ123,,MATCH(MAX(EVENTOS!G123:ZJ123),EVENTOS!G123:ZJ123,0)+2)</f>
        <v>CONCLUÍDA</v>
      </c>
      <c r="P123" s="10">
        <v>42405</v>
      </c>
      <c r="Q123" s="34" t="s">
        <v>12647</v>
      </c>
      <c r="R123" s="1" t="s">
        <v>172</v>
      </c>
      <c r="S123" s="1" t="s">
        <v>5887</v>
      </c>
      <c r="T123" s="1" t="s">
        <v>833</v>
      </c>
      <c r="U123" s="1" t="s">
        <v>992</v>
      </c>
      <c r="V123" s="87"/>
      <c r="AI123" s="265">
        <v>2</v>
      </c>
      <c r="AJ123" s="283" t="s">
        <v>6901</v>
      </c>
    </row>
    <row r="124" spans="1:36" ht="159.5" x14ac:dyDescent="0.35">
      <c r="A124" s="117"/>
      <c r="B124" s="119" t="s">
        <v>5118</v>
      </c>
      <c r="C124" s="120" t="s">
        <v>155</v>
      </c>
      <c r="D124" s="120" t="s">
        <v>5477</v>
      </c>
      <c r="E124" s="120" t="s">
        <v>461</v>
      </c>
      <c r="F124" s="120" t="s">
        <v>9245</v>
      </c>
      <c r="G124" s="120" t="s">
        <v>149</v>
      </c>
      <c r="H124" s="10">
        <v>42109</v>
      </c>
      <c r="I124" s="11">
        <v>905659.85666666657</v>
      </c>
      <c r="J124" s="11">
        <v>225226.23999999999</v>
      </c>
      <c r="K124" s="11">
        <v>215181.98</v>
      </c>
      <c r="L124" s="11">
        <v>0</v>
      </c>
      <c r="M124" s="11">
        <v>10044.26</v>
      </c>
      <c r="N124" s="2058" t="str">
        <f>INDEX(EVENTOS!G124:ZJ124,,MATCH(MAX(EVENTOS!G124:ZJ124),EVENTOS!G124:ZJ124,0)+1)</f>
        <v>E-FISCO (Baixado)</v>
      </c>
      <c r="O124" s="87" t="str">
        <f>INDEX(EVENTOS!G124:ZJ124,,MATCH(MAX(EVENTOS!G124:ZJ124),EVENTOS!G124:ZJ124,0)+2)</f>
        <v>CONCLUÍDA</v>
      </c>
      <c r="P124" s="10">
        <v>42067</v>
      </c>
      <c r="Q124" s="278" t="s">
        <v>12988</v>
      </c>
      <c r="R124" s="1" t="s">
        <v>172</v>
      </c>
      <c r="S124" s="1">
        <v>99</v>
      </c>
      <c r="T124" s="1" t="s">
        <v>833</v>
      </c>
      <c r="U124" s="1" t="s">
        <v>993</v>
      </c>
      <c r="V124" s="87"/>
      <c r="W124" s="1">
        <v>6</v>
      </c>
      <c r="AI124" s="265"/>
      <c r="AJ124" s="265"/>
    </row>
    <row r="125" spans="1:36" ht="29" x14ac:dyDescent="0.35">
      <c r="A125" s="117"/>
      <c r="B125" s="119" t="s">
        <v>5119</v>
      </c>
      <c r="C125" s="120" t="s">
        <v>155</v>
      </c>
      <c r="D125" s="120" t="s">
        <v>5477</v>
      </c>
      <c r="E125" s="120" t="s">
        <v>406</v>
      </c>
      <c r="F125" s="120" t="s">
        <v>406</v>
      </c>
      <c r="G125" s="120" t="s">
        <v>149</v>
      </c>
      <c r="H125" s="10">
        <v>42043</v>
      </c>
      <c r="I125" s="11">
        <v>905659.85666666657</v>
      </c>
      <c r="J125" s="11">
        <v>52875.47</v>
      </c>
      <c r="K125" s="11">
        <v>52875.47</v>
      </c>
      <c r="L125" s="11">
        <v>0</v>
      </c>
      <c r="M125" s="11">
        <v>0</v>
      </c>
      <c r="N125" s="2058" t="str">
        <f>INDEX(EVENTOS!G125:ZJ125,,MATCH(MAX(EVENTOS!G125:ZJ125),EVENTOS!G125:ZJ125,0)+1)</f>
        <v>E-FISCO (Baixado)</v>
      </c>
      <c r="O125" s="87" t="str">
        <f>INDEX(EVENTOS!G125:ZJ125,,MATCH(MAX(EVENTOS!G125:ZJ125),EVENTOS!G125:ZJ125,0)+2)</f>
        <v>CONCLUÍDA</v>
      </c>
      <c r="P125" s="10">
        <v>42067</v>
      </c>
      <c r="Q125" s="34" t="s">
        <v>12996</v>
      </c>
      <c r="R125" s="1" t="s">
        <v>172</v>
      </c>
      <c r="S125" s="1">
        <v>101</v>
      </c>
      <c r="T125" s="1" t="s">
        <v>833</v>
      </c>
      <c r="U125" s="1" t="s">
        <v>994</v>
      </c>
      <c r="V125" s="87"/>
      <c r="Z125" s="1">
        <v>1</v>
      </c>
      <c r="AI125" s="265"/>
      <c r="AJ125" s="265"/>
    </row>
    <row r="126" spans="1:36" ht="87" x14ac:dyDescent="0.35">
      <c r="A126" s="117"/>
      <c r="B126" s="119" t="s">
        <v>5120</v>
      </c>
      <c r="C126" s="120" t="s">
        <v>163</v>
      </c>
      <c r="D126" s="120" t="s">
        <v>5478</v>
      </c>
      <c r="E126" s="120" t="s">
        <v>408</v>
      </c>
      <c r="F126" s="1951" t="s">
        <v>6577</v>
      </c>
      <c r="G126" s="120" t="s">
        <v>149</v>
      </c>
      <c r="H126" s="10">
        <v>42004</v>
      </c>
      <c r="I126" s="11">
        <v>1056603.1616666669</v>
      </c>
      <c r="J126" s="11">
        <v>1066927.5</v>
      </c>
      <c r="K126" s="11">
        <v>1031447.06</v>
      </c>
      <c r="L126" s="11">
        <v>27025.41</v>
      </c>
      <c r="M126" s="11">
        <v>8455.0499999999993</v>
      </c>
      <c r="N126" s="2058" t="str">
        <f>INDEX(EVENTOS!G126:ZJ126,,MATCH(MAX(EVENTOS!G126:ZJ126),EVENTOS!G126:ZJ126,0)+1)</f>
        <v>EM CONFERÊNCIA PARA TEMAI</v>
      </c>
      <c r="O126" s="87" t="str">
        <f>INDEX(EVENTOS!G126:ZJ126,,MATCH(MAX(EVENTOS!G126:ZJ126),EVENTOS!G126:ZJ126,0)+2)</f>
        <v>CONCLUÍDA</v>
      </c>
      <c r="P126" s="10" t="s">
        <v>153</v>
      </c>
      <c r="Q126" s="34" t="s">
        <v>995</v>
      </c>
      <c r="R126" s="1" t="s">
        <v>172</v>
      </c>
      <c r="S126" s="1">
        <v>102</v>
      </c>
      <c r="T126" s="1" t="s">
        <v>833</v>
      </c>
      <c r="U126" s="1" t="s">
        <v>996</v>
      </c>
      <c r="V126" s="87"/>
      <c r="W126" s="1">
        <v>9</v>
      </c>
      <c r="AI126" s="265"/>
      <c r="AJ126" s="265"/>
    </row>
    <row r="127" spans="1:36" ht="29" x14ac:dyDescent="0.35">
      <c r="A127" s="117"/>
      <c r="B127" s="119" t="s">
        <v>5121</v>
      </c>
      <c r="C127" s="120" t="s">
        <v>162</v>
      </c>
      <c r="D127" s="120" t="s">
        <v>5479</v>
      </c>
      <c r="E127" s="120" t="s">
        <v>152</v>
      </c>
      <c r="F127" s="124" t="s">
        <v>13208</v>
      </c>
      <c r="G127" s="120" t="s">
        <v>149</v>
      </c>
      <c r="H127" s="10">
        <v>44196</v>
      </c>
      <c r="I127" s="11">
        <v>905659.85666666657</v>
      </c>
      <c r="J127" s="11">
        <v>887439.13</v>
      </c>
      <c r="K127" s="11">
        <v>887439.13</v>
      </c>
      <c r="L127" s="11">
        <v>0</v>
      </c>
      <c r="M127" s="11">
        <v>0</v>
      </c>
      <c r="N127" s="2058" t="str">
        <f>INDEX(EVENTOS!G127:ZJ127,,MATCH(MAX(EVENTOS!G127:ZJ127),EVENTOS!G127:ZJ127,0)+1)</f>
        <v>APROVADO</v>
      </c>
      <c r="O127" s="87" t="str">
        <f>INDEX(EVENTOS!G127:ZJ127,,MATCH(MAX(EVENTOS!G127:ZJ127),EVENTOS!G127:ZJ127,0)+2)</f>
        <v>EM ANDAMENTO</v>
      </c>
      <c r="P127" s="10">
        <v>43951</v>
      </c>
      <c r="Q127" s="34" t="s">
        <v>13207</v>
      </c>
      <c r="R127" s="1" t="s">
        <v>172</v>
      </c>
      <c r="S127" s="1745" t="s">
        <v>13209</v>
      </c>
      <c r="T127" s="1" t="s">
        <v>833</v>
      </c>
      <c r="U127" s="1" t="s">
        <v>997</v>
      </c>
      <c r="V127" s="87"/>
      <c r="W127" s="1">
        <v>31</v>
      </c>
      <c r="AI127" s="265"/>
      <c r="AJ127" s="265"/>
    </row>
    <row r="128" spans="1:36" ht="87" x14ac:dyDescent="0.35">
      <c r="A128" s="117"/>
      <c r="B128" s="119" t="s">
        <v>5122</v>
      </c>
      <c r="C128" s="120" t="s">
        <v>155</v>
      </c>
      <c r="D128" s="120" t="s">
        <v>5480</v>
      </c>
      <c r="E128" s="120" t="s">
        <v>10570</v>
      </c>
      <c r="F128" s="1951" t="s">
        <v>12212</v>
      </c>
      <c r="G128" s="120" t="s">
        <v>149</v>
      </c>
      <c r="H128" s="10">
        <v>43615</v>
      </c>
      <c r="I128" s="11">
        <v>603773.24</v>
      </c>
      <c r="J128" s="11">
        <v>533372.64</v>
      </c>
      <c r="K128" s="11">
        <v>533372.64</v>
      </c>
      <c r="L128" s="11">
        <v>0</v>
      </c>
      <c r="M128" s="11">
        <v>0</v>
      </c>
      <c r="N128" s="2058" t="str">
        <f>INDEX(EVENTOS!G128:ZJ128,,MATCH(MAX(EVENTOS!G128:ZJ128),EVENTOS!G128:ZJ128,0)+1)</f>
        <v>EM CONFERÊNCIA PARA TEMAI</v>
      </c>
      <c r="O128" s="87" t="str">
        <f>INDEX(EVENTOS!G128:ZJ128,,MATCH(MAX(EVENTOS!G128:ZJ128),EVENTOS!G128:ZJ128,0)+2)</f>
        <v>CONCLUÍDA</v>
      </c>
      <c r="P128" s="10">
        <v>43620</v>
      </c>
      <c r="Q128" s="34" t="s">
        <v>13019</v>
      </c>
      <c r="R128" s="1" t="s">
        <v>172</v>
      </c>
      <c r="S128" s="1" t="s">
        <v>12213</v>
      </c>
      <c r="T128" s="1" t="s">
        <v>833</v>
      </c>
      <c r="U128" s="1" t="s">
        <v>999</v>
      </c>
      <c r="V128" s="87"/>
      <c r="W128" s="1">
        <v>13</v>
      </c>
      <c r="AI128" s="265"/>
      <c r="AJ128" s="265"/>
    </row>
    <row r="129" spans="1:36" ht="29" x14ac:dyDescent="0.35">
      <c r="A129" s="117"/>
      <c r="B129" s="119" t="s">
        <v>5123</v>
      </c>
      <c r="C129" s="120" t="s">
        <v>155</v>
      </c>
      <c r="D129" s="120" t="s">
        <v>5480</v>
      </c>
      <c r="E129" s="120" t="s">
        <v>412</v>
      </c>
      <c r="F129" s="1951" t="s">
        <v>412</v>
      </c>
      <c r="G129" s="120" t="s">
        <v>149</v>
      </c>
      <c r="H129" s="10">
        <v>42124</v>
      </c>
      <c r="I129" s="11">
        <v>603773.24</v>
      </c>
      <c r="J129" s="11">
        <v>68325.97</v>
      </c>
      <c r="K129" s="11">
        <v>68325.97</v>
      </c>
      <c r="L129" s="11">
        <v>0</v>
      </c>
      <c r="M129" s="11">
        <v>0</v>
      </c>
      <c r="N129" s="2058" t="str">
        <f>INDEX(EVENTOS!G129:ZJ129,,MATCH(MAX(EVENTOS!G129:ZJ129),EVENTOS!G129:ZJ129,0)+1)</f>
        <v>PC APROVADA COM RESSALVA</v>
      </c>
      <c r="O129" s="87" t="str">
        <f>INDEX(EVENTOS!G129:ZJ129,,MATCH(MAX(EVENTOS!G129:ZJ129),EVENTOS!G129:ZJ129,0)+2)</f>
        <v>CONCLUÍDA</v>
      </c>
      <c r="P129" s="10">
        <v>42552</v>
      </c>
      <c r="Q129" s="34" t="s">
        <v>12782</v>
      </c>
      <c r="R129" s="1" t="s">
        <v>172</v>
      </c>
      <c r="S129" s="434" t="s">
        <v>7697</v>
      </c>
      <c r="T129" s="1" t="s">
        <v>833</v>
      </c>
      <c r="U129" s="1" t="s">
        <v>1001</v>
      </c>
      <c r="V129" s="87"/>
      <c r="W129" s="1">
        <v>1</v>
      </c>
      <c r="Z129" s="1">
        <v>1</v>
      </c>
      <c r="AI129" s="265"/>
      <c r="AJ129" s="265"/>
    </row>
    <row r="130" spans="1:36" ht="116" x14ac:dyDescent="0.35">
      <c r="A130" s="117"/>
      <c r="B130" s="119" t="s">
        <v>5124</v>
      </c>
      <c r="C130" s="120" t="s">
        <v>158</v>
      </c>
      <c r="D130" s="120" t="s">
        <v>5481</v>
      </c>
      <c r="E130" s="120" t="s">
        <v>176</v>
      </c>
      <c r="F130" s="1978" t="s">
        <v>6591</v>
      </c>
      <c r="G130" s="120" t="s">
        <v>149</v>
      </c>
      <c r="H130" s="10">
        <v>42368</v>
      </c>
      <c r="I130" s="11">
        <v>905659.85666666657</v>
      </c>
      <c r="J130" s="11">
        <v>915458.96</v>
      </c>
      <c r="K130" s="11">
        <v>905659.86</v>
      </c>
      <c r="L130" s="11">
        <v>0</v>
      </c>
      <c r="M130" s="11">
        <v>9799.1</v>
      </c>
      <c r="N130" s="2058" t="str">
        <f>INDEX(EVENTOS!G130:ZJ130,,MATCH(MAX(EVENTOS!G130:ZJ130),EVENTOS!G130:ZJ130,0)+1)</f>
        <v>EM CONFERÊNCIA PARA TEMAI</v>
      </c>
      <c r="O130" s="87" t="str">
        <f>INDEX(EVENTOS!G130:ZJ130,,MATCH(MAX(EVENTOS!G130:ZJ130),EVENTOS!G130:ZJ130,0)+2)</f>
        <v>CONCLUÍDA</v>
      </c>
      <c r="P130" s="10">
        <v>42283</v>
      </c>
      <c r="Q130" s="34" t="s">
        <v>1002</v>
      </c>
      <c r="R130" s="1" t="s">
        <v>172</v>
      </c>
      <c r="S130" s="213" t="s">
        <v>737</v>
      </c>
      <c r="T130" s="1" t="s">
        <v>833</v>
      </c>
      <c r="U130" s="1" t="s">
        <v>1003</v>
      </c>
      <c r="V130" s="87"/>
      <c r="W130" s="1">
        <v>11</v>
      </c>
      <c r="AI130" s="265"/>
      <c r="AJ130" s="265"/>
    </row>
    <row r="131" spans="1:36" ht="43.5" x14ac:dyDescent="0.35">
      <c r="A131" s="117"/>
      <c r="B131" s="119" t="s">
        <v>5125</v>
      </c>
      <c r="C131" s="120" t="s">
        <v>154</v>
      </c>
      <c r="D131" s="120" t="s">
        <v>5482</v>
      </c>
      <c r="E131" s="120" t="s">
        <v>415</v>
      </c>
      <c r="F131" s="1980" t="s">
        <v>11460</v>
      </c>
      <c r="G131" s="120" t="s">
        <v>149</v>
      </c>
      <c r="H131" s="10">
        <v>42003</v>
      </c>
      <c r="I131" s="11">
        <v>905659.85666666657</v>
      </c>
      <c r="J131" s="11">
        <v>71877.64</v>
      </c>
      <c r="K131" s="11">
        <v>71191.035000000003</v>
      </c>
      <c r="L131" s="11">
        <v>0</v>
      </c>
      <c r="M131" s="11">
        <v>686.6</v>
      </c>
      <c r="N131" s="2058" t="str">
        <f>INDEX(EVENTOS!G131:ZJ131,,MATCH(MAX(EVENTOS!G131:ZJ131),EVENTOS!G131:ZJ131,0)+1)</f>
        <v>E-FISCO (Baixado)</v>
      </c>
      <c r="O131" s="87" t="str">
        <f>INDEX(EVENTOS!G131:ZJ131,,MATCH(MAX(EVENTOS!G131:ZJ131),EVENTOS!G131:ZJ131,0)+2)</f>
        <v>CONCLUÍDA</v>
      </c>
      <c r="P131" s="10">
        <v>41799</v>
      </c>
      <c r="R131" s="1" t="s">
        <v>161</v>
      </c>
      <c r="S131" s="1">
        <v>10</v>
      </c>
      <c r="T131" s="1" t="s">
        <v>833</v>
      </c>
      <c r="U131" s="1" t="s">
        <v>1004</v>
      </c>
      <c r="V131" s="87"/>
      <c r="AD131" s="1">
        <v>1</v>
      </c>
      <c r="AI131" s="265"/>
      <c r="AJ131" s="265"/>
    </row>
    <row r="132" spans="1:36" ht="29" x14ac:dyDescent="0.35">
      <c r="A132" s="117"/>
      <c r="B132" s="119" t="s">
        <v>5126</v>
      </c>
      <c r="C132" s="120" t="s">
        <v>154</v>
      </c>
      <c r="D132" s="120" t="s">
        <v>5482</v>
      </c>
      <c r="E132" s="120" t="s">
        <v>416</v>
      </c>
      <c r="F132" s="124" t="s">
        <v>6916</v>
      </c>
      <c r="G132" s="120" t="s">
        <v>149</v>
      </c>
      <c r="H132" s="10">
        <v>42003</v>
      </c>
      <c r="I132" s="11">
        <v>905659.85666666657</v>
      </c>
      <c r="J132" s="11">
        <v>47865.43</v>
      </c>
      <c r="K132" s="11">
        <v>47865.43</v>
      </c>
      <c r="L132" s="11">
        <v>0</v>
      </c>
      <c r="M132" s="11">
        <v>0</v>
      </c>
      <c r="N132" s="2058" t="str">
        <f>INDEX(EVENTOS!G132:ZJ132,,MATCH(MAX(EVENTOS!G132:ZJ132),EVENTOS!G132:ZJ132,0)+1)</f>
        <v>EM CONFERÊNCIA PARA TEMAI</v>
      </c>
      <c r="O132" s="87" t="str">
        <f>INDEX(EVENTOS!G132:ZJ132,,MATCH(MAX(EVENTOS!G132:ZJ132),EVENTOS!G132:ZJ132,0)+2)</f>
        <v>CONCLUÍDA</v>
      </c>
      <c r="P132" s="10">
        <v>41799</v>
      </c>
      <c r="Q132" s="34" t="s">
        <v>14277</v>
      </c>
      <c r="R132" s="1" t="s">
        <v>172</v>
      </c>
      <c r="S132" s="1">
        <v>107</v>
      </c>
      <c r="T132" s="1" t="s">
        <v>839</v>
      </c>
      <c r="U132" s="1" t="s">
        <v>1006</v>
      </c>
      <c r="V132" s="87"/>
      <c r="Z132" s="1">
        <v>1</v>
      </c>
      <c r="AI132" s="265"/>
      <c r="AJ132" s="265"/>
    </row>
    <row r="133" spans="1:36" ht="29" x14ac:dyDescent="0.35">
      <c r="A133" s="117"/>
      <c r="B133" s="119" t="s">
        <v>5127</v>
      </c>
      <c r="C133" s="120" t="s">
        <v>154</v>
      </c>
      <c r="D133" s="120" t="s">
        <v>5482</v>
      </c>
      <c r="E133" s="120" t="s">
        <v>178</v>
      </c>
      <c r="F133" s="124" t="s">
        <v>6560</v>
      </c>
      <c r="G133" s="120" t="s">
        <v>149</v>
      </c>
      <c r="H133" s="10">
        <v>42369</v>
      </c>
      <c r="I133" s="11">
        <v>905659.85666666657</v>
      </c>
      <c r="J133" s="11">
        <v>531998.34</v>
      </c>
      <c r="K133" s="11">
        <v>531998.34</v>
      </c>
      <c r="L133" s="11">
        <v>0</v>
      </c>
      <c r="M133" s="11">
        <v>0</v>
      </c>
      <c r="N133" s="2058" t="str">
        <f>INDEX(EVENTOS!G133:ZJ133,,MATCH(MAX(EVENTOS!G133:ZJ133),EVENTOS!G133:ZJ133,0)+1)</f>
        <v>EM CONFERÊNCIA PARA TEMAI</v>
      </c>
      <c r="O133" s="87" t="str">
        <f>INDEX(EVENTOS!G133:ZJ133,,MATCH(MAX(EVENTOS!G133:ZJ133),EVENTOS!G133:ZJ133,0)+2)</f>
        <v>CONCLUÍDA</v>
      </c>
      <c r="P133" s="10">
        <v>42347</v>
      </c>
      <c r="Q133" s="34" t="s">
        <v>1007</v>
      </c>
      <c r="R133" s="1" t="s">
        <v>172</v>
      </c>
      <c r="S133" s="1">
        <v>109</v>
      </c>
      <c r="T133" s="1" t="s">
        <v>833</v>
      </c>
      <c r="U133" s="1" t="s">
        <v>1008</v>
      </c>
      <c r="V133" s="87"/>
      <c r="W133" s="1">
        <v>9</v>
      </c>
      <c r="AI133" s="265"/>
      <c r="AJ133" s="265"/>
    </row>
    <row r="134" spans="1:36" ht="29" x14ac:dyDescent="0.35">
      <c r="A134" s="117"/>
      <c r="B134" s="119" t="s">
        <v>5128</v>
      </c>
      <c r="C134" s="120" t="s">
        <v>154</v>
      </c>
      <c r="D134" s="120" t="s">
        <v>5482</v>
      </c>
      <c r="E134" s="120" t="s">
        <v>417</v>
      </c>
      <c r="F134" s="34" t="s">
        <v>8159</v>
      </c>
      <c r="G134" s="120" t="s">
        <v>149</v>
      </c>
      <c r="H134" s="10">
        <v>42003</v>
      </c>
      <c r="I134" s="11">
        <v>905659.85666666657</v>
      </c>
      <c r="J134" s="11">
        <v>234538.5</v>
      </c>
      <c r="K134" s="11">
        <v>234021.34</v>
      </c>
      <c r="L134" s="11">
        <v>0</v>
      </c>
      <c r="M134" s="11">
        <f>J134-K134</f>
        <v>517.16000000000349</v>
      </c>
      <c r="N134" s="2058" t="str">
        <f>INDEX(EVENTOS!G134:ZJ134,,MATCH(MAX(EVENTOS!G134:ZJ134),EVENTOS!G134:ZJ134,0)+1)</f>
        <v>E-FISCO (Baixado)</v>
      </c>
      <c r="O134" s="87" t="str">
        <f>INDEX(EVENTOS!G134:ZJ134,,MATCH(MAX(EVENTOS!G134:ZJ134),EVENTOS!G134:ZJ134,0)+2)</f>
        <v>CONCLUÍDA</v>
      </c>
      <c r="P134" s="10">
        <v>42683</v>
      </c>
      <c r="Q134" s="34" t="s">
        <v>153</v>
      </c>
      <c r="R134" s="1" t="s">
        <v>161</v>
      </c>
      <c r="S134" s="1">
        <v>2</v>
      </c>
      <c r="T134" s="1" t="s">
        <v>833</v>
      </c>
      <c r="U134" s="1" t="s">
        <v>1009</v>
      </c>
      <c r="V134" s="87"/>
      <c r="AD134" s="1">
        <v>1</v>
      </c>
      <c r="AI134" s="265"/>
      <c r="AJ134" s="265"/>
    </row>
    <row r="135" spans="1:36" ht="43.5" x14ac:dyDescent="0.35">
      <c r="A135" s="117"/>
      <c r="B135" s="119" t="s">
        <v>5129</v>
      </c>
      <c r="C135" s="120" t="s">
        <v>166</v>
      </c>
      <c r="D135" s="120" t="s">
        <v>5483</v>
      </c>
      <c r="E135" s="120" t="s">
        <v>10221</v>
      </c>
      <c r="F135" s="124" t="s">
        <v>10222</v>
      </c>
      <c r="G135" s="120" t="s">
        <v>149</v>
      </c>
      <c r="H135" s="10">
        <v>43269</v>
      </c>
      <c r="I135" s="11">
        <v>1207546.4666666701</v>
      </c>
      <c r="J135" s="11">
        <v>1249230.6000000001</v>
      </c>
      <c r="K135" s="11">
        <v>1178117</v>
      </c>
      <c r="L135" s="11">
        <v>0</v>
      </c>
      <c r="M135" s="11">
        <v>71113.600000000006</v>
      </c>
      <c r="N135" s="2058" t="str">
        <f>INDEX(EVENTOS!G135:ZJ135,,MATCH(MAX(EVENTOS!G135:ZJ135),EVENTOS!G135:ZJ135,0)+1)</f>
        <v>EM CONFERÊNCIA PARA TEMAI</v>
      </c>
      <c r="O135" s="87" t="str">
        <f>INDEX(EVENTOS!G135:ZJ135,,MATCH(MAX(EVENTOS!G135:ZJ135),EVENTOS!G135:ZJ135,0)+2)</f>
        <v>CONCLUÍDA</v>
      </c>
      <c r="P135" s="10">
        <v>43068</v>
      </c>
      <c r="Q135" s="2067" t="s">
        <v>14162</v>
      </c>
      <c r="R135" s="1" t="s">
        <v>172</v>
      </c>
      <c r="S135" s="1" t="s">
        <v>10223</v>
      </c>
      <c r="T135" s="1" t="s">
        <v>839</v>
      </c>
      <c r="U135" s="1" t="s">
        <v>1010</v>
      </c>
      <c r="V135" s="87"/>
      <c r="W135" s="1">
        <v>22</v>
      </c>
      <c r="AI135" s="265"/>
      <c r="AJ135" s="265"/>
    </row>
    <row r="136" spans="1:36" ht="91.25" customHeight="1" x14ac:dyDescent="0.35">
      <c r="A136" s="117"/>
      <c r="B136" s="119" t="s">
        <v>6529</v>
      </c>
      <c r="C136" s="120" t="s">
        <v>157</v>
      </c>
      <c r="D136" s="120" t="s">
        <v>5484</v>
      </c>
      <c r="E136" s="120" t="s">
        <v>8727</v>
      </c>
      <c r="F136" s="120" t="s">
        <v>8728</v>
      </c>
      <c r="G136" s="120" t="s">
        <v>149</v>
      </c>
      <c r="H136" s="10">
        <v>42551</v>
      </c>
      <c r="I136" s="11">
        <v>905659.85666666657</v>
      </c>
      <c r="J136" s="11">
        <v>917895.23</v>
      </c>
      <c r="K136" s="11">
        <v>904413.11</v>
      </c>
      <c r="L136" s="11">
        <v>0</v>
      </c>
      <c r="M136" s="11">
        <f>J136-K136</f>
        <v>13482.119999999995</v>
      </c>
      <c r="N136" s="2058" t="str">
        <f>INDEX(EVENTOS!G136:ZJ136,,MATCH(MAX(EVENTOS!G136:ZJ136),EVENTOS!G136:ZJ136,0)+1)</f>
        <v>PC APROVADA COM RESSALVA</v>
      </c>
      <c r="O136" s="87" t="str">
        <f>INDEX(EVENTOS!G136:ZJ136,,MATCH(MAX(EVENTOS!G136:ZJ136),EVENTOS!G136:ZJ136,0)+2)</f>
        <v>CONCLUÍDA</v>
      </c>
      <c r="P136" s="10">
        <v>42731</v>
      </c>
      <c r="Q136" s="2067" t="s">
        <v>12519</v>
      </c>
      <c r="R136" s="1" t="s">
        <v>14076</v>
      </c>
      <c r="S136" s="1" t="s">
        <v>14201</v>
      </c>
      <c r="T136" s="1" t="s">
        <v>833</v>
      </c>
      <c r="U136" s="1" t="s">
        <v>14200</v>
      </c>
      <c r="V136" s="2087">
        <v>17188</v>
      </c>
      <c r="W136" s="1">
        <v>4</v>
      </c>
      <c r="AI136" s="265"/>
      <c r="AJ136" s="265"/>
    </row>
    <row r="137" spans="1:36" ht="29" x14ac:dyDescent="0.35">
      <c r="A137" s="117"/>
      <c r="B137" s="119" t="s">
        <v>5130</v>
      </c>
      <c r="C137" s="120" t="s">
        <v>155</v>
      </c>
      <c r="D137" s="120" t="s">
        <v>5485</v>
      </c>
      <c r="E137" s="124" t="s">
        <v>11752</v>
      </c>
      <c r="F137" s="944" t="s">
        <v>12217</v>
      </c>
      <c r="G137" s="120" t="s">
        <v>149</v>
      </c>
      <c r="H137" s="10">
        <v>43646</v>
      </c>
      <c r="I137" s="11">
        <v>1811319.6849999998</v>
      </c>
      <c r="J137" s="11">
        <v>887722.31</v>
      </c>
      <c r="K137" s="11">
        <v>887722.31</v>
      </c>
      <c r="L137" s="11">
        <v>0</v>
      </c>
      <c r="M137" s="11">
        <v>0</v>
      </c>
      <c r="N137" s="2058" t="str">
        <f>INDEX(EVENTOS!G137:ZJ137,,MATCH(MAX(EVENTOS!G137:ZJ137),EVENTOS!G137:ZJ137,0)+1)</f>
        <v>APROVADO</v>
      </c>
      <c r="O137" s="87" t="str">
        <f>INDEX(EVENTOS!G137:ZJ137,,MATCH(MAX(EVENTOS!G137:ZJ137),EVENTOS!G137:ZJ137,0)+2)</f>
        <v>EM ANDAMENTO</v>
      </c>
      <c r="P137" s="10">
        <v>43615</v>
      </c>
      <c r="Q137" s="34" t="s">
        <v>14070</v>
      </c>
      <c r="R137" s="1" t="s">
        <v>172</v>
      </c>
      <c r="S137" s="1" t="s">
        <v>12218</v>
      </c>
      <c r="T137" s="1" t="s">
        <v>833</v>
      </c>
      <c r="U137" s="1" t="s">
        <v>1013</v>
      </c>
      <c r="V137" s="87"/>
      <c r="W137" s="1">
        <v>18</v>
      </c>
      <c r="AI137" s="265"/>
      <c r="AJ137" s="265"/>
    </row>
    <row r="138" spans="1:36" ht="29" x14ac:dyDescent="0.35">
      <c r="A138" s="117"/>
      <c r="B138" s="119" t="s">
        <v>5131</v>
      </c>
      <c r="C138" s="120" t="s">
        <v>155</v>
      </c>
      <c r="D138" s="120" t="s">
        <v>5485</v>
      </c>
      <c r="E138" s="120" t="s">
        <v>12223</v>
      </c>
      <c r="F138" s="34" t="s">
        <v>12220</v>
      </c>
      <c r="G138" s="120" t="s">
        <v>149</v>
      </c>
      <c r="H138" s="10">
        <v>43646</v>
      </c>
      <c r="I138" s="11">
        <v>1811319.6849999998</v>
      </c>
      <c r="J138" s="11">
        <v>545671.11</v>
      </c>
      <c r="K138" s="11">
        <v>545671.11</v>
      </c>
      <c r="L138" s="11">
        <v>0</v>
      </c>
      <c r="M138" s="11">
        <v>0</v>
      </c>
      <c r="N138" s="2058" t="str">
        <f>INDEX(EVENTOS!G138:ZJ138,,MATCH(MAX(EVENTOS!G138:ZJ138),EVENTOS!G138:ZJ138,0)+1)</f>
        <v>APROVADO</v>
      </c>
      <c r="O138" s="87" t="str">
        <f>INDEX(EVENTOS!G138:ZJ138,,MATCH(MAX(EVENTOS!G138:ZJ138),EVENTOS!G138:ZJ138,0)+2)</f>
        <v>EM ANDAMENTO</v>
      </c>
      <c r="P138" s="10">
        <v>43615</v>
      </c>
      <c r="Q138" s="34" t="s">
        <v>14071</v>
      </c>
      <c r="R138" s="1" t="s">
        <v>172</v>
      </c>
      <c r="S138" s="1" t="s">
        <v>12221</v>
      </c>
      <c r="T138" s="1" t="s">
        <v>833</v>
      </c>
      <c r="U138" s="1" t="s">
        <v>1014</v>
      </c>
      <c r="V138" s="87"/>
      <c r="AI138" s="265">
        <v>10</v>
      </c>
      <c r="AJ138" s="295" t="s">
        <v>10249</v>
      </c>
    </row>
    <row r="139" spans="1:36" ht="29" x14ac:dyDescent="0.35">
      <c r="A139" s="117"/>
      <c r="B139" s="119" t="s">
        <v>5132</v>
      </c>
      <c r="C139" s="120" t="s">
        <v>155</v>
      </c>
      <c r="D139" s="120" t="s">
        <v>5485</v>
      </c>
      <c r="E139" s="120" t="s">
        <v>425</v>
      </c>
      <c r="F139" s="34" t="s">
        <v>10156</v>
      </c>
      <c r="G139" s="120" t="s">
        <v>149</v>
      </c>
      <c r="H139" s="10">
        <v>43130</v>
      </c>
      <c r="I139" s="11">
        <v>1811319.6849999998</v>
      </c>
      <c r="J139" s="11">
        <v>316640.25</v>
      </c>
      <c r="K139" s="11">
        <v>316640.25</v>
      </c>
      <c r="L139" s="11">
        <v>0</v>
      </c>
      <c r="M139" s="11">
        <v>0</v>
      </c>
      <c r="N139" s="2058" t="str">
        <f>INDEX(EVENTOS!G139:ZJ139,,MATCH(MAX(EVENTOS!G139:ZJ139),EVENTOS!G139:ZJ139,0)+1)</f>
        <v>EM CONFERÊNCIA PARA TEMAI</v>
      </c>
      <c r="O139" s="87" t="str">
        <f>INDEX(EVENTOS!G139:ZJ139,,MATCH(MAX(EVENTOS!G139:ZJ139),EVENTOS!G139:ZJ139,0)+2)</f>
        <v>CONCLUÍDA</v>
      </c>
      <c r="P139" s="10">
        <v>43416</v>
      </c>
      <c r="Q139" s="34" t="s">
        <v>13587</v>
      </c>
      <c r="R139" s="1" t="s">
        <v>172</v>
      </c>
      <c r="S139" s="927" t="s">
        <v>11750</v>
      </c>
      <c r="T139" s="1" t="s">
        <v>833</v>
      </c>
      <c r="U139" s="1" t="s">
        <v>1016</v>
      </c>
      <c r="V139" s="87"/>
      <c r="Z139" s="1">
        <v>4</v>
      </c>
      <c r="AI139" s="265"/>
      <c r="AJ139" s="265"/>
    </row>
    <row r="140" spans="1:36" ht="29" x14ac:dyDescent="0.35">
      <c r="A140" s="117"/>
      <c r="B140" s="119" t="s">
        <v>5133</v>
      </c>
      <c r="C140" s="120" t="s">
        <v>155</v>
      </c>
      <c r="D140" s="120" t="s">
        <v>5485</v>
      </c>
      <c r="E140" s="120" t="s">
        <v>426</v>
      </c>
      <c r="F140" s="120" t="s">
        <v>426</v>
      </c>
      <c r="G140" s="120" t="s">
        <v>149</v>
      </c>
      <c r="H140" s="10">
        <v>42003</v>
      </c>
      <c r="I140" s="11">
        <v>1811319.6849999998</v>
      </c>
      <c r="J140" s="11">
        <v>0</v>
      </c>
      <c r="K140" s="11">
        <v>0</v>
      </c>
      <c r="L140" s="11">
        <v>0</v>
      </c>
      <c r="M140" s="11">
        <v>0</v>
      </c>
      <c r="N140" s="2058" t="str">
        <f>INDEX(EVENTOS!G140:ZJ140,,MATCH(MAX(EVENTOS!G140:ZJ140),EVENTOS!G140:ZJ140,0)+1)</f>
        <v>SUBSTITUÍDO</v>
      </c>
      <c r="O140" s="87" t="str">
        <f>INDEX(EVENTOS!G140:ZJ140,,MATCH(MAX(EVENTOS!G140:ZJ140),EVENTOS!G140:ZJ140,0)+2)</f>
        <v>CANCELADA</v>
      </c>
      <c r="P140" s="10" t="s">
        <v>153</v>
      </c>
      <c r="Q140" s="34" t="s">
        <v>153</v>
      </c>
      <c r="R140" s="1">
        <v>0</v>
      </c>
      <c r="S140" s="1">
        <v>40</v>
      </c>
      <c r="T140" s="1" t="s">
        <v>833</v>
      </c>
      <c r="U140" s="1" t="s">
        <v>1017</v>
      </c>
      <c r="V140" s="87"/>
      <c r="AI140" s="265"/>
      <c r="AJ140" s="265"/>
    </row>
    <row r="141" spans="1:36" ht="29" x14ac:dyDescent="0.35">
      <c r="A141" s="117"/>
      <c r="B141" s="119" t="s">
        <v>5134</v>
      </c>
      <c r="C141" s="120" t="s">
        <v>155</v>
      </c>
      <c r="D141" s="120" t="s">
        <v>5485</v>
      </c>
      <c r="E141" s="120" t="s">
        <v>427</v>
      </c>
      <c r="F141" s="120" t="s">
        <v>427</v>
      </c>
      <c r="G141" s="120" t="s">
        <v>149</v>
      </c>
      <c r="H141" s="10">
        <v>42886</v>
      </c>
      <c r="I141" s="11">
        <v>1811319.6849999998</v>
      </c>
      <c r="J141" s="11">
        <v>59264.31</v>
      </c>
      <c r="K141" s="11">
        <v>59264.31</v>
      </c>
      <c r="L141" s="11">
        <v>0</v>
      </c>
      <c r="M141" s="11">
        <v>0</v>
      </c>
      <c r="N141" s="2058">
        <f>INDEX(EVENTOS!G141:ZJ141,,MATCH(MAX(EVENTOS!G141:ZJ141),EVENTOS!G141:ZJ141,0)+1)</f>
        <v>0</v>
      </c>
      <c r="O141" s="87">
        <f>INDEX(EVENTOS!G141:ZJ141,,MATCH(MAX(EVENTOS!G141:ZJ141),EVENTOS!G141:ZJ141,0)+2)</f>
        <v>0</v>
      </c>
      <c r="P141" s="10">
        <v>43725</v>
      </c>
      <c r="Q141" s="34" t="s">
        <v>13585</v>
      </c>
      <c r="R141" s="1" t="s">
        <v>844</v>
      </c>
      <c r="S141" s="1" t="s">
        <v>12810</v>
      </c>
      <c r="T141" s="1" t="s">
        <v>833</v>
      </c>
      <c r="U141" s="812" t="s">
        <v>1017</v>
      </c>
      <c r="V141" s="87"/>
      <c r="AF141" s="1">
        <v>1</v>
      </c>
      <c r="AI141" s="265"/>
      <c r="AJ141" s="265"/>
    </row>
    <row r="142" spans="1:36" ht="87" x14ac:dyDescent="0.35">
      <c r="A142" s="117"/>
      <c r="B142" s="119" t="s">
        <v>5135</v>
      </c>
      <c r="C142" s="120" t="s">
        <v>165</v>
      </c>
      <c r="D142" s="120" t="s">
        <v>5486</v>
      </c>
      <c r="E142" s="120" t="s">
        <v>169</v>
      </c>
      <c r="F142" s="319" t="s">
        <v>13866</v>
      </c>
      <c r="G142" s="120" t="s">
        <v>149</v>
      </c>
      <c r="H142" s="10">
        <v>41943</v>
      </c>
      <c r="I142" s="11">
        <v>1207546.4666666666</v>
      </c>
      <c r="J142" s="11">
        <v>495417.37</v>
      </c>
      <c r="K142" s="11">
        <v>495417.37</v>
      </c>
      <c r="L142" s="11">
        <v>0</v>
      </c>
      <c r="M142" s="11">
        <v>0</v>
      </c>
      <c r="N142" s="2058" t="str">
        <f>INDEX(EVENTOS!G142:ZJ142,,MATCH(MAX(EVENTOS!G142:ZJ142),EVENTOS!G142:ZJ142,0)+1)</f>
        <v>EM CONFERÊNCIA PARA TEMAI</v>
      </c>
      <c r="O142" s="87" t="str">
        <f>INDEX(EVENTOS!G142:ZJ142,,MATCH(MAX(EVENTOS!G142:ZJ142),EVENTOS!G142:ZJ142,0)+2)</f>
        <v>CONCLUÍDA</v>
      </c>
      <c r="P142" s="10">
        <v>42457</v>
      </c>
      <c r="Q142" s="1986" t="s">
        <v>13874</v>
      </c>
      <c r="R142" s="1" t="s">
        <v>844</v>
      </c>
      <c r="S142" s="1">
        <v>6</v>
      </c>
      <c r="T142" s="1" t="s">
        <v>833</v>
      </c>
      <c r="U142" s="1" t="s">
        <v>1018</v>
      </c>
      <c r="V142" s="87"/>
      <c r="W142" s="1">
        <v>7</v>
      </c>
      <c r="AI142" s="265"/>
      <c r="AJ142" s="265"/>
    </row>
    <row r="143" spans="1:36" ht="29" x14ac:dyDescent="0.35">
      <c r="A143" s="117"/>
      <c r="B143" s="119" t="s">
        <v>5136</v>
      </c>
      <c r="C143" s="120" t="s">
        <v>165</v>
      </c>
      <c r="D143" s="120" t="s">
        <v>5486</v>
      </c>
      <c r="E143" s="120" t="s">
        <v>429</v>
      </c>
      <c r="F143" s="124" t="s">
        <v>13852</v>
      </c>
      <c r="G143" s="120" t="s">
        <v>149</v>
      </c>
      <c r="H143" s="10">
        <v>41958</v>
      </c>
      <c r="I143" s="11">
        <v>1207546.4666666666</v>
      </c>
      <c r="J143" s="11">
        <v>689299.23</v>
      </c>
      <c r="K143" s="11">
        <v>689299.23</v>
      </c>
      <c r="L143" s="11">
        <v>0</v>
      </c>
      <c r="M143" s="11">
        <v>0</v>
      </c>
      <c r="N143" s="2058" t="str">
        <f>INDEX(EVENTOS!G143:ZJ143,,MATCH(MAX(EVENTOS!G143:ZJ143),EVENTOS!G143:ZJ143,0)+1)</f>
        <v>E-FISCO (Baixado)</v>
      </c>
      <c r="O143" s="87" t="str">
        <f>INDEX(EVENTOS!G143:ZJ143,,MATCH(MAX(EVENTOS!G143:ZJ143),EVENTOS!G143:ZJ143,0)+2)</f>
        <v>CONCLUÍDA</v>
      </c>
      <c r="P143" s="10">
        <v>41799</v>
      </c>
      <c r="Q143" s="34" t="s">
        <v>13876</v>
      </c>
      <c r="R143" s="1" t="s">
        <v>168</v>
      </c>
      <c r="S143" s="264" t="s">
        <v>153</v>
      </c>
      <c r="T143" s="1" t="s">
        <v>842</v>
      </c>
      <c r="U143" s="1" t="s">
        <v>1019</v>
      </c>
      <c r="V143" s="87"/>
      <c r="AB143" s="1">
        <v>1</v>
      </c>
      <c r="AI143" s="265">
        <v>1</v>
      </c>
      <c r="AJ143" s="265" t="s">
        <v>13919</v>
      </c>
    </row>
    <row r="144" spans="1:36" ht="29" x14ac:dyDescent="0.35">
      <c r="A144" s="117"/>
      <c r="B144" s="119" t="s">
        <v>5137</v>
      </c>
      <c r="C144" s="120" t="s">
        <v>158</v>
      </c>
      <c r="D144" s="120" t="s">
        <v>5487</v>
      </c>
      <c r="E144" s="120" t="s">
        <v>431</v>
      </c>
      <c r="F144" s="124" t="s">
        <v>6691</v>
      </c>
      <c r="G144" s="120" t="s">
        <v>149</v>
      </c>
      <c r="H144" s="10">
        <v>42735</v>
      </c>
      <c r="I144" s="11">
        <v>905659.85666666704</v>
      </c>
      <c r="J144" s="11">
        <v>721587.41</v>
      </c>
      <c r="K144" s="11">
        <v>721587.41</v>
      </c>
      <c r="L144" s="11">
        <v>0</v>
      </c>
      <c r="M144" s="11">
        <v>0</v>
      </c>
      <c r="N144" s="2058" t="str">
        <f>INDEX(EVENTOS!G144:ZJ144,,MATCH(MAX(EVENTOS!G144:ZJ144),EVENTOS!G144:ZJ144,0)+1)</f>
        <v>EM CONFERÊNCIA PARA TEMAI</v>
      </c>
      <c r="O144" s="87" t="str">
        <f>INDEX(EVENTOS!G144:ZJ144,,MATCH(MAX(EVENTOS!G144:ZJ144),EVENTOS!G144:ZJ144,0)+2)</f>
        <v>CONCLUÍDA</v>
      </c>
      <c r="P144" s="10">
        <v>42695</v>
      </c>
      <c r="Q144" s="34" t="s">
        <v>832</v>
      </c>
      <c r="R144" s="1" t="s">
        <v>172</v>
      </c>
      <c r="S144" s="618" t="s">
        <v>8683</v>
      </c>
      <c r="T144" s="1" t="s">
        <v>833</v>
      </c>
      <c r="U144" s="1" t="s">
        <v>1020</v>
      </c>
      <c r="V144" s="87"/>
      <c r="W144" s="1">
        <v>17</v>
      </c>
      <c r="AI144" s="265"/>
      <c r="AJ144" s="265"/>
    </row>
    <row r="145" spans="1:36" ht="29" x14ac:dyDescent="0.35">
      <c r="A145" s="117"/>
      <c r="B145" s="119" t="s">
        <v>5138</v>
      </c>
      <c r="C145" s="120" t="s">
        <v>158</v>
      </c>
      <c r="D145" s="120" t="s">
        <v>5487</v>
      </c>
      <c r="E145" s="120" t="s">
        <v>432</v>
      </c>
      <c r="F145" s="120" t="s">
        <v>6615</v>
      </c>
      <c r="G145" s="120" t="s">
        <v>149</v>
      </c>
      <c r="H145" s="10">
        <v>42734</v>
      </c>
      <c r="I145" s="11">
        <v>905659.85666666657</v>
      </c>
      <c r="J145" s="11">
        <v>119324.41</v>
      </c>
      <c r="K145" s="11">
        <v>119324.41</v>
      </c>
      <c r="L145" s="11">
        <v>0</v>
      </c>
      <c r="M145" s="11">
        <v>0</v>
      </c>
      <c r="N145" s="2058" t="str">
        <f>INDEX(EVENTOS!G145:ZJ145,,MATCH(MAX(EVENTOS!G145:ZJ145),EVENTOS!G145:ZJ145,0)+1)</f>
        <v>EM CONFERÊNCIA PARA TEMAI</v>
      </c>
      <c r="O145" s="87" t="str">
        <f>INDEX(EVENTOS!G145:ZJ145,,MATCH(MAX(EVENTOS!G145:ZJ145),EVENTOS!G145:ZJ145,0)+2)</f>
        <v>CONCLUÍDA</v>
      </c>
      <c r="P145" s="10">
        <v>42691</v>
      </c>
      <c r="Q145" s="34" t="s">
        <v>1021</v>
      </c>
      <c r="R145" s="1" t="s">
        <v>172</v>
      </c>
      <c r="S145" s="618" t="s">
        <v>8684</v>
      </c>
      <c r="T145" s="1" t="s">
        <v>833</v>
      </c>
      <c r="U145" s="1" t="s">
        <v>1022</v>
      </c>
      <c r="V145" s="87"/>
      <c r="AH145" s="258"/>
      <c r="AI145" s="265">
        <v>1</v>
      </c>
      <c r="AJ145" s="265" t="s">
        <v>8643</v>
      </c>
    </row>
    <row r="146" spans="1:36" ht="29" x14ac:dyDescent="0.35">
      <c r="A146" s="117"/>
      <c r="B146" s="119" t="s">
        <v>5139</v>
      </c>
      <c r="C146" s="120" t="s">
        <v>158</v>
      </c>
      <c r="D146" s="120" t="s">
        <v>5487</v>
      </c>
      <c r="E146" s="120" t="s">
        <v>433</v>
      </c>
      <c r="F146" s="120" t="s">
        <v>6616</v>
      </c>
      <c r="G146" s="120" t="s">
        <v>149</v>
      </c>
      <c r="H146" s="233">
        <v>42734</v>
      </c>
      <c r="I146" s="11">
        <v>905659.85666666657</v>
      </c>
      <c r="J146" s="11">
        <v>61285.71</v>
      </c>
      <c r="K146" s="11">
        <v>61285.71</v>
      </c>
      <c r="L146" s="11">
        <v>0</v>
      </c>
      <c r="M146" s="11">
        <v>0</v>
      </c>
      <c r="N146" s="2058" t="str">
        <f>INDEX(EVENTOS!G146:ZJ146,,MATCH(MAX(EVENTOS!G146:ZJ146),EVENTOS!G146:ZJ146,0)+1)</f>
        <v>EM CONFERÊNCIA PARA TEMAI</v>
      </c>
      <c r="O146" s="87" t="str">
        <f>INDEX(EVENTOS!G146:ZJ146,,MATCH(MAX(EVENTOS!G146:ZJ146),EVENTOS!G146:ZJ146,0)+2)</f>
        <v>CONCLUÍDA</v>
      </c>
      <c r="P146" s="10">
        <v>42695</v>
      </c>
      <c r="Q146" s="34" t="s">
        <v>832</v>
      </c>
      <c r="R146" s="1" t="s">
        <v>172</v>
      </c>
      <c r="S146" s="618" t="s">
        <v>8685</v>
      </c>
      <c r="T146" s="1" t="s">
        <v>833</v>
      </c>
      <c r="U146" s="1" t="s">
        <v>1023</v>
      </c>
      <c r="V146" s="87"/>
      <c r="AA146" s="1">
        <v>1</v>
      </c>
      <c r="AI146" s="265"/>
      <c r="AJ146" s="265"/>
    </row>
    <row r="147" spans="1:36" ht="29" x14ac:dyDescent="0.35">
      <c r="A147" s="117"/>
      <c r="B147" s="119" t="s">
        <v>5140</v>
      </c>
      <c r="C147" s="120" t="s">
        <v>163</v>
      </c>
      <c r="D147" s="120" t="s">
        <v>5488</v>
      </c>
      <c r="E147" s="120" t="s">
        <v>435</v>
      </c>
      <c r="F147" s="124" t="s">
        <v>6578</v>
      </c>
      <c r="G147" s="120" t="s">
        <v>149</v>
      </c>
      <c r="H147" s="10">
        <v>42368</v>
      </c>
      <c r="I147" s="11">
        <v>603773.24</v>
      </c>
      <c r="J147" s="11">
        <v>637609.06000000006</v>
      </c>
      <c r="K147" s="11">
        <v>603773.24</v>
      </c>
      <c r="L147" s="11">
        <v>22607.54</v>
      </c>
      <c r="M147" s="11">
        <v>11116.67</v>
      </c>
      <c r="N147" s="2058" t="str">
        <f>INDEX(EVENTOS!G147:ZJ147,,MATCH(MAX(EVENTOS!G147:ZJ147),EVENTOS!G147:ZJ147,0)+1)</f>
        <v>EM CONFERÊNCIA PARA TEMAI</v>
      </c>
      <c r="O147" s="87" t="str">
        <f>INDEX(EVENTOS!G147:ZJ147,,MATCH(MAX(EVENTOS!G147:ZJ147),EVENTOS!G147:ZJ147,0)+2)</f>
        <v>CONCLUÍDA</v>
      </c>
      <c r="P147" s="10">
        <v>42354</v>
      </c>
      <c r="Q147" s="34" t="s">
        <v>832</v>
      </c>
      <c r="R147" s="1" t="s">
        <v>172</v>
      </c>
      <c r="S147" s="1">
        <v>294</v>
      </c>
      <c r="T147" s="1" t="s">
        <v>833</v>
      </c>
      <c r="U147" s="1" t="s">
        <v>1024</v>
      </c>
      <c r="V147" s="87"/>
      <c r="W147" s="1">
        <v>1</v>
      </c>
      <c r="AI147" s="265"/>
      <c r="AJ147" s="265"/>
    </row>
    <row r="148" spans="1:36" ht="45" customHeight="1" x14ac:dyDescent="0.35">
      <c r="A148" s="117"/>
      <c r="B148" s="119" t="s">
        <v>5141</v>
      </c>
      <c r="C148" s="120" t="s">
        <v>160</v>
      </c>
      <c r="D148" s="120" t="s">
        <v>5489</v>
      </c>
      <c r="E148" s="120" t="s">
        <v>437</v>
      </c>
      <c r="F148" s="120" t="s">
        <v>6629</v>
      </c>
      <c r="G148" s="120" t="s">
        <v>149</v>
      </c>
      <c r="H148" s="10">
        <v>43646</v>
      </c>
      <c r="I148" s="11">
        <v>1056603.1616666669</v>
      </c>
      <c r="J148" s="11">
        <v>804075.69</v>
      </c>
      <c r="K148" s="11">
        <v>660922.65</v>
      </c>
      <c r="L148" s="11">
        <v>0</v>
      </c>
      <c r="M148" s="11">
        <v>143153.04</v>
      </c>
      <c r="N148" s="2058" t="str">
        <f>INDEX(EVENTOS!G148:ZJ148,,MATCH(MAX(EVENTOS!G148:ZJ148),EVENTOS!G148:ZJ148,0)+1)</f>
        <v>EM CONFERÊNCIA PARA TEMAI</v>
      </c>
      <c r="O148" s="87" t="str">
        <f>INDEX(EVENTOS!G148:ZJ148,,MATCH(MAX(EVENTOS!G148:ZJ148),EVENTOS!G148:ZJ148,0)+2)</f>
        <v>CONCLUÍDA</v>
      </c>
      <c r="P148" s="10">
        <v>43525</v>
      </c>
      <c r="Q148" s="280" t="s">
        <v>14227</v>
      </c>
      <c r="R148" s="1" t="s">
        <v>172</v>
      </c>
      <c r="S148" s="1" t="s">
        <v>12003</v>
      </c>
      <c r="T148" s="1" t="s">
        <v>839</v>
      </c>
      <c r="U148" s="1" t="s">
        <v>1026</v>
      </c>
      <c r="V148" s="87"/>
      <c r="AI148" s="265">
        <v>1</v>
      </c>
      <c r="AJ148" s="265" t="s">
        <v>6630</v>
      </c>
    </row>
    <row r="149" spans="1:36" ht="29" x14ac:dyDescent="0.35">
      <c r="A149" s="117"/>
      <c r="B149" s="119" t="s">
        <v>5142</v>
      </c>
      <c r="C149" s="120" t="s">
        <v>160</v>
      </c>
      <c r="D149" s="120" t="s">
        <v>5489</v>
      </c>
      <c r="E149" s="120" t="s">
        <v>438</v>
      </c>
      <c r="F149" s="319" t="s">
        <v>6631</v>
      </c>
      <c r="G149" s="120" t="s">
        <v>149</v>
      </c>
      <c r="H149" s="10">
        <v>41943</v>
      </c>
      <c r="I149" s="11">
        <v>1056603.1616666669</v>
      </c>
      <c r="J149" s="11">
        <v>358952.23</v>
      </c>
      <c r="K149" s="11">
        <v>358952.23</v>
      </c>
      <c r="L149" s="11">
        <v>0</v>
      </c>
      <c r="M149" s="11">
        <v>0</v>
      </c>
      <c r="N149" s="2058" t="str">
        <f>INDEX(EVENTOS!G149:ZJ149,,MATCH(MAX(EVENTOS!G149:ZJ149),EVENTOS!G149:ZJ149,0)+1)</f>
        <v>EM CONFERÊNCIA PARA TEMAI</v>
      </c>
      <c r="O149" s="87" t="str">
        <f>INDEX(EVENTOS!G149:ZJ149,,MATCH(MAX(EVENTOS!G149:ZJ149),EVENTOS!G149:ZJ149,0)+2)</f>
        <v>CONCLUÍDA</v>
      </c>
      <c r="P149" s="10">
        <v>41799</v>
      </c>
      <c r="Q149" s="278" t="s">
        <v>12625</v>
      </c>
      <c r="R149" s="1" t="s">
        <v>172</v>
      </c>
      <c r="S149" s="1">
        <v>114</v>
      </c>
      <c r="T149" s="1" t="s">
        <v>833</v>
      </c>
      <c r="U149" s="1" t="s">
        <v>1027</v>
      </c>
      <c r="V149" s="87"/>
      <c r="W149" s="1">
        <v>2</v>
      </c>
      <c r="AI149" s="265"/>
      <c r="AJ149" s="265"/>
    </row>
    <row r="150" spans="1:36" ht="87" x14ac:dyDescent="0.35">
      <c r="A150" s="117"/>
      <c r="B150" s="119" t="s">
        <v>5143</v>
      </c>
      <c r="C150" s="120" t="s">
        <v>167</v>
      </c>
      <c r="D150" s="120" t="s">
        <v>5490</v>
      </c>
      <c r="E150" s="120" t="s">
        <v>440</v>
      </c>
      <c r="F150" s="1192" t="s">
        <v>11474</v>
      </c>
      <c r="G150" s="120" t="s">
        <v>149</v>
      </c>
      <c r="H150" s="10">
        <v>42003</v>
      </c>
      <c r="I150" s="11">
        <v>1056603.1616666669</v>
      </c>
      <c r="J150" s="11">
        <v>215037.36</v>
      </c>
      <c r="K150" s="11">
        <v>212152.63</v>
      </c>
      <c r="L150" s="11">
        <v>0</v>
      </c>
      <c r="M150" s="11">
        <v>2884.73</v>
      </c>
      <c r="N150" s="2058" t="str">
        <f>INDEX(EVENTOS!G150:ZJ150,,MATCH(MAX(EVENTOS!G150:ZJ150),EVENTOS!G150:ZJ150,0)+1)</f>
        <v>EM CONFERÊNCIA PARA TEMAI</v>
      </c>
      <c r="O150" s="87" t="str">
        <f>INDEX(EVENTOS!G150:ZJ150,,MATCH(MAX(EVENTOS!G150:ZJ150),EVENTOS!G150:ZJ150,0)+2)</f>
        <v>CONCLUÍDA</v>
      </c>
      <c r="P150" s="10">
        <v>41799</v>
      </c>
      <c r="Q150" s="34" t="s">
        <v>12994</v>
      </c>
      <c r="R150" s="1" t="s">
        <v>172</v>
      </c>
      <c r="S150" s="1">
        <v>116</v>
      </c>
      <c r="T150" s="1" t="s">
        <v>833</v>
      </c>
      <c r="U150" s="1" t="s">
        <v>1029</v>
      </c>
      <c r="V150" s="87"/>
      <c r="Z150" s="1">
        <v>1</v>
      </c>
      <c r="AI150" s="265"/>
      <c r="AJ150" s="265"/>
    </row>
    <row r="151" spans="1:36" ht="101.5" x14ac:dyDescent="0.35">
      <c r="A151" s="117"/>
      <c r="B151" s="119" t="s">
        <v>5144</v>
      </c>
      <c r="C151" s="120" t="s">
        <v>167</v>
      </c>
      <c r="D151" s="120" t="s">
        <v>5490</v>
      </c>
      <c r="E151" s="120" t="s">
        <v>441</v>
      </c>
      <c r="F151" s="1192" t="s">
        <v>11482</v>
      </c>
      <c r="G151" s="120" t="s">
        <v>149</v>
      </c>
      <c r="H151" s="10">
        <v>42003</v>
      </c>
      <c r="I151" s="11">
        <v>1056603.1616666669</v>
      </c>
      <c r="J151" s="11">
        <v>428664.88</v>
      </c>
      <c r="K151" s="11">
        <v>377335.59</v>
      </c>
      <c r="L151" s="11">
        <v>0</v>
      </c>
      <c r="M151" s="11">
        <v>51329.29</v>
      </c>
      <c r="N151" s="2058" t="str">
        <f>INDEX(EVENTOS!G151:ZJ151,,MATCH(MAX(EVENTOS!G151:ZJ151),EVENTOS!G151:ZJ151,0)+1)</f>
        <v>EM CONFERÊNCIA PARA TEMAI</v>
      </c>
      <c r="O151" s="1830" t="s">
        <v>4684</v>
      </c>
      <c r="P151" s="10">
        <v>41799</v>
      </c>
      <c r="Q151" s="34" t="s">
        <v>14232</v>
      </c>
      <c r="R151" s="1" t="s">
        <v>172</v>
      </c>
      <c r="S151" s="1">
        <v>115</v>
      </c>
      <c r="T151" s="1" t="s">
        <v>833</v>
      </c>
      <c r="U151" s="1" t="s">
        <v>1030</v>
      </c>
      <c r="V151" s="87"/>
      <c r="Z151" s="1">
        <v>4</v>
      </c>
      <c r="AI151" s="265"/>
      <c r="AJ151" s="265"/>
    </row>
    <row r="152" spans="1:36" ht="101.5" x14ac:dyDescent="0.35">
      <c r="A152" s="117"/>
      <c r="B152" s="119" t="s">
        <v>5145</v>
      </c>
      <c r="C152" s="120" t="s">
        <v>167</v>
      </c>
      <c r="D152" s="120" t="s">
        <v>5490</v>
      </c>
      <c r="E152" s="120" t="s">
        <v>8983</v>
      </c>
      <c r="F152" s="1192" t="s">
        <v>11479</v>
      </c>
      <c r="G152" s="120" t="s">
        <v>149</v>
      </c>
      <c r="H152" s="10">
        <v>42003</v>
      </c>
      <c r="I152" s="11">
        <v>1056603.1616666669</v>
      </c>
      <c r="J152" s="11">
        <v>350273.5</v>
      </c>
      <c r="K152" s="11">
        <v>342767.13</v>
      </c>
      <c r="L152" s="11" t="s">
        <v>10236</v>
      </c>
      <c r="M152" s="11">
        <v>7506.37</v>
      </c>
      <c r="N152" s="2058" t="str">
        <f>INDEX(EVENTOS!G152:ZJ152,,MATCH(MAX(EVENTOS!G152:ZJ152),EVENTOS!G152:ZJ152,0)+1)</f>
        <v>EM CONFERÊNCIA PARA TEMAI</v>
      </c>
      <c r="O152" s="87" t="str">
        <f>INDEX(EVENTOS!G152:ZJ152,,MATCH(MAX(EVENTOS!G152:ZJ152),EVENTOS!G152:ZJ152,0)+2)</f>
        <v>CONCLUÍDA</v>
      </c>
      <c r="P152" s="10">
        <v>41799</v>
      </c>
      <c r="Q152" s="1616" t="s">
        <v>12788</v>
      </c>
      <c r="R152" s="1" t="s">
        <v>172</v>
      </c>
      <c r="S152" s="1">
        <v>117</v>
      </c>
      <c r="T152" s="1" t="s">
        <v>833</v>
      </c>
      <c r="U152" s="1" t="s">
        <v>1032</v>
      </c>
      <c r="V152" s="87"/>
      <c r="W152" s="1">
        <v>2</v>
      </c>
      <c r="AI152" s="265"/>
      <c r="AJ152" s="265"/>
    </row>
    <row r="153" spans="1:36" ht="87" x14ac:dyDescent="0.35">
      <c r="A153" s="117"/>
      <c r="B153" s="119" t="s">
        <v>5146</v>
      </c>
      <c r="C153" s="120" t="s">
        <v>167</v>
      </c>
      <c r="D153" s="120" t="s">
        <v>5490</v>
      </c>
      <c r="E153" s="120" t="s">
        <v>443</v>
      </c>
      <c r="F153" s="1192" t="s">
        <v>11484</v>
      </c>
      <c r="G153" s="120" t="s">
        <v>149</v>
      </c>
      <c r="H153" s="10">
        <v>42003</v>
      </c>
      <c r="I153" s="11">
        <v>1056603.1616666669</v>
      </c>
      <c r="J153" s="11">
        <v>73560.86</v>
      </c>
      <c r="K153" s="11">
        <v>73560.86</v>
      </c>
      <c r="L153" s="11">
        <v>0</v>
      </c>
      <c r="M153" s="11">
        <v>0</v>
      </c>
      <c r="N153" s="2058" t="str">
        <f>INDEX(EVENTOS!G153:ZJ153,,MATCH(MAX(EVENTOS!G153:ZJ153),EVENTOS!G153:ZJ153,0)+1)</f>
        <v>EM CONFERÊNCIA PARA TEMAI</v>
      </c>
      <c r="O153" s="87" t="str">
        <f>INDEX(EVENTOS!G153:ZJ153,,MATCH(MAX(EVENTOS!G153:ZJ153),EVENTOS!G153:ZJ153,0)+2)</f>
        <v>CONCLUÍDA</v>
      </c>
      <c r="P153" s="10">
        <v>41799</v>
      </c>
      <c r="Q153" s="34" t="s">
        <v>1031</v>
      </c>
      <c r="R153" s="1" t="s">
        <v>172</v>
      </c>
      <c r="S153" s="1">
        <v>118</v>
      </c>
      <c r="T153" s="1" t="s">
        <v>833</v>
      </c>
      <c r="U153" s="1" t="s">
        <v>1033</v>
      </c>
      <c r="V153" s="87"/>
      <c r="W153" s="1">
        <v>1</v>
      </c>
      <c r="AI153" s="265"/>
      <c r="AJ153" s="265"/>
    </row>
    <row r="154" spans="1:36" ht="72.5" x14ac:dyDescent="0.35">
      <c r="A154" s="117"/>
      <c r="B154" s="119" t="s">
        <v>5147</v>
      </c>
      <c r="C154" s="120" t="s">
        <v>167</v>
      </c>
      <c r="D154" s="120" t="s">
        <v>5490</v>
      </c>
      <c r="E154" s="120" t="s">
        <v>444</v>
      </c>
      <c r="F154" s="1192" t="s">
        <v>11476</v>
      </c>
      <c r="G154" s="120" t="s">
        <v>149</v>
      </c>
      <c r="H154" s="10">
        <v>42003</v>
      </c>
      <c r="I154" s="11">
        <v>1056603.1616666701</v>
      </c>
      <c r="J154" s="186">
        <v>34772.07</v>
      </c>
      <c r="K154" s="186">
        <v>34772.07</v>
      </c>
      <c r="L154" s="11">
        <v>0</v>
      </c>
      <c r="M154" s="11">
        <v>0</v>
      </c>
      <c r="N154" s="2058" t="str">
        <f>INDEX(EVENTOS!G154:ZJ154,,MATCH(MAX(EVENTOS!G154:ZJ154),EVENTOS!G154:ZJ154,0)+1)</f>
        <v>EM CONFERÊNCIA PARA TEMAI</v>
      </c>
      <c r="O154" s="87" t="str">
        <f>INDEX(EVENTOS!G154:ZJ154,,MATCH(MAX(EVENTOS!G154:ZJ154),EVENTOS!G154:ZJ154,0)+2)</f>
        <v>CONCLUÍDA</v>
      </c>
      <c r="P154" s="10">
        <v>41799</v>
      </c>
      <c r="Q154" s="34" t="s">
        <v>1028</v>
      </c>
      <c r="R154" s="1" t="s">
        <v>172</v>
      </c>
      <c r="S154" s="1">
        <v>119</v>
      </c>
      <c r="T154" s="1" t="s">
        <v>833</v>
      </c>
      <c r="U154" s="1" t="s">
        <v>1034</v>
      </c>
      <c r="V154" s="87"/>
      <c r="W154" s="1">
        <v>1</v>
      </c>
      <c r="AI154" s="265"/>
      <c r="AJ154" s="265"/>
    </row>
    <row r="155" spans="1:36" ht="120" customHeight="1" x14ac:dyDescent="0.35">
      <c r="A155" s="117"/>
      <c r="B155" s="119" t="s">
        <v>5148</v>
      </c>
      <c r="C155" s="120" t="s">
        <v>158</v>
      </c>
      <c r="D155" s="120" t="s">
        <v>5491</v>
      </c>
      <c r="E155" s="120" t="s">
        <v>446</v>
      </c>
      <c r="F155" s="120" t="s">
        <v>8084</v>
      </c>
      <c r="G155" s="120" t="s">
        <v>149</v>
      </c>
      <c r="H155" s="10">
        <v>43646</v>
      </c>
      <c r="I155" s="11">
        <v>754716.54749999999</v>
      </c>
      <c r="J155" s="11">
        <v>355749.83</v>
      </c>
      <c r="K155" s="11">
        <v>289310.31</v>
      </c>
      <c r="L155" s="11">
        <v>0</v>
      </c>
      <c r="M155" s="11">
        <v>66439.67</v>
      </c>
      <c r="N155" s="2063" t="str">
        <f>INDEX(EVENTOS!G155:ZJ155,,MATCH(MAX(EVENTOS!G155:ZJ155),EVENTOS!G155:ZJ155,0)+1)</f>
        <v>EM CONFERÊNCIA PARA TEMAI</v>
      </c>
      <c r="O155" s="1898" t="s">
        <v>4684</v>
      </c>
      <c r="P155" s="10">
        <v>43605</v>
      </c>
      <c r="Q155" s="113" t="s">
        <v>13360</v>
      </c>
      <c r="R155" s="1" t="s">
        <v>172</v>
      </c>
      <c r="S155" s="1" t="s">
        <v>12192</v>
      </c>
      <c r="T155" s="1" t="s">
        <v>833</v>
      </c>
      <c r="U155" s="1" t="s">
        <v>1036</v>
      </c>
      <c r="V155" s="87"/>
      <c r="W155" s="1">
        <v>4</v>
      </c>
      <c r="AI155" s="265"/>
      <c r="AJ155" s="265"/>
    </row>
    <row r="156" spans="1:36" ht="120" customHeight="1" x14ac:dyDescent="0.35">
      <c r="A156" s="117"/>
      <c r="B156" s="119" t="s">
        <v>5149</v>
      </c>
      <c r="C156" s="120" t="s">
        <v>158</v>
      </c>
      <c r="D156" s="120" t="s">
        <v>5491</v>
      </c>
      <c r="E156" s="120" t="s">
        <v>447</v>
      </c>
      <c r="F156" s="120" t="s">
        <v>8085</v>
      </c>
      <c r="G156" s="120" t="s">
        <v>149</v>
      </c>
      <c r="H156" s="10">
        <v>42734</v>
      </c>
      <c r="I156" s="11">
        <v>754716.54749999999</v>
      </c>
      <c r="J156" s="11">
        <v>208766.66</v>
      </c>
      <c r="K156" s="11">
        <v>170572.06</v>
      </c>
      <c r="L156" s="11">
        <v>0</v>
      </c>
      <c r="M156" s="11">
        <v>38194.6</v>
      </c>
      <c r="N156" s="2058" t="str">
        <f>INDEX(EVENTOS!G156:ZJ156,,MATCH(MAX(EVENTOS!G156:ZJ156),EVENTOS!G156:ZJ156,0)+1)</f>
        <v>EM CONFERÊNCIA PARA TEMAI</v>
      </c>
      <c r="O156" s="87" t="str">
        <f>INDEX(EVENTOS!G156:ZJ156,,MATCH(MAX(EVENTOS!G156:ZJ156),EVENTOS!G156:ZJ156,0)+2)</f>
        <v>CONCLUÍDA</v>
      </c>
      <c r="P156" s="10">
        <v>43431</v>
      </c>
      <c r="Q156" s="113" t="s">
        <v>13361</v>
      </c>
      <c r="R156" s="1" t="s">
        <v>172</v>
      </c>
      <c r="S156" s="1" t="s">
        <v>11786</v>
      </c>
      <c r="T156" s="1" t="s">
        <v>839</v>
      </c>
      <c r="U156" s="1" t="s">
        <v>1037</v>
      </c>
      <c r="V156" s="87"/>
      <c r="W156" s="1">
        <v>3</v>
      </c>
      <c r="AI156" s="265"/>
      <c r="AJ156" s="265"/>
    </row>
    <row r="157" spans="1:36" ht="43.5" x14ac:dyDescent="0.35">
      <c r="A157" s="117"/>
      <c r="B157" s="119" t="s">
        <v>5150</v>
      </c>
      <c r="C157" s="120" t="s">
        <v>158</v>
      </c>
      <c r="D157" s="120" t="s">
        <v>5491</v>
      </c>
      <c r="E157" s="120" t="s">
        <v>448</v>
      </c>
      <c r="F157" s="264" t="s">
        <v>6692</v>
      </c>
      <c r="G157" s="120" t="s">
        <v>149</v>
      </c>
      <c r="H157" s="10">
        <v>42003</v>
      </c>
      <c r="I157" s="11">
        <v>754716.54749999999</v>
      </c>
      <c r="J157" s="11">
        <v>316384.67</v>
      </c>
      <c r="K157" s="11">
        <v>294039.43</v>
      </c>
      <c r="L157" s="11">
        <v>0</v>
      </c>
      <c r="M157" s="11">
        <v>22345.24</v>
      </c>
      <c r="N157" s="2063" t="str">
        <f>INDEX(EVENTOS!G157:ZJ157,,MATCH(MAX(EVENTOS!G157:ZJ157),EVENTOS!G157:ZJ157,0)+1)</f>
        <v>EM CONFERÊNCIA PARA TEMAI</v>
      </c>
      <c r="O157" s="1898" t="s">
        <v>4684</v>
      </c>
      <c r="P157" s="10">
        <v>41799</v>
      </c>
      <c r="Q157" s="113" t="s">
        <v>13362</v>
      </c>
      <c r="R157" s="1" t="s">
        <v>172</v>
      </c>
      <c r="S157" s="1">
        <v>120</v>
      </c>
      <c r="T157" s="1" t="s">
        <v>833</v>
      </c>
      <c r="U157" s="1627" t="s">
        <v>12804</v>
      </c>
      <c r="V157" s="87"/>
      <c r="AH157" s="264"/>
      <c r="AI157" s="265">
        <v>1</v>
      </c>
      <c r="AJ157" s="265" t="s">
        <v>448</v>
      </c>
    </row>
    <row r="158" spans="1:36" ht="29" x14ac:dyDescent="0.35">
      <c r="A158" s="117"/>
      <c r="B158" s="119" t="s">
        <v>5151</v>
      </c>
      <c r="C158" s="120" t="s">
        <v>155</v>
      </c>
      <c r="D158" s="120" t="s">
        <v>5492</v>
      </c>
      <c r="E158" s="120" t="s">
        <v>450</v>
      </c>
      <c r="F158" s="120" t="s">
        <v>450</v>
      </c>
      <c r="G158" s="120" t="s">
        <v>149</v>
      </c>
      <c r="H158" s="10">
        <v>42124</v>
      </c>
      <c r="I158" s="11">
        <v>1056603.1616666669</v>
      </c>
      <c r="J158" s="11">
        <v>0</v>
      </c>
      <c r="K158" s="11">
        <v>0</v>
      </c>
      <c r="L158" s="11">
        <v>0</v>
      </c>
      <c r="M158" s="11">
        <v>0</v>
      </c>
      <c r="N158" s="2058" t="str">
        <f>INDEX(EVENTOS!G158:ZJ158,,MATCH(MAX(EVENTOS!G158:ZJ158),EVENTOS!G158:ZJ158,0)+1)</f>
        <v>SUBSTITUÍDO</v>
      </c>
      <c r="O158" s="87" t="str">
        <f>INDEX(EVENTOS!G158:ZJ158,,MATCH(MAX(EVENTOS!G158:ZJ158),EVENTOS!G158:ZJ158,0)+2)</f>
        <v>CANCELADA</v>
      </c>
      <c r="P158" s="10" t="s">
        <v>153</v>
      </c>
      <c r="Q158" s="34" t="s">
        <v>1039</v>
      </c>
      <c r="R158" s="1">
        <v>0</v>
      </c>
      <c r="S158" s="1">
        <v>123</v>
      </c>
      <c r="T158" s="1" t="s">
        <v>833</v>
      </c>
      <c r="U158" s="1" t="s">
        <v>1040</v>
      </c>
      <c r="V158" s="87"/>
      <c r="AI158" s="265"/>
      <c r="AJ158" s="265"/>
    </row>
    <row r="159" spans="1:36" x14ac:dyDescent="0.35">
      <c r="A159" s="117"/>
      <c r="B159" s="119" t="s">
        <v>5152</v>
      </c>
      <c r="C159" s="120" t="s">
        <v>155</v>
      </c>
      <c r="D159" s="120" t="s">
        <v>5492</v>
      </c>
      <c r="E159" s="120" t="s">
        <v>451</v>
      </c>
      <c r="F159" s="120" t="s">
        <v>451</v>
      </c>
      <c r="G159" s="120" t="s">
        <v>149</v>
      </c>
      <c r="H159" s="10">
        <v>42124</v>
      </c>
      <c r="I159" s="11">
        <v>1056603.1616666669</v>
      </c>
      <c r="J159" s="11">
        <v>0</v>
      </c>
      <c r="K159" s="11">
        <v>0</v>
      </c>
      <c r="L159" s="11">
        <v>0</v>
      </c>
      <c r="M159" s="11">
        <v>0</v>
      </c>
      <c r="N159" s="2058" t="str">
        <f>INDEX(EVENTOS!G159:ZJ159,,MATCH(MAX(EVENTOS!G159:ZJ159),EVENTOS!G159:ZJ159,0)+1)</f>
        <v>SUBSTITUÍDO</v>
      </c>
      <c r="O159" s="87" t="str">
        <f>INDEX(EVENTOS!G159:ZJ159,,MATCH(MAX(EVENTOS!G159:ZJ159),EVENTOS!G159:ZJ159,0)+2)</f>
        <v>CANCELADA</v>
      </c>
      <c r="P159" s="10" t="s">
        <v>153</v>
      </c>
      <c r="Q159" s="34" t="s">
        <v>153</v>
      </c>
      <c r="R159" s="1">
        <v>0</v>
      </c>
      <c r="S159" s="1" t="s">
        <v>153</v>
      </c>
      <c r="T159" s="1" t="s">
        <v>842</v>
      </c>
      <c r="U159" s="1" t="s">
        <v>1041</v>
      </c>
      <c r="V159" s="87"/>
      <c r="AI159" s="265"/>
      <c r="AJ159" s="265"/>
    </row>
    <row r="160" spans="1:36" ht="29" x14ac:dyDescent="0.35">
      <c r="A160" s="117"/>
      <c r="B160" s="119" t="s">
        <v>5153</v>
      </c>
      <c r="C160" s="120" t="s">
        <v>155</v>
      </c>
      <c r="D160" s="120" t="s">
        <v>5492</v>
      </c>
      <c r="E160" s="120" t="s">
        <v>452</v>
      </c>
      <c r="F160" s="120" t="s">
        <v>452</v>
      </c>
      <c r="G160" s="120" t="s">
        <v>149</v>
      </c>
      <c r="H160" s="10">
        <v>42124</v>
      </c>
      <c r="I160" s="11">
        <v>1056603.1616666669</v>
      </c>
      <c r="J160" s="11">
        <v>0</v>
      </c>
      <c r="K160" s="11">
        <v>0</v>
      </c>
      <c r="L160" s="11">
        <v>0</v>
      </c>
      <c r="M160" s="11">
        <v>0</v>
      </c>
      <c r="N160" s="2058" t="str">
        <f>INDEX(EVENTOS!G160:ZJ160,,MATCH(MAX(EVENTOS!G160:ZJ160),EVENTOS!G160:ZJ160,0)+1)</f>
        <v>SUBSTITUÍDO</v>
      </c>
      <c r="O160" s="87" t="str">
        <f>INDEX(EVENTOS!G160:ZJ160,,MATCH(MAX(EVENTOS!G160:ZJ160),EVENTOS!G160:ZJ160,0)+2)</f>
        <v>CANCELADA</v>
      </c>
      <c r="P160" s="10">
        <v>41799</v>
      </c>
      <c r="Q160" s="34" t="s">
        <v>153</v>
      </c>
      <c r="R160" s="1">
        <v>0</v>
      </c>
      <c r="S160" s="1">
        <v>7</v>
      </c>
      <c r="T160" s="1" t="s">
        <v>833</v>
      </c>
      <c r="U160" s="1" t="s">
        <v>1042</v>
      </c>
      <c r="V160" s="87"/>
      <c r="AI160" s="265"/>
      <c r="AJ160" s="265"/>
    </row>
    <row r="161" spans="1:36" x14ac:dyDescent="0.35">
      <c r="A161" s="117"/>
      <c r="B161" s="119" t="s">
        <v>5154</v>
      </c>
      <c r="C161" s="120" t="s">
        <v>155</v>
      </c>
      <c r="D161" s="120" t="s">
        <v>5492</v>
      </c>
      <c r="E161" s="120" t="s">
        <v>453</v>
      </c>
      <c r="F161" s="120" t="s">
        <v>453</v>
      </c>
      <c r="G161" s="120" t="s">
        <v>149</v>
      </c>
      <c r="H161" s="10">
        <v>42124</v>
      </c>
      <c r="I161" s="11">
        <v>1056603.1616666669</v>
      </c>
      <c r="J161" s="11">
        <v>0</v>
      </c>
      <c r="K161" s="11">
        <v>0</v>
      </c>
      <c r="L161" s="11">
        <v>0</v>
      </c>
      <c r="M161" s="11">
        <v>0</v>
      </c>
      <c r="N161" s="2058" t="str">
        <f>INDEX(EVENTOS!G161:ZJ161,,MATCH(MAX(EVENTOS!G161:ZJ161),EVENTOS!G161:ZJ161,0)+1)</f>
        <v>SUBSTITUÍDO</v>
      </c>
      <c r="O161" s="87" t="str">
        <f>INDEX(EVENTOS!G161:ZJ161,,MATCH(MAX(EVENTOS!G161:ZJ161),EVENTOS!G161:ZJ161,0)+2)</f>
        <v>CANCELADA</v>
      </c>
      <c r="P161" s="10" t="s">
        <v>153</v>
      </c>
      <c r="Q161" s="34" t="s">
        <v>841</v>
      </c>
      <c r="R161" s="1">
        <v>0</v>
      </c>
      <c r="S161" s="1" t="s">
        <v>153</v>
      </c>
      <c r="T161" s="1" t="s">
        <v>842</v>
      </c>
      <c r="U161" s="1" t="s">
        <v>1043</v>
      </c>
      <c r="V161" s="87"/>
      <c r="AI161" s="265"/>
      <c r="AJ161" s="265"/>
    </row>
    <row r="162" spans="1:36" ht="29" x14ac:dyDescent="0.35">
      <c r="A162" s="117"/>
      <c r="B162" s="119" t="s">
        <v>5155</v>
      </c>
      <c r="C162" s="120" t="s">
        <v>155</v>
      </c>
      <c r="D162" s="120" t="s">
        <v>5492</v>
      </c>
      <c r="E162" s="35" t="s">
        <v>13465</v>
      </c>
      <c r="F162" s="34" t="s">
        <v>13466</v>
      </c>
      <c r="G162" s="120" t="s">
        <v>149</v>
      </c>
      <c r="H162" s="10">
        <v>44561</v>
      </c>
      <c r="I162" s="11">
        <v>1056603.1599999999</v>
      </c>
      <c r="J162" s="11">
        <v>1111129.6399999999</v>
      </c>
      <c r="K162" s="11">
        <v>1056602.67</v>
      </c>
      <c r="L162" s="11">
        <v>0</v>
      </c>
      <c r="M162" s="11">
        <v>54526.97</v>
      </c>
      <c r="N162" s="2058" t="str">
        <f>INDEX(EVENTOS!G162:ZJ162,,MATCH(MAX(EVENTOS!G162:ZJ162),EVENTOS!G162:ZJ162,0)+1)</f>
        <v>APROVADO</v>
      </c>
      <c r="O162" s="87" t="str">
        <f>INDEX(EVENTOS!G162:ZJ162,,MATCH(MAX(EVENTOS!G162:ZJ162),EVENTOS!G162:ZJ162,0)+2)</f>
        <v>EM ANDAMENTO</v>
      </c>
      <c r="P162" s="10">
        <v>44441</v>
      </c>
      <c r="Q162" s="34" t="s">
        <v>13445</v>
      </c>
      <c r="R162" s="1" t="s">
        <v>172</v>
      </c>
      <c r="S162" s="1826" t="s">
        <v>13467</v>
      </c>
      <c r="T162" s="1" t="s">
        <v>833</v>
      </c>
      <c r="U162" s="1" t="s">
        <v>11540</v>
      </c>
      <c r="V162" s="87"/>
      <c r="W162" s="1">
        <v>12</v>
      </c>
      <c r="AI162" s="265"/>
      <c r="AJ162" s="265"/>
    </row>
    <row r="163" spans="1:36" ht="29" x14ac:dyDescent="0.35">
      <c r="A163" s="117"/>
      <c r="B163" s="119" t="s">
        <v>5156</v>
      </c>
      <c r="C163" s="120" t="s">
        <v>162</v>
      </c>
      <c r="D163" s="120" t="s">
        <v>5493</v>
      </c>
      <c r="E163" s="120" t="s">
        <v>456</v>
      </c>
      <c r="F163" s="124" t="s">
        <v>11498</v>
      </c>
      <c r="G163" s="120" t="s">
        <v>149</v>
      </c>
      <c r="H163" s="10">
        <v>44560</v>
      </c>
      <c r="I163" s="11">
        <v>2716979.5125000002</v>
      </c>
      <c r="J163" s="11">
        <v>805619.19999999995</v>
      </c>
      <c r="K163" s="11">
        <v>490341.56</v>
      </c>
      <c r="L163" s="11">
        <v>0</v>
      </c>
      <c r="M163" s="11">
        <v>315277.64</v>
      </c>
      <c r="N163" s="2058" t="str">
        <f>INDEX(EVENTOS!G163:ZJ163,,MATCH(MAX(EVENTOS!G163:ZJ163),EVENTOS!G163:ZJ163,0)+1)</f>
        <v>CONCLUÍDO</v>
      </c>
      <c r="O163" s="87" t="str">
        <f>INDEX(EVENTOS!G163:ZJ163,,MATCH(MAX(EVENTOS!G163:ZJ163),EVENTOS!G163:ZJ163,0)+2)</f>
        <v>CONCLUÍDA</v>
      </c>
      <c r="P163" s="10">
        <v>44628</v>
      </c>
      <c r="Q163" s="34" t="s">
        <v>13713</v>
      </c>
      <c r="R163" s="1" t="s">
        <v>168</v>
      </c>
      <c r="S163" s="1869" t="s">
        <v>13579</v>
      </c>
      <c r="T163" s="1" t="s">
        <v>842</v>
      </c>
      <c r="U163" s="1" t="s">
        <v>1044</v>
      </c>
      <c r="V163" s="87"/>
      <c r="Z163" s="1">
        <v>1</v>
      </c>
      <c r="AB163" s="1">
        <v>1</v>
      </c>
      <c r="AI163" s="265"/>
      <c r="AJ163" s="265"/>
    </row>
    <row r="164" spans="1:36" ht="29" x14ac:dyDescent="0.35">
      <c r="A164" s="117"/>
      <c r="B164" s="119" t="s">
        <v>5157</v>
      </c>
      <c r="C164" s="120" t="s">
        <v>162</v>
      </c>
      <c r="D164" s="120" t="s">
        <v>5493</v>
      </c>
      <c r="E164" s="120" t="s">
        <v>457</v>
      </c>
      <c r="F164" s="124" t="s">
        <v>11499</v>
      </c>
      <c r="G164" s="120" t="s">
        <v>149</v>
      </c>
      <c r="H164" s="10">
        <v>42734</v>
      </c>
      <c r="I164" s="11">
        <v>2716979.5125000002</v>
      </c>
      <c r="J164" s="11">
        <v>1532829.22</v>
      </c>
      <c r="K164" s="11">
        <v>1495876.37</v>
      </c>
      <c r="L164" s="11">
        <v>15118.26</v>
      </c>
      <c r="M164" s="11">
        <v>21834.59</v>
      </c>
      <c r="N164" s="2058" t="str">
        <f>INDEX(EVENTOS!G164:ZJ164,,MATCH(MAX(EVENTOS!G164:ZJ164),EVENTOS!G164:ZJ164,0)+1)</f>
        <v>REPROGRAMAÇÃO/PRESTAÇÃO DE CONTAS</v>
      </c>
      <c r="O164" s="87" t="str">
        <f>INDEX(EVENTOS!G164:ZJ164,,MATCH(MAX(EVENTOS!G164:ZJ164),EVENTOS!G164:ZJ164,0)+2)</f>
        <v>CONCLUÍDA</v>
      </c>
      <c r="P164" s="10">
        <v>42681</v>
      </c>
      <c r="Q164" s="34" t="s">
        <v>13494</v>
      </c>
      <c r="R164" s="1" t="s">
        <v>172</v>
      </c>
      <c r="S164" s="1">
        <v>124</v>
      </c>
      <c r="T164" s="1" t="s">
        <v>833</v>
      </c>
      <c r="U164" s="1" t="s">
        <v>1045</v>
      </c>
      <c r="V164" s="87"/>
      <c r="W164" s="1">
        <v>19</v>
      </c>
      <c r="AI164" s="265"/>
      <c r="AJ164" s="265"/>
    </row>
    <row r="165" spans="1:36" ht="43.5" x14ac:dyDescent="0.35">
      <c r="A165" s="117"/>
      <c r="B165" s="119" t="s">
        <v>5158</v>
      </c>
      <c r="C165" s="120" t="s">
        <v>162</v>
      </c>
      <c r="D165" s="120" t="s">
        <v>5493</v>
      </c>
      <c r="E165" s="120" t="s">
        <v>458</v>
      </c>
      <c r="F165" s="124" t="s">
        <v>11500</v>
      </c>
      <c r="G165" s="120" t="s">
        <v>149</v>
      </c>
      <c r="H165" s="10">
        <v>42734</v>
      </c>
      <c r="I165" s="11">
        <v>2716979.5125000002</v>
      </c>
      <c r="J165" s="11">
        <v>490042.84</v>
      </c>
      <c r="K165" s="11">
        <v>431986.23</v>
      </c>
      <c r="L165" s="11">
        <v>11557.28</v>
      </c>
      <c r="M165" s="11">
        <v>46499.33</v>
      </c>
      <c r="N165" s="2058" t="str">
        <f>INDEX(EVENTOS!G165:ZJ165,,MATCH(MAX(EVENTOS!G165:ZJ165),EVENTOS!G165:ZJ165,0)+1)</f>
        <v>AGUARDANDO APROVAÇÃO PRESTAÇÃO DE CONTAS (SECRETARIA)</v>
      </c>
      <c r="O165" s="87" t="str">
        <f>INDEX(EVENTOS!G165:ZJ165,,MATCH(MAX(EVENTOS!G165:ZJ165),EVENTOS!G165:ZJ165,0)+2)</f>
        <v>CONCLUÍDA</v>
      </c>
      <c r="P165" s="10">
        <v>42705</v>
      </c>
      <c r="Q165" s="34" t="s">
        <v>12961</v>
      </c>
      <c r="R165" s="1" t="s">
        <v>172</v>
      </c>
      <c r="S165" s="1">
        <v>126</v>
      </c>
      <c r="T165" s="1" t="s">
        <v>833</v>
      </c>
      <c r="U165" s="1" t="s">
        <v>1046</v>
      </c>
      <c r="V165" s="87"/>
      <c r="W165" s="1">
        <v>7</v>
      </c>
      <c r="AI165" s="265"/>
      <c r="AJ165" s="265"/>
    </row>
    <row r="166" spans="1:36" ht="43.5" x14ac:dyDescent="0.35">
      <c r="A166" s="117"/>
      <c r="B166" s="119" t="s">
        <v>5159</v>
      </c>
      <c r="C166" s="120" t="s">
        <v>162</v>
      </c>
      <c r="D166" s="120" t="s">
        <v>5493</v>
      </c>
      <c r="E166" s="120" t="s">
        <v>459</v>
      </c>
      <c r="F166" s="124" t="s">
        <v>11501</v>
      </c>
      <c r="G166" s="120" t="s">
        <v>149</v>
      </c>
      <c r="H166" s="10">
        <v>43281</v>
      </c>
      <c r="I166" s="11">
        <v>2716979.5125000002</v>
      </c>
      <c r="J166" s="11">
        <v>398666.75</v>
      </c>
      <c r="K166" s="11">
        <v>298775.34999999998</v>
      </c>
      <c r="L166" s="11">
        <v>0</v>
      </c>
      <c r="M166" s="11">
        <v>99891.4</v>
      </c>
      <c r="N166" s="2058" t="str">
        <f>INDEX(EVENTOS!G166:ZJ166,,MATCH(MAX(EVENTOS!G166:ZJ166),EVENTOS!G166:ZJ166,0)+1)</f>
        <v>AGUARDANDO APROVAÇÃO PRESTAÇÃO DE CONTAS (SECRETARIA)</v>
      </c>
      <c r="O166" s="87" t="str">
        <f>INDEX(EVENTOS!G166:ZJ166,,MATCH(MAX(EVENTOS!G166:ZJ166),EVENTOS!G166:ZJ166,0)+2)</f>
        <v>CONCLUÍDA</v>
      </c>
      <c r="P166" s="10">
        <v>43125</v>
      </c>
      <c r="Q166" s="34" t="s">
        <v>13199</v>
      </c>
      <c r="R166" s="1" t="s">
        <v>172</v>
      </c>
      <c r="S166" s="1" t="s">
        <v>10461</v>
      </c>
      <c r="T166" s="1" t="s">
        <v>5687</v>
      </c>
      <c r="U166" s="1" t="s">
        <v>1047</v>
      </c>
      <c r="V166" s="87"/>
      <c r="W166" s="1">
        <v>4</v>
      </c>
      <c r="AI166" s="265"/>
      <c r="AJ166" s="265"/>
    </row>
    <row r="167" spans="1:36" ht="101.5" x14ac:dyDescent="0.35">
      <c r="A167" s="117"/>
      <c r="B167" s="119" t="s">
        <v>5160</v>
      </c>
      <c r="C167" s="120" t="s">
        <v>163</v>
      </c>
      <c r="D167" s="120" t="s">
        <v>5494</v>
      </c>
      <c r="E167" s="120" t="s">
        <v>461</v>
      </c>
      <c r="F167" s="120" t="s">
        <v>6579</v>
      </c>
      <c r="G167" s="120" t="s">
        <v>149</v>
      </c>
      <c r="H167" s="10">
        <v>43281</v>
      </c>
      <c r="I167" s="11">
        <v>1056603.1616666669</v>
      </c>
      <c r="J167" s="11">
        <v>1137313.1200000001</v>
      </c>
      <c r="K167" s="11">
        <v>1056603.1399999999</v>
      </c>
      <c r="L167" s="11">
        <v>0</v>
      </c>
      <c r="M167" s="505">
        <v>80709.98</v>
      </c>
      <c r="N167" s="2058" t="str">
        <f>INDEX(EVENTOS!G167:ZJ167,,MATCH(MAX(EVENTOS!G167:ZJ167),EVENTOS!G167:ZJ167,0)+1)</f>
        <v>EM CONFERÊNCIA PARA TEMAI</v>
      </c>
      <c r="O167" s="1830" t="s">
        <v>4684</v>
      </c>
      <c r="P167" s="10" t="s">
        <v>153</v>
      </c>
      <c r="Q167" s="1628" t="s">
        <v>12805</v>
      </c>
      <c r="R167" s="1" t="s">
        <v>172</v>
      </c>
      <c r="S167" s="1">
        <v>127</v>
      </c>
      <c r="T167" s="1" t="s">
        <v>833</v>
      </c>
      <c r="U167" s="1" t="s">
        <v>1048</v>
      </c>
      <c r="V167" s="87"/>
      <c r="W167" s="1">
        <v>15</v>
      </c>
      <c r="AI167" s="265"/>
      <c r="AJ167" s="265"/>
    </row>
    <row r="168" spans="1:36" ht="43.5" x14ac:dyDescent="0.35">
      <c r="A168" s="117"/>
      <c r="B168" s="119" t="s">
        <v>5161</v>
      </c>
      <c r="C168" s="120" t="s">
        <v>159</v>
      </c>
      <c r="D168" s="120" t="s">
        <v>5495</v>
      </c>
      <c r="E168" s="120" t="s">
        <v>463</v>
      </c>
      <c r="F168" s="1414" t="s">
        <v>12127</v>
      </c>
      <c r="G168" s="120" t="s">
        <v>149</v>
      </c>
      <c r="H168" s="10">
        <v>43646</v>
      </c>
      <c r="I168" s="11">
        <v>1962262.98833333</v>
      </c>
      <c r="J168" s="11">
        <v>1812207.35</v>
      </c>
      <c r="K168" s="11">
        <v>1695109.17</v>
      </c>
      <c r="L168" s="11">
        <v>0</v>
      </c>
      <c r="M168" s="11">
        <v>117098.18</v>
      </c>
      <c r="N168" s="2058" t="str">
        <f>INDEX(EVENTOS!G168:ZJ168,,MATCH(MAX(EVENTOS!G168:ZJ168),EVENTOS!G168:ZJ168,0)+1)</f>
        <v>EM CONFERÊNCIA PARA TEMAI</v>
      </c>
      <c r="O168" s="87" t="str">
        <f>INDEX(EVENTOS!G168:ZJ168,,MATCH(MAX(EVENTOS!G168:ZJ168),EVENTOS!G168:ZJ168,0)+2)</f>
        <v>EM ANDAMENTO</v>
      </c>
      <c r="P168" s="10">
        <v>43570</v>
      </c>
      <c r="R168" s="1" t="s">
        <v>172</v>
      </c>
      <c r="S168" s="1412" t="s">
        <v>12128</v>
      </c>
      <c r="T168" s="1" t="s">
        <v>833</v>
      </c>
      <c r="U168" s="1" t="s">
        <v>1049</v>
      </c>
      <c r="V168" s="87"/>
      <c r="W168" s="1">
        <v>22</v>
      </c>
      <c r="AI168" s="265"/>
      <c r="AJ168" s="265"/>
    </row>
    <row r="169" spans="1:36" ht="29" x14ac:dyDescent="0.35">
      <c r="A169" s="117"/>
      <c r="B169" s="119" t="s">
        <v>5162</v>
      </c>
      <c r="C169" s="120" t="s">
        <v>159</v>
      </c>
      <c r="D169" s="120" t="s">
        <v>5495</v>
      </c>
      <c r="E169" s="120" t="s">
        <v>10533</v>
      </c>
      <c r="F169" s="120" t="s">
        <v>10322</v>
      </c>
      <c r="G169" s="120" t="s">
        <v>149</v>
      </c>
      <c r="H169" s="10">
        <v>42735</v>
      </c>
      <c r="I169" s="11">
        <v>1962262.9883333333</v>
      </c>
      <c r="J169" s="11">
        <v>264296.92</v>
      </c>
      <c r="K169" s="11">
        <v>264296.92</v>
      </c>
      <c r="L169" s="11">
        <v>0</v>
      </c>
      <c r="M169" s="11">
        <v>0</v>
      </c>
      <c r="N169" s="2058" t="str">
        <f>INDEX(EVENTOS!G169:ZJ169,,MATCH(MAX(EVENTOS!G169:ZJ169),EVENTOS!G169:ZJ169,0)+1)</f>
        <v>EM CONFERÊNCIA PARA TEMAI</v>
      </c>
      <c r="O169" s="87" t="str">
        <f>INDEX(EVENTOS!G169:ZJ169,,MATCH(MAX(EVENTOS!G169:ZJ169),EVENTOS!G169:ZJ169,0)+2)</f>
        <v>CONCLUÍDA</v>
      </c>
      <c r="P169" s="10">
        <v>43542</v>
      </c>
      <c r="R169" s="1" t="s">
        <v>172</v>
      </c>
      <c r="S169" s="1" t="s">
        <v>12035</v>
      </c>
      <c r="T169" s="1" t="s">
        <v>833</v>
      </c>
      <c r="U169" s="1" t="s">
        <v>1050</v>
      </c>
      <c r="V169" s="87"/>
      <c r="Z169" s="1">
        <v>1</v>
      </c>
      <c r="AI169" s="265"/>
      <c r="AJ169" s="265"/>
    </row>
    <row r="170" spans="1:36" ht="29" x14ac:dyDescent="0.35">
      <c r="A170" s="117"/>
      <c r="B170" s="119" t="s">
        <v>5163</v>
      </c>
      <c r="C170" s="120" t="s">
        <v>165</v>
      </c>
      <c r="D170" s="120" t="s">
        <v>5496</v>
      </c>
      <c r="E170" s="120" t="s">
        <v>6661</v>
      </c>
      <c r="F170" s="120" t="s">
        <v>6662</v>
      </c>
      <c r="G170" s="120" t="s">
        <v>149</v>
      </c>
      <c r="H170" s="10">
        <v>41882</v>
      </c>
      <c r="I170" s="11">
        <v>452829.9366666667</v>
      </c>
      <c r="J170" s="11">
        <v>42438.9</v>
      </c>
      <c r="K170" s="11">
        <v>34501.74</v>
      </c>
      <c r="L170" s="11">
        <v>0</v>
      </c>
      <c r="M170" s="11">
        <v>12704.8</v>
      </c>
      <c r="N170" s="2058" t="str">
        <f>INDEX(EVENTOS!G170:ZJ170,,MATCH(MAX(EVENTOS!G170:ZJ170),EVENTOS!G170:ZJ170,0)+1)</f>
        <v>EM CONFERÊNCIA PARA TEMAI</v>
      </c>
      <c r="O170" s="87" t="str">
        <f>INDEX(EVENTOS!G170:ZJ170,,MATCH(MAX(EVENTOS!G170:ZJ170),EVENTOS!G170:ZJ170,0)+2)</f>
        <v>CONCLUÍDA</v>
      </c>
      <c r="P170" s="10">
        <v>41799</v>
      </c>
      <c r="Q170" s="34" t="s">
        <v>1051</v>
      </c>
      <c r="R170" s="1" t="s">
        <v>172</v>
      </c>
      <c r="S170" s="1">
        <v>130</v>
      </c>
      <c r="T170" s="1" t="s">
        <v>833</v>
      </c>
      <c r="U170" s="1" t="s">
        <v>1052</v>
      </c>
      <c r="V170" s="87"/>
      <c r="Z170" s="1">
        <v>1</v>
      </c>
      <c r="AI170" s="265"/>
      <c r="AJ170" s="265"/>
    </row>
    <row r="171" spans="1:36" ht="30" customHeight="1" x14ac:dyDescent="0.35">
      <c r="A171" s="117"/>
      <c r="B171" s="119" t="s">
        <v>5164</v>
      </c>
      <c r="C171" s="120" t="s">
        <v>165</v>
      </c>
      <c r="D171" s="120" t="s">
        <v>5496</v>
      </c>
      <c r="E171" s="319" t="s">
        <v>6663</v>
      </c>
      <c r="F171" s="120" t="s">
        <v>467</v>
      </c>
      <c r="G171" s="120" t="s">
        <v>149</v>
      </c>
      <c r="H171" s="10">
        <v>41882</v>
      </c>
      <c r="I171" s="11">
        <v>452829.9366666667</v>
      </c>
      <c r="J171" s="11">
        <v>381230.12</v>
      </c>
      <c r="K171" s="11">
        <v>319221.51</v>
      </c>
      <c r="L171" s="11">
        <v>0</v>
      </c>
      <c r="M171" s="11">
        <v>62008.61</v>
      </c>
      <c r="N171" s="2058" t="str">
        <f>INDEX(EVENTOS!G171:ZJ171,,MATCH(MAX(EVENTOS!G171:ZJ171),EVENTOS!G171:ZJ171,0)+1)</f>
        <v>EM CONFERÊNCIA PARA TEMAI</v>
      </c>
      <c r="O171" s="87" t="str">
        <f>INDEX(EVENTOS!G171:ZJ171,,MATCH(MAX(EVENTOS!G171:ZJ171),EVENTOS!G171:ZJ171,0)+2)</f>
        <v>CONCLUÍDA</v>
      </c>
      <c r="P171" s="10">
        <v>41799</v>
      </c>
      <c r="Q171" s="34" t="s">
        <v>153</v>
      </c>
      <c r="R171" s="411" t="s">
        <v>5726</v>
      </c>
      <c r="S171" s="1" t="s">
        <v>10619</v>
      </c>
      <c r="T171" s="1" t="s">
        <v>833</v>
      </c>
      <c r="U171" s="1" t="s">
        <v>1053</v>
      </c>
      <c r="V171" s="87"/>
      <c r="AH171" s="264"/>
      <c r="AI171" s="265">
        <v>1</v>
      </c>
      <c r="AJ171" s="265" t="s">
        <v>6664</v>
      </c>
    </row>
    <row r="172" spans="1:36" ht="29" x14ac:dyDescent="0.35">
      <c r="A172" s="117"/>
      <c r="B172" s="119" t="s">
        <v>5165</v>
      </c>
      <c r="C172" s="120" t="s">
        <v>165</v>
      </c>
      <c r="D172" s="120" t="s">
        <v>5496</v>
      </c>
      <c r="E172" s="120" t="s">
        <v>6665</v>
      </c>
      <c r="F172" s="120" t="s">
        <v>468</v>
      </c>
      <c r="G172" s="120" t="s">
        <v>149</v>
      </c>
      <c r="H172" s="10">
        <v>41882</v>
      </c>
      <c r="I172" s="11">
        <v>452829.9366666667</v>
      </c>
      <c r="J172" s="11">
        <v>41461.71</v>
      </c>
      <c r="K172" s="11">
        <v>41461.71</v>
      </c>
      <c r="L172" s="11">
        <v>0</v>
      </c>
      <c r="M172" s="11">
        <v>0</v>
      </c>
      <c r="N172" s="2058" t="str">
        <f>INDEX(EVENTOS!G172:ZJ172,,MATCH(MAX(EVENTOS!G172:ZJ172),EVENTOS!G172:ZJ172,0)+1)</f>
        <v>EM CONFERÊNCIA PARA TEMAI</v>
      </c>
      <c r="O172" s="87" t="str">
        <f>INDEX(EVENTOS!G172:ZJ172,,MATCH(MAX(EVENTOS!G172:ZJ172),EVENTOS!G172:ZJ172,0)+2)</f>
        <v>CONCLUÍDA</v>
      </c>
      <c r="P172" s="10" t="s">
        <v>153</v>
      </c>
      <c r="Q172" s="1995" t="s">
        <v>13906</v>
      </c>
      <c r="R172" s="1" t="s">
        <v>161</v>
      </c>
      <c r="S172" s="1">
        <v>1</v>
      </c>
      <c r="T172" s="1" t="s">
        <v>839</v>
      </c>
      <c r="U172" s="1" t="s">
        <v>1055</v>
      </c>
      <c r="V172" s="87"/>
      <c r="AH172" s="264"/>
      <c r="AI172" s="265">
        <v>7</v>
      </c>
      <c r="AJ172" s="265" t="s">
        <v>6627</v>
      </c>
    </row>
    <row r="173" spans="1:36" ht="43.5" x14ac:dyDescent="0.35">
      <c r="A173" s="117"/>
      <c r="B173" s="119" t="s">
        <v>5166</v>
      </c>
      <c r="C173" s="120" t="s">
        <v>165</v>
      </c>
      <c r="D173" s="120" t="s">
        <v>5496</v>
      </c>
      <c r="E173" s="120" t="s">
        <v>6666</v>
      </c>
      <c r="F173" s="120" t="s">
        <v>469</v>
      </c>
      <c r="G173" s="120" t="s">
        <v>149</v>
      </c>
      <c r="H173" s="10">
        <v>41882</v>
      </c>
      <c r="I173" s="11">
        <v>452829.9366666667</v>
      </c>
      <c r="J173" s="11">
        <v>50621.7</v>
      </c>
      <c r="K173" s="11">
        <v>50621.7</v>
      </c>
      <c r="L173" s="11">
        <v>0</v>
      </c>
      <c r="M173" s="11">
        <v>0</v>
      </c>
      <c r="N173" s="2058" t="str">
        <f>INDEX(EVENTOS!G173:ZJ173,,MATCH(MAX(EVENTOS!G173:ZJ173),EVENTOS!G173:ZJ173,0)+1)</f>
        <v>PC APROVADA COM RESSALVA</v>
      </c>
      <c r="O173" s="87" t="str">
        <f>INDEX(EVENTOS!G173:ZJ173,,MATCH(MAX(EVENTOS!G173:ZJ173),EVENTOS!G173:ZJ173,0)+2)</f>
        <v>CONCLUÍDA</v>
      </c>
      <c r="P173" s="10">
        <v>41799</v>
      </c>
      <c r="Q173" s="34" t="s">
        <v>13998</v>
      </c>
      <c r="R173" s="1" t="s">
        <v>168</v>
      </c>
      <c r="S173" s="1" t="s">
        <v>153</v>
      </c>
      <c r="T173" s="1" t="s">
        <v>842</v>
      </c>
      <c r="U173" s="1" t="s">
        <v>1057</v>
      </c>
      <c r="V173" s="87"/>
      <c r="AH173" s="264"/>
      <c r="AI173" s="265">
        <v>1</v>
      </c>
      <c r="AJ173" s="265" t="s">
        <v>6666</v>
      </c>
    </row>
    <row r="174" spans="1:36" ht="217.5" x14ac:dyDescent="0.35">
      <c r="A174" s="117"/>
      <c r="B174" s="119" t="s">
        <v>5167</v>
      </c>
      <c r="C174" s="120" t="s">
        <v>154</v>
      </c>
      <c r="D174" s="120" t="s">
        <v>5497</v>
      </c>
      <c r="E174" s="1090" t="s">
        <v>11008</v>
      </c>
      <c r="F174" s="120" t="s">
        <v>11011</v>
      </c>
      <c r="G174" s="120" t="s">
        <v>149</v>
      </c>
      <c r="H174" s="10">
        <v>42062</v>
      </c>
      <c r="I174" s="11">
        <v>1962262.98833333</v>
      </c>
      <c r="J174" s="11">
        <v>1176056.9099999999</v>
      </c>
      <c r="K174" s="11">
        <v>1176056.9099999999</v>
      </c>
      <c r="L174" s="11">
        <v>0</v>
      </c>
      <c r="M174" s="11">
        <v>0</v>
      </c>
      <c r="N174" s="2058" t="str">
        <f>INDEX(EVENTOS!G174:ZJ174,,MATCH(MAX(EVENTOS!G174:ZJ174),EVENTOS!G174:ZJ174,0)+1)</f>
        <v>EM CONFERÊNCIA PARA TEMAI</v>
      </c>
      <c r="O174" s="87" t="str">
        <f>INDEX(EVENTOS!G174:ZJ174,,MATCH(MAX(EVENTOS!G174:ZJ174),EVENTOS!G174:ZJ174,0)+2)</f>
        <v>CONCLUÍDA</v>
      </c>
      <c r="P174" s="10">
        <v>43196</v>
      </c>
      <c r="Q174" s="1965" t="s">
        <v>12697</v>
      </c>
      <c r="R174" s="1" t="s">
        <v>172</v>
      </c>
      <c r="S174" s="1090" t="s">
        <v>11026</v>
      </c>
      <c r="T174" s="1" t="s">
        <v>833</v>
      </c>
      <c r="U174" s="1" t="s">
        <v>1058</v>
      </c>
      <c r="V174" s="87"/>
      <c r="W174" s="1">
        <v>14</v>
      </c>
      <c r="AI174" s="265"/>
      <c r="AJ174" s="265"/>
    </row>
    <row r="175" spans="1:36" ht="43.5" x14ac:dyDescent="0.35">
      <c r="A175" s="117"/>
      <c r="B175" s="119" t="s">
        <v>5168</v>
      </c>
      <c r="C175" s="120" t="s">
        <v>162</v>
      </c>
      <c r="D175" s="120" t="s">
        <v>5498</v>
      </c>
      <c r="E175" s="120" t="s">
        <v>472</v>
      </c>
      <c r="F175" s="124" t="s">
        <v>11502</v>
      </c>
      <c r="G175" s="120" t="s">
        <v>149</v>
      </c>
      <c r="H175" s="10">
        <v>42246</v>
      </c>
      <c r="I175" s="11">
        <v>905659.85666666657</v>
      </c>
      <c r="J175" s="11">
        <v>447899.3</v>
      </c>
      <c r="K175" s="11">
        <v>447899.3</v>
      </c>
      <c r="L175" s="11">
        <v>0</v>
      </c>
      <c r="M175" s="11">
        <v>0</v>
      </c>
      <c r="N175" s="2058" t="str">
        <f>INDEX(EVENTOS!G175:ZJ175,,MATCH(MAX(EVENTOS!G175:ZJ175),EVENTOS!G175:ZJ175,0)+1)</f>
        <v>AGUARDANDO APROVAÇÃO PRESTAÇÃO DE CONTAS (SECRETARIA)</v>
      </c>
      <c r="O175" s="87" t="str">
        <f>INDEX(EVENTOS!G175:ZJ175,,MATCH(MAX(EVENTOS!G175:ZJ175),EVENTOS!G175:ZJ175,0)+2)</f>
        <v>CONCLUÍDA</v>
      </c>
      <c r="P175" s="10" t="s">
        <v>153</v>
      </c>
      <c r="Q175" s="34" t="s">
        <v>876</v>
      </c>
      <c r="R175" s="1" t="s">
        <v>877</v>
      </c>
      <c r="S175" s="1">
        <v>3</v>
      </c>
      <c r="T175" s="1" t="s">
        <v>878</v>
      </c>
      <c r="U175" s="1" t="s">
        <v>1059</v>
      </c>
      <c r="V175" s="87"/>
      <c r="AH175" s="259"/>
      <c r="AI175" s="265">
        <v>1</v>
      </c>
      <c r="AJ175" s="265" t="s">
        <v>472</v>
      </c>
    </row>
    <row r="176" spans="1:36" ht="29" x14ac:dyDescent="0.35">
      <c r="A176" s="117"/>
      <c r="B176" s="119" t="s">
        <v>5169</v>
      </c>
      <c r="C176" s="120" t="s">
        <v>162</v>
      </c>
      <c r="D176" s="120" t="s">
        <v>5498</v>
      </c>
      <c r="E176" s="120" t="s">
        <v>10134</v>
      </c>
      <c r="F176" s="124" t="s">
        <v>11503</v>
      </c>
      <c r="G176" s="120" t="s">
        <v>149</v>
      </c>
      <c r="H176" s="10">
        <v>43039</v>
      </c>
      <c r="I176" s="11">
        <v>905659.85666666657</v>
      </c>
      <c r="J176" s="11">
        <v>250985.75</v>
      </c>
      <c r="K176" s="11">
        <v>249204.37</v>
      </c>
      <c r="L176" s="11">
        <v>0</v>
      </c>
      <c r="M176" s="11">
        <v>1781.38</v>
      </c>
      <c r="N176" s="2058" t="str">
        <f>INDEX(EVENTOS!G176:ZJ176,,MATCH(MAX(EVENTOS!G176:ZJ176),EVENTOS!G176:ZJ176,0)+1)</f>
        <v>APROVADO</v>
      </c>
      <c r="O176" s="87" t="str">
        <f>INDEX(EVENTOS!G176:ZJ176,,MATCH(MAX(EVENTOS!G176:ZJ176),EVENTOS!G176:ZJ176,0)+2)</f>
        <v>EM ANDAMENTO</v>
      </c>
      <c r="P176" s="10">
        <v>42992</v>
      </c>
      <c r="R176" s="1" t="s">
        <v>172</v>
      </c>
      <c r="S176" s="880" t="s">
        <v>10029</v>
      </c>
      <c r="T176" s="1" t="s">
        <v>833</v>
      </c>
      <c r="U176" s="1" t="s">
        <v>1060</v>
      </c>
      <c r="V176" s="87"/>
      <c r="AA176" s="1">
        <v>1</v>
      </c>
      <c r="AI176" s="265"/>
      <c r="AJ176" s="265"/>
    </row>
    <row r="177" spans="1:36" ht="29" x14ac:dyDescent="0.35">
      <c r="A177" s="117"/>
      <c r="B177" s="119" t="s">
        <v>5170</v>
      </c>
      <c r="C177" s="120" t="s">
        <v>162</v>
      </c>
      <c r="D177" s="120" t="s">
        <v>5498</v>
      </c>
      <c r="E177" s="120" t="s">
        <v>10133</v>
      </c>
      <c r="F177" s="124" t="s">
        <v>11504</v>
      </c>
      <c r="G177" s="120" t="s">
        <v>149</v>
      </c>
      <c r="H177" s="10">
        <v>43007</v>
      </c>
      <c r="I177" s="11">
        <v>905659.85666666657</v>
      </c>
      <c r="J177" s="11">
        <v>120695.69</v>
      </c>
      <c r="K177" s="11">
        <v>119224.53</v>
      </c>
      <c r="L177" s="11">
        <v>0</v>
      </c>
      <c r="M177" s="11">
        <v>1471.16</v>
      </c>
      <c r="N177" s="2058" t="str">
        <f>INDEX(EVENTOS!G177:ZJ177,,MATCH(MAX(EVENTOS!G177:ZJ177),EVENTOS!G177:ZJ177,0)+1)</f>
        <v>APROVADO</v>
      </c>
      <c r="O177" s="87" t="str">
        <f>INDEX(EVENTOS!G177:ZJ177,,MATCH(MAX(EVENTOS!G177:ZJ177),EVENTOS!G177:ZJ177,0)+2)</f>
        <v>EM ANDAMENTO</v>
      </c>
      <c r="P177" s="10">
        <v>42976</v>
      </c>
      <c r="R177" s="1" t="s">
        <v>172</v>
      </c>
      <c r="S177" s="854" t="s">
        <v>9963</v>
      </c>
      <c r="T177" s="1" t="s">
        <v>833</v>
      </c>
      <c r="U177" s="1" t="s">
        <v>1061</v>
      </c>
      <c r="V177" s="87"/>
      <c r="Z177" s="1">
        <v>1</v>
      </c>
      <c r="AI177" s="265"/>
      <c r="AJ177" s="265"/>
    </row>
    <row r="178" spans="1:36" ht="29" x14ac:dyDescent="0.35">
      <c r="A178" s="117"/>
      <c r="B178" s="119" t="s">
        <v>5171</v>
      </c>
      <c r="C178" s="120" t="s">
        <v>162</v>
      </c>
      <c r="D178" s="120" t="s">
        <v>5498</v>
      </c>
      <c r="E178" s="120" t="s">
        <v>9964</v>
      </c>
      <c r="F178" s="124" t="s">
        <v>11505</v>
      </c>
      <c r="G178" s="120" t="s">
        <v>149</v>
      </c>
      <c r="H178" s="233">
        <v>43007</v>
      </c>
      <c r="I178" s="11">
        <v>905659.85666666657</v>
      </c>
      <c r="J178" s="11">
        <v>95556.05</v>
      </c>
      <c r="K178" s="11">
        <v>85732.23</v>
      </c>
      <c r="L178" s="11">
        <v>0</v>
      </c>
      <c r="M178" s="11">
        <v>9823.82</v>
      </c>
      <c r="N178" s="2058" t="str">
        <f>INDEX(EVENTOS!G178:ZJ178,,MATCH(MAX(EVENTOS!G178:ZJ178),EVENTOS!G178:ZJ178,0)+1)</f>
        <v>APROVADO</v>
      </c>
      <c r="O178" s="87" t="str">
        <f>INDEX(EVENTOS!G178:ZJ178,,MATCH(MAX(EVENTOS!G178:ZJ178),EVENTOS!G178:ZJ178,0)+2)</f>
        <v>EM ANDAMENTO</v>
      </c>
      <c r="P178" s="10">
        <v>42975</v>
      </c>
      <c r="R178" s="1" t="s">
        <v>172</v>
      </c>
      <c r="S178" s="854" t="s">
        <v>9965</v>
      </c>
      <c r="T178" s="1" t="s">
        <v>833</v>
      </c>
      <c r="U178" s="1" t="s">
        <v>1062</v>
      </c>
      <c r="V178" s="87"/>
      <c r="Z178" s="1">
        <v>1</v>
      </c>
      <c r="AI178" s="265"/>
      <c r="AJ178" s="265"/>
    </row>
    <row r="179" spans="1:36" ht="29" x14ac:dyDescent="0.35">
      <c r="A179" s="117"/>
      <c r="B179" s="119" t="s">
        <v>5172</v>
      </c>
      <c r="C179" s="120" t="s">
        <v>166</v>
      </c>
      <c r="D179" s="120" t="s">
        <v>5499</v>
      </c>
      <c r="E179" s="120" t="s">
        <v>10534</v>
      </c>
      <c r="F179" s="120" t="s">
        <v>11514</v>
      </c>
      <c r="G179" s="120" t="s">
        <v>149</v>
      </c>
      <c r="H179" s="10" t="s">
        <v>296</v>
      </c>
      <c r="I179" s="11">
        <v>1056603.1616666669</v>
      </c>
      <c r="J179" s="11">
        <v>264744.78000000003</v>
      </c>
      <c r="K179" s="11">
        <v>208159.19</v>
      </c>
      <c r="L179" s="11">
        <v>0</v>
      </c>
      <c r="M179" s="11">
        <v>58585.59</v>
      </c>
      <c r="N179" s="2058" t="str">
        <f>INDEX(EVENTOS!G179:ZJ179,,MATCH(MAX(EVENTOS!G179:ZJ179),EVENTOS!G179:ZJ179,0)+1)</f>
        <v>EM CONFERÊNCIA PARA TEMAI</v>
      </c>
      <c r="O179" s="87" t="str">
        <f>INDEX(EVENTOS!G179:ZJ179,,MATCH(MAX(EVENTOS!G179:ZJ179),EVENTOS!G179:ZJ179,0)+2)</f>
        <v>CONCLUÍDA</v>
      </c>
      <c r="P179" s="10" t="s">
        <v>153</v>
      </c>
      <c r="Q179" s="34" t="s">
        <v>153</v>
      </c>
      <c r="R179" s="1" t="s">
        <v>156</v>
      </c>
      <c r="S179" s="2033" t="s">
        <v>14010</v>
      </c>
      <c r="T179" s="1" t="s">
        <v>836</v>
      </c>
      <c r="U179" s="1" t="s">
        <v>1063</v>
      </c>
      <c r="V179" s="87"/>
      <c r="Y179" s="1">
        <v>1</v>
      </c>
      <c r="AI179" s="265"/>
      <c r="AJ179" s="265"/>
    </row>
    <row r="180" spans="1:36" ht="29" x14ac:dyDescent="0.35">
      <c r="A180" s="117"/>
      <c r="B180" s="119" t="s">
        <v>5173</v>
      </c>
      <c r="C180" s="120" t="s">
        <v>166</v>
      </c>
      <c r="D180" s="120" t="s">
        <v>5499</v>
      </c>
      <c r="E180" s="120" t="s">
        <v>10535</v>
      </c>
      <c r="F180" s="120" t="s">
        <v>10535</v>
      </c>
      <c r="G180" s="120" t="s">
        <v>149</v>
      </c>
      <c r="H180" s="10">
        <v>42155</v>
      </c>
      <c r="I180" s="11">
        <v>1056603.1616666669</v>
      </c>
      <c r="J180" s="11">
        <v>527435.14</v>
      </c>
      <c r="K180" s="11">
        <v>527435.14</v>
      </c>
      <c r="L180" s="11">
        <v>0</v>
      </c>
      <c r="M180" s="11">
        <v>0</v>
      </c>
      <c r="N180" s="2058" t="str">
        <f>INDEX(EVENTOS!G180:ZJ180,,MATCH(MAX(EVENTOS!G180:ZJ180),EVENTOS!G180:ZJ180,0)+1)</f>
        <v>E-FISCO (Baixado)</v>
      </c>
      <c r="O180" s="87" t="str">
        <f>INDEX(EVENTOS!G180:ZJ180,,MATCH(MAX(EVENTOS!G180:ZJ180),EVENTOS!G180:ZJ180,0)+2)</f>
        <v>CONCLUÍDA</v>
      </c>
      <c r="P180" s="10">
        <v>41799</v>
      </c>
      <c r="Q180" s="2034" t="s">
        <v>12789</v>
      </c>
      <c r="R180" s="1" t="s">
        <v>168</v>
      </c>
      <c r="S180" s="1" t="s">
        <v>153</v>
      </c>
      <c r="T180" s="1" t="s">
        <v>842</v>
      </c>
      <c r="U180" s="1" t="s">
        <v>1064</v>
      </c>
      <c r="V180" s="87"/>
      <c r="AI180" s="265">
        <v>1</v>
      </c>
      <c r="AJ180" s="265" t="s">
        <v>6672</v>
      </c>
    </row>
    <row r="181" spans="1:36" ht="29" x14ac:dyDescent="0.35">
      <c r="A181" s="117"/>
      <c r="B181" s="119" t="s">
        <v>5174</v>
      </c>
      <c r="C181" s="120" t="s">
        <v>166</v>
      </c>
      <c r="D181" s="120" t="s">
        <v>5499</v>
      </c>
      <c r="E181" s="120" t="s">
        <v>10536</v>
      </c>
      <c r="F181" s="120" t="s">
        <v>10536</v>
      </c>
      <c r="G181" s="120" t="s">
        <v>149</v>
      </c>
      <c r="H181" s="10">
        <v>42155</v>
      </c>
      <c r="I181" s="11">
        <v>1056603.1616666669</v>
      </c>
      <c r="J181" s="11">
        <v>147050.17300000001</v>
      </c>
      <c r="K181" s="11">
        <v>145814.10999999999</v>
      </c>
      <c r="L181" s="11">
        <v>0</v>
      </c>
      <c r="M181" s="11">
        <v>1236.06</v>
      </c>
      <c r="N181" s="2058" t="str">
        <f>INDEX(EVENTOS!G181:ZJ181,,MATCH(MAX(EVENTOS!G181:ZJ181),EVENTOS!G181:ZJ181,0)+1)</f>
        <v>E-FISCO (Baixado)</v>
      </c>
      <c r="O181" s="87" t="str">
        <f>INDEX(EVENTOS!G181:ZJ181,,MATCH(MAX(EVENTOS!G181:ZJ181),EVENTOS!G181:ZJ181,0)+2)</f>
        <v>CONCLUÍDA</v>
      </c>
      <c r="P181" s="10">
        <v>41799</v>
      </c>
      <c r="Q181" s="34" t="s">
        <v>153</v>
      </c>
      <c r="R181" s="1" t="s">
        <v>168</v>
      </c>
      <c r="S181" s="1" t="s">
        <v>153</v>
      </c>
      <c r="T181" s="1" t="s">
        <v>842</v>
      </c>
      <c r="U181" s="1" t="s">
        <v>1065</v>
      </c>
      <c r="V181" s="87"/>
      <c r="AB181" s="1">
        <v>1</v>
      </c>
      <c r="AI181" s="265"/>
      <c r="AJ181" s="265"/>
    </row>
    <row r="182" spans="1:36" ht="29" x14ac:dyDescent="0.35">
      <c r="A182" s="117"/>
      <c r="B182" s="119" t="s">
        <v>5175</v>
      </c>
      <c r="C182" s="120" t="s">
        <v>166</v>
      </c>
      <c r="D182" s="120" t="s">
        <v>5499</v>
      </c>
      <c r="E182" s="120" t="s">
        <v>10537</v>
      </c>
      <c r="F182" s="120" t="s">
        <v>10537</v>
      </c>
      <c r="G182" s="120" t="s">
        <v>149</v>
      </c>
      <c r="H182" s="10">
        <v>41973</v>
      </c>
      <c r="I182" s="11">
        <v>1056603.1616666669</v>
      </c>
      <c r="J182" s="11">
        <v>132425.01999999999</v>
      </c>
      <c r="K182" s="11">
        <v>124861.51</v>
      </c>
      <c r="L182" s="11">
        <v>0</v>
      </c>
      <c r="M182" s="11">
        <v>7563.51</v>
      </c>
      <c r="N182" s="2058" t="str">
        <f>INDEX(EVENTOS!G182:ZJ182,,MATCH(MAX(EVENTOS!G182:ZJ182),EVENTOS!G182:ZJ182,0)+1)</f>
        <v>E-FISCO (Baixado)</v>
      </c>
      <c r="O182" s="87" t="str">
        <f>INDEX(EVENTOS!G182:ZJ182,,MATCH(MAX(EVENTOS!G182:ZJ182),EVENTOS!G182:ZJ182,0)+2)</f>
        <v>CONCLUÍDA</v>
      </c>
      <c r="P182" s="10">
        <v>41799</v>
      </c>
      <c r="Q182" s="34" t="s">
        <v>153</v>
      </c>
      <c r="R182" s="1" t="s">
        <v>168</v>
      </c>
      <c r="S182" s="1" t="s">
        <v>153</v>
      </c>
      <c r="T182" s="1" t="s">
        <v>842</v>
      </c>
      <c r="U182" s="1" t="s">
        <v>1066</v>
      </c>
      <c r="V182" s="87"/>
      <c r="AB182" s="1">
        <v>1</v>
      </c>
      <c r="AI182" s="265"/>
      <c r="AJ182" s="265"/>
    </row>
    <row r="183" spans="1:36" ht="43.5" x14ac:dyDescent="0.35">
      <c r="A183" s="117"/>
      <c r="B183" s="119" t="s">
        <v>5176</v>
      </c>
      <c r="C183" s="120" t="s">
        <v>154</v>
      </c>
      <c r="D183" s="120" t="s">
        <v>5500</v>
      </c>
      <c r="E183" s="120" t="s">
        <v>11461</v>
      </c>
      <c r="F183" s="1979" t="s">
        <v>11462</v>
      </c>
      <c r="G183" s="120" t="s">
        <v>149</v>
      </c>
      <c r="H183" s="10">
        <v>42400</v>
      </c>
      <c r="I183" s="11">
        <v>452829.94</v>
      </c>
      <c r="J183" s="11">
        <v>266172</v>
      </c>
      <c r="K183" s="11">
        <v>266172</v>
      </c>
      <c r="L183" s="11">
        <v>0</v>
      </c>
      <c r="M183" s="11">
        <v>0</v>
      </c>
      <c r="N183" s="2058" t="str">
        <f>INDEX(EVENTOS!G183:ZJ183,,MATCH(MAX(EVENTOS!G183:ZJ183),EVENTOS!G183:ZJ183,0)+1)</f>
        <v>EM CONFERÊNCIA PARA TEMAI</v>
      </c>
      <c r="O183" s="87" t="str">
        <f>INDEX(EVENTOS!G183:ZJ183,,MATCH(MAX(EVENTOS!G183:ZJ183),EVENTOS!G183:ZJ183,0)+2)</f>
        <v>CONCLUÍDA</v>
      </c>
      <c r="P183" s="10">
        <v>42373</v>
      </c>
      <c r="Q183" s="34" t="s">
        <v>153</v>
      </c>
      <c r="R183" s="1" t="s">
        <v>172</v>
      </c>
      <c r="S183" s="1">
        <v>134</v>
      </c>
      <c r="T183" s="1" t="s">
        <v>833</v>
      </c>
      <c r="U183" s="1" t="s">
        <v>153</v>
      </c>
      <c r="V183" s="87"/>
      <c r="W183" s="1">
        <v>5</v>
      </c>
      <c r="AI183" s="265"/>
      <c r="AJ183" s="265"/>
    </row>
    <row r="184" spans="1:36" ht="43.5" x14ac:dyDescent="0.35">
      <c r="A184" s="117"/>
      <c r="B184" s="119" t="s">
        <v>5177</v>
      </c>
      <c r="C184" s="120" t="s">
        <v>154</v>
      </c>
      <c r="D184" s="120" t="s">
        <v>5500</v>
      </c>
      <c r="E184" s="120" t="s">
        <v>9310</v>
      </c>
      <c r="F184" s="120" t="s">
        <v>9309</v>
      </c>
      <c r="G184" s="120" t="s">
        <v>149</v>
      </c>
      <c r="H184" s="10">
        <v>42170</v>
      </c>
      <c r="I184" s="11">
        <v>452829.9366666667</v>
      </c>
      <c r="J184" s="11">
        <v>170987.73</v>
      </c>
      <c r="K184" s="11">
        <v>152884.85999999999</v>
      </c>
      <c r="L184" s="11">
        <v>0</v>
      </c>
      <c r="M184" s="11">
        <f>J184-K184</f>
        <v>18102.870000000024</v>
      </c>
      <c r="N184" s="2058" t="str">
        <f>INDEX(EVENTOS!G184:ZJ184,,MATCH(MAX(EVENTOS!G184:ZJ184),EVENTOS!G184:ZJ184,0)+1)</f>
        <v>EM CONFERÊNCIA PARA TEMAI</v>
      </c>
      <c r="O184" s="87" t="str">
        <f>INDEX(EVENTOS!G184:ZJ184,,MATCH(MAX(EVENTOS!G184:ZJ184),EVENTOS!G184:ZJ184,0)+2)</f>
        <v>CONCLUÍDA</v>
      </c>
      <c r="P184" s="10">
        <v>42865</v>
      </c>
      <c r="Q184" s="34" t="s">
        <v>12486</v>
      </c>
      <c r="R184" s="1" t="s">
        <v>14075</v>
      </c>
      <c r="S184" s="1" t="s">
        <v>153</v>
      </c>
      <c r="T184" s="1" t="s">
        <v>839</v>
      </c>
      <c r="U184" s="1" t="s">
        <v>1067</v>
      </c>
      <c r="V184" s="87"/>
      <c r="AI184" s="265">
        <v>2</v>
      </c>
      <c r="AJ184" s="265" t="s">
        <v>6618</v>
      </c>
    </row>
    <row r="185" spans="1:36" ht="43.5" x14ac:dyDescent="0.35">
      <c r="A185" s="117"/>
      <c r="B185" s="119" t="s">
        <v>5178</v>
      </c>
      <c r="C185" s="120" t="s">
        <v>154</v>
      </c>
      <c r="D185" s="120" t="s">
        <v>5500</v>
      </c>
      <c r="E185" s="120" t="s">
        <v>11463</v>
      </c>
      <c r="F185" s="1979" t="s">
        <v>11464</v>
      </c>
      <c r="G185" s="120" t="s">
        <v>149</v>
      </c>
      <c r="H185" s="10">
        <v>41805</v>
      </c>
      <c r="I185" s="11">
        <v>452829.9366666667</v>
      </c>
      <c r="J185" s="11">
        <v>138837.46</v>
      </c>
      <c r="K185" s="11">
        <v>138837.46</v>
      </c>
      <c r="L185" s="11">
        <v>0</v>
      </c>
      <c r="M185" s="11">
        <v>0</v>
      </c>
      <c r="N185" s="2058" t="str">
        <f>INDEX(EVENTOS!G185:ZJ185,,MATCH(MAX(EVENTOS!G185:ZJ185),EVENTOS!G185:ZJ185,0)+1)</f>
        <v>SUBSTITUÍDO</v>
      </c>
      <c r="O185" s="87" t="str">
        <f>INDEX(EVENTOS!G185:ZJ185,,MATCH(MAX(EVENTOS!G185:ZJ185),EVENTOS!G185:ZJ185,0)+2)</f>
        <v>CANCELADA</v>
      </c>
      <c r="P185" s="10" t="s">
        <v>153</v>
      </c>
      <c r="Q185" s="34" t="s">
        <v>1068</v>
      </c>
      <c r="R185" s="1" t="s">
        <v>172</v>
      </c>
      <c r="S185" s="1">
        <v>134</v>
      </c>
      <c r="T185" s="1" t="s">
        <v>833</v>
      </c>
      <c r="U185" s="1" t="s">
        <v>1069</v>
      </c>
      <c r="V185" s="87"/>
      <c r="AE185" s="1">
        <v>1</v>
      </c>
      <c r="AI185" s="265"/>
      <c r="AJ185" s="265"/>
    </row>
    <row r="186" spans="1:36" ht="43.5" x14ac:dyDescent="0.35">
      <c r="A186" s="117"/>
      <c r="B186" s="119" t="s">
        <v>5179</v>
      </c>
      <c r="C186" s="120" t="s">
        <v>154</v>
      </c>
      <c r="D186" s="120" t="s">
        <v>5500</v>
      </c>
      <c r="E186" s="120" t="s">
        <v>11465</v>
      </c>
      <c r="F186" s="1979" t="s">
        <v>11466</v>
      </c>
      <c r="G186" s="120" t="s">
        <v>149</v>
      </c>
      <c r="H186" s="10">
        <v>41805</v>
      </c>
      <c r="I186" s="11">
        <v>452829.9366666667</v>
      </c>
      <c r="J186" s="11">
        <v>119067.27</v>
      </c>
      <c r="K186" s="11">
        <v>119067.27</v>
      </c>
      <c r="L186" s="11">
        <v>0</v>
      </c>
      <c r="M186" s="11">
        <v>0</v>
      </c>
      <c r="N186" s="2058" t="str">
        <f>INDEX(EVENTOS!G186:ZJ186,,MATCH(MAX(EVENTOS!G186:ZJ186),EVENTOS!G186:ZJ186,0)+1)</f>
        <v>SUBSTITUÍDO</v>
      </c>
      <c r="O186" s="87" t="str">
        <f>INDEX(EVENTOS!G186:ZJ186,,MATCH(MAX(EVENTOS!G186:ZJ186),EVENTOS!G186:ZJ186,0)+2)</f>
        <v>CANCELADA</v>
      </c>
      <c r="P186" s="10" t="s">
        <v>153</v>
      </c>
      <c r="Q186" s="34" t="s">
        <v>1068</v>
      </c>
      <c r="R186" s="1" t="s">
        <v>172</v>
      </c>
      <c r="S186" s="1">
        <v>135</v>
      </c>
      <c r="T186" s="1" t="s">
        <v>833</v>
      </c>
      <c r="U186" s="1" t="s">
        <v>1070</v>
      </c>
      <c r="V186" s="87"/>
      <c r="Z186" s="1">
        <v>1</v>
      </c>
      <c r="AI186" s="265"/>
      <c r="AJ186" s="265"/>
    </row>
    <row r="187" spans="1:36" ht="72.5" x14ac:dyDescent="0.35">
      <c r="A187" s="117"/>
      <c r="B187" s="119" t="s">
        <v>5180</v>
      </c>
      <c r="C187" s="120" t="s">
        <v>159</v>
      </c>
      <c r="D187" s="120" t="s">
        <v>5501</v>
      </c>
      <c r="E187" s="120" t="s">
        <v>8653</v>
      </c>
      <c r="F187" s="120" t="s">
        <v>8384</v>
      </c>
      <c r="G187" s="120" t="s">
        <v>149</v>
      </c>
      <c r="H187" s="10">
        <v>42619</v>
      </c>
      <c r="I187" s="11">
        <v>2415092.9008333334</v>
      </c>
      <c r="J187" s="11">
        <v>1668167.35</v>
      </c>
      <c r="K187" s="11">
        <v>903459.16</v>
      </c>
      <c r="L187" s="11">
        <v>0</v>
      </c>
      <c r="M187" s="11">
        <v>764708.19</v>
      </c>
      <c r="N187" s="2058" t="str">
        <f>INDEX(EVENTOS!G187:ZJ187,,MATCH(MAX(EVENTOS!G187:ZJ187),EVENTOS!G187:ZJ187,0)+1)</f>
        <v>AGUARDANDO APROVAÇÃO PRESTAÇÃO DE CONTAS (SECRETARIA)</v>
      </c>
      <c r="O187" s="87" t="str">
        <f>INDEX(EVENTOS!G187:ZJ187,,MATCH(MAX(EVENTOS!G187:ZJ187),EVENTOS!G187:ZJ187,0)+2)</f>
        <v>CONCLUÍDA</v>
      </c>
      <c r="P187" s="10" t="s">
        <v>13764</v>
      </c>
      <c r="R187" s="1" t="s">
        <v>172</v>
      </c>
      <c r="S187" s="611" t="s">
        <v>10199</v>
      </c>
      <c r="T187" s="1" t="s">
        <v>833</v>
      </c>
      <c r="U187" s="1" t="s">
        <v>1071</v>
      </c>
      <c r="V187" s="87"/>
      <c r="W187" s="1">
        <v>9</v>
      </c>
      <c r="AI187" s="265"/>
      <c r="AJ187" s="265"/>
    </row>
    <row r="188" spans="1:36" ht="43.5" x14ac:dyDescent="0.35">
      <c r="A188" s="117"/>
      <c r="B188" s="119" t="s">
        <v>5181</v>
      </c>
      <c r="C188" s="120" t="s">
        <v>159</v>
      </c>
      <c r="D188" s="120" t="s">
        <v>5501</v>
      </c>
      <c r="E188" s="120" t="s">
        <v>8598</v>
      </c>
      <c r="F188" s="120" t="s">
        <v>8280</v>
      </c>
      <c r="G188" s="120" t="s">
        <v>149</v>
      </c>
      <c r="H188" s="10">
        <v>42314</v>
      </c>
      <c r="I188" s="11">
        <v>2415092.9008333334</v>
      </c>
      <c r="J188" s="11">
        <v>296002.62</v>
      </c>
      <c r="K188" s="11">
        <v>296002.62</v>
      </c>
      <c r="L188" s="11">
        <v>0</v>
      </c>
      <c r="M188" s="11">
        <v>0</v>
      </c>
      <c r="N188" s="2058" t="str">
        <f>INDEX(EVENTOS!G188:ZJ188,,MATCH(MAX(EVENTOS!G188:ZJ188),EVENTOS!G188:ZJ188,0)+1)</f>
        <v>AGUARDANDO APROVAÇÃO PRESTAÇÃO DE CONTAS (SECRETARIA)</v>
      </c>
      <c r="O188" s="87" t="str">
        <f>INDEX(EVENTOS!G188:ZJ188,,MATCH(MAX(EVENTOS!G188:ZJ188),EVENTOS!G188:ZJ188,0)+2)</f>
        <v>CONCLUÍDA</v>
      </c>
      <c r="P188" s="10">
        <v>42664</v>
      </c>
      <c r="Q188" s="34" t="s">
        <v>153</v>
      </c>
      <c r="R188" s="1" t="s">
        <v>172</v>
      </c>
      <c r="S188" s="555" t="s">
        <v>8382</v>
      </c>
      <c r="T188" s="1" t="s">
        <v>833</v>
      </c>
      <c r="U188" s="1" t="s">
        <v>1072</v>
      </c>
      <c r="V188" s="87"/>
      <c r="W188" s="1">
        <v>3</v>
      </c>
      <c r="AI188" s="265"/>
      <c r="AJ188" s="265"/>
    </row>
    <row r="189" spans="1:36" ht="43.5" x14ac:dyDescent="0.35">
      <c r="A189" s="117"/>
      <c r="B189" s="119" t="s">
        <v>5182</v>
      </c>
      <c r="C189" s="120" t="s">
        <v>159</v>
      </c>
      <c r="D189" s="120" t="s">
        <v>5501</v>
      </c>
      <c r="E189" s="120" t="s">
        <v>8565</v>
      </c>
      <c r="F189" s="120" t="s">
        <v>8385</v>
      </c>
      <c r="G189" s="120" t="s">
        <v>149</v>
      </c>
      <c r="H189" s="10">
        <v>42226</v>
      </c>
      <c r="I189" s="11">
        <v>2415092.9008333334</v>
      </c>
      <c r="J189" s="11">
        <v>478049.17</v>
      </c>
      <c r="K189" s="11">
        <v>478049.17</v>
      </c>
      <c r="L189" s="11">
        <v>0</v>
      </c>
      <c r="M189" s="11">
        <v>0</v>
      </c>
      <c r="N189" s="2058" t="str">
        <f>INDEX(EVENTOS!G189:ZJ189,,MATCH(MAX(EVENTOS!G189:ZJ189),EVENTOS!G189:ZJ189,0)+1)</f>
        <v>AGUARDANDO APROVAÇÃO PRESTAÇÃO DE CONTAS (SECRETARIA)</v>
      </c>
      <c r="O189" s="87" t="str">
        <f>INDEX(EVENTOS!G189:ZJ189,,MATCH(MAX(EVENTOS!G189:ZJ189),EVENTOS!G189:ZJ189,0)+2)</f>
        <v>CONCLUÍDA</v>
      </c>
      <c r="P189" s="10">
        <v>42636</v>
      </c>
      <c r="Q189" s="34" t="s">
        <v>153</v>
      </c>
      <c r="R189" s="1" t="s">
        <v>172</v>
      </c>
      <c r="S189" s="555" t="s">
        <v>8600</v>
      </c>
      <c r="T189" s="1" t="s">
        <v>833</v>
      </c>
      <c r="U189" s="1" t="s">
        <v>1073</v>
      </c>
      <c r="V189" s="87"/>
      <c r="W189" s="1">
        <v>3</v>
      </c>
      <c r="AI189" s="265"/>
      <c r="AJ189" s="265"/>
    </row>
    <row r="190" spans="1:36" ht="43.5" x14ac:dyDescent="0.35">
      <c r="A190" s="117"/>
      <c r="B190" s="119" t="s">
        <v>5183</v>
      </c>
      <c r="C190" s="120" t="s">
        <v>159</v>
      </c>
      <c r="D190" s="120" t="s">
        <v>5501</v>
      </c>
      <c r="E190" s="120" t="s">
        <v>490</v>
      </c>
      <c r="F190" s="120" t="s">
        <v>6685</v>
      </c>
      <c r="G190" s="120" t="s">
        <v>149</v>
      </c>
      <c r="H190" s="10">
        <v>42226</v>
      </c>
      <c r="I190" s="11">
        <v>2415092.9008333334</v>
      </c>
      <c r="J190" s="11">
        <v>388895.29</v>
      </c>
      <c r="K190" s="11">
        <v>388895.29</v>
      </c>
      <c r="L190" s="11">
        <v>0</v>
      </c>
      <c r="M190" s="11">
        <v>0</v>
      </c>
      <c r="N190" s="2058" t="str">
        <f>INDEX(EVENTOS!G190:ZJ190,,MATCH(MAX(EVENTOS!G190:ZJ190),EVENTOS!G190:ZJ190,0)+1)</f>
        <v>AGUARDANDO APROVAÇÃO PRESTAÇÃO DE CONTAS (SECRETARIA)</v>
      </c>
      <c r="O190" s="87" t="str">
        <f>INDEX(EVENTOS!G190:ZJ190,,MATCH(MAX(EVENTOS!G190:ZJ190),EVENTOS!G190:ZJ190,0)+2)</f>
        <v>CONCLUÍDA</v>
      </c>
      <c r="P190" s="10">
        <v>42625</v>
      </c>
      <c r="Q190" s="34" t="s">
        <v>153</v>
      </c>
      <c r="R190" s="1" t="s">
        <v>172</v>
      </c>
      <c r="S190" s="583" t="s">
        <v>8387</v>
      </c>
      <c r="T190" s="1" t="s">
        <v>833</v>
      </c>
      <c r="U190" s="1" t="s">
        <v>1074</v>
      </c>
      <c r="V190" s="87"/>
      <c r="W190" s="1">
        <v>2</v>
      </c>
      <c r="AI190" s="265"/>
      <c r="AJ190" s="265"/>
    </row>
    <row r="191" spans="1:36" ht="43.5" x14ac:dyDescent="0.35">
      <c r="A191" s="117"/>
      <c r="B191" s="119" t="s">
        <v>5184</v>
      </c>
      <c r="C191" s="120" t="s">
        <v>159</v>
      </c>
      <c r="D191" s="120" t="s">
        <v>5501</v>
      </c>
      <c r="E191" s="120" t="s">
        <v>491</v>
      </c>
      <c r="F191" s="120" t="s">
        <v>6596</v>
      </c>
      <c r="G191" s="120" t="s">
        <v>149</v>
      </c>
      <c r="H191" s="10">
        <v>42226</v>
      </c>
      <c r="I191" s="11">
        <v>2415092.9008333334</v>
      </c>
      <c r="J191" s="11">
        <v>342883.65</v>
      </c>
      <c r="K191" s="11">
        <v>342883.65</v>
      </c>
      <c r="L191" s="11">
        <v>0</v>
      </c>
      <c r="M191" s="11">
        <v>0</v>
      </c>
      <c r="N191" s="2058" t="str">
        <f>INDEX(EVENTOS!G191:ZJ191,,MATCH(MAX(EVENTOS!G191:ZJ191),EVENTOS!G191:ZJ191,0)+1)</f>
        <v>AGUARDANDO APROVAÇÃO PRESTAÇÃO DE CONTAS (SECRETARIA)</v>
      </c>
      <c r="O191" s="87" t="str">
        <f>INDEX(EVENTOS!G191:ZJ191,,MATCH(MAX(EVENTOS!G191:ZJ191),EVENTOS!G191:ZJ191,0)+2)</f>
        <v>CONCLUÍDA</v>
      </c>
      <c r="P191" s="10">
        <v>42625</v>
      </c>
      <c r="Q191" s="34" t="s">
        <v>153</v>
      </c>
      <c r="R191" s="1" t="s">
        <v>172</v>
      </c>
      <c r="S191" s="555" t="s">
        <v>8389</v>
      </c>
      <c r="T191" s="1" t="s">
        <v>833</v>
      </c>
      <c r="U191" s="1" t="s">
        <v>1075</v>
      </c>
      <c r="V191" s="87"/>
      <c r="W191" s="1">
        <v>1</v>
      </c>
      <c r="AI191" s="265"/>
      <c r="AJ191" s="265"/>
    </row>
    <row r="192" spans="1:36" ht="147.65" customHeight="1" x14ac:dyDescent="0.35">
      <c r="A192" s="117"/>
      <c r="B192" s="119" t="s">
        <v>5185</v>
      </c>
      <c r="C192" s="120" t="s">
        <v>160</v>
      </c>
      <c r="D192" s="120" t="s">
        <v>5502</v>
      </c>
      <c r="E192" s="120" t="s">
        <v>493</v>
      </c>
      <c r="F192" s="120" t="s">
        <v>10340</v>
      </c>
      <c r="G192" s="120" t="s">
        <v>149</v>
      </c>
      <c r="H192" s="10">
        <v>41820</v>
      </c>
      <c r="I192" s="11">
        <v>603773.24</v>
      </c>
      <c r="J192" s="11">
        <v>630489.35</v>
      </c>
      <c r="K192" s="11">
        <v>600029.47</v>
      </c>
      <c r="L192" s="11">
        <v>10077.66</v>
      </c>
      <c r="M192" s="11">
        <v>20382.22</v>
      </c>
      <c r="N192" s="2058" t="str">
        <f>INDEX(EVENTOS!G192:ZJ192,,MATCH(MAX(EVENTOS!G192:ZJ192),EVENTOS!G192:ZJ192,0)+1)</f>
        <v>AGUARDANDO APROVAÇÃO PRESTAÇÃO DE CONTAS (SECRETARIA)</v>
      </c>
      <c r="O192" s="87" t="str">
        <f>INDEX(EVENTOS!G192:ZJ192,,MATCH(MAX(EVENTOS!G192:ZJ192),EVENTOS!G192:ZJ192,0)+2)</f>
        <v>CONCLUÍDA</v>
      </c>
      <c r="P192" s="10">
        <v>41799</v>
      </c>
      <c r="Q192" s="34" t="s">
        <v>1076</v>
      </c>
      <c r="R192" s="1" t="s">
        <v>172</v>
      </c>
      <c r="S192" s="1" t="s">
        <v>10342</v>
      </c>
      <c r="T192" s="1" t="s">
        <v>833</v>
      </c>
      <c r="U192" s="1" t="s">
        <v>1077</v>
      </c>
      <c r="V192" s="87"/>
      <c r="W192" s="1">
        <v>4</v>
      </c>
      <c r="AI192" s="265"/>
      <c r="AJ192" s="265"/>
    </row>
    <row r="193" spans="1:36" ht="29" x14ac:dyDescent="0.35">
      <c r="A193" s="117"/>
      <c r="B193" s="119" t="s">
        <v>5186</v>
      </c>
      <c r="C193" s="120" t="s">
        <v>160</v>
      </c>
      <c r="D193" s="120" t="s">
        <v>5502</v>
      </c>
      <c r="E193" s="120" t="s">
        <v>494</v>
      </c>
      <c r="F193" s="120" t="s">
        <v>494</v>
      </c>
      <c r="G193" s="120" t="s">
        <v>149</v>
      </c>
      <c r="H193" s="10">
        <v>42064</v>
      </c>
      <c r="I193" s="11">
        <v>603773.24</v>
      </c>
      <c r="J193" s="11">
        <v>0</v>
      </c>
      <c r="K193" s="11">
        <v>0</v>
      </c>
      <c r="L193" s="11">
        <v>0</v>
      </c>
      <c r="M193" s="11">
        <v>0</v>
      </c>
      <c r="N193" s="2058" t="str">
        <f>INDEX(EVENTOS!G193:ZJ193,,MATCH(MAX(EVENTOS!G193:ZJ193),EVENTOS!G193:ZJ193,0)+1)</f>
        <v>CANCELADO</v>
      </c>
      <c r="O193" s="87" t="str">
        <f>INDEX(EVENTOS!G193:ZJ193,,MATCH(MAX(EVENTOS!G193:ZJ193),EVENTOS!G193:ZJ193,0)+2)</f>
        <v>CANCELADA</v>
      </c>
      <c r="P193" s="10" t="s">
        <v>153</v>
      </c>
      <c r="Q193" s="34" t="s">
        <v>153</v>
      </c>
      <c r="R193" s="1">
        <v>0</v>
      </c>
      <c r="S193" s="1" t="s">
        <v>153</v>
      </c>
      <c r="T193" s="1">
        <v>0</v>
      </c>
      <c r="U193" s="1" t="s">
        <v>989</v>
      </c>
      <c r="V193" s="87"/>
      <c r="AI193" s="265"/>
      <c r="AJ193" s="265"/>
    </row>
    <row r="194" spans="1:36" ht="72.5" x14ac:dyDescent="0.35">
      <c r="A194" s="117"/>
      <c r="B194" s="119" t="s">
        <v>5187</v>
      </c>
      <c r="C194" s="120" t="s">
        <v>159</v>
      </c>
      <c r="D194" s="120" t="s">
        <v>12997</v>
      </c>
      <c r="E194" s="120" t="s">
        <v>9448</v>
      </c>
      <c r="F194" s="1979" t="s">
        <v>13009</v>
      </c>
      <c r="G194" s="120" t="s">
        <v>149</v>
      </c>
      <c r="H194" s="10">
        <v>43646</v>
      </c>
      <c r="I194" s="11">
        <v>905659.85666666657</v>
      </c>
      <c r="J194" s="11">
        <v>930250.84</v>
      </c>
      <c r="K194" s="11">
        <v>817870.41</v>
      </c>
      <c r="L194" s="11">
        <v>0</v>
      </c>
      <c r="M194" s="11">
        <v>112380.43</v>
      </c>
      <c r="N194" s="2058" t="str">
        <f>INDEX(EVENTOS!G194:ZJ194,,MATCH(MAX(EVENTOS!G194:ZJ194),EVENTOS!G194:ZJ194,0)+1)</f>
        <v>AGUARDANDO APROVAÇÃO PRESTAÇÃO DE CONTAS (SECRETARIA)</v>
      </c>
      <c r="O194" s="1898" t="s">
        <v>4684</v>
      </c>
      <c r="P194" s="10">
        <v>43872</v>
      </c>
      <c r="Q194" s="1798" t="s">
        <v>13387</v>
      </c>
      <c r="R194" s="1" t="s">
        <v>172</v>
      </c>
      <c r="S194" s="740" t="s">
        <v>13010</v>
      </c>
      <c r="T194" s="1" t="s">
        <v>833</v>
      </c>
      <c r="U194" s="1" t="s">
        <v>1079</v>
      </c>
      <c r="V194" s="87"/>
      <c r="W194" s="1">
        <v>15</v>
      </c>
      <c r="AI194" s="265"/>
      <c r="AJ194" s="265"/>
    </row>
    <row r="195" spans="1:36" ht="101.5" x14ac:dyDescent="0.35">
      <c r="A195" s="117"/>
      <c r="B195" s="119" t="s">
        <v>5188</v>
      </c>
      <c r="C195" s="120" t="s">
        <v>166</v>
      </c>
      <c r="D195" s="120" t="s">
        <v>5503</v>
      </c>
      <c r="E195" s="120" t="s">
        <v>12334</v>
      </c>
      <c r="F195" s="1190" t="s">
        <v>11444</v>
      </c>
      <c r="G195" s="120" t="s">
        <v>149</v>
      </c>
      <c r="H195" s="10">
        <v>43646</v>
      </c>
      <c r="I195" s="11">
        <v>905659.85666666657</v>
      </c>
      <c r="J195" s="11">
        <v>1012918.64</v>
      </c>
      <c r="K195" s="11">
        <v>905640.09</v>
      </c>
      <c r="L195" s="11">
        <v>0</v>
      </c>
      <c r="M195" s="11">
        <v>107278.55</v>
      </c>
      <c r="N195" s="2058" t="str">
        <f>INDEX(EVENTOS!G195:ZJ195,,MATCH(MAX(EVENTOS!G195:ZJ195),EVENTOS!G195:ZJ195,0)+1)</f>
        <v>APROVADO</v>
      </c>
      <c r="O195" s="87" t="str">
        <f>INDEX(EVENTOS!G195:ZJ195,,MATCH(MAX(EVENTOS!G195:ZJ195),EVENTOS!G195:ZJ195,0)+2)</f>
        <v>EM ANDAMENTO</v>
      </c>
      <c r="P195" s="10">
        <v>43649</v>
      </c>
      <c r="Q195" s="1927" t="s">
        <v>13707</v>
      </c>
      <c r="R195" s="1" t="s">
        <v>172</v>
      </c>
      <c r="S195" s="1" t="s">
        <v>12335</v>
      </c>
      <c r="T195" s="1" t="s">
        <v>833</v>
      </c>
      <c r="U195" s="1" t="s">
        <v>1081</v>
      </c>
      <c r="V195" s="87"/>
      <c r="W195" s="1">
        <v>11</v>
      </c>
      <c r="AI195" s="265"/>
      <c r="AJ195" s="265"/>
    </row>
    <row r="196" spans="1:36" ht="29" x14ac:dyDescent="0.35">
      <c r="A196" s="117"/>
      <c r="B196" s="119" t="s">
        <v>5189</v>
      </c>
      <c r="C196" s="120" t="s">
        <v>160</v>
      </c>
      <c r="D196" s="120" t="s">
        <v>5504</v>
      </c>
      <c r="E196" s="263" t="s">
        <v>6635</v>
      </c>
      <c r="F196" s="120" t="s">
        <v>6632</v>
      </c>
      <c r="G196" s="120" t="s">
        <v>149</v>
      </c>
      <c r="H196" s="10">
        <v>42124</v>
      </c>
      <c r="I196" s="11">
        <v>452829.9366666667</v>
      </c>
      <c r="J196" s="11">
        <v>318696.09999999998</v>
      </c>
      <c r="K196" s="11">
        <v>296005.59000000003</v>
      </c>
      <c r="L196" s="11">
        <v>0</v>
      </c>
      <c r="M196" s="11">
        <v>22690.51</v>
      </c>
      <c r="N196" s="2058" t="str">
        <f>INDEX(EVENTOS!G196:ZJ196,,MATCH(MAX(EVENTOS!G196:ZJ196),EVENTOS!G196:ZJ196,0)+1)</f>
        <v>E-FISCO (Baixado)</v>
      </c>
      <c r="O196" s="87" t="str">
        <f>INDEX(EVENTOS!G196:ZJ196,,MATCH(MAX(EVENTOS!G196:ZJ196),EVENTOS!G196:ZJ196,0)+2)</f>
        <v>CONCLUÍDA</v>
      </c>
      <c r="P196" s="10">
        <v>41799</v>
      </c>
      <c r="Q196" s="34" t="s">
        <v>1082</v>
      </c>
      <c r="R196" s="1" t="s">
        <v>172</v>
      </c>
      <c r="S196" s="1">
        <v>146</v>
      </c>
      <c r="T196" s="1" t="s">
        <v>839</v>
      </c>
      <c r="U196" s="1" t="s">
        <v>1083</v>
      </c>
      <c r="V196" s="87"/>
      <c r="Z196" s="1">
        <v>1</v>
      </c>
      <c r="AI196" s="265"/>
      <c r="AJ196" s="265"/>
    </row>
    <row r="197" spans="1:36" ht="29" x14ac:dyDescent="0.35">
      <c r="A197" s="117"/>
      <c r="B197" s="119" t="s">
        <v>5190</v>
      </c>
      <c r="C197" s="120" t="s">
        <v>160</v>
      </c>
      <c r="D197" s="120" t="s">
        <v>5504</v>
      </c>
      <c r="E197" s="120" t="s">
        <v>501</v>
      </c>
      <c r="F197" s="455" t="s">
        <v>6633</v>
      </c>
      <c r="G197" s="120" t="s">
        <v>149</v>
      </c>
      <c r="H197" s="10">
        <v>42124</v>
      </c>
      <c r="I197" s="11">
        <v>452829.9366666667</v>
      </c>
      <c r="J197" s="11">
        <v>95593.98</v>
      </c>
      <c r="K197" s="11">
        <v>92610</v>
      </c>
      <c r="L197" s="11">
        <v>0</v>
      </c>
      <c r="M197" s="11">
        <v>2983.97</v>
      </c>
      <c r="N197" s="2058" t="str">
        <f>INDEX(EVENTOS!G197:ZJ197,,MATCH(MAX(EVENTOS!G197:ZJ197),EVENTOS!G197:ZJ197,0)+1)</f>
        <v>PC APROVADA COM RESSALVA</v>
      </c>
      <c r="O197" s="87" t="str">
        <f>INDEX(EVENTOS!G197:ZJ197,,MATCH(MAX(EVENTOS!G197:ZJ197),EVENTOS!G197:ZJ197,0)+2)</f>
        <v>CONCLUÍDA</v>
      </c>
      <c r="P197" s="10">
        <v>41799</v>
      </c>
      <c r="Q197" s="34" t="s">
        <v>14123</v>
      </c>
      <c r="R197" s="1" t="s">
        <v>172</v>
      </c>
      <c r="S197" s="1">
        <v>145</v>
      </c>
      <c r="T197" s="1" t="s">
        <v>833</v>
      </c>
      <c r="U197" s="1" t="s">
        <v>1084</v>
      </c>
      <c r="V197" s="87"/>
      <c r="W197" s="1">
        <v>2</v>
      </c>
      <c r="AI197" s="265"/>
      <c r="AJ197" s="265"/>
    </row>
    <row r="198" spans="1:36" ht="29" x14ac:dyDescent="0.35">
      <c r="A198" s="117"/>
      <c r="B198" s="119" t="s">
        <v>5191</v>
      </c>
      <c r="C198" s="120" t="s">
        <v>160</v>
      </c>
      <c r="D198" s="120" t="s">
        <v>5504</v>
      </c>
      <c r="E198" s="120" t="s">
        <v>6634</v>
      </c>
      <c r="F198" s="259" t="s">
        <v>502</v>
      </c>
      <c r="G198" s="120" t="s">
        <v>149</v>
      </c>
      <c r="H198" s="10">
        <v>42124</v>
      </c>
      <c r="I198" s="11">
        <v>452829.9366666667</v>
      </c>
      <c r="J198" s="11">
        <v>67125.850000000006</v>
      </c>
      <c r="K198" s="11">
        <v>64214.3</v>
      </c>
      <c r="L198" s="11">
        <v>0</v>
      </c>
      <c r="M198" s="11">
        <v>2911.55</v>
      </c>
      <c r="N198" s="2058" t="str">
        <f>INDEX(EVENTOS!G198:ZJ198,,MATCH(MAX(EVENTOS!G198:ZJ198),EVENTOS!G198:ZJ198,0)+1)</f>
        <v>EM CONFERÊNCIA PARA TEMAI</v>
      </c>
      <c r="O198" s="87" t="str">
        <f>INDEX(EVENTOS!G198:ZJ198,,MATCH(MAX(EVENTOS!G198:ZJ198),EVENTOS!G198:ZJ198,0)+2)</f>
        <v>CONCLUÍDA</v>
      </c>
      <c r="P198" s="10">
        <v>41872</v>
      </c>
      <c r="Q198" s="34" t="s">
        <v>153</v>
      </c>
      <c r="R198" s="1" t="s">
        <v>156</v>
      </c>
      <c r="S198" s="1">
        <v>11</v>
      </c>
      <c r="T198" s="1" t="s">
        <v>836</v>
      </c>
      <c r="U198" s="1" t="s">
        <v>1085</v>
      </c>
      <c r="V198" s="87"/>
      <c r="Y198" s="1">
        <v>1</v>
      </c>
      <c r="AI198" s="265"/>
      <c r="AJ198" s="265"/>
    </row>
    <row r="199" spans="1:36" ht="72.5" x14ac:dyDescent="0.35">
      <c r="A199" s="117"/>
      <c r="B199" s="119" t="s">
        <v>5192</v>
      </c>
      <c r="C199" s="120" t="s">
        <v>159</v>
      </c>
      <c r="D199" s="120" t="s">
        <v>5505</v>
      </c>
      <c r="E199" s="120" t="s">
        <v>504</v>
      </c>
      <c r="F199" s="120" t="s">
        <v>13853</v>
      </c>
      <c r="G199" s="120" t="s">
        <v>149</v>
      </c>
      <c r="H199" s="10">
        <v>42369</v>
      </c>
      <c r="I199" s="11">
        <v>2113206.2958333329</v>
      </c>
      <c r="J199" s="11">
        <v>1272331.22</v>
      </c>
      <c r="K199" s="11">
        <v>1272331.22</v>
      </c>
      <c r="L199" s="11">
        <v>0</v>
      </c>
      <c r="M199" s="11">
        <v>0</v>
      </c>
      <c r="N199" s="2058" t="str">
        <f>INDEX(EVENTOS!G199:ZJ199,,MATCH(MAX(EVENTOS!G199:ZJ199),EVENTOS!G199:ZJ199,0)+1)</f>
        <v>CANCELADO</v>
      </c>
      <c r="O199" s="87" t="str">
        <f>INDEX(EVENTOS!G199:ZJ199,,MATCH(MAX(EVENTOS!G199:ZJ199),EVENTOS!G199:ZJ199,0)+2)</f>
        <v>NÃO INICIADA</v>
      </c>
      <c r="P199" s="10" t="s">
        <v>153</v>
      </c>
      <c r="Q199" s="34" t="s">
        <v>1086</v>
      </c>
      <c r="R199" s="1" t="s">
        <v>172</v>
      </c>
      <c r="S199" s="1">
        <v>59</v>
      </c>
      <c r="T199" s="1" t="s">
        <v>833</v>
      </c>
      <c r="U199" s="1" t="s">
        <v>1087</v>
      </c>
      <c r="V199" s="87"/>
      <c r="AI199" s="265"/>
      <c r="AJ199" s="265"/>
    </row>
    <row r="200" spans="1:36" s="902" customFormat="1" ht="58" x14ac:dyDescent="0.35">
      <c r="B200" s="119" t="s">
        <v>10090</v>
      </c>
      <c r="C200" s="120" t="s">
        <v>159</v>
      </c>
      <c r="D200" s="120" t="s">
        <v>5505</v>
      </c>
      <c r="E200" s="120" t="s">
        <v>11605</v>
      </c>
      <c r="F200" s="120" t="s">
        <v>14246</v>
      </c>
      <c r="G200" s="120" t="s">
        <v>149</v>
      </c>
      <c r="H200" s="233">
        <v>43465</v>
      </c>
      <c r="I200" s="11">
        <v>2113206.2958333329</v>
      </c>
      <c r="J200" s="11">
        <v>1118226.2</v>
      </c>
      <c r="K200" s="11">
        <v>1118226.2</v>
      </c>
      <c r="L200" s="11">
        <v>0</v>
      </c>
      <c r="M200" s="11">
        <v>0</v>
      </c>
      <c r="N200" s="2058" t="str">
        <f>INDEX(EVENTOS!G200:ZJ200,,MATCH(MAX(EVENTOS!G200:ZJ200),EVENTOS!G200:ZJ200,0)+1)</f>
        <v>PC APROVADA COM RESSALVAS</v>
      </c>
      <c r="O200" s="902" t="str">
        <f>INDEX(EVENTOS!G200:ZJ200,,MATCH(MAX(EVENTOS!G200:ZJ200),EVENTOS!G200:ZJ200,0)+2)</f>
        <v>CONCLUÍDA</v>
      </c>
      <c r="P200" s="233">
        <v>45175</v>
      </c>
      <c r="Q200" s="34" t="s">
        <v>13920</v>
      </c>
      <c r="R200" s="902" t="s">
        <v>172</v>
      </c>
      <c r="S200" s="1264" t="s">
        <v>13844</v>
      </c>
      <c r="T200" s="902" t="s">
        <v>5687</v>
      </c>
      <c r="U200" s="1711" t="s">
        <v>13024</v>
      </c>
      <c r="AI200" s="902">
        <v>2</v>
      </c>
      <c r="AJ200" s="1264" t="s">
        <v>11680</v>
      </c>
    </row>
    <row r="201" spans="1:36" ht="87" x14ac:dyDescent="0.35">
      <c r="A201" s="117"/>
      <c r="B201" s="119" t="s">
        <v>5193</v>
      </c>
      <c r="C201" s="120" t="s">
        <v>165</v>
      </c>
      <c r="D201" s="120" t="s">
        <v>5506</v>
      </c>
      <c r="E201" s="120" t="s">
        <v>506</v>
      </c>
      <c r="F201" s="120" t="s">
        <v>6667</v>
      </c>
      <c r="G201" s="120" t="s">
        <v>149</v>
      </c>
      <c r="H201" s="10">
        <v>42156</v>
      </c>
      <c r="I201" s="11">
        <v>1056603.1616666669</v>
      </c>
      <c r="J201" s="11">
        <v>472267.15</v>
      </c>
      <c r="K201" s="11">
        <v>355566.33</v>
      </c>
      <c r="L201" s="11">
        <v>0</v>
      </c>
      <c r="M201" s="11">
        <v>116700.82</v>
      </c>
      <c r="N201" s="2058" t="str">
        <f>INDEX(EVENTOS!G201:ZJ201,,MATCH(MAX(EVENTOS!G201:ZJ201),EVENTOS!G201:ZJ201,0)+1)</f>
        <v>E-FISCO (Baixado)</v>
      </c>
      <c r="O201" s="87" t="str">
        <f>INDEX(EVENTOS!G201:ZJ201,,MATCH(MAX(EVENTOS!G201:ZJ201),EVENTOS!G201:ZJ201,0)+2)</f>
        <v>CONCLUÍDA</v>
      </c>
      <c r="P201" s="10" t="s">
        <v>153</v>
      </c>
      <c r="Q201" s="1545" t="s">
        <v>12657</v>
      </c>
      <c r="R201" s="1" t="s">
        <v>161</v>
      </c>
      <c r="S201" s="1">
        <v>7</v>
      </c>
      <c r="T201" s="1" t="s">
        <v>839</v>
      </c>
      <c r="U201" s="1" t="s">
        <v>1088</v>
      </c>
      <c r="V201" s="87"/>
      <c r="AC201" s="1">
        <v>1</v>
      </c>
      <c r="AI201" s="265"/>
      <c r="AJ201" s="265"/>
    </row>
    <row r="202" spans="1:36" ht="29" x14ac:dyDescent="0.35">
      <c r="A202" s="117"/>
      <c r="B202" s="119" t="s">
        <v>5194</v>
      </c>
      <c r="C202" s="120" t="s">
        <v>165</v>
      </c>
      <c r="D202" s="120" t="s">
        <v>5506</v>
      </c>
      <c r="E202" s="120" t="s">
        <v>507</v>
      </c>
      <c r="F202" s="120" t="s">
        <v>6668</v>
      </c>
      <c r="G202" s="120" t="s">
        <v>149</v>
      </c>
      <c r="H202" s="10">
        <v>42369</v>
      </c>
      <c r="I202" s="11">
        <v>1056603.1616666669</v>
      </c>
      <c r="J202" s="11">
        <v>374465.74</v>
      </c>
      <c r="K202" s="11">
        <v>250590.42</v>
      </c>
      <c r="L202" s="11">
        <v>0</v>
      </c>
      <c r="M202" s="11">
        <v>123875.32</v>
      </c>
      <c r="N202" s="2058">
        <f>INDEX(EVENTOS!G202:ZJ202,,MATCH(MAX(EVENTOS!G202:ZJ202),EVENTOS!G202:ZJ202,0)+1)</f>
        <v>0</v>
      </c>
      <c r="O202" s="87">
        <f>INDEX(EVENTOS!G202:ZJ202,,MATCH(MAX(EVENTOS!G202:ZJ202),EVENTOS!G202:ZJ202,0)+2)</f>
        <v>0</v>
      </c>
      <c r="P202" s="10" t="s">
        <v>153</v>
      </c>
      <c r="Q202" s="34" t="s">
        <v>1089</v>
      </c>
      <c r="R202" s="1" t="s">
        <v>172</v>
      </c>
      <c r="S202" s="1" t="s">
        <v>10482</v>
      </c>
      <c r="T202" s="1" t="s">
        <v>833</v>
      </c>
      <c r="U202" s="1" t="s">
        <v>1090</v>
      </c>
      <c r="V202" s="87"/>
      <c r="Z202" s="1">
        <v>1</v>
      </c>
      <c r="AI202" s="265"/>
      <c r="AJ202" s="265"/>
    </row>
    <row r="203" spans="1:36" ht="29" x14ac:dyDescent="0.35">
      <c r="A203" s="117"/>
      <c r="B203" s="119" t="s">
        <v>5195</v>
      </c>
      <c r="C203" s="120" t="s">
        <v>165</v>
      </c>
      <c r="D203" s="120" t="s">
        <v>5506</v>
      </c>
      <c r="E203" s="120" t="s">
        <v>508</v>
      </c>
      <c r="F203" s="120" t="s">
        <v>6669</v>
      </c>
      <c r="G203" s="120" t="s">
        <v>149</v>
      </c>
      <c r="H203" s="10">
        <v>42369</v>
      </c>
      <c r="I203" s="11">
        <v>1056603.1616666669</v>
      </c>
      <c r="J203" s="11">
        <v>221723.749992</v>
      </c>
      <c r="K203" s="11">
        <v>221723.749992</v>
      </c>
      <c r="L203" s="11">
        <v>0</v>
      </c>
      <c r="M203" s="11">
        <v>0</v>
      </c>
      <c r="N203" s="2058" t="str">
        <f>INDEX(EVENTOS!G203:ZJ203,,MATCH(MAX(EVENTOS!G203:ZJ203),EVENTOS!G203:ZJ203,0)+1)</f>
        <v>EM CONFERÊNCIA PARA TEMAI</v>
      </c>
      <c r="O203" s="87" t="str">
        <f>INDEX(EVENTOS!G203:ZJ203,,MATCH(MAX(EVENTOS!G203:ZJ203),EVENTOS!G203:ZJ203,0)+2)</f>
        <v>CONCLUÍDA</v>
      </c>
      <c r="P203" s="10">
        <v>41799</v>
      </c>
      <c r="Q203" s="34" t="s">
        <v>12505</v>
      </c>
      <c r="R203" s="1" t="s">
        <v>844</v>
      </c>
      <c r="S203" s="1">
        <v>9</v>
      </c>
      <c r="T203" s="1" t="s">
        <v>833</v>
      </c>
      <c r="U203" s="1" t="s">
        <v>1091</v>
      </c>
      <c r="V203" s="87"/>
      <c r="W203" s="1">
        <v>1</v>
      </c>
      <c r="AI203" s="265"/>
      <c r="AJ203" s="265"/>
    </row>
    <row r="204" spans="1:36" ht="29" x14ac:dyDescent="0.35">
      <c r="A204" s="117"/>
      <c r="B204" s="119" t="s">
        <v>5196</v>
      </c>
      <c r="C204" s="120" t="s">
        <v>165</v>
      </c>
      <c r="D204" s="120" t="s">
        <v>5506</v>
      </c>
      <c r="E204" s="120" t="s">
        <v>509</v>
      </c>
      <c r="F204" s="120" t="s">
        <v>6670</v>
      </c>
      <c r="G204" s="120" t="s">
        <v>149</v>
      </c>
      <c r="H204" s="10">
        <v>42369</v>
      </c>
      <c r="I204" s="11">
        <v>1056603.1616666669</v>
      </c>
      <c r="J204" s="11">
        <v>148932.57999999999</v>
      </c>
      <c r="K204" s="11">
        <v>148932.57999999999</v>
      </c>
      <c r="L204" s="11">
        <v>0</v>
      </c>
      <c r="M204" s="11">
        <v>0</v>
      </c>
      <c r="N204" s="2058" t="str">
        <f>INDEX(EVENTOS!G204:ZJ204,,MATCH(MAX(EVENTOS!G204:ZJ204),EVENTOS!G204:ZJ204,0)+1)</f>
        <v>EM CONFERÊNCIA PARA TEMAI</v>
      </c>
      <c r="O204" s="87" t="str">
        <f>INDEX(EVENTOS!G204:ZJ204,,MATCH(MAX(EVENTOS!G204:ZJ204),EVENTOS!G204:ZJ204,0)+2)</f>
        <v>CONCLUÍDA</v>
      </c>
      <c r="P204" s="10" t="s">
        <v>153</v>
      </c>
      <c r="Q204" s="34" t="s">
        <v>1092</v>
      </c>
      <c r="R204" s="1" t="s">
        <v>172</v>
      </c>
      <c r="S204" s="1">
        <v>147</v>
      </c>
      <c r="T204" s="1" t="s">
        <v>833</v>
      </c>
      <c r="U204" s="1" t="s">
        <v>1093</v>
      </c>
      <c r="V204" s="87"/>
      <c r="Z204" s="1">
        <v>1</v>
      </c>
      <c r="AI204" s="265"/>
      <c r="AJ204" s="265"/>
    </row>
    <row r="205" spans="1:36" ht="43.5" x14ac:dyDescent="0.35">
      <c r="A205" s="117"/>
      <c r="B205" s="119" t="s">
        <v>5197</v>
      </c>
      <c r="C205" s="120" t="s">
        <v>165</v>
      </c>
      <c r="D205" s="120" t="s">
        <v>5506</v>
      </c>
      <c r="E205" s="120" t="s">
        <v>510</v>
      </c>
      <c r="F205" s="120" t="s">
        <v>6671</v>
      </c>
      <c r="G205" s="120" t="s">
        <v>149</v>
      </c>
      <c r="H205" s="10">
        <v>42369</v>
      </c>
      <c r="I205" s="11">
        <v>1056603.1616666669</v>
      </c>
      <c r="J205" s="11">
        <v>86311.85</v>
      </c>
      <c r="K205" s="11">
        <v>79560.42</v>
      </c>
      <c r="L205" s="11">
        <v>0</v>
      </c>
      <c r="M205" s="11">
        <v>6751.43</v>
      </c>
      <c r="N205" s="2058" t="str">
        <f>INDEX(EVENTOS!G205:ZJ205,,MATCH(MAX(EVENTOS!G205:ZJ205),EVENTOS!G205:ZJ205,0)+1)</f>
        <v>EM CONFERÊNCIA PARA TEMAI</v>
      </c>
      <c r="O205" s="87" t="str">
        <f>INDEX(EVENTOS!G205:ZJ205,,MATCH(MAX(EVENTOS!G205:ZJ205),EVENTOS!G205:ZJ205,0)+2)</f>
        <v>CONCLUÍDA</v>
      </c>
      <c r="P205" s="10" t="s">
        <v>153</v>
      </c>
      <c r="Q205" s="34" t="s">
        <v>1092</v>
      </c>
      <c r="R205" s="1" t="s">
        <v>172</v>
      </c>
      <c r="S205" s="998" t="s">
        <v>10469</v>
      </c>
      <c r="T205" s="1" t="s">
        <v>833</v>
      </c>
      <c r="U205" s="1041" t="s">
        <v>10627</v>
      </c>
      <c r="V205" s="87"/>
      <c r="W205" s="1">
        <v>1</v>
      </c>
      <c r="AI205" s="265"/>
      <c r="AJ205" s="265"/>
    </row>
    <row r="206" spans="1:36" ht="29" x14ac:dyDescent="0.35">
      <c r="A206" s="117"/>
      <c r="B206" s="119" t="s">
        <v>5198</v>
      </c>
      <c r="C206" s="120" t="s">
        <v>167</v>
      </c>
      <c r="D206" s="120" t="s">
        <v>5507</v>
      </c>
      <c r="E206" s="120" t="s">
        <v>512</v>
      </c>
      <c r="F206" s="124" t="s">
        <v>6580</v>
      </c>
      <c r="G206" s="120" t="s">
        <v>149</v>
      </c>
      <c r="H206" s="10">
        <v>42003</v>
      </c>
      <c r="I206" s="11">
        <v>452829.936666667</v>
      </c>
      <c r="J206" s="11">
        <v>387495.39</v>
      </c>
      <c r="K206" s="11">
        <v>387495.39</v>
      </c>
      <c r="L206" s="11">
        <v>0</v>
      </c>
      <c r="M206" s="11">
        <v>0</v>
      </c>
      <c r="N206" s="2058" t="str">
        <f>INDEX(EVENTOS!G206:ZJ206,,MATCH(MAX(EVENTOS!G206:ZJ206),EVENTOS!G206:ZJ206,0)+1)</f>
        <v>EM CONFERÊNCIA PARA TEMAI</v>
      </c>
      <c r="O206" s="87" t="str">
        <f>INDEX(EVENTOS!G206:ZJ206,,MATCH(MAX(EVENTOS!G206:ZJ206),EVENTOS!G206:ZJ206,0)+2)</f>
        <v>CONCLUÍDA</v>
      </c>
      <c r="P206" s="10" t="s">
        <v>153</v>
      </c>
      <c r="Q206" s="34" t="s">
        <v>12774</v>
      </c>
      <c r="R206" s="1" t="s">
        <v>172</v>
      </c>
      <c r="S206" s="1">
        <v>310</v>
      </c>
      <c r="T206" s="1" t="s">
        <v>833</v>
      </c>
      <c r="U206" s="1" t="s">
        <v>1096</v>
      </c>
      <c r="V206" s="87"/>
      <c r="W206" s="1">
        <v>6</v>
      </c>
      <c r="AI206" s="265"/>
      <c r="AJ206" s="265"/>
    </row>
    <row r="207" spans="1:36" ht="29" x14ac:dyDescent="0.35">
      <c r="A207" s="117"/>
      <c r="B207" s="119" t="s">
        <v>5199</v>
      </c>
      <c r="C207" s="120" t="s">
        <v>167</v>
      </c>
      <c r="D207" s="120" t="s">
        <v>5507</v>
      </c>
      <c r="E207" s="120" t="s">
        <v>513</v>
      </c>
      <c r="F207" s="120" t="s">
        <v>513</v>
      </c>
      <c r="G207" s="120" t="s">
        <v>149</v>
      </c>
      <c r="H207" s="10">
        <v>42003</v>
      </c>
      <c r="I207" s="11">
        <v>452829.9366666667</v>
      </c>
      <c r="J207" s="11">
        <v>61859.72</v>
      </c>
      <c r="K207" s="11">
        <v>61859.72</v>
      </c>
      <c r="L207" s="11">
        <v>0</v>
      </c>
      <c r="M207" s="11">
        <v>0</v>
      </c>
      <c r="N207" s="2058" t="str">
        <f>INDEX(EVENTOS!G207:ZJ207,,MATCH(MAX(EVENTOS!G207:ZJ207),EVENTOS!G207:ZJ207,0)+1)</f>
        <v>EM CONFERÊNCIA PARA TEMAI</v>
      </c>
      <c r="O207" s="87" t="str">
        <f>INDEX(EVENTOS!G207:ZJ207,,MATCH(MAX(EVENTOS!G207:ZJ207),EVENTOS!G207:ZJ207,0)+2)</f>
        <v>CONCLUÍDA</v>
      </c>
      <c r="P207" s="10">
        <v>41799</v>
      </c>
      <c r="Q207" s="34" t="s">
        <v>12775</v>
      </c>
      <c r="R207" s="1" t="s">
        <v>168</v>
      </c>
      <c r="S207" s="1" t="s">
        <v>153</v>
      </c>
      <c r="T207" s="1" t="s">
        <v>842</v>
      </c>
      <c r="U207" s="1" t="s">
        <v>1097</v>
      </c>
      <c r="V207" s="87"/>
      <c r="AI207" s="265">
        <v>1</v>
      </c>
      <c r="AJ207" s="265" t="s">
        <v>14223</v>
      </c>
    </row>
    <row r="208" spans="1:36" ht="43.5" x14ac:dyDescent="0.35">
      <c r="A208" s="117"/>
      <c r="B208" s="119" t="s">
        <v>5200</v>
      </c>
      <c r="C208" s="120" t="s">
        <v>162</v>
      </c>
      <c r="D208" s="120" t="s">
        <v>5508</v>
      </c>
      <c r="E208" s="120" t="s">
        <v>9328</v>
      </c>
      <c r="F208" s="124" t="s">
        <v>11518</v>
      </c>
      <c r="G208" s="120" t="s">
        <v>149</v>
      </c>
      <c r="H208" s="10">
        <v>42612</v>
      </c>
      <c r="I208" s="11">
        <v>1056603.1616666669</v>
      </c>
      <c r="J208" s="11">
        <v>1019195.92</v>
      </c>
      <c r="K208" s="11">
        <v>1019195.92</v>
      </c>
      <c r="L208" s="11">
        <v>0</v>
      </c>
      <c r="M208" s="11" t="s">
        <v>989</v>
      </c>
      <c r="N208" s="2058" t="str">
        <f>INDEX(EVENTOS!G208:ZJ208,,MATCH(MAX(EVENTOS!G208:ZJ208),EVENTOS!G208:ZJ208,0)+1)</f>
        <v>AGUARDANDO APROVAÇÃO PRESTAÇÃO DE CONTAS (SECRETARIA)</v>
      </c>
      <c r="O208" s="87" t="str">
        <f>INDEX(EVENTOS!G208:ZJ208,,MATCH(MAX(EVENTOS!G208:ZJ208),EVENTOS!G208:ZJ208,0)+2)</f>
        <v>CONCLUÍDA</v>
      </c>
      <c r="P208" s="10">
        <v>42493</v>
      </c>
      <c r="Q208" s="34" t="s">
        <v>164</v>
      </c>
      <c r="R208" s="1" t="s">
        <v>172</v>
      </c>
      <c r="S208" s="1">
        <v>152</v>
      </c>
      <c r="T208" s="1" t="s">
        <v>833</v>
      </c>
      <c r="U208" s="1" t="s">
        <v>1098</v>
      </c>
      <c r="V208" s="87"/>
      <c r="W208" s="1">
        <v>14</v>
      </c>
      <c r="AI208" s="265"/>
      <c r="AJ208" s="265"/>
    </row>
    <row r="209" spans="1:36" ht="29" x14ac:dyDescent="0.35">
      <c r="A209" s="117"/>
      <c r="B209" s="119" t="s">
        <v>5201</v>
      </c>
      <c r="C209" s="120" t="s">
        <v>163</v>
      </c>
      <c r="D209" s="120" t="s">
        <v>5509</v>
      </c>
      <c r="E209" s="120" t="s">
        <v>517</v>
      </c>
      <c r="F209" s="710" t="s">
        <v>6581</v>
      </c>
      <c r="G209" s="120" t="s">
        <v>149</v>
      </c>
      <c r="H209" s="10">
        <v>42185</v>
      </c>
      <c r="I209" s="11">
        <v>1207546.4666666666</v>
      </c>
      <c r="J209" s="11">
        <v>1322023.19</v>
      </c>
      <c r="K209" s="11">
        <v>1205007.57</v>
      </c>
      <c r="L209" s="11">
        <v>0</v>
      </c>
      <c r="M209" s="11">
        <v>117015.62</v>
      </c>
      <c r="N209" s="2058" t="str">
        <f>INDEX(EVENTOS!G209:ZJ209,,MATCH(MAX(EVENTOS!G209:ZJ209),EVENTOS!G209:ZJ209,0)+1)</f>
        <v>APROVADO</v>
      </c>
      <c r="O209" s="87" t="str">
        <f>INDEX(EVENTOS!G209:ZJ209,,MATCH(MAX(EVENTOS!G209:ZJ209),EVENTOS!G209:ZJ209,0)+2)</f>
        <v>CONCLUÍDA</v>
      </c>
      <c r="P209" s="10">
        <v>42048</v>
      </c>
      <c r="Q209" s="34" t="s">
        <v>13888</v>
      </c>
      <c r="R209" s="1" t="s">
        <v>172</v>
      </c>
      <c r="S209" s="1" t="s">
        <v>13889</v>
      </c>
      <c r="T209" s="1" t="s">
        <v>839</v>
      </c>
      <c r="U209" s="1124" t="s">
        <v>11146</v>
      </c>
      <c r="V209" s="87"/>
      <c r="W209" s="1">
        <v>19</v>
      </c>
      <c r="AI209" s="265"/>
      <c r="AJ209" s="265"/>
    </row>
    <row r="210" spans="1:36" ht="29" x14ac:dyDescent="0.35">
      <c r="A210" s="117"/>
      <c r="B210" s="119" t="s">
        <v>5202</v>
      </c>
      <c r="C210" s="120" t="s">
        <v>160</v>
      </c>
      <c r="D210" s="120" t="s">
        <v>5510</v>
      </c>
      <c r="E210" s="120" t="s">
        <v>519</v>
      </c>
      <c r="F210" s="455" t="s">
        <v>6636</v>
      </c>
      <c r="G210" s="120" t="s">
        <v>149</v>
      </c>
      <c r="H210" s="10">
        <v>42185</v>
      </c>
      <c r="I210" s="11">
        <v>754716.54749999999</v>
      </c>
      <c r="J210" s="11">
        <v>523601.55</v>
      </c>
      <c r="K210" s="11">
        <v>429677.74</v>
      </c>
      <c r="L210" s="11">
        <v>0</v>
      </c>
      <c r="M210" s="11">
        <v>93923.81</v>
      </c>
      <c r="N210" s="2058" t="str">
        <f>INDEX(EVENTOS!G210:ZJ210,,MATCH(MAX(EVENTOS!G210:ZJ210),EVENTOS!G210:ZJ210,0)+1)</f>
        <v>EM CONFERÊNCIA PARA TEMAI</v>
      </c>
      <c r="O210" s="87" t="str">
        <f>INDEX(EVENTOS!G210:ZJ210,,MATCH(MAX(EVENTOS!G210:ZJ210),EVENTOS!G210:ZJ210,0)+2)</f>
        <v>CONCLUÍDA</v>
      </c>
      <c r="P210" s="10">
        <v>42290</v>
      </c>
      <c r="Q210" s="34" t="s">
        <v>1100</v>
      </c>
      <c r="R210" s="1" t="s">
        <v>172</v>
      </c>
      <c r="S210" s="1">
        <v>155</v>
      </c>
      <c r="T210" s="1" t="s">
        <v>833</v>
      </c>
      <c r="U210" s="1" t="s">
        <v>1101</v>
      </c>
      <c r="V210" s="87"/>
      <c r="Z210" s="1">
        <v>1</v>
      </c>
      <c r="AI210" s="265"/>
      <c r="AJ210" s="265"/>
    </row>
    <row r="211" spans="1:36" ht="29" x14ac:dyDescent="0.35">
      <c r="A211" s="117"/>
      <c r="B211" s="119" t="s">
        <v>5203</v>
      </c>
      <c r="C211" s="120" t="s">
        <v>160</v>
      </c>
      <c r="D211" s="120" t="s">
        <v>5510</v>
      </c>
      <c r="E211" s="120" t="s">
        <v>520</v>
      </c>
      <c r="F211" s="120" t="s">
        <v>6637</v>
      </c>
      <c r="G211" s="120" t="s">
        <v>149</v>
      </c>
      <c r="H211" s="10">
        <v>42004</v>
      </c>
      <c r="I211" s="11">
        <v>754716.54749999999</v>
      </c>
      <c r="J211" s="11">
        <v>187542.89479999998</v>
      </c>
      <c r="K211" s="11">
        <v>187542.89479999998</v>
      </c>
      <c r="L211" s="11">
        <v>0</v>
      </c>
      <c r="M211" s="11">
        <v>0</v>
      </c>
      <c r="N211" s="2058" t="str">
        <f>INDEX(EVENTOS!G211:ZJ211,,MATCH(MAX(EVENTOS!G211:ZJ211),EVENTOS!G211:ZJ211,0)+1)</f>
        <v>E-FISCO (Baixado)</v>
      </c>
      <c r="O211" s="87" t="str">
        <f>INDEX(EVENTOS!G211:ZJ211,,MATCH(MAX(EVENTOS!G211:ZJ211),EVENTOS!G211:ZJ211,0)+2)</f>
        <v>CONCLUÍDA</v>
      </c>
      <c r="P211" s="10">
        <v>41799</v>
      </c>
      <c r="Q211" s="34" t="s">
        <v>12540</v>
      </c>
      <c r="R211" s="1" t="s">
        <v>12342</v>
      </c>
      <c r="S211" s="1">
        <v>8</v>
      </c>
      <c r="T211" s="1" t="s">
        <v>839</v>
      </c>
      <c r="U211" s="1" t="s">
        <v>1102</v>
      </c>
      <c r="V211" s="87"/>
      <c r="AF211" s="1">
        <v>1</v>
      </c>
      <c r="AI211" s="265"/>
      <c r="AJ211" s="265"/>
    </row>
    <row r="212" spans="1:36" ht="29" x14ac:dyDescent="0.35">
      <c r="A212" s="117"/>
      <c r="B212" s="119" t="s">
        <v>5204</v>
      </c>
      <c r="C212" s="120" t="s">
        <v>160</v>
      </c>
      <c r="D212" s="120" t="s">
        <v>5510</v>
      </c>
      <c r="E212" s="120" t="s">
        <v>521</v>
      </c>
      <c r="F212" s="120" t="s">
        <v>6638</v>
      </c>
      <c r="G212" s="120" t="s">
        <v>149</v>
      </c>
      <c r="H212" s="10">
        <v>42004</v>
      </c>
      <c r="I212" s="11">
        <v>754716.54749999999</v>
      </c>
      <c r="J212" s="11">
        <v>137493.78</v>
      </c>
      <c r="K212" s="11">
        <v>137493.78</v>
      </c>
      <c r="L212" s="11">
        <v>0</v>
      </c>
      <c r="M212" s="11">
        <v>0</v>
      </c>
      <c r="N212" s="2058" t="str">
        <f>INDEX(EVENTOS!G212:ZJ212,,MATCH(MAX(EVENTOS!G212:ZJ212),EVENTOS!G212:ZJ212,0)+1)</f>
        <v>EM CONFERÊNCIA PARA TEMAI</v>
      </c>
      <c r="O212" s="87" t="str">
        <f>INDEX(EVENTOS!G212:ZJ212,,MATCH(MAX(EVENTOS!G212:ZJ212),EVENTOS!G212:ZJ212,0)+2)</f>
        <v>CONCLUÍDA</v>
      </c>
      <c r="P212" s="10">
        <v>41799</v>
      </c>
      <c r="Q212" s="34" t="s">
        <v>12632</v>
      </c>
      <c r="R212" s="1" t="s">
        <v>172</v>
      </c>
      <c r="S212" s="1">
        <v>154</v>
      </c>
      <c r="T212" s="1" t="s">
        <v>833</v>
      </c>
      <c r="U212" s="1" t="s">
        <v>1103</v>
      </c>
      <c r="V212" s="87"/>
      <c r="W212" s="1">
        <v>2</v>
      </c>
      <c r="AI212" s="265"/>
      <c r="AJ212" s="265"/>
    </row>
    <row r="213" spans="1:36" ht="29" x14ac:dyDescent="0.35">
      <c r="A213" s="117"/>
      <c r="B213" s="119" t="s">
        <v>5205</v>
      </c>
      <c r="C213" s="120" t="s">
        <v>159</v>
      </c>
      <c r="D213" s="120" t="s">
        <v>5511</v>
      </c>
      <c r="E213" s="120" t="s">
        <v>7910</v>
      </c>
      <c r="F213" s="120" t="s">
        <v>6686</v>
      </c>
      <c r="G213" s="120" t="s">
        <v>149</v>
      </c>
      <c r="H213" s="10">
        <v>42581</v>
      </c>
      <c r="I213" s="11">
        <v>1056603.1616666669</v>
      </c>
      <c r="J213" s="11">
        <v>219811.01</v>
      </c>
      <c r="K213" s="11">
        <v>219811.01</v>
      </c>
      <c r="L213" s="11">
        <v>0</v>
      </c>
      <c r="M213" s="11">
        <v>0</v>
      </c>
      <c r="N213" s="2058" t="str">
        <f>INDEX(EVENTOS!G213:ZJ213,,MATCH(MAX(EVENTOS!G213:ZJ213),EVENTOS!G213:ZJ213,0)+1)</f>
        <v>Tcesp</v>
      </c>
      <c r="O213" s="87" t="str">
        <f>INDEX(EVENTOS!G213:ZJ213,,MATCH(MAX(EVENTOS!G213:ZJ213),EVENTOS!G213:ZJ213,0)+2)</f>
        <v>CONCLUÍDA</v>
      </c>
      <c r="P213" s="10">
        <v>42556</v>
      </c>
      <c r="Q213" s="34" t="s">
        <v>14087</v>
      </c>
      <c r="R213" s="1" t="s">
        <v>172</v>
      </c>
      <c r="S213" s="1" t="s">
        <v>7911</v>
      </c>
      <c r="T213" s="1" t="s">
        <v>833</v>
      </c>
      <c r="U213" s="1" t="s">
        <v>1104</v>
      </c>
      <c r="V213" s="87"/>
      <c r="AA213" s="1">
        <v>1</v>
      </c>
      <c r="AI213" s="265"/>
      <c r="AJ213" s="265"/>
    </row>
    <row r="214" spans="1:36" x14ac:dyDescent="0.35">
      <c r="A214" s="117"/>
      <c r="B214" s="119" t="s">
        <v>5206</v>
      </c>
      <c r="C214" s="120" t="s">
        <v>159</v>
      </c>
      <c r="D214" s="120" t="s">
        <v>5511</v>
      </c>
      <c r="E214" s="120" t="s">
        <v>524</v>
      </c>
      <c r="F214" s="120" t="s">
        <v>6687</v>
      </c>
      <c r="G214" s="120" t="s">
        <v>149</v>
      </c>
      <c r="H214" s="10">
        <v>42735</v>
      </c>
      <c r="I214" s="11">
        <v>1056603.1599999999</v>
      </c>
      <c r="J214" s="11">
        <v>125365.75999999999</v>
      </c>
      <c r="K214" s="11">
        <v>125365.75999999999</v>
      </c>
      <c r="L214" s="11">
        <v>0</v>
      </c>
      <c r="M214" s="11">
        <v>0</v>
      </c>
      <c r="N214" s="2058" t="str">
        <f>INDEX(EVENTOS!G214:ZJ214,,MATCH(MAX(EVENTOS!G214:ZJ214),EVENTOS!G214:ZJ214,0)+1)</f>
        <v>Tcesp</v>
      </c>
      <c r="O214" s="87" t="str">
        <f>INDEX(EVENTOS!G214:ZJ214,,MATCH(MAX(EVENTOS!G214:ZJ214),EVENTOS!G214:ZJ214,0)+2)</f>
        <v>CONCLUÍDA</v>
      </c>
      <c r="P214" s="10">
        <v>43133</v>
      </c>
      <c r="Q214" s="34" t="s">
        <v>13991</v>
      </c>
      <c r="R214" s="1" t="s">
        <v>168</v>
      </c>
      <c r="S214" s="1" t="s">
        <v>9724</v>
      </c>
      <c r="T214" s="1" t="s">
        <v>842</v>
      </c>
      <c r="U214" s="1"/>
      <c r="V214" s="87"/>
      <c r="AB214" s="1">
        <v>1</v>
      </c>
      <c r="AI214" s="265"/>
      <c r="AJ214" s="265"/>
    </row>
    <row r="215" spans="1:36" ht="43.5" x14ac:dyDescent="0.35">
      <c r="A215" s="117"/>
      <c r="B215" s="119" t="s">
        <v>5207</v>
      </c>
      <c r="C215" s="120" t="s">
        <v>159</v>
      </c>
      <c r="D215" s="120" t="s">
        <v>5511</v>
      </c>
      <c r="E215" s="120" t="s">
        <v>7908</v>
      </c>
      <c r="F215" s="120" t="s">
        <v>12860</v>
      </c>
      <c r="G215" s="120" t="s">
        <v>149</v>
      </c>
      <c r="H215" s="10">
        <v>43829</v>
      </c>
      <c r="I215" s="11">
        <v>1056603.1616666669</v>
      </c>
      <c r="J215" s="11">
        <v>694400.13</v>
      </c>
      <c r="K215" s="11">
        <v>694400.13</v>
      </c>
      <c r="L215" s="11">
        <v>0</v>
      </c>
      <c r="M215" s="11">
        <v>0</v>
      </c>
      <c r="N215" s="2058" t="str">
        <f>INDEX(EVENTOS!G215:ZJ215,,MATCH(MAX(EVENTOS!G215:ZJ215),EVENTOS!G215:ZJ215,0)+1)</f>
        <v>APROVADO</v>
      </c>
      <c r="O215" s="87" t="str">
        <f>INDEX(EVENTOS!G215:ZJ215,,MATCH(MAX(EVENTOS!G215:ZJ215),EVENTOS!G215:ZJ215,0)+2)</f>
        <v>CONCLUÍDA</v>
      </c>
      <c r="P215" s="10">
        <v>43803</v>
      </c>
      <c r="Q215" s="34" t="s">
        <v>14086</v>
      </c>
      <c r="R215" s="1" t="s">
        <v>172</v>
      </c>
      <c r="S215" s="1687" t="s">
        <v>12949</v>
      </c>
      <c r="T215" s="1" t="s">
        <v>833</v>
      </c>
      <c r="U215" s="1" t="s">
        <v>1106</v>
      </c>
      <c r="V215" s="87"/>
      <c r="W215" s="1">
        <v>6</v>
      </c>
      <c r="AI215" s="265"/>
      <c r="AJ215" s="265"/>
    </row>
    <row r="216" spans="1:36" ht="29" x14ac:dyDescent="0.35">
      <c r="A216" s="117"/>
      <c r="B216" s="119" t="s">
        <v>5208</v>
      </c>
      <c r="C216" s="120" t="s">
        <v>163</v>
      </c>
      <c r="D216" s="120" t="s">
        <v>5512</v>
      </c>
      <c r="E216" s="120" t="s">
        <v>170</v>
      </c>
      <c r="F216" s="120" t="s">
        <v>170</v>
      </c>
      <c r="G216" s="120" t="s">
        <v>149</v>
      </c>
      <c r="H216" s="10">
        <v>41927</v>
      </c>
      <c r="I216" s="11">
        <v>754716.54749999999</v>
      </c>
      <c r="J216" s="11">
        <v>882622.35</v>
      </c>
      <c r="K216" s="11">
        <v>754715.98</v>
      </c>
      <c r="L216" s="11">
        <v>0</v>
      </c>
      <c r="M216" s="11">
        <v>127906.37</v>
      </c>
      <c r="N216" s="2058" t="str">
        <f>INDEX(EVENTOS!G216:ZJ216,,MATCH(MAX(EVENTOS!G216:ZJ216),EVENTOS!G216:ZJ216,0)+1)</f>
        <v>EM CONFERÊNCIA PARA TEMAI</v>
      </c>
      <c r="O216" s="87" t="str">
        <f>INDEX(EVENTOS!G216:ZJ216,,MATCH(MAX(EVENTOS!G216:ZJ216),EVENTOS!G216:ZJ216,0)+2)</f>
        <v>CONCLUÍDA</v>
      </c>
      <c r="P216" s="10">
        <v>41799</v>
      </c>
      <c r="Q216" s="34" t="s">
        <v>936</v>
      </c>
      <c r="R216" s="1" t="s">
        <v>161</v>
      </c>
      <c r="S216" s="1">
        <v>15</v>
      </c>
      <c r="T216" s="1" t="s">
        <v>833</v>
      </c>
      <c r="U216" s="745" t="s">
        <v>1107</v>
      </c>
      <c r="V216" s="87"/>
      <c r="AD216" s="1">
        <v>1</v>
      </c>
      <c r="AI216" s="265"/>
      <c r="AJ216" s="265"/>
    </row>
    <row r="217" spans="1:36" ht="130.5" x14ac:dyDescent="0.35">
      <c r="A217" s="117"/>
      <c r="B217" s="119" t="s">
        <v>5209</v>
      </c>
      <c r="C217" s="120" t="s">
        <v>159</v>
      </c>
      <c r="D217" s="120" t="s">
        <v>5513</v>
      </c>
      <c r="E217" s="120" t="s">
        <v>9988</v>
      </c>
      <c r="F217" s="120" t="s">
        <v>12673</v>
      </c>
      <c r="G217" s="120" t="s">
        <v>149</v>
      </c>
      <c r="H217" s="10">
        <v>43312</v>
      </c>
      <c r="I217" s="11">
        <v>4796813.2091666674</v>
      </c>
      <c r="J217" s="11">
        <v>4316762.53</v>
      </c>
      <c r="K217" s="11">
        <v>4300752.75</v>
      </c>
      <c r="L217" s="11">
        <v>0</v>
      </c>
      <c r="M217" s="11">
        <v>16009.78</v>
      </c>
      <c r="N217" s="2058" t="str">
        <f>INDEX(EVENTOS!G217:ZJ217,,MATCH(MAX(EVENTOS!G217:ZJ217),EVENTOS!G217:ZJ217,0)+1)</f>
        <v>AGUARDANDO APROVAÇÃO PRESTAÇÃO DE CONTAS (SECRETARIA)</v>
      </c>
      <c r="O217" s="87" t="str">
        <f>INDEX(EVENTOS!G217:ZJ217,,MATCH(MAX(EVENTOS!G217:ZJ217),EVENTOS!G217:ZJ217,0)+2)</f>
        <v>CONCLUÍDA</v>
      </c>
      <c r="P217" s="10">
        <v>43756</v>
      </c>
      <c r="Q217" s="2051" t="s">
        <v>14085</v>
      </c>
      <c r="R217" s="1" t="s">
        <v>172</v>
      </c>
      <c r="S217" s="1579" t="s">
        <v>12674</v>
      </c>
      <c r="T217" s="1" t="s">
        <v>833</v>
      </c>
      <c r="U217" s="1" t="s">
        <v>1108</v>
      </c>
      <c r="V217" s="87"/>
      <c r="W217" s="1">
        <v>7</v>
      </c>
      <c r="AI217" s="265"/>
      <c r="AJ217" s="265"/>
    </row>
    <row r="218" spans="1:36" s="1617" customFormat="1" ht="29" x14ac:dyDescent="0.35">
      <c r="B218" s="119" t="s">
        <v>12791</v>
      </c>
      <c r="C218" s="120" t="s">
        <v>159</v>
      </c>
      <c r="D218" s="120" t="s">
        <v>5513</v>
      </c>
      <c r="E218" s="120" t="s">
        <v>12792</v>
      </c>
      <c r="F218" s="120" t="s">
        <v>12793</v>
      </c>
      <c r="G218" s="120" t="s">
        <v>149</v>
      </c>
      <c r="H218" s="233"/>
      <c r="I218" s="11">
        <v>4796813.2091666674</v>
      </c>
      <c r="J218" s="11">
        <v>585689.16</v>
      </c>
      <c r="K218" s="11">
        <v>482266.71</v>
      </c>
      <c r="L218" s="11"/>
      <c r="M218" s="11">
        <v>103422.45</v>
      </c>
      <c r="N218" s="2058" t="str">
        <f>INDEX(EVENTOS!G218:ZJ218,,MATCH(MAX(EVENTOS!G218:ZJ218),EVENTOS!G218:ZJ218,0)+1)</f>
        <v>CANCELADO</v>
      </c>
      <c r="O218" s="1931" t="s">
        <v>4702</v>
      </c>
      <c r="P218" s="233"/>
      <c r="Q218" s="34" t="s">
        <v>12794</v>
      </c>
      <c r="R218" s="1617" t="s">
        <v>172</v>
      </c>
      <c r="T218" s="1617" t="s">
        <v>5687</v>
      </c>
      <c r="W218" s="1617">
        <v>1</v>
      </c>
    </row>
    <row r="219" spans="1:36" ht="54" customHeight="1" x14ac:dyDescent="0.35">
      <c r="A219" s="117"/>
      <c r="B219" s="119" t="s">
        <v>5210</v>
      </c>
      <c r="C219" s="120" t="s">
        <v>155</v>
      </c>
      <c r="D219" s="120" t="s">
        <v>5514</v>
      </c>
      <c r="E219" s="120" t="s">
        <v>9021</v>
      </c>
      <c r="F219" s="120" t="s">
        <v>9021</v>
      </c>
      <c r="G219" s="120" t="s">
        <v>149</v>
      </c>
      <c r="H219" s="10">
        <v>43190</v>
      </c>
      <c r="I219" s="11">
        <v>603773.24</v>
      </c>
      <c r="J219" s="11">
        <v>665949.91</v>
      </c>
      <c r="K219" s="11">
        <v>603451.07999999996</v>
      </c>
      <c r="L219" s="11">
        <v>0</v>
      </c>
      <c r="M219" s="11">
        <v>62498.83</v>
      </c>
      <c r="N219" s="2058" t="str">
        <f>INDEX(EVENTOS!G219:ZJ219,,MATCH(MAX(EVENTOS!G219:ZJ219),EVENTOS!G219:ZJ219,0)+1)</f>
        <v>EM CONFERÊNCIA PARA TEMAI</v>
      </c>
      <c r="O219" s="87" t="str">
        <f>INDEX(EVENTOS!G219:ZJ219,,MATCH(MAX(EVENTOS!G219:ZJ219),EVENTOS!G219:ZJ219,0)+2)</f>
        <v>CONCLUÍDA</v>
      </c>
      <c r="P219" s="10">
        <v>43193</v>
      </c>
      <c r="Q219" s="34" t="s">
        <v>13025</v>
      </c>
      <c r="R219" s="1" t="s">
        <v>172</v>
      </c>
      <c r="S219" s="1" t="s">
        <v>10624</v>
      </c>
      <c r="T219" s="1" t="s">
        <v>833</v>
      </c>
      <c r="U219" s="1" t="s">
        <v>1109</v>
      </c>
      <c r="V219" s="87"/>
      <c r="AI219" s="265">
        <v>1</v>
      </c>
      <c r="AJ219" s="284" t="s">
        <v>530</v>
      </c>
    </row>
    <row r="220" spans="1:36" ht="138" customHeight="1" x14ac:dyDescent="0.35">
      <c r="A220" s="117"/>
      <c r="B220" s="119" t="s">
        <v>5211</v>
      </c>
      <c r="C220" s="120" t="s">
        <v>154</v>
      </c>
      <c r="D220" s="120" t="s">
        <v>5515</v>
      </c>
      <c r="E220" s="120" t="s">
        <v>11467</v>
      </c>
      <c r="F220" s="1980" t="s">
        <v>13854</v>
      </c>
      <c r="G220" s="120" t="s">
        <v>149</v>
      </c>
      <c r="H220" s="10">
        <v>42246</v>
      </c>
      <c r="I220" s="11">
        <v>754716.54749999999</v>
      </c>
      <c r="J220" s="11">
        <v>782136.65</v>
      </c>
      <c r="K220" s="11">
        <v>754716.55</v>
      </c>
      <c r="L220" s="11">
        <v>0</v>
      </c>
      <c r="M220" s="11">
        <v>27420.1</v>
      </c>
      <c r="N220" s="2058" t="str">
        <f>INDEX(EVENTOS!G220:ZJ220,,MATCH(MAX(EVENTOS!G220:ZJ220),EVENTOS!G220:ZJ220,0)+1)</f>
        <v>EM CONFERÊNCIA PARA TEMAI</v>
      </c>
      <c r="O220" s="87" t="str">
        <f>INDEX(EVENTOS!G220:ZJ220,,MATCH(MAX(EVENTOS!G220:ZJ220),EVENTOS!G220:ZJ220,0)+2)</f>
        <v>CONCLUÍDA</v>
      </c>
      <c r="P220" s="10">
        <v>42228</v>
      </c>
      <c r="Q220" s="1626" t="s">
        <v>12801</v>
      </c>
      <c r="R220" s="1" t="s">
        <v>172</v>
      </c>
      <c r="S220" s="1">
        <v>164</v>
      </c>
      <c r="T220" s="1" t="s">
        <v>833</v>
      </c>
      <c r="U220" s="1" t="s">
        <v>1110</v>
      </c>
      <c r="V220" s="87"/>
      <c r="W220" s="1">
        <v>16</v>
      </c>
      <c r="AI220" s="265"/>
      <c r="AJ220" s="265"/>
    </row>
    <row r="221" spans="1:36" ht="29" x14ac:dyDescent="0.35">
      <c r="A221" s="117"/>
      <c r="B221" s="119" t="s">
        <v>5212</v>
      </c>
      <c r="C221" s="120" t="s">
        <v>167</v>
      </c>
      <c r="D221" s="120" t="s">
        <v>5516</v>
      </c>
      <c r="E221" s="120" t="s">
        <v>534</v>
      </c>
      <c r="F221" s="34" t="s">
        <v>6582</v>
      </c>
      <c r="G221" s="120" t="s">
        <v>149</v>
      </c>
      <c r="H221" s="10">
        <v>42155</v>
      </c>
      <c r="I221" s="11">
        <v>754716.54749999999</v>
      </c>
      <c r="J221" s="11">
        <v>832941.04</v>
      </c>
      <c r="K221" s="11">
        <v>754378.06</v>
      </c>
      <c r="L221" s="11">
        <v>0</v>
      </c>
      <c r="M221" s="11">
        <v>78562.98</v>
      </c>
      <c r="N221" s="2058" t="str">
        <f>INDEX(EVENTOS!G221:ZJ221,,MATCH(MAX(EVENTOS!G221:ZJ221),EVENTOS!G221:ZJ221,0)+1)</f>
        <v>EM CONFERÊNCIA PARA TEMAI</v>
      </c>
      <c r="O221" s="87" t="str">
        <f>INDEX(EVENTOS!G221:ZJ221,,MATCH(MAX(EVENTOS!G221:ZJ221),EVENTOS!G221:ZJ221,0)+2)</f>
        <v>CONCLUÍDA</v>
      </c>
      <c r="P221" s="10" t="s">
        <v>153</v>
      </c>
      <c r="Q221" s="34" t="s">
        <v>12406</v>
      </c>
      <c r="R221" s="1" t="s">
        <v>172</v>
      </c>
      <c r="S221" s="1">
        <v>165</v>
      </c>
      <c r="T221" s="1" t="s">
        <v>833</v>
      </c>
      <c r="U221" s="1023" t="s">
        <v>10574</v>
      </c>
      <c r="V221" s="87"/>
      <c r="W221" s="1">
        <v>7</v>
      </c>
      <c r="AI221" s="265"/>
      <c r="AJ221" s="265"/>
    </row>
    <row r="222" spans="1:36" ht="29" x14ac:dyDescent="0.35">
      <c r="A222" s="117"/>
      <c r="B222" s="119" t="s">
        <v>5213</v>
      </c>
      <c r="C222" s="120" t="s">
        <v>158</v>
      </c>
      <c r="D222" s="120" t="s">
        <v>5517</v>
      </c>
      <c r="E222" s="120" t="s">
        <v>173</v>
      </c>
      <c r="F222" s="34" t="s">
        <v>6693</v>
      </c>
      <c r="G222" s="120" t="s">
        <v>149</v>
      </c>
      <c r="H222" s="10">
        <v>41943</v>
      </c>
      <c r="I222" s="11">
        <v>1207546.4666666666</v>
      </c>
      <c r="J222" s="11">
        <v>1612527.45</v>
      </c>
      <c r="K222" s="11">
        <v>1207546.4666666666</v>
      </c>
      <c r="L222" s="11">
        <v>0</v>
      </c>
      <c r="M222" s="11">
        <v>404980.98</v>
      </c>
      <c r="N222" s="2058" t="str">
        <f>INDEX(EVENTOS!G222:ZJ222,,MATCH(MAX(EVENTOS!G222:ZJ222),EVENTOS!G222:ZJ222,0)+1)</f>
        <v>EM CONFERÊNCIA PARA TEMAI</v>
      </c>
      <c r="O222" s="87" t="str">
        <f>INDEX(EVENTOS!G222:ZJ222,,MATCH(MAX(EVENTOS!G222:ZJ222),EVENTOS!G222:ZJ222,0)+2)</f>
        <v>CONCLUÍDA</v>
      </c>
      <c r="P222" s="10">
        <v>41799</v>
      </c>
      <c r="Q222" s="34" t="s">
        <v>1082</v>
      </c>
      <c r="R222" s="1" t="s">
        <v>172</v>
      </c>
      <c r="S222" s="1">
        <v>166</v>
      </c>
      <c r="T222" s="1" t="s">
        <v>833</v>
      </c>
      <c r="U222" s="1" t="s">
        <v>1113</v>
      </c>
      <c r="V222" s="87"/>
      <c r="W222" s="1">
        <v>11</v>
      </c>
      <c r="AI222" s="265"/>
      <c r="AJ222" s="265"/>
    </row>
    <row r="223" spans="1:36" ht="29" x14ac:dyDescent="0.35">
      <c r="A223" s="117"/>
      <c r="B223" s="119" t="s">
        <v>5214</v>
      </c>
      <c r="C223" s="120" t="s">
        <v>155</v>
      </c>
      <c r="D223" s="120" t="s">
        <v>5518</v>
      </c>
      <c r="E223" s="120" t="s">
        <v>8272</v>
      </c>
      <c r="F223" s="120" t="s">
        <v>8272</v>
      </c>
      <c r="G223" s="120" t="s">
        <v>149</v>
      </c>
      <c r="H223" s="10">
        <v>42731</v>
      </c>
      <c r="I223" s="11">
        <v>754716.54749999999</v>
      </c>
      <c r="J223" s="11">
        <v>482514.33</v>
      </c>
      <c r="K223" s="11">
        <v>391516.98</v>
      </c>
      <c r="L223" s="11">
        <v>26346.09</v>
      </c>
      <c r="M223" s="11">
        <v>64651.26</v>
      </c>
      <c r="N223" s="2058" t="str">
        <f>INDEX(EVENTOS!G223:ZJ223,,MATCH(MAX(EVENTOS!G223:ZJ223),EVENTOS!G223:ZJ223,0)+1)</f>
        <v>EM CONFERÊNCIA PARA TEMAI</v>
      </c>
      <c r="O223" s="87" t="str">
        <f>INDEX(EVENTOS!G223:ZJ223,,MATCH(MAX(EVENTOS!G223:ZJ223),EVENTOS!G223:ZJ223,0)+2)</f>
        <v>CONCLUÍDA</v>
      </c>
      <c r="P223" s="10">
        <v>43504</v>
      </c>
      <c r="Q223" s="34" t="s">
        <v>958</v>
      </c>
      <c r="R223" s="1" t="s">
        <v>172</v>
      </c>
      <c r="S223" s="1340" t="s">
        <v>11883</v>
      </c>
      <c r="T223" s="1" t="s">
        <v>833</v>
      </c>
      <c r="U223" s="1" t="s">
        <v>1114</v>
      </c>
      <c r="V223" s="87"/>
      <c r="Z223" s="1">
        <v>1</v>
      </c>
      <c r="AI223" s="265"/>
      <c r="AJ223" s="265"/>
    </row>
    <row r="224" spans="1:36" ht="43.5" x14ac:dyDescent="0.35">
      <c r="A224" s="117"/>
      <c r="B224" s="119" t="s">
        <v>5215</v>
      </c>
      <c r="C224" s="120" t="s">
        <v>155</v>
      </c>
      <c r="D224" s="120" t="s">
        <v>5518</v>
      </c>
      <c r="E224" s="120" t="s">
        <v>538</v>
      </c>
      <c r="F224" s="120" t="s">
        <v>538</v>
      </c>
      <c r="G224" s="120" t="s">
        <v>149</v>
      </c>
      <c r="H224" s="10">
        <v>42719</v>
      </c>
      <c r="I224" s="11">
        <v>754716.54749999999</v>
      </c>
      <c r="J224" s="11">
        <v>374148.77</v>
      </c>
      <c r="K224" s="11">
        <v>299835.19</v>
      </c>
      <c r="L224" s="11">
        <v>0</v>
      </c>
      <c r="M224" s="11">
        <v>74313.58</v>
      </c>
      <c r="N224" s="2058" t="str">
        <f>INDEX(EVENTOS!G224:ZJ224,,MATCH(MAX(EVENTOS!G224:ZJ224),EVENTOS!G224:ZJ224,0)+1)</f>
        <v>E-FISCO (Baixado)</v>
      </c>
      <c r="O224" s="87" t="str">
        <f>INDEX(EVENTOS!G224:ZJ224,,MATCH(MAX(EVENTOS!G224:ZJ224),EVENTOS!G224:ZJ224,0)+2)</f>
        <v>CONCLUÍDA</v>
      </c>
      <c r="P224" s="10">
        <v>44103</v>
      </c>
      <c r="Q224" s="34" t="s">
        <v>13233</v>
      </c>
      <c r="R224" s="1" t="s">
        <v>168</v>
      </c>
      <c r="T224" s="1" t="s">
        <v>842</v>
      </c>
      <c r="U224" s="1" t="s">
        <v>1115</v>
      </c>
      <c r="V224" s="87"/>
      <c r="AB224" s="1">
        <v>1</v>
      </c>
      <c r="AI224" s="265"/>
      <c r="AJ224" s="265"/>
    </row>
    <row r="225" spans="1:36" ht="58" x14ac:dyDescent="0.35">
      <c r="A225" s="117"/>
      <c r="B225" s="119" t="s">
        <v>5216</v>
      </c>
      <c r="C225" s="120" t="s">
        <v>162</v>
      </c>
      <c r="D225" s="120" t="s">
        <v>5519</v>
      </c>
      <c r="E225" s="120" t="s">
        <v>540</v>
      </c>
      <c r="F225" s="124" t="s">
        <v>11506</v>
      </c>
      <c r="G225" s="120" t="s">
        <v>149</v>
      </c>
      <c r="H225" s="10">
        <v>43521</v>
      </c>
      <c r="I225" s="11">
        <v>603773.24</v>
      </c>
      <c r="J225" s="11">
        <v>618042.03</v>
      </c>
      <c r="K225" s="11">
        <v>536325.03</v>
      </c>
      <c r="L225" s="11">
        <v>0</v>
      </c>
      <c r="M225" s="11">
        <v>81717</v>
      </c>
      <c r="N225" s="2058" t="str">
        <f>INDEX(EVENTOS!G225:ZJ225,,MATCH(MAX(EVENTOS!G225:ZJ225),EVENTOS!G225:ZJ225,0)+1)</f>
        <v>AGUARDANDO APROVAÇÃO PRESTAÇÃO DE CONTAS (SECRETARIA)</v>
      </c>
      <c r="O225" s="87" t="str">
        <f>INDEX(EVENTOS!G225:ZJ225,,MATCH(MAX(EVENTOS!G225:ZJ225),EVENTOS!G225:ZJ225,0)+2)</f>
        <v>CONCLUÍDA</v>
      </c>
      <c r="P225" s="10">
        <v>43753</v>
      </c>
      <c r="Q225" s="34" t="s">
        <v>13442</v>
      </c>
      <c r="R225" s="1" t="s">
        <v>172</v>
      </c>
      <c r="S225" s="1" t="s">
        <v>12655</v>
      </c>
      <c r="T225" s="1" t="s">
        <v>833</v>
      </c>
      <c r="U225" s="1" t="s">
        <v>1117</v>
      </c>
      <c r="V225" s="87"/>
      <c r="AI225" s="265">
        <v>1</v>
      </c>
      <c r="AJ225" s="265" t="s">
        <v>540</v>
      </c>
    </row>
    <row r="226" spans="1:36" ht="43.5" x14ac:dyDescent="0.35">
      <c r="A226" s="117"/>
      <c r="B226" s="119" t="s">
        <v>5217</v>
      </c>
      <c r="C226" s="120" t="s">
        <v>162</v>
      </c>
      <c r="D226" s="120" t="s">
        <v>5520</v>
      </c>
      <c r="E226" s="120" t="s">
        <v>11878</v>
      </c>
      <c r="F226" s="120" t="s">
        <v>542</v>
      </c>
      <c r="G226" s="120" t="s">
        <v>149</v>
      </c>
      <c r="H226" s="10">
        <v>42735</v>
      </c>
      <c r="I226" s="11">
        <v>754716.54749999999</v>
      </c>
      <c r="J226" s="11">
        <v>354201.08</v>
      </c>
      <c r="K226" s="11">
        <v>341615.63</v>
      </c>
      <c r="L226" s="11">
        <v>0</v>
      </c>
      <c r="M226" s="11">
        <v>12585.45</v>
      </c>
      <c r="N226" s="2058" t="str">
        <f>INDEX(EVENTOS!G226:ZJ226,,MATCH(MAX(EVENTOS!G226:ZJ226),EVENTOS!G226:ZJ226,0)+1)</f>
        <v>AGUARDANDO APROVAÇÃO PRESTAÇÃO DE CONTAS (SECRETARIA)</v>
      </c>
      <c r="O226" s="87" t="str">
        <f>INDEX(EVENTOS!G226:ZJ226,,MATCH(MAX(EVENTOS!G226:ZJ226),EVENTOS!G226:ZJ226,0)+2)</f>
        <v>CONCLUÍDA</v>
      </c>
      <c r="P226" s="10">
        <v>43510</v>
      </c>
      <c r="Q226" s="34" t="s">
        <v>13565</v>
      </c>
      <c r="R226" s="1" t="s">
        <v>156</v>
      </c>
      <c r="S226" s="1">
        <v>1</v>
      </c>
      <c r="T226" s="1" t="s">
        <v>836</v>
      </c>
      <c r="U226" s="1" t="s">
        <v>1118</v>
      </c>
      <c r="V226" s="87"/>
      <c r="Y226" s="1">
        <v>1</v>
      </c>
      <c r="AI226" s="265"/>
      <c r="AJ226" s="265"/>
    </row>
    <row r="227" spans="1:36" ht="43.5" x14ac:dyDescent="0.35">
      <c r="A227" s="117"/>
      <c r="B227" s="119" t="s">
        <v>5218</v>
      </c>
      <c r="C227" s="120" t="s">
        <v>162</v>
      </c>
      <c r="D227" s="120" t="s">
        <v>5520</v>
      </c>
      <c r="E227" s="120" t="s">
        <v>14097</v>
      </c>
      <c r="F227" s="124" t="s">
        <v>11176</v>
      </c>
      <c r="G227" s="120" t="s">
        <v>149</v>
      </c>
      <c r="H227" s="10">
        <v>43465</v>
      </c>
      <c r="I227" s="11">
        <v>754716.54749999999</v>
      </c>
      <c r="J227" s="11">
        <v>260650.84</v>
      </c>
      <c r="K227" s="11">
        <v>260650.84</v>
      </c>
      <c r="L227" s="11">
        <v>0</v>
      </c>
      <c r="M227" s="11">
        <v>0</v>
      </c>
      <c r="N227" s="2058" t="str">
        <f>INDEX(EVENTOS!G227:ZJ227,,MATCH(MAX(EVENTOS!G227:ZJ227),EVENTOS!G227:ZJ227,0)+1)</f>
        <v>AGUARDANDO APROVAÇÃO PRESTAÇÃO DE CONTAS (SECRETARIA)</v>
      </c>
      <c r="O227" s="87" t="str">
        <f>INDEX(EVENTOS!G227:ZJ227,,MATCH(MAX(EVENTOS!G227:ZJ227),EVENTOS!G227:ZJ227,0)+2)</f>
        <v>CONCLUÍDA</v>
      </c>
      <c r="P227" s="10">
        <v>43255</v>
      </c>
      <c r="Q227" s="34" t="s">
        <v>153</v>
      </c>
      <c r="R227" s="1130" t="s">
        <v>172</v>
      </c>
      <c r="S227" s="1130" t="s">
        <v>11174</v>
      </c>
      <c r="T227" s="1" t="s">
        <v>833</v>
      </c>
      <c r="U227" s="1" t="s">
        <v>1119</v>
      </c>
      <c r="V227" s="87"/>
      <c r="W227" s="1">
        <v>7</v>
      </c>
      <c r="AI227" s="265"/>
      <c r="AJ227" s="265"/>
    </row>
    <row r="228" spans="1:36" ht="43.5" x14ac:dyDescent="0.35">
      <c r="A228" s="117"/>
      <c r="B228" s="119" t="s">
        <v>5219</v>
      </c>
      <c r="C228" s="120" t="s">
        <v>162</v>
      </c>
      <c r="D228" s="120" t="s">
        <v>5520</v>
      </c>
      <c r="E228" s="120" t="s">
        <v>11850</v>
      </c>
      <c r="F228" s="120" t="s">
        <v>11277</v>
      </c>
      <c r="G228" s="120" t="s">
        <v>149</v>
      </c>
      <c r="H228" s="10">
        <v>43464</v>
      </c>
      <c r="I228" s="11">
        <v>754716.54749999999</v>
      </c>
      <c r="J228" s="11">
        <v>155706.31</v>
      </c>
      <c r="K228" s="11">
        <v>141955.48000000001</v>
      </c>
      <c r="L228" s="11">
        <v>0</v>
      </c>
      <c r="M228" s="11">
        <v>13750.83</v>
      </c>
      <c r="N228" s="2058" t="str">
        <f>INDEX(EVENTOS!G228:ZJ228,,MATCH(MAX(EVENTOS!G228:ZJ228),EVENTOS!G228:ZJ228,0)+1)</f>
        <v>AGUARDANDO APROVAÇÃO PRESTAÇÃO DE CONTAS (SECRETARIA)</v>
      </c>
      <c r="O228" s="87" t="str">
        <f>INDEX(EVENTOS!G228:ZJ228,,MATCH(MAX(EVENTOS!G228:ZJ228),EVENTOS!G228:ZJ228,0)+2)</f>
        <v>CONCLUÍDA</v>
      </c>
      <c r="P228" s="10">
        <v>43285</v>
      </c>
      <c r="R228" s="1" t="s">
        <v>4706</v>
      </c>
      <c r="S228" s="1" t="s">
        <v>11278</v>
      </c>
      <c r="T228" s="1" t="s">
        <v>1122</v>
      </c>
      <c r="U228" s="1" t="s">
        <v>1123</v>
      </c>
      <c r="V228" s="87"/>
      <c r="AI228" s="265">
        <v>1</v>
      </c>
      <c r="AJ228" s="265" t="s">
        <v>544</v>
      </c>
    </row>
    <row r="229" spans="1:36" ht="43.5" x14ac:dyDescent="0.35">
      <c r="A229" s="117"/>
      <c r="B229" s="119" t="s">
        <v>5220</v>
      </c>
      <c r="C229" s="120" t="s">
        <v>162</v>
      </c>
      <c r="D229" s="120" t="s">
        <v>5521</v>
      </c>
      <c r="E229" s="120" t="s">
        <v>546</v>
      </c>
      <c r="F229" s="120" t="s">
        <v>546</v>
      </c>
      <c r="G229" s="120" t="s">
        <v>149</v>
      </c>
      <c r="H229" s="10">
        <v>43215</v>
      </c>
      <c r="I229" s="11">
        <v>754716.54749999999</v>
      </c>
      <c r="J229" s="11">
        <v>387956.12</v>
      </c>
      <c r="K229" s="11">
        <v>328763.34000000003</v>
      </c>
      <c r="L229" s="11">
        <v>0</v>
      </c>
      <c r="M229" s="11">
        <v>59192.78</v>
      </c>
      <c r="N229" s="2058" t="str">
        <f>INDEX(EVENTOS!G229:ZJ229,,MATCH(MAX(EVENTOS!G229:ZJ229),EVENTOS!G229:ZJ229,0)+1)</f>
        <v>AGUARDANDO APROVAÇÃO PRESTAÇÃO DE CONTAS (SECRETARIA)</v>
      </c>
      <c r="O229" s="87" t="str">
        <f>INDEX(EVENTOS!G229:ZJ229,,MATCH(MAX(EVENTOS!G229:ZJ229),EVENTOS!G229:ZJ229,0)+2)</f>
        <v>CONCLUÍDA</v>
      </c>
      <c r="P229" s="10">
        <v>43409</v>
      </c>
      <c r="Q229" s="113" t="s">
        <v>13399</v>
      </c>
      <c r="R229" s="1" t="s">
        <v>168</v>
      </c>
      <c r="S229" s="1" t="s">
        <v>11745</v>
      </c>
      <c r="T229" s="1" t="s">
        <v>842</v>
      </c>
      <c r="U229" s="1" t="s">
        <v>1124</v>
      </c>
      <c r="V229" s="87"/>
      <c r="X229" s="1">
        <v>1</v>
      </c>
      <c r="AI229" s="265"/>
      <c r="AJ229" s="265"/>
    </row>
    <row r="230" spans="1:36" ht="29" x14ac:dyDescent="0.35">
      <c r="A230" s="117"/>
      <c r="B230" s="119" t="s">
        <v>5221</v>
      </c>
      <c r="C230" s="120" t="s">
        <v>162</v>
      </c>
      <c r="D230" s="120" t="s">
        <v>5521</v>
      </c>
      <c r="E230" s="120" t="s">
        <v>547</v>
      </c>
      <c r="F230" s="120" t="s">
        <v>547</v>
      </c>
      <c r="G230" s="120" t="s">
        <v>149</v>
      </c>
      <c r="H230" s="10">
        <v>41942</v>
      </c>
      <c r="I230" s="11">
        <v>754716.54749999999</v>
      </c>
      <c r="J230" s="11">
        <v>134780.06</v>
      </c>
      <c r="K230" s="11">
        <v>131561.59</v>
      </c>
      <c r="L230" s="11">
        <v>0</v>
      </c>
      <c r="M230" s="11">
        <v>3218.47</v>
      </c>
      <c r="N230" s="2058" t="str">
        <f>INDEX(EVENTOS!G230:ZJ230,,MATCH(MAX(EVENTOS!G230:ZJ230),EVENTOS!G230:ZJ230,0)+1)</f>
        <v>EM CONFERÊNCIA PARA TEMAI</v>
      </c>
      <c r="O230" s="87" t="str">
        <f>INDEX(EVENTOS!G230:ZJ230,,MATCH(MAX(EVENTOS!G230:ZJ230),EVENTOS!G230:ZJ230,0)+2)</f>
        <v>CONCLUÍDA</v>
      </c>
      <c r="P230" s="10">
        <v>43510</v>
      </c>
      <c r="Q230" s="113" t="s">
        <v>13510</v>
      </c>
      <c r="R230" s="1" t="s">
        <v>161</v>
      </c>
      <c r="S230" s="1386" t="s">
        <v>12045</v>
      </c>
      <c r="T230" s="1" t="s">
        <v>833</v>
      </c>
      <c r="U230" s="1" t="s">
        <v>1125</v>
      </c>
      <c r="V230" s="87"/>
      <c r="AD230" s="1">
        <v>1</v>
      </c>
      <c r="AI230" s="265"/>
      <c r="AJ230" s="265"/>
    </row>
    <row r="231" spans="1:36" ht="29" x14ac:dyDescent="0.35">
      <c r="A231" s="117"/>
      <c r="B231" s="119" t="s">
        <v>5222</v>
      </c>
      <c r="C231" s="120" t="s">
        <v>162</v>
      </c>
      <c r="D231" s="120" t="s">
        <v>5521</v>
      </c>
      <c r="E231" s="120" t="s">
        <v>548</v>
      </c>
      <c r="F231" s="120" t="s">
        <v>548</v>
      </c>
      <c r="G231" s="120" t="s">
        <v>149</v>
      </c>
      <c r="H231" s="10">
        <v>41942</v>
      </c>
      <c r="I231" s="11">
        <v>754716.54749999999</v>
      </c>
      <c r="J231" s="11">
        <v>90400.67</v>
      </c>
      <c r="K231" s="11">
        <v>90400.67</v>
      </c>
      <c r="L231" s="11">
        <v>0</v>
      </c>
      <c r="M231" s="11">
        <v>0</v>
      </c>
      <c r="N231" s="2058" t="str">
        <f>INDEX(EVENTOS!G231:ZJ231,,MATCH(MAX(EVENTOS!G231:ZJ231),EVENTOS!G231:ZJ231,0)+1)</f>
        <v>AGUARDANDO REPROGRAMAÇÃO</v>
      </c>
      <c r="O231" s="87" t="str">
        <f>INDEX(EVENTOS!G231:ZJ231,,MATCH(MAX(EVENTOS!G231:ZJ231),EVENTOS!G231:ZJ231,0)+2)</f>
        <v>EM ANDAMENTO</v>
      </c>
      <c r="P231" s="10">
        <v>41799</v>
      </c>
      <c r="Q231" s="113" t="s">
        <v>13645</v>
      </c>
      <c r="R231" s="1" t="s">
        <v>156</v>
      </c>
      <c r="S231" s="1">
        <v>14</v>
      </c>
      <c r="T231" s="1" t="s">
        <v>836</v>
      </c>
      <c r="U231" s="1" t="s">
        <v>1126</v>
      </c>
      <c r="V231" s="87"/>
      <c r="Y231" s="1">
        <v>1</v>
      </c>
      <c r="AI231" s="265"/>
      <c r="AJ231" s="265"/>
    </row>
    <row r="232" spans="1:36" ht="43.5" x14ac:dyDescent="0.35">
      <c r="A232" s="117"/>
      <c r="B232" s="119" t="s">
        <v>5223</v>
      </c>
      <c r="C232" s="120" t="s">
        <v>162</v>
      </c>
      <c r="D232" s="120" t="s">
        <v>5521</v>
      </c>
      <c r="E232" s="120" t="s">
        <v>12039</v>
      </c>
      <c r="F232" s="120" t="s">
        <v>12039</v>
      </c>
      <c r="G232" s="120" t="s">
        <v>149</v>
      </c>
      <c r="H232" s="10">
        <v>41942</v>
      </c>
      <c r="I232" s="11">
        <v>754716.54749999999</v>
      </c>
      <c r="J232" s="11">
        <v>50589.03</v>
      </c>
      <c r="K232" s="11">
        <v>49670.01</v>
      </c>
      <c r="L232" s="11">
        <v>0</v>
      </c>
      <c r="M232" s="11">
        <v>919.02</v>
      </c>
      <c r="N232" s="2058" t="str">
        <f>INDEX(EVENTOS!G232:ZJ232,,MATCH(MAX(EVENTOS!G232:ZJ232),EVENTOS!G232:ZJ232,0)+1)</f>
        <v>EM CONFERÊNCIA PARA TEMAI</v>
      </c>
      <c r="O232" s="87" t="str">
        <f>INDEX(EVENTOS!G232:ZJ232,,MATCH(MAX(EVENTOS!G232:ZJ232),EVENTOS!G232:ZJ232,0)+2)</f>
        <v>CONCLUÍDA</v>
      </c>
      <c r="P232" s="10">
        <v>43510</v>
      </c>
      <c r="Q232" s="113" t="s">
        <v>13513</v>
      </c>
      <c r="R232" s="1" t="s">
        <v>161</v>
      </c>
      <c r="S232" s="1" t="s">
        <v>12040</v>
      </c>
      <c r="T232" s="1" t="s">
        <v>833</v>
      </c>
      <c r="U232" s="1" t="s">
        <v>1127</v>
      </c>
      <c r="V232" s="87"/>
      <c r="AI232" s="265">
        <v>1</v>
      </c>
      <c r="AJ232" s="265" t="s">
        <v>549</v>
      </c>
    </row>
    <row r="233" spans="1:36" ht="43.5" x14ac:dyDescent="0.35">
      <c r="A233" s="117"/>
      <c r="B233" s="119" t="s">
        <v>5224</v>
      </c>
      <c r="C233" s="120" t="s">
        <v>162</v>
      </c>
      <c r="D233" s="120" t="s">
        <v>5521</v>
      </c>
      <c r="E233" s="120" t="s">
        <v>11698</v>
      </c>
      <c r="F233" s="120" t="s">
        <v>11699</v>
      </c>
      <c r="G233" s="120" t="s">
        <v>149</v>
      </c>
      <c r="H233" s="10">
        <v>43215</v>
      </c>
      <c r="I233" s="11">
        <v>754716.54749999999</v>
      </c>
      <c r="J233" s="11">
        <v>130550.3</v>
      </c>
      <c r="K233" s="11">
        <v>130550.3</v>
      </c>
      <c r="L233" s="11">
        <v>0</v>
      </c>
      <c r="M233" s="11">
        <v>0</v>
      </c>
      <c r="N233" s="2058" t="str">
        <f>INDEX(EVENTOS!G233:ZJ233,,MATCH(MAX(EVENTOS!G233:ZJ233),EVENTOS!G233:ZJ233,0)+1)</f>
        <v>AGUARDANDO APROVAÇÃO PRESTAÇÃO DE CONTAS (SECRETARIA)</v>
      </c>
      <c r="O233" s="87" t="str">
        <f>INDEX(EVENTOS!G233:ZJ233,,MATCH(MAX(EVENTOS!G233:ZJ233),EVENTOS!G233:ZJ233,0)+2)</f>
        <v>CONCLUÍDA</v>
      </c>
      <c r="P233" s="10">
        <v>43376</v>
      </c>
      <c r="Q233" s="113" t="s">
        <v>13353</v>
      </c>
      <c r="R233" s="1" t="s">
        <v>172</v>
      </c>
      <c r="S233" s="1269" t="s">
        <v>11700</v>
      </c>
      <c r="T233" s="1" t="s">
        <v>833</v>
      </c>
      <c r="U233" s="1" t="s">
        <v>1129</v>
      </c>
      <c r="V233" s="87"/>
      <c r="AI233" s="265">
        <v>1</v>
      </c>
      <c r="AJ233" s="265" t="s">
        <v>550</v>
      </c>
    </row>
    <row r="234" spans="1:36" ht="87" x14ac:dyDescent="0.35">
      <c r="A234" s="117"/>
      <c r="B234" s="119" t="s">
        <v>5225</v>
      </c>
      <c r="C234" s="120" t="s">
        <v>163</v>
      </c>
      <c r="D234" s="120" t="s">
        <v>5522</v>
      </c>
      <c r="E234" s="120" t="s">
        <v>10538</v>
      </c>
      <c r="F234" s="120" t="s">
        <v>6583</v>
      </c>
      <c r="G234" s="120" t="s">
        <v>149</v>
      </c>
      <c r="H234" s="10">
        <v>42369</v>
      </c>
      <c r="I234" s="11">
        <v>905659.85666666657</v>
      </c>
      <c r="J234" s="11">
        <v>943754.69</v>
      </c>
      <c r="K234" s="11">
        <v>905645.26</v>
      </c>
      <c r="L234" s="11">
        <v>35823.599999999999</v>
      </c>
      <c r="M234" s="11">
        <v>2287.09</v>
      </c>
      <c r="N234" s="2058" t="str">
        <f>INDEX(EVENTOS!G234:ZJ234,,MATCH(MAX(EVENTOS!G234:ZJ234),EVENTOS!G234:ZJ234,0)+1)</f>
        <v>EM CONFERÊNCIA PARA TEMAI</v>
      </c>
      <c r="O234" s="87" t="str">
        <f>INDEX(EVENTOS!G234:ZJ234,,MATCH(MAX(EVENTOS!G234:ZJ234),EVENTOS!G234:ZJ234,0)+2)</f>
        <v>CONCLUÍDA</v>
      </c>
      <c r="P234" s="10" t="s">
        <v>153</v>
      </c>
      <c r="Q234" s="34" t="s">
        <v>958</v>
      </c>
      <c r="R234" s="1" t="s">
        <v>172</v>
      </c>
      <c r="S234" s="1">
        <v>176</v>
      </c>
      <c r="T234" s="1" t="s">
        <v>833</v>
      </c>
      <c r="U234" s="1" t="s">
        <v>1130</v>
      </c>
      <c r="V234" s="87"/>
      <c r="W234" s="1">
        <v>19</v>
      </c>
      <c r="AI234" s="265"/>
      <c r="AJ234" s="265"/>
    </row>
    <row r="235" spans="1:36" ht="116" x14ac:dyDescent="0.35">
      <c r="A235" s="117"/>
      <c r="B235" s="119" t="s">
        <v>5226</v>
      </c>
      <c r="C235" s="120" t="s">
        <v>163</v>
      </c>
      <c r="D235" s="120" t="s">
        <v>5523</v>
      </c>
      <c r="E235" s="119" t="s">
        <v>554</v>
      </c>
      <c r="F235" s="120" t="s">
        <v>6584</v>
      </c>
      <c r="G235" s="120" t="s">
        <v>149</v>
      </c>
      <c r="H235" s="10">
        <v>42093</v>
      </c>
      <c r="I235" s="11">
        <v>754716.54749999999</v>
      </c>
      <c r="J235" s="11">
        <v>732651.98</v>
      </c>
      <c r="K235" s="11">
        <v>732651.98</v>
      </c>
      <c r="L235" s="11">
        <v>0</v>
      </c>
      <c r="M235" s="11">
        <v>0</v>
      </c>
      <c r="N235" s="2058" t="str">
        <f>INDEX(EVENTOS!G235:ZJ235,,MATCH(MAX(EVENTOS!G235:ZJ235),EVENTOS!G235:ZJ235,0)+1)</f>
        <v>TERMO DE ENCERRAMENTO</v>
      </c>
      <c r="O235" s="87" t="str">
        <f>INDEX(EVENTOS!G235:ZJ235,,MATCH(MAX(EVENTOS!G235:ZJ235),EVENTOS!G235:ZJ235,0)+2)</f>
        <v>CONCLUÍDA</v>
      </c>
      <c r="P235" s="10">
        <v>41799</v>
      </c>
      <c r="Q235" s="34" t="s">
        <v>1131</v>
      </c>
      <c r="R235" s="1" t="s">
        <v>172</v>
      </c>
      <c r="S235" s="1">
        <v>175</v>
      </c>
      <c r="T235" s="1" t="s">
        <v>833</v>
      </c>
      <c r="U235" s="1" t="s">
        <v>1132</v>
      </c>
      <c r="V235" s="87"/>
      <c r="W235" s="1">
        <v>15</v>
      </c>
      <c r="AI235" s="265"/>
      <c r="AJ235" s="265"/>
    </row>
    <row r="236" spans="1:36" ht="29" x14ac:dyDescent="0.35">
      <c r="A236" s="117"/>
      <c r="B236" s="119" t="s">
        <v>5227</v>
      </c>
      <c r="C236" s="120" t="s">
        <v>162</v>
      </c>
      <c r="D236" s="120" t="s">
        <v>5524</v>
      </c>
      <c r="E236" s="120" t="s">
        <v>556</v>
      </c>
      <c r="F236" s="124" t="s">
        <v>11509</v>
      </c>
      <c r="G236" s="120" t="s">
        <v>149</v>
      </c>
      <c r="H236" s="10">
        <v>42006</v>
      </c>
      <c r="I236" s="11">
        <v>603773.24</v>
      </c>
      <c r="J236" s="11">
        <v>316780.95</v>
      </c>
      <c r="K236" s="11">
        <v>316780.95</v>
      </c>
      <c r="L236" s="11">
        <v>0</v>
      </c>
      <c r="M236" s="11">
        <v>0</v>
      </c>
      <c r="N236" s="2058" t="str">
        <f>INDEX(EVENTOS!G236:ZJ236,,MATCH(MAX(EVENTOS!G236:ZJ236),EVENTOS!G236:ZJ236,0)+1)</f>
        <v>AGUARDANDO REPROGRAMAÇÃO</v>
      </c>
      <c r="O236" s="87" t="str">
        <f>INDEX(EVENTOS!G236:ZJ236,,MATCH(MAX(EVENTOS!G236:ZJ236),EVENTOS!G236:ZJ236,0)+2)</f>
        <v>EM ANDAMENTO</v>
      </c>
      <c r="P236" s="10">
        <v>41799</v>
      </c>
      <c r="Q236" s="34" t="s">
        <v>12564</v>
      </c>
      <c r="R236" s="1" t="s">
        <v>168</v>
      </c>
      <c r="S236" s="1" t="s">
        <v>153</v>
      </c>
      <c r="T236" s="1" t="s">
        <v>842</v>
      </c>
      <c r="U236" s="1" t="s">
        <v>1133</v>
      </c>
      <c r="V236" s="87"/>
      <c r="AB236" s="1">
        <v>2</v>
      </c>
      <c r="AI236" s="265"/>
      <c r="AJ236" s="265"/>
    </row>
    <row r="237" spans="1:36" ht="29" x14ac:dyDescent="0.35">
      <c r="A237" s="117"/>
      <c r="B237" s="119" t="s">
        <v>5228</v>
      </c>
      <c r="C237" s="120" t="s">
        <v>162</v>
      </c>
      <c r="D237" s="120" t="s">
        <v>5524</v>
      </c>
      <c r="E237" s="120" t="s">
        <v>557</v>
      </c>
      <c r="F237" s="124" t="s">
        <v>11510</v>
      </c>
      <c r="G237" s="120" t="s">
        <v>149</v>
      </c>
      <c r="H237" s="10">
        <v>43830</v>
      </c>
      <c r="I237" s="11">
        <v>603773.24</v>
      </c>
      <c r="J237" s="11">
        <v>141697.57999999999</v>
      </c>
      <c r="K237" s="11">
        <v>141697.57999999999</v>
      </c>
      <c r="L237" s="11">
        <v>0</v>
      </c>
      <c r="M237" s="11">
        <v>0</v>
      </c>
      <c r="N237" s="2058" t="str">
        <f>INDEX(EVENTOS!G237:ZJ237,,MATCH(MAX(EVENTOS!G237:ZJ237),EVENTOS!G237:ZJ237,0)+1)</f>
        <v>Tcesp</v>
      </c>
      <c r="O237" s="87" t="str">
        <f>INDEX(EVENTOS!G237:ZJ237,,MATCH(MAX(EVENTOS!G237:ZJ237),EVENTOS!G237:ZJ237,0)+2)</f>
        <v>CONCLUÍDA</v>
      </c>
      <c r="P237" s="10">
        <v>43649</v>
      </c>
      <c r="Q237" s="34" t="s">
        <v>14253</v>
      </c>
      <c r="R237" s="1" t="s">
        <v>172</v>
      </c>
      <c r="S237" s="1481" t="s">
        <v>12330</v>
      </c>
      <c r="T237" s="1" t="s">
        <v>833</v>
      </c>
      <c r="U237" s="1" t="s">
        <v>1134</v>
      </c>
      <c r="V237" s="87"/>
      <c r="AE237" s="1">
        <v>1</v>
      </c>
      <c r="AI237" s="265"/>
      <c r="AJ237" s="265"/>
    </row>
    <row r="238" spans="1:36" ht="29" x14ac:dyDescent="0.35">
      <c r="A238" s="117"/>
      <c r="B238" s="119" t="s">
        <v>5229</v>
      </c>
      <c r="C238" s="120" t="s">
        <v>162</v>
      </c>
      <c r="D238" s="120" t="s">
        <v>5524</v>
      </c>
      <c r="E238" s="120" t="s">
        <v>558</v>
      </c>
      <c r="F238" s="124" t="s">
        <v>558</v>
      </c>
      <c r="G238" s="120" t="s">
        <v>149</v>
      </c>
      <c r="H238" s="10">
        <v>42006</v>
      </c>
      <c r="I238" s="11">
        <v>603773.24</v>
      </c>
      <c r="J238" s="11">
        <v>106850.94</v>
      </c>
      <c r="K238" s="11">
        <v>106850.94</v>
      </c>
      <c r="L238" s="11">
        <v>0</v>
      </c>
      <c r="M238" s="11">
        <v>0</v>
      </c>
      <c r="N238" s="2058" t="str">
        <f>INDEX(EVENTOS!G238:ZJ238,,MATCH(MAX(EVENTOS!G238:ZJ238),EVENTOS!G238:ZJ238,0)+1)</f>
        <v>AGUARDANDO REPROGRAMAÇÃO</v>
      </c>
      <c r="O238" s="87" t="str">
        <f>INDEX(EVENTOS!G238:ZJ238,,MATCH(MAX(EVENTOS!G238:ZJ238),EVENTOS!G238:ZJ238,0)+2)</f>
        <v>EM ANDAMENTO</v>
      </c>
      <c r="P238" s="10">
        <v>41799</v>
      </c>
      <c r="Q238" s="34" t="s">
        <v>13970</v>
      </c>
      <c r="R238" s="1" t="s">
        <v>156</v>
      </c>
      <c r="S238" s="1">
        <v>9</v>
      </c>
      <c r="T238" s="1" t="s">
        <v>836</v>
      </c>
      <c r="U238" s="1" t="s">
        <v>1135</v>
      </c>
      <c r="V238" s="87"/>
      <c r="Y238" s="1">
        <v>1</v>
      </c>
      <c r="AI238" s="265"/>
      <c r="AJ238" s="265"/>
    </row>
    <row r="239" spans="1:36" ht="261" x14ac:dyDescent="0.35">
      <c r="A239" s="117"/>
      <c r="B239" s="119" t="s">
        <v>5230</v>
      </c>
      <c r="C239" s="120" t="s">
        <v>154</v>
      </c>
      <c r="D239" s="120" t="s">
        <v>5525</v>
      </c>
      <c r="E239" s="120" t="s">
        <v>11103</v>
      </c>
      <c r="F239" s="1637" t="s">
        <v>11102</v>
      </c>
      <c r="G239" s="120" t="s">
        <v>149</v>
      </c>
      <c r="H239" s="10">
        <v>43100</v>
      </c>
      <c r="I239" s="11">
        <v>754716.54749999999</v>
      </c>
      <c r="J239" s="11">
        <v>775084.6</v>
      </c>
      <c r="K239" s="11">
        <v>754712.54</v>
      </c>
      <c r="L239" s="11">
        <v>0</v>
      </c>
      <c r="M239" s="11">
        <f>J239-K239</f>
        <v>20372.059999999939</v>
      </c>
      <c r="N239" s="2058" t="str">
        <f>INDEX(EVENTOS!G239:ZJ239,,MATCH(MAX(EVENTOS!G239:ZJ239),EVENTOS!G239:ZJ239,0)+1)</f>
        <v>AGUARDANDO APROVAÇÃO PRESTAÇÃO DE CONTAS (SECRETARIA)</v>
      </c>
      <c r="O239" s="87" t="str">
        <f>INDEX(EVENTOS!G239:ZJ239,,MATCH(MAX(EVENTOS!G239:ZJ239),EVENTOS!G239:ZJ239,0)+2)</f>
        <v>CONCLUÍDA</v>
      </c>
      <c r="P239" s="10">
        <v>43227</v>
      </c>
      <c r="Q239" s="1681" t="s">
        <v>13049</v>
      </c>
      <c r="R239" s="1" t="s">
        <v>172</v>
      </c>
      <c r="S239" s="1" t="s">
        <v>11101</v>
      </c>
      <c r="T239" s="1" t="s">
        <v>833</v>
      </c>
      <c r="U239" s="1" t="s">
        <v>1136</v>
      </c>
      <c r="V239" s="87"/>
      <c r="W239" s="1">
        <v>12</v>
      </c>
      <c r="AI239" s="265"/>
      <c r="AJ239" s="265"/>
    </row>
    <row r="240" spans="1:36" ht="50.25" customHeight="1" x14ac:dyDescent="0.35">
      <c r="A240" s="117"/>
      <c r="B240" s="119" t="s">
        <v>5231</v>
      </c>
      <c r="C240" s="120" t="s">
        <v>157</v>
      </c>
      <c r="D240" s="120" t="s">
        <v>5526</v>
      </c>
      <c r="E240" s="120" t="s">
        <v>561</v>
      </c>
      <c r="F240" s="120" t="s">
        <v>5780</v>
      </c>
      <c r="G240" s="120" t="s">
        <v>149</v>
      </c>
      <c r="H240" s="10">
        <v>42369</v>
      </c>
      <c r="I240" s="11">
        <v>905659.85666666657</v>
      </c>
      <c r="J240" s="11">
        <v>676271.94</v>
      </c>
      <c r="K240" s="11">
        <v>676271.94</v>
      </c>
      <c r="L240" s="11">
        <v>0</v>
      </c>
      <c r="M240" s="11">
        <v>0</v>
      </c>
      <c r="N240" s="2058" t="str">
        <f>INDEX(EVENTOS!G240:ZJ240,,MATCH(MAX(EVENTOS!G240:ZJ240),EVENTOS!G240:ZJ240,0)+1)</f>
        <v>PC APROVADA</v>
      </c>
      <c r="O240" s="87" t="str">
        <f>INDEX(EVENTOS!G240:ZJ240,,MATCH(MAX(EVENTOS!G240:ZJ240),EVENTOS!G240:ZJ240,0)+2)</f>
        <v>CONCLUÍDA</v>
      </c>
      <c r="P240" s="10">
        <v>42217</v>
      </c>
      <c r="Q240" s="1992" t="s">
        <v>14007</v>
      </c>
      <c r="R240" s="1" t="s">
        <v>844</v>
      </c>
      <c r="S240" s="1">
        <v>10</v>
      </c>
      <c r="T240" s="1" t="s">
        <v>839</v>
      </c>
      <c r="U240" s="1" t="s">
        <v>1137</v>
      </c>
      <c r="V240" s="87"/>
      <c r="W240" s="1">
        <v>4</v>
      </c>
      <c r="AI240" s="265"/>
      <c r="AJ240" s="265"/>
    </row>
    <row r="241" spans="1:36" ht="37.5" customHeight="1" x14ac:dyDescent="0.35">
      <c r="A241" s="117"/>
      <c r="B241" s="119" t="s">
        <v>5232</v>
      </c>
      <c r="C241" s="120" t="s">
        <v>157</v>
      </c>
      <c r="D241" s="120" t="s">
        <v>5526</v>
      </c>
      <c r="E241" s="120" t="s">
        <v>562</v>
      </c>
      <c r="F241" s="120" t="s">
        <v>6688</v>
      </c>
      <c r="G241" s="120" t="s">
        <v>149</v>
      </c>
      <c r="H241" s="10">
        <v>42369</v>
      </c>
      <c r="I241" s="11">
        <v>905659.85666666657</v>
      </c>
      <c r="J241" s="11">
        <v>229352.26</v>
      </c>
      <c r="K241" s="11">
        <v>229352.26</v>
      </c>
      <c r="L241" s="11">
        <v>0</v>
      </c>
      <c r="M241" s="11">
        <v>0</v>
      </c>
      <c r="N241" s="2058" t="str">
        <f>INDEX(EVENTOS!G241:ZJ241,,MATCH(MAX(EVENTOS!G241:ZJ241),EVENTOS!G241:ZJ241,0)+1)</f>
        <v>E-FISCO (Baixado)</v>
      </c>
      <c r="O241" s="87" t="str">
        <f>INDEX(EVENTOS!G241:ZJ241,,MATCH(MAX(EVENTOS!G241:ZJ241),EVENTOS!G241:ZJ241,0)+2)</f>
        <v>CONCLUÍDA</v>
      </c>
      <c r="P241" s="10">
        <v>42217</v>
      </c>
      <c r="Q241" s="1992" t="s">
        <v>13895</v>
      </c>
      <c r="R241" s="1" t="s">
        <v>844</v>
      </c>
      <c r="S241" s="1">
        <v>11</v>
      </c>
      <c r="T241" s="1" t="s">
        <v>833</v>
      </c>
      <c r="U241" s="1" t="s">
        <v>1138</v>
      </c>
      <c r="V241" s="87"/>
      <c r="W241" s="1">
        <v>1</v>
      </c>
      <c r="AI241" s="265"/>
      <c r="AJ241" s="265"/>
    </row>
    <row r="242" spans="1:36" ht="43.5" x14ac:dyDescent="0.35">
      <c r="A242" s="117"/>
      <c r="B242" s="119" t="s">
        <v>5233</v>
      </c>
      <c r="C242" s="120" t="s">
        <v>162</v>
      </c>
      <c r="D242" s="120" t="s">
        <v>5527</v>
      </c>
      <c r="E242" s="120" t="s">
        <v>564</v>
      </c>
      <c r="F242" s="124" t="s">
        <v>9023</v>
      </c>
      <c r="G242" s="120" t="s">
        <v>149</v>
      </c>
      <c r="H242" s="10">
        <v>43100</v>
      </c>
      <c r="I242" s="11">
        <v>1207546.4666666666</v>
      </c>
      <c r="J242" s="11">
        <v>1170041.4099999999</v>
      </c>
      <c r="K242" s="11">
        <v>1170041.4099999999</v>
      </c>
      <c r="L242" s="11">
        <v>0</v>
      </c>
      <c r="M242" s="11">
        <v>0</v>
      </c>
      <c r="N242" s="2058" t="str">
        <f>INDEX(EVENTOS!G242:ZJ242,,MATCH(MAX(EVENTOS!G242:ZJ242),EVENTOS!G242:ZJ242,0)+1)</f>
        <v>AGUARDANDO APROVAÇÃO PRESTAÇÃO DE CONTAS (SECRETARIA)</v>
      </c>
      <c r="O242" s="87" t="str">
        <f>INDEX(EVENTOS!G242:ZJ242,,MATCH(MAX(EVENTOS!G242:ZJ242),EVENTOS!G242:ZJ242,0)+2)</f>
        <v>CONCLUÍDA</v>
      </c>
      <c r="P242" s="10">
        <v>43280</v>
      </c>
      <c r="Q242" s="34" t="s">
        <v>13453</v>
      </c>
      <c r="R242" s="1" t="s">
        <v>172</v>
      </c>
      <c r="S242" s="776" t="s">
        <v>11381</v>
      </c>
      <c r="T242" s="1" t="s">
        <v>833</v>
      </c>
      <c r="U242" s="1" t="s">
        <v>1139</v>
      </c>
      <c r="V242" s="87"/>
      <c r="W242" s="1">
        <v>10</v>
      </c>
      <c r="AI242" s="265"/>
      <c r="AJ242" s="265"/>
    </row>
    <row r="243" spans="1:36" ht="43.5" x14ac:dyDescent="0.35">
      <c r="A243" s="117"/>
      <c r="B243" s="119" t="s">
        <v>5234</v>
      </c>
      <c r="C243" s="120" t="s">
        <v>162</v>
      </c>
      <c r="D243" s="120" t="s">
        <v>5527</v>
      </c>
      <c r="E243" s="120" t="s">
        <v>565</v>
      </c>
      <c r="F243" s="120" t="s">
        <v>13855</v>
      </c>
      <c r="G243" s="120" t="s">
        <v>149</v>
      </c>
      <c r="H243" s="10">
        <v>42003</v>
      </c>
      <c r="I243" s="11">
        <v>1207546.4666666666</v>
      </c>
      <c r="J243" s="11">
        <v>0</v>
      </c>
      <c r="K243" s="11">
        <v>0</v>
      </c>
      <c r="L243" s="11">
        <v>0</v>
      </c>
      <c r="M243" s="11">
        <v>0</v>
      </c>
      <c r="N243" s="2058" t="str">
        <f>INDEX(EVENTOS!G243:ZJ243,,MATCH(MAX(EVENTOS!G243:ZJ243),EVENTOS!G243:ZJ243,0)+1)</f>
        <v>CANCELADO</v>
      </c>
      <c r="O243" s="87" t="str">
        <f>INDEX(EVENTOS!G243:ZJ243,,MATCH(MAX(EVENTOS!G243:ZJ243),EVENTOS!G243:ZJ243,0)+2)</f>
        <v>CANCELADA</v>
      </c>
      <c r="P243" s="10" t="s">
        <v>153</v>
      </c>
      <c r="Q243" s="34" t="s">
        <v>153</v>
      </c>
      <c r="R243" s="1">
        <v>0</v>
      </c>
      <c r="S243" s="1" t="s">
        <v>153</v>
      </c>
      <c r="T243" s="1">
        <v>0</v>
      </c>
      <c r="U243" s="1" t="s">
        <v>989</v>
      </c>
      <c r="V243" s="87"/>
      <c r="AI243" s="265"/>
      <c r="AJ243" s="265"/>
    </row>
    <row r="244" spans="1:36" ht="29" x14ac:dyDescent="0.35">
      <c r="A244" s="117"/>
      <c r="B244" s="119" t="s">
        <v>5235</v>
      </c>
      <c r="C244" s="120" t="s">
        <v>162</v>
      </c>
      <c r="D244" s="120" t="s">
        <v>5527</v>
      </c>
      <c r="E244" s="120" t="s">
        <v>566</v>
      </c>
      <c r="F244" s="120" t="s">
        <v>13856</v>
      </c>
      <c r="G244" s="120" t="s">
        <v>149</v>
      </c>
      <c r="H244" s="10">
        <v>42003</v>
      </c>
      <c r="I244" s="11">
        <v>1207546.4666666666</v>
      </c>
      <c r="J244" s="11">
        <v>0</v>
      </c>
      <c r="K244" s="11">
        <v>0</v>
      </c>
      <c r="L244" s="11">
        <v>0</v>
      </c>
      <c r="M244" s="11">
        <v>0</v>
      </c>
      <c r="N244" s="2058" t="str">
        <f>INDEX(EVENTOS!G244:ZJ244,,MATCH(MAX(EVENTOS!G244:ZJ244),EVENTOS!G244:ZJ244,0)+1)</f>
        <v>CANCELADO</v>
      </c>
      <c r="O244" s="87" t="str">
        <f>INDEX(EVENTOS!G244:ZJ244,,MATCH(MAX(EVENTOS!G244:ZJ244),EVENTOS!G244:ZJ244,0)+2)</f>
        <v>CANCELADA</v>
      </c>
      <c r="P244" s="10" t="s">
        <v>153</v>
      </c>
      <c r="Q244" s="34" t="s">
        <v>153</v>
      </c>
      <c r="R244" s="1" t="s">
        <v>172</v>
      </c>
      <c r="S244" s="1">
        <v>61</v>
      </c>
      <c r="T244" s="1" t="s">
        <v>833</v>
      </c>
      <c r="U244" s="1" t="s">
        <v>1140</v>
      </c>
      <c r="V244" s="87"/>
      <c r="AA244" s="1">
        <v>1</v>
      </c>
      <c r="AI244" s="265"/>
      <c r="AJ244" s="265"/>
    </row>
    <row r="245" spans="1:36" ht="43.5" x14ac:dyDescent="0.35">
      <c r="A245" s="117"/>
      <c r="B245" s="119" t="s">
        <v>5236</v>
      </c>
      <c r="C245" s="120" t="s">
        <v>158</v>
      </c>
      <c r="D245" s="120" t="s">
        <v>5528</v>
      </c>
      <c r="E245" s="120" t="s">
        <v>568</v>
      </c>
      <c r="F245" s="120" t="s">
        <v>6697</v>
      </c>
      <c r="G245" s="120" t="s">
        <v>149</v>
      </c>
      <c r="H245" s="10">
        <v>42921</v>
      </c>
      <c r="I245" s="11">
        <v>1660376.3766666667</v>
      </c>
      <c r="J245" s="11">
        <v>251222.84</v>
      </c>
      <c r="K245" s="11">
        <v>251222.84</v>
      </c>
      <c r="L245" s="11">
        <v>0</v>
      </c>
      <c r="M245" s="11">
        <v>0</v>
      </c>
      <c r="N245" s="2058" t="str">
        <f>INDEX(EVENTOS!G245:ZJ245,,MATCH(MAX(EVENTOS!G245:ZJ245),EVENTOS!G245:ZJ245,0)+1)</f>
        <v>EM CONFERÊNCIA PARA TEMAI</v>
      </c>
      <c r="O245" s="87" t="str">
        <f>INDEX(EVENTOS!G245:ZJ245,,MATCH(MAX(EVENTOS!G245:ZJ245),EVENTOS!G245:ZJ245,0)+2)</f>
        <v>CONCLUÍDA</v>
      </c>
      <c r="P245" s="10">
        <v>42923</v>
      </c>
      <c r="Q245" s="113" t="s">
        <v>13340</v>
      </c>
      <c r="R245" s="1" t="s">
        <v>172</v>
      </c>
      <c r="S245" s="777" t="s">
        <v>9662</v>
      </c>
      <c r="T245" s="1" t="s">
        <v>839</v>
      </c>
      <c r="U245" s="1" t="s">
        <v>1142</v>
      </c>
      <c r="V245" s="87"/>
      <c r="Z245" s="1">
        <v>2</v>
      </c>
      <c r="AI245" s="265"/>
      <c r="AJ245" s="265"/>
    </row>
    <row r="246" spans="1:36" ht="54.75" customHeight="1" x14ac:dyDescent="0.35">
      <c r="A246" s="117"/>
      <c r="B246" s="1647" t="s">
        <v>12570</v>
      </c>
      <c r="C246" s="120" t="s">
        <v>158</v>
      </c>
      <c r="D246" s="120" t="s">
        <v>5528</v>
      </c>
      <c r="E246" s="777" t="s">
        <v>8098</v>
      </c>
      <c r="F246" s="1535" t="s">
        <v>9665</v>
      </c>
      <c r="G246" s="120" t="s">
        <v>149</v>
      </c>
      <c r="H246" s="10">
        <v>43707</v>
      </c>
      <c r="I246" s="11">
        <v>1660376.3766666667</v>
      </c>
      <c r="J246" s="11">
        <v>1301313.22</v>
      </c>
      <c r="K246" s="11">
        <v>1404840.82</v>
      </c>
      <c r="L246" s="11">
        <v>0</v>
      </c>
      <c r="M246" s="11">
        <v>0</v>
      </c>
      <c r="N246" s="2058" t="str">
        <f>INDEX(EVENTOS!G246:ZJ246,,MATCH(MAX(EVENTOS!G246:ZJ246),EVENTOS!G246:ZJ246,0)+1)</f>
        <v>EM CONFERÊNCIA PARA TEMAI</v>
      </c>
      <c r="O246" s="87" t="str">
        <f>INDEX(EVENTOS!G246:ZJ246,,MATCH(MAX(EVENTOS!G246:ZJ246),EVENTOS!G246:ZJ246,0)+2)</f>
        <v>CONCLUÍDA</v>
      </c>
      <c r="P246" s="10">
        <v>43703</v>
      </c>
      <c r="Q246" s="113" t="s">
        <v>13339</v>
      </c>
      <c r="R246" s="1" t="s">
        <v>172</v>
      </c>
      <c r="S246" s="1534" t="s">
        <v>12489</v>
      </c>
      <c r="T246" s="1" t="s">
        <v>833</v>
      </c>
      <c r="U246" s="1" t="s">
        <v>1143</v>
      </c>
      <c r="V246" s="87"/>
      <c r="W246" s="1">
        <v>27</v>
      </c>
      <c r="AI246" s="265"/>
      <c r="AJ246" s="265"/>
    </row>
    <row r="247" spans="1:36" ht="159.5" x14ac:dyDescent="0.35">
      <c r="A247" s="117"/>
      <c r="B247" s="119" t="s">
        <v>5237</v>
      </c>
      <c r="C247" s="120" t="s">
        <v>163</v>
      </c>
      <c r="D247" s="120" t="s">
        <v>5529</v>
      </c>
      <c r="E247" s="120" t="s">
        <v>10539</v>
      </c>
      <c r="F247" s="2038" t="s">
        <v>11493</v>
      </c>
      <c r="G247" s="120" t="s">
        <v>149</v>
      </c>
      <c r="H247" s="10">
        <v>41973</v>
      </c>
      <c r="I247" s="11">
        <v>1056603.1616666669</v>
      </c>
      <c r="J247" s="11">
        <v>577155.13</v>
      </c>
      <c r="K247" s="11">
        <v>577155.13</v>
      </c>
      <c r="L247" s="11">
        <v>0</v>
      </c>
      <c r="M247" s="11">
        <v>0</v>
      </c>
      <c r="N247" s="2058" t="str">
        <f>INDEX(EVENTOS!G247:ZJ247,,MATCH(MAX(EVENTOS!G247:ZJ247),EVENTOS!G247:ZJ247,0)+1)</f>
        <v>EM CONFERÊNCIA PARA TEMAI</v>
      </c>
      <c r="O247" s="2037" t="str">
        <f>INDEX(EVENTOS!G247:ZJ247,,MATCH(MAX(EVENTOS!G247:ZJ247),EVENTOS!G247:ZJ247,0)+2)</f>
        <v>CONCLUÍDA</v>
      </c>
      <c r="P247" s="10" t="s">
        <v>153</v>
      </c>
      <c r="Q247" s="2038" t="s">
        <v>14017</v>
      </c>
      <c r="R247" s="1" t="s">
        <v>172</v>
      </c>
      <c r="S247" s="1">
        <v>182</v>
      </c>
      <c r="T247" s="1" t="s">
        <v>833</v>
      </c>
      <c r="U247" s="1" t="s">
        <v>1145</v>
      </c>
      <c r="V247" s="87"/>
      <c r="Z247" s="1">
        <v>8</v>
      </c>
      <c r="AI247" s="265"/>
      <c r="AJ247" s="265"/>
    </row>
    <row r="248" spans="1:36" ht="58" x14ac:dyDescent="0.35">
      <c r="A248" s="117"/>
      <c r="B248" s="119" t="s">
        <v>5238</v>
      </c>
      <c r="C248" s="120" t="s">
        <v>163</v>
      </c>
      <c r="D248" s="120" t="s">
        <v>5529</v>
      </c>
      <c r="E248" s="120" t="s">
        <v>10540</v>
      </c>
      <c r="F248" s="1193" t="s">
        <v>14020</v>
      </c>
      <c r="G248" s="120" t="s">
        <v>149</v>
      </c>
      <c r="H248" s="10">
        <v>41973</v>
      </c>
      <c r="I248" s="11">
        <v>1056603.1616666669</v>
      </c>
      <c r="J248" s="11">
        <v>488178.4</v>
      </c>
      <c r="K248" s="11">
        <v>432452.63</v>
      </c>
      <c r="L248" s="11">
        <v>0</v>
      </c>
      <c r="M248" s="11">
        <v>55725.77</v>
      </c>
      <c r="N248" s="2058" t="str">
        <f>INDEX(EVENTOS!G248:ZJ248,,MATCH(MAX(EVENTOS!G248:ZJ248),EVENTOS!G248:ZJ248,0)+1)</f>
        <v>AGUARDANDO APROVAÇÃO PRESTAÇÃO DE CONTAS (SECRETARIA)</v>
      </c>
      <c r="O248" s="2037" t="str">
        <f>INDEX(EVENTOS!G248:ZJ248,,MATCH(MAX(EVENTOS!G248:ZJ248),EVENTOS!G248:ZJ248,0)+2)</f>
        <v>CONCLUÍDA</v>
      </c>
      <c r="P248" s="10" t="s">
        <v>153</v>
      </c>
      <c r="Q248" s="34" t="s">
        <v>1144</v>
      </c>
      <c r="R248" s="1" t="s">
        <v>172</v>
      </c>
      <c r="S248" s="1">
        <v>181</v>
      </c>
      <c r="T248" s="1" t="s">
        <v>833</v>
      </c>
      <c r="U248" s="1" t="s">
        <v>1146</v>
      </c>
      <c r="V248" s="87"/>
      <c r="AB248" s="1">
        <v>2</v>
      </c>
      <c r="AI248" s="265"/>
      <c r="AJ248" s="265"/>
    </row>
    <row r="249" spans="1:36" ht="58" x14ac:dyDescent="0.35">
      <c r="A249" s="117"/>
      <c r="B249" s="119" t="s">
        <v>5239</v>
      </c>
      <c r="C249" s="120" t="s">
        <v>158</v>
      </c>
      <c r="D249" s="120" t="s">
        <v>5530</v>
      </c>
      <c r="E249" s="264" t="s">
        <v>11544</v>
      </c>
      <c r="F249" s="1193" t="s">
        <v>11545</v>
      </c>
      <c r="G249" s="120" t="s">
        <v>149</v>
      </c>
      <c r="H249" s="10">
        <v>42735</v>
      </c>
      <c r="I249" s="11">
        <v>754716.54749999999</v>
      </c>
      <c r="J249" s="11">
        <v>275072.69</v>
      </c>
      <c r="K249" s="11">
        <v>263750.53000000003</v>
      </c>
      <c r="L249" s="11">
        <v>11262.16</v>
      </c>
      <c r="M249" s="11">
        <v>0</v>
      </c>
      <c r="N249" s="2058" t="str">
        <f>INDEX(EVENTOS!G249:ZJ249,,MATCH(MAX(EVENTOS!G249:ZJ249),EVENTOS!G249:ZJ249,0)+1)</f>
        <v>EM CONFERÊNCIA PARA TEMAI</v>
      </c>
      <c r="O249" s="87" t="str">
        <f>INDEX(EVENTOS!G249:ZJ249,,MATCH(MAX(EVENTOS!G249:ZJ249),EVENTOS!G249:ZJ249,0)+2)</f>
        <v>CONCLUÍDA</v>
      </c>
      <c r="P249" s="10">
        <v>42223</v>
      </c>
      <c r="Q249" s="34" t="s">
        <v>832</v>
      </c>
      <c r="R249" s="1" t="s">
        <v>172</v>
      </c>
      <c r="S249" s="1">
        <v>183</v>
      </c>
      <c r="T249" s="1" t="s">
        <v>833</v>
      </c>
      <c r="U249" s="1" t="s">
        <v>1147</v>
      </c>
      <c r="V249" s="87"/>
      <c r="AH249" s="264"/>
      <c r="AI249" s="265">
        <v>1</v>
      </c>
      <c r="AJ249" s="265" t="s">
        <v>6698</v>
      </c>
    </row>
    <row r="250" spans="1:36" ht="43.5" x14ac:dyDescent="0.35">
      <c r="A250" s="117"/>
      <c r="B250" s="119" t="s">
        <v>5240</v>
      </c>
      <c r="C250" s="120" t="s">
        <v>158</v>
      </c>
      <c r="D250" s="120" t="s">
        <v>5530</v>
      </c>
      <c r="E250" s="120" t="s">
        <v>575</v>
      </c>
      <c r="F250" s="34" t="s">
        <v>11491</v>
      </c>
      <c r="G250" s="120" t="s">
        <v>149</v>
      </c>
      <c r="H250" s="10">
        <v>43252</v>
      </c>
      <c r="I250" s="11">
        <v>754716.54749999999</v>
      </c>
      <c r="J250" s="11">
        <v>548183.16</v>
      </c>
      <c r="K250" s="11">
        <v>490966.02</v>
      </c>
      <c r="L250" s="11">
        <v>11785.81</v>
      </c>
      <c r="M250" s="11">
        <v>45431.33</v>
      </c>
      <c r="N250" s="2058" t="str">
        <f>INDEX(EVENTOS!G250:ZJ250,,MATCH(MAX(EVENTOS!G250:ZJ250),EVENTOS!G250:ZJ250,0)+1)</f>
        <v>EM CONFERÊNCIA PARA TEMAI</v>
      </c>
      <c r="O250" s="87" t="str">
        <f>INDEX(EVENTOS!G250:ZJ250,,MATCH(MAX(EVENTOS!G250:ZJ250),EVENTOS!G250:ZJ250,0)+2)</f>
        <v>CONCLUÍDA</v>
      </c>
      <c r="P250" s="10">
        <v>43210</v>
      </c>
      <c r="Q250" s="34" t="s">
        <v>1148</v>
      </c>
      <c r="R250" s="1" t="s">
        <v>172</v>
      </c>
      <c r="S250" s="1100" t="s">
        <v>11055</v>
      </c>
      <c r="T250" s="1" t="s">
        <v>833</v>
      </c>
      <c r="U250" s="1" t="s">
        <v>1149</v>
      </c>
      <c r="V250" s="87"/>
      <c r="W250" s="1">
        <v>14</v>
      </c>
      <c r="AI250" s="265"/>
      <c r="AJ250" s="265"/>
    </row>
    <row r="251" spans="1:36" ht="43.5" x14ac:dyDescent="0.35">
      <c r="A251" s="117"/>
      <c r="B251" s="119" t="s">
        <v>5241</v>
      </c>
      <c r="C251" s="120" t="s">
        <v>166</v>
      </c>
      <c r="D251" s="120" t="s">
        <v>5531</v>
      </c>
      <c r="E251" s="120" t="s">
        <v>577</v>
      </c>
      <c r="F251" s="1980" t="s">
        <v>11492</v>
      </c>
      <c r="G251" s="120" t="s">
        <v>149</v>
      </c>
      <c r="H251" s="10">
        <v>42105</v>
      </c>
      <c r="I251" s="11">
        <v>905659.85666666657</v>
      </c>
      <c r="J251" s="11">
        <v>878957.95</v>
      </c>
      <c r="K251" s="11">
        <v>876824.35</v>
      </c>
      <c r="L251" s="11">
        <v>0</v>
      </c>
      <c r="M251" s="11">
        <v>2133.6</v>
      </c>
      <c r="N251" s="2058" t="str">
        <f>INDEX(EVENTOS!G251:ZJ251,,MATCH(MAX(EVENTOS!G251:ZJ251),EVENTOS!G251:ZJ251,0)+1)</f>
        <v>AGUARDANDO APROVAÇÃO PRESTAÇÃO DE CONTAS (SECRETARIA)</v>
      </c>
      <c r="O251" s="87" t="str">
        <f>INDEX(EVENTOS!G251:ZJ251,,MATCH(MAX(EVENTOS!G251:ZJ251),EVENTOS!G251:ZJ251,0)+2)</f>
        <v>CONCLUÍDA</v>
      </c>
      <c r="P251" s="10">
        <v>41799</v>
      </c>
      <c r="Q251" s="34" t="s">
        <v>13837</v>
      </c>
      <c r="R251" s="1" t="s">
        <v>168</v>
      </c>
      <c r="S251" s="1" t="s">
        <v>153</v>
      </c>
      <c r="T251" s="1" t="s">
        <v>842</v>
      </c>
      <c r="U251" s="1" t="s">
        <v>14249</v>
      </c>
      <c r="V251" s="87"/>
      <c r="Z251" s="1">
        <v>1</v>
      </c>
      <c r="AI251" s="265"/>
      <c r="AJ251" s="265"/>
    </row>
    <row r="252" spans="1:36" ht="72.5" x14ac:dyDescent="0.35">
      <c r="A252" s="117"/>
      <c r="B252" s="119" t="s">
        <v>5242</v>
      </c>
      <c r="C252" s="120" t="s">
        <v>155</v>
      </c>
      <c r="D252" s="120" t="s">
        <v>5532</v>
      </c>
      <c r="E252" s="120" t="s">
        <v>11091</v>
      </c>
      <c r="F252" s="1980" t="s">
        <v>12413</v>
      </c>
      <c r="G252" s="120" t="s">
        <v>149</v>
      </c>
      <c r="H252" s="10">
        <v>43281</v>
      </c>
      <c r="I252" s="11">
        <v>603773.24</v>
      </c>
      <c r="J252" s="11">
        <v>602691.18000000005</v>
      </c>
      <c r="K252" s="11">
        <v>602691.18000000005</v>
      </c>
      <c r="L252" s="11">
        <v>0</v>
      </c>
      <c r="M252" s="11">
        <v>0</v>
      </c>
      <c r="N252" s="2058" t="str">
        <f>INDEX(EVENTOS!G252:ZJ252,,MATCH(MAX(EVENTOS!G252:ZJ252),EVENTOS!G252:ZJ252,0)+1)</f>
        <v>APROVADO</v>
      </c>
      <c r="O252" s="87" t="str">
        <f>INDEX(EVENTOS!G252:ZJ252,,MATCH(MAX(EVENTOS!G252:ZJ252),EVENTOS!G252:ZJ252,0)+2)</f>
        <v>EM ANDAMENTO</v>
      </c>
      <c r="P252" s="10">
        <v>43224</v>
      </c>
      <c r="R252" s="1" t="s">
        <v>172</v>
      </c>
      <c r="S252" s="1" t="s">
        <v>11092</v>
      </c>
      <c r="T252" s="1" t="s">
        <v>839</v>
      </c>
      <c r="U252" s="1" t="s">
        <v>1152</v>
      </c>
      <c r="V252" s="87"/>
      <c r="W252" s="1">
        <v>9</v>
      </c>
      <c r="AI252" s="265"/>
      <c r="AJ252" s="265"/>
    </row>
    <row r="253" spans="1:36" s="1506" customFormat="1" ht="43.5" x14ac:dyDescent="0.35">
      <c r="B253" s="119" t="s">
        <v>12407</v>
      </c>
      <c r="C253" s="120" t="s">
        <v>151</v>
      </c>
      <c r="D253" s="120" t="s">
        <v>5533</v>
      </c>
      <c r="E253" s="120" t="s">
        <v>12410</v>
      </c>
      <c r="F253" s="34" t="s">
        <v>12412</v>
      </c>
      <c r="G253" s="120" t="s">
        <v>149</v>
      </c>
      <c r="H253" s="233">
        <v>43830</v>
      </c>
      <c r="I253" s="11">
        <v>603773.24</v>
      </c>
      <c r="J253" s="11">
        <v>46678.400000000001</v>
      </c>
      <c r="K253" s="11">
        <v>0</v>
      </c>
      <c r="L253" s="11">
        <v>46678.400000000001</v>
      </c>
      <c r="M253" s="11">
        <v>0</v>
      </c>
      <c r="N253" s="2058" t="str">
        <f>INDEX(EVENTOS!G253:ZJ253,,MATCH(MAX(EVENTOS!G253:ZJ253),EVENTOS!G253:ZJ253,0)+1)</f>
        <v>AGUARDANDO APROVAÇÃO PRESTAÇÃO DE CONTAS (SECRETARIA)</v>
      </c>
      <c r="O253" s="1506" t="str">
        <f>INDEX(EVENTOS!G253:ZJ253,,MATCH(MAX(EVENTOS!G253:ZJ253),EVENTOS!G253:ZJ253,0)+2)</f>
        <v>CONCLUÍDA</v>
      </c>
      <c r="P253" s="233">
        <v>43692</v>
      </c>
      <c r="Q253" s="1520" t="s">
        <v>12468</v>
      </c>
      <c r="R253" s="1506" t="s">
        <v>172</v>
      </c>
      <c r="S253" s="1518" t="s">
        <v>12450</v>
      </c>
      <c r="T253" s="1507" t="s">
        <v>1153</v>
      </c>
      <c r="U253" s="1518" t="s">
        <v>1154</v>
      </c>
      <c r="W253" s="1506">
        <v>1</v>
      </c>
    </row>
    <row r="254" spans="1:36" ht="29" x14ac:dyDescent="0.35">
      <c r="A254" s="117"/>
      <c r="B254" s="119" t="s">
        <v>5243</v>
      </c>
      <c r="C254" s="120" t="s">
        <v>151</v>
      </c>
      <c r="D254" s="120" t="s">
        <v>5533</v>
      </c>
      <c r="E254" s="120" t="s">
        <v>169</v>
      </c>
      <c r="F254" s="34" t="s">
        <v>13722</v>
      </c>
      <c r="G254" s="120" t="s">
        <v>149</v>
      </c>
      <c r="H254" s="10">
        <v>41942</v>
      </c>
      <c r="I254" s="11">
        <v>754716.54749999999</v>
      </c>
      <c r="J254" s="11">
        <v>603124.11</v>
      </c>
      <c r="K254" s="11">
        <v>603124.11</v>
      </c>
      <c r="L254" s="11">
        <v>0</v>
      </c>
      <c r="M254" s="11">
        <v>0</v>
      </c>
      <c r="N254" s="2058" t="str">
        <f>INDEX(EVENTOS!G254:ZJ254,,MATCH(MAX(EVENTOS!G254:ZJ254),EVENTOS!G254:ZJ254,0)+1)</f>
        <v>EM CONFERÊNCIA PARA TEMAI</v>
      </c>
      <c r="O254" s="87" t="str">
        <f>INDEX(EVENTOS!G254:ZJ254,,MATCH(MAX(EVENTOS!G254:ZJ254),EVENTOS!G254:ZJ254,0)+2)</f>
        <v>CONCLUÍDA</v>
      </c>
      <c r="P254" s="10">
        <v>41799</v>
      </c>
      <c r="Q254" s="34" t="s">
        <v>13723</v>
      </c>
      <c r="R254" s="1" t="s">
        <v>844</v>
      </c>
      <c r="S254" s="1">
        <v>13</v>
      </c>
      <c r="T254" s="1" t="s">
        <v>1153</v>
      </c>
      <c r="U254" s="1" t="s">
        <v>1154</v>
      </c>
      <c r="V254" s="87"/>
      <c r="W254" s="1">
        <v>8</v>
      </c>
      <c r="AI254" s="265"/>
      <c r="AJ254" s="265"/>
    </row>
    <row r="255" spans="1:36" ht="29" x14ac:dyDescent="0.35">
      <c r="A255" s="117"/>
      <c r="B255" s="119" t="s">
        <v>5244</v>
      </c>
      <c r="C255" s="120" t="s">
        <v>151</v>
      </c>
      <c r="D255" s="120" t="s">
        <v>5533</v>
      </c>
      <c r="E255" s="120" t="s">
        <v>581</v>
      </c>
      <c r="F255" s="34" t="s">
        <v>13724</v>
      </c>
      <c r="G255" s="120" t="s">
        <v>149</v>
      </c>
      <c r="H255" s="10">
        <v>41942</v>
      </c>
      <c r="I255" s="11">
        <v>754716.54749999999</v>
      </c>
      <c r="J255" s="11">
        <v>151315.09</v>
      </c>
      <c r="K255" s="11">
        <v>151315.09</v>
      </c>
      <c r="L255" s="11">
        <v>0</v>
      </c>
      <c r="M255" s="11">
        <v>0</v>
      </c>
      <c r="N255" s="2058" t="str">
        <f>INDEX(EVENTOS!G255:ZJ255,,MATCH(MAX(EVENTOS!G255:ZJ255),EVENTOS!G255:ZJ255,0)+1)</f>
        <v>EM CONFERÊNCIA PARA TEMAI</v>
      </c>
      <c r="O255" s="87" t="str">
        <f>INDEX(EVENTOS!G255:ZJ255,,MATCH(MAX(EVENTOS!G255:ZJ255),EVENTOS!G255:ZJ255,0)+2)</f>
        <v>CONCLUÍDA</v>
      </c>
      <c r="P255" s="10">
        <v>41799</v>
      </c>
      <c r="Q255" s="34" t="s">
        <v>13723</v>
      </c>
      <c r="R255" s="1" t="s">
        <v>844</v>
      </c>
      <c r="S255" s="1">
        <v>12</v>
      </c>
      <c r="T255" s="1" t="s">
        <v>1153</v>
      </c>
      <c r="U255" s="1" t="s">
        <v>1155</v>
      </c>
      <c r="V255" s="87"/>
      <c r="W255" s="1">
        <v>1</v>
      </c>
      <c r="AI255" s="265"/>
      <c r="AJ255" s="265"/>
    </row>
    <row r="256" spans="1:36" ht="29" x14ac:dyDescent="0.35">
      <c r="A256" s="117"/>
      <c r="B256" s="119" t="s">
        <v>5245</v>
      </c>
      <c r="C256" s="120" t="s">
        <v>165</v>
      </c>
      <c r="D256" s="120" t="s">
        <v>5534</v>
      </c>
      <c r="E256" s="120" t="s">
        <v>583</v>
      </c>
      <c r="F256" s="1193" t="s">
        <v>13857</v>
      </c>
      <c r="G256" s="120" t="s">
        <v>149</v>
      </c>
      <c r="H256" s="10">
        <v>42139</v>
      </c>
      <c r="I256" s="11">
        <v>603773.24</v>
      </c>
      <c r="J256" s="11">
        <v>333686.90999999997</v>
      </c>
      <c r="K256" s="11">
        <v>333686.90999999997</v>
      </c>
      <c r="L256" s="11">
        <v>0</v>
      </c>
      <c r="M256" s="11">
        <v>0</v>
      </c>
      <c r="N256" s="2058" t="str">
        <f>INDEX(EVENTOS!G256:ZJ256,,MATCH(MAX(EVENTOS!G256:ZJ256),EVENTOS!G256:ZJ256,0)+1)</f>
        <v>EM CONFERÊNCIA PARA TEMAI</v>
      </c>
      <c r="O256" s="87" t="str">
        <f>INDEX(EVENTOS!G256:ZJ256,,MATCH(MAX(EVENTOS!G256:ZJ256),EVENTOS!G256:ZJ256,0)+2)</f>
        <v>CONCLUÍDA</v>
      </c>
      <c r="P256" s="10">
        <v>41799</v>
      </c>
      <c r="Q256" s="34" t="s">
        <v>13907</v>
      </c>
      <c r="R256" s="1" t="s">
        <v>168</v>
      </c>
      <c r="S256" s="1" t="s">
        <v>153</v>
      </c>
      <c r="T256" s="1" t="s">
        <v>842</v>
      </c>
      <c r="U256" s="1" t="s">
        <v>1156</v>
      </c>
      <c r="V256" s="87"/>
      <c r="AH256" s="264"/>
      <c r="AI256" s="265">
        <v>1</v>
      </c>
      <c r="AJ256" s="265" t="s">
        <v>6672</v>
      </c>
    </row>
    <row r="257" spans="1:36" ht="29" x14ac:dyDescent="0.35">
      <c r="A257" s="117"/>
      <c r="B257" s="119" t="s">
        <v>5246</v>
      </c>
      <c r="C257" s="120" t="s">
        <v>165</v>
      </c>
      <c r="D257" s="120" t="s">
        <v>5534</v>
      </c>
      <c r="E257" s="120" t="s">
        <v>584</v>
      </c>
      <c r="F257" s="120" t="s">
        <v>6673</v>
      </c>
      <c r="G257" s="120" t="s">
        <v>149</v>
      </c>
      <c r="H257" s="10">
        <v>42139</v>
      </c>
      <c r="I257" s="11">
        <v>603773.24</v>
      </c>
      <c r="J257" s="11">
        <v>115330.25</v>
      </c>
      <c r="K257" s="11">
        <v>115330.25</v>
      </c>
      <c r="L257" s="11">
        <v>0</v>
      </c>
      <c r="M257" s="11">
        <v>0</v>
      </c>
      <c r="N257" s="2058" t="str">
        <f>INDEX(EVENTOS!G257:ZJ257,,MATCH(MAX(EVENTOS!G257:ZJ257),EVENTOS!G257:ZJ257,0)+1)</f>
        <v>EM CONFERÊNCIA PARA TEMAI</v>
      </c>
      <c r="O257" s="87" t="str">
        <f>INDEX(EVENTOS!G257:ZJ257,,MATCH(MAX(EVENTOS!G257:ZJ257),EVENTOS!G257:ZJ257,0)+2)</f>
        <v>CONCLUÍDA</v>
      </c>
      <c r="P257" s="10">
        <v>41799</v>
      </c>
      <c r="Q257" s="34" t="s">
        <v>13907</v>
      </c>
      <c r="R257" s="1" t="s">
        <v>168</v>
      </c>
      <c r="S257" s="1" t="s">
        <v>153</v>
      </c>
      <c r="T257" s="1" t="s">
        <v>842</v>
      </c>
      <c r="U257" s="1" t="s">
        <v>1157</v>
      </c>
      <c r="V257" s="87"/>
      <c r="AH257" s="264"/>
      <c r="AI257" s="265">
        <v>1</v>
      </c>
      <c r="AJ257" s="265" t="s">
        <v>6674</v>
      </c>
    </row>
    <row r="258" spans="1:36" ht="87" x14ac:dyDescent="0.35">
      <c r="A258" s="117"/>
      <c r="B258" s="119" t="s">
        <v>5247</v>
      </c>
      <c r="C258" s="120" t="s">
        <v>165</v>
      </c>
      <c r="D258" s="120" t="s">
        <v>5534</v>
      </c>
      <c r="E258" s="120" t="s">
        <v>585</v>
      </c>
      <c r="F258" s="120" t="s">
        <v>6675</v>
      </c>
      <c r="G258" s="120" t="s">
        <v>149</v>
      </c>
      <c r="H258" s="10">
        <v>42139</v>
      </c>
      <c r="I258" s="11">
        <v>603773.24</v>
      </c>
      <c r="J258" s="11">
        <v>93894.79</v>
      </c>
      <c r="K258" s="11">
        <v>93894.79</v>
      </c>
      <c r="L258" s="11">
        <v>0</v>
      </c>
      <c r="M258" s="11">
        <v>0</v>
      </c>
      <c r="N258" s="2058" t="str">
        <f>INDEX(EVENTOS!G258:ZJ258,,MATCH(MAX(EVENTOS!G258:ZJ258),EVENTOS!G258:ZJ258,0)+1)</f>
        <v>EM CONFERÊNCIA PARA TEMAI</v>
      </c>
      <c r="O258" s="87" t="str">
        <f>INDEX(EVENTOS!G258:ZJ258,,MATCH(MAX(EVENTOS!G258:ZJ258),EVENTOS!G258:ZJ258,0)+2)</f>
        <v>CONCLUÍDA</v>
      </c>
      <c r="P258" s="10">
        <v>41799</v>
      </c>
      <c r="Q258" s="1996" t="s">
        <v>13908</v>
      </c>
      <c r="R258" s="1" t="s">
        <v>168</v>
      </c>
      <c r="S258" s="1" t="s">
        <v>153</v>
      </c>
      <c r="T258" s="1" t="s">
        <v>842</v>
      </c>
      <c r="U258" s="1" t="s">
        <v>1159</v>
      </c>
      <c r="V258" s="87"/>
      <c r="AH258" s="264"/>
      <c r="AI258" s="265">
        <v>1</v>
      </c>
      <c r="AJ258" s="265" t="s">
        <v>6674</v>
      </c>
    </row>
    <row r="259" spans="1:36" ht="29" x14ac:dyDescent="0.35">
      <c r="A259" s="117"/>
      <c r="B259" s="119" t="s">
        <v>5248</v>
      </c>
      <c r="C259" s="120" t="s">
        <v>165</v>
      </c>
      <c r="D259" s="120" t="s">
        <v>5534</v>
      </c>
      <c r="E259" s="120" t="s">
        <v>586</v>
      </c>
      <c r="F259" s="120" t="s">
        <v>6677</v>
      </c>
      <c r="G259" s="120" t="s">
        <v>149</v>
      </c>
      <c r="H259" s="10">
        <v>42139</v>
      </c>
      <c r="I259" s="11">
        <v>603773.24</v>
      </c>
      <c r="J259" s="11">
        <v>60861.29</v>
      </c>
      <c r="K259" s="11">
        <v>60861.29</v>
      </c>
      <c r="L259" s="11">
        <v>0</v>
      </c>
      <c r="M259" s="11">
        <v>0</v>
      </c>
      <c r="N259" s="2058" t="str">
        <f>INDEX(EVENTOS!G259:ZJ259,,MATCH(MAX(EVENTOS!G259:ZJ259),EVENTOS!G259:ZJ259,0)+1)</f>
        <v>EM CONFERÊNCIA PARA TEMAI</v>
      </c>
      <c r="O259" s="87" t="str">
        <f>INDEX(EVENTOS!G259:ZJ259,,MATCH(MAX(EVENTOS!G259:ZJ259),EVENTOS!G259:ZJ259,0)+2)</f>
        <v>CONCLUÍDA</v>
      </c>
      <c r="P259" s="10">
        <v>41799</v>
      </c>
      <c r="Q259" s="34" t="s">
        <v>13907</v>
      </c>
      <c r="R259" s="1" t="s">
        <v>168</v>
      </c>
      <c r="S259" s="1" t="s">
        <v>153</v>
      </c>
      <c r="T259" s="1" t="s">
        <v>842</v>
      </c>
      <c r="U259" s="1" t="s">
        <v>1160</v>
      </c>
      <c r="V259" s="87"/>
      <c r="AH259" s="264"/>
      <c r="AI259" s="265">
        <v>1</v>
      </c>
      <c r="AJ259" s="265" t="s">
        <v>6676</v>
      </c>
    </row>
    <row r="260" spans="1:36" ht="72.5" x14ac:dyDescent="0.35">
      <c r="A260" s="117"/>
      <c r="B260" s="119" t="s">
        <v>6845</v>
      </c>
      <c r="C260" s="120" t="s">
        <v>159</v>
      </c>
      <c r="D260" s="120" t="s">
        <v>5535</v>
      </c>
      <c r="E260" s="120" t="s">
        <v>6833</v>
      </c>
      <c r="F260" s="120" t="s">
        <v>6834</v>
      </c>
      <c r="G260" s="120" t="s">
        <v>149</v>
      </c>
      <c r="H260" s="10">
        <v>42369</v>
      </c>
      <c r="I260" s="11">
        <v>1660376.3766666667</v>
      </c>
      <c r="J260" s="11">
        <v>1663195.4</v>
      </c>
      <c r="K260" s="11">
        <v>1613386.77</v>
      </c>
      <c r="L260" s="11">
        <v>0</v>
      </c>
      <c r="M260" s="11">
        <v>49808.63</v>
      </c>
      <c r="N260" s="2058" t="str">
        <f>INDEX(EVENTOS!G260:ZJ260,,MATCH(MAX(EVENTOS!G260:ZJ260),EVENTOS!G260:ZJ260,0)+1)</f>
        <v>AGUARDANDO APROVAÇÃO PRESTAÇÃO DE CONTAS (SECRETARIA)</v>
      </c>
      <c r="O260" s="87" t="str">
        <f>INDEX(EVENTOS!G260:ZJ260,,MATCH(MAX(EVENTOS!G260:ZJ260),EVENTOS!G260:ZJ260,0)+2)</f>
        <v>CONCLUÍDA</v>
      </c>
      <c r="P260" s="10">
        <v>42732</v>
      </c>
      <c r="Q260" s="34" t="s">
        <v>12441</v>
      </c>
      <c r="R260" s="1" t="s">
        <v>172</v>
      </c>
      <c r="S260" s="404" t="s">
        <v>9296</v>
      </c>
      <c r="T260" s="1" t="s">
        <v>833</v>
      </c>
      <c r="U260" s="1" t="s">
        <v>1162</v>
      </c>
      <c r="V260" s="87"/>
      <c r="W260" s="1">
        <v>8</v>
      </c>
      <c r="AI260" s="265"/>
      <c r="AJ260" s="265"/>
    </row>
    <row r="261" spans="1:36" ht="145" x14ac:dyDescent="0.35">
      <c r="A261" s="117"/>
      <c r="B261" s="119" t="s">
        <v>6802</v>
      </c>
      <c r="C261" s="120" t="s">
        <v>163</v>
      </c>
      <c r="D261" s="120" t="s">
        <v>5536</v>
      </c>
      <c r="E261" s="120" t="s">
        <v>438</v>
      </c>
      <c r="F261" s="120" t="s">
        <v>6585</v>
      </c>
      <c r="G261" s="120" t="s">
        <v>149</v>
      </c>
      <c r="H261" s="10">
        <v>42425</v>
      </c>
      <c r="I261" s="11">
        <v>1207546.4666666666</v>
      </c>
      <c r="J261" s="11">
        <v>1223902.05</v>
      </c>
      <c r="K261" s="11">
        <v>1207513.6100000001</v>
      </c>
      <c r="L261" s="11">
        <v>0</v>
      </c>
      <c r="M261" s="11">
        <v>16388.439999999999</v>
      </c>
      <c r="N261" s="2058" t="str">
        <f>INDEX(EVENTOS!G261:ZJ261,,MATCH(MAX(EVENTOS!G261:ZJ261),EVENTOS!G261:ZJ261,0)+1)</f>
        <v>EM CONFERÊNCIA PARA TEMAI</v>
      </c>
      <c r="O261" s="87" t="str">
        <f>INDEX(EVENTOS!G261:ZJ261,,MATCH(MAX(EVENTOS!G261:ZJ261),EVENTOS!G261:ZJ261,0)+2)</f>
        <v>CONCLUÍDA</v>
      </c>
      <c r="P261" s="10" t="s">
        <v>153</v>
      </c>
      <c r="Q261" s="34" t="s">
        <v>832</v>
      </c>
      <c r="R261" s="1" t="s">
        <v>172</v>
      </c>
      <c r="S261" s="1">
        <v>187</v>
      </c>
      <c r="T261" s="1" t="s">
        <v>833</v>
      </c>
      <c r="U261" s="1" t="s">
        <v>1163</v>
      </c>
      <c r="V261" s="87"/>
      <c r="W261" s="1">
        <v>17</v>
      </c>
      <c r="AI261" s="265"/>
      <c r="AJ261" s="265"/>
    </row>
    <row r="262" spans="1:36" ht="43.5" x14ac:dyDescent="0.35">
      <c r="A262" s="117"/>
      <c r="B262" s="119" t="s">
        <v>5249</v>
      </c>
      <c r="C262" s="120" t="s">
        <v>159</v>
      </c>
      <c r="D262" s="120" t="s">
        <v>5537</v>
      </c>
      <c r="E262" s="120" t="s">
        <v>10215</v>
      </c>
      <c r="F262" s="120" t="s">
        <v>6641</v>
      </c>
      <c r="G262" s="120" t="s">
        <v>149</v>
      </c>
      <c r="H262" s="10">
        <v>43281</v>
      </c>
      <c r="I262" s="11">
        <v>4796813.2091666674</v>
      </c>
      <c r="J262" s="11">
        <v>241192.97</v>
      </c>
      <c r="K262" s="11">
        <v>241192.97</v>
      </c>
      <c r="L262" s="11">
        <v>0</v>
      </c>
      <c r="M262" s="11"/>
      <c r="N262" s="2058" t="str">
        <f>INDEX(EVENTOS!G262:ZJ262,,MATCH(MAX(EVENTOS!G262:ZJ262),EVENTOS!G262:ZJ262,0)+1)</f>
        <v>PC APROVADA COM RESSALVA</v>
      </c>
      <c r="O262" s="87" t="str">
        <f>INDEX(EVENTOS!G262:ZJ262,,MATCH(MAX(EVENTOS!G262:ZJ262),EVENTOS!G262:ZJ262,0)+2)</f>
        <v>CONCLUÍDA</v>
      </c>
      <c r="P262" s="10">
        <v>43068</v>
      </c>
      <c r="Q262" s="34" t="s">
        <v>12675</v>
      </c>
      <c r="R262" s="1" t="s">
        <v>168</v>
      </c>
      <c r="S262" s="1" t="s">
        <v>10216</v>
      </c>
      <c r="T262" s="1" t="s">
        <v>842</v>
      </c>
      <c r="U262" s="1" t="s">
        <v>1164</v>
      </c>
      <c r="V262" s="87"/>
      <c r="AB262" s="1">
        <v>1</v>
      </c>
      <c r="AI262" s="265"/>
      <c r="AJ262" s="265"/>
    </row>
    <row r="263" spans="1:36" ht="29" x14ac:dyDescent="0.35">
      <c r="A263" s="117"/>
      <c r="B263" s="119" t="s">
        <v>5250</v>
      </c>
      <c r="C263" s="120" t="s">
        <v>159</v>
      </c>
      <c r="D263" s="120" t="s">
        <v>5537</v>
      </c>
      <c r="E263" s="120" t="s">
        <v>10541</v>
      </c>
      <c r="F263" s="120" t="s">
        <v>592</v>
      </c>
      <c r="G263" s="120" t="s">
        <v>149</v>
      </c>
      <c r="H263" s="10">
        <v>41944</v>
      </c>
      <c r="I263" s="11">
        <v>4796813.2091666674</v>
      </c>
      <c r="J263" s="11">
        <v>592994.13</v>
      </c>
      <c r="K263" s="11">
        <v>592994.13</v>
      </c>
      <c r="L263" s="11">
        <v>0</v>
      </c>
      <c r="M263" s="11" t="s">
        <v>989</v>
      </c>
      <c r="N263" s="2058" t="str">
        <f>INDEX(EVENTOS!G263:ZJ263,,MATCH(MAX(EVENTOS!G263:ZJ263),EVENTOS!G263:ZJ263,0)+1)</f>
        <v>APROVADO</v>
      </c>
      <c r="O263" s="87" t="str">
        <f>INDEX(EVENTOS!G263:ZJ263,,MATCH(MAX(EVENTOS!G263:ZJ263),EVENTOS!G263:ZJ263,0)+2)</f>
        <v>EM ANDAMENTO</v>
      </c>
      <c r="P263" s="10">
        <v>44778</v>
      </c>
      <c r="Q263" s="34" t="s">
        <v>13860</v>
      </c>
      <c r="R263" s="1" t="s">
        <v>877</v>
      </c>
      <c r="S263" s="1984" t="s">
        <v>13859</v>
      </c>
      <c r="T263" s="1" t="s">
        <v>878</v>
      </c>
      <c r="U263" s="1" t="s">
        <v>1165</v>
      </c>
      <c r="V263" s="87"/>
      <c r="AI263" s="265"/>
      <c r="AJ263" s="265" t="s">
        <v>592</v>
      </c>
    </row>
    <row r="264" spans="1:36" ht="101.5" x14ac:dyDescent="0.35">
      <c r="A264" s="117"/>
      <c r="B264" s="119" t="s">
        <v>5251</v>
      </c>
      <c r="C264" s="120" t="s">
        <v>159</v>
      </c>
      <c r="D264" s="120" t="s">
        <v>5537</v>
      </c>
      <c r="E264" s="120" t="s">
        <v>11921</v>
      </c>
      <c r="F264" s="120" t="s">
        <v>11922</v>
      </c>
      <c r="G264" s="120" t="s">
        <v>149</v>
      </c>
      <c r="H264" s="10">
        <v>44134</v>
      </c>
      <c r="I264" s="11">
        <v>4796813.2091666674</v>
      </c>
      <c r="J264" s="11">
        <v>3449073.2</v>
      </c>
      <c r="K264" s="11">
        <v>3449073.2</v>
      </c>
      <c r="L264" s="11">
        <v>0</v>
      </c>
      <c r="M264" s="11">
        <v>0</v>
      </c>
      <c r="N264" s="2058" t="str">
        <f>INDEX(EVENTOS!G264:ZJ264,,MATCH(MAX(EVENTOS!G264:ZJ264),EVENTOS!G264:ZJ264,0)+1)</f>
        <v>AGUARDANDO APROVAÇÃO PRESTAÇÃO DE CONTAS (SECRETARIA)</v>
      </c>
      <c r="O264" s="1898" t="str">
        <f>INDEX(EVENTOS!G264:ZJ264,,MATCH(MAX(EVENTOS!G264:ZJ264),EVENTOS!G264:ZJ264,0)+2)</f>
        <v>CONCLUÍDA</v>
      </c>
      <c r="P264" s="10">
        <v>44862</v>
      </c>
      <c r="Q264" s="1782" t="s">
        <v>13333</v>
      </c>
      <c r="R264" s="1" t="s">
        <v>172</v>
      </c>
      <c r="S264" s="1728" t="s">
        <v>13900</v>
      </c>
      <c r="T264" s="1" t="s">
        <v>833</v>
      </c>
      <c r="U264" s="1" t="s">
        <v>1167</v>
      </c>
      <c r="V264" s="87"/>
      <c r="W264" s="1">
        <v>17</v>
      </c>
      <c r="AI264" s="265"/>
      <c r="AJ264" s="265"/>
    </row>
    <row r="265" spans="1:36" ht="43.5" x14ac:dyDescent="0.35">
      <c r="A265" s="117"/>
      <c r="B265" s="119" t="s">
        <v>5252</v>
      </c>
      <c r="C265" s="120" t="s">
        <v>158</v>
      </c>
      <c r="D265" s="120" t="s">
        <v>5538</v>
      </c>
      <c r="E265" s="120" t="s">
        <v>595</v>
      </c>
      <c r="F265" s="120" t="s">
        <v>9012</v>
      </c>
      <c r="G265" s="120" t="s">
        <v>149</v>
      </c>
      <c r="H265" s="10">
        <v>42551</v>
      </c>
      <c r="I265" s="11">
        <v>905659.85666666704</v>
      </c>
      <c r="J265" s="11">
        <v>263295.63</v>
      </c>
      <c r="K265" s="11">
        <v>260534.04</v>
      </c>
      <c r="L265" s="11">
        <v>0</v>
      </c>
      <c r="M265" s="11">
        <v>2761.59</v>
      </c>
      <c r="N265" s="2058" t="str">
        <f>INDEX(EVENTOS!G265:ZJ265,,MATCH(MAX(EVENTOS!G265:ZJ265),EVENTOS!G265:ZJ265,0)+1)</f>
        <v>E-FISCO (Baixado)</v>
      </c>
      <c r="O265" s="87" t="str">
        <f>INDEX(EVENTOS!G265:ZJ265,,MATCH(MAX(EVENTOS!G265:ZJ265),EVENTOS!G265:ZJ265,0)+2)</f>
        <v>CONCLUÍDA</v>
      </c>
      <c r="P265" s="10">
        <v>42605</v>
      </c>
      <c r="Q265" s="113" t="s">
        <v>12992</v>
      </c>
      <c r="R265" s="1" t="s">
        <v>172</v>
      </c>
      <c r="S265" s="524" t="s">
        <v>8210</v>
      </c>
      <c r="T265" s="1" t="s">
        <v>833</v>
      </c>
      <c r="U265" s="1" t="s">
        <v>1168</v>
      </c>
      <c r="V265" s="87"/>
      <c r="W265" s="1">
        <v>4</v>
      </c>
      <c r="AI265" s="265"/>
      <c r="AJ265" s="265"/>
    </row>
    <row r="266" spans="1:36" ht="29" x14ac:dyDescent="0.35">
      <c r="A266" s="117"/>
      <c r="B266" s="119" t="s">
        <v>5253</v>
      </c>
      <c r="C266" s="120" t="s">
        <v>158</v>
      </c>
      <c r="D266" s="120" t="s">
        <v>5538</v>
      </c>
      <c r="E266" s="120" t="s">
        <v>596</v>
      </c>
      <c r="F266" s="120" t="s">
        <v>9013</v>
      </c>
      <c r="G266" s="120" t="s">
        <v>149</v>
      </c>
      <c r="H266" s="233">
        <v>42551</v>
      </c>
      <c r="I266" s="11">
        <v>905659.85666666657</v>
      </c>
      <c r="J266" s="11">
        <v>164212.93</v>
      </c>
      <c r="K266" s="11">
        <v>164212.93</v>
      </c>
      <c r="L266" s="11">
        <v>0</v>
      </c>
      <c r="M266" s="11">
        <v>0</v>
      </c>
      <c r="N266" s="2058" t="str">
        <f>INDEX(EVENTOS!G266:ZJ266,,MATCH(MAX(EVENTOS!G266:ZJ266),EVENTOS!G266:ZJ266,0)+1)</f>
        <v>E-FISCO (Baixado)</v>
      </c>
      <c r="O266" s="87" t="str">
        <f>INDEX(EVENTOS!G266:ZJ266,,MATCH(MAX(EVENTOS!G266:ZJ266),EVENTOS!G266:ZJ266,0)+2)</f>
        <v>CONCLUÍDA</v>
      </c>
      <c r="P266" s="233">
        <v>42605</v>
      </c>
      <c r="Q266" s="113" t="s">
        <v>13033</v>
      </c>
      <c r="R266" s="1" t="s">
        <v>172</v>
      </c>
      <c r="S266" s="524" t="s">
        <v>8211</v>
      </c>
      <c r="T266" s="1" t="s">
        <v>833</v>
      </c>
      <c r="U266" s="1" t="s">
        <v>1169</v>
      </c>
      <c r="V266" s="87"/>
      <c r="W266" s="1">
        <v>1</v>
      </c>
      <c r="AI266" s="265"/>
      <c r="AJ266" s="265"/>
    </row>
    <row r="267" spans="1:36" ht="43.5" x14ac:dyDescent="0.35">
      <c r="A267" s="117"/>
      <c r="B267" s="119" t="s">
        <v>5254</v>
      </c>
      <c r="C267" s="120" t="s">
        <v>158</v>
      </c>
      <c r="D267" s="120" t="s">
        <v>5538</v>
      </c>
      <c r="E267" s="120" t="s">
        <v>14048</v>
      </c>
      <c r="F267" s="120" t="s">
        <v>9014</v>
      </c>
      <c r="G267" s="120" t="s">
        <v>149</v>
      </c>
      <c r="H267" s="233">
        <v>42551</v>
      </c>
      <c r="I267" s="11">
        <v>905659.85666666657</v>
      </c>
      <c r="J267" s="11">
        <v>158570.95000000001</v>
      </c>
      <c r="K267" s="11">
        <v>152106.21</v>
      </c>
      <c r="L267" s="11">
        <v>0</v>
      </c>
      <c r="M267" s="11">
        <v>6464.74</v>
      </c>
      <c r="N267" s="2058" t="str">
        <f>INDEX(EVENTOS!G267:ZJ267,,MATCH(MAX(EVENTOS!G267:ZJ267),EVENTOS!G267:ZJ267,0)+1)</f>
        <v>E-FISCO (Baixado)</v>
      </c>
      <c r="O267" s="87" t="str">
        <f>INDEX(EVENTOS!G267:ZJ267,,MATCH(MAX(EVENTOS!G267:ZJ267),EVENTOS!G267:ZJ267,0)+2)</f>
        <v>CONCLUÍDA</v>
      </c>
      <c r="P267" s="233">
        <v>42605</v>
      </c>
      <c r="Q267" s="113" t="s">
        <v>12990</v>
      </c>
      <c r="R267" s="1" t="s">
        <v>172</v>
      </c>
      <c r="S267" s="524" t="s">
        <v>8212</v>
      </c>
      <c r="T267" s="1" t="s">
        <v>833</v>
      </c>
      <c r="U267" s="1" t="s">
        <v>1171</v>
      </c>
      <c r="V267" s="87"/>
      <c r="W267" s="1">
        <v>1</v>
      </c>
      <c r="AI267" s="265"/>
      <c r="AJ267" s="265"/>
    </row>
    <row r="268" spans="1:36" ht="29" x14ac:dyDescent="0.35">
      <c r="A268" s="117"/>
      <c r="B268" s="119" t="s">
        <v>5255</v>
      </c>
      <c r="C268" s="120" t="s">
        <v>158</v>
      </c>
      <c r="D268" s="120" t="s">
        <v>5538</v>
      </c>
      <c r="E268" s="120" t="s">
        <v>598</v>
      </c>
      <c r="F268" s="120" t="s">
        <v>10337</v>
      </c>
      <c r="G268" s="120" t="s">
        <v>149</v>
      </c>
      <c r="H268" s="233">
        <v>42551</v>
      </c>
      <c r="I268" s="11">
        <v>905659.85666666657</v>
      </c>
      <c r="J268" s="11">
        <v>125757.75999999999</v>
      </c>
      <c r="K268" s="11">
        <v>120507.36</v>
      </c>
      <c r="L268" s="11">
        <v>0</v>
      </c>
      <c r="M268" s="11">
        <v>5250.4</v>
      </c>
      <c r="N268" s="2058" t="str">
        <f>INDEX(EVENTOS!G268:ZJ268,,MATCH(MAX(EVENTOS!G268:ZJ268),EVENTOS!G268:ZJ268,0)+1)</f>
        <v>E-FISCO (Baixado)</v>
      </c>
      <c r="O268" s="87" t="str">
        <f>INDEX(EVENTOS!G268:ZJ268,,MATCH(MAX(EVENTOS!G268:ZJ268),EVENTOS!G268:ZJ268,0)+2)</f>
        <v>CONCLUÍDA</v>
      </c>
      <c r="P268" s="233">
        <v>42605</v>
      </c>
      <c r="Q268" s="113" t="s">
        <v>12813</v>
      </c>
      <c r="R268" s="1" t="s">
        <v>172</v>
      </c>
      <c r="S268" s="524" t="s">
        <v>8213</v>
      </c>
      <c r="T268" s="1" t="s">
        <v>833</v>
      </c>
      <c r="U268" s="1" t="s">
        <v>1172</v>
      </c>
      <c r="V268" s="87"/>
      <c r="W268" s="1">
        <v>1</v>
      </c>
      <c r="AI268" s="265"/>
      <c r="AJ268" s="265"/>
    </row>
    <row r="269" spans="1:36" ht="43.5" x14ac:dyDescent="0.35">
      <c r="A269" s="117"/>
      <c r="B269" s="119" t="s">
        <v>5256</v>
      </c>
      <c r="C269" s="120" t="s">
        <v>158</v>
      </c>
      <c r="D269" s="120" t="s">
        <v>5538</v>
      </c>
      <c r="E269" s="120" t="s">
        <v>599</v>
      </c>
      <c r="F269" s="120" t="s">
        <v>11149</v>
      </c>
      <c r="G269" s="120" t="s">
        <v>149</v>
      </c>
      <c r="H269" s="10">
        <v>42368</v>
      </c>
      <c r="I269" s="11">
        <v>905659.85666666657</v>
      </c>
      <c r="J269" s="11">
        <v>204650.96</v>
      </c>
      <c r="K269" s="11">
        <v>204650.96</v>
      </c>
      <c r="L269" s="11">
        <v>0</v>
      </c>
      <c r="M269" s="11">
        <v>0</v>
      </c>
      <c r="N269" s="2058" t="str">
        <f>INDEX(EVENTOS!G269:ZJ269,,MATCH(MAX(EVENTOS!G269:ZJ269),EVENTOS!G269:ZJ269,0)+1)</f>
        <v>E-FISCO (Baixado)</v>
      </c>
      <c r="O269" s="87" t="str">
        <f>INDEX(EVENTOS!G269:ZJ269,,MATCH(MAX(EVENTOS!G269:ZJ269),EVENTOS!G269:ZJ269,0)+2)</f>
        <v>CONCLUÍDA</v>
      </c>
      <c r="P269" s="10">
        <v>43238</v>
      </c>
      <c r="Q269" s="113" t="s">
        <v>13308</v>
      </c>
      <c r="R269" s="1" t="s">
        <v>172</v>
      </c>
      <c r="S269" s="318" t="s">
        <v>11148</v>
      </c>
      <c r="T269" s="1" t="s">
        <v>833</v>
      </c>
      <c r="U269" s="1" t="s">
        <v>1173</v>
      </c>
      <c r="V269" s="87"/>
      <c r="Z269" s="1">
        <v>1</v>
      </c>
      <c r="AI269" s="265"/>
      <c r="AJ269" s="265"/>
    </row>
    <row r="270" spans="1:36" ht="101.5" x14ac:dyDescent="0.35">
      <c r="A270" s="117"/>
      <c r="B270" s="119" t="s">
        <v>5257</v>
      </c>
      <c r="C270" s="120" t="s">
        <v>157</v>
      </c>
      <c r="D270" s="120" t="s">
        <v>5539</v>
      </c>
      <c r="E270" s="120" t="s">
        <v>601</v>
      </c>
      <c r="F270" s="120" t="s">
        <v>6695</v>
      </c>
      <c r="G270" s="120" t="s">
        <v>149</v>
      </c>
      <c r="H270" s="10">
        <v>42094</v>
      </c>
      <c r="I270" s="11">
        <v>603773.24</v>
      </c>
      <c r="J270" s="11">
        <v>165410.57</v>
      </c>
      <c r="K270" s="11">
        <v>103588.67</v>
      </c>
      <c r="L270" s="11">
        <v>0</v>
      </c>
      <c r="M270" s="11">
        <v>61822</v>
      </c>
      <c r="N270" s="2058" t="str">
        <f>INDEX(EVENTOS!G270:ZJ270,,MATCH(MAX(EVENTOS!G270:ZJ270),EVENTOS!G270:ZJ270,0)+1)</f>
        <v>PC APROVADA COM RESSALVA</v>
      </c>
      <c r="O270" s="87" t="str">
        <f>INDEX(EVENTOS!G270:ZJ270,,MATCH(MAX(EVENTOS!G270:ZJ270),EVENTOS!G270:ZJ270,0)+2)</f>
        <v>CONCLUÍDA</v>
      </c>
      <c r="P270" s="10">
        <v>41799</v>
      </c>
      <c r="Q270" s="34" t="s">
        <v>14037</v>
      </c>
      <c r="R270" s="1" t="s">
        <v>172</v>
      </c>
      <c r="S270" s="1">
        <v>195</v>
      </c>
      <c r="T270" s="1" t="s">
        <v>833</v>
      </c>
      <c r="U270" s="1" t="s">
        <v>1175</v>
      </c>
      <c r="V270" s="87"/>
      <c r="AI270" s="265">
        <v>6</v>
      </c>
      <c r="AJ270" s="265" t="s">
        <v>6695</v>
      </c>
    </row>
    <row r="271" spans="1:36" ht="43.5" x14ac:dyDescent="0.35">
      <c r="A271" s="117"/>
      <c r="B271" s="119" t="s">
        <v>5258</v>
      </c>
      <c r="C271" s="120" t="s">
        <v>157</v>
      </c>
      <c r="D271" s="120" t="s">
        <v>5539</v>
      </c>
      <c r="E271" s="120" t="s">
        <v>173</v>
      </c>
      <c r="F271" s="120" t="s">
        <v>6694</v>
      </c>
      <c r="G271" s="120" t="s">
        <v>149</v>
      </c>
      <c r="H271" s="10">
        <v>42094</v>
      </c>
      <c r="I271" s="11">
        <v>603773.24</v>
      </c>
      <c r="J271" s="11">
        <v>500184.67</v>
      </c>
      <c r="K271" s="11">
        <v>500184.67</v>
      </c>
      <c r="L271" s="11">
        <v>0</v>
      </c>
      <c r="M271" s="11">
        <v>0</v>
      </c>
      <c r="N271" s="2058" t="str">
        <f>INDEX(EVENTOS!G271:ZJ271,,MATCH(MAX(EVENTOS!G271:ZJ271),EVENTOS!G271:ZJ271,0)+1)</f>
        <v>EM CONFERÊNCIA PARA TEMAI</v>
      </c>
      <c r="O271" s="87" t="str">
        <f>INDEX(EVENTOS!G271:ZJ271,,MATCH(MAX(EVENTOS!G271:ZJ271),EVENTOS!G271:ZJ271,0)+2)</f>
        <v>CONCLUÍDA</v>
      </c>
      <c r="P271" s="10">
        <v>41799</v>
      </c>
      <c r="Q271" s="2067" t="s">
        <v>14129</v>
      </c>
      <c r="R271" s="1" t="s">
        <v>844</v>
      </c>
      <c r="S271" s="1">
        <v>35</v>
      </c>
      <c r="T271" s="1" t="s">
        <v>1153</v>
      </c>
      <c r="U271" s="1" t="s">
        <v>1176</v>
      </c>
      <c r="V271" s="87"/>
      <c r="W271" s="1">
        <v>6</v>
      </c>
      <c r="AI271" s="265"/>
      <c r="AJ271" s="265"/>
    </row>
    <row r="272" spans="1:36" ht="72.5" x14ac:dyDescent="0.35">
      <c r="A272" s="117"/>
      <c r="B272" s="119" t="s">
        <v>5259</v>
      </c>
      <c r="C272" s="120" t="s">
        <v>165</v>
      </c>
      <c r="D272" s="120" t="s">
        <v>5540</v>
      </c>
      <c r="E272" s="120" t="s">
        <v>12507</v>
      </c>
      <c r="F272" s="1542" t="s">
        <v>12508</v>
      </c>
      <c r="G272" s="120" t="s">
        <v>149</v>
      </c>
      <c r="H272" s="10">
        <v>43100</v>
      </c>
      <c r="I272" s="11">
        <v>1811319.6849999998</v>
      </c>
      <c r="J272" s="11">
        <v>776754.97</v>
      </c>
      <c r="K272" s="11">
        <v>776754.97</v>
      </c>
      <c r="L272" s="11">
        <v>0</v>
      </c>
      <c r="M272" s="11">
        <v>0</v>
      </c>
      <c r="N272" s="2058">
        <f>INDEX(EVENTOS!G272:ZJ272,,MATCH(MAX(EVENTOS!G272:ZJ272),EVENTOS!G272:ZJ272,0)+1)</f>
        <v>0</v>
      </c>
      <c r="O272" s="87">
        <f>INDEX(EVENTOS!G272:ZJ272,,MATCH(MAX(EVENTOS!G272:ZJ272),EVENTOS!G272:ZJ272,0)+2)</f>
        <v>0</v>
      </c>
      <c r="P272" s="10">
        <v>43706</v>
      </c>
      <c r="Q272" s="34" t="s">
        <v>13563</v>
      </c>
      <c r="R272" s="1" t="s">
        <v>844</v>
      </c>
      <c r="S272" s="1" t="s">
        <v>12510</v>
      </c>
      <c r="T272" s="1" t="s">
        <v>1153</v>
      </c>
      <c r="U272" s="1" t="s">
        <v>1177</v>
      </c>
      <c r="V272" s="87"/>
      <c r="W272" s="606">
        <v>9</v>
      </c>
      <c r="AI272" s="265"/>
      <c r="AJ272" s="265"/>
    </row>
    <row r="273" spans="1:36" ht="58" x14ac:dyDescent="0.35">
      <c r="A273" s="117"/>
      <c r="B273" s="119" t="s">
        <v>5260</v>
      </c>
      <c r="C273" s="120" t="s">
        <v>165</v>
      </c>
      <c r="D273" s="120" t="s">
        <v>5540</v>
      </c>
      <c r="E273" s="120" t="s">
        <v>604</v>
      </c>
      <c r="F273" s="9" t="s">
        <v>6678</v>
      </c>
      <c r="G273" s="120" t="s">
        <v>149</v>
      </c>
      <c r="H273" s="10">
        <v>41882</v>
      </c>
      <c r="I273" s="11">
        <v>1811319.6849999998</v>
      </c>
      <c r="J273" s="11">
        <v>948185.47</v>
      </c>
      <c r="K273" s="11">
        <v>948185.47</v>
      </c>
      <c r="L273" s="11">
        <v>0</v>
      </c>
      <c r="M273" s="11">
        <v>0</v>
      </c>
      <c r="N273" s="2058" t="str">
        <f>INDEX(EVENTOS!G273:ZJ273,,MATCH(MAX(EVENTOS!G273:ZJ273),EVENTOS!G273:ZJ273,0)+1)</f>
        <v>EM CONFERÊNCIA PARA TEMAI</v>
      </c>
      <c r="O273" s="87" t="str">
        <f>INDEX(EVENTOS!G273:ZJ273,,MATCH(MAX(EVENTOS!G273:ZJ273),EVENTOS!G273:ZJ273,0)+2)</f>
        <v>CONCLUÍDA</v>
      </c>
      <c r="P273" s="10">
        <v>41929</v>
      </c>
      <c r="Q273" s="2089" t="s">
        <v>14209</v>
      </c>
      <c r="R273" s="1" t="s">
        <v>844</v>
      </c>
      <c r="S273" s="1" t="s">
        <v>1178</v>
      </c>
      <c r="T273" s="1" t="s">
        <v>1153</v>
      </c>
      <c r="U273" s="1" t="s">
        <v>1179</v>
      </c>
      <c r="V273" s="87"/>
      <c r="W273" s="1">
        <v>1</v>
      </c>
      <c r="AI273" s="265"/>
      <c r="AJ273" s="265"/>
    </row>
    <row r="274" spans="1:36" ht="29" x14ac:dyDescent="0.35">
      <c r="A274" s="117"/>
      <c r="B274" s="119" t="s">
        <v>5261</v>
      </c>
      <c r="C274" s="120" t="s">
        <v>155</v>
      </c>
      <c r="D274" s="120" t="s">
        <v>5541</v>
      </c>
      <c r="E274" s="120" t="s">
        <v>9255</v>
      </c>
      <c r="F274" s="282" t="s">
        <v>6843</v>
      </c>
      <c r="G274" s="120" t="s">
        <v>149</v>
      </c>
      <c r="H274" s="10">
        <v>43100</v>
      </c>
      <c r="I274" s="11">
        <v>1660376.3766666667</v>
      </c>
      <c r="J274" s="11">
        <v>815999.14</v>
      </c>
      <c r="K274" s="11">
        <v>815999.14</v>
      </c>
      <c r="L274" s="11">
        <v>0</v>
      </c>
      <c r="M274" s="11">
        <v>0</v>
      </c>
      <c r="N274" s="2058" t="str">
        <f>INDEX(EVENTOS!G274:ZJ274,,MATCH(MAX(EVENTOS!G274:ZJ274),EVENTOS!G274:ZJ274,0)+1)</f>
        <v>EM CONFERÊNCIA PARA TEMAI</v>
      </c>
      <c r="O274" s="87" t="str">
        <f>INDEX(EVENTOS!G274:ZJ274,,MATCH(MAX(EVENTOS!G274:ZJ274),EVENTOS!G274:ZJ274,0)+2)</f>
        <v>CONCLUÍDA</v>
      </c>
      <c r="P274" s="10">
        <v>43026</v>
      </c>
      <c r="Q274" s="34" t="s">
        <v>1180</v>
      </c>
      <c r="R274" s="1" t="s">
        <v>172</v>
      </c>
      <c r="S274" s="701" t="s">
        <v>10148</v>
      </c>
      <c r="T274" s="1" t="s">
        <v>833</v>
      </c>
      <c r="U274" s="1" t="s">
        <v>1181</v>
      </c>
      <c r="V274" s="87"/>
      <c r="W274" s="1">
        <v>18</v>
      </c>
      <c r="AI274" s="265"/>
      <c r="AJ274" s="265"/>
    </row>
    <row r="275" spans="1:36" ht="29" x14ac:dyDescent="0.35">
      <c r="A275" s="117"/>
      <c r="B275" s="119" t="s">
        <v>5262</v>
      </c>
      <c r="C275" s="120" t="s">
        <v>155</v>
      </c>
      <c r="D275" s="120" t="s">
        <v>5541</v>
      </c>
      <c r="E275" s="120" t="s">
        <v>607</v>
      </c>
      <c r="F275" s="282" t="s">
        <v>9243</v>
      </c>
      <c r="G275" s="120" t="s">
        <v>149</v>
      </c>
      <c r="H275" s="10">
        <v>43100</v>
      </c>
      <c r="I275" s="11">
        <v>1660376.3766666667</v>
      </c>
      <c r="J275" s="11">
        <v>163986.42000000001</v>
      </c>
      <c r="K275" s="11">
        <v>163986.42000000001</v>
      </c>
      <c r="L275" s="11">
        <v>0</v>
      </c>
      <c r="M275" s="11">
        <v>0</v>
      </c>
      <c r="N275" s="2058" t="str">
        <f>INDEX(EVENTOS!G275:ZJ275,,MATCH(MAX(EVENTOS!G275:ZJ275),EVENTOS!G275:ZJ275,0)+1)</f>
        <v>EM CONFERÊNCIA PARA TEMAI</v>
      </c>
      <c r="O275" s="87" t="str">
        <f>INDEX(EVENTOS!G275:ZJ275,,MATCH(MAX(EVENTOS!G275:ZJ275),EVENTOS!G275:ZJ275,0)+2)</f>
        <v>CONCLUÍDA</v>
      </c>
      <c r="P275" s="10">
        <v>42837</v>
      </c>
      <c r="Q275" s="34" t="s">
        <v>1180</v>
      </c>
      <c r="R275" s="1" t="s">
        <v>172</v>
      </c>
      <c r="S275" s="701" t="s">
        <v>9259</v>
      </c>
      <c r="T275" s="1" t="s">
        <v>833</v>
      </c>
      <c r="U275" s="1" t="s">
        <v>1182</v>
      </c>
      <c r="V275" s="87"/>
      <c r="AI275" s="295">
        <v>7</v>
      </c>
      <c r="AJ275" s="295" t="s">
        <v>6844</v>
      </c>
    </row>
    <row r="276" spans="1:36" ht="29" x14ac:dyDescent="0.35">
      <c r="A276" s="117"/>
      <c r="B276" s="119" t="s">
        <v>5263</v>
      </c>
      <c r="C276" s="120" t="s">
        <v>155</v>
      </c>
      <c r="D276" s="120" t="s">
        <v>5541</v>
      </c>
      <c r="E276" s="120" t="s">
        <v>608</v>
      </c>
      <c r="F276" s="120" t="s">
        <v>608</v>
      </c>
      <c r="G276" s="120" t="s">
        <v>149</v>
      </c>
      <c r="H276" s="10">
        <v>42157</v>
      </c>
      <c r="I276" s="11">
        <v>1660376.3766666667</v>
      </c>
      <c r="J276" s="11">
        <v>218528.97</v>
      </c>
      <c r="K276" s="11">
        <v>218528.97</v>
      </c>
      <c r="L276" s="11">
        <v>0</v>
      </c>
      <c r="M276" s="11">
        <v>0</v>
      </c>
      <c r="N276" s="2058" t="str">
        <f>INDEX(EVENTOS!G276:ZJ276,,MATCH(MAX(EVENTOS!G276:ZJ276),EVENTOS!G276:ZJ276,0)+1)</f>
        <v>APROVADO</v>
      </c>
      <c r="O276" s="87" t="str">
        <f>INDEX(EVENTOS!G276:ZJ276,,MATCH(MAX(EVENTOS!G276:ZJ276),EVENTOS!G276:ZJ276,0)+2)</f>
        <v>EM ANDAMENTO</v>
      </c>
      <c r="P276" s="10">
        <v>41904</v>
      </c>
      <c r="Q276" s="34" t="s">
        <v>1180</v>
      </c>
      <c r="R276" s="1" t="s">
        <v>172</v>
      </c>
      <c r="S276" s="1" t="s">
        <v>9905</v>
      </c>
      <c r="T276" s="1" t="s">
        <v>833</v>
      </c>
      <c r="U276" s="1" t="s">
        <v>1183</v>
      </c>
      <c r="V276" s="87"/>
      <c r="Z276" s="1">
        <v>1</v>
      </c>
      <c r="AI276" s="265"/>
      <c r="AJ276" s="265"/>
    </row>
    <row r="277" spans="1:36" ht="29" x14ac:dyDescent="0.35">
      <c r="A277" s="117"/>
      <c r="B277" s="119" t="s">
        <v>5264</v>
      </c>
      <c r="C277" s="120" t="s">
        <v>162</v>
      </c>
      <c r="D277" s="120" t="s">
        <v>5542</v>
      </c>
      <c r="E277" s="120" t="s">
        <v>610</v>
      </c>
      <c r="F277" s="124" t="s">
        <v>11511</v>
      </c>
      <c r="G277" s="120" t="s">
        <v>149</v>
      </c>
      <c r="H277" s="10">
        <v>43612</v>
      </c>
      <c r="I277" s="11">
        <v>452829.9366666667</v>
      </c>
      <c r="J277" s="11">
        <v>437652.13</v>
      </c>
      <c r="K277" s="11">
        <v>437652.13</v>
      </c>
      <c r="L277" s="11">
        <v>0</v>
      </c>
      <c r="M277" s="11">
        <v>0</v>
      </c>
      <c r="N277" s="2058" t="str">
        <f>INDEX(EVENTOS!G277:ZJ277,,MATCH(MAX(EVENTOS!G277:ZJ277),EVENTOS!G277:ZJ277,0)+1)</f>
        <v>APROVADO</v>
      </c>
      <c r="O277" s="87" t="str">
        <f>INDEX(EVENTOS!G277:ZJ277,,MATCH(MAX(EVENTOS!G277:ZJ277),EVENTOS!G277:ZJ277,0)+2)</f>
        <v>EM ANDAMENTO</v>
      </c>
      <c r="P277" s="10">
        <v>43468</v>
      </c>
      <c r="R277" s="1" t="s">
        <v>172</v>
      </c>
      <c r="S277" s="1316" t="s">
        <v>11823</v>
      </c>
      <c r="T277" s="1" t="s">
        <v>833</v>
      </c>
      <c r="U277" s="1" t="s">
        <v>1185</v>
      </c>
      <c r="V277" s="87"/>
      <c r="Z277" s="1">
        <v>1</v>
      </c>
      <c r="AI277" s="265"/>
      <c r="AJ277" s="265"/>
    </row>
    <row r="278" spans="1:36" ht="72.5" x14ac:dyDescent="0.35">
      <c r="A278" s="117"/>
      <c r="B278" s="119" t="s">
        <v>5265</v>
      </c>
      <c r="C278" s="120" t="s">
        <v>154</v>
      </c>
      <c r="D278" s="120" t="s">
        <v>5543</v>
      </c>
      <c r="E278" s="120" t="s">
        <v>612</v>
      </c>
      <c r="F278" s="1980" t="s">
        <v>11469</v>
      </c>
      <c r="G278" s="120" t="s">
        <v>149</v>
      </c>
      <c r="H278" s="10" t="s">
        <v>153</v>
      </c>
      <c r="I278" s="11">
        <v>1056603.1616666701</v>
      </c>
      <c r="J278" s="11">
        <v>0</v>
      </c>
      <c r="K278" s="11">
        <v>0</v>
      </c>
      <c r="L278" s="11">
        <v>0</v>
      </c>
      <c r="M278" s="11">
        <v>0</v>
      </c>
      <c r="N278" s="2058" t="str">
        <f>INDEX(EVENTOS!G278:ZJ278,,MATCH(MAX(EVENTOS!G278:ZJ278),EVENTOS!G278:ZJ278,0)+1)</f>
        <v>SUBSTITUÍDO</v>
      </c>
      <c r="O278" s="87" t="str">
        <f>INDEX(EVENTOS!G278:ZJ278,,MATCH(MAX(EVENTOS!G278:ZJ278),EVENTOS!G278:ZJ278,0)+2)</f>
        <v>CANCELADA</v>
      </c>
      <c r="P278" s="10" t="s">
        <v>153</v>
      </c>
      <c r="Q278" s="34" t="s">
        <v>153</v>
      </c>
      <c r="R278" s="1">
        <v>0</v>
      </c>
      <c r="S278" s="1">
        <v>199</v>
      </c>
      <c r="T278" s="1" t="s">
        <v>833</v>
      </c>
      <c r="U278" s="1" t="s">
        <v>1186</v>
      </c>
      <c r="V278" s="87"/>
      <c r="AI278" s="265">
        <v>2</v>
      </c>
      <c r="AJ278" s="265" t="s">
        <v>6046</v>
      </c>
    </row>
    <row r="279" spans="1:36" ht="43.5" x14ac:dyDescent="0.35">
      <c r="A279" s="117"/>
      <c r="B279" s="119" t="s">
        <v>5266</v>
      </c>
      <c r="C279" s="120" t="s">
        <v>154</v>
      </c>
      <c r="D279" s="120" t="s">
        <v>5543</v>
      </c>
      <c r="E279" s="120" t="s">
        <v>7000</v>
      </c>
      <c r="F279" s="124" t="s">
        <v>6999</v>
      </c>
      <c r="G279" s="120" t="s">
        <v>149</v>
      </c>
      <c r="H279" s="10">
        <v>42335</v>
      </c>
      <c r="I279" s="11">
        <v>1056603.1616666701</v>
      </c>
      <c r="J279" s="11">
        <v>345507.72</v>
      </c>
      <c r="K279" s="11">
        <v>345507.72</v>
      </c>
      <c r="L279" s="11">
        <v>0</v>
      </c>
      <c r="M279" s="11">
        <v>0</v>
      </c>
      <c r="N279" s="2058" t="str">
        <f>INDEX(EVENTOS!G279:ZJ279,,MATCH(MAX(EVENTOS!G279:ZJ279),EVENTOS!G279:ZJ279,0)+1)</f>
        <v>AGUARDANDO APROVAÇÃO PRESTAÇÃO DE CONTAS (SECRETARIA)</v>
      </c>
      <c r="O279" s="87" t="str">
        <f>INDEX(EVENTOS!G279:ZJ279,,MATCH(MAX(EVENTOS!G279:ZJ279),EVENTOS!G279:ZJ279,0)+2)</f>
        <v>CONCLUÍDA</v>
      </c>
      <c r="P279" s="10">
        <v>42479</v>
      </c>
      <c r="Q279" s="34" t="s">
        <v>153</v>
      </c>
      <c r="R279" s="1" t="s">
        <v>172</v>
      </c>
      <c r="S279" s="1">
        <v>199</v>
      </c>
      <c r="T279" s="1" t="s">
        <v>833</v>
      </c>
      <c r="U279" s="1" t="s">
        <v>153</v>
      </c>
      <c r="V279" s="87"/>
      <c r="W279" s="1">
        <v>13</v>
      </c>
      <c r="AI279" s="265"/>
      <c r="AJ279" s="265"/>
    </row>
    <row r="280" spans="1:36" ht="43.5" x14ac:dyDescent="0.35">
      <c r="A280" s="117"/>
      <c r="B280" s="119" t="s">
        <v>5267</v>
      </c>
      <c r="C280" s="120" t="s">
        <v>154</v>
      </c>
      <c r="D280" s="120" t="s">
        <v>5543</v>
      </c>
      <c r="E280" s="120" t="s">
        <v>613</v>
      </c>
      <c r="F280" s="124" t="s">
        <v>7001</v>
      </c>
      <c r="G280" s="120" t="s">
        <v>149</v>
      </c>
      <c r="H280" s="10">
        <v>42328</v>
      </c>
      <c r="I280" s="11">
        <v>1056603.1616666669</v>
      </c>
      <c r="J280" s="11">
        <v>363928.33</v>
      </c>
      <c r="K280" s="11">
        <v>330872.2</v>
      </c>
      <c r="L280" s="11">
        <v>0</v>
      </c>
      <c r="M280" s="11">
        <v>33056.129999999997</v>
      </c>
      <c r="N280" s="2058" t="str">
        <f>INDEX(EVENTOS!G280:ZJ280,,MATCH(MAX(EVENTOS!G280:ZJ280),EVENTOS!G280:ZJ280,0)+1)</f>
        <v>AGUARDANDO APROVAÇÃO PRESTAÇÃO DE CONTAS (SECRETARIA)</v>
      </c>
      <c r="O280" s="87" t="str">
        <f>INDEX(EVENTOS!G280:ZJ280,,MATCH(MAX(EVENTOS!G280:ZJ280),EVENTOS!G280:ZJ280,0)+2)</f>
        <v>CONCLUÍDA</v>
      </c>
      <c r="P280" s="10">
        <v>42319</v>
      </c>
      <c r="Q280" s="34" t="s">
        <v>1187</v>
      </c>
      <c r="R280" s="1" t="s">
        <v>172</v>
      </c>
      <c r="S280" s="1">
        <v>201</v>
      </c>
      <c r="T280" s="1" t="s">
        <v>833</v>
      </c>
      <c r="U280" s="1" t="s">
        <v>1188</v>
      </c>
      <c r="V280" s="87"/>
      <c r="W280" s="1">
        <v>8</v>
      </c>
      <c r="AI280" s="265"/>
      <c r="AJ280" s="265"/>
    </row>
    <row r="281" spans="1:36" ht="43.5" x14ac:dyDescent="0.35">
      <c r="A281" s="117"/>
      <c r="B281" s="119" t="s">
        <v>5268</v>
      </c>
      <c r="C281" s="120" t="s">
        <v>154</v>
      </c>
      <c r="D281" s="120" t="s">
        <v>5543</v>
      </c>
      <c r="E281" s="120" t="s">
        <v>615</v>
      </c>
      <c r="F281" s="34" t="s">
        <v>11470</v>
      </c>
      <c r="G281" s="120" t="s">
        <v>149</v>
      </c>
      <c r="H281" s="10">
        <v>42149</v>
      </c>
      <c r="I281" s="11">
        <v>1056603.1616666669</v>
      </c>
      <c r="J281" s="11">
        <v>430535.05</v>
      </c>
      <c r="K281" s="11">
        <v>289332.75</v>
      </c>
      <c r="L281" s="11">
        <v>0</v>
      </c>
      <c r="M281" s="11">
        <v>141202.29999999999</v>
      </c>
      <c r="N281" s="2058" t="str">
        <f>INDEX(EVENTOS!G281:ZJ281,,MATCH(MAX(EVENTOS!G281:ZJ281),EVENTOS!G281:ZJ281,0)+1)</f>
        <v>AGUARDANDO APROVAÇÃO PRESTAÇÃO DE CONTAS (SECRETARIA)</v>
      </c>
      <c r="O281" s="87" t="str">
        <f>INDEX(EVENTOS!G281:ZJ281,,MATCH(MAX(EVENTOS!G281:ZJ281),EVENTOS!G281:ZJ281,0)+2)</f>
        <v>CONCLUÍDA</v>
      </c>
      <c r="P281" s="10">
        <v>42320</v>
      </c>
      <c r="Q281" s="34" t="s">
        <v>1189</v>
      </c>
      <c r="R281" s="1" t="s">
        <v>172</v>
      </c>
      <c r="S281" s="1">
        <v>202</v>
      </c>
      <c r="T281" s="1" t="s">
        <v>833</v>
      </c>
      <c r="U281" s="1" t="s">
        <v>1190</v>
      </c>
      <c r="V281" s="87"/>
      <c r="Z281" s="1">
        <v>1</v>
      </c>
      <c r="AI281" s="265"/>
      <c r="AJ281" s="265"/>
    </row>
    <row r="282" spans="1:36" ht="43.5" x14ac:dyDescent="0.35">
      <c r="A282" s="117"/>
      <c r="B282" s="119" t="s">
        <v>5269</v>
      </c>
      <c r="C282" s="120" t="s">
        <v>154</v>
      </c>
      <c r="D282" s="120" t="s">
        <v>5543</v>
      </c>
      <c r="E282" s="120" t="s">
        <v>174</v>
      </c>
      <c r="F282" s="34" t="s">
        <v>6620</v>
      </c>
      <c r="G282" s="120" t="s">
        <v>149</v>
      </c>
      <c r="H282" s="10">
        <v>42078</v>
      </c>
      <c r="I282" s="11">
        <v>1056603.1616666669</v>
      </c>
      <c r="J282" s="11">
        <v>71242.45</v>
      </c>
      <c r="K282" s="11">
        <v>65064.71</v>
      </c>
      <c r="L282" s="11">
        <v>0</v>
      </c>
      <c r="M282" s="11">
        <v>6177.74</v>
      </c>
      <c r="N282" s="2058" t="str">
        <f>INDEX(EVENTOS!G282:ZJ282,,MATCH(MAX(EVENTOS!G282:ZJ282),EVENTOS!G282:ZJ282,0)+1)</f>
        <v>AGUARDANDO APROVAÇÃO PRESTAÇÃO DE CONTAS (SECRETARIA)</v>
      </c>
      <c r="O282" s="87" t="str">
        <f>INDEX(EVENTOS!G282:ZJ282,,MATCH(MAX(EVENTOS!G282:ZJ282),EVENTOS!G282:ZJ282,0)+2)</f>
        <v>CONCLUÍDA</v>
      </c>
      <c r="P282" s="10">
        <v>42318</v>
      </c>
      <c r="Q282" s="34" t="s">
        <v>1187</v>
      </c>
      <c r="R282" s="1" t="s">
        <v>172</v>
      </c>
      <c r="S282" s="1">
        <v>200</v>
      </c>
      <c r="T282" s="1" t="s">
        <v>839</v>
      </c>
      <c r="U282" s="1" t="s">
        <v>1191</v>
      </c>
      <c r="V282" s="87"/>
      <c r="W282" s="1">
        <v>1</v>
      </c>
      <c r="AI282" s="265"/>
      <c r="AJ282" s="265"/>
    </row>
    <row r="283" spans="1:36" ht="43.5" x14ac:dyDescent="0.35">
      <c r="A283" s="117"/>
      <c r="B283" s="119" t="s">
        <v>5270</v>
      </c>
      <c r="C283" s="120" t="s">
        <v>162</v>
      </c>
      <c r="D283" s="120" t="s">
        <v>5544</v>
      </c>
      <c r="E283" s="120" t="s">
        <v>617</v>
      </c>
      <c r="F283" s="120" t="s">
        <v>617</v>
      </c>
      <c r="G283" s="120" t="s">
        <v>149</v>
      </c>
      <c r="H283" s="10">
        <v>42003</v>
      </c>
      <c r="I283" s="11">
        <v>603773.24</v>
      </c>
      <c r="J283" s="11">
        <v>204163.56185940004</v>
      </c>
      <c r="K283" s="11">
        <v>204163.56185940004</v>
      </c>
      <c r="L283" s="11">
        <v>0</v>
      </c>
      <c r="M283" s="11">
        <v>0</v>
      </c>
      <c r="N283" s="2058" t="str">
        <f>INDEX(EVENTOS!G283:ZJ283,,MATCH(MAX(EVENTOS!G283:ZJ283),EVENTOS!G283:ZJ283,0)+1)</f>
        <v>APROVADO</v>
      </c>
      <c r="O283" s="87" t="str">
        <f>INDEX(EVENTOS!G283:ZJ283,,MATCH(MAX(EVENTOS!G283:ZJ283),EVENTOS!G283:ZJ283,0)+2)</f>
        <v>EM ANDAMENTO</v>
      </c>
      <c r="P283" s="10">
        <v>41799</v>
      </c>
      <c r="Q283" s="34" t="s">
        <v>876</v>
      </c>
      <c r="R283" s="1" t="s">
        <v>877</v>
      </c>
      <c r="S283" s="1">
        <v>1</v>
      </c>
      <c r="T283" s="1" t="s">
        <v>878</v>
      </c>
      <c r="U283" s="1" t="s">
        <v>1192</v>
      </c>
      <c r="V283" s="87"/>
      <c r="AI283" s="265">
        <v>1</v>
      </c>
      <c r="AJ283" s="265" t="s">
        <v>617</v>
      </c>
    </row>
    <row r="284" spans="1:36" ht="29" x14ac:dyDescent="0.35">
      <c r="A284" s="117"/>
      <c r="B284" s="119" t="s">
        <v>5271</v>
      </c>
      <c r="C284" s="120" t="s">
        <v>162</v>
      </c>
      <c r="D284" s="120" t="s">
        <v>5544</v>
      </c>
      <c r="E284" s="120" t="s">
        <v>11305</v>
      </c>
      <c r="F284" s="120" t="s">
        <v>11512</v>
      </c>
      <c r="G284" s="120" t="s">
        <v>149</v>
      </c>
      <c r="H284" s="10">
        <v>43281</v>
      </c>
      <c r="I284" s="11">
        <v>603773.24</v>
      </c>
      <c r="J284" s="11">
        <v>156809.15</v>
      </c>
      <c r="K284" s="11">
        <v>124262.81</v>
      </c>
      <c r="L284" s="11">
        <v>0</v>
      </c>
      <c r="M284" s="11">
        <v>32546.34</v>
      </c>
      <c r="N284" s="2058" t="str">
        <f>INDEX(EVENTOS!G284:ZJ284,,MATCH(MAX(EVENTOS!G284:ZJ284),EVENTOS!G284:ZJ284,0)+1)</f>
        <v>APROVADO</v>
      </c>
      <c r="O284" s="87" t="str">
        <f>INDEX(EVENTOS!G284:ZJ284,,MATCH(MAX(EVENTOS!G284:ZJ284),EVENTOS!G284:ZJ284,0)+2)</f>
        <v>EM ANDAMENTO</v>
      </c>
      <c r="P284" s="10">
        <v>43269</v>
      </c>
      <c r="Q284" s="34" t="s">
        <v>12560</v>
      </c>
      <c r="R284" s="1" t="s">
        <v>172</v>
      </c>
      <c r="S284" s="1" t="s">
        <v>11302</v>
      </c>
      <c r="T284" s="1" t="s">
        <v>839</v>
      </c>
      <c r="U284" s="1" t="s">
        <v>1193</v>
      </c>
      <c r="V284" s="87"/>
      <c r="W284" s="1">
        <v>1</v>
      </c>
      <c r="AI284" s="265"/>
      <c r="AJ284" s="265"/>
    </row>
    <row r="285" spans="1:36" ht="29" x14ac:dyDescent="0.35">
      <c r="A285" s="117"/>
      <c r="B285" s="119" t="s">
        <v>5272</v>
      </c>
      <c r="C285" s="120" t="s">
        <v>162</v>
      </c>
      <c r="D285" s="120" t="s">
        <v>5544</v>
      </c>
      <c r="E285" s="120" t="s">
        <v>11306</v>
      </c>
      <c r="F285" s="120" t="s">
        <v>11513</v>
      </c>
      <c r="G285" s="120" t="s">
        <v>149</v>
      </c>
      <c r="H285" s="10">
        <v>43281</v>
      </c>
      <c r="I285" s="11">
        <v>603773.24</v>
      </c>
      <c r="J285" s="11">
        <v>242974.36</v>
      </c>
      <c r="K285" s="11">
        <v>211129.29</v>
      </c>
      <c r="L285" s="11">
        <v>0</v>
      </c>
      <c r="M285" s="11">
        <v>31845.07</v>
      </c>
      <c r="N285" s="2058" t="str">
        <f>INDEX(EVENTOS!G285:ZJ285,,MATCH(MAX(EVENTOS!G285:ZJ285),EVENTOS!G285:ZJ285,0)+1)</f>
        <v>APROVADO</v>
      </c>
      <c r="O285" s="87" t="str">
        <f>INDEX(EVENTOS!G285:ZJ285,,MATCH(MAX(EVENTOS!G285:ZJ285),EVENTOS!G285:ZJ285,0)+2)</f>
        <v>EM ANDAMENTO</v>
      </c>
      <c r="P285" s="10">
        <v>43721</v>
      </c>
      <c r="Q285" s="34" t="s">
        <v>12561</v>
      </c>
      <c r="R285" s="1" t="s">
        <v>172</v>
      </c>
      <c r="S285" s="1" t="s">
        <v>12543</v>
      </c>
      <c r="T285" s="1" t="s">
        <v>839</v>
      </c>
      <c r="U285" s="1" t="s">
        <v>1194</v>
      </c>
      <c r="V285" s="87"/>
      <c r="W285" s="1">
        <v>5</v>
      </c>
      <c r="AI285" s="265"/>
      <c r="AJ285" s="265"/>
    </row>
    <row r="286" spans="1:36" ht="29" x14ac:dyDescent="0.35">
      <c r="A286" s="117"/>
      <c r="B286" s="119" t="s">
        <v>5273</v>
      </c>
      <c r="C286" s="120" t="s">
        <v>162</v>
      </c>
      <c r="D286" s="120" t="s">
        <v>5544</v>
      </c>
      <c r="E286" s="120" t="s">
        <v>620</v>
      </c>
      <c r="F286" s="120" t="s">
        <v>620</v>
      </c>
      <c r="G286" s="120" t="s">
        <v>149</v>
      </c>
      <c r="H286" s="10">
        <v>43281</v>
      </c>
      <c r="I286" s="11">
        <v>603773.24</v>
      </c>
      <c r="J286" s="11">
        <v>76114.080000000002</v>
      </c>
      <c r="K286" s="11">
        <v>62608.54</v>
      </c>
      <c r="L286" s="11">
        <v>0</v>
      </c>
      <c r="M286" s="11">
        <v>13505.54</v>
      </c>
      <c r="N286" s="2058" t="str">
        <f>INDEX(EVENTOS!G286:ZJ286,,MATCH(MAX(EVENTOS!G286:ZJ286),EVENTOS!G286:ZJ286,0)+1)</f>
        <v>AGUARDANDO PRESTAÇÃO DE CONTAS</v>
      </c>
      <c r="O286" s="87" t="str">
        <f>INDEX(EVENTOS!G286:ZJ286,,MATCH(MAX(EVENTOS!G286:ZJ286),EVENTOS!G286:ZJ286,0)+2)</f>
        <v>CONCLUÍDA</v>
      </c>
      <c r="P286" s="10">
        <v>43269</v>
      </c>
      <c r="Q286" s="34" t="s">
        <v>12547</v>
      </c>
      <c r="R286" s="1" t="s">
        <v>172</v>
      </c>
      <c r="S286" s="1" t="s">
        <v>11307</v>
      </c>
      <c r="T286" s="1" t="s">
        <v>833</v>
      </c>
      <c r="U286" s="1" t="s">
        <v>1195</v>
      </c>
      <c r="V286" s="87"/>
      <c r="W286" s="1">
        <v>1</v>
      </c>
      <c r="AI286" s="265"/>
      <c r="AJ286" s="265"/>
    </row>
    <row r="287" spans="1:36" ht="29" x14ac:dyDescent="0.35">
      <c r="A287" s="117"/>
      <c r="B287" s="119" t="s">
        <v>5274</v>
      </c>
      <c r="C287" s="120" t="s">
        <v>151</v>
      </c>
      <c r="D287" s="120" t="s">
        <v>5545</v>
      </c>
      <c r="E287" s="120" t="s">
        <v>622</v>
      </c>
      <c r="F287" s="34" t="s">
        <v>11436</v>
      </c>
      <c r="G287" s="120" t="s">
        <v>149</v>
      </c>
      <c r="H287" s="10">
        <v>42185</v>
      </c>
      <c r="I287" s="11">
        <v>905659.85666666657</v>
      </c>
      <c r="J287" s="11">
        <v>252995.89992221998</v>
      </c>
      <c r="K287" s="11">
        <v>252995.89992221998</v>
      </c>
      <c r="L287" s="11">
        <v>0</v>
      </c>
      <c r="M287" s="11">
        <v>0</v>
      </c>
      <c r="N287" s="2058" t="str">
        <f>INDEX(EVENTOS!G287:ZJ287,,MATCH(MAX(EVENTOS!G287:ZJ287),EVENTOS!G287:ZJ287,0)+1)</f>
        <v>EM CONFERÊNCIA PARA TEMAI</v>
      </c>
      <c r="O287" s="87" t="str">
        <f>INDEX(EVENTOS!G287:ZJ287,,MATCH(MAX(EVENTOS!G287:ZJ287),EVENTOS!G287:ZJ287,0)+2)</f>
        <v>CONCLUÍDA</v>
      </c>
      <c r="P287" s="10">
        <v>42387</v>
      </c>
      <c r="Q287" s="34" t="s">
        <v>153</v>
      </c>
      <c r="R287" s="1" t="s">
        <v>844</v>
      </c>
      <c r="S287" s="1" t="s">
        <v>12510</v>
      </c>
      <c r="T287" s="1" t="s">
        <v>833</v>
      </c>
      <c r="U287" s="1" t="s">
        <v>1196</v>
      </c>
      <c r="V287" s="87"/>
      <c r="W287" s="1">
        <v>2</v>
      </c>
      <c r="AI287" s="265"/>
      <c r="AJ287" s="265"/>
    </row>
    <row r="288" spans="1:36" ht="29" x14ac:dyDescent="0.35">
      <c r="A288" s="117"/>
      <c r="B288" s="119" t="s">
        <v>5275</v>
      </c>
      <c r="C288" s="120" t="s">
        <v>151</v>
      </c>
      <c r="D288" s="120" t="s">
        <v>5545</v>
      </c>
      <c r="E288" s="120" t="s">
        <v>623</v>
      </c>
      <c r="F288" s="34" t="s">
        <v>11437</v>
      </c>
      <c r="G288" s="120" t="s">
        <v>149</v>
      </c>
      <c r="H288" s="233">
        <v>44681</v>
      </c>
      <c r="I288" s="11">
        <v>905659.85666666657</v>
      </c>
      <c r="J288" s="11">
        <v>186820.09</v>
      </c>
      <c r="K288" s="11">
        <v>186820.09</v>
      </c>
      <c r="L288" s="11">
        <v>0</v>
      </c>
      <c r="M288" s="11">
        <v>0</v>
      </c>
      <c r="N288" s="2058" t="str">
        <f>INDEX(EVENTOS!G288:ZJ288,,MATCH(MAX(EVENTOS!G288:ZJ288),EVENTOS!G288:ZJ288,0)+1)</f>
        <v>E-FISCO (Baixado)</v>
      </c>
      <c r="O288" s="87" t="str">
        <f>INDEX(EVENTOS!G288:ZJ288,,MATCH(MAX(EVENTOS!G288:ZJ288),EVENTOS!G288:ZJ288,0)+2)</f>
        <v>CONCLUÍDA</v>
      </c>
      <c r="P288" s="233">
        <v>44854</v>
      </c>
      <c r="Q288" s="34" t="s">
        <v>13802</v>
      </c>
      <c r="R288" s="1" t="s">
        <v>168</v>
      </c>
      <c r="S288" s="1">
        <v>54</v>
      </c>
      <c r="T288" s="1" t="s">
        <v>842</v>
      </c>
      <c r="U288" s="1" t="s">
        <v>1197</v>
      </c>
      <c r="V288" s="87"/>
      <c r="AB288" s="1">
        <v>1</v>
      </c>
      <c r="AI288" s="265"/>
      <c r="AJ288" s="265"/>
    </row>
    <row r="289" spans="1:36" ht="58" x14ac:dyDescent="0.35">
      <c r="A289" s="117"/>
      <c r="B289" s="119" t="s">
        <v>5276</v>
      </c>
      <c r="C289" s="120" t="s">
        <v>151</v>
      </c>
      <c r="D289" s="120" t="s">
        <v>5545</v>
      </c>
      <c r="E289" s="120" t="s">
        <v>624</v>
      </c>
      <c r="F289" s="34" t="s">
        <v>11440</v>
      </c>
      <c r="G289" s="120" t="s">
        <v>149</v>
      </c>
      <c r="H289" s="10">
        <v>44681</v>
      </c>
      <c r="I289" s="11">
        <v>905659.85666666657</v>
      </c>
      <c r="J289" s="11">
        <v>186820.09</v>
      </c>
      <c r="K289" s="11">
        <v>186820.09</v>
      </c>
      <c r="L289" s="11">
        <v>0</v>
      </c>
      <c r="M289" s="11">
        <v>0</v>
      </c>
      <c r="N289" s="2058" t="str">
        <f>INDEX(EVENTOS!G289:ZJ289,,MATCH(MAX(EVENTOS!G289:ZJ289),EVENTOS!G289:ZJ289,0)+1)</f>
        <v>E-FISCO (Baixado)</v>
      </c>
      <c r="O289" s="87" t="str">
        <f>INDEX(EVENTOS!G289:ZJ289,,MATCH(MAX(EVENTOS!G289:ZJ289),EVENTOS!G289:ZJ289,0)+2)</f>
        <v>CONCLUÍDA</v>
      </c>
      <c r="P289" s="10">
        <v>44854</v>
      </c>
      <c r="Q289" s="2066" t="s">
        <v>13802</v>
      </c>
      <c r="R289" s="1" t="s">
        <v>168</v>
      </c>
      <c r="S289" s="1">
        <v>53</v>
      </c>
      <c r="T289" s="1" t="s">
        <v>842</v>
      </c>
      <c r="U289" s="1" t="s">
        <v>1198</v>
      </c>
      <c r="V289" s="87"/>
      <c r="AB289" s="1">
        <v>1</v>
      </c>
      <c r="AI289" s="265"/>
      <c r="AJ289" s="265"/>
    </row>
    <row r="290" spans="1:36" ht="29" x14ac:dyDescent="0.35">
      <c r="A290" s="117"/>
      <c r="B290" s="119" t="s">
        <v>5277</v>
      </c>
      <c r="C290" s="120" t="s">
        <v>151</v>
      </c>
      <c r="D290" s="120" t="s">
        <v>5545</v>
      </c>
      <c r="E290" s="120" t="s">
        <v>625</v>
      </c>
      <c r="F290" s="34" t="s">
        <v>11441</v>
      </c>
      <c r="G290" s="120" t="s">
        <v>149</v>
      </c>
      <c r="H290" s="10">
        <v>42185</v>
      </c>
      <c r="I290" s="11">
        <v>905659.85666666657</v>
      </c>
      <c r="J290" s="11">
        <v>185613.63</v>
      </c>
      <c r="K290" s="11">
        <v>185613.63</v>
      </c>
      <c r="L290" s="11">
        <v>0</v>
      </c>
      <c r="M290" s="11">
        <v>0</v>
      </c>
      <c r="N290" s="2058" t="str">
        <f>INDEX(EVENTOS!G290:ZJ290,,MATCH(MAX(EVENTOS!G290:ZJ290),EVENTOS!G290:ZJ290,0)+1)</f>
        <v>EM CONFERÊNCIA PARA TEMAI</v>
      </c>
      <c r="O290" s="87" t="str">
        <f>INDEX(EVENTOS!G290:ZJ290,,MATCH(MAX(EVENTOS!G290:ZJ290),EVENTOS!G290:ZJ290,0)+2)</f>
        <v>CONCLUÍDA</v>
      </c>
      <c r="P290" s="10">
        <v>42325</v>
      </c>
      <c r="Q290" s="113" t="s">
        <v>13777</v>
      </c>
      <c r="R290" s="1" t="s">
        <v>172</v>
      </c>
      <c r="S290" s="1">
        <v>326</v>
      </c>
      <c r="T290" s="1" t="s">
        <v>833</v>
      </c>
      <c r="U290" s="1" t="s">
        <v>1200</v>
      </c>
      <c r="V290" s="87"/>
      <c r="Z290" s="1">
        <v>2</v>
      </c>
      <c r="AI290" s="265"/>
      <c r="AJ290" s="265"/>
    </row>
    <row r="291" spans="1:36" s="1150" customFormat="1" ht="58" x14ac:dyDescent="0.35">
      <c r="B291" s="119" t="s">
        <v>11234</v>
      </c>
      <c r="C291" s="120" t="s">
        <v>158</v>
      </c>
      <c r="D291" s="120" t="s">
        <v>5546</v>
      </c>
      <c r="E291" s="120" t="s">
        <v>11235</v>
      </c>
      <c r="F291" s="120" t="s">
        <v>11236</v>
      </c>
      <c r="G291" s="120" t="s">
        <v>149</v>
      </c>
      <c r="H291" s="233">
        <v>43354</v>
      </c>
      <c r="I291" s="11">
        <v>1056603.1616666669</v>
      </c>
      <c r="J291" s="11">
        <v>112110.12</v>
      </c>
      <c r="K291" s="11">
        <v>0</v>
      </c>
      <c r="L291" s="11">
        <v>63235.78</v>
      </c>
      <c r="M291" s="11">
        <v>48874.34</v>
      </c>
      <c r="N291" s="2058" t="str">
        <f>INDEX(EVENTOS!G291:ZJ291,,MATCH(MAX(EVENTOS!G291:ZJ291),EVENTOS!G291:ZJ291,0)+1)</f>
        <v>EM CONFERÊNCIA PARA TEMAI</v>
      </c>
      <c r="O291" s="1150" t="str">
        <f>INDEX(EVENTOS!G291:ZJ291,,MATCH(MAX(EVENTOS!G291:ZJ291),EVENTOS!G291:ZJ291,0)+2)</f>
        <v>CONCLUÍDA</v>
      </c>
      <c r="P291" s="233">
        <v>43633</v>
      </c>
      <c r="Q291" s="113" t="s">
        <v>12258</v>
      </c>
      <c r="R291" s="1150" t="s">
        <v>172</v>
      </c>
      <c r="S291" s="1155" t="s">
        <v>12257</v>
      </c>
      <c r="T291" s="1150" t="s">
        <v>833</v>
      </c>
      <c r="U291" s="1150" t="s">
        <v>11736</v>
      </c>
      <c r="W291" s="1150">
        <v>1</v>
      </c>
    </row>
    <row r="292" spans="1:36" ht="43.5" x14ac:dyDescent="0.35">
      <c r="A292" s="117"/>
      <c r="B292" s="119" t="s">
        <v>5278</v>
      </c>
      <c r="C292" s="120" t="s">
        <v>158</v>
      </c>
      <c r="D292" s="120" t="s">
        <v>5546</v>
      </c>
      <c r="E292" s="120" t="s">
        <v>461</v>
      </c>
      <c r="F292" s="124" t="s">
        <v>10212</v>
      </c>
      <c r="G292" s="120" t="s">
        <v>149</v>
      </c>
      <c r="H292" s="10">
        <v>42555</v>
      </c>
      <c r="I292" s="11">
        <v>1056603.1616666669</v>
      </c>
      <c r="J292" s="11">
        <v>358250.57</v>
      </c>
      <c r="K292" s="11">
        <v>358250.57</v>
      </c>
      <c r="L292" s="11">
        <v>0</v>
      </c>
      <c r="M292" s="11">
        <v>0</v>
      </c>
      <c r="N292" s="2058" t="str">
        <f>INDEX(EVENTOS!G292:ZJ292,,MATCH(MAX(EVENTOS!G292:ZJ292),EVENTOS!G292:ZJ292,0)+1)</f>
        <v>EM CONFERÊNCIA PARA TEMAI</v>
      </c>
      <c r="O292" s="87" t="str">
        <f>INDEX(EVENTOS!G292:ZJ292,,MATCH(MAX(EVENTOS!G292:ZJ292),EVENTOS!G292:ZJ292,0)+2)</f>
        <v>CONCLUÍDA</v>
      </c>
      <c r="P292" s="10">
        <v>42607</v>
      </c>
      <c r="Q292" s="113" t="s">
        <v>12817</v>
      </c>
      <c r="R292" s="1" t="s">
        <v>172</v>
      </c>
      <c r="S292" s="524" t="s">
        <v>8209</v>
      </c>
      <c r="T292" s="1" t="s">
        <v>833</v>
      </c>
      <c r="U292" s="1" t="s">
        <v>1201</v>
      </c>
      <c r="V292" s="87"/>
      <c r="W292" s="1">
        <v>9</v>
      </c>
      <c r="AI292" s="265"/>
      <c r="AJ292" s="265"/>
    </row>
    <row r="293" spans="1:36" ht="43.5" x14ac:dyDescent="0.35">
      <c r="A293" s="117"/>
      <c r="B293" s="119" t="s">
        <v>5279</v>
      </c>
      <c r="C293" s="120" t="s">
        <v>158</v>
      </c>
      <c r="D293" s="120" t="s">
        <v>5546</v>
      </c>
      <c r="E293" s="120" t="s">
        <v>9251</v>
      </c>
      <c r="F293" s="124" t="s">
        <v>9252</v>
      </c>
      <c r="G293" s="120" t="s">
        <v>149</v>
      </c>
      <c r="H293" s="10">
        <v>43038</v>
      </c>
      <c r="I293" s="11">
        <v>1056603.1616666669</v>
      </c>
      <c r="J293" s="11">
        <v>255061.05</v>
      </c>
      <c r="K293" s="11">
        <v>243705.21</v>
      </c>
      <c r="L293" s="11">
        <v>0</v>
      </c>
      <c r="M293" s="11">
        <v>11355.84</v>
      </c>
      <c r="N293" s="2058" t="str">
        <f>INDEX(EVENTOS!G293:ZJ293,,MATCH(MAX(EVENTOS!G293:ZJ293),EVENTOS!G293:ZJ293,0)+1)</f>
        <v>EM CONFERÊNCIA PARA TEMAI</v>
      </c>
      <c r="O293" s="87" t="str">
        <f>INDEX(EVENTOS!G293:ZJ293,,MATCH(MAX(EVENTOS!G293:ZJ293),EVENTOS!G293:ZJ293,0)+2)</f>
        <v>CONCLUÍDA</v>
      </c>
      <c r="P293" s="10">
        <v>43201</v>
      </c>
      <c r="Q293" s="113" t="s">
        <v>12971</v>
      </c>
      <c r="R293" s="1" t="s">
        <v>172</v>
      </c>
      <c r="S293" s="989" t="s">
        <v>10999</v>
      </c>
      <c r="T293" s="1" t="s">
        <v>833</v>
      </c>
      <c r="U293" s="1" t="s">
        <v>1202</v>
      </c>
      <c r="V293" s="87"/>
      <c r="W293" s="1">
        <v>2</v>
      </c>
      <c r="AI293" s="265"/>
      <c r="AJ293" s="265"/>
    </row>
    <row r="294" spans="1:36" ht="29" x14ac:dyDescent="0.35">
      <c r="A294" s="117"/>
      <c r="B294" s="119" t="s">
        <v>5280</v>
      </c>
      <c r="C294" s="120" t="s">
        <v>158</v>
      </c>
      <c r="D294" s="120" t="s">
        <v>5546</v>
      </c>
      <c r="E294" s="120" t="s">
        <v>175</v>
      </c>
      <c r="F294" s="124" t="s">
        <v>11241</v>
      </c>
      <c r="G294" s="120" t="s">
        <v>149</v>
      </c>
      <c r="H294" s="10">
        <v>43294</v>
      </c>
      <c r="I294" s="11">
        <v>1056603.1616666669</v>
      </c>
      <c r="J294" s="11">
        <v>205756.99</v>
      </c>
      <c r="K294" s="11">
        <v>205756.99</v>
      </c>
      <c r="L294" s="11">
        <v>0</v>
      </c>
      <c r="M294" s="11">
        <v>0</v>
      </c>
      <c r="N294" s="2058" t="str">
        <f>INDEX(EVENTOS!G294:ZJ294,,MATCH(MAX(EVENTOS!G294:ZJ294),EVENTOS!G294:ZJ294,0)+1)</f>
        <v>EM CONFERÊNCIA PARA TEMAI</v>
      </c>
      <c r="O294" s="87" t="str">
        <f>INDEX(EVENTOS!G294:ZJ294,,MATCH(MAX(EVENTOS!G294:ZJ294),EVENTOS!G294:ZJ294,0)+2)</f>
        <v>CONCLUÍDA</v>
      </c>
      <c r="P294" s="10">
        <v>41799</v>
      </c>
      <c r="Q294" s="34" t="s">
        <v>153</v>
      </c>
      <c r="R294" s="1" t="s">
        <v>844</v>
      </c>
      <c r="S294" s="1">
        <v>17</v>
      </c>
      <c r="T294" s="1" t="s">
        <v>839</v>
      </c>
      <c r="U294" s="1" t="s">
        <v>1203</v>
      </c>
      <c r="V294" s="87"/>
      <c r="W294" s="1">
        <v>2</v>
      </c>
      <c r="AI294" s="265"/>
      <c r="AJ294" s="267"/>
    </row>
    <row r="295" spans="1:36" ht="43.5" x14ac:dyDescent="0.35">
      <c r="A295" s="117"/>
      <c r="B295" s="119" t="s">
        <v>5281</v>
      </c>
      <c r="C295" s="120" t="s">
        <v>158</v>
      </c>
      <c r="D295" s="120" t="s">
        <v>5546</v>
      </c>
      <c r="E295" s="120" t="s">
        <v>628</v>
      </c>
      <c r="F295" s="1038" t="s">
        <v>10622</v>
      </c>
      <c r="G295" s="120" t="s">
        <v>149</v>
      </c>
      <c r="H295" s="10">
        <v>42586</v>
      </c>
      <c r="I295" s="11">
        <v>1056603.1616666669</v>
      </c>
      <c r="J295" s="11">
        <v>146246.39000000001</v>
      </c>
      <c r="K295" s="11">
        <v>146246.39000000001</v>
      </c>
      <c r="L295" s="11">
        <v>0</v>
      </c>
      <c r="M295" s="11">
        <v>0</v>
      </c>
      <c r="N295" s="2058" t="str">
        <f>INDEX(EVENTOS!G295:ZJ295,,MATCH(MAX(EVENTOS!G295:ZJ295),EVENTOS!G295:ZJ295,0)+1)</f>
        <v>EM CONFERÊNCIA PARA TEMAI</v>
      </c>
      <c r="O295" s="87" t="str">
        <f>INDEX(EVENTOS!G295:ZJ295,,MATCH(MAX(EVENTOS!G295:ZJ295),EVENTOS!G295:ZJ295,0)+2)</f>
        <v>CONCLUÍDA</v>
      </c>
      <c r="P295" s="10">
        <v>42601</v>
      </c>
      <c r="Q295" s="34" t="s">
        <v>832</v>
      </c>
      <c r="R295" s="1" t="s">
        <v>172</v>
      </c>
      <c r="S295" s="524" t="s">
        <v>8208</v>
      </c>
      <c r="T295" s="1" t="s">
        <v>833</v>
      </c>
      <c r="U295" s="1" t="s">
        <v>1204</v>
      </c>
      <c r="V295" s="87"/>
      <c r="W295" s="1">
        <v>2</v>
      </c>
      <c r="AI295" s="265"/>
      <c r="AJ295" s="265"/>
    </row>
    <row r="296" spans="1:36" ht="43.5" x14ac:dyDescent="0.35">
      <c r="A296" s="117"/>
      <c r="B296" s="119" t="s">
        <v>5282</v>
      </c>
      <c r="C296" s="120" t="s">
        <v>158</v>
      </c>
      <c r="D296" s="120" t="s">
        <v>5546</v>
      </c>
      <c r="E296" s="120" t="s">
        <v>629</v>
      </c>
      <c r="F296" s="120" t="s">
        <v>10213</v>
      </c>
      <c r="G296" s="120" t="s">
        <v>149</v>
      </c>
      <c r="H296" s="10">
        <v>41912</v>
      </c>
      <c r="I296" s="11">
        <v>1056603.1616666669</v>
      </c>
      <c r="J296" s="11">
        <v>100011.09</v>
      </c>
      <c r="K296" s="11">
        <v>100011.09</v>
      </c>
      <c r="L296" s="11">
        <v>0</v>
      </c>
      <c r="M296" s="11">
        <v>0</v>
      </c>
      <c r="N296" s="2058" t="str">
        <f>INDEX(EVENTOS!G296:ZJ296,,MATCH(MAX(EVENTOS!G296:ZJ296),EVENTOS!G296:ZJ296,0)+1)</f>
        <v>RECURSO PC FINAL</v>
      </c>
      <c r="O296" s="87" t="str">
        <f>INDEX(EVENTOS!G296:ZJ296,,MATCH(MAX(EVENTOS!G296:ZJ296),EVENTOS!G296:ZJ296,0)+2)</f>
        <v>CONCLUÍDA</v>
      </c>
      <c r="P296" s="10">
        <v>41799</v>
      </c>
      <c r="Q296" s="34" t="s">
        <v>13039</v>
      </c>
      <c r="R296" s="1" t="s">
        <v>844</v>
      </c>
      <c r="S296" s="1">
        <v>16</v>
      </c>
      <c r="T296" s="1" t="s">
        <v>839</v>
      </c>
      <c r="U296" s="1" t="s">
        <v>1205</v>
      </c>
      <c r="V296" s="87"/>
      <c r="AF296" s="1">
        <v>2</v>
      </c>
      <c r="AI296" s="265"/>
      <c r="AJ296" s="265"/>
    </row>
    <row r="297" spans="1:36" ht="43.5" x14ac:dyDescent="0.35">
      <c r="A297" s="117"/>
      <c r="B297" s="119" t="s">
        <v>5283</v>
      </c>
      <c r="C297" s="120" t="s">
        <v>163</v>
      </c>
      <c r="D297" s="120" t="s">
        <v>5547</v>
      </c>
      <c r="E297" s="120" t="s">
        <v>631</v>
      </c>
      <c r="F297" s="633" t="s">
        <v>6586</v>
      </c>
      <c r="G297" s="120" t="s">
        <v>149</v>
      </c>
      <c r="H297" s="10">
        <v>42004</v>
      </c>
      <c r="I297" s="11">
        <v>1660376.3766666667</v>
      </c>
      <c r="J297" s="11">
        <v>1178412.31</v>
      </c>
      <c r="K297" s="11">
        <v>700401.99</v>
      </c>
      <c r="L297" s="11">
        <v>0</v>
      </c>
      <c r="M297" s="11">
        <v>478010.32</v>
      </c>
      <c r="N297" s="2058" t="str">
        <f>INDEX(EVENTOS!G297:ZJ297,,MATCH(MAX(EVENTOS!G297:ZJ297),EVENTOS!G297:ZJ297,0)+1)</f>
        <v>EM CONFERÊNCIA PARA TEMAI</v>
      </c>
      <c r="O297" s="87" t="str">
        <f>INDEX(EVENTOS!G297:ZJ297,,MATCH(MAX(EVENTOS!G297:ZJ297),EVENTOS!G297:ZJ297,0)+2)</f>
        <v>EM ANDAMENTO</v>
      </c>
      <c r="P297" s="10" t="s">
        <v>153</v>
      </c>
      <c r="Q297" s="34" t="s">
        <v>832</v>
      </c>
      <c r="R297" s="1" t="s">
        <v>172</v>
      </c>
      <c r="S297" s="1">
        <v>212</v>
      </c>
      <c r="T297" s="1" t="s">
        <v>833</v>
      </c>
      <c r="U297" s="1" t="s">
        <v>1206</v>
      </c>
      <c r="V297" s="87"/>
      <c r="W297" s="1">
        <v>7</v>
      </c>
      <c r="AI297" s="265"/>
      <c r="AJ297" s="265"/>
    </row>
    <row r="298" spans="1:36" ht="29" x14ac:dyDescent="0.35">
      <c r="A298" s="117"/>
      <c r="B298" s="119" t="s">
        <v>5284</v>
      </c>
      <c r="C298" s="120" t="s">
        <v>163</v>
      </c>
      <c r="D298" s="120" t="s">
        <v>5547</v>
      </c>
      <c r="E298" s="120" t="s">
        <v>632</v>
      </c>
      <c r="F298" s="120" t="s">
        <v>632</v>
      </c>
      <c r="G298" s="120" t="s">
        <v>149</v>
      </c>
      <c r="H298" s="10">
        <v>42003</v>
      </c>
      <c r="I298" s="11">
        <v>1660376.3766666667</v>
      </c>
      <c r="J298" s="11">
        <v>243803.44</v>
      </c>
      <c r="K298" s="11">
        <v>31998.92</v>
      </c>
      <c r="L298" s="11">
        <v>0</v>
      </c>
      <c r="M298" s="11">
        <v>211804.52680000002</v>
      </c>
      <c r="N298" s="2058" t="str">
        <f>INDEX(EVENTOS!G298:ZJ298,,MATCH(MAX(EVENTOS!G298:ZJ298),EVENTOS!G298:ZJ298,0)+1)</f>
        <v>EM CONFERÊNCIA PARA TEMAI</v>
      </c>
      <c r="O298" s="87" t="str">
        <f>INDEX(EVENTOS!G298:ZJ298,,MATCH(MAX(EVENTOS!G298:ZJ298),EVENTOS!G298:ZJ298,0)+2)</f>
        <v>EM ANDAMENTO</v>
      </c>
      <c r="P298" s="10" t="s">
        <v>153</v>
      </c>
      <c r="Q298" s="34" t="s">
        <v>153</v>
      </c>
      <c r="R298" s="1" t="s">
        <v>168</v>
      </c>
      <c r="S298" s="1" t="s">
        <v>153</v>
      </c>
      <c r="T298" s="1" t="s">
        <v>842</v>
      </c>
      <c r="U298" s="1" t="s">
        <v>1207</v>
      </c>
      <c r="V298" s="87"/>
      <c r="AI298" s="265">
        <v>1</v>
      </c>
      <c r="AJ298" s="265"/>
    </row>
    <row r="299" spans="1:36" ht="29" x14ac:dyDescent="0.35">
      <c r="A299" s="117"/>
      <c r="B299" s="119" t="s">
        <v>5285</v>
      </c>
      <c r="C299" s="120" t="s">
        <v>163</v>
      </c>
      <c r="D299" s="120" t="s">
        <v>5547</v>
      </c>
      <c r="E299" s="120" t="s">
        <v>633</v>
      </c>
      <c r="F299" s="120" t="s">
        <v>633</v>
      </c>
      <c r="G299" s="120" t="s">
        <v>149</v>
      </c>
      <c r="H299" s="10">
        <v>42003</v>
      </c>
      <c r="I299" s="11">
        <v>1660376.3766666667</v>
      </c>
      <c r="J299" s="11">
        <v>277754.36</v>
      </c>
      <c r="K299" s="11">
        <v>277226.26</v>
      </c>
      <c r="L299" s="11">
        <v>0</v>
      </c>
      <c r="M299" s="11">
        <v>528.1</v>
      </c>
      <c r="N299" s="2058" t="str">
        <f>INDEX(EVENTOS!G299:ZJ299,,MATCH(MAX(EVENTOS!G299:ZJ299),EVENTOS!G299:ZJ299,0)+1)</f>
        <v>EM CONFERÊNCIA PARA TEMAI</v>
      </c>
      <c r="O299" s="87" t="str">
        <f>INDEX(EVENTOS!G299:ZJ299,,MATCH(MAX(EVENTOS!G299:ZJ299),EVENTOS!G299:ZJ299,0)+2)</f>
        <v>EM ANDAMENTO</v>
      </c>
      <c r="P299" s="10">
        <v>41799</v>
      </c>
      <c r="Q299" s="34" t="s">
        <v>153</v>
      </c>
      <c r="R299" s="1" t="s">
        <v>161</v>
      </c>
      <c r="S299" s="1">
        <v>8</v>
      </c>
      <c r="T299" s="1" t="s">
        <v>833</v>
      </c>
      <c r="U299" s="1" t="s">
        <v>1208</v>
      </c>
      <c r="V299" s="87"/>
      <c r="AD299" s="1">
        <v>1</v>
      </c>
      <c r="AI299" s="265"/>
      <c r="AJ299" s="265"/>
    </row>
    <row r="300" spans="1:36" ht="29" x14ac:dyDescent="0.35">
      <c r="A300" s="117"/>
      <c r="B300" s="119" t="s">
        <v>5286</v>
      </c>
      <c r="C300" s="120" t="s">
        <v>163</v>
      </c>
      <c r="D300" s="120" t="s">
        <v>5547</v>
      </c>
      <c r="E300" s="120" t="s">
        <v>634</v>
      </c>
      <c r="F300" s="120" t="s">
        <v>634</v>
      </c>
      <c r="G300" s="120" t="s">
        <v>149</v>
      </c>
      <c r="H300" s="10">
        <v>42003</v>
      </c>
      <c r="I300" s="11">
        <v>1660376.3766666667</v>
      </c>
      <c r="J300" s="11">
        <v>394024.15</v>
      </c>
      <c r="K300" s="11">
        <v>394024.15</v>
      </c>
      <c r="L300" s="11">
        <v>0</v>
      </c>
      <c r="M300" s="11">
        <v>0</v>
      </c>
      <c r="N300" s="2058" t="str">
        <f>INDEX(EVENTOS!G300:ZJ300,,MATCH(MAX(EVENTOS!G300:ZJ300),EVENTOS!G300:ZJ300,0)+1)</f>
        <v>EM CONFERÊNCIA PARA TEMAI</v>
      </c>
      <c r="O300" s="87" t="str">
        <f>INDEX(EVENTOS!G300:ZJ300,,MATCH(MAX(EVENTOS!G300:ZJ300),EVENTOS!G300:ZJ300,0)+2)</f>
        <v>EM ANDAMENTO</v>
      </c>
      <c r="P300" s="10">
        <v>41799</v>
      </c>
      <c r="Q300" s="34" t="s">
        <v>153</v>
      </c>
      <c r="R300" s="1" t="s">
        <v>844</v>
      </c>
      <c r="S300" s="1">
        <v>18</v>
      </c>
      <c r="T300" s="1" t="s">
        <v>839</v>
      </c>
      <c r="U300" s="1" t="s">
        <v>12597</v>
      </c>
      <c r="V300" s="87"/>
      <c r="AF300" s="1">
        <v>1</v>
      </c>
      <c r="AI300" s="265"/>
      <c r="AJ300" s="265"/>
    </row>
    <row r="301" spans="1:36" ht="29" x14ac:dyDescent="0.35">
      <c r="A301" s="117"/>
      <c r="B301" s="119" t="s">
        <v>5287</v>
      </c>
      <c r="C301" s="120" t="s">
        <v>163</v>
      </c>
      <c r="D301" s="120" t="s">
        <v>5547</v>
      </c>
      <c r="E301" s="120" t="s">
        <v>635</v>
      </c>
      <c r="F301" s="120" t="s">
        <v>6587</v>
      </c>
      <c r="G301" s="120" t="s">
        <v>149</v>
      </c>
      <c r="H301" s="10">
        <v>41973</v>
      </c>
      <c r="I301" s="11">
        <v>1660376.3766666667</v>
      </c>
      <c r="J301" s="11">
        <v>249797.83</v>
      </c>
      <c r="K301" s="11">
        <v>249797.83</v>
      </c>
      <c r="L301" s="11">
        <v>0</v>
      </c>
      <c r="M301" s="11">
        <v>0</v>
      </c>
      <c r="N301" s="2058" t="str">
        <f>INDEX(EVENTOS!G301:ZJ301,,MATCH(MAX(EVENTOS!G301:ZJ301),EVENTOS!G301:ZJ301,0)+1)</f>
        <v>EM CONFERÊNCIA PARA TEMAI</v>
      </c>
      <c r="O301" s="87" t="str">
        <f>INDEX(EVENTOS!G301:ZJ301,,MATCH(MAX(EVENTOS!G301:ZJ301),EVENTOS!G301:ZJ301,0)+2)</f>
        <v>EM ANDAMENTO</v>
      </c>
      <c r="P301" s="10" t="s">
        <v>153</v>
      </c>
      <c r="Q301" s="34" t="s">
        <v>832</v>
      </c>
      <c r="R301" s="1" t="s">
        <v>172</v>
      </c>
      <c r="S301" s="1">
        <v>211</v>
      </c>
      <c r="T301" s="1" t="s">
        <v>833</v>
      </c>
      <c r="U301" s="1" t="s">
        <v>12590</v>
      </c>
      <c r="V301" s="87"/>
      <c r="Z301" s="1">
        <v>5</v>
      </c>
      <c r="AI301" s="265"/>
      <c r="AJ301" s="265"/>
    </row>
    <row r="302" spans="1:36" ht="87" x14ac:dyDescent="0.35">
      <c r="A302" s="117"/>
      <c r="B302" s="119" t="s">
        <v>5288</v>
      </c>
      <c r="C302" s="120" t="s">
        <v>159</v>
      </c>
      <c r="D302" s="120" t="s">
        <v>5548</v>
      </c>
      <c r="E302" s="120" t="s">
        <v>12566</v>
      </c>
      <c r="F302" s="120" t="s">
        <v>12567</v>
      </c>
      <c r="G302" s="120" t="s">
        <v>149</v>
      </c>
      <c r="H302" s="10">
        <v>43830</v>
      </c>
      <c r="I302" s="11">
        <v>4796813.2091666674</v>
      </c>
      <c r="J302" s="11">
        <v>4335706.66</v>
      </c>
      <c r="K302" s="11">
        <v>4335706.66</v>
      </c>
      <c r="L302" s="11">
        <v>0</v>
      </c>
      <c r="M302" s="11">
        <v>0</v>
      </c>
      <c r="N302" s="2058" t="str">
        <f>INDEX(EVENTOS!G302:ZJ302,,MATCH(MAX(EVENTOS!G302:ZJ302),EVENTOS!G302:ZJ302,0)+1)</f>
        <v>AGUARDANDO APROVAÇÃO PRESTAÇÃO DE CONTAS (SECRETARIA)</v>
      </c>
      <c r="O302" s="87" t="str">
        <f>INDEX(EVENTOS!G302:ZJ302,,MATCH(MAX(EVENTOS!G302:ZJ302),EVENTOS!G302:ZJ302,0)+2)</f>
        <v>CONCLUÍDA</v>
      </c>
      <c r="P302" s="10" t="s">
        <v>13891</v>
      </c>
      <c r="Q302" s="1993" t="s">
        <v>13899</v>
      </c>
      <c r="R302" s="1" t="s">
        <v>172</v>
      </c>
      <c r="S302" s="1" t="s">
        <v>13890</v>
      </c>
      <c r="T302" s="1" t="s">
        <v>833</v>
      </c>
      <c r="U302" s="1" t="s">
        <v>1211</v>
      </c>
      <c r="V302" s="87"/>
      <c r="W302" s="1">
        <v>8</v>
      </c>
      <c r="AI302" s="265"/>
      <c r="AJ302" s="265"/>
    </row>
    <row r="303" spans="1:36" ht="43.5" x14ac:dyDescent="0.35">
      <c r="A303" s="117"/>
      <c r="B303" s="119" t="s">
        <v>5289</v>
      </c>
      <c r="C303" s="120" t="s">
        <v>162</v>
      </c>
      <c r="D303" s="120" t="s">
        <v>5549</v>
      </c>
      <c r="E303" s="120" t="s">
        <v>10058</v>
      </c>
      <c r="F303" s="124" t="s">
        <v>12376</v>
      </c>
      <c r="G303" s="120" t="s">
        <v>149</v>
      </c>
      <c r="H303" s="10">
        <v>43464</v>
      </c>
      <c r="I303" s="11">
        <v>905659.85666666657</v>
      </c>
      <c r="J303" s="11">
        <v>967132.57</v>
      </c>
      <c r="K303" s="11">
        <v>823911.24</v>
      </c>
      <c r="L303" s="11">
        <v>0</v>
      </c>
      <c r="M303" s="11">
        <v>143221.32999999999</v>
      </c>
      <c r="N303" s="2058" t="str">
        <f>INDEX(EVENTOS!G303:ZJ303,,MATCH(MAX(EVENTOS!G303:ZJ303),EVENTOS!G303:ZJ303,0)+1)</f>
        <v>AGUARDANDO APROVAÇÃO PRESTAÇÃO DE CONTAS (SECRETARIA)</v>
      </c>
      <c r="O303" s="87" t="str">
        <f>INDEX(EVENTOS!G303:ZJ303,,MATCH(MAX(EVENTOS!G303:ZJ303),EVENTOS!G303:ZJ303,0)+2)</f>
        <v>CONCLUÍDA</v>
      </c>
      <c r="P303" s="10">
        <v>43655</v>
      </c>
      <c r="Q303" s="34" t="s">
        <v>13037</v>
      </c>
      <c r="R303" s="1" t="s">
        <v>172</v>
      </c>
      <c r="S303" s="1490" t="s">
        <v>12377</v>
      </c>
      <c r="T303" s="1" t="s">
        <v>833</v>
      </c>
      <c r="U303" s="1" t="s">
        <v>1213</v>
      </c>
      <c r="V303" s="87"/>
      <c r="W303" s="1">
        <v>18</v>
      </c>
      <c r="AI303" s="265"/>
      <c r="AJ303" s="265"/>
    </row>
    <row r="304" spans="1:36" ht="29" x14ac:dyDescent="0.35">
      <c r="A304" s="117"/>
      <c r="B304" s="119" t="s">
        <v>6068</v>
      </c>
      <c r="C304" s="120" t="s">
        <v>154</v>
      </c>
      <c r="D304" s="120" t="s">
        <v>5550</v>
      </c>
      <c r="E304" s="120" t="s">
        <v>641</v>
      </c>
      <c r="F304" s="124" t="s">
        <v>10174</v>
      </c>
      <c r="G304" s="120" t="s">
        <v>149</v>
      </c>
      <c r="H304" s="10">
        <v>41973</v>
      </c>
      <c r="I304" s="11">
        <v>1811319.6849999998</v>
      </c>
      <c r="J304" s="11">
        <v>310330.71000000002</v>
      </c>
      <c r="K304" s="11">
        <v>310330.71000000002</v>
      </c>
      <c r="L304" s="11">
        <v>0</v>
      </c>
      <c r="M304" s="11">
        <v>0</v>
      </c>
      <c r="N304" s="2058" t="str">
        <f>INDEX(EVENTOS!G304:ZJ304,,MATCH(MAX(EVENTOS!G304:ZJ304),EVENTOS!G304:ZJ304,0)+1)</f>
        <v>EM CONFERÊNCIA PARA TEMAI</v>
      </c>
      <c r="O304" s="87" t="str">
        <f>INDEX(EVENTOS!G304:ZJ304,,MATCH(MAX(EVENTOS!G304:ZJ304),EVENTOS!G304:ZJ304,0)+2)</f>
        <v>CONCLUÍDA</v>
      </c>
      <c r="P304" s="10">
        <v>42632</v>
      </c>
      <c r="Q304" s="34" t="s">
        <v>12375</v>
      </c>
      <c r="R304" s="1" t="s">
        <v>14075</v>
      </c>
      <c r="S304" s="1">
        <v>53</v>
      </c>
      <c r="T304" s="1" t="s">
        <v>839</v>
      </c>
      <c r="U304" s="1" t="s">
        <v>1214</v>
      </c>
      <c r="V304" s="87"/>
      <c r="AI304" s="265">
        <v>4</v>
      </c>
      <c r="AJ304" s="265" t="s">
        <v>10175</v>
      </c>
    </row>
    <row r="305" spans="1:36" ht="116" x14ac:dyDescent="0.35">
      <c r="A305" s="117"/>
      <c r="B305" s="119" t="s">
        <v>5290</v>
      </c>
      <c r="C305" s="120" t="s">
        <v>154</v>
      </c>
      <c r="D305" s="120" t="s">
        <v>5550</v>
      </c>
      <c r="E305" s="120" t="s">
        <v>642</v>
      </c>
      <c r="F305" s="1978" t="s">
        <v>8083</v>
      </c>
      <c r="G305" s="120" t="s">
        <v>149</v>
      </c>
      <c r="H305" s="10"/>
      <c r="I305" s="11">
        <v>1811319.6849999998</v>
      </c>
      <c r="J305" s="11">
        <v>457350.09</v>
      </c>
      <c r="K305" s="11">
        <v>396497.91999999998</v>
      </c>
      <c r="L305" s="11">
        <v>0</v>
      </c>
      <c r="M305" s="11">
        <v>60852.17</v>
      </c>
      <c r="N305" s="2058" t="str">
        <f>INDEX(EVENTOS!G305:ZJ305,,MATCH(MAX(EVENTOS!G305:ZJ305),EVENTOS!G305:ZJ305,0)+1)</f>
        <v>AGUARDANDO REPROGRAMAÇÃO</v>
      </c>
      <c r="O305" s="87" t="str">
        <f>INDEX(EVENTOS!G305:ZJ305,,MATCH(MAX(EVENTOS!G305:ZJ305),EVENTOS!G305:ZJ305,0)+2)</f>
        <v>EM ANDAMENTO</v>
      </c>
      <c r="P305" s="10">
        <v>42597</v>
      </c>
      <c r="Q305" s="1962" t="s">
        <v>13786</v>
      </c>
      <c r="R305" s="1" t="s">
        <v>172</v>
      </c>
      <c r="S305" s="1" t="s">
        <v>8157</v>
      </c>
      <c r="T305" s="1" t="s">
        <v>833</v>
      </c>
      <c r="U305" s="1" t="s">
        <v>1215</v>
      </c>
      <c r="V305" s="87"/>
      <c r="W305" s="34">
        <v>10</v>
      </c>
      <c r="AI305" s="265"/>
      <c r="AJ305" s="265"/>
    </row>
    <row r="306" spans="1:36" ht="174" x14ac:dyDescent="0.35">
      <c r="A306" s="117"/>
      <c r="B306" s="119" t="s">
        <v>5291</v>
      </c>
      <c r="C306" s="120" t="s">
        <v>154</v>
      </c>
      <c r="D306" s="120" t="s">
        <v>5550</v>
      </c>
      <c r="E306" s="1129" t="s">
        <v>11173</v>
      </c>
      <c r="F306" s="1978" t="s">
        <v>11172</v>
      </c>
      <c r="G306" s="120" t="s">
        <v>149</v>
      </c>
      <c r="H306" s="10">
        <v>42369</v>
      </c>
      <c r="I306" s="11">
        <v>1811319.6849999998</v>
      </c>
      <c r="J306" s="11">
        <v>415575.27</v>
      </c>
      <c r="K306" s="11">
        <v>415575.27</v>
      </c>
      <c r="L306" s="11">
        <v>0</v>
      </c>
      <c r="M306" s="11">
        <v>0</v>
      </c>
      <c r="N306" s="2058" t="str">
        <f>INDEX(EVENTOS!G306:ZJ306,,MATCH(MAX(EVENTOS!G306:ZJ306),EVENTOS!G306:ZJ306,0)+1)</f>
        <v>EM CONFERÊNCIA PARA TEMAI</v>
      </c>
      <c r="O306" s="87" t="str">
        <f>INDEX(EVENTOS!G306:ZJ306,,MATCH(MAX(EVENTOS!G306:ZJ306),EVENTOS!G306:ZJ306,0)+2)</f>
        <v>CONCLUÍDA</v>
      </c>
      <c r="P306" s="10">
        <v>42591</v>
      </c>
      <c r="Q306" s="1468" t="s">
        <v>12555</v>
      </c>
      <c r="R306" s="1" t="s">
        <v>172</v>
      </c>
      <c r="S306" s="1" t="s">
        <v>8158</v>
      </c>
      <c r="T306" s="1" t="s">
        <v>833</v>
      </c>
      <c r="U306" s="1" t="s">
        <v>1216</v>
      </c>
      <c r="V306" s="87"/>
      <c r="W306" s="34">
        <v>10</v>
      </c>
      <c r="AI306" s="265"/>
      <c r="AJ306" s="265"/>
    </row>
    <row r="307" spans="1:36" ht="43.5" x14ac:dyDescent="0.35">
      <c r="A307" s="117"/>
      <c r="B307" s="119" t="s">
        <v>5292</v>
      </c>
      <c r="C307" s="120" t="s">
        <v>154</v>
      </c>
      <c r="D307" s="120" t="s">
        <v>5550</v>
      </c>
      <c r="E307" s="120" t="s">
        <v>643</v>
      </c>
      <c r="F307" t="s">
        <v>11849</v>
      </c>
      <c r="G307" s="120" t="s">
        <v>149</v>
      </c>
      <c r="H307" s="10">
        <v>43646</v>
      </c>
      <c r="I307" s="11">
        <v>1811319.6849999998</v>
      </c>
      <c r="J307" s="11">
        <v>307933.28999999998</v>
      </c>
      <c r="K307" s="11">
        <v>307933.28999999998</v>
      </c>
      <c r="L307" s="11">
        <v>0</v>
      </c>
      <c r="M307" s="11">
        <v>0</v>
      </c>
      <c r="N307" s="2058" t="str">
        <f>INDEX(EVENTOS!G307:ZJ307,,MATCH(MAX(EVENTOS!G307:ZJ307),EVENTOS!G307:ZJ307,0)+1)</f>
        <v>EM CONFERÊNCIA PARA TEMAI</v>
      </c>
      <c r="O307" s="87" t="str">
        <f>INDEX(EVENTOS!G307:ZJ307,,MATCH(MAX(EVENTOS!G307:ZJ307),EVENTOS!G307:ZJ307,0)+2)</f>
        <v>CONCLUÍDA</v>
      </c>
      <c r="P307" s="10">
        <v>43593</v>
      </c>
      <c r="Q307" s="34" t="s">
        <v>832</v>
      </c>
      <c r="R307" s="1" t="s">
        <v>172</v>
      </c>
      <c r="S307" s="1" t="s">
        <v>12144</v>
      </c>
      <c r="T307" s="1" t="s">
        <v>833</v>
      </c>
      <c r="U307" s="1" t="s">
        <v>1217</v>
      </c>
      <c r="V307" s="87"/>
      <c r="AI307" s="265">
        <v>1</v>
      </c>
      <c r="AJ307" s="265" t="s">
        <v>6045</v>
      </c>
    </row>
    <row r="308" spans="1:36" ht="101.5" x14ac:dyDescent="0.35">
      <c r="A308" s="117"/>
      <c r="B308" s="119" t="s">
        <v>5293</v>
      </c>
      <c r="C308" s="120" t="s">
        <v>154</v>
      </c>
      <c r="D308" s="120" t="s">
        <v>5550</v>
      </c>
      <c r="E308" s="564" t="s">
        <v>8485</v>
      </c>
      <c r="F308" s="124" t="s">
        <v>8082</v>
      </c>
      <c r="G308" s="120" t="s">
        <v>149</v>
      </c>
      <c r="H308" s="10">
        <v>42735</v>
      </c>
      <c r="I308" s="11">
        <v>1811319.6849999998</v>
      </c>
      <c r="J308" s="11">
        <v>238714.17</v>
      </c>
      <c r="K308" s="11">
        <v>238714.17</v>
      </c>
      <c r="L308" s="11">
        <v>0</v>
      </c>
      <c r="M308" s="11">
        <v>0</v>
      </c>
      <c r="N308" s="2058" t="str">
        <f>INDEX(EVENTOS!G308:ZJ308,,MATCH(MAX(EVENTOS!G308:ZJ308),EVENTOS!G308:ZJ308,0)+1)</f>
        <v>AGUARDANDO REPROGRAMAÇÃO</v>
      </c>
      <c r="O308" s="87" t="str">
        <f>INDEX(EVENTOS!G308:ZJ308,,MATCH(MAX(EVENTOS!G308:ZJ308),EVENTOS!G308:ZJ308,0)+2)</f>
        <v>EM ANDAMENTO</v>
      </c>
      <c r="P308" s="10">
        <v>42634</v>
      </c>
      <c r="Q308" s="1892" t="s">
        <v>13646</v>
      </c>
      <c r="R308" s="1" t="s">
        <v>172</v>
      </c>
      <c r="S308" s="565" t="s">
        <v>8486</v>
      </c>
      <c r="T308" s="1" t="s">
        <v>833</v>
      </c>
      <c r="U308" s="1" t="s">
        <v>1218</v>
      </c>
      <c r="V308" s="87"/>
      <c r="W308" s="1">
        <v>1</v>
      </c>
      <c r="Z308" s="1">
        <v>2</v>
      </c>
      <c r="AI308" s="265"/>
      <c r="AJ308" s="265"/>
    </row>
    <row r="309" spans="1:36" ht="43.5" x14ac:dyDescent="0.35">
      <c r="A309" s="117"/>
      <c r="B309" s="119" t="s">
        <v>5294</v>
      </c>
      <c r="C309" s="120" t="s">
        <v>167</v>
      </c>
      <c r="D309" s="120" t="s">
        <v>5551</v>
      </c>
      <c r="E309" s="120" t="s">
        <v>646</v>
      </c>
      <c r="F309" s="124" t="s">
        <v>6588</v>
      </c>
      <c r="G309" s="120" t="s">
        <v>149</v>
      </c>
      <c r="H309" s="10">
        <v>42003</v>
      </c>
      <c r="I309" s="11">
        <v>1207546.4666666666</v>
      </c>
      <c r="J309" s="11">
        <v>1427273.3</v>
      </c>
      <c r="K309" s="11">
        <v>1186483.46</v>
      </c>
      <c r="L309" s="11">
        <v>0</v>
      </c>
      <c r="M309" s="11">
        <v>240789.94</v>
      </c>
      <c r="N309" s="2058" t="str">
        <f>INDEX(EVENTOS!G309:ZJ309,,MATCH(MAX(EVENTOS!G309:ZJ309),EVENTOS!G309:ZJ309,0)+1)</f>
        <v>AGUARDANDO APROVAÇÃO PRESTAÇÃO DE CONTAS (SECRETARIA)</v>
      </c>
      <c r="O309" s="1864" t="s">
        <v>4684</v>
      </c>
      <c r="P309" s="10" t="s">
        <v>153</v>
      </c>
      <c r="Q309" s="34" t="s">
        <v>13962</v>
      </c>
      <c r="R309" s="1" t="s">
        <v>172</v>
      </c>
      <c r="S309" s="1">
        <v>299</v>
      </c>
      <c r="T309" s="1" t="s">
        <v>839</v>
      </c>
      <c r="U309" s="1" t="s">
        <v>1219</v>
      </c>
      <c r="V309" s="87"/>
      <c r="W309" s="1">
        <v>2</v>
      </c>
      <c r="AI309" s="265"/>
      <c r="AJ309" s="265"/>
    </row>
    <row r="310" spans="1:36" ht="29" x14ac:dyDescent="0.35">
      <c r="A310" s="117"/>
      <c r="B310" s="119" t="s">
        <v>5295</v>
      </c>
      <c r="C310" s="120" t="s">
        <v>157</v>
      </c>
      <c r="D310" s="120" t="s">
        <v>5552</v>
      </c>
      <c r="E310" s="120" t="s">
        <v>648</v>
      </c>
      <c r="F310" s="120"/>
      <c r="G310" s="120" t="s">
        <v>149</v>
      </c>
      <c r="H310" s="10" t="s">
        <v>153</v>
      </c>
      <c r="I310" s="11">
        <v>4796813.2091666702</v>
      </c>
      <c r="J310" s="11">
        <v>0</v>
      </c>
      <c r="K310" s="11">
        <v>0</v>
      </c>
      <c r="L310" s="11">
        <v>0</v>
      </c>
      <c r="M310" s="11">
        <v>0</v>
      </c>
      <c r="N310" s="2058" t="str">
        <f>INDEX(EVENTOS!G310:ZJ310,,MATCH(MAX(EVENTOS!G310:ZJ310),EVENTOS!G310:ZJ310,0)+1)</f>
        <v>CANCELADO</v>
      </c>
      <c r="O310" s="87" t="str">
        <f>INDEX(EVENTOS!G310:ZJ310,,MATCH(MAX(EVENTOS!G310:ZJ310),EVENTOS!G310:ZJ310,0)+2)</f>
        <v>CANCELADA</v>
      </c>
      <c r="P310" s="10" t="s">
        <v>153</v>
      </c>
      <c r="Q310" s="34" t="s">
        <v>153</v>
      </c>
      <c r="R310" s="1">
        <v>0</v>
      </c>
      <c r="S310" s="1">
        <v>20</v>
      </c>
      <c r="T310" s="1" t="s">
        <v>1153</v>
      </c>
      <c r="U310" s="1" t="s">
        <v>1220</v>
      </c>
      <c r="V310" s="87"/>
      <c r="AI310" s="265"/>
      <c r="AJ310" s="265"/>
    </row>
    <row r="311" spans="1:36" ht="43.5" x14ac:dyDescent="0.35">
      <c r="A311" s="117"/>
      <c r="B311" s="119" t="s">
        <v>6704</v>
      </c>
      <c r="C311" s="120" t="s">
        <v>157</v>
      </c>
      <c r="D311" s="120" t="s">
        <v>5552</v>
      </c>
      <c r="E311" s="120" t="s">
        <v>9626</v>
      </c>
      <c r="F311" s="124" t="s">
        <v>10140</v>
      </c>
      <c r="G311" s="120" t="s">
        <v>149</v>
      </c>
      <c r="H311" s="10">
        <v>42916</v>
      </c>
      <c r="I311" s="11">
        <v>4796813.2091666674</v>
      </c>
      <c r="J311" s="11">
        <v>4075670.41</v>
      </c>
      <c r="K311" s="11">
        <v>4075670.41</v>
      </c>
      <c r="L311" s="11">
        <v>0</v>
      </c>
      <c r="M311" s="11"/>
      <c r="N311" s="2058" t="str">
        <f>INDEX(EVENTOS!G311:ZJ311,,MATCH(MAX(EVENTOS!G311:ZJ311),EVENTOS!G311:ZJ311,0)+1)</f>
        <v>AGUARDANDO PRESTAÇÃO DE CONTAS</v>
      </c>
      <c r="O311" s="87" t="str">
        <f>INDEX(EVENTOS!G311:ZJ311,,MATCH(MAX(EVENTOS!G311:ZJ311),EVENTOS!G311:ZJ311,0)+2)</f>
        <v>CONCLUÍDA</v>
      </c>
      <c r="P311" s="10">
        <v>43280</v>
      </c>
      <c r="Q311" s="34" t="s">
        <v>13776</v>
      </c>
      <c r="R311" s="1" t="s">
        <v>844</v>
      </c>
      <c r="S311" s="1194" t="s">
        <v>11508</v>
      </c>
      <c r="T311" s="1" t="s">
        <v>1153</v>
      </c>
      <c r="U311" s="1" t="s">
        <v>1221</v>
      </c>
      <c r="V311" s="87"/>
      <c r="W311" s="1">
        <v>20</v>
      </c>
      <c r="AI311" s="265"/>
      <c r="AJ311" s="265"/>
    </row>
    <row r="312" spans="1:36" ht="43.5" x14ac:dyDescent="0.35">
      <c r="A312" s="117"/>
      <c r="B312" s="119" t="s">
        <v>5296</v>
      </c>
      <c r="C312" s="120" t="s">
        <v>154</v>
      </c>
      <c r="D312" s="120" t="s">
        <v>5553</v>
      </c>
      <c r="E312" s="120" t="s">
        <v>8071</v>
      </c>
      <c r="F312" s="124" t="s">
        <v>10947</v>
      </c>
      <c r="G312" s="120" t="s">
        <v>149</v>
      </c>
      <c r="H312" s="10">
        <v>42855</v>
      </c>
      <c r="I312" s="11">
        <v>603773.24</v>
      </c>
      <c r="J312" s="11">
        <v>609731.06999999995</v>
      </c>
      <c r="K312" s="11">
        <v>594498.04</v>
      </c>
      <c r="L312" s="11">
        <v>0</v>
      </c>
      <c r="M312" s="11">
        <f>J312-K312</f>
        <v>15233.029999999912</v>
      </c>
      <c r="N312" s="2058" t="str">
        <f>INDEX(EVENTOS!G312:ZJ312,,MATCH(MAX(EVENTOS!G312:ZJ312),EVENTOS!G312:ZJ312,0)+1)</f>
        <v>EM CONFERÊNCIA PARA TEMAI</v>
      </c>
      <c r="O312" s="87" t="str">
        <f>INDEX(EVENTOS!G312:ZJ312,,MATCH(MAX(EVENTOS!G312:ZJ312),EVENTOS!G312:ZJ312,0)+2)</f>
        <v>CONCLUÍDA</v>
      </c>
      <c r="P312" s="10">
        <v>43187</v>
      </c>
      <c r="Q312" s="34" t="s">
        <v>832</v>
      </c>
      <c r="R312" s="1" t="s">
        <v>172</v>
      </c>
      <c r="S312" s="896" t="s">
        <v>10946</v>
      </c>
      <c r="T312" s="1" t="s">
        <v>833</v>
      </c>
      <c r="U312" s="1" t="s">
        <v>1222</v>
      </c>
      <c r="V312" s="87"/>
      <c r="W312" s="1">
        <v>20</v>
      </c>
      <c r="AI312" s="265"/>
      <c r="AJ312" s="265"/>
    </row>
    <row r="313" spans="1:36" ht="29" x14ac:dyDescent="0.35">
      <c r="A313" s="117"/>
      <c r="B313" s="119" t="s">
        <v>5297</v>
      </c>
      <c r="C313" s="120" t="s">
        <v>154</v>
      </c>
      <c r="D313" s="120" t="s">
        <v>5554</v>
      </c>
      <c r="E313" s="120" t="s">
        <v>653</v>
      </c>
      <c r="F313" s="34" t="s">
        <v>7170</v>
      </c>
      <c r="G313" s="120" t="s">
        <v>149</v>
      </c>
      <c r="H313" s="10">
        <v>42460</v>
      </c>
      <c r="I313" s="11">
        <v>1056603.1616666669</v>
      </c>
      <c r="J313" s="11">
        <v>1031641.48</v>
      </c>
      <c r="K313" s="11">
        <v>1031641.48</v>
      </c>
      <c r="L313" s="11">
        <v>0</v>
      </c>
      <c r="M313" s="11">
        <v>0</v>
      </c>
      <c r="N313" s="2058" t="str">
        <f>INDEX(EVENTOS!G313:ZJ313,,MATCH(MAX(EVENTOS!G313:ZJ313),EVENTOS!G313:ZJ313,0)+1)</f>
        <v>E-FISCO (Baixado)</v>
      </c>
      <c r="O313" s="87" t="str">
        <f>INDEX(EVENTOS!G313:ZJ313,,MATCH(MAX(EVENTOS!G313:ZJ313),EVENTOS!G313:ZJ313,0)+2)</f>
        <v>CONCLUÍDA</v>
      </c>
      <c r="P313" s="10">
        <v>42496</v>
      </c>
      <c r="Q313" s="34" t="s">
        <v>14203</v>
      </c>
      <c r="R313" s="1" t="s">
        <v>172</v>
      </c>
      <c r="S313" s="1" t="s">
        <v>7169</v>
      </c>
      <c r="T313" s="1" t="s">
        <v>833</v>
      </c>
      <c r="U313" s="1" t="s">
        <v>1224</v>
      </c>
      <c r="V313" s="87"/>
      <c r="W313" s="1">
        <v>15</v>
      </c>
      <c r="AI313" s="265"/>
      <c r="AJ313" s="265"/>
    </row>
    <row r="314" spans="1:36" ht="29" x14ac:dyDescent="0.35">
      <c r="A314" s="117"/>
      <c r="B314" s="119" t="s">
        <v>5298</v>
      </c>
      <c r="C314" s="120" t="s">
        <v>155</v>
      </c>
      <c r="D314" s="120" t="s">
        <v>5555</v>
      </c>
      <c r="E314" s="120" t="s">
        <v>438</v>
      </c>
      <c r="F314" s="124" t="s">
        <v>6872</v>
      </c>
      <c r="G314" s="120" t="s">
        <v>149</v>
      </c>
      <c r="H314" s="10">
        <v>42369</v>
      </c>
      <c r="I314" s="11">
        <v>754716.54749999999</v>
      </c>
      <c r="J314" s="11">
        <v>535060.87</v>
      </c>
      <c r="K314" s="11">
        <v>535060.87</v>
      </c>
      <c r="L314" s="11">
        <v>0</v>
      </c>
      <c r="M314" s="11">
        <v>0</v>
      </c>
      <c r="N314" s="2058" t="str">
        <f>INDEX(EVENTOS!G314:ZJ314,,MATCH(MAX(EVENTOS!G314:ZJ314),EVENTOS!G314:ZJ314,0)+1)</f>
        <v>EM CONFERÊNCIA PARA TEMAI</v>
      </c>
      <c r="O314" s="87" t="str">
        <f>INDEX(EVENTOS!G314:ZJ314,,MATCH(MAX(EVENTOS!G314:ZJ314),EVENTOS!G314:ZJ314,0)+2)</f>
        <v>CONCLUÍDA</v>
      </c>
      <c r="P314" s="10">
        <v>42167</v>
      </c>
      <c r="Q314" s="34" t="s">
        <v>14229</v>
      </c>
      <c r="R314" s="1" t="s">
        <v>172</v>
      </c>
      <c r="S314" s="1">
        <v>219</v>
      </c>
      <c r="T314" s="1" t="s">
        <v>833</v>
      </c>
      <c r="U314" s="1" t="s">
        <v>1226</v>
      </c>
      <c r="V314" s="87"/>
      <c r="W314" s="1">
        <v>19</v>
      </c>
      <c r="AI314" s="265"/>
      <c r="AJ314" s="265"/>
    </row>
    <row r="315" spans="1:36" ht="43.5" x14ac:dyDescent="0.35">
      <c r="A315" s="117"/>
      <c r="B315" s="119" t="s">
        <v>5299</v>
      </c>
      <c r="C315" s="120" t="s">
        <v>155</v>
      </c>
      <c r="D315" s="120" t="s">
        <v>5555</v>
      </c>
      <c r="E315" s="120" t="s">
        <v>9240</v>
      </c>
      <c r="F315" s="634" t="s">
        <v>6873</v>
      </c>
      <c r="G315" s="120" t="s">
        <v>149</v>
      </c>
      <c r="H315" s="10">
        <v>43646</v>
      </c>
      <c r="I315" s="11">
        <v>754716.54749999999</v>
      </c>
      <c r="J315" s="11">
        <v>118434.85</v>
      </c>
      <c r="K315" s="11">
        <v>118434.85</v>
      </c>
      <c r="L315" s="11">
        <v>0</v>
      </c>
      <c r="M315" s="11">
        <v>0</v>
      </c>
      <c r="N315" s="2058" t="str">
        <f>INDEX(EVENTOS!G315:ZJ315,,MATCH(MAX(EVENTOS!G315:ZJ315),EVENTOS!G315:ZJ315,0)+1)</f>
        <v>EM CONFERÊNCIA PARA TEMAI</v>
      </c>
      <c r="O315" s="87" t="str">
        <f>INDEX(EVENTOS!G315:ZJ315,,MATCH(MAX(EVENTOS!G315:ZJ315),EVENTOS!G315:ZJ315,0)+2)</f>
        <v>CONCLUÍDA</v>
      </c>
      <c r="P315" s="10">
        <v>43805</v>
      </c>
      <c r="Q315" s="34" t="s">
        <v>12944</v>
      </c>
      <c r="R315" s="1" t="s">
        <v>172</v>
      </c>
      <c r="S315" s="1649" t="s">
        <v>12862</v>
      </c>
      <c r="T315" s="1" t="s">
        <v>833</v>
      </c>
      <c r="U315" s="1" t="s">
        <v>1227</v>
      </c>
      <c r="V315" s="87"/>
      <c r="Z315" s="1">
        <v>1</v>
      </c>
      <c r="AI315" s="265"/>
      <c r="AJ315" s="265"/>
    </row>
    <row r="316" spans="1:36" ht="29" x14ac:dyDescent="0.35">
      <c r="A316" s="117"/>
      <c r="B316" s="119" t="s">
        <v>5300</v>
      </c>
      <c r="C316" s="120" t="s">
        <v>155</v>
      </c>
      <c r="D316" s="120" t="s">
        <v>5556</v>
      </c>
      <c r="E316" s="120" t="s">
        <v>8512</v>
      </c>
      <c r="F316" s="124" t="s">
        <v>6874</v>
      </c>
      <c r="G316" s="120" t="s">
        <v>149</v>
      </c>
      <c r="H316" s="10">
        <v>42036</v>
      </c>
      <c r="I316" s="11">
        <v>1056603.1616666669</v>
      </c>
      <c r="J316" s="11">
        <v>911698.18</v>
      </c>
      <c r="K316" s="11">
        <v>894497.22</v>
      </c>
      <c r="L316" s="11">
        <v>0</v>
      </c>
      <c r="M316" s="11">
        <v>17200.96</v>
      </c>
      <c r="N316" s="2058" t="str">
        <f>INDEX(EVENTOS!G316:ZJ316,,MATCH(MAX(EVENTOS!G316:ZJ316),EVENTOS!G316:ZJ316,0)+1)</f>
        <v>EM CONFERÊNCIA PARA TEMAI</v>
      </c>
      <c r="O316" s="87" t="str">
        <f>INDEX(EVENTOS!G316:ZJ316,,MATCH(MAX(EVENTOS!G316:ZJ316),EVENTOS!G316:ZJ316,0)+2)</f>
        <v>CONCLUÍDA</v>
      </c>
      <c r="P316" s="10">
        <v>42633</v>
      </c>
      <c r="Q316" s="278" t="s">
        <v>12337</v>
      </c>
      <c r="R316" s="1" t="s">
        <v>172</v>
      </c>
      <c r="S316" s="1" t="s">
        <v>8513</v>
      </c>
      <c r="T316" s="1" t="s">
        <v>833</v>
      </c>
      <c r="U316" s="280" t="s">
        <v>1228</v>
      </c>
      <c r="V316" s="87"/>
      <c r="W316" s="1">
        <v>23</v>
      </c>
      <c r="AI316" s="265"/>
      <c r="AJ316" s="265"/>
    </row>
    <row r="317" spans="1:36" ht="29" x14ac:dyDescent="0.35">
      <c r="A317" s="117"/>
      <c r="B317" s="119" t="s">
        <v>5301</v>
      </c>
      <c r="C317" s="120" t="s">
        <v>155</v>
      </c>
      <c r="D317" s="120" t="s">
        <v>5556</v>
      </c>
      <c r="E317" s="120" t="s">
        <v>658</v>
      </c>
      <c r="F317" s="120" t="s">
        <v>658</v>
      </c>
      <c r="G317" s="120" t="s">
        <v>149</v>
      </c>
      <c r="H317" s="10">
        <v>41974</v>
      </c>
      <c r="I317" s="11">
        <v>1056603.1616666669</v>
      </c>
      <c r="J317" s="11">
        <v>162105.94</v>
      </c>
      <c r="K317" s="11">
        <v>162105.94</v>
      </c>
      <c r="L317" s="11">
        <v>0</v>
      </c>
      <c r="M317" s="11">
        <v>0</v>
      </c>
      <c r="N317" s="2058" t="str">
        <f>INDEX(EVENTOS!G317:ZJ317,,MATCH(MAX(EVENTOS!G317:ZJ317),EVENTOS!G317:ZJ317,0)+1)</f>
        <v>EM CONFERÊNCIA PARA TEMAI</v>
      </c>
      <c r="O317" s="87" t="str">
        <f>INDEX(EVENTOS!G317:ZJ317,,MATCH(MAX(EVENTOS!G317:ZJ317),EVENTOS!G317:ZJ317,0)+2)</f>
        <v>CONCLUÍDA</v>
      </c>
      <c r="P317" s="10">
        <v>42633</v>
      </c>
      <c r="Q317" s="34" t="s">
        <v>12337</v>
      </c>
      <c r="R317" s="1" t="s">
        <v>172</v>
      </c>
      <c r="S317" s="288" t="s">
        <v>8515</v>
      </c>
      <c r="T317" s="1" t="s">
        <v>833</v>
      </c>
      <c r="U317" s="1" t="s">
        <v>1229</v>
      </c>
      <c r="V317" s="87"/>
      <c r="Z317" s="1">
        <v>1</v>
      </c>
      <c r="AI317" s="265"/>
      <c r="AJ317" s="265"/>
    </row>
    <row r="318" spans="1:36" ht="29" x14ac:dyDescent="0.35">
      <c r="A318" s="117"/>
      <c r="B318" s="119" t="s">
        <v>5302</v>
      </c>
      <c r="C318" s="120" t="s">
        <v>160</v>
      </c>
      <c r="D318" s="120" t="s">
        <v>5557</v>
      </c>
      <c r="E318" s="120" t="s">
        <v>6333</v>
      </c>
      <c r="F318" s="455" t="s">
        <v>6639</v>
      </c>
      <c r="G318" s="120" t="s">
        <v>149</v>
      </c>
      <c r="H318" s="10">
        <v>42735</v>
      </c>
      <c r="I318" s="11">
        <v>452829.9366666667</v>
      </c>
      <c r="J318" s="11">
        <v>473540.29</v>
      </c>
      <c r="K318" s="11">
        <v>452829.7</v>
      </c>
      <c r="L318" s="11">
        <v>5214.72</v>
      </c>
      <c r="M318" s="11">
        <v>15495.87</v>
      </c>
      <c r="N318" s="2058" t="str">
        <f>INDEX(EVENTOS!G318:ZJ318,,MATCH(MAX(EVENTOS!G318:ZJ318),EVENTOS!G318:ZJ318,0)+1)</f>
        <v>EM CONFERÊNCIA PARA TEMAI</v>
      </c>
      <c r="O318" s="87" t="str">
        <f>INDEX(EVENTOS!G318:ZJ318,,MATCH(MAX(EVENTOS!G318:ZJ318),EVENTOS!G318:ZJ318,0)+2)</f>
        <v>CONCLUÍDA</v>
      </c>
      <c r="P318" s="10">
        <v>42439</v>
      </c>
      <c r="Q318" s="34" t="s">
        <v>12799</v>
      </c>
      <c r="R318" s="1" t="s">
        <v>172</v>
      </c>
      <c r="S318" s="1" t="s">
        <v>6334</v>
      </c>
      <c r="T318" s="1" t="s">
        <v>833</v>
      </c>
      <c r="U318" s="1" t="s">
        <v>1231</v>
      </c>
      <c r="V318" s="87"/>
      <c r="W318" s="1">
        <v>5</v>
      </c>
      <c r="AI318" s="265"/>
      <c r="AJ318" s="265"/>
    </row>
    <row r="319" spans="1:36" ht="58" x14ac:dyDescent="0.35">
      <c r="A319" s="117"/>
      <c r="B319" s="119" t="s">
        <v>5303</v>
      </c>
      <c r="C319" s="120" t="s">
        <v>159</v>
      </c>
      <c r="D319" s="120" t="s">
        <v>5558</v>
      </c>
      <c r="E319" s="120" t="s">
        <v>11434</v>
      </c>
      <c r="F319" s="120" t="s">
        <v>6696</v>
      </c>
      <c r="G319" s="120" t="s">
        <v>149</v>
      </c>
      <c r="H319" s="233">
        <v>42247</v>
      </c>
      <c r="I319" s="11">
        <v>25870482.318333331</v>
      </c>
      <c r="J319" s="11">
        <v>9255755.8900000006</v>
      </c>
      <c r="K319" s="11">
        <v>8016007.9400000004</v>
      </c>
      <c r="L319" s="11">
        <v>0</v>
      </c>
      <c r="M319" s="11">
        <v>1239747.95</v>
      </c>
      <c r="N319" s="2058" t="str">
        <f>INDEX(EVENTOS!G319:ZJ319,,MATCH(MAX(EVENTOS!G319:ZJ319),EVENTOS!G319:ZJ319,0)+1)</f>
        <v>AGUARDANDO APROVAÇÃO PRESTAÇÃO DE CONTAS (SECRETARIA)</v>
      </c>
      <c r="O319" s="87" t="str">
        <f>INDEX(EVENTOS!G319:ZJ319,,MATCH(MAX(EVENTOS!G319:ZJ319),EVENTOS!G319:ZJ319,0)+2)</f>
        <v>CONCLUÍDA</v>
      </c>
      <c r="P319" s="10">
        <v>42992</v>
      </c>
      <c r="Q319" s="1593" t="s">
        <v>12694</v>
      </c>
      <c r="R319" s="1" t="s">
        <v>172</v>
      </c>
      <c r="S319" s="1" t="s">
        <v>11438</v>
      </c>
      <c r="T319" s="1" t="s">
        <v>833</v>
      </c>
      <c r="U319" s="1" t="s">
        <v>1232</v>
      </c>
      <c r="V319" s="87"/>
      <c r="AI319" s="265">
        <v>1</v>
      </c>
      <c r="AJ319" s="265" t="s">
        <v>11439</v>
      </c>
    </row>
    <row r="320" spans="1:36" s="226" customFormat="1" ht="58" x14ac:dyDescent="0.35">
      <c r="B320" s="119" t="s">
        <v>6382</v>
      </c>
      <c r="C320" s="120" t="s">
        <v>159</v>
      </c>
      <c r="D320" s="120" t="s">
        <v>5558</v>
      </c>
      <c r="E320" s="120" t="s">
        <v>6383</v>
      </c>
      <c r="F320" s="120" t="s">
        <v>9585</v>
      </c>
      <c r="G320" s="120" t="s">
        <v>149</v>
      </c>
      <c r="H320" s="10">
        <v>42597</v>
      </c>
      <c r="I320" s="11">
        <v>25870482.318333331</v>
      </c>
      <c r="J320" s="11">
        <v>5844677.7599999998</v>
      </c>
      <c r="K320" s="11">
        <v>5844677.7599999998</v>
      </c>
      <c r="L320" s="11">
        <v>0</v>
      </c>
      <c r="M320" s="11">
        <v>0</v>
      </c>
      <c r="N320" s="2058" t="str">
        <f>INDEX(EVENTOS!G320:ZJ320,,MATCH(MAX(EVENTOS!G320:ZJ320),EVENTOS!G320:ZJ320,0)+1)</f>
        <v>AGUARDANDO APROVAÇÃO PRESTAÇÃO DE CONTAS (SECRETARIA)</v>
      </c>
      <c r="O320" s="1915" t="s">
        <v>4684</v>
      </c>
      <c r="P320" s="10">
        <v>43521</v>
      </c>
      <c r="Q320" s="34" t="s">
        <v>12352</v>
      </c>
      <c r="R320" s="226" t="s">
        <v>172</v>
      </c>
      <c r="S320" s="226" t="s">
        <v>12053</v>
      </c>
      <c r="T320" s="226" t="s">
        <v>5684</v>
      </c>
      <c r="U320" s="226" t="s">
        <v>12054</v>
      </c>
      <c r="AI320" s="265">
        <v>1</v>
      </c>
      <c r="AJ320" s="265" t="s">
        <v>10202</v>
      </c>
    </row>
    <row r="321" spans="1:36" s="488" customFormat="1" ht="101.5" x14ac:dyDescent="0.35">
      <c r="B321" s="119" t="s">
        <v>8105</v>
      </c>
      <c r="C321" s="120" t="s">
        <v>159</v>
      </c>
      <c r="D321" s="120" t="s">
        <v>5558</v>
      </c>
      <c r="E321" s="120" t="s">
        <v>8106</v>
      </c>
      <c r="F321" s="120" t="s">
        <v>10259</v>
      </c>
      <c r="G321" s="120" t="s">
        <v>149</v>
      </c>
      <c r="H321" s="233">
        <v>42735</v>
      </c>
      <c r="I321" s="11">
        <v>25870482.318333331</v>
      </c>
      <c r="J321" s="11">
        <v>12009796.550000001</v>
      </c>
      <c r="K321" s="11">
        <v>12009796.550000001</v>
      </c>
      <c r="L321" s="11"/>
      <c r="M321" s="11"/>
      <c r="N321" s="2058" t="str">
        <f>INDEX(EVENTOS!G321:ZJ321,,MATCH(MAX(EVENTOS!G321:ZJ321),EVENTOS!G321:ZJ321,0)+1)</f>
        <v>APROVADO</v>
      </c>
      <c r="O321" s="488" t="str">
        <f>INDEX(EVENTOS!G321:ZJ321,,MATCH(MAX(EVENTOS!G321:ZJ321),EVENTOS!G321:ZJ321,0)+2)</f>
        <v>EM ANDAMENTO</v>
      </c>
      <c r="P321" s="233" t="s">
        <v>13983</v>
      </c>
      <c r="Q321" s="655" t="s">
        <v>13492</v>
      </c>
      <c r="R321" s="488" t="s">
        <v>172</v>
      </c>
      <c r="S321" s="488" t="s">
        <v>13984</v>
      </c>
      <c r="T321" s="488" t="s">
        <v>5687</v>
      </c>
      <c r="U321" s="1526" t="s">
        <v>12205</v>
      </c>
      <c r="W321" s="488">
        <v>45</v>
      </c>
      <c r="Z321" s="488">
        <v>20</v>
      </c>
      <c r="AF321" s="488">
        <v>31</v>
      </c>
      <c r="AI321" s="488">
        <v>40</v>
      </c>
      <c r="AJ321" s="488" t="s">
        <v>10260</v>
      </c>
    </row>
    <row r="322" spans="1:36" ht="246.5" x14ac:dyDescent="0.35">
      <c r="A322" s="117"/>
      <c r="B322" s="119" t="s">
        <v>5304</v>
      </c>
      <c r="C322" s="120" t="s">
        <v>154</v>
      </c>
      <c r="D322" s="120" t="s">
        <v>5559</v>
      </c>
      <c r="E322" s="120" t="s">
        <v>663</v>
      </c>
      <c r="F322" s="120" t="s">
        <v>9493</v>
      </c>
      <c r="G322" s="120" t="s">
        <v>149</v>
      </c>
      <c r="H322" s="10">
        <v>43099</v>
      </c>
      <c r="I322" s="11">
        <v>905659.85666666704</v>
      </c>
      <c r="J322" s="11">
        <v>1078971.96</v>
      </c>
      <c r="K322" s="11">
        <v>905646.48</v>
      </c>
      <c r="L322" s="11">
        <v>0</v>
      </c>
      <c r="M322" s="11"/>
      <c r="N322" s="2058" t="str">
        <f>INDEX(EVENTOS!G322:ZJ322,,MATCH(MAX(EVENTOS!G322:ZJ322),EVENTOS!G322:ZJ322,0)+1)</f>
        <v>EM CONFERÊNCIA PARA TEMAI</v>
      </c>
      <c r="O322" s="87" t="str">
        <f>INDEX(EVENTOS!G322:ZJ322,,MATCH(MAX(EVENTOS!G322:ZJ322),EVENTOS!G322:ZJ322,0)+2)</f>
        <v>CONCLUÍDA</v>
      </c>
      <c r="P322" s="10">
        <v>42971</v>
      </c>
      <c r="Q322" s="1787" t="s">
        <v>13346</v>
      </c>
      <c r="R322" s="1" t="s">
        <v>172</v>
      </c>
      <c r="S322" s="669" t="s">
        <v>9959</v>
      </c>
      <c r="T322" s="1" t="s">
        <v>833</v>
      </c>
      <c r="U322" s="1" t="s">
        <v>1233</v>
      </c>
      <c r="V322" s="87"/>
      <c r="W322" s="1">
        <v>15</v>
      </c>
      <c r="AI322" s="265"/>
      <c r="AJ322" s="265"/>
    </row>
    <row r="323" spans="1:36" ht="43.5" x14ac:dyDescent="0.35">
      <c r="A323" s="117"/>
      <c r="B323" s="119" t="s">
        <v>5305</v>
      </c>
      <c r="C323" s="120" t="s">
        <v>155</v>
      </c>
      <c r="D323" s="120" t="s">
        <v>5560</v>
      </c>
      <c r="E323" s="120" t="s">
        <v>10542</v>
      </c>
      <c r="F323" s="290" t="s">
        <v>6876</v>
      </c>
      <c r="G323" s="120" t="s">
        <v>149</v>
      </c>
      <c r="H323" s="10">
        <v>42034</v>
      </c>
      <c r="I323" s="11">
        <v>1509433.0758333334</v>
      </c>
      <c r="J323" s="11">
        <v>682194.08</v>
      </c>
      <c r="K323" s="11">
        <v>666497.42000000004</v>
      </c>
      <c r="L323" s="11">
        <v>0</v>
      </c>
      <c r="M323" s="11">
        <v>15696.66</v>
      </c>
      <c r="N323" s="2058" t="str">
        <f>INDEX(EVENTOS!G323:ZJ323,,MATCH(MAX(EVENTOS!G323:ZJ323),EVENTOS!G323:ZJ323,0)+1)</f>
        <v>APROVADO</v>
      </c>
      <c r="O323" s="87" t="str">
        <f>INDEX(EVENTOS!G323:ZJ323,,MATCH(MAX(EVENTOS!G323:ZJ323),EVENTOS!G323:ZJ323,0)+2)</f>
        <v>EM ANDAMENTO</v>
      </c>
      <c r="P323" s="10">
        <v>41799</v>
      </c>
      <c r="Q323" s="34" t="s">
        <v>12665</v>
      </c>
      <c r="R323" s="1" t="s">
        <v>172</v>
      </c>
      <c r="S323" s="1">
        <v>312</v>
      </c>
      <c r="T323" s="1" t="s">
        <v>833</v>
      </c>
      <c r="U323" s="288" t="s">
        <v>1234</v>
      </c>
      <c r="V323" s="87"/>
      <c r="Z323" s="1">
        <v>6</v>
      </c>
      <c r="AI323" s="265"/>
      <c r="AJ323" s="265"/>
    </row>
    <row r="324" spans="1:36" ht="29" x14ac:dyDescent="0.35">
      <c r="A324" s="117"/>
      <c r="B324" s="119" t="s">
        <v>5306</v>
      </c>
      <c r="C324" s="120" t="s">
        <v>155</v>
      </c>
      <c r="D324" s="120" t="s">
        <v>5560</v>
      </c>
      <c r="E324" s="120" t="s">
        <v>10045</v>
      </c>
      <c r="F324" s="632" t="s">
        <v>10160</v>
      </c>
      <c r="G324" s="120" t="s">
        <v>149</v>
      </c>
      <c r="H324" s="10">
        <v>43281</v>
      </c>
      <c r="I324" s="11">
        <v>1509433.0758333334</v>
      </c>
      <c r="J324" s="11">
        <v>466512.07</v>
      </c>
      <c r="K324" s="11">
        <v>432103.56</v>
      </c>
      <c r="L324" s="11">
        <v>0</v>
      </c>
      <c r="M324" s="11">
        <v>34408.51</v>
      </c>
      <c r="N324" s="2058" t="str">
        <f>INDEX(EVENTOS!G324:ZJ324,,MATCH(MAX(EVENTOS!G324:ZJ324),EVENTOS!G324:ZJ324,0)+1)</f>
        <v>APROVADO</v>
      </c>
      <c r="O324" s="87" t="str">
        <f>INDEX(EVENTOS!G324:ZJ324,,MATCH(MAX(EVENTOS!G324:ZJ324),EVENTOS!G324:ZJ324,0)+2)</f>
        <v>EM ANDAMENTO</v>
      </c>
      <c r="P324" s="10">
        <v>43060</v>
      </c>
      <c r="R324" s="1" t="s">
        <v>172</v>
      </c>
      <c r="S324" s="888" t="s">
        <v>10161</v>
      </c>
      <c r="T324" s="1" t="s">
        <v>833</v>
      </c>
      <c r="U324" s="1" t="s">
        <v>1235</v>
      </c>
      <c r="V324" s="87"/>
      <c r="W324" s="1">
        <v>8</v>
      </c>
      <c r="AI324" s="265"/>
      <c r="AJ324" s="265"/>
    </row>
    <row r="325" spans="1:36" ht="29" x14ac:dyDescent="0.35">
      <c r="A325" s="117"/>
      <c r="B325" s="119" t="s">
        <v>5307</v>
      </c>
      <c r="C325" s="120" t="s">
        <v>155</v>
      </c>
      <c r="D325" s="120" t="s">
        <v>5560</v>
      </c>
      <c r="E325" s="120" t="s">
        <v>10045</v>
      </c>
      <c r="F325" s="282" t="s">
        <v>10163</v>
      </c>
      <c r="G325" s="120" t="s">
        <v>149</v>
      </c>
      <c r="H325" s="10">
        <v>43281</v>
      </c>
      <c r="I325" s="11">
        <v>1509433.0758333334</v>
      </c>
      <c r="J325" s="11">
        <v>206073.05</v>
      </c>
      <c r="K325" s="11">
        <v>206073.05</v>
      </c>
      <c r="L325" s="11">
        <v>0</v>
      </c>
      <c r="M325" s="11"/>
      <c r="N325" s="2058" t="str">
        <f>INDEX(EVENTOS!G325:ZJ325,,MATCH(MAX(EVENTOS!G325:ZJ325),EVENTOS!G325:ZJ325,0)+1)</f>
        <v>APROVADO</v>
      </c>
      <c r="O325" s="87" t="str">
        <f>INDEX(EVENTOS!G325:ZJ325,,MATCH(MAX(EVENTOS!G325:ZJ325),EVENTOS!G325:ZJ325,0)+2)</f>
        <v>EM ANDAMENTO</v>
      </c>
      <c r="P325" s="10">
        <v>43060</v>
      </c>
      <c r="R325" s="1" t="s">
        <v>172</v>
      </c>
      <c r="S325" s="888" t="s">
        <v>10164</v>
      </c>
      <c r="T325" s="1" t="s">
        <v>833</v>
      </c>
      <c r="U325" s="1" t="s">
        <v>1236</v>
      </c>
      <c r="V325" s="87"/>
      <c r="W325" s="1">
        <v>5</v>
      </c>
      <c r="AI325" s="265"/>
      <c r="AJ325" s="265"/>
    </row>
    <row r="326" spans="1:36" ht="43.5" x14ac:dyDescent="0.35">
      <c r="A326" s="117"/>
      <c r="B326" s="119" t="s">
        <v>5308</v>
      </c>
      <c r="C326" s="120" t="s">
        <v>155</v>
      </c>
      <c r="D326" s="120" t="s">
        <v>5560</v>
      </c>
      <c r="E326" s="120" t="s">
        <v>10543</v>
      </c>
      <c r="F326" s="120" t="s">
        <v>10543</v>
      </c>
      <c r="G326" s="120" t="s">
        <v>149</v>
      </c>
      <c r="H326" s="10">
        <v>42034</v>
      </c>
      <c r="I326" s="11">
        <v>1509433.0758333334</v>
      </c>
      <c r="J326" s="11">
        <v>154667.41</v>
      </c>
      <c r="K326" s="11">
        <v>151634.71</v>
      </c>
      <c r="L326" s="11">
        <v>0</v>
      </c>
      <c r="M326" s="11">
        <v>3032.69</v>
      </c>
      <c r="N326" s="2058" t="str">
        <f>INDEX(EVENTOS!G326:ZJ326,,MATCH(MAX(EVENTOS!G326:ZJ326),EVENTOS!G326:ZJ326,0)+1)</f>
        <v>APROVADO</v>
      </c>
      <c r="O326" s="87" t="str">
        <f>INDEX(EVENTOS!G326:ZJ326,,MATCH(MAX(EVENTOS!G326:ZJ326),EVENTOS!G326:ZJ326,0)+2)</f>
        <v>EM ANDAMENTO</v>
      </c>
      <c r="P326" s="233" t="s">
        <v>8668</v>
      </c>
      <c r="Q326" s="34" t="s">
        <v>1174</v>
      </c>
      <c r="R326" s="1" t="s">
        <v>172</v>
      </c>
      <c r="S326" s="614" t="s">
        <v>8667</v>
      </c>
      <c r="T326" s="1" t="s">
        <v>833</v>
      </c>
      <c r="U326" s="1" t="s">
        <v>1237</v>
      </c>
      <c r="V326" s="87"/>
      <c r="AI326" s="283">
        <v>1</v>
      </c>
      <c r="AJ326" s="295" t="s">
        <v>6902</v>
      </c>
    </row>
    <row r="327" spans="1:36" ht="29" x14ac:dyDescent="0.35">
      <c r="A327" s="117"/>
      <c r="B327" s="119" t="s">
        <v>5309</v>
      </c>
      <c r="C327" s="120" t="s">
        <v>155</v>
      </c>
      <c r="D327" s="120" t="s">
        <v>5560</v>
      </c>
      <c r="E327" s="120" t="s">
        <v>10045</v>
      </c>
      <c r="F327" s="120" t="s">
        <v>10166</v>
      </c>
      <c r="G327" s="120" t="s">
        <v>149</v>
      </c>
      <c r="H327" s="10">
        <v>43281</v>
      </c>
      <c r="I327" s="11">
        <v>1509433.0758333334</v>
      </c>
      <c r="J327" s="11">
        <v>59466.68</v>
      </c>
      <c r="K327" s="11">
        <v>52267.7</v>
      </c>
      <c r="L327" s="11">
        <v>0</v>
      </c>
      <c r="M327" s="11">
        <v>7198.98</v>
      </c>
      <c r="N327" s="2058" t="str">
        <f>INDEX(EVENTOS!G327:ZJ327,,MATCH(MAX(EVENTOS!G327:ZJ327),EVENTOS!G327:ZJ327,0)+1)</f>
        <v>APROVADO</v>
      </c>
      <c r="O327" s="87" t="str">
        <f>INDEX(EVENTOS!G327:ZJ327,,MATCH(MAX(EVENTOS!G327:ZJ327),EVENTOS!G327:ZJ327,0)+2)</f>
        <v>EM ANDAMENTO</v>
      </c>
      <c r="P327" s="10">
        <v>43060</v>
      </c>
      <c r="R327" s="1" t="s">
        <v>172</v>
      </c>
      <c r="S327" s="888" t="s">
        <v>10167</v>
      </c>
      <c r="T327" s="1" t="s">
        <v>833</v>
      </c>
      <c r="U327" s="1" t="s">
        <v>1238</v>
      </c>
      <c r="V327" s="87"/>
      <c r="W327" s="1">
        <v>2</v>
      </c>
      <c r="AI327" s="265"/>
      <c r="AJ327" s="265"/>
    </row>
    <row r="328" spans="1:36" ht="29" x14ac:dyDescent="0.35">
      <c r="A328" s="117"/>
      <c r="B328" s="119" t="s">
        <v>5310</v>
      </c>
      <c r="C328" s="120" t="s">
        <v>155</v>
      </c>
      <c r="D328" s="120" t="s">
        <v>5561</v>
      </c>
      <c r="E328" s="120" t="s">
        <v>10544</v>
      </c>
      <c r="F328" s="120" t="s">
        <v>10544</v>
      </c>
      <c r="G328" s="120" t="s">
        <v>149</v>
      </c>
      <c r="H328" s="10">
        <v>43189</v>
      </c>
      <c r="I328" s="11">
        <v>905659.85666666657</v>
      </c>
      <c r="J328" s="11">
        <v>280526.13</v>
      </c>
      <c r="K328" s="11">
        <v>280526.13</v>
      </c>
      <c r="L328" s="11">
        <v>0</v>
      </c>
      <c r="M328" s="11">
        <v>0</v>
      </c>
      <c r="N328" s="2058" t="str">
        <f>INDEX(EVENTOS!G328:ZJ328,,MATCH(MAX(EVENTOS!G328:ZJ328),EVENTOS!G328:ZJ328,0)+1)</f>
        <v>APROVADO</v>
      </c>
      <c r="O328" s="87" t="str">
        <f>INDEX(EVENTOS!G328:ZJ328,,MATCH(MAX(EVENTOS!G328:ZJ328),EVENTOS!G328:ZJ328,0)+2)</f>
        <v>EM ANDAMENTO</v>
      </c>
      <c r="P328" s="10">
        <v>43138</v>
      </c>
      <c r="R328" s="1" t="s">
        <v>172</v>
      </c>
      <c r="S328" s="1" t="s">
        <v>10455</v>
      </c>
      <c r="T328" s="1" t="s">
        <v>833</v>
      </c>
      <c r="U328" s="1" t="s">
        <v>1240</v>
      </c>
      <c r="V328" s="87"/>
      <c r="Z328" s="1">
        <v>1</v>
      </c>
      <c r="AI328" s="265"/>
      <c r="AJ328" s="265"/>
    </row>
    <row r="329" spans="1:36" s="1043" customFormat="1" ht="29" x14ac:dyDescent="0.35">
      <c r="B329" s="1044" t="s">
        <v>5311</v>
      </c>
      <c r="C329" s="1045" t="s">
        <v>155</v>
      </c>
      <c r="D329" s="1045" t="s">
        <v>5561</v>
      </c>
      <c r="E329" s="1045" t="s">
        <v>10545</v>
      </c>
      <c r="F329" s="1045" t="s">
        <v>10545</v>
      </c>
      <c r="G329" s="1045" t="s">
        <v>149</v>
      </c>
      <c r="H329" s="1046">
        <v>42069</v>
      </c>
      <c r="I329" s="1047">
        <v>905659.85666666657</v>
      </c>
      <c r="J329" s="1047">
        <v>253735.62</v>
      </c>
      <c r="K329" s="1047">
        <v>253735.62</v>
      </c>
      <c r="L329" s="1047">
        <v>0</v>
      </c>
      <c r="M329" s="1047">
        <v>0</v>
      </c>
      <c r="N329" s="2058" t="str">
        <f>INDEX(EVENTOS!G329:ZJ329,,MATCH(MAX(EVENTOS!G329:ZJ329),EVENTOS!G329:ZJ329,0)+1)</f>
        <v>SUBSTITUÍDO</v>
      </c>
      <c r="O329" s="1043" t="str">
        <f>INDEX(EVENTOS!G329:ZJ329,,MATCH(MAX(EVENTOS!G329:ZJ329),EVENTOS!G329:ZJ329,0)+2)</f>
        <v>CANCELADA</v>
      </c>
      <c r="P329" s="1046">
        <v>41799</v>
      </c>
      <c r="Q329" s="1467" t="s">
        <v>153</v>
      </c>
      <c r="R329" s="1043" t="s">
        <v>177</v>
      </c>
      <c r="S329" s="1043">
        <v>33</v>
      </c>
      <c r="T329" s="1043" t="s">
        <v>833</v>
      </c>
      <c r="U329" s="1043" t="s">
        <v>1241</v>
      </c>
      <c r="W329" s="1043">
        <v>1</v>
      </c>
    </row>
    <row r="330" spans="1:36" ht="29" x14ac:dyDescent="0.35">
      <c r="A330" s="117"/>
      <c r="B330" s="119" t="s">
        <v>5312</v>
      </c>
      <c r="C330" s="120" t="s">
        <v>155</v>
      </c>
      <c r="D330" s="120" t="s">
        <v>5561</v>
      </c>
      <c r="E330" s="120" t="s">
        <v>10546</v>
      </c>
      <c r="F330" s="120" t="s">
        <v>10546</v>
      </c>
      <c r="G330" s="120" t="s">
        <v>149</v>
      </c>
      <c r="H330" s="10">
        <v>42040</v>
      </c>
      <c r="I330" s="11">
        <v>905659.85666666657</v>
      </c>
      <c r="J330" s="11">
        <v>106383.9</v>
      </c>
      <c r="K330" s="11">
        <v>106383.9</v>
      </c>
      <c r="L330" s="11">
        <v>0</v>
      </c>
      <c r="M330" s="11">
        <v>0</v>
      </c>
      <c r="N330" s="2058" t="str">
        <f>INDEX(EVENTOS!G330:ZJ330,,MATCH(MAX(EVENTOS!G330:ZJ330),EVENTOS!G330:ZJ330,0)+1)</f>
        <v>EM CONFERÊNCIA PARA TEMAI</v>
      </c>
      <c r="O330" s="1043" t="str">
        <f>INDEX(EVENTOS!G330:ZJ330,,MATCH(MAX(EVENTOS!G330:ZJ330),EVENTOS!G330:ZJ330,0)+2)</f>
        <v>CONCLUÍDA</v>
      </c>
      <c r="P330" s="10">
        <v>44496</v>
      </c>
      <c r="Q330" s="34" t="s">
        <v>1242</v>
      </c>
      <c r="R330" s="1" t="s">
        <v>172</v>
      </c>
      <c r="S330" s="1835" t="s">
        <v>13487</v>
      </c>
      <c r="T330" s="1" t="s">
        <v>833</v>
      </c>
      <c r="U330" s="1" t="s">
        <v>1243</v>
      </c>
      <c r="V330" s="87"/>
      <c r="W330" s="1">
        <v>1</v>
      </c>
      <c r="AI330" s="265"/>
      <c r="AJ330" s="265"/>
    </row>
    <row r="331" spans="1:36" ht="29" x14ac:dyDescent="0.35">
      <c r="A331" s="117"/>
      <c r="B331" s="119" t="s">
        <v>5313</v>
      </c>
      <c r="C331" s="120" t="s">
        <v>155</v>
      </c>
      <c r="D331" s="120" t="s">
        <v>5561</v>
      </c>
      <c r="E331" s="120" t="s">
        <v>10547</v>
      </c>
      <c r="F331" s="120" t="s">
        <v>10547</v>
      </c>
      <c r="G331" s="120" t="s">
        <v>149</v>
      </c>
      <c r="H331" s="10">
        <v>42040</v>
      </c>
      <c r="I331" s="11">
        <v>905659.85666666657</v>
      </c>
      <c r="J331" s="11">
        <v>88449.25</v>
      </c>
      <c r="K331" s="11">
        <v>88449.25</v>
      </c>
      <c r="L331" s="11">
        <v>0</v>
      </c>
      <c r="M331" s="11">
        <v>0</v>
      </c>
      <c r="N331" s="2058" t="str">
        <f>INDEX(EVENTOS!G331:ZJ331,,MATCH(MAX(EVENTOS!G331:ZJ331),EVENTOS!G331:ZJ331,0)+1)</f>
        <v>EM CONFERÊNCIA PARA TEMAI</v>
      </c>
      <c r="O331" s="1043" t="str">
        <f>INDEX(EVENTOS!G331:ZJ331,,MATCH(MAX(EVENTOS!G331:ZJ331),EVENTOS!G331:ZJ331,0)+2)</f>
        <v>CONCLUÍDA</v>
      </c>
      <c r="P331" s="10">
        <v>44496</v>
      </c>
      <c r="Q331" s="34" t="s">
        <v>1242</v>
      </c>
      <c r="R331" s="1" t="s">
        <v>172</v>
      </c>
      <c r="S331" s="1835" t="s">
        <v>13486</v>
      </c>
      <c r="T331" s="1" t="s">
        <v>833</v>
      </c>
      <c r="U331" s="1" t="s">
        <v>1244</v>
      </c>
      <c r="V331" s="87"/>
      <c r="W331" s="1">
        <v>1</v>
      </c>
      <c r="AI331" s="265"/>
      <c r="AJ331" s="265"/>
    </row>
    <row r="332" spans="1:36" ht="29" x14ac:dyDescent="0.35">
      <c r="A332" s="117"/>
      <c r="B332" s="119" t="s">
        <v>5314</v>
      </c>
      <c r="C332" s="120" t="s">
        <v>155</v>
      </c>
      <c r="D332" s="120" t="s">
        <v>5561</v>
      </c>
      <c r="E332" s="120" t="s">
        <v>10548</v>
      </c>
      <c r="F332" s="120" t="s">
        <v>10548</v>
      </c>
      <c r="G332" s="120" t="s">
        <v>149</v>
      </c>
      <c r="H332" s="10">
        <v>42040</v>
      </c>
      <c r="I332" s="11">
        <v>905659.85666666657</v>
      </c>
      <c r="J332" s="1836">
        <v>93830.96</v>
      </c>
      <c r="K332" s="1836">
        <v>93830.96</v>
      </c>
      <c r="L332" s="11">
        <v>0</v>
      </c>
      <c r="M332" s="11">
        <v>0</v>
      </c>
      <c r="N332" s="2058" t="str">
        <f>INDEX(EVENTOS!G332:ZJ332,,MATCH(MAX(EVENTOS!G332:ZJ332),EVENTOS!G332:ZJ332,0)+1)</f>
        <v>EM CONFERÊNCIA PARA TEMAI</v>
      </c>
      <c r="O332" s="87" t="str">
        <f>INDEX(EVENTOS!G332:ZJ332,,MATCH(MAX(EVENTOS!G332:ZJ332),EVENTOS!G332:ZJ332,0)+2)</f>
        <v>CONCLUÍDA</v>
      </c>
      <c r="P332" s="10">
        <v>44496</v>
      </c>
      <c r="Q332" s="34" t="s">
        <v>1245</v>
      </c>
      <c r="R332" s="1" t="s">
        <v>172</v>
      </c>
      <c r="S332" s="1835" t="s">
        <v>13485</v>
      </c>
      <c r="T332" s="1" t="s">
        <v>833</v>
      </c>
      <c r="U332" s="1" t="s">
        <v>1246</v>
      </c>
      <c r="V332" s="87"/>
      <c r="W332" s="1">
        <v>1</v>
      </c>
      <c r="AI332" s="265"/>
      <c r="AJ332" s="265"/>
    </row>
    <row r="333" spans="1:36" s="1043" customFormat="1" ht="29" x14ac:dyDescent="0.35">
      <c r="B333" s="1044" t="s">
        <v>10484</v>
      </c>
      <c r="C333" s="1045" t="s">
        <v>155</v>
      </c>
      <c r="D333" s="1045" t="s">
        <v>5561</v>
      </c>
      <c r="E333" s="1045" t="s">
        <v>10582</v>
      </c>
      <c r="F333" s="1045" t="s">
        <v>10582</v>
      </c>
      <c r="G333" s="1045" t="s">
        <v>149</v>
      </c>
      <c r="H333" s="1046">
        <v>43281</v>
      </c>
      <c r="I333" s="1047">
        <v>905659.85666666657</v>
      </c>
      <c r="J333" s="1047">
        <v>148401.07999999999</v>
      </c>
      <c r="K333" s="1047">
        <v>148401.07999999999</v>
      </c>
      <c r="L333" s="1047">
        <v>0</v>
      </c>
      <c r="M333" s="1047">
        <v>0</v>
      </c>
      <c r="N333" s="2058" t="str">
        <f>INDEX(EVENTOS!G333:ZJ333,,MATCH(MAX(EVENTOS!G333:ZJ333),EVENTOS!G333:ZJ333,0)+1)</f>
        <v>Tcesp</v>
      </c>
      <c r="O333" s="1043" t="str">
        <f>INDEX(EVENTOS!G333:ZJ333,,MATCH(MAX(EVENTOS!G333:ZJ333),EVENTOS!G333:ZJ333,0)+2)</f>
        <v>CONCLUÍDA</v>
      </c>
      <c r="P333" s="1046">
        <v>43164</v>
      </c>
      <c r="Q333" s="1467"/>
      <c r="R333" s="1043" t="s">
        <v>172</v>
      </c>
      <c r="S333" s="1043" t="s">
        <v>10583</v>
      </c>
      <c r="T333" s="1043" t="s">
        <v>5686</v>
      </c>
      <c r="U333" s="12" t="s">
        <v>12578</v>
      </c>
      <c r="W333" s="1043">
        <v>1</v>
      </c>
    </row>
    <row r="334" spans="1:36" s="1043" customFormat="1" ht="29" x14ac:dyDescent="0.35">
      <c r="B334" s="1044" t="s">
        <v>10485</v>
      </c>
      <c r="C334" s="1045" t="s">
        <v>155</v>
      </c>
      <c r="D334" s="1045" t="s">
        <v>5561</v>
      </c>
      <c r="E334" s="1045" t="s">
        <v>10605</v>
      </c>
      <c r="F334" s="1045" t="s">
        <v>10585</v>
      </c>
      <c r="G334" s="1045" t="s">
        <v>149</v>
      </c>
      <c r="H334" s="1046">
        <v>43281</v>
      </c>
      <c r="I334" s="1047">
        <v>905659.85666666657</v>
      </c>
      <c r="J334" s="1047">
        <v>34717.620000000003</v>
      </c>
      <c r="K334" s="1047">
        <v>34717.620000000003</v>
      </c>
      <c r="L334" s="1047">
        <v>0</v>
      </c>
      <c r="M334" s="1047">
        <v>0</v>
      </c>
      <c r="N334" s="2058" t="str">
        <f>INDEX(EVENTOS!G334:ZJ334,,MATCH(MAX(EVENTOS!G334:ZJ334),EVENTOS!G334:ZJ334,0)+1)</f>
        <v>Tcesp</v>
      </c>
      <c r="O334" s="1043" t="str">
        <f>INDEX(EVENTOS!G334:ZJ334,,MATCH(MAX(EVENTOS!G334:ZJ334),EVENTOS!G334:ZJ334,0)+2)</f>
        <v>CONCLUÍDA</v>
      </c>
      <c r="P334" s="1046">
        <v>43164</v>
      </c>
      <c r="Q334" s="1467"/>
      <c r="R334" s="1043" t="s">
        <v>172</v>
      </c>
      <c r="S334" s="1043" t="s">
        <v>10586</v>
      </c>
      <c r="T334" s="1043" t="s">
        <v>5687</v>
      </c>
      <c r="U334" s="12" t="s">
        <v>12579</v>
      </c>
      <c r="AI334" s="1043">
        <v>1</v>
      </c>
      <c r="AJ334" s="1043" t="s">
        <v>10587</v>
      </c>
    </row>
    <row r="335" spans="1:36" s="1043" customFormat="1" ht="29" x14ac:dyDescent="0.35">
      <c r="B335" s="1044" t="s">
        <v>10486</v>
      </c>
      <c r="C335" s="1045" t="s">
        <v>155</v>
      </c>
      <c r="D335" s="1045" t="s">
        <v>5561</v>
      </c>
      <c r="E335" s="1045" t="s">
        <v>10593</v>
      </c>
      <c r="F335" s="1045" t="s">
        <v>10593</v>
      </c>
      <c r="G335" s="1045" t="s">
        <v>149</v>
      </c>
      <c r="H335" s="1046">
        <v>43281</v>
      </c>
      <c r="I335" s="1047">
        <v>905659.85666666657</v>
      </c>
      <c r="J335" s="1047">
        <v>66868.06</v>
      </c>
      <c r="K335" s="1047">
        <v>66868.06</v>
      </c>
      <c r="L335" s="1047">
        <v>0</v>
      </c>
      <c r="M335" s="1047">
        <v>0</v>
      </c>
      <c r="N335" s="2058" t="str">
        <f>INDEX(EVENTOS!G335:ZJ335,,MATCH(MAX(EVENTOS!G335:ZJ335),EVENTOS!G335:ZJ335,0)+1)</f>
        <v>Tcesp</v>
      </c>
      <c r="O335" s="1043" t="str">
        <f>INDEX(EVENTOS!G335:ZJ335,,MATCH(MAX(EVENTOS!G335:ZJ335),EVENTOS!G335:ZJ335,0)+2)</f>
        <v>CONCLUÍDA</v>
      </c>
      <c r="P335" s="1046">
        <v>43281</v>
      </c>
      <c r="Q335" s="1467"/>
      <c r="R335" s="1043" t="s">
        <v>172</v>
      </c>
      <c r="S335" s="1043" t="s">
        <v>10594</v>
      </c>
      <c r="T335" s="1043" t="s">
        <v>5686</v>
      </c>
      <c r="U335" s="12" t="s">
        <v>12580</v>
      </c>
      <c r="AF335" s="1043">
        <v>1</v>
      </c>
    </row>
    <row r="336" spans="1:36" ht="130.5" x14ac:dyDescent="0.35">
      <c r="A336" s="117"/>
      <c r="B336" s="119" t="s">
        <v>5315</v>
      </c>
      <c r="C336" s="120" t="s">
        <v>154</v>
      </c>
      <c r="D336" s="120" t="s">
        <v>5562</v>
      </c>
      <c r="E336" s="120" t="s">
        <v>12558</v>
      </c>
      <c r="F336" s="120" t="s">
        <v>12559</v>
      </c>
      <c r="G336" s="120" t="s">
        <v>149</v>
      </c>
      <c r="H336" s="10">
        <v>42881</v>
      </c>
      <c r="I336" s="11">
        <v>603773.24</v>
      </c>
      <c r="J336" s="11">
        <v>132456.01999999999</v>
      </c>
      <c r="K336" s="11">
        <v>67037.100000000006</v>
      </c>
      <c r="L336" s="11">
        <v>0</v>
      </c>
      <c r="M336" s="11">
        <v>65418.93</v>
      </c>
      <c r="N336" s="2058" t="str">
        <f>INDEX(EVENTOS!G336:ZJ336,,MATCH(MAX(EVENTOS!G336:ZJ336),EVENTOS!G336:ZJ336,0)+1)</f>
        <v>EM CONFERÊNCIA PARA TEMAI</v>
      </c>
      <c r="O336" s="87" t="str">
        <f>INDEX(EVENTOS!G336:ZJ336,,MATCH(MAX(EVENTOS!G336:ZJ336),EVENTOS!G336:ZJ336,0)+2)</f>
        <v>CONCLUÍDA</v>
      </c>
      <c r="P336" s="10">
        <v>43725</v>
      </c>
      <c r="Q336" s="1579" t="s">
        <v>12667</v>
      </c>
      <c r="R336" s="1" t="s">
        <v>5724</v>
      </c>
      <c r="S336" s="1" t="s">
        <v>12557</v>
      </c>
      <c r="T336" s="1" t="s">
        <v>1153</v>
      </c>
      <c r="U336" s="1" t="s">
        <v>1247</v>
      </c>
      <c r="V336" s="87"/>
      <c r="W336" s="1">
        <v>1</v>
      </c>
      <c r="AF336" s="1">
        <v>1</v>
      </c>
      <c r="AI336" s="265"/>
      <c r="AJ336" s="265" t="s">
        <v>6621</v>
      </c>
    </row>
    <row r="337" spans="1:36" ht="116" x14ac:dyDescent="0.35">
      <c r="A337" s="117"/>
      <c r="B337" s="119" t="s">
        <v>5316</v>
      </c>
      <c r="C337" s="120" t="s">
        <v>154</v>
      </c>
      <c r="D337" s="120" t="s">
        <v>5562</v>
      </c>
      <c r="E337" s="120" t="s">
        <v>678</v>
      </c>
      <c r="F337" s="124" t="s">
        <v>6994</v>
      </c>
      <c r="G337" s="120" t="s">
        <v>149</v>
      </c>
      <c r="H337" s="10">
        <v>42552</v>
      </c>
      <c r="I337" s="11">
        <v>603773.24</v>
      </c>
      <c r="J337" s="11">
        <v>545641.75</v>
      </c>
      <c r="K337" s="11">
        <v>536736.14</v>
      </c>
      <c r="L337" s="11">
        <v>0</v>
      </c>
      <c r="M337" s="11">
        <v>8905.61</v>
      </c>
      <c r="N337" s="2058" t="str">
        <f>INDEX(EVENTOS!G337:ZJ337,,MATCH(MAX(EVENTOS!G337:ZJ337),EVENTOS!G337:ZJ337,0)+1)</f>
        <v>EM CONFERÊNCIA PARA TEMAI</v>
      </c>
      <c r="O337" s="87" t="str">
        <f>INDEX(EVENTOS!G337:ZJ337,,MATCH(MAX(EVENTOS!G337:ZJ337),EVENTOS!G337:ZJ337,0)+2)</f>
        <v>CONCLUÍDA</v>
      </c>
      <c r="P337" s="10">
        <v>42592</v>
      </c>
      <c r="Q337" s="1785" t="s">
        <v>13342</v>
      </c>
      <c r="R337" s="1" t="s">
        <v>172</v>
      </c>
      <c r="S337" s="1" t="s">
        <v>11155</v>
      </c>
      <c r="T337" s="1" t="s">
        <v>833</v>
      </c>
      <c r="U337" s="1" t="s">
        <v>1249</v>
      </c>
      <c r="V337" s="87"/>
      <c r="AA337" s="1">
        <v>1</v>
      </c>
      <c r="AI337" s="265"/>
      <c r="AJ337" s="265"/>
    </row>
    <row r="338" spans="1:36" ht="43.5" x14ac:dyDescent="0.35">
      <c r="A338" s="117"/>
      <c r="B338" s="119" t="s">
        <v>5317</v>
      </c>
      <c r="C338" s="120" t="s">
        <v>158</v>
      </c>
      <c r="D338" s="120" t="s">
        <v>5563</v>
      </c>
      <c r="E338" s="120" t="s">
        <v>10549</v>
      </c>
      <c r="F338" s="120" t="s">
        <v>680</v>
      </c>
      <c r="G338" s="120" t="s">
        <v>149</v>
      </c>
      <c r="H338" s="10">
        <v>42094</v>
      </c>
      <c r="I338" s="11">
        <v>452829.9366666667</v>
      </c>
      <c r="J338" s="11">
        <v>265061.83</v>
      </c>
      <c r="K338" s="11">
        <v>264660.38</v>
      </c>
      <c r="L338" s="11">
        <v>0</v>
      </c>
      <c r="M338" s="11">
        <v>401.45</v>
      </c>
      <c r="N338" s="2058" t="str">
        <f>INDEX(EVENTOS!G338:ZJ338,,MATCH(MAX(EVENTOS!G338:ZJ338),EVENTOS!G338:ZJ338,0)+1)</f>
        <v>EM CONFERÊNCIA PARA TEMAI</v>
      </c>
      <c r="O338" s="177" t="str">
        <f>INDEX(EVENTOS!G338:ZJ338,,MATCH(MAX(EVENTOS!G338:ZJ338),EVENTOS!G338:ZJ338,0)+2)</f>
        <v>CONCLUÍDA</v>
      </c>
      <c r="P338" s="10">
        <v>42521</v>
      </c>
      <c r="Q338" s="34" t="s">
        <v>832</v>
      </c>
      <c r="R338" s="1" t="s">
        <v>172</v>
      </c>
      <c r="S338" s="1" t="s">
        <v>7381</v>
      </c>
      <c r="T338" s="1" t="s">
        <v>833</v>
      </c>
      <c r="U338" s="1" t="s">
        <v>1250</v>
      </c>
      <c r="V338" s="87"/>
      <c r="W338" s="1">
        <v>12</v>
      </c>
      <c r="AI338" s="265"/>
      <c r="AJ338" s="265"/>
    </row>
    <row r="339" spans="1:36" ht="43.5" x14ac:dyDescent="0.35">
      <c r="A339" s="117"/>
      <c r="B339" s="119" t="s">
        <v>5318</v>
      </c>
      <c r="C339" s="120" t="s">
        <v>158</v>
      </c>
      <c r="D339" s="120" t="s">
        <v>5563</v>
      </c>
      <c r="E339" s="120" t="s">
        <v>681</v>
      </c>
      <c r="F339" s="1190" t="s">
        <v>11442</v>
      </c>
      <c r="G339" s="120" t="s">
        <v>149</v>
      </c>
      <c r="H339" s="10">
        <v>42369</v>
      </c>
      <c r="I339" s="11">
        <v>452829.9366666667</v>
      </c>
      <c r="J339" s="11">
        <v>153762.96</v>
      </c>
      <c r="K339" s="11">
        <v>153256.75</v>
      </c>
      <c r="L339" s="11">
        <v>0</v>
      </c>
      <c r="M339" s="11">
        <v>506.21</v>
      </c>
      <c r="N339" s="2058" t="str">
        <f>INDEX(EVENTOS!G339:ZJ339,,MATCH(MAX(EVENTOS!G339:ZJ339),EVENTOS!G339:ZJ339,0)+1)</f>
        <v>EM CONFERÊNCIA PARA TEMAI</v>
      </c>
      <c r="O339" s="177" t="str">
        <f>INDEX(EVENTOS!G339:ZJ339,,MATCH(MAX(EVENTOS!G339:ZJ339),EVENTOS!G339:ZJ339,0)+2)</f>
        <v>CONCLUÍDA</v>
      </c>
      <c r="P339" s="10">
        <v>42521</v>
      </c>
      <c r="Q339" s="34" t="s">
        <v>832</v>
      </c>
      <c r="R339" s="1" t="s">
        <v>172</v>
      </c>
      <c r="S339" s="1" t="s">
        <v>7382</v>
      </c>
      <c r="T339" s="1" t="s">
        <v>833</v>
      </c>
      <c r="U339" s="1" t="s">
        <v>1251</v>
      </c>
      <c r="V339" s="87"/>
      <c r="W339" s="1">
        <v>1</v>
      </c>
      <c r="Z339" s="1">
        <v>1</v>
      </c>
      <c r="AI339" s="265"/>
      <c r="AJ339" s="265"/>
    </row>
    <row r="340" spans="1:36" ht="72.5" x14ac:dyDescent="0.35">
      <c r="A340" s="117"/>
      <c r="B340" s="119" t="s">
        <v>5319</v>
      </c>
      <c r="C340" s="120" t="s">
        <v>151</v>
      </c>
      <c r="D340" s="120" t="s">
        <v>5564</v>
      </c>
      <c r="E340" s="120" t="s">
        <v>683</v>
      </c>
      <c r="F340" s="120" t="s">
        <v>11445</v>
      </c>
      <c r="G340" s="120" t="s">
        <v>149</v>
      </c>
      <c r="H340" s="10">
        <v>42124</v>
      </c>
      <c r="I340" s="11">
        <v>1660376.3766666667</v>
      </c>
      <c r="J340" s="11">
        <v>307665.01</v>
      </c>
      <c r="K340" s="11">
        <v>175071.05</v>
      </c>
      <c r="L340" s="11">
        <v>11361.85</v>
      </c>
      <c r="M340" s="11">
        <v>121232.11</v>
      </c>
      <c r="N340" s="2058" t="str">
        <f>INDEX(EVENTOS!G340:ZJ340,,MATCH(MAX(EVENTOS!G340:ZJ340),EVENTOS!G340:ZJ340,0)+1)</f>
        <v>EM CONFERÊNCIA PARA TEMAI</v>
      </c>
      <c r="O340" s="87" t="str">
        <f>INDEX(EVENTOS!G340:ZJ340,,MATCH(MAX(EVENTOS!G340:ZJ340),EVENTOS!G340:ZJ340,0)+2)</f>
        <v>CONCLUÍDA</v>
      </c>
      <c r="P340" s="10">
        <v>42419</v>
      </c>
      <c r="Q340" s="1789" t="s">
        <v>13349</v>
      </c>
      <c r="R340" s="1" t="s">
        <v>844</v>
      </c>
      <c r="S340" s="1">
        <v>25</v>
      </c>
      <c r="T340" s="1" t="s">
        <v>1153</v>
      </c>
      <c r="U340" s="1" t="s">
        <v>1252</v>
      </c>
      <c r="V340" s="87"/>
      <c r="W340" s="1">
        <v>3</v>
      </c>
      <c r="AI340" s="265"/>
      <c r="AJ340" s="265"/>
    </row>
    <row r="341" spans="1:36" ht="72.5" x14ac:dyDescent="0.35">
      <c r="A341" s="117"/>
      <c r="B341" s="119" t="s">
        <v>5320</v>
      </c>
      <c r="C341" s="120" t="s">
        <v>151</v>
      </c>
      <c r="D341" s="120" t="s">
        <v>5564</v>
      </c>
      <c r="E341" s="120" t="s">
        <v>684</v>
      </c>
      <c r="F341" s="120" t="s">
        <v>8903</v>
      </c>
      <c r="G341" s="120" t="s">
        <v>149</v>
      </c>
      <c r="H341" s="10">
        <v>42124</v>
      </c>
      <c r="I341" s="11">
        <v>1660376.3766666667</v>
      </c>
      <c r="J341" s="11">
        <v>1804885.96</v>
      </c>
      <c r="K341" s="11">
        <v>1358772.5</v>
      </c>
      <c r="L341" s="11">
        <v>87005.51</v>
      </c>
      <c r="M341" s="11">
        <v>359107.95</v>
      </c>
      <c r="N341" s="2058" t="str">
        <f>INDEX(EVENTOS!G341:ZJ341,,MATCH(MAX(EVENTOS!G341:ZJ341),EVENTOS!G341:ZJ341,0)+1)</f>
        <v>EM CONFERÊNCIA PARA TEMAI</v>
      </c>
      <c r="O341" s="87" t="str">
        <f>INDEX(EVENTOS!G341:ZJ341,,MATCH(MAX(EVENTOS!G341:ZJ341),EVENTOS!G341:ZJ341,0)+2)</f>
        <v>CONCLUÍDA</v>
      </c>
      <c r="P341" s="10">
        <v>42419</v>
      </c>
      <c r="Q341" s="1789" t="s">
        <v>13349</v>
      </c>
      <c r="R341" s="1" t="s">
        <v>844</v>
      </c>
      <c r="S341" s="1">
        <v>24</v>
      </c>
      <c r="T341" s="1" t="s">
        <v>1153</v>
      </c>
      <c r="U341" s="1" t="s">
        <v>1253</v>
      </c>
      <c r="V341" s="87"/>
      <c r="W341" s="1">
        <v>13</v>
      </c>
      <c r="AI341" s="265"/>
      <c r="AJ341" s="265"/>
    </row>
    <row r="342" spans="1:36" ht="43.5" x14ac:dyDescent="0.35">
      <c r="A342" s="117"/>
      <c r="B342" s="119" t="s">
        <v>5321</v>
      </c>
      <c r="C342" s="120" t="s">
        <v>162</v>
      </c>
      <c r="D342" s="120" t="s">
        <v>5565</v>
      </c>
      <c r="E342" s="120" t="s">
        <v>686</v>
      </c>
      <c r="F342" s="124" t="s">
        <v>6824</v>
      </c>
      <c r="G342" s="120" t="s">
        <v>149</v>
      </c>
      <c r="H342" s="10">
        <v>42734</v>
      </c>
      <c r="I342" s="11">
        <v>754716.54749999999</v>
      </c>
      <c r="J342" s="11">
        <v>412135.52</v>
      </c>
      <c r="K342" s="11">
        <v>412135.52</v>
      </c>
      <c r="L342" s="11">
        <v>0</v>
      </c>
      <c r="M342" s="11">
        <v>0</v>
      </c>
      <c r="N342" s="2058" t="str">
        <f>INDEX(EVENTOS!G342:ZJ342,,MATCH(MAX(EVENTOS!G342:ZJ342),EVENTOS!G342:ZJ342,0)+1)</f>
        <v>EM CONFERÊNCIA PARA TEMAI</v>
      </c>
      <c r="O342" s="87" t="str">
        <f>INDEX(EVENTOS!G342:ZJ342,,MATCH(MAX(EVENTOS!G342:ZJ342),EVENTOS!G342:ZJ342,0)+2)</f>
        <v>CONCLUÍDA</v>
      </c>
      <c r="P342" s="10">
        <v>42458</v>
      </c>
      <c r="R342" s="1" t="s">
        <v>172</v>
      </c>
      <c r="S342" s="1">
        <v>227</v>
      </c>
      <c r="T342" s="1" t="s">
        <v>833</v>
      </c>
      <c r="U342" s="1" t="s">
        <v>1254</v>
      </c>
      <c r="V342" s="87"/>
      <c r="AI342" s="265">
        <v>1</v>
      </c>
      <c r="AJ342" s="265" t="s">
        <v>686</v>
      </c>
    </row>
    <row r="343" spans="1:36" ht="29" x14ac:dyDescent="0.35">
      <c r="A343" s="117"/>
      <c r="B343" s="119" t="s">
        <v>5322</v>
      </c>
      <c r="C343" s="120" t="s">
        <v>162</v>
      </c>
      <c r="D343" s="120" t="s">
        <v>5565</v>
      </c>
      <c r="E343" s="120" t="s">
        <v>687</v>
      </c>
      <c r="F343" s="124" t="s">
        <v>6498</v>
      </c>
      <c r="G343" s="120" t="s">
        <v>149</v>
      </c>
      <c r="H343" s="10">
        <v>42734</v>
      </c>
      <c r="I343" s="11">
        <v>754716.54749999999</v>
      </c>
      <c r="J343" s="11">
        <v>195731.77</v>
      </c>
      <c r="K343" s="11">
        <v>195731.77</v>
      </c>
      <c r="L343" s="11">
        <v>0</v>
      </c>
      <c r="M343" s="11">
        <v>0</v>
      </c>
      <c r="N343" s="2058" t="str">
        <f>INDEX(EVENTOS!G343:ZJ343,,MATCH(MAX(EVENTOS!G343:ZJ343),EVENTOS!G343:ZJ343,0)+1)</f>
        <v>EM CONFERÊNCIA PARA TEMAI</v>
      </c>
      <c r="O343" s="87" t="str">
        <f>INDEX(EVENTOS!G343:ZJ343,,MATCH(MAX(EVENTOS!G343:ZJ343),EVENTOS!G343:ZJ343,0)+2)</f>
        <v>CONCLUÍDA</v>
      </c>
      <c r="P343" s="10">
        <v>42452</v>
      </c>
      <c r="R343" s="1" t="s">
        <v>172</v>
      </c>
      <c r="S343" s="250" t="s">
        <v>6496</v>
      </c>
      <c r="T343" s="1" t="s">
        <v>833</v>
      </c>
      <c r="U343" s="1" t="s">
        <v>1255</v>
      </c>
      <c r="V343" s="87"/>
      <c r="Z343" s="1">
        <v>1</v>
      </c>
      <c r="AI343" s="265"/>
      <c r="AJ343" s="265"/>
    </row>
    <row r="344" spans="1:36" ht="29" x14ac:dyDescent="0.35">
      <c r="A344" s="117"/>
      <c r="B344" s="119" t="s">
        <v>5323</v>
      </c>
      <c r="C344" s="120" t="s">
        <v>162</v>
      </c>
      <c r="D344" s="120" t="s">
        <v>5565</v>
      </c>
      <c r="E344" s="120" t="s">
        <v>11515</v>
      </c>
      <c r="F344" s="124" t="s">
        <v>6522</v>
      </c>
      <c r="G344" s="120" t="s">
        <v>149</v>
      </c>
      <c r="H344" s="10">
        <v>42734</v>
      </c>
      <c r="I344" s="11">
        <v>754716.54749999999</v>
      </c>
      <c r="J344" s="11">
        <v>86715.6</v>
      </c>
      <c r="K344" s="11">
        <v>86715.6</v>
      </c>
      <c r="L344" s="11">
        <v>0</v>
      </c>
      <c r="M344" s="11">
        <v>0</v>
      </c>
      <c r="N344" s="2058" t="str">
        <f>INDEX(EVENTOS!G344:ZJ344,,MATCH(MAX(EVENTOS!G344:ZJ344),EVENTOS!G344:ZJ344,0)+1)</f>
        <v>EM CONFERÊNCIA PARA TEMAI</v>
      </c>
      <c r="O344" s="87" t="str">
        <f>INDEX(EVENTOS!G344:ZJ344,,MATCH(MAX(EVENTOS!G344:ZJ344),EVENTOS!G344:ZJ344,0)+2)</f>
        <v>CONCLUÍDA</v>
      </c>
      <c r="P344" s="10">
        <v>42452</v>
      </c>
      <c r="R344" s="1" t="s">
        <v>172</v>
      </c>
      <c r="S344" s="1" t="s">
        <v>6516</v>
      </c>
      <c r="T344" s="1" t="s">
        <v>833</v>
      </c>
      <c r="U344" s="1" t="s">
        <v>1256</v>
      </c>
      <c r="V344" s="87"/>
      <c r="Z344" s="1">
        <v>1</v>
      </c>
      <c r="AI344" s="265"/>
      <c r="AJ344" s="265"/>
    </row>
    <row r="345" spans="1:36" ht="29" x14ac:dyDescent="0.35">
      <c r="A345" s="117"/>
      <c r="B345" s="119" t="s">
        <v>5324</v>
      </c>
      <c r="C345" s="120" t="s">
        <v>162</v>
      </c>
      <c r="D345" s="120" t="s">
        <v>5565</v>
      </c>
      <c r="E345" s="120" t="s">
        <v>10550</v>
      </c>
      <c r="F345" s="124" t="s">
        <v>6522</v>
      </c>
      <c r="G345" s="120" t="s">
        <v>149</v>
      </c>
      <c r="H345" s="10">
        <v>42734</v>
      </c>
      <c r="I345" s="11">
        <v>754716.54749999999</v>
      </c>
      <c r="J345" s="11">
        <v>59082.65</v>
      </c>
      <c r="K345" s="11">
        <v>59082.65</v>
      </c>
      <c r="L345" s="11">
        <v>0</v>
      </c>
      <c r="M345" s="11">
        <v>0</v>
      </c>
      <c r="N345" s="2058" t="str">
        <f>INDEX(EVENTOS!G345:ZJ345,,MATCH(MAX(EVENTOS!G345:ZJ345),EVENTOS!G345:ZJ345,0)+1)</f>
        <v>EM CONFERÊNCIA PARA TEMAI</v>
      </c>
      <c r="O345" s="87" t="str">
        <f>INDEX(EVENTOS!G345:ZJ345,,MATCH(MAX(EVENTOS!G345:ZJ345),EVENTOS!G345:ZJ345,0)+2)</f>
        <v>CONCLUÍDA</v>
      </c>
      <c r="P345" s="10">
        <v>42452</v>
      </c>
      <c r="R345" s="1" t="s">
        <v>172</v>
      </c>
      <c r="S345" s="1" t="s">
        <v>6523</v>
      </c>
      <c r="T345" s="1" t="s">
        <v>833</v>
      </c>
      <c r="U345" s="1" t="s">
        <v>1257</v>
      </c>
      <c r="V345" s="87"/>
      <c r="Z345" s="1">
        <v>1</v>
      </c>
      <c r="AI345" s="265"/>
      <c r="AJ345" s="265"/>
    </row>
    <row r="346" spans="1:36" ht="130.5" x14ac:dyDescent="0.35">
      <c r="A346" s="117"/>
      <c r="B346" s="119" t="s">
        <v>5325</v>
      </c>
      <c r="C346" s="120" t="s">
        <v>154</v>
      </c>
      <c r="D346" s="120" t="s">
        <v>5566</v>
      </c>
      <c r="E346" s="120" t="s">
        <v>10551</v>
      </c>
      <c r="F346" s="120" t="s">
        <v>11477</v>
      </c>
      <c r="G346" s="120" t="s">
        <v>149</v>
      </c>
      <c r="H346" s="10">
        <v>42154</v>
      </c>
      <c r="I346" s="11">
        <v>905659.85666666657</v>
      </c>
      <c r="J346" s="11">
        <v>1087206.3799999999</v>
      </c>
      <c r="K346" s="11">
        <v>873094.68</v>
      </c>
      <c r="L346" s="11">
        <v>0</v>
      </c>
      <c r="M346" s="11">
        <v>214111.7</v>
      </c>
      <c r="N346" s="2058" t="str">
        <f>INDEX(EVENTOS!G346:ZJ346,,MATCH(MAX(EVENTOS!G346:ZJ346),EVENTOS!G346:ZJ346,0)+1)</f>
        <v>APROVADO</v>
      </c>
      <c r="O346" s="87" t="str">
        <f>INDEX(EVENTOS!G346:ZJ346,,MATCH(MAX(EVENTOS!G346:ZJ346),EVENTOS!G346:ZJ346,0)+2)</f>
        <v>EM ANDAMENTO</v>
      </c>
      <c r="P346" s="10" t="s">
        <v>153</v>
      </c>
      <c r="Q346" s="1792" t="s">
        <v>13355</v>
      </c>
      <c r="R346" s="1" t="s">
        <v>172</v>
      </c>
      <c r="S346" s="1">
        <v>228</v>
      </c>
      <c r="T346" s="1" t="s">
        <v>839</v>
      </c>
      <c r="U346" s="1" t="s">
        <v>1258</v>
      </c>
      <c r="V346" s="87"/>
      <c r="W346" s="1">
        <v>12</v>
      </c>
      <c r="AI346" s="265"/>
      <c r="AJ346" s="265"/>
    </row>
    <row r="347" spans="1:36" ht="29" x14ac:dyDescent="0.35">
      <c r="A347" s="117"/>
      <c r="B347" s="119" t="s">
        <v>5326</v>
      </c>
      <c r="C347" s="120" t="s">
        <v>165</v>
      </c>
      <c r="D347" s="120" t="s">
        <v>5567</v>
      </c>
      <c r="E347" s="873" t="s">
        <v>6679</v>
      </c>
      <c r="F347" s="120" t="s">
        <v>693</v>
      </c>
      <c r="G347" s="120" t="s">
        <v>149</v>
      </c>
      <c r="H347" s="10">
        <v>42073</v>
      </c>
      <c r="I347" s="11">
        <v>754716.54749999999</v>
      </c>
      <c r="J347" s="11">
        <v>422732.29456000001</v>
      </c>
      <c r="K347" s="11">
        <v>402790.86056</v>
      </c>
      <c r="L347" s="11">
        <v>0</v>
      </c>
      <c r="M347" s="11">
        <v>19941.434000000001</v>
      </c>
      <c r="N347" s="2058" t="str">
        <f>INDEX(EVENTOS!G347:ZJ347,,MATCH(MAX(EVENTOS!G347:ZJ347),EVENTOS!G347:ZJ347,0)+1)</f>
        <v>E-FISCO (Baixado)</v>
      </c>
      <c r="O347" s="87" t="str">
        <f>INDEX(EVENTOS!G347:ZJ347,,MATCH(MAX(EVENTOS!G347:ZJ347),EVENTOS!G347:ZJ347,0)+2)</f>
        <v>CONCLUÍDA</v>
      </c>
      <c r="P347" s="10" t="s">
        <v>153</v>
      </c>
      <c r="Q347" s="34" t="s">
        <v>153</v>
      </c>
      <c r="R347" s="1" t="s">
        <v>168</v>
      </c>
      <c r="S347" s="1" t="s">
        <v>153</v>
      </c>
      <c r="T347" s="1" t="s">
        <v>842</v>
      </c>
      <c r="U347" s="1" t="s">
        <v>1259</v>
      </c>
      <c r="V347" s="87"/>
      <c r="AH347" s="264"/>
      <c r="AI347" s="265">
        <v>1</v>
      </c>
      <c r="AJ347" s="265" t="s">
        <v>6680</v>
      </c>
    </row>
    <row r="348" spans="1:36" ht="87" x14ac:dyDescent="0.35">
      <c r="A348" s="117"/>
      <c r="B348" s="119" t="s">
        <v>5327</v>
      </c>
      <c r="C348" s="120" t="s">
        <v>165</v>
      </c>
      <c r="D348" s="120" t="s">
        <v>5567</v>
      </c>
      <c r="E348" s="120" t="s">
        <v>6681</v>
      </c>
      <c r="F348" s="1980" t="s">
        <v>6682</v>
      </c>
      <c r="G348" s="120" t="s">
        <v>149</v>
      </c>
      <c r="H348" s="10">
        <v>42073</v>
      </c>
      <c r="I348" s="11">
        <v>754716.54749999999</v>
      </c>
      <c r="J348" s="11">
        <v>362462.57</v>
      </c>
      <c r="K348" s="11">
        <v>351510.92379800003</v>
      </c>
      <c r="L348" s="11">
        <v>0</v>
      </c>
      <c r="M348" s="11">
        <v>10951.646202</v>
      </c>
      <c r="N348" s="2058" t="str">
        <f>INDEX(EVENTOS!G348:ZJ348,,MATCH(MAX(EVENTOS!G348:ZJ348),EVENTOS!G348:ZJ348,0)+1)</f>
        <v>EM CONFERÊNCIA PARA TEMAI</v>
      </c>
      <c r="O348" s="87" t="str">
        <f>INDEX(EVENTOS!G348:ZJ348,,MATCH(MAX(EVENTOS!G348:ZJ348),EVENTOS!G348:ZJ348,0)+2)</f>
        <v>CONCLUÍDA</v>
      </c>
      <c r="P348" s="10">
        <v>41799</v>
      </c>
      <c r="Q348" s="34" t="s">
        <v>12797</v>
      </c>
      <c r="R348" s="1" t="s">
        <v>844</v>
      </c>
      <c r="S348" s="1">
        <v>22</v>
      </c>
      <c r="T348" s="1" t="s">
        <v>1153</v>
      </c>
      <c r="U348" s="1" t="s">
        <v>1260</v>
      </c>
      <c r="V348" s="87"/>
      <c r="W348" s="1">
        <v>11</v>
      </c>
      <c r="AI348" s="265"/>
      <c r="AJ348" s="265"/>
    </row>
    <row r="349" spans="1:36" ht="29" x14ac:dyDescent="0.35">
      <c r="A349" s="117"/>
      <c r="B349" s="119" t="s">
        <v>5328</v>
      </c>
      <c r="C349" s="120" t="s">
        <v>160</v>
      </c>
      <c r="D349" s="120" t="s">
        <v>5568</v>
      </c>
      <c r="E349" s="120" t="s">
        <v>696</v>
      </c>
      <c r="F349" s="120" t="s">
        <v>6640</v>
      </c>
      <c r="G349" s="120" t="s">
        <v>149</v>
      </c>
      <c r="H349" s="10">
        <v>42369</v>
      </c>
      <c r="I349" s="11">
        <v>603773.24</v>
      </c>
      <c r="J349" s="11">
        <v>85893.42</v>
      </c>
      <c r="K349" s="11">
        <v>85893.42</v>
      </c>
      <c r="L349" s="11">
        <v>0</v>
      </c>
      <c r="M349" s="11">
        <v>0</v>
      </c>
      <c r="N349" s="2058" t="str">
        <f>INDEX(EVENTOS!G349:ZJ349,,MATCH(MAX(EVENTOS!G349:ZJ349),EVENTOS!G349:ZJ349,0)+1)</f>
        <v>EM CONFERÊNCIA PARA TEMAI</v>
      </c>
      <c r="O349" s="87" t="str">
        <f>INDEX(EVENTOS!G349:ZJ349,,MATCH(MAX(EVENTOS!G349:ZJ349),EVENTOS!G349:ZJ349,0)+2)</f>
        <v>CONCLUÍDA</v>
      </c>
      <c r="P349" s="10">
        <v>42236</v>
      </c>
      <c r="Q349" s="34" t="s">
        <v>12852</v>
      </c>
      <c r="R349" s="1" t="s">
        <v>172</v>
      </c>
      <c r="S349" s="1">
        <v>288</v>
      </c>
      <c r="T349" s="1" t="s">
        <v>839</v>
      </c>
      <c r="U349" s="1" t="s">
        <v>1261</v>
      </c>
      <c r="V349" s="87"/>
      <c r="Z349" s="1">
        <v>1</v>
      </c>
      <c r="AI349" s="265"/>
      <c r="AJ349" s="265"/>
    </row>
    <row r="350" spans="1:36" ht="61.5" customHeight="1" x14ac:dyDescent="0.35">
      <c r="A350" s="117"/>
      <c r="B350" s="119" t="s">
        <v>5329</v>
      </c>
      <c r="C350" s="120" t="s">
        <v>160</v>
      </c>
      <c r="D350" s="120" t="s">
        <v>5568</v>
      </c>
      <c r="E350" s="120" t="s">
        <v>697</v>
      </c>
      <c r="F350" s="120" t="s">
        <v>6641</v>
      </c>
      <c r="G350" s="120" t="s">
        <v>149</v>
      </c>
      <c r="H350" s="10">
        <v>41942</v>
      </c>
      <c r="I350" s="11">
        <v>603773.24</v>
      </c>
      <c r="J350" s="11">
        <v>512783.81420000002</v>
      </c>
      <c r="K350" s="11">
        <v>512783.81420000002</v>
      </c>
      <c r="L350" s="11">
        <v>0</v>
      </c>
      <c r="M350" s="11">
        <v>0</v>
      </c>
      <c r="N350" s="2058" t="str">
        <f>INDEX(EVENTOS!G350:ZJ350,,MATCH(MAX(EVENTOS!G350:ZJ350),EVENTOS!G350:ZJ350,0)+1)</f>
        <v>E-FISCO (Baixado)</v>
      </c>
      <c r="O350" s="87" t="str">
        <f>INDEX(EVENTOS!G350:ZJ350,,MATCH(MAX(EVENTOS!G350:ZJ350),EVENTOS!G350:ZJ350,0)+2)</f>
        <v>CONCLUÍDA</v>
      </c>
      <c r="P350" s="10">
        <v>41799</v>
      </c>
      <c r="Q350" s="34" t="s">
        <v>153</v>
      </c>
      <c r="R350" s="1" t="s">
        <v>168</v>
      </c>
      <c r="S350" s="1" t="s">
        <v>153</v>
      </c>
      <c r="T350" s="1" t="s">
        <v>842</v>
      </c>
      <c r="U350" s="1" t="s">
        <v>1262</v>
      </c>
      <c r="V350" s="87"/>
      <c r="AB350" s="1">
        <v>1</v>
      </c>
      <c r="AI350" s="265"/>
      <c r="AJ350" s="265"/>
    </row>
    <row r="351" spans="1:36" ht="29" x14ac:dyDescent="0.35">
      <c r="A351" s="117"/>
      <c r="B351" s="119" t="s">
        <v>5330</v>
      </c>
      <c r="C351" s="120" t="s">
        <v>158</v>
      </c>
      <c r="D351" s="120" t="s">
        <v>5569</v>
      </c>
      <c r="E351" s="120" t="s">
        <v>7373</v>
      </c>
      <c r="F351" s="120" t="s">
        <v>11446</v>
      </c>
      <c r="G351" s="120" t="s">
        <v>149</v>
      </c>
      <c r="H351" s="10">
        <v>42521</v>
      </c>
      <c r="I351" s="11">
        <v>2264149.605</v>
      </c>
      <c r="J351" s="11">
        <v>935475.51</v>
      </c>
      <c r="K351" s="11">
        <v>755044.51</v>
      </c>
      <c r="L351" s="11">
        <v>0</v>
      </c>
      <c r="M351" s="11">
        <v>180431</v>
      </c>
      <c r="N351" s="2058" t="str">
        <f>INDEX(EVENTOS!G351:ZJ351,,MATCH(MAX(EVENTOS!G351:ZJ351),EVENTOS!G351:ZJ351,0)+1)</f>
        <v>E-FISCO (Baixado)</v>
      </c>
      <c r="O351" s="87" t="str">
        <f>INDEX(EVENTOS!G351:ZJ351,,MATCH(MAX(EVENTOS!G351:ZJ351),EVENTOS!G351:ZJ351,0)+2)</f>
        <v>CONCLUÍDA</v>
      </c>
      <c r="P351" s="10">
        <v>42033</v>
      </c>
      <c r="Q351" s="34" t="s">
        <v>153</v>
      </c>
      <c r="R351" s="1" t="s">
        <v>161</v>
      </c>
      <c r="S351" s="1" t="s">
        <v>7376</v>
      </c>
      <c r="T351" s="1" t="s">
        <v>839</v>
      </c>
      <c r="U351" s="1" t="s">
        <v>1263</v>
      </c>
      <c r="V351" s="87"/>
      <c r="AD351" s="1">
        <v>1</v>
      </c>
      <c r="AI351" s="265"/>
      <c r="AJ351" s="265"/>
    </row>
    <row r="352" spans="1:36" ht="150.75" customHeight="1" x14ac:dyDescent="0.35">
      <c r="A352" s="117"/>
      <c r="B352" s="119" t="s">
        <v>5331</v>
      </c>
      <c r="C352" s="120" t="s">
        <v>158</v>
      </c>
      <c r="D352" s="120" t="s">
        <v>5569</v>
      </c>
      <c r="E352" s="120" t="s">
        <v>7379</v>
      </c>
      <c r="F352" s="120" t="s">
        <v>10621</v>
      </c>
      <c r="G352" s="120" t="s">
        <v>149</v>
      </c>
      <c r="H352" s="10">
        <v>42521</v>
      </c>
      <c r="I352" s="11">
        <v>2264149.605</v>
      </c>
      <c r="J352" s="11">
        <v>1557538.21</v>
      </c>
      <c r="K352" s="11">
        <v>1537894.68</v>
      </c>
      <c r="L352" s="11">
        <v>28574.1</v>
      </c>
      <c r="M352" s="11">
        <v>19643.53</v>
      </c>
      <c r="N352" s="2058" t="str">
        <f>INDEX(EVENTOS!G352:ZJ352,,MATCH(MAX(EVENTOS!G352:ZJ352),EVENTOS!G352:ZJ352,0)+1)</f>
        <v>EM CONFERÊNCIA PARA TEMAI</v>
      </c>
      <c r="O352" s="87" t="str">
        <f>INDEX(EVENTOS!G352:ZJ352,,MATCH(MAX(EVENTOS!G352:ZJ352),EVENTOS!G352:ZJ352,0)+2)</f>
        <v>CONCLUÍDA</v>
      </c>
      <c r="P352" s="10">
        <v>42598</v>
      </c>
      <c r="Q352" s="113" t="s">
        <v>1264</v>
      </c>
      <c r="R352" s="1" t="s">
        <v>172</v>
      </c>
      <c r="S352" s="1" t="s">
        <v>8151</v>
      </c>
      <c r="T352" s="1" t="s">
        <v>833</v>
      </c>
      <c r="U352" s="1" t="s">
        <v>1265</v>
      </c>
      <c r="V352" s="87"/>
      <c r="W352" s="1">
        <v>14</v>
      </c>
      <c r="AI352" s="265"/>
      <c r="AJ352" s="265"/>
    </row>
    <row r="353" spans="1:36" ht="29" x14ac:dyDescent="0.35">
      <c r="A353" s="117"/>
      <c r="B353" s="119" t="s">
        <v>5332</v>
      </c>
      <c r="C353" s="120" t="s">
        <v>158</v>
      </c>
      <c r="D353" s="120" t="s">
        <v>5569</v>
      </c>
      <c r="E353" s="120" t="s">
        <v>10552</v>
      </c>
      <c r="F353" s="120" t="s">
        <v>701</v>
      </c>
      <c r="G353" s="120" t="s">
        <v>149</v>
      </c>
      <c r="H353" s="10">
        <v>42124</v>
      </c>
      <c r="I353" s="11">
        <v>2264149.605</v>
      </c>
      <c r="J353" s="11">
        <v>0</v>
      </c>
      <c r="K353" s="11">
        <v>0</v>
      </c>
      <c r="L353" s="11">
        <v>0</v>
      </c>
      <c r="M353" s="11">
        <v>0</v>
      </c>
      <c r="N353" s="2058" t="str">
        <f>INDEX(EVENTOS!G353:ZJ353,,MATCH(MAX(EVENTOS!G353:ZJ353),EVENTOS!G353:ZJ353,0)+1)</f>
        <v>CANCELADO</v>
      </c>
      <c r="O353" s="87" t="str">
        <f>INDEX(EVENTOS!G353:ZJ353,,MATCH(MAX(EVENTOS!G353:ZJ353),EVENTOS!G353:ZJ353,0)+2)</f>
        <v>CANCELADA</v>
      </c>
      <c r="P353" s="10">
        <v>41799</v>
      </c>
      <c r="Q353" s="34" t="s">
        <v>153</v>
      </c>
      <c r="R353" s="1">
        <v>0</v>
      </c>
      <c r="S353" s="1">
        <v>7</v>
      </c>
      <c r="T353" s="1">
        <v>0</v>
      </c>
      <c r="U353" s="1" t="s">
        <v>1266</v>
      </c>
      <c r="V353" s="87"/>
      <c r="AI353" s="265"/>
      <c r="AJ353" s="265"/>
    </row>
    <row r="354" spans="1:36" ht="87" x14ac:dyDescent="0.35">
      <c r="A354" s="117"/>
      <c r="B354" s="119" t="s">
        <v>5333</v>
      </c>
      <c r="C354" s="120" t="s">
        <v>165</v>
      </c>
      <c r="D354" s="120" t="s">
        <v>5570</v>
      </c>
      <c r="E354" s="120" t="s">
        <v>703</v>
      </c>
      <c r="F354" s="1513" t="s">
        <v>8669</v>
      </c>
      <c r="G354" s="120" t="s">
        <v>149</v>
      </c>
      <c r="H354" s="10">
        <v>41990</v>
      </c>
      <c r="I354" s="11">
        <v>603773.24</v>
      </c>
      <c r="J354" s="11">
        <v>831176.16592535004</v>
      </c>
      <c r="K354" s="11">
        <v>603773.23704014055</v>
      </c>
      <c r="L354" s="11">
        <v>0</v>
      </c>
      <c r="M354" s="11">
        <v>227402.92888520943</v>
      </c>
      <c r="N354" s="2058" t="str">
        <f>INDEX(EVENTOS!G354:ZJ354,,MATCH(MAX(EVENTOS!G354:ZJ354),EVENTOS!G354:ZJ354,0)+1)</f>
        <v>EM CONFERÊNCIA PARA TEMAI</v>
      </c>
      <c r="O354" s="87" t="str">
        <f>INDEX(EVENTOS!G354:ZJ354,,MATCH(MAX(EVENTOS!G354:ZJ354),EVENTOS!G354:ZJ354,0)+2)</f>
        <v>CONCLUÍDA</v>
      </c>
      <c r="P354" s="10">
        <v>41799</v>
      </c>
      <c r="Q354" s="34" t="s">
        <v>12402</v>
      </c>
      <c r="R354" s="1" t="s">
        <v>844</v>
      </c>
      <c r="S354" s="1">
        <v>23</v>
      </c>
      <c r="T354" s="1" t="s">
        <v>1153</v>
      </c>
      <c r="U354" s="1" t="s">
        <v>1267</v>
      </c>
      <c r="V354" s="87"/>
      <c r="W354" s="1">
        <v>11</v>
      </c>
      <c r="AI354" s="265"/>
      <c r="AJ354" s="265"/>
    </row>
    <row r="355" spans="1:36" ht="120.5" customHeight="1" x14ac:dyDescent="0.35">
      <c r="A355" s="117"/>
      <c r="B355" s="119" t="s">
        <v>5334</v>
      </c>
      <c r="C355" s="120" t="s">
        <v>157</v>
      </c>
      <c r="D355" s="120" t="s">
        <v>5571</v>
      </c>
      <c r="E355" s="120" t="s">
        <v>8525</v>
      </c>
      <c r="F355" s="120" t="s">
        <v>8820</v>
      </c>
      <c r="G355" s="120" t="s">
        <v>149</v>
      </c>
      <c r="H355" s="10">
        <v>42583</v>
      </c>
      <c r="I355" s="11">
        <v>1358489.7725</v>
      </c>
      <c r="J355" s="11">
        <v>632723.72</v>
      </c>
      <c r="K355" s="11">
        <v>632723.72</v>
      </c>
      <c r="L355" s="11">
        <v>0</v>
      </c>
      <c r="M355" s="11">
        <v>0</v>
      </c>
      <c r="N355" s="2058" t="str">
        <f>INDEX(EVENTOS!G355:ZJ355,,MATCH(MAX(EVENTOS!G355:ZJ355),EVENTOS!G355:ZJ355,0)+1)</f>
        <v>EM CONFERÊNCIA PARA TEMAI</v>
      </c>
      <c r="O355" s="87" t="str">
        <f>INDEX(EVENTOS!G355:ZJ355,,MATCH(MAX(EVENTOS!G355:ZJ355),EVENTOS!G355:ZJ355,0)+2)</f>
        <v>CONCLUÍDA</v>
      </c>
      <c r="P355" s="10">
        <v>42628</v>
      </c>
      <c r="Q355" s="34" t="s">
        <v>14090</v>
      </c>
      <c r="R355" s="1" t="s">
        <v>14076</v>
      </c>
      <c r="S355" s="574" t="s">
        <v>14023</v>
      </c>
      <c r="T355" s="1" t="s">
        <v>1153</v>
      </c>
      <c r="U355" s="1040" t="s">
        <v>4645</v>
      </c>
      <c r="V355" s="87"/>
      <c r="W355" s="1">
        <v>7</v>
      </c>
      <c r="AI355" s="265"/>
      <c r="AJ355" s="265"/>
    </row>
    <row r="356" spans="1:36" ht="92.5" customHeight="1" x14ac:dyDescent="0.35">
      <c r="A356" s="117"/>
      <c r="B356" s="119" t="s">
        <v>5335</v>
      </c>
      <c r="C356" s="120" t="s">
        <v>157</v>
      </c>
      <c r="D356" s="120" t="s">
        <v>5571</v>
      </c>
      <c r="E356" s="120" t="s">
        <v>706</v>
      </c>
      <c r="F356" s="120" t="s">
        <v>6699</v>
      </c>
      <c r="G356" s="120" t="s">
        <v>149</v>
      </c>
      <c r="H356" s="10">
        <v>41974</v>
      </c>
      <c r="I356" s="11">
        <v>1358489.7725</v>
      </c>
      <c r="J356" s="11">
        <v>28840.99</v>
      </c>
      <c r="K356" s="11">
        <v>23944.76</v>
      </c>
      <c r="L356" s="11">
        <v>0</v>
      </c>
      <c r="M356" s="11">
        <v>4896.2299999999996</v>
      </c>
      <c r="N356" s="2058" t="str">
        <f>INDEX(EVENTOS!G356:ZJ356,,MATCH(MAX(EVENTOS!G356:ZJ356),EVENTOS!G356:ZJ356,0)+1)</f>
        <v>EM CONFERÊNCIA PARA TEMAI</v>
      </c>
      <c r="O356" s="87" t="str">
        <f>INDEX(EVENTOS!G356:ZJ356,,MATCH(MAX(EVENTOS!G356:ZJ356),EVENTOS!G356:ZJ356,0)+2)</f>
        <v>CONCLUÍDA</v>
      </c>
      <c r="P356" s="10" t="s">
        <v>153</v>
      </c>
      <c r="Q356" s="34" t="s">
        <v>12918</v>
      </c>
      <c r="R356" s="1" t="s">
        <v>172</v>
      </c>
      <c r="S356" s="1" t="s">
        <v>10138</v>
      </c>
      <c r="T356" s="1" t="s">
        <v>833</v>
      </c>
      <c r="U356" s="1" t="s">
        <v>1269</v>
      </c>
      <c r="V356" s="87"/>
      <c r="AI356" s="265">
        <v>1</v>
      </c>
      <c r="AJ356" s="265" t="s">
        <v>6700</v>
      </c>
    </row>
    <row r="357" spans="1:36" ht="90" customHeight="1" x14ac:dyDescent="0.35">
      <c r="A357" s="117"/>
      <c r="B357" s="119" t="s">
        <v>5336</v>
      </c>
      <c r="C357" s="120" t="s">
        <v>157</v>
      </c>
      <c r="D357" s="120" t="s">
        <v>5571</v>
      </c>
      <c r="E357" s="120" t="s">
        <v>175</v>
      </c>
      <c r="F357" s="120" t="s">
        <v>6701</v>
      </c>
      <c r="G357" s="120" t="s">
        <v>149</v>
      </c>
      <c r="H357" s="10">
        <v>41974</v>
      </c>
      <c r="I357" s="11">
        <v>1358489.7725</v>
      </c>
      <c r="J357" s="11">
        <v>244800</v>
      </c>
      <c r="K357" s="11">
        <v>240000</v>
      </c>
      <c r="L357" s="11">
        <v>0</v>
      </c>
      <c r="M357" s="11">
        <v>4800</v>
      </c>
      <c r="N357" s="2058" t="str">
        <f>INDEX(EVENTOS!G357:ZJ357,,MATCH(MAX(EVENTOS!G357:ZJ357),EVENTOS!G357:ZJ357,0)+1)</f>
        <v>EM CONFERÊNCIA PARA TEMAI</v>
      </c>
      <c r="O357" s="87" t="str">
        <f>INDEX(EVENTOS!G357:ZJ357,,MATCH(MAX(EVENTOS!G357:ZJ357),EVENTOS!G357:ZJ357,0)+2)</f>
        <v>CONCLUÍDA</v>
      </c>
      <c r="P357" s="10">
        <v>41799</v>
      </c>
      <c r="Q357" s="34" t="s">
        <v>12695</v>
      </c>
      <c r="R357" s="1" t="s">
        <v>844</v>
      </c>
      <c r="S357" s="1">
        <v>31</v>
      </c>
      <c r="T357" s="1" t="s">
        <v>839</v>
      </c>
      <c r="U357" s="1" t="s">
        <v>1270</v>
      </c>
      <c r="V357" s="87"/>
      <c r="AI357" s="265">
        <v>1</v>
      </c>
      <c r="AJ357" s="265" t="s">
        <v>6701</v>
      </c>
    </row>
    <row r="358" spans="1:36" ht="41.5" customHeight="1" x14ac:dyDescent="0.35">
      <c r="A358" s="117"/>
      <c r="B358" s="119" t="s">
        <v>5337</v>
      </c>
      <c r="C358" s="120" t="s">
        <v>157</v>
      </c>
      <c r="D358" s="120" t="s">
        <v>5571</v>
      </c>
      <c r="E358" s="120" t="s">
        <v>707</v>
      </c>
      <c r="F358" s="120" t="s">
        <v>5767</v>
      </c>
      <c r="G358" s="120" t="s">
        <v>149</v>
      </c>
      <c r="H358" s="10">
        <v>42278</v>
      </c>
      <c r="I358" s="11">
        <v>1358489.7725</v>
      </c>
      <c r="J358" s="11">
        <v>115835.94</v>
      </c>
      <c r="K358" s="11">
        <v>112975.94</v>
      </c>
      <c r="L358" s="11">
        <v>0</v>
      </c>
      <c r="M358" s="11">
        <v>2860</v>
      </c>
      <c r="N358" s="2058" t="str">
        <f>INDEX(EVENTOS!G358:ZJ358,,MATCH(MAX(EVENTOS!G358:ZJ358),EVENTOS!G358:ZJ358,0)+1)</f>
        <v>PC APROVADA COM RESSALVA</v>
      </c>
      <c r="O358" s="87" t="str">
        <f>INDEX(EVENTOS!G358:ZJ358,,MATCH(MAX(EVENTOS!G358:ZJ358),EVENTOS!G358:ZJ358,0)+2)</f>
        <v>CONCLUÍDA</v>
      </c>
      <c r="P358" s="10">
        <v>41821</v>
      </c>
      <c r="Q358" s="34" t="s">
        <v>14091</v>
      </c>
      <c r="R358" s="1" t="s">
        <v>156</v>
      </c>
      <c r="S358" s="1">
        <v>16</v>
      </c>
      <c r="T358" s="1" t="s">
        <v>836</v>
      </c>
      <c r="U358" s="1" t="s">
        <v>1271</v>
      </c>
      <c r="V358" s="87"/>
      <c r="Y358" s="1">
        <v>1</v>
      </c>
      <c r="AI358" s="265"/>
      <c r="AJ358" s="265"/>
    </row>
    <row r="359" spans="1:36" ht="78.650000000000006" customHeight="1" x14ac:dyDescent="0.35">
      <c r="A359" s="117"/>
      <c r="B359" s="119" t="s">
        <v>5338</v>
      </c>
      <c r="C359" s="120" t="s">
        <v>157</v>
      </c>
      <c r="D359" s="120" t="s">
        <v>5571</v>
      </c>
      <c r="E359" s="120" t="s">
        <v>8199</v>
      </c>
      <c r="F359" s="120" t="s">
        <v>8206</v>
      </c>
      <c r="G359" s="120" t="s">
        <v>149</v>
      </c>
      <c r="H359" s="10">
        <v>42369</v>
      </c>
      <c r="I359" s="11">
        <v>1358489.7725</v>
      </c>
      <c r="J359" s="11">
        <v>125143.17</v>
      </c>
      <c r="K359" s="11">
        <v>125143.17</v>
      </c>
      <c r="L359" s="11">
        <v>0</v>
      </c>
      <c r="M359" s="11">
        <v>0</v>
      </c>
      <c r="N359" s="2058" t="str">
        <f>INDEX(EVENTOS!G359:ZJ359,,MATCH(MAX(EVENTOS!G359:ZJ359),EVENTOS!G359:ZJ359,0)+1)</f>
        <v>E-FISCO (Baixado)</v>
      </c>
      <c r="O359" s="87" t="str">
        <f>INDEX(EVENTOS!G359:ZJ359,,MATCH(MAX(EVENTOS!G359:ZJ359),EVENTOS!G359:ZJ359,0)+2)</f>
        <v>CONCLUÍDA</v>
      </c>
      <c r="P359" s="10">
        <v>42390</v>
      </c>
      <c r="Q359" s="34" t="s">
        <v>153</v>
      </c>
      <c r="R359" s="1" t="s">
        <v>14075</v>
      </c>
      <c r="S359" s="1" t="s">
        <v>153</v>
      </c>
      <c r="T359" s="1" t="s">
        <v>5686</v>
      </c>
      <c r="U359" s="1" t="s">
        <v>153</v>
      </c>
      <c r="V359" s="87"/>
      <c r="AI359" s="265">
        <v>1</v>
      </c>
      <c r="AJ359" s="265" t="s">
        <v>6702</v>
      </c>
    </row>
    <row r="360" spans="1:36" ht="29" x14ac:dyDescent="0.35">
      <c r="A360" s="117"/>
      <c r="B360" s="119" t="s">
        <v>5339</v>
      </c>
      <c r="C360" s="120" t="s">
        <v>158</v>
      </c>
      <c r="D360" s="120" t="s">
        <v>5572</v>
      </c>
      <c r="E360" s="120" t="s">
        <v>171</v>
      </c>
      <c r="F360" s="120" t="s">
        <v>11222</v>
      </c>
      <c r="G360" s="120" t="s">
        <v>149</v>
      </c>
      <c r="H360" s="10">
        <v>41898</v>
      </c>
      <c r="I360" s="11">
        <v>603773.24</v>
      </c>
      <c r="J360" s="11">
        <v>122495.82</v>
      </c>
      <c r="K360" s="11">
        <v>37575.85</v>
      </c>
      <c r="L360" s="11">
        <v>0</v>
      </c>
      <c r="M360" s="11">
        <v>84919.97</v>
      </c>
      <c r="N360" s="2058" t="str">
        <f>INDEX(EVENTOS!G360:ZJ360,,MATCH(MAX(EVENTOS!G360:ZJ360),EVENTOS!G360:ZJ360,0)+1)</f>
        <v>E-FISCO (Baixado)</v>
      </c>
      <c r="O360" s="87" t="str">
        <f>INDEX(EVENTOS!G360:ZJ360,,MATCH(MAX(EVENTOS!G360:ZJ360),EVENTOS!G360:ZJ360,0)+2)</f>
        <v>CONCLUÍDA</v>
      </c>
      <c r="P360" s="10">
        <v>43257</v>
      </c>
      <c r="Q360" s="1538" t="s">
        <v>12942</v>
      </c>
      <c r="R360" s="1" t="s">
        <v>844</v>
      </c>
      <c r="S360" s="1">
        <v>21</v>
      </c>
      <c r="T360" s="1" t="s">
        <v>1153</v>
      </c>
      <c r="U360" s="1" t="s">
        <v>1272</v>
      </c>
      <c r="V360" s="87"/>
      <c r="W360" s="1">
        <v>1</v>
      </c>
      <c r="AI360" s="265"/>
      <c r="AJ360" s="265"/>
    </row>
    <row r="361" spans="1:36" ht="43.5" x14ac:dyDescent="0.35">
      <c r="A361" s="117"/>
      <c r="B361" s="119" t="s">
        <v>5340</v>
      </c>
      <c r="C361" s="120" t="s">
        <v>158</v>
      </c>
      <c r="D361" s="120" t="s">
        <v>5572</v>
      </c>
      <c r="E361" s="120" t="s">
        <v>709</v>
      </c>
      <c r="F361" s="120" t="s">
        <v>8954</v>
      </c>
      <c r="G361" s="120" t="s">
        <v>149</v>
      </c>
      <c r="H361" s="10">
        <v>42720</v>
      </c>
      <c r="I361" s="11">
        <v>603773.24</v>
      </c>
      <c r="J361" s="11">
        <v>562426.32999999996</v>
      </c>
      <c r="K361" s="11">
        <v>562426.32999999996</v>
      </c>
      <c r="L361" s="11">
        <v>0</v>
      </c>
      <c r="M361" s="11">
        <v>0</v>
      </c>
      <c r="N361" s="2058" t="str">
        <f>INDEX(EVENTOS!G361:ZJ361,,MATCH(MAX(EVENTOS!G361:ZJ361),EVENTOS!G361:ZJ361,0)+1)</f>
        <v>E-FISCO (Baixado)</v>
      </c>
      <c r="O361" s="87" t="str">
        <f>INDEX(EVENTOS!G361:ZJ361,,MATCH(MAX(EVENTOS!G361:ZJ361),EVENTOS!G361:ZJ361,0)+2)</f>
        <v>CONCLUÍDA</v>
      </c>
      <c r="P361" s="10">
        <v>42797</v>
      </c>
      <c r="Q361" s="34" t="s">
        <v>932</v>
      </c>
      <c r="R361" s="1" t="s">
        <v>172</v>
      </c>
      <c r="S361" s="672" t="s">
        <v>8949</v>
      </c>
      <c r="T361" s="1" t="s">
        <v>833</v>
      </c>
      <c r="U361" s="1" t="s">
        <v>1273</v>
      </c>
      <c r="V361" s="87"/>
      <c r="Z361" s="1">
        <v>2</v>
      </c>
      <c r="AA361" s="1">
        <v>1</v>
      </c>
      <c r="AI361" s="265"/>
      <c r="AJ361" s="267" t="s">
        <v>6707</v>
      </c>
    </row>
    <row r="362" spans="1:36" ht="29" x14ac:dyDescent="0.35">
      <c r="A362" s="117"/>
      <c r="B362" s="119" t="s">
        <v>5341</v>
      </c>
      <c r="C362" s="120" t="s">
        <v>160</v>
      </c>
      <c r="D362" s="120" t="s">
        <v>5573</v>
      </c>
      <c r="E362" s="120" t="s">
        <v>711</v>
      </c>
      <c r="F362" s="263" t="s">
        <v>6642</v>
      </c>
      <c r="G362" s="120" t="s">
        <v>149</v>
      </c>
      <c r="H362" s="10">
        <v>43280</v>
      </c>
      <c r="I362" s="11">
        <v>603773.24</v>
      </c>
      <c r="J362" s="11">
        <v>208050.09</v>
      </c>
      <c r="K362" s="11">
        <v>208050.09</v>
      </c>
      <c r="L362" s="11">
        <v>0</v>
      </c>
      <c r="M362" s="11">
        <v>0</v>
      </c>
      <c r="N362" s="2058" t="str">
        <f>INDEX(EVENTOS!G362:ZJ362,,MATCH(MAX(EVENTOS!G362:ZJ362),EVENTOS!G362:ZJ362,0)+1)</f>
        <v>E-FISCO (Baixado)</v>
      </c>
      <c r="O362" s="87" t="str">
        <f>INDEX(EVENTOS!G362:ZJ362,,MATCH(MAX(EVENTOS!G362:ZJ362),EVENTOS!G362:ZJ362,0)+2)</f>
        <v>CONCLUÍDA</v>
      </c>
      <c r="P362" s="10">
        <v>43697</v>
      </c>
      <c r="Q362" s="34" t="s">
        <v>12525</v>
      </c>
      <c r="R362" s="1" t="s">
        <v>168</v>
      </c>
      <c r="S362" s="1" t="s">
        <v>12528</v>
      </c>
      <c r="T362" s="1" t="s">
        <v>842</v>
      </c>
      <c r="U362" s="1" t="s">
        <v>1274</v>
      </c>
      <c r="V362" s="87"/>
      <c r="X362" s="1">
        <v>6</v>
      </c>
      <c r="AI362" s="265"/>
      <c r="AJ362" s="265"/>
    </row>
    <row r="363" spans="1:36" ht="29" x14ac:dyDescent="0.35">
      <c r="A363" s="117"/>
      <c r="B363" s="119" t="s">
        <v>5342</v>
      </c>
      <c r="C363" s="120" t="s">
        <v>160</v>
      </c>
      <c r="D363" s="120" t="s">
        <v>5573</v>
      </c>
      <c r="E363" s="120" t="s">
        <v>712</v>
      </c>
      <c r="F363" s="120" t="s">
        <v>6643</v>
      </c>
      <c r="G363" s="120" t="s">
        <v>149</v>
      </c>
      <c r="H363" s="10">
        <v>42215</v>
      </c>
      <c r="I363" s="11">
        <v>603773.24</v>
      </c>
      <c r="J363" s="11">
        <v>157719.74</v>
      </c>
      <c r="K363" s="11">
        <v>157719.74</v>
      </c>
      <c r="L363" s="11">
        <v>0</v>
      </c>
      <c r="M363" s="11">
        <v>0</v>
      </c>
      <c r="N363" s="2058" t="str">
        <f>INDEX(EVENTOS!G363:ZJ363,,MATCH(MAX(EVENTOS!G363:ZJ363),EVENTOS!G363:ZJ363,0)+1)</f>
        <v>E-FISCO (Baixado)</v>
      </c>
      <c r="O363" s="87" t="str">
        <f>INDEX(EVENTOS!G363:ZJ363,,MATCH(MAX(EVENTOS!G363:ZJ363),EVENTOS!G363:ZJ363,0)+2)</f>
        <v>CONCLUÍDA</v>
      </c>
      <c r="P363" s="10">
        <v>42136</v>
      </c>
      <c r="Q363" s="34" t="s">
        <v>153</v>
      </c>
      <c r="R363" s="1" t="s">
        <v>161</v>
      </c>
      <c r="S363" s="1">
        <v>18</v>
      </c>
      <c r="T363" s="1" t="s">
        <v>833</v>
      </c>
      <c r="U363" s="821" t="s">
        <v>9876</v>
      </c>
      <c r="V363" s="87"/>
      <c r="AC363" s="1">
        <v>1</v>
      </c>
      <c r="AI363" s="265"/>
      <c r="AJ363" s="265"/>
    </row>
    <row r="364" spans="1:36" ht="29" x14ac:dyDescent="0.35">
      <c r="A364" s="117"/>
      <c r="B364" s="119" t="s">
        <v>5343</v>
      </c>
      <c r="C364" s="120" t="s">
        <v>160</v>
      </c>
      <c r="D364" s="120" t="s">
        <v>5573</v>
      </c>
      <c r="E364" s="120" t="s">
        <v>713</v>
      </c>
      <c r="F364" s="120" t="s">
        <v>6645</v>
      </c>
      <c r="G364" s="120" t="s">
        <v>149</v>
      </c>
      <c r="H364" s="10">
        <v>42215</v>
      </c>
      <c r="I364" s="11">
        <v>603773.24</v>
      </c>
      <c r="J364" s="11">
        <v>134981.38</v>
      </c>
      <c r="K364" s="11">
        <v>134981.38</v>
      </c>
      <c r="L364" s="11">
        <v>0</v>
      </c>
      <c r="M364" s="11">
        <v>0</v>
      </c>
      <c r="N364" s="2058" t="str">
        <f>INDEX(EVENTOS!G364:ZJ364,,MATCH(MAX(EVENTOS!G364:ZJ364),EVENTOS!G364:ZJ364,0)+1)</f>
        <v>E-FISCO (Baixado)</v>
      </c>
      <c r="O364" s="87" t="str">
        <f>INDEX(EVENTOS!G364:ZJ364,,MATCH(MAX(EVENTOS!G364:ZJ364),EVENTOS!G364:ZJ364,0)+2)</f>
        <v>CONCLUÍDA</v>
      </c>
      <c r="P364" s="10">
        <v>42136</v>
      </c>
      <c r="Q364" s="34" t="s">
        <v>153</v>
      </c>
      <c r="R364" s="1" t="s">
        <v>161</v>
      </c>
      <c r="S364" s="1">
        <v>16</v>
      </c>
      <c r="T364" s="1" t="s">
        <v>833</v>
      </c>
      <c r="U364" s="1" t="s">
        <v>1276</v>
      </c>
      <c r="V364" s="87"/>
      <c r="AI364" s="265">
        <v>1</v>
      </c>
      <c r="AJ364" s="265" t="s">
        <v>6644</v>
      </c>
    </row>
    <row r="365" spans="1:36" s="1432" customFormat="1" ht="58" x14ac:dyDescent="0.35">
      <c r="B365" s="119" t="s">
        <v>12174</v>
      </c>
      <c r="C365" s="120" t="s">
        <v>160</v>
      </c>
      <c r="D365" s="120" t="s">
        <v>5573</v>
      </c>
      <c r="E365" s="120" t="s">
        <v>12175</v>
      </c>
      <c r="F365" s="120" t="s">
        <v>12176</v>
      </c>
      <c r="G365" s="120" t="s">
        <v>149</v>
      </c>
      <c r="H365" s="233">
        <v>43830</v>
      </c>
      <c r="I365" s="11">
        <v>603773.24</v>
      </c>
      <c r="J365" s="11">
        <v>97694.05</v>
      </c>
      <c r="K365" s="11">
        <v>97694.05</v>
      </c>
      <c r="L365" s="11">
        <v>0</v>
      </c>
      <c r="M365" s="11">
        <v>0</v>
      </c>
      <c r="N365" s="2058" t="str">
        <f>INDEX(EVENTOS!G365:ZJ365,,MATCH(MAX(EVENTOS!G365:ZJ365),EVENTOS!G365:ZJ365,0)+1)</f>
        <v>AGUARDANDO APROVAÇÃO PRESTAÇÃO DE CONTAS (SECRETARIA)</v>
      </c>
      <c r="O365" s="1432" t="str">
        <f>INDEX(EVENTOS!G365:ZJ365,,MATCH(MAX(EVENTOS!G365:ZJ365),EVENTOS!G365:ZJ365,0)+2)</f>
        <v>CONCLUÍDA</v>
      </c>
      <c r="P365" s="233">
        <v>43704</v>
      </c>
      <c r="Q365" s="34" t="s">
        <v>13514</v>
      </c>
      <c r="R365" s="1432" t="s">
        <v>172</v>
      </c>
      <c r="S365" s="1432" t="s">
        <v>12516</v>
      </c>
      <c r="T365" s="1432" t="s">
        <v>5687</v>
      </c>
      <c r="U365" s="1432" t="s">
        <v>12651</v>
      </c>
      <c r="Z365" s="1432">
        <v>1</v>
      </c>
    </row>
    <row r="366" spans="1:36" ht="29" x14ac:dyDescent="0.35">
      <c r="A366" s="117"/>
      <c r="B366" s="119" t="s">
        <v>5344</v>
      </c>
      <c r="C366" s="120" t="s">
        <v>160</v>
      </c>
      <c r="D366" s="120" t="s">
        <v>5573</v>
      </c>
      <c r="E366" s="120" t="s">
        <v>714</v>
      </c>
      <c r="F366" s="120"/>
      <c r="G366" s="120" t="s">
        <v>149</v>
      </c>
      <c r="H366" s="10">
        <v>41944</v>
      </c>
      <c r="I366" s="11">
        <v>603773.24</v>
      </c>
      <c r="J366" s="11">
        <v>0</v>
      </c>
      <c r="K366" s="11">
        <v>0</v>
      </c>
      <c r="L366" s="11">
        <v>0</v>
      </c>
      <c r="M366" s="11">
        <v>0</v>
      </c>
      <c r="N366" s="2058" t="str">
        <f>INDEX(EVENTOS!G366:ZJ366,,MATCH(MAX(EVENTOS!G366:ZJ366),EVENTOS!G366:ZJ366,0)+1)</f>
        <v>CANCELADO</v>
      </c>
      <c r="O366" s="87" t="str">
        <f>INDEX(EVENTOS!G366:ZJ366,,MATCH(MAX(EVENTOS!G366:ZJ366),EVENTOS!G366:ZJ366,0)+2)</f>
        <v>CANCELADA</v>
      </c>
      <c r="P366" s="10" t="s">
        <v>153</v>
      </c>
      <c r="Q366" s="34" t="s">
        <v>936</v>
      </c>
      <c r="R366" s="1">
        <v>0</v>
      </c>
      <c r="S366" s="1">
        <v>17</v>
      </c>
      <c r="T366" s="1" t="s">
        <v>839</v>
      </c>
      <c r="U366" s="1" t="s">
        <v>1277</v>
      </c>
      <c r="V366" s="87"/>
      <c r="AI366" s="265"/>
      <c r="AJ366" s="265"/>
    </row>
    <row r="367" spans="1:36" s="1422" customFormat="1" ht="43.5" x14ac:dyDescent="0.35">
      <c r="B367" s="119" t="s">
        <v>12147</v>
      </c>
      <c r="C367" s="120" t="s">
        <v>155</v>
      </c>
      <c r="D367" s="120" t="s">
        <v>5574</v>
      </c>
      <c r="E367" s="120" t="s">
        <v>12148</v>
      </c>
      <c r="F367" s="120" t="s">
        <v>12149</v>
      </c>
      <c r="G367" s="120" t="s">
        <v>149</v>
      </c>
      <c r="H367" s="233">
        <v>43584</v>
      </c>
      <c r="I367" s="11">
        <v>754716.54749999999</v>
      </c>
      <c r="J367" s="11">
        <v>48688.23</v>
      </c>
      <c r="K367" s="11">
        <v>0</v>
      </c>
      <c r="L367" s="11">
        <v>46548.71</v>
      </c>
      <c r="M367" s="11">
        <v>2139.52</v>
      </c>
      <c r="N367" s="2058" t="str">
        <f>INDEX(EVENTOS!G367:ZJ367,,MATCH(MAX(EVENTOS!G367:ZJ367),EVENTOS!G367:ZJ367,0)+1)</f>
        <v>EM CONFERÊNCIA PARA TEMAI</v>
      </c>
      <c r="O367" s="1422" t="str">
        <f>INDEX(EVENTOS!G367:ZJ367,,MATCH(MAX(EVENTOS!G367:ZJ367),EVENTOS!G367:ZJ367,0)+2)</f>
        <v>CONCLUÍDA</v>
      </c>
      <c r="P367" s="233">
        <v>43584</v>
      </c>
      <c r="Q367" s="34"/>
      <c r="R367" s="1422" t="s">
        <v>172</v>
      </c>
      <c r="S367" s="1422" t="s">
        <v>12150</v>
      </c>
      <c r="T367" s="1422" t="s">
        <v>5687</v>
      </c>
      <c r="W367" s="1422">
        <v>2</v>
      </c>
    </row>
    <row r="368" spans="1:36" ht="43.5" x14ac:dyDescent="0.35">
      <c r="A368" s="117"/>
      <c r="B368" s="119" t="s">
        <v>5345</v>
      </c>
      <c r="C368" s="120" t="s">
        <v>155</v>
      </c>
      <c r="D368" s="120" t="s">
        <v>5574</v>
      </c>
      <c r="E368" s="120" t="s">
        <v>716</v>
      </c>
      <c r="F368" s="120" t="s">
        <v>6878</v>
      </c>
      <c r="G368" s="120" t="s">
        <v>149</v>
      </c>
      <c r="H368" s="10">
        <v>42004</v>
      </c>
      <c r="I368" s="11">
        <v>754716.54749999999</v>
      </c>
      <c r="J368" s="11">
        <v>754715.55156359985</v>
      </c>
      <c r="K368" s="11">
        <v>754715.55156359985</v>
      </c>
      <c r="L368" s="11">
        <v>0</v>
      </c>
      <c r="M368" s="11">
        <v>0</v>
      </c>
      <c r="N368" s="2058" t="str">
        <f>INDEX(EVENTOS!G368:ZJ368,,MATCH(MAX(EVENTOS!G368:ZJ368),EVENTOS!G368:ZJ368,0)+1)</f>
        <v>EM CONFERÊNCIA PARA TEMAI</v>
      </c>
      <c r="O368" s="87" t="str">
        <f>INDEX(EVENTOS!G368:ZJ368,,MATCH(MAX(EVENTOS!G368:ZJ368),EVENTOS!G368:ZJ368,0)+2)</f>
        <v>CONCLUÍDA</v>
      </c>
      <c r="P368" s="10">
        <v>41803</v>
      </c>
      <c r="R368" s="1" t="s">
        <v>172</v>
      </c>
      <c r="S368" s="1" t="s">
        <v>12173</v>
      </c>
      <c r="T368" s="1" t="s">
        <v>833</v>
      </c>
      <c r="U368" s="1" t="s">
        <v>1279</v>
      </c>
      <c r="V368" s="87"/>
      <c r="W368" s="1">
        <v>7</v>
      </c>
      <c r="AI368" s="265"/>
      <c r="AJ368" s="265"/>
    </row>
    <row r="369" spans="1:36" ht="275.5" x14ac:dyDescent="0.35">
      <c r="A369" s="117"/>
      <c r="B369" s="119" t="s">
        <v>5346</v>
      </c>
      <c r="C369" s="120" t="s">
        <v>154</v>
      </c>
      <c r="D369" s="120" t="s">
        <v>5575</v>
      </c>
      <c r="E369" s="120" t="s">
        <v>12610</v>
      </c>
      <c r="F369" s="120" t="s">
        <v>12610</v>
      </c>
      <c r="G369" s="120" t="s">
        <v>149</v>
      </c>
      <c r="H369" s="10">
        <v>43738</v>
      </c>
      <c r="I369" s="11">
        <v>1660376.37666667</v>
      </c>
      <c r="J369" s="11">
        <v>1378142.19</v>
      </c>
      <c r="K369" s="11">
        <v>1378142.19</v>
      </c>
      <c r="L369" s="11">
        <v>0</v>
      </c>
      <c r="M369" s="11">
        <v>0</v>
      </c>
      <c r="N369" s="2058" t="str">
        <f>INDEX(EVENTOS!G369:ZJ369,,MATCH(MAX(EVENTOS!G369:ZJ369),EVENTOS!G369:ZJ369,0)+1)</f>
        <v>AGUARDANDO APROVAÇÃO PRESTAÇÃO DE CONTAS (SECRETARIA)</v>
      </c>
      <c r="O369" s="87" t="str">
        <f>INDEX(EVENTOS!G369:ZJ369,,MATCH(MAX(EVENTOS!G369:ZJ369),EVENTOS!G369:ZJ369,0)+2)</f>
        <v>CONCLUÍDA</v>
      </c>
      <c r="P369" s="10">
        <v>43747</v>
      </c>
      <c r="Q369" s="1592" t="s">
        <v>12692</v>
      </c>
      <c r="R369" s="1" t="s">
        <v>172</v>
      </c>
      <c r="S369" s="738" t="s">
        <v>12611</v>
      </c>
      <c r="T369" s="1" t="s">
        <v>833</v>
      </c>
      <c r="U369" s="1" t="s">
        <v>1281</v>
      </c>
      <c r="V369" s="87"/>
      <c r="W369" s="1">
        <v>23</v>
      </c>
      <c r="AI369" s="265"/>
      <c r="AJ369" s="265"/>
    </row>
    <row r="370" spans="1:36" ht="145" x14ac:dyDescent="0.35">
      <c r="A370" s="117"/>
      <c r="B370" s="119" t="s">
        <v>5347</v>
      </c>
      <c r="C370" s="120" t="s">
        <v>154</v>
      </c>
      <c r="D370" s="120" t="s">
        <v>5575</v>
      </c>
      <c r="E370" s="120" t="s">
        <v>718</v>
      </c>
      <c r="F370" s="124" t="s">
        <v>10452</v>
      </c>
      <c r="G370" s="120" t="s">
        <v>149</v>
      </c>
      <c r="H370" s="10">
        <v>43281</v>
      </c>
      <c r="I370" s="11">
        <v>1660376.37666667</v>
      </c>
      <c r="J370" s="11">
        <v>152368.88</v>
      </c>
      <c r="K370" s="11">
        <v>152368.88</v>
      </c>
      <c r="L370" s="11">
        <v>0</v>
      </c>
      <c r="M370" s="11">
        <v>0</v>
      </c>
      <c r="N370" s="2058" t="str">
        <f>INDEX(EVENTOS!G370:ZJ370,,MATCH(MAX(EVENTOS!G370:ZJ370),EVENTOS!G370:ZJ370,0)+1)</f>
        <v>AGUARDANDO APROVAÇÃO PRESTAÇÃO DE CONTAS (SECRETARIA)</v>
      </c>
      <c r="O370" s="87" t="str">
        <f>INDEX(EVENTOS!G370:ZJ370,,MATCH(MAX(EVENTOS!G370:ZJ370),EVENTOS!G370:ZJ370,0)+2)</f>
        <v>CONCLUÍDA</v>
      </c>
      <c r="P370" s="10">
        <v>43371</v>
      </c>
      <c r="Q370" s="1596" t="s">
        <v>12702</v>
      </c>
      <c r="R370" s="1" t="s">
        <v>172</v>
      </c>
      <c r="S370" s="1219" t="s">
        <v>11678</v>
      </c>
      <c r="T370" s="1" t="s">
        <v>833</v>
      </c>
      <c r="U370" s="1" t="s">
        <v>1282</v>
      </c>
      <c r="V370" s="87"/>
      <c r="W370" s="1">
        <v>1</v>
      </c>
      <c r="AI370" s="265"/>
      <c r="AJ370" s="265"/>
    </row>
    <row r="371" spans="1:36" ht="58" customHeight="1" x14ac:dyDescent="0.35">
      <c r="A371" s="117"/>
      <c r="B371" s="119" t="s">
        <v>5348</v>
      </c>
      <c r="C371" s="120" t="s">
        <v>154</v>
      </c>
      <c r="D371" s="120" t="s">
        <v>5576</v>
      </c>
      <c r="E371" s="120" t="s">
        <v>11094</v>
      </c>
      <c r="F371" s="120" t="s">
        <v>10406</v>
      </c>
      <c r="G371" s="120" t="s">
        <v>149</v>
      </c>
      <c r="H371" s="10">
        <v>43220</v>
      </c>
      <c r="I371" s="11">
        <v>1207546.4666666666</v>
      </c>
      <c r="J371" s="11">
        <v>913671.4</v>
      </c>
      <c r="K371" s="11">
        <v>864732.35</v>
      </c>
      <c r="L371" s="11">
        <v>0</v>
      </c>
      <c r="M371" s="11">
        <v>8488.36</v>
      </c>
      <c r="N371" s="2058" t="str">
        <f>INDEX(EVENTOS!G371:ZJ371,,MATCH(MAX(EVENTOS!G371:ZJ371),EVENTOS!G371:ZJ371,0)+1)</f>
        <v>TERMO DE ENCERRAMENTO</v>
      </c>
      <c r="O371" s="87" t="str">
        <f>INDEX(EVENTOS!G371:ZJ371,,MATCH(MAX(EVENTOS!G371:ZJ371),EVENTOS!G371:ZJ371,0)+2)</f>
        <v>CONCLUÍDA</v>
      </c>
      <c r="P371" s="10">
        <v>43227</v>
      </c>
      <c r="Q371" s="1700" t="s">
        <v>13051</v>
      </c>
      <c r="R371" s="1" t="s">
        <v>172</v>
      </c>
      <c r="S371" s="982" t="s">
        <v>11095</v>
      </c>
      <c r="T371" s="1" t="s">
        <v>833</v>
      </c>
      <c r="U371" s="1" t="s">
        <v>1284</v>
      </c>
      <c r="V371" s="87"/>
      <c r="W371" s="1">
        <v>22</v>
      </c>
      <c r="AI371" s="265"/>
      <c r="AJ371" s="265"/>
    </row>
    <row r="372" spans="1:36" ht="63" customHeight="1" x14ac:dyDescent="0.35">
      <c r="A372" s="117"/>
      <c r="B372" s="119" t="s">
        <v>5349</v>
      </c>
      <c r="C372" s="120" t="s">
        <v>154</v>
      </c>
      <c r="D372" s="120" t="s">
        <v>5576</v>
      </c>
      <c r="E372" s="120" t="s">
        <v>9627</v>
      </c>
      <c r="F372" s="124" t="s">
        <v>9628</v>
      </c>
      <c r="G372" s="120" t="s">
        <v>149</v>
      </c>
      <c r="H372" s="10">
        <v>43100</v>
      </c>
      <c r="I372" s="11">
        <v>1207546.4666666666</v>
      </c>
      <c r="J372" s="11">
        <v>98418.89</v>
      </c>
      <c r="K372" s="11">
        <v>98418.89</v>
      </c>
      <c r="L372" s="11">
        <v>0</v>
      </c>
      <c r="M372" s="11">
        <v>0</v>
      </c>
      <c r="N372" s="2058" t="str">
        <f>INDEX(EVENTOS!G372:ZJ372,,MATCH(MAX(EVENTOS!G372:ZJ372),EVENTOS!G372:ZJ372,0)+1)</f>
        <v>AGUARDANDO APROVAÇÃO PRESTAÇÃO DE CONTAS (SECRETARIA)</v>
      </c>
      <c r="O372" s="87" t="str">
        <f>INDEX(EVENTOS!G372:ZJ372,,MATCH(MAX(EVENTOS!G372:ZJ372),EVENTOS!G372:ZJ372,0)+2)</f>
        <v>CONCLUÍDA</v>
      </c>
      <c r="P372" s="10">
        <v>42908</v>
      </c>
      <c r="Q372" s="1700" t="s">
        <v>13052</v>
      </c>
      <c r="R372" s="1" t="s">
        <v>172</v>
      </c>
      <c r="S372" s="1" t="s">
        <v>9629</v>
      </c>
      <c r="T372" s="1" t="s">
        <v>833</v>
      </c>
      <c r="U372" s="1" t="s">
        <v>1286</v>
      </c>
      <c r="V372" s="87"/>
      <c r="Z372" s="1">
        <v>1</v>
      </c>
      <c r="AI372" s="265"/>
      <c r="AJ372" s="265"/>
    </row>
    <row r="373" spans="1:36" ht="49.5" customHeight="1" x14ac:dyDescent="0.35">
      <c r="A373" s="117"/>
      <c r="B373" s="119" t="s">
        <v>5350</v>
      </c>
      <c r="C373" s="120" t="s">
        <v>154</v>
      </c>
      <c r="D373" s="120" t="s">
        <v>5576</v>
      </c>
      <c r="E373" s="120" t="s">
        <v>722</v>
      </c>
      <c r="F373" s="124" t="s">
        <v>8642</v>
      </c>
      <c r="G373" s="120" t="s">
        <v>149</v>
      </c>
      <c r="H373" s="10">
        <v>42124</v>
      </c>
      <c r="I373" s="11">
        <v>1207546.4666666666</v>
      </c>
      <c r="J373" s="11">
        <v>50013.02</v>
      </c>
      <c r="K373" s="11">
        <v>50013.02</v>
      </c>
      <c r="L373" s="11">
        <v>0</v>
      </c>
      <c r="M373" s="11">
        <v>0</v>
      </c>
      <c r="N373" s="2058" t="str">
        <f>INDEX(EVENTOS!G373:ZJ373,,MATCH(MAX(EVENTOS!G373:ZJ373),EVENTOS!G373:ZJ373,0)+1)</f>
        <v>TERMO DE ENCERRAMENTO</v>
      </c>
      <c r="O373" s="87" t="str">
        <f>INDEX(EVENTOS!G373:ZJ373,,MATCH(MAX(EVENTOS!G373:ZJ373),EVENTOS!G373:ZJ373,0)+2)</f>
        <v>CONCLUÍDA</v>
      </c>
      <c r="P373" s="10" t="s">
        <v>153</v>
      </c>
      <c r="Q373" s="1908" t="s">
        <v>13664</v>
      </c>
      <c r="R373" s="1" t="s">
        <v>172</v>
      </c>
      <c r="S373" s="1">
        <v>237</v>
      </c>
      <c r="T373" s="1" t="s">
        <v>833</v>
      </c>
      <c r="U373" s="1" t="s">
        <v>1288</v>
      </c>
      <c r="V373" s="87"/>
      <c r="AI373" s="265">
        <v>5</v>
      </c>
      <c r="AJ373" s="265" t="s">
        <v>8641</v>
      </c>
    </row>
    <row r="374" spans="1:36" ht="97.5" customHeight="1" x14ac:dyDescent="0.35">
      <c r="A374" s="117"/>
      <c r="B374" s="119" t="s">
        <v>5351</v>
      </c>
      <c r="C374" s="120" t="s">
        <v>154</v>
      </c>
      <c r="D374" s="120" t="s">
        <v>5576</v>
      </c>
      <c r="E374" s="120" t="s">
        <v>10553</v>
      </c>
      <c r="F374" s="124" t="s">
        <v>723</v>
      </c>
      <c r="G374" s="120" t="s">
        <v>149</v>
      </c>
      <c r="H374" s="10">
        <v>43465</v>
      </c>
      <c r="I374" s="11">
        <v>1207546.4666666666</v>
      </c>
      <c r="J374" s="11">
        <v>89072.65</v>
      </c>
      <c r="K374" s="11">
        <v>89072.65</v>
      </c>
      <c r="L374" s="11">
        <v>0</v>
      </c>
      <c r="M374" s="11">
        <v>0</v>
      </c>
      <c r="N374" s="2058" t="str">
        <f>INDEX(EVENTOS!G374:ZJ374,,MATCH(MAX(EVENTOS!G374:ZJ374),EVENTOS!G374:ZJ374,0)+1)</f>
        <v>E-FISCO (Baixado)</v>
      </c>
      <c r="O374" s="87" t="str">
        <f>INDEX(EVENTOS!G374:ZJ374,,MATCH(MAX(EVENTOS!G374:ZJ374),EVENTOS!G374:ZJ374,0)+2)</f>
        <v>CONCLUÍDA</v>
      </c>
      <c r="P374" s="10">
        <v>43426</v>
      </c>
      <c r="Q374" s="34" t="s">
        <v>12978</v>
      </c>
      <c r="R374" s="1" t="s">
        <v>156</v>
      </c>
      <c r="S374" s="1">
        <v>9</v>
      </c>
      <c r="T374" s="1" t="s">
        <v>836</v>
      </c>
      <c r="U374" s="1" t="s">
        <v>1289</v>
      </c>
      <c r="V374" s="87"/>
      <c r="Y374" s="1">
        <v>1</v>
      </c>
      <c r="AI374" s="265"/>
      <c r="AJ374" s="265"/>
    </row>
    <row r="375" spans="1:36" ht="100.4" customHeight="1" x14ac:dyDescent="0.35">
      <c r="A375" s="117"/>
      <c r="B375" s="119" t="s">
        <v>5352</v>
      </c>
      <c r="C375" s="120" t="s">
        <v>162</v>
      </c>
      <c r="D375" s="120" t="s">
        <v>5577</v>
      </c>
      <c r="E375" s="120" t="s">
        <v>10474</v>
      </c>
      <c r="F375" s="124" t="s">
        <v>11516</v>
      </c>
      <c r="G375" s="120" t="s">
        <v>149</v>
      </c>
      <c r="H375" s="10">
        <v>42170</v>
      </c>
      <c r="I375" s="11">
        <v>905659.85666666657</v>
      </c>
      <c r="J375" s="11">
        <v>785137.09</v>
      </c>
      <c r="K375" s="11">
        <v>630390.13</v>
      </c>
      <c r="L375" s="11">
        <v>15895.8</v>
      </c>
      <c r="M375" s="11">
        <v>138851.16</v>
      </c>
      <c r="N375" s="2058" t="str">
        <f>INDEX(EVENTOS!G375:ZJ375,,MATCH(MAX(EVENTOS!G375:ZJ375),EVENTOS!G375:ZJ375,0)+1)</f>
        <v>AGUARDANDO APROVAÇÃO PRESTAÇÃO DE CONTAS (SECRETARIA)</v>
      </c>
      <c r="O375" s="87" t="str">
        <f>INDEX(EVENTOS!G375:ZJ375,,MATCH(MAX(EVENTOS!G375:ZJ375),EVENTOS!G375:ZJ375,0)+2)</f>
        <v>CONCLUÍDA</v>
      </c>
      <c r="P375" s="10">
        <v>43131</v>
      </c>
      <c r="R375" s="1" t="s">
        <v>172</v>
      </c>
      <c r="S375" s="1" t="s">
        <v>10476</v>
      </c>
      <c r="T375" s="1" t="s">
        <v>833</v>
      </c>
      <c r="U375" s="1" t="s">
        <v>1290</v>
      </c>
      <c r="V375" s="87"/>
      <c r="W375" s="1">
        <v>8</v>
      </c>
      <c r="AI375" s="265"/>
      <c r="AJ375" s="265"/>
    </row>
    <row r="376" spans="1:36" ht="43.5" x14ac:dyDescent="0.35">
      <c r="A376" s="117"/>
      <c r="B376" s="119" t="s">
        <v>5353</v>
      </c>
      <c r="C376" s="120" t="s">
        <v>162</v>
      </c>
      <c r="D376" s="120" t="s">
        <v>5577</v>
      </c>
      <c r="E376" s="120" t="s">
        <v>726</v>
      </c>
      <c r="F376" s="120" t="s">
        <v>726</v>
      </c>
      <c r="G376" s="120" t="s">
        <v>149</v>
      </c>
      <c r="H376" s="10">
        <v>42003</v>
      </c>
      <c r="I376" s="11">
        <v>905659.85666666657</v>
      </c>
      <c r="J376" s="11">
        <v>268318.59509999998</v>
      </c>
      <c r="K376" s="11">
        <v>268318.59509999998</v>
      </c>
      <c r="L376" s="11">
        <v>0</v>
      </c>
      <c r="M376" s="11">
        <v>0</v>
      </c>
      <c r="N376" s="2058" t="str">
        <f>INDEX(EVENTOS!G376:ZJ376,,MATCH(MAX(EVENTOS!G376:ZJ376),EVENTOS!G376:ZJ376,0)+1)</f>
        <v>E-FISCO (Baixado)</v>
      </c>
      <c r="O376" s="87" t="str">
        <f>INDEX(EVENTOS!G376:ZJ376,,MATCH(MAX(EVENTOS!G376:ZJ376),EVENTOS!G376:ZJ376,0)+2)</f>
        <v>CONCLUÍDA</v>
      </c>
      <c r="P376" s="10" t="s">
        <v>153</v>
      </c>
      <c r="Q376" s="34" t="s">
        <v>153</v>
      </c>
      <c r="R376" s="1" t="s">
        <v>161</v>
      </c>
      <c r="S376" s="1">
        <v>19</v>
      </c>
      <c r="T376" s="1" t="s">
        <v>839</v>
      </c>
      <c r="U376" s="1" t="s">
        <v>1291</v>
      </c>
      <c r="V376" s="87"/>
      <c r="AI376" s="265">
        <v>1</v>
      </c>
      <c r="AJ376" s="265" t="s">
        <v>726</v>
      </c>
    </row>
    <row r="377" spans="1:36" ht="217.5" x14ac:dyDescent="0.35">
      <c r="A377" s="117"/>
      <c r="B377" s="119" t="s">
        <v>5354</v>
      </c>
      <c r="C377" s="120" t="s">
        <v>154</v>
      </c>
      <c r="D377" s="120" t="s">
        <v>5578</v>
      </c>
      <c r="E377" s="120" t="s">
        <v>11480</v>
      </c>
      <c r="F377" s="1559" t="s">
        <v>11481</v>
      </c>
      <c r="G377" s="120" t="s">
        <v>149</v>
      </c>
      <c r="H377" s="10">
        <v>42185</v>
      </c>
      <c r="I377" s="11">
        <v>905659.85666666704</v>
      </c>
      <c r="J377" s="11">
        <v>751079.3</v>
      </c>
      <c r="K377" s="11">
        <v>751079.3</v>
      </c>
      <c r="L377" s="11">
        <v>0</v>
      </c>
      <c r="M377" s="11"/>
      <c r="N377" s="2058" t="str">
        <f>INDEX(EVENTOS!G377:ZJ377,,MATCH(MAX(EVENTOS!G377:ZJ377),EVENTOS!G377:ZJ377,0)+1)</f>
        <v>EM CONFERÊNCIA PARA TEMAI</v>
      </c>
      <c r="O377" s="87" t="str">
        <f>INDEX(EVENTOS!G377:ZJ377,,MATCH(MAX(EVENTOS!G377:ZJ377),EVENTOS!G377:ZJ377,0)+2)</f>
        <v>CONCLUÍDA</v>
      </c>
      <c r="P377" s="10">
        <v>42047</v>
      </c>
      <c r="Q377" s="2051" t="s">
        <v>14187</v>
      </c>
      <c r="R377" s="1" t="s">
        <v>172</v>
      </c>
      <c r="S377" s="1">
        <v>240</v>
      </c>
      <c r="T377" s="1" t="s">
        <v>833</v>
      </c>
      <c r="U377" s="1" t="s">
        <v>1292</v>
      </c>
      <c r="V377" s="87"/>
      <c r="W377" s="1">
        <v>21</v>
      </c>
      <c r="AI377" s="265"/>
      <c r="AJ377" s="265"/>
    </row>
    <row r="378" spans="1:36" ht="29" x14ac:dyDescent="0.35">
      <c r="A378" s="117"/>
      <c r="B378" s="119" t="s">
        <v>5355</v>
      </c>
      <c r="C378" s="120" t="s">
        <v>154</v>
      </c>
      <c r="D378" s="120" t="s">
        <v>5578</v>
      </c>
      <c r="E378" s="120" t="s">
        <v>11485</v>
      </c>
      <c r="F378" t="s">
        <v>11486</v>
      </c>
      <c r="G378" s="120" t="s">
        <v>149</v>
      </c>
      <c r="H378" s="10">
        <v>41973</v>
      </c>
      <c r="I378" s="11">
        <v>905659.85666666704</v>
      </c>
      <c r="J378" s="11">
        <v>154580.56</v>
      </c>
      <c r="K378" s="11">
        <v>154580.56</v>
      </c>
      <c r="L378" s="11">
        <v>0</v>
      </c>
      <c r="M378" s="11">
        <v>0</v>
      </c>
      <c r="N378" s="2058" t="str">
        <f>INDEX(EVENTOS!G378:ZJ378,,MATCH(MAX(EVENTOS!G378:ZJ378),EVENTOS!G378:ZJ378,0)+1)</f>
        <v>EM CONFERÊNCIA PARA TEMAI</v>
      </c>
      <c r="O378" s="87" t="str">
        <f>INDEX(EVENTOS!G378:ZJ378,,MATCH(MAX(EVENTOS!G378:ZJ378),EVENTOS!G378:ZJ378,0)+2)</f>
        <v>CONCLUÍDA</v>
      </c>
      <c r="P378" s="10" t="s">
        <v>153</v>
      </c>
      <c r="Q378" s="2051" t="s">
        <v>14186</v>
      </c>
      <c r="R378" s="1" t="s">
        <v>172</v>
      </c>
      <c r="S378" s="1">
        <v>239</v>
      </c>
      <c r="T378" s="1" t="s">
        <v>833</v>
      </c>
      <c r="U378" s="1" t="s">
        <v>1294</v>
      </c>
      <c r="V378" s="87"/>
      <c r="Z378" s="1">
        <v>1</v>
      </c>
      <c r="AI378" s="265"/>
      <c r="AJ378" s="265"/>
    </row>
    <row r="379" spans="1:36" ht="43.5" x14ac:dyDescent="0.35">
      <c r="A379" s="117"/>
      <c r="B379" s="119" t="s">
        <v>5356</v>
      </c>
      <c r="C379" s="120" t="s">
        <v>155</v>
      </c>
      <c r="D379" s="120" t="s">
        <v>5579</v>
      </c>
      <c r="E379" s="120" t="s">
        <v>731</v>
      </c>
      <c r="F379" s="120" t="s">
        <v>731</v>
      </c>
      <c r="G379" s="120" t="s">
        <v>149</v>
      </c>
      <c r="H379" s="10">
        <v>43889</v>
      </c>
      <c r="I379" s="11">
        <v>905659.85666666704</v>
      </c>
      <c r="J379" s="11">
        <v>74102.89</v>
      </c>
      <c r="K379" s="11">
        <v>74102.89</v>
      </c>
      <c r="L379" s="11">
        <v>0</v>
      </c>
      <c r="M379" s="11"/>
      <c r="N379" s="2058" t="str">
        <f>INDEX(EVENTOS!G379:ZJ379,,MATCH(MAX(EVENTOS!G379:ZJ379),EVENTOS!G379:ZJ379,0)+1)</f>
        <v>AGUARDANDO APROVAÇÃO PRESTAÇÃO DE CONTAS (SECRETARIA)</v>
      </c>
      <c r="O379" s="87" t="str">
        <f>INDEX(EVENTOS!G379:ZJ379,,MATCH(MAX(EVENTOS!G379:ZJ379),EVENTOS!G379:ZJ379,0)+2)</f>
        <v>CONCLUÍDA</v>
      </c>
      <c r="P379" s="10">
        <v>43889</v>
      </c>
      <c r="Q379" s="34" t="s">
        <v>13029</v>
      </c>
      <c r="R379" s="1" t="s">
        <v>172</v>
      </c>
      <c r="S379" s="1713" t="s">
        <v>13026</v>
      </c>
      <c r="T379" s="1" t="s">
        <v>833</v>
      </c>
      <c r="U379" s="1" t="s">
        <v>1295</v>
      </c>
      <c r="V379" s="87"/>
      <c r="AA379" s="1">
        <v>1</v>
      </c>
      <c r="AI379" s="265"/>
      <c r="AJ379" s="265"/>
    </row>
    <row r="380" spans="1:36" ht="29" x14ac:dyDescent="0.35">
      <c r="A380" s="117"/>
      <c r="B380" s="119" t="s">
        <v>5357</v>
      </c>
      <c r="C380" s="120" t="s">
        <v>155</v>
      </c>
      <c r="D380" s="120" t="s">
        <v>5579</v>
      </c>
      <c r="E380" s="120" t="s">
        <v>732</v>
      </c>
      <c r="F380" s="124" t="s">
        <v>6879</v>
      </c>
      <c r="G380" s="120" t="s">
        <v>149</v>
      </c>
      <c r="H380" s="10">
        <v>42134</v>
      </c>
      <c r="I380" s="11">
        <v>905659.85666666657</v>
      </c>
      <c r="J380" s="11">
        <v>830330.42</v>
      </c>
      <c r="K380" s="11">
        <v>830330.42</v>
      </c>
      <c r="L380" s="11">
        <v>0</v>
      </c>
      <c r="M380" s="11">
        <v>0</v>
      </c>
      <c r="N380" s="2058" t="str">
        <f>INDEX(EVENTOS!G380:ZJ380,,MATCH(MAX(EVENTOS!G380:ZJ380),EVENTOS!G380:ZJ380,0)+1)</f>
        <v>AGUARDANDO REPROGRAMAÇÃO</v>
      </c>
      <c r="O380" s="87" t="str">
        <f>INDEX(EVENTOS!G380:ZJ380,,MATCH(MAX(EVENTOS!G380:ZJ380),EVENTOS!G380:ZJ380,0)+2)</f>
        <v>EM ANDAMENTO</v>
      </c>
      <c r="P380" s="10">
        <v>41799</v>
      </c>
      <c r="Q380" s="34" t="s">
        <v>13701</v>
      </c>
      <c r="R380" s="1" t="s">
        <v>172</v>
      </c>
      <c r="S380" s="1">
        <v>242</v>
      </c>
      <c r="T380" s="1" t="s">
        <v>833</v>
      </c>
      <c r="U380" s="1" t="s">
        <v>1296</v>
      </c>
      <c r="V380" s="87"/>
      <c r="W380" s="1">
        <v>8</v>
      </c>
      <c r="AI380" s="265"/>
      <c r="AJ380" s="265"/>
    </row>
    <row r="381" spans="1:36" ht="29" x14ac:dyDescent="0.35">
      <c r="A381" s="117"/>
      <c r="B381" s="119" t="s">
        <v>5358</v>
      </c>
      <c r="C381" s="120" t="s">
        <v>151</v>
      </c>
      <c r="D381" s="120" t="s">
        <v>5580</v>
      </c>
      <c r="E381" s="120" t="s">
        <v>734</v>
      </c>
      <c r="F381" s="1190" t="s">
        <v>11447</v>
      </c>
      <c r="G381" s="120" t="s">
        <v>149</v>
      </c>
      <c r="H381" s="10">
        <v>41969</v>
      </c>
      <c r="I381" s="11">
        <v>1207546.4666666701</v>
      </c>
      <c r="J381" s="11">
        <v>1908537.11</v>
      </c>
      <c r="K381" s="11">
        <v>1207446.46</v>
      </c>
      <c r="L381" s="11">
        <v>0</v>
      </c>
      <c r="M381" s="11">
        <v>701090.65</v>
      </c>
      <c r="N381" s="2058" t="str">
        <f>INDEX(EVENTOS!G381:ZJ381,,MATCH(MAX(EVENTOS!G381:ZJ381),EVENTOS!G381:ZJ381,0)+1)</f>
        <v>EM CONFERÊNCIA PARA TEMAI</v>
      </c>
      <c r="O381" s="87" t="str">
        <f>INDEX(EVENTOS!G381:ZJ381,,MATCH(MAX(EVENTOS!G381:ZJ381),EVENTOS!G381:ZJ381,0)+2)</f>
        <v>CONCLUÍDA</v>
      </c>
      <c r="P381" s="10" t="s">
        <v>153</v>
      </c>
      <c r="Q381" s="34" t="s">
        <v>12475</v>
      </c>
      <c r="R381" s="1" t="s">
        <v>156</v>
      </c>
      <c r="S381" s="1">
        <v>8</v>
      </c>
      <c r="T381" s="1" t="s">
        <v>836</v>
      </c>
      <c r="U381" s="1" t="s">
        <v>1297</v>
      </c>
      <c r="V381" s="87"/>
      <c r="Y381" s="1">
        <v>1</v>
      </c>
      <c r="AI381" s="265"/>
      <c r="AJ381" s="265"/>
    </row>
    <row r="382" spans="1:36" ht="29" x14ac:dyDescent="0.35">
      <c r="A382" s="117"/>
      <c r="B382" s="119" t="s">
        <v>5359</v>
      </c>
      <c r="C382" s="120" t="s">
        <v>160</v>
      </c>
      <c r="D382" s="120" t="s">
        <v>5581</v>
      </c>
      <c r="E382" s="120" t="s">
        <v>736</v>
      </c>
      <c r="F382" s="120" t="s">
        <v>6646</v>
      </c>
      <c r="G382" s="120" t="s">
        <v>149</v>
      </c>
      <c r="H382" s="10">
        <v>42185</v>
      </c>
      <c r="I382" s="11">
        <v>1207546.4666666666</v>
      </c>
      <c r="J382" s="11">
        <v>361892.86</v>
      </c>
      <c r="K382" s="11">
        <v>361892.86</v>
      </c>
      <c r="L382" s="11">
        <v>0</v>
      </c>
      <c r="M382" s="11" t="s">
        <v>737</v>
      </c>
      <c r="N382" s="2058" t="str">
        <f>INDEX(EVENTOS!G382:ZJ382,,MATCH(MAX(EVENTOS!G382:ZJ382),EVENTOS!G382:ZJ382,0)+1)</f>
        <v>EM CONFERÊNCIA PARA TEMAI</v>
      </c>
      <c r="O382" s="87" t="str">
        <f>INDEX(EVENTOS!G382:ZJ382,,MATCH(MAX(EVENTOS!G382:ZJ382),EVENTOS!G382:ZJ382,0)+2)</f>
        <v>CONCLUÍDA</v>
      </c>
      <c r="P382" s="10">
        <v>42247</v>
      </c>
      <c r="Q382" s="34" t="s">
        <v>12328</v>
      </c>
      <c r="R382" s="1" t="s">
        <v>14075</v>
      </c>
      <c r="S382" s="1" t="s">
        <v>153</v>
      </c>
      <c r="T382" s="1" t="s">
        <v>839</v>
      </c>
      <c r="U382" s="1" t="s">
        <v>1298</v>
      </c>
      <c r="V382" s="87"/>
      <c r="AI382" s="265">
        <v>1</v>
      </c>
      <c r="AJ382" s="265" t="s">
        <v>14221</v>
      </c>
    </row>
    <row r="383" spans="1:36" ht="29" x14ac:dyDescent="0.35">
      <c r="A383" s="117"/>
      <c r="B383" s="119" t="s">
        <v>5360</v>
      </c>
      <c r="C383" s="120" t="s">
        <v>160</v>
      </c>
      <c r="D383" s="120" t="s">
        <v>5581</v>
      </c>
      <c r="E383" s="120" t="s">
        <v>179</v>
      </c>
      <c r="F383" s="1162" t="s">
        <v>6647</v>
      </c>
      <c r="G383" s="120" t="s">
        <v>149</v>
      </c>
      <c r="H383" s="10">
        <v>42916</v>
      </c>
      <c r="I383" s="11">
        <v>1207546.4666666666</v>
      </c>
      <c r="J383" s="11">
        <v>853296.77</v>
      </c>
      <c r="K383" s="11">
        <v>845648.73</v>
      </c>
      <c r="L383" s="11">
        <v>0</v>
      </c>
      <c r="M383" s="11">
        <v>7648.04</v>
      </c>
      <c r="N383" s="2058" t="str">
        <f>INDEX(EVENTOS!G383:ZJ383,,MATCH(MAX(EVENTOS!G383:ZJ383),EVENTOS!G383:ZJ383,0)+1)</f>
        <v>EM CONFERÊNCIA PARA TEMAI</v>
      </c>
      <c r="O383" s="87" t="str">
        <f>INDEX(EVENTOS!G383:ZJ383,,MATCH(MAX(EVENTOS!G383:ZJ383),EVENTOS!G383:ZJ383,0)+2)</f>
        <v>CONCLUÍDA</v>
      </c>
      <c r="P383" s="10">
        <v>42355</v>
      </c>
      <c r="Q383" s="34" t="s">
        <v>153</v>
      </c>
      <c r="R383" s="1" t="s">
        <v>172</v>
      </c>
      <c r="S383" s="1" t="s">
        <v>9611</v>
      </c>
      <c r="T383" s="1" t="s">
        <v>833</v>
      </c>
      <c r="U383" s="1" t="s">
        <v>1299</v>
      </c>
      <c r="V383" s="87"/>
      <c r="W383" s="1">
        <v>12</v>
      </c>
      <c r="AI383" s="265"/>
      <c r="AJ383" s="265"/>
    </row>
    <row r="384" spans="1:36" ht="29" x14ac:dyDescent="0.35">
      <c r="A384" s="117"/>
      <c r="B384" s="119" t="s">
        <v>5361</v>
      </c>
      <c r="C384" s="120" t="s">
        <v>159</v>
      </c>
      <c r="D384" s="120" t="s">
        <v>5582</v>
      </c>
      <c r="E384" s="120" t="s">
        <v>739</v>
      </c>
      <c r="F384" s="120" t="s">
        <v>6703</v>
      </c>
      <c r="G384" s="120" t="s">
        <v>149</v>
      </c>
      <c r="H384" s="10">
        <v>42185</v>
      </c>
      <c r="I384" s="11">
        <v>2415092.9008333334</v>
      </c>
      <c r="J384" s="11">
        <v>836398.1312895997</v>
      </c>
      <c r="K384" s="11">
        <v>424444.38449280005</v>
      </c>
      <c r="L384" s="11">
        <v>0</v>
      </c>
      <c r="M384" s="11">
        <v>411953.74679679959</v>
      </c>
      <c r="N384" s="2058" t="str">
        <f>INDEX(EVENTOS!G384:ZJ384,,MATCH(MAX(EVENTOS!G384:ZJ384),EVENTOS!G384:ZJ384,0)+1)</f>
        <v>APROVADO</v>
      </c>
      <c r="O384" s="87" t="str">
        <f>INDEX(EVENTOS!G384:ZJ384,,MATCH(MAX(EVENTOS!G384:ZJ384),EVENTOS!G384:ZJ384,0)+2)</f>
        <v>NÃO INICIADA</v>
      </c>
      <c r="P384" s="10" t="s">
        <v>153</v>
      </c>
      <c r="Q384" s="34" t="s">
        <v>14102</v>
      </c>
      <c r="R384" s="1" t="s">
        <v>4706</v>
      </c>
      <c r="S384" s="1">
        <v>2</v>
      </c>
      <c r="T384" s="1" t="s">
        <v>1122</v>
      </c>
      <c r="U384" s="1" t="s">
        <v>1301</v>
      </c>
      <c r="V384" s="87"/>
      <c r="AI384" s="265">
        <v>1</v>
      </c>
      <c r="AJ384" s="265" t="s">
        <v>6703</v>
      </c>
    </row>
    <row r="385" spans="1:36" ht="29" x14ac:dyDescent="0.35">
      <c r="A385" s="117"/>
      <c r="B385" s="119" t="s">
        <v>5362</v>
      </c>
      <c r="C385" s="120" t="s">
        <v>159</v>
      </c>
      <c r="D385" s="120" t="s">
        <v>5582</v>
      </c>
      <c r="E385" s="120" t="s">
        <v>740</v>
      </c>
      <c r="F385" s="120" t="s">
        <v>12019</v>
      </c>
      <c r="G385" s="120" t="s">
        <v>149</v>
      </c>
      <c r="H385" s="10">
        <v>42185</v>
      </c>
      <c r="I385" s="11">
        <v>2415092.9008333334</v>
      </c>
      <c r="J385" s="11">
        <v>1990587.7433750012</v>
      </c>
      <c r="K385" s="11">
        <v>1990587.7433750012</v>
      </c>
      <c r="L385" s="11">
        <v>0</v>
      </c>
      <c r="M385" s="11">
        <v>0</v>
      </c>
      <c r="N385" s="2058" t="str">
        <f>INDEX(EVENTOS!G385:ZJ385,,MATCH(MAX(EVENTOS!G385:ZJ385),EVENTOS!G385:ZJ385,0)+1)</f>
        <v>APROVADO</v>
      </c>
      <c r="O385" s="87" t="str">
        <f>INDEX(EVENTOS!G385:ZJ385,,MATCH(MAX(EVENTOS!G385:ZJ385),EVENTOS!G385:ZJ385,0)+2)</f>
        <v>NÃO INICIADA</v>
      </c>
      <c r="P385" s="10" t="s">
        <v>153</v>
      </c>
      <c r="Q385" s="34" t="s">
        <v>14103</v>
      </c>
      <c r="R385" s="1" t="s">
        <v>156</v>
      </c>
      <c r="S385" s="1">
        <v>15</v>
      </c>
      <c r="T385" s="1" t="s">
        <v>836</v>
      </c>
      <c r="U385" s="1" t="s">
        <v>1302</v>
      </c>
      <c r="V385" s="87"/>
      <c r="Y385" s="1">
        <v>1</v>
      </c>
      <c r="AI385" s="265"/>
      <c r="AJ385" s="265"/>
    </row>
    <row r="386" spans="1:36" ht="29" x14ac:dyDescent="0.35">
      <c r="A386" s="117"/>
      <c r="B386" s="119" t="s">
        <v>5363</v>
      </c>
      <c r="C386" s="120" t="s">
        <v>158</v>
      </c>
      <c r="D386" s="120" t="s">
        <v>5718</v>
      </c>
      <c r="E386" s="120" t="s">
        <v>8263</v>
      </c>
      <c r="F386" s="124" t="s">
        <v>10104</v>
      </c>
      <c r="G386" s="120" t="s">
        <v>149</v>
      </c>
      <c r="H386" s="10">
        <v>43646</v>
      </c>
      <c r="I386" s="11">
        <v>905659.85666666704</v>
      </c>
      <c r="J386" s="11">
        <v>557740.47</v>
      </c>
      <c r="K386" s="11">
        <v>486486.96</v>
      </c>
      <c r="L386" s="11">
        <v>0</v>
      </c>
      <c r="M386" s="11">
        <v>71253.509999999995</v>
      </c>
      <c r="N386" s="2058" t="str">
        <f>INDEX(EVENTOS!G386:ZJ386,,MATCH(MAX(EVENTOS!G386:ZJ386),EVENTOS!G386:ZJ386,0)+1)</f>
        <v>EM CONFERÊNCIA PARA TEMAI</v>
      </c>
      <c r="O386" s="87" t="str">
        <f>INDEX(EVENTOS!G386:ZJ386,,MATCH(MAX(EVENTOS!G386:ZJ386),EVENTOS!G386:ZJ386,0)+2)</f>
        <v>CONCLUÍDA</v>
      </c>
      <c r="P386" s="10">
        <v>43655</v>
      </c>
      <c r="Q386" s="34" t="s">
        <v>13738</v>
      </c>
      <c r="R386" s="1" t="s">
        <v>172</v>
      </c>
      <c r="S386" s="906" t="s">
        <v>12355</v>
      </c>
      <c r="T386" s="1" t="s">
        <v>833</v>
      </c>
      <c r="U386" s="1" t="s">
        <v>1304</v>
      </c>
      <c r="V386" s="87"/>
      <c r="W386" s="1">
        <v>9</v>
      </c>
      <c r="AI386" s="265"/>
      <c r="AJ386" s="265"/>
    </row>
    <row r="387" spans="1:36" ht="43.5" x14ac:dyDescent="0.35">
      <c r="A387" s="117"/>
      <c r="B387" s="119" t="s">
        <v>5364</v>
      </c>
      <c r="C387" s="120" t="s">
        <v>158</v>
      </c>
      <c r="D387" s="120" t="s">
        <v>5718</v>
      </c>
      <c r="E387" s="120" t="s">
        <v>742</v>
      </c>
      <c r="F387" s="124" t="s">
        <v>10313</v>
      </c>
      <c r="G387" s="120" t="s">
        <v>149</v>
      </c>
      <c r="H387" s="233">
        <v>43641</v>
      </c>
      <c r="I387" s="11">
        <v>905659.85666666657</v>
      </c>
      <c r="J387" s="11">
        <v>436837.68</v>
      </c>
      <c r="K387" s="11">
        <v>418925.71</v>
      </c>
      <c r="L387" s="11">
        <v>0</v>
      </c>
      <c r="M387" s="11">
        <v>17911.97</v>
      </c>
      <c r="N387" s="2058" t="str">
        <f>INDEX(EVENTOS!G387:ZJ387,,MATCH(MAX(EVENTOS!G387:ZJ387),EVENTOS!G387:ZJ387,0)+1)</f>
        <v>EM CONFERÊNCIA PARA TEMAI</v>
      </c>
      <c r="O387" s="87" t="str">
        <f>INDEX(EVENTOS!G387:ZJ387,,MATCH(MAX(EVENTOS!G387:ZJ387),EVENTOS!G387:ZJ387,0)+2)</f>
        <v>CONCLUÍDA</v>
      </c>
      <c r="P387" s="10">
        <v>43656</v>
      </c>
      <c r="Q387" s="34" t="s">
        <v>13737</v>
      </c>
      <c r="R387" s="1" t="s">
        <v>172</v>
      </c>
      <c r="S387" s="906" t="s">
        <v>12357</v>
      </c>
      <c r="T387" s="1" t="s">
        <v>833</v>
      </c>
      <c r="U387" s="1" t="s">
        <v>1305</v>
      </c>
      <c r="V387" s="87"/>
      <c r="W387" s="1">
        <v>16</v>
      </c>
      <c r="AI387" s="265"/>
      <c r="AJ387" s="265"/>
    </row>
    <row r="388" spans="1:36" ht="29" x14ac:dyDescent="0.35">
      <c r="A388" s="117"/>
      <c r="B388" s="119" t="s">
        <v>5365</v>
      </c>
      <c r="C388" s="120" t="s">
        <v>160</v>
      </c>
      <c r="D388" s="120" t="s">
        <v>5583</v>
      </c>
      <c r="E388" s="120" t="s">
        <v>744</v>
      </c>
      <c r="F388" s="480" t="s">
        <v>6648</v>
      </c>
      <c r="G388" s="120" t="s">
        <v>149</v>
      </c>
      <c r="H388" s="10">
        <v>42185</v>
      </c>
      <c r="I388" s="11">
        <v>1962262.9883333333</v>
      </c>
      <c r="J388" s="11">
        <v>1217882.46</v>
      </c>
      <c r="K388" s="11">
        <v>978362.54</v>
      </c>
      <c r="L388" s="11">
        <v>0</v>
      </c>
      <c r="M388" s="11">
        <v>239519.92</v>
      </c>
      <c r="N388" s="2058" t="str">
        <f>INDEX(EVENTOS!G388:ZJ388,,MATCH(MAX(EVENTOS!G388:ZJ388),EVENTOS!G388:ZJ388,0)+1)</f>
        <v>PC APROVADA</v>
      </c>
      <c r="O388" s="87" t="str">
        <f>INDEX(EVENTOS!G388:ZJ388,,MATCH(MAX(EVENTOS!G388:ZJ388),EVENTOS!G388:ZJ388,0)+2)</f>
        <v>CONCLUÍDA</v>
      </c>
      <c r="P388" s="10">
        <v>42131</v>
      </c>
      <c r="Q388" s="34" t="s">
        <v>832</v>
      </c>
      <c r="R388" s="1" t="s">
        <v>172</v>
      </c>
      <c r="S388" s="1">
        <v>305</v>
      </c>
      <c r="T388" s="1" t="s">
        <v>833</v>
      </c>
      <c r="U388" s="1" t="s">
        <v>1306</v>
      </c>
      <c r="V388" s="87"/>
      <c r="W388" s="1">
        <v>20</v>
      </c>
      <c r="AI388" s="265"/>
      <c r="AJ388" s="265"/>
    </row>
    <row r="389" spans="1:36" ht="58" x14ac:dyDescent="0.35">
      <c r="A389" s="117"/>
      <c r="B389" s="119" t="s">
        <v>5366</v>
      </c>
      <c r="C389" s="120" t="s">
        <v>160</v>
      </c>
      <c r="D389" s="120" t="s">
        <v>5583</v>
      </c>
      <c r="E389" s="120" t="s">
        <v>745</v>
      </c>
      <c r="F389" s="120" t="s">
        <v>6649</v>
      </c>
      <c r="G389" s="120" t="s">
        <v>149</v>
      </c>
      <c r="H389" s="10">
        <v>42369</v>
      </c>
      <c r="I389" s="11">
        <v>1962262.9883333333</v>
      </c>
      <c r="J389" s="11">
        <v>555929.37</v>
      </c>
      <c r="K389" s="11">
        <v>499113.19</v>
      </c>
      <c r="L389" s="11">
        <v>0</v>
      </c>
      <c r="M389" s="11">
        <v>58816.18</v>
      </c>
      <c r="N389" s="2058" t="str">
        <f>INDEX(EVENTOS!G389:ZJ389,,MATCH(MAX(EVENTOS!G389:ZJ389),EVENTOS!G389:ZJ389,0)+1)</f>
        <v>EM CONFERÊNCIA PARA TEMAI</v>
      </c>
      <c r="O389" s="87" t="str">
        <f>INDEX(EVENTOS!G389:ZJ389,,MATCH(MAX(EVENTOS!G389:ZJ389),EVENTOS!G389:ZJ389,0)+2)</f>
        <v>CONCLUÍDA</v>
      </c>
      <c r="P389" s="10">
        <v>42129</v>
      </c>
      <c r="Q389" s="34" t="s">
        <v>1307</v>
      </c>
      <c r="R389" s="1" t="s">
        <v>172</v>
      </c>
      <c r="S389" s="1">
        <v>307</v>
      </c>
      <c r="T389" s="1" t="s">
        <v>833</v>
      </c>
      <c r="U389" s="1" t="s">
        <v>1308</v>
      </c>
      <c r="V389" s="87"/>
      <c r="AH389" s="259"/>
      <c r="AI389" s="265">
        <v>1</v>
      </c>
      <c r="AJ389" s="265" t="s">
        <v>745</v>
      </c>
    </row>
    <row r="390" spans="1:36" ht="29" x14ac:dyDescent="0.35">
      <c r="A390" s="117"/>
      <c r="B390" s="119" t="s">
        <v>5367</v>
      </c>
      <c r="C390" s="120" t="s">
        <v>160</v>
      </c>
      <c r="D390" s="120" t="s">
        <v>5583</v>
      </c>
      <c r="E390" s="120" t="s">
        <v>746</v>
      </c>
      <c r="F390" s="455" t="s">
        <v>6650</v>
      </c>
      <c r="G390" s="120" t="s">
        <v>149</v>
      </c>
      <c r="H390" s="10">
        <v>42305</v>
      </c>
      <c r="I390" s="11">
        <v>1962262.9883333333</v>
      </c>
      <c r="J390" s="11">
        <v>430178.71</v>
      </c>
      <c r="K390" s="11">
        <v>430178.71</v>
      </c>
      <c r="L390" s="11">
        <v>0</v>
      </c>
      <c r="M390" s="11">
        <v>0</v>
      </c>
      <c r="N390" s="2058" t="str">
        <f>INDEX(EVENTOS!G390:ZJ390,,MATCH(MAX(EVENTOS!G390:ZJ390),EVENTOS!G390:ZJ390,0)+1)</f>
        <v>EM CONFERÊNCIA PARA TEMAI</v>
      </c>
      <c r="O390" s="87" t="str">
        <f>INDEX(EVENTOS!G390:ZJ390,,MATCH(MAX(EVENTOS!G390:ZJ390),EVENTOS!G390:ZJ390,0)+2)</f>
        <v>CONCLUÍDA</v>
      </c>
      <c r="P390" s="10">
        <v>42691</v>
      </c>
      <c r="R390" s="1" t="s">
        <v>172</v>
      </c>
      <c r="S390" s="1486" t="s">
        <v>12336</v>
      </c>
      <c r="T390" s="1" t="s">
        <v>833</v>
      </c>
      <c r="U390" s="1" t="s">
        <v>1309</v>
      </c>
      <c r="V390" s="87"/>
      <c r="Z390" s="1">
        <v>3</v>
      </c>
      <c r="AI390" s="265"/>
      <c r="AJ390" s="265"/>
    </row>
    <row r="391" spans="1:36" ht="43.5" x14ac:dyDescent="0.35">
      <c r="A391" s="117"/>
      <c r="B391" s="119" t="s">
        <v>5368</v>
      </c>
      <c r="C391" s="120" t="s">
        <v>151</v>
      </c>
      <c r="D391" s="120" t="s">
        <v>5584</v>
      </c>
      <c r="E391" s="120" t="s">
        <v>11448</v>
      </c>
      <c r="F391" s="34" t="s">
        <v>11449</v>
      </c>
      <c r="G391" s="120" t="s">
        <v>149</v>
      </c>
      <c r="H391" s="10">
        <v>41953</v>
      </c>
      <c r="I391" s="11">
        <v>905659.85666666657</v>
      </c>
      <c r="J391" s="11">
        <v>1007037.32539745</v>
      </c>
      <c r="K391" s="11">
        <v>905659.85666666704</v>
      </c>
      <c r="L391" s="11">
        <v>0</v>
      </c>
      <c r="M391" s="11">
        <v>101377.4697</v>
      </c>
      <c r="N391" s="2058" t="str">
        <f>INDEX(EVENTOS!G391:ZJ391,,MATCH(MAX(EVENTOS!G391:ZJ391),EVENTOS!G391:ZJ391,0)+1)</f>
        <v>EM CONFERÊNCIA PARA TEMAI</v>
      </c>
      <c r="O391" s="87" t="str">
        <f>INDEX(EVENTOS!G391:ZJ391,,MATCH(MAX(EVENTOS!G391:ZJ391),EVENTOS!G391:ZJ391,0)+2)</f>
        <v>CONCLUÍDA</v>
      </c>
      <c r="P391" s="10">
        <v>41799</v>
      </c>
      <c r="Q391" s="34" t="s">
        <v>12425</v>
      </c>
      <c r="R391" s="1" t="s">
        <v>844</v>
      </c>
      <c r="S391" s="1">
        <v>26</v>
      </c>
      <c r="T391" s="1" t="s">
        <v>1153</v>
      </c>
      <c r="U391" s="1" t="s">
        <v>1310</v>
      </c>
      <c r="V391" s="87"/>
      <c r="W391" s="1">
        <v>4</v>
      </c>
      <c r="AI391" s="265"/>
      <c r="AJ391" s="265"/>
    </row>
    <row r="392" spans="1:36" ht="72.5" x14ac:dyDescent="0.35">
      <c r="A392" s="117"/>
      <c r="B392" s="119" t="s">
        <v>5369</v>
      </c>
      <c r="C392" s="120" t="s">
        <v>166</v>
      </c>
      <c r="D392" s="120" t="s">
        <v>5585</v>
      </c>
      <c r="E392" s="120" t="s">
        <v>750</v>
      </c>
      <c r="F392" s="1988" t="s">
        <v>11450</v>
      </c>
      <c r="G392" s="120" t="s">
        <v>149</v>
      </c>
      <c r="H392" s="10">
        <v>41884</v>
      </c>
      <c r="I392" s="11">
        <v>1207546.4666666666</v>
      </c>
      <c r="J392" s="11">
        <v>182544.54</v>
      </c>
      <c r="K392" s="11">
        <v>175574.74400000001</v>
      </c>
      <c r="L392" s="11">
        <v>0</v>
      </c>
      <c r="M392" s="11">
        <v>6969.8</v>
      </c>
      <c r="N392" s="2058" t="str">
        <f>INDEX(EVENTOS!G392:ZJ392,,MATCH(MAX(EVENTOS!G392:ZJ392),EVENTOS!G392:ZJ392,0)+1)</f>
        <v>E-FISCO (Baixado)</v>
      </c>
      <c r="O392" s="87" t="str">
        <f>INDEX(EVENTOS!G392:ZJ392,,MATCH(MAX(EVENTOS!G392:ZJ392),EVENTOS!G392:ZJ392,0)+2)</f>
        <v>CONCLUÍDA</v>
      </c>
      <c r="P392" s="10">
        <v>41799</v>
      </c>
      <c r="Q392" s="34" t="s">
        <v>153</v>
      </c>
      <c r="R392" s="1" t="s">
        <v>168</v>
      </c>
      <c r="S392" s="1" t="s">
        <v>153</v>
      </c>
      <c r="T392" s="1" t="s">
        <v>833</v>
      </c>
      <c r="U392" s="1" t="s">
        <v>1311</v>
      </c>
      <c r="V392" s="87"/>
      <c r="AI392" s="265">
        <v>1</v>
      </c>
      <c r="AJ392" s="929" t="s">
        <v>10171</v>
      </c>
    </row>
    <row r="393" spans="1:36" ht="58" x14ac:dyDescent="0.35">
      <c r="A393" s="117"/>
      <c r="B393" s="119" t="s">
        <v>5370</v>
      </c>
      <c r="C393" s="120" t="s">
        <v>166</v>
      </c>
      <c r="D393" s="120" t="s">
        <v>5585</v>
      </c>
      <c r="E393" s="120" t="s">
        <v>751</v>
      </c>
      <c r="F393" s="1585" t="s">
        <v>11451</v>
      </c>
      <c r="G393" s="120" t="s">
        <v>149</v>
      </c>
      <c r="H393" s="10">
        <v>41884</v>
      </c>
      <c r="I393" s="11">
        <v>1207546.4666666666</v>
      </c>
      <c r="J393" s="11">
        <v>79377.399999999994</v>
      </c>
      <c r="K393" s="11">
        <v>74523.399999999994</v>
      </c>
      <c r="L393" s="11">
        <v>0</v>
      </c>
      <c r="M393" s="11">
        <v>4854</v>
      </c>
      <c r="N393" s="2058" t="str">
        <f>INDEX(EVENTOS!G393:ZJ393,,MATCH(MAX(EVENTOS!G393:ZJ393),EVENTOS!G393:ZJ393,0)+1)</f>
        <v>E-FISCO (Baixado)</v>
      </c>
      <c r="O393" s="87" t="str">
        <f>INDEX(EVENTOS!G393:ZJ393,,MATCH(MAX(EVENTOS!G393:ZJ393),EVENTOS!G393:ZJ393,0)+2)</f>
        <v>CONCLUÍDA</v>
      </c>
      <c r="P393" s="10">
        <v>41799</v>
      </c>
      <c r="Q393" s="34" t="s">
        <v>12684</v>
      </c>
      <c r="R393" s="1" t="s">
        <v>14075</v>
      </c>
      <c r="S393" s="1" t="s">
        <v>153</v>
      </c>
      <c r="T393" s="1" t="s">
        <v>839</v>
      </c>
      <c r="U393" s="1" t="s">
        <v>1313</v>
      </c>
      <c r="V393" s="87"/>
      <c r="AI393" s="265">
        <v>1</v>
      </c>
      <c r="AJ393" s="265" t="s">
        <v>8644</v>
      </c>
    </row>
    <row r="394" spans="1:36" ht="101.5" x14ac:dyDescent="0.35">
      <c r="A394" s="117"/>
      <c r="B394" s="119" t="s">
        <v>5371</v>
      </c>
      <c r="C394" s="120" t="s">
        <v>166</v>
      </c>
      <c r="D394" s="120" t="s">
        <v>5585</v>
      </c>
      <c r="E394" s="120" t="s">
        <v>752</v>
      </c>
      <c r="F394" s="120" t="s">
        <v>11452</v>
      </c>
      <c r="G394" s="120" t="s">
        <v>149</v>
      </c>
      <c r="H394" s="10">
        <v>43362</v>
      </c>
      <c r="I394" s="11">
        <v>1207546.4666666701</v>
      </c>
      <c r="J394" s="11">
        <v>947969.07</v>
      </c>
      <c r="K394" s="11">
        <v>905196.11</v>
      </c>
      <c r="L394" s="11">
        <v>0</v>
      </c>
      <c r="M394" s="11">
        <v>42772.959999999999</v>
      </c>
      <c r="N394" s="2058" t="str">
        <f>INDEX(EVENTOS!G394:ZJ394,,MATCH(MAX(EVENTOS!G394:ZJ394),EVENTOS!G394:ZJ394,0)+1)</f>
        <v>PC  REPROVADA</v>
      </c>
      <c r="O394" s="87" t="str">
        <f>INDEX(EVENTOS!G394:ZJ394,,MATCH(MAX(EVENTOS!G394:ZJ394),EVENTOS!G394:ZJ394,0)+2)</f>
        <v>CONCLUÍDA</v>
      </c>
      <c r="P394" s="10">
        <v>43418</v>
      </c>
      <c r="Q394" s="34" t="s">
        <v>13877</v>
      </c>
      <c r="R394" s="1" t="s">
        <v>172</v>
      </c>
      <c r="S394" s="1288" t="s">
        <v>13878</v>
      </c>
      <c r="T394" s="1" t="s">
        <v>833</v>
      </c>
      <c r="U394" s="1" t="s">
        <v>1314</v>
      </c>
      <c r="V394" s="87"/>
      <c r="W394" s="1">
        <v>8</v>
      </c>
      <c r="AI394" s="265"/>
      <c r="AJ394" s="265"/>
    </row>
    <row r="395" spans="1:36" s="1635" customFormat="1" ht="43.5" x14ac:dyDescent="0.35">
      <c r="B395" s="119" t="s">
        <v>12818</v>
      </c>
      <c r="C395" s="120" t="s">
        <v>166</v>
      </c>
      <c r="D395" s="120" t="s">
        <v>5585</v>
      </c>
      <c r="E395" s="120" t="s">
        <v>12844</v>
      </c>
      <c r="F395" s="124" t="s">
        <v>12845</v>
      </c>
      <c r="G395" s="120" t="s">
        <v>149</v>
      </c>
      <c r="H395" s="233">
        <v>43807</v>
      </c>
      <c r="I395" s="11">
        <v>1207546.4666666701</v>
      </c>
      <c r="J395" s="11">
        <v>59157.59</v>
      </c>
      <c r="K395" s="11">
        <v>38171.449999999997</v>
      </c>
      <c r="L395" s="11"/>
      <c r="M395" s="11">
        <v>20986.14</v>
      </c>
      <c r="N395" s="2058" t="str">
        <f>INDEX(EVENTOS!G395:ZJ395,,MATCH(MAX(EVENTOS!G395:ZJ395),EVENTOS!G395:ZJ395,0)+1)</f>
        <v>CANCELADO</v>
      </c>
      <c r="O395" s="1635" t="str">
        <f>INDEX(EVENTOS!G395:ZJ395,,MATCH(MAX(EVENTOS!G395:ZJ395),EVENTOS!G395:ZJ395,0)+2)</f>
        <v>CANCELADA</v>
      </c>
      <c r="P395" s="233"/>
      <c r="Q395" s="113" t="s">
        <v>13046</v>
      </c>
      <c r="R395" s="1635" t="s">
        <v>172</v>
      </c>
      <c r="T395" s="1635" t="s">
        <v>833</v>
      </c>
      <c r="W395" s="1635">
        <v>1</v>
      </c>
    </row>
    <row r="396" spans="1:36" ht="29" x14ac:dyDescent="0.35">
      <c r="A396" s="117"/>
      <c r="B396" s="119" t="s">
        <v>5372</v>
      </c>
      <c r="C396" s="120" t="s">
        <v>155</v>
      </c>
      <c r="D396" s="120" t="s">
        <v>5586</v>
      </c>
      <c r="E396" s="120" t="s">
        <v>754</v>
      </c>
      <c r="F396" s="120" t="s">
        <v>754</v>
      </c>
      <c r="G396" s="120" t="s">
        <v>149</v>
      </c>
      <c r="H396" s="10">
        <v>42003</v>
      </c>
      <c r="I396" s="11">
        <v>1358489.7725</v>
      </c>
      <c r="J396" s="11">
        <v>177833.07</v>
      </c>
      <c r="K396" s="11">
        <v>102217</v>
      </c>
      <c r="L396" s="11">
        <v>0</v>
      </c>
      <c r="M396" s="11">
        <v>75616.070000000007</v>
      </c>
      <c r="N396" s="2058" t="str">
        <f>INDEX(EVENTOS!G396:ZJ396,,MATCH(MAX(EVENTOS!G396:ZJ396),EVENTOS!G396:ZJ396,0)+1)</f>
        <v>EM CONFERÊNCIA PARA TEMAI</v>
      </c>
      <c r="O396" s="87" t="str">
        <f>INDEX(EVENTOS!G396:ZJ396,,MATCH(MAX(EVENTOS!G396:ZJ396),EVENTOS!G396:ZJ396,0)+2)</f>
        <v>CONCLUÍDA</v>
      </c>
      <c r="P396" s="10">
        <v>41799</v>
      </c>
      <c r="Q396" s="34" t="s">
        <v>962</v>
      </c>
      <c r="R396" s="1" t="s">
        <v>172</v>
      </c>
      <c r="S396" s="1">
        <v>249</v>
      </c>
      <c r="T396" s="1" t="s">
        <v>833</v>
      </c>
      <c r="U396" s="1" t="s">
        <v>1315</v>
      </c>
      <c r="V396" s="87"/>
      <c r="W396" s="1">
        <v>1</v>
      </c>
      <c r="AI396" s="265"/>
      <c r="AJ396" s="265"/>
    </row>
    <row r="397" spans="1:36" ht="29" x14ac:dyDescent="0.35">
      <c r="A397" s="117"/>
      <c r="B397" s="119" t="s">
        <v>5373</v>
      </c>
      <c r="C397" s="120" t="s">
        <v>155</v>
      </c>
      <c r="D397" s="120" t="s">
        <v>5586</v>
      </c>
      <c r="E397" s="120" t="s">
        <v>755</v>
      </c>
      <c r="F397" s="120" t="s">
        <v>755</v>
      </c>
      <c r="G397" s="120" t="s">
        <v>149</v>
      </c>
      <c r="H397" s="10">
        <v>42368</v>
      </c>
      <c r="I397" s="11">
        <v>1358489.7725</v>
      </c>
      <c r="J397" s="11">
        <v>177833.07</v>
      </c>
      <c r="K397" s="11">
        <v>102217</v>
      </c>
      <c r="L397" s="11">
        <v>0</v>
      </c>
      <c r="M397" s="11">
        <v>75616.070000000007</v>
      </c>
      <c r="N397" s="2058" t="str">
        <f>INDEX(EVENTOS!G397:ZJ397,,MATCH(MAX(EVENTOS!G397:ZJ397),EVENTOS!G397:ZJ397,0)+1)</f>
        <v>SUBSTITUÍDO</v>
      </c>
      <c r="O397" s="87" t="str">
        <f>INDEX(EVENTOS!G397:ZJ397,,MATCH(MAX(EVENTOS!G397:ZJ397),EVENTOS!G397:ZJ397,0)+2)</f>
        <v>CANCELADA</v>
      </c>
      <c r="P397" s="10" t="s">
        <v>153</v>
      </c>
      <c r="Q397" s="34" t="s">
        <v>153</v>
      </c>
      <c r="R397" s="1" t="s">
        <v>172</v>
      </c>
      <c r="S397" s="1" t="s">
        <v>153</v>
      </c>
      <c r="T397" s="1" t="s">
        <v>842</v>
      </c>
      <c r="U397" s="1" t="s">
        <v>153</v>
      </c>
      <c r="V397" s="87"/>
      <c r="AI397" s="265"/>
      <c r="AJ397" s="265"/>
    </row>
    <row r="398" spans="1:36" ht="29" x14ac:dyDescent="0.35">
      <c r="A398" s="117"/>
      <c r="B398" s="119" t="s">
        <v>5374</v>
      </c>
      <c r="C398" s="120" t="s">
        <v>155</v>
      </c>
      <c r="D398" s="120" t="s">
        <v>5586</v>
      </c>
      <c r="E398" s="120" t="s">
        <v>756</v>
      </c>
      <c r="F398" s="120" t="s">
        <v>756</v>
      </c>
      <c r="G398" s="120" t="s">
        <v>149</v>
      </c>
      <c r="H398" s="10">
        <v>42124</v>
      </c>
      <c r="I398" s="11">
        <v>1358489.7725</v>
      </c>
      <c r="J398" s="11">
        <v>1253607.2</v>
      </c>
      <c r="K398" s="11">
        <v>1197845.76</v>
      </c>
      <c r="L398" s="11">
        <v>0</v>
      </c>
      <c r="M398" s="11">
        <v>55761.440000000002</v>
      </c>
      <c r="N398" s="2058" t="str">
        <f>INDEX(EVENTOS!G398:ZJ398,,MATCH(MAX(EVENTOS!G398:ZJ398),EVENTOS!G398:ZJ398,0)+1)</f>
        <v>EM CONFERÊNCIA PARA TEMAI</v>
      </c>
      <c r="O398" s="87" t="str">
        <f>INDEX(EVENTOS!G398:ZJ398,,MATCH(MAX(EVENTOS!G398:ZJ398),EVENTOS!G398:ZJ398,0)+2)</f>
        <v>CONCLUÍDA</v>
      </c>
      <c r="P398" s="10">
        <v>42538</v>
      </c>
      <c r="Q398" s="34" t="s">
        <v>958</v>
      </c>
      <c r="R398" s="1" t="s">
        <v>172</v>
      </c>
      <c r="S398" s="1" t="s">
        <v>7621</v>
      </c>
      <c r="T398" s="1" t="s">
        <v>833</v>
      </c>
      <c r="U398" s="1" t="s">
        <v>1316</v>
      </c>
      <c r="V398" s="87"/>
      <c r="AI398" s="283">
        <v>3</v>
      </c>
      <c r="AJ398" s="283" t="s">
        <v>6880</v>
      </c>
    </row>
    <row r="399" spans="1:36" ht="29" x14ac:dyDescent="0.35">
      <c r="A399" s="117"/>
      <c r="B399" s="119" t="s">
        <v>5375</v>
      </c>
      <c r="C399" s="120" t="s">
        <v>155</v>
      </c>
      <c r="D399" s="120" t="s">
        <v>5586</v>
      </c>
      <c r="E399" s="120" t="s">
        <v>6884</v>
      </c>
      <c r="F399" s="120" t="s">
        <v>6884</v>
      </c>
      <c r="G399" s="120" t="s">
        <v>149</v>
      </c>
      <c r="H399" s="10">
        <v>42003</v>
      </c>
      <c r="I399" s="11">
        <v>1358489.7725</v>
      </c>
      <c r="J399" s="11">
        <v>65201.69</v>
      </c>
      <c r="K399" s="11">
        <v>58408.74</v>
      </c>
      <c r="L399" s="11">
        <v>0</v>
      </c>
      <c r="M399" s="11">
        <v>6792.95</v>
      </c>
      <c r="N399" s="2058" t="str">
        <f>INDEX(EVENTOS!G399:ZJ399,,MATCH(MAX(EVENTOS!G399:ZJ399),EVENTOS!G399:ZJ399,0)+1)</f>
        <v>EM CONFERÊNCIA PARA TEMAI</v>
      </c>
      <c r="O399" s="87" t="str">
        <f>INDEX(EVENTOS!G399:ZJ399,,MATCH(MAX(EVENTOS!G399:ZJ399),EVENTOS!G399:ZJ399,0)+2)</f>
        <v>CONCLUÍDA</v>
      </c>
      <c r="P399" s="10">
        <v>42538</v>
      </c>
      <c r="R399" s="1" t="s">
        <v>172</v>
      </c>
      <c r="S399" s="1" t="s">
        <v>7924</v>
      </c>
      <c r="T399" s="1" t="s">
        <v>833</v>
      </c>
      <c r="U399" s="1" t="s">
        <v>1317</v>
      </c>
      <c r="V399" s="87"/>
      <c r="W399" s="1">
        <v>1</v>
      </c>
      <c r="AI399" s="265"/>
      <c r="AJ399" s="265"/>
    </row>
    <row r="400" spans="1:36" ht="29" x14ac:dyDescent="0.35">
      <c r="A400" s="117"/>
      <c r="B400" s="119" t="s">
        <v>5376</v>
      </c>
      <c r="C400" s="120" t="s">
        <v>160</v>
      </c>
      <c r="D400" s="120" t="s">
        <v>5587</v>
      </c>
      <c r="E400" s="120" t="s">
        <v>759</v>
      </c>
      <c r="F400" s="455" t="s">
        <v>6651</v>
      </c>
      <c r="G400" s="120" t="s">
        <v>149</v>
      </c>
      <c r="H400" s="10">
        <v>41943</v>
      </c>
      <c r="I400" s="11">
        <v>452829.9366666667</v>
      </c>
      <c r="J400" s="11">
        <v>116911.44</v>
      </c>
      <c r="K400" s="11">
        <v>101960.54</v>
      </c>
      <c r="L400" s="11">
        <v>0</v>
      </c>
      <c r="M400" s="11">
        <v>14950.9</v>
      </c>
      <c r="N400" s="2058" t="str">
        <f>INDEX(EVENTOS!G400:ZJ400,,MATCH(MAX(EVENTOS!G400:ZJ400),EVENTOS!G400:ZJ400,0)+1)</f>
        <v>EM CONFERÊNCIA PARA TEMAI</v>
      </c>
      <c r="O400" s="87" t="str">
        <f>INDEX(EVENTOS!G400:ZJ400,,MATCH(MAX(EVENTOS!G400:ZJ400),EVENTOS!G400:ZJ400,0)+2)</f>
        <v>CONCLUÍDA</v>
      </c>
      <c r="P400" s="10" t="s">
        <v>153</v>
      </c>
      <c r="Q400" s="113" t="s">
        <v>13312</v>
      </c>
      <c r="R400" s="1" t="s">
        <v>172</v>
      </c>
      <c r="S400" s="1">
        <v>253</v>
      </c>
      <c r="T400" s="1" t="s">
        <v>833</v>
      </c>
      <c r="U400" s="1" t="s">
        <v>1318</v>
      </c>
      <c r="V400" s="87"/>
      <c r="Z400" s="1">
        <v>1</v>
      </c>
      <c r="AI400" s="265"/>
      <c r="AJ400" s="265"/>
    </row>
    <row r="401" spans="1:36" ht="188.5" x14ac:dyDescent="0.35">
      <c r="A401" s="117"/>
      <c r="B401" s="119" t="s">
        <v>5377</v>
      </c>
      <c r="C401" s="120" t="s">
        <v>160</v>
      </c>
      <c r="D401" s="120" t="s">
        <v>5587</v>
      </c>
      <c r="E401" s="120" t="s">
        <v>760</v>
      </c>
      <c r="F401" s="319" t="s">
        <v>6652</v>
      </c>
      <c r="G401" s="120" t="s">
        <v>149</v>
      </c>
      <c r="H401" s="10">
        <v>41973</v>
      </c>
      <c r="I401" s="11">
        <v>452829.9366666667</v>
      </c>
      <c r="J401" s="11">
        <v>136236.5</v>
      </c>
      <c r="K401" s="11">
        <v>136236.5</v>
      </c>
      <c r="L401" s="11">
        <v>0</v>
      </c>
      <c r="M401" s="11">
        <v>0</v>
      </c>
      <c r="N401" s="2058" t="str">
        <f>INDEX(EVENTOS!G401:ZJ401,,MATCH(MAX(EVENTOS!G401:ZJ401),EVENTOS!G401:ZJ401,0)+1)</f>
        <v>EM CONFERÊNCIA PARA TEMAI</v>
      </c>
      <c r="O401" s="87" t="str">
        <f>INDEX(EVENTOS!G401:ZJ401,,MATCH(MAX(EVENTOS!G401:ZJ401),EVENTOS!G401:ZJ401,0)+2)</f>
        <v>CONCLUÍDA</v>
      </c>
      <c r="P401" s="10" t="s">
        <v>153</v>
      </c>
      <c r="Q401" s="9" t="s">
        <v>13914</v>
      </c>
      <c r="R401" s="1" t="s">
        <v>172</v>
      </c>
      <c r="S401" s="1">
        <v>309</v>
      </c>
      <c r="T401" s="1" t="s">
        <v>833</v>
      </c>
      <c r="U401" s="1" t="s">
        <v>1319</v>
      </c>
      <c r="V401" s="87"/>
      <c r="AB401" s="1">
        <v>1</v>
      </c>
      <c r="AI401" s="265"/>
      <c r="AJ401" s="265"/>
    </row>
    <row r="402" spans="1:36" ht="72.5" x14ac:dyDescent="0.35">
      <c r="A402" s="117"/>
      <c r="B402" s="119" t="s">
        <v>5378</v>
      </c>
      <c r="C402" s="120" t="s">
        <v>160</v>
      </c>
      <c r="D402" s="120" t="s">
        <v>5587</v>
      </c>
      <c r="E402" s="120" t="s">
        <v>761</v>
      </c>
      <c r="F402" s="319" t="s">
        <v>12614</v>
      </c>
      <c r="G402" s="120" t="s">
        <v>149</v>
      </c>
      <c r="H402" s="10">
        <v>42369</v>
      </c>
      <c r="I402" s="11">
        <v>452829.9366666667</v>
      </c>
      <c r="J402" s="11">
        <v>146109.18</v>
      </c>
      <c r="K402" s="11">
        <v>105681.66</v>
      </c>
      <c r="L402" s="11">
        <v>0</v>
      </c>
      <c r="M402" s="11">
        <v>0</v>
      </c>
      <c r="N402" s="2058" t="str">
        <f>INDEX(EVENTOS!G402:ZJ402,,MATCH(MAX(EVENTOS!G402:ZJ402),EVENTOS!G402:ZJ402,0)+1)</f>
        <v>EM CONFERÊNCIA PARA TEMAI</v>
      </c>
      <c r="O402" s="1854" t="s">
        <v>4684</v>
      </c>
      <c r="P402" s="10" t="s">
        <v>153</v>
      </c>
      <c r="Q402" s="9" t="s">
        <v>13909</v>
      </c>
      <c r="R402" s="1" t="s">
        <v>168</v>
      </c>
      <c r="S402" s="1">
        <v>1</v>
      </c>
      <c r="T402" s="1" t="s">
        <v>5685</v>
      </c>
      <c r="U402" s="1" t="s">
        <v>1320</v>
      </c>
      <c r="V402" s="87"/>
      <c r="X402" s="1">
        <v>1</v>
      </c>
      <c r="AI402" s="265"/>
      <c r="AJ402" s="265"/>
    </row>
    <row r="403" spans="1:36" ht="29" x14ac:dyDescent="0.35">
      <c r="A403" s="117"/>
      <c r="B403" s="119" t="s">
        <v>5379</v>
      </c>
      <c r="C403" s="120" t="s">
        <v>160</v>
      </c>
      <c r="D403" s="120" t="s">
        <v>5587</v>
      </c>
      <c r="E403" s="120" t="s">
        <v>762</v>
      </c>
      <c r="F403" s="455" t="s">
        <v>12615</v>
      </c>
      <c r="G403" s="120" t="s">
        <v>149</v>
      </c>
      <c r="H403" s="10">
        <v>42185</v>
      </c>
      <c r="I403" s="11">
        <v>452829.9366666667</v>
      </c>
      <c r="J403" s="11">
        <v>59271.65</v>
      </c>
      <c r="K403" s="11">
        <v>59271.65</v>
      </c>
      <c r="L403" s="11">
        <v>0</v>
      </c>
      <c r="M403" s="11">
        <v>0</v>
      </c>
      <c r="N403" s="2058" t="str">
        <f>INDEX(EVENTOS!G403:ZJ403,,MATCH(MAX(EVENTOS!G403:ZJ403),EVENTOS!G403:ZJ403,0)+1)</f>
        <v>E-FISCO (Baixado)</v>
      </c>
      <c r="O403" s="87" t="str">
        <f>INDEX(EVENTOS!G403:ZJ403,,MATCH(MAX(EVENTOS!G403:ZJ403),EVENTOS!G403:ZJ403,0)+2)</f>
        <v>CONCLUÍDA</v>
      </c>
      <c r="P403" s="10" t="s">
        <v>153</v>
      </c>
      <c r="Q403" s="34" t="s">
        <v>153</v>
      </c>
      <c r="R403" s="1" t="s">
        <v>168</v>
      </c>
      <c r="S403" s="1" t="s">
        <v>153</v>
      </c>
      <c r="T403" s="1" t="s">
        <v>842</v>
      </c>
      <c r="U403" s="1" t="s">
        <v>1321</v>
      </c>
      <c r="V403" s="87"/>
      <c r="X403" s="1">
        <v>1</v>
      </c>
      <c r="AI403" s="265"/>
      <c r="AJ403" s="265"/>
    </row>
    <row r="404" spans="1:36" ht="29" x14ac:dyDescent="0.35">
      <c r="A404" s="117"/>
      <c r="B404" s="119" t="s">
        <v>5380</v>
      </c>
      <c r="C404" s="120" t="s">
        <v>158</v>
      </c>
      <c r="D404" s="120" t="s">
        <v>5588</v>
      </c>
      <c r="E404" s="120" t="s">
        <v>764</v>
      </c>
      <c r="F404" s="124" t="s">
        <v>10381</v>
      </c>
      <c r="G404" s="120" t="s">
        <v>149</v>
      </c>
      <c r="H404" s="10">
        <v>43252</v>
      </c>
      <c r="I404" s="11">
        <v>1660376.3766666667</v>
      </c>
      <c r="J404" s="11">
        <v>298799.39</v>
      </c>
      <c r="K404" s="11">
        <v>298799.39</v>
      </c>
      <c r="L404" s="11">
        <v>0</v>
      </c>
      <c r="M404" s="11">
        <v>0</v>
      </c>
      <c r="N404" s="2058" t="str">
        <f>INDEX(EVENTOS!G404:ZJ404,,MATCH(MAX(EVENTOS!G404:ZJ404),EVENTOS!G404:ZJ404,0)+1)</f>
        <v>E-FISCO (Baixado)</v>
      </c>
      <c r="O404" s="87" t="str">
        <f>INDEX(EVENTOS!G404:ZJ404,,MATCH(MAX(EVENTOS!G404:ZJ404),EVENTOS!G404:ZJ404,0)+2)</f>
        <v>CONCLUÍDA</v>
      </c>
      <c r="P404" s="10">
        <v>43285</v>
      </c>
      <c r="Q404" s="1538" t="s">
        <v>12496</v>
      </c>
      <c r="R404" s="1" t="s">
        <v>161</v>
      </c>
      <c r="S404" s="1">
        <v>15</v>
      </c>
      <c r="T404" s="1" t="s">
        <v>833</v>
      </c>
      <c r="U404" s="1" t="s">
        <v>1322</v>
      </c>
      <c r="V404" s="87"/>
      <c r="AC404" s="1">
        <v>1</v>
      </c>
      <c r="AI404" s="265"/>
      <c r="AJ404" s="265"/>
    </row>
    <row r="405" spans="1:36" ht="29" x14ac:dyDescent="0.35">
      <c r="A405" s="117"/>
      <c r="B405" s="119" t="s">
        <v>5381</v>
      </c>
      <c r="C405" s="120" t="s">
        <v>158</v>
      </c>
      <c r="D405" s="120" t="s">
        <v>5588</v>
      </c>
      <c r="E405" s="120" t="s">
        <v>765</v>
      </c>
      <c r="F405" s="120" t="s">
        <v>10380</v>
      </c>
      <c r="G405" s="120" t="s">
        <v>149</v>
      </c>
      <c r="H405" s="10">
        <v>42181</v>
      </c>
      <c r="I405" s="11">
        <v>1660376.3766666667</v>
      </c>
      <c r="J405" s="11">
        <v>197563.35</v>
      </c>
      <c r="K405" s="11">
        <v>197563.35</v>
      </c>
      <c r="L405" s="11">
        <v>0</v>
      </c>
      <c r="M405" s="11">
        <v>0</v>
      </c>
      <c r="N405" s="2058" t="str">
        <f>INDEX(EVENTOS!G405:ZJ405,,MATCH(MAX(EVENTOS!G405:ZJ405),EVENTOS!G405:ZJ405,0)+1)</f>
        <v>TERMO DE ENCERRAMENTO</v>
      </c>
      <c r="O405" s="87" t="str">
        <f>INDEX(EVENTOS!G405:ZJ405,,MATCH(MAX(EVENTOS!G405:ZJ405),EVENTOS!G405:ZJ405,0)+2)</f>
        <v>CONCLUÍDA</v>
      </c>
      <c r="P405" s="10">
        <v>43364</v>
      </c>
      <c r="Q405" s="2000" t="s">
        <v>13922</v>
      </c>
      <c r="R405" s="1" t="s">
        <v>172</v>
      </c>
      <c r="S405" s="1273" t="s">
        <v>11705</v>
      </c>
      <c r="T405" s="1" t="s">
        <v>833</v>
      </c>
      <c r="U405" s="1" t="s">
        <v>1323</v>
      </c>
      <c r="V405" s="87"/>
      <c r="Z405" s="1">
        <v>1</v>
      </c>
      <c r="AI405" s="265"/>
      <c r="AJ405" s="265"/>
    </row>
    <row r="406" spans="1:36" ht="29" x14ac:dyDescent="0.35">
      <c r="A406" s="117"/>
      <c r="B406" s="119" t="s">
        <v>5382</v>
      </c>
      <c r="C406" s="120" t="s">
        <v>158</v>
      </c>
      <c r="D406" s="120" t="s">
        <v>5588</v>
      </c>
      <c r="E406" s="120" t="s">
        <v>766</v>
      </c>
      <c r="F406" s="1535" t="s">
        <v>10958</v>
      </c>
      <c r="G406" s="120" t="s">
        <v>149</v>
      </c>
      <c r="H406" s="10">
        <v>43465</v>
      </c>
      <c r="I406" s="11">
        <v>1660376.3766666667</v>
      </c>
      <c r="J406" s="11">
        <v>1225319.78</v>
      </c>
      <c r="K406" s="11">
        <v>1153577.56</v>
      </c>
      <c r="L406" s="11">
        <v>1</v>
      </c>
      <c r="M406" s="11">
        <v>16194.75</v>
      </c>
      <c r="N406" s="2058" t="str">
        <f>INDEX(EVENTOS!G406:ZJ406,,MATCH(MAX(EVENTOS!G406:ZJ406),EVENTOS!G406:ZJ406,0)+1)</f>
        <v>EM CONFERÊNCIA PARA TEMAI</v>
      </c>
      <c r="O406" s="87" t="str">
        <f>INDEX(EVENTOS!G406:ZJ406,,MATCH(MAX(EVENTOS!G406:ZJ406),EVENTOS!G406:ZJ406,0)+2)</f>
        <v>CONCLUÍDA</v>
      </c>
      <c r="P406" s="10">
        <v>43522</v>
      </c>
      <c r="Q406" s="34" t="s">
        <v>12499</v>
      </c>
      <c r="R406" s="1" t="s">
        <v>172</v>
      </c>
      <c r="S406" s="1070" t="s">
        <v>11911</v>
      </c>
      <c r="T406" s="1" t="s">
        <v>833</v>
      </c>
      <c r="U406" s="1" t="s">
        <v>1324</v>
      </c>
      <c r="V406" s="87"/>
      <c r="W406" s="1">
        <v>18</v>
      </c>
      <c r="AI406" s="265"/>
      <c r="AJ406" s="265"/>
    </row>
    <row r="407" spans="1:36" ht="29" x14ac:dyDescent="0.35">
      <c r="A407" s="117"/>
      <c r="B407" s="119" t="s">
        <v>5383</v>
      </c>
      <c r="C407" s="120" t="s">
        <v>160</v>
      </c>
      <c r="D407" s="120" t="s">
        <v>5589</v>
      </c>
      <c r="E407" s="120" t="s">
        <v>768</v>
      </c>
      <c r="F407" s="1535" t="s">
        <v>6653</v>
      </c>
      <c r="G407" s="120" t="s">
        <v>149</v>
      </c>
      <c r="H407" s="10">
        <v>43181</v>
      </c>
      <c r="I407" s="11">
        <v>1056603.1616666669</v>
      </c>
      <c r="J407" s="11">
        <v>1056603.1616666669</v>
      </c>
      <c r="K407" s="11">
        <v>1056603.1616666669</v>
      </c>
      <c r="L407" s="11">
        <v>0</v>
      </c>
      <c r="M407" s="11">
        <v>0</v>
      </c>
      <c r="N407" s="2058" t="str">
        <f>INDEX(EVENTOS!G407:ZJ407,,MATCH(MAX(EVENTOS!G407:ZJ407),EVENTOS!G407:ZJ407,0)+1)</f>
        <v>EM CONFERÊNCIA PARA TEMAI</v>
      </c>
      <c r="O407" s="87" t="str">
        <f>INDEX(EVENTOS!G407:ZJ407,,MATCH(MAX(EVENTOS!G407:ZJ407),EVENTOS!G407:ZJ407,0)+2)</f>
        <v>CONCLUÍDA</v>
      </c>
      <c r="P407" s="10">
        <v>43207</v>
      </c>
      <c r="Q407" s="34" t="s">
        <v>13573</v>
      </c>
      <c r="R407" s="1" t="s">
        <v>172</v>
      </c>
      <c r="S407" s="1088" t="s">
        <v>11018</v>
      </c>
      <c r="T407" s="1" t="s">
        <v>833</v>
      </c>
      <c r="U407" s="1" t="s">
        <v>1326</v>
      </c>
      <c r="V407" s="87"/>
      <c r="W407" s="1">
        <v>17</v>
      </c>
      <c r="AI407" s="265"/>
      <c r="AJ407" s="265"/>
    </row>
    <row r="408" spans="1:36" ht="29" x14ac:dyDescent="0.35">
      <c r="A408" s="117"/>
      <c r="B408" s="119" t="s">
        <v>5384</v>
      </c>
      <c r="C408" s="120" t="s">
        <v>154</v>
      </c>
      <c r="D408" s="120" t="s">
        <v>5590</v>
      </c>
      <c r="E408" s="120" t="s">
        <v>770</v>
      </c>
      <c r="F408" s="124" t="s">
        <v>11489</v>
      </c>
      <c r="G408" s="120" t="s">
        <v>149</v>
      </c>
      <c r="H408" s="10">
        <v>42003</v>
      </c>
      <c r="I408" s="11">
        <v>603773.24</v>
      </c>
      <c r="J408" s="11">
        <v>473465.59</v>
      </c>
      <c r="K408" s="11">
        <v>473465.59</v>
      </c>
      <c r="L408" s="11">
        <v>0</v>
      </c>
      <c r="M408" s="11">
        <v>0</v>
      </c>
      <c r="N408" s="2058" t="str">
        <f>INDEX(EVENTOS!G408:ZJ408,,MATCH(MAX(EVENTOS!G408:ZJ408),EVENTOS!G408:ZJ408,0)+1)</f>
        <v>AGUARDANDO PRESTAÇÃO DE CONTAS</v>
      </c>
      <c r="O408" s="87" t="str">
        <f>INDEX(EVENTOS!G408:ZJ408,,MATCH(MAX(EVENTOS!G408:ZJ408),EVENTOS!G408:ZJ408,0)+2)</f>
        <v>CONCLUÍDA</v>
      </c>
      <c r="P408" s="10">
        <v>45553</v>
      </c>
      <c r="Q408" s="34" t="s">
        <v>14120</v>
      </c>
      <c r="R408" s="1" t="s">
        <v>14075</v>
      </c>
      <c r="S408" s="1" t="s">
        <v>14119</v>
      </c>
      <c r="T408" s="1" t="s">
        <v>1153</v>
      </c>
      <c r="U408" s="1" t="s">
        <v>1327</v>
      </c>
      <c r="V408" s="87"/>
      <c r="AI408" s="265">
        <v>1</v>
      </c>
      <c r="AJ408" s="265" t="s">
        <v>6044</v>
      </c>
    </row>
    <row r="409" spans="1:36" s="1346" customFormat="1" ht="72.5" x14ac:dyDescent="0.35">
      <c r="B409" s="119" t="s">
        <v>11895</v>
      </c>
      <c r="C409" s="120" t="s">
        <v>154</v>
      </c>
      <c r="D409" s="120" t="s">
        <v>5590</v>
      </c>
      <c r="E409" s="1352" t="s">
        <v>11901</v>
      </c>
      <c r="F409" s="2067" t="s">
        <v>11902</v>
      </c>
      <c r="G409" s="120" t="s">
        <v>149</v>
      </c>
      <c r="H409" s="233">
        <v>43830</v>
      </c>
      <c r="I409" s="11">
        <v>603773.24</v>
      </c>
      <c r="J409" s="11">
        <v>147268.28</v>
      </c>
      <c r="K409" s="11">
        <v>130307.65</v>
      </c>
      <c r="L409" s="11">
        <v>0</v>
      </c>
      <c r="M409" s="11">
        <f>J409-K409-L409</f>
        <v>16960.630000000005</v>
      </c>
      <c r="N409" s="2058" t="str">
        <f>INDEX(EVENTOS!G409:ZJ409,,MATCH(MAX(EVENTOS!G409:ZJ409),EVENTOS!G409:ZJ409,0)+1)</f>
        <v>APROVADO</v>
      </c>
      <c r="O409" s="1346" t="str">
        <f>INDEX(EVENTOS!G409:ZJ409,,MATCH(MAX(EVENTOS!G409:ZJ409),EVENTOS!G409:ZJ409,0)+2)</f>
        <v>EM ANDAMENTO</v>
      </c>
      <c r="P409" s="233">
        <v>43549</v>
      </c>
      <c r="Q409" s="34" t="s">
        <v>14040</v>
      </c>
      <c r="R409" s="1346" t="s">
        <v>172</v>
      </c>
      <c r="S409" s="1346" t="s">
        <v>12028</v>
      </c>
      <c r="T409" s="1346" t="s">
        <v>5687</v>
      </c>
      <c r="U409" s="1346" t="s">
        <v>11904</v>
      </c>
    </row>
    <row r="410" spans="1:36" ht="116" x14ac:dyDescent="0.35">
      <c r="A410" s="117"/>
      <c r="B410" s="119" t="s">
        <v>5385</v>
      </c>
      <c r="C410" s="120" t="s">
        <v>167</v>
      </c>
      <c r="D410" s="120" t="s">
        <v>5591</v>
      </c>
      <c r="E410" s="120" t="s">
        <v>10554</v>
      </c>
      <c r="F410" s="120" t="s">
        <v>772</v>
      </c>
      <c r="G410" s="120" t="s">
        <v>149</v>
      </c>
      <c r="H410" s="10">
        <v>41881</v>
      </c>
      <c r="I410" s="11">
        <v>905659.85666666657</v>
      </c>
      <c r="J410" s="11">
        <v>63129.45</v>
      </c>
      <c r="K410" s="11">
        <v>63129.45</v>
      </c>
      <c r="L410" s="11">
        <v>0</v>
      </c>
      <c r="M410" s="11">
        <v>0</v>
      </c>
      <c r="N410" s="2058" t="str">
        <f>INDEX(EVENTOS!G410:ZJ410,,MATCH(MAX(EVENTOS!G410:ZJ410),EVENTOS!G410:ZJ410,0)+1)</f>
        <v>EM CONFERÊNCIA PARA TEMAI</v>
      </c>
      <c r="O410" s="87" t="str">
        <f>INDEX(EVENTOS!G410:ZJ410,,MATCH(MAX(EVENTOS!G410:ZJ410),EVENTOS!G410:ZJ410,0)+2)</f>
        <v>CONCLUÍDA</v>
      </c>
      <c r="P410" s="10" t="s">
        <v>153</v>
      </c>
      <c r="Q410" s="1839" t="s">
        <v>13496</v>
      </c>
      <c r="R410" s="1" t="s">
        <v>172</v>
      </c>
      <c r="S410" s="1">
        <v>259</v>
      </c>
      <c r="T410" s="1" t="s">
        <v>833</v>
      </c>
      <c r="U410" s="1" t="s">
        <v>1328</v>
      </c>
      <c r="V410" s="87"/>
      <c r="W410" s="1">
        <v>1</v>
      </c>
      <c r="AI410" s="265"/>
      <c r="AJ410" s="265"/>
    </row>
    <row r="411" spans="1:36" ht="43.5" x14ac:dyDescent="0.35">
      <c r="A411" s="117"/>
      <c r="B411" s="119" t="s">
        <v>5386</v>
      </c>
      <c r="C411" s="120" t="s">
        <v>167</v>
      </c>
      <c r="D411" s="120" t="s">
        <v>5591</v>
      </c>
      <c r="E411" s="120" t="s">
        <v>10555</v>
      </c>
      <c r="F411" s="120" t="s">
        <v>773</v>
      </c>
      <c r="G411" s="120" t="s">
        <v>149</v>
      </c>
      <c r="H411" s="10">
        <v>41912</v>
      </c>
      <c r="I411" s="11">
        <v>905659.85666666657</v>
      </c>
      <c r="J411" s="11">
        <v>232505.8</v>
      </c>
      <c r="K411" s="11">
        <v>211352.05</v>
      </c>
      <c r="L411" s="11">
        <v>0</v>
      </c>
      <c r="M411" s="11">
        <v>21153.75</v>
      </c>
      <c r="N411" s="2058" t="str">
        <f>INDEX(EVENTOS!G411:ZJ411,,MATCH(MAX(EVENTOS!G411:ZJ411),EVENTOS!G411:ZJ411,0)+1)</f>
        <v>EM CONFERÊNCIA PARA TEMAI</v>
      </c>
      <c r="O411" s="1829" t="s">
        <v>4684</v>
      </c>
      <c r="P411" s="10" t="s">
        <v>153</v>
      </c>
      <c r="Q411" s="1839" t="s">
        <v>13500</v>
      </c>
      <c r="R411" s="1" t="s">
        <v>172</v>
      </c>
      <c r="S411" s="1">
        <v>260</v>
      </c>
      <c r="T411" s="1" t="s">
        <v>839</v>
      </c>
      <c r="U411" s="1" t="s">
        <v>1329</v>
      </c>
      <c r="V411" s="87"/>
      <c r="W411" s="1">
        <v>1</v>
      </c>
      <c r="AI411" s="265"/>
      <c r="AJ411" s="265"/>
    </row>
    <row r="412" spans="1:36" ht="43.5" x14ac:dyDescent="0.35">
      <c r="A412" s="117"/>
      <c r="B412" s="119" t="s">
        <v>5387</v>
      </c>
      <c r="C412" s="120" t="s">
        <v>167</v>
      </c>
      <c r="D412" s="120" t="s">
        <v>5591</v>
      </c>
      <c r="E412" s="120" t="s">
        <v>10556</v>
      </c>
      <c r="F412" s="120" t="s">
        <v>774</v>
      </c>
      <c r="G412" s="120" t="s">
        <v>149</v>
      </c>
      <c r="H412" s="10">
        <v>41881</v>
      </c>
      <c r="I412" s="11">
        <v>905659.85666666657</v>
      </c>
      <c r="J412" s="11">
        <v>273040.36</v>
      </c>
      <c r="K412" s="11">
        <v>273040.36</v>
      </c>
      <c r="L412" s="11">
        <v>0</v>
      </c>
      <c r="M412" s="11">
        <v>0</v>
      </c>
      <c r="N412" s="2058" t="str">
        <f>INDEX(EVENTOS!G412:ZJ412,,MATCH(MAX(EVENTOS!G412:ZJ412),EVENTOS!G412:ZJ412,0)+1)</f>
        <v>EM CONFERÊNCIA PARA TEMAI</v>
      </c>
      <c r="O412" s="1829" t="s">
        <v>4684</v>
      </c>
      <c r="P412" s="10" t="s">
        <v>153</v>
      </c>
      <c r="Q412" s="1839" t="s">
        <v>13498</v>
      </c>
      <c r="R412" s="1" t="s">
        <v>172</v>
      </c>
      <c r="S412" s="1">
        <v>262</v>
      </c>
      <c r="T412" s="1" t="s">
        <v>833</v>
      </c>
      <c r="U412" s="1" t="s">
        <v>1330</v>
      </c>
      <c r="V412" s="87"/>
      <c r="W412" s="1">
        <v>1</v>
      </c>
      <c r="AI412" s="265"/>
      <c r="AJ412" s="265"/>
    </row>
    <row r="413" spans="1:36" ht="29" x14ac:dyDescent="0.35">
      <c r="A413" s="117"/>
      <c r="B413" s="119" t="s">
        <v>5388</v>
      </c>
      <c r="C413" s="120" t="s">
        <v>167</v>
      </c>
      <c r="D413" s="120" t="s">
        <v>5591</v>
      </c>
      <c r="E413" s="120" t="s">
        <v>10557</v>
      </c>
      <c r="F413" s="120" t="s">
        <v>775</v>
      </c>
      <c r="G413" s="120" t="s">
        <v>149</v>
      </c>
      <c r="H413" s="10">
        <v>41912</v>
      </c>
      <c r="I413" s="11">
        <v>905659.85666666657</v>
      </c>
      <c r="J413" s="11">
        <v>156009.34</v>
      </c>
      <c r="K413" s="11">
        <v>156009.34</v>
      </c>
      <c r="L413" s="11">
        <v>0</v>
      </c>
      <c r="M413" s="11">
        <v>0</v>
      </c>
      <c r="N413" s="2058" t="str">
        <f>INDEX(EVENTOS!G413:ZJ413,,MATCH(MAX(EVENTOS!G413:ZJ413),EVENTOS!G413:ZJ413,0)+1)</f>
        <v>EM CONFERÊNCIA PARA TEMAI</v>
      </c>
      <c r="O413" s="1829" t="s">
        <v>4684</v>
      </c>
      <c r="P413" s="10" t="s">
        <v>153</v>
      </c>
      <c r="Q413" s="34" t="s">
        <v>12803</v>
      </c>
      <c r="R413" s="1" t="s">
        <v>172</v>
      </c>
      <c r="S413" s="1">
        <v>261</v>
      </c>
      <c r="T413" s="1" t="s">
        <v>839</v>
      </c>
      <c r="U413" s="1" t="s">
        <v>1331</v>
      </c>
      <c r="V413" s="87"/>
      <c r="W413" s="1">
        <v>1</v>
      </c>
      <c r="AI413" s="265"/>
      <c r="AJ413" s="265"/>
    </row>
    <row r="414" spans="1:36" ht="29" x14ac:dyDescent="0.35">
      <c r="A414" s="117"/>
      <c r="B414" s="119" t="s">
        <v>5389</v>
      </c>
      <c r="C414" s="120" t="s">
        <v>167</v>
      </c>
      <c r="D414" s="120" t="s">
        <v>5591</v>
      </c>
      <c r="E414" s="120" t="s">
        <v>10558</v>
      </c>
      <c r="F414" s="120" t="s">
        <v>776</v>
      </c>
      <c r="G414" s="120" t="s">
        <v>149</v>
      </c>
      <c r="H414" s="10">
        <v>41850</v>
      </c>
      <c r="I414" s="11">
        <v>905659.85666666657</v>
      </c>
      <c r="J414" s="11">
        <v>202108.67</v>
      </c>
      <c r="K414" s="11">
        <v>202108.67</v>
      </c>
      <c r="L414" s="11">
        <v>0</v>
      </c>
      <c r="M414" s="11">
        <v>0</v>
      </c>
      <c r="N414" s="2058" t="str">
        <f>INDEX(EVENTOS!G414:ZJ414,,MATCH(MAX(EVENTOS!G414:ZJ414),EVENTOS!G414:ZJ414,0)+1)</f>
        <v>EM CONFERÊNCIA PARA TEMAI</v>
      </c>
      <c r="O414" s="1829" t="s">
        <v>4684</v>
      </c>
      <c r="P414" s="10" t="s">
        <v>153</v>
      </c>
      <c r="Q414" s="34" t="s">
        <v>832</v>
      </c>
      <c r="R414" s="1" t="s">
        <v>172</v>
      </c>
      <c r="S414" s="1">
        <v>263</v>
      </c>
      <c r="T414" s="1" t="s">
        <v>839</v>
      </c>
      <c r="U414" s="1" t="s">
        <v>1332</v>
      </c>
      <c r="V414" s="87"/>
      <c r="Z414" s="1">
        <v>1</v>
      </c>
      <c r="AI414" s="265"/>
      <c r="AJ414" s="265"/>
    </row>
    <row r="415" spans="1:36" ht="43.5" x14ac:dyDescent="0.35">
      <c r="A415" s="117"/>
      <c r="B415" s="119" t="s">
        <v>5390</v>
      </c>
      <c r="C415" s="120" t="s">
        <v>155</v>
      </c>
      <c r="D415" s="120" t="s">
        <v>5592</v>
      </c>
      <c r="E415" s="120" t="s">
        <v>778</v>
      </c>
      <c r="F415" s="120" t="s">
        <v>14131</v>
      </c>
      <c r="G415" s="120" t="s">
        <v>149</v>
      </c>
      <c r="H415" s="10">
        <v>42369</v>
      </c>
      <c r="I415" s="11">
        <v>905659.85666666704</v>
      </c>
      <c r="J415" s="11">
        <v>1157942.1599999999</v>
      </c>
      <c r="K415" s="11">
        <v>905610.02</v>
      </c>
      <c r="L415" s="11">
        <v>0</v>
      </c>
      <c r="M415" s="11">
        <v>252332.14</v>
      </c>
      <c r="N415" s="2058" t="str">
        <f>INDEX(EVENTOS!G415:ZJ415,,MATCH(MAX(EVENTOS!G415:ZJ415),EVENTOS!G415:ZJ415,0)+1)</f>
        <v>EM CONFERÊNCIA PARA TEMAI</v>
      </c>
      <c r="O415" s="87" t="str">
        <f>INDEX(EVENTOS!G415:ZJ415,,MATCH(MAX(EVENTOS!G415:ZJ415),EVENTOS!G415:ZJ415,0)+2)</f>
        <v>CONCLUÍDA</v>
      </c>
      <c r="P415" s="10">
        <v>42541</v>
      </c>
      <c r="R415" s="1" t="s">
        <v>172</v>
      </c>
      <c r="S415" s="1" t="s">
        <v>7542</v>
      </c>
      <c r="T415" s="1" t="s">
        <v>833</v>
      </c>
      <c r="U415" s="1" t="s">
        <v>1334</v>
      </c>
      <c r="V415" s="87"/>
      <c r="AI415" s="289">
        <v>1</v>
      </c>
      <c r="AJ415" s="265" t="s">
        <v>6903</v>
      </c>
    </row>
    <row r="416" spans="1:36" ht="29" x14ac:dyDescent="0.35">
      <c r="A416" s="117"/>
      <c r="B416" s="119" t="s">
        <v>5391</v>
      </c>
      <c r="C416" s="120" t="s">
        <v>158</v>
      </c>
      <c r="D416" s="120" t="s">
        <v>5593</v>
      </c>
      <c r="E416" s="120" t="s">
        <v>780</v>
      </c>
      <c r="F416" s="113" t="s">
        <v>11453</v>
      </c>
      <c r="G416" s="120" t="s">
        <v>149</v>
      </c>
      <c r="H416" s="10">
        <v>42916</v>
      </c>
      <c r="I416" s="11">
        <v>1056603.1616666669</v>
      </c>
      <c r="J416" s="11">
        <v>615268.23</v>
      </c>
      <c r="K416" s="11">
        <v>615268.23</v>
      </c>
      <c r="L416" s="11">
        <v>0</v>
      </c>
      <c r="M416" s="11">
        <v>0</v>
      </c>
      <c r="N416" s="2058" t="str">
        <f>INDEX(EVENTOS!G416:ZJ416,,MATCH(MAX(EVENTOS!G416:ZJ416),EVENTOS!G416:ZJ416,0)+1)</f>
        <v>EM CONFERÊNCIA PARA TEMAI</v>
      </c>
      <c r="O416" s="87" t="str">
        <f>INDEX(EVENTOS!G416:ZJ416,,MATCH(MAX(EVENTOS!G416:ZJ416),EVENTOS!G416:ZJ416,0)+2)</f>
        <v>CONCLUÍDA</v>
      </c>
      <c r="P416" s="10">
        <v>42887</v>
      </c>
      <c r="Q416" s="113" t="s">
        <v>12932</v>
      </c>
      <c r="R416" s="1" t="s">
        <v>172</v>
      </c>
      <c r="S416" s="1" t="s">
        <v>9500</v>
      </c>
      <c r="T416" s="1" t="s">
        <v>833</v>
      </c>
      <c r="U416" s="1" t="s">
        <v>1335</v>
      </c>
      <c r="V416" s="87"/>
      <c r="W416" s="1">
        <v>10</v>
      </c>
      <c r="AI416" s="265"/>
      <c r="AJ416" s="265"/>
    </row>
    <row r="417" spans="1:36" ht="43.5" x14ac:dyDescent="0.35">
      <c r="A417" s="117"/>
      <c r="B417" s="119" t="s">
        <v>5392</v>
      </c>
      <c r="C417" s="120" t="s">
        <v>158</v>
      </c>
      <c r="D417" s="120" t="s">
        <v>5593</v>
      </c>
      <c r="E417" s="120" t="s">
        <v>781</v>
      </c>
      <c r="F417" s="120" t="s">
        <v>11300</v>
      </c>
      <c r="G417" s="120" t="s">
        <v>149</v>
      </c>
      <c r="H417" s="10">
        <v>42916</v>
      </c>
      <c r="I417" s="11">
        <v>1056603.1616666669</v>
      </c>
      <c r="J417" s="11">
        <v>38065.800000000003</v>
      </c>
      <c r="K417" s="11">
        <v>38065.800000000003</v>
      </c>
      <c r="L417" s="11">
        <v>0</v>
      </c>
      <c r="M417" s="11">
        <v>0</v>
      </c>
      <c r="N417" s="2058" t="str">
        <f>INDEX(EVENTOS!G417:ZJ417,,MATCH(MAX(EVENTOS!G417:ZJ417),EVENTOS!G417:ZJ417,0)+1)</f>
        <v>EM CONFERÊNCIA PARA TEMAI</v>
      </c>
      <c r="O417" s="87" t="str">
        <f>INDEX(EVENTOS!G417:ZJ417,,MATCH(MAX(EVENTOS!G417:ZJ417),EVENTOS!G417:ZJ417,0)+2)</f>
        <v>CONCLUÍDA</v>
      </c>
      <c r="P417" s="10">
        <v>43006</v>
      </c>
      <c r="Q417" s="34" t="s">
        <v>14005</v>
      </c>
      <c r="R417" s="1" t="s">
        <v>156</v>
      </c>
      <c r="S417" s="1">
        <v>13</v>
      </c>
      <c r="T417" s="1" t="s">
        <v>836</v>
      </c>
      <c r="U417" s="1" t="s">
        <v>1336</v>
      </c>
      <c r="V417" s="87"/>
      <c r="Y417" s="1">
        <v>1</v>
      </c>
      <c r="AI417" s="265"/>
      <c r="AJ417" s="265"/>
    </row>
    <row r="418" spans="1:36" ht="43.5" x14ac:dyDescent="0.35">
      <c r="A418" s="117"/>
      <c r="B418" s="119" t="s">
        <v>5393</v>
      </c>
      <c r="C418" s="120" t="s">
        <v>158</v>
      </c>
      <c r="D418" s="120" t="s">
        <v>5593</v>
      </c>
      <c r="E418" s="120" t="s">
        <v>11299</v>
      </c>
      <c r="F418" s="120" t="s">
        <v>11298</v>
      </c>
      <c r="G418" s="120" t="s">
        <v>149</v>
      </c>
      <c r="H418" s="10">
        <v>43100</v>
      </c>
      <c r="I418" s="11">
        <v>1056603.1616666669</v>
      </c>
      <c r="J418" s="11">
        <v>424834.04</v>
      </c>
      <c r="K418" s="11">
        <v>403268.7</v>
      </c>
      <c r="L418" s="11">
        <v>0</v>
      </c>
      <c r="M418" s="11">
        <v>21565.34</v>
      </c>
      <c r="N418" s="2058" t="str">
        <f>INDEX(EVENTOS!G418:ZJ418,,MATCH(MAX(EVENTOS!G418:ZJ418),EVENTOS!G418:ZJ418,0)+1)</f>
        <v>AGUARDANDO APROVAÇÃO PRESTAÇÃO DE CONTAS (SECRETARIA)</v>
      </c>
      <c r="O418" s="87" t="str">
        <f>INDEX(EVENTOS!G418:ZJ418,,MATCH(MAX(EVENTOS!G418:ZJ418),EVENTOS!G418:ZJ418,0)+2)</f>
        <v>CONCLUÍDA</v>
      </c>
      <c r="P418" s="10">
        <v>41799</v>
      </c>
      <c r="Q418" s="113" t="s">
        <v>14006</v>
      </c>
      <c r="R418" s="1" t="s">
        <v>168</v>
      </c>
      <c r="S418" s="1" t="s">
        <v>153</v>
      </c>
      <c r="T418" s="1" t="s">
        <v>842</v>
      </c>
      <c r="U418" s="1" t="s">
        <v>1337</v>
      </c>
      <c r="V418" s="87"/>
      <c r="AB418" s="1">
        <v>2</v>
      </c>
      <c r="AI418" s="265"/>
      <c r="AJ418" s="265"/>
    </row>
    <row r="419" spans="1:36" s="12" customFormat="1" ht="29" x14ac:dyDescent="0.35">
      <c r="B419" s="1967" t="s">
        <v>5394</v>
      </c>
      <c r="C419" s="1378" t="s">
        <v>162</v>
      </c>
      <c r="D419" s="1378" t="s">
        <v>5594</v>
      </c>
      <c r="E419" s="1378" t="s">
        <v>784</v>
      </c>
      <c r="F419" s="1378" t="s">
        <v>784</v>
      </c>
      <c r="G419" s="1378" t="s">
        <v>149</v>
      </c>
      <c r="H419" s="1543">
        <v>43585</v>
      </c>
      <c r="I419" s="1968">
        <v>452829.9366666667</v>
      </c>
      <c r="J419" s="1968">
        <v>245377.48</v>
      </c>
      <c r="K419" s="1968">
        <v>245377.48</v>
      </c>
      <c r="L419" s="1968">
        <v>0</v>
      </c>
      <c r="M419" s="1968">
        <v>0</v>
      </c>
      <c r="N419" s="2058" t="str">
        <f>INDEX(EVENTOS!G419:ZJ419,,MATCH(MAX(EVENTOS!G419:ZJ419),EVENTOS!G419:ZJ419,0)+1)</f>
        <v>AGUARDANDO PRESTAÇÃO DE CONTAS</v>
      </c>
      <c r="O419" s="12" t="str">
        <f>INDEX(EVENTOS!G419:ZJ419,,MATCH(MAX(EVENTOS!G419:ZJ419),EVENTOS!G419:ZJ419,0)+2)</f>
        <v>CONCLUÍDA</v>
      </c>
      <c r="P419" s="1543">
        <v>44280</v>
      </c>
      <c r="Q419" s="1969" t="s">
        <v>13394</v>
      </c>
      <c r="R419" s="12" t="s">
        <v>168</v>
      </c>
      <c r="S419" s="12" t="s">
        <v>153</v>
      </c>
      <c r="T419" s="12" t="s">
        <v>842</v>
      </c>
      <c r="U419" s="12" t="s">
        <v>1338</v>
      </c>
      <c r="AB419" s="12">
        <v>1</v>
      </c>
    </row>
    <row r="420" spans="1:36" s="833" customFormat="1" ht="58" x14ac:dyDescent="0.35">
      <c r="B420" s="119" t="s">
        <v>9915</v>
      </c>
      <c r="C420" s="120" t="s">
        <v>162</v>
      </c>
      <c r="D420" s="120" t="s">
        <v>5594</v>
      </c>
      <c r="E420" s="120" t="s">
        <v>9919</v>
      </c>
      <c r="F420" s="120" t="s">
        <v>14132</v>
      </c>
      <c r="G420" s="120" t="s">
        <v>149</v>
      </c>
      <c r="H420" s="233">
        <v>44804</v>
      </c>
      <c r="I420" s="11">
        <v>452829.9366666667</v>
      </c>
      <c r="J420" s="11">
        <v>180136.1</v>
      </c>
      <c r="K420" s="11">
        <v>180136.1</v>
      </c>
      <c r="L420" s="11"/>
      <c r="M420" s="11">
        <v>0</v>
      </c>
      <c r="N420" s="2058" t="str">
        <f>INDEX(EVENTOS!G420:ZJ420,,MATCH(MAX(EVENTOS!G420:ZJ420),EVENTOS!G420:ZJ420,0)+1)</f>
        <v>AGUARDANDO CEAM (REP)</v>
      </c>
      <c r="O420" s="833" t="str">
        <f>INDEX(EVENTOS!G420:ZJ420,,MATCH(MAX(EVENTOS!G420:ZJ420),EVENTOS!G420:ZJ420,0)+2)</f>
        <v>EM ANDAMENTO</v>
      </c>
      <c r="P420" s="233">
        <v>44701</v>
      </c>
      <c r="Q420" s="34" t="s">
        <v>13687</v>
      </c>
      <c r="R420" s="833" t="s">
        <v>172</v>
      </c>
      <c r="S420" s="1878" t="s">
        <v>13612</v>
      </c>
      <c r="T420" s="833" t="s">
        <v>5687</v>
      </c>
      <c r="U420" s="893" t="s">
        <v>10066</v>
      </c>
      <c r="W420" s="833">
        <v>6</v>
      </c>
    </row>
    <row r="421" spans="1:36" ht="29" x14ac:dyDescent="0.35">
      <c r="A421" s="117"/>
      <c r="B421" s="119" t="s">
        <v>5395</v>
      </c>
      <c r="C421" s="120" t="s">
        <v>151</v>
      </c>
      <c r="D421" s="120" t="s">
        <v>5595</v>
      </c>
      <c r="E421" s="454" t="s">
        <v>6663</v>
      </c>
      <c r="F421" s="124" t="s">
        <v>9265</v>
      </c>
      <c r="G421" s="120" t="s">
        <v>149</v>
      </c>
      <c r="H421" s="10">
        <v>41882</v>
      </c>
      <c r="I421" s="11">
        <v>452829.9366666667</v>
      </c>
      <c r="J421" s="11">
        <v>459689.9</v>
      </c>
      <c r="K421" s="11">
        <v>452829.94</v>
      </c>
      <c r="L421" s="11">
        <v>0</v>
      </c>
      <c r="M421" s="11">
        <v>6859.96</v>
      </c>
      <c r="N421" s="2058" t="str">
        <f>INDEX(EVENTOS!G421:ZJ421,,MATCH(MAX(EVENTOS!G421:ZJ421),EVENTOS!G421:ZJ421,0)+1)</f>
        <v>E-FISCO (Baixado)</v>
      </c>
      <c r="O421" s="87" t="str">
        <f>INDEX(EVENTOS!G421:ZJ421,,MATCH(MAX(EVENTOS!G421:ZJ421),EVENTOS!G421:ZJ421,0)+2)</f>
        <v>CONCLUÍDA</v>
      </c>
      <c r="P421" s="10">
        <v>41799</v>
      </c>
      <c r="Q421" s="113" t="s">
        <v>13734</v>
      </c>
      <c r="R421" s="1" t="s">
        <v>844</v>
      </c>
      <c r="S421" s="1">
        <v>32</v>
      </c>
      <c r="T421" s="1" t="s">
        <v>1153</v>
      </c>
      <c r="U421" s="1" t="s">
        <v>1339</v>
      </c>
      <c r="V421" s="87"/>
      <c r="W421" s="1">
        <v>9</v>
      </c>
      <c r="AI421" s="265"/>
      <c r="AJ421" s="265"/>
    </row>
    <row r="422" spans="1:36" ht="29" x14ac:dyDescent="0.35">
      <c r="A422" s="117"/>
      <c r="B422" s="119" t="s">
        <v>5396</v>
      </c>
      <c r="C422" s="120" t="s">
        <v>163</v>
      </c>
      <c r="D422" s="120" t="s">
        <v>5596</v>
      </c>
      <c r="E422" s="120" t="s">
        <v>788</v>
      </c>
      <c r="F422" s="124" t="s">
        <v>6589</v>
      </c>
      <c r="G422" s="120" t="s">
        <v>149</v>
      </c>
      <c r="H422" s="10">
        <v>42124</v>
      </c>
      <c r="I422" s="11">
        <v>1660376.3766666667</v>
      </c>
      <c r="J422" s="11">
        <v>1662815.74</v>
      </c>
      <c r="K422" s="11">
        <v>1659842.45</v>
      </c>
      <c r="L422" s="11">
        <v>0</v>
      </c>
      <c r="M422" s="11">
        <v>2973.29</v>
      </c>
      <c r="N422" s="2058" t="str">
        <f>INDEX(EVENTOS!G422:ZJ422,,MATCH(MAX(EVENTOS!G422:ZJ422),EVENTOS!G422:ZJ422,0)+1)</f>
        <v>EM CONFERÊNCIA PARA TEMAI</v>
      </c>
      <c r="O422" s="87" t="str">
        <f>INDEX(EVENTOS!G422:ZJ422,,MATCH(MAX(EVENTOS!G422:ZJ422),EVENTOS!G422:ZJ422,0)+2)</f>
        <v>CONCLUÍDA</v>
      </c>
      <c r="P422" s="10">
        <v>41799</v>
      </c>
      <c r="Q422" s="34" t="s">
        <v>1340</v>
      </c>
      <c r="R422" s="1" t="s">
        <v>172</v>
      </c>
      <c r="S422" s="1">
        <v>269</v>
      </c>
      <c r="T422" s="1" t="s">
        <v>833</v>
      </c>
      <c r="U422" s="1" t="s">
        <v>1341</v>
      </c>
      <c r="V422" s="87"/>
      <c r="W422" s="1">
        <v>14</v>
      </c>
      <c r="AI422" s="265"/>
      <c r="AJ422" s="265"/>
    </row>
    <row r="423" spans="1:36" ht="159.5" x14ac:dyDescent="0.35">
      <c r="A423" s="117"/>
      <c r="B423" s="119" t="s">
        <v>5397</v>
      </c>
      <c r="C423" s="120" t="s">
        <v>158</v>
      </c>
      <c r="D423" s="120" t="s">
        <v>5597</v>
      </c>
      <c r="E423" s="120" t="s">
        <v>790</v>
      </c>
      <c r="F423" s="120" t="s">
        <v>10408</v>
      </c>
      <c r="G423" s="120" t="s">
        <v>149</v>
      </c>
      <c r="H423" s="10">
        <v>42735</v>
      </c>
      <c r="I423" s="11">
        <v>1358489.7725</v>
      </c>
      <c r="J423" s="11">
        <v>1284553.3999999999</v>
      </c>
      <c r="K423" s="11">
        <v>1284553.3999999999</v>
      </c>
      <c r="L423" s="11">
        <v>0</v>
      </c>
      <c r="M423" s="11">
        <v>0</v>
      </c>
      <c r="N423" s="2058" t="str">
        <f>INDEX(EVENTOS!G423:ZJ423,,MATCH(MAX(EVENTOS!G423:ZJ423),EVENTOS!G423:ZJ423,0)+1)</f>
        <v>EM CONFERÊNCIA PARA TEMAI</v>
      </c>
      <c r="O423" s="87" t="str">
        <f>INDEX(EVENTOS!G423:ZJ423,,MATCH(MAX(EVENTOS!G423:ZJ423),EVENTOS!G423:ZJ423,0)+2)</f>
        <v>CONCLUÍDA</v>
      </c>
      <c r="P423" s="10">
        <v>42733</v>
      </c>
      <c r="Q423" s="34" t="s">
        <v>932</v>
      </c>
      <c r="R423" s="1" t="s">
        <v>172</v>
      </c>
      <c r="S423" s="1" t="s">
        <v>8743</v>
      </c>
      <c r="T423" s="1" t="s">
        <v>833</v>
      </c>
      <c r="U423" s="1" t="s">
        <v>1342</v>
      </c>
      <c r="V423" s="87"/>
      <c r="W423" s="1">
        <v>17</v>
      </c>
      <c r="AI423" s="265"/>
      <c r="AJ423" s="265"/>
    </row>
    <row r="424" spans="1:36" ht="43.5" x14ac:dyDescent="0.35">
      <c r="A424" s="117"/>
      <c r="B424" s="119" t="s">
        <v>5398</v>
      </c>
      <c r="C424" s="120" t="s">
        <v>163</v>
      </c>
      <c r="D424" s="120" t="s">
        <v>5598</v>
      </c>
      <c r="E424" s="120" t="s">
        <v>792</v>
      </c>
      <c r="F424" s="2069" t="s">
        <v>14133</v>
      </c>
      <c r="G424" s="120" t="s">
        <v>149</v>
      </c>
      <c r="H424" s="10">
        <v>42368</v>
      </c>
      <c r="I424" s="11">
        <v>603773.24</v>
      </c>
      <c r="J424" s="11">
        <v>603773.24</v>
      </c>
      <c r="K424" s="11">
        <v>603773.24</v>
      </c>
      <c r="L424" s="11">
        <v>0</v>
      </c>
      <c r="M424" s="11">
        <v>0</v>
      </c>
      <c r="N424" s="2058" t="str">
        <f>INDEX(EVENTOS!G424:ZJ424,,MATCH(MAX(EVENTOS!G424:ZJ424),EVENTOS!G424:ZJ424,0)+1)</f>
        <v>EM CONFERÊNCIA PARA TEMAI</v>
      </c>
      <c r="O424" s="87" t="str">
        <f>INDEX(EVENTOS!G424:ZJ424,,MATCH(MAX(EVENTOS!G424:ZJ424),EVENTOS!G424:ZJ424,0)+2)</f>
        <v>CONCLUÍDA</v>
      </c>
      <c r="P424" s="10">
        <v>42219</v>
      </c>
      <c r="Q424" s="34" t="s">
        <v>932</v>
      </c>
      <c r="R424" s="1" t="s">
        <v>172</v>
      </c>
      <c r="S424" s="1">
        <v>270</v>
      </c>
      <c r="T424" s="1" t="s">
        <v>833</v>
      </c>
      <c r="U424" s="1" t="s">
        <v>1343</v>
      </c>
      <c r="V424" s="87"/>
      <c r="W424" s="1">
        <v>13</v>
      </c>
      <c r="AI424" s="265"/>
      <c r="AJ424" s="265"/>
    </row>
    <row r="425" spans="1:36" ht="72.5" x14ac:dyDescent="0.35">
      <c r="A425" s="117"/>
      <c r="B425" s="119" t="s">
        <v>5399</v>
      </c>
      <c r="C425" s="120" t="s">
        <v>165</v>
      </c>
      <c r="D425" s="120" t="s">
        <v>5599</v>
      </c>
      <c r="E425" s="120" t="s">
        <v>794</v>
      </c>
      <c r="F425" s="2080" t="s">
        <v>6683</v>
      </c>
      <c r="G425" s="120" t="s">
        <v>149</v>
      </c>
      <c r="H425" s="10">
        <v>42369</v>
      </c>
      <c r="I425" s="11">
        <v>1056603.1616666669</v>
      </c>
      <c r="J425" s="11">
        <v>1107801.96</v>
      </c>
      <c r="K425" s="11">
        <v>1056600.46</v>
      </c>
      <c r="L425" s="11">
        <v>0</v>
      </c>
      <c r="M425" s="11">
        <v>51201.5</v>
      </c>
      <c r="N425" s="2058" t="str">
        <f>INDEX(EVENTOS!G425:ZJ425,,MATCH(MAX(EVENTOS!G425:ZJ425),EVENTOS!G425:ZJ425,0)+1)</f>
        <v>EM CONFERÊNCIA PARA TEMAI</v>
      </c>
      <c r="O425" s="87" t="str">
        <f>INDEX(EVENTOS!G425:ZJ425,,MATCH(MAX(EVENTOS!G425:ZJ425),EVENTOS!G425:ZJ425,0)+2)</f>
        <v>CONCLUÍDA</v>
      </c>
      <c r="P425" s="10">
        <v>41799</v>
      </c>
      <c r="Q425" s="2080" t="s">
        <v>12416</v>
      </c>
      <c r="R425" s="1" t="s">
        <v>844</v>
      </c>
      <c r="S425" s="1">
        <v>27</v>
      </c>
      <c r="T425" s="1" t="s">
        <v>1122</v>
      </c>
      <c r="U425" s="1" t="s">
        <v>1344</v>
      </c>
      <c r="V425" s="87"/>
      <c r="W425" s="1">
        <v>9</v>
      </c>
      <c r="AI425" s="265"/>
      <c r="AJ425" s="265"/>
    </row>
    <row r="426" spans="1:36" ht="29" x14ac:dyDescent="0.35">
      <c r="A426" s="117"/>
      <c r="B426" s="119" t="s">
        <v>5400</v>
      </c>
      <c r="C426" s="120" t="s">
        <v>160</v>
      </c>
      <c r="D426" s="120" t="s">
        <v>5600</v>
      </c>
      <c r="E426" s="120" t="s">
        <v>796</v>
      </c>
      <c r="F426" s="455" t="s">
        <v>6654</v>
      </c>
      <c r="G426" s="120" t="s">
        <v>149</v>
      </c>
      <c r="H426" s="10">
        <v>42154</v>
      </c>
      <c r="I426" s="11">
        <v>754716.54749999999</v>
      </c>
      <c r="J426" s="11">
        <v>246483.81</v>
      </c>
      <c r="K426" s="11">
        <v>207436.57</v>
      </c>
      <c r="L426" s="11">
        <v>0</v>
      </c>
      <c r="M426" s="11">
        <v>39047.24</v>
      </c>
      <c r="N426" s="2058" t="str">
        <f>INDEX(EVENTOS!G426:ZJ426,,MATCH(MAX(EVENTOS!G426:ZJ426),EVENTOS!G426:ZJ426,0)+1)</f>
        <v>EM CONFERÊNCIA PARA TEMAI</v>
      </c>
      <c r="O426" s="87" t="str">
        <f>INDEX(EVENTOS!G426:ZJ426,,MATCH(MAX(EVENTOS!G426:ZJ426),EVENTOS!G426:ZJ426,0)+2)</f>
        <v>CONCLUÍDA</v>
      </c>
      <c r="P426" s="10" t="s">
        <v>153</v>
      </c>
      <c r="Q426" s="34" t="s">
        <v>832</v>
      </c>
      <c r="R426" s="1" t="s">
        <v>172</v>
      </c>
      <c r="S426" s="1">
        <v>325</v>
      </c>
      <c r="T426" s="1" t="s">
        <v>833</v>
      </c>
      <c r="U426" s="1" t="s">
        <v>1345</v>
      </c>
      <c r="V426" s="87"/>
      <c r="W426" s="1">
        <v>2</v>
      </c>
      <c r="AI426" s="265"/>
      <c r="AJ426" s="265"/>
    </row>
    <row r="427" spans="1:36" ht="29" x14ac:dyDescent="0.35">
      <c r="A427" s="117"/>
      <c r="B427" s="119" t="s">
        <v>5401</v>
      </c>
      <c r="C427" s="120" t="s">
        <v>160</v>
      </c>
      <c r="D427" s="120" t="s">
        <v>5600</v>
      </c>
      <c r="E427" s="120" t="s">
        <v>797</v>
      </c>
      <c r="F427" s="319" t="s">
        <v>14134</v>
      </c>
      <c r="G427" s="120" t="s">
        <v>149</v>
      </c>
      <c r="H427" s="10">
        <v>42154</v>
      </c>
      <c r="I427" s="11">
        <v>754716.54749999999</v>
      </c>
      <c r="J427" s="11">
        <v>95616.87</v>
      </c>
      <c r="K427" s="11">
        <v>95616.87</v>
      </c>
      <c r="L427" s="11">
        <v>0</v>
      </c>
      <c r="M427" s="11">
        <v>0</v>
      </c>
      <c r="N427" s="2058" t="str">
        <f>INDEX(EVENTOS!G427:ZJ427,,MATCH(MAX(EVENTOS!G427:ZJ427),EVENTOS!G427:ZJ427,0)+1)</f>
        <v>EM CONFERÊNCIA PARA TEMAI</v>
      </c>
      <c r="O427" s="87" t="str">
        <f>INDEX(EVENTOS!G427:ZJ427,,MATCH(MAX(EVENTOS!G427:ZJ427),EVENTOS!G427:ZJ427,0)+2)</f>
        <v>CONCLUÍDA</v>
      </c>
      <c r="P427" s="10">
        <v>41799</v>
      </c>
      <c r="Q427" s="34" t="s">
        <v>13851</v>
      </c>
      <c r="R427" s="1" t="s">
        <v>156</v>
      </c>
      <c r="S427" s="1">
        <v>10</v>
      </c>
      <c r="T427" s="1" t="s">
        <v>836</v>
      </c>
      <c r="U427" s="1" t="s">
        <v>1346</v>
      </c>
      <c r="V427" s="87"/>
      <c r="Y427" s="1">
        <v>1</v>
      </c>
      <c r="AI427" s="265"/>
      <c r="AJ427" s="265"/>
    </row>
    <row r="428" spans="1:36" ht="29" x14ac:dyDescent="0.35">
      <c r="A428" s="117"/>
      <c r="B428" s="119" t="s">
        <v>5402</v>
      </c>
      <c r="C428" s="120" t="s">
        <v>160</v>
      </c>
      <c r="D428" s="120" t="s">
        <v>5600</v>
      </c>
      <c r="E428" s="120" t="s">
        <v>6655</v>
      </c>
      <c r="F428" s="259" t="s">
        <v>798</v>
      </c>
      <c r="G428" s="120" t="s">
        <v>149</v>
      </c>
      <c r="H428" s="10">
        <v>42521</v>
      </c>
      <c r="I428" s="11">
        <v>754716.54749999999</v>
      </c>
      <c r="J428" s="11">
        <v>606825.76</v>
      </c>
      <c r="K428" s="11">
        <v>451663.11</v>
      </c>
      <c r="L428" s="11">
        <v>0</v>
      </c>
      <c r="M428" s="11">
        <v>155162.65</v>
      </c>
      <c r="N428" s="2058" t="str">
        <f>INDEX(EVENTOS!G428:ZJ428,,MATCH(MAX(EVENTOS!G428:ZJ428),EVENTOS!G428:ZJ428,0)+1)</f>
        <v>E-FISCO (Baixado)</v>
      </c>
      <c r="O428" s="87" t="str">
        <f>INDEX(EVENTOS!G428:ZJ428,,MATCH(MAX(EVENTOS!G428:ZJ428),EVENTOS!G428:ZJ428,0)+2)</f>
        <v>CONCLUÍDA</v>
      </c>
      <c r="P428" s="10">
        <v>41850</v>
      </c>
      <c r="Q428" s="34" t="s">
        <v>153</v>
      </c>
      <c r="R428" s="401" t="s">
        <v>161</v>
      </c>
      <c r="S428" s="407" t="s">
        <v>7661</v>
      </c>
      <c r="T428" s="1" t="s">
        <v>833</v>
      </c>
      <c r="U428" s="1" t="s">
        <v>1347</v>
      </c>
      <c r="V428" s="87"/>
      <c r="AD428" s="1">
        <v>1</v>
      </c>
      <c r="AI428" s="265"/>
      <c r="AJ428" s="265"/>
    </row>
    <row r="429" spans="1:36" ht="29" x14ac:dyDescent="0.35">
      <c r="A429" s="117"/>
      <c r="B429" s="119" t="s">
        <v>5403</v>
      </c>
      <c r="C429" s="120" t="s">
        <v>162</v>
      </c>
      <c r="D429" s="120" t="s">
        <v>5601</v>
      </c>
      <c r="E429" s="120" t="s">
        <v>7651</v>
      </c>
      <c r="F429" s="124" t="s">
        <v>7700</v>
      </c>
      <c r="G429" s="120" t="s">
        <v>149</v>
      </c>
      <c r="H429" s="10">
        <v>42536</v>
      </c>
      <c r="I429" s="11">
        <v>1056603.1616666669</v>
      </c>
      <c r="J429" s="11">
        <v>461663.39</v>
      </c>
      <c r="K429" s="11">
        <v>461663.39</v>
      </c>
      <c r="L429" s="11">
        <v>0</v>
      </c>
      <c r="M429" s="11">
        <v>0</v>
      </c>
      <c r="N429" s="2058" t="str">
        <f>INDEX(EVENTOS!G429:ZJ429,,MATCH(MAX(EVENTOS!G429:ZJ429),EVENTOS!G429:ZJ429,0)+1)</f>
        <v>APROVADO</v>
      </c>
      <c r="O429" s="87" t="str">
        <f>INDEX(EVENTOS!G429:ZJ429,,MATCH(MAX(EVENTOS!G429:ZJ429),EVENTOS!G429:ZJ429,0)+2)</f>
        <v>EM ANDAMENTO</v>
      </c>
      <c r="P429" s="10">
        <v>42534</v>
      </c>
      <c r="Q429" s="34" t="s">
        <v>13706</v>
      </c>
      <c r="R429" s="1" t="s">
        <v>172</v>
      </c>
      <c r="S429" s="1" t="s">
        <v>11772</v>
      </c>
      <c r="T429" s="1" t="s">
        <v>5687</v>
      </c>
      <c r="U429" s="1" t="s">
        <v>1348</v>
      </c>
      <c r="V429" s="87"/>
      <c r="W429" s="1">
        <v>7</v>
      </c>
      <c r="AI429" s="265"/>
      <c r="AJ429" s="265"/>
    </row>
    <row r="430" spans="1:36" ht="29" x14ac:dyDescent="0.35">
      <c r="A430" s="117"/>
      <c r="B430" s="119" t="s">
        <v>5404</v>
      </c>
      <c r="C430" s="120" t="s">
        <v>162</v>
      </c>
      <c r="D430" s="120" t="s">
        <v>5601</v>
      </c>
      <c r="E430" s="120" t="s">
        <v>14137</v>
      </c>
      <c r="F430" s="120" t="s">
        <v>14135</v>
      </c>
      <c r="G430" s="120" t="s">
        <v>149</v>
      </c>
      <c r="H430" s="10">
        <v>41993</v>
      </c>
      <c r="I430" s="11">
        <v>1056603.1616666669</v>
      </c>
      <c r="J430" s="11">
        <v>248817.03999999998</v>
      </c>
      <c r="K430" s="11">
        <v>248817.03999999998</v>
      </c>
      <c r="L430" s="11">
        <v>0</v>
      </c>
      <c r="M430" s="11">
        <v>0</v>
      </c>
      <c r="N430" s="2058" t="str">
        <f>INDEX(EVENTOS!G430:ZJ430,,MATCH(MAX(EVENTOS!G430:ZJ430),EVENTOS!G430:ZJ430,0)+1)</f>
        <v>APROVADO</v>
      </c>
      <c r="O430" s="87" t="str">
        <f>INDEX(EVENTOS!G430:ZJ430,,MATCH(MAX(EVENTOS!G430:ZJ430),EVENTOS!G430:ZJ430,0)+2)</f>
        <v>EM ANDAMENTO</v>
      </c>
      <c r="P430" s="10" t="s">
        <v>153</v>
      </c>
      <c r="Q430" s="34" t="s">
        <v>153</v>
      </c>
      <c r="R430" s="1" t="s">
        <v>168</v>
      </c>
      <c r="S430" s="1" t="s">
        <v>153</v>
      </c>
      <c r="T430" s="1" t="s">
        <v>842</v>
      </c>
      <c r="U430" s="1" t="s">
        <v>1349</v>
      </c>
      <c r="V430" s="87"/>
      <c r="AB430" s="1">
        <v>1</v>
      </c>
      <c r="AI430" s="265"/>
      <c r="AJ430" s="265"/>
    </row>
    <row r="431" spans="1:36" ht="29" x14ac:dyDescent="0.35">
      <c r="A431" s="117"/>
      <c r="B431" s="119" t="s">
        <v>5405</v>
      </c>
      <c r="C431" s="120" t="s">
        <v>162</v>
      </c>
      <c r="D431" s="120" t="s">
        <v>5601</v>
      </c>
      <c r="E431" s="120" t="s">
        <v>802</v>
      </c>
      <c r="F431" s="120" t="s">
        <v>14136</v>
      </c>
      <c r="G431" s="120" t="s">
        <v>149</v>
      </c>
      <c r="H431" s="10">
        <v>41993</v>
      </c>
      <c r="I431" s="11">
        <v>1056603.1616666669</v>
      </c>
      <c r="J431" s="11">
        <v>341765.69</v>
      </c>
      <c r="K431" s="11">
        <v>341765.69</v>
      </c>
      <c r="L431" s="11">
        <v>0</v>
      </c>
      <c r="M431" s="11">
        <v>0</v>
      </c>
      <c r="N431" s="2058" t="str">
        <f>INDEX(EVENTOS!G431:ZJ431,,MATCH(MAX(EVENTOS!G431:ZJ431),EVENTOS!G431:ZJ431,0)+1)</f>
        <v>APROVADO</v>
      </c>
      <c r="O431" s="87" t="str">
        <f>INDEX(EVENTOS!G431:ZJ431,,MATCH(MAX(EVENTOS!G431:ZJ431),EVENTOS!G431:ZJ431,0)+2)</f>
        <v>EM ANDAMENTO</v>
      </c>
      <c r="P431" s="10">
        <v>41799</v>
      </c>
      <c r="Q431" s="34" t="s">
        <v>13705</v>
      </c>
      <c r="R431" s="1" t="s">
        <v>172</v>
      </c>
      <c r="S431" s="1">
        <v>271</v>
      </c>
      <c r="T431" s="1" t="s">
        <v>833</v>
      </c>
      <c r="U431" s="1" t="s">
        <v>1350</v>
      </c>
      <c r="V431" s="87"/>
      <c r="W431" s="1">
        <v>4</v>
      </c>
      <c r="AI431" s="265"/>
      <c r="AJ431" s="265"/>
    </row>
    <row r="432" spans="1:36" ht="29" x14ac:dyDescent="0.35">
      <c r="A432" s="117"/>
      <c r="B432" s="119" t="s">
        <v>5406</v>
      </c>
      <c r="C432" s="120" t="s">
        <v>160</v>
      </c>
      <c r="D432" s="120" t="s">
        <v>5602</v>
      </c>
      <c r="E432" s="319" t="s">
        <v>6656</v>
      </c>
      <c r="F432" s="259" t="s">
        <v>804</v>
      </c>
      <c r="G432" s="120" t="s">
        <v>149</v>
      </c>
      <c r="H432" s="10">
        <v>42064</v>
      </c>
      <c r="I432" s="11">
        <v>452829.9366666667</v>
      </c>
      <c r="J432" s="11">
        <v>113155.97</v>
      </c>
      <c r="K432" s="11">
        <v>112988.43</v>
      </c>
      <c r="L432" s="11">
        <v>0</v>
      </c>
      <c r="M432" s="11">
        <v>167.55</v>
      </c>
      <c r="N432" s="2058" t="str">
        <f>INDEX(EVENTOS!G432:ZJ432,,MATCH(MAX(EVENTOS!G432:ZJ432),EVENTOS!G432:ZJ432,0)+1)</f>
        <v>EM CONFERÊNCIA PARA TEMAI</v>
      </c>
      <c r="O432" s="87" t="str">
        <f>INDEX(EVENTOS!G432:ZJ432,,MATCH(MAX(EVENTOS!G432:ZJ432),EVENTOS!G432:ZJ432,0)+2)</f>
        <v>CONCLUÍDA</v>
      </c>
      <c r="P432" s="10">
        <v>42569</v>
      </c>
      <c r="Q432" s="34" t="s">
        <v>13850</v>
      </c>
      <c r="R432" s="1" t="s">
        <v>172</v>
      </c>
      <c r="S432" s="1" t="s">
        <v>8058</v>
      </c>
      <c r="T432" s="1" t="s">
        <v>833</v>
      </c>
      <c r="U432" s="1" t="s">
        <v>1351</v>
      </c>
      <c r="V432" s="87"/>
      <c r="Z432" s="1">
        <v>2</v>
      </c>
      <c r="AI432" s="265"/>
      <c r="AJ432" s="265"/>
    </row>
    <row r="433" spans="1:36" ht="29" x14ac:dyDescent="0.35">
      <c r="A433" s="117"/>
      <c r="B433" s="119" t="s">
        <v>5407</v>
      </c>
      <c r="C433" s="120" t="s">
        <v>160</v>
      </c>
      <c r="D433" s="120" t="s">
        <v>5602</v>
      </c>
      <c r="E433" s="120" t="s">
        <v>6657</v>
      </c>
      <c r="F433" s="259" t="s">
        <v>805</v>
      </c>
      <c r="G433" s="120" t="s">
        <v>149</v>
      </c>
      <c r="H433" s="10">
        <v>42064</v>
      </c>
      <c r="I433" s="11">
        <v>452829.9366666667</v>
      </c>
      <c r="J433" s="11">
        <v>139610.26</v>
      </c>
      <c r="K433" s="11">
        <v>138888.07068400001</v>
      </c>
      <c r="L433" s="11">
        <v>0</v>
      </c>
      <c r="M433" s="11">
        <v>722.09</v>
      </c>
      <c r="N433" s="2058" t="str">
        <f>INDEX(EVENTOS!G433:ZJ433,,MATCH(MAX(EVENTOS!G433:ZJ433),EVENTOS!G433:ZJ433,0)+1)</f>
        <v>EM CONFERÊNCIA PARA TEMAI</v>
      </c>
      <c r="O433" s="87" t="str">
        <f>INDEX(EVENTOS!G433:ZJ433,,MATCH(MAX(EVENTOS!G433:ZJ433),EVENTOS!G433:ZJ433,0)+2)</f>
        <v>CONCLUÍDA</v>
      </c>
      <c r="P433" s="10">
        <v>41799</v>
      </c>
      <c r="Q433" s="34" t="s">
        <v>13849</v>
      </c>
      <c r="R433" s="1" t="s">
        <v>156</v>
      </c>
      <c r="S433" s="1">
        <v>12</v>
      </c>
      <c r="T433" s="1" t="s">
        <v>836</v>
      </c>
      <c r="U433" s="1" t="s">
        <v>1352</v>
      </c>
      <c r="V433" s="87"/>
      <c r="Y433" s="1">
        <v>1</v>
      </c>
      <c r="AI433" s="265"/>
      <c r="AJ433" s="265"/>
    </row>
    <row r="434" spans="1:36" ht="29" x14ac:dyDescent="0.35">
      <c r="A434" s="117"/>
      <c r="B434" s="119" t="s">
        <v>5408</v>
      </c>
      <c r="C434" s="120" t="s">
        <v>160</v>
      </c>
      <c r="D434" s="120" t="s">
        <v>5602</v>
      </c>
      <c r="E434" s="120" t="s">
        <v>6658</v>
      </c>
      <c r="F434" s="259" t="s">
        <v>806</v>
      </c>
      <c r="G434" s="120" t="s">
        <v>149</v>
      </c>
      <c r="H434" s="10">
        <v>42064</v>
      </c>
      <c r="I434" s="11">
        <v>452829.9366666667</v>
      </c>
      <c r="J434" s="11">
        <v>201979.11</v>
      </c>
      <c r="K434" s="11">
        <v>196757.56</v>
      </c>
      <c r="L434" s="11">
        <v>0</v>
      </c>
      <c r="M434" s="11">
        <v>5221.55</v>
      </c>
      <c r="N434" s="2058" t="str">
        <f>INDEX(EVENTOS!G434:ZJ434,,MATCH(MAX(EVENTOS!G434:ZJ434),EVENTOS!G434:ZJ434,0)+1)</f>
        <v>EM CONFERÊNCIA PARA TEMAI</v>
      </c>
      <c r="O434" s="87" t="str">
        <f>INDEX(EVENTOS!G434:ZJ434,,MATCH(MAX(EVENTOS!G434:ZJ434),EVENTOS!G434:ZJ434,0)+2)</f>
        <v>CONCLUÍDA</v>
      </c>
      <c r="P434" s="10">
        <v>42606</v>
      </c>
      <c r="Q434" s="34" t="s">
        <v>14170</v>
      </c>
      <c r="R434" s="1" t="s">
        <v>172</v>
      </c>
      <c r="S434" s="525" t="s">
        <v>8214</v>
      </c>
      <c r="T434" s="1" t="s">
        <v>833</v>
      </c>
      <c r="U434" s="1" t="s">
        <v>1353</v>
      </c>
      <c r="V434" s="87"/>
      <c r="Z434" s="1">
        <v>1</v>
      </c>
      <c r="AI434" s="265"/>
      <c r="AJ434" s="265"/>
    </row>
    <row r="435" spans="1:36" ht="29" x14ac:dyDescent="0.35">
      <c r="A435" s="117"/>
      <c r="B435" s="119" t="s">
        <v>5409</v>
      </c>
      <c r="C435" s="120" t="s">
        <v>162</v>
      </c>
      <c r="D435" s="120" t="s">
        <v>5603</v>
      </c>
      <c r="E435" s="120" t="s">
        <v>808</v>
      </c>
      <c r="F435" s="124" t="s">
        <v>11517</v>
      </c>
      <c r="G435" s="120" t="s">
        <v>149</v>
      </c>
      <c r="H435" s="10">
        <v>42490</v>
      </c>
      <c r="I435" s="11">
        <v>754716.54749999999</v>
      </c>
      <c r="J435" s="11">
        <v>670341</v>
      </c>
      <c r="K435" s="11">
        <v>663702.14</v>
      </c>
      <c r="L435" s="11">
        <v>6638.86</v>
      </c>
      <c r="M435" s="11">
        <v>0</v>
      </c>
      <c r="N435" s="2058" t="str">
        <f>INDEX(EVENTOS!G435:ZJ435,,MATCH(MAX(EVENTOS!G435:ZJ435),EVENTOS!G435:ZJ435,0)+1)</f>
        <v>E-FISCO (Baixado)</v>
      </c>
      <c r="O435" s="87" t="str">
        <f>INDEX(EVENTOS!G435:ZJ435,,MATCH(MAX(EVENTOS!G435:ZJ435),EVENTOS!G435:ZJ435,0)+2)</f>
        <v>CONCLUÍDA</v>
      </c>
      <c r="P435" s="10">
        <v>42412</v>
      </c>
      <c r="Q435" s="34" t="s">
        <v>13945</v>
      </c>
      <c r="R435" s="1" t="s">
        <v>172</v>
      </c>
      <c r="S435" s="1">
        <v>275</v>
      </c>
      <c r="T435" s="1" t="s">
        <v>833</v>
      </c>
      <c r="U435" s="1" t="s">
        <v>1354</v>
      </c>
      <c r="V435" s="87"/>
      <c r="W435" s="1">
        <v>21</v>
      </c>
      <c r="AI435" s="265"/>
      <c r="AJ435" s="265"/>
    </row>
    <row r="436" spans="1:36" ht="43.5" x14ac:dyDescent="0.35">
      <c r="A436" s="117"/>
      <c r="B436" s="119" t="s">
        <v>5410</v>
      </c>
      <c r="C436" s="120" t="s">
        <v>162</v>
      </c>
      <c r="D436" s="120" t="s">
        <v>5603</v>
      </c>
      <c r="E436" s="120" t="s">
        <v>809</v>
      </c>
      <c r="F436" s="120" t="s">
        <v>14138</v>
      </c>
      <c r="G436" s="120" t="s">
        <v>149</v>
      </c>
      <c r="H436" s="10">
        <v>42124</v>
      </c>
      <c r="I436" s="11">
        <v>754716.54749999999</v>
      </c>
      <c r="J436" s="11">
        <v>75397.63</v>
      </c>
      <c r="K436" s="11">
        <v>75397.63</v>
      </c>
      <c r="L436" s="11">
        <v>0</v>
      </c>
      <c r="M436" s="11">
        <v>0</v>
      </c>
      <c r="N436" s="2058" t="str">
        <f>INDEX(EVENTOS!G436:ZJ436,,MATCH(MAX(EVENTOS!G436:ZJ436),EVENTOS!G436:ZJ436,0)+1)</f>
        <v>AGUARDANDO APROVAÇÃO PRESTAÇÃO DE CONTAS (SECRETARIA)</v>
      </c>
      <c r="O436" s="87" t="str">
        <f>INDEX(EVENTOS!G436:ZJ436,,MATCH(MAX(EVENTOS!G436:ZJ436),EVENTOS!G436:ZJ436,0)+2)</f>
        <v>CONCLUÍDA</v>
      </c>
      <c r="P436" s="10">
        <v>41799</v>
      </c>
      <c r="Q436" s="34" t="s">
        <v>12529</v>
      </c>
      <c r="R436" s="1" t="s">
        <v>156</v>
      </c>
      <c r="S436" s="1">
        <v>5</v>
      </c>
      <c r="T436" s="1" t="s">
        <v>836</v>
      </c>
      <c r="U436" s="1" t="s">
        <v>1355</v>
      </c>
      <c r="V436" s="87"/>
      <c r="Y436" s="1">
        <v>1</v>
      </c>
      <c r="AI436" s="265"/>
      <c r="AJ436" s="265"/>
    </row>
    <row r="437" spans="1:36" ht="29" x14ac:dyDescent="0.35">
      <c r="A437" s="117"/>
      <c r="B437" s="119" t="s">
        <v>5411</v>
      </c>
      <c r="C437" s="120" t="s">
        <v>162</v>
      </c>
      <c r="D437" s="120" t="s">
        <v>5603</v>
      </c>
      <c r="E437" s="120" t="s">
        <v>810</v>
      </c>
      <c r="F437" s="120" t="s">
        <v>14139</v>
      </c>
      <c r="G437" s="120" t="s">
        <v>149</v>
      </c>
      <c r="H437" s="10">
        <v>41850</v>
      </c>
      <c r="I437" s="11">
        <v>754716.54749999999</v>
      </c>
      <c r="J437" s="11">
        <v>13432.24</v>
      </c>
      <c r="K437" s="11">
        <v>13432.24</v>
      </c>
      <c r="L437" s="11">
        <v>0</v>
      </c>
      <c r="M437" s="11">
        <v>0</v>
      </c>
      <c r="N437" s="2058" t="str">
        <f>INDEX(EVENTOS!G437:ZJ437,,MATCH(MAX(EVENTOS!G437:ZJ437),EVENTOS!G437:ZJ437,0)+1)</f>
        <v>E-FISCO (Baixado)</v>
      </c>
      <c r="O437" s="87" t="str">
        <f>INDEX(EVENTOS!G437:ZJ437,,MATCH(MAX(EVENTOS!G437:ZJ437),EVENTOS!G437:ZJ437,0)+2)</f>
        <v>CONCLUÍDA</v>
      </c>
      <c r="P437" s="10" t="s">
        <v>153</v>
      </c>
      <c r="Q437" s="34" t="s">
        <v>13420</v>
      </c>
      <c r="R437" s="1" t="s">
        <v>172</v>
      </c>
      <c r="S437" s="1">
        <v>274</v>
      </c>
      <c r="T437" s="1" t="s">
        <v>833</v>
      </c>
      <c r="U437" s="1" t="s">
        <v>1356</v>
      </c>
      <c r="V437" s="87"/>
      <c r="Z437" s="1">
        <v>1</v>
      </c>
      <c r="AI437" s="265"/>
      <c r="AJ437" s="265"/>
    </row>
    <row r="438" spans="1:36" ht="29" x14ac:dyDescent="0.35">
      <c r="A438" s="117"/>
      <c r="B438" s="119" t="s">
        <v>5412</v>
      </c>
      <c r="C438" s="120" t="s">
        <v>151</v>
      </c>
      <c r="D438" s="120" t="s">
        <v>5604</v>
      </c>
      <c r="E438" s="479" t="s">
        <v>8063</v>
      </c>
      <c r="F438" s="2067" t="s">
        <v>14140</v>
      </c>
      <c r="G438" s="120" t="s">
        <v>149</v>
      </c>
      <c r="H438" s="10">
        <v>41882</v>
      </c>
      <c r="I438" s="11">
        <v>452829.9366666667</v>
      </c>
      <c r="J438" s="11">
        <v>406087.26</v>
      </c>
      <c r="K438" s="11">
        <v>382711.03999999998</v>
      </c>
      <c r="L438" s="11">
        <v>0</v>
      </c>
      <c r="M438" s="11">
        <v>23376.22</v>
      </c>
      <c r="N438" s="2058" t="str">
        <f>INDEX(EVENTOS!G438:ZJ438,,MATCH(MAX(EVENTOS!G438:ZJ438),EVENTOS!G438:ZJ438,0)+1)</f>
        <v>EM CONFERÊNCIA PARA TEMAI</v>
      </c>
      <c r="O438" s="87" t="str">
        <f>INDEX(EVENTOS!G438:ZJ438,,MATCH(MAX(EVENTOS!G438:ZJ438),EVENTOS!G438:ZJ438,0)+2)</f>
        <v>CONCLUÍDA</v>
      </c>
      <c r="P438" s="10" t="s">
        <v>153</v>
      </c>
      <c r="Q438" s="34" t="s">
        <v>13721</v>
      </c>
      <c r="R438" s="1" t="s">
        <v>172</v>
      </c>
      <c r="S438" s="1">
        <v>277</v>
      </c>
      <c r="T438" s="1" t="s">
        <v>839</v>
      </c>
      <c r="U438" s="1" t="s">
        <v>1357</v>
      </c>
      <c r="V438" s="87"/>
      <c r="Z438" s="1">
        <v>1</v>
      </c>
      <c r="AI438" s="265"/>
      <c r="AJ438" s="265"/>
    </row>
    <row r="439" spans="1:36" ht="43.5" x14ac:dyDescent="0.35">
      <c r="A439" s="117"/>
      <c r="B439" s="119" t="s">
        <v>5413</v>
      </c>
      <c r="C439" s="120" t="s">
        <v>151</v>
      </c>
      <c r="D439" s="120" t="s">
        <v>5604</v>
      </c>
      <c r="E439" s="479" t="s">
        <v>6663</v>
      </c>
      <c r="F439" s="120" t="s">
        <v>14141</v>
      </c>
      <c r="G439" s="120" t="s">
        <v>149</v>
      </c>
      <c r="H439" s="10">
        <v>41882</v>
      </c>
      <c r="I439" s="11">
        <v>452829.9366666667</v>
      </c>
      <c r="J439" s="11">
        <v>70112.06</v>
      </c>
      <c r="K439" s="11">
        <v>70112.06</v>
      </c>
      <c r="L439" s="11">
        <v>0</v>
      </c>
      <c r="M439" s="11">
        <v>0</v>
      </c>
      <c r="N439" s="2058" t="str">
        <f>INDEX(EVENTOS!G439:ZJ439,,MATCH(MAX(EVENTOS!G439:ZJ439),EVENTOS!G439:ZJ439,0)+1)</f>
        <v>EM CONFERÊNCIA PARA TEMAI</v>
      </c>
      <c r="O439" s="87" t="str">
        <f>INDEX(EVENTOS!G439:ZJ439,,MATCH(MAX(EVENTOS!G439:ZJ439),EVENTOS!G439:ZJ439,0)+2)</f>
        <v>CONCLUÍDA</v>
      </c>
      <c r="P439" s="10" t="s">
        <v>153</v>
      </c>
      <c r="Q439" s="34" t="s">
        <v>13718</v>
      </c>
      <c r="R439" s="1" t="s">
        <v>172</v>
      </c>
      <c r="S439" s="1">
        <v>276</v>
      </c>
      <c r="T439" s="1" t="s">
        <v>833</v>
      </c>
      <c r="U439" s="1" t="s">
        <v>1358</v>
      </c>
      <c r="V439" s="87"/>
      <c r="W439" s="1">
        <v>3</v>
      </c>
      <c r="AI439" s="265"/>
      <c r="AJ439" s="265"/>
    </row>
    <row r="440" spans="1:36" ht="29" x14ac:dyDescent="0.35">
      <c r="A440" s="117"/>
      <c r="B440" s="119" t="s">
        <v>5414</v>
      </c>
      <c r="C440" s="120" t="s">
        <v>158</v>
      </c>
      <c r="D440" s="120" t="s">
        <v>5605</v>
      </c>
      <c r="E440" s="479" t="s">
        <v>8064</v>
      </c>
      <c r="F440" s="124" t="s">
        <v>10257</v>
      </c>
      <c r="G440" s="120" t="s">
        <v>149</v>
      </c>
      <c r="H440" s="10">
        <v>43039</v>
      </c>
      <c r="I440" s="11">
        <v>452829.9366666667</v>
      </c>
      <c r="J440" s="11">
        <v>153752.19</v>
      </c>
      <c r="K440" s="11">
        <v>147916.97</v>
      </c>
      <c r="L440" s="11">
        <v>0</v>
      </c>
      <c r="M440" s="11">
        <v>5835.22</v>
      </c>
      <c r="N440" s="2058" t="str">
        <f>INDEX(EVENTOS!G440:ZJ440,,MATCH(MAX(EVENTOS!G440:ZJ440),EVENTOS!G440:ZJ440,0)+1)</f>
        <v>EM CONFERÊNCIA PARA TEMAI</v>
      </c>
      <c r="O440" s="87" t="str">
        <f>INDEX(EVENTOS!G440:ZJ440,,MATCH(MAX(EVENTOS!G440:ZJ440),EVENTOS!G440:ZJ440,0)+2)</f>
        <v>CONCLUÍDA</v>
      </c>
      <c r="P440" s="10">
        <v>43097</v>
      </c>
      <c r="Q440" s="113" t="s">
        <v>14150</v>
      </c>
      <c r="R440" s="1" t="s">
        <v>844</v>
      </c>
      <c r="S440" s="960" t="s">
        <v>10321</v>
      </c>
      <c r="T440" s="1" t="s">
        <v>839</v>
      </c>
      <c r="U440" s="1" t="s">
        <v>1359</v>
      </c>
      <c r="V440" s="87"/>
      <c r="AF440" s="1">
        <v>1</v>
      </c>
      <c r="AI440" s="265"/>
      <c r="AJ440" s="265"/>
    </row>
    <row r="441" spans="1:36" ht="43.5" x14ac:dyDescent="0.35">
      <c r="A441" s="117"/>
      <c r="B441" s="119" t="s">
        <v>5415</v>
      </c>
      <c r="C441" s="120" t="s">
        <v>158</v>
      </c>
      <c r="D441" s="120" t="s">
        <v>5605</v>
      </c>
      <c r="E441" s="479" t="s">
        <v>8065</v>
      </c>
      <c r="F441" s="120" t="s">
        <v>815</v>
      </c>
      <c r="G441" s="120" t="s">
        <v>149</v>
      </c>
      <c r="H441" s="10">
        <v>42093</v>
      </c>
      <c r="I441" s="11">
        <v>452829.9366666667</v>
      </c>
      <c r="J441" s="11">
        <v>105113.86</v>
      </c>
      <c r="K441" s="11">
        <v>105113.86</v>
      </c>
      <c r="L441" s="11">
        <v>0</v>
      </c>
      <c r="M441" s="11"/>
      <c r="N441" s="2058" t="str">
        <f>INDEX(EVENTOS!G441:ZJ441,,MATCH(MAX(EVENTOS!G441:ZJ441),EVENTOS!G441:ZJ441,0)+1)</f>
        <v>PC APROVADA COM RESSALVA</v>
      </c>
      <c r="O441" s="87" t="str">
        <f>INDEX(EVENTOS!G441:ZJ441,,MATCH(MAX(EVENTOS!G441:ZJ441),EVENTOS!G441:ZJ441,0)+2)</f>
        <v>CONCLUÍDA</v>
      </c>
      <c r="P441" s="10">
        <v>42537</v>
      </c>
      <c r="Q441" s="113" t="s">
        <v>12910</v>
      </c>
      <c r="R441" s="1" t="s">
        <v>172</v>
      </c>
      <c r="S441" s="403" t="s">
        <v>7646</v>
      </c>
      <c r="T441" s="1" t="s">
        <v>839</v>
      </c>
      <c r="U441" s="1" t="s">
        <v>1360</v>
      </c>
      <c r="V441" s="87"/>
      <c r="W441" s="1">
        <v>1</v>
      </c>
      <c r="AI441" s="265"/>
      <c r="AJ441" s="265"/>
    </row>
    <row r="442" spans="1:36" ht="43.5" x14ac:dyDescent="0.35">
      <c r="A442" s="117"/>
      <c r="B442" s="119" t="s">
        <v>5416</v>
      </c>
      <c r="C442" s="120" t="s">
        <v>158</v>
      </c>
      <c r="D442" s="120" t="s">
        <v>5605</v>
      </c>
      <c r="E442" s="479" t="s">
        <v>8066</v>
      </c>
      <c r="F442" s="120" t="s">
        <v>816</v>
      </c>
      <c r="G442" s="120" t="s">
        <v>149</v>
      </c>
      <c r="H442" s="10">
        <v>42093</v>
      </c>
      <c r="I442" s="11">
        <v>452829.9366666667</v>
      </c>
      <c r="J442" s="11">
        <v>81742.44</v>
      </c>
      <c r="K442" s="11">
        <v>81742.44</v>
      </c>
      <c r="L442" s="11">
        <v>0</v>
      </c>
      <c r="M442" s="11">
        <v>0</v>
      </c>
      <c r="N442" s="2058" t="str">
        <f>INDEX(EVENTOS!G442:ZJ442,,MATCH(MAX(EVENTOS!G442:ZJ442),EVENTOS!G442:ZJ442,0)+1)</f>
        <v>EM CONFERÊNCIA PARA TEMAI</v>
      </c>
      <c r="O442" s="87" t="str">
        <f>INDEX(EVENTOS!G442:ZJ442,,MATCH(MAX(EVENTOS!G442:ZJ442),EVENTOS!G442:ZJ442,0)+2)</f>
        <v>CONCLUÍDA</v>
      </c>
      <c r="P442" s="233">
        <v>42537</v>
      </c>
      <c r="Q442" s="34" t="s">
        <v>14108</v>
      </c>
      <c r="R442" s="1" t="s">
        <v>172</v>
      </c>
      <c r="S442" s="403" t="s">
        <v>7647</v>
      </c>
      <c r="T442" s="1" t="s">
        <v>839</v>
      </c>
      <c r="U442" s="1" t="s">
        <v>1361</v>
      </c>
      <c r="V442" s="87"/>
      <c r="W442" s="1">
        <v>2</v>
      </c>
      <c r="AI442" s="265"/>
      <c r="AJ442" s="265"/>
    </row>
    <row r="443" spans="1:36" ht="43.5" x14ac:dyDescent="0.35">
      <c r="A443" s="117"/>
      <c r="B443" s="119" t="s">
        <v>5417</v>
      </c>
      <c r="C443" s="120" t="s">
        <v>158</v>
      </c>
      <c r="D443" s="120" t="s">
        <v>5605</v>
      </c>
      <c r="E443" s="120" t="s">
        <v>817</v>
      </c>
      <c r="F443" s="2067" t="s">
        <v>14142</v>
      </c>
      <c r="G443" s="120" t="s">
        <v>149</v>
      </c>
      <c r="H443" s="10">
        <v>42124</v>
      </c>
      <c r="I443" s="11">
        <v>452829.9366666667</v>
      </c>
      <c r="J443" s="11">
        <v>59426</v>
      </c>
      <c r="K443" s="11">
        <v>59426</v>
      </c>
      <c r="L443" s="11">
        <v>0</v>
      </c>
      <c r="M443" s="11">
        <v>0</v>
      </c>
      <c r="N443" s="2058" t="str">
        <f>INDEX(EVENTOS!G443:ZJ443,,MATCH(MAX(EVENTOS!G443:ZJ443),EVENTOS!G443:ZJ443,0)+1)</f>
        <v>EM CONFERÊNCIA PARA TEMAI</v>
      </c>
      <c r="O443" s="87" t="str">
        <f>INDEX(EVENTOS!G443:ZJ443,,MATCH(MAX(EVENTOS!G443:ZJ443),EVENTOS!G443:ZJ443,0)+2)</f>
        <v>CONCLUÍDA</v>
      </c>
      <c r="P443" s="10">
        <v>42537</v>
      </c>
      <c r="Q443" s="34" t="s">
        <v>153</v>
      </c>
      <c r="R443" s="1" t="s">
        <v>172</v>
      </c>
      <c r="S443" s="1">
        <v>298</v>
      </c>
      <c r="T443" s="1" t="s">
        <v>833</v>
      </c>
      <c r="U443" s="1" t="s">
        <v>1362</v>
      </c>
      <c r="V443" s="87"/>
      <c r="AI443" s="265">
        <v>1</v>
      </c>
      <c r="AJ443" s="267" t="s">
        <v>6708</v>
      </c>
    </row>
    <row r="444" spans="1:36" ht="58" x14ac:dyDescent="0.35">
      <c r="A444" s="117"/>
      <c r="B444" s="119" t="s">
        <v>5418</v>
      </c>
      <c r="C444" s="120" t="s">
        <v>158</v>
      </c>
      <c r="D444" s="120" t="s">
        <v>5606</v>
      </c>
      <c r="E444" s="120" t="s">
        <v>819</v>
      </c>
      <c r="F444" s="120" t="s">
        <v>8948</v>
      </c>
      <c r="G444" s="120" t="s">
        <v>149</v>
      </c>
      <c r="H444" s="10">
        <v>42369</v>
      </c>
      <c r="I444" s="11">
        <v>905659.85666666657</v>
      </c>
      <c r="J444" s="11">
        <v>891820.19</v>
      </c>
      <c r="K444" s="11">
        <v>891820.19</v>
      </c>
      <c r="L444" s="11">
        <v>0</v>
      </c>
      <c r="M444" s="11">
        <v>0</v>
      </c>
      <c r="N444" s="2058" t="str">
        <f>INDEX(EVENTOS!G444:ZJ444,,MATCH(MAX(EVENTOS!G444:ZJ444),EVENTOS!G444:ZJ444,0)+1)</f>
        <v>EM CONFERÊNCIA PARA TEMAI</v>
      </c>
      <c r="O444" s="87" t="str">
        <f>INDEX(EVENTOS!G444:ZJ444,,MATCH(MAX(EVENTOS!G444:ZJ444),EVENTOS!G444:ZJ444,0)+2)</f>
        <v>CONCLUÍDA</v>
      </c>
      <c r="P444" s="10">
        <v>42788</v>
      </c>
      <c r="Q444" s="34" t="s">
        <v>1363</v>
      </c>
      <c r="R444" s="1" t="s">
        <v>172</v>
      </c>
      <c r="S444" s="672" t="s">
        <v>8947</v>
      </c>
      <c r="T444" s="1" t="s">
        <v>833</v>
      </c>
      <c r="U444" s="1" t="s">
        <v>1364</v>
      </c>
      <c r="V444" s="87"/>
      <c r="W444" s="1">
        <v>11</v>
      </c>
      <c r="AI444" s="265"/>
      <c r="AJ444" s="265"/>
    </row>
    <row r="445" spans="1:36" ht="101.5" x14ac:dyDescent="0.35">
      <c r="A445" s="117"/>
      <c r="B445" s="119" t="s">
        <v>5419</v>
      </c>
      <c r="C445" s="120" t="s">
        <v>163</v>
      </c>
      <c r="D445" s="120" t="s">
        <v>5607</v>
      </c>
      <c r="E445" s="120" t="s">
        <v>821</v>
      </c>
      <c r="F445" s="1978" t="s">
        <v>14148</v>
      </c>
      <c r="G445" s="120" t="s">
        <v>149</v>
      </c>
      <c r="H445" s="10">
        <v>41973</v>
      </c>
      <c r="I445" s="11">
        <v>1207546.4666666701</v>
      </c>
      <c r="J445" s="11">
        <v>438396.85</v>
      </c>
      <c r="K445" s="505">
        <v>382189.99</v>
      </c>
      <c r="L445" s="11">
        <v>0</v>
      </c>
      <c r="M445" s="11">
        <v>56206.86</v>
      </c>
      <c r="N445" s="2058" t="str">
        <f>INDEX(EVENTOS!G445:ZJ445,,MATCH(MAX(EVENTOS!G445:ZJ445),EVENTOS!G445:ZJ445,0)+1)</f>
        <v>APROVADO</v>
      </c>
      <c r="O445" s="87" t="str">
        <f>INDEX(EVENTOS!G445:ZJ445,,MATCH(MAX(EVENTOS!G445:ZJ445),EVENTOS!G445:ZJ445,0)+2)</f>
        <v>EM ANDAMENTO</v>
      </c>
      <c r="P445" s="10" t="s">
        <v>153</v>
      </c>
      <c r="Q445" s="34" t="s">
        <v>873</v>
      </c>
      <c r="R445" s="1" t="s">
        <v>172</v>
      </c>
      <c r="S445" s="1">
        <v>279</v>
      </c>
      <c r="T445" s="1" t="s">
        <v>833</v>
      </c>
      <c r="U445" s="1" t="s">
        <v>1365</v>
      </c>
      <c r="V445" s="87"/>
      <c r="W445" s="1">
        <v>16</v>
      </c>
      <c r="AI445" s="265"/>
      <c r="AJ445" s="265"/>
    </row>
    <row r="446" spans="1:36" ht="29" x14ac:dyDescent="0.35">
      <c r="A446" s="117"/>
      <c r="B446" s="119" t="s">
        <v>5420</v>
      </c>
      <c r="C446" s="120" t="s">
        <v>163</v>
      </c>
      <c r="D446" s="120" t="s">
        <v>5607</v>
      </c>
      <c r="E446" s="120" t="s">
        <v>822</v>
      </c>
      <c r="F446" s="1978" t="s">
        <v>14147</v>
      </c>
      <c r="G446" s="120" t="s">
        <v>149</v>
      </c>
      <c r="H446" s="10">
        <v>41881</v>
      </c>
      <c r="I446" s="11">
        <v>1207546.4666666666</v>
      </c>
      <c r="J446" s="11">
        <v>69772.95</v>
      </c>
      <c r="K446" s="11">
        <v>64932.49</v>
      </c>
      <c r="L446" s="11">
        <v>0</v>
      </c>
      <c r="M446" s="11"/>
      <c r="N446" s="2058" t="str">
        <f>INDEX(EVENTOS!G446:ZJ446,,MATCH(MAX(EVENTOS!G446:ZJ446),EVENTOS!G446:ZJ446,0)+1)</f>
        <v>EM CONFERÊNCIA PARA TEMAI</v>
      </c>
      <c r="O446" s="87" t="str">
        <f>INDEX(EVENTOS!G446:ZJ446,,MATCH(MAX(EVENTOS!G446:ZJ446),EVENTOS!G446:ZJ446,0)+2)</f>
        <v>CONCLUÍDA</v>
      </c>
      <c r="P446" s="10">
        <v>41799</v>
      </c>
      <c r="Q446" s="34" t="s">
        <v>12786</v>
      </c>
      <c r="R446" s="1" t="s">
        <v>172</v>
      </c>
      <c r="S446" s="1">
        <v>279</v>
      </c>
      <c r="T446" s="1" t="s">
        <v>833</v>
      </c>
      <c r="U446" s="1" t="s">
        <v>1367</v>
      </c>
      <c r="V446" s="87"/>
      <c r="Z446" s="1">
        <v>1</v>
      </c>
      <c r="AI446" s="265"/>
      <c r="AJ446" s="265"/>
    </row>
    <row r="447" spans="1:36" ht="29" x14ac:dyDescent="0.35">
      <c r="A447" s="117"/>
      <c r="B447" s="119" t="s">
        <v>5421</v>
      </c>
      <c r="C447" s="120" t="s">
        <v>163</v>
      </c>
      <c r="D447" s="120" t="s">
        <v>5607</v>
      </c>
      <c r="E447" s="120" t="s">
        <v>823</v>
      </c>
      <c r="F447" s="1978" t="s">
        <v>14146</v>
      </c>
      <c r="G447" s="120" t="s">
        <v>149</v>
      </c>
      <c r="H447" s="10">
        <v>41973</v>
      </c>
      <c r="I447" s="11">
        <v>1207546.4666666666</v>
      </c>
      <c r="J447" s="11">
        <v>340582.94749439997</v>
      </c>
      <c r="K447" s="11">
        <v>340582.94749440002</v>
      </c>
      <c r="L447" s="11">
        <v>0</v>
      </c>
      <c r="M447" s="11">
        <v>0</v>
      </c>
      <c r="N447" s="2058" t="str">
        <f>INDEX(EVENTOS!G447:ZJ447,,MATCH(MAX(EVENTOS!G447:ZJ447),EVENTOS!G447:ZJ447,0)+1)</f>
        <v>EM CONFERÊNCIA PARA TEMAI</v>
      </c>
      <c r="O447" s="1830" t="s">
        <v>4684</v>
      </c>
      <c r="P447" s="10">
        <v>41799</v>
      </c>
      <c r="Q447" s="34" t="s">
        <v>153</v>
      </c>
      <c r="R447" s="1" t="s">
        <v>168</v>
      </c>
      <c r="S447" s="1" t="s">
        <v>153</v>
      </c>
      <c r="T447" s="1" t="s">
        <v>842</v>
      </c>
      <c r="U447" s="1" t="s">
        <v>1368</v>
      </c>
      <c r="V447" s="87"/>
      <c r="AB447" s="1">
        <v>1</v>
      </c>
      <c r="AI447" s="265"/>
      <c r="AJ447" s="265"/>
    </row>
    <row r="448" spans="1:36" ht="43.5" x14ac:dyDescent="0.35">
      <c r="A448" s="117"/>
      <c r="B448" s="119" t="s">
        <v>5422</v>
      </c>
      <c r="C448" s="120" t="s">
        <v>163</v>
      </c>
      <c r="D448" s="120" t="s">
        <v>5607</v>
      </c>
      <c r="E448" s="120" t="s">
        <v>824</v>
      </c>
      <c r="F448" s="1978" t="s">
        <v>14145</v>
      </c>
      <c r="G448" s="120" t="s">
        <v>149</v>
      </c>
      <c r="H448" s="10">
        <v>41973</v>
      </c>
      <c r="I448" s="11">
        <v>1207546.4666666666</v>
      </c>
      <c r="J448" s="11">
        <v>347000.77638719993</v>
      </c>
      <c r="K448" s="11">
        <v>347000.77638719993</v>
      </c>
      <c r="L448" s="11">
        <v>0</v>
      </c>
      <c r="M448" s="11">
        <v>0</v>
      </c>
      <c r="N448" s="2058" t="str">
        <f>INDEX(EVENTOS!G448:ZJ448,,MATCH(MAX(EVENTOS!G448:ZJ448),EVENTOS!G448:ZJ448,0)+1)</f>
        <v>PC APROVADA</v>
      </c>
      <c r="O448" s="1830" t="s">
        <v>4684</v>
      </c>
      <c r="P448" s="10">
        <v>41799</v>
      </c>
      <c r="Q448" s="34" t="s">
        <v>153</v>
      </c>
      <c r="R448" s="1" t="s">
        <v>168</v>
      </c>
      <c r="S448" s="1" t="s">
        <v>153</v>
      </c>
      <c r="T448" s="1" t="s">
        <v>842</v>
      </c>
      <c r="U448" s="1" t="s">
        <v>1369</v>
      </c>
      <c r="V448" s="87"/>
      <c r="AB448" s="1">
        <v>1</v>
      </c>
      <c r="AI448" s="265"/>
      <c r="AJ448" s="265"/>
    </row>
    <row r="449" spans="1:36" ht="29" x14ac:dyDescent="0.35">
      <c r="A449" s="117"/>
      <c r="B449" s="119" t="s">
        <v>5423</v>
      </c>
      <c r="C449" s="120" t="s">
        <v>163</v>
      </c>
      <c r="D449" s="120" t="s">
        <v>5607</v>
      </c>
      <c r="E449" s="120" t="s">
        <v>825</v>
      </c>
      <c r="F449" s="1978" t="s">
        <v>14144</v>
      </c>
      <c r="G449" s="120" t="s">
        <v>149</v>
      </c>
      <c r="H449" s="10">
        <v>41881</v>
      </c>
      <c r="I449" s="11">
        <v>1207546.4666666666</v>
      </c>
      <c r="J449" s="11">
        <v>68804.098396800022</v>
      </c>
      <c r="K449" s="11">
        <v>68804.098396800022</v>
      </c>
      <c r="L449" s="11">
        <v>0</v>
      </c>
      <c r="M449" s="11">
        <v>0</v>
      </c>
      <c r="N449" s="2058" t="str">
        <f>INDEX(EVENTOS!G449:ZJ449,,MATCH(MAX(EVENTOS!G449:ZJ449),EVENTOS!G449:ZJ449,0)+1)</f>
        <v>EM CONFERÊNCIA PARA TEMAI</v>
      </c>
      <c r="O449" s="87" t="str">
        <f>INDEX(EVENTOS!G449:ZJ449,,MATCH(MAX(EVENTOS!G449:ZJ449),EVENTOS!G449:ZJ449,0)+2)</f>
        <v>EM ANDAMENTO</v>
      </c>
      <c r="P449" s="10">
        <v>41799</v>
      </c>
      <c r="Q449" s="34" t="s">
        <v>153</v>
      </c>
      <c r="R449" s="1" t="s">
        <v>161</v>
      </c>
      <c r="S449" s="1">
        <v>7</v>
      </c>
      <c r="T449" s="1" t="s">
        <v>839</v>
      </c>
      <c r="U449" s="1" t="s">
        <v>1370</v>
      </c>
      <c r="V449" s="87"/>
      <c r="AD449" s="1">
        <v>1</v>
      </c>
      <c r="AI449" s="265"/>
      <c r="AJ449" s="265"/>
    </row>
    <row r="450" spans="1:36" ht="29" x14ac:dyDescent="0.35">
      <c r="A450" s="117"/>
      <c r="B450" s="119" t="s">
        <v>5424</v>
      </c>
      <c r="C450" s="120" t="s">
        <v>155</v>
      </c>
      <c r="D450" s="120" t="s">
        <v>5608</v>
      </c>
      <c r="E450" s="120" t="s">
        <v>827</v>
      </c>
      <c r="F450" s="124" t="s">
        <v>6811</v>
      </c>
      <c r="G450" s="120" t="s">
        <v>149</v>
      </c>
      <c r="H450" s="10">
        <v>42521</v>
      </c>
      <c r="I450" s="11">
        <v>2716979.5125000002</v>
      </c>
      <c r="J450" s="11">
        <v>2646113.25</v>
      </c>
      <c r="K450" s="11">
        <v>2235394.9300000002</v>
      </c>
      <c r="L450" s="11">
        <v>0</v>
      </c>
      <c r="M450" s="11">
        <v>410718.32</v>
      </c>
      <c r="N450" s="2058" t="str">
        <f>INDEX(EVENTOS!G450:ZJ450,,MATCH(MAX(EVENTOS!G450:ZJ450),EVENTOS!G450:ZJ450,0)+1)</f>
        <v>EM CONFERÊNCIA PARA TEMAI</v>
      </c>
      <c r="O450" s="87" t="str">
        <f>INDEX(EVENTOS!G450:ZJ450,,MATCH(MAX(EVENTOS!G450:ZJ450),EVENTOS!G450:ZJ450,0)+2)</f>
        <v>CONCLUÍDA</v>
      </c>
      <c r="P450" s="10">
        <v>43014</v>
      </c>
      <c r="Q450" s="34" t="s">
        <v>14112</v>
      </c>
      <c r="R450" s="1" t="s">
        <v>172</v>
      </c>
      <c r="S450" s="702" t="s">
        <v>10071</v>
      </c>
      <c r="T450" s="1" t="s">
        <v>833</v>
      </c>
      <c r="U450" s="1" t="s">
        <v>1371</v>
      </c>
      <c r="V450" s="87"/>
      <c r="W450" s="1">
        <v>21</v>
      </c>
      <c r="AI450" s="265"/>
      <c r="AJ450" s="265"/>
    </row>
    <row r="451" spans="1:36" ht="43.5" x14ac:dyDescent="0.35">
      <c r="A451" s="117"/>
      <c r="B451" s="119" t="s">
        <v>5425</v>
      </c>
      <c r="C451" s="120" t="s">
        <v>155</v>
      </c>
      <c r="D451" s="120" t="s">
        <v>5609</v>
      </c>
      <c r="E451" s="120" t="s">
        <v>10559</v>
      </c>
      <c r="F451" s="120" t="s">
        <v>6881</v>
      </c>
      <c r="G451" s="120" t="s">
        <v>149</v>
      </c>
      <c r="H451" s="10">
        <v>42185</v>
      </c>
      <c r="I451" s="11">
        <v>754716.54749999999</v>
      </c>
      <c r="J451" s="11">
        <v>284052.90999999997</v>
      </c>
      <c r="K451" s="11">
        <v>284052.90999999997</v>
      </c>
      <c r="L451" s="11">
        <v>0</v>
      </c>
      <c r="M451" s="11">
        <v>0</v>
      </c>
      <c r="N451" s="2058" t="str">
        <f>INDEX(EVENTOS!G451:ZJ451,,MATCH(MAX(EVENTOS!G451:ZJ451),EVENTOS!G451:ZJ451,0)+1)</f>
        <v>EM CONFERÊNCIA PARA TEMAI</v>
      </c>
      <c r="O451" s="87" t="str">
        <f>INDEX(EVENTOS!G451:ZJ451,,MATCH(MAX(EVENTOS!G451:ZJ451),EVENTOS!G451:ZJ451,0)+2)</f>
        <v>CONCLUÍDA</v>
      </c>
      <c r="P451" s="10">
        <v>41799</v>
      </c>
      <c r="Q451" s="34" t="s">
        <v>153</v>
      </c>
      <c r="R451" s="1" t="s">
        <v>172</v>
      </c>
      <c r="S451" s="1">
        <v>286</v>
      </c>
      <c r="T451" s="1" t="s">
        <v>839</v>
      </c>
      <c r="U451" s="1" t="s">
        <v>1372</v>
      </c>
      <c r="V451" s="87"/>
      <c r="Z451" s="1">
        <v>2</v>
      </c>
      <c r="AI451" s="265"/>
      <c r="AJ451" s="265"/>
    </row>
    <row r="452" spans="1:36" ht="58" x14ac:dyDescent="0.35">
      <c r="A452" s="117"/>
      <c r="B452" s="119" t="s">
        <v>5426</v>
      </c>
      <c r="C452" s="120" t="s">
        <v>155</v>
      </c>
      <c r="D452" s="120" t="s">
        <v>5609</v>
      </c>
      <c r="E452" s="120" t="s">
        <v>10560</v>
      </c>
      <c r="F452" s="632" t="s">
        <v>6882</v>
      </c>
      <c r="G452" s="120" t="s">
        <v>149</v>
      </c>
      <c r="H452" s="10">
        <v>42185</v>
      </c>
      <c r="I452" s="11">
        <v>754716.54749999999</v>
      </c>
      <c r="J452" s="11">
        <v>309959.23</v>
      </c>
      <c r="K452" s="11">
        <v>309959.23</v>
      </c>
      <c r="L452" s="11">
        <v>0</v>
      </c>
      <c r="M452" s="11">
        <v>0</v>
      </c>
      <c r="N452" s="2058" t="str">
        <f>INDEX(EVENTOS!G452:ZJ452,,MATCH(MAX(EVENTOS!G452:ZJ452),EVENTOS!G452:ZJ452,0)+1)</f>
        <v>EM CONFERÊNCIA PARA TEMAI</v>
      </c>
      <c r="O452" s="87" t="str">
        <f>INDEX(EVENTOS!G452:ZJ452,,MATCH(MAX(EVENTOS!G452:ZJ452),EVENTOS!G452:ZJ452,0)+2)</f>
        <v>CONCLUÍDA</v>
      </c>
      <c r="P452" s="10">
        <v>41799</v>
      </c>
      <c r="Q452" s="34" t="s">
        <v>153</v>
      </c>
      <c r="R452" s="1" t="s">
        <v>172</v>
      </c>
      <c r="S452" s="1">
        <v>285</v>
      </c>
      <c r="T452" s="1" t="s">
        <v>833</v>
      </c>
      <c r="U452" s="1" t="s">
        <v>1373</v>
      </c>
      <c r="V452" s="87"/>
      <c r="W452" s="1">
        <v>3</v>
      </c>
      <c r="AI452" s="265"/>
      <c r="AJ452" s="265"/>
    </row>
    <row r="453" spans="1:36" ht="29" x14ac:dyDescent="0.35">
      <c r="A453" s="117"/>
      <c r="B453" s="119" t="s">
        <v>5427</v>
      </c>
      <c r="C453" s="120" t="s">
        <v>155</v>
      </c>
      <c r="D453" s="120" t="s">
        <v>5609</v>
      </c>
      <c r="E453" s="120" t="s">
        <v>10561</v>
      </c>
      <c r="F453" s="120" t="s">
        <v>14143</v>
      </c>
      <c r="G453" s="120" t="s">
        <v>149</v>
      </c>
      <c r="H453" s="10">
        <v>42185</v>
      </c>
      <c r="I453" s="11">
        <v>754716.54749999999</v>
      </c>
      <c r="J453" s="11">
        <v>160704.41</v>
      </c>
      <c r="K453" s="11">
        <v>160704.41</v>
      </c>
      <c r="L453" s="11">
        <v>0</v>
      </c>
      <c r="M453" s="11">
        <v>0</v>
      </c>
      <c r="N453" s="2058" t="str">
        <f>INDEX(EVENTOS!G453:ZJ453,,MATCH(MAX(EVENTOS!G453:ZJ453),EVENTOS!G453:ZJ453,0)+1)</f>
        <v>EM CONFERÊNCIA PARA TEMAI</v>
      </c>
      <c r="O453" s="87" t="str">
        <f>INDEX(EVENTOS!G453:ZJ453,,MATCH(MAX(EVENTOS!G453:ZJ453),EVENTOS!G453:ZJ453,0)+2)</f>
        <v>CONCLUÍDA</v>
      </c>
      <c r="P453" s="10">
        <v>41799</v>
      </c>
      <c r="Q453" s="34" t="s">
        <v>153</v>
      </c>
      <c r="R453" s="1" t="s">
        <v>172</v>
      </c>
      <c r="S453" s="1">
        <v>284</v>
      </c>
      <c r="T453" s="1" t="s">
        <v>833</v>
      </c>
      <c r="U453" s="1" t="s">
        <v>1374</v>
      </c>
      <c r="V453" s="87"/>
      <c r="AI453" s="289">
        <v>1</v>
      </c>
      <c r="AJ453" s="265" t="s">
        <v>6883</v>
      </c>
    </row>
    <row r="454" spans="1:36" x14ac:dyDescent="0.35">
      <c r="K454" s="505"/>
    </row>
    <row r="455" spans="1:36" x14ac:dyDescent="0.35">
      <c r="I455" s="626"/>
    </row>
    <row r="457" spans="1:36" x14ac:dyDescent="0.35">
      <c r="I457" s="11"/>
      <c r="K457" s="526"/>
    </row>
    <row r="458" spans="1:36" x14ac:dyDescent="0.35">
      <c r="K458" s="526"/>
    </row>
  </sheetData>
  <autoFilter ref="B6:T453" xr:uid="{00000000-0009-0000-0000-000004000000}"/>
  <customSheetViews>
    <customSheetView guid="{B5BE78D1-0D47-469B-8F65-82EBF0EA1F66}" showPageBreaks="1" showAutoFilter="1">
      <selection activeCell="B371" sqref="B371"/>
      <pageMargins left="0.511811024" right="0.511811024" top="0.78740157499999996" bottom="0.78740157499999996" header="0.31496062000000002" footer="0.31496062000000002"/>
      <pageSetup paperSize="9" orientation="portrait" r:id="rId1"/>
      <autoFilter ref="B6:T453" xr:uid="{00000000-0009-0000-0000-000004000000}"/>
    </customSheetView>
    <customSheetView guid="{A585DDF7-0A3C-4962-AEC1-1EDDD285BC8E}" scale="80" showAutoFilter="1">
      <selection activeCell="D394" sqref="D394"/>
      <pageMargins left="0.511811024" right="0.511811024" top="0.78740157499999996" bottom="0.78740157499999996" header="0.31496062000000002" footer="0.31496062000000002"/>
      <pageSetup paperSize="9" orientation="portrait" r:id="rId2"/>
      <autoFilter ref="B6:T453" xr:uid="{152C1415-9791-4430-85C2-6E20CC7528F2}"/>
    </customSheetView>
    <customSheetView guid="{1504FA50-5BEF-4B72-815D-AABBA0DC206D}" scale="8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3"/>
      <autoFilter ref="B6:T453" xr:uid="{589F6214-1C0E-44E6-844F-0F01D4434E7A}"/>
    </customSheetView>
    <customSheetView guid="{14BF71DD-AD3F-418F-B86C-B7F01AFDEC65}" scale="40" showAutoFilter="1">
      <selection activeCell="B7" sqref="B7"/>
      <pageMargins left="0.511811024" right="0.511811024" top="0.78740157499999996" bottom="0.78740157499999996" header="0.31496062000000002" footer="0.31496062000000002"/>
      <pageSetup paperSize="9" orientation="portrait" r:id="rId4"/>
      <autoFilter ref="B6:T453" xr:uid="{92CA3F7B-7E3F-4C43-8A55-AEBBADE04688}"/>
    </customSheetView>
    <customSheetView guid="{AD046ECD-751F-4332-8FC4-274F08D4DE7E}" scale="50" showAutoFilter="1">
      <selection activeCell="B388" sqref="B388"/>
      <pageMargins left="0.511811024" right="0.511811024" top="0.78740157499999996" bottom="0.78740157499999996" header="0.31496062000000002" footer="0.31496062000000002"/>
      <pageSetup paperSize="9" orientation="portrait" r:id="rId5"/>
      <autoFilter ref="B6:T453" xr:uid="{64A6092D-FAC7-4856-BAC0-10198728AC7C}"/>
    </customSheetView>
    <customSheetView guid="{286B6661-33B5-4C7B-9686-166C222D27BC}" scale="80" showPageBreaks="1" showAutoFilter="1">
      <selection activeCell="R24" sqref="R24"/>
      <pageMargins left="0.511811024" right="0.511811024" top="0.78740157499999996" bottom="0.78740157499999996" header="0.31496062000000002" footer="0.31496062000000002"/>
      <pageSetup paperSize="9" orientation="portrait" r:id="rId6"/>
      <autoFilter ref="B6:T453" xr:uid="{B61698CD-2C87-477B-9A06-EAF2C491A58A}"/>
    </customSheetView>
    <customSheetView guid="{3D50BA80-5F45-4C77-89E4-3F1F12E755CC}" showAutoFilter="1">
      <selection activeCell="B237" sqref="B237"/>
      <pageMargins left="0.511811024" right="0.511811024" top="0.78740157499999996" bottom="0.78740157499999996" header="0.31496062000000002" footer="0.31496062000000002"/>
      <pageSetup paperSize="9" orientation="portrait" r:id="rId7"/>
      <autoFilter ref="B6:T453" xr:uid="{3255F267-D895-4AFA-AFF0-EF4DE19798AF}"/>
    </customSheetView>
    <customSheetView guid="{134D87D5-BBCD-491A-8CB6-269B6CA3C08C}" scale="80" showAutoFilter="1">
      <selection activeCell="F7" sqref="F7"/>
      <pageMargins left="0.511811024" right="0.511811024" top="0.78740157499999996" bottom="0.78740157499999996" header="0.31496062000000002" footer="0.31496062000000002"/>
      <pageSetup paperSize="9" orientation="portrait" r:id="rId8"/>
      <autoFilter ref="B6:T453" xr:uid="{6249BD1E-3F69-4BD7-8BC2-B9337D5B143A}"/>
    </customSheetView>
    <customSheetView guid="{8DB724D8-71C2-4737-B6C6-48C13CCF3FA3}" scale="80" showAutoFilter="1">
      <selection activeCell="B440" sqref="B440"/>
      <pageMargins left="0.511811024" right="0.511811024" top="0.78740157499999996" bottom="0.78740157499999996" header="0.31496062000000002" footer="0.31496062000000002"/>
      <pageSetup paperSize="9" orientation="portrait" r:id="rId9"/>
      <autoFilter ref="B6:T453" xr:uid="{718B6FF2-1C7B-4002-AE9E-FFCFF1A763A3}"/>
    </customSheetView>
    <customSheetView guid="{567EA607-724B-4D2C-BBE1-9D84263B16FE}" scale="80" showAutoFilter="1" topLeftCell="B1">
      <selection activeCell="E440" sqref="E440"/>
      <pageMargins left="0.511811024" right="0.511811024" top="0.78740157499999996" bottom="0.78740157499999996" header="0.31496062000000002" footer="0.31496062000000002"/>
      <pageSetup paperSize="9" orientation="portrait" r:id="rId10"/>
      <autoFilter ref="B6:T453" xr:uid="{4D1C78ED-C0BF-4B35-8684-07C4B454D4F5}"/>
    </customSheetView>
    <customSheetView guid="{78A03B60-065F-4D1D-9F63-2E6EED610C2B}" scale="80" showAutoFilter="1">
      <selection activeCell="F7" sqref="F7"/>
      <pageMargins left="0.511811024" right="0.511811024" top="0.78740157499999996" bottom="0.78740157499999996" header="0.31496062000000002" footer="0.31496062000000002"/>
      <pageSetup paperSize="9" orientation="portrait" r:id="rId11"/>
      <autoFilter ref="A6:AJ453" xr:uid="{C210A2C9-B0D7-41A6-97CE-72067D908DBC}"/>
    </customSheetView>
    <customSheetView guid="{7A4BD4B8-7473-48EF-95D4-11E228745E12}" showPageBreaks="1"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12"/>
      <autoFilter ref="B6:T453" xr:uid="{1499FC40-D322-4320-9C28-D0F7D33592DE}"/>
    </customSheetView>
    <customSheetView guid="{85F87CD0-5EA6-4229-84BD-1D11505A928D}" scale="90" showPageBreaks="1" showAutoFilter="1">
      <selection activeCell="B401" sqref="B401"/>
      <pageMargins left="0.511811024" right="0.511811024" top="0.78740157499999996" bottom="0.78740157499999996" header="0.31496062000000002" footer="0.31496062000000002"/>
      <pageSetup paperSize="9" orientation="portrait" r:id="rId13"/>
      <autoFilter ref="B6:T453" xr:uid="{8F3883B4-BD77-4E2F-B6AB-C2256A68A524}"/>
    </customSheetView>
    <customSheetView guid="{3B6F0F89-6487-42F6-BC01-DE8542B769AF}" scale="80" showPageBreaks="1" showAutoFilter="1">
      <selection activeCell="B372" sqref="B372"/>
      <pageMargins left="0.511811024" right="0.511811024" top="0.78740157499999996" bottom="0.78740157499999996" header="0.31496062000000002" footer="0.31496062000000002"/>
      <pageSetup paperSize="9" orientation="portrait" r:id="rId14"/>
      <autoFilter ref="B6:T453" xr:uid="{0223EA27-3CC5-40FF-B6C6-97DCCABE9C3D}"/>
    </customSheetView>
    <customSheetView guid="{0B05DA22-0544-45F5-9F7C-7731AB266AE9}" scale="90" filter="1" showAutoFilter="1">
      <selection activeCell="D454" sqref="D454"/>
      <pageMargins left="0.511811024" right="0.511811024" top="0.78740157499999996" bottom="0.78740157499999996" header="0.31496062000000002" footer="0.31496062000000002"/>
      <pageSetup paperSize="9" orientation="portrait" r:id="rId15"/>
      <autoFilter ref="B6:T453" xr:uid="{33189355-C289-460D-9CD3-62BC5707DCF1}">
        <filterColumn colId="2">
          <filters>
            <filter val="ILHA DE ITAMARACA"/>
          </filters>
        </filterColumn>
      </autoFilter>
    </customSheetView>
    <customSheetView guid="{7319A0ED-B7A2-459D-898B-E7527AB2940D}" scale="90" showAutoFilter="1">
      <selection activeCell="B74" sqref="B74"/>
      <pageMargins left="0.511811024" right="0.511811024" top="0.78740157499999996" bottom="0.78740157499999996" header="0.31496062000000002" footer="0.31496062000000002"/>
      <pageSetup paperSize="9" orientation="portrait" r:id="rId16"/>
      <autoFilter ref="B6:AJ446" xr:uid="{E864151A-E094-43CE-98AD-F16BFCAAC007}"/>
    </customSheetView>
    <customSheetView guid="{94E41AD1-0E1B-445B-AC0B-FFC90943438B}" scale="90" showAutoFilter="1">
      <selection activeCell="F7" sqref="F7"/>
      <pageMargins left="0.511811024" right="0.511811024" top="0.78740157499999996" bottom="0.78740157499999996" header="0.31496062000000002" footer="0.31496062000000002"/>
      <pageSetup paperSize="9" orientation="portrait" r:id="rId17"/>
      <autoFilter ref="B6:AJ444" xr:uid="{55AE65B3-395E-4D36-9BAB-65B0723E6592}"/>
    </customSheetView>
    <customSheetView guid="{F6ECD0CB-F2F9-4FDC-9DDC-29355C938B39}" scale="90" showAutoFilter="1">
      <selection activeCell="B112" sqref="B112"/>
      <pageMargins left="0.511811024" right="0.511811024" top="0.78740157499999996" bottom="0.78740157499999996" header="0.31496062000000002" footer="0.31496062000000002"/>
      <pageSetup paperSize="9" orientation="portrait" r:id="rId18"/>
      <autoFilter ref="B6:T437" xr:uid="{B58870A4-D122-494B-87B0-842BBAFBDA6A}"/>
    </customSheetView>
    <customSheetView guid="{020877D2-9E31-47B0-BF36-B6E09DD3D5C1}" showAutoFilter="1">
      <selection activeCell="B7" sqref="B7"/>
      <pageMargins left="0.511811024" right="0.511811024" top="0.78740157499999996" bottom="0.78740157499999996" header="0.31496062000000002" footer="0.31496062000000002"/>
      <autoFilter ref="B6:T436" xr:uid="{5CAE8EEE-42E4-480D-9FBE-EBCEBE493CB9}"/>
    </customSheetView>
    <customSheetView guid="{B67115AF-5483-47F3-9D4D-2630A9D3733D}" showAutoFilter="1">
      <selection activeCell="B233" sqref="B233"/>
      <pageMargins left="0.511811024" right="0.511811024" top="0.78740157499999996" bottom="0.78740157499999996" header="0.31496062000000002" footer="0.31496062000000002"/>
      <autoFilter ref="B6:T468" xr:uid="{2EC8CBDA-3031-44AB-A7EE-CA12D53E9432}"/>
    </customSheetView>
    <customSheetView guid="{147E138F-2973-4C9E-8537-978B336ED5C8}" showAutoFilter="1">
      <selection activeCell="R99" sqref="R99"/>
      <pageMargins left="0.511811024" right="0.511811024" top="0.78740157499999996" bottom="0.78740157499999996" header="0.31496062000000002" footer="0.31496062000000002"/>
      <autoFilter ref="B6:T436" xr:uid="{A096FF27-240E-4194-B5A5-C11A9106041D}"/>
    </customSheetView>
    <customSheetView guid="{CA5E33D8-95F8-4696-B4B2-B4448937BCFB}" showAutoFilter="1">
      <pane xSplit="5" ySplit="6" topLeftCell="F7" activePane="bottomRight" state="frozen"/>
      <selection pane="bottomRight" activeCell="F7" sqref="F7"/>
      <pageMargins left="0.511811024" right="0.511811024" top="0.78740157499999996" bottom="0.78740157499999996" header="0.31496062000000002" footer="0.31496062000000002"/>
      <autoFilter ref="B6:T436" xr:uid="{3D572F61-B39E-4434-ABCB-4ECCA8A143B4}"/>
    </customSheetView>
    <customSheetView guid="{F026BF9E-B40B-4FA8-8432-40C252931F7F}" scale="110" showPageBreaks="1" filter="1" showAutoFilter="1" topLeftCell="A3">
      <pane xSplit="5" ySplit="185.71464646464648" topLeftCell="F189" activePane="bottomRight" state="frozen"/>
      <selection pane="bottomRight" activeCell="E3" sqref="E3"/>
      <pageMargins left="0.511811024" right="0.511811024" top="0.78740157499999996" bottom="0.78740157499999996" header="0.31496062000000002" footer="0.31496062000000002"/>
      <pageSetup paperSize="9" orientation="portrait" r:id="rId19"/>
      <autoFilter ref="B6:AH438" xr:uid="{878B7E92-E63B-4666-B5A9-5347BC54FA80}">
        <filterColumn colId="2">
          <filters>
            <filter val="IGUARACY"/>
          </filters>
        </filterColumn>
      </autoFilter>
    </customSheetView>
    <customSheetView guid="{DD08D2A4-472D-447F-BF8C-563FF3A48D4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0"/>
      <autoFilter ref="B6:T444" xr:uid="{517879F1-01D9-4F59-AEE7-1343F9C2B0B9}"/>
    </customSheetView>
    <customSheetView guid="{6D74C590-C00F-4FE4-A1EA-7DCD0D01B483}" scale="60" showAutoFilter="1">
      <selection activeCell="B345" sqref="B345"/>
      <pageMargins left="0.511811024" right="0.511811024" top="0.78740157499999996" bottom="0.78740157499999996" header="0.31496062000000002" footer="0.31496062000000002"/>
      <pageSetup paperSize="9" orientation="portrait" r:id="rId21"/>
      <autoFilter ref="B6:T446" xr:uid="{60D1C159-BD61-40C5-81DB-F043A756A517}"/>
    </customSheetView>
    <customSheetView guid="{C7286046-E13C-47DD-8832-615373BBE117}" scale="70" showAutoFilter="1">
      <pane xSplit="5" ySplit="264" topLeftCell="H461" activePane="bottomRight" state="frozen"/>
      <selection pane="bottomRight" activeCell="B104" sqref="B104"/>
      <pageMargins left="0.511811024" right="0.511811024" top="0.78740157499999996" bottom="0.78740157499999996" header="0.31496062000000002" footer="0.31496062000000002"/>
      <pageSetup paperSize="9" orientation="portrait" r:id="rId22"/>
      <autoFilter ref="B6:T453" xr:uid="{FA8B54E6-AA06-4F1F-AB71-7B7A7D6FB8C1}"/>
    </customSheetView>
    <customSheetView guid="{77D7969D-7D51-405F-9672-1A9E508C0254}" scale="80" filter="1" showAutoFilter="1">
      <pane xSplit="5" ySplit="6" topLeftCell="G19" activePane="bottomRight" state="frozen"/>
      <selection pane="bottomRight" activeCell="E3" sqref="E3"/>
      <pageMargins left="0.511811024" right="0.511811024" top="0.78740157499999996" bottom="0.78740157499999996" header="0.31496062000000002" footer="0.31496062000000002"/>
      <pageSetup paperSize="0" orientation="portrait" horizontalDpi="0" verticalDpi="0" copies="0"/>
      <autoFilter ref="B6:AJ453" xr:uid="{1E3030ED-951F-4F88-A15A-9A7CCC5EEFEB}">
        <filterColumn colId="2">
          <filters>
            <filter val="ÁGUA PRETA"/>
          </filters>
        </filterColumn>
      </autoFilter>
    </customSheetView>
    <customSheetView guid="{0EA8F376-CCC5-4424-82FF-4FCBECF61C7C}" scale="80" showAutoFilter="1">
      <selection activeCell="B138" sqref="B138"/>
      <pageMargins left="0.511811024" right="0.511811024" top="0.78740157499999996" bottom="0.78740157499999996" header="0.31496062000000002" footer="0.31496062000000002"/>
      <pageSetup paperSize="0" orientation="portrait" horizontalDpi="0" verticalDpi="0" copies="0"/>
      <autoFilter ref="B6:AJ453" xr:uid="{D078A384-4042-40CD-BD1C-0FA66D121CFD}"/>
    </customSheetView>
    <customSheetView guid="{D837B8D3-C51B-40F7-87E9-DF86CA90BFB5}" scale="80" showAutoFilter="1">
      <selection activeCell="B419" sqref="B419"/>
      <pageMargins left="0.511811024" right="0.511811024" top="0.78740157499999996" bottom="0.78740157499999996" header="0.31496062000000002" footer="0.31496062000000002"/>
      <pageSetup paperSize="9" orientation="portrait" r:id="rId23"/>
      <autoFilter ref="B6:T453" xr:uid="{10C0EC5F-EC94-4663-BE48-8A7D9609C08C}"/>
    </customSheetView>
    <customSheetView guid="{2D9D49CE-0FFE-48B3-B032-F69BEBAB6071}" scale="70" showPageBreaks="1" showAutoFilter="1" topLeftCell="A2">
      <selection activeCell="B289" sqref="B289"/>
      <pageMargins left="0.511811024" right="0.511811024" top="0.78740157499999996" bottom="0.78740157499999996" header="0.31496062000000002" footer="0.31496062000000002"/>
      <pageSetup paperSize="9" orientation="portrait" r:id="rId24"/>
      <autoFilter ref="B6:T453" xr:uid="{2DDC4099-3DB9-4CDD-AC64-30B661C9EF81}"/>
    </customSheetView>
    <customSheetView guid="{53728C17-6B57-4D5E-91EC-B1CDD187BF62}"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5"/>
      <autoFilter ref="B6:T453" xr:uid="{8D28190E-9032-4BD7-B272-CD6796A32401}"/>
    </customSheetView>
    <customSheetView guid="{16C96C58-9237-4D8E-9561-63FC61590799}" scale="80" showAutoFilter="1">
      <selection activeCell="B271" sqref="B271"/>
      <pageMargins left="0.511811024" right="0.511811024" top="0.78740157499999996" bottom="0.78740157499999996" header="0.31496062000000002" footer="0.31496062000000002"/>
      <pageSetup paperSize="9" orientation="portrait" r:id="rId26"/>
      <autoFilter ref="B6:T453" xr:uid="{83679F33-284B-4341-84D0-8757208B2126}"/>
    </customSheetView>
    <customSheetView guid="{8294B4A2-F0F1-4668-8538-74E7B1B76CE1}" scale="80" showPageBreaks="1" showAutoFilter="1">
      <selection activeCell="B409" sqref="B409"/>
      <pageMargins left="0.511811024" right="0.511811024" top="0.78740157499999996" bottom="0.78740157499999996" header="0.31496062000000002" footer="0.31496062000000002"/>
      <pageSetup paperSize="9" orientation="portrait" r:id="rId27"/>
      <autoFilter ref="B6:T453" xr:uid="{351EB3F5-E167-4E6B-AA59-BBE4E95E4449}"/>
    </customSheetView>
    <customSheetView guid="{1E0302C1-64F9-4274-8E78-20F1B318B61C}" scale="80" showAutoFilter="1">
      <pane xSplit="5" ySplit="6" topLeftCell="N131" activePane="bottomRight" state="frozen"/>
      <selection pane="bottomRight" activeCell="Q132" sqref="Q132"/>
      <pageMargins left="0.511811024" right="0.511811024" top="0.78740157499999996" bottom="0.78740157499999996" header="0.31496062000000002" footer="0.31496062000000002"/>
      <pageSetup paperSize="9" orientation="portrait" r:id="rId28"/>
      <autoFilter ref="B6:T453" xr:uid="{97FDE023-91CE-4608-9F07-981B72FC458C}"/>
    </customSheetView>
    <customSheetView guid="{1BB36DE2-2A74-4DAD-A297-C35420235BF0}" scale="80" showAutoFilter="1">
      <selection activeCell="B7" sqref="B7"/>
      <pageMargins left="0.511811024" right="0.511811024" top="0.78740157499999996" bottom="0.78740157499999996" header="0.31496062000000002" footer="0.31496062000000002"/>
      <pageSetup paperSize="9" orientation="portrait" r:id="rId29"/>
      <autoFilter ref="B6:T453" xr:uid="{D7E2CB61-A3E1-4E4E-9D10-8203E0695AC2}"/>
    </customSheetView>
    <customSheetView guid="{11F48615-B8BF-4323-8500-7333A467AA12}" scale="50" showAutoFilter="1" topLeftCell="D1">
      <selection activeCell="B388" sqref="B388"/>
      <pageMargins left="0.511811024" right="0.511811024" top="0.78740157499999996" bottom="0.78740157499999996" header="0.31496062000000002" footer="0.31496062000000002"/>
      <pageSetup paperSize="9" orientation="portrait" r:id="rId30"/>
      <autoFilter ref="B6:T453" xr:uid="{6DDF4508-80ED-4F21-886B-9064AACD5584}"/>
    </customSheetView>
    <customSheetView guid="{5BC2AC27-9B72-4144-A6DA-27C855BC56DD}" scale="80" showAutoFilter="1" topLeftCell="G1">
      <selection activeCell="Q43" sqref="Q43"/>
      <pageMargins left="0.511811024" right="0.511811024" top="0.78740157499999996" bottom="0.78740157499999996" header="0.31496062000000002" footer="0.31496062000000002"/>
      <pageSetup paperSize="9" orientation="portrait" r:id="rId31"/>
      <autoFilter ref="B6:T453" xr:uid="{EA47EFE5-3EFF-48CC-8DCF-420404B20B4D}"/>
    </customSheetView>
  </customSheetViews>
  <mergeCells count="2">
    <mergeCell ref="B2:J2"/>
    <mergeCell ref="W5:AH5"/>
  </mergeCells>
  <conditionalFormatting sqref="B2:J2">
    <cfRule type="expression" dxfId="1305" priority="4">
      <formula>STATUS_PLANILHA=FALSE</formula>
    </cfRule>
  </conditionalFormatting>
  <conditionalFormatting sqref="B7:B453">
    <cfRule type="expression" dxfId="1304" priority="3">
      <formula>OR(N7="AGUARDANDO RETIFICAÇÃO",N7="AGUARDANDO ENCAMINHAMENTO",N7="AGUARDANDO ANÁLISE",N7="CANCELADO",N7="SUBSTITUÍDO",N7="REPROVADO")</formula>
    </cfRule>
  </conditionalFormatting>
  <conditionalFormatting sqref="B8:B10">
    <cfRule type="expression" dxfId="1303" priority="2">
      <formula>OR(N8="AGUARDANDO RETIFICAÇÃO",N8="AGUARDANDO ENCAMINHAMENTO",N8="AGUARDANDO ANÁLISE",N8="CANCELADO",N8="SUBSTITUÍDO",N8="REPROVADO")</formula>
    </cfRule>
  </conditionalFormatting>
  <dataValidations count="3">
    <dataValidation type="list" allowBlank="1" showInputMessage="1" showErrorMessage="1" sqref="G7:G453" xr:uid="{00000000-0002-0000-0400-000000000000}">
      <formula1>"NORMAL,MULHER,EMENDA"</formula1>
    </dataValidation>
    <dataValidation type="list" allowBlank="1" showInputMessage="1" showErrorMessage="1" sqref="R7:R453" xr:uid="{00000000-0002-0000-0400-000001000000}">
      <formula1>SECRETARIA_FINALISTICA</formula1>
    </dataValidation>
    <dataValidation type="list" allowBlank="1" showInputMessage="1" showErrorMessage="1" sqref="T7:T453" xr:uid="{00000000-0002-0000-0400-000002000000}">
      <formula1>AREA_DE_INVESTIMENTO</formula1>
    </dataValidation>
  </dataValidations>
  <hyperlinks>
    <hyperlink ref="C3" location="RESUMO!A1" display="RESUMO" xr:uid="{00000000-0004-0000-0400-000000000000}"/>
    <hyperlink ref="D3" location="'TERMO DE ADESÃO'!A1" display="TERMO DE ADESÃO" xr:uid="{00000000-0004-0000-0400-000001000000}"/>
    <hyperlink ref="E3" location="EVENTOS!A1" display="EVENTOS" xr:uid="{00000000-0004-0000-0400-000002000000}"/>
    <hyperlink ref="F3" location="PAGAMENTOS!A1" display="PAGAMENTOS" xr:uid="{00000000-0004-0000-0400-000003000000}"/>
    <hyperlink ref="G3" location="VISTORIA!A1" display="VISTORIA" xr:uid="{00000000-0004-0000-0400-000004000000}"/>
    <hyperlink ref="H3" location="'PRESTAÇÃO DE CONTAS'!A1" display="P. DE CONTAS" xr:uid="{00000000-0004-0000-0400-000005000000}"/>
    <hyperlink ref="I3" location="'OBS  ENC'!A1" display="OBS. ENC" xr:uid="{00000000-0004-0000-0400-000006000000}"/>
    <hyperlink ref="J3" location="'CONCLUSÃO INFORMAL'!A1" display="CONC. INFORMAL" xr:uid="{00000000-0004-0000-0400-000007000000}"/>
    <hyperlink ref="K3" location="AJUDA!A1" display="AJUDA" xr:uid="{00000000-0004-0000-0400-000008000000}"/>
  </hyperlinks>
  <pageMargins left="0.511811024" right="0.511811024" top="0.78740157499999996" bottom="0.78740157499999996" header="0.31496062000000002" footer="0.31496062000000002"/>
  <pageSetup paperSize="9" orientation="portrait" r:id="rId32"/>
  <legacyDrawing r:id="rId3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4"/>
  <dimension ref="A1:AF485"/>
  <sheetViews>
    <sheetView zoomScale="60" zoomScaleNormal="60" workbookViewId="0">
      <selection activeCell="B371" sqref="B371"/>
    </sheetView>
  </sheetViews>
  <sheetFormatPr defaultColWidth="8.81640625" defaultRowHeight="14.5" x14ac:dyDescent="0.35"/>
  <cols>
    <col min="1" max="1" width="3.81640625" style="7" customWidth="1"/>
    <col min="2" max="2" width="13.453125" style="7" customWidth="1"/>
    <col min="3" max="3" width="18" style="7" customWidth="1"/>
    <col min="4" max="4" width="15" style="7" customWidth="1"/>
    <col min="5" max="5" width="25.1796875" style="7" customWidth="1"/>
    <col min="6" max="6" width="14" style="7" customWidth="1"/>
    <col min="7" max="7" width="24.81640625" style="7" customWidth="1"/>
    <col min="8" max="8" width="18" style="87" bestFit="1" customWidth="1"/>
    <col min="9" max="9" width="18.453125" style="7" customWidth="1"/>
    <col min="10" max="10" width="19.453125" style="7" customWidth="1"/>
    <col min="11" max="11" width="18.453125" style="7" customWidth="1"/>
    <col min="12" max="12" width="15.453125" style="7" customWidth="1"/>
    <col min="13" max="13" width="23.453125" style="7" customWidth="1"/>
    <col min="14" max="14" width="17.453125" style="87" customWidth="1"/>
    <col min="15" max="15" width="14.1796875" style="7" customWidth="1"/>
    <col min="16" max="16" width="18.81640625" style="7" customWidth="1"/>
    <col min="17" max="17" width="20.1796875" style="30" customWidth="1"/>
    <col min="18" max="18" width="18" style="7" customWidth="1"/>
    <col min="19" max="19" width="15.1796875" style="7" bestFit="1" customWidth="1"/>
    <col min="20" max="20" width="22.453125" style="7" customWidth="1"/>
    <col min="21" max="21" width="24.453125" style="7" bestFit="1" customWidth="1"/>
    <col min="22" max="23" width="15" style="10" customWidth="1"/>
    <col min="24" max="24" width="9.1796875" style="7" bestFit="1" customWidth="1"/>
    <col min="25" max="25" width="10.81640625" style="10" bestFit="1" customWidth="1"/>
    <col min="26" max="26" width="15.1796875" style="10" bestFit="1" customWidth="1"/>
    <col min="27" max="27" width="11.453125" style="10" bestFit="1" customWidth="1"/>
    <col min="28" max="28" width="15.453125" style="7" customWidth="1"/>
    <col min="29" max="29" width="13.453125" style="7" customWidth="1"/>
    <col min="30" max="31" width="8.81640625" style="7"/>
    <col min="32" max="32" width="30" style="7" customWidth="1"/>
    <col min="33" max="16384" width="8.81640625" style="7"/>
  </cols>
  <sheetData>
    <row r="1" spans="1:32" x14ac:dyDescent="0.35">
      <c r="A1" s="29"/>
      <c r="B1" s="29"/>
      <c r="C1" s="29"/>
      <c r="D1" s="29"/>
      <c r="E1" s="29"/>
      <c r="F1" s="29"/>
      <c r="G1" s="29"/>
      <c r="H1" s="88"/>
      <c r="I1" s="29"/>
      <c r="J1" s="29"/>
      <c r="K1" s="29"/>
      <c r="L1" s="29"/>
      <c r="M1" s="29"/>
      <c r="N1" s="88"/>
      <c r="O1" s="29"/>
      <c r="P1" s="29"/>
      <c r="Q1" s="29"/>
      <c r="R1" s="29"/>
      <c r="S1" s="29"/>
      <c r="T1" s="29"/>
      <c r="U1" s="29"/>
      <c r="V1" s="38"/>
      <c r="W1" s="38"/>
      <c r="X1" s="29"/>
      <c r="Y1" s="38"/>
      <c r="Z1" s="38"/>
      <c r="AA1" s="38"/>
      <c r="AB1" s="29"/>
      <c r="AC1" s="29"/>
      <c r="AD1" s="29"/>
    </row>
    <row r="2" spans="1:32" ht="47.25" customHeight="1" x14ac:dyDescent="0.35">
      <c r="A2" s="29"/>
      <c r="B2" s="2129" t="s">
        <v>1376</v>
      </c>
      <c r="C2" s="2129"/>
      <c r="D2" s="2129"/>
      <c r="E2" s="2129"/>
      <c r="F2" s="2129"/>
      <c r="G2" s="2129"/>
      <c r="H2" s="2129"/>
      <c r="I2" s="2129"/>
      <c r="J2" s="2129"/>
      <c r="K2" s="2129"/>
      <c r="L2" s="29"/>
      <c r="M2" s="29"/>
      <c r="N2" s="88"/>
      <c r="O2" s="29"/>
      <c r="P2" s="29"/>
      <c r="Q2" s="29"/>
      <c r="R2" s="29"/>
      <c r="S2" s="29"/>
      <c r="T2" s="29"/>
      <c r="U2" s="29"/>
      <c r="V2" s="38"/>
      <c r="W2" s="38"/>
      <c r="X2" s="29"/>
      <c r="Y2" s="38"/>
      <c r="Z2" s="38"/>
      <c r="AA2" s="38"/>
      <c r="AB2" s="29"/>
      <c r="AC2" s="29"/>
      <c r="AD2" s="29"/>
    </row>
    <row r="3" spans="1:32" ht="29" x14ac:dyDescent="0.35">
      <c r="A3" s="29"/>
      <c r="B3" s="26" t="s">
        <v>197</v>
      </c>
      <c r="C3" s="25" t="s">
        <v>198</v>
      </c>
      <c r="D3" s="27" t="s">
        <v>199</v>
      </c>
      <c r="E3" s="27" t="s">
        <v>200</v>
      </c>
      <c r="F3" s="27" t="s">
        <v>201</v>
      </c>
      <c r="G3" s="27" t="s">
        <v>202</v>
      </c>
      <c r="H3" s="27" t="s">
        <v>203</v>
      </c>
      <c r="I3" s="27" t="s">
        <v>204</v>
      </c>
      <c r="J3" s="27" t="s">
        <v>205</v>
      </c>
      <c r="K3" s="27" t="s">
        <v>206</v>
      </c>
      <c r="M3" s="29"/>
      <c r="N3" s="88"/>
      <c r="O3" s="29"/>
      <c r="P3" s="29"/>
      <c r="Q3" s="29"/>
      <c r="R3" s="29"/>
      <c r="S3" s="29"/>
      <c r="T3" s="29"/>
      <c r="U3" s="29"/>
      <c r="V3" s="38"/>
      <c r="W3" s="38"/>
      <c r="X3" s="29"/>
      <c r="Y3" s="38"/>
      <c r="Z3" s="38"/>
      <c r="AA3" s="38"/>
      <c r="AB3" s="29"/>
      <c r="AC3" s="29"/>
      <c r="AD3" s="29"/>
    </row>
    <row r="4" spans="1:32" x14ac:dyDescent="0.35">
      <c r="A4" s="29"/>
      <c r="B4" s="23"/>
      <c r="C4" s="23"/>
      <c r="D4" s="23"/>
      <c r="E4" s="23"/>
      <c r="F4" s="23"/>
      <c r="G4" s="23"/>
      <c r="H4" s="23"/>
      <c r="I4" s="23"/>
      <c r="J4" s="23"/>
      <c r="K4" s="23"/>
      <c r="M4" s="29"/>
      <c r="N4" s="88"/>
      <c r="O4" s="29"/>
      <c r="P4" s="29"/>
      <c r="Q4" s="29"/>
      <c r="R4" s="29"/>
      <c r="S4" s="29"/>
      <c r="T4" s="29"/>
      <c r="U4" s="29"/>
      <c r="V4" s="38"/>
      <c r="W4" s="38"/>
      <c r="X4" s="29"/>
      <c r="Y4" s="38"/>
      <c r="Z4" s="38"/>
      <c r="AA4" s="38"/>
      <c r="AB4" s="29"/>
      <c r="AC4" s="29"/>
      <c r="AD4" s="29"/>
    </row>
    <row r="5" spans="1:32" ht="15" customHeight="1" x14ac:dyDescent="0.35">
      <c r="A5" s="29"/>
      <c r="B5" s="29"/>
      <c r="C5" s="29"/>
      <c r="D5" s="29"/>
      <c r="E5" s="29"/>
      <c r="F5" s="29"/>
      <c r="G5" s="29"/>
      <c r="H5" s="88"/>
      <c r="I5" s="29"/>
      <c r="J5" s="29"/>
      <c r="K5" s="2049">
        <f>SUBTOTAL(9,K7:K454)</f>
        <v>234378276.2336655</v>
      </c>
      <c r="L5" s="29"/>
      <c r="N5" s="2175" t="s">
        <v>195</v>
      </c>
      <c r="O5" s="2175"/>
      <c r="P5" s="2175"/>
      <c r="Q5" s="2175"/>
      <c r="R5" s="2175"/>
      <c r="S5" s="2175"/>
      <c r="T5" s="2175"/>
      <c r="U5" s="142"/>
      <c r="V5" s="142"/>
      <c r="W5" s="142"/>
      <c r="X5" s="2174" t="s">
        <v>106</v>
      </c>
      <c r="Y5" s="2174"/>
      <c r="Z5" s="2174"/>
      <c r="AA5" s="2174"/>
      <c r="AB5" s="2174"/>
      <c r="AC5" s="2173" t="s">
        <v>146</v>
      </c>
      <c r="AD5" s="2173"/>
      <c r="AE5" s="2173"/>
      <c r="AF5" s="36" t="s">
        <v>13502</v>
      </c>
    </row>
    <row r="6" spans="1:32" ht="52" x14ac:dyDescent="0.35">
      <c r="A6" s="29"/>
      <c r="B6" s="36" t="s">
        <v>2</v>
      </c>
      <c r="C6" s="36" t="s">
        <v>32</v>
      </c>
      <c r="D6" s="36" t="s">
        <v>0</v>
      </c>
      <c r="E6" s="36" t="s">
        <v>1</v>
      </c>
      <c r="F6" s="37" t="s">
        <v>129</v>
      </c>
      <c r="G6" s="37" t="s">
        <v>4696</v>
      </c>
      <c r="H6" s="37" t="s">
        <v>4697</v>
      </c>
      <c r="I6" s="37" t="s">
        <v>13</v>
      </c>
      <c r="J6" s="37" t="s">
        <v>14</v>
      </c>
      <c r="K6" s="37" t="s">
        <v>15</v>
      </c>
      <c r="L6" s="37" t="s">
        <v>5727</v>
      </c>
      <c r="M6" s="37" t="s">
        <v>16</v>
      </c>
      <c r="N6" s="37" t="s">
        <v>145</v>
      </c>
      <c r="O6" s="37" t="s">
        <v>4698</v>
      </c>
      <c r="P6" s="37" t="s">
        <v>220</v>
      </c>
      <c r="Q6" s="37" t="s">
        <v>77</v>
      </c>
      <c r="R6" s="37" t="s">
        <v>231</v>
      </c>
      <c r="S6" s="37" t="s">
        <v>148</v>
      </c>
      <c r="T6" s="37" t="s">
        <v>147</v>
      </c>
      <c r="U6" s="37" t="s">
        <v>193</v>
      </c>
      <c r="V6" s="37" t="s">
        <v>194</v>
      </c>
      <c r="W6" s="37" t="s">
        <v>31</v>
      </c>
      <c r="X6" s="37" t="s">
        <v>243</v>
      </c>
      <c r="Y6" s="37" t="s">
        <v>103</v>
      </c>
      <c r="Z6" s="37" t="s">
        <v>104</v>
      </c>
      <c r="AA6" s="37" t="s">
        <v>105</v>
      </c>
      <c r="AB6" s="37" t="s">
        <v>150</v>
      </c>
      <c r="AC6" s="37" t="s">
        <v>135</v>
      </c>
      <c r="AD6" s="37" t="s">
        <v>31</v>
      </c>
      <c r="AE6" s="37" t="s">
        <v>4699</v>
      </c>
      <c r="AF6" s="37" t="s">
        <v>13503</v>
      </c>
    </row>
    <row r="7" spans="1:32" ht="58" x14ac:dyDescent="0.35">
      <c r="B7" s="1519" t="s">
        <v>12455</v>
      </c>
      <c r="C7" s="7" t="str">
        <f>'INF GERAIS'!C7</f>
        <v>METROPOLITANA</v>
      </c>
      <c r="D7" s="7" t="str">
        <f>'INF GERAIS'!D7</f>
        <v>ABREU E LIMA</v>
      </c>
      <c r="E7" s="7" t="str">
        <f>'INF GERAIS'!E7</f>
        <v>REESTRUTURAÇÃO DA INFRAESTRUTURA DO  MUNICÍPIO - PAVMENTAÇÃO DIVERSAS RUAS</v>
      </c>
      <c r="F7" s="7" t="str">
        <f>'INF GERAIS'!G7</f>
        <v>NORMAL</v>
      </c>
      <c r="G7" s="7" t="str">
        <f>'INF GERAIS'!N7</f>
        <v>APROVADO</v>
      </c>
      <c r="H7" s="87" t="str">
        <f>'INF GERAIS'!O7</f>
        <v>EM ANDAMENTO</v>
      </c>
      <c r="I7" s="11">
        <f>'INF GERAIS'!I7</f>
        <v>2264149.605</v>
      </c>
      <c r="J7" s="11">
        <f>'INF GERAIS'!J7</f>
        <v>564621.07999999996</v>
      </c>
      <c r="K7" s="11">
        <f>'INF GERAIS'!K7</f>
        <v>564621.07999999996</v>
      </c>
      <c r="L7" s="11">
        <f>'INF GERAIS'!L7</f>
        <v>0</v>
      </c>
      <c r="M7" s="11">
        <f>'INF GERAIS'!M7</f>
        <v>0</v>
      </c>
      <c r="N7" s="10">
        <f>IF(MAX(PAGAMENTOS!M7,PAGAMENTOS!U7,PAGAMENTOS!AC7,PAGAMENTOS!AK7,PAGAMENTOS!AQ7,PAGAMENTOS!AW7)=0,"SEM PAGAMENTO",IFERROR(INDEX(PAGAMENTOS!7:7,MATCH(MAX(PAGAMENTOS!M7,PAGAMENTOS!U7,PAGAMENTOS!AC7,PAGAMENTOS!AK7,PAGAMENTOS!AQ7,PAGAMENTOS!AW7),PAGAMENTOS!7:7,0)),"SEM PAGAMENTO"))</f>
        <v>43049</v>
      </c>
      <c r="O7" s="120" t="str">
        <f>IF(MAX(PAGAMENTOS!M7,PAGAMENTOS!U7,PAGAMENTOS!AC7,PAGAMENTOS!AK7,PAGAMENTOS!AQ7,PAGAMENTOS!AW7)=0,"SEM PAGAMENTO",IFERROR(IF(MATCH(MAX(PAGAMENTOS!M7,PAGAMENTOS!U7,PAGAMENTOS!AC7,PAGAMENTOS!AK7,PAGAMENTOS!AQ7,PAGAMENTOS!AW7),PAGAMENTOS!7:7,0)&gt;40,INDEX(PAGAMENTOS!7:7,MATCH(MAX(PAGAMENTOS!M7,PAGAMENTOS!U7,PAGAMENTOS!AC7,PAGAMENTOS!AK7,PAGAMENTOS!AQ7,PAGAMENTOS!AW7),PAGAMENTOS!7:7,0)-2)&amp;" P COMP.",IF(MATCH(MAX(PAGAMENTOS!M7,PAGAMENTOS!U7,PAGAMENTOS!AC7,PAGAMENTOS!AK7,PAGAMENTOS!AQ7,PAGAMENTOS!AW7),PAGAMENTOS!7:7,0)=13,"1ª P",IF(MATCH(MAX(PAGAMENTOS!M7,PAGAMENTOS!U7,PAGAMENTOS!AC7,PAGAMENTOS!AK7,PAGAMENTOS!AQ7,PAGAMENTOS!AW7),PAGAMENTOS!7:7,0)=21,"2ª P",IF(MATCH(MAX(PAGAMENTOS!M7,PAGAMENTOS!U7,PAGAMENTOS!AC7,PAGAMENTOS!AK7,PAGAMENTOS!AQ7,PAGAMENTOS!AW7),PAGAMENTOS!7:7,0)=29,"3ª P",IF(PAGAMENTOS!AC7=PAGAMENTOS!AK7,"4ª P","4ª P"))))),"SEM PAGAMENTO"))</f>
        <v>3ª P</v>
      </c>
      <c r="P7" s="11">
        <f>IF(MAX(PAGAMENTOS!M7,PAGAMENTOS!U7,PAGAMENTOS!AC7,PAGAMENTOS!AK7,PAGAMENTOS!AQ7,PAGAMENTOS!AW7)=0,"SEM PAGAMENTO",IFERROR(INDEX(PAGAMENTOS!7:7,MATCH(MAX(PAGAMENTOS!M7,PAGAMENTOS!U7,PAGAMENTOS!AC7,PAGAMENTOS!AK7,PAGAMENTOS!AQ7,PAGAMENTOS!AW7),PAGAMENTOS!7:7,0)-1),"SEM PAGAMENTO"))</f>
        <v>120427.89</v>
      </c>
      <c r="Q7" s="11">
        <f>SUM(PAGAMENTOS!G7,PAGAMENTOS!L7,PAGAMENTOS!T7,PAGAMENTOS!AB7,PAGAMENTOS!AJ7,PAGAMENTOS!AP7,PAGAMENTOS!AV7)</f>
        <v>504487.02</v>
      </c>
      <c r="R7" s="11">
        <f>SUM(PAGAMENTOS!G7,PAGAMENTOS!H7,PAGAMENTOS!L7,PAGAMENTOS!T7,PAGAMENTOS!AB7,PAGAMENTOS!AJ7,PAGAMENTOS!AP7,PAGAMENTOS!AV7)</f>
        <v>504487.02</v>
      </c>
      <c r="S7" s="17">
        <f>IFERROR(R7/K7,"NA")</f>
        <v>0.89349660838026101</v>
      </c>
      <c r="T7" s="11">
        <f>IF(RIGHT(B7)="O",0,IF(AND(R7=0,PAGAMENTOS!H7&lt;&gt;0),0,K7-R7))</f>
        <v>60134.059999999939</v>
      </c>
      <c r="U7" s="120" t="str">
        <f>IF(AND(OR(PAGAMENTOS!AG7&lt;&gt;"",PAGAMENTOS!AH7&lt;&gt;""),PAGAMENTOS!AK7=""),"4ª",IF(AND(OR(PAGAMENTOS!Y7&lt;&gt;"",PAGAMENTOS!Z7&lt;&gt;""),PAGAMENTOS!AC7=""),"3ª",IF(AND(OR(PAGAMENTOS!Q7&lt;&gt;"",PAGAMENTOS!R7&lt;&gt;""),PAGAMENTOS!U7=""),"2ª",IF(AND(OR(PAGAMENTOS!I7&lt;&gt;"",PAGAMENTOS!J7&lt;&gt;""),PAGAMENTOS!M7=""),"1ª","OK"))))</f>
        <v>4ª</v>
      </c>
      <c r="V7" s="120" t="str">
        <f>IF(U7="4ª",IF(PAGAMENTOS!AH7="","AGUARDANDO VISTORIA","NO FINANCEIRO"),IF(U7="3ª",IF(PAGAMENTOS!Z7="","AGUARDANDO VISTORIA","NO FINANCEIRO"),IF(U7="2ª",IF(PAGAMENTOS!R7="","AGUARDANDO VISTORIA","NO FINANCEIRO"),IF(U7="1ª",IF(PAGAMENTOS!J7="","AGUARDANDO LIBERAÇÃO","NO FINANCEIRO"),"OK"))))</f>
        <v>AGUARDANDO VISTORIA</v>
      </c>
      <c r="W7" s="10">
        <f>IF(U7="4ª",IF(PAGAMENTOS!AH7="",PAGAMENTOS!AG7,PAGAMENTOS!AH7),IF(U7="3ª",IF(PAGAMENTOS!Z7="",PAGAMENTOS!Y7,PAGAMENTOS!Z7),IF(U7="2ª",IF(PAGAMENTOS!R7="",PAGAMENTOS!Q7,PAGAMENTOS!R7),IF(U7="1ª",IF(PAGAMENTOS!J7="",PAGAMENTOS!I7,PAGAMENTOS!J7),"OK"))))</f>
        <v>44133</v>
      </c>
      <c r="X7" s="18">
        <f>MAX(VISTORIA!Y7,VISTORIA!U7,VISTORIA!Q7,VISTORIA!M7,VISTORIA!I7)</f>
        <v>1</v>
      </c>
      <c r="Y7" s="18">
        <f>IF(VISTORIA!Y7&lt;&gt;"",VISTORIA!Y7,IF(VISTORIA!U7&lt;&gt;"",VISTORIA!U7,IF(VISTORIA!Q7&lt;&gt;"",VISTORIA!Q7,IF(VISTORIA!M7&lt;&gt;"",VISTORIA!M7,IF(VISTORIA!I7&lt;&gt;"",VISTORIA!I7,0)))))</f>
        <v>1</v>
      </c>
      <c r="Z7" s="10">
        <f>IF(VISTORIA!Y7&lt;&gt;"",VISTORIA!W7,IF(VISTORIA!U7&lt;&gt;"",VISTORIA!S7,IF(VISTORIA!Q7&lt;&gt;"",VISTORIA!O7,IF(VISTORIA!M7&lt;&gt;"",VISTORIA!K7,IF(VISTORIA!I7&lt;&gt;"",VISTORIA!G7,"NA")))))</f>
        <v>44133</v>
      </c>
      <c r="AA7" s="10" t="str">
        <f>IF(VISTORIA!Y7&lt;&gt;"",VISTORIA!X7,IF(VISTORIA!U7&lt;&gt;"",VISTORIA!T7,IF(VISTORIA!Q7&lt;&gt;"",VISTORIA!P7,IF(VISTORIA!M7&lt;&gt;"",VISTORIA!L7,IF(VISTORIA!I7&lt;&gt;"",VISTORIA!H7,"NA")))))</f>
        <v/>
      </c>
      <c r="AB7" s="10">
        <f>IF(OR(G7="AGUARDANDO PRESTAÇÃO DE CONTAS",G7="AGUARDANDO APROVAÇÃO PRESTAÇÃO DE CONTAS",G7="CONCLUÍDO"),"PTM CONCLUÍDO",IF(AND(VISTORIA!X7="",VISTORIA!W7&lt;&gt;""),VISTORIA!W7,IF(AND(VISTORIA!T7="",VISTORIA!S7&lt;&gt;""),VISTORIA!S7,IF(AND(VISTORIA!P7="",VISTORIA!O7&lt;&gt;""),VISTORIA!O7,IF(AND(VISTORIA!L7="",VISTORIA!K7&lt;&gt;""),VISTORIA!K7,IF(AND(VISTORIA!H7="",VISTORIA!G7&lt;&gt;""),VISTORIA!G7,"SEM PEDIDO"))))))</f>
        <v>44133</v>
      </c>
      <c r="AC7" s="18" t="str">
        <f>IFERROR(INDEX('CONCLUSÃO INFORMAL'!7:7,MATCH(MAX('CONCLUSÃO INFORMAL'!H7,'CONCLUSÃO INFORMAL'!L7,'CONCLUSÃO INFORMAL'!P7),'CONCLUSÃO INFORMAL'!7:7,0)-1),"NÃO INFORMADO")</f>
        <v>NÃO INFORMADO</v>
      </c>
      <c r="AD7" s="10" t="str">
        <f>IFERROR(INDEX('CONCLUSÃO INFORMAL'!7:7,MATCH(MAX('CONCLUSÃO INFORMAL'!H7,'CONCLUSÃO INFORMAL'!L7,'CONCLUSÃO INFORMAL'!P7),'CONCLUSÃO INFORMAL'!7:7,0)),"NÃO INFORMADO")</f>
        <v>NÃO INFORMADO</v>
      </c>
      <c r="AE7" s="87" t="str">
        <f>IFERROR(INDEX('CONCLUSÃO INFORMAL'!7:7,MATCH(MAX('CONCLUSÃO INFORMAL'!H7,'CONCLUSÃO INFORMAL'!L7,'CONCLUSÃO INFORMAL'!P7),'CONCLUSÃO INFORMAL'!7:7,0)+1),"NÃO INFORMADO")</f>
        <v>NÃO INFORMADO</v>
      </c>
    </row>
    <row r="8" spans="1:32" ht="43.5" x14ac:dyDescent="0.35">
      <c r="B8" s="7" t="str">
        <f>'INF GERAIS'!B8&amp;IFERROR(IF(INDEX(APOIO!$A$5:$A$50,MATCH('INF GERAIS'!N8,APOIO!$B$5:$B$50,0))="NÃO",APOIO!$A$2&amp;"NÃO VÁLIDO",""),"")</f>
        <v>2014.0002</v>
      </c>
      <c r="C8" s="1950" t="str">
        <f>'INF GERAIS'!C8</f>
        <v>METROPOLITANA</v>
      </c>
      <c r="D8" s="1950" t="str">
        <f>'INF GERAIS'!D8</f>
        <v>ABREU E LIMA</v>
      </c>
      <c r="E8" s="1950" t="str">
        <f>'INF GERAIS'!E8</f>
        <v xml:space="preserve">REFORMA DE PRAÇAS </v>
      </c>
      <c r="F8" s="1950" t="str">
        <f>'INF GERAIS'!G8</f>
        <v>NORMAL</v>
      </c>
      <c r="G8" s="1950" t="str">
        <f>'INF GERAIS'!N8</f>
        <v>APROVADO</v>
      </c>
      <c r="H8" s="1950" t="str">
        <f>'INF GERAIS'!O8</f>
        <v>EM ANDAMENTO</v>
      </c>
      <c r="I8" s="11">
        <f>'INF GERAIS'!I8</f>
        <v>2264149.605</v>
      </c>
      <c r="J8" s="11">
        <f>'INF GERAIS'!J8</f>
        <v>607586.22</v>
      </c>
      <c r="K8" s="11">
        <f>'INF GERAIS'!K8</f>
        <v>607586.22</v>
      </c>
      <c r="L8" s="11">
        <f>'INF GERAIS'!L8</f>
        <v>0</v>
      </c>
      <c r="M8" s="11">
        <f>'INF GERAIS'!M8</f>
        <v>0</v>
      </c>
      <c r="N8" s="233">
        <f>IF(MAX(PAGAMENTOS!M8,PAGAMENTOS!U8,PAGAMENTOS!AC8,PAGAMENTOS!AK8,PAGAMENTOS!AQ8,PAGAMENTOS!AW8)=0,"SEM PAGAMENTO",IFERROR(INDEX(PAGAMENTOS!8:8,MATCH(MAX(PAGAMENTOS!M8,PAGAMENTOS!U8,PAGAMENTOS!AC8,PAGAMENTOS!AK8,PAGAMENTOS!AQ8,PAGAMENTOS!AW8),PAGAMENTOS!8:8,0)),"SEM PAGAMENTO"))</f>
        <v>43049</v>
      </c>
      <c r="O8" s="120" t="str">
        <f>IF(MAX(PAGAMENTOS!M8,PAGAMENTOS!U8,PAGAMENTOS!AC8,PAGAMENTOS!AK8,PAGAMENTOS!AQ8,PAGAMENTOS!AW8)=0,"SEM PAGAMENTO",IFERROR(IF(MATCH(MAX(PAGAMENTOS!M8,PAGAMENTOS!U8,PAGAMENTOS!AC8,PAGAMENTOS!AK8,PAGAMENTOS!AQ8,PAGAMENTOS!AW8),PAGAMENTOS!8:8,0)&gt;40,INDEX(PAGAMENTOS!8:8,MATCH(MAX(PAGAMENTOS!M8,PAGAMENTOS!U8,PAGAMENTOS!AC8,PAGAMENTOS!AK8,PAGAMENTOS!AQ8,PAGAMENTOS!AW8),PAGAMENTOS!8:8,0)-2)&amp;" P COMP.",IF(MATCH(MAX(PAGAMENTOS!M8,PAGAMENTOS!U8,PAGAMENTOS!AC8,PAGAMENTOS!AK8,PAGAMENTOS!AQ8,PAGAMENTOS!AW8),PAGAMENTOS!8:8,0)=13,"1ª P",IF(MATCH(MAX(PAGAMENTOS!M8,PAGAMENTOS!U8,PAGAMENTOS!AC8,PAGAMENTOS!AK8,PAGAMENTOS!AQ8,PAGAMENTOS!AW8),PAGAMENTOS!8:8,0)=21,"2ª P",IF(MATCH(MAX(PAGAMENTOS!M8,PAGAMENTOS!U8,PAGAMENTOS!AC8,PAGAMENTOS!AK8,PAGAMENTOS!AQ8,PAGAMENTOS!AW8),PAGAMENTOS!8:8,0)=29,"3ª P",IF(PAGAMENTOS!AC8=PAGAMENTOS!AK8,"4ª P","4ª P"))))),"SEM PAGAMENTO"))</f>
        <v>3ª P</v>
      </c>
      <c r="P8" s="11">
        <f>IF(MAX(PAGAMENTOS!M8,PAGAMENTOS!U8,PAGAMENTOS!AC8,PAGAMENTOS!AK8,PAGAMENTOS!AQ8,PAGAMENTOS!AW8)=0,"SEM PAGAMENTO",IFERROR(INDEX(PAGAMENTOS!8:8,MATCH(MAX(PAGAMENTOS!M8,PAGAMENTOS!U8,PAGAMENTOS!AC8,PAGAMENTOS!AK8,PAGAMENTOS!AQ8,PAGAMENTOS!AW8),PAGAMENTOS!8:8,0)-1),"SEM PAGAMENTO"))</f>
        <v>124185.93</v>
      </c>
      <c r="Q8" s="11">
        <f>SUM(PAGAMENTOS!G8,PAGAMENTOS!L8,PAGAMENTOS!T8,PAGAMENTOS!AB8,PAGAMENTOS!AJ8,PAGAMENTOS!AP8,PAGAMENTOS!AV8)</f>
        <v>496871.31</v>
      </c>
      <c r="R8" s="11">
        <f>SUM(PAGAMENTOS!G8,PAGAMENTOS!H8,PAGAMENTOS!L8,PAGAMENTOS!T8,PAGAMENTOS!AB8,PAGAMENTOS!AJ8,PAGAMENTOS!AP8,PAGAMENTOS!AV8)</f>
        <v>496871.31</v>
      </c>
      <c r="S8" s="17">
        <f t="shared" ref="S8:S71" si="0">IFERROR(R8/K8,"NA")</f>
        <v>0.81777909643836233</v>
      </c>
      <c r="T8" s="11">
        <f>IF(RIGHT(B8)="O",0,IF(AND(R8=0,PAGAMENTOS!H8&lt;&gt;0),0,K8-R8))</f>
        <v>110714.90999999997</v>
      </c>
      <c r="U8" s="120" t="str">
        <f>IF(AND(OR(PAGAMENTOS!AG8&lt;&gt;"",PAGAMENTOS!AH8&lt;&gt;""),PAGAMENTOS!AK8=""),"4ª",IF(AND(OR(PAGAMENTOS!Y8&lt;&gt;"",PAGAMENTOS!Z8&lt;&gt;""),PAGAMENTOS!AC8=""),"3ª",IF(AND(OR(PAGAMENTOS!Q8&lt;&gt;"",PAGAMENTOS!R8&lt;&gt;""),PAGAMENTOS!U8=""),"2ª",IF(AND(OR(PAGAMENTOS!I8&lt;&gt;"",PAGAMENTOS!J8&lt;&gt;""),PAGAMENTOS!M8=""),"1ª","OK"))))</f>
        <v>4ª</v>
      </c>
      <c r="V8" s="120" t="str">
        <f>IF(U8="4ª",IF(PAGAMENTOS!AH8="","AGUARDANDO VISTORIA","NO FINANCEIRO"),IF(U8="3ª",IF(PAGAMENTOS!Z8="","AGUARDANDO VISTORIA","NO FINANCEIRO"),IF(U8="2ª",IF(PAGAMENTOS!R8="","AGUARDANDO VISTORIA","NO FINANCEIRO"),IF(U8="1ª",IF(PAGAMENTOS!J8="","AGUARDANDO LIBERAÇÃO","NO FINANCEIRO"),"OK"))))</f>
        <v>AGUARDANDO VISTORIA</v>
      </c>
      <c r="W8" s="233">
        <f>IF(U8="4ª",IF(PAGAMENTOS!AH8="",PAGAMENTOS!AG8,PAGAMENTOS!AH8),IF(U8="3ª",IF(PAGAMENTOS!Z8="",PAGAMENTOS!Y8,PAGAMENTOS!Z8),IF(U8="2ª",IF(PAGAMENTOS!R8="",PAGAMENTOS!Q8,PAGAMENTOS!R8),IF(U8="1ª",IF(PAGAMENTOS!J8="",PAGAMENTOS!I8,PAGAMENTOS!J8),"OK"))))</f>
        <v>43706</v>
      </c>
      <c r="X8" s="18">
        <f>MAX(VISTORIA!Y8,VISTORIA!U8,VISTORIA!Q8,VISTORIA!M8,VISTORIA!I8)</f>
        <v>1</v>
      </c>
      <c r="Y8" s="18">
        <f>IF(VISTORIA!Y8&lt;&gt;"",VISTORIA!Y8,IF(VISTORIA!U8&lt;&gt;"",VISTORIA!U8,IF(VISTORIA!Q8&lt;&gt;"",VISTORIA!Q8,IF(VISTORIA!M8&lt;&gt;"",VISTORIA!M8,IF(VISTORIA!I8&lt;&gt;"",VISTORIA!I8,0)))))</f>
        <v>1</v>
      </c>
      <c r="Z8" s="233">
        <f>IF(VISTORIA!Y8&lt;&gt;"",VISTORIA!W8,IF(VISTORIA!U8&lt;&gt;"",VISTORIA!S8,IF(VISTORIA!Q8&lt;&gt;"",VISTORIA!O8,IF(VISTORIA!M8&lt;&gt;"",VISTORIA!K8,IF(VISTORIA!I8&lt;&gt;"",VISTORIA!G8,"NA")))))</f>
        <v>43706</v>
      </c>
      <c r="AA8" s="233" t="str">
        <f>IF(VISTORIA!Y8&lt;&gt;"",VISTORIA!X8,IF(VISTORIA!U8&lt;&gt;"",VISTORIA!T8,IF(VISTORIA!Q8&lt;&gt;"",VISTORIA!P8,IF(VISTORIA!M8&lt;&gt;"",VISTORIA!L8,IF(VISTORIA!I8&lt;&gt;"",VISTORIA!H8,"NA")))))</f>
        <v/>
      </c>
      <c r="AB8" s="233">
        <f>IF(OR(G8="AGUARDANDO PRESTAÇÃO DE CONTAS",G8="AGUARDANDO APROVAÇÃO PRESTAÇÃO DE CONTAS",G8="CONCLUÍDO"),"PTM CONCLUÍDO",IF(AND(VISTORIA!X8="",VISTORIA!W8&lt;&gt;""),VISTORIA!W8,IF(AND(VISTORIA!T8="",VISTORIA!S8&lt;&gt;""),VISTORIA!S8,IF(AND(VISTORIA!P8="",VISTORIA!O8&lt;&gt;""),VISTORIA!O8,IF(AND(VISTORIA!L8="",VISTORIA!K8&lt;&gt;""),VISTORIA!K8,IF(AND(VISTORIA!H8="",VISTORIA!G8&lt;&gt;""),VISTORIA!G8,"SEM PEDIDO"))))))</f>
        <v>43706</v>
      </c>
      <c r="AC8" s="18" t="str">
        <f>IFERROR(INDEX('CONCLUSÃO INFORMAL'!8:8,MATCH(MAX('CONCLUSÃO INFORMAL'!H8,'CONCLUSÃO INFORMAL'!L8,'CONCLUSÃO INFORMAL'!P8),'CONCLUSÃO INFORMAL'!8:8,0)-1),"NÃO INFORMADO")</f>
        <v>NÃO INFORMADO</v>
      </c>
      <c r="AD8" s="233" t="str">
        <f>IFERROR(INDEX('CONCLUSÃO INFORMAL'!8:8,MATCH(MAX('CONCLUSÃO INFORMAL'!H8,'CONCLUSÃO INFORMAL'!L8,'CONCLUSÃO INFORMAL'!P8),'CONCLUSÃO INFORMAL'!8:8,0)),"NÃO INFORMADO")</f>
        <v>NÃO INFORMADO</v>
      </c>
      <c r="AE8" s="1950" t="str">
        <f>IFERROR(INDEX('CONCLUSÃO INFORMAL'!8:8,MATCH(MAX('CONCLUSÃO INFORMAL'!H8,'CONCLUSÃO INFORMAL'!L8,'CONCLUSÃO INFORMAL'!P8),'CONCLUSÃO INFORMAL'!8:8,0)+1),"NÃO INFORMADO")</f>
        <v>NÃO INFORMADO</v>
      </c>
    </row>
    <row r="9" spans="1:32" ht="58" x14ac:dyDescent="0.35">
      <c r="B9" s="20" t="str">
        <f>'INF GERAIS'!B9&amp;IFERROR(IF(INDEX(APOIO!$A$5:$A$50,MATCH('INF GERAIS'!N9,APOIO!$B$5:$B$50,0))="NÃO",APOIO!$A$2&amp;"NÃO VÁLIDO",""),"")</f>
        <v>2014.0003</v>
      </c>
      <c r="C9" s="1950" t="str">
        <f>'INF GERAIS'!C9</f>
        <v>METROPOLITANA</v>
      </c>
      <c r="D9" s="1950" t="str">
        <f>'INF GERAIS'!D9</f>
        <v>ABREU E LIMA</v>
      </c>
      <c r="E9" s="1950" t="str">
        <f>'INF GERAIS'!E9</f>
        <v>REFORMA DE POSTOS DE SAÚDE NO MUNICÍPIO DE ABREU E LIMA( 5 POSTOS DE SAÚDE)</v>
      </c>
      <c r="F9" s="1950" t="str">
        <f>'INF GERAIS'!G9</f>
        <v>NORMAL</v>
      </c>
      <c r="G9" s="1950" t="str">
        <f>'INF GERAIS'!N9</f>
        <v>APROVADO</v>
      </c>
      <c r="H9" s="1950" t="str">
        <f>'INF GERAIS'!O9</f>
        <v>EM ANDAMENTO</v>
      </c>
      <c r="I9" s="11">
        <f>'INF GERAIS'!I9</f>
        <v>2264149.605</v>
      </c>
      <c r="J9" s="11">
        <f>'INF GERAIS'!J9</f>
        <v>861919.06</v>
      </c>
      <c r="K9" s="11">
        <f>'INF GERAIS'!K9</f>
        <v>861919.06</v>
      </c>
      <c r="L9" s="11">
        <f>'INF GERAIS'!L9</f>
        <v>0</v>
      </c>
      <c r="M9" s="11">
        <f>'INF GERAIS'!M9</f>
        <v>0</v>
      </c>
      <c r="N9" s="233">
        <f>IF(MAX(PAGAMENTOS!M9,PAGAMENTOS!U9,PAGAMENTOS!AC9,PAGAMENTOS!AK9,PAGAMENTOS!AQ9,PAGAMENTOS!AW9)=0,"SEM PAGAMENTO",IFERROR(INDEX(PAGAMENTOS!9:9,MATCH(MAX(PAGAMENTOS!M9,PAGAMENTOS!U9,PAGAMENTOS!AC9,PAGAMENTOS!AK9,PAGAMENTOS!AQ9,PAGAMENTOS!AW9),PAGAMENTOS!9:9,0)),"SEM PAGAMENTO"))</f>
        <v>43909</v>
      </c>
      <c r="O9" s="120" t="str">
        <f>IF(MAX(PAGAMENTOS!M9,PAGAMENTOS!U9,PAGAMENTOS!AC9,PAGAMENTOS!AK9,PAGAMENTOS!AQ9,PAGAMENTOS!AW9)=0,"SEM PAGAMENTO",IFERROR(IF(MATCH(MAX(PAGAMENTOS!M9,PAGAMENTOS!U9,PAGAMENTOS!AC9,PAGAMENTOS!AK9,PAGAMENTOS!AQ9,PAGAMENTOS!AW9),PAGAMENTOS!9:9,0)&gt;40,INDEX(PAGAMENTOS!9:9,MATCH(MAX(PAGAMENTOS!M9,PAGAMENTOS!U9,PAGAMENTOS!AC9,PAGAMENTOS!AK9,PAGAMENTOS!AQ9,PAGAMENTOS!AW9),PAGAMENTOS!9:9,0)-2)&amp;" P COMP.",IF(MATCH(MAX(PAGAMENTOS!M9,PAGAMENTOS!U9,PAGAMENTOS!AC9,PAGAMENTOS!AK9,PAGAMENTOS!AQ9,PAGAMENTOS!AW9),PAGAMENTOS!9:9,0)=13,"1ª P",IF(MATCH(MAX(PAGAMENTOS!M9,PAGAMENTOS!U9,PAGAMENTOS!AC9,PAGAMENTOS!AK9,PAGAMENTOS!AQ9,PAGAMENTOS!AW9),PAGAMENTOS!9:9,0)=21,"2ª P",IF(MATCH(MAX(PAGAMENTOS!M9,PAGAMENTOS!U9,PAGAMENTOS!AC9,PAGAMENTOS!AK9,PAGAMENTOS!AQ9,PAGAMENTOS!AW9),PAGAMENTOS!9:9,0)=29,"3ª P",IF(PAGAMENTOS!AC9=PAGAMENTOS!AK9,"4ª P","4ª P"))))),"SEM PAGAMENTO"))</f>
        <v>3ª P</v>
      </c>
      <c r="P9" s="11">
        <f>IF(MAX(PAGAMENTOS!M9,PAGAMENTOS!U9,PAGAMENTOS!AC9,PAGAMENTOS!AK9,PAGAMENTOS!AQ9,PAGAMENTOS!AW9)=0,"SEM PAGAMENTO",IFERROR(INDEX(PAGAMENTOS!9:9,MATCH(MAX(PAGAMENTOS!M9,PAGAMENTOS!U9,PAGAMENTOS!AC9,PAGAMENTOS!AK9,PAGAMENTOS!AQ9,PAGAMENTOS!AW9),PAGAMENTOS!9:9,0)-1),"SEM PAGAMENTO"))</f>
        <v>186179.95</v>
      </c>
      <c r="Q9" s="11">
        <f>SUM(PAGAMENTOS!G9,PAGAMENTOS!L9,PAGAMENTOS!T9,PAGAMENTOS!AB9,PAGAMENTOS!AJ9,PAGAMENTOS!AP9,PAGAMENTOS!AV9)</f>
        <v>750058.07000000007</v>
      </c>
      <c r="R9" s="11">
        <f>SUM(PAGAMENTOS!G9,PAGAMENTOS!H9,PAGAMENTOS!L9,PAGAMENTOS!T9,PAGAMENTOS!AB9,PAGAMENTOS!AJ9,PAGAMENTOS!AP9,PAGAMENTOS!AV9)</f>
        <v>750058.07000000007</v>
      </c>
      <c r="S9" s="17">
        <f t="shared" si="0"/>
        <v>0.87021868387502654</v>
      </c>
      <c r="T9" s="11">
        <f>IF(RIGHT(B9)="O",0,IF(AND(R9=0,PAGAMENTOS!H9&lt;&gt;0),0,K9-R9))</f>
        <v>111860.98999999999</v>
      </c>
      <c r="U9" s="120" t="str">
        <f>IF(AND(OR(PAGAMENTOS!AG9&lt;&gt;"",PAGAMENTOS!AH9&lt;&gt;""),PAGAMENTOS!AK9=""),"4ª",IF(AND(OR(PAGAMENTOS!Y9&lt;&gt;"",PAGAMENTOS!Z9&lt;&gt;""),PAGAMENTOS!AC9=""),"3ª",IF(AND(OR(PAGAMENTOS!Q9&lt;&gt;"",PAGAMENTOS!R9&lt;&gt;""),PAGAMENTOS!U9=""),"2ª",IF(AND(OR(PAGAMENTOS!I9&lt;&gt;"",PAGAMENTOS!J9&lt;&gt;""),PAGAMENTOS!M9=""),"1ª","OK"))))</f>
        <v>OK</v>
      </c>
      <c r="V9" s="120" t="str">
        <f>IF(U9="4ª",IF(PAGAMENTOS!AH9="","AGUARDANDO VISTORIA","NO FINANCEIRO"),IF(U9="3ª",IF(PAGAMENTOS!Z9="","AGUARDANDO VISTORIA","NO FINANCEIRO"),IF(U9="2ª",IF(PAGAMENTOS!R9="","AGUARDANDO VISTORIA","NO FINANCEIRO"),IF(U9="1ª",IF(PAGAMENTOS!J9="","AGUARDANDO LIBERAÇÃO","NO FINANCEIRO"),"OK"))))</f>
        <v>OK</v>
      </c>
      <c r="W9" s="233" t="str">
        <f>IF(U9="4ª",IF(PAGAMENTOS!AH9="",PAGAMENTOS!AG9,PAGAMENTOS!AH9),IF(U9="3ª",IF(PAGAMENTOS!Z9="",PAGAMENTOS!Y9,PAGAMENTOS!Z9),IF(U9="2ª",IF(PAGAMENTOS!R9="",PAGAMENTOS!Q9,PAGAMENTOS!R9),IF(U9="1ª",IF(PAGAMENTOS!J9="",PAGAMENTOS!I9,PAGAMENTOS!J9),"OK"))))</f>
        <v>OK</v>
      </c>
      <c r="X9" s="18">
        <f>MAX(VISTORIA!Y9,VISTORIA!U9,VISTORIA!Q9,VISTORIA!M9,VISTORIA!I9)</f>
        <v>0.6</v>
      </c>
      <c r="Y9" s="18">
        <f>IF(VISTORIA!Y9&lt;&gt;"",VISTORIA!Y9,IF(VISTORIA!U9&lt;&gt;"",VISTORIA!U9,IF(VISTORIA!Q9&lt;&gt;"",VISTORIA!Q9,IF(VISTORIA!M9&lt;&gt;"",VISTORIA!M9,IF(VISTORIA!I9&lt;&gt;"",VISTORIA!I9,0)))))</f>
        <v>0.6</v>
      </c>
      <c r="Z9" s="233">
        <f>IF(VISTORIA!Y9&lt;&gt;"",VISTORIA!W9,IF(VISTORIA!U9&lt;&gt;"",VISTORIA!S9,IF(VISTORIA!Q9&lt;&gt;"",VISTORIA!O9,IF(VISTORIA!M9&lt;&gt;"",VISTORIA!K9,IF(VISTORIA!I9&lt;&gt;"",VISTORIA!G9,"NA")))))</f>
        <v>43200</v>
      </c>
      <c r="AA9" s="233">
        <f>IF(VISTORIA!Y9&lt;&gt;"",VISTORIA!X9,IF(VISTORIA!U9&lt;&gt;"",VISTORIA!T9,IF(VISTORIA!Q9&lt;&gt;"",VISTORIA!P9,IF(VISTORIA!M9&lt;&gt;"",VISTORIA!L9,IF(VISTORIA!I9&lt;&gt;"",VISTORIA!H9,"NA")))))</f>
        <v>43374</v>
      </c>
      <c r="AB9" s="233" t="str">
        <f>IF(OR(G9="AGUARDANDO PRESTAÇÃO DE CONTAS",G9="AGUARDANDO APROVAÇÃO PRESTAÇÃO DE CONTAS",G9="CONCLUÍDO"),"PTM CONCLUÍDO",IF(AND(VISTORIA!X9="",VISTORIA!W9&lt;&gt;""),VISTORIA!W9,IF(AND(VISTORIA!T9="",VISTORIA!S9&lt;&gt;""),VISTORIA!S9,IF(AND(VISTORIA!P9="",VISTORIA!O9&lt;&gt;""),VISTORIA!O9,IF(AND(VISTORIA!L9="",VISTORIA!K9&lt;&gt;""),VISTORIA!K9,IF(AND(VISTORIA!H9="",VISTORIA!G9&lt;&gt;""),VISTORIA!G9,"SEM PEDIDO"))))))</f>
        <v>SEM PEDIDO</v>
      </c>
      <c r="AC9" s="18" t="str">
        <f>IFERROR(INDEX('CONCLUSÃO INFORMAL'!9:9,MATCH(MAX('CONCLUSÃO INFORMAL'!H9,'CONCLUSÃO INFORMAL'!L9,'CONCLUSÃO INFORMAL'!P9),'CONCLUSÃO INFORMAL'!9:9,0)-1),"NÃO INFORMADO")</f>
        <v>NÃO INFORMADO</v>
      </c>
      <c r="AD9" s="233" t="str">
        <f>IFERROR(INDEX('CONCLUSÃO INFORMAL'!9:9,MATCH(MAX('CONCLUSÃO INFORMAL'!H9,'CONCLUSÃO INFORMAL'!L9,'CONCLUSÃO INFORMAL'!P9),'CONCLUSÃO INFORMAL'!9:9,0)),"NÃO INFORMADO")</f>
        <v>NÃO INFORMADO</v>
      </c>
      <c r="AE9" s="1950" t="str">
        <f>IFERROR(INDEX('CONCLUSÃO INFORMAL'!9:9,MATCH(MAX('CONCLUSÃO INFORMAL'!H9,'CONCLUSÃO INFORMAL'!L9,'CONCLUSÃO INFORMAL'!P9),'CONCLUSÃO INFORMAL'!9:9,0)+1),"NÃO INFORMADO")</f>
        <v>NÃO INFORMADO</v>
      </c>
    </row>
    <row r="10" spans="1:32" s="1354" customFormat="1" ht="43.5" x14ac:dyDescent="0.35">
      <c r="B10" s="1354" t="str">
        <f>'INF GERAIS'!B10&amp;IFERROR(IF(INDEX(APOIO!$A$5:$A$50,MATCH('INF GERAIS'!N10,APOIO!$B$5:$B$50,0))="NÃO",APOIO!$A$2&amp;"NÃO VÁLIDO",""),"")</f>
        <v>2014.0440</v>
      </c>
      <c r="C10" s="1950" t="str">
        <f>'INF GERAIS'!C10</f>
        <v>METROPOLITANA</v>
      </c>
      <c r="D10" s="1950" t="str">
        <f>'INF GERAIS'!D10</f>
        <v>ABREU E LIMA</v>
      </c>
      <c r="E10" s="1950" t="str">
        <f>'INF GERAIS'!E10</f>
        <v>CONSTRUÇÃO DE JAZIGOS NO CEMITÉRIO SANTO ANTÔNIO</v>
      </c>
      <c r="F10" s="1950" t="str">
        <f>'INF GERAIS'!G10</f>
        <v>NORMAL</v>
      </c>
      <c r="G10" s="1950" t="str">
        <f>'INF GERAIS'!N10</f>
        <v>APROVADO</v>
      </c>
      <c r="H10" s="1950" t="str">
        <f>'INF GERAIS'!O10</f>
        <v>NÃO INICIADA</v>
      </c>
      <c r="I10" s="11">
        <f>'INF GERAIS'!I10</f>
        <v>2264149.605</v>
      </c>
      <c r="J10" s="11">
        <f>'INF GERAIS'!J10</f>
        <v>178340.83</v>
      </c>
      <c r="K10" s="11">
        <f>'INF GERAIS'!K10</f>
        <v>178340.83</v>
      </c>
      <c r="L10" s="11">
        <f>'INF GERAIS'!L10</f>
        <v>0</v>
      </c>
      <c r="M10" s="11">
        <f>'INF GERAIS'!M10</f>
        <v>0</v>
      </c>
      <c r="N10" s="233">
        <f>IF(MAX(PAGAMENTOS!M10,PAGAMENTOS!U10,PAGAMENTOS!AC10,PAGAMENTOS!AK10,PAGAMENTOS!AQ10,PAGAMENTOS!AW10)=0,"SEM PAGAMENTO",IFERROR(INDEX(PAGAMENTOS!10:10,MATCH(MAX(PAGAMENTOS!M10,PAGAMENTOS!U10,PAGAMENTOS!AC10,PAGAMENTOS!AK10,PAGAMENTOS!AQ10,PAGAMENTOS!AW10),PAGAMENTOS!10:10,0)),"SEM PAGAMENTO"))</f>
        <v>44595</v>
      </c>
      <c r="O10" s="120" t="str">
        <f>IF(MAX(PAGAMENTOS!M10,PAGAMENTOS!U10,PAGAMENTOS!AC10,PAGAMENTOS!AK10,PAGAMENTOS!AQ10,PAGAMENTOS!AW10)=0,"SEM PAGAMENTO",IFERROR(IF(MATCH(MAX(PAGAMENTOS!M10,PAGAMENTOS!U10,PAGAMENTOS!AC10,PAGAMENTOS!AK10,PAGAMENTOS!AQ10,PAGAMENTOS!AW10),PAGAMENTOS!10:10,0)&gt;40,INDEX(PAGAMENTOS!10:10,MATCH(MAX(PAGAMENTOS!M10,PAGAMENTOS!U10,PAGAMENTOS!AC10,PAGAMENTOS!AK10,PAGAMENTOS!AQ10,PAGAMENTOS!AW10),PAGAMENTOS!10:10,0)-2)&amp;" P COMP.",IF(MATCH(MAX(PAGAMENTOS!M10,PAGAMENTOS!U10,PAGAMENTOS!AC10,PAGAMENTOS!AK10,PAGAMENTOS!AQ10,PAGAMENTOS!AW10),PAGAMENTOS!10:10,0)=13,"1ª P",IF(MATCH(MAX(PAGAMENTOS!M10,PAGAMENTOS!U10,PAGAMENTOS!AC10,PAGAMENTOS!AK10,PAGAMENTOS!AQ10,PAGAMENTOS!AW10),PAGAMENTOS!10:10,0)=21,"2ª P",IF(MATCH(MAX(PAGAMENTOS!M10,PAGAMENTOS!U10,PAGAMENTOS!AC10,PAGAMENTOS!AK10,PAGAMENTOS!AQ10,PAGAMENTOS!AW10),PAGAMENTOS!10:10,0)=29,"3ª P",IF(PAGAMENTOS!AC10=PAGAMENTOS!AK10,"4ª P","4ª P"))))),"SEM PAGAMENTO"))</f>
        <v>1ª P</v>
      </c>
      <c r="P10" s="11">
        <f>IF(MAX(PAGAMENTOS!M10,PAGAMENTOS!U10,PAGAMENTOS!AC10,PAGAMENTOS!AK10,PAGAMENTOS!AQ10,PAGAMENTOS!AW10)=0,"SEM PAGAMENTO",IFERROR(INDEX(PAGAMENTOS!10:10,MATCH(MAX(PAGAMENTOS!M10,PAGAMENTOS!U10,PAGAMENTOS!AC10,PAGAMENTOS!AK10,PAGAMENTOS!AQ10,PAGAMENTOS!AW10),PAGAMENTOS!10:10,0)-1),"SEM PAGAMENTO"))</f>
        <v>53502.239999999998</v>
      </c>
      <c r="Q10" s="11">
        <f>SUM(PAGAMENTOS!G10,PAGAMENTOS!L10,PAGAMENTOS!T10,PAGAMENTOS!AB10,PAGAMENTOS!AJ10,PAGAMENTOS!AP10,PAGAMENTOS!AV10)</f>
        <v>53502.239999999998</v>
      </c>
      <c r="R10" s="11">
        <f>SUM(PAGAMENTOS!G10,PAGAMENTOS!H10,PAGAMENTOS!L10,PAGAMENTOS!T10,PAGAMENTOS!AB10,PAGAMENTOS!AJ10,PAGAMENTOS!AP10,PAGAMENTOS!AV10)</f>
        <v>53502.239999999998</v>
      </c>
      <c r="S10" s="17">
        <f t="shared" si="0"/>
        <v>0.29999994953483172</v>
      </c>
      <c r="T10" s="11">
        <f>IF(RIGHT(B10)="O",0,IF(AND(R10=0,PAGAMENTOS!H10&lt;&gt;0),0,K10-R10))</f>
        <v>124838.59</v>
      </c>
      <c r="U10" s="120" t="str">
        <f>IF(AND(OR(PAGAMENTOS!AG10&lt;&gt;"",PAGAMENTOS!AH10&lt;&gt;""),PAGAMENTOS!AK10=""),"4ª",IF(AND(OR(PAGAMENTOS!Y10&lt;&gt;"",PAGAMENTOS!Z10&lt;&gt;""),PAGAMENTOS!AC10=""),"3ª",IF(AND(OR(PAGAMENTOS!Q10&lt;&gt;"",PAGAMENTOS!R10&lt;&gt;""),PAGAMENTOS!U10=""),"2ª",IF(AND(OR(PAGAMENTOS!I10&lt;&gt;"",PAGAMENTOS!J10&lt;&gt;""),PAGAMENTOS!M10=""),"1ª","OK"))))</f>
        <v>OK</v>
      </c>
      <c r="V10" s="120" t="str">
        <f>IF(U10="4ª",IF(PAGAMENTOS!AH10="","AGUARDANDO VISTORIA","NO FINANCEIRO"),IF(U10="3ª",IF(PAGAMENTOS!Z10="","AGUARDANDO VISTORIA","NO FINANCEIRO"),IF(U10="2ª",IF(PAGAMENTOS!R10="","AGUARDANDO VISTORIA","NO FINANCEIRO"),IF(U10="1ª",IF(PAGAMENTOS!J10="","AGUARDANDO LIBERAÇÃO","NO FINANCEIRO"),"OK"))))</f>
        <v>OK</v>
      </c>
      <c r="W10" s="233" t="str">
        <f>IF(U10="4ª",IF(PAGAMENTOS!AH10="",PAGAMENTOS!AG10,PAGAMENTOS!AH10),IF(U10="3ª",IF(PAGAMENTOS!Z10="",PAGAMENTOS!Y10,PAGAMENTOS!Z10),IF(U10="2ª",IF(PAGAMENTOS!R10="",PAGAMENTOS!Q10,PAGAMENTOS!R10),IF(U10="1ª",IF(PAGAMENTOS!J10="",PAGAMENTOS!I10,PAGAMENTOS!J10),"OK"))))</f>
        <v>OK</v>
      </c>
      <c r="X10" s="18">
        <f>MAX(VISTORIA!Y10,VISTORIA!U10,VISTORIA!Q10,VISTORIA!M10,VISTORIA!I10)</f>
        <v>0</v>
      </c>
      <c r="Y10" s="18">
        <f>IF(VISTORIA!Y10&lt;&gt;"",VISTORIA!Y10,IF(VISTORIA!U10&lt;&gt;"",VISTORIA!U10,IF(VISTORIA!Q10&lt;&gt;"",VISTORIA!Q10,IF(VISTORIA!M10&lt;&gt;"",VISTORIA!M10,IF(VISTORIA!I10&lt;&gt;"",VISTORIA!I10,0)))))</f>
        <v>0</v>
      </c>
      <c r="Z10" s="233" t="str">
        <f>IF(VISTORIA!Y10&lt;&gt;"",VISTORIA!W10,IF(VISTORIA!U10&lt;&gt;"",VISTORIA!S10,IF(VISTORIA!Q10&lt;&gt;"",VISTORIA!O10,IF(VISTORIA!M10&lt;&gt;"",VISTORIA!K10,IF(VISTORIA!I10&lt;&gt;"",VISTORIA!G10,"NA")))))</f>
        <v>NA</v>
      </c>
      <c r="AA10" s="233" t="str">
        <f>IF(VISTORIA!Y10&lt;&gt;"",VISTORIA!X10,IF(VISTORIA!U10&lt;&gt;"",VISTORIA!T10,IF(VISTORIA!Q10&lt;&gt;"",VISTORIA!P10,IF(VISTORIA!M10&lt;&gt;"",VISTORIA!L10,IF(VISTORIA!I10&lt;&gt;"",VISTORIA!H10,"NA")))))</f>
        <v>NA</v>
      </c>
      <c r="AB10" s="233" t="str">
        <f>IF(OR(G10="AGUARDANDO PRESTAÇÃO DE CONTAS",G10="AGUARDANDO APROVAÇÃO PRESTAÇÃO DE CONTAS",G10="CONCLUÍDO"),"PTM CONCLUÍDO",IF(AND(VISTORIA!X10="",VISTORIA!W10&lt;&gt;""),VISTORIA!W10,IF(AND(VISTORIA!T10="",VISTORIA!S10&lt;&gt;""),VISTORIA!S10,IF(AND(VISTORIA!P10="",VISTORIA!O10&lt;&gt;""),VISTORIA!O10,IF(AND(VISTORIA!L10="",VISTORIA!K10&lt;&gt;""),VISTORIA!K10,IF(AND(VISTORIA!H10="",VISTORIA!G10&lt;&gt;""),VISTORIA!G10,"SEM PEDIDO"))))))</f>
        <v>SEM PEDIDO</v>
      </c>
      <c r="AC10" s="18" t="str">
        <f>IFERROR(INDEX('CONCLUSÃO INFORMAL'!10:10,MATCH(MAX('CONCLUSÃO INFORMAL'!H10,'CONCLUSÃO INFORMAL'!L10,'CONCLUSÃO INFORMAL'!P10),'CONCLUSÃO INFORMAL'!10:10,0)-1),"NÃO INFORMADO")</f>
        <v>NÃO INFORMADO</v>
      </c>
      <c r="AD10" s="233" t="str">
        <f>IFERROR(INDEX('CONCLUSÃO INFORMAL'!10:10,MATCH(MAX('CONCLUSÃO INFORMAL'!H10,'CONCLUSÃO INFORMAL'!L10,'CONCLUSÃO INFORMAL'!P10),'CONCLUSÃO INFORMAL'!10:10,0)),"NÃO INFORMADO")</f>
        <v>NÃO INFORMADO</v>
      </c>
      <c r="AE10" s="1950" t="str">
        <f>IFERROR(INDEX('CONCLUSÃO INFORMAL'!10:10,MATCH(MAX('CONCLUSÃO INFORMAL'!H10,'CONCLUSÃO INFORMAL'!L10,'CONCLUSÃO INFORMAL'!P10),'CONCLUSÃO INFORMAL'!10:10,0)+1),"NÃO INFORMADO")</f>
        <v>NÃO INFORMADO</v>
      </c>
    </row>
    <row r="11" spans="1:32" ht="58" x14ac:dyDescent="0.35">
      <c r="B11" s="20" t="str">
        <f>'INF GERAIS'!B11&amp;IFERROR(IF(INDEX(APOIO!$A$5:$A$50,MATCH('INF GERAIS'!N11,APOIO!$B$5:$B$50,0))="NÃO",APOIO!$A$2&amp;"NÃO VÁLIDO",""),"")</f>
        <v>2014.0004</v>
      </c>
      <c r="C11" s="1950" t="str">
        <f>'INF GERAIS'!C11</f>
        <v>SERTÃO DO PAJEÚ</v>
      </c>
      <c r="D11" s="1950" t="str">
        <f>'INF GERAIS'!D11</f>
        <v>AFOGADOS DA INGAZEIRA</v>
      </c>
      <c r="E11" s="1950" t="str">
        <f>'INF GERAIS'!E11</f>
        <v>CONSTRUÇÃO DE PAVIMENTO EM PARALELEPÍPEDOS GRANÍTICOS(5 RUAS)</v>
      </c>
      <c r="F11" s="1950" t="str">
        <f>'INF GERAIS'!G11</f>
        <v>NORMAL</v>
      </c>
      <c r="G11" s="12" t="str">
        <f>'INF GERAIS'!N11</f>
        <v>EM CONFERÊNCIA PARA TEMAI</v>
      </c>
      <c r="H11" s="1950" t="str">
        <f>'INF GERAIS'!O11</f>
        <v>CONCLUÍDA</v>
      </c>
      <c r="I11" s="11">
        <f>'INF GERAIS'!I11</f>
        <v>1207546.4666666666</v>
      </c>
      <c r="J11" s="11">
        <f>'INF GERAIS'!J11</f>
        <v>330329.24</v>
      </c>
      <c r="K11" s="11">
        <f>'INF GERAIS'!K11</f>
        <v>330329.24</v>
      </c>
      <c r="L11" s="11">
        <f>'INF GERAIS'!L11</f>
        <v>0</v>
      </c>
      <c r="M11" s="11">
        <f>'INF GERAIS'!M11</f>
        <v>0</v>
      </c>
      <c r="N11" s="233">
        <f>IF(MAX(PAGAMENTOS!M11,PAGAMENTOS!U11,PAGAMENTOS!AC11,PAGAMENTOS!AK11,PAGAMENTOS!AQ11,PAGAMENTOS!AW11)=0,"SEM PAGAMENTO",IFERROR(INDEX(PAGAMENTOS!11:11,MATCH(MAX(PAGAMENTOS!M11,PAGAMENTOS!U11,PAGAMENTOS!AC11,PAGAMENTOS!AK11,PAGAMENTOS!AQ11,PAGAMENTOS!AW11),PAGAMENTOS!11:11,0)),"SEM PAGAMENTO"))</f>
        <v>43193</v>
      </c>
      <c r="O11" s="120" t="str">
        <f>IF(MAX(PAGAMENTOS!M11,PAGAMENTOS!U11,PAGAMENTOS!AC11,PAGAMENTOS!AK11,PAGAMENTOS!AQ11,PAGAMENTOS!AW11)=0,"SEM PAGAMENTO",IFERROR(IF(MATCH(MAX(PAGAMENTOS!M11,PAGAMENTOS!U11,PAGAMENTOS!AC11,PAGAMENTOS!AK11,PAGAMENTOS!AQ11,PAGAMENTOS!AW11),PAGAMENTOS!11:11,0)&gt;40,INDEX(PAGAMENTOS!11:11,MATCH(MAX(PAGAMENTOS!M11,PAGAMENTOS!U11,PAGAMENTOS!AC11,PAGAMENTOS!AK11,PAGAMENTOS!AQ11,PAGAMENTOS!AW11),PAGAMENTOS!11:11,0)-2)&amp;" P COMP.",IF(MATCH(MAX(PAGAMENTOS!M11,PAGAMENTOS!U11,PAGAMENTOS!AC11,PAGAMENTOS!AK11,PAGAMENTOS!AQ11,PAGAMENTOS!AW11),PAGAMENTOS!11:11,0)=13,"1ª P",IF(MATCH(MAX(PAGAMENTOS!M11,PAGAMENTOS!U11,PAGAMENTOS!AC11,PAGAMENTOS!AK11,PAGAMENTOS!AQ11,PAGAMENTOS!AW11),PAGAMENTOS!11:11,0)=21,"2ª P",IF(MATCH(MAX(PAGAMENTOS!M11,PAGAMENTOS!U11,PAGAMENTOS!AC11,PAGAMENTOS!AK11,PAGAMENTOS!AQ11,PAGAMENTOS!AW11),PAGAMENTOS!11:11,0)=29,"3ª P",IF(PAGAMENTOS!AC11=PAGAMENTOS!AK11,"4ª P","4ª P"))))),"SEM PAGAMENTO"))</f>
        <v>4ª P</v>
      </c>
      <c r="P11" s="11">
        <f>IF(MAX(PAGAMENTOS!M11,PAGAMENTOS!U11,PAGAMENTOS!AC11,PAGAMENTOS!AK11,PAGAMENTOS!AQ11,PAGAMENTOS!AW11)=0,"SEM PAGAMENTO",IFERROR(INDEX(PAGAMENTOS!11:11,MATCH(MAX(PAGAMENTOS!M11,PAGAMENTOS!U11,PAGAMENTOS!AC11,PAGAMENTOS!AK11,PAGAMENTOS!AQ11,PAGAMENTOS!AW11),PAGAMENTOS!11:11,0)-1),"SEM PAGAMENTO"))</f>
        <v>65212.57</v>
      </c>
      <c r="Q11" s="11">
        <f>SUM(PAGAMENTOS!G11,PAGAMENTOS!L11,PAGAMENTOS!T11,PAGAMENTOS!AB11,PAGAMENTOS!AJ11,PAGAMENTOS!AP11,PAGAMENTOS!AV11)</f>
        <v>330329.25</v>
      </c>
      <c r="R11" s="11">
        <f>SUM(PAGAMENTOS!G11,PAGAMENTOS!H11,PAGAMENTOS!L11,PAGAMENTOS!T11,PAGAMENTOS!AB11,PAGAMENTOS!AJ11,PAGAMENTOS!AP11,PAGAMENTOS!AV11)</f>
        <v>330329.25</v>
      </c>
      <c r="S11" s="17">
        <f t="shared" si="0"/>
        <v>1.0000000302728271</v>
      </c>
      <c r="T11" s="11">
        <f>IF(RIGHT(B11)="O",0,IF(AND(R11=0,PAGAMENTOS!H11&lt;&gt;0),0,K11-R11))</f>
        <v>-1.0000000009313226E-2</v>
      </c>
      <c r="U11" s="120" t="str">
        <f>IF(AND(OR(PAGAMENTOS!AG11&lt;&gt;"",PAGAMENTOS!AH11&lt;&gt;""),PAGAMENTOS!AK11=""),"4ª",IF(AND(OR(PAGAMENTOS!Y11&lt;&gt;"",PAGAMENTOS!Z11&lt;&gt;""),PAGAMENTOS!AC11=""),"3ª",IF(AND(OR(PAGAMENTOS!Q11&lt;&gt;"",PAGAMENTOS!R11&lt;&gt;""),PAGAMENTOS!U11=""),"2ª",IF(AND(OR(PAGAMENTOS!I11&lt;&gt;"",PAGAMENTOS!J11&lt;&gt;""),PAGAMENTOS!M11=""),"1ª","OK"))))</f>
        <v>OK</v>
      </c>
      <c r="V11" s="120" t="str">
        <f>IF(U11="4ª",IF(PAGAMENTOS!AH11="","AGUARDANDO VISTORIA","NO FINANCEIRO"),IF(U11="3ª",IF(PAGAMENTOS!Z11="","AGUARDANDO VISTORIA","NO FINANCEIRO"),IF(U11="2ª",IF(PAGAMENTOS!R11="","AGUARDANDO VISTORIA","NO FINANCEIRO"),IF(U11="1ª",IF(PAGAMENTOS!J11="","AGUARDANDO LIBERAÇÃO","NO FINANCEIRO"),"OK"))))</f>
        <v>OK</v>
      </c>
      <c r="W11" s="233" t="str">
        <f>IF(U11="4ª",IF(PAGAMENTOS!AH11="",PAGAMENTOS!AG11,PAGAMENTOS!AH11),IF(U11="3ª",IF(PAGAMENTOS!Z11="",PAGAMENTOS!Y11,PAGAMENTOS!Z11),IF(U11="2ª",IF(PAGAMENTOS!R11="",PAGAMENTOS!Q11,PAGAMENTOS!R11),IF(U11="1ª",IF(PAGAMENTOS!J11="",PAGAMENTOS!I11,PAGAMENTOS!J11),"OK"))))</f>
        <v>OK</v>
      </c>
      <c r="X11" s="18">
        <f>MAX(VISTORIA!Y11,VISTORIA!U11,VISTORIA!Q11,VISTORIA!M11,VISTORIA!I11)</f>
        <v>1</v>
      </c>
      <c r="Y11" s="18">
        <f>IF(VISTORIA!Y11&lt;&gt;"",VISTORIA!Y11,IF(VISTORIA!U11&lt;&gt;"",VISTORIA!U11,IF(VISTORIA!Q11&lt;&gt;"",VISTORIA!Q11,IF(VISTORIA!M11&lt;&gt;"",VISTORIA!M11,IF(VISTORIA!I11&lt;&gt;"",VISTORIA!I11,0)))))</f>
        <v>1</v>
      </c>
      <c r="Z11" s="233">
        <f>IF(VISTORIA!Y11&lt;&gt;"",VISTORIA!W11,IF(VISTORIA!U11&lt;&gt;"",VISTORIA!S11,IF(VISTORIA!Q11&lt;&gt;"",VISTORIA!O11,IF(VISTORIA!M11&lt;&gt;"",VISTORIA!K11,IF(VISTORIA!I11&lt;&gt;"",VISTORIA!G11,"NA")))))</f>
        <v>42905</v>
      </c>
      <c r="AA11" s="233">
        <f>IF(VISTORIA!Y11&lt;&gt;"",VISTORIA!X11,IF(VISTORIA!U11&lt;&gt;"",VISTORIA!T11,IF(VISTORIA!Q11&lt;&gt;"",VISTORIA!P11,IF(VISTORIA!M11&lt;&gt;"",VISTORIA!L11,IF(VISTORIA!I11&lt;&gt;"",VISTORIA!H11,"NA")))))</f>
        <v>43088</v>
      </c>
      <c r="AB11" s="233" t="str">
        <f>IF(OR(G11="AGUARDANDO PRESTAÇÃO DE CONTAS",G11="AGUARDANDO APROVAÇÃO PRESTAÇÃO DE CONTAS",G11="CONCLUÍDO"),"PTM CONCLUÍDO",IF(AND(VISTORIA!X11="",VISTORIA!W11&lt;&gt;""),VISTORIA!W11,IF(AND(VISTORIA!T11="",VISTORIA!S11&lt;&gt;""),VISTORIA!S11,IF(AND(VISTORIA!P11="",VISTORIA!O11&lt;&gt;""),VISTORIA!O11,IF(AND(VISTORIA!L11="",VISTORIA!K11&lt;&gt;""),VISTORIA!K11,IF(AND(VISTORIA!H11="",VISTORIA!G11&lt;&gt;""),VISTORIA!G11,"SEM PEDIDO"))))))</f>
        <v>SEM PEDIDO</v>
      </c>
      <c r="AC11" s="18" t="str">
        <f>IFERROR(INDEX('CONCLUSÃO INFORMAL'!11:11,MATCH(MAX('CONCLUSÃO INFORMAL'!H11,'CONCLUSÃO INFORMAL'!L11,'CONCLUSÃO INFORMAL'!P11),'CONCLUSÃO INFORMAL'!11:11,0)-1),"NÃO INFORMADO")</f>
        <v>NÃO INFORMADO</v>
      </c>
      <c r="AD11" s="233" t="str">
        <f>IFERROR(INDEX('CONCLUSÃO INFORMAL'!11:11,MATCH(MAX('CONCLUSÃO INFORMAL'!H11,'CONCLUSÃO INFORMAL'!L11,'CONCLUSÃO INFORMAL'!P11),'CONCLUSÃO INFORMAL'!11:11,0)),"NÃO INFORMADO")</f>
        <v>NÃO INFORMADO</v>
      </c>
      <c r="AE11" s="1950" t="str">
        <f>IFERROR(INDEX('CONCLUSÃO INFORMAL'!11:11,MATCH(MAX('CONCLUSÃO INFORMAL'!H11,'CONCLUSÃO INFORMAL'!L11,'CONCLUSÃO INFORMAL'!P11),'CONCLUSÃO INFORMAL'!11:11,0)+1),"NÃO INFORMADO")</f>
        <v>NÃO INFORMADO</v>
      </c>
    </row>
    <row r="12" spans="1:32" ht="58" x14ac:dyDescent="0.35">
      <c r="B12" s="20" t="str">
        <f>'INF GERAIS'!B12&amp;IFERROR(IF(INDEX(APOIO!$A$5:$A$50,MATCH('INF GERAIS'!N12,APOIO!$B$5:$B$50,0))="NÃO",APOIO!$A$2&amp;"NÃO VÁLIDO",""),"")</f>
        <v>2014.0005</v>
      </c>
      <c r="C12" s="1950" t="str">
        <f>'INF GERAIS'!C12</f>
        <v>SERTÃO DO PAJEÚ</v>
      </c>
      <c r="D12" s="1950" t="str">
        <f>'INF GERAIS'!D12</f>
        <v>AFOGADOS DA INGAZEIRA</v>
      </c>
      <c r="E12" s="1950" t="str">
        <f>'INF GERAIS'!E12</f>
        <v>PROJETO ARQUITETÔNICO DO SETOR DE GASTRONOMIA DO MERCADO PÚBLICO</v>
      </c>
      <c r="F12" s="1950" t="str">
        <f>'INF GERAIS'!G12</f>
        <v>NORMAL</v>
      </c>
      <c r="G12" s="1950" t="str">
        <f>'INF GERAIS'!N12</f>
        <v>E-FISCO (Baixado)</v>
      </c>
      <c r="H12" s="1950" t="str">
        <f>'INF GERAIS'!O12</f>
        <v>CONCLUÍDA</v>
      </c>
      <c r="I12" s="11">
        <f>'INF GERAIS'!I12</f>
        <v>1207546.4666666666</v>
      </c>
      <c r="J12" s="11">
        <f>'INF GERAIS'!J12</f>
        <v>308030.11</v>
      </c>
      <c r="K12" s="11">
        <f>'INF GERAIS'!K12</f>
        <v>308030.11</v>
      </c>
      <c r="L12" s="11">
        <f>'INF GERAIS'!L12</f>
        <v>0</v>
      </c>
      <c r="M12" s="11">
        <f>'INF GERAIS'!M12</f>
        <v>0</v>
      </c>
      <c r="N12" s="233">
        <f>IF(MAX(PAGAMENTOS!M12,PAGAMENTOS!U12,PAGAMENTOS!AC12,PAGAMENTOS!AK12,PAGAMENTOS!AQ12,PAGAMENTOS!AW12)=0,"SEM PAGAMENTO",IFERROR(INDEX(PAGAMENTOS!12:12,MATCH(MAX(PAGAMENTOS!M12,PAGAMENTOS!U12,PAGAMENTOS!AC12,PAGAMENTOS!AK12,PAGAMENTOS!AQ12,PAGAMENTOS!AW12),PAGAMENTOS!12:12,0)),"SEM PAGAMENTO"))</f>
        <v>42417</v>
      </c>
      <c r="O12" s="120" t="str">
        <f>IF(MAX(PAGAMENTOS!M12,PAGAMENTOS!U12,PAGAMENTOS!AC12,PAGAMENTOS!AK12,PAGAMENTOS!AQ12,PAGAMENTOS!AW12)=0,"SEM PAGAMENTO",IFERROR(IF(MATCH(MAX(PAGAMENTOS!M12,PAGAMENTOS!U12,PAGAMENTOS!AC12,PAGAMENTOS!AK12,PAGAMENTOS!AQ12,PAGAMENTOS!AW12),PAGAMENTOS!12:12,0)&gt;40,INDEX(PAGAMENTOS!12:12,MATCH(MAX(PAGAMENTOS!M12,PAGAMENTOS!U12,PAGAMENTOS!AC12,PAGAMENTOS!AK12,PAGAMENTOS!AQ12,PAGAMENTOS!AW12),PAGAMENTOS!12:12,0)-2)&amp;" P COMP.",IF(MATCH(MAX(PAGAMENTOS!M12,PAGAMENTOS!U12,PAGAMENTOS!AC12,PAGAMENTOS!AK12,PAGAMENTOS!AQ12,PAGAMENTOS!AW12),PAGAMENTOS!12:12,0)=13,"1ª P",IF(MATCH(MAX(PAGAMENTOS!M12,PAGAMENTOS!U12,PAGAMENTOS!AC12,PAGAMENTOS!AK12,PAGAMENTOS!AQ12,PAGAMENTOS!AW12),PAGAMENTOS!12:12,0)=21,"2ª P",IF(MATCH(MAX(PAGAMENTOS!M12,PAGAMENTOS!U12,PAGAMENTOS!AC12,PAGAMENTOS!AK12,PAGAMENTOS!AQ12,PAGAMENTOS!AW12),PAGAMENTOS!12:12,0)=29,"3ª P",IF(PAGAMENTOS!AC12=PAGAMENTOS!AK12,"4ª P","4ª P"))))),"SEM PAGAMENTO"))</f>
        <v>4ª P</v>
      </c>
      <c r="P12" s="11">
        <f>IF(MAX(PAGAMENTOS!M12,PAGAMENTOS!U12,PAGAMENTOS!AC12,PAGAMENTOS!AK12,PAGAMENTOS!AQ12,PAGAMENTOS!AW12)=0,"SEM PAGAMENTO",IFERROR(INDEX(PAGAMENTOS!12:12,MATCH(MAX(PAGAMENTOS!M12,PAGAMENTOS!U12,PAGAMENTOS!AC12,PAGAMENTOS!AK12,PAGAMENTOS!AQ12,PAGAMENTOS!AW12),PAGAMENTOS!12:12,0)-1),"SEM PAGAMENTO"))</f>
        <v>61606.02</v>
      </c>
      <c r="Q12" s="11">
        <f>SUM(PAGAMENTOS!G12,PAGAMENTOS!L12,PAGAMENTOS!T12,PAGAMENTOS!AB12,PAGAMENTOS!AJ12,PAGAMENTOS!AP12,PAGAMENTOS!AV12)</f>
        <v>308030.11</v>
      </c>
      <c r="R12" s="11">
        <f>SUM(PAGAMENTOS!G12,PAGAMENTOS!H12,PAGAMENTOS!L12,PAGAMENTOS!T12,PAGAMENTOS!AB12,PAGAMENTOS!AJ12,PAGAMENTOS!AP12,PAGAMENTOS!AV12)</f>
        <v>308030.11</v>
      </c>
      <c r="S12" s="17">
        <f t="shared" si="0"/>
        <v>1</v>
      </c>
      <c r="T12" s="11">
        <f>IF(RIGHT(B12)="O",0,IF(AND(R12=0,PAGAMENTOS!H12&lt;&gt;0),0,K12-R12))</f>
        <v>0</v>
      </c>
      <c r="U12" s="120" t="str">
        <f>IF(AND(OR(PAGAMENTOS!AG12&lt;&gt;"",PAGAMENTOS!AH12&lt;&gt;""),PAGAMENTOS!AK12=""),"4ª",IF(AND(OR(PAGAMENTOS!Y12&lt;&gt;"",PAGAMENTOS!Z12&lt;&gt;""),PAGAMENTOS!AC12=""),"3ª",IF(AND(OR(PAGAMENTOS!Q12&lt;&gt;"",PAGAMENTOS!R12&lt;&gt;""),PAGAMENTOS!U12=""),"2ª",IF(AND(OR(PAGAMENTOS!I12&lt;&gt;"",PAGAMENTOS!J12&lt;&gt;""),PAGAMENTOS!M12=""),"1ª","OK"))))</f>
        <v>OK</v>
      </c>
      <c r="V12" s="120" t="str">
        <f>IF(U12="4ª",IF(PAGAMENTOS!AH12="","AGUARDANDO VISTORIA","NO FINANCEIRO"),IF(U12="3ª",IF(PAGAMENTOS!Z12="","AGUARDANDO VISTORIA","NO FINANCEIRO"),IF(U12="2ª",IF(PAGAMENTOS!R12="","AGUARDANDO VISTORIA","NO FINANCEIRO"),IF(U12="1ª",IF(PAGAMENTOS!J12="","AGUARDANDO LIBERAÇÃO","NO FINANCEIRO"),"OK"))))</f>
        <v>OK</v>
      </c>
      <c r="W12" s="233" t="str">
        <f>IF(U12="4ª",IF(PAGAMENTOS!AH12="",PAGAMENTOS!AG12,PAGAMENTOS!AH12),IF(U12="3ª",IF(PAGAMENTOS!Z12="",PAGAMENTOS!Y12,PAGAMENTOS!Z12),IF(U12="2ª",IF(PAGAMENTOS!R12="",PAGAMENTOS!Q12,PAGAMENTOS!R12),IF(U12="1ª",IF(PAGAMENTOS!J12="",PAGAMENTOS!I12,PAGAMENTOS!J12),"OK"))))</f>
        <v>OK</v>
      </c>
      <c r="X12" s="18">
        <f>MAX(VISTORIA!Y12,VISTORIA!U12,VISTORIA!Q12,VISTORIA!M12,VISTORIA!I12)</f>
        <v>1</v>
      </c>
      <c r="Y12" s="18">
        <f>IF(VISTORIA!Y12&lt;&gt;"",VISTORIA!Y12,IF(VISTORIA!U12&lt;&gt;"",VISTORIA!U12,IF(VISTORIA!Q12&lt;&gt;"",VISTORIA!Q12,IF(VISTORIA!M12&lt;&gt;"",VISTORIA!M12,IF(VISTORIA!I12&lt;&gt;"",VISTORIA!I12,0)))))</f>
        <v>1</v>
      </c>
      <c r="Z12" s="233">
        <f>IF(VISTORIA!Y12&lt;&gt;"",VISTORIA!W12,IF(VISTORIA!U12&lt;&gt;"",VISTORIA!S12,IF(VISTORIA!Q12&lt;&gt;"",VISTORIA!O12,IF(VISTORIA!M12&lt;&gt;"",VISTORIA!K12,IF(VISTORIA!I12&lt;&gt;"",VISTORIA!G12,"NA")))))</f>
        <v>42391</v>
      </c>
      <c r="AA12" s="233">
        <f>IF(VISTORIA!Y12&lt;&gt;"",VISTORIA!X12,IF(VISTORIA!U12&lt;&gt;"",VISTORIA!T12,IF(VISTORIA!Q12&lt;&gt;"",VISTORIA!P12,IF(VISTORIA!M12&lt;&gt;"",VISTORIA!L12,IF(VISTORIA!I12&lt;&gt;"",VISTORIA!H12,"NA")))))</f>
        <v>42402</v>
      </c>
      <c r="AB12" s="233" t="str">
        <f>IF(OR(G12="AGUARDANDO PRESTAÇÃO DE CONTAS",G12="AGUARDANDO APROVAÇÃO PRESTAÇÃO DE CONTAS",G12="CONCLUÍDO"),"PTM CONCLUÍDO",IF(AND(VISTORIA!X12="",VISTORIA!W12&lt;&gt;""),VISTORIA!W12,IF(AND(VISTORIA!T12="",VISTORIA!S12&lt;&gt;""),VISTORIA!S12,IF(AND(VISTORIA!P12="",VISTORIA!O12&lt;&gt;""),VISTORIA!O12,IF(AND(VISTORIA!L12="",VISTORIA!K12&lt;&gt;""),VISTORIA!K12,IF(AND(VISTORIA!H12="",VISTORIA!G12&lt;&gt;""),VISTORIA!G12,"SEM PEDIDO"))))))</f>
        <v>SEM PEDIDO</v>
      </c>
      <c r="AC12" s="18" t="str">
        <f>IFERROR(INDEX('CONCLUSÃO INFORMAL'!12:12,MATCH(MAX('CONCLUSÃO INFORMAL'!H12,'CONCLUSÃO INFORMAL'!L12,'CONCLUSÃO INFORMAL'!P12),'CONCLUSÃO INFORMAL'!12:12,0)-1),"NÃO INFORMADO")</f>
        <v>NÃO INFORMADO</v>
      </c>
      <c r="AD12" s="233" t="str">
        <f>IFERROR(INDEX('CONCLUSÃO INFORMAL'!12:12,MATCH(MAX('CONCLUSÃO INFORMAL'!H12,'CONCLUSÃO INFORMAL'!L12,'CONCLUSÃO INFORMAL'!P12),'CONCLUSÃO INFORMAL'!12:12,0)),"NÃO INFORMADO")</f>
        <v>NÃO INFORMADO</v>
      </c>
      <c r="AE12" s="1950" t="str">
        <f>IFERROR(INDEX('CONCLUSÃO INFORMAL'!12:12,MATCH(MAX('CONCLUSÃO INFORMAL'!H12,'CONCLUSÃO INFORMAL'!L12,'CONCLUSÃO INFORMAL'!P12),'CONCLUSÃO INFORMAL'!12:12,0)+1),"NÃO INFORMADO")</f>
        <v>NÃO INFORMADO</v>
      </c>
    </row>
    <row r="13" spans="1:32" ht="43.5" x14ac:dyDescent="0.35">
      <c r="B13" s="20" t="str">
        <f>'INF GERAIS'!B13&amp;IFERROR(IF(INDEX(APOIO!$A$5:$A$50,MATCH('INF GERAIS'!N13,APOIO!$B$5:$B$50,0))="NÃO",APOIO!$A$2&amp;"NÃO VÁLIDO",""),"")</f>
        <v>2014.0006</v>
      </c>
      <c r="C13" s="1950" t="str">
        <f>'INF GERAIS'!C13</f>
        <v>SERTÃO DO PAJEÚ</v>
      </c>
      <c r="D13" s="1950" t="str">
        <f>'INF GERAIS'!D13</f>
        <v>AFOGADOS DA INGAZEIRA</v>
      </c>
      <c r="E13" s="1950" t="str">
        <f>'INF GERAIS'!E13</f>
        <v>INFRAESTRUTURA DE APOIO A COMERCIALIZAÇAO DE ANIMAIS NO MUNICIPIO</v>
      </c>
      <c r="F13" s="1950" t="str">
        <f>'INF GERAIS'!G13</f>
        <v>NORMAL</v>
      </c>
      <c r="G13" s="1950" t="str">
        <f>'INF GERAIS'!N13</f>
        <v>E-FISCO (Baixado)</v>
      </c>
      <c r="H13" s="1950" t="str">
        <f>'INF GERAIS'!O13</f>
        <v>CONCLUÍDA</v>
      </c>
      <c r="I13" s="11">
        <f>'INF GERAIS'!I13</f>
        <v>1207546.4666666666</v>
      </c>
      <c r="J13" s="11">
        <f>'INF GERAIS'!J13</f>
        <v>277222.88</v>
      </c>
      <c r="K13" s="11">
        <f>'INF GERAIS'!K13</f>
        <v>277222.88</v>
      </c>
      <c r="L13" s="11">
        <f>'INF GERAIS'!L13</f>
        <v>0</v>
      </c>
      <c r="M13" s="11">
        <f>'INF GERAIS'!M13</f>
        <v>0</v>
      </c>
      <c r="N13" s="233">
        <f>IF(MAX(PAGAMENTOS!M13,PAGAMENTOS!U13,PAGAMENTOS!AC13,PAGAMENTOS!AK13,PAGAMENTOS!AQ13,PAGAMENTOS!AW13)=0,"SEM PAGAMENTO",IFERROR(INDEX(PAGAMENTOS!13:13,MATCH(MAX(PAGAMENTOS!M13,PAGAMENTOS!U13,PAGAMENTOS!AC13,PAGAMENTOS!AK13,PAGAMENTOS!AQ13,PAGAMENTOS!AW13),PAGAMENTOS!13:13,0)),"SEM PAGAMENTO"))</f>
        <v>42340</v>
      </c>
      <c r="O13" s="120" t="str">
        <f>IF(MAX(PAGAMENTOS!M13,PAGAMENTOS!U13,PAGAMENTOS!AC13,PAGAMENTOS!AK13,PAGAMENTOS!AQ13,PAGAMENTOS!AW13)=0,"SEM PAGAMENTO",IFERROR(IF(MATCH(MAX(PAGAMENTOS!M13,PAGAMENTOS!U13,PAGAMENTOS!AC13,PAGAMENTOS!AK13,PAGAMENTOS!AQ13,PAGAMENTOS!AW13),PAGAMENTOS!13:13,0)&gt;40,INDEX(PAGAMENTOS!13:13,MATCH(MAX(PAGAMENTOS!M13,PAGAMENTOS!U13,PAGAMENTOS!AC13,PAGAMENTOS!AK13,PAGAMENTOS!AQ13,PAGAMENTOS!AW13),PAGAMENTOS!13:13,0)-2)&amp;" P COMP.",IF(MATCH(MAX(PAGAMENTOS!M13,PAGAMENTOS!U13,PAGAMENTOS!AC13,PAGAMENTOS!AK13,PAGAMENTOS!AQ13,PAGAMENTOS!AW13),PAGAMENTOS!13:13,0)=13,"1ª P",IF(MATCH(MAX(PAGAMENTOS!M13,PAGAMENTOS!U13,PAGAMENTOS!AC13,PAGAMENTOS!AK13,PAGAMENTOS!AQ13,PAGAMENTOS!AW13),PAGAMENTOS!13:13,0)=21,"2ª P",IF(MATCH(MAX(PAGAMENTOS!M13,PAGAMENTOS!U13,PAGAMENTOS!AC13,PAGAMENTOS!AK13,PAGAMENTOS!AQ13,PAGAMENTOS!AW13),PAGAMENTOS!13:13,0)=29,"3ª P",IF(PAGAMENTOS!AC13=PAGAMENTOS!AK13,"4ª P","4ª P"))))),"SEM PAGAMENTO"))</f>
        <v>4ª P</v>
      </c>
      <c r="P13" s="11">
        <f>IF(MAX(PAGAMENTOS!M13,PAGAMENTOS!U13,PAGAMENTOS!AC13,PAGAMENTOS!AK13,PAGAMENTOS!AQ13,PAGAMENTOS!AW13)=0,"SEM PAGAMENTO",IFERROR(INDEX(PAGAMENTOS!13:13,MATCH(MAX(PAGAMENTOS!M13,PAGAMENTOS!U13,PAGAMENTOS!AC13,PAGAMENTOS!AK13,PAGAMENTOS!AQ13,PAGAMENTOS!AW13),PAGAMENTOS!13:13,0)-1),"SEM PAGAMENTO"))</f>
        <v>55235.01</v>
      </c>
      <c r="Q13" s="11">
        <f>SUM(PAGAMENTOS!G13,PAGAMENTOS!L13,PAGAMENTOS!T13,PAGAMENTOS!AB13,PAGAMENTOS!AJ13,PAGAMENTOS!AP13,PAGAMENTOS!AV13)</f>
        <v>277013.31</v>
      </c>
      <c r="R13" s="11">
        <f>SUM(PAGAMENTOS!G13,PAGAMENTOS!H13,PAGAMENTOS!L13,PAGAMENTOS!T13,PAGAMENTOS!AB13,PAGAMENTOS!AJ13,PAGAMENTOS!AP13,PAGAMENTOS!AV13)</f>
        <v>277013.31</v>
      </c>
      <c r="S13" s="17">
        <f t="shared" si="0"/>
        <v>0.99924403786585003</v>
      </c>
      <c r="T13" s="11">
        <f>IF(RIGHT(B13)="O",0,IF(AND(R13=0,PAGAMENTOS!H13&lt;&gt;0),0,K13-R13))</f>
        <v>209.57000000000698</v>
      </c>
      <c r="U13" s="120" t="str">
        <f>IF(AND(OR(PAGAMENTOS!AG13&lt;&gt;"",PAGAMENTOS!AH13&lt;&gt;""),PAGAMENTOS!AK13=""),"4ª",IF(AND(OR(PAGAMENTOS!Y13&lt;&gt;"",PAGAMENTOS!Z13&lt;&gt;""),PAGAMENTOS!AC13=""),"3ª",IF(AND(OR(PAGAMENTOS!Q13&lt;&gt;"",PAGAMENTOS!R13&lt;&gt;""),PAGAMENTOS!U13=""),"2ª",IF(AND(OR(PAGAMENTOS!I13&lt;&gt;"",PAGAMENTOS!J13&lt;&gt;""),PAGAMENTOS!M13=""),"1ª","OK"))))</f>
        <v>OK</v>
      </c>
      <c r="V13" s="120" t="str">
        <f>IF(U13="4ª",IF(PAGAMENTOS!AH13="","AGUARDANDO VISTORIA","NO FINANCEIRO"),IF(U13="3ª",IF(PAGAMENTOS!Z13="","AGUARDANDO VISTORIA","NO FINANCEIRO"),IF(U13="2ª",IF(PAGAMENTOS!R13="","AGUARDANDO VISTORIA","NO FINANCEIRO"),IF(U13="1ª",IF(PAGAMENTOS!J13="","AGUARDANDO LIBERAÇÃO","NO FINANCEIRO"),"OK"))))</f>
        <v>OK</v>
      </c>
      <c r="W13" s="233" t="str">
        <f>IF(U13="4ª",IF(PAGAMENTOS!AH13="",PAGAMENTOS!AG13,PAGAMENTOS!AH13),IF(U13="3ª",IF(PAGAMENTOS!Z13="",PAGAMENTOS!Y13,PAGAMENTOS!Z13),IF(U13="2ª",IF(PAGAMENTOS!R13="",PAGAMENTOS!Q13,PAGAMENTOS!R13),IF(U13="1ª",IF(PAGAMENTOS!J13="",PAGAMENTOS!I13,PAGAMENTOS!J13),"OK"))))</f>
        <v>OK</v>
      </c>
      <c r="X13" s="18">
        <f>MAX(VISTORIA!Y13,VISTORIA!U13,VISTORIA!Q13,VISTORIA!M13,VISTORIA!I13)</f>
        <v>1</v>
      </c>
      <c r="Y13" s="18">
        <f>IF(VISTORIA!Y13&lt;&gt;"",VISTORIA!Y13,IF(VISTORIA!U13&lt;&gt;"",VISTORIA!U13,IF(VISTORIA!Q13&lt;&gt;"",VISTORIA!Q13,IF(VISTORIA!M13&lt;&gt;"",VISTORIA!M13,IF(VISTORIA!I13&lt;&gt;"",VISTORIA!I13,0)))))</f>
        <v>1</v>
      </c>
      <c r="Z13" s="233">
        <f>IF(VISTORIA!Y13&lt;&gt;"",VISTORIA!W13,IF(VISTORIA!U13&lt;&gt;"",VISTORIA!S13,IF(VISTORIA!Q13&lt;&gt;"",VISTORIA!O13,IF(VISTORIA!M13&lt;&gt;"",VISTORIA!K13,IF(VISTORIA!I13&lt;&gt;"",VISTORIA!G13,"NA")))))</f>
        <v>42255</v>
      </c>
      <c r="AA13" s="233">
        <f>IF(VISTORIA!Y13&lt;&gt;"",VISTORIA!X13,IF(VISTORIA!U13&lt;&gt;"",VISTORIA!T13,IF(VISTORIA!Q13&lt;&gt;"",VISTORIA!P13,IF(VISTORIA!M13&lt;&gt;"",VISTORIA!L13,IF(VISTORIA!I13&lt;&gt;"",VISTORIA!H13,"NA")))))</f>
        <v>42275</v>
      </c>
      <c r="AB13" s="233" t="str">
        <f>IF(OR(G13="AGUARDANDO PRESTAÇÃO DE CONTAS",G13="AGUARDANDO APROVAÇÃO PRESTAÇÃO DE CONTAS",G13="CONCLUÍDO"),"PTM CONCLUÍDO",IF(AND(VISTORIA!X13="",VISTORIA!W13&lt;&gt;""),VISTORIA!W13,IF(AND(VISTORIA!T13="",VISTORIA!S13&lt;&gt;""),VISTORIA!S13,IF(AND(VISTORIA!P13="",VISTORIA!O13&lt;&gt;""),VISTORIA!O13,IF(AND(VISTORIA!L13="",VISTORIA!K13&lt;&gt;""),VISTORIA!K13,IF(AND(VISTORIA!H13="",VISTORIA!G13&lt;&gt;""),VISTORIA!G13,"SEM PEDIDO"))))))</f>
        <v>SEM PEDIDO</v>
      </c>
      <c r="AC13" s="18" t="str">
        <f>IFERROR(INDEX('CONCLUSÃO INFORMAL'!13:13,MATCH(MAX('CONCLUSÃO INFORMAL'!H13,'CONCLUSÃO INFORMAL'!L13,'CONCLUSÃO INFORMAL'!P13),'CONCLUSÃO INFORMAL'!13:13,0)-1),"NÃO INFORMADO")</f>
        <v>NÃO INFORMADO</v>
      </c>
      <c r="AD13" s="233" t="str">
        <f>IFERROR(INDEX('CONCLUSÃO INFORMAL'!13:13,MATCH(MAX('CONCLUSÃO INFORMAL'!H13,'CONCLUSÃO INFORMAL'!L13,'CONCLUSÃO INFORMAL'!P13),'CONCLUSÃO INFORMAL'!13:13,0)),"NÃO INFORMADO")</f>
        <v>NÃO INFORMADO</v>
      </c>
      <c r="AE13" s="1950" t="str">
        <f>IFERROR(INDEX('CONCLUSÃO INFORMAL'!13:13,MATCH(MAX('CONCLUSÃO INFORMAL'!H13,'CONCLUSÃO INFORMAL'!L13,'CONCLUSÃO INFORMAL'!P13),'CONCLUSÃO INFORMAL'!13:13,0)+1),"NÃO INFORMADO")</f>
        <v>NÃO INFORMADO</v>
      </c>
    </row>
    <row r="14" spans="1:32" ht="58" x14ac:dyDescent="0.35">
      <c r="B14" s="20" t="str">
        <f>'INF GERAIS'!B14&amp;IFERROR(IF(INDEX(APOIO!$A$5:$A$50,MATCH('INF GERAIS'!N14,APOIO!$B$5:$B$50,0))="NÃO",APOIO!$A$2&amp;"NÃO VÁLIDO",""),"")</f>
        <v>2014.0007</v>
      </c>
      <c r="C14" s="1950" t="str">
        <f>'INF GERAIS'!C14</f>
        <v>SERTÃO DO PAJEÚ</v>
      </c>
      <c r="D14" s="1950" t="str">
        <f>'INF GERAIS'!D14</f>
        <v>AFOGADOS DA INGAZEIRA</v>
      </c>
      <c r="E14" s="1950" t="str">
        <f>'INF GERAIS'!E14</f>
        <v>REFORMA E AMPLIAÇÃO DAS INSTALAÇÕES FÍSICAS DA ESCOLA MUNICIPAL DOMINGOS TEOTÔNIO</v>
      </c>
      <c r="F14" s="1950" t="str">
        <f>'INF GERAIS'!G14</f>
        <v>NORMAL</v>
      </c>
      <c r="G14" s="1957" t="str">
        <f>'INF GERAIS'!N14</f>
        <v>E-FISCO (Baixado)</v>
      </c>
      <c r="H14" s="1950" t="str">
        <f>'INF GERAIS'!O14</f>
        <v>CONCLUÍDA</v>
      </c>
      <c r="I14" s="11">
        <f>'INF GERAIS'!I14</f>
        <v>1207546.4666666666</v>
      </c>
      <c r="J14" s="11">
        <f>'INF GERAIS'!J14</f>
        <v>889520.55</v>
      </c>
      <c r="K14" s="11">
        <f>'INF GERAIS'!K14</f>
        <v>289969.07</v>
      </c>
      <c r="L14" s="11">
        <f>'INF GERAIS'!L14</f>
        <v>0</v>
      </c>
      <c r="M14" s="11">
        <f>'INF GERAIS'!M14</f>
        <v>599551.48</v>
      </c>
      <c r="N14" s="233">
        <f>IF(MAX(PAGAMENTOS!M14,PAGAMENTOS!U14,PAGAMENTOS!AC14,PAGAMENTOS!AK14,PAGAMENTOS!AQ14,PAGAMENTOS!AW14)=0,"SEM PAGAMENTO",IFERROR(INDEX(PAGAMENTOS!14:14,MATCH(MAX(PAGAMENTOS!M14,PAGAMENTOS!U14,PAGAMENTOS!AC14,PAGAMENTOS!AK14,PAGAMENTOS!AQ14,PAGAMENTOS!AW14),PAGAMENTOS!14:14,0)),"SEM PAGAMENTO"))</f>
        <v>43286</v>
      </c>
      <c r="O14" s="120" t="str">
        <f>IF(MAX(PAGAMENTOS!M14,PAGAMENTOS!U14,PAGAMENTOS!AC14,PAGAMENTOS!AK14,PAGAMENTOS!AQ14,PAGAMENTOS!AW14)=0,"SEM PAGAMENTO",IFERROR(IF(MATCH(MAX(PAGAMENTOS!M14,PAGAMENTOS!U14,PAGAMENTOS!AC14,PAGAMENTOS!AK14,PAGAMENTOS!AQ14,PAGAMENTOS!AW14),PAGAMENTOS!14:14,0)&gt;40,INDEX(PAGAMENTOS!14:14,MATCH(MAX(PAGAMENTOS!M14,PAGAMENTOS!U14,PAGAMENTOS!AC14,PAGAMENTOS!AK14,PAGAMENTOS!AQ14,PAGAMENTOS!AW14),PAGAMENTOS!14:14,0)-2)&amp;" P COMP.",IF(MATCH(MAX(PAGAMENTOS!M14,PAGAMENTOS!U14,PAGAMENTOS!AC14,PAGAMENTOS!AK14,PAGAMENTOS!AQ14,PAGAMENTOS!AW14),PAGAMENTOS!14:14,0)=13,"1ª P",IF(MATCH(MAX(PAGAMENTOS!M14,PAGAMENTOS!U14,PAGAMENTOS!AC14,PAGAMENTOS!AK14,PAGAMENTOS!AQ14,PAGAMENTOS!AW14),PAGAMENTOS!14:14,0)=21,"2ª P",IF(MATCH(MAX(PAGAMENTOS!M14,PAGAMENTOS!U14,PAGAMENTOS!AC14,PAGAMENTOS!AK14,PAGAMENTOS!AQ14,PAGAMENTOS!AW14),PAGAMENTOS!14:14,0)=29,"3ª P",IF(PAGAMENTOS!AC14=PAGAMENTOS!AK14,"4ª P","4ª P"))))),"SEM PAGAMENTO"))</f>
        <v>4ª P</v>
      </c>
      <c r="P14" s="11">
        <f>IF(MAX(PAGAMENTOS!M14,PAGAMENTOS!U14,PAGAMENTOS!AC14,PAGAMENTOS!AK14,PAGAMENTOS!AQ14,PAGAMENTOS!AW14)=0,"SEM PAGAMENTO",IFERROR(INDEX(PAGAMENTOS!14:14,MATCH(MAX(PAGAMENTOS!M14,PAGAMENTOS!U14,PAGAMENTOS!AC14,PAGAMENTOS!AK14,PAGAMENTOS!AQ14,PAGAMENTOS!AW14),PAGAMENTOS!14:14,0)-1),"SEM PAGAMENTO"))</f>
        <v>57993.82</v>
      </c>
      <c r="Q14" s="11">
        <f>SUM(PAGAMENTOS!G14,PAGAMENTOS!L14,PAGAMENTOS!T14,PAGAMENTOS!AB14,PAGAMENTOS!AJ14,PAGAMENTOS!AP14,PAGAMENTOS!AV14)</f>
        <v>289969.07</v>
      </c>
      <c r="R14" s="11">
        <f>SUM(PAGAMENTOS!G14,PAGAMENTOS!H14,PAGAMENTOS!L14,PAGAMENTOS!T14,PAGAMENTOS!AB14,PAGAMENTOS!AJ14,PAGAMENTOS!AP14,PAGAMENTOS!AV14)</f>
        <v>289969.07</v>
      </c>
      <c r="S14" s="17">
        <f t="shared" si="0"/>
        <v>1</v>
      </c>
      <c r="T14" s="11">
        <f>IF(RIGHT(B14)="O",0,IF(AND(R14=0,PAGAMENTOS!H14&lt;&gt;0),0,K14-R14))</f>
        <v>0</v>
      </c>
      <c r="U14" s="120" t="str">
        <f>IF(AND(OR(PAGAMENTOS!AG14&lt;&gt;"",PAGAMENTOS!AH14&lt;&gt;""),PAGAMENTOS!AK14=""),"4ª",IF(AND(OR(PAGAMENTOS!Y14&lt;&gt;"",PAGAMENTOS!Z14&lt;&gt;""),PAGAMENTOS!AC14=""),"3ª",IF(AND(OR(PAGAMENTOS!Q14&lt;&gt;"",PAGAMENTOS!R14&lt;&gt;""),PAGAMENTOS!U14=""),"2ª",IF(AND(OR(PAGAMENTOS!I14&lt;&gt;"",PAGAMENTOS!J14&lt;&gt;""),PAGAMENTOS!M14=""),"1ª","OK"))))</f>
        <v>OK</v>
      </c>
      <c r="V14" s="120" t="str">
        <f>IF(U14="4ª",IF(PAGAMENTOS!AH14="","AGUARDANDO VISTORIA","NO FINANCEIRO"),IF(U14="3ª",IF(PAGAMENTOS!Z14="","AGUARDANDO VISTORIA","NO FINANCEIRO"),IF(U14="2ª",IF(PAGAMENTOS!R14="","AGUARDANDO VISTORIA","NO FINANCEIRO"),IF(U14="1ª",IF(PAGAMENTOS!J14="","AGUARDANDO LIBERAÇÃO","NO FINANCEIRO"),"OK"))))</f>
        <v>OK</v>
      </c>
      <c r="W14" s="233" t="str">
        <f>IF(U14="4ª",IF(PAGAMENTOS!AH14="",PAGAMENTOS!AG14,PAGAMENTOS!AH14),IF(U14="3ª",IF(PAGAMENTOS!Z14="",PAGAMENTOS!Y14,PAGAMENTOS!Z14),IF(U14="2ª",IF(PAGAMENTOS!R14="",PAGAMENTOS!Q14,PAGAMENTOS!R14),IF(U14="1ª",IF(PAGAMENTOS!J14="",PAGAMENTOS!I14,PAGAMENTOS!J14),"OK"))))</f>
        <v>OK</v>
      </c>
      <c r="X14" s="18">
        <f>MAX(VISTORIA!Y14,VISTORIA!U14,VISTORIA!Q14,VISTORIA!M14,VISTORIA!I14)</f>
        <v>1</v>
      </c>
      <c r="Y14" s="18">
        <f>IF(VISTORIA!Y14&lt;&gt;"",VISTORIA!Y14,IF(VISTORIA!U14&lt;&gt;"",VISTORIA!U14,IF(VISTORIA!Q14&lt;&gt;"",VISTORIA!Q14,IF(VISTORIA!M14&lt;&gt;"",VISTORIA!M14,IF(VISTORIA!I14&lt;&gt;"",VISTORIA!I14,0)))))</f>
        <v>1</v>
      </c>
      <c r="Z14" s="233">
        <f>IF(VISTORIA!Y14&lt;&gt;"",VISTORIA!W14,IF(VISTORIA!U14&lt;&gt;"",VISTORIA!S14,IF(VISTORIA!Q14&lt;&gt;"",VISTORIA!O14,IF(VISTORIA!M14&lt;&gt;"",VISTORIA!K14,IF(VISTORIA!I14&lt;&gt;"",VISTORIA!G14,"NA")))))</f>
        <v>42905</v>
      </c>
      <c r="AA14" s="233">
        <f>IF(VISTORIA!Y14&lt;&gt;"",VISTORIA!X14,IF(VISTORIA!U14&lt;&gt;"",VISTORIA!T14,IF(VISTORIA!Q14&lt;&gt;"",VISTORIA!P14,IF(VISTORIA!M14&lt;&gt;"",VISTORIA!L14,IF(VISTORIA!I14&lt;&gt;"",VISTORIA!H14,"NA")))))</f>
        <v>43242</v>
      </c>
      <c r="AB14" s="233" t="str">
        <f>IF(OR(G14="AGUARDANDO PRESTAÇÃO DE CONTAS",G14="AGUARDANDO APROVAÇÃO PRESTAÇÃO DE CONTAS",G14="CONCLUÍDO"),"PTM CONCLUÍDO",IF(AND(VISTORIA!X14="",VISTORIA!W14&lt;&gt;""),VISTORIA!W14,IF(AND(VISTORIA!T14="",VISTORIA!S14&lt;&gt;""),VISTORIA!S14,IF(AND(VISTORIA!P14="",VISTORIA!O14&lt;&gt;""),VISTORIA!O14,IF(AND(VISTORIA!L14="",VISTORIA!K14&lt;&gt;""),VISTORIA!K14,IF(AND(VISTORIA!H14="",VISTORIA!G14&lt;&gt;""),VISTORIA!G14,"SEM PEDIDO"))))))</f>
        <v>SEM PEDIDO</v>
      </c>
      <c r="AC14" s="18" t="str">
        <f>IFERROR(INDEX('CONCLUSÃO INFORMAL'!14:14,MATCH(MAX('CONCLUSÃO INFORMAL'!H14,'CONCLUSÃO INFORMAL'!L14,'CONCLUSÃO INFORMAL'!P14),'CONCLUSÃO INFORMAL'!14:14,0)-1),"NÃO INFORMADO")</f>
        <v>NÃO INFORMADO</v>
      </c>
      <c r="AD14" s="233" t="str">
        <f>IFERROR(INDEX('CONCLUSÃO INFORMAL'!14:14,MATCH(MAX('CONCLUSÃO INFORMAL'!H14,'CONCLUSÃO INFORMAL'!L14,'CONCLUSÃO INFORMAL'!P14),'CONCLUSÃO INFORMAL'!14:14,0)),"NÃO INFORMADO")</f>
        <v>NÃO INFORMADO</v>
      </c>
      <c r="AE14" s="1950" t="str">
        <f>IFERROR(INDEX('CONCLUSÃO INFORMAL'!14:14,MATCH(MAX('CONCLUSÃO INFORMAL'!H14,'CONCLUSÃO INFORMAL'!L14,'CONCLUSÃO INFORMAL'!P14),'CONCLUSÃO INFORMAL'!14:14,0)+1),"NÃO INFORMADO")</f>
        <v>NÃO INFORMADO</v>
      </c>
    </row>
    <row r="15" spans="1:32" ht="43.5" x14ac:dyDescent="0.35">
      <c r="B15" s="7" t="str">
        <f>'INF GERAIS'!B15&amp;IFERROR(IF(INDEX(APOIO!$A$5:$A$50,MATCH('INF GERAIS'!N15,APOIO!$B$5:$B$50,0))="NÃO",APOIO!$A$2&amp;"NÃO VÁLIDO",""),"")</f>
        <v>2014.0008</v>
      </c>
      <c r="C15" s="1950" t="str">
        <f>'INF GERAIS'!C15</f>
        <v>SERTÃO DO SÃO FRANCISCO</v>
      </c>
      <c r="D15" s="1950" t="str">
        <f>'INF GERAIS'!D15</f>
        <v>AFRÂNIO</v>
      </c>
      <c r="E15" s="1950" t="str">
        <f>'INF GERAIS'!E15</f>
        <v>PAVIMENTAÇÃO DE RUAS NA SEDE</v>
      </c>
      <c r="F15" s="1950" t="str">
        <f>'INF GERAIS'!G15</f>
        <v>NORMAL</v>
      </c>
      <c r="G15" s="1950" t="str">
        <f>'INF GERAIS'!N15</f>
        <v>E-FISCO (Baixado)</v>
      </c>
      <c r="H15" s="1950" t="str">
        <f>'INF GERAIS'!O15</f>
        <v>CONCLUÍDA</v>
      </c>
      <c r="I15" s="11">
        <f>'INF GERAIS'!I15</f>
        <v>905659.85666666657</v>
      </c>
      <c r="J15" s="11">
        <f>'INF GERAIS'!J15</f>
        <v>856900.98</v>
      </c>
      <c r="K15" s="11">
        <f>'INF GERAIS'!K15</f>
        <v>856900.98</v>
      </c>
      <c r="L15" s="11">
        <f>'INF GERAIS'!L15</f>
        <v>0</v>
      </c>
      <c r="M15" s="11">
        <f>'INF GERAIS'!M15</f>
        <v>0</v>
      </c>
      <c r="N15" s="233">
        <f>IF(MAX(PAGAMENTOS!M15,PAGAMENTOS!U15,PAGAMENTOS!AC15,PAGAMENTOS!AK15,PAGAMENTOS!AQ15,PAGAMENTOS!AW15)=0,"SEM PAGAMENTO",IFERROR(INDEX(PAGAMENTOS!15:15,MATCH(MAX(PAGAMENTOS!M15,PAGAMENTOS!U15,PAGAMENTOS!AC15,PAGAMENTOS!AK15,PAGAMENTOS!AQ15,PAGAMENTOS!AW15),PAGAMENTOS!15:15,0)),"SEM PAGAMENTO"))</f>
        <v>43742</v>
      </c>
      <c r="O15" s="120" t="str">
        <f>IF(MAX(PAGAMENTOS!M15,PAGAMENTOS!U15,PAGAMENTOS!AC15,PAGAMENTOS!AK15,PAGAMENTOS!AQ15,PAGAMENTOS!AW15)=0,"SEM PAGAMENTO",IFERROR(IF(MATCH(MAX(PAGAMENTOS!M15,PAGAMENTOS!U15,PAGAMENTOS!AC15,PAGAMENTOS!AK15,PAGAMENTOS!AQ15,PAGAMENTOS!AW15),PAGAMENTOS!15:15,0)&gt;40,INDEX(PAGAMENTOS!15:15,MATCH(MAX(PAGAMENTOS!M15,PAGAMENTOS!U15,PAGAMENTOS!AC15,PAGAMENTOS!AK15,PAGAMENTOS!AQ15,PAGAMENTOS!AW15),PAGAMENTOS!15:15,0)-2)&amp;" P COMP.",IF(MATCH(MAX(PAGAMENTOS!M15,PAGAMENTOS!U15,PAGAMENTOS!AC15,PAGAMENTOS!AK15,PAGAMENTOS!AQ15,PAGAMENTOS!AW15),PAGAMENTOS!15:15,0)=13,"1ª P",IF(MATCH(MAX(PAGAMENTOS!M15,PAGAMENTOS!U15,PAGAMENTOS!AC15,PAGAMENTOS!AK15,PAGAMENTOS!AQ15,PAGAMENTOS!AW15),PAGAMENTOS!15:15,0)=21,"2ª P",IF(MATCH(MAX(PAGAMENTOS!M15,PAGAMENTOS!U15,PAGAMENTOS!AC15,PAGAMENTOS!AK15,PAGAMENTOS!AQ15,PAGAMENTOS!AW15),PAGAMENTOS!15:15,0)=29,"3ª P",IF(PAGAMENTOS!AC15=PAGAMENTOS!AK15,"4ª P","4ª P"))))),"SEM PAGAMENTO"))</f>
        <v>4ª P</v>
      </c>
      <c r="P15" s="11">
        <f>IF(MAX(PAGAMENTOS!M15,PAGAMENTOS!U15,PAGAMENTOS!AC15,PAGAMENTOS!AK15,PAGAMENTOS!AQ15,PAGAMENTOS!AW15)=0,"SEM PAGAMENTO",IFERROR(INDEX(PAGAMENTOS!15:15,MATCH(MAX(PAGAMENTOS!M15,PAGAMENTOS!U15,PAGAMENTOS!AC15,PAGAMENTOS!AK15,PAGAMENTOS!AQ15,PAGAMENTOS!AW15),PAGAMENTOS!15:15,0)-1),"SEM PAGAMENTO"))</f>
        <v>132373.1</v>
      </c>
      <c r="Q15" s="11">
        <f>SUM(PAGAMENTOS!G15,PAGAMENTOS!L15,PAGAMENTOS!T15,PAGAMENTOS!AB15,PAGAMENTOS!AJ15,PAGAMENTOS!AP15,PAGAMENTOS!AV15)</f>
        <v>856900.98</v>
      </c>
      <c r="R15" s="11">
        <f>SUM(PAGAMENTOS!G15,PAGAMENTOS!H15,PAGAMENTOS!L15,PAGAMENTOS!T15,PAGAMENTOS!AB15,PAGAMENTOS!AJ15,PAGAMENTOS!AP15,PAGAMENTOS!AV15)</f>
        <v>856900.98</v>
      </c>
      <c r="S15" s="17">
        <f t="shared" si="0"/>
        <v>1</v>
      </c>
      <c r="T15" s="11">
        <f>IF(RIGHT(B15)="O",0,IF(AND(R15=0,PAGAMENTOS!H15&lt;&gt;0),0,K15-R15))</f>
        <v>0</v>
      </c>
      <c r="U15" s="120" t="str">
        <f>IF(AND(OR(PAGAMENTOS!AG15&lt;&gt;"",PAGAMENTOS!AH15&lt;&gt;""),PAGAMENTOS!AK15=""),"4ª",IF(AND(OR(PAGAMENTOS!Y15&lt;&gt;"",PAGAMENTOS!Z15&lt;&gt;""),PAGAMENTOS!AC15=""),"3ª",IF(AND(OR(PAGAMENTOS!Q15&lt;&gt;"",PAGAMENTOS!R15&lt;&gt;""),PAGAMENTOS!U15=""),"2ª",IF(AND(OR(PAGAMENTOS!I15&lt;&gt;"",PAGAMENTOS!J15&lt;&gt;""),PAGAMENTOS!M15=""),"1ª","OK"))))</f>
        <v>OK</v>
      </c>
      <c r="V15" s="120" t="str">
        <f>IF(U15="4ª",IF(PAGAMENTOS!AH15="","AGUARDANDO VISTORIA","NO FINANCEIRO"),IF(U15="3ª",IF(PAGAMENTOS!Z15="","AGUARDANDO VISTORIA","NO FINANCEIRO"),IF(U15="2ª",IF(PAGAMENTOS!R15="","AGUARDANDO VISTORIA","NO FINANCEIRO"),IF(U15="1ª",IF(PAGAMENTOS!J15="","AGUARDANDO LIBERAÇÃO","NO FINANCEIRO"),"OK"))))</f>
        <v>OK</v>
      </c>
      <c r="W15" s="233" t="str">
        <f>IF(U15="4ª",IF(PAGAMENTOS!AH15="",PAGAMENTOS!AG15,PAGAMENTOS!AH15),IF(U15="3ª",IF(PAGAMENTOS!Z15="",PAGAMENTOS!Y15,PAGAMENTOS!Z15),IF(U15="2ª",IF(PAGAMENTOS!R15="",PAGAMENTOS!Q15,PAGAMENTOS!R15),IF(U15="1ª",IF(PAGAMENTOS!J15="",PAGAMENTOS!I15,PAGAMENTOS!J15),"OK"))))</f>
        <v>OK</v>
      </c>
      <c r="X15" s="18">
        <f>MAX(VISTORIA!Y15,VISTORIA!U15,VISTORIA!Q15,VISTORIA!M15,VISTORIA!I15)</f>
        <v>1</v>
      </c>
      <c r="Y15" s="18">
        <f>IF(VISTORIA!Y15&lt;&gt;"",VISTORIA!Y15,IF(VISTORIA!U15&lt;&gt;"",VISTORIA!U15,IF(VISTORIA!Q15&lt;&gt;"",VISTORIA!Q15,IF(VISTORIA!M15&lt;&gt;"",VISTORIA!M15,IF(VISTORIA!I15&lt;&gt;"",VISTORIA!I15,0)))))</f>
        <v>1</v>
      </c>
      <c r="Z15" s="233">
        <f>IF(VISTORIA!Y15&lt;&gt;"",VISTORIA!W15,IF(VISTORIA!U15&lt;&gt;"",VISTORIA!S15,IF(VISTORIA!Q15&lt;&gt;"",VISTORIA!O15,IF(VISTORIA!M15&lt;&gt;"",VISTORIA!K15,IF(VISTORIA!I15&lt;&gt;"",VISTORIA!G15,"NA")))))</f>
        <v>43339</v>
      </c>
      <c r="AA15" s="233">
        <f>IF(VISTORIA!Y15&lt;&gt;"",VISTORIA!X15,IF(VISTORIA!U15&lt;&gt;"",VISTORIA!T15,IF(VISTORIA!Q15&lt;&gt;"",VISTORIA!P15,IF(VISTORIA!M15&lt;&gt;"",VISTORIA!L15,IF(VISTORIA!I15&lt;&gt;"",VISTORIA!H15,"NA")))))</f>
        <v>43423</v>
      </c>
      <c r="AB15" s="233" t="str">
        <f>IF(OR(G15="AGUARDANDO PRESTAÇÃO DE CONTAS",G15="AGUARDANDO APROVAÇÃO PRESTAÇÃO DE CONTAS",G15="CONCLUÍDO"),"PTM CONCLUÍDO",IF(AND(VISTORIA!X15="",VISTORIA!W15&lt;&gt;""),VISTORIA!W15,IF(AND(VISTORIA!T15="",VISTORIA!S15&lt;&gt;""),VISTORIA!S15,IF(AND(VISTORIA!P15="",VISTORIA!O15&lt;&gt;""),VISTORIA!O15,IF(AND(VISTORIA!L15="",VISTORIA!K15&lt;&gt;""),VISTORIA!K15,IF(AND(VISTORIA!H15="",VISTORIA!G15&lt;&gt;""),VISTORIA!G15,"SEM PEDIDO"))))))</f>
        <v>SEM PEDIDO</v>
      </c>
      <c r="AC15" s="18" t="str">
        <f>IFERROR(INDEX('CONCLUSÃO INFORMAL'!15:15,MATCH(MAX('CONCLUSÃO INFORMAL'!H15,'CONCLUSÃO INFORMAL'!L15,'CONCLUSÃO INFORMAL'!P15),'CONCLUSÃO INFORMAL'!15:15,0)-1),"NÃO INFORMADO")</f>
        <v>NÃO INFORMADO</v>
      </c>
      <c r="AD15" s="233" t="str">
        <f>IFERROR(INDEX('CONCLUSÃO INFORMAL'!15:15,MATCH(MAX('CONCLUSÃO INFORMAL'!H15,'CONCLUSÃO INFORMAL'!L15,'CONCLUSÃO INFORMAL'!P15),'CONCLUSÃO INFORMAL'!15:15,0)),"NÃO INFORMADO")</f>
        <v>NÃO INFORMADO</v>
      </c>
      <c r="AE15" s="1950" t="str">
        <f>IFERROR(INDEX('CONCLUSÃO INFORMAL'!15:15,MATCH(MAX('CONCLUSÃO INFORMAL'!H15,'CONCLUSÃO INFORMAL'!L15,'CONCLUSÃO INFORMAL'!P15),'CONCLUSÃO INFORMAL'!15:15,0)+1),"NÃO INFORMADO")</f>
        <v>NÃO INFORMADO</v>
      </c>
    </row>
    <row r="16" spans="1:32" ht="75.75" customHeight="1" x14ac:dyDescent="0.35">
      <c r="B16" s="7" t="str">
        <f>'INF GERAIS'!B16&amp;IFERROR(IF(INDEX(APOIO!$A$5:$A$50,MATCH('INF GERAIS'!N16,APOIO!$B$5:$B$50,0))="NÃO",APOIO!$A$2&amp;"NÃO VÁLIDO",""),"")</f>
        <v>2014.0009</v>
      </c>
      <c r="C16" s="1950" t="str">
        <f>'INF GERAIS'!C16</f>
        <v>AGRESTE CENTRAL</v>
      </c>
      <c r="D16" s="1950" t="str">
        <f>'INF GERAIS'!D16</f>
        <v>AGRESTINA</v>
      </c>
      <c r="E16" s="1950" t="str">
        <f>'INF GERAIS'!E16</f>
        <v>PAVIMENTAÇÃO EM PARALELEPIPEDOS GRANÍTICOS( 11 RUAS)</v>
      </c>
      <c r="F16" s="1950" t="str">
        <f>'INF GERAIS'!G16</f>
        <v>NORMAL</v>
      </c>
      <c r="G16" s="12" t="str">
        <f>'INF GERAIS'!N16</f>
        <v>EM CONFERÊNCIA PARA TEMAI</v>
      </c>
      <c r="H16" s="1950" t="str">
        <f>'INF GERAIS'!O16</f>
        <v>CONCLUÍDA</v>
      </c>
      <c r="I16" s="11">
        <f>'INF GERAIS'!I16</f>
        <v>905659.85666666704</v>
      </c>
      <c r="J16" s="11">
        <f>'INF GERAIS'!J16</f>
        <v>569873.80000000005</v>
      </c>
      <c r="K16" s="11">
        <f>'INF GERAIS'!K16</f>
        <v>569873.80000000005</v>
      </c>
      <c r="L16" s="11">
        <f>'INF GERAIS'!L16</f>
        <v>0</v>
      </c>
      <c r="M16" s="11">
        <f>'INF GERAIS'!M16</f>
        <v>0</v>
      </c>
      <c r="N16" s="233">
        <f>IF(MAX(PAGAMENTOS!M16,PAGAMENTOS!U16,PAGAMENTOS!AC16,PAGAMENTOS!AK16,PAGAMENTOS!AQ16,PAGAMENTOS!AW16)=0,"SEM PAGAMENTO",IFERROR(INDEX(PAGAMENTOS!16:16,MATCH(MAX(PAGAMENTOS!M16,PAGAMENTOS!U16,PAGAMENTOS!AC16,PAGAMENTOS!AK16,PAGAMENTOS!AQ16,PAGAMENTOS!AW16),PAGAMENTOS!16:16,0)),"SEM PAGAMENTO"))</f>
        <v>42961</v>
      </c>
      <c r="O16" s="120" t="str">
        <f>IF(MAX(PAGAMENTOS!M16,PAGAMENTOS!U16,PAGAMENTOS!AC16,PAGAMENTOS!AK16,PAGAMENTOS!AQ16,PAGAMENTOS!AW16)=0,"SEM PAGAMENTO",IFERROR(IF(MATCH(MAX(PAGAMENTOS!M16,PAGAMENTOS!U16,PAGAMENTOS!AC16,PAGAMENTOS!AK16,PAGAMENTOS!AQ16,PAGAMENTOS!AW16),PAGAMENTOS!16:16,0)&gt;40,INDEX(PAGAMENTOS!16:16,MATCH(MAX(PAGAMENTOS!M16,PAGAMENTOS!U16,PAGAMENTOS!AC16,PAGAMENTOS!AK16,PAGAMENTOS!AQ16,PAGAMENTOS!AW16),PAGAMENTOS!16:16,0)-2)&amp;" P COMP.",IF(MATCH(MAX(PAGAMENTOS!M16,PAGAMENTOS!U16,PAGAMENTOS!AC16,PAGAMENTOS!AK16,PAGAMENTOS!AQ16,PAGAMENTOS!AW16),PAGAMENTOS!16:16,0)=13,"1ª P",IF(MATCH(MAX(PAGAMENTOS!M16,PAGAMENTOS!U16,PAGAMENTOS!AC16,PAGAMENTOS!AK16,PAGAMENTOS!AQ16,PAGAMENTOS!AW16),PAGAMENTOS!16:16,0)=21,"2ª P",IF(MATCH(MAX(PAGAMENTOS!M16,PAGAMENTOS!U16,PAGAMENTOS!AC16,PAGAMENTOS!AK16,PAGAMENTOS!AQ16,PAGAMENTOS!AW16),PAGAMENTOS!16:16,0)=29,"3ª P",IF(PAGAMENTOS!AC16=PAGAMENTOS!AK16,"4ª P","4ª P"))))),"SEM PAGAMENTO"))</f>
        <v>3ª P</v>
      </c>
      <c r="P16" s="11">
        <f>IF(MAX(PAGAMENTOS!M16,PAGAMENTOS!U16,PAGAMENTOS!AC16,PAGAMENTOS!AK16,PAGAMENTOS!AQ16,PAGAMENTOS!AW16)=0,"SEM PAGAMENTO",IFERROR(INDEX(PAGAMENTOS!16:16,MATCH(MAX(PAGAMENTOS!M16,PAGAMENTOS!U16,PAGAMENTOS!AC16,PAGAMENTOS!AK16,PAGAMENTOS!AQ16,PAGAMENTOS!AW16),PAGAMENTOS!16:16,0)-1),"SEM PAGAMENTO"))</f>
        <v>142347.92000000001</v>
      </c>
      <c r="Q16" s="11">
        <f>SUM(PAGAMENTOS!G16,PAGAMENTOS!L16,PAGAMENTOS!T16,PAGAMENTOS!AB16,PAGAMENTOS!AJ16,PAGAMENTOS!AP16,PAGAMENTOS!AV16)</f>
        <v>569391.70000000007</v>
      </c>
      <c r="R16" s="11">
        <f>SUM(PAGAMENTOS!G16,PAGAMENTOS!H16,PAGAMENTOS!L16,PAGAMENTOS!T16,PAGAMENTOS!AB16,PAGAMENTOS!AJ16,PAGAMENTOS!AP16,PAGAMENTOS!AV16)</f>
        <v>569391.70000000007</v>
      </c>
      <c r="S16" s="17">
        <f t="shared" si="0"/>
        <v>0.9991540232240893</v>
      </c>
      <c r="T16" s="11">
        <f>IF(RIGHT(B16)="O",0,IF(AND(R16=0,PAGAMENTOS!H16&lt;&gt;0),0,K16-R16))</f>
        <v>482.09999999997672</v>
      </c>
      <c r="U16" s="120" t="str">
        <f>IF(AND(OR(PAGAMENTOS!AG16&lt;&gt;"",PAGAMENTOS!AH16&lt;&gt;""),PAGAMENTOS!AK16=""),"4ª",IF(AND(OR(PAGAMENTOS!Y16&lt;&gt;"",PAGAMENTOS!Z16&lt;&gt;""),PAGAMENTOS!AC16=""),"3ª",IF(AND(OR(PAGAMENTOS!Q16&lt;&gt;"",PAGAMENTOS!R16&lt;&gt;""),PAGAMENTOS!U16=""),"2ª",IF(AND(OR(PAGAMENTOS!I16&lt;&gt;"",PAGAMENTOS!J16&lt;&gt;""),PAGAMENTOS!M16=""),"1ª","OK"))))</f>
        <v>4ª</v>
      </c>
      <c r="V16" s="120" t="str">
        <f>IF(U16="4ª",IF(PAGAMENTOS!AH16="","AGUARDANDO VISTORIA","NO FINANCEIRO"),IF(U16="3ª",IF(PAGAMENTOS!Z16="","AGUARDANDO VISTORIA","NO FINANCEIRO"),IF(U16="2ª",IF(PAGAMENTOS!R16="","AGUARDANDO VISTORIA","NO FINANCEIRO"),IF(U16="1ª",IF(PAGAMENTOS!J16="","AGUARDANDO LIBERAÇÃO","NO FINANCEIRO"),"OK"))))</f>
        <v>AGUARDANDO VISTORIA</v>
      </c>
      <c r="W16" s="233">
        <f>IF(U16="4ª",IF(PAGAMENTOS!AH16="",PAGAMENTOS!AG16,PAGAMENTOS!AH16),IF(U16="3ª",IF(PAGAMENTOS!Z16="",PAGAMENTOS!Y16,PAGAMENTOS!Z16),IF(U16="2ª",IF(PAGAMENTOS!R16="",PAGAMENTOS!Q16,PAGAMENTOS!R16),IF(U16="1ª",IF(PAGAMENTOS!J16="",PAGAMENTOS!I16,PAGAMENTOS!J16),"OK"))))</f>
        <v>44362</v>
      </c>
      <c r="X16" s="18">
        <f>MAX(VISTORIA!Y16,VISTORIA!U16,VISTORIA!Q16,VISTORIA!M16,VISTORIA!I16)</f>
        <v>1</v>
      </c>
      <c r="Y16" s="18">
        <f>IF(VISTORIA!Y16&lt;&gt;"",VISTORIA!Y16,IF(VISTORIA!U16&lt;&gt;"",VISTORIA!U16,IF(VISTORIA!Q16&lt;&gt;"",VISTORIA!Q16,IF(VISTORIA!M16&lt;&gt;"",VISTORIA!M16,IF(VISTORIA!I16&lt;&gt;"",VISTORIA!I16,0)))))</f>
        <v>1</v>
      </c>
      <c r="Z16" s="233">
        <f>IF(VISTORIA!Y16&lt;&gt;"",VISTORIA!W16,IF(VISTORIA!U16&lt;&gt;"",VISTORIA!S16,IF(VISTORIA!Q16&lt;&gt;"",VISTORIA!O16,IF(VISTORIA!M16&lt;&gt;"",VISTORIA!K16,IF(VISTORIA!I16&lt;&gt;"",VISTORIA!G16,"NA")))))</f>
        <v>44362</v>
      </c>
      <c r="AA16" s="233">
        <f>IF(VISTORIA!Y16&lt;&gt;"",VISTORIA!X16,IF(VISTORIA!U16&lt;&gt;"",VISTORIA!T16,IF(VISTORIA!Q16&lt;&gt;"",VISTORIA!P16,IF(VISTORIA!M16&lt;&gt;"",VISTORIA!L16,IF(VISTORIA!I16&lt;&gt;"",VISTORIA!H16,"NA")))))</f>
        <v>44397</v>
      </c>
      <c r="AB16" s="233" t="str">
        <f>IF(OR(G16="AGUARDANDO PRESTAÇÃO DE CONTAS",G16="AGUARDANDO APROVAÇÃO PRESTAÇÃO DE CONTAS",G16="CONCLUÍDO"),"PTM CONCLUÍDO",IF(AND(VISTORIA!X16="",VISTORIA!W16&lt;&gt;""),VISTORIA!W16,IF(AND(VISTORIA!T16="",VISTORIA!S16&lt;&gt;""),VISTORIA!S16,IF(AND(VISTORIA!P16="",VISTORIA!O16&lt;&gt;""),VISTORIA!O16,IF(AND(VISTORIA!L16="",VISTORIA!K16&lt;&gt;""),VISTORIA!K16,IF(AND(VISTORIA!H16="",VISTORIA!G16&lt;&gt;""),VISTORIA!G16,"SEM PEDIDO"))))))</f>
        <v>SEM PEDIDO</v>
      </c>
      <c r="AC16" s="18" t="str">
        <f>IFERROR(INDEX('CONCLUSÃO INFORMAL'!16:16,MATCH(MAX('CONCLUSÃO INFORMAL'!H16,'CONCLUSÃO INFORMAL'!L16,'CONCLUSÃO INFORMAL'!P16),'CONCLUSÃO INFORMAL'!16:16,0)-1),"NÃO INFORMADO")</f>
        <v>NÃO INFORMADO</v>
      </c>
      <c r="AD16" s="233" t="str">
        <f>IFERROR(INDEX('CONCLUSÃO INFORMAL'!16:16,MATCH(MAX('CONCLUSÃO INFORMAL'!H16,'CONCLUSÃO INFORMAL'!L16,'CONCLUSÃO INFORMAL'!P16),'CONCLUSÃO INFORMAL'!16:16,0)),"NÃO INFORMADO")</f>
        <v>NÃO INFORMADO</v>
      </c>
      <c r="AE16" s="1950" t="str">
        <f>IFERROR(INDEX('CONCLUSÃO INFORMAL'!16:16,MATCH(MAX('CONCLUSÃO INFORMAL'!H16,'CONCLUSÃO INFORMAL'!L16,'CONCLUSÃO INFORMAL'!P16),'CONCLUSÃO INFORMAL'!16:16,0)+1),"NÃO INFORMADO")</f>
        <v>NÃO INFORMADO</v>
      </c>
      <c r="AF16" s="233">
        <v>44586</v>
      </c>
    </row>
    <row r="17" spans="2:31" ht="102.75" customHeight="1" x14ac:dyDescent="0.35">
      <c r="B17" s="7" t="str">
        <f>'INF GERAIS'!B17&amp;IFERROR(IF(INDEX(APOIO!$A$5:$A$50,MATCH('INF GERAIS'!N17,APOIO!$B$5:$B$50,0))="NÃO",APOIO!$A$2&amp;"NÃO VÁLIDO",""),"")</f>
        <v>2014.0010</v>
      </c>
      <c r="C17" s="1950" t="str">
        <f>'INF GERAIS'!C17</f>
        <v>AGRESTE CENTRAL</v>
      </c>
      <c r="D17" s="1950" t="str">
        <f>'INF GERAIS'!D17</f>
        <v>AGRESTINA</v>
      </c>
      <c r="E17" s="1950" t="str">
        <f>'INF GERAIS'!E17</f>
        <v>CONSTRUÇÃO DE SALA DE ARQUIVO E SETOR DE COMPRAS NO PREDIO DA PREFEITURA</v>
      </c>
      <c r="F17" s="1950" t="str">
        <f>'INF GERAIS'!G17</f>
        <v>NORMAL</v>
      </c>
      <c r="G17" s="1950" t="str">
        <f>'INF GERAIS'!N17</f>
        <v>AGUARDANDO APROVAÇÃO PRESTAÇÃO DE CONTAS (SECRETARIA)</v>
      </c>
      <c r="H17" s="1950" t="str">
        <f>'INF GERAIS'!O17</f>
        <v>CONCLUÍDA</v>
      </c>
      <c r="I17" s="11">
        <f>'INF GERAIS'!I17</f>
        <v>905659.85666666704</v>
      </c>
      <c r="J17" s="11">
        <f>'INF GERAIS'!J17</f>
        <v>90696.14</v>
      </c>
      <c r="K17" s="11">
        <f>'INF GERAIS'!K17</f>
        <v>88873.24</v>
      </c>
      <c r="L17" s="11">
        <f>'INF GERAIS'!L17</f>
        <v>0</v>
      </c>
      <c r="M17" s="11">
        <f>'INF GERAIS'!M17</f>
        <v>1822.9</v>
      </c>
      <c r="N17" s="233">
        <f>IF(MAX(PAGAMENTOS!M17,PAGAMENTOS!U17,PAGAMENTOS!AC17,PAGAMENTOS!AK17,PAGAMENTOS!AQ17,PAGAMENTOS!AW17)=0,"SEM PAGAMENTO",IFERROR(INDEX(PAGAMENTOS!17:17,MATCH(MAX(PAGAMENTOS!M17,PAGAMENTOS!U17,PAGAMENTOS!AC17,PAGAMENTOS!AK17,PAGAMENTOS!AQ17,PAGAMENTOS!AW17),PAGAMENTOS!17:17,0)),"SEM PAGAMENTO"))</f>
        <v>44410</v>
      </c>
      <c r="O17" s="120" t="str">
        <f>IF(MAX(PAGAMENTOS!M17,PAGAMENTOS!U17,PAGAMENTOS!AC17,PAGAMENTOS!AK17,PAGAMENTOS!AQ17,PAGAMENTOS!AW17)=0,"SEM PAGAMENTO",IFERROR(IF(MATCH(MAX(PAGAMENTOS!M17,PAGAMENTOS!U17,PAGAMENTOS!AC17,PAGAMENTOS!AK17,PAGAMENTOS!AQ17,PAGAMENTOS!AW17),PAGAMENTOS!17:17,0)&gt;40,INDEX(PAGAMENTOS!17:17,MATCH(MAX(PAGAMENTOS!M17,PAGAMENTOS!U17,PAGAMENTOS!AC17,PAGAMENTOS!AK17,PAGAMENTOS!AQ17,PAGAMENTOS!AW17),PAGAMENTOS!17:17,0)-2)&amp;" P COMP.",IF(MATCH(MAX(PAGAMENTOS!M17,PAGAMENTOS!U17,PAGAMENTOS!AC17,PAGAMENTOS!AK17,PAGAMENTOS!AQ17,PAGAMENTOS!AW17),PAGAMENTOS!17:17,0)=13,"1ª P",IF(MATCH(MAX(PAGAMENTOS!M17,PAGAMENTOS!U17,PAGAMENTOS!AC17,PAGAMENTOS!AK17,PAGAMENTOS!AQ17,PAGAMENTOS!AW17),PAGAMENTOS!17:17,0)=21,"2ª P",IF(MATCH(MAX(PAGAMENTOS!M17,PAGAMENTOS!U17,PAGAMENTOS!AC17,PAGAMENTOS!AK17,PAGAMENTOS!AQ17,PAGAMENTOS!AW17),PAGAMENTOS!17:17,0)=29,"3ª P",IF(PAGAMENTOS!AC17=PAGAMENTOS!AK17,"4ª P","4ª P"))))),"SEM PAGAMENTO"))</f>
        <v>4ª P</v>
      </c>
      <c r="P17" s="11">
        <f>IF(MAX(PAGAMENTOS!M17,PAGAMENTOS!U17,PAGAMENTOS!AC17,PAGAMENTOS!AK17,PAGAMENTOS!AQ17,PAGAMENTOS!AW17)=0,"SEM PAGAMENTO",IFERROR(INDEX(PAGAMENTOS!17:17,MATCH(MAX(PAGAMENTOS!M17,PAGAMENTOS!U17,PAGAMENTOS!AC17,PAGAMENTOS!AK17,PAGAMENTOS!AQ17,PAGAMENTOS!AW17),PAGAMENTOS!17:17,0)-1),"SEM PAGAMENTO"))</f>
        <v>16531.16</v>
      </c>
      <c r="Q17" s="11">
        <f>SUM(PAGAMENTOS!G17,PAGAMENTOS!L17,PAGAMENTOS!T17,PAGAMENTOS!AB17,PAGAMENTOS!AJ17,PAGAMENTOS!AP17,PAGAMENTOS!AV17)</f>
        <v>88873.040000000008</v>
      </c>
      <c r="R17" s="11">
        <f>SUM(PAGAMENTOS!G17,PAGAMENTOS!H17,PAGAMENTOS!L17,PAGAMENTOS!T17,PAGAMENTOS!AB17,PAGAMENTOS!AJ17,PAGAMENTOS!AP17,PAGAMENTOS!AV17)</f>
        <v>88873.040000000008</v>
      </c>
      <c r="S17" s="17">
        <f t="shared" si="0"/>
        <v>0.99999774960381782</v>
      </c>
      <c r="T17" s="11">
        <f>IF(RIGHT(B17)="O",0,IF(AND(R17=0,PAGAMENTOS!H17&lt;&gt;0),0,K17-R17))</f>
        <v>0.19999999999708962</v>
      </c>
      <c r="U17" s="120" t="str">
        <f>IF(AND(OR(PAGAMENTOS!AG17&lt;&gt;"",PAGAMENTOS!AH17&lt;&gt;""),PAGAMENTOS!AK17=""),"4ª",IF(AND(OR(PAGAMENTOS!Y17&lt;&gt;"",PAGAMENTOS!Z17&lt;&gt;""),PAGAMENTOS!AC17=""),"3ª",IF(AND(OR(PAGAMENTOS!Q17&lt;&gt;"",PAGAMENTOS!R17&lt;&gt;""),PAGAMENTOS!U17=""),"2ª",IF(AND(OR(PAGAMENTOS!I17&lt;&gt;"",PAGAMENTOS!J17&lt;&gt;""),PAGAMENTOS!M17=""),"1ª","OK"))))</f>
        <v>OK</v>
      </c>
      <c r="V17" s="120" t="str">
        <f>IF(U17="4ª",IF(PAGAMENTOS!AH17="","AGUARDANDO VISTORIA","NO FINANCEIRO"),IF(U17="3ª",IF(PAGAMENTOS!Z17="","AGUARDANDO VISTORIA","NO FINANCEIRO"),IF(U17="2ª",IF(PAGAMENTOS!R17="","AGUARDANDO VISTORIA","NO FINANCEIRO"),IF(U17="1ª",IF(PAGAMENTOS!J17="","AGUARDANDO LIBERAÇÃO","NO FINANCEIRO"),"OK"))))</f>
        <v>OK</v>
      </c>
      <c r="W17" s="233" t="str">
        <f>IF(U17="4ª",IF(PAGAMENTOS!AH17="",PAGAMENTOS!AG17,PAGAMENTOS!AH17),IF(U17="3ª",IF(PAGAMENTOS!Z17="",PAGAMENTOS!Y17,PAGAMENTOS!Z17),IF(U17="2ª",IF(PAGAMENTOS!R17="",PAGAMENTOS!Q17,PAGAMENTOS!R17),IF(U17="1ª",IF(PAGAMENTOS!J17="",PAGAMENTOS!I17,PAGAMENTOS!J17),"OK"))))</f>
        <v>OK</v>
      </c>
      <c r="X17" s="18">
        <f>MAX(VISTORIA!Y17,VISTORIA!U17,VISTORIA!Q17,VISTORIA!M17,VISTORIA!I17)</f>
        <v>1</v>
      </c>
      <c r="Y17" s="18">
        <f>IF(VISTORIA!Y17&lt;&gt;"",VISTORIA!Y17,IF(VISTORIA!U17&lt;&gt;"",VISTORIA!U17,IF(VISTORIA!Q17&lt;&gt;"",VISTORIA!Q17,IF(VISTORIA!M17&lt;&gt;"",VISTORIA!M17,IF(VISTORIA!I17&lt;&gt;"",VISTORIA!I17,0)))))</f>
        <v>1</v>
      </c>
      <c r="Z17" s="233">
        <f>IF(VISTORIA!Y17&lt;&gt;"",VISTORIA!W17,IF(VISTORIA!U17&lt;&gt;"",VISTORIA!S17,IF(VISTORIA!Q17&lt;&gt;"",VISTORIA!O17,IF(VISTORIA!M17&lt;&gt;"",VISTORIA!K17,IF(VISTORIA!I17&lt;&gt;"",VISTORIA!G17,"NA")))))</f>
        <v>44347</v>
      </c>
      <c r="AA17" s="233" t="e">
        <f>IF(VISTORIA!Y17&lt;&gt;"",VISTORIA!X17,IF(VISTORIA!U17&lt;&gt;"",VISTORIA!#REF!,IF(VISTORIA!Q17&lt;&gt;"",VISTORIA!T17,IF(VISTORIA!M17&lt;&gt;"",VISTORIA!L17,IF(VISTORIA!I17&lt;&gt;"",VISTORIA!H17,"NA")))))</f>
        <v>#REF!</v>
      </c>
      <c r="AB17" s="233" t="e">
        <f>IF(OR(G17="AGUARDANDO PRESTAÇÃO DE CONTAS",G17="AGUARDANDO APROVAÇÃO PRESTAÇÃO DE CONTAS",G17="CONCLUÍDO"),"PTM CONCLUÍDO",IF(AND(VISTORIA!X17="",VISTORIA!W17&lt;&gt;""),VISTORIA!W17,IF(AND(VISTORIA!#REF!="",VISTORIA!S17&lt;&gt;""),VISTORIA!S17,IF(AND(VISTORIA!T17="",VISTORIA!O17&lt;&gt;""),VISTORIA!O17,IF(AND(VISTORIA!L17="",VISTORIA!K17&lt;&gt;""),VISTORIA!K17,IF(AND(VISTORIA!H17="",VISTORIA!G17&lt;&gt;""),VISTORIA!G17,"SEM PEDIDO"))))))</f>
        <v>#REF!</v>
      </c>
      <c r="AC17" s="18" t="str">
        <f>IFERROR(INDEX('CONCLUSÃO INFORMAL'!17:17,MATCH(MAX('CONCLUSÃO INFORMAL'!H17,'CONCLUSÃO INFORMAL'!L17,'CONCLUSÃO INFORMAL'!P17),'CONCLUSÃO INFORMAL'!17:17,0)-1),"NÃO INFORMADO")</f>
        <v>NÃO INFORMADO</v>
      </c>
      <c r="AD17" s="233" t="str">
        <f>IFERROR(INDEX('CONCLUSÃO INFORMAL'!17:17,MATCH(MAX('CONCLUSÃO INFORMAL'!H17,'CONCLUSÃO INFORMAL'!L17,'CONCLUSÃO INFORMAL'!P17),'CONCLUSÃO INFORMAL'!17:17,0)),"NÃO INFORMADO")</f>
        <v>NÃO INFORMADO</v>
      </c>
      <c r="AE17" s="1950" t="str">
        <f>IFERROR(INDEX('CONCLUSÃO INFORMAL'!17:17,MATCH(MAX('CONCLUSÃO INFORMAL'!H17,'CONCLUSÃO INFORMAL'!L17,'CONCLUSÃO INFORMAL'!P17),'CONCLUSÃO INFORMAL'!17:17,0)+1),"NÃO INFORMADO")</f>
        <v>NÃO INFORMADO</v>
      </c>
    </row>
    <row r="18" spans="2:31" ht="91.5" customHeight="1" x14ac:dyDescent="0.35">
      <c r="B18" s="7" t="str">
        <f>'INF GERAIS'!B18&amp;IFERROR(IF(INDEX(APOIO!$A$5:$A$50,MATCH('INF GERAIS'!N18,APOIO!$B$5:$B$50,0))="NÃO",APOIO!$A$2&amp;"NÃO VÁLIDO",""),"")</f>
        <v>2014.0011</v>
      </c>
      <c r="C18" s="1950" t="str">
        <f>'INF GERAIS'!C18</f>
        <v>AGRESTE CENTRAL</v>
      </c>
      <c r="D18" s="1950" t="str">
        <f>'INF GERAIS'!D18</f>
        <v>AGRESTINA</v>
      </c>
      <c r="E18" s="1950" t="str">
        <f>'INF GERAIS'!E18</f>
        <v>REQUALIFICAÇÃO DA QUADRA POLIESPORTIVA IZIDIO MARQUES GALVÃO</v>
      </c>
      <c r="F18" s="1950" t="str">
        <f>'INF GERAIS'!G18</f>
        <v>NORMAL</v>
      </c>
      <c r="G18" s="1950" t="str">
        <f>'INF GERAIS'!N18</f>
        <v>E-FISCO (Baixado)</v>
      </c>
      <c r="H18" s="1950" t="str">
        <f>'INF GERAIS'!O18</f>
        <v>CONCLUÍDA</v>
      </c>
      <c r="I18" s="11">
        <f>'INF GERAIS'!I18</f>
        <v>905659.85666666657</v>
      </c>
      <c r="J18" s="11">
        <f>'INF GERAIS'!J18</f>
        <v>95897.42</v>
      </c>
      <c r="K18" s="11">
        <f>'INF GERAIS'!K18</f>
        <v>95897.42</v>
      </c>
      <c r="L18" s="11">
        <f>'INF GERAIS'!L18</f>
        <v>0</v>
      </c>
      <c r="M18" s="11">
        <f>'INF GERAIS'!M18</f>
        <v>0</v>
      </c>
      <c r="N18" s="233">
        <f>IF(MAX(PAGAMENTOS!M18,PAGAMENTOS!U18,PAGAMENTOS!AC18,PAGAMENTOS!AK18,PAGAMENTOS!AQ18,PAGAMENTOS!AW18)=0,"SEM PAGAMENTO",IFERROR(INDEX(PAGAMENTOS!18:18,MATCH(MAX(PAGAMENTOS!M18,PAGAMENTOS!U18,PAGAMENTOS!AC18,PAGAMENTOS!AK18,PAGAMENTOS!AQ18,PAGAMENTOS!AW18),PAGAMENTOS!18:18,0)),"SEM PAGAMENTO"))</f>
        <v>43193</v>
      </c>
      <c r="O18" s="120" t="str">
        <f>IF(MAX(PAGAMENTOS!M18,PAGAMENTOS!U18,PAGAMENTOS!AC18,PAGAMENTOS!AK18,PAGAMENTOS!AQ18,PAGAMENTOS!AW18)=0,"SEM PAGAMENTO",IFERROR(IF(MATCH(MAX(PAGAMENTOS!M18,PAGAMENTOS!U18,PAGAMENTOS!AC18,PAGAMENTOS!AK18,PAGAMENTOS!AQ18,PAGAMENTOS!AW18),PAGAMENTOS!18:18,0)&gt;40,INDEX(PAGAMENTOS!18:18,MATCH(MAX(PAGAMENTOS!M18,PAGAMENTOS!U18,PAGAMENTOS!AC18,PAGAMENTOS!AK18,PAGAMENTOS!AQ18,PAGAMENTOS!AW18),PAGAMENTOS!18:18,0)-2)&amp;" P COMP.",IF(MATCH(MAX(PAGAMENTOS!M18,PAGAMENTOS!U18,PAGAMENTOS!AC18,PAGAMENTOS!AK18,PAGAMENTOS!AQ18,PAGAMENTOS!AW18),PAGAMENTOS!18:18,0)=13,"1ª P",IF(MATCH(MAX(PAGAMENTOS!M18,PAGAMENTOS!U18,PAGAMENTOS!AC18,PAGAMENTOS!AK18,PAGAMENTOS!AQ18,PAGAMENTOS!AW18),PAGAMENTOS!18:18,0)=21,"2ª P",IF(MATCH(MAX(PAGAMENTOS!M18,PAGAMENTOS!U18,PAGAMENTOS!AC18,PAGAMENTOS!AK18,PAGAMENTOS!AQ18,PAGAMENTOS!AW18),PAGAMENTOS!18:18,0)=29,"3ª P",IF(PAGAMENTOS!AC18=PAGAMENTOS!AK18,"4ª P","4ª P"))))),"SEM PAGAMENTO"))</f>
        <v>3ª P</v>
      </c>
      <c r="P18" s="11">
        <f>IF(MAX(PAGAMENTOS!M18,PAGAMENTOS!U18,PAGAMENTOS!AC18,PAGAMENTOS!AK18,PAGAMENTOS!AQ18,PAGAMENTOS!AW18)=0,"SEM PAGAMENTO",IFERROR(INDEX(PAGAMENTOS!18:18,MATCH(MAX(PAGAMENTOS!M18,PAGAMENTOS!U18,PAGAMENTOS!AC18,PAGAMENTOS!AK18,PAGAMENTOS!AQ18,PAGAMENTOS!AW18),PAGAMENTOS!18:18,0)-1),"SEM PAGAMENTO"))</f>
        <v>20531.34</v>
      </c>
      <c r="Q18" s="11">
        <f>SUM(PAGAMENTOS!G18,PAGAMENTOS!L18,PAGAMENTOS!T18,PAGAMENTOS!AB18,PAGAMENTOS!AJ18,PAGAMENTOS!AP18,PAGAMENTOS!AV18)</f>
        <v>82125.8</v>
      </c>
      <c r="R18" s="11">
        <f>SUM(PAGAMENTOS!G18,PAGAMENTOS!H18,PAGAMENTOS!L18,PAGAMENTOS!T18,PAGAMENTOS!AB18,PAGAMENTOS!AJ18,PAGAMENTOS!AP18,PAGAMENTOS!AV18)</f>
        <v>82125.8</v>
      </c>
      <c r="S18" s="17">
        <f t="shared" si="0"/>
        <v>0.85639217405431767</v>
      </c>
      <c r="T18" s="11">
        <f>IF(RIGHT(B18)="O",0,IF(AND(R18=0,PAGAMENTOS!H18&lt;&gt;0),0,K18-R18))</f>
        <v>13771.619999999995</v>
      </c>
      <c r="U18" s="120" t="str">
        <f>IF(AND(OR(PAGAMENTOS!AG18&lt;&gt;"",PAGAMENTOS!AH18&lt;&gt;""),PAGAMENTOS!AK18=""),"4ª",IF(AND(OR(PAGAMENTOS!Y18&lt;&gt;"",PAGAMENTOS!Z18&lt;&gt;""),PAGAMENTOS!AC18=""),"3ª",IF(AND(OR(PAGAMENTOS!Q18&lt;&gt;"",PAGAMENTOS!R18&lt;&gt;""),PAGAMENTOS!U18=""),"2ª",IF(AND(OR(PAGAMENTOS!I18&lt;&gt;"",PAGAMENTOS!J18&lt;&gt;""),PAGAMENTOS!M18=""),"1ª","OK"))))</f>
        <v>4ª</v>
      </c>
      <c r="V18" s="120" t="str">
        <f>IF(U18="4ª",IF(PAGAMENTOS!AH18="","AGUARDANDO VISTORIA","NO FINANCEIRO"),IF(U18="3ª",IF(PAGAMENTOS!Z18="","AGUARDANDO VISTORIA","NO FINANCEIRO"),IF(U18="2ª",IF(PAGAMENTOS!R18="","AGUARDANDO VISTORIA","NO FINANCEIRO"),IF(U18="1ª",IF(PAGAMENTOS!J18="","AGUARDANDO LIBERAÇÃO","NO FINANCEIRO"),"OK"))))</f>
        <v>AGUARDANDO VISTORIA</v>
      </c>
      <c r="W18" s="233">
        <f>IF(U18="4ª",IF(PAGAMENTOS!AH18="",PAGAMENTOS!AG18,PAGAMENTOS!AH18),IF(U18="3ª",IF(PAGAMENTOS!Z18="",PAGAMENTOS!Y18,PAGAMENTOS!Z18),IF(U18="2ª",IF(PAGAMENTOS!R18="",PAGAMENTOS!Q18,PAGAMENTOS!R18),IF(U18="1ª",IF(PAGAMENTOS!J18="",PAGAMENTOS!I18,PAGAMENTOS!J18),"OK"))))</f>
        <v>43978</v>
      </c>
      <c r="X18" s="18">
        <f>MAX(VISTORIA!Y18,VISTORIA!U18,VISTORIA!Q18,VISTORIA!M18,VISTORIA!I18)</f>
        <v>1</v>
      </c>
      <c r="Y18" s="18">
        <f>IF(VISTORIA!Y18&lt;&gt;"",VISTORIA!Y18,IF(VISTORIA!U18&lt;&gt;"",VISTORIA!U18,IF(VISTORIA!Q18&lt;&gt;"",VISTORIA!Q18,IF(VISTORIA!M18&lt;&gt;"",VISTORIA!M18,IF(VISTORIA!I18&lt;&gt;"",VISTORIA!I18,0)))))</f>
        <v>1</v>
      </c>
      <c r="Z18" s="233">
        <f>IF(VISTORIA!Y18&lt;&gt;"",VISTORIA!W18,IF(VISTORIA!U18&lt;&gt;"",VISTORIA!S18,IF(VISTORIA!Q18&lt;&gt;"",VISTORIA!O18,IF(VISTORIA!M18&lt;&gt;"",VISTORIA!K18,IF(VISTORIA!I18&lt;&gt;"",VISTORIA!G18,"NA")))))</f>
        <v>44266</v>
      </c>
      <c r="AA18" s="233">
        <f>IF(VISTORIA!Y18&lt;&gt;"",VISTORIA!X18,IF(VISTORIA!U18&lt;&gt;"",VISTORIA!T18,IF(VISTORIA!Q18&lt;&gt;"",VISTORIA!P18,IF(VISTORIA!M18&lt;&gt;"",VISTORIA!L18,IF(VISTORIA!I18&lt;&gt;"",VISTORIA!H18,"NA")))))</f>
        <v>44610</v>
      </c>
      <c r="AB18" s="233">
        <f>IF(OR(G18="AGUARDANDO PRESTAÇÃO DE CONTAS",G18="AGUARDANDO APROVAÇÃO PRESTAÇÃO DE CONTAS",G18="CONCLUÍDO"),"PTM CONCLUÍDO",IF(AND(VISTORIA!X18="",VISTORIA!W18&lt;&gt;""),VISTORIA!W18,IF(AND(VISTORIA!T18="",VISTORIA!S18&lt;&gt;""),VISTORIA!S18,IF(AND(VISTORIA!P18="",VISTORIA!O18&lt;&gt;""),VISTORIA!O18,IF(AND(VISTORIA!L18="",VISTORIA!K18&lt;&gt;""),VISTORIA!K18,IF(AND(VISTORIA!H18="",VISTORIA!G18&lt;&gt;""),VISTORIA!G18,"SEM PEDIDO"))))))</f>
        <v>43978</v>
      </c>
      <c r="AC18" s="18" t="str">
        <f>IFERROR(INDEX('CONCLUSÃO INFORMAL'!18:18,MATCH(MAX('CONCLUSÃO INFORMAL'!H18,'CONCLUSÃO INFORMAL'!L18,'CONCLUSÃO INFORMAL'!P18),'CONCLUSÃO INFORMAL'!18:18,0)-1),"NÃO INFORMADO")</f>
        <v>NÃO INFORMADO</v>
      </c>
      <c r="AD18" s="233" t="str">
        <f>IFERROR(INDEX('CONCLUSÃO INFORMAL'!18:18,MATCH(MAX('CONCLUSÃO INFORMAL'!H18,'CONCLUSÃO INFORMAL'!L18,'CONCLUSÃO INFORMAL'!P18),'CONCLUSÃO INFORMAL'!18:18,0)),"NÃO INFORMADO")</f>
        <v>NÃO INFORMADO</v>
      </c>
      <c r="AE18" s="1950" t="str">
        <f>IFERROR(INDEX('CONCLUSÃO INFORMAL'!18:18,MATCH(MAX('CONCLUSÃO INFORMAL'!H18,'CONCLUSÃO INFORMAL'!L18,'CONCLUSÃO INFORMAL'!P18),'CONCLUSÃO INFORMAL'!18:18,0)+1),"NÃO INFORMADO")</f>
        <v>NÃO INFORMADO</v>
      </c>
    </row>
    <row r="19" spans="2:31" ht="43.5" x14ac:dyDescent="0.35">
      <c r="B19" s="7" t="str">
        <f>'INF GERAIS'!B19&amp;IFERROR(IF(INDEX(APOIO!$A$5:$A$50,MATCH('INF GERAIS'!N19,APOIO!$B$5:$B$50,0))="NÃO",APOIO!$A$2&amp;"NÃO VÁLIDO",""),"")</f>
        <v>2014.0012</v>
      </c>
      <c r="C19" s="1950" t="str">
        <f>'INF GERAIS'!C19</f>
        <v>MATA SUL</v>
      </c>
      <c r="D19" s="1950" t="str">
        <f>'INF GERAIS'!D19</f>
        <v>ÁGUA PRETA</v>
      </c>
      <c r="E19" s="1950" t="str">
        <f>'INF GERAIS'!E19</f>
        <v>CONSTRUÇÃO DE UMA PRAÇA DE ALIMENTAÇÃO</v>
      </c>
      <c r="F19" s="1950" t="str">
        <f>'INF GERAIS'!G19</f>
        <v>NORMAL</v>
      </c>
      <c r="G19" s="12" t="str">
        <f>'INF GERAIS'!N19</f>
        <v>EM CONFERÊNCIA PARA TEMAI</v>
      </c>
      <c r="H19" s="1950" t="str">
        <f>'INF GERAIS'!O19</f>
        <v>CONCLUÍDA</v>
      </c>
      <c r="I19" s="11">
        <f>'INF GERAIS'!I19</f>
        <v>1207546.4666666666</v>
      </c>
      <c r="J19" s="11">
        <f>'INF GERAIS'!J19</f>
        <v>558785.13</v>
      </c>
      <c r="K19" s="11">
        <f>'INF GERAIS'!K19</f>
        <v>558785.13</v>
      </c>
      <c r="L19" s="11">
        <f>'INF GERAIS'!L19</f>
        <v>0</v>
      </c>
      <c r="M19" s="11">
        <f>'INF GERAIS'!M19</f>
        <v>0</v>
      </c>
      <c r="N19" s="233">
        <f>IF(MAX(PAGAMENTOS!M19,PAGAMENTOS!U19,PAGAMENTOS!AC19,PAGAMENTOS!AK19,PAGAMENTOS!AQ19,PAGAMENTOS!AW19)=0,"SEM PAGAMENTO",IFERROR(INDEX(PAGAMENTOS!19:19,MATCH(MAX(PAGAMENTOS!M19,PAGAMENTOS!U19,PAGAMENTOS!AC19,PAGAMENTOS!AK19,PAGAMENTOS!AQ19,PAGAMENTOS!AW19),PAGAMENTOS!19:19,0)),"SEM PAGAMENTO"))</f>
        <v>42510</v>
      </c>
      <c r="O19" s="120" t="str">
        <f>IF(MAX(PAGAMENTOS!M19,PAGAMENTOS!U19,PAGAMENTOS!AC19,PAGAMENTOS!AK19,PAGAMENTOS!AQ19,PAGAMENTOS!AW19)=0,"SEM PAGAMENTO",IFERROR(IF(MATCH(MAX(PAGAMENTOS!M19,PAGAMENTOS!U19,PAGAMENTOS!AC19,PAGAMENTOS!AK19,PAGAMENTOS!AQ19,PAGAMENTOS!AW19),PAGAMENTOS!19:19,0)&gt;40,INDEX(PAGAMENTOS!19:19,MATCH(MAX(PAGAMENTOS!M19,PAGAMENTOS!U19,PAGAMENTOS!AC19,PAGAMENTOS!AK19,PAGAMENTOS!AQ19,PAGAMENTOS!AW19),PAGAMENTOS!19:19,0)-2)&amp;" P COMP.",IF(MATCH(MAX(PAGAMENTOS!M19,PAGAMENTOS!U19,PAGAMENTOS!AC19,PAGAMENTOS!AK19,PAGAMENTOS!AQ19,PAGAMENTOS!AW19),PAGAMENTOS!19:19,0)=13,"1ª P",IF(MATCH(MAX(PAGAMENTOS!M19,PAGAMENTOS!U19,PAGAMENTOS!AC19,PAGAMENTOS!AK19,PAGAMENTOS!AQ19,PAGAMENTOS!AW19),PAGAMENTOS!19:19,0)=21,"2ª P",IF(MATCH(MAX(PAGAMENTOS!M19,PAGAMENTOS!U19,PAGAMENTOS!AC19,PAGAMENTOS!AK19,PAGAMENTOS!AQ19,PAGAMENTOS!AW19),PAGAMENTOS!19:19,0)=29,"3ª P",IF(PAGAMENTOS!AC19=PAGAMENTOS!AK19,"4ª P","4ª P"))))),"SEM PAGAMENTO"))</f>
        <v>3ª P</v>
      </c>
      <c r="P19" s="11">
        <f>IF(MAX(PAGAMENTOS!M19,PAGAMENTOS!U19,PAGAMENTOS!AC19,PAGAMENTOS!AK19,PAGAMENTOS!AQ19,PAGAMENTOS!AW19)=0,"SEM PAGAMENTO",IFERROR(INDEX(PAGAMENTOS!19:19,MATCH(MAX(PAGAMENTOS!M19,PAGAMENTOS!U19,PAGAMENTOS!AC19,PAGAMENTOS!AK19,PAGAMENTOS!AQ19,PAGAMENTOS!AW19),PAGAMENTOS!19:19,0)-1),"SEM PAGAMENTO"))</f>
        <v>111757.02</v>
      </c>
      <c r="Q19" s="11">
        <f>SUM(PAGAMENTOS!G19,PAGAMENTOS!L19,PAGAMENTOS!T19,PAGAMENTOS!AB19,PAGAMENTOS!AJ19,PAGAMENTOS!AP19,PAGAMENTOS!AV19)</f>
        <v>558785.13</v>
      </c>
      <c r="R19" s="11">
        <f>SUM(PAGAMENTOS!G19,PAGAMENTOS!H19,PAGAMENTOS!L19,PAGAMENTOS!T19,PAGAMENTOS!AB19,PAGAMENTOS!AJ19,PAGAMENTOS!AP19,PAGAMENTOS!AV19)</f>
        <v>558785.13</v>
      </c>
      <c r="S19" s="17">
        <f t="shared" si="0"/>
        <v>1</v>
      </c>
      <c r="T19" s="11">
        <f>IF(RIGHT(B19)="O",0,IF(AND(R19=0,PAGAMENTOS!H19&lt;&gt;0),0,K19-R19))</f>
        <v>0</v>
      </c>
      <c r="U19" s="120" t="str">
        <f>IF(AND(OR(PAGAMENTOS!AG19&lt;&gt;"",PAGAMENTOS!AH19&lt;&gt;""),PAGAMENTOS!AK19=""),"4ª",IF(AND(OR(PAGAMENTOS!Y19&lt;&gt;"",PAGAMENTOS!Z19&lt;&gt;""),PAGAMENTOS!AC19=""),"3ª",IF(AND(OR(PAGAMENTOS!Q19&lt;&gt;"",PAGAMENTOS!R19&lt;&gt;""),PAGAMENTOS!U19=""),"2ª",IF(AND(OR(PAGAMENTOS!I19&lt;&gt;"",PAGAMENTOS!J19&lt;&gt;""),PAGAMENTOS!M19=""),"1ª","OK"))))</f>
        <v>OK</v>
      </c>
      <c r="V19" s="120" t="str">
        <f>IF(U19="4ª",IF(PAGAMENTOS!AH19="","AGUARDANDO VISTORIA","NO FINANCEIRO"),IF(U19="3ª",IF(PAGAMENTOS!Z19="","AGUARDANDO VISTORIA","NO FINANCEIRO"),IF(U19="2ª",IF(PAGAMENTOS!R19="","AGUARDANDO VISTORIA","NO FINANCEIRO"),IF(U19="1ª",IF(PAGAMENTOS!J19="","AGUARDANDO LIBERAÇÃO","NO FINANCEIRO"),"OK"))))</f>
        <v>OK</v>
      </c>
      <c r="W19" s="233" t="str">
        <f>IF(U19="4ª",IF(PAGAMENTOS!AH19="",PAGAMENTOS!AG19,PAGAMENTOS!AH19),IF(U19="3ª",IF(PAGAMENTOS!Z19="",PAGAMENTOS!Y19,PAGAMENTOS!Z19),IF(U19="2ª",IF(PAGAMENTOS!R19="",PAGAMENTOS!Q19,PAGAMENTOS!R19),IF(U19="1ª",IF(PAGAMENTOS!J19="",PAGAMENTOS!I19,PAGAMENTOS!J19),"OK"))))</f>
        <v>OK</v>
      </c>
      <c r="X19" s="18">
        <f>MAX(VISTORIA!Y19,VISTORIA!U19,VISTORIA!Q19,VISTORIA!M19,VISTORIA!I19)</f>
        <v>1</v>
      </c>
      <c r="Y19" s="18">
        <f>IF(VISTORIA!Y19&lt;&gt;"",VISTORIA!Y19,IF(VISTORIA!U19&lt;&gt;"",VISTORIA!U19,IF(VISTORIA!Q19&lt;&gt;"",VISTORIA!Q19,IF(VISTORIA!M19&lt;&gt;"",VISTORIA!M19,IF(VISTORIA!I19&lt;&gt;"",VISTORIA!I19,0)))))</f>
        <v>1</v>
      </c>
      <c r="Z19" s="233">
        <f>IF(VISTORIA!Y19&lt;&gt;"",VISTORIA!W19,IF(VISTORIA!U19&lt;&gt;"",VISTORIA!S19,IF(VISTORIA!Q19&lt;&gt;"",VISTORIA!O19,IF(VISTORIA!M19&lt;&gt;"",VISTORIA!K19,IF(VISTORIA!I19&lt;&gt;"",VISTORIA!G19,"NA")))))</f>
        <v>42457</v>
      </c>
      <c r="AA19" s="233">
        <f>IF(VISTORIA!Y19&lt;&gt;"",VISTORIA!X19,IF(VISTORIA!U19&lt;&gt;"",VISTORIA!T19,IF(VISTORIA!Q19&lt;&gt;"",VISTORIA!P19,IF(VISTORIA!M19&lt;&gt;"",VISTORIA!L19,IF(VISTORIA!I19&lt;&gt;"",VISTORIA!H19,"NA")))))</f>
        <v>42501</v>
      </c>
      <c r="AB19" s="233" t="str">
        <f>IF(OR(G19="AGUARDANDO PRESTAÇÃO DE CONTAS",G19="AGUARDANDO APROVAÇÃO PRESTAÇÃO DE CONTAS",G19="CONCLUÍDO"),"PTM CONCLUÍDO",IF(AND(VISTORIA!X19="",VISTORIA!W19&lt;&gt;""),VISTORIA!W19,IF(AND(VISTORIA!T19="",VISTORIA!S19&lt;&gt;""),VISTORIA!S19,IF(AND(VISTORIA!P19="",VISTORIA!O19&lt;&gt;""),VISTORIA!O19,IF(AND(VISTORIA!L19="",VISTORIA!K19&lt;&gt;""),VISTORIA!K19,IF(AND(VISTORIA!H19="",VISTORIA!G19&lt;&gt;""),VISTORIA!G19,"SEM PEDIDO"))))))</f>
        <v>SEM PEDIDO</v>
      </c>
      <c r="AC19" s="18" t="str">
        <f>IFERROR(INDEX('CONCLUSÃO INFORMAL'!19:19,MATCH(MAX('CONCLUSÃO INFORMAL'!H19,'CONCLUSÃO INFORMAL'!L19,'CONCLUSÃO INFORMAL'!P19),'CONCLUSÃO INFORMAL'!19:19,0)-1),"NÃO INFORMADO")</f>
        <v>NÃO INFORMADO</v>
      </c>
      <c r="AD19" s="233" t="str">
        <f>IFERROR(INDEX('CONCLUSÃO INFORMAL'!19:19,MATCH(MAX('CONCLUSÃO INFORMAL'!H19,'CONCLUSÃO INFORMAL'!L19,'CONCLUSÃO INFORMAL'!P19),'CONCLUSÃO INFORMAL'!19:19,0)),"NÃO INFORMADO")</f>
        <v>NÃO INFORMADO</v>
      </c>
      <c r="AE19" s="1950" t="str">
        <f>IFERROR(INDEX('CONCLUSÃO INFORMAL'!19:19,MATCH(MAX('CONCLUSÃO INFORMAL'!H19,'CONCLUSÃO INFORMAL'!L19,'CONCLUSÃO INFORMAL'!P19),'CONCLUSÃO INFORMAL'!19:19,0)+1),"NÃO INFORMADO")</f>
        <v>NÃO INFORMADO</v>
      </c>
    </row>
    <row r="20" spans="2:31" ht="101.5" x14ac:dyDescent="0.35">
      <c r="B20" s="7" t="str">
        <f>'INF GERAIS'!B20&amp;IFERROR(IF(INDEX(APOIO!$A$5:$A$50,MATCH('INF GERAIS'!N20,APOIO!$B$5:$B$50,0))="NÃO",APOIO!$A$2&amp;"NÃO VÁLIDO",""),"")</f>
        <v>2014.0013</v>
      </c>
      <c r="C20" s="1950" t="str">
        <f>'INF GERAIS'!C20</f>
        <v>MATA SUL</v>
      </c>
      <c r="D20" s="1950" t="str">
        <f>'INF GERAIS'!D20</f>
        <v>ÁGUA PRETA</v>
      </c>
      <c r="E20" s="1950" t="str">
        <f>'INF GERAIS'!E20</f>
        <v>RECUPERAÇÃO DE PAVIMENTAÇÃO EM PARALELEPÍPEDOS E DRENAGEM EM RUAS DO CENTRO, COHAB,  LIBERDADE, NOVA ÁGUA PRETA E EUDÓCIA.</v>
      </c>
      <c r="F20" s="1950" t="str">
        <f>'INF GERAIS'!G20</f>
        <v>NORMAL</v>
      </c>
      <c r="G20" s="12" t="str">
        <f>'INF GERAIS'!N20</f>
        <v>EM CONFERÊNCIA PARA TEMAI</v>
      </c>
      <c r="H20" s="1950" t="str">
        <f>'INF GERAIS'!O20</f>
        <v>CONCLUÍDA</v>
      </c>
      <c r="I20" s="11">
        <f>'INF GERAIS'!I20</f>
        <v>1207546.4666666666</v>
      </c>
      <c r="J20" s="11">
        <f>'INF GERAIS'!J20</f>
        <v>459946.73</v>
      </c>
      <c r="K20" s="11">
        <f>'INF GERAIS'!K20</f>
        <v>459946.73</v>
      </c>
      <c r="L20" s="11">
        <f>'INF GERAIS'!L20</f>
        <v>0</v>
      </c>
      <c r="M20" s="11">
        <f>'INF GERAIS'!M20</f>
        <v>0</v>
      </c>
      <c r="N20" s="233">
        <f>IF(MAX(PAGAMENTOS!M20,PAGAMENTOS!U20,PAGAMENTOS!AC20,PAGAMENTOS!AK20,PAGAMENTOS!AQ20,PAGAMENTOS!AW20)=0,"SEM PAGAMENTO",IFERROR(INDEX(PAGAMENTOS!20:20,MATCH(MAX(PAGAMENTOS!M20,PAGAMENTOS!U20,PAGAMENTOS!AC20,PAGAMENTOS!AK20,PAGAMENTOS!AQ20,PAGAMENTOS!AW20),PAGAMENTOS!20:20,0)),"SEM PAGAMENTO"))</f>
        <v>43285</v>
      </c>
      <c r="O20" s="120" t="str">
        <f>IF(MAX(PAGAMENTOS!M20,PAGAMENTOS!U20,PAGAMENTOS!AC20,PAGAMENTOS!AK20,PAGAMENTOS!AQ20,PAGAMENTOS!AW20)=0,"SEM PAGAMENTO",IFERROR(IF(MATCH(MAX(PAGAMENTOS!M20,PAGAMENTOS!U20,PAGAMENTOS!AC20,PAGAMENTOS!AK20,PAGAMENTOS!AQ20,PAGAMENTOS!AW20),PAGAMENTOS!20:20,0)&gt;40,INDEX(PAGAMENTOS!20:20,MATCH(MAX(PAGAMENTOS!M20,PAGAMENTOS!U20,PAGAMENTOS!AC20,PAGAMENTOS!AK20,PAGAMENTOS!AQ20,PAGAMENTOS!AW20),PAGAMENTOS!20:20,0)-2)&amp;" P COMP.",IF(MATCH(MAX(PAGAMENTOS!M20,PAGAMENTOS!U20,PAGAMENTOS!AC20,PAGAMENTOS!AK20,PAGAMENTOS!AQ20,PAGAMENTOS!AW20),PAGAMENTOS!20:20,0)=13,"1ª P",IF(MATCH(MAX(PAGAMENTOS!M20,PAGAMENTOS!U20,PAGAMENTOS!AC20,PAGAMENTOS!AK20,PAGAMENTOS!AQ20,PAGAMENTOS!AW20),PAGAMENTOS!20:20,0)=21,"2ª P",IF(MATCH(MAX(PAGAMENTOS!M20,PAGAMENTOS!U20,PAGAMENTOS!AC20,PAGAMENTOS!AK20,PAGAMENTOS!AQ20,PAGAMENTOS!AW20),PAGAMENTOS!20:20,0)=29,"3ª P",IF(PAGAMENTOS!AC20=PAGAMENTOS!AK20,"4ª P","4ª P"))))),"SEM PAGAMENTO"))</f>
        <v>4ª P</v>
      </c>
      <c r="P20" s="11">
        <f>IF(MAX(PAGAMENTOS!M20,PAGAMENTOS!U20,PAGAMENTOS!AC20,PAGAMENTOS!AK20,PAGAMENTOS!AQ20,PAGAMENTOS!AW20)=0,"SEM PAGAMENTO",IFERROR(INDEX(PAGAMENTOS!20:20,MATCH(MAX(PAGAMENTOS!M20,PAGAMENTOS!U20,PAGAMENTOS!AC20,PAGAMENTOS!AK20,PAGAMENTOS!AQ20,PAGAMENTOS!AW20),PAGAMENTOS!20:20,0)-1),"SEM PAGAMENTO"))</f>
        <v>71243.45</v>
      </c>
      <c r="Q20" s="11">
        <f>SUM(PAGAMENTOS!G20,PAGAMENTOS!L20,PAGAMENTOS!T20,PAGAMENTOS!AB20,PAGAMENTOS!AJ20,PAGAMENTOS!AP20,PAGAMENTOS!AV20)</f>
        <v>459946.73000000004</v>
      </c>
      <c r="R20" s="11">
        <f>SUM(PAGAMENTOS!G20,PAGAMENTOS!H20,PAGAMENTOS!L20,PAGAMENTOS!T20,PAGAMENTOS!AB20,PAGAMENTOS!AJ20,PAGAMENTOS!AP20,PAGAMENTOS!AV20)</f>
        <v>459946.73000000004</v>
      </c>
      <c r="S20" s="17">
        <f t="shared" si="0"/>
        <v>1.0000000000000002</v>
      </c>
      <c r="T20" s="11">
        <f>IF(RIGHT(B20)="O",0,IF(AND(R20=0,PAGAMENTOS!H20&lt;&gt;0),0,K20-R20))</f>
        <v>-5.8207660913467407E-11</v>
      </c>
      <c r="U20" s="120" t="str">
        <f>IF(AND(OR(PAGAMENTOS!AG20&lt;&gt;"",PAGAMENTOS!AH20&lt;&gt;""),PAGAMENTOS!AK20=""),"4ª",IF(AND(OR(PAGAMENTOS!Y20&lt;&gt;"",PAGAMENTOS!Z20&lt;&gt;""),PAGAMENTOS!AC20=""),"3ª",IF(AND(OR(PAGAMENTOS!Q20&lt;&gt;"",PAGAMENTOS!R20&lt;&gt;""),PAGAMENTOS!U20=""),"2ª",IF(AND(OR(PAGAMENTOS!I20&lt;&gt;"",PAGAMENTOS!J20&lt;&gt;""),PAGAMENTOS!M20=""),"1ª","OK"))))</f>
        <v>OK</v>
      </c>
      <c r="V20" s="120" t="str">
        <f>IF(U20="4ª",IF(PAGAMENTOS!AH20="","AGUARDANDO VISTORIA","NO FINANCEIRO"),IF(U20="3ª",IF(PAGAMENTOS!Z20="","AGUARDANDO VISTORIA","NO FINANCEIRO"),IF(U20="2ª",IF(PAGAMENTOS!R20="","AGUARDANDO VISTORIA","NO FINANCEIRO"),IF(U20="1ª",IF(PAGAMENTOS!J20="","AGUARDANDO LIBERAÇÃO","NO FINANCEIRO"),"OK"))))</f>
        <v>OK</v>
      </c>
      <c r="W20" s="233" t="str">
        <f>IF(U20="4ª",IF(PAGAMENTOS!AH20="",PAGAMENTOS!AG20,PAGAMENTOS!AH20),IF(U20="3ª",IF(PAGAMENTOS!Z20="",PAGAMENTOS!Y20,PAGAMENTOS!Z20),IF(U20="2ª",IF(PAGAMENTOS!R20="",PAGAMENTOS!Q20,PAGAMENTOS!R20),IF(U20="1ª",IF(PAGAMENTOS!J20="",PAGAMENTOS!I20,PAGAMENTOS!J20),"OK"))))</f>
        <v>OK</v>
      </c>
      <c r="X20" s="18">
        <f>MAX(VISTORIA!Y20,VISTORIA!U20,VISTORIA!Q20,VISTORIA!M20,VISTORIA!I20)</f>
        <v>1</v>
      </c>
      <c r="Y20" s="18">
        <f>IF(VISTORIA!Y20&lt;&gt;"",VISTORIA!Y20,IF(VISTORIA!U20&lt;&gt;"",VISTORIA!U20,IF(VISTORIA!Q20&lt;&gt;"",VISTORIA!Q20,IF(VISTORIA!M20&lt;&gt;"",VISTORIA!M20,IF(VISTORIA!I20&lt;&gt;"",VISTORIA!I20,0)))))</f>
        <v>1</v>
      </c>
      <c r="Z20" s="233">
        <f>IF(VISTORIA!Y20&lt;&gt;"",VISTORIA!W20,IF(VISTORIA!U20&lt;&gt;"",VISTORIA!S20,IF(VISTORIA!Q20&lt;&gt;"",VISTORIA!O20,IF(VISTORIA!M20&lt;&gt;"",VISTORIA!K20,IF(VISTORIA!I20&lt;&gt;"",VISTORIA!G20,"NA")))))</f>
        <v>43245</v>
      </c>
      <c r="AA20" s="233">
        <f>IF(VISTORIA!Y20&lt;&gt;"",VISTORIA!X20,IF(VISTORIA!U20&lt;&gt;"",VISTORIA!T20,IF(VISTORIA!Q20&lt;&gt;"",VISTORIA!P20,IF(VISTORIA!M20&lt;&gt;"",VISTORIA!L20,IF(VISTORIA!I20&lt;&gt;"",VISTORIA!H20,"NA")))))</f>
        <v>43256</v>
      </c>
      <c r="AB20" s="233" t="str">
        <f>IF(OR(G20="AGUARDANDO PRESTAÇÃO DE CONTAS",G20="AGUARDANDO APROVAÇÃO PRESTAÇÃO DE CONTAS",G20="CONCLUÍDO"),"PTM CONCLUÍDO",IF(AND(VISTORIA!X20="",VISTORIA!W20&lt;&gt;""),VISTORIA!W20,IF(AND(VISTORIA!T20="",VISTORIA!S20&lt;&gt;""),VISTORIA!S20,IF(AND(VISTORIA!P20="",VISTORIA!O20&lt;&gt;""),VISTORIA!O20,IF(AND(VISTORIA!L20="",VISTORIA!K20&lt;&gt;""),VISTORIA!K20,IF(AND(VISTORIA!H20="",VISTORIA!G20&lt;&gt;""),VISTORIA!G20,"SEM PEDIDO"))))))</f>
        <v>SEM PEDIDO</v>
      </c>
      <c r="AC20" s="18" t="str">
        <f>IFERROR(INDEX('CONCLUSÃO INFORMAL'!20:20,MATCH(MAX('CONCLUSÃO INFORMAL'!H20,'CONCLUSÃO INFORMAL'!L20,'CONCLUSÃO INFORMAL'!P20),'CONCLUSÃO INFORMAL'!20:20,0)-1),"NÃO INFORMADO")</f>
        <v>NÃO INFORMADO</v>
      </c>
      <c r="AD20" s="233" t="str">
        <f>IFERROR(INDEX('CONCLUSÃO INFORMAL'!20:20,MATCH(MAX('CONCLUSÃO INFORMAL'!H20,'CONCLUSÃO INFORMAL'!L20,'CONCLUSÃO INFORMAL'!P20),'CONCLUSÃO INFORMAL'!20:20,0)),"NÃO INFORMADO")</f>
        <v>NÃO INFORMADO</v>
      </c>
      <c r="AE20" s="1950" t="str">
        <f>IFERROR(INDEX('CONCLUSÃO INFORMAL'!20:20,MATCH(MAX('CONCLUSÃO INFORMAL'!H20,'CONCLUSÃO INFORMAL'!L20,'CONCLUSÃO INFORMAL'!P20),'CONCLUSÃO INFORMAL'!20:20,0)+1),"NÃO INFORMADO")</f>
        <v>NÃO INFORMADO</v>
      </c>
    </row>
    <row r="21" spans="2:31" ht="43.5" x14ac:dyDescent="0.35">
      <c r="B21" s="7" t="str">
        <f>'INF GERAIS'!B21&amp;IFERROR(IF(INDEX(APOIO!$A$5:$A$50,MATCH('INF GERAIS'!N21,APOIO!$B$5:$B$50,0))="NÃO",APOIO!$A$2&amp;"NÃO VÁLIDO",""),"")</f>
        <v>2014.0014</v>
      </c>
      <c r="C21" s="1950" t="str">
        <f>'INF GERAIS'!C21</f>
        <v>MATA SUL</v>
      </c>
      <c r="D21" s="1950" t="str">
        <f>'INF GERAIS'!D21</f>
        <v>ÁGUA PRETA</v>
      </c>
      <c r="E21" s="1950" t="str">
        <f>'INF GERAIS'!E21</f>
        <v>SISTEMA DE ILUMINAÇÃO PÚBLICA EM TRAVESSIA URBANA</v>
      </c>
      <c r="F21" s="1950" t="str">
        <f>'INF GERAIS'!G21</f>
        <v>NORMAL</v>
      </c>
      <c r="G21" s="12" t="str">
        <f>'INF GERAIS'!N21</f>
        <v>EM CONFERÊNCIA PARA TEMAI</v>
      </c>
      <c r="H21" s="1950" t="str">
        <f>'INF GERAIS'!O21</f>
        <v>CONCLUÍDA</v>
      </c>
      <c r="I21" s="11">
        <f>'INF GERAIS'!I21</f>
        <v>1207546.4666666666</v>
      </c>
      <c r="J21" s="11">
        <f>'INF GERAIS'!J21</f>
        <v>160475.29999999999</v>
      </c>
      <c r="K21" s="11">
        <f>'INF GERAIS'!K21</f>
        <v>160475.29999999999</v>
      </c>
      <c r="L21" s="11">
        <f>'INF GERAIS'!L21</f>
        <v>0</v>
      </c>
      <c r="M21" s="11">
        <f>'INF GERAIS'!M21</f>
        <v>0</v>
      </c>
      <c r="N21" s="233">
        <f>IF(MAX(PAGAMENTOS!M21,PAGAMENTOS!U21,PAGAMENTOS!AC21,PAGAMENTOS!AK21,PAGAMENTOS!AQ21,PAGAMENTOS!AW21)=0,"SEM PAGAMENTO",IFERROR(INDEX(PAGAMENTOS!21:21,MATCH(MAX(PAGAMENTOS!M21,PAGAMENTOS!U21,PAGAMENTOS!AC21,PAGAMENTOS!AK21,PAGAMENTOS!AQ21,PAGAMENTOS!AW21),PAGAMENTOS!21:21,0)),"SEM PAGAMENTO"))</f>
        <v>43193</v>
      </c>
      <c r="O21" s="120" t="str">
        <f>IF(MAX(PAGAMENTOS!M21,PAGAMENTOS!U21,PAGAMENTOS!AC21,PAGAMENTOS!AK21,PAGAMENTOS!AQ21,PAGAMENTOS!AW21)=0,"SEM PAGAMENTO",IFERROR(IF(MATCH(MAX(PAGAMENTOS!M21,PAGAMENTOS!U21,PAGAMENTOS!AC21,PAGAMENTOS!AK21,PAGAMENTOS!AQ21,PAGAMENTOS!AW21),PAGAMENTOS!21:21,0)&gt;40,INDEX(PAGAMENTOS!21:21,MATCH(MAX(PAGAMENTOS!M21,PAGAMENTOS!U21,PAGAMENTOS!AC21,PAGAMENTOS!AK21,PAGAMENTOS!AQ21,PAGAMENTOS!AW21),PAGAMENTOS!21:21,0)-2)&amp;" P COMP.",IF(MATCH(MAX(PAGAMENTOS!M21,PAGAMENTOS!U21,PAGAMENTOS!AC21,PAGAMENTOS!AK21,PAGAMENTOS!AQ21,PAGAMENTOS!AW21),PAGAMENTOS!21:21,0)=13,"1ª P",IF(MATCH(MAX(PAGAMENTOS!M21,PAGAMENTOS!U21,PAGAMENTOS!AC21,PAGAMENTOS!AK21,PAGAMENTOS!AQ21,PAGAMENTOS!AW21),PAGAMENTOS!21:21,0)=21,"2ª P",IF(MATCH(MAX(PAGAMENTOS!M21,PAGAMENTOS!U21,PAGAMENTOS!AC21,PAGAMENTOS!AK21,PAGAMENTOS!AQ21,PAGAMENTOS!AW21),PAGAMENTOS!21:21,0)=29,"3ª P",IF(PAGAMENTOS!AC21=PAGAMENTOS!AK21,"4ª P","4ª P"))))),"SEM PAGAMENTO"))</f>
        <v>4ª P</v>
      </c>
      <c r="P21" s="11">
        <f>IF(MAX(PAGAMENTOS!M21,PAGAMENTOS!U21,PAGAMENTOS!AC21,PAGAMENTOS!AK21,PAGAMENTOS!AQ21,PAGAMENTOS!AW21)=0,"SEM PAGAMENTO",IFERROR(INDEX(PAGAMENTOS!21:21,MATCH(MAX(PAGAMENTOS!M21,PAGAMENTOS!U21,PAGAMENTOS!AC21,PAGAMENTOS!AK21,PAGAMENTOS!AQ21,PAGAMENTOS!AW21),PAGAMENTOS!21:21,0)-1),"SEM PAGAMENTO"))</f>
        <v>32095.06</v>
      </c>
      <c r="Q21" s="11">
        <f>SUM(PAGAMENTOS!G21,PAGAMENTOS!L21,PAGAMENTOS!T21,PAGAMENTOS!AB21,PAGAMENTOS!AJ21,PAGAMENTOS!AP21,PAGAMENTOS!AV21)</f>
        <v>160475.29999999999</v>
      </c>
      <c r="R21" s="11">
        <f>SUM(PAGAMENTOS!G21,PAGAMENTOS!H21,PAGAMENTOS!L21,PAGAMENTOS!T21,PAGAMENTOS!AB21,PAGAMENTOS!AJ21,PAGAMENTOS!AP21,PAGAMENTOS!AV21)</f>
        <v>160475.29999999999</v>
      </c>
      <c r="S21" s="17">
        <f t="shared" si="0"/>
        <v>1</v>
      </c>
      <c r="T21" s="11">
        <f>IF(RIGHT(B21)="O",0,IF(AND(R21=0,PAGAMENTOS!H21&lt;&gt;0),0,K21-R21))</f>
        <v>0</v>
      </c>
      <c r="U21" s="120" t="str">
        <f>IF(AND(OR(PAGAMENTOS!AG21&lt;&gt;"",PAGAMENTOS!AH21&lt;&gt;""),PAGAMENTOS!AK21=""),"4ª",IF(AND(OR(PAGAMENTOS!Y21&lt;&gt;"",PAGAMENTOS!Z21&lt;&gt;""),PAGAMENTOS!AC21=""),"3ª",IF(AND(OR(PAGAMENTOS!Q21&lt;&gt;"",PAGAMENTOS!R21&lt;&gt;""),PAGAMENTOS!U21=""),"2ª",IF(AND(OR(PAGAMENTOS!I21&lt;&gt;"",PAGAMENTOS!J21&lt;&gt;""),PAGAMENTOS!M21=""),"1ª","OK"))))</f>
        <v>OK</v>
      </c>
      <c r="V21" s="120" t="str">
        <f>IF(U21="4ª",IF(PAGAMENTOS!AH21="","AGUARDANDO VISTORIA","NO FINANCEIRO"),IF(U21="3ª",IF(PAGAMENTOS!Z21="","AGUARDANDO VISTORIA","NO FINANCEIRO"),IF(U21="2ª",IF(PAGAMENTOS!R21="","AGUARDANDO VISTORIA","NO FINANCEIRO"),IF(U21="1ª",IF(PAGAMENTOS!J21="","AGUARDANDO LIBERAÇÃO","NO FINANCEIRO"),"OK"))))</f>
        <v>OK</v>
      </c>
      <c r="W21" s="233" t="str">
        <f>IF(U21="4ª",IF(PAGAMENTOS!AH21="",PAGAMENTOS!AG21,PAGAMENTOS!AH21),IF(U21="3ª",IF(PAGAMENTOS!Z21="",PAGAMENTOS!Y21,PAGAMENTOS!Z21),IF(U21="2ª",IF(PAGAMENTOS!R21="",PAGAMENTOS!Q21,PAGAMENTOS!R21),IF(U21="1ª",IF(PAGAMENTOS!J21="",PAGAMENTOS!I21,PAGAMENTOS!J21),"OK"))))</f>
        <v>OK</v>
      </c>
      <c r="X21" s="18">
        <f>MAX(VISTORIA!Y21,VISTORIA!U21,VISTORIA!Q21,VISTORIA!M21,VISTORIA!I21)</f>
        <v>1</v>
      </c>
      <c r="Y21" s="18">
        <f>IF(VISTORIA!Y21&lt;&gt;"",VISTORIA!Y21,IF(VISTORIA!U21&lt;&gt;"",VISTORIA!U21,IF(VISTORIA!Q21&lt;&gt;"",VISTORIA!Q21,IF(VISTORIA!M21&lt;&gt;"",VISTORIA!M21,IF(VISTORIA!I21&lt;&gt;"",VISTORIA!I21,0)))))</f>
        <v>1</v>
      </c>
      <c r="Z21" s="233">
        <f>IF(VISTORIA!Y21&lt;&gt;"",VISTORIA!W21,IF(VISTORIA!U21&lt;&gt;"",VISTORIA!S21,IF(VISTORIA!Q21&lt;&gt;"",VISTORIA!O21,IF(VISTORIA!M21&lt;&gt;"",VISTORIA!K21,IF(VISTORIA!I21&lt;&gt;"",VISTORIA!G21,"NA")))))</f>
        <v>42746</v>
      </c>
      <c r="AA21" s="233">
        <f>IF(VISTORIA!Y21&lt;&gt;"",VISTORIA!X21,IF(VISTORIA!U21&lt;&gt;"",VISTORIA!T21,IF(VISTORIA!Q21&lt;&gt;"",VISTORIA!P21,IF(VISTORIA!M21&lt;&gt;"",VISTORIA!L21,IF(VISTORIA!I21&lt;&gt;"",VISTORIA!H21,"NA")))))</f>
        <v>43060</v>
      </c>
      <c r="AB21" s="233" t="str">
        <f>IF(OR(G21="AGUARDANDO PRESTAÇÃO DE CONTAS",G21="AGUARDANDO APROVAÇÃO PRESTAÇÃO DE CONTAS",G21="CONCLUÍDO"),"PTM CONCLUÍDO",IF(AND(VISTORIA!X21="",VISTORIA!W21&lt;&gt;""),VISTORIA!W21,IF(AND(VISTORIA!T21="",VISTORIA!S21&lt;&gt;""),VISTORIA!S21,IF(AND(VISTORIA!P21="",VISTORIA!O21&lt;&gt;""),VISTORIA!O21,IF(AND(VISTORIA!L21="",VISTORIA!K21&lt;&gt;""),VISTORIA!K21,IF(AND(VISTORIA!H21="",VISTORIA!G21&lt;&gt;""),VISTORIA!G21,"SEM PEDIDO"))))))</f>
        <v>SEM PEDIDO</v>
      </c>
      <c r="AC21" s="18" t="str">
        <f>IFERROR(INDEX('CONCLUSÃO INFORMAL'!21:21,MATCH(MAX('CONCLUSÃO INFORMAL'!H21,'CONCLUSÃO INFORMAL'!L21,'CONCLUSÃO INFORMAL'!P21),'CONCLUSÃO INFORMAL'!21:21,0)-1),"NÃO INFORMADO")</f>
        <v>NÃO INFORMADO</v>
      </c>
      <c r="AD21" s="233" t="str">
        <f>IFERROR(INDEX('CONCLUSÃO INFORMAL'!21:21,MATCH(MAX('CONCLUSÃO INFORMAL'!H21,'CONCLUSÃO INFORMAL'!L21,'CONCLUSÃO INFORMAL'!P21),'CONCLUSÃO INFORMAL'!21:21,0)),"NÃO INFORMADO")</f>
        <v>NÃO INFORMADO</v>
      </c>
      <c r="AE21" s="1950" t="str">
        <f>IFERROR(INDEX('CONCLUSÃO INFORMAL'!21:21,MATCH(MAX('CONCLUSÃO INFORMAL'!H21,'CONCLUSÃO INFORMAL'!L21,'CONCLUSÃO INFORMAL'!P21),'CONCLUSÃO INFORMAL'!21:21,0)+1),"NÃO INFORMADO")</f>
        <v>NÃO INFORMADO</v>
      </c>
    </row>
    <row r="22" spans="2:31" ht="43.5" x14ac:dyDescent="0.35">
      <c r="B22" s="7" t="str">
        <f>'INF GERAIS'!B22&amp;IFERROR(IF(INDEX(APOIO!$A$5:$A$50,MATCH('INF GERAIS'!N22,APOIO!$B$5:$B$50,0))="NÃO",APOIO!$A$2&amp;"NÃO VÁLIDO",""),"")</f>
        <v>2014.0015</v>
      </c>
      <c r="C22" s="1950" t="str">
        <f>'INF GERAIS'!C22</f>
        <v>AGRESTE MERIDIONAL</v>
      </c>
      <c r="D22" s="1950" t="str">
        <f>'INF GERAIS'!D22</f>
        <v>ÁGUAS BELAS</v>
      </c>
      <c r="E22" s="1950" t="str">
        <f>'INF GERAIS'!E22</f>
        <v>CONSTRUÇÃO DA 2ª ETAPA DA ALAMEDA DE ENTRADA DA CIDADE</v>
      </c>
      <c r="F22" s="1950" t="str">
        <f>'INF GERAIS'!G22</f>
        <v>NORMAL</v>
      </c>
      <c r="G22" s="1950" t="str">
        <f>'INF GERAIS'!N22</f>
        <v>AGUARDANDO APROVAÇÃO PRESTAÇÃO DE CONTAS (SECRETARIA)</v>
      </c>
      <c r="H22" s="1950" t="str">
        <f>'INF GERAIS'!O22</f>
        <v>CONCLUÍDA</v>
      </c>
      <c r="I22" s="11">
        <f>'INF GERAIS'!I22</f>
        <v>1358489.7725</v>
      </c>
      <c r="J22" s="11">
        <f>'INF GERAIS'!J22</f>
        <v>1192286</v>
      </c>
      <c r="K22" s="11">
        <f>'INF GERAIS'!K22</f>
        <v>1086769.31</v>
      </c>
      <c r="L22" s="11">
        <f>'INF GERAIS'!L22</f>
        <v>0</v>
      </c>
      <c r="M22" s="11">
        <f>'INF GERAIS'!M22</f>
        <v>105516.69</v>
      </c>
      <c r="N22" s="233">
        <f>IF(MAX(PAGAMENTOS!M22,PAGAMENTOS!U22,PAGAMENTOS!AC22,PAGAMENTOS!AK22,PAGAMENTOS!AQ22,PAGAMENTOS!AW22)=0,"SEM PAGAMENTO",IFERROR(INDEX(PAGAMENTOS!22:22,MATCH(MAX(PAGAMENTOS!M22,PAGAMENTOS!U22,PAGAMENTOS!AC22,PAGAMENTOS!AK22,PAGAMENTOS!AQ22,PAGAMENTOS!AW22),PAGAMENTOS!22:22,0)),"SEM PAGAMENTO"))</f>
        <v>43152</v>
      </c>
      <c r="O22" s="120" t="str">
        <f>IF(MAX(PAGAMENTOS!M22,PAGAMENTOS!U22,PAGAMENTOS!AC22,PAGAMENTOS!AK22,PAGAMENTOS!AQ22,PAGAMENTOS!AW22)=0,"SEM PAGAMENTO",IFERROR(IF(MATCH(MAX(PAGAMENTOS!M22,PAGAMENTOS!U22,PAGAMENTOS!AC22,PAGAMENTOS!AK22,PAGAMENTOS!AQ22,PAGAMENTOS!AW22),PAGAMENTOS!22:22,0)&gt;40,INDEX(PAGAMENTOS!22:22,MATCH(MAX(PAGAMENTOS!M22,PAGAMENTOS!U22,PAGAMENTOS!AC22,PAGAMENTOS!AK22,PAGAMENTOS!AQ22,PAGAMENTOS!AW22),PAGAMENTOS!22:22,0)-2)&amp;" P COMP.",IF(MATCH(MAX(PAGAMENTOS!M22,PAGAMENTOS!U22,PAGAMENTOS!AC22,PAGAMENTOS!AK22,PAGAMENTOS!AQ22,PAGAMENTOS!AW22),PAGAMENTOS!22:22,0)=13,"1ª P",IF(MATCH(MAX(PAGAMENTOS!M22,PAGAMENTOS!U22,PAGAMENTOS!AC22,PAGAMENTOS!AK22,PAGAMENTOS!AQ22,PAGAMENTOS!AW22),PAGAMENTOS!22:22,0)=21,"2ª P",IF(MATCH(MAX(PAGAMENTOS!M22,PAGAMENTOS!U22,PAGAMENTOS!AC22,PAGAMENTOS!AK22,PAGAMENTOS!AQ22,PAGAMENTOS!AW22),PAGAMENTOS!22:22,0)=29,"3ª P",IF(PAGAMENTOS!AC22=PAGAMENTOS!AK22,"4ª P","4ª P"))))),"SEM PAGAMENTO"))</f>
        <v>3ª P</v>
      </c>
      <c r="P22" s="11">
        <f>IF(MAX(PAGAMENTOS!M22,PAGAMENTOS!U22,PAGAMENTOS!AC22,PAGAMENTOS!AK22,PAGAMENTOS!AQ22,PAGAMENTOS!AW22)=0,"SEM PAGAMENTO",IFERROR(INDEX(PAGAMENTOS!22:22,MATCH(MAX(PAGAMENTOS!M22,PAGAMENTOS!U22,PAGAMENTOS!AC22,PAGAMENTOS!AK22,PAGAMENTOS!AQ22,PAGAMENTOS!AW22),PAGAMENTOS!22:22,0)-1),"SEM PAGAMENTO"))</f>
        <v>271697.95</v>
      </c>
      <c r="Q22" s="11">
        <f>SUM(PAGAMENTOS!G22,PAGAMENTOS!L22,PAGAMENTOS!T22,PAGAMENTOS!AB22,PAGAMENTOS!AJ22,PAGAMENTOS!AP22,PAGAMENTOS!AV22)</f>
        <v>1086791.81</v>
      </c>
      <c r="R22" s="11">
        <f>SUM(PAGAMENTOS!G22,PAGAMENTOS!H22,PAGAMENTOS!L22,PAGAMENTOS!T22,PAGAMENTOS!AB22,PAGAMENTOS!AJ22,PAGAMENTOS!AP22,PAGAMENTOS!AV22)</f>
        <v>1086791.81</v>
      </c>
      <c r="S22" s="17">
        <f t="shared" si="0"/>
        <v>1.0000207035658746</v>
      </c>
      <c r="T22" s="11">
        <f>IF(RIGHT(B22)="O",0,IF(AND(R22=0,PAGAMENTOS!H22&lt;&gt;0),0,K22-R22))</f>
        <v>-22.5</v>
      </c>
      <c r="U22" s="120" t="str">
        <f>IF(AND(OR(PAGAMENTOS!AG22&lt;&gt;"",PAGAMENTOS!AH22&lt;&gt;""),PAGAMENTOS!AK22=""),"4ª",IF(AND(OR(PAGAMENTOS!Y22&lt;&gt;"",PAGAMENTOS!Z22&lt;&gt;""),PAGAMENTOS!AC22=""),"3ª",IF(AND(OR(PAGAMENTOS!Q22&lt;&gt;"",PAGAMENTOS!R22&lt;&gt;""),PAGAMENTOS!U22=""),"2ª",IF(AND(OR(PAGAMENTOS!I22&lt;&gt;"",PAGAMENTOS!J22&lt;&gt;""),PAGAMENTOS!M22=""),"1ª","OK"))))</f>
        <v>OK</v>
      </c>
      <c r="V22" s="120" t="str">
        <f>IF(U22="4ª",IF(PAGAMENTOS!AH22="","AGUARDANDO VISTORIA","NO FINANCEIRO"),IF(U22="3ª",IF(PAGAMENTOS!Z22="","AGUARDANDO VISTORIA","NO FINANCEIRO"),IF(U22="2ª",IF(PAGAMENTOS!R22="","AGUARDANDO VISTORIA","NO FINANCEIRO"),IF(U22="1ª",IF(PAGAMENTOS!J22="","AGUARDANDO LIBERAÇÃO","NO FINANCEIRO"),"OK"))))</f>
        <v>OK</v>
      </c>
      <c r="W22" s="233" t="str">
        <f>IF(U22="4ª",IF(PAGAMENTOS!AH22="",PAGAMENTOS!AG22,PAGAMENTOS!AH22),IF(U22="3ª",IF(PAGAMENTOS!Z22="",PAGAMENTOS!Y22,PAGAMENTOS!Z22),IF(U22="2ª",IF(PAGAMENTOS!R22="",PAGAMENTOS!Q22,PAGAMENTOS!R22),IF(U22="1ª",IF(PAGAMENTOS!J22="",PAGAMENTOS!I22,PAGAMENTOS!J22),"OK"))))</f>
        <v>OK</v>
      </c>
      <c r="X22" s="18">
        <f>MAX(VISTORIA!Y22,VISTORIA!U22,VISTORIA!Q22,VISTORIA!M22,VISTORIA!I22)</f>
        <v>1</v>
      </c>
      <c r="Y22" s="18">
        <f>IF(VISTORIA!Y22&lt;&gt;"",VISTORIA!Y22,IF(VISTORIA!U22&lt;&gt;"",VISTORIA!U22,IF(VISTORIA!Q22&lt;&gt;"",VISTORIA!Q22,IF(VISTORIA!M22&lt;&gt;"",VISTORIA!M22,IF(VISTORIA!I22&lt;&gt;"",VISTORIA!I22,0)))))</f>
        <v>1</v>
      </c>
      <c r="Z22" s="233">
        <f>IF(VISTORIA!Y22&lt;&gt;"",VISTORIA!W22,IF(VISTORIA!U22&lt;&gt;"",VISTORIA!S22,IF(VISTORIA!Q22&lt;&gt;"",VISTORIA!O22,IF(VISTORIA!M22&lt;&gt;"",VISTORIA!K22,IF(VISTORIA!I22&lt;&gt;"",VISTORIA!G22,"NA")))))</f>
        <v>43280</v>
      </c>
      <c r="AA22" s="233">
        <f>IF(VISTORIA!Y22&lt;&gt;"",VISTORIA!X22,IF(VISTORIA!U22&lt;&gt;"",VISTORIA!T22,IF(VISTORIA!Q22&lt;&gt;"",VISTORIA!P22,IF(VISTORIA!M22&lt;&gt;"",VISTORIA!L22,IF(VISTORIA!I22&lt;&gt;"",VISTORIA!H22,"NA")))))</f>
        <v>43287</v>
      </c>
      <c r="AB22" s="233" t="str">
        <f>IF(OR(G22="AGUARDANDO PRESTAÇÃO DE CONTAS",G22="AGUARDANDO APROVAÇÃO PRESTAÇÃO DE CONTAS",G22="CONCLUÍDO"),"PTM CONCLUÍDO",IF(AND(VISTORIA!X22="",VISTORIA!W22&lt;&gt;""),VISTORIA!W22,IF(AND(VISTORIA!T22="",VISTORIA!S22&lt;&gt;""),VISTORIA!S22,IF(AND(VISTORIA!P22="",VISTORIA!O22&lt;&gt;""),VISTORIA!O22,IF(AND(VISTORIA!L22="",VISTORIA!K22&lt;&gt;""),VISTORIA!K22,IF(AND(VISTORIA!H22="",VISTORIA!G22&lt;&gt;""),VISTORIA!G22,"SEM PEDIDO"))))))</f>
        <v>SEM PEDIDO</v>
      </c>
      <c r="AC22" s="18" t="str">
        <f>IFERROR(INDEX('CONCLUSÃO INFORMAL'!22:22,MATCH(MAX('CONCLUSÃO INFORMAL'!H22,'CONCLUSÃO INFORMAL'!L22,'CONCLUSÃO INFORMAL'!P22),'CONCLUSÃO INFORMAL'!22:22,0)-1),"NÃO INFORMADO")</f>
        <v>NÃO INFORMADO</v>
      </c>
      <c r="AD22" s="233" t="str">
        <f>IFERROR(INDEX('CONCLUSÃO INFORMAL'!22:22,MATCH(MAX('CONCLUSÃO INFORMAL'!H22,'CONCLUSÃO INFORMAL'!L22,'CONCLUSÃO INFORMAL'!P22),'CONCLUSÃO INFORMAL'!22:22,0)),"NÃO INFORMADO")</f>
        <v>NÃO INFORMADO</v>
      </c>
      <c r="AE22" s="1950" t="str">
        <f>IFERROR(INDEX('CONCLUSÃO INFORMAL'!22:22,MATCH(MAX('CONCLUSÃO INFORMAL'!H22,'CONCLUSÃO INFORMAL'!L22,'CONCLUSÃO INFORMAL'!P22),'CONCLUSÃO INFORMAL'!22:22,0)+1),"NÃO INFORMADO")</f>
        <v>NÃO INFORMADO</v>
      </c>
    </row>
    <row r="23" spans="2:31" ht="43.5" x14ac:dyDescent="0.35">
      <c r="B23" s="7" t="str">
        <f>'INF GERAIS'!B23&amp;IFERROR(IF(INDEX(APOIO!$A$5:$A$50,MATCH('INF GERAIS'!N23,APOIO!$B$5:$B$50,0))="NÃO",APOIO!$A$2&amp;"NÃO VÁLIDO",""),"")</f>
        <v>2014.0016</v>
      </c>
      <c r="C23" s="1950" t="str">
        <f>'INF GERAIS'!C23</f>
        <v>AGRESTE CENTRAL</v>
      </c>
      <c r="D23" s="1950" t="str">
        <f>'INF GERAIS'!D23</f>
        <v>ALAGOINHA</v>
      </c>
      <c r="E23" s="1950" t="str">
        <f>'INF GERAIS'!E23</f>
        <v>PAVIMENTAÇÃO DO TRECHO DA RUA PROFESSOR JOSÉ PEREIRA DE MELO</v>
      </c>
      <c r="F23" s="1950" t="str">
        <f>'INF GERAIS'!G23</f>
        <v>NORMAL</v>
      </c>
      <c r="G23" s="12" t="str">
        <f>'INF GERAIS'!N23</f>
        <v>EM CONFERÊNCIA PARA TEMAI</v>
      </c>
      <c r="H23" s="1950" t="str">
        <f>'INF GERAIS'!O23</f>
        <v>CONCLUÍDA</v>
      </c>
      <c r="I23" s="11">
        <f>'INF GERAIS'!I23</f>
        <v>754716.54749999999</v>
      </c>
      <c r="J23" s="11">
        <f>'INF GERAIS'!J23</f>
        <v>300818.28000000003</v>
      </c>
      <c r="K23" s="11">
        <f>'INF GERAIS'!K23</f>
        <v>264004.15000000002</v>
      </c>
      <c r="L23" s="11">
        <f>'INF GERAIS'!L23</f>
        <v>0</v>
      </c>
      <c r="M23" s="11">
        <f>'INF GERAIS'!M23</f>
        <v>36814.129999999997</v>
      </c>
      <c r="N23" s="233">
        <f>IF(MAX(PAGAMENTOS!M23,PAGAMENTOS!U23,PAGAMENTOS!AC23,PAGAMENTOS!AK23,PAGAMENTOS!AQ23,PAGAMENTOS!AW23)=0,"SEM PAGAMENTO",IFERROR(INDEX(PAGAMENTOS!23:23,MATCH(MAX(PAGAMENTOS!M23,PAGAMENTOS!U23,PAGAMENTOS!AC23,PAGAMENTOS!AK23,PAGAMENTOS!AQ23,PAGAMENTOS!AW23),PAGAMENTOS!23:23,0)),"SEM PAGAMENTO"))</f>
        <v>43116</v>
      </c>
      <c r="O23" s="120" t="str">
        <f>IF(MAX(PAGAMENTOS!M23,PAGAMENTOS!U23,PAGAMENTOS!AC23,PAGAMENTOS!AK23,PAGAMENTOS!AQ23,PAGAMENTOS!AW23)=0,"SEM PAGAMENTO",IFERROR(IF(MATCH(MAX(PAGAMENTOS!M23,PAGAMENTOS!U23,PAGAMENTOS!AC23,PAGAMENTOS!AK23,PAGAMENTOS!AQ23,PAGAMENTOS!AW23),PAGAMENTOS!23:23,0)&gt;40,INDEX(PAGAMENTOS!23:23,MATCH(MAX(PAGAMENTOS!M23,PAGAMENTOS!U23,PAGAMENTOS!AC23,PAGAMENTOS!AK23,PAGAMENTOS!AQ23,PAGAMENTOS!AW23),PAGAMENTOS!23:23,0)-2)&amp;" P COMP.",IF(MATCH(MAX(PAGAMENTOS!M23,PAGAMENTOS!U23,PAGAMENTOS!AC23,PAGAMENTOS!AK23,PAGAMENTOS!AQ23,PAGAMENTOS!AW23),PAGAMENTOS!23:23,0)=13,"1ª P",IF(MATCH(MAX(PAGAMENTOS!M23,PAGAMENTOS!U23,PAGAMENTOS!AC23,PAGAMENTOS!AK23,PAGAMENTOS!AQ23,PAGAMENTOS!AW23),PAGAMENTOS!23:23,0)=21,"2ª P",IF(MATCH(MAX(PAGAMENTOS!M23,PAGAMENTOS!U23,PAGAMENTOS!AC23,PAGAMENTOS!AK23,PAGAMENTOS!AQ23,PAGAMENTOS!AW23),PAGAMENTOS!23:23,0)=29,"3ª P",IF(PAGAMENTOS!AC23=PAGAMENTOS!AK23,"4ª P","4ª P"))))),"SEM PAGAMENTO"))</f>
        <v>4ª P</v>
      </c>
      <c r="P23" s="11">
        <f>IF(MAX(PAGAMENTOS!M23,PAGAMENTOS!U23,PAGAMENTOS!AC23,PAGAMENTOS!AK23,PAGAMENTOS!AQ23,PAGAMENTOS!AW23)=0,"SEM PAGAMENTO",IFERROR(INDEX(PAGAMENTOS!23:23,MATCH(MAX(PAGAMENTOS!M23,PAGAMENTOS!U23,PAGAMENTOS!AC23,PAGAMENTOS!AK23,PAGAMENTOS!AQ23,PAGAMENTOS!AW23),PAGAMENTOS!23:23,0)-1),"SEM PAGAMENTO"))</f>
        <v>45460.09</v>
      </c>
      <c r="Q23" s="11">
        <f>SUM(PAGAMENTOS!G23,PAGAMENTOS!L23,PAGAMENTOS!T23,PAGAMENTOS!AB23,PAGAMENTOS!AJ23,PAGAMENTOS!AP23,PAGAMENTOS!AV23)</f>
        <v>264004.15000000002</v>
      </c>
      <c r="R23" s="11">
        <f>SUM(PAGAMENTOS!G23,PAGAMENTOS!H23,PAGAMENTOS!L23,PAGAMENTOS!T23,PAGAMENTOS!AB23,PAGAMENTOS!AJ23,PAGAMENTOS!AP23,PAGAMENTOS!AV23)</f>
        <v>264004.15000000002</v>
      </c>
      <c r="S23" s="17">
        <f t="shared" si="0"/>
        <v>1</v>
      </c>
      <c r="T23" s="11">
        <f>IF(RIGHT(B23)="O",0,IF(AND(R23=0,PAGAMENTOS!H23&lt;&gt;0),0,K23-R23))</f>
        <v>0</v>
      </c>
      <c r="U23" s="120" t="str">
        <f>IF(AND(OR(PAGAMENTOS!AG23&lt;&gt;"",PAGAMENTOS!AH23&lt;&gt;""),PAGAMENTOS!AK23=""),"4ª",IF(AND(OR(PAGAMENTOS!Y23&lt;&gt;"",PAGAMENTOS!Z23&lt;&gt;""),PAGAMENTOS!AC23=""),"3ª",IF(AND(OR(PAGAMENTOS!Q23&lt;&gt;"",PAGAMENTOS!R23&lt;&gt;""),PAGAMENTOS!U23=""),"2ª",IF(AND(OR(PAGAMENTOS!I23&lt;&gt;"",PAGAMENTOS!J23&lt;&gt;""),PAGAMENTOS!M23=""),"1ª","OK"))))</f>
        <v>OK</v>
      </c>
      <c r="V23" s="120" t="str">
        <f>IF(U23="4ª",IF(PAGAMENTOS!AH23="","AGUARDANDO VISTORIA","NO FINANCEIRO"),IF(U23="3ª",IF(PAGAMENTOS!Z23="","AGUARDANDO VISTORIA","NO FINANCEIRO"),IF(U23="2ª",IF(PAGAMENTOS!R23="","AGUARDANDO VISTORIA","NO FINANCEIRO"),IF(U23="1ª",IF(PAGAMENTOS!J23="","AGUARDANDO LIBERAÇÃO","NO FINANCEIRO"),"OK"))))</f>
        <v>OK</v>
      </c>
      <c r="W23" s="233" t="str">
        <f>IF(U23="4ª",IF(PAGAMENTOS!AH23="",PAGAMENTOS!AG23,PAGAMENTOS!AH23),IF(U23="3ª",IF(PAGAMENTOS!Z23="",PAGAMENTOS!Y23,PAGAMENTOS!Z23),IF(U23="2ª",IF(PAGAMENTOS!R23="",PAGAMENTOS!Q23,PAGAMENTOS!R23),IF(U23="1ª",IF(PAGAMENTOS!J23="",PAGAMENTOS!I23,PAGAMENTOS!J23),"OK"))))</f>
        <v>OK</v>
      </c>
      <c r="X23" s="18">
        <f>MAX(VISTORIA!Y23,VISTORIA!U23,VISTORIA!Q23,VISTORIA!M23,VISTORIA!I23)</f>
        <v>1</v>
      </c>
      <c r="Y23" s="18">
        <f>IF(VISTORIA!Y23&lt;&gt;"",VISTORIA!Y23,IF(VISTORIA!U23&lt;&gt;"",VISTORIA!U23,IF(VISTORIA!Q23&lt;&gt;"",VISTORIA!Q23,IF(VISTORIA!M23&lt;&gt;"",VISTORIA!M23,IF(VISTORIA!I23&lt;&gt;"",VISTORIA!I23,0)))))</f>
        <v>1</v>
      </c>
      <c r="Z23" s="233">
        <f>IF(VISTORIA!Y23&lt;&gt;"",VISTORIA!W23,IF(VISTORIA!U23&lt;&gt;"",VISTORIA!S23,IF(VISTORIA!Q23&lt;&gt;"",VISTORIA!O23,IF(VISTORIA!M23&lt;&gt;"",VISTORIA!K23,IF(VISTORIA!I23&lt;&gt;"",VISTORIA!G23,"NA")))))</f>
        <v>42906</v>
      </c>
      <c r="AA23" s="233">
        <f>IF(VISTORIA!Y23&lt;&gt;"",VISTORIA!X23,IF(VISTORIA!U23&lt;&gt;"",VISTORIA!T23,IF(VISTORIA!Q23&lt;&gt;"",VISTORIA!P23,IF(VISTORIA!M23&lt;&gt;"",VISTORIA!L23,IF(VISTORIA!I23&lt;&gt;"",VISTORIA!H23,"NA")))))</f>
        <v>42984</v>
      </c>
      <c r="AB23" s="233">
        <f>IF(OR(G23="AGUARDANDO PRESTAÇÃO DE CONTAS",G23="AGUARDANDO APROVAÇÃO PRESTAÇÃO DE CONTAS",G23="CONCLUÍDO"),"PTM CONCLUÍDO",IF(AND(VISTORIA!X23="",VISTORIA!W23&lt;&gt;""),VISTORIA!W23,IF(AND(VISTORIA!T23="",VISTORIA!S23&lt;&gt;""),VISTORIA!S23,IF(AND(VISTORIA!P23="",VISTORIA!O23&lt;&gt;""),VISTORIA!O23,IF(AND(VISTORIA!L23="",VISTORIA!K23&lt;&gt;""),VISTORIA!K23,IF(AND(VISTORIA!H23="",VISTORIA!G23&lt;&gt;""),VISTORIA!G23,"SEM PEDIDO"))))))</f>
        <v>42093</v>
      </c>
      <c r="AC23" s="18" t="str">
        <f>IFERROR(INDEX('CONCLUSÃO INFORMAL'!23:23,MATCH(MAX('CONCLUSÃO INFORMAL'!H23,'CONCLUSÃO INFORMAL'!L23,'CONCLUSÃO INFORMAL'!P23),'CONCLUSÃO INFORMAL'!23:23,0)-1),"NÃO INFORMADO")</f>
        <v>NÃO INFORMADO</v>
      </c>
      <c r="AD23" s="233" t="str">
        <f>IFERROR(INDEX('CONCLUSÃO INFORMAL'!23:23,MATCH(MAX('CONCLUSÃO INFORMAL'!H23,'CONCLUSÃO INFORMAL'!L23,'CONCLUSÃO INFORMAL'!P23),'CONCLUSÃO INFORMAL'!23:23,0)),"NÃO INFORMADO")</f>
        <v>NÃO INFORMADO</v>
      </c>
      <c r="AE23" s="1950" t="str">
        <f>IFERROR(INDEX('CONCLUSÃO INFORMAL'!23:23,MATCH(MAX('CONCLUSÃO INFORMAL'!H23,'CONCLUSÃO INFORMAL'!L23,'CONCLUSÃO INFORMAL'!P23),'CONCLUSÃO INFORMAL'!23:23,0)+1),"NÃO INFORMADO")</f>
        <v>NÃO INFORMADO</v>
      </c>
    </row>
    <row r="24" spans="2:31" ht="43.5" x14ac:dyDescent="0.35">
      <c r="B24" s="7" t="str">
        <f>'INF GERAIS'!B24&amp;IFERROR(IF(INDEX(APOIO!$A$5:$A$50,MATCH('INF GERAIS'!N24,APOIO!$B$5:$B$50,0))="NÃO",APOIO!$A$2&amp;"NÃO VÁLIDO",""),"")</f>
        <v>2014.0017</v>
      </c>
      <c r="C24" s="1950" t="str">
        <f>'INF GERAIS'!C24</f>
        <v>AGRESTE CENTRAL</v>
      </c>
      <c r="D24" s="1950" t="str">
        <f>'INF GERAIS'!D24</f>
        <v>ALAGOINHA</v>
      </c>
      <c r="E24" s="1950" t="str">
        <f>'INF GERAIS'!E24</f>
        <v>CONSTRUÇÃO DA PRAÇA PROF. JOSÉ PEREIRA DE MELO</v>
      </c>
      <c r="F24" s="1950" t="str">
        <f>'INF GERAIS'!G24</f>
        <v>NORMAL</v>
      </c>
      <c r="G24" s="12" t="str">
        <f>'INF GERAIS'!N24</f>
        <v>EM CONFERÊNCIA PARA TEMAI</v>
      </c>
      <c r="H24" s="1950" t="str">
        <f>'INF GERAIS'!O24</f>
        <v>CONCLUÍDA</v>
      </c>
      <c r="I24" s="11">
        <f>'INF GERAIS'!I24</f>
        <v>754716.54749999999</v>
      </c>
      <c r="J24" s="11">
        <f>'INF GERAIS'!J24</f>
        <v>226116.45</v>
      </c>
      <c r="K24" s="11">
        <f>'INF GERAIS'!K24</f>
        <v>171536.78</v>
      </c>
      <c r="L24" s="11">
        <f>'INF GERAIS'!L24</f>
        <v>0</v>
      </c>
      <c r="M24" s="11">
        <f>'INF GERAIS'!M24</f>
        <v>54579.67</v>
      </c>
      <c r="N24" s="233">
        <f>IF(MAX(PAGAMENTOS!M24,PAGAMENTOS!U24,PAGAMENTOS!AC24,PAGAMENTOS!AK24,PAGAMENTOS!AQ24,PAGAMENTOS!AW24)=0,"SEM PAGAMENTO",IFERROR(INDEX(PAGAMENTOS!24:24,MATCH(MAX(PAGAMENTOS!M24,PAGAMENTOS!U24,PAGAMENTOS!AC24,PAGAMENTOS!AK24,PAGAMENTOS!AQ24,PAGAMENTOS!AW24),PAGAMENTOS!24:24,0)),"SEM PAGAMENTO"))</f>
        <v>42361</v>
      </c>
      <c r="O24" s="120" t="str">
        <f>IF(MAX(PAGAMENTOS!M24,PAGAMENTOS!U24,PAGAMENTOS!AC24,PAGAMENTOS!AK24,PAGAMENTOS!AQ24,PAGAMENTOS!AW24)=0,"SEM PAGAMENTO",IFERROR(IF(MATCH(MAX(PAGAMENTOS!M24,PAGAMENTOS!U24,PAGAMENTOS!AC24,PAGAMENTOS!AK24,PAGAMENTOS!AQ24,PAGAMENTOS!AW24),PAGAMENTOS!24:24,0)&gt;40,INDEX(PAGAMENTOS!24:24,MATCH(MAX(PAGAMENTOS!M24,PAGAMENTOS!U24,PAGAMENTOS!AC24,PAGAMENTOS!AK24,PAGAMENTOS!AQ24,PAGAMENTOS!AW24),PAGAMENTOS!24:24,0)-2)&amp;" P COMP.",IF(MATCH(MAX(PAGAMENTOS!M24,PAGAMENTOS!U24,PAGAMENTOS!AC24,PAGAMENTOS!AK24,PAGAMENTOS!AQ24,PAGAMENTOS!AW24),PAGAMENTOS!24:24,0)=13,"1ª P",IF(MATCH(MAX(PAGAMENTOS!M24,PAGAMENTOS!U24,PAGAMENTOS!AC24,PAGAMENTOS!AK24,PAGAMENTOS!AQ24,PAGAMENTOS!AW24),PAGAMENTOS!24:24,0)=21,"2ª P",IF(MATCH(MAX(PAGAMENTOS!M24,PAGAMENTOS!U24,PAGAMENTOS!AC24,PAGAMENTOS!AK24,PAGAMENTOS!AQ24,PAGAMENTOS!AW24),PAGAMENTOS!24:24,0)=29,"3ª P",IF(PAGAMENTOS!AC24=PAGAMENTOS!AK24,"4ª P","4ª P"))))),"SEM PAGAMENTO"))</f>
        <v>3ª P</v>
      </c>
      <c r="P24" s="11">
        <f>IF(MAX(PAGAMENTOS!M24,PAGAMENTOS!U24,PAGAMENTOS!AC24,PAGAMENTOS!AK24,PAGAMENTOS!AQ24,PAGAMENTOS!AW24)=0,"SEM PAGAMENTO",IFERROR(INDEX(PAGAMENTOS!24:24,MATCH(MAX(PAGAMENTOS!M24,PAGAMENTOS!U24,PAGAMENTOS!AC24,PAGAMENTOS!AK24,PAGAMENTOS!AQ24,PAGAMENTOS!AW24),PAGAMENTOS!24:24,0)-1),"SEM PAGAMENTO"))</f>
        <v>34307.360000000001</v>
      </c>
      <c r="Q24" s="11">
        <f>SUM(PAGAMENTOS!G24,PAGAMENTOS!L24,PAGAMENTOS!T24,PAGAMENTOS!AB24,PAGAMENTOS!AJ24,PAGAMENTOS!AP24,PAGAMENTOS!AV24)</f>
        <v>137229.41999999998</v>
      </c>
      <c r="R24" s="11">
        <f>SUM(PAGAMENTOS!G24,PAGAMENTOS!H24,PAGAMENTOS!L24,PAGAMENTOS!T24,PAGAMENTOS!AB24,PAGAMENTOS!AJ24,PAGAMENTOS!AP24,PAGAMENTOS!AV24)</f>
        <v>137229.41999999998</v>
      </c>
      <c r="S24" s="17">
        <f t="shared" si="0"/>
        <v>0.79999997668138567</v>
      </c>
      <c r="T24" s="11">
        <f>IF(RIGHT(B24)="O",0,IF(AND(R24=0,PAGAMENTOS!H24&lt;&gt;0),0,K24-R24))</f>
        <v>34307.360000000015</v>
      </c>
      <c r="U24" s="120" t="str">
        <f>IF(AND(OR(PAGAMENTOS!AG24&lt;&gt;"",PAGAMENTOS!AH24&lt;&gt;""),PAGAMENTOS!AK24=""),"4ª",IF(AND(OR(PAGAMENTOS!Y24&lt;&gt;"",PAGAMENTOS!Z24&lt;&gt;""),PAGAMENTOS!AC24=""),"3ª",IF(AND(OR(PAGAMENTOS!Q24&lt;&gt;"",PAGAMENTOS!R24&lt;&gt;""),PAGAMENTOS!U24=""),"2ª",IF(AND(OR(PAGAMENTOS!I24&lt;&gt;"",PAGAMENTOS!J24&lt;&gt;""),PAGAMENTOS!M24=""),"1ª","OK"))))</f>
        <v>OK</v>
      </c>
      <c r="V24" s="120" t="str">
        <f>IF(U24="4ª",IF(PAGAMENTOS!AH24="","AGUARDANDO VISTORIA","NO FINANCEIRO"),IF(U24="3ª",IF(PAGAMENTOS!Z24="","AGUARDANDO VISTORIA","NO FINANCEIRO"),IF(U24="2ª",IF(PAGAMENTOS!R24="","AGUARDANDO VISTORIA","NO FINANCEIRO"),IF(U24="1ª",IF(PAGAMENTOS!J24="","AGUARDANDO LIBERAÇÃO","NO FINANCEIRO"),"OK"))))</f>
        <v>OK</v>
      </c>
      <c r="W24" s="233" t="str">
        <f>IF(U24="4ª",IF(PAGAMENTOS!AH24="",PAGAMENTOS!AG24,PAGAMENTOS!AH24),IF(U24="3ª",IF(PAGAMENTOS!Z24="",PAGAMENTOS!Y24,PAGAMENTOS!Z24),IF(U24="2ª",IF(PAGAMENTOS!R24="",PAGAMENTOS!Q24,PAGAMENTOS!R24),IF(U24="1ª",IF(PAGAMENTOS!J24="",PAGAMENTOS!I24,PAGAMENTOS!J24),"OK"))))</f>
        <v>OK</v>
      </c>
      <c r="X24" s="18">
        <f>MAX(VISTORIA!Y24,VISTORIA!U24,VISTORIA!Q24,VISTORIA!M24,VISTORIA!I24)</f>
        <v>0.6</v>
      </c>
      <c r="Y24" s="18">
        <f>IF(VISTORIA!Y24&lt;&gt;"",VISTORIA!Y24,IF(VISTORIA!U24&lt;&gt;"",VISTORIA!U24,IF(VISTORIA!Q24&lt;&gt;"",VISTORIA!Q24,IF(VISTORIA!M24&lt;&gt;"",VISTORIA!M24,IF(VISTORIA!I24&lt;&gt;"",VISTORIA!I24,0)))))</f>
        <v>0.6</v>
      </c>
      <c r="Z24" s="233">
        <f>IF(VISTORIA!Y24&lt;&gt;"",VISTORIA!W24,IF(VISTORIA!U24&lt;&gt;"",VISTORIA!S24,IF(VISTORIA!Q24&lt;&gt;"",VISTORIA!O24,IF(VISTORIA!M24&lt;&gt;"",VISTORIA!K24,IF(VISTORIA!I24&lt;&gt;"",VISTORIA!G24,"NA")))))</f>
        <v>42247</v>
      </c>
      <c r="AA24" s="233">
        <f>IF(VISTORIA!Y24&lt;&gt;"",VISTORIA!X24,IF(VISTORIA!U24&lt;&gt;"",VISTORIA!T24,IF(VISTORIA!Q24&lt;&gt;"",VISTORIA!P24,IF(VISTORIA!M24&lt;&gt;"",VISTORIA!L24,IF(VISTORIA!I24&lt;&gt;"",VISTORIA!H24,"NA")))))</f>
        <v>42283</v>
      </c>
      <c r="AB24" s="233" t="str">
        <f>IF(OR(G24="AGUARDANDO PRESTAÇÃO DE CONTAS",G24="AGUARDANDO APROVAÇÃO PRESTAÇÃO DE CONTAS",G24="CONCLUÍDO"),"PTM CONCLUÍDO",IF(AND(VISTORIA!X24="",VISTORIA!W24&lt;&gt;""),VISTORIA!W24,IF(AND(VISTORIA!T24="",VISTORIA!S24&lt;&gt;""),VISTORIA!S24,IF(AND(VISTORIA!P24="",VISTORIA!O24&lt;&gt;""),VISTORIA!O24,IF(AND(VISTORIA!L24="",VISTORIA!K24&lt;&gt;""),VISTORIA!K24,IF(AND(VISTORIA!H24="",VISTORIA!G24&lt;&gt;""),VISTORIA!G24,"SEM PEDIDO"))))))</f>
        <v>SEM PEDIDO</v>
      </c>
      <c r="AC24" s="18" t="str">
        <f>IFERROR(INDEX('CONCLUSÃO INFORMAL'!24:24,MATCH(MAX('CONCLUSÃO INFORMAL'!H24,'CONCLUSÃO INFORMAL'!L24,'CONCLUSÃO INFORMAL'!P24),'CONCLUSÃO INFORMAL'!24:24,0)-1),"NÃO INFORMADO")</f>
        <v>NÃO INFORMADO</v>
      </c>
      <c r="AD24" s="233" t="str">
        <f>IFERROR(INDEX('CONCLUSÃO INFORMAL'!24:24,MATCH(MAX('CONCLUSÃO INFORMAL'!H24,'CONCLUSÃO INFORMAL'!L24,'CONCLUSÃO INFORMAL'!P24),'CONCLUSÃO INFORMAL'!24:24,0)),"NÃO INFORMADO")</f>
        <v>NÃO INFORMADO</v>
      </c>
      <c r="AE24" s="1950" t="str">
        <f>IFERROR(INDEX('CONCLUSÃO INFORMAL'!24:24,MATCH(MAX('CONCLUSÃO INFORMAL'!H24,'CONCLUSÃO INFORMAL'!L24,'CONCLUSÃO INFORMAL'!P24),'CONCLUSÃO INFORMAL'!24:24,0)+1),"NÃO INFORMADO")</f>
        <v>NÃO INFORMADO</v>
      </c>
    </row>
    <row r="25" spans="2:31" ht="43.5" x14ac:dyDescent="0.35">
      <c r="B25" s="7" t="str">
        <f>'INF GERAIS'!B25&amp;IFERROR(IF(INDEX(APOIO!$A$5:$A$50,MATCH('INF GERAIS'!N25,APOIO!$B$5:$B$50,0))="NÃO",APOIO!$A$2&amp;"NÃO VÁLIDO",""),"")</f>
        <v>2014.0018</v>
      </c>
      <c r="C25" s="1950" t="str">
        <f>'INF GERAIS'!C25</f>
        <v>AGRESTE CENTRAL</v>
      </c>
      <c r="D25" s="1950" t="str">
        <f>'INF GERAIS'!D25</f>
        <v>ALAGOINHA</v>
      </c>
      <c r="E25" s="1950" t="str">
        <f>'INF GERAIS'!E25</f>
        <v>PAVIMENTAÇÃO DE TRECHO DA COHAB</v>
      </c>
      <c r="F25" s="1950" t="str">
        <f>'INF GERAIS'!G25</f>
        <v>NORMAL</v>
      </c>
      <c r="G25" s="1950" t="str">
        <f>'INF GERAIS'!N25</f>
        <v>AGUARDANDO APROVAÇÃO PRESTAÇÃO DE CONTAS (SECRETARIA)</v>
      </c>
      <c r="H25" s="1950" t="str">
        <f>'INF GERAIS'!O25</f>
        <v>CONCLUÍDA</v>
      </c>
      <c r="I25" s="11">
        <f>'INF GERAIS'!I25</f>
        <v>754716.54749999999</v>
      </c>
      <c r="J25" s="11">
        <f>'INF GERAIS'!J25</f>
        <v>167805.54</v>
      </c>
      <c r="K25" s="11">
        <f>'INF GERAIS'!K25</f>
        <v>160064.69</v>
      </c>
      <c r="L25" s="11">
        <f>'INF GERAIS'!L25</f>
        <v>0</v>
      </c>
      <c r="M25" s="11">
        <f>'INF GERAIS'!M25</f>
        <v>7740.85</v>
      </c>
      <c r="N25" s="233">
        <f>IF(MAX(PAGAMENTOS!M25,PAGAMENTOS!U25,PAGAMENTOS!AC25,PAGAMENTOS!AK25,PAGAMENTOS!AQ25,PAGAMENTOS!AW25)=0,"SEM PAGAMENTO",IFERROR(INDEX(PAGAMENTOS!25:25,MATCH(MAX(PAGAMENTOS!M25,PAGAMENTOS!U25,PAGAMENTOS!AC25,PAGAMENTOS!AK25,PAGAMENTOS!AQ25,PAGAMENTOS!AW25),PAGAMENTOS!25:25,0)),"SEM PAGAMENTO"))</f>
        <v>43066</v>
      </c>
      <c r="O25" s="120" t="str">
        <f>IF(MAX(PAGAMENTOS!M25,PAGAMENTOS!U25,PAGAMENTOS!AC25,PAGAMENTOS!AK25,PAGAMENTOS!AQ25,PAGAMENTOS!AW25)=0,"SEM PAGAMENTO",IFERROR(IF(MATCH(MAX(PAGAMENTOS!M25,PAGAMENTOS!U25,PAGAMENTOS!AC25,PAGAMENTOS!AK25,PAGAMENTOS!AQ25,PAGAMENTOS!AW25),PAGAMENTOS!25:25,0)&gt;40,INDEX(PAGAMENTOS!25:25,MATCH(MAX(PAGAMENTOS!M25,PAGAMENTOS!U25,PAGAMENTOS!AC25,PAGAMENTOS!AK25,PAGAMENTOS!AQ25,PAGAMENTOS!AW25),PAGAMENTOS!25:25,0)-2)&amp;" P COMP.",IF(MATCH(MAX(PAGAMENTOS!M25,PAGAMENTOS!U25,PAGAMENTOS!AC25,PAGAMENTOS!AK25,PAGAMENTOS!AQ25,PAGAMENTOS!AW25),PAGAMENTOS!25:25,0)=13,"1ª P",IF(MATCH(MAX(PAGAMENTOS!M25,PAGAMENTOS!U25,PAGAMENTOS!AC25,PAGAMENTOS!AK25,PAGAMENTOS!AQ25,PAGAMENTOS!AW25),PAGAMENTOS!25:25,0)=21,"2ª P",IF(MATCH(MAX(PAGAMENTOS!M25,PAGAMENTOS!U25,PAGAMENTOS!AC25,PAGAMENTOS!AK25,PAGAMENTOS!AQ25,PAGAMENTOS!AW25),PAGAMENTOS!25:25,0)=29,"3ª P",IF(PAGAMENTOS!AC25=PAGAMENTOS!AK25,"4ª P","4ª P"))))),"SEM PAGAMENTO"))</f>
        <v>4ª P</v>
      </c>
      <c r="P25" s="11">
        <f>IF(MAX(PAGAMENTOS!M25,PAGAMENTOS!U25,PAGAMENTOS!AC25,PAGAMENTOS!AK25,PAGAMENTOS!AQ25,PAGAMENTOS!AW25)=0,"SEM PAGAMENTO",IFERROR(INDEX(PAGAMENTOS!25:25,MATCH(MAX(PAGAMENTOS!M25,PAGAMENTOS!U25,PAGAMENTOS!AC25,PAGAMENTOS!AK25,PAGAMENTOS!AQ25,PAGAMENTOS!AW25),PAGAMENTOS!25:25,0)-1),"SEM PAGAMENTO"))</f>
        <v>32011.97</v>
      </c>
      <c r="Q25" s="11">
        <f>SUM(PAGAMENTOS!G25,PAGAMENTOS!L25,PAGAMENTOS!T25,PAGAMENTOS!AB25,PAGAMENTOS!AJ25,PAGAMENTOS!AP25,PAGAMENTOS!AV25)</f>
        <v>160064.69</v>
      </c>
      <c r="R25" s="11">
        <f>SUM(PAGAMENTOS!G25,PAGAMENTOS!H25,PAGAMENTOS!L25,PAGAMENTOS!T25,PAGAMENTOS!AB25,PAGAMENTOS!AJ25,PAGAMENTOS!AP25,PAGAMENTOS!AV25)</f>
        <v>160064.69</v>
      </c>
      <c r="S25" s="17">
        <f t="shared" si="0"/>
        <v>1</v>
      </c>
      <c r="T25" s="11">
        <f>IF(RIGHT(B25)="O",0,IF(AND(R25=0,PAGAMENTOS!H25&lt;&gt;0),0,K25-R25))</f>
        <v>0</v>
      </c>
      <c r="U25" s="120" t="str">
        <f>IF(AND(OR(PAGAMENTOS!AG25&lt;&gt;"",PAGAMENTOS!AH25&lt;&gt;""),PAGAMENTOS!AK25=""),"4ª",IF(AND(OR(PAGAMENTOS!Y25&lt;&gt;"",PAGAMENTOS!Z25&lt;&gt;""),PAGAMENTOS!AC25=""),"3ª",IF(AND(OR(PAGAMENTOS!Q25&lt;&gt;"",PAGAMENTOS!R25&lt;&gt;""),PAGAMENTOS!U25=""),"2ª",IF(AND(OR(PAGAMENTOS!I25&lt;&gt;"",PAGAMENTOS!J25&lt;&gt;""),PAGAMENTOS!M25=""),"1ª","OK"))))</f>
        <v>OK</v>
      </c>
      <c r="V25" s="120" t="str">
        <f>IF(U25="4ª",IF(PAGAMENTOS!AH25="","AGUARDANDO VISTORIA","NO FINANCEIRO"),IF(U25="3ª",IF(PAGAMENTOS!Z25="","AGUARDANDO VISTORIA","NO FINANCEIRO"),IF(U25="2ª",IF(PAGAMENTOS!R25="","AGUARDANDO VISTORIA","NO FINANCEIRO"),IF(U25="1ª",IF(PAGAMENTOS!J25="","AGUARDANDO LIBERAÇÃO","NO FINANCEIRO"),"OK"))))</f>
        <v>OK</v>
      </c>
      <c r="W25" s="233" t="str">
        <f>IF(U25="4ª",IF(PAGAMENTOS!AH25="",PAGAMENTOS!AG25,PAGAMENTOS!AH25),IF(U25="3ª",IF(PAGAMENTOS!Z25="",PAGAMENTOS!Y25,PAGAMENTOS!Z25),IF(U25="2ª",IF(PAGAMENTOS!R25="",PAGAMENTOS!Q25,PAGAMENTOS!R25),IF(U25="1ª",IF(PAGAMENTOS!J25="",PAGAMENTOS!I25,PAGAMENTOS!J25),"OK"))))</f>
        <v>OK</v>
      </c>
      <c r="X25" s="18">
        <f>MAX(VISTORIA!Y25,VISTORIA!U25,VISTORIA!Q25,VISTORIA!M25,VISTORIA!I25)</f>
        <v>1</v>
      </c>
      <c r="Y25" s="18">
        <f>IF(VISTORIA!Y25&lt;&gt;"",VISTORIA!Y25,IF(VISTORIA!U25&lt;&gt;"",VISTORIA!U25,IF(VISTORIA!Q25&lt;&gt;"",VISTORIA!Q25,IF(VISTORIA!M25&lt;&gt;"",VISTORIA!M25,IF(VISTORIA!I25&lt;&gt;"",VISTORIA!I25,0)))))</f>
        <v>1</v>
      </c>
      <c r="Z25" s="233">
        <f>IF(VISTORIA!Y25&lt;&gt;"",VISTORIA!W25,IF(VISTORIA!U25&lt;&gt;"",VISTORIA!S25,IF(VISTORIA!Q25&lt;&gt;"",VISTORIA!O25,IF(VISTORIA!M25&lt;&gt;"",VISTORIA!K25,IF(VISTORIA!I25&lt;&gt;"",VISTORIA!G25,"NA")))))</f>
        <v>42906</v>
      </c>
      <c r="AA25" s="233">
        <f>IF(VISTORIA!Y25&lt;&gt;"",VISTORIA!X25,IF(VISTORIA!U25&lt;&gt;"",VISTORIA!T25,IF(VISTORIA!Q25&lt;&gt;"",VISTORIA!P25,IF(VISTORIA!M25&lt;&gt;"",VISTORIA!L25,IF(VISTORIA!I25&lt;&gt;"",VISTORIA!H25,"NA")))))</f>
        <v>42984</v>
      </c>
      <c r="AB25" s="233">
        <f>IF(OR(G25="AGUARDANDO PRESTAÇÃO DE CONTAS",G25="AGUARDANDO APROVAÇÃO PRESTAÇÃO DE CONTAS",G25="CONCLUÍDO"),"PTM CONCLUÍDO",IF(AND(VISTORIA!X25="",VISTORIA!W25&lt;&gt;""),VISTORIA!W25,IF(AND(VISTORIA!T25="",VISTORIA!S25&lt;&gt;""),VISTORIA!S25,IF(AND(VISTORIA!P25="",VISTORIA!O25&lt;&gt;""),VISTORIA!O25,IF(AND(VISTORIA!L25="",VISTORIA!K25&lt;&gt;""),VISTORIA!K25,IF(AND(VISTORIA!H25="",VISTORIA!G25&lt;&gt;""),VISTORIA!G25,"SEM PEDIDO"))))))</f>
        <v>42093</v>
      </c>
      <c r="AC25" s="18" t="str">
        <f>IFERROR(INDEX('CONCLUSÃO INFORMAL'!25:25,MATCH(MAX('CONCLUSÃO INFORMAL'!H25,'CONCLUSÃO INFORMAL'!L25,'CONCLUSÃO INFORMAL'!P25),'CONCLUSÃO INFORMAL'!25:25,0)-1),"NÃO INFORMADO")</f>
        <v>NÃO INFORMADO</v>
      </c>
      <c r="AD25" s="233" t="str">
        <f>IFERROR(INDEX('CONCLUSÃO INFORMAL'!25:25,MATCH(MAX('CONCLUSÃO INFORMAL'!H25,'CONCLUSÃO INFORMAL'!L25,'CONCLUSÃO INFORMAL'!P25),'CONCLUSÃO INFORMAL'!25:25,0)),"NÃO INFORMADO")</f>
        <v>NÃO INFORMADO</v>
      </c>
      <c r="AE25" s="1950" t="str">
        <f>IFERROR(INDEX('CONCLUSÃO INFORMAL'!25:25,MATCH(MAX('CONCLUSÃO INFORMAL'!H25,'CONCLUSÃO INFORMAL'!L25,'CONCLUSÃO INFORMAL'!P25),'CONCLUSÃO INFORMAL'!25:25,0)+1),"NÃO INFORMADO")</f>
        <v>NÃO INFORMADO</v>
      </c>
    </row>
    <row r="26" spans="2:31" ht="43.5" x14ac:dyDescent="0.35">
      <c r="B26" s="7" t="str">
        <f>'INF GERAIS'!B26&amp;IFERROR(IF(INDEX(APOIO!$A$5:$A$50,MATCH('INF GERAIS'!N26,APOIO!$B$5:$B$50,0))="NÃO",APOIO!$A$2&amp;"NÃO VÁLIDO",""),"")</f>
        <v>2014.0019</v>
      </c>
      <c r="C26" s="1950" t="str">
        <f>'INF GERAIS'!C26</f>
        <v>AGRESTE CENTRAL</v>
      </c>
      <c r="D26" s="1950" t="str">
        <f>'INF GERAIS'!D26</f>
        <v>ALAGOINHA</v>
      </c>
      <c r="E26" s="1950" t="str">
        <f>'INF GERAIS'!E26</f>
        <v>URBANIZAÇÃO DE TRECHO DA AVENIDA ANIZIO GALVÃO</v>
      </c>
      <c r="F26" s="1950" t="str">
        <f>'INF GERAIS'!G26</f>
        <v>NORMAL</v>
      </c>
      <c r="G26" s="12" t="str">
        <f>'INF GERAIS'!N26</f>
        <v>EM CONFERÊNCIA PARA TEMAI</v>
      </c>
      <c r="H26" s="1950" t="str">
        <f>'INF GERAIS'!O26</f>
        <v>CONCLUÍDA</v>
      </c>
      <c r="I26" s="11">
        <f>'INF GERAIS'!I26</f>
        <v>754716.54749999999</v>
      </c>
      <c r="J26" s="11">
        <f>'INF GERAIS'!J26</f>
        <v>185240.46</v>
      </c>
      <c r="K26" s="11">
        <f>'INF GERAIS'!K26</f>
        <v>149367.79</v>
      </c>
      <c r="L26" s="11">
        <f>'INF GERAIS'!L26</f>
        <v>0</v>
      </c>
      <c r="M26" s="11">
        <f>'INF GERAIS'!M26</f>
        <v>35872.67</v>
      </c>
      <c r="N26" s="233">
        <f>IF(MAX(PAGAMENTOS!M26,PAGAMENTOS!U26,PAGAMENTOS!AC26,PAGAMENTOS!AK26,PAGAMENTOS!AQ26,PAGAMENTOS!AW26)=0,"SEM PAGAMENTO",IFERROR(INDEX(PAGAMENTOS!26:26,MATCH(MAX(PAGAMENTOS!M26,PAGAMENTOS!U26,PAGAMENTOS!AC26,PAGAMENTOS!AK26,PAGAMENTOS!AQ26,PAGAMENTOS!AW26),PAGAMENTOS!26:26,0)),"SEM PAGAMENTO"))</f>
        <v>42549</v>
      </c>
      <c r="O26" s="120" t="str">
        <f>IF(MAX(PAGAMENTOS!M26,PAGAMENTOS!U26,PAGAMENTOS!AC26,PAGAMENTOS!AK26,PAGAMENTOS!AQ26,PAGAMENTOS!AW26)=0,"SEM PAGAMENTO",IFERROR(IF(MATCH(MAX(PAGAMENTOS!M26,PAGAMENTOS!U26,PAGAMENTOS!AC26,PAGAMENTOS!AK26,PAGAMENTOS!AQ26,PAGAMENTOS!AW26),PAGAMENTOS!26:26,0)&gt;40,INDEX(PAGAMENTOS!26:26,MATCH(MAX(PAGAMENTOS!M26,PAGAMENTOS!U26,PAGAMENTOS!AC26,PAGAMENTOS!AK26,PAGAMENTOS!AQ26,PAGAMENTOS!AW26),PAGAMENTOS!26:26,0)-2)&amp;" P COMP.",IF(MATCH(MAX(PAGAMENTOS!M26,PAGAMENTOS!U26,PAGAMENTOS!AC26,PAGAMENTOS!AK26,PAGAMENTOS!AQ26,PAGAMENTOS!AW26),PAGAMENTOS!26:26,0)=13,"1ª P",IF(MATCH(MAX(PAGAMENTOS!M26,PAGAMENTOS!U26,PAGAMENTOS!AC26,PAGAMENTOS!AK26,PAGAMENTOS!AQ26,PAGAMENTOS!AW26),PAGAMENTOS!26:26,0)=21,"2ª P",IF(MATCH(MAX(PAGAMENTOS!M26,PAGAMENTOS!U26,PAGAMENTOS!AC26,PAGAMENTOS!AK26,PAGAMENTOS!AQ26,PAGAMENTOS!AW26),PAGAMENTOS!26:26,0)=29,"3ª P",IF(PAGAMENTOS!AC26=PAGAMENTOS!AK26,"4ª P","4ª P"))))),"SEM PAGAMENTO"))</f>
        <v>4ª P</v>
      </c>
      <c r="P26" s="11">
        <f>IF(MAX(PAGAMENTOS!M26,PAGAMENTOS!U26,PAGAMENTOS!AC26,PAGAMENTOS!AK26,PAGAMENTOS!AQ26,PAGAMENTOS!AW26)=0,"SEM PAGAMENTO",IFERROR(INDEX(PAGAMENTOS!26:26,MATCH(MAX(PAGAMENTOS!M26,PAGAMENTOS!U26,PAGAMENTOS!AC26,PAGAMENTOS!AK26,PAGAMENTOS!AQ26,PAGAMENTOS!AW26),PAGAMENTOS!26:26,0)-1),"SEM PAGAMENTO"))</f>
        <v>29873.56</v>
      </c>
      <c r="Q26" s="11">
        <f>SUM(PAGAMENTOS!G26,PAGAMENTOS!L26,PAGAMENTOS!T26,PAGAMENTOS!AB26,PAGAMENTOS!AJ26,PAGAMENTOS!AP26,PAGAMENTOS!AV26)</f>
        <v>149367.79</v>
      </c>
      <c r="R26" s="11">
        <f>SUM(PAGAMENTOS!G26,PAGAMENTOS!H26,PAGAMENTOS!L26,PAGAMENTOS!T26,PAGAMENTOS!AB26,PAGAMENTOS!AJ26,PAGAMENTOS!AP26,PAGAMENTOS!AV26)</f>
        <v>149367.79</v>
      </c>
      <c r="S26" s="17">
        <f t="shared" si="0"/>
        <v>1</v>
      </c>
      <c r="T26" s="11">
        <f>IF(RIGHT(B26)="O",0,IF(AND(R26=0,PAGAMENTOS!H26&lt;&gt;0),0,K26-R26))</f>
        <v>0</v>
      </c>
      <c r="U26" s="120" t="str">
        <f>IF(AND(OR(PAGAMENTOS!AG26&lt;&gt;"",PAGAMENTOS!AH26&lt;&gt;""),PAGAMENTOS!AK26=""),"4ª",IF(AND(OR(PAGAMENTOS!Y26&lt;&gt;"",PAGAMENTOS!Z26&lt;&gt;""),PAGAMENTOS!AC26=""),"3ª",IF(AND(OR(PAGAMENTOS!Q26&lt;&gt;"",PAGAMENTOS!R26&lt;&gt;""),PAGAMENTOS!U26=""),"2ª",IF(AND(OR(PAGAMENTOS!I26&lt;&gt;"",PAGAMENTOS!J26&lt;&gt;""),PAGAMENTOS!M26=""),"1ª","OK"))))</f>
        <v>OK</v>
      </c>
      <c r="V26" s="120" t="str">
        <f>IF(U26="4ª",IF(PAGAMENTOS!AH26="","AGUARDANDO VISTORIA","NO FINANCEIRO"),IF(U26="3ª",IF(PAGAMENTOS!Z26="","AGUARDANDO VISTORIA","NO FINANCEIRO"),IF(U26="2ª",IF(PAGAMENTOS!R26="","AGUARDANDO VISTORIA","NO FINANCEIRO"),IF(U26="1ª",IF(PAGAMENTOS!J26="","AGUARDANDO LIBERAÇÃO","NO FINANCEIRO"),"OK"))))</f>
        <v>OK</v>
      </c>
      <c r="W26" s="233" t="str">
        <f>IF(U26="4ª",IF(PAGAMENTOS!AH26="",PAGAMENTOS!AG26,PAGAMENTOS!AH26),IF(U26="3ª",IF(PAGAMENTOS!Z26="",PAGAMENTOS!Y26,PAGAMENTOS!Z26),IF(U26="2ª",IF(PAGAMENTOS!R26="",PAGAMENTOS!Q26,PAGAMENTOS!R26),IF(U26="1ª",IF(PAGAMENTOS!J26="",PAGAMENTOS!I26,PAGAMENTOS!J26),"OK"))))</f>
        <v>OK</v>
      </c>
      <c r="X26" s="18">
        <f>MAX(VISTORIA!Y26,VISTORIA!U26,VISTORIA!Q26,VISTORIA!M26,VISTORIA!I26)</f>
        <v>1</v>
      </c>
      <c r="Y26" s="18">
        <f>IF(VISTORIA!Y26&lt;&gt;"",VISTORIA!Y26,IF(VISTORIA!U26&lt;&gt;"",VISTORIA!U26,IF(VISTORIA!Q26&lt;&gt;"",VISTORIA!Q26,IF(VISTORIA!M26&lt;&gt;"",VISTORIA!M26,IF(VISTORIA!I26&lt;&gt;"",VISTORIA!I26,0)))))</f>
        <v>1</v>
      </c>
      <c r="Z26" s="233">
        <f>IF(VISTORIA!Y26&lt;&gt;"",VISTORIA!W26,IF(VISTORIA!U26&lt;&gt;"",VISTORIA!S26,IF(VISTORIA!Q26&lt;&gt;"",VISTORIA!O26,IF(VISTORIA!M26&lt;&gt;"",VISTORIA!K26,IF(VISTORIA!I26&lt;&gt;"",VISTORIA!G26,"NA")))))</f>
        <v>42426</v>
      </c>
      <c r="AA26" s="233">
        <f>IF(VISTORIA!Y26&lt;&gt;"",VISTORIA!X26,IF(VISTORIA!U26&lt;&gt;"",VISTORIA!T26,IF(VISTORIA!Q26&lt;&gt;"",VISTORIA!P26,IF(VISTORIA!M26&lt;&gt;"",VISTORIA!L26,IF(VISTORIA!I26&lt;&gt;"",VISTORIA!H26,"NA")))))</f>
        <v>42529</v>
      </c>
      <c r="AB26" s="233">
        <f>IF(OR(G26="AGUARDANDO PRESTAÇÃO DE CONTAS",G26="AGUARDANDO APROVAÇÃO PRESTAÇÃO DE CONTAS",G26="CONCLUÍDO"),"PTM CONCLUÍDO",IF(AND(VISTORIA!X26="",VISTORIA!W26&lt;&gt;""),VISTORIA!W26,IF(AND(VISTORIA!T26="",VISTORIA!S26&lt;&gt;""),VISTORIA!S26,IF(AND(VISTORIA!P26="",VISTORIA!O26&lt;&gt;""),VISTORIA!O26,IF(AND(VISTORIA!L26="",VISTORIA!K26&lt;&gt;""),VISTORIA!K26,IF(AND(VISTORIA!H26="",VISTORIA!G26&lt;&gt;""),VISTORIA!G26,"SEM PEDIDO"))))))</f>
        <v>42093</v>
      </c>
      <c r="AC26" s="18" t="str">
        <f>IFERROR(INDEX('CONCLUSÃO INFORMAL'!26:26,MATCH(MAX('CONCLUSÃO INFORMAL'!H26,'CONCLUSÃO INFORMAL'!L26,'CONCLUSÃO INFORMAL'!P26),'CONCLUSÃO INFORMAL'!26:26,0)-1),"NÃO INFORMADO")</f>
        <v>NÃO INFORMADO</v>
      </c>
      <c r="AD26" s="233" t="str">
        <f>IFERROR(INDEX('CONCLUSÃO INFORMAL'!26:26,MATCH(MAX('CONCLUSÃO INFORMAL'!H26,'CONCLUSÃO INFORMAL'!L26,'CONCLUSÃO INFORMAL'!P26),'CONCLUSÃO INFORMAL'!26:26,0)),"NÃO INFORMADO")</f>
        <v>NÃO INFORMADO</v>
      </c>
      <c r="AE26" s="1950" t="str">
        <f>IFERROR(INDEX('CONCLUSÃO INFORMAL'!26:26,MATCH(MAX('CONCLUSÃO INFORMAL'!H26,'CONCLUSÃO INFORMAL'!L26,'CONCLUSÃO INFORMAL'!P26),'CONCLUSÃO INFORMAL'!26:26,0)+1),"NÃO INFORMADO")</f>
        <v>NÃO INFORMADO</v>
      </c>
    </row>
    <row r="27" spans="2:31" ht="43.5" x14ac:dyDescent="0.35">
      <c r="B27" s="7" t="str">
        <f>'INF GERAIS'!B27&amp;IFERROR(IF(INDEX(APOIO!$A$5:$A$50,MATCH('INF GERAIS'!N27,APOIO!$B$5:$B$50,0))="NÃO",APOIO!$A$2&amp;"NÃO VÁLIDO",""),"")</f>
        <v>2014.0020</v>
      </c>
      <c r="C27" s="1950" t="str">
        <f>'INF GERAIS'!C27</f>
        <v>MATA NORTE</v>
      </c>
      <c r="D27" s="1950" t="str">
        <f>'INF GERAIS'!D27</f>
        <v>ALIANÇA</v>
      </c>
      <c r="E27" s="1950" t="str">
        <f>'INF GERAIS'!E27</f>
        <v>PAVIMENTAÇÃO E DRENAGEM EM DIVERSAS RUAS DO MUNICÍPIO</v>
      </c>
      <c r="F27" s="1950" t="str">
        <f>'INF GERAIS'!G27</f>
        <v>NORMAL</v>
      </c>
      <c r="G27" s="1950" t="str">
        <f>'INF GERAIS'!N27</f>
        <v>APROVADO</v>
      </c>
      <c r="H27" s="1950" t="str">
        <f>'INF GERAIS'!O27</f>
        <v>EM ANDAMENTO</v>
      </c>
      <c r="I27" s="11">
        <f>'INF GERAIS'!I27</f>
        <v>1358489.7725</v>
      </c>
      <c r="J27" s="11">
        <f>'INF GERAIS'!J27</f>
        <v>1264962.52</v>
      </c>
      <c r="K27" s="11">
        <f>'INF GERAIS'!K27</f>
        <v>1264962.52</v>
      </c>
      <c r="L27" s="11">
        <f>'INF GERAIS'!L27</f>
        <v>0</v>
      </c>
      <c r="M27" s="11">
        <f>'INF GERAIS'!M27</f>
        <v>0</v>
      </c>
      <c r="N27" s="233">
        <f>IF(MAX(PAGAMENTOS!M27,PAGAMENTOS!U27,PAGAMENTOS!AC27,PAGAMENTOS!AK27,PAGAMENTOS!AQ27,PAGAMENTOS!AW27)=0,"SEM PAGAMENTO",IFERROR(INDEX(PAGAMENTOS!27:27,MATCH(MAX(PAGAMENTOS!M27,PAGAMENTOS!U27,PAGAMENTOS!AC27,PAGAMENTOS!AK27,PAGAMENTOS!AQ27,PAGAMENTOS!AW27),PAGAMENTOS!27:27,0)),"SEM PAGAMENTO"))</f>
        <v>43909</v>
      </c>
      <c r="O27" s="120" t="str">
        <f>IF(MAX(PAGAMENTOS!M27,PAGAMENTOS!U27,PAGAMENTOS!AC27,PAGAMENTOS!AK27,PAGAMENTOS!AQ27,PAGAMENTOS!AW27)=0,"SEM PAGAMENTO",IFERROR(IF(MATCH(MAX(PAGAMENTOS!M27,PAGAMENTOS!U27,PAGAMENTOS!AC27,PAGAMENTOS!AK27,PAGAMENTOS!AQ27,PAGAMENTOS!AW27),PAGAMENTOS!27:27,0)&gt;40,INDEX(PAGAMENTOS!27:27,MATCH(MAX(PAGAMENTOS!M27,PAGAMENTOS!U27,PAGAMENTOS!AC27,PAGAMENTOS!AK27,PAGAMENTOS!AQ27,PAGAMENTOS!AW27),PAGAMENTOS!27:27,0)-2)&amp;" P COMP.",IF(MATCH(MAX(PAGAMENTOS!M27,PAGAMENTOS!U27,PAGAMENTOS!AC27,PAGAMENTOS!AK27,PAGAMENTOS!AQ27,PAGAMENTOS!AW27),PAGAMENTOS!27:27,0)=13,"1ª P",IF(MATCH(MAX(PAGAMENTOS!M27,PAGAMENTOS!U27,PAGAMENTOS!AC27,PAGAMENTOS!AK27,PAGAMENTOS!AQ27,PAGAMENTOS!AW27),PAGAMENTOS!27:27,0)=21,"2ª P",IF(MATCH(MAX(PAGAMENTOS!M27,PAGAMENTOS!U27,PAGAMENTOS!AC27,PAGAMENTOS!AK27,PAGAMENTOS!AQ27,PAGAMENTOS!AW27),PAGAMENTOS!27:27,0)=29,"3ª P",IF(PAGAMENTOS!AC27=PAGAMENTOS!AK27,"4ª P","4ª P"))))),"SEM PAGAMENTO"))</f>
        <v>3ª P</v>
      </c>
      <c r="P27" s="11">
        <f>IF(MAX(PAGAMENTOS!M27,PAGAMENTOS!U27,PAGAMENTOS!AC27,PAGAMENTOS!AK27,PAGAMENTOS!AQ27,PAGAMENTOS!AW27)=0,"SEM PAGAMENTO",IFERROR(INDEX(PAGAMENTOS!27:27,MATCH(MAX(PAGAMENTOS!M27,PAGAMENTOS!U27,PAGAMENTOS!AC27,PAGAMENTOS!AK27,PAGAMENTOS!AQ27,PAGAMENTOS!AW27),PAGAMENTOS!27:27,0)-1),"SEM PAGAMENTO"))</f>
        <v>321501.40000000002</v>
      </c>
      <c r="Q27" s="11">
        <f>SUM(PAGAMENTOS!G27,PAGAMENTOS!L27,PAGAMENTOS!T27,PAGAMENTOS!AB27,PAGAMENTOS!AJ27,PAGAMENTOS!AP27,PAGAMENTOS!AV27)</f>
        <v>1012011.84</v>
      </c>
      <c r="R27" s="11">
        <f>SUM(PAGAMENTOS!G27,PAGAMENTOS!H27,PAGAMENTOS!L27,PAGAMENTOS!T27,PAGAMENTOS!AB27,PAGAMENTOS!AJ27,PAGAMENTOS!AP27,PAGAMENTOS!AV27)</f>
        <v>1012011.84</v>
      </c>
      <c r="S27" s="17">
        <f t="shared" si="0"/>
        <v>0.8000330634302113</v>
      </c>
      <c r="T27" s="11">
        <f>IF(RIGHT(B27)="O",0,IF(AND(R27=0,PAGAMENTOS!H27&lt;&gt;0),0,K27-R27))</f>
        <v>252950.68000000005</v>
      </c>
      <c r="U27" s="120" t="str">
        <f>IF(AND(OR(PAGAMENTOS!AG27&lt;&gt;"",PAGAMENTOS!AH27&lt;&gt;""),PAGAMENTOS!AK27=""),"4ª",IF(AND(OR(PAGAMENTOS!Y27&lt;&gt;"",PAGAMENTOS!Z27&lt;&gt;""),PAGAMENTOS!AC27=""),"3ª",IF(AND(OR(PAGAMENTOS!Q27&lt;&gt;"",PAGAMENTOS!R27&lt;&gt;""),PAGAMENTOS!U27=""),"2ª",IF(AND(OR(PAGAMENTOS!I27&lt;&gt;"",PAGAMENTOS!J27&lt;&gt;""),PAGAMENTOS!M27=""),"1ª","OK"))))</f>
        <v>OK</v>
      </c>
      <c r="V27" s="120" t="str">
        <f>IF(U27="4ª",IF(PAGAMENTOS!AH27="","AGUARDANDO VISTORIA","NO FINANCEIRO"),IF(U27="3ª",IF(PAGAMENTOS!Z27="","AGUARDANDO VISTORIA","NO FINANCEIRO"),IF(U27="2ª",IF(PAGAMENTOS!R27="","AGUARDANDO VISTORIA","NO FINANCEIRO"),IF(U27="1ª",IF(PAGAMENTOS!J27="","AGUARDANDO LIBERAÇÃO","NO FINANCEIRO"),"OK"))))</f>
        <v>OK</v>
      </c>
      <c r="W27" s="233" t="str">
        <f>IF(U27="4ª",IF(PAGAMENTOS!AH27="",PAGAMENTOS!AG27,PAGAMENTOS!AH27),IF(U27="3ª",IF(PAGAMENTOS!Z27="",PAGAMENTOS!Y27,PAGAMENTOS!Z27),IF(U27="2ª",IF(PAGAMENTOS!R27="",PAGAMENTOS!Q27,PAGAMENTOS!R27),IF(U27="1ª",IF(PAGAMENTOS!J27="",PAGAMENTOS!I27,PAGAMENTOS!J27),"OK"))))</f>
        <v>OK</v>
      </c>
      <c r="X27" s="18">
        <f>MAX(VISTORIA!Y27,VISTORIA!U27,VISTORIA!Q27,VISTORIA!M27,VISTORIA!I27)</f>
        <v>0.6</v>
      </c>
      <c r="Y27" s="18">
        <f>IF(VISTORIA!Y27&lt;&gt;"",VISTORIA!Y27,IF(VISTORIA!U27&lt;&gt;"",VISTORIA!U27,IF(VISTORIA!Q27&lt;&gt;"",VISTORIA!Q27,IF(VISTORIA!M27&lt;&gt;"",VISTORIA!M27,IF(VISTORIA!I27&lt;&gt;"",VISTORIA!I27,0)))))</f>
        <v>0.6</v>
      </c>
      <c r="Z27" s="233">
        <f>IF(VISTORIA!Y27&lt;&gt;"",VISTORIA!W27,IF(VISTORIA!U27&lt;&gt;"",VISTORIA!S27,IF(VISTORIA!Q27&lt;&gt;"",VISTORIA!O27,IF(VISTORIA!M27&lt;&gt;"",VISTORIA!K27,IF(VISTORIA!I27&lt;&gt;"",VISTORIA!G27,"NA")))))</f>
        <v>42458</v>
      </c>
      <c r="AA27" s="233">
        <f>IF(VISTORIA!Y27&lt;&gt;"",VISTORIA!X27,IF(VISTORIA!U27&lt;&gt;"",VISTORIA!T27,IF(VISTORIA!Q27&lt;&gt;"",VISTORIA!P27,IF(VISTORIA!M27&lt;&gt;"",VISTORIA!L27,IF(VISTORIA!I27&lt;&gt;"",VISTORIA!H27,"NA")))))</f>
        <v>43539</v>
      </c>
      <c r="AB27" s="233" t="str">
        <f>IF(OR(G27="AGUARDANDO PRESTAÇÃO DE CONTAS",G27="AGUARDANDO APROVAÇÃO PRESTAÇÃO DE CONTAS",G27="CONCLUÍDO"),"PTM CONCLUÍDO",IF(AND(VISTORIA!X27="",VISTORIA!W27&lt;&gt;""),VISTORIA!W27,IF(AND(VISTORIA!T27="",VISTORIA!S27&lt;&gt;""),VISTORIA!S27,IF(AND(VISTORIA!P27="",VISTORIA!O27&lt;&gt;""),VISTORIA!O27,IF(AND(VISTORIA!L27="",VISTORIA!K27&lt;&gt;""),VISTORIA!K27,IF(AND(VISTORIA!H27="",VISTORIA!G27&lt;&gt;""),VISTORIA!G27,"SEM PEDIDO"))))))</f>
        <v>SEM PEDIDO</v>
      </c>
      <c r="AC27" s="18" t="str">
        <f>IFERROR(INDEX('CONCLUSÃO INFORMAL'!27:27,MATCH(MAX('CONCLUSÃO INFORMAL'!H27,'CONCLUSÃO INFORMAL'!L27,'CONCLUSÃO INFORMAL'!P27),'CONCLUSÃO INFORMAL'!27:27,0)-1),"NÃO INFORMADO")</f>
        <v>NÃO INFORMADO</v>
      </c>
      <c r="AD27" s="233" t="str">
        <f>IFERROR(INDEX('CONCLUSÃO INFORMAL'!27:27,MATCH(MAX('CONCLUSÃO INFORMAL'!H27,'CONCLUSÃO INFORMAL'!L27,'CONCLUSÃO INFORMAL'!P27),'CONCLUSÃO INFORMAL'!27:27,0)),"NÃO INFORMADO")</f>
        <v>NÃO INFORMADO</v>
      </c>
      <c r="AE27" s="1950" t="str">
        <f>IFERROR(INDEX('CONCLUSÃO INFORMAL'!27:27,MATCH(MAX('CONCLUSÃO INFORMAL'!H27,'CONCLUSÃO INFORMAL'!L27,'CONCLUSÃO INFORMAL'!P27),'CONCLUSÃO INFORMAL'!27:27,0)+1),"NÃO INFORMADO")</f>
        <v>NÃO INFORMADO</v>
      </c>
    </row>
    <row r="28" spans="2:31" ht="43.5" x14ac:dyDescent="0.35">
      <c r="B28" s="7" t="str">
        <f>'INF GERAIS'!B28&amp;IFERROR(IF(INDEX(APOIO!$A$5:$A$50,MATCH('INF GERAIS'!N28,APOIO!$B$5:$B$50,0))="NÃO",APOIO!$A$2&amp;"NÃO VÁLIDO",""),"")</f>
        <v>2014.0021</v>
      </c>
      <c r="C28" s="1950" t="str">
        <f>'INF GERAIS'!C28</f>
        <v>MATA NORTE</v>
      </c>
      <c r="D28" s="1950" t="str">
        <f>'INF GERAIS'!D28</f>
        <v>ALIANÇA</v>
      </c>
      <c r="E28" s="1950" t="str">
        <f>'INF GERAIS'!E28</f>
        <v>IMPLANTAÇÃO DE SINALIZAÇÃO DE TRANSITO NO CENTRO</v>
      </c>
      <c r="F28" s="1950" t="str">
        <f>'INF GERAIS'!G28</f>
        <v>NORMAL</v>
      </c>
      <c r="G28" s="12" t="str">
        <f>'INF GERAIS'!N28</f>
        <v>EM CONFERÊNCIA PARA TEMAI</v>
      </c>
      <c r="H28" s="1950" t="str">
        <f>'INF GERAIS'!O28</f>
        <v>CONCLUÍDA</v>
      </c>
      <c r="I28" s="11">
        <f>'INF GERAIS'!I28</f>
        <v>1358489.7725</v>
      </c>
      <c r="J28" s="11">
        <f>'INF GERAIS'!J28</f>
        <v>79971.91</v>
      </c>
      <c r="K28" s="11">
        <f>'INF GERAIS'!K28</f>
        <v>79971.91</v>
      </c>
      <c r="L28" s="11">
        <f>'INF GERAIS'!L28</f>
        <v>0</v>
      </c>
      <c r="M28" s="11">
        <f>'INF GERAIS'!M28</f>
        <v>0</v>
      </c>
      <c r="N28" s="233">
        <f>IF(MAX(PAGAMENTOS!M28,PAGAMENTOS!U28,PAGAMENTOS!AC28,PAGAMENTOS!AK28,PAGAMENTOS!AQ28,PAGAMENTOS!AW28)=0,"SEM PAGAMENTO",IFERROR(INDEX(PAGAMENTOS!28:28,MATCH(MAX(PAGAMENTOS!M28,PAGAMENTOS!U28,PAGAMENTOS!AC28,PAGAMENTOS!AK28,PAGAMENTOS!AQ28,PAGAMENTOS!AW28),PAGAMENTOS!28:28,0)),"SEM PAGAMENTO"))</f>
        <v>42360</v>
      </c>
      <c r="O28" s="120" t="str">
        <f>IF(MAX(PAGAMENTOS!M28,PAGAMENTOS!U28,PAGAMENTOS!AC28,PAGAMENTOS!AK28,PAGAMENTOS!AQ28,PAGAMENTOS!AW28)=0,"SEM PAGAMENTO",IFERROR(IF(MATCH(MAX(PAGAMENTOS!M28,PAGAMENTOS!U28,PAGAMENTOS!AC28,PAGAMENTOS!AK28,PAGAMENTOS!AQ28,PAGAMENTOS!AW28),PAGAMENTOS!28:28,0)&gt;40,INDEX(PAGAMENTOS!28:28,MATCH(MAX(PAGAMENTOS!M28,PAGAMENTOS!U28,PAGAMENTOS!AC28,PAGAMENTOS!AK28,PAGAMENTOS!AQ28,PAGAMENTOS!AW28),PAGAMENTOS!28:28,0)-2)&amp;" P COMP.",IF(MATCH(MAX(PAGAMENTOS!M28,PAGAMENTOS!U28,PAGAMENTOS!AC28,PAGAMENTOS!AK28,PAGAMENTOS!AQ28,PAGAMENTOS!AW28),PAGAMENTOS!28:28,0)=13,"1ª P",IF(MATCH(MAX(PAGAMENTOS!M28,PAGAMENTOS!U28,PAGAMENTOS!AC28,PAGAMENTOS!AK28,PAGAMENTOS!AQ28,PAGAMENTOS!AW28),PAGAMENTOS!28:28,0)=21,"2ª P",IF(MATCH(MAX(PAGAMENTOS!M28,PAGAMENTOS!U28,PAGAMENTOS!AC28,PAGAMENTOS!AK28,PAGAMENTOS!AQ28,PAGAMENTOS!AW28),PAGAMENTOS!28:28,0)=29,"3ª P",IF(PAGAMENTOS!AC28=PAGAMENTOS!AK28,"4ª P","4ª P"))))),"SEM PAGAMENTO"))</f>
        <v>2ª P</v>
      </c>
      <c r="P28" s="11">
        <f>IF(MAX(PAGAMENTOS!M28,PAGAMENTOS!U28,PAGAMENTOS!AC28,PAGAMENTOS!AK28,PAGAMENTOS!AQ28,PAGAMENTOS!AW28)=0,"SEM PAGAMENTO",IFERROR(INDEX(PAGAMENTOS!28:28,MATCH(MAX(PAGAMENTOS!M28,PAGAMENTOS!U28,PAGAMENTOS!AC28,PAGAMENTOS!AK28,PAGAMENTOS!AQ28,PAGAMENTOS!AW28),PAGAMENTOS!28:28,0)-1),"SEM PAGAMENTO"))</f>
        <v>53951.58</v>
      </c>
      <c r="Q28" s="11">
        <f>SUM(PAGAMENTOS!G28,PAGAMENTOS!L28,PAGAMENTOS!T28,PAGAMENTOS!AB28,PAGAMENTOS!AJ28,PAGAMENTOS!AP28,PAGAMENTOS!AV28)</f>
        <v>108013.16</v>
      </c>
      <c r="R28" s="11">
        <f>SUM(PAGAMENTOS!G28,PAGAMENTOS!H28,PAGAMENTOS!L28,PAGAMENTOS!T28,PAGAMENTOS!AB28,PAGAMENTOS!AJ28,PAGAMENTOS!AP28,PAGAMENTOS!AV28)</f>
        <v>108013.16</v>
      </c>
      <c r="S28" s="17">
        <f t="shared" si="0"/>
        <v>1.3506387430286459</v>
      </c>
      <c r="T28" s="11">
        <f>IF(RIGHT(B28)="O",0,IF(AND(R28=0,PAGAMENTOS!H28&lt;&gt;0),0,K28-R28))</f>
        <v>-28041.25</v>
      </c>
      <c r="U28" s="120" t="str">
        <f>IF(AND(OR(PAGAMENTOS!AG28&lt;&gt;"",PAGAMENTOS!AH28&lt;&gt;""),PAGAMENTOS!AK28=""),"4ª",IF(AND(OR(PAGAMENTOS!Y28&lt;&gt;"",PAGAMENTOS!Z28&lt;&gt;""),PAGAMENTOS!AC28=""),"3ª",IF(AND(OR(PAGAMENTOS!Q28&lt;&gt;"",PAGAMENTOS!R28&lt;&gt;""),PAGAMENTOS!U28=""),"2ª",IF(AND(OR(PAGAMENTOS!I28&lt;&gt;"",PAGAMENTOS!J28&lt;&gt;""),PAGAMENTOS!M28=""),"1ª","OK"))))</f>
        <v>4ª</v>
      </c>
      <c r="V28" s="120" t="str">
        <f>IF(U28="4ª",IF(PAGAMENTOS!AH28="","AGUARDANDO VISTORIA","NO FINANCEIRO"),IF(U28="3ª",IF(PAGAMENTOS!Z28="","AGUARDANDO VISTORIA","NO FINANCEIRO"),IF(U28="2ª",IF(PAGAMENTOS!R28="","AGUARDANDO VISTORIA","NO FINANCEIRO"),IF(U28="1ª",IF(PAGAMENTOS!J28="","AGUARDANDO LIBERAÇÃO","NO FINANCEIRO"),"OK"))))</f>
        <v>NO FINANCEIRO</v>
      </c>
      <c r="W28" s="233">
        <f>IF(U28="4ª",IF(PAGAMENTOS!AH28="",PAGAMENTOS!AG28,PAGAMENTOS!AH28),IF(U28="3ª",IF(PAGAMENTOS!Z28="",PAGAMENTOS!Y28,PAGAMENTOS!Z28),IF(U28="2ª",IF(PAGAMENTOS!R28="",PAGAMENTOS!Q28,PAGAMENTOS!R28),IF(U28="1ª",IF(PAGAMENTOS!J28="",PAGAMENTOS!I28,PAGAMENTOS!J28),"OK"))))</f>
        <v>43518</v>
      </c>
      <c r="X28" s="18">
        <f>MAX(VISTORIA!Y28,VISTORIA!U28,VISTORIA!Q28,VISTORIA!M28,VISTORIA!I28)</f>
        <v>1</v>
      </c>
      <c r="Y28" s="18">
        <f>IF(VISTORIA!Y28&lt;&gt;"",VISTORIA!Y28,IF(VISTORIA!U28&lt;&gt;"",VISTORIA!U28,IF(VISTORIA!Q28&lt;&gt;"",VISTORIA!Q28,IF(VISTORIA!M28&lt;&gt;"",VISTORIA!M28,IF(VISTORIA!I28&lt;&gt;"",VISTORIA!I28,0)))))</f>
        <v>1</v>
      </c>
      <c r="Z28" s="233">
        <f>IF(VISTORIA!Y28&lt;&gt;"",VISTORIA!W28,IF(VISTORIA!U28&lt;&gt;"",VISTORIA!S28,IF(VISTORIA!Q28&lt;&gt;"",VISTORIA!O28,IF(VISTORIA!M28&lt;&gt;"",VISTORIA!K28,IF(VISTORIA!I28&lt;&gt;"",VISTORIA!G28,"NA")))))</f>
        <v>43307</v>
      </c>
      <c r="AA28" s="233">
        <f>IF(VISTORIA!Y28&lt;&gt;"",VISTORIA!X28,IF(VISTORIA!U28&lt;&gt;"",VISTORIA!T28,IF(VISTORIA!Q28&lt;&gt;"",VISTORIA!P28,IF(VISTORIA!M28&lt;&gt;"",VISTORIA!L28,IF(VISTORIA!I28&lt;&gt;"",VISTORIA!H28,"NA")))))</f>
        <v>43518</v>
      </c>
      <c r="AB28" s="233" t="str">
        <f>IF(OR(G28="AGUARDANDO PRESTAÇÃO DE CONTAS",G28="AGUARDANDO APROVAÇÃO PRESTAÇÃO DE CONTAS",G28="CONCLUÍDO"),"PTM CONCLUÍDO",IF(AND(VISTORIA!X28="",VISTORIA!W28&lt;&gt;""),VISTORIA!W28,IF(AND(VISTORIA!T28="",VISTORIA!S28&lt;&gt;""),VISTORIA!S28,IF(AND(VISTORIA!P28="",VISTORIA!O28&lt;&gt;""),VISTORIA!O28,IF(AND(VISTORIA!L28="",VISTORIA!K28&lt;&gt;""),VISTORIA!K28,IF(AND(VISTORIA!H28="",VISTORIA!G28&lt;&gt;""),VISTORIA!G28,"SEM PEDIDO"))))))</f>
        <v>SEM PEDIDO</v>
      </c>
      <c r="AC28" s="18" t="str">
        <f>IFERROR(INDEX('CONCLUSÃO INFORMAL'!28:28,MATCH(MAX('CONCLUSÃO INFORMAL'!H28,'CONCLUSÃO INFORMAL'!L28,'CONCLUSÃO INFORMAL'!P28),'CONCLUSÃO INFORMAL'!28:28,0)-1),"NÃO INFORMADO")</f>
        <v>NÃO INFORMADO</v>
      </c>
      <c r="AD28" s="233" t="str">
        <f>IFERROR(INDEX('CONCLUSÃO INFORMAL'!28:28,MATCH(MAX('CONCLUSÃO INFORMAL'!H28,'CONCLUSÃO INFORMAL'!L28,'CONCLUSÃO INFORMAL'!P28),'CONCLUSÃO INFORMAL'!28:28,0)),"NÃO INFORMADO")</f>
        <v>NÃO INFORMADO</v>
      </c>
      <c r="AE28" s="1950" t="str">
        <f>IFERROR(INDEX('CONCLUSÃO INFORMAL'!28:28,MATCH(MAX('CONCLUSÃO INFORMAL'!H28,'CONCLUSÃO INFORMAL'!L28,'CONCLUSÃO INFORMAL'!P28),'CONCLUSÃO INFORMAL'!28:28,0)+1),"NÃO INFORMADO")</f>
        <v>NÃO INFORMADO</v>
      </c>
    </row>
    <row r="29" spans="2:31" ht="43.5" x14ac:dyDescent="0.35">
      <c r="B29" s="7" t="str">
        <f>'INF GERAIS'!B29&amp;IFERROR(IF(INDEX(APOIO!$A$5:$A$50,MATCH('INF GERAIS'!N29,APOIO!$B$5:$B$50,0))="NÃO",APOIO!$A$2&amp;"NÃO VÁLIDO",""),"")</f>
        <v>2014.0022</v>
      </c>
      <c r="C29" s="1950" t="str">
        <f>'INF GERAIS'!C29</f>
        <v>MATA NORTE</v>
      </c>
      <c r="D29" s="1950" t="str">
        <f>'INF GERAIS'!D29</f>
        <v>ALIANÇA</v>
      </c>
      <c r="E29" s="1950" t="str">
        <f>'INF GERAIS'!E29</f>
        <v>MANUTENÇÃO E PINTURA DE MÓDULOS PÚBLICOS</v>
      </c>
      <c r="F29" s="1950" t="str">
        <f>'INF GERAIS'!G29</f>
        <v>NORMAL</v>
      </c>
      <c r="G29" s="1950" t="str">
        <f>'INF GERAIS'!N29</f>
        <v>AGUARDANDO PRESTAÇÃO DE CONTAS</v>
      </c>
      <c r="H29" s="1950" t="str">
        <f>'INF GERAIS'!O29</f>
        <v>CONCLUÍDA</v>
      </c>
      <c r="I29" s="11">
        <f>'INF GERAIS'!I29</f>
        <v>1358489.7725</v>
      </c>
      <c r="J29" s="11">
        <f>'INF GERAIS'!J29</f>
        <v>13433.41</v>
      </c>
      <c r="K29" s="11">
        <f>'INF GERAIS'!K29</f>
        <v>13433.41</v>
      </c>
      <c r="L29" s="11">
        <f>'INF GERAIS'!L29</f>
        <v>0</v>
      </c>
      <c r="M29" s="11">
        <f>'INF GERAIS'!M29</f>
        <v>0</v>
      </c>
      <c r="N29" s="233">
        <f>IF(MAX(PAGAMENTOS!M29,PAGAMENTOS!U29,PAGAMENTOS!AC29,PAGAMENTOS!AK29,PAGAMENTOS!AQ29,PAGAMENTOS!AW29)=0,"SEM PAGAMENTO",IFERROR(INDEX(PAGAMENTOS!29:29,MATCH(MAX(PAGAMENTOS!M29,PAGAMENTOS!U29,PAGAMENTOS!AC29,PAGAMENTOS!AK29,PAGAMENTOS!AQ29,PAGAMENTOS!AW29),PAGAMENTOS!29:29,0)),"SEM PAGAMENTO"))</f>
        <v>43644</v>
      </c>
      <c r="O29" s="120" t="str">
        <f>IF(MAX(PAGAMENTOS!M29,PAGAMENTOS!U29,PAGAMENTOS!AC29,PAGAMENTOS!AK29,PAGAMENTOS!AQ29,PAGAMENTOS!AW29)=0,"SEM PAGAMENTO",IFERROR(IF(MATCH(MAX(PAGAMENTOS!M29,PAGAMENTOS!U29,PAGAMENTOS!AC29,PAGAMENTOS!AK29,PAGAMENTOS!AQ29,PAGAMENTOS!AW29),PAGAMENTOS!29:29,0)&gt;40,INDEX(PAGAMENTOS!29:29,MATCH(MAX(PAGAMENTOS!M29,PAGAMENTOS!U29,PAGAMENTOS!AC29,PAGAMENTOS!AK29,PAGAMENTOS!AQ29,PAGAMENTOS!AW29),PAGAMENTOS!29:29,0)-2)&amp;" P COMP.",IF(MATCH(MAX(PAGAMENTOS!M29,PAGAMENTOS!U29,PAGAMENTOS!AC29,PAGAMENTOS!AK29,PAGAMENTOS!AQ29,PAGAMENTOS!AW29),PAGAMENTOS!29:29,0)=13,"1ª P",IF(MATCH(MAX(PAGAMENTOS!M29,PAGAMENTOS!U29,PAGAMENTOS!AC29,PAGAMENTOS!AK29,PAGAMENTOS!AQ29,PAGAMENTOS!AW29),PAGAMENTOS!29:29,0)=21,"2ª P",IF(MATCH(MAX(PAGAMENTOS!M29,PAGAMENTOS!U29,PAGAMENTOS!AC29,PAGAMENTOS!AK29,PAGAMENTOS!AQ29,PAGAMENTOS!AW29),PAGAMENTOS!29:29,0)=29,"3ª P",IF(PAGAMENTOS!AC29=PAGAMENTOS!AK29,"4ª P","4ª P"))))),"SEM PAGAMENTO"))</f>
        <v>3ª P</v>
      </c>
      <c r="P29" s="11">
        <f>IF(MAX(PAGAMENTOS!M29,PAGAMENTOS!U29,PAGAMENTOS!AC29,PAGAMENTOS!AK29,PAGAMENTOS!AQ29,PAGAMENTOS!AW29)=0,"SEM PAGAMENTO",IFERROR(INDEX(PAGAMENTOS!29:29,MATCH(MAX(PAGAMENTOS!M29,PAGAMENTOS!U29,PAGAMENTOS!AC29,PAGAMENTOS!AK29,PAGAMENTOS!AQ29,PAGAMENTOS!AW29),PAGAMENTOS!29:29,0)-1),"SEM PAGAMENTO"))</f>
        <v>2077.94</v>
      </c>
      <c r="Q29" s="11">
        <f>SUM(PAGAMENTOS!G29,PAGAMENTOS!L29,PAGAMENTOS!T29,PAGAMENTOS!AB29,PAGAMENTOS!AJ29,PAGAMENTOS!AP29,PAGAMENTOS!AV29)</f>
        <v>13433.410000000002</v>
      </c>
      <c r="R29" s="11">
        <f>SUM(PAGAMENTOS!G29,PAGAMENTOS!H29,PAGAMENTOS!L29,PAGAMENTOS!T29,PAGAMENTOS!AB29,PAGAMENTOS!AJ29,PAGAMENTOS!AP29,PAGAMENTOS!AV29)</f>
        <v>13433.410000000002</v>
      </c>
      <c r="S29" s="17">
        <f t="shared" si="0"/>
        <v>1.0000000000000002</v>
      </c>
      <c r="T29" s="11">
        <f>IF(RIGHT(B29)="O",0,IF(AND(R29=0,PAGAMENTOS!H29&lt;&gt;0),0,K29-R29))</f>
        <v>-1.8189894035458565E-12</v>
      </c>
      <c r="U29" s="120" t="str">
        <f>IF(AND(OR(PAGAMENTOS!AG29&lt;&gt;"",PAGAMENTOS!AH29&lt;&gt;""),PAGAMENTOS!AK29=""),"4ª",IF(AND(OR(PAGAMENTOS!Y29&lt;&gt;"",PAGAMENTOS!Z29&lt;&gt;""),PAGAMENTOS!AC29=""),"3ª",IF(AND(OR(PAGAMENTOS!Q29&lt;&gt;"",PAGAMENTOS!R29&lt;&gt;""),PAGAMENTOS!U29=""),"2ª",IF(AND(OR(PAGAMENTOS!I29&lt;&gt;"",PAGAMENTOS!J29&lt;&gt;""),PAGAMENTOS!M29=""),"1ª","OK"))))</f>
        <v>OK</v>
      </c>
      <c r="V29" s="120" t="str">
        <f>IF(U29="4ª",IF(PAGAMENTOS!AH29="","AGUARDANDO VISTORIA","NO FINANCEIRO"),IF(U29="3ª",IF(PAGAMENTOS!Z29="","AGUARDANDO VISTORIA","NO FINANCEIRO"),IF(U29="2ª",IF(PAGAMENTOS!R29="","AGUARDANDO VISTORIA","NO FINANCEIRO"),IF(U29="1ª",IF(PAGAMENTOS!J29="","AGUARDANDO LIBERAÇÃO","NO FINANCEIRO"),"OK"))))</f>
        <v>OK</v>
      </c>
      <c r="W29" s="233" t="str">
        <f>IF(U29="4ª",IF(PAGAMENTOS!AH29="",PAGAMENTOS!AG29,PAGAMENTOS!AH29),IF(U29="3ª",IF(PAGAMENTOS!Z29="",PAGAMENTOS!Y29,PAGAMENTOS!Z29),IF(U29="2ª",IF(PAGAMENTOS!R29="",PAGAMENTOS!Q29,PAGAMENTOS!R29),IF(U29="1ª",IF(PAGAMENTOS!J29="",PAGAMENTOS!I29,PAGAMENTOS!J29),"OK"))))</f>
        <v>OK</v>
      </c>
      <c r="X29" s="18">
        <f>MAX(VISTORIA!Y29,VISTORIA!U29,VISTORIA!Q29,VISTORIA!M29,VISTORIA!I29)</f>
        <v>1</v>
      </c>
      <c r="Y29" s="18">
        <f>IF(VISTORIA!Y29&lt;&gt;"",VISTORIA!Y29,IF(VISTORIA!U29&lt;&gt;"",VISTORIA!U29,IF(VISTORIA!Q29&lt;&gt;"",VISTORIA!Q29,IF(VISTORIA!M29&lt;&gt;"",VISTORIA!M29,IF(VISTORIA!I29&lt;&gt;"",VISTORIA!I29,0)))))</f>
        <v>1</v>
      </c>
      <c r="Z29" s="233">
        <f>IF(VISTORIA!Y29&lt;&gt;"",VISTORIA!W29,IF(VISTORIA!U29&lt;&gt;"",VISTORIA!S29,IF(VISTORIA!Q29&lt;&gt;"",VISTORIA!O29,IF(VISTORIA!M29&lt;&gt;"",VISTORIA!K29,IF(VISTORIA!I29&lt;&gt;"",VISTORIA!G29,"NA")))))</f>
        <v>42458</v>
      </c>
      <c r="AA29" s="233">
        <f>IF(VISTORIA!Y29&lt;&gt;"",VISTORIA!X29,IF(VISTORIA!U29&lt;&gt;"",VISTORIA!T29,IF(VISTORIA!Q29&lt;&gt;"",VISTORIA!P29,IF(VISTORIA!M29&lt;&gt;"",VISTORIA!L29,IF(VISTORIA!I29&lt;&gt;"",VISTORIA!H29,"NA")))))</f>
        <v>43517</v>
      </c>
      <c r="AB29" s="233" t="str">
        <f>IF(OR(G29="AGUARDANDO PRESTAÇÃO DE CONTAS",G29="AGUARDANDO APROVAÇÃO PRESTAÇÃO DE CONTAS",G29="CONCLUÍDO"),"PTM CONCLUÍDO",IF(AND(VISTORIA!X29="",VISTORIA!W29&lt;&gt;""),VISTORIA!W29,IF(AND(VISTORIA!T29="",VISTORIA!S29&lt;&gt;""),VISTORIA!S29,IF(AND(VISTORIA!P29="",VISTORIA!O29&lt;&gt;""),VISTORIA!O29,IF(AND(VISTORIA!L29="",VISTORIA!K29&lt;&gt;""),VISTORIA!K29,IF(AND(VISTORIA!H29="",VISTORIA!G29&lt;&gt;""),VISTORIA!G29,"SEM PEDIDO"))))))</f>
        <v>PTM CONCLUÍDO</v>
      </c>
      <c r="AC29" s="18" t="str">
        <f>IFERROR(INDEX('CONCLUSÃO INFORMAL'!29:29,MATCH(MAX('CONCLUSÃO INFORMAL'!H29,'CONCLUSÃO INFORMAL'!L29,'CONCLUSÃO INFORMAL'!P29),'CONCLUSÃO INFORMAL'!29:29,0)-1),"NÃO INFORMADO")</f>
        <v>NÃO INFORMADO</v>
      </c>
      <c r="AD29" s="233" t="str">
        <f>IFERROR(INDEX('CONCLUSÃO INFORMAL'!29:29,MATCH(MAX('CONCLUSÃO INFORMAL'!H29,'CONCLUSÃO INFORMAL'!L29,'CONCLUSÃO INFORMAL'!P29),'CONCLUSÃO INFORMAL'!29:29,0)),"NÃO INFORMADO")</f>
        <v>NÃO INFORMADO</v>
      </c>
      <c r="AE29" s="1950" t="str">
        <f>IFERROR(INDEX('CONCLUSÃO INFORMAL'!29:29,MATCH(MAX('CONCLUSÃO INFORMAL'!H29,'CONCLUSÃO INFORMAL'!L29,'CONCLUSÃO INFORMAL'!P29),'CONCLUSÃO INFORMAL'!29:29,0)+1),"NÃO INFORMADO")</f>
        <v>NÃO INFORMADO</v>
      </c>
    </row>
    <row r="30" spans="2:31" ht="43.5" x14ac:dyDescent="0.35">
      <c r="B30" s="7" t="str">
        <f>'INF GERAIS'!B30&amp;IFERROR(IF(INDEX(APOIO!$A$5:$A$50,MATCH('INF GERAIS'!N30,APOIO!$B$5:$B$50,0))="NÃO",APOIO!$A$2&amp;"NÃO VÁLIDO",""),"")</f>
        <v>2014.0023</v>
      </c>
      <c r="C30" s="1950" t="str">
        <f>'INF GERAIS'!C30</f>
        <v>AGRESTE CENTRAL</v>
      </c>
      <c r="D30" s="1950" t="str">
        <f>'INF GERAIS'!D30</f>
        <v>ALTINHO</v>
      </c>
      <c r="E30" s="1950" t="str">
        <f>'INF GERAIS'!E30</f>
        <v>PAVIMENTAÇÃO EM PARALELEPÍPEDO DIVERSAS RUAS ( 7 RUAS)</v>
      </c>
      <c r="F30" s="1950" t="str">
        <f>'INF GERAIS'!G30</f>
        <v>NORMAL</v>
      </c>
      <c r="G30" s="12" t="str">
        <f>'INF GERAIS'!N30</f>
        <v>EM CONFERÊNCIA PARA TEMAI</v>
      </c>
      <c r="H30" s="1950" t="str">
        <f>'INF GERAIS'!O30</f>
        <v>CONCLUÍDA</v>
      </c>
      <c r="I30" s="11">
        <f>'INF GERAIS'!I30</f>
        <v>905659.85666666657</v>
      </c>
      <c r="J30" s="11">
        <f>'INF GERAIS'!J30</f>
        <v>443548.62</v>
      </c>
      <c r="K30" s="11">
        <f>'INF GERAIS'!K30</f>
        <v>443548.62</v>
      </c>
      <c r="L30" s="11">
        <f>'INF GERAIS'!L30</f>
        <v>0</v>
      </c>
      <c r="M30" s="11">
        <f>'INF GERAIS'!M30</f>
        <v>0</v>
      </c>
      <c r="N30" s="233">
        <f>IF(MAX(PAGAMENTOS!M30,PAGAMENTOS!U30,PAGAMENTOS!AC30,PAGAMENTOS!AK30,PAGAMENTOS!AQ30,PAGAMENTOS!AW30)=0,"SEM PAGAMENTO",IFERROR(INDEX(PAGAMENTOS!30:30,MATCH(MAX(PAGAMENTOS!M30,PAGAMENTOS!U30,PAGAMENTOS!AC30,PAGAMENTOS!AK30,PAGAMENTOS!AQ30,PAGAMENTOS!AW30),PAGAMENTOS!30:30,0)),"SEM PAGAMENTO"))</f>
        <v>42570</v>
      </c>
      <c r="O30" s="120" t="str">
        <f>IF(MAX(PAGAMENTOS!M30,PAGAMENTOS!U30,PAGAMENTOS!AC30,PAGAMENTOS!AK30,PAGAMENTOS!AQ30,PAGAMENTOS!AW30)=0,"SEM PAGAMENTO",IFERROR(IF(MATCH(MAX(PAGAMENTOS!M30,PAGAMENTOS!U30,PAGAMENTOS!AC30,PAGAMENTOS!AK30,PAGAMENTOS!AQ30,PAGAMENTOS!AW30),PAGAMENTOS!30:30,0)&gt;40,INDEX(PAGAMENTOS!30:30,MATCH(MAX(PAGAMENTOS!M30,PAGAMENTOS!U30,PAGAMENTOS!AC30,PAGAMENTOS!AK30,PAGAMENTOS!AQ30,PAGAMENTOS!AW30),PAGAMENTOS!30:30,0)-2)&amp;" P COMP.",IF(MATCH(MAX(PAGAMENTOS!M30,PAGAMENTOS!U30,PAGAMENTOS!AC30,PAGAMENTOS!AK30,PAGAMENTOS!AQ30,PAGAMENTOS!AW30),PAGAMENTOS!30:30,0)=13,"1ª P",IF(MATCH(MAX(PAGAMENTOS!M30,PAGAMENTOS!U30,PAGAMENTOS!AC30,PAGAMENTOS!AK30,PAGAMENTOS!AQ30,PAGAMENTOS!AW30),PAGAMENTOS!30:30,0)=21,"2ª P",IF(MATCH(MAX(PAGAMENTOS!M30,PAGAMENTOS!U30,PAGAMENTOS!AC30,PAGAMENTOS!AK30,PAGAMENTOS!AQ30,PAGAMENTOS!AW30),PAGAMENTOS!30:30,0)=29,"3ª P",IF(PAGAMENTOS!AC30=PAGAMENTOS!AK30,"4ª P","4ª P"))))),"SEM PAGAMENTO"))</f>
        <v>4ª P</v>
      </c>
      <c r="P30" s="11">
        <f>IF(MAX(PAGAMENTOS!M30,PAGAMENTOS!U30,PAGAMENTOS!AC30,PAGAMENTOS!AK30,PAGAMENTOS!AQ30,PAGAMENTOS!AW30)=0,"SEM PAGAMENTO",IFERROR(INDEX(PAGAMENTOS!30:30,MATCH(MAX(PAGAMENTOS!M30,PAGAMENTOS!U30,PAGAMENTOS!AC30,PAGAMENTOS!AK30,PAGAMENTOS!AQ30,PAGAMENTOS!AW30),PAGAMENTOS!30:30,0)-1),"SEM PAGAMENTO"))</f>
        <v>75527.259999999995</v>
      </c>
      <c r="Q30" s="11">
        <f>SUM(PAGAMENTOS!G30,PAGAMENTOS!L30,PAGAMENTOS!T30,PAGAMENTOS!AB30,PAGAMENTOS!AJ30,PAGAMENTOS!AP30,PAGAMENTOS!AV30)</f>
        <v>443548.62</v>
      </c>
      <c r="R30" s="11">
        <f>SUM(PAGAMENTOS!G30,PAGAMENTOS!H30,PAGAMENTOS!L30,PAGAMENTOS!T30,PAGAMENTOS!AB30,PAGAMENTOS!AJ30,PAGAMENTOS!AP30,PAGAMENTOS!AV30)</f>
        <v>443548.62</v>
      </c>
      <c r="S30" s="17">
        <f t="shared" si="0"/>
        <v>1</v>
      </c>
      <c r="T30" s="11">
        <f>IF(RIGHT(B30)="O",0,IF(AND(R30=0,PAGAMENTOS!H30&lt;&gt;0),0,K30-R30))</f>
        <v>0</v>
      </c>
      <c r="U30" s="120" t="str">
        <f>IF(AND(OR(PAGAMENTOS!AG30&lt;&gt;"",PAGAMENTOS!AH30&lt;&gt;""),PAGAMENTOS!AK30=""),"4ª",IF(AND(OR(PAGAMENTOS!Y30&lt;&gt;"",PAGAMENTOS!Z30&lt;&gt;""),PAGAMENTOS!AC30=""),"3ª",IF(AND(OR(PAGAMENTOS!Q30&lt;&gt;"",PAGAMENTOS!R30&lt;&gt;""),PAGAMENTOS!U30=""),"2ª",IF(AND(OR(PAGAMENTOS!I30&lt;&gt;"",PAGAMENTOS!J30&lt;&gt;""),PAGAMENTOS!M30=""),"1ª","OK"))))</f>
        <v>OK</v>
      </c>
      <c r="V30" s="120" t="str">
        <f>IF(U30="4ª",IF(PAGAMENTOS!AH30="","AGUARDANDO VISTORIA","NO FINANCEIRO"),IF(U30="3ª",IF(PAGAMENTOS!Z30="","AGUARDANDO VISTORIA","NO FINANCEIRO"),IF(U30="2ª",IF(PAGAMENTOS!R30="","AGUARDANDO VISTORIA","NO FINANCEIRO"),IF(U30="1ª",IF(PAGAMENTOS!J30="","AGUARDANDO LIBERAÇÃO","NO FINANCEIRO"),"OK"))))</f>
        <v>OK</v>
      </c>
      <c r="W30" s="233" t="str">
        <f>IF(U30="4ª",IF(PAGAMENTOS!AH30="",PAGAMENTOS!AG30,PAGAMENTOS!AH30),IF(U30="3ª",IF(PAGAMENTOS!Z30="",PAGAMENTOS!Y30,PAGAMENTOS!Z30),IF(U30="2ª",IF(PAGAMENTOS!R30="",PAGAMENTOS!Q30,PAGAMENTOS!R30),IF(U30="1ª",IF(PAGAMENTOS!J30="",PAGAMENTOS!I30,PAGAMENTOS!J30),"OK"))))</f>
        <v>OK</v>
      </c>
      <c r="X30" s="18">
        <f>MAX(VISTORIA!Y30,VISTORIA!U30,VISTORIA!Q30,VISTORIA!M30,VISTORIA!I30)</f>
        <v>1</v>
      </c>
      <c r="Y30" s="18">
        <f>IF(VISTORIA!Y30&lt;&gt;"",VISTORIA!Y30,IF(VISTORIA!U30&lt;&gt;"",VISTORIA!U30,IF(VISTORIA!Q30&lt;&gt;"",VISTORIA!Q30,IF(VISTORIA!M30&lt;&gt;"",VISTORIA!M30,IF(VISTORIA!I30&lt;&gt;"",VISTORIA!I30,0)))))</f>
        <v>1</v>
      </c>
      <c r="Z30" s="233">
        <f>IF(VISTORIA!Y30&lt;&gt;"",VISTORIA!W30,IF(VISTORIA!U30&lt;&gt;"",VISTORIA!S30,IF(VISTORIA!Q30&lt;&gt;"",VISTORIA!O30,IF(VISTORIA!M30&lt;&gt;"",VISTORIA!K30,IF(VISTORIA!I30&lt;&gt;"",VISTORIA!G30,"NA")))))</f>
        <v>42515</v>
      </c>
      <c r="AA30" s="233">
        <f>IF(VISTORIA!Y30&lt;&gt;"",VISTORIA!X30,IF(VISTORIA!U30&lt;&gt;"",VISTORIA!T30,IF(VISTORIA!Q30&lt;&gt;"",VISTORIA!P30,IF(VISTORIA!M30&lt;&gt;"",VISTORIA!L30,IF(VISTORIA!I30&lt;&gt;"",VISTORIA!H30,"NA")))))</f>
        <v>42548</v>
      </c>
      <c r="AB30" s="233" t="str">
        <f>IF(OR(G30="AGUARDANDO PRESTAÇÃO DE CONTAS",G30="AGUARDANDO APROVAÇÃO PRESTAÇÃO DE CONTAS",G30="CONCLUÍDO"),"PTM CONCLUÍDO",IF(AND(VISTORIA!X30="",VISTORIA!W30&lt;&gt;""),VISTORIA!W30,IF(AND(VISTORIA!T30="",VISTORIA!S30&lt;&gt;""),VISTORIA!S30,IF(AND(VISTORIA!P30="",VISTORIA!O30&lt;&gt;""),VISTORIA!O30,IF(AND(VISTORIA!L30="",VISTORIA!K30&lt;&gt;""),VISTORIA!K30,IF(AND(VISTORIA!H30="",VISTORIA!G30&lt;&gt;""),VISTORIA!G30,"SEM PEDIDO"))))))</f>
        <v>SEM PEDIDO</v>
      </c>
      <c r="AC30" s="18" t="str">
        <f>IFERROR(INDEX('CONCLUSÃO INFORMAL'!30:30,MATCH(MAX('CONCLUSÃO INFORMAL'!H30,'CONCLUSÃO INFORMAL'!L30,'CONCLUSÃO INFORMAL'!P30),'CONCLUSÃO INFORMAL'!30:30,0)-1),"NÃO INFORMADO")</f>
        <v>NÃO INFORMADO</v>
      </c>
      <c r="AD30" s="233" t="str">
        <f>IFERROR(INDEX('CONCLUSÃO INFORMAL'!30:30,MATCH(MAX('CONCLUSÃO INFORMAL'!H30,'CONCLUSÃO INFORMAL'!L30,'CONCLUSÃO INFORMAL'!P30),'CONCLUSÃO INFORMAL'!30:30,0)),"NÃO INFORMADO")</f>
        <v>NÃO INFORMADO</v>
      </c>
      <c r="AE30" s="1950" t="str">
        <f>IFERROR(INDEX('CONCLUSÃO INFORMAL'!30:30,MATCH(MAX('CONCLUSÃO INFORMAL'!H30,'CONCLUSÃO INFORMAL'!L30,'CONCLUSÃO INFORMAL'!P30),'CONCLUSÃO INFORMAL'!30:30,0)+1),"NÃO INFORMADO")</f>
        <v>NÃO INFORMADO</v>
      </c>
    </row>
    <row r="31" spans="2:31" ht="43.5" x14ac:dyDescent="0.35">
      <c r="B31" s="7" t="str">
        <f>'INF GERAIS'!B31&amp;IFERROR(IF(INDEX(APOIO!$A$5:$A$50,MATCH('INF GERAIS'!N31,APOIO!$B$5:$B$50,0))="NÃO",APOIO!$A$2&amp;"NÃO VÁLIDO",""),"")</f>
        <v>2014.0024</v>
      </c>
      <c r="C31" s="1950" t="str">
        <f>'INF GERAIS'!C31</f>
        <v>AGRESTE CENTRAL</v>
      </c>
      <c r="D31" s="1950" t="str">
        <f>'INF GERAIS'!D31</f>
        <v>ALTINHO</v>
      </c>
      <c r="E31" s="1950" t="str">
        <f>'INF GERAIS'!E31</f>
        <v>IMPLANTACAO E RECAPEAMENTO ASFALTICO DE DIVERSAS RUAS( 2 RUAS)</v>
      </c>
      <c r="F31" s="1950" t="str">
        <f>'INF GERAIS'!G31</f>
        <v>NORMAL</v>
      </c>
      <c r="G31" s="12" t="str">
        <f>'INF GERAIS'!N31</f>
        <v>EM CONFERÊNCIA PARA TEMAI</v>
      </c>
      <c r="H31" s="1950" t="str">
        <f>'INF GERAIS'!O31</f>
        <v>CONCLUÍDA</v>
      </c>
      <c r="I31" s="11">
        <f>'INF GERAIS'!I31</f>
        <v>905659.85666666657</v>
      </c>
      <c r="J31" s="11">
        <f>'INF GERAIS'!J31</f>
        <v>259843.99</v>
      </c>
      <c r="K31" s="11">
        <f>'INF GERAIS'!K31</f>
        <v>259843.99</v>
      </c>
      <c r="L31" s="11">
        <f>'INF GERAIS'!L31</f>
        <v>0</v>
      </c>
      <c r="M31" s="11">
        <f>'INF GERAIS'!M31</f>
        <v>0</v>
      </c>
      <c r="N31" s="233">
        <f>IF(MAX(PAGAMENTOS!M31,PAGAMENTOS!U31,PAGAMENTOS!AC31,PAGAMENTOS!AK31,PAGAMENTOS!AQ31,PAGAMENTOS!AW31)=0,"SEM PAGAMENTO",IFERROR(INDEX(PAGAMENTOS!31:31,MATCH(MAX(PAGAMENTOS!M31,PAGAMENTOS!U31,PAGAMENTOS!AC31,PAGAMENTOS!AK31,PAGAMENTOS!AQ31,PAGAMENTOS!AW31),PAGAMENTOS!31:31,0)),"SEM PAGAMENTO"))</f>
        <v>42915</v>
      </c>
      <c r="O31" s="120" t="str">
        <f>IF(MAX(PAGAMENTOS!M31,PAGAMENTOS!U31,PAGAMENTOS!AC31,PAGAMENTOS!AK31,PAGAMENTOS!AQ31,PAGAMENTOS!AW31)=0,"SEM PAGAMENTO",IFERROR(IF(MATCH(MAX(PAGAMENTOS!M31,PAGAMENTOS!U31,PAGAMENTOS!AC31,PAGAMENTOS!AK31,PAGAMENTOS!AQ31,PAGAMENTOS!AW31),PAGAMENTOS!31:31,0)&gt;40,INDEX(PAGAMENTOS!31:31,MATCH(MAX(PAGAMENTOS!M31,PAGAMENTOS!U31,PAGAMENTOS!AC31,PAGAMENTOS!AK31,PAGAMENTOS!AQ31,PAGAMENTOS!AW31),PAGAMENTOS!31:31,0)-2)&amp;" P COMP.",IF(MATCH(MAX(PAGAMENTOS!M31,PAGAMENTOS!U31,PAGAMENTOS!AC31,PAGAMENTOS!AK31,PAGAMENTOS!AQ31,PAGAMENTOS!AW31),PAGAMENTOS!31:31,0)=13,"1ª P",IF(MATCH(MAX(PAGAMENTOS!M31,PAGAMENTOS!U31,PAGAMENTOS!AC31,PAGAMENTOS!AK31,PAGAMENTOS!AQ31,PAGAMENTOS!AW31),PAGAMENTOS!31:31,0)=21,"2ª P",IF(MATCH(MAX(PAGAMENTOS!M31,PAGAMENTOS!U31,PAGAMENTOS!AC31,PAGAMENTOS!AK31,PAGAMENTOS!AQ31,PAGAMENTOS!AW31),PAGAMENTOS!31:31,0)=29,"3ª P",IF(PAGAMENTOS!AC31=PAGAMENTOS!AK31,"4ª P","4ª P"))))),"SEM PAGAMENTO"))</f>
        <v>4ª P</v>
      </c>
      <c r="P31" s="11">
        <f>IF(MAX(PAGAMENTOS!M31,PAGAMENTOS!U31,PAGAMENTOS!AC31,PAGAMENTOS!AK31,PAGAMENTOS!AQ31,PAGAMENTOS!AW31)=0,"SEM PAGAMENTO",IFERROR(INDEX(PAGAMENTOS!31:31,MATCH(MAX(PAGAMENTOS!M31,PAGAMENTOS!U31,PAGAMENTOS!AC31,PAGAMENTOS!AK31,PAGAMENTOS!AQ31,PAGAMENTOS!AW31),PAGAMENTOS!31:31,0)-1),"SEM PAGAMENTO"))</f>
        <v>41128.19</v>
      </c>
      <c r="Q31" s="11">
        <f>SUM(PAGAMENTOS!G31,PAGAMENTOS!L31,PAGAMENTOS!T31,PAGAMENTOS!AB31,PAGAMENTOS!AJ31,PAGAMENTOS!AP31,PAGAMENTOS!AV31)</f>
        <v>259843.99</v>
      </c>
      <c r="R31" s="11">
        <f>SUM(PAGAMENTOS!G31,PAGAMENTOS!H31,PAGAMENTOS!L31,PAGAMENTOS!T31,PAGAMENTOS!AB31,PAGAMENTOS!AJ31,PAGAMENTOS!AP31,PAGAMENTOS!AV31)</f>
        <v>259843.99</v>
      </c>
      <c r="S31" s="17">
        <f t="shared" si="0"/>
        <v>1</v>
      </c>
      <c r="T31" s="11">
        <f>IF(RIGHT(B31)="O",0,IF(AND(R31=0,PAGAMENTOS!H31&lt;&gt;0),0,K31-R31))</f>
        <v>0</v>
      </c>
      <c r="U31" s="120" t="str">
        <f>IF(AND(OR(PAGAMENTOS!AG31&lt;&gt;"",PAGAMENTOS!AH31&lt;&gt;""),PAGAMENTOS!AK31=""),"4ª",IF(AND(OR(PAGAMENTOS!Y31&lt;&gt;"",PAGAMENTOS!Z31&lt;&gt;""),PAGAMENTOS!AC31=""),"3ª",IF(AND(OR(PAGAMENTOS!Q31&lt;&gt;"",PAGAMENTOS!R31&lt;&gt;""),PAGAMENTOS!U31=""),"2ª",IF(AND(OR(PAGAMENTOS!I31&lt;&gt;"",PAGAMENTOS!J31&lt;&gt;""),PAGAMENTOS!M31=""),"1ª","OK"))))</f>
        <v>OK</v>
      </c>
      <c r="V31" s="120" t="str">
        <f>IF(U31="4ª",IF(PAGAMENTOS!AH31="","AGUARDANDO VISTORIA","NO FINANCEIRO"),IF(U31="3ª",IF(PAGAMENTOS!Z31="","AGUARDANDO VISTORIA","NO FINANCEIRO"),IF(U31="2ª",IF(PAGAMENTOS!R31="","AGUARDANDO VISTORIA","NO FINANCEIRO"),IF(U31="1ª",IF(PAGAMENTOS!J31="","AGUARDANDO LIBERAÇÃO","NO FINANCEIRO"),"OK"))))</f>
        <v>OK</v>
      </c>
      <c r="W31" s="233" t="str">
        <f>IF(U31="4ª",IF(PAGAMENTOS!AH31="",PAGAMENTOS!AG31,PAGAMENTOS!AH31),IF(U31="3ª",IF(PAGAMENTOS!Z31="",PAGAMENTOS!Y31,PAGAMENTOS!Z31),IF(U31="2ª",IF(PAGAMENTOS!R31="",PAGAMENTOS!Q31,PAGAMENTOS!R31),IF(U31="1ª",IF(PAGAMENTOS!J31="",PAGAMENTOS!I31,PAGAMENTOS!J31),"OK"))))</f>
        <v>OK</v>
      </c>
      <c r="X31" s="18">
        <f>MAX(VISTORIA!Y31,VISTORIA!U31,VISTORIA!Q31,VISTORIA!M31,VISTORIA!I31)</f>
        <v>1</v>
      </c>
      <c r="Y31" s="18">
        <f>IF(VISTORIA!Y31&lt;&gt;"",VISTORIA!Y31,IF(VISTORIA!U31&lt;&gt;"",VISTORIA!U31,IF(VISTORIA!Q31&lt;&gt;"",VISTORIA!Q31,IF(VISTORIA!M31&lt;&gt;"",VISTORIA!M31,IF(VISTORIA!I31&lt;&gt;"",VISTORIA!I31,0)))))</f>
        <v>1</v>
      </c>
      <c r="Z31" s="233">
        <f>IF(VISTORIA!Y31&lt;&gt;"",VISTORIA!W31,IF(VISTORIA!U31&lt;&gt;"",VISTORIA!S31,IF(VISTORIA!Q31&lt;&gt;"",VISTORIA!O31,IF(VISTORIA!M31&lt;&gt;"",VISTORIA!K31,IF(VISTORIA!I31&lt;&gt;"",VISTORIA!G31,"NA")))))</f>
        <v>42438</v>
      </c>
      <c r="AA31" s="233">
        <f>IF(VISTORIA!Y31&lt;&gt;"",VISTORIA!X31,IF(VISTORIA!U31&lt;&gt;"",VISTORIA!T31,IF(VISTORIA!Q31&lt;&gt;"",VISTORIA!P31,IF(VISTORIA!M31&lt;&gt;"",VISTORIA!L31,IF(VISTORIA!I31&lt;&gt;"",VISTORIA!H31,"NA")))))</f>
        <v>42584</v>
      </c>
      <c r="AB31" s="233" t="str">
        <f>IF(OR(G31="AGUARDANDO PRESTAÇÃO DE CONTAS",G31="AGUARDANDO APROVAÇÃO PRESTAÇÃO DE CONTAS",G31="CONCLUÍDO"),"PTM CONCLUÍDO",IF(AND(VISTORIA!X31="",VISTORIA!W31&lt;&gt;""),VISTORIA!W31,IF(AND(VISTORIA!T31="",VISTORIA!S31&lt;&gt;""),VISTORIA!S31,IF(AND(VISTORIA!P31="",VISTORIA!O31&lt;&gt;""),VISTORIA!O31,IF(AND(VISTORIA!L31="",VISTORIA!K31&lt;&gt;""),VISTORIA!K31,IF(AND(VISTORIA!H31="",VISTORIA!G31&lt;&gt;""),VISTORIA!G31,"SEM PEDIDO"))))))</f>
        <v>SEM PEDIDO</v>
      </c>
      <c r="AC31" s="18" t="str">
        <f>IFERROR(INDEX('CONCLUSÃO INFORMAL'!31:31,MATCH(MAX('CONCLUSÃO INFORMAL'!H31,'CONCLUSÃO INFORMAL'!L31,'CONCLUSÃO INFORMAL'!P31),'CONCLUSÃO INFORMAL'!31:31,0)-1),"NÃO INFORMADO")</f>
        <v>NÃO INFORMADO</v>
      </c>
      <c r="AD31" s="233" t="str">
        <f>IFERROR(INDEX('CONCLUSÃO INFORMAL'!31:31,MATCH(MAX('CONCLUSÃO INFORMAL'!H31,'CONCLUSÃO INFORMAL'!L31,'CONCLUSÃO INFORMAL'!P31),'CONCLUSÃO INFORMAL'!31:31,0)),"NÃO INFORMADO")</f>
        <v>NÃO INFORMADO</v>
      </c>
      <c r="AE31" s="1950" t="str">
        <f>IFERROR(INDEX('CONCLUSÃO INFORMAL'!31:31,MATCH(MAX('CONCLUSÃO INFORMAL'!H31,'CONCLUSÃO INFORMAL'!L31,'CONCLUSÃO INFORMAL'!P31),'CONCLUSÃO INFORMAL'!31:31,0)+1),"NÃO INFORMADO")</f>
        <v>NÃO INFORMADO</v>
      </c>
    </row>
    <row r="32" spans="2:31" ht="43.5" x14ac:dyDescent="0.35">
      <c r="B32" s="7" t="str">
        <f>'INF GERAIS'!B32&amp;IFERROR(IF(INDEX(APOIO!$A$5:$A$50,MATCH('INF GERAIS'!N32,APOIO!$B$5:$B$50,0))="NÃO",APOIO!$A$2&amp;"NÃO VÁLIDO",""),"")</f>
        <v>2014.0025</v>
      </c>
      <c r="C32" s="1950" t="str">
        <f>'INF GERAIS'!C32</f>
        <v>AGRESTE CENTRAL</v>
      </c>
      <c r="D32" s="1950" t="str">
        <f>'INF GERAIS'!D32</f>
        <v>ALTINHO</v>
      </c>
      <c r="E32" s="1950" t="str">
        <f>'INF GERAIS'!E32</f>
        <v>REFORMA E REVITALIZAÇÃO DA PRAÇA DR. JOSÉ FERREIRA DE LIMA</v>
      </c>
      <c r="F32" s="1950" t="str">
        <f>'INF GERAIS'!G32</f>
        <v>NORMAL</v>
      </c>
      <c r="G32" s="12" t="str">
        <f>'INF GERAIS'!N32</f>
        <v>EM CONFERÊNCIA PARA TEMAI</v>
      </c>
      <c r="H32" s="1950" t="str">
        <f>'INF GERAIS'!O32</f>
        <v>CONCLUÍDA</v>
      </c>
      <c r="I32" s="11">
        <f>'INF GERAIS'!I32</f>
        <v>905659.85666666657</v>
      </c>
      <c r="J32" s="11">
        <f>'INF GERAIS'!J32</f>
        <v>170518.16</v>
      </c>
      <c r="K32" s="11">
        <f>'INF GERAIS'!K32</f>
        <v>170518.16</v>
      </c>
      <c r="L32" s="11">
        <f>'INF GERAIS'!L32</f>
        <v>0</v>
      </c>
      <c r="M32" s="11">
        <f>'INF GERAIS'!M32</f>
        <v>0</v>
      </c>
      <c r="N32" s="233">
        <f>IF(MAX(PAGAMENTOS!M32,PAGAMENTOS!U32,PAGAMENTOS!AC32,PAGAMENTOS!AK32,PAGAMENTOS!AQ32,PAGAMENTOS!AW32)=0,"SEM PAGAMENTO",IFERROR(INDEX(PAGAMENTOS!32:32,MATCH(MAX(PAGAMENTOS!M32,PAGAMENTOS!U32,PAGAMENTOS!AC32,PAGAMENTOS!AK32,PAGAMENTOS!AQ32,PAGAMENTOS!AW32),PAGAMENTOS!32:32,0)),"SEM PAGAMENTO"))</f>
        <v>42570</v>
      </c>
      <c r="O32" s="120" t="str">
        <f>IF(MAX(PAGAMENTOS!M32,PAGAMENTOS!U32,PAGAMENTOS!AC32,PAGAMENTOS!AK32,PAGAMENTOS!AQ32,PAGAMENTOS!AW32)=0,"SEM PAGAMENTO",IFERROR(IF(MATCH(MAX(PAGAMENTOS!M32,PAGAMENTOS!U32,PAGAMENTOS!AC32,PAGAMENTOS!AK32,PAGAMENTOS!AQ32,PAGAMENTOS!AW32),PAGAMENTOS!32:32,0)&gt;40,INDEX(PAGAMENTOS!32:32,MATCH(MAX(PAGAMENTOS!M32,PAGAMENTOS!U32,PAGAMENTOS!AC32,PAGAMENTOS!AK32,PAGAMENTOS!AQ32,PAGAMENTOS!AW32),PAGAMENTOS!32:32,0)-2)&amp;" P COMP.",IF(MATCH(MAX(PAGAMENTOS!M32,PAGAMENTOS!U32,PAGAMENTOS!AC32,PAGAMENTOS!AK32,PAGAMENTOS!AQ32,PAGAMENTOS!AW32),PAGAMENTOS!32:32,0)=13,"1ª P",IF(MATCH(MAX(PAGAMENTOS!M32,PAGAMENTOS!U32,PAGAMENTOS!AC32,PAGAMENTOS!AK32,PAGAMENTOS!AQ32,PAGAMENTOS!AW32),PAGAMENTOS!32:32,0)=21,"2ª P",IF(MATCH(MAX(PAGAMENTOS!M32,PAGAMENTOS!U32,PAGAMENTOS!AC32,PAGAMENTOS!AK32,PAGAMENTOS!AQ32,PAGAMENTOS!AW32),PAGAMENTOS!32:32,0)=29,"3ª P",IF(PAGAMENTOS!AC32=PAGAMENTOS!AK32,"4ª P","4ª P"))))),"SEM PAGAMENTO"))</f>
        <v>4ª P</v>
      </c>
      <c r="P32" s="11">
        <f>IF(MAX(PAGAMENTOS!M32,PAGAMENTOS!U32,PAGAMENTOS!AC32,PAGAMENTOS!AK32,PAGAMENTOS!AQ32,PAGAMENTOS!AW32)=0,"SEM PAGAMENTO",IFERROR(INDEX(PAGAMENTOS!32:32,MATCH(MAX(PAGAMENTOS!M32,PAGAMENTOS!U32,PAGAMENTOS!AC32,PAGAMENTOS!AK32,PAGAMENTOS!AQ32,PAGAMENTOS!AW32),PAGAMENTOS!32:32,0)-1),"SEM PAGAMENTO"))</f>
        <v>32727.439999999999</v>
      </c>
      <c r="Q32" s="11">
        <f>SUM(PAGAMENTOS!G32,PAGAMENTOS!L32,PAGAMENTOS!T32,PAGAMENTOS!AB32,PAGAMENTOS!AJ32,PAGAMENTOS!AP32,PAGAMENTOS!AV32)</f>
        <v>170518.16</v>
      </c>
      <c r="R32" s="11">
        <f>SUM(PAGAMENTOS!G32,PAGAMENTOS!H32,PAGAMENTOS!L32,PAGAMENTOS!T32,PAGAMENTOS!AB32,PAGAMENTOS!AJ32,PAGAMENTOS!AP32,PAGAMENTOS!AV32)</f>
        <v>170518.16</v>
      </c>
      <c r="S32" s="17">
        <f t="shared" si="0"/>
        <v>1</v>
      </c>
      <c r="T32" s="11">
        <f>IF(RIGHT(B32)="O",0,IF(AND(R32=0,PAGAMENTOS!H32&lt;&gt;0),0,K32-R32))</f>
        <v>0</v>
      </c>
      <c r="U32" s="120" t="str">
        <f>IF(AND(OR(PAGAMENTOS!AG32&lt;&gt;"",PAGAMENTOS!AH32&lt;&gt;""),PAGAMENTOS!AK32=""),"4ª",IF(AND(OR(PAGAMENTOS!Y32&lt;&gt;"",PAGAMENTOS!Z32&lt;&gt;""),PAGAMENTOS!AC32=""),"3ª",IF(AND(OR(PAGAMENTOS!Q32&lt;&gt;"",PAGAMENTOS!R32&lt;&gt;""),PAGAMENTOS!U32=""),"2ª",IF(AND(OR(PAGAMENTOS!I32&lt;&gt;"",PAGAMENTOS!J32&lt;&gt;""),PAGAMENTOS!M32=""),"1ª","OK"))))</f>
        <v>OK</v>
      </c>
      <c r="V32" s="120" t="str">
        <f>IF(U32="4ª",IF(PAGAMENTOS!AH32="","AGUARDANDO VISTORIA","NO FINANCEIRO"),IF(U32="3ª",IF(PAGAMENTOS!Z32="","AGUARDANDO VISTORIA","NO FINANCEIRO"),IF(U32="2ª",IF(PAGAMENTOS!R32="","AGUARDANDO VISTORIA","NO FINANCEIRO"),IF(U32="1ª",IF(PAGAMENTOS!J32="","AGUARDANDO LIBERAÇÃO","NO FINANCEIRO"),"OK"))))</f>
        <v>OK</v>
      </c>
      <c r="W32" s="233" t="str">
        <f>IF(U32="4ª",IF(PAGAMENTOS!AH32="",PAGAMENTOS!AG32,PAGAMENTOS!AH32),IF(U32="3ª",IF(PAGAMENTOS!Z32="",PAGAMENTOS!Y32,PAGAMENTOS!Z32),IF(U32="2ª",IF(PAGAMENTOS!R32="",PAGAMENTOS!Q32,PAGAMENTOS!R32),IF(U32="1ª",IF(PAGAMENTOS!J32="",PAGAMENTOS!I32,PAGAMENTOS!J32),"OK"))))</f>
        <v>OK</v>
      </c>
      <c r="X32" s="18">
        <f>MAX(VISTORIA!Y32,VISTORIA!U32,VISTORIA!Q32,VISTORIA!M32,VISTORIA!I32)</f>
        <v>1</v>
      </c>
      <c r="Y32" s="18">
        <f>IF(VISTORIA!Y32&lt;&gt;"",VISTORIA!Y32,IF(VISTORIA!U32&lt;&gt;"",VISTORIA!U32,IF(VISTORIA!Q32&lt;&gt;"",VISTORIA!Q32,IF(VISTORIA!M32&lt;&gt;"",VISTORIA!M32,IF(VISTORIA!I32&lt;&gt;"",VISTORIA!I32,0)))))</f>
        <v>1</v>
      </c>
      <c r="Z32" s="233">
        <f>IF(VISTORIA!Y32&lt;&gt;"",VISTORIA!W32,IF(VISTORIA!U32&lt;&gt;"",VISTORIA!S32,IF(VISTORIA!Q32&lt;&gt;"",VISTORIA!O32,IF(VISTORIA!M32&lt;&gt;"",VISTORIA!K32,IF(VISTORIA!I32&lt;&gt;"",VISTORIA!G32,"NA")))))</f>
        <v>42515</v>
      </c>
      <c r="AA32" s="233">
        <f>IF(VISTORIA!Y32&lt;&gt;"",VISTORIA!X32,IF(VISTORIA!U32&lt;&gt;"",VISTORIA!T32,IF(VISTORIA!Q32&lt;&gt;"",VISTORIA!P32,IF(VISTORIA!M32&lt;&gt;"",VISTORIA!L32,IF(VISTORIA!I32&lt;&gt;"",VISTORIA!H32,"NA")))))</f>
        <v>46200</v>
      </c>
      <c r="AB32" s="233" t="str">
        <f>IF(OR(G32="AGUARDANDO PRESTAÇÃO DE CONTAS",G32="AGUARDANDO APROVAÇÃO PRESTAÇÃO DE CONTAS",G32="CONCLUÍDO"),"PTM CONCLUÍDO",IF(AND(VISTORIA!X32="",VISTORIA!W32&lt;&gt;""),VISTORIA!W32,IF(AND(VISTORIA!T32="",VISTORIA!S32&lt;&gt;""),VISTORIA!S32,IF(AND(VISTORIA!P32="",VISTORIA!O32&lt;&gt;""),VISTORIA!O32,IF(AND(VISTORIA!L32="",VISTORIA!K32&lt;&gt;""),VISTORIA!K32,IF(AND(VISTORIA!H32="",VISTORIA!G32&lt;&gt;""),VISTORIA!G32,"SEM PEDIDO"))))))</f>
        <v>SEM PEDIDO</v>
      </c>
      <c r="AC32" s="18" t="str">
        <f>IFERROR(INDEX('CONCLUSÃO INFORMAL'!32:32,MATCH(MAX('CONCLUSÃO INFORMAL'!H32,'CONCLUSÃO INFORMAL'!L32,'CONCLUSÃO INFORMAL'!P32),'CONCLUSÃO INFORMAL'!32:32,0)-1),"NÃO INFORMADO")</f>
        <v>NÃO INFORMADO</v>
      </c>
      <c r="AD32" s="233" t="str">
        <f>IFERROR(INDEX('CONCLUSÃO INFORMAL'!32:32,MATCH(MAX('CONCLUSÃO INFORMAL'!H32,'CONCLUSÃO INFORMAL'!L32,'CONCLUSÃO INFORMAL'!P32),'CONCLUSÃO INFORMAL'!32:32,0)),"NÃO INFORMADO")</f>
        <v>NÃO INFORMADO</v>
      </c>
      <c r="AE32" s="1950" t="str">
        <f>IFERROR(INDEX('CONCLUSÃO INFORMAL'!32:32,MATCH(MAX('CONCLUSÃO INFORMAL'!H32,'CONCLUSÃO INFORMAL'!L32,'CONCLUSÃO INFORMAL'!P32),'CONCLUSÃO INFORMAL'!32:32,0)+1),"NÃO INFORMADO")</f>
        <v>NÃO INFORMADO</v>
      </c>
    </row>
    <row r="33" spans="2:31" ht="93.75" customHeight="1" x14ac:dyDescent="0.35">
      <c r="B33" s="7" t="str">
        <f>'INF GERAIS'!B33&amp;IFERROR(IF(INDEX(APOIO!$A$5:$A$50,MATCH('INF GERAIS'!N33,APOIO!$B$5:$B$50,0))="NÃO",APOIO!$A$2&amp;"NÃO VÁLIDO",""),"")</f>
        <v>2014.0026</v>
      </c>
      <c r="C33" s="1950" t="str">
        <f>'INF GERAIS'!C33</f>
        <v>MATA SUL</v>
      </c>
      <c r="D33" s="1950" t="str">
        <f>'INF GERAIS'!D33</f>
        <v>AMARAJI</v>
      </c>
      <c r="E33" s="1950" t="str">
        <f>'INF GERAIS'!E33</f>
        <v>CONSTRUÇÃO DA PRAÇA DO FLAMBOYANT E DA PRAÇA DO LOTEAMENTO ALICE BATISTA</v>
      </c>
      <c r="F33" s="1950" t="str">
        <f>'INF GERAIS'!G33</f>
        <v>NORMAL</v>
      </c>
      <c r="G33" s="1950" t="str">
        <f>'INF GERAIS'!N33</f>
        <v>AGUARDANDO APROVAÇÃO PRESTAÇÃO DE CONTAS (SECRETARIA)</v>
      </c>
      <c r="H33" s="1950" t="str">
        <f>'INF GERAIS'!O33</f>
        <v>CONCLUÍDA</v>
      </c>
      <c r="I33" s="11">
        <f>'INF GERAIS'!I33</f>
        <v>905659.85666666657</v>
      </c>
      <c r="J33" s="11">
        <f>'INF GERAIS'!J33</f>
        <v>233616.06</v>
      </c>
      <c r="K33" s="11">
        <f>'INF GERAIS'!K33</f>
        <v>233616.06</v>
      </c>
      <c r="L33" s="11">
        <f>'INF GERAIS'!L33</f>
        <v>0</v>
      </c>
      <c r="M33" s="11">
        <f>'INF GERAIS'!M33</f>
        <v>0</v>
      </c>
      <c r="N33" s="233">
        <f>IF(MAX(PAGAMENTOS!M33,PAGAMENTOS!U33,PAGAMENTOS!AC33,PAGAMENTOS!AK33,PAGAMENTOS!AQ33,PAGAMENTOS!AW33)=0,"SEM PAGAMENTO",IFERROR(INDEX(PAGAMENTOS!33:33,MATCH(MAX(PAGAMENTOS!M33,PAGAMENTOS!U33,PAGAMENTOS!AC33,PAGAMENTOS!AK33,PAGAMENTOS!AQ33,PAGAMENTOS!AW33),PAGAMENTOS!33:33,0)),"SEM PAGAMENTO"))</f>
        <v>42432</v>
      </c>
      <c r="O33" s="120" t="str">
        <f>IF(MAX(PAGAMENTOS!M33,PAGAMENTOS!U33,PAGAMENTOS!AC33,PAGAMENTOS!AK33,PAGAMENTOS!AQ33,PAGAMENTOS!AW33)=0,"SEM PAGAMENTO",IFERROR(IF(MATCH(MAX(PAGAMENTOS!M33,PAGAMENTOS!U33,PAGAMENTOS!AC33,PAGAMENTOS!AK33,PAGAMENTOS!AQ33,PAGAMENTOS!AW33),PAGAMENTOS!33:33,0)&gt;40,INDEX(PAGAMENTOS!33:33,MATCH(MAX(PAGAMENTOS!M33,PAGAMENTOS!U33,PAGAMENTOS!AC33,PAGAMENTOS!AK33,PAGAMENTOS!AQ33,PAGAMENTOS!AW33),PAGAMENTOS!33:33,0)-2)&amp;" P COMP.",IF(MATCH(MAX(PAGAMENTOS!M33,PAGAMENTOS!U33,PAGAMENTOS!AC33,PAGAMENTOS!AK33,PAGAMENTOS!AQ33,PAGAMENTOS!AW33),PAGAMENTOS!33:33,0)=13,"1ª P",IF(MATCH(MAX(PAGAMENTOS!M33,PAGAMENTOS!U33,PAGAMENTOS!AC33,PAGAMENTOS!AK33,PAGAMENTOS!AQ33,PAGAMENTOS!AW33),PAGAMENTOS!33:33,0)=21,"2ª P",IF(MATCH(MAX(PAGAMENTOS!M33,PAGAMENTOS!U33,PAGAMENTOS!AC33,PAGAMENTOS!AK33,PAGAMENTOS!AQ33,PAGAMENTOS!AW33),PAGAMENTOS!33:33,0)=29,"3ª P",IF(PAGAMENTOS!AC33=PAGAMENTOS!AK33,"4ª P","4ª P"))))),"SEM PAGAMENTO"))</f>
        <v>2ª P</v>
      </c>
      <c r="P33" s="11">
        <f>IF(MAX(PAGAMENTOS!M33,PAGAMENTOS!U33,PAGAMENTOS!AC33,PAGAMENTOS!AK33,PAGAMENTOS!AQ33,PAGAMENTOS!AW33)=0,"SEM PAGAMENTO",IFERROR(INDEX(PAGAMENTOS!33:33,MATCH(MAX(PAGAMENTOS!M33,PAGAMENTOS!U33,PAGAMENTOS!AC33,PAGAMENTOS!AK33,PAGAMENTOS!AQ33,PAGAMENTOS!AW33),PAGAMENTOS!33:33,0)-1),"SEM PAGAMENTO"))</f>
        <v>101001.22</v>
      </c>
      <c r="Q33" s="11">
        <f>SUM(PAGAMENTOS!G33,PAGAMENTOS!L33,PAGAMENTOS!T33,PAGAMENTOS!AB33,PAGAMENTOS!AJ33,PAGAMENTOS!AP33,PAGAMENTOS!AV33)</f>
        <v>202002.45</v>
      </c>
      <c r="R33" s="11">
        <f>SUM(PAGAMENTOS!G33,PAGAMENTOS!H33,PAGAMENTOS!L33,PAGAMENTOS!T33,PAGAMENTOS!AB33,PAGAMENTOS!AJ33,PAGAMENTOS!AP33,PAGAMENTOS!AV33)</f>
        <v>202002.45</v>
      </c>
      <c r="S33" s="17">
        <f t="shared" si="0"/>
        <v>0.86467706886247464</v>
      </c>
      <c r="T33" s="11">
        <f>IF(RIGHT(B33)="O",0,IF(AND(R33=0,PAGAMENTOS!H33&lt;&gt;0),0,K33-R33))</f>
        <v>31613.609999999986</v>
      </c>
      <c r="U33" s="120" t="str">
        <f>IF(AND(OR(PAGAMENTOS!AG33&lt;&gt;"",PAGAMENTOS!AH33&lt;&gt;""),PAGAMENTOS!AK33=""),"4ª",IF(AND(OR(PAGAMENTOS!Y33&lt;&gt;"",PAGAMENTOS!Z33&lt;&gt;""),PAGAMENTOS!AC33=""),"3ª",IF(AND(OR(PAGAMENTOS!Q33&lt;&gt;"",PAGAMENTOS!R33&lt;&gt;""),PAGAMENTOS!U33=""),"2ª",IF(AND(OR(PAGAMENTOS!I33&lt;&gt;"",PAGAMENTOS!J33&lt;&gt;""),PAGAMENTOS!M33=""),"1ª","OK"))))</f>
        <v>4ª</v>
      </c>
      <c r="V33" s="120" t="str">
        <f>IF(U33="4ª",IF(PAGAMENTOS!AH33="","AGUARDANDO VISTORIA","NO FINANCEIRO"),IF(U33="3ª",IF(PAGAMENTOS!Z33="","AGUARDANDO VISTORIA","NO FINANCEIRO"),IF(U33="2ª",IF(PAGAMENTOS!R33="","AGUARDANDO VISTORIA","NO FINANCEIRO"),IF(U33="1ª",IF(PAGAMENTOS!J33="","AGUARDANDO LIBERAÇÃO","NO FINANCEIRO"),"OK"))))</f>
        <v>AGUARDANDO VISTORIA</v>
      </c>
      <c r="W33" s="233">
        <f>IF(U33="4ª",IF(PAGAMENTOS!AH33="",PAGAMENTOS!AG33,PAGAMENTOS!AH33),IF(U33="3ª",IF(PAGAMENTOS!Z33="",PAGAMENTOS!Y33,PAGAMENTOS!Z33),IF(U33="2ª",IF(PAGAMENTOS!R33="",PAGAMENTOS!Q33,PAGAMENTOS!R33),IF(U33="1ª",IF(PAGAMENTOS!J33="",PAGAMENTOS!I33,PAGAMENTOS!J33),"OK"))))</f>
        <v>43906</v>
      </c>
      <c r="X33" s="18">
        <f>MAX(VISTORIA!Y33,VISTORIA!U33,VISTORIA!Q33,VISTORIA!M33,VISTORIA!I33)</f>
        <v>1</v>
      </c>
      <c r="Y33" s="18">
        <f>IF(VISTORIA!Y33&lt;&gt;"",VISTORIA!Y33,IF(VISTORIA!U33&lt;&gt;"",VISTORIA!U33,IF(VISTORIA!Q33&lt;&gt;"",VISTORIA!Q33,IF(VISTORIA!M33&lt;&gt;"",VISTORIA!M33,IF(VISTORIA!I33&lt;&gt;"",VISTORIA!I33,0)))))</f>
        <v>1</v>
      </c>
      <c r="Z33" s="233">
        <f>IF(VISTORIA!Y33&lt;&gt;"",VISTORIA!W33,IF(VISTORIA!U33&lt;&gt;"",VISTORIA!S33,IF(VISTORIA!Q33&lt;&gt;"",VISTORIA!O33,IF(VISTORIA!M33&lt;&gt;"",VISTORIA!K33,IF(VISTORIA!I33&lt;&gt;"",VISTORIA!G33,"NA")))))</f>
        <v>43906</v>
      </c>
      <c r="AA33" s="233">
        <f>IF(VISTORIA!Y33&lt;&gt;"",VISTORIA!X33,IF(VISTORIA!U33&lt;&gt;"",VISTORIA!T33,IF(VISTORIA!Q33&lt;&gt;"",VISTORIA!P33,IF(VISTORIA!M33&lt;&gt;"",VISTORIA!L33,IF(VISTORIA!I33&lt;&gt;"",VISTORIA!H33,"NA")))))</f>
        <v>44047</v>
      </c>
      <c r="AB33" s="233" t="str">
        <f>IF(OR(G33="AGUARDANDO PRESTAÇÃO DE CONTAS",G33="AGUARDANDO APROVAÇÃO PRESTAÇÃO DE CONTAS",G33="CONCLUÍDO"),"PTM CONCLUÍDO",IF(AND(VISTORIA!X33="",VISTORIA!W33&lt;&gt;""),VISTORIA!W33,IF(AND(VISTORIA!T33="",VISTORIA!S33&lt;&gt;""),VISTORIA!S33,IF(AND(VISTORIA!P33="",VISTORIA!O33&lt;&gt;""),VISTORIA!O33,IF(AND(VISTORIA!L33="",VISTORIA!K33&lt;&gt;""),VISTORIA!K33,IF(AND(VISTORIA!H33="",VISTORIA!G33&lt;&gt;""),VISTORIA!G33,"SEM PEDIDO"))))))</f>
        <v>SEM PEDIDO</v>
      </c>
      <c r="AC33" s="18" t="str">
        <f>IFERROR(INDEX('CONCLUSÃO INFORMAL'!33:33,MATCH(MAX('CONCLUSÃO INFORMAL'!H33,'CONCLUSÃO INFORMAL'!L33,'CONCLUSÃO INFORMAL'!P33),'CONCLUSÃO INFORMAL'!33:33,0)-1),"NÃO INFORMADO")</f>
        <v>NÃO INFORMADO</v>
      </c>
      <c r="AD33" s="233" t="str">
        <f>IFERROR(INDEX('CONCLUSÃO INFORMAL'!33:33,MATCH(MAX('CONCLUSÃO INFORMAL'!H33,'CONCLUSÃO INFORMAL'!L33,'CONCLUSÃO INFORMAL'!P33),'CONCLUSÃO INFORMAL'!33:33,0)),"NÃO INFORMADO")</f>
        <v>NÃO INFORMADO</v>
      </c>
      <c r="AE33" s="1950" t="str">
        <f>IFERROR(INDEX('CONCLUSÃO INFORMAL'!33:33,MATCH(MAX('CONCLUSÃO INFORMAL'!H33,'CONCLUSÃO INFORMAL'!L33,'CONCLUSÃO INFORMAL'!P33),'CONCLUSÃO INFORMAL'!33:33,0)+1),"NÃO INFORMADO")</f>
        <v>NÃO INFORMADO</v>
      </c>
    </row>
    <row r="34" spans="2:31" ht="58" x14ac:dyDescent="0.35">
      <c r="B34" s="7" t="str">
        <f>'INF GERAIS'!B34&amp;IFERROR(IF(INDEX(APOIO!$A$5:$A$50,MATCH('INF GERAIS'!N34,APOIO!$B$5:$B$50,0))="NÃO",APOIO!$A$2&amp;"NÃO VÁLIDO",""),"")</f>
        <v>2014.0027</v>
      </c>
      <c r="C34" s="1950" t="str">
        <f>'INF GERAIS'!C34</f>
        <v>MATA SUL</v>
      </c>
      <c r="D34" s="1950" t="str">
        <f>'INF GERAIS'!D34</f>
        <v>AMARAJI</v>
      </c>
      <c r="E34" s="1950" t="str">
        <f>'INF GERAIS'!E34</f>
        <v>CONSTRUÇÃO DO GRADIL DO PARQUE DO BANANAL E CONSTRUÇÃO DO QUIOSQUE DE APOIO</v>
      </c>
      <c r="F34" s="1950" t="str">
        <f>'INF GERAIS'!G34</f>
        <v>NORMAL</v>
      </c>
      <c r="G34" s="1950" t="str">
        <f>'INF GERAIS'!N34</f>
        <v>AGUARDANDO APROVAÇÃO PRESTAÇÃO DE CONTAS (SECRETARIA)</v>
      </c>
      <c r="H34" s="1950" t="str">
        <f>'INF GERAIS'!O34</f>
        <v>CONCLUÍDA</v>
      </c>
      <c r="I34" s="11">
        <f>'INF GERAIS'!I34</f>
        <v>905659.85666666657</v>
      </c>
      <c r="J34" s="11">
        <f>'INF GERAIS'!J34</f>
        <v>330733.15000000002</v>
      </c>
      <c r="K34" s="11">
        <f>'INF GERAIS'!K34</f>
        <v>315020.86</v>
      </c>
      <c r="L34" s="11">
        <f>'INF GERAIS'!L34</f>
        <v>0</v>
      </c>
      <c r="M34" s="11">
        <f>'INF GERAIS'!M34</f>
        <v>15712.29</v>
      </c>
      <c r="N34" s="233">
        <f>IF(MAX(PAGAMENTOS!M34,PAGAMENTOS!U34,PAGAMENTOS!AC34,PAGAMENTOS!AK34,PAGAMENTOS!AQ34,PAGAMENTOS!AW34)=0,"SEM PAGAMENTO",IFERROR(INDEX(PAGAMENTOS!34:34,MATCH(MAX(PAGAMENTOS!M34,PAGAMENTOS!U34,PAGAMENTOS!AC34,PAGAMENTOS!AK34,PAGAMENTOS!AQ34,PAGAMENTOS!AW34),PAGAMENTOS!34:34,0)),"SEM PAGAMENTO"))</f>
        <v>43909</v>
      </c>
      <c r="O34" s="120" t="str">
        <f>IF(MAX(PAGAMENTOS!M34,PAGAMENTOS!U34,PAGAMENTOS!AC34,PAGAMENTOS!AK34,PAGAMENTOS!AQ34,PAGAMENTOS!AW34)=0,"SEM PAGAMENTO",IFERROR(IF(MATCH(MAX(PAGAMENTOS!M34,PAGAMENTOS!U34,PAGAMENTOS!AC34,PAGAMENTOS!AK34,PAGAMENTOS!AQ34,PAGAMENTOS!AW34),PAGAMENTOS!34:34,0)&gt;40,INDEX(PAGAMENTOS!34:34,MATCH(MAX(PAGAMENTOS!M34,PAGAMENTOS!U34,PAGAMENTOS!AC34,PAGAMENTOS!AK34,PAGAMENTOS!AQ34,PAGAMENTOS!AW34),PAGAMENTOS!34:34,0)-2)&amp;" P COMP.",IF(MATCH(MAX(PAGAMENTOS!M34,PAGAMENTOS!U34,PAGAMENTOS!AC34,PAGAMENTOS!AK34,PAGAMENTOS!AQ34,PAGAMENTOS!AW34),PAGAMENTOS!34:34,0)=13,"1ª P",IF(MATCH(MAX(PAGAMENTOS!M34,PAGAMENTOS!U34,PAGAMENTOS!AC34,PAGAMENTOS!AK34,PAGAMENTOS!AQ34,PAGAMENTOS!AW34),PAGAMENTOS!34:34,0)=21,"2ª P",IF(MATCH(MAX(PAGAMENTOS!M34,PAGAMENTOS!U34,PAGAMENTOS!AC34,PAGAMENTOS!AK34,PAGAMENTOS!AQ34,PAGAMENTOS!AW34),PAGAMENTOS!34:34,0)=29,"3ª P",IF(PAGAMENTOS!AC34=PAGAMENTOS!AK34,"4ª P","4ª P"))))),"SEM PAGAMENTO"))</f>
        <v>4ª P</v>
      </c>
      <c r="P34" s="11">
        <f>IF(MAX(PAGAMENTOS!M34,PAGAMENTOS!U34,PAGAMENTOS!AC34,PAGAMENTOS!AK34,PAGAMENTOS!AQ34,PAGAMENTOS!AW34)=0,"SEM PAGAMENTO",IFERROR(INDEX(PAGAMENTOS!34:34,MATCH(MAX(PAGAMENTOS!M34,PAGAMENTOS!U34,PAGAMENTOS!AC34,PAGAMENTOS!AK34,PAGAMENTOS!AQ34,PAGAMENTOS!AW34),PAGAMENTOS!34:34,0)-1),"SEM PAGAMENTO"))</f>
        <v>63004.179999999964</v>
      </c>
      <c r="Q34" s="11">
        <f>SUM(PAGAMENTOS!G34,PAGAMENTOS!L34,PAGAMENTOS!T34,PAGAMENTOS!AB34,PAGAMENTOS!AJ34,PAGAMENTOS!AP34,PAGAMENTOS!AV34)</f>
        <v>315020.86</v>
      </c>
      <c r="R34" s="11">
        <f>SUM(PAGAMENTOS!G34,PAGAMENTOS!H34,PAGAMENTOS!L34,PAGAMENTOS!T34,PAGAMENTOS!AB34,PAGAMENTOS!AJ34,PAGAMENTOS!AP34,PAGAMENTOS!AV34)</f>
        <v>315020.86</v>
      </c>
      <c r="S34" s="17">
        <f t="shared" si="0"/>
        <v>1</v>
      </c>
      <c r="T34" s="11">
        <f>IF(RIGHT(B34)="O",0,IF(AND(R34=0,PAGAMENTOS!H34&lt;&gt;0),0,K34-R34))</f>
        <v>0</v>
      </c>
      <c r="U34" s="120" t="str">
        <f>IF(AND(OR(PAGAMENTOS!AG34&lt;&gt;"",PAGAMENTOS!AH34&lt;&gt;""),PAGAMENTOS!AK34=""),"4ª",IF(AND(OR(PAGAMENTOS!Y34&lt;&gt;"",PAGAMENTOS!Z34&lt;&gt;""),PAGAMENTOS!AC34=""),"3ª",IF(AND(OR(PAGAMENTOS!Q34&lt;&gt;"",PAGAMENTOS!R34&lt;&gt;""),PAGAMENTOS!U34=""),"2ª",IF(AND(OR(PAGAMENTOS!I34&lt;&gt;"",PAGAMENTOS!J34&lt;&gt;""),PAGAMENTOS!M34=""),"1ª","OK"))))</f>
        <v>OK</v>
      </c>
      <c r="V34" s="120" t="str">
        <f>IF(U34="4ª",IF(PAGAMENTOS!AH34="","AGUARDANDO VISTORIA","NO FINANCEIRO"),IF(U34="3ª",IF(PAGAMENTOS!Z34="","AGUARDANDO VISTORIA","NO FINANCEIRO"),IF(U34="2ª",IF(PAGAMENTOS!R34="","AGUARDANDO VISTORIA","NO FINANCEIRO"),IF(U34="1ª",IF(PAGAMENTOS!J34="","AGUARDANDO LIBERAÇÃO","NO FINANCEIRO"),"OK"))))</f>
        <v>OK</v>
      </c>
      <c r="W34" s="233" t="str">
        <f>IF(U34="4ª",IF(PAGAMENTOS!AH34="",PAGAMENTOS!AG34,PAGAMENTOS!AH34),IF(U34="3ª",IF(PAGAMENTOS!Z34="",PAGAMENTOS!Y34,PAGAMENTOS!Z34),IF(U34="2ª",IF(PAGAMENTOS!R34="",PAGAMENTOS!Q34,PAGAMENTOS!R34),IF(U34="1ª",IF(PAGAMENTOS!J34="",PAGAMENTOS!I34,PAGAMENTOS!J34),"OK"))))</f>
        <v>OK</v>
      </c>
      <c r="X34" s="18">
        <f>MAX(VISTORIA!Y34,VISTORIA!U34,VISTORIA!Q34,VISTORIA!M34,VISTORIA!I34)</f>
        <v>1</v>
      </c>
      <c r="Y34" s="18">
        <f>IF(VISTORIA!Y34&lt;&gt;"",VISTORIA!Y34,IF(VISTORIA!U34&lt;&gt;"",VISTORIA!U34,IF(VISTORIA!Q34&lt;&gt;"",VISTORIA!Q34,IF(VISTORIA!M34&lt;&gt;"",VISTORIA!M34,IF(VISTORIA!I34&lt;&gt;"",VISTORIA!I34,0)))))</f>
        <v>1</v>
      </c>
      <c r="Z34" s="233">
        <f>IF(VISTORIA!Y34&lt;&gt;"",VISTORIA!W34,IF(VISTORIA!U34&lt;&gt;"",VISTORIA!S34,IF(VISTORIA!Q34&lt;&gt;"",VISTORIA!O34,IF(VISTORIA!M34&lt;&gt;"",VISTORIA!K34,IF(VISTORIA!I34&lt;&gt;"",VISTORIA!G34,"NA")))))</f>
        <v>43607</v>
      </c>
      <c r="AA34" s="233">
        <f>IF(VISTORIA!Y34&lt;&gt;"",VISTORIA!X34,IF(VISTORIA!U34&lt;&gt;"",VISTORIA!T34,IF(VISTORIA!Q34&lt;&gt;"",VISTORIA!P34,IF(VISTORIA!M34&lt;&gt;"",VISTORIA!L34,IF(VISTORIA!I34&lt;&gt;"",VISTORIA!H34,"NA")))))</f>
        <v>43614</v>
      </c>
      <c r="AB34" s="233" t="str">
        <f>IF(OR(G34="AGUARDANDO PRESTAÇÃO DE CONTAS",G34="AGUARDANDO APROVAÇÃO PRESTAÇÃO DE CONTAS",G34="CONCLUÍDO"),"PTM CONCLUÍDO",IF(AND(VISTORIA!X34="",VISTORIA!W34&lt;&gt;""),VISTORIA!W34,IF(AND(VISTORIA!T34="",VISTORIA!S34&lt;&gt;""),VISTORIA!S34,IF(AND(VISTORIA!P34="",VISTORIA!O34&lt;&gt;""),VISTORIA!O34,IF(AND(VISTORIA!L34="",VISTORIA!K34&lt;&gt;""),VISTORIA!K34,IF(AND(VISTORIA!H34="",VISTORIA!G34&lt;&gt;""),VISTORIA!G34,"SEM PEDIDO"))))))</f>
        <v>SEM PEDIDO</v>
      </c>
      <c r="AC34" s="18" t="str">
        <f>IFERROR(INDEX('CONCLUSÃO INFORMAL'!34:34,MATCH(MAX('CONCLUSÃO INFORMAL'!H34,'CONCLUSÃO INFORMAL'!L34,'CONCLUSÃO INFORMAL'!P34),'CONCLUSÃO INFORMAL'!34:34,0)-1),"NÃO INFORMADO")</f>
        <v>NÃO INFORMADO</v>
      </c>
      <c r="AD34" s="233" t="str">
        <f>IFERROR(INDEX('CONCLUSÃO INFORMAL'!34:34,MATCH(MAX('CONCLUSÃO INFORMAL'!H34,'CONCLUSÃO INFORMAL'!L34,'CONCLUSÃO INFORMAL'!P34),'CONCLUSÃO INFORMAL'!34:34,0)),"NÃO INFORMADO")</f>
        <v>NÃO INFORMADO</v>
      </c>
      <c r="AE34" s="1950" t="str">
        <f>IFERROR(INDEX('CONCLUSÃO INFORMAL'!34:34,MATCH(MAX('CONCLUSÃO INFORMAL'!H34,'CONCLUSÃO INFORMAL'!L34,'CONCLUSÃO INFORMAL'!P34),'CONCLUSÃO INFORMAL'!34:34,0)+1),"NÃO INFORMADO")</f>
        <v>NÃO INFORMADO</v>
      </c>
    </row>
    <row r="35" spans="2:31" ht="58" x14ac:dyDescent="0.35">
      <c r="B35" s="7" t="str">
        <f>'INF GERAIS'!B35&amp;IFERROR(IF(INDEX(APOIO!$A$5:$A$50,MATCH('INF GERAIS'!N35,APOIO!$B$5:$B$50,0))="NÃO",APOIO!$A$2&amp;"NÃO VÁLIDO",""),"")</f>
        <v>2014.0028</v>
      </c>
      <c r="C35" s="1950" t="str">
        <f>'INF GERAIS'!C35</f>
        <v>MATA SUL</v>
      </c>
      <c r="D35" s="1950" t="str">
        <f>'INF GERAIS'!D35</f>
        <v>AMARAJI</v>
      </c>
      <c r="E35" s="1950" t="str">
        <f>'INF GERAIS'!E35</f>
        <v>PAVIMENTAÇÃO EM PARALELEPÍPEDOS GRANITICOS DE DIVERSAS RUAS</v>
      </c>
      <c r="F35" s="1950" t="str">
        <f>'INF GERAIS'!G35</f>
        <v>NORMAL</v>
      </c>
      <c r="G35" s="1950" t="str">
        <f>'INF GERAIS'!N35</f>
        <v>AGUARDANDO APROVAÇÃO PRESTAÇÃO DE CONTAS (SECRETARIA)</v>
      </c>
      <c r="H35" s="1950" t="str">
        <f>'INF GERAIS'!O35</f>
        <v>CONCLUÍDA</v>
      </c>
      <c r="I35" s="11">
        <f>'INF GERAIS'!I35</f>
        <v>905659.85666666657</v>
      </c>
      <c r="J35" s="11">
        <f>'INF GERAIS'!J35</f>
        <v>206509.74</v>
      </c>
      <c r="K35" s="11">
        <f>'INF GERAIS'!K35</f>
        <v>206509.74</v>
      </c>
      <c r="L35" s="11">
        <f>'INF GERAIS'!L35</f>
        <v>0</v>
      </c>
      <c r="M35" s="11">
        <f>'INF GERAIS'!M35</f>
        <v>0</v>
      </c>
      <c r="N35" s="233">
        <f>IF(MAX(PAGAMENTOS!M35,PAGAMENTOS!U35,PAGAMENTOS!AC35,PAGAMENTOS!AK35,PAGAMENTOS!AQ35,PAGAMENTOS!AW35)=0,"SEM PAGAMENTO",IFERROR(INDEX(PAGAMENTOS!35:35,MATCH(MAX(PAGAMENTOS!M35,PAGAMENTOS!U35,PAGAMENTOS!AC35,PAGAMENTOS!AK35,PAGAMENTOS!AQ35,PAGAMENTOS!AW35),PAGAMENTOS!35:35,0)),"SEM PAGAMENTO"))</f>
        <v>43193</v>
      </c>
      <c r="O35" s="120" t="str">
        <f>IF(MAX(PAGAMENTOS!M35,PAGAMENTOS!U35,PAGAMENTOS!AC35,PAGAMENTOS!AK35,PAGAMENTOS!AQ35,PAGAMENTOS!AW35)=0,"SEM PAGAMENTO",IFERROR(IF(MATCH(MAX(PAGAMENTOS!M35,PAGAMENTOS!U35,PAGAMENTOS!AC35,PAGAMENTOS!AK35,PAGAMENTOS!AQ35,PAGAMENTOS!AW35),PAGAMENTOS!35:35,0)&gt;40,INDEX(PAGAMENTOS!35:35,MATCH(MAX(PAGAMENTOS!M35,PAGAMENTOS!U35,PAGAMENTOS!AC35,PAGAMENTOS!AK35,PAGAMENTOS!AQ35,PAGAMENTOS!AW35),PAGAMENTOS!35:35,0)-2)&amp;" P COMP.",IF(MATCH(MAX(PAGAMENTOS!M35,PAGAMENTOS!U35,PAGAMENTOS!AC35,PAGAMENTOS!AK35,PAGAMENTOS!AQ35,PAGAMENTOS!AW35),PAGAMENTOS!35:35,0)=13,"1ª P",IF(MATCH(MAX(PAGAMENTOS!M35,PAGAMENTOS!U35,PAGAMENTOS!AC35,PAGAMENTOS!AK35,PAGAMENTOS!AQ35,PAGAMENTOS!AW35),PAGAMENTOS!35:35,0)=21,"2ª P",IF(MATCH(MAX(PAGAMENTOS!M35,PAGAMENTOS!U35,PAGAMENTOS!AC35,PAGAMENTOS!AK35,PAGAMENTOS!AQ35,PAGAMENTOS!AW35),PAGAMENTOS!35:35,0)=29,"3ª P",IF(PAGAMENTOS!AC35=PAGAMENTOS!AK35,"4ª P","4ª P"))))),"SEM PAGAMENTO"))</f>
        <v>4ª P</v>
      </c>
      <c r="P35" s="11">
        <f>IF(MAX(PAGAMENTOS!M35,PAGAMENTOS!U35,PAGAMENTOS!AC35,PAGAMENTOS!AK35,PAGAMENTOS!AQ35,PAGAMENTOS!AW35)=0,"SEM PAGAMENTO",IFERROR(INDEX(PAGAMENTOS!35:35,MATCH(MAX(PAGAMENTOS!M35,PAGAMENTOS!U35,PAGAMENTOS!AC35,PAGAMENTOS!AK35,PAGAMENTOS!AQ35,PAGAMENTOS!AW35),PAGAMENTOS!35:35,0)-1),"SEM PAGAMENTO"))</f>
        <v>41301.949999999997</v>
      </c>
      <c r="Q35" s="11">
        <f>SUM(PAGAMENTOS!G35,PAGAMENTOS!L35,PAGAMENTOS!T35,PAGAMENTOS!AB35,PAGAMENTOS!AJ35,PAGAMENTOS!AP35,PAGAMENTOS!AV35)</f>
        <v>206509.74</v>
      </c>
      <c r="R35" s="11">
        <f>SUM(PAGAMENTOS!G35,PAGAMENTOS!H35,PAGAMENTOS!L35,PAGAMENTOS!T35,PAGAMENTOS!AB35,PAGAMENTOS!AJ35,PAGAMENTOS!AP35,PAGAMENTOS!AV35)</f>
        <v>206509.74</v>
      </c>
      <c r="S35" s="17">
        <f t="shared" si="0"/>
        <v>1</v>
      </c>
      <c r="T35" s="11">
        <f>IF(RIGHT(B35)="O",0,IF(AND(R35=0,PAGAMENTOS!H35&lt;&gt;0),0,K35-R35))</f>
        <v>0</v>
      </c>
      <c r="U35" s="120" t="str">
        <f>IF(AND(OR(PAGAMENTOS!AG35&lt;&gt;"",PAGAMENTOS!AH35&lt;&gt;""),PAGAMENTOS!AK35=""),"4ª",IF(AND(OR(PAGAMENTOS!Y35&lt;&gt;"",PAGAMENTOS!Z35&lt;&gt;""),PAGAMENTOS!AC35=""),"3ª",IF(AND(OR(PAGAMENTOS!Q35&lt;&gt;"",PAGAMENTOS!R35&lt;&gt;""),PAGAMENTOS!U35=""),"2ª",IF(AND(OR(PAGAMENTOS!I35&lt;&gt;"",PAGAMENTOS!J35&lt;&gt;""),PAGAMENTOS!M35=""),"1ª","OK"))))</f>
        <v>OK</v>
      </c>
      <c r="V35" s="120" t="str">
        <f>IF(U35="4ª",IF(PAGAMENTOS!AH35="","AGUARDANDO VISTORIA","NO FINANCEIRO"),IF(U35="3ª",IF(PAGAMENTOS!Z35="","AGUARDANDO VISTORIA","NO FINANCEIRO"),IF(U35="2ª",IF(PAGAMENTOS!R35="","AGUARDANDO VISTORIA","NO FINANCEIRO"),IF(U35="1ª",IF(PAGAMENTOS!J35="","AGUARDANDO LIBERAÇÃO","NO FINANCEIRO"),"OK"))))</f>
        <v>OK</v>
      </c>
      <c r="W35" s="233" t="str">
        <f>IF(U35="4ª",IF(PAGAMENTOS!AH35="",PAGAMENTOS!AG35,PAGAMENTOS!AH35),IF(U35="3ª",IF(PAGAMENTOS!Z35="",PAGAMENTOS!Y35,PAGAMENTOS!Z35),IF(U35="2ª",IF(PAGAMENTOS!R35="",PAGAMENTOS!Q35,PAGAMENTOS!R35),IF(U35="1ª",IF(PAGAMENTOS!J35="",PAGAMENTOS!I35,PAGAMENTOS!J35),"OK"))))</f>
        <v>OK</v>
      </c>
      <c r="X35" s="18">
        <f>MAX(VISTORIA!Y35,VISTORIA!U35,VISTORIA!Q35,VISTORIA!M35,VISTORIA!I35)</f>
        <v>1</v>
      </c>
      <c r="Y35" s="18">
        <f>IF(VISTORIA!Y35&lt;&gt;"",VISTORIA!Y35,IF(VISTORIA!U35&lt;&gt;"",VISTORIA!U35,IF(VISTORIA!Q35&lt;&gt;"",VISTORIA!Q35,IF(VISTORIA!M35&lt;&gt;"",VISTORIA!M35,IF(VISTORIA!I35&lt;&gt;"",VISTORIA!I35,0)))))</f>
        <v>1</v>
      </c>
      <c r="Z35" s="233">
        <f>IF(VISTORIA!Y35&lt;&gt;"",VISTORIA!W35,IF(VISTORIA!U35&lt;&gt;"",VISTORIA!S35,IF(VISTORIA!Q35&lt;&gt;"",VISTORIA!O35,IF(VISTORIA!M35&lt;&gt;"",VISTORIA!K35,IF(VISTORIA!I35&lt;&gt;"",VISTORIA!G35,"NA")))))</f>
        <v>42541</v>
      </c>
      <c r="AA35" s="233">
        <f>IF(VISTORIA!Y35&lt;&gt;"",VISTORIA!X35,IF(VISTORIA!U35&lt;&gt;"",VISTORIA!T35,IF(VISTORIA!Q35&lt;&gt;"",VISTORIA!P35,IF(VISTORIA!M35&lt;&gt;"",VISTORIA!L35,IF(VISTORIA!I35&lt;&gt;"",VISTORIA!H35,"NA")))))</f>
        <v>43088</v>
      </c>
      <c r="AB35" s="233" t="str">
        <f>IF(OR(G35="AGUARDANDO PRESTAÇÃO DE CONTAS",G35="AGUARDANDO APROVAÇÃO PRESTAÇÃO DE CONTAS",G35="CONCLUÍDO"),"PTM CONCLUÍDO",IF(AND(VISTORIA!X35="",VISTORIA!W35&lt;&gt;""),VISTORIA!W35,IF(AND(VISTORIA!T35="",VISTORIA!S35&lt;&gt;""),VISTORIA!S35,IF(AND(VISTORIA!P35="",VISTORIA!O35&lt;&gt;""),VISTORIA!O35,IF(AND(VISTORIA!L35="",VISTORIA!K35&lt;&gt;""),VISTORIA!K35,IF(AND(VISTORIA!H35="",VISTORIA!G35&lt;&gt;""),VISTORIA!G35,"SEM PEDIDO"))))))</f>
        <v>SEM PEDIDO</v>
      </c>
      <c r="AC35" s="18" t="str">
        <f>IFERROR(INDEX('CONCLUSÃO INFORMAL'!35:35,MATCH(MAX('CONCLUSÃO INFORMAL'!H35,'CONCLUSÃO INFORMAL'!L35,'CONCLUSÃO INFORMAL'!P35),'CONCLUSÃO INFORMAL'!35:35,0)-1),"NÃO INFORMADO")</f>
        <v>NÃO INFORMADO</v>
      </c>
      <c r="AD35" s="233" t="str">
        <f>IFERROR(INDEX('CONCLUSÃO INFORMAL'!35:35,MATCH(MAX('CONCLUSÃO INFORMAL'!H35,'CONCLUSÃO INFORMAL'!L35,'CONCLUSÃO INFORMAL'!P35),'CONCLUSÃO INFORMAL'!35:35,0)),"NÃO INFORMADO")</f>
        <v>NÃO INFORMADO</v>
      </c>
      <c r="AE35" s="1950" t="str">
        <f>IFERROR(INDEX('CONCLUSÃO INFORMAL'!35:35,MATCH(MAX('CONCLUSÃO INFORMAL'!H35,'CONCLUSÃO INFORMAL'!L35,'CONCLUSÃO INFORMAL'!P35),'CONCLUSÃO INFORMAL'!35:35,0)+1),"NÃO INFORMADO")</f>
        <v>NÃO INFORMADO</v>
      </c>
    </row>
    <row r="36" spans="2:31" ht="43.5" x14ac:dyDescent="0.35">
      <c r="B36" s="7" t="str">
        <f>'INF GERAIS'!B36&amp;IFERROR(IF(INDEX(APOIO!$A$5:$A$50,MATCH('INF GERAIS'!N36,APOIO!$B$5:$B$50,0))="NÃO",APOIO!$A$2&amp;"NÃO VÁLIDO",""),"")</f>
        <v>2014.0029</v>
      </c>
      <c r="C36" s="1950" t="str">
        <f>'INF GERAIS'!C36</f>
        <v>MATA SUL</v>
      </c>
      <c r="D36" s="1950" t="str">
        <f>'INF GERAIS'!D36</f>
        <v>AMARAJI</v>
      </c>
      <c r="E36" s="1950" t="str">
        <f>'INF GERAIS'!E36</f>
        <v>CONSTRUÇÃO DO MURO DA GARAGEM MUNICIPAL</v>
      </c>
      <c r="F36" s="1950" t="str">
        <f>'INF GERAIS'!G36</f>
        <v>NORMAL</v>
      </c>
      <c r="G36" s="1950" t="str">
        <f>'INF GERAIS'!N36</f>
        <v>AGUARDANDO APROVAÇÃO PRESTAÇÃO DE CONTAS (SECRETARIA)</v>
      </c>
      <c r="H36" s="1950" t="str">
        <f>'INF GERAIS'!O36</f>
        <v>CONCLUÍDA</v>
      </c>
      <c r="I36" s="11">
        <f>'INF GERAIS'!I36</f>
        <v>905659.85666666657</v>
      </c>
      <c r="J36" s="11">
        <f>'INF GERAIS'!J36</f>
        <v>47449.72</v>
      </c>
      <c r="K36" s="11">
        <f>'INF GERAIS'!K36</f>
        <v>47449.72</v>
      </c>
      <c r="L36" s="11">
        <f>'INF GERAIS'!L36</f>
        <v>0</v>
      </c>
      <c r="M36" s="11">
        <f>'INF GERAIS'!M36</f>
        <v>0</v>
      </c>
      <c r="N36" s="233">
        <f>IF(MAX(PAGAMENTOS!M36,PAGAMENTOS!U36,PAGAMENTOS!AC36,PAGAMENTOS!AK36,PAGAMENTOS!AQ36,PAGAMENTOS!AW36)=0,"SEM PAGAMENTO",IFERROR(INDEX(PAGAMENTOS!36:36,MATCH(MAX(PAGAMENTOS!M36,PAGAMENTOS!U36,PAGAMENTOS!AC36,PAGAMENTOS!AK36,PAGAMENTOS!AQ36,PAGAMENTOS!AW36),PAGAMENTOS!36:36,0)),"SEM PAGAMENTO"))</f>
        <v>42570</v>
      </c>
      <c r="O36" s="120" t="str">
        <f>IF(MAX(PAGAMENTOS!M36,PAGAMENTOS!U36,PAGAMENTOS!AC36,PAGAMENTOS!AK36,PAGAMENTOS!AQ36,PAGAMENTOS!AW36)=0,"SEM PAGAMENTO",IFERROR(IF(MATCH(MAX(PAGAMENTOS!M36,PAGAMENTOS!U36,PAGAMENTOS!AC36,PAGAMENTOS!AK36,PAGAMENTOS!AQ36,PAGAMENTOS!AW36),PAGAMENTOS!36:36,0)&gt;40,INDEX(PAGAMENTOS!36:36,MATCH(MAX(PAGAMENTOS!M36,PAGAMENTOS!U36,PAGAMENTOS!AC36,PAGAMENTOS!AK36,PAGAMENTOS!AQ36,PAGAMENTOS!AW36),PAGAMENTOS!36:36,0)-2)&amp;" P COMP.",IF(MATCH(MAX(PAGAMENTOS!M36,PAGAMENTOS!U36,PAGAMENTOS!AC36,PAGAMENTOS!AK36,PAGAMENTOS!AQ36,PAGAMENTOS!AW36),PAGAMENTOS!36:36,0)=13,"1ª P",IF(MATCH(MAX(PAGAMENTOS!M36,PAGAMENTOS!U36,PAGAMENTOS!AC36,PAGAMENTOS!AK36,PAGAMENTOS!AQ36,PAGAMENTOS!AW36),PAGAMENTOS!36:36,0)=21,"2ª P",IF(MATCH(MAX(PAGAMENTOS!M36,PAGAMENTOS!U36,PAGAMENTOS!AC36,PAGAMENTOS!AK36,PAGAMENTOS!AQ36,PAGAMENTOS!AW36),PAGAMENTOS!36:36,0)=29,"3ª P",IF(PAGAMENTOS!AC36=PAGAMENTOS!AK36,"4ª P","4ª P"))))),"SEM PAGAMENTO"))</f>
        <v>3ª P</v>
      </c>
      <c r="P36" s="11">
        <f>IF(MAX(PAGAMENTOS!M36,PAGAMENTOS!U36,PAGAMENTOS!AC36,PAGAMENTOS!AK36,PAGAMENTOS!AQ36,PAGAMENTOS!AW36)=0,"SEM PAGAMENTO",IFERROR(INDEX(PAGAMENTOS!36:36,MATCH(MAX(PAGAMENTOS!M36,PAGAMENTOS!U36,PAGAMENTOS!AC36,PAGAMENTOS!AK36,PAGAMENTOS!AQ36,PAGAMENTOS!AW36),PAGAMENTOS!36:36,0)-1),"SEM PAGAMENTO"))</f>
        <v>9489.94</v>
      </c>
      <c r="Q36" s="11">
        <f>SUM(PAGAMENTOS!G36,PAGAMENTOS!L36,PAGAMENTOS!T36,PAGAMENTOS!AB36,PAGAMENTOS!AJ36,PAGAMENTOS!AP36,PAGAMENTOS!AV36)</f>
        <v>47449.72</v>
      </c>
      <c r="R36" s="11">
        <f>SUM(PAGAMENTOS!G36,PAGAMENTOS!H36,PAGAMENTOS!L36,PAGAMENTOS!T36,PAGAMENTOS!AB36,PAGAMENTOS!AJ36,PAGAMENTOS!AP36,PAGAMENTOS!AV36)</f>
        <v>47449.72</v>
      </c>
      <c r="S36" s="17">
        <f t="shared" si="0"/>
        <v>1</v>
      </c>
      <c r="T36" s="11">
        <f>IF(RIGHT(B36)="O",0,IF(AND(R36=0,PAGAMENTOS!H36&lt;&gt;0),0,K36-R36))</f>
        <v>0</v>
      </c>
      <c r="U36" s="120" t="str">
        <f>IF(AND(OR(PAGAMENTOS!AG36&lt;&gt;"",PAGAMENTOS!AH36&lt;&gt;""),PAGAMENTOS!AK36=""),"4ª",IF(AND(OR(PAGAMENTOS!Y36&lt;&gt;"",PAGAMENTOS!Z36&lt;&gt;""),PAGAMENTOS!AC36=""),"3ª",IF(AND(OR(PAGAMENTOS!Q36&lt;&gt;"",PAGAMENTOS!R36&lt;&gt;""),PAGAMENTOS!U36=""),"2ª",IF(AND(OR(PAGAMENTOS!I36&lt;&gt;"",PAGAMENTOS!J36&lt;&gt;""),PAGAMENTOS!M36=""),"1ª","OK"))))</f>
        <v>OK</v>
      </c>
      <c r="V36" s="120" t="str">
        <f>IF(U36="4ª",IF(PAGAMENTOS!AH36="","AGUARDANDO VISTORIA","NO FINANCEIRO"),IF(U36="3ª",IF(PAGAMENTOS!Z36="","AGUARDANDO VISTORIA","NO FINANCEIRO"),IF(U36="2ª",IF(PAGAMENTOS!R36="","AGUARDANDO VISTORIA","NO FINANCEIRO"),IF(U36="1ª",IF(PAGAMENTOS!J36="","AGUARDANDO LIBERAÇÃO","NO FINANCEIRO"),"OK"))))</f>
        <v>OK</v>
      </c>
      <c r="W36" s="233" t="str">
        <f>IF(U36="4ª",IF(PAGAMENTOS!AH36="",PAGAMENTOS!AG36,PAGAMENTOS!AH36),IF(U36="3ª",IF(PAGAMENTOS!Z36="",PAGAMENTOS!Y36,PAGAMENTOS!Z36),IF(U36="2ª",IF(PAGAMENTOS!R36="",PAGAMENTOS!Q36,PAGAMENTOS!R36),IF(U36="1ª",IF(PAGAMENTOS!J36="",PAGAMENTOS!I36,PAGAMENTOS!J36),"OK"))))</f>
        <v>OK</v>
      </c>
      <c r="X36" s="18">
        <f>MAX(VISTORIA!Y36,VISTORIA!U36,VISTORIA!Q36,VISTORIA!M36,VISTORIA!I36)</f>
        <v>1</v>
      </c>
      <c r="Y36" s="18">
        <f>IF(VISTORIA!Y36&lt;&gt;"",VISTORIA!Y36,IF(VISTORIA!U36&lt;&gt;"",VISTORIA!U36,IF(VISTORIA!Q36&lt;&gt;"",VISTORIA!Q36,IF(VISTORIA!M36&lt;&gt;"",VISTORIA!M36,IF(VISTORIA!I36&lt;&gt;"",VISTORIA!I36,0)))))</f>
        <v>1</v>
      </c>
      <c r="Z36" s="233">
        <f>IF(VISTORIA!Y36&lt;&gt;"",VISTORIA!W36,IF(VISTORIA!U36&lt;&gt;"",VISTORIA!S36,IF(VISTORIA!Q36&lt;&gt;"",VISTORIA!O36,IF(VISTORIA!M36&lt;&gt;"",VISTORIA!K36,IF(VISTORIA!I36&lt;&gt;"",VISTORIA!G36,"NA")))))</f>
        <v>42541</v>
      </c>
      <c r="AA36" s="233">
        <f>IF(VISTORIA!Y36&lt;&gt;"",VISTORIA!X36,IF(VISTORIA!U36&lt;&gt;"",VISTORIA!T36,IF(VISTORIA!Q36&lt;&gt;"",VISTORIA!P36,IF(VISTORIA!M36&lt;&gt;"",VISTORIA!L36,IF(VISTORIA!I36&lt;&gt;"",VISTORIA!H36,"NA")))))</f>
        <v>42551</v>
      </c>
      <c r="AB36" s="233" t="str">
        <f>IF(OR(G36="AGUARDANDO PRESTAÇÃO DE CONTAS",G36="AGUARDANDO APROVAÇÃO PRESTAÇÃO DE CONTAS",G36="CONCLUÍDO"),"PTM CONCLUÍDO",IF(AND(VISTORIA!X36="",VISTORIA!W36&lt;&gt;""),VISTORIA!W36,IF(AND(VISTORIA!T36="",VISTORIA!S36&lt;&gt;""),VISTORIA!S36,IF(AND(VISTORIA!P36="",VISTORIA!O36&lt;&gt;""),VISTORIA!O36,IF(AND(VISTORIA!L36="",VISTORIA!K36&lt;&gt;""),VISTORIA!K36,IF(AND(VISTORIA!H36="",VISTORIA!G36&lt;&gt;""),VISTORIA!G36,"SEM PEDIDO"))))))</f>
        <v>SEM PEDIDO</v>
      </c>
      <c r="AC36" s="18" t="str">
        <f>IFERROR(INDEX('CONCLUSÃO INFORMAL'!36:36,MATCH(MAX('CONCLUSÃO INFORMAL'!H36,'CONCLUSÃO INFORMAL'!L36,'CONCLUSÃO INFORMAL'!P36),'CONCLUSÃO INFORMAL'!36:36,0)-1),"NÃO INFORMADO")</f>
        <v>NÃO INFORMADO</v>
      </c>
      <c r="AD36" s="233" t="str">
        <f>IFERROR(INDEX('CONCLUSÃO INFORMAL'!36:36,MATCH(MAX('CONCLUSÃO INFORMAL'!H36,'CONCLUSÃO INFORMAL'!L36,'CONCLUSÃO INFORMAL'!P36),'CONCLUSÃO INFORMAL'!36:36,0)),"NÃO INFORMADO")</f>
        <v>NÃO INFORMADO</v>
      </c>
      <c r="AE36" s="1950" t="str">
        <f>IFERROR(INDEX('CONCLUSÃO INFORMAL'!36:36,MATCH(MAX('CONCLUSÃO INFORMAL'!H36,'CONCLUSÃO INFORMAL'!L36,'CONCLUSÃO INFORMAL'!P36),'CONCLUSÃO INFORMAL'!36:36,0)+1),"NÃO INFORMADO")</f>
        <v>NÃO INFORMADO</v>
      </c>
    </row>
    <row r="37" spans="2:31" ht="43.5" x14ac:dyDescent="0.35">
      <c r="B37" s="7" t="str">
        <f>'INF GERAIS'!B37&amp;IFERROR(IF(INDEX(APOIO!$A$5:$A$50,MATCH('INF GERAIS'!N37,APOIO!$B$5:$B$50,0))="NÃO",APOIO!$A$2&amp;"NÃO VÁLIDO",""),"")</f>
        <v>2014.0030</v>
      </c>
      <c r="C37" s="1950" t="str">
        <f>'INF GERAIS'!C37</f>
        <v>AGRESTE MERIDIONAL</v>
      </c>
      <c r="D37" s="1950" t="str">
        <f>'INF GERAIS'!D37</f>
        <v>ANGELIM</v>
      </c>
      <c r="E37" s="1950" t="str">
        <f>'INF GERAIS'!E37</f>
        <v>PAVIMENTAÇÃO EM PARALELEPIPEDOS GRANÍTICOS</v>
      </c>
      <c r="F37" s="1950" t="str">
        <f>'INF GERAIS'!G37</f>
        <v>NORMAL</v>
      </c>
      <c r="G37" s="12" t="str">
        <f>'INF GERAIS'!N37</f>
        <v>EM CONFERÊNCIA PARA TEMAI</v>
      </c>
      <c r="H37" s="1950" t="str">
        <f>'INF GERAIS'!O37</f>
        <v>CONCLUÍDA</v>
      </c>
      <c r="I37" s="11">
        <f>'INF GERAIS'!I37</f>
        <v>603773.24</v>
      </c>
      <c r="J37" s="11">
        <f>'INF GERAIS'!J37</f>
        <v>659618.26</v>
      </c>
      <c r="K37" s="11">
        <f>'INF GERAIS'!K37</f>
        <v>603473.05000000005</v>
      </c>
      <c r="L37" s="11">
        <f>'INF GERAIS'!L37</f>
        <v>0</v>
      </c>
      <c r="M37" s="11">
        <f>'INF GERAIS'!M37</f>
        <v>56145.22</v>
      </c>
      <c r="N37" s="233">
        <f>IF(MAX(PAGAMENTOS!M37,PAGAMENTOS!U37,PAGAMENTOS!AC37,PAGAMENTOS!AK37,PAGAMENTOS!AQ37,PAGAMENTOS!AW37)=0,"SEM PAGAMENTO",IFERROR(INDEX(PAGAMENTOS!37:37,MATCH(MAX(PAGAMENTOS!M37,PAGAMENTOS!U37,PAGAMENTOS!AC37,PAGAMENTOS!AK37,PAGAMENTOS!AQ37,PAGAMENTOS!AW37),PAGAMENTOS!37:37,0)),"SEM PAGAMENTO"))</f>
        <v>43690</v>
      </c>
      <c r="O37" s="120" t="str">
        <f>IF(MAX(PAGAMENTOS!M37,PAGAMENTOS!U37,PAGAMENTOS!AC37,PAGAMENTOS!AK37,PAGAMENTOS!AQ37,PAGAMENTOS!AW37)=0,"SEM PAGAMENTO",IFERROR(IF(MATCH(MAX(PAGAMENTOS!M37,PAGAMENTOS!U37,PAGAMENTOS!AC37,PAGAMENTOS!AK37,PAGAMENTOS!AQ37,PAGAMENTOS!AW37),PAGAMENTOS!37:37,0)&gt;40,INDEX(PAGAMENTOS!37:37,MATCH(MAX(PAGAMENTOS!M37,PAGAMENTOS!U37,PAGAMENTOS!AC37,PAGAMENTOS!AK37,PAGAMENTOS!AQ37,PAGAMENTOS!AW37),PAGAMENTOS!37:37,0)-2)&amp;" P COMP.",IF(MATCH(MAX(PAGAMENTOS!M37,PAGAMENTOS!U37,PAGAMENTOS!AC37,PAGAMENTOS!AK37,PAGAMENTOS!AQ37,PAGAMENTOS!AW37),PAGAMENTOS!37:37,0)=13,"1ª P",IF(MATCH(MAX(PAGAMENTOS!M37,PAGAMENTOS!U37,PAGAMENTOS!AC37,PAGAMENTOS!AK37,PAGAMENTOS!AQ37,PAGAMENTOS!AW37),PAGAMENTOS!37:37,0)=21,"2ª P",IF(MATCH(MAX(PAGAMENTOS!M37,PAGAMENTOS!U37,PAGAMENTOS!AC37,PAGAMENTOS!AK37,PAGAMENTOS!AQ37,PAGAMENTOS!AW37),PAGAMENTOS!37:37,0)=29,"3ª P",IF(PAGAMENTOS!AC37=PAGAMENTOS!AK37,"4ª P","4ª P"))))),"SEM PAGAMENTO"))</f>
        <v>4ª P</v>
      </c>
      <c r="P37" s="11">
        <f>IF(MAX(PAGAMENTOS!M37,PAGAMENTOS!U37,PAGAMENTOS!AC37,PAGAMENTOS!AK37,PAGAMENTOS!AQ37,PAGAMENTOS!AW37)=0,"SEM PAGAMENTO",IFERROR(INDEX(PAGAMENTOS!37:37,MATCH(MAX(PAGAMENTOS!M37,PAGAMENTOS!U37,PAGAMENTOS!AC37,PAGAMENTOS!AK37,PAGAMENTOS!AQ37,PAGAMENTOS!AW37),PAGAMENTOS!37:37,0)-1),"SEM PAGAMENTO"))</f>
        <v>120694.61</v>
      </c>
      <c r="Q37" s="11">
        <f>SUM(PAGAMENTOS!G37,PAGAMENTOS!L37,PAGAMENTOS!T37,PAGAMENTOS!AB37,PAGAMENTOS!AJ37,PAGAMENTOS!AP37,PAGAMENTOS!AV37)</f>
        <v>603473.05000000005</v>
      </c>
      <c r="R37" s="11">
        <f>SUM(PAGAMENTOS!G37,PAGAMENTOS!H37,PAGAMENTOS!L37,PAGAMENTOS!T37,PAGAMENTOS!AB37,PAGAMENTOS!AJ37,PAGAMENTOS!AP37,PAGAMENTOS!AV37)</f>
        <v>603473.05000000005</v>
      </c>
      <c r="S37" s="17">
        <f t="shared" si="0"/>
        <v>1</v>
      </c>
      <c r="T37" s="11">
        <f>IF(RIGHT(B37)="O",0,IF(AND(R37=0,PAGAMENTOS!H37&lt;&gt;0),0,K37-R37))</f>
        <v>0</v>
      </c>
      <c r="U37" s="120" t="str">
        <f>IF(AND(OR(PAGAMENTOS!AG37&lt;&gt;"",PAGAMENTOS!AH37&lt;&gt;""),PAGAMENTOS!AK37=""),"4ª",IF(AND(OR(PAGAMENTOS!Y37&lt;&gt;"",PAGAMENTOS!Z37&lt;&gt;""),PAGAMENTOS!AC37=""),"3ª",IF(AND(OR(PAGAMENTOS!Q37&lt;&gt;"",PAGAMENTOS!R37&lt;&gt;""),PAGAMENTOS!U37=""),"2ª",IF(AND(OR(PAGAMENTOS!I37&lt;&gt;"",PAGAMENTOS!J37&lt;&gt;""),PAGAMENTOS!M37=""),"1ª","OK"))))</f>
        <v>OK</v>
      </c>
      <c r="V37" s="120" t="str">
        <f>IF(U37="4ª",IF(PAGAMENTOS!AH37="","AGUARDANDO VISTORIA","NO FINANCEIRO"),IF(U37="3ª",IF(PAGAMENTOS!Z37="","AGUARDANDO VISTORIA","NO FINANCEIRO"),IF(U37="2ª",IF(PAGAMENTOS!R37="","AGUARDANDO VISTORIA","NO FINANCEIRO"),IF(U37="1ª",IF(PAGAMENTOS!J37="","AGUARDANDO LIBERAÇÃO","NO FINANCEIRO"),"OK"))))</f>
        <v>OK</v>
      </c>
      <c r="W37" s="233" t="str">
        <f>IF(U37="4ª",IF(PAGAMENTOS!AH37="",PAGAMENTOS!AG37,PAGAMENTOS!AH37),IF(U37="3ª",IF(PAGAMENTOS!Z37="",PAGAMENTOS!Y37,PAGAMENTOS!Z37),IF(U37="2ª",IF(PAGAMENTOS!R37="",PAGAMENTOS!Q37,PAGAMENTOS!R37),IF(U37="1ª",IF(PAGAMENTOS!J37="",PAGAMENTOS!I37,PAGAMENTOS!J37),"OK"))))</f>
        <v>OK</v>
      </c>
      <c r="X37" s="18">
        <f>MAX(VISTORIA!Y37,VISTORIA!U37,VISTORIA!Q37,VISTORIA!M37,VISTORIA!I37)</f>
        <v>1</v>
      </c>
      <c r="Y37" s="18">
        <f>IF(VISTORIA!Y37&lt;&gt;"",VISTORIA!Y37,IF(VISTORIA!U37&lt;&gt;"",VISTORIA!U37,IF(VISTORIA!Q37&lt;&gt;"",VISTORIA!Q37,IF(VISTORIA!M37&lt;&gt;"",VISTORIA!M37,IF(VISTORIA!I37&lt;&gt;"",VISTORIA!I37,0)))))</f>
        <v>1</v>
      </c>
      <c r="Z37" s="233">
        <f>IF(VISTORIA!Y37&lt;&gt;"",VISTORIA!W37,IF(VISTORIA!U37&lt;&gt;"",VISTORIA!S37,IF(VISTORIA!Q37&lt;&gt;"",VISTORIA!O37,IF(VISTORIA!M37&lt;&gt;"",VISTORIA!K37,IF(VISTORIA!I37&lt;&gt;"",VISTORIA!G37,"NA")))))</f>
        <v>42675</v>
      </c>
      <c r="AA37" s="233">
        <f>IF(VISTORIA!Y37&lt;&gt;"",VISTORIA!X37,IF(VISTORIA!U37&lt;&gt;"",VISTORIA!T37,IF(VISTORIA!Q37&lt;&gt;"",VISTORIA!P37,IF(VISTORIA!M37&lt;&gt;"",VISTORIA!L37,IF(VISTORIA!I37&lt;&gt;"",VISTORIA!H37,"NA")))))</f>
        <v>43538</v>
      </c>
      <c r="AB37" s="233" t="str">
        <f>IF(OR(G37="AGUARDANDO PRESTAÇÃO DE CONTAS",G37="AGUARDANDO APROVAÇÃO PRESTAÇÃO DE CONTAS",G37="CONCLUÍDO"),"PTM CONCLUÍDO",IF(AND(VISTORIA!X37="",VISTORIA!W37&lt;&gt;""),VISTORIA!W37,IF(AND(VISTORIA!T37="",VISTORIA!S37&lt;&gt;""),VISTORIA!S37,IF(AND(VISTORIA!P37="",VISTORIA!O37&lt;&gt;""),VISTORIA!O37,IF(AND(VISTORIA!L37="",VISTORIA!K37&lt;&gt;""),VISTORIA!K37,IF(AND(VISTORIA!H37="",VISTORIA!G37&lt;&gt;""),VISTORIA!G37,"SEM PEDIDO"))))))</f>
        <v>SEM PEDIDO</v>
      </c>
      <c r="AC37" s="18" t="str">
        <f>IFERROR(INDEX('CONCLUSÃO INFORMAL'!37:37,MATCH(MAX('CONCLUSÃO INFORMAL'!H37,'CONCLUSÃO INFORMAL'!L37,'CONCLUSÃO INFORMAL'!P37),'CONCLUSÃO INFORMAL'!37:37,0)-1),"NÃO INFORMADO")</f>
        <v>NÃO INFORMADO</v>
      </c>
      <c r="AD37" s="233" t="str">
        <f>IFERROR(INDEX('CONCLUSÃO INFORMAL'!37:37,MATCH(MAX('CONCLUSÃO INFORMAL'!H37,'CONCLUSÃO INFORMAL'!L37,'CONCLUSÃO INFORMAL'!P37),'CONCLUSÃO INFORMAL'!37:37,0)),"NÃO INFORMADO")</f>
        <v>NÃO INFORMADO</v>
      </c>
      <c r="AE37" s="1950" t="str">
        <f>IFERROR(INDEX('CONCLUSÃO INFORMAL'!37:37,MATCH(MAX('CONCLUSÃO INFORMAL'!H37,'CONCLUSÃO INFORMAL'!L37,'CONCLUSÃO INFORMAL'!P37),'CONCLUSÃO INFORMAL'!37:37,0)+1),"NÃO INFORMADO")</f>
        <v>NÃO INFORMADO</v>
      </c>
    </row>
    <row r="38" spans="2:31" s="1043" customFormat="1" ht="101.5" x14ac:dyDescent="0.35">
      <c r="B38" s="1043" t="str">
        <f>'INF GERAIS'!B38&amp;IFERROR(IF(INDEX(APOIO!$A$5:$A$50,MATCH('INF GERAIS'!N38,APOIO!$B$5:$B$50,0))="NÃO",APOIO!$A$2&amp;"NÃO VÁLIDO",""),"")</f>
        <v>2014.0031</v>
      </c>
      <c r="C38" s="1950" t="str">
        <f>'INF GERAIS'!C38</f>
        <v>METROPOLITANA</v>
      </c>
      <c r="D38" s="1950" t="str">
        <f>'INF GERAIS'!D38</f>
        <v>ARAÇOIABA</v>
      </c>
      <c r="E38" s="1950" t="str">
        <f>'INF GERAIS'!E38</f>
        <v>DESENVOLVIMENTO E  URBANIZAÇÃO - PAVIMENTAÇÃO E CALÇAMENTO EM DIVERSAS RUAS COM PARALELEPÍPEDOS GRANÍTICOS</v>
      </c>
      <c r="F38" s="1950" t="str">
        <f>'INF GERAIS'!G38</f>
        <v>NORMAL</v>
      </c>
      <c r="G38" s="1950" t="str">
        <f>'INF GERAIS'!N38</f>
        <v>TERMO DE ENCERRAMENTO</v>
      </c>
      <c r="H38" s="1950" t="str">
        <f>'INF GERAIS'!O38</f>
        <v>CONCLUÍDA</v>
      </c>
      <c r="I38" s="11">
        <f>'INF GERAIS'!I38</f>
        <v>905659.85666666657</v>
      </c>
      <c r="J38" s="11">
        <f>'INF GERAIS'!J38</f>
        <v>1138654.31</v>
      </c>
      <c r="K38" s="11">
        <f>'INF GERAIS'!K38</f>
        <v>904304.2</v>
      </c>
      <c r="L38" s="11">
        <f>'INF GERAIS'!L38</f>
        <v>9804.61</v>
      </c>
      <c r="M38" s="11">
        <f>'INF GERAIS'!M38</f>
        <v>224545.5</v>
      </c>
      <c r="N38" s="233">
        <f>IF(MAX(PAGAMENTOS!M38,PAGAMENTOS!U38,PAGAMENTOS!AC38,PAGAMENTOS!AK38,PAGAMENTOS!AQ38,PAGAMENTOS!AW38)=0,"SEM PAGAMENTO",IFERROR(INDEX(PAGAMENTOS!38:38,MATCH(MAX(PAGAMENTOS!M38,PAGAMENTOS!U38,PAGAMENTOS!AC38,PAGAMENTOS!AK38,PAGAMENTOS!AQ38,PAGAMENTOS!AW38),PAGAMENTOS!38:38,0)),"SEM PAGAMENTO"))</f>
        <v>42542</v>
      </c>
      <c r="O38" s="120" t="str">
        <f>IF(MAX(PAGAMENTOS!M38,PAGAMENTOS!U38,PAGAMENTOS!AC38,PAGAMENTOS!AK38,PAGAMENTOS!AQ38,PAGAMENTOS!AW38)=0,"SEM PAGAMENTO",IFERROR(IF(MATCH(MAX(PAGAMENTOS!M38,PAGAMENTOS!U38,PAGAMENTOS!AC38,PAGAMENTOS!AK38,PAGAMENTOS!AQ38,PAGAMENTOS!AW38),PAGAMENTOS!38:38,0)&gt;40,INDEX(PAGAMENTOS!38:38,MATCH(MAX(PAGAMENTOS!M38,PAGAMENTOS!U38,PAGAMENTOS!AC38,PAGAMENTOS!AK38,PAGAMENTOS!AQ38,PAGAMENTOS!AW38),PAGAMENTOS!38:38,0)-2)&amp;" P COMP.",IF(MATCH(MAX(PAGAMENTOS!M38,PAGAMENTOS!U38,PAGAMENTOS!AC38,PAGAMENTOS!AK38,PAGAMENTOS!AQ38,PAGAMENTOS!AW38),PAGAMENTOS!38:38,0)=13,"1ª P",IF(MATCH(MAX(PAGAMENTOS!M38,PAGAMENTOS!U38,PAGAMENTOS!AC38,PAGAMENTOS!AK38,PAGAMENTOS!AQ38,PAGAMENTOS!AW38),PAGAMENTOS!38:38,0)=21,"2ª P",IF(MATCH(MAX(PAGAMENTOS!M38,PAGAMENTOS!U38,PAGAMENTOS!AC38,PAGAMENTOS!AK38,PAGAMENTOS!AQ38,PAGAMENTOS!AW38),PAGAMENTOS!38:38,0)=29,"3ª P",IF(PAGAMENTOS!AC38=PAGAMENTOS!AK38,"4ª P","4ª P"))))),"SEM PAGAMENTO"))</f>
        <v>4ª P</v>
      </c>
      <c r="P38" s="11">
        <f>IF(MAX(PAGAMENTOS!M38,PAGAMENTOS!U38,PAGAMENTOS!AC38,PAGAMENTOS!AK38,PAGAMENTOS!AQ38,PAGAMENTOS!AW38)=0,"SEM PAGAMENTO",IFERROR(INDEX(PAGAMENTOS!38:38,MATCH(MAX(PAGAMENTOS!M38,PAGAMENTOS!U38,PAGAMENTOS!AC38,PAGAMENTOS!AK38,PAGAMENTOS!AQ38,PAGAMENTOS!AW38),PAGAMENTOS!38:38,0)-1),"SEM PAGAMENTO"))</f>
        <v>180874.57</v>
      </c>
      <c r="Q38" s="11">
        <f>SUM(PAGAMENTOS!G38,PAGAMENTOS!L38,PAGAMENTOS!T38,PAGAMENTOS!AB38,PAGAMENTOS!AJ38,PAGAMENTOS!AP38,PAGAMENTOS!AV38)</f>
        <v>904304.2</v>
      </c>
      <c r="R38" s="11">
        <f>SUM(PAGAMENTOS!G38,PAGAMENTOS!H38,PAGAMENTOS!L38,PAGAMENTOS!T38,PAGAMENTOS!AB38,PAGAMENTOS!AJ38,PAGAMENTOS!AP38,PAGAMENTOS!AV38)</f>
        <v>904304.2</v>
      </c>
      <c r="S38" s="17">
        <f t="shared" si="0"/>
        <v>1</v>
      </c>
      <c r="T38" s="11">
        <f>IF(RIGHT(B38)="O",0,IF(AND(R38=0,PAGAMENTOS!H38&lt;&gt;0),0,K38-R38))</f>
        <v>0</v>
      </c>
      <c r="U38" s="120" t="str">
        <f>IF(AND(OR(PAGAMENTOS!AG38&lt;&gt;"",PAGAMENTOS!AH38&lt;&gt;""),PAGAMENTOS!AK38=""),"4ª",IF(AND(OR(PAGAMENTOS!Y38&lt;&gt;"",PAGAMENTOS!Z38&lt;&gt;""),PAGAMENTOS!AC38=""),"3ª",IF(AND(OR(PAGAMENTOS!Q38&lt;&gt;"",PAGAMENTOS!R38&lt;&gt;""),PAGAMENTOS!U38=""),"2ª",IF(AND(OR(PAGAMENTOS!I38&lt;&gt;"",PAGAMENTOS!J38&lt;&gt;""),PAGAMENTOS!M38=""),"1ª","OK"))))</f>
        <v>OK</v>
      </c>
      <c r="V38" s="120" t="str">
        <f>IF(U38="4ª",IF(PAGAMENTOS!AH38="","AGUARDANDO VISTORIA","NO FINANCEIRO"),IF(U38="3ª",IF(PAGAMENTOS!Z38="","AGUARDANDO VISTORIA","NO FINANCEIRO"),IF(U38="2ª",IF(PAGAMENTOS!R38="","AGUARDANDO VISTORIA","NO FINANCEIRO"),IF(U38="1ª",IF(PAGAMENTOS!J38="","AGUARDANDO LIBERAÇÃO","NO FINANCEIRO"),"OK"))))</f>
        <v>OK</v>
      </c>
      <c r="W38" s="233" t="str">
        <f>IF(U38="4ª",IF(PAGAMENTOS!AH38="",PAGAMENTOS!AG38,PAGAMENTOS!AH38),IF(U38="3ª",IF(PAGAMENTOS!Z38="",PAGAMENTOS!Y38,PAGAMENTOS!Z38),IF(U38="2ª",IF(PAGAMENTOS!R38="",PAGAMENTOS!Q38,PAGAMENTOS!R38),IF(U38="1ª",IF(PAGAMENTOS!J38="",PAGAMENTOS!I38,PAGAMENTOS!J38),"OK"))))</f>
        <v>OK</v>
      </c>
      <c r="X38" s="18">
        <f>MAX(VISTORIA!Y38,VISTORIA!U38,VISTORIA!Q38,VISTORIA!M38,VISTORIA!I38)</f>
        <v>1</v>
      </c>
      <c r="Y38" s="18">
        <f>IF(VISTORIA!Y38&lt;&gt;"",VISTORIA!Y38,IF(VISTORIA!U38&lt;&gt;"",VISTORIA!U38,IF(VISTORIA!Q38&lt;&gt;"",VISTORIA!Q38,IF(VISTORIA!M38&lt;&gt;"",VISTORIA!M38,IF(VISTORIA!I38&lt;&gt;"",VISTORIA!I38,0)))))</f>
        <v>1</v>
      </c>
      <c r="Z38" s="233">
        <f>IF(VISTORIA!Y38&lt;&gt;"",VISTORIA!W38,IF(VISTORIA!U38&lt;&gt;"",VISTORIA!S38,IF(VISTORIA!Q38&lt;&gt;"",VISTORIA!O38,IF(VISTORIA!M38&lt;&gt;"",VISTORIA!K38,IF(VISTORIA!I38&lt;&gt;"",VISTORIA!G38,"NA")))))</f>
        <v>42492</v>
      </c>
      <c r="AA38" s="233">
        <f>IF(VISTORIA!Y38&lt;&gt;"",VISTORIA!X38,IF(VISTORIA!U38&lt;&gt;"",VISTORIA!T38,IF(VISTORIA!Q38&lt;&gt;"",VISTORIA!P38,IF(VISTORIA!M38&lt;&gt;"",VISTORIA!L38,IF(VISTORIA!I38&lt;&gt;"",VISTORIA!H38,"NA")))))</f>
        <v>42528</v>
      </c>
      <c r="AB38" s="233" t="str">
        <f>IF(OR(G38="AGUARDANDO PRESTAÇÃO DE CONTAS",G38="AGUARDANDO APROVAÇÃO PRESTAÇÃO DE CONTAS",G38="CONCLUÍDO"),"PTM CONCLUÍDO",IF(AND(VISTORIA!X38="",VISTORIA!W38&lt;&gt;""),VISTORIA!W38,IF(AND(VISTORIA!T38="",VISTORIA!S38&lt;&gt;""),VISTORIA!S38,IF(AND(VISTORIA!P38="",VISTORIA!O38&lt;&gt;""),VISTORIA!O38,IF(AND(VISTORIA!L38="",VISTORIA!K38&lt;&gt;""),VISTORIA!K38,IF(AND(VISTORIA!H38="",VISTORIA!G38&lt;&gt;""),VISTORIA!G38,"SEM PEDIDO"))))))</f>
        <v>SEM PEDIDO</v>
      </c>
      <c r="AC38" s="18" t="str">
        <f>IFERROR(INDEX('CONCLUSÃO INFORMAL'!38:38,MATCH(MAX('CONCLUSÃO INFORMAL'!H38,'CONCLUSÃO INFORMAL'!L38,'CONCLUSÃO INFORMAL'!P38),'CONCLUSÃO INFORMAL'!38:38,0)-1),"NÃO INFORMADO")</f>
        <v>NÃO INFORMADO</v>
      </c>
      <c r="AD38" s="233" t="str">
        <f>IFERROR(INDEX('CONCLUSÃO INFORMAL'!38:38,MATCH(MAX('CONCLUSÃO INFORMAL'!H38,'CONCLUSÃO INFORMAL'!L38,'CONCLUSÃO INFORMAL'!P38),'CONCLUSÃO INFORMAL'!38:38,0)),"NÃO INFORMADO")</f>
        <v>NÃO INFORMADO</v>
      </c>
      <c r="AE38" s="1950" t="str">
        <f>IFERROR(INDEX('CONCLUSÃO INFORMAL'!38:38,MATCH(MAX('CONCLUSÃO INFORMAL'!H38,'CONCLUSÃO INFORMAL'!L38,'CONCLUSÃO INFORMAL'!P38),'CONCLUSÃO INFORMAL'!38:38,0)+1),"NÃO INFORMADO")</f>
        <v>NÃO INFORMADO</v>
      </c>
    </row>
    <row r="39" spans="2:31" ht="43.5" x14ac:dyDescent="0.35">
      <c r="B39" s="7" t="str">
        <f>'INF GERAIS'!B39&amp;IFERROR(IF(INDEX(APOIO!$A$5:$A$50,MATCH('INF GERAIS'!N39,APOIO!$B$5:$B$50,0))="NÃO",APOIO!$A$2&amp;"NÃO VÁLIDO",""),"")</f>
        <v>2014.0032</v>
      </c>
      <c r="C39" s="1950" t="str">
        <f>'INF GERAIS'!C39</f>
        <v>SERTÃO DO ARARIPE</v>
      </c>
      <c r="D39" s="1950" t="str">
        <f>'INF GERAIS'!D39</f>
        <v>ARARIPINA</v>
      </c>
      <c r="E39" s="1950" t="str">
        <f>'INF GERAIS'!E39</f>
        <v>PAVIMENTAÇÃO ASFÁTICA EM CBUQ EM DIVERSAS RUAS</v>
      </c>
      <c r="F39" s="1950" t="str">
        <f>'INF GERAIS'!G39</f>
        <v>NORMAL</v>
      </c>
      <c r="G39" s="12" t="str">
        <f>'INF GERAIS'!N39</f>
        <v>EM CONFERÊNCIA PARA TEMAI</v>
      </c>
      <c r="H39" s="1950" t="str">
        <f>'INF GERAIS'!O39</f>
        <v>CONCLUÍDA</v>
      </c>
      <c r="I39" s="11">
        <f>'INF GERAIS'!I39</f>
        <v>1962262.9883333333</v>
      </c>
      <c r="J39" s="11">
        <f>'INF GERAIS'!J39</f>
        <v>1711390.23</v>
      </c>
      <c r="K39" s="11">
        <f>'INF GERAIS'!K39</f>
        <v>1711390.23</v>
      </c>
      <c r="L39" s="11">
        <f>'INF GERAIS'!L39</f>
        <v>0</v>
      </c>
      <c r="M39" s="11">
        <f>'INF GERAIS'!M39</f>
        <v>0</v>
      </c>
      <c r="N39" s="233">
        <f>IF(MAX(PAGAMENTOS!M39,PAGAMENTOS!U39,PAGAMENTOS!AC39,PAGAMENTOS!AK39,PAGAMENTOS!AQ39,PAGAMENTOS!AW39)=0,"SEM PAGAMENTO",IFERROR(INDEX(PAGAMENTOS!39:39,MATCH(MAX(PAGAMENTOS!M39,PAGAMENTOS!U39,PAGAMENTOS!AC39,PAGAMENTOS!AK39,PAGAMENTOS!AQ39,PAGAMENTOS!AW39),PAGAMENTOS!39:39,0)),"SEM PAGAMENTO"))</f>
        <v>43193</v>
      </c>
      <c r="O39" s="120" t="str">
        <f>IF(MAX(PAGAMENTOS!M39,PAGAMENTOS!U39,PAGAMENTOS!AC39,PAGAMENTOS!AK39,PAGAMENTOS!AQ39,PAGAMENTOS!AW39)=0,"SEM PAGAMENTO",IFERROR(IF(MATCH(MAX(PAGAMENTOS!M39,PAGAMENTOS!U39,PAGAMENTOS!AC39,PAGAMENTOS!AK39,PAGAMENTOS!AQ39,PAGAMENTOS!AW39),PAGAMENTOS!39:39,0)&gt;40,INDEX(PAGAMENTOS!39:39,MATCH(MAX(PAGAMENTOS!M39,PAGAMENTOS!U39,PAGAMENTOS!AC39,PAGAMENTOS!AK39,PAGAMENTOS!AQ39,PAGAMENTOS!AW39),PAGAMENTOS!39:39,0)-2)&amp;" P COMP.",IF(MATCH(MAX(PAGAMENTOS!M39,PAGAMENTOS!U39,PAGAMENTOS!AC39,PAGAMENTOS!AK39,PAGAMENTOS!AQ39,PAGAMENTOS!AW39),PAGAMENTOS!39:39,0)=13,"1ª P",IF(MATCH(MAX(PAGAMENTOS!M39,PAGAMENTOS!U39,PAGAMENTOS!AC39,PAGAMENTOS!AK39,PAGAMENTOS!AQ39,PAGAMENTOS!AW39),PAGAMENTOS!39:39,0)=21,"2ª P",IF(MATCH(MAX(PAGAMENTOS!M39,PAGAMENTOS!U39,PAGAMENTOS!AC39,PAGAMENTOS!AK39,PAGAMENTOS!AQ39,PAGAMENTOS!AW39),PAGAMENTOS!39:39,0)=29,"3ª P",IF(PAGAMENTOS!AC39=PAGAMENTOS!AK39,"4ª P","4ª P"))))),"SEM PAGAMENTO"))</f>
        <v>3ª P</v>
      </c>
      <c r="P39" s="11">
        <f>IF(MAX(PAGAMENTOS!M39,PAGAMENTOS!U39,PAGAMENTOS!AC39,PAGAMENTOS!AK39,PAGAMENTOS!AQ39,PAGAMENTOS!AW39)=0,"SEM PAGAMENTO",IFERROR(INDEX(PAGAMENTOS!39:39,MATCH(MAX(PAGAMENTOS!M39,PAGAMENTOS!U39,PAGAMENTOS!AC39,PAGAMENTOS!AK39,PAGAMENTOS!AQ39,PAGAMENTOS!AW39),PAGAMENTOS!39:39,0)-1),"SEM PAGAMENTO"))</f>
        <v>536250.43999999994</v>
      </c>
      <c r="Q39" s="11">
        <f>SUM(PAGAMENTOS!G39,PAGAMENTOS!L39,PAGAMENTOS!T39,PAGAMENTOS!AB39,PAGAMENTOS!AJ39,PAGAMENTOS!AP39,PAGAMENTOS!AV39)</f>
        <v>1620516.29</v>
      </c>
      <c r="R39" s="11">
        <f>SUM(PAGAMENTOS!G39,PAGAMENTOS!H39,PAGAMENTOS!L39,PAGAMENTOS!T39,PAGAMENTOS!AB39,PAGAMENTOS!AJ39,PAGAMENTOS!AP39,PAGAMENTOS!AV39)</f>
        <v>1620516.29</v>
      </c>
      <c r="S39" s="17">
        <f t="shared" si="0"/>
        <v>0.94690051491061744</v>
      </c>
      <c r="T39" s="11">
        <f>IF(RIGHT(B39)="O",0,IF(AND(R39=0,PAGAMENTOS!H39&lt;&gt;0),0,K39-R39))</f>
        <v>90873.939999999944</v>
      </c>
      <c r="U39" s="120" t="str">
        <f>IF(AND(OR(PAGAMENTOS!AG39&lt;&gt;"",PAGAMENTOS!AH39&lt;&gt;""),PAGAMENTOS!AK39=""),"4ª",IF(AND(OR(PAGAMENTOS!Y39&lt;&gt;"",PAGAMENTOS!Z39&lt;&gt;""),PAGAMENTOS!AC39=""),"3ª",IF(AND(OR(PAGAMENTOS!Q39&lt;&gt;"",PAGAMENTOS!R39&lt;&gt;""),PAGAMENTOS!U39=""),"2ª",IF(AND(OR(PAGAMENTOS!I39&lt;&gt;"",PAGAMENTOS!J39&lt;&gt;""),PAGAMENTOS!M39=""),"1ª","OK"))))</f>
        <v>OK</v>
      </c>
      <c r="V39" s="120" t="str">
        <f>IF(U39="4ª",IF(PAGAMENTOS!AH39="","AGUARDANDO VISTORIA","NO FINANCEIRO"),IF(U39="3ª",IF(PAGAMENTOS!Z39="","AGUARDANDO VISTORIA","NO FINANCEIRO"),IF(U39="2ª",IF(PAGAMENTOS!R39="","AGUARDANDO VISTORIA","NO FINANCEIRO"),IF(U39="1ª",IF(PAGAMENTOS!J39="","AGUARDANDO LIBERAÇÃO","NO FINANCEIRO"),"OK"))))</f>
        <v>OK</v>
      </c>
      <c r="W39" s="233" t="str">
        <f>IF(U39="4ª",IF(PAGAMENTOS!AH39="",PAGAMENTOS!AG39,PAGAMENTOS!AH39),IF(U39="3ª",IF(PAGAMENTOS!Z39="",PAGAMENTOS!Y39,PAGAMENTOS!Z39),IF(U39="2ª",IF(PAGAMENTOS!R39="",PAGAMENTOS!Q39,PAGAMENTOS!R39),IF(U39="1ª",IF(PAGAMENTOS!J39="",PAGAMENTOS!I39,PAGAMENTOS!J39),"OK"))))</f>
        <v>OK</v>
      </c>
      <c r="X39" s="18">
        <f>MAX(VISTORIA!Y39,VISTORIA!U39,VISTORIA!Q39,VISTORIA!M39,VISTORIA!I39)</f>
        <v>1</v>
      </c>
      <c r="Y39" s="18">
        <f>IF(VISTORIA!Y39&lt;&gt;"",VISTORIA!Y39,IF(VISTORIA!U39&lt;&gt;"",VISTORIA!U39,IF(VISTORIA!Q39&lt;&gt;"",VISTORIA!Q39,IF(VISTORIA!M39&lt;&gt;"",VISTORIA!M39,IF(VISTORIA!I39&lt;&gt;"",VISTORIA!I39,0)))))</f>
        <v>1</v>
      </c>
      <c r="Z39" s="233">
        <f>IF(VISTORIA!Y39&lt;&gt;"",VISTORIA!W39,IF(VISTORIA!U39&lt;&gt;"",VISTORIA!S39,IF(VISTORIA!Q39&lt;&gt;"",VISTORIA!O39,IF(VISTORIA!M39&lt;&gt;"",VISTORIA!K39,IF(VISTORIA!I39&lt;&gt;"",VISTORIA!G39,"NA")))))</f>
        <v>43110</v>
      </c>
      <c r="AA39" s="233">
        <f>IF(VISTORIA!Y39&lt;&gt;"",VISTORIA!X39,IF(VISTORIA!U39&lt;&gt;"",VISTORIA!T39,IF(VISTORIA!Q39&lt;&gt;"",VISTORIA!P39,IF(VISTORIA!M39&lt;&gt;"",VISTORIA!L39,IF(VISTORIA!I39&lt;&gt;"",VISTORIA!H39,"NA")))))</f>
        <v>43131</v>
      </c>
      <c r="AB39" s="233" t="str">
        <f>IF(OR(G39="AGUARDANDO PRESTAÇÃO DE CONTAS",G39="AGUARDANDO APROVAÇÃO PRESTAÇÃO DE CONTAS",G39="CONCLUÍDO"),"PTM CONCLUÍDO",IF(AND(VISTORIA!X39="",VISTORIA!W39&lt;&gt;""),VISTORIA!W39,IF(AND(VISTORIA!T39="",VISTORIA!S39&lt;&gt;""),VISTORIA!S39,IF(AND(VISTORIA!P39="",VISTORIA!O39&lt;&gt;""),VISTORIA!O39,IF(AND(VISTORIA!L39="",VISTORIA!K39&lt;&gt;""),VISTORIA!K39,IF(AND(VISTORIA!H39="",VISTORIA!G39&lt;&gt;""),VISTORIA!G39,"SEM PEDIDO"))))))</f>
        <v>SEM PEDIDO</v>
      </c>
      <c r="AC39" s="18" t="str">
        <f>IFERROR(INDEX('CONCLUSÃO INFORMAL'!39:39,MATCH(MAX('CONCLUSÃO INFORMAL'!H39,'CONCLUSÃO INFORMAL'!L39,'CONCLUSÃO INFORMAL'!P39),'CONCLUSÃO INFORMAL'!39:39,0)-1),"NÃO INFORMADO")</f>
        <v>NÃO INFORMADO</v>
      </c>
      <c r="AD39" s="233" t="str">
        <f>IFERROR(INDEX('CONCLUSÃO INFORMAL'!39:39,MATCH(MAX('CONCLUSÃO INFORMAL'!H39,'CONCLUSÃO INFORMAL'!L39,'CONCLUSÃO INFORMAL'!P39),'CONCLUSÃO INFORMAL'!39:39,0)),"NÃO INFORMADO")</f>
        <v>NÃO INFORMADO</v>
      </c>
      <c r="AE39" s="1950" t="str">
        <f>IFERROR(INDEX('CONCLUSÃO INFORMAL'!39:39,MATCH(MAX('CONCLUSÃO INFORMAL'!H39,'CONCLUSÃO INFORMAL'!L39,'CONCLUSÃO INFORMAL'!P39),'CONCLUSÃO INFORMAL'!39:39,0)+1),"NÃO INFORMADO")</f>
        <v>NÃO INFORMADO</v>
      </c>
    </row>
    <row r="40" spans="2:31" ht="43.5" x14ac:dyDescent="0.35">
      <c r="B40" s="7" t="str">
        <f>'INF GERAIS'!B40&amp;IFERROR(IF(INDEX(APOIO!$A$5:$A$50,MATCH('INF GERAIS'!N40,APOIO!$B$5:$B$50,0))="NÃO",APOIO!$A$2&amp;"NÃO VÁLIDO",""),"")</f>
        <v>2014.0428</v>
      </c>
      <c r="C40" s="1950" t="str">
        <f>'INF GERAIS'!C40</f>
        <v>SERTÃO DO ARARIPE</v>
      </c>
      <c r="D40" s="1950" t="str">
        <f>'INF GERAIS'!D40</f>
        <v>ARARIPINA</v>
      </c>
      <c r="E40" s="1950" t="str">
        <f>'INF GERAIS'!E40</f>
        <v>PROJETO DE DRENAGEM DO MARTINS</v>
      </c>
      <c r="F40" s="1950" t="str">
        <f>'INF GERAIS'!G40</f>
        <v>NORMAL</v>
      </c>
      <c r="G40" s="12" t="str">
        <f>'INF GERAIS'!N40</f>
        <v>EM CONFERÊNCIA PARA TEMAI</v>
      </c>
      <c r="H40" s="1950" t="str">
        <f>'INF GERAIS'!O40</f>
        <v>CONCLUÍDA</v>
      </c>
      <c r="I40" s="11">
        <f>'INF GERAIS'!I40</f>
        <v>1962262.9883333333</v>
      </c>
      <c r="J40" s="11">
        <f>'INF GERAIS'!J40</f>
        <v>210920.22</v>
      </c>
      <c r="K40" s="11">
        <f>'INF GERAIS'!K40</f>
        <v>210920.22</v>
      </c>
      <c r="L40" s="11">
        <f>'INF GERAIS'!L40</f>
        <v>0</v>
      </c>
      <c r="M40" s="11">
        <f>'INF GERAIS'!M40</f>
        <v>0</v>
      </c>
      <c r="N40" s="233" t="str">
        <f>IF(MAX(PAGAMENTOS!M40,PAGAMENTOS!U40,PAGAMENTOS!AC40,PAGAMENTOS!AK40,PAGAMENTOS!AQ40,PAGAMENTOS!AW40)=0,"SEM PAGAMENTO",IFERROR(INDEX(PAGAMENTOS!40:40,MATCH(MAX(PAGAMENTOS!M40,PAGAMENTOS!U40,PAGAMENTOS!AC40,PAGAMENTOS!AK40,PAGAMENTOS!AQ40,PAGAMENTOS!AW40),PAGAMENTOS!40:40,0)),"SEM PAGAMENTO"))</f>
        <v>SEM PAGAMENTO</v>
      </c>
      <c r="O40" s="120" t="str">
        <f>IF(MAX(PAGAMENTOS!M40,PAGAMENTOS!U40,PAGAMENTOS!AC40,PAGAMENTOS!AK40,PAGAMENTOS!AQ40,PAGAMENTOS!AW40)=0,"SEM PAGAMENTO",IFERROR(IF(MATCH(MAX(PAGAMENTOS!M40,PAGAMENTOS!U40,PAGAMENTOS!AC40,PAGAMENTOS!AK40,PAGAMENTOS!AQ40,PAGAMENTOS!AW40),PAGAMENTOS!40:40,0)&gt;40,INDEX(PAGAMENTOS!40:40,MATCH(MAX(PAGAMENTOS!M40,PAGAMENTOS!U40,PAGAMENTOS!AC40,PAGAMENTOS!AK40,PAGAMENTOS!AQ40,PAGAMENTOS!AW40),PAGAMENTOS!40:40,0)-2)&amp;" P COMP.",IF(MATCH(MAX(PAGAMENTOS!M40,PAGAMENTOS!U40,PAGAMENTOS!AC40,PAGAMENTOS!AK40,PAGAMENTOS!AQ40,PAGAMENTOS!AW40),PAGAMENTOS!40:40,0)=13,"1ª P",IF(MATCH(MAX(PAGAMENTOS!M40,PAGAMENTOS!U40,PAGAMENTOS!AC40,PAGAMENTOS!AK40,PAGAMENTOS!AQ40,PAGAMENTOS!AW40),PAGAMENTOS!40:40,0)=21,"2ª P",IF(MATCH(MAX(PAGAMENTOS!M40,PAGAMENTOS!U40,PAGAMENTOS!AC40,PAGAMENTOS!AK40,PAGAMENTOS!AQ40,PAGAMENTOS!AW40),PAGAMENTOS!40:40,0)=29,"3ª P",IF(PAGAMENTOS!AC40=PAGAMENTOS!AK40,"4ª P","4ª P"))))),"SEM PAGAMENTO"))</f>
        <v>SEM PAGAMENTO</v>
      </c>
      <c r="P40" s="11" t="str">
        <f>IF(MAX(PAGAMENTOS!M40,PAGAMENTOS!U40,PAGAMENTOS!AC40,PAGAMENTOS!AK40,PAGAMENTOS!AQ40,PAGAMENTOS!AW40)=0,"SEM PAGAMENTO",IFERROR(INDEX(PAGAMENTOS!40:40,MATCH(MAX(PAGAMENTOS!M40,PAGAMENTOS!U40,PAGAMENTOS!AC40,PAGAMENTOS!AK40,PAGAMENTOS!AQ40,PAGAMENTOS!AW40),PAGAMENTOS!40:40,0)-1),"SEM PAGAMENTO"))</f>
        <v>SEM PAGAMENTO</v>
      </c>
      <c r="Q40" s="11">
        <f>SUM(PAGAMENTOS!G40,PAGAMENTOS!L40,PAGAMENTOS!T40,PAGAMENTOS!AB40,PAGAMENTOS!AJ40,PAGAMENTOS!AP40,PAGAMENTOS!AV40)</f>
        <v>301794.15999999997</v>
      </c>
      <c r="R40" s="11">
        <f>SUM(PAGAMENTOS!G40,PAGAMENTOS!H40,PAGAMENTOS!L40,PAGAMENTOS!T40,PAGAMENTOS!AB40,PAGAMENTOS!AJ40,PAGAMENTOS!AP40,PAGAMENTOS!AV40)</f>
        <v>301794.15999999997</v>
      </c>
      <c r="S40" s="17">
        <f t="shared" si="0"/>
        <v>1.4308450844589484</v>
      </c>
      <c r="T40" s="11">
        <f>IF(RIGHT(B40)="O",0,IF(AND(R40=0,PAGAMENTOS!H40&lt;&gt;0),0,K40-R40))</f>
        <v>-90873.939999999973</v>
      </c>
      <c r="U40" s="120" t="str">
        <f>IF(AND(OR(PAGAMENTOS!AG40&lt;&gt;"",PAGAMENTOS!AH40&lt;&gt;""),PAGAMENTOS!AK40=""),"4ª",IF(AND(OR(PAGAMENTOS!Y40&lt;&gt;"",PAGAMENTOS!Z40&lt;&gt;""),PAGAMENTOS!AC40=""),"3ª",IF(AND(OR(PAGAMENTOS!Q40&lt;&gt;"",PAGAMENTOS!R40&lt;&gt;""),PAGAMENTOS!U40=""),"2ª",IF(AND(OR(PAGAMENTOS!I40&lt;&gt;"",PAGAMENTOS!J40&lt;&gt;""),PAGAMENTOS!M40=""),"1ª","OK"))))</f>
        <v>OK</v>
      </c>
      <c r="V40" s="120" t="str">
        <f>IF(U40="4ª",IF(PAGAMENTOS!AH40="","AGUARDANDO VISTORIA","NO FINANCEIRO"),IF(U40="3ª",IF(PAGAMENTOS!Z40="","AGUARDANDO VISTORIA","NO FINANCEIRO"),IF(U40="2ª",IF(PAGAMENTOS!R40="","AGUARDANDO VISTORIA","NO FINANCEIRO"),IF(U40="1ª",IF(PAGAMENTOS!J40="","AGUARDANDO LIBERAÇÃO","NO FINANCEIRO"),"OK"))))</f>
        <v>OK</v>
      </c>
      <c r="W40" s="233" t="str">
        <f>IF(U40="4ª",IF(PAGAMENTOS!AH40="",PAGAMENTOS!AG40,PAGAMENTOS!AH40),IF(U40="3ª",IF(PAGAMENTOS!Z40="",PAGAMENTOS!Y40,PAGAMENTOS!Z40),IF(U40="2ª",IF(PAGAMENTOS!R40="",PAGAMENTOS!Q40,PAGAMENTOS!R40),IF(U40="1ª",IF(PAGAMENTOS!J40="",PAGAMENTOS!I40,PAGAMENTOS!J40),"OK"))))</f>
        <v>OK</v>
      </c>
      <c r="X40" s="18">
        <f>MAX(VISTORIA!Y40,VISTORIA!U40,VISTORIA!Q40,VISTORIA!M40,VISTORIA!I40)</f>
        <v>1</v>
      </c>
      <c r="Y40" s="18">
        <f>IF(VISTORIA!Y40&lt;&gt;"",VISTORIA!Y40,IF(VISTORIA!U40&lt;&gt;"",VISTORIA!U40,IF(VISTORIA!Q40&lt;&gt;"",VISTORIA!Q40,IF(VISTORIA!M40&lt;&gt;"",VISTORIA!M40,IF(VISTORIA!I40&lt;&gt;"",VISTORIA!I40,0)))))</f>
        <v>1</v>
      </c>
      <c r="Z40" s="233">
        <f>IF(VISTORIA!Y40&lt;&gt;"",VISTORIA!W40,IF(VISTORIA!U40&lt;&gt;"",VISTORIA!S40,IF(VISTORIA!Q40&lt;&gt;"",VISTORIA!O40,IF(VISTORIA!M40&lt;&gt;"",VISTORIA!K40,IF(VISTORIA!I40&lt;&gt;"",VISTORIA!G40,"NA")))))</f>
        <v>42850</v>
      </c>
      <c r="AA40" s="233">
        <f>IF(VISTORIA!Y40&lt;&gt;"",VISTORIA!X40,IF(VISTORIA!U40&lt;&gt;"",VISTORIA!T40,IF(VISTORIA!Q40&lt;&gt;"",VISTORIA!P40,IF(VISTORIA!M40&lt;&gt;"",VISTORIA!L40,IF(VISTORIA!I40&lt;&gt;"",VISTORIA!H40,"NA")))))</f>
        <v>42949</v>
      </c>
      <c r="AB40" s="233" t="str">
        <f>IF(OR(G40="AGUARDANDO PRESTAÇÃO DE CONTAS",G40="AGUARDANDO APROVAÇÃO PRESTAÇÃO DE CONTAS",G40="CONCLUÍDO"),"PTM CONCLUÍDO",IF(AND(VISTORIA!X40="",VISTORIA!W40&lt;&gt;""),VISTORIA!W40,IF(AND(VISTORIA!T40="",VISTORIA!S40&lt;&gt;""),VISTORIA!S40,IF(AND(VISTORIA!P40="",VISTORIA!O40&lt;&gt;""),VISTORIA!O40,IF(AND(VISTORIA!L40="",VISTORIA!K40&lt;&gt;""),VISTORIA!K40,IF(AND(VISTORIA!H40="",VISTORIA!G40&lt;&gt;""),VISTORIA!G40,"SEM PEDIDO"))))))</f>
        <v>SEM PEDIDO</v>
      </c>
      <c r="AC40" s="18" t="str">
        <f>IFERROR(INDEX('CONCLUSÃO INFORMAL'!40:40,MATCH(MAX('CONCLUSÃO INFORMAL'!H40,'CONCLUSÃO INFORMAL'!L40,'CONCLUSÃO INFORMAL'!P40),'CONCLUSÃO INFORMAL'!40:40,0)-1),"NÃO INFORMADO")</f>
        <v>NÃO INFORMADO</v>
      </c>
      <c r="AD40" s="233" t="str">
        <f>IFERROR(INDEX('CONCLUSÃO INFORMAL'!40:40,MATCH(MAX('CONCLUSÃO INFORMAL'!H40,'CONCLUSÃO INFORMAL'!L40,'CONCLUSÃO INFORMAL'!P40),'CONCLUSÃO INFORMAL'!40:40,0)),"NÃO INFORMADO")</f>
        <v>NÃO INFORMADO</v>
      </c>
      <c r="AE40" s="1950" t="str">
        <f>IFERROR(INDEX('CONCLUSÃO INFORMAL'!40:40,MATCH(MAX('CONCLUSÃO INFORMAL'!H40,'CONCLUSÃO INFORMAL'!L40,'CONCLUSÃO INFORMAL'!P40),'CONCLUSÃO INFORMAL'!40:40,0)+1),"NÃO INFORMADO")</f>
        <v>NÃO INFORMADO</v>
      </c>
    </row>
    <row r="41" spans="2:31" s="127" customFormat="1" ht="58" x14ac:dyDescent="0.35">
      <c r="B41" s="127" t="str">
        <f>'INF GERAIS'!B41&amp;IFERROR(IF(INDEX(APOIO!$A$5:$A$50,MATCH('INF GERAIS'!N41,APOIO!$B$5:$B$50,0))="NÃO",APOIO!$A$2&amp;"NÃO VÁLIDO",""),"")</f>
        <v>2014.0033
NÃO VÁLIDO</v>
      </c>
      <c r="C41" s="1950" t="str">
        <f>'INF GERAIS'!C41</f>
        <v>SERTÃO DO ARARIPE</v>
      </c>
      <c r="D41" s="1950" t="str">
        <f>'INF GERAIS'!D41</f>
        <v>ARARIPINA</v>
      </c>
      <c r="E41" s="1950" t="str">
        <f>'INF GERAIS'!E41</f>
        <v>CONSTRUÇÃO DO GALPÃO PARA TRIAGEM DE RESÍDUOS SÓLIDOS DOMICILIARES</v>
      </c>
      <c r="F41" s="1950" t="str">
        <f>'INF GERAIS'!G41</f>
        <v>NORMAL</v>
      </c>
      <c r="G41" s="1950" t="str">
        <f>'INF GERAIS'!N41</f>
        <v>SUBSTITUÍDO</v>
      </c>
      <c r="H41" s="1950" t="str">
        <f>'INF GERAIS'!O41</f>
        <v>CANCELADA</v>
      </c>
      <c r="I41" s="11">
        <f>'INF GERAIS'!I41</f>
        <v>1811319.6849999998</v>
      </c>
      <c r="J41" s="11">
        <f>'INF GERAIS'!J41</f>
        <v>502990.25</v>
      </c>
      <c r="K41" s="11">
        <f>'INF GERAIS'!K41</f>
        <v>502990.25</v>
      </c>
      <c r="L41" s="11">
        <f>'INF GERAIS'!L41</f>
        <v>0</v>
      </c>
      <c r="M41" s="11">
        <f>'INF GERAIS'!M41</f>
        <v>0</v>
      </c>
      <c r="N41" s="233">
        <f>IF(MAX(PAGAMENTOS!M41,PAGAMENTOS!U41,PAGAMENTOS!AC41,PAGAMENTOS!AK41,PAGAMENTOS!AQ41,PAGAMENTOS!AW41)=0,"SEM PAGAMENTO",IFERROR(INDEX(PAGAMENTOS!41:41,MATCH(MAX(PAGAMENTOS!M41,PAGAMENTOS!U41,PAGAMENTOS!AC41,PAGAMENTOS!AK41,PAGAMENTOS!AQ41,PAGAMENTOS!AW41),PAGAMENTOS!41:41,0)),"SEM PAGAMENTO"))</f>
        <v>42251</v>
      </c>
      <c r="O41" s="120" t="str">
        <f>IF(MAX(PAGAMENTOS!M41,PAGAMENTOS!U41,PAGAMENTOS!AC41,PAGAMENTOS!AK41,PAGAMENTOS!AQ41,PAGAMENTOS!AW41)=0,"SEM PAGAMENTO",IFERROR(IF(MATCH(MAX(PAGAMENTOS!M41,PAGAMENTOS!U41,PAGAMENTOS!AC41,PAGAMENTOS!AK41,PAGAMENTOS!AQ41,PAGAMENTOS!AW41),PAGAMENTOS!41:41,0)&gt;40,INDEX(PAGAMENTOS!41:41,MATCH(MAX(PAGAMENTOS!M41,PAGAMENTOS!U41,PAGAMENTOS!AC41,PAGAMENTOS!AK41,PAGAMENTOS!AQ41,PAGAMENTOS!AW41),PAGAMENTOS!41:41,0)-2)&amp;" P COMP.",IF(MATCH(MAX(PAGAMENTOS!M41,PAGAMENTOS!U41,PAGAMENTOS!AC41,PAGAMENTOS!AK41,PAGAMENTOS!AQ41,PAGAMENTOS!AW41),PAGAMENTOS!41:41,0)=13,"1ª P",IF(MATCH(MAX(PAGAMENTOS!M41,PAGAMENTOS!U41,PAGAMENTOS!AC41,PAGAMENTOS!AK41,PAGAMENTOS!AQ41,PAGAMENTOS!AW41),PAGAMENTOS!41:41,0)=21,"2ª P",IF(MATCH(MAX(PAGAMENTOS!M41,PAGAMENTOS!U41,PAGAMENTOS!AC41,PAGAMENTOS!AK41,PAGAMENTOS!AQ41,PAGAMENTOS!AW41),PAGAMENTOS!41:41,0)=29,"3ª P",IF(PAGAMENTOS!AC41=PAGAMENTOS!AK41,"4ª P","4ª P"))))),"SEM PAGAMENTO"))</f>
        <v>2ª P</v>
      </c>
      <c r="P41" s="11">
        <f>IF(MAX(PAGAMENTOS!M41,PAGAMENTOS!U41,PAGAMENTOS!AC41,PAGAMENTOS!AK41,PAGAMENTOS!AQ41,PAGAMENTOS!AW41)=0,"SEM PAGAMENTO",IFERROR(INDEX(PAGAMENTOS!41:41,MATCH(MAX(PAGAMENTOS!M41,PAGAMENTOS!U41,PAGAMENTOS!AC41,PAGAMENTOS!AK41,PAGAMENTOS!AQ41,PAGAMENTOS!AW41),PAGAMENTOS!41:41,0)-1),"SEM PAGAMENTO"))</f>
        <v>150897.07999999999</v>
      </c>
      <c r="Q41" s="11">
        <f>SUM(PAGAMENTOS!G41,PAGAMENTOS!L41,PAGAMENTOS!T41,PAGAMENTOS!AB41,PAGAMENTOS!AJ41,PAGAMENTOS!AP41,PAGAMENTOS!AV41)</f>
        <v>0</v>
      </c>
      <c r="R41" s="11">
        <f>SUM(PAGAMENTOS!G41,PAGAMENTOS!H41,PAGAMENTOS!L41,PAGAMENTOS!T41,PAGAMENTOS!AB41,PAGAMENTOS!AJ41,PAGAMENTOS!AP41,PAGAMENTOS!AV41)</f>
        <v>0</v>
      </c>
      <c r="S41" s="17">
        <f t="shared" si="0"/>
        <v>0</v>
      </c>
      <c r="T41" s="11">
        <f>IF(RIGHT(B41)="O",0,IF(AND(R41=0,PAGAMENTOS!H41&lt;&gt;0),0,K41-R41))</f>
        <v>0</v>
      </c>
      <c r="U41" s="120" t="str">
        <f>IF(AND(OR(PAGAMENTOS!AG41&lt;&gt;"",PAGAMENTOS!AH41&lt;&gt;""),PAGAMENTOS!AK41=""),"4ª",IF(AND(OR(PAGAMENTOS!Y41&lt;&gt;"",PAGAMENTOS!Z41&lt;&gt;""),PAGAMENTOS!AC41=""),"3ª",IF(AND(OR(PAGAMENTOS!Q41&lt;&gt;"",PAGAMENTOS!R41&lt;&gt;""),PAGAMENTOS!U41=""),"2ª",IF(AND(OR(PAGAMENTOS!I41&lt;&gt;"",PAGAMENTOS!J41&lt;&gt;""),PAGAMENTOS!M41=""),"1ª","OK"))))</f>
        <v>OK</v>
      </c>
      <c r="V41" s="120" t="str">
        <f>IF(U41="4ª",IF(PAGAMENTOS!AH41="","AGUARDANDO VISTORIA","NO FINANCEIRO"),IF(U41="3ª",IF(PAGAMENTOS!Z41="","AGUARDANDO VISTORIA","NO FINANCEIRO"),IF(U41="2ª",IF(PAGAMENTOS!R41="","AGUARDANDO VISTORIA","NO FINANCEIRO"),IF(U41="1ª",IF(PAGAMENTOS!J41="","AGUARDANDO LIBERAÇÃO","NO FINANCEIRO"),"OK"))))</f>
        <v>OK</v>
      </c>
      <c r="W41" s="233" t="str">
        <f>IF(U41="4ª",IF(PAGAMENTOS!AH41="",PAGAMENTOS!AG41,PAGAMENTOS!AH41),IF(U41="3ª",IF(PAGAMENTOS!Z41="",PAGAMENTOS!Y41,PAGAMENTOS!Z41),IF(U41="2ª",IF(PAGAMENTOS!R41="",PAGAMENTOS!Q41,PAGAMENTOS!R41),IF(U41="1ª",IF(PAGAMENTOS!J41="",PAGAMENTOS!I41,PAGAMENTOS!J41),"OK"))))</f>
        <v>OK</v>
      </c>
      <c r="X41" s="18">
        <f>MAX(VISTORIA!Y41,VISTORIA!U41,VISTORIA!Q41,VISTORIA!M41,VISTORIA!I41)</f>
        <v>0</v>
      </c>
      <c r="Y41" s="18">
        <f>IF(VISTORIA!Y41&lt;&gt;"",VISTORIA!Y41,IF(VISTORIA!U41&lt;&gt;"",VISTORIA!U41,IF(VISTORIA!Q41&lt;&gt;"",VISTORIA!Q41,IF(VISTORIA!M41&lt;&gt;"",VISTORIA!M41,IF(VISTORIA!I41&lt;&gt;"",VISTORIA!I41,0)))))</f>
        <v>0</v>
      </c>
      <c r="Z41" s="233" t="str">
        <f>IF(VISTORIA!Y41&lt;&gt;"",VISTORIA!W41,IF(VISTORIA!U41&lt;&gt;"",VISTORIA!S41,IF(VISTORIA!Q41&lt;&gt;"",VISTORIA!O41,IF(VISTORIA!M41&lt;&gt;"",VISTORIA!K41,IF(VISTORIA!I41&lt;&gt;"",VISTORIA!G41,"NA")))))</f>
        <v>NA</v>
      </c>
      <c r="AA41" s="233" t="str">
        <f>IF(VISTORIA!Y41&lt;&gt;"",VISTORIA!X41,IF(VISTORIA!U41&lt;&gt;"",VISTORIA!T41,IF(VISTORIA!Q41&lt;&gt;"",VISTORIA!P41,IF(VISTORIA!M41&lt;&gt;"",VISTORIA!L41,IF(VISTORIA!I41&lt;&gt;"",VISTORIA!H41,"NA")))))</f>
        <v>NA</v>
      </c>
      <c r="AB41" s="233" t="str">
        <f>IF(OR(G41="AGUARDANDO PRESTAÇÃO DE CONTAS",G41="AGUARDANDO APROVAÇÃO PRESTAÇÃO DE CONTAS",G41="CONCLUÍDO"),"PTM CONCLUÍDO",IF(AND(VISTORIA!X41="",VISTORIA!W41&lt;&gt;""),VISTORIA!W41,IF(AND(VISTORIA!T41="",VISTORIA!S41&lt;&gt;""),VISTORIA!S41,IF(AND(VISTORIA!P41="",VISTORIA!O41&lt;&gt;""),VISTORIA!O41,IF(AND(VISTORIA!L41="",VISTORIA!K41&lt;&gt;""),VISTORIA!K41,IF(AND(VISTORIA!H41="",VISTORIA!G41&lt;&gt;""),VISTORIA!G41,"SEM PEDIDO"))))))</f>
        <v>SEM PEDIDO</v>
      </c>
      <c r="AC41" s="18" t="str">
        <f>IFERROR(INDEX('CONCLUSÃO INFORMAL'!41:41,MATCH(MAX('CONCLUSÃO INFORMAL'!H41,'CONCLUSÃO INFORMAL'!L41,'CONCLUSÃO INFORMAL'!P41),'CONCLUSÃO INFORMAL'!41:41,0)-1),"NÃO INFORMADO")</f>
        <v>NÃO INFORMADO</v>
      </c>
      <c r="AD41" s="233" t="str">
        <f>IFERROR(INDEX('CONCLUSÃO INFORMAL'!41:41,MATCH(MAX('CONCLUSÃO INFORMAL'!H41,'CONCLUSÃO INFORMAL'!L41,'CONCLUSÃO INFORMAL'!P41),'CONCLUSÃO INFORMAL'!41:41,0)),"NÃO INFORMADO")</f>
        <v>NÃO INFORMADO</v>
      </c>
      <c r="AE41" s="1950" t="str">
        <f>IFERROR(INDEX('CONCLUSÃO INFORMAL'!41:41,MATCH(MAX('CONCLUSÃO INFORMAL'!H41,'CONCLUSÃO INFORMAL'!L41,'CONCLUSÃO INFORMAL'!P41),'CONCLUSÃO INFORMAL'!41:41,0)+1),"NÃO INFORMADO")</f>
        <v>NÃO INFORMADO</v>
      </c>
    </row>
    <row r="42" spans="2:31" ht="43.5" x14ac:dyDescent="0.35">
      <c r="B42" s="7" t="str">
        <f>'INF GERAIS'!B42&amp;IFERROR(IF(INDEX(APOIO!$A$5:$A$50,MATCH('INF GERAIS'!N42,APOIO!$B$5:$B$50,0))="NÃO",APOIO!$A$2&amp;"NÃO VÁLIDO",""),"")</f>
        <v>2014.0034</v>
      </c>
      <c r="C42" s="1950" t="str">
        <f>'INF GERAIS'!C42</f>
        <v>SERTÃO DO MOXOTÓ</v>
      </c>
      <c r="D42" s="1950" t="str">
        <f>'INF GERAIS'!D42</f>
        <v>ARCOVERDE</v>
      </c>
      <c r="E42" s="1950" t="str">
        <f>'INF GERAIS'!E42</f>
        <v>CONSTRUÇÃO DA PRAÇA DA COHAB II</v>
      </c>
      <c r="F42" s="1950" t="str">
        <f>'INF GERAIS'!G42</f>
        <v>NORMAL</v>
      </c>
      <c r="G42" s="12" t="str">
        <f>'INF GERAIS'!N42</f>
        <v>EM CONFERÊNCIA PARA TEMAI</v>
      </c>
      <c r="H42" s="1950" t="str">
        <f>'INF GERAIS'!O42</f>
        <v>CONCLUÍDA</v>
      </c>
      <c r="I42" s="11">
        <f>'INF GERAIS'!I42</f>
        <v>1811319.6849999998</v>
      </c>
      <c r="J42" s="11">
        <f>'INF GERAIS'!J42</f>
        <v>566745.82999999996</v>
      </c>
      <c r="K42" s="11">
        <f>'INF GERAIS'!K42</f>
        <v>509401.19</v>
      </c>
      <c r="L42" s="11">
        <f>'INF GERAIS'!L42</f>
        <v>0</v>
      </c>
      <c r="M42" s="11">
        <f>'INF GERAIS'!M42</f>
        <v>57344.639999999999</v>
      </c>
      <c r="N42" s="233">
        <f>IF(MAX(PAGAMENTOS!M42,PAGAMENTOS!U42,PAGAMENTOS!AC42,PAGAMENTOS!AK42,PAGAMENTOS!AQ42,PAGAMENTOS!AW42)=0,"SEM PAGAMENTO",IFERROR(INDEX(PAGAMENTOS!42:42,MATCH(MAX(PAGAMENTOS!M42,PAGAMENTOS!U42,PAGAMENTOS!AC42,PAGAMENTOS!AK42,PAGAMENTOS!AQ42,PAGAMENTOS!AW42),PAGAMENTOS!42:42,0)),"SEM PAGAMENTO"))</f>
        <v>42817</v>
      </c>
      <c r="O42" s="120" t="str">
        <f>IF(MAX(PAGAMENTOS!M42,PAGAMENTOS!U42,PAGAMENTOS!AC42,PAGAMENTOS!AK42,PAGAMENTOS!AQ42,PAGAMENTOS!AW42)=0,"SEM PAGAMENTO",IFERROR(IF(MATCH(MAX(PAGAMENTOS!M42,PAGAMENTOS!U42,PAGAMENTOS!AC42,PAGAMENTOS!AK42,PAGAMENTOS!AQ42,PAGAMENTOS!AW42),PAGAMENTOS!42:42,0)&gt;40,INDEX(PAGAMENTOS!42:42,MATCH(MAX(PAGAMENTOS!M42,PAGAMENTOS!U42,PAGAMENTOS!AC42,PAGAMENTOS!AK42,PAGAMENTOS!AQ42,PAGAMENTOS!AW42),PAGAMENTOS!42:42,0)-2)&amp;" P COMP.",IF(MATCH(MAX(PAGAMENTOS!M42,PAGAMENTOS!U42,PAGAMENTOS!AC42,PAGAMENTOS!AK42,PAGAMENTOS!AQ42,PAGAMENTOS!AW42),PAGAMENTOS!42:42,0)=13,"1ª P",IF(MATCH(MAX(PAGAMENTOS!M42,PAGAMENTOS!U42,PAGAMENTOS!AC42,PAGAMENTOS!AK42,PAGAMENTOS!AQ42,PAGAMENTOS!AW42),PAGAMENTOS!42:42,0)=21,"2ª P",IF(MATCH(MAX(PAGAMENTOS!M42,PAGAMENTOS!U42,PAGAMENTOS!AC42,PAGAMENTOS!AK42,PAGAMENTOS!AQ42,PAGAMENTOS!AW42),PAGAMENTOS!42:42,0)=29,"3ª P",IF(PAGAMENTOS!AC42=PAGAMENTOS!AK42,"4ª P","4ª P"))))),"SEM PAGAMENTO"))</f>
        <v>4ª P</v>
      </c>
      <c r="P42" s="11">
        <f>IF(MAX(PAGAMENTOS!M42,PAGAMENTOS!U42,PAGAMENTOS!AC42,PAGAMENTOS!AK42,PAGAMENTOS!AQ42,PAGAMENTOS!AW42)=0,"SEM PAGAMENTO",IFERROR(INDEX(PAGAMENTOS!42:42,MATCH(MAX(PAGAMENTOS!M42,PAGAMENTOS!U42,PAGAMENTOS!AC42,PAGAMENTOS!AK42,PAGAMENTOS!AQ42,PAGAMENTOS!AW42),PAGAMENTOS!42:42,0)-1),"SEM PAGAMENTO"))</f>
        <v>101880.24</v>
      </c>
      <c r="Q42" s="11">
        <f>SUM(PAGAMENTOS!G42,PAGAMENTOS!L42,PAGAMENTOS!T42,PAGAMENTOS!AB42,PAGAMENTOS!AJ42,PAGAMENTOS!AP42,PAGAMENTOS!AV42)</f>
        <v>509401.18999999994</v>
      </c>
      <c r="R42" s="11">
        <f>SUM(PAGAMENTOS!G42,PAGAMENTOS!H42,PAGAMENTOS!L42,PAGAMENTOS!T42,PAGAMENTOS!AB42,PAGAMENTOS!AJ42,PAGAMENTOS!AP42,PAGAMENTOS!AV42)</f>
        <v>509401.18999999994</v>
      </c>
      <c r="S42" s="17">
        <f t="shared" si="0"/>
        <v>0.99999999999999989</v>
      </c>
      <c r="T42" s="11">
        <f>IF(RIGHT(B42)="O",0,IF(AND(R42=0,PAGAMENTOS!H42&lt;&gt;0),0,K42-R42))</f>
        <v>5.8207660913467407E-11</v>
      </c>
      <c r="U42" s="120" t="str">
        <f>IF(AND(OR(PAGAMENTOS!AG42&lt;&gt;"",PAGAMENTOS!AH42&lt;&gt;""),PAGAMENTOS!AK42=""),"4ª",IF(AND(OR(PAGAMENTOS!Y42&lt;&gt;"",PAGAMENTOS!Z42&lt;&gt;""),PAGAMENTOS!AC42=""),"3ª",IF(AND(OR(PAGAMENTOS!Q42&lt;&gt;"",PAGAMENTOS!R42&lt;&gt;""),PAGAMENTOS!U42=""),"2ª",IF(AND(OR(PAGAMENTOS!I42&lt;&gt;"",PAGAMENTOS!J42&lt;&gt;""),PAGAMENTOS!M42=""),"1ª","OK"))))</f>
        <v>OK</v>
      </c>
      <c r="V42" s="120" t="str">
        <f>IF(U42="4ª",IF(PAGAMENTOS!AH42="","AGUARDANDO VISTORIA","NO FINANCEIRO"),IF(U42="3ª",IF(PAGAMENTOS!Z42="","AGUARDANDO VISTORIA","NO FINANCEIRO"),IF(U42="2ª",IF(PAGAMENTOS!R42="","AGUARDANDO VISTORIA","NO FINANCEIRO"),IF(U42="1ª",IF(PAGAMENTOS!J42="","AGUARDANDO LIBERAÇÃO","NO FINANCEIRO"),"OK"))))</f>
        <v>OK</v>
      </c>
      <c r="W42" s="233" t="str">
        <f>IF(U42="4ª",IF(PAGAMENTOS!AH42="",PAGAMENTOS!AG42,PAGAMENTOS!AH42),IF(U42="3ª",IF(PAGAMENTOS!Z42="",PAGAMENTOS!Y42,PAGAMENTOS!Z42),IF(U42="2ª",IF(PAGAMENTOS!R42="",PAGAMENTOS!Q42,PAGAMENTOS!R42),IF(U42="1ª",IF(PAGAMENTOS!J42="",PAGAMENTOS!I42,PAGAMENTOS!J42),"OK"))))</f>
        <v>OK</v>
      </c>
      <c r="X42" s="18">
        <f>MAX(VISTORIA!Y42,VISTORIA!U42,VISTORIA!Q42,VISTORIA!M42,VISTORIA!I42)</f>
        <v>1</v>
      </c>
      <c r="Y42" s="18">
        <f>IF(VISTORIA!Y42&lt;&gt;"",VISTORIA!Y42,IF(VISTORIA!U42&lt;&gt;"",VISTORIA!U42,IF(VISTORIA!Q42&lt;&gt;"",VISTORIA!Q42,IF(VISTORIA!M42&lt;&gt;"",VISTORIA!M42,IF(VISTORIA!I42&lt;&gt;"",VISTORIA!I42,0)))))</f>
        <v>1</v>
      </c>
      <c r="Z42" s="233">
        <f>IF(VISTORIA!Y42&lt;&gt;"",VISTORIA!W42,IF(VISTORIA!U42&lt;&gt;"",VISTORIA!S42,IF(VISTORIA!Q42&lt;&gt;"",VISTORIA!O42,IF(VISTORIA!M42&lt;&gt;"",VISTORIA!K42,IF(VISTORIA!I42&lt;&gt;"",VISTORIA!G42,"NA")))))</f>
        <v>42600</v>
      </c>
      <c r="AA42" s="233">
        <f>IF(VISTORIA!Y42&lt;&gt;"",VISTORIA!X42,IF(VISTORIA!U42&lt;&gt;"",VISTORIA!T42,IF(VISTORIA!Q42&lt;&gt;"",VISTORIA!P42,IF(VISTORIA!M42&lt;&gt;"",VISTORIA!L42,IF(VISTORIA!I42&lt;&gt;"",VISTORIA!H42,"NA")))))</f>
        <v>42654</v>
      </c>
      <c r="AB42" s="233" t="str">
        <f>IF(OR(G42="AGUARDANDO PRESTAÇÃO DE CONTAS",G42="AGUARDANDO APROVAÇÃO PRESTAÇÃO DE CONTAS",G42="CONCLUÍDO"),"PTM CONCLUÍDO",IF(AND(VISTORIA!X42="",VISTORIA!W42&lt;&gt;""),VISTORIA!W42,IF(AND(VISTORIA!T42="",VISTORIA!S42&lt;&gt;""),VISTORIA!S42,IF(AND(VISTORIA!P42="",VISTORIA!O42&lt;&gt;""),VISTORIA!O42,IF(AND(VISTORIA!L42="",VISTORIA!K42&lt;&gt;""),VISTORIA!K42,IF(AND(VISTORIA!H42="",VISTORIA!G42&lt;&gt;""),VISTORIA!G42,"SEM PEDIDO"))))))</f>
        <v>SEM PEDIDO</v>
      </c>
      <c r="AC42" s="18" t="str">
        <f>IFERROR(INDEX('CONCLUSÃO INFORMAL'!42:42,MATCH(MAX('CONCLUSÃO INFORMAL'!H42,'CONCLUSÃO INFORMAL'!L42,'CONCLUSÃO INFORMAL'!P42),'CONCLUSÃO INFORMAL'!42:42,0)-1),"NÃO INFORMADO")</f>
        <v>NÃO INFORMADO</v>
      </c>
      <c r="AD42" s="233" t="str">
        <f>IFERROR(INDEX('CONCLUSÃO INFORMAL'!42:42,MATCH(MAX('CONCLUSÃO INFORMAL'!H42,'CONCLUSÃO INFORMAL'!L42,'CONCLUSÃO INFORMAL'!P42),'CONCLUSÃO INFORMAL'!42:42,0)),"NÃO INFORMADO")</f>
        <v>NÃO INFORMADO</v>
      </c>
      <c r="AE42" s="1950" t="str">
        <f>IFERROR(INDEX('CONCLUSÃO INFORMAL'!42:42,MATCH(MAX('CONCLUSÃO INFORMAL'!H42,'CONCLUSÃO INFORMAL'!L42,'CONCLUSÃO INFORMAL'!P42),'CONCLUSÃO INFORMAL'!42:42,0)+1),"NÃO INFORMADO")</f>
        <v>NÃO INFORMADO</v>
      </c>
    </row>
    <row r="43" spans="2:31" ht="43.5" x14ac:dyDescent="0.35">
      <c r="B43" s="7" t="str">
        <f>'INF GERAIS'!B43&amp;IFERROR(IF(INDEX(APOIO!$A$5:$A$50,MATCH('INF GERAIS'!N43,APOIO!$B$5:$B$50,0))="NÃO",APOIO!$A$2&amp;"NÃO VÁLIDO",""),"")</f>
        <v>2014.0035</v>
      </c>
      <c r="C43" s="1950" t="str">
        <f>'INF GERAIS'!C43</f>
        <v>SERTÃO DO MOXOTÓ</v>
      </c>
      <c r="D43" s="1950" t="str">
        <f>'INF GERAIS'!D43</f>
        <v>ARCOVERDE</v>
      </c>
      <c r="E43" s="1950" t="str">
        <f>'INF GERAIS'!E43</f>
        <v>REFORMA DA PRAÇA PRESIDENTE KENNEDY</v>
      </c>
      <c r="F43" s="1950" t="str">
        <f>'INF GERAIS'!G43</f>
        <v>NORMAL</v>
      </c>
      <c r="G43" s="12" t="str">
        <f>'INF GERAIS'!N43</f>
        <v>EM CONFERÊNCIA PARA TEMAI</v>
      </c>
      <c r="H43" s="1950" t="str">
        <f>'INF GERAIS'!O43</f>
        <v>CONCLUÍDA</v>
      </c>
      <c r="I43" s="11">
        <f>'INF GERAIS'!I43</f>
        <v>1811319.6849999998</v>
      </c>
      <c r="J43" s="11">
        <f>'INF GERAIS'!J43</f>
        <v>601612.31000000006</v>
      </c>
      <c r="K43" s="11">
        <f>'INF GERAIS'!K43</f>
        <v>579935.01</v>
      </c>
      <c r="L43" s="11">
        <f>'INF GERAIS'!L43</f>
        <v>0</v>
      </c>
      <c r="M43" s="11">
        <f>'INF GERAIS'!M43</f>
        <v>21677.3</v>
      </c>
      <c r="N43" s="233">
        <f>IF(MAX(PAGAMENTOS!M43,PAGAMENTOS!U43,PAGAMENTOS!AC43,PAGAMENTOS!AK43,PAGAMENTOS!AQ43,PAGAMENTOS!AW43)=0,"SEM PAGAMENTO",IFERROR(INDEX(PAGAMENTOS!43:43,MATCH(MAX(PAGAMENTOS!M43,PAGAMENTOS!U43,PAGAMENTOS!AC43,PAGAMENTOS!AK43,PAGAMENTOS!AQ43,PAGAMENTOS!AW43),PAGAMENTOS!43:43,0)),"SEM PAGAMENTO"))</f>
        <v>42570</v>
      </c>
      <c r="O43" s="120" t="str">
        <f>IF(MAX(PAGAMENTOS!M43,PAGAMENTOS!U43,PAGAMENTOS!AC43,PAGAMENTOS!AK43,PAGAMENTOS!AQ43,PAGAMENTOS!AW43)=0,"SEM PAGAMENTO",IFERROR(IF(MATCH(MAX(PAGAMENTOS!M43,PAGAMENTOS!U43,PAGAMENTOS!AC43,PAGAMENTOS!AK43,PAGAMENTOS!AQ43,PAGAMENTOS!AW43),PAGAMENTOS!43:43,0)&gt;40,INDEX(PAGAMENTOS!43:43,MATCH(MAX(PAGAMENTOS!M43,PAGAMENTOS!U43,PAGAMENTOS!AC43,PAGAMENTOS!AK43,PAGAMENTOS!AQ43,PAGAMENTOS!AW43),PAGAMENTOS!43:43,0)-2)&amp;" P COMP.",IF(MATCH(MAX(PAGAMENTOS!M43,PAGAMENTOS!U43,PAGAMENTOS!AC43,PAGAMENTOS!AK43,PAGAMENTOS!AQ43,PAGAMENTOS!AW43),PAGAMENTOS!43:43,0)=13,"1ª P",IF(MATCH(MAX(PAGAMENTOS!M43,PAGAMENTOS!U43,PAGAMENTOS!AC43,PAGAMENTOS!AK43,PAGAMENTOS!AQ43,PAGAMENTOS!AW43),PAGAMENTOS!43:43,0)=21,"2ª P",IF(MATCH(MAX(PAGAMENTOS!M43,PAGAMENTOS!U43,PAGAMENTOS!AC43,PAGAMENTOS!AK43,PAGAMENTOS!AQ43,PAGAMENTOS!AW43),PAGAMENTOS!43:43,0)=29,"3ª P",IF(PAGAMENTOS!AC43=PAGAMENTOS!AK43,"4ª P","4ª P"))))),"SEM PAGAMENTO"))</f>
        <v>3ª P</v>
      </c>
      <c r="P43" s="11">
        <f>IF(MAX(PAGAMENTOS!M43,PAGAMENTOS!U43,PAGAMENTOS!AC43,PAGAMENTOS!AK43,PAGAMENTOS!AQ43,PAGAMENTOS!AW43)=0,"SEM PAGAMENTO",IFERROR(INDEX(PAGAMENTOS!43:43,MATCH(MAX(PAGAMENTOS!M43,PAGAMENTOS!U43,PAGAMENTOS!AC43,PAGAMENTOS!AK43,PAGAMENTOS!AQ43,PAGAMENTOS!AW43),PAGAMENTOS!43:43,0)-1),"SEM PAGAMENTO"))</f>
        <v>115987</v>
      </c>
      <c r="Q43" s="11">
        <f>SUM(PAGAMENTOS!G43,PAGAMENTOS!L43,PAGAMENTOS!T43,PAGAMENTOS!AB43,PAGAMENTOS!AJ43,PAGAMENTOS!AP43,PAGAMENTOS!AV43)</f>
        <v>579935.01</v>
      </c>
      <c r="R43" s="11">
        <f>SUM(PAGAMENTOS!G43,PAGAMENTOS!H43,PAGAMENTOS!L43,PAGAMENTOS!T43,PAGAMENTOS!AB43,PAGAMENTOS!AJ43,PAGAMENTOS!AP43,PAGAMENTOS!AV43)</f>
        <v>579935.01</v>
      </c>
      <c r="S43" s="17">
        <f t="shared" si="0"/>
        <v>1</v>
      </c>
      <c r="T43" s="11">
        <f>IF(RIGHT(B43)="O",0,IF(AND(R43=0,PAGAMENTOS!H43&lt;&gt;0),0,K43-R43))</f>
        <v>0</v>
      </c>
      <c r="U43" s="120" t="str">
        <f>IF(AND(OR(PAGAMENTOS!AG43&lt;&gt;"",PAGAMENTOS!AH43&lt;&gt;""),PAGAMENTOS!AK43=""),"4ª",IF(AND(OR(PAGAMENTOS!Y43&lt;&gt;"",PAGAMENTOS!Z43&lt;&gt;""),PAGAMENTOS!AC43=""),"3ª",IF(AND(OR(PAGAMENTOS!Q43&lt;&gt;"",PAGAMENTOS!R43&lt;&gt;""),PAGAMENTOS!U43=""),"2ª",IF(AND(OR(PAGAMENTOS!I43&lt;&gt;"",PAGAMENTOS!J43&lt;&gt;""),PAGAMENTOS!M43=""),"1ª","OK"))))</f>
        <v>OK</v>
      </c>
      <c r="V43" s="120" t="str">
        <f>IF(U43="4ª",IF(PAGAMENTOS!AH43="","AGUARDANDO VISTORIA","NO FINANCEIRO"),IF(U43="3ª",IF(PAGAMENTOS!Z43="","AGUARDANDO VISTORIA","NO FINANCEIRO"),IF(U43="2ª",IF(PAGAMENTOS!R43="","AGUARDANDO VISTORIA","NO FINANCEIRO"),IF(U43="1ª",IF(PAGAMENTOS!J43="","AGUARDANDO LIBERAÇÃO","NO FINANCEIRO"),"OK"))))</f>
        <v>OK</v>
      </c>
      <c r="W43" s="233" t="str">
        <f>IF(U43="4ª",IF(PAGAMENTOS!AH43="",PAGAMENTOS!AG43,PAGAMENTOS!AH43),IF(U43="3ª",IF(PAGAMENTOS!Z43="",PAGAMENTOS!Y43,PAGAMENTOS!Z43),IF(U43="2ª",IF(PAGAMENTOS!R43="",PAGAMENTOS!Q43,PAGAMENTOS!R43),IF(U43="1ª",IF(PAGAMENTOS!J43="",PAGAMENTOS!I43,PAGAMENTOS!J43),"OK"))))</f>
        <v>OK</v>
      </c>
      <c r="X43" s="18">
        <f>MAX(VISTORIA!Y43,VISTORIA!U43,VISTORIA!Q43,VISTORIA!M43,VISTORIA!I43)</f>
        <v>1</v>
      </c>
      <c r="Y43" s="18">
        <f>IF(VISTORIA!Y43&lt;&gt;"",VISTORIA!Y43,IF(VISTORIA!U43&lt;&gt;"",VISTORIA!U43,IF(VISTORIA!Q43&lt;&gt;"",VISTORIA!Q43,IF(VISTORIA!M43&lt;&gt;"",VISTORIA!M43,IF(VISTORIA!I43&lt;&gt;"",VISTORIA!I43,0)))))</f>
        <v>1</v>
      </c>
      <c r="Z43" s="233">
        <f>IF(VISTORIA!Y43&lt;&gt;"",VISTORIA!W43,IF(VISTORIA!U43&lt;&gt;"",VISTORIA!S43,IF(VISTORIA!Q43&lt;&gt;"",VISTORIA!O43,IF(VISTORIA!M43&lt;&gt;"",VISTORIA!K43,IF(VISTORIA!I43&lt;&gt;"",VISTORIA!G43,"NA")))))</f>
        <v>42549</v>
      </c>
      <c r="AA43" s="233">
        <f>IF(VISTORIA!Y43&lt;&gt;"",VISTORIA!X43,IF(VISTORIA!U43&lt;&gt;"",VISTORIA!T43,IF(VISTORIA!Q43&lt;&gt;"",VISTORIA!P43,IF(VISTORIA!M43&lt;&gt;"",VISTORIA!L43,IF(VISTORIA!I43&lt;&gt;"",VISTORIA!H43,"NA")))))</f>
        <v>42528</v>
      </c>
      <c r="AB43" s="233">
        <f>IF(OR(G43="AGUARDANDO PRESTAÇÃO DE CONTAS",G43="AGUARDANDO APROVAÇÃO PRESTAÇÃO DE CONTAS",G43="CONCLUÍDO"),"PTM CONCLUÍDO",IF(AND(VISTORIA!X43="",VISTORIA!W43&lt;&gt;""),VISTORIA!W43,IF(AND(VISTORIA!T43="",VISTORIA!S43&lt;&gt;""),VISTORIA!S43,IF(AND(VISTORIA!P43="",VISTORIA!O43&lt;&gt;""),VISTORIA!O43,IF(AND(VISTORIA!L43="",VISTORIA!K43&lt;&gt;""),VISTORIA!K43,IF(AND(VISTORIA!H43="",VISTORIA!G43&lt;&gt;""),VISTORIA!G43,"SEM PEDIDO"))))))</f>
        <v>42335</v>
      </c>
      <c r="AC43" s="18" t="str">
        <f>IFERROR(INDEX('CONCLUSÃO INFORMAL'!43:43,MATCH(MAX('CONCLUSÃO INFORMAL'!H43,'CONCLUSÃO INFORMAL'!L43,'CONCLUSÃO INFORMAL'!P43),'CONCLUSÃO INFORMAL'!43:43,0)-1),"NÃO INFORMADO")</f>
        <v>NÃO INFORMADO</v>
      </c>
      <c r="AD43" s="233" t="str">
        <f>IFERROR(INDEX('CONCLUSÃO INFORMAL'!43:43,MATCH(MAX('CONCLUSÃO INFORMAL'!H43,'CONCLUSÃO INFORMAL'!L43,'CONCLUSÃO INFORMAL'!P43),'CONCLUSÃO INFORMAL'!43:43,0)),"NÃO INFORMADO")</f>
        <v>NÃO INFORMADO</v>
      </c>
      <c r="AE43" s="1950" t="str">
        <f>IFERROR(INDEX('CONCLUSÃO INFORMAL'!43:43,MATCH(MAX('CONCLUSÃO INFORMAL'!H43,'CONCLUSÃO INFORMAL'!L43,'CONCLUSÃO INFORMAL'!P43),'CONCLUSÃO INFORMAL'!43:43,0)+1),"NÃO INFORMADO")</f>
        <v>NÃO INFORMADO</v>
      </c>
    </row>
    <row r="44" spans="2:31" ht="43.5" x14ac:dyDescent="0.35">
      <c r="B44" s="7" t="str">
        <f>'INF GERAIS'!B44&amp;IFERROR(IF(INDEX(APOIO!$A$5:$A$50,MATCH('INF GERAIS'!N44,APOIO!$B$5:$B$50,0))="NÃO",APOIO!$A$2&amp;"NÃO VÁLIDO",""),"")</f>
        <v>2014.0036</v>
      </c>
      <c r="C44" s="1950" t="str">
        <f>'INF GERAIS'!C44</f>
        <v>SERTÃO DO MOXOTÓ</v>
      </c>
      <c r="D44" s="1950" t="str">
        <f>'INF GERAIS'!D44</f>
        <v>ARCOVERDE</v>
      </c>
      <c r="E44" s="1950" t="str">
        <f>'INF GERAIS'!E44</f>
        <v>REFORMA DO CANTEIRO DA AV. ANTONIO JAPIASSU</v>
      </c>
      <c r="F44" s="1950" t="str">
        <f>'INF GERAIS'!G44</f>
        <v>NORMAL</v>
      </c>
      <c r="G44" s="1950" t="str">
        <f>'INF GERAIS'!N44</f>
        <v>E-FISCO (Baixado)</v>
      </c>
      <c r="H44" s="1950" t="str">
        <f>'INF GERAIS'!O44</f>
        <v>CONCLUÍDA</v>
      </c>
      <c r="I44" s="11">
        <f>'INF GERAIS'!I44</f>
        <v>1811319.6849999998</v>
      </c>
      <c r="J44" s="11">
        <f>'INF GERAIS'!J44</f>
        <v>534884.71</v>
      </c>
      <c r="K44" s="11">
        <f>'INF GERAIS'!K44</f>
        <v>534884.71</v>
      </c>
      <c r="L44" s="11">
        <f>'INF GERAIS'!L44</f>
        <v>0</v>
      </c>
      <c r="M44" s="11">
        <f>'INF GERAIS'!M44</f>
        <v>0</v>
      </c>
      <c r="N44" s="233">
        <f>IF(MAX(PAGAMENTOS!M44,PAGAMENTOS!U44,PAGAMENTOS!AC44,PAGAMENTOS!AK44,PAGAMENTOS!AQ44,PAGAMENTOS!AW44)=0,"SEM PAGAMENTO",IFERROR(INDEX(PAGAMENTOS!44:44,MATCH(MAX(PAGAMENTOS!M44,PAGAMENTOS!U44,PAGAMENTOS!AC44,PAGAMENTOS!AK44,PAGAMENTOS!AQ44,PAGAMENTOS!AW44),PAGAMENTOS!44:44,0)),"SEM PAGAMENTO"))</f>
        <v>42355</v>
      </c>
      <c r="O44" s="120" t="str">
        <f>IF(MAX(PAGAMENTOS!M44,PAGAMENTOS!U44,PAGAMENTOS!AC44,PAGAMENTOS!AK44,PAGAMENTOS!AQ44,PAGAMENTOS!AW44)=0,"SEM PAGAMENTO",IFERROR(IF(MATCH(MAX(PAGAMENTOS!M44,PAGAMENTOS!U44,PAGAMENTOS!AC44,PAGAMENTOS!AK44,PAGAMENTOS!AQ44,PAGAMENTOS!AW44),PAGAMENTOS!44:44,0)&gt;40,INDEX(PAGAMENTOS!44:44,MATCH(MAX(PAGAMENTOS!M44,PAGAMENTOS!U44,PAGAMENTOS!AC44,PAGAMENTOS!AK44,PAGAMENTOS!AQ44,PAGAMENTOS!AW44),PAGAMENTOS!44:44,0)-2)&amp;" P COMP.",IF(MATCH(MAX(PAGAMENTOS!M44,PAGAMENTOS!U44,PAGAMENTOS!AC44,PAGAMENTOS!AK44,PAGAMENTOS!AQ44,PAGAMENTOS!AW44),PAGAMENTOS!44:44,0)=13,"1ª P",IF(MATCH(MAX(PAGAMENTOS!M44,PAGAMENTOS!U44,PAGAMENTOS!AC44,PAGAMENTOS!AK44,PAGAMENTOS!AQ44,PAGAMENTOS!AW44),PAGAMENTOS!44:44,0)=21,"2ª P",IF(MATCH(MAX(PAGAMENTOS!M44,PAGAMENTOS!U44,PAGAMENTOS!AC44,PAGAMENTOS!AK44,PAGAMENTOS!AQ44,PAGAMENTOS!AW44),PAGAMENTOS!44:44,0)=29,"3ª P",IF(PAGAMENTOS!AC44=PAGAMENTOS!AK44,"4ª P","4ª P"))))),"SEM PAGAMENTO"))</f>
        <v>4ª P</v>
      </c>
      <c r="P44" s="11">
        <f>IF(MAX(PAGAMENTOS!M44,PAGAMENTOS!U44,PAGAMENTOS!AC44,PAGAMENTOS!AK44,PAGAMENTOS!AQ44,PAGAMENTOS!AW44)=0,"SEM PAGAMENTO",IFERROR(INDEX(PAGAMENTOS!44:44,MATCH(MAX(PAGAMENTOS!M44,PAGAMENTOS!U44,PAGAMENTOS!AC44,PAGAMENTOS!AK44,PAGAMENTOS!AQ44,PAGAMENTOS!AW44),PAGAMENTOS!44:44,0)-1),"SEM PAGAMENTO"))</f>
        <v>102937.74</v>
      </c>
      <c r="Q44" s="11">
        <f>SUM(PAGAMENTOS!G44,PAGAMENTOS!L44,PAGAMENTOS!T44,PAGAMENTOS!AB44,PAGAMENTOS!AJ44,PAGAMENTOS!AP44,PAGAMENTOS!AV44)</f>
        <v>530845.5</v>
      </c>
      <c r="R44" s="11">
        <f>SUM(PAGAMENTOS!G44,PAGAMENTOS!H44,PAGAMENTOS!L44,PAGAMENTOS!T44,PAGAMENTOS!AB44,PAGAMENTOS!AJ44,PAGAMENTOS!AP44,PAGAMENTOS!AV44)</f>
        <v>530845.5</v>
      </c>
      <c r="S44" s="17">
        <f t="shared" si="0"/>
        <v>0.99244844744206662</v>
      </c>
      <c r="T44" s="11">
        <f>IF(RIGHT(B44)="O",0,IF(AND(R44=0,PAGAMENTOS!H44&lt;&gt;0),0,K44-R44))</f>
        <v>4039.2099999999627</v>
      </c>
      <c r="U44" s="120" t="str">
        <f>IF(AND(OR(PAGAMENTOS!AG44&lt;&gt;"",PAGAMENTOS!AH44&lt;&gt;""),PAGAMENTOS!AK44=""),"4ª",IF(AND(OR(PAGAMENTOS!Y44&lt;&gt;"",PAGAMENTOS!Z44&lt;&gt;""),PAGAMENTOS!AC44=""),"3ª",IF(AND(OR(PAGAMENTOS!Q44&lt;&gt;"",PAGAMENTOS!R44&lt;&gt;""),PAGAMENTOS!U44=""),"2ª",IF(AND(OR(PAGAMENTOS!I44&lt;&gt;"",PAGAMENTOS!J44&lt;&gt;""),PAGAMENTOS!M44=""),"1ª","OK"))))</f>
        <v>OK</v>
      </c>
      <c r="V44" s="120" t="str">
        <f>IF(U44="4ª",IF(PAGAMENTOS!AH44="","AGUARDANDO VISTORIA","NO FINANCEIRO"),IF(U44="3ª",IF(PAGAMENTOS!Z44="","AGUARDANDO VISTORIA","NO FINANCEIRO"),IF(U44="2ª",IF(PAGAMENTOS!R44="","AGUARDANDO VISTORIA","NO FINANCEIRO"),IF(U44="1ª",IF(PAGAMENTOS!J44="","AGUARDANDO LIBERAÇÃO","NO FINANCEIRO"),"OK"))))</f>
        <v>OK</v>
      </c>
      <c r="W44" s="233" t="str">
        <f>IF(U44="4ª",IF(PAGAMENTOS!AH44="",PAGAMENTOS!AG44,PAGAMENTOS!AH44),IF(U44="3ª",IF(PAGAMENTOS!Z44="",PAGAMENTOS!Y44,PAGAMENTOS!Z44),IF(U44="2ª",IF(PAGAMENTOS!R44="",PAGAMENTOS!Q44,PAGAMENTOS!R44),IF(U44="1ª",IF(PAGAMENTOS!J44="",PAGAMENTOS!I44,PAGAMENTOS!J44),"OK"))))</f>
        <v>OK</v>
      </c>
      <c r="X44" s="18">
        <f>MAX(VISTORIA!Y44,VISTORIA!U44,VISTORIA!Q44,VISTORIA!M44,VISTORIA!I44)</f>
        <v>1</v>
      </c>
      <c r="Y44" s="18">
        <f>IF(VISTORIA!Y44&lt;&gt;"",VISTORIA!Y44,IF(VISTORIA!U44&lt;&gt;"",VISTORIA!U44,IF(VISTORIA!Q44&lt;&gt;"",VISTORIA!Q44,IF(VISTORIA!M44&lt;&gt;"",VISTORIA!M44,IF(VISTORIA!I44&lt;&gt;"",VISTORIA!I44,0)))))</f>
        <v>1</v>
      </c>
      <c r="Z44" s="233">
        <f>IF(VISTORIA!Y44&lt;&gt;"",VISTORIA!W44,IF(VISTORIA!U44&lt;&gt;"",VISTORIA!S44,IF(VISTORIA!Q44&lt;&gt;"",VISTORIA!O44,IF(VISTORIA!M44&lt;&gt;"",VISTORIA!K44,IF(VISTORIA!I44&lt;&gt;"",VISTORIA!G44,"NA")))))</f>
        <v>42335</v>
      </c>
      <c r="AA44" s="233">
        <f>IF(VISTORIA!Y44&lt;&gt;"",VISTORIA!X44,IF(VISTORIA!U44&lt;&gt;"",VISTORIA!T44,IF(VISTORIA!Q44&lt;&gt;"",VISTORIA!P44,IF(VISTORIA!M44&lt;&gt;"",VISTORIA!L44,IF(VISTORIA!I44&lt;&gt;"",VISTORIA!H44,"NA")))))</f>
        <v>42178</v>
      </c>
      <c r="AB44" s="233" t="str">
        <f>IF(OR(G44="AGUARDANDO PRESTAÇÃO DE CONTAS",G44="AGUARDANDO APROVAÇÃO PRESTAÇÃO DE CONTAS",G44="CONCLUÍDO"),"PTM CONCLUÍDO",IF(AND(VISTORIA!X44="",VISTORIA!W44&lt;&gt;""),VISTORIA!W44,IF(AND(VISTORIA!T44="",VISTORIA!S44&lt;&gt;""),VISTORIA!S44,IF(AND(VISTORIA!P44="",VISTORIA!O44&lt;&gt;""),VISTORIA!O44,IF(AND(VISTORIA!L44="",VISTORIA!K44&lt;&gt;""),VISTORIA!K44,IF(AND(VISTORIA!H44="",VISTORIA!G44&lt;&gt;""),VISTORIA!G44,"SEM PEDIDO"))))))</f>
        <v>SEM PEDIDO</v>
      </c>
      <c r="AC44" s="18" t="str">
        <f>IFERROR(INDEX('CONCLUSÃO INFORMAL'!44:44,MATCH(MAX('CONCLUSÃO INFORMAL'!H44,'CONCLUSÃO INFORMAL'!L44,'CONCLUSÃO INFORMAL'!P44),'CONCLUSÃO INFORMAL'!44:44,0)-1),"NÃO INFORMADO")</f>
        <v>NÃO INFORMADO</v>
      </c>
      <c r="AD44" s="233" t="str">
        <f>IFERROR(INDEX('CONCLUSÃO INFORMAL'!44:44,MATCH(MAX('CONCLUSÃO INFORMAL'!H44,'CONCLUSÃO INFORMAL'!L44,'CONCLUSÃO INFORMAL'!P44),'CONCLUSÃO INFORMAL'!44:44,0)),"NÃO INFORMADO")</f>
        <v>NÃO INFORMADO</v>
      </c>
      <c r="AE44" s="1950" t="str">
        <f>IFERROR(INDEX('CONCLUSÃO INFORMAL'!44:44,MATCH(MAX('CONCLUSÃO INFORMAL'!H44,'CONCLUSÃO INFORMAL'!L44,'CONCLUSÃO INFORMAL'!P44),'CONCLUSÃO INFORMAL'!44:44,0)+1),"NÃO INFORMADO")</f>
        <v>NÃO INFORMADO</v>
      </c>
    </row>
    <row r="45" spans="2:31" ht="43.5" x14ac:dyDescent="0.35">
      <c r="B45" s="7" t="str">
        <f>'INF GERAIS'!B45&amp;IFERROR(IF(INDEX(APOIO!$A$5:$A$50,MATCH('INF GERAIS'!N45,APOIO!$B$5:$B$50,0))="NÃO",APOIO!$A$2&amp;"NÃO VÁLIDO",""),"")</f>
        <v>2014.0037</v>
      </c>
      <c r="C45" s="1950" t="str">
        <f>'INF GERAIS'!C45</f>
        <v>SERTÃO DO MOXOTÓ</v>
      </c>
      <c r="D45" s="1950" t="str">
        <f>'INF GERAIS'!D45</f>
        <v>ARCOVERDE</v>
      </c>
      <c r="E45" s="1950" t="str">
        <f>'INF GERAIS'!E45</f>
        <v>REVITALIZAÇÃO DA PRAÇA REDONDA</v>
      </c>
      <c r="F45" s="1950" t="str">
        <f>'INF GERAIS'!G45</f>
        <v>NORMAL</v>
      </c>
      <c r="G45" s="1950" t="str">
        <f>'INF GERAIS'!N45</f>
        <v>E-FISCO (Baixado)</v>
      </c>
      <c r="H45" s="1950" t="str">
        <f>'INF GERAIS'!O45</f>
        <v>CONCLUÍDA</v>
      </c>
      <c r="I45" s="11">
        <f>'INF GERAIS'!I45</f>
        <v>1811319.6849999998</v>
      </c>
      <c r="J45" s="11">
        <f>'INF GERAIS'!J45</f>
        <v>186505.24</v>
      </c>
      <c r="K45" s="11">
        <f>'INF GERAIS'!K45</f>
        <v>186505.24</v>
      </c>
      <c r="L45" s="11">
        <f>'INF GERAIS'!L45</f>
        <v>0</v>
      </c>
      <c r="M45" s="11">
        <f>'INF GERAIS'!M45</f>
        <v>0</v>
      </c>
      <c r="N45" s="233">
        <f>IF(MAX(PAGAMENTOS!M45,PAGAMENTOS!U45,PAGAMENTOS!AC45,PAGAMENTOS!AK45,PAGAMENTOS!AQ45,PAGAMENTOS!AW45)=0,"SEM PAGAMENTO",IFERROR(INDEX(PAGAMENTOS!45:45,MATCH(MAX(PAGAMENTOS!M45,PAGAMENTOS!U45,PAGAMENTOS!AC45,PAGAMENTOS!AK45,PAGAMENTOS!AQ45,PAGAMENTOS!AW45),PAGAMENTOS!45:45,0)),"SEM PAGAMENTO"))</f>
        <v>42340</v>
      </c>
      <c r="O45" s="120" t="str">
        <f>IF(MAX(PAGAMENTOS!M45,PAGAMENTOS!U45,PAGAMENTOS!AC45,PAGAMENTOS!AK45,PAGAMENTOS!AQ45,PAGAMENTOS!AW45)=0,"SEM PAGAMENTO",IFERROR(IF(MATCH(MAX(PAGAMENTOS!M45,PAGAMENTOS!U45,PAGAMENTOS!AC45,PAGAMENTOS!AK45,PAGAMENTOS!AQ45,PAGAMENTOS!AW45),PAGAMENTOS!45:45,0)&gt;40,INDEX(PAGAMENTOS!45:45,MATCH(MAX(PAGAMENTOS!M45,PAGAMENTOS!U45,PAGAMENTOS!AC45,PAGAMENTOS!AK45,PAGAMENTOS!AQ45,PAGAMENTOS!AW45),PAGAMENTOS!45:45,0)-2)&amp;" P COMP.",IF(MATCH(MAX(PAGAMENTOS!M45,PAGAMENTOS!U45,PAGAMENTOS!AC45,PAGAMENTOS!AK45,PAGAMENTOS!AQ45,PAGAMENTOS!AW45),PAGAMENTOS!45:45,0)=13,"1ª P",IF(MATCH(MAX(PAGAMENTOS!M45,PAGAMENTOS!U45,PAGAMENTOS!AC45,PAGAMENTOS!AK45,PAGAMENTOS!AQ45,PAGAMENTOS!AW45),PAGAMENTOS!45:45,0)=21,"2ª P",IF(MATCH(MAX(PAGAMENTOS!M45,PAGAMENTOS!U45,PAGAMENTOS!AC45,PAGAMENTOS!AK45,PAGAMENTOS!AQ45,PAGAMENTOS!AW45),PAGAMENTOS!45:45,0)=29,"3ª P",IF(PAGAMENTOS!AC45=PAGAMENTOS!AK45,"4ª P","4ª P"))))),"SEM PAGAMENTO"))</f>
        <v>4ª P</v>
      </c>
      <c r="P45" s="11">
        <f>IF(MAX(PAGAMENTOS!M45,PAGAMENTOS!U45,PAGAMENTOS!AC45,PAGAMENTOS!AK45,PAGAMENTOS!AQ45,PAGAMENTOS!AW45)=0,"SEM PAGAMENTO",IFERROR(INDEX(PAGAMENTOS!45:45,MATCH(MAX(PAGAMENTOS!M45,PAGAMENTOS!U45,PAGAMENTOS!AC45,PAGAMENTOS!AK45,PAGAMENTOS!AQ45,PAGAMENTOS!AW45),PAGAMENTOS!45:45,0)-1),"SEM PAGAMENTO"))</f>
        <v>16057.66</v>
      </c>
      <c r="Q45" s="11">
        <f>SUM(PAGAMENTOS!G45,PAGAMENTOS!L45,PAGAMENTOS!T45,PAGAMENTOS!AB45,PAGAMENTOS!AJ45,PAGAMENTOS!AP45,PAGAMENTOS!AV45)</f>
        <v>165261.85</v>
      </c>
      <c r="R45" s="11">
        <f>SUM(PAGAMENTOS!G45,PAGAMENTOS!H45,PAGAMENTOS!L45,PAGAMENTOS!T45,PAGAMENTOS!AB45,PAGAMENTOS!AJ45,PAGAMENTOS!AP45,PAGAMENTOS!AV45)</f>
        <v>165261.85</v>
      </c>
      <c r="S45" s="17">
        <f t="shared" si="0"/>
        <v>0.8860976238522843</v>
      </c>
      <c r="T45" s="11">
        <f>IF(RIGHT(B45)="O",0,IF(AND(R45=0,PAGAMENTOS!H45&lt;&gt;0),0,K45-R45))</f>
        <v>21243.389999999985</v>
      </c>
      <c r="U45" s="120" t="str">
        <f>IF(AND(OR(PAGAMENTOS!AG45&lt;&gt;"",PAGAMENTOS!AH45&lt;&gt;""),PAGAMENTOS!AK45=""),"4ª",IF(AND(OR(PAGAMENTOS!Y45&lt;&gt;"",PAGAMENTOS!Z45&lt;&gt;""),PAGAMENTOS!AC45=""),"3ª",IF(AND(OR(PAGAMENTOS!Q45&lt;&gt;"",PAGAMENTOS!R45&lt;&gt;""),PAGAMENTOS!U45=""),"2ª",IF(AND(OR(PAGAMENTOS!I45&lt;&gt;"",PAGAMENTOS!J45&lt;&gt;""),PAGAMENTOS!M45=""),"1ª","OK"))))</f>
        <v>OK</v>
      </c>
      <c r="V45" s="120" t="str">
        <f>IF(U45="4ª",IF(PAGAMENTOS!AH45="","AGUARDANDO VISTORIA","NO FINANCEIRO"),IF(U45="3ª",IF(PAGAMENTOS!Z45="","AGUARDANDO VISTORIA","NO FINANCEIRO"),IF(U45="2ª",IF(PAGAMENTOS!R45="","AGUARDANDO VISTORIA","NO FINANCEIRO"),IF(U45="1ª",IF(PAGAMENTOS!J45="","AGUARDANDO LIBERAÇÃO","NO FINANCEIRO"),"OK"))))</f>
        <v>OK</v>
      </c>
      <c r="W45" s="233" t="str">
        <f>IF(U45="4ª",IF(PAGAMENTOS!AH45="",PAGAMENTOS!AG45,PAGAMENTOS!AH45),IF(U45="3ª",IF(PAGAMENTOS!Z45="",PAGAMENTOS!Y45,PAGAMENTOS!Z45),IF(U45="2ª",IF(PAGAMENTOS!R45="",PAGAMENTOS!Q45,PAGAMENTOS!R45),IF(U45="1ª",IF(PAGAMENTOS!J45="",PAGAMENTOS!I45,PAGAMENTOS!J45),"OK"))))</f>
        <v>OK</v>
      </c>
      <c r="X45" s="18">
        <f>MAX(VISTORIA!Y45,VISTORIA!U45,VISTORIA!Q45,VISTORIA!M45,VISTORIA!I45)</f>
        <v>1</v>
      </c>
      <c r="Y45" s="18">
        <f>IF(VISTORIA!Y45&lt;&gt;"",VISTORIA!Y45,IF(VISTORIA!U45&lt;&gt;"",VISTORIA!U45,IF(VISTORIA!Q45&lt;&gt;"",VISTORIA!Q45,IF(VISTORIA!M45&lt;&gt;"",VISTORIA!M45,IF(VISTORIA!I45&lt;&gt;"",VISTORIA!I45,0)))))</f>
        <v>1</v>
      </c>
      <c r="Z45" s="233" t="str">
        <f>IF(VISTORIA!Y45&lt;&gt;"",VISTORIA!W45,IF(VISTORIA!U45&lt;&gt;"",VISTORIA!S45,IF(VISTORIA!Q45&lt;&gt;"",VISTORIA!O45,IF(VISTORIA!M45&lt;&gt;"",VISTORIA!K45,IF(VISTORIA!I45&lt;&gt;"",VISTORIA!G45,"NA")))))</f>
        <v>04/06/2015 e 28/07/2015</v>
      </c>
      <c r="AA45" s="233">
        <f>IF(VISTORIA!Y45&lt;&gt;"",VISTORIA!X45,IF(VISTORIA!U45&lt;&gt;"",VISTORIA!T45,IF(VISTORIA!Q45&lt;&gt;"",VISTORIA!P45,IF(VISTORIA!M45&lt;&gt;"",VISTORIA!L45,IF(VISTORIA!I45&lt;&gt;"",VISTORIA!H45,"NA")))))</f>
        <v>42262</v>
      </c>
      <c r="AB45" s="233" t="str">
        <f>IF(OR(G45="AGUARDANDO PRESTAÇÃO DE CONTAS",G45="AGUARDANDO APROVAÇÃO PRESTAÇÃO DE CONTAS",G45="CONCLUÍDO"),"PTM CONCLUÍDO",IF(AND(VISTORIA!X45="",VISTORIA!W45&lt;&gt;""),VISTORIA!W45,IF(AND(VISTORIA!T45="",VISTORIA!S45&lt;&gt;""),VISTORIA!S45,IF(AND(VISTORIA!P45="",VISTORIA!O45&lt;&gt;""),VISTORIA!O45,IF(AND(VISTORIA!L45="",VISTORIA!K45&lt;&gt;""),VISTORIA!K45,IF(AND(VISTORIA!H45="",VISTORIA!G45&lt;&gt;""),VISTORIA!G45,"SEM PEDIDO"))))))</f>
        <v>SEM PEDIDO</v>
      </c>
      <c r="AC45" s="18" t="str">
        <f>IFERROR(INDEX('CONCLUSÃO INFORMAL'!45:45,MATCH(MAX('CONCLUSÃO INFORMAL'!H45,'CONCLUSÃO INFORMAL'!L45,'CONCLUSÃO INFORMAL'!P45),'CONCLUSÃO INFORMAL'!45:45,0)-1),"NÃO INFORMADO")</f>
        <v>NÃO INFORMADO</v>
      </c>
      <c r="AD45" s="233" t="str">
        <f>IFERROR(INDEX('CONCLUSÃO INFORMAL'!45:45,MATCH(MAX('CONCLUSÃO INFORMAL'!H45,'CONCLUSÃO INFORMAL'!L45,'CONCLUSÃO INFORMAL'!P45),'CONCLUSÃO INFORMAL'!45:45,0)),"NÃO INFORMADO")</f>
        <v>NÃO INFORMADO</v>
      </c>
      <c r="AE45" s="1950" t="str">
        <f>IFERROR(INDEX('CONCLUSÃO INFORMAL'!45:45,MATCH(MAX('CONCLUSÃO INFORMAL'!H45,'CONCLUSÃO INFORMAL'!L45,'CONCLUSÃO INFORMAL'!P45),'CONCLUSÃO INFORMAL'!45:45,0)+1),"NÃO INFORMADO")</f>
        <v>NÃO INFORMADO</v>
      </c>
    </row>
    <row r="46" spans="2:31" ht="72.5" x14ac:dyDescent="0.35">
      <c r="B46" s="7" t="str">
        <f>'INF GERAIS'!B46&amp;IFERROR(IF(INDEX(APOIO!$A$5:$A$50,MATCH('INF GERAIS'!N46,APOIO!$B$5:$B$50,0))="NÃO",APOIO!$A$2&amp;"NÃO VÁLIDO",""),"")</f>
        <v>2014.0038</v>
      </c>
      <c r="C46" s="1950" t="str">
        <f>'INF GERAIS'!C46</f>
        <v>AGRESTE CENTRAL</v>
      </c>
      <c r="D46" s="1950" t="str">
        <f>'INF GERAIS'!D46</f>
        <v>BARRA DE GUABIRABA</v>
      </c>
      <c r="E46" s="1950" t="str">
        <f>'INF GERAIS'!E46</f>
        <v>REFORMA E AMPLIAÇÃO DA UNIDADE MISTA PAULO VIANA DE QUEIROZ NO MUNICÍPIO DE BARRA DE GUABIRABA - PE</v>
      </c>
      <c r="F46" s="1950" t="str">
        <f>'INF GERAIS'!G46</f>
        <v>NORMAL</v>
      </c>
      <c r="G46" s="1950" t="str">
        <f>'INF GERAIS'!N46</f>
        <v>AGUARDANDO APROVAÇÃO PRESTAÇÃO DE CONTAS (SECRETARIA)</v>
      </c>
      <c r="H46" s="1950" t="str">
        <f>'INF GERAIS'!O46</f>
        <v>CONCLUÍDA</v>
      </c>
      <c r="I46" s="11">
        <f>'INF GERAIS'!I46</f>
        <v>603773.24</v>
      </c>
      <c r="J46" s="11">
        <f>'INF GERAIS'!J46</f>
        <v>243776.12</v>
      </c>
      <c r="K46" s="11">
        <f>'INF GERAIS'!K46</f>
        <v>243776.12</v>
      </c>
      <c r="L46" s="11">
        <f>'INF GERAIS'!L46</f>
        <v>0</v>
      </c>
      <c r="M46" s="11">
        <f>'INF GERAIS'!M46</f>
        <v>0</v>
      </c>
      <c r="N46" s="233">
        <f>IF(MAX(PAGAMENTOS!M46,PAGAMENTOS!U46,PAGAMENTOS!AC46,PAGAMENTOS!AK46,PAGAMENTOS!AQ46,PAGAMENTOS!AW46)=0,"SEM PAGAMENTO",IFERROR(INDEX(PAGAMENTOS!46:46,MATCH(MAX(PAGAMENTOS!M46,PAGAMENTOS!U46,PAGAMENTOS!AC46,PAGAMENTOS!AK46,PAGAMENTOS!AQ46,PAGAMENTOS!AW46),PAGAMENTOS!46:46,0)),"SEM PAGAMENTO"))</f>
        <v>42527</v>
      </c>
      <c r="O46" s="120" t="str">
        <f>IF(MAX(PAGAMENTOS!M46,PAGAMENTOS!U46,PAGAMENTOS!AC46,PAGAMENTOS!AK46,PAGAMENTOS!AQ46,PAGAMENTOS!AW46)=0,"SEM PAGAMENTO",IFERROR(IF(MATCH(MAX(PAGAMENTOS!M46,PAGAMENTOS!U46,PAGAMENTOS!AC46,PAGAMENTOS!AK46,PAGAMENTOS!AQ46,PAGAMENTOS!AW46),PAGAMENTOS!46:46,0)&gt;40,INDEX(PAGAMENTOS!46:46,MATCH(MAX(PAGAMENTOS!M46,PAGAMENTOS!U46,PAGAMENTOS!AC46,PAGAMENTOS!AK46,PAGAMENTOS!AQ46,PAGAMENTOS!AW46),PAGAMENTOS!46:46,0)-2)&amp;" P COMP.",IF(MATCH(MAX(PAGAMENTOS!M46,PAGAMENTOS!U46,PAGAMENTOS!AC46,PAGAMENTOS!AK46,PAGAMENTOS!AQ46,PAGAMENTOS!AW46),PAGAMENTOS!46:46,0)=13,"1ª P",IF(MATCH(MAX(PAGAMENTOS!M46,PAGAMENTOS!U46,PAGAMENTOS!AC46,PAGAMENTOS!AK46,PAGAMENTOS!AQ46,PAGAMENTOS!AW46),PAGAMENTOS!46:46,0)=21,"2ª P",IF(MATCH(MAX(PAGAMENTOS!M46,PAGAMENTOS!U46,PAGAMENTOS!AC46,PAGAMENTOS!AK46,PAGAMENTOS!AQ46,PAGAMENTOS!AW46),PAGAMENTOS!46:46,0)=29,"3ª P",IF(PAGAMENTOS!AC46=PAGAMENTOS!AK46,"4ª P","4ª P"))))),"SEM PAGAMENTO"))</f>
        <v>3ª P</v>
      </c>
      <c r="P46" s="11">
        <f>IF(MAX(PAGAMENTOS!M46,PAGAMENTOS!U46,PAGAMENTOS!AC46,PAGAMENTOS!AK46,PAGAMENTOS!AQ46,PAGAMENTOS!AW46)=0,"SEM PAGAMENTO",IFERROR(INDEX(PAGAMENTOS!46:46,MATCH(MAX(PAGAMENTOS!M46,PAGAMENTOS!U46,PAGAMENTOS!AC46,PAGAMENTOS!AK46,PAGAMENTOS!AQ46,PAGAMENTOS!AW46),PAGAMENTOS!46:46,0)-1),"SEM PAGAMENTO"))</f>
        <v>60944.02</v>
      </c>
      <c r="Q46" s="11">
        <f>SUM(PAGAMENTOS!G46,PAGAMENTOS!L46,PAGAMENTOS!T46,PAGAMENTOS!AB46,PAGAMENTOS!AJ46,PAGAMENTOS!AP46,PAGAMENTOS!AV46)</f>
        <v>243776.12</v>
      </c>
      <c r="R46" s="11">
        <f>SUM(PAGAMENTOS!G46,PAGAMENTOS!H46,PAGAMENTOS!L46,PAGAMENTOS!T46,PAGAMENTOS!AB46,PAGAMENTOS!AJ46,PAGAMENTOS!AP46,PAGAMENTOS!AV46)</f>
        <v>243776.12</v>
      </c>
      <c r="S46" s="17">
        <f t="shared" si="0"/>
        <v>1</v>
      </c>
      <c r="T46" s="11">
        <f>IF(RIGHT(B46)="O",0,IF(AND(R46=0,PAGAMENTOS!H46&lt;&gt;0),0,K46-R46))</f>
        <v>0</v>
      </c>
      <c r="U46" s="120" t="str">
        <f>IF(AND(OR(PAGAMENTOS!AG46&lt;&gt;"",PAGAMENTOS!AH46&lt;&gt;""),PAGAMENTOS!AK46=""),"4ª",IF(AND(OR(PAGAMENTOS!Y46&lt;&gt;"",PAGAMENTOS!Z46&lt;&gt;""),PAGAMENTOS!AC46=""),"3ª",IF(AND(OR(PAGAMENTOS!Q46&lt;&gt;"",PAGAMENTOS!R46&lt;&gt;""),PAGAMENTOS!U46=""),"2ª",IF(AND(OR(PAGAMENTOS!I46&lt;&gt;"",PAGAMENTOS!J46&lt;&gt;""),PAGAMENTOS!M46=""),"1ª","OK"))))</f>
        <v>OK</v>
      </c>
      <c r="V46" s="120" t="str">
        <f>IF(U46="4ª",IF(PAGAMENTOS!AH46="","AGUARDANDO VISTORIA","NO FINANCEIRO"),IF(U46="3ª",IF(PAGAMENTOS!Z46="","AGUARDANDO VISTORIA","NO FINANCEIRO"),IF(U46="2ª",IF(PAGAMENTOS!R46="","AGUARDANDO VISTORIA","NO FINANCEIRO"),IF(U46="1ª",IF(PAGAMENTOS!J46="","AGUARDANDO LIBERAÇÃO","NO FINANCEIRO"),"OK"))))</f>
        <v>OK</v>
      </c>
      <c r="W46" s="233" t="str">
        <f>IF(U46="4ª",IF(PAGAMENTOS!AH46="",PAGAMENTOS!AG46,PAGAMENTOS!AH46),IF(U46="3ª",IF(PAGAMENTOS!Z46="",PAGAMENTOS!Y46,PAGAMENTOS!Z46),IF(U46="2ª",IF(PAGAMENTOS!R46="",PAGAMENTOS!Q46,PAGAMENTOS!R46),IF(U46="1ª",IF(PAGAMENTOS!J46="",PAGAMENTOS!I46,PAGAMENTOS!J46),"OK"))))</f>
        <v>OK</v>
      </c>
      <c r="X46" s="18">
        <f>MAX(VISTORIA!Y46,VISTORIA!U46,VISTORIA!Q46,VISTORIA!M46,VISTORIA!I46)</f>
        <v>1</v>
      </c>
      <c r="Y46" s="18">
        <f>IF(VISTORIA!Y46&lt;&gt;"",VISTORIA!Y46,IF(VISTORIA!U46&lt;&gt;"",VISTORIA!U46,IF(VISTORIA!Q46&lt;&gt;"",VISTORIA!Q46,IF(VISTORIA!M46&lt;&gt;"",VISTORIA!M46,IF(VISTORIA!I46&lt;&gt;"",VISTORIA!I46,0)))))</f>
        <v>1</v>
      </c>
      <c r="Z46" s="233">
        <f>IF(VISTORIA!Y46&lt;&gt;"",VISTORIA!W46,IF(VISTORIA!U46&lt;&gt;"",VISTORIA!S46,IF(VISTORIA!Q46&lt;&gt;"",VISTORIA!O46,IF(VISTORIA!M46&lt;&gt;"",VISTORIA!K46,IF(VISTORIA!I46&lt;&gt;"",VISTORIA!G46,"NA")))))</f>
        <v>44662</v>
      </c>
      <c r="AA46" s="233">
        <f>IF(VISTORIA!Y46&lt;&gt;"",VISTORIA!X46,IF(VISTORIA!U46&lt;&gt;"",VISTORIA!T46,IF(VISTORIA!Q46&lt;&gt;"",VISTORIA!P46,IF(VISTORIA!M46&lt;&gt;"",VISTORIA!L46,IF(VISTORIA!I46&lt;&gt;"",VISTORIA!H46,"NA")))))</f>
        <v>44665</v>
      </c>
      <c r="AB46" s="233">
        <f>IF(OR(G46="AGUARDANDO PRESTAÇÃO DE CONTAS",G46="AGUARDANDO APROVAÇÃO PRESTAÇÃO DE CONTAS",G46="CONCLUÍDO"),"PTM CONCLUÍDO",IF(AND(VISTORIA!X46="",VISTORIA!W46&lt;&gt;""),VISTORIA!W46,IF(AND(VISTORIA!T46="",VISTORIA!S46&lt;&gt;""),VISTORIA!S46,IF(AND(VISTORIA!P46="",VISTORIA!O46&lt;&gt;""),VISTORIA!O46,IF(AND(VISTORIA!L46="",VISTORIA!K46&lt;&gt;""),VISTORIA!K46,IF(AND(VISTORIA!H46="",VISTORIA!G46&lt;&gt;""),VISTORIA!G46,"SEM PEDIDO"))))))</f>
        <v>42347</v>
      </c>
      <c r="AC46" s="18" t="str">
        <f>IFERROR(INDEX('CONCLUSÃO INFORMAL'!46:46,MATCH(MAX('CONCLUSÃO INFORMAL'!H46,'CONCLUSÃO INFORMAL'!L46,'CONCLUSÃO INFORMAL'!P46),'CONCLUSÃO INFORMAL'!46:46,0)-1),"NÃO INFORMADO")</f>
        <v>NÃO INFORMADO</v>
      </c>
      <c r="AD46" s="233" t="str">
        <f>IFERROR(INDEX('CONCLUSÃO INFORMAL'!46:46,MATCH(MAX('CONCLUSÃO INFORMAL'!H46,'CONCLUSÃO INFORMAL'!L46,'CONCLUSÃO INFORMAL'!P46),'CONCLUSÃO INFORMAL'!46:46,0)),"NÃO INFORMADO")</f>
        <v>NÃO INFORMADO</v>
      </c>
      <c r="AE46" s="1950" t="str">
        <f>IFERROR(INDEX('CONCLUSÃO INFORMAL'!46:46,MATCH(MAX('CONCLUSÃO INFORMAL'!H46,'CONCLUSÃO INFORMAL'!L46,'CONCLUSÃO INFORMAL'!P46),'CONCLUSÃO INFORMAL'!46:46,0)+1),"NÃO INFORMADO")</f>
        <v>NÃO INFORMADO</v>
      </c>
    </row>
    <row r="47" spans="2:31" ht="159.5" x14ac:dyDescent="0.35">
      <c r="B47" s="7" t="str">
        <f>'INF GERAIS'!B47&amp;IFERROR(IF(INDEX(APOIO!$A$5:$A$50,MATCH('INF GERAIS'!N47,APOIO!$B$5:$B$50,0))="NÃO",APOIO!$A$2&amp;"NÃO VÁLIDO",""),"")</f>
        <v>2014.0039</v>
      </c>
      <c r="C47" s="1950" t="str">
        <f>'INF GERAIS'!C47</f>
        <v>AGRESTE CENTRAL</v>
      </c>
      <c r="D47" s="1950" t="str">
        <f>'INF GERAIS'!D47</f>
        <v>BARRA DE GUABIRABA</v>
      </c>
      <c r="E47" s="1950" t="str">
        <f>'INF GERAIS'!E47</f>
        <v>PAVIMENTAÇÃO DE RUAS NA SEDE DO MUNICÍPIO DE BARRA DE GUABIRABA-PE: AV. JUCELINO KUBSTCHEK, COMPLEMENTO DA RUA N. S. DAS DORES, RUA NOSSA SENHORA APARECIDA, RUA DA CADEIA, RUA SEVERINO SABINO DA SILVA, RUA SEVERINO MIGUEL, RUA 01 - MURO DE ARRIMO</v>
      </c>
      <c r="F47" s="1950" t="str">
        <f>'INF GERAIS'!G47</f>
        <v>NORMAL</v>
      </c>
      <c r="G47" s="1950" t="str">
        <f>'INF GERAIS'!N47</f>
        <v>AGUARDANDO APROVAÇÃO PRESTAÇÃO DE CONTAS (SECRETARIA)</v>
      </c>
      <c r="H47" s="1950" t="str">
        <f>'INF GERAIS'!O47</f>
        <v>CONCLUÍDA</v>
      </c>
      <c r="I47" s="11">
        <f>'INF GERAIS'!I47</f>
        <v>603773.24</v>
      </c>
      <c r="J47" s="11">
        <f>'INF GERAIS'!J47</f>
        <v>236962.98</v>
      </c>
      <c r="K47" s="11">
        <f>'INF GERAIS'!K47</f>
        <v>236962.98</v>
      </c>
      <c r="L47" s="11">
        <f>'INF GERAIS'!L47</f>
        <v>0</v>
      </c>
      <c r="M47" s="11">
        <f>'INF GERAIS'!M47</f>
        <v>0</v>
      </c>
      <c r="N47" s="233">
        <f>IF(MAX(PAGAMENTOS!M47,PAGAMENTOS!U47,PAGAMENTOS!AC47,PAGAMENTOS!AK47,PAGAMENTOS!AQ47,PAGAMENTOS!AW47)=0,"SEM PAGAMENTO",IFERROR(INDEX(PAGAMENTOS!47:47,MATCH(MAX(PAGAMENTOS!M47,PAGAMENTOS!U47,PAGAMENTOS!AC47,PAGAMENTOS!AK47,PAGAMENTOS!AQ47,PAGAMENTOS!AW47),PAGAMENTOS!47:47,0)),"SEM PAGAMENTO"))</f>
        <v>42537</v>
      </c>
      <c r="O47" s="120" t="str">
        <f>IF(MAX(PAGAMENTOS!M47,PAGAMENTOS!U47,PAGAMENTOS!AC47,PAGAMENTOS!AK47,PAGAMENTOS!AQ47,PAGAMENTOS!AW47)=0,"SEM PAGAMENTO",IFERROR(IF(MATCH(MAX(PAGAMENTOS!M47,PAGAMENTOS!U47,PAGAMENTOS!AC47,PAGAMENTOS!AK47,PAGAMENTOS!AQ47,PAGAMENTOS!AW47),PAGAMENTOS!47:47,0)&gt;40,INDEX(PAGAMENTOS!47:47,MATCH(MAX(PAGAMENTOS!M47,PAGAMENTOS!U47,PAGAMENTOS!AC47,PAGAMENTOS!AK47,PAGAMENTOS!AQ47,PAGAMENTOS!AW47),PAGAMENTOS!47:47,0)-2)&amp;" P COMP.",IF(MATCH(MAX(PAGAMENTOS!M47,PAGAMENTOS!U47,PAGAMENTOS!AC47,PAGAMENTOS!AK47,PAGAMENTOS!AQ47,PAGAMENTOS!AW47),PAGAMENTOS!47:47,0)=13,"1ª P",IF(MATCH(MAX(PAGAMENTOS!M47,PAGAMENTOS!U47,PAGAMENTOS!AC47,PAGAMENTOS!AK47,PAGAMENTOS!AQ47,PAGAMENTOS!AW47),PAGAMENTOS!47:47,0)=21,"2ª P",IF(MATCH(MAX(PAGAMENTOS!M47,PAGAMENTOS!U47,PAGAMENTOS!AC47,PAGAMENTOS!AK47,PAGAMENTOS!AQ47,PAGAMENTOS!AW47),PAGAMENTOS!47:47,0)=29,"3ª P",IF(PAGAMENTOS!AC47=PAGAMENTOS!AK47,"4ª P","4ª P"))))),"SEM PAGAMENTO"))</f>
        <v>3ª P</v>
      </c>
      <c r="P47" s="11">
        <f>IF(MAX(PAGAMENTOS!M47,PAGAMENTOS!U47,PAGAMENTOS!AC47,PAGAMENTOS!AK47,PAGAMENTOS!AQ47,PAGAMENTOS!AW47)=0,"SEM PAGAMENTO",IFERROR(INDEX(PAGAMENTOS!47:47,MATCH(MAX(PAGAMENTOS!M47,PAGAMENTOS!U47,PAGAMENTOS!AC47,PAGAMENTOS!AK47,PAGAMENTOS!AQ47,PAGAMENTOS!AW47),PAGAMENTOS!47:47,0)-1),"SEM PAGAMENTO"))</f>
        <v>59198.26</v>
      </c>
      <c r="Q47" s="11">
        <f>SUM(PAGAMENTOS!G47,PAGAMENTOS!L47,PAGAMENTOS!T47,PAGAMENTOS!AB47,PAGAMENTOS!AJ47,PAGAMENTOS!AP47,PAGAMENTOS!AV47)</f>
        <v>236962.98</v>
      </c>
      <c r="R47" s="11">
        <f>SUM(PAGAMENTOS!G47,PAGAMENTOS!H47,PAGAMENTOS!L47,PAGAMENTOS!T47,PAGAMENTOS!AB47,PAGAMENTOS!AJ47,PAGAMENTOS!AP47,PAGAMENTOS!AV47)</f>
        <v>236962.98</v>
      </c>
      <c r="S47" s="17">
        <f t="shared" si="0"/>
        <v>1</v>
      </c>
      <c r="T47" s="11">
        <f>IF(RIGHT(B47)="O",0,IF(AND(R47=0,PAGAMENTOS!H47&lt;&gt;0),0,K47-R47))</f>
        <v>0</v>
      </c>
      <c r="U47" s="120" t="str">
        <f>IF(AND(OR(PAGAMENTOS!AG47&lt;&gt;"",PAGAMENTOS!AH47&lt;&gt;""),PAGAMENTOS!AK47=""),"4ª",IF(AND(OR(PAGAMENTOS!Y47&lt;&gt;"",PAGAMENTOS!Z47&lt;&gt;""),PAGAMENTOS!AC47=""),"3ª",IF(AND(OR(PAGAMENTOS!Q47&lt;&gt;"",PAGAMENTOS!R47&lt;&gt;""),PAGAMENTOS!U47=""),"2ª",IF(AND(OR(PAGAMENTOS!I47&lt;&gt;"",PAGAMENTOS!J47&lt;&gt;""),PAGAMENTOS!M47=""),"1ª","OK"))))</f>
        <v>4ª</v>
      </c>
      <c r="V47" s="120" t="str">
        <f>IF(U47="4ª",IF(PAGAMENTOS!AH47="","AGUARDANDO VISTORIA","NO FINANCEIRO"),IF(U47="3ª",IF(PAGAMENTOS!Z47="","AGUARDANDO VISTORIA","NO FINANCEIRO"),IF(U47="2ª",IF(PAGAMENTOS!R47="","AGUARDANDO VISTORIA","NO FINANCEIRO"),IF(U47="1ª",IF(PAGAMENTOS!J47="","AGUARDANDO LIBERAÇÃO","NO FINANCEIRO"),"OK"))))</f>
        <v>NO FINANCEIRO</v>
      </c>
      <c r="W47" s="233">
        <f>IF(U47="4ª",IF(PAGAMENTOS!AH47="",PAGAMENTOS!AG47,PAGAMENTOS!AH47),IF(U47="3ª",IF(PAGAMENTOS!Z47="",PAGAMENTOS!Y47,PAGAMENTOS!Z47),IF(U47="2ª",IF(PAGAMENTOS!R47="",PAGAMENTOS!Q47,PAGAMENTOS!R47),IF(U47="1ª",IF(PAGAMENTOS!J47="",PAGAMENTOS!I47,PAGAMENTOS!J47),"OK"))))</f>
        <v>43336</v>
      </c>
      <c r="X47" s="18">
        <f>MAX(VISTORIA!Y47,VISTORIA!U47,VISTORIA!Q47,VISTORIA!M47,VISTORIA!I47)</f>
        <v>1</v>
      </c>
      <c r="Y47" s="18">
        <f>IF(VISTORIA!Y47&lt;&gt;"",VISTORIA!Y47,IF(VISTORIA!U47&lt;&gt;"",VISTORIA!U47,IF(VISTORIA!Q47&lt;&gt;"",VISTORIA!Q47,IF(VISTORIA!M47&lt;&gt;"",VISTORIA!M47,IF(VISTORIA!I47&lt;&gt;"",VISTORIA!I47,0)))))</f>
        <v>1</v>
      </c>
      <c r="Z47" s="233">
        <f>IF(VISTORIA!Y47&lt;&gt;"",VISTORIA!W47,IF(VISTORIA!U47&lt;&gt;"",VISTORIA!S47,IF(VISTORIA!Q47&lt;&gt;"",VISTORIA!O47,IF(VISTORIA!M47&lt;&gt;"",VISTORIA!K47,IF(VISTORIA!I47&lt;&gt;"",VISTORIA!G47,"NA")))))</f>
        <v>43259</v>
      </c>
      <c r="AA47" s="233">
        <f>IF(VISTORIA!Y47&lt;&gt;"",VISTORIA!X47,IF(VISTORIA!U47&lt;&gt;"",VISTORIA!T47,IF(VISTORIA!Q47&lt;&gt;"",VISTORIA!P47,IF(VISTORIA!M47&lt;&gt;"",VISTORIA!L47,IF(VISTORIA!I47&lt;&gt;"",VISTORIA!H47,"NA")))))</f>
        <v>43335</v>
      </c>
      <c r="AB47" s="233" t="str">
        <f>IF(OR(G47="AGUARDANDO PRESTAÇÃO DE CONTAS",G47="AGUARDANDO APROVAÇÃO PRESTAÇÃO DE CONTAS",G47="CONCLUÍDO"),"PTM CONCLUÍDO",IF(AND(VISTORIA!X47="",VISTORIA!W47&lt;&gt;""),VISTORIA!W47,IF(AND(VISTORIA!T47="",VISTORIA!S47&lt;&gt;""),VISTORIA!S47,IF(AND(VISTORIA!P47="",VISTORIA!O47&lt;&gt;""),VISTORIA!O47,IF(AND(VISTORIA!L47="",VISTORIA!K47&lt;&gt;""),VISTORIA!K47,IF(AND(VISTORIA!H47="",VISTORIA!G47&lt;&gt;""),VISTORIA!G47,"SEM PEDIDO"))))))</f>
        <v>SEM PEDIDO</v>
      </c>
      <c r="AC47" s="18" t="str">
        <f>IFERROR(INDEX('CONCLUSÃO INFORMAL'!47:47,MATCH(MAX('CONCLUSÃO INFORMAL'!H47,'CONCLUSÃO INFORMAL'!L47,'CONCLUSÃO INFORMAL'!P47),'CONCLUSÃO INFORMAL'!47:47,0)-1),"NÃO INFORMADO")</f>
        <v>NÃO INFORMADO</v>
      </c>
      <c r="AD47" s="233" t="str">
        <f>IFERROR(INDEX('CONCLUSÃO INFORMAL'!47:47,MATCH(MAX('CONCLUSÃO INFORMAL'!H47,'CONCLUSÃO INFORMAL'!L47,'CONCLUSÃO INFORMAL'!P47),'CONCLUSÃO INFORMAL'!47:47,0)),"NÃO INFORMADO")</f>
        <v>NÃO INFORMADO</v>
      </c>
      <c r="AE47" s="1950" t="str">
        <f>IFERROR(INDEX('CONCLUSÃO INFORMAL'!47:47,MATCH(MAX('CONCLUSÃO INFORMAL'!H47,'CONCLUSÃO INFORMAL'!L47,'CONCLUSÃO INFORMAL'!P47),'CONCLUSÃO INFORMAL'!47:47,0)+1),"NÃO INFORMADO")</f>
        <v>NÃO INFORMADO</v>
      </c>
    </row>
    <row r="48" spans="2:31" ht="58" x14ac:dyDescent="0.35">
      <c r="B48" s="7" t="str">
        <f>'INF GERAIS'!B48&amp;IFERROR(IF(INDEX(APOIO!$A$5:$A$50,MATCH('INF GERAIS'!N48,APOIO!$B$5:$B$50,0))="NÃO",APOIO!$A$2&amp;"NÃO VÁLIDO",""),"")</f>
        <v>2014.0040</v>
      </c>
      <c r="C48" s="1950" t="str">
        <f>'INF GERAIS'!C48</f>
        <v>MATA SUL</v>
      </c>
      <c r="D48" s="1950" t="str">
        <f>'INF GERAIS'!D48</f>
        <v>BARREIROS</v>
      </c>
      <c r="E48" s="1950" t="str">
        <f>'INF GERAIS'!E48</f>
        <v>PAVIMENTAÇÃO EM PARALELEPIPEDO EM DIVERSAS RUAS DO MUNICIPIO( 31 RUAS)</v>
      </c>
      <c r="F48" s="1950" t="str">
        <f>'INF GERAIS'!G48</f>
        <v>NORMAL</v>
      </c>
      <c r="G48" s="12" t="str">
        <f>'INF GERAIS'!N48</f>
        <v>EM CONFERÊNCIA PARA TEMAI</v>
      </c>
      <c r="H48" s="1950" t="str">
        <f>'INF GERAIS'!O48</f>
        <v>CONCLUÍDA</v>
      </c>
      <c r="I48" s="11">
        <f>'INF GERAIS'!I48</f>
        <v>1358489.7725</v>
      </c>
      <c r="J48" s="11">
        <f>'INF GERAIS'!J48</f>
        <v>1005210.46</v>
      </c>
      <c r="K48" s="11">
        <f>'INF GERAIS'!K48</f>
        <v>1005210.46</v>
      </c>
      <c r="L48" s="11">
        <f>'INF GERAIS'!L48</f>
        <v>0</v>
      </c>
      <c r="M48" s="11">
        <f>'INF GERAIS'!M48</f>
        <v>0</v>
      </c>
      <c r="N48" s="233">
        <f>IF(MAX(PAGAMENTOS!M48,PAGAMENTOS!U48,PAGAMENTOS!AC48,PAGAMENTOS!AK48,PAGAMENTOS!AQ48,PAGAMENTOS!AW48)=0,"SEM PAGAMENTO",IFERROR(INDEX(PAGAMENTOS!48:48,MATCH(MAX(PAGAMENTOS!M48,PAGAMENTOS!U48,PAGAMENTOS!AC48,PAGAMENTOS!AK48,PAGAMENTOS!AQ48,PAGAMENTOS!AW48),PAGAMENTOS!48:48,0)),"SEM PAGAMENTO"))</f>
        <v>42886</v>
      </c>
      <c r="O48" s="120" t="str">
        <f>IF(MAX(PAGAMENTOS!M48,PAGAMENTOS!U48,PAGAMENTOS!AC48,PAGAMENTOS!AK48,PAGAMENTOS!AQ48,PAGAMENTOS!AW48)=0,"SEM PAGAMENTO",IFERROR(IF(MATCH(MAX(PAGAMENTOS!M48,PAGAMENTOS!U48,PAGAMENTOS!AC48,PAGAMENTOS!AK48,PAGAMENTOS!AQ48,PAGAMENTOS!AW48),PAGAMENTOS!48:48,0)&gt;40,INDEX(PAGAMENTOS!48:48,MATCH(MAX(PAGAMENTOS!M48,PAGAMENTOS!U48,PAGAMENTOS!AC48,PAGAMENTOS!AK48,PAGAMENTOS!AQ48,PAGAMENTOS!AW48),PAGAMENTOS!48:48,0)-2)&amp;" P COMP.",IF(MATCH(MAX(PAGAMENTOS!M48,PAGAMENTOS!U48,PAGAMENTOS!AC48,PAGAMENTOS!AK48,PAGAMENTOS!AQ48,PAGAMENTOS!AW48),PAGAMENTOS!48:48,0)=13,"1ª P",IF(MATCH(MAX(PAGAMENTOS!M48,PAGAMENTOS!U48,PAGAMENTOS!AC48,PAGAMENTOS!AK48,PAGAMENTOS!AQ48,PAGAMENTOS!AW48),PAGAMENTOS!48:48,0)=21,"2ª P",IF(MATCH(MAX(PAGAMENTOS!M48,PAGAMENTOS!U48,PAGAMENTOS!AC48,PAGAMENTOS!AK48,PAGAMENTOS!AQ48,PAGAMENTOS!AW48),PAGAMENTOS!48:48,0)=29,"3ª P",IF(PAGAMENTOS!AC48=PAGAMENTOS!AK48,"4ª P","4ª P"))))),"SEM PAGAMENTO"))</f>
        <v>4ª P</v>
      </c>
      <c r="P48" s="11">
        <f>IF(MAX(PAGAMENTOS!M48,PAGAMENTOS!U48,PAGAMENTOS!AC48,PAGAMENTOS!AK48,PAGAMENTOS!AQ48,PAGAMENTOS!AW48)=0,"SEM PAGAMENTO",IFERROR(INDEX(PAGAMENTOS!48:48,MATCH(MAX(PAGAMENTOS!M48,PAGAMENTOS!U48,PAGAMENTOS!AC48,PAGAMENTOS!AK48,PAGAMENTOS!AQ48,PAGAMENTOS!AW48),PAGAMENTOS!48:48,0)-1),"SEM PAGAMENTO"))</f>
        <v>196224.19</v>
      </c>
      <c r="Q48" s="11">
        <f>SUM(PAGAMENTOS!G48,PAGAMENTOS!L48,PAGAMENTOS!T48,PAGAMENTOS!AB48,PAGAMENTOS!AJ48,PAGAMENTOS!AP48,PAGAMENTOS!AV48)</f>
        <v>1005210.46</v>
      </c>
      <c r="R48" s="11">
        <f>SUM(PAGAMENTOS!G48,PAGAMENTOS!H48,PAGAMENTOS!L48,PAGAMENTOS!T48,PAGAMENTOS!AB48,PAGAMENTOS!AJ48,PAGAMENTOS!AP48,PAGAMENTOS!AV48)</f>
        <v>1005210.46</v>
      </c>
      <c r="S48" s="17">
        <f t="shared" si="0"/>
        <v>1</v>
      </c>
      <c r="T48" s="11">
        <f>IF(RIGHT(B48)="O",0,IF(AND(R48=0,PAGAMENTOS!H48&lt;&gt;0),0,K48-R48))</f>
        <v>0</v>
      </c>
      <c r="U48" s="120" t="str">
        <f>IF(AND(OR(PAGAMENTOS!AG48&lt;&gt;"",PAGAMENTOS!AH48&lt;&gt;""),PAGAMENTOS!AK48=""),"4ª",IF(AND(OR(PAGAMENTOS!Y48&lt;&gt;"",PAGAMENTOS!Z48&lt;&gt;""),PAGAMENTOS!AC48=""),"3ª",IF(AND(OR(PAGAMENTOS!Q48&lt;&gt;"",PAGAMENTOS!R48&lt;&gt;""),PAGAMENTOS!U48=""),"2ª",IF(AND(OR(PAGAMENTOS!I48&lt;&gt;"",PAGAMENTOS!J48&lt;&gt;""),PAGAMENTOS!M48=""),"1ª","OK"))))</f>
        <v>OK</v>
      </c>
      <c r="V48" s="120" t="str">
        <f>IF(U48="4ª",IF(PAGAMENTOS!AH48="","AGUARDANDO VISTORIA","NO FINANCEIRO"),IF(U48="3ª",IF(PAGAMENTOS!Z48="","AGUARDANDO VISTORIA","NO FINANCEIRO"),IF(U48="2ª",IF(PAGAMENTOS!R48="","AGUARDANDO VISTORIA","NO FINANCEIRO"),IF(U48="1ª",IF(PAGAMENTOS!J48="","AGUARDANDO LIBERAÇÃO","NO FINANCEIRO"),"OK"))))</f>
        <v>OK</v>
      </c>
      <c r="W48" s="233" t="str">
        <f>IF(U48="4ª",IF(PAGAMENTOS!AH48="",PAGAMENTOS!AG48,PAGAMENTOS!AH48),IF(U48="3ª",IF(PAGAMENTOS!Z48="",PAGAMENTOS!Y48,PAGAMENTOS!Z48),IF(U48="2ª",IF(PAGAMENTOS!R48="",PAGAMENTOS!Q48,PAGAMENTOS!R48),IF(U48="1ª",IF(PAGAMENTOS!J48="",PAGAMENTOS!I48,PAGAMENTOS!J48),"OK"))))</f>
        <v>OK</v>
      </c>
      <c r="X48" s="18">
        <f>MAX(VISTORIA!Y48,VISTORIA!U48,VISTORIA!Q48,VISTORIA!M48,VISTORIA!I48)</f>
        <v>1</v>
      </c>
      <c r="Y48" s="18">
        <f>IF(VISTORIA!Y48&lt;&gt;"",VISTORIA!Y48,IF(VISTORIA!U48&lt;&gt;"",VISTORIA!U48,IF(VISTORIA!Q48&lt;&gt;"",VISTORIA!Q48,IF(VISTORIA!M48&lt;&gt;"",VISTORIA!M48,IF(VISTORIA!I48&lt;&gt;"",VISTORIA!I48,0)))))</f>
        <v>1</v>
      </c>
      <c r="Z48" s="233">
        <f>IF(VISTORIA!Y48&lt;&gt;"",VISTORIA!W48,IF(VISTORIA!U48&lt;&gt;"",VISTORIA!S48,IF(VISTORIA!Q48&lt;&gt;"",VISTORIA!O48,IF(VISTORIA!M48&lt;&gt;"",VISTORIA!K48,IF(VISTORIA!I48&lt;&gt;"",VISTORIA!G48,"NA")))))</f>
        <v>42628</v>
      </c>
      <c r="AA48" s="233">
        <f>IF(VISTORIA!Y48&lt;&gt;"",VISTORIA!X48,IF(VISTORIA!U48&lt;&gt;"",VISTORIA!T48,IF(VISTORIA!Q48&lt;&gt;"",VISTORIA!P48,IF(VISTORIA!M48&lt;&gt;"",VISTORIA!L48,IF(VISTORIA!I48&lt;&gt;"",VISTORIA!H48,"NA")))))</f>
        <v>42684</v>
      </c>
      <c r="AB48" s="233" t="str">
        <f>IF(OR(G48="AGUARDANDO PRESTAÇÃO DE CONTAS",G48="AGUARDANDO APROVAÇÃO PRESTAÇÃO DE CONTAS",G48="CONCLUÍDO"),"PTM CONCLUÍDO",IF(AND(VISTORIA!X48="",VISTORIA!W48&lt;&gt;""),VISTORIA!W48,IF(AND(VISTORIA!T48="",VISTORIA!S48&lt;&gt;""),VISTORIA!S48,IF(AND(VISTORIA!P48="",VISTORIA!O48&lt;&gt;""),VISTORIA!O48,IF(AND(VISTORIA!L48="",VISTORIA!K48&lt;&gt;""),VISTORIA!K48,IF(AND(VISTORIA!H48="",VISTORIA!G48&lt;&gt;""),VISTORIA!G48,"SEM PEDIDO"))))))</f>
        <v>SEM PEDIDO</v>
      </c>
      <c r="AC48" s="18" t="str">
        <f>IFERROR(INDEX('CONCLUSÃO INFORMAL'!48:48,MATCH(MAX('CONCLUSÃO INFORMAL'!H48,'CONCLUSÃO INFORMAL'!L48,'CONCLUSÃO INFORMAL'!P48),'CONCLUSÃO INFORMAL'!48:48,0)-1),"NÃO INFORMADO")</f>
        <v>NÃO INFORMADO</v>
      </c>
      <c r="AD48" s="233" t="str">
        <f>IFERROR(INDEX('CONCLUSÃO INFORMAL'!48:48,MATCH(MAX('CONCLUSÃO INFORMAL'!H48,'CONCLUSÃO INFORMAL'!L48,'CONCLUSÃO INFORMAL'!P48),'CONCLUSÃO INFORMAL'!48:48,0)),"NÃO INFORMADO")</f>
        <v>NÃO INFORMADO</v>
      </c>
      <c r="AE48" s="1950" t="str">
        <f>IFERROR(INDEX('CONCLUSÃO INFORMAL'!48:48,MATCH(MAX('CONCLUSÃO INFORMAL'!H48,'CONCLUSÃO INFORMAL'!L48,'CONCLUSÃO INFORMAL'!P48),'CONCLUSÃO INFORMAL'!48:48,0)+1),"NÃO INFORMADO")</f>
        <v>NÃO INFORMADO</v>
      </c>
    </row>
    <row r="49" spans="2:31" ht="43.5" x14ac:dyDescent="0.35">
      <c r="B49" s="7" t="str">
        <f>'INF GERAIS'!B49&amp;IFERROR(IF(INDEX(APOIO!$A$5:$A$50,MATCH('INF GERAIS'!N49,APOIO!$B$5:$B$50,0))="NÃO",APOIO!$A$2&amp;"NÃO VÁLIDO",""),"")</f>
        <v>2014.0041</v>
      </c>
      <c r="C49" s="1950" t="str">
        <f>'INF GERAIS'!C49</f>
        <v>MATA SUL</v>
      </c>
      <c r="D49" s="1950" t="str">
        <f>'INF GERAIS'!D49</f>
        <v>BARREIROS</v>
      </c>
      <c r="E49" s="1950" t="str">
        <f>'INF GERAIS'!E49</f>
        <v>CAPEAMENTO ASFALTICO DAS RUAS DO MUNICIPIO</v>
      </c>
      <c r="F49" s="1950" t="str">
        <f>'INF GERAIS'!G49</f>
        <v>NORMAL</v>
      </c>
      <c r="G49" s="12" t="str">
        <f>'INF GERAIS'!N49</f>
        <v>EM CONFERÊNCIA PARA TEMAI</v>
      </c>
      <c r="H49" s="1950" t="str">
        <f>'INF GERAIS'!O49</f>
        <v>CONCLUÍDA</v>
      </c>
      <c r="I49" s="11">
        <f>'INF GERAIS'!I49</f>
        <v>1358489.7725</v>
      </c>
      <c r="J49" s="11">
        <f>'INF GERAIS'!J49</f>
        <v>515431.84</v>
      </c>
      <c r="K49" s="11">
        <f>'INF GERAIS'!K49</f>
        <v>341387.25</v>
      </c>
      <c r="L49" s="11">
        <f>'INF GERAIS'!L49</f>
        <v>0</v>
      </c>
      <c r="M49" s="11">
        <f>'INF GERAIS'!M49</f>
        <v>174044.59</v>
      </c>
      <c r="N49" s="233">
        <f>IF(MAX(PAGAMENTOS!M49,PAGAMENTOS!U49,PAGAMENTOS!AC49,PAGAMENTOS!AK49,PAGAMENTOS!AQ49,PAGAMENTOS!AW49)=0,"SEM PAGAMENTO",IFERROR(INDEX(PAGAMENTOS!49:49,MATCH(MAX(PAGAMENTOS!M49,PAGAMENTOS!U49,PAGAMENTOS!AC49,PAGAMENTOS!AK49,PAGAMENTOS!AQ49,PAGAMENTOS!AW49),PAGAMENTOS!49:49,0)),"SEM PAGAMENTO"))</f>
        <v>43284</v>
      </c>
      <c r="O49" s="120" t="str">
        <f>IF(MAX(PAGAMENTOS!M49,PAGAMENTOS!U49,PAGAMENTOS!AC49,PAGAMENTOS!AK49,PAGAMENTOS!AQ49,PAGAMENTOS!AW49)=0,"SEM PAGAMENTO",IFERROR(IF(MATCH(MAX(PAGAMENTOS!M49,PAGAMENTOS!U49,PAGAMENTOS!AC49,PAGAMENTOS!AK49,PAGAMENTOS!AQ49,PAGAMENTOS!AW49),PAGAMENTOS!49:49,0)&gt;40,INDEX(PAGAMENTOS!49:49,MATCH(MAX(PAGAMENTOS!M49,PAGAMENTOS!U49,PAGAMENTOS!AC49,PAGAMENTOS!AK49,PAGAMENTOS!AQ49,PAGAMENTOS!AW49),PAGAMENTOS!49:49,0)-2)&amp;" P COMP.",IF(MATCH(MAX(PAGAMENTOS!M49,PAGAMENTOS!U49,PAGAMENTOS!AC49,PAGAMENTOS!AK49,PAGAMENTOS!AQ49,PAGAMENTOS!AW49),PAGAMENTOS!49:49,0)=13,"1ª P",IF(MATCH(MAX(PAGAMENTOS!M49,PAGAMENTOS!U49,PAGAMENTOS!AC49,PAGAMENTOS!AK49,PAGAMENTOS!AQ49,PAGAMENTOS!AW49),PAGAMENTOS!49:49,0)=21,"2ª P",IF(MATCH(MAX(PAGAMENTOS!M49,PAGAMENTOS!U49,PAGAMENTOS!AC49,PAGAMENTOS!AK49,PAGAMENTOS!AQ49,PAGAMENTOS!AW49),PAGAMENTOS!49:49,0)=29,"3ª P",IF(PAGAMENTOS!AC49=PAGAMENTOS!AK49,"4ª P","4ª P"))))),"SEM PAGAMENTO"))</f>
        <v>4ª P</v>
      </c>
      <c r="P49" s="11">
        <f>IF(MAX(PAGAMENTOS!M49,PAGAMENTOS!U49,PAGAMENTOS!AC49,PAGAMENTOS!AK49,PAGAMENTOS!AQ49,PAGAMENTOS!AW49)=0,"SEM PAGAMENTO",IFERROR(INDEX(PAGAMENTOS!49:49,MATCH(MAX(PAGAMENTOS!M49,PAGAMENTOS!U49,PAGAMENTOS!AC49,PAGAMENTOS!AK49,PAGAMENTOS!AQ49,PAGAMENTOS!AW49),PAGAMENTOS!49:49,0)-1),"SEM PAGAMENTO"))</f>
        <v>68277.440000000002</v>
      </c>
      <c r="Q49" s="11">
        <f>SUM(PAGAMENTOS!G49,PAGAMENTOS!L49,PAGAMENTOS!T49,PAGAMENTOS!AB49,PAGAMENTOS!AJ49,PAGAMENTOS!AP49,PAGAMENTOS!AV49)</f>
        <v>341387.24</v>
      </c>
      <c r="R49" s="11">
        <f>SUM(PAGAMENTOS!G49,PAGAMENTOS!H49,PAGAMENTOS!L49,PAGAMENTOS!T49,PAGAMENTOS!AB49,PAGAMENTOS!AJ49,PAGAMENTOS!AP49,PAGAMENTOS!AV49)</f>
        <v>341387.24</v>
      </c>
      <c r="S49" s="17">
        <f t="shared" si="0"/>
        <v>0.99999997070775193</v>
      </c>
      <c r="T49" s="11">
        <f>IF(RIGHT(B49)="O",0,IF(AND(R49=0,PAGAMENTOS!H49&lt;&gt;0),0,K49-R49))</f>
        <v>1.0000000009313226E-2</v>
      </c>
      <c r="U49" s="120" t="str">
        <f>IF(AND(OR(PAGAMENTOS!AG49&lt;&gt;"",PAGAMENTOS!AH49&lt;&gt;""),PAGAMENTOS!AK49=""),"4ª",IF(AND(OR(PAGAMENTOS!Y49&lt;&gt;"",PAGAMENTOS!Z49&lt;&gt;""),PAGAMENTOS!AC49=""),"3ª",IF(AND(OR(PAGAMENTOS!Q49&lt;&gt;"",PAGAMENTOS!R49&lt;&gt;""),PAGAMENTOS!U49=""),"2ª",IF(AND(OR(PAGAMENTOS!I49&lt;&gt;"",PAGAMENTOS!J49&lt;&gt;""),PAGAMENTOS!M49=""),"1ª","OK"))))</f>
        <v>OK</v>
      </c>
      <c r="V49" s="120" t="str">
        <f>IF(U49="4ª",IF(PAGAMENTOS!AH49="","AGUARDANDO VISTORIA","NO FINANCEIRO"),IF(U49="3ª",IF(PAGAMENTOS!Z49="","AGUARDANDO VISTORIA","NO FINANCEIRO"),IF(U49="2ª",IF(PAGAMENTOS!R49="","AGUARDANDO VISTORIA","NO FINANCEIRO"),IF(U49="1ª",IF(PAGAMENTOS!J49="","AGUARDANDO LIBERAÇÃO","NO FINANCEIRO"),"OK"))))</f>
        <v>OK</v>
      </c>
      <c r="W49" s="233" t="str">
        <f>IF(U49="4ª",IF(PAGAMENTOS!AH49="",PAGAMENTOS!AG49,PAGAMENTOS!AH49),IF(U49="3ª",IF(PAGAMENTOS!Z49="",PAGAMENTOS!Y49,PAGAMENTOS!Z49),IF(U49="2ª",IF(PAGAMENTOS!R49="",PAGAMENTOS!Q49,PAGAMENTOS!R49),IF(U49="1ª",IF(PAGAMENTOS!J49="",PAGAMENTOS!I49,PAGAMENTOS!J49),"OK"))))</f>
        <v>OK</v>
      </c>
      <c r="X49" s="18">
        <f>MAX(VISTORIA!Y49,VISTORIA!U49,VISTORIA!Q49,VISTORIA!M49,VISTORIA!I49)</f>
        <v>1</v>
      </c>
      <c r="Y49" s="18">
        <f>IF(VISTORIA!Y49&lt;&gt;"",VISTORIA!Y49,IF(VISTORIA!U49&lt;&gt;"",VISTORIA!U49,IF(VISTORIA!Q49&lt;&gt;"",VISTORIA!Q49,IF(VISTORIA!M49&lt;&gt;"",VISTORIA!M49,IF(VISTORIA!I49&lt;&gt;"",VISTORIA!I49,0)))))</f>
        <v>1</v>
      </c>
      <c r="Z49" s="233" t="str">
        <f>IF(VISTORIA!Y49&lt;&gt;"",VISTORIA!W49,IF(VISTORIA!U49&lt;&gt;"",VISTORIA!S49,IF(VISTORIA!Q49&lt;&gt;"",VISTORIA!O49,IF(VISTORIA!M49&lt;&gt;"",VISTORIA!K49,IF(VISTORIA!I49&lt;&gt;"",VISTORIA!G49,"NA")))))</f>
        <v>26/05/2016 e 22/02/2018</v>
      </c>
      <c r="AA49" s="233">
        <f>IF(VISTORIA!Y49&lt;&gt;"",VISTORIA!X49,IF(VISTORIA!U49&lt;&gt;"",VISTORIA!T49,IF(VISTORIA!Q49&lt;&gt;"",VISTORIA!P49,IF(VISTORIA!M49&lt;&gt;"",VISTORIA!L49,IF(VISTORIA!I49&lt;&gt;"",VISTORIA!H49,"NA")))))</f>
        <v>43164</v>
      </c>
      <c r="AB49" s="233" t="str">
        <f>IF(OR(G49="AGUARDANDO PRESTAÇÃO DE CONTAS",G49="AGUARDANDO APROVAÇÃO PRESTAÇÃO DE CONTAS",G49="CONCLUÍDO"),"PTM CONCLUÍDO",IF(AND(VISTORIA!X49="",VISTORIA!W49&lt;&gt;""),VISTORIA!W49,IF(AND(VISTORIA!T49="",VISTORIA!S49&lt;&gt;""),VISTORIA!S49,IF(AND(VISTORIA!P49="",VISTORIA!O49&lt;&gt;""),VISTORIA!O49,IF(AND(VISTORIA!L49="",VISTORIA!K49&lt;&gt;""),VISTORIA!K49,IF(AND(VISTORIA!H49="",VISTORIA!G49&lt;&gt;""),VISTORIA!G49,"SEM PEDIDO"))))))</f>
        <v>SEM PEDIDO</v>
      </c>
      <c r="AC49" s="18" t="str">
        <f>IFERROR(INDEX('CONCLUSÃO INFORMAL'!49:49,MATCH(MAX('CONCLUSÃO INFORMAL'!H49,'CONCLUSÃO INFORMAL'!L49,'CONCLUSÃO INFORMAL'!P49),'CONCLUSÃO INFORMAL'!49:49,0)-1),"NÃO INFORMADO")</f>
        <v>NÃO INFORMADO</v>
      </c>
      <c r="AD49" s="233" t="str">
        <f>IFERROR(INDEX('CONCLUSÃO INFORMAL'!49:49,MATCH(MAX('CONCLUSÃO INFORMAL'!H49,'CONCLUSÃO INFORMAL'!L49,'CONCLUSÃO INFORMAL'!P49),'CONCLUSÃO INFORMAL'!49:49,0)),"NÃO INFORMADO")</f>
        <v>NÃO INFORMADO</v>
      </c>
      <c r="AE49" s="1950" t="str">
        <f>IFERROR(INDEX('CONCLUSÃO INFORMAL'!49:49,MATCH(MAX('CONCLUSÃO INFORMAL'!H49,'CONCLUSÃO INFORMAL'!L49,'CONCLUSÃO INFORMAL'!P49),'CONCLUSÃO INFORMAL'!49:49,0)+1),"NÃO INFORMADO")</f>
        <v>NÃO INFORMADO</v>
      </c>
    </row>
    <row r="50" spans="2:31" ht="58" x14ac:dyDescent="0.35">
      <c r="B50" s="7" t="str">
        <f>'INF GERAIS'!B50&amp;IFERROR(IF(INDEX(APOIO!$A$5:$A$50,MATCH('INF GERAIS'!N50,APOIO!$B$5:$B$50,0))="NÃO",APOIO!$A$2&amp;"NÃO VÁLIDO",""),"")</f>
        <v>2014.0042</v>
      </c>
      <c r="C50" s="1950" t="str">
        <f>'INF GERAIS'!C50</f>
        <v>MATA SUL</v>
      </c>
      <c r="D50" s="1950" t="str">
        <f>'INF GERAIS'!D50</f>
        <v>BELÉM DE MARIA</v>
      </c>
      <c r="E50" s="1950" t="str">
        <f>'INF GERAIS'!E50</f>
        <v>PAVIMENTAÇÃO EM PARALELEPÍPEDOS GRANITICOS DO ACESSO A BATATEIRA</v>
      </c>
      <c r="F50" s="1950" t="str">
        <f>'INF GERAIS'!G50</f>
        <v>NORMAL</v>
      </c>
      <c r="G50" s="12" t="str">
        <f>'INF GERAIS'!N50</f>
        <v>EM CONFERÊNCIA PARA TEMAI</v>
      </c>
      <c r="H50" s="1950" t="str">
        <f>'INF GERAIS'!O50</f>
        <v>CONCLUÍDA</v>
      </c>
      <c r="I50" s="11">
        <f>'INF GERAIS'!I50</f>
        <v>603773.24</v>
      </c>
      <c r="J50" s="11">
        <f>'INF GERAIS'!J50</f>
        <v>441034.41</v>
      </c>
      <c r="K50" s="11">
        <f>'INF GERAIS'!K50</f>
        <v>441034.41</v>
      </c>
      <c r="L50" s="11">
        <f>'INF GERAIS'!L50</f>
        <v>0</v>
      </c>
      <c r="M50" s="11">
        <f>'INF GERAIS'!M50</f>
        <v>0</v>
      </c>
      <c r="N50" s="233">
        <f>IF(MAX(PAGAMENTOS!M50,PAGAMENTOS!U50,PAGAMENTOS!AC50,PAGAMENTOS!AK50,PAGAMENTOS!AQ50,PAGAMENTOS!AW50)=0,"SEM PAGAMENTO",IFERROR(INDEX(PAGAMENTOS!50:50,MATCH(MAX(PAGAMENTOS!M50,PAGAMENTOS!U50,PAGAMENTOS!AC50,PAGAMENTOS!AK50,PAGAMENTOS!AQ50,PAGAMENTOS!AW50),PAGAMENTOS!50:50,0)),"SEM PAGAMENTO"))</f>
        <v>43287</v>
      </c>
      <c r="O50" s="120" t="str">
        <f>IF(MAX(PAGAMENTOS!M50,PAGAMENTOS!U50,PAGAMENTOS!AC50,PAGAMENTOS!AK50,PAGAMENTOS!AQ50,PAGAMENTOS!AW50)=0,"SEM PAGAMENTO",IFERROR(IF(MATCH(MAX(PAGAMENTOS!M50,PAGAMENTOS!U50,PAGAMENTOS!AC50,PAGAMENTOS!AK50,PAGAMENTOS!AQ50,PAGAMENTOS!AW50),PAGAMENTOS!50:50,0)&gt;40,INDEX(PAGAMENTOS!50:50,MATCH(MAX(PAGAMENTOS!M50,PAGAMENTOS!U50,PAGAMENTOS!AC50,PAGAMENTOS!AK50,PAGAMENTOS!AQ50,PAGAMENTOS!AW50),PAGAMENTOS!50:50,0)-2)&amp;" P COMP.",IF(MATCH(MAX(PAGAMENTOS!M50,PAGAMENTOS!U50,PAGAMENTOS!AC50,PAGAMENTOS!AK50,PAGAMENTOS!AQ50,PAGAMENTOS!AW50),PAGAMENTOS!50:50,0)=13,"1ª P",IF(MATCH(MAX(PAGAMENTOS!M50,PAGAMENTOS!U50,PAGAMENTOS!AC50,PAGAMENTOS!AK50,PAGAMENTOS!AQ50,PAGAMENTOS!AW50),PAGAMENTOS!50:50,0)=21,"2ª P",IF(MATCH(MAX(PAGAMENTOS!M50,PAGAMENTOS!U50,PAGAMENTOS!AC50,PAGAMENTOS!AK50,PAGAMENTOS!AQ50,PAGAMENTOS!AW50),PAGAMENTOS!50:50,0)=29,"3ª P",IF(PAGAMENTOS!AC50=PAGAMENTOS!AK50,"4ª P","4ª P"))))),"SEM PAGAMENTO"))</f>
        <v>4ª P</v>
      </c>
      <c r="P50" s="11">
        <f>IF(MAX(PAGAMENTOS!M50,PAGAMENTOS!U50,PAGAMENTOS!AC50,PAGAMENTOS!AK50,PAGAMENTOS!AQ50,PAGAMENTOS!AW50)=0,"SEM PAGAMENTO",IFERROR(INDEX(PAGAMENTOS!50:50,MATCH(MAX(PAGAMENTOS!M50,PAGAMENTOS!U50,PAGAMENTOS!AC50,PAGAMENTOS!AK50,PAGAMENTOS!AQ50,PAGAMENTOS!AW50),PAGAMENTOS!50:50,0)-1),"SEM PAGAMENTO"))</f>
        <v>88206.89</v>
      </c>
      <c r="Q50" s="11">
        <f>SUM(PAGAMENTOS!G50,PAGAMENTOS!L50,PAGAMENTOS!T50,PAGAMENTOS!AB50,PAGAMENTOS!AJ50,PAGAMENTOS!AP50,PAGAMENTOS!AV50)</f>
        <v>441034.41000000003</v>
      </c>
      <c r="R50" s="11">
        <f>SUM(PAGAMENTOS!G50,PAGAMENTOS!H50,PAGAMENTOS!L50,PAGAMENTOS!T50,PAGAMENTOS!AB50,PAGAMENTOS!AJ50,PAGAMENTOS!AP50,PAGAMENTOS!AV50)</f>
        <v>441034.41000000003</v>
      </c>
      <c r="S50" s="17">
        <f t="shared" si="0"/>
        <v>1.0000000000000002</v>
      </c>
      <c r="T50" s="11">
        <f>IF(RIGHT(B50)="O",0,IF(AND(R50=0,PAGAMENTOS!H50&lt;&gt;0),0,K50-R50))</f>
        <v>-5.8207660913467407E-11</v>
      </c>
      <c r="U50" s="120" t="str">
        <f>IF(AND(OR(PAGAMENTOS!AG50&lt;&gt;"",PAGAMENTOS!AH50&lt;&gt;""),PAGAMENTOS!AK50=""),"4ª",IF(AND(OR(PAGAMENTOS!Y50&lt;&gt;"",PAGAMENTOS!Z50&lt;&gt;""),PAGAMENTOS!AC50=""),"3ª",IF(AND(OR(PAGAMENTOS!Q50&lt;&gt;"",PAGAMENTOS!R50&lt;&gt;""),PAGAMENTOS!U50=""),"2ª",IF(AND(OR(PAGAMENTOS!I50&lt;&gt;"",PAGAMENTOS!J50&lt;&gt;""),PAGAMENTOS!M50=""),"1ª","OK"))))</f>
        <v>OK</v>
      </c>
      <c r="V50" s="120" t="str">
        <f>IF(U50="4ª",IF(PAGAMENTOS!AH50="","AGUARDANDO VISTORIA","NO FINANCEIRO"),IF(U50="3ª",IF(PAGAMENTOS!Z50="","AGUARDANDO VISTORIA","NO FINANCEIRO"),IF(U50="2ª",IF(PAGAMENTOS!R50="","AGUARDANDO VISTORIA","NO FINANCEIRO"),IF(U50="1ª",IF(PAGAMENTOS!J50="","AGUARDANDO LIBERAÇÃO","NO FINANCEIRO"),"OK"))))</f>
        <v>OK</v>
      </c>
      <c r="W50" s="233" t="str">
        <f>IF(U50="4ª",IF(PAGAMENTOS!AH50="",PAGAMENTOS!AG50,PAGAMENTOS!AH50),IF(U50="3ª",IF(PAGAMENTOS!Z50="",PAGAMENTOS!Y50,PAGAMENTOS!Z50),IF(U50="2ª",IF(PAGAMENTOS!R50="",PAGAMENTOS!Q50,PAGAMENTOS!R50),IF(U50="1ª",IF(PAGAMENTOS!J50="",PAGAMENTOS!I50,PAGAMENTOS!J50),"OK"))))</f>
        <v>OK</v>
      </c>
      <c r="X50" s="18">
        <f>MAX(VISTORIA!Y50,VISTORIA!U50,VISTORIA!Q50,VISTORIA!M50,VISTORIA!I50)</f>
        <v>1</v>
      </c>
      <c r="Y50" s="18">
        <f>IF(VISTORIA!Y50&lt;&gt;"",VISTORIA!Y50,IF(VISTORIA!U50&lt;&gt;"",VISTORIA!U50,IF(VISTORIA!Q50&lt;&gt;"",VISTORIA!Q50,IF(VISTORIA!M50&lt;&gt;"",VISTORIA!M50,IF(VISTORIA!I50&lt;&gt;"",VISTORIA!I50,0)))))</f>
        <v>1</v>
      </c>
      <c r="Z50" s="233">
        <f>IF(VISTORIA!Y50&lt;&gt;"",VISTORIA!W50,IF(VISTORIA!U50&lt;&gt;"",VISTORIA!S50,IF(VISTORIA!Q50&lt;&gt;"",VISTORIA!O50,IF(VISTORIA!M50&lt;&gt;"",VISTORIA!K50,IF(VISTORIA!I50&lt;&gt;"",VISTORIA!G50,"NA")))))</f>
        <v>43229</v>
      </c>
      <c r="AA50" s="233">
        <f>IF(VISTORIA!Y50&lt;&gt;"",VISTORIA!X50,IF(VISTORIA!U50&lt;&gt;"",VISTORIA!T50,IF(VISTORIA!Q50&lt;&gt;"",VISTORIA!P50,IF(VISTORIA!M50&lt;&gt;"",VISTORIA!L50,IF(VISTORIA!I50&lt;&gt;"",VISTORIA!H50,"NA")))))</f>
        <v>43236</v>
      </c>
      <c r="AB50" s="233" t="str">
        <f>IF(OR(G50="AGUARDANDO PRESTAÇÃO DE CONTAS",G50="AGUARDANDO APROVAÇÃO PRESTAÇÃO DE CONTAS",G50="CONCLUÍDO"),"PTM CONCLUÍDO",IF(AND(VISTORIA!X50="",VISTORIA!W50&lt;&gt;""),VISTORIA!W50,IF(AND(VISTORIA!T50="",VISTORIA!S50&lt;&gt;""),VISTORIA!S50,IF(AND(VISTORIA!P50="",VISTORIA!O50&lt;&gt;""),VISTORIA!O50,IF(AND(VISTORIA!L50="",VISTORIA!K50&lt;&gt;""),VISTORIA!K50,IF(AND(VISTORIA!H50="",VISTORIA!G50&lt;&gt;""),VISTORIA!G50,"SEM PEDIDO"))))))</f>
        <v>SEM PEDIDO</v>
      </c>
      <c r="AC50" s="18" t="str">
        <f>IFERROR(INDEX('CONCLUSÃO INFORMAL'!50:50,MATCH(MAX('CONCLUSÃO INFORMAL'!H50,'CONCLUSÃO INFORMAL'!L50,'CONCLUSÃO INFORMAL'!P50),'CONCLUSÃO INFORMAL'!50:50,0)-1),"NÃO INFORMADO")</f>
        <v>NÃO INFORMADO</v>
      </c>
      <c r="AD50" s="233" t="str">
        <f>IFERROR(INDEX('CONCLUSÃO INFORMAL'!50:50,MATCH(MAX('CONCLUSÃO INFORMAL'!H50,'CONCLUSÃO INFORMAL'!L50,'CONCLUSÃO INFORMAL'!P50),'CONCLUSÃO INFORMAL'!50:50,0)),"NÃO INFORMADO")</f>
        <v>NÃO INFORMADO</v>
      </c>
      <c r="AE50" s="1950" t="str">
        <f>IFERROR(INDEX('CONCLUSÃO INFORMAL'!50:50,MATCH(MAX('CONCLUSÃO INFORMAL'!H50,'CONCLUSÃO INFORMAL'!L50,'CONCLUSÃO INFORMAL'!P50),'CONCLUSÃO INFORMAL'!50:50,0)+1),"NÃO INFORMADO")</f>
        <v>NÃO INFORMADO</v>
      </c>
    </row>
    <row r="51" spans="2:31" ht="43.5" x14ac:dyDescent="0.35">
      <c r="B51" s="7" t="str">
        <f>'INF GERAIS'!B51&amp;IFERROR(IF(INDEX(APOIO!$A$5:$A$50,MATCH('INF GERAIS'!N51,APOIO!$B$5:$B$50,0))="NÃO",APOIO!$A$2&amp;"NÃO VÁLIDO",""),"")</f>
        <v>2014.0043</v>
      </c>
      <c r="C51" s="1950" t="str">
        <f>'INF GERAIS'!C51</f>
        <v>MATA SUL</v>
      </c>
      <c r="D51" s="1950" t="str">
        <f>'INF GERAIS'!D51</f>
        <v>BELÉM DE MARIA</v>
      </c>
      <c r="E51" s="1950" t="str">
        <f>'INF GERAIS'!E51</f>
        <v>REFORMA DO MURO E AMPLIAÇÃO  DO CEMITÉRIO DO DISTRITO DE BATATEIRA</v>
      </c>
      <c r="F51" s="1950" t="str">
        <f>'INF GERAIS'!G51</f>
        <v>NORMAL</v>
      </c>
      <c r="G51" s="12" t="str">
        <f>'INF GERAIS'!N51</f>
        <v>EM CONFERÊNCIA PARA TEMAI</v>
      </c>
      <c r="H51" s="1950" t="str">
        <f>'INF GERAIS'!O51</f>
        <v>CONCLUÍDA</v>
      </c>
      <c r="I51" s="11">
        <f>'INF GERAIS'!I51</f>
        <v>603773.24</v>
      </c>
      <c r="J51" s="11">
        <f>'INF GERAIS'!J51</f>
        <v>97970.41</v>
      </c>
      <c r="K51" s="11">
        <f>'INF GERAIS'!K51</f>
        <v>97970.41</v>
      </c>
      <c r="L51" s="11">
        <f>'INF GERAIS'!L51</f>
        <v>0</v>
      </c>
      <c r="M51" s="11">
        <f>'INF GERAIS'!M51</f>
        <v>0</v>
      </c>
      <c r="N51" s="233">
        <f>IF(MAX(PAGAMENTOS!M51,PAGAMENTOS!U51,PAGAMENTOS!AC51,PAGAMENTOS!AK51,PAGAMENTOS!AQ51,PAGAMENTOS!AW51)=0,"SEM PAGAMENTO",IFERROR(INDEX(PAGAMENTOS!51:51,MATCH(MAX(PAGAMENTOS!M51,PAGAMENTOS!U51,PAGAMENTOS!AC51,PAGAMENTOS!AK51,PAGAMENTOS!AQ51,PAGAMENTOS!AW51),PAGAMENTOS!51:51,0)),"SEM PAGAMENTO"))</f>
        <v>43285</v>
      </c>
      <c r="O51" s="120" t="str">
        <f>IF(MAX(PAGAMENTOS!M51,PAGAMENTOS!U51,PAGAMENTOS!AC51,PAGAMENTOS!AK51,PAGAMENTOS!AQ51,PAGAMENTOS!AW51)=0,"SEM PAGAMENTO",IFERROR(IF(MATCH(MAX(PAGAMENTOS!M51,PAGAMENTOS!U51,PAGAMENTOS!AC51,PAGAMENTOS!AK51,PAGAMENTOS!AQ51,PAGAMENTOS!AW51),PAGAMENTOS!51:51,0)&gt;40,INDEX(PAGAMENTOS!51:51,MATCH(MAX(PAGAMENTOS!M51,PAGAMENTOS!U51,PAGAMENTOS!AC51,PAGAMENTOS!AK51,PAGAMENTOS!AQ51,PAGAMENTOS!AW51),PAGAMENTOS!51:51,0)-2)&amp;" P COMP.",IF(MATCH(MAX(PAGAMENTOS!M51,PAGAMENTOS!U51,PAGAMENTOS!AC51,PAGAMENTOS!AK51,PAGAMENTOS!AQ51,PAGAMENTOS!AW51),PAGAMENTOS!51:51,0)=13,"1ª P",IF(MATCH(MAX(PAGAMENTOS!M51,PAGAMENTOS!U51,PAGAMENTOS!AC51,PAGAMENTOS!AK51,PAGAMENTOS!AQ51,PAGAMENTOS!AW51),PAGAMENTOS!51:51,0)=21,"2ª P",IF(MATCH(MAX(PAGAMENTOS!M51,PAGAMENTOS!U51,PAGAMENTOS!AC51,PAGAMENTOS!AK51,PAGAMENTOS!AQ51,PAGAMENTOS!AW51),PAGAMENTOS!51:51,0)=29,"3ª P",IF(PAGAMENTOS!AC51=PAGAMENTOS!AK51,"4ª P","4ª P"))))),"SEM PAGAMENTO"))</f>
        <v>4ª P</v>
      </c>
      <c r="P51" s="11">
        <f>IF(MAX(PAGAMENTOS!M51,PAGAMENTOS!U51,PAGAMENTOS!AC51,PAGAMENTOS!AK51,PAGAMENTOS!AQ51,PAGAMENTOS!AW51)=0,"SEM PAGAMENTO",IFERROR(INDEX(PAGAMENTOS!51:51,MATCH(MAX(PAGAMENTOS!M51,PAGAMENTOS!U51,PAGAMENTOS!AC51,PAGAMENTOS!AK51,PAGAMENTOS!AQ51,PAGAMENTOS!AW51),PAGAMENTOS!51:51,0)-1),"SEM PAGAMENTO"))</f>
        <v>19594.09</v>
      </c>
      <c r="Q51" s="11">
        <f>SUM(PAGAMENTOS!G51,PAGAMENTOS!L51,PAGAMENTOS!T51,PAGAMENTOS!AB51,PAGAMENTOS!AJ51,PAGAMENTOS!AP51,PAGAMENTOS!AV51)</f>
        <v>97970.41</v>
      </c>
      <c r="R51" s="11">
        <f>SUM(PAGAMENTOS!G51,PAGAMENTOS!H51,PAGAMENTOS!L51,PAGAMENTOS!T51,PAGAMENTOS!AB51,PAGAMENTOS!AJ51,PAGAMENTOS!AP51,PAGAMENTOS!AV51)</f>
        <v>97970.41</v>
      </c>
      <c r="S51" s="17">
        <f t="shared" si="0"/>
        <v>1</v>
      </c>
      <c r="T51" s="11">
        <f>IF(RIGHT(B51)="O",0,IF(AND(R51=0,PAGAMENTOS!H51&lt;&gt;0),0,K51-R51))</f>
        <v>0</v>
      </c>
      <c r="U51" s="120" t="str">
        <f>IF(AND(OR(PAGAMENTOS!AG51&lt;&gt;"",PAGAMENTOS!AH51&lt;&gt;""),PAGAMENTOS!AK51=""),"4ª",IF(AND(OR(PAGAMENTOS!Y51&lt;&gt;"",PAGAMENTOS!Z51&lt;&gt;""),PAGAMENTOS!AC51=""),"3ª",IF(AND(OR(PAGAMENTOS!Q51&lt;&gt;"",PAGAMENTOS!R51&lt;&gt;""),PAGAMENTOS!U51=""),"2ª",IF(AND(OR(PAGAMENTOS!I51&lt;&gt;"",PAGAMENTOS!J51&lt;&gt;""),PAGAMENTOS!M51=""),"1ª","OK"))))</f>
        <v>OK</v>
      </c>
      <c r="V51" s="120" t="str">
        <f>IF(U51="4ª",IF(PAGAMENTOS!AH51="","AGUARDANDO VISTORIA","NO FINANCEIRO"),IF(U51="3ª",IF(PAGAMENTOS!Z51="","AGUARDANDO VISTORIA","NO FINANCEIRO"),IF(U51="2ª",IF(PAGAMENTOS!R51="","AGUARDANDO VISTORIA","NO FINANCEIRO"),IF(U51="1ª",IF(PAGAMENTOS!J51="","AGUARDANDO LIBERAÇÃO","NO FINANCEIRO"),"OK"))))</f>
        <v>OK</v>
      </c>
      <c r="W51" s="233" t="str">
        <f>IF(U51="4ª",IF(PAGAMENTOS!AH51="",PAGAMENTOS!AG51,PAGAMENTOS!AH51),IF(U51="3ª",IF(PAGAMENTOS!Z51="",PAGAMENTOS!Y51,PAGAMENTOS!Z51),IF(U51="2ª",IF(PAGAMENTOS!R51="",PAGAMENTOS!Q51,PAGAMENTOS!R51),IF(U51="1ª",IF(PAGAMENTOS!J51="",PAGAMENTOS!I51,PAGAMENTOS!J51),"OK"))))</f>
        <v>OK</v>
      </c>
      <c r="X51" s="18">
        <f>MAX(VISTORIA!Y51,VISTORIA!U51,VISTORIA!Q51,VISTORIA!M51,VISTORIA!I51)</f>
        <v>1</v>
      </c>
      <c r="Y51" s="18">
        <f>IF(VISTORIA!Y51&lt;&gt;"",VISTORIA!Y51,IF(VISTORIA!U51&lt;&gt;"",VISTORIA!U51,IF(VISTORIA!Q51&lt;&gt;"",VISTORIA!Q51,IF(VISTORIA!M51&lt;&gt;"",VISTORIA!M51,IF(VISTORIA!I51&lt;&gt;"",VISTORIA!I51,0)))))</f>
        <v>1</v>
      </c>
      <c r="Z51" s="233">
        <f>IF(VISTORIA!Y51&lt;&gt;"",VISTORIA!W51,IF(VISTORIA!U51&lt;&gt;"",VISTORIA!S51,IF(VISTORIA!Q51&lt;&gt;"",VISTORIA!O51,IF(VISTORIA!M51&lt;&gt;"",VISTORIA!K51,IF(VISTORIA!I51&lt;&gt;"",VISTORIA!G51,"NA")))))</f>
        <v>43229</v>
      </c>
      <c r="AA51" s="233">
        <f>IF(VISTORIA!Y51&lt;&gt;"",VISTORIA!X51,IF(VISTORIA!U51&lt;&gt;"",VISTORIA!T51,IF(VISTORIA!Q51&lt;&gt;"",VISTORIA!P51,IF(VISTORIA!M51&lt;&gt;"",VISTORIA!L51,IF(VISTORIA!I51&lt;&gt;"",VISTORIA!H51,"NA")))))</f>
        <v>43236</v>
      </c>
      <c r="AB51" s="233">
        <f>IF(OR(G51="AGUARDANDO PRESTAÇÃO DE CONTAS",G51="AGUARDANDO APROVAÇÃO PRESTAÇÃO DE CONTAS",G51="CONCLUÍDO"),"PTM CONCLUÍDO",IF(AND(VISTORIA!X51="",VISTORIA!W51&lt;&gt;""),VISTORIA!W51,IF(AND(VISTORIA!T51="",VISTORIA!S51&lt;&gt;""),VISTORIA!S51,IF(AND(VISTORIA!P51="",VISTORIA!O51&lt;&gt;""),VISTORIA!O51,IF(AND(VISTORIA!L51="",VISTORIA!K51&lt;&gt;""),VISTORIA!K51,IF(AND(VISTORIA!H51="",VISTORIA!G51&lt;&gt;""),VISTORIA!G51,"SEM PEDIDO"))))))</f>
        <v>42457</v>
      </c>
      <c r="AC51" s="18" t="str">
        <f>IFERROR(INDEX('CONCLUSÃO INFORMAL'!51:51,MATCH(MAX('CONCLUSÃO INFORMAL'!H51,'CONCLUSÃO INFORMAL'!L51,'CONCLUSÃO INFORMAL'!P51),'CONCLUSÃO INFORMAL'!51:51,0)-1),"NÃO INFORMADO")</f>
        <v>NÃO INFORMADO</v>
      </c>
      <c r="AD51" s="233" t="str">
        <f>IFERROR(INDEX('CONCLUSÃO INFORMAL'!51:51,MATCH(MAX('CONCLUSÃO INFORMAL'!H51,'CONCLUSÃO INFORMAL'!L51,'CONCLUSÃO INFORMAL'!P51),'CONCLUSÃO INFORMAL'!51:51,0)),"NÃO INFORMADO")</f>
        <v>NÃO INFORMADO</v>
      </c>
      <c r="AE51" s="1950" t="str">
        <f>IFERROR(INDEX('CONCLUSÃO INFORMAL'!51:51,MATCH(MAX('CONCLUSÃO INFORMAL'!H51,'CONCLUSÃO INFORMAL'!L51,'CONCLUSÃO INFORMAL'!P51),'CONCLUSÃO INFORMAL'!51:51,0)+1),"NÃO INFORMADO")</f>
        <v>NÃO INFORMADO</v>
      </c>
    </row>
    <row r="52" spans="2:31" ht="43.5" x14ac:dyDescent="0.35">
      <c r="B52" s="7" t="str">
        <f>'INF GERAIS'!B52&amp;IFERROR(IF(INDEX(APOIO!$A$5:$A$50,MATCH('INF GERAIS'!N52,APOIO!$B$5:$B$50,0))="NÃO",APOIO!$A$2&amp;"NÃO VÁLIDO",""),"")</f>
        <v>2014.0044</v>
      </c>
      <c r="C52" s="1950" t="str">
        <f>'INF GERAIS'!C52</f>
        <v>MATA SUL</v>
      </c>
      <c r="D52" s="1950" t="str">
        <f>'INF GERAIS'!D52</f>
        <v>BELÉM DE MARIA</v>
      </c>
      <c r="E52" s="1950" t="str">
        <f>'INF GERAIS'!E52</f>
        <v>REFORMA E AMPLIAÇÃO DO MURO DO CEMITÉRIO NA SEDE DO MUNICÍPIO</v>
      </c>
      <c r="F52" s="1950" t="str">
        <f>'INF GERAIS'!G52</f>
        <v>NORMAL</v>
      </c>
      <c r="G52" s="12" t="str">
        <f>'INF GERAIS'!N52</f>
        <v>EM CONFERÊNCIA PARA TEMAI</v>
      </c>
      <c r="H52" s="1950" t="str">
        <f>'INF GERAIS'!O52</f>
        <v>CONCLUÍDA</v>
      </c>
      <c r="I52" s="11">
        <f>'INF GERAIS'!I52</f>
        <v>603773.24</v>
      </c>
      <c r="J52" s="11">
        <f>'INF GERAIS'!J52</f>
        <v>63244.02</v>
      </c>
      <c r="K52" s="11">
        <f>'INF GERAIS'!K52</f>
        <v>63244.02</v>
      </c>
      <c r="L52" s="11">
        <f>'INF GERAIS'!L52</f>
        <v>0</v>
      </c>
      <c r="M52" s="11">
        <f>'INF GERAIS'!M52</f>
        <v>0</v>
      </c>
      <c r="N52" s="233">
        <f>IF(MAX(PAGAMENTOS!M52,PAGAMENTOS!U52,PAGAMENTOS!AC52,PAGAMENTOS!AK52,PAGAMENTOS!AQ52,PAGAMENTOS!AW52)=0,"SEM PAGAMENTO",IFERROR(INDEX(PAGAMENTOS!52:52,MATCH(MAX(PAGAMENTOS!M52,PAGAMENTOS!U52,PAGAMENTOS!AC52,PAGAMENTOS!AK52,PAGAMENTOS!AQ52,PAGAMENTOS!AW52),PAGAMENTOS!52:52,0)),"SEM PAGAMENTO"))</f>
        <v>43193</v>
      </c>
      <c r="O52" s="120" t="str">
        <f>IF(MAX(PAGAMENTOS!M52,PAGAMENTOS!U52,PAGAMENTOS!AC52,PAGAMENTOS!AK52,PAGAMENTOS!AQ52,PAGAMENTOS!AW52)=0,"SEM PAGAMENTO",IFERROR(IF(MATCH(MAX(PAGAMENTOS!M52,PAGAMENTOS!U52,PAGAMENTOS!AC52,PAGAMENTOS!AK52,PAGAMENTOS!AQ52,PAGAMENTOS!AW52),PAGAMENTOS!52:52,0)&gt;40,INDEX(PAGAMENTOS!52:52,MATCH(MAX(PAGAMENTOS!M52,PAGAMENTOS!U52,PAGAMENTOS!AC52,PAGAMENTOS!AK52,PAGAMENTOS!AQ52,PAGAMENTOS!AW52),PAGAMENTOS!52:52,0)-2)&amp;" P COMP.",IF(MATCH(MAX(PAGAMENTOS!M52,PAGAMENTOS!U52,PAGAMENTOS!AC52,PAGAMENTOS!AK52,PAGAMENTOS!AQ52,PAGAMENTOS!AW52),PAGAMENTOS!52:52,0)=13,"1ª P",IF(MATCH(MAX(PAGAMENTOS!M52,PAGAMENTOS!U52,PAGAMENTOS!AC52,PAGAMENTOS!AK52,PAGAMENTOS!AQ52,PAGAMENTOS!AW52),PAGAMENTOS!52:52,0)=21,"2ª P",IF(MATCH(MAX(PAGAMENTOS!M52,PAGAMENTOS!U52,PAGAMENTOS!AC52,PAGAMENTOS!AK52,PAGAMENTOS!AQ52,PAGAMENTOS!AW52),PAGAMENTOS!52:52,0)=29,"3ª P",IF(PAGAMENTOS!AC52=PAGAMENTOS!AK52,"4ª P","4ª P"))))),"SEM PAGAMENTO"))</f>
        <v>3ª P</v>
      </c>
      <c r="P52" s="11">
        <f>IF(MAX(PAGAMENTOS!M52,PAGAMENTOS!U52,PAGAMENTOS!AC52,PAGAMENTOS!AK52,PAGAMENTOS!AQ52,PAGAMENTOS!AW52)=0,"SEM PAGAMENTO",IFERROR(INDEX(PAGAMENTOS!52:52,MATCH(MAX(PAGAMENTOS!M52,PAGAMENTOS!U52,PAGAMENTOS!AC52,PAGAMENTOS!AK52,PAGAMENTOS!AQ52,PAGAMENTOS!AW52),PAGAMENTOS!52:52,0)-1),"SEM PAGAMENTO"))</f>
        <v>12648.79</v>
      </c>
      <c r="Q52" s="11">
        <f>SUM(PAGAMENTOS!G52,PAGAMENTOS!L52,PAGAMENTOS!T52,PAGAMENTOS!AB52,PAGAMENTOS!AJ52,PAGAMENTOS!AP52,PAGAMENTOS!AV52)</f>
        <v>63244.02</v>
      </c>
      <c r="R52" s="11">
        <f>SUM(PAGAMENTOS!G52,PAGAMENTOS!H52,PAGAMENTOS!L52,PAGAMENTOS!T52,PAGAMENTOS!AB52,PAGAMENTOS!AJ52,PAGAMENTOS!AP52,PAGAMENTOS!AV52)</f>
        <v>63244.02</v>
      </c>
      <c r="S52" s="17">
        <f t="shared" si="0"/>
        <v>1</v>
      </c>
      <c r="T52" s="11">
        <f>IF(RIGHT(B52)="O",0,IF(AND(R52=0,PAGAMENTOS!H52&lt;&gt;0),0,K52-R52))</f>
        <v>0</v>
      </c>
      <c r="U52" s="120" t="str">
        <f>IF(AND(OR(PAGAMENTOS!AG52&lt;&gt;"",PAGAMENTOS!AH52&lt;&gt;""),PAGAMENTOS!AK52=""),"4ª",IF(AND(OR(PAGAMENTOS!Y52&lt;&gt;"",PAGAMENTOS!Z52&lt;&gt;""),PAGAMENTOS!AC52=""),"3ª",IF(AND(OR(PAGAMENTOS!Q52&lt;&gt;"",PAGAMENTOS!R52&lt;&gt;""),PAGAMENTOS!U52=""),"2ª",IF(AND(OR(PAGAMENTOS!I52&lt;&gt;"",PAGAMENTOS!J52&lt;&gt;""),PAGAMENTOS!M52=""),"1ª","OK"))))</f>
        <v>OK</v>
      </c>
      <c r="V52" s="120" t="str">
        <f>IF(U52="4ª",IF(PAGAMENTOS!AH52="","AGUARDANDO VISTORIA","NO FINANCEIRO"),IF(U52="3ª",IF(PAGAMENTOS!Z52="","AGUARDANDO VISTORIA","NO FINANCEIRO"),IF(U52="2ª",IF(PAGAMENTOS!R52="","AGUARDANDO VISTORIA","NO FINANCEIRO"),IF(U52="1ª",IF(PAGAMENTOS!J52="","AGUARDANDO LIBERAÇÃO","NO FINANCEIRO"),"OK"))))</f>
        <v>OK</v>
      </c>
      <c r="W52" s="233" t="str">
        <f>IF(U52="4ª",IF(PAGAMENTOS!AH52="",PAGAMENTOS!AG52,PAGAMENTOS!AH52),IF(U52="3ª",IF(PAGAMENTOS!Z52="",PAGAMENTOS!Y52,PAGAMENTOS!Z52),IF(U52="2ª",IF(PAGAMENTOS!R52="",PAGAMENTOS!Q52,PAGAMENTOS!R52),IF(U52="1ª",IF(PAGAMENTOS!J52="",PAGAMENTOS!I52,PAGAMENTOS!J52),"OK"))))</f>
        <v>OK</v>
      </c>
      <c r="X52" s="18">
        <f>MAX(VISTORIA!Y52,VISTORIA!U52,VISTORIA!Q52,VISTORIA!M52,VISTORIA!I52)</f>
        <v>1</v>
      </c>
      <c r="Y52" s="18">
        <f>IF(VISTORIA!Y52&lt;&gt;"",VISTORIA!Y52,IF(VISTORIA!U52&lt;&gt;"",VISTORIA!U52,IF(VISTORIA!Q52&lt;&gt;"",VISTORIA!Q52,IF(VISTORIA!M52&lt;&gt;"",VISTORIA!M52,IF(VISTORIA!I52&lt;&gt;"",VISTORIA!I52,0)))))</f>
        <v>1</v>
      </c>
      <c r="Z52" s="233">
        <f>IF(VISTORIA!Y52&lt;&gt;"",VISTORIA!W52,IF(VISTORIA!U52&lt;&gt;"",VISTORIA!S52,IF(VISTORIA!Q52&lt;&gt;"",VISTORIA!O52,IF(VISTORIA!M52&lt;&gt;"",VISTORIA!K52,IF(VISTORIA!I52&lt;&gt;"",VISTORIA!G52,"NA")))))</f>
        <v>43116</v>
      </c>
      <c r="AA52" s="233">
        <f>IF(VISTORIA!Y52&lt;&gt;"",VISTORIA!X52,IF(VISTORIA!U52&lt;&gt;"",VISTORIA!T52,IF(VISTORIA!Q52&lt;&gt;"",VISTORIA!P52,IF(VISTORIA!M52&lt;&gt;"",VISTORIA!L52,IF(VISTORIA!I52&lt;&gt;"",VISTORIA!H52,"NA")))))</f>
        <v>43088</v>
      </c>
      <c r="AB52" s="233">
        <f>IF(OR(G52="AGUARDANDO PRESTAÇÃO DE CONTAS",G52="AGUARDANDO APROVAÇÃO PRESTAÇÃO DE CONTAS",G52="CONCLUÍDO"),"PTM CONCLUÍDO",IF(AND(VISTORIA!X52="",VISTORIA!W52&lt;&gt;""),VISTORIA!W52,IF(AND(VISTORIA!T52="",VISTORIA!S52&lt;&gt;""),VISTORIA!S52,IF(AND(VISTORIA!P52="",VISTORIA!O52&lt;&gt;""),VISTORIA!O52,IF(AND(VISTORIA!L52="",VISTORIA!K52&lt;&gt;""),VISTORIA!K52,IF(AND(VISTORIA!H52="",VISTORIA!G52&lt;&gt;""),VISTORIA!G52,"SEM PEDIDO"))))))</f>
        <v>42457</v>
      </c>
      <c r="AC52" s="18" t="str">
        <f>IFERROR(INDEX('CONCLUSÃO INFORMAL'!52:52,MATCH(MAX('CONCLUSÃO INFORMAL'!H52,'CONCLUSÃO INFORMAL'!L52,'CONCLUSÃO INFORMAL'!P52),'CONCLUSÃO INFORMAL'!52:52,0)-1),"NÃO INFORMADO")</f>
        <v>NÃO INFORMADO</v>
      </c>
      <c r="AD52" s="233" t="str">
        <f>IFERROR(INDEX('CONCLUSÃO INFORMAL'!52:52,MATCH(MAX('CONCLUSÃO INFORMAL'!H52,'CONCLUSÃO INFORMAL'!L52,'CONCLUSÃO INFORMAL'!P52),'CONCLUSÃO INFORMAL'!52:52,0)),"NÃO INFORMADO")</f>
        <v>NÃO INFORMADO</v>
      </c>
      <c r="AE52" s="1950" t="str">
        <f>IFERROR(INDEX('CONCLUSÃO INFORMAL'!52:52,MATCH(MAX('CONCLUSÃO INFORMAL'!H52,'CONCLUSÃO INFORMAL'!L52,'CONCLUSÃO INFORMAL'!P52),'CONCLUSÃO INFORMAL'!52:52,0)+1),"NÃO INFORMADO")</f>
        <v>NÃO INFORMADO</v>
      </c>
    </row>
    <row r="53" spans="2:31" ht="87" x14ac:dyDescent="0.35">
      <c r="B53" s="7" t="str">
        <f>'INF GERAIS'!B53&amp;IFERROR(IF(INDEX(APOIO!$A$5:$A$50,MATCH('INF GERAIS'!N53,APOIO!$B$5:$B$50,0))="NÃO",APOIO!$A$2&amp;"NÃO VÁLIDO",""),"")</f>
        <v>2014.0045</v>
      </c>
      <c r="C53" s="1950" t="str">
        <f>'INF GERAIS'!C53</f>
        <v>SERTÃO DE ITAPARICA</v>
      </c>
      <c r="D53" s="1950" t="str">
        <f>'INF GERAIS'!D53</f>
        <v>BELÉM DE SÃO FRANCISCO</v>
      </c>
      <c r="E53" s="1950" t="str">
        <f>'INF GERAIS'!E53</f>
        <v>PAVIMENTAÇÃO EM PEDRAS GRANÍTICAS DE DIVERSAS RUAS NA SEDE DO MUNICÍPIO E NO POVOADO DE CACHAUÍ DE BAIXO (ZONA RURAL) (11 RUAS)</v>
      </c>
      <c r="F53" s="1950" t="str">
        <f>'INF GERAIS'!G53</f>
        <v>NORMAL</v>
      </c>
      <c r="G53" s="12" t="str">
        <f>'INF GERAIS'!N53</f>
        <v>EM CONFERÊNCIA PARA TEMAI</v>
      </c>
      <c r="H53" s="1950" t="str">
        <f>'INF GERAIS'!O53</f>
        <v>CONCLUÍDA</v>
      </c>
      <c r="I53" s="11">
        <f>'INF GERAIS'!I53</f>
        <v>905659.85666666657</v>
      </c>
      <c r="J53" s="11">
        <f>'INF GERAIS'!J53</f>
        <v>940909.74</v>
      </c>
      <c r="K53" s="11">
        <f>'INF GERAIS'!K53</f>
        <v>905659.25</v>
      </c>
      <c r="L53" s="11">
        <f>'INF GERAIS'!L53</f>
        <v>0</v>
      </c>
      <c r="M53" s="11">
        <f>'INF GERAIS'!M53</f>
        <v>35250.49</v>
      </c>
      <c r="N53" s="233">
        <f>IF(MAX(PAGAMENTOS!M53,PAGAMENTOS!U53,PAGAMENTOS!AC53,PAGAMENTOS!AK53,PAGAMENTOS!AQ53,PAGAMENTOS!AW53)=0,"SEM PAGAMENTO",IFERROR(INDEX(PAGAMENTOS!53:53,MATCH(MAX(PAGAMENTOS!M53,PAGAMENTOS!U53,PAGAMENTOS!AC53,PAGAMENTOS!AK53,PAGAMENTOS!AQ53,PAGAMENTOS!AW53),PAGAMENTOS!53:53,0)),"SEM PAGAMENTO"))</f>
        <v>43517</v>
      </c>
      <c r="O53" s="120" t="str">
        <f>IF(MAX(PAGAMENTOS!M53,PAGAMENTOS!U53,PAGAMENTOS!AC53,PAGAMENTOS!AK53,PAGAMENTOS!AQ53,PAGAMENTOS!AW53)=0,"SEM PAGAMENTO",IFERROR(IF(MATCH(MAX(PAGAMENTOS!M53,PAGAMENTOS!U53,PAGAMENTOS!AC53,PAGAMENTOS!AK53,PAGAMENTOS!AQ53,PAGAMENTOS!AW53),PAGAMENTOS!53:53,0)&gt;40,INDEX(PAGAMENTOS!53:53,MATCH(MAX(PAGAMENTOS!M53,PAGAMENTOS!U53,PAGAMENTOS!AC53,PAGAMENTOS!AK53,PAGAMENTOS!AQ53,PAGAMENTOS!AW53),PAGAMENTOS!53:53,0)-2)&amp;" P COMP.",IF(MATCH(MAX(PAGAMENTOS!M53,PAGAMENTOS!U53,PAGAMENTOS!AC53,PAGAMENTOS!AK53,PAGAMENTOS!AQ53,PAGAMENTOS!AW53),PAGAMENTOS!53:53,0)=13,"1ª P",IF(MATCH(MAX(PAGAMENTOS!M53,PAGAMENTOS!U53,PAGAMENTOS!AC53,PAGAMENTOS!AK53,PAGAMENTOS!AQ53,PAGAMENTOS!AW53),PAGAMENTOS!53:53,0)=21,"2ª P",IF(MATCH(MAX(PAGAMENTOS!M53,PAGAMENTOS!U53,PAGAMENTOS!AC53,PAGAMENTOS!AK53,PAGAMENTOS!AQ53,PAGAMENTOS!AW53),PAGAMENTOS!53:53,0)=29,"3ª P",IF(PAGAMENTOS!AC53=PAGAMENTOS!AK53,"4ª P","4ª P"))))),"SEM PAGAMENTO"))</f>
        <v>4ª P</v>
      </c>
      <c r="P53" s="11">
        <f>IF(MAX(PAGAMENTOS!M53,PAGAMENTOS!U53,PAGAMENTOS!AC53,PAGAMENTOS!AK53,PAGAMENTOS!AQ53,PAGAMENTOS!AW53)=0,"SEM PAGAMENTO",IFERROR(INDEX(PAGAMENTOS!53:53,MATCH(MAX(PAGAMENTOS!M53,PAGAMENTOS!U53,PAGAMENTOS!AC53,PAGAMENTOS!AK53,PAGAMENTOS!AQ53,PAGAMENTOS!AW53),PAGAMENTOS!53:53,0)-1),"SEM PAGAMENTO"))</f>
        <v>181131.85</v>
      </c>
      <c r="Q53" s="11">
        <f>SUM(PAGAMENTOS!G53,PAGAMENTOS!L53,PAGAMENTOS!T53,PAGAMENTOS!AB53,PAGAMENTOS!AJ53,PAGAMENTOS!AP53,PAGAMENTOS!AV53)</f>
        <v>905659.25</v>
      </c>
      <c r="R53" s="11">
        <f>SUM(PAGAMENTOS!G53,PAGAMENTOS!H53,PAGAMENTOS!L53,PAGAMENTOS!T53,PAGAMENTOS!AB53,PAGAMENTOS!AJ53,PAGAMENTOS!AP53,PAGAMENTOS!AV53)</f>
        <v>905659.25</v>
      </c>
      <c r="S53" s="17">
        <f t="shared" si="0"/>
        <v>1</v>
      </c>
      <c r="T53" s="11">
        <f>IF(RIGHT(B53)="O",0,IF(AND(R53=0,PAGAMENTOS!H53&lt;&gt;0),0,K53-R53))</f>
        <v>0</v>
      </c>
      <c r="U53" s="120" t="str">
        <f>IF(AND(OR(PAGAMENTOS!AG53&lt;&gt;"",PAGAMENTOS!AH53&lt;&gt;""),PAGAMENTOS!AK53=""),"4ª",IF(AND(OR(PAGAMENTOS!Y53&lt;&gt;"",PAGAMENTOS!Z53&lt;&gt;""),PAGAMENTOS!AC53=""),"3ª",IF(AND(OR(PAGAMENTOS!Q53&lt;&gt;"",PAGAMENTOS!R53&lt;&gt;""),PAGAMENTOS!U53=""),"2ª",IF(AND(OR(PAGAMENTOS!I53&lt;&gt;"",PAGAMENTOS!J53&lt;&gt;""),PAGAMENTOS!M53=""),"1ª","OK"))))</f>
        <v>OK</v>
      </c>
      <c r="V53" s="120" t="str">
        <f>IF(U53="4ª",IF(PAGAMENTOS!AH53="","AGUARDANDO VISTORIA","NO FINANCEIRO"),IF(U53="3ª",IF(PAGAMENTOS!Z53="","AGUARDANDO VISTORIA","NO FINANCEIRO"),IF(U53="2ª",IF(PAGAMENTOS!R53="","AGUARDANDO VISTORIA","NO FINANCEIRO"),IF(U53="1ª",IF(PAGAMENTOS!J53="","AGUARDANDO LIBERAÇÃO","NO FINANCEIRO"),"OK"))))</f>
        <v>OK</v>
      </c>
      <c r="W53" s="233" t="str">
        <f>IF(U53="4ª",IF(PAGAMENTOS!AH53="",PAGAMENTOS!AG53,PAGAMENTOS!AH53),IF(U53="3ª",IF(PAGAMENTOS!Z53="",PAGAMENTOS!Y53,PAGAMENTOS!Z53),IF(U53="2ª",IF(PAGAMENTOS!R53="",PAGAMENTOS!Q53,PAGAMENTOS!R53),IF(U53="1ª",IF(PAGAMENTOS!J53="",PAGAMENTOS!I53,PAGAMENTOS!J53),"OK"))))</f>
        <v>OK</v>
      </c>
      <c r="X53" s="18">
        <f>MAX(VISTORIA!Y53,VISTORIA!U53,VISTORIA!Q53,VISTORIA!M53,VISTORIA!I53)</f>
        <v>1</v>
      </c>
      <c r="Y53" s="18">
        <f>IF(VISTORIA!Y53&lt;&gt;"",VISTORIA!Y53,IF(VISTORIA!U53&lt;&gt;"",VISTORIA!U53,IF(VISTORIA!Q53&lt;&gt;"",VISTORIA!Q53,IF(VISTORIA!M53&lt;&gt;"",VISTORIA!M53,IF(VISTORIA!I53&lt;&gt;"",VISTORIA!I53,0)))))</f>
        <v>1</v>
      </c>
      <c r="Z53" s="233">
        <f>IF(VISTORIA!Y53&lt;&gt;"",VISTORIA!W53,IF(VISTORIA!U53&lt;&gt;"",VISTORIA!S53,IF(VISTORIA!Q53&lt;&gt;"",VISTORIA!O53,IF(VISTORIA!M53&lt;&gt;"",VISTORIA!K53,IF(VISTORIA!I53&lt;&gt;"",VISTORIA!G53,"NA")))))</f>
        <v>43236</v>
      </c>
      <c r="AA53" s="233">
        <f>IF(VISTORIA!Y53&lt;&gt;"",VISTORIA!X53,IF(VISTORIA!U53&lt;&gt;"",VISTORIA!T53,IF(VISTORIA!Q53&lt;&gt;"",VISTORIA!P53,IF(VISTORIA!M53&lt;&gt;"",VISTORIA!L53,IF(VISTORIA!I53&lt;&gt;"",VISTORIA!H53,"NA")))))</f>
        <v>43278</v>
      </c>
      <c r="AB53" s="233" t="str">
        <f>IF(OR(G53="AGUARDANDO PRESTAÇÃO DE CONTAS",G53="AGUARDANDO APROVAÇÃO PRESTAÇÃO DE CONTAS",G53="CONCLUÍDO"),"PTM CONCLUÍDO",IF(AND(VISTORIA!X53="",VISTORIA!W53&lt;&gt;""),VISTORIA!W53,IF(AND(VISTORIA!T53="",VISTORIA!S53&lt;&gt;""),VISTORIA!S53,IF(AND(VISTORIA!P53="",VISTORIA!O53&lt;&gt;""),VISTORIA!O53,IF(AND(VISTORIA!L53="",VISTORIA!K53&lt;&gt;""),VISTORIA!K53,IF(AND(VISTORIA!H53="",VISTORIA!G53&lt;&gt;""),VISTORIA!G53,"SEM PEDIDO"))))))</f>
        <v>SEM PEDIDO</v>
      </c>
      <c r="AC53" s="18" t="str">
        <f>IFERROR(INDEX('CONCLUSÃO INFORMAL'!53:53,MATCH(MAX('CONCLUSÃO INFORMAL'!H53,'CONCLUSÃO INFORMAL'!L53,'CONCLUSÃO INFORMAL'!P53),'CONCLUSÃO INFORMAL'!53:53,0)-1),"NÃO INFORMADO")</f>
        <v>NÃO INFORMADO</v>
      </c>
      <c r="AD53" s="233" t="str">
        <f>IFERROR(INDEX('CONCLUSÃO INFORMAL'!53:53,MATCH(MAX('CONCLUSÃO INFORMAL'!H53,'CONCLUSÃO INFORMAL'!L53,'CONCLUSÃO INFORMAL'!P53),'CONCLUSÃO INFORMAL'!53:53,0)),"NÃO INFORMADO")</f>
        <v>NÃO INFORMADO</v>
      </c>
      <c r="AE53" s="1950" t="str">
        <f>IFERROR(INDEX('CONCLUSÃO INFORMAL'!53:53,MATCH(MAX('CONCLUSÃO INFORMAL'!H53,'CONCLUSÃO INFORMAL'!L53,'CONCLUSÃO INFORMAL'!P53),'CONCLUSÃO INFORMAL'!53:53,0)+1),"NÃO INFORMADO")</f>
        <v>NÃO INFORMADO</v>
      </c>
    </row>
    <row r="54" spans="2:31" ht="43.5" x14ac:dyDescent="0.35">
      <c r="B54" s="7" t="str">
        <f>'INF GERAIS'!B54&amp;IFERROR(IF(INDEX(APOIO!$A$5:$A$50,MATCH('INF GERAIS'!N54,APOIO!$B$5:$B$50,0))="NÃO",APOIO!$A$2&amp;"NÃO VÁLIDO",""),"")</f>
        <v>2014.0046</v>
      </c>
      <c r="C54" s="1950" t="str">
        <f>'INF GERAIS'!C54</f>
        <v>AGRESTE CENTRAL</v>
      </c>
      <c r="D54" s="1950" t="str">
        <f>'INF GERAIS'!D54</f>
        <v>BELO JARDIM</v>
      </c>
      <c r="E54" s="1950" t="str">
        <f>'INF GERAIS'!E54</f>
        <v>CAPEAMENTO ASFÁLTICO DE DIVERSAS RUAS</v>
      </c>
      <c r="F54" s="1950" t="str">
        <f>'INF GERAIS'!G54</f>
        <v>NORMAL</v>
      </c>
      <c r="G54" s="1950" t="str">
        <f>'INF GERAIS'!N54</f>
        <v>Tcesp</v>
      </c>
      <c r="H54" s="1950" t="str">
        <f>'INF GERAIS'!O54</f>
        <v>CONCLUÍDA</v>
      </c>
      <c r="I54" s="11">
        <f>'INF GERAIS'!I54</f>
        <v>1962262.98833333</v>
      </c>
      <c r="J54" s="11">
        <f>'INF GERAIS'!J54</f>
        <v>550581.99</v>
      </c>
      <c r="K54" s="11">
        <f>'INF GERAIS'!K54</f>
        <v>450356.68</v>
      </c>
      <c r="L54" s="11">
        <f>'INF GERAIS'!L54</f>
        <v>0</v>
      </c>
      <c r="M54" s="11">
        <f>'INF GERAIS'!M54</f>
        <v>209232.52</v>
      </c>
      <c r="N54" s="233">
        <f>IF(MAX(PAGAMENTOS!M54,PAGAMENTOS!U54,PAGAMENTOS!AC54,PAGAMENTOS!AK54,PAGAMENTOS!AQ54,PAGAMENTOS!AW54)=0,"SEM PAGAMENTO",IFERROR(INDEX(PAGAMENTOS!54:54,MATCH(MAX(PAGAMENTOS!M54,PAGAMENTOS!U54,PAGAMENTOS!AC54,PAGAMENTOS!AK54,PAGAMENTOS!AQ54,PAGAMENTOS!AW54),PAGAMENTOS!54:54,0)),"SEM PAGAMENTO"))</f>
        <v>42628</v>
      </c>
      <c r="O54" s="120" t="str">
        <f>IF(MAX(PAGAMENTOS!M54,PAGAMENTOS!U54,PAGAMENTOS!AC54,PAGAMENTOS!AK54,PAGAMENTOS!AQ54,PAGAMENTOS!AW54)=0,"SEM PAGAMENTO",IFERROR(IF(MATCH(MAX(PAGAMENTOS!M54,PAGAMENTOS!U54,PAGAMENTOS!AC54,PAGAMENTOS!AK54,PAGAMENTOS!AQ54,PAGAMENTOS!AW54),PAGAMENTOS!54:54,0)&gt;40,INDEX(PAGAMENTOS!54:54,MATCH(MAX(PAGAMENTOS!M54,PAGAMENTOS!U54,PAGAMENTOS!AC54,PAGAMENTOS!AK54,PAGAMENTOS!AQ54,PAGAMENTOS!AW54),PAGAMENTOS!54:54,0)-2)&amp;" P COMP.",IF(MATCH(MAX(PAGAMENTOS!M54,PAGAMENTOS!U54,PAGAMENTOS!AC54,PAGAMENTOS!AK54,PAGAMENTOS!AQ54,PAGAMENTOS!AW54),PAGAMENTOS!54:54,0)=13,"1ª P",IF(MATCH(MAX(PAGAMENTOS!M54,PAGAMENTOS!U54,PAGAMENTOS!AC54,PAGAMENTOS!AK54,PAGAMENTOS!AQ54,PAGAMENTOS!AW54),PAGAMENTOS!54:54,0)=21,"2ª P",IF(MATCH(MAX(PAGAMENTOS!M54,PAGAMENTOS!U54,PAGAMENTOS!AC54,PAGAMENTOS!AK54,PAGAMENTOS!AQ54,PAGAMENTOS!AW54),PAGAMENTOS!54:54,0)=29,"3ª P",IF(PAGAMENTOS!AC54=PAGAMENTOS!AK54,"4ª P","4ª P"))))),"SEM PAGAMENTO"))</f>
        <v>4ª P</v>
      </c>
      <c r="P54" s="11">
        <f>IF(MAX(PAGAMENTOS!M54,PAGAMENTOS!U54,PAGAMENTOS!AC54,PAGAMENTOS!AK54,PAGAMENTOS!AQ54,PAGAMENTOS!AW54)=0,"SEM PAGAMENTO",IFERROR(INDEX(PAGAMENTOS!54:54,MATCH(MAX(PAGAMENTOS!M54,PAGAMENTOS!U54,PAGAMENTOS!AC54,PAGAMENTOS!AK54,PAGAMENTOS!AQ54,PAGAMENTOS!AW54),PAGAMENTOS!54:54,0)-1),"SEM PAGAMENTO"))</f>
        <v>87623.89</v>
      </c>
      <c r="Q54" s="11">
        <f>SUM(PAGAMENTOS!G54,PAGAMENTOS!L54,PAGAMENTOS!T54,PAGAMENTOS!AB54,PAGAMENTOS!AJ54,PAGAMENTOS!AP54,PAGAMENTOS!AV54)</f>
        <v>438119.42</v>
      </c>
      <c r="R54" s="11">
        <f>SUM(PAGAMENTOS!G54,PAGAMENTOS!H54,PAGAMENTOS!L54,PAGAMENTOS!T54,PAGAMENTOS!AB54,PAGAMENTOS!AJ54,PAGAMENTOS!AP54,PAGAMENTOS!AV54)</f>
        <v>438119.42</v>
      </c>
      <c r="S54" s="17">
        <f t="shared" si="0"/>
        <v>0.9728276263161012</v>
      </c>
      <c r="T54" s="11">
        <f>IF(RIGHT(B54)="O",0,IF(AND(R54=0,PAGAMENTOS!H54&lt;&gt;0),0,K54-R54))</f>
        <v>12237.260000000009</v>
      </c>
      <c r="U54" s="120" t="str">
        <f>IF(AND(OR(PAGAMENTOS!AG54&lt;&gt;"",PAGAMENTOS!AH54&lt;&gt;""),PAGAMENTOS!AK54=""),"4ª",IF(AND(OR(PAGAMENTOS!Y54&lt;&gt;"",PAGAMENTOS!Z54&lt;&gt;""),PAGAMENTOS!AC54=""),"3ª",IF(AND(OR(PAGAMENTOS!Q54&lt;&gt;"",PAGAMENTOS!R54&lt;&gt;""),PAGAMENTOS!U54=""),"2ª",IF(AND(OR(PAGAMENTOS!I54&lt;&gt;"",PAGAMENTOS!J54&lt;&gt;""),PAGAMENTOS!M54=""),"1ª","OK"))))</f>
        <v>OK</v>
      </c>
      <c r="V54" s="120" t="str">
        <f>IF(U54="4ª",IF(PAGAMENTOS!AH54="","AGUARDANDO VISTORIA","NO FINANCEIRO"),IF(U54="3ª",IF(PAGAMENTOS!Z54="","AGUARDANDO VISTORIA","NO FINANCEIRO"),IF(U54="2ª",IF(PAGAMENTOS!R54="","AGUARDANDO VISTORIA","NO FINANCEIRO"),IF(U54="1ª",IF(PAGAMENTOS!J54="","AGUARDANDO LIBERAÇÃO","NO FINANCEIRO"),"OK"))))</f>
        <v>OK</v>
      </c>
      <c r="W54" s="233" t="str">
        <f>IF(U54="4ª",IF(PAGAMENTOS!AH54="",PAGAMENTOS!AG54,PAGAMENTOS!AH54),IF(U54="3ª",IF(PAGAMENTOS!Z54="",PAGAMENTOS!Y54,PAGAMENTOS!Z54),IF(U54="2ª",IF(PAGAMENTOS!R54="",PAGAMENTOS!Q54,PAGAMENTOS!R54),IF(U54="1ª",IF(PAGAMENTOS!J54="",PAGAMENTOS!I54,PAGAMENTOS!J54),"OK"))))</f>
        <v>OK</v>
      </c>
      <c r="X54" s="18">
        <f>MAX(VISTORIA!Y54,VISTORIA!U54,VISTORIA!Q54,VISTORIA!M54,VISTORIA!I54)</f>
        <v>1</v>
      </c>
      <c r="Y54" s="18">
        <f>IF(VISTORIA!Y54&lt;&gt;"",VISTORIA!Y54,IF(VISTORIA!U54&lt;&gt;"",VISTORIA!U54,IF(VISTORIA!Q54&lt;&gt;"",VISTORIA!Q54,IF(VISTORIA!M54&lt;&gt;"",VISTORIA!M54,IF(VISTORIA!I54&lt;&gt;"",VISTORIA!I54,0)))))</f>
        <v>1</v>
      </c>
      <c r="Z54" s="233">
        <f>IF(VISTORIA!Y54&lt;&gt;"",VISTORIA!W54,IF(VISTORIA!U54&lt;&gt;"",VISTORIA!S54,IF(VISTORIA!Q54&lt;&gt;"",VISTORIA!O54,IF(VISTORIA!M54&lt;&gt;"",VISTORIA!K54,IF(VISTORIA!I54&lt;&gt;"",VISTORIA!G54,"NA")))))</f>
        <v>42558</v>
      </c>
      <c r="AA54" s="233">
        <f>IF(VISTORIA!Y54&lt;&gt;"",VISTORIA!X54,IF(VISTORIA!U54&lt;&gt;"",VISTORIA!T54,IF(VISTORIA!Q54&lt;&gt;"",VISTORIA!P54,IF(VISTORIA!M54&lt;&gt;"",VISTORIA!L54,IF(VISTORIA!I54&lt;&gt;"",VISTORIA!H54,"NA")))))</f>
        <v>42535</v>
      </c>
      <c r="AB54" s="233" t="str">
        <f>IF(OR(G54="AGUARDANDO PRESTAÇÃO DE CONTAS",G54="AGUARDANDO APROVAÇÃO PRESTAÇÃO DE CONTAS",G54="CONCLUÍDO"),"PTM CONCLUÍDO",IF(AND(VISTORIA!X54="",VISTORIA!W54&lt;&gt;""),VISTORIA!W54,IF(AND(VISTORIA!T54="",VISTORIA!S54&lt;&gt;""),VISTORIA!S54,IF(AND(VISTORIA!P54="",VISTORIA!O54&lt;&gt;""),VISTORIA!O54,IF(AND(VISTORIA!L54="",VISTORIA!K54&lt;&gt;""),VISTORIA!K54,IF(AND(VISTORIA!H54="",VISTORIA!G54&lt;&gt;""),VISTORIA!G54,"SEM PEDIDO"))))))</f>
        <v>SEM PEDIDO</v>
      </c>
      <c r="AC54" s="18" t="str">
        <f>IFERROR(INDEX('CONCLUSÃO INFORMAL'!54:54,MATCH(MAX('CONCLUSÃO INFORMAL'!H54,'CONCLUSÃO INFORMAL'!L54,'CONCLUSÃO INFORMAL'!P54),'CONCLUSÃO INFORMAL'!54:54,0)-1),"NÃO INFORMADO")</f>
        <v>NÃO INFORMADO</v>
      </c>
      <c r="AD54" s="233" t="str">
        <f>IFERROR(INDEX('CONCLUSÃO INFORMAL'!54:54,MATCH(MAX('CONCLUSÃO INFORMAL'!H54,'CONCLUSÃO INFORMAL'!L54,'CONCLUSÃO INFORMAL'!P54),'CONCLUSÃO INFORMAL'!54:54,0)),"NÃO INFORMADO")</f>
        <v>NÃO INFORMADO</v>
      </c>
      <c r="AE54" s="1950" t="str">
        <f>IFERROR(INDEX('CONCLUSÃO INFORMAL'!54:54,MATCH(MAX('CONCLUSÃO INFORMAL'!H54,'CONCLUSÃO INFORMAL'!L54,'CONCLUSÃO INFORMAL'!P54),'CONCLUSÃO INFORMAL'!54:54,0)+1),"NÃO INFORMADO")</f>
        <v>NÃO INFORMADO</v>
      </c>
    </row>
    <row r="55" spans="2:31" ht="101.5" x14ac:dyDescent="0.35">
      <c r="B55" s="7" t="str">
        <f>'INF GERAIS'!B55&amp;IFERROR(IF(INDEX(APOIO!$A$5:$A$50,MATCH('INF GERAIS'!N55,APOIO!$B$5:$B$50,0))="NÃO",APOIO!$A$2&amp;"NÃO VÁLIDO",""),"")</f>
        <v>2014.0047
NÃO VÁLIDO</v>
      </c>
      <c r="C55" s="1950" t="str">
        <f>'INF GERAIS'!C55</f>
        <v>AGRESTE CENTRAL</v>
      </c>
      <c r="D55" s="1950" t="str">
        <f>'INF GERAIS'!D55</f>
        <v>BELO JARDIM</v>
      </c>
      <c r="E55" s="1950" t="str">
        <f>'INF GERAIS'!E55</f>
        <v>APOIO A IMPLANTAÇÃO DE INFRA-ESTRUTURA URBANA NO MUNICÍPIO DE BELO JARDIM-PE - PAVIMENTAÇÃO EM TSD DE DIVERSAS RUAS NO MUNICÍPIO</v>
      </c>
      <c r="F55" s="1950" t="str">
        <f>'INF GERAIS'!G55</f>
        <v>NORMAL</v>
      </c>
      <c r="G55" s="1950" t="str">
        <f>'INF GERAIS'!N55</f>
        <v>SUBSTITUÍDO</v>
      </c>
      <c r="H55" s="1950" t="str">
        <f>'INF GERAIS'!O55</f>
        <v>CANCELADA</v>
      </c>
      <c r="I55" s="11">
        <f>'INF GERAIS'!I55</f>
        <v>1962262.9883333333</v>
      </c>
      <c r="J55" s="11">
        <f>'INF GERAIS'!J55</f>
        <v>0</v>
      </c>
      <c r="K55" s="11">
        <f>'INF GERAIS'!K55</f>
        <v>0</v>
      </c>
      <c r="L55" s="11">
        <f>'INF GERAIS'!L55</f>
        <v>0</v>
      </c>
      <c r="M55" s="11">
        <f>'INF GERAIS'!M55</f>
        <v>0</v>
      </c>
      <c r="N55" s="233">
        <f>IF(MAX(PAGAMENTOS!M55,PAGAMENTOS!U55,PAGAMENTOS!AC55,PAGAMENTOS!AK55,PAGAMENTOS!AQ55,PAGAMENTOS!AW55)=0,"SEM PAGAMENTO",IFERROR(INDEX(PAGAMENTOS!55:55,MATCH(MAX(PAGAMENTOS!M55,PAGAMENTOS!U55,PAGAMENTOS!AC55,PAGAMENTOS!AK55,PAGAMENTOS!AQ55,PAGAMENTOS!AW55),PAGAMENTOS!55:55,0)),"SEM PAGAMENTO"))</f>
        <v>41822</v>
      </c>
      <c r="O55" s="120" t="str">
        <f>IF(MAX(PAGAMENTOS!M55,PAGAMENTOS!U55,PAGAMENTOS!AC55,PAGAMENTOS!AK55,PAGAMENTOS!AQ55,PAGAMENTOS!AW55)=0,"SEM PAGAMENTO",IFERROR(IF(MATCH(MAX(PAGAMENTOS!M55,PAGAMENTOS!U55,PAGAMENTOS!AC55,PAGAMENTOS!AK55,PAGAMENTOS!AQ55,PAGAMENTOS!AW55),PAGAMENTOS!55:55,0)&gt;40,INDEX(PAGAMENTOS!55:55,MATCH(MAX(PAGAMENTOS!M55,PAGAMENTOS!U55,PAGAMENTOS!AC55,PAGAMENTOS!AK55,PAGAMENTOS!AQ55,PAGAMENTOS!AW55),PAGAMENTOS!55:55,0)-2)&amp;" P COMP.",IF(MATCH(MAX(PAGAMENTOS!M55,PAGAMENTOS!U55,PAGAMENTOS!AC55,PAGAMENTOS!AK55,PAGAMENTOS!AQ55,PAGAMENTOS!AW55),PAGAMENTOS!55:55,0)=13,"1ª P",IF(MATCH(MAX(PAGAMENTOS!M55,PAGAMENTOS!U55,PAGAMENTOS!AC55,PAGAMENTOS!AK55,PAGAMENTOS!AQ55,PAGAMENTOS!AW55),PAGAMENTOS!55:55,0)=21,"2ª P",IF(MATCH(MAX(PAGAMENTOS!M55,PAGAMENTOS!U55,PAGAMENTOS!AC55,PAGAMENTOS!AK55,PAGAMENTOS!AQ55,PAGAMENTOS!AW55),PAGAMENTOS!55:55,0)=29,"3ª P",IF(PAGAMENTOS!AC55=PAGAMENTOS!AK55,"4ª P","4ª P"))))),"SEM PAGAMENTO"))</f>
        <v>1ª P</v>
      </c>
      <c r="P55" s="11">
        <f>IF(MAX(PAGAMENTOS!M55,PAGAMENTOS!U55,PAGAMENTOS!AC55,PAGAMENTOS!AK55,PAGAMENTOS!AQ55,PAGAMENTOS!AW55)=0,"SEM PAGAMENTO",IFERROR(INDEX(PAGAMENTOS!55:55,MATCH(MAX(PAGAMENTOS!M55,PAGAMENTOS!U55,PAGAMENTOS!AC55,PAGAMENTOS!AK55,PAGAMENTOS!AQ55,PAGAMENTOS!AW55),PAGAMENTOS!55:55,0)-1),"SEM PAGAMENTO"))</f>
        <v>169279.88</v>
      </c>
      <c r="Q55" s="11">
        <f>SUM(PAGAMENTOS!G55,PAGAMENTOS!L55,PAGAMENTOS!T55,PAGAMENTOS!AB55,PAGAMENTOS!AJ55,PAGAMENTOS!AP55,PAGAMENTOS!AV55)</f>
        <v>0</v>
      </c>
      <c r="R55" s="11">
        <f>SUM(PAGAMENTOS!G55,PAGAMENTOS!H55,PAGAMENTOS!L55,PAGAMENTOS!T55,PAGAMENTOS!AB55,PAGAMENTOS!AJ55,PAGAMENTOS!AP55,PAGAMENTOS!AV55)</f>
        <v>0</v>
      </c>
      <c r="S55" s="17" t="str">
        <f t="shared" si="0"/>
        <v>NA</v>
      </c>
      <c r="T55" s="11">
        <f>IF(RIGHT(B55)="O",0,IF(AND(R55=0,PAGAMENTOS!H55&lt;&gt;0),0,K55-R55))</f>
        <v>0</v>
      </c>
      <c r="U55" s="120" t="str">
        <f>IF(AND(OR(PAGAMENTOS!AG55&lt;&gt;"",PAGAMENTOS!AH55&lt;&gt;""),PAGAMENTOS!AK55=""),"4ª",IF(AND(OR(PAGAMENTOS!Y55&lt;&gt;"",PAGAMENTOS!Z55&lt;&gt;""),PAGAMENTOS!AC55=""),"3ª",IF(AND(OR(PAGAMENTOS!Q55&lt;&gt;"",PAGAMENTOS!R55&lt;&gt;""),PAGAMENTOS!U55=""),"2ª",IF(AND(OR(PAGAMENTOS!I55&lt;&gt;"",PAGAMENTOS!J55&lt;&gt;""),PAGAMENTOS!M55=""),"1ª","OK"))))</f>
        <v>OK</v>
      </c>
      <c r="V55" s="120" t="str">
        <f>IF(U55="4ª",IF(PAGAMENTOS!AH55="","AGUARDANDO VISTORIA","NO FINANCEIRO"),IF(U55="3ª",IF(PAGAMENTOS!Z55="","AGUARDANDO VISTORIA","NO FINANCEIRO"),IF(U55="2ª",IF(PAGAMENTOS!R55="","AGUARDANDO VISTORIA","NO FINANCEIRO"),IF(U55="1ª",IF(PAGAMENTOS!J55="","AGUARDANDO LIBERAÇÃO","NO FINANCEIRO"),"OK"))))</f>
        <v>OK</v>
      </c>
      <c r="W55" s="233" t="str">
        <f>IF(U55="4ª",IF(PAGAMENTOS!AH55="",PAGAMENTOS!AG55,PAGAMENTOS!AH55),IF(U55="3ª",IF(PAGAMENTOS!Z55="",PAGAMENTOS!Y55,PAGAMENTOS!Z55),IF(U55="2ª",IF(PAGAMENTOS!R55="",PAGAMENTOS!Q55,PAGAMENTOS!R55),IF(U55="1ª",IF(PAGAMENTOS!J55="",PAGAMENTOS!I55,PAGAMENTOS!J55),"OK"))))</f>
        <v>OK</v>
      </c>
      <c r="X55" s="18">
        <f>MAX(VISTORIA!Y55,VISTORIA!U55,VISTORIA!Q55,VISTORIA!M55,VISTORIA!I55)</f>
        <v>0</v>
      </c>
      <c r="Y55" s="18">
        <f>IF(VISTORIA!Y55&lt;&gt;"",VISTORIA!Y55,IF(VISTORIA!U55&lt;&gt;"",VISTORIA!U55,IF(VISTORIA!Q55&lt;&gt;"",VISTORIA!Q55,IF(VISTORIA!M55&lt;&gt;"",VISTORIA!M55,IF(VISTORIA!I55&lt;&gt;"",VISTORIA!I55,0)))))</f>
        <v>0</v>
      </c>
      <c r="Z55" s="233" t="str">
        <f>IF(VISTORIA!Y55&lt;&gt;"",VISTORIA!W55,IF(VISTORIA!U55&lt;&gt;"",VISTORIA!S55,IF(VISTORIA!Q55&lt;&gt;"",VISTORIA!O55,IF(VISTORIA!M55&lt;&gt;"",VISTORIA!K55,IF(VISTORIA!I55&lt;&gt;"",VISTORIA!G55,"NA")))))</f>
        <v>NA</v>
      </c>
      <c r="AA55" s="233" t="str">
        <f>IF(VISTORIA!Y55&lt;&gt;"",VISTORIA!X55,IF(VISTORIA!U55&lt;&gt;"",VISTORIA!T55,IF(VISTORIA!Q55&lt;&gt;"",VISTORIA!P55,IF(VISTORIA!M55&lt;&gt;"",VISTORIA!L55,IF(VISTORIA!I55&lt;&gt;"",VISTORIA!H55,"NA")))))</f>
        <v>NA</v>
      </c>
      <c r="AB55" s="233" t="str">
        <f>IF(OR(G55="AGUARDANDO PRESTAÇÃO DE CONTAS",G55="AGUARDANDO APROVAÇÃO PRESTAÇÃO DE CONTAS",G55="CONCLUÍDO"),"PTM CONCLUÍDO",IF(AND(VISTORIA!X55="",VISTORIA!W55&lt;&gt;""),VISTORIA!W55,IF(AND(VISTORIA!T55="",VISTORIA!S55&lt;&gt;""),VISTORIA!S55,IF(AND(VISTORIA!P55="",VISTORIA!O55&lt;&gt;""),VISTORIA!O55,IF(AND(VISTORIA!L55="",VISTORIA!K55&lt;&gt;""),VISTORIA!K55,IF(AND(VISTORIA!H55="",VISTORIA!G55&lt;&gt;""),VISTORIA!G55,"SEM PEDIDO"))))))</f>
        <v>SEM PEDIDO</v>
      </c>
      <c r="AC55" s="18" t="str">
        <f>IFERROR(INDEX('CONCLUSÃO INFORMAL'!55:55,MATCH(MAX('CONCLUSÃO INFORMAL'!H55,'CONCLUSÃO INFORMAL'!L55,'CONCLUSÃO INFORMAL'!P55),'CONCLUSÃO INFORMAL'!55:55,0)-1),"NÃO INFORMADO")</f>
        <v>NÃO INFORMADO</v>
      </c>
      <c r="AD55" s="233" t="str">
        <f>IFERROR(INDEX('CONCLUSÃO INFORMAL'!55:55,MATCH(MAX('CONCLUSÃO INFORMAL'!H55,'CONCLUSÃO INFORMAL'!L55,'CONCLUSÃO INFORMAL'!P55),'CONCLUSÃO INFORMAL'!55:55,0)),"NÃO INFORMADO")</f>
        <v>NÃO INFORMADO</v>
      </c>
      <c r="AE55" s="1950" t="str">
        <f>IFERROR(INDEX('CONCLUSÃO INFORMAL'!55:55,MATCH(MAX('CONCLUSÃO INFORMAL'!H55,'CONCLUSÃO INFORMAL'!L55,'CONCLUSÃO INFORMAL'!P55),'CONCLUSÃO INFORMAL'!55:55,0)+1),"NÃO INFORMADO")</f>
        <v>NÃO INFORMADO</v>
      </c>
    </row>
    <row r="56" spans="2:31" ht="43.5" x14ac:dyDescent="0.35">
      <c r="B56" s="7" t="str">
        <f>'INF GERAIS'!B56&amp;IFERROR(IF(INDEX(APOIO!$A$5:$A$50,MATCH('INF GERAIS'!N56,APOIO!$B$5:$B$50,0))="NÃO",APOIO!$A$2&amp;"NÃO VÁLIDO",""),"")</f>
        <v>2014.0048</v>
      </c>
      <c r="C56" s="1950" t="str">
        <f>'INF GERAIS'!C56</f>
        <v>AGRESTE CENTRAL</v>
      </c>
      <c r="D56" s="1950" t="str">
        <f>'INF GERAIS'!D56</f>
        <v>BELO JARDIM</v>
      </c>
      <c r="E56" s="1950" t="str">
        <f>'INF GERAIS'!E56</f>
        <v>CONSTRUÇÃO DE PARQUE AMBIENTAL NO MUNICÍPIO DE BELO JARDIM - PE</v>
      </c>
      <c r="F56" s="1950" t="str">
        <f>'INF GERAIS'!G56</f>
        <v>NORMAL</v>
      </c>
      <c r="G56" s="1950" t="str">
        <f>'INF GERAIS'!N56</f>
        <v>APROVADO</v>
      </c>
      <c r="H56" s="1950" t="str">
        <f>'INF GERAIS'!O56</f>
        <v>CONCLUÍDA</v>
      </c>
      <c r="I56" s="11">
        <f>'INF GERAIS'!I56</f>
        <v>1962262.98833333</v>
      </c>
      <c r="J56" s="11">
        <f>'INF GERAIS'!J56</f>
        <v>532533.72</v>
      </c>
      <c r="K56" s="11">
        <f>'INF GERAIS'!K56</f>
        <v>532533.72</v>
      </c>
      <c r="L56" s="11">
        <f>'INF GERAIS'!L56</f>
        <v>0</v>
      </c>
      <c r="M56" s="11">
        <f>'INF GERAIS'!M56</f>
        <v>0</v>
      </c>
      <c r="N56" s="233">
        <f>IF(MAX(PAGAMENTOS!M56,PAGAMENTOS!U56,PAGAMENTOS!AC56,PAGAMENTOS!AK56,PAGAMENTOS!AQ56,PAGAMENTOS!AW56)=0,"SEM PAGAMENTO",IFERROR(INDEX(PAGAMENTOS!56:56,MATCH(MAX(PAGAMENTOS!M56,PAGAMENTOS!U56,PAGAMENTOS!AC56,PAGAMENTOS!AK56,PAGAMENTOS!AQ56,PAGAMENTOS!AW56),PAGAMENTOS!56:56,0)),"SEM PAGAMENTO"))</f>
        <v>42627</v>
      </c>
      <c r="O56" s="120" t="str">
        <f>IF(MAX(PAGAMENTOS!M56,PAGAMENTOS!U56,PAGAMENTOS!AC56,PAGAMENTOS!AK56,PAGAMENTOS!AQ56,PAGAMENTOS!AW56)=0,"SEM PAGAMENTO",IFERROR(IF(MATCH(MAX(PAGAMENTOS!M56,PAGAMENTOS!U56,PAGAMENTOS!AC56,PAGAMENTOS!AK56,PAGAMENTOS!AQ56,PAGAMENTOS!AW56),PAGAMENTOS!56:56,0)&gt;40,INDEX(PAGAMENTOS!56:56,MATCH(MAX(PAGAMENTOS!M56,PAGAMENTOS!U56,PAGAMENTOS!AC56,PAGAMENTOS!AK56,PAGAMENTOS!AQ56,PAGAMENTOS!AW56),PAGAMENTOS!56:56,0)-2)&amp;" P COMP.",IF(MATCH(MAX(PAGAMENTOS!M56,PAGAMENTOS!U56,PAGAMENTOS!AC56,PAGAMENTOS!AK56,PAGAMENTOS!AQ56,PAGAMENTOS!AW56),PAGAMENTOS!56:56,0)=13,"1ª P",IF(MATCH(MAX(PAGAMENTOS!M56,PAGAMENTOS!U56,PAGAMENTOS!AC56,PAGAMENTOS!AK56,PAGAMENTOS!AQ56,PAGAMENTOS!AW56),PAGAMENTOS!56:56,0)=21,"2ª P",IF(MATCH(MAX(PAGAMENTOS!M56,PAGAMENTOS!U56,PAGAMENTOS!AC56,PAGAMENTOS!AK56,PAGAMENTOS!AQ56,PAGAMENTOS!AW56),PAGAMENTOS!56:56,0)=29,"3ª P",IF(PAGAMENTOS!AC56=PAGAMENTOS!AK56,"4ª P","4ª P"))))),"SEM PAGAMENTO"))</f>
        <v>3ª P</v>
      </c>
      <c r="P56" s="11">
        <f>IF(MAX(PAGAMENTOS!M56,PAGAMENTOS!U56,PAGAMENTOS!AC56,PAGAMENTOS!AK56,PAGAMENTOS!AQ56,PAGAMENTOS!AW56)=0,"SEM PAGAMENTO",IFERROR(INDEX(PAGAMENTOS!56:56,MATCH(MAX(PAGAMENTOS!M56,PAGAMENTOS!U56,PAGAMENTOS!AC56,PAGAMENTOS!AK56,PAGAMENTOS!AQ56,PAGAMENTOS!AW56),PAGAMENTOS!56:56,0)-1),"SEM PAGAMENTO"))</f>
        <v>98488.52</v>
      </c>
      <c r="Q56" s="11">
        <f>SUM(PAGAMENTOS!G56,PAGAMENTOS!L56,PAGAMENTOS!T56,PAGAMENTOS!AB56,PAGAMENTOS!AJ56,PAGAMENTOS!AP56,PAGAMENTOS!AV56)</f>
        <v>439417.80000000005</v>
      </c>
      <c r="R56" s="11">
        <f>SUM(PAGAMENTOS!G56,PAGAMENTOS!H56,PAGAMENTOS!L56,PAGAMENTOS!T56,PAGAMENTOS!AB56,PAGAMENTOS!AJ56,PAGAMENTOS!AP56,PAGAMENTOS!AV56)</f>
        <v>439417.80000000005</v>
      </c>
      <c r="S56" s="17">
        <f t="shared" si="0"/>
        <v>0.82514549501203427</v>
      </c>
      <c r="T56" s="11">
        <f>IF(RIGHT(B56)="O",0,IF(AND(R56=0,PAGAMENTOS!H56&lt;&gt;0),0,K56-R56))</f>
        <v>93115.919999999925</v>
      </c>
      <c r="U56" s="120" t="str">
        <f>IF(AND(OR(PAGAMENTOS!AG56&lt;&gt;"",PAGAMENTOS!AH56&lt;&gt;""),PAGAMENTOS!AK56=""),"4ª",IF(AND(OR(PAGAMENTOS!Y56&lt;&gt;"",PAGAMENTOS!Z56&lt;&gt;""),PAGAMENTOS!AC56=""),"3ª",IF(AND(OR(PAGAMENTOS!Q56&lt;&gt;"",PAGAMENTOS!R56&lt;&gt;""),PAGAMENTOS!U56=""),"2ª",IF(AND(OR(PAGAMENTOS!I56&lt;&gt;"",PAGAMENTOS!J56&lt;&gt;""),PAGAMENTOS!M56=""),"1ª","OK"))))</f>
        <v>4ª</v>
      </c>
      <c r="V56" s="120" t="str">
        <f>IF(U56="4ª",IF(PAGAMENTOS!AH56="","AGUARDANDO VISTORIA","NO FINANCEIRO"),IF(U56="3ª",IF(PAGAMENTOS!Z56="","AGUARDANDO VISTORIA","NO FINANCEIRO"),IF(U56="2ª",IF(PAGAMENTOS!R56="","AGUARDANDO VISTORIA","NO FINANCEIRO"),IF(U56="1ª",IF(PAGAMENTOS!J56="","AGUARDANDO LIBERAÇÃO","NO FINANCEIRO"),"OK"))))</f>
        <v>AGUARDANDO VISTORIA</v>
      </c>
      <c r="W56" s="233">
        <f>IF(U56="4ª",IF(PAGAMENTOS!AH56="",PAGAMENTOS!AG56,PAGAMENTOS!AH56),IF(U56="3ª",IF(PAGAMENTOS!Z56="",PAGAMENTOS!Y56,PAGAMENTOS!Z56),IF(U56="2ª",IF(PAGAMENTOS!R56="",PAGAMENTOS!Q56,PAGAMENTOS!R56),IF(U56="1ª",IF(PAGAMENTOS!J56="",PAGAMENTOS!I56,PAGAMENTOS!J56),"OK"))))</f>
        <v>42867</v>
      </c>
      <c r="X56" s="18">
        <f>MAX(VISTORIA!Y56,VISTORIA!U56,VISTORIA!Q56,VISTORIA!M56,VISTORIA!I56)</f>
        <v>1</v>
      </c>
      <c r="Y56" s="18">
        <f>IF(VISTORIA!Y56&lt;&gt;"",VISTORIA!Y56,IF(VISTORIA!U56&lt;&gt;"",VISTORIA!U56,IF(VISTORIA!Q56&lt;&gt;"",VISTORIA!Q56,IF(VISTORIA!M56&lt;&gt;"",VISTORIA!M56,IF(VISTORIA!I56&lt;&gt;"",VISTORIA!I56,0)))))</f>
        <v>1</v>
      </c>
      <c r="Z56" s="233">
        <f>IF(VISTORIA!Y56&lt;&gt;"",VISTORIA!W56,IF(VISTORIA!U56&lt;&gt;"",VISTORIA!S56,IF(VISTORIA!Q56&lt;&gt;"",VISTORIA!O56,IF(VISTORIA!M56&lt;&gt;"",VISTORIA!K56,IF(VISTORIA!I56&lt;&gt;"",VISTORIA!G56,"NA")))))</f>
        <v>42874</v>
      </c>
      <c r="AA56" s="233" t="str">
        <f>IF(VISTORIA!Y56&lt;&gt;"",VISTORIA!X56,IF(VISTORIA!U56&lt;&gt;"",VISTORIA!T56,IF(VISTORIA!Q56&lt;&gt;"",VISTORIA!P56,IF(VISTORIA!M56&lt;&gt;"",VISTORIA!L56,IF(VISTORIA!I56&lt;&gt;"",VISTORIA!H56,"NA")))))</f>
        <v/>
      </c>
      <c r="AB56" s="233">
        <f>IF(OR(G56="AGUARDANDO PRESTAÇÃO DE CONTAS",G56="AGUARDANDO APROVAÇÃO PRESTAÇÃO DE CONTAS",G56="CONCLUÍDO"),"PTM CONCLUÍDO",IF(AND(VISTORIA!X56="",VISTORIA!W56&lt;&gt;""),VISTORIA!W56,IF(AND(VISTORIA!T56="",VISTORIA!S56&lt;&gt;""),VISTORIA!S56,IF(AND(VISTORIA!P56="",VISTORIA!O56&lt;&gt;""),VISTORIA!O56,IF(AND(VISTORIA!L56="",VISTORIA!K56&lt;&gt;""),VISTORIA!K56,IF(AND(VISTORIA!H56="",VISTORIA!G56&lt;&gt;""),VISTORIA!G56,"SEM PEDIDO"))))))</f>
        <v>42874</v>
      </c>
      <c r="AC56" s="18" t="str">
        <f>IFERROR(INDEX('CONCLUSÃO INFORMAL'!56:56,MATCH(MAX('CONCLUSÃO INFORMAL'!H56,'CONCLUSÃO INFORMAL'!L56,'CONCLUSÃO INFORMAL'!P56),'CONCLUSÃO INFORMAL'!56:56,0)-1),"NÃO INFORMADO")</f>
        <v>NÃO INFORMADO</v>
      </c>
      <c r="AD56" s="233" t="str">
        <f>IFERROR(INDEX('CONCLUSÃO INFORMAL'!56:56,MATCH(MAX('CONCLUSÃO INFORMAL'!H56,'CONCLUSÃO INFORMAL'!L56,'CONCLUSÃO INFORMAL'!P56),'CONCLUSÃO INFORMAL'!56:56,0)),"NÃO INFORMADO")</f>
        <v>NÃO INFORMADO</v>
      </c>
      <c r="AE56" s="1950" t="str">
        <f>IFERROR(INDEX('CONCLUSÃO INFORMAL'!56:56,MATCH(MAX('CONCLUSÃO INFORMAL'!H56,'CONCLUSÃO INFORMAL'!L56,'CONCLUSÃO INFORMAL'!P56),'CONCLUSÃO INFORMAL'!56:56,0)+1),"NÃO INFORMADO")</f>
        <v>NÃO INFORMADO</v>
      </c>
    </row>
    <row r="57" spans="2:31" ht="101.5" x14ac:dyDescent="0.35">
      <c r="B57" s="7" t="str">
        <f>'INF GERAIS'!B57&amp;IFERROR(IF(INDEX(APOIO!$A$5:$A$50,MATCH('INF GERAIS'!N57,APOIO!$B$5:$B$50,0))="NÃO",APOIO!$A$2&amp;"NÃO VÁLIDO",""),"")</f>
        <v>2014.0049</v>
      </c>
      <c r="C57" s="1950" t="str">
        <f>'INF GERAIS'!C57</f>
        <v>AGRESTE CENTRAL</v>
      </c>
      <c r="D57" s="1950" t="str">
        <f>'INF GERAIS'!D57</f>
        <v>BELO JARDIM</v>
      </c>
      <c r="E57" s="1950" t="str">
        <f>'INF GERAIS'!E57</f>
        <v>APOIO À IMPLANTAÇÃO DE INFRA-ESTRUTURA URBANA NO MUNICÍPIO DE BELO JARDIM - PE 
(CONSTRUÇÃO DE PRAÇA DE ALIMENTAÇÃO E ÁREA DE RECREAÇÃO)</v>
      </c>
      <c r="F57" s="1950" t="str">
        <f>'INF GERAIS'!G57</f>
        <v>NORMAL</v>
      </c>
      <c r="G57" s="1950" t="str">
        <f>'INF GERAIS'!N57</f>
        <v>Tcesp</v>
      </c>
      <c r="H57" s="1950" t="str">
        <f>'INF GERAIS'!O57</f>
        <v>CONCLUÍDA</v>
      </c>
      <c r="I57" s="11">
        <f>'INF GERAIS'!I57</f>
        <v>1962262.9883333333</v>
      </c>
      <c r="J57" s="11">
        <f>'INF GERAIS'!J57</f>
        <v>392911.01</v>
      </c>
      <c r="K57" s="11">
        <f>'INF GERAIS'!K57</f>
        <v>392911.01</v>
      </c>
      <c r="L57" s="11">
        <f>'INF GERAIS'!L57</f>
        <v>0</v>
      </c>
      <c r="M57" s="11">
        <f>'INF GERAIS'!M57</f>
        <v>0</v>
      </c>
      <c r="N57" s="233">
        <f>IF(MAX(PAGAMENTOS!M57,PAGAMENTOS!U57,PAGAMENTOS!AC57,PAGAMENTOS!AK57,PAGAMENTOS!AQ57,PAGAMENTOS!AW57)=0,"SEM PAGAMENTO",IFERROR(INDEX(PAGAMENTOS!57:57,MATCH(MAX(PAGAMENTOS!M57,PAGAMENTOS!U57,PAGAMENTOS!AC57,PAGAMENTOS!AK57,PAGAMENTOS!AQ57,PAGAMENTOS!AW57),PAGAMENTOS!57:57,0)),"SEM PAGAMENTO"))</f>
        <v>42628</v>
      </c>
      <c r="O57" s="120" t="str">
        <f>IF(MAX(PAGAMENTOS!M57,PAGAMENTOS!U57,PAGAMENTOS!AC57,PAGAMENTOS!AK57,PAGAMENTOS!AQ57,PAGAMENTOS!AW57)=0,"SEM PAGAMENTO",IFERROR(IF(MATCH(MAX(PAGAMENTOS!M57,PAGAMENTOS!U57,PAGAMENTOS!AC57,PAGAMENTOS!AK57,PAGAMENTOS!AQ57,PAGAMENTOS!AW57),PAGAMENTOS!57:57,0)&gt;40,INDEX(PAGAMENTOS!57:57,MATCH(MAX(PAGAMENTOS!M57,PAGAMENTOS!U57,PAGAMENTOS!AC57,PAGAMENTOS!AK57,PAGAMENTOS!AQ57,PAGAMENTOS!AW57),PAGAMENTOS!57:57,0)-2)&amp;" P COMP.",IF(MATCH(MAX(PAGAMENTOS!M57,PAGAMENTOS!U57,PAGAMENTOS!AC57,PAGAMENTOS!AK57,PAGAMENTOS!AQ57,PAGAMENTOS!AW57),PAGAMENTOS!57:57,0)=13,"1ª P",IF(MATCH(MAX(PAGAMENTOS!M57,PAGAMENTOS!U57,PAGAMENTOS!AC57,PAGAMENTOS!AK57,PAGAMENTOS!AQ57,PAGAMENTOS!AW57),PAGAMENTOS!57:57,0)=21,"2ª P",IF(MATCH(MAX(PAGAMENTOS!M57,PAGAMENTOS!U57,PAGAMENTOS!AC57,PAGAMENTOS!AK57,PAGAMENTOS!AQ57,PAGAMENTOS!AW57),PAGAMENTOS!57:57,0)=29,"3ª P",IF(PAGAMENTOS!AC57=PAGAMENTOS!AK57,"4ª P","4ª P"))))),"SEM PAGAMENTO"))</f>
        <v>4ª P</v>
      </c>
      <c r="P57" s="11">
        <f>IF(MAX(PAGAMENTOS!M57,PAGAMENTOS!U57,PAGAMENTOS!AC57,PAGAMENTOS!AK57,PAGAMENTOS!AQ57,PAGAMENTOS!AW57)=0,"SEM PAGAMENTO",IFERROR(INDEX(PAGAMENTOS!57:57,MATCH(MAX(PAGAMENTOS!M57,PAGAMENTOS!U57,PAGAMENTOS!AC57,PAGAMENTOS!AK57,PAGAMENTOS!AQ57,PAGAMENTOS!AW57),PAGAMENTOS!57:57,0)-1),"SEM PAGAMENTO"))</f>
        <v>78582.210000000006</v>
      </c>
      <c r="Q57" s="11">
        <f>SUM(PAGAMENTOS!G57,PAGAMENTOS!L57,PAGAMENTOS!T57,PAGAMENTOS!AB57,PAGAMENTOS!AJ57,PAGAMENTOS!AP57,PAGAMENTOS!AV57)</f>
        <v>392911.01000000007</v>
      </c>
      <c r="R57" s="11">
        <f>SUM(PAGAMENTOS!G57,PAGAMENTOS!H57,PAGAMENTOS!L57,PAGAMENTOS!T57,PAGAMENTOS!AB57,PAGAMENTOS!AJ57,PAGAMENTOS!AP57,PAGAMENTOS!AV57)</f>
        <v>392911.01000000007</v>
      </c>
      <c r="S57" s="17">
        <f t="shared" si="0"/>
        <v>1.0000000000000002</v>
      </c>
      <c r="T57" s="11">
        <f>IF(RIGHT(B57)="O",0,IF(AND(R57=0,PAGAMENTOS!H57&lt;&gt;0),0,K57-R57))</f>
        <v>-5.8207660913467407E-11</v>
      </c>
      <c r="U57" s="120" t="str">
        <f>IF(AND(OR(PAGAMENTOS!AG57&lt;&gt;"",PAGAMENTOS!AH57&lt;&gt;""),PAGAMENTOS!AK57=""),"4ª",IF(AND(OR(PAGAMENTOS!Y57&lt;&gt;"",PAGAMENTOS!Z57&lt;&gt;""),PAGAMENTOS!AC57=""),"3ª",IF(AND(OR(PAGAMENTOS!Q57&lt;&gt;"",PAGAMENTOS!R57&lt;&gt;""),PAGAMENTOS!U57=""),"2ª",IF(AND(OR(PAGAMENTOS!I57&lt;&gt;"",PAGAMENTOS!J57&lt;&gt;""),PAGAMENTOS!M57=""),"1ª","OK"))))</f>
        <v>OK</v>
      </c>
      <c r="V57" s="120" t="str">
        <f>IF(U57="4ª",IF(PAGAMENTOS!AH57="","AGUARDANDO VISTORIA","NO FINANCEIRO"),IF(U57="3ª",IF(PAGAMENTOS!Z57="","AGUARDANDO VISTORIA","NO FINANCEIRO"),IF(U57="2ª",IF(PAGAMENTOS!R57="","AGUARDANDO VISTORIA","NO FINANCEIRO"),IF(U57="1ª",IF(PAGAMENTOS!J57="","AGUARDANDO LIBERAÇÃO","NO FINANCEIRO"),"OK"))))</f>
        <v>OK</v>
      </c>
      <c r="W57" s="233" t="str">
        <f>IF(U57="4ª",IF(PAGAMENTOS!AH57="",PAGAMENTOS!AG57,PAGAMENTOS!AH57),IF(U57="3ª",IF(PAGAMENTOS!Z57="",PAGAMENTOS!Y57,PAGAMENTOS!Z57),IF(U57="2ª",IF(PAGAMENTOS!R57="",PAGAMENTOS!Q57,PAGAMENTOS!R57),IF(U57="1ª",IF(PAGAMENTOS!J57="",PAGAMENTOS!I57,PAGAMENTOS!J57),"OK"))))</f>
        <v>OK</v>
      </c>
      <c r="X57" s="18">
        <f>MAX(VISTORIA!Y57,VISTORIA!U57,VISTORIA!Q57,VISTORIA!M57,VISTORIA!I57)</f>
        <v>1</v>
      </c>
      <c r="Y57" s="18">
        <f>IF(VISTORIA!Y57&lt;&gt;"",VISTORIA!Y57,IF(VISTORIA!U57&lt;&gt;"",VISTORIA!U57,IF(VISTORIA!Q57&lt;&gt;"",VISTORIA!Q57,IF(VISTORIA!M57&lt;&gt;"",VISTORIA!M57,IF(VISTORIA!I57&lt;&gt;"",VISTORIA!I57,0)))))</f>
        <v>1</v>
      </c>
      <c r="Z57" s="233">
        <f>IF(VISTORIA!Y57&lt;&gt;"",VISTORIA!W57,IF(VISTORIA!U57&lt;&gt;"",VISTORIA!S57,IF(VISTORIA!Q57&lt;&gt;"",VISTORIA!O57,IF(VISTORIA!M57&lt;&gt;"",VISTORIA!K57,IF(VISTORIA!I57&lt;&gt;"",VISTORIA!G57,"NA")))))</f>
        <v>42507</v>
      </c>
      <c r="AA57" s="233">
        <f>IF(VISTORIA!Y57&lt;&gt;"",VISTORIA!X57,IF(VISTORIA!U57&lt;&gt;"",VISTORIA!T57,IF(VISTORIA!Q57&lt;&gt;"",VISTORIA!P57,IF(VISTORIA!M57&lt;&gt;"",VISTORIA!L57,IF(VISTORIA!I57&lt;&gt;"",VISTORIA!H57,"NA")))))</f>
        <v>42535</v>
      </c>
      <c r="AB57" s="233">
        <f>IF(OR(G57="AGUARDANDO PRESTAÇÃO DE CONTAS",G57="AGUARDANDO APROVAÇÃO PRESTAÇÃO DE CONTAS",G57="CONCLUÍDO"),"PTM CONCLUÍDO",IF(AND(VISTORIA!X57="",VISTORIA!W57&lt;&gt;""),VISTORIA!W57,IF(AND(VISTORIA!T57="",VISTORIA!S57&lt;&gt;""),VISTORIA!S57,IF(AND(VISTORIA!P57="",VISTORIA!O57&lt;&gt;""),VISTORIA!O57,IF(AND(VISTORIA!L57="",VISTORIA!K57&lt;&gt;""),VISTORIA!K57,IF(AND(VISTORIA!H57="",VISTORIA!G57&lt;&gt;""),VISTORIA!G57,"SEM PEDIDO"))))))</f>
        <v>42507</v>
      </c>
      <c r="AC57" s="18" t="str">
        <f>IFERROR(INDEX('CONCLUSÃO INFORMAL'!57:57,MATCH(MAX('CONCLUSÃO INFORMAL'!H57,'CONCLUSÃO INFORMAL'!L57,'CONCLUSÃO INFORMAL'!P57),'CONCLUSÃO INFORMAL'!57:57,0)-1),"NÃO INFORMADO")</f>
        <v>NÃO INFORMADO</v>
      </c>
      <c r="AD57" s="233" t="str">
        <f>IFERROR(INDEX('CONCLUSÃO INFORMAL'!57:57,MATCH(MAX('CONCLUSÃO INFORMAL'!H57,'CONCLUSÃO INFORMAL'!L57,'CONCLUSÃO INFORMAL'!P57),'CONCLUSÃO INFORMAL'!57:57,0)),"NÃO INFORMADO")</f>
        <v>NÃO INFORMADO</v>
      </c>
      <c r="AE57" s="1950" t="str">
        <f>IFERROR(INDEX('CONCLUSÃO INFORMAL'!57:57,MATCH(MAX('CONCLUSÃO INFORMAL'!H57,'CONCLUSÃO INFORMAL'!L57,'CONCLUSÃO INFORMAL'!P57),'CONCLUSÃO INFORMAL'!57:57,0)+1),"NÃO INFORMADO")</f>
        <v>NÃO INFORMADO</v>
      </c>
    </row>
    <row r="58" spans="2:31" ht="159.5" x14ac:dyDescent="0.35">
      <c r="B58" s="7" t="str">
        <f>'INF GERAIS'!B58&amp;IFERROR(IF(INDEX(APOIO!$A$5:$A$50,MATCH('INF GERAIS'!N58,APOIO!$B$5:$B$50,0))="NÃO",APOIO!$A$2&amp;"NÃO VÁLIDO",""),"")</f>
        <v>2014.0050</v>
      </c>
      <c r="C58" s="1950" t="str">
        <f>'INF GERAIS'!C58</f>
        <v>AGRESTE CENTRAL</v>
      </c>
      <c r="D58" s="1950" t="str">
        <f>'INF GERAIS'!D58</f>
        <v>BELO JARDIM</v>
      </c>
      <c r="E58" s="1950" t="str">
        <f>'INF GERAIS'!E58</f>
        <v>APOIO À IMPLANTAÇÃO DE INFRA-ESTRUTURA URBANA NO MUNICÍPIO DE BELO JARDIM - PE 
PAVIMENTAÇÃO DE VIAS EM PARALELEPÍPEDOS GRANITICOS NOS POVOADOS XUCURU E SERRA DOS VENTOS, MUNICÍPIO DE BELO JARDIM - PE</v>
      </c>
      <c r="F58" s="1950" t="str">
        <f>'INF GERAIS'!G58</f>
        <v>NORMAL</v>
      </c>
      <c r="G58" s="1950" t="str">
        <f>'INF GERAIS'!N58</f>
        <v>Tcesp</v>
      </c>
      <c r="H58" s="1950" t="str">
        <f>'INF GERAIS'!O58</f>
        <v>CONCLUÍDA</v>
      </c>
      <c r="I58" s="11">
        <f>'INF GERAIS'!I58</f>
        <v>1962262.9883333333</v>
      </c>
      <c r="J58" s="11">
        <f>'INF GERAIS'!J58</f>
        <v>296569.46999999997</v>
      </c>
      <c r="K58" s="11">
        <f>'INF GERAIS'!K58</f>
        <v>282169.07</v>
      </c>
      <c r="L58" s="11">
        <f>'INF GERAIS'!L58</f>
        <v>0</v>
      </c>
      <c r="M58" s="11">
        <f>'INF GERAIS'!M58</f>
        <v>14400.4</v>
      </c>
      <c r="N58" s="233">
        <f>IF(MAX(PAGAMENTOS!M58,PAGAMENTOS!U58,PAGAMENTOS!AC58,PAGAMENTOS!AK58,PAGAMENTOS!AQ58,PAGAMENTOS!AW58)=0,"SEM PAGAMENTO",IFERROR(INDEX(PAGAMENTOS!58:58,MATCH(MAX(PAGAMENTOS!M58,PAGAMENTOS!U58,PAGAMENTOS!AC58,PAGAMENTOS!AK58,PAGAMENTOS!AQ58,PAGAMENTOS!AW58),PAGAMENTOS!58:58,0)),"SEM PAGAMENTO"))</f>
        <v>42628</v>
      </c>
      <c r="O58" s="120" t="str">
        <f>IF(MAX(PAGAMENTOS!M58,PAGAMENTOS!U58,PAGAMENTOS!AC58,PAGAMENTOS!AK58,PAGAMENTOS!AQ58,PAGAMENTOS!AW58)=0,"SEM PAGAMENTO",IFERROR(IF(MATCH(MAX(PAGAMENTOS!M58,PAGAMENTOS!U58,PAGAMENTOS!AC58,PAGAMENTOS!AK58,PAGAMENTOS!AQ58,PAGAMENTOS!AW58),PAGAMENTOS!58:58,0)&gt;40,INDEX(PAGAMENTOS!58:58,MATCH(MAX(PAGAMENTOS!M58,PAGAMENTOS!U58,PAGAMENTOS!AC58,PAGAMENTOS!AK58,PAGAMENTOS!AQ58,PAGAMENTOS!AW58),PAGAMENTOS!58:58,0)-2)&amp;" P COMP.",IF(MATCH(MAX(PAGAMENTOS!M58,PAGAMENTOS!U58,PAGAMENTOS!AC58,PAGAMENTOS!AK58,PAGAMENTOS!AQ58,PAGAMENTOS!AW58),PAGAMENTOS!58:58,0)=13,"1ª P",IF(MATCH(MAX(PAGAMENTOS!M58,PAGAMENTOS!U58,PAGAMENTOS!AC58,PAGAMENTOS!AK58,PAGAMENTOS!AQ58,PAGAMENTOS!AW58),PAGAMENTOS!58:58,0)=21,"2ª P",IF(MATCH(MAX(PAGAMENTOS!M58,PAGAMENTOS!U58,PAGAMENTOS!AC58,PAGAMENTOS!AK58,PAGAMENTOS!AQ58,PAGAMENTOS!AW58),PAGAMENTOS!58:58,0)=29,"3ª P",IF(PAGAMENTOS!AC58=PAGAMENTOS!AK58,"4ª P","4ª P"))))),"SEM PAGAMENTO"))</f>
        <v>4ª P</v>
      </c>
      <c r="P58" s="11">
        <f>IF(MAX(PAGAMENTOS!M58,PAGAMENTOS!U58,PAGAMENTOS!AC58,PAGAMENTOS!AK58,PAGAMENTOS!AQ58,PAGAMENTOS!AW58)=0,"SEM PAGAMENTO",IFERROR(INDEX(PAGAMENTOS!58:58,MATCH(MAX(PAGAMENTOS!M58,PAGAMENTOS!U58,PAGAMENTOS!AC58,PAGAMENTOS!AK58,PAGAMENTOS!AQ58,PAGAMENTOS!AW58),PAGAMENTOS!58:58,0)-1),"SEM PAGAMENTO"))</f>
        <v>56433.82</v>
      </c>
      <c r="Q58" s="11">
        <f>SUM(PAGAMENTOS!G58,PAGAMENTOS!L58,PAGAMENTOS!T58,PAGAMENTOS!AB58,PAGAMENTOS!AJ58,PAGAMENTOS!AP58,PAGAMENTOS!AV58)</f>
        <v>282169.07</v>
      </c>
      <c r="R58" s="11">
        <f>SUM(PAGAMENTOS!G58,PAGAMENTOS!H58,PAGAMENTOS!L58,PAGAMENTOS!T58,PAGAMENTOS!AB58,PAGAMENTOS!AJ58,PAGAMENTOS!AP58,PAGAMENTOS!AV58)</f>
        <v>282169.07</v>
      </c>
      <c r="S58" s="17">
        <f t="shared" si="0"/>
        <v>1</v>
      </c>
      <c r="T58" s="11">
        <f>IF(RIGHT(B58)="O",0,IF(AND(R58=0,PAGAMENTOS!H58&lt;&gt;0),0,K58-R58))</f>
        <v>0</v>
      </c>
      <c r="U58" s="120" t="str">
        <f>IF(AND(OR(PAGAMENTOS!AG58&lt;&gt;"",PAGAMENTOS!AH58&lt;&gt;""),PAGAMENTOS!AK58=""),"4ª",IF(AND(OR(PAGAMENTOS!Y58&lt;&gt;"",PAGAMENTOS!Z58&lt;&gt;""),PAGAMENTOS!AC58=""),"3ª",IF(AND(OR(PAGAMENTOS!Q58&lt;&gt;"",PAGAMENTOS!R58&lt;&gt;""),PAGAMENTOS!U58=""),"2ª",IF(AND(OR(PAGAMENTOS!I58&lt;&gt;"",PAGAMENTOS!J58&lt;&gt;""),PAGAMENTOS!M58=""),"1ª","OK"))))</f>
        <v>OK</v>
      </c>
      <c r="V58" s="120" t="str">
        <f>IF(U58="4ª",IF(PAGAMENTOS!AH58="","AGUARDANDO VISTORIA","NO FINANCEIRO"),IF(U58="3ª",IF(PAGAMENTOS!Z58="","AGUARDANDO VISTORIA","NO FINANCEIRO"),IF(U58="2ª",IF(PAGAMENTOS!R58="","AGUARDANDO VISTORIA","NO FINANCEIRO"),IF(U58="1ª",IF(PAGAMENTOS!J58="","AGUARDANDO LIBERAÇÃO","NO FINANCEIRO"),"OK"))))</f>
        <v>OK</v>
      </c>
      <c r="W58" s="233" t="str">
        <f>IF(U58="4ª",IF(PAGAMENTOS!AH58="",PAGAMENTOS!AG58,PAGAMENTOS!AH58),IF(U58="3ª",IF(PAGAMENTOS!Z58="",PAGAMENTOS!Y58,PAGAMENTOS!Z58),IF(U58="2ª",IF(PAGAMENTOS!R58="",PAGAMENTOS!Q58,PAGAMENTOS!R58),IF(U58="1ª",IF(PAGAMENTOS!J58="",PAGAMENTOS!I58,PAGAMENTOS!J58),"OK"))))</f>
        <v>OK</v>
      </c>
      <c r="X58" s="18">
        <f>MAX(VISTORIA!Y58,VISTORIA!U58,VISTORIA!Q58,VISTORIA!M58,VISTORIA!I58)</f>
        <v>1</v>
      </c>
      <c r="Y58" s="18">
        <f>IF(VISTORIA!Y58&lt;&gt;"",VISTORIA!Y58,IF(VISTORIA!U58&lt;&gt;"",VISTORIA!U58,IF(VISTORIA!Q58&lt;&gt;"",VISTORIA!Q58,IF(VISTORIA!M58&lt;&gt;"",VISTORIA!M58,IF(VISTORIA!I58&lt;&gt;"",VISTORIA!I58,0)))))</f>
        <v>1</v>
      </c>
      <c r="Z58" s="233">
        <f>IF(VISTORIA!Y58&lt;&gt;"",VISTORIA!W58,IF(VISTORIA!U58&lt;&gt;"",VISTORIA!S58,IF(VISTORIA!Q58&lt;&gt;"",VISTORIA!O58,IF(VISTORIA!M58&lt;&gt;"",VISTORIA!K58,IF(VISTORIA!I58&lt;&gt;"",VISTORIA!G58,"NA")))))</f>
        <v>42507</v>
      </c>
      <c r="AA58" s="233">
        <f>IF(VISTORIA!Y58&lt;&gt;"",VISTORIA!X58,IF(VISTORIA!U58&lt;&gt;"",VISTORIA!T58,IF(VISTORIA!Q58&lt;&gt;"",VISTORIA!P58,IF(VISTORIA!M58&lt;&gt;"",VISTORIA!L58,IF(VISTORIA!I58&lt;&gt;"",VISTORIA!H58,"NA")))))</f>
        <v>42535</v>
      </c>
      <c r="AB58" s="233">
        <f>IF(OR(G58="AGUARDANDO PRESTAÇÃO DE CONTAS",G58="AGUARDANDO APROVAÇÃO PRESTAÇÃO DE CONTAS",G58="CONCLUÍDO"),"PTM CONCLUÍDO",IF(AND(VISTORIA!X58="",VISTORIA!W58&lt;&gt;""),VISTORIA!W58,IF(AND(VISTORIA!T58="",VISTORIA!S58&lt;&gt;""),VISTORIA!S58,IF(AND(VISTORIA!P58="",VISTORIA!O58&lt;&gt;""),VISTORIA!O58,IF(AND(VISTORIA!L58="",VISTORIA!K58&lt;&gt;""),VISTORIA!K58,IF(AND(VISTORIA!H58="",VISTORIA!G58&lt;&gt;""),VISTORIA!G58,"SEM PEDIDO"))))))</f>
        <v>42507</v>
      </c>
      <c r="AC58" s="18" t="str">
        <f>IFERROR(INDEX('CONCLUSÃO INFORMAL'!58:58,MATCH(MAX('CONCLUSÃO INFORMAL'!H58,'CONCLUSÃO INFORMAL'!L58,'CONCLUSÃO INFORMAL'!P58),'CONCLUSÃO INFORMAL'!58:58,0)-1),"NÃO INFORMADO")</f>
        <v>NÃO INFORMADO</v>
      </c>
      <c r="AD58" s="233" t="str">
        <f>IFERROR(INDEX('CONCLUSÃO INFORMAL'!58:58,MATCH(MAX('CONCLUSÃO INFORMAL'!H58,'CONCLUSÃO INFORMAL'!L58,'CONCLUSÃO INFORMAL'!P58),'CONCLUSÃO INFORMAL'!58:58,0)),"NÃO INFORMADO")</f>
        <v>NÃO INFORMADO</v>
      </c>
      <c r="AE58" s="1950" t="str">
        <f>IFERROR(INDEX('CONCLUSÃO INFORMAL'!58:58,MATCH(MAX('CONCLUSÃO INFORMAL'!H58,'CONCLUSÃO INFORMAL'!L58,'CONCLUSÃO INFORMAL'!P58),'CONCLUSÃO INFORMAL'!58:58,0)+1),"NÃO INFORMADO")</f>
        <v>NÃO INFORMADO</v>
      </c>
    </row>
    <row r="59" spans="2:31" ht="43.5" x14ac:dyDescent="0.35">
      <c r="B59" s="7" t="str">
        <f>'INF GERAIS'!B59&amp;IFERROR(IF(INDEX(APOIO!$A$5:$A$50,MATCH('INF GERAIS'!N59,APOIO!$B$5:$B$50,0))="NÃO",APOIO!$A$2&amp;"NÃO VÁLIDO",""),"")</f>
        <v>2014.0051</v>
      </c>
      <c r="C59" s="1950" t="str">
        <f>'INF GERAIS'!C59</f>
        <v>AGRESTE CENTRAL</v>
      </c>
      <c r="D59" s="1950" t="str">
        <f>'INF GERAIS'!D59</f>
        <v>BELO JARDIM</v>
      </c>
      <c r="E59" s="1950" t="str">
        <f>'INF GERAIS'!E59</f>
        <v>REQUALIFICAÇÃO DA AVENIDA PAULO GUERRA</v>
      </c>
      <c r="F59" s="1950" t="str">
        <f>'INF GERAIS'!G59</f>
        <v>NORMAL</v>
      </c>
      <c r="G59" s="1950" t="str">
        <f>'INF GERAIS'!N59</f>
        <v>APROVADO</v>
      </c>
      <c r="H59" s="1950" t="str">
        <f>'INF GERAIS'!O59</f>
        <v>CONCLUÍDA</v>
      </c>
      <c r="I59" s="11">
        <f>'INF GERAIS'!I59</f>
        <v>1962262.9883333333</v>
      </c>
      <c r="J59" s="11">
        <f>'INF GERAIS'!J59</f>
        <v>290569.34999999998</v>
      </c>
      <c r="K59" s="11">
        <f>'INF GERAIS'!K59</f>
        <v>267386.21999999997</v>
      </c>
      <c r="L59" s="11">
        <f>'INF GERAIS'!L59</f>
        <v>0</v>
      </c>
      <c r="M59" s="11">
        <f>'INF GERAIS'!M59</f>
        <v>23183.13</v>
      </c>
      <c r="N59" s="233">
        <f>IF(MAX(PAGAMENTOS!M59,PAGAMENTOS!U59,PAGAMENTOS!AC59,PAGAMENTOS!AK59,PAGAMENTOS!AQ59,PAGAMENTOS!AW59)=0,"SEM PAGAMENTO",IFERROR(INDEX(PAGAMENTOS!59:59,MATCH(MAX(PAGAMENTOS!M59,PAGAMENTOS!U59,PAGAMENTOS!AC59,PAGAMENTOS!AK59,PAGAMENTOS!AQ59,PAGAMENTOS!AW59),PAGAMENTOS!59:59,0)),"SEM PAGAMENTO"))</f>
        <v>42237</v>
      </c>
      <c r="O59" s="120" t="str">
        <f>IF(MAX(PAGAMENTOS!M59,PAGAMENTOS!U59,PAGAMENTOS!AC59,PAGAMENTOS!AK59,PAGAMENTOS!AQ59,PAGAMENTOS!AW59)=0,"SEM PAGAMENTO",IFERROR(IF(MATCH(MAX(PAGAMENTOS!M59,PAGAMENTOS!U59,PAGAMENTOS!AC59,PAGAMENTOS!AK59,PAGAMENTOS!AQ59,PAGAMENTOS!AW59),PAGAMENTOS!59:59,0)&gt;40,INDEX(PAGAMENTOS!59:59,MATCH(MAX(PAGAMENTOS!M59,PAGAMENTOS!U59,PAGAMENTOS!AC59,PAGAMENTOS!AK59,PAGAMENTOS!AQ59,PAGAMENTOS!AW59),PAGAMENTOS!59:59,0)-2)&amp;" P COMP.",IF(MATCH(MAX(PAGAMENTOS!M59,PAGAMENTOS!U59,PAGAMENTOS!AC59,PAGAMENTOS!AK59,PAGAMENTOS!AQ59,PAGAMENTOS!AW59),PAGAMENTOS!59:59,0)=13,"1ª P",IF(MATCH(MAX(PAGAMENTOS!M59,PAGAMENTOS!U59,PAGAMENTOS!AC59,PAGAMENTOS!AK59,PAGAMENTOS!AQ59,PAGAMENTOS!AW59),PAGAMENTOS!59:59,0)=21,"2ª P",IF(MATCH(MAX(PAGAMENTOS!M59,PAGAMENTOS!U59,PAGAMENTOS!AC59,PAGAMENTOS!AK59,PAGAMENTOS!AQ59,PAGAMENTOS!AW59),PAGAMENTOS!59:59,0)=29,"3ª P",IF(PAGAMENTOS!AC59=PAGAMENTOS!AK59,"4ª P","4ª P"))))),"SEM PAGAMENTO"))</f>
        <v>2ª P</v>
      </c>
      <c r="P59" s="11">
        <f>IF(MAX(PAGAMENTOS!M59,PAGAMENTOS!U59,PAGAMENTOS!AC59,PAGAMENTOS!AK59,PAGAMENTOS!AQ59,PAGAMENTOS!AW59)=0,"SEM PAGAMENTO",IFERROR(INDEX(PAGAMENTOS!59:59,MATCH(MAX(PAGAMENTOS!M59,PAGAMENTOS!U59,PAGAMENTOS!AC59,PAGAMENTOS!AK59,PAGAMENTOS!AQ59,PAGAMENTOS!AW59),PAGAMENTOS!59:59,0)-1),"SEM PAGAMENTO"))</f>
        <v>87086.37</v>
      </c>
      <c r="Q59" s="11">
        <f>SUM(PAGAMENTOS!G59,PAGAMENTOS!L59,PAGAMENTOS!T59,PAGAMENTOS!AB59,PAGAMENTOS!AJ59,PAGAMENTOS!AP59,PAGAMENTOS!AV59)</f>
        <v>174172.74</v>
      </c>
      <c r="R59" s="11">
        <f>SUM(PAGAMENTOS!G59,PAGAMENTOS!H59,PAGAMENTOS!L59,PAGAMENTOS!T59,PAGAMENTOS!AB59,PAGAMENTOS!AJ59,PAGAMENTOS!AP59,PAGAMENTOS!AV59)</f>
        <v>174172.74</v>
      </c>
      <c r="S59" s="17">
        <f t="shared" si="0"/>
        <v>0.65139011277394931</v>
      </c>
      <c r="T59" s="11">
        <f>IF(RIGHT(B59)="O",0,IF(AND(R59=0,PAGAMENTOS!H59&lt;&gt;0),0,K59-R59))</f>
        <v>93213.479999999981</v>
      </c>
      <c r="U59" s="120" t="str">
        <f>IF(AND(OR(PAGAMENTOS!AG59&lt;&gt;"",PAGAMENTOS!AH59&lt;&gt;""),PAGAMENTOS!AK59=""),"4ª",IF(AND(OR(PAGAMENTOS!Y59&lt;&gt;"",PAGAMENTOS!Z59&lt;&gt;""),PAGAMENTOS!AC59=""),"3ª",IF(AND(OR(PAGAMENTOS!Q59&lt;&gt;"",PAGAMENTOS!R59&lt;&gt;""),PAGAMENTOS!U59=""),"2ª",IF(AND(OR(PAGAMENTOS!I59&lt;&gt;"",PAGAMENTOS!J59&lt;&gt;""),PAGAMENTOS!M59=""),"1ª","OK"))))</f>
        <v>4ª</v>
      </c>
      <c r="V59" s="120" t="str">
        <f>IF(U59="4ª",IF(PAGAMENTOS!AH59="","AGUARDANDO VISTORIA","NO FINANCEIRO"),IF(U59="3ª",IF(PAGAMENTOS!Z59="","AGUARDANDO VISTORIA","NO FINANCEIRO"),IF(U59="2ª",IF(PAGAMENTOS!R59="","AGUARDANDO VISTORIA","NO FINANCEIRO"),IF(U59="1ª",IF(PAGAMENTOS!J59="","AGUARDANDO LIBERAÇÃO","NO FINANCEIRO"),"OK"))))</f>
        <v>AGUARDANDO VISTORIA</v>
      </c>
      <c r="W59" s="233">
        <f>IF(U59="4ª",IF(PAGAMENTOS!AH59="",PAGAMENTOS!AG59,PAGAMENTOS!AH59),IF(U59="3ª",IF(PAGAMENTOS!Z59="",PAGAMENTOS!Y59,PAGAMENTOS!Z59),IF(U59="2ª",IF(PAGAMENTOS!R59="",PAGAMENTOS!Q59,PAGAMENTOS!R59),IF(U59="1ª",IF(PAGAMENTOS!J59="",PAGAMENTOS!I59,PAGAMENTOS!J59),"OK"))))</f>
        <v>42867</v>
      </c>
      <c r="X59" s="18">
        <f>MAX(VISTORIA!Y59,VISTORIA!U59,VISTORIA!Q59,VISTORIA!M59,VISTORIA!I59)</f>
        <v>1</v>
      </c>
      <c r="Y59" s="18">
        <f>IF(VISTORIA!Y59&lt;&gt;"",VISTORIA!Y59,IF(VISTORIA!U59&lt;&gt;"",VISTORIA!U59,IF(VISTORIA!Q59&lt;&gt;"",VISTORIA!Q59,IF(VISTORIA!M59&lt;&gt;"",VISTORIA!M59,IF(VISTORIA!I59&lt;&gt;"",VISTORIA!I59,0)))))</f>
        <v>1</v>
      </c>
      <c r="Z59" s="233">
        <f>IF(VISTORIA!Y59&lt;&gt;"",VISTORIA!W59,IF(VISTORIA!U59&lt;&gt;"",VISTORIA!S59,IF(VISTORIA!Q59&lt;&gt;"",VISTORIA!O59,IF(VISTORIA!M59&lt;&gt;"",VISTORIA!K59,IF(VISTORIA!I59&lt;&gt;"",VISTORIA!G59,"NA")))))</f>
        <v>42874</v>
      </c>
      <c r="AA59" s="233" t="str">
        <f>IF(VISTORIA!Y59&lt;&gt;"",VISTORIA!X59,IF(VISTORIA!U59&lt;&gt;"",VISTORIA!T59,IF(VISTORIA!Q59&lt;&gt;"",VISTORIA!P59,IF(VISTORIA!M59&lt;&gt;"",VISTORIA!L59,IF(VISTORIA!I59&lt;&gt;"",VISTORIA!H59,"NA")))))</f>
        <v/>
      </c>
      <c r="AB59" s="233">
        <f>IF(OR(G59="AGUARDANDO PRESTAÇÃO DE CONTAS",G59="AGUARDANDO APROVAÇÃO PRESTAÇÃO DE CONTAS",G59="CONCLUÍDO"),"PTM CONCLUÍDO",IF(AND(VISTORIA!X59="",VISTORIA!W59&lt;&gt;""),VISTORIA!W59,IF(AND(VISTORIA!T59="",VISTORIA!S59&lt;&gt;""),VISTORIA!S59,IF(AND(VISTORIA!P59="",VISTORIA!O59&lt;&gt;""),VISTORIA!O59,IF(AND(VISTORIA!L59="",VISTORIA!K59&lt;&gt;""),VISTORIA!K59,IF(AND(VISTORIA!H59="",VISTORIA!G59&lt;&gt;""),VISTORIA!G59,"SEM PEDIDO"))))))</f>
        <v>42874</v>
      </c>
      <c r="AC59" s="18" t="str">
        <f>IFERROR(INDEX('CONCLUSÃO INFORMAL'!59:59,MATCH(MAX('CONCLUSÃO INFORMAL'!H59,'CONCLUSÃO INFORMAL'!L59,'CONCLUSÃO INFORMAL'!P59),'CONCLUSÃO INFORMAL'!59:59,0)-1),"NÃO INFORMADO")</f>
        <v>NÃO INFORMADO</v>
      </c>
      <c r="AD59" s="233" t="str">
        <f>IFERROR(INDEX('CONCLUSÃO INFORMAL'!59:59,MATCH(MAX('CONCLUSÃO INFORMAL'!H59,'CONCLUSÃO INFORMAL'!L59,'CONCLUSÃO INFORMAL'!P59),'CONCLUSÃO INFORMAL'!59:59,0)),"NÃO INFORMADO")</f>
        <v>NÃO INFORMADO</v>
      </c>
      <c r="AE59" s="1950" t="str">
        <f>IFERROR(INDEX('CONCLUSÃO INFORMAL'!59:59,MATCH(MAX('CONCLUSÃO INFORMAL'!H59,'CONCLUSÃO INFORMAL'!L59,'CONCLUSÃO INFORMAL'!P59),'CONCLUSÃO INFORMAL'!59:59,0)+1),"NÃO INFORMADO")</f>
        <v>NÃO INFORMADO</v>
      </c>
    </row>
    <row r="60" spans="2:31" ht="43.5" x14ac:dyDescent="0.35">
      <c r="B60" s="7" t="str">
        <f>'INF GERAIS'!B60&amp;IFERROR(IF(INDEX(APOIO!$A$5:$A$50,MATCH('INF GERAIS'!N60,APOIO!$B$5:$B$50,0))="NÃO",APOIO!$A$2&amp;"NÃO VÁLIDO",""),"")</f>
        <v>2014.0052</v>
      </c>
      <c r="C60" s="1950" t="str">
        <f>'INF GERAIS'!C60</f>
        <v>SERTÃO DO MOXOTÓ</v>
      </c>
      <c r="D60" s="1950" t="str">
        <f>'INF GERAIS'!D60</f>
        <v>BETÂNIA</v>
      </c>
      <c r="E60" s="1950" t="str">
        <f>'INF GERAIS'!E60</f>
        <v>CONSTRUÇÃO DE PRAÇA PÚBLICA PARA LAZER</v>
      </c>
      <c r="F60" s="1950" t="str">
        <f>'INF GERAIS'!G60</f>
        <v>NORMAL</v>
      </c>
      <c r="G60" s="12" t="str">
        <f>'INF GERAIS'!N60</f>
        <v>EM CONFERÊNCIA PARA TEMAI</v>
      </c>
      <c r="H60" s="1950" t="str">
        <f>'INF GERAIS'!O60</f>
        <v>CONCLUÍDA</v>
      </c>
      <c r="I60" s="11">
        <f>'INF GERAIS'!I60</f>
        <v>603773.24</v>
      </c>
      <c r="J60" s="11">
        <f>'INF GERAIS'!J60</f>
        <v>606348.39</v>
      </c>
      <c r="K60" s="11">
        <f>'INF GERAIS'!K60</f>
        <v>603031.78</v>
      </c>
      <c r="L60" s="11">
        <f>'INF GERAIS'!L60</f>
        <v>0</v>
      </c>
      <c r="M60" s="11">
        <f>'INF GERAIS'!M60</f>
        <v>3316.61</v>
      </c>
      <c r="N60" s="233">
        <f>IF(MAX(PAGAMENTOS!M60,PAGAMENTOS!U60,PAGAMENTOS!AC60,PAGAMENTOS!AK60,PAGAMENTOS!AQ60,PAGAMENTOS!AW60)=0,"SEM PAGAMENTO",IFERROR(INDEX(PAGAMENTOS!60:60,MATCH(MAX(PAGAMENTOS!M60,PAGAMENTOS!U60,PAGAMENTOS!AC60,PAGAMENTOS!AK60,PAGAMENTOS!AQ60,PAGAMENTOS!AW60),PAGAMENTOS!60:60,0)),"SEM PAGAMENTO"))</f>
        <v>43909</v>
      </c>
      <c r="O60" s="120" t="str">
        <f>IF(MAX(PAGAMENTOS!M60,PAGAMENTOS!U60,PAGAMENTOS!AC60,PAGAMENTOS!AK60,PAGAMENTOS!AQ60,PAGAMENTOS!AW60)=0,"SEM PAGAMENTO",IFERROR(IF(MATCH(MAX(PAGAMENTOS!M60,PAGAMENTOS!U60,PAGAMENTOS!AC60,PAGAMENTOS!AK60,PAGAMENTOS!AQ60,PAGAMENTOS!AW60),PAGAMENTOS!60:60,0)&gt;40,INDEX(PAGAMENTOS!60:60,MATCH(MAX(PAGAMENTOS!M60,PAGAMENTOS!U60,PAGAMENTOS!AC60,PAGAMENTOS!AK60,PAGAMENTOS!AQ60,PAGAMENTOS!AW60),PAGAMENTOS!60:60,0)-2)&amp;" P COMP.",IF(MATCH(MAX(PAGAMENTOS!M60,PAGAMENTOS!U60,PAGAMENTOS!AC60,PAGAMENTOS!AK60,PAGAMENTOS!AQ60,PAGAMENTOS!AW60),PAGAMENTOS!60:60,0)=13,"1ª P",IF(MATCH(MAX(PAGAMENTOS!M60,PAGAMENTOS!U60,PAGAMENTOS!AC60,PAGAMENTOS!AK60,PAGAMENTOS!AQ60,PAGAMENTOS!AW60),PAGAMENTOS!60:60,0)=21,"2ª P",IF(MATCH(MAX(PAGAMENTOS!M60,PAGAMENTOS!U60,PAGAMENTOS!AC60,PAGAMENTOS!AK60,PAGAMENTOS!AQ60,PAGAMENTOS!AW60),PAGAMENTOS!60:60,0)=29,"3ª P",IF(PAGAMENTOS!AC60=PAGAMENTOS!AK60,"4ª P","4ª P"))))),"SEM PAGAMENTO"))</f>
        <v>4ª P</v>
      </c>
      <c r="P60" s="11">
        <f>IF(MAX(PAGAMENTOS!M60,PAGAMENTOS!U60,PAGAMENTOS!AC60,PAGAMENTOS!AK60,PAGAMENTOS!AQ60,PAGAMENTOS!AW60)=0,"SEM PAGAMENTO",IFERROR(INDEX(PAGAMENTOS!60:60,MATCH(MAX(PAGAMENTOS!M60,PAGAMENTOS!U60,PAGAMENTOS!AC60,PAGAMENTOS!AK60,PAGAMENTOS!AQ60,PAGAMENTOS!AW60),PAGAMENTOS!60:60,0)-1),"SEM PAGAMENTO"))</f>
        <v>120606.3600000001</v>
      </c>
      <c r="Q60" s="11">
        <f>SUM(PAGAMENTOS!G60,PAGAMENTOS!L60,PAGAMENTOS!T60,PAGAMENTOS!AB60,PAGAMENTOS!AJ60,PAGAMENTOS!AP60,PAGAMENTOS!AV60)</f>
        <v>603031.78</v>
      </c>
      <c r="R60" s="11">
        <f>SUM(PAGAMENTOS!G60,PAGAMENTOS!H60,PAGAMENTOS!L60,PAGAMENTOS!T60,PAGAMENTOS!AB60,PAGAMENTOS!AJ60,PAGAMENTOS!AP60,PAGAMENTOS!AV60)</f>
        <v>603031.78</v>
      </c>
      <c r="S60" s="17">
        <f t="shared" si="0"/>
        <v>1</v>
      </c>
      <c r="T60" s="11">
        <f>IF(RIGHT(B60)="O",0,IF(AND(R60=0,PAGAMENTOS!H60&lt;&gt;0),0,K60-R60))</f>
        <v>0</v>
      </c>
      <c r="U60" s="120" t="str">
        <f>IF(AND(OR(PAGAMENTOS!AG60&lt;&gt;"",PAGAMENTOS!AH60&lt;&gt;""),PAGAMENTOS!AK60=""),"4ª",IF(AND(OR(PAGAMENTOS!Y60&lt;&gt;"",PAGAMENTOS!Z60&lt;&gt;""),PAGAMENTOS!AC60=""),"3ª",IF(AND(OR(PAGAMENTOS!Q60&lt;&gt;"",PAGAMENTOS!R60&lt;&gt;""),PAGAMENTOS!U60=""),"2ª",IF(AND(OR(PAGAMENTOS!I60&lt;&gt;"",PAGAMENTOS!J60&lt;&gt;""),PAGAMENTOS!M60=""),"1ª","OK"))))</f>
        <v>OK</v>
      </c>
      <c r="V60" s="120" t="str">
        <f>IF(U60="4ª",IF(PAGAMENTOS!AH60="","AGUARDANDO VISTORIA","NO FINANCEIRO"),IF(U60="3ª",IF(PAGAMENTOS!Z60="","AGUARDANDO VISTORIA","NO FINANCEIRO"),IF(U60="2ª",IF(PAGAMENTOS!R60="","AGUARDANDO VISTORIA","NO FINANCEIRO"),IF(U60="1ª",IF(PAGAMENTOS!J60="","AGUARDANDO LIBERAÇÃO","NO FINANCEIRO"),"OK"))))</f>
        <v>OK</v>
      </c>
      <c r="W60" s="233" t="str">
        <f>IF(U60="4ª",IF(PAGAMENTOS!AH60="",PAGAMENTOS!AG60,PAGAMENTOS!AH60),IF(U60="3ª",IF(PAGAMENTOS!Z60="",PAGAMENTOS!Y60,PAGAMENTOS!Z60),IF(U60="2ª",IF(PAGAMENTOS!R60="",PAGAMENTOS!Q60,PAGAMENTOS!R60),IF(U60="1ª",IF(PAGAMENTOS!J60="",PAGAMENTOS!I60,PAGAMENTOS!J60),"OK"))))</f>
        <v>OK</v>
      </c>
      <c r="X60" s="18">
        <f>MAX(VISTORIA!Y60,VISTORIA!U60,VISTORIA!Q60,VISTORIA!M60,VISTORIA!I60)</f>
        <v>1</v>
      </c>
      <c r="Y60" s="18">
        <f>IF(VISTORIA!Y60&lt;&gt;"",VISTORIA!Y60,IF(VISTORIA!U60&lt;&gt;"",VISTORIA!U60,IF(VISTORIA!Q60&lt;&gt;"",VISTORIA!Q60,IF(VISTORIA!M60&lt;&gt;"",VISTORIA!M60,IF(VISTORIA!I60&lt;&gt;"",VISTORIA!I60,0)))))</f>
        <v>1</v>
      </c>
      <c r="Z60" s="233">
        <f>IF(VISTORIA!Y60&lt;&gt;"",VISTORIA!W60,IF(VISTORIA!U60&lt;&gt;"",VISTORIA!S60,IF(VISTORIA!Q60&lt;&gt;"",VISTORIA!O60,IF(VISTORIA!M60&lt;&gt;"",VISTORIA!K60,IF(VISTORIA!I60&lt;&gt;"",VISTORIA!G60,"NA")))))</f>
        <v>43523</v>
      </c>
      <c r="AA60" s="233">
        <f>IF(VISTORIA!Y60&lt;&gt;"",VISTORIA!X60,IF(VISTORIA!U60&lt;&gt;"",VISTORIA!T60,IF(VISTORIA!Q60&lt;&gt;"",VISTORIA!P60,IF(VISTORIA!M60&lt;&gt;"",VISTORIA!L60,IF(VISTORIA!I60&lt;&gt;"",VISTORIA!H60,"NA")))))</f>
        <v>43550</v>
      </c>
      <c r="AB60" s="233" t="str">
        <f>IF(OR(G60="AGUARDANDO PRESTAÇÃO DE CONTAS",G60="AGUARDANDO APROVAÇÃO PRESTAÇÃO DE CONTAS",G60="CONCLUÍDO"),"PTM CONCLUÍDO",IF(AND(VISTORIA!X60="",VISTORIA!W60&lt;&gt;""),VISTORIA!W60,IF(AND(VISTORIA!T60="",VISTORIA!S60&lt;&gt;""),VISTORIA!S60,IF(AND(VISTORIA!P60="",VISTORIA!O60&lt;&gt;""),VISTORIA!O60,IF(AND(VISTORIA!L60="",VISTORIA!K60&lt;&gt;""),VISTORIA!K60,IF(AND(VISTORIA!H60="",VISTORIA!G60&lt;&gt;""),VISTORIA!G60,"SEM PEDIDO"))))))</f>
        <v>SEM PEDIDO</v>
      </c>
      <c r="AC60" s="18" t="str">
        <f>IFERROR(INDEX('CONCLUSÃO INFORMAL'!60:60,MATCH(MAX('CONCLUSÃO INFORMAL'!H60,'CONCLUSÃO INFORMAL'!L60,'CONCLUSÃO INFORMAL'!P60),'CONCLUSÃO INFORMAL'!60:60,0)-1),"NÃO INFORMADO")</f>
        <v>NÃO INFORMADO</v>
      </c>
      <c r="AD60" s="233" t="str">
        <f>IFERROR(INDEX('CONCLUSÃO INFORMAL'!60:60,MATCH(MAX('CONCLUSÃO INFORMAL'!H60,'CONCLUSÃO INFORMAL'!L60,'CONCLUSÃO INFORMAL'!P60),'CONCLUSÃO INFORMAL'!60:60,0)),"NÃO INFORMADO")</f>
        <v>NÃO INFORMADO</v>
      </c>
      <c r="AE60" s="1950" t="str">
        <f>IFERROR(INDEX('CONCLUSÃO INFORMAL'!60:60,MATCH(MAX('CONCLUSÃO INFORMAL'!H60,'CONCLUSÃO INFORMAL'!L60,'CONCLUSÃO INFORMAL'!P60),'CONCLUSÃO INFORMAL'!60:60,0)+1),"NÃO INFORMADO")</f>
        <v>NÃO INFORMADO</v>
      </c>
    </row>
    <row r="61" spans="2:31" ht="43.5" x14ac:dyDescent="0.35">
      <c r="B61" s="7" t="str">
        <f>'INF GERAIS'!B61&amp;IFERROR(IF(INDEX(APOIO!$A$5:$A$50,MATCH('INF GERAIS'!N61,APOIO!$B$5:$B$50,0))="NÃO",APOIO!$A$2&amp;"NÃO VÁLIDO",""),"")</f>
        <v>2014.0053</v>
      </c>
      <c r="C61" s="1950" t="str">
        <f>'INF GERAIS'!C61</f>
        <v>AGRESTE CENTRAL</v>
      </c>
      <c r="D61" s="1950" t="str">
        <f>'INF GERAIS'!D61</f>
        <v>BEZERROS</v>
      </c>
      <c r="E61" s="1950" t="str">
        <f>'INF GERAIS'!E61</f>
        <v>PAVIMENTAÇÃO DE DIVERSAS RUAS (40 RUAS)</v>
      </c>
      <c r="F61" s="1950" t="str">
        <f>'INF GERAIS'!G61</f>
        <v>NORMAL</v>
      </c>
      <c r="G61" s="12" t="str">
        <f>'INF GERAIS'!N61</f>
        <v>EM CONFERÊNCIA PARA TEMAI</v>
      </c>
      <c r="H61" s="1950" t="str">
        <f>'INF GERAIS'!O61</f>
        <v>CONCLUÍDA</v>
      </c>
      <c r="I61" s="11">
        <f>'INF GERAIS'!I61</f>
        <v>1660376.37666667</v>
      </c>
      <c r="J61" s="11">
        <f>'INF GERAIS'!J61</f>
        <v>1447565.73</v>
      </c>
      <c r="K61" s="11">
        <f>'INF GERAIS'!K61</f>
        <v>1438265.7</v>
      </c>
      <c r="L61" s="11">
        <f>'INF GERAIS'!L61</f>
        <v>9300.0300000000007</v>
      </c>
      <c r="M61" s="11">
        <f>'INF GERAIS'!M61</f>
        <v>0</v>
      </c>
      <c r="N61" s="233">
        <f>IF(MAX(PAGAMENTOS!M61,PAGAMENTOS!U61,PAGAMENTOS!AC61,PAGAMENTOS!AK61,PAGAMENTOS!AQ61,PAGAMENTOS!AW61)=0,"SEM PAGAMENTO",IFERROR(INDEX(PAGAMENTOS!61:61,MATCH(MAX(PAGAMENTOS!M61,PAGAMENTOS!U61,PAGAMENTOS!AC61,PAGAMENTOS!AK61,PAGAMENTOS!AQ61,PAGAMENTOS!AW61),PAGAMENTOS!61:61,0)),"SEM PAGAMENTO"))</f>
        <v>43089</v>
      </c>
      <c r="O61" s="120" t="str">
        <f>IF(MAX(PAGAMENTOS!M61,PAGAMENTOS!U61,PAGAMENTOS!AC61,PAGAMENTOS!AK61,PAGAMENTOS!AQ61,PAGAMENTOS!AW61)=0,"SEM PAGAMENTO",IFERROR(IF(MATCH(MAX(PAGAMENTOS!M61,PAGAMENTOS!U61,PAGAMENTOS!AC61,PAGAMENTOS!AK61,PAGAMENTOS!AQ61,PAGAMENTOS!AW61),PAGAMENTOS!61:61,0)&gt;40,INDEX(PAGAMENTOS!61:61,MATCH(MAX(PAGAMENTOS!M61,PAGAMENTOS!U61,PAGAMENTOS!AC61,PAGAMENTOS!AK61,PAGAMENTOS!AQ61,PAGAMENTOS!AW61),PAGAMENTOS!61:61,0)-2)&amp;" P COMP.",IF(MATCH(MAX(PAGAMENTOS!M61,PAGAMENTOS!U61,PAGAMENTOS!AC61,PAGAMENTOS!AK61,PAGAMENTOS!AQ61,PAGAMENTOS!AW61),PAGAMENTOS!61:61,0)=13,"1ª P",IF(MATCH(MAX(PAGAMENTOS!M61,PAGAMENTOS!U61,PAGAMENTOS!AC61,PAGAMENTOS!AK61,PAGAMENTOS!AQ61,PAGAMENTOS!AW61),PAGAMENTOS!61:61,0)=21,"2ª P",IF(MATCH(MAX(PAGAMENTOS!M61,PAGAMENTOS!U61,PAGAMENTOS!AC61,PAGAMENTOS!AK61,PAGAMENTOS!AQ61,PAGAMENTOS!AW61),PAGAMENTOS!61:61,0)=29,"3ª P",IF(PAGAMENTOS!AC61=PAGAMENTOS!AK61,"4ª P","4ª P"))))),"SEM PAGAMENTO"))</f>
        <v>4ª P</v>
      </c>
      <c r="P61" s="11">
        <f>IF(MAX(PAGAMENTOS!M61,PAGAMENTOS!U61,PAGAMENTOS!AC61,PAGAMENTOS!AK61,PAGAMENTOS!AQ61,PAGAMENTOS!AW61)=0,"SEM PAGAMENTO",IFERROR(INDEX(PAGAMENTOS!61:61,MATCH(MAX(PAGAMENTOS!M61,PAGAMENTOS!U61,PAGAMENTOS!AC61,PAGAMENTOS!AK61,PAGAMENTOS!AQ61,PAGAMENTOS!AW61),PAGAMENTOS!61:61,0)-1),"SEM PAGAMENTO"))</f>
        <v>302767.06</v>
      </c>
      <c r="Q61" s="11">
        <f>SUM(PAGAMENTOS!G61,PAGAMENTOS!L61,PAGAMENTOS!T61,PAGAMENTOS!AB61,PAGAMENTOS!AJ61,PAGAMENTOS!AP61,PAGAMENTOS!AV61)</f>
        <v>1438265.7</v>
      </c>
      <c r="R61" s="11">
        <f>SUM(PAGAMENTOS!G61,PAGAMENTOS!H61,PAGAMENTOS!L61,PAGAMENTOS!T61,PAGAMENTOS!AB61,PAGAMENTOS!AJ61,PAGAMENTOS!AP61,PAGAMENTOS!AV61)</f>
        <v>1438265.7</v>
      </c>
      <c r="S61" s="17">
        <f t="shared" si="0"/>
        <v>1</v>
      </c>
      <c r="T61" s="11">
        <f>IF(RIGHT(B61)="O",0,IF(AND(R61=0,PAGAMENTOS!H61&lt;&gt;0),0,K61-R61))</f>
        <v>0</v>
      </c>
      <c r="U61" s="120" t="str">
        <f>IF(AND(OR(PAGAMENTOS!AG61&lt;&gt;"",PAGAMENTOS!AH61&lt;&gt;""),PAGAMENTOS!AK61=""),"4ª",IF(AND(OR(PAGAMENTOS!Y61&lt;&gt;"",PAGAMENTOS!Z61&lt;&gt;""),PAGAMENTOS!AC61=""),"3ª",IF(AND(OR(PAGAMENTOS!Q61&lt;&gt;"",PAGAMENTOS!R61&lt;&gt;""),PAGAMENTOS!U61=""),"2ª",IF(AND(OR(PAGAMENTOS!I61&lt;&gt;"",PAGAMENTOS!J61&lt;&gt;""),PAGAMENTOS!M61=""),"1ª","OK"))))</f>
        <v>OK</v>
      </c>
      <c r="V61" s="120" t="str">
        <f>IF(U61="4ª",IF(PAGAMENTOS!AH61="","AGUARDANDO VISTORIA","NO FINANCEIRO"),IF(U61="3ª",IF(PAGAMENTOS!Z61="","AGUARDANDO VISTORIA","NO FINANCEIRO"),IF(U61="2ª",IF(PAGAMENTOS!R61="","AGUARDANDO VISTORIA","NO FINANCEIRO"),IF(U61="1ª",IF(PAGAMENTOS!J61="","AGUARDANDO LIBERAÇÃO","NO FINANCEIRO"),"OK"))))</f>
        <v>OK</v>
      </c>
      <c r="W61" s="233" t="str">
        <f>IF(U61="4ª",IF(PAGAMENTOS!AH61="",PAGAMENTOS!AG61,PAGAMENTOS!AH61),IF(U61="3ª",IF(PAGAMENTOS!Z61="",PAGAMENTOS!Y61,PAGAMENTOS!Z61),IF(U61="2ª",IF(PAGAMENTOS!R61="",PAGAMENTOS!Q61,PAGAMENTOS!R61),IF(U61="1ª",IF(PAGAMENTOS!J61="",PAGAMENTOS!I61,PAGAMENTOS!J61),"OK"))))</f>
        <v>OK</v>
      </c>
      <c r="X61" s="18">
        <f>MAX(VISTORIA!Y61,VISTORIA!U61,VISTORIA!Q61,VISTORIA!M61,VISTORIA!I61)</f>
        <v>1</v>
      </c>
      <c r="Y61" s="18">
        <f>IF(VISTORIA!Y61&lt;&gt;"",VISTORIA!Y61,IF(VISTORIA!U61&lt;&gt;"",VISTORIA!U61,IF(VISTORIA!Q61&lt;&gt;"",VISTORIA!Q61,IF(VISTORIA!M61&lt;&gt;"",VISTORIA!M61,IF(VISTORIA!I61&lt;&gt;"",VISTORIA!I61,0)))))</f>
        <v>1</v>
      </c>
      <c r="Z61" s="233">
        <f>IF(VISTORIA!Y61&lt;&gt;"",VISTORIA!W61,IF(VISTORIA!U61&lt;&gt;"",VISTORIA!S61,IF(VISTORIA!Q61&lt;&gt;"",VISTORIA!O61,IF(VISTORIA!M61&lt;&gt;"",VISTORIA!K61,IF(VISTORIA!I61&lt;&gt;"",VISTORIA!G61,"NA")))))</f>
        <v>42992</v>
      </c>
      <c r="AA61" s="233">
        <f>IF(VISTORIA!Y61&lt;&gt;"",VISTORIA!X61,IF(VISTORIA!U61&lt;&gt;"",VISTORIA!T61,IF(VISTORIA!Q61&lt;&gt;"",VISTORIA!P61,IF(VISTORIA!M61&lt;&gt;"",VISTORIA!L61,IF(VISTORIA!I61&lt;&gt;"",VISTORIA!H61,"NA")))))</f>
        <v>43007</v>
      </c>
      <c r="AB61" s="233">
        <f>IF(OR(G61="AGUARDANDO PRESTAÇÃO DE CONTAS",G61="AGUARDANDO APROVAÇÃO PRESTAÇÃO DE CONTAS",G61="CONCLUÍDO"),"PTM CONCLUÍDO",IF(AND(VISTORIA!X61="",VISTORIA!W61&lt;&gt;""),VISTORIA!W61,IF(AND(VISTORIA!T61="",VISTORIA!S61&lt;&gt;""),VISTORIA!S61,IF(AND(VISTORIA!P61="",VISTORIA!O61&lt;&gt;""),VISTORIA!O61,IF(AND(VISTORIA!L61="",VISTORIA!K61&lt;&gt;""),VISTORIA!K61,IF(AND(VISTORIA!H61="",VISTORIA!G61&lt;&gt;""),VISTORIA!G61,"SEM PEDIDO"))))))</f>
        <v>42881</v>
      </c>
      <c r="AC61" s="18" t="str">
        <f>IFERROR(INDEX('CONCLUSÃO INFORMAL'!61:61,MATCH(MAX('CONCLUSÃO INFORMAL'!H61,'CONCLUSÃO INFORMAL'!L61,'CONCLUSÃO INFORMAL'!P61),'CONCLUSÃO INFORMAL'!61:61,0)-1),"NÃO INFORMADO")</f>
        <v>NÃO INFORMADO</v>
      </c>
      <c r="AD61" s="233" t="str">
        <f>IFERROR(INDEX('CONCLUSÃO INFORMAL'!61:61,MATCH(MAX('CONCLUSÃO INFORMAL'!H61,'CONCLUSÃO INFORMAL'!L61,'CONCLUSÃO INFORMAL'!P61),'CONCLUSÃO INFORMAL'!61:61,0)),"NÃO INFORMADO")</f>
        <v>NÃO INFORMADO</v>
      </c>
      <c r="AE61" s="1950" t="str">
        <f>IFERROR(INDEX('CONCLUSÃO INFORMAL'!61:61,MATCH(MAX('CONCLUSÃO INFORMAL'!H61,'CONCLUSÃO INFORMAL'!L61,'CONCLUSÃO INFORMAL'!P61),'CONCLUSÃO INFORMAL'!61:61,0)+1),"NÃO INFORMADO")</f>
        <v>NÃO INFORMADO</v>
      </c>
    </row>
    <row r="62" spans="2:31" ht="58" x14ac:dyDescent="0.35">
      <c r="B62" s="7" t="str">
        <f>'INF GERAIS'!B62&amp;IFERROR(IF(INDEX(APOIO!$A$5:$A$50,MATCH('INF GERAIS'!N62,APOIO!$B$5:$B$50,0))="NÃO",APOIO!$A$2&amp;"NÃO VÁLIDO",""),"")</f>
        <v>2014.0054</v>
      </c>
      <c r="C62" s="1950" t="str">
        <f>'INF GERAIS'!C62</f>
        <v>AGRESTE CENTRAL</v>
      </c>
      <c r="D62" s="1950" t="str">
        <f>'INF GERAIS'!D62</f>
        <v>BEZERROS</v>
      </c>
      <c r="E62" s="1950" t="str">
        <f>'INF GERAIS'!E62</f>
        <v>CONSTRUÇÃO DO TERMINAL ALTERNATIVO DE TRANSPORTE DE PASSAGEIROS</v>
      </c>
      <c r="F62" s="1950" t="str">
        <f>'INF GERAIS'!G62</f>
        <v>NORMAL</v>
      </c>
      <c r="G62" s="12" t="str">
        <f>'INF GERAIS'!N62</f>
        <v>EM CONFERÊNCIA PARA TEMAI</v>
      </c>
      <c r="H62" s="1950" t="str">
        <f>'INF GERAIS'!O62</f>
        <v>CONCLUÍDA</v>
      </c>
      <c r="I62" s="11">
        <f>'INF GERAIS'!I62</f>
        <v>1660376.37666667</v>
      </c>
      <c r="J62" s="11">
        <f>'INF GERAIS'!J62</f>
        <v>222110.68</v>
      </c>
      <c r="K62" s="11">
        <f>'INF GERAIS'!K62</f>
        <v>222110.68</v>
      </c>
      <c r="L62" s="11">
        <f>'INF GERAIS'!L62</f>
        <v>0</v>
      </c>
      <c r="M62" s="11">
        <f>'INF GERAIS'!M62</f>
        <v>0</v>
      </c>
      <c r="N62" s="233">
        <f>IF(MAX(PAGAMENTOS!M62,PAGAMENTOS!U62,PAGAMENTOS!AC62,PAGAMENTOS!AK62,PAGAMENTOS!AQ62,PAGAMENTOS!AW62)=0,"SEM PAGAMENTO",IFERROR(INDEX(PAGAMENTOS!62:62,MATCH(MAX(PAGAMENTOS!M62,PAGAMENTOS!U62,PAGAMENTOS!AC62,PAGAMENTOS!AK62,PAGAMENTOS!AQ62,PAGAMENTOS!AW62),PAGAMENTOS!62:62,0)),"SEM PAGAMENTO"))</f>
        <v>42962</v>
      </c>
      <c r="O62" s="120" t="str">
        <f>IF(MAX(PAGAMENTOS!M62,PAGAMENTOS!U62,PAGAMENTOS!AC62,PAGAMENTOS!AK62,PAGAMENTOS!AQ62,PAGAMENTOS!AW62)=0,"SEM PAGAMENTO",IFERROR(IF(MATCH(MAX(PAGAMENTOS!M62,PAGAMENTOS!U62,PAGAMENTOS!AC62,PAGAMENTOS!AK62,PAGAMENTOS!AQ62,PAGAMENTOS!AW62),PAGAMENTOS!62:62,0)&gt;40,INDEX(PAGAMENTOS!62:62,MATCH(MAX(PAGAMENTOS!M62,PAGAMENTOS!U62,PAGAMENTOS!AC62,PAGAMENTOS!AK62,PAGAMENTOS!AQ62,PAGAMENTOS!AW62),PAGAMENTOS!62:62,0)-2)&amp;" P COMP.",IF(MATCH(MAX(PAGAMENTOS!M62,PAGAMENTOS!U62,PAGAMENTOS!AC62,PAGAMENTOS!AK62,PAGAMENTOS!AQ62,PAGAMENTOS!AW62),PAGAMENTOS!62:62,0)=13,"1ª P",IF(MATCH(MAX(PAGAMENTOS!M62,PAGAMENTOS!U62,PAGAMENTOS!AC62,PAGAMENTOS!AK62,PAGAMENTOS!AQ62,PAGAMENTOS!AW62),PAGAMENTOS!62:62,0)=21,"2ª P",IF(MATCH(MAX(PAGAMENTOS!M62,PAGAMENTOS!U62,PAGAMENTOS!AC62,PAGAMENTOS!AK62,PAGAMENTOS!AQ62,PAGAMENTOS!AW62),PAGAMENTOS!62:62,0)=29,"3ª P",IF(PAGAMENTOS!AC62=PAGAMENTOS!AK62,"4ª P","4ª P"))))),"SEM PAGAMENTO"))</f>
        <v>4ª P</v>
      </c>
      <c r="P62" s="11">
        <f>IF(MAX(PAGAMENTOS!M62,PAGAMENTOS!U62,PAGAMENTOS!AC62,PAGAMENTOS!AK62,PAGAMENTOS!AQ62,PAGAMENTOS!AW62)=0,"SEM PAGAMENTO",IFERROR(INDEX(PAGAMENTOS!62:62,MATCH(MAX(PAGAMENTOS!M62,PAGAMENTOS!U62,PAGAMENTOS!AC62,PAGAMENTOS!AK62,PAGAMENTOS!AQ62,PAGAMENTOS!AW62),PAGAMENTOS!62:62,0)-1),"SEM PAGAMENTO"))</f>
        <v>44422.14</v>
      </c>
      <c r="Q62" s="11">
        <f>SUM(PAGAMENTOS!G62,PAGAMENTOS!L62,PAGAMENTOS!T62,PAGAMENTOS!AB62,PAGAMENTOS!AJ62,PAGAMENTOS!AP62,PAGAMENTOS!AV62)</f>
        <v>222110.68</v>
      </c>
      <c r="R62" s="11">
        <f>SUM(PAGAMENTOS!G62,PAGAMENTOS!H62,PAGAMENTOS!L62,PAGAMENTOS!T62,PAGAMENTOS!AB62,PAGAMENTOS!AJ62,PAGAMENTOS!AP62,PAGAMENTOS!AV62)</f>
        <v>222110.68</v>
      </c>
      <c r="S62" s="17">
        <f t="shared" si="0"/>
        <v>1</v>
      </c>
      <c r="T62" s="11">
        <f>IF(RIGHT(B62)="O",0,IF(AND(R62=0,PAGAMENTOS!H62&lt;&gt;0),0,K62-R62))</f>
        <v>0</v>
      </c>
      <c r="U62" s="120" t="str">
        <f>IF(AND(OR(PAGAMENTOS!AG62&lt;&gt;"",PAGAMENTOS!AH62&lt;&gt;""),PAGAMENTOS!AK62=""),"4ª",IF(AND(OR(PAGAMENTOS!Y62&lt;&gt;"",PAGAMENTOS!Z62&lt;&gt;""),PAGAMENTOS!AC62=""),"3ª",IF(AND(OR(PAGAMENTOS!Q62&lt;&gt;"",PAGAMENTOS!R62&lt;&gt;""),PAGAMENTOS!U62=""),"2ª",IF(AND(OR(PAGAMENTOS!I62&lt;&gt;"",PAGAMENTOS!J62&lt;&gt;""),PAGAMENTOS!M62=""),"1ª","OK"))))</f>
        <v>OK</v>
      </c>
      <c r="V62" s="120" t="str">
        <f>IF(U62="4ª",IF(PAGAMENTOS!AH62="","AGUARDANDO VISTORIA","NO FINANCEIRO"),IF(U62="3ª",IF(PAGAMENTOS!Z62="","AGUARDANDO VISTORIA","NO FINANCEIRO"),IF(U62="2ª",IF(PAGAMENTOS!R62="","AGUARDANDO VISTORIA","NO FINANCEIRO"),IF(U62="1ª",IF(PAGAMENTOS!J62="","AGUARDANDO LIBERAÇÃO","NO FINANCEIRO"),"OK"))))</f>
        <v>OK</v>
      </c>
      <c r="W62" s="233" t="str">
        <f>IF(U62="4ª",IF(PAGAMENTOS!AH62="",PAGAMENTOS!AG62,PAGAMENTOS!AH62),IF(U62="3ª",IF(PAGAMENTOS!Z62="",PAGAMENTOS!Y62,PAGAMENTOS!Z62),IF(U62="2ª",IF(PAGAMENTOS!R62="",PAGAMENTOS!Q62,PAGAMENTOS!R62),IF(U62="1ª",IF(PAGAMENTOS!J62="",PAGAMENTOS!I62,PAGAMENTOS!J62),"OK"))))</f>
        <v>OK</v>
      </c>
      <c r="X62" s="18">
        <f>MAX(VISTORIA!Y62,VISTORIA!U62,VISTORIA!Q62,VISTORIA!M62,VISTORIA!I62)</f>
        <v>1</v>
      </c>
      <c r="Y62" s="18">
        <f>IF(VISTORIA!Y62&lt;&gt;"",VISTORIA!Y62,IF(VISTORIA!U62&lt;&gt;"",VISTORIA!U62,IF(VISTORIA!Q62&lt;&gt;"",VISTORIA!Q62,IF(VISTORIA!M62&lt;&gt;"",VISTORIA!M62,IF(VISTORIA!I62&lt;&gt;"",VISTORIA!I62,0)))))</f>
        <v>1</v>
      </c>
      <c r="Z62" s="233">
        <f>IF(VISTORIA!Y62&lt;&gt;"",VISTORIA!W62,IF(VISTORIA!U62&lt;&gt;"",VISTORIA!S62,IF(VISTORIA!Q62&lt;&gt;"",VISTORIA!O62,IF(VISTORIA!M62&lt;&gt;"",VISTORIA!K62,IF(VISTORIA!I62&lt;&gt;"",VISTORIA!G62,"NA")))))</f>
        <v>42670</v>
      </c>
      <c r="AA62" s="233">
        <f>IF(VISTORIA!Y62&lt;&gt;"",VISTORIA!X62,IF(VISTORIA!U62&lt;&gt;"",VISTORIA!T62,IF(VISTORIA!Q62&lt;&gt;"",VISTORIA!P62,IF(VISTORIA!M62&lt;&gt;"",VISTORIA!L62,IF(VISTORIA!I62&lt;&gt;"",VISTORIA!H62,"NA")))))</f>
        <v>42768</v>
      </c>
      <c r="AB62" s="233">
        <f>IF(OR(G62="AGUARDANDO PRESTAÇÃO DE CONTAS",G62="AGUARDANDO APROVAÇÃO PRESTAÇÃO DE CONTAS",G62="CONCLUÍDO"),"PTM CONCLUÍDO",IF(AND(VISTORIA!X62="",VISTORIA!W62&lt;&gt;""),VISTORIA!W62,IF(AND(VISTORIA!T62="",VISTORIA!S62&lt;&gt;""),VISTORIA!S62,IF(AND(VISTORIA!P62="",VISTORIA!O62&lt;&gt;""),VISTORIA!O62,IF(AND(VISTORIA!L62="",VISTORIA!K62&lt;&gt;""),VISTORIA!K62,IF(AND(VISTORIA!H62="",VISTORIA!G62&lt;&gt;""),VISTORIA!G62,"SEM PEDIDO"))))))</f>
        <v>42535</v>
      </c>
      <c r="AC62" s="18" t="str">
        <f>IFERROR(INDEX('CONCLUSÃO INFORMAL'!62:62,MATCH(MAX('CONCLUSÃO INFORMAL'!H62,'CONCLUSÃO INFORMAL'!L62,'CONCLUSÃO INFORMAL'!P62),'CONCLUSÃO INFORMAL'!62:62,0)-1),"NÃO INFORMADO")</f>
        <v>NÃO INFORMADO</v>
      </c>
      <c r="AD62" s="233" t="str">
        <f>IFERROR(INDEX('CONCLUSÃO INFORMAL'!62:62,MATCH(MAX('CONCLUSÃO INFORMAL'!H62,'CONCLUSÃO INFORMAL'!L62,'CONCLUSÃO INFORMAL'!P62),'CONCLUSÃO INFORMAL'!62:62,0)),"NÃO INFORMADO")</f>
        <v>NÃO INFORMADO</v>
      </c>
      <c r="AE62" s="1950" t="str">
        <f>IFERROR(INDEX('CONCLUSÃO INFORMAL'!62:62,MATCH(MAX('CONCLUSÃO INFORMAL'!H62,'CONCLUSÃO INFORMAL'!L62,'CONCLUSÃO INFORMAL'!P62),'CONCLUSÃO INFORMAL'!62:62,0)+1),"NÃO INFORMADO")</f>
        <v>NÃO INFORMADO</v>
      </c>
    </row>
    <row r="63" spans="2:31" ht="58" x14ac:dyDescent="0.35">
      <c r="B63" s="7" t="str">
        <f>'INF GERAIS'!B63&amp;IFERROR(IF(INDEX(APOIO!$A$5:$A$50,MATCH('INF GERAIS'!N63,APOIO!$B$5:$B$50,0))="NÃO",APOIO!$A$2&amp;"NÃO VÁLIDO",""),"")</f>
        <v>2014.0055</v>
      </c>
      <c r="C63" s="1950" t="str">
        <f>'INF GERAIS'!C63</f>
        <v>SERTÃO DO ARARIPE</v>
      </c>
      <c r="D63" s="1950" t="str">
        <f>'INF GERAIS'!D63</f>
        <v>BODOCÓ</v>
      </c>
      <c r="E63" s="1950" t="str">
        <f>'INF GERAIS'!E63</f>
        <v xml:space="preserve">PAVIMENTAÇÃO EM PARALELEPÍPEDOS GRANÍTICOS  NA SEDE DO MUNICÍPIO( 24 RUAS) </v>
      </c>
      <c r="F63" s="1950" t="str">
        <f>'INF GERAIS'!G63</f>
        <v>NORMAL</v>
      </c>
      <c r="G63" s="12" t="str">
        <f>'INF GERAIS'!N63</f>
        <v>EM CONFERÊNCIA PARA TEMAI</v>
      </c>
      <c r="H63" s="1950" t="str">
        <f>'INF GERAIS'!O63</f>
        <v>CONCLUÍDA</v>
      </c>
      <c r="I63" s="11">
        <f>'INF GERAIS'!I63</f>
        <v>1207546.4666666666</v>
      </c>
      <c r="J63" s="11">
        <f>'INF GERAIS'!J63</f>
        <v>1257618.3</v>
      </c>
      <c r="K63" s="11">
        <f>'INF GERAIS'!K63</f>
        <v>1207347.3</v>
      </c>
      <c r="L63" s="11">
        <f>'INF GERAIS'!L63</f>
        <v>0</v>
      </c>
      <c r="M63" s="11">
        <f>'INF GERAIS'!M63</f>
        <v>50271</v>
      </c>
      <c r="N63" s="233">
        <f>IF(MAX(PAGAMENTOS!M63,PAGAMENTOS!U63,PAGAMENTOS!AC63,PAGAMENTOS!AK63,PAGAMENTOS!AQ63,PAGAMENTOS!AW63)=0,"SEM PAGAMENTO",IFERROR(INDEX(PAGAMENTOS!63:63,MATCH(MAX(PAGAMENTOS!M63,PAGAMENTOS!U63,PAGAMENTOS!AC63,PAGAMENTOS!AK63,PAGAMENTOS!AQ63,PAGAMENTOS!AW63),PAGAMENTOS!63:63,0)),"SEM PAGAMENTO"))</f>
        <v>42863</v>
      </c>
      <c r="O63" s="120" t="str">
        <f>IF(MAX(PAGAMENTOS!M63,PAGAMENTOS!U63,PAGAMENTOS!AC63,PAGAMENTOS!AK63,PAGAMENTOS!AQ63,PAGAMENTOS!AW63)=0,"SEM PAGAMENTO",IFERROR(IF(MATCH(MAX(PAGAMENTOS!M63,PAGAMENTOS!U63,PAGAMENTOS!AC63,PAGAMENTOS!AK63,PAGAMENTOS!AQ63,PAGAMENTOS!AW63),PAGAMENTOS!63:63,0)&gt;40,INDEX(PAGAMENTOS!63:63,MATCH(MAX(PAGAMENTOS!M63,PAGAMENTOS!U63,PAGAMENTOS!AC63,PAGAMENTOS!AK63,PAGAMENTOS!AQ63,PAGAMENTOS!AW63),PAGAMENTOS!63:63,0)-2)&amp;" P COMP.",IF(MATCH(MAX(PAGAMENTOS!M63,PAGAMENTOS!U63,PAGAMENTOS!AC63,PAGAMENTOS!AK63,PAGAMENTOS!AQ63,PAGAMENTOS!AW63),PAGAMENTOS!63:63,0)=13,"1ª P",IF(MATCH(MAX(PAGAMENTOS!M63,PAGAMENTOS!U63,PAGAMENTOS!AC63,PAGAMENTOS!AK63,PAGAMENTOS!AQ63,PAGAMENTOS!AW63),PAGAMENTOS!63:63,0)=21,"2ª P",IF(MATCH(MAX(PAGAMENTOS!M63,PAGAMENTOS!U63,PAGAMENTOS!AC63,PAGAMENTOS!AK63,PAGAMENTOS!AQ63,PAGAMENTOS!AW63),PAGAMENTOS!63:63,0)=29,"3ª P",IF(PAGAMENTOS!AC63=PAGAMENTOS!AK63,"4ª P","4ª P"))))),"SEM PAGAMENTO"))</f>
        <v>4ª P</v>
      </c>
      <c r="P63" s="11">
        <f>IF(MAX(PAGAMENTOS!M63,PAGAMENTOS!U63,PAGAMENTOS!AC63,PAGAMENTOS!AK63,PAGAMENTOS!AQ63,PAGAMENTOS!AW63)=0,"SEM PAGAMENTO",IFERROR(INDEX(PAGAMENTOS!63:63,MATCH(MAX(PAGAMENTOS!M63,PAGAMENTOS!U63,PAGAMENTOS!AC63,PAGAMENTOS!AK63,PAGAMENTOS!AQ63,PAGAMENTOS!AW63),PAGAMENTOS!63:63,0)-1),"SEM PAGAMENTO"))</f>
        <v>241469.46</v>
      </c>
      <c r="Q63" s="11">
        <f>SUM(PAGAMENTOS!G63,PAGAMENTOS!L63,PAGAMENTOS!T63,PAGAMENTOS!AB63,PAGAMENTOS!AJ63,PAGAMENTOS!AP63,PAGAMENTOS!AV63)</f>
        <v>1207347.3</v>
      </c>
      <c r="R63" s="11">
        <f>SUM(PAGAMENTOS!G63,PAGAMENTOS!H63,PAGAMENTOS!L63,PAGAMENTOS!T63,PAGAMENTOS!AB63,PAGAMENTOS!AJ63,PAGAMENTOS!AP63,PAGAMENTOS!AV63)</f>
        <v>1207347.3</v>
      </c>
      <c r="S63" s="17">
        <f t="shared" si="0"/>
        <v>1</v>
      </c>
      <c r="T63" s="11">
        <f>IF(RIGHT(B63)="O",0,IF(AND(R63=0,PAGAMENTOS!H63&lt;&gt;0),0,K63-R63))</f>
        <v>0</v>
      </c>
      <c r="U63" s="120" t="str">
        <f>IF(AND(OR(PAGAMENTOS!AG63&lt;&gt;"",PAGAMENTOS!AH63&lt;&gt;""),PAGAMENTOS!AK63=""),"4ª",IF(AND(OR(PAGAMENTOS!Y63&lt;&gt;"",PAGAMENTOS!Z63&lt;&gt;""),PAGAMENTOS!AC63=""),"3ª",IF(AND(OR(PAGAMENTOS!Q63&lt;&gt;"",PAGAMENTOS!R63&lt;&gt;""),PAGAMENTOS!U63=""),"2ª",IF(AND(OR(PAGAMENTOS!I63&lt;&gt;"",PAGAMENTOS!J63&lt;&gt;""),PAGAMENTOS!M63=""),"1ª","OK"))))</f>
        <v>OK</v>
      </c>
      <c r="V63" s="120" t="str">
        <f>IF(U63="4ª",IF(PAGAMENTOS!AH63="","AGUARDANDO VISTORIA","NO FINANCEIRO"),IF(U63="3ª",IF(PAGAMENTOS!Z63="","AGUARDANDO VISTORIA","NO FINANCEIRO"),IF(U63="2ª",IF(PAGAMENTOS!R63="","AGUARDANDO VISTORIA","NO FINANCEIRO"),IF(U63="1ª",IF(PAGAMENTOS!J63="","AGUARDANDO LIBERAÇÃO","NO FINANCEIRO"),"OK"))))</f>
        <v>OK</v>
      </c>
      <c r="W63" s="233" t="str">
        <f>IF(U63="4ª",IF(PAGAMENTOS!AH63="",PAGAMENTOS!AG63,PAGAMENTOS!AH63),IF(U63="3ª",IF(PAGAMENTOS!Z63="",PAGAMENTOS!Y63,PAGAMENTOS!Z63),IF(U63="2ª",IF(PAGAMENTOS!R63="",PAGAMENTOS!Q63,PAGAMENTOS!R63),IF(U63="1ª",IF(PAGAMENTOS!J63="",PAGAMENTOS!I63,PAGAMENTOS!J63),"OK"))))</f>
        <v>OK</v>
      </c>
      <c r="X63" s="18">
        <f>MAX(VISTORIA!Y63,VISTORIA!U63,VISTORIA!Q63,VISTORIA!M63,VISTORIA!I63)</f>
        <v>1</v>
      </c>
      <c r="Y63" s="18">
        <f>IF(VISTORIA!Y63&lt;&gt;"",VISTORIA!Y63,IF(VISTORIA!U63&lt;&gt;"",VISTORIA!U63,IF(VISTORIA!Q63&lt;&gt;"",VISTORIA!Q63,IF(VISTORIA!M63&lt;&gt;"",VISTORIA!M63,IF(VISTORIA!I63&lt;&gt;"",VISTORIA!I63,0)))))</f>
        <v>1</v>
      </c>
      <c r="Z63" s="233">
        <f>IF(VISTORIA!Y63&lt;&gt;"",VISTORIA!W63,IF(VISTORIA!U63&lt;&gt;"",VISTORIA!S63,IF(VISTORIA!Q63&lt;&gt;"",VISTORIA!O63,IF(VISTORIA!M63&lt;&gt;"",VISTORIA!K63,IF(VISTORIA!I63&lt;&gt;"",VISTORIA!G63,"NA")))))</f>
        <v>42702</v>
      </c>
      <c r="AA63" s="233">
        <f>IF(VISTORIA!Y63&lt;&gt;"",VISTORIA!X63,IF(VISTORIA!U63&lt;&gt;"",VISTORIA!T63,IF(VISTORIA!Q63&lt;&gt;"",VISTORIA!P63,IF(VISTORIA!M63&lt;&gt;"",VISTORIA!L63,IF(VISTORIA!I63&lt;&gt;"",VISTORIA!H63,"NA")))))</f>
        <v>42730</v>
      </c>
      <c r="AB63" s="233" t="str">
        <f>IF(OR(G63="AGUARDANDO PRESTAÇÃO DE CONTAS",G63="AGUARDANDO APROVAÇÃO PRESTAÇÃO DE CONTAS",G63="CONCLUÍDO"),"PTM CONCLUÍDO",IF(AND(VISTORIA!X63="",VISTORIA!W63&lt;&gt;""),VISTORIA!W63,IF(AND(VISTORIA!T63="",VISTORIA!S63&lt;&gt;""),VISTORIA!S63,IF(AND(VISTORIA!P63="",VISTORIA!O63&lt;&gt;""),VISTORIA!O63,IF(AND(VISTORIA!L63="",VISTORIA!K63&lt;&gt;""),VISTORIA!K63,IF(AND(VISTORIA!H63="",VISTORIA!G63&lt;&gt;""),VISTORIA!G63,"SEM PEDIDO"))))))</f>
        <v>SEM PEDIDO</v>
      </c>
      <c r="AC63" s="18" t="str">
        <f>IFERROR(INDEX('CONCLUSÃO INFORMAL'!63:63,MATCH(MAX('CONCLUSÃO INFORMAL'!H63,'CONCLUSÃO INFORMAL'!L63,'CONCLUSÃO INFORMAL'!P63),'CONCLUSÃO INFORMAL'!63:63,0)-1),"NÃO INFORMADO")</f>
        <v>NÃO INFORMADO</v>
      </c>
      <c r="AD63" s="233" t="str">
        <f>IFERROR(INDEX('CONCLUSÃO INFORMAL'!63:63,MATCH(MAX('CONCLUSÃO INFORMAL'!H63,'CONCLUSÃO INFORMAL'!L63,'CONCLUSÃO INFORMAL'!P63),'CONCLUSÃO INFORMAL'!63:63,0)),"NÃO INFORMADO")</f>
        <v>NÃO INFORMADO</v>
      </c>
      <c r="AE63" s="1950" t="str">
        <f>IFERROR(INDEX('CONCLUSÃO INFORMAL'!63:63,MATCH(MAX('CONCLUSÃO INFORMAL'!H63,'CONCLUSÃO INFORMAL'!L63,'CONCLUSÃO INFORMAL'!P63),'CONCLUSÃO INFORMAL'!63:63,0)+1),"NÃO INFORMADO")</f>
        <v>NÃO INFORMADO</v>
      </c>
    </row>
    <row r="64" spans="2:31" ht="72.5" x14ac:dyDescent="0.35">
      <c r="B64" s="7" t="str">
        <f>'INF GERAIS'!B64&amp;IFERROR(IF(INDEX(APOIO!$A$5:$A$50,MATCH('INF GERAIS'!N64,APOIO!$B$5:$B$50,0))="NÃO",APOIO!$A$2&amp;"NÃO VÁLIDO",""),"")</f>
        <v>2014.0056</v>
      </c>
      <c r="C64" s="1950" t="str">
        <f>'INF GERAIS'!C64</f>
        <v>AGRESTE MERIDIONAL</v>
      </c>
      <c r="D64" s="1950" t="str">
        <f>'INF GERAIS'!D64</f>
        <v>BOM CONSELHO</v>
      </c>
      <c r="E64" s="1950" t="str">
        <f>'INF GERAIS'!E64</f>
        <v>CONSTRUÇÃO DE PAVIMENTAÇÃO COM PARALELEPÍPEDOS, EM RUAS, NO MUNICÍPIO DE BOM CONSELHO - PE</v>
      </c>
      <c r="F64" s="1950" t="str">
        <f>'INF GERAIS'!G64</f>
        <v>NORMAL</v>
      </c>
      <c r="G64" s="1950" t="str">
        <f>'INF GERAIS'!N64</f>
        <v>AGUARDANDO APROVAÇÃO PRESTAÇÃO DE CONTAS (SECRETARIA)</v>
      </c>
      <c r="H64" s="1950" t="str">
        <f>'INF GERAIS'!O64</f>
        <v>CONCLUÍDA</v>
      </c>
      <c r="I64" s="11">
        <f>'INF GERAIS'!I64</f>
        <v>1509433.0758333334</v>
      </c>
      <c r="J64" s="11">
        <f>'INF GERAIS'!J64</f>
        <v>1115437.29</v>
      </c>
      <c r="K64" s="11">
        <f>'INF GERAIS'!K64</f>
        <v>956517.77</v>
      </c>
      <c r="L64" s="11">
        <f>'INF GERAIS'!L64</f>
        <v>0</v>
      </c>
      <c r="M64" s="11">
        <f>'INF GERAIS'!M64</f>
        <v>158919.51999999999</v>
      </c>
      <c r="N64" s="233">
        <f>IF(MAX(PAGAMENTOS!M64,PAGAMENTOS!U64,PAGAMENTOS!AC64,PAGAMENTOS!AK64,PAGAMENTOS!AQ64,PAGAMENTOS!AW64)=0,"SEM PAGAMENTO",IFERROR(INDEX(PAGAMENTOS!64:64,MATCH(MAX(PAGAMENTOS!M64,PAGAMENTOS!U64,PAGAMENTOS!AC64,PAGAMENTOS!AK64,PAGAMENTOS!AQ64,PAGAMENTOS!AW64),PAGAMENTOS!64:64,0)),"SEM PAGAMENTO"))</f>
        <v>42524</v>
      </c>
      <c r="O64" s="120" t="str">
        <f>IF(MAX(PAGAMENTOS!M64,PAGAMENTOS!U64,PAGAMENTOS!AC64,PAGAMENTOS!AK64,PAGAMENTOS!AQ64,PAGAMENTOS!AW64)=0,"SEM PAGAMENTO",IFERROR(IF(MATCH(MAX(PAGAMENTOS!M64,PAGAMENTOS!U64,PAGAMENTOS!AC64,PAGAMENTOS!AK64,PAGAMENTOS!AQ64,PAGAMENTOS!AW64),PAGAMENTOS!64:64,0)&gt;40,INDEX(PAGAMENTOS!64:64,MATCH(MAX(PAGAMENTOS!M64,PAGAMENTOS!U64,PAGAMENTOS!AC64,PAGAMENTOS!AK64,PAGAMENTOS!AQ64,PAGAMENTOS!AW64),PAGAMENTOS!64:64,0)-2)&amp;" P COMP.",IF(MATCH(MAX(PAGAMENTOS!M64,PAGAMENTOS!U64,PAGAMENTOS!AC64,PAGAMENTOS!AK64,PAGAMENTOS!AQ64,PAGAMENTOS!AW64),PAGAMENTOS!64:64,0)=13,"1ª P",IF(MATCH(MAX(PAGAMENTOS!M64,PAGAMENTOS!U64,PAGAMENTOS!AC64,PAGAMENTOS!AK64,PAGAMENTOS!AQ64,PAGAMENTOS!AW64),PAGAMENTOS!64:64,0)=21,"2ª P",IF(MATCH(MAX(PAGAMENTOS!M64,PAGAMENTOS!U64,PAGAMENTOS!AC64,PAGAMENTOS!AK64,PAGAMENTOS!AQ64,PAGAMENTOS!AW64),PAGAMENTOS!64:64,0)=29,"3ª P",IF(PAGAMENTOS!AC64=PAGAMENTOS!AK64,"4ª P","4ª P"))))),"SEM PAGAMENTO"))</f>
        <v>4ª P</v>
      </c>
      <c r="P64" s="11">
        <f>IF(MAX(PAGAMENTOS!M64,PAGAMENTOS!U64,PAGAMENTOS!AC64,PAGAMENTOS!AK64,PAGAMENTOS!AQ64,PAGAMENTOS!AW64)=0,"SEM PAGAMENTO",IFERROR(INDEX(PAGAMENTOS!64:64,MATCH(MAX(PAGAMENTOS!M64,PAGAMENTOS!U64,PAGAMENTOS!AC64,PAGAMENTOS!AK64,PAGAMENTOS!AQ64,PAGAMENTOS!AW64),PAGAMENTOS!64:64,0)-1),"SEM PAGAMENTO"))</f>
        <v>191303.55</v>
      </c>
      <c r="Q64" s="11">
        <f>SUM(PAGAMENTOS!G64,PAGAMENTOS!L64,PAGAMENTOS!T64,PAGAMENTOS!AB64,PAGAMENTOS!AJ64,PAGAMENTOS!AP64,PAGAMENTOS!AV64)</f>
        <v>956517.77</v>
      </c>
      <c r="R64" s="11">
        <f>SUM(PAGAMENTOS!G64,PAGAMENTOS!H64,PAGAMENTOS!L64,PAGAMENTOS!T64,PAGAMENTOS!AB64,PAGAMENTOS!AJ64,PAGAMENTOS!AP64,PAGAMENTOS!AV64)</f>
        <v>956517.77</v>
      </c>
      <c r="S64" s="17">
        <f t="shared" si="0"/>
        <v>1</v>
      </c>
      <c r="T64" s="11">
        <f>IF(RIGHT(B64)="O",0,IF(AND(R64=0,PAGAMENTOS!H64&lt;&gt;0),0,K64-R64))</f>
        <v>0</v>
      </c>
      <c r="U64" s="120" t="str">
        <f>IF(AND(OR(PAGAMENTOS!AG64&lt;&gt;"",PAGAMENTOS!AH64&lt;&gt;""),PAGAMENTOS!AK64=""),"4ª",IF(AND(OR(PAGAMENTOS!Y64&lt;&gt;"",PAGAMENTOS!Z64&lt;&gt;""),PAGAMENTOS!AC64=""),"3ª",IF(AND(OR(PAGAMENTOS!Q64&lt;&gt;"",PAGAMENTOS!R64&lt;&gt;""),PAGAMENTOS!U64=""),"2ª",IF(AND(OR(PAGAMENTOS!I64&lt;&gt;"",PAGAMENTOS!J64&lt;&gt;""),PAGAMENTOS!M64=""),"1ª","OK"))))</f>
        <v>OK</v>
      </c>
      <c r="V64" s="120" t="str">
        <f>IF(U64="4ª",IF(PAGAMENTOS!AH64="","AGUARDANDO VISTORIA","NO FINANCEIRO"),IF(U64="3ª",IF(PAGAMENTOS!Z64="","AGUARDANDO VISTORIA","NO FINANCEIRO"),IF(U64="2ª",IF(PAGAMENTOS!R64="","AGUARDANDO VISTORIA","NO FINANCEIRO"),IF(U64="1ª",IF(PAGAMENTOS!J64="","AGUARDANDO LIBERAÇÃO","NO FINANCEIRO"),"OK"))))</f>
        <v>OK</v>
      </c>
      <c r="W64" s="233" t="str">
        <f>IF(U64="4ª",IF(PAGAMENTOS!AH64="",PAGAMENTOS!AG64,PAGAMENTOS!AH64),IF(U64="3ª",IF(PAGAMENTOS!Z64="",PAGAMENTOS!Y64,PAGAMENTOS!Z64),IF(U64="2ª",IF(PAGAMENTOS!R64="",PAGAMENTOS!Q64,PAGAMENTOS!R64),IF(U64="1ª",IF(PAGAMENTOS!J64="",PAGAMENTOS!I64,PAGAMENTOS!J64),"OK"))))</f>
        <v>OK</v>
      </c>
      <c r="X64" s="18">
        <f>MAX(VISTORIA!Y64,VISTORIA!U64,VISTORIA!Q64,VISTORIA!M64,VISTORIA!I64)</f>
        <v>1</v>
      </c>
      <c r="Y64" s="18">
        <f>IF(VISTORIA!Y64&lt;&gt;"",VISTORIA!Y64,IF(VISTORIA!U64&lt;&gt;"",VISTORIA!U64,IF(VISTORIA!Q64&lt;&gt;"",VISTORIA!Q64,IF(VISTORIA!M64&lt;&gt;"",VISTORIA!M64,IF(VISTORIA!I64&lt;&gt;"",VISTORIA!I64,0)))))</f>
        <v>1</v>
      </c>
      <c r="Z64" s="233">
        <f>IF(VISTORIA!Y64&lt;&gt;"",VISTORIA!W64,IF(VISTORIA!U64&lt;&gt;"",VISTORIA!S64,IF(VISTORIA!Q64&lt;&gt;"",VISTORIA!O64,IF(VISTORIA!M64&lt;&gt;"",VISTORIA!K64,IF(VISTORIA!I64&lt;&gt;"",VISTORIA!G64,"NA")))))</f>
        <v>42501</v>
      </c>
      <c r="AA64" s="233">
        <f>IF(VISTORIA!Y64&lt;&gt;"",VISTORIA!X64,IF(VISTORIA!U64&lt;&gt;"",VISTORIA!T64,IF(VISTORIA!Q64&lt;&gt;"",VISTORIA!P64,IF(VISTORIA!M64&lt;&gt;"",VISTORIA!L64,IF(VISTORIA!I64&lt;&gt;"",VISTORIA!H64,"NA")))))</f>
        <v>42515</v>
      </c>
      <c r="AB64" s="233" t="str">
        <f>IF(OR(G64="AGUARDANDO PRESTAÇÃO DE CONTAS",G64="AGUARDANDO APROVAÇÃO PRESTAÇÃO DE CONTAS",G64="CONCLUÍDO"),"PTM CONCLUÍDO",IF(AND(VISTORIA!X64="",VISTORIA!W64&lt;&gt;""),VISTORIA!W64,IF(AND(VISTORIA!T64="",VISTORIA!S64&lt;&gt;""),VISTORIA!S64,IF(AND(VISTORIA!P64="",VISTORIA!O64&lt;&gt;""),VISTORIA!O64,IF(AND(VISTORIA!L64="",VISTORIA!K64&lt;&gt;""),VISTORIA!K64,IF(AND(VISTORIA!H64="",VISTORIA!G64&lt;&gt;""),VISTORIA!G64,"SEM PEDIDO"))))))</f>
        <v>SEM PEDIDO</v>
      </c>
      <c r="AC64" s="18" t="str">
        <f>IFERROR(INDEX('CONCLUSÃO INFORMAL'!64:64,MATCH(MAX('CONCLUSÃO INFORMAL'!H64,'CONCLUSÃO INFORMAL'!L64,'CONCLUSÃO INFORMAL'!P64),'CONCLUSÃO INFORMAL'!64:64,0)-1),"NÃO INFORMADO")</f>
        <v>NÃO INFORMADO</v>
      </c>
      <c r="AD64" s="233" t="str">
        <f>IFERROR(INDEX('CONCLUSÃO INFORMAL'!64:64,MATCH(MAX('CONCLUSÃO INFORMAL'!H64,'CONCLUSÃO INFORMAL'!L64,'CONCLUSÃO INFORMAL'!P64),'CONCLUSÃO INFORMAL'!64:64,0)),"NÃO INFORMADO")</f>
        <v>NÃO INFORMADO</v>
      </c>
      <c r="AE64" s="1950" t="str">
        <f>IFERROR(INDEX('CONCLUSÃO INFORMAL'!64:64,MATCH(MAX('CONCLUSÃO INFORMAL'!H64,'CONCLUSÃO INFORMAL'!L64,'CONCLUSÃO INFORMAL'!P64),'CONCLUSÃO INFORMAL'!64:64,0)+1),"NÃO INFORMADO")</f>
        <v>NÃO INFORMADO</v>
      </c>
    </row>
    <row r="65" spans="2:31" ht="58" x14ac:dyDescent="0.35">
      <c r="B65" s="7" t="str">
        <f>'INF GERAIS'!B65&amp;IFERROR(IF(INDEX(APOIO!$A$5:$A$50,MATCH('INF GERAIS'!N65,APOIO!$B$5:$B$50,0))="NÃO",APOIO!$A$2&amp;"NÃO VÁLIDO",""),"")</f>
        <v>2014.0057</v>
      </c>
      <c r="C65" s="1950" t="str">
        <f>'INF GERAIS'!C65</f>
        <v>AGRESTE MERIDIONAL</v>
      </c>
      <c r="D65" s="1950" t="str">
        <f>'INF GERAIS'!D65</f>
        <v>BOM CONSELHO</v>
      </c>
      <c r="E65" s="1950" t="str">
        <f>'INF GERAIS'!E65</f>
        <v xml:space="preserve">CONSTRUÇÃO DE SISTEMA DE ABASTECIMENTO DE ÁGUA NO POVOADO DE LAGOA DE SÃO JOSÉ </v>
      </c>
      <c r="F65" s="1950" t="str">
        <f>'INF GERAIS'!G65</f>
        <v>NORMAL</v>
      </c>
      <c r="G65" s="1950" t="str">
        <f>'INF GERAIS'!N65</f>
        <v>AGUARDANDO APROVAÇÃO PRESTAÇÃO DE CONTAS (SECRETARIA)</v>
      </c>
      <c r="H65" s="1950" t="str">
        <f>'INF GERAIS'!O65</f>
        <v>CONCLUÍDA</v>
      </c>
      <c r="I65" s="11">
        <f>'INF GERAIS'!I65</f>
        <v>1509433.0758333334</v>
      </c>
      <c r="J65" s="11">
        <f>'INF GERAIS'!J65</f>
        <v>552746.63</v>
      </c>
      <c r="K65" s="11">
        <f>'INF GERAIS'!K65</f>
        <v>552746.63</v>
      </c>
      <c r="L65" s="11">
        <f>'INF GERAIS'!L65</f>
        <v>0</v>
      </c>
      <c r="M65" s="11">
        <f>'INF GERAIS'!M65</f>
        <v>0</v>
      </c>
      <c r="N65" s="233">
        <f>IF(MAX(PAGAMENTOS!M65,PAGAMENTOS!U65,PAGAMENTOS!AC65,PAGAMENTOS!AK65,PAGAMENTOS!AQ65,PAGAMENTOS!AW65)=0,"SEM PAGAMENTO",IFERROR(INDEX(PAGAMENTOS!65:65,MATCH(MAX(PAGAMENTOS!M65,PAGAMENTOS!U65,PAGAMENTOS!AC65,PAGAMENTOS!AK65,PAGAMENTOS!AQ65,PAGAMENTOS!AW65),PAGAMENTOS!65:65,0)),"SEM PAGAMENTO"))</f>
        <v>42542</v>
      </c>
      <c r="O65" s="120" t="str">
        <f>IF(MAX(PAGAMENTOS!M65,PAGAMENTOS!U65,PAGAMENTOS!AC65,PAGAMENTOS!AK65,PAGAMENTOS!AQ65,PAGAMENTOS!AW65)=0,"SEM PAGAMENTO",IFERROR(IF(MATCH(MAX(PAGAMENTOS!M65,PAGAMENTOS!U65,PAGAMENTOS!AC65,PAGAMENTOS!AK65,PAGAMENTOS!AQ65,PAGAMENTOS!AW65),PAGAMENTOS!65:65,0)&gt;40,INDEX(PAGAMENTOS!65:65,MATCH(MAX(PAGAMENTOS!M65,PAGAMENTOS!U65,PAGAMENTOS!AC65,PAGAMENTOS!AK65,PAGAMENTOS!AQ65,PAGAMENTOS!AW65),PAGAMENTOS!65:65,0)-2)&amp;" P COMP.",IF(MATCH(MAX(PAGAMENTOS!M65,PAGAMENTOS!U65,PAGAMENTOS!AC65,PAGAMENTOS!AK65,PAGAMENTOS!AQ65,PAGAMENTOS!AW65),PAGAMENTOS!65:65,0)=13,"1ª P",IF(MATCH(MAX(PAGAMENTOS!M65,PAGAMENTOS!U65,PAGAMENTOS!AC65,PAGAMENTOS!AK65,PAGAMENTOS!AQ65,PAGAMENTOS!AW65),PAGAMENTOS!65:65,0)=21,"2ª P",IF(MATCH(MAX(PAGAMENTOS!M65,PAGAMENTOS!U65,PAGAMENTOS!AC65,PAGAMENTOS!AK65,PAGAMENTOS!AQ65,PAGAMENTOS!AW65),PAGAMENTOS!65:65,0)=29,"3ª P",IF(PAGAMENTOS!AC65=PAGAMENTOS!AK65,"4ª P","4ª P"))))),"SEM PAGAMENTO"))</f>
        <v>4ª P</v>
      </c>
      <c r="P65" s="11">
        <f>IF(MAX(PAGAMENTOS!M65,PAGAMENTOS!U65,PAGAMENTOS!AC65,PAGAMENTOS!AK65,PAGAMENTOS!AQ65,PAGAMENTOS!AW65)=0,"SEM PAGAMENTO",IFERROR(INDEX(PAGAMENTOS!65:65,MATCH(MAX(PAGAMENTOS!M65,PAGAMENTOS!U65,PAGAMENTOS!AC65,PAGAMENTOS!AK65,PAGAMENTOS!AQ65,PAGAMENTOS!AW65),PAGAMENTOS!65:65,0)-1),"SEM PAGAMENTO"))</f>
        <v>110549.33</v>
      </c>
      <c r="Q65" s="11">
        <f>SUM(PAGAMENTOS!G65,PAGAMENTOS!L65,PAGAMENTOS!T65,PAGAMENTOS!AB65,PAGAMENTOS!AJ65,PAGAMENTOS!AP65,PAGAMENTOS!AV65)</f>
        <v>552746.63</v>
      </c>
      <c r="R65" s="11">
        <f>SUM(PAGAMENTOS!G65,PAGAMENTOS!H65,PAGAMENTOS!L65,PAGAMENTOS!T65,PAGAMENTOS!AB65,PAGAMENTOS!AJ65,PAGAMENTOS!AP65,PAGAMENTOS!AV65)</f>
        <v>552746.63</v>
      </c>
      <c r="S65" s="17">
        <f t="shared" si="0"/>
        <v>1</v>
      </c>
      <c r="T65" s="11">
        <f>IF(RIGHT(B65)="O",0,IF(AND(R65=0,PAGAMENTOS!H65&lt;&gt;0),0,K65-R65))</f>
        <v>0</v>
      </c>
      <c r="U65" s="120" t="str">
        <f>IF(AND(OR(PAGAMENTOS!AG65&lt;&gt;"",PAGAMENTOS!AH65&lt;&gt;""),PAGAMENTOS!AK65=""),"4ª",IF(AND(OR(PAGAMENTOS!Y65&lt;&gt;"",PAGAMENTOS!Z65&lt;&gt;""),PAGAMENTOS!AC65=""),"3ª",IF(AND(OR(PAGAMENTOS!Q65&lt;&gt;"",PAGAMENTOS!R65&lt;&gt;""),PAGAMENTOS!U65=""),"2ª",IF(AND(OR(PAGAMENTOS!I65&lt;&gt;"",PAGAMENTOS!J65&lt;&gt;""),PAGAMENTOS!M65=""),"1ª","OK"))))</f>
        <v>OK</v>
      </c>
      <c r="V65" s="120" t="str">
        <f>IF(U65="4ª",IF(PAGAMENTOS!AH65="","AGUARDANDO VISTORIA","NO FINANCEIRO"),IF(U65="3ª",IF(PAGAMENTOS!Z65="","AGUARDANDO VISTORIA","NO FINANCEIRO"),IF(U65="2ª",IF(PAGAMENTOS!R65="","AGUARDANDO VISTORIA","NO FINANCEIRO"),IF(U65="1ª",IF(PAGAMENTOS!J65="","AGUARDANDO LIBERAÇÃO","NO FINANCEIRO"),"OK"))))</f>
        <v>OK</v>
      </c>
      <c r="W65" s="233" t="str">
        <f>IF(U65="4ª",IF(PAGAMENTOS!AH65="",PAGAMENTOS!AG65,PAGAMENTOS!AH65),IF(U65="3ª",IF(PAGAMENTOS!Z65="",PAGAMENTOS!Y65,PAGAMENTOS!Z65),IF(U65="2ª",IF(PAGAMENTOS!R65="",PAGAMENTOS!Q65,PAGAMENTOS!R65),IF(U65="1ª",IF(PAGAMENTOS!J65="",PAGAMENTOS!I65,PAGAMENTOS!J65),"OK"))))</f>
        <v>OK</v>
      </c>
      <c r="X65" s="18">
        <f>MAX(VISTORIA!Y65,VISTORIA!U65,VISTORIA!Q65,VISTORIA!M65,VISTORIA!I65)</f>
        <v>1</v>
      </c>
      <c r="Y65" s="18">
        <f>IF(VISTORIA!Y65&lt;&gt;"",VISTORIA!Y65,IF(VISTORIA!U65&lt;&gt;"",VISTORIA!U65,IF(VISTORIA!Q65&lt;&gt;"",VISTORIA!Q65,IF(VISTORIA!M65&lt;&gt;"",VISTORIA!M65,IF(VISTORIA!I65&lt;&gt;"",VISTORIA!I65,0)))))</f>
        <v>1</v>
      </c>
      <c r="Z65" s="233">
        <f>IF(VISTORIA!Y65&lt;&gt;"",VISTORIA!W65,IF(VISTORIA!U65&lt;&gt;"",VISTORIA!S65,IF(VISTORIA!Q65&lt;&gt;"",VISTORIA!O65,IF(VISTORIA!M65&lt;&gt;"",VISTORIA!K65,IF(VISTORIA!I65&lt;&gt;"",VISTORIA!G65,"NA")))))</f>
        <v>42501</v>
      </c>
      <c r="AA65" s="233">
        <f>IF(VISTORIA!Y65&lt;&gt;"",VISTORIA!X65,IF(VISTORIA!U65&lt;&gt;"",VISTORIA!T65,IF(VISTORIA!Q65&lt;&gt;"",VISTORIA!P65,IF(VISTORIA!M65&lt;&gt;"",VISTORIA!L65,IF(VISTORIA!I65&lt;&gt;"",VISTORIA!H65,"NA")))))</f>
        <v>42536</v>
      </c>
      <c r="AB65" s="233" t="str">
        <f>IF(OR(G65="AGUARDANDO PRESTAÇÃO DE CONTAS",G65="AGUARDANDO APROVAÇÃO PRESTAÇÃO DE CONTAS",G65="CONCLUÍDO"),"PTM CONCLUÍDO",IF(AND(VISTORIA!X65="",VISTORIA!W65&lt;&gt;""),VISTORIA!W65,IF(AND(VISTORIA!T65="",VISTORIA!S65&lt;&gt;""),VISTORIA!S65,IF(AND(VISTORIA!P65="",VISTORIA!O65&lt;&gt;""),VISTORIA!O65,IF(AND(VISTORIA!L65="",VISTORIA!K65&lt;&gt;""),VISTORIA!K65,IF(AND(VISTORIA!H65="",VISTORIA!G65&lt;&gt;""),VISTORIA!G65,"SEM PEDIDO"))))))</f>
        <v>SEM PEDIDO</v>
      </c>
      <c r="AC65" s="18" t="str">
        <f>IFERROR(INDEX('CONCLUSÃO INFORMAL'!65:65,MATCH(MAX('CONCLUSÃO INFORMAL'!H65,'CONCLUSÃO INFORMAL'!L65,'CONCLUSÃO INFORMAL'!P65),'CONCLUSÃO INFORMAL'!65:65,0)-1),"NÃO INFORMADO")</f>
        <v>NÃO INFORMADO</v>
      </c>
      <c r="AD65" s="233" t="str">
        <f>IFERROR(INDEX('CONCLUSÃO INFORMAL'!65:65,MATCH(MAX('CONCLUSÃO INFORMAL'!H65,'CONCLUSÃO INFORMAL'!L65,'CONCLUSÃO INFORMAL'!P65),'CONCLUSÃO INFORMAL'!65:65,0)),"NÃO INFORMADO")</f>
        <v>NÃO INFORMADO</v>
      </c>
      <c r="AE65" s="1950" t="str">
        <f>IFERROR(INDEX('CONCLUSÃO INFORMAL'!65:65,MATCH(MAX('CONCLUSÃO INFORMAL'!H65,'CONCLUSÃO INFORMAL'!L65,'CONCLUSÃO INFORMAL'!P65),'CONCLUSÃO INFORMAL'!65:65,0)+1),"NÃO INFORMADO")</f>
        <v>NÃO INFORMADO</v>
      </c>
    </row>
    <row r="66" spans="2:31" ht="58" x14ac:dyDescent="0.35">
      <c r="B66" s="7" t="str">
        <f>'INF GERAIS'!B66&amp;IFERROR(IF(INDEX(APOIO!$A$5:$A$50,MATCH('INF GERAIS'!N66,APOIO!$B$5:$B$50,0))="NÃO",APOIO!$A$2&amp;"NÃO VÁLIDO",""),"")</f>
        <v>2014.0058
NÃO VÁLIDO</v>
      </c>
      <c r="C66" s="1950" t="str">
        <f>'INF GERAIS'!C66</f>
        <v>AGRESTE SETENTRIONAL</v>
      </c>
      <c r="D66" s="1950" t="str">
        <f>'INF GERAIS'!D66</f>
        <v>BOM JARDIM</v>
      </c>
      <c r="E66" s="1950" t="str">
        <f>'INF GERAIS'!E66</f>
        <v xml:space="preserve">CONSTRUÇÃO DE 10 (DEZ) POÇOS ARTESIANOS EM DIVERSAS LOCALIDADES DA ZONA RURAL DO MUNICÍPIO </v>
      </c>
      <c r="F66" s="1950" t="str">
        <f>'INF GERAIS'!G66</f>
        <v>NORMAL</v>
      </c>
      <c r="G66" s="1950" t="str">
        <f>'INF GERAIS'!N66</f>
        <v>SUBSTITUÍDO</v>
      </c>
      <c r="H66" s="1950" t="str">
        <f>'INF GERAIS'!O66</f>
        <v>CANCELADA</v>
      </c>
      <c r="I66" s="11">
        <f>'INF GERAIS'!I66</f>
        <v>1358489.7725</v>
      </c>
      <c r="J66" s="11">
        <f>'INF GERAIS'!J66</f>
        <v>0</v>
      </c>
      <c r="K66" s="11">
        <f>'INF GERAIS'!K66</f>
        <v>0</v>
      </c>
      <c r="L66" s="11">
        <f>'INF GERAIS'!L66</f>
        <v>0</v>
      </c>
      <c r="M66" s="11">
        <f>'INF GERAIS'!M66</f>
        <v>0</v>
      </c>
      <c r="N66" s="233">
        <f>IF(MAX(PAGAMENTOS!M66,PAGAMENTOS!U66,PAGAMENTOS!AC66,PAGAMENTOS!AK66,PAGAMENTOS!AQ66,PAGAMENTOS!AW66)=0,"SEM PAGAMENTO",IFERROR(INDEX(PAGAMENTOS!66:66,MATCH(MAX(PAGAMENTOS!M66,PAGAMENTOS!U66,PAGAMENTOS!AC66,PAGAMENTOS!AK66,PAGAMENTOS!AQ66,PAGAMENTOS!AW66),PAGAMENTOS!66:66,0)),"SEM PAGAMENTO"))</f>
        <v>41822</v>
      </c>
      <c r="O66" s="120" t="str">
        <f>IF(MAX(PAGAMENTOS!M66,PAGAMENTOS!U66,PAGAMENTOS!AC66,PAGAMENTOS!AK66,PAGAMENTOS!AQ66,PAGAMENTOS!AW66)=0,"SEM PAGAMENTO",IFERROR(IF(MATCH(MAX(PAGAMENTOS!M66,PAGAMENTOS!U66,PAGAMENTOS!AC66,PAGAMENTOS!AK66,PAGAMENTOS!AQ66,PAGAMENTOS!AW66),PAGAMENTOS!66:66,0)&gt;40,INDEX(PAGAMENTOS!66:66,MATCH(MAX(PAGAMENTOS!M66,PAGAMENTOS!U66,PAGAMENTOS!AC66,PAGAMENTOS!AK66,PAGAMENTOS!AQ66,PAGAMENTOS!AW66),PAGAMENTOS!66:66,0)-2)&amp;" P COMP.",IF(MATCH(MAX(PAGAMENTOS!M66,PAGAMENTOS!U66,PAGAMENTOS!AC66,PAGAMENTOS!AK66,PAGAMENTOS!AQ66,PAGAMENTOS!AW66),PAGAMENTOS!66:66,0)=13,"1ª P",IF(MATCH(MAX(PAGAMENTOS!M66,PAGAMENTOS!U66,PAGAMENTOS!AC66,PAGAMENTOS!AK66,PAGAMENTOS!AQ66,PAGAMENTOS!AW66),PAGAMENTOS!66:66,0)=21,"2ª P",IF(MATCH(MAX(PAGAMENTOS!M66,PAGAMENTOS!U66,PAGAMENTOS!AC66,PAGAMENTOS!AK66,PAGAMENTOS!AQ66,PAGAMENTOS!AW66),PAGAMENTOS!66:66,0)=29,"3ª P",IF(PAGAMENTOS!AC66=PAGAMENTOS!AK66,"4ª P","4ª P"))))),"SEM PAGAMENTO"))</f>
        <v>1ª P</v>
      </c>
      <c r="P66" s="11">
        <f>IF(MAX(PAGAMENTOS!M66,PAGAMENTOS!U66,PAGAMENTOS!AC66,PAGAMENTOS!AK66,PAGAMENTOS!AQ66,PAGAMENTOS!AW66)=0,"SEM PAGAMENTO",IFERROR(INDEX(PAGAMENTOS!66:66,MATCH(MAX(PAGAMENTOS!M66,PAGAMENTOS!U66,PAGAMENTOS!AC66,PAGAMENTOS!AK66,PAGAMENTOS!AQ66,PAGAMENTOS!AW66),PAGAMENTOS!66:66,0)-1),"SEM PAGAMENTO"))</f>
        <v>52048.38</v>
      </c>
      <c r="Q66" s="11">
        <f>SUM(PAGAMENTOS!G66,PAGAMENTOS!L66,PAGAMENTOS!T66,PAGAMENTOS!AB66,PAGAMENTOS!AJ66,PAGAMENTOS!AP66,PAGAMENTOS!AV66)</f>
        <v>0</v>
      </c>
      <c r="R66" s="11">
        <f>SUM(PAGAMENTOS!G66,PAGAMENTOS!H66,PAGAMENTOS!L66,PAGAMENTOS!T66,PAGAMENTOS!AB66,PAGAMENTOS!AJ66,PAGAMENTOS!AP66,PAGAMENTOS!AV66)</f>
        <v>0</v>
      </c>
      <c r="S66" s="17" t="str">
        <f t="shared" si="0"/>
        <v>NA</v>
      </c>
      <c r="T66" s="11">
        <f>IF(RIGHT(B66)="O",0,IF(AND(R66=0,PAGAMENTOS!H66&lt;&gt;0),0,K66-R66))</f>
        <v>0</v>
      </c>
      <c r="U66" s="120" t="str">
        <f>IF(AND(OR(PAGAMENTOS!AG66&lt;&gt;"",PAGAMENTOS!AH66&lt;&gt;""),PAGAMENTOS!AK66=""),"4ª",IF(AND(OR(PAGAMENTOS!Y66&lt;&gt;"",PAGAMENTOS!Z66&lt;&gt;""),PAGAMENTOS!AC66=""),"3ª",IF(AND(OR(PAGAMENTOS!Q66&lt;&gt;"",PAGAMENTOS!R66&lt;&gt;""),PAGAMENTOS!U66=""),"2ª",IF(AND(OR(PAGAMENTOS!I66&lt;&gt;"",PAGAMENTOS!J66&lt;&gt;""),PAGAMENTOS!M66=""),"1ª","OK"))))</f>
        <v>OK</v>
      </c>
      <c r="V66" s="120" t="str">
        <f>IF(U66="4ª",IF(PAGAMENTOS!AH66="","AGUARDANDO VISTORIA","NO FINANCEIRO"),IF(U66="3ª",IF(PAGAMENTOS!Z66="","AGUARDANDO VISTORIA","NO FINANCEIRO"),IF(U66="2ª",IF(PAGAMENTOS!R66="","AGUARDANDO VISTORIA","NO FINANCEIRO"),IF(U66="1ª",IF(PAGAMENTOS!J66="","AGUARDANDO LIBERAÇÃO","NO FINANCEIRO"),"OK"))))</f>
        <v>OK</v>
      </c>
      <c r="W66" s="233" t="str">
        <f>IF(U66="4ª",IF(PAGAMENTOS!AH66="",PAGAMENTOS!AG66,PAGAMENTOS!AH66),IF(U66="3ª",IF(PAGAMENTOS!Z66="",PAGAMENTOS!Y66,PAGAMENTOS!Z66),IF(U66="2ª",IF(PAGAMENTOS!R66="",PAGAMENTOS!Q66,PAGAMENTOS!R66),IF(U66="1ª",IF(PAGAMENTOS!J66="",PAGAMENTOS!I66,PAGAMENTOS!J66),"OK"))))</f>
        <v>OK</v>
      </c>
      <c r="X66" s="18">
        <f>MAX(VISTORIA!Y66,VISTORIA!U66,VISTORIA!Q66,VISTORIA!M66,VISTORIA!I66)</f>
        <v>0</v>
      </c>
      <c r="Y66" s="18">
        <f>IF(VISTORIA!Y66&lt;&gt;"",VISTORIA!Y66,IF(VISTORIA!U66&lt;&gt;"",VISTORIA!U66,IF(VISTORIA!Q66&lt;&gt;"",VISTORIA!Q66,IF(VISTORIA!M66&lt;&gt;"",VISTORIA!M66,IF(VISTORIA!I66&lt;&gt;"",VISTORIA!I66,0)))))</f>
        <v>0</v>
      </c>
      <c r="Z66" s="233" t="str">
        <f>IF(VISTORIA!Y66&lt;&gt;"",VISTORIA!W66,IF(VISTORIA!U66&lt;&gt;"",VISTORIA!S66,IF(VISTORIA!Q66&lt;&gt;"",VISTORIA!O66,IF(VISTORIA!M66&lt;&gt;"",VISTORIA!K66,IF(VISTORIA!I66&lt;&gt;"",VISTORIA!G66,"NA")))))</f>
        <v>NA</v>
      </c>
      <c r="AA66" s="233" t="str">
        <f>IF(VISTORIA!Y66&lt;&gt;"",VISTORIA!X66,IF(VISTORIA!U66&lt;&gt;"",VISTORIA!T66,IF(VISTORIA!Q66&lt;&gt;"",VISTORIA!P66,IF(VISTORIA!M66&lt;&gt;"",VISTORIA!L66,IF(VISTORIA!I66&lt;&gt;"",VISTORIA!H66,"NA")))))</f>
        <v>NA</v>
      </c>
      <c r="AB66" s="233" t="str">
        <f>IF(OR(G66="AGUARDANDO PRESTAÇÃO DE CONTAS",G66="AGUARDANDO APROVAÇÃO PRESTAÇÃO DE CONTAS",G66="CONCLUÍDO"),"PTM CONCLUÍDO",IF(AND(VISTORIA!X66="",VISTORIA!W66&lt;&gt;""),VISTORIA!W66,IF(AND(VISTORIA!T66="",VISTORIA!S66&lt;&gt;""),VISTORIA!S66,IF(AND(VISTORIA!P66="",VISTORIA!O66&lt;&gt;""),VISTORIA!O66,IF(AND(VISTORIA!L66="",VISTORIA!K66&lt;&gt;""),VISTORIA!K66,IF(AND(VISTORIA!H66="",VISTORIA!G66&lt;&gt;""),VISTORIA!G66,"SEM PEDIDO"))))))</f>
        <v>SEM PEDIDO</v>
      </c>
      <c r="AC66" s="18" t="str">
        <f>IFERROR(INDEX('CONCLUSÃO INFORMAL'!66:66,MATCH(MAX('CONCLUSÃO INFORMAL'!H66,'CONCLUSÃO INFORMAL'!L66,'CONCLUSÃO INFORMAL'!P66),'CONCLUSÃO INFORMAL'!66:66,0)-1),"NÃO INFORMADO")</f>
        <v>NÃO INFORMADO</v>
      </c>
      <c r="AD66" s="233" t="str">
        <f>IFERROR(INDEX('CONCLUSÃO INFORMAL'!66:66,MATCH(MAX('CONCLUSÃO INFORMAL'!H66,'CONCLUSÃO INFORMAL'!L66,'CONCLUSÃO INFORMAL'!P66),'CONCLUSÃO INFORMAL'!66:66,0)),"NÃO INFORMADO")</f>
        <v>NÃO INFORMADO</v>
      </c>
      <c r="AE66" s="1950" t="str">
        <f>IFERROR(INDEX('CONCLUSÃO INFORMAL'!66:66,MATCH(MAX('CONCLUSÃO INFORMAL'!H66,'CONCLUSÃO INFORMAL'!L66,'CONCLUSÃO INFORMAL'!P66),'CONCLUSÃO INFORMAL'!66:66,0)+1),"NÃO INFORMADO")</f>
        <v>NÃO INFORMADO</v>
      </c>
    </row>
    <row r="67" spans="2:31" ht="72.5" x14ac:dyDescent="0.35">
      <c r="B67" s="7" t="str">
        <f>'INF GERAIS'!B67&amp;IFERROR(IF(INDEX(APOIO!$A$5:$A$50,MATCH('INF GERAIS'!N67,APOIO!$B$5:$B$50,0))="NÃO",APOIO!$A$2&amp;"NÃO VÁLIDO",""),"")</f>
        <v>2014.0059</v>
      </c>
      <c r="C67" s="1950" t="str">
        <f>'INF GERAIS'!C67</f>
        <v>AGRESTE SETENTRIONAL</v>
      </c>
      <c r="D67" s="1950" t="str">
        <f>'INF GERAIS'!D67</f>
        <v>BOM JARDIM</v>
      </c>
      <c r="E67" s="1950" t="str">
        <f>'INF GERAIS'!E67</f>
        <v>PAVIMENTAÇÃO, DRENAGEM E SINALIZAÇÃO DO PROLONGAMENTO DA RUA PRINCIPAL DO SÍTIO ALTOS</v>
      </c>
      <c r="F67" s="1950" t="str">
        <f>'INF GERAIS'!G67</f>
        <v>NORMAL</v>
      </c>
      <c r="G67" s="12" t="str">
        <f>'INF GERAIS'!N67</f>
        <v>EM CONFERÊNCIA PARA TEMAI</v>
      </c>
      <c r="H67" s="1950" t="str">
        <f>'INF GERAIS'!O67</f>
        <v>CONCLUÍDA</v>
      </c>
      <c r="I67" s="11">
        <f>'INF GERAIS'!I67</f>
        <v>1358489.77</v>
      </c>
      <c r="J67" s="11">
        <f>'INF GERAIS'!J67</f>
        <v>226017.98</v>
      </c>
      <c r="K67" s="11">
        <f>'INF GERAIS'!K67</f>
        <v>173494.6</v>
      </c>
      <c r="L67" s="11">
        <f>'INF GERAIS'!L67</f>
        <v>0</v>
      </c>
      <c r="M67" s="11">
        <f>'INF GERAIS'!M67</f>
        <v>52523.38</v>
      </c>
      <c r="N67" s="233">
        <f>IF(MAX(PAGAMENTOS!M67,PAGAMENTOS!U67,PAGAMENTOS!AC67,PAGAMENTOS!AK67,PAGAMENTOS!AQ67,PAGAMENTOS!AW67)=0,"SEM PAGAMENTO",IFERROR(INDEX(PAGAMENTOS!67:67,MATCH(MAX(PAGAMENTOS!M67,PAGAMENTOS!U67,PAGAMENTOS!AC67,PAGAMENTOS!AK67,PAGAMENTOS!AQ67,PAGAMENTOS!AW67),PAGAMENTOS!67:67,0)),"SEM PAGAMENTO"))</f>
        <v>43909</v>
      </c>
      <c r="O67" s="120" t="str">
        <f>IF(MAX(PAGAMENTOS!M67,PAGAMENTOS!U67,PAGAMENTOS!AC67,PAGAMENTOS!AK67,PAGAMENTOS!AQ67,PAGAMENTOS!AW67)=0,"SEM PAGAMENTO",IFERROR(IF(MATCH(MAX(PAGAMENTOS!M67,PAGAMENTOS!U67,PAGAMENTOS!AC67,PAGAMENTOS!AK67,PAGAMENTOS!AQ67,PAGAMENTOS!AW67),PAGAMENTOS!67:67,0)&gt;40,INDEX(PAGAMENTOS!67:67,MATCH(MAX(PAGAMENTOS!M67,PAGAMENTOS!U67,PAGAMENTOS!AC67,PAGAMENTOS!AK67,PAGAMENTOS!AQ67,PAGAMENTOS!AW67),PAGAMENTOS!67:67,0)-2)&amp;" P COMP.",IF(MATCH(MAX(PAGAMENTOS!M67,PAGAMENTOS!U67,PAGAMENTOS!AC67,PAGAMENTOS!AK67,PAGAMENTOS!AQ67,PAGAMENTOS!AW67),PAGAMENTOS!67:67,0)=13,"1ª P",IF(MATCH(MAX(PAGAMENTOS!M67,PAGAMENTOS!U67,PAGAMENTOS!AC67,PAGAMENTOS!AK67,PAGAMENTOS!AQ67,PAGAMENTOS!AW67),PAGAMENTOS!67:67,0)=21,"2ª P",IF(MATCH(MAX(PAGAMENTOS!M67,PAGAMENTOS!U67,PAGAMENTOS!AC67,PAGAMENTOS!AK67,PAGAMENTOS!AQ67,PAGAMENTOS!AW67),PAGAMENTOS!67:67,0)=29,"3ª P",IF(PAGAMENTOS!AC67=PAGAMENTOS!AK67,"4ª P","4ª P"))))),"SEM PAGAMENTO"))</f>
        <v>3ª P</v>
      </c>
      <c r="P67" s="11">
        <f>IF(MAX(PAGAMENTOS!M67,PAGAMENTOS!U67,PAGAMENTOS!AC67,PAGAMENTOS!AK67,PAGAMENTOS!AQ67,PAGAMENTOS!AW67)=0,"SEM PAGAMENTO",IFERROR(INDEX(PAGAMENTOS!67:67,MATCH(MAX(PAGAMENTOS!M67,PAGAMENTOS!U67,PAGAMENTOS!AC67,PAGAMENTOS!AK67,PAGAMENTOS!AQ67,PAGAMENTOS!AW67),PAGAMENTOS!67:67,0)-1),"SEM PAGAMENTO"))</f>
        <v>34698.92</v>
      </c>
      <c r="Q67" s="11">
        <f>SUM(PAGAMENTOS!G67,PAGAMENTOS!L67,PAGAMENTOS!T67,PAGAMENTOS!AB67,PAGAMENTOS!AJ67,PAGAMENTOS!AP67,PAGAMENTOS!AV67)</f>
        <v>173494.6</v>
      </c>
      <c r="R67" s="11">
        <f>SUM(PAGAMENTOS!G67,PAGAMENTOS!H67,PAGAMENTOS!L67,PAGAMENTOS!T67,PAGAMENTOS!AB67,PAGAMENTOS!AJ67,PAGAMENTOS!AP67,PAGAMENTOS!AV67)</f>
        <v>173494.6</v>
      </c>
      <c r="S67" s="17">
        <f t="shared" si="0"/>
        <v>1</v>
      </c>
      <c r="T67" s="11">
        <f>IF(RIGHT(B67)="O",0,IF(AND(R67=0,PAGAMENTOS!H67&lt;&gt;0),0,K67-R67))</f>
        <v>0</v>
      </c>
      <c r="U67" s="120" t="str">
        <f>IF(AND(OR(PAGAMENTOS!AG67&lt;&gt;"",PAGAMENTOS!AH67&lt;&gt;""),PAGAMENTOS!AK67=""),"4ª",IF(AND(OR(PAGAMENTOS!Y67&lt;&gt;"",PAGAMENTOS!Z67&lt;&gt;""),PAGAMENTOS!AC67=""),"3ª",IF(AND(OR(PAGAMENTOS!Q67&lt;&gt;"",PAGAMENTOS!R67&lt;&gt;""),PAGAMENTOS!U67=""),"2ª",IF(AND(OR(PAGAMENTOS!I67&lt;&gt;"",PAGAMENTOS!J67&lt;&gt;""),PAGAMENTOS!M67=""),"1ª","OK"))))</f>
        <v>OK</v>
      </c>
      <c r="V67" s="120" t="str">
        <f>IF(U67="4ª",IF(PAGAMENTOS!AH67="","AGUARDANDO VISTORIA","NO FINANCEIRO"),IF(U67="3ª",IF(PAGAMENTOS!Z67="","AGUARDANDO VISTORIA","NO FINANCEIRO"),IF(U67="2ª",IF(PAGAMENTOS!R67="","AGUARDANDO VISTORIA","NO FINANCEIRO"),IF(U67="1ª",IF(PAGAMENTOS!J67="","AGUARDANDO LIBERAÇÃO","NO FINANCEIRO"),"OK"))))</f>
        <v>OK</v>
      </c>
      <c r="W67" s="233" t="str">
        <f>IF(U67="4ª",IF(PAGAMENTOS!AH67="",PAGAMENTOS!AG67,PAGAMENTOS!AH67),IF(U67="3ª",IF(PAGAMENTOS!Z67="",PAGAMENTOS!Y67,PAGAMENTOS!Z67),IF(U67="2ª",IF(PAGAMENTOS!R67="",PAGAMENTOS!Q67,PAGAMENTOS!R67),IF(U67="1ª",IF(PAGAMENTOS!J67="",PAGAMENTOS!I67,PAGAMENTOS!J67),"OK"))))</f>
        <v>OK</v>
      </c>
      <c r="X67" s="18">
        <f>MAX(VISTORIA!Y67,VISTORIA!U67,VISTORIA!Q67,VISTORIA!M67,VISTORIA!I67)</f>
        <v>1</v>
      </c>
      <c r="Y67" s="18">
        <f>IF(VISTORIA!Y67&lt;&gt;"",VISTORIA!Y67,IF(VISTORIA!U67&lt;&gt;"",VISTORIA!U67,IF(VISTORIA!Q67&lt;&gt;"",VISTORIA!Q67,IF(VISTORIA!M67&lt;&gt;"",VISTORIA!M67,IF(VISTORIA!I67&lt;&gt;"",VISTORIA!I67,0)))))</f>
        <v>1</v>
      </c>
      <c r="Z67" s="233">
        <f>IF(VISTORIA!Y67&lt;&gt;"",VISTORIA!W67,IF(VISTORIA!U67&lt;&gt;"",VISTORIA!S67,IF(VISTORIA!Q67&lt;&gt;"",VISTORIA!O67,IF(VISTORIA!M67&lt;&gt;"",VISTORIA!K67,IF(VISTORIA!I67&lt;&gt;"",VISTORIA!G67,"NA")))))</f>
        <v>43279</v>
      </c>
      <c r="AA67" s="233">
        <f>IF(VISTORIA!Y67&lt;&gt;"",VISTORIA!X67,IF(VISTORIA!U67&lt;&gt;"",VISTORIA!T67,IF(VISTORIA!Q67&lt;&gt;"",VISTORIA!P67,IF(VISTORIA!M67&lt;&gt;"",VISTORIA!L67,IF(VISTORIA!I67&lt;&gt;"",VISTORIA!H67,"NA")))))</f>
        <v>43290</v>
      </c>
      <c r="AB67" s="233">
        <f>IF(OR(G67="AGUARDANDO PRESTAÇÃO DE CONTAS",G67="AGUARDANDO APROVAÇÃO PRESTAÇÃO DE CONTAS",G67="CONCLUÍDO"),"PTM CONCLUÍDO",IF(AND(VISTORIA!X67="",VISTORIA!W67&lt;&gt;""),VISTORIA!W67,IF(AND(VISTORIA!T67="",VISTORIA!S67&lt;&gt;""),VISTORIA!S67,IF(AND(VISTORIA!P67="",VISTORIA!O67&lt;&gt;""),VISTORIA!O67,IF(AND(VISTORIA!L67="",VISTORIA!K67&lt;&gt;""),VISTORIA!K67,IF(AND(VISTORIA!H67="",VISTORIA!G67&lt;&gt;""),VISTORIA!G67,"SEM PEDIDO"))))))</f>
        <v>42299</v>
      </c>
      <c r="AC67" s="18" t="str">
        <f>IFERROR(INDEX('CONCLUSÃO INFORMAL'!67:67,MATCH(MAX('CONCLUSÃO INFORMAL'!H67,'CONCLUSÃO INFORMAL'!L67,'CONCLUSÃO INFORMAL'!P67),'CONCLUSÃO INFORMAL'!67:67,0)-1),"NÃO INFORMADO")</f>
        <v>NÃO INFORMADO</v>
      </c>
      <c r="AD67" s="233" t="str">
        <f>IFERROR(INDEX('CONCLUSÃO INFORMAL'!67:67,MATCH(MAX('CONCLUSÃO INFORMAL'!H67,'CONCLUSÃO INFORMAL'!L67,'CONCLUSÃO INFORMAL'!P67),'CONCLUSÃO INFORMAL'!67:67,0)),"NÃO INFORMADO")</f>
        <v>NÃO INFORMADO</v>
      </c>
      <c r="AE67" s="1950" t="str">
        <f>IFERROR(INDEX('CONCLUSÃO INFORMAL'!67:67,MATCH(MAX('CONCLUSÃO INFORMAL'!H67,'CONCLUSÃO INFORMAL'!L67,'CONCLUSÃO INFORMAL'!P67),'CONCLUSÃO INFORMAL'!67:67,0)+1),"NÃO INFORMADO")</f>
        <v>NÃO INFORMADO</v>
      </c>
    </row>
    <row r="68" spans="2:31" ht="72.5" x14ac:dyDescent="0.35">
      <c r="B68" s="7" t="str">
        <f>'INF GERAIS'!B68&amp;IFERROR(IF(INDEX(APOIO!$A$5:$A$50,MATCH('INF GERAIS'!N68,APOIO!$B$5:$B$50,0))="NÃO",APOIO!$A$2&amp;"NÃO VÁLIDO",""),"")</f>
        <v>2014.0060</v>
      </c>
      <c r="C68" s="1950" t="str">
        <f>'INF GERAIS'!C68</f>
        <v>AGRESTE SETENTRIONAL</v>
      </c>
      <c r="D68" s="1950" t="str">
        <f>'INF GERAIS'!D68</f>
        <v>BOM JARDIM</v>
      </c>
      <c r="E68" s="1950" t="str">
        <f>'INF GERAIS'!E68</f>
        <v>PAVIMENTAÇÃO, DRENAGEM E SINALIZAÇÃO DA RUA DA VAQUEJADA, LOCALIZADA NO DISTRITO DE UMARI</v>
      </c>
      <c r="F68" s="1950" t="str">
        <f>'INF GERAIS'!G68</f>
        <v>NORMAL</v>
      </c>
      <c r="G68" s="12" t="str">
        <f>'INF GERAIS'!N68</f>
        <v>EM CONFERÊNCIA PARA TEMAI</v>
      </c>
      <c r="H68" s="1950" t="str">
        <f>'INF GERAIS'!O68</f>
        <v>CONCLUÍDA</v>
      </c>
      <c r="I68" s="11">
        <f>'INF GERAIS'!I68</f>
        <v>1358489.7725</v>
      </c>
      <c r="J68" s="11">
        <f>'INF GERAIS'!J68</f>
        <v>99267.38</v>
      </c>
      <c r="K68" s="11">
        <f>'INF GERAIS'!K68</f>
        <v>97174.58</v>
      </c>
      <c r="L68" s="11">
        <f>'INF GERAIS'!L68</f>
        <v>0</v>
      </c>
      <c r="M68" s="11">
        <f>'INF GERAIS'!M68</f>
        <v>2092.8000000000002</v>
      </c>
      <c r="N68" s="233">
        <f>IF(MAX(PAGAMENTOS!M68,PAGAMENTOS!U68,PAGAMENTOS!AC68,PAGAMENTOS!AK68,PAGAMENTOS!AQ68,PAGAMENTOS!AW68)=0,"SEM PAGAMENTO",IFERROR(INDEX(PAGAMENTOS!68:68,MATCH(MAX(PAGAMENTOS!M68,PAGAMENTOS!U68,PAGAMENTOS!AC68,PAGAMENTOS!AK68,PAGAMENTOS!AQ68,PAGAMENTOS!AW68),PAGAMENTOS!68:68,0)),"SEM PAGAMENTO"))</f>
        <v>42727</v>
      </c>
      <c r="O68" s="120" t="str">
        <f>IF(MAX(PAGAMENTOS!M68,PAGAMENTOS!U68,PAGAMENTOS!AC68,PAGAMENTOS!AK68,PAGAMENTOS!AQ68,PAGAMENTOS!AW68)=0,"SEM PAGAMENTO",IFERROR(IF(MATCH(MAX(PAGAMENTOS!M68,PAGAMENTOS!U68,PAGAMENTOS!AC68,PAGAMENTOS!AK68,PAGAMENTOS!AQ68,PAGAMENTOS!AW68),PAGAMENTOS!68:68,0)&gt;40,INDEX(PAGAMENTOS!68:68,MATCH(MAX(PAGAMENTOS!M68,PAGAMENTOS!U68,PAGAMENTOS!AC68,PAGAMENTOS!AK68,PAGAMENTOS!AQ68,PAGAMENTOS!AW68),PAGAMENTOS!68:68,0)-2)&amp;" P COMP.",IF(MATCH(MAX(PAGAMENTOS!M68,PAGAMENTOS!U68,PAGAMENTOS!AC68,PAGAMENTOS!AK68,PAGAMENTOS!AQ68,PAGAMENTOS!AW68),PAGAMENTOS!68:68,0)=13,"1ª P",IF(MATCH(MAX(PAGAMENTOS!M68,PAGAMENTOS!U68,PAGAMENTOS!AC68,PAGAMENTOS!AK68,PAGAMENTOS!AQ68,PAGAMENTOS!AW68),PAGAMENTOS!68:68,0)=21,"2ª P",IF(MATCH(MAX(PAGAMENTOS!M68,PAGAMENTOS!U68,PAGAMENTOS!AC68,PAGAMENTOS!AK68,PAGAMENTOS!AQ68,PAGAMENTOS!AW68),PAGAMENTOS!68:68,0)=29,"3ª P",IF(PAGAMENTOS!AC68=PAGAMENTOS!AK68,"4ª P","4ª P"))))),"SEM PAGAMENTO"))</f>
        <v>4ª P</v>
      </c>
      <c r="P68" s="11">
        <f>IF(MAX(PAGAMENTOS!M68,PAGAMENTOS!U68,PAGAMENTOS!AC68,PAGAMENTOS!AK68,PAGAMENTOS!AQ68,PAGAMENTOS!AW68)=0,"SEM PAGAMENTO",IFERROR(INDEX(PAGAMENTOS!68:68,MATCH(MAX(PAGAMENTOS!M68,PAGAMENTOS!U68,PAGAMENTOS!AC68,PAGAMENTOS!AK68,PAGAMENTOS!AQ68,PAGAMENTOS!AW68),PAGAMENTOS!68:68,0)-1),"SEM PAGAMENTO"))</f>
        <v>13140.29</v>
      </c>
      <c r="Q68" s="11">
        <f>SUM(PAGAMENTOS!G68,PAGAMENTOS!L68,PAGAMENTOS!T68,PAGAMENTOS!AB68,PAGAMENTOS!AJ68,PAGAMENTOS!AP68,PAGAMENTOS!AV68)</f>
        <v>97174.580000000016</v>
      </c>
      <c r="R68" s="11">
        <f>SUM(PAGAMENTOS!G68,PAGAMENTOS!H68,PAGAMENTOS!L68,PAGAMENTOS!T68,PAGAMENTOS!AB68,PAGAMENTOS!AJ68,PAGAMENTOS!AP68,PAGAMENTOS!AV68)</f>
        <v>97174.580000000016</v>
      </c>
      <c r="S68" s="17">
        <f t="shared" si="0"/>
        <v>1.0000000000000002</v>
      </c>
      <c r="T68" s="11">
        <f>IF(RIGHT(B68)="O",0,IF(AND(R68=0,PAGAMENTOS!H68&lt;&gt;0),0,K68-R68))</f>
        <v>-1.4551915228366852E-11</v>
      </c>
      <c r="U68" s="120" t="str">
        <f>IF(AND(OR(PAGAMENTOS!AG68&lt;&gt;"",PAGAMENTOS!AH68&lt;&gt;""),PAGAMENTOS!AK68=""),"4ª",IF(AND(OR(PAGAMENTOS!Y68&lt;&gt;"",PAGAMENTOS!Z68&lt;&gt;""),PAGAMENTOS!AC68=""),"3ª",IF(AND(OR(PAGAMENTOS!Q68&lt;&gt;"",PAGAMENTOS!R68&lt;&gt;""),PAGAMENTOS!U68=""),"2ª",IF(AND(OR(PAGAMENTOS!I68&lt;&gt;"",PAGAMENTOS!J68&lt;&gt;""),PAGAMENTOS!M68=""),"1ª","OK"))))</f>
        <v>OK</v>
      </c>
      <c r="V68" s="120" t="str">
        <f>IF(U68="4ª",IF(PAGAMENTOS!AH68="","AGUARDANDO VISTORIA","NO FINANCEIRO"),IF(U68="3ª",IF(PAGAMENTOS!Z68="","AGUARDANDO VISTORIA","NO FINANCEIRO"),IF(U68="2ª",IF(PAGAMENTOS!R68="","AGUARDANDO VISTORIA","NO FINANCEIRO"),IF(U68="1ª",IF(PAGAMENTOS!J68="","AGUARDANDO LIBERAÇÃO","NO FINANCEIRO"),"OK"))))</f>
        <v>OK</v>
      </c>
      <c r="W68" s="233" t="str">
        <f>IF(U68="4ª",IF(PAGAMENTOS!AH68="",PAGAMENTOS!AG68,PAGAMENTOS!AH68),IF(U68="3ª",IF(PAGAMENTOS!Z68="",PAGAMENTOS!Y68,PAGAMENTOS!Z68),IF(U68="2ª",IF(PAGAMENTOS!R68="",PAGAMENTOS!Q68,PAGAMENTOS!R68),IF(U68="1ª",IF(PAGAMENTOS!J68="",PAGAMENTOS!I68,PAGAMENTOS!J68),"OK"))))</f>
        <v>OK</v>
      </c>
      <c r="X68" s="18">
        <f>MAX(VISTORIA!Y68,VISTORIA!U68,VISTORIA!Q68,VISTORIA!M68,VISTORIA!I68)</f>
        <v>1</v>
      </c>
      <c r="Y68" s="18">
        <f>IF(VISTORIA!Y68&lt;&gt;"",VISTORIA!Y68,IF(VISTORIA!U68&lt;&gt;"",VISTORIA!U68,IF(VISTORIA!Q68&lt;&gt;"",VISTORIA!Q68,IF(VISTORIA!M68&lt;&gt;"",VISTORIA!M68,IF(VISTORIA!I68&lt;&gt;"",VISTORIA!I68,0)))))</f>
        <v>1</v>
      </c>
      <c r="Z68" s="233" t="str">
        <f>IF(VISTORIA!Y68&lt;&gt;"",VISTORIA!W68,IF(VISTORIA!U68&lt;&gt;"",VISTORIA!S68,IF(VISTORIA!Q68&lt;&gt;"",VISTORIA!O68,IF(VISTORIA!M68&lt;&gt;"",VISTORIA!K68,IF(VISTORIA!I68&lt;&gt;"",VISTORIA!G68,"NA")))))</f>
        <v>28/09/2015 e 13/11/2015</v>
      </c>
      <c r="AA68" s="233">
        <f>IF(VISTORIA!Y68&lt;&gt;"",VISTORIA!X68,IF(VISTORIA!U68&lt;&gt;"",VISTORIA!T68,IF(VISTORIA!Q68&lt;&gt;"",VISTORIA!P68,IF(VISTORIA!M68&lt;&gt;"",VISTORIA!L68,IF(VISTORIA!I68&lt;&gt;"",VISTORIA!H68,"NA")))))</f>
        <v>42635</v>
      </c>
      <c r="AB68" s="233" t="str">
        <f>IF(OR(G68="AGUARDANDO PRESTAÇÃO DE CONTAS",G68="AGUARDANDO APROVAÇÃO PRESTAÇÃO DE CONTAS",G68="CONCLUÍDO"),"PTM CONCLUÍDO",IF(AND(VISTORIA!X68="",VISTORIA!W68&lt;&gt;""),VISTORIA!W68,IF(AND(VISTORIA!T68="",VISTORIA!S68&lt;&gt;""),VISTORIA!S68,IF(AND(VISTORIA!P68="",VISTORIA!O68&lt;&gt;""),VISTORIA!O68,IF(AND(VISTORIA!L68="",VISTORIA!K68&lt;&gt;""),VISTORIA!K68,IF(AND(VISTORIA!H68="",VISTORIA!G68&lt;&gt;""),VISTORIA!G68,"SEM PEDIDO"))))))</f>
        <v>SEM PEDIDO</v>
      </c>
      <c r="AC68" s="18" t="str">
        <f>IFERROR(INDEX('CONCLUSÃO INFORMAL'!68:68,MATCH(MAX('CONCLUSÃO INFORMAL'!H68,'CONCLUSÃO INFORMAL'!L68,'CONCLUSÃO INFORMAL'!P68),'CONCLUSÃO INFORMAL'!68:68,0)-1),"NÃO INFORMADO")</f>
        <v>NÃO INFORMADO</v>
      </c>
      <c r="AD68" s="233" t="str">
        <f>IFERROR(INDEX('CONCLUSÃO INFORMAL'!68:68,MATCH(MAX('CONCLUSÃO INFORMAL'!H68,'CONCLUSÃO INFORMAL'!L68,'CONCLUSÃO INFORMAL'!P68),'CONCLUSÃO INFORMAL'!68:68,0)),"NÃO INFORMADO")</f>
        <v>NÃO INFORMADO</v>
      </c>
      <c r="AE68" s="1950" t="str">
        <f>IFERROR(INDEX('CONCLUSÃO INFORMAL'!68:68,MATCH(MAX('CONCLUSÃO INFORMAL'!H68,'CONCLUSÃO INFORMAL'!L68,'CONCLUSÃO INFORMAL'!P68),'CONCLUSÃO INFORMAL'!68:68,0)+1),"NÃO INFORMADO")</f>
        <v>NÃO INFORMADO</v>
      </c>
    </row>
    <row r="69" spans="2:31" ht="87" x14ac:dyDescent="0.35">
      <c r="B69" s="7" t="str">
        <f>'INF GERAIS'!B69&amp;IFERROR(IF(INDEX(APOIO!$A$5:$A$50,MATCH('INF GERAIS'!N69,APOIO!$B$5:$B$50,0))="NÃO",APOIO!$A$2&amp;"NÃO VÁLIDO",""),"")</f>
        <v>2014.0061</v>
      </c>
      <c r="C69" s="1950" t="str">
        <f>'INF GERAIS'!C69</f>
        <v>AGRESTE SETENTRIONAL</v>
      </c>
      <c r="D69" s="1950" t="str">
        <f>'INF GERAIS'!D69</f>
        <v>BOM JARDIM</v>
      </c>
      <c r="E69" s="1950" t="str">
        <f>'INF GERAIS'!E69</f>
        <v>PAVIMENTAÇÃO, DRENAGEM, CONTENÇÃO E SINALIZAÇÃO DE DIVERSAS RUAS NO LOTEAMENTO PARANÁ, DISTRITO DE BIZARRA ( 13 RUAS)</v>
      </c>
      <c r="F69" s="1950" t="str">
        <f>'INF GERAIS'!G69</f>
        <v>NORMAL</v>
      </c>
      <c r="G69" s="12" t="str">
        <f>'INF GERAIS'!N69</f>
        <v>EM CONFERÊNCIA PARA TEMAI</v>
      </c>
      <c r="H69" s="1950" t="str">
        <f>'INF GERAIS'!O69</f>
        <v>CONCLUÍDA</v>
      </c>
      <c r="I69" s="11">
        <f>'INF GERAIS'!I69</f>
        <v>1358489.7725</v>
      </c>
      <c r="J69" s="11">
        <f>'INF GERAIS'!J69</f>
        <v>374560.58</v>
      </c>
      <c r="K69" s="11">
        <f>'INF GERAIS'!K69</f>
        <v>374560.58</v>
      </c>
      <c r="L69" s="11">
        <f>'INF GERAIS'!L69</f>
        <v>0</v>
      </c>
      <c r="M69" s="11">
        <f>'INF GERAIS'!M69</f>
        <v>0</v>
      </c>
      <c r="N69" s="233">
        <f>IF(MAX(PAGAMENTOS!M69,PAGAMENTOS!U69,PAGAMENTOS!AC69,PAGAMENTOS!AK69,PAGAMENTOS!AQ69,PAGAMENTOS!AW69)=0,"SEM PAGAMENTO",IFERROR(INDEX(PAGAMENTOS!69:69,MATCH(MAX(PAGAMENTOS!M69,PAGAMENTOS!U69,PAGAMENTOS!AC69,PAGAMENTOS!AK69,PAGAMENTOS!AQ69,PAGAMENTOS!AW69),PAGAMENTOS!69:69,0)),"SEM PAGAMENTO"))</f>
        <v>42836</v>
      </c>
      <c r="O69" s="120" t="str">
        <f>IF(MAX(PAGAMENTOS!M69,PAGAMENTOS!U69,PAGAMENTOS!AC69,PAGAMENTOS!AK69,PAGAMENTOS!AQ69,PAGAMENTOS!AW69)=0,"SEM PAGAMENTO",IFERROR(IF(MATCH(MAX(PAGAMENTOS!M69,PAGAMENTOS!U69,PAGAMENTOS!AC69,PAGAMENTOS!AK69,PAGAMENTOS!AQ69,PAGAMENTOS!AW69),PAGAMENTOS!69:69,0)&gt;40,INDEX(PAGAMENTOS!69:69,MATCH(MAX(PAGAMENTOS!M69,PAGAMENTOS!U69,PAGAMENTOS!AC69,PAGAMENTOS!AK69,PAGAMENTOS!AQ69,PAGAMENTOS!AW69),PAGAMENTOS!69:69,0)-2)&amp;" P COMP.",IF(MATCH(MAX(PAGAMENTOS!M69,PAGAMENTOS!U69,PAGAMENTOS!AC69,PAGAMENTOS!AK69,PAGAMENTOS!AQ69,PAGAMENTOS!AW69),PAGAMENTOS!69:69,0)=13,"1ª P",IF(MATCH(MAX(PAGAMENTOS!M69,PAGAMENTOS!U69,PAGAMENTOS!AC69,PAGAMENTOS!AK69,PAGAMENTOS!AQ69,PAGAMENTOS!AW69),PAGAMENTOS!69:69,0)=21,"2ª P",IF(MATCH(MAX(PAGAMENTOS!M69,PAGAMENTOS!U69,PAGAMENTOS!AC69,PAGAMENTOS!AK69,PAGAMENTOS!AQ69,PAGAMENTOS!AW69),PAGAMENTOS!69:69,0)=29,"3ª P",IF(PAGAMENTOS!AC69=PAGAMENTOS!AK69,"4ª P","4ª P"))))),"SEM PAGAMENTO"))</f>
        <v>4ª P</v>
      </c>
      <c r="P69" s="11">
        <f>IF(MAX(PAGAMENTOS!M69,PAGAMENTOS!U69,PAGAMENTOS!AC69,PAGAMENTOS!AK69,PAGAMENTOS!AQ69,PAGAMENTOS!AW69)=0,"SEM PAGAMENTO",IFERROR(INDEX(PAGAMENTOS!69:69,MATCH(MAX(PAGAMENTOS!M69,PAGAMENTOS!U69,PAGAMENTOS!AC69,PAGAMENTOS!AK69,PAGAMENTOS!AQ69,PAGAMENTOS!AW69),PAGAMENTOS!69:69,0)-1),"SEM PAGAMENTO"))</f>
        <v>61883.96</v>
      </c>
      <c r="Q69" s="11">
        <f>SUM(PAGAMENTOS!G69,PAGAMENTOS!L69,PAGAMENTOS!T69,PAGAMENTOS!AB69,PAGAMENTOS!AJ69,PAGAMENTOS!AP69,PAGAMENTOS!AV69)</f>
        <v>374560.58</v>
      </c>
      <c r="R69" s="11">
        <f>SUM(PAGAMENTOS!G69,PAGAMENTOS!H69,PAGAMENTOS!L69,PAGAMENTOS!T69,PAGAMENTOS!AB69,PAGAMENTOS!AJ69,PAGAMENTOS!AP69,PAGAMENTOS!AV69)</f>
        <v>374560.58</v>
      </c>
      <c r="S69" s="17">
        <f t="shared" si="0"/>
        <v>1</v>
      </c>
      <c r="T69" s="11">
        <f>IF(RIGHT(B69)="O",0,IF(AND(R69=0,PAGAMENTOS!H69&lt;&gt;0),0,K69-R69))</f>
        <v>0</v>
      </c>
      <c r="U69" s="120" t="str">
        <f>IF(AND(OR(PAGAMENTOS!AG69&lt;&gt;"",PAGAMENTOS!AH69&lt;&gt;""),PAGAMENTOS!AK69=""),"4ª",IF(AND(OR(PAGAMENTOS!Y69&lt;&gt;"",PAGAMENTOS!Z69&lt;&gt;""),PAGAMENTOS!AC69=""),"3ª",IF(AND(OR(PAGAMENTOS!Q69&lt;&gt;"",PAGAMENTOS!R69&lt;&gt;""),PAGAMENTOS!U69=""),"2ª",IF(AND(OR(PAGAMENTOS!I69&lt;&gt;"",PAGAMENTOS!J69&lt;&gt;""),PAGAMENTOS!M69=""),"1ª","OK"))))</f>
        <v>OK</v>
      </c>
      <c r="V69" s="120" t="str">
        <f>IF(U69="4ª",IF(PAGAMENTOS!AH69="","AGUARDANDO VISTORIA","NO FINANCEIRO"),IF(U69="3ª",IF(PAGAMENTOS!Z69="","AGUARDANDO VISTORIA","NO FINANCEIRO"),IF(U69="2ª",IF(PAGAMENTOS!R69="","AGUARDANDO VISTORIA","NO FINANCEIRO"),IF(U69="1ª",IF(PAGAMENTOS!J69="","AGUARDANDO LIBERAÇÃO","NO FINANCEIRO"),"OK"))))</f>
        <v>OK</v>
      </c>
      <c r="W69" s="233" t="str">
        <f>IF(U69="4ª",IF(PAGAMENTOS!AH69="",PAGAMENTOS!AG69,PAGAMENTOS!AH69),IF(U69="3ª",IF(PAGAMENTOS!Z69="",PAGAMENTOS!Y69,PAGAMENTOS!Z69),IF(U69="2ª",IF(PAGAMENTOS!R69="",PAGAMENTOS!Q69,PAGAMENTOS!R69),IF(U69="1ª",IF(PAGAMENTOS!J69="",PAGAMENTOS!I69,PAGAMENTOS!J69),"OK"))))</f>
        <v>OK</v>
      </c>
      <c r="X69" s="18">
        <f>MAX(VISTORIA!Y69,VISTORIA!U69,VISTORIA!Q69,VISTORIA!M69,VISTORIA!I69)</f>
        <v>1</v>
      </c>
      <c r="Y69" s="18">
        <f>IF(VISTORIA!Y69&lt;&gt;"",VISTORIA!Y69,IF(VISTORIA!U69&lt;&gt;"",VISTORIA!U69,IF(VISTORIA!Q69&lt;&gt;"",VISTORIA!Q69,IF(VISTORIA!M69&lt;&gt;"",VISTORIA!M69,IF(VISTORIA!I69&lt;&gt;"",VISTORIA!I69,0)))))</f>
        <v>1</v>
      </c>
      <c r="Z69" s="233">
        <f>IF(VISTORIA!Y69&lt;&gt;"",VISTORIA!W69,IF(VISTORIA!U69&lt;&gt;"",VISTORIA!S69,IF(VISTORIA!Q69&lt;&gt;"",VISTORIA!O69,IF(VISTORIA!M69&lt;&gt;"",VISTORIA!K69,IF(VISTORIA!I69&lt;&gt;"",VISTORIA!G69,"NA")))))</f>
        <v>42711</v>
      </c>
      <c r="AA69" s="233">
        <f>IF(VISTORIA!Y69&lt;&gt;"",VISTORIA!X69,IF(VISTORIA!U69&lt;&gt;"",VISTORIA!T69,IF(VISTORIA!Q69&lt;&gt;"",VISTORIA!P69,IF(VISTORIA!M69&lt;&gt;"",VISTORIA!L69,IF(VISTORIA!I69&lt;&gt;"",VISTORIA!H69,"NA")))))</f>
        <v>42753</v>
      </c>
      <c r="AB69" s="233" t="str">
        <f>IF(OR(G69="AGUARDANDO PRESTAÇÃO DE CONTAS",G69="AGUARDANDO APROVAÇÃO PRESTAÇÃO DE CONTAS",G69="CONCLUÍDO"),"PTM CONCLUÍDO",IF(AND(VISTORIA!X69="",VISTORIA!W69&lt;&gt;""),VISTORIA!W69,IF(AND(VISTORIA!T69="",VISTORIA!S69&lt;&gt;""),VISTORIA!S69,IF(AND(VISTORIA!P69="",VISTORIA!O69&lt;&gt;""),VISTORIA!O69,IF(AND(VISTORIA!L69="",VISTORIA!K69&lt;&gt;""),VISTORIA!K69,IF(AND(VISTORIA!H69="",VISTORIA!G69&lt;&gt;""),VISTORIA!G69,"SEM PEDIDO"))))))</f>
        <v>SEM PEDIDO</v>
      </c>
      <c r="AC69" s="18" t="str">
        <f>IFERROR(INDEX('CONCLUSÃO INFORMAL'!69:69,MATCH(MAX('CONCLUSÃO INFORMAL'!H69,'CONCLUSÃO INFORMAL'!L69,'CONCLUSÃO INFORMAL'!P69),'CONCLUSÃO INFORMAL'!69:69,0)-1),"NÃO INFORMADO")</f>
        <v>NÃO INFORMADO</v>
      </c>
      <c r="AD69" s="233" t="str">
        <f>IFERROR(INDEX('CONCLUSÃO INFORMAL'!69:69,MATCH(MAX('CONCLUSÃO INFORMAL'!H69,'CONCLUSÃO INFORMAL'!L69,'CONCLUSÃO INFORMAL'!P69),'CONCLUSÃO INFORMAL'!69:69,0)),"NÃO INFORMADO")</f>
        <v>NÃO INFORMADO</v>
      </c>
      <c r="AE69" s="1950" t="str">
        <f>IFERROR(INDEX('CONCLUSÃO INFORMAL'!69:69,MATCH(MAX('CONCLUSÃO INFORMAL'!H69,'CONCLUSÃO INFORMAL'!L69,'CONCLUSÃO INFORMAL'!P69),'CONCLUSÃO INFORMAL'!69:69,0)+1),"NÃO INFORMADO")</f>
        <v>NÃO INFORMADO</v>
      </c>
    </row>
    <row r="70" spans="2:31" ht="130.5" x14ac:dyDescent="0.35">
      <c r="B70" s="7" t="str">
        <f>'INF GERAIS'!B70&amp;IFERROR(IF(INDEX(APOIO!$A$5:$A$50,MATCH('INF GERAIS'!N70,APOIO!$B$5:$B$50,0))="NÃO",APOIO!$A$2&amp;"NÃO VÁLIDO",""),"")</f>
        <v>2014.0062</v>
      </c>
      <c r="C70" s="1950" t="str">
        <f>'INF GERAIS'!C70</f>
        <v>AGRESTE SETENTRIONAL</v>
      </c>
      <c r="D70" s="1950" t="str">
        <f>'INF GERAIS'!D70</f>
        <v>BOM JARDIM</v>
      </c>
      <c r="E70" s="1950" t="str">
        <f>'INF GERAIS'!E70</f>
        <v>PAVIMENTAÇÃO, DRENAGEM E SINALIZAÇÃO DA RUA JATOBÁ, RUA ROBERTO LEONARDO DE OLIVEIRA E RUAS CASTELO BRANCO 02, CASTELO BRANCO 04 E CASTELO BRANCO 05, NO CENTRO ( 5 RUAS)</v>
      </c>
      <c r="F70" s="1950" t="str">
        <f>'INF GERAIS'!G70</f>
        <v>NORMAL</v>
      </c>
      <c r="G70" s="12" t="str">
        <f>'INF GERAIS'!N70</f>
        <v>EM CONFERÊNCIA PARA TEMAI</v>
      </c>
      <c r="H70" s="1950" t="str">
        <f>'INF GERAIS'!O70</f>
        <v>CONCLUÍDA</v>
      </c>
      <c r="I70" s="11">
        <f>'INF GERAIS'!I70</f>
        <v>1358489.7725</v>
      </c>
      <c r="J70" s="11">
        <f>'INF GERAIS'!J70</f>
        <v>397064.33</v>
      </c>
      <c r="K70" s="11">
        <f>'INF GERAIS'!K70</f>
        <v>397064.33</v>
      </c>
      <c r="L70" s="11">
        <f>'INF GERAIS'!L70</f>
        <v>0</v>
      </c>
      <c r="M70" s="11">
        <f>'INF GERAIS'!M70</f>
        <v>0</v>
      </c>
      <c r="N70" s="233">
        <f>IF(MAX(PAGAMENTOS!M70,PAGAMENTOS!U70,PAGAMENTOS!AC70,PAGAMENTOS!AK70,PAGAMENTOS!AQ70,PAGAMENTOS!AW70)=0,"SEM PAGAMENTO",IFERROR(INDEX(PAGAMENTOS!70:70,MATCH(MAX(PAGAMENTOS!M70,PAGAMENTOS!U70,PAGAMENTOS!AC70,PAGAMENTOS!AK70,PAGAMENTOS!AQ70,PAGAMENTOS!AW70),PAGAMENTOS!70:70,0)),"SEM PAGAMENTO"))</f>
        <v>42727</v>
      </c>
      <c r="O70" s="120" t="str">
        <f>IF(MAX(PAGAMENTOS!M70,PAGAMENTOS!U70,PAGAMENTOS!AC70,PAGAMENTOS!AK70,PAGAMENTOS!AQ70,PAGAMENTOS!AW70)=0,"SEM PAGAMENTO",IFERROR(IF(MATCH(MAX(PAGAMENTOS!M70,PAGAMENTOS!U70,PAGAMENTOS!AC70,PAGAMENTOS!AK70,PAGAMENTOS!AQ70,PAGAMENTOS!AW70),PAGAMENTOS!70:70,0)&gt;40,INDEX(PAGAMENTOS!70:70,MATCH(MAX(PAGAMENTOS!M70,PAGAMENTOS!U70,PAGAMENTOS!AC70,PAGAMENTOS!AK70,PAGAMENTOS!AQ70,PAGAMENTOS!AW70),PAGAMENTOS!70:70,0)-2)&amp;" P COMP.",IF(MATCH(MAX(PAGAMENTOS!M70,PAGAMENTOS!U70,PAGAMENTOS!AC70,PAGAMENTOS!AK70,PAGAMENTOS!AQ70,PAGAMENTOS!AW70),PAGAMENTOS!70:70,0)=13,"1ª P",IF(MATCH(MAX(PAGAMENTOS!M70,PAGAMENTOS!U70,PAGAMENTOS!AC70,PAGAMENTOS!AK70,PAGAMENTOS!AQ70,PAGAMENTOS!AW70),PAGAMENTOS!70:70,0)=21,"2ª P",IF(MATCH(MAX(PAGAMENTOS!M70,PAGAMENTOS!U70,PAGAMENTOS!AC70,PAGAMENTOS!AK70,PAGAMENTOS!AQ70,PAGAMENTOS!AW70),PAGAMENTOS!70:70,0)=29,"3ª P",IF(PAGAMENTOS!AC70=PAGAMENTOS!AK70,"4ª P","4ª P"))))),"SEM PAGAMENTO"))</f>
        <v>4ª P</v>
      </c>
      <c r="P70" s="11">
        <f>IF(MAX(PAGAMENTOS!M70,PAGAMENTOS!U70,PAGAMENTOS!AC70,PAGAMENTOS!AK70,PAGAMENTOS!AQ70,PAGAMENTOS!AW70)=0,"SEM PAGAMENTO",IFERROR(INDEX(PAGAMENTOS!70:70,MATCH(MAX(PAGAMENTOS!M70,PAGAMENTOS!U70,PAGAMENTOS!AC70,PAGAMENTOS!AK70,PAGAMENTOS!AQ70,PAGAMENTOS!AW70),PAGAMENTOS!70:70,0)-1),"SEM PAGAMENTO"))</f>
        <v>79412.87</v>
      </c>
      <c r="Q70" s="11">
        <f>SUM(PAGAMENTOS!G70,PAGAMENTOS!L70,PAGAMENTOS!T70,PAGAMENTOS!AB70,PAGAMENTOS!AJ70,PAGAMENTOS!AP70,PAGAMENTOS!AV70)</f>
        <v>397064.33</v>
      </c>
      <c r="R70" s="11">
        <f>SUM(PAGAMENTOS!G70,PAGAMENTOS!H70,PAGAMENTOS!L70,PAGAMENTOS!T70,PAGAMENTOS!AB70,PAGAMENTOS!AJ70,PAGAMENTOS!AP70,PAGAMENTOS!AV70)</f>
        <v>397064.33</v>
      </c>
      <c r="S70" s="17">
        <f t="shared" si="0"/>
        <v>1</v>
      </c>
      <c r="T70" s="11">
        <f>IF(RIGHT(B70)="O",0,IF(AND(R70=0,PAGAMENTOS!H70&lt;&gt;0),0,K70-R70))</f>
        <v>0</v>
      </c>
      <c r="U70" s="120" t="str">
        <f>IF(AND(OR(PAGAMENTOS!AG70&lt;&gt;"",PAGAMENTOS!AH70&lt;&gt;""),PAGAMENTOS!AK70=""),"4ª",IF(AND(OR(PAGAMENTOS!Y70&lt;&gt;"",PAGAMENTOS!Z70&lt;&gt;""),PAGAMENTOS!AC70=""),"3ª",IF(AND(OR(PAGAMENTOS!Q70&lt;&gt;"",PAGAMENTOS!R70&lt;&gt;""),PAGAMENTOS!U70=""),"2ª",IF(AND(OR(PAGAMENTOS!I70&lt;&gt;"",PAGAMENTOS!J70&lt;&gt;""),PAGAMENTOS!M70=""),"1ª","OK"))))</f>
        <v>OK</v>
      </c>
      <c r="V70" s="120" t="str">
        <f>IF(U70="4ª",IF(PAGAMENTOS!AH70="","AGUARDANDO VISTORIA","NO FINANCEIRO"),IF(U70="3ª",IF(PAGAMENTOS!Z70="","AGUARDANDO VISTORIA","NO FINANCEIRO"),IF(U70="2ª",IF(PAGAMENTOS!R70="","AGUARDANDO VISTORIA","NO FINANCEIRO"),IF(U70="1ª",IF(PAGAMENTOS!J70="","AGUARDANDO LIBERAÇÃO","NO FINANCEIRO"),"OK"))))</f>
        <v>OK</v>
      </c>
      <c r="W70" s="233" t="str">
        <f>IF(U70="4ª",IF(PAGAMENTOS!AH70="",PAGAMENTOS!AG70,PAGAMENTOS!AH70),IF(U70="3ª",IF(PAGAMENTOS!Z70="",PAGAMENTOS!Y70,PAGAMENTOS!Z70),IF(U70="2ª",IF(PAGAMENTOS!R70="",PAGAMENTOS!Q70,PAGAMENTOS!R70),IF(U70="1ª",IF(PAGAMENTOS!J70="",PAGAMENTOS!I70,PAGAMENTOS!J70),"OK"))))</f>
        <v>OK</v>
      </c>
      <c r="X70" s="18">
        <f>MAX(VISTORIA!Y70,VISTORIA!U70,VISTORIA!Q70,VISTORIA!M70,VISTORIA!I70)</f>
        <v>1</v>
      </c>
      <c r="Y70" s="18">
        <f>IF(VISTORIA!Y70&lt;&gt;"",VISTORIA!Y70,IF(VISTORIA!U70&lt;&gt;"",VISTORIA!U70,IF(VISTORIA!Q70&lt;&gt;"",VISTORIA!Q70,IF(VISTORIA!M70&lt;&gt;"",VISTORIA!M70,IF(VISTORIA!I70&lt;&gt;"",VISTORIA!I70,0)))))</f>
        <v>1</v>
      </c>
      <c r="Z70" s="233">
        <f>IF(VISTORIA!Y70&lt;&gt;"",VISTORIA!W70,IF(VISTORIA!U70&lt;&gt;"",VISTORIA!S70,IF(VISTORIA!Q70&lt;&gt;"",VISTORIA!O70,IF(VISTORIA!M70&lt;&gt;"",VISTORIA!K70,IF(VISTORIA!I70&lt;&gt;"",VISTORIA!G70,"NA")))))</f>
        <v>42664</v>
      </c>
      <c r="AA70" s="233">
        <f>IF(VISTORIA!Y70&lt;&gt;"",VISTORIA!X70,IF(VISTORIA!U70&lt;&gt;"",VISTORIA!T70,IF(VISTORIA!Q70&lt;&gt;"",VISTORIA!P70,IF(VISTORIA!M70&lt;&gt;"",VISTORIA!L70,IF(VISTORIA!I70&lt;&gt;"",VISTORIA!H70,"NA")))))</f>
        <v>42703</v>
      </c>
      <c r="AB70" s="233" t="str">
        <f>IF(OR(G70="AGUARDANDO PRESTAÇÃO DE CONTAS",G70="AGUARDANDO APROVAÇÃO PRESTAÇÃO DE CONTAS",G70="CONCLUÍDO"),"PTM CONCLUÍDO",IF(AND(VISTORIA!X70="",VISTORIA!W70&lt;&gt;""),VISTORIA!W70,IF(AND(VISTORIA!T70="",VISTORIA!S70&lt;&gt;""),VISTORIA!S70,IF(AND(VISTORIA!P70="",VISTORIA!O70&lt;&gt;""),VISTORIA!O70,IF(AND(VISTORIA!L70="",VISTORIA!K70&lt;&gt;""),VISTORIA!K70,IF(AND(VISTORIA!H70="",VISTORIA!G70&lt;&gt;""),VISTORIA!G70,"SEM PEDIDO"))))))</f>
        <v>SEM PEDIDO</v>
      </c>
      <c r="AC70" s="18" t="str">
        <f>IFERROR(INDEX('CONCLUSÃO INFORMAL'!70:70,MATCH(MAX('CONCLUSÃO INFORMAL'!H70,'CONCLUSÃO INFORMAL'!L70,'CONCLUSÃO INFORMAL'!P70),'CONCLUSÃO INFORMAL'!70:70,0)-1),"NÃO INFORMADO")</f>
        <v>NÃO INFORMADO</v>
      </c>
      <c r="AD70" s="233" t="str">
        <f>IFERROR(INDEX('CONCLUSÃO INFORMAL'!70:70,MATCH(MAX('CONCLUSÃO INFORMAL'!H70,'CONCLUSÃO INFORMAL'!L70,'CONCLUSÃO INFORMAL'!P70),'CONCLUSÃO INFORMAL'!70:70,0)),"NÃO INFORMADO")</f>
        <v>NÃO INFORMADO</v>
      </c>
      <c r="AE70" s="1950" t="str">
        <f>IFERROR(INDEX('CONCLUSÃO INFORMAL'!70:70,MATCH(MAX('CONCLUSÃO INFORMAL'!H70,'CONCLUSÃO INFORMAL'!L70,'CONCLUSÃO INFORMAL'!P70),'CONCLUSÃO INFORMAL'!70:70,0)+1),"NÃO INFORMADO")</f>
        <v>NÃO INFORMADO</v>
      </c>
    </row>
    <row r="71" spans="2:31" ht="43.5" x14ac:dyDescent="0.35">
      <c r="B71" s="7" t="str">
        <f>'INF GERAIS'!B71&amp;IFERROR(IF(INDEX(APOIO!$A$5:$A$50,MATCH('INF GERAIS'!N71,APOIO!$B$5:$B$50,0))="NÃO",APOIO!$A$2&amp;"NÃO VÁLIDO",""),"")</f>
        <v>2014.0063</v>
      </c>
      <c r="C71" s="1950" t="str">
        <f>'INF GERAIS'!C71</f>
        <v>AGRESTE SETENTRIONAL</v>
      </c>
      <c r="D71" s="1950" t="str">
        <f>'INF GERAIS'!D71</f>
        <v>BOM JARDIM</v>
      </c>
      <c r="E71" s="1950" t="str">
        <f>'INF GERAIS'!E71</f>
        <v>CONSTRUÇÃO DA PRAÇA BEIRA RIO E CONSTRUÇÃO DA PRAÇA CAIS DA ESTAÇÃO</v>
      </c>
      <c r="F71" s="1950" t="str">
        <f>'INF GERAIS'!G71</f>
        <v>NORMAL</v>
      </c>
      <c r="G71" s="1950" t="str">
        <f>'INF GERAIS'!N71</f>
        <v>AGUARDANDO APROVAÇÃO PRESTAÇÃO DE CONTAS (SECRETARIA)</v>
      </c>
      <c r="H71" s="1950" t="str">
        <f>'INF GERAIS'!O71</f>
        <v>CONCLUÍDA</v>
      </c>
      <c r="I71" s="11">
        <f>'INF GERAIS'!I71</f>
        <v>1358489.7725</v>
      </c>
      <c r="J71" s="11">
        <f>'INF GERAIS'!J71</f>
        <v>291443.26</v>
      </c>
      <c r="K71" s="11">
        <f>'INF GERAIS'!K71</f>
        <v>262462.12</v>
      </c>
      <c r="L71" s="11">
        <f>'INF GERAIS'!L71</f>
        <v>0</v>
      </c>
      <c r="M71" s="11">
        <f>'INF GERAIS'!M71</f>
        <v>28981.14</v>
      </c>
      <c r="N71" s="233">
        <f>IF(MAX(PAGAMENTOS!M71,PAGAMENTOS!U71,PAGAMENTOS!AC71,PAGAMENTOS!AK71,PAGAMENTOS!AQ71,PAGAMENTOS!AW71)=0,"SEM PAGAMENTO",IFERROR(INDEX(PAGAMENTOS!71:71,MATCH(MAX(PAGAMENTOS!M71,PAGAMENTOS!U71,PAGAMENTOS!AC71,PAGAMENTOS!AK71,PAGAMENTOS!AQ71,PAGAMENTOS!AW71),PAGAMENTOS!71:71,0)),"SEM PAGAMENTO"))</f>
        <v>44139</v>
      </c>
      <c r="O71" s="120" t="str">
        <f>IF(MAX(PAGAMENTOS!M71,PAGAMENTOS!U71,PAGAMENTOS!AC71,PAGAMENTOS!AK71,PAGAMENTOS!AQ71,PAGAMENTOS!AW71)=0,"SEM PAGAMENTO",IFERROR(IF(MATCH(MAX(PAGAMENTOS!M71,PAGAMENTOS!U71,PAGAMENTOS!AC71,PAGAMENTOS!AK71,PAGAMENTOS!AQ71,PAGAMENTOS!AW71),PAGAMENTOS!71:71,0)&gt;40,INDEX(PAGAMENTOS!71:71,MATCH(MAX(PAGAMENTOS!M71,PAGAMENTOS!U71,PAGAMENTOS!AC71,PAGAMENTOS!AK71,PAGAMENTOS!AQ71,PAGAMENTOS!AW71),PAGAMENTOS!71:71,0)-2)&amp;" P COMP.",IF(MATCH(MAX(PAGAMENTOS!M71,PAGAMENTOS!U71,PAGAMENTOS!AC71,PAGAMENTOS!AK71,PAGAMENTOS!AQ71,PAGAMENTOS!AW71),PAGAMENTOS!71:71,0)=13,"1ª P",IF(MATCH(MAX(PAGAMENTOS!M71,PAGAMENTOS!U71,PAGAMENTOS!AC71,PAGAMENTOS!AK71,PAGAMENTOS!AQ71,PAGAMENTOS!AW71),PAGAMENTOS!71:71,0)=21,"2ª P",IF(MATCH(MAX(PAGAMENTOS!M71,PAGAMENTOS!U71,PAGAMENTOS!AC71,PAGAMENTOS!AK71,PAGAMENTOS!AQ71,PAGAMENTOS!AW71),PAGAMENTOS!71:71,0)=29,"3ª P",IF(PAGAMENTOS!AC71=PAGAMENTOS!AK71,"4ª P","4ª P"))))),"SEM PAGAMENTO"))</f>
        <v>4ª P</v>
      </c>
      <c r="P71" s="11">
        <f>IF(MAX(PAGAMENTOS!M71,PAGAMENTOS!U71,PAGAMENTOS!AC71,PAGAMENTOS!AK71,PAGAMENTOS!AQ71,PAGAMENTOS!AW71)=0,"SEM PAGAMENTO",IFERROR(INDEX(PAGAMENTOS!71:71,MATCH(MAX(PAGAMENTOS!M71,PAGAMENTOS!U71,PAGAMENTOS!AC71,PAGAMENTOS!AK71,PAGAMENTOS!AQ71,PAGAMENTOS!AW71),PAGAMENTOS!71:71,0)-1),"SEM PAGAMENTO"))</f>
        <v>29590.400000000023</v>
      </c>
      <c r="Q71" s="11">
        <f>SUM(PAGAMENTOS!G71,PAGAMENTOS!L71,PAGAMENTOS!T71,PAGAMENTOS!AB71,PAGAMENTOS!AJ71,PAGAMENTOS!AP71,PAGAMENTOS!AV71)</f>
        <v>262462.12</v>
      </c>
      <c r="R71" s="11">
        <f>SUM(PAGAMENTOS!G71,PAGAMENTOS!H71,PAGAMENTOS!L71,PAGAMENTOS!T71,PAGAMENTOS!AB71,PAGAMENTOS!AJ71,PAGAMENTOS!AP71,PAGAMENTOS!AV71)</f>
        <v>262462.12</v>
      </c>
      <c r="S71" s="17">
        <f t="shared" si="0"/>
        <v>1</v>
      </c>
      <c r="T71" s="11">
        <f>IF(RIGHT(B71)="O",0,IF(AND(R71=0,PAGAMENTOS!H71&lt;&gt;0),0,K71-R71))</f>
        <v>0</v>
      </c>
      <c r="U71" s="120" t="str">
        <f>IF(AND(OR(PAGAMENTOS!AG71&lt;&gt;"",PAGAMENTOS!AH71&lt;&gt;""),PAGAMENTOS!AK71=""),"4ª",IF(AND(OR(PAGAMENTOS!Y71&lt;&gt;"",PAGAMENTOS!Z71&lt;&gt;""),PAGAMENTOS!AC71=""),"3ª",IF(AND(OR(PAGAMENTOS!Q71&lt;&gt;"",PAGAMENTOS!R71&lt;&gt;""),PAGAMENTOS!U71=""),"2ª",IF(AND(OR(PAGAMENTOS!I71&lt;&gt;"",PAGAMENTOS!J71&lt;&gt;""),PAGAMENTOS!M71=""),"1ª","OK"))))</f>
        <v>OK</v>
      </c>
      <c r="V71" s="120" t="str">
        <f>IF(U71="4ª",IF(PAGAMENTOS!AH71="","AGUARDANDO VISTORIA","NO FINANCEIRO"),IF(U71="3ª",IF(PAGAMENTOS!Z71="","AGUARDANDO VISTORIA","NO FINANCEIRO"),IF(U71="2ª",IF(PAGAMENTOS!R71="","AGUARDANDO VISTORIA","NO FINANCEIRO"),IF(U71="1ª",IF(PAGAMENTOS!J71="","AGUARDANDO LIBERAÇÃO","NO FINANCEIRO"),"OK"))))</f>
        <v>OK</v>
      </c>
      <c r="W71" s="233" t="str">
        <f>IF(U71="4ª",IF(PAGAMENTOS!AH71="",PAGAMENTOS!AG71,PAGAMENTOS!AH71),IF(U71="3ª",IF(PAGAMENTOS!Z71="",PAGAMENTOS!Y71,PAGAMENTOS!Z71),IF(U71="2ª",IF(PAGAMENTOS!R71="",PAGAMENTOS!Q71,PAGAMENTOS!R71),IF(U71="1ª",IF(PAGAMENTOS!J71="",PAGAMENTOS!I71,PAGAMENTOS!J71),"OK"))))</f>
        <v>OK</v>
      </c>
      <c r="X71" s="18">
        <f>MAX(VISTORIA!Y71,VISTORIA!U71,VISTORIA!Q71,VISTORIA!M71,VISTORIA!I71)</f>
        <v>1</v>
      </c>
      <c r="Y71" s="18">
        <f>IF(VISTORIA!Y71&lt;&gt;"",VISTORIA!Y71,IF(VISTORIA!U71&lt;&gt;"",VISTORIA!U71,IF(VISTORIA!Q71&lt;&gt;"",VISTORIA!Q71,IF(VISTORIA!M71&lt;&gt;"",VISTORIA!M71,IF(VISTORIA!I71&lt;&gt;"",VISTORIA!I71,0)))))</f>
        <v>1</v>
      </c>
      <c r="Z71" s="233">
        <f>IF(VISTORIA!Y71&lt;&gt;"",VISTORIA!W71,IF(VISTORIA!U71&lt;&gt;"",VISTORIA!S71,IF(VISTORIA!Q71&lt;&gt;"",VISTORIA!O71,IF(VISTORIA!M71&lt;&gt;"",VISTORIA!K71,IF(VISTORIA!I71&lt;&gt;"",VISTORIA!G71,"NA")))))</f>
        <v>43279</v>
      </c>
      <c r="AA71" s="233">
        <f>IF(VISTORIA!Y71&lt;&gt;"",VISTORIA!X71,IF(VISTORIA!U71&lt;&gt;"",VISTORIA!T71,IF(VISTORIA!Q71&lt;&gt;"",VISTORIA!P71,IF(VISTORIA!M71&lt;&gt;"",VISTORIA!L71,IF(VISTORIA!I71&lt;&gt;"",VISTORIA!H71,"NA")))))</f>
        <v>0</v>
      </c>
      <c r="AB71" s="233">
        <f>IF(OR(G71="AGUARDANDO PRESTAÇÃO DE CONTAS",G71="AGUARDANDO APROVAÇÃO PRESTAÇÃO DE CONTAS",G71="CONCLUÍDO"),"PTM CONCLUÍDO",IF(AND(VISTORIA!X71="",VISTORIA!W71&lt;&gt;""),VISTORIA!W71,IF(AND(VISTORIA!T71="",VISTORIA!S71&lt;&gt;""),VISTORIA!S71,IF(AND(VISTORIA!P71="",VISTORIA!O71&lt;&gt;""),VISTORIA!O71,IF(AND(VISTORIA!L71="",VISTORIA!K71&lt;&gt;""),VISTORIA!K71,IF(AND(VISTORIA!H71="",VISTORIA!G71&lt;&gt;""),VISTORIA!G71,"SEM PEDIDO"))))))</f>
        <v>43279</v>
      </c>
      <c r="AC71" s="18" t="str">
        <f>IFERROR(INDEX('CONCLUSÃO INFORMAL'!71:71,MATCH(MAX('CONCLUSÃO INFORMAL'!H71,'CONCLUSÃO INFORMAL'!L71,'CONCLUSÃO INFORMAL'!P71),'CONCLUSÃO INFORMAL'!71:71,0)-1),"NÃO INFORMADO")</f>
        <v>NÃO INFORMADO</v>
      </c>
      <c r="AD71" s="233" t="str">
        <f>IFERROR(INDEX('CONCLUSÃO INFORMAL'!71:71,MATCH(MAX('CONCLUSÃO INFORMAL'!H71,'CONCLUSÃO INFORMAL'!L71,'CONCLUSÃO INFORMAL'!P71),'CONCLUSÃO INFORMAL'!71:71,0)),"NÃO INFORMADO")</f>
        <v>NÃO INFORMADO</v>
      </c>
      <c r="AE71" s="1950" t="str">
        <f>IFERROR(INDEX('CONCLUSÃO INFORMAL'!71:71,MATCH(MAX('CONCLUSÃO INFORMAL'!H71,'CONCLUSÃO INFORMAL'!L71,'CONCLUSÃO INFORMAL'!P71),'CONCLUSÃO INFORMAL'!71:71,0)+1),"NÃO INFORMADO")</f>
        <v>NÃO INFORMADO</v>
      </c>
    </row>
    <row r="72" spans="2:31" ht="43.5" x14ac:dyDescent="0.35">
      <c r="B72" s="7" t="str">
        <f>'INF GERAIS'!B72&amp;IFERROR(IF(INDEX(APOIO!$A$5:$A$50,MATCH('INF GERAIS'!N72,APOIO!$B$5:$B$50,0))="NÃO",APOIO!$A$2&amp;"NÃO VÁLIDO",""),"")</f>
        <v>2014.0064</v>
      </c>
      <c r="C72" s="1950" t="str">
        <f>'INF GERAIS'!C72</f>
        <v>AGRESTE CENTRAL</v>
      </c>
      <c r="D72" s="1950" t="str">
        <f>'INF GERAIS'!D72</f>
        <v>BONITO</v>
      </c>
      <c r="E72" s="1950" t="str">
        <f>'INF GERAIS'!E72</f>
        <v>BONITO SEDE 2</v>
      </c>
      <c r="F72" s="1950" t="str">
        <f>'INF GERAIS'!G72</f>
        <v>NORMAL</v>
      </c>
      <c r="G72" s="12" t="str">
        <f>'INF GERAIS'!N72</f>
        <v>EM CONFERÊNCIA PARA TEMAI</v>
      </c>
      <c r="H72" s="1950" t="str">
        <f>'INF GERAIS'!O72</f>
        <v>CONCLUÍDA</v>
      </c>
      <c r="I72" s="11">
        <f>'INF GERAIS'!I72</f>
        <v>1358489.7725</v>
      </c>
      <c r="J72" s="11">
        <f>'INF GERAIS'!J72</f>
        <v>922136.11</v>
      </c>
      <c r="K72" s="11">
        <f>'INF GERAIS'!K72</f>
        <v>922136.11</v>
      </c>
      <c r="L72" s="11">
        <f>'INF GERAIS'!L72</f>
        <v>0</v>
      </c>
      <c r="M72" s="11">
        <f>'INF GERAIS'!M72</f>
        <v>0</v>
      </c>
      <c r="N72" s="233">
        <f>IF(MAX(PAGAMENTOS!M72,PAGAMENTOS!U72,PAGAMENTOS!AC72,PAGAMENTOS!AK72,PAGAMENTOS!AQ72,PAGAMENTOS!AW72)=0,"SEM PAGAMENTO",IFERROR(INDEX(PAGAMENTOS!72:72,MATCH(MAX(PAGAMENTOS!M72,PAGAMENTOS!U72,PAGAMENTOS!AC72,PAGAMENTOS!AK72,PAGAMENTOS!AQ72,PAGAMENTOS!AW72),PAGAMENTOS!72:72,0)),"SEM PAGAMENTO"))</f>
        <v>42542</v>
      </c>
      <c r="O72" s="120" t="str">
        <f>IF(MAX(PAGAMENTOS!M72,PAGAMENTOS!U72,PAGAMENTOS!AC72,PAGAMENTOS!AK72,PAGAMENTOS!AQ72,PAGAMENTOS!AW72)=0,"SEM PAGAMENTO",IFERROR(IF(MATCH(MAX(PAGAMENTOS!M72,PAGAMENTOS!U72,PAGAMENTOS!AC72,PAGAMENTOS!AK72,PAGAMENTOS!AQ72,PAGAMENTOS!AW72),PAGAMENTOS!72:72,0)&gt;40,INDEX(PAGAMENTOS!72:72,MATCH(MAX(PAGAMENTOS!M72,PAGAMENTOS!U72,PAGAMENTOS!AC72,PAGAMENTOS!AK72,PAGAMENTOS!AQ72,PAGAMENTOS!AW72),PAGAMENTOS!72:72,0)-2)&amp;" P COMP.",IF(MATCH(MAX(PAGAMENTOS!M72,PAGAMENTOS!U72,PAGAMENTOS!AC72,PAGAMENTOS!AK72,PAGAMENTOS!AQ72,PAGAMENTOS!AW72),PAGAMENTOS!72:72,0)=13,"1ª P",IF(MATCH(MAX(PAGAMENTOS!M72,PAGAMENTOS!U72,PAGAMENTOS!AC72,PAGAMENTOS!AK72,PAGAMENTOS!AQ72,PAGAMENTOS!AW72),PAGAMENTOS!72:72,0)=21,"2ª P",IF(MATCH(MAX(PAGAMENTOS!M72,PAGAMENTOS!U72,PAGAMENTOS!AC72,PAGAMENTOS!AK72,PAGAMENTOS!AQ72,PAGAMENTOS!AW72),PAGAMENTOS!72:72,0)=29,"3ª P",IF(PAGAMENTOS!AC72=PAGAMENTOS!AK72,"4ª P","4ª P"))))),"SEM PAGAMENTO"))</f>
        <v>4ª P</v>
      </c>
      <c r="P72" s="11">
        <f>IF(MAX(PAGAMENTOS!M72,PAGAMENTOS!U72,PAGAMENTOS!AC72,PAGAMENTOS!AK72,PAGAMENTOS!AQ72,PAGAMENTOS!AW72)=0,"SEM PAGAMENTO",IFERROR(INDEX(PAGAMENTOS!72:72,MATCH(MAX(PAGAMENTOS!M72,PAGAMENTOS!U72,PAGAMENTOS!AC72,PAGAMENTOS!AK72,PAGAMENTOS!AQ72,PAGAMENTOS!AW72),PAGAMENTOS!72:72,0)-1),"SEM PAGAMENTO"))</f>
        <v>184428.65</v>
      </c>
      <c r="Q72" s="11">
        <f>SUM(PAGAMENTOS!G72,PAGAMENTOS!L72,PAGAMENTOS!T72,PAGAMENTOS!AB72,PAGAMENTOS!AJ72,PAGAMENTOS!AP72,PAGAMENTOS!AV72)</f>
        <v>922143.23</v>
      </c>
      <c r="R72" s="11">
        <f>SUM(PAGAMENTOS!G72,PAGAMENTOS!H72,PAGAMENTOS!L72,PAGAMENTOS!T72,PAGAMENTOS!AB72,PAGAMENTOS!AJ72,PAGAMENTOS!AP72,PAGAMENTOS!AV72)</f>
        <v>922143.23</v>
      </c>
      <c r="S72" s="17">
        <f t="shared" ref="S72:S135" si="1">IFERROR(R72/K72,"NA")</f>
        <v>1.0000077212028926</v>
      </c>
      <c r="T72" s="11">
        <f>IF(RIGHT(B72)="O",0,IF(AND(R72=0,PAGAMENTOS!H72&lt;&gt;0),0,K72-R72))</f>
        <v>-7.1199999999953434</v>
      </c>
      <c r="U72" s="120" t="str">
        <f>IF(AND(OR(PAGAMENTOS!AG72&lt;&gt;"",PAGAMENTOS!AH72&lt;&gt;""),PAGAMENTOS!AK72=""),"4ª",IF(AND(OR(PAGAMENTOS!Y72&lt;&gt;"",PAGAMENTOS!Z72&lt;&gt;""),PAGAMENTOS!AC72=""),"3ª",IF(AND(OR(PAGAMENTOS!Q72&lt;&gt;"",PAGAMENTOS!R72&lt;&gt;""),PAGAMENTOS!U72=""),"2ª",IF(AND(OR(PAGAMENTOS!I72&lt;&gt;"",PAGAMENTOS!J72&lt;&gt;""),PAGAMENTOS!M72=""),"1ª","OK"))))</f>
        <v>OK</v>
      </c>
      <c r="V72" s="120" t="str">
        <f>IF(U72="4ª",IF(PAGAMENTOS!AH72="","AGUARDANDO VISTORIA","NO FINANCEIRO"),IF(U72="3ª",IF(PAGAMENTOS!Z72="","AGUARDANDO VISTORIA","NO FINANCEIRO"),IF(U72="2ª",IF(PAGAMENTOS!R72="","AGUARDANDO VISTORIA","NO FINANCEIRO"),IF(U72="1ª",IF(PAGAMENTOS!J72="","AGUARDANDO LIBERAÇÃO","NO FINANCEIRO"),"OK"))))</f>
        <v>OK</v>
      </c>
      <c r="W72" s="233" t="str">
        <f>IF(U72="4ª",IF(PAGAMENTOS!AH72="",PAGAMENTOS!AG72,PAGAMENTOS!AH72),IF(U72="3ª",IF(PAGAMENTOS!Z72="",PAGAMENTOS!Y72,PAGAMENTOS!Z72),IF(U72="2ª",IF(PAGAMENTOS!R72="",PAGAMENTOS!Q72,PAGAMENTOS!R72),IF(U72="1ª",IF(PAGAMENTOS!J72="",PAGAMENTOS!I72,PAGAMENTOS!J72),"OK"))))</f>
        <v>OK</v>
      </c>
      <c r="X72" s="18">
        <f>MAX(VISTORIA!Y72,VISTORIA!U72,VISTORIA!Q72,VISTORIA!M72,VISTORIA!I72)</f>
        <v>1</v>
      </c>
      <c r="Y72" s="18">
        <f>IF(VISTORIA!Y72&lt;&gt;"",VISTORIA!Y72,IF(VISTORIA!U72&lt;&gt;"",VISTORIA!U72,IF(VISTORIA!Q72&lt;&gt;"",VISTORIA!Q72,IF(VISTORIA!M72&lt;&gt;"",VISTORIA!M72,IF(VISTORIA!I72&lt;&gt;"",VISTORIA!I72,0)))))</f>
        <v>1</v>
      </c>
      <c r="Z72" s="233">
        <f>IF(VISTORIA!Y72&lt;&gt;"",VISTORIA!W72,IF(VISTORIA!U72&lt;&gt;"",VISTORIA!S72,IF(VISTORIA!Q72&lt;&gt;"",VISTORIA!O72,IF(VISTORIA!M72&lt;&gt;"",VISTORIA!K72,IF(VISTORIA!I72&lt;&gt;"",VISTORIA!G72,"NA")))))</f>
        <v>42452</v>
      </c>
      <c r="AA72" s="233">
        <f>IF(VISTORIA!Y72&lt;&gt;"",VISTORIA!X72,IF(VISTORIA!U72&lt;&gt;"",VISTORIA!T72,IF(VISTORIA!Q72&lt;&gt;"",VISTORIA!P72,IF(VISTORIA!M72&lt;&gt;"",VISTORIA!L72,IF(VISTORIA!I72&lt;&gt;"",VISTORIA!H72,"NA")))))</f>
        <v>42509</v>
      </c>
      <c r="AB72" s="233" t="str">
        <f>IF(OR(G72="AGUARDANDO PRESTAÇÃO DE CONTAS",G72="AGUARDANDO APROVAÇÃO PRESTAÇÃO DE CONTAS",G72="CONCLUÍDO"),"PTM CONCLUÍDO",IF(AND(VISTORIA!X72="",VISTORIA!W72&lt;&gt;""),VISTORIA!W72,IF(AND(VISTORIA!T72="",VISTORIA!S72&lt;&gt;""),VISTORIA!S72,IF(AND(VISTORIA!P72="",VISTORIA!O72&lt;&gt;""),VISTORIA!O72,IF(AND(VISTORIA!L72="",VISTORIA!K72&lt;&gt;""),VISTORIA!K72,IF(AND(VISTORIA!H72="",VISTORIA!G72&lt;&gt;""),VISTORIA!G72,"SEM PEDIDO"))))))</f>
        <v>SEM PEDIDO</v>
      </c>
      <c r="AC72" s="18" t="str">
        <f>IFERROR(INDEX('CONCLUSÃO INFORMAL'!72:72,MATCH(MAX('CONCLUSÃO INFORMAL'!H72,'CONCLUSÃO INFORMAL'!L72,'CONCLUSÃO INFORMAL'!P72),'CONCLUSÃO INFORMAL'!72:72,0)-1),"NÃO INFORMADO")</f>
        <v>NÃO INFORMADO</v>
      </c>
      <c r="AD72" s="233" t="str">
        <f>IFERROR(INDEX('CONCLUSÃO INFORMAL'!72:72,MATCH(MAX('CONCLUSÃO INFORMAL'!H72,'CONCLUSÃO INFORMAL'!L72,'CONCLUSÃO INFORMAL'!P72),'CONCLUSÃO INFORMAL'!72:72,0)),"NÃO INFORMADO")</f>
        <v>NÃO INFORMADO</v>
      </c>
      <c r="AE72" s="1950" t="str">
        <f>IFERROR(INDEX('CONCLUSÃO INFORMAL'!72:72,MATCH(MAX('CONCLUSÃO INFORMAL'!H72,'CONCLUSÃO INFORMAL'!L72,'CONCLUSÃO INFORMAL'!P72),'CONCLUSÃO INFORMAL'!72:72,0)+1),"NÃO INFORMADO")</f>
        <v>NÃO INFORMADO</v>
      </c>
    </row>
    <row r="73" spans="2:31" ht="43.5" x14ac:dyDescent="0.35">
      <c r="B73" s="7" t="str">
        <f>'INF GERAIS'!B73&amp;IFERROR(IF(INDEX(APOIO!$A$5:$A$50,MATCH('INF GERAIS'!N73,APOIO!$B$5:$B$50,0))="NÃO",APOIO!$A$2&amp;"NÃO VÁLIDO",""),"")</f>
        <v>2014.0065</v>
      </c>
      <c r="C73" s="1950" t="str">
        <f>'INF GERAIS'!C73</f>
        <v>AGRESTE CENTRAL</v>
      </c>
      <c r="D73" s="1950" t="str">
        <f>'INF GERAIS'!D73</f>
        <v>BONITO</v>
      </c>
      <c r="E73" s="1950" t="str">
        <f>'INF GERAIS'!E73</f>
        <v>DISTRITOS PAVIMENTADOS</v>
      </c>
      <c r="F73" s="1950" t="str">
        <f>'INF GERAIS'!G73</f>
        <v>NORMAL</v>
      </c>
      <c r="G73" s="12" t="str">
        <f>'INF GERAIS'!N73</f>
        <v>EM CONFERÊNCIA PARA TEMAI</v>
      </c>
      <c r="H73" s="1950" t="str">
        <f>'INF GERAIS'!O73</f>
        <v>CONCLUÍDA</v>
      </c>
      <c r="I73" s="11">
        <f>'INF GERAIS'!I73</f>
        <v>1358489.7725</v>
      </c>
      <c r="J73" s="11">
        <f>'INF GERAIS'!J73</f>
        <v>435225.09</v>
      </c>
      <c r="K73" s="11">
        <f>'INF GERAIS'!K73</f>
        <v>435225.09</v>
      </c>
      <c r="L73" s="11">
        <f>'INF GERAIS'!L73</f>
        <v>0</v>
      </c>
      <c r="M73" s="11">
        <f>'INF GERAIS'!M73</f>
        <v>0</v>
      </c>
      <c r="N73" s="233">
        <f>IF(MAX(PAGAMENTOS!M73,PAGAMENTOS!U73,PAGAMENTOS!AC73,PAGAMENTOS!AK73,PAGAMENTOS!AQ73,PAGAMENTOS!AW73)=0,"SEM PAGAMENTO",IFERROR(INDEX(PAGAMENTOS!73:73,MATCH(MAX(PAGAMENTOS!M73,PAGAMENTOS!U73,PAGAMENTOS!AC73,PAGAMENTOS!AK73,PAGAMENTOS!AQ73,PAGAMENTOS!AW73),PAGAMENTOS!73:73,0)),"SEM PAGAMENTO"))</f>
        <v>42542</v>
      </c>
      <c r="O73" s="120" t="str">
        <f>IF(MAX(PAGAMENTOS!M73,PAGAMENTOS!U73,PAGAMENTOS!AC73,PAGAMENTOS!AK73,PAGAMENTOS!AQ73,PAGAMENTOS!AW73)=0,"SEM PAGAMENTO",IFERROR(IF(MATCH(MAX(PAGAMENTOS!M73,PAGAMENTOS!U73,PAGAMENTOS!AC73,PAGAMENTOS!AK73,PAGAMENTOS!AQ73,PAGAMENTOS!AW73),PAGAMENTOS!73:73,0)&gt;40,INDEX(PAGAMENTOS!73:73,MATCH(MAX(PAGAMENTOS!M73,PAGAMENTOS!U73,PAGAMENTOS!AC73,PAGAMENTOS!AK73,PAGAMENTOS!AQ73,PAGAMENTOS!AW73),PAGAMENTOS!73:73,0)-2)&amp;" P COMP.",IF(MATCH(MAX(PAGAMENTOS!M73,PAGAMENTOS!U73,PAGAMENTOS!AC73,PAGAMENTOS!AK73,PAGAMENTOS!AQ73,PAGAMENTOS!AW73),PAGAMENTOS!73:73,0)=13,"1ª P",IF(MATCH(MAX(PAGAMENTOS!M73,PAGAMENTOS!U73,PAGAMENTOS!AC73,PAGAMENTOS!AK73,PAGAMENTOS!AQ73,PAGAMENTOS!AW73),PAGAMENTOS!73:73,0)=21,"2ª P",IF(MATCH(MAX(PAGAMENTOS!M73,PAGAMENTOS!U73,PAGAMENTOS!AC73,PAGAMENTOS!AK73,PAGAMENTOS!AQ73,PAGAMENTOS!AW73),PAGAMENTOS!73:73,0)=29,"3ª P",IF(PAGAMENTOS!AC73=PAGAMENTOS!AK73,"4ª P","4ª P"))))),"SEM PAGAMENTO"))</f>
        <v>4ª P</v>
      </c>
      <c r="P73" s="11">
        <f>IF(MAX(PAGAMENTOS!M73,PAGAMENTOS!U73,PAGAMENTOS!AC73,PAGAMENTOS!AK73,PAGAMENTOS!AQ73,PAGAMENTOS!AW73)=0,"SEM PAGAMENTO",IFERROR(INDEX(PAGAMENTOS!73:73,MATCH(MAX(PAGAMENTOS!M73,PAGAMENTOS!U73,PAGAMENTOS!AC73,PAGAMENTOS!AK73,PAGAMENTOS!AQ73,PAGAMENTOS!AW73),PAGAMENTOS!73:73,0)-1),"SEM PAGAMENTO"))</f>
        <v>87080.07</v>
      </c>
      <c r="Q73" s="11">
        <f>SUM(PAGAMENTOS!G73,PAGAMENTOS!L73,PAGAMENTOS!T73,PAGAMENTOS!AB73,PAGAMENTOS!AJ73,PAGAMENTOS!AP73,PAGAMENTOS!AV73)</f>
        <v>435400.35000000003</v>
      </c>
      <c r="R73" s="11">
        <f>SUM(PAGAMENTOS!G73,PAGAMENTOS!H73,PAGAMENTOS!L73,PAGAMENTOS!T73,PAGAMENTOS!AB73,PAGAMENTOS!AJ73,PAGAMENTOS!AP73,PAGAMENTOS!AV73)</f>
        <v>435400.35000000003</v>
      </c>
      <c r="S73" s="17">
        <f t="shared" si="1"/>
        <v>1.000402688181419</v>
      </c>
      <c r="T73" s="11">
        <f>IF(RIGHT(B73)="O",0,IF(AND(R73=0,PAGAMENTOS!H73&lt;&gt;0),0,K73-R73))</f>
        <v>-175.26000000000931</v>
      </c>
      <c r="U73" s="120" t="str">
        <f>IF(AND(OR(PAGAMENTOS!AG73&lt;&gt;"",PAGAMENTOS!AH73&lt;&gt;""),PAGAMENTOS!AK73=""),"4ª",IF(AND(OR(PAGAMENTOS!Y73&lt;&gt;"",PAGAMENTOS!Z73&lt;&gt;""),PAGAMENTOS!AC73=""),"3ª",IF(AND(OR(PAGAMENTOS!Q73&lt;&gt;"",PAGAMENTOS!R73&lt;&gt;""),PAGAMENTOS!U73=""),"2ª",IF(AND(OR(PAGAMENTOS!I73&lt;&gt;"",PAGAMENTOS!J73&lt;&gt;""),PAGAMENTOS!M73=""),"1ª","OK"))))</f>
        <v>OK</v>
      </c>
      <c r="V73" s="120" t="str">
        <f>IF(U73="4ª",IF(PAGAMENTOS!AH73="","AGUARDANDO VISTORIA","NO FINANCEIRO"),IF(U73="3ª",IF(PAGAMENTOS!Z73="","AGUARDANDO VISTORIA","NO FINANCEIRO"),IF(U73="2ª",IF(PAGAMENTOS!R73="","AGUARDANDO VISTORIA","NO FINANCEIRO"),IF(U73="1ª",IF(PAGAMENTOS!J73="","AGUARDANDO LIBERAÇÃO","NO FINANCEIRO"),"OK"))))</f>
        <v>OK</v>
      </c>
      <c r="W73" s="233" t="str">
        <f>IF(U73="4ª",IF(PAGAMENTOS!AH73="",PAGAMENTOS!AG73,PAGAMENTOS!AH73),IF(U73="3ª",IF(PAGAMENTOS!Z73="",PAGAMENTOS!Y73,PAGAMENTOS!Z73),IF(U73="2ª",IF(PAGAMENTOS!R73="",PAGAMENTOS!Q73,PAGAMENTOS!R73),IF(U73="1ª",IF(PAGAMENTOS!J73="",PAGAMENTOS!I73,PAGAMENTOS!J73),"OK"))))</f>
        <v>OK</v>
      </c>
      <c r="X73" s="18">
        <f>MAX(VISTORIA!Y73,VISTORIA!U73,VISTORIA!Q73,VISTORIA!M73,VISTORIA!I73)</f>
        <v>1</v>
      </c>
      <c r="Y73" s="18">
        <f>IF(VISTORIA!Y73&lt;&gt;"",VISTORIA!Y73,IF(VISTORIA!U73&lt;&gt;"",VISTORIA!U73,IF(VISTORIA!Q73&lt;&gt;"",VISTORIA!Q73,IF(VISTORIA!M73&lt;&gt;"",VISTORIA!M73,IF(VISTORIA!I73&lt;&gt;"",VISTORIA!I73,0)))))</f>
        <v>1</v>
      </c>
      <c r="Z73" s="233">
        <f>IF(VISTORIA!Y73&lt;&gt;"",VISTORIA!W73,IF(VISTORIA!U73&lt;&gt;"",VISTORIA!S73,IF(VISTORIA!Q73&lt;&gt;"",VISTORIA!O73,IF(VISTORIA!M73&lt;&gt;"",VISTORIA!K73,IF(VISTORIA!I73&lt;&gt;"",VISTORIA!G73,"NA")))))</f>
        <v>42452</v>
      </c>
      <c r="AA73" s="233">
        <f>IF(VISTORIA!Y73&lt;&gt;"",VISTORIA!X73,IF(VISTORIA!U73&lt;&gt;"",VISTORIA!T73,IF(VISTORIA!Q73&lt;&gt;"",VISTORIA!P73,IF(VISTORIA!M73&lt;&gt;"",VISTORIA!L73,IF(VISTORIA!I73&lt;&gt;"",VISTORIA!H73,"NA")))))</f>
        <v>42509</v>
      </c>
      <c r="AB73" s="233" t="str">
        <f>IF(OR(G73="AGUARDANDO PRESTAÇÃO DE CONTAS",G73="AGUARDANDO APROVAÇÃO PRESTAÇÃO DE CONTAS",G73="CONCLUÍDO"),"PTM CONCLUÍDO",IF(AND(VISTORIA!X73="",VISTORIA!W73&lt;&gt;""),VISTORIA!W73,IF(AND(VISTORIA!T73="",VISTORIA!S73&lt;&gt;""),VISTORIA!S73,IF(AND(VISTORIA!P73="",VISTORIA!O73&lt;&gt;""),VISTORIA!O73,IF(AND(VISTORIA!L73="",VISTORIA!K73&lt;&gt;""),VISTORIA!K73,IF(AND(VISTORIA!H73="",VISTORIA!G73&lt;&gt;""),VISTORIA!G73,"SEM PEDIDO"))))))</f>
        <v>SEM PEDIDO</v>
      </c>
      <c r="AC73" s="18" t="str">
        <f>IFERROR(INDEX('CONCLUSÃO INFORMAL'!73:73,MATCH(MAX('CONCLUSÃO INFORMAL'!H73,'CONCLUSÃO INFORMAL'!L73,'CONCLUSÃO INFORMAL'!P73),'CONCLUSÃO INFORMAL'!73:73,0)-1),"NÃO INFORMADO")</f>
        <v>NÃO INFORMADO</v>
      </c>
      <c r="AD73" s="233" t="str">
        <f>IFERROR(INDEX('CONCLUSÃO INFORMAL'!73:73,MATCH(MAX('CONCLUSÃO INFORMAL'!H73,'CONCLUSÃO INFORMAL'!L73,'CONCLUSÃO INFORMAL'!P73),'CONCLUSÃO INFORMAL'!73:73,0)),"NÃO INFORMADO")</f>
        <v>NÃO INFORMADO</v>
      </c>
      <c r="AE73" s="1950" t="str">
        <f>IFERROR(INDEX('CONCLUSÃO INFORMAL'!73:73,MATCH(MAX('CONCLUSÃO INFORMAL'!H73,'CONCLUSÃO INFORMAL'!L73,'CONCLUSÃO INFORMAL'!P73),'CONCLUSÃO INFORMAL'!73:73,0)+1),"NÃO INFORMADO")</f>
        <v>NÃO INFORMADO</v>
      </c>
    </row>
    <row r="74" spans="2:31" ht="43.5" x14ac:dyDescent="0.35">
      <c r="B74" s="7" t="str">
        <f>'INF GERAIS'!B74&amp;IFERROR(IF(INDEX(APOIO!$A$5:$A$50,MATCH('INF GERAIS'!N74,APOIO!$B$5:$B$50,0))="NÃO",APOIO!$A$2&amp;"NÃO VÁLIDO",""),"")</f>
        <v>2014.0066</v>
      </c>
      <c r="C74" s="1950" t="str">
        <f>'INF GERAIS'!C74</f>
        <v>AGRESTE MERIDIONAL</v>
      </c>
      <c r="D74" s="1950" t="str">
        <f>'INF GERAIS'!D74</f>
        <v>BREJÃO</v>
      </c>
      <c r="E74" s="1950" t="str">
        <f>'INF GERAIS'!E74</f>
        <v>RECUPERAÇÃO DA CALÇADA DA RUA JOSÉ INÁCIO DOS SANTOS</v>
      </c>
      <c r="F74" s="1950" t="str">
        <f>'INF GERAIS'!G74</f>
        <v>NORMAL</v>
      </c>
      <c r="G74" s="1950" t="str">
        <f>'INF GERAIS'!N74</f>
        <v>AGUARDANDO APROVAÇÃO PRESTAÇÃO DE CONTAS (SECRETARIA)</v>
      </c>
      <c r="H74" s="1950" t="str">
        <f>'INF GERAIS'!O74</f>
        <v>CONCLUÍDA</v>
      </c>
      <c r="I74" s="11">
        <f>'INF GERAIS'!I74</f>
        <v>452829.9366666667</v>
      </c>
      <c r="J74" s="11">
        <f>'INF GERAIS'!J74</f>
        <v>55737.19</v>
      </c>
      <c r="K74" s="11">
        <f>'INF GERAIS'!K74</f>
        <v>23010.89</v>
      </c>
      <c r="L74" s="11">
        <f>'INF GERAIS'!L74</f>
        <v>0</v>
      </c>
      <c r="M74" s="11">
        <f>'INF GERAIS'!M74</f>
        <v>32726.3</v>
      </c>
      <c r="N74" s="233">
        <f>IF(MAX(PAGAMENTOS!M74,PAGAMENTOS!U74,PAGAMENTOS!AC74,PAGAMENTOS!AK74,PAGAMENTOS!AQ74,PAGAMENTOS!AW74)=0,"SEM PAGAMENTO",IFERROR(INDEX(PAGAMENTOS!74:74,MATCH(MAX(PAGAMENTOS!M74,PAGAMENTOS!U74,PAGAMENTOS!AC74,PAGAMENTOS!AK74,PAGAMENTOS!AQ74,PAGAMENTOS!AW74),PAGAMENTOS!74:74,0)),"SEM PAGAMENTO"))</f>
        <v>43909</v>
      </c>
      <c r="O74" s="120" t="str">
        <f>IF(MAX(PAGAMENTOS!M74,PAGAMENTOS!U74,PAGAMENTOS!AC74,PAGAMENTOS!AK74,PAGAMENTOS!AQ74,PAGAMENTOS!AW74)=0,"SEM PAGAMENTO",IFERROR(IF(MATCH(MAX(PAGAMENTOS!M74,PAGAMENTOS!U74,PAGAMENTOS!AC74,PAGAMENTOS!AK74,PAGAMENTOS!AQ74,PAGAMENTOS!AW74),PAGAMENTOS!74:74,0)&gt;40,INDEX(PAGAMENTOS!74:74,MATCH(MAX(PAGAMENTOS!M74,PAGAMENTOS!U74,PAGAMENTOS!AC74,PAGAMENTOS!AK74,PAGAMENTOS!AQ74,PAGAMENTOS!AW74),PAGAMENTOS!74:74,0)-2)&amp;" P COMP.",IF(MATCH(MAX(PAGAMENTOS!M74,PAGAMENTOS!U74,PAGAMENTOS!AC74,PAGAMENTOS!AK74,PAGAMENTOS!AQ74,PAGAMENTOS!AW74),PAGAMENTOS!74:74,0)=13,"1ª P",IF(MATCH(MAX(PAGAMENTOS!M74,PAGAMENTOS!U74,PAGAMENTOS!AC74,PAGAMENTOS!AK74,PAGAMENTOS!AQ74,PAGAMENTOS!AW74),PAGAMENTOS!74:74,0)=21,"2ª P",IF(MATCH(MAX(PAGAMENTOS!M74,PAGAMENTOS!U74,PAGAMENTOS!AC74,PAGAMENTOS!AK74,PAGAMENTOS!AQ74,PAGAMENTOS!AW74),PAGAMENTOS!74:74,0)=29,"3ª P",IF(PAGAMENTOS!AC74=PAGAMENTOS!AK74,"4ª P","4ª P"))))),"SEM PAGAMENTO"))</f>
        <v>3ª P</v>
      </c>
      <c r="P74" s="11">
        <f>IF(MAX(PAGAMENTOS!M74,PAGAMENTOS!U74,PAGAMENTOS!AC74,PAGAMENTOS!AK74,PAGAMENTOS!AQ74,PAGAMENTOS!AW74)=0,"SEM PAGAMENTO",IFERROR(INDEX(PAGAMENTOS!74:74,MATCH(MAX(PAGAMENTOS!M74,PAGAMENTOS!U74,PAGAMENTOS!AC74,PAGAMENTOS!AK74,PAGAMENTOS!AQ74,PAGAMENTOS!AW74),PAGAMENTOS!74:74,0)-1),"SEM PAGAMENTO"))</f>
        <v>1604.45</v>
      </c>
      <c r="Q74" s="11">
        <f>SUM(PAGAMENTOS!G74,PAGAMENTOS!L74,PAGAMENTOS!T74,PAGAMENTOS!AB74,PAGAMENTOS!AJ74,PAGAMENTOS!AP74,PAGAMENTOS!AV74)</f>
        <v>17015.400000000001</v>
      </c>
      <c r="R74" s="11">
        <f>SUM(PAGAMENTOS!G74,PAGAMENTOS!H74,PAGAMENTOS!L74,PAGAMENTOS!T74,PAGAMENTOS!AB74,PAGAMENTOS!AJ74,PAGAMENTOS!AP74,PAGAMENTOS!AV74)</f>
        <v>17015.400000000001</v>
      </c>
      <c r="S74" s="17">
        <f t="shared" si="1"/>
        <v>0.73944988655371446</v>
      </c>
      <c r="T74" s="11">
        <f>IF(RIGHT(B74)="O",0,IF(AND(R74=0,PAGAMENTOS!H74&lt;&gt;0),0,K74-R74))</f>
        <v>5995.489999999998</v>
      </c>
      <c r="U74" s="120" t="str">
        <f>IF(AND(OR(PAGAMENTOS!AG74&lt;&gt;"",PAGAMENTOS!AH74&lt;&gt;""),PAGAMENTOS!AK74=""),"4ª",IF(AND(OR(PAGAMENTOS!Y74&lt;&gt;"",PAGAMENTOS!Z74&lt;&gt;""),PAGAMENTOS!AC74=""),"3ª",IF(AND(OR(PAGAMENTOS!Q74&lt;&gt;"",PAGAMENTOS!R74&lt;&gt;""),PAGAMENTOS!U74=""),"2ª",IF(AND(OR(PAGAMENTOS!I74&lt;&gt;"",PAGAMENTOS!J74&lt;&gt;""),PAGAMENTOS!M74=""),"1ª","OK"))))</f>
        <v>OK</v>
      </c>
      <c r="V74" s="120" t="str">
        <f>IF(U74="4ª",IF(PAGAMENTOS!AH74="","AGUARDANDO VISTORIA","NO FINANCEIRO"),IF(U74="3ª",IF(PAGAMENTOS!Z74="","AGUARDANDO VISTORIA","NO FINANCEIRO"),IF(U74="2ª",IF(PAGAMENTOS!R74="","AGUARDANDO VISTORIA","NO FINANCEIRO"),IF(U74="1ª",IF(PAGAMENTOS!J74="","AGUARDANDO LIBERAÇÃO","NO FINANCEIRO"),"OK"))))</f>
        <v>OK</v>
      </c>
      <c r="W74" s="233" t="str">
        <f>IF(U74="4ª",IF(PAGAMENTOS!AH74="",PAGAMENTOS!AG74,PAGAMENTOS!AH74),IF(U74="3ª",IF(PAGAMENTOS!Z74="",PAGAMENTOS!Y74,PAGAMENTOS!Z74),IF(U74="2ª",IF(PAGAMENTOS!R74="",PAGAMENTOS!Q74,PAGAMENTOS!R74),IF(U74="1ª",IF(PAGAMENTOS!J74="",PAGAMENTOS!I74,PAGAMENTOS!J74),"OK"))))</f>
        <v>OK</v>
      </c>
      <c r="X74" s="18">
        <f>MAX(VISTORIA!Y74,VISTORIA!U74,VISTORIA!Q74,VISTORIA!M74,VISTORIA!I74)</f>
        <v>1</v>
      </c>
      <c r="Y74" s="18">
        <f>IF(VISTORIA!Y74&lt;&gt;"",VISTORIA!Y74,IF(VISTORIA!U74&lt;&gt;"",VISTORIA!U74,IF(VISTORIA!Q74&lt;&gt;"",VISTORIA!Q74,IF(VISTORIA!M74&lt;&gt;"",VISTORIA!M74,IF(VISTORIA!I74&lt;&gt;"",VISTORIA!I74,0)))))</f>
        <v>1</v>
      </c>
      <c r="Z74" s="233">
        <f>IF(VISTORIA!Y74&lt;&gt;"",VISTORIA!W74,IF(VISTORIA!U74&lt;&gt;"",VISTORIA!S74,IF(VISTORIA!Q74&lt;&gt;"",VISTORIA!O74,IF(VISTORIA!M74&lt;&gt;"",VISTORIA!K74,IF(VISTORIA!I74&lt;&gt;"",VISTORIA!G74,"NA")))))</f>
        <v>43502</v>
      </c>
      <c r="AA74" s="233">
        <f>IF(VISTORIA!Y74&lt;&gt;"",VISTORIA!X74,IF(VISTORIA!U74&lt;&gt;"",VISTORIA!T74,IF(VISTORIA!Q74&lt;&gt;"",VISTORIA!P74,IF(VISTORIA!M74&lt;&gt;"",VISTORIA!L74,IF(VISTORIA!I74&lt;&gt;"",VISTORIA!H74,"NA")))))</f>
        <v>43762</v>
      </c>
      <c r="AB74" s="233" t="str">
        <f>IF(OR(G74="AGUARDANDO PRESTAÇÃO DE CONTAS",G74="AGUARDANDO APROVAÇÃO PRESTAÇÃO DE CONTAS",G74="CONCLUÍDO"),"PTM CONCLUÍDO",IF(AND(VISTORIA!X74="",VISTORIA!W74&lt;&gt;""),VISTORIA!W74,IF(AND(VISTORIA!T74="",VISTORIA!S74&lt;&gt;""),VISTORIA!S74,IF(AND(VISTORIA!P74="",VISTORIA!O74&lt;&gt;""),VISTORIA!O74,IF(AND(VISTORIA!L74="",VISTORIA!K74&lt;&gt;""),VISTORIA!K74,IF(AND(VISTORIA!H74="",VISTORIA!G74&lt;&gt;""),VISTORIA!G74,"SEM PEDIDO"))))))</f>
        <v>SEM PEDIDO</v>
      </c>
      <c r="AC74" s="18" t="str">
        <f>IFERROR(INDEX('CONCLUSÃO INFORMAL'!74:74,MATCH(MAX('CONCLUSÃO INFORMAL'!H74,'CONCLUSÃO INFORMAL'!L74,'CONCLUSÃO INFORMAL'!P74),'CONCLUSÃO INFORMAL'!74:74,0)-1),"NÃO INFORMADO")</f>
        <v>NÃO INFORMADO</v>
      </c>
      <c r="AD74" s="233" t="str">
        <f>IFERROR(INDEX('CONCLUSÃO INFORMAL'!74:74,MATCH(MAX('CONCLUSÃO INFORMAL'!H74,'CONCLUSÃO INFORMAL'!L74,'CONCLUSÃO INFORMAL'!P74),'CONCLUSÃO INFORMAL'!74:74,0)),"NÃO INFORMADO")</f>
        <v>NÃO INFORMADO</v>
      </c>
      <c r="AE74" s="1950" t="str">
        <f>IFERROR(INDEX('CONCLUSÃO INFORMAL'!74:74,MATCH(MAX('CONCLUSÃO INFORMAL'!H74,'CONCLUSÃO INFORMAL'!L74,'CONCLUSÃO INFORMAL'!P74),'CONCLUSÃO INFORMAL'!74:74,0)+1),"NÃO INFORMADO")</f>
        <v>NÃO INFORMADO</v>
      </c>
    </row>
    <row r="75" spans="2:31" ht="43.5" x14ac:dyDescent="0.35">
      <c r="B75" s="7" t="str">
        <f>'INF GERAIS'!B75&amp;IFERROR(IF(INDEX(APOIO!$A$5:$A$50,MATCH('INF GERAIS'!N75,APOIO!$B$5:$B$50,0))="NÃO",APOIO!$A$2&amp;"NÃO VÁLIDO",""),"")</f>
        <v>2014.0067</v>
      </c>
      <c r="C75" s="1950" t="str">
        <f>'INF GERAIS'!C75</f>
        <v>AGRESTE MERIDIONAL</v>
      </c>
      <c r="D75" s="1950" t="str">
        <f>'INF GERAIS'!D75</f>
        <v>BREJÃO</v>
      </c>
      <c r="E75" s="1950" t="str">
        <f>'INF GERAIS'!E75</f>
        <v>REFORMA E URBANIZAÇÃO DO ACESSO PRINCIPAL DE BREJÃO</v>
      </c>
      <c r="F75" s="1950" t="str">
        <f>'INF GERAIS'!G75</f>
        <v>NORMAL</v>
      </c>
      <c r="G75" s="1950" t="str">
        <f>'INF GERAIS'!N75</f>
        <v>AGUARDANDO APROVAÇÃO PRESTAÇÃO DE CONTAS (SECRETARIA)</v>
      </c>
      <c r="H75" s="1950" t="str">
        <f>'INF GERAIS'!O75</f>
        <v>CONCLUÍDA</v>
      </c>
      <c r="I75" s="11">
        <f>'INF GERAIS'!I75</f>
        <v>452829.9366666667</v>
      </c>
      <c r="J75" s="11">
        <f>'INF GERAIS'!J75</f>
        <v>251370.13</v>
      </c>
      <c r="K75" s="11">
        <f>'INF GERAIS'!K75</f>
        <v>251370.13</v>
      </c>
      <c r="L75" s="11">
        <f>'INF GERAIS'!L75</f>
        <v>0</v>
      </c>
      <c r="M75" s="11">
        <f>'INF GERAIS'!M75</f>
        <v>0</v>
      </c>
      <c r="N75" s="233">
        <f>IF(MAX(PAGAMENTOS!M75,PAGAMENTOS!U75,PAGAMENTOS!AC75,PAGAMENTOS!AK75,PAGAMENTOS!AQ75,PAGAMENTOS!AW75)=0,"SEM PAGAMENTO",IFERROR(INDEX(PAGAMENTOS!75:75,MATCH(MAX(PAGAMENTOS!M75,PAGAMENTOS!U75,PAGAMENTOS!AC75,PAGAMENTOS!AK75,PAGAMENTOS!AQ75,PAGAMENTOS!AW75),PAGAMENTOS!75:75,0)),"SEM PAGAMENTO"))</f>
        <v>42432</v>
      </c>
      <c r="O75" s="120" t="str">
        <f>IF(MAX(PAGAMENTOS!M75,PAGAMENTOS!U75,PAGAMENTOS!AC75,PAGAMENTOS!AK75,PAGAMENTOS!AQ75,PAGAMENTOS!AW75)=0,"SEM PAGAMENTO",IFERROR(IF(MATCH(MAX(PAGAMENTOS!M75,PAGAMENTOS!U75,PAGAMENTOS!AC75,PAGAMENTOS!AK75,PAGAMENTOS!AQ75,PAGAMENTOS!AW75),PAGAMENTOS!75:75,0)&gt;40,INDEX(PAGAMENTOS!75:75,MATCH(MAX(PAGAMENTOS!M75,PAGAMENTOS!U75,PAGAMENTOS!AC75,PAGAMENTOS!AK75,PAGAMENTOS!AQ75,PAGAMENTOS!AW75),PAGAMENTOS!75:75,0)-2)&amp;" P COMP.",IF(MATCH(MAX(PAGAMENTOS!M75,PAGAMENTOS!U75,PAGAMENTOS!AC75,PAGAMENTOS!AK75,PAGAMENTOS!AQ75,PAGAMENTOS!AW75),PAGAMENTOS!75:75,0)=13,"1ª P",IF(MATCH(MAX(PAGAMENTOS!M75,PAGAMENTOS!U75,PAGAMENTOS!AC75,PAGAMENTOS!AK75,PAGAMENTOS!AQ75,PAGAMENTOS!AW75),PAGAMENTOS!75:75,0)=21,"2ª P",IF(MATCH(MAX(PAGAMENTOS!M75,PAGAMENTOS!U75,PAGAMENTOS!AC75,PAGAMENTOS!AK75,PAGAMENTOS!AQ75,PAGAMENTOS!AW75),PAGAMENTOS!75:75,0)=29,"3ª P",IF(PAGAMENTOS!AC75=PAGAMENTOS!AK75,"4ª P","4ª P"))))),"SEM PAGAMENTO"))</f>
        <v>2ª P</v>
      </c>
      <c r="P75" s="11">
        <f>IF(MAX(PAGAMENTOS!M75,PAGAMENTOS!U75,PAGAMENTOS!AC75,PAGAMENTOS!AK75,PAGAMENTOS!AQ75,PAGAMENTOS!AW75)=0,"SEM PAGAMENTO",IFERROR(INDEX(PAGAMENTOS!75:75,MATCH(MAX(PAGAMENTOS!M75,PAGAMENTOS!U75,PAGAMENTOS!AC75,PAGAMENTOS!AK75,PAGAMENTOS!AQ75,PAGAMENTOS!AW75),PAGAMENTOS!75:75,0)-1),"SEM PAGAMENTO"))</f>
        <v>128682.81</v>
      </c>
      <c r="Q75" s="11">
        <f>SUM(PAGAMENTOS!G75,PAGAMENTOS!L75,PAGAMENTOS!T75,PAGAMENTOS!AB75,PAGAMENTOS!AJ75,PAGAMENTOS!AP75,PAGAMENTOS!AV75)</f>
        <v>257365.62</v>
      </c>
      <c r="R75" s="11">
        <f>SUM(PAGAMENTOS!G75,PAGAMENTOS!H75,PAGAMENTOS!L75,PAGAMENTOS!T75,PAGAMENTOS!AB75,PAGAMENTOS!AJ75,PAGAMENTOS!AP75,PAGAMENTOS!AV75)</f>
        <v>257365.62</v>
      </c>
      <c r="S75" s="17">
        <f t="shared" si="1"/>
        <v>1.0238512427868816</v>
      </c>
      <c r="T75" s="11">
        <f>IF(RIGHT(B75)="O",0,IF(AND(R75=0,PAGAMENTOS!H75&lt;&gt;0),0,K75-R75))</f>
        <v>-5995.4899999999907</v>
      </c>
      <c r="U75" s="120" t="str">
        <f>IF(AND(OR(PAGAMENTOS!AG75&lt;&gt;"",PAGAMENTOS!AH75&lt;&gt;""),PAGAMENTOS!AK75=""),"4ª",IF(AND(OR(PAGAMENTOS!Y75&lt;&gt;"",PAGAMENTOS!Z75&lt;&gt;""),PAGAMENTOS!AC75=""),"3ª",IF(AND(OR(PAGAMENTOS!Q75&lt;&gt;"",PAGAMENTOS!R75&lt;&gt;""),PAGAMENTOS!U75=""),"2ª",IF(AND(OR(PAGAMENTOS!I75&lt;&gt;"",PAGAMENTOS!J75&lt;&gt;""),PAGAMENTOS!M75=""),"1ª","OK"))))</f>
        <v>OK</v>
      </c>
      <c r="V75" s="120" t="str">
        <f>IF(U75="4ª",IF(PAGAMENTOS!AH75="","AGUARDANDO VISTORIA","NO FINANCEIRO"),IF(U75="3ª",IF(PAGAMENTOS!Z75="","AGUARDANDO VISTORIA","NO FINANCEIRO"),IF(U75="2ª",IF(PAGAMENTOS!R75="","AGUARDANDO VISTORIA","NO FINANCEIRO"),IF(U75="1ª",IF(PAGAMENTOS!J75="","AGUARDANDO LIBERAÇÃO","NO FINANCEIRO"),"OK"))))</f>
        <v>OK</v>
      </c>
      <c r="W75" s="233" t="str">
        <f>IF(U75="4ª",IF(PAGAMENTOS!AH75="",PAGAMENTOS!AG75,PAGAMENTOS!AH75),IF(U75="3ª",IF(PAGAMENTOS!Z75="",PAGAMENTOS!Y75,PAGAMENTOS!Z75),IF(U75="2ª",IF(PAGAMENTOS!R75="",PAGAMENTOS!Q75,PAGAMENTOS!R75),IF(U75="1ª",IF(PAGAMENTOS!J75="",PAGAMENTOS!I75,PAGAMENTOS!J75),"OK"))))</f>
        <v>OK</v>
      </c>
      <c r="X75" s="18">
        <f>MAX(VISTORIA!Y75,VISTORIA!U75,VISTORIA!Q75,VISTORIA!M75,VISTORIA!I75)</f>
        <v>1</v>
      </c>
      <c r="Y75" s="18">
        <f>IF(VISTORIA!Y75&lt;&gt;"",VISTORIA!Y75,IF(VISTORIA!U75&lt;&gt;"",VISTORIA!U75,IF(VISTORIA!Q75&lt;&gt;"",VISTORIA!Q75,IF(VISTORIA!M75&lt;&gt;"",VISTORIA!M75,IF(VISTORIA!I75&lt;&gt;"",VISTORIA!I75,0)))))</f>
        <v>1</v>
      </c>
      <c r="Z75" s="233">
        <f>IF(VISTORIA!Y75&lt;&gt;"",VISTORIA!W75,IF(VISTORIA!U75&lt;&gt;"",VISTORIA!S75,IF(VISTORIA!Q75&lt;&gt;"",VISTORIA!O75,IF(VISTORIA!M75&lt;&gt;"",VISTORIA!K75,IF(VISTORIA!I75&lt;&gt;"",VISTORIA!G75,"NA")))))</f>
        <v>43502</v>
      </c>
      <c r="AA75" s="233">
        <f>IF(VISTORIA!Y75&lt;&gt;"",VISTORIA!X75,IF(VISTORIA!U75&lt;&gt;"",VISTORIA!T75,IF(VISTORIA!Q75&lt;&gt;"",VISTORIA!P75,IF(VISTORIA!M75&lt;&gt;"",VISTORIA!L75,IF(VISTORIA!I75&lt;&gt;"",VISTORIA!H75,"NA")))))</f>
        <v>43762</v>
      </c>
      <c r="AB75" s="233" t="str">
        <f>IF(OR(G75="AGUARDANDO PRESTAÇÃO DE CONTAS",G75="AGUARDANDO APROVAÇÃO PRESTAÇÃO DE CONTAS",G75="CONCLUÍDO"),"PTM CONCLUÍDO",IF(AND(VISTORIA!X75="",VISTORIA!W75&lt;&gt;""),VISTORIA!W75,IF(AND(VISTORIA!T75="",VISTORIA!S75&lt;&gt;""),VISTORIA!S75,IF(AND(VISTORIA!P75="",VISTORIA!O75&lt;&gt;""),VISTORIA!O75,IF(AND(VISTORIA!L75="",VISTORIA!K75&lt;&gt;""),VISTORIA!K75,IF(AND(VISTORIA!H75="",VISTORIA!G75&lt;&gt;""),VISTORIA!G75,"SEM PEDIDO"))))))</f>
        <v>SEM PEDIDO</v>
      </c>
      <c r="AC75" s="18" t="str">
        <f>IFERROR(INDEX('CONCLUSÃO INFORMAL'!75:75,MATCH(MAX('CONCLUSÃO INFORMAL'!H75,'CONCLUSÃO INFORMAL'!L75,'CONCLUSÃO INFORMAL'!P75),'CONCLUSÃO INFORMAL'!75:75,0)-1),"NÃO INFORMADO")</f>
        <v>NÃO INFORMADO</v>
      </c>
      <c r="AD75" s="233" t="str">
        <f>IFERROR(INDEX('CONCLUSÃO INFORMAL'!75:75,MATCH(MAX('CONCLUSÃO INFORMAL'!H75,'CONCLUSÃO INFORMAL'!L75,'CONCLUSÃO INFORMAL'!P75),'CONCLUSÃO INFORMAL'!75:75,0)),"NÃO INFORMADO")</f>
        <v>NÃO INFORMADO</v>
      </c>
      <c r="AE75" s="1950" t="str">
        <f>IFERROR(INDEX('CONCLUSÃO INFORMAL'!75:75,MATCH(MAX('CONCLUSÃO INFORMAL'!H75,'CONCLUSÃO INFORMAL'!L75,'CONCLUSÃO INFORMAL'!P75),'CONCLUSÃO INFORMAL'!75:75,0)+1),"NÃO INFORMADO")</f>
        <v>NÃO INFORMADO</v>
      </c>
    </row>
    <row r="76" spans="2:31" s="945" customFormat="1" ht="43.5" x14ac:dyDescent="0.35">
      <c r="B76" s="945" t="str">
        <f>'INF GERAIS'!B76&amp;IFERROR(IF(INDEX(APOIO!$A$5:$A$50,MATCH('INF GERAIS'!N76,APOIO!$B$5:$B$50,0))="NÃO",APOIO!$A$2&amp;"NÃO VÁLIDO",""),"")</f>
        <v>2014.0434</v>
      </c>
      <c r="C76" s="1950" t="str">
        <f>'INF GERAIS'!C76</f>
        <v>AGRESTE MERIDIONAL</v>
      </c>
      <c r="D76" s="1950" t="str">
        <f>'INF GERAIS'!D76</f>
        <v>BREJÃO</v>
      </c>
      <c r="E76" s="1950" t="str">
        <f>'INF GERAIS'!E76</f>
        <v>PAVIMENTAÇÃO EM PARALELEPÍPEDOS DE DIVERSAS RUAS</v>
      </c>
      <c r="F76" s="1950" t="str">
        <f>'INF GERAIS'!G76</f>
        <v>NORMAL</v>
      </c>
      <c r="G76" s="1950" t="str">
        <f>'INF GERAIS'!N76</f>
        <v>AGUARDANDO APROVAÇÃO PRESTAÇÃO DE CONTAS (SECRETARIA)</v>
      </c>
      <c r="H76" s="1950" t="str">
        <f>'INF GERAIS'!O76</f>
        <v>CONCLUÍDA</v>
      </c>
      <c r="I76" s="11">
        <f>'INF GERAIS'!I76</f>
        <v>452829.9366666667</v>
      </c>
      <c r="J76" s="11">
        <f>'INF GERAIS'!J76</f>
        <v>187500.53</v>
      </c>
      <c r="K76" s="11">
        <f>'INF GERAIS'!K76</f>
        <v>171577.08</v>
      </c>
      <c r="L76" s="11">
        <f>'INF GERAIS'!L76</f>
        <v>0</v>
      </c>
      <c r="M76" s="11">
        <f>'INF GERAIS'!M76</f>
        <v>15923.45</v>
      </c>
      <c r="N76" s="233">
        <f>IF(MAX(PAGAMENTOS!M76,PAGAMENTOS!U76,PAGAMENTOS!AC76,PAGAMENTOS!AK76,PAGAMENTOS!AQ76,PAGAMENTOS!AW76)=0,"SEM PAGAMENTO",IFERROR(INDEX(PAGAMENTOS!76:76,MATCH(MAX(PAGAMENTOS!M76,PAGAMENTOS!U76,PAGAMENTOS!AC76,PAGAMENTOS!AK76,PAGAMENTOS!AQ76,PAGAMENTOS!AW76),PAGAMENTOS!76:76,0)),"SEM PAGAMENTO"))</f>
        <v>43819</v>
      </c>
      <c r="O76" s="120" t="str">
        <f>IF(MAX(PAGAMENTOS!M76,PAGAMENTOS!U76,PAGAMENTOS!AC76,PAGAMENTOS!AK76,PAGAMENTOS!AQ76,PAGAMENTOS!AW76)=0,"SEM PAGAMENTO",IFERROR(IF(MATCH(MAX(PAGAMENTOS!M76,PAGAMENTOS!U76,PAGAMENTOS!AC76,PAGAMENTOS!AK76,PAGAMENTOS!AQ76,PAGAMENTOS!AW76),PAGAMENTOS!76:76,0)&gt;40,INDEX(PAGAMENTOS!76:76,MATCH(MAX(PAGAMENTOS!M76,PAGAMENTOS!U76,PAGAMENTOS!AC76,PAGAMENTOS!AK76,PAGAMENTOS!AQ76,PAGAMENTOS!AW76),PAGAMENTOS!76:76,0)-2)&amp;" P COMP.",IF(MATCH(MAX(PAGAMENTOS!M76,PAGAMENTOS!U76,PAGAMENTOS!AC76,PAGAMENTOS!AK76,PAGAMENTOS!AQ76,PAGAMENTOS!AW76),PAGAMENTOS!76:76,0)=13,"1ª P",IF(MATCH(MAX(PAGAMENTOS!M76,PAGAMENTOS!U76,PAGAMENTOS!AC76,PAGAMENTOS!AK76,PAGAMENTOS!AQ76,PAGAMENTOS!AW76),PAGAMENTOS!76:76,0)=21,"2ª P",IF(MATCH(MAX(PAGAMENTOS!M76,PAGAMENTOS!U76,PAGAMENTOS!AC76,PAGAMENTOS!AK76,PAGAMENTOS!AQ76,PAGAMENTOS!AW76),PAGAMENTOS!76:76,0)=29,"3ª P",IF(PAGAMENTOS!AC76=PAGAMENTOS!AK76,"4ª P","4ª P"))))),"SEM PAGAMENTO"))</f>
        <v>4ª P</v>
      </c>
      <c r="P76" s="11">
        <f>IF(MAX(PAGAMENTOS!M76,PAGAMENTOS!U76,PAGAMENTOS!AC76,PAGAMENTOS!AK76,PAGAMENTOS!AQ76,PAGAMENTOS!AW76)=0,"SEM PAGAMENTO",IFERROR(INDEX(PAGAMENTOS!76:76,MATCH(MAX(PAGAMENTOS!M76,PAGAMENTOS!U76,PAGAMENTOS!AC76,PAGAMENTOS!AK76,PAGAMENTOS!AQ76,PAGAMENTOS!AW76),PAGAMENTOS!76:76,0)-1),"SEM PAGAMENTO"))</f>
        <v>34315.42</v>
      </c>
      <c r="Q76" s="11">
        <f>SUM(PAGAMENTOS!G76,PAGAMENTOS!L76,PAGAMENTOS!T76,PAGAMENTOS!AB76,PAGAMENTOS!AJ76,PAGAMENTOS!AP76,PAGAMENTOS!AV76)</f>
        <v>171577.08000000002</v>
      </c>
      <c r="R76" s="11">
        <f>SUM(PAGAMENTOS!G76,PAGAMENTOS!H76,PAGAMENTOS!L76,PAGAMENTOS!T76,PAGAMENTOS!AB76,PAGAMENTOS!AJ76,PAGAMENTOS!AP76,PAGAMENTOS!AV76)</f>
        <v>171577.08000000002</v>
      </c>
      <c r="S76" s="17">
        <f t="shared" si="1"/>
        <v>1.0000000000000002</v>
      </c>
      <c r="T76" s="11">
        <f>IF(RIGHT(B76)="O",0,IF(AND(R76=0,PAGAMENTOS!H76&lt;&gt;0),0,K76-R76))</f>
        <v>-2.9103830456733704E-11</v>
      </c>
      <c r="U76" s="120" t="str">
        <f>IF(AND(OR(PAGAMENTOS!AG76&lt;&gt;"",PAGAMENTOS!AH76&lt;&gt;""),PAGAMENTOS!AK76=""),"4ª",IF(AND(OR(PAGAMENTOS!Y76&lt;&gt;"",PAGAMENTOS!Z76&lt;&gt;""),PAGAMENTOS!AC76=""),"3ª",IF(AND(OR(PAGAMENTOS!Q76&lt;&gt;"",PAGAMENTOS!R76&lt;&gt;""),PAGAMENTOS!U76=""),"2ª",IF(AND(OR(PAGAMENTOS!I76&lt;&gt;"",PAGAMENTOS!J76&lt;&gt;""),PAGAMENTOS!M76=""),"1ª","OK"))))</f>
        <v>OK</v>
      </c>
      <c r="V76" s="120" t="str">
        <f>IF(U76="4ª",IF(PAGAMENTOS!AH76="","AGUARDANDO VISTORIA","NO FINANCEIRO"),IF(U76="3ª",IF(PAGAMENTOS!Z76="","AGUARDANDO VISTORIA","NO FINANCEIRO"),IF(U76="2ª",IF(PAGAMENTOS!R76="","AGUARDANDO VISTORIA","NO FINANCEIRO"),IF(U76="1ª",IF(PAGAMENTOS!J76="","AGUARDANDO LIBERAÇÃO","NO FINANCEIRO"),"OK"))))</f>
        <v>OK</v>
      </c>
      <c r="W76" s="233" t="str">
        <f>IF(U76="4ª",IF(PAGAMENTOS!AH76="",PAGAMENTOS!AG76,PAGAMENTOS!AH76),IF(U76="3ª",IF(PAGAMENTOS!Z76="",PAGAMENTOS!Y76,PAGAMENTOS!Z76),IF(U76="2ª",IF(PAGAMENTOS!R76="",PAGAMENTOS!Q76,PAGAMENTOS!R76),IF(U76="1ª",IF(PAGAMENTOS!J76="",PAGAMENTOS!I76,PAGAMENTOS!J76),"OK"))))</f>
        <v>OK</v>
      </c>
      <c r="X76" s="18">
        <f>MAX(VISTORIA!Y76,VISTORIA!U76,VISTORIA!Q76,VISTORIA!M76,VISTORIA!I76)</f>
        <v>1</v>
      </c>
      <c r="Y76" s="18">
        <f>IF(VISTORIA!Y76&lt;&gt;"",VISTORIA!Y76,IF(VISTORIA!U76&lt;&gt;"",VISTORIA!U76,IF(VISTORIA!Q76&lt;&gt;"",VISTORIA!Q76,IF(VISTORIA!M76&lt;&gt;"",VISTORIA!M76,IF(VISTORIA!I76&lt;&gt;"",VISTORIA!I76,0)))))</f>
        <v>1</v>
      </c>
      <c r="Z76" s="233">
        <f>IF(VISTORIA!Y76&lt;&gt;"",VISTORIA!W76,IF(VISTORIA!U76&lt;&gt;"",VISTORIA!S76,IF(VISTORIA!Q76&lt;&gt;"",VISTORIA!O76,IF(VISTORIA!M76&lt;&gt;"",VISTORIA!K76,IF(VISTORIA!I76&lt;&gt;"",VISTORIA!G76,"NA")))))</f>
        <v>43658</v>
      </c>
      <c r="AA76" s="233">
        <f>IF(VISTORIA!Y76&lt;&gt;"",VISTORIA!X76,IF(VISTORIA!U76&lt;&gt;"",VISTORIA!T76,IF(VISTORIA!Q76&lt;&gt;"",VISTORIA!P76,IF(VISTORIA!M76&lt;&gt;"",VISTORIA!L76,IF(VISTORIA!I76&lt;&gt;"",VISTORIA!H76,"NA")))))</f>
        <v>43740</v>
      </c>
      <c r="AB76" s="233" t="str">
        <f>IF(OR(G76="AGUARDANDO PRESTAÇÃO DE CONTAS",G76="AGUARDANDO APROVAÇÃO PRESTAÇÃO DE CONTAS",G76="CONCLUÍDO"),"PTM CONCLUÍDO",IF(AND(VISTORIA!X76="",VISTORIA!W76&lt;&gt;""),VISTORIA!W76,IF(AND(VISTORIA!T76="",VISTORIA!S76&lt;&gt;""),VISTORIA!S76,IF(AND(VISTORIA!P76="",VISTORIA!O76&lt;&gt;""),VISTORIA!O76,IF(AND(VISTORIA!L76="",VISTORIA!K76&lt;&gt;""),VISTORIA!K76,IF(AND(VISTORIA!H76="",VISTORIA!G76&lt;&gt;""),VISTORIA!G76,"SEM PEDIDO"))))))</f>
        <v>SEM PEDIDO</v>
      </c>
      <c r="AC76" s="18" t="str">
        <f>IFERROR(INDEX('CONCLUSÃO INFORMAL'!76:76,MATCH(MAX('CONCLUSÃO INFORMAL'!H76,'CONCLUSÃO INFORMAL'!L76,'CONCLUSÃO INFORMAL'!P76),'CONCLUSÃO INFORMAL'!76:76,0)-1),"NÃO INFORMADO")</f>
        <v>NÃO INFORMADO</v>
      </c>
      <c r="AD76" s="233" t="str">
        <f>IFERROR(INDEX('CONCLUSÃO INFORMAL'!76:76,MATCH(MAX('CONCLUSÃO INFORMAL'!H76,'CONCLUSÃO INFORMAL'!L76,'CONCLUSÃO INFORMAL'!P76),'CONCLUSÃO INFORMAL'!76:76,0)),"NÃO INFORMADO")</f>
        <v>NÃO INFORMADO</v>
      </c>
      <c r="AE76" s="1950" t="str">
        <f>IFERROR(INDEX('CONCLUSÃO INFORMAL'!76:76,MATCH(MAX('CONCLUSÃO INFORMAL'!H76,'CONCLUSÃO INFORMAL'!L76,'CONCLUSÃO INFORMAL'!P76),'CONCLUSÃO INFORMAL'!76:76,0)+1),"NÃO INFORMADO")</f>
        <v>NÃO INFORMADO</v>
      </c>
    </row>
    <row r="77" spans="2:31" s="1689" customFormat="1" ht="101.5" x14ac:dyDescent="0.35">
      <c r="B77" s="1689" t="str">
        <f>'INF GERAIS'!B77&amp;IFERROR(IF(INDEX(APOIO!$A$5:$A$50,MATCH('INF GERAIS'!N77,APOIO!$B$5:$B$50,0))="NÃO",APOIO!$A$2&amp;"NÃO VÁLIDO",""),"")</f>
        <v>2014.0447
NÃO VÁLIDO</v>
      </c>
      <c r="C77" s="1950" t="str">
        <f>'INF GERAIS'!C77</f>
        <v>AGRESTE MERIDIONAL</v>
      </c>
      <c r="D77" s="1950" t="str">
        <f>'INF GERAIS'!D77</f>
        <v>BREJÃO</v>
      </c>
      <c r="E77" s="1950" t="str">
        <f>'INF GERAIS'!E77</f>
        <v>PAVIMENTAÇÃO EM PARALELEPÍPEDOS GRANÍTICOS DAS TRAVESSAS ISRAEL ALVES PINTO (BECO) E TRAVESSA RUBEM F. DE MELO DO MUNICÍPIO DE BREJÃO</v>
      </c>
      <c r="F77" s="1950" t="str">
        <f>'INF GERAIS'!G77</f>
        <v>NORMAL</v>
      </c>
      <c r="G77" s="1950" t="str">
        <f>'INF GERAIS'!N77</f>
        <v>CANCELADO</v>
      </c>
      <c r="H77" s="1950" t="str">
        <f>'INF GERAIS'!O77</f>
        <v>CANCELADA</v>
      </c>
      <c r="I77" s="11">
        <f>'INF GERAIS'!I77</f>
        <v>452829.9366666667</v>
      </c>
      <c r="J77" s="11">
        <f>'INF GERAIS'!J77</f>
        <v>39913.08</v>
      </c>
      <c r="K77" s="11">
        <f>'INF GERAIS'!K77</f>
        <v>0</v>
      </c>
      <c r="L77" s="11">
        <f>'INF GERAIS'!L77</f>
        <v>24902.02</v>
      </c>
      <c r="M77" s="11">
        <f>'INF GERAIS'!M77</f>
        <v>15011.06</v>
      </c>
      <c r="N77" s="233" t="str">
        <f>IF(MAX(PAGAMENTOS!M77,PAGAMENTOS!U77,PAGAMENTOS!AC77,PAGAMENTOS!AK77,PAGAMENTOS!AQ77,PAGAMENTOS!AW77)=0,"SEM PAGAMENTO",IFERROR(INDEX(PAGAMENTOS!77:77,MATCH(MAX(PAGAMENTOS!M77,PAGAMENTOS!U77,PAGAMENTOS!AC77,PAGAMENTOS!AK77,PAGAMENTOS!AQ77,PAGAMENTOS!AW77),PAGAMENTOS!77:77,0)),"SEM PAGAMENTO"))</f>
        <v>SEM PAGAMENTO</v>
      </c>
      <c r="O77" s="120" t="str">
        <f>IF(MAX(PAGAMENTOS!M77,PAGAMENTOS!U77,PAGAMENTOS!AC77,PAGAMENTOS!AK77,PAGAMENTOS!AQ77,PAGAMENTOS!AW77)=0,"SEM PAGAMENTO",IFERROR(IF(MATCH(MAX(PAGAMENTOS!M77,PAGAMENTOS!U77,PAGAMENTOS!AC77,PAGAMENTOS!AK77,PAGAMENTOS!AQ77,PAGAMENTOS!AW77),PAGAMENTOS!77:77,0)&gt;40,INDEX(PAGAMENTOS!77:77,MATCH(MAX(PAGAMENTOS!M77,PAGAMENTOS!U77,PAGAMENTOS!AC77,PAGAMENTOS!AK77,PAGAMENTOS!AQ77,PAGAMENTOS!AW77),PAGAMENTOS!77:77,0)-2)&amp;" P COMP.",IF(MATCH(MAX(PAGAMENTOS!M77,PAGAMENTOS!U77,PAGAMENTOS!AC77,PAGAMENTOS!AK77,PAGAMENTOS!AQ77,PAGAMENTOS!AW77),PAGAMENTOS!77:77,0)=13,"1ª P",IF(MATCH(MAX(PAGAMENTOS!M77,PAGAMENTOS!U77,PAGAMENTOS!AC77,PAGAMENTOS!AK77,PAGAMENTOS!AQ77,PAGAMENTOS!AW77),PAGAMENTOS!77:77,0)=21,"2ª P",IF(MATCH(MAX(PAGAMENTOS!M77,PAGAMENTOS!U77,PAGAMENTOS!AC77,PAGAMENTOS!AK77,PAGAMENTOS!AQ77,PAGAMENTOS!AW77),PAGAMENTOS!77:77,0)=29,"3ª P",IF(PAGAMENTOS!AC77=PAGAMENTOS!AK77,"4ª P","4ª P"))))),"SEM PAGAMENTO"))</f>
        <v>SEM PAGAMENTO</v>
      </c>
      <c r="P77" s="11" t="str">
        <f>IF(MAX(PAGAMENTOS!M77,PAGAMENTOS!U77,PAGAMENTOS!AC77,PAGAMENTOS!AK77,PAGAMENTOS!AQ77,PAGAMENTOS!AW77)=0,"SEM PAGAMENTO",IFERROR(INDEX(PAGAMENTOS!77:77,MATCH(MAX(PAGAMENTOS!M77,PAGAMENTOS!U77,PAGAMENTOS!AC77,PAGAMENTOS!AK77,PAGAMENTOS!AQ77,PAGAMENTOS!AW77),PAGAMENTOS!77:77,0)-1),"SEM PAGAMENTO"))</f>
        <v>SEM PAGAMENTO</v>
      </c>
      <c r="Q77" s="11">
        <f>SUM(PAGAMENTOS!G77,PAGAMENTOS!L77,PAGAMENTOS!T77,PAGAMENTOS!AB77,PAGAMENTOS!AJ77,PAGAMENTOS!AP77,PAGAMENTOS!AV77)</f>
        <v>0</v>
      </c>
      <c r="R77" s="11">
        <f>SUM(PAGAMENTOS!G77,PAGAMENTOS!H77,PAGAMENTOS!L77,PAGAMENTOS!T77,PAGAMENTOS!AB77,PAGAMENTOS!AJ77,PAGAMENTOS!AP77,PAGAMENTOS!AV77)</f>
        <v>0</v>
      </c>
      <c r="S77" s="17" t="str">
        <f t="shared" si="1"/>
        <v>NA</v>
      </c>
      <c r="T77" s="11">
        <f>IF(RIGHT(B77)="O",0,IF(AND(R77=0,PAGAMENTOS!H77&lt;&gt;0),0,K77-R77))</f>
        <v>0</v>
      </c>
      <c r="U77" s="120" t="str">
        <f>IF(AND(OR(PAGAMENTOS!AG77&lt;&gt;"",PAGAMENTOS!AH77&lt;&gt;""),PAGAMENTOS!AK77=""),"4ª",IF(AND(OR(PAGAMENTOS!Y77&lt;&gt;"",PAGAMENTOS!Z77&lt;&gt;""),PAGAMENTOS!AC77=""),"3ª",IF(AND(OR(PAGAMENTOS!Q77&lt;&gt;"",PAGAMENTOS!R77&lt;&gt;""),PAGAMENTOS!U77=""),"2ª",IF(AND(OR(PAGAMENTOS!I77&lt;&gt;"",PAGAMENTOS!J77&lt;&gt;""),PAGAMENTOS!M77=""),"1ª","OK"))))</f>
        <v>OK</v>
      </c>
      <c r="V77" s="120" t="str">
        <f>IF(U77="4ª",IF(PAGAMENTOS!AH77="","AGUARDANDO VISTORIA","NO FINANCEIRO"),IF(U77="3ª",IF(PAGAMENTOS!Z77="","AGUARDANDO VISTORIA","NO FINANCEIRO"),IF(U77="2ª",IF(PAGAMENTOS!R77="","AGUARDANDO VISTORIA","NO FINANCEIRO"),IF(U77="1ª",IF(PAGAMENTOS!J77="","AGUARDANDO LIBERAÇÃO","NO FINANCEIRO"),"OK"))))</f>
        <v>OK</v>
      </c>
      <c r="W77" s="233" t="str">
        <f>IF(U77="4ª",IF(PAGAMENTOS!AH77="",PAGAMENTOS!AG77,PAGAMENTOS!AH77),IF(U77="3ª",IF(PAGAMENTOS!Z77="",PAGAMENTOS!Y77,PAGAMENTOS!Z77),IF(U77="2ª",IF(PAGAMENTOS!R77="",PAGAMENTOS!Q77,PAGAMENTOS!R77),IF(U77="1ª",IF(PAGAMENTOS!J77="",PAGAMENTOS!I77,PAGAMENTOS!J77),"OK"))))</f>
        <v>OK</v>
      </c>
      <c r="X77" s="18">
        <f>MAX(VISTORIA!Y77,VISTORIA!U77,VISTORIA!Q77,VISTORIA!M77,VISTORIA!I77)</f>
        <v>0</v>
      </c>
      <c r="Y77" s="18">
        <f>IF(VISTORIA!Y77&lt;&gt;"",VISTORIA!Y77,IF(VISTORIA!U77&lt;&gt;"",VISTORIA!U77,IF(VISTORIA!Q77&lt;&gt;"",VISTORIA!Q77,IF(VISTORIA!M77&lt;&gt;"",VISTORIA!M77,IF(VISTORIA!I77&lt;&gt;"",VISTORIA!I77,0)))))</f>
        <v>0</v>
      </c>
      <c r="Z77" s="233" t="str">
        <f>IF(VISTORIA!Y77&lt;&gt;"",VISTORIA!W77,IF(VISTORIA!U77&lt;&gt;"",VISTORIA!S77,IF(VISTORIA!Q77&lt;&gt;"",VISTORIA!O77,IF(VISTORIA!M77&lt;&gt;"",VISTORIA!K77,IF(VISTORIA!I77&lt;&gt;"",VISTORIA!G77,"NA")))))</f>
        <v>NA</v>
      </c>
      <c r="AA77" s="233" t="str">
        <f>IF(VISTORIA!Y77&lt;&gt;"",VISTORIA!X77,IF(VISTORIA!U77&lt;&gt;"",VISTORIA!T77,IF(VISTORIA!Q77&lt;&gt;"",VISTORIA!P77,IF(VISTORIA!M77&lt;&gt;"",VISTORIA!L77,IF(VISTORIA!I77&lt;&gt;"",VISTORIA!H77,"NA")))))</f>
        <v>NA</v>
      </c>
      <c r="AB77" s="233" t="str">
        <f>IF(OR(G77="AGUARDANDO PRESTAÇÃO DE CONTAS",G77="AGUARDANDO APROVAÇÃO PRESTAÇÃO DE CONTAS",G77="CONCLUÍDO"),"PTM CONCLUÍDO",IF(AND(VISTORIA!X77="",VISTORIA!W77&lt;&gt;""),VISTORIA!W77,IF(AND(VISTORIA!T77="",VISTORIA!S77&lt;&gt;""),VISTORIA!S77,IF(AND(VISTORIA!P77="",VISTORIA!O77&lt;&gt;""),VISTORIA!O77,IF(AND(VISTORIA!L77="",VISTORIA!K77&lt;&gt;""),VISTORIA!K77,IF(AND(VISTORIA!H77="",VISTORIA!G77&lt;&gt;""),VISTORIA!G77,"SEM PEDIDO"))))))</f>
        <v>SEM PEDIDO</v>
      </c>
      <c r="AC77" s="18" t="str">
        <f>IFERROR(INDEX('CONCLUSÃO INFORMAL'!77:77,MATCH(MAX('CONCLUSÃO INFORMAL'!H77,'CONCLUSÃO INFORMAL'!L77,'CONCLUSÃO INFORMAL'!P77),'CONCLUSÃO INFORMAL'!77:77,0)-1),"NÃO INFORMADO")</f>
        <v>NÃO INFORMADO</v>
      </c>
      <c r="AD77" s="233" t="str">
        <f>IFERROR(INDEX('CONCLUSÃO INFORMAL'!77:77,MATCH(MAX('CONCLUSÃO INFORMAL'!H77,'CONCLUSÃO INFORMAL'!L77,'CONCLUSÃO INFORMAL'!P77),'CONCLUSÃO INFORMAL'!77:77,0)),"NÃO INFORMADO")</f>
        <v>NÃO INFORMADO</v>
      </c>
      <c r="AE77" s="1950" t="str">
        <f>IFERROR(INDEX('CONCLUSÃO INFORMAL'!77:77,MATCH(MAX('CONCLUSÃO INFORMAL'!H77,'CONCLUSÃO INFORMAL'!L77,'CONCLUSÃO INFORMAL'!P77),'CONCLUSÃO INFORMAL'!77:77,0)+1),"NÃO INFORMADO")</f>
        <v>NÃO INFORMADO</v>
      </c>
    </row>
    <row r="78" spans="2:31" ht="43.5" x14ac:dyDescent="0.35">
      <c r="B78" s="7" t="str">
        <f>'INF GERAIS'!B78&amp;IFERROR(IF(INDEX(APOIO!$A$5:$A$50,MATCH('INF GERAIS'!N78,APOIO!$B$5:$B$50,0))="NÃO",APOIO!$A$2&amp;"NÃO VÁLIDO",""),"")</f>
        <v>2014.0068</v>
      </c>
      <c r="C78" s="1950" t="str">
        <f>'INF GERAIS'!C78</f>
        <v>SERTÃO DO PAJEÚ</v>
      </c>
      <c r="D78" s="1950" t="str">
        <f>'INF GERAIS'!D78</f>
        <v>BREJINHO</v>
      </c>
      <c r="E78" s="1950" t="str">
        <f>'INF GERAIS'!E78</f>
        <v>PAVIMENTAÇÃO DE VIAS PÚBLICAS( 2 RUAS)</v>
      </c>
      <c r="F78" s="1950" t="str">
        <f>'INF GERAIS'!G78</f>
        <v>NORMAL</v>
      </c>
      <c r="G78" s="12" t="str">
        <f>'INF GERAIS'!N78</f>
        <v>EM CONFERÊNCIA PARA TEMAI</v>
      </c>
      <c r="H78" s="1950" t="str">
        <f>'INF GERAIS'!O78</f>
        <v>CONCLUÍDA</v>
      </c>
      <c r="I78" s="11">
        <f>'INF GERAIS'!I78</f>
        <v>452829.9366666667</v>
      </c>
      <c r="J78" s="11">
        <f>'INF GERAIS'!J78</f>
        <v>309046.01</v>
      </c>
      <c r="K78" s="11">
        <f>'INF GERAIS'!K78</f>
        <v>297315.05</v>
      </c>
      <c r="L78" s="11">
        <f>'INF GERAIS'!L78</f>
        <v>0</v>
      </c>
      <c r="M78" s="11">
        <f>'INF GERAIS'!M78</f>
        <v>11730.96</v>
      </c>
      <c r="N78" s="233">
        <f>IF(MAX(PAGAMENTOS!M78,PAGAMENTOS!U78,PAGAMENTOS!AC78,PAGAMENTOS!AK78,PAGAMENTOS!AQ78,PAGAMENTOS!AW78)=0,"SEM PAGAMENTO",IFERROR(INDEX(PAGAMENTOS!78:78,MATCH(MAX(PAGAMENTOS!M78,PAGAMENTOS!U78,PAGAMENTOS!AC78,PAGAMENTOS!AK78,PAGAMENTOS!AQ78,PAGAMENTOS!AW78),PAGAMENTOS!78:78,0)),"SEM PAGAMENTO"))</f>
        <v>42361</v>
      </c>
      <c r="O78" s="120" t="str">
        <f>IF(MAX(PAGAMENTOS!M78,PAGAMENTOS!U78,PAGAMENTOS!AC78,PAGAMENTOS!AK78,PAGAMENTOS!AQ78,PAGAMENTOS!AW78)=0,"SEM PAGAMENTO",IFERROR(IF(MATCH(MAX(PAGAMENTOS!M78,PAGAMENTOS!U78,PAGAMENTOS!AC78,PAGAMENTOS!AK78,PAGAMENTOS!AQ78,PAGAMENTOS!AW78),PAGAMENTOS!78:78,0)&gt;40,INDEX(PAGAMENTOS!78:78,MATCH(MAX(PAGAMENTOS!M78,PAGAMENTOS!U78,PAGAMENTOS!AC78,PAGAMENTOS!AK78,PAGAMENTOS!AQ78,PAGAMENTOS!AW78),PAGAMENTOS!78:78,0)-2)&amp;" P COMP.",IF(MATCH(MAX(PAGAMENTOS!M78,PAGAMENTOS!U78,PAGAMENTOS!AC78,PAGAMENTOS!AK78,PAGAMENTOS!AQ78,PAGAMENTOS!AW78),PAGAMENTOS!78:78,0)=13,"1ª P",IF(MATCH(MAX(PAGAMENTOS!M78,PAGAMENTOS!U78,PAGAMENTOS!AC78,PAGAMENTOS!AK78,PAGAMENTOS!AQ78,PAGAMENTOS!AW78),PAGAMENTOS!78:78,0)=21,"2ª P",IF(MATCH(MAX(PAGAMENTOS!M78,PAGAMENTOS!U78,PAGAMENTOS!AC78,PAGAMENTOS!AK78,PAGAMENTOS!AQ78,PAGAMENTOS!AW78),PAGAMENTOS!78:78,0)=29,"3ª P",IF(PAGAMENTOS!AC78=PAGAMENTOS!AK78,"4ª P","4ª P"))))),"SEM PAGAMENTO"))</f>
        <v>4ª P</v>
      </c>
      <c r="P78" s="11">
        <f>IF(MAX(PAGAMENTOS!M78,PAGAMENTOS!U78,PAGAMENTOS!AC78,PAGAMENTOS!AK78,PAGAMENTOS!AQ78,PAGAMENTOS!AW78)=0,"SEM PAGAMENTO",IFERROR(INDEX(PAGAMENTOS!78:78,MATCH(MAX(PAGAMENTOS!M78,PAGAMENTOS!U78,PAGAMENTOS!AC78,PAGAMENTOS!AK78,PAGAMENTOS!AQ78,PAGAMENTOS!AW78),PAGAMENTOS!78:78,0)-1),"SEM PAGAMENTO"))</f>
        <v>59463.01</v>
      </c>
      <c r="Q78" s="11">
        <f>SUM(PAGAMENTOS!G78,PAGAMENTOS!L78,PAGAMENTOS!T78,PAGAMENTOS!AB78,PAGAMENTOS!AJ78,PAGAMENTOS!AP78,PAGAMENTOS!AV78)</f>
        <v>297315.05</v>
      </c>
      <c r="R78" s="11">
        <f>SUM(PAGAMENTOS!G78,PAGAMENTOS!H78,PAGAMENTOS!L78,PAGAMENTOS!T78,PAGAMENTOS!AB78,PAGAMENTOS!AJ78,PAGAMENTOS!AP78,PAGAMENTOS!AV78)</f>
        <v>297315.05</v>
      </c>
      <c r="S78" s="17">
        <f t="shared" si="1"/>
        <v>1</v>
      </c>
      <c r="T78" s="11">
        <f>IF(RIGHT(B78)="O",0,IF(AND(R78=0,PAGAMENTOS!H78&lt;&gt;0),0,K78-R78))</f>
        <v>0</v>
      </c>
      <c r="U78" s="120" t="str">
        <f>IF(AND(OR(PAGAMENTOS!AG78&lt;&gt;"",PAGAMENTOS!AH78&lt;&gt;""),PAGAMENTOS!AK78=""),"4ª",IF(AND(OR(PAGAMENTOS!Y78&lt;&gt;"",PAGAMENTOS!Z78&lt;&gt;""),PAGAMENTOS!AC78=""),"3ª",IF(AND(OR(PAGAMENTOS!Q78&lt;&gt;"",PAGAMENTOS!R78&lt;&gt;""),PAGAMENTOS!U78=""),"2ª",IF(AND(OR(PAGAMENTOS!I78&lt;&gt;"",PAGAMENTOS!J78&lt;&gt;""),PAGAMENTOS!M78=""),"1ª","OK"))))</f>
        <v>OK</v>
      </c>
      <c r="V78" s="120" t="str">
        <f>IF(U78="4ª",IF(PAGAMENTOS!AH78="","AGUARDANDO VISTORIA","NO FINANCEIRO"),IF(U78="3ª",IF(PAGAMENTOS!Z78="","AGUARDANDO VISTORIA","NO FINANCEIRO"),IF(U78="2ª",IF(PAGAMENTOS!R78="","AGUARDANDO VISTORIA","NO FINANCEIRO"),IF(U78="1ª",IF(PAGAMENTOS!J78="","AGUARDANDO LIBERAÇÃO","NO FINANCEIRO"),"OK"))))</f>
        <v>OK</v>
      </c>
      <c r="W78" s="233" t="str">
        <f>IF(U78="4ª",IF(PAGAMENTOS!AH78="",PAGAMENTOS!AG78,PAGAMENTOS!AH78),IF(U78="3ª",IF(PAGAMENTOS!Z78="",PAGAMENTOS!Y78,PAGAMENTOS!Z78),IF(U78="2ª",IF(PAGAMENTOS!R78="",PAGAMENTOS!Q78,PAGAMENTOS!R78),IF(U78="1ª",IF(PAGAMENTOS!J78="",PAGAMENTOS!I78,PAGAMENTOS!J78),"OK"))))</f>
        <v>OK</v>
      </c>
      <c r="X78" s="18">
        <f>MAX(VISTORIA!Y78,VISTORIA!U78,VISTORIA!Q78,VISTORIA!M78,VISTORIA!I78)</f>
        <v>1</v>
      </c>
      <c r="Y78" s="18">
        <f>IF(VISTORIA!Y78&lt;&gt;"",VISTORIA!Y78,IF(VISTORIA!U78&lt;&gt;"",VISTORIA!U78,IF(VISTORIA!Q78&lt;&gt;"",VISTORIA!Q78,IF(VISTORIA!M78&lt;&gt;"",VISTORIA!M78,IF(VISTORIA!I78&lt;&gt;"",VISTORIA!I78,0)))))</f>
        <v>1</v>
      </c>
      <c r="Z78" s="233">
        <f>IF(VISTORIA!Y78&lt;&gt;"",VISTORIA!W78,IF(VISTORIA!U78&lt;&gt;"",VISTORIA!S78,IF(VISTORIA!Q78&lt;&gt;"",VISTORIA!O78,IF(VISTORIA!M78&lt;&gt;"",VISTORIA!K78,IF(VISTORIA!I78&lt;&gt;"",VISTORIA!G78,"NA")))))</f>
        <v>42256</v>
      </c>
      <c r="AA78" s="233">
        <f>IF(VISTORIA!Y78&lt;&gt;"",VISTORIA!X78,IF(VISTORIA!U78&lt;&gt;"",VISTORIA!T78,IF(VISTORIA!Q78&lt;&gt;"",VISTORIA!P78,IF(VISTORIA!M78&lt;&gt;"",VISTORIA!L78,IF(VISTORIA!I78&lt;&gt;"",VISTORIA!H78,"NA")))))</f>
        <v>42298</v>
      </c>
      <c r="AB78" s="233">
        <f>IF(OR(G78="AGUARDANDO PRESTAÇÃO DE CONTAS",G78="AGUARDANDO APROVAÇÃO PRESTAÇÃO DE CONTAS",G78="CONCLUÍDO"),"PTM CONCLUÍDO",IF(AND(VISTORIA!X78="",VISTORIA!W78&lt;&gt;""),VISTORIA!W78,IF(AND(VISTORIA!T78="",VISTORIA!S78&lt;&gt;""),VISTORIA!S78,IF(AND(VISTORIA!P78="",VISTORIA!O78&lt;&gt;""),VISTORIA!O78,IF(AND(VISTORIA!L78="",VISTORIA!K78&lt;&gt;""),VISTORIA!K78,IF(AND(VISTORIA!H78="",VISTORIA!G78&lt;&gt;""),VISTORIA!G78,"SEM PEDIDO"))))))</f>
        <v>42149</v>
      </c>
      <c r="AC78" s="18" t="str">
        <f>IFERROR(INDEX('CONCLUSÃO INFORMAL'!78:78,MATCH(MAX('CONCLUSÃO INFORMAL'!H78,'CONCLUSÃO INFORMAL'!L78,'CONCLUSÃO INFORMAL'!P78),'CONCLUSÃO INFORMAL'!78:78,0)-1),"NÃO INFORMADO")</f>
        <v>NÃO INFORMADO</v>
      </c>
      <c r="AD78" s="233" t="str">
        <f>IFERROR(INDEX('CONCLUSÃO INFORMAL'!78:78,MATCH(MAX('CONCLUSÃO INFORMAL'!H78,'CONCLUSÃO INFORMAL'!L78,'CONCLUSÃO INFORMAL'!P78),'CONCLUSÃO INFORMAL'!78:78,0)),"NÃO INFORMADO")</f>
        <v>NÃO INFORMADO</v>
      </c>
      <c r="AE78" s="1950" t="str">
        <f>IFERROR(INDEX('CONCLUSÃO INFORMAL'!78:78,MATCH(MAX('CONCLUSÃO INFORMAL'!H78,'CONCLUSÃO INFORMAL'!L78,'CONCLUSÃO INFORMAL'!P78),'CONCLUSÃO INFORMAL'!78:78,0)+1),"NÃO INFORMADO")</f>
        <v>NÃO INFORMADO</v>
      </c>
    </row>
    <row r="79" spans="2:31" ht="43.5" x14ac:dyDescent="0.35">
      <c r="B79" s="7" t="str">
        <f>'INF GERAIS'!B79&amp;IFERROR(IF(INDEX(APOIO!$A$5:$A$50,MATCH('INF GERAIS'!N79,APOIO!$B$5:$B$50,0))="NÃO",APOIO!$A$2&amp;"NÃO VÁLIDO",""),"")</f>
        <v>2014.0069</v>
      </c>
      <c r="C79" s="1950" t="str">
        <f>'INF GERAIS'!C79</f>
        <v>SERTÃO DO PAJEÚ</v>
      </c>
      <c r="D79" s="1950" t="str">
        <f>'INF GERAIS'!D79</f>
        <v>BREJINHO</v>
      </c>
      <c r="E79" s="1950" t="str">
        <f>'INF GERAIS'!E79</f>
        <v xml:space="preserve">REFORMA DO ESTÁDIO MUNICIPAL </v>
      </c>
      <c r="F79" s="1950" t="str">
        <f>'INF GERAIS'!G79</f>
        <v>NORMAL</v>
      </c>
      <c r="G79" s="1950" t="str">
        <f>'INF GERAIS'!N79</f>
        <v>E-FISCO (Baixado)</v>
      </c>
      <c r="H79" s="1950" t="str">
        <f>'INF GERAIS'!O79</f>
        <v>CONCLUÍDA</v>
      </c>
      <c r="I79" s="11">
        <f>'INF GERAIS'!I79</f>
        <v>452829.936666667</v>
      </c>
      <c r="J79" s="11">
        <f>'INF GERAIS'!J79</f>
        <v>157602.10999999999</v>
      </c>
      <c r="K79" s="11">
        <f>'INF GERAIS'!K79</f>
        <v>155514.89000000001</v>
      </c>
      <c r="L79" s="11">
        <f>'INF GERAIS'!L79</f>
        <v>0</v>
      </c>
      <c r="M79" s="11">
        <f>'INF GERAIS'!M79</f>
        <v>2087.87</v>
      </c>
      <c r="N79" s="233">
        <f>IF(MAX(PAGAMENTOS!M79,PAGAMENTOS!U79,PAGAMENTOS!AC79,PAGAMENTOS!AK79,PAGAMENTOS!AQ79,PAGAMENTOS!AW79)=0,"SEM PAGAMENTO",IFERROR(INDEX(PAGAMENTOS!79:79,MATCH(MAX(PAGAMENTOS!M79,PAGAMENTOS!U79,PAGAMENTOS!AC79,PAGAMENTOS!AK79,PAGAMENTOS!AQ79,PAGAMENTOS!AW79),PAGAMENTOS!79:79,0)),"SEM PAGAMENTO"))</f>
        <v>42527</v>
      </c>
      <c r="O79" s="120" t="str">
        <f>IF(MAX(PAGAMENTOS!M79,PAGAMENTOS!U79,PAGAMENTOS!AC79,PAGAMENTOS!AK79,PAGAMENTOS!AQ79,PAGAMENTOS!AW79)=0,"SEM PAGAMENTO",IFERROR(IF(MATCH(MAX(PAGAMENTOS!M79,PAGAMENTOS!U79,PAGAMENTOS!AC79,PAGAMENTOS!AK79,PAGAMENTOS!AQ79,PAGAMENTOS!AW79),PAGAMENTOS!79:79,0)&gt;40,INDEX(PAGAMENTOS!79:79,MATCH(MAX(PAGAMENTOS!M79,PAGAMENTOS!U79,PAGAMENTOS!AC79,PAGAMENTOS!AK79,PAGAMENTOS!AQ79,PAGAMENTOS!AW79),PAGAMENTOS!79:79,0)-2)&amp;" P COMP.",IF(MATCH(MAX(PAGAMENTOS!M79,PAGAMENTOS!U79,PAGAMENTOS!AC79,PAGAMENTOS!AK79,PAGAMENTOS!AQ79,PAGAMENTOS!AW79),PAGAMENTOS!79:79,0)=13,"1ª P",IF(MATCH(MAX(PAGAMENTOS!M79,PAGAMENTOS!U79,PAGAMENTOS!AC79,PAGAMENTOS!AK79,PAGAMENTOS!AQ79,PAGAMENTOS!AW79),PAGAMENTOS!79:79,0)=21,"2ª P",IF(MATCH(MAX(PAGAMENTOS!M79,PAGAMENTOS!U79,PAGAMENTOS!AC79,PAGAMENTOS!AK79,PAGAMENTOS!AQ79,PAGAMENTOS!AW79),PAGAMENTOS!79:79,0)=29,"3ª P",IF(PAGAMENTOS!AC79=PAGAMENTOS!AK79,"4ª P","4ª P"))))),"SEM PAGAMENTO"))</f>
        <v>4ª P</v>
      </c>
      <c r="P79" s="11">
        <f>IF(MAX(PAGAMENTOS!M79,PAGAMENTOS!U79,PAGAMENTOS!AC79,PAGAMENTOS!AK79,PAGAMENTOS!AQ79,PAGAMENTOS!AW79)=0,"SEM PAGAMENTO",IFERROR(INDEX(PAGAMENTOS!79:79,MATCH(MAX(PAGAMENTOS!M79,PAGAMENTOS!U79,PAGAMENTOS!AC79,PAGAMENTOS!AK79,PAGAMENTOS!AQ79,PAGAMENTOS!AW79),PAGAMENTOS!79:79,0)-1),"SEM PAGAMENTO"))</f>
        <v>31102.97</v>
      </c>
      <c r="Q79" s="11">
        <f>SUM(PAGAMENTOS!G79,PAGAMENTOS!L79,PAGAMENTOS!T79,PAGAMENTOS!AB79,PAGAMENTOS!AJ79,PAGAMENTOS!AP79,PAGAMENTOS!AV79)</f>
        <v>155514.89000000001</v>
      </c>
      <c r="R79" s="11">
        <f>SUM(PAGAMENTOS!G79,PAGAMENTOS!H79,PAGAMENTOS!L79,PAGAMENTOS!T79,PAGAMENTOS!AB79,PAGAMENTOS!AJ79,PAGAMENTOS!AP79,PAGAMENTOS!AV79)</f>
        <v>155514.89000000001</v>
      </c>
      <c r="S79" s="17">
        <f t="shared" si="1"/>
        <v>1</v>
      </c>
      <c r="T79" s="11">
        <f>IF(RIGHT(B79)="O",0,IF(AND(R79=0,PAGAMENTOS!H79&lt;&gt;0),0,K79-R79))</f>
        <v>0</v>
      </c>
      <c r="U79" s="120" t="str">
        <f>IF(AND(OR(PAGAMENTOS!AG79&lt;&gt;"",PAGAMENTOS!AH79&lt;&gt;""),PAGAMENTOS!AK79=""),"4ª",IF(AND(OR(PAGAMENTOS!Y79&lt;&gt;"",PAGAMENTOS!Z79&lt;&gt;""),PAGAMENTOS!AC79=""),"3ª",IF(AND(OR(PAGAMENTOS!Q79&lt;&gt;"",PAGAMENTOS!R79&lt;&gt;""),PAGAMENTOS!U79=""),"2ª",IF(AND(OR(PAGAMENTOS!I79&lt;&gt;"",PAGAMENTOS!J79&lt;&gt;""),PAGAMENTOS!M79=""),"1ª","OK"))))</f>
        <v>OK</v>
      </c>
      <c r="V79" s="120" t="str">
        <f>IF(U79="4ª",IF(PAGAMENTOS!AH79="","AGUARDANDO VISTORIA","NO FINANCEIRO"),IF(U79="3ª",IF(PAGAMENTOS!Z79="","AGUARDANDO VISTORIA","NO FINANCEIRO"),IF(U79="2ª",IF(PAGAMENTOS!R79="","AGUARDANDO VISTORIA","NO FINANCEIRO"),IF(U79="1ª",IF(PAGAMENTOS!J79="","AGUARDANDO LIBERAÇÃO","NO FINANCEIRO"),"OK"))))</f>
        <v>OK</v>
      </c>
      <c r="W79" s="233" t="str">
        <f>IF(U79="4ª",IF(PAGAMENTOS!AH79="",PAGAMENTOS!AG79,PAGAMENTOS!AH79),IF(U79="3ª",IF(PAGAMENTOS!Z79="",PAGAMENTOS!Y79,PAGAMENTOS!Z79),IF(U79="2ª",IF(PAGAMENTOS!R79="",PAGAMENTOS!Q79,PAGAMENTOS!R79),IF(U79="1ª",IF(PAGAMENTOS!J79="",PAGAMENTOS!I79,PAGAMENTOS!J79),"OK"))))</f>
        <v>OK</v>
      </c>
      <c r="X79" s="18">
        <f>MAX(VISTORIA!Y79,VISTORIA!U79,VISTORIA!Q79,VISTORIA!M79,VISTORIA!I79)</f>
        <v>1</v>
      </c>
      <c r="Y79" s="18">
        <f>IF(VISTORIA!Y79&lt;&gt;"",VISTORIA!Y79,IF(VISTORIA!U79&lt;&gt;"",VISTORIA!U79,IF(VISTORIA!Q79&lt;&gt;"",VISTORIA!Q79,IF(VISTORIA!M79&lt;&gt;"",VISTORIA!M79,IF(VISTORIA!I79&lt;&gt;"",VISTORIA!I79,0)))))</f>
        <v>1</v>
      </c>
      <c r="Z79" s="233">
        <f>IF(VISTORIA!Y79&lt;&gt;"",VISTORIA!W79,IF(VISTORIA!U79&lt;&gt;"",VISTORIA!S79,IF(VISTORIA!Q79&lt;&gt;"",VISTORIA!O79,IF(VISTORIA!M79&lt;&gt;"",VISTORIA!K79,IF(VISTORIA!I79&lt;&gt;"",VISTORIA!G79,"NA")))))</f>
        <v>42437</v>
      </c>
      <c r="AA79" s="233">
        <f>IF(VISTORIA!Y79&lt;&gt;"",VISTORIA!X79,IF(VISTORIA!U79&lt;&gt;"",VISTORIA!T79,IF(VISTORIA!Q79&lt;&gt;"",VISTORIA!P79,IF(VISTORIA!M79&lt;&gt;"",VISTORIA!L79,IF(VISTORIA!I79&lt;&gt;"",VISTORIA!H79,"NA")))))</f>
        <v>42479</v>
      </c>
      <c r="AB79" s="233" t="str">
        <f>IF(OR(G79="AGUARDANDO PRESTAÇÃO DE CONTAS",G79="AGUARDANDO APROVAÇÃO PRESTAÇÃO DE CONTAS",G79="CONCLUÍDO"),"PTM CONCLUÍDO",IF(AND(VISTORIA!X79="",VISTORIA!W79&lt;&gt;""),VISTORIA!W79,IF(AND(VISTORIA!T79="",VISTORIA!S79&lt;&gt;""),VISTORIA!S79,IF(AND(VISTORIA!P79="",VISTORIA!O79&lt;&gt;""),VISTORIA!O79,IF(AND(VISTORIA!L79="",VISTORIA!K79&lt;&gt;""),VISTORIA!K79,IF(AND(VISTORIA!H79="",VISTORIA!G79&lt;&gt;""),VISTORIA!G79,"SEM PEDIDO"))))))</f>
        <v>SEM PEDIDO</v>
      </c>
      <c r="AC79" s="18" t="str">
        <f>IFERROR(INDEX('CONCLUSÃO INFORMAL'!79:79,MATCH(MAX('CONCLUSÃO INFORMAL'!H79,'CONCLUSÃO INFORMAL'!L79,'CONCLUSÃO INFORMAL'!P79),'CONCLUSÃO INFORMAL'!79:79,0)-1),"NÃO INFORMADO")</f>
        <v>NÃO INFORMADO</v>
      </c>
      <c r="AD79" s="233" t="str">
        <f>IFERROR(INDEX('CONCLUSÃO INFORMAL'!79:79,MATCH(MAX('CONCLUSÃO INFORMAL'!H79,'CONCLUSÃO INFORMAL'!L79,'CONCLUSÃO INFORMAL'!P79),'CONCLUSÃO INFORMAL'!79:79,0)),"NÃO INFORMADO")</f>
        <v>NÃO INFORMADO</v>
      </c>
      <c r="AE79" s="1950" t="str">
        <f>IFERROR(INDEX('CONCLUSÃO INFORMAL'!79:79,MATCH(MAX('CONCLUSÃO INFORMAL'!H79,'CONCLUSÃO INFORMAL'!L79,'CONCLUSÃO INFORMAL'!P79),'CONCLUSÃO INFORMAL'!79:79,0)+1),"NÃO INFORMADO")</f>
        <v>NÃO INFORMADO</v>
      </c>
    </row>
    <row r="80" spans="2:31" ht="43.5" x14ac:dyDescent="0.35">
      <c r="B80" s="7" t="str">
        <f>'INF GERAIS'!B80&amp;IFERROR(IF(INDEX(APOIO!$A$5:$A$50,MATCH('INF GERAIS'!N80,APOIO!$B$5:$B$50,0))="NÃO",APOIO!$A$2&amp;"NÃO VÁLIDO",""),"")</f>
        <v>2014.0070</v>
      </c>
      <c r="C80" s="1950" t="str">
        <f>'INF GERAIS'!C80</f>
        <v>AGRESTE CENTRAL</v>
      </c>
      <c r="D80" s="1950" t="str">
        <f>'INF GERAIS'!D80</f>
        <v>BREJO DA MADRE DE DEUS</v>
      </c>
      <c r="E80" s="1950" t="str">
        <f>'INF GERAIS'!E80</f>
        <v>CONSTRUÇÃO DO BLOCO B - HOSPITAL MUNICIPAL JOSÉ CARLOS DE SANTANA</v>
      </c>
      <c r="F80" s="1950" t="str">
        <f>'INF GERAIS'!G80</f>
        <v>NORMAL</v>
      </c>
      <c r="G80" s="1950" t="str">
        <f>'INF GERAIS'!N80</f>
        <v>AGUARDANDO APROVAÇÃO PRESTAÇÃO DE CONTAS (SECRETARIA)</v>
      </c>
      <c r="H80" s="1950" t="str">
        <f>'INF GERAIS'!O80</f>
        <v>CONCLUÍDA</v>
      </c>
      <c r="I80" s="11">
        <f>'INF GERAIS'!I80</f>
        <v>1509433.0758333299</v>
      </c>
      <c r="J80" s="11">
        <f>'INF GERAIS'!J80</f>
        <v>1911702.05</v>
      </c>
      <c r="K80" s="11">
        <f>'INF GERAIS'!K80</f>
        <v>1500000</v>
      </c>
      <c r="L80" s="11">
        <f>'INF GERAIS'!L80</f>
        <v>0</v>
      </c>
      <c r="M80" s="11">
        <f>'INF GERAIS'!M80</f>
        <v>411702.05000000005</v>
      </c>
      <c r="N80" s="233">
        <f>IF(MAX(PAGAMENTOS!M80,PAGAMENTOS!U80,PAGAMENTOS!AC80,PAGAMENTOS!AK80,PAGAMENTOS!AQ80,PAGAMENTOS!AW80)=0,"SEM PAGAMENTO",IFERROR(INDEX(PAGAMENTOS!80:80,MATCH(MAX(PAGAMENTOS!M80,PAGAMENTOS!U80,PAGAMENTOS!AC80,PAGAMENTOS!AK80,PAGAMENTOS!AQ80,PAGAMENTOS!AW80),PAGAMENTOS!80:80,0)),"SEM PAGAMENTO"))</f>
        <v>44595</v>
      </c>
      <c r="O80" s="120" t="str">
        <f>IF(MAX(PAGAMENTOS!M80,PAGAMENTOS!U80,PAGAMENTOS!AC80,PAGAMENTOS!AK80,PAGAMENTOS!AQ80,PAGAMENTOS!AW80)=0,"SEM PAGAMENTO",IFERROR(IF(MATCH(MAX(PAGAMENTOS!M80,PAGAMENTOS!U80,PAGAMENTOS!AC80,PAGAMENTOS!AK80,PAGAMENTOS!AQ80,PAGAMENTOS!AW80),PAGAMENTOS!80:80,0)&gt;40,INDEX(PAGAMENTOS!80:80,MATCH(MAX(PAGAMENTOS!M80,PAGAMENTOS!U80,PAGAMENTOS!AC80,PAGAMENTOS!AK80,PAGAMENTOS!AQ80,PAGAMENTOS!AW80),PAGAMENTOS!80:80,0)-2)&amp;" P COMP.",IF(MATCH(MAX(PAGAMENTOS!M80,PAGAMENTOS!U80,PAGAMENTOS!AC80,PAGAMENTOS!AK80,PAGAMENTOS!AQ80,PAGAMENTOS!AW80),PAGAMENTOS!80:80,0)=13,"1ª P",IF(MATCH(MAX(PAGAMENTOS!M80,PAGAMENTOS!U80,PAGAMENTOS!AC80,PAGAMENTOS!AK80,PAGAMENTOS!AQ80,PAGAMENTOS!AW80),PAGAMENTOS!80:80,0)=21,"2ª P",IF(MATCH(MAX(PAGAMENTOS!M80,PAGAMENTOS!U80,PAGAMENTOS!AC80,PAGAMENTOS!AK80,PAGAMENTOS!AQ80,PAGAMENTOS!AW80),PAGAMENTOS!80:80,0)=29,"3ª P",IF(PAGAMENTOS!AC80=PAGAMENTOS!AK80,"4ª P","4ª P"))))),"SEM PAGAMENTO"))</f>
        <v>4ª P</v>
      </c>
      <c r="P80" s="11">
        <f>IF(MAX(PAGAMENTOS!M80,PAGAMENTOS!U80,PAGAMENTOS!AC80,PAGAMENTOS!AK80,PAGAMENTOS!AQ80,PAGAMENTOS!AW80)=0,"SEM PAGAMENTO",IFERROR(INDEX(PAGAMENTOS!80:80,MATCH(MAX(PAGAMENTOS!M80,PAGAMENTOS!U80,PAGAMENTOS!AC80,PAGAMENTOS!AK80,PAGAMENTOS!AQ80,PAGAMENTOS!AW80),PAGAMENTOS!80:80,0)-1),"SEM PAGAMENTO"))</f>
        <v>300000</v>
      </c>
      <c r="Q80" s="11">
        <f>SUM(PAGAMENTOS!G80,PAGAMENTOS!L80,PAGAMENTOS!T80,PAGAMENTOS!AB80,PAGAMENTOS!AJ80,PAGAMENTOS!AP80,PAGAMENTOS!AV80)</f>
        <v>1500000</v>
      </c>
      <c r="R80" s="11">
        <f>SUM(PAGAMENTOS!G80,PAGAMENTOS!H80,PAGAMENTOS!L80,PAGAMENTOS!T80,PAGAMENTOS!AB80,PAGAMENTOS!AJ80,PAGAMENTOS!AP80,PAGAMENTOS!AV80)</f>
        <v>1500000</v>
      </c>
      <c r="S80" s="17">
        <f t="shared" si="1"/>
        <v>1</v>
      </c>
      <c r="T80" s="11">
        <f>IF(RIGHT(B80)="O",0,IF(AND(R80=0,PAGAMENTOS!H80&lt;&gt;0),0,K80-R80))</f>
        <v>0</v>
      </c>
      <c r="U80" s="120" t="str">
        <f>IF(AND(OR(PAGAMENTOS!AG80&lt;&gt;"",PAGAMENTOS!AH80&lt;&gt;""),PAGAMENTOS!AK80=""),"4ª",IF(AND(OR(PAGAMENTOS!Y80&lt;&gt;"",PAGAMENTOS!Z80&lt;&gt;""),PAGAMENTOS!AC80=""),"3ª",IF(AND(OR(PAGAMENTOS!Q80&lt;&gt;"",PAGAMENTOS!R80&lt;&gt;""),PAGAMENTOS!U80=""),"2ª",IF(AND(OR(PAGAMENTOS!I80&lt;&gt;"",PAGAMENTOS!J80&lt;&gt;""),PAGAMENTOS!M80=""),"1ª","OK"))))</f>
        <v>OK</v>
      </c>
      <c r="V80" s="120" t="str">
        <f>IF(U80="4ª",IF(PAGAMENTOS!AH80="","AGUARDANDO VISTORIA","NO FINANCEIRO"),IF(U80="3ª",IF(PAGAMENTOS!Z80="","AGUARDANDO VISTORIA","NO FINANCEIRO"),IF(U80="2ª",IF(PAGAMENTOS!R80="","AGUARDANDO VISTORIA","NO FINANCEIRO"),IF(U80="1ª",IF(PAGAMENTOS!J80="","AGUARDANDO LIBERAÇÃO","NO FINANCEIRO"),"OK"))))</f>
        <v>OK</v>
      </c>
      <c r="W80" s="233" t="str">
        <f>IF(U80="4ª",IF(PAGAMENTOS!AH80="",PAGAMENTOS!AG80,PAGAMENTOS!AH80),IF(U80="3ª",IF(PAGAMENTOS!Z80="",PAGAMENTOS!Y80,PAGAMENTOS!Z80),IF(U80="2ª",IF(PAGAMENTOS!R80="",PAGAMENTOS!Q80,PAGAMENTOS!R80),IF(U80="1ª",IF(PAGAMENTOS!J80="",PAGAMENTOS!I80,PAGAMENTOS!J80),"OK"))))</f>
        <v>OK</v>
      </c>
      <c r="X80" s="18">
        <f>MAX(VISTORIA!Y80,VISTORIA!U80,VISTORIA!Q80,VISTORIA!M80,VISTORIA!I80)</f>
        <v>1</v>
      </c>
      <c r="Y80" s="18">
        <f>IF(VISTORIA!Y80&lt;&gt;"",VISTORIA!Y80,IF(VISTORIA!U80&lt;&gt;"",VISTORIA!U80,IF(VISTORIA!Q80&lt;&gt;"",VISTORIA!Q80,IF(VISTORIA!M80&lt;&gt;"",VISTORIA!M80,IF(VISTORIA!I80&lt;&gt;"",VISTORIA!I80,0)))))</f>
        <v>1</v>
      </c>
      <c r="Z80" s="233">
        <f>IF(VISTORIA!Y80&lt;&gt;"",VISTORIA!W80,IF(VISTORIA!U80&lt;&gt;"",VISTORIA!S80,IF(VISTORIA!Q80&lt;&gt;"",VISTORIA!O80,IF(VISTORIA!M80&lt;&gt;"",VISTORIA!K80,IF(VISTORIA!I80&lt;&gt;"",VISTORIA!G80,"NA")))))</f>
        <v>44133</v>
      </c>
      <c r="AA80" s="233">
        <f>IF(VISTORIA!Y80&lt;&gt;"",VISTORIA!X80,IF(VISTORIA!U80&lt;&gt;"",VISTORIA!T80,IF(VISTORIA!Q80&lt;&gt;"",VISTORIA!P80,IF(VISTORIA!M80&lt;&gt;"",VISTORIA!L80,IF(VISTORIA!I80&lt;&gt;"",VISTORIA!H80,"NA")))))</f>
        <v>44167</v>
      </c>
      <c r="AB80" s="233">
        <f>IF(OR(G80="AGUARDANDO PRESTAÇÃO DE CONTAS",G80="AGUARDANDO APROVAÇÃO PRESTAÇÃO DE CONTAS",G80="CONCLUÍDO"),"PTM CONCLUÍDO",IF(AND(VISTORIA!X80="",VISTORIA!W80&lt;&gt;""),VISTORIA!W80,IF(AND(VISTORIA!T80="",VISTORIA!S80&lt;&gt;""),VISTORIA!S80,IF(AND(VISTORIA!P80="",VISTORIA!O80&lt;&gt;""),VISTORIA!O80,IF(AND(VISTORIA!L80="",VISTORIA!K80&lt;&gt;""),VISTORIA!K80,IF(AND(VISTORIA!H80="",VISTORIA!G80&lt;&gt;""),VISTORIA!G80,"SEM PEDIDO"))))))</f>
        <v>42720</v>
      </c>
      <c r="AC80" s="18" t="str">
        <f>IFERROR(INDEX('CONCLUSÃO INFORMAL'!80:80,MATCH(MAX('CONCLUSÃO INFORMAL'!H80,'CONCLUSÃO INFORMAL'!L80,'CONCLUSÃO INFORMAL'!P80),'CONCLUSÃO INFORMAL'!80:80,0)-1),"NÃO INFORMADO")</f>
        <v>NÃO INFORMADO</v>
      </c>
      <c r="AD80" s="233" t="str">
        <f>IFERROR(INDEX('CONCLUSÃO INFORMAL'!80:80,MATCH(MAX('CONCLUSÃO INFORMAL'!H80,'CONCLUSÃO INFORMAL'!L80,'CONCLUSÃO INFORMAL'!P80),'CONCLUSÃO INFORMAL'!80:80,0)),"NÃO INFORMADO")</f>
        <v>NÃO INFORMADO</v>
      </c>
      <c r="AE80" s="1950" t="str">
        <f>IFERROR(INDEX('CONCLUSÃO INFORMAL'!80:80,MATCH(MAX('CONCLUSÃO INFORMAL'!H80,'CONCLUSÃO INFORMAL'!L80,'CONCLUSÃO INFORMAL'!P80),'CONCLUSÃO INFORMAL'!80:80,0)+1),"NÃO INFORMADO")</f>
        <v>NÃO INFORMADO</v>
      </c>
    </row>
    <row r="81" spans="2:31" ht="43.5" x14ac:dyDescent="0.35">
      <c r="B81" s="7" t="str">
        <f>'INF GERAIS'!B81&amp;IFERROR(IF(INDEX(APOIO!$A$5:$A$50,MATCH('INF GERAIS'!N81,APOIO!$B$5:$B$50,0))="NÃO",APOIO!$A$2&amp;"NÃO VÁLIDO",""),"")</f>
        <v>2014.0071</v>
      </c>
      <c r="C81" s="1950" t="str">
        <f>'INF GERAIS'!C81</f>
        <v>MATA NORTE</v>
      </c>
      <c r="D81" s="1950" t="str">
        <f>'INF GERAIS'!D81</f>
        <v>BUENOS AIRES</v>
      </c>
      <c r="E81" s="1950" t="str">
        <f>'INF GERAIS'!E81</f>
        <v>PAVIMENTAÇÃO E DRENAGEM EM RUA DO BAIRRO SANTA ANA</v>
      </c>
      <c r="F81" s="1950" t="str">
        <f>'INF GERAIS'!G81</f>
        <v>NORMAL</v>
      </c>
      <c r="G81" s="12" t="str">
        <f>'INF GERAIS'!N81</f>
        <v>EM CONFERÊNCIA PARA TEMAI</v>
      </c>
      <c r="H81" s="1950" t="str">
        <f>'INF GERAIS'!O81</f>
        <v>CONCLUÍDA</v>
      </c>
      <c r="I81" s="11">
        <f>'INF GERAIS'!I81</f>
        <v>603773.24</v>
      </c>
      <c r="J81" s="11">
        <f>'INF GERAIS'!J81</f>
        <v>362994.51</v>
      </c>
      <c r="K81" s="11">
        <f>'INF GERAIS'!K81</f>
        <v>362994.51</v>
      </c>
      <c r="L81" s="11">
        <f>'INF GERAIS'!L81</f>
        <v>0</v>
      </c>
      <c r="M81" s="11">
        <f>'INF GERAIS'!M81</f>
        <v>0</v>
      </c>
      <c r="N81" s="233">
        <f>IF(MAX(PAGAMENTOS!M81,PAGAMENTOS!U81,PAGAMENTOS!AC81,PAGAMENTOS!AK81,PAGAMENTOS!AQ81,PAGAMENTOS!AW81)=0,"SEM PAGAMENTO",IFERROR(INDEX(PAGAMENTOS!81:81,MATCH(MAX(PAGAMENTOS!M81,PAGAMENTOS!U81,PAGAMENTOS!AC81,PAGAMENTOS!AK81,PAGAMENTOS!AQ81,PAGAMENTOS!AW81),PAGAMENTOS!81:81,0)),"SEM PAGAMENTO"))</f>
        <v>43909</v>
      </c>
      <c r="O81" s="120" t="str">
        <f>IF(MAX(PAGAMENTOS!M81,PAGAMENTOS!U81,PAGAMENTOS!AC81,PAGAMENTOS!AK81,PAGAMENTOS!AQ81,PAGAMENTOS!AW81)=0,"SEM PAGAMENTO",IFERROR(IF(MATCH(MAX(PAGAMENTOS!M81,PAGAMENTOS!U81,PAGAMENTOS!AC81,PAGAMENTOS!AK81,PAGAMENTOS!AQ81,PAGAMENTOS!AW81),PAGAMENTOS!81:81,0)&gt;40,INDEX(PAGAMENTOS!81:81,MATCH(MAX(PAGAMENTOS!M81,PAGAMENTOS!U81,PAGAMENTOS!AC81,PAGAMENTOS!AK81,PAGAMENTOS!AQ81,PAGAMENTOS!AW81),PAGAMENTOS!81:81,0)-2)&amp;" P COMP.",IF(MATCH(MAX(PAGAMENTOS!M81,PAGAMENTOS!U81,PAGAMENTOS!AC81,PAGAMENTOS!AK81,PAGAMENTOS!AQ81,PAGAMENTOS!AW81),PAGAMENTOS!81:81,0)=13,"1ª P",IF(MATCH(MAX(PAGAMENTOS!M81,PAGAMENTOS!U81,PAGAMENTOS!AC81,PAGAMENTOS!AK81,PAGAMENTOS!AQ81,PAGAMENTOS!AW81),PAGAMENTOS!81:81,0)=21,"2ª P",IF(MATCH(MAX(PAGAMENTOS!M81,PAGAMENTOS!U81,PAGAMENTOS!AC81,PAGAMENTOS!AK81,PAGAMENTOS!AQ81,PAGAMENTOS!AW81),PAGAMENTOS!81:81,0)=29,"3ª P",IF(PAGAMENTOS!AC81=PAGAMENTOS!AK81,"4ª P","4ª P"))))),"SEM PAGAMENTO"))</f>
        <v>4ª P</v>
      </c>
      <c r="P81" s="11">
        <f>IF(MAX(PAGAMENTOS!M81,PAGAMENTOS!U81,PAGAMENTOS!AC81,PAGAMENTOS!AK81,PAGAMENTOS!AQ81,PAGAMENTOS!AW81)=0,"SEM PAGAMENTO",IFERROR(INDEX(PAGAMENTOS!81:81,MATCH(MAX(PAGAMENTOS!M81,PAGAMENTOS!U81,PAGAMENTOS!AC81,PAGAMENTOS!AK81,PAGAMENTOS!AQ81,PAGAMENTOS!AW81),PAGAMENTOS!81:81,0)-1),"SEM PAGAMENTO"))</f>
        <v>72598.910000000033</v>
      </c>
      <c r="Q81" s="11">
        <f>SUM(PAGAMENTOS!G81,PAGAMENTOS!L81,PAGAMENTOS!T81,PAGAMENTOS!AB81,PAGAMENTOS!AJ81,PAGAMENTOS!AP81,PAGAMENTOS!AV81)</f>
        <v>362994.51</v>
      </c>
      <c r="R81" s="11">
        <f>SUM(PAGAMENTOS!G81,PAGAMENTOS!H81,PAGAMENTOS!L81,PAGAMENTOS!T81,PAGAMENTOS!AB81,PAGAMENTOS!AJ81,PAGAMENTOS!AP81,PAGAMENTOS!AV81)</f>
        <v>362994.51</v>
      </c>
      <c r="S81" s="17">
        <f t="shared" si="1"/>
        <v>1</v>
      </c>
      <c r="T81" s="11">
        <f>IF(RIGHT(B81)="O",0,IF(AND(R81=0,PAGAMENTOS!H81&lt;&gt;0),0,K81-R81))</f>
        <v>0</v>
      </c>
      <c r="U81" s="120" t="str">
        <f>IF(AND(OR(PAGAMENTOS!AG81&lt;&gt;"",PAGAMENTOS!AH81&lt;&gt;""),PAGAMENTOS!AK81=""),"4ª",IF(AND(OR(PAGAMENTOS!Y81&lt;&gt;"",PAGAMENTOS!Z81&lt;&gt;""),PAGAMENTOS!AC81=""),"3ª",IF(AND(OR(PAGAMENTOS!Q81&lt;&gt;"",PAGAMENTOS!R81&lt;&gt;""),PAGAMENTOS!U81=""),"2ª",IF(AND(OR(PAGAMENTOS!I81&lt;&gt;"",PAGAMENTOS!J81&lt;&gt;""),PAGAMENTOS!M81=""),"1ª","OK"))))</f>
        <v>OK</v>
      </c>
      <c r="V81" s="120" t="str">
        <f>IF(U81="4ª",IF(PAGAMENTOS!AH81="","AGUARDANDO VISTORIA","NO FINANCEIRO"),IF(U81="3ª",IF(PAGAMENTOS!Z81="","AGUARDANDO VISTORIA","NO FINANCEIRO"),IF(U81="2ª",IF(PAGAMENTOS!R81="","AGUARDANDO VISTORIA","NO FINANCEIRO"),IF(U81="1ª",IF(PAGAMENTOS!J81="","AGUARDANDO LIBERAÇÃO","NO FINANCEIRO"),"OK"))))</f>
        <v>OK</v>
      </c>
      <c r="W81" s="233" t="str">
        <f>IF(U81="4ª",IF(PAGAMENTOS!AH81="",PAGAMENTOS!AG81,PAGAMENTOS!AH81),IF(U81="3ª",IF(PAGAMENTOS!Z81="",PAGAMENTOS!Y81,PAGAMENTOS!Z81),IF(U81="2ª",IF(PAGAMENTOS!R81="",PAGAMENTOS!Q81,PAGAMENTOS!R81),IF(U81="1ª",IF(PAGAMENTOS!J81="",PAGAMENTOS!I81,PAGAMENTOS!J81),"OK"))))</f>
        <v>OK</v>
      </c>
      <c r="X81" s="18">
        <f>MAX(VISTORIA!Y81,VISTORIA!U81,VISTORIA!Q81,VISTORIA!M81,VISTORIA!I81)</f>
        <v>1</v>
      </c>
      <c r="Y81" s="18">
        <f>IF(VISTORIA!Y81&lt;&gt;"",VISTORIA!Y81,IF(VISTORIA!U81&lt;&gt;"",VISTORIA!U81,IF(VISTORIA!Q81&lt;&gt;"",VISTORIA!Q81,IF(VISTORIA!M81&lt;&gt;"",VISTORIA!M81,IF(VISTORIA!I81&lt;&gt;"",VISTORIA!I81,0)))))</f>
        <v>1</v>
      </c>
      <c r="Z81" s="233">
        <f>IF(VISTORIA!Y81&lt;&gt;"",VISTORIA!W81,IF(VISTORIA!U81&lt;&gt;"",VISTORIA!S81,IF(VISTORIA!Q81&lt;&gt;"",VISTORIA!O81,IF(VISTORIA!M81&lt;&gt;"",VISTORIA!K81,IF(VISTORIA!I81&lt;&gt;"",VISTORIA!G81,"NA")))))</f>
        <v>43322</v>
      </c>
      <c r="AA81" s="233">
        <f>IF(VISTORIA!Y81&lt;&gt;"",VISTORIA!X81,IF(VISTORIA!U81&lt;&gt;"",VISTORIA!T81,IF(VISTORIA!Q81&lt;&gt;"",VISTORIA!P81,IF(VISTORIA!M81&lt;&gt;"",VISTORIA!L81,IF(VISTORIA!I81&lt;&gt;"",VISTORIA!H81,"NA")))))</f>
        <v>43432</v>
      </c>
      <c r="AB81" s="233" t="str">
        <f>IF(OR(G81="AGUARDANDO PRESTAÇÃO DE CONTAS",G81="AGUARDANDO APROVAÇÃO PRESTAÇÃO DE CONTAS",G81="CONCLUÍDO"),"PTM CONCLUÍDO",IF(AND(VISTORIA!X81="",VISTORIA!W81&lt;&gt;""),VISTORIA!W81,IF(AND(VISTORIA!T81="",VISTORIA!S81&lt;&gt;""),VISTORIA!S81,IF(AND(VISTORIA!P81="",VISTORIA!O81&lt;&gt;""),VISTORIA!O81,IF(AND(VISTORIA!L81="",VISTORIA!K81&lt;&gt;""),VISTORIA!K81,IF(AND(VISTORIA!H81="",VISTORIA!G81&lt;&gt;""),VISTORIA!G81,"SEM PEDIDO"))))))</f>
        <v>SEM PEDIDO</v>
      </c>
      <c r="AC81" s="18" t="str">
        <f>IFERROR(INDEX('CONCLUSÃO INFORMAL'!81:81,MATCH(MAX('CONCLUSÃO INFORMAL'!H81,'CONCLUSÃO INFORMAL'!L81,'CONCLUSÃO INFORMAL'!P81),'CONCLUSÃO INFORMAL'!81:81,0)-1),"NÃO INFORMADO")</f>
        <v>NÃO INFORMADO</v>
      </c>
      <c r="AD81" s="233" t="str">
        <f>IFERROR(INDEX('CONCLUSÃO INFORMAL'!81:81,MATCH(MAX('CONCLUSÃO INFORMAL'!H81,'CONCLUSÃO INFORMAL'!L81,'CONCLUSÃO INFORMAL'!P81),'CONCLUSÃO INFORMAL'!81:81,0)),"NÃO INFORMADO")</f>
        <v>NÃO INFORMADO</v>
      </c>
      <c r="AE81" s="1950" t="str">
        <f>IFERROR(INDEX('CONCLUSÃO INFORMAL'!81:81,MATCH(MAX('CONCLUSÃO INFORMAL'!H81,'CONCLUSÃO INFORMAL'!L81,'CONCLUSÃO INFORMAL'!P81),'CONCLUSÃO INFORMAL'!81:81,0)+1),"NÃO INFORMADO")</f>
        <v>NÃO INFORMADO</v>
      </c>
    </row>
    <row r="82" spans="2:31" ht="58" x14ac:dyDescent="0.35">
      <c r="B82" s="7" t="str">
        <f>'INF GERAIS'!B82&amp;IFERROR(IF(INDEX(APOIO!$A$5:$A$50,MATCH('INF GERAIS'!N82,APOIO!$B$5:$B$50,0))="NÃO",APOIO!$A$2&amp;"NÃO VÁLIDO",""),"")</f>
        <v>2014.0072</v>
      </c>
      <c r="C82" s="1950" t="str">
        <f>'INF GERAIS'!C82</f>
        <v>MATA NORTE</v>
      </c>
      <c r="D82" s="1950" t="str">
        <f>'INF GERAIS'!D82</f>
        <v>BUENOS AIRES</v>
      </c>
      <c r="E82" s="1950" t="str">
        <f>'INF GERAIS'!E82</f>
        <v>PAVIMENTAÇÃO E DRENAGEM EM RUA DOS BAIRROS SANTO ANTONIO E BOA FÉ (8 RUAS)</v>
      </c>
      <c r="F82" s="1950" t="str">
        <f>'INF GERAIS'!G82</f>
        <v>NORMAL</v>
      </c>
      <c r="G82" s="12" t="str">
        <f>'INF GERAIS'!N82</f>
        <v>EM CONFERÊNCIA PARA TEMAI</v>
      </c>
      <c r="H82" s="1950" t="str">
        <f>'INF GERAIS'!O82</f>
        <v>CONCLUÍDA</v>
      </c>
      <c r="I82" s="11">
        <f>'INF GERAIS'!I82</f>
        <v>603773.24</v>
      </c>
      <c r="J82" s="11">
        <f>'INF GERAIS'!J82</f>
        <v>240171.28</v>
      </c>
      <c r="K82" s="11">
        <f>'INF GERAIS'!K82</f>
        <v>240171.28</v>
      </c>
      <c r="L82" s="11">
        <f>'INF GERAIS'!L82</f>
        <v>0</v>
      </c>
      <c r="M82" s="11">
        <f>'INF GERAIS'!M82</f>
        <v>0</v>
      </c>
      <c r="N82" s="233">
        <f>IF(MAX(PAGAMENTOS!M82,PAGAMENTOS!U82,PAGAMENTOS!AC82,PAGAMENTOS!AK82,PAGAMENTOS!AQ82,PAGAMENTOS!AW82)=0,"SEM PAGAMENTO",IFERROR(INDEX(PAGAMENTOS!82:82,MATCH(MAX(PAGAMENTOS!M82,PAGAMENTOS!U82,PAGAMENTOS!AC82,PAGAMENTOS!AK82,PAGAMENTOS!AQ82,PAGAMENTOS!AW82),PAGAMENTOS!82:82,0)),"SEM PAGAMENTO"))</f>
        <v>43656</v>
      </c>
      <c r="O82" s="120" t="str">
        <f>IF(MAX(PAGAMENTOS!M82,PAGAMENTOS!U82,PAGAMENTOS!AC82,PAGAMENTOS!AK82,PAGAMENTOS!AQ82,PAGAMENTOS!AW82)=0,"SEM PAGAMENTO",IFERROR(IF(MATCH(MAX(PAGAMENTOS!M82,PAGAMENTOS!U82,PAGAMENTOS!AC82,PAGAMENTOS!AK82,PAGAMENTOS!AQ82,PAGAMENTOS!AW82),PAGAMENTOS!82:82,0)&gt;40,INDEX(PAGAMENTOS!82:82,MATCH(MAX(PAGAMENTOS!M82,PAGAMENTOS!U82,PAGAMENTOS!AC82,PAGAMENTOS!AK82,PAGAMENTOS!AQ82,PAGAMENTOS!AW82),PAGAMENTOS!82:82,0)-2)&amp;" P COMP.",IF(MATCH(MAX(PAGAMENTOS!M82,PAGAMENTOS!U82,PAGAMENTOS!AC82,PAGAMENTOS!AK82,PAGAMENTOS!AQ82,PAGAMENTOS!AW82),PAGAMENTOS!82:82,0)=13,"1ª P",IF(MATCH(MAX(PAGAMENTOS!M82,PAGAMENTOS!U82,PAGAMENTOS!AC82,PAGAMENTOS!AK82,PAGAMENTOS!AQ82,PAGAMENTOS!AW82),PAGAMENTOS!82:82,0)=21,"2ª P",IF(MATCH(MAX(PAGAMENTOS!M82,PAGAMENTOS!U82,PAGAMENTOS!AC82,PAGAMENTOS!AK82,PAGAMENTOS!AQ82,PAGAMENTOS!AW82),PAGAMENTOS!82:82,0)=29,"3ª P",IF(PAGAMENTOS!AC82=PAGAMENTOS!AK82,"4ª P","4ª P"))))),"SEM PAGAMENTO"))</f>
        <v>4ª P</v>
      </c>
      <c r="P82" s="11">
        <f>IF(MAX(PAGAMENTOS!M82,PAGAMENTOS!U82,PAGAMENTOS!AC82,PAGAMENTOS!AK82,PAGAMENTOS!AQ82,PAGAMENTOS!AW82)=0,"SEM PAGAMENTO",IFERROR(INDEX(PAGAMENTOS!82:82,MATCH(MAX(PAGAMENTOS!M82,PAGAMENTOS!U82,PAGAMENTOS!AC82,PAGAMENTOS!AK82,PAGAMENTOS!AQ82,PAGAMENTOS!AW82),PAGAMENTOS!82:82,0)-1),"SEM PAGAMENTO"))</f>
        <v>48034.26</v>
      </c>
      <c r="Q82" s="11">
        <f>SUM(PAGAMENTOS!G82,PAGAMENTOS!L82,PAGAMENTOS!T82,PAGAMENTOS!AB82,PAGAMENTOS!AJ82,PAGAMENTOS!AP82,PAGAMENTOS!AV82)</f>
        <v>240171.28</v>
      </c>
      <c r="R82" s="11">
        <f>SUM(PAGAMENTOS!G82,PAGAMENTOS!H82,PAGAMENTOS!L82,PAGAMENTOS!T82,PAGAMENTOS!AB82,PAGAMENTOS!AJ82,PAGAMENTOS!AP82,PAGAMENTOS!AV82)</f>
        <v>240171.28</v>
      </c>
      <c r="S82" s="17">
        <f t="shared" si="1"/>
        <v>1</v>
      </c>
      <c r="T82" s="11">
        <f>IF(RIGHT(B82)="O",0,IF(AND(R82=0,PAGAMENTOS!H82&lt;&gt;0),0,K82-R82))</f>
        <v>0</v>
      </c>
      <c r="U82" s="120" t="str">
        <f>IF(AND(OR(PAGAMENTOS!AG82&lt;&gt;"",PAGAMENTOS!AH82&lt;&gt;""),PAGAMENTOS!AK82=""),"4ª",IF(AND(OR(PAGAMENTOS!Y82&lt;&gt;"",PAGAMENTOS!Z82&lt;&gt;""),PAGAMENTOS!AC82=""),"3ª",IF(AND(OR(PAGAMENTOS!Q82&lt;&gt;"",PAGAMENTOS!R82&lt;&gt;""),PAGAMENTOS!U82=""),"2ª",IF(AND(OR(PAGAMENTOS!I82&lt;&gt;"",PAGAMENTOS!J82&lt;&gt;""),PAGAMENTOS!M82=""),"1ª","OK"))))</f>
        <v>OK</v>
      </c>
      <c r="V82" s="120" t="str">
        <f>IF(U82="4ª",IF(PAGAMENTOS!AH82="","AGUARDANDO VISTORIA","NO FINANCEIRO"),IF(U82="3ª",IF(PAGAMENTOS!Z82="","AGUARDANDO VISTORIA","NO FINANCEIRO"),IF(U82="2ª",IF(PAGAMENTOS!R82="","AGUARDANDO VISTORIA","NO FINANCEIRO"),IF(U82="1ª",IF(PAGAMENTOS!J82="","AGUARDANDO LIBERAÇÃO","NO FINANCEIRO"),"OK"))))</f>
        <v>OK</v>
      </c>
      <c r="W82" s="233" t="str">
        <f>IF(U82="4ª",IF(PAGAMENTOS!AH82="",PAGAMENTOS!AG82,PAGAMENTOS!AH82),IF(U82="3ª",IF(PAGAMENTOS!Z82="",PAGAMENTOS!Y82,PAGAMENTOS!Z82),IF(U82="2ª",IF(PAGAMENTOS!R82="",PAGAMENTOS!Q82,PAGAMENTOS!R82),IF(U82="1ª",IF(PAGAMENTOS!J82="",PAGAMENTOS!I82,PAGAMENTOS!J82),"OK"))))</f>
        <v>OK</v>
      </c>
      <c r="X82" s="18">
        <f>MAX(VISTORIA!Y82,VISTORIA!U82,VISTORIA!Q82,VISTORIA!M82,VISTORIA!I82)</f>
        <v>1</v>
      </c>
      <c r="Y82" s="18">
        <f>IF(VISTORIA!Y82&lt;&gt;"",VISTORIA!Y82,IF(VISTORIA!U82&lt;&gt;"",VISTORIA!U82,IF(VISTORIA!Q82&lt;&gt;"",VISTORIA!Q82,IF(VISTORIA!M82&lt;&gt;"",VISTORIA!M82,IF(VISTORIA!I82&lt;&gt;"",VISTORIA!I82,0)))))</f>
        <v>1</v>
      </c>
      <c r="Z82" s="233">
        <f>IF(VISTORIA!Y82&lt;&gt;"",VISTORIA!W82,IF(VISTORIA!U82&lt;&gt;"",VISTORIA!S82,IF(VISTORIA!Q82&lt;&gt;"",VISTORIA!O82,IF(VISTORIA!M82&lt;&gt;"",VISTORIA!K82,IF(VISTORIA!I82&lt;&gt;"",VISTORIA!G82,"NA")))))</f>
        <v>43322</v>
      </c>
      <c r="AA82" s="233">
        <f>IF(VISTORIA!Y82&lt;&gt;"",VISTORIA!X82,IF(VISTORIA!U82&lt;&gt;"",VISTORIA!T82,IF(VISTORIA!Q82&lt;&gt;"",VISTORIA!P82,IF(VISTORIA!M82&lt;&gt;"",VISTORIA!L82,IF(VISTORIA!I82&lt;&gt;"",VISTORIA!H82,"NA")))))</f>
        <v>43375</v>
      </c>
      <c r="AB82" s="233" t="str">
        <f>IF(OR(G82="AGUARDANDO PRESTAÇÃO DE CONTAS",G82="AGUARDANDO APROVAÇÃO PRESTAÇÃO DE CONTAS",G82="CONCLUÍDO"),"PTM CONCLUÍDO",IF(AND(VISTORIA!X82="",VISTORIA!W82&lt;&gt;""),VISTORIA!W82,IF(AND(VISTORIA!T82="",VISTORIA!S82&lt;&gt;""),VISTORIA!S82,IF(AND(VISTORIA!P82="",VISTORIA!O82&lt;&gt;""),VISTORIA!O82,IF(AND(VISTORIA!L82="",VISTORIA!K82&lt;&gt;""),VISTORIA!K82,IF(AND(VISTORIA!H82="",VISTORIA!G82&lt;&gt;""),VISTORIA!G82,"SEM PEDIDO"))))))</f>
        <v>SEM PEDIDO</v>
      </c>
      <c r="AC82" s="18" t="str">
        <f>IFERROR(INDEX('CONCLUSÃO INFORMAL'!82:82,MATCH(MAX('CONCLUSÃO INFORMAL'!H82,'CONCLUSÃO INFORMAL'!L82,'CONCLUSÃO INFORMAL'!P82),'CONCLUSÃO INFORMAL'!82:82,0)-1),"NÃO INFORMADO")</f>
        <v>NÃO INFORMADO</v>
      </c>
      <c r="AD82" s="233" t="str">
        <f>IFERROR(INDEX('CONCLUSÃO INFORMAL'!82:82,MATCH(MAX('CONCLUSÃO INFORMAL'!H82,'CONCLUSÃO INFORMAL'!L82,'CONCLUSÃO INFORMAL'!P82),'CONCLUSÃO INFORMAL'!82:82,0)),"NÃO INFORMADO")</f>
        <v>NÃO INFORMADO</v>
      </c>
      <c r="AE82" s="1950" t="str">
        <f>IFERROR(INDEX('CONCLUSÃO INFORMAL'!82:82,MATCH(MAX('CONCLUSÃO INFORMAL'!H82,'CONCLUSÃO INFORMAL'!L82,'CONCLUSÃO INFORMAL'!P82),'CONCLUSÃO INFORMAL'!82:82,0)+1),"NÃO INFORMADO")</f>
        <v>NÃO INFORMADO</v>
      </c>
    </row>
    <row r="83" spans="2:31" ht="43.5" x14ac:dyDescent="0.35">
      <c r="B83" s="7" t="str">
        <f>'INF GERAIS'!B83&amp;IFERROR(IF(INDEX(APOIO!$A$5:$A$50,MATCH('INF GERAIS'!N83,APOIO!$B$5:$B$50,0))="NÃO",APOIO!$A$2&amp;"NÃO VÁLIDO",""),"")</f>
        <v>2014.0073</v>
      </c>
      <c r="C83" s="1950" t="str">
        <f>'INF GERAIS'!C83</f>
        <v>AGRESTE MERIDIONAL</v>
      </c>
      <c r="D83" s="1950" t="str">
        <f>'INF GERAIS'!D83</f>
        <v>BUÍQUE</v>
      </c>
      <c r="E83" s="1950" t="str">
        <f>'INF GERAIS'!E83</f>
        <v>RECUPERAÇÃO E REFORMA DO PÁTIO DA FEIRA LIVRE</v>
      </c>
      <c r="F83" s="1950" t="str">
        <f>'INF GERAIS'!G83</f>
        <v>NORMAL</v>
      </c>
      <c r="G83" s="1950" t="str">
        <f>'INF GERAIS'!N83</f>
        <v>AGUARDANDO APROVAÇÃO PRESTAÇÃO DE CONTAS (SECRETARIA)</v>
      </c>
      <c r="H83" s="1950" t="str">
        <f>'INF GERAIS'!O83</f>
        <v>CONCLUÍDA</v>
      </c>
      <c r="I83" s="11">
        <f>'INF GERAIS'!I83</f>
        <v>1660376.3766666667</v>
      </c>
      <c r="J83" s="11">
        <f>'INF GERAIS'!J83</f>
        <v>2136357.02</v>
      </c>
      <c r="K83" s="11">
        <f>'INF GERAIS'!K83</f>
        <v>1559327.46</v>
      </c>
      <c r="L83" s="11">
        <f>'INF GERAIS'!L83</f>
        <v>0</v>
      </c>
      <c r="M83" s="11">
        <f>'INF GERAIS'!M83</f>
        <v>577029.56000000006</v>
      </c>
      <c r="N83" s="233">
        <f>IF(MAX(PAGAMENTOS!M83,PAGAMENTOS!U83,PAGAMENTOS!AC83,PAGAMENTOS!AK83,PAGAMENTOS!AQ83,PAGAMENTOS!AW83)=0,"SEM PAGAMENTO",IFERROR(INDEX(PAGAMENTOS!83:83,MATCH(MAX(PAGAMENTOS!M83,PAGAMENTOS!U83,PAGAMENTOS!AC83,PAGAMENTOS!AK83,PAGAMENTOS!AQ83,PAGAMENTOS!AW83),PAGAMENTOS!83:83,0)),"SEM PAGAMENTO"))</f>
        <v>43909</v>
      </c>
      <c r="O83" s="120" t="str">
        <f>IF(MAX(PAGAMENTOS!M83,PAGAMENTOS!U83,PAGAMENTOS!AC83,PAGAMENTOS!AK83,PAGAMENTOS!AQ83,PAGAMENTOS!AW83)=0,"SEM PAGAMENTO",IFERROR(IF(MATCH(MAX(PAGAMENTOS!M83,PAGAMENTOS!U83,PAGAMENTOS!AC83,PAGAMENTOS!AK83,PAGAMENTOS!AQ83,PAGAMENTOS!AW83),PAGAMENTOS!83:83,0)&gt;40,INDEX(PAGAMENTOS!83:83,MATCH(MAX(PAGAMENTOS!M83,PAGAMENTOS!U83,PAGAMENTOS!AC83,PAGAMENTOS!AK83,PAGAMENTOS!AQ83,PAGAMENTOS!AW83),PAGAMENTOS!83:83,0)-2)&amp;" P COMP.",IF(MATCH(MAX(PAGAMENTOS!M83,PAGAMENTOS!U83,PAGAMENTOS!AC83,PAGAMENTOS!AK83,PAGAMENTOS!AQ83,PAGAMENTOS!AW83),PAGAMENTOS!83:83,0)=13,"1ª P",IF(MATCH(MAX(PAGAMENTOS!M83,PAGAMENTOS!U83,PAGAMENTOS!AC83,PAGAMENTOS!AK83,PAGAMENTOS!AQ83,PAGAMENTOS!AW83),PAGAMENTOS!83:83,0)=21,"2ª P",IF(MATCH(MAX(PAGAMENTOS!M83,PAGAMENTOS!U83,PAGAMENTOS!AC83,PAGAMENTOS!AK83,PAGAMENTOS!AQ83,PAGAMENTOS!AW83),PAGAMENTOS!83:83,0)=29,"3ª P",IF(PAGAMENTOS!AC83=PAGAMENTOS!AK83,"4ª P","4ª P"))))),"SEM PAGAMENTO"))</f>
        <v>4ª P</v>
      </c>
      <c r="P83" s="11">
        <f>IF(MAX(PAGAMENTOS!M83,PAGAMENTOS!U83,PAGAMENTOS!AC83,PAGAMENTOS!AK83,PAGAMENTOS!AQ83,PAGAMENTOS!AW83)=0,"SEM PAGAMENTO",IFERROR(INDEX(PAGAMENTOS!83:83,MATCH(MAX(PAGAMENTOS!M83,PAGAMENTOS!U83,PAGAMENTOS!AC83,PAGAMENTOS!AK83,PAGAMENTOS!AQ83,PAGAMENTOS!AW83),PAGAMENTOS!83:83,0)-1),"SEM PAGAMENTO"))</f>
        <v>311865.98</v>
      </c>
      <c r="Q83" s="11">
        <f>SUM(PAGAMENTOS!G83,PAGAMENTOS!L83,PAGAMENTOS!T83,PAGAMENTOS!AB83,PAGAMENTOS!AJ83,PAGAMENTOS!AP83,PAGAMENTOS!AV83)</f>
        <v>1559327.46</v>
      </c>
      <c r="R83" s="11">
        <f>SUM(PAGAMENTOS!G83,PAGAMENTOS!H83,PAGAMENTOS!L83,PAGAMENTOS!T83,PAGAMENTOS!AB83,PAGAMENTOS!AJ83,PAGAMENTOS!AP83,PAGAMENTOS!AV83)</f>
        <v>1559327.46</v>
      </c>
      <c r="S83" s="17">
        <f t="shared" si="1"/>
        <v>1</v>
      </c>
      <c r="T83" s="11">
        <f>IF(RIGHT(B83)="O",0,IF(AND(R83=0,PAGAMENTOS!H83&lt;&gt;0),0,K83-R83))</f>
        <v>0</v>
      </c>
      <c r="U83" s="120" t="str">
        <f>IF(AND(OR(PAGAMENTOS!AG83&lt;&gt;"",PAGAMENTOS!AH83&lt;&gt;""),PAGAMENTOS!AK83=""),"4ª",IF(AND(OR(PAGAMENTOS!Y83&lt;&gt;"",PAGAMENTOS!Z83&lt;&gt;""),PAGAMENTOS!AC83=""),"3ª",IF(AND(OR(PAGAMENTOS!Q83&lt;&gt;"",PAGAMENTOS!R83&lt;&gt;""),PAGAMENTOS!U83=""),"2ª",IF(AND(OR(PAGAMENTOS!I83&lt;&gt;"",PAGAMENTOS!J83&lt;&gt;""),PAGAMENTOS!M83=""),"1ª","OK"))))</f>
        <v>OK</v>
      </c>
      <c r="V83" s="120" t="str">
        <f>IF(U83="4ª",IF(PAGAMENTOS!AH83="","AGUARDANDO VISTORIA","NO FINANCEIRO"),IF(U83="3ª",IF(PAGAMENTOS!Z83="","AGUARDANDO VISTORIA","NO FINANCEIRO"),IF(U83="2ª",IF(PAGAMENTOS!R83="","AGUARDANDO VISTORIA","NO FINANCEIRO"),IF(U83="1ª",IF(PAGAMENTOS!J83="","AGUARDANDO LIBERAÇÃO","NO FINANCEIRO"),"OK"))))</f>
        <v>OK</v>
      </c>
      <c r="W83" s="233" t="str">
        <f>IF(U83="4ª",IF(PAGAMENTOS!AH83="",PAGAMENTOS!AG83,PAGAMENTOS!AH83),IF(U83="3ª",IF(PAGAMENTOS!Z83="",PAGAMENTOS!Y83,PAGAMENTOS!Z83),IF(U83="2ª",IF(PAGAMENTOS!R83="",PAGAMENTOS!Q83,PAGAMENTOS!R83),IF(U83="1ª",IF(PAGAMENTOS!J83="",PAGAMENTOS!I83,PAGAMENTOS!J83),"OK"))))</f>
        <v>OK</v>
      </c>
      <c r="X83" s="18">
        <f>MAX(VISTORIA!Y83,VISTORIA!U83,VISTORIA!Q83,VISTORIA!M83,VISTORIA!I83)</f>
        <v>1</v>
      </c>
      <c r="Y83" s="18">
        <f>IF(VISTORIA!Y83&lt;&gt;"",VISTORIA!Y83,IF(VISTORIA!U83&lt;&gt;"",VISTORIA!U83,IF(VISTORIA!Q83&lt;&gt;"",VISTORIA!Q83,IF(VISTORIA!M83&lt;&gt;"",VISTORIA!M83,IF(VISTORIA!I83&lt;&gt;"",VISTORIA!I83,0)))))</f>
        <v>1</v>
      </c>
      <c r="Z83" s="233">
        <f>IF(VISTORIA!Y83&lt;&gt;"",VISTORIA!W83,IF(VISTORIA!U83&lt;&gt;"",VISTORIA!S83,IF(VISTORIA!Q83&lt;&gt;"",VISTORIA!O83,IF(VISTORIA!M83&lt;&gt;"",VISTORIA!K83,IF(VISTORIA!I83&lt;&gt;"",VISTORIA!G83,"NA")))))</f>
        <v>43802</v>
      </c>
      <c r="AA83" s="233">
        <f>IF(VISTORIA!Y83&lt;&gt;"",VISTORIA!X83,IF(VISTORIA!U83&lt;&gt;"",VISTORIA!T83,IF(VISTORIA!Q83&lt;&gt;"",VISTORIA!P83,IF(VISTORIA!M83&lt;&gt;"",VISTORIA!L83,IF(VISTORIA!I83&lt;&gt;"",VISTORIA!H83,"NA")))))</f>
        <v>43825</v>
      </c>
      <c r="AB83" s="233" t="str">
        <f>IF(OR(G83="AGUARDANDO PRESTAÇÃO DE CONTAS",G83="AGUARDANDO APROVAÇÃO PRESTAÇÃO DE CONTAS",G83="CONCLUÍDO"),"PTM CONCLUÍDO",IF(AND(VISTORIA!X83="",VISTORIA!W83&lt;&gt;""),VISTORIA!W83,IF(AND(VISTORIA!T83="",VISTORIA!S83&lt;&gt;""),VISTORIA!S83,IF(AND(VISTORIA!P83="",VISTORIA!O83&lt;&gt;""),VISTORIA!O83,IF(AND(VISTORIA!L83="",VISTORIA!K83&lt;&gt;""),VISTORIA!K83,IF(AND(VISTORIA!H83="",VISTORIA!G83&lt;&gt;""),VISTORIA!G83,"SEM PEDIDO"))))))</f>
        <v>SEM PEDIDO</v>
      </c>
      <c r="AC83" s="18" t="str">
        <f>IFERROR(INDEX('CONCLUSÃO INFORMAL'!83:83,MATCH(MAX('CONCLUSÃO INFORMAL'!H83,'CONCLUSÃO INFORMAL'!L83,'CONCLUSÃO INFORMAL'!P83),'CONCLUSÃO INFORMAL'!83:83,0)-1),"NÃO INFORMADO")</f>
        <v>NÃO INFORMADO</v>
      </c>
      <c r="AD83" s="233" t="str">
        <f>IFERROR(INDEX('CONCLUSÃO INFORMAL'!83:83,MATCH(MAX('CONCLUSÃO INFORMAL'!H83,'CONCLUSÃO INFORMAL'!L83,'CONCLUSÃO INFORMAL'!P83),'CONCLUSÃO INFORMAL'!83:83,0)),"NÃO INFORMADO")</f>
        <v>NÃO INFORMADO</v>
      </c>
      <c r="AE83" s="1950" t="str">
        <f>IFERROR(INDEX('CONCLUSÃO INFORMAL'!83:83,MATCH(MAX('CONCLUSÃO INFORMAL'!H83,'CONCLUSÃO INFORMAL'!L83,'CONCLUSÃO INFORMAL'!P83),'CONCLUSÃO INFORMAL'!83:83,0)+1),"NÃO INFORMADO")</f>
        <v>NÃO INFORMADO</v>
      </c>
    </row>
    <row r="84" spans="2:31" ht="58" x14ac:dyDescent="0.35">
      <c r="B84" s="7" t="str">
        <f>'INF GERAIS'!B84&amp;IFERROR(IF(INDEX(APOIO!$A$5:$A$50,MATCH('INF GERAIS'!N84,APOIO!$B$5:$B$50,0))="NÃO",APOIO!$A$2&amp;"NÃO VÁLIDO",""),"")</f>
        <v>2014.0074</v>
      </c>
      <c r="C84" s="1950" t="str">
        <f>'INF GERAIS'!C84</f>
        <v>METROPOLITANA</v>
      </c>
      <c r="D84" s="1950" t="str">
        <f>'INF GERAIS'!D84</f>
        <v>CABO DE SANTO AGOSTINHO</v>
      </c>
      <c r="E84" s="1950" t="str">
        <f>'INF GERAIS'!E84</f>
        <v>PAVIMENTAÇÃO E DRENAGEM DA VIA DE ACESSO À COMUNIDADE DE CEPOVO</v>
      </c>
      <c r="F84" s="1950" t="str">
        <f>'INF GERAIS'!G84</f>
        <v>NORMAL</v>
      </c>
      <c r="G84" s="1950" t="str">
        <f>'INF GERAIS'!N84</f>
        <v>APROVADO</v>
      </c>
      <c r="H84" s="1950" t="str">
        <f>'INF GERAIS'!O84</f>
        <v>EM ANDAMENTO</v>
      </c>
      <c r="I84" s="11">
        <f>'INF GERAIS'!I84</f>
        <v>4796813.2091666674</v>
      </c>
      <c r="J84" s="11">
        <f>'INF GERAIS'!J84</f>
        <v>3044267.05</v>
      </c>
      <c r="K84" s="11">
        <f>'INF GERAIS'!K84</f>
        <v>3044267.05</v>
      </c>
      <c r="L84" s="11">
        <f>'INF GERAIS'!L84</f>
        <v>0</v>
      </c>
      <c r="M84" s="11">
        <f>'INF GERAIS'!M84</f>
        <v>0</v>
      </c>
      <c r="N84" s="233">
        <f>IF(MAX(PAGAMENTOS!M84,PAGAMENTOS!U84,PAGAMENTOS!AC84,PAGAMENTOS!AK84,PAGAMENTOS!AQ84,PAGAMENTOS!AW84)=0,"SEM PAGAMENTO",IFERROR(INDEX(PAGAMENTOS!84:84,MATCH(MAX(PAGAMENTOS!M84,PAGAMENTOS!U84,PAGAMENTOS!AC84,PAGAMENTOS!AK84,PAGAMENTOS!AQ84,PAGAMENTOS!AW84),PAGAMENTOS!84:84,0)),"SEM PAGAMENTO"))</f>
        <v>42871</v>
      </c>
      <c r="O84" s="120" t="str">
        <f>IF(MAX(PAGAMENTOS!M84,PAGAMENTOS!U84,PAGAMENTOS!AC84,PAGAMENTOS!AK84,PAGAMENTOS!AQ84,PAGAMENTOS!AW84)=0,"SEM PAGAMENTO",IFERROR(IF(MATCH(MAX(PAGAMENTOS!M84,PAGAMENTOS!U84,PAGAMENTOS!AC84,PAGAMENTOS!AK84,PAGAMENTOS!AQ84,PAGAMENTOS!AW84),PAGAMENTOS!84:84,0)&gt;40,INDEX(PAGAMENTOS!84:84,MATCH(MAX(PAGAMENTOS!M84,PAGAMENTOS!U84,PAGAMENTOS!AC84,PAGAMENTOS!AK84,PAGAMENTOS!AQ84,PAGAMENTOS!AW84),PAGAMENTOS!84:84,0)-2)&amp;" P COMP.",IF(MATCH(MAX(PAGAMENTOS!M84,PAGAMENTOS!U84,PAGAMENTOS!AC84,PAGAMENTOS!AK84,PAGAMENTOS!AQ84,PAGAMENTOS!AW84),PAGAMENTOS!84:84,0)=13,"1ª P",IF(MATCH(MAX(PAGAMENTOS!M84,PAGAMENTOS!U84,PAGAMENTOS!AC84,PAGAMENTOS!AK84,PAGAMENTOS!AQ84,PAGAMENTOS!AW84),PAGAMENTOS!84:84,0)=21,"2ª P",IF(MATCH(MAX(PAGAMENTOS!M84,PAGAMENTOS!U84,PAGAMENTOS!AC84,PAGAMENTOS!AK84,PAGAMENTOS!AQ84,PAGAMENTOS!AW84),PAGAMENTOS!84:84,0)=29,"3ª P",IF(PAGAMENTOS!AC84=PAGAMENTOS!AK84,"4ª P","4ª P"))))),"SEM PAGAMENTO"))</f>
        <v>3ª P</v>
      </c>
      <c r="P84" s="11">
        <f>IF(MAX(PAGAMENTOS!M84,PAGAMENTOS!U84,PAGAMENTOS!AC84,PAGAMENTOS!AK84,PAGAMENTOS!AQ84,PAGAMENTOS!AW84)=0,"SEM PAGAMENTO",IFERROR(INDEX(PAGAMENTOS!84:84,MATCH(MAX(PAGAMENTOS!M84,PAGAMENTOS!U84,PAGAMENTOS!AC84,PAGAMENTOS!AK84,PAGAMENTOS!AQ84,PAGAMENTOS!AW84),PAGAMENTOS!84:84,0)-1),"SEM PAGAMENTO"))</f>
        <v>626578.74</v>
      </c>
      <c r="Q84" s="11">
        <f>SUM(PAGAMENTOS!G84,PAGAMENTOS!L84,PAGAMENTOS!T84,PAGAMENTOS!AB84,PAGAMENTOS!AJ84,PAGAMENTOS!AP84,PAGAMENTOS!AV84)</f>
        <v>2506314.94</v>
      </c>
      <c r="R84" s="11">
        <f>SUM(PAGAMENTOS!G84,PAGAMENTOS!H84,PAGAMENTOS!L84,PAGAMENTOS!T84,PAGAMENTOS!AB84,PAGAMENTOS!AJ84,PAGAMENTOS!AP84,PAGAMENTOS!AV84)</f>
        <v>2506314.94</v>
      </c>
      <c r="S84" s="17">
        <f t="shared" si="1"/>
        <v>0.82329010524881518</v>
      </c>
      <c r="T84" s="11">
        <f>IF(RIGHT(B84)="O",0,IF(AND(R84=0,PAGAMENTOS!H84&lt;&gt;0),0,K84-R84))</f>
        <v>537952.10999999987</v>
      </c>
      <c r="U84" s="120" t="str">
        <f>IF(AND(OR(PAGAMENTOS!AG84&lt;&gt;"",PAGAMENTOS!AH84&lt;&gt;""),PAGAMENTOS!AK84=""),"4ª",IF(AND(OR(PAGAMENTOS!Y84&lt;&gt;"",PAGAMENTOS!Z84&lt;&gt;""),PAGAMENTOS!AC84=""),"3ª",IF(AND(OR(PAGAMENTOS!Q84&lt;&gt;"",PAGAMENTOS!R84&lt;&gt;""),PAGAMENTOS!U84=""),"2ª",IF(AND(OR(PAGAMENTOS!I84&lt;&gt;"",PAGAMENTOS!J84&lt;&gt;""),PAGAMENTOS!M84=""),"1ª","OK"))))</f>
        <v>4ª</v>
      </c>
      <c r="V84" s="120" t="str">
        <f>IF(U84="4ª",IF(PAGAMENTOS!AH84="","AGUARDANDO VISTORIA","NO FINANCEIRO"),IF(U84="3ª",IF(PAGAMENTOS!Z84="","AGUARDANDO VISTORIA","NO FINANCEIRO"),IF(U84="2ª",IF(PAGAMENTOS!R84="","AGUARDANDO VISTORIA","NO FINANCEIRO"),IF(U84="1ª",IF(PAGAMENTOS!J84="","AGUARDANDO LIBERAÇÃO","NO FINANCEIRO"),"OK"))))</f>
        <v>AGUARDANDO VISTORIA</v>
      </c>
      <c r="W84" s="233">
        <f>IF(U84="4ª",IF(PAGAMENTOS!AH84="",PAGAMENTOS!AG84,PAGAMENTOS!AH84),IF(U84="3ª",IF(PAGAMENTOS!Z84="",PAGAMENTOS!Y84,PAGAMENTOS!Z84),IF(U84="2ª",IF(PAGAMENTOS!R84="",PAGAMENTOS!Q84,PAGAMENTOS!R84),IF(U84="1ª",IF(PAGAMENTOS!J84="",PAGAMENTOS!I84,PAGAMENTOS!J84),"OK"))))</f>
        <v>43341</v>
      </c>
      <c r="X84" s="18">
        <f>MAX(VISTORIA!Y84,VISTORIA!U84,VISTORIA!Q84,VISTORIA!M84,VISTORIA!I84)</f>
        <v>1</v>
      </c>
      <c r="Y84" s="18">
        <f>IF(VISTORIA!Y84&lt;&gt;"",VISTORIA!Y84,IF(VISTORIA!U84&lt;&gt;"",VISTORIA!U84,IF(VISTORIA!Q84&lt;&gt;"",VISTORIA!Q84,IF(VISTORIA!M84&lt;&gt;"",VISTORIA!M84,IF(VISTORIA!I84&lt;&gt;"",VISTORIA!I84,0)))))</f>
        <v>1</v>
      </c>
      <c r="Z84" s="233">
        <f>IF(VISTORIA!Y84&lt;&gt;"",VISTORIA!W84,IF(VISTORIA!U84&lt;&gt;"",VISTORIA!S84,IF(VISTORIA!Q84&lt;&gt;"",VISTORIA!O84,IF(VISTORIA!M84&lt;&gt;"",VISTORIA!K84,IF(VISTORIA!I84&lt;&gt;"",VISTORIA!G84,"NA")))))</f>
        <v>43342</v>
      </c>
      <c r="AA84" s="233" t="str">
        <f>IF(VISTORIA!Y84&lt;&gt;"",VISTORIA!X84,IF(VISTORIA!U84&lt;&gt;"",VISTORIA!T84,IF(VISTORIA!Q84&lt;&gt;"",VISTORIA!P84,IF(VISTORIA!M84&lt;&gt;"",VISTORIA!L84,IF(VISTORIA!I84&lt;&gt;"",VISTORIA!H84,"NA")))))</f>
        <v/>
      </c>
      <c r="AB84" s="233">
        <f>IF(OR(G84="AGUARDANDO PRESTAÇÃO DE CONTAS",G84="AGUARDANDO APROVAÇÃO PRESTAÇÃO DE CONTAS",G84="CONCLUÍDO"),"PTM CONCLUÍDO",IF(AND(VISTORIA!X84="",VISTORIA!W84&lt;&gt;""),VISTORIA!W84,IF(AND(VISTORIA!T84="",VISTORIA!S84&lt;&gt;""),VISTORIA!S84,IF(AND(VISTORIA!P84="",VISTORIA!O84&lt;&gt;""),VISTORIA!O84,IF(AND(VISTORIA!L84="",VISTORIA!K84&lt;&gt;""),VISTORIA!K84,IF(AND(VISTORIA!H84="",VISTORIA!G84&lt;&gt;""),VISTORIA!G84,"SEM PEDIDO"))))))</f>
        <v>43342</v>
      </c>
      <c r="AC84" s="18" t="str">
        <f>IFERROR(INDEX('CONCLUSÃO INFORMAL'!84:84,MATCH(MAX('CONCLUSÃO INFORMAL'!H84,'CONCLUSÃO INFORMAL'!L84,'CONCLUSÃO INFORMAL'!P84),'CONCLUSÃO INFORMAL'!84:84,0)-1),"NÃO INFORMADO")</f>
        <v>NÃO INFORMADO</v>
      </c>
      <c r="AD84" s="233" t="str">
        <f>IFERROR(INDEX('CONCLUSÃO INFORMAL'!84:84,MATCH(MAX('CONCLUSÃO INFORMAL'!H84,'CONCLUSÃO INFORMAL'!L84,'CONCLUSÃO INFORMAL'!P84),'CONCLUSÃO INFORMAL'!84:84,0)),"NÃO INFORMADO")</f>
        <v>NÃO INFORMADO</v>
      </c>
      <c r="AE84" s="1950" t="str">
        <f>IFERROR(INDEX('CONCLUSÃO INFORMAL'!84:84,MATCH(MAX('CONCLUSÃO INFORMAL'!H84,'CONCLUSÃO INFORMAL'!L84,'CONCLUSÃO INFORMAL'!P84),'CONCLUSÃO INFORMAL'!84:84,0)+1),"NÃO INFORMADO")</f>
        <v>NÃO INFORMADO</v>
      </c>
    </row>
    <row r="85" spans="2:31" ht="43.5" x14ac:dyDescent="0.35">
      <c r="B85" s="7" t="str">
        <f>'INF GERAIS'!B85&amp;IFERROR(IF(INDEX(APOIO!$A$5:$A$50,MATCH('INF GERAIS'!N85,APOIO!$B$5:$B$50,0))="NÃO",APOIO!$A$2&amp;"NÃO VÁLIDO",""),"")</f>
        <v>2014.0075</v>
      </c>
      <c r="C85" s="1950" t="str">
        <f>'INF GERAIS'!C85</f>
        <v>METROPOLITANA</v>
      </c>
      <c r="D85" s="1950" t="str">
        <f>'INF GERAIS'!D85</f>
        <v>CABO DE SANTO AGOSTINHO</v>
      </c>
      <c r="E85" s="1950" t="str">
        <f>'INF GERAIS'!E85</f>
        <v>RECUPERAÇÃO DAS INSTALAÇÕES FÍSICAS DAS FEIRAS DO MUNICÍPIO</v>
      </c>
      <c r="F85" s="1950" t="str">
        <f>'INF GERAIS'!G85</f>
        <v>NORMAL</v>
      </c>
      <c r="G85" s="1950" t="str">
        <f>'INF GERAIS'!N85</f>
        <v>APROVADO</v>
      </c>
      <c r="H85" s="1950" t="str">
        <f>'INF GERAIS'!O85</f>
        <v>EM ANDAMENTO</v>
      </c>
      <c r="I85" s="11">
        <f>'INF GERAIS'!I85</f>
        <v>4796813.2091666674</v>
      </c>
      <c r="J85" s="11">
        <f>'INF GERAIS'!J85</f>
        <v>1216893.1100000001</v>
      </c>
      <c r="K85" s="11">
        <f>'INF GERAIS'!K85</f>
        <v>1216893.1100000001</v>
      </c>
      <c r="L85" s="11">
        <f>'INF GERAIS'!L85</f>
        <v>0</v>
      </c>
      <c r="M85" s="11">
        <f>'INF GERAIS'!M85</f>
        <v>0</v>
      </c>
      <c r="N85" s="233">
        <f>IF(MAX(PAGAMENTOS!M85,PAGAMENTOS!U85,PAGAMENTOS!AC85,PAGAMENTOS!AK85,PAGAMENTOS!AQ85,PAGAMENTOS!AW85)=0,"SEM PAGAMENTO",IFERROR(INDEX(PAGAMENTOS!85:85,MATCH(MAX(PAGAMENTOS!M85,PAGAMENTOS!U85,PAGAMENTOS!AC85,PAGAMENTOS!AK85,PAGAMENTOS!AQ85,PAGAMENTOS!AW85),PAGAMENTOS!85:85,0)),"SEM PAGAMENTO"))</f>
        <v>43200</v>
      </c>
      <c r="O85" s="120" t="str">
        <f>IF(MAX(PAGAMENTOS!M85,PAGAMENTOS!U85,PAGAMENTOS!AC85,PAGAMENTOS!AK85,PAGAMENTOS!AQ85,PAGAMENTOS!AW85)=0,"SEM PAGAMENTO",IFERROR(IF(MATCH(MAX(PAGAMENTOS!M85,PAGAMENTOS!U85,PAGAMENTOS!AC85,PAGAMENTOS!AK85,PAGAMENTOS!AQ85,PAGAMENTOS!AW85),PAGAMENTOS!85:85,0)&gt;40,INDEX(PAGAMENTOS!85:85,MATCH(MAX(PAGAMENTOS!M85,PAGAMENTOS!U85,PAGAMENTOS!AC85,PAGAMENTOS!AK85,PAGAMENTOS!AQ85,PAGAMENTOS!AW85),PAGAMENTOS!85:85,0)-2)&amp;" P COMP.",IF(MATCH(MAX(PAGAMENTOS!M85,PAGAMENTOS!U85,PAGAMENTOS!AC85,PAGAMENTOS!AK85,PAGAMENTOS!AQ85,PAGAMENTOS!AW85),PAGAMENTOS!85:85,0)=13,"1ª P",IF(MATCH(MAX(PAGAMENTOS!M85,PAGAMENTOS!U85,PAGAMENTOS!AC85,PAGAMENTOS!AK85,PAGAMENTOS!AQ85,PAGAMENTOS!AW85),PAGAMENTOS!85:85,0)=21,"2ª P",IF(MATCH(MAX(PAGAMENTOS!M85,PAGAMENTOS!U85,PAGAMENTOS!AC85,PAGAMENTOS!AK85,PAGAMENTOS!AQ85,PAGAMENTOS!AW85),PAGAMENTOS!85:85,0)=29,"3ª P",IF(PAGAMENTOS!AC85=PAGAMENTOS!AK85,"4ª P","4ª P"))))),"SEM PAGAMENTO"))</f>
        <v>3ª P</v>
      </c>
      <c r="P85" s="11">
        <f>IF(MAX(PAGAMENTOS!M85,PAGAMENTOS!U85,PAGAMENTOS!AC85,PAGAMENTOS!AK85,PAGAMENTOS!AQ85,PAGAMENTOS!AW85)=0,"SEM PAGAMENTO",IFERROR(INDEX(PAGAMENTOS!85:85,MATCH(MAX(PAGAMENTOS!M85,PAGAMENTOS!U85,PAGAMENTOS!AC85,PAGAMENTOS!AK85,PAGAMENTOS!AQ85,PAGAMENTOS!AW85),PAGAMENTOS!85:85,0)-1),"SEM PAGAMENTO"))</f>
        <v>256270.04</v>
      </c>
      <c r="Q85" s="11">
        <f>SUM(PAGAMENTOS!G85,PAGAMENTOS!L85,PAGAMENTOS!T85,PAGAMENTOS!AB85,PAGAMENTOS!AJ85,PAGAMENTOS!AP85,PAGAMENTOS!AV85)</f>
        <v>1025080.1600000001</v>
      </c>
      <c r="R85" s="11">
        <f>SUM(PAGAMENTOS!G85,PAGAMENTOS!H85,PAGAMENTOS!L85,PAGAMENTOS!T85,PAGAMENTOS!AB85,PAGAMENTOS!AJ85,PAGAMENTOS!AP85,PAGAMENTOS!AV85)</f>
        <v>1025080.1600000001</v>
      </c>
      <c r="S85" s="17">
        <f t="shared" si="1"/>
        <v>0.8423748573940073</v>
      </c>
      <c r="T85" s="11">
        <f>IF(RIGHT(B85)="O",0,IF(AND(R85=0,PAGAMENTOS!H85&lt;&gt;0),0,K85-R85))</f>
        <v>191812.94999999995</v>
      </c>
      <c r="U85" s="120" t="str">
        <f>IF(AND(OR(PAGAMENTOS!AG85&lt;&gt;"",PAGAMENTOS!AH85&lt;&gt;""),PAGAMENTOS!AK85=""),"4ª",IF(AND(OR(PAGAMENTOS!Y85&lt;&gt;"",PAGAMENTOS!Z85&lt;&gt;""),PAGAMENTOS!AC85=""),"3ª",IF(AND(OR(PAGAMENTOS!Q85&lt;&gt;"",PAGAMENTOS!R85&lt;&gt;""),PAGAMENTOS!U85=""),"2ª",IF(AND(OR(PAGAMENTOS!I85&lt;&gt;"",PAGAMENTOS!J85&lt;&gt;""),PAGAMENTOS!M85=""),"1ª","OK"))))</f>
        <v>4ª</v>
      </c>
      <c r="V85" s="120" t="str">
        <f>IF(U85="4ª",IF(PAGAMENTOS!AH85="","AGUARDANDO VISTORIA","NO FINANCEIRO"),IF(U85="3ª",IF(PAGAMENTOS!Z85="","AGUARDANDO VISTORIA","NO FINANCEIRO"),IF(U85="2ª",IF(PAGAMENTOS!R85="","AGUARDANDO VISTORIA","NO FINANCEIRO"),IF(U85="1ª",IF(PAGAMENTOS!J85="","AGUARDANDO LIBERAÇÃO","NO FINANCEIRO"),"OK"))))</f>
        <v>AGUARDANDO VISTORIA</v>
      </c>
      <c r="W85" s="233">
        <f>IF(U85="4ª",IF(PAGAMENTOS!AH85="",PAGAMENTOS!AG85,PAGAMENTOS!AH85),IF(U85="3ª",IF(PAGAMENTOS!Z85="",PAGAMENTOS!Y85,PAGAMENTOS!Z85),IF(U85="2ª",IF(PAGAMENTOS!R85="",PAGAMENTOS!Q85,PAGAMENTOS!R85),IF(U85="1ª",IF(PAGAMENTOS!J85="",PAGAMENTOS!I85,PAGAMENTOS!J85),"OK"))))</f>
        <v>43342</v>
      </c>
      <c r="X85" s="18">
        <f>MAX(VISTORIA!Y85,VISTORIA!U85,VISTORIA!Q85,VISTORIA!M85,VISTORIA!I85)</f>
        <v>1</v>
      </c>
      <c r="Y85" s="18">
        <f>IF(VISTORIA!Y85&lt;&gt;"",VISTORIA!Y85,IF(VISTORIA!U85&lt;&gt;"",VISTORIA!U85,IF(VISTORIA!Q85&lt;&gt;"",VISTORIA!Q85,IF(VISTORIA!M85&lt;&gt;"",VISTORIA!M85,IF(VISTORIA!I85&lt;&gt;"",VISTORIA!I85,0)))))</f>
        <v>1</v>
      </c>
      <c r="Z85" s="233">
        <f>IF(VISTORIA!Y85&lt;&gt;"",VISTORIA!W85,IF(VISTORIA!U85&lt;&gt;"",VISTORIA!S85,IF(VISTORIA!Q85&lt;&gt;"",VISTORIA!O85,IF(VISTORIA!M85&lt;&gt;"",VISTORIA!K85,IF(VISTORIA!I85&lt;&gt;"",VISTORIA!G85,"NA")))))</f>
        <v>43342</v>
      </c>
      <c r="AA85" s="233" t="str">
        <f>IF(VISTORIA!Y85&lt;&gt;"",VISTORIA!X85,IF(VISTORIA!U85&lt;&gt;"",VISTORIA!T85,IF(VISTORIA!Q85&lt;&gt;"",VISTORIA!P85,IF(VISTORIA!M85&lt;&gt;"",VISTORIA!L85,IF(VISTORIA!I85&lt;&gt;"",VISTORIA!H85,"NA")))))</f>
        <v/>
      </c>
      <c r="AB85" s="233">
        <f>IF(OR(G85="AGUARDANDO PRESTAÇÃO DE CONTAS",G85="AGUARDANDO APROVAÇÃO PRESTAÇÃO DE CONTAS",G85="CONCLUÍDO"),"PTM CONCLUÍDO",IF(AND(VISTORIA!X85="",VISTORIA!W85&lt;&gt;""),VISTORIA!W85,IF(AND(VISTORIA!T85="",VISTORIA!S85&lt;&gt;""),VISTORIA!S85,IF(AND(VISTORIA!P85="",VISTORIA!O85&lt;&gt;""),VISTORIA!O85,IF(AND(VISTORIA!L85="",VISTORIA!K85&lt;&gt;""),VISTORIA!K85,IF(AND(VISTORIA!H85="",VISTORIA!G85&lt;&gt;""),VISTORIA!G85,"SEM PEDIDO"))))))</f>
        <v>43342</v>
      </c>
      <c r="AC85" s="18" t="str">
        <f>IFERROR(INDEX('CONCLUSÃO INFORMAL'!85:85,MATCH(MAX('CONCLUSÃO INFORMAL'!H85,'CONCLUSÃO INFORMAL'!L85,'CONCLUSÃO INFORMAL'!P85),'CONCLUSÃO INFORMAL'!85:85,0)-1),"NÃO INFORMADO")</f>
        <v>NÃO INFORMADO</v>
      </c>
      <c r="AD85" s="233" t="str">
        <f>IFERROR(INDEX('CONCLUSÃO INFORMAL'!85:85,MATCH(MAX('CONCLUSÃO INFORMAL'!H85,'CONCLUSÃO INFORMAL'!L85,'CONCLUSÃO INFORMAL'!P85),'CONCLUSÃO INFORMAL'!85:85,0)),"NÃO INFORMADO")</f>
        <v>NÃO INFORMADO</v>
      </c>
      <c r="AE85" s="1950" t="str">
        <f>IFERROR(INDEX('CONCLUSÃO INFORMAL'!85:85,MATCH(MAX('CONCLUSÃO INFORMAL'!H85,'CONCLUSÃO INFORMAL'!L85,'CONCLUSÃO INFORMAL'!P85),'CONCLUSÃO INFORMAL'!85:85,0)+1),"NÃO INFORMADO")</f>
        <v>NÃO INFORMADO</v>
      </c>
    </row>
    <row r="86" spans="2:31" ht="43.5" x14ac:dyDescent="0.35">
      <c r="B86" s="7" t="str">
        <f>'INF GERAIS'!B86&amp;IFERROR(IF(INDEX(APOIO!$A$5:$A$50,MATCH('INF GERAIS'!N86,APOIO!$B$5:$B$50,0))="NÃO",APOIO!$A$2&amp;"NÃO VÁLIDO",""),"")</f>
        <v>2014.0076</v>
      </c>
      <c r="C86" s="1950" t="str">
        <f>'INF GERAIS'!C86</f>
        <v>SERTÃO DO SÃO FRANCISCO</v>
      </c>
      <c r="D86" s="1950" t="str">
        <f>'INF GERAIS'!D86</f>
        <v>CABROBÓ</v>
      </c>
      <c r="E86" s="1950" t="str">
        <f>'INF GERAIS'!E86</f>
        <v>CONSTRUÇÃO DE CALÇAMENTO NAS RUAS( 7 RUAS)</v>
      </c>
      <c r="F86" s="1950" t="str">
        <f>'INF GERAIS'!G86</f>
        <v>NORMAL</v>
      </c>
      <c r="G86" s="1950" t="str">
        <f>'INF GERAIS'!N86</f>
        <v>PC  REPROVADA</v>
      </c>
      <c r="H86" s="1950" t="str">
        <f>'INF GERAIS'!O86</f>
        <v>CONCLUÍDA</v>
      </c>
      <c r="I86" s="11">
        <f>'INF GERAIS'!I86</f>
        <v>1207546.4666666666</v>
      </c>
      <c r="J86" s="11">
        <f>'INF GERAIS'!J86</f>
        <v>828363.22</v>
      </c>
      <c r="K86" s="11">
        <f>'INF GERAIS'!K86</f>
        <v>704774.71</v>
      </c>
      <c r="L86" s="11">
        <f>'INF GERAIS'!L86</f>
        <v>0</v>
      </c>
      <c r="M86" s="11">
        <f>'INF GERAIS'!M86</f>
        <v>123588.51</v>
      </c>
      <c r="N86" s="233">
        <f>IF(MAX(PAGAMENTOS!M86,PAGAMENTOS!U86,PAGAMENTOS!AC86,PAGAMENTOS!AK86,PAGAMENTOS!AQ86,PAGAMENTOS!AW86)=0,"SEM PAGAMENTO",IFERROR(INDEX(PAGAMENTOS!86:86,MATCH(MAX(PAGAMENTOS!M86,PAGAMENTOS!U86,PAGAMENTOS!AC86,PAGAMENTOS!AK86,PAGAMENTOS!AQ86,PAGAMENTOS!AW86),PAGAMENTOS!86:86,0)),"SEM PAGAMENTO"))</f>
        <v>42940</v>
      </c>
      <c r="O86" s="120" t="str">
        <f>IF(MAX(PAGAMENTOS!M86,PAGAMENTOS!U86,PAGAMENTOS!AC86,PAGAMENTOS!AK86,PAGAMENTOS!AQ86,PAGAMENTOS!AW86)=0,"SEM PAGAMENTO",IFERROR(IF(MATCH(MAX(PAGAMENTOS!M86,PAGAMENTOS!U86,PAGAMENTOS!AC86,PAGAMENTOS!AK86,PAGAMENTOS!AQ86,PAGAMENTOS!AW86),PAGAMENTOS!86:86,0)&gt;40,INDEX(PAGAMENTOS!86:86,MATCH(MAX(PAGAMENTOS!M86,PAGAMENTOS!U86,PAGAMENTOS!AC86,PAGAMENTOS!AK86,PAGAMENTOS!AQ86,PAGAMENTOS!AW86),PAGAMENTOS!86:86,0)-2)&amp;" P COMP.",IF(MATCH(MAX(PAGAMENTOS!M86,PAGAMENTOS!U86,PAGAMENTOS!AC86,PAGAMENTOS!AK86,PAGAMENTOS!AQ86,PAGAMENTOS!AW86),PAGAMENTOS!86:86,0)=13,"1ª P",IF(MATCH(MAX(PAGAMENTOS!M86,PAGAMENTOS!U86,PAGAMENTOS!AC86,PAGAMENTOS!AK86,PAGAMENTOS!AQ86,PAGAMENTOS!AW86),PAGAMENTOS!86:86,0)=21,"2ª P",IF(MATCH(MAX(PAGAMENTOS!M86,PAGAMENTOS!U86,PAGAMENTOS!AC86,PAGAMENTOS!AK86,PAGAMENTOS!AQ86,PAGAMENTOS!AW86),PAGAMENTOS!86:86,0)=29,"3ª P",IF(PAGAMENTOS!AC86=PAGAMENTOS!AK86,"4ª P","4ª P"))))),"SEM PAGAMENTO"))</f>
        <v>4ª P</v>
      </c>
      <c r="P86" s="11">
        <f>IF(MAX(PAGAMENTOS!M86,PAGAMENTOS!U86,PAGAMENTOS!AC86,PAGAMENTOS!AK86,PAGAMENTOS!AQ86,PAGAMENTOS!AW86)=0,"SEM PAGAMENTO",IFERROR(INDEX(PAGAMENTOS!86:86,MATCH(MAX(PAGAMENTOS!M86,PAGAMENTOS!U86,PAGAMENTOS!AC86,PAGAMENTOS!AK86,PAGAMENTOS!AQ86,PAGAMENTOS!AW86),PAGAMENTOS!86:86,0)-1),"SEM PAGAMENTO"))</f>
        <v>140954.95000000001</v>
      </c>
      <c r="Q86" s="11">
        <f>SUM(PAGAMENTOS!G86,PAGAMENTOS!L86,PAGAMENTOS!T86,PAGAMENTOS!AB86,PAGAMENTOS!AJ86,PAGAMENTOS!AP86,PAGAMENTOS!AV86)</f>
        <v>704774.71</v>
      </c>
      <c r="R86" s="11">
        <f>SUM(PAGAMENTOS!G86,PAGAMENTOS!H86,PAGAMENTOS!L86,PAGAMENTOS!T86,PAGAMENTOS!AB86,PAGAMENTOS!AJ86,PAGAMENTOS!AP86,PAGAMENTOS!AV86)</f>
        <v>704774.71</v>
      </c>
      <c r="S86" s="17">
        <f t="shared" si="1"/>
        <v>1</v>
      </c>
      <c r="T86" s="11">
        <f>IF(RIGHT(B86)="O",0,IF(AND(R86=0,PAGAMENTOS!H86&lt;&gt;0),0,K86-R86))</f>
        <v>0</v>
      </c>
      <c r="U86" s="120" t="str">
        <f>IF(AND(OR(PAGAMENTOS!AG86&lt;&gt;"",PAGAMENTOS!AH86&lt;&gt;""),PAGAMENTOS!AK86=""),"4ª",IF(AND(OR(PAGAMENTOS!Y86&lt;&gt;"",PAGAMENTOS!Z86&lt;&gt;""),PAGAMENTOS!AC86=""),"3ª",IF(AND(OR(PAGAMENTOS!Q86&lt;&gt;"",PAGAMENTOS!R86&lt;&gt;""),PAGAMENTOS!U86=""),"2ª",IF(AND(OR(PAGAMENTOS!I86&lt;&gt;"",PAGAMENTOS!J86&lt;&gt;""),PAGAMENTOS!M86=""),"1ª","OK"))))</f>
        <v>OK</v>
      </c>
      <c r="V86" s="120" t="str">
        <f>IF(U86="4ª",IF(PAGAMENTOS!AH86="","AGUARDANDO VISTORIA","NO FINANCEIRO"),IF(U86="3ª",IF(PAGAMENTOS!Z86="","AGUARDANDO VISTORIA","NO FINANCEIRO"),IF(U86="2ª",IF(PAGAMENTOS!R86="","AGUARDANDO VISTORIA","NO FINANCEIRO"),IF(U86="1ª",IF(PAGAMENTOS!J86="","AGUARDANDO LIBERAÇÃO","NO FINANCEIRO"),"OK"))))</f>
        <v>OK</v>
      </c>
      <c r="W86" s="233" t="str">
        <f>IF(U86="4ª",IF(PAGAMENTOS!AH86="",PAGAMENTOS!AG86,PAGAMENTOS!AH86),IF(U86="3ª",IF(PAGAMENTOS!Z86="",PAGAMENTOS!Y86,PAGAMENTOS!Z86),IF(U86="2ª",IF(PAGAMENTOS!R86="",PAGAMENTOS!Q86,PAGAMENTOS!R86),IF(U86="1ª",IF(PAGAMENTOS!J86="",PAGAMENTOS!I86,PAGAMENTOS!J86),"OK"))))</f>
        <v>OK</v>
      </c>
      <c r="X86" s="18">
        <f>MAX(VISTORIA!Y86,VISTORIA!U86,VISTORIA!Q86,VISTORIA!M86,VISTORIA!I86)</f>
        <v>1</v>
      </c>
      <c r="Y86" s="18">
        <f>IF(VISTORIA!Y86&lt;&gt;"",VISTORIA!Y86,IF(VISTORIA!U86&lt;&gt;"",VISTORIA!U86,IF(VISTORIA!Q86&lt;&gt;"",VISTORIA!Q86,IF(VISTORIA!M86&lt;&gt;"",VISTORIA!M86,IF(VISTORIA!I86&lt;&gt;"",VISTORIA!I86,0)))))</f>
        <v>1</v>
      </c>
      <c r="Z86" s="233">
        <f>IF(VISTORIA!Y86&lt;&gt;"",VISTORIA!W86,IF(VISTORIA!U86&lt;&gt;"",VISTORIA!S86,IF(VISTORIA!Q86&lt;&gt;"",VISTORIA!O86,IF(VISTORIA!M86&lt;&gt;"",VISTORIA!K86,IF(VISTORIA!I86&lt;&gt;"",VISTORIA!G86,"NA")))))</f>
        <v>42718</v>
      </c>
      <c r="AA86" s="233">
        <f>IF(VISTORIA!Y86&lt;&gt;"",VISTORIA!X86,IF(VISTORIA!U86&lt;&gt;"",VISTORIA!T86,IF(VISTORIA!Q86&lt;&gt;"",VISTORIA!P86,IF(VISTORIA!M86&lt;&gt;"",VISTORIA!L86,IF(VISTORIA!I86&lt;&gt;"",VISTORIA!H86,"NA")))))</f>
        <v>42789</v>
      </c>
      <c r="AB86" s="233" t="str">
        <f>IF(OR(G86="AGUARDANDO PRESTAÇÃO DE CONTAS",G86="AGUARDANDO APROVAÇÃO PRESTAÇÃO DE CONTAS",G86="CONCLUÍDO"),"PTM CONCLUÍDO",IF(AND(VISTORIA!X86="",VISTORIA!W86&lt;&gt;""),VISTORIA!W86,IF(AND(VISTORIA!T86="",VISTORIA!S86&lt;&gt;""),VISTORIA!S86,IF(AND(VISTORIA!P86="",VISTORIA!O86&lt;&gt;""),VISTORIA!O86,IF(AND(VISTORIA!L86="",VISTORIA!K86&lt;&gt;""),VISTORIA!K86,IF(AND(VISTORIA!H86="",VISTORIA!G86&lt;&gt;""),VISTORIA!G86,"SEM PEDIDO"))))))</f>
        <v>SEM PEDIDO</v>
      </c>
      <c r="AC86" s="18" t="str">
        <f>IFERROR(INDEX('CONCLUSÃO INFORMAL'!86:86,MATCH(MAX('CONCLUSÃO INFORMAL'!H86,'CONCLUSÃO INFORMAL'!L86,'CONCLUSÃO INFORMAL'!P86),'CONCLUSÃO INFORMAL'!86:86,0)-1),"NÃO INFORMADO")</f>
        <v>NÃO INFORMADO</v>
      </c>
      <c r="AD86" s="233" t="str">
        <f>IFERROR(INDEX('CONCLUSÃO INFORMAL'!86:86,MATCH(MAX('CONCLUSÃO INFORMAL'!H86,'CONCLUSÃO INFORMAL'!L86,'CONCLUSÃO INFORMAL'!P86),'CONCLUSÃO INFORMAL'!86:86,0)),"NÃO INFORMADO")</f>
        <v>NÃO INFORMADO</v>
      </c>
      <c r="AE86" s="1950" t="str">
        <f>IFERROR(INDEX('CONCLUSÃO INFORMAL'!86:86,MATCH(MAX('CONCLUSÃO INFORMAL'!H86,'CONCLUSÃO INFORMAL'!L86,'CONCLUSÃO INFORMAL'!P86),'CONCLUSÃO INFORMAL'!86:86,0)+1),"NÃO INFORMADO")</f>
        <v>NÃO INFORMADO</v>
      </c>
    </row>
    <row r="87" spans="2:31" ht="69" customHeight="1" x14ac:dyDescent="0.35">
      <c r="B87" s="7" t="str">
        <f>'INF GERAIS'!B87&amp;IFERROR(IF(INDEX(APOIO!$A$5:$A$50,MATCH('INF GERAIS'!N87,APOIO!$B$5:$B$50,0))="NÃO",APOIO!$A$2&amp;"NÃO VÁLIDO",""),"")</f>
        <v>2014.0077</v>
      </c>
      <c r="C87" s="1950" t="str">
        <f>'INF GERAIS'!C87</f>
        <v>SERTÃO DO SÃO FRANCISCO</v>
      </c>
      <c r="D87" s="1950" t="str">
        <f>'INF GERAIS'!D87</f>
        <v>CABROBÓ</v>
      </c>
      <c r="E87" s="1950" t="str">
        <f>'INF GERAIS'!E87</f>
        <v>REFORMA DA PRAÇA DA AV. JOÃO PIRES DA SILVA</v>
      </c>
      <c r="F87" s="1950" t="str">
        <f>'INF GERAIS'!G87</f>
        <v>NORMAL</v>
      </c>
      <c r="G87" s="1950" t="str">
        <f>'INF GERAIS'!N87</f>
        <v>E-FISCO (Baixado)</v>
      </c>
      <c r="H87" s="1950" t="str">
        <f>'INF GERAIS'!O87</f>
        <v>CONCLUÍDA</v>
      </c>
      <c r="I87" s="11">
        <f>'INF GERAIS'!I87</f>
        <v>1207546.4666666666</v>
      </c>
      <c r="J87" s="11">
        <f>'INF GERAIS'!J87</f>
        <v>511319.75</v>
      </c>
      <c r="K87" s="11">
        <f>'INF GERAIS'!K87</f>
        <v>501925.3</v>
      </c>
      <c r="L87" s="11">
        <f>'INF GERAIS'!L87</f>
        <v>0</v>
      </c>
      <c r="M87" s="11">
        <f>'INF GERAIS'!M87</f>
        <v>9394.4500000000007</v>
      </c>
      <c r="N87" s="233">
        <f>IF(MAX(PAGAMENTOS!M87,PAGAMENTOS!U87,PAGAMENTOS!AC87,PAGAMENTOS!AK87,PAGAMENTOS!AQ87,PAGAMENTOS!AW87)=0,"SEM PAGAMENTO",IFERROR(INDEX(PAGAMENTOS!87:87,MATCH(MAX(PAGAMENTOS!M87,PAGAMENTOS!U87,PAGAMENTOS!AC87,PAGAMENTOS!AK87,PAGAMENTOS!AQ87,PAGAMENTOS!AW87),PAGAMENTOS!87:87,0)),"SEM PAGAMENTO"))</f>
        <v>42727</v>
      </c>
      <c r="O87" s="120" t="str">
        <f>IF(MAX(PAGAMENTOS!M87,PAGAMENTOS!U87,PAGAMENTOS!AC87,PAGAMENTOS!AK87,PAGAMENTOS!AQ87,PAGAMENTOS!AW87)=0,"SEM PAGAMENTO",IFERROR(IF(MATCH(MAX(PAGAMENTOS!M87,PAGAMENTOS!U87,PAGAMENTOS!AC87,PAGAMENTOS!AK87,PAGAMENTOS!AQ87,PAGAMENTOS!AW87),PAGAMENTOS!87:87,0)&gt;40,INDEX(PAGAMENTOS!87:87,MATCH(MAX(PAGAMENTOS!M87,PAGAMENTOS!U87,PAGAMENTOS!AC87,PAGAMENTOS!AK87,PAGAMENTOS!AQ87,PAGAMENTOS!AW87),PAGAMENTOS!87:87,0)-2)&amp;" P COMP.",IF(MATCH(MAX(PAGAMENTOS!M87,PAGAMENTOS!U87,PAGAMENTOS!AC87,PAGAMENTOS!AK87,PAGAMENTOS!AQ87,PAGAMENTOS!AW87),PAGAMENTOS!87:87,0)=13,"1ª P",IF(MATCH(MAX(PAGAMENTOS!M87,PAGAMENTOS!U87,PAGAMENTOS!AC87,PAGAMENTOS!AK87,PAGAMENTOS!AQ87,PAGAMENTOS!AW87),PAGAMENTOS!87:87,0)=21,"2ª P",IF(MATCH(MAX(PAGAMENTOS!M87,PAGAMENTOS!U87,PAGAMENTOS!AC87,PAGAMENTOS!AK87,PAGAMENTOS!AQ87,PAGAMENTOS!AW87),PAGAMENTOS!87:87,0)=29,"3ª P",IF(PAGAMENTOS!AC87=PAGAMENTOS!AK87,"4ª P","4ª P"))))),"SEM PAGAMENTO"))</f>
        <v>4ª P</v>
      </c>
      <c r="P87" s="11">
        <f>IF(MAX(PAGAMENTOS!M87,PAGAMENTOS!U87,PAGAMENTOS!AC87,PAGAMENTOS!AK87,PAGAMENTOS!AQ87,PAGAMENTOS!AW87)=0,"SEM PAGAMENTO",IFERROR(INDEX(PAGAMENTOS!87:87,MATCH(MAX(PAGAMENTOS!M87,PAGAMENTOS!U87,PAGAMENTOS!AC87,PAGAMENTOS!AK87,PAGAMENTOS!AQ87,PAGAMENTOS!AW87),PAGAMENTOS!87:87,0)-1),"SEM PAGAMENTO"))</f>
        <v>101014.78</v>
      </c>
      <c r="Q87" s="11">
        <f>SUM(PAGAMENTOS!G87,PAGAMENTOS!L87,PAGAMENTOS!T87,PAGAMENTOS!AB87,PAGAMENTOS!AJ87,PAGAMENTOS!AP87,PAGAMENTOS!AV87)</f>
        <v>501925.30000000005</v>
      </c>
      <c r="R87" s="11">
        <f>SUM(PAGAMENTOS!G87,PAGAMENTOS!H87,PAGAMENTOS!L87,PAGAMENTOS!T87,PAGAMENTOS!AB87,PAGAMENTOS!AJ87,PAGAMENTOS!AP87,PAGAMENTOS!AV87)</f>
        <v>501925.30000000005</v>
      </c>
      <c r="S87" s="17">
        <f t="shared" si="1"/>
        <v>1.0000000000000002</v>
      </c>
      <c r="T87" s="11">
        <f>IF(RIGHT(B87)="O",0,IF(AND(R87=0,PAGAMENTOS!H87&lt;&gt;0),0,K87-R87))</f>
        <v>-5.8207660913467407E-11</v>
      </c>
      <c r="U87" s="120" t="str">
        <f>IF(AND(OR(PAGAMENTOS!AG87&lt;&gt;"",PAGAMENTOS!AH87&lt;&gt;""),PAGAMENTOS!AK87=""),"4ª",IF(AND(OR(PAGAMENTOS!Y87&lt;&gt;"",PAGAMENTOS!Z87&lt;&gt;""),PAGAMENTOS!AC87=""),"3ª",IF(AND(OR(PAGAMENTOS!Q87&lt;&gt;"",PAGAMENTOS!R87&lt;&gt;""),PAGAMENTOS!U87=""),"2ª",IF(AND(OR(PAGAMENTOS!I87&lt;&gt;"",PAGAMENTOS!J87&lt;&gt;""),PAGAMENTOS!M87=""),"1ª","OK"))))</f>
        <v>OK</v>
      </c>
      <c r="V87" s="120" t="str">
        <f>IF(U87="4ª",IF(PAGAMENTOS!AH87="","AGUARDANDO VISTORIA","NO FINANCEIRO"),IF(U87="3ª",IF(PAGAMENTOS!Z87="","AGUARDANDO VISTORIA","NO FINANCEIRO"),IF(U87="2ª",IF(PAGAMENTOS!R87="","AGUARDANDO VISTORIA","NO FINANCEIRO"),IF(U87="1ª",IF(PAGAMENTOS!J87="","AGUARDANDO LIBERAÇÃO","NO FINANCEIRO"),"OK"))))</f>
        <v>OK</v>
      </c>
      <c r="W87" s="233" t="str">
        <f>IF(U87="4ª",IF(PAGAMENTOS!AH87="",PAGAMENTOS!AG87,PAGAMENTOS!AH87),IF(U87="3ª",IF(PAGAMENTOS!Z87="",PAGAMENTOS!Y87,PAGAMENTOS!Z87),IF(U87="2ª",IF(PAGAMENTOS!R87="",PAGAMENTOS!Q87,PAGAMENTOS!R87),IF(U87="1ª",IF(PAGAMENTOS!J87="",PAGAMENTOS!I87,PAGAMENTOS!J87),"OK"))))</f>
        <v>OK</v>
      </c>
      <c r="X87" s="18">
        <f>MAX(VISTORIA!Y87,VISTORIA!U87,VISTORIA!Q87,VISTORIA!M87,VISTORIA!I87)</f>
        <v>1</v>
      </c>
      <c r="Y87" s="18">
        <f>IF(VISTORIA!Y87&lt;&gt;"",VISTORIA!Y87,IF(VISTORIA!U87&lt;&gt;"",VISTORIA!U87,IF(VISTORIA!Q87&lt;&gt;"",VISTORIA!Q87,IF(VISTORIA!M87&lt;&gt;"",VISTORIA!M87,IF(VISTORIA!I87&lt;&gt;"",VISTORIA!I87,0)))))</f>
        <v>1</v>
      </c>
      <c r="Z87" s="233">
        <f>IF(VISTORIA!Y87&lt;&gt;"",VISTORIA!W87,IF(VISTORIA!U87&lt;&gt;"",VISTORIA!S87,IF(VISTORIA!Q87&lt;&gt;"",VISTORIA!O87,IF(VISTORIA!M87&lt;&gt;"",VISTORIA!K87,IF(VISTORIA!I87&lt;&gt;"",VISTORIA!G87,"NA")))))</f>
        <v>42552</v>
      </c>
      <c r="AA87" s="233">
        <f>IF(VISTORIA!Y87&lt;&gt;"",VISTORIA!X87,IF(VISTORIA!U87&lt;&gt;"",VISTORIA!T87,IF(VISTORIA!Q87&lt;&gt;"",VISTORIA!P87,IF(VISTORIA!M87&lt;&gt;"",VISTORIA!L87,IF(VISTORIA!I87&lt;&gt;"",VISTORIA!H87,"NA")))))</f>
        <v>42626</v>
      </c>
      <c r="AB87" s="233" t="str">
        <f>IF(OR(G87="AGUARDANDO PRESTAÇÃO DE CONTAS",G87="AGUARDANDO APROVAÇÃO PRESTAÇÃO DE CONTAS",G87="CONCLUÍDO"),"PTM CONCLUÍDO",IF(AND(VISTORIA!X87="",VISTORIA!W87&lt;&gt;""),VISTORIA!W87,IF(AND(VISTORIA!T87="",VISTORIA!S87&lt;&gt;""),VISTORIA!S87,IF(AND(VISTORIA!P87="",VISTORIA!O87&lt;&gt;""),VISTORIA!O87,IF(AND(VISTORIA!L87="",VISTORIA!K87&lt;&gt;""),VISTORIA!K87,IF(AND(VISTORIA!H87="",VISTORIA!G87&lt;&gt;""),VISTORIA!G87,"SEM PEDIDO"))))))</f>
        <v>SEM PEDIDO</v>
      </c>
      <c r="AC87" s="18" t="str">
        <f>IFERROR(INDEX('CONCLUSÃO INFORMAL'!87:87,MATCH(MAX('CONCLUSÃO INFORMAL'!H87,'CONCLUSÃO INFORMAL'!L87,'CONCLUSÃO INFORMAL'!P87),'CONCLUSÃO INFORMAL'!87:87,0)-1),"NÃO INFORMADO")</f>
        <v>NÃO INFORMADO</v>
      </c>
      <c r="AD87" s="233" t="str">
        <f>IFERROR(INDEX('CONCLUSÃO INFORMAL'!87:87,MATCH(MAX('CONCLUSÃO INFORMAL'!H87,'CONCLUSÃO INFORMAL'!L87,'CONCLUSÃO INFORMAL'!P87),'CONCLUSÃO INFORMAL'!87:87,0)),"NÃO INFORMADO")</f>
        <v>NÃO INFORMADO</v>
      </c>
      <c r="AE87" s="1950" t="str">
        <f>IFERROR(INDEX('CONCLUSÃO INFORMAL'!87:87,MATCH(MAX('CONCLUSÃO INFORMAL'!H87,'CONCLUSÃO INFORMAL'!L87,'CONCLUSÃO INFORMAL'!P87),'CONCLUSÃO INFORMAL'!87:87,0)+1),"NÃO INFORMADO")</f>
        <v>NÃO INFORMADO</v>
      </c>
    </row>
    <row r="88" spans="2:31" ht="58" x14ac:dyDescent="0.35">
      <c r="B88" s="7" t="str">
        <f>'INF GERAIS'!B88&amp;IFERROR(IF(INDEX(APOIO!$A$5:$A$50,MATCH('INF GERAIS'!N88,APOIO!$B$5:$B$50,0))="NÃO",APOIO!$A$2&amp;"NÃO VÁLIDO",""),"")</f>
        <v>2014.0078</v>
      </c>
      <c r="C88" s="1950" t="str">
        <f>'INF GERAIS'!C88</f>
        <v>AGRESTE CENTRAL</v>
      </c>
      <c r="D88" s="1950" t="str">
        <f>'INF GERAIS'!D88</f>
        <v>CACHOEIRINHA</v>
      </c>
      <c r="E88" s="1950" t="str">
        <f>'INF GERAIS'!E88</f>
        <v>PAVIMENTAÇÃO EM REVESTIMENTO ASFALTICO DE DIVERSAS RUAS( 19 RUAS)</v>
      </c>
      <c r="F88" s="1950" t="str">
        <f>'INF GERAIS'!G88</f>
        <v>NORMAL</v>
      </c>
      <c r="G88" s="12" t="str">
        <f>'INF GERAIS'!N88</f>
        <v>EM CONFERÊNCIA PARA TEMAI</v>
      </c>
      <c r="H88" s="1950" t="str">
        <f>'INF GERAIS'!O88</f>
        <v>CONCLUÍDA</v>
      </c>
      <c r="I88" s="11">
        <f>'INF GERAIS'!I88</f>
        <v>905659.85666666704</v>
      </c>
      <c r="J88" s="11">
        <f>'INF GERAIS'!J88</f>
        <v>932906.56</v>
      </c>
      <c r="K88" s="11">
        <f>'INF GERAIS'!K88</f>
        <v>904584.48</v>
      </c>
      <c r="L88" s="11">
        <f>'INF GERAIS'!L88</f>
        <v>0</v>
      </c>
      <c r="M88" s="11">
        <f>'INF GERAIS'!M88</f>
        <v>28322.080000000002</v>
      </c>
      <c r="N88" s="233">
        <f>IF(MAX(PAGAMENTOS!M88,PAGAMENTOS!U88,PAGAMENTOS!AC88,PAGAMENTOS!AK88,PAGAMENTOS!AQ88,PAGAMENTOS!AW88)=0,"SEM PAGAMENTO",IFERROR(INDEX(PAGAMENTOS!88:88,MATCH(MAX(PAGAMENTOS!M88,PAGAMENTOS!U88,PAGAMENTOS!AC88,PAGAMENTOS!AK88,PAGAMENTOS!AQ88,PAGAMENTOS!AW88),PAGAMENTOS!88:88,0)),"SEM PAGAMENTO"))</f>
        <v>42961</v>
      </c>
      <c r="O88" s="120" t="str">
        <f>IF(MAX(PAGAMENTOS!M88,PAGAMENTOS!U88,PAGAMENTOS!AC88,PAGAMENTOS!AK88,PAGAMENTOS!AQ88,PAGAMENTOS!AW88)=0,"SEM PAGAMENTO",IFERROR(IF(MATCH(MAX(PAGAMENTOS!M88,PAGAMENTOS!U88,PAGAMENTOS!AC88,PAGAMENTOS!AK88,PAGAMENTOS!AQ88,PAGAMENTOS!AW88),PAGAMENTOS!88:88,0)&gt;40,INDEX(PAGAMENTOS!88:88,MATCH(MAX(PAGAMENTOS!M88,PAGAMENTOS!U88,PAGAMENTOS!AC88,PAGAMENTOS!AK88,PAGAMENTOS!AQ88,PAGAMENTOS!AW88),PAGAMENTOS!88:88,0)-2)&amp;" P COMP.",IF(MATCH(MAX(PAGAMENTOS!M88,PAGAMENTOS!U88,PAGAMENTOS!AC88,PAGAMENTOS!AK88,PAGAMENTOS!AQ88,PAGAMENTOS!AW88),PAGAMENTOS!88:88,0)=13,"1ª P",IF(MATCH(MAX(PAGAMENTOS!M88,PAGAMENTOS!U88,PAGAMENTOS!AC88,PAGAMENTOS!AK88,PAGAMENTOS!AQ88,PAGAMENTOS!AW88),PAGAMENTOS!88:88,0)=21,"2ª P",IF(MATCH(MAX(PAGAMENTOS!M88,PAGAMENTOS!U88,PAGAMENTOS!AC88,PAGAMENTOS!AK88,PAGAMENTOS!AQ88,PAGAMENTOS!AW88),PAGAMENTOS!88:88,0)=29,"3ª P",IF(PAGAMENTOS!AC88=PAGAMENTOS!AK88,"4ª P","4ª P"))))),"SEM PAGAMENTO"))</f>
        <v>4ª P</v>
      </c>
      <c r="P88" s="11">
        <f>IF(MAX(PAGAMENTOS!M88,PAGAMENTOS!U88,PAGAMENTOS!AC88,PAGAMENTOS!AK88,PAGAMENTOS!AQ88,PAGAMENTOS!AW88)=0,"SEM PAGAMENTO",IFERROR(INDEX(PAGAMENTOS!88:88,MATCH(MAX(PAGAMENTOS!M88,PAGAMENTOS!U88,PAGAMENTOS!AC88,PAGAMENTOS!AK88,PAGAMENTOS!AQ88,PAGAMENTOS!AW88),PAGAMENTOS!88:88,0)-1),"SEM PAGAMENTO"))</f>
        <v>180916.9</v>
      </c>
      <c r="Q88" s="11">
        <f>SUM(PAGAMENTOS!G88,PAGAMENTOS!L88,PAGAMENTOS!T88,PAGAMENTOS!AB88,PAGAMENTOS!AJ88,PAGAMENTOS!AP88,PAGAMENTOS!AV88)</f>
        <v>904584.4800000001</v>
      </c>
      <c r="R88" s="11">
        <f>SUM(PAGAMENTOS!G88,PAGAMENTOS!H88,PAGAMENTOS!L88,PAGAMENTOS!T88,PAGAMENTOS!AB88,PAGAMENTOS!AJ88,PAGAMENTOS!AP88,PAGAMENTOS!AV88)</f>
        <v>904584.4800000001</v>
      </c>
      <c r="S88" s="17">
        <f t="shared" si="1"/>
        <v>1.0000000000000002</v>
      </c>
      <c r="T88" s="11">
        <f>IF(RIGHT(B88)="O",0,IF(AND(R88=0,PAGAMENTOS!H88&lt;&gt;0),0,K88-R88))</f>
        <v>-1.1641532182693481E-10</v>
      </c>
      <c r="U88" s="120" t="str">
        <f>IF(AND(OR(PAGAMENTOS!AG88&lt;&gt;"",PAGAMENTOS!AH88&lt;&gt;""),PAGAMENTOS!AK88=""),"4ª",IF(AND(OR(PAGAMENTOS!Y88&lt;&gt;"",PAGAMENTOS!Z88&lt;&gt;""),PAGAMENTOS!AC88=""),"3ª",IF(AND(OR(PAGAMENTOS!Q88&lt;&gt;"",PAGAMENTOS!R88&lt;&gt;""),PAGAMENTOS!U88=""),"2ª",IF(AND(OR(PAGAMENTOS!I88&lt;&gt;"",PAGAMENTOS!J88&lt;&gt;""),PAGAMENTOS!M88=""),"1ª","OK"))))</f>
        <v>OK</v>
      </c>
      <c r="V88" s="120" t="str">
        <f>IF(U88="4ª",IF(PAGAMENTOS!AH88="","AGUARDANDO VISTORIA","NO FINANCEIRO"),IF(U88="3ª",IF(PAGAMENTOS!Z88="","AGUARDANDO VISTORIA","NO FINANCEIRO"),IF(U88="2ª",IF(PAGAMENTOS!R88="","AGUARDANDO VISTORIA","NO FINANCEIRO"),IF(U88="1ª",IF(PAGAMENTOS!J88="","AGUARDANDO LIBERAÇÃO","NO FINANCEIRO"),"OK"))))</f>
        <v>OK</v>
      </c>
      <c r="W88" s="233" t="str">
        <f>IF(U88="4ª",IF(PAGAMENTOS!AH88="",PAGAMENTOS!AG88,PAGAMENTOS!AH88),IF(U88="3ª",IF(PAGAMENTOS!Z88="",PAGAMENTOS!Y88,PAGAMENTOS!Z88),IF(U88="2ª",IF(PAGAMENTOS!R88="",PAGAMENTOS!Q88,PAGAMENTOS!R88),IF(U88="1ª",IF(PAGAMENTOS!J88="",PAGAMENTOS!I88,PAGAMENTOS!J88),"OK"))))</f>
        <v>OK</v>
      </c>
      <c r="X88" s="18">
        <f>MAX(VISTORIA!Y88,VISTORIA!U88,VISTORIA!Q88,VISTORIA!M88,VISTORIA!I88)</f>
        <v>1</v>
      </c>
      <c r="Y88" s="18">
        <f>IF(VISTORIA!Y88&lt;&gt;"",VISTORIA!Y88,IF(VISTORIA!U88&lt;&gt;"",VISTORIA!U88,IF(VISTORIA!Q88&lt;&gt;"",VISTORIA!Q88,IF(VISTORIA!M88&lt;&gt;"",VISTORIA!M88,IF(VISTORIA!I88&lt;&gt;"",VISTORIA!I88,0)))))</f>
        <v>1</v>
      </c>
      <c r="Z88" s="233">
        <f>IF(VISTORIA!Y88&lt;&gt;"",VISTORIA!W88,IF(VISTORIA!U88&lt;&gt;"",VISTORIA!S88,IF(VISTORIA!Q88&lt;&gt;"",VISTORIA!O88,IF(VISTORIA!M88&lt;&gt;"",VISTORIA!K88,IF(VISTORIA!I88&lt;&gt;"",VISTORIA!G88,"NA")))))</f>
        <v>42814</v>
      </c>
      <c r="AA88" s="233">
        <f>IF(VISTORIA!Y88&lt;&gt;"",VISTORIA!X88,IF(VISTORIA!U88&lt;&gt;"",VISTORIA!T88,IF(VISTORIA!Q88&lt;&gt;"",VISTORIA!P88,IF(VISTORIA!M88&lt;&gt;"",VISTORIA!L88,IF(VISTORIA!I88&lt;&gt;"",VISTORIA!H88,"NA")))))</f>
        <v>42824</v>
      </c>
      <c r="AB88" s="233">
        <f>IF(OR(G88="AGUARDANDO PRESTAÇÃO DE CONTAS",G88="AGUARDANDO APROVAÇÃO PRESTAÇÃO DE CONTAS",G88="CONCLUÍDO"),"PTM CONCLUÍDO",IF(AND(VISTORIA!X88="",VISTORIA!W88&lt;&gt;""),VISTORIA!W88,IF(AND(VISTORIA!T88="",VISTORIA!S88&lt;&gt;""),VISTORIA!S88,IF(AND(VISTORIA!P88="",VISTORIA!O88&lt;&gt;""),VISTORIA!O88,IF(AND(VISTORIA!L88="",VISTORIA!K88&lt;&gt;""),VISTORIA!K88,IF(AND(VISTORIA!H88="",VISTORIA!G88&lt;&gt;""),VISTORIA!G88,"SEM PEDIDO"))))))</f>
        <v>42716</v>
      </c>
      <c r="AC88" s="18" t="str">
        <f>IFERROR(INDEX('CONCLUSÃO INFORMAL'!88:88,MATCH(MAX('CONCLUSÃO INFORMAL'!H88,'CONCLUSÃO INFORMAL'!L88,'CONCLUSÃO INFORMAL'!P88),'CONCLUSÃO INFORMAL'!88:88,0)-1),"NÃO INFORMADO")</f>
        <v>NÃO INFORMADO</v>
      </c>
      <c r="AD88" s="233" t="str">
        <f>IFERROR(INDEX('CONCLUSÃO INFORMAL'!88:88,MATCH(MAX('CONCLUSÃO INFORMAL'!H88,'CONCLUSÃO INFORMAL'!L88,'CONCLUSÃO INFORMAL'!P88),'CONCLUSÃO INFORMAL'!88:88,0)),"NÃO INFORMADO")</f>
        <v>NÃO INFORMADO</v>
      </c>
      <c r="AE88" s="1950" t="str">
        <f>IFERROR(INDEX('CONCLUSÃO INFORMAL'!88:88,MATCH(MAX('CONCLUSÃO INFORMAL'!H88,'CONCLUSÃO INFORMAL'!L88,'CONCLUSÃO INFORMAL'!P88),'CONCLUSÃO INFORMAL'!88:88,0)+1),"NÃO INFORMADO")</f>
        <v>NÃO INFORMADO</v>
      </c>
    </row>
    <row r="89" spans="2:31" ht="43.5" x14ac:dyDescent="0.35">
      <c r="B89" s="7" t="str">
        <f>'INF GERAIS'!B89&amp;IFERROR(IF(INDEX(APOIO!$A$5:$A$50,MATCH('INF GERAIS'!N89,APOIO!$B$5:$B$50,0))="NÃO",APOIO!$A$2&amp;"NÃO VÁLIDO",""),"")</f>
        <v>2014.0079</v>
      </c>
      <c r="C89" s="1950" t="str">
        <f>'INF GERAIS'!C89</f>
        <v>AGRESTE MERIDIONAL</v>
      </c>
      <c r="D89" s="1950" t="str">
        <f>'INF GERAIS'!D89</f>
        <v>CAETÉS</v>
      </c>
      <c r="E89" s="1950" t="str">
        <f>'INF GERAIS'!E89</f>
        <v>REFORMA E AMPLIAÇÃO DO MERCADO DE CARNES</v>
      </c>
      <c r="F89" s="1950" t="str">
        <f>'INF GERAIS'!G89</f>
        <v>NORMAL</v>
      </c>
      <c r="G89" s="1950" t="str">
        <f>'INF GERAIS'!N89</f>
        <v>E-FISCO (Baixado)</v>
      </c>
      <c r="H89" s="1950" t="str">
        <f>'INF GERAIS'!O89</f>
        <v>CONCLUÍDA</v>
      </c>
      <c r="I89" s="11">
        <f>'INF GERAIS'!I89</f>
        <v>1056603.1616666669</v>
      </c>
      <c r="J89" s="11">
        <f>'INF GERAIS'!J89</f>
        <v>202439</v>
      </c>
      <c r="K89" s="11">
        <f>'INF GERAIS'!K89</f>
        <v>75161.81</v>
      </c>
      <c r="L89" s="11">
        <f>'INF GERAIS'!L89</f>
        <v>0</v>
      </c>
      <c r="M89" s="11">
        <f>'INF GERAIS'!M89</f>
        <v>127277.19</v>
      </c>
      <c r="N89" s="233">
        <f>IF(MAX(PAGAMENTOS!M89,PAGAMENTOS!U89,PAGAMENTOS!AC89,PAGAMENTOS!AK89,PAGAMENTOS!AQ89,PAGAMENTOS!AW89)=0,"SEM PAGAMENTO",IFERROR(INDEX(PAGAMENTOS!89:89,MATCH(MAX(PAGAMENTOS!M89,PAGAMENTOS!U89,PAGAMENTOS!AC89,PAGAMENTOS!AK89,PAGAMENTOS!AQ89,PAGAMENTOS!AW89),PAGAMENTOS!89:89,0)),"SEM PAGAMENTO"))</f>
        <v>42570</v>
      </c>
      <c r="O89" s="120" t="str">
        <f>IF(MAX(PAGAMENTOS!M89,PAGAMENTOS!U89,PAGAMENTOS!AC89,PAGAMENTOS!AK89,PAGAMENTOS!AQ89,PAGAMENTOS!AW89)=0,"SEM PAGAMENTO",IFERROR(IF(MATCH(MAX(PAGAMENTOS!M89,PAGAMENTOS!U89,PAGAMENTOS!AC89,PAGAMENTOS!AK89,PAGAMENTOS!AQ89,PAGAMENTOS!AW89),PAGAMENTOS!89:89,0)&gt;40,INDEX(PAGAMENTOS!89:89,MATCH(MAX(PAGAMENTOS!M89,PAGAMENTOS!U89,PAGAMENTOS!AC89,PAGAMENTOS!AK89,PAGAMENTOS!AQ89,PAGAMENTOS!AW89),PAGAMENTOS!89:89,0)-2)&amp;" P COMP.",IF(MATCH(MAX(PAGAMENTOS!M89,PAGAMENTOS!U89,PAGAMENTOS!AC89,PAGAMENTOS!AK89,PAGAMENTOS!AQ89,PAGAMENTOS!AW89),PAGAMENTOS!89:89,0)=13,"1ª P",IF(MATCH(MAX(PAGAMENTOS!M89,PAGAMENTOS!U89,PAGAMENTOS!AC89,PAGAMENTOS!AK89,PAGAMENTOS!AQ89,PAGAMENTOS!AW89),PAGAMENTOS!89:89,0)=21,"2ª P",IF(MATCH(MAX(PAGAMENTOS!M89,PAGAMENTOS!U89,PAGAMENTOS!AC89,PAGAMENTOS!AK89,PAGAMENTOS!AQ89,PAGAMENTOS!AW89),PAGAMENTOS!89:89,0)=29,"3ª P",IF(PAGAMENTOS!AC89=PAGAMENTOS!AK89,"4ª P","4ª P"))))),"SEM PAGAMENTO"))</f>
        <v>4ª P</v>
      </c>
      <c r="P89" s="11">
        <f>IF(MAX(PAGAMENTOS!M89,PAGAMENTOS!U89,PAGAMENTOS!AC89,PAGAMENTOS!AK89,PAGAMENTOS!AQ89,PAGAMENTOS!AW89)=0,"SEM PAGAMENTO",IFERROR(INDEX(PAGAMENTOS!89:89,MATCH(MAX(PAGAMENTOS!M89,PAGAMENTOS!U89,PAGAMENTOS!AC89,PAGAMENTOS!AK89,PAGAMENTOS!AQ89,PAGAMENTOS!AW89),PAGAMENTOS!89:89,0)-1),"SEM PAGAMENTO"))</f>
        <v>15032.37</v>
      </c>
      <c r="Q89" s="11">
        <f>SUM(PAGAMENTOS!G89,PAGAMENTOS!L89,PAGAMENTOS!T89,PAGAMENTOS!AB89,PAGAMENTOS!AJ89,PAGAMENTOS!AP89,PAGAMENTOS!AV89)</f>
        <v>75161.81</v>
      </c>
      <c r="R89" s="11">
        <f>SUM(PAGAMENTOS!G89,PAGAMENTOS!H89,PAGAMENTOS!L89,PAGAMENTOS!T89,PAGAMENTOS!AB89,PAGAMENTOS!AJ89,PAGAMENTOS!AP89,PAGAMENTOS!AV89)</f>
        <v>75161.81</v>
      </c>
      <c r="S89" s="17">
        <f t="shared" si="1"/>
        <v>1</v>
      </c>
      <c r="T89" s="11">
        <f>IF(RIGHT(B89)="O",0,IF(AND(R89=0,PAGAMENTOS!H89&lt;&gt;0),0,K89-R89))</f>
        <v>0</v>
      </c>
      <c r="U89" s="120" t="str">
        <f>IF(AND(OR(PAGAMENTOS!AG89&lt;&gt;"",PAGAMENTOS!AH89&lt;&gt;""),PAGAMENTOS!AK89=""),"4ª",IF(AND(OR(PAGAMENTOS!Y89&lt;&gt;"",PAGAMENTOS!Z89&lt;&gt;""),PAGAMENTOS!AC89=""),"3ª",IF(AND(OR(PAGAMENTOS!Q89&lt;&gt;"",PAGAMENTOS!R89&lt;&gt;""),PAGAMENTOS!U89=""),"2ª",IF(AND(OR(PAGAMENTOS!I89&lt;&gt;"",PAGAMENTOS!J89&lt;&gt;""),PAGAMENTOS!M89=""),"1ª","OK"))))</f>
        <v>OK</v>
      </c>
      <c r="V89" s="120" t="str">
        <f>IF(U89="4ª",IF(PAGAMENTOS!AH89="","AGUARDANDO VISTORIA","NO FINANCEIRO"),IF(U89="3ª",IF(PAGAMENTOS!Z89="","AGUARDANDO VISTORIA","NO FINANCEIRO"),IF(U89="2ª",IF(PAGAMENTOS!R89="","AGUARDANDO VISTORIA","NO FINANCEIRO"),IF(U89="1ª",IF(PAGAMENTOS!J89="","AGUARDANDO LIBERAÇÃO","NO FINANCEIRO"),"OK"))))</f>
        <v>OK</v>
      </c>
      <c r="W89" s="233" t="str">
        <f>IF(U89="4ª",IF(PAGAMENTOS!AH89="",PAGAMENTOS!AG89,PAGAMENTOS!AH89),IF(U89="3ª",IF(PAGAMENTOS!Z89="",PAGAMENTOS!Y89,PAGAMENTOS!Z89),IF(U89="2ª",IF(PAGAMENTOS!R89="",PAGAMENTOS!Q89,PAGAMENTOS!R89),IF(U89="1ª",IF(PAGAMENTOS!J89="",PAGAMENTOS!I89,PAGAMENTOS!J89),"OK"))))</f>
        <v>OK</v>
      </c>
      <c r="X89" s="18">
        <f>MAX(VISTORIA!Y89,VISTORIA!U89,VISTORIA!Q89,VISTORIA!M89,VISTORIA!I89)</f>
        <v>1</v>
      </c>
      <c r="Y89" s="18">
        <f>IF(VISTORIA!Y89&lt;&gt;"",VISTORIA!Y89,IF(VISTORIA!U89&lt;&gt;"",VISTORIA!U89,IF(VISTORIA!Q89&lt;&gt;"",VISTORIA!Q89,IF(VISTORIA!M89&lt;&gt;"",VISTORIA!M89,IF(VISTORIA!I89&lt;&gt;"",VISTORIA!I89,0)))))</f>
        <v>1</v>
      </c>
      <c r="Z89" s="233">
        <f>IF(VISTORIA!Y89&lt;&gt;"",VISTORIA!W89,IF(VISTORIA!U89&lt;&gt;"",VISTORIA!S89,IF(VISTORIA!Q89&lt;&gt;"",VISTORIA!O89,IF(VISTORIA!M89&lt;&gt;"",VISTORIA!K89,IF(VISTORIA!I89&lt;&gt;"",VISTORIA!G89,"NA")))))</f>
        <v>42535</v>
      </c>
      <c r="AA89" s="233">
        <f>IF(VISTORIA!Y89&lt;&gt;"",VISTORIA!X89,IF(VISTORIA!U89&lt;&gt;"",VISTORIA!T89,IF(VISTORIA!Q89&lt;&gt;"",VISTORIA!P89,IF(VISTORIA!M89&lt;&gt;"",VISTORIA!L89,IF(VISTORIA!I89&lt;&gt;"",VISTORIA!H89,"NA")))))</f>
        <v>42548</v>
      </c>
      <c r="AB89" s="233" t="str">
        <f>IF(OR(G89="AGUARDANDO PRESTAÇÃO DE CONTAS",G89="AGUARDANDO APROVAÇÃO PRESTAÇÃO DE CONTAS",G89="CONCLUÍDO"),"PTM CONCLUÍDO",IF(AND(VISTORIA!X89="",VISTORIA!W89&lt;&gt;""),VISTORIA!W89,IF(AND(VISTORIA!T89="",VISTORIA!S89&lt;&gt;""),VISTORIA!S89,IF(AND(VISTORIA!P89="",VISTORIA!O89&lt;&gt;""),VISTORIA!O89,IF(AND(VISTORIA!L89="",VISTORIA!K89&lt;&gt;""),VISTORIA!K89,IF(AND(VISTORIA!H89="",VISTORIA!G89&lt;&gt;""),VISTORIA!G89,"SEM PEDIDO"))))))</f>
        <v>SEM PEDIDO</v>
      </c>
      <c r="AC89" s="18" t="str">
        <f>IFERROR(INDEX('CONCLUSÃO INFORMAL'!89:89,MATCH(MAX('CONCLUSÃO INFORMAL'!H89,'CONCLUSÃO INFORMAL'!L89,'CONCLUSÃO INFORMAL'!P89),'CONCLUSÃO INFORMAL'!89:89,0)-1),"NÃO INFORMADO")</f>
        <v>NÃO INFORMADO</v>
      </c>
      <c r="AD89" s="233" t="str">
        <f>IFERROR(INDEX('CONCLUSÃO INFORMAL'!89:89,MATCH(MAX('CONCLUSÃO INFORMAL'!H89,'CONCLUSÃO INFORMAL'!L89,'CONCLUSÃO INFORMAL'!P89),'CONCLUSÃO INFORMAL'!89:89,0)),"NÃO INFORMADO")</f>
        <v>NÃO INFORMADO</v>
      </c>
      <c r="AE89" s="1950" t="str">
        <f>IFERROR(INDEX('CONCLUSÃO INFORMAL'!89:89,MATCH(MAX('CONCLUSÃO INFORMAL'!H89,'CONCLUSÃO INFORMAL'!L89,'CONCLUSÃO INFORMAL'!P89),'CONCLUSÃO INFORMAL'!89:89,0)+1),"NÃO INFORMADO")</f>
        <v>NÃO INFORMADO</v>
      </c>
    </row>
    <row r="90" spans="2:31" ht="72.5" x14ac:dyDescent="0.35">
      <c r="B90" s="7" t="str">
        <f>'INF GERAIS'!B90&amp;IFERROR(IF(INDEX(APOIO!$A$5:$A$50,MATCH('INF GERAIS'!N90,APOIO!$B$5:$B$50,0))="NÃO",APOIO!$A$2&amp;"NÃO VÁLIDO",""),"")</f>
        <v>2014.0080</v>
      </c>
      <c r="C90" s="1950" t="str">
        <f>'INF GERAIS'!C90</f>
        <v>AGRESTE MERIDIONAL</v>
      </c>
      <c r="D90" s="1950" t="str">
        <f>'INF GERAIS'!D90</f>
        <v>CAETÉS</v>
      </c>
      <c r="E90" s="1950" t="str">
        <f>'INF GERAIS'!E90</f>
        <v>PAVIMENTAÇÃO EM PARALELEPÍPEDO GRANÍTICO EM RUAS DA SEDE E ZONA RURAL DO MUNICÍPIO</v>
      </c>
      <c r="F90" s="1950" t="str">
        <f>'INF GERAIS'!G90</f>
        <v>NORMAL</v>
      </c>
      <c r="G90" s="1950" t="str">
        <f>'INF GERAIS'!N90</f>
        <v>REPROGRAMAÇÃO/PRESTAÇÃO DE CONTAS</v>
      </c>
      <c r="H90" s="1950" t="str">
        <f>'INF GERAIS'!O90</f>
        <v>CONCLUÍDA</v>
      </c>
      <c r="I90" s="11">
        <f>'INF GERAIS'!I90</f>
        <v>1056603.1616666669</v>
      </c>
      <c r="J90" s="11">
        <f>'INF GERAIS'!J90</f>
        <v>1144028.22</v>
      </c>
      <c r="K90" s="11">
        <f>'INF GERAIS'!K90</f>
        <v>979080.71</v>
      </c>
      <c r="L90" s="11">
        <f>'INF GERAIS'!L90</f>
        <v>0</v>
      </c>
      <c r="M90" s="11">
        <f>'INF GERAIS'!M90</f>
        <v>164947.51</v>
      </c>
      <c r="N90" s="233">
        <f>IF(MAX(PAGAMENTOS!M90,PAGAMENTOS!U90,PAGAMENTOS!AC90,PAGAMENTOS!AK90,PAGAMENTOS!AQ90,PAGAMENTOS!AW90)=0,"SEM PAGAMENTO",IFERROR(INDEX(PAGAMENTOS!90:90,MATCH(MAX(PAGAMENTOS!M90,PAGAMENTOS!U90,PAGAMENTOS!AC90,PAGAMENTOS!AK90,PAGAMENTOS!AQ90,PAGAMENTOS!AW90),PAGAMENTOS!90:90,0)),"SEM PAGAMENTO"))</f>
        <v>42549</v>
      </c>
      <c r="O90" s="120" t="str">
        <f>IF(MAX(PAGAMENTOS!M90,PAGAMENTOS!U90,PAGAMENTOS!AC90,PAGAMENTOS!AK90,PAGAMENTOS!AQ90,PAGAMENTOS!AW90)=0,"SEM PAGAMENTO",IFERROR(IF(MATCH(MAX(PAGAMENTOS!M90,PAGAMENTOS!U90,PAGAMENTOS!AC90,PAGAMENTOS!AK90,PAGAMENTOS!AQ90,PAGAMENTOS!AW90),PAGAMENTOS!90:90,0)&gt;40,INDEX(PAGAMENTOS!90:90,MATCH(MAX(PAGAMENTOS!M90,PAGAMENTOS!U90,PAGAMENTOS!AC90,PAGAMENTOS!AK90,PAGAMENTOS!AQ90,PAGAMENTOS!AW90),PAGAMENTOS!90:90,0)-2)&amp;" P COMP.",IF(MATCH(MAX(PAGAMENTOS!M90,PAGAMENTOS!U90,PAGAMENTOS!AC90,PAGAMENTOS!AK90,PAGAMENTOS!AQ90,PAGAMENTOS!AW90),PAGAMENTOS!90:90,0)=13,"1ª P",IF(MATCH(MAX(PAGAMENTOS!M90,PAGAMENTOS!U90,PAGAMENTOS!AC90,PAGAMENTOS!AK90,PAGAMENTOS!AQ90,PAGAMENTOS!AW90),PAGAMENTOS!90:90,0)=21,"2ª P",IF(MATCH(MAX(PAGAMENTOS!M90,PAGAMENTOS!U90,PAGAMENTOS!AC90,PAGAMENTOS!AK90,PAGAMENTOS!AQ90,PAGAMENTOS!AW90),PAGAMENTOS!90:90,0)=29,"3ª P",IF(PAGAMENTOS!AC90=PAGAMENTOS!AK90,"4ª P","4ª P"))))),"SEM PAGAMENTO"))</f>
        <v>3ª P</v>
      </c>
      <c r="P90" s="11">
        <f>IF(MAX(PAGAMENTOS!M90,PAGAMENTOS!U90,PAGAMENTOS!AC90,PAGAMENTOS!AK90,PAGAMENTOS!AQ90,PAGAMENTOS!AW90)=0,"SEM PAGAMENTO",IFERROR(INDEX(PAGAMENTOS!90:90,MATCH(MAX(PAGAMENTOS!M90,PAGAMENTOS!U90,PAGAMENTOS!AC90,PAGAMENTOS!AK90,PAGAMENTOS!AQ90,PAGAMENTOS!AW90),PAGAMENTOS!90:90,0)-1),"SEM PAGAMENTO"))</f>
        <v>195816.15</v>
      </c>
      <c r="Q90" s="11">
        <f>SUM(PAGAMENTOS!G90,PAGAMENTOS!L90,PAGAMENTOS!T90,PAGAMENTOS!AB90,PAGAMENTOS!AJ90,PAGAMENTOS!AP90,PAGAMENTOS!AV90)</f>
        <v>979080.74</v>
      </c>
      <c r="R90" s="11">
        <f>SUM(PAGAMENTOS!G90,PAGAMENTOS!H90,PAGAMENTOS!L90,PAGAMENTOS!T90,PAGAMENTOS!AB90,PAGAMENTOS!AJ90,PAGAMENTOS!AP90,PAGAMENTOS!AV90)</f>
        <v>979080.74</v>
      </c>
      <c r="S90" s="17">
        <f t="shared" si="1"/>
        <v>1.0000000306409877</v>
      </c>
      <c r="T90" s="11">
        <f>IF(RIGHT(B90)="O",0,IF(AND(R90=0,PAGAMENTOS!H90&lt;&gt;0),0,K90-R90))</f>
        <v>-3.0000000027939677E-2</v>
      </c>
      <c r="U90" s="120" t="str">
        <f>IF(AND(OR(PAGAMENTOS!AG90&lt;&gt;"",PAGAMENTOS!AH90&lt;&gt;""),PAGAMENTOS!AK90=""),"4ª",IF(AND(OR(PAGAMENTOS!Y90&lt;&gt;"",PAGAMENTOS!Z90&lt;&gt;""),PAGAMENTOS!AC90=""),"3ª",IF(AND(OR(PAGAMENTOS!Q90&lt;&gt;"",PAGAMENTOS!R90&lt;&gt;""),PAGAMENTOS!U90=""),"2ª",IF(AND(OR(PAGAMENTOS!I90&lt;&gt;"",PAGAMENTOS!J90&lt;&gt;""),PAGAMENTOS!M90=""),"1ª","OK"))))</f>
        <v>OK</v>
      </c>
      <c r="V90" s="120" t="str">
        <f>IF(U90="4ª",IF(PAGAMENTOS!AH90="","AGUARDANDO VISTORIA","NO FINANCEIRO"),IF(U90="3ª",IF(PAGAMENTOS!Z90="","AGUARDANDO VISTORIA","NO FINANCEIRO"),IF(U90="2ª",IF(PAGAMENTOS!R90="","AGUARDANDO VISTORIA","NO FINANCEIRO"),IF(U90="1ª",IF(PAGAMENTOS!J90="","AGUARDANDO LIBERAÇÃO","NO FINANCEIRO"),"OK"))))</f>
        <v>OK</v>
      </c>
      <c r="W90" s="233" t="str">
        <f>IF(U90="4ª",IF(PAGAMENTOS!AH90="",PAGAMENTOS!AG90,PAGAMENTOS!AH90),IF(U90="3ª",IF(PAGAMENTOS!Z90="",PAGAMENTOS!Y90,PAGAMENTOS!Z90),IF(U90="2ª",IF(PAGAMENTOS!R90="",PAGAMENTOS!Q90,PAGAMENTOS!R90),IF(U90="1ª",IF(PAGAMENTOS!J90="",PAGAMENTOS!I90,PAGAMENTOS!J90),"OK"))))</f>
        <v>OK</v>
      </c>
      <c r="X90" s="18">
        <f>MAX(VISTORIA!Y90,VISTORIA!U90,VISTORIA!Q90,VISTORIA!M90,VISTORIA!I90)</f>
        <v>1</v>
      </c>
      <c r="Y90" s="18">
        <f>IF(VISTORIA!Y90&lt;&gt;"",VISTORIA!Y90,IF(VISTORIA!U90&lt;&gt;"",VISTORIA!U90,IF(VISTORIA!Q90&lt;&gt;"",VISTORIA!Q90,IF(VISTORIA!M90&lt;&gt;"",VISTORIA!M90,IF(VISTORIA!I90&lt;&gt;"",VISTORIA!I90,0)))))</f>
        <v>1</v>
      </c>
      <c r="Z90" s="233">
        <f>IF(VISTORIA!Y90&lt;&gt;"",VISTORIA!W90,IF(VISTORIA!U90&lt;&gt;"",VISTORIA!S90,IF(VISTORIA!Q90&lt;&gt;"",VISTORIA!O90,IF(VISTORIA!M90&lt;&gt;"",VISTORIA!K90,IF(VISTORIA!I90&lt;&gt;"",VISTORIA!G90,"NA")))))</f>
        <v>42467</v>
      </c>
      <c r="AA90" s="233">
        <f>IF(VISTORIA!Y90&lt;&gt;"",VISTORIA!X90,IF(VISTORIA!U90&lt;&gt;"",VISTORIA!T90,IF(VISTORIA!Q90&lt;&gt;"",VISTORIA!P90,IF(VISTORIA!M90&lt;&gt;"",VISTORIA!L90,IF(VISTORIA!I90&lt;&gt;"",VISTORIA!H90,"NA")))))</f>
        <v>42530</v>
      </c>
      <c r="AB90" s="233" t="str">
        <f>IF(OR(G90="AGUARDANDO PRESTAÇÃO DE CONTAS",G90="AGUARDANDO APROVAÇÃO PRESTAÇÃO DE CONTAS",G90="CONCLUÍDO"),"PTM CONCLUÍDO",IF(AND(VISTORIA!X90="",VISTORIA!W90&lt;&gt;""),VISTORIA!W90,IF(AND(VISTORIA!T90="",VISTORIA!S90&lt;&gt;""),VISTORIA!S90,IF(AND(VISTORIA!P90="",VISTORIA!O90&lt;&gt;""),VISTORIA!O90,IF(AND(VISTORIA!L90="",VISTORIA!K90&lt;&gt;""),VISTORIA!K90,IF(AND(VISTORIA!H90="",VISTORIA!G90&lt;&gt;""),VISTORIA!G90,"SEM PEDIDO"))))))</f>
        <v>SEM PEDIDO</v>
      </c>
      <c r="AC90" s="18" t="str">
        <f>IFERROR(INDEX('CONCLUSÃO INFORMAL'!90:90,MATCH(MAX('CONCLUSÃO INFORMAL'!H90,'CONCLUSÃO INFORMAL'!L90,'CONCLUSÃO INFORMAL'!P90),'CONCLUSÃO INFORMAL'!90:90,0)-1),"NÃO INFORMADO")</f>
        <v>NÃO INFORMADO</v>
      </c>
      <c r="AD90" s="233" t="str">
        <f>IFERROR(INDEX('CONCLUSÃO INFORMAL'!90:90,MATCH(MAX('CONCLUSÃO INFORMAL'!H90,'CONCLUSÃO INFORMAL'!L90,'CONCLUSÃO INFORMAL'!P90),'CONCLUSÃO INFORMAL'!90:90,0)),"NÃO INFORMADO")</f>
        <v>NÃO INFORMADO</v>
      </c>
      <c r="AE90" s="1950" t="str">
        <f>IFERROR(INDEX('CONCLUSÃO INFORMAL'!90:90,MATCH(MAX('CONCLUSÃO INFORMAL'!H90,'CONCLUSÃO INFORMAL'!L90,'CONCLUSÃO INFORMAL'!P90),'CONCLUSÃO INFORMAL'!90:90,0)+1),"NÃO INFORMADO")</f>
        <v>NÃO INFORMADO</v>
      </c>
    </row>
    <row r="91" spans="2:31" ht="43.5" x14ac:dyDescent="0.35">
      <c r="B91" s="7" t="str">
        <f>'INF GERAIS'!B91&amp;IFERROR(IF(INDEX(APOIO!$A$5:$A$50,MATCH('INF GERAIS'!N91,APOIO!$B$5:$B$50,0))="NÃO",APOIO!$A$2&amp;"NÃO VÁLIDO",""),"")</f>
        <v>2014.0081</v>
      </c>
      <c r="C91" s="1950" t="str">
        <f>'INF GERAIS'!C91</f>
        <v>AGRESTE MERIDIONAL</v>
      </c>
      <c r="D91" s="1950" t="str">
        <f>'INF GERAIS'!D91</f>
        <v>CALÇADO</v>
      </c>
      <c r="E91" s="1950" t="str">
        <f>'INF GERAIS'!E91</f>
        <v>CONSTRUÇÃO DE PAVIMENTAÇÃO ASFÁLTICA</v>
      </c>
      <c r="F91" s="1950" t="str">
        <f>'INF GERAIS'!G91</f>
        <v>NORMAL</v>
      </c>
      <c r="G91" s="12" t="str">
        <f>'INF GERAIS'!N91</f>
        <v>EM CONFERÊNCIA PARA TEMAI</v>
      </c>
      <c r="H91" s="1950" t="str">
        <f>'INF GERAIS'!O91</f>
        <v>CONCLUÍDA</v>
      </c>
      <c r="I91" s="11">
        <f>'INF GERAIS'!I91</f>
        <v>603773.24</v>
      </c>
      <c r="J91" s="11">
        <f>'INF GERAIS'!J91</f>
        <v>347659.83</v>
      </c>
      <c r="K91" s="11">
        <f>'INF GERAIS'!K91</f>
        <v>347659.83</v>
      </c>
      <c r="L91" s="11">
        <f>'INF GERAIS'!L91</f>
        <v>0</v>
      </c>
      <c r="M91" s="11">
        <f>'INF GERAIS'!M91</f>
        <v>0</v>
      </c>
      <c r="N91" s="233">
        <f>IF(MAX(PAGAMENTOS!M91,PAGAMENTOS!U91,PAGAMENTOS!AC91,PAGAMENTOS!AK91,PAGAMENTOS!AQ91,PAGAMENTOS!AW91)=0,"SEM PAGAMENTO",IFERROR(INDEX(PAGAMENTOS!91:91,MATCH(MAX(PAGAMENTOS!M91,PAGAMENTOS!U91,PAGAMENTOS!AC91,PAGAMENTOS!AK91,PAGAMENTOS!AQ91,PAGAMENTOS!AW91),PAGAMENTOS!91:91,0)),"SEM PAGAMENTO"))</f>
        <v>43644</v>
      </c>
      <c r="O91" s="120" t="str">
        <f>IF(MAX(PAGAMENTOS!M91,PAGAMENTOS!U91,PAGAMENTOS!AC91,PAGAMENTOS!AK91,PAGAMENTOS!AQ91,PAGAMENTOS!AW91)=0,"SEM PAGAMENTO",IFERROR(IF(MATCH(MAX(PAGAMENTOS!M91,PAGAMENTOS!U91,PAGAMENTOS!AC91,PAGAMENTOS!AK91,PAGAMENTOS!AQ91,PAGAMENTOS!AW91),PAGAMENTOS!91:91,0)&gt;40,INDEX(PAGAMENTOS!91:91,MATCH(MAX(PAGAMENTOS!M91,PAGAMENTOS!U91,PAGAMENTOS!AC91,PAGAMENTOS!AK91,PAGAMENTOS!AQ91,PAGAMENTOS!AW91),PAGAMENTOS!91:91,0)-2)&amp;" P COMP.",IF(MATCH(MAX(PAGAMENTOS!M91,PAGAMENTOS!U91,PAGAMENTOS!AC91,PAGAMENTOS!AK91,PAGAMENTOS!AQ91,PAGAMENTOS!AW91),PAGAMENTOS!91:91,0)=13,"1ª P",IF(MATCH(MAX(PAGAMENTOS!M91,PAGAMENTOS!U91,PAGAMENTOS!AC91,PAGAMENTOS!AK91,PAGAMENTOS!AQ91,PAGAMENTOS!AW91),PAGAMENTOS!91:91,0)=21,"2ª P",IF(MATCH(MAX(PAGAMENTOS!M91,PAGAMENTOS!U91,PAGAMENTOS!AC91,PAGAMENTOS!AK91,PAGAMENTOS!AQ91,PAGAMENTOS!AW91),PAGAMENTOS!91:91,0)=29,"3ª P",IF(PAGAMENTOS!AC91=PAGAMENTOS!AK91,"4ª P","4ª P"))))),"SEM PAGAMENTO"))</f>
        <v>4ª P</v>
      </c>
      <c r="P91" s="11">
        <f>IF(MAX(PAGAMENTOS!M91,PAGAMENTOS!U91,PAGAMENTOS!AC91,PAGAMENTOS!AK91,PAGAMENTOS!AQ91,PAGAMENTOS!AW91)=0,"SEM PAGAMENTO",IFERROR(INDEX(PAGAMENTOS!91:91,MATCH(MAX(PAGAMENTOS!M91,PAGAMENTOS!U91,PAGAMENTOS!AC91,PAGAMENTOS!AK91,PAGAMENTOS!AQ91,PAGAMENTOS!AW91),PAGAMENTOS!91:91,0)-1),"SEM PAGAMENTO"))</f>
        <v>8202.82</v>
      </c>
      <c r="Q91" s="11">
        <f>SUM(PAGAMENTOS!G91,PAGAMENTOS!L91,PAGAMENTOS!T91,PAGAMENTOS!AB91,PAGAMENTOS!AJ91,PAGAMENTOS!AP91,PAGAMENTOS!AV91)</f>
        <v>347659.83</v>
      </c>
      <c r="R91" s="11">
        <f>SUM(PAGAMENTOS!G91,PAGAMENTOS!H91,PAGAMENTOS!L91,PAGAMENTOS!T91,PAGAMENTOS!AB91,PAGAMENTOS!AJ91,PAGAMENTOS!AP91,PAGAMENTOS!AV91)</f>
        <v>347659.83</v>
      </c>
      <c r="S91" s="17">
        <f t="shared" si="1"/>
        <v>1</v>
      </c>
      <c r="T91" s="11">
        <f>IF(RIGHT(B91)="O",0,IF(AND(R91=0,PAGAMENTOS!H91&lt;&gt;0),0,K91-R91))</f>
        <v>0</v>
      </c>
      <c r="U91" s="120" t="str">
        <f>IF(AND(OR(PAGAMENTOS!AG91&lt;&gt;"",PAGAMENTOS!AH91&lt;&gt;""),PAGAMENTOS!AK91=""),"4ª",IF(AND(OR(PAGAMENTOS!Y91&lt;&gt;"",PAGAMENTOS!Z91&lt;&gt;""),PAGAMENTOS!AC91=""),"3ª",IF(AND(OR(PAGAMENTOS!Q91&lt;&gt;"",PAGAMENTOS!R91&lt;&gt;""),PAGAMENTOS!U91=""),"2ª",IF(AND(OR(PAGAMENTOS!I91&lt;&gt;"",PAGAMENTOS!J91&lt;&gt;""),PAGAMENTOS!M91=""),"1ª","OK"))))</f>
        <v>OK</v>
      </c>
      <c r="V91" s="120" t="str">
        <f>IF(U91="4ª",IF(PAGAMENTOS!AH91="","AGUARDANDO VISTORIA","NO FINANCEIRO"),IF(U91="3ª",IF(PAGAMENTOS!Z91="","AGUARDANDO VISTORIA","NO FINANCEIRO"),IF(U91="2ª",IF(PAGAMENTOS!R91="","AGUARDANDO VISTORIA","NO FINANCEIRO"),IF(U91="1ª",IF(PAGAMENTOS!J91="","AGUARDANDO LIBERAÇÃO","NO FINANCEIRO"),"OK"))))</f>
        <v>OK</v>
      </c>
      <c r="W91" s="233" t="str">
        <f>IF(U91="4ª",IF(PAGAMENTOS!AH91="",PAGAMENTOS!AG91,PAGAMENTOS!AH91),IF(U91="3ª",IF(PAGAMENTOS!Z91="",PAGAMENTOS!Y91,PAGAMENTOS!Z91),IF(U91="2ª",IF(PAGAMENTOS!R91="",PAGAMENTOS!Q91,PAGAMENTOS!R91),IF(U91="1ª",IF(PAGAMENTOS!J91="",PAGAMENTOS!I91,PAGAMENTOS!J91),"OK"))))</f>
        <v>OK</v>
      </c>
      <c r="X91" s="18">
        <f>MAX(VISTORIA!Y91,VISTORIA!U91,VISTORIA!Q91,VISTORIA!M91,VISTORIA!I91)</f>
        <v>1</v>
      </c>
      <c r="Y91" s="18">
        <f>IF(VISTORIA!Y91&lt;&gt;"",VISTORIA!Y91,IF(VISTORIA!U91&lt;&gt;"",VISTORIA!U91,IF(VISTORIA!Q91&lt;&gt;"",VISTORIA!Q91,IF(VISTORIA!M91&lt;&gt;"",VISTORIA!M91,IF(VISTORIA!I91&lt;&gt;"",VISTORIA!I91,0)))))</f>
        <v>1</v>
      </c>
      <c r="Z91" s="233">
        <f>IF(VISTORIA!Y91&lt;&gt;"",VISTORIA!W91,IF(VISTORIA!U91&lt;&gt;"",VISTORIA!S91,IF(VISTORIA!Q91&lt;&gt;"",VISTORIA!O91,IF(VISTORIA!M91&lt;&gt;"",VISTORIA!K91,IF(VISTORIA!I91&lt;&gt;"",VISTORIA!G91,"NA")))))</f>
        <v>43285</v>
      </c>
      <c r="AA91" s="233">
        <f>IF(VISTORIA!Y91&lt;&gt;"",VISTORIA!X91,IF(VISTORIA!U91&lt;&gt;"",VISTORIA!T91,IF(VISTORIA!Q91&lt;&gt;"",VISTORIA!P91,IF(VISTORIA!M91&lt;&gt;"",VISTORIA!L91,IF(VISTORIA!I91&lt;&gt;"",VISTORIA!H91,"NA")))))</f>
        <v>43290</v>
      </c>
      <c r="AB91" s="233" t="str">
        <f>IF(OR(G91="AGUARDANDO PRESTAÇÃO DE CONTAS",G91="AGUARDANDO APROVAÇÃO PRESTAÇÃO DE CONTAS",G91="CONCLUÍDO"),"PTM CONCLUÍDO",IF(AND(VISTORIA!X91="",VISTORIA!W91&lt;&gt;""),VISTORIA!W91,IF(AND(VISTORIA!T91="",VISTORIA!S91&lt;&gt;""),VISTORIA!S91,IF(AND(VISTORIA!P91="",VISTORIA!O91&lt;&gt;""),VISTORIA!O91,IF(AND(VISTORIA!L91="",VISTORIA!K91&lt;&gt;""),VISTORIA!K91,IF(AND(VISTORIA!H91="",VISTORIA!G91&lt;&gt;""),VISTORIA!G91,"SEM PEDIDO"))))))</f>
        <v>SEM PEDIDO</v>
      </c>
      <c r="AC91" s="18" t="str">
        <f>IFERROR(INDEX('CONCLUSÃO INFORMAL'!91:91,MATCH(MAX('CONCLUSÃO INFORMAL'!H91,'CONCLUSÃO INFORMAL'!L91,'CONCLUSÃO INFORMAL'!P91),'CONCLUSÃO INFORMAL'!91:91,0)-1),"NÃO INFORMADO")</f>
        <v>NÃO INFORMADO</v>
      </c>
      <c r="AD91" s="233" t="str">
        <f>IFERROR(INDEX('CONCLUSÃO INFORMAL'!91:91,MATCH(MAX('CONCLUSÃO INFORMAL'!H91,'CONCLUSÃO INFORMAL'!L91,'CONCLUSÃO INFORMAL'!P91),'CONCLUSÃO INFORMAL'!91:91,0)),"NÃO INFORMADO")</f>
        <v>NÃO INFORMADO</v>
      </c>
      <c r="AE91" s="1950" t="str">
        <f>IFERROR(INDEX('CONCLUSÃO INFORMAL'!91:91,MATCH(MAX('CONCLUSÃO INFORMAL'!H91,'CONCLUSÃO INFORMAL'!L91,'CONCLUSÃO INFORMAL'!P91),'CONCLUSÃO INFORMAL'!91:91,0)+1),"NÃO INFORMADO")</f>
        <v>NÃO INFORMADO</v>
      </c>
    </row>
    <row r="92" spans="2:31" ht="72.5" x14ac:dyDescent="0.35">
      <c r="B92" s="7" t="str">
        <f>'INF GERAIS'!B92&amp;IFERROR(IF(INDEX(APOIO!$A$5:$A$50,MATCH('INF GERAIS'!N92,APOIO!$B$5:$B$50,0))="NÃO",APOIO!$A$2&amp;"NÃO VÁLIDO",""),"")</f>
        <v>2014.0082</v>
      </c>
      <c r="C92" s="1950" t="str">
        <f>'INF GERAIS'!C92</f>
        <v>AGRESTE MERIDIONAL</v>
      </c>
      <c r="D92" s="1950" t="str">
        <f>'INF GERAIS'!D92</f>
        <v>CALÇADO</v>
      </c>
      <c r="E92" s="1950" t="str">
        <f>'INF GERAIS'!E92</f>
        <v>CONSTRUÇÃO DE PAVIMENTAÇÃO EM PARALELEPÍPEDOS GRANÍTICOS NO POVOADO DE SANTA RITA</v>
      </c>
      <c r="F92" s="1950" t="str">
        <f>'INF GERAIS'!G92</f>
        <v>NORMAL</v>
      </c>
      <c r="G92" s="12" t="str">
        <f>'INF GERAIS'!N92</f>
        <v>EM CONFERÊNCIA PARA TEMAI</v>
      </c>
      <c r="H92" s="1950" t="str">
        <f>'INF GERAIS'!O92</f>
        <v>CONCLUÍDA</v>
      </c>
      <c r="I92" s="11">
        <f>'INF GERAIS'!I92</f>
        <v>603773.24</v>
      </c>
      <c r="J92" s="11">
        <f>'INF GERAIS'!J92</f>
        <v>127472.88</v>
      </c>
      <c r="K92" s="11">
        <f>'INF GERAIS'!K92</f>
        <v>127472.88</v>
      </c>
      <c r="L92" s="11">
        <f>'INF GERAIS'!L92</f>
        <v>0</v>
      </c>
      <c r="M92" s="11">
        <f>'INF GERAIS'!M92</f>
        <v>0</v>
      </c>
      <c r="N92" s="233">
        <f>IF(MAX(PAGAMENTOS!M92,PAGAMENTOS!U92,PAGAMENTOS!AC92,PAGAMENTOS!AK92,PAGAMENTOS!AQ92,PAGAMENTOS!AW92)=0,"SEM PAGAMENTO",IFERROR(INDEX(PAGAMENTOS!92:92,MATCH(MAX(PAGAMENTOS!M92,PAGAMENTOS!U92,PAGAMENTOS!AC92,PAGAMENTOS!AK92,PAGAMENTOS!AQ92,PAGAMENTOS!AW92),PAGAMENTOS!92:92,0)),"SEM PAGAMENTO"))</f>
        <v>43644</v>
      </c>
      <c r="O92" s="120" t="str">
        <f>IF(MAX(PAGAMENTOS!M92,PAGAMENTOS!U92,PAGAMENTOS!AC92,PAGAMENTOS!AK92,PAGAMENTOS!AQ92,PAGAMENTOS!AW92)=0,"SEM PAGAMENTO",IFERROR(IF(MATCH(MAX(PAGAMENTOS!M92,PAGAMENTOS!U92,PAGAMENTOS!AC92,PAGAMENTOS!AK92,PAGAMENTOS!AQ92,PAGAMENTOS!AW92),PAGAMENTOS!92:92,0)&gt;40,INDEX(PAGAMENTOS!92:92,MATCH(MAX(PAGAMENTOS!M92,PAGAMENTOS!U92,PAGAMENTOS!AC92,PAGAMENTOS!AK92,PAGAMENTOS!AQ92,PAGAMENTOS!AW92),PAGAMENTOS!92:92,0)-2)&amp;" P COMP.",IF(MATCH(MAX(PAGAMENTOS!M92,PAGAMENTOS!U92,PAGAMENTOS!AC92,PAGAMENTOS!AK92,PAGAMENTOS!AQ92,PAGAMENTOS!AW92),PAGAMENTOS!92:92,0)=13,"1ª P",IF(MATCH(MAX(PAGAMENTOS!M92,PAGAMENTOS!U92,PAGAMENTOS!AC92,PAGAMENTOS!AK92,PAGAMENTOS!AQ92,PAGAMENTOS!AW92),PAGAMENTOS!92:92,0)=21,"2ª P",IF(MATCH(MAX(PAGAMENTOS!M92,PAGAMENTOS!U92,PAGAMENTOS!AC92,PAGAMENTOS!AK92,PAGAMENTOS!AQ92,PAGAMENTOS!AW92),PAGAMENTOS!92:92,0)=29,"3ª P",IF(PAGAMENTOS!AC92=PAGAMENTOS!AK92,"4ª P","4ª P"))))),"SEM PAGAMENTO"))</f>
        <v>4ª P</v>
      </c>
      <c r="P92" s="11">
        <f>IF(MAX(PAGAMENTOS!M92,PAGAMENTOS!U92,PAGAMENTOS!AC92,PAGAMENTOS!AK92,PAGAMENTOS!AQ92,PAGAMENTOS!AW92)=0,"SEM PAGAMENTO",IFERROR(INDEX(PAGAMENTOS!92:92,MATCH(MAX(PAGAMENTOS!M92,PAGAMENTOS!U92,PAGAMENTOS!AC92,PAGAMENTOS!AK92,PAGAMENTOS!AQ92,PAGAMENTOS!AW92),PAGAMENTOS!92:92,0)-1),"SEM PAGAMENTO"))</f>
        <v>19684.099999999999</v>
      </c>
      <c r="Q92" s="11">
        <f>SUM(PAGAMENTOS!G92,PAGAMENTOS!L92,PAGAMENTOS!T92,PAGAMENTOS!AB92,PAGAMENTOS!AJ92,PAGAMENTOS!AP92,PAGAMENTOS!AV92)</f>
        <v>127472.87999999998</v>
      </c>
      <c r="R92" s="11">
        <f>SUM(PAGAMENTOS!G92,PAGAMENTOS!H92,PAGAMENTOS!L92,PAGAMENTOS!T92,PAGAMENTOS!AB92,PAGAMENTOS!AJ92,PAGAMENTOS!AP92,PAGAMENTOS!AV92)</f>
        <v>127472.87999999998</v>
      </c>
      <c r="S92" s="17">
        <f t="shared" si="1"/>
        <v>0.99999999999999978</v>
      </c>
      <c r="T92" s="11">
        <f>IF(RIGHT(B92)="O",0,IF(AND(R92=0,PAGAMENTOS!H92&lt;&gt;0),0,K92-R92))</f>
        <v>2.9103830456733704E-11</v>
      </c>
      <c r="U92" s="120" t="str">
        <f>IF(AND(OR(PAGAMENTOS!AG92&lt;&gt;"",PAGAMENTOS!AH92&lt;&gt;""),PAGAMENTOS!AK92=""),"4ª",IF(AND(OR(PAGAMENTOS!Y92&lt;&gt;"",PAGAMENTOS!Z92&lt;&gt;""),PAGAMENTOS!AC92=""),"3ª",IF(AND(OR(PAGAMENTOS!Q92&lt;&gt;"",PAGAMENTOS!R92&lt;&gt;""),PAGAMENTOS!U92=""),"2ª",IF(AND(OR(PAGAMENTOS!I92&lt;&gt;"",PAGAMENTOS!J92&lt;&gt;""),PAGAMENTOS!M92=""),"1ª","OK"))))</f>
        <v>OK</v>
      </c>
      <c r="V92" s="120" t="str">
        <f>IF(U92="4ª",IF(PAGAMENTOS!AH92="","AGUARDANDO VISTORIA","NO FINANCEIRO"),IF(U92="3ª",IF(PAGAMENTOS!Z92="","AGUARDANDO VISTORIA","NO FINANCEIRO"),IF(U92="2ª",IF(PAGAMENTOS!R92="","AGUARDANDO VISTORIA","NO FINANCEIRO"),IF(U92="1ª",IF(PAGAMENTOS!J92="","AGUARDANDO LIBERAÇÃO","NO FINANCEIRO"),"OK"))))</f>
        <v>OK</v>
      </c>
      <c r="W92" s="233" t="str">
        <f>IF(U92="4ª",IF(PAGAMENTOS!AH92="",PAGAMENTOS!AG92,PAGAMENTOS!AH92),IF(U92="3ª",IF(PAGAMENTOS!Z92="",PAGAMENTOS!Y92,PAGAMENTOS!Z92),IF(U92="2ª",IF(PAGAMENTOS!R92="",PAGAMENTOS!Q92,PAGAMENTOS!R92),IF(U92="1ª",IF(PAGAMENTOS!J92="",PAGAMENTOS!I92,PAGAMENTOS!J92),"OK"))))</f>
        <v>OK</v>
      </c>
      <c r="X92" s="18">
        <f>MAX(VISTORIA!Y92,VISTORIA!U92,VISTORIA!Q92,VISTORIA!M92,VISTORIA!I92)</f>
        <v>1</v>
      </c>
      <c r="Y92" s="18">
        <f>IF(VISTORIA!Y92&lt;&gt;"",VISTORIA!Y92,IF(VISTORIA!U92&lt;&gt;"",VISTORIA!U92,IF(VISTORIA!Q92&lt;&gt;"",VISTORIA!Q92,IF(VISTORIA!M92&lt;&gt;"",VISTORIA!M92,IF(VISTORIA!I92&lt;&gt;"",VISTORIA!I92,0)))))</f>
        <v>1</v>
      </c>
      <c r="Z92" s="233">
        <f>IF(VISTORIA!Y92&lt;&gt;"",VISTORIA!W92,IF(VISTORIA!U92&lt;&gt;"",VISTORIA!S92,IF(VISTORIA!Q92&lt;&gt;"",VISTORIA!O92,IF(VISTORIA!M92&lt;&gt;"",VISTORIA!K92,IF(VISTORIA!I92&lt;&gt;"",VISTORIA!G92,"NA")))))</f>
        <v>43285</v>
      </c>
      <c r="AA92" s="233">
        <f>IF(VISTORIA!Y92&lt;&gt;"",VISTORIA!X92,IF(VISTORIA!U92&lt;&gt;"",VISTORIA!T92,IF(VISTORIA!Q92&lt;&gt;"",VISTORIA!P92,IF(VISTORIA!M92&lt;&gt;"",VISTORIA!L92,IF(VISTORIA!I92&lt;&gt;"",VISTORIA!H92,"NA")))))</f>
        <v>43290</v>
      </c>
      <c r="AB92" s="233" t="str">
        <f>IF(OR(G92="AGUARDANDO PRESTAÇÃO DE CONTAS",G92="AGUARDANDO APROVAÇÃO PRESTAÇÃO DE CONTAS",G92="CONCLUÍDO"),"PTM CONCLUÍDO",IF(AND(VISTORIA!X92="",VISTORIA!W92&lt;&gt;""),VISTORIA!W92,IF(AND(VISTORIA!T92="",VISTORIA!S92&lt;&gt;""),VISTORIA!S92,IF(AND(VISTORIA!P92="",VISTORIA!O92&lt;&gt;""),VISTORIA!O92,IF(AND(VISTORIA!L92="",VISTORIA!K92&lt;&gt;""),VISTORIA!K92,IF(AND(VISTORIA!H92="",VISTORIA!G92&lt;&gt;""),VISTORIA!G92,"SEM PEDIDO"))))))</f>
        <v>SEM PEDIDO</v>
      </c>
      <c r="AC92" s="18" t="str">
        <f>IFERROR(INDEX('CONCLUSÃO INFORMAL'!92:92,MATCH(MAX('CONCLUSÃO INFORMAL'!H92,'CONCLUSÃO INFORMAL'!L92,'CONCLUSÃO INFORMAL'!P92),'CONCLUSÃO INFORMAL'!92:92,0)-1),"NÃO INFORMADO")</f>
        <v>NÃO INFORMADO</v>
      </c>
      <c r="AD92" s="233" t="str">
        <f>IFERROR(INDEX('CONCLUSÃO INFORMAL'!92:92,MATCH(MAX('CONCLUSÃO INFORMAL'!H92,'CONCLUSÃO INFORMAL'!L92,'CONCLUSÃO INFORMAL'!P92),'CONCLUSÃO INFORMAL'!92:92,0)),"NÃO INFORMADO")</f>
        <v>NÃO INFORMADO</v>
      </c>
      <c r="AE92" s="1950" t="str">
        <f>IFERROR(INDEX('CONCLUSÃO INFORMAL'!92:92,MATCH(MAX('CONCLUSÃO INFORMAL'!H92,'CONCLUSÃO INFORMAL'!L92,'CONCLUSÃO INFORMAL'!P92),'CONCLUSÃO INFORMAL'!92:92,0)+1),"NÃO INFORMADO")</f>
        <v>NÃO INFORMADO</v>
      </c>
    </row>
    <row r="93" spans="2:31" ht="43.5" x14ac:dyDescent="0.35">
      <c r="B93" s="7" t="str">
        <f>'INF GERAIS'!B93&amp;IFERROR(IF(INDEX(APOIO!$A$5:$A$50,MATCH('INF GERAIS'!N93,APOIO!$B$5:$B$50,0))="NÃO",APOIO!$A$2&amp;"NÃO VÁLIDO",""),"")</f>
        <v>2014.0083</v>
      </c>
      <c r="C93" s="1950" t="str">
        <f>'INF GERAIS'!C93</f>
        <v>SERTÃO DO PAJEÚ</v>
      </c>
      <c r="D93" s="1950" t="str">
        <f>'INF GERAIS'!D93</f>
        <v>CALUMBI</v>
      </c>
      <c r="E93" s="1950" t="str">
        <f>'INF GERAIS'!E93</f>
        <v>CONSTRUÇÃO DE  PAVIMENTAÇÃO EM PEDRA GRANÍTICA</v>
      </c>
      <c r="F93" s="1950" t="str">
        <f>'INF GERAIS'!G93</f>
        <v>NORMAL</v>
      </c>
      <c r="G93" s="12" t="str">
        <f>'INF GERAIS'!N93</f>
        <v>EM CONFERÊNCIA PARA TEMAI</v>
      </c>
      <c r="H93" s="1950" t="str">
        <f>'INF GERAIS'!O93</f>
        <v>CONCLUÍDA</v>
      </c>
      <c r="I93" s="11">
        <f>'INF GERAIS'!I93</f>
        <v>452829.9366666667</v>
      </c>
      <c r="J93" s="11">
        <f>'INF GERAIS'!J93</f>
        <v>246933.19</v>
      </c>
      <c r="K93" s="11">
        <f>'INF GERAIS'!K93</f>
        <v>246933.19</v>
      </c>
      <c r="L93" s="11">
        <f>'INF GERAIS'!L93</f>
        <v>0</v>
      </c>
      <c r="M93" s="11">
        <f>'INF GERAIS'!M93</f>
        <v>0</v>
      </c>
      <c r="N93" s="233">
        <f>IF(MAX(PAGAMENTOS!M93,PAGAMENTOS!U93,PAGAMENTOS!AC93,PAGAMENTOS!AK93,PAGAMENTOS!AQ93,PAGAMENTOS!AW93)=0,"SEM PAGAMENTO",IFERROR(INDEX(PAGAMENTOS!93:93,MATCH(MAX(PAGAMENTOS!M93,PAGAMENTOS!U93,PAGAMENTOS!AC93,PAGAMENTOS!AK93,PAGAMENTOS!AQ93,PAGAMENTOS!AW93),PAGAMENTOS!93:93,0)),"SEM PAGAMENTO"))</f>
        <v>43909</v>
      </c>
      <c r="O93" s="120" t="str">
        <f>IF(MAX(PAGAMENTOS!M93,PAGAMENTOS!U93,PAGAMENTOS!AC93,PAGAMENTOS!AK93,PAGAMENTOS!AQ93,PAGAMENTOS!AW93)=0,"SEM PAGAMENTO",IFERROR(IF(MATCH(MAX(PAGAMENTOS!M93,PAGAMENTOS!U93,PAGAMENTOS!AC93,PAGAMENTOS!AK93,PAGAMENTOS!AQ93,PAGAMENTOS!AW93),PAGAMENTOS!93:93,0)&gt;40,INDEX(PAGAMENTOS!93:93,MATCH(MAX(PAGAMENTOS!M93,PAGAMENTOS!U93,PAGAMENTOS!AC93,PAGAMENTOS!AK93,PAGAMENTOS!AQ93,PAGAMENTOS!AW93),PAGAMENTOS!93:93,0)-2)&amp;" P COMP.",IF(MATCH(MAX(PAGAMENTOS!M93,PAGAMENTOS!U93,PAGAMENTOS!AC93,PAGAMENTOS!AK93,PAGAMENTOS!AQ93,PAGAMENTOS!AW93),PAGAMENTOS!93:93,0)=13,"1ª P",IF(MATCH(MAX(PAGAMENTOS!M93,PAGAMENTOS!U93,PAGAMENTOS!AC93,PAGAMENTOS!AK93,PAGAMENTOS!AQ93,PAGAMENTOS!AW93),PAGAMENTOS!93:93,0)=21,"2ª P",IF(MATCH(MAX(PAGAMENTOS!M93,PAGAMENTOS!U93,PAGAMENTOS!AC93,PAGAMENTOS!AK93,PAGAMENTOS!AQ93,PAGAMENTOS!AW93),PAGAMENTOS!93:93,0)=29,"3ª P",IF(PAGAMENTOS!AC93=PAGAMENTOS!AK93,"4ª P","4ª P"))))),"SEM PAGAMENTO"))</f>
        <v>4ª P</v>
      </c>
      <c r="P93" s="11">
        <f>IF(MAX(PAGAMENTOS!M93,PAGAMENTOS!U93,PAGAMENTOS!AC93,PAGAMENTOS!AK93,PAGAMENTOS!AQ93,PAGAMENTOS!AW93)=0,"SEM PAGAMENTO",IFERROR(INDEX(PAGAMENTOS!93:93,MATCH(MAX(PAGAMENTOS!M93,PAGAMENTOS!U93,PAGAMENTOS!AC93,PAGAMENTOS!AK93,PAGAMENTOS!AQ93,PAGAMENTOS!AW93),PAGAMENTOS!93:93,0)-1),"SEM PAGAMENTO"))</f>
        <v>49386.639999999985</v>
      </c>
      <c r="Q93" s="11">
        <f>SUM(PAGAMENTOS!G93,PAGAMENTOS!L93,PAGAMENTOS!T93,PAGAMENTOS!AB93,PAGAMENTOS!AJ93,PAGAMENTOS!AP93,PAGAMENTOS!AV93)</f>
        <v>246933.19</v>
      </c>
      <c r="R93" s="11">
        <f>SUM(PAGAMENTOS!G93,PAGAMENTOS!H93,PAGAMENTOS!L93,PAGAMENTOS!T93,PAGAMENTOS!AB93,PAGAMENTOS!AJ93,PAGAMENTOS!AP93,PAGAMENTOS!AV93)</f>
        <v>246933.19</v>
      </c>
      <c r="S93" s="17">
        <f t="shared" si="1"/>
        <v>1</v>
      </c>
      <c r="T93" s="11">
        <f>IF(RIGHT(B93)="O",0,IF(AND(R93=0,PAGAMENTOS!H93&lt;&gt;0),0,K93-R93))</f>
        <v>0</v>
      </c>
      <c r="U93" s="120" t="str">
        <f>IF(AND(OR(PAGAMENTOS!AG93&lt;&gt;"",PAGAMENTOS!AH93&lt;&gt;""),PAGAMENTOS!AK93=""),"4ª",IF(AND(OR(PAGAMENTOS!Y93&lt;&gt;"",PAGAMENTOS!Z93&lt;&gt;""),PAGAMENTOS!AC93=""),"3ª",IF(AND(OR(PAGAMENTOS!Q93&lt;&gt;"",PAGAMENTOS!R93&lt;&gt;""),PAGAMENTOS!U93=""),"2ª",IF(AND(OR(PAGAMENTOS!I93&lt;&gt;"",PAGAMENTOS!J93&lt;&gt;""),PAGAMENTOS!M93=""),"1ª","OK"))))</f>
        <v>OK</v>
      </c>
      <c r="V93" s="120" t="str">
        <f>IF(U93="4ª",IF(PAGAMENTOS!AH93="","AGUARDANDO VISTORIA","NO FINANCEIRO"),IF(U93="3ª",IF(PAGAMENTOS!Z93="","AGUARDANDO VISTORIA","NO FINANCEIRO"),IF(U93="2ª",IF(PAGAMENTOS!R93="","AGUARDANDO VISTORIA","NO FINANCEIRO"),IF(U93="1ª",IF(PAGAMENTOS!J93="","AGUARDANDO LIBERAÇÃO","NO FINANCEIRO"),"OK"))))</f>
        <v>OK</v>
      </c>
      <c r="W93" s="233" t="str">
        <f>IF(U93="4ª",IF(PAGAMENTOS!AH93="",PAGAMENTOS!AG93,PAGAMENTOS!AH93),IF(U93="3ª",IF(PAGAMENTOS!Z93="",PAGAMENTOS!Y93,PAGAMENTOS!Z93),IF(U93="2ª",IF(PAGAMENTOS!R93="",PAGAMENTOS!Q93,PAGAMENTOS!R93),IF(U93="1ª",IF(PAGAMENTOS!J93="",PAGAMENTOS!I93,PAGAMENTOS!J93),"OK"))))</f>
        <v>OK</v>
      </c>
      <c r="X93" s="18">
        <f>MAX(VISTORIA!Y93,VISTORIA!U93,VISTORIA!Q93,VISTORIA!M93,VISTORIA!I93)</f>
        <v>1</v>
      </c>
      <c r="Y93" s="18">
        <f>IF(VISTORIA!Y93&lt;&gt;"",VISTORIA!Y93,IF(VISTORIA!U93&lt;&gt;"",VISTORIA!U93,IF(VISTORIA!Q93&lt;&gt;"",VISTORIA!Q93,IF(VISTORIA!M93&lt;&gt;"",VISTORIA!M93,IF(VISTORIA!I93&lt;&gt;"",VISTORIA!I93,0)))))</f>
        <v>1</v>
      </c>
      <c r="Z93" s="233">
        <f>IF(VISTORIA!Y93&lt;&gt;"",VISTORIA!W93,IF(VISTORIA!U93&lt;&gt;"",VISTORIA!S93,IF(VISTORIA!Q93&lt;&gt;"",VISTORIA!O93,IF(VISTORIA!M93&lt;&gt;"",VISTORIA!K93,IF(VISTORIA!I93&lt;&gt;"",VISTORIA!G93,"NA")))))</f>
        <v>43817</v>
      </c>
      <c r="AA93" s="233" t="str">
        <f>IF(VISTORIA!Y93&lt;&gt;"",VISTORIA!X93,IF(VISTORIA!U93&lt;&gt;"",VISTORIA!T93,IF(VISTORIA!Q93&lt;&gt;"",VISTORIA!P93,IF(VISTORIA!M93&lt;&gt;"",VISTORIA!L93,IF(VISTORIA!I93&lt;&gt;"",VISTORIA!H93,"NA")))))</f>
        <v/>
      </c>
      <c r="AB93" s="233">
        <f>IF(OR(G93="AGUARDANDO PRESTAÇÃO DE CONTAS",G93="AGUARDANDO APROVAÇÃO PRESTAÇÃO DE CONTAS",G93="CONCLUÍDO"),"PTM CONCLUÍDO",IF(AND(VISTORIA!X93="",VISTORIA!W93&lt;&gt;""),VISTORIA!W93,IF(AND(VISTORIA!T93="",VISTORIA!S93&lt;&gt;""),VISTORIA!S93,IF(AND(VISTORIA!P93="",VISTORIA!O93&lt;&gt;""),VISTORIA!O93,IF(AND(VISTORIA!L93="",VISTORIA!K93&lt;&gt;""),VISTORIA!K93,IF(AND(VISTORIA!H93="",VISTORIA!G93&lt;&gt;""),VISTORIA!G93,"SEM PEDIDO"))))))</f>
        <v>43817</v>
      </c>
      <c r="AC93" s="18" t="str">
        <f>IFERROR(INDEX('CONCLUSÃO INFORMAL'!93:93,MATCH(MAX('CONCLUSÃO INFORMAL'!H93,'CONCLUSÃO INFORMAL'!L93,'CONCLUSÃO INFORMAL'!P93),'CONCLUSÃO INFORMAL'!93:93,0)-1),"NÃO INFORMADO")</f>
        <v>NÃO INFORMADO</v>
      </c>
      <c r="AD93" s="233" t="str">
        <f>IFERROR(INDEX('CONCLUSÃO INFORMAL'!93:93,MATCH(MAX('CONCLUSÃO INFORMAL'!H93,'CONCLUSÃO INFORMAL'!L93,'CONCLUSÃO INFORMAL'!P93),'CONCLUSÃO INFORMAL'!93:93,0)),"NÃO INFORMADO")</f>
        <v>NÃO INFORMADO</v>
      </c>
      <c r="AE93" s="1950" t="str">
        <f>IFERROR(INDEX('CONCLUSÃO INFORMAL'!93:93,MATCH(MAX('CONCLUSÃO INFORMAL'!H93,'CONCLUSÃO INFORMAL'!L93,'CONCLUSÃO INFORMAL'!P93),'CONCLUSÃO INFORMAL'!93:93,0)+1),"NÃO INFORMADO")</f>
        <v>NÃO INFORMADO</v>
      </c>
    </row>
    <row r="94" spans="2:31" ht="43.5" x14ac:dyDescent="0.35">
      <c r="B94" s="7" t="str">
        <f>'INF GERAIS'!B94&amp;IFERROR(IF(INDEX(APOIO!$A$5:$A$50,MATCH('INF GERAIS'!N94,APOIO!$B$5:$B$50,0))="NÃO",APOIO!$A$2&amp;"NÃO VÁLIDO",""),"")</f>
        <v>2014.0084</v>
      </c>
      <c r="C94" s="1950" t="str">
        <f>'INF GERAIS'!C94</f>
        <v>SERTÃO DO PAJEÚ</v>
      </c>
      <c r="D94" s="1950" t="str">
        <f>'INF GERAIS'!D94</f>
        <v>CALUMBI</v>
      </c>
      <c r="E94" s="1950" t="str">
        <f>'INF GERAIS'!E94</f>
        <v>CONSTRUÇÃO DE PRAÇA PÚBLICA PARA LAZER E EVENTOS</v>
      </c>
      <c r="F94" s="1950" t="str">
        <f>'INF GERAIS'!G94</f>
        <v>NORMAL</v>
      </c>
      <c r="G94" s="12" t="str">
        <f>'INF GERAIS'!N94</f>
        <v>EM CONFERÊNCIA PARA TEMAI</v>
      </c>
      <c r="H94" s="1950" t="str">
        <f>'INF GERAIS'!O94</f>
        <v>CONCLUÍDA</v>
      </c>
      <c r="I94" s="11">
        <f>'INF GERAIS'!I94</f>
        <v>452829.9366666667</v>
      </c>
      <c r="J94" s="11">
        <f>'INF GERAIS'!J94</f>
        <v>188376.35</v>
      </c>
      <c r="K94" s="11">
        <f>'INF GERAIS'!K94</f>
        <v>188376.35</v>
      </c>
      <c r="L94" s="11">
        <f>'INF GERAIS'!L94</f>
        <v>0</v>
      </c>
      <c r="M94" s="11">
        <f>'INF GERAIS'!M94</f>
        <v>0</v>
      </c>
      <c r="N94" s="233">
        <f>IF(MAX(PAGAMENTOS!M94,PAGAMENTOS!U94,PAGAMENTOS!AC94,PAGAMENTOS!AK94,PAGAMENTOS!AQ94,PAGAMENTOS!AW94)=0,"SEM PAGAMENTO",IFERROR(INDEX(PAGAMENTOS!94:94,MATCH(MAX(PAGAMENTOS!M94,PAGAMENTOS!U94,PAGAMENTOS!AC94,PAGAMENTOS!AK94,PAGAMENTOS!AQ94,PAGAMENTOS!AW94),PAGAMENTOS!94:94,0)),"SEM PAGAMENTO"))</f>
        <v>42361</v>
      </c>
      <c r="O94" s="120" t="str">
        <f>IF(MAX(PAGAMENTOS!M94,PAGAMENTOS!U94,PAGAMENTOS!AC94,PAGAMENTOS!AK94,PAGAMENTOS!AQ94,PAGAMENTOS!AW94)=0,"SEM PAGAMENTO",IFERROR(IF(MATCH(MAX(PAGAMENTOS!M94,PAGAMENTOS!U94,PAGAMENTOS!AC94,PAGAMENTOS!AK94,PAGAMENTOS!AQ94,PAGAMENTOS!AW94),PAGAMENTOS!94:94,0)&gt;40,INDEX(PAGAMENTOS!94:94,MATCH(MAX(PAGAMENTOS!M94,PAGAMENTOS!U94,PAGAMENTOS!AC94,PAGAMENTOS!AK94,PAGAMENTOS!AQ94,PAGAMENTOS!AW94),PAGAMENTOS!94:94,0)-2)&amp;" P COMP.",IF(MATCH(MAX(PAGAMENTOS!M94,PAGAMENTOS!U94,PAGAMENTOS!AC94,PAGAMENTOS!AK94,PAGAMENTOS!AQ94,PAGAMENTOS!AW94),PAGAMENTOS!94:94,0)=13,"1ª P",IF(MATCH(MAX(PAGAMENTOS!M94,PAGAMENTOS!U94,PAGAMENTOS!AC94,PAGAMENTOS!AK94,PAGAMENTOS!AQ94,PAGAMENTOS!AW94),PAGAMENTOS!94:94,0)=21,"2ª P",IF(MATCH(MAX(PAGAMENTOS!M94,PAGAMENTOS!U94,PAGAMENTOS!AC94,PAGAMENTOS!AK94,PAGAMENTOS!AQ94,PAGAMENTOS!AW94),PAGAMENTOS!94:94,0)=29,"3ª P",IF(PAGAMENTOS!AC94=PAGAMENTOS!AK94,"4ª P","4ª P"))))),"SEM PAGAMENTO"))</f>
        <v>3ª P</v>
      </c>
      <c r="P94" s="11">
        <f>IF(MAX(PAGAMENTOS!M94,PAGAMENTOS!U94,PAGAMENTOS!AC94,PAGAMENTOS!AK94,PAGAMENTOS!AQ94,PAGAMENTOS!AW94)=0,"SEM PAGAMENTO",IFERROR(INDEX(PAGAMENTOS!94:94,MATCH(MAX(PAGAMENTOS!M94,PAGAMENTOS!U94,PAGAMENTOS!AC94,PAGAMENTOS!AK94,PAGAMENTOS!AQ94,PAGAMENTOS!AW94),PAGAMENTOS!94:94,0)-1),"SEM PAGAMENTO"))</f>
        <v>37675.26</v>
      </c>
      <c r="Q94" s="11">
        <f>SUM(PAGAMENTOS!G94,PAGAMENTOS!L94,PAGAMENTOS!T94,PAGAMENTOS!AB94,PAGAMENTOS!AJ94,PAGAMENTOS!AP94,PAGAMENTOS!AV94)</f>
        <v>150701.08000000002</v>
      </c>
      <c r="R94" s="11">
        <f>SUM(PAGAMENTOS!G94,PAGAMENTOS!H94,PAGAMENTOS!L94,PAGAMENTOS!T94,PAGAMENTOS!AB94,PAGAMENTOS!AJ94,PAGAMENTOS!AP94,PAGAMENTOS!AV94)</f>
        <v>150701.08000000002</v>
      </c>
      <c r="S94" s="17">
        <f t="shared" si="1"/>
        <v>0.8</v>
      </c>
      <c r="T94" s="11">
        <f>IF(RIGHT(B94)="O",0,IF(AND(R94=0,PAGAMENTOS!H94&lt;&gt;0),0,K94-R94))</f>
        <v>37675.26999999999</v>
      </c>
      <c r="U94" s="120" t="str">
        <f>IF(AND(OR(PAGAMENTOS!AG94&lt;&gt;"",PAGAMENTOS!AH94&lt;&gt;""),PAGAMENTOS!AK94=""),"4ª",IF(AND(OR(PAGAMENTOS!Y94&lt;&gt;"",PAGAMENTOS!Z94&lt;&gt;""),PAGAMENTOS!AC94=""),"3ª",IF(AND(OR(PAGAMENTOS!Q94&lt;&gt;"",PAGAMENTOS!R94&lt;&gt;""),PAGAMENTOS!U94=""),"2ª",IF(AND(OR(PAGAMENTOS!I94&lt;&gt;"",PAGAMENTOS!J94&lt;&gt;""),PAGAMENTOS!M94=""),"1ª","OK"))))</f>
        <v>OK</v>
      </c>
      <c r="V94" s="120" t="str">
        <f>IF(U94="4ª",IF(PAGAMENTOS!AH94="","AGUARDANDO VISTORIA","NO FINANCEIRO"),IF(U94="3ª",IF(PAGAMENTOS!Z94="","AGUARDANDO VISTORIA","NO FINANCEIRO"),IF(U94="2ª",IF(PAGAMENTOS!R94="","AGUARDANDO VISTORIA","NO FINANCEIRO"),IF(U94="1ª",IF(PAGAMENTOS!J94="","AGUARDANDO LIBERAÇÃO","NO FINANCEIRO"),"OK"))))</f>
        <v>OK</v>
      </c>
      <c r="W94" s="233" t="str">
        <f>IF(U94="4ª",IF(PAGAMENTOS!AH94="",PAGAMENTOS!AG94,PAGAMENTOS!AH94),IF(U94="3ª",IF(PAGAMENTOS!Z94="",PAGAMENTOS!Y94,PAGAMENTOS!Z94),IF(U94="2ª",IF(PAGAMENTOS!R94="",PAGAMENTOS!Q94,PAGAMENTOS!R94),IF(U94="1ª",IF(PAGAMENTOS!J94="",PAGAMENTOS!I94,PAGAMENTOS!J94),"OK"))))</f>
        <v>OK</v>
      </c>
      <c r="X94" s="18">
        <f>MAX(VISTORIA!Y94,VISTORIA!U94,VISTORIA!Q94,VISTORIA!M94,VISTORIA!I94)</f>
        <v>0.8</v>
      </c>
      <c r="Y94" s="18">
        <f>IF(VISTORIA!Y94&lt;&gt;"",VISTORIA!Y94,IF(VISTORIA!U94&lt;&gt;"",VISTORIA!U94,IF(VISTORIA!Q94&lt;&gt;"",VISTORIA!Q94,IF(VISTORIA!M94&lt;&gt;"",VISTORIA!M94,IF(VISTORIA!I94&lt;&gt;"",VISTORIA!I94,0)))))</f>
        <v>0.8</v>
      </c>
      <c r="Z94" s="233">
        <f>IF(VISTORIA!Y94&lt;&gt;"",VISTORIA!W94,IF(VISTORIA!U94&lt;&gt;"",VISTORIA!S94,IF(VISTORIA!Q94&lt;&gt;"",VISTORIA!O94,IF(VISTORIA!M94&lt;&gt;"",VISTORIA!K94,IF(VISTORIA!I94&lt;&gt;"",VISTORIA!G94,"NA")))))</f>
        <v>42166</v>
      </c>
      <c r="AA94" s="233">
        <f>IF(VISTORIA!Y94&lt;&gt;"",VISTORIA!X94,IF(VISTORIA!U94&lt;&gt;"",VISTORIA!T94,IF(VISTORIA!Q94&lt;&gt;"",VISTORIA!P94,IF(VISTORIA!M94&lt;&gt;"",VISTORIA!L94,IF(VISTORIA!I94&lt;&gt;"",VISTORIA!H94,"NA")))))</f>
        <v>42291</v>
      </c>
      <c r="AB94" s="233" t="str">
        <f>IF(OR(G94="AGUARDANDO PRESTAÇÃO DE CONTAS",G94="AGUARDANDO APROVAÇÃO PRESTAÇÃO DE CONTAS",G94="CONCLUÍDO"),"PTM CONCLUÍDO",IF(AND(VISTORIA!X94="",VISTORIA!W94&lt;&gt;""),VISTORIA!W94,IF(AND(VISTORIA!T94="",VISTORIA!S94&lt;&gt;""),VISTORIA!S94,IF(AND(VISTORIA!P94="",VISTORIA!O94&lt;&gt;""),VISTORIA!O94,IF(AND(VISTORIA!L94="",VISTORIA!K94&lt;&gt;""),VISTORIA!K94,IF(AND(VISTORIA!H94="",VISTORIA!G94&lt;&gt;""),VISTORIA!G94,"SEM PEDIDO"))))))</f>
        <v>SEM PEDIDO</v>
      </c>
      <c r="AC94" s="18" t="str">
        <f>IFERROR(INDEX('CONCLUSÃO INFORMAL'!94:94,MATCH(MAX('CONCLUSÃO INFORMAL'!H94,'CONCLUSÃO INFORMAL'!L94,'CONCLUSÃO INFORMAL'!P94),'CONCLUSÃO INFORMAL'!94:94,0)-1),"NÃO INFORMADO")</f>
        <v>NÃO INFORMADO</v>
      </c>
      <c r="AD94" s="233" t="str">
        <f>IFERROR(INDEX('CONCLUSÃO INFORMAL'!94:94,MATCH(MAX('CONCLUSÃO INFORMAL'!H94,'CONCLUSÃO INFORMAL'!L94,'CONCLUSÃO INFORMAL'!P94),'CONCLUSÃO INFORMAL'!94:94,0)),"NÃO INFORMADO")</f>
        <v>NÃO INFORMADO</v>
      </c>
      <c r="AE94" s="1950" t="str">
        <f>IFERROR(INDEX('CONCLUSÃO INFORMAL'!94:94,MATCH(MAX('CONCLUSÃO INFORMAL'!H94,'CONCLUSÃO INFORMAL'!L94,'CONCLUSÃO INFORMAL'!P94),'CONCLUSÃO INFORMAL'!94:94,0)+1),"NÃO INFORMADO")</f>
        <v>NÃO INFORMADO</v>
      </c>
    </row>
    <row r="95" spans="2:31" ht="43.5" x14ac:dyDescent="0.35">
      <c r="B95" s="7" t="str">
        <f>'INF GERAIS'!B95&amp;IFERROR(IF(INDEX(APOIO!$A$5:$A$50,MATCH('INF GERAIS'!N95,APOIO!$B$5:$B$50,0))="NÃO",APOIO!$A$2&amp;"NÃO VÁLIDO",""),"")</f>
        <v>2014.0085</v>
      </c>
      <c r="C95" s="1950" t="str">
        <f>'INF GERAIS'!C95</f>
        <v>METROPOLITANA</v>
      </c>
      <c r="D95" s="1950" t="str">
        <f>'INF GERAIS'!D95</f>
        <v>CAMARAGIBE</v>
      </c>
      <c r="E95" s="1950" t="str">
        <f>'INF GERAIS'!E95</f>
        <v>RECAPEAMENTO ASFÁLTICO EM DIVERSAS RUAS DO MUNICÍPIO</v>
      </c>
      <c r="F95" s="1950" t="str">
        <f>'INF GERAIS'!G95</f>
        <v>NORMAL</v>
      </c>
      <c r="G95" s="1950" t="str">
        <f>'INF GERAIS'!N95</f>
        <v>APROVADO</v>
      </c>
      <c r="H95" s="1950" t="str">
        <f>'INF GERAIS'!O95</f>
        <v>CONCLUÍDO</v>
      </c>
      <c r="I95" s="11">
        <f>'INF GERAIS'!I95</f>
        <v>4645869.8999999994</v>
      </c>
      <c r="J95" s="11">
        <f>'INF GERAIS'!J95</f>
        <v>4723248.2</v>
      </c>
      <c r="K95" s="11">
        <f>'INF GERAIS'!K95</f>
        <v>4432702.3</v>
      </c>
      <c r="L95" s="11">
        <f>'INF GERAIS'!L95</f>
        <v>59129.59</v>
      </c>
      <c r="M95" s="11">
        <f>'INF GERAIS'!M95</f>
        <v>231416.31</v>
      </c>
      <c r="N95" s="233">
        <f>IF(MAX(PAGAMENTOS!M95,PAGAMENTOS!U95,PAGAMENTOS!AC95,PAGAMENTOS!AK95,PAGAMENTOS!AQ95,PAGAMENTOS!AW95)=0,"SEM PAGAMENTO",IFERROR(INDEX(PAGAMENTOS!95:95,MATCH(MAX(PAGAMENTOS!M95,PAGAMENTOS!U95,PAGAMENTOS!AC95,PAGAMENTOS!AK95,PAGAMENTOS!AQ95,PAGAMENTOS!AW95),PAGAMENTOS!95:95,0)),"SEM PAGAMENTO"))</f>
        <v>44595</v>
      </c>
      <c r="O95" s="120" t="str">
        <f>IF(MAX(PAGAMENTOS!M95,PAGAMENTOS!U95,PAGAMENTOS!AC95,PAGAMENTOS!AK95,PAGAMENTOS!AQ95,PAGAMENTOS!AW95)=0,"SEM PAGAMENTO",IFERROR(IF(MATCH(MAX(PAGAMENTOS!M95,PAGAMENTOS!U95,PAGAMENTOS!AC95,PAGAMENTOS!AK95,PAGAMENTOS!AQ95,PAGAMENTOS!AW95),PAGAMENTOS!95:95,0)&gt;40,INDEX(PAGAMENTOS!95:95,MATCH(MAX(PAGAMENTOS!M95,PAGAMENTOS!U95,PAGAMENTOS!AC95,PAGAMENTOS!AK95,PAGAMENTOS!AQ95,PAGAMENTOS!AW95),PAGAMENTOS!95:95,0)-2)&amp;" P COMP.",IF(MATCH(MAX(PAGAMENTOS!M95,PAGAMENTOS!U95,PAGAMENTOS!AC95,PAGAMENTOS!AK95,PAGAMENTOS!AQ95,PAGAMENTOS!AW95),PAGAMENTOS!95:95,0)=13,"1ª P",IF(MATCH(MAX(PAGAMENTOS!M95,PAGAMENTOS!U95,PAGAMENTOS!AC95,PAGAMENTOS!AK95,PAGAMENTOS!AQ95,PAGAMENTOS!AW95),PAGAMENTOS!95:95,0)=21,"2ª P",IF(MATCH(MAX(PAGAMENTOS!M95,PAGAMENTOS!U95,PAGAMENTOS!AC95,PAGAMENTOS!AK95,PAGAMENTOS!AQ95,PAGAMENTOS!AW95),PAGAMENTOS!95:95,0)=29,"3ª P",IF(PAGAMENTOS!AC95=PAGAMENTOS!AK95,"4ª P","4ª P"))))),"SEM PAGAMENTO"))</f>
        <v>3ª P COMP.</v>
      </c>
      <c r="P95" s="11">
        <f>IF(MAX(PAGAMENTOS!M95,PAGAMENTOS!U95,PAGAMENTOS!AC95,PAGAMENTOS!AK95,PAGAMENTOS!AQ95,PAGAMENTOS!AW95)=0,"SEM PAGAMENTO",IFERROR(INDEX(PAGAMENTOS!95:95,MATCH(MAX(PAGAMENTOS!M95,PAGAMENTOS!U95,PAGAMENTOS!AC95,PAGAMENTOS!AK95,PAGAMENTOS!AQ95,PAGAMENTOS!AW95),PAGAMENTOS!95:95,0)-1),"SEM PAGAMENTO"))</f>
        <v>269309.55</v>
      </c>
      <c r="Q95" s="11">
        <f>SUM(PAGAMENTOS!G95,PAGAMENTOS!L95,PAGAMENTOS!T95,PAGAMENTOS!AB95,PAGAMENTOS!AJ95,PAGAMENTOS!AP95,PAGAMENTOS!AV95)</f>
        <v>3546161.84</v>
      </c>
      <c r="R95" s="11">
        <f>SUM(PAGAMENTOS!G95,PAGAMENTOS!H95,PAGAMENTOS!L95,PAGAMENTOS!T95,PAGAMENTOS!AB95,PAGAMENTOS!AJ95,PAGAMENTOS!AP95,PAGAMENTOS!AV95)</f>
        <v>3546161.84</v>
      </c>
      <c r="S95" s="17">
        <f t="shared" si="1"/>
        <v>0.8</v>
      </c>
      <c r="T95" s="11">
        <f>IF(RIGHT(B95)="O",0,IF(AND(R95=0,PAGAMENTOS!H95&lt;&gt;0),0,K95-R95))</f>
        <v>886540.46</v>
      </c>
      <c r="U95" s="120" t="str">
        <f>IF(AND(OR(PAGAMENTOS!AG95&lt;&gt;"",PAGAMENTOS!AH95&lt;&gt;""),PAGAMENTOS!AK95=""),"4ª",IF(AND(OR(PAGAMENTOS!Y95&lt;&gt;"",PAGAMENTOS!Z95&lt;&gt;""),PAGAMENTOS!AC95=""),"3ª",IF(AND(OR(PAGAMENTOS!Q95&lt;&gt;"",PAGAMENTOS!R95&lt;&gt;""),PAGAMENTOS!U95=""),"2ª",IF(AND(OR(PAGAMENTOS!I95&lt;&gt;"",PAGAMENTOS!J95&lt;&gt;""),PAGAMENTOS!M95=""),"1ª","OK"))))</f>
        <v>4ª</v>
      </c>
      <c r="V95" s="120" t="str">
        <f>IF(U95="4ª",IF(PAGAMENTOS!AH95="","AGUARDANDO VISTORIA","NO FINANCEIRO"),IF(U95="3ª",IF(PAGAMENTOS!Z95="","AGUARDANDO VISTORIA","NO FINANCEIRO"),IF(U95="2ª",IF(PAGAMENTOS!R95="","AGUARDANDO VISTORIA","NO FINANCEIRO"),IF(U95="1ª",IF(PAGAMENTOS!J95="","AGUARDANDO LIBERAÇÃO","NO FINANCEIRO"),"OK"))))</f>
        <v>AGUARDANDO VISTORIA</v>
      </c>
      <c r="W95" s="233">
        <f>IF(U95="4ª",IF(PAGAMENTOS!AH95="",PAGAMENTOS!AG95,PAGAMENTOS!AH95),IF(U95="3ª",IF(PAGAMENTOS!Z95="",PAGAMENTOS!Y95,PAGAMENTOS!Z95),IF(U95="2ª",IF(PAGAMENTOS!R95="",PAGAMENTOS!Q95,PAGAMENTOS!R95),IF(U95="1ª",IF(PAGAMENTOS!J95="",PAGAMENTOS!I95,PAGAMENTOS!J95),"OK"))))</f>
        <v>45181</v>
      </c>
      <c r="X95" s="18">
        <f>MAX(VISTORIA!Y95,VISTORIA!U95,VISTORIA!Q95,VISTORIA!M95,VISTORIA!I95)</f>
        <v>1</v>
      </c>
      <c r="Y95" s="18">
        <f>IF(VISTORIA!Y95&lt;&gt;"",VISTORIA!Y95,IF(VISTORIA!U95&lt;&gt;"",VISTORIA!U95,IF(VISTORIA!Q95&lt;&gt;"",VISTORIA!Q95,IF(VISTORIA!M95&lt;&gt;"",VISTORIA!M95,IF(VISTORIA!I95&lt;&gt;"",VISTORIA!I95,0)))))</f>
        <v>1</v>
      </c>
      <c r="Z95" s="233">
        <f>IF(VISTORIA!Y95&lt;&gt;"",VISTORIA!W95,IF(VISTORIA!U95&lt;&gt;"",VISTORIA!S95,IF(VISTORIA!Q95&lt;&gt;"",VISTORIA!O95,IF(VISTORIA!M95&lt;&gt;"",VISTORIA!K95,IF(VISTORIA!I95&lt;&gt;"",VISTORIA!G95,"NA")))))</f>
        <v>45181</v>
      </c>
      <c r="AA95" s="233">
        <f>IF(VISTORIA!Y95&lt;&gt;"",VISTORIA!X95,IF(VISTORIA!U95&lt;&gt;"",VISTORIA!T95,IF(VISTORIA!Q95&lt;&gt;"",VISTORIA!P95,IF(VISTORIA!M95&lt;&gt;"",VISTORIA!L95,IF(VISTORIA!I95&lt;&gt;"",VISTORIA!H95,"NA")))))</f>
        <v>45328</v>
      </c>
      <c r="AB95" s="233" t="str">
        <f>IF(OR(G95="AGUARDANDO PRESTAÇÃO DE CONTAS",G95="AGUARDANDO APROVAÇÃO PRESTAÇÃO DE CONTAS",G95="CONCLUÍDO"),"PTM CONCLUÍDO",IF(AND(VISTORIA!X95="",VISTORIA!W95&lt;&gt;""),VISTORIA!W95,IF(AND(VISTORIA!T95="",VISTORIA!S95&lt;&gt;""),VISTORIA!S95,IF(AND(VISTORIA!P95="",VISTORIA!O95&lt;&gt;""),VISTORIA!O95,IF(AND(VISTORIA!L95="",VISTORIA!K95&lt;&gt;""),VISTORIA!K95,IF(AND(VISTORIA!H95="",VISTORIA!G95&lt;&gt;""),VISTORIA!G95,"SEM PEDIDO"))))))</f>
        <v>SEM PEDIDO</v>
      </c>
      <c r="AC95" s="18" t="str">
        <f>IFERROR(INDEX('CONCLUSÃO INFORMAL'!95:95,MATCH(MAX('CONCLUSÃO INFORMAL'!H95,'CONCLUSÃO INFORMAL'!L95,'CONCLUSÃO INFORMAL'!P95),'CONCLUSÃO INFORMAL'!95:95,0)-1),"NÃO INFORMADO")</f>
        <v>NÃO INFORMADO</v>
      </c>
      <c r="AD95" s="233" t="str">
        <f>IFERROR(INDEX('CONCLUSÃO INFORMAL'!95:95,MATCH(MAX('CONCLUSÃO INFORMAL'!H95,'CONCLUSÃO INFORMAL'!L95,'CONCLUSÃO INFORMAL'!P95),'CONCLUSÃO INFORMAL'!95:95,0)),"NÃO INFORMADO")</f>
        <v>NÃO INFORMADO</v>
      </c>
      <c r="AE95" s="1950" t="str">
        <f>IFERROR(INDEX('CONCLUSÃO INFORMAL'!95:95,MATCH(MAX('CONCLUSÃO INFORMAL'!H95,'CONCLUSÃO INFORMAL'!L95,'CONCLUSÃO INFORMAL'!P95),'CONCLUSÃO INFORMAL'!95:95,0)+1),"NÃO INFORMADO")</f>
        <v>NÃO INFORMADO</v>
      </c>
    </row>
    <row r="96" spans="2:31" s="174" customFormat="1" ht="58" x14ac:dyDescent="0.35">
      <c r="B96" s="174" t="str">
        <f>'INF GERAIS'!B96&amp;IFERROR(IF(INDEX(APOIO!$A$5:$A$50,MATCH('INF GERAIS'!N96,APOIO!$B$5:$B$50,0))="NÃO",APOIO!$A$2&amp;"NÃO VÁLIDO",""),"")</f>
        <v>2014.0429</v>
      </c>
      <c r="C96" s="1950" t="str">
        <f>'INF GERAIS'!C96</f>
        <v>METROPOLITANA</v>
      </c>
      <c r="D96" s="1950" t="str">
        <f>'INF GERAIS'!D96</f>
        <v>CAMARAGIBE</v>
      </c>
      <c r="E96" s="1950" t="str">
        <f>'INF GERAIS'!E96</f>
        <v>CONSTRUÇÃO DO MERCADO PÚBLICO DO MUNICÍPIO DE CAMARAGIBE ( Conclusão da 1ª etapa)</v>
      </c>
      <c r="F96" s="1950" t="str">
        <f>'INF GERAIS'!G96</f>
        <v>NORMAL</v>
      </c>
      <c r="G96" s="1950" t="str">
        <f>'INF GERAIS'!N96</f>
        <v>PC  REPROVADA</v>
      </c>
      <c r="H96" s="1950" t="str">
        <f>'INF GERAIS'!O96</f>
        <v>CONCLUÍDA</v>
      </c>
      <c r="I96" s="11">
        <f>'INF GERAIS'!I96</f>
        <v>4645869.8999999994</v>
      </c>
      <c r="J96" s="11">
        <f>'INF GERAIS'!J96</f>
        <v>282347.45</v>
      </c>
      <c r="K96" s="11">
        <f>'INF GERAIS'!K96</f>
        <v>213167.6</v>
      </c>
      <c r="L96" s="11">
        <f>'INF GERAIS'!L96</f>
        <v>0</v>
      </c>
      <c r="M96" s="11">
        <f>'INF GERAIS'!M96</f>
        <v>69179.850000000006</v>
      </c>
      <c r="N96" s="233">
        <f>IF(MAX(PAGAMENTOS!M96,PAGAMENTOS!U96,PAGAMENTOS!AC96,PAGAMENTOS!AK96,PAGAMENTOS!AQ96,PAGAMENTOS!AW96)=0,"SEM PAGAMENTO",IFERROR(INDEX(PAGAMENTOS!96:96,MATCH(MAX(PAGAMENTOS!M96,PAGAMENTOS!U96,PAGAMENTOS!AC96,PAGAMENTOS!AK96,PAGAMENTOS!AQ96,PAGAMENTOS!AW96),PAGAMENTOS!96:96,0)),"SEM PAGAMENTO"))</f>
        <v>42537</v>
      </c>
      <c r="O96" s="120" t="str">
        <f>IF(MAX(PAGAMENTOS!M96,PAGAMENTOS!U96,PAGAMENTOS!AC96,PAGAMENTOS!AK96,PAGAMENTOS!AQ96,PAGAMENTOS!AW96)=0,"SEM PAGAMENTO",IFERROR(IF(MATCH(MAX(PAGAMENTOS!M96,PAGAMENTOS!U96,PAGAMENTOS!AC96,PAGAMENTOS!AK96,PAGAMENTOS!AQ96,PAGAMENTOS!AW96),PAGAMENTOS!96:96,0)&gt;40,INDEX(PAGAMENTOS!96:96,MATCH(MAX(PAGAMENTOS!M96,PAGAMENTOS!U96,PAGAMENTOS!AC96,PAGAMENTOS!AK96,PAGAMENTOS!AQ96,PAGAMENTOS!AW96),PAGAMENTOS!96:96,0)-2)&amp;" P COMP.",IF(MATCH(MAX(PAGAMENTOS!M96,PAGAMENTOS!U96,PAGAMENTOS!AC96,PAGAMENTOS!AK96,PAGAMENTOS!AQ96,PAGAMENTOS!AW96),PAGAMENTOS!96:96,0)=13,"1ª P",IF(MATCH(MAX(PAGAMENTOS!M96,PAGAMENTOS!U96,PAGAMENTOS!AC96,PAGAMENTOS!AK96,PAGAMENTOS!AQ96,PAGAMENTOS!AW96),PAGAMENTOS!96:96,0)=21,"2ª P",IF(MATCH(MAX(PAGAMENTOS!M96,PAGAMENTOS!U96,PAGAMENTOS!AC96,PAGAMENTOS!AK96,PAGAMENTOS!AQ96,PAGAMENTOS!AW96),PAGAMENTOS!96:96,0)=29,"3ª P",IF(PAGAMENTOS!AC96=PAGAMENTOS!AK96,"4ª P","4ª P"))))),"SEM PAGAMENTO"))</f>
        <v>3ª P</v>
      </c>
      <c r="P96" s="11">
        <f>IF(MAX(PAGAMENTOS!M96,PAGAMENTOS!U96,PAGAMENTOS!AC96,PAGAMENTOS!AK96,PAGAMENTOS!AQ96,PAGAMENTOS!AW96)=0,"SEM PAGAMENTO",IFERROR(INDEX(PAGAMENTOS!96:96,MATCH(MAX(PAGAMENTOS!M96,PAGAMENTOS!U96,PAGAMENTOS!AC96,PAGAMENTOS!AK96,PAGAMENTOS!AQ96,PAGAMENTOS!AW96),PAGAMENTOS!96:96,0)-1),"SEM PAGAMENTO"))</f>
        <v>213197.07</v>
      </c>
      <c r="Q96" s="11">
        <f>SUM(PAGAMENTOS!G96,PAGAMENTOS!L96,PAGAMENTOS!T96,PAGAMENTOS!AB96,PAGAMENTOS!AJ96,PAGAMENTOS!AP96,PAGAMENTOS!AV96)</f>
        <v>213197.07</v>
      </c>
      <c r="R96" s="11">
        <f>SUM(PAGAMENTOS!G96,PAGAMENTOS!H96,PAGAMENTOS!L96,PAGAMENTOS!T96,PAGAMENTOS!AB96,PAGAMENTOS!AJ96,PAGAMENTOS!AP96,PAGAMENTOS!AV96)</f>
        <v>213197.07</v>
      </c>
      <c r="S96" s="17">
        <f t="shared" si="1"/>
        <v>1.0001382480264356</v>
      </c>
      <c r="T96" s="11">
        <f>IF(RIGHT(B96)="O",0,IF(AND(R96=0,PAGAMENTOS!H96&lt;&gt;0),0,K96-R96))</f>
        <v>-29.470000000001164</v>
      </c>
      <c r="U96" s="120" t="str">
        <f>IF(AND(OR(PAGAMENTOS!AG96&lt;&gt;"",PAGAMENTOS!AH96&lt;&gt;""),PAGAMENTOS!AK96=""),"4ª",IF(AND(OR(PAGAMENTOS!Y96&lt;&gt;"",PAGAMENTOS!Z96&lt;&gt;""),PAGAMENTOS!AC96=""),"3ª",IF(AND(OR(PAGAMENTOS!Q96&lt;&gt;"",PAGAMENTOS!R96&lt;&gt;""),PAGAMENTOS!U96=""),"2ª",IF(AND(OR(PAGAMENTOS!I96&lt;&gt;"",PAGAMENTOS!J96&lt;&gt;""),PAGAMENTOS!M96=""),"1ª","OK"))))</f>
        <v>4ª</v>
      </c>
      <c r="V96" s="120" t="str">
        <f>IF(U96="4ª",IF(PAGAMENTOS!AH96="","AGUARDANDO VISTORIA","NO FINANCEIRO"),IF(U96="3ª",IF(PAGAMENTOS!Z96="","AGUARDANDO VISTORIA","NO FINANCEIRO"),IF(U96="2ª",IF(PAGAMENTOS!R96="","AGUARDANDO VISTORIA","NO FINANCEIRO"),IF(U96="1ª",IF(PAGAMENTOS!J96="","AGUARDANDO LIBERAÇÃO","NO FINANCEIRO"),"OK"))))</f>
        <v>AGUARDANDO VISTORIA</v>
      </c>
      <c r="W96" s="233">
        <f>IF(U96="4ª",IF(PAGAMENTOS!AH96="",PAGAMENTOS!AG96,PAGAMENTOS!AH96),IF(U96="3ª",IF(PAGAMENTOS!Z96="",PAGAMENTOS!Y96,PAGAMENTOS!Z96),IF(U96="2ª",IF(PAGAMENTOS!R96="",PAGAMENTOS!Q96,PAGAMENTOS!R96),IF(U96="1ª",IF(PAGAMENTOS!J96="",PAGAMENTOS!I96,PAGAMENTOS!J96),"OK"))))</f>
        <v>44133</v>
      </c>
      <c r="X96" s="18">
        <f>MAX(VISTORIA!Y96,VISTORIA!U96,VISTORIA!Q96,VISTORIA!M96,VISTORIA!I96)</f>
        <v>1</v>
      </c>
      <c r="Y96" s="18">
        <f>IF(VISTORIA!Y96&lt;&gt;"",VISTORIA!Y96,IF(VISTORIA!U96&lt;&gt;"",VISTORIA!U96,IF(VISTORIA!Q96&lt;&gt;"",VISTORIA!Q96,IF(VISTORIA!M96&lt;&gt;"",VISTORIA!M96,IF(VISTORIA!I96&lt;&gt;"",VISTORIA!I96,0)))))</f>
        <v>1</v>
      </c>
      <c r="Z96" s="233">
        <f>IF(VISTORIA!Y96&lt;&gt;"",VISTORIA!W96,IF(VISTORIA!U96&lt;&gt;"",VISTORIA!S96,IF(VISTORIA!Q96&lt;&gt;"",VISTORIA!O96,IF(VISTORIA!M96&lt;&gt;"",VISTORIA!K96,IF(VISTORIA!I96&lt;&gt;"",VISTORIA!G96,"NA")))))</f>
        <v>44133</v>
      </c>
      <c r="AA96" s="233">
        <f>IF(VISTORIA!Y96&lt;&gt;"",VISTORIA!X96,IF(VISTORIA!U96&lt;&gt;"",VISTORIA!T96,IF(VISTORIA!Q96&lt;&gt;"",VISTORIA!P96,IF(VISTORIA!M96&lt;&gt;"",VISTORIA!L96,IF(VISTORIA!I96&lt;&gt;"",VISTORIA!H96,"NA")))))</f>
        <v>44188</v>
      </c>
      <c r="AB96" s="233" t="str">
        <f>IF(OR(G96="AGUARDANDO PRESTAÇÃO DE CONTAS",G96="AGUARDANDO APROVAÇÃO PRESTAÇÃO DE CONTAS",G96="CONCLUÍDO"),"PTM CONCLUÍDO",IF(AND(VISTORIA!X96="",VISTORIA!W96&lt;&gt;""),VISTORIA!W96,IF(AND(VISTORIA!T96="",VISTORIA!S96&lt;&gt;""),VISTORIA!S96,IF(AND(VISTORIA!P96="",VISTORIA!O96&lt;&gt;""),VISTORIA!O96,IF(AND(VISTORIA!L96="",VISTORIA!K96&lt;&gt;""),VISTORIA!K96,IF(AND(VISTORIA!H96="",VISTORIA!G96&lt;&gt;""),VISTORIA!G96,"SEM PEDIDO"))))))</f>
        <v>SEM PEDIDO</v>
      </c>
      <c r="AC96" s="18" t="str">
        <f>IFERROR(INDEX('CONCLUSÃO INFORMAL'!96:96,MATCH(MAX('CONCLUSÃO INFORMAL'!H96,'CONCLUSÃO INFORMAL'!L96,'CONCLUSÃO INFORMAL'!P96),'CONCLUSÃO INFORMAL'!96:96,0)-1),"NÃO INFORMADO")</f>
        <v>NÃO INFORMADO</v>
      </c>
      <c r="AD96" s="233" t="str">
        <f>IFERROR(INDEX('CONCLUSÃO INFORMAL'!96:96,MATCH(MAX('CONCLUSÃO INFORMAL'!H96,'CONCLUSÃO INFORMAL'!L96,'CONCLUSÃO INFORMAL'!P96),'CONCLUSÃO INFORMAL'!96:96,0)),"NÃO INFORMADO")</f>
        <v>NÃO INFORMADO</v>
      </c>
      <c r="AE96" s="1950" t="str">
        <f>IFERROR(INDEX('CONCLUSÃO INFORMAL'!96:96,MATCH(MAX('CONCLUSÃO INFORMAL'!H96,'CONCLUSÃO INFORMAL'!L96,'CONCLUSÃO INFORMAL'!P96),'CONCLUSÃO INFORMAL'!96:96,0)+1),"NÃO INFORMADO")</f>
        <v>NÃO INFORMADO</v>
      </c>
    </row>
    <row r="97" spans="2:31" ht="43.5" x14ac:dyDescent="0.35">
      <c r="B97" s="7" t="str">
        <f>'INF GERAIS'!B97&amp;IFERROR(IF(INDEX(APOIO!$A$5:$A$50,MATCH('INF GERAIS'!N97,APOIO!$B$5:$B$50,0))="NÃO",APOIO!$A$2&amp;"NÃO VÁLIDO",""),"")</f>
        <v>2014.0086</v>
      </c>
      <c r="C97" s="1950" t="str">
        <f>'INF GERAIS'!C97</f>
        <v>AGRESTE CENTRAL</v>
      </c>
      <c r="D97" s="1950" t="str">
        <f>'INF GERAIS'!D97</f>
        <v>CAMOCIM DE SÃO FÉLIX</v>
      </c>
      <c r="E97" s="1950" t="str">
        <f>'INF GERAIS'!E97</f>
        <v>AMPLIAÇÃO DE SISTEMA DE ESGOTO SANITÁRIO</v>
      </c>
      <c r="F97" s="1950" t="str">
        <f>'INF GERAIS'!G97</f>
        <v>NORMAL</v>
      </c>
      <c r="G97" s="12" t="str">
        <f>'INF GERAIS'!N97</f>
        <v>EM CONFERÊNCIA PARA TEMAI</v>
      </c>
      <c r="H97" s="1950" t="str">
        <f>'INF GERAIS'!O97</f>
        <v>CONCLUÍDA</v>
      </c>
      <c r="I97" s="11">
        <f>'INF GERAIS'!I97</f>
        <v>905659.85666666657</v>
      </c>
      <c r="J97" s="11">
        <f>'INF GERAIS'!J97</f>
        <v>150381.10999999999</v>
      </c>
      <c r="K97" s="11">
        <f>'INF GERAIS'!K97</f>
        <v>150381.10999999999</v>
      </c>
      <c r="L97" s="11">
        <f>'INF GERAIS'!L97</f>
        <v>0</v>
      </c>
      <c r="M97" s="11">
        <f>'INF GERAIS'!M97</f>
        <v>0</v>
      </c>
      <c r="N97" s="233">
        <f>IF(MAX(PAGAMENTOS!M97,PAGAMENTOS!U97,PAGAMENTOS!AC97,PAGAMENTOS!AK97,PAGAMENTOS!AQ97,PAGAMENTOS!AW97)=0,"SEM PAGAMENTO",IFERROR(INDEX(PAGAMENTOS!97:97,MATCH(MAX(PAGAMENTOS!M97,PAGAMENTOS!U97,PAGAMENTOS!AC97,PAGAMENTOS!AK97,PAGAMENTOS!AQ97,PAGAMENTOS!AW97),PAGAMENTOS!97:97,0)),"SEM PAGAMENTO"))</f>
        <v>42940</v>
      </c>
      <c r="O97" s="120" t="str">
        <f>IF(MAX(PAGAMENTOS!M97,PAGAMENTOS!U97,PAGAMENTOS!AC97,PAGAMENTOS!AK97,PAGAMENTOS!AQ97,PAGAMENTOS!AW97)=0,"SEM PAGAMENTO",IFERROR(IF(MATCH(MAX(PAGAMENTOS!M97,PAGAMENTOS!U97,PAGAMENTOS!AC97,PAGAMENTOS!AK97,PAGAMENTOS!AQ97,PAGAMENTOS!AW97),PAGAMENTOS!97:97,0)&gt;40,INDEX(PAGAMENTOS!97:97,MATCH(MAX(PAGAMENTOS!M97,PAGAMENTOS!U97,PAGAMENTOS!AC97,PAGAMENTOS!AK97,PAGAMENTOS!AQ97,PAGAMENTOS!AW97),PAGAMENTOS!97:97,0)-2)&amp;" P COMP.",IF(MATCH(MAX(PAGAMENTOS!M97,PAGAMENTOS!U97,PAGAMENTOS!AC97,PAGAMENTOS!AK97,PAGAMENTOS!AQ97,PAGAMENTOS!AW97),PAGAMENTOS!97:97,0)=13,"1ª P",IF(MATCH(MAX(PAGAMENTOS!M97,PAGAMENTOS!U97,PAGAMENTOS!AC97,PAGAMENTOS!AK97,PAGAMENTOS!AQ97,PAGAMENTOS!AW97),PAGAMENTOS!97:97,0)=21,"2ª P",IF(MATCH(MAX(PAGAMENTOS!M97,PAGAMENTOS!U97,PAGAMENTOS!AC97,PAGAMENTOS!AK97,PAGAMENTOS!AQ97,PAGAMENTOS!AW97),PAGAMENTOS!97:97,0)=29,"3ª P",IF(PAGAMENTOS!AC97=PAGAMENTOS!AK97,"4ª P","4ª P"))))),"SEM PAGAMENTO"))</f>
        <v>4ª P</v>
      </c>
      <c r="P97" s="11">
        <f>IF(MAX(PAGAMENTOS!M97,PAGAMENTOS!U97,PAGAMENTOS!AC97,PAGAMENTOS!AK97,PAGAMENTOS!AQ97,PAGAMENTOS!AW97)=0,"SEM PAGAMENTO",IFERROR(INDEX(PAGAMENTOS!97:97,MATCH(MAX(PAGAMENTOS!M97,PAGAMENTOS!U97,PAGAMENTOS!AC97,PAGAMENTOS!AK97,PAGAMENTOS!AQ97,PAGAMENTOS!AW97),PAGAMENTOS!97:97,0)-1),"SEM PAGAMENTO"))</f>
        <v>30076.23</v>
      </c>
      <c r="Q97" s="11">
        <f>SUM(PAGAMENTOS!G97,PAGAMENTOS!L97,PAGAMENTOS!T97,PAGAMENTOS!AB97,PAGAMENTOS!AJ97,PAGAMENTOS!AP97,PAGAMENTOS!AV97)</f>
        <v>150381.11000000002</v>
      </c>
      <c r="R97" s="11">
        <f>SUM(PAGAMENTOS!G97,PAGAMENTOS!H97,PAGAMENTOS!L97,PAGAMENTOS!T97,PAGAMENTOS!AB97,PAGAMENTOS!AJ97,PAGAMENTOS!AP97,PAGAMENTOS!AV97)</f>
        <v>150381.11000000002</v>
      </c>
      <c r="S97" s="17">
        <f t="shared" si="1"/>
        <v>1.0000000000000002</v>
      </c>
      <c r="T97" s="11">
        <f>IF(RIGHT(B97)="O",0,IF(AND(R97=0,PAGAMENTOS!H97&lt;&gt;0),0,K97-R97))</f>
        <v>-2.9103830456733704E-11</v>
      </c>
      <c r="U97" s="120" t="str">
        <f>IF(AND(OR(PAGAMENTOS!AG97&lt;&gt;"",PAGAMENTOS!AH97&lt;&gt;""),PAGAMENTOS!AK97=""),"4ª",IF(AND(OR(PAGAMENTOS!Y97&lt;&gt;"",PAGAMENTOS!Z97&lt;&gt;""),PAGAMENTOS!AC97=""),"3ª",IF(AND(OR(PAGAMENTOS!Q97&lt;&gt;"",PAGAMENTOS!R97&lt;&gt;""),PAGAMENTOS!U97=""),"2ª",IF(AND(OR(PAGAMENTOS!I97&lt;&gt;"",PAGAMENTOS!J97&lt;&gt;""),PAGAMENTOS!M97=""),"1ª","OK"))))</f>
        <v>OK</v>
      </c>
      <c r="V97" s="120" t="str">
        <f>IF(U97="4ª",IF(PAGAMENTOS!AH97="","AGUARDANDO VISTORIA","NO FINANCEIRO"),IF(U97="3ª",IF(PAGAMENTOS!Z97="","AGUARDANDO VISTORIA","NO FINANCEIRO"),IF(U97="2ª",IF(PAGAMENTOS!R97="","AGUARDANDO VISTORIA","NO FINANCEIRO"),IF(U97="1ª",IF(PAGAMENTOS!J97="","AGUARDANDO LIBERAÇÃO","NO FINANCEIRO"),"OK"))))</f>
        <v>OK</v>
      </c>
      <c r="W97" s="233" t="str">
        <f>IF(U97="4ª",IF(PAGAMENTOS!AH97="",PAGAMENTOS!AG97,PAGAMENTOS!AH97),IF(U97="3ª",IF(PAGAMENTOS!Z97="",PAGAMENTOS!Y97,PAGAMENTOS!Z97),IF(U97="2ª",IF(PAGAMENTOS!R97="",PAGAMENTOS!Q97,PAGAMENTOS!R97),IF(U97="1ª",IF(PAGAMENTOS!J97="",PAGAMENTOS!I97,PAGAMENTOS!J97),"OK"))))</f>
        <v>OK</v>
      </c>
      <c r="X97" s="18">
        <f>MAX(VISTORIA!Y97,VISTORIA!U97,VISTORIA!Q97,VISTORIA!M97,VISTORIA!I97)</f>
        <v>1</v>
      </c>
      <c r="Y97" s="18">
        <f>IF(VISTORIA!Y97&lt;&gt;"",VISTORIA!Y97,IF(VISTORIA!U97&lt;&gt;"",VISTORIA!U97,IF(VISTORIA!Q97&lt;&gt;"",VISTORIA!Q97,IF(VISTORIA!M97&lt;&gt;"",VISTORIA!M97,IF(VISTORIA!I97&lt;&gt;"",VISTORIA!I97,0)))))</f>
        <v>1</v>
      </c>
      <c r="Z97" s="233">
        <f>IF(VISTORIA!Y97&lt;&gt;"",VISTORIA!W97,IF(VISTORIA!U97&lt;&gt;"",VISTORIA!S97,IF(VISTORIA!Q97&lt;&gt;"",VISTORIA!O97,IF(VISTORIA!M97&lt;&gt;"",VISTORIA!K97,IF(VISTORIA!I97&lt;&gt;"",VISTORIA!G97,"NA")))))</f>
        <v>42537</v>
      </c>
      <c r="AA97" s="233">
        <f>IF(VISTORIA!Y97&lt;&gt;"",VISTORIA!X97,IF(VISTORIA!U97&lt;&gt;"",VISTORIA!T97,IF(VISTORIA!Q97&lt;&gt;"",VISTORIA!P97,IF(VISTORIA!M97&lt;&gt;"",VISTORIA!L97,IF(VISTORIA!I97&lt;&gt;"",VISTORIA!H97,"NA")))))</f>
        <v>42566</v>
      </c>
      <c r="AB97" s="233" t="str">
        <f>IF(OR(G97="AGUARDANDO PRESTAÇÃO DE CONTAS",G97="AGUARDANDO APROVAÇÃO PRESTAÇÃO DE CONTAS",G97="CONCLUÍDO"),"PTM CONCLUÍDO",IF(AND(VISTORIA!X97="",VISTORIA!W97&lt;&gt;""),VISTORIA!W97,IF(AND(VISTORIA!T97="",VISTORIA!S97&lt;&gt;""),VISTORIA!S97,IF(AND(VISTORIA!P97="",VISTORIA!O97&lt;&gt;""),VISTORIA!O97,IF(AND(VISTORIA!L97="",VISTORIA!K97&lt;&gt;""),VISTORIA!K97,IF(AND(VISTORIA!H97="",VISTORIA!G97&lt;&gt;""),VISTORIA!G97,"SEM PEDIDO"))))))</f>
        <v>SEM PEDIDO</v>
      </c>
      <c r="AC97" s="18" t="str">
        <f>IFERROR(INDEX('CONCLUSÃO INFORMAL'!97:97,MATCH(MAX('CONCLUSÃO INFORMAL'!H97,'CONCLUSÃO INFORMAL'!L97,'CONCLUSÃO INFORMAL'!P97),'CONCLUSÃO INFORMAL'!97:97,0)-1),"NÃO INFORMADO")</f>
        <v>NÃO INFORMADO</v>
      </c>
      <c r="AD97" s="233" t="str">
        <f>IFERROR(INDEX('CONCLUSÃO INFORMAL'!97:97,MATCH(MAX('CONCLUSÃO INFORMAL'!H97,'CONCLUSÃO INFORMAL'!L97,'CONCLUSÃO INFORMAL'!P97),'CONCLUSÃO INFORMAL'!97:97,0)),"NÃO INFORMADO")</f>
        <v>NÃO INFORMADO</v>
      </c>
      <c r="AE97" s="1950" t="str">
        <f>IFERROR(INDEX('CONCLUSÃO INFORMAL'!97:97,MATCH(MAX('CONCLUSÃO INFORMAL'!H97,'CONCLUSÃO INFORMAL'!L97,'CONCLUSÃO INFORMAL'!P97),'CONCLUSÃO INFORMAL'!97:97,0)+1),"NÃO INFORMADO")</f>
        <v>NÃO INFORMADO</v>
      </c>
    </row>
    <row r="98" spans="2:31" ht="43.5" x14ac:dyDescent="0.35">
      <c r="B98" s="7" t="str">
        <f>'INF GERAIS'!B98&amp;IFERROR(IF(INDEX(APOIO!$A$5:$A$50,MATCH('INF GERAIS'!N98,APOIO!$B$5:$B$50,0))="NÃO",APOIO!$A$2&amp;"NÃO VÁLIDO",""),"")</f>
        <v>2014.0087</v>
      </c>
      <c r="C98" s="1950" t="str">
        <f>'INF GERAIS'!C98</f>
        <v>AGRESTE CENTRAL</v>
      </c>
      <c r="D98" s="1950" t="str">
        <f>'INF GERAIS'!D98</f>
        <v>CAMOCIM DE SÃO FÉLIX</v>
      </c>
      <c r="E98" s="1950" t="str">
        <f>'INF GERAIS'!E98</f>
        <v>REFORMA DA PREFEITURA</v>
      </c>
      <c r="F98" s="1950" t="str">
        <f>'INF GERAIS'!G98</f>
        <v>NORMAL</v>
      </c>
      <c r="G98" s="12" t="str">
        <f>'INF GERAIS'!N98</f>
        <v>EM CONFERÊNCIA PARA TEMAI</v>
      </c>
      <c r="H98" s="1950" t="str">
        <f>'INF GERAIS'!O98</f>
        <v>CONCLUÍDA</v>
      </c>
      <c r="I98" s="11">
        <f>'INF GERAIS'!I98</f>
        <v>905659.85666666657</v>
      </c>
      <c r="J98" s="11">
        <f>'INF GERAIS'!J98</f>
        <v>307829.13</v>
      </c>
      <c r="K98" s="11">
        <f>'INF GERAIS'!K98</f>
        <v>307829.13</v>
      </c>
      <c r="L98" s="11">
        <f>'INF GERAIS'!L98</f>
        <v>0</v>
      </c>
      <c r="M98" s="11">
        <f>'INF GERAIS'!M98</f>
        <v>0</v>
      </c>
      <c r="N98" s="233">
        <f>IF(MAX(PAGAMENTOS!M98,PAGAMENTOS!U98,PAGAMENTOS!AC98,PAGAMENTOS!AK98,PAGAMENTOS!AQ98,PAGAMENTOS!AW98)=0,"SEM PAGAMENTO",IFERROR(INDEX(PAGAMENTOS!98:98,MATCH(MAX(PAGAMENTOS!M98,PAGAMENTOS!U98,PAGAMENTOS!AC98,PAGAMENTOS!AK98,PAGAMENTOS!AQ98,PAGAMENTOS!AW98),PAGAMENTOS!98:98,0)),"SEM PAGAMENTO"))</f>
        <v>42534</v>
      </c>
      <c r="O98" s="120" t="str">
        <f>IF(MAX(PAGAMENTOS!M98,PAGAMENTOS!U98,PAGAMENTOS!AC98,PAGAMENTOS!AK98,PAGAMENTOS!AQ98,PAGAMENTOS!AW98)=0,"SEM PAGAMENTO",IFERROR(IF(MATCH(MAX(PAGAMENTOS!M98,PAGAMENTOS!U98,PAGAMENTOS!AC98,PAGAMENTOS!AK98,PAGAMENTOS!AQ98,PAGAMENTOS!AW98),PAGAMENTOS!98:98,0)&gt;40,INDEX(PAGAMENTOS!98:98,MATCH(MAX(PAGAMENTOS!M98,PAGAMENTOS!U98,PAGAMENTOS!AC98,PAGAMENTOS!AK98,PAGAMENTOS!AQ98,PAGAMENTOS!AW98),PAGAMENTOS!98:98,0)-2)&amp;" P COMP.",IF(MATCH(MAX(PAGAMENTOS!M98,PAGAMENTOS!U98,PAGAMENTOS!AC98,PAGAMENTOS!AK98,PAGAMENTOS!AQ98,PAGAMENTOS!AW98),PAGAMENTOS!98:98,0)=13,"1ª P",IF(MATCH(MAX(PAGAMENTOS!M98,PAGAMENTOS!U98,PAGAMENTOS!AC98,PAGAMENTOS!AK98,PAGAMENTOS!AQ98,PAGAMENTOS!AW98),PAGAMENTOS!98:98,0)=21,"2ª P",IF(MATCH(MAX(PAGAMENTOS!M98,PAGAMENTOS!U98,PAGAMENTOS!AC98,PAGAMENTOS!AK98,PAGAMENTOS!AQ98,PAGAMENTOS!AW98),PAGAMENTOS!98:98,0)=29,"3ª P",IF(PAGAMENTOS!AC98=PAGAMENTOS!AK98,"4ª P","4ª P"))))),"SEM PAGAMENTO"))</f>
        <v>4ª P</v>
      </c>
      <c r="P98" s="11">
        <f>IF(MAX(PAGAMENTOS!M98,PAGAMENTOS!U98,PAGAMENTOS!AC98,PAGAMENTOS!AK98,PAGAMENTOS!AQ98,PAGAMENTOS!AW98)=0,"SEM PAGAMENTO",IFERROR(INDEX(PAGAMENTOS!98:98,MATCH(MAX(PAGAMENTOS!M98,PAGAMENTOS!U98,PAGAMENTOS!AC98,PAGAMENTOS!AK98,PAGAMENTOS!AQ98,PAGAMENTOS!AW98),PAGAMENTOS!98:98,0)-1),"SEM PAGAMENTO"))</f>
        <v>61565.83</v>
      </c>
      <c r="Q98" s="11">
        <f>SUM(PAGAMENTOS!G98,PAGAMENTOS!L98,PAGAMENTOS!T98,PAGAMENTOS!AB98,PAGAMENTOS!AJ98,PAGAMENTOS!AP98,PAGAMENTOS!AV98)</f>
        <v>307829.13</v>
      </c>
      <c r="R98" s="11">
        <f>SUM(PAGAMENTOS!G98,PAGAMENTOS!H98,PAGAMENTOS!L98,PAGAMENTOS!T98,PAGAMENTOS!AB98,PAGAMENTOS!AJ98,PAGAMENTOS!AP98,PAGAMENTOS!AV98)</f>
        <v>307829.13</v>
      </c>
      <c r="S98" s="17">
        <f t="shared" si="1"/>
        <v>1</v>
      </c>
      <c r="T98" s="11">
        <f>IF(RIGHT(B98)="O",0,IF(AND(R98=0,PAGAMENTOS!H98&lt;&gt;0),0,K98-R98))</f>
        <v>0</v>
      </c>
      <c r="U98" s="120" t="str">
        <f>IF(AND(OR(PAGAMENTOS!AG98&lt;&gt;"",PAGAMENTOS!AH98&lt;&gt;""),PAGAMENTOS!AK98=""),"4ª",IF(AND(OR(PAGAMENTOS!Y98&lt;&gt;"",PAGAMENTOS!Z98&lt;&gt;""),PAGAMENTOS!AC98=""),"3ª",IF(AND(OR(PAGAMENTOS!Q98&lt;&gt;"",PAGAMENTOS!R98&lt;&gt;""),PAGAMENTOS!U98=""),"2ª",IF(AND(OR(PAGAMENTOS!I98&lt;&gt;"",PAGAMENTOS!J98&lt;&gt;""),PAGAMENTOS!M98=""),"1ª","OK"))))</f>
        <v>OK</v>
      </c>
      <c r="V98" s="120" t="str">
        <f>IF(U98="4ª",IF(PAGAMENTOS!AH98="","AGUARDANDO VISTORIA","NO FINANCEIRO"),IF(U98="3ª",IF(PAGAMENTOS!Z98="","AGUARDANDO VISTORIA","NO FINANCEIRO"),IF(U98="2ª",IF(PAGAMENTOS!R98="","AGUARDANDO VISTORIA","NO FINANCEIRO"),IF(U98="1ª",IF(PAGAMENTOS!J98="","AGUARDANDO LIBERAÇÃO","NO FINANCEIRO"),"OK"))))</f>
        <v>OK</v>
      </c>
      <c r="W98" s="233" t="str">
        <f>IF(U98="4ª",IF(PAGAMENTOS!AH98="",PAGAMENTOS!AG98,PAGAMENTOS!AH98),IF(U98="3ª",IF(PAGAMENTOS!Z98="",PAGAMENTOS!Y98,PAGAMENTOS!Z98),IF(U98="2ª",IF(PAGAMENTOS!R98="",PAGAMENTOS!Q98,PAGAMENTOS!R98),IF(U98="1ª",IF(PAGAMENTOS!J98="",PAGAMENTOS!I98,PAGAMENTOS!J98),"OK"))))</f>
        <v>OK</v>
      </c>
      <c r="X98" s="18">
        <f>MAX(VISTORIA!Y98,VISTORIA!U98,VISTORIA!Q98,VISTORIA!M98,VISTORIA!I98)</f>
        <v>1</v>
      </c>
      <c r="Y98" s="18">
        <f>IF(VISTORIA!Y98&lt;&gt;"",VISTORIA!Y98,IF(VISTORIA!U98&lt;&gt;"",VISTORIA!U98,IF(VISTORIA!Q98&lt;&gt;"",VISTORIA!Q98,IF(VISTORIA!M98&lt;&gt;"",VISTORIA!M98,IF(VISTORIA!I98&lt;&gt;"",VISTORIA!I98,0)))))</f>
        <v>1</v>
      </c>
      <c r="Z98" s="233">
        <f>IF(VISTORIA!Y98&lt;&gt;"",VISTORIA!W98,IF(VISTORIA!U98&lt;&gt;"",VISTORIA!S98,IF(VISTORIA!Q98&lt;&gt;"",VISTORIA!O98,IF(VISTORIA!M98&lt;&gt;"",VISTORIA!K98,IF(VISTORIA!I98&lt;&gt;"",VISTORIA!G98,"NA")))))</f>
        <v>42411</v>
      </c>
      <c r="AA98" s="233">
        <f>IF(VISTORIA!Y98&lt;&gt;"",VISTORIA!X98,IF(VISTORIA!U98&lt;&gt;"",VISTORIA!T98,IF(VISTORIA!Q98&lt;&gt;"",VISTORIA!P98,IF(VISTORIA!M98&lt;&gt;"",VISTORIA!L98,IF(VISTORIA!I98&lt;&gt;"",VISTORIA!H98,"NA")))))</f>
        <v>42494</v>
      </c>
      <c r="AB98" s="233" t="str">
        <f>IF(OR(G98="AGUARDANDO PRESTAÇÃO DE CONTAS",G98="AGUARDANDO APROVAÇÃO PRESTAÇÃO DE CONTAS",G98="CONCLUÍDO"),"PTM CONCLUÍDO",IF(AND(VISTORIA!X98="",VISTORIA!W98&lt;&gt;""),VISTORIA!W98,IF(AND(VISTORIA!T98="",VISTORIA!S98&lt;&gt;""),VISTORIA!S98,IF(AND(VISTORIA!P98="",VISTORIA!O98&lt;&gt;""),VISTORIA!O98,IF(AND(VISTORIA!L98="",VISTORIA!K98&lt;&gt;""),VISTORIA!K98,IF(AND(VISTORIA!H98="",VISTORIA!G98&lt;&gt;""),VISTORIA!G98,"SEM PEDIDO"))))))</f>
        <v>SEM PEDIDO</v>
      </c>
      <c r="AC98" s="18" t="str">
        <f>IFERROR(INDEX('CONCLUSÃO INFORMAL'!98:98,MATCH(MAX('CONCLUSÃO INFORMAL'!H98,'CONCLUSÃO INFORMAL'!L98,'CONCLUSÃO INFORMAL'!P98),'CONCLUSÃO INFORMAL'!98:98,0)-1),"NÃO INFORMADO")</f>
        <v>NÃO INFORMADO</v>
      </c>
      <c r="AD98" s="233" t="str">
        <f>IFERROR(INDEX('CONCLUSÃO INFORMAL'!98:98,MATCH(MAX('CONCLUSÃO INFORMAL'!H98,'CONCLUSÃO INFORMAL'!L98,'CONCLUSÃO INFORMAL'!P98),'CONCLUSÃO INFORMAL'!98:98,0)),"NÃO INFORMADO")</f>
        <v>NÃO INFORMADO</v>
      </c>
      <c r="AE98" s="1950" t="str">
        <f>IFERROR(INDEX('CONCLUSÃO INFORMAL'!98:98,MATCH(MAX('CONCLUSÃO INFORMAL'!H98,'CONCLUSÃO INFORMAL'!L98,'CONCLUSÃO INFORMAL'!P98),'CONCLUSÃO INFORMAL'!98:98,0)+1),"NÃO INFORMADO")</f>
        <v>NÃO INFORMADO</v>
      </c>
    </row>
    <row r="99" spans="2:31" ht="43.5" x14ac:dyDescent="0.35">
      <c r="B99" s="7" t="str">
        <f>'INF GERAIS'!B99&amp;IFERROR(IF(INDEX(APOIO!$A$5:$A$50,MATCH('INF GERAIS'!N99,APOIO!$B$5:$B$50,0))="NÃO",APOIO!$A$2&amp;"NÃO VÁLIDO",""),"")</f>
        <v>2014.0088</v>
      </c>
      <c r="C99" s="1950" t="str">
        <f>'INF GERAIS'!C99</f>
        <v>AGRESTE CENTRAL</v>
      </c>
      <c r="D99" s="1950" t="str">
        <f>'INF GERAIS'!D99</f>
        <v>CAMOCIM DE SÃO FÉLIX</v>
      </c>
      <c r="E99" s="1950" t="str">
        <f>'INF GERAIS'!E99</f>
        <v xml:space="preserve">CONSTRUÇÃO DE UM PORTAL </v>
      </c>
      <c r="F99" s="1950" t="str">
        <f>'INF GERAIS'!G99</f>
        <v>NORMAL</v>
      </c>
      <c r="G99" s="12" t="str">
        <f>'INF GERAIS'!N99</f>
        <v>EM CONFERÊNCIA PARA TEMAI</v>
      </c>
      <c r="H99" s="1950" t="str">
        <f>'INF GERAIS'!O99</f>
        <v>CONCLUÍDA</v>
      </c>
      <c r="I99" s="11">
        <f>'INF GERAIS'!I99</f>
        <v>905659.85666666657</v>
      </c>
      <c r="J99" s="11">
        <f>'INF GERAIS'!J99</f>
        <v>376312.54</v>
      </c>
      <c r="K99" s="11">
        <f>'INF GERAIS'!K99</f>
        <v>300915.92</v>
      </c>
      <c r="L99" s="11">
        <f>'INF GERAIS'!L99</f>
        <v>0</v>
      </c>
      <c r="M99" s="11">
        <f>'INF GERAIS'!M99</f>
        <v>75396.92</v>
      </c>
      <c r="N99" s="233">
        <f>IF(MAX(PAGAMENTOS!M99,PAGAMENTOS!U99,PAGAMENTOS!AC99,PAGAMENTOS!AK99,PAGAMENTOS!AQ99,PAGAMENTOS!AW99)=0,"SEM PAGAMENTO",IFERROR(INDEX(PAGAMENTOS!99:99,MATCH(MAX(PAGAMENTOS!M99,PAGAMENTOS!U99,PAGAMENTOS!AC99,PAGAMENTOS!AK99,PAGAMENTOS!AQ99,PAGAMENTOS!AW99),PAGAMENTOS!99:99,0)),"SEM PAGAMENTO"))</f>
        <v>42527</v>
      </c>
      <c r="O99" s="120" t="str">
        <f>IF(MAX(PAGAMENTOS!M99,PAGAMENTOS!U99,PAGAMENTOS!AC99,PAGAMENTOS!AK99,PAGAMENTOS!AQ99,PAGAMENTOS!AW99)=0,"SEM PAGAMENTO",IFERROR(IF(MATCH(MAX(PAGAMENTOS!M99,PAGAMENTOS!U99,PAGAMENTOS!AC99,PAGAMENTOS!AK99,PAGAMENTOS!AQ99,PAGAMENTOS!AW99),PAGAMENTOS!99:99,0)&gt;40,INDEX(PAGAMENTOS!99:99,MATCH(MAX(PAGAMENTOS!M99,PAGAMENTOS!U99,PAGAMENTOS!AC99,PAGAMENTOS!AK99,PAGAMENTOS!AQ99,PAGAMENTOS!AW99),PAGAMENTOS!99:99,0)-2)&amp;" P COMP.",IF(MATCH(MAX(PAGAMENTOS!M99,PAGAMENTOS!U99,PAGAMENTOS!AC99,PAGAMENTOS!AK99,PAGAMENTOS!AQ99,PAGAMENTOS!AW99),PAGAMENTOS!99:99,0)=13,"1ª P",IF(MATCH(MAX(PAGAMENTOS!M99,PAGAMENTOS!U99,PAGAMENTOS!AC99,PAGAMENTOS!AK99,PAGAMENTOS!AQ99,PAGAMENTOS!AW99),PAGAMENTOS!99:99,0)=21,"2ª P",IF(MATCH(MAX(PAGAMENTOS!M99,PAGAMENTOS!U99,PAGAMENTOS!AC99,PAGAMENTOS!AK99,PAGAMENTOS!AQ99,PAGAMENTOS!AW99),PAGAMENTOS!99:99,0)=29,"3ª P",IF(PAGAMENTOS!AC99=PAGAMENTOS!AK99,"4ª P","4ª P"))))),"SEM PAGAMENTO"))</f>
        <v>4ª P</v>
      </c>
      <c r="P99" s="11">
        <f>IF(MAX(PAGAMENTOS!M99,PAGAMENTOS!U99,PAGAMENTOS!AC99,PAGAMENTOS!AK99,PAGAMENTOS!AQ99,PAGAMENTOS!AW99)=0,"SEM PAGAMENTO",IFERROR(INDEX(PAGAMENTOS!99:99,MATCH(MAX(PAGAMENTOS!M99,PAGAMENTOS!U99,PAGAMENTOS!AC99,PAGAMENTOS!AK99,PAGAMENTOS!AQ99,PAGAMENTOS!AW99),PAGAMENTOS!99:99,0)-1),"SEM PAGAMENTO"))</f>
        <v>60183.19</v>
      </c>
      <c r="Q99" s="11">
        <f>SUM(PAGAMENTOS!G99,PAGAMENTOS!L99,PAGAMENTOS!T99,PAGAMENTOS!AB99,PAGAMENTOS!AJ99,PAGAMENTOS!AP99,PAGAMENTOS!AV99)</f>
        <v>300915.92</v>
      </c>
      <c r="R99" s="11">
        <f>SUM(PAGAMENTOS!G99,PAGAMENTOS!H99,PAGAMENTOS!L99,PAGAMENTOS!T99,PAGAMENTOS!AB99,PAGAMENTOS!AJ99,PAGAMENTOS!AP99,PAGAMENTOS!AV99)</f>
        <v>300915.92</v>
      </c>
      <c r="S99" s="17">
        <f t="shared" si="1"/>
        <v>1</v>
      </c>
      <c r="T99" s="11">
        <f>IF(RIGHT(B99)="O",0,IF(AND(R99=0,PAGAMENTOS!H99&lt;&gt;0),0,K99-R99))</f>
        <v>0</v>
      </c>
      <c r="U99" s="120" t="str">
        <f>IF(AND(OR(PAGAMENTOS!AG99&lt;&gt;"",PAGAMENTOS!AH99&lt;&gt;""),PAGAMENTOS!AK99=""),"4ª",IF(AND(OR(PAGAMENTOS!Y99&lt;&gt;"",PAGAMENTOS!Z99&lt;&gt;""),PAGAMENTOS!AC99=""),"3ª",IF(AND(OR(PAGAMENTOS!Q99&lt;&gt;"",PAGAMENTOS!R99&lt;&gt;""),PAGAMENTOS!U99=""),"2ª",IF(AND(OR(PAGAMENTOS!I99&lt;&gt;"",PAGAMENTOS!J99&lt;&gt;""),PAGAMENTOS!M99=""),"1ª","OK"))))</f>
        <v>OK</v>
      </c>
      <c r="V99" s="120" t="str">
        <f>IF(U99="4ª",IF(PAGAMENTOS!AH99="","AGUARDANDO VISTORIA","NO FINANCEIRO"),IF(U99="3ª",IF(PAGAMENTOS!Z99="","AGUARDANDO VISTORIA","NO FINANCEIRO"),IF(U99="2ª",IF(PAGAMENTOS!R99="","AGUARDANDO VISTORIA","NO FINANCEIRO"),IF(U99="1ª",IF(PAGAMENTOS!J99="","AGUARDANDO LIBERAÇÃO","NO FINANCEIRO"),"OK"))))</f>
        <v>OK</v>
      </c>
      <c r="W99" s="233" t="str">
        <f>IF(U99="4ª",IF(PAGAMENTOS!AH99="",PAGAMENTOS!AG99,PAGAMENTOS!AH99),IF(U99="3ª",IF(PAGAMENTOS!Z99="",PAGAMENTOS!Y99,PAGAMENTOS!Z99),IF(U99="2ª",IF(PAGAMENTOS!R99="",PAGAMENTOS!Q99,PAGAMENTOS!R99),IF(U99="1ª",IF(PAGAMENTOS!J99="",PAGAMENTOS!I99,PAGAMENTOS!J99),"OK"))))</f>
        <v>OK</v>
      </c>
      <c r="X99" s="18">
        <f>MAX(VISTORIA!Y99,VISTORIA!U99,VISTORIA!Q99,VISTORIA!M99,VISTORIA!I99)</f>
        <v>1</v>
      </c>
      <c r="Y99" s="18">
        <f>IF(VISTORIA!Y99&lt;&gt;"",VISTORIA!Y99,IF(VISTORIA!U99&lt;&gt;"",VISTORIA!U99,IF(VISTORIA!Q99&lt;&gt;"",VISTORIA!Q99,IF(VISTORIA!M99&lt;&gt;"",VISTORIA!M99,IF(VISTORIA!I99&lt;&gt;"",VISTORIA!I99,0)))))</f>
        <v>1</v>
      </c>
      <c r="Z99" s="233">
        <f>IF(VISTORIA!Y99&lt;&gt;"",VISTORIA!W99,IF(VISTORIA!U99&lt;&gt;"",VISTORIA!S99,IF(VISTORIA!Q99&lt;&gt;"",VISTORIA!O99,IF(VISTORIA!M99&lt;&gt;"",VISTORIA!K99,IF(VISTORIA!I99&lt;&gt;"",VISTORIA!G99,"NA")))))</f>
        <v>42473</v>
      </c>
      <c r="AA99" s="233">
        <f>IF(VISTORIA!Y99&lt;&gt;"",VISTORIA!X99,IF(VISTORIA!U99&lt;&gt;"",VISTORIA!T99,IF(VISTORIA!Q99&lt;&gt;"",VISTORIA!P99,IF(VISTORIA!M99&lt;&gt;"",VISTORIA!L99,IF(VISTORIA!I99&lt;&gt;"",VISTORIA!H99,"NA")))))</f>
        <v>42494</v>
      </c>
      <c r="AB99" s="233" t="str">
        <f>IF(OR(G99="AGUARDANDO PRESTAÇÃO DE CONTAS",G99="AGUARDANDO APROVAÇÃO PRESTAÇÃO DE CONTAS",G99="CONCLUÍDO"),"PTM CONCLUÍDO",IF(AND(VISTORIA!X99="",VISTORIA!W99&lt;&gt;""),VISTORIA!W99,IF(AND(VISTORIA!T99="",VISTORIA!S99&lt;&gt;""),VISTORIA!S99,IF(AND(VISTORIA!P99="",VISTORIA!O99&lt;&gt;""),VISTORIA!O99,IF(AND(VISTORIA!L99="",VISTORIA!K99&lt;&gt;""),VISTORIA!K99,IF(AND(VISTORIA!H99="",VISTORIA!G99&lt;&gt;""),VISTORIA!G99,"SEM PEDIDO"))))))</f>
        <v>SEM PEDIDO</v>
      </c>
      <c r="AC99" s="18" t="str">
        <f>IFERROR(INDEX('CONCLUSÃO INFORMAL'!99:99,MATCH(MAX('CONCLUSÃO INFORMAL'!H99,'CONCLUSÃO INFORMAL'!L99,'CONCLUSÃO INFORMAL'!P99),'CONCLUSÃO INFORMAL'!99:99,0)-1),"NÃO INFORMADO")</f>
        <v>NÃO INFORMADO</v>
      </c>
      <c r="AD99" s="233" t="str">
        <f>IFERROR(INDEX('CONCLUSÃO INFORMAL'!99:99,MATCH(MAX('CONCLUSÃO INFORMAL'!H99,'CONCLUSÃO INFORMAL'!L99,'CONCLUSÃO INFORMAL'!P99),'CONCLUSÃO INFORMAL'!99:99,0)),"NÃO INFORMADO")</f>
        <v>NÃO INFORMADO</v>
      </c>
      <c r="AE99" s="1950" t="str">
        <f>IFERROR(INDEX('CONCLUSÃO INFORMAL'!99:99,MATCH(MAX('CONCLUSÃO INFORMAL'!H99,'CONCLUSÃO INFORMAL'!L99,'CONCLUSÃO INFORMAL'!P99),'CONCLUSÃO INFORMAL'!99:99,0)+1),"NÃO INFORMADO")</f>
        <v>NÃO INFORMADO</v>
      </c>
    </row>
    <row r="100" spans="2:31" ht="43.5" x14ac:dyDescent="0.35">
      <c r="B100" s="7" t="str">
        <f>'INF GERAIS'!B100&amp;IFERROR(IF(INDEX(APOIO!$A$5:$A$50,MATCH('INF GERAIS'!N100,APOIO!$B$5:$B$50,0))="NÃO",APOIO!$A$2&amp;"NÃO VÁLIDO",""),"")</f>
        <v>2014.0089</v>
      </c>
      <c r="C100" s="1950" t="str">
        <f>'INF GERAIS'!C100</f>
        <v>AGRESTE CENTRAL</v>
      </c>
      <c r="D100" s="1950" t="str">
        <f>'INF GERAIS'!D100</f>
        <v>CAMOCIM DE SÃO FÉLIX</v>
      </c>
      <c r="E100" s="1950" t="str">
        <f>'INF GERAIS'!E100</f>
        <v>REFORMA DA ACADEMIA DAS CIDADES</v>
      </c>
      <c r="F100" s="1950" t="str">
        <f>'INF GERAIS'!G100</f>
        <v>NORMAL</v>
      </c>
      <c r="G100" s="12" t="str">
        <f>'INF GERAIS'!N100</f>
        <v>EM CONFERÊNCIA PARA TEMAI</v>
      </c>
      <c r="H100" s="1950" t="str">
        <f>'INF GERAIS'!O100</f>
        <v>CONCLUÍDA</v>
      </c>
      <c r="I100" s="11">
        <f>'INF GERAIS'!I100</f>
        <v>905659.85666666657</v>
      </c>
      <c r="J100" s="11">
        <f>'INF GERAIS'!J100</f>
        <v>147569.65</v>
      </c>
      <c r="K100" s="11">
        <f>'INF GERAIS'!K100</f>
        <v>146260.82999999999</v>
      </c>
      <c r="L100" s="11">
        <f>'INF GERAIS'!L100</f>
        <v>0</v>
      </c>
      <c r="M100" s="11">
        <f>'INF GERAIS'!M100</f>
        <v>1308.82</v>
      </c>
      <c r="N100" s="233">
        <f>IF(MAX(PAGAMENTOS!M100,PAGAMENTOS!U100,PAGAMENTOS!AC100,PAGAMENTOS!AK100,PAGAMENTOS!AQ100,PAGAMENTOS!AW100)=0,"SEM PAGAMENTO",IFERROR(INDEX(PAGAMENTOS!100:100,MATCH(MAX(PAGAMENTOS!M100,PAGAMENTOS!U100,PAGAMENTOS!AC100,PAGAMENTOS!AK100,PAGAMENTOS!AQ100,PAGAMENTOS!AW100),PAGAMENTOS!100:100,0)),"SEM PAGAMENTO"))</f>
        <v>42534</v>
      </c>
      <c r="O100" s="120" t="str">
        <f>IF(MAX(PAGAMENTOS!M100,PAGAMENTOS!U100,PAGAMENTOS!AC100,PAGAMENTOS!AK100,PAGAMENTOS!AQ100,PAGAMENTOS!AW100)=0,"SEM PAGAMENTO",IFERROR(IF(MATCH(MAX(PAGAMENTOS!M100,PAGAMENTOS!U100,PAGAMENTOS!AC100,PAGAMENTOS!AK100,PAGAMENTOS!AQ100,PAGAMENTOS!AW100),PAGAMENTOS!100:100,0)&gt;40,INDEX(PAGAMENTOS!100:100,MATCH(MAX(PAGAMENTOS!M100,PAGAMENTOS!U100,PAGAMENTOS!AC100,PAGAMENTOS!AK100,PAGAMENTOS!AQ100,PAGAMENTOS!AW100),PAGAMENTOS!100:100,0)-2)&amp;" P COMP.",IF(MATCH(MAX(PAGAMENTOS!M100,PAGAMENTOS!U100,PAGAMENTOS!AC100,PAGAMENTOS!AK100,PAGAMENTOS!AQ100,PAGAMENTOS!AW100),PAGAMENTOS!100:100,0)=13,"1ª P",IF(MATCH(MAX(PAGAMENTOS!M100,PAGAMENTOS!U100,PAGAMENTOS!AC100,PAGAMENTOS!AK100,PAGAMENTOS!AQ100,PAGAMENTOS!AW100),PAGAMENTOS!100:100,0)=21,"2ª P",IF(MATCH(MAX(PAGAMENTOS!M100,PAGAMENTOS!U100,PAGAMENTOS!AC100,PAGAMENTOS!AK100,PAGAMENTOS!AQ100,PAGAMENTOS!AW100),PAGAMENTOS!100:100,0)=29,"3ª P",IF(PAGAMENTOS!AC100=PAGAMENTOS!AK100,"4ª P","4ª P"))))),"SEM PAGAMENTO"))</f>
        <v>4ª P</v>
      </c>
      <c r="P100" s="11">
        <f>IF(MAX(PAGAMENTOS!M100,PAGAMENTOS!U100,PAGAMENTOS!AC100,PAGAMENTOS!AK100,PAGAMENTOS!AQ100,PAGAMENTOS!AW100)=0,"SEM PAGAMENTO",IFERROR(INDEX(PAGAMENTOS!100:100,MATCH(MAX(PAGAMENTOS!M100,PAGAMENTOS!U100,PAGAMENTOS!AC100,PAGAMENTOS!AK100,PAGAMENTOS!AQ100,PAGAMENTOS!AW100),PAGAMENTOS!100:100,0)-1),"SEM PAGAMENTO"))</f>
        <v>29252.17</v>
      </c>
      <c r="Q100" s="11">
        <f>SUM(PAGAMENTOS!G100,PAGAMENTOS!L100,PAGAMENTOS!T100,PAGAMENTOS!AB100,PAGAMENTOS!AJ100,PAGAMENTOS!AP100,PAGAMENTOS!AV100)</f>
        <v>146260.83000000002</v>
      </c>
      <c r="R100" s="11">
        <f>SUM(PAGAMENTOS!G100,PAGAMENTOS!H100,PAGAMENTOS!L100,PAGAMENTOS!T100,PAGAMENTOS!AB100,PAGAMENTOS!AJ100,PAGAMENTOS!AP100,PAGAMENTOS!AV100)</f>
        <v>146260.83000000002</v>
      </c>
      <c r="S100" s="17">
        <f t="shared" si="1"/>
        <v>1.0000000000000002</v>
      </c>
      <c r="T100" s="11">
        <f>IF(RIGHT(B100)="O",0,IF(AND(R100=0,PAGAMENTOS!H100&lt;&gt;0),0,K100-R100))</f>
        <v>-2.9103830456733704E-11</v>
      </c>
      <c r="U100" s="120" t="str">
        <f>IF(AND(OR(PAGAMENTOS!AG100&lt;&gt;"",PAGAMENTOS!AH100&lt;&gt;""),PAGAMENTOS!AK100=""),"4ª",IF(AND(OR(PAGAMENTOS!Y100&lt;&gt;"",PAGAMENTOS!Z100&lt;&gt;""),PAGAMENTOS!AC100=""),"3ª",IF(AND(OR(PAGAMENTOS!Q100&lt;&gt;"",PAGAMENTOS!R100&lt;&gt;""),PAGAMENTOS!U100=""),"2ª",IF(AND(OR(PAGAMENTOS!I100&lt;&gt;"",PAGAMENTOS!J100&lt;&gt;""),PAGAMENTOS!M100=""),"1ª","OK"))))</f>
        <v>OK</v>
      </c>
      <c r="V100" s="120" t="str">
        <f>IF(U100="4ª",IF(PAGAMENTOS!AH100="","AGUARDANDO VISTORIA","NO FINANCEIRO"),IF(U100="3ª",IF(PAGAMENTOS!Z100="","AGUARDANDO VISTORIA","NO FINANCEIRO"),IF(U100="2ª",IF(PAGAMENTOS!R100="","AGUARDANDO VISTORIA","NO FINANCEIRO"),IF(U100="1ª",IF(PAGAMENTOS!J100="","AGUARDANDO LIBERAÇÃO","NO FINANCEIRO"),"OK"))))</f>
        <v>OK</v>
      </c>
      <c r="W100" s="233" t="str">
        <f>IF(U100="4ª",IF(PAGAMENTOS!AH100="",PAGAMENTOS!AG100,PAGAMENTOS!AH100),IF(U100="3ª",IF(PAGAMENTOS!Z100="",PAGAMENTOS!Y100,PAGAMENTOS!Z100),IF(U100="2ª",IF(PAGAMENTOS!R100="",PAGAMENTOS!Q100,PAGAMENTOS!R100),IF(U100="1ª",IF(PAGAMENTOS!J100="",PAGAMENTOS!I100,PAGAMENTOS!J100),"OK"))))</f>
        <v>OK</v>
      </c>
      <c r="X100" s="18">
        <f>MAX(VISTORIA!Y100,VISTORIA!U100,VISTORIA!Q100,VISTORIA!M100,VISTORIA!I100)</f>
        <v>1</v>
      </c>
      <c r="Y100" s="18">
        <f>IF(VISTORIA!Y100&lt;&gt;"",VISTORIA!Y100,IF(VISTORIA!U100&lt;&gt;"",VISTORIA!U100,IF(VISTORIA!Q100&lt;&gt;"",VISTORIA!Q100,IF(VISTORIA!M100&lt;&gt;"",VISTORIA!M100,IF(VISTORIA!I100&lt;&gt;"",VISTORIA!I100,0)))))</f>
        <v>1</v>
      </c>
      <c r="Z100" s="233">
        <f>IF(VISTORIA!Y100&lt;&gt;"",VISTORIA!W100,IF(VISTORIA!U100&lt;&gt;"",VISTORIA!S100,IF(VISTORIA!Q100&lt;&gt;"",VISTORIA!O100,IF(VISTORIA!M100&lt;&gt;"",VISTORIA!K100,IF(VISTORIA!I100&lt;&gt;"",VISTORIA!G100,"NA")))))</f>
        <v>42411</v>
      </c>
      <c r="AA100" s="233">
        <f>IF(VISTORIA!Y100&lt;&gt;"",VISTORIA!X100,IF(VISTORIA!U100&lt;&gt;"",VISTORIA!T100,IF(VISTORIA!Q100&lt;&gt;"",VISTORIA!P100,IF(VISTORIA!M100&lt;&gt;"",VISTORIA!L100,IF(VISTORIA!I100&lt;&gt;"",VISTORIA!H100,"NA")))))</f>
        <v>42494</v>
      </c>
      <c r="AB100" s="233" t="str">
        <f>IF(OR(G100="AGUARDANDO PRESTAÇÃO DE CONTAS",G100="AGUARDANDO APROVAÇÃO PRESTAÇÃO DE CONTAS",G100="CONCLUÍDO"),"PTM CONCLUÍDO",IF(AND(VISTORIA!X100="",VISTORIA!W100&lt;&gt;""),VISTORIA!W100,IF(AND(VISTORIA!T100="",VISTORIA!S100&lt;&gt;""),VISTORIA!S100,IF(AND(VISTORIA!P100="",VISTORIA!O100&lt;&gt;""),VISTORIA!O100,IF(AND(VISTORIA!L100="",VISTORIA!K100&lt;&gt;""),VISTORIA!K100,IF(AND(VISTORIA!H100="",VISTORIA!G100&lt;&gt;""),VISTORIA!G100,"SEM PEDIDO"))))))</f>
        <v>SEM PEDIDO</v>
      </c>
      <c r="AC100" s="18" t="str">
        <f>IFERROR(INDEX('CONCLUSÃO INFORMAL'!100:100,MATCH(MAX('CONCLUSÃO INFORMAL'!H100,'CONCLUSÃO INFORMAL'!L100,'CONCLUSÃO INFORMAL'!P100),'CONCLUSÃO INFORMAL'!100:100,0)-1),"NÃO INFORMADO")</f>
        <v>NÃO INFORMADO</v>
      </c>
      <c r="AD100" s="233" t="str">
        <f>IFERROR(INDEX('CONCLUSÃO INFORMAL'!100:100,MATCH(MAX('CONCLUSÃO INFORMAL'!H100,'CONCLUSÃO INFORMAL'!L100,'CONCLUSÃO INFORMAL'!P100),'CONCLUSÃO INFORMAL'!100:100,0)),"NÃO INFORMADO")</f>
        <v>NÃO INFORMADO</v>
      </c>
      <c r="AE100" s="1950" t="str">
        <f>IFERROR(INDEX('CONCLUSÃO INFORMAL'!100:100,MATCH(MAX('CONCLUSÃO INFORMAL'!H100,'CONCLUSÃO INFORMAL'!L100,'CONCLUSÃO INFORMAL'!P100),'CONCLUSÃO INFORMAL'!100:100,0)+1),"NÃO INFORMADO")</f>
        <v>NÃO INFORMADO</v>
      </c>
    </row>
    <row r="101" spans="2:31" ht="58" x14ac:dyDescent="0.35">
      <c r="B101" s="7" t="str">
        <f>'INF GERAIS'!B101&amp;IFERROR(IF(INDEX(APOIO!$A$5:$A$50,MATCH('INF GERAIS'!N101,APOIO!$B$5:$B$50,0))="NÃO",APOIO!$A$2&amp;"NÃO VÁLIDO",""),"")</f>
        <v>2014.0090</v>
      </c>
      <c r="C101" s="1950" t="str">
        <f>'INF GERAIS'!C101</f>
        <v>MATA NORTE</v>
      </c>
      <c r="D101" s="1950" t="str">
        <f>'INF GERAIS'!D101</f>
        <v>CAMUTANGA</v>
      </c>
      <c r="E101" s="1950" t="str">
        <f>'INF GERAIS'!E101</f>
        <v>PAVIMENTAÇÃO EM PARALELEPIPEDOS GRANITICOS EM DIVERSAS RUAS ( 13 RUAS)</v>
      </c>
      <c r="F101" s="1950" t="str">
        <f>'INF GERAIS'!G101</f>
        <v>NORMAL</v>
      </c>
      <c r="G101" s="1950" t="str">
        <f>'INF GERAIS'!N101</f>
        <v>AGUARDANDO APROVAÇÃO PRESTAÇÃO DE CONTAS (SECRETARIA)</v>
      </c>
      <c r="H101" s="1950" t="str">
        <f>'INF GERAIS'!O101</f>
        <v>CONCLUÍDA</v>
      </c>
      <c r="I101" s="11">
        <f>'INF GERAIS'!I101</f>
        <v>452829.9366666667</v>
      </c>
      <c r="J101" s="11">
        <f>'INF GERAIS'!J101</f>
        <v>350814.43</v>
      </c>
      <c r="K101" s="11">
        <f>'INF GERAIS'!K101</f>
        <v>350814.43</v>
      </c>
      <c r="L101" s="11">
        <f>'INF GERAIS'!L101</f>
        <v>0</v>
      </c>
      <c r="M101" s="11">
        <f>'INF GERAIS'!M101</f>
        <v>0</v>
      </c>
      <c r="N101" s="233">
        <f>IF(MAX(PAGAMENTOS!M101,PAGAMENTOS!U101,PAGAMENTOS!AC101,PAGAMENTOS!AK101,PAGAMENTOS!AQ101,PAGAMENTOS!AW101)=0,"SEM PAGAMENTO",IFERROR(INDEX(PAGAMENTOS!101:101,MATCH(MAX(PAGAMENTOS!M101,PAGAMENTOS!U101,PAGAMENTOS!AC101,PAGAMENTOS!AK101,PAGAMENTOS!AQ101,PAGAMENTOS!AW101),PAGAMENTOS!101:101,0)),"SEM PAGAMENTO"))</f>
        <v>42871</v>
      </c>
      <c r="O101" s="120" t="str">
        <f>IF(MAX(PAGAMENTOS!M101,PAGAMENTOS!U101,PAGAMENTOS!AC101,PAGAMENTOS!AK101,PAGAMENTOS!AQ101,PAGAMENTOS!AW101)=0,"SEM PAGAMENTO",IFERROR(IF(MATCH(MAX(PAGAMENTOS!M101,PAGAMENTOS!U101,PAGAMENTOS!AC101,PAGAMENTOS!AK101,PAGAMENTOS!AQ101,PAGAMENTOS!AW101),PAGAMENTOS!101:101,0)&gt;40,INDEX(PAGAMENTOS!101:101,MATCH(MAX(PAGAMENTOS!M101,PAGAMENTOS!U101,PAGAMENTOS!AC101,PAGAMENTOS!AK101,PAGAMENTOS!AQ101,PAGAMENTOS!AW101),PAGAMENTOS!101:101,0)-2)&amp;" P COMP.",IF(MATCH(MAX(PAGAMENTOS!M101,PAGAMENTOS!U101,PAGAMENTOS!AC101,PAGAMENTOS!AK101,PAGAMENTOS!AQ101,PAGAMENTOS!AW101),PAGAMENTOS!101:101,0)=13,"1ª P",IF(MATCH(MAX(PAGAMENTOS!M101,PAGAMENTOS!U101,PAGAMENTOS!AC101,PAGAMENTOS!AK101,PAGAMENTOS!AQ101,PAGAMENTOS!AW101),PAGAMENTOS!101:101,0)=21,"2ª P",IF(MATCH(MAX(PAGAMENTOS!M101,PAGAMENTOS!U101,PAGAMENTOS!AC101,PAGAMENTOS!AK101,PAGAMENTOS!AQ101,PAGAMENTOS!AW101),PAGAMENTOS!101:101,0)=29,"3ª P",IF(PAGAMENTOS!AC101=PAGAMENTOS!AK101,"4ª P","4ª P"))))),"SEM PAGAMENTO"))</f>
        <v>3ª P</v>
      </c>
      <c r="P101" s="11">
        <f>IF(MAX(PAGAMENTOS!M101,PAGAMENTOS!U101,PAGAMENTOS!AC101,PAGAMENTOS!AK101,PAGAMENTOS!AQ101,PAGAMENTOS!AW101)=0,"SEM PAGAMENTO",IFERROR(INDEX(PAGAMENTOS!101:101,MATCH(MAX(PAGAMENTOS!M101,PAGAMENTOS!U101,PAGAMENTOS!AC101,PAGAMENTOS!AK101,PAGAMENTOS!AQ101,PAGAMENTOS!AW101),PAGAMENTOS!101:101,0)-1),"SEM PAGAMENTO"))</f>
        <v>90136.82</v>
      </c>
      <c r="Q101" s="11">
        <f>SUM(PAGAMENTOS!G101,PAGAMENTOS!L101,PAGAMENTOS!T101,PAGAMENTOS!AB101,PAGAMENTOS!AJ101,PAGAMENTOS!AP101,PAGAMENTOS!AV101)</f>
        <v>360547.29</v>
      </c>
      <c r="R101" s="11">
        <f>SUM(PAGAMENTOS!G101,PAGAMENTOS!H101,PAGAMENTOS!L101,PAGAMENTOS!T101,PAGAMENTOS!AB101,PAGAMENTOS!AJ101,PAGAMENTOS!AP101,PAGAMENTOS!AV101)</f>
        <v>350814.43</v>
      </c>
      <c r="S101" s="17">
        <f t="shared" si="1"/>
        <v>1</v>
      </c>
      <c r="T101" s="11">
        <f>IF(RIGHT(B101)="O",0,IF(AND(R101=0,PAGAMENTOS!H101&lt;&gt;0),0,K101-R101))</f>
        <v>0</v>
      </c>
      <c r="U101" s="120" t="str">
        <f>IF(AND(OR(PAGAMENTOS!AG101&lt;&gt;"",PAGAMENTOS!AH101&lt;&gt;""),PAGAMENTOS!AK101=""),"4ª",IF(AND(OR(PAGAMENTOS!Y101&lt;&gt;"",PAGAMENTOS!Z101&lt;&gt;""),PAGAMENTOS!AC101=""),"3ª",IF(AND(OR(PAGAMENTOS!Q101&lt;&gt;"",PAGAMENTOS!R101&lt;&gt;""),PAGAMENTOS!U101=""),"2ª",IF(AND(OR(PAGAMENTOS!I101&lt;&gt;"",PAGAMENTOS!J101&lt;&gt;""),PAGAMENTOS!M101=""),"1ª","OK"))))</f>
        <v>OK</v>
      </c>
      <c r="V101" s="120" t="str">
        <f>IF(U101="4ª",IF(PAGAMENTOS!AH101="","AGUARDANDO VISTORIA","NO FINANCEIRO"),IF(U101="3ª",IF(PAGAMENTOS!Z101="","AGUARDANDO VISTORIA","NO FINANCEIRO"),IF(U101="2ª",IF(PAGAMENTOS!R101="","AGUARDANDO VISTORIA","NO FINANCEIRO"),IF(U101="1ª",IF(PAGAMENTOS!J101="","AGUARDANDO LIBERAÇÃO","NO FINANCEIRO"),"OK"))))</f>
        <v>OK</v>
      </c>
      <c r="W101" s="233" t="str">
        <f>IF(U101="4ª",IF(PAGAMENTOS!AH101="",PAGAMENTOS!AG101,PAGAMENTOS!AH101),IF(U101="3ª",IF(PAGAMENTOS!Z101="",PAGAMENTOS!Y101,PAGAMENTOS!Z101),IF(U101="2ª",IF(PAGAMENTOS!R101="",PAGAMENTOS!Q101,PAGAMENTOS!R101),IF(U101="1ª",IF(PAGAMENTOS!J101="",PAGAMENTOS!I101,PAGAMENTOS!J101),"OK"))))</f>
        <v>OK</v>
      </c>
      <c r="X101" s="18">
        <f>MAX(VISTORIA!Y101,VISTORIA!U101,VISTORIA!Q101,VISTORIA!M101,VISTORIA!I101)</f>
        <v>1</v>
      </c>
      <c r="Y101" s="18">
        <f>IF(VISTORIA!Y101&lt;&gt;"",VISTORIA!Y101,IF(VISTORIA!U101&lt;&gt;"",VISTORIA!U101,IF(VISTORIA!Q101&lt;&gt;"",VISTORIA!Q101,IF(VISTORIA!M101&lt;&gt;"",VISTORIA!M101,IF(VISTORIA!I101&lt;&gt;"",VISTORIA!I101,0)))))</f>
        <v>1</v>
      </c>
      <c r="Z101" s="233">
        <f>IF(VISTORIA!Y101&lt;&gt;"",VISTORIA!W101,IF(VISTORIA!U101&lt;&gt;"",VISTORIA!S101,IF(VISTORIA!Q101&lt;&gt;"",VISTORIA!O101,IF(VISTORIA!M101&lt;&gt;"",VISTORIA!K101,IF(VISTORIA!I101&lt;&gt;"",VISTORIA!G101,"NA")))))</f>
        <v>43286</v>
      </c>
      <c r="AA101" s="233">
        <f>IF(VISTORIA!Y101&lt;&gt;"",VISTORIA!X101,IF(VISTORIA!U101&lt;&gt;"",VISTORIA!T101,IF(VISTORIA!Q101&lt;&gt;"",VISTORIA!P101,IF(VISTORIA!M101&lt;&gt;"",VISTORIA!L101,IF(VISTORIA!I101&lt;&gt;"",VISTORIA!H101,"NA")))))</f>
        <v>43294</v>
      </c>
      <c r="AB101" s="233" t="str">
        <f>IF(OR(G101="AGUARDANDO PRESTAÇÃO DE CONTAS",G101="AGUARDANDO APROVAÇÃO PRESTAÇÃO DE CONTAS",G101="CONCLUÍDO"),"PTM CONCLUÍDO",IF(AND(VISTORIA!X101="",VISTORIA!W101&lt;&gt;""),VISTORIA!W101,IF(AND(VISTORIA!T101="",VISTORIA!S101&lt;&gt;""),VISTORIA!S101,IF(AND(VISTORIA!P101="",VISTORIA!O101&lt;&gt;""),VISTORIA!O101,IF(AND(VISTORIA!L101="",VISTORIA!K101&lt;&gt;""),VISTORIA!K101,IF(AND(VISTORIA!H101="",VISTORIA!G101&lt;&gt;""),VISTORIA!G101,"SEM PEDIDO"))))))</f>
        <v>SEM PEDIDO</v>
      </c>
      <c r="AC101" s="18" t="str">
        <f>IFERROR(INDEX('CONCLUSÃO INFORMAL'!101:101,MATCH(MAX('CONCLUSÃO INFORMAL'!H101,'CONCLUSÃO INFORMAL'!L101,'CONCLUSÃO INFORMAL'!P101),'CONCLUSÃO INFORMAL'!101:101,0)-1),"NÃO INFORMADO")</f>
        <v>NÃO INFORMADO</v>
      </c>
      <c r="AD101" s="233" t="str">
        <f>IFERROR(INDEX('CONCLUSÃO INFORMAL'!101:101,MATCH(MAX('CONCLUSÃO INFORMAL'!H101,'CONCLUSÃO INFORMAL'!L101,'CONCLUSÃO INFORMAL'!P101),'CONCLUSÃO INFORMAL'!101:101,0)),"NÃO INFORMADO")</f>
        <v>NÃO INFORMADO</v>
      </c>
      <c r="AE101" s="1950" t="str">
        <f>IFERROR(INDEX('CONCLUSÃO INFORMAL'!101:101,MATCH(MAX('CONCLUSÃO INFORMAL'!H101,'CONCLUSÃO INFORMAL'!L101,'CONCLUSÃO INFORMAL'!P101),'CONCLUSÃO INFORMAL'!101:101,0)+1),"NÃO INFORMADO")</f>
        <v>NÃO INFORMADO</v>
      </c>
    </row>
    <row r="102" spans="2:31" ht="43.5" x14ac:dyDescent="0.35">
      <c r="B102" s="7" t="str">
        <f>'INF GERAIS'!B102&amp;IFERROR(IF(INDEX(APOIO!$A$5:$A$50,MATCH('INF GERAIS'!N102,APOIO!$B$5:$B$50,0))="NÃO",APOIO!$A$2&amp;"NÃO VÁLIDO",""),"")</f>
        <v>2014.0091</v>
      </c>
      <c r="C102" s="1950" t="str">
        <f>'INF GERAIS'!C102</f>
        <v>AGRESTE MERIDIONAL</v>
      </c>
      <c r="D102" s="1950" t="str">
        <f>'INF GERAIS'!D102</f>
        <v>CANHOTINHO</v>
      </c>
      <c r="E102" s="1950" t="str">
        <f>'INF GERAIS'!E102</f>
        <v>RECUPERAÇÃO DE ESTRADAS VICINAIS NO MUNICÍPIO</v>
      </c>
      <c r="F102" s="1950" t="str">
        <f>'INF GERAIS'!G102</f>
        <v>NORMAL</v>
      </c>
      <c r="G102" s="1950" t="str">
        <f>'INF GERAIS'!N102</f>
        <v>AGUARDANDO APROVAÇÃO PRESTAÇÃO DE CONTAS (SECRETARIA)</v>
      </c>
      <c r="H102" s="1950" t="str">
        <f>'INF GERAIS'!O102</f>
        <v>CONCLUÍDA</v>
      </c>
      <c r="I102" s="11">
        <f>'INF GERAIS'!I102</f>
        <v>1056603.1616666669</v>
      </c>
      <c r="J102" s="11">
        <f>'INF GERAIS'!J102</f>
        <v>1050865.2</v>
      </c>
      <c r="K102" s="11">
        <f>'INF GERAIS'!K102</f>
        <v>1050865.2</v>
      </c>
      <c r="L102" s="11">
        <f>'INF GERAIS'!L102</f>
        <v>0</v>
      </c>
      <c r="M102" s="11">
        <f>'INF GERAIS'!M102</f>
        <v>0</v>
      </c>
      <c r="N102" s="233">
        <f>IF(MAX(PAGAMENTOS!M102,PAGAMENTOS!U102,PAGAMENTOS!AC102,PAGAMENTOS!AK102,PAGAMENTOS!AQ102,PAGAMENTOS!AW102)=0,"SEM PAGAMENTO",IFERROR(INDEX(PAGAMENTOS!102:102,MATCH(MAX(PAGAMENTOS!M102,PAGAMENTOS!U102,PAGAMENTOS!AC102,PAGAMENTOS!AK102,PAGAMENTOS!AQ102,PAGAMENTOS!AW102),PAGAMENTOS!102:102,0)),"SEM PAGAMENTO"))</f>
        <v>42550</v>
      </c>
      <c r="O102" s="120" t="str">
        <f>IF(MAX(PAGAMENTOS!M102,PAGAMENTOS!U102,PAGAMENTOS!AC102,PAGAMENTOS!AK102,PAGAMENTOS!AQ102,PAGAMENTOS!AW102)=0,"SEM PAGAMENTO",IFERROR(IF(MATCH(MAX(PAGAMENTOS!M102,PAGAMENTOS!U102,PAGAMENTOS!AC102,PAGAMENTOS!AK102,PAGAMENTOS!AQ102,PAGAMENTOS!AW102),PAGAMENTOS!102:102,0)&gt;40,INDEX(PAGAMENTOS!102:102,MATCH(MAX(PAGAMENTOS!M102,PAGAMENTOS!U102,PAGAMENTOS!AC102,PAGAMENTOS!AK102,PAGAMENTOS!AQ102,PAGAMENTOS!AW102),PAGAMENTOS!102:102,0)-2)&amp;" P COMP.",IF(MATCH(MAX(PAGAMENTOS!M102,PAGAMENTOS!U102,PAGAMENTOS!AC102,PAGAMENTOS!AK102,PAGAMENTOS!AQ102,PAGAMENTOS!AW102),PAGAMENTOS!102:102,0)=13,"1ª P",IF(MATCH(MAX(PAGAMENTOS!M102,PAGAMENTOS!U102,PAGAMENTOS!AC102,PAGAMENTOS!AK102,PAGAMENTOS!AQ102,PAGAMENTOS!AW102),PAGAMENTOS!102:102,0)=21,"2ª P",IF(MATCH(MAX(PAGAMENTOS!M102,PAGAMENTOS!U102,PAGAMENTOS!AC102,PAGAMENTOS!AK102,PAGAMENTOS!AQ102,PAGAMENTOS!AW102),PAGAMENTOS!102:102,0)=29,"3ª P",IF(PAGAMENTOS!AC102=PAGAMENTOS!AK102,"4ª P","4ª P"))))),"SEM PAGAMENTO"))</f>
        <v>4ª P</v>
      </c>
      <c r="P102" s="11">
        <f>IF(MAX(PAGAMENTOS!M102,PAGAMENTOS!U102,PAGAMENTOS!AC102,PAGAMENTOS!AK102,PAGAMENTOS!AQ102,PAGAMENTOS!AW102)=0,"SEM PAGAMENTO",IFERROR(INDEX(PAGAMENTOS!102:102,MATCH(MAX(PAGAMENTOS!M102,PAGAMENTOS!U102,PAGAMENTOS!AC102,PAGAMENTOS!AK102,PAGAMENTOS!AQ102,PAGAMENTOS!AW102),PAGAMENTOS!102:102,0)-1),"SEM PAGAMENTO"))</f>
        <v>210173.04</v>
      </c>
      <c r="Q102" s="11">
        <f>SUM(PAGAMENTOS!G102,PAGAMENTOS!L102,PAGAMENTOS!T102,PAGAMENTOS!AB102,PAGAMENTOS!AJ102,PAGAMENTOS!AP102,PAGAMENTOS!AV102)</f>
        <v>1050865.2</v>
      </c>
      <c r="R102" s="11">
        <f>SUM(PAGAMENTOS!G102,PAGAMENTOS!H102,PAGAMENTOS!L102,PAGAMENTOS!T102,PAGAMENTOS!AB102,PAGAMENTOS!AJ102,PAGAMENTOS!AP102,PAGAMENTOS!AV102)</f>
        <v>1050865.2</v>
      </c>
      <c r="S102" s="17">
        <f t="shared" si="1"/>
        <v>1</v>
      </c>
      <c r="T102" s="11">
        <f>IF(RIGHT(B102)="O",0,IF(AND(R102=0,PAGAMENTOS!H102&lt;&gt;0),0,K102-R102))</f>
        <v>0</v>
      </c>
      <c r="U102" s="120" t="str">
        <f>IF(AND(OR(PAGAMENTOS!AG102&lt;&gt;"",PAGAMENTOS!AH102&lt;&gt;""),PAGAMENTOS!AK102=""),"4ª",IF(AND(OR(PAGAMENTOS!Y102&lt;&gt;"",PAGAMENTOS!Z102&lt;&gt;""),PAGAMENTOS!AC102=""),"3ª",IF(AND(OR(PAGAMENTOS!Q102&lt;&gt;"",PAGAMENTOS!R102&lt;&gt;""),PAGAMENTOS!U102=""),"2ª",IF(AND(OR(PAGAMENTOS!I102&lt;&gt;"",PAGAMENTOS!J102&lt;&gt;""),PAGAMENTOS!M102=""),"1ª","OK"))))</f>
        <v>OK</v>
      </c>
      <c r="V102" s="120" t="str">
        <f>IF(U102="4ª",IF(PAGAMENTOS!AH102="","AGUARDANDO VISTORIA","NO FINANCEIRO"),IF(U102="3ª",IF(PAGAMENTOS!Z102="","AGUARDANDO VISTORIA","NO FINANCEIRO"),IF(U102="2ª",IF(PAGAMENTOS!R102="","AGUARDANDO VISTORIA","NO FINANCEIRO"),IF(U102="1ª",IF(PAGAMENTOS!J102="","AGUARDANDO LIBERAÇÃO","NO FINANCEIRO"),"OK"))))</f>
        <v>OK</v>
      </c>
      <c r="W102" s="233" t="str">
        <f>IF(U102="4ª",IF(PAGAMENTOS!AH102="",PAGAMENTOS!AG102,PAGAMENTOS!AH102),IF(U102="3ª",IF(PAGAMENTOS!Z102="",PAGAMENTOS!Y102,PAGAMENTOS!Z102),IF(U102="2ª",IF(PAGAMENTOS!R102="",PAGAMENTOS!Q102,PAGAMENTOS!R102),IF(U102="1ª",IF(PAGAMENTOS!J102="",PAGAMENTOS!I102,PAGAMENTOS!J102),"OK"))))</f>
        <v>OK</v>
      </c>
      <c r="X102" s="18">
        <f>MAX(VISTORIA!Y102,VISTORIA!U102,VISTORIA!Q102,VISTORIA!M102,VISTORIA!I102)</f>
        <v>1</v>
      </c>
      <c r="Y102" s="18">
        <f>IF(VISTORIA!Y102&lt;&gt;"",VISTORIA!Y102,IF(VISTORIA!U102&lt;&gt;"",VISTORIA!U102,IF(VISTORIA!Q102&lt;&gt;"",VISTORIA!Q102,IF(VISTORIA!M102&lt;&gt;"",VISTORIA!M102,IF(VISTORIA!I102&lt;&gt;"",VISTORIA!I102,0)))))</f>
        <v>1</v>
      </c>
      <c r="Z102" s="233">
        <f>IF(VISTORIA!Y102&lt;&gt;"",VISTORIA!W102,IF(VISTORIA!U102&lt;&gt;"",VISTORIA!S102,IF(VISTORIA!Q102&lt;&gt;"",VISTORIA!O102,IF(VISTORIA!M102&lt;&gt;"",VISTORIA!K102,IF(VISTORIA!I102&lt;&gt;"",VISTORIA!G102,"NA")))))</f>
        <v>42527</v>
      </c>
      <c r="AA102" s="233">
        <f>IF(VISTORIA!Y102&lt;&gt;"",VISTORIA!X102,IF(VISTORIA!U102&lt;&gt;"",VISTORIA!T102,IF(VISTORIA!Q102&lt;&gt;"",VISTORIA!P102,IF(VISTORIA!M102&lt;&gt;"",VISTORIA!L102,IF(VISTORIA!I102&lt;&gt;"",VISTORIA!H102,"NA")))))</f>
        <v>42550</v>
      </c>
      <c r="AB102" s="233" t="str">
        <f>IF(OR(G102="AGUARDANDO PRESTAÇÃO DE CONTAS",G102="AGUARDANDO APROVAÇÃO PRESTAÇÃO DE CONTAS",G102="CONCLUÍDO"),"PTM CONCLUÍDO",IF(AND(VISTORIA!X102="",VISTORIA!W102&lt;&gt;""),VISTORIA!W102,IF(AND(VISTORIA!T102="",VISTORIA!S102&lt;&gt;""),VISTORIA!S102,IF(AND(VISTORIA!P102="",VISTORIA!O102&lt;&gt;""),VISTORIA!O102,IF(AND(VISTORIA!L102="",VISTORIA!K102&lt;&gt;""),VISTORIA!K102,IF(AND(VISTORIA!H102="",VISTORIA!G102&lt;&gt;""),VISTORIA!G102,"SEM PEDIDO"))))))</f>
        <v>SEM PEDIDO</v>
      </c>
      <c r="AC102" s="18" t="str">
        <f>IFERROR(INDEX('CONCLUSÃO INFORMAL'!102:102,MATCH(MAX('CONCLUSÃO INFORMAL'!H102,'CONCLUSÃO INFORMAL'!L102,'CONCLUSÃO INFORMAL'!P102),'CONCLUSÃO INFORMAL'!102:102,0)-1),"NÃO INFORMADO")</f>
        <v>NÃO INFORMADO</v>
      </c>
      <c r="AD102" s="233" t="str">
        <f>IFERROR(INDEX('CONCLUSÃO INFORMAL'!102:102,MATCH(MAX('CONCLUSÃO INFORMAL'!H102,'CONCLUSÃO INFORMAL'!L102,'CONCLUSÃO INFORMAL'!P102),'CONCLUSÃO INFORMAL'!102:102,0)),"NÃO INFORMADO")</f>
        <v>NÃO INFORMADO</v>
      </c>
      <c r="AE102" s="1950" t="str">
        <f>IFERROR(INDEX('CONCLUSÃO INFORMAL'!102:102,MATCH(MAX('CONCLUSÃO INFORMAL'!H102,'CONCLUSÃO INFORMAL'!L102,'CONCLUSÃO INFORMAL'!P102),'CONCLUSÃO INFORMAL'!102:102,0)+1),"NÃO INFORMADO")</f>
        <v>NÃO INFORMADO</v>
      </c>
    </row>
    <row r="103" spans="2:31" ht="43.5" x14ac:dyDescent="0.35">
      <c r="B103" s="7" t="str">
        <f>'INF GERAIS'!B103&amp;IFERROR(IF(INDEX(APOIO!$A$5:$A$50,MATCH('INF GERAIS'!N103,APOIO!$B$5:$B$50,0))="NÃO",APOIO!$A$2&amp;"NÃO VÁLIDO",""),"")</f>
        <v>2014.0092</v>
      </c>
      <c r="C103" s="1950" t="str">
        <f>'INF GERAIS'!C103</f>
        <v>AGRESTE MERIDIONAL</v>
      </c>
      <c r="D103" s="1950" t="str">
        <f>'INF GERAIS'!D103</f>
        <v>CAPOEIRAS</v>
      </c>
      <c r="E103" s="1950" t="str">
        <f>'INF GERAIS'!E103</f>
        <v>PAVIMENTAÇÃO DE DIVERSAS RUAS NA SEDE DO MUNICÍPIO</v>
      </c>
      <c r="F103" s="1950" t="str">
        <f>'INF GERAIS'!G103</f>
        <v>NORMAL</v>
      </c>
      <c r="G103" s="12" t="str">
        <f>'INF GERAIS'!N103</f>
        <v>EM CONFERÊNCIA PARA TEMAI</v>
      </c>
      <c r="H103" s="1950" t="str">
        <f>'INF GERAIS'!O103</f>
        <v>CONCLUÍDA</v>
      </c>
      <c r="I103" s="11">
        <f>'INF GERAIS'!I103</f>
        <v>905659.85666666657</v>
      </c>
      <c r="J103" s="11">
        <f>'INF GERAIS'!J103</f>
        <v>613344.63</v>
      </c>
      <c r="K103" s="11">
        <f>'INF GERAIS'!K103</f>
        <v>591203.29</v>
      </c>
      <c r="L103" s="11">
        <f>'INF GERAIS'!L103</f>
        <v>0</v>
      </c>
      <c r="M103" s="11">
        <f>'INF GERAIS'!M103</f>
        <v>22141.34</v>
      </c>
      <c r="N103" s="233">
        <f>IF(MAX(PAGAMENTOS!M103,PAGAMENTOS!U103,PAGAMENTOS!AC103,PAGAMENTOS!AK103,PAGAMENTOS!AQ103,PAGAMENTOS!AW103)=0,"SEM PAGAMENTO",IFERROR(INDEX(PAGAMENTOS!103:103,MATCH(MAX(PAGAMENTOS!M103,PAGAMENTOS!U103,PAGAMENTOS!AC103,PAGAMENTOS!AK103,PAGAMENTOS!AQ103,PAGAMENTOS!AW103),PAGAMENTOS!103:103,0)),"SEM PAGAMENTO"))</f>
        <v>43767</v>
      </c>
      <c r="O103" s="120" t="str">
        <f>IF(MAX(PAGAMENTOS!M103,PAGAMENTOS!U103,PAGAMENTOS!AC103,PAGAMENTOS!AK103,PAGAMENTOS!AQ103,PAGAMENTOS!AW103)=0,"SEM PAGAMENTO",IFERROR(IF(MATCH(MAX(PAGAMENTOS!M103,PAGAMENTOS!U103,PAGAMENTOS!AC103,PAGAMENTOS!AK103,PAGAMENTOS!AQ103,PAGAMENTOS!AW103),PAGAMENTOS!103:103,0)&gt;40,INDEX(PAGAMENTOS!103:103,MATCH(MAX(PAGAMENTOS!M103,PAGAMENTOS!U103,PAGAMENTOS!AC103,PAGAMENTOS!AK103,PAGAMENTOS!AQ103,PAGAMENTOS!AW103),PAGAMENTOS!103:103,0)-2)&amp;" P COMP.",IF(MATCH(MAX(PAGAMENTOS!M103,PAGAMENTOS!U103,PAGAMENTOS!AC103,PAGAMENTOS!AK103,PAGAMENTOS!AQ103,PAGAMENTOS!AW103),PAGAMENTOS!103:103,0)=13,"1ª P",IF(MATCH(MAX(PAGAMENTOS!M103,PAGAMENTOS!U103,PAGAMENTOS!AC103,PAGAMENTOS!AK103,PAGAMENTOS!AQ103,PAGAMENTOS!AW103),PAGAMENTOS!103:103,0)=21,"2ª P",IF(MATCH(MAX(PAGAMENTOS!M103,PAGAMENTOS!U103,PAGAMENTOS!AC103,PAGAMENTOS!AK103,PAGAMENTOS!AQ103,PAGAMENTOS!AW103),PAGAMENTOS!103:103,0)=29,"3ª P",IF(PAGAMENTOS!AC103=PAGAMENTOS!AK103,"4ª P","4ª P"))))),"SEM PAGAMENTO"))</f>
        <v>4ª P</v>
      </c>
      <c r="P103" s="11">
        <f>IF(MAX(PAGAMENTOS!M103,PAGAMENTOS!U103,PAGAMENTOS!AC103,PAGAMENTOS!AK103,PAGAMENTOS!AQ103,PAGAMENTOS!AW103)=0,"SEM PAGAMENTO",IFERROR(INDEX(PAGAMENTOS!103:103,MATCH(MAX(PAGAMENTOS!M103,PAGAMENTOS!U103,PAGAMENTOS!AC103,PAGAMENTOS!AK103,PAGAMENTOS!AQ103,PAGAMENTOS!AW103),PAGAMENTOS!103:103,0)-1),"SEM PAGAMENTO"))</f>
        <v>115043.53</v>
      </c>
      <c r="Q103" s="11">
        <f>SUM(PAGAMENTOS!G103,PAGAMENTOS!L103,PAGAMENTOS!T103,PAGAMENTOS!AB103,PAGAMENTOS!AJ103,PAGAMENTOS!AP103,PAGAMENTOS!AV103)</f>
        <v>591203.29</v>
      </c>
      <c r="R103" s="11">
        <f>SUM(PAGAMENTOS!G103,PAGAMENTOS!H103,PAGAMENTOS!L103,PAGAMENTOS!T103,PAGAMENTOS!AB103,PAGAMENTOS!AJ103,PAGAMENTOS!AP103,PAGAMENTOS!AV103)</f>
        <v>591203.29</v>
      </c>
      <c r="S103" s="17">
        <f t="shared" si="1"/>
        <v>1</v>
      </c>
      <c r="T103" s="11">
        <f>IF(RIGHT(B103)="O",0,IF(AND(R103=0,PAGAMENTOS!H103&lt;&gt;0),0,K103-R103))</f>
        <v>0</v>
      </c>
      <c r="U103" s="120" t="str">
        <f>IF(AND(OR(PAGAMENTOS!AG103&lt;&gt;"",PAGAMENTOS!AH103&lt;&gt;""),PAGAMENTOS!AK103=""),"4ª",IF(AND(OR(PAGAMENTOS!Y103&lt;&gt;"",PAGAMENTOS!Z103&lt;&gt;""),PAGAMENTOS!AC103=""),"3ª",IF(AND(OR(PAGAMENTOS!Q103&lt;&gt;"",PAGAMENTOS!R103&lt;&gt;""),PAGAMENTOS!U103=""),"2ª",IF(AND(OR(PAGAMENTOS!I103&lt;&gt;"",PAGAMENTOS!J103&lt;&gt;""),PAGAMENTOS!M103=""),"1ª","OK"))))</f>
        <v>OK</v>
      </c>
      <c r="V103" s="120" t="str">
        <f>IF(U103="4ª",IF(PAGAMENTOS!AH103="","AGUARDANDO VISTORIA","NO FINANCEIRO"),IF(U103="3ª",IF(PAGAMENTOS!Z103="","AGUARDANDO VISTORIA","NO FINANCEIRO"),IF(U103="2ª",IF(PAGAMENTOS!R103="","AGUARDANDO VISTORIA","NO FINANCEIRO"),IF(U103="1ª",IF(PAGAMENTOS!J103="","AGUARDANDO LIBERAÇÃO","NO FINANCEIRO"),"OK"))))</f>
        <v>OK</v>
      </c>
      <c r="W103" s="233" t="str">
        <f>IF(U103="4ª",IF(PAGAMENTOS!AH103="",PAGAMENTOS!AG103,PAGAMENTOS!AH103),IF(U103="3ª",IF(PAGAMENTOS!Z103="",PAGAMENTOS!Y103,PAGAMENTOS!Z103),IF(U103="2ª",IF(PAGAMENTOS!R103="",PAGAMENTOS!Q103,PAGAMENTOS!R103),IF(U103="1ª",IF(PAGAMENTOS!J103="",PAGAMENTOS!I103,PAGAMENTOS!J103),"OK"))))</f>
        <v>OK</v>
      </c>
      <c r="X103" s="18">
        <f>MAX(VISTORIA!Y103,VISTORIA!U103,VISTORIA!Q103,VISTORIA!M103,VISTORIA!I103)</f>
        <v>1</v>
      </c>
      <c r="Y103" s="18">
        <f>IF(VISTORIA!Y103&lt;&gt;"",VISTORIA!Y103,IF(VISTORIA!U103&lt;&gt;"",VISTORIA!U103,IF(VISTORIA!Q103&lt;&gt;"",VISTORIA!Q103,IF(VISTORIA!M103&lt;&gt;"",VISTORIA!M103,IF(VISTORIA!I103&lt;&gt;"",VISTORIA!I103,0)))))</f>
        <v>1</v>
      </c>
      <c r="Z103" s="233">
        <f>IF(VISTORIA!Y103&lt;&gt;"",VISTORIA!W103,IF(VISTORIA!U103&lt;&gt;"",VISTORIA!S103,IF(VISTORIA!Q103&lt;&gt;"",VISTORIA!O103,IF(VISTORIA!M103&lt;&gt;"",VISTORIA!K103,IF(VISTORIA!I103&lt;&gt;"",VISTORIA!G103,"NA")))))</f>
        <v>43661</v>
      </c>
      <c r="AA103" s="233">
        <f>IF(VISTORIA!Y103&lt;&gt;"",VISTORIA!X103,IF(VISTORIA!U103&lt;&gt;"",VISTORIA!T103,IF(VISTORIA!Q103&lt;&gt;"",VISTORIA!P103,IF(VISTORIA!M103&lt;&gt;"",VISTORIA!L103,IF(VISTORIA!I103&lt;&gt;"",VISTORIA!H103,"NA")))))</f>
        <v>43675</v>
      </c>
      <c r="AB103" s="233" t="str">
        <f>IF(OR(G103="AGUARDANDO PRESTAÇÃO DE CONTAS",G103="AGUARDANDO APROVAÇÃO PRESTAÇÃO DE CONTAS",G103="CONCLUÍDO"),"PTM CONCLUÍDO",IF(AND(VISTORIA!X103="",VISTORIA!W103&lt;&gt;""),VISTORIA!W103,IF(AND(VISTORIA!T103="",VISTORIA!S103&lt;&gt;""),VISTORIA!S103,IF(AND(VISTORIA!P103="",VISTORIA!O103&lt;&gt;""),VISTORIA!O103,IF(AND(VISTORIA!L103="",VISTORIA!K103&lt;&gt;""),VISTORIA!K103,IF(AND(VISTORIA!H103="",VISTORIA!G103&lt;&gt;""),VISTORIA!G103,"SEM PEDIDO"))))))</f>
        <v>SEM PEDIDO</v>
      </c>
      <c r="AC103" s="18" t="str">
        <f>IFERROR(INDEX('CONCLUSÃO INFORMAL'!103:103,MATCH(MAX('CONCLUSÃO INFORMAL'!H103,'CONCLUSÃO INFORMAL'!L103,'CONCLUSÃO INFORMAL'!P103),'CONCLUSÃO INFORMAL'!103:103,0)-1),"NÃO INFORMADO")</f>
        <v>NÃO INFORMADO</v>
      </c>
      <c r="AD103" s="233" t="str">
        <f>IFERROR(INDEX('CONCLUSÃO INFORMAL'!103:103,MATCH(MAX('CONCLUSÃO INFORMAL'!H103,'CONCLUSÃO INFORMAL'!L103,'CONCLUSÃO INFORMAL'!P103),'CONCLUSÃO INFORMAL'!103:103,0)),"NÃO INFORMADO")</f>
        <v>NÃO INFORMADO</v>
      </c>
      <c r="AE103" s="1950" t="str">
        <f>IFERROR(INDEX('CONCLUSÃO INFORMAL'!103:103,MATCH(MAX('CONCLUSÃO INFORMAL'!H103,'CONCLUSÃO INFORMAL'!L103,'CONCLUSÃO INFORMAL'!P103),'CONCLUSÃO INFORMAL'!103:103,0)+1),"NÃO INFORMADO")</f>
        <v>NÃO INFORMADO</v>
      </c>
    </row>
    <row r="104" spans="2:31" ht="43.5" x14ac:dyDescent="0.35">
      <c r="B104" s="7" t="str">
        <f>'INF GERAIS'!B104&amp;IFERROR(IF(INDEX(APOIO!$A$5:$A$50,MATCH('INF GERAIS'!N104,APOIO!$B$5:$B$50,0))="NÃO",APOIO!$A$2&amp;"NÃO VÁLIDO",""),"")</f>
        <v>2014.0093</v>
      </c>
      <c r="C104" s="1950" t="str">
        <f>'INF GERAIS'!C104</f>
        <v>AGRESTE MERIDIONAL</v>
      </c>
      <c r="D104" s="1950" t="str">
        <f>'INF GERAIS'!D104</f>
        <v>CAPOEIRAS</v>
      </c>
      <c r="E104" s="1950" t="str">
        <f>'INF GERAIS'!E104</f>
        <v>CONSTRUÇÃO DO CAMPO DE FUTEBOL</v>
      </c>
      <c r="F104" s="1950" t="str">
        <f>'INF GERAIS'!G104</f>
        <v>NORMAL</v>
      </c>
      <c r="G104" s="1950" t="str">
        <f>'INF GERAIS'!N104</f>
        <v>Tcesp</v>
      </c>
      <c r="H104" s="1950" t="str">
        <f>'INF GERAIS'!O104</f>
        <v>CONCLUÍDA</v>
      </c>
      <c r="I104" s="11">
        <f>'INF GERAIS'!I104</f>
        <v>905659.85666666657</v>
      </c>
      <c r="J104" s="11">
        <f>'INF GERAIS'!J104</f>
        <v>563003.81999999995</v>
      </c>
      <c r="K104" s="11">
        <f>'INF GERAIS'!K104</f>
        <v>309000.31</v>
      </c>
      <c r="L104" s="11">
        <f>'INF GERAIS'!L104</f>
        <v>0</v>
      </c>
      <c r="M104" s="11">
        <f>'INF GERAIS'!M104</f>
        <v>254003.51</v>
      </c>
      <c r="N104" s="233">
        <f>IF(MAX(PAGAMENTOS!M104,PAGAMENTOS!U104,PAGAMENTOS!AC104,PAGAMENTOS!AK104,PAGAMENTOS!AQ104,PAGAMENTOS!AW104)=0,"SEM PAGAMENTO",IFERROR(INDEX(PAGAMENTOS!104:104,MATCH(MAX(PAGAMENTOS!M104,PAGAMENTOS!U104,PAGAMENTOS!AC104,PAGAMENTOS!AK104,PAGAMENTOS!AQ104,PAGAMENTOS!AW104),PAGAMENTOS!104:104,0)),"SEM PAGAMENTO"))</f>
        <v>44188</v>
      </c>
      <c r="O104" s="120" t="str">
        <f>IF(MAX(PAGAMENTOS!M104,PAGAMENTOS!U104,PAGAMENTOS!AC104,PAGAMENTOS!AK104,PAGAMENTOS!AQ104,PAGAMENTOS!AW104)=0,"SEM PAGAMENTO",IFERROR(IF(MATCH(MAX(PAGAMENTOS!M104,PAGAMENTOS!U104,PAGAMENTOS!AC104,PAGAMENTOS!AK104,PAGAMENTOS!AQ104,PAGAMENTOS!AW104),PAGAMENTOS!104:104,0)&gt;40,INDEX(PAGAMENTOS!104:104,MATCH(MAX(PAGAMENTOS!M104,PAGAMENTOS!U104,PAGAMENTOS!AC104,PAGAMENTOS!AK104,PAGAMENTOS!AQ104,PAGAMENTOS!AW104),PAGAMENTOS!104:104,0)-2)&amp;" P COMP.",IF(MATCH(MAX(PAGAMENTOS!M104,PAGAMENTOS!U104,PAGAMENTOS!AC104,PAGAMENTOS!AK104,PAGAMENTOS!AQ104,PAGAMENTOS!AW104),PAGAMENTOS!104:104,0)=13,"1ª P",IF(MATCH(MAX(PAGAMENTOS!M104,PAGAMENTOS!U104,PAGAMENTOS!AC104,PAGAMENTOS!AK104,PAGAMENTOS!AQ104,PAGAMENTOS!AW104),PAGAMENTOS!104:104,0)=21,"2ª P",IF(MATCH(MAX(PAGAMENTOS!M104,PAGAMENTOS!U104,PAGAMENTOS!AC104,PAGAMENTOS!AK104,PAGAMENTOS!AQ104,PAGAMENTOS!AW104),PAGAMENTOS!104:104,0)=29,"3ª P",IF(PAGAMENTOS!AC104=PAGAMENTOS!AK104,"4ª P","4ª P"))))),"SEM PAGAMENTO"))</f>
        <v>3ª P</v>
      </c>
      <c r="P104" s="11">
        <f>IF(MAX(PAGAMENTOS!M104,PAGAMENTOS!U104,PAGAMENTOS!AC104,PAGAMENTOS!AK104,PAGAMENTOS!AQ104,PAGAMENTOS!AW104)=0,"SEM PAGAMENTO",IFERROR(INDEX(PAGAMENTOS!104:104,MATCH(MAX(PAGAMENTOS!M104,PAGAMENTOS!U104,PAGAMENTOS!AC104,PAGAMENTOS!AK104,PAGAMENTOS!AQ104,PAGAMENTOS!AW104),PAGAMENTOS!104:104,0)-1),"SEM PAGAMENTO"))</f>
        <v>61800.06</v>
      </c>
      <c r="Q104" s="11">
        <f>SUM(PAGAMENTOS!G104,PAGAMENTOS!L104,PAGAMENTOS!T104,PAGAMENTOS!AB104,PAGAMENTOS!AJ104,PAGAMENTOS!AP104,PAGAMENTOS!AV104)</f>
        <v>309000.31</v>
      </c>
      <c r="R104" s="11">
        <f>SUM(PAGAMENTOS!G104,PAGAMENTOS!H104,PAGAMENTOS!L104,PAGAMENTOS!T104,PAGAMENTOS!AB104,PAGAMENTOS!AJ104,PAGAMENTOS!AP104,PAGAMENTOS!AV104)</f>
        <v>309000.31</v>
      </c>
      <c r="S104" s="17">
        <f t="shared" si="1"/>
        <v>1</v>
      </c>
      <c r="T104" s="11">
        <f>IF(RIGHT(B104)="O",0,IF(AND(R104=0,PAGAMENTOS!H104&lt;&gt;0),0,K104-R104))</f>
        <v>0</v>
      </c>
      <c r="U104" s="120" t="str">
        <f>IF(AND(OR(PAGAMENTOS!AG104&lt;&gt;"",PAGAMENTOS!AH104&lt;&gt;""),PAGAMENTOS!AK104=""),"4ª",IF(AND(OR(PAGAMENTOS!Y104&lt;&gt;"",PAGAMENTOS!Z104&lt;&gt;""),PAGAMENTOS!AC104=""),"3ª",IF(AND(OR(PAGAMENTOS!Q104&lt;&gt;"",PAGAMENTOS!R104&lt;&gt;""),PAGAMENTOS!U104=""),"2ª",IF(AND(OR(PAGAMENTOS!I104&lt;&gt;"",PAGAMENTOS!J104&lt;&gt;""),PAGAMENTOS!M104=""),"1ª","OK"))))</f>
        <v>OK</v>
      </c>
      <c r="V104" s="120" t="str">
        <f>IF(U104="4ª",IF(PAGAMENTOS!AH104="","AGUARDANDO VISTORIA","NO FINANCEIRO"),IF(U104="3ª",IF(PAGAMENTOS!Z104="","AGUARDANDO VISTORIA","NO FINANCEIRO"),IF(U104="2ª",IF(PAGAMENTOS!R104="","AGUARDANDO VISTORIA","NO FINANCEIRO"),IF(U104="1ª",IF(PAGAMENTOS!J104="","AGUARDANDO LIBERAÇÃO","NO FINANCEIRO"),"OK"))))</f>
        <v>OK</v>
      </c>
      <c r="W104" s="233" t="str">
        <f>IF(U104="4ª",IF(PAGAMENTOS!AH104="",PAGAMENTOS!AG104,PAGAMENTOS!AH104),IF(U104="3ª",IF(PAGAMENTOS!Z104="",PAGAMENTOS!Y104,PAGAMENTOS!Z104),IF(U104="2ª",IF(PAGAMENTOS!R104="",PAGAMENTOS!Q104,PAGAMENTOS!R104),IF(U104="1ª",IF(PAGAMENTOS!J104="",PAGAMENTOS!I104,PAGAMENTOS!J104),"OK"))))</f>
        <v>OK</v>
      </c>
      <c r="X104" s="18">
        <f>MAX(VISTORIA!Y104,VISTORIA!U104,VISTORIA!Q104,VISTORIA!M104,VISTORIA!I104)</f>
        <v>1</v>
      </c>
      <c r="Y104" s="18">
        <f>IF(VISTORIA!Y104&lt;&gt;"",VISTORIA!Y104,IF(VISTORIA!U104&lt;&gt;"",VISTORIA!U104,IF(VISTORIA!Q104&lt;&gt;"",VISTORIA!Q104,IF(VISTORIA!M104&lt;&gt;"",VISTORIA!M104,IF(VISTORIA!I104&lt;&gt;"",VISTORIA!I104,0)))))</f>
        <v>1</v>
      </c>
      <c r="Z104" s="233">
        <f>IF(VISTORIA!Y104&lt;&gt;"",VISTORIA!W104,IF(VISTORIA!U104&lt;&gt;"",VISTORIA!S104,IF(VISTORIA!Q104&lt;&gt;"",VISTORIA!O104,IF(VISTORIA!M104&lt;&gt;"",VISTORIA!K104,IF(VISTORIA!I104&lt;&gt;"",VISTORIA!G104,"NA")))))</f>
        <v>44160</v>
      </c>
      <c r="AA104" s="233">
        <f>IF(VISTORIA!Y104&lt;&gt;"",VISTORIA!X104,IF(VISTORIA!U104&lt;&gt;"",VISTORIA!T104,IF(VISTORIA!Q104&lt;&gt;"",VISTORIA!P104,IF(VISTORIA!M104&lt;&gt;"",VISTORIA!L104,IF(VISTORIA!I104&lt;&gt;"",VISTORIA!H104,"NA")))))</f>
        <v>44168</v>
      </c>
      <c r="AB104" s="233" t="str">
        <f>IF(OR(G104="AGUARDANDO PRESTAÇÃO DE CONTAS",G104="AGUARDANDO APROVAÇÃO PRESTAÇÃO DE CONTAS",G104="CONCLUÍDO"),"PTM CONCLUÍDO",IF(AND(VISTORIA!X104="",VISTORIA!W104&lt;&gt;""),VISTORIA!W104,IF(AND(VISTORIA!T104="",VISTORIA!S104&lt;&gt;""),VISTORIA!S104,IF(AND(VISTORIA!P104="",VISTORIA!O104&lt;&gt;""),VISTORIA!O104,IF(AND(VISTORIA!L104="",VISTORIA!K104&lt;&gt;""),VISTORIA!K104,IF(AND(VISTORIA!H104="",VISTORIA!G104&lt;&gt;""),VISTORIA!G104,"SEM PEDIDO"))))))</f>
        <v>SEM PEDIDO</v>
      </c>
      <c r="AC104" s="18" t="str">
        <f>IFERROR(INDEX('CONCLUSÃO INFORMAL'!104:104,MATCH(MAX('CONCLUSÃO INFORMAL'!H104,'CONCLUSÃO INFORMAL'!L104,'CONCLUSÃO INFORMAL'!P104),'CONCLUSÃO INFORMAL'!104:104,0)-1),"NÃO INFORMADO")</f>
        <v>NÃO INFORMADO</v>
      </c>
      <c r="AD104" s="233" t="str">
        <f>IFERROR(INDEX('CONCLUSÃO INFORMAL'!104:104,MATCH(MAX('CONCLUSÃO INFORMAL'!H104,'CONCLUSÃO INFORMAL'!L104,'CONCLUSÃO INFORMAL'!P104),'CONCLUSÃO INFORMAL'!104:104,0)),"NÃO INFORMADO")</f>
        <v>NÃO INFORMADO</v>
      </c>
      <c r="AE104" s="1950" t="str">
        <f>IFERROR(INDEX('CONCLUSÃO INFORMAL'!104:104,MATCH(MAX('CONCLUSÃO INFORMAL'!H104,'CONCLUSÃO INFORMAL'!L104,'CONCLUSÃO INFORMAL'!P104),'CONCLUSÃO INFORMAL'!104:104,0)+1),"NÃO INFORMADO")</f>
        <v>NÃO INFORMADO</v>
      </c>
    </row>
    <row r="105" spans="2:31" ht="43.5" x14ac:dyDescent="0.35">
      <c r="B105" s="7" t="str">
        <f>'INF GERAIS'!B105&amp;IFERROR(IF(INDEX(APOIO!$A$5:$A$50,MATCH('INF GERAIS'!N105,APOIO!$B$5:$B$50,0))="NÃO",APOIO!$A$2&amp;"NÃO VÁLIDO",""),"")</f>
        <v>2014.0094</v>
      </c>
      <c r="C105" s="1950" t="str">
        <f>'INF GERAIS'!C105</f>
        <v>SERTÃO DO PAJEÚ</v>
      </c>
      <c r="D105" s="1950" t="str">
        <f>'INF GERAIS'!D105</f>
        <v>CARNAÍBA</v>
      </c>
      <c r="E105" s="1950" t="str">
        <f>'INF GERAIS'!E105</f>
        <v>CONSTRUÇÃO DE PAVIMENTAÇÃO EM PARALELEPÍPEDOS( 8 RUAS)</v>
      </c>
      <c r="F105" s="1950" t="str">
        <f>'INF GERAIS'!G105</f>
        <v>NORMAL</v>
      </c>
      <c r="G105" s="12" t="str">
        <f>'INF GERAIS'!N105</f>
        <v>EM CONFERÊNCIA PARA TEMAI</v>
      </c>
      <c r="H105" s="1950" t="str">
        <f>'INF GERAIS'!O105</f>
        <v>CONCLUÍDA</v>
      </c>
      <c r="I105" s="11">
        <f>'INF GERAIS'!I105</f>
        <v>905659.85666666657</v>
      </c>
      <c r="J105" s="11">
        <f>'INF GERAIS'!J105</f>
        <v>546218.4</v>
      </c>
      <c r="K105" s="11">
        <f>'INF GERAIS'!K105</f>
        <v>494213.72</v>
      </c>
      <c r="L105" s="11">
        <f>'INF GERAIS'!L105</f>
        <v>0</v>
      </c>
      <c r="M105" s="11">
        <f>'INF GERAIS'!M105</f>
        <v>52004.68</v>
      </c>
      <c r="N105" s="233">
        <f>IF(MAX(PAGAMENTOS!M105,PAGAMENTOS!U105,PAGAMENTOS!AC105,PAGAMENTOS!AK105,PAGAMENTOS!AQ105,PAGAMENTOS!AW105)=0,"SEM PAGAMENTO",IFERROR(INDEX(PAGAMENTOS!105:105,MATCH(MAX(PAGAMENTOS!M105,PAGAMENTOS!U105,PAGAMENTOS!AC105,PAGAMENTOS!AK105,PAGAMENTOS!AQ105,PAGAMENTOS!AW105),PAGAMENTOS!105:105,0)),"SEM PAGAMENTO"))</f>
        <v>43193</v>
      </c>
      <c r="O105" s="120" t="str">
        <f>IF(MAX(PAGAMENTOS!M105,PAGAMENTOS!U105,PAGAMENTOS!AC105,PAGAMENTOS!AK105,PAGAMENTOS!AQ105,PAGAMENTOS!AW105)=0,"SEM PAGAMENTO",IFERROR(IF(MATCH(MAX(PAGAMENTOS!M105,PAGAMENTOS!U105,PAGAMENTOS!AC105,PAGAMENTOS!AK105,PAGAMENTOS!AQ105,PAGAMENTOS!AW105),PAGAMENTOS!105:105,0)&gt;40,INDEX(PAGAMENTOS!105:105,MATCH(MAX(PAGAMENTOS!M105,PAGAMENTOS!U105,PAGAMENTOS!AC105,PAGAMENTOS!AK105,PAGAMENTOS!AQ105,PAGAMENTOS!AW105),PAGAMENTOS!105:105,0)-2)&amp;" P COMP.",IF(MATCH(MAX(PAGAMENTOS!M105,PAGAMENTOS!U105,PAGAMENTOS!AC105,PAGAMENTOS!AK105,PAGAMENTOS!AQ105,PAGAMENTOS!AW105),PAGAMENTOS!105:105,0)=13,"1ª P",IF(MATCH(MAX(PAGAMENTOS!M105,PAGAMENTOS!U105,PAGAMENTOS!AC105,PAGAMENTOS!AK105,PAGAMENTOS!AQ105,PAGAMENTOS!AW105),PAGAMENTOS!105:105,0)=21,"2ª P",IF(MATCH(MAX(PAGAMENTOS!M105,PAGAMENTOS!U105,PAGAMENTOS!AC105,PAGAMENTOS!AK105,PAGAMENTOS!AQ105,PAGAMENTOS!AW105),PAGAMENTOS!105:105,0)=29,"3ª P",IF(PAGAMENTOS!AC105=PAGAMENTOS!AK105,"4ª P","4ª P"))))),"SEM PAGAMENTO"))</f>
        <v>4ª P</v>
      </c>
      <c r="P105" s="11">
        <f>IF(MAX(PAGAMENTOS!M105,PAGAMENTOS!U105,PAGAMENTOS!AC105,PAGAMENTOS!AK105,PAGAMENTOS!AQ105,PAGAMENTOS!AW105)=0,"SEM PAGAMENTO",IFERROR(INDEX(PAGAMENTOS!105:105,MATCH(MAX(PAGAMENTOS!M105,PAGAMENTOS!U105,PAGAMENTOS!AC105,PAGAMENTOS!AK105,PAGAMENTOS!AQ105,PAGAMENTOS!AW105),PAGAMENTOS!105:105,0)-1),"SEM PAGAMENTO"))</f>
        <v>98842.68</v>
      </c>
      <c r="Q105" s="11">
        <f>SUM(PAGAMENTOS!G105,PAGAMENTOS!L105,PAGAMENTOS!T105,PAGAMENTOS!AB105,PAGAMENTOS!AJ105,PAGAMENTOS!AP105,PAGAMENTOS!AV105)</f>
        <v>494213.72000000003</v>
      </c>
      <c r="R105" s="11">
        <f>SUM(PAGAMENTOS!G105,PAGAMENTOS!H105,PAGAMENTOS!L105,PAGAMENTOS!T105,PAGAMENTOS!AB105,PAGAMENTOS!AJ105,PAGAMENTOS!AP105,PAGAMENTOS!AV105)</f>
        <v>494213.72000000003</v>
      </c>
      <c r="S105" s="17">
        <f t="shared" si="1"/>
        <v>1.0000000000000002</v>
      </c>
      <c r="T105" s="11">
        <f>IF(RIGHT(B105)="O",0,IF(AND(R105=0,PAGAMENTOS!H105&lt;&gt;0),0,K105-R105))</f>
        <v>-5.8207660913467407E-11</v>
      </c>
      <c r="U105" s="120" t="str">
        <f>IF(AND(OR(PAGAMENTOS!AG105&lt;&gt;"",PAGAMENTOS!AH105&lt;&gt;""),PAGAMENTOS!AK105=""),"4ª",IF(AND(OR(PAGAMENTOS!Y105&lt;&gt;"",PAGAMENTOS!Z105&lt;&gt;""),PAGAMENTOS!AC105=""),"3ª",IF(AND(OR(PAGAMENTOS!Q105&lt;&gt;"",PAGAMENTOS!R105&lt;&gt;""),PAGAMENTOS!U105=""),"2ª",IF(AND(OR(PAGAMENTOS!I105&lt;&gt;"",PAGAMENTOS!J105&lt;&gt;""),PAGAMENTOS!M105=""),"1ª","OK"))))</f>
        <v>OK</v>
      </c>
      <c r="V105" s="120" t="str">
        <f>IF(U105="4ª",IF(PAGAMENTOS!AH105="","AGUARDANDO VISTORIA","NO FINANCEIRO"),IF(U105="3ª",IF(PAGAMENTOS!Z105="","AGUARDANDO VISTORIA","NO FINANCEIRO"),IF(U105="2ª",IF(PAGAMENTOS!R105="","AGUARDANDO VISTORIA","NO FINANCEIRO"),IF(U105="1ª",IF(PAGAMENTOS!J105="","AGUARDANDO LIBERAÇÃO","NO FINANCEIRO"),"OK"))))</f>
        <v>OK</v>
      </c>
      <c r="W105" s="233" t="str">
        <f>IF(U105="4ª",IF(PAGAMENTOS!AH105="",PAGAMENTOS!AG105,PAGAMENTOS!AH105),IF(U105="3ª",IF(PAGAMENTOS!Z105="",PAGAMENTOS!Y105,PAGAMENTOS!Z105),IF(U105="2ª",IF(PAGAMENTOS!R105="",PAGAMENTOS!Q105,PAGAMENTOS!R105),IF(U105="1ª",IF(PAGAMENTOS!J105="",PAGAMENTOS!I105,PAGAMENTOS!J105),"OK"))))</f>
        <v>OK</v>
      </c>
      <c r="X105" s="18">
        <f>MAX(VISTORIA!Y105,VISTORIA!U105,VISTORIA!Q105,VISTORIA!M105,VISTORIA!I105)</f>
        <v>1</v>
      </c>
      <c r="Y105" s="18">
        <f>IF(VISTORIA!Y105&lt;&gt;"",VISTORIA!Y105,IF(VISTORIA!U105&lt;&gt;"",VISTORIA!U105,IF(VISTORIA!Q105&lt;&gt;"",VISTORIA!Q105,IF(VISTORIA!M105&lt;&gt;"",VISTORIA!M105,IF(VISTORIA!I105&lt;&gt;"",VISTORIA!I105,0)))))</f>
        <v>1</v>
      </c>
      <c r="Z105" s="233">
        <f>IF(VISTORIA!Y105&lt;&gt;"",VISTORIA!W105,IF(VISTORIA!U105&lt;&gt;"",VISTORIA!S105,IF(VISTORIA!Q105&lt;&gt;"",VISTORIA!O105,IF(VISTORIA!M105&lt;&gt;"",VISTORIA!K105,IF(VISTORIA!I105&lt;&gt;"",VISTORIA!G105,"NA")))))</f>
        <v>43104</v>
      </c>
      <c r="AA105" s="233">
        <f>IF(VISTORIA!Y105&lt;&gt;"",VISTORIA!X105,IF(VISTORIA!U105&lt;&gt;"",VISTORIA!T105,IF(VISTORIA!Q105&lt;&gt;"",VISTORIA!P105,IF(VISTORIA!M105&lt;&gt;"",VISTORIA!L105,IF(VISTORIA!I105&lt;&gt;"",VISTORIA!H105,"NA")))))</f>
        <v>43117</v>
      </c>
      <c r="AB105" s="233" t="str">
        <f>IF(OR(G105="AGUARDANDO PRESTAÇÃO DE CONTAS",G105="AGUARDANDO APROVAÇÃO PRESTAÇÃO DE CONTAS",G105="CONCLUÍDO"),"PTM CONCLUÍDO",IF(AND(VISTORIA!X105="",VISTORIA!W105&lt;&gt;""),VISTORIA!W105,IF(AND(VISTORIA!T105="",VISTORIA!S105&lt;&gt;""),VISTORIA!S105,IF(AND(VISTORIA!P105="",VISTORIA!O105&lt;&gt;""),VISTORIA!O105,IF(AND(VISTORIA!L105="",VISTORIA!K105&lt;&gt;""),VISTORIA!K105,IF(AND(VISTORIA!H105="",VISTORIA!G105&lt;&gt;""),VISTORIA!G105,"SEM PEDIDO"))))))</f>
        <v>SEM PEDIDO</v>
      </c>
      <c r="AC105" s="18" t="str">
        <f>IFERROR(INDEX('CONCLUSÃO INFORMAL'!105:105,MATCH(MAX('CONCLUSÃO INFORMAL'!H105,'CONCLUSÃO INFORMAL'!L105,'CONCLUSÃO INFORMAL'!P105),'CONCLUSÃO INFORMAL'!105:105,0)-1),"NÃO INFORMADO")</f>
        <v>NÃO INFORMADO</v>
      </c>
      <c r="AD105" s="233" t="str">
        <f>IFERROR(INDEX('CONCLUSÃO INFORMAL'!105:105,MATCH(MAX('CONCLUSÃO INFORMAL'!H105,'CONCLUSÃO INFORMAL'!L105,'CONCLUSÃO INFORMAL'!P105),'CONCLUSÃO INFORMAL'!105:105,0)),"NÃO INFORMADO")</f>
        <v>NÃO INFORMADO</v>
      </c>
      <c r="AE105" s="1950" t="str">
        <f>IFERROR(INDEX('CONCLUSÃO INFORMAL'!105:105,MATCH(MAX('CONCLUSÃO INFORMAL'!H105,'CONCLUSÃO INFORMAL'!L105,'CONCLUSÃO INFORMAL'!P105),'CONCLUSÃO INFORMAL'!105:105,0)+1),"NÃO INFORMADO")</f>
        <v>NÃO INFORMADO</v>
      </c>
    </row>
    <row r="106" spans="2:31" ht="43.5" x14ac:dyDescent="0.35">
      <c r="B106" s="7" t="str">
        <f>'INF GERAIS'!B106&amp;IFERROR(IF(INDEX(APOIO!$A$5:$A$50,MATCH('INF GERAIS'!N106,APOIO!$B$5:$B$50,0))="NÃO",APOIO!$A$2&amp;"NÃO VÁLIDO",""),"")</f>
        <v>2014.0095</v>
      </c>
      <c r="C106" s="1950" t="str">
        <f>'INF GERAIS'!C106</f>
        <v>SERTÃO DO PAJEÚ</v>
      </c>
      <c r="D106" s="1950" t="str">
        <f>'INF GERAIS'!D106</f>
        <v>CARNAÍBA</v>
      </c>
      <c r="E106" s="1950" t="str">
        <f>'INF GERAIS'!E106</f>
        <v>PERFURAÇÃO DE  POÇOS</v>
      </c>
      <c r="F106" s="1950" t="str">
        <f>'INF GERAIS'!G106</f>
        <v>NORMAL</v>
      </c>
      <c r="G106" s="12" t="str">
        <f>'INF GERAIS'!N106</f>
        <v>EM CONFERÊNCIA PARA TEMAI</v>
      </c>
      <c r="H106" s="1950" t="str">
        <f>'INF GERAIS'!O106</f>
        <v>CONCLUÍDA</v>
      </c>
      <c r="I106" s="11">
        <f>'INF GERAIS'!I106</f>
        <v>905659.85666666657</v>
      </c>
      <c r="J106" s="11">
        <f>'INF GERAIS'!J106</f>
        <v>269270.28000000003</v>
      </c>
      <c r="K106" s="11">
        <f>'INF GERAIS'!K106</f>
        <v>269270.28000000003</v>
      </c>
      <c r="L106" s="11">
        <f>'INF GERAIS'!L106</f>
        <v>0</v>
      </c>
      <c r="M106" s="11">
        <f>'INF GERAIS'!M106</f>
        <v>0</v>
      </c>
      <c r="N106" s="233">
        <f>IF(MAX(PAGAMENTOS!M106,PAGAMENTOS!U106,PAGAMENTOS!AC106,PAGAMENTOS!AK106,PAGAMENTOS!AQ106,PAGAMENTOS!AW106)=0,"SEM PAGAMENTO",IFERROR(INDEX(PAGAMENTOS!106:106,MATCH(MAX(PAGAMENTOS!M106,PAGAMENTOS!U106,PAGAMENTOS!AC106,PAGAMENTOS!AK106,PAGAMENTOS!AQ106,PAGAMENTOS!AW106),PAGAMENTOS!106:106,0)),"SEM PAGAMENTO"))</f>
        <v>42817</v>
      </c>
      <c r="O106" s="120" t="str">
        <f>IF(MAX(PAGAMENTOS!M106,PAGAMENTOS!U106,PAGAMENTOS!AC106,PAGAMENTOS!AK106,PAGAMENTOS!AQ106,PAGAMENTOS!AW106)=0,"SEM PAGAMENTO",IFERROR(IF(MATCH(MAX(PAGAMENTOS!M106,PAGAMENTOS!U106,PAGAMENTOS!AC106,PAGAMENTOS!AK106,PAGAMENTOS!AQ106,PAGAMENTOS!AW106),PAGAMENTOS!106:106,0)&gt;40,INDEX(PAGAMENTOS!106:106,MATCH(MAX(PAGAMENTOS!M106,PAGAMENTOS!U106,PAGAMENTOS!AC106,PAGAMENTOS!AK106,PAGAMENTOS!AQ106,PAGAMENTOS!AW106),PAGAMENTOS!106:106,0)-2)&amp;" P COMP.",IF(MATCH(MAX(PAGAMENTOS!M106,PAGAMENTOS!U106,PAGAMENTOS!AC106,PAGAMENTOS!AK106,PAGAMENTOS!AQ106,PAGAMENTOS!AW106),PAGAMENTOS!106:106,0)=13,"1ª P",IF(MATCH(MAX(PAGAMENTOS!M106,PAGAMENTOS!U106,PAGAMENTOS!AC106,PAGAMENTOS!AK106,PAGAMENTOS!AQ106,PAGAMENTOS!AW106),PAGAMENTOS!106:106,0)=21,"2ª P",IF(MATCH(MAX(PAGAMENTOS!M106,PAGAMENTOS!U106,PAGAMENTOS!AC106,PAGAMENTOS!AK106,PAGAMENTOS!AQ106,PAGAMENTOS!AW106),PAGAMENTOS!106:106,0)=29,"3ª P",IF(PAGAMENTOS!AC106=PAGAMENTOS!AK106,"4ª P","4ª P"))))),"SEM PAGAMENTO"))</f>
        <v>4ª P</v>
      </c>
      <c r="P106" s="11">
        <f>IF(MAX(PAGAMENTOS!M106,PAGAMENTOS!U106,PAGAMENTOS!AC106,PAGAMENTOS!AK106,PAGAMENTOS!AQ106,PAGAMENTOS!AW106)=0,"SEM PAGAMENTO",IFERROR(INDEX(PAGAMENTOS!106:106,MATCH(MAX(PAGAMENTOS!M106,PAGAMENTOS!U106,PAGAMENTOS!AC106,PAGAMENTOS!AK106,PAGAMENTOS!AQ106,PAGAMENTOS!AW106),PAGAMENTOS!106:106,0)-1),"SEM PAGAMENTO"))</f>
        <v>53854.06</v>
      </c>
      <c r="Q106" s="11">
        <f>SUM(PAGAMENTOS!G106,PAGAMENTOS!L106,PAGAMENTOS!T106,PAGAMENTOS!AB106,PAGAMENTOS!AJ106,PAGAMENTOS!AP106,PAGAMENTOS!AV106)</f>
        <v>269270.28000000003</v>
      </c>
      <c r="R106" s="11">
        <f>SUM(PAGAMENTOS!G106,PAGAMENTOS!H106,PAGAMENTOS!L106,PAGAMENTOS!T106,PAGAMENTOS!AB106,PAGAMENTOS!AJ106,PAGAMENTOS!AP106,PAGAMENTOS!AV106)</f>
        <v>269270.28000000003</v>
      </c>
      <c r="S106" s="17">
        <f t="shared" si="1"/>
        <v>1</v>
      </c>
      <c r="T106" s="11">
        <f>IF(RIGHT(B106)="O",0,IF(AND(R106=0,PAGAMENTOS!H106&lt;&gt;0),0,K106-R106))</f>
        <v>0</v>
      </c>
      <c r="U106" s="120" t="str">
        <f>IF(AND(OR(PAGAMENTOS!AG106&lt;&gt;"",PAGAMENTOS!AH106&lt;&gt;""),PAGAMENTOS!AK106=""),"4ª",IF(AND(OR(PAGAMENTOS!Y106&lt;&gt;"",PAGAMENTOS!Z106&lt;&gt;""),PAGAMENTOS!AC106=""),"3ª",IF(AND(OR(PAGAMENTOS!Q106&lt;&gt;"",PAGAMENTOS!R106&lt;&gt;""),PAGAMENTOS!U106=""),"2ª",IF(AND(OR(PAGAMENTOS!I106&lt;&gt;"",PAGAMENTOS!J106&lt;&gt;""),PAGAMENTOS!M106=""),"1ª","OK"))))</f>
        <v>OK</v>
      </c>
      <c r="V106" s="120" t="str">
        <f>IF(U106="4ª",IF(PAGAMENTOS!AH106="","AGUARDANDO VISTORIA","NO FINANCEIRO"),IF(U106="3ª",IF(PAGAMENTOS!Z106="","AGUARDANDO VISTORIA","NO FINANCEIRO"),IF(U106="2ª",IF(PAGAMENTOS!R106="","AGUARDANDO VISTORIA","NO FINANCEIRO"),IF(U106="1ª",IF(PAGAMENTOS!J106="","AGUARDANDO LIBERAÇÃO","NO FINANCEIRO"),"OK"))))</f>
        <v>OK</v>
      </c>
      <c r="W106" s="233" t="str">
        <f>IF(U106="4ª",IF(PAGAMENTOS!AH106="",PAGAMENTOS!AG106,PAGAMENTOS!AH106),IF(U106="3ª",IF(PAGAMENTOS!Z106="",PAGAMENTOS!Y106,PAGAMENTOS!Z106),IF(U106="2ª",IF(PAGAMENTOS!R106="",PAGAMENTOS!Q106,PAGAMENTOS!R106),IF(U106="1ª",IF(PAGAMENTOS!J106="",PAGAMENTOS!I106,PAGAMENTOS!J106),"OK"))))</f>
        <v>OK</v>
      </c>
      <c r="X106" s="18">
        <f>MAX(VISTORIA!Y106,VISTORIA!U106,VISTORIA!Q106,VISTORIA!M106,VISTORIA!I106)</f>
        <v>1</v>
      </c>
      <c r="Y106" s="18">
        <f>IF(VISTORIA!Y106&lt;&gt;"",VISTORIA!Y106,IF(VISTORIA!U106&lt;&gt;"",VISTORIA!U106,IF(VISTORIA!Q106&lt;&gt;"",VISTORIA!Q106,IF(VISTORIA!M106&lt;&gt;"",VISTORIA!M106,IF(VISTORIA!I106&lt;&gt;"",VISTORIA!I106,0)))))</f>
        <v>1</v>
      </c>
      <c r="Z106" s="233">
        <f>IF(VISTORIA!Y106&lt;&gt;"",VISTORIA!W106,IF(VISTORIA!U106&lt;&gt;"",VISTORIA!S106,IF(VISTORIA!Q106&lt;&gt;"",VISTORIA!O106,IF(VISTORIA!M106&lt;&gt;"",VISTORIA!K106,IF(VISTORIA!I106&lt;&gt;"",VISTORIA!G106,"NA")))))</f>
        <v>42654</v>
      </c>
      <c r="AA106" s="233">
        <f>IF(VISTORIA!Y106&lt;&gt;"",VISTORIA!X106,IF(VISTORIA!U106&lt;&gt;"",VISTORIA!T106,IF(VISTORIA!Q106&lt;&gt;"",VISTORIA!P106,IF(VISTORIA!M106&lt;&gt;"",VISTORIA!L106,IF(VISTORIA!I106&lt;&gt;"",VISTORIA!H106,"NA")))))</f>
        <v>42683</v>
      </c>
      <c r="AB106" s="233" t="str">
        <f>IF(OR(G106="AGUARDANDO PRESTAÇÃO DE CONTAS",G106="AGUARDANDO APROVAÇÃO PRESTAÇÃO DE CONTAS",G106="CONCLUÍDO"),"PTM CONCLUÍDO",IF(AND(VISTORIA!X106="",VISTORIA!W106&lt;&gt;""),VISTORIA!W106,IF(AND(VISTORIA!T106="",VISTORIA!S106&lt;&gt;""),VISTORIA!S106,IF(AND(VISTORIA!P106="",VISTORIA!O106&lt;&gt;""),VISTORIA!O106,IF(AND(VISTORIA!L106="",VISTORIA!K106&lt;&gt;""),VISTORIA!K106,IF(AND(VISTORIA!H106="",VISTORIA!G106&lt;&gt;""),VISTORIA!G106,"SEM PEDIDO"))))))</f>
        <v>SEM PEDIDO</v>
      </c>
      <c r="AC106" s="18" t="str">
        <f>IFERROR(INDEX('CONCLUSÃO INFORMAL'!106:106,MATCH(MAX('CONCLUSÃO INFORMAL'!H106,'CONCLUSÃO INFORMAL'!L106,'CONCLUSÃO INFORMAL'!P106),'CONCLUSÃO INFORMAL'!106:106,0)-1),"NÃO INFORMADO")</f>
        <v>NÃO INFORMADO</v>
      </c>
      <c r="AD106" s="233" t="str">
        <f>IFERROR(INDEX('CONCLUSÃO INFORMAL'!106:106,MATCH(MAX('CONCLUSÃO INFORMAL'!H106,'CONCLUSÃO INFORMAL'!L106,'CONCLUSÃO INFORMAL'!P106),'CONCLUSÃO INFORMAL'!106:106,0)),"NÃO INFORMADO")</f>
        <v>NÃO INFORMADO</v>
      </c>
      <c r="AE106" s="1950" t="str">
        <f>IFERROR(INDEX('CONCLUSÃO INFORMAL'!106:106,MATCH(MAX('CONCLUSÃO INFORMAL'!H106,'CONCLUSÃO INFORMAL'!L106,'CONCLUSÃO INFORMAL'!P106),'CONCLUSÃO INFORMAL'!106:106,0)+1),"NÃO INFORMADO")</f>
        <v>NÃO INFORMADO</v>
      </c>
    </row>
    <row r="107" spans="2:31" ht="43.5" x14ac:dyDescent="0.35">
      <c r="B107" s="7" t="str">
        <f>'INF GERAIS'!B107&amp;IFERROR(IF(INDEX(APOIO!$A$5:$A$50,MATCH('INF GERAIS'!N107,APOIO!$B$5:$B$50,0))="NÃO",APOIO!$A$2&amp;"NÃO VÁLIDO",""),"")</f>
        <v>2014.0096</v>
      </c>
      <c r="C107" s="1950" t="str">
        <f>'INF GERAIS'!C107</f>
        <v>SERTÃO DO PAJEÚ</v>
      </c>
      <c r="D107" s="1950" t="str">
        <f>'INF GERAIS'!D107</f>
        <v>CARNAÍBA</v>
      </c>
      <c r="E107" s="1950" t="str">
        <f>'INF GERAIS'!E107</f>
        <v>CONSTRUÇÃO DE MINI PONTE E BUEIRAS</v>
      </c>
      <c r="F107" s="1950" t="str">
        <f>'INF GERAIS'!G107</f>
        <v>NORMAL</v>
      </c>
      <c r="G107" s="12" t="str">
        <f>'INF GERAIS'!N107</f>
        <v>EM CONFERÊNCIA PARA TEMAI</v>
      </c>
      <c r="H107" s="1950" t="str">
        <f>'INF GERAIS'!O107</f>
        <v>CONCLUÍDA</v>
      </c>
      <c r="I107" s="11">
        <f>'INF GERAIS'!I107</f>
        <v>905659.85666666657</v>
      </c>
      <c r="J107" s="11">
        <f>'INF GERAIS'!J107</f>
        <v>141626.54999999999</v>
      </c>
      <c r="K107" s="11">
        <f>'INF GERAIS'!K107</f>
        <v>141626.54999999999</v>
      </c>
      <c r="L107" s="11">
        <f>'INF GERAIS'!L107</f>
        <v>0</v>
      </c>
      <c r="M107" s="11">
        <f>'INF GERAIS'!M107</f>
        <v>0</v>
      </c>
      <c r="N107" s="233">
        <f>IF(MAX(PAGAMENTOS!M107,PAGAMENTOS!U107,PAGAMENTOS!AC107,PAGAMENTOS!AK107,PAGAMENTOS!AQ107,PAGAMENTOS!AW107)=0,"SEM PAGAMENTO",IFERROR(INDEX(PAGAMENTOS!107:107,MATCH(MAX(PAGAMENTOS!M107,PAGAMENTOS!U107,PAGAMENTOS!AC107,PAGAMENTOS!AK107,PAGAMENTOS!AQ107,PAGAMENTOS!AW107),PAGAMENTOS!107:107,0)),"SEM PAGAMENTO"))</f>
        <v>42450</v>
      </c>
      <c r="O107" s="120" t="str">
        <f>IF(MAX(PAGAMENTOS!M107,PAGAMENTOS!U107,PAGAMENTOS!AC107,PAGAMENTOS!AK107,PAGAMENTOS!AQ107,PAGAMENTOS!AW107)=0,"SEM PAGAMENTO",IFERROR(IF(MATCH(MAX(PAGAMENTOS!M107,PAGAMENTOS!U107,PAGAMENTOS!AC107,PAGAMENTOS!AK107,PAGAMENTOS!AQ107,PAGAMENTOS!AW107),PAGAMENTOS!107:107,0)&gt;40,INDEX(PAGAMENTOS!107:107,MATCH(MAX(PAGAMENTOS!M107,PAGAMENTOS!U107,PAGAMENTOS!AC107,PAGAMENTOS!AK107,PAGAMENTOS!AQ107,PAGAMENTOS!AW107),PAGAMENTOS!107:107,0)-2)&amp;" P COMP.",IF(MATCH(MAX(PAGAMENTOS!M107,PAGAMENTOS!U107,PAGAMENTOS!AC107,PAGAMENTOS!AK107,PAGAMENTOS!AQ107,PAGAMENTOS!AW107),PAGAMENTOS!107:107,0)=13,"1ª P",IF(MATCH(MAX(PAGAMENTOS!M107,PAGAMENTOS!U107,PAGAMENTOS!AC107,PAGAMENTOS!AK107,PAGAMENTOS!AQ107,PAGAMENTOS!AW107),PAGAMENTOS!107:107,0)=21,"2ª P",IF(MATCH(MAX(PAGAMENTOS!M107,PAGAMENTOS!U107,PAGAMENTOS!AC107,PAGAMENTOS!AK107,PAGAMENTOS!AQ107,PAGAMENTOS!AW107),PAGAMENTOS!107:107,0)=29,"3ª P",IF(PAGAMENTOS!AC107=PAGAMENTOS!AK107,"4ª P","4ª P"))))),"SEM PAGAMENTO"))</f>
        <v>4ª P</v>
      </c>
      <c r="P107" s="11">
        <f>IF(MAX(PAGAMENTOS!M107,PAGAMENTOS!U107,PAGAMENTOS!AC107,PAGAMENTOS!AK107,PAGAMENTOS!AQ107,PAGAMENTOS!AW107)=0,"SEM PAGAMENTO",IFERROR(INDEX(PAGAMENTOS!107:107,MATCH(MAX(PAGAMENTOS!M107,PAGAMENTOS!U107,PAGAMENTOS!AC107,PAGAMENTOS!AK107,PAGAMENTOS!AQ107,PAGAMENTOS!AW107),PAGAMENTOS!107:107,0)-1),"SEM PAGAMENTO"))</f>
        <v>28416.73</v>
      </c>
      <c r="Q107" s="11">
        <f>SUM(PAGAMENTOS!G107,PAGAMENTOS!L107,PAGAMENTOS!T107,PAGAMENTOS!AB107,PAGAMENTOS!AJ107,PAGAMENTOS!AP107,PAGAMENTOS!AV107)</f>
        <v>142083.66</v>
      </c>
      <c r="R107" s="11">
        <f>SUM(PAGAMENTOS!G107,PAGAMENTOS!H107,PAGAMENTOS!L107,PAGAMENTOS!T107,PAGAMENTOS!AB107,PAGAMENTOS!AJ107,PAGAMENTOS!AP107,PAGAMENTOS!AV107)</f>
        <v>142083.66</v>
      </c>
      <c r="S107" s="17">
        <f t="shared" si="1"/>
        <v>1.0032275727962026</v>
      </c>
      <c r="T107" s="11">
        <f>IF(RIGHT(B107)="O",0,IF(AND(R107=0,PAGAMENTOS!H107&lt;&gt;0),0,K107-R107))</f>
        <v>-457.11000000001513</v>
      </c>
      <c r="U107" s="120" t="str">
        <f>IF(AND(OR(PAGAMENTOS!AG107&lt;&gt;"",PAGAMENTOS!AH107&lt;&gt;""),PAGAMENTOS!AK107=""),"4ª",IF(AND(OR(PAGAMENTOS!Y107&lt;&gt;"",PAGAMENTOS!Z107&lt;&gt;""),PAGAMENTOS!AC107=""),"3ª",IF(AND(OR(PAGAMENTOS!Q107&lt;&gt;"",PAGAMENTOS!R107&lt;&gt;""),PAGAMENTOS!U107=""),"2ª",IF(AND(OR(PAGAMENTOS!I107&lt;&gt;"",PAGAMENTOS!J107&lt;&gt;""),PAGAMENTOS!M107=""),"1ª","OK"))))</f>
        <v>OK</v>
      </c>
      <c r="V107" s="120" t="str">
        <f>IF(U107="4ª",IF(PAGAMENTOS!AH107="","AGUARDANDO VISTORIA","NO FINANCEIRO"),IF(U107="3ª",IF(PAGAMENTOS!Z107="","AGUARDANDO VISTORIA","NO FINANCEIRO"),IF(U107="2ª",IF(PAGAMENTOS!R107="","AGUARDANDO VISTORIA","NO FINANCEIRO"),IF(U107="1ª",IF(PAGAMENTOS!J107="","AGUARDANDO LIBERAÇÃO","NO FINANCEIRO"),"OK"))))</f>
        <v>OK</v>
      </c>
      <c r="W107" s="233" t="str">
        <f>IF(U107="4ª",IF(PAGAMENTOS!AH107="",PAGAMENTOS!AG107,PAGAMENTOS!AH107),IF(U107="3ª",IF(PAGAMENTOS!Z107="",PAGAMENTOS!Y107,PAGAMENTOS!Z107),IF(U107="2ª",IF(PAGAMENTOS!R107="",PAGAMENTOS!Q107,PAGAMENTOS!R107),IF(U107="1ª",IF(PAGAMENTOS!J107="",PAGAMENTOS!I107,PAGAMENTOS!J107),"OK"))))</f>
        <v>OK</v>
      </c>
      <c r="X107" s="18">
        <f>MAX(VISTORIA!Y107,VISTORIA!U107,VISTORIA!Q107,VISTORIA!M107,VISTORIA!I107)</f>
        <v>1</v>
      </c>
      <c r="Y107" s="18">
        <f>IF(VISTORIA!Y107&lt;&gt;"",VISTORIA!Y107,IF(VISTORIA!U107&lt;&gt;"",VISTORIA!U107,IF(VISTORIA!Q107&lt;&gt;"",VISTORIA!Q107,IF(VISTORIA!M107&lt;&gt;"",VISTORIA!M107,IF(VISTORIA!I107&lt;&gt;"",VISTORIA!I107,0)))))</f>
        <v>1</v>
      </c>
      <c r="Z107" s="233">
        <f>IF(VISTORIA!Y107&lt;&gt;"",VISTORIA!W107,IF(VISTORIA!U107&lt;&gt;"",VISTORIA!S107,IF(VISTORIA!Q107&lt;&gt;"",VISTORIA!O107,IF(VISTORIA!M107&lt;&gt;"",VISTORIA!K107,IF(VISTORIA!I107&lt;&gt;"",VISTORIA!G107,"NA")))))</f>
        <v>42383</v>
      </c>
      <c r="AA107" s="233">
        <f>IF(VISTORIA!Y107&lt;&gt;"",VISTORIA!X107,IF(VISTORIA!U107&lt;&gt;"",VISTORIA!T107,IF(VISTORIA!Q107&lt;&gt;"",VISTORIA!P107,IF(VISTORIA!M107&lt;&gt;"",VISTORIA!L107,IF(VISTORIA!I107&lt;&gt;"",VISTORIA!H107,"NA")))))</f>
        <v>42438</v>
      </c>
      <c r="AB107" s="233" t="str">
        <f>IF(OR(G107="AGUARDANDO PRESTAÇÃO DE CONTAS",G107="AGUARDANDO APROVAÇÃO PRESTAÇÃO DE CONTAS",G107="CONCLUÍDO"),"PTM CONCLUÍDO",IF(AND(VISTORIA!X107="",VISTORIA!W107&lt;&gt;""),VISTORIA!W107,IF(AND(VISTORIA!T107="",VISTORIA!S107&lt;&gt;""),VISTORIA!S107,IF(AND(VISTORIA!P107="",VISTORIA!O107&lt;&gt;""),VISTORIA!O107,IF(AND(VISTORIA!L107="",VISTORIA!K107&lt;&gt;""),VISTORIA!K107,IF(AND(VISTORIA!H107="",VISTORIA!G107&lt;&gt;""),VISTORIA!G107,"SEM PEDIDO"))))))</f>
        <v>SEM PEDIDO</v>
      </c>
      <c r="AC107" s="18" t="str">
        <f>IFERROR(INDEX('CONCLUSÃO INFORMAL'!107:107,MATCH(MAX('CONCLUSÃO INFORMAL'!H107,'CONCLUSÃO INFORMAL'!L107,'CONCLUSÃO INFORMAL'!P107),'CONCLUSÃO INFORMAL'!107:107,0)-1),"NÃO INFORMADO")</f>
        <v>NÃO INFORMADO</v>
      </c>
      <c r="AD107" s="233" t="str">
        <f>IFERROR(INDEX('CONCLUSÃO INFORMAL'!107:107,MATCH(MAX('CONCLUSÃO INFORMAL'!H107,'CONCLUSÃO INFORMAL'!L107,'CONCLUSÃO INFORMAL'!P107),'CONCLUSÃO INFORMAL'!107:107,0)),"NÃO INFORMADO")</f>
        <v>NÃO INFORMADO</v>
      </c>
      <c r="AE107" s="1950" t="str">
        <f>IFERROR(INDEX('CONCLUSÃO INFORMAL'!107:107,MATCH(MAX('CONCLUSÃO INFORMAL'!H107,'CONCLUSÃO INFORMAL'!L107,'CONCLUSÃO INFORMAL'!P107),'CONCLUSÃO INFORMAL'!107:107,0)+1),"NÃO INFORMADO")</f>
        <v>NÃO INFORMADO</v>
      </c>
    </row>
    <row r="108" spans="2:31" ht="43.5" x14ac:dyDescent="0.35">
      <c r="B108" s="7" t="str">
        <f>'INF GERAIS'!B108&amp;IFERROR(IF(INDEX(APOIO!$A$5:$A$50,MATCH('INF GERAIS'!N108,APOIO!$B$5:$B$50,0))="NÃO",APOIO!$A$2&amp;"NÃO VÁLIDO",""),"")</f>
        <v>2014.0097</v>
      </c>
      <c r="C108" s="1950" t="str">
        <f>'INF GERAIS'!C108</f>
        <v>SERTÃO DE ITAPARICA</v>
      </c>
      <c r="D108" s="1950" t="str">
        <f>'INF GERAIS'!D108</f>
        <v>CARNAUBEIRA DA PENHA</v>
      </c>
      <c r="E108" s="1950" t="str">
        <f>'INF GERAIS'!E108</f>
        <v>ILUMINAÇÃO DO ACESSO PRINCIPAL DA CIDADE</v>
      </c>
      <c r="F108" s="1950" t="str">
        <f>'INF GERAIS'!G108</f>
        <v>NORMAL</v>
      </c>
      <c r="G108" s="12" t="str">
        <f>'INF GERAIS'!N108</f>
        <v>EM CONFERÊNCIA PARA TEMAI</v>
      </c>
      <c r="H108" s="1950" t="str">
        <f>'INF GERAIS'!O108</f>
        <v>CONCLUÍDA</v>
      </c>
      <c r="I108" s="11">
        <f>'INF GERAIS'!I108</f>
        <v>603773.24</v>
      </c>
      <c r="J108" s="11">
        <f>'INF GERAIS'!J108</f>
        <v>339535.44</v>
      </c>
      <c r="K108" s="11">
        <f>'INF GERAIS'!K108</f>
        <v>339535.44</v>
      </c>
      <c r="L108" s="11">
        <f>'INF GERAIS'!L108</f>
        <v>0</v>
      </c>
      <c r="M108" s="11">
        <f>'INF GERAIS'!M108</f>
        <v>0</v>
      </c>
      <c r="N108" s="233">
        <f>IF(MAX(PAGAMENTOS!M108,PAGAMENTOS!U108,PAGAMENTOS!AC108,PAGAMENTOS!AK108,PAGAMENTOS!AQ108,PAGAMENTOS!AW108)=0,"SEM PAGAMENTO",IFERROR(INDEX(PAGAMENTOS!108:108,MATCH(MAX(PAGAMENTOS!M108,PAGAMENTOS!U108,PAGAMENTOS!AC108,PAGAMENTOS!AK108,PAGAMENTOS!AQ108,PAGAMENTOS!AW108),PAGAMENTOS!108:108,0)),"SEM PAGAMENTO"))</f>
        <v>42643</v>
      </c>
      <c r="O108" s="120" t="str">
        <f>IF(MAX(PAGAMENTOS!M108,PAGAMENTOS!U108,PAGAMENTOS!AC108,PAGAMENTOS!AK108,PAGAMENTOS!AQ108,PAGAMENTOS!AW108)=0,"SEM PAGAMENTO",IFERROR(IF(MATCH(MAX(PAGAMENTOS!M108,PAGAMENTOS!U108,PAGAMENTOS!AC108,PAGAMENTOS!AK108,PAGAMENTOS!AQ108,PAGAMENTOS!AW108),PAGAMENTOS!108:108,0)&gt;40,INDEX(PAGAMENTOS!108:108,MATCH(MAX(PAGAMENTOS!M108,PAGAMENTOS!U108,PAGAMENTOS!AC108,PAGAMENTOS!AK108,PAGAMENTOS!AQ108,PAGAMENTOS!AW108),PAGAMENTOS!108:108,0)-2)&amp;" P COMP.",IF(MATCH(MAX(PAGAMENTOS!M108,PAGAMENTOS!U108,PAGAMENTOS!AC108,PAGAMENTOS!AK108,PAGAMENTOS!AQ108,PAGAMENTOS!AW108),PAGAMENTOS!108:108,0)=13,"1ª P",IF(MATCH(MAX(PAGAMENTOS!M108,PAGAMENTOS!U108,PAGAMENTOS!AC108,PAGAMENTOS!AK108,PAGAMENTOS!AQ108,PAGAMENTOS!AW108),PAGAMENTOS!108:108,0)=21,"2ª P",IF(MATCH(MAX(PAGAMENTOS!M108,PAGAMENTOS!U108,PAGAMENTOS!AC108,PAGAMENTOS!AK108,PAGAMENTOS!AQ108,PAGAMENTOS!AW108),PAGAMENTOS!108:108,0)=29,"3ª P",IF(PAGAMENTOS!AC108=PAGAMENTOS!AK108,"4ª P","4ª P"))))),"SEM PAGAMENTO"))</f>
        <v>4ª P</v>
      </c>
      <c r="P108" s="11">
        <f>IF(MAX(PAGAMENTOS!M108,PAGAMENTOS!U108,PAGAMENTOS!AC108,PAGAMENTOS!AK108,PAGAMENTOS!AQ108,PAGAMENTOS!AW108)=0,"SEM PAGAMENTO",IFERROR(INDEX(PAGAMENTOS!108:108,MATCH(MAX(PAGAMENTOS!M108,PAGAMENTOS!U108,PAGAMENTOS!AC108,PAGAMENTOS!AK108,PAGAMENTOS!AQ108,PAGAMENTOS!AW108),PAGAMENTOS!108:108,0)-1),"SEM PAGAMENTO"))</f>
        <v>67907.09</v>
      </c>
      <c r="Q108" s="11">
        <f>SUM(PAGAMENTOS!G108,PAGAMENTOS!L108,PAGAMENTOS!T108,PAGAMENTOS!AB108,PAGAMENTOS!AJ108,PAGAMENTOS!AP108,PAGAMENTOS!AV108)</f>
        <v>339535.43999999994</v>
      </c>
      <c r="R108" s="11">
        <f>SUM(PAGAMENTOS!G108,PAGAMENTOS!H108,PAGAMENTOS!L108,PAGAMENTOS!T108,PAGAMENTOS!AB108,PAGAMENTOS!AJ108,PAGAMENTOS!AP108,PAGAMENTOS!AV108)</f>
        <v>339535.43999999994</v>
      </c>
      <c r="S108" s="17">
        <f t="shared" si="1"/>
        <v>0.99999999999999978</v>
      </c>
      <c r="T108" s="11">
        <f>IF(RIGHT(B108)="O",0,IF(AND(R108=0,PAGAMENTOS!H108&lt;&gt;0),0,K108-R108))</f>
        <v>5.8207660913467407E-11</v>
      </c>
      <c r="U108" s="120" t="str">
        <f>IF(AND(OR(PAGAMENTOS!AG108&lt;&gt;"",PAGAMENTOS!AH108&lt;&gt;""),PAGAMENTOS!AK108=""),"4ª",IF(AND(OR(PAGAMENTOS!Y108&lt;&gt;"",PAGAMENTOS!Z108&lt;&gt;""),PAGAMENTOS!AC108=""),"3ª",IF(AND(OR(PAGAMENTOS!Q108&lt;&gt;"",PAGAMENTOS!R108&lt;&gt;""),PAGAMENTOS!U108=""),"2ª",IF(AND(OR(PAGAMENTOS!I108&lt;&gt;"",PAGAMENTOS!J108&lt;&gt;""),PAGAMENTOS!M108=""),"1ª","OK"))))</f>
        <v>OK</v>
      </c>
      <c r="V108" s="120" t="str">
        <f>IF(U108="4ª",IF(PAGAMENTOS!AH108="","AGUARDANDO VISTORIA","NO FINANCEIRO"),IF(U108="3ª",IF(PAGAMENTOS!Z108="","AGUARDANDO VISTORIA","NO FINANCEIRO"),IF(U108="2ª",IF(PAGAMENTOS!R108="","AGUARDANDO VISTORIA","NO FINANCEIRO"),IF(U108="1ª",IF(PAGAMENTOS!J108="","AGUARDANDO LIBERAÇÃO","NO FINANCEIRO"),"OK"))))</f>
        <v>OK</v>
      </c>
      <c r="W108" s="233" t="str">
        <f>IF(U108="4ª",IF(PAGAMENTOS!AH108="",PAGAMENTOS!AG108,PAGAMENTOS!AH108),IF(U108="3ª",IF(PAGAMENTOS!Z108="",PAGAMENTOS!Y108,PAGAMENTOS!Z108),IF(U108="2ª",IF(PAGAMENTOS!R108="",PAGAMENTOS!Q108,PAGAMENTOS!R108),IF(U108="1ª",IF(PAGAMENTOS!J108="",PAGAMENTOS!I108,PAGAMENTOS!J108),"OK"))))</f>
        <v>OK</v>
      </c>
      <c r="X108" s="18">
        <f>MAX(VISTORIA!Y108,VISTORIA!U108,VISTORIA!Q108,VISTORIA!M108,VISTORIA!I108)</f>
        <v>1</v>
      </c>
      <c r="Y108" s="18">
        <f>IF(VISTORIA!Y108&lt;&gt;"",VISTORIA!Y108,IF(VISTORIA!U108&lt;&gt;"",VISTORIA!U108,IF(VISTORIA!Q108&lt;&gt;"",VISTORIA!Q108,IF(VISTORIA!M108&lt;&gt;"",VISTORIA!M108,IF(VISTORIA!I108&lt;&gt;"",VISTORIA!I108,0)))))</f>
        <v>1</v>
      </c>
      <c r="Z108" s="233">
        <f>IF(VISTORIA!Y108&lt;&gt;"",VISTORIA!W108,IF(VISTORIA!U108&lt;&gt;"",VISTORIA!S108,IF(VISTORIA!Q108&lt;&gt;"",VISTORIA!O108,IF(VISTORIA!M108&lt;&gt;"",VISTORIA!K108,IF(VISTORIA!I108&lt;&gt;"",VISTORIA!G108,"NA")))))</f>
        <v>42604</v>
      </c>
      <c r="AA108" s="233">
        <f>IF(VISTORIA!Y108&lt;&gt;"",VISTORIA!X108,IF(VISTORIA!U108&lt;&gt;"",VISTORIA!T108,IF(VISTORIA!Q108&lt;&gt;"",VISTORIA!P108,IF(VISTORIA!M108&lt;&gt;"",VISTORIA!L108,IF(VISTORIA!I108&lt;&gt;"",VISTORIA!H108,"NA")))))</f>
        <v>42633</v>
      </c>
      <c r="AB108" s="233" t="str">
        <f>IF(OR(G108="AGUARDANDO PRESTAÇÃO DE CONTAS",G108="AGUARDANDO APROVAÇÃO PRESTAÇÃO DE CONTAS",G108="CONCLUÍDO"),"PTM CONCLUÍDO",IF(AND(VISTORIA!X108="",VISTORIA!W108&lt;&gt;""),VISTORIA!W108,IF(AND(VISTORIA!T108="",VISTORIA!S108&lt;&gt;""),VISTORIA!S108,IF(AND(VISTORIA!P108="",VISTORIA!O108&lt;&gt;""),VISTORIA!O108,IF(AND(VISTORIA!L108="",VISTORIA!K108&lt;&gt;""),VISTORIA!K108,IF(AND(VISTORIA!H108="",VISTORIA!G108&lt;&gt;""),VISTORIA!G108,"SEM PEDIDO"))))))</f>
        <v>SEM PEDIDO</v>
      </c>
      <c r="AC108" s="18" t="str">
        <f>IFERROR(INDEX('CONCLUSÃO INFORMAL'!108:108,MATCH(MAX('CONCLUSÃO INFORMAL'!H108,'CONCLUSÃO INFORMAL'!L108,'CONCLUSÃO INFORMAL'!P108),'CONCLUSÃO INFORMAL'!108:108,0)-1),"NÃO INFORMADO")</f>
        <v>NÃO INFORMADO</v>
      </c>
      <c r="AD108" s="233" t="str">
        <f>IFERROR(INDEX('CONCLUSÃO INFORMAL'!108:108,MATCH(MAX('CONCLUSÃO INFORMAL'!H108,'CONCLUSÃO INFORMAL'!L108,'CONCLUSÃO INFORMAL'!P108),'CONCLUSÃO INFORMAL'!108:108,0)),"NÃO INFORMADO")</f>
        <v>NÃO INFORMADO</v>
      </c>
      <c r="AE108" s="1950" t="str">
        <f>IFERROR(INDEX('CONCLUSÃO INFORMAL'!108:108,MATCH(MAX('CONCLUSÃO INFORMAL'!H108,'CONCLUSÃO INFORMAL'!L108,'CONCLUSÃO INFORMAL'!P108),'CONCLUSÃO INFORMAL'!108:108,0)+1),"NÃO INFORMADO")</f>
        <v>NÃO INFORMADO</v>
      </c>
    </row>
    <row r="109" spans="2:31" ht="58" x14ac:dyDescent="0.35">
      <c r="B109" s="7" t="str">
        <f>'INF GERAIS'!B109&amp;IFERROR(IF(INDEX(APOIO!$A$5:$A$50,MATCH('INF GERAIS'!N109,APOIO!$B$5:$B$50,0))="NÃO",APOIO!$A$2&amp;"NÃO VÁLIDO",""),"")</f>
        <v>2014.0098</v>
      </c>
      <c r="C109" s="1950" t="str">
        <f>'INF GERAIS'!C109</f>
        <v>SERTÃO DE ITAPARICA</v>
      </c>
      <c r="D109" s="1950" t="str">
        <f>'INF GERAIS'!D109</f>
        <v>CARNAUBEIRA DA PENHA</v>
      </c>
      <c r="E109" s="1950" t="str">
        <f>'INF GERAIS'!E109</f>
        <v>PAVIMENTAÇÃO EM PEDRAS GRANÍTICAS NAS SERRAS DO ARAPUÁ, SERRA DA CACARIA E SERRA DE UMAS( 05)</v>
      </c>
      <c r="F109" s="1950" t="str">
        <f>'INF GERAIS'!G109</f>
        <v>NORMAL</v>
      </c>
      <c r="G109" s="12" t="str">
        <f>'INF GERAIS'!N109</f>
        <v>EM CONFERÊNCIA PARA TEMAI</v>
      </c>
      <c r="H109" s="1950" t="str">
        <f>'INF GERAIS'!O109</f>
        <v>CONCLUÍDA</v>
      </c>
      <c r="I109" s="11">
        <f>'INF GERAIS'!I109</f>
        <v>603773.24</v>
      </c>
      <c r="J109" s="11">
        <f>'INF GERAIS'!J109</f>
        <v>263168.71000000002</v>
      </c>
      <c r="K109" s="11">
        <f>'INF GERAIS'!K109</f>
        <v>263168.71000000002</v>
      </c>
      <c r="L109" s="11">
        <f>'INF GERAIS'!L109</f>
        <v>0</v>
      </c>
      <c r="M109" s="11">
        <f>'INF GERAIS'!M109</f>
        <v>0</v>
      </c>
      <c r="N109" s="233">
        <f>IF(MAX(PAGAMENTOS!M109,PAGAMENTOS!U109,PAGAMENTOS!AC109,PAGAMENTOS!AK109,PAGAMENTOS!AQ109,PAGAMENTOS!AW109)=0,"SEM PAGAMENTO",IFERROR(INDEX(PAGAMENTOS!109:109,MATCH(MAX(PAGAMENTOS!M109,PAGAMENTOS!U109,PAGAMENTOS!AC109,PAGAMENTOS!AK109,PAGAMENTOS!AQ109,PAGAMENTOS!AW109),PAGAMENTOS!109:109,0)),"SEM PAGAMENTO"))</f>
        <v>43193</v>
      </c>
      <c r="O109" s="120" t="str">
        <f>IF(MAX(PAGAMENTOS!M109,PAGAMENTOS!U109,PAGAMENTOS!AC109,PAGAMENTOS!AK109,PAGAMENTOS!AQ109,PAGAMENTOS!AW109)=0,"SEM PAGAMENTO",IFERROR(IF(MATCH(MAX(PAGAMENTOS!M109,PAGAMENTOS!U109,PAGAMENTOS!AC109,PAGAMENTOS!AK109,PAGAMENTOS!AQ109,PAGAMENTOS!AW109),PAGAMENTOS!109:109,0)&gt;40,INDEX(PAGAMENTOS!109:109,MATCH(MAX(PAGAMENTOS!M109,PAGAMENTOS!U109,PAGAMENTOS!AC109,PAGAMENTOS!AK109,PAGAMENTOS!AQ109,PAGAMENTOS!AW109),PAGAMENTOS!109:109,0)-2)&amp;" P COMP.",IF(MATCH(MAX(PAGAMENTOS!M109,PAGAMENTOS!U109,PAGAMENTOS!AC109,PAGAMENTOS!AK109,PAGAMENTOS!AQ109,PAGAMENTOS!AW109),PAGAMENTOS!109:109,0)=13,"1ª P",IF(MATCH(MAX(PAGAMENTOS!M109,PAGAMENTOS!U109,PAGAMENTOS!AC109,PAGAMENTOS!AK109,PAGAMENTOS!AQ109,PAGAMENTOS!AW109),PAGAMENTOS!109:109,0)=21,"2ª P",IF(MATCH(MAX(PAGAMENTOS!M109,PAGAMENTOS!U109,PAGAMENTOS!AC109,PAGAMENTOS!AK109,PAGAMENTOS!AQ109,PAGAMENTOS!AW109),PAGAMENTOS!109:109,0)=29,"3ª P",IF(PAGAMENTOS!AC109=PAGAMENTOS!AK109,"4ª P","4ª P"))))),"SEM PAGAMENTO"))</f>
        <v>4ª P</v>
      </c>
      <c r="P109" s="11">
        <f>IF(MAX(PAGAMENTOS!M109,PAGAMENTOS!U109,PAGAMENTOS!AC109,PAGAMENTOS!AK109,PAGAMENTOS!AQ109,PAGAMENTOS!AW109)=0,"SEM PAGAMENTO",IFERROR(INDEX(PAGAMENTOS!109:109,MATCH(MAX(PAGAMENTOS!M109,PAGAMENTOS!U109,PAGAMENTOS!AC109,PAGAMENTOS!AK109,PAGAMENTOS!AQ109,PAGAMENTOS!AW109),PAGAMENTOS!109:109,0)-1),"SEM PAGAMENTO"))</f>
        <v>51933.39</v>
      </c>
      <c r="Q109" s="11">
        <f>SUM(PAGAMENTOS!G109,PAGAMENTOS!L109,PAGAMENTOS!T109,PAGAMENTOS!AB109,PAGAMENTOS!AJ109,PAGAMENTOS!AP109,PAGAMENTOS!AV109)</f>
        <v>263168.71000000002</v>
      </c>
      <c r="R109" s="11">
        <f>SUM(PAGAMENTOS!G109,PAGAMENTOS!H109,PAGAMENTOS!L109,PAGAMENTOS!T109,PAGAMENTOS!AB109,PAGAMENTOS!AJ109,PAGAMENTOS!AP109,PAGAMENTOS!AV109)</f>
        <v>263168.71000000002</v>
      </c>
      <c r="S109" s="17">
        <f t="shared" si="1"/>
        <v>1</v>
      </c>
      <c r="T109" s="11">
        <f>IF(RIGHT(B109)="O",0,IF(AND(R109=0,PAGAMENTOS!H109&lt;&gt;0),0,K109-R109))</f>
        <v>0</v>
      </c>
      <c r="U109" s="120" t="str">
        <f>IF(AND(OR(PAGAMENTOS!AG109&lt;&gt;"",PAGAMENTOS!AH109&lt;&gt;""),PAGAMENTOS!AK109=""),"4ª",IF(AND(OR(PAGAMENTOS!Y109&lt;&gt;"",PAGAMENTOS!Z109&lt;&gt;""),PAGAMENTOS!AC109=""),"3ª",IF(AND(OR(PAGAMENTOS!Q109&lt;&gt;"",PAGAMENTOS!R109&lt;&gt;""),PAGAMENTOS!U109=""),"2ª",IF(AND(OR(PAGAMENTOS!I109&lt;&gt;"",PAGAMENTOS!J109&lt;&gt;""),PAGAMENTOS!M109=""),"1ª","OK"))))</f>
        <v>OK</v>
      </c>
      <c r="V109" s="120" t="str">
        <f>IF(U109="4ª",IF(PAGAMENTOS!AH109="","AGUARDANDO VISTORIA","NO FINANCEIRO"),IF(U109="3ª",IF(PAGAMENTOS!Z109="","AGUARDANDO VISTORIA","NO FINANCEIRO"),IF(U109="2ª",IF(PAGAMENTOS!R109="","AGUARDANDO VISTORIA","NO FINANCEIRO"),IF(U109="1ª",IF(PAGAMENTOS!J109="","AGUARDANDO LIBERAÇÃO","NO FINANCEIRO"),"OK"))))</f>
        <v>OK</v>
      </c>
      <c r="W109" s="233" t="str">
        <f>IF(U109="4ª",IF(PAGAMENTOS!AH109="",PAGAMENTOS!AG109,PAGAMENTOS!AH109),IF(U109="3ª",IF(PAGAMENTOS!Z109="",PAGAMENTOS!Y109,PAGAMENTOS!Z109),IF(U109="2ª",IF(PAGAMENTOS!R109="",PAGAMENTOS!Q109,PAGAMENTOS!R109),IF(U109="1ª",IF(PAGAMENTOS!J109="",PAGAMENTOS!I109,PAGAMENTOS!J109),"OK"))))</f>
        <v>OK</v>
      </c>
      <c r="X109" s="18">
        <f>MAX(VISTORIA!Y109,VISTORIA!U109,VISTORIA!Q109,VISTORIA!M109,VISTORIA!I109)</f>
        <v>1</v>
      </c>
      <c r="Y109" s="18">
        <f>IF(VISTORIA!Y109&lt;&gt;"",VISTORIA!Y109,IF(VISTORIA!U109&lt;&gt;"",VISTORIA!U109,IF(VISTORIA!Q109&lt;&gt;"",VISTORIA!Q109,IF(VISTORIA!M109&lt;&gt;"",VISTORIA!M109,IF(VISTORIA!I109&lt;&gt;"",VISTORIA!I109,0)))))</f>
        <v>1</v>
      </c>
      <c r="Z109" s="233">
        <f>IF(VISTORIA!Y109&lt;&gt;"",VISTORIA!W109,IF(VISTORIA!U109&lt;&gt;"",VISTORIA!S109,IF(VISTORIA!Q109&lt;&gt;"",VISTORIA!O109,IF(VISTORIA!M109&lt;&gt;"",VISTORIA!K109,IF(VISTORIA!I109&lt;&gt;"",VISTORIA!G109,"NA")))))</f>
        <v>42745</v>
      </c>
      <c r="AA109" s="233">
        <f>IF(VISTORIA!Y109&lt;&gt;"",VISTORIA!X109,IF(VISTORIA!U109&lt;&gt;"",VISTORIA!T109,IF(VISTORIA!Q109&lt;&gt;"",VISTORIA!P109,IF(VISTORIA!M109&lt;&gt;"",VISTORIA!L109,IF(VISTORIA!I109&lt;&gt;"",VISTORIA!H109,"NA")))))</f>
        <v>43019</v>
      </c>
      <c r="AB109" s="233" t="str">
        <f>IF(OR(G109="AGUARDANDO PRESTAÇÃO DE CONTAS",G109="AGUARDANDO APROVAÇÃO PRESTAÇÃO DE CONTAS",G109="CONCLUÍDO"),"PTM CONCLUÍDO",IF(AND(VISTORIA!X109="",VISTORIA!W109&lt;&gt;""),VISTORIA!W109,IF(AND(VISTORIA!T109="",VISTORIA!S109&lt;&gt;""),VISTORIA!S109,IF(AND(VISTORIA!P109="",VISTORIA!O109&lt;&gt;""),VISTORIA!O109,IF(AND(VISTORIA!L109="",VISTORIA!K109&lt;&gt;""),VISTORIA!K109,IF(AND(VISTORIA!H109="",VISTORIA!G109&lt;&gt;""),VISTORIA!G109,"SEM PEDIDO"))))))</f>
        <v>SEM PEDIDO</v>
      </c>
      <c r="AC109" s="18" t="str">
        <f>IFERROR(INDEX('CONCLUSÃO INFORMAL'!109:109,MATCH(MAX('CONCLUSÃO INFORMAL'!H109,'CONCLUSÃO INFORMAL'!L109,'CONCLUSÃO INFORMAL'!P109),'CONCLUSÃO INFORMAL'!109:109,0)-1),"NÃO INFORMADO")</f>
        <v>NÃO INFORMADO</v>
      </c>
      <c r="AD109" s="233" t="str">
        <f>IFERROR(INDEX('CONCLUSÃO INFORMAL'!109:109,MATCH(MAX('CONCLUSÃO INFORMAL'!H109,'CONCLUSÃO INFORMAL'!L109,'CONCLUSÃO INFORMAL'!P109),'CONCLUSÃO INFORMAL'!109:109,0)),"NÃO INFORMADO")</f>
        <v>NÃO INFORMADO</v>
      </c>
      <c r="AE109" s="1950" t="str">
        <f>IFERROR(INDEX('CONCLUSÃO INFORMAL'!109:109,MATCH(MAX('CONCLUSÃO INFORMAL'!H109,'CONCLUSÃO INFORMAL'!L109,'CONCLUSÃO INFORMAL'!P109),'CONCLUSÃO INFORMAL'!109:109,0)+1),"NÃO INFORMADO")</f>
        <v>NÃO INFORMADO</v>
      </c>
    </row>
    <row r="110" spans="2:31" ht="72.5" x14ac:dyDescent="0.35">
      <c r="B110" s="7" t="str">
        <f>'INF GERAIS'!B110&amp;IFERROR(IF(INDEX(APOIO!$A$5:$A$50,MATCH('INF GERAIS'!N110,APOIO!$B$5:$B$50,0))="NÃO",APOIO!$A$2&amp;"NÃO VÁLIDO",""),"")</f>
        <v>2014.0099</v>
      </c>
      <c r="C110" s="1950" t="str">
        <f>'INF GERAIS'!C110</f>
        <v>MATA NORTE</v>
      </c>
      <c r="D110" s="1950" t="str">
        <f>'INF GERAIS'!D110</f>
        <v>CARPINA</v>
      </c>
      <c r="E110" s="1950" t="str">
        <f>'INF GERAIS'!E110</f>
        <v>PAVIMENTAÇÃO EM PARALELEPIPEDOS GRANITICOS EM DIVERSAS RUAS DO BAIRRO DO CENTRO( 2 RUAS)</v>
      </c>
      <c r="F110" s="1950" t="str">
        <f>'INF GERAIS'!G110</f>
        <v>NORMAL</v>
      </c>
      <c r="G110" s="12" t="str">
        <f>'INF GERAIS'!N110</f>
        <v>EM CONFERÊNCIA PARA TEMAI</v>
      </c>
      <c r="H110" s="1950" t="str">
        <f>'INF GERAIS'!O110</f>
        <v>EM ANDAMENTO</v>
      </c>
      <c r="I110" s="11">
        <f>'INF GERAIS'!I110</f>
        <v>1962262.9883333333</v>
      </c>
      <c r="J110" s="11">
        <f>'INF GERAIS'!J110</f>
        <v>48894.22</v>
      </c>
      <c r="K110" s="11">
        <f>'INF GERAIS'!K110</f>
        <v>48894.3</v>
      </c>
      <c r="L110" s="11">
        <f>'INF GERAIS'!L110</f>
        <v>0</v>
      </c>
      <c r="M110" s="11">
        <f>'INF GERAIS'!M110</f>
        <v>0</v>
      </c>
      <c r="N110" s="233">
        <f>IF(MAX(PAGAMENTOS!M110,PAGAMENTOS!U110,PAGAMENTOS!AC110,PAGAMENTOS!AK110,PAGAMENTOS!AQ110,PAGAMENTOS!AW110)=0,"SEM PAGAMENTO",IFERROR(INDEX(PAGAMENTOS!110:110,MATCH(MAX(PAGAMENTOS!M110,PAGAMENTOS!U110,PAGAMENTOS!AC110,PAGAMENTOS!AK110,PAGAMENTOS!AQ110,PAGAMENTOS!AW110),PAGAMENTOS!110:110,0)),"SEM PAGAMENTO"))</f>
        <v>42360</v>
      </c>
      <c r="O110" s="120" t="str">
        <f>IF(MAX(PAGAMENTOS!M110,PAGAMENTOS!U110,PAGAMENTOS!AC110,PAGAMENTOS!AK110,PAGAMENTOS!AQ110,PAGAMENTOS!AW110)=0,"SEM PAGAMENTO",IFERROR(IF(MATCH(MAX(PAGAMENTOS!M110,PAGAMENTOS!U110,PAGAMENTOS!AC110,PAGAMENTOS!AK110,PAGAMENTOS!AQ110,PAGAMENTOS!AW110),PAGAMENTOS!110:110,0)&gt;40,INDEX(PAGAMENTOS!110:110,MATCH(MAX(PAGAMENTOS!M110,PAGAMENTOS!U110,PAGAMENTOS!AC110,PAGAMENTOS!AK110,PAGAMENTOS!AQ110,PAGAMENTOS!AW110),PAGAMENTOS!110:110,0)-2)&amp;" P COMP.",IF(MATCH(MAX(PAGAMENTOS!M110,PAGAMENTOS!U110,PAGAMENTOS!AC110,PAGAMENTOS!AK110,PAGAMENTOS!AQ110,PAGAMENTOS!AW110),PAGAMENTOS!110:110,0)=13,"1ª P",IF(MATCH(MAX(PAGAMENTOS!M110,PAGAMENTOS!U110,PAGAMENTOS!AC110,PAGAMENTOS!AK110,PAGAMENTOS!AQ110,PAGAMENTOS!AW110),PAGAMENTOS!110:110,0)=21,"2ª P",IF(MATCH(MAX(PAGAMENTOS!M110,PAGAMENTOS!U110,PAGAMENTOS!AC110,PAGAMENTOS!AK110,PAGAMENTOS!AQ110,PAGAMENTOS!AW110),PAGAMENTOS!110:110,0)=29,"3ª P",IF(PAGAMENTOS!AC110=PAGAMENTOS!AK110,"4ª P","4ª P"))))),"SEM PAGAMENTO"))</f>
        <v>2ª P</v>
      </c>
      <c r="P110" s="11">
        <f>IF(MAX(PAGAMENTOS!M110,PAGAMENTOS!U110,PAGAMENTOS!AC110,PAGAMENTOS!AK110,PAGAMENTOS!AQ110,PAGAMENTOS!AW110)=0,"SEM PAGAMENTO",IFERROR(INDEX(PAGAMENTOS!110:110,MATCH(MAX(PAGAMENTOS!M110,PAGAMENTOS!U110,PAGAMENTOS!AC110,PAGAMENTOS!AK110,PAGAMENTOS!AQ110,PAGAMENTOS!AW110),PAGAMENTOS!110:110,0)-1),"SEM PAGAMENTO"))</f>
        <v>14356.44</v>
      </c>
      <c r="Q110" s="11">
        <f>SUM(PAGAMENTOS!G110,PAGAMENTOS!L110,PAGAMENTOS!T110,PAGAMENTOS!AB110,PAGAMENTOS!AJ110,PAGAMENTOS!AP110,PAGAMENTOS!AV110)</f>
        <v>29336.58</v>
      </c>
      <c r="R110" s="11">
        <f>SUM(PAGAMENTOS!G110,PAGAMENTOS!H110,PAGAMENTOS!L110,PAGAMENTOS!T110,PAGAMENTOS!AB110,PAGAMENTOS!AJ110,PAGAMENTOS!AP110,PAGAMENTOS!AV110)</f>
        <v>29336.58</v>
      </c>
      <c r="S110" s="17">
        <f t="shared" si="1"/>
        <v>0.6</v>
      </c>
      <c r="T110" s="11">
        <f>IF(RIGHT(B110)="O",0,IF(AND(R110=0,PAGAMENTOS!H110&lt;&gt;0),0,K110-R110))</f>
        <v>19557.72</v>
      </c>
      <c r="U110" s="120" t="str">
        <f>IF(AND(OR(PAGAMENTOS!AG110&lt;&gt;"",PAGAMENTOS!AH110&lt;&gt;""),PAGAMENTOS!AK110=""),"4ª",IF(AND(OR(PAGAMENTOS!Y110&lt;&gt;"",PAGAMENTOS!Z110&lt;&gt;""),PAGAMENTOS!AC110=""),"3ª",IF(AND(OR(PAGAMENTOS!Q110&lt;&gt;"",PAGAMENTOS!R110&lt;&gt;""),PAGAMENTOS!U110=""),"2ª",IF(AND(OR(PAGAMENTOS!I110&lt;&gt;"",PAGAMENTOS!J110&lt;&gt;""),PAGAMENTOS!M110=""),"1ª","OK"))))</f>
        <v>OK</v>
      </c>
      <c r="V110" s="120" t="str">
        <f>IF(U110="4ª",IF(PAGAMENTOS!AH110="","AGUARDANDO VISTORIA","NO FINANCEIRO"),IF(U110="3ª",IF(PAGAMENTOS!Z110="","AGUARDANDO VISTORIA","NO FINANCEIRO"),IF(U110="2ª",IF(PAGAMENTOS!R110="","AGUARDANDO VISTORIA","NO FINANCEIRO"),IF(U110="1ª",IF(PAGAMENTOS!J110="","AGUARDANDO LIBERAÇÃO","NO FINANCEIRO"),"OK"))))</f>
        <v>OK</v>
      </c>
      <c r="W110" s="233" t="str">
        <f>IF(U110="4ª",IF(PAGAMENTOS!AH110="",PAGAMENTOS!AG110,PAGAMENTOS!AH110),IF(U110="3ª",IF(PAGAMENTOS!Z110="",PAGAMENTOS!Y110,PAGAMENTOS!Z110),IF(U110="2ª",IF(PAGAMENTOS!R110="",PAGAMENTOS!Q110,PAGAMENTOS!R110),IF(U110="1ª",IF(PAGAMENTOS!J110="",PAGAMENTOS!I110,PAGAMENTOS!J110),"OK"))))</f>
        <v>OK</v>
      </c>
      <c r="X110" s="18">
        <f>MAX(VISTORIA!Y110,VISTORIA!U110,VISTORIA!Q110,VISTORIA!M110,VISTORIA!I110)</f>
        <v>0</v>
      </c>
      <c r="Y110" s="18">
        <f>IF(VISTORIA!Y110&lt;&gt;"",VISTORIA!Y110,IF(VISTORIA!U110&lt;&gt;"",VISTORIA!U110,IF(VISTORIA!Q110&lt;&gt;"",VISTORIA!Q110,IF(VISTORIA!M110&lt;&gt;"",VISTORIA!M110,IF(VISTORIA!I110&lt;&gt;"",VISTORIA!I110,0)))))</f>
        <v>0</v>
      </c>
      <c r="Z110" s="233" t="str">
        <f>IF(VISTORIA!Y110&lt;&gt;"",VISTORIA!W110,IF(VISTORIA!U110&lt;&gt;"",VISTORIA!S110,IF(VISTORIA!Q110&lt;&gt;"",VISTORIA!O110,IF(VISTORIA!M110&lt;&gt;"",VISTORIA!K110,IF(VISTORIA!I110&lt;&gt;"",VISTORIA!G110,"NA")))))</f>
        <v>NA</v>
      </c>
      <c r="AA110" s="233" t="str">
        <f>IF(VISTORIA!Y110&lt;&gt;"",VISTORIA!X110,IF(VISTORIA!U110&lt;&gt;"",VISTORIA!T110,IF(VISTORIA!Q110&lt;&gt;"",VISTORIA!P110,IF(VISTORIA!M110&lt;&gt;"",VISTORIA!L110,IF(VISTORIA!I110&lt;&gt;"",VISTORIA!H110,"NA")))))</f>
        <v>NA</v>
      </c>
      <c r="AB110" s="233" t="str">
        <f>IF(OR(G110="AGUARDANDO PRESTAÇÃO DE CONTAS",G110="AGUARDANDO APROVAÇÃO PRESTAÇÃO DE CONTAS",G110="CONCLUÍDO"),"PTM CONCLUÍDO",IF(AND(VISTORIA!X110="",VISTORIA!W110&lt;&gt;""),VISTORIA!W110,IF(AND(VISTORIA!T110="",VISTORIA!S110&lt;&gt;""),VISTORIA!S110,IF(AND(VISTORIA!P110="",VISTORIA!O110&lt;&gt;""),VISTORIA!O110,IF(AND(VISTORIA!L110="",VISTORIA!K110&lt;&gt;""),VISTORIA!K110,IF(AND(VISTORIA!H110="",VISTORIA!G110&lt;&gt;""),VISTORIA!G110,"SEM PEDIDO"))))))</f>
        <v>SEM PEDIDO</v>
      </c>
      <c r="AC110" s="18" t="str">
        <f>IFERROR(INDEX('CONCLUSÃO INFORMAL'!110:110,MATCH(MAX('CONCLUSÃO INFORMAL'!H110,'CONCLUSÃO INFORMAL'!L110,'CONCLUSÃO INFORMAL'!P110),'CONCLUSÃO INFORMAL'!110:110,0)-1),"NÃO INFORMADO")</f>
        <v>NÃO INFORMADO</v>
      </c>
      <c r="AD110" s="233" t="str">
        <f>IFERROR(INDEX('CONCLUSÃO INFORMAL'!110:110,MATCH(MAX('CONCLUSÃO INFORMAL'!H110,'CONCLUSÃO INFORMAL'!L110,'CONCLUSÃO INFORMAL'!P110),'CONCLUSÃO INFORMAL'!110:110,0)),"NÃO INFORMADO")</f>
        <v>NÃO INFORMADO</v>
      </c>
      <c r="AE110" s="1950" t="str">
        <f>IFERROR(INDEX('CONCLUSÃO INFORMAL'!110:110,MATCH(MAX('CONCLUSÃO INFORMAL'!H110,'CONCLUSÃO INFORMAL'!L110,'CONCLUSÃO INFORMAL'!P110),'CONCLUSÃO INFORMAL'!110:110,0)+1),"NÃO INFORMADO")</f>
        <v>NÃO INFORMADO</v>
      </c>
    </row>
    <row r="111" spans="2:31" ht="72.5" x14ac:dyDescent="0.35">
      <c r="B111" s="7" t="str">
        <f>'INF GERAIS'!B111&amp;IFERROR(IF(INDEX(APOIO!$A$5:$A$50,MATCH('INF GERAIS'!N111,APOIO!$B$5:$B$50,0))="NÃO",APOIO!$A$2&amp;"NÃO VÁLIDO",""),"")</f>
        <v>2014.0100</v>
      </c>
      <c r="C111" s="1950" t="str">
        <f>'INF GERAIS'!C111</f>
        <v>MATA NORTE</v>
      </c>
      <c r="D111" s="1950" t="str">
        <f>'INF GERAIS'!D111</f>
        <v>CARPINA</v>
      </c>
      <c r="E111" s="1950" t="str">
        <f>'INF GERAIS'!E111</f>
        <v>PAVIMENTAÇÃO EM PARALELEPIPEDOS GRANITICOS EM DIVERSAS RUAS DO BAIRRO NOVO.( 9 RUAS)</v>
      </c>
      <c r="F111" s="1950" t="str">
        <f>'INF GERAIS'!G111</f>
        <v>NORMAL</v>
      </c>
      <c r="G111" s="12" t="str">
        <f>'INF GERAIS'!N111</f>
        <v>EM CONFERÊNCIA PARA TEMAI</v>
      </c>
      <c r="H111" s="1950" t="str">
        <f>'INF GERAIS'!O111</f>
        <v>EM ANDAMENTO</v>
      </c>
      <c r="I111" s="11">
        <f>'INF GERAIS'!I111</f>
        <v>1962262.9883333333</v>
      </c>
      <c r="J111" s="11">
        <f>'INF GERAIS'!J111</f>
        <v>862302.25</v>
      </c>
      <c r="K111" s="11">
        <f>'INF GERAIS'!K111</f>
        <v>862302.25</v>
      </c>
      <c r="L111" s="11">
        <f>'INF GERAIS'!L111</f>
        <v>0</v>
      </c>
      <c r="M111" s="11">
        <f>'INF GERAIS'!M111</f>
        <v>0</v>
      </c>
      <c r="N111" s="233">
        <f>IF(MAX(PAGAMENTOS!M111,PAGAMENTOS!U111,PAGAMENTOS!AC111,PAGAMENTOS!AK111,PAGAMENTOS!AQ111,PAGAMENTOS!AW111)=0,"SEM PAGAMENTO",IFERROR(INDEX(PAGAMENTOS!111:111,MATCH(MAX(PAGAMENTOS!M111,PAGAMENTOS!U111,PAGAMENTOS!AC111,PAGAMENTOS!AK111,PAGAMENTOS!AQ111,PAGAMENTOS!AW111),PAGAMENTOS!111:111,0)),"SEM PAGAMENTO"))</f>
        <v>42360</v>
      </c>
      <c r="O111" s="120" t="str">
        <f>IF(MAX(PAGAMENTOS!M111,PAGAMENTOS!U111,PAGAMENTOS!AC111,PAGAMENTOS!AK111,PAGAMENTOS!AQ111,PAGAMENTOS!AW111)=0,"SEM PAGAMENTO",IFERROR(IF(MATCH(MAX(PAGAMENTOS!M111,PAGAMENTOS!U111,PAGAMENTOS!AC111,PAGAMENTOS!AK111,PAGAMENTOS!AQ111,PAGAMENTOS!AW111),PAGAMENTOS!111:111,0)&gt;40,INDEX(PAGAMENTOS!111:111,MATCH(MAX(PAGAMENTOS!M111,PAGAMENTOS!U111,PAGAMENTOS!AC111,PAGAMENTOS!AK111,PAGAMENTOS!AQ111,PAGAMENTOS!AW111),PAGAMENTOS!111:111,0)-2)&amp;" P COMP.",IF(MATCH(MAX(PAGAMENTOS!M111,PAGAMENTOS!U111,PAGAMENTOS!AC111,PAGAMENTOS!AK111,PAGAMENTOS!AQ111,PAGAMENTOS!AW111),PAGAMENTOS!111:111,0)=13,"1ª P",IF(MATCH(MAX(PAGAMENTOS!M111,PAGAMENTOS!U111,PAGAMENTOS!AC111,PAGAMENTOS!AK111,PAGAMENTOS!AQ111,PAGAMENTOS!AW111),PAGAMENTOS!111:111,0)=21,"2ª P",IF(MATCH(MAX(PAGAMENTOS!M111,PAGAMENTOS!U111,PAGAMENTOS!AC111,PAGAMENTOS!AK111,PAGAMENTOS!AQ111,PAGAMENTOS!AW111),PAGAMENTOS!111:111,0)=29,"3ª P",IF(PAGAMENTOS!AC111=PAGAMENTOS!AK111,"4ª P","4ª P"))))),"SEM PAGAMENTO"))</f>
        <v>2ª P</v>
      </c>
      <c r="P111" s="11">
        <f>IF(MAX(PAGAMENTOS!M111,PAGAMENTOS!U111,PAGAMENTOS!AC111,PAGAMENTOS!AK111,PAGAMENTOS!AQ111,PAGAMENTOS!AW111)=0,"SEM PAGAMENTO",IFERROR(INDEX(PAGAMENTOS!111:111,MATCH(MAX(PAGAMENTOS!M111,PAGAMENTOS!U111,PAGAMENTOS!AC111,PAGAMENTOS!AK111,PAGAMENTOS!AQ111,PAGAMENTOS!AW111),PAGAMENTOS!111:111,0)-1),"SEM PAGAMENTO"))</f>
        <v>260605.47</v>
      </c>
      <c r="Q111" s="11">
        <f>SUM(PAGAMENTOS!G111,PAGAMENTOS!L111,PAGAMENTOS!T111,PAGAMENTOS!AB111,PAGAMENTOS!AJ111,PAGAMENTOS!AP111,PAGAMENTOS!AV111)</f>
        <v>521219.55</v>
      </c>
      <c r="R111" s="11">
        <f>SUM(PAGAMENTOS!G111,PAGAMENTOS!H111,PAGAMENTOS!L111,PAGAMENTOS!T111,PAGAMENTOS!AB111,PAGAMENTOS!AJ111,PAGAMENTOS!AP111,PAGAMENTOS!AV111)</f>
        <v>521219.55</v>
      </c>
      <c r="S111" s="17">
        <f t="shared" si="1"/>
        <v>0.60445110748580322</v>
      </c>
      <c r="T111" s="11">
        <f>IF(RIGHT(B111)="O",0,IF(AND(R111=0,PAGAMENTOS!H111&lt;&gt;0),0,K111-R111))</f>
        <v>341082.7</v>
      </c>
      <c r="U111" s="120" t="str">
        <f>IF(AND(OR(PAGAMENTOS!AG111&lt;&gt;"",PAGAMENTOS!AH111&lt;&gt;""),PAGAMENTOS!AK111=""),"4ª",IF(AND(OR(PAGAMENTOS!Y111&lt;&gt;"",PAGAMENTOS!Z111&lt;&gt;""),PAGAMENTOS!AC111=""),"3ª",IF(AND(OR(PAGAMENTOS!Q111&lt;&gt;"",PAGAMENTOS!R111&lt;&gt;""),PAGAMENTOS!U111=""),"2ª",IF(AND(OR(PAGAMENTOS!I111&lt;&gt;"",PAGAMENTOS!J111&lt;&gt;""),PAGAMENTOS!M111=""),"1ª","OK"))))</f>
        <v>3ª</v>
      </c>
      <c r="V111" s="120" t="str">
        <f>IF(U111="4ª",IF(PAGAMENTOS!AH111="","AGUARDANDO VISTORIA","NO FINANCEIRO"),IF(U111="3ª",IF(PAGAMENTOS!Z111="","AGUARDANDO VISTORIA","NO FINANCEIRO"),IF(U111="2ª",IF(PAGAMENTOS!R111="","AGUARDANDO VISTORIA","NO FINANCEIRO"),IF(U111="1ª",IF(PAGAMENTOS!J111="","AGUARDANDO LIBERAÇÃO","NO FINANCEIRO"),"OK"))))</f>
        <v>AGUARDANDO VISTORIA</v>
      </c>
      <c r="W111" s="233">
        <f>IF(U111="4ª",IF(PAGAMENTOS!AH111="",PAGAMENTOS!AG111,PAGAMENTOS!AH111),IF(U111="3ª",IF(PAGAMENTOS!Z111="",PAGAMENTOS!Y111,PAGAMENTOS!Z111),IF(U111="2ª",IF(PAGAMENTOS!R111="",PAGAMENTOS!Q111,PAGAMENTOS!R111),IF(U111="1ª",IF(PAGAMENTOS!J111="",PAGAMENTOS!I111,PAGAMENTOS!J111),"OK"))))</f>
        <v>42577</v>
      </c>
      <c r="X111" s="18">
        <f>MAX(VISTORIA!Y111,VISTORIA!U111,VISTORIA!Q111,VISTORIA!M111,VISTORIA!I111)</f>
        <v>0.6</v>
      </c>
      <c r="Y111" s="18">
        <f>IF(VISTORIA!Y111&lt;&gt;"",VISTORIA!Y111,IF(VISTORIA!U111&lt;&gt;"",VISTORIA!U111,IF(VISTORIA!Q111&lt;&gt;"",VISTORIA!Q111,IF(VISTORIA!M111&lt;&gt;"",VISTORIA!M111,IF(VISTORIA!I111&lt;&gt;"",VISTORIA!I111,0)))))</f>
        <v>0.6</v>
      </c>
      <c r="Z111" s="233">
        <f>IF(VISTORIA!Y111&lt;&gt;"",VISTORIA!W111,IF(VISTORIA!U111&lt;&gt;"",VISTORIA!S111,IF(VISTORIA!Q111&lt;&gt;"",VISTORIA!O111,IF(VISTORIA!M111&lt;&gt;"",VISTORIA!K111,IF(VISTORIA!I111&lt;&gt;"",VISTORIA!G111,"NA")))))</f>
        <v>42577</v>
      </c>
      <c r="AA111" s="233" t="str">
        <f>IF(VISTORIA!Y111&lt;&gt;"",VISTORIA!X111,IF(VISTORIA!U111&lt;&gt;"",VISTORIA!T111,IF(VISTORIA!Q111&lt;&gt;"",VISTORIA!P111,IF(VISTORIA!M111&lt;&gt;"",VISTORIA!L111,IF(VISTORIA!I111&lt;&gt;"",VISTORIA!H111,"NA")))))</f>
        <v/>
      </c>
      <c r="AB111" s="233">
        <f>IF(OR(G111="AGUARDANDO PRESTAÇÃO DE CONTAS",G111="AGUARDANDO APROVAÇÃO PRESTAÇÃO DE CONTAS",G111="CONCLUÍDO"),"PTM CONCLUÍDO",IF(AND(VISTORIA!X111="",VISTORIA!W111&lt;&gt;""),VISTORIA!W111,IF(AND(VISTORIA!T111="",VISTORIA!S111&lt;&gt;""),VISTORIA!S111,IF(AND(VISTORIA!P111="",VISTORIA!O111&lt;&gt;""),VISTORIA!O111,IF(AND(VISTORIA!L111="",VISTORIA!K111&lt;&gt;""),VISTORIA!K111,IF(AND(VISTORIA!H111="",VISTORIA!G111&lt;&gt;""),VISTORIA!G111,"SEM PEDIDO"))))))</f>
        <v>42577</v>
      </c>
      <c r="AC111" s="18" t="str">
        <f>IFERROR(INDEX('CONCLUSÃO INFORMAL'!111:111,MATCH(MAX('CONCLUSÃO INFORMAL'!H111,'CONCLUSÃO INFORMAL'!L111,'CONCLUSÃO INFORMAL'!P111),'CONCLUSÃO INFORMAL'!111:111,0)-1),"NÃO INFORMADO")</f>
        <v>NÃO INFORMADO</v>
      </c>
      <c r="AD111" s="233" t="str">
        <f>IFERROR(INDEX('CONCLUSÃO INFORMAL'!111:111,MATCH(MAX('CONCLUSÃO INFORMAL'!H111,'CONCLUSÃO INFORMAL'!L111,'CONCLUSÃO INFORMAL'!P111),'CONCLUSÃO INFORMAL'!111:111,0)),"NÃO INFORMADO")</f>
        <v>NÃO INFORMADO</v>
      </c>
      <c r="AE111" s="1950" t="str">
        <f>IFERROR(INDEX('CONCLUSÃO INFORMAL'!111:111,MATCH(MAX('CONCLUSÃO INFORMAL'!H111,'CONCLUSÃO INFORMAL'!L111,'CONCLUSÃO INFORMAL'!P111),'CONCLUSÃO INFORMAL'!111:111,0)+1),"NÃO INFORMADO")</f>
        <v>NÃO INFORMADO</v>
      </c>
    </row>
    <row r="112" spans="2:31" ht="72.5" x14ac:dyDescent="0.35">
      <c r="B112" s="7" t="str">
        <f>'INF GERAIS'!B112&amp;IFERROR(IF(INDEX(APOIO!$A$5:$A$50,MATCH('INF GERAIS'!N112,APOIO!$B$5:$B$50,0))="NÃO",APOIO!$A$2&amp;"NÃO VÁLIDO",""),"")</f>
        <v>2014.0101</v>
      </c>
      <c r="C112" s="1950" t="str">
        <f>'INF GERAIS'!C112</f>
        <v>MATA NORTE</v>
      </c>
      <c r="D112" s="1950" t="str">
        <f>'INF GERAIS'!D112</f>
        <v>CARPINA</v>
      </c>
      <c r="E112" s="1950" t="str">
        <f>'INF GERAIS'!E112</f>
        <v>PAVIMENTAÇÃO EM PARALELEPIPEDOS GRANITICOS EM DIVERSAS RUAS DO BAIRRO TRÊS MARIA( 5 RUAS)</v>
      </c>
      <c r="F112" s="1950" t="str">
        <f>'INF GERAIS'!G112</f>
        <v>NORMAL</v>
      </c>
      <c r="G112" s="12" t="str">
        <f>'INF GERAIS'!N112</f>
        <v>EM CONFERÊNCIA PARA TEMAI</v>
      </c>
      <c r="H112" s="1950" t="str">
        <f>'INF GERAIS'!O112</f>
        <v>EM ANDAMENTO</v>
      </c>
      <c r="I112" s="11">
        <f>'INF GERAIS'!I112</f>
        <v>1962262.9883333333</v>
      </c>
      <c r="J112" s="11">
        <f>'INF GERAIS'!J112</f>
        <v>824773.11</v>
      </c>
      <c r="K112" s="11">
        <f>'INF GERAIS'!K112</f>
        <v>824773.11</v>
      </c>
      <c r="L112" s="11">
        <f>'INF GERAIS'!L112</f>
        <v>0</v>
      </c>
      <c r="M112" s="11">
        <f>'INF GERAIS'!M112</f>
        <v>0</v>
      </c>
      <c r="N112" s="233">
        <f>IF(MAX(PAGAMENTOS!M112,PAGAMENTOS!U112,PAGAMENTOS!AC112,PAGAMENTOS!AK112,PAGAMENTOS!AQ112,PAGAMENTOS!AW112)=0,"SEM PAGAMENTO",IFERROR(INDEX(PAGAMENTOS!112:112,MATCH(MAX(PAGAMENTOS!M112,PAGAMENTOS!U112,PAGAMENTOS!AC112,PAGAMENTOS!AK112,PAGAMENTOS!AQ112,PAGAMENTOS!AW112),PAGAMENTOS!112:112,0)),"SEM PAGAMENTO"))</f>
        <v>42360</v>
      </c>
      <c r="O112" s="120" t="str">
        <f>IF(MAX(PAGAMENTOS!M112,PAGAMENTOS!U112,PAGAMENTOS!AC112,PAGAMENTOS!AK112,PAGAMENTOS!AQ112,PAGAMENTOS!AW112)=0,"SEM PAGAMENTO",IFERROR(IF(MATCH(MAX(PAGAMENTOS!M112,PAGAMENTOS!U112,PAGAMENTOS!AC112,PAGAMENTOS!AK112,PAGAMENTOS!AQ112,PAGAMENTOS!AW112),PAGAMENTOS!112:112,0)&gt;40,INDEX(PAGAMENTOS!112:112,MATCH(MAX(PAGAMENTOS!M112,PAGAMENTOS!U112,PAGAMENTOS!AC112,PAGAMENTOS!AK112,PAGAMENTOS!AQ112,PAGAMENTOS!AW112),PAGAMENTOS!112:112,0)-2)&amp;" P COMP.",IF(MATCH(MAX(PAGAMENTOS!M112,PAGAMENTOS!U112,PAGAMENTOS!AC112,PAGAMENTOS!AK112,PAGAMENTOS!AQ112,PAGAMENTOS!AW112),PAGAMENTOS!112:112,0)=13,"1ª P",IF(MATCH(MAX(PAGAMENTOS!M112,PAGAMENTOS!U112,PAGAMENTOS!AC112,PAGAMENTOS!AK112,PAGAMENTOS!AQ112,PAGAMENTOS!AW112),PAGAMENTOS!112:112,0)=21,"2ª P",IF(MATCH(MAX(PAGAMENTOS!M112,PAGAMENTOS!U112,PAGAMENTOS!AC112,PAGAMENTOS!AK112,PAGAMENTOS!AQ112,PAGAMENTOS!AW112),PAGAMENTOS!112:112,0)=29,"3ª P",IF(PAGAMENTOS!AC112=PAGAMENTOS!AK112,"4ª P","4ª P"))))),"SEM PAGAMENTO"))</f>
        <v>2ª P</v>
      </c>
      <c r="P112" s="11">
        <f>IF(MAX(PAGAMENTOS!M112,PAGAMENTOS!U112,PAGAMENTOS!AC112,PAGAMENTOS!AK112,PAGAMENTOS!AQ112,PAGAMENTOS!AW112)=0,"SEM PAGAMENTO",IFERROR(INDEX(PAGAMENTOS!112:112,MATCH(MAX(PAGAMENTOS!M112,PAGAMENTOS!U112,PAGAMENTOS!AC112,PAGAMENTOS!AK112,PAGAMENTOS!AQ112,PAGAMENTOS!AW112),PAGAMENTOS!112:112,0)-1),"SEM PAGAMENTO"))</f>
        <v>252450.92</v>
      </c>
      <c r="Q112" s="11">
        <f>SUM(PAGAMENTOS!G112,PAGAMENTOS!L112,PAGAMENTOS!T112,PAGAMENTOS!AB112,PAGAMENTOS!AJ112,PAGAMENTOS!AP112,PAGAMENTOS!AV112)</f>
        <v>504909.73</v>
      </c>
      <c r="R112" s="11">
        <f>SUM(PAGAMENTOS!G112,PAGAMENTOS!H112,PAGAMENTOS!L112,PAGAMENTOS!T112,PAGAMENTOS!AB112,PAGAMENTOS!AJ112,PAGAMENTOS!AP112,PAGAMENTOS!AV112)</f>
        <v>504909.73</v>
      </c>
      <c r="S112" s="17">
        <f t="shared" si="1"/>
        <v>0.61218015461246067</v>
      </c>
      <c r="T112" s="11">
        <f>IF(RIGHT(B112)="O",0,IF(AND(R112=0,PAGAMENTOS!H112&lt;&gt;0),0,K112-R112))</f>
        <v>319863.38</v>
      </c>
      <c r="U112" s="120" t="str">
        <f>IF(AND(OR(PAGAMENTOS!AG112&lt;&gt;"",PAGAMENTOS!AH112&lt;&gt;""),PAGAMENTOS!AK112=""),"4ª",IF(AND(OR(PAGAMENTOS!Y112&lt;&gt;"",PAGAMENTOS!Z112&lt;&gt;""),PAGAMENTOS!AC112=""),"3ª",IF(AND(OR(PAGAMENTOS!Q112&lt;&gt;"",PAGAMENTOS!R112&lt;&gt;""),PAGAMENTOS!U112=""),"2ª",IF(AND(OR(PAGAMENTOS!I112&lt;&gt;"",PAGAMENTOS!J112&lt;&gt;""),PAGAMENTOS!M112=""),"1ª","OK"))))</f>
        <v>3ª</v>
      </c>
      <c r="V112" s="120" t="str">
        <f>IF(U112="4ª",IF(PAGAMENTOS!AH112="","AGUARDANDO VISTORIA","NO FINANCEIRO"),IF(U112="3ª",IF(PAGAMENTOS!Z112="","AGUARDANDO VISTORIA","NO FINANCEIRO"),IF(U112="2ª",IF(PAGAMENTOS!R112="","AGUARDANDO VISTORIA","NO FINANCEIRO"),IF(U112="1ª",IF(PAGAMENTOS!J112="","AGUARDANDO LIBERAÇÃO","NO FINANCEIRO"),"OK"))))</f>
        <v>AGUARDANDO VISTORIA</v>
      </c>
      <c r="W112" s="233">
        <f>IF(U112="4ª",IF(PAGAMENTOS!AH112="",PAGAMENTOS!AG112,PAGAMENTOS!AH112),IF(U112="3ª",IF(PAGAMENTOS!Z112="",PAGAMENTOS!Y112,PAGAMENTOS!Z112),IF(U112="2ª",IF(PAGAMENTOS!R112="",PAGAMENTOS!Q112,PAGAMENTOS!R112),IF(U112="1ª",IF(PAGAMENTOS!J112="",PAGAMENTOS!I112,PAGAMENTOS!J112),"OK"))))</f>
        <v>42577</v>
      </c>
      <c r="X112" s="18">
        <f>MAX(VISTORIA!Y112,VISTORIA!U112,VISTORIA!Q112,VISTORIA!M112,VISTORIA!I112)</f>
        <v>0.6</v>
      </c>
      <c r="Y112" s="18">
        <f>IF(VISTORIA!Y112&lt;&gt;"",VISTORIA!Y112,IF(VISTORIA!U112&lt;&gt;"",VISTORIA!U112,IF(VISTORIA!Q112&lt;&gt;"",VISTORIA!Q112,IF(VISTORIA!M112&lt;&gt;"",VISTORIA!M112,IF(VISTORIA!I112&lt;&gt;"",VISTORIA!I112,0)))))</f>
        <v>0.6</v>
      </c>
      <c r="Z112" s="233">
        <f>IF(VISTORIA!Y112&lt;&gt;"",VISTORIA!W112,IF(VISTORIA!U112&lt;&gt;"",VISTORIA!S112,IF(VISTORIA!Q112&lt;&gt;"",VISTORIA!O112,IF(VISTORIA!M112&lt;&gt;"",VISTORIA!K112,IF(VISTORIA!I112&lt;&gt;"",VISTORIA!G112,"NA")))))</f>
        <v>42577</v>
      </c>
      <c r="AA112" s="233" t="str">
        <f>IF(VISTORIA!Y112&lt;&gt;"",VISTORIA!X112,IF(VISTORIA!U112&lt;&gt;"",VISTORIA!T112,IF(VISTORIA!Q112&lt;&gt;"",VISTORIA!P112,IF(VISTORIA!M112&lt;&gt;"",VISTORIA!L112,IF(VISTORIA!I112&lt;&gt;"",VISTORIA!H112,"NA")))))</f>
        <v/>
      </c>
      <c r="AB112" s="233">
        <f>IF(OR(G112="AGUARDANDO PRESTAÇÃO DE CONTAS",G112="AGUARDANDO APROVAÇÃO PRESTAÇÃO DE CONTAS",G112="CONCLUÍDO"),"PTM CONCLUÍDO",IF(AND(VISTORIA!X112="",VISTORIA!W112&lt;&gt;""),VISTORIA!W112,IF(AND(VISTORIA!T112="",VISTORIA!S112&lt;&gt;""),VISTORIA!S112,IF(AND(VISTORIA!P112="",VISTORIA!O112&lt;&gt;""),VISTORIA!O112,IF(AND(VISTORIA!L112="",VISTORIA!K112&lt;&gt;""),VISTORIA!K112,IF(AND(VISTORIA!H112="",VISTORIA!G112&lt;&gt;""),VISTORIA!G112,"SEM PEDIDO"))))))</f>
        <v>42577</v>
      </c>
      <c r="AC112" s="18" t="str">
        <f>IFERROR(INDEX('CONCLUSÃO INFORMAL'!112:112,MATCH(MAX('CONCLUSÃO INFORMAL'!H112,'CONCLUSÃO INFORMAL'!L112,'CONCLUSÃO INFORMAL'!P112),'CONCLUSÃO INFORMAL'!112:112,0)-1),"NÃO INFORMADO")</f>
        <v>NÃO INFORMADO</v>
      </c>
      <c r="AD112" s="233" t="str">
        <f>IFERROR(INDEX('CONCLUSÃO INFORMAL'!112:112,MATCH(MAX('CONCLUSÃO INFORMAL'!H112,'CONCLUSÃO INFORMAL'!L112,'CONCLUSÃO INFORMAL'!P112),'CONCLUSÃO INFORMAL'!112:112,0)),"NÃO INFORMADO")</f>
        <v>NÃO INFORMADO</v>
      </c>
      <c r="AE112" s="1950" t="str">
        <f>IFERROR(INDEX('CONCLUSÃO INFORMAL'!112:112,MATCH(MAX('CONCLUSÃO INFORMAL'!H112,'CONCLUSÃO INFORMAL'!L112,'CONCLUSÃO INFORMAL'!P112),'CONCLUSÃO INFORMAL'!112:112,0)+1),"NÃO INFORMADO")</f>
        <v>NÃO INFORMADO</v>
      </c>
    </row>
    <row r="113" spans="2:31" ht="72.5" x14ac:dyDescent="0.35">
      <c r="B113" s="7" t="str">
        <f>'INF GERAIS'!B113&amp;IFERROR(IF(INDEX(APOIO!$A$5:$A$50,MATCH('INF GERAIS'!N113,APOIO!$B$5:$B$50,0))="NÃO",APOIO!$A$2&amp;"NÃO VÁLIDO",""),"")</f>
        <v>2014.0102</v>
      </c>
      <c r="C113" s="1950" t="str">
        <f>'INF GERAIS'!C113</f>
        <v>MATA NORTE</v>
      </c>
      <c r="D113" s="1950" t="str">
        <f>'INF GERAIS'!D113</f>
        <v>CARPINA</v>
      </c>
      <c r="E113" s="1950" t="str">
        <f>'INF GERAIS'!E113</f>
        <v>PAVIMENTAÇÃO EM PARALELEPIPEDOS GRANITICOS EM DIVERSAS RUAS DO BAIRRO JOÃO ALFREDO( 5 RUAS)</v>
      </c>
      <c r="F113" s="1950" t="str">
        <f>'INF GERAIS'!G113</f>
        <v>NORMAL</v>
      </c>
      <c r="G113" s="12" t="str">
        <f>'INF GERAIS'!N113</f>
        <v>EM CONFERÊNCIA PARA TEMAI</v>
      </c>
      <c r="H113" s="1950" t="str">
        <f>'INF GERAIS'!O113</f>
        <v>EM ANDAMENTO</v>
      </c>
      <c r="I113" s="11">
        <f>'INF GERAIS'!I113</f>
        <v>1962262.9883333333</v>
      </c>
      <c r="J113" s="11">
        <f>'INF GERAIS'!J113</f>
        <v>223575.45</v>
      </c>
      <c r="K113" s="11">
        <f>'INF GERAIS'!K113</f>
        <v>200604.67</v>
      </c>
      <c r="L113" s="11">
        <f>'INF GERAIS'!L113</f>
        <v>0</v>
      </c>
      <c r="M113" s="11">
        <f>'INF GERAIS'!M113</f>
        <v>22970.78</v>
      </c>
      <c r="N113" s="233">
        <f>IF(MAX(PAGAMENTOS!M113,PAGAMENTOS!U113,PAGAMENTOS!AC113,PAGAMENTOS!AK113,PAGAMENTOS!AQ113,PAGAMENTOS!AW113)=0,"SEM PAGAMENTO",IFERROR(INDEX(PAGAMENTOS!113:113,MATCH(MAX(PAGAMENTOS!M113,PAGAMENTOS!U113,PAGAMENTOS!AC113,PAGAMENTOS!AK113,PAGAMENTOS!AQ113,PAGAMENTOS!AW113),PAGAMENTOS!113:113,0)),"SEM PAGAMENTO"))</f>
        <v>43193</v>
      </c>
      <c r="O113" s="120" t="str">
        <f>IF(MAX(PAGAMENTOS!M113,PAGAMENTOS!U113,PAGAMENTOS!AC113,PAGAMENTOS!AK113,PAGAMENTOS!AQ113,PAGAMENTOS!AW113)=0,"SEM PAGAMENTO",IFERROR(IF(MATCH(MAX(PAGAMENTOS!M113,PAGAMENTOS!U113,PAGAMENTOS!AC113,PAGAMENTOS!AK113,PAGAMENTOS!AQ113,PAGAMENTOS!AW113),PAGAMENTOS!113:113,0)&gt;40,INDEX(PAGAMENTOS!113:113,MATCH(MAX(PAGAMENTOS!M113,PAGAMENTOS!U113,PAGAMENTOS!AC113,PAGAMENTOS!AK113,PAGAMENTOS!AQ113,PAGAMENTOS!AW113),PAGAMENTOS!113:113,0)-2)&amp;" P COMP.",IF(MATCH(MAX(PAGAMENTOS!M113,PAGAMENTOS!U113,PAGAMENTOS!AC113,PAGAMENTOS!AK113,PAGAMENTOS!AQ113,PAGAMENTOS!AW113),PAGAMENTOS!113:113,0)=13,"1ª P",IF(MATCH(MAX(PAGAMENTOS!M113,PAGAMENTOS!U113,PAGAMENTOS!AC113,PAGAMENTOS!AK113,PAGAMENTOS!AQ113,PAGAMENTOS!AW113),PAGAMENTOS!113:113,0)=21,"2ª P",IF(MATCH(MAX(PAGAMENTOS!M113,PAGAMENTOS!U113,PAGAMENTOS!AC113,PAGAMENTOS!AK113,PAGAMENTOS!AQ113,PAGAMENTOS!AW113),PAGAMENTOS!113:113,0)=29,"3ª P",IF(PAGAMENTOS!AC113=PAGAMENTOS!AK113,"4ª P","4ª P"))))),"SEM PAGAMENTO"))</f>
        <v>3ª P</v>
      </c>
      <c r="P113" s="11">
        <f>IF(MAX(PAGAMENTOS!M113,PAGAMENTOS!U113,PAGAMENTOS!AC113,PAGAMENTOS!AK113,PAGAMENTOS!AQ113,PAGAMENTOS!AW113)=0,"SEM PAGAMENTO",IFERROR(INDEX(PAGAMENTOS!113:113,MATCH(MAX(PAGAMENTOS!M113,PAGAMENTOS!U113,PAGAMENTOS!AC113,PAGAMENTOS!AK113,PAGAMENTOS!AQ113,PAGAMENTOS!AW113),PAGAMENTOS!113:113,0)-1),"SEM PAGAMENTO"))</f>
        <v>38802.33</v>
      </c>
      <c r="Q113" s="11">
        <f>SUM(PAGAMENTOS!G113,PAGAMENTOS!L113,PAGAMENTOS!T113,PAGAMENTOS!AB113,PAGAMENTOS!AJ113,PAGAMENTOS!AP113,PAGAMENTOS!AV113)</f>
        <v>160052.09000000003</v>
      </c>
      <c r="R113" s="11">
        <f>SUM(PAGAMENTOS!G113,PAGAMENTOS!H113,PAGAMENTOS!L113,PAGAMENTOS!T113,PAGAMENTOS!AB113,PAGAMENTOS!AJ113,PAGAMENTOS!AP113,PAGAMENTOS!AV113)</f>
        <v>160052.09000000003</v>
      </c>
      <c r="S113" s="17">
        <f t="shared" si="1"/>
        <v>0.79784827541651959</v>
      </c>
      <c r="T113" s="11">
        <f>IF(RIGHT(B113)="O",0,IF(AND(R113=0,PAGAMENTOS!H113&lt;&gt;0),0,K113-R113))</f>
        <v>40552.579999999987</v>
      </c>
      <c r="U113" s="120" t="str">
        <f>IF(AND(OR(PAGAMENTOS!AG113&lt;&gt;"",PAGAMENTOS!AH113&lt;&gt;""),PAGAMENTOS!AK113=""),"4ª",IF(AND(OR(PAGAMENTOS!Y113&lt;&gt;"",PAGAMENTOS!Z113&lt;&gt;""),PAGAMENTOS!AC113=""),"3ª",IF(AND(OR(PAGAMENTOS!Q113&lt;&gt;"",PAGAMENTOS!R113&lt;&gt;""),PAGAMENTOS!U113=""),"2ª",IF(AND(OR(PAGAMENTOS!I113&lt;&gt;"",PAGAMENTOS!J113&lt;&gt;""),PAGAMENTOS!M113=""),"1ª","OK"))))</f>
        <v>4ª</v>
      </c>
      <c r="V113" s="120" t="str">
        <f>IF(U113="4ª",IF(PAGAMENTOS!AH113="","AGUARDANDO VISTORIA","NO FINANCEIRO"),IF(U113="3ª",IF(PAGAMENTOS!Z113="","AGUARDANDO VISTORIA","NO FINANCEIRO"),IF(U113="2ª",IF(PAGAMENTOS!R113="","AGUARDANDO VISTORIA","NO FINANCEIRO"),IF(U113="1ª",IF(PAGAMENTOS!J113="","AGUARDANDO LIBERAÇÃO","NO FINANCEIRO"),"OK"))))</f>
        <v>AGUARDANDO VISTORIA</v>
      </c>
      <c r="W113" s="233">
        <f>IF(U113="4ª",IF(PAGAMENTOS!AH113="",PAGAMENTOS!AG113,PAGAMENTOS!AH113),IF(U113="3ª",IF(PAGAMENTOS!Z113="",PAGAMENTOS!Y113,PAGAMENTOS!Z113),IF(U113="2ª",IF(PAGAMENTOS!R113="",PAGAMENTOS!Q113,PAGAMENTOS!R113),IF(U113="1ª",IF(PAGAMENTOS!J113="",PAGAMENTOS!I113,PAGAMENTOS!J113),"OK"))))</f>
        <v>43290</v>
      </c>
      <c r="X113" s="18">
        <f>MAX(VISTORIA!Y113,VISTORIA!U113,VISTORIA!Q113,VISTORIA!M113,VISTORIA!I113)</f>
        <v>1</v>
      </c>
      <c r="Y113" s="18">
        <f>IF(VISTORIA!Y113&lt;&gt;"",VISTORIA!Y113,IF(VISTORIA!U113&lt;&gt;"",VISTORIA!U113,IF(VISTORIA!Q113&lt;&gt;"",VISTORIA!Q113,IF(VISTORIA!M113&lt;&gt;"",VISTORIA!M113,IF(VISTORIA!I113&lt;&gt;"",VISTORIA!I113,0)))))</f>
        <v>1</v>
      </c>
      <c r="Z113" s="233">
        <f>IF(VISTORIA!Y113&lt;&gt;"",VISTORIA!W113,IF(VISTORIA!U113&lt;&gt;"",VISTORIA!S113,IF(VISTORIA!Q113&lt;&gt;"",VISTORIA!O113,IF(VISTORIA!M113&lt;&gt;"",VISTORIA!K113,IF(VISTORIA!I113&lt;&gt;"",VISTORIA!G113,"NA")))))</f>
        <v>43290</v>
      </c>
      <c r="AA113" s="233" t="str">
        <f>IF(VISTORIA!Y113&lt;&gt;"",VISTORIA!X113,IF(VISTORIA!U113&lt;&gt;"",VISTORIA!T113,IF(VISTORIA!Q113&lt;&gt;"",VISTORIA!P113,IF(VISTORIA!M113&lt;&gt;"",VISTORIA!L113,IF(VISTORIA!I113&lt;&gt;"",VISTORIA!H113,"NA")))))</f>
        <v/>
      </c>
      <c r="AB113" s="233">
        <f>IF(OR(G113="AGUARDANDO PRESTAÇÃO DE CONTAS",G113="AGUARDANDO APROVAÇÃO PRESTAÇÃO DE CONTAS",G113="CONCLUÍDO"),"PTM CONCLUÍDO",IF(AND(VISTORIA!X113="",VISTORIA!W113&lt;&gt;""),VISTORIA!W113,IF(AND(VISTORIA!T113="",VISTORIA!S113&lt;&gt;""),VISTORIA!S113,IF(AND(VISTORIA!P113="",VISTORIA!O113&lt;&gt;""),VISTORIA!O113,IF(AND(VISTORIA!L113="",VISTORIA!K113&lt;&gt;""),VISTORIA!K113,IF(AND(VISTORIA!H113="",VISTORIA!G113&lt;&gt;""),VISTORIA!G113,"SEM PEDIDO"))))))</f>
        <v>43290</v>
      </c>
      <c r="AC113" s="18" t="str">
        <f>IFERROR(INDEX('CONCLUSÃO INFORMAL'!113:113,MATCH(MAX('CONCLUSÃO INFORMAL'!H113,'CONCLUSÃO INFORMAL'!L113,'CONCLUSÃO INFORMAL'!P113),'CONCLUSÃO INFORMAL'!113:113,0)-1),"NÃO INFORMADO")</f>
        <v>NÃO INFORMADO</v>
      </c>
      <c r="AD113" s="233" t="str">
        <f>IFERROR(INDEX('CONCLUSÃO INFORMAL'!113:113,MATCH(MAX('CONCLUSÃO INFORMAL'!H113,'CONCLUSÃO INFORMAL'!L113,'CONCLUSÃO INFORMAL'!P113),'CONCLUSÃO INFORMAL'!113:113,0)),"NÃO INFORMADO")</f>
        <v>NÃO INFORMADO</v>
      </c>
      <c r="AE113" s="1950" t="str">
        <f>IFERROR(INDEX('CONCLUSÃO INFORMAL'!113:113,MATCH(MAX('CONCLUSÃO INFORMAL'!H113,'CONCLUSÃO INFORMAL'!L113,'CONCLUSÃO INFORMAL'!P113),'CONCLUSÃO INFORMAL'!113:113,0)+1),"NÃO INFORMADO")</f>
        <v>NÃO INFORMADO</v>
      </c>
    </row>
    <row r="114" spans="2:31" ht="72.5" x14ac:dyDescent="0.35">
      <c r="B114" s="7" t="str">
        <f>'INF GERAIS'!B114&amp;IFERROR(IF(INDEX(APOIO!$A$5:$A$50,MATCH('INF GERAIS'!N114,APOIO!$B$5:$B$50,0))="NÃO",APOIO!$A$2&amp;"NÃO VÁLIDO",""),"")</f>
        <v>2014.0103
NÃO VÁLIDO</v>
      </c>
      <c r="C114" s="1950" t="str">
        <f>'INF GERAIS'!C114</f>
        <v>MATA NORTE</v>
      </c>
      <c r="D114" s="1950" t="str">
        <f>'INF GERAIS'!D114</f>
        <v>CARPINA</v>
      </c>
      <c r="E114" s="1950" t="str">
        <f>'INF GERAIS'!E114</f>
        <v>PAVIMENTAÇÃO EM PARALELEPIPEDOS GRANITICOS EM DIVERSAS RUAS DO BAIRRO CARNEIRO LEÃO</v>
      </c>
      <c r="F114" s="1950" t="str">
        <f>'INF GERAIS'!G114</f>
        <v>NORMAL</v>
      </c>
      <c r="G114" s="1950" t="str">
        <f>'INF GERAIS'!N114</f>
        <v>CANCELADO</v>
      </c>
      <c r="H114" s="1950" t="str">
        <f>'INF GERAIS'!O114</f>
        <v>CANCELADA</v>
      </c>
      <c r="I114" s="11">
        <f>'INF GERAIS'!I114</f>
        <v>1962262.9883333333</v>
      </c>
      <c r="J114" s="11">
        <f>'INF GERAIS'!J114</f>
        <v>0</v>
      </c>
      <c r="K114" s="11">
        <f>'INF GERAIS'!K114</f>
        <v>0</v>
      </c>
      <c r="L114" s="11">
        <f>'INF GERAIS'!L114</f>
        <v>0</v>
      </c>
      <c r="M114" s="11">
        <f>'INF GERAIS'!M114</f>
        <v>0</v>
      </c>
      <c r="N114" s="233" t="str">
        <f>IF(MAX(PAGAMENTOS!M114,PAGAMENTOS!U114,PAGAMENTOS!AC114,PAGAMENTOS!AK114,PAGAMENTOS!AQ114,PAGAMENTOS!AW114)=0,"SEM PAGAMENTO",IFERROR(INDEX(PAGAMENTOS!114:114,MATCH(MAX(PAGAMENTOS!M114,PAGAMENTOS!U114,PAGAMENTOS!AC114,PAGAMENTOS!AK114,PAGAMENTOS!AQ114,PAGAMENTOS!AW114),PAGAMENTOS!114:114,0)),"SEM PAGAMENTO"))</f>
        <v>SEM PAGAMENTO</v>
      </c>
      <c r="O114" s="120" t="str">
        <f>IF(MAX(PAGAMENTOS!M114,PAGAMENTOS!U114,PAGAMENTOS!AC114,PAGAMENTOS!AK114,PAGAMENTOS!AQ114,PAGAMENTOS!AW114)=0,"SEM PAGAMENTO",IFERROR(IF(MATCH(MAX(PAGAMENTOS!M114,PAGAMENTOS!U114,PAGAMENTOS!AC114,PAGAMENTOS!AK114,PAGAMENTOS!AQ114,PAGAMENTOS!AW114),PAGAMENTOS!114:114,0)&gt;40,INDEX(PAGAMENTOS!114:114,MATCH(MAX(PAGAMENTOS!M114,PAGAMENTOS!U114,PAGAMENTOS!AC114,PAGAMENTOS!AK114,PAGAMENTOS!AQ114,PAGAMENTOS!AW114),PAGAMENTOS!114:114,0)-2)&amp;" P COMP.",IF(MATCH(MAX(PAGAMENTOS!M114,PAGAMENTOS!U114,PAGAMENTOS!AC114,PAGAMENTOS!AK114,PAGAMENTOS!AQ114,PAGAMENTOS!AW114),PAGAMENTOS!114:114,0)=13,"1ª P",IF(MATCH(MAX(PAGAMENTOS!M114,PAGAMENTOS!U114,PAGAMENTOS!AC114,PAGAMENTOS!AK114,PAGAMENTOS!AQ114,PAGAMENTOS!AW114),PAGAMENTOS!114:114,0)=21,"2ª P",IF(MATCH(MAX(PAGAMENTOS!M114,PAGAMENTOS!U114,PAGAMENTOS!AC114,PAGAMENTOS!AK114,PAGAMENTOS!AQ114,PAGAMENTOS!AW114),PAGAMENTOS!114:114,0)=29,"3ª P",IF(PAGAMENTOS!AC114=PAGAMENTOS!AK114,"4ª P","4ª P"))))),"SEM PAGAMENTO"))</f>
        <v>SEM PAGAMENTO</v>
      </c>
      <c r="P114" s="11" t="str">
        <f>IF(MAX(PAGAMENTOS!M114,PAGAMENTOS!U114,PAGAMENTOS!AC114,PAGAMENTOS!AK114,PAGAMENTOS!AQ114,PAGAMENTOS!AW114)=0,"SEM PAGAMENTO",IFERROR(INDEX(PAGAMENTOS!114:114,MATCH(MAX(PAGAMENTOS!M114,PAGAMENTOS!U114,PAGAMENTOS!AC114,PAGAMENTOS!AK114,PAGAMENTOS!AQ114,PAGAMENTOS!AW114),PAGAMENTOS!114:114,0)-1),"SEM PAGAMENTO"))</f>
        <v>SEM PAGAMENTO</v>
      </c>
      <c r="Q114" s="11">
        <f>SUM(PAGAMENTOS!G114,PAGAMENTOS!L114,PAGAMENTOS!T114,PAGAMENTOS!AB114,PAGAMENTOS!AJ114,PAGAMENTOS!AP114,PAGAMENTOS!AV114)</f>
        <v>0</v>
      </c>
      <c r="R114" s="11">
        <f>SUM(PAGAMENTOS!G114,PAGAMENTOS!H114,PAGAMENTOS!L114,PAGAMENTOS!T114,PAGAMENTOS!AB114,PAGAMENTOS!AJ114,PAGAMENTOS!AP114,PAGAMENTOS!AV114)</f>
        <v>0</v>
      </c>
      <c r="S114" s="17" t="str">
        <f t="shared" si="1"/>
        <v>NA</v>
      </c>
      <c r="T114" s="11">
        <f>IF(RIGHT(B114)="O",0,IF(AND(R114=0,PAGAMENTOS!H114&lt;&gt;0),0,K114-R114))</f>
        <v>0</v>
      </c>
      <c r="U114" s="120" t="str">
        <f>IF(AND(OR(PAGAMENTOS!AG114&lt;&gt;"",PAGAMENTOS!AH114&lt;&gt;""),PAGAMENTOS!AK114=""),"4ª",IF(AND(OR(PAGAMENTOS!Y114&lt;&gt;"",PAGAMENTOS!Z114&lt;&gt;""),PAGAMENTOS!AC114=""),"3ª",IF(AND(OR(PAGAMENTOS!Q114&lt;&gt;"",PAGAMENTOS!R114&lt;&gt;""),PAGAMENTOS!U114=""),"2ª",IF(AND(OR(PAGAMENTOS!I114&lt;&gt;"",PAGAMENTOS!J114&lt;&gt;""),PAGAMENTOS!M114=""),"1ª","OK"))))</f>
        <v>OK</v>
      </c>
      <c r="V114" s="120" t="str">
        <f>IF(U114="4ª",IF(PAGAMENTOS!AH114="","AGUARDANDO VISTORIA","NO FINANCEIRO"),IF(U114="3ª",IF(PAGAMENTOS!Z114="","AGUARDANDO VISTORIA","NO FINANCEIRO"),IF(U114="2ª",IF(PAGAMENTOS!R114="","AGUARDANDO VISTORIA","NO FINANCEIRO"),IF(U114="1ª",IF(PAGAMENTOS!J114="","AGUARDANDO LIBERAÇÃO","NO FINANCEIRO"),"OK"))))</f>
        <v>OK</v>
      </c>
      <c r="W114" s="233" t="str">
        <f>IF(U114="4ª",IF(PAGAMENTOS!AH114="",PAGAMENTOS!AG114,PAGAMENTOS!AH114),IF(U114="3ª",IF(PAGAMENTOS!Z114="",PAGAMENTOS!Y114,PAGAMENTOS!Z114),IF(U114="2ª",IF(PAGAMENTOS!R114="",PAGAMENTOS!Q114,PAGAMENTOS!R114),IF(U114="1ª",IF(PAGAMENTOS!J114="",PAGAMENTOS!I114,PAGAMENTOS!J114),"OK"))))</f>
        <v>OK</v>
      </c>
      <c r="X114" s="18">
        <f>MAX(VISTORIA!Y114,VISTORIA!U114,VISTORIA!Q114,VISTORIA!M114,VISTORIA!I114)</f>
        <v>0</v>
      </c>
      <c r="Y114" s="18">
        <f>IF(VISTORIA!Y114&lt;&gt;"",VISTORIA!Y114,IF(VISTORIA!U114&lt;&gt;"",VISTORIA!U114,IF(VISTORIA!Q114&lt;&gt;"",VISTORIA!Q114,IF(VISTORIA!M114&lt;&gt;"",VISTORIA!M114,IF(VISTORIA!I114&lt;&gt;"",VISTORIA!I114,0)))))</f>
        <v>0</v>
      </c>
      <c r="Z114" s="233" t="str">
        <f>IF(VISTORIA!Y114&lt;&gt;"",VISTORIA!W114,IF(VISTORIA!U114&lt;&gt;"",VISTORIA!S114,IF(VISTORIA!Q114&lt;&gt;"",VISTORIA!O114,IF(VISTORIA!M114&lt;&gt;"",VISTORIA!K114,IF(VISTORIA!I114&lt;&gt;"",VISTORIA!G114,"NA")))))</f>
        <v>NA</v>
      </c>
      <c r="AA114" s="233" t="str">
        <f>IF(VISTORIA!Y114&lt;&gt;"",VISTORIA!X114,IF(VISTORIA!U114&lt;&gt;"",VISTORIA!T114,IF(VISTORIA!Q114&lt;&gt;"",VISTORIA!P114,IF(VISTORIA!M114&lt;&gt;"",VISTORIA!L114,IF(VISTORIA!I114&lt;&gt;"",VISTORIA!H114,"NA")))))</f>
        <v>NA</v>
      </c>
      <c r="AB114" s="233" t="str">
        <f>IF(OR(G114="AGUARDANDO PRESTAÇÃO DE CONTAS",G114="AGUARDANDO APROVAÇÃO PRESTAÇÃO DE CONTAS",G114="CONCLUÍDO"),"PTM CONCLUÍDO",IF(AND(VISTORIA!X114="",VISTORIA!W114&lt;&gt;""),VISTORIA!W114,IF(AND(VISTORIA!T114="",VISTORIA!S114&lt;&gt;""),VISTORIA!S114,IF(AND(VISTORIA!P114="",VISTORIA!O114&lt;&gt;""),VISTORIA!O114,IF(AND(VISTORIA!L114="",VISTORIA!K114&lt;&gt;""),VISTORIA!K114,IF(AND(VISTORIA!H114="",VISTORIA!G114&lt;&gt;""),VISTORIA!G114,"SEM PEDIDO"))))))</f>
        <v>SEM PEDIDO</v>
      </c>
      <c r="AC114" s="18" t="str">
        <f>IFERROR(INDEX('CONCLUSÃO INFORMAL'!114:114,MATCH(MAX('CONCLUSÃO INFORMAL'!H114,'CONCLUSÃO INFORMAL'!L114,'CONCLUSÃO INFORMAL'!P114),'CONCLUSÃO INFORMAL'!114:114,0)-1),"NÃO INFORMADO")</f>
        <v>NÃO INFORMADO</v>
      </c>
      <c r="AD114" s="233" t="str">
        <f>IFERROR(INDEX('CONCLUSÃO INFORMAL'!114:114,MATCH(MAX('CONCLUSÃO INFORMAL'!H114,'CONCLUSÃO INFORMAL'!L114,'CONCLUSÃO INFORMAL'!P114),'CONCLUSÃO INFORMAL'!114:114,0)),"NÃO INFORMADO")</f>
        <v>NÃO INFORMADO</v>
      </c>
      <c r="AE114" s="1950" t="str">
        <f>IFERROR(INDEX('CONCLUSÃO INFORMAL'!114:114,MATCH(MAX('CONCLUSÃO INFORMAL'!H114,'CONCLUSÃO INFORMAL'!L114,'CONCLUSÃO INFORMAL'!P114),'CONCLUSÃO INFORMAL'!114:114,0)+1),"NÃO INFORMADO")</f>
        <v>NÃO INFORMADO</v>
      </c>
    </row>
    <row r="115" spans="2:31" ht="43.5" x14ac:dyDescent="0.35">
      <c r="B115" s="7" t="str">
        <f>'INF GERAIS'!B115&amp;IFERROR(IF(INDEX(APOIO!$A$5:$A$50,MATCH('INF GERAIS'!N115,APOIO!$B$5:$B$50,0))="NÃO",APOIO!$A$2&amp;"NÃO VÁLIDO",""),"")</f>
        <v>2014.0104</v>
      </c>
      <c r="C115" s="1950" t="str">
        <f>'INF GERAIS'!C115</f>
        <v>AGRESTE CENTRAL</v>
      </c>
      <c r="D115" s="1950" t="str">
        <f>'INF GERAIS'!D115</f>
        <v>CARUARU</v>
      </c>
      <c r="E115" s="1950" t="str">
        <f>'INF GERAIS'!E115</f>
        <v>OBRAS DE PAVIMENTAÇÃO NO MUNICÍPIO</v>
      </c>
      <c r="F115" s="1950" t="str">
        <f>'INF GERAIS'!G115</f>
        <v>NORMAL</v>
      </c>
      <c r="G115" s="12" t="str">
        <f>'INF GERAIS'!N115</f>
        <v>EM CONFERÊNCIA PARA TEMAI</v>
      </c>
      <c r="H115" s="1950" t="str">
        <f>'INF GERAIS'!O115</f>
        <v>CONCLUÍDA</v>
      </c>
      <c r="I115" s="11">
        <f>'INF GERAIS'!I115</f>
        <v>4796813.2091666702</v>
      </c>
      <c r="J115" s="11">
        <f>'INF GERAIS'!J115</f>
        <v>4770720.59</v>
      </c>
      <c r="K115" s="11">
        <f>'INF GERAIS'!K115</f>
        <v>4770720.59</v>
      </c>
      <c r="L115" s="11">
        <f>'INF GERAIS'!L115</f>
        <v>0</v>
      </c>
      <c r="M115" s="11" t="str">
        <f>'INF GERAIS'!M115</f>
        <v>R$                                  -</v>
      </c>
      <c r="N115" s="233">
        <f>IF(MAX(PAGAMENTOS!M115,PAGAMENTOS!U115,PAGAMENTOS!AC115,PAGAMENTOS!AK115,PAGAMENTOS!AQ115,PAGAMENTOS!AW115)=0,"SEM PAGAMENTO",IFERROR(INDEX(PAGAMENTOS!115:115,MATCH(MAX(PAGAMENTOS!M115,PAGAMENTOS!U115,PAGAMENTOS!AC115,PAGAMENTOS!AK115,PAGAMENTOS!AQ115,PAGAMENTOS!AW115),PAGAMENTOS!115:115,0)),"SEM PAGAMENTO"))</f>
        <v>43193</v>
      </c>
      <c r="O115" s="120" t="str">
        <f>IF(MAX(PAGAMENTOS!M115,PAGAMENTOS!U115,PAGAMENTOS!AC115,PAGAMENTOS!AK115,PAGAMENTOS!AQ115,PAGAMENTOS!AW115)=0,"SEM PAGAMENTO",IFERROR(IF(MATCH(MAX(PAGAMENTOS!M115,PAGAMENTOS!U115,PAGAMENTOS!AC115,PAGAMENTOS!AK115,PAGAMENTOS!AQ115,PAGAMENTOS!AW115),PAGAMENTOS!115:115,0)&gt;40,INDEX(PAGAMENTOS!115:115,MATCH(MAX(PAGAMENTOS!M115,PAGAMENTOS!U115,PAGAMENTOS!AC115,PAGAMENTOS!AK115,PAGAMENTOS!AQ115,PAGAMENTOS!AW115),PAGAMENTOS!115:115,0)-2)&amp;" P COMP.",IF(MATCH(MAX(PAGAMENTOS!M115,PAGAMENTOS!U115,PAGAMENTOS!AC115,PAGAMENTOS!AK115,PAGAMENTOS!AQ115,PAGAMENTOS!AW115),PAGAMENTOS!115:115,0)=13,"1ª P",IF(MATCH(MAX(PAGAMENTOS!M115,PAGAMENTOS!U115,PAGAMENTOS!AC115,PAGAMENTOS!AK115,PAGAMENTOS!AQ115,PAGAMENTOS!AW115),PAGAMENTOS!115:115,0)=21,"2ª P",IF(MATCH(MAX(PAGAMENTOS!M115,PAGAMENTOS!U115,PAGAMENTOS!AC115,PAGAMENTOS!AK115,PAGAMENTOS!AQ115,PAGAMENTOS!AW115),PAGAMENTOS!115:115,0)=29,"3ª P",IF(PAGAMENTOS!AC115=PAGAMENTOS!AK115,"4ª P","4ª P"))))),"SEM PAGAMENTO"))</f>
        <v>4ª P</v>
      </c>
      <c r="P115" s="11">
        <f>IF(MAX(PAGAMENTOS!M115,PAGAMENTOS!U115,PAGAMENTOS!AC115,PAGAMENTOS!AK115,PAGAMENTOS!AQ115,PAGAMENTOS!AW115)=0,"SEM PAGAMENTO",IFERROR(INDEX(PAGAMENTOS!115:115,MATCH(MAX(PAGAMENTOS!M115,PAGAMENTOS!U115,PAGAMENTOS!AC115,PAGAMENTOS!AK115,PAGAMENTOS!AQ115,PAGAMENTOS!AW115),PAGAMENTOS!115:115,0)-1),"SEM PAGAMENTO"))</f>
        <v>933270.31</v>
      </c>
      <c r="Q115" s="11">
        <f>SUM(PAGAMENTOS!G115,PAGAMENTOS!L115,PAGAMENTOS!T115,PAGAMENTOS!AB115,PAGAMENTOS!AJ115,PAGAMENTOS!AP115,PAGAMENTOS!AV115)</f>
        <v>4770720.59</v>
      </c>
      <c r="R115" s="11">
        <f>SUM(PAGAMENTOS!G115,PAGAMENTOS!H115,PAGAMENTOS!L115,PAGAMENTOS!T115,PAGAMENTOS!AB115,PAGAMENTOS!AJ115,PAGAMENTOS!AP115,PAGAMENTOS!AV115)</f>
        <v>4770720.59</v>
      </c>
      <c r="S115" s="17">
        <f t="shared" si="1"/>
        <v>1</v>
      </c>
      <c r="T115" s="11">
        <f>IF(RIGHT(B115)="O",0,IF(AND(R115=0,PAGAMENTOS!H115&lt;&gt;0),0,K115-R115))</f>
        <v>0</v>
      </c>
      <c r="U115" s="120" t="str">
        <f>IF(AND(OR(PAGAMENTOS!AG115&lt;&gt;"",PAGAMENTOS!AH115&lt;&gt;""),PAGAMENTOS!AK115=""),"4ª",IF(AND(OR(PAGAMENTOS!Y115&lt;&gt;"",PAGAMENTOS!Z115&lt;&gt;""),PAGAMENTOS!AC115=""),"3ª",IF(AND(OR(PAGAMENTOS!Q115&lt;&gt;"",PAGAMENTOS!R115&lt;&gt;""),PAGAMENTOS!U115=""),"2ª",IF(AND(OR(PAGAMENTOS!I115&lt;&gt;"",PAGAMENTOS!J115&lt;&gt;""),PAGAMENTOS!M115=""),"1ª","OK"))))</f>
        <v>OK</v>
      </c>
      <c r="V115" s="120" t="str">
        <f>IF(U115="4ª",IF(PAGAMENTOS!AH115="","AGUARDANDO VISTORIA","NO FINANCEIRO"),IF(U115="3ª",IF(PAGAMENTOS!Z115="","AGUARDANDO VISTORIA","NO FINANCEIRO"),IF(U115="2ª",IF(PAGAMENTOS!R115="","AGUARDANDO VISTORIA","NO FINANCEIRO"),IF(U115="1ª",IF(PAGAMENTOS!J115="","AGUARDANDO LIBERAÇÃO","NO FINANCEIRO"),"OK"))))</f>
        <v>OK</v>
      </c>
      <c r="W115" s="233" t="str">
        <f>IF(U115="4ª",IF(PAGAMENTOS!AH115="",PAGAMENTOS!AG115,PAGAMENTOS!AH115),IF(U115="3ª",IF(PAGAMENTOS!Z115="",PAGAMENTOS!Y115,PAGAMENTOS!Z115),IF(U115="2ª",IF(PAGAMENTOS!R115="",PAGAMENTOS!Q115,PAGAMENTOS!R115),IF(U115="1ª",IF(PAGAMENTOS!J115="",PAGAMENTOS!I115,PAGAMENTOS!J115),"OK"))))</f>
        <v>OK</v>
      </c>
      <c r="X115" s="18">
        <f>MAX(VISTORIA!Y115,VISTORIA!U115,VISTORIA!Q115,VISTORIA!M115,VISTORIA!I115)</f>
        <v>1</v>
      </c>
      <c r="Y115" s="18">
        <f>IF(VISTORIA!Y115&lt;&gt;"",VISTORIA!Y115,IF(VISTORIA!U115&lt;&gt;"",VISTORIA!U115,IF(VISTORIA!Q115&lt;&gt;"",VISTORIA!Q115,IF(VISTORIA!M115&lt;&gt;"",VISTORIA!M115,IF(VISTORIA!I115&lt;&gt;"",VISTORIA!I115,0)))))</f>
        <v>1</v>
      </c>
      <c r="Z115" s="233">
        <f>IF(VISTORIA!Y115&lt;&gt;"",VISTORIA!W115,IF(VISTORIA!U115&lt;&gt;"",VISTORIA!S115,IF(VISTORIA!Q115&lt;&gt;"",VISTORIA!O115,IF(VISTORIA!M115&lt;&gt;"",VISTORIA!K115,IF(VISTORIA!I115&lt;&gt;"",VISTORIA!G115,"NA")))))</f>
        <v>42692</v>
      </c>
      <c r="AA115" s="233">
        <f>IF(VISTORIA!Y115&lt;&gt;"",VISTORIA!X115,IF(VISTORIA!U115&lt;&gt;"",VISTORIA!T115,IF(VISTORIA!Q115&lt;&gt;"",VISTORIA!P115,IF(VISTORIA!M115&lt;&gt;"",VISTORIA!L115,IF(VISTORIA!I115&lt;&gt;"",VISTORIA!H115,"NA")))))</f>
        <v>42978</v>
      </c>
      <c r="AB115" s="233" t="str">
        <f>IF(OR(G115="AGUARDANDO PRESTAÇÃO DE CONTAS",G115="AGUARDANDO APROVAÇÃO PRESTAÇÃO DE CONTAS",G115="CONCLUÍDO"),"PTM CONCLUÍDO",IF(AND(VISTORIA!X115="",VISTORIA!W115&lt;&gt;""),VISTORIA!W115,IF(AND(VISTORIA!T115="",VISTORIA!S115&lt;&gt;""),VISTORIA!S115,IF(AND(VISTORIA!P115="",VISTORIA!O115&lt;&gt;""),VISTORIA!O115,IF(AND(VISTORIA!L115="",VISTORIA!K115&lt;&gt;""),VISTORIA!K115,IF(AND(VISTORIA!H115="",VISTORIA!G115&lt;&gt;""),VISTORIA!G115,"SEM PEDIDO"))))))</f>
        <v>SEM PEDIDO</v>
      </c>
      <c r="AC115" s="18" t="str">
        <f>IFERROR(INDEX('CONCLUSÃO INFORMAL'!115:115,MATCH(MAX('CONCLUSÃO INFORMAL'!H115,'CONCLUSÃO INFORMAL'!L115,'CONCLUSÃO INFORMAL'!P115),'CONCLUSÃO INFORMAL'!115:115,0)-1),"NÃO INFORMADO")</f>
        <v>NÃO INFORMADO</v>
      </c>
      <c r="AD115" s="233" t="str">
        <f>IFERROR(INDEX('CONCLUSÃO INFORMAL'!115:115,MATCH(MAX('CONCLUSÃO INFORMAL'!H115,'CONCLUSÃO INFORMAL'!L115,'CONCLUSÃO INFORMAL'!P115),'CONCLUSÃO INFORMAL'!115:115,0)),"NÃO INFORMADO")</f>
        <v>NÃO INFORMADO</v>
      </c>
      <c r="AE115" s="1950" t="str">
        <f>IFERROR(INDEX('CONCLUSÃO INFORMAL'!115:115,MATCH(MAX('CONCLUSÃO INFORMAL'!H115,'CONCLUSÃO INFORMAL'!L115,'CONCLUSÃO INFORMAL'!P115),'CONCLUSÃO INFORMAL'!115:115,0)+1),"NÃO INFORMADO")</f>
        <v>NÃO INFORMADO</v>
      </c>
    </row>
    <row r="116" spans="2:31" ht="58" x14ac:dyDescent="0.35">
      <c r="B116" s="7" t="str">
        <f>'INF GERAIS'!B116&amp;IFERROR(IF(INDEX(APOIO!$A$5:$A$50,MATCH('INF GERAIS'!N116,APOIO!$B$5:$B$50,0))="NÃO",APOIO!$A$2&amp;"NÃO VÁLIDO",""),"")</f>
        <v>2014.0105</v>
      </c>
      <c r="C116" s="1950" t="str">
        <f>'INF GERAIS'!C116</f>
        <v>AGRESTE SETENTRIONAL</v>
      </c>
      <c r="D116" s="1950" t="str">
        <f>'INF GERAIS'!D116</f>
        <v>CASINHAS</v>
      </c>
      <c r="E116" s="1950" t="str">
        <f>'INF GERAIS'!E116</f>
        <v>PAVIMENTAÇÃO EM PARALELEPÍPEDOS E SINALIZAÇÃO EM DIVERSAS RUAS( 13 Ruas)</v>
      </c>
      <c r="F116" s="1950" t="str">
        <f>'INF GERAIS'!G116</f>
        <v>NORMAL</v>
      </c>
      <c r="G116" s="12" t="str">
        <f>'INF GERAIS'!N116</f>
        <v>EM CONFERÊNCIA PARA TEMAI</v>
      </c>
      <c r="H116" s="1950" t="str">
        <f>'INF GERAIS'!O116</f>
        <v>CONCLUÍDA</v>
      </c>
      <c r="I116" s="11">
        <f>'INF GERAIS'!I116</f>
        <v>754716.54749999999</v>
      </c>
      <c r="J116" s="11">
        <f>'INF GERAIS'!J116</f>
        <v>677865.96</v>
      </c>
      <c r="K116" s="11">
        <f>'INF GERAIS'!K116</f>
        <v>677865.96</v>
      </c>
      <c r="L116" s="11">
        <f>'INF GERAIS'!L116</f>
        <v>0</v>
      </c>
      <c r="M116" s="11">
        <f>'INF GERAIS'!M116</f>
        <v>0</v>
      </c>
      <c r="N116" s="233">
        <f>IF(MAX(PAGAMENTOS!M116,PAGAMENTOS!U116,PAGAMENTOS!AC116,PAGAMENTOS!AK116,PAGAMENTOS!AQ116,PAGAMENTOS!AW116)=0,"SEM PAGAMENTO",IFERROR(INDEX(PAGAMENTOS!116:116,MATCH(MAX(PAGAMENTOS!M116,PAGAMENTOS!U116,PAGAMENTOS!AC116,PAGAMENTOS!AK116,PAGAMENTOS!AQ116,PAGAMENTOS!AW116),PAGAMENTOS!116:116,0)),"SEM PAGAMENTO"))</f>
        <v>43517</v>
      </c>
      <c r="O116" s="120" t="str">
        <f>IF(MAX(PAGAMENTOS!M116,PAGAMENTOS!U116,PAGAMENTOS!AC116,PAGAMENTOS!AK116,PAGAMENTOS!AQ116,PAGAMENTOS!AW116)=0,"SEM PAGAMENTO",IFERROR(IF(MATCH(MAX(PAGAMENTOS!M116,PAGAMENTOS!U116,PAGAMENTOS!AC116,PAGAMENTOS!AK116,PAGAMENTOS!AQ116,PAGAMENTOS!AW116),PAGAMENTOS!116:116,0)&gt;40,INDEX(PAGAMENTOS!116:116,MATCH(MAX(PAGAMENTOS!M116,PAGAMENTOS!U116,PAGAMENTOS!AC116,PAGAMENTOS!AK116,PAGAMENTOS!AQ116,PAGAMENTOS!AW116),PAGAMENTOS!116:116,0)-2)&amp;" P COMP.",IF(MATCH(MAX(PAGAMENTOS!M116,PAGAMENTOS!U116,PAGAMENTOS!AC116,PAGAMENTOS!AK116,PAGAMENTOS!AQ116,PAGAMENTOS!AW116),PAGAMENTOS!116:116,0)=13,"1ª P",IF(MATCH(MAX(PAGAMENTOS!M116,PAGAMENTOS!U116,PAGAMENTOS!AC116,PAGAMENTOS!AK116,PAGAMENTOS!AQ116,PAGAMENTOS!AW116),PAGAMENTOS!116:116,0)=21,"2ª P",IF(MATCH(MAX(PAGAMENTOS!M116,PAGAMENTOS!U116,PAGAMENTOS!AC116,PAGAMENTOS!AK116,PAGAMENTOS!AQ116,PAGAMENTOS!AW116),PAGAMENTOS!116:116,0)=29,"3ª P",IF(PAGAMENTOS!AC116=PAGAMENTOS!AK116,"4ª P","4ª P"))))),"SEM PAGAMENTO"))</f>
        <v>4ª P</v>
      </c>
      <c r="P116" s="11">
        <f>IF(MAX(PAGAMENTOS!M116,PAGAMENTOS!U116,PAGAMENTOS!AC116,PAGAMENTOS!AK116,PAGAMENTOS!AQ116,PAGAMENTOS!AW116)=0,"SEM PAGAMENTO",IFERROR(INDEX(PAGAMENTOS!116:116,MATCH(MAX(PAGAMENTOS!M116,PAGAMENTOS!U116,PAGAMENTOS!AC116,PAGAMENTOS!AK116,PAGAMENTOS!AQ116,PAGAMENTOS!AW116),PAGAMENTOS!116:116,0)-1),"SEM PAGAMENTO"))</f>
        <v>135573.20000000001</v>
      </c>
      <c r="Q116" s="11">
        <f>SUM(PAGAMENTOS!G116,PAGAMENTOS!L116,PAGAMENTOS!T116,PAGAMENTOS!AB116,PAGAMENTOS!AJ116,PAGAMENTOS!AP116,PAGAMENTOS!AV116)</f>
        <v>677865.96</v>
      </c>
      <c r="R116" s="11">
        <f>SUM(PAGAMENTOS!G116,PAGAMENTOS!H116,PAGAMENTOS!L116,PAGAMENTOS!T116,PAGAMENTOS!AB116,PAGAMENTOS!AJ116,PAGAMENTOS!AP116,PAGAMENTOS!AV116)</f>
        <v>677865.96</v>
      </c>
      <c r="S116" s="17">
        <f t="shared" si="1"/>
        <v>1</v>
      </c>
      <c r="T116" s="11">
        <f>IF(RIGHT(B116)="O",0,IF(AND(R116=0,PAGAMENTOS!H116&lt;&gt;0),0,K116-R116))</f>
        <v>0</v>
      </c>
      <c r="U116" s="120" t="str">
        <f>IF(AND(OR(PAGAMENTOS!AG116&lt;&gt;"",PAGAMENTOS!AH116&lt;&gt;""),PAGAMENTOS!AK116=""),"4ª",IF(AND(OR(PAGAMENTOS!Y116&lt;&gt;"",PAGAMENTOS!Z116&lt;&gt;""),PAGAMENTOS!AC116=""),"3ª",IF(AND(OR(PAGAMENTOS!Q116&lt;&gt;"",PAGAMENTOS!R116&lt;&gt;""),PAGAMENTOS!U116=""),"2ª",IF(AND(OR(PAGAMENTOS!I116&lt;&gt;"",PAGAMENTOS!J116&lt;&gt;""),PAGAMENTOS!M116=""),"1ª","OK"))))</f>
        <v>OK</v>
      </c>
      <c r="V116" s="120" t="str">
        <f>IF(U116="4ª",IF(PAGAMENTOS!AH116="","AGUARDANDO VISTORIA","NO FINANCEIRO"),IF(U116="3ª",IF(PAGAMENTOS!Z116="","AGUARDANDO VISTORIA","NO FINANCEIRO"),IF(U116="2ª",IF(PAGAMENTOS!R116="","AGUARDANDO VISTORIA","NO FINANCEIRO"),IF(U116="1ª",IF(PAGAMENTOS!J116="","AGUARDANDO LIBERAÇÃO","NO FINANCEIRO"),"OK"))))</f>
        <v>OK</v>
      </c>
      <c r="W116" s="233" t="str">
        <f>IF(U116="4ª",IF(PAGAMENTOS!AH116="",PAGAMENTOS!AG116,PAGAMENTOS!AH116),IF(U116="3ª",IF(PAGAMENTOS!Z116="",PAGAMENTOS!Y116,PAGAMENTOS!Z116),IF(U116="2ª",IF(PAGAMENTOS!R116="",PAGAMENTOS!Q116,PAGAMENTOS!R116),IF(U116="1ª",IF(PAGAMENTOS!J116="",PAGAMENTOS!I116,PAGAMENTOS!J116),"OK"))))</f>
        <v>OK</v>
      </c>
      <c r="X116" s="18">
        <f>MAX(VISTORIA!Y116,VISTORIA!U116,VISTORIA!Q116,VISTORIA!M116,VISTORIA!I116)</f>
        <v>1</v>
      </c>
      <c r="Y116" s="18">
        <f>IF(VISTORIA!Y116&lt;&gt;"",VISTORIA!Y116,IF(VISTORIA!U116&lt;&gt;"",VISTORIA!U116,IF(VISTORIA!Q116&lt;&gt;"",VISTORIA!Q116,IF(VISTORIA!M116&lt;&gt;"",VISTORIA!M116,IF(VISTORIA!I116&lt;&gt;"",VISTORIA!I116,0)))))</f>
        <v>1</v>
      </c>
      <c r="Z116" s="233">
        <f>IF(VISTORIA!Y116&lt;&gt;"",VISTORIA!W116,IF(VISTORIA!U116&lt;&gt;"",VISTORIA!S116,IF(VISTORIA!Q116&lt;&gt;"",VISTORIA!O116,IF(VISTORIA!M116&lt;&gt;"",VISTORIA!K116,IF(VISTORIA!I116&lt;&gt;"",VISTORIA!G116,"NA")))))</f>
        <v>43329</v>
      </c>
      <c r="AA116" s="233">
        <f>IF(VISTORIA!Y116&lt;&gt;"",VISTORIA!X116,IF(VISTORIA!U116&lt;&gt;"",VISTORIA!T116,IF(VISTORIA!Q116&lt;&gt;"",VISTORIA!P116,IF(VISTORIA!M116&lt;&gt;"",VISTORIA!L116,IF(VISTORIA!I116&lt;&gt;"",VISTORIA!H116,"NA")))))</f>
        <v>43340</v>
      </c>
      <c r="AB116" s="233" t="str">
        <f>IF(OR(G116="AGUARDANDO PRESTAÇÃO DE CONTAS",G116="AGUARDANDO APROVAÇÃO PRESTAÇÃO DE CONTAS",G116="CONCLUÍDO"),"PTM CONCLUÍDO",IF(AND(VISTORIA!X116="",VISTORIA!W116&lt;&gt;""),VISTORIA!W116,IF(AND(VISTORIA!T116="",VISTORIA!S116&lt;&gt;""),VISTORIA!S116,IF(AND(VISTORIA!P116="",VISTORIA!O116&lt;&gt;""),VISTORIA!O116,IF(AND(VISTORIA!L116="",VISTORIA!K116&lt;&gt;""),VISTORIA!K116,IF(AND(VISTORIA!H116="",VISTORIA!G116&lt;&gt;""),VISTORIA!G116,"SEM PEDIDO"))))))</f>
        <v>SEM PEDIDO</v>
      </c>
      <c r="AC116" s="18" t="str">
        <f>IFERROR(INDEX('CONCLUSÃO INFORMAL'!116:116,MATCH(MAX('CONCLUSÃO INFORMAL'!H116,'CONCLUSÃO INFORMAL'!L116,'CONCLUSÃO INFORMAL'!P116),'CONCLUSÃO INFORMAL'!116:116,0)-1),"NÃO INFORMADO")</f>
        <v>NÃO INFORMADO</v>
      </c>
      <c r="AD116" s="233" t="str">
        <f>IFERROR(INDEX('CONCLUSÃO INFORMAL'!116:116,MATCH(MAX('CONCLUSÃO INFORMAL'!H116,'CONCLUSÃO INFORMAL'!L116,'CONCLUSÃO INFORMAL'!P116),'CONCLUSÃO INFORMAL'!116:116,0)),"NÃO INFORMADO")</f>
        <v>NÃO INFORMADO</v>
      </c>
      <c r="AE116" s="1950" t="str">
        <f>IFERROR(INDEX('CONCLUSÃO INFORMAL'!116:116,MATCH(MAX('CONCLUSÃO INFORMAL'!H116,'CONCLUSÃO INFORMAL'!L116,'CONCLUSÃO INFORMAL'!P116),'CONCLUSÃO INFORMAL'!116:116,0)+1),"NÃO INFORMADO")</f>
        <v>NÃO INFORMADO</v>
      </c>
    </row>
    <row r="117" spans="2:31" s="1451" customFormat="1" ht="58" x14ac:dyDescent="0.35">
      <c r="B117" s="1451" t="str">
        <f>'INF GERAIS'!B117&amp;IFERROR(IF(INDEX(APOIO!$A$5:$A$50,MATCH('INF GERAIS'!N117,APOIO!$B$5:$B$50,0))="NÃO",APOIO!$A$2&amp;"NÃO VÁLIDO",""),"")</f>
        <v>2014.0443
NÃO VÁLIDO</v>
      </c>
      <c r="C117" s="1950" t="str">
        <f>'INF GERAIS'!C117</f>
        <v>AGRESTE SETENTRIONAL</v>
      </c>
      <c r="D117" s="1950" t="str">
        <f>'INF GERAIS'!D117</f>
        <v>CASINHAS</v>
      </c>
      <c r="E117" s="1950" t="str">
        <f>'INF GERAIS'!E117</f>
        <v>PAVIMENTAÇÃO EM PARALELEPÍPEDOS EM DIVERSAS RUAS DO MUNICÍPIO DE CASINHAS</v>
      </c>
      <c r="F117" s="1950" t="str">
        <f>'INF GERAIS'!G117</f>
        <v>NORMAL</v>
      </c>
      <c r="G117" s="1950" t="str">
        <f>'INF GERAIS'!N117</f>
        <v>CANCELADO</v>
      </c>
      <c r="H117" s="1950" t="str">
        <f>'INF GERAIS'!O117</f>
        <v>NÃO INICIADA</v>
      </c>
      <c r="I117" s="11">
        <f>'INF GERAIS'!I117</f>
        <v>754716.54749999999</v>
      </c>
      <c r="J117" s="11">
        <f>'INF GERAIS'!J117</f>
        <v>108359.66</v>
      </c>
      <c r="K117" s="11">
        <f>'INF GERAIS'!K117</f>
        <v>87431.26</v>
      </c>
      <c r="L117" s="11">
        <f>'INF GERAIS'!L117</f>
        <v>0</v>
      </c>
      <c r="M117" s="11">
        <f>'INF GERAIS'!M117</f>
        <v>20928.400000000001</v>
      </c>
      <c r="N117" s="233" t="str">
        <f>IF(MAX(PAGAMENTOS!M117,PAGAMENTOS!U117,PAGAMENTOS!AC117,PAGAMENTOS!AK117,PAGAMENTOS!AQ117,PAGAMENTOS!AW117)=0,"SEM PAGAMENTO",IFERROR(INDEX(PAGAMENTOS!117:117,MATCH(MAX(PAGAMENTOS!M117,PAGAMENTOS!U117,PAGAMENTOS!AC117,PAGAMENTOS!AK117,PAGAMENTOS!AQ117,PAGAMENTOS!AW117),PAGAMENTOS!117:117,0)),"SEM PAGAMENTO"))</f>
        <v>SEM PAGAMENTO</v>
      </c>
      <c r="O117" s="120" t="str">
        <f>IF(MAX(PAGAMENTOS!M117,PAGAMENTOS!U117,PAGAMENTOS!AC117,PAGAMENTOS!AK117,PAGAMENTOS!AQ117,PAGAMENTOS!AW117)=0,"SEM PAGAMENTO",IFERROR(IF(MATCH(MAX(PAGAMENTOS!M117,PAGAMENTOS!U117,PAGAMENTOS!AC117,PAGAMENTOS!AK117,PAGAMENTOS!AQ117,PAGAMENTOS!AW117),PAGAMENTOS!117:117,0)&gt;40,INDEX(PAGAMENTOS!117:117,MATCH(MAX(PAGAMENTOS!M117,PAGAMENTOS!U117,PAGAMENTOS!AC117,PAGAMENTOS!AK117,PAGAMENTOS!AQ117,PAGAMENTOS!AW117),PAGAMENTOS!117:117,0)-2)&amp;" P COMP.",IF(MATCH(MAX(PAGAMENTOS!M117,PAGAMENTOS!U117,PAGAMENTOS!AC117,PAGAMENTOS!AK117,PAGAMENTOS!AQ117,PAGAMENTOS!AW117),PAGAMENTOS!117:117,0)=13,"1ª P",IF(MATCH(MAX(PAGAMENTOS!M117,PAGAMENTOS!U117,PAGAMENTOS!AC117,PAGAMENTOS!AK117,PAGAMENTOS!AQ117,PAGAMENTOS!AW117),PAGAMENTOS!117:117,0)=21,"2ª P",IF(MATCH(MAX(PAGAMENTOS!M117,PAGAMENTOS!U117,PAGAMENTOS!AC117,PAGAMENTOS!AK117,PAGAMENTOS!AQ117,PAGAMENTOS!AW117),PAGAMENTOS!117:117,0)=29,"3ª P",IF(PAGAMENTOS!AC117=PAGAMENTOS!AK117,"4ª P","4ª P"))))),"SEM PAGAMENTO"))</f>
        <v>SEM PAGAMENTO</v>
      </c>
      <c r="P117" s="11" t="str">
        <f>IF(MAX(PAGAMENTOS!M117,PAGAMENTOS!U117,PAGAMENTOS!AC117,PAGAMENTOS!AK117,PAGAMENTOS!AQ117,PAGAMENTOS!AW117)=0,"SEM PAGAMENTO",IFERROR(INDEX(PAGAMENTOS!117:117,MATCH(MAX(PAGAMENTOS!M117,PAGAMENTOS!U117,PAGAMENTOS!AC117,PAGAMENTOS!AK117,PAGAMENTOS!AQ117,PAGAMENTOS!AW117),PAGAMENTOS!117:117,0)-1),"SEM PAGAMENTO"))</f>
        <v>SEM PAGAMENTO</v>
      </c>
      <c r="Q117" s="11">
        <f>SUM(PAGAMENTOS!G117,PAGAMENTOS!L117,PAGAMENTOS!T117,PAGAMENTOS!AB117,PAGAMENTOS!AJ117,PAGAMENTOS!AP117,PAGAMENTOS!AV117)</f>
        <v>0</v>
      </c>
      <c r="R117" s="11">
        <f>SUM(PAGAMENTOS!G117,PAGAMENTOS!H117,PAGAMENTOS!L117,PAGAMENTOS!T117,PAGAMENTOS!AB117,PAGAMENTOS!AJ117,PAGAMENTOS!AP117,PAGAMENTOS!AV117)</f>
        <v>0</v>
      </c>
      <c r="S117" s="17">
        <f t="shared" si="1"/>
        <v>0</v>
      </c>
      <c r="T117" s="11">
        <f>IF(RIGHT(B117)="O",0,IF(AND(R117=0,PAGAMENTOS!H117&lt;&gt;0),0,K117-R117))</f>
        <v>0</v>
      </c>
      <c r="U117" s="120" t="str">
        <f>IF(AND(OR(PAGAMENTOS!AG117&lt;&gt;"",PAGAMENTOS!AH117&lt;&gt;""),PAGAMENTOS!AK117=""),"4ª",IF(AND(OR(PAGAMENTOS!Y117&lt;&gt;"",PAGAMENTOS!Z117&lt;&gt;""),PAGAMENTOS!AC117=""),"3ª",IF(AND(OR(PAGAMENTOS!Q117&lt;&gt;"",PAGAMENTOS!R117&lt;&gt;""),PAGAMENTOS!U117=""),"2ª",IF(AND(OR(PAGAMENTOS!I117&lt;&gt;"",PAGAMENTOS!J117&lt;&gt;""),PAGAMENTOS!M117=""),"1ª","OK"))))</f>
        <v>OK</v>
      </c>
      <c r="V117" s="120" t="str">
        <f>IF(U117="4ª",IF(PAGAMENTOS!AH117="","AGUARDANDO VISTORIA","NO FINANCEIRO"),IF(U117="3ª",IF(PAGAMENTOS!Z117="","AGUARDANDO VISTORIA","NO FINANCEIRO"),IF(U117="2ª",IF(PAGAMENTOS!R117="","AGUARDANDO VISTORIA","NO FINANCEIRO"),IF(U117="1ª",IF(PAGAMENTOS!J117="","AGUARDANDO LIBERAÇÃO","NO FINANCEIRO"),"OK"))))</f>
        <v>OK</v>
      </c>
      <c r="W117" s="233" t="str">
        <f>IF(U117="4ª",IF(PAGAMENTOS!AH117="",PAGAMENTOS!AG117,PAGAMENTOS!AH117),IF(U117="3ª",IF(PAGAMENTOS!Z117="",PAGAMENTOS!Y117,PAGAMENTOS!Z117),IF(U117="2ª",IF(PAGAMENTOS!R117="",PAGAMENTOS!Q117,PAGAMENTOS!R117),IF(U117="1ª",IF(PAGAMENTOS!J117="",PAGAMENTOS!I117,PAGAMENTOS!J117),"OK"))))</f>
        <v>OK</v>
      </c>
      <c r="X117" s="18">
        <f>MAX(VISTORIA!Y117,VISTORIA!U117,VISTORIA!Q117,VISTORIA!M117,VISTORIA!I117)</f>
        <v>0</v>
      </c>
      <c r="Y117" s="18">
        <f>IF(VISTORIA!Y117&lt;&gt;"",VISTORIA!Y117,IF(VISTORIA!U117&lt;&gt;"",VISTORIA!U117,IF(VISTORIA!Q117&lt;&gt;"",VISTORIA!Q117,IF(VISTORIA!M117&lt;&gt;"",VISTORIA!M117,IF(VISTORIA!I117&lt;&gt;"",VISTORIA!I117,0)))))</f>
        <v>0</v>
      </c>
      <c r="Z117" s="233" t="str">
        <f>IF(VISTORIA!Y117&lt;&gt;"",VISTORIA!W117,IF(VISTORIA!U117&lt;&gt;"",VISTORIA!S117,IF(VISTORIA!Q117&lt;&gt;"",VISTORIA!O117,IF(VISTORIA!M117&lt;&gt;"",VISTORIA!K117,IF(VISTORIA!I117&lt;&gt;"",VISTORIA!G117,"NA")))))</f>
        <v>NA</v>
      </c>
      <c r="AA117" s="233" t="str">
        <f>IF(VISTORIA!Y117&lt;&gt;"",VISTORIA!X117,IF(VISTORIA!U117&lt;&gt;"",VISTORIA!T117,IF(VISTORIA!Q117&lt;&gt;"",VISTORIA!P117,IF(VISTORIA!M117&lt;&gt;"",VISTORIA!L117,IF(VISTORIA!I117&lt;&gt;"",VISTORIA!H117,"NA")))))</f>
        <v>NA</v>
      </c>
      <c r="AB117" s="233" t="str">
        <f>IF(OR(G117="AGUARDANDO PRESTAÇÃO DE CONTAS",G117="AGUARDANDO APROVAÇÃO PRESTAÇÃO DE CONTAS",G117="CONCLUÍDO"),"PTM CONCLUÍDO",IF(AND(VISTORIA!X117="",VISTORIA!W117&lt;&gt;""),VISTORIA!W117,IF(AND(VISTORIA!T117="",VISTORIA!S117&lt;&gt;""),VISTORIA!S117,IF(AND(VISTORIA!P117="",VISTORIA!O117&lt;&gt;""),VISTORIA!O117,IF(AND(VISTORIA!L117="",VISTORIA!K117&lt;&gt;""),VISTORIA!K117,IF(AND(VISTORIA!H117="",VISTORIA!G117&lt;&gt;""),VISTORIA!G117,"SEM PEDIDO"))))))</f>
        <v>SEM PEDIDO</v>
      </c>
      <c r="AC117" s="18" t="str">
        <f>IFERROR(INDEX('CONCLUSÃO INFORMAL'!117:117,MATCH(MAX('CONCLUSÃO INFORMAL'!H117,'CONCLUSÃO INFORMAL'!L117,'CONCLUSÃO INFORMAL'!P117),'CONCLUSÃO INFORMAL'!117:117,0)-1),"NÃO INFORMADO")</f>
        <v>NÃO INFORMADO</v>
      </c>
      <c r="AD117" s="233" t="str">
        <f>IFERROR(INDEX('CONCLUSÃO INFORMAL'!117:117,MATCH(MAX('CONCLUSÃO INFORMAL'!H117,'CONCLUSÃO INFORMAL'!L117,'CONCLUSÃO INFORMAL'!P117),'CONCLUSÃO INFORMAL'!117:117,0)),"NÃO INFORMADO")</f>
        <v>NÃO INFORMADO</v>
      </c>
      <c r="AE117" s="1950" t="str">
        <f>IFERROR(INDEX('CONCLUSÃO INFORMAL'!117:117,MATCH(MAX('CONCLUSÃO INFORMAL'!H117,'CONCLUSÃO INFORMAL'!L117,'CONCLUSÃO INFORMAL'!P117),'CONCLUSÃO INFORMAL'!117:117,0)+1),"NÃO INFORMADO")</f>
        <v>NÃO INFORMADO</v>
      </c>
    </row>
    <row r="118" spans="2:31" ht="58" x14ac:dyDescent="0.35">
      <c r="B118" s="7" t="str">
        <f>'INF GERAIS'!B118&amp;IFERROR(IF(INDEX(APOIO!$A$5:$A$50,MATCH('INF GERAIS'!N118,APOIO!$B$5:$B$50,0))="NÃO",APOIO!$A$2&amp;"NÃO VÁLIDO",""),"")</f>
        <v>2014.0106</v>
      </c>
      <c r="C118" s="1950" t="str">
        <f>'INF GERAIS'!C118</f>
        <v>MATA SUL</v>
      </c>
      <c r="D118" s="1950" t="str">
        <f>'INF GERAIS'!D118</f>
        <v>CATENDE</v>
      </c>
      <c r="E118" s="1950" t="str">
        <f>'INF GERAIS'!E118</f>
        <v>CONSTRUÇÃO DE PAVIMENTOS EM PARALELEPÍPEDO GRANÍTICO</v>
      </c>
      <c r="F118" s="1950" t="str">
        <f>'INF GERAIS'!G118</f>
        <v>NORMAL</v>
      </c>
      <c r="G118" s="12" t="str">
        <f>'INF GERAIS'!N118</f>
        <v>EM CONFERÊNCIA PARA TEMAI</v>
      </c>
      <c r="H118" s="1950" t="str">
        <f>'INF GERAIS'!O118</f>
        <v>CONCLUÍDA</v>
      </c>
      <c r="I118" s="11">
        <f>'INF GERAIS'!I118</f>
        <v>1358489.7725</v>
      </c>
      <c r="J118" s="11">
        <f>'INF GERAIS'!J118</f>
        <v>700433.78</v>
      </c>
      <c r="K118" s="11">
        <f>'INF GERAIS'!K118</f>
        <v>699692.05</v>
      </c>
      <c r="L118" s="11">
        <f>'INF GERAIS'!L118</f>
        <v>0</v>
      </c>
      <c r="M118" s="11">
        <f>'INF GERAIS'!M118</f>
        <v>741.73</v>
      </c>
      <c r="N118" s="233">
        <f>IF(MAX(PAGAMENTOS!M118,PAGAMENTOS!U118,PAGAMENTOS!AC118,PAGAMENTOS!AK118,PAGAMENTOS!AQ118,PAGAMENTOS!AW118)=0,"SEM PAGAMENTO",IFERROR(INDEX(PAGAMENTOS!118:118,MATCH(MAX(PAGAMENTOS!M118,PAGAMENTOS!U118,PAGAMENTOS!AC118,PAGAMENTOS!AK118,PAGAMENTOS!AQ118,PAGAMENTOS!AW118),PAGAMENTOS!118:118,0)),"SEM PAGAMENTO"))</f>
        <v>43517</v>
      </c>
      <c r="O118" s="120" t="str">
        <f>IF(MAX(PAGAMENTOS!M118,PAGAMENTOS!U118,PAGAMENTOS!AC118,PAGAMENTOS!AK118,PAGAMENTOS!AQ118,PAGAMENTOS!AW118)=0,"SEM PAGAMENTO",IFERROR(IF(MATCH(MAX(PAGAMENTOS!M118,PAGAMENTOS!U118,PAGAMENTOS!AC118,PAGAMENTOS!AK118,PAGAMENTOS!AQ118,PAGAMENTOS!AW118),PAGAMENTOS!118:118,0)&gt;40,INDEX(PAGAMENTOS!118:118,MATCH(MAX(PAGAMENTOS!M118,PAGAMENTOS!U118,PAGAMENTOS!AC118,PAGAMENTOS!AK118,PAGAMENTOS!AQ118,PAGAMENTOS!AW118),PAGAMENTOS!118:118,0)-2)&amp;" P COMP.",IF(MATCH(MAX(PAGAMENTOS!M118,PAGAMENTOS!U118,PAGAMENTOS!AC118,PAGAMENTOS!AK118,PAGAMENTOS!AQ118,PAGAMENTOS!AW118),PAGAMENTOS!118:118,0)=13,"1ª P",IF(MATCH(MAX(PAGAMENTOS!M118,PAGAMENTOS!U118,PAGAMENTOS!AC118,PAGAMENTOS!AK118,PAGAMENTOS!AQ118,PAGAMENTOS!AW118),PAGAMENTOS!118:118,0)=21,"2ª P",IF(MATCH(MAX(PAGAMENTOS!M118,PAGAMENTOS!U118,PAGAMENTOS!AC118,PAGAMENTOS!AK118,PAGAMENTOS!AQ118,PAGAMENTOS!AW118),PAGAMENTOS!118:118,0)=29,"3ª P",IF(PAGAMENTOS!AC118=PAGAMENTOS!AK118,"4ª P","4ª P"))))),"SEM PAGAMENTO"))</f>
        <v>3ª P</v>
      </c>
      <c r="P118" s="11">
        <f>IF(MAX(PAGAMENTOS!M118,PAGAMENTOS!U118,PAGAMENTOS!AC118,PAGAMENTOS!AK118,PAGAMENTOS!AQ118,PAGAMENTOS!AW118)=0,"SEM PAGAMENTO",IFERROR(INDEX(PAGAMENTOS!118:118,MATCH(MAX(PAGAMENTOS!M118,PAGAMENTOS!U118,PAGAMENTOS!AC118,PAGAMENTOS!AK118,PAGAMENTOS!AQ118,PAGAMENTOS!AW118),PAGAMENTOS!118:118,0)-1),"SEM PAGAMENTO"))</f>
        <v>124465.84</v>
      </c>
      <c r="Q118" s="11">
        <f>SUM(PAGAMENTOS!G118,PAGAMENTOS!L118,PAGAMENTOS!T118,PAGAMENTOS!AB118,PAGAMENTOS!AJ118,PAGAMENTOS!AP118,PAGAMENTOS!AV118)</f>
        <v>699692.05</v>
      </c>
      <c r="R118" s="11">
        <f>SUM(PAGAMENTOS!G118,PAGAMENTOS!H118,PAGAMENTOS!L118,PAGAMENTOS!T118,PAGAMENTOS!AB118,PAGAMENTOS!AJ118,PAGAMENTOS!AP118,PAGAMENTOS!AV118)</f>
        <v>699692.05</v>
      </c>
      <c r="S118" s="17">
        <f t="shared" si="1"/>
        <v>1</v>
      </c>
      <c r="T118" s="11">
        <f>IF(RIGHT(B118)="O",0,IF(AND(R118=0,PAGAMENTOS!H118&lt;&gt;0),0,K118-R118))</f>
        <v>0</v>
      </c>
      <c r="U118" s="120" t="str">
        <f>IF(AND(OR(PAGAMENTOS!AG118&lt;&gt;"",PAGAMENTOS!AH118&lt;&gt;""),PAGAMENTOS!AK118=""),"4ª",IF(AND(OR(PAGAMENTOS!Y118&lt;&gt;"",PAGAMENTOS!Z118&lt;&gt;""),PAGAMENTOS!AC118=""),"3ª",IF(AND(OR(PAGAMENTOS!Q118&lt;&gt;"",PAGAMENTOS!R118&lt;&gt;""),PAGAMENTOS!U118=""),"2ª",IF(AND(OR(PAGAMENTOS!I118&lt;&gt;"",PAGAMENTOS!J118&lt;&gt;""),PAGAMENTOS!M118=""),"1ª","OK"))))</f>
        <v>OK</v>
      </c>
      <c r="V118" s="120" t="str">
        <f>IF(U118="4ª",IF(PAGAMENTOS!AH118="","AGUARDANDO VISTORIA","NO FINANCEIRO"),IF(U118="3ª",IF(PAGAMENTOS!Z118="","AGUARDANDO VISTORIA","NO FINANCEIRO"),IF(U118="2ª",IF(PAGAMENTOS!R118="","AGUARDANDO VISTORIA","NO FINANCEIRO"),IF(U118="1ª",IF(PAGAMENTOS!J118="","AGUARDANDO LIBERAÇÃO","NO FINANCEIRO"),"OK"))))</f>
        <v>OK</v>
      </c>
      <c r="W118" s="233" t="str">
        <f>IF(U118="4ª",IF(PAGAMENTOS!AH118="",PAGAMENTOS!AG118,PAGAMENTOS!AH118),IF(U118="3ª",IF(PAGAMENTOS!Z118="",PAGAMENTOS!Y118,PAGAMENTOS!Z118),IF(U118="2ª",IF(PAGAMENTOS!R118="",PAGAMENTOS!Q118,PAGAMENTOS!R118),IF(U118="1ª",IF(PAGAMENTOS!J118="",PAGAMENTOS!I118,PAGAMENTOS!J118),"OK"))))</f>
        <v>OK</v>
      </c>
      <c r="X118" s="18">
        <f>MAX(VISTORIA!Y118,VISTORIA!U118,VISTORIA!Q118,VISTORIA!M118,VISTORIA!I118)</f>
        <v>1</v>
      </c>
      <c r="Y118" s="18">
        <f>IF(VISTORIA!Y118&lt;&gt;"",VISTORIA!Y118,IF(VISTORIA!U118&lt;&gt;"",VISTORIA!U118,IF(VISTORIA!Q118&lt;&gt;"",VISTORIA!Q118,IF(VISTORIA!M118&lt;&gt;"",VISTORIA!M118,IF(VISTORIA!I118&lt;&gt;"",VISTORIA!I118,0)))))</f>
        <v>1</v>
      </c>
      <c r="Z118" s="233" t="str">
        <f>IF(VISTORIA!Y118&lt;&gt;"",VISTORIA!W118,IF(VISTORIA!U118&lt;&gt;"",VISTORIA!S118,IF(VISTORIA!Q118&lt;&gt;"",VISTORIA!O118,IF(VISTORIA!M118&lt;&gt;"",VISTORIA!K118,IF(VISTORIA!I118&lt;&gt;"",VISTORIA!G118,"NA")))))</f>
        <v>07/12/2016, 14/12/2017 e 19/07/2018</v>
      </c>
      <c r="AA118" s="233">
        <f>IF(VISTORIA!Y118&lt;&gt;"",VISTORIA!X118,IF(VISTORIA!U118&lt;&gt;"",VISTORIA!T118,IF(VISTORIA!Q118&lt;&gt;"",VISTORIA!P118,IF(VISTORIA!M118&lt;&gt;"",VISTORIA!L118,IF(VISTORIA!I118&lt;&gt;"",VISTORIA!H118,"NA")))))</f>
        <v>43312</v>
      </c>
      <c r="AB118" s="233">
        <f>IF(OR(G118="AGUARDANDO PRESTAÇÃO DE CONTAS",G118="AGUARDANDO APROVAÇÃO PRESTAÇÃO DE CONTAS",G118="CONCLUÍDO"),"PTM CONCLUÍDO",IF(AND(VISTORIA!X118="",VISTORIA!W118&lt;&gt;""),VISTORIA!W118,IF(AND(VISTORIA!T118="",VISTORIA!S118&lt;&gt;""),VISTORIA!S118,IF(AND(VISTORIA!P118="",VISTORIA!O118&lt;&gt;""),VISTORIA!O118,IF(AND(VISTORIA!L118="",VISTORIA!K118&lt;&gt;""),VISTORIA!K118,IF(AND(VISTORIA!H118="",VISTORIA!G118&lt;&gt;""),VISTORIA!G118,"SEM PEDIDO"))))))</f>
        <v>42436</v>
      </c>
      <c r="AC118" s="18" t="str">
        <f>IFERROR(INDEX('CONCLUSÃO INFORMAL'!118:118,MATCH(MAX('CONCLUSÃO INFORMAL'!H118,'CONCLUSÃO INFORMAL'!L118,'CONCLUSÃO INFORMAL'!P118),'CONCLUSÃO INFORMAL'!118:118,0)-1),"NÃO INFORMADO")</f>
        <v>NÃO INFORMADO</v>
      </c>
      <c r="AD118" s="233" t="str">
        <f>IFERROR(INDEX('CONCLUSÃO INFORMAL'!118:118,MATCH(MAX('CONCLUSÃO INFORMAL'!H118,'CONCLUSÃO INFORMAL'!L118,'CONCLUSÃO INFORMAL'!P118),'CONCLUSÃO INFORMAL'!118:118,0)),"NÃO INFORMADO")</f>
        <v>NÃO INFORMADO</v>
      </c>
      <c r="AE118" s="1950" t="str">
        <f>IFERROR(INDEX('CONCLUSÃO INFORMAL'!118:118,MATCH(MAX('CONCLUSÃO INFORMAL'!H118,'CONCLUSÃO INFORMAL'!L118,'CONCLUSÃO INFORMAL'!P118),'CONCLUSÃO INFORMAL'!118:118,0)+1),"NÃO INFORMADO")</f>
        <v>NÃO INFORMADO</v>
      </c>
    </row>
    <row r="119" spans="2:31" ht="43.5" x14ac:dyDescent="0.35">
      <c r="B119" s="7" t="str">
        <f>'INF GERAIS'!B119&amp;IFERROR(IF(INDEX(APOIO!$A$5:$A$50,MATCH('INF GERAIS'!N119,APOIO!$B$5:$B$50,0))="NÃO",APOIO!$A$2&amp;"NÃO VÁLIDO",""),"")</f>
        <v>2014.0107</v>
      </c>
      <c r="C119" s="1950" t="str">
        <f>'INF GERAIS'!C119</f>
        <v>MATA SUL</v>
      </c>
      <c r="D119" s="1950" t="str">
        <f>'INF GERAIS'!D119</f>
        <v>CATENDE</v>
      </c>
      <c r="E119" s="1950" t="str">
        <f>'INF GERAIS'!E119</f>
        <v>RECUPERAÇÃO DE ESTRADAS VICINAIS</v>
      </c>
      <c r="F119" s="1950" t="str">
        <f>'INF GERAIS'!G119</f>
        <v>NORMAL</v>
      </c>
      <c r="G119" s="12" t="str">
        <f>'INF GERAIS'!N119</f>
        <v>EM CONFERÊNCIA PARA TEMAI</v>
      </c>
      <c r="H119" s="1950" t="str">
        <f>'INF GERAIS'!O119</f>
        <v>CONCLUÍDA</v>
      </c>
      <c r="I119" s="11">
        <f>'INF GERAIS'!I119</f>
        <v>1358489.7725</v>
      </c>
      <c r="J119" s="11">
        <f>'INF GERAIS'!J119</f>
        <v>630996.12</v>
      </c>
      <c r="K119" s="11">
        <f>'INF GERAIS'!K119</f>
        <v>630996.12</v>
      </c>
      <c r="L119" s="11">
        <f>'INF GERAIS'!L119</f>
        <v>0</v>
      </c>
      <c r="M119" s="11">
        <f>'INF GERAIS'!M119</f>
        <v>0</v>
      </c>
      <c r="N119" s="233">
        <f>IF(MAX(PAGAMENTOS!M119,PAGAMENTOS!U119,PAGAMENTOS!AC119,PAGAMENTOS!AK119,PAGAMENTOS!AQ119,PAGAMENTOS!AW119)=0,"SEM PAGAMENTO",IFERROR(INDEX(PAGAMENTOS!119:119,MATCH(MAX(PAGAMENTOS!M119,PAGAMENTOS!U119,PAGAMENTOS!AC119,PAGAMENTOS!AK119,PAGAMENTOS!AQ119,PAGAMENTOS!AW119),PAGAMENTOS!119:119,0)),"SEM PAGAMENTO"))</f>
        <v>42871</v>
      </c>
      <c r="O119" s="120" t="str">
        <f>IF(MAX(PAGAMENTOS!M119,PAGAMENTOS!U119,PAGAMENTOS!AC119,PAGAMENTOS!AK119,PAGAMENTOS!AQ119,PAGAMENTOS!AW119)=0,"SEM PAGAMENTO",IFERROR(IF(MATCH(MAX(PAGAMENTOS!M119,PAGAMENTOS!U119,PAGAMENTOS!AC119,PAGAMENTOS!AK119,PAGAMENTOS!AQ119,PAGAMENTOS!AW119),PAGAMENTOS!119:119,0)&gt;40,INDEX(PAGAMENTOS!119:119,MATCH(MAX(PAGAMENTOS!M119,PAGAMENTOS!U119,PAGAMENTOS!AC119,PAGAMENTOS!AK119,PAGAMENTOS!AQ119,PAGAMENTOS!AW119),PAGAMENTOS!119:119,0)-2)&amp;" P COMP.",IF(MATCH(MAX(PAGAMENTOS!M119,PAGAMENTOS!U119,PAGAMENTOS!AC119,PAGAMENTOS!AK119,PAGAMENTOS!AQ119,PAGAMENTOS!AW119),PAGAMENTOS!119:119,0)=13,"1ª P",IF(MATCH(MAX(PAGAMENTOS!M119,PAGAMENTOS!U119,PAGAMENTOS!AC119,PAGAMENTOS!AK119,PAGAMENTOS!AQ119,PAGAMENTOS!AW119),PAGAMENTOS!119:119,0)=21,"2ª P",IF(MATCH(MAX(PAGAMENTOS!M119,PAGAMENTOS!U119,PAGAMENTOS!AC119,PAGAMENTOS!AK119,PAGAMENTOS!AQ119,PAGAMENTOS!AW119),PAGAMENTOS!119:119,0)=29,"3ª P",IF(PAGAMENTOS!AC119=PAGAMENTOS!AK119,"4ª P","4ª P"))))),"SEM PAGAMENTO"))</f>
        <v>3ª P</v>
      </c>
      <c r="P119" s="11">
        <f>IF(MAX(PAGAMENTOS!M119,PAGAMENTOS!U119,PAGAMENTOS!AC119,PAGAMENTOS!AK119,PAGAMENTOS!AQ119,PAGAMENTOS!AW119)=0,"SEM PAGAMENTO",IFERROR(INDEX(PAGAMENTOS!119:119,MATCH(MAX(PAGAMENTOS!M119,PAGAMENTOS!U119,PAGAMENTOS!AC119,PAGAMENTOS!AK119,PAGAMENTOS!AQ119,PAGAMENTOS!AW119),PAGAMENTOS!119:119,0)-1),"SEM PAGAMENTO"))</f>
        <v>126199.21</v>
      </c>
      <c r="Q119" s="11">
        <f>SUM(PAGAMENTOS!G119,PAGAMENTOS!L119,PAGAMENTOS!T119,PAGAMENTOS!AB119,PAGAMENTOS!AJ119,PAGAMENTOS!AP119,PAGAMENTOS!AV119)</f>
        <v>630996.12</v>
      </c>
      <c r="R119" s="11">
        <f>SUM(PAGAMENTOS!G119,PAGAMENTOS!H119,PAGAMENTOS!L119,PAGAMENTOS!T119,PAGAMENTOS!AB119,PAGAMENTOS!AJ119,PAGAMENTOS!AP119,PAGAMENTOS!AV119)</f>
        <v>630996.12</v>
      </c>
      <c r="S119" s="17">
        <f t="shared" si="1"/>
        <v>1</v>
      </c>
      <c r="T119" s="11">
        <f>IF(RIGHT(B119)="O",0,IF(AND(R119=0,PAGAMENTOS!H119&lt;&gt;0),0,K119-R119))</f>
        <v>0</v>
      </c>
      <c r="U119" s="120" t="str">
        <f>IF(AND(OR(PAGAMENTOS!AG119&lt;&gt;"",PAGAMENTOS!AH119&lt;&gt;""),PAGAMENTOS!AK119=""),"4ª",IF(AND(OR(PAGAMENTOS!Y119&lt;&gt;"",PAGAMENTOS!Z119&lt;&gt;""),PAGAMENTOS!AC119=""),"3ª",IF(AND(OR(PAGAMENTOS!Q119&lt;&gt;"",PAGAMENTOS!R119&lt;&gt;""),PAGAMENTOS!U119=""),"2ª",IF(AND(OR(PAGAMENTOS!I119&lt;&gt;"",PAGAMENTOS!J119&lt;&gt;""),PAGAMENTOS!M119=""),"1ª","OK"))))</f>
        <v>OK</v>
      </c>
      <c r="V119" s="120" t="str">
        <f>IF(U119="4ª",IF(PAGAMENTOS!AH119="","AGUARDANDO VISTORIA","NO FINANCEIRO"),IF(U119="3ª",IF(PAGAMENTOS!Z119="","AGUARDANDO VISTORIA","NO FINANCEIRO"),IF(U119="2ª",IF(PAGAMENTOS!R119="","AGUARDANDO VISTORIA","NO FINANCEIRO"),IF(U119="1ª",IF(PAGAMENTOS!J119="","AGUARDANDO LIBERAÇÃO","NO FINANCEIRO"),"OK"))))</f>
        <v>OK</v>
      </c>
      <c r="W119" s="233" t="str">
        <f>IF(U119="4ª",IF(PAGAMENTOS!AH119="",PAGAMENTOS!AG119,PAGAMENTOS!AH119),IF(U119="3ª",IF(PAGAMENTOS!Z119="",PAGAMENTOS!Y119,PAGAMENTOS!Z119),IF(U119="2ª",IF(PAGAMENTOS!R119="",PAGAMENTOS!Q119,PAGAMENTOS!R119),IF(U119="1ª",IF(PAGAMENTOS!J119="",PAGAMENTOS!I119,PAGAMENTOS!J119),"OK"))))</f>
        <v>OK</v>
      </c>
      <c r="X119" s="18">
        <f>MAX(VISTORIA!Y119,VISTORIA!U119,VISTORIA!Q119,VISTORIA!M119,VISTORIA!I119)</f>
        <v>1</v>
      </c>
      <c r="Y119" s="18">
        <f>IF(VISTORIA!Y119&lt;&gt;"",VISTORIA!Y119,IF(VISTORIA!U119&lt;&gt;"",VISTORIA!U119,IF(VISTORIA!Q119&lt;&gt;"",VISTORIA!Q119,IF(VISTORIA!M119&lt;&gt;"",VISTORIA!M119,IF(VISTORIA!I119&lt;&gt;"",VISTORIA!I119,0)))))</f>
        <v>1</v>
      </c>
      <c r="Z119" s="233">
        <f>IF(VISTORIA!Y119&lt;&gt;"",VISTORIA!W119,IF(VISTORIA!U119&lt;&gt;"",VISTORIA!S119,IF(VISTORIA!Q119&lt;&gt;"",VISTORIA!O119,IF(VISTORIA!M119&lt;&gt;"",VISTORIA!K119,IF(VISTORIA!I119&lt;&gt;"",VISTORIA!G119,"NA")))))</f>
        <v>42711</v>
      </c>
      <c r="AA119" s="233">
        <f>IF(VISTORIA!Y119&lt;&gt;"",VISTORIA!X119,IF(VISTORIA!U119&lt;&gt;"",VISTORIA!T119,IF(VISTORIA!Q119&lt;&gt;"",VISTORIA!P119,IF(VISTORIA!M119&lt;&gt;"",VISTORIA!L119,IF(VISTORIA!I119&lt;&gt;"",VISTORIA!H119,"NA")))))</f>
        <v>42732</v>
      </c>
      <c r="AB119" s="233" t="str">
        <f>IF(OR(G119="AGUARDANDO PRESTAÇÃO DE CONTAS",G119="AGUARDANDO APROVAÇÃO PRESTAÇÃO DE CONTAS",G119="CONCLUÍDO"),"PTM CONCLUÍDO",IF(AND(VISTORIA!X119="",VISTORIA!W119&lt;&gt;""),VISTORIA!W119,IF(AND(VISTORIA!T119="",VISTORIA!S119&lt;&gt;""),VISTORIA!S119,IF(AND(VISTORIA!P119="",VISTORIA!O119&lt;&gt;""),VISTORIA!O119,IF(AND(VISTORIA!L119="",VISTORIA!K119&lt;&gt;""),VISTORIA!K119,IF(AND(VISTORIA!H119="",VISTORIA!G119&lt;&gt;""),VISTORIA!G119,"SEM PEDIDO"))))))</f>
        <v>SEM PEDIDO</v>
      </c>
      <c r="AC119" s="18" t="str">
        <f>IFERROR(INDEX('CONCLUSÃO INFORMAL'!119:119,MATCH(MAX('CONCLUSÃO INFORMAL'!H119,'CONCLUSÃO INFORMAL'!L119,'CONCLUSÃO INFORMAL'!P119),'CONCLUSÃO INFORMAL'!119:119,0)-1),"NÃO INFORMADO")</f>
        <v>NÃO INFORMADO</v>
      </c>
      <c r="AD119" s="233" t="str">
        <f>IFERROR(INDEX('CONCLUSÃO INFORMAL'!119:119,MATCH(MAX('CONCLUSÃO INFORMAL'!H119,'CONCLUSÃO INFORMAL'!L119,'CONCLUSÃO INFORMAL'!P119),'CONCLUSÃO INFORMAL'!119:119,0)),"NÃO INFORMADO")</f>
        <v>NÃO INFORMADO</v>
      </c>
      <c r="AE119" s="1950" t="str">
        <f>IFERROR(INDEX('CONCLUSÃO INFORMAL'!119:119,MATCH(MAX('CONCLUSÃO INFORMAL'!H119,'CONCLUSÃO INFORMAL'!L119,'CONCLUSÃO INFORMAL'!P119),'CONCLUSÃO INFORMAL'!119:119,0)+1),"NÃO INFORMADO")</f>
        <v>NÃO INFORMADO</v>
      </c>
    </row>
    <row r="120" spans="2:31" ht="29" x14ac:dyDescent="0.35">
      <c r="B120" s="7" t="str">
        <f>'INF GERAIS'!B120&amp;IFERROR(IF(INDEX(APOIO!$A$5:$A$50,MATCH('INF GERAIS'!N120,APOIO!$B$5:$B$50,0))="NÃO",APOIO!$A$2&amp;"NÃO VÁLIDO",""),"")</f>
        <v>2014.0108
NÃO VÁLIDO</v>
      </c>
      <c r="C120" s="1950" t="str">
        <f>'INF GERAIS'!C120</f>
        <v>SERTÃO CENTRAL</v>
      </c>
      <c r="D120" s="1950" t="str">
        <f>'INF GERAIS'!D120</f>
        <v>CEDRO</v>
      </c>
      <c r="E120" s="1950">
        <f>'INF GERAIS'!E120</f>
        <v>0</v>
      </c>
      <c r="F120" s="1950" t="str">
        <f>'INF GERAIS'!G120</f>
        <v>NORMAL</v>
      </c>
      <c r="G120" s="1950" t="str">
        <f>'INF GERAIS'!N120</f>
        <v>CANCELADO</v>
      </c>
      <c r="H120" s="1950" t="str">
        <f>'INF GERAIS'!O120</f>
        <v>CANCELADA</v>
      </c>
      <c r="I120" s="11">
        <f>'INF GERAIS'!I120</f>
        <v>603773.24</v>
      </c>
      <c r="J120" s="11">
        <f>'INF GERAIS'!J120</f>
        <v>0</v>
      </c>
      <c r="K120" s="11">
        <f>'INF GERAIS'!K120</f>
        <v>0</v>
      </c>
      <c r="L120" s="11">
        <f>'INF GERAIS'!L120</f>
        <v>0</v>
      </c>
      <c r="M120" s="11">
        <f>'INF GERAIS'!M120</f>
        <v>0</v>
      </c>
      <c r="N120" s="233" t="str">
        <f>IF(MAX(PAGAMENTOS!M120,PAGAMENTOS!U120,PAGAMENTOS!AC120,PAGAMENTOS!AK120,PAGAMENTOS!AQ120,PAGAMENTOS!AW120)=0,"SEM PAGAMENTO",IFERROR(INDEX(PAGAMENTOS!120:120,MATCH(MAX(PAGAMENTOS!M120,PAGAMENTOS!U120,PAGAMENTOS!AC120,PAGAMENTOS!AK120,PAGAMENTOS!AQ120,PAGAMENTOS!AW120),PAGAMENTOS!120:120,0)),"SEM PAGAMENTO"))</f>
        <v>SEM PAGAMENTO</v>
      </c>
      <c r="O120" s="120" t="str">
        <f>IF(MAX(PAGAMENTOS!M120,PAGAMENTOS!U120,PAGAMENTOS!AC120,PAGAMENTOS!AK120,PAGAMENTOS!AQ120,PAGAMENTOS!AW120)=0,"SEM PAGAMENTO",IFERROR(IF(MATCH(MAX(PAGAMENTOS!M120,PAGAMENTOS!U120,PAGAMENTOS!AC120,PAGAMENTOS!AK120,PAGAMENTOS!AQ120,PAGAMENTOS!AW120),PAGAMENTOS!120:120,0)&gt;40,INDEX(PAGAMENTOS!120:120,MATCH(MAX(PAGAMENTOS!M120,PAGAMENTOS!U120,PAGAMENTOS!AC120,PAGAMENTOS!AK120,PAGAMENTOS!AQ120,PAGAMENTOS!AW120),PAGAMENTOS!120:120,0)-2)&amp;" P COMP.",IF(MATCH(MAX(PAGAMENTOS!M120,PAGAMENTOS!U120,PAGAMENTOS!AC120,PAGAMENTOS!AK120,PAGAMENTOS!AQ120,PAGAMENTOS!AW120),PAGAMENTOS!120:120,0)=13,"1ª P",IF(MATCH(MAX(PAGAMENTOS!M120,PAGAMENTOS!U120,PAGAMENTOS!AC120,PAGAMENTOS!AK120,PAGAMENTOS!AQ120,PAGAMENTOS!AW120),PAGAMENTOS!120:120,0)=21,"2ª P",IF(MATCH(MAX(PAGAMENTOS!M120,PAGAMENTOS!U120,PAGAMENTOS!AC120,PAGAMENTOS!AK120,PAGAMENTOS!AQ120,PAGAMENTOS!AW120),PAGAMENTOS!120:120,0)=29,"3ª P",IF(PAGAMENTOS!AC120=PAGAMENTOS!AK120,"4ª P","4ª P"))))),"SEM PAGAMENTO"))</f>
        <v>SEM PAGAMENTO</v>
      </c>
      <c r="P120" s="11" t="str">
        <f>IF(MAX(PAGAMENTOS!M120,PAGAMENTOS!U120,PAGAMENTOS!AC120,PAGAMENTOS!AK120,PAGAMENTOS!AQ120,PAGAMENTOS!AW120)=0,"SEM PAGAMENTO",IFERROR(INDEX(PAGAMENTOS!120:120,MATCH(MAX(PAGAMENTOS!M120,PAGAMENTOS!U120,PAGAMENTOS!AC120,PAGAMENTOS!AK120,PAGAMENTOS!AQ120,PAGAMENTOS!AW120),PAGAMENTOS!120:120,0)-1),"SEM PAGAMENTO"))</f>
        <v>SEM PAGAMENTO</v>
      </c>
      <c r="Q120" s="11">
        <f>SUM(PAGAMENTOS!G120,PAGAMENTOS!L120,PAGAMENTOS!T120,PAGAMENTOS!AB120,PAGAMENTOS!AJ120,PAGAMENTOS!AP120,PAGAMENTOS!AV120)</f>
        <v>0</v>
      </c>
      <c r="R120" s="11">
        <f>SUM(PAGAMENTOS!G120,PAGAMENTOS!H120,PAGAMENTOS!L120,PAGAMENTOS!T120,PAGAMENTOS!AB120,PAGAMENTOS!AJ120,PAGAMENTOS!AP120,PAGAMENTOS!AV120)</f>
        <v>0</v>
      </c>
      <c r="S120" s="17" t="str">
        <f t="shared" si="1"/>
        <v>NA</v>
      </c>
      <c r="T120" s="11">
        <f>IF(RIGHT(B120)="O",0,IF(AND(R120=0,PAGAMENTOS!H120&lt;&gt;0),0,K120-R120))</f>
        <v>0</v>
      </c>
      <c r="U120" s="120" t="str">
        <f>IF(AND(OR(PAGAMENTOS!AG120&lt;&gt;"",PAGAMENTOS!AH120&lt;&gt;""),PAGAMENTOS!AK120=""),"4ª",IF(AND(OR(PAGAMENTOS!Y120&lt;&gt;"",PAGAMENTOS!Z120&lt;&gt;""),PAGAMENTOS!AC120=""),"3ª",IF(AND(OR(PAGAMENTOS!Q120&lt;&gt;"",PAGAMENTOS!R120&lt;&gt;""),PAGAMENTOS!U120=""),"2ª",IF(AND(OR(PAGAMENTOS!I120&lt;&gt;"",PAGAMENTOS!J120&lt;&gt;""),PAGAMENTOS!M120=""),"1ª","OK"))))</f>
        <v>OK</v>
      </c>
      <c r="V120" s="120" t="str">
        <f>IF(U120="4ª",IF(PAGAMENTOS!AH120="","AGUARDANDO VISTORIA","NO FINANCEIRO"),IF(U120="3ª",IF(PAGAMENTOS!Z120="","AGUARDANDO VISTORIA","NO FINANCEIRO"),IF(U120="2ª",IF(PAGAMENTOS!R120="","AGUARDANDO VISTORIA","NO FINANCEIRO"),IF(U120="1ª",IF(PAGAMENTOS!J120="","AGUARDANDO LIBERAÇÃO","NO FINANCEIRO"),"OK"))))</f>
        <v>OK</v>
      </c>
      <c r="W120" s="233" t="str">
        <f>IF(U120="4ª",IF(PAGAMENTOS!AH120="",PAGAMENTOS!AG120,PAGAMENTOS!AH120),IF(U120="3ª",IF(PAGAMENTOS!Z120="",PAGAMENTOS!Y120,PAGAMENTOS!Z120),IF(U120="2ª",IF(PAGAMENTOS!R120="",PAGAMENTOS!Q120,PAGAMENTOS!R120),IF(U120="1ª",IF(PAGAMENTOS!J120="",PAGAMENTOS!I120,PAGAMENTOS!J120),"OK"))))</f>
        <v>OK</v>
      </c>
      <c r="X120" s="18">
        <f>MAX(VISTORIA!Y120,VISTORIA!U120,VISTORIA!Q120,VISTORIA!M120,VISTORIA!I120)</f>
        <v>0</v>
      </c>
      <c r="Y120" s="18">
        <f>IF(VISTORIA!Y120&lt;&gt;"",VISTORIA!Y120,IF(VISTORIA!U120&lt;&gt;"",VISTORIA!U120,IF(VISTORIA!Q120&lt;&gt;"",VISTORIA!Q120,IF(VISTORIA!M120&lt;&gt;"",VISTORIA!M120,IF(VISTORIA!I120&lt;&gt;"",VISTORIA!I120,0)))))</f>
        <v>0</v>
      </c>
      <c r="Z120" s="233" t="str">
        <f>IF(VISTORIA!Y120&lt;&gt;"",VISTORIA!W120,IF(VISTORIA!U120&lt;&gt;"",VISTORIA!S120,IF(VISTORIA!Q120&lt;&gt;"",VISTORIA!O120,IF(VISTORIA!M120&lt;&gt;"",VISTORIA!K120,IF(VISTORIA!I120&lt;&gt;"",VISTORIA!G120,"NA")))))</f>
        <v>NA</v>
      </c>
      <c r="AA120" s="233" t="str">
        <f>IF(VISTORIA!Y120&lt;&gt;"",VISTORIA!X120,IF(VISTORIA!U120&lt;&gt;"",VISTORIA!T120,IF(VISTORIA!Q120&lt;&gt;"",VISTORIA!P120,IF(VISTORIA!M120&lt;&gt;"",VISTORIA!L120,IF(VISTORIA!I120&lt;&gt;"",VISTORIA!H120,"NA")))))</f>
        <v>NA</v>
      </c>
      <c r="AB120" s="233" t="str">
        <f>IF(OR(G120="AGUARDANDO PRESTAÇÃO DE CONTAS",G120="AGUARDANDO APROVAÇÃO PRESTAÇÃO DE CONTAS",G120="CONCLUÍDO"),"PTM CONCLUÍDO",IF(AND(VISTORIA!X120="",VISTORIA!W120&lt;&gt;""),VISTORIA!W120,IF(AND(VISTORIA!T120="",VISTORIA!S120&lt;&gt;""),VISTORIA!S120,IF(AND(VISTORIA!P120="",VISTORIA!O120&lt;&gt;""),VISTORIA!O120,IF(AND(VISTORIA!L120="",VISTORIA!K120&lt;&gt;""),VISTORIA!K120,IF(AND(VISTORIA!H120="",VISTORIA!G120&lt;&gt;""),VISTORIA!G120,"SEM PEDIDO"))))))</f>
        <v>SEM PEDIDO</v>
      </c>
      <c r="AC120" s="18" t="str">
        <f>IFERROR(INDEX('CONCLUSÃO INFORMAL'!120:120,MATCH(MAX('CONCLUSÃO INFORMAL'!H120,'CONCLUSÃO INFORMAL'!L120,'CONCLUSÃO INFORMAL'!P120),'CONCLUSÃO INFORMAL'!120:120,0)-1),"NÃO INFORMADO")</f>
        <v>CEDRO</v>
      </c>
      <c r="AD120" s="233">
        <f>IFERROR(INDEX('CONCLUSÃO INFORMAL'!120:120,MATCH(MAX('CONCLUSÃO INFORMAL'!H120,'CONCLUSÃO INFORMAL'!L120,'CONCLUSÃO INFORMAL'!P120),'CONCLUSÃO INFORMAL'!120:120,0)),"NÃO INFORMADO")</f>
        <v>0</v>
      </c>
      <c r="AE120" s="1950" t="str">
        <f>IFERROR(INDEX('CONCLUSÃO INFORMAL'!120:120,MATCH(MAX('CONCLUSÃO INFORMAL'!H120,'CONCLUSÃO INFORMAL'!L120,'CONCLUSÃO INFORMAL'!P120),'CONCLUSÃO INFORMAL'!120:120,0)+1),"NÃO INFORMADO")</f>
        <v>NORMAL</v>
      </c>
    </row>
    <row r="121" spans="2:31" ht="58" x14ac:dyDescent="0.35">
      <c r="B121" s="7" t="str">
        <f>'INF GERAIS'!B121&amp;IFERROR(IF(INDEX(APOIO!$A$5:$A$50,MATCH('INF GERAIS'!N121,APOIO!$B$5:$B$50,0))="NÃO",APOIO!$A$2&amp;"NÃO VÁLIDO",""),"")</f>
        <v>2014.0109</v>
      </c>
      <c r="C121" s="1950" t="str">
        <f>'INF GERAIS'!C121</f>
        <v>MATA NORTE</v>
      </c>
      <c r="D121" s="1950" t="str">
        <f>'INF GERAIS'!D121</f>
        <v>CHÃ DE ALEGRIA</v>
      </c>
      <c r="E121" s="1950" t="str">
        <f>'INF GERAIS'!E121</f>
        <v>PAVIMENTAÇÃO EM PARALELEPIPEDOS GRANITICOS EM DIVERSAS RUAS ( 8 ruas)</v>
      </c>
      <c r="F121" s="1950" t="str">
        <f>'INF GERAIS'!G121</f>
        <v>NORMAL</v>
      </c>
      <c r="G121" s="12" t="str">
        <f>'INF GERAIS'!N121</f>
        <v>EM CONFERÊNCIA PARA TEMAI</v>
      </c>
      <c r="H121" s="1950" t="str">
        <f>'INF GERAIS'!O121</f>
        <v>CONCLUÍDA</v>
      </c>
      <c r="I121" s="11">
        <f>'INF GERAIS'!I121</f>
        <v>599709.85</v>
      </c>
      <c r="J121" s="11">
        <f>'INF GERAIS'!J121</f>
        <v>599709.85</v>
      </c>
      <c r="K121" s="11">
        <f>'INF GERAIS'!K121</f>
        <v>599709.85</v>
      </c>
      <c r="L121" s="11" t="str">
        <f>'INF GERAIS'!L121</f>
        <v xml:space="preserve"> </v>
      </c>
      <c r="M121" s="11">
        <f>'INF GERAIS'!M121</f>
        <v>0</v>
      </c>
      <c r="N121" s="233">
        <f>IF(MAX(PAGAMENTOS!M121,PAGAMENTOS!U121,PAGAMENTOS!AC121,PAGAMENTOS!AK121,PAGAMENTOS!AQ121,PAGAMENTOS!AW121)=0,"SEM PAGAMENTO",IFERROR(INDEX(PAGAMENTOS!121:121,MATCH(MAX(PAGAMENTOS!M121,PAGAMENTOS!U121,PAGAMENTOS!AC121,PAGAMENTOS!AK121,PAGAMENTOS!AQ121,PAGAMENTOS!AW121),PAGAMENTOS!121:121,0)),"SEM PAGAMENTO"))</f>
        <v>42727</v>
      </c>
      <c r="O121" s="120" t="str">
        <f>IF(MAX(PAGAMENTOS!M121,PAGAMENTOS!U121,PAGAMENTOS!AC121,PAGAMENTOS!AK121,PAGAMENTOS!AQ121,PAGAMENTOS!AW121)=0,"SEM PAGAMENTO",IFERROR(IF(MATCH(MAX(PAGAMENTOS!M121,PAGAMENTOS!U121,PAGAMENTOS!AC121,PAGAMENTOS!AK121,PAGAMENTOS!AQ121,PAGAMENTOS!AW121),PAGAMENTOS!121:121,0)&gt;40,INDEX(PAGAMENTOS!121:121,MATCH(MAX(PAGAMENTOS!M121,PAGAMENTOS!U121,PAGAMENTOS!AC121,PAGAMENTOS!AK121,PAGAMENTOS!AQ121,PAGAMENTOS!AW121),PAGAMENTOS!121:121,0)-2)&amp;" P COMP.",IF(MATCH(MAX(PAGAMENTOS!M121,PAGAMENTOS!U121,PAGAMENTOS!AC121,PAGAMENTOS!AK121,PAGAMENTOS!AQ121,PAGAMENTOS!AW121),PAGAMENTOS!121:121,0)=13,"1ª P",IF(MATCH(MAX(PAGAMENTOS!M121,PAGAMENTOS!U121,PAGAMENTOS!AC121,PAGAMENTOS!AK121,PAGAMENTOS!AQ121,PAGAMENTOS!AW121),PAGAMENTOS!121:121,0)=21,"2ª P",IF(MATCH(MAX(PAGAMENTOS!M121,PAGAMENTOS!U121,PAGAMENTOS!AC121,PAGAMENTOS!AK121,PAGAMENTOS!AQ121,PAGAMENTOS!AW121),PAGAMENTOS!121:121,0)=29,"3ª P",IF(PAGAMENTOS!AC121=PAGAMENTOS!AK121,"4ª P","4ª P"))))),"SEM PAGAMENTO"))</f>
        <v>4ª P</v>
      </c>
      <c r="P121" s="11">
        <f>IF(MAX(PAGAMENTOS!M121,PAGAMENTOS!U121,PAGAMENTOS!AC121,PAGAMENTOS!AK121,PAGAMENTOS!AQ121,PAGAMENTOS!AW121)=0,"SEM PAGAMENTO",IFERROR(INDEX(PAGAMENTOS!121:121,MATCH(MAX(PAGAMENTOS!M121,PAGAMENTOS!U121,PAGAMENTOS!AC121,PAGAMENTOS!AK121,PAGAMENTOS!AQ121,PAGAMENTOS!AW121),PAGAMENTOS!121:121,0)-1),"SEM PAGAMENTO"))</f>
        <v>119941.97</v>
      </c>
      <c r="Q121" s="11">
        <f>SUM(PAGAMENTOS!G121,PAGAMENTOS!L121,PAGAMENTOS!T121,PAGAMENTOS!AB121,PAGAMENTOS!AJ121,PAGAMENTOS!AP121,PAGAMENTOS!AV121)</f>
        <v>599709.85</v>
      </c>
      <c r="R121" s="11">
        <f>SUM(PAGAMENTOS!G121,PAGAMENTOS!H121,PAGAMENTOS!L121,PAGAMENTOS!T121,PAGAMENTOS!AB121,PAGAMENTOS!AJ121,PAGAMENTOS!AP121,PAGAMENTOS!AV121)</f>
        <v>599709.85</v>
      </c>
      <c r="S121" s="17">
        <f t="shared" si="1"/>
        <v>1</v>
      </c>
      <c r="T121" s="11">
        <f>IF(RIGHT(B121)="O",0,IF(AND(R121=0,PAGAMENTOS!H121&lt;&gt;0),0,K121-R121))</f>
        <v>0</v>
      </c>
      <c r="U121" s="120" t="str">
        <f>IF(AND(OR(PAGAMENTOS!AG121&lt;&gt;"",PAGAMENTOS!AH121&lt;&gt;""),PAGAMENTOS!AK121=""),"4ª",IF(AND(OR(PAGAMENTOS!Y121&lt;&gt;"",PAGAMENTOS!Z121&lt;&gt;""),PAGAMENTOS!AC121=""),"3ª",IF(AND(OR(PAGAMENTOS!Q121&lt;&gt;"",PAGAMENTOS!R121&lt;&gt;""),PAGAMENTOS!U121=""),"2ª",IF(AND(OR(PAGAMENTOS!I121&lt;&gt;"",PAGAMENTOS!J121&lt;&gt;""),PAGAMENTOS!M121=""),"1ª","OK"))))</f>
        <v>OK</v>
      </c>
      <c r="V121" s="120" t="str">
        <f>IF(U121="4ª",IF(PAGAMENTOS!AH121="","AGUARDANDO VISTORIA","NO FINANCEIRO"),IF(U121="3ª",IF(PAGAMENTOS!Z121="","AGUARDANDO VISTORIA","NO FINANCEIRO"),IF(U121="2ª",IF(PAGAMENTOS!R121="","AGUARDANDO VISTORIA","NO FINANCEIRO"),IF(U121="1ª",IF(PAGAMENTOS!J121="","AGUARDANDO LIBERAÇÃO","NO FINANCEIRO"),"OK"))))</f>
        <v>OK</v>
      </c>
      <c r="W121" s="233" t="str">
        <f>IF(U121="4ª",IF(PAGAMENTOS!AH121="",PAGAMENTOS!AG121,PAGAMENTOS!AH121),IF(U121="3ª",IF(PAGAMENTOS!Z121="",PAGAMENTOS!Y121,PAGAMENTOS!Z121),IF(U121="2ª",IF(PAGAMENTOS!R121="",PAGAMENTOS!Q121,PAGAMENTOS!R121),IF(U121="1ª",IF(PAGAMENTOS!J121="",PAGAMENTOS!I121,PAGAMENTOS!J121),"OK"))))</f>
        <v>OK</v>
      </c>
      <c r="X121" s="18">
        <f>MAX(VISTORIA!Y121,VISTORIA!U121,VISTORIA!Q121,VISTORIA!M121,VISTORIA!I121)</f>
        <v>1</v>
      </c>
      <c r="Y121" s="18">
        <f>IF(VISTORIA!Y121&lt;&gt;"",VISTORIA!Y121,IF(VISTORIA!U121&lt;&gt;"",VISTORIA!U121,IF(VISTORIA!Q121&lt;&gt;"",VISTORIA!Q121,IF(VISTORIA!M121&lt;&gt;"",VISTORIA!M121,IF(VISTORIA!I121&lt;&gt;"",VISTORIA!I121,0)))))</f>
        <v>1</v>
      </c>
      <c r="Z121" s="233">
        <f>IF(VISTORIA!Y121&lt;&gt;"",VISTORIA!W121,IF(VISTORIA!U121&lt;&gt;"",VISTORIA!S121,IF(VISTORIA!Q121&lt;&gt;"",VISTORIA!O121,IF(VISTORIA!M121&lt;&gt;"",VISTORIA!K121,IF(VISTORIA!I121&lt;&gt;"",VISTORIA!G121,"NA")))))</f>
        <v>42619</v>
      </c>
      <c r="AA121" s="233">
        <f>IF(VISTORIA!Y121&lt;&gt;"",VISTORIA!X121,IF(VISTORIA!U121&lt;&gt;"",VISTORIA!T121,IF(VISTORIA!Q121&lt;&gt;"",VISTORIA!P121,IF(VISTORIA!M121&lt;&gt;"",VISTORIA!L121,IF(VISTORIA!I121&lt;&gt;"",VISTORIA!H121,"NA")))))</f>
        <v>42641</v>
      </c>
      <c r="AB121" s="233" t="str">
        <f>IF(OR(G121="AGUARDANDO PRESTAÇÃO DE CONTAS",G121="AGUARDANDO APROVAÇÃO PRESTAÇÃO DE CONTAS",G121="CONCLUÍDO"),"PTM CONCLUÍDO",IF(AND(VISTORIA!X121="",VISTORIA!W121&lt;&gt;""),VISTORIA!W121,IF(AND(VISTORIA!T121="",VISTORIA!S121&lt;&gt;""),VISTORIA!S121,IF(AND(VISTORIA!P121="",VISTORIA!O121&lt;&gt;""),VISTORIA!O121,IF(AND(VISTORIA!L121="",VISTORIA!K121&lt;&gt;""),VISTORIA!K121,IF(AND(VISTORIA!H121="",VISTORIA!G121&lt;&gt;""),VISTORIA!G121,"SEM PEDIDO"))))))</f>
        <v>SEM PEDIDO</v>
      </c>
      <c r="AC121" s="18" t="str">
        <f>IFERROR(INDEX('CONCLUSÃO INFORMAL'!121:121,MATCH(MAX('CONCLUSÃO INFORMAL'!H121,'CONCLUSÃO INFORMAL'!L121,'CONCLUSÃO INFORMAL'!P121),'CONCLUSÃO INFORMAL'!121:121,0)-1),"NÃO INFORMADO")</f>
        <v>NÃO INFORMADO</v>
      </c>
      <c r="AD121" s="233" t="str">
        <f>IFERROR(INDEX('CONCLUSÃO INFORMAL'!121:121,MATCH(MAX('CONCLUSÃO INFORMAL'!H121,'CONCLUSÃO INFORMAL'!L121,'CONCLUSÃO INFORMAL'!P121),'CONCLUSÃO INFORMAL'!121:121,0)),"NÃO INFORMADO")</f>
        <v>NÃO INFORMADO</v>
      </c>
      <c r="AE121" s="1950" t="str">
        <f>IFERROR(INDEX('CONCLUSÃO INFORMAL'!121:121,MATCH(MAX('CONCLUSÃO INFORMAL'!H121,'CONCLUSÃO INFORMAL'!L121,'CONCLUSÃO INFORMAL'!P121),'CONCLUSÃO INFORMAL'!121:121,0)+1),"NÃO INFORMADO")</f>
        <v>NÃO INFORMADO</v>
      </c>
    </row>
    <row r="122" spans="2:31" ht="43.5" x14ac:dyDescent="0.35">
      <c r="B122" s="7" t="str">
        <f>'INF GERAIS'!B122&amp;IFERROR(IF(INDEX(APOIO!$A$5:$A$50,MATCH('INF GERAIS'!N122,APOIO!$B$5:$B$50,0))="NÃO",APOIO!$A$2&amp;"NÃO VÁLIDO",""),"")</f>
        <v>2014.0110</v>
      </c>
      <c r="C122" s="1950" t="str">
        <f>'INF GERAIS'!C122</f>
        <v>MATA SUL</v>
      </c>
      <c r="D122" s="1950" t="str">
        <f>'INF GERAIS'!D122</f>
        <v>CHÃ GRANDE</v>
      </c>
      <c r="E122" s="1950" t="str">
        <f>'INF GERAIS'!E122</f>
        <v>EXECUÇÃO DE ESCADARIAS NO CENTRO DO MUNICÍPIO</v>
      </c>
      <c r="F122" s="1950" t="str">
        <f>'INF GERAIS'!G122</f>
        <v>NORMAL</v>
      </c>
      <c r="G122" s="1950" t="str">
        <f>'INF GERAIS'!N122</f>
        <v>E-FISCO (Baixado)</v>
      </c>
      <c r="H122" s="1950" t="str">
        <f>'INF GERAIS'!O122</f>
        <v>CONCLUÍDA</v>
      </c>
      <c r="I122" s="11">
        <f>'INF GERAIS'!I122</f>
        <v>905659.85666666657</v>
      </c>
      <c r="J122" s="11">
        <f>'INF GERAIS'!J122</f>
        <v>456530.42</v>
      </c>
      <c r="K122" s="11">
        <f>'INF GERAIS'!K122</f>
        <v>456530.42</v>
      </c>
      <c r="L122" s="11">
        <f>'INF GERAIS'!L122</f>
        <v>0</v>
      </c>
      <c r="M122" s="11">
        <f>'INF GERAIS'!M122</f>
        <v>0</v>
      </c>
      <c r="N122" s="233">
        <f>IF(MAX(PAGAMENTOS!M122,PAGAMENTOS!U122,PAGAMENTOS!AC122,PAGAMENTOS!AK122,PAGAMENTOS!AQ122,PAGAMENTOS!AW122)=0,"SEM PAGAMENTO",IFERROR(INDEX(PAGAMENTOS!122:122,MATCH(MAX(PAGAMENTOS!M122,PAGAMENTOS!U122,PAGAMENTOS!AC122,PAGAMENTOS!AK122,PAGAMENTOS!AQ122,PAGAMENTOS!AW122),PAGAMENTOS!122:122,0)),"SEM PAGAMENTO"))</f>
        <v>42361</v>
      </c>
      <c r="O122" s="120" t="str">
        <f>IF(MAX(PAGAMENTOS!M122,PAGAMENTOS!U122,PAGAMENTOS!AC122,PAGAMENTOS!AK122,PAGAMENTOS!AQ122,PAGAMENTOS!AW122)=0,"SEM PAGAMENTO",IFERROR(IF(MATCH(MAX(PAGAMENTOS!M122,PAGAMENTOS!U122,PAGAMENTOS!AC122,PAGAMENTOS!AK122,PAGAMENTOS!AQ122,PAGAMENTOS!AW122),PAGAMENTOS!122:122,0)&gt;40,INDEX(PAGAMENTOS!122:122,MATCH(MAX(PAGAMENTOS!M122,PAGAMENTOS!U122,PAGAMENTOS!AC122,PAGAMENTOS!AK122,PAGAMENTOS!AQ122,PAGAMENTOS!AW122),PAGAMENTOS!122:122,0)-2)&amp;" P COMP.",IF(MATCH(MAX(PAGAMENTOS!M122,PAGAMENTOS!U122,PAGAMENTOS!AC122,PAGAMENTOS!AK122,PAGAMENTOS!AQ122,PAGAMENTOS!AW122),PAGAMENTOS!122:122,0)=13,"1ª P",IF(MATCH(MAX(PAGAMENTOS!M122,PAGAMENTOS!U122,PAGAMENTOS!AC122,PAGAMENTOS!AK122,PAGAMENTOS!AQ122,PAGAMENTOS!AW122),PAGAMENTOS!122:122,0)=21,"2ª P",IF(MATCH(MAX(PAGAMENTOS!M122,PAGAMENTOS!U122,PAGAMENTOS!AC122,PAGAMENTOS!AK122,PAGAMENTOS!AQ122,PAGAMENTOS!AW122),PAGAMENTOS!122:122,0)=29,"3ª P",IF(PAGAMENTOS!AC122=PAGAMENTOS!AK122,"4ª P","4ª P"))))),"SEM PAGAMENTO"))</f>
        <v>4ª P</v>
      </c>
      <c r="P122" s="11">
        <f>IF(MAX(PAGAMENTOS!M122,PAGAMENTOS!U122,PAGAMENTOS!AC122,PAGAMENTOS!AK122,PAGAMENTOS!AQ122,PAGAMENTOS!AW122)=0,"SEM PAGAMENTO",IFERROR(INDEX(PAGAMENTOS!122:122,MATCH(MAX(PAGAMENTOS!M122,PAGAMENTOS!U122,PAGAMENTOS!AC122,PAGAMENTOS!AK122,PAGAMENTOS!AQ122,PAGAMENTOS!AW122),PAGAMENTOS!122:122,0)-1),"SEM PAGAMENTO"))</f>
        <v>91306.1</v>
      </c>
      <c r="Q122" s="11">
        <f>SUM(PAGAMENTOS!G122,PAGAMENTOS!L122,PAGAMENTOS!T122,PAGAMENTOS!AB122,PAGAMENTOS!AJ122,PAGAMENTOS!AP122,PAGAMENTOS!AV122)</f>
        <v>456530.41999999993</v>
      </c>
      <c r="R122" s="11">
        <f>SUM(PAGAMENTOS!G122,PAGAMENTOS!H122,PAGAMENTOS!L122,PAGAMENTOS!T122,PAGAMENTOS!AB122,PAGAMENTOS!AJ122,PAGAMENTOS!AP122,PAGAMENTOS!AV122)</f>
        <v>456530.41999999993</v>
      </c>
      <c r="S122" s="17">
        <f t="shared" si="1"/>
        <v>0.99999999999999989</v>
      </c>
      <c r="T122" s="11">
        <f>IF(RIGHT(B122)="O",0,IF(AND(R122=0,PAGAMENTOS!H122&lt;&gt;0),0,K122-R122))</f>
        <v>5.8207660913467407E-11</v>
      </c>
      <c r="U122" s="120" t="str">
        <f>IF(AND(OR(PAGAMENTOS!AG122&lt;&gt;"",PAGAMENTOS!AH122&lt;&gt;""),PAGAMENTOS!AK122=""),"4ª",IF(AND(OR(PAGAMENTOS!Y122&lt;&gt;"",PAGAMENTOS!Z122&lt;&gt;""),PAGAMENTOS!AC122=""),"3ª",IF(AND(OR(PAGAMENTOS!Q122&lt;&gt;"",PAGAMENTOS!R122&lt;&gt;""),PAGAMENTOS!U122=""),"2ª",IF(AND(OR(PAGAMENTOS!I122&lt;&gt;"",PAGAMENTOS!J122&lt;&gt;""),PAGAMENTOS!M122=""),"1ª","OK"))))</f>
        <v>OK</v>
      </c>
      <c r="V122" s="120" t="str">
        <f>IF(U122="4ª",IF(PAGAMENTOS!AH122="","AGUARDANDO VISTORIA","NO FINANCEIRO"),IF(U122="3ª",IF(PAGAMENTOS!Z122="","AGUARDANDO VISTORIA","NO FINANCEIRO"),IF(U122="2ª",IF(PAGAMENTOS!R122="","AGUARDANDO VISTORIA","NO FINANCEIRO"),IF(U122="1ª",IF(PAGAMENTOS!J122="","AGUARDANDO LIBERAÇÃO","NO FINANCEIRO"),"OK"))))</f>
        <v>OK</v>
      </c>
      <c r="W122" s="233" t="str">
        <f>IF(U122="4ª",IF(PAGAMENTOS!AH122="",PAGAMENTOS!AG122,PAGAMENTOS!AH122),IF(U122="3ª",IF(PAGAMENTOS!Z122="",PAGAMENTOS!Y122,PAGAMENTOS!Z122),IF(U122="2ª",IF(PAGAMENTOS!R122="",PAGAMENTOS!Q122,PAGAMENTOS!R122),IF(U122="1ª",IF(PAGAMENTOS!J122="",PAGAMENTOS!I122,PAGAMENTOS!J122),"OK"))))</f>
        <v>OK</v>
      </c>
      <c r="X122" s="18">
        <f>MAX(VISTORIA!Y122,VISTORIA!U122,VISTORIA!Q122,VISTORIA!M122,VISTORIA!I122)</f>
        <v>1</v>
      </c>
      <c r="Y122" s="18">
        <f>IF(VISTORIA!Y122&lt;&gt;"",VISTORIA!Y122,IF(VISTORIA!U122&lt;&gt;"",VISTORIA!U122,IF(VISTORIA!Q122&lt;&gt;"",VISTORIA!Q122,IF(VISTORIA!M122&lt;&gt;"",VISTORIA!M122,IF(VISTORIA!I122&lt;&gt;"",VISTORIA!I122,0)))))</f>
        <v>1</v>
      </c>
      <c r="Z122" s="233">
        <f>IF(VISTORIA!Y122&lt;&gt;"",VISTORIA!W122,IF(VISTORIA!U122&lt;&gt;"",VISTORIA!S122,IF(VISTORIA!Q122&lt;&gt;"",VISTORIA!O122,IF(VISTORIA!M122&lt;&gt;"",VISTORIA!K122,IF(VISTORIA!I122&lt;&gt;"",VISTORIA!G122,"NA")))))</f>
        <v>42299</v>
      </c>
      <c r="AA122" s="233">
        <f>IF(VISTORIA!Y122&lt;&gt;"",VISTORIA!X122,IF(VISTORIA!U122&lt;&gt;"",VISTORIA!T122,IF(VISTORIA!Q122&lt;&gt;"",VISTORIA!P122,IF(VISTORIA!M122&lt;&gt;"",VISTORIA!L122,IF(VISTORIA!I122&lt;&gt;"",VISTORIA!H122,"NA")))))</f>
        <v>42319</v>
      </c>
      <c r="AB122" s="233" t="str">
        <f>IF(OR(G122="AGUARDANDO PRESTAÇÃO DE CONTAS",G122="AGUARDANDO APROVAÇÃO PRESTAÇÃO DE CONTAS",G122="CONCLUÍDO"),"PTM CONCLUÍDO",IF(AND(VISTORIA!X122="",VISTORIA!W122&lt;&gt;""),VISTORIA!W122,IF(AND(VISTORIA!T122="",VISTORIA!S122&lt;&gt;""),VISTORIA!S122,IF(AND(VISTORIA!P122="",VISTORIA!O122&lt;&gt;""),VISTORIA!O122,IF(AND(VISTORIA!L122="",VISTORIA!K122&lt;&gt;""),VISTORIA!K122,IF(AND(VISTORIA!H122="",VISTORIA!G122&lt;&gt;""),VISTORIA!G122,"SEM PEDIDO"))))))</f>
        <v>SEM PEDIDO</v>
      </c>
      <c r="AC122" s="18" t="str">
        <f>IFERROR(INDEX('CONCLUSÃO INFORMAL'!122:122,MATCH(MAX('CONCLUSÃO INFORMAL'!H122,'CONCLUSÃO INFORMAL'!L122,'CONCLUSÃO INFORMAL'!P122),'CONCLUSÃO INFORMAL'!122:122,0)-1),"NÃO INFORMADO")</f>
        <v>NÃO INFORMADO</v>
      </c>
      <c r="AD122" s="233" t="str">
        <f>IFERROR(INDEX('CONCLUSÃO INFORMAL'!122:122,MATCH(MAX('CONCLUSÃO INFORMAL'!H122,'CONCLUSÃO INFORMAL'!L122,'CONCLUSÃO INFORMAL'!P122),'CONCLUSÃO INFORMAL'!122:122,0)),"NÃO INFORMADO")</f>
        <v>NÃO INFORMADO</v>
      </c>
      <c r="AE122" s="1950" t="str">
        <f>IFERROR(INDEX('CONCLUSÃO INFORMAL'!122:122,MATCH(MAX('CONCLUSÃO INFORMAL'!H122,'CONCLUSÃO INFORMAL'!L122,'CONCLUSÃO INFORMAL'!P122),'CONCLUSÃO INFORMAL'!122:122,0)+1),"NÃO INFORMADO")</f>
        <v>NÃO INFORMADO</v>
      </c>
    </row>
    <row r="123" spans="2:31" ht="43.5" x14ac:dyDescent="0.35">
      <c r="B123" s="7" t="str">
        <f>'INF GERAIS'!B123&amp;IFERROR(IF(INDEX(APOIO!$A$5:$A$50,MATCH('INF GERAIS'!N123,APOIO!$B$5:$B$50,0))="NÃO",APOIO!$A$2&amp;"NÃO VÁLIDO",""),"")</f>
        <v>2014.0111</v>
      </c>
      <c r="C123" s="1950" t="str">
        <f>'INF GERAIS'!C123</f>
        <v>MATA SUL</v>
      </c>
      <c r="D123" s="1950" t="str">
        <f>'INF GERAIS'!D123</f>
        <v>CHÃ GRANDE</v>
      </c>
      <c r="E123" s="1950" t="str">
        <f>'INF GERAIS'!E123</f>
        <v>CONSTRUÇÃO DE MUROS DE CONTENÇÃO DE ENCOSTAS</v>
      </c>
      <c r="F123" s="1950" t="str">
        <f>'INF GERAIS'!G123</f>
        <v>NORMAL</v>
      </c>
      <c r="G123" s="1950" t="str">
        <f>'INF GERAIS'!N123</f>
        <v>E-FISCO (Baixado)</v>
      </c>
      <c r="H123" s="1950" t="str">
        <f>'INF GERAIS'!O123</f>
        <v>CONCLUÍDA</v>
      </c>
      <c r="I123" s="11">
        <f>'INF GERAIS'!I123</f>
        <v>905659.85666666657</v>
      </c>
      <c r="J123" s="11">
        <f>'INF GERAIS'!J123</f>
        <v>180613.14</v>
      </c>
      <c r="K123" s="11">
        <f>'INF GERAIS'!K123</f>
        <v>180613.14</v>
      </c>
      <c r="L123" s="11">
        <f>'INF GERAIS'!L123</f>
        <v>0</v>
      </c>
      <c r="M123" s="11">
        <f>'INF GERAIS'!M123</f>
        <v>0</v>
      </c>
      <c r="N123" s="233">
        <f>IF(MAX(PAGAMENTOS!M123,PAGAMENTOS!U123,PAGAMENTOS!AC123,PAGAMENTOS!AK123,PAGAMENTOS!AQ123,PAGAMENTOS!AW123)=0,"SEM PAGAMENTO",IFERROR(INDEX(PAGAMENTOS!123:123,MATCH(MAX(PAGAMENTOS!M123,PAGAMENTOS!U123,PAGAMENTOS!AC123,PAGAMENTOS!AK123,PAGAMENTOS!AQ123,PAGAMENTOS!AW123),PAGAMENTOS!123:123,0)),"SEM PAGAMENTO"))</f>
        <v>42361</v>
      </c>
      <c r="O123" s="120" t="str">
        <f>IF(MAX(PAGAMENTOS!M123,PAGAMENTOS!U123,PAGAMENTOS!AC123,PAGAMENTOS!AK123,PAGAMENTOS!AQ123,PAGAMENTOS!AW123)=0,"SEM PAGAMENTO",IFERROR(IF(MATCH(MAX(PAGAMENTOS!M123,PAGAMENTOS!U123,PAGAMENTOS!AC123,PAGAMENTOS!AK123,PAGAMENTOS!AQ123,PAGAMENTOS!AW123),PAGAMENTOS!123:123,0)&gt;40,INDEX(PAGAMENTOS!123:123,MATCH(MAX(PAGAMENTOS!M123,PAGAMENTOS!U123,PAGAMENTOS!AC123,PAGAMENTOS!AK123,PAGAMENTOS!AQ123,PAGAMENTOS!AW123),PAGAMENTOS!123:123,0)-2)&amp;" P COMP.",IF(MATCH(MAX(PAGAMENTOS!M123,PAGAMENTOS!U123,PAGAMENTOS!AC123,PAGAMENTOS!AK123,PAGAMENTOS!AQ123,PAGAMENTOS!AW123),PAGAMENTOS!123:123,0)=13,"1ª P",IF(MATCH(MAX(PAGAMENTOS!M123,PAGAMENTOS!U123,PAGAMENTOS!AC123,PAGAMENTOS!AK123,PAGAMENTOS!AQ123,PAGAMENTOS!AW123),PAGAMENTOS!123:123,0)=21,"2ª P",IF(MATCH(MAX(PAGAMENTOS!M123,PAGAMENTOS!U123,PAGAMENTOS!AC123,PAGAMENTOS!AK123,PAGAMENTOS!AQ123,PAGAMENTOS!AW123),PAGAMENTOS!123:123,0)=29,"3ª P",IF(PAGAMENTOS!AC123=PAGAMENTOS!AK123,"4ª P","4ª P"))))),"SEM PAGAMENTO"))</f>
        <v>4ª P</v>
      </c>
      <c r="P123" s="11">
        <f>IF(MAX(PAGAMENTOS!M123,PAGAMENTOS!U123,PAGAMENTOS!AC123,PAGAMENTOS!AK123,PAGAMENTOS!AQ123,PAGAMENTOS!AW123)=0,"SEM PAGAMENTO",IFERROR(INDEX(PAGAMENTOS!123:123,MATCH(MAX(PAGAMENTOS!M123,PAGAMENTOS!U123,PAGAMENTOS!AC123,PAGAMENTOS!AK123,PAGAMENTOS!AQ123,PAGAMENTOS!AW123),PAGAMENTOS!123:123,0)-1),"SEM PAGAMENTO"))</f>
        <v>36186.32</v>
      </c>
      <c r="Q123" s="11">
        <f>SUM(PAGAMENTOS!G123,PAGAMENTOS!L123,PAGAMENTOS!T123,PAGAMENTOS!AB123,PAGAMENTOS!AJ123,PAGAMENTOS!AP123,PAGAMENTOS!AV123)</f>
        <v>180931.63</v>
      </c>
      <c r="R123" s="11">
        <f>SUM(PAGAMENTOS!G123,PAGAMENTOS!H123,PAGAMENTOS!L123,PAGAMENTOS!T123,PAGAMENTOS!AB123,PAGAMENTOS!AJ123,PAGAMENTOS!AP123,PAGAMENTOS!AV123)</f>
        <v>180931.63</v>
      </c>
      <c r="S123" s="17">
        <f t="shared" si="1"/>
        <v>1.0017633822212493</v>
      </c>
      <c r="T123" s="11">
        <f>IF(RIGHT(B123)="O",0,IF(AND(R123=0,PAGAMENTOS!H123&lt;&gt;0),0,K123-R123))</f>
        <v>-318.48999999999069</v>
      </c>
      <c r="U123" s="120" t="str">
        <f>IF(AND(OR(PAGAMENTOS!AG123&lt;&gt;"",PAGAMENTOS!AH123&lt;&gt;""),PAGAMENTOS!AK123=""),"4ª",IF(AND(OR(PAGAMENTOS!Y123&lt;&gt;"",PAGAMENTOS!Z123&lt;&gt;""),PAGAMENTOS!AC123=""),"3ª",IF(AND(OR(PAGAMENTOS!Q123&lt;&gt;"",PAGAMENTOS!R123&lt;&gt;""),PAGAMENTOS!U123=""),"2ª",IF(AND(OR(PAGAMENTOS!I123&lt;&gt;"",PAGAMENTOS!J123&lt;&gt;""),PAGAMENTOS!M123=""),"1ª","OK"))))</f>
        <v>OK</v>
      </c>
      <c r="V123" s="120" t="str">
        <f>IF(U123="4ª",IF(PAGAMENTOS!AH123="","AGUARDANDO VISTORIA","NO FINANCEIRO"),IF(U123="3ª",IF(PAGAMENTOS!Z123="","AGUARDANDO VISTORIA","NO FINANCEIRO"),IF(U123="2ª",IF(PAGAMENTOS!R123="","AGUARDANDO VISTORIA","NO FINANCEIRO"),IF(U123="1ª",IF(PAGAMENTOS!J123="","AGUARDANDO LIBERAÇÃO","NO FINANCEIRO"),"OK"))))</f>
        <v>OK</v>
      </c>
      <c r="W123" s="233" t="str">
        <f>IF(U123="4ª",IF(PAGAMENTOS!AH123="",PAGAMENTOS!AG123,PAGAMENTOS!AH123),IF(U123="3ª",IF(PAGAMENTOS!Z123="",PAGAMENTOS!Y123,PAGAMENTOS!Z123),IF(U123="2ª",IF(PAGAMENTOS!R123="",PAGAMENTOS!Q123,PAGAMENTOS!R123),IF(U123="1ª",IF(PAGAMENTOS!J123="",PAGAMENTOS!I123,PAGAMENTOS!J123),"OK"))))</f>
        <v>OK</v>
      </c>
      <c r="X123" s="18">
        <f>MAX(VISTORIA!Y123,VISTORIA!U123,VISTORIA!Q123,VISTORIA!M123,VISTORIA!I123)</f>
        <v>1</v>
      </c>
      <c r="Y123" s="18">
        <f>IF(VISTORIA!Y123&lt;&gt;"",VISTORIA!Y123,IF(VISTORIA!U123&lt;&gt;"",VISTORIA!U123,IF(VISTORIA!Q123&lt;&gt;"",VISTORIA!Q123,IF(VISTORIA!M123&lt;&gt;"",VISTORIA!M123,IF(VISTORIA!I123&lt;&gt;"",VISTORIA!I123,0)))))</f>
        <v>1</v>
      </c>
      <c r="Z123" s="233">
        <f>IF(VISTORIA!Y123&lt;&gt;"",VISTORIA!W123,IF(VISTORIA!U123&lt;&gt;"",VISTORIA!S123,IF(VISTORIA!Q123&lt;&gt;"",VISTORIA!O123,IF(VISTORIA!M123&lt;&gt;"",VISTORIA!K123,IF(VISTORIA!I123&lt;&gt;"",VISTORIA!G123,"NA")))))</f>
        <v>42299</v>
      </c>
      <c r="AA123" s="233">
        <f>IF(VISTORIA!Y123&lt;&gt;"",VISTORIA!X123,IF(VISTORIA!U123&lt;&gt;"",VISTORIA!T123,IF(VISTORIA!Q123&lt;&gt;"",VISTORIA!P123,IF(VISTORIA!M123&lt;&gt;"",VISTORIA!L123,IF(VISTORIA!I123&lt;&gt;"",VISTORIA!H123,"NA")))))</f>
        <v>42319</v>
      </c>
      <c r="AB123" s="233" t="str">
        <f>IF(OR(G123="AGUARDANDO PRESTAÇÃO DE CONTAS",G123="AGUARDANDO APROVAÇÃO PRESTAÇÃO DE CONTAS",G123="CONCLUÍDO"),"PTM CONCLUÍDO",IF(AND(VISTORIA!X123="",VISTORIA!W123&lt;&gt;""),VISTORIA!W123,IF(AND(VISTORIA!T123="",VISTORIA!S123&lt;&gt;""),VISTORIA!S123,IF(AND(VISTORIA!P123="",VISTORIA!O123&lt;&gt;""),VISTORIA!O123,IF(AND(VISTORIA!L123="",VISTORIA!K123&lt;&gt;""),VISTORIA!K123,IF(AND(VISTORIA!H123="",VISTORIA!G123&lt;&gt;""),VISTORIA!G123,"SEM PEDIDO"))))))</f>
        <v>SEM PEDIDO</v>
      </c>
      <c r="AC123" s="18" t="str">
        <f>IFERROR(INDEX('CONCLUSÃO INFORMAL'!123:123,MATCH(MAX('CONCLUSÃO INFORMAL'!H123,'CONCLUSÃO INFORMAL'!L123,'CONCLUSÃO INFORMAL'!P123),'CONCLUSÃO INFORMAL'!123:123,0)-1),"NÃO INFORMADO")</f>
        <v>NÃO INFORMADO</v>
      </c>
      <c r="AD123" s="233" t="str">
        <f>IFERROR(INDEX('CONCLUSÃO INFORMAL'!123:123,MATCH(MAX('CONCLUSÃO INFORMAL'!H123,'CONCLUSÃO INFORMAL'!L123,'CONCLUSÃO INFORMAL'!P123),'CONCLUSÃO INFORMAL'!123:123,0)),"NÃO INFORMADO")</f>
        <v>NÃO INFORMADO</v>
      </c>
      <c r="AE123" s="1950" t="str">
        <f>IFERROR(INDEX('CONCLUSÃO INFORMAL'!123:123,MATCH(MAX('CONCLUSÃO INFORMAL'!H123,'CONCLUSÃO INFORMAL'!L123,'CONCLUSÃO INFORMAL'!P123),'CONCLUSÃO INFORMAL'!123:123,0)+1),"NÃO INFORMADO")</f>
        <v>NÃO INFORMADO</v>
      </c>
    </row>
    <row r="124" spans="2:31" ht="43.5" x14ac:dyDescent="0.35">
      <c r="B124" s="7" t="str">
        <f>'INF GERAIS'!B124&amp;IFERROR(IF(INDEX(APOIO!$A$5:$A$50,MATCH('INF GERAIS'!N124,APOIO!$B$5:$B$50,0))="NÃO",APOIO!$A$2&amp;"NÃO VÁLIDO",""),"")</f>
        <v>2014.0112</v>
      </c>
      <c r="C124" s="1950" t="str">
        <f>'INF GERAIS'!C124</f>
        <v>MATA SUL</v>
      </c>
      <c r="D124" s="1950" t="str">
        <f>'INF GERAIS'!D124</f>
        <v>CHÃ GRANDE</v>
      </c>
      <c r="E124" s="1950" t="str">
        <f>'INF GERAIS'!E124</f>
        <v>PAVIMENTAÇÃO DE DIVERSAS RUAS</v>
      </c>
      <c r="F124" s="1950" t="str">
        <f>'INF GERAIS'!G124</f>
        <v>NORMAL</v>
      </c>
      <c r="G124" s="1950" t="str">
        <f>'INF GERAIS'!N124</f>
        <v>E-FISCO (Baixado)</v>
      </c>
      <c r="H124" s="1950" t="str">
        <f>'INF GERAIS'!O124</f>
        <v>CONCLUÍDA</v>
      </c>
      <c r="I124" s="11">
        <f>'INF GERAIS'!I124</f>
        <v>905659.85666666657</v>
      </c>
      <c r="J124" s="11">
        <f>'INF GERAIS'!J124</f>
        <v>225226.23999999999</v>
      </c>
      <c r="K124" s="11">
        <f>'INF GERAIS'!K124</f>
        <v>215181.98</v>
      </c>
      <c r="L124" s="11">
        <f>'INF GERAIS'!L124</f>
        <v>0</v>
      </c>
      <c r="M124" s="11">
        <f>'INF GERAIS'!M124</f>
        <v>10044.26</v>
      </c>
      <c r="N124" s="233">
        <f>IF(MAX(PAGAMENTOS!M124,PAGAMENTOS!U124,PAGAMENTOS!AC124,PAGAMENTOS!AK124,PAGAMENTOS!AQ124,PAGAMENTOS!AW124)=0,"SEM PAGAMENTO",IFERROR(INDEX(PAGAMENTOS!124:124,MATCH(MAX(PAGAMENTOS!M124,PAGAMENTOS!U124,PAGAMENTOS!AC124,PAGAMENTOS!AK124,PAGAMENTOS!AQ124,PAGAMENTOS!AW124),PAGAMENTOS!124:124,0)),"SEM PAGAMENTO"))</f>
        <v>42431</v>
      </c>
      <c r="O124" s="120" t="str">
        <f>IF(MAX(PAGAMENTOS!M124,PAGAMENTOS!U124,PAGAMENTOS!AC124,PAGAMENTOS!AK124,PAGAMENTOS!AQ124,PAGAMENTOS!AW124)=0,"SEM PAGAMENTO",IFERROR(IF(MATCH(MAX(PAGAMENTOS!M124,PAGAMENTOS!U124,PAGAMENTOS!AC124,PAGAMENTOS!AK124,PAGAMENTOS!AQ124,PAGAMENTOS!AW124),PAGAMENTOS!124:124,0)&gt;40,INDEX(PAGAMENTOS!124:124,MATCH(MAX(PAGAMENTOS!M124,PAGAMENTOS!U124,PAGAMENTOS!AC124,PAGAMENTOS!AK124,PAGAMENTOS!AQ124,PAGAMENTOS!AW124),PAGAMENTOS!124:124,0)-2)&amp;" P COMP.",IF(MATCH(MAX(PAGAMENTOS!M124,PAGAMENTOS!U124,PAGAMENTOS!AC124,PAGAMENTOS!AK124,PAGAMENTOS!AQ124,PAGAMENTOS!AW124),PAGAMENTOS!124:124,0)=13,"1ª P",IF(MATCH(MAX(PAGAMENTOS!M124,PAGAMENTOS!U124,PAGAMENTOS!AC124,PAGAMENTOS!AK124,PAGAMENTOS!AQ124,PAGAMENTOS!AW124),PAGAMENTOS!124:124,0)=21,"2ª P",IF(MATCH(MAX(PAGAMENTOS!M124,PAGAMENTOS!U124,PAGAMENTOS!AC124,PAGAMENTOS!AK124,PAGAMENTOS!AQ124,PAGAMENTOS!AW124),PAGAMENTOS!124:124,0)=29,"3ª P",IF(PAGAMENTOS!AC124=PAGAMENTOS!AK124,"4ª P","4ª P"))))),"SEM PAGAMENTO"))</f>
        <v>4ª P COMP.</v>
      </c>
      <c r="P124" s="11">
        <f>IF(MAX(PAGAMENTOS!M124,PAGAMENTOS!U124,PAGAMENTOS!AC124,PAGAMENTOS!AK124,PAGAMENTOS!AQ124,PAGAMENTOS!AW124)=0,"SEM PAGAMENTO",IFERROR(INDEX(PAGAMENTOS!124:124,MATCH(MAX(PAGAMENTOS!M124,PAGAMENTOS!U124,PAGAMENTOS!AC124,PAGAMENTOS!AK124,PAGAMENTOS!AQ124,PAGAMENTOS!AW124),PAGAMENTOS!124:124,0)-1),"SEM PAGAMENTO"))</f>
        <v>6250.42</v>
      </c>
      <c r="Q124" s="11">
        <f>SUM(PAGAMENTOS!G124,PAGAMENTOS!L124,PAGAMENTOS!T124,PAGAMENTOS!AB124,PAGAMENTOS!AJ124,PAGAMENTOS!AP124,PAGAMENTOS!AV124)</f>
        <v>215181.97</v>
      </c>
      <c r="R124" s="11">
        <f>SUM(PAGAMENTOS!G124,PAGAMENTOS!H124,PAGAMENTOS!L124,PAGAMENTOS!T124,PAGAMENTOS!AB124,PAGAMENTOS!AJ124,PAGAMENTOS!AP124,PAGAMENTOS!AV124)</f>
        <v>215181.97</v>
      </c>
      <c r="S124" s="17">
        <f t="shared" si="1"/>
        <v>0.9999999535277071</v>
      </c>
      <c r="T124" s="11">
        <f>IF(RIGHT(B124)="O",0,IF(AND(R124=0,PAGAMENTOS!H124&lt;&gt;0),0,K124-R124))</f>
        <v>1.0000000009313226E-2</v>
      </c>
      <c r="U124" s="120" t="str">
        <f>IF(AND(OR(PAGAMENTOS!AG124&lt;&gt;"",PAGAMENTOS!AH124&lt;&gt;""),PAGAMENTOS!AK124=""),"4ª",IF(AND(OR(PAGAMENTOS!Y124&lt;&gt;"",PAGAMENTOS!Z124&lt;&gt;""),PAGAMENTOS!AC124=""),"3ª",IF(AND(OR(PAGAMENTOS!Q124&lt;&gt;"",PAGAMENTOS!R124&lt;&gt;""),PAGAMENTOS!U124=""),"2ª",IF(AND(OR(PAGAMENTOS!I124&lt;&gt;"",PAGAMENTOS!J124&lt;&gt;""),PAGAMENTOS!M124=""),"1ª","OK"))))</f>
        <v>OK</v>
      </c>
      <c r="V124" s="120" t="str">
        <f>IF(U124="4ª",IF(PAGAMENTOS!AH124="","AGUARDANDO VISTORIA","NO FINANCEIRO"),IF(U124="3ª",IF(PAGAMENTOS!Z124="","AGUARDANDO VISTORIA","NO FINANCEIRO"),IF(U124="2ª",IF(PAGAMENTOS!R124="","AGUARDANDO VISTORIA","NO FINANCEIRO"),IF(U124="1ª",IF(PAGAMENTOS!J124="","AGUARDANDO LIBERAÇÃO","NO FINANCEIRO"),"OK"))))</f>
        <v>OK</v>
      </c>
      <c r="W124" s="233" t="str">
        <f>IF(U124="4ª",IF(PAGAMENTOS!AH124="",PAGAMENTOS!AG124,PAGAMENTOS!AH124),IF(U124="3ª",IF(PAGAMENTOS!Z124="",PAGAMENTOS!Y124,PAGAMENTOS!Z124),IF(U124="2ª",IF(PAGAMENTOS!R124="",PAGAMENTOS!Q124,PAGAMENTOS!R124),IF(U124="1ª",IF(PAGAMENTOS!J124="",PAGAMENTOS!I124,PAGAMENTOS!J124),"OK"))))</f>
        <v>OK</v>
      </c>
      <c r="X124" s="18">
        <f>MAX(VISTORIA!Y124,VISTORIA!U124,VISTORIA!Q124,VISTORIA!M124,VISTORIA!I124)</f>
        <v>1</v>
      </c>
      <c r="Y124" s="18">
        <f>IF(VISTORIA!Y124&lt;&gt;"",VISTORIA!Y124,IF(VISTORIA!U124&lt;&gt;"",VISTORIA!U124,IF(VISTORIA!Q124&lt;&gt;"",VISTORIA!Q124,IF(VISTORIA!M124&lt;&gt;"",VISTORIA!M124,IF(VISTORIA!I124&lt;&gt;"",VISTORIA!I124,0)))))</f>
        <v>1</v>
      </c>
      <c r="Z124" s="233">
        <f>IF(VISTORIA!Y124&lt;&gt;"",VISTORIA!W124,IF(VISTORIA!U124&lt;&gt;"",VISTORIA!S124,IF(VISTORIA!Q124&lt;&gt;"",VISTORIA!O124,IF(VISTORIA!M124&lt;&gt;"",VISTORIA!K124,IF(VISTORIA!I124&lt;&gt;"",VISTORIA!G124,"NA")))))</f>
        <v>42299</v>
      </c>
      <c r="AA124" s="233">
        <f>IF(VISTORIA!Y124&lt;&gt;"",VISTORIA!X124,IF(VISTORIA!U124&lt;&gt;"",VISTORIA!T124,IF(VISTORIA!Q124&lt;&gt;"",VISTORIA!P124,IF(VISTORIA!M124&lt;&gt;"",VISTORIA!L124,IF(VISTORIA!I124&lt;&gt;"",VISTORIA!H124,"NA")))))</f>
        <v>42319</v>
      </c>
      <c r="AB124" s="233" t="str">
        <f>IF(OR(G124="AGUARDANDO PRESTAÇÃO DE CONTAS",G124="AGUARDANDO APROVAÇÃO PRESTAÇÃO DE CONTAS",G124="CONCLUÍDO"),"PTM CONCLUÍDO",IF(AND(VISTORIA!X124="",VISTORIA!W124&lt;&gt;""),VISTORIA!W124,IF(AND(VISTORIA!T124="",VISTORIA!S124&lt;&gt;""),VISTORIA!S124,IF(AND(VISTORIA!P124="",VISTORIA!O124&lt;&gt;""),VISTORIA!O124,IF(AND(VISTORIA!L124="",VISTORIA!K124&lt;&gt;""),VISTORIA!K124,IF(AND(VISTORIA!H124="",VISTORIA!G124&lt;&gt;""),VISTORIA!G124,"SEM PEDIDO"))))))</f>
        <v>SEM PEDIDO</v>
      </c>
      <c r="AC124" s="18" t="str">
        <f>IFERROR(INDEX('CONCLUSÃO INFORMAL'!124:124,MATCH(MAX('CONCLUSÃO INFORMAL'!H124,'CONCLUSÃO INFORMAL'!L124,'CONCLUSÃO INFORMAL'!P124),'CONCLUSÃO INFORMAL'!124:124,0)-1),"NÃO INFORMADO")</f>
        <v>NÃO INFORMADO</v>
      </c>
      <c r="AD124" s="233" t="str">
        <f>IFERROR(INDEX('CONCLUSÃO INFORMAL'!124:124,MATCH(MAX('CONCLUSÃO INFORMAL'!H124,'CONCLUSÃO INFORMAL'!L124,'CONCLUSÃO INFORMAL'!P124),'CONCLUSÃO INFORMAL'!124:124,0)),"NÃO INFORMADO")</f>
        <v>NÃO INFORMADO</v>
      </c>
      <c r="AE124" s="1950" t="str">
        <f>IFERROR(INDEX('CONCLUSÃO INFORMAL'!124:124,MATCH(MAX('CONCLUSÃO INFORMAL'!H124,'CONCLUSÃO INFORMAL'!L124,'CONCLUSÃO INFORMAL'!P124),'CONCLUSÃO INFORMAL'!124:124,0)+1),"NÃO INFORMADO")</f>
        <v>NÃO INFORMADO</v>
      </c>
    </row>
    <row r="125" spans="2:31" ht="43.5" x14ac:dyDescent="0.35">
      <c r="B125" s="7" t="str">
        <f>'INF GERAIS'!B125&amp;IFERROR(IF(INDEX(APOIO!$A$5:$A$50,MATCH('INF GERAIS'!N125,APOIO!$B$5:$B$50,0))="NÃO",APOIO!$A$2&amp;"NÃO VÁLIDO",""),"")</f>
        <v>2014.0113</v>
      </c>
      <c r="C125" s="1950" t="str">
        <f>'INF GERAIS'!C125</f>
        <v>MATA SUL</v>
      </c>
      <c r="D125" s="1950" t="str">
        <f>'INF GERAIS'!D125</f>
        <v>CHÃ GRANDE</v>
      </c>
      <c r="E125" s="1950" t="str">
        <f>'INF GERAIS'!E125</f>
        <v>CONSTRUÇÃO DA PRAÇA MANOEL GOMES</v>
      </c>
      <c r="F125" s="1950" t="str">
        <f>'INF GERAIS'!G125</f>
        <v>NORMAL</v>
      </c>
      <c r="G125" s="1950" t="str">
        <f>'INF GERAIS'!N125</f>
        <v>E-FISCO (Baixado)</v>
      </c>
      <c r="H125" s="1950" t="str">
        <f>'INF GERAIS'!O125</f>
        <v>CONCLUÍDA</v>
      </c>
      <c r="I125" s="11">
        <f>'INF GERAIS'!I125</f>
        <v>905659.85666666657</v>
      </c>
      <c r="J125" s="11">
        <f>'INF GERAIS'!J125</f>
        <v>52875.47</v>
      </c>
      <c r="K125" s="11">
        <f>'INF GERAIS'!K125</f>
        <v>52875.47</v>
      </c>
      <c r="L125" s="11">
        <f>'INF GERAIS'!L125</f>
        <v>0</v>
      </c>
      <c r="M125" s="11">
        <f>'INF GERAIS'!M125</f>
        <v>0</v>
      </c>
      <c r="N125" s="233">
        <f>IF(MAX(PAGAMENTOS!M125,PAGAMENTOS!U125,PAGAMENTOS!AC125,PAGAMENTOS!AK125,PAGAMENTOS!AQ125,PAGAMENTOS!AW125)=0,"SEM PAGAMENTO",IFERROR(INDEX(PAGAMENTOS!125:125,MATCH(MAX(PAGAMENTOS!M125,PAGAMENTOS!U125,PAGAMENTOS!AC125,PAGAMENTOS!AK125,PAGAMENTOS!AQ125,PAGAMENTOS!AW125),PAGAMENTOS!125:125,0)),"SEM PAGAMENTO"))</f>
        <v>42335</v>
      </c>
      <c r="O125" s="120" t="str">
        <f>IF(MAX(PAGAMENTOS!M125,PAGAMENTOS!U125,PAGAMENTOS!AC125,PAGAMENTOS!AK125,PAGAMENTOS!AQ125,PAGAMENTOS!AW125)=0,"SEM PAGAMENTO",IFERROR(IF(MATCH(MAX(PAGAMENTOS!M125,PAGAMENTOS!U125,PAGAMENTOS!AC125,PAGAMENTOS!AK125,PAGAMENTOS!AQ125,PAGAMENTOS!AW125),PAGAMENTOS!125:125,0)&gt;40,INDEX(PAGAMENTOS!125:125,MATCH(MAX(PAGAMENTOS!M125,PAGAMENTOS!U125,PAGAMENTOS!AC125,PAGAMENTOS!AK125,PAGAMENTOS!AQ125,PAGAMENTOS!AW125),PAGAMENTOS!125:125,0)-2)&amp;" P COMP.",IF(MATCH(MAX(PAGAMENTOS!M125,PAGAMENTOS!U125,PAGAMENTOS!AC125,PAGAMENTOS!AK125,PAGAMENTOS!AQ125,PAGAMENTOS!AW125),PAGAMENTOS!125:125,0)=13,"1ª P",IF(MATCH(MAX(PAGAMENTOS!M125,PAGAMENTOS!U125,PAGAMENTOS!AC125,PAGAMENTOS!AK125,PAGAMENTOS!AQ125,PAGAMENTOS!AW125),PAGAMENTOS!125:125,0)=21,"2ª P",IF(MATCH(MAX(PAGAMENTOS!M125,PAGAMENTOS!U125,PAGAMENTOS!AC125,PAGAMENTOS!AK125,PAGAMENTOS!AQ125,PAGAMENTOS!AW125),PAGAMENTOS!125:125,0)=29,"3ª P",IF(PAGAMENTOS!AC125=PAGAMENTOS!AK125,"4ª P","4ª P"))))),"SEM PAGAMENTO"))</f>
        <v>4ª P</v>
      </c>
      <c r="P125" s="11">
        <f>IF(MAX(PAGAMENTOS!M125,PAGAMENTOS!U125,PAGAMENTOS!AC125,PAGAMENTOS!AK125,PAGAMENTOS!AQ125,PAGAMENTOS!AW125)=0,"SEM PAGAMENTO",IFERROR(INDEX(PAGAMENTOS!125:125,MATCH(MAX(PAGAMENTOS!M125,PAGAMENTOS!U125,PAGAMENTOS!AC125,PAGAMENTOS!AK125,PAGAMENTOS!AQ125,PAGAMENTOS!AW125),PAGAMENTOS!125:125,0)-1),"SEM PAGAMENTO"))</f>
        <v>10575.09</v>
      </c>
      <c r="Q125" s="11">
        <f>SUM(PAGAMENTOS!G125,PAGAMENTOS!L125,PAGAMENTOS!T125,PAGAMENTOS!AB125,PAGAMENTOS!AJ125,PAGAMENTOS!AP125,PAGAMENTOS!AV125)</f>
        <v>52319.759999999995</v>
      </c>
      <c r="R125" s="11">
        <f>SUM(PAGAMENTOS!G125,PAGAMENTOS!H125,PAGAMENTOS!L125,PAGAMENTOS!T125,PAGAMENTOS!AB125,PAGAMENTOS!AJ125,PAGAMENTOS!AP125,PAGAMENTOS!AV125)</f>
        <v>52319.759999999995</v>
      </c>
      <c r="S125" s="17">
        <f t="shared" si="1"/>
        <v>0.9894902116236507</v>
      </c>
      <c r="T125" s="11">
        <f>IF(RIGHT(B125)="O",0,IF(AND(R125=0,PAGAMENTOS!H125&lt;&gt;0),0,K125-R125))</f>
        <v>555.7100000000064</v>
      </c>
      <c r="U125" s="120" t="str">
        <f>IF(AND(OR(PAGAMENTOS!AG125&lt;&gt;"",PAGAMENTOS!AH125&lt;&gt;""),PAGAMENTOS!AK125=""),"4ª",IF(AND(OR(PAGAMENTOS!Y125&lt;&gt;"",PAGAMENTOS!Z125&lt;&gt;""),PAGAMENTOS!AC125=""),"3ª",IF(AND(OR(PAGAMENTOS!Q125&lt;&gt;"",PAGAMENTOS!R125&lt;&gt;""),PAGAMENTOS!U125=""),"2ª",IF(AND(OR(PAGAMENTOS!I125&lt;&gt;"",PAGAMENTOS!J125&lt;&gt;""),PAGAMENTOS!M125=""),"1ª","OK"))))</f>
        <v>OK</v>
      </c>
      <c r="V125" s="120" t="str">
        <f>IF(U125="4ª",IF(PAGAMENTOS!AH125="","AGUARDANDO VISTORIA","NO FINANCEIRO"),IF(U125="3ª",IF(PAGAMENTOS!Z125="","AGUARDANDO VISTORIA","NO FINANCEIRO"),IF(U125="2ª",IF(PAGAMENTOS!R125="","AGUARDANDO VISTORIA","NO FINANCEIRO"),IF(U125="1ª",IF(PAGAMENTOS!J125="","AGUARDANDO LIBERAÇÃO","NO FINANCEIRO"),"OK"))))</f>
        <v>OK</v>
      </c>
      <c r="W125" s="233" t="str">
        <f>IF(U125="4ª",IF(PAGAMENTOS!AH125="",PAGAMENTOS!AG125,PAGAMENTOS!AH125),IF(U125="3ª",IF(PAGAMENTOS!Z125="",PAGAMENTOS!Y125,PAGAMENTOS!Z125),IF(U125="2ª",IF(PAGAMENTOS!R125="",PAGAMENTOS!Q125,PAGAMENTOS!R125),IF(U125="1ª",IF(PAGAMENTOS!J125="",PAGAMENTOS!I125,PAGAMENTOS!J125),"OK"))))</f>
        <v>OK</v>
      </c>
      <c r="X125" s="18">
        <f>MAX(VISTORIA!Y125,VISTORIA!U125,VISTORIA!Q125,VISTORIA!M125,VISTORIA!I125)</f>
        <v>1</v>
      </c>
      <c r="Y125" s="18">
        <f>IF(VISTORIA!Y125&lt;&gt;"",VISTORIA!Y125,IF(VISTORIA!U125&lt;&gt;"",VISTORIA!U125,IF(VISTORIA!Q125&lt;&gt;"",VISTORIA!Q125,IF(VISTORIA!M125&lt;&gt;"",VISTORIA!M125,IF(VISTORIA!I125&lt;&gt;"",VISTORIA!I125,0)))))</f>
        <v>1</v>
      </c>
      <c r="Z125" s="233">
        <f>IF(VISTORIA!Y125&lt;&gt;"",VISTORIA!W125,IF(VISTORIA!U125&lt;&gt;"",VISTORIA!S125,IF(VISTORIA!Q125&lt;&gt;"",VISTORIA!O125,IF(VISTORIA!M125&lt;&gt;"",VISTORIA!K125,IF(VISTORIA!I125&lt;&gt;"",VISTORIA!G125,"NA")))))</f>
        <v>42089</v>
      </c>
      <c r="AA125" s="233">
        <f>IF(VISTORIA!Y125&lt;&gt;"",VISTORIA!X125,IF(VISTORIA!U125&lt;&gt;"",VISTORIA!T125,IF(VISTORIA!Q125&lt;&gt;"",VISTORIA!P125,IF(VISTORIA!M125&lt;&gt;"",VISTORIA!L125,IF(VISTORIA!I125&lt;&gt;"",VISTORIA!H125,"NA")))))</f>
        <v>42128</v>
      </c>
      <c r="AB125" s="233" t="str">
        <f>IF(OR(G125="AGUARDANDO PRESTAÇÃO DE CONTAS",G125="AGUARDANDO APROVAÇÃO PRESTAÇÃO DE CONTAS",G125="CONCLUÍDO"),"PTM CONCLUÍDO",IF(AND(VISTORIA!X125="",VISTORIA!W125&lt;&gt;""),VISTORIA!W125,IF(AND(VISTORIA!T125="",VISTORIA!S125&lt;&gt;""),VISTORIA!S125,IF(AND(VISTORIA!P125="",VISTORIA!O125&lt;&gt;""),VISTORIA!O125,IF(AND(VISTORIA!L125="",VISTORIA!K125&lt;&gt;""),VISTORIA!K125,IF(AND(VISTORIA!H125="",VISTORIA!G125&lt;&gt;""),VISTORIA!G125,"SEM PEDIDO"))))))</f>
        <v>SEM PEDIDO</v>
      </c>
      <c r="AC125" s="18" t="str">
        <f>IFERROR(INDEX('CONCLUSÃO INFORMAL'!125:125,MATCH(MAX('CONCLUSÃO INFORMAL'!H125,'CONCLUSÃO INFORMAL'!L125,'CONCLUSÃO INFORMAL'!P125),'CONCLUSÃO INFORMAL'!125:125,0)-1),"NÃO INFORMADO")</f>
        <v>NÃO INFORMADO</v>
      </c>
      <c r="AD125" s="233" t="str">
        <f>IFERROR(INDEX('CONCLUSÃO INFORMAL'!125:125,MATCH(MAX('CONCLUSÃO INFORMAL'!H125,'CONCLUSÃO INFORMAL'!L125,'CONCLUSÃO INFORMAL'!P125),'CONCLUSÃO INFORMAL'!125:125,0)),"NÃO INFORMADO")</f>
        <v>NÃO INFORMADO</v>
      </c>
      <c r="AE125" s="1950" t="str">
        <f>IFERROR(INDEX('CONCLUSÃO INFORMAL'!125:125,MATCH(MAX('CONCLUSÃO INFORMAL'!H125,'CONCLUSÃO INFORMAL'!L125,'CONCLUSÃO INFORMAL'!P125),'CONCLUSÃO INFORMAL'!125:125,0)+1),"NÃO INFORMADO")</f>
        <v>NÃO INFORMADO</v>
      </c>
    </row>
    <row r="126" spans="2:31" ht="43.5" x14ac:dyDescent="0.35">
      <c r="B126" s="7" t="str">
        <f>'INF GERAIS'!B126&amp;IFERROR(IF(INDEX(APOIO!$A$5:$A$50,MATCH('INF GERAIS'!N126,APOIO!$B$5:$B$50,0))="NÃO",APOIO!$A$2&amp;"NÃO VÁLIDO",""),"")</f>
        <v>2014.0114</v>
      </c>
      <c r="C126" s="1950" t="str">
        <f>'INF GERAIS'!C126</f>
        <v>MATA NORTE</v>
      </c>
      <c r="D126" s="1950" t="str">
        <f>'INF GERAIS'!D126</f>
        <v>CONDADO</v>
      </c>
      <c r="E126" s="1950" t="str">
        <f>'INF GERAIS'!E126</f>
        <v>PAVIMENTAÇÃO DE RUAS DO MUNICÍPIO( 9 ruas)</v>
      </c>
      <c r="F126" s="1950" t="str">
        <f>'INF GERAIS'!G126</f>
        <v>NORMAL</v>
      </c>
      <c r="G126" s="12" t="str">
        <f>'INF GERAIS'!N126</f>
        <v>EM CONFERÊNCIA PARA TEMAI</v>
      </c>
      <c r="H126" s="1950" t="str">
        <f>'INF GERAIS'!O126</f>
        <v>CONCLUÍDA</v>
      </c>
      <c r="I126" s="11">
        <f>'INF GERAIS'!I126</f>
        <v>1056603.1616666669</v>
      </c>
      <c r="J126" s="11">
        <f>'INF GERAIS'!J126</f>
        <v>1066927.5</v>
      </c>
      <c r="K126" s="11">
        <f>'INF GERAIS'!K126</f>
        <v>1031447.06</v>
      </c>
      <c r="L126" s="11">
        <f>'INF GERAIS'!L126</f>
        <v>27025.41</v>
      </c>
      <c r="M126" s="11">
        <f>'INF GERAIS'!M126</f>
        <v>8455.0499999999993</v>
      </c>
      <c r="N126" s="233">
        <f>IF(MAX(PAGAMENTOS!M126,PAGAMENTOS!U126,PAGAMENTOS!AC126,PAGAMENTOS!AK126,PAGAMENTOS!AQ126,PAGAMENTOS!AW126)=0,"SEM PAGAMENTO",IFERROR(INDEX(PAGAMENTOS!126:126,MATCH(MAX(PAGAMENTOS!M126,PAGAMENTOS!U126,PAGAMENTOS!AC126,PAGAMENTOS!AK126,PAGAMENTOS!AQ126,PAGAMENTOS!AW126),PAGAMENTOS!126:126,0)),"SEM PAGAMENTO"))</f>
        <v>42871</v>
      </c>
      <c r="O126" s="120" t="str">
        <f>IF(MAX(PAGAMENTOS!M126,PAGAMENTOS!U126,PAGAMENTOS!AC126,PAGAMENTOS!AK126,PAGAMENTOS!AQ126,PAGAMENTOS!AW126)=0,"SEM PAGAMENTO",IFERROR(IF(MATCH(MAX(PAGAMENTOS!M126,PAGAMENTOS!U126,PAGAMENTOS!AC126,PAGAMENTOS!AK126,PAGAMENTOS!AQ126,PAGAMENTOS!AW126),PAGAMENTOS!126:126,0)&gt;40,INDEX(PAGAMENTOS!126:126,MATCH(MAX(PAGAMENTOS!M126,PAGAMENTOS!U126,PAGAMENTOS!AC126,PAGAMENTOS!AK126,PAGAMENTOS!AQ126,PAGAMENTOS!AW126),PAGAMENTOS!126:126,0)-2)&amp;" P COMP.",IF(MATCH(MAX(PAGAMENTOS!M126,PAGAMENTOS!U126,PAGAMENTOS!AC126,PAGAMENTOS!AK126,PAGAMENTOS!AQ126,PAGAMENTOS!AW126),PAGAMENTOS!126:126,0)=13,"1ª P",IF(MATCH(MAX(PAGAMENTOS!M126,PAGAMENTOS!U126,PAGAMENTOS!AC126,PAGAMENTOS!AK126,PAGAMENTOS!AQ126,PAGAMENTOS!AW126),PAGAMENTOS!126:126,0)=21,"2ª P",IF(MATCH(MAX(PAGAMENTOS!M126,PAGAMENTOS!U126,PAGAMENTOS!AC126,PAGAMENTOS!AK126,PAGAMENTOS!AQ126,PAGAMENTOS!AW126),PAGAMENTOS!126:126,0)=29,"3ª P",IF(PAGAMENTOS!AC126=PAGAMENTOS!AK126,"4ª P","4ª P"))))),"SEM PAGAMENTO"))</f>
        <v>4ª P</v>
      </c>
      <c r="P126" s="11">
        <f>IF(MAX(PAGAMENTOS!M126,PAGAMENTOS!U126,PAGAMENTOS!AC126,PAGAMENTOS!AK126,PAGAMENTOS!AQ126,PAGAMENTOS!AW126)=0,"SEM PAGAMENTO",IFERROR(INDEX(PAGAMENTOS!126:126,MATCH(MAX(PAGAMENTOS!M126,PAGAMENTOS!U126,PAGAMENTOS!AC126,PAGAMENTOS!AK126,PAGAMENTOS!AQ126,PAGAMENTOS!AW126),PAGAMENTOS!126:126,0)-1),"SEM PAGAMENTO"))</f>
        <v>206246.67</v>
      </c>
      <c r="Q126" s="11">
        <f>SUM(PAGAMENTOS!G126,PAGAMENTOS!L126,PAGAMENTOS!T126,PAGAMENTOS!AB126,PAGAMENTOS!AJ126,PAGAMENTOS!AP126,PAGAMENTOS!AV126)</f>
        <v>1031447.06</v>
      </c>
      <c r="R126" s="11">
        <f>SUM(PAGAMENTOS!G126,PAGAMENTOS!H126,PAGAMENTOS!L126,PAGAMENTOS!T126,PAGAMENTOS!AB126,PAGAMENTOS!AJ126,PAGAMENTOS!AP126,PAGAMENTOS!AV126)</f>
        <v>1031447.06</v>
      </c>
      <c r="S126" s="17">
        <f t="shared" si="1"/>
        <v>1</v>
      </c>
      <c r="T126" s="11">
        <f>IF(RIGHT(B126)="O",0,IF(AND(R126=0,PAGAMENTOS!H126&lt;&gt;0),0,K126-R126))</f>
        <v>0</v>
      </c>
      <c r="U126" s="120" t="str">
        <f>IF(AND(OR(PAGAMENTOS!AG126&lt;&gt;"",PAGAMENTOS!AH126&lt;&gt;""),PAGAMENTOS!AK126=""),"4ª",IF(AND(OR(PAGAMENTOS!Y126&lt;&gt;"",PAGAMENTOS!Z126&lt;&gt;""),PAGAMENTOS!AC126=""),"3ª",IF(AND(OR(PAGAMENTOS!Q126&lt;&gt;"",PAGAMENTOS!R126&lt;&gt;""),PAGAMENTOS!U126=""),"2ª",IF(AND(OR(PAGAMENTOS!I126&lt;&gt;"",PAGAMENTOS!J126&lt;&gt;""),PAGAMENTOS!M126=""),"1ª","OK"))))</f>
        <v>OK</v>
      </c>
      <c r="V126" s="120" t="str">
        <f>IF(U126="4ª",IF(PAGAMENTOS!AH126="","AGUARDANDO VISTORIA","NO FINANCEIRO"),IF(U126="3ª",IF(PAGAMENTOS!Z126="","AGUARDANDO VISTORIA","NO FINANCEIRO"),IF(U126="2ª",IF(PAGAMENTOS!R126="","AGUARDANDO VISTORIA","NO FINANCEIRO"),IF(U126="1ª",IF(PAGAMENTOS!J126="","AGUARDANDO LIBERAÇÃO","NO FINANCEIRO"),"OK"))))</f>
        <v>OK</v>
      </c>
      <c r="W126" s="233" t="str">
        <f>IF(U126="4ª",IF(PAGAMENTOS!AH126="",PAGAMENTOS!AG126,PAGAMENTOS!AH126),IF(U126="3ª",IF(PAGAMENTOS!Z126="",PAGAMENTOS!Y126,PAGAMENTOS!Z126),IF(U126="2ª",IF(PAGAMENTOS!R126="",PAGAMENTOS!Q126,PAGAMENTOS!R126),IF(U126="1ª",IF(PAGAMENTOS!J126="",PAGAMENTOS!I126,PAGAMENTOS!J126),"OK"))))</f>
        <v>OK</v>
      </c>
      <c r="X126" s="18">
        <f>MAX(VISTORIA!Y126,VISTORIA!U126,VISTORIA!Q126,VISTORIA!M126,VISTORIA!I126)</f>
        <v>1</v>
      </c>
      <c r="Y126" s="18">
        <f>IF(VISTORIA!Y126&lt;&gt;"",VISTORIA!Y126,IF(VISTORIA!U126&lt;&gt;"",VISTORIA!U126,IF(VISTORIA!Q126&lt;&gt;"",VISTORIA!Q126,IF(VISTORIA!M126&lt;&gt;"",VISTORIA!M126,IF(VISTORIA!I126&lt;&gt;"",VISTORIA!I126,0)))))</f>
        <v>1</v>
      </c>
      <c r="Z126" s="233">
        <f>IF(VISTORIA!Y126&lt;&gt;"",VISTORIA!W126,IF(VISTORIA!U126&lt;&gt;"",VISTORIA!S126,IF(VISTORIA!Q126&lt;&gt;"",VISTORIA!O126,IF(VISTORIA!M126&lt;&gt;"",VISTORIA!K126,IF(VISTORIA!I126&lt;&gt;"",VISTORIA!G126,"NA")))))</f>
        <v>42648</v>
      </c>
      <c r="AA126" s="233">
        <f>IF(VISTORIA!Y126&lt;&gt;"",VISTORIA!X126,IF(VISTORIA!U126&lt;&gt;"",VISTORIA!T126,IF(VISTORIA!Q126&lt;&gt;"",VISTORIA!P126,IF(VISTORIA!M126&lt;&gt;"",VISTORIA!L126,IF(VISTORIA!I126&lt;&gt;"",VISTORIA!H126,"NA")))))</f>
        <v>42782</v>
      </c>
      <c r="AB126" s="233" t="str">
        <f>IF(OR(G126="AGUARDANDO PRESTAÇÃO DE CONTAS",G126="AGUARDANDO APROVAÇÃO PRESTAÇÃO DE CONTAS",G126="CONCLUÍDO"),"PTM CONCLUÍDO",IF(AND(VISTORIA!X126="",VISTORIA!W126&lt;&gt;""),VISTORIA!W126,IF(AND(VISTORIA!T126="",VISTORIA!S126&lt;&gt;""),VISTORIA!S126,IF(AND(VISTORIA!P126="",VISTORIA!O126&lt;&gt;""),VISTORIA!O126,IF(AND(VISTORIA!L126="",VISTORIA!K126&lt;&gt;""),VISTORIA!K126,IF(AND(VISTORIA!H126="",VISTORIA!G126&lt;&gt;""),VISTORIA!G126,"SEM PEDIDO"))))))</f>
        <v>SEM PEDIDO</v>
      </c>
      <c r="AC126" s="18" t="str">
        <f>IFERROR(INDEX('CONCLUSÃO INFORMAL'!126:126,MATCH(MAX('CONCLUSÃO INFORMAL'!H126,'CONCLUSÃO INFORMAL'!L126,'CONCLUSÃO INFORMAL'!P126),'CONCLUSÃO INFORMAL'!126:126,0)-1),"NÃO INFORMADO")</f>
        <v>NÃO INFORMADO</v>
      </c>
      <c r="AD126" s="233" t="str">
        <f>IFERROR(INDEX('CONCLUSÃO INFORMAL'!126:126,MATCH(MAX('CONCLUSÃO INFORMAL'!H126,'CONCLUSÃO INFORMAL'!L126,'CONCLUSÃO INFORMAL'!P126),'CONCLUSÃO INFORMAL'!126:126,0)),"NÃO INFORMADO")</f>
        <v>NÃO INFORMADO</v>
      </c>
      <c r="AE126" s="1950" t="str">
        <f>IFERROR(INDEX('CONCLUSÃO INFORMAL'!126:126,MATCH(MAX('CONCLUSÃO INFORMAL'!H126,'CONCLUSÃO INFORMAL'!L126,'CONCLUSÃO INFORMAL'!P126),'CONCLUSÃO INFORMAL'!126:126,0)+1),"NÃO INFORMADO")</f>
        <v>NÃO INFORMADO</v>
      </c>
    </row>
    <row r="127" spans="2:31" ht="43.5" x14ac:dyDescent="0.35">
      <c r="B127" s="7" t="str">
        <f>'INF GERAIS'!B127&amp;IFERROR(IF(INDEX(APOIO!$A$5:$A$50,MATCH('INF GERAIS'!N127,APOIO!$B$5:$B$50,0))="NÃO",APOIO!$A$2&amp;"NÃO VÁLIDO",""),"")</f>
        <v>2014.0115</v>
      </c>
      <c r="C127" s="1950" t="str">
        <f>'INF GERAIS'!C127</f>
        <v>AGRESTE MERIDIONAL</v>
      </c>
      <c r="D127" s="1950" t="str">
        <f>'INF GERAIS'!D127</f>
        <v>CORRENTES</v>
      </c>
      <c r="E127" s="1950" t="str">
        <f>'INF GERAIS'!E127</f>
        <v>PAVIMENTAÇÃO EM PARALELEPIPEDOS GRANÍTICOS</v>
      </c>
      <c r="F127" s="1950" t="str">
        <f>'INF GERAIS'!G127</f>
        <v>NORMAL</v>
      </c>
      <c r="G127" s="1950" t="str">
        <f>'INF GERAIS'!N127</f>
        <v>APROVADO</v>
      </c>
      <c r="H127" s="1950" t="str">
        <f>'INF GERAIS'!O127</f>
        <v>EM ANDAMENTO</v>
      </c>
      <c r="I127" s="11">
        <f>'INF GERAIS'!I127</f>
        <v>905659.85666666657</v>
      </c>
      <c r="J127" s="11">
        <f>'INF GERAIS'!J127</f>
        <v>887439.13</v>
      </c>
      <c r="K127" s="11">
        <f>'INF GERAIS'!K127</f>
        <v>887439.13</v>
      </c>
      <c r="L127" s="11">
        <f>'INF GERAIS'!L127</f>
        <v>0</v>
      </c>
      <c r="M127" s="11">
        <f>'INF GERAIS'!M127</f>
        <v>0</v>
      </c>
      <c r="N127" s="233">
        <f>IF(MAX(PAGAMENTOS!M127,PAGAMENTOS!U127,PAGAMENTOS!AC127,PAGAMENTOS!AK127,PAGAMENTOS!AQ127,PAGAMENTOS!AW127)=0,"SEM PAGAMENTO",IFERROR(INDEX(PAGAMENTOS!127:127,MATCH(MAX(PAGAMENTOS!M127,PAGAMENTOS!U127,PAGAMENTOS!AC127,PAGAMENTOS!AK127,PAGAMENTOS!AQ127,PAGAMENTOS!AW127),PAGAMENTOS!127:127,0)),"SEM PAGAMENTO"))</f>
        <v>43517</v>
      </c>
      <c r="O127" s="120" t="str">
        <f>IF(MAX(PAGAMENTOS!M127,PAGAMENTOS!U127,PAGAMENTOS!AC127,PAGAMENTOS!AK127,PAGAMENTOS!AQ127,PAGAMENTOS!AW127)=0,"SEM PAGAMENTO",IFERROR(IF(MATCH(MAX(PAGAMENTOS!M127,PAGAMENTOS!U127,PAGAMENTOS!AC127,PAGAMENTOS!AK127,PAGAMENTOS!AQ127,PAGAMENTOS!AW127),PAGAMENTOS!127:127,0)&gt;40,INDEX(PAGAMENTOS!127:127,MATCH(MAX(PAGAMENTOS!M127,PAGAMENTOS!U127,PAGAMENTOS!AC127,PAGAMENTOS!AK127,PAGAMENTOS!AQ127,PAGAMENTOS!AW127),PAGAMENTOS!127:127,0)-2)&amp;" P COMP.",IF(MATCH(MAX(PAGAMENTOS!M127,PAGAMENTOS!U127,PAGAMENTOS!AC127,PAGAMENTOS!AK127,PAGAMENTOS!AQ127,PAGAMENTOS!AW127),PAGAMENTOS!127:127,0)=13,"1ª P",IF(MATCH(MAX(PAGAMENTOS!M127,PAGAMENTOS!U127,PAGAMENTOS!AC127,PAGAMENTOS!AK127,PAGAMENTOS!AQ127,PAGAMENTOS!AW127),PAGAMENTOS!127:127,0)=21,"2ª P",IF(MATCH(MAX(PAGAMENTOS!M127,PAGAMENTOS!U127,PAGAMENTOS!AC127,PAGAMENTOS!AK127,PAGAMENTOS!AQ127,PAGAMENTOS!AW127),PAGAMENTOS!127:127,0)=29,"3ª P",IF(PAGAMENTOS!AC127=PAGAMENTOS!AK127,"4ª P","4ª P"))))),"SEM PAGAMENTO"))</f>
        <v>3ª P</v>
      </c>
      <c r="P127" s="11">
        <f>IF(MAX(PAGAMENTOS!M127,PAGAMENTOS!U127,PAGAMENTOS!AC127,PAGAMENTOS!AK127,PAGAMENTOS!AQ127,PAGAMENTOS!AW127)=0,"SEM PAGAMENTO",IFERROR(INDEX(PAGAMENTOS!127:127,MATCH(MAX(PAGAMENTOS!M127,PAGAMENTOS!U127,PAGAMENTOS!AC127,PAGAMENTOS!AK127,PAGAMENTOS!AQ127,PAGAMENTOS!AW127),PAGAMENTOS!127:127,0)-1),"SEM PAGAMENTO"))</f>
        <v>170818.55</v>
      </c>
      <c r="Q127" s="11">
        <f>SUM(PAGAMENTOS!G127,PAGAMENTOS!L127,PAGAMENTOS!T127,PAGAMENTOS!AB127,PAGAMENTOS!AJ127,PAGAMENTOS!AP127,PAGAMENTOS!AV127)</f>
        <v>713802.83000000007</v>
      </c>
      <c r="R127" s="11">
        <f>SUM(PAGAMENTOS!G127,PAGAMENTOS!H127,PAGAMENTOS!L127,PAGAMENTOS!T127,PAGAMENTOS!AB127,PAGAMENTOS!AJ127,PAGAMENTOS!AP127,PAGAMENTOS!AV127)</f>
        <v>713802.83000000007</v>
      </c>
      <c r="S127" s="17">
        <f t="shared" si="1"/>
        <v>0.80434004527161207</v>
      </c>
      <c r="T127" s="11">
        <f>IF(RIGHT(B127)="O",0,IF(AND(R127=0,PAGAMENTOS!H127&lt;&gt;0),0,K127-R127))</f>
        <v>173636.29999999993</v>
      </c>
      <c r="U127" s="120" t="str">
        <f>IF(AND(OR(PAGAMENTOS!AG127&lt;&gt;"",PAGAMENTOS!AH127&lt;&gt;""),PAGAMENTOS!AK127=""),"4ª",IF(AND(OR(PAGAMENTOS!Y127&lt;&gt;"",PAGAMENTOS!Z127&lt;&gt;""),PAGAMENTOS!AC127=""),"3ª",IF(AND(OR(PAGAMENTOS!Q127&lt;&gt;"",PAGAMENTOS!R127&lt;&gt;""),PAGAMENTOS!U127=""),"2ª",IF(AND(OR(PAGAMENTOS!I127&lt;&gt;"",PAGAMENTOS!J127&lt;&gt;""),PAGAMENTOS!M127=""),"1ª","OK"))))</f>
        <v>OK</v>
      </c>
      <c r="V127" s="120" t="str">
        <f>IF(U127="4ª",IF(PAGAMENTOS!AH127="","AGUARDANDO VISTORIA","NO FINANCEIRO"),IF(U127="3ª",IF(PAGAMENTOS!Z127="","AGUARDANDO VISTORIA","NO FINANCEIRO"),IF(U127="2ª",IF(PAGAMENTOS!R127="","AGUARDANDO VISTORIA","NO FINANCEIRO"),IF(U127="1ª",IF(PAGAMENTOS!J127="","AGUARDANDO LIBERAÇÃO","NO FINANCEIRO"),"OK"))))</f>
        <v>OK</v>
      </c>
      <c r="W127" s="233" t="str">
        <f>IF(U127="4ª",IF(PAGAMENTOS!AH127="",PAGAMENTOS!AG127,PAGAMENTOS!AH127),IF(U127="3ª",IF(PAGAMENTOS!Z127="",PAGAMENTOS!Y127,PAGAMENTOS!Z127),IF(U127="2ª",IF(PAGAMENTOS!R127="",PAGAMENTOS!Q127,PAGAMENTOS!R127),IF(U127="1ª",IF(PAGAMENTOS!J127="",PAGAMENTOS!I127,PAGAMENTOS!J127),"OK"))))</f>
        <v>OK</v>
      </c>
      <c r="X127" s="18">
        <f>MAX(VISTORIA!Y127,VISTORIA!U127,VISTORIA!Q127,VISTORIA!M127,VISTORIA!I127)</f>
        <v>0.6</v>
      </c>
      <c r="Y127" s="18">
        <f>IF(VISTORIA!Y127&lt;&gt;"",VISTORIA!Y127,IF(VISTORIA!U127&lt;&gt;"",VISTORIA!U127,IF(VISTORIA!Q127&lt;&gt;"",VISTORIA!Q127,IF(VISTORIA!M127&lt;&gt;"",VISTORIA!M127,IF(VISTORIA!I127&lt;&gt;"",VISTORIA!I127,0)))))</f>
        <v>0.6</v>
      </c>
      <c r="Z127" s="233">
        <f>IF(VISTORIA!Y127&lt;&gt;"",VISTORIA!W127,IF(VISTORIA!U127&lt;&gt;"",VISTORIA!S127,IF(VISTORIA!Q127&lt;&gt;"",VISTORIA!O127,IF(VISTORIA!M127&lt;&gt;"",VISTORIA!K127,IF(VISTORIA!I127&lt;&gt;"",VISTORIA!G127,"NA")))))</f>
        <v>43207</v>
      </c>
      <c r="AA127" s="233">
        <f>IF(VISTORIA!Y127&lt;&gt;"",VISTORIA!X127,IF(VISTORIA!U127&lt;&gt;"",VISTORIA!T127,IF(VISTORIA!Q127&lt;&gt;"",VISTORIA!P127,IF(VISTORIA!M127&lt;&gt;"",VISTORIA!L127,IF(VISTORIA!I127&lt;&gt;"",VISTORIA!H127,"NA")))))</f>
        <v>43298</v>
      </c>
      <c r="AB127" s="233" t="str">
        <f>IF(OR(G127="AGUARDANDO PRESTAÇÃO DE CONTAS",G127="AGUARDANDO APROVAÇÃO PRESTAÇÃO DE CONTAS",G127="CONCLUÍDO"),"PTM CONCLUÍDO",IF(AND(VISTORIA!X127="",VISTORIA!W127&lt;&gt;""),VISTORIA!W127,IF(AND(VISTORIA!T127="",VISTORIA!S127&lt;&gt;""),VISTORIA!S127,IF(AND(VISTORIA!P127="",VISTORIA!O127&lt;&gt;""),VISTORIA!O127,IF(AND(VISTORIA!L127="",VISTORIA!K127&lt;&gt;""),VISTORIA!K127,IF(AND(VISTORIA!H127="",VISTORIA!G127&lt;&gt;""),VISTORIA!G127,"SEM PEDIDO"))))))</f>
        <v>SEM PEDIDO</v>
      </c>
      <c r="AC127" s="18" t="str">
        <f>IFERROR(INDEX('CONCLUSÃO INFORMAL'!127:127,MATCH(MAX('CONCLUSÃO INFORMAL'!H127,'CONCLUSÃO INFORMAL'!L127,'CONCLUSÃO INFORMAL'!P127),'CONCLUSÃO INFORMAL'!127:127,0)-1),"NÃO INFORMADO")</f>
        <v>NÃO INFORMADO</v>
      </c>
      <c r="AD127" s="233" t="str">
        <f>IFERROR(INDEX('CONCLUSÃO INFORMAL'!127:127,MATCH(MAX('CONCLUSÃO INFORMAL'!H127,'CONCLUSÃO INFORMAL'!L127,'CONCLUSÃO INFORMAL'!P127),'CONCLUSÃO INFORMAL'!127:127,0)),"NÃO INFORMADO")</f>
        <v>NÃO INFORMADO</v>
      </c>
      <c r="AE127" s="1950" t="str">
        <f>IFERROR(INDEX('CONCLUSÃO INFORMAL'!127:127,MATCH(MAX('CONCLUSÃO INFORMAL'!H127,'CONCLUSÃO INFORMAL'!L127,'CONCLUSÃO INFORMAL'!P127),'CONCLUSÃO INFORMAL'!127:127,0)+1),"NÃO INFORMADO")</f>
        <v>NÃO INFORMADO</v>
      </c>
    </row>
    <row r="128" spans="2:31" ht="43.5" x14ac:dyDescent="0.35">
      <c r="B128" s="7" t="str">
        <f>'INF GERAIS'!B128&amp;IFERROR(IF(INDEX(APOIO!$A$5:$A$50,MATCH('INF GERAIS'!N128,APOIO!$B$5:$B$50,0))="NÃO",APOIO!$A$2&amp;"NÃO VÁLIDO",""),"")</f>
        <v>2014.0116</v>
      </c>
      <c r="C128" s="1950" t="str">
        <f>'INF GERAIS'!C128</f>
        <v>MATA SUL</v>
      </c>
      <c r="D128" s="1950" t="str">
        <f>'INF GERAIS'!D128</f>
        <v>CORTÊS</v>
      </c>
      <c r="E128" s="1950" t="str">
        <f>'INF GERAIS'!E128</f>
        <v>PAVIMENTAÇÃO EM PARALELEPÍPEDO EM DIVERSAS RUAS</v>
      </c>
      <c r="F128" s="1950" t="str">
        <f>'INF GERAIS'!G128</f>
        <v>NORMAL</v>
      </c>
      <c r="G128" s="12" t="str">
        <f>'INF GERAIS'!N128</f>
        <v>EM CONFERÊNCIA PARA TEMAI</v>
      </c>
      <c r="H128" s="1950" t="str">
        <f>'INF GERAIS'!O128</f>
        <v>CONCLUÍDA</v>
      </c>
      <c r="I128" s="11">
        <f>'INF GERAIS'!I128</f>
        <v>603773.24</v>
      </c>
      <c r="J128" s="11">
        <f>'INF GERAIS'!J128</f>
        <v>533372.64</v>
      </c>
      <c r="K128" s="11">
        <f>'INF GERAIS'!K128</f>
        <v>533372.64</v>
      </c>
      <c r="L128" s="11">
        <f>'INF GERAIS'!L128</f>
        <v>0</v>
      </c>
      <c r="M128" s="11">
        <f>'INF GERAIS'!M128</f>
        <v>0</v>
      </c>
      <c r="N128" s="233">
        <f>IF(MAX(PAGAMENTOS!M128,PAGAMENTOS!U128,PAGAMENTOS!AC128,PAGAMENTOS!AK128,PAGAMENTOS!AQ128,PAGAMENTOS!AW128)=0,"SEM PAGAMENTO",IFERROR(INDEX(PAGAMENTOS!128:128,MATCH(MAX(PAGAMENTOS!M128,PAGAMENTOS!U128,PAGAMENTOS!AC128,PAGAMENTOS!AK128,PAGAMENTOS!AQ128,PAGAMENTOS!AW128),PAGAMENTOS!128:128,0)),"SEM PAGAMENTO"))</f>
        <v>43776</v>
      </c>
      <c r="O128" s="120" t="str">
        <f>IF(MAX(PAGAMENTOS!M128,PAGAMENTOS!U128,PAGAMENTOS!AC128,PAGAMENTOS!AK128,PAGAMENTOS!AQ128,PAGAMENTOS!AW128)=0,"SEM PAGAMENTO",IFERROR(IF(MATCH(MAX(PAGAMENTOS!M128,PAGAMENTOS!U128,PAGAMENTOS!AC128,PAGAMENTOS!AK128,PAGAMENTOS!AQ128,PAGAMENTOS!AW128),PAGAMENTOS!128:128,0)&gt;40,INDEX(PAGAMENTOS!128:128,MATCH(MAX(PAGAMENTOS!M128,PAGAMENTOS!U128,PAGAMENTOS!AC128,PAGAMENTOS!AK128,PAGAMENTOS!AQ128,PAGAMENTOS!AW128),PAGAMENTOS!128:128,0)-2)&amp;" P COMP.",IF(MATCH(MAX(PAGAMENTOS!M128,PAGAMENTOS!U128,PAGAMENTOS!AC128,PAGAMENTOS!AK128,PAGAMENTOS!AQ128,PAGAMENTOS!AW128),PAGAMENTOS!128:128,0)=13,"1ª P",IF(MATCH(MAX(PAGAMENTOS!M128,PAGAMENTOS!U128,PAGAMENTOS!AC128,PAGAMENTOS!AK128,PAGAMENTOS!AQ128,PAGAMENTOS!AW128),PAGAMENTOS!128:128,0)=21,"2ª P",IF(MATCH(MAX(PAGAMENTOS!M128,PAGAMENTOS!U128,PAGAMENTOS!AC128,PAGAMENTOS!AK128,PAGAMENTOS!AQ128,PAGAMENTOS!AW128),PAGAMENTOS!128:128,0)=29,"3ª P",IF(PAGAMENTOS!AC128=PAGAMENTOS!AK128,"4ª P","4ª P"))))),"SEM PAGAMENTO"))</f>
        <v>4ª P COMP.</v>
      </c>
      <c r="P128" s="11">
        <f>IF(MAX(PAGAMENTOS!M128,PAGAMENTOS!U128,PAGAMENTOS!AC128,PAGAMENTOS!AK128,PAGAMENTOS!AQ128,PAGAMENTOS!AW128)=0,"SEM PAGAMENTO",IFERROR(INDEX(PAGAMENTOS!128:128,MATCH(MAX(PAGAMENTOS!M128,PAGAMENTOS!U128,PAGAMENTOS!AC128,PAGAMENTOS!AK128,PAGAMENTOS!AQ128,PAGAMENTOS!AW128),PAGAMENTOS!128:128,0)-1),"SEM PAGAMENTO"))</f>
        <v>29771.19</v>
      </c>
      <c r="Q128" s="11">
        <f>SUM(PAGAMENTOS!G128,PAGAMENTOS!L128,PAGAMENTOS!T128,PAGAMENTOS!AB128,PAGAMENTOS!AJ128,PAGAMENTOS!AP128,PAGAMENTOS!AV128)</f>
        <v>533372.64</v>
      </c>
      <c r="R128" s="11">
        <f>SUM(PAGAMENTOS!G128,PAGAMENTOS!H128,PAGAMENTOS!L128,PAGAMENTOS!T128,PAGAMENTOS!AB128,PAGAMENTOS!AJ128,PAGAMENTOS!AP128,PAGAMENTOS!AV128)</f>
        <v>533372.64</v>
      </c>
      <c r="S128" s="17">
        <f t="shared" si="1"/>
        <v>1</v>
      </c>
      <c r="T128" s="11">
        <f>IF(RIGHT(B128)="O",0,IF(AND(R128=0,PAGAMENTOS!H128&lt;&gt;0),0,K128-R128))</f>
        <v>0</v>
      </c>
      <c r="U128" s="120" t="str">
        <f>IF(AND(OR(PAGAMENTOS!AG128&lt;&gt;"",PAGAMENTOS!AH128&lt;&gt;""),PAGAMENTOS!AK128=""),"4ª",IF(AND(OR(PAGAMENTOS!Y128&lt;&gt;"",PAGAMENTOS!Z128&lt;&gt;""),PAGAMENTOS!AC128=""),"3ª",IF(AND(OR(PAGAMENTOS!Q128&lt;&gt;"",PAGAMENTOS!R128&lt;&gt;""),PAGAMENTOS!U128=""),"2ª",IF(AND(OR(PAGAMENTOS!I128&lt;&gt;"",PAGAMENTOS!J128&lt;&gt;""),PAGAMENTOS!M128=""),"1ª","OK"))))</f>
        <v>OK</v>
      </c>
      <c r="V128" s="120" t="str">
        <f>IF(U128="4ª",IF(PAGAMENTOS!AH128="","AGUARDANDO VISTORIA","NO FINANCEIRO"),IF(U128="3ª",IF(PAGAMENTOS!Z128="","AGUARDANDO VISTORIA","NO FINANCEIRO"),IF(U128="2ª",IF(PAGAMENTOS!R128="","AGUARDANDO VISTORIA","NO FINANCEIRO"),IF(U128="1ª",IF(PAGAMENTOS!J128="","AGUARDANDO LIBERAÇÃO","NO FINANCEIRO"),"OK"))))</f>
        <v>OK</v>
      </c>
      <c r="W128" s="233" t="str">
        <f>IF(U128="4ª",IF(PAGAMENTOS!AH128="",PAGAMENTOS!AG128,PAGAMENTOS!AH128),IF(U128="3ª",IF(PAGAMENTOS!Z128="",PAGAMENTOS!Y128,PAGAMENTOS!Z128),IF(U128="2ª",IF(PAGAMENTOS!R128="",PAGAMENTOS!Q128,PAGAMENTOS!R128),IF(U128="1ª",IF(PAGAMENTOS!J128="",PAGAMENTOS!I128,PAGAMENTOS!J128),"OK"))))</f>
        <v>OK</v>
      </c>
      <c r="X128" s="18">
        <f>MAX(VISTORIA!Y128,VISTORIA!U128,VISTORIA!Q128,VISTORIA!M128,VISTORIA!I128)</f>
        <v>1</v>
      </c>
      <c r="Y128" s="18">
        <f>IF(VISTORIA!Y128&lt;&gt;"",VISTORIA!Y128,IF(VISTORIA!U128&lt;&gt;"",VISTORIA!U128,IF(VISTORIA!Q128&lt;&gt;"",VISTORIA!Q128,IF(VISTORIA!M128&lt;&gt;"",VISTORIA!M128,IF(VISTORIA!I128&lt;&gt;"",VISTORIA!I128,0)))))</f>
        <v>1</v>
      </c>
      <c r="Z128" s="233">
        <f>IF(VISTORIA!Y128&lt;&gt;"",VISTORIA!W128,IF(VISTORIA!U128&lt;&gt;"",VISTORIA!S128,IF(VISTORIA!Q128&lt;&gt;"",VISTORIA!O128,IF(VISTORIA!M128&lt;&gt;"",VISTORIA!K128,IF(VISTORIA!I128&lt;&gt;"",VISTORIA!G128,"NA")))))</f>
        <v>43705</v>
      </c>
      <c r="AA128" s="233">
        <f>IF(VISTORIA!Y128&lt;&gt;"",VISTORIA!X128,IF(VISTORIA!U128&lt;&gt;"",VISTORIA!T128,IF(VISTORIA!Q128&lt;&gt;"",VISTORIA!P128,IF(VISTORIA!M128&lt;&gt;"",VISTORIA!L128,IF(VISTORIA!I128&lt;&gt;"",VISTORIA!H128,"NA")))))</f>
        <v>43740</v>
      </c>
      <c r="AB128" s="233" t="str">
        <f>IF(OR(G128="AGUARDANDO PRESTAÇÃO DE CONTAS",G128="AGUARDANDO APROVAÇÃO PRESTAÇÃO DE CONTAS",G128="CONCLUÍDO"),"PTM CONCLUÍDO",IF(AND(VISTORIA!X128="",VISTORIA!W128&lt;&gt;""),VISTORIA!W128,IF(AND(VISTORIA!T128="",VISTORIA!S128&lt;&gt;""),VISTORIA!S128,IF(AND(VISTORIA!P128="",VISTORIA!O128&lt;&gt;""),VISTORIA!O128,IF(AND(VISTORIA!L128="",VISTORIA!K128&lt;&gt;""),VISTORIA!K128,IF(AND(VISTORIA!H128="",VISTORIA!G128&lt;&gt;""),VISTORIA!G128,"SEM PEDIDO"))))))</f>
        <v>SEM PEDIDO</v>
      </c>
      <c r="AC128" s="18" t="str">
        <f>IFERROR(INDEX('CONCLUSÃO INFORMAL'!128:128,MATCH(MAX('CONCLUSÃO INFORMAL'!H128,'CONCLUSÃO INFORMAL'!L128,'CONCLUSÃO INFORMAL'!P128),'CONCLUSÃO INFORMAL'!128:128,0)-1),"NÃO INFORMADO")</f>
        <v>NÃO INFORMADO</v>
      </c>
      <c r="AD128" s="233" t="str">
        <f>IFERROR(INDEX('CONCLUSÃO INFORMAL'!128:128,MATCH(MAX('CONCLUSÃO INFORMAL'!H128,'CONCLUSÃO INFORMAL'!L128,'CONCLUSÃO INFORMAL'!P128),'CONCLUSÃO INFORMAL'!128:128,0)),"NÃO INFORMADO")</f>
        <v>NÃO INFORMADO</v>
      </c>
      <c r="AE128" s="1950" t="str">
        <f>IFERROR(INDEX('CONCLUSÃO INFORMAL'!128:128,MATCH(MAX('CONCLUSÃO INFORMAL'!H128,'CONCLUSÃO INFORMAL'!L128,'CONCLUSÃO INFORMAL'!P128),'CONCLUSÃO INFORMAL'!128:128,0)+1),"NÃO INFORMADO")</f>
        <v>NÃO INFORMADO</v>
      </c>
    </row>
    <row r="129" spans="2:31" ht="58" x14ac:dyDescent="0.35">
      <c r="B129" s="7" t="str">
        <f>'INF GERAIS'!B129&amp;IFERROR(IF(INDEX(APOIO!$A$5:$A$50,MATCH('INF GERAIS'!N129,APOIO!$B$5:$B$50,0))="NÃO",APOIO!$A$2&amp;"NÃO VÁLIDO",""),"")</f>
        <v>2014.0117</v>
      </c>
      <c r="C129" s="1950" t="str">
        <f>'INF GERAIS'!C129</f>
        <v>MATA SUL</v>
      </c>
      <c r="D129" s="1950" t="str">
        <f>'INF GERAIS'!D129</f>
        <v>CORTÊS</v>
      </c>
      <c r="E129" s="1950" t="str">
        <f>'INF GERAIS'!E129</f>
        <v>CONSTRUÇÃO DA PRAÇA DA ENTRADA DA CIDADE E PAVIMENTAÇÃO DO ENTORNO</v>
      </c>
      <c r="F129" s="1950" t="str">
        <f>'INF GERAIS'!G129</f>
        <v>NORMAL</v>
      </c>
      <c r="G129" s="1950" t="str">
        <f>'INF GERAIS'!N129</f>
        <v>PC APROVADA COM RESSALVA</v>
      </c>
      <c r="H129" s="1950" t="str">
        <f>'INF GERAIS'!O129</f>
        <v>CONCLUÍDA</v>
      </c>
      <c r="I129" s="11">
        <f>'INF GERAIS'!I129</f>
        <v>603773.24</v>
      </c>
      <c r="J129" s="11">
        <f>'INF GERAIS'!J129</f>
        <v>68325.97</v>
      </c>
      <c r="K129" s="11">
        <f>'INF GERAIS'!K129</f>
        <v>68325.97</v>
      </c>
      <c r="L129" s="11">
        <f>'INF GERAIS'!L129</f>
        <v>0</v>
      </c>
      <c r="M129" s="11">
        <f>'INF GERAIS'!M129</f>
        <v>0</v>
      </c>
      <c r="N129" s="233">
        <f>IF(MAX(PAGAMENTOS!M129,PAGAMENTOS!U129,PAGAMENTOS!AC129,PAGAMENTOS!AK129,PAGAMENTOS!AQ129,PAGAMENTOS!AW129)=0,"SEM PAGAMENTO",IFERROR(INDEX(PAGAMENTOS!129:129,MATCH(MAX(PAGAMENTOS!M129,PAGAMENTOS!U129,PAGAMENTOS!AC129,PAGAMENTOS!AK129,PAGAMENTOS!AQ129,PAGAMENTOS!AW129),PAGAMENTOS!129:129,0)),"SEM PAGAMENTO"))</f>
        <v>42639</v>
      </c>
      <c r="O129" s="120" t="str">
        <f>IF(MAX(PAGAMENTOS!M129,PAGAMENTOS!U129,PAGAMENTOS!AC129,PAGAMENTOS!AK129,PAGAMENTOS!AQ129,PAGAMENTOS!AW129)=0,"SEM PAGAMENTO",IFERROR(IF(MATCH(MAX(PAGAMENTOS!M129,PAGAMENTOS!U129,PAGAMENTOS!AC129,PAGAMENTOS!AK129,PAGAMENTOS!AQ129,PAGAMENTOS!AW129),PAGAMENTOS!129:129,0)&gt;40,INDEX(PAGAMENTOS!129:129,MATCH(MAX(PAGAMENTOS!M129,PAGAMENTOS!U129,PAGAMENTOS!AC129,PAGAMENTOS!AK129,PAGAMENTOS!AQ129,PAGAMENTOS!AW129),PAGAMENTOS!129:129,0)-2)&amp;" P COMP.",IF(MATCH(MAX(PAGAMENTOS!M129,PAGAMENTOS!U129,PAGAMENTOS!AC129,PAGAMENTOS!AK129,PAGAMENTOS!AQ129,PAGAMENTOS!AW129),PAGAMENTOS!129:129,0)=13,"1ª P",IF(MATCH(MAX(PAGAMENTOS!M129,PAGAMENTOS!U129,PAGAMENTOS!AC129,PAGAMENTOS!AK129,PAGAMENTOS!AQ129,PAGAMENTOS!AW129),PAGAMENTOS!129:129,0)=21,"2ª P",IF(MATCH(MAX(PAGAMENTOS!M129,PAGAMENTOS!U129,PAGAMENTOS!AC129,PAGAMENTOS!AK129,PAGAMENTOS!AQ129,PAGAMENTOS!AW129),PAGAMENTOS!129:129,0)=29,"3ª P",IF(PAGAMENTOS!AC129=PAGAMENTOS!AK129,"4ª P","4ª P"))))),"SEM PAGAMENTO"))</f>
        <v>4ª P</v>
      </c>
      <c r="P129" s="11">
        <f>IF(MAX(PAGAMENTOS!M129,PAGAMENTOS!U129,PAGAMENTOS!AC129,PAGAMENTOS!AK129,PAGAMENTOS!AQ129,PAGAMENTOS!AW129)=0,"SEM PAGAMENTO",IFERROR(INDEX(PAGAMENTOS!129:129,MATCH(MAX(PAGAMENTOS!M129,PAGAMENTOS!U129,PAGAMENTOS!AC129,PAGAMENTOS!AK129,PAGAMENTOS!AQ129,PAGAMENTOS!AW129),PAGAMENTOS!129:129,0)-1),"SEM PAGAMENTO"))</f>
        <v>13665.2</v>
      </c>
      <c r="Q129" s="11">
        <f>SUM(PAGAMENTOS!G129,PAGAMENTOS!L129,PAGAMENTOS!T129,PAGAMENTOS!AB129,PAGAMENTOS!AJ129,PAGAMENTOS!AP129,PAGAMENTOS!AV129)</f>
        <v>68325.97</v>
      </c>
      <c r="R129" s="11">
        <f>SUM(PAGAMENTOS!G129,PAGAMENTOS!H129,PAGAMENTOS!L129,PAGAMENTOS!T129,PAGAMENTOS!AB129,PAGAMENTOS!AJ129,PAGAMENTOS!AP129,PAGAMENTOS!AV129)</f>
        <v>68325.97</v>
      </c>
      <c r="S129" s="17">
        <f t="shared" si="1"/>
        <v>1</v>
      </c>
      <c r="T129" s="11">
        <f>IF(RIGHT(B129)="O",0,IF(AND(R129=0,PAGAMENTOS!H129&lt;&gt;0),0,K129-R129))</f>
        <v>0</v>
      </c>
      <c r="U129" s="120" t="str">
        <f>IF(AND(OR(PAGAMENTOS!AG129&lt;&gt;"",PAGAMENTOS!AH129&lt;&gt;""),PAGAMENTOS!AK129=""),"4ª",IF(AND(OR(PAGAMENTOS!Y129&lt;&gt;"",PAGAMENTOS!Z129&lt;&gt;""),PAGAMENTOS!AC129=""),"3ª",IF(AND(OR(PAGAMENTOS!Q129&lt;&gt;"",PAGAMENTOS!R129&lt;&gt;""),PAGAMENTOS!U129=""),"2ª",IF(AND(OR(PAGAMENTOS!I129&lt;&gt;"",PAGAMENTOS!J129&lt;&gt;""),PAGAMENTOS!M129=""),"1ª","OK"))))</f>
        <v>OK</v>
      </c>
      <c r="V129" s="120" t="str">
        <f>IF(U129="4ª",IF(PAGAMENTOS!AH129="","AGUARDANDO VISTORIA","NO FINANCEIRO"),IF(U129="3ª",IF(PAGAMENTOS!Z129="","AGUARDANDO VISTORIA","NO FINANCEIRO"),IF(U129="2ª",IF(PAGAMENTOS!R129="","AGUARDANDO VISTORIA","NO FINANCEIRO"),IF(U129="1ª",IF(PAGAMENTOS!J129="","AGUARDANDO LIBERAÇÃO","NO FINANCEIRO"),"OK"))))</f>
        <v>OK</v>
      </c>
      <c r="W129" s="233" t="str">
        <f>IF(U129="4ª",IF(PAGAMENTOS!AH129="",PAGAMENTOS!AG129,PAGAMENTOS!AH129),IF(U129="3ª",IF(PAGAMENTOS!Z129="",PAGAMENTOS!Y129,PAGAMENTOS!Z129),IF(U129="2ª",IF(PAGAMENTOS!R129="",PAGAMENTOS!Q129,PAGAMENTOS!R129),IF(U129="1ª",IF(PAGAMENTOS!J129="",PAGAMENTOS!I129,PAGAMENTOS!J129),"OK"))))</f>
        <v>OK</v>
      </c>
      <c r="X129" s="18">
        <f>MAX(VISTORIA!Y129,VISTORIA!U129,VISTORIA!Q129,VISTORIA!M129,VISTORIA!I129)</f>
        <v>1</v>
      </c>
      <c r="Y129" s="18">
        <f>IF(VISTORIA!Y129&lt;&gt;"",VISTORIA!Y129,IF(VISTORIA!U129&lt;&gt;"",VISTORIA!U129,IF(VISTORIA!Q129&lt;&gt;"",VISTORIA!Q129,IF(VISTORIA!M129&lt;&gt;"",VISTORIA!M129,IF(VISTORIA!I129&lt;&gt;"",VISTORIA!I129,0)))))</f>
        <v>1</v>
      </c>
      <c r="Z129" s="233">
        <f>IF(VISTORIA!Y129&lt;&gt;"",VISTORIA!W129,IF(VISTORIA!U129&lt;&gt;"",VISTORIA!S129,IF(VISTORIA!Q129&lt;&gt;"",VISTORIA!O129,IF(VISTORIA!M129&lt;&gt;"",VISTORIA!K129,IF(VISTORIA!I129&lt;&gt;"",VISTORIA!G129,"NA")))))</f>
        <v>42514</v>
      </c>
      <c r="AA129" s="233">
        <f>IF(VISTORIA!Y129&lt;&gt;"",VISTORIA!X129,IF(VISTORIA!U129&lt;&gt;"",VISTORIA!T129,IF(VISTORIA!Q129&lt;&gt;"",VISTORIA!P129,IF(VISTORIA!M129&lt;&gt;"",VISTORIA!L129,IF(VISTORIA!I129&lt;&gt;"",VISTORIA!H129,"NA")))))</f>
        <v>42585</v>
      </c>
      <c r="AB129" s="233" t="str">
        <f>IF(OR(G129="AGUARDANDO PRESTAÇÃO DE CONTAS",G129="AGUARDANDO APROVAÇÃO PRESTAÇÃO DE CONTAS",G129="CONCLUÍDO"),"PTM CONCLUÍDO",IF(AND(VISTORIA!X129="",VISTORIA!W129&lt;&gt;""),VISTORIA!W129,IF(AND(VISTORIA!T129="",VISTORIA!S129&lt;&gt;""),VISTORIA!S129,IF(AND(VISTORIA!P129="",VISTORIA!O129&lt;&gt;""),VISTORIA!O129,IF(AND(VISTORIA!L129="",VISTORIA!K129&lt;&gt;""),VISTORIA!K129,IF(AND(VISTORIA!H129="",VISTORIA!G129&lt;&gt;""),VISTORIA!G129,"SEM PEDIDO"))))))</f>
        <v>SEM PEDIDO</v>
      </c>
      <c r="AC129" s="18" t="str">
        <f>IFERROR(INDEX('CONCLUSÃO INFORMAL'!129:129,MATCH(MAX('CONCLUSÃO INFORMAL'!H129,'CONCLUSÃO INFORMAL'!L129,'CONCLUSÃO INFORMAL'!P129),'CONCLUSÃO INFORMAL'!129:129,0)-1),"NÃO INFORMADO")</f>
        <v>NÃO INFORMADO</v>
      </c>
      <c r="AD129" s="233" t="str">
        <f>IFERROR(INDEX('CONCLUSÃO INFORMAL'!129:129,MATCH(MAX('CONCLUSÃO INFORMAL'!H129,'CONCLUSÃO INFORMAL'!L129,'CONCLUSÃO INFORMAL'!P129),'CONCLUSÃO INFORMAL'!129:129,0)),"NÃO INFORMADO")</f>
        <v>NÃO INFORMADO</v>
      </c>
      <c r="AE129" s="1950" t="str">
        <f>IFERROR(INDEX('CONCLUSÃO INFORMAL'!129:129,MATCH(MAX('CONCLUSÃO INFORMAL'!H129,'CONCLUSÃO INFORMAL'!L129,'CONCLUSÃO INFORMAL'!P129),'CONCLUSÃO INFORMAL'!129:129,0)+1),"NÃO INFORMADO")</f>
        <v>NÃO INFORMADO</v>
      </c>
    </row>
    <row r="130" spans="2:31" ht="43.5" x14ac:dyDescent="0.35">
      <c r="B130" s="7" t="str">
        <f>'INF GERAIS'!B130&amp;IFERROR(IF(INDEX(APOIO!$A$5:$A$50,MATCH('INF GERAIS'!N130,APOIO!$B$5:$B$50,0))="NÃO",APOIO!$A$2&amp;"NÃO VÁLIDO",""),"")</f>
        <v>2014.0118</v>
      </c>
      <c r="C130" s="1950" t="str">
        <f>'INF GERAIS'!C130</f>
        <v>AGRESTE SETENTRIONAL</v>
      </c>
      <c r="D130" s="1950" t="str">
        <f>'INF GERAIS'!D130</f>
        <v>CUMARU</v>
      </c>
      <c r="E130" s="1950" t="str">
        <f>'INF GERAIS'!E130</f>
        <v>PAVIMENTAÇÃO EM PARALELEPÍPEDOS</v>
      </c>
      <c r="F130" s="1950" t="str">
        <f>'INF GERAIS'!G130</f>
        <v>NORMAL</v>
      </c>
      <c r="G130" s="12" t="str">
        <f>'INF GERAIS'!N130</f>
        <v>EM CONFERÊNCIA PARA TEMAI</v>
      </c>
      <c r="H130" s="1950" t="str">
        <f>'INF GERAIS'!O130</f>
        <v>CONCLUÍDA</v>
      </c>
      <c r="I130" s="11">
        <f>'INF GERAIS'!I130</f>
        <v>905659.85666666657</v>
      </c>
      <c r="J130" s="11">
        <f>'INF GERAIS'!J130</f>
        <v>915458.96</v>
      </c>
      <c r="K130" s="11">
        <f>'INF GERAIS'!K130</f>
        <v>905659.86</v>
      </c>
      <c r="L130" s="11">
        <f>'INF GERAIS'!L130</f>
        <v>0</v>
      </c>
      <c r="M130" s="11">
        <f>'INF GERAIS'!M130</f>
        <v>9799.1</v>
      </c>
      <c r="N130" s="233">
        <f>IF(MAX(PAGAMENTOS!M130,PAGAMENTOS!U130,PAGAMENTOS!AC130,PAGAMENTOS!AK130,PAGAMENTOS!AQ130,PAGAMENTOS!AW130)=0,"SEM PAGAMENTO",IFERROR(INDEX(PAGAMENTOS!130:130,MATCH(MAX(PAGAMENTOS!M130,PAGAMENTOS!U130,PAGAMENTOS!AC130,PAGAMENTOS!AK130,PAGAMENTOS!AQ130,PAGAMENTOS!AW130),PAGAMENTOS!130:130,0)),"SEM PAGAMENTO"))</f>
        <v>42485</v>
      </c>
      <c r="O130" s="120" t="str">
        <f>IF(MAX(PAGAMENTOS!M130,PAGAMENTOS!U130,PAGAMENTOS!AC130,PAGAMENTOS!AK130,PAGAMENTOS!AQ130,PAGAMENTOS!AW130)=0,"SEM PAGAMENTO",IFERROR(IF(MATCH(MAX(PAGAMENTOS!M130,PAGAMENTOS!U130,PAGAMENTOS!AC130,PAGAMENTOS!AK130,PAGAMENTOS!AQ130,PAGAMENTOS!AW130),PAGAMENTOS!130:130,0)&gt;40,INDEX(PAGAMENTOS!130:130,MATCH(MAX(PAGAMENTOS!M130,PAGAMENTOS!U130,PAGAMENTOS!AC130,PAGAMENTOS!AK130,PAGAMENTOS!AQ130,PAGAMENTOS!AW130),PAGAMENTOS!130:130,0)-2)&amp;" P COMP.",IF(MATCH(MAX(PAGAMENTOS!M130,PAGAMENTOS!U130,PAGAMENTOS!AC130,PAGAMENTOS!AK130,PAGAMENTOS!AQ130,PAGAMENTOS!AW130),PAGAMENTOS!130:130,0)=13,"1ª P",IF(MATCH(MAX(PAGAMENTOS!M130,PAGAMENTOS!U130,PAGAMENTOS!AC130,PAGAMENTOS!AK130,PAGAMENTOS!AQ130,PAGAMENTOS!AW130),PAGAMENTOS!130:130,0)=21,"2ª P",IF(MATCH(MAX(PAGAMENTOS!M130,PAGAMENTOS!U130,PAGAMENTOS!AC130,PAGAMENTOS!AK130,PAGAMENTOS!AQ130,PAGAMENTOS!AW130),PAGAMENTOS!130:130,0)=29,"3ª P",IF(PAGAMENTOS!AC130=PAGAMENTOS!AK130,"4ª P","4ª P"))))),"SEM PAGAMENTO"))</f>
        <v>4ª P</v>
      </c>
      <c r="P130" s="11">
        <f>IF(MAX(PAGAMENTOS!M130,PAGAMENTOS!U130,PAGAMENTOS!AC130,PAGAMENTOS!AK130,PAGAMENTOS!AQ130,PAGAMENTOS!AW130)=0,"SEM PAGAMENTO",IFERROR(INDEX(PAGAMENTOS!130:130,MATCH(MAX(PAGAMENTOS!M130,PAGAMENTOS!U130,PAGAMENTOS!AC130,PAGAMENTOS!AK130,PAGAMENTOS!AQ130,PAGAMENTOS!AW130),PAGAMENTOS!130:130,0)-1),"SEM PAGAMENTO"))</f>
        <v>181131.97</v>
      </c>
      <c r="Q130" s="11">
        <f>SUM(PAGAMENTOS!G130,PAGAMENTOS!L130,PAGAMENTOS!T130,PAGAMENTOS!AB130,PAGAMENTOS!AJ130,PAGAMENTOS!AP130,PAGAMENTOS!AV130)</f>
        <v>905659.85999999987</v>
      </c>
      <c r="R130" s="11">
        <f>SUM(PAGAMENTOS!G130,PAGAMENTOS!H130,PAGAMENTOS!L130,PAGAMENTOS!T130,PAGAMENTOS!AB130,PAGAMENTOS!AJ130,PAGAMENTOS!AP130,PAGAMENTOS!AV130)</f>
        <v>905659.85999999987</v>
      </c>
      <c r="S130" s="17">
        <f t="shared" si="1"/>
        <v>0.99999999999999989</v>
      </c>
      <c r="T130" s="11">
        <f>IF(RIGHT(B130)="O",0,IF(AND(R130=0,PAGAMENTOS!H130&lt;&gt;0),0,K130-R130))</f>
        <v>1.1641532182693481E-10</v>
      </c>
      <c r="U130" s="120" t="str">
        <f>IF(AND(OR(PAGAMENTOS!AG130&lt;&gt;"",PAGAMENTOS!AH130&lt;&gt;""),PAGAMENTOS!AK130=""),"4ª",IF(AND(OR(PAGAMENTOS!Y130&lt;&gt;"",PAGAMENTOS!Z130&lt;&gt;""),PAGAMENTOS!AC130=""),"3ª",IF(AND(OR(PAGAMENTOS!Q130&lt;&gt;"",PAGAMENTOS!R130&lt;&gt;""),PAGAMENTOS!U130=""),"2ª",IF(AND(OR(PAGAMENTOS!I130&lt;&gt;"",PAGAMENTOS!J130&lt;&gt;""),PAGAMENTOS!M130=""),"1ª","OK"))))</f>
        <v>OK</v>
      </c>
      <c r="V130" s="120" t="str">
        <f>IF(U130="4ª",IF(PAGAMENTOS!AH130="","AGUARDANDO VISTORIA","NO FINANCEIRO"),IF(U130="3ª",IF(PAGAMENTOS!Z130="","AGUARDANDO VISTORIA","NO FINANCEIRO"),IF(U130="2ª",IF(PAGAMENTOS!R130="","AGUARDANDO VISTORIA","NO FINANCEIRO"),IF(U130="1ª",IF(PAGAMENTOS!J130="","AGUARDANDO LIBERAÇÃO","NO FINANCEIRO"),"OK"))))</f>
        <v>OK</v>
      </c>
      <c r="W130" s="233" t="str">
        <f>IF(U130="4ª",IF(PAGAMENTOS!AH130="",PAGAMENTOS!AG130,PAGAMENTOS!AH130),IF(U130="3ª",IF(PAGAMENTOS!Z130="",PAGAMENTOS!Y130,PAGAMENTOS!Z130),IF(U130="2ª",IF(PAGAMENTOS!R130="",PAGAMENTOS!Q130,PAGAMENTOS!R130),IF(U130="1ª",IF(PAGAMENTOS!J130="",PAGAMENTOS!I130,PAGAMENTOS!J130),"OK"))))</f>
        <v>OK</v>
      </c>
      <c r="X130" s="18">
        <f>MAX(VISTORIA!Y130,VISTORIA!U130,VISTORIA!Q130,VISTORIA!M130,VISTORIA!I130)</f>
        <v>1</v>
      </c>
      <c r="Y130" s="18">
        <f>IF(VISTORIA!Y130&lt;&gt;"",VISTORIA!Y130,IF(VISTORIA!U130&lt;&gt;"",VISTORIA!U130,IF(VISTORIA!Q130&lt;&gt;"",VISTORIA!Q130,IF(VISTORIA!M130&lt;&gt;"",VISTORIA!M130,IF(VISTORIA!I130&lt;&gt;"",VISTORIA!I130,0)))))</f>
        <v>1</v>
      </c>
      <c r="Z130" s="233">
        <f>IF(VISTORIA!Y130&lt;&gt;"",VISTORIA!W130,IF(VISTORIA!U130&lt;&gt;"",VISTORIA!S130,IF(VISTORIA!Q130&lt;&gt;"",VISTORIA!O130,IF(VISTORIA!M130&lt;&gt;"",VISTORIA!K130,IF(VISTORIA!I130&lt;&gt;"",VISTORIA!G130,"NA")))))</f>
        <v>42439</v>
      </c>
      <c r="AA130" s="233">
        <f>IF(VISTORIA!Y130&lt;&gt;"",VISTORIA!X130,IF(VISTORIA!U130&lt;&gt;"",VISTORIA!T130,IF(VISTORIA!Q130&lt;&gt;"",VISTORIA!P130,IF(VISTORIA!M130&lt;&gt;"",VISTORIA!L130,IF(VISTORIA!I130&lt;&gt;"",VISTORIA!H130,"NA")))))</f>
        <v>42459</v>
      </c>
      <c r="AB130" s="233" t="str">
        <f>IF(OR(G130="AGUARDANDO PRESTAÇÃO DE CONTAS",G130="AGUARDANDO APROVAÇÃO PRESTAÇÃO DE CONTAS",G130="CONCLUÍDO"),"PTM CONCLUÍDO",IF(AND(VISTORIA!X130="",VISTORIA!W130&lt;&gt;""),VISTORIA!W130,IF(AND(VISTORIA!T130="",VISTORIA!S130&lt;&gt;""),VISTORIA!S130,IF(AND(VISTORIA!P130="",VISTORIA!O130&lt;&gt;""),VISTORIA!O130,IF(AND(VISTORIA!L130="",VISTORIA!K130&lt;&gt;""),VISTORIA!K130,IF(AND(VISTORIA!H130="",VISTORIA!G130&lt;&gt;""),VISTORIA!G130,"SEM PEDIDO"))))))</f>
        <v>SEM PEDIDO</v>
      </c>
      <c r="AC130" s="18" t="str">
        <f>IFERROR(INDEX('CONCLUSÃO INFORMAL'!130:130,MATCH(MAX('CONCLUSÃO INFORMAL'!H130,'CONCLUSÃO INFORMAL'!L130,'CONCLUSÃO INFORMAL'!P130),'CONCLUSÃO INFORMAL'!130:130,0)-1),"NÃO INFORMADO")</f>
        <v>NÃO INFORMADO</v>
      </c>
      <c r="AD130" s="233" t="str">
        <f>IFERROR(INDEX('CONCLUSÃO INFORMAL'!130:130,MATCH(MAX('CONCLUSÃO INFORMAL'!H130,'CONCLUSÃO INFORMAL'!L130,'CONCLUSÃO INFORMAL'!P130),'CONCLUSÃO INFORMAL'!130:130,0)),"NÃO INFORMADO")</f>
        <v>NÃO INFORMADO</v>
      </c>
      <c r="AE130" s="1950" t="str">
        <f>IFERROR(INDEX('CONCLUSÃO INFORMAL'!130:130,MATCH(MAX('CONCLUSÃO INFORMAL'!H130,'CONCLUSÃO INFORMAL'!L130,'CONCLUSÃO INFORMAL'!P130),'CONCLUSÃO INFORMAL'!130:130,0)+1),"NÃO INFORMADO")</f>
        <v>NÃO INFORMADO</v>
      </c>
    </row>
    <row r="131" spans="2:31" ht="58" x14ac:dyDescent="0.35">
      <c r="B131" s="7" t="str">
        <f>'INF GERAIS'!B131&amp;IFERROR(IF(INDEX(APOIO!$A$5:$A$50,MATCH('INF GERAIS'!N131,APOIO!$B$5:$B$50,0))="NÃO",APOIO!$A$2&amp;"NÃO VÁLIDO",""),"")</f>
        <v>2014.0119</v>
      </c>
      <c r="C131" s="1950" t="str">
        <f>'INF GERAIS'!C131</f>
        <v>AGRESTE CENTRAL</v>
      </c>
      <c r="D131" s="1950" t="str">
        <f>'INF GERAIS'!D131</f>
        <v>CUPIRA</v>
      </c>
      <c r="E131" s="1950" t="str">
        <f>'INF GERAIS'!E131</f>
        <v>ADEQUAÇÃO DO MERCADO PÚBLICO MUNICIPAL PARA IMPLANTAÇÃO DO MERCADO DE PEIXE</v>
      </c>
      <c r="F131" s="1950" t="str">
        <f>'INF GERAIS'!G131</f>
        <v>NORMAL</v>
      </c>
      <c r="G131" s="1950" t="str">
        <f>'INF GERAIS'!N131</f>
        <v>E-FISCO (Baixado)</v>
      </c>
      <c r="H131" s="1950" t="str">
        <f>'INF GERAIS'!O131</f>
        <v>CONCLUÍDA</v>
      </c>
      <c r="I131" s="11">
        <f>'INF GERAIS'!I131</f>
        <v>905659.85666666657</v>
      </c>
      <c r="J131" s="11">
        <f>'INF GERAIS'!J131</f>
        <v>71877.64</v>
      </c>
      <c r="K131" s="11">
        <f>'INF GERAIS'!K131</f>
        <v>71191.035000000003</v>
      </c>
      <c r="L131" s="11">
        <f>'INF GERAIS'!L131</f>
        <v>0</v>
      </c>
      <c r="M131" s="11">
        <f>'INF GERAIS'!M131</f>
        <v>686.6</v>
      </c>
      <c r="N131" s="233">
        <f>IF(MAX(PAGAMENTOS!M131,PAGAMENTOS!U131,PAGAMENTOS!AC131,PAGAMENTOS!AK131,PAGAMENTOS!AQ131,PAGAMENTOS!AW131)=0,"SEM PAGAMENTO",IFERROR(INDEX(PAGAMENTOS!131:131,MATCH(MAX(PAGAMENTOS!M131,PAGAMENTOS!U131,PAGAMENTOS!AC131,PAGAMENTOS!AK131,PAGAMENTOS!AQ131,PAGAMENTOS!AW131),PAGAMENTOS!131:131,0)),"SEM PAGAMENTO"))</f>
        <v>42500</v>
      </c>
      <c r="O131" s="120" t="str">
        <f>IF(MAX(PAGAMENTOS!M131,PAGAMENTOS!U131,PAGAMENTOS!AC131,PAGAMENTOS!AK131,PAGAMENTOS!AQ131,PAGAMENTOS!AW131)=0,"SEM PAGAMENTO",IFERROR(IF(MATCH(MAX(PAGAMENTOS!M131,PAGAMENTOS!U131,PAGAMENTOS!AC131,PAGAMENTOS!AK131,PAGAMENTOS!AQ131,PAGAMENTOS!AW131),PAGAMENTOS!131:131,0)&gt;40,INDEX(PAGAMENTOS!131:131,MATCH(MAX(PAGAMENTOS!M131,PAGAMENTOS!U131,PAGAMENTOS!AC131,PAGAMENTOS!AK131,PAGAMENTOS!AQ131,PAGAMENTOS!AW131),PAGAMENTOS!131:131,0)-2)&amp;" P COMP.",IF(MATCH(MAX(PAGAMENTOS!M131,PAGAMENTOS!U131,PAGAMENTOS!AC131,PAGAMENTOS!AK131,PAGAMENTOS!AQ131,PAGAMENTOS!AW131),PAGAMENTOS!131:131,0)=13,"1ª P",IF(MATCH(MAX(PAGAMENTOS!M131,PAGAMENTOS!U131,PAGAMENTOS!AC131,PAGAMENTOS!AK131,PAGAMENTOS!AQ131,PAGAMENTOS!AW131),PAGAMENTOS!131:131,0)=21,"2ª P",IF(MATCH(MAX(PAGAMENTOS!M131,PAGAMENTOS!U131,PAGAMENTOS!AC131,PAGAMENTOS!AK131,PAGAMENTOS!AQ131,PAGAMENTOS!AW131),PAGAMENTOS!131:131,0)=29,"3ª P",IF(PAGAMENTOS!AC131=PAGAMENTOS!AK131,"4ª P","4ª P"))))),"SEM PAGAMENTO"))</f>
        <v>4ª P</v>
      </c>
      <c r="P131" s="11">
        <f>IF(MAX(PAGAMENTOS!M131,PAGAMENTOS!U131,PAGAMENTOS!AC131,PAGAMENTOS!AK131,PAGAMENTOS!AQ131,PAGAMENTOS!AW131)=0,"SEM PAGAMENTO",IFERROR(INDEX(PAGAMENTOS!131:131,MATCH(MAX(PAGAMENTOS!M131,PAGAMENTOS!U131,PAGAMENTOS!AC131,PAGAMENTOS!AK131,PAGAMENTOS!AQ131,PAGAMENTOS!AW131),PAGAMENTOS!131:131,0)-1),"SEM PAGAMENTO"))</f>
        <v>14238.21</v>
      </c>
      <c r="Q131" s="11">
        <f>SUM(PAGAMENTOS!G131,PAGAMENTOS!L131,PAGAMENTOS!T131,PAGAMENTOS!AB131,PAGAMENTOS!AJ131,PAGAMENTOS!AP131,PAGAMENTOS!AV131)</f>
        <v>71191.040000000008</v>
      </c>
      <c r="R131" s="11">
        <f>SUM(PAGAMENTOS!G131,PAGAMENTOS!H131,PAGAMENTOS!L131,PAGAMENTOS!T131,PAGAMENTOS!AB131,PAGAMENTOS!AJ131,PAGAMENTOS!AP131,PAGAMENTOS!AV131)</f>
        <v>71191.040000000008</v>
      </c>
      <c r="S131" s="17">
        <f t="shared" si="1"/>
        <v>1.0000000702335625</v>
      </c>
      <c r="T131" s="11">
        <f>IF(RIGHT(B131)="O",0,IF(AND(R131=0,PAGAMENTOS!H131&lt;&gt;0),0,K131-R131))</f>
        <v>-5.0000000046566129E-3</v>
      </c>
      <c r="U131" s="120" t="str">
        <f>IF(AND(OR(PAGAMENTOS!AG131&lt;&gt;"",PAGAMENTOS!AH131&lt;&gt;""),PAGAMENTOS!AK131=""),"4ª",IF(AND(OR(PAGAMENTOS!Y131&lt;&gt;"",PAGAMENTOS!Z131&lt;&gt;""),PAGAMENTOS!AC131=""),"3ª",IF(AND(OR(PAGAMENTOS!Q131&lt;&gt;"",PAGAMENTOS!R131&lt;&gt;""),PAGAMENTOS!U131=""),"2ª",IF(AND(OR(PAGAMENTOS!I131&lt;&gt;"",PAGAMENTOS!J131&lt;&gt;""),PAGAMENTOS!M131=""),"1ª","OK"))))</f>
        <v>OK</v>
      </c>
      <c r="V131" s="120" t="str">
        <f>IF(U131="4ª",IF(PAGAMENTOS!AH131="","AGUARDANDO VISTORIA","NO FINANCEIRO"),IF(U131="3ª",IF(PAGAMENTOS!Z131="","AGUARDANDO VISTORIA","NO FINANCEIRO"),IF(U131="2ª",IF(PAGAMENTOS!R131="","AGUARDANDO VISTORIA","NO FINANCEIRO"),IF(U131="1ª",IF(PAGAMENTOS!J131="","AGUARDANDO LIBERAÇÃO","NO FINANCEIRO"),"OK"))))</f>
        <v>OK</v>
      </c>
      <c r="W131" s="233" t="str">
        <f>IF(U131="4ª",IF(PAGAMENTOS!AH131="",PAGAMENTOS!AG131,PAGAMENTOS!AH131),IF(U131="3ª",IF(PAGAMENTOS!Z131="",PAGAMENTOS!Y131,PAGAMENTOS!Z131),IF(U131="2ª",IF(PAGAMENTOS!R131="",PAGAMENTOS!Q131,PAGAMENTOS!R131),IF(U131="1ª",IF(PAGAMENTOS!J131="",PAGAMENTOS!I131,PAGAMENTOS!J131),"OK"))))</f>
        <v>OK</v>
      </c>
      <c r="X131" s="18">
        <f>MAX(VISTORIA!Y131,VISTORIA!U131,VISTORIA!Q131,VISTORIA!M131,VISTORIA!I131)</f>
        <v>1</v>
      </c>
      <c r="Y131" s="18">
        <f>IF(VISTORIA!Y131&lt;&gt;"",VISTORIA!Y131,IF(VISTORIA!U131&lt;&gt;"",VISTORIA!U131,IF(VISTORIA!Q131&lt;&gt;"",VISTORIA!Q131,IF(VISTORIA!M131&lt;&gt;"",VISTORIA!M131,IF(VISTORIA!I131&lt;&gt;"",VISTORIA!I131,0)))))</f>
        <v>1</v>
      </c>
      <c r="Z131" s="233">
        <f>IF(VISTORIA!Y131&lt;&gt;"",VISTORIA!W131,IF(VISTORIA!U131&lt;&gt;"",VISTORIA!S131,IF(VISTORIA!Q131&lt;&gt;"",VISTORIA!O131,IF(VISTORIA!M131&lt;&gt;"",VISTORIA!K131,IF(VISTORIA!I131&lt;&gt;"",VISTORIA!G131,"NA")))))</f>
        <v>42451</v>
      </c>
      <c r="AA131" s="233">
        <f>IF(VISTORIA!Y131&lt;&gt;"",VISTORIA!X131,IF(VISTORIA!U131&lt;&gt;"",VISTORIA!T131,IF(VISTORIA!Q131&lt;&gt;"",VISTORIA!P131,IF(VISTORIA!M131&lt;&gt;"",VISTORIA!L131,IF(VISTORIA!I131&lt;&gt;"",VISTORIA!H131,"NA")))))</f>
        <v>42480</v>
      </c>
      <c r="AB131" s="233" t="str">
        <f>IF(OR(G131="AGUARDANDO PRESTAÇÃO DE CONTAS",G131="AGUARDANDO APROVAÇÃO PRESTAÇÃO DE CONTAS",G131="CONCLUÍDO"),"PTM CONCLUÍDO",IF(AND(VISTORIA!X131="",VISTORIA!W131&lt;&gt;""),VISTORIA!W131,IF(AND(VISTORIA!T131="",VISTORIA!S131&lt;&gt;""),VISTORIA!S131,IF(AND(VISTORIA!P131="",VISTORIA!O131&lt;&gt;""),VISTORIA!O131,IF(AND(VISTORIA!L131="",VISTORIA!K131&lt;&gt;""),VISTORIA!K131,IF(AND(VISTORIA!H131="",VISTORIA!G131&lt;&gt;""),VISTORIA!G131,"SEM PEDIDO"))))))</f>
        <v>SEM PEDIDO</v>
      </c>
      <c r="AC131" s="18" t="str">
        <f>IFERROR(INDEX('CONCLUSÃO INFORMAL'!131:131,MATCH(MAX('CONCLUSÃO INFORMAL'!H131,'CONCLUSÃO INFORMAL'!L131,'CONCLUSÃO INFORMAL'!P131),'CONCLUSÃO INFORMAL'!131:131,0)-1),"NÃO INFORMADO")</f>
        <v>NÃO INFORMADO</v>
      </c>
      <c r="AD131" s="233" t="str">
        <f>IFERROR(INDEX('CONCLUSÃO INFORMAL'!131:131,MATCH(MAX('CONCLUSÃO INFORMAL'!H131,'CONCLUSÃO INFORMAL'!L131,'CONCLUSÃO INFORMAL'!P131),'CONCLUSÃO INFORMAL'!131:131,0)),"NÃO INFORMADO")</f>
        <v>NÃO INFORMADO</v>
      </c>
      <c r="AE131" s="1950" t="str">
        <f>IFERROR(INDEX('CONCLUSÃO INFORMAL'!131:131,MATCH(MAX('CONCLUSÃO INFORMAL'!H131,'CONCLUSÃO INFORMAL'!L131,'CONCLUSÃO INFORMAL'!P131),'CONCLUSÃO INFORMAL'!131:131,0)+1),"NÃO INFORMADO")</f>
        <v>NÃO INFORMADO</v>
      </c>
    </row>
    <row r="132" spans="2:31" ht="43.5" x14ac:dyDescent="0.35">
      <c r="B132" s="7" t="str">
        <f>'INF GERAIS'!B132&amp;IFERROR(IF(INDEX(APOIO!$A$5:$A$50,MATCH('INF GERAIS'!N132,APOIO!$B$5:$B$50,0))="NÃO",APOIO!$A$2&amp;"NÃO VÁLIDO",""),"")</f>
        <v>2014.0120</v>
      </c>
      <c r="C132" s="1950" t="str">
        <f>'INF GERAIS'!C132</f>
        <v>AGRESTE CENTRAL</v>
      </c>
      <c r="D132" s="1950" t="str">
        <f>'INF GERAIS'!D132</f>
        <v>CUPIRA</v>
      </c>
      <c r="E132" s="1950" t="str">
        <f>'INF GERAIS'!E132</f>
        <v>CONSTRUÇÃO DE PRAÇA NO DISTRITO DE GRAVATÁ-AÇU</v>
      </c>
      <c r="F132" s="1950" t="str">
        <f>'INF GERAIS'!G132</f>
        <v>NORMAL</v>
      </c>
      <c r="G132" s="12" t="str">
        <f>'INF GERAIS'!N132</f>
        <v>EM CONFERÊNCIA PARA TEMAI</v>
      </c>
      <c r="H132" s="1950" t="str">
        <f>'INF GERAIS'!O132</f>
        <v>CONCLUÍDA</v>
      </c>
      <c r="I132" s="11">
        <f>'INF GERAIS'!I132</f>
        <v>905659.85666666657</v>
      </c>
      <c r="J132" s="11">
        <f>'INF GERAIS'!J132</f>
        <v>47865.43</v>
      </c>
      <c r="K132" s="11">
        <f>'INF GERAIS'!K132</f>
        <v>47865.43</v>
      </c>
      <c r="L132" s="11">
        <f>'INF GERAIS'!L132</f>
        <v>0</v>
      </c>
      <c r="M132" s="11">
        <f>'INF GERAIS'!M132</f>
        <v>0</v>
      </c>
      <c r="N132" s="233">
        <f>IF(MAX(PAGAMENTOS!M132,PAGAMENTOS!U132,PAGAMENTOS!AC132,PAGAMENTOS!AK132,PAGAMENTOS!AQ132,PAGAMENTOS!AW132)=0,"SEM PAGAMENTO",IFERROR(INDEX(PAGAMENTOS!132:132,MATCH(MAX(PAGAMENTOS!M132,PAGAMENTOS!U132,PAGAMENTOS!AC132,PAGAMENTOS!AK132,PAGAMENTOS!AQ132,PAGAMENTOS!AW132),PAGAMENTOS!132:132,0)),"SEM PAGAMENTO"))</f>
        <v>42640</v>
      </c>
      <c r="O132" s="120" t="str">
        <f>IF(MAX(PAGAMENTOS!M132,PAGAMENTOS!U132,PAGAMENTOS!AC132,PAGAMENTOS!AK132,PAGAMENTOS!AQ132,PAGAMENTOS!AW132)=0,"SEM PAGAMENTO",IFERROR(IF(MATCH(MAX(PAGAMENTOS!M132,PAGAMENTOS!U132,PAGAMENTOS!AC132,PAGAMENTOS!AK132,PAGAMENTOS!AQ132,PAGAMENTOS!AW132),PAGAMENTOS!132:132,0)&gt;40,INDEX(PAGAMENTOS!132:132,MATCH(MAX(PAGAMENTOS!M132,PAGAMENTOS!U132,PAGAMENTOS!AC132,PAGAMENTOS!AK132,PAGAMENTOS!AQ132,PAGAMENTOS!AW132),PAGAMENTOS!132:132,0)-2)&amp;" P COMP.",IF(MATCH(MAX(PAGAMENTOS!M132,PAGAMENTOS!U132,PAGAMENTOS!AC132,PAGAMENTOS!AK132,PAGAMENTOS!AQ132,PAGAMENTOS!AW132),PAGAMENTOS!132:132,0)=13,"1ª P",IF(MATCH(MAX(PAGAMENTOS!M132,PAGAMENTOS!U132,PAGAMENTOS!AC132,PAGAMENTOS!AK132,PAGAMENTOS!AQ132,PAGAMENTOS!AW132),PAGAMENTOS!132:132,0)=21,"2ª P",IF(MATCH(MAX(PAGAMENTOS!M132,PAGAMENTOS!U132,PAGAMENTOS!AC132,PAGAMENTOS!AK132,PAGAMENTOS!AQ132,PAGAMENTOS!AW132),PAGAMENTOS!132:132,0)=29,"3ª P",IF(PAGAMENTOS!AC132=PAGAMENTOS!AK132,"4ª P","4ª P"))))),"SEM PAGAMENTO"))</f>
        <v>4ª P</v>
      </c>
      <c r="P132" s="11">
        <f>IF(MAX(PAGAMENTOS!M132,PAGAMENTOS!U132,PAGAMENTOS!AC132,PAGAMENTOS!AK132,PAGAMENTOS!AQ132,PAGAMENTOS!AW132)=0,"SEM PAGAMENTO",IFERROR(INDEX(PAGAMENTOS!132:132,MATCH(MAX(PAGAMENTOS!M132,PAGAMENTOS!U132,PAGAMENTOS!AC132,PAGAMENTOS!AK132,PAGAMENTOS!AQ132,PAGAMENTOS!AW132),PAGAMENTOS!132:132,0)-1),"SEM PAGAMENTO"))</f>
        <v>9573.09</v>
      </c>
      <c r="Q132" s="11">
        <f>SUM(PAGAMENTOS!G132,PAGAMENTOS!L132,PAGAMENTOS!T132,PAGAMENTOS!AB132,PAGAMENTOS!AJ132,PAGAMENTOS!AP132,PAGAMENTOS!AV132)</f>
        <v>47865.429999999993</v>
      </c>
      <c r="R132" s="11">
        <f>SUM(PAGAMENTOS!G132,PAGAMENTOS!H132,PAGAMENTOS!L132,PAGAMENTOS!T132,PAGAMENTOS!AB132,PAGAMENTOS!AJ132,PAGAMENTOS!AP132,PAGAMENTOS!AV132)</f>
        <v>47865.429999999993</v>
      </c>
      <c r="S132" s="17">
        <f t="shared" si="1"/>
        <v>0.99999999999999989</v>
      </c>
      <c r="T132" s="11">
        <f>IF(RIGHT(B132)="O",0,IF(AND(R132=0,PAGAMENTOS!H132&lt;&gt;0),0,K132-R132))</f>
        <v>7.2759576141834259E-12</v>
      </c>
      <c r="U132" s="120" t="str">
        <f>IF(AND(OR(PAGAMENTOS!AG132&lt;&gt;"",PAGAMENTOS!AH132&lt;&gt;""),PAGAMENTOS!AK132=""),"4ª",IF(AND(OR(PAGAMENTOS!Y132&lt;&gt;"",PAGAMENTOS!Z132&lt;&gt;""),PAGAMENTOS!AC132=""),"3ª",IF(AND(OR(PAGAMENTOS!Q132&lt;&gt;"",PAGAMENTOS!R132&lt;&gt;""),PAGAMENTOS!U132=""),"2ª",IF(AND(OR(PAGAMENTOS!I132&lt;&gt;"",PAGAMENTOS!J132&lt;&gt;""),PAGAMENTOS!M132=""),"1ª","OK"))))</f>
        <v>OK</v>
      </c>
      <c r="V132" s="120" t="str">
        <f>IF(U132="4ª",IF(PAGAMENTOS!AH132="","AGUARDANDO VISTORIA","NO FINANCEIRO"),IF(U132="3ª",IF(PAGAMENTOS!Z132="","AGUARDANDO VISTORIA","NO FINANCEIRO"),IF(U132="2ª",IF(PAGAMENTOS!R132="","AGUARDANDO VISTORIA","NO FINANCEIRO"),IF(U132="1ª",IF(PAGAMENTOS!J132="","AGUARDANDO LIBERAÇÃO","NO FINANCEIRO"),"OK"))))</f>
        <v>OK</v>
      </c>
      <c r="W132" s="233" t="str">
        <f>IF(U132="4ª",IF(PAGAMENTOS!AH132="",PAGAMENTOS!AG132,PAGAMENTOS!AH132),IF(U132="3ª",IF(PAGAMENTOS!Z132="",PAGAMENTOS!Y132,PAGAMENTOS!Z132),IF(U132="2ª",IF(PAGAMENTOS!R132="",PAGAMENTOS!Q132,PAGAMENTOS!R132),IF(U132="1ª",IF(PAGAMENTOS!J132="",PAGAMENTOS!I132,PAGAMENTOS!J132),"OK"))))</f>
        <v>OK</v>
      </c>
      <c r="X132" s="18">
        <f>MAX(VISTORIA!Y132,VISTORIA!U132,VISTORIA!Q132,VISTORIA!M132,VISTORIA!I132)</f>
        <v>1</v>
      </c>
      <c r="Y132" s="18">
        <f>IF(VISTORIA!Y132&lt;&gt;"",VISTORIA!Y132,IF(VISTORIA!U132&lt;&gt;"",VISTORIA!U132,IF(VISTORIA!Q132&lt;&gt;"",VISTORIA!Q132,IF(VISTORIA!M132&lt;&gt;"",VISTORIA!M132,IF(VISTORIA!I132&lt;&gt;"",VISTORIA!I132,0)))))</f>
        <v>1</v>
      </c>
      <c r="Z132" s="233">
        <f>IF(VISTORIA!Y132&lt;&gt;"",VISTORIA!W132,IF(VISTORIA!U132&lt;&gt;"",VISTORIA!S132,IF(VISTORIA!Q132&lt;&gt;"",VISTORIA!O132,IF(VISTORIA!M132&lt;&gt;"",VISTORIA!K132,IF(VISTORIA!I132&lt;&gt;"",VISTORIA!G132,"NA")))))</f>
        <v>42422</v>
      </c>
      <c r="AA132" s="233">
        <f>IF(VISTORIA!Y132&lt;&gt;"",VISTORIA!X132,IF(VISTORIA!U132&lt;&gt;"",VISTORIA!T132,IF(VISTORIA!Q132&lt;&gt;"",VISTORIA!P132,IF(VISTORIA!M132&lt;&gt;"",VISTORIA!L132,IF(VISTORIA!I132&lt;&gt;"",VISTORIA!H132,"NA")))))</f>
        <v>42622</v>
      </c>
      <c r="AB132" s="233">
        <f>IF(OR(G132="AGUARDANDO PRESTAÇÃO DE CONTAS",G132="AGUARDANDO APROVAÇÃO PRESTAÇÃO DE CONTAS",G132="CONCLUÍDO"),"PTM CONCLUÍDO",IF(AND(VISTORIA!X132="",VISTORIA!W132&lt;&gt;""),VISTORIA!W132,IF(AND(VISTORIA!T132="",VISTORIA!S132&lt;&gt;""),VISTORIA!S132,IF(AND(VISTORIA!P132="",VISTORIA!O132&lt;&gt;""),VISTORIA!O132,IF(AND(VISTORIA!L132="",VISTORIA!K132&lt;&gt;""),VISTORIA!K132,IF(AND(VISTORIA!H132="",VISTORIA!G132&lt;&gt;""),VISTORIA!G132,"SEM PEDIDO"))))))</f>
        <v>42271</v>
      </c>
      <c r="AC132" s="18" t="str">
        <f>IFERROR(INDEX('CONCLUSÃO INFORMAL'!132:132,MATCH(MAX('CONCLUSÃO INFORMAL'!H132,'CONCLUSÃO INFORMAL'!L132,'CONCLUSÃO INFORMAL'!P132),'CONCLUSÃO INFORMAL'!132:132,0)-1),"NÃO INFORMADO")</f>
        <v>NÃO INFORMADO</v>
      </c>
      <c r="AD132" s="233" t="str">
        <f>IFERROR(INDEX('CONCLUSÃO INFORMAL'!132:132,MATCH(MAX('CONCLUSÃO INFORMAL'!H132,'CONCLUSÃO INFORMAL'!L132,'CONCLUSÃO INFORMAL'!P132),'CONCLUSÃO INFORMAL'!132:132,0)),"NÃO INFORMADO")</f>
        <v>NÃO INFORMADO</v>
      </c>
      <c r="AE132" s="1950" t="str">
        <f>IFERROR(INDEX('CONCLUSÃO INFORMAL'!132:132,MATCH(MAX('CONCLUSÃO INFORMAL'!H132,'CONCLUSÃO INFORMAL'!L132,'CONCLUSÃO INFORMAL'!P132),'CONCLUSÃO INFORMAL'!132:132,0)+1),"NÃO INFORMADO")</f>
        <v>NÃO INFORMADO</v>
      </c>
    </row>
    <row r="133" spans="2:31" ht="58" x14ac:dyDescent="0.35">
      <c r="B133" s="7" t="str">
        <f>'INF GERAIS'!B133&amp;IFERROR(IF(INDEX(APOIO!$A$5:$A$50,MATCH('INF GERAIS'!N133,APOIO!$B$5:$B$50,0))="NÃO",APOIO!$A$2&amp;"NÃO VÁLIDO",""),"")</f>
        <v>2014.0121</v>
      </c>
      <c r="C133" s="1950" t="str">
        <f>'INF GERAIS'!C133</f>
        <v>AGRESTE CENTRAL</v>
      </c>
      <c r="D133" s="1950" t="str">
        <f>'INF GERAIS'!D133</f>
        <v>CUPIRA</v>
      </c>
      <c r="E133" s="1950" t="str">
        <f>'INF GERAIS'!E133</f>
        <v>CONSTRUÇÃO DE PAVIMENTAÇÃO EM PARALELEPÍPEDOS GRANÍTICOS</v>
      </c>
      <c r="F133" s="1950" t="str">
        <f>'INF GERAIS'!G133</f>
        <v>NORMAL</v>
      </c>
      <c r="G133" s="12" t="str">
        <f>'INF GERAIS'!N133</f>
        <v>EM CONFERÊNCIA PARA TEMAI</v>
      </c>
      <c r="H133" s="1950" t="str">
        <f>'INF GERAIS'!O133</f>
        <v>CONCLUÍDA</v>
      </c>
      <c r="I133" s="11">
        <f>'INF GERAIS'!I133</f>
        <v>905659.85666666657</v>
      </c>
      <c r="J133" s="11">
        <f>'INF GERAIS'!J133</f>
        <v>531998.34</v>
      </c>
      <c r="K133" s="11">
        <f>'INF GERAIS'!K133</f>
        <v>531998.34</v>
      </c>
      <c r="L133" s="11">
        <f>'INF GERAIS'!L133</f>
        <v>0</v>
      </c>
      <c r="M133" s="11">
        <f>'INF GERAIS'!M133</f>
        <v>0</v>
      </c>
      <c r="N133" s="233">
        <f>IF(MAX(PAGAMENTOS!M133,PAGAMENTOS!U133,PAGAMENTOS!AC133,PAGAMENTOS!AK133,PAGAMENTOS!AQ133,PAGAMENTOS!AW133)=0,"SEM PAGAMENTO",IFERROR(INDEX(PAGAMENTOS!133:133,MATCH(MAX(PAGAMENTOS!M133,PAGAMENTOS!U133,PAGAMENTOS!AC133,PAGAMENTOS!AK133,PAGAMENTOS!AQ133,PAGAMENTOS!AW133),PAGAMENTOS!133:133,0)),"SEM PAGAMENTO"))</f>
        <v>42549</v>
      </c>
      <c r="O133" s="120" t="str">
        <f>IF(MAX(PAGAMENTOS!M133,PAGAMENTOS!U133,PAGAMENTOS!AC133,PAGAMENTOS!AK133,PAGAMENTOS!AQ133,PAGAMENTOS!AW133)=0,"SEM PAGAMENTO",IFERROR(IF(MATCH(MAX(PAGAMENTOS!M133,PAGAMENTOS!U133,PAGAMENTOS!AC133,PAGAMENTOS!AK133,PAGAMENTOS!AQ133,PAGAMENTOS!AW133),PAGAMENTOS!133:133,0)&gt;40,INDEX(PAGAMENTOS!133:133,MATCH(MAX(PAGAMENTOS!M133,PAGAMENTOS!U133,PAGAMENTOS!AC133,PAGAMENTOS!AK133,PAGAMENTOS!AQ133,PAGAMENTOS!AW133),PAGAMENTOS!133:133,0)-2)&amp;" P COMP.",IF(MATCH(MAX(PAGAMENTOS!M133,PAGAMENTOS!U133,PAGAMENTOS!AC133,PAGAMENTOS!AK133,PAGAMENTOS!AQ133,PAGAMENTOS!AW133),PAGAMENTOS!133:133,0)=13,"1ª P",IF(MATCH(MAX(PAGAMENTOS!M133,PAGAMENTOS!U133,PAGAMENTOS!AC133,PAGAMENTOS!AK133,PAGAMENTOS!AQ133,PAGAMENTOS!AW133),PAGAMENTOS!133:133,0)=21,"2ª P",IF(MATCH(MAX(PAGAMENTOS!M133,PAGAMENTOS!U133,PAGAMENTOS!AC133,PAGAMENTOS!AK133,PAGAMENTOS!AQ133,PAGAMENTOS!AW133),PAGAMENTOS!133:133,0)=29,"3ª P",IF(PAGAMENTOS!AC133=PAGAMENTOS!AK133,"4ª P","4ª P"))))),"SEM PAGAMENTO"))</f>
        <v>4ª P</v>
      </c>
      <c r="P133" s="11">
        <f>IF(MAX(PAGAMENTOS!M133,PAGAMENTOS!U133,PAGAMENTOS!AC133,PAGAMENTOS!AK133,PAGAMENTOS!AQ133,PAGAMENTOS!AW133)=0,"SEM PAGAMENTO",IFERROR(INDEX(PAGAMENTOS!133:133,MATCH(MAX(PAGAMENTOS!M133,PAGAMENTOS!U133,PAGAMENTOS!AC133,PAGAMENTOS!AK133,PAGAMENTOS!AQ133,PAGAMENTOS!AW133),PAGAMENTOS!133:133,0)-1),"SEM PAGAMENTO"))</f>
        <v>109902.29</v>
      </c>
      <c r="Q133" s="11">
        <f>SUM(PAGAMENTOS!G133,PAGAMENTOS!L133,PAGAMENTOS!T133,PAGAMENTOS!AB133,PAGAMENTOS!AJ133,PAGAMENTOS!AP133,PAGAMENTOS!AV133)</f>
        <v>531998.34</v>
      </c>
      <c r="R133" s="11">
        <f>SUM(PAGAMENTOS!G133,PAGAMENTOS!H133,PAGAMENTOS!L133,PAGAMENTOS!T133,PAGAMENTOS!AB133,PAGAMENTOS!AJ133,PAGAMENTOS!AP133,PAGAMENTOS!AV133)</f>
        <v>531998.34</v>
      </c>
      <c r="S133" s="17">
        <f t="shared" si="1"/>
        <v>1</v>
      </c>
      <c r="T133" s="11">
        <f>IF(RIGHT(B133)="O",0,IF(AND(R133=0,PAGAMENTOS!H133&lt;&gt;0),0,K133-R133))</f>
        <v>0</v>
      </c>
      <c r="U133" s="120" t="str">
        <f>IF(AND(OR(PAGAMENTOS!AG133&lt;&gt;"",PAGAMENTOS!AH133&lt;&gt;""),PAGAMENTOS!AK133=""),"4ª",IF(AND(OR(PAGAMENTOS!Y133&lt;&gt;"",PAGAMENTOS!Z133&lt;&gt;""),PAGAMENTOS!AC133=""),"3ª",IF(AND(OR(PAGAMENTOS!Q133&lt;&gt;"",PAGAMENTOS!R133&lt;&gt;""),PAGAMENTOS!U133=""),"2ª",IF(AND(OR(PAGAMENTOS!I133&lt;&gt;"",PAGAMENTOS!J133&lt;&gt;""),PAGAMENTOS!M133=""),"1ª","OK"))))</f>
        <v>OK</v>
      </c>
      <c r="V133" s="120" t="str">
        <f>IF(U133="4ª",IF(PAGAMENTOS!AH133="","AGUARDANDO VISTORIA","NO FINANCEIRO"),IF(U133="3ª",IF(PAGAMENTOS!Z133="","AGUARDANDO VISTORIA","NO FINANCEIRO"),IF(U133="2ª",IF(PAGAMENTOS!R133="","AGUARDANDO VISTORIA","NO FINANCEIRO"),IF(U133="1ª",IF(PAGAMENTOS!J133="","AGUARDANDO LIBERAÇÃO","NO FINANCEIRO"),"OK"))))</f>
        <v>OK</v>
      </c>
      <c r="W133" s="233" t="str">
        <f>IF(U133="4ª",IF(PAGAMENTOS!AH133="",PAGAMENTOS!AG133,PAGAMENTOS!AH133),IF(U133="3ª",IF(PAGAMENTOS!Z133="",PAGAMENTOS!Y133,PAGAMENTOS!Z133),IF(U133="2ª",IF(PAGAMENTOS!R133="",PAGAMENTOS!Q133,PAGAMENTOS!R133),IF(U133="1ª",IF(PAGAMENTOS!J133="",PAGAMENTOS!I133,PAGAMENTOS!J133),"OK"))))</f>
        <v>OK</v>
      </c>
      <c r="X133" s="18">
        <f>MAX(VISTORIA!Y133,VISTORIA!U133,VISTORIA!Q133,VISTORIA!M133,VISTORIA!I133)</f>
        <v>1</v>
      </c>
      <c r="Y133" s="18">
        <f>IF(VISTORIA!Y133&lt;&gt;"",VISTORIA!Y133,IF(VISTORIA!U133&lt;&gt;"",VISTORIA!U133,IF(VISTORIA!Q133&lt;&gt;"",VISTORIA!Q133,IF(VISTORIA!M133&lt;&gt;"",VISTORIA!M133,IF(VISTORIA!I133&lt;&gt;"",VISTORIA!I133,0)))))</f>
        <v>1</v>
      </c>
      <c r="Z133" s="233">
        <f>IF(VISTORIA!Y133&lt;&gt;"",VISTORIA!W133,IF(VISTORIA!U133&lt;&gt;"",VISTORIA!S133,IF(VISTORIA!Q133&lt;&gt;"",VISTORIA!O133,IF(VISTORIA!M133&lt;&gt;"",VISTORIA!K133,IF(VISTORIA!I133&lt;&gt;"",VISTORIA!G133,"NA")))))</f>
        <v>42474</v>
      </c>
      <c r="AA133" s="233">
        <f>IF(VISTORIA!Y133&lt;&gt;"",VISTORIA!X133,IF(VISTORIA!U133&lt;&gt;"",VISTORIA!T133,IF(VISTORIA!Q133&lt;&gt;"",VISTORIA!P133,IF(VISTORIA!M133&lt;&gt;"",VISTORIA!L133,IF(VISTORIA!I133&lt;&gt;"",VISTORIA!H133,"NA")))))</f>
        <v>42510</v>
      </c>
      <c r="AB133" s="233" t="str">
        <f>IF(OR(G133="AGUARDANDO PRESTAÇÃO DE CONTAS",G133="AGUARDANDO APROVAÇÃO PRESTAÇÃO DE CONTAS",G133="CONCLUÍDO"),"PTM CONCLUÍDO",IF(AND(VISTORIA!X133="",VISTORIA!W133&lt;&gt;""),VISTORIA!W133,IF(AND(VISTORIA!T133="",VISTORIA!S133&lt;&gt;""),VISTORIA!S133,IF(AND(VISTORIA!P133="",VISTORIA!O133&lt;&gt;""),VISTORIA!O133,IF(AND(VISTORIA!L133="",VISTORIA!K133&lt;&gt;""),VISTORIA!K133,IF(AND(VISTORIA!H133="",VISTORIA!G133&lt;&gt;""),VISTORIA!G133,"SEM PEDIDO"))))))</f>
        <v>SEM PEDIDO</v>
      </c>
      <c r="AC133" s="18" t="str">
        <f>IFERROR(INDEX('CONCLUSÃO INFORMAL'!133:133,MATCH(MAX('CONCLUSÃO INFORMAL'!H133,'CONCLUSÃO INFORMAL'!L133,'CONCLUSÃO INFORMAL'!P133),'CONCLUSÃO INFORMAL'!133:133,0)-1),"NÃO INFORMADO")</f>
        <v>NÃO INFORMADO</v>
      </c>
      <c r="AD133" s="233" t="str">
        <f>IFERROR(INDEX('CONCLUSÃO INFORMAL'!133:133,MATCH(MAX('CONCLUSÃO INFORMAL'!H133,'CONCLUSÃO INFORMAL'!L133,'CONCLUSÃO INFORMAL'!P133),'CONCLUSÃO INFORMAL'!133:133,0)),"NÃO INFORMADO")</f>
        <v>NÃO INFORMADO</v>
      </c>
      <c r="AE133" s="1950" t="str">
        <f>IFERROR(INDEX('CONCLUSÃO INFORMAL'!133:133,MATCH(MAX('CONCLUSÃO INFORMAL'!H133,'CONCLUSÃO INFORMAL'!L133,'CONCLUSÃO INFORMAL'!P133),'CONCLUSÃO INFORMAL'!133:133,0)+1),"NÃO INFORMADO")</f>
        <v>NÃO INFORMADO</v>
      </c>
    </row>
    <row r="134" spans="2:31" ht="43.5" x14ac:dyDescent="0.35">
      <c r="B134" s="7" t="str">
        <f>'INF GERAIS'!B134&amp;IFERROR(IF(INDEX(APOIO!$A$5:$A$50,MATCH('INF GERAIS'!N134,APOIO!$B$5:$B$50,0))="NÃO",APOIO!$A$2&amp;"NÃO VÁLIDO",""),"")</f>
        <v>2014.0122</v>
      </c>
      <c r="C134" s="1950" t="str">
        <f>'INF GERAIS'!C134</f>
        <v>AGRESTE CENTRAL</v>
      </c>
      <c r="D134" s="1950" t="str">
        <f>'INF GERAIS'!D134</f>
        <v>CUPIRA</v>
      </c>
      <c r="E134" s="1950" t="str">
        <f>'INF GERAIS'!E134</f>
        <v>CONSTRUÇÃO DO MERCADO DE CARNE NO BAIRRO NOVO HORIZONTE</v>
      </c>
      <c r="F134" s="1950" t="str">
        <f>'INF GERAIS'!G134</f>
        <v>NORMAL</v>
      </c>
      <c r="G134" s="1950" t="str">
        <f>'INF GERAIS'!N134</f>
        <v>E-FISCO (Baixado)</v>
      </c>
      <c r="H134" s="1950" t="str">
        <f>'INF GERAIS'!O134</f>
        <v>CONCLUÍDA</v>
      </c>
      <c r="I134" s="11">
        <f>'INF GERAIS'!I134</f>
        <v>905659.85666666657</v>
      </c>
      <c r="J134" s="11">
        <f>'INF GERAIS'!J134</f>
        <v>234538.5</v>
      </c>
      <c r="K134" s="11">
        <f>'INF GERAIS'!K134</f>
        <v>234021.34</v>
      </c>
      <c r="L134" s="11">
        <f>'INF GERAIS'!L134</f>
        <v>0</v>
      </c>
      <c r="M134" s="11">
        <f>'INF GERAIS'!M134</f>
        <v>517.16000000000349</v>
      </c>
      <c r="N134" s="233">
        <f>IF(MAX(PAGAMENTOS!M134,PAGAMENTOS!U134,PAGAMENTOS!AC134,PAGAMENTOS!AK134,PAGAMENTOS!AQ134,PAGAMENTOS!AW134)=0,"SEM PAGAMENTO",IFERROR(INDEX(PAGAMENTOS!134:134,MATCH(MAX(PAGAMENTOS!M134,PAGAMENTOS!U134,PAGAMENTOS!AC134,PAGAMENTOS!AK134,PAGAMENTOS!AQ134,PAGAMENTOS!AW134),PAGAMENTOS!134:134,0)),"SEM PAGAMENTO"))</f>
        <v>42500</v>
      </c>
      <c r="O134" s="120" t="str">
        <f>IF(MAX(PAGAMENTOS!M134,PAGAMENTOS!U134,PAGAMENTOS!AC134,PAGAMENTOS!AK134,PAGAMENTOS!AQ134,PAGAMENTOS!AW134)=0,"SEM PAGAMENTO",IFERROR(IF(MATCH(MAX(PAGAMENTOS!M134,PAGAMENTOS!U134,PAGAMENTOS!AC134,PAGAMENTOS!AK134,PAGAMENTOS!AQ134,PAGAMENTOS!AW134),PAGAMENTOS!134:134,0)&gt;40,INDEX(PAGAMENTOS!134:134,MATCH(MAX(PAGAMENTOS!M134,PAGAMENTOS!U134,PAGAMENTOS!AC134,PAGAMENTOS!AK134,PAGAMENTOS!AQ134,PAGAMENTOS!AW134),PAGAMENTOS!134:134,0)-2)&amp;" P COMP.",IF(MATCH(MAX(PAGAMENTOS!M134,PAGAMENTOS!U134,PAGAMENTOS!AC134,PAGAMENTOS!AK134,PAGAMENTOS!AQ134,PAGAMENTOS!AW134),PAGAMENTOS!134:134,0)=13,"1ª P",IF(MATCH(MAX(PAGAMENTOS!M134,PAGAMENTOS!U134,PAGAMENTOS!AC134,PAGAMENTOS!AK134,PAGAMENTOS!AQ134,PAGAMENTOS!AW134),PAGAMENTOS!134:134,0)=21,"2ª P",IF(MATCH(MAX(PAGAMENTOS!M134,PAGAMENTOS!U134,PAGAMENTOS!AC134,PAGAMENTOS!AK134,PAGAMENTOS!AQ134,PAGAMENTOS!AW134),PAGAMENTOS!134:134,0)=29,"3ª P",IF(PAGAMENTOS!AC134=PAGAMENTOS!AK134,"4ª P","4ª P"))))),"SEM PAGAMENTO"))</f>
        <v>4ª P</v>
      </c>
      <c r="P134" s="11">
        <f>IF(MAX(PAGAMENTOS!M134,PAGAMENTOS!U134,PAGAMENTOS!AC134,PAGAMENTOS!AK134,PAGAMENTOS!AQ134,PAGAMENTOS!AW134)=0,"SEM PAGAMENTO",IFERROR(INDEX(PAGAMENTOS!134:134,MATCH(MAX(PAGAMENTOS!M134,PAGAMENTOS!U134,PAGAMENTOS!AC134,PAGAMENTOS!AK134,PAGAMENTOS!AQ134,PAGAMENTOS!AW134),PAGAMENTOS!134:134,0)-1),"SEM PAGAMENTO"))</f>
        <v>49888.06</v>
      </c>
      <c r="Q134" s="11">
        <f>SUM(PAGAMENTOS!G134,PAGAMENTOS!L134,PAGAMENTOS!T134,PAGAMENTOS!AB134,PAGAMENTOS!AJ134,PAGAMENTOS!AP134,PAGAMENTOS!AV134)</f>
        <v>249440.31</v>
      </c>
      <c r="R134" s="11">
        <f>SUM(PAGAMENTOS!G134,PAGAMENTOS!H134,PAGAMENTOS!L134,PAGAMENTOS!T134,PAGAMENTOS!AB134,PAGAMENTOS!AJ134,PAGAMENTOS!AP134,PAGAMENTOS!AV134)</f>
        <v>249440.31</v>
      </c>
      <c r="S134" s="17">
        <f t="shared" si="1"/>
        <v>1.0658870255165618</v>
      </c>
      <c r="T134" s="11">
        <f>IF(RIGHT(B134)="O",0,IF(AND(R134=0,PAGAMENTOS!H134&lt;&gt;0),0,K134-R134))</f>
        <v>-15418.970000000001</v>
      </c>
      <c r="U134" s="120" t="str">
        <f>IF(AND(OR(PAGAMENTOS!AG134&lt;&gt;"",PAGAMENTOS!AH134&lt;&gt;""),PAGAMENTOS!AK134=""),"4ª",IF(AND(OR(PAGAMENTOS!Y134&lt;&gt;"",PAGAMENTOS!Z134&lt;&gt;""),PAGAMENTOS!AC134=""),"3ª",IF(AND(OR(PAGAMENTOS!Q134&lt;&gt;"",PAGAMENTOS!R134&lt;&gt;""),PAGAMENTOS!U134=""),"2ª",IF(AND(OR(PAGAMENTOS!I134&lt;&gt;"",PAGAMENTOS!J134&lt;&gt;""),PAGAMENTOS!M134=""),"1ª","OK"))))</f>
        <v>OK</v>
      </c>
      <c r="V134" s="120" t="str">
        <f>IF(U134="4ª",IF(PAGAMENTOS!AH134="","AGUARDANDO VISTORIA","NO FINANCEIRO"),IF(U134="3ª",IF(PAGAMENTOS!Z134="","AGUARDANDO VISTORIA","NO FINANCEIRO"),IF(U134="2ª",IF(PAGAMENTOS!R134="","AGUARDANDO VISTORIA","NO FINANCEIRO"),IF(U134="1ª",IF(PAGAMENTOS!J134="","AGUARDANDO LIBERAÇÃO","NO FINANCEIRO"),"OK"))))</f>
        <v>OK</v>
      </c>
      <c r="W134" s="233" t="str">
        <f>IF(U134="4ª",IF(PAGAMENTOS!AH134="",PAGAMENTOS!AG134,PAGAMENTOS!AH134),IF(U134="3ª",IF(PAGAMENTOS!Z134="",PAGAMENTOS!Y134,PAGAMENTOS!Z134),IF(U134="2ª",IF(PAGAMENTOS!R134="",PAGAMENTOS!Q134,PAGAMENTOS!R134),IF(U134="1ª",IF(PAGAMENTOS!J134="",PAGAMENTOS!I134,PAGAMENTOS!J134),"OK"))))</f>
        <v>OK</v>
      </c>
      <c r="X134" s="18">
        <f>MAX(VISTORIA!Y134,VISTORIA!U134,VISTORIA!Q134,VISTORIA!M134,VISTORIA!I134)</f>
        <v>1</v>
      </c>
      <c r="Y134" s="18">
        <f>IF(VISTORIA!Y134&lt;&gt;"",VISTORIA!Y134,IF(VISTORIA!U134&lt;&gt;"",VISTORIA!U134,IF(VISTORIA!Q134&lt;&gt;"",VISTORIA!Q134,IF(VISTORIA!M134&lt;&gt;"",VISTORIA!M134,IF(VISTORIA!I134&lt;&gt;"",VISTORIA!I134,0)))))</f>
        <v>1</v>
      </c>
      <c r="Z134" s="233">
        <f>IF(VISTORIA!Y134&lt;&gt;"",VISTORIA!W134,IF(VISTORIA!U134&lt;&gt;"",VISTORIA!S134,IF(VISTORIA!Q134&lt;&gt;"",VISTORIA!O134,IF(VISTORIA!M134&lt;&gt;"",VISTORIA!K134,IF(VISTORIA!I134&lt;&gt;"",VISTORIA!G134,"NA")))))</f>
        <v>42464</v>
      </c>
      <c r="AA134" s="233">
        <f>IF(VISTORIA!Y134&lt;&gt;"",VISTORIA!X134,IF(VISTORIA!U134&lt;&gt;"",VISTORIA!T134,IF(VISTORIA!Q134&lt;&gt;"",VISTORIA!P134,IF(VISTORIA!M134&lt;&gt;"",VISTORIA!L134,IF(VISTORIA!I134&lt;&gt;"",VISTORIA!H134,"NA")))))</f>
        <v>42480</v>
      </c>
      <c r="AB134" s="233" t="str">
        <f>IF(OR(G134="AGUARDANDO PRESTAÇÃO DE CONTAS",G134="AGUARDANDO APROVAÇÃO PRESTAÇÃO DE CONTAS",G134="CONCLUÍDO"),"PTM CONCLUÍDO",IF(AND(VISTORIA!X134="",VISTORIA!W134&lt;&gt;""),VISTORIA!W134,IF(AND(VISTORIA!T134="",VISTORIA!S134&lt;&gt;""),VISTORIA!S134,IF(AND(VISTORIA!P134="",VISTORIA!O134&lt;&gt;""),VISTORIA!O134,IF(AND(VISTORIA!L134="",VISTORIA!K134&lt;&gt;""),VISTORIA!K134,IF(AND(VISTORIA!H134="",VISTORIA!G134&lt;&gt;""),VISTORIA!G134,"SEM PEDIDO"))))))</f>
        <v>SEM PEDIDO</v>
      </c>
      <c r="AC134" s="18" t="str">
        <f>IFERROR(INDEX('CONCLUSÃO INFORMAL'!134:134,MATCH(MAX('CONCLUSÃO INFORMAL'!H134,'CONCLUSÃO INFORMAL'!L134,'CONCLUSÃO INFORMAL'!P134),'CONCLUSÃO INFORMAL'!134:134,0)-1),"NÃO INFORMADO")</f>
        <v>NÃO INFORMADO</v>
      </c>
      <c r="AD134" s="233" t="str">
        <f>IFERROR(INDEX('CONCLUSÃO INFORMAL'!134:134,MATCH(MAX('CONCLUSÃO INFORMAL'!H134,'CONCLUSÃO INFORMAL'!L134,'CONCLUSÃO INFORMAL'!P134),'CONCLUSÃO INFORMAL'!134:134,0)),"NÃO INFORMADO")</f>
        <v>NÃO INFORMADO</v>
      </c>
      <c r="AE134" s="1950" t="str">
        <f>IFERROR(INDEX('CONCLUSÃO INFORMAL'!134:134,MATCH(MAX('CONCLUSÃO INFORMAL'!H134,'CONCLUSÃO INFORMAL'!L134,'CONCLUSÃO INFORMAL'!P134),'CONCLUSÃO INFORMAL'!134:134,0)+1),"NÃO INFORMADO")</f>
        <v>NÃO INFORMADO</v>
      </c>
    </row>
    <row r="135" spans="2:31" ht="58" x14ac:dyDescent="0.35">
      <c r="B135" s="7" t="str">
        <f>'INF GERAIS'!B135&amp;IFERROR(IF(INDEX(APOIO!$A$5:$A$50,MATCH('INF GERAIS'!N135,APOIO!$B$5:$B$50,0))="NÃO",APOIO!$A$2&amp;"NÃO VÁLIDO",""),"")</f>
        <v>2014.0123</v>
      </c>
      <c r="C135" s="1950" t="str">
        <f>'INF GERAIS'!C135</f>
        <v>SERTÃO DO MOXOTÓ</v>
      </c>
      <c r="D135" s="1950" t="str">
        <f>'INF GERAIS'!D135</f>
        <v>CUSTÓDIA</v>
      </c>
      <c r="E135" s="1950" t="str">
        <f>'INF GERAIS'!E135</f>
        <v>APOIO A IMPLANTAÇÃO DE INFRA-ESTRUTURA URBANA NO MUNICÍPIO DE CUSTÓDIA</v>
      </c>
      <c r="F135" s="1950" t="str">
        <f>'INF GERAIS'!G135</f>
        <v>NORMAL</v>
      </c>
      <c r="G135" s="12" t="str">
        <f>'INF GERAIS'!N135</f>
        <v>EM CONFERÊNCIA PARA TEMAI</v>
      </c>
      <c r="H135" s="1950" t="str">
        <f>'INF GERAIS'!O135</f>
        <v>CONCLUÍDA</v>
      </c>
      <c r="I135" s="11">
        <f>'INF GERAIS'!I135</f>
        <v>1207546.4666666701</v>
      </c>
      <c r="J135" s="11">
        <f>'INF GERAIS'!J135</f>
        <v>1249230.6000000001</v>
      </c>
      <c r="K135" s="11">
        <f>'INF GERAIS'!K135</f>
        <v>1178117</v>
      </c>
      <c r="L135" s="11">
        <f>'INF GERAIS'!L135</f>
        <v>0</v>
      </c>
      <c r="M135" s="11">
        <f>'INF GERAIS'!M135</f>
        <v>71113.600000000006</v>
      </c>
      <c r="N135" s="233">
        <f>IF(MAX(PAGAMENTOS!M135,PAGAMENTOS!U135,PAGAMENTOS!AC135,PAGAMENTOS!AK135,PAGAMENTOS!AQ135,PAGAMENTOS!AW135)=0,"SEM PAGAMENTO",IFERROR(INDEX(PAGAMENTOS!135:135,MATCH(MAX(PAGAMENTOS!M135,PAGAMENTOS!U135,PAGAMENTOS!AC135,PAGAMENTOS!AK135,PAGAMENTOS!AQ135,PAGAMENTOS!AW135),PAGAMENTOS!135:135,0)),"SEM PAGAMENTO"))</f>
        <v>43287</v>
      </c>
      <c r="O135" s="120" t="str">
        <f>IF(MAX(PAGAMENTOS!M135,PAGAMENTOS!U135,PAGAMENTOS!AC135,PAGAMENTOS!AK135,PAGAMENTOS!AQ135,PAGAMENTOS!AW135)=0,"SEM PAGAMENTO",IFERROR(IF(MATCH(MAX(PAGAMENTOS!M135,PAGAMENTOS!U135,PAGAMENTOS!AC135,PAGAMENTOS!AK135,PAGAMENTOS!AQ135,PAGAMENTOS!AW135),PAGAMENTOS!135:135,0)&gt;40,INDEX(PAGAMENTOS!135:135,MATCH(MAX(PAGAMENTOS!M135,PAGAMENTOS!U135,PAGAMENTOS!AC135,PAGAMENTOS!AK135,PAGAMENTOS!AQ135,PAGAMENTOS!AW135),PAGAMENTOS!135:135,0)-2)&amp;" P COMP.",IF(MATCH(MAX(PAGAMENTOS!M135,PAGAMENTOS!U135,PAGAMENTOS!AC135,PAGAMENTOS!AK135,PAGAMENTOS!AQ135,PAGAMENTOS!AW135),PAGAMENTOS!135:135,0)=13,"1ª P",IF(MATCH(MAX(PAGAMENTOS!M135,PAGAMENTOS!U135,PAGAMENTOS!AC135,PAGAMENTOS!AK135,PAGAMENTOS!AQ135,PAGAMENTOS!AW135),PAGAMENTOS!135:135,0)=21,"2ª P",IF(MATCH(MAX(PAGAMENTOS!M135,PAGAMENTOS!U135,PAGAMENTOS!AC135,PAGAMENTOS!AK135,PAGAMENTOS!AQ135,PAGAMENTOS!AW135),PAGAMENTOS!135:135,0)=29,"3ª P",IF(PAGAMENTOS!AC135=PAGAMENTOS!AK135,"4ª P","4ª P"))))),"SEM PAGAMENTO"))</f>
        <v>4ª P</v>
      </c>
      <c r="P135" s="11">
        <f>IF(MAX(PAGAMENTOS!M135,PAGAMENTOS!U135,PAGAMENTOS!AC135,PAGAMENTOS!AK135,PAGAMENTOS!AQ135,PAGAMENTOS!AW135)=0,"SEM PAGAMENTO",IFERROR(INDEX(PAGAMENTOS!135:135,MATCH(MAX(PAGAMENTOS!M135,PAGAMENTOS!U135,PAGAMENTOS!AC135,PAGAMENTOS!AK135,PAGAMENTOS!AQ135,PAGAMENTOS!AW135),PAGAMENTOS!135:135,0)-1),"SEM PAGAMENTO"))</f>
        <v>215722.39</v>
      </c>
      <c r="Q135" s="11">
        <f>SUM(PAGAMENTOS!G135,PAGAMENTOS!L135,PAGAMENTOS!T135,PAGAMENTOS!AB135,PAGAMENTOS!AJ135,PAGAMENTOS!AP135,PAGAMENTOS!AV135)</f>
        <v>1178117</v>
      </c>
      <c r="R135" s="11">
        <f>SUM(PAGAMENTOS!G135,PAGAMENTOS!H135,PAGAMENTOS!L135,PAGAMENTOS!T135,PAGAMENTOS!AB135,PAGAMENTOS!AJ135,PAGAMENTOS!AP135,PAGAMENTOS!AV135)</f>
        <v>1178117</v>
      </c>
      <c r="S135" s="17">
        <f t="shared" si="1"/>
        <v>1</v>
      </c>
      <c r="T135" s="11">
        <f>IF(RIGHT(B135)="O",0,IF(AND(R135=0,PAGAMENTOS!H135&lt;&gt;0),0,K135-R135))</f>
        <v>0</v>
      </c>
      <c r="U135" s="120" t="str">
        <f>IF(AND(OR(PAGAMENTOS!AG135&lt;&gt;"",PAGAMENTOS!AH135&lt;&gt;""),PAGAMENTOS!AK135=""),"4ª",IF(AND(OR(PAGAMENTOS!Y135&lt;&gt;"",PAGAMENTOS!Z135&lt;&gt;""),PAGAMENTOS!AC135=""),"3ª",IF(AND(OR(PAGAMENTOS!Q135&lt;&gt;"",PAGAMENTOS!R135&lt;&gt;""),PAGAMENTOS!U135=""),"2ª",IF(AND(OR(PAGAMENTOS!I135&lt;&gt;"",PAGAMENTOS!J135&lt;&gt;""),PAGAMENTOS!M135=""),"1ª","OK"))))</f>
        <v>OK</v>
      </c>
      <c r="V135" s="120" t="str">
        <f>IF(U135="4ª",IF(PAGAMENTOS!AH135="","AGUARDANDO VISTORIA","NO FINANCEIRO"),IF(U135="3ª",IF(PAGAMENTOS!Z135="","AGUARDANDO VISTORIA","NO FINANCEIRO"),IF(U135="2ª",IF(PAGAMENTOS!R135="","AGUARDANDO VISTORIA","NO FINANCEIRO"),IF(U135="1ª",IF(PAGAMENTOS!J135="","AGUARDANDO LIBERAÇÃO","NO FINANCEIRO"),"OK"))))</f>
        <v>OK</v>
      </c>
      <c r="W135" s="233" t="str">
        <f>IF(U135="4ª",IF(PAGAMENTOS!AH135="",PAGAMENTOS!AG135,PAGAMENTOS!AH135),IF(U135="3ª",IF(PAGAMENTOS!Z135="",PAGAMENTOS!Y135,PAGAMENTOS!Z135),IF(U135="2ª",IF(PAGAMENTOS!R135="",PAGAMENTOS!Q135,PAGAMENTOS!R135),IF(U135="1ª",IF(PAGAMENTOS!J135="",PAGAMENTOS!I135,PAGAMENTOS!J135),"OK"))))</f>
        <v>OK</v>
      </c>
      <c r="X135" s="18">
        <f>MAX(VISTORIA!Y135,VISTORIA!U135,VISTORIA!Q135,VISTORIA!M135,VISTORIA!I135)</f>
        <v>1</v>
      </c>
      <c r="Y135" s="18">
        <f>IF(VISTORIA!Y135&lt;&gt;"",VISTORIA!Y135,IF(VISTORIA!U135&lt;&gt;"",VISTORIA!U135,IF(VISTORIA!Q135&lt;&gt;"",VISTORIA!Q135,IF(VISTORIA!M135&lt;&gt;"",VISTORIA!M135,IF(VISTORIA!I135&lt;&gt;"",VISTORIA!I135,0)))))</f>
        <v>1</v>
      </c>
      <c r="Z135" s="233">
        <f>IF(VISTORIA!Y135&lt;&gt;"",VISTORIA!W135,IF(VISTORIA!U135&lt;&gt;"",VISTORIA!S135,IF(VISTORIA!Q135&lt;&gt;"",VISTORIA!O135,IF(VISTORIA!M135&lt;&gt;"",VISTORIA!K135,IF(VISTORIA!I135&lt;&gt;"",VISTORIA!G135,"NA")))))</f>
        <v>43269</v>
      </c>
      <c r="AA135" s="233">
        <f>IF(VISTORIA!Y135&lt;&gt;"",VISTORIA!X135,IF(VISTORIA!U135&lt;&gt;"",VISTORIA!T135,IF(VISTORIA!Q135&lt;&gt;"",VISTORIA!P135,IF(VISTORIA!M135&lt;&gt;"",VISTORIA!L135,IF(VISTORIA!I135&lt;&gt;"",VISTORIA!H135,"NA")))))</f>
        <v>43285</v>
      </c>
      <c r="AB135" s="233" t="str">
        <f>IF(OR(G135="AGUARDANDO PRESTAÇÃO DE CONTAS",G135="AGUARDANDO APROVAÇÃO PRESTAÇÃO DE CONTAS",G135="CONCLUÍDO"),"PTM CONCLUÍDO",IF(AND(VISTORIA!X135="",VISTORIA!W135&lt;&gt;""),VISTORIA!W135,IF(AND(VISTORIA!T135="",VISTORIA!S135&lt;&gt;""),VISTORIA!S135,IF(AND(VISTORIA!P135="",VISTORIA!O135&lt;&gt;""),VISTORIA!O135,IF(AND(VISTORIA!L135="",VISTORIA!K135&lt;&gt;""),VISTORIA!K135,IF(AND(VISTORIA!H135="",VISTORIA!G135&lt;&gt;""),VISTORIA!G135,"SEM PEDIDO"))))))</f>
        <v>SEM PEDIDO</v>
      </c>
      <c r="AC135" s="18" t="str">
        <f>IFERROR(INDEX('CONCLUSÃO INFORMAL'!135:135,MATCH(MAX('CONCLUSÃO INFORMAL'!H135,'CONCLUSÃO INFORMAL'!L135,'CONCLUSÃO INFORMAL'!P135),'CONCLUSÃO INFORMAL'!135:135,0)-1),"NÃO INFORMADO")</f>
        <v>NÃO INFORMADO</v>
      </c>
      <c r="AD135" s="233" t="str">
        <f>IFERROR(INDEX('CONCLUSÃO INFORMAL'!135:135,MATCH(MAX('CONCLUSÃO INFORMAL'!H135,'CONCLUSÃO INFORMAL'!L135,'CONCLUSÃO INFORMAL'!P135),'CONCLUSÃO INFORMAL'!135:135,0)),"NÃO INFORMADO")</f>
        <v>NÃO INFORMADO</v>
      </c>
      <c r="AE135" s="1950" t="str">
        <f>IFERROR(INDEX('CONCLUSÃO INFORMAL'!135:135,MATCH(MAX('CONCLUSÃO INFORMAL'!H135,'CONCLUSÃO INFORMAL'!L135,'CONCLUSÃO INFORMAL'!P135),'CONCLUSÃO INFORMAL'!135:135,0)+1),"NÃO INFORMADO")</f>
        <v>NÃO INFORMADO</v>
      </c>
    </row>
    <row r="136" spans="2:31" ht="87" x14ac:dyDescent="0.35">
      <c r="B136" s="7" t="str">
        <f>'INF GERAIS'!B136&amp;IFERROR(IF(INDEX(APOIO!$A$5:$A$50,MATCH('INF GERAIS'!N136,APOIO!$B$5:$B$50,0))="NÃO",APOIO!$A$2&amp;"NÃO VÁLIDO",""),"")</f>
        <v>2014.0124</v>
      </c>
      <c r="C136" s="1950" t="str">
        <f>'INF GERAIS'!C136</f>
        <v>SERTÃO DO SÃO FRANCISCO</v>
      </c>
      <c r="D136" s="1950" t="str">
        <f>'INF GERAIS'!D136</f>
        <v>DORMENTES</v>
      </c>
      <c r="E136" s="1950" t="str">
        <f>'INF GERAIS'!E136</f>
        <v>PAVIMENTAÇÃO ASFALTICA EM CBUQ E EM PARALELEPÍPEDOS GRANÍTICOS EM DIVERSAS RUAS DO MUNICÍPIO DE DORMENTES</v>
      </c>
      <c r="F136" s="1950" t="str">
        <f>'INF GERAIS'!G136</f>
        <v>NORMAL</v>
      </c>
      <c r="G136" s="1950" t="str">
        <f>'INF GERAIS'!N136</f>
        <v>PC APROVADA COM RESSALVA</v>
      </c>
      <c r="H136" s="1950" t="str">
        <f>'INF GERAIS'!O136</f>
        <v>CONCLUÍDA</v>
      </c>
      <c r="I136" s="11">
        <f>'INF GERAIS'!I136</f>
        <v>905659.85666666657</v>
      </c>
      <c r="J136" s="11">
        <f>'INF GERAIS'!J136</f>
        <v>917895.23</v>
      </c>
      <c r="K136" s="11">
        <f>'INF GERAIS'!K136</f>
        <v>904413.11</v>
      </c>
      <c r="L136" s="11">
        <f>'INF GERAIS'!L136</f>
        <v>0</v>
      </c>
      <c r="M136" s="11">
        <f>'INF GERAIS'!M136</f>
        <v>13482.119999999995</v>
      </c>
      <c r="N136" s="233">
        <f>IF(MAX(PAGAMENTOS!M136,PAGAMENTOS!U136,PAGAMENTOS!AC136,PAGAMENTOS!AK136,PAGAMENTOS!AQ136,PAGAMENTOS!AW136)=0,"SEM PAGAMENTO",IFERROR(INDEX(PAGAMENTOS!136:136,MATCH(MAX(PAGAMENTOS!M136,PAGAMENTOS!U136,PAGAMENTOS!AC136,PAGAMENTOS!AK136,PAGAMENTOS!AQ136,PAGAMENTOS!AW136),PAGAMENTOS!136:136,0)),"SEM PAGAMENTO"))</f>
        <v>42940</v>
      </c>
      <c r="O136" s="120" t="str">
        <f>IF(MAX(PAGAMENTOS!M136,PAGAMENTOS!U136,PAGAMENTOS!AC136,PAGAMENTOS!AK136,PAGAMENTOS!AQ136,PAGAMENTOS!AW136)=0,"SEM PAGAMENTO",IFERROR(IF(MATCH(MAX(PAGAMENTOS!M136,PAGAMENTOS!U136,PAGAMENTOS!AC136,PAGAMENTOS!AK136,PAGAMENTOS!AQ136,PAGAMENTOS!AW136),PAGAMENTOS!136:136,0)&gt;40,INDEX(PAGAMENTOS!136:136,MATCH(MAX(PAGAMENTOS!M136,PAGAMENTOS!U136,PAGAMENTOS!AC136,PAGAMENTOS!AK136,PAGAMENTOS!AQ136,PAGAMENTOS!AW136),PAGAMENTOS!136:136,0)-2)&amp;" P COMP.",IF(MATCH(MAX(PAGAMENTOS!M136,PAGAMENTOS!U136,PAGAMENTOS!AC136,PAGAMENTOS!AK136,PAGAMENTOS!AQ136,PAGAMENTOS!AW136),PAGAMENTOS!136:136,0)=13,"1ª P",IF(MATCH(MAX(PAGAMENTOS!M136,PAGAMENTOS!U136,PAGAMENTOS!AC136,PAGAMENTOS!AK136,PAGAMENTOS!AQ136,PAGAMENTOS!AW136),PAGAMENTOS!136:136,0)=21,"2ª P",IF(MATCH(MAX(PAGAMENTOS!M136,PAGAMENTOS!U136,PAGAMENTOS!AC136,PAGAMENTOS!AK136,PAGAMENTOS!AQ136,PAGAMENTOS!AW136),PAGAMENTOS!136:136,0)=29,"3ª P",IF(PAGAMENTOS!AC136=PAGAMENTOS!AK136,"4ª P","4ª P"))))),"SEM PAGAMENTO"))</f>
        <v>4ª P</v>
      </c>
      <c r="P136" s="11">
        <f>IF(MAX(PAGAMENTOS!M136,PAGAMENTOS!U136,PAGAMENTOS!AC136,PAGAMENTOS!AK136,PAGAMENTOS!AQ136,PAGAMENTOS!AW136)=0,"SEM PAGAMENTO",IFERROR(INDEX(PAGAMENTOS!136:136,MATCH(MAX(PAGAMENTOS!M136,PAGAMENTOS!U136,PAGAMENTOS!AC136,PAGAMENTOS!AK136,PAGAMENTOS!AQ136,PAGAMENTOS!AW136),PAGAMENTOS!136:136,0)-1),"SEM PAGAMENTO"))</f>
        <v>181095.64</v>
      </c>
      <c r="Q136" s="11">
        <f>SUM(PAGAMENTOS!G136,PAGAMENTOS!L136,PAGAMENTOS!T136,PAGAMENTOS!AB136,PAGAMENTOS!AJ136,PAGAMENTOS!AP136,PAGAMENTOS!AV136)</f>
        <v>905480.08000000007</v>
      </c>
      <c r="R136" s="11">
        <f>SUM(PAGAMENTOS!G136,PAGAMENTOS!H136,PAGAMENTOS!L136,PAGAMENTOS!T136,PAGAMENTOS!AB136,PAGAMENTOS!AJ136,PAGAMENTOS!AP136,PAGAMENTOS!AV136)</f>
        <v>905480.08000000007</v>
      </c>
      <c r="S136" s="17">
        <f t="shared" ref="S136:S199" si="2">IFERROR(R136/K136,"NA")</f>
        <v>1.0011797374321565</v>
      </c>
      <c r="T136" s="11">
        <f>IF(RIGHT(B136)="O",0,IF(AND(R136=0,PAGAMENTOS!H136&lt;&gt;0),0,K136-R136))</f>
        <v>-1066.9700000000885</v>
      </c>
      <c r="U136" s="120" t="str">
        <f>IF(AND(OR(PAGAMENTOS!AG136&lt;&gt;"",PAGAMENTOS!AH136&lt;&gt;""),PAGAMENTOS!AK136=""),"4ª",IF(AND(OR(PAGAMENTOS!Y136&lt;&gt;"",PAGAMENTOS!Z136&lt;&gt;""),PAGAMENTOS!AC136=""),"3ª",IF(AND(OR(PAGAMENTOS!Q136&lt;&gt;"",PAGAMENTOS!R136&lt;&gt;""),PAGAMENTOS!U136=""),"2ª",IF(AND(OR(PAGAMENTOS!I136&lt;&gt;"",PAGAMENTOS!J136&lt;&gt;""),PAGAMENTOS!M136=""),"1ª","OK"))))</f>
        <v>OK</v>
      </c>
      <c r="V136" s="120" t="str">
        <f>IF(U136="4ª",IF(PAGAMENTOS!AH136="","AGUARDANDO VISTORIA","NO FINANCEIRO"),IF(U136="3ª",IF(PAGAMENTOS!Z136="","AGUARDANDO VISTORIA","NO FINANCEIRO"),IF(U136="2ª",IF(PAGAMENTOS!R136="","AGUARDANDO VISTORIA","NO FINANCEIRO"),IF(U136="1ª",IF(PAGAMENTOS!J136="","AGUARDANDO LIBERAÇÃO","NO FINANCEIRO"),"OK"))))</f>
        <v>OK</v>
      </c>
      <c r="W136" s="233" t="str">
        <f>IF(U136="4ª",IF(PAGAMENTOS!AH136="",PAGAMENTOS!AG136,PAGAMENTOS!AH136),IF(U136="3ª",IF(PAGAMENTOS!Z136="",PAGAMENTOS!Y136,PAGAMENTOS!Z136),IF(U136="2ª",IF(PAGAMENTOS!R136="",PAGAMENTOS!Q136,PAGAMENTOS!R136),IF(U136="1ª",IF(PAGAMENTOS!J136="",PAGAMENTOS!I136,PAGAMENTOS!J136),"OK"))))</f>
        <v>OK</v>
      </c>
      <c r="X136" s="18">
        <f>MAX(VISTORIA!Y136,VISTORIA!U136,VISTORIA!Q136,VISTORIA!M136,VISTORIA!I136)</f>
        <v>1</v>
      </c>
      <c r="Y136" s="18">
        <f>IF(VISTORIA!Y136&lt;&gt;"",VISTORIA!Y136,IF(VISTORIA!U136&lt;&gt;"",VISTORIA!U136,IF(VISTORIA!Q136&lt;&gt;"",VISTORIA!Q136,IF(VISTORIA!M136&lt;&gt;"",VISTORIA!M136,IF(VISTORIA!I136&lt;&gt;"",VISTORIA!I136,0)))))</f>
        <v>1</v>
      </c>
      <c r="Z136" s="233">
        <f>IF(VISTORIA!Y136&lt;&gt;"",VISTORIA!W136,IF(VISTORIA!U136&lt;&gt;"",VISTORIA!S136,IF(VISTORIA!Q136&lt;&gt;"",VISTORIA!O136,IF(VISTORIA!M136&lt;&gt;"",VISTORIA!K136,IF(VISTORIA!I136&lt;&gt;"",VISTORIA!G136,"NA")))))</f>
        <v>42730</v>
      </c>
      <c r="AA136" s="233">
        <f>IF(VISTORIA!Y136&lt;&gt;"",VISTORIA!X136,IF(VISTORIA!U136&lt;&gt;"",VISTORIA!T136,IF(VISTORIA!Q136&lt;&gt;"",VISTORIA!P136,IF(VISTORIA!M136&lt;&gt;"",VISTORIA!L136,IF(VISTORIA!I136&lt;&gt;"",VISTORIA!H136,"NA")))))</f>
        <v>42727</v>
      </c>
      <c r="AB136" s="233" t="str">
        <f>IF(OR(G136="AGUARDANDO PRESTAÇÃO DE CONTAS",G136="AGUARDANDO APROVAÇÃO PRESTAÇÃO DE CONTAS",G136="CONCLUÍDO"),"PTM CONCLUÍDO",IF(AND(VISTORIA!X136="",VISTORIA!W136&lt;&gt;""),VISTORIA!W136,IF(AND(VISTORIA!T136="",VISTORIA!S136&lt;&gt;""),VISTORIA!S136,IF(AND(VISTORIA!P136="",VISTORIA!O136&lt;&gt;""),VISTORIA!O136,IF(AND(VISTORIA!L136="",VISTORIA!K136&lt;&gt;""),VISTORIA!K136,IF(AND(VISTORIA!H136="",VISTORIA!G136&lt;&gt;""),VISTORIA!G136,"SEM PEDIDO"))))))</f>
        <v>SEM PEDIDO</v>
      </c>
      <c r="AC136" s="18" t="str">
        <f>IFERROR(INDEX('CONCLUSÃO INFORMAL'!136:136,MATCH(MAX('CONCLUSÃO INFORMAL'!H136,'CONCLUSÃO INFORMAL'!L136,'CONCLUSÃO INFORMAL'!P136),'CONCLUSÃO INFORMAL'!136:136,0)-1),"NÃO INFORMADO")</f>
        <v>NÃO INFORMADO</v>
      </c>
      <c r="AD136" s="233" t="str">
        <f>IFERROR(INDEX('CONCLUSÃO INFORMAL'!136:136,MATCH(MAX('CONCLUSÃO INFORMAL'!H136,'CONCLUSÃO INFORMAL'!L136,'CONCLUSÃO INFORMAL'!P136),'CONCLUSÃO INFORMAL'!136:136,0)),"NÃO INFORMADO")</f>
        <v>NÃO INFORMADO</v>
      </c>
      <c r="AE136" s="1950" t="str">
        <f>IFERROR(INDEX('CONCLUSÃO INFORMAL'!136:136,MATCH(MAX('CONCLUSÃO INFORMAL'!H136,'CONCLUSÃO INFORMAL'!L136,'CONCLUSÃO INFORMAL'!P136),'CONCLUSÃO INFORMAL'!136:136,0)+1),"NÃO INFORMADO")</f>
        <v>NÃO INFORMADO</v>
      </c>
    </row>
    <row r="137" spans="2:31" ht="43.5" x14ac:dyDescent="0.35">
      <c r="B137" s="7" t="str">
        <f>'INF GERAIS'!B137&amp;IFERROR(IF(INDEX(APOIO!$A$5:$A$50,MATCH('INF GERAIS'!N137,APOIO!$B$5:$B$50,0))="NÃO",APOIO!$A$2&amp;"NÃO VÁLIDO",""),"")</f>
        <v>2014.0125</v>
      </c>
      <c r="C137" s="1950" t="str">
        <f>'INF GERAIS'!C137</f>
        <v>MATA SUL</v>
      </c>
      <c r="D137" s="1950" t="str">
        <f>'INF GERAIS'!D137</f>
        <v>ESCADA</v>
      </c>
      <c r="E137" s="1950" t="str">
        <f>'INF GERAIS'!E137</f>
        <v>PAVIMENTAÇÃO DE  RUAS</v>
      </c>
      <c r="F137" s="1950" t="str">
        <f>'INF GERAIS'!G137</f>
        <v>NORMAL</v>
      </c>
      <c r="G137" s="1950" t="str">
        <f>'INF GERAIS'!N137</f>
        <v>APROVADO</v>
      </c>
      <c r="H137" s="1950" t="str">
        <f>'INF GERAIS'!O137</f>
        <v>EM ANDAMENTO</v>
      </c>
      <c r="I137" s="11">
        <f>'INF GERAIS'!I137</f>
        <v>1811319.6849999998</v>
      </c>
      <c r="J137" s="11">
        <f>'INF GERAIS'!J137</f>
        <v>887722.31</v>
      </c>
      <c r="K137" s="11">
        <f>'INF GERAIS'!K137</f>
        <v>887722.31</v>
      </c>
      <c r="L137" s="11">
        <f>'INF GERAIS'!L137</f>
        <v>0</v>
      </c>
      <c r="M137" s="11">
        <f>'INF GERAIS'!M137</f>
        <v>0</v>
      </c>
      <c r="N137" s="233">
        <f>IF(MAX(PAGAMENTOS!M137,PAGAMENTOS!U137,PAGAMENTOS!AC137,PAGAMENTOS!AK137,PAGAMENTOS!AQ137,PAGAMENTOS!AW137)=0,"SEM PAGAMENTO",IFERROR(INDEX(PAGAMENTOS!137:137,MATCH(MAX(PAGAMENTOS!M137,PAGAMENTOS!U137,PAGAMENTOS!AC137,PAGAMENTOS!AK137,PAGAMENTOS!AQ137,PAGAMENTOS!AW137),PAGAMENTOS!137:137,0)),"SEM PAGAMENTO"))</f>
        <v>43517</v>
      </c>
      <c r="O137" s="120" t="str">
        <f>IF(MAX(PAGAMENTOS!M137,PAGAMENTOS!U137,PAGAMENTOS!AC137,PAGAMENTOS!AK137,PAGAMENTOS!AQ137,PAGAMENTOS!AW137)=0,"SEM PAGAMENTO",IFERROR(IF(MATCH(MAX(PAGAMENTOS!M137,PAGAMENTOS!U137,PAGAMENTOS!AC137,PAGAMENTOS!AK137,PAGAMENTOS!AQ137,PAGAMENTOS!AW137),PAGAMENTOS!137:137,0)&gt;40,INDEX(PAGAMENTOS!137:137,MATCH(MAX(PAGAMENTOS!M137,PAGAMENTOS!U137,PAGAMENTOS!AC137,PAGAMENTOS!AK137,PAGAMENTOS!AQ137,PAGAMENTOS!AW137),PAGAMENTOS!137:137,0)-2)&amp;" P COMP.",IF(MATCH(MAX(PAGAMENTOS!M137,PAGAMENTOS!U137,PAGAMENTOS!AC137,PAGAMENTOS!AK137,PAGAMENTOS!AQ137,PAGAMENTOS!AW137),PAGAMENTOS!137:137,0)=13,"1ª P",IF(MATCH(MAX(PAGAMENTOS!M137,PAGAMENTOS!U137,PAGAMENTOS!AC137,PAGAMENTOS!AK137,PAGAMENTOS!AQ137,PAGAMENTOS!AW137),PAGAMENTOS!137:137,0)=21,"2ª P",IF(MATCH(MAX(PAGAMENTOS!M137,PAGAMENTOS!U137,PAGAMENTOS!AC137,PAGAMENTOS!AK137,PAGAMENTOS!AQ137,PAGAMENTOS!AW137),PAGAMENTOS!137:137,0)=29,"3ª P",IF(PAGAMENTOS!AC137=PAGAMENTOS!AK137,"4ª P","4ª P"))))),"SEM PAGAMENTO"))</f>
        <v>3ª P</v>
      </c>
      <c r="P137" s="11">
        <f>IF(MAX(PAGAMENTOS!M137,PAGAMENTOS!U137,PAGAMENTOS!AC137,PAGAMENTOS!AK137,PAGAMENTOS!AQ137,PAGAMENTOS!AW137)=0,"SEM PAGAMENTO",IFERROR(INDEX(PAGAMENTOS!137:137,MATCH(MAX(PAGAMENTOS!M137,PAGAMENTOS!U137,PAGAMENTOS!AC137,PAGAMENTOS!AK137,PAGAMENTOS!AQ137,PAGAMENTOS!AW137),PAGAMENTOS!137:137,0)-1),"SEM PAGAMENTO"))</f>
        <v>129545.73</v>
      </c>
      <c r="Q137" s="11">
        <f>SUM(PAGAMENTOS!G137,PAGAMENTOS!L137,PAGAMENTOS!T137,PAGAMENTOS!AB137,PAGAMENTOS!AJ137,PAGAMENTOS!AP137,PAGAMENTOS!AV137)</f>
        <v>518182.89999999997</v>
      </c>
      <c r="R137" s="11">
        <f>SUM(PAGAMENTOS!G137,PAGAMENTOS!H137,PAGAMENTOS!L137,PAGAMENTOS!T137,PAGAMENTOS!AB137,PAGAMENTOS!AJ137,PAGAMENTOS!AP137,PAGAMENTOS!AV137)</f>
        <v>518182.89999999997</v>
      </c>
      <c r="S137" s="17">
        <f t="shared" si="2"/>
        <v>0.58372183977216918</v>
      </c>
      <c r="T137" s="11">
        <f>IF(RIGHT(B137)="O",0,IF(AND(R137=0,PAGAMENTOS!H137&lt;&gt;0),0,K137-R137))</f>
        <v>369539.41000000009</v>
      </c>
      <c r="U137" s="120" t="str">
        <f>IF(AND(OR(PAGAMENTOS!AG137&lt;&gt;"",PAGAMENTOS!AH137&lt;&gt;""),PAGAMENTOS!AK137=""),"4ª",IF(AND(OR(PAGAMENTOS!Y137&lt;&gt;"",PAGAMENTOS!Z137&lt;&gt;""),PAGAMENTOS!AC137=""),"3ª",IF(AND(OR(PAGAMENTOS!Q137&lt;&gt;"",PAGAMENTOS!R137&lt;&gt;""),PAGAMENTOS!U137=""),"2ª",IF(AND(OR(PAGAMENTOS!I137&lt;&gt;"",PAGAMENTOS!J137&lt;&gt;""),PAGAMENTOS!M137=""),"1ª","OK"))))</f>
        <v>4ª</v>
      </c>
      <c r="V137" s="120" t="str">
        <f>IF(U137="4ª",IF(PAGAMENTOS!AH137="","AGUARDANDO VISTORIA","NO FINANCEIRO"),IF(U137="3ª",IF(PAGAMENTOS!Z137="","AGUARDANDO VISTORIA","NO FINANCEIRO"),IF(U137="2ª",IF(PAGAMENTOS!R137="","AGUARDANDO VISTORIA","NO FINANCEIRO"),IF(U137="1ª",IF(PAGAMENTOS!J137="","AGUARDANDO LIBERAÇÃO","NO FINANCEIRO"),"OK"))))</f>
        <v>AGUARDANDO VISTORIA</v>
      </c>
      <c r="W137" s="233">
        <f>IF(U137="4ª",IF(PAGAMENTOS!AH137="",PAGAMENTOS!AG137,PAGAMENTOS!AH137),IF(U137="3ª",IF(PAGAMENTOS!Z137="",PAGAMENTOS!Y137,PAGAMENTOS!Z137),IF(U137="2ª",IF(PAGAMENTOS!R137="",PAGAMENTOS!Q137,PAGAMENTOS!R137),IF(U137="1ª",IF(PAGAMENTOS!J137="",PAGAMENTOS!I137,PAGAMENTOS!J137),"OK"))))</f>
        <v>43818</v>
      </c>
      <c r="X137" s="18">
        <f>MAX(VISTORIA!Y137,VISTORIA!U137,VISTORIA!Q137,VISTORIA!M137,VISTORIA!I137)</f>
        <v>1</v>
      </c>
      <c r="Y137" s="18">
        <f>IF(VISTORIA!Y137&lt;&gt;"",VISTORIA!Y137,IF(VISTORIA!U137&lt;&gt;"",VISTORIA!U137,IF(VISTORIA!Q137&lt;&gt;"",VISTORIA!Q137,IF(VISTORIA!M137&lt;&gt;"",VISTORIA!M137,IF(VISTORIA!I137&lt;&gt;"",VISTORIA!I137,0)))))</f>
        <v>1</v>
      </c>
      <c r="Z137" s="233">
        <f>IF(VISTORIA!Y137&lt;&gt;"",VISTORIA!W137,IF(VISTORIA!U137&lt;&gt;"",VISTORIA!S137,IF(VISTORIA!Q137&lt;&gt;"",VISTORIA!O137,IF(VISTORIA!M137&lt;&gt;"",VISTORIA!K137,IF(VISTORIA!I137&lt;&gt;"",VISTORIA!G137,"NA")))))</f>
        <v>44635</v>
      </c>
      <c r="AA137" s="233" t="str">
        <f>IF(VISTORIA!Y137&lt;&gt;"",VISTORIA!X137,IF(VISTORIA!U137&lt;&gt;"",VISTORIA!T137,IF(VISTORIA!Q137&lt;&gt;"",VISTORIA!P137,IF(VISTORIA!M137&lt;&gt;"",VISTORIA!L137,IF(VISTORIA!I137&lt;&gt;"",VISTORIA!H137,"NA")))))</f>
        <v/>
      </c>
      <c r="AB137" s="233">
        <f>IF(OR(G137="AGUARDANDO PRESTAÇÃO DE CONTAS",G137="AGUARDANDO APROVAÇÃO PRESTAÇÃO DE CONTAS",G137="CONCLUÍDO"),"PTM CONCLUÍDO",IF(AND(VISTORIA!X137="",VISTORIA!W137&lt;&gt;""),VISTORIA!W137,IF(AND(VISTORIA!T137="",VISTORIA!S137&lt;&gt;""),VISTORIA!S137,IF(AND(VISTORIA!P137="",VISTORIA!O137&lt;&gt;""),VISTORIA!O137,IF(AND(VISTORIA!L137="",VISTORIA!K137&lt;&gt;""),VISTORIA!K137,IF(AND(VISTORIA!H137="",VISTORIA!G137&lt;&gt;""),VISTORIA!G137,"SEM PEDIDO"))))))</f>
        <v>44635</v>
      </c>
      <c r="AC137" s="18" t="str">
        <f>IFERROR(INDEX('CONCLUSÃO INFORMAL'!137:137,MATCH(MAX('CONCLUSÃO INFORMAL'!H137,'CONCLUSÃO INFORMAL'!L137,'CONCLUSÃO INFORMAL'!P137),'CONCLUSÃO INFORMAL'!137:137,0)-1),"NÃO INFORMADO")</f>
        <v>NÃO INFORMADO</v>
      </c>
      <c r="AD137" s="233" t="str">
        <f>IFERROR(INDEX('CONCLUSÃO INFORMAL'!137:137,MATCH(MAX('CONCLUSÃO INFORMAL'!H137,'CONCLUSÃO INFORMAL'!L137,'CONCLUSÃO INFORMAL'!P137),'CONCLUSÃO INFORMAL'!137:137,0)),"NÃO INFORMADO")</f>
        <v>NÃO INFORMADO</v>
      </c>
      <c r="AE137" s="1950" t="str">
        <f>IFERROR(INDEX('CONCLUSÃO INFORMAL'!137:137,MATCH(MAX('CONCLUSÃO INFORMAL'!H137,'CONCLUSÃO INFORMAL'!L137,'CONCLUSÃO INFORMAL'!P137),'CONCLUSÃO INFORMAL'!137:137,0)+1),"NÃO INFORMADO")</f>
        <v>NÃO INFORMADO</v>
      </c>
    </row>
    <row r="138" spans="2:31" ht="43.5" x14ac:dyDescent="0.35">
      <c r="B138" s="7" t="str">
        <f>'INF GERAIS'!B138&amp;IFERROR(IF(INDEX(APOIO!$A$5:$A$50,MATCH('INF GERAIS'!N138,APOIO!$B$5:$B$50,0))="NÃO",APOIO!$A$2&amp;"NÃO VÁLIDO",""),"")</f>
        <v>2014.0126</v>
      </c>
      <c r="C138" s="1950" t="str">
        <f>'INF GERAIS'!C138</f>
        <v>MATA SUL</v>
      </c>
      <c r="D138" s="1950" t="str">
        <f>'INF GERAIS'!D138</f>
        <v>ESCADA</v>
      </c>
      <c r="E138" s="1950" t="str">
        <f>'INF GERAIS'!E138</f>
        <v>MUROS DE ARRIMO, ACESSOS E ESCADARIAS</v>
      </c>
      <c r="F138" s="1950" t="str">
        <f>'INF GERAIS'!G138</f>
        <v>NORMAL</v>
      </c>
      <c r="G138" s="1950" t="str">
        <f>'INF GERAIS'!N138</f>
        <v>APROVADO</v>
      </c>
      <c r="H138" s="1950" t="str">
        <f>'INF GERAIS'!O138</f>
        <v>EM ANDAMENTO</v>
      </c>
      <c r="I138" s="11">
        <f>'INF GERAIS'!I138</f>
        <v>1811319.6849999998</v>
      </c>
      <c r="J138" s="11">
        <f>'INF GERAIS'!J138</f>
        <v>545671.11</v>
      </c>
      <c r="K138" s="11">
        <f>'INF GERAIS'!K138</f>
        <v>545671.11</v>
      </c>
      <c r="L138" s="11">
        <f>'INF GERAIS'!L138</f>
        <v>0</v>
      </c>
      <c r="M138" s="11">
        <f>'INF GERAIS'!M138</f>
        <v>0</v>
      </c>
      <c r="N138" s="233">
        <f>IF(MAX(PAGAMENTOS!M138,PAGAMENTOS!U138,PAGAMENTOS!AC138,PAGAMENTOS!AK138,PAGAMENTOS!AQ138,PAGAMENTOS!AW138)=0,"SEM PAGAMENTO",IFERROR(INDEX(PAGAMENTOS!138:138,MATCH(MAX(PAGAMENTOS!M138,PAGAMENTOS!U138,PAGAMENTOS!AC138,PAGAMENTOS!AK138,PAGAMENTOS!AQ138,PAGAMENTOS!AW138),PAGAMENTOS!138:138,0)),"SEM PAGAMENTO"))</f>
        <v>42639</v>
      </c>
      <c r="O138" s="120" t="str">
        <f>IF(MAX(PAGAMENTOS!M138,PAGAMENTOS!U138,PAGAMENTOS!AC138,PAGAMENTOS!AK138,PAGAMENTOS!AQ138,PAGAMENTOS!AW138)=0,"SEM PAGAMENTO",IFERROR(IF(MATCH(MAX(PAGAMENTOS!M138,PAGAMENTOS!U138,PAGAMENTOS!AC138,PAGAMENTOS!AK138,PAGAMENTOS!AQ138,PAGAMENTOS!AW138),PAGAMENTOS!138:138,0)&gt;40,INDEX(PAGAMENTOS!138:138,MATCH(MAX(PAGAMENTOS!M138,PAGAMENTOS!U138,PAGAMENTOS!AC138,PAGAMENTOS!AK138,PAGAMENTOS!AQ138,PAGAMENTOS!AW138),PAGAMENTOS!138:138,0)-2)&amp;" P COMP.",IF(MATCH(MAX(PAGAMENTOS!M138,PAGAMENTOS!U138,PAGAMENTOS!AC138,PAGAMENTOS!AK138,PAGAMENTOS!AQ138,PAGAMENTOS!AW138),PAGAMENTOS!138:138,0)=13,"1ª P",IF(MATCH(MAX(PAGAMENTOS!M138,PAGAMENTOS!U138,PAGAMENTOS!AC138,PAGAMENTOS!AK138,PAGAMENTOS!AQ138,PAGAMENTOS!AW138),PAGAMENTOS!138:138,0)=21,"2ª P",IF(MATCH(MAX(PAGAMENTOS!M138,PAGAMENTOS!U138,PAGAMENTOS!AC138,PAGAMENTOS!AK138,PAGAMENTOS!AQ138,PAGAMENTOS!AW138),PAGAMENTOS!138:138,0)=29,"3ª P",IF(PAGAMENTOS!AC138=PAGAMENTOS!AK138,"4ª P","4ª P"))))),"SEM PAGAMENTO"))</f>
        <v>2ª P</v>
      </c>
      <c r="P138" s="11">
        <f>IF(MAX(PAGAMENTOS!M138,PAGAMENTOS!U138,PAGAMENTOS!AC138,PAGAMENTOS!AK138,PAGAMENTOS!AQ138,PAGAMENTOS!AW138)=0,"SEM PAGAMENTO",IFERROR(INDEX(PAGAMENTOS!138:138,MATCH(MAX(PAGAMENTOS!M138,PAGAMENTOS!U138,PAGAMENTOS!AC138,PAGAMENTOS!AK138,PAGAMENTOS!AQ138,PAGAMENTOS!AW138),PAGAMENTOS!138:138,0)-1),"SEM PAGAMENTO"))</f>
        <v>132993.17000000001</v>
      </c>
      <c r="Q138" s="11">
        <f>SUM(PAGAMENTOS!G138,PAGAMENTOS!L138,PAGAMENTOS!T138,PAGAMENTOS!AB138,PAGAMENTOS!AJ138,PAGAMENTOS!AP138,PAGAMENTOS!AV138)</f>
        <v>265986.34000000003</v>
      </c>
      <c r="R138" s="11">
        <f>SUM(PAGAMENTOS!G138,PAGAMENTOS!H138,PAGAMENTOS!L138,PAGAMENTOS!T138,PAGAMENTOS!AB138,PAGAMENTOS!AJ138,PAGAMENTOS!AP138,PAGAMENTOS!AV138)</f>
        <v>265986.34000000003</v>
      </c>
      <c r="S138" s="17">
        <f t="shared" si="2"/>
        <v>0.48744808938116596</v>
      </c>
      <c r="T138" s="11">
        <f>IF(RIGHT(B138)="O",0,IF(AND(R138=0,PAGAMENTOS!H138&lt;&gt;0),0,K138-R138))</f>
        <v>279684.76999999996</v>
      </c>
      <c r="U138" s="120" t="str">
        <f>IF(AND(OR(PAGAMENTOS!AG138&lt;&gt;"",PAGAMENTOS!AH138&lt;&gt;""),PAGAMENTOS!AK138=""),"4ª",IF(AND(OR(PAGAMENTOS!Y138&lt;&gt;"",PAGAMENTOS!Z138&lt;&gt;""),PAGAMENTOS!AC138=""),"3ª",IF(AND(OR(PAGAMENTOS!Q138&lt;&gt;"",PAGAMENTOS!R138&lt;&gt;""),PAGAMENTOS!U138=""),"2ª",IF(AND(OR(PAGAMENTOS!I138&lt;&gt;"",PAGAMENTOS!J138&lt;&gt;""),PAGAMENTOS!M138=""),"1ª","OK"))))</f>
        <v>4ª</v>
      </c>
      <c r="V138" s="120" t="str">
        <f>IF(U138="4ª",IF(PAGAMENTOS!AH138="","AGUARDANDO VISTORIA","NO FINANCEIRO"),IF(U138="3ª",IF(PAGAMENTOS!Z138="","AGUARDANDO VISTORIA","NO FINANCEIRO"),IF(U138="2ª",IF(PAGAMENTOS!R138="","AGUARDANDO VISTORIA","NO FINANCEIRO"),IF(U138="1ª",IF(PAGAMENTOS!J138="","AGUARDANDO LIBERAÇÃO","NO FINANCEIRO"),"OK"))))</f>
        <v>AGUARDANDO VISTORIA</v>
      </c>
      <c r="W138" s="233">
        <f>IF(U138="4ª",IF(PAGAMENTOS!AH138="",PAGAMENTOS!AG138,PAGAMENTOS!AH138),IF(U138="3ª",IF(PAGAMENTOS!Z138="",PAGAMENTOS!Y138,PAGAMENTOS!Z138),IF(U138="2ª",IF(PAGAMENTOS!R138="",PAGAMENTOS!Q138,PAGAMENTOS!R138),IF(U138="1ª",IF(PAGAMENTOS!J138="",PAGAMENTOS!I138,PAGAMENTOS!J138),"OK"))))</f>
        <v>43818</v>
      </c>
      <c r="X138" s="18">
        <f>MAX(VISTORIA!Y138,VISTORIA!U138,VISTORIA!Q138,VISTORIA!M138,VISTORIA!I138)</f>
        <v>1</v>
      </c>
      <c r="Y138" s="18">
        <f>IF(VISTORIA!Y138&lt;&gt;"",VISTORIA!Y138,IF(VISTORIA!U138&lt;&gt;"",VISTORIA!U138,IF(VISTORIA!Q138&lt;&gt;"",VISTORIA!Q138,IF(VISTORIA!M138&lt;&gt;"",VISTORIA!M138,IF(VISTORIA!I138&lt;&gt;"",VISTORIA!I138,0)))))</f>
        <v>1</v>
      </c>
      <c r="Z138" s="233">
        <f>IF(VISTORIA!Y138&lt;&gt;"",VISTORIA!W138,IF(VISTORIA!U138&lt;&gt;"",VISTORIA!S138,IF(VISTORIA!Q138&lt;&gt;"",VISTORIA!O138,IF(VISTORIA!M138&lt;&gt;"",VISTORIA!K138,IF(VISTORIA!I138&lt;&gt;"",VISTORIA!G138,"NA")))))</f>
        <v>44635</v>
      </c>
      <c r="AA138" s="233" t="str">
        <f>IF(VISTORIA!Y138&lt;&gt;"",VISTORIA!X138,IF(VISTORIA!U138&lt;&gt;"",VISTORIA!T138,IF(VISTORIA!Q138&lt;&gt;"",VISTORIA!P138,IF(VISTORIA!M138&lt;&gt;"",VISTORIA!L138,IF(VISTORIA!I138&lt;&gt;"",VISTORIA!H138,"NA")))))</f>
        <v/>
      </c>
      <c r="AB138" s="233">
        <f>IF(OR(G138="AGUARDANDO PRESTAÇÃO DE CONTAS",G138="AGUARDANDO APROVAÇÃO PRESTAÇÃO DE CONTAS",G138="CONCLUÍDO"),"PTM CONCLUÍDO",IF(AND(VISTORIA!X138="",VISTORIA!W138&lt;&gt;""),VISTORIA!W138,IF(AND(VISTORIA!T138="",VISTORIA!S138&lt;&gt;""),VISTORIA!S138,IF(AND(VISTORIA!P138="",VISTORIA!O138&lt;&gt;""),VISTORIA!O138,IF(AND(VISTORIA!L138="",VISTORIA!K138&lt;&gt;""),VISTORIA!K138,IF(AND(VISTORIA!H138="",VISTORIA!G138&lt;&gt;""),VISTORIA!G138,"SEM PEDIDO"))))))</f>
        <v>44635</v>
      </c>
      <c r="AC138" s="18" t="str">
        <f>IFERROR(INDEX('CONCLUSÃO INFORMAL'!138:138,MATCH(MAX('CONCLUSÃO INFORMAL'!H138,'CONCLUSÃO INFORMAL'!L138,'CONCLUSÃO INFORMAL'!P138),'CONCLUSÃO INFORMAL'!138:138,0)-1),"NÃO INFORMADO")</f>
        <v>NÃO INFORMADO</v>
      </c>
      <c r="AD138" s="233" t="str">
        <f>IFERROR(INDEX('CONCLUSÃO INFORMAL'!138:138,MATCH(MAX('CONCLUSÃO INFORMAL'!H138,'CONCLUSÃO INFORMAL'!L138,'CONCLUSÃO INFORMAL'!P138),'CONCLUSÃO INFORMAL'!138:138,0)),"NÃO INFORMADO")</f>
        <v>NÃO INFORMADO</v>
      </c>
      <c r="AE138" s="1950" t="str">
        <f>IFERROR(INDEX('CONCLUSÃO INFORMAL'!138:138,MATCH(MAX('CONCLUSÃO INFORMAL'!H138,'CONCLUSÃO INFORMAL'!L138,'CONCLUSÃO INFORMAL'!P138),'CONCLUSÃO INFORMAL'!138:138,0)+1),"NÃO INFORMADO")</f>
        <v>NÃO INFORMADO</v>
      </c>
    </row>
    <row r="139" spans="2:31" ht="43.5" x14ac:dyDescent="0.35">
      <c r="B139" s="7" t="str">
        <f>'INF GERAIS'!B139&amp;IFERROR(IF(INDEX(APOIO!$A$5:$A$50,MATCH('INF GERAIS'!N139,APOIO!$B$5:$B$50,0))="NÃO",APOIO!$A$2&amp;"NÃO VÁLIDO",""),"")</f>
        <v>2014.0127</v>
      </c>
      <c r="C139" s="1950" t="str">
        <f>'INF GERAIS'!C139</f>
        <v>MATA SUL</v>
      </c>
      <c r="D139" s="1950" t="str">
        <f>'INF GERAIS'!D139</f>
        <v>ESCADA</v>
      </c>
      <c r="E139" s="1950" t="str">
        <f>'INF GERAIS'!E139</f>
        <v>REQUALIFICAÇÃO DE PRAÇAS</v>
      </c>
      <c r="F139" s="1950" t="str">
        <f>'INF GERAIS'!G139</f>
        <v>NORMAL</v>
      </c>
      <c r="G139" s="12" t="str">
        <f>'INF GERAIS'!N139</f>
        <v>EM CONFERÊNCIA PARA TEMAI</v>
      </c>
      <c r="H139" s="1950" t="str">
        <f>'INF GERAIS'!O139</f>
        <v>CONCLUÍDA</v>
      </c>
      <c r="I139" s="11">
        <f>'INF GERAIS'!I139</f>
        <v>1811319.6849999998</v>
      </c>
      <c r="J139" s="11">
        <f>'INF GERAIS'!J139</f>
        <v>316640.25</v>
      </c>
      <c r="K139" s="11">
        <f>'INF GERAIS'!K139</f>
        <v>316640.25</v>
      </c>
      <c r="L139" s="11">
        <f>'INF GERAIS'!L139</f>
        <v>0</v>
      </c>
      <c r="M139" s="11">
        <f>'INF GERAIS'!M139</f>
        <v>0</v>
      </c>
      <c r="N139" s="233">
        <f>IF(MAX(PAGAMENTOS!M139,PAGAMENTOS!U139,PAGAMENTOS!AC139,PAGAMENTOS!AK139,PAGAMENTOS!AQ139,PAGAMENTOS!AW139)=0,"SEM PAGAMENTO",IFERROR(INDEX(PAGAMENTOS!139:139,MATCH(MAX(PAGAMENTOS!M139,PAGAMENTOS!U139,PAGAMENTOS!AC139,PAGAMENTOS!AK139,PAGAMENTOS!AQ139,PAGAMENTOS!AW139),PAGAMENTOS!139:139,0)),"SEM PAGAMENTO"))</f>
        <v>43776</v>
      </c>
      <c r="O139" s="120" t="str">
        <f>IF(MAX(PAGAMENTOS!M139,PAGAMENTOS!U139,PAGAMENTOS!AC139,PAGAMENTOS!AK139,PAGAMENTOS!AQ139,PAGAMENTOS!AW139)=0,"SEM PAGAMENTO",IFERROR(IF(MATCH(MAX(PAGAMENTOS!M139,PAGAMENTOS!U139,PAGAMENTOS!AC139,PAGAMENTOS!AK139,PAGAMENTOS!AQ139,PAGAMENTOS!AW139),PAGAMENTOS!139:139,0)&gt;40,INDEX(PAGAMENTOS!139:139,MATCH(MAX(PAGAMENTOS!M139,PAGAMENTOS!U139,PAGAMENTOS!AC139,PAGAMENTOS!AK139,PAGAMENTOS!AQ139,PAGAMENTOS!AW139),PAGAMENTOS!139:139,0)-2)&amp;" P COMP.",IF(MATCH(MAX(PAGAMENTOS!M139,PAGAMENTOS!U139,PAGAMENTOS!AC139,PAGAMENTOS!AK139,PAGAMENTOS!AQ139,PAGAMENTOS!AW139),PAGAMENTOS!139:139,0)=13,"1ª P",IF(MATCH(MAX(PAGAMENTOS!M139,PAGAMENTOS!U139,PAGAMENTOS!AC139,PAGAMENTOS!AK139,PAGAMENTOS!AQ139,PAGAMENTOS!AW139),PAGAMENTOS!139:139,0)=21,"2ª P",IF(MATCH(MAX(PAGAMENTOS!M139,PAGAMENTOS!U139,PAGAMENTOS!AC139,PAGAMENTOS!AK139,PAGAMENTOS!AQ139,PAGAMENTOS!AW139),PAGAMENTOS!139:139,0)=29,"3ª P",IF(PAGAMENTOS!AC139=PAGAMENTOS!AK139,"4ª P","4ª P"))))),"SEM PAGAMENTO"))</f>
        <v>4ª P</v>
      </c>
      <c r="P139" s="11">
        <f>IF(MAX(PAGAMENTOS!M139,PAGAMENTOS!U139,PAGAMENTOS!AC139,PAGAMENTOS!AK139,PAGAMENTOS!AQ139,PAGAMENTOS!AW139)=0,"SEM PAGAMENTO",IFERROR(INDEX(PAGAMENTOS!139:139,MATCH(MAX(PAGAMENTOS!M139,PAGAMENTOS!U139,PAGAMENTOS!AC139,PAGAMENTOS!AK139,PAGAMENTOS!AQ139,PAGAMENTOS!AW139),PAGAMENTOS!139:139,0)-1),"SEM PAGAMENTO"))</f>
        <v>63328.05</v>
      </c>
      <c r="Q139" s="11">
        <f>SUM(PAGAMENTOS!G139,PAGAMENTOS!L139,PAGAMENTOS!T139,PAGAMENTOS!AB139,PAGAMENTOS!AJ139,PAGAMENTOS!AP139,PAGAMENTOS!AV139)</f>
        <v>316640.25</v>
      </c>
      <c r="R139" s="11">
        <f>SUM(PAGAMENTOS!G139,PAGAMENTOS!H139,PAGAMENTOS!L139,PAGAMENTOS!T139,PAGAMENTOS!AB139,PAGAMENTOS!AJ139,PAGAMENTOS!AP139,PAGAMENTOS!AV139)</f>
        <v>316640.25</v>
      </c>
      <c r="S139" s="17">
        <f t="shared" si="2"/>
        <v>1</v>
      </c>
      <c r="T139" s="11">
        <f>IF(RIGHT(B139)="O",0,IF(AND(R139=0,PAGAMENTOS!H139&lt;&gt;0),0,K139-R139))</f>
        <v>0</v>
      </c>
      <c r="U139" s="120" t="str">
        <f>IF(AND(OR(PAGAMENTOS!AG139&lt;&gt;"",PAGAMENTOS!AH139&lt;&gt;""),PAGAMENTOS!AK139=""),"4ª",IF(AND(OR(PAGAMENTOS!Y139&lt;&gt;"",PAGAMENTOS!Z139&lt;&gt;""),PAGAMENTOS!AC139=""),"3ª",IF(AND(OR(PAGAMENTOS!Q139&lt;&gt;"",PAGAMENTOS!R139&lt;&gt;""),PAGAMENTOS!U139=""),"2ª",IF(AND(OR(PAGAMENTOS!I139&lt;&gt;"",PAGAMENTOS!J139&lt;&gt;""),PAGAMENTOS!M139=""),"1ª","OK"))))</f>
        <v>OK</v>
      </c>
      <c r="V139" s="120" t="str">
        <f>IF(U139="4ª",IF(PAGAMENTOS!AH139="","AGUARDANDO VISTORIA","NO FINANCEIRO"),IF(U139="3ª",IF(PAGAMENTOS!Z139="","AGUARDANDO VISTORIA","NO FINANCEIRO"),IF(U139="2ª",IF(PAGAMENTOS!R139="","AGUARDANDO VISTORIA","NO FINANCEIRO"),IF(U139="1ª",IF(PAGAMENTOS!J139="","AGUARDANDO LIBERAÇÃO","NO FINANCEIRO"),"OK"))))</f>
        <v>OK</v>
      </c>
      <c r="W139" s="233" t="str">
        <f>IF(U139="4ª",IF(PAGAMENTOS!AH139="",PAGAMENTOS!AG139,PAGAMENTOS!AH139),IF(U139="3ª",IF(PAGAMENTOS!Z139="",PAGAMENTOS!Y139,PAGAMENTOS!Z139),IF(U139="2ª",IF(PAGAMENTOS!R139="",PAGAMENTOS!Q139,PAGAMENTOS!R139),IF(U139="1ª",IF(PAGAMENTOS!J139="",PAGAMENTOS!I139,PAGAMENTOS!J139),"OK"))))</f>
        <v>OK</v>
      </c>
      <c r="X139" s="18">
        <f>MAX(VISTORIA!Y139,VISTORIA!U139,VISTORIA!Q139,VISTORIA!M139,VISTORIA!I139)</f>
        <v>1</v>
      </c>
      <c r="Y139" s="18">
        <f>IF(VISTORIA!Y139&lt;&gt;"",VISTORIA!Y139,IF(VISTORIA!U139&lt;&gt;"",VISTORIA!U139,IF(VISTORIA!Q139&lt;&gt;"",VISTORIA!Q139,IF(VISTORIA!M139&lt;&gt;"",VISTORIA!M139,IF(VISTORIA!I139&lt;&gt;"",VISTORIA!I139,0)))))</f>
        <v>1</v>
      </c>
      <c r="Z139" s="233">
        <f>IF(VISTORIA!Y139&lt;&gt;"",VISTORIA!W139,IF(VISTORIA!U139&lt;&gt;"",VISTORIA!S139,IF(VISTORIA!Q139&lt;&gt;"",VISTORIA!O139,IF(VISTORIA!M139&lt;&gt;"",VISTORIA!K139,IF(VISTORIA!I139&lt;&gt;"",VISTORIA!G139,"NA")))))</f>
        <v>43410</v>
      </c>
      <c r="AA139" s="233">
        <f>IF(VISTORIA!Y139&lt;&gt;"",VISTORIA!X139,IF(VISTORIA!U139&lt;&gt;"",VISTORIA!T139,IF(VISTORIA!Q139&lt;&gt;"",VISTORIA!P139,IF(VISTORIA!M139&lt;&gt;"",VISTORIA!L139,IF(VISTORIA!I139&lt;&gt;"",VISTORIA!H139,"NA")))))</f>
        <v>43594</v>
      </c>
      <c r="AB139" s="233" t="str">
        <f>IF(OR(G139="AGUARDANDO PRESTAÇÃO DE CONTAS",G139="AGUARDANDO APROVAÇÃO PRESTAÇÃO DE CONTAS",G139="CONCLUÍDO"),"PTM CONCLUÍDO",IF(AND(VISTORIA!X139="",VISTORIA!W139&lt;&gt;""),VISTORIA!W139,IF(AND(VISTORIA!T139="",VISTORIA!S139&lt;&gt;""),VISTORIA!S139,IF(AND(VISTORIA!P139="",VISTORIA!O139&lt;&gt;""),VISTORIA!O139,IF(AND(VISTORIA!L139="",VISTORIA!K139&lt;&gt;""),VISTORIA!K139,IF(AND(VISTORIA!H139="",VISTORIA!G139&lt;&gt;""),VISTORIA!G139,"SEM PEDIDO"))))))</f>
        <v>SEM PEDIDO</v>
      </c>
      <c r="AC139" s="18" t="str">
        <f>IFERROR(INDEX('CONCLUSÃO INFORMAL'!139:139,MATCH(MAX('CONCLUSÃO INFORMAL'!H139,'CONCLUSÃO INFORMAL'!L139,'CONCLUSÃO INFORMAL'!P139),'CONCLUSÃO INFORMAL'!139:139,0)-1),"NÃO INFORMADO")</f>
        <v>NÃO INFORMADO</v>
      </c>
      <c r="AD139" s="233" t="str">
        <f>IFERROR(INDEX('CONCLUSÃO INFORMAL'!139:139,MATCH(MAX('CONCLUSÃO INFORMAL'!H139,'CONCLUSÃO INFORMAL'!L139,'CONCLUSÃO INFORMAL'!P139),'CONCLUSÃO INFORMAL'!139:139,0)),"NÃO INFORMADO")</f>
        <v>NÃO INFORMADO</v>
      </c>
      <c r="AE139" s="1950" t="str">
        <f>IFERROR(INDEX('CONCLUSÃO INFORMAL'!139:139,MATCH(MAX('CONCLUSÃO INFORMAL'!H139,'CONCLUSÃO INFORMAL'!L139,'CONCLUSÃO INFORMAL'!P139),'CONCLUSÃO INFORMAL'!139:139,0)+1),"NÃO INFORMADO")</f>
        <v>NÃO INFORMADO</v>
      </c>
    </row>
    <row r="140" spans="2:31" ht="43.5" x14ac:dyDescent="0.35">
      <c r="B140" s="7" t="str">
        <f>'INF GERAIS'!B140&amp;IFERROR(IF(INDEX(APOIO!$A$5:$A$50,MATCH('INF GERAIS'!N140,APOIO!$B$5:$B$50,0))="NÃO",APOIO!$A$2&amp;"NÃO VÁLIDO",""),"")</f>
        <v>2014.0128
NÃO VÁLIDO</v>
      </c>
      <c r="C140" s="1950" t="str">
        <f>'INF GERAIS'!C140</f>
        <v>MATA SUL</v>
      </c>
      <c r="D140" s="1950" t="str">
        <f>'INF GERAIS'!D140</f>
        <v>ESCADA</v>
      </c>
      <c r="E140" s="1950" t="str">
        <f>'INF GERAIS'!E140</f>
        <v>REQUALIFICAÇÃO DO CENTRO COMERCIAL ATALAIA</v>
      </c>
      <c r="F140" s="1950" t="str">
        <f>'INF GERAIS'!G140</f>
        <v>NORMAL</v>
      </c>
      <c r="G140" s="1950" t="str">
        <f>'INF GERAIS'!N140</f>
        <v>SUBSTITUÍDO</v>
      </c>
      <c r="H140" s="1950" t="str">
        <f>'INF GERAIS'!O140</f>
        <v>CANCELADA</v>
      </c>
      <c r="I140" s="11">
        <f>'INF GERAIS'!I140</f>
        <v>1811319.6849999998</v>
      </c>
      <c r="J140" s="11">
        <f>'INF GERAIS'!J140</f>
        <v>0</v>
      </c>
      <c r="K140" s="11">
        <f>'INF GERAIS'!K140</f>
        <v>0</v>
      </c>
      <c r="L140" s="11">
        <f>'INF GERAIS'!L140</f>
        <v>0</v>
      </c>
      <c r="M140" s="11">
        <f>'INF GERAIS'!M140</f>
        <v>0</v>
      </c>
      <c r="N140" s="233">
        <f>IF(MAX(PAGAMENTOS!M140,PAGAMENTOS!U140,PAGAMENTOS!AC140,PAGAMENTOS!AK140,PAGAMENTOS!AQ140,PAGAMENTOS!AW140)=0,"SEM PAGAMENTO",IFERROR(INDEX(PAGAMENTOS!140:140,MATCH(MAX(PAGAMENTOS!M140,PAGAMENTOS!U140,PAGAMENTOS!AC140,PAGAMENTOS!AK140,PAGAMENTOS!AQ140,PAGAMENTOS!AW140),PAGAMENTOS!140:140,0)),"SEM PAGAMENTO"))</f>
        <v>41823</v>
      </c>
      <c r="O140" s="120" t="str">
        <f>IF(MAX(PAGAMENTOS!M140,PAGAMENTOS!U140,PAGAMENTOS!AC140,PAGAMENTOS!AK140,PAGAMENTOS!AQ140,PAGAMENTOS!AW140)=0,"SEM PAGAMENTO",IFERROR(IF(MATCH(MAX(PAGAMENTOS!M140,PAGAMENTOS!U140,PAGAMENTOS!AC140,PAGAMENTOS!AK140,PAGAMENTOS!AQ140,PAGAMENTOS!AW140),PAGAMENTOS!140:140,0)&gt;40,INDEX(PAGAMENTOS!140:140,MATCH(MAX(PAGAMENTOS!M140,PAGAMENTOS!U140,PAGAMENTOS!AC140,PAGAMENTOS!AK140,PAGAMENTOS!AQ140,PAGAMENTOS!AW140),PAGAMENTOS!140:140,0)-2)&amp;" P COMP.",IF(MATCH(MAX(PAGAMENTOS!M140,PAGAMENTOS!U140,PAGAMENTOS!AC140,PAGAMENTOS!AK140,PAGAMENTOS!AQ140,PAGAMENTOS!AW140),PAGAMENTOS!140:140,0)=13,"1ª P",IF(MATCH(MAX(PAGAMENTOS!M140,PAGAMENTOS!U140,PAGAMENTOS!AC140,PAGAMENTOS!AK140,PAGAMENTOS!AQ140,PAGAMENTOS!AW140),PAGAMENTOS!140:140,0)=21,"2ª P",IF(MATCH(MAX(PAGAMENTOS!M140,PAGAMENTOS!U140,PAGAMENTOS!AC140,PAGAMENTOS!AK140,PAGAMENTOS!AQ140,PAGAMENTOS!AW140),PAGAMENTOS!140:140,0)=29,"3ª P",IF(PAGAMENTOS!AC140=PAGAMENTOS!AK140,"4ª P","4ª P"))))),"SEM PAGAMENTO"))</f>
        <v>1ª P</v>
      </c>
      <c r="P140" s="11">
        <f>IF(MAX(PAGAMENTOS!M140,PAGAMENTOS!U140,PAGAMENTOS!AC140,PAGAMENTOS!AK140,PAGAMENTOS!AQ140,PAGAMENTOS!AW140)=0,"SEM PAGAMENTO",IFERROR(INDEX(PAGAMENTOS!140:140,MATCH(MAX(PAGAMENTOS!M140,PAGAMENTOS!U140,PAGAMENTOS!AC140,PAGAMENTOS!AK140,PAGAMENTOS!AQ140,PAGAMENTOS!AW140),PAGAMENTOS!140:140,0)-1),"SEM PAGAMENTO"))</f>
        <v>29701.37</v>
      </c>
      <c r="Q140" s="11">
        <f>SUM(PAGAMENTOS!G140,PAGAMENTOS!L140,PAGAMENTOS!T140,PAGAMENTOS!AB140,PAGAMENTOS!AJ140,PAGAMENTOS!AP140,PAGAMENTOS!AV140)</f>
        <v>0</v>
      </c>
      <c r="R140" s="11">
        <f>SUM(PAGAMENTOS!G140,PAGAMENTOS!H140,PAGAMENTOS!L140,PAGAMENTOS!T140,PAGAMENTOS!AB140,PAGAMENTOS!AJ140,PAGAMENTOS!AP140,PAGAMENTOS!AV140)</f>
        <v>0</v>
      </c>
      <c r="S140" s="17" t="str">
        <f t="shared" si="2"/>
        <v>NA</v>
      </c>
      <c r="T140" s="11">
        <f>IF(RIGHT(B140)="O",0,IF(AND(R140=0,PAGAMENTOS!H140&lt;&gt;0),0,K140-R140))</f>
        <v>0</v>
      </c>
      <c r="U140" s="120" t="str">
        <f>IF(AND(OR(PAGAMENTOS!AG140&lt;&gt;"",PAGAMENTOS!AH140&lt;&gt;""),PAGAMENTOS!AK140=""),"4ª",IF(AND(OR(PAGAMENTOS!Y140&lt;&gt;"",PAGAMENTOS!Z140&lt;&gt;""),PAGAMENTOS!AC140=""),"3ª",IF(AND(OR(PAGAMENTOS!Q140&lt;&gt;"",PAGAMENTOS!R140&lt;&gt;""),PAGAMENTOS!U140=""),"2ª",IF(AND(OR(PAGAMENTOS!I140&lt;&gt;"",PAGAMENTOS!J140&lt;&gt;""),PAGAMENTOS!M140=""),"1ª","OK"))))</f>
        <v>OK</v>
      </c>
      <c r="V140" s="120" t="str">
        <f>IF(U140="4ª",IF(PAGAMENTOS!AH140="","AGUARDANDO VISTORIA","NO FINANCEIRO"),IF(U140="3ª",IF(PAGAMENTOS!Z140="","AGUARDANDO VISTORIA","NO FINANCEIRO"),IF(U140="2ª",IF(PAGAMENTOS!R140="","AGUARDANDO VISTORIA","NO FINANCEIRO"),IF(U140="1ª",IF(PAGAMENTOS!J140="","AGUARDANDO LIBERAÇÃO","NO FINANCEIRO"),"OK"))))</f>
        <v>OK</v>
      </c>
      <c r="W140" s="233" t="str">
        <f>IF(U140="4ª",IF(PAGAMENTOS!AH140="",PAGAMENTOS!AG140,PAGAMENTOS!AH140),IF(U140="3ª",IF(PAGAMENTOS!Z140="",PAGAMENTOS!Y140,PAGAMENTOS!Z140),IF(U140="2ª",IF(PAGAMENTOS!R140="",PAGAMENTOS!Q140,PAGAMENTOS!R140),IF(U140="1ª",IF(PAGAMENTOS!J140="",PAGAMENTOS!I140,PAGAMENTOS!J140),"OK"))))</f>
        <v>OK</v>
      </c>
      <c r="X140" s="18">
        <f>MAX(VISTORIA!Y140,VISTORIA!U140,VISTORIA!Q140,VISTORIA!M140,VISTORIA!I140)</f>
        <v>0</v>
      </c>
      <c r="Y140" s="18">
        <f>IF(VISTORIA!Y140&lt;&gt;"",VISTORIA!Y140,IF(VISTORIA!U140&lt;&gt;"",VISTORIA!U140,IF(VISTORIA!Q140&lt;&gt;"",VISTORIA!Q140,IF(VISTORIA!M140&lt;&gt;"",VISTORIA!M140,IF(VISTORIA!I140&lt;&gt;"",VISTORIA!I140,0)))))</f>
        <v>0</v>
      </c>
      <c r="Z140" s="233" t="str">
        <f>IF(VISTORIA!Y140&lt;&gt;"",VISTORIA!W140,IF(VISTORIA!U140&lt;&gt;"",VISTORIA!S140,IF(VISTORIA!Q140&lt;&gt;"",VISTORIA!O140,IF(VISTORIA!M140&lt;&gt;"",VISTORIA!K140,IF(VISTORIA!I140&lt;&gt;"",VISTORIA!G140,"NA")))))</f>
        <v>NA</v>
      </c>
      <c r="AA140" s="233" t="str">
        <f>IF(VISTORIA!Y140&lt;&gt;"",VISTORIA!X140,IF(VISTORIA!U140&lt;&gt;"",VISTORIA!T140,IF(VISTORIA!Q140&lt;&gt;"",VISTORIA!P140,IF(VISTORIA!M140&lt;&gt;"",VISTORIA!L140,IF(VISTORIA!I140&lt;&gt;"",VISTORIA!H140,"NA")))))</f>
        <v>NA</v>
      </c>
      <c r="AB140" s="233" t="str">
        <f>IF(OR(G140="AGUARDANDO PRESTAÇÃO DE CONTAS",G140="AGUARDANDO APROVAÇÃO PRESTAÇÃO DE CONTAS",G140="CONCLUÍDO"),"PTM CONCLUÍDO",IF(AND(VISTORIA!X140="",VISTORIA!W140&lt;&gt;""),VISTORIA!W140,IF(AND(VISTORIA!T140="",VISTORIA!S140&lt;&gt;""),VISTORIA!S140,IF(AND(VISTORIA!P140="",VISTORIA!O140&lt;&gt;""),VISTORIA!O140,IF(AND(VISTORIA!L140="",VISTORIA!K140&lt;&gt;""),VISTORIA!K140,IF(AND(VISTORIA!H140="",VISTORIA!G140&lt;&gt;""),VISTORIA!G140,"SEM PEDIDO"))))))</f>
        <v>SEM PEDIDO</v>
      </c>
      <c r="AC140" s="18" t="str">
        <f>IFERROR(INDEX('CONCLUSÃO INFORMAL'!140:140,MATCH(MAX('CONCLUSÃO INFORMAL'!H140,'CONCLUSÃO INFORMAL'!L140,'CONCLUSÃO INFORMAL'!P140),'CONCLUSÃO INFORMAL'!140:140,0)-1),"NÃO INFORMADO")</f>
        <v>NÃO INFORMADO</v>
      </c>
      <c r="AD140" s="233" t="str">
        <f>IFERROR(INDEX('CONCLUSÃO INFORMAL'!140:140,MATCH(MAX('CONCLUSÃO INFORMAL'!H140,'CONCLUSÃO INFORMAL'!L140,'CONCLUSÃO INFORMAL'!P140),'CONCLUSÃO INFORMAL'!140:140,0)),"NÃO INFORMADO")</f>
        <v>NÃO INFORMADO</v>
      </c>
      <c r="AE140" s="1950" t="str">
        <f>IFERROR(INDEX('CONCLUSÃO INFORMAL'!140:140,MATCH(MAX('CONCLUSÃO INFORMAL'!H140,'CONCLUSÃO INFORMAL'!L140,'CONCLUSÃO INFORMAL'!P140),'CONCLUSÃO INFORMAL'!140:140,0)+1),"NÃO INFORMADO")</f>
        <v>NÃO INFORMADO</v>
      </c>
    </row>
    <row r="141" spans="2:31" ht="43.5" x14ac:dyDescent="0.35">
      <c r="B141" s="7" t="str">
        <f>'INF GERAIS'!B141&amp;IFERROR(IF(INDEX(APOIO!$A$5:$A$50,MATCH('INF GERAIS'!N141,APOIO!$B$5:$B$50,0))="NÃO",APOIO!$A$2&amp;"NÃO VÁLIDO",""),"")</f>
        <v>2014.0129</v>
      </c>
      <c r="C141" s="1950" t="str">
        <f>'INF GERAIS'!C141</f>
        <v>MATA SUL</v>
      </c>
      <c r="D141" s="1950" t="str">
        <f>'INF GERAIS'!D141</f>
        <v>ESCADA</v>
      </c>
      <c r="E141" s="1950" t="str">
        <f>'INF GERAIS'!E141</f>
        <v>RECONSTRUÇÃO DA PONTE DA MANGUEIRA</v>
      </c>
      <c r="F141" s="1950" t="str">
        <f>'INF GERAIS'!G141</f>
        <v>NORMAL</v>
      </c>
      <c r="G141" s="1950">
        <f>'INF GERAIS'!N141</f>
        <v>0</v>
      </c>
      <c r="H141" s="1950">
        <f>'INF GERAIS'!O141</f>
        <v>0</v>
      </c>
      <c r="I141" s="11">
        <f>'INF GERAIS'!I141</f>
        <v>1811319.6849999998</v>
      </c>
      <c r="J141" s="11">
        <f>'INF GERAIS'!J141</f>
        <v>59264.31</v>
      </c>
      <c r="K141" s="11">
        <f>'INF GERAIS'!K141</f>
        <v>59264.31</v>
      </c>
      <c r="L141" s="11">
        <f>'INF GERAIS'!L141</f>
        <v>0</v>
      </c>
      <c r="M141" s="11">
        <f>'INF GERAIS'!M141</f>
        <v>0</v>
      </c>
      <c r="N141" s="233">
        <f>IF(MAX(PAGAMENTOS!M141,PAGAMENTOS!U141,PAGAMENTOS!AC141,PAGAMENTOS!AK141,PAGAMENTOS!AQ141,PAGAMENTOS!AW141)=0,"SEM PAGAMENTO",IFERROR(INDEX(PAGAMENTOS!141:141,MATCH(MAX(PAGAMENTOS!M141,PAGAMENTOS!U141,PAGAMENTOS!AC141,PAGAMENTOS!AK141,PAGAMENTOS!AQ141,PAGAMENTOS!AW141),PAGAMENTOS!141:141,0)),"SEM PAGAMENTO"))</f>
        <v>42639</v>
      </c>
      <c r="O141" s="120" t="str">
        <f>IF(MAX(PAGAMENTOS!M141,PAGAMENTOS!U141,PAGAMENTOS!AC141,PAGAMENTOS!AK141,PAGAMENTOS!AQ141,PAGAMENTOS!AW141)=0,"SEM PAGAMENTO",IFERROR(IF(MATCH(MAX(PAGAMENTOS!M141,PAGAMENTOS!U141,PAGAMENTOS!AC141,PAGAMENTOS!AK141,PAGAMENTOS!AQ141,PAGAMENTOS!AW141),PAGAMENTOS!141:141,0)&gt;40,INDEX(PAGAMENTOS!141:141,MATCH(MAX(PAGAMENTOS!M141,PAGAMENTOS!U141,PAGAMENTOS!AC141,PAGAMENTOS!AK141,PAGAMENTOS!AQ141,PAGAMENTOS!AW141),PAGAMENTOS!141:141,0)-2)&amp;" P COMP.",IF(MATCH(MAX(PAGAMENTOS!M141,PAGAMENTOS!U141,PAGAMENTOS!AC141,PAGAMENTOS!AK141,PAGAMENTOS!AQ141,PAGAMENTOS!AW141),PAGAMENTOS!141:141,0)=13,"1ª P",IF(MATCH(MAX(PAGAMENTOS!M141,PAGAMENTOS!U141,PAGAMENTOS!AC141,PAGAMENTOS!AK141,PAGAMENTOS!AQ141,PAGAMENTOS!AW141),PAGAMENTOS!141:141,0)=21,"2ª P",IF(MATCH(MAX(PAGAMENTOS!M141,PAGAMENTOS!U141,PAGAMENTOS!AC141,PAGAMENTOS!AK141,PAGAMENTOS!AQ141,PAGAMENTOS!AW141),PAGAMENTOS!141:141,0)=29,"3ª P",IF(PAGAMENTOS!AC141=PAGAMENTOS!AK141,"4ª P","4ª P"))))),"SEM PAGAMENTO"))</f>
        <v>2ª P</v>
      </c>
      <c r="P141" s="11">
        <f>IF(MAX(PAGAMENTOS!M141,PAGAMENTOS!U141,PAGAMENTOS!AC141,PAGAMENTOS!AK141,PAGAMENTOS!AQ141,PAGAMENTOS!AW141)=0,"SEM PAGAMENTO",IFERROR(INDEX(PAGAMENTOS!141:141,MATCH(MAX(PAGAMENTOS!M141,PAGAMENTOS!U141,PAGAMENTOS!AC141,PAGAMENTOS!AK141,PAGAMENTOS!AQ141,PAGAMENTOS!AW141),PAGAMENTOS!141:141,0)-1),"SEM PAGAMENTO"))</f>
        <v>29562.94</v>
      </c>
      <c r="Q141" s="11">
        <f>SUM(PAGAMENTOS!G141,PAGAMENTOS!L141,PAGAMENTOS!T141,PAGAMENTOS!AB141,PAGAMENTOS!AJ141,PAGAMENTOS!AP141,PAGAMENTOS!AV141)</f>
        <v>59264.31</v>
      </c>
      <c r="R141" s="11">
        <f>SUM(PAGAMENTOS!G141,PAGAMENTOS!H141,PAGAMENTOS!L141,PAGAMENTOS!T141,PAGAMENTOS!AB141,PAGAMENTOS!AJ141,PAGAMENTOS!AP141,PAGAMENTOS!AV141)</f>
        <v>59264.31</v>
      </c>
      <c r="S141" s="17">
        <f t="shared" si="2"/>
        <v>1</v>
      </c>
      <c r="T141" s="11">
        <f>IF(RIGHT(B141)="O",0,IF(AND(R141=0,PAGAMENTOS!H141&lt;&gt;0),0,K141-R141))</f>
        <v>0</v>
      </c>
      <c r="U141" s="120" t="str">
        <f>IF(AND(OR(PAGAMENTOS!AG141&lt;&gt;"",PAGAMENTOS!AH141&lt;&gt;""),PAGAMENTOS!AK141=""),"4ª",IF(AND(OR(PAGAMENTOS!Y141&lt;&gt;"",PAGAMENTOS!Z141&lt;&gt;""),PAGAMENTOS!AC141=""),"3ª",IF(AND(OR(PAGAMENTOS!Q141&lt;&gt;"",PAGAMENTOS!R141&lt;&gt;""),PAGAMENTOS!U141=""),"2ª",IF(AND(OR(PAGAMENTOS!I141&lt;&gt;"",PAGAMENTOS!J141&lt;&gt;""),PAGAMENTOS!M141=""),"1ª","OK"))))</f>
        <v>OK</v>
      </c>
      <c r="V141" s="120" t="str">
        <f>IF(U141="4ª",IF(PAGAMENTOS!AH141="","AGUARDANDO VISTORIA","NO FINANCEIRO"),IF(U141="3ª",IF(PAGAMENTOS!Z141="","AGUARDANDO VISTORIA","NO FINANCEIRO"),IF(U141="2ª",IF(PAGAMENTOS!R141="","AGUARDANDO VISTORIA","NO FINANCEIRO"),IF(U141="1ª",IF(PAGAMENTOS!J141="","AGUARDANDO LIBERAÇÃO","NO FINANCEIRO"),"OK"))))</f>
        <v>OK</v>
      </c>
      <c r="W141" s="233" t="str">
        <f>IF(U141="4ª",IF(PAGAMENTOS!AH141="",PAGAMENTOS!AG141,PAGAMENTOS!AH141),IF(U141="3ª",IF(PAGAMENTOS!Z141="",PAGAMENTOS!Y141,PAGAMENTOS!Z141),IF(U141="2ª",IF(PAGAMENTOS!R141="",PAGAMENTOS!Q141,PAGAMENTOS!R141),IF(U141="1ª",IF(PAGAMENTOS!J141="",PAGAMENTOS!I141,PAGAMENTOS!J141),"OK"))))</f>
        <v>OK</v>
      </c>
      <c r="X141" s="18">
        <f>MAX(VISTORIA!Y141,VISTORIA!U141,VISTORIA!Q141,VISTORIA!M141,VISTORIA!I141)</f>
        <v>0</v>
      </c>
      <c r="Y141" s="18">
        <f>IF(VISTORIA!Y141&lt;&gt;"",VISTORIA!Y141,IF(VISTORIA!U141&lt;&gt;"",VISTORIA!U141,IF(VISTORIA!Q141&lt;&gt;"",VISTORIA!Q141,IF(VISTORIA!M141&lt;&gt;"",VISTORIA!M141,IF(VISTORIA!I141&lt;&gt;"",VISTORIA!I141,0)))))</f>
        <v>0</v>
      </c>
      <c r="Z141" s="233" t="str">
        <f>IF(VISTORIA!Y141&lt;&gt;"",VISTORIA!W141,IF(VISTORIA!U141&lt;&gt;"",VISTORIA!S141,IF(VISTORIA!Q141&lt;&gt;"",VISTORIA!O141,IF(VISTORIA!M141&lt;&gt;"",VISTORIA!K141,IF(VISTORIA!I141&lt;&gt;"",VISTORIA!G141,"NA")))))</f>
        <v>NA</v>
      </c>
      <c r="AA141" s="233" t="str">
        <f>IF(VISTORIA!Y141&lt;&gt;"",VISTORIA!X141,IF(VISTORIA!U141&lt;&gt;"",VISTORIA!T141,IF(VISTORIA!Q141&lt;&gt;"",VISTORIA!P141,IF(VISTORIA!M141&lt;&gt;"",VISTORIA!L141,IF(VISTORIA!I141&lt;&gt;"",VISTORIA!H141,"NA")))))</f>
        <v>NA</v>
      </c>
      <c r="AB141" s="233" t="str">
        <f>IF(OR(G141="AGUARDANDO PRESTAÇÃO DE CONTAS",G141="AGUARDANDO APROVAÇÃO PRESTAÇÃO DE CONTAS",G141="CONCLUÍDO"),"PTM CONCLUÍDO",IF(AND(VISTORIA!X141="",VISTORIA!W141&lt;&gt;""),VISTORIA!W141,IF(AND(VISTORIA!T141="",VISTORIA!S141&lt;&gt;""),VISTORIA!S141,IF(AND(VISTORIA!P141="",VISTORIA!O141&lt;&gt;""),VISTORIA!O141,IF(AND(VISTORIA!L141="",VISTORIA!K141&lt;&gt;""),VISTORIA!K141,IF(AND(VISTORIA!H141="",VISTORIA!G141&lt;&gt;""),VISTORIA!G141,"SEM PEDIDO"))))))</f>
        <v>SEM PEDIDO</v>
      </c>
      <c r="AC141" s="18" t="str">
        <f>IFERROR(INDEX('CONCLUSÃO INFORMAL'!141:141,MATCH(MAX('CONCLUSÃO INFORMAL'!H141,'CONCLUSÃO INFORMAL'!L141,'CONCLUSÃO INFORMAL'!P141),'CONCLUSÃO INFORMAL'!141:141,0)-1),"NÃO INFORMADO")</f>
        <v>NÃO INFORMADO</v>
      </c>
      <c r="AD141" s="233" t="str">
        <f>IFERROR(INDEX('CONCLUSÃO INFORMAL'!141:141,MATCH(MAX('CONCLUSÃO INFORMAL'!H141,'CONCLUSÃO INFORMAL'!L141,'CONCLUSÃO INFORMAL'!P141),'CONCLUSÃO INFORMAL'!141:141,0)),"NÃO INFORMADO")</f>
        <v>NÃO INFORMADO</v>
      </c>
      <c r="AE141" s="1950" t="str">
        <f>IFERROR(INDEX('CONCLUSÃO INFORMAL'!141:141,MATCH(MAX('CONCLUSÃO INFORMAL'!H141,'CONCLUSÃO INFORMAL'!L141,'CONCLUSÃO INFORMAL'!P141),'CONCLUSÃO INFORMAL'!141:141,0)+1),"NÃO INFORMADO")</f>
        <v>NÃO INFORMADO</v>
      </c>
    </row>
    <row r="142" spans="2:31" ht="43.5" x14ac:dyDescent="0.35">
      <c r="B142" s="7" t="str">
        <f>'INF GERAIS'!B142&amp;IFERROR(IF(INDEX(APOIO!$A$5:$A$50,MATCH('INF GERAIS'!N142,APOIO!$B$5:$B$50,0))="NÃO",APOIO!$A$2&amp;"NÃO VÁLIDO",""),"")</f>
        <v>2014.0130</v>
      </c>
      <c r="C142" s="1950" t="str">
        <f>'INF GERAIS'!C142</f>
        <v>SERTÃO DO ARARIPE</v>
      </c>
      <c r="D142" s="1950" t="str">
        <f>'INF GERAIS'!D142</f>
        <v>EXU</v>
      </c>
      <c r="E142" s="1950" t="str">
        <f>'INF GERAIS'!E142</f>
        <v>PAVIMENTAÇÃO EM PARALELEPIPEDO GRANITICO</v>
      </c>
      <c r="F142" s="1950" t="str">
        <f>'INF GERAIS'!G142</f>
        <v>NORMAL</v>
      </c>
      <c r="G142" s="12" t="str">
        <f>'INF GERAIS'!N142</f>
        <v>EM CONFERÊNCIA PARA TEMAI</v>
      </c>
      <c r="H142" s="1950" t="str">
        <f>'INF GERAIS'!O142</f>
        <v>CONCLUÍDA</v>
      </c>
      <c r="I142" s="11">
        <f>'INF GERAIS'!I142</f>
        <v>1207546.4666666666</v>
      </c>
      <c r="J142" s="11">
        <f>'INF GERAIS'!J142</f>
        <v>495417.37</v>
      </c>
      <c r="K142" s="11">
        <f>'INF GERAIS'!K142</f>
        <v>495417.37</v>
      </c>
      <c r="L142" s="11">
        <f>'INF GERAIS'!L142</f>
        <v>0</v>
      </c>
      <c r="M142" s="11">
        <f>'INF GERAIS'!M142</f>
        <v>0</v>
      </c>
      <c r="N142" s="233">
        <f>IF(MAX(PAGAMENTOS!M142,PAGAMENTOS!U142,PAGAMENTOS!AC142,PAGAMENTOS!AK142,PAGAMENTOS!AQ142,PAGAMENTOS!AW142)=0,"SEM PAGAMENTO",IFERROR(INDEX(PAGAMENTOS!142:142,MATCH(MAX(PAGAMENTOS!M142,PAGAMENTOS!U142,PAGAMENTOS!AC142,PAGAMENTOS!AK142,PAGAMENTOS!AQ142,PAGAMENTOS!AW142),PAGAMENTOS!142:142,0)),"SEM PAGAMENTO"))</f>
        <v>42479</v>
      </c>
      <c r="O142" s="120" t="str">
        <f>IF(MAX(PAGAMENTOS!M142,PAGAMENTOS!U142,PAGAMENTOS!AC142,PAGAMENTOS!AK142,PAGAMENTOS!AQ142,PAGAMENTOS!AW142)=0,"SEM PAGAMENTO",IFERROR(IF(MATCH(MAX(PAGAMENTOS!M142,PAGAMENTOS!U142,PAGAMENTOS!AC142,PAGAMENTOS!AK142,PAGAMENTOS!AQ142,PAGAMENTOS!AW142),PAGAMENTOS!142:142,0)&gt;40,INDEX(PAGAMENTOS!142:142,MATCH(MAX(PAGAMENTOS!M142,PAGAMENTOS!U142,PAGAMENTOS!AC142,PAGAMENTOS!AK142,PAGAMENTOS!AQ142,PAGAMENTOS!AW142),PAGAMENTOS!142:142,0)-2)&amp;" P COMP.",IF(MATCH(MAX(PAGAMENTOS!M142,PAGAMENTOS!U142,PAGAMENTOS!AC142,PAGAMENTOS!AK142,PAGAMENTOS!AQ142,PAGAMENTOS!AW142),PAGAMENTOS!142:142,0)=13,"1ª P",IF(MATCH(MAX(PAGAMENTOS!M142,PAGAMENTOS!U142,PAGAMENTOS!AC142,PAGAMENTOS!AK142,PAGAMENTOS!AQ142,PAGAMENTOS!AW142),PAGAMENTOS!142:142,0)=21,"2ª P",IF(MATCH(MAX(PAGAMENTOS!M142,PAGAMENTOS!U142,PAGAMENTOS!AC142,PAGAMENTOS!AK142,PAGAMENTOS!AQ142,PAGAMENTOS!AW142),PAGAMENTOS!142:142,0)=29,"3ª P",IF(PAGAMENTOS!AC142=PAGAMENTOS!AK142,"4ª P","4ª P"))))),"SEM PAGAMENTO"))</f>
        <v>4ª P</v>
      </c>
      <c r="P142" s="11">
        <f>IF(MAX(PAGAMENTOS!M142,PAGAMENTOS!U142,PAGAMENTOS!AC142,PAGAMENTOS!AK142,PAGAMENTOS!AQ142,PAGAMENTOS!AW142)=0,"SEM PAGAMENTO",IFERROR(INDEX(PAGAMENTOS!142:142,MATCH(MAX(PAGAMENTOS!M142,PAGAMENTOS!U142,PAGAMENTOS!AC142,PAGAMENTOS!AK142,PAGAMENTOS!AQ142,PAGAMENTOS!AW142),PAGAMENTOS!142:142,0)-1),"SEM PAGAMENTO"))</f>
        <v>99083.47</v>
      </c>
      <c r="Q142" s="11">
        <f>SUM(PAGAMENTOS!G142,PAGAMENTOS!L142,PAGAMENTOS!T142,PAGAMENTOS!AB142,PAGAMENTOS!AJ142,PAGAMENTOS!AP142,PAGAMENTOS!AV142)</f>
        <v>495417.37</v>
      </c>
      <c r="R142" s="11">
        <f>SUM(PAGAMENTOS!G142,PAGAMENTOS!H142,PAGAMENTOS!L142,PAGAMENTOS!T142,PAGAMENTOS!AB142,PAGAMENTOS!AJ142,PAGAMENTOS!AP142,PAGAMENTOS!AV142)</f>
        <v>495417.37</v>
      </c>
      <c r="S142" s="17">
        <f t="shared" si="2"/>
        <v>1</v>
      </c>
      <c r="T142" s="11">
        <f>IF(RIGHT(B142)="O",0,IF(AND(R142=0,PAGAMENTOS!H142&lt;&gt;0),0,K142-R142))</f>
        <v>0</v>
      </c>
      <c r="U142" s="120" t="str">
        <f>IF(AND(OR(PAGAMENTOS!AG142&lt;&gt;"",PAGAMENTOS!AH142&lt;&gt;""),PAGAMENTOS!AK142=""),"4ª",IF(AND(OR(PAGAMENTOS!Y142&lt;&gt;"",PAGAMENTOS!Z142&lt;&gt;""),PAGAMENTOS!AC142=""),"3ª",IF(AND(OR(PAGAMENTOS!Q142&lt;&gt;"",PAGAMENTOS!R142&lt;&gt;""),PAGAMENTOS!U142=""),"2ª",IF(AND(OR(PAGAMENTOS!I142&lt;&gt;"",PAGAMENTOS!J142&lt;&gt;""),PAGAMENTOS!M142=""),"1ª","OK"))))</f>
        <v>OK</v>
      </c>
      <c r="V142" s="120" t="str">
        <f>IF(U142="4ª",IF(PAGAMENTOS!AH142="","AGUARDANDO VISTORIA","NO FINANCEIRO"),IF(U142="3ª",IF(PAGAMENTOS!Z142="","AGUARDANDO VISTORIA","NO FINANCEIRO"),IF(U142="2ª",IF(PAGAMENTOS!R142="","AGUARDANDO VISTORIA","NO FINANCEIRO"),IF(U142="1ª",IF(PAGAMENTOS!J142="","AGUARDANDO LIBERAÇÃO","NO FINANCEIRO"),"OK"))))</f>
        <v>OK</v>
      </c>
      <c r="W142" s="233" t="str">
        <f>IF(U142="4ª",IF(PAGAMENTOS!AH142="",PAGAMENTOS!AG142,PAGAMENTOS!AH142),IF(U142="3ª",IF(PAGAMENTOS!Z142="",PAGAMENTOS!Y142,PAGAMENTOS!Z142),IF(U142="2ª",IF(PAGAMENTOS!R142="",PAGAMENTOS!Q142,PAGAMENTOS!R142),IF(U142="1ª",IF(PAGAMENTOS!J142="",PAGAMENTOS!I142,PAGAMENTOS!J142),"OK"))))</f>
        <v>OK</v>
      </c>
      <c r="X142" s="18">
        <f>MAX(VISTORIA!Y142,VISTORIA!U142,VISTORIA!Q142,VISTORIA!M142,VISTORIA!I142)</f>
        <v>1</v>
      </c>
      <c r="Y142" s="18">
        <f>IF(VISTORIA!Y142&lt;&gt;"",VISTORIA!Y142,IF(VISTORIA!U142&lt;&gt;"",VISTORIA!U142,IF(VISTORIA!Q142&lt;&gt;"",VISTORIA!Q142,IF(VISTORIA!M142&lt;&gt;"",VISTORIA!M142,IF(VISTORIA!I142&lt;&gt;"",VISTORIA!I142,0)))))</f>
        <v>1</v>
      </c>
      <c r="Z142" s="233">
        <f>IF(VISTORIA!Y142&lt;&gt;"",VISTORIA!W142,IF(VISTORIA!U142&lt;&gt;"",VISTORIA!S142,IF(VISTORIA!Q142&lt;&gt;"",VISTORIA!O142,IF(VISTORIA!M142&lt;&gt;"",VISTORIA!K142,IF(VISTORIA!I142&lt;&gt;"",VISTORIA!G142,"NA")))))</f>
        <v>42416</v>
      </c>
      <c r="AA142" s="233">
        <f>IF(VISTORIA!Y142&lt;&gt;"",VISTORIA!X142,IF(VISTORIA!U142&lt;&gt;"",VISTORIA!T142,IF(VISTORIA!Q142&lt;&gt;"",VISTORIA!P142,IF(VISTORIA!M142&lt;&gt;"",VISTORIA!L142,IF(VISTORIA!I142&lt;&gt;"",VISTORIA!H142,"NA")))))</f>
        <v>42457</v>
      </c>
      <c r="AB142" s="233" t="str">
        <f>IF(OR(G142="AGUARDANDO PRESTAÇÃO DE CONTAS",G142="AGUARDANDO APROVAÇÃO PRESTAÇÃO DE CONTAS",G142="CONCLUÍDO"),"PTM CONCLUÍDO",IF(AND(VISTORIA!X142="",VISTORIA!W142&lt;&gt;""),VISTORIA!W142,IF(AND(VISTORIA!T142="",VISTORIA!S142&lt;&gt;""),VISTORIA!S142,IF(AND(VISTORIA!P142="",VISTORIA!O142&lt;&gt;""),VISTORIA!O142,IF(AND(VISTORIA!L142="",VISTORIA!K142&lt;&gt;""),VISTORIA!K142,IF(AND(VISTORIA!H142="",VISTORIA!G142&lt;&gt;""),VISTORIA!G142,"SEM PEDIDO"))))))</f>
        <v>SEM PEDIDO</v>
      </c>
      <c r="AC142" s="18" t="str">
        <f>IFERROR(INDEX('CONCLUSÃO INFORMAL'!142:142,MATCH(MAX('CONCLUSÃO INFORMAL'!H142,'CONCLUSÃO INFORMAL'!L142,'CONCLUSÃO INFORMAL'!P142),'CONCLUSÃO INFORMAL'!142:142,0)-1),"NÃO INFORMADO")</f>
        <v>NÃO INFORMADO</v>
      </c>
      <c r="AD142" s="233" t="str">
        <f>IFERROR(INDEX('CONCLUSÃO INFORMAL'!142:142,MATCH(MAX('CONCLUSÃO INFORMAL'!H142,'CONCLUSÃO INFORMAL'!L142,'CONCLUSÃO INFORMAL'!P142),'CONCLUSÃO INFORMAL'!142:142,0)),"NÃO INFORMADO")</f>
        <v>NÃO INFORMADO</v>
      </c>
      <c r="AE142" s="1950" t="str">
        <f>IFERROR(INDEX('CONCLUSÃO INFORMAL'!142:142,MATCH(MAX('CONCLUSÃO INFORMAL'!H142,'CONCLUSÃO INFORMAL'!L142,'CONCLUSÃO INFORMAL'!P142),'CONCLUSÃO INFORMAL'!142:142,0)+1),"NÃO INFORMADO")</f>
        <v>NÃO INFORMADO</v>
      </c>
    </row>
    <row r="143" spans="2:31" ht="43.5" x14ac:dyDescent="0.35">
      <c r="B143" s="7" t="str">
        <f>'INF GERAIS'!B143&amp;IFERROR(IF(INDEX(APOIO!$A$5:$A$50,MATCH('INF GERAIS'!N143,APOIO!$B$5:$B$50,0))="NÃO",APOIO!$A$2&amp;"NÃO VÁLIDO",""),"")</f>
        <v>2014.0131</v>
      </c>
      <c r="C143" s="1950" t="str">
        <f>'INF GERAIS'!C143</f>
        <v>SERTÃO DO ARARIPE</v>
      </c>
      <c r="D143" s="1950" t="str">
        <f>'INF GERAIS'!D143</f>
        <v>EXU</v>
      </c>
      <c r="E143" s="1950" t="str">
        <f>'INF GERAIS'!E143</f>
        <v>REFORMA DO CENTRO POLIESPORTIVO</v>
      </c>
      <c r="F143" s="1950" t="str">
        <f>'INF GERAIS'!G143</f>
        <v>NORMAL</v>
      </c>
      <c r="G143" s="1950" t="str">
        <f>'INF GERAIS'!N143</f>
        <v>E-FISCO (Baixado)</v>
      </c>
      <c r="H143" s="1950" t="str">
        <f>'INF GERAIS'!O143</f>
        <v>CONCLUÍDA</v>
      </c>
      <c r="I143" s="11">
        <f>'INF GERAIS'!I143</f>
        <v>1207546.4666666666</v>
      </c>
      <c r="J143" s="11">
        <f>'INF GERAIS'!J143</f>
        <v>689299.23</v>
      </c>
      <c r="K143" s="11">
        <f>'INF GERAIS'!K143</f>
        <v>689299.23</v>
      </c>
      <c r="L143" s="11">
        <f>'INF GERAIS'!L143</f>
        <v>0</v>
      </c>
      <c r="M143" s="11">
        <f>'INF GERAIS'!M143</f>
        <v>0</v>
      </c>
      <c r="N143" s="233">
        <f>IF(MAX(PAGAMENTOS!M143,PAGAMENTOS!U143,PAGAMENTOS!AC143,PAGAMENTOS!AK143,PAGAMENTOS!AQ143,PAGAMENTOS!AW143)=0,"SEM PAGAMENTO",IFERROR(INDEX(PAGAMENTOS!143:143,MATCH(MAX(PAGAMENTOS!M143,PAGAMENTOS!U143,PAGAMENTOS!AC143,PAGAMENTOS!AK143,PAGAMENTOS!AQ143,PAGAMENTOS!AW143),PAGAMENTOS!143:143,0)),"SEM PAGAMENTO"))</f>
        <v>42422</v>
      </c>
      <c r="O143" s="120" t="str">
        <f>IF(MAX(PAGAMENTOS!M143,PAGAMENTOS!U143,PAGAMENTOS!AC143,PAGAMENTOS!AK143,PAGAMENTOS!AQ143,PAGAMENTOS!AW143)=0,"SEM PAGAMENTO",IFERROR(IF(MATCH(MAX(PAGAMENTOS!M143,PAGAMENTOS!U143,PAGAMENTOS!AC143,PAGAMENTOS!AK143,PAGAMENTOS!AQ143,PAGAMENTOS!AW143),PAGAMENTOS!143:143,0)&gt;40,INDEX(PAGAMENTOS!143:143,MATCH(MAX(PAGAMENTOS!M143,PAGAMENTOS!U143,PAGAMENTOS!AC143,PAGAMENTOS!AK143,PAGAMENTOS!AQ143,PAGAMENTOS!AW143),PAGAMENTOS!143:143,0)-2)&amp;" P COMP.",IF(MATCH(MAX(PAGAMENTOS!M143,PAGAMENTOS!U143,PAGAMENTOS!AC143,PAGAMENTOS!AK143,PAGAMENTOS!AQ143,PAGAMENTOS!AW143),PAGAMENTOS!143:143,0)=13,"1ª P",IF(MATCH(MAX(PAGAMENTOS!M143,PAGAMENTOS!U143,PAGAMENTOS!AC143,PAGAMENTOS!AK143,PAGAMENTOS!AQ143,PAGAMENTOS!AW143),PAGAMENTOS!143:143,0)=21,"2ª P",IF(MATCH(MAX(PAGAMENTOS!M143,PAGAMENTOS!U143,PAGAMENTOS!AC143,PAGAMENTOS!AK143,PAGAMENTOS!AQ143,PAGAMENTOS!AW143),PAGAMENTOS!143:143,0)=29,"3ª P",IF(PAGAMENTOS!AC143=PAGAMENTOS!AK143,"4ª P","4ª P"))))),"SEM PAGAMENTO"))</f>
        <v>4ª P</v>
      </c>
      <c r="P143" s="11">
        <f>IF(MAX(PAGAMENTOS!M143,PAGAMENTOS!U143,PAGAMENTOS!AC143,PAGAMENTOS!AK143,PAGAMENTOS!AQ143,PAGAMENTOS!AW143)=0,"SEM PAGAMENTO",IFERROR(INDEX(PAGAMENTOS!143:143,MATCH(MAX(PAGAMENTOS!M143,PAGAMENTOS!U143,PAGAMENTOS!AC143,PAGAMENTOS!AK143,PAGAMENTOS!AQ143,PAGAMENTOS!AW143),PAGAMENTOS!143:143,0)-1),"SEM PAGAMENTO"))</f>
        <v>135368.84</v>
      </c>
      <c r="Q143" s="11">
        <f>SUM(PAGAMENTOS!G143,PAGAMENTOS!L143,PAGAMENTOS!T143,PAGAMENTOS!AB143,PAGAMENTOS!AJ143,PAGAMENTOS!AP143,PAGAMENTOS!AV143)</f>
        <v>686808.23</v>
      </c>
      <c r="R143" s="11">
        <f>SUM(PAGAMENTOS!G143,PAGAMENTOS!H143,PAGAMENTOS!L143,PAGAMENTOS!T143,PAGAMENTOS!AB143,PAGAMENTOS!AJ143,PAGAMENTOS!AP143,PAGAMENTOS!AV143)</f>
        <v>686808.23</v>
      </c>
      <c r="S143" s="17">
        <f t="shared" si="2"/>
        <v>0.99638618485037334</v>
      </c>
      <c r="T143" s="11">
        <f>IF(RIGHT(B143)="O",0,IF(AND(R143=0,PAGAMENTOS!H143&lt;&gt;0),0,K143-R143))</f>
        <v>2491</v>
      </c>
      <c r="U143" s="120" t="str">
        <f>IF(AND(OR(PAGAMENTOS!AG143&lt;&gt;"",PAGAMENTOS!AH143&lt;&gt;""),PAGAMENTOS!AK143=""),"4ª",IF(AND(OR(PAGAMENTOS!Y143&lt;&gt;"",PAGAMENTOS!Z143&lt;&gt;""),PAGAMENTOS!AC143=""),"3ª",IF(AND(OR(PAGAMENTOS!Q143&lt;&gt;"",PAGAMENTOS!R143&lt;&gt;""),PAGAMENTOS!U143=""),"2ª",IF(AND(OR(PAGAMENTOS!I143&lt;&gt;"",PAGAMENTOS!J143&lt;&gt;""),PAGAMENTOS!M143=""),"1ª","OK"))))</f>
        <v>OK</v>
      </c>
      <c r="V143" s="120" t="str">
        <f>IF(U143="4ª",IF(PAGAMENTOS!AH143="","AGUARDANDO VISTORIA","NO FINANCEIRO"),IF(U143="3ª",IF(PAGAMENTOS!Z143="","AGUARDANDO VISTORIA","NO FINANCEIRO"),IF(U143="2ª",IF(PAGAMENTOS!R143="","AGUARDANDO VISTORIA","NO FINANCEIRO"),IF(U143="1ª",IF(PAGAMENTOS!J143="","AGUARDANDO LIBERAÇÃO","NO FINANCEIRO"),"OK"))))</f>
        <v>OK</v>
      </c>
      <c r="W143" s="233" t="str">
        <f>IF(U143="4ª",IF(PAGAMENTOS!AH143="",PAGAMENTOS!AG143,PAGAMENTOS!AH143),IF(U143="3ª",IF(PAGAMENTOS!Z143="",PAGAMENTOS!Y143,PAGAMENTOS!Z143),IF(U143="2ª",IF(PAGAMENTOS!R143="",PAGAMENTOS!Q143,PAGAMENTOS!R143),IF(U143="1ª",IF(PAGAMENTOS!J143="",PAGAMENTOS!I143,PAGAMENTOS!J143),"OK"))))</f>
        <v>OK</v>
      </c>
      <c r="X143" s="18">
        <f>MAX(VISTORIA!Y143,VISTORIA!U143,VISTORIA!Q143,VISTORIA!M143,VISTORIA!I143)</f>
        <v>1</v>
      </c>
      <c r="Y143" s="18">
        <f>IF(VISTORIA!Y143&lt;&gt;"",VISTORIA!Y143,IF(VISTORIA!U143&lt;&gt;"",VISTORIA!U143,IF(VISTORIA!Q143&lt;&gt;"",VISTORIA!Q143,IF(VISTORIA!M143&lt;&gt;"",VISTORIA!M143,IF(VISTORIA!I143&lt;&gt;"",VISTORIA!I143,0)))))</f>
        <v>1</v>
      </c>
      <c r="Z143" s="233">
        <f>IF(VISTORIA!Y143&lt;&gt;"",VISTORIA!W143,IF(VISTORIA!U143&lt;&gt;"",VISTORIA!S143,IF(VISTORIA!Q143&lt;&gt;"",VISTORIA!O143,IF(VISTORIA!M143&lt;&gt;"",VISTORIA!K143,IF(VISTORIA!I143&lt;&gt;"",VISTORIA!G143,"NA")))))</f>
        <v>42359</v>
      </c>
      <c r="AA143" s="233">
        <f>IF(VISTORIA!Y143&lt;&gt;"",VISTORIA!X143,IF(VISTORIA!U143&lt;&gt;"",VISTORIA!T143,IF(VISTORIA!Q143&lt;&gt;"",VISTORIA!P143,IF(VISTORIA!M143&lt;&gt;"",VISTORIA!L143,IF(VISTORIA!I143&lt;&gt;"",VISTORIA!H143,"NA")))))</f>
        <v>42383</v>
      </c>
      <c r="AB143" s="233" t="str">
        <f>IF(OR(G143="AGUARDANDO PRESTAÇÃO DE CONTAS",G143="AGUARDANDO APROVAÇÃO PRESTAÇÃO DE CONTAS",G143="CONCLUÍDO"),"PTM CONCLUÍDO",IF(AND(VISTORIA!X143="",VISTORIA!W143&lt;&gt;""),VISTORIA!W143,IF(AND(VISTORIA!T143="",VISTORIA!S143&lt;&gt;""),VISTORIA!S143,IF(AND(VISTORIA!P143="",VISTORIA!O143&lt;&gt;""),VISTORIA!O143,IF(AND(VISTORIA!L143="",VISTORIA!K143&lt;&gt;""),VISTORIA!K143,IF(AND(VISTORIA!H143="",VISTORIA!G143&lt;&gt;""),VISTORIA!G143,"SEM PEDIDO"))))))</f>
        <v>SEM PEDIDO</v>
      </c>
      <c r="AC143" s="18" t="str">
        <f>IFERROR(INDEX('CONCLUSÃO INFORMAL'!143:143,MATCH(MAX('CONCLUSÃO INFORMAL'!H143,'CONCLUSÃO INFORMAL'!L143,'CONCLUSÃO INFORMAL'!P143),'CONCLUSÃO INFORMAL'!143:143,0)-1),"NÃO INFORMADO")</f>
        <v>NÃO INFORMADO</v>
      </c>
      <c r="AD143" s="233" t="str">
        <f>IFERROR(INDEX('CONCLUSÃO INFORMAL'!143:143,MATCH(MAX('CONCLUSÃO INFORMAL'!H143,'CONCLUSÃO INFORMAL'!L143,'CONCLUSÃO INFORMAL'!P143),'CONCLUSÃO INFORMAL'!143:143,0)),"NÃO INFORMADO")</f>
        <v>NÃO INFORMADO</v>
      </c>
      <c r="AE143" s="1950" t="str">
        <f>IFERROR(INDEX('CONCLUSÃO INFORMAL'!143:143,MATCH(MAX('CONCLUSÃO INFORMAL'!H143,'CONCLUSÃO INFORMAL'!L143,'CONCLUSÃO INFORMAL'!P143),'CONCLUSÃO INFORMAL'!143:143,0)+1),"NÃO INFORMADO")</f>
        <v>NÃO INFORMADO</v>
      </c>
    </row>
    <row r="144" spans="2:31" ht="72.5" x14ac:dyDescent="0.35">
      <c r="B144" s="7" t="str">
        <f>'INF GERAIS'!B144&amp;IFERROR(IF(INDEX(APOIO!$A$5:$A$50,MATCH('INF GERAIS'!N144,APOIO!$B$5:$B$50,0))="NÃO",APOIO!$A$2&amp;"NÃO VÁLIDO",""),"")</f>
        <v>2014.0132</v>
      </c>
      <c r="C144" s="1950" t="str">
        <f>'INF GERAIS'!C144</f>
        <v>AGRESTE SETENTRIONAL</v>
      </c>
      <c r="D144" s="1950" t="str">
        <f>'INF GERAIS'!D144</f>
        <v>FEIRA NOVA</v>
      </c>
      <c r="E144" s="1950" t="str">
        <f>'INF GERAIS'!E144</f>
        <v>IMPLANTAÇÃO DE PAVIMENTO EM PARALELEPIPEDOS GRANITICOS EM DIVERSAS RUAS</v>
      </c>
      <c r="F144" s="1950" t="str">
        <f>'INF GERAIS'!G144</f>
        <v>NORMAL</v>
      </c>
      <c r="G144" s="12" t="str">
        <f>'INF GERAIS'!N144</f>
        <v>EM CONFERÊNCIA PARA TEMAI</v>
      </c>
      <c r="H144" s="1950" t="str">
        <f>'INF GERAIS'!O144</f>
        <v>CONCLUÍDA</v>
      </c>
      <c r="I144" s="11">
        <f>'INF GERAIS'!I144</f>
        <v>905659.85666666704</v>
      </c>
      <c r="J144" s="11">
        <f>'INF GERAIS'!J144</f>
        <v>721587.41</v>
      </c>
      <c r="K144" s="11">
        <f>'INF GERAIS'!K144</f>
        <v>721587.41</v>
      </c>
      <c r="L144" s="11">
        <f>'INF GERAIS'!L144</f>
        <v>0</v>
      </c>
      <c r="M144" s="11">
        <f>'INF GERAIS'!M144</f>
        <v>0</v>
      </c>
      <c r="N144" s="233">
        <f>IF(MAX(PAGAMENTOS!M144,PAGAMENTOS!U144,PAGAMENTOS!AC144,PAGAMENTOS!AK144,PAGAMENTOS!AQ144,PAGAMENTOS!AW144)=0,"SEM PAGAMENTO",IFERROR(INDEX(PAGAMENTOS!144:144,MATCH(MAX(PAGAMENTOS!M144,PAGAMENTOS!U144,PAGAMENTOS!AC144,PAGAMENTOS!AK144,PAGAMENTOS!AQ144,PAGAMENTOS!AW144),PAGAMENTOS!144:144,0)),"SEM PAGAMENTO"))</f>
        <v>42727</v>
      </c>
      <c r="O144" s="120" t="str">
        <f>IF(MAX(PAGAMENTOS!M144,PAGAMENTOS!U144,PAGAMENTOS!AC144,PAGAMENTOS!AK144,PAGAMENTOS!AQ144,PAGAMENTOS!AW144)=0,"SEM PAGAMENTO",IFERROR(IF(MATCH(MAX(PAGAMENTOS!M144,PAGAMENTOS!U144,PAGAMENTOS!AC144,PAGAMENTOS!AK144,PAGAMENTOS!AQ144,PAGAMENTOS!AW144),PAGAMENTOS!144:144,0)&gt;40,INDEX(PAGAMENTOS!144:144,MATCH(MAX(PAGAMENTOS!M144,PAGAMENTOS!U144,PAGAMENTOS!AC144,PAGAMENTOS!AK144,PAGAMENTOS!AQ144,PAGAMENTOS!AW144),PAGAMENTOS!144:144,0)-2)&amp;" P COMP.",IF(MATCH(MAX(PAGAMENTOS!M144,PAGAMENTOS!U144,PAGAMENTOS!AC144,PAGAMENTOS!AK144,PAGAMENTOS!AQ144,PAGAMENTOS!AW144),PAGAMENTOS!144:144,0)=13,"1ª P",IF(MATCH(MAX(PAGAMENTOS!M144,PAGAMENTOS!U144,PAGAMENTOS!AC144,PAGAMENTOS!AK144,PAGAMENTOS!AQ144,PAGAMENTOS!AW144),PAGAMENTOS!144:144,0)=21,"2ª P",IF(MATCH(MAX(PAGAMENTOS!M144,PAGAMENTOS!U144,PAGAMENTOS!AC144,PAGAMENTOS!AK144,PAGAMENTOS!AQ144,PAGAMENTOS!AW144),PAGAMENTOS!144:144,0)=29,"3ª P",IF(PAGAMENTOS!AC144=PAGAMENTOS!AK144,"4ª P","4ª P"))))),"SEM PAGAMENTO"))</f>
        <v>4ª P</v>
      </c>
      <c r="P144" s="11">
        <f>IF(MAX(PAGAMENTOS!M144,PAGAMENTOS!U144,PAGAMENTOS!AC144,PAGAMENTOS!AK144,PAGAMENTOS!AQ144,PAGAMENTOS!AW144)=0,"SEM PAGAMENTO",IFERROR(INDEX(PAGAMENTOS!144:144,MATCH(MAX(PAGAMENTOS!M144,PAGAMENTOS!U144,PAGAMENTOS!AC144,PAGAMENTOS!AK144,PAGAMENTOS!AQ144,PAGAMENTOS!AW144),PAGAMENTOS!144:144,0)-1),"SEM PAGAMENTO"))</f>
        <v>143701.31</v>
      </c>
      <c r="Q144" s="11">
        <f>SUM(PAGAMENTOS!G144,PAGAMENTOS!L144,PAGAMENTOS!T144,PAGAMENTOS!AB144,PAGAMENTOS!AJ144,PAGAMENTOS!AP144,PAGAMENTOS!AV144)</f>
        <v>721587.40999999992</v>
      </c>
      <c r="R144" s="11">
        <f>SUM(PAGAMENTOS!G144,PAGAMENTOS!H144,PAGAMENTOS!L144,PAGAMENTOS!T144,PAGAMENTOS!AB144,PAGAMENTOS!AJ144,PAGAMENTOS!AP144,PAGAMENTOS!AV144)</f>
        <v>721587.40999999992</v>
      </c>
      <c r="S144" s="17">
        <f t="shared" si="2"/>
        <v>0.99999999999999989</v>
      </c>
      <c r="T144" s="11">
        <f>IF(RIGHT(B144)="O",0,IF(AND(R144=0,PAGAMENTOS!H144&lt;&gt;0),0,K144-R144))</f>
        <v>1.1641532182693481E-10</v>
      </c>
      <c r="U144" s="120" t="str">
        <f>IF(AND(OR(PAGAMENTOS!AG144&lt;&gt;"",PAGAMENTOS!AH144&lt;&gt;""),PAGAMENTOS!AK144=""),"4ª",IF(AND(OR(PAGAMENTOS!Y144&lt;&gt;"",PAGAMENTOS!Z144&lt;&gt;""),PAGAMENTOS!AC144=""),"3ª",IF(AND(OR(PAGAMENTOS!Q144&lt;&gt;"",PAGAMENTOS!R144&lt;&gt;""),PAGAMENTOS!U144=""),"2ª",IF(AND(OR(PAGAMENTOS!I144&lt;&gt;"",PAGAMENTOS!J144&lt;&gt;""),PAGAMENTOS!M144=""),"1ª","OK"))))</f>
        <v>OK</v>
      </c>
      <c r="V144" s="120" t="str">
        <f>IF(U144="4ª",IF(PAGAMENTOS!AH144="","AGUARDANDO VISTORIA","NO FINANCEIRO"),IF(U144="3ª",IF(PAGAMENTOS!Z144="","AGUARDANDO VISTORIA","NO FINANCEIRO"),IF(U144="2ª",IF(PAGAMENTOS!R144="","AGUARDANDO VISTORIA","NO FINANCEIRO"),IF(U144="1ª",IF(PAGAMENTOS!J144="","AGUARDANDO LIBERAÇÃO","NO FINANCEIRO"),"OK"))))</f>
        <v>OK</v>
      </c>
      <c r="W144" s="233" t="str">
        <f>IF(U144="4ª",IF(PAGAMENTOS!AH144="",PAGAMENTOS!AG144,PAGAMENTOS!AH144),IF(U144="3ª",IF(PAGAMENTOS!Z144="",PAGAMENTOS!Y144,PAGAMENTOS!Z144),IF(U144="2ª",IF(PAGAMENTOS!R144="",PAGAMENTOS!Q144,PAGAMENTOS!R144),IF(U144="1ª",IF(PAGAMENTOS!J144="",PAGAMENTOS!I144,PAGAMENTOS!J144),"OK"))))</f>
        <v>OK</v>
      </c>
      <c r="X144" s="18">
        <f>MAX(VISTORIA!Y144,VISTORIA!U144,VISTORIA!Q144,VISTORIA!M144,VISTORIA!I144)</f>
        <v>1</v>
      </c>
      <c r="Y144" s="18">
        <f>IF(VISTORIA!Y144&lt;&gt;"",VISTORIA!Y144,IF(VISTORIA!U144&lt;&gt;"",VISTORIA!U144,IF(VISTORIA!Q144&lt;&gt;"",VISTORIA!Q144,IF(VISTORIA!M144&lt;&gt;"",VISTORIA!M144,IF(VISTORIA!I144&lt;&gt;"",VISTORIA!I144,0)))))</f>
        <v>1</v>
      </c>
      <c r="Z144" s="233">
        <f>IF(VISTORIA!Y144&lt;&gt;"",VISTORIA!W144,IF(VISTORIA!U144&lt;&gt;"",VISTORIA!S144,IF(VISTORIA!Q144&lt;&gt;"",VISTORIA!O144,IF(VISTORIA!M144&lt;&gt;"",VISTORIA!K144,IF(VISTORIA!I144&lt;&gt;"",VISTORIA!G144,"NA")))))</f>
        <v>42677</v>
      </c>
      <c r="AA144" s="233">
        <f>IF(VISTORIA!Y144&lt;&gt;"",VISTORIA!X144,IF(VISTORIA!U144&lt;&gt;"",VISTORIA!T144,IF(VISTORIA!Q144&lt;&gt;"",VISTORIA!P144,IF(VISTORIA!M144&lt;&gt;"",VISTORIA!L144,IF(VISTORIA!I144&lt;&gt;"",VISTORIA!H144,"NA")))))</f>
        <v>42703</v>
      </c>
      <c r="AB144" s="233" t="str">
        <f>IF(OR(G144="AGUARDANDO PRESTAÇÃO DE CONTAS",G144="AGUARDANDO APROVAÇÃO PRESTAÇÃO DE CONTAS",G144="CONCLUÍDO"),"PTM CONCLUÍDO",IF(AND(VISTORIA!X144="",VISTORIA!W144&lt;&gt;""),VISTORIA!W144,IF(AND(VISTORIA!T144="",VISTORIA!S144&lt;&gt;""),VISTORIA!S144,IF(AND(VISTORIA!P144="",VISTORIA!O144&lt;&gt;""),VISTORIA!O144,IF(AND(VISTORIA!L144="",VISTORIA!K144&lt;&gt;""),VISTORIA!K144,IF(AND(VISTORIA!H144="",VISTORIA!G144&lt;&gt;""),VISTORIA!G144,"SEM PEDIDO"))))))</f>
        <v>SEM PEDIDO</v>
      </c>
      <c r="AC144" s="18" t="str">
        <f>IFERROR(INDEX('CONCLUSÃO INFORMAL'!144:144,MATCH(MAX('CONCLUSÃO INFORMAL'!H144,'CONCLUSÃO INFORMAL'!L144,'CONCLUSÃO INFORMAL'!P144),'CONCLUSÃO INFORMAL'!144:144,0)-1),"NÃO INFORMADO")</f>
        <v>NÃO INFORMADO</v>
      </c>
      <c r="AD144" s="233" t="str">
        <f>IFERROR(INDEX('CONCLUSÃO INFORMAL'!144:144,MATCH(MAX('CONCLUSÃO INFORMAL'!H144,'CONCLUSÃO INFORMAL'!L144,'CONCLUSÃO INFORMAL'!P144),'CONCLUSÃO INFORMAL'!144:144,0)),"NÃO INFORMADO")</f>
        <v>NÃO INFORMADO</v>
      </c>
      <c r="AE144" s="1950" t="str">
        <f>IFERROR(INDEX('CONCLUSÃO INFORMAL'!144:144,MATCH(MAX('CONCLUSÃO INFORMAL'!H144,'CONCLUSÃO INFORMAL'!L144,'CONCLUSÃO INFORMAL'!P144),'CONCLUSÃO INFORMAL'!144:144,0)+1),"NÃO INFORMADO")</f>
        <v>NÃO INFORMADO</v>
      </c>
    </row>
    <row r="145" spans="2:31" ht="43.5" x14ac:dyDescent="0.35">
      <c r="B145" s="7" t="str">
        <f>'INF GERAIS'!B145&amp;IFERROR(IF(INDEX(APOIO!$A$5:$A$50,MATCH('INF GERAIS'!N145,APOIO!$B$5:$B$50,0))="NÃO",APOIO!$A$2&amp;"NÃO VÁLIDO",""),"")</f>
        <v>2014.0133</v>
      </c>
      <c r="C145" s="1950" t="str">
        <f>'INF GERAIS'!C145</f>
        <v>AGRESTE SETENTRIONAL</v>
      </c>
      <c r="D145" s="1950" t="str">
        <f>'INF GERAIS'!D145</f>
        <v>FEIRA NOVA</v>
      </c>
      <c r="E145" s="1950" t="str">
        <f>'INF GERAIS'!E145</f>
        <v>CONSTRUÇÃO DO PATIO DE EVENTOS NO MUNICIPIO DE FEIRA NOVA</v>
      </c>
      <c r="F145" s="1950" t="str">
        <f>'INF GERAIS'!G145</f>
        <v>NORMAL</v>
      </c>
      <c r="G145" s="12" t="str">
        <f>'INF GERAIS'!N145</f>
        <v>EM CONFERÊNCIA PARA TEMAI</v>
      </c>
      <c r="H145" s="1950" t="str">
        <f>'INF GERAIS'!O145</f>
        <v>CONCLUÍDA</v>
      </c>
      <c r="I145" s="11">
        <f>'INF GERAIS'!I145</f>
        <v>905659.85666666657</v>
      </c>
      <c r="J145" s="11">
        <f>'INF GERAIS'!J145</f>
        <v>119324.41</v>
      </c>
      <c r="K145" s="11">
        <f>'INF GERAIS'!K145</f>
        <v>119324.41</v>
      </c>
      <c r="L145" s="11">
        <f>'INF GERAIS'!L145</f>
        <v>0</v>
      </c>
      <c r="M145" s="11">
        <f>'INF GERAIS'!M145</f>
        <v>0</v>
      </c>
      <c r="N145" s="233">
        <f>IF(MAX(PAGAMENTOS!M145,PAGAMENTOS!U145,PAGAMENTOS!AC145,PAGAMENTOS!AK145,PAGAMENTOS!AQ145,PAGAMENTOS!AW145)=0,"SEM PAGAMENTO",IFERROR(INDEX(PAGAMENTOS!145:145,MATCH(MAX(PAGAMENTOS!M145,PAGAMENTOS!U145,PAGAMENTOS!AC145,PAGAMENTOS!AK145,PAGAMENTOS!AQ145,PAGAMENTOS!AW145),PAGAMENTOS!145:145,0)),"SEM PAGAMENTO"))</f>
        <v>42727</v>
      </c>
      <c r="O145" s="120" t="str">
        <f>IF(MAX(PAGAMENTOS!M145,PAGAMENTOS!U145,PAGAMENTOS!AC145,PAGAMENTOS!AK145,PAGAMENTOS!AQ145,PAGAMENTOS!AW145)=0,"SEM PAGAMENTO",IFERROR(IF(MATCH(MAX(PAGAMENTOS!M145,PAGAMENTOS!U145,PAGAMENTOS!AC145,PAGAMENTOS!AK145,PAGAMENTOS!AQ145,PAGAMENTOS!AW145),PAGAMENTOS!145:145,0)&gt;40,INDEX(PAGAMENTOS!145:145,MATCH(MAX(PAGAMENTOS!M145,PAGAMENTOS!U145,PAGAMENTOS!AC145,PAGAMENTOS!AK145,PAGAMENTOS!AQ145,PAGAMENTOS!AW145),PAGAMENTOS!145:145,0)-2)&amp;" P COMP.",IF(MATCH(MAX(PAGAMENTOS!M145,PAGAMENTOS!U145,PAGAMENTOS!AC145,PAGAMENTOS!AK145,PAGAMENTOS!AQ145,PAGAMENTOS!AW145),PAGAMENTOS!145:145,0)=13,"1ª P",IF(MATCH(MAX(PAGAMENTOS!M145,PAGAMENTOS!U145,PAGAMENTOS!AC145,PAGAMENTOS!AK145,PAGAMENTOS!AQ145,PAGAMENTOS!AW145),PAGAMENTOS!145:145,0)=21,"2ª P",IF(MATCH(MAX(PAGAMENTOS!M145,PAGAMENTOS!U145,PAGAMENTOS!AC145,PAGAMENTOS!AK145,PAGAMENTOS!AQ145,PAGAMENTOS!AW145),PAGAMENTOS!145:145,0)=29,"3ª P",IF(PAGAMENTOS!AC145=PAGAMENTOS!AK145,"4ª P","4ª P"))))),"SEM PAGAMENTO"))</f>
        <v>4ª P</v>
      </c>
      <c r="P145" s="11">
        <f>IF(MAX(PAGAMENTOS!M145,PAGAMENTOS!U145,PAGAMENTOS!AC145,PAGAMENTOS!AK145,PAGAMENTOS!AQ145,PAGAMENTOS!AW145)=0,"SEM PAGAMENTO",IFERROR(INDEX(PAGAMENTOS!145:145,MATCH(MAX(PAGAMENTOS!M145,PAGAMENTOS!U145,PAGAMENTOS!AC145,PAGAMENTOS!AK145,PAGAMENTOS!AQ145,PAGAMENTOS!AW145),PAGAMENTOS!145:145,0)-1),"SEM PAGAMENTO"))</f>
        <v>22751.96</v>
      </c>
      <c r="Q145" s="11">
        <f>SUM(PAGAMENTOS!G145,PAGAMENTOS!L145,PAGAMENTOS!T145,PAGAMENTOS!AB145,PAGAMENTOS!AJ145,PAGAMENTOS!AP145,PAGAMENTOS!AV145)</f>
        <v>119324.41</v>
      </c>
      <c r="R145" s="11">
        <f>SUM(PAGAMENTOS!G145,PAGAMENTOS!H145,PAGAMENTOS!L145,PAGAMENTOS!T145,PAGAMENTOS!AB145,PAGAMENTOS!AJ145,PAGAMENTOS!AP145,PAGAMENTOS!AV145)</f>
        <v>119324.41</v>
      </c>
      <c r="S145" s="17">
        <f t="shared" si="2"/>
        <v>1</v>
      </c>
      <c r="T145" s="11">
        <f>IF(RIGHT(B145)="O",0,IF(AND(R145=0,PAGAMENTOS!H145&lt;&gt;0),0,K145-R145))</f>
        <v>0</v>
      </c>
      <c r="U145" s="120" t="str">
        <f>IF(AND(OR(PAGAMENTOS!AG145&lt;&gt;"",PAGAMENTOS!AH145&lt;&gt;""),PAGAMENTOS!AK145=""),"4ª",IF(AND(OR(PAGAMENTOS!Y145&lt;&gt;"",PAGAMENTOS!Z145&lt;&gt;""),PAGAMENTOS!AC145=""),"3ª",IF(AND(OR(PAGAMENTOS!Q145&lt;&gt;"",PAGAMENTOS!R145&lt;&gt;""),PAGAMENTOS!U145=""),"2ª",IF(AND(OR(PAGAMENTOS!I145&lt;&gt;"",PAGAMENTOS!J145&lt;&gt;""),PAGAMENTOS!M145=""),"1ª","OK"))))</f>
        <v>OK</v>
      </c>
      <c r="V145" s="120" t="str">
        <f>IF(U145="4ª",IF(PAGAMENTOS!AH145="","AGUARDANDO VISTORIA","NO FINANCEIRO"),IF(U145="3ª",IF(PAGAMENTOS!Z145="","AGUARDANDO VISTORIA","NO FINANCEIRO"),IF(U145="2ª",IF(PAGAMENTOS!R145="","AGUARDANDO VISTORIA","NO FINANCEIRO"),IF(U145="1ª",IF(PAGAMENTOS!J145="","AGUARDANDO LIBERAÇÃO","NO FINANCEIRO"),"OK"))))</f>
        <v>OK</v>
      </c>
      <c r="W145" s="233" t="str">
        <f>IF(U145="4ª",IF(PAGAMENTOS!AH145="",PAGAMENTOS!AG145,PAGAMENTOS!AH145),IF(U145="3ª",IF(PAGAMENTOS!Z145="",PAGAMENTOS!Y145,PAGAMENTOS!Z145),IF(U145="2ª",IF(PAGAMENTOS!R145="",PAGAMENTOS!Q145,PAGAMENTOS!R145),IF(U145="1ª",IF(PAGAMENTOS!J145="",PAGAMENTOS!I145,PAGAMENTOS!J145),"OK"))))</f>
        <v>OK</v>
      </c>
      <c r="X145" s="18">
        <f>MAX(VISTORIA!Y145,VISTORIA!U145,VISTORIA!Q145,VISTORIA!M145,VISTORIA!I145)</f>
        <v>1</v>
      </c>
      <c r="Y145" s="18">
        <f>IF(VISTORIA!Y145&lt;&gt;"",VISTORIA!Y145,IF(VISTORIA!U145&lt;&gt;"",VISTORIA!U145,IF(VISTORIA!Q145&lt;&gt;"",VISTORIA!Q145,IF(VISTORIA!M145&lt;&gt;"",VISTORIA!M145,IF(VISTORIA!I145&lt;&gt;"",VISTORIA!I145,0)))))</f>
        <v>1</v>
      </c>
      <c r="Z145" s="233">
        <f>IF(VISTORIA!Y145&lt;&gt;"",VISTORIA!W145,IF(VISTORIA!U145&lt;&gt;"",VISTORIA!S145,IF(VISTORIA!Q145&lt;&gt;"",VISTORIA!O145,IF(VISTORIA!M145&lt;&gt;"",VISTORIA!K145,IF(VISTORIA!I145&lt;&gt;"",VISTORIA!G145,"NA")))))</f>
        <v>42677</v>
      </c>
      <c r="AA145" s="233">
        <f>IF(VISTORIA!Y145&lt;&gt;"",VISTORIA!X145,IF(VISTORIA!U145&lt;&gt;"",VISTORIA!T145,IF(VISTORIA!Q145&lt;&gt;"",VISTORIA!P145,IF(VISTORIA!M145&lt;&gt;"",VISTORIA!L145,IF(VISTORIA!I145&lt;&gt;"",VISTORIA!H145,"NA")))))</f>
        <v>42703</v>
      </c>
      <c r="AB145" s="233" t="str">
        <f>IF(OR(G145="AGUARDANDO PRESTAÇÃO DE CONTAS",G145="AGUARDANDO APROVAÇÃO PRESTAÇÃO DE CONTAS",G145="CONCLUÍDO"),"PTM CONCLUÍDO",IF(AND(VISTORIA!X145="",VISTORIA!W145&lt;&gt;""),VISTORIA!W145,IF(AND(VISTORIA!T145="",VISTORIA!S145&lt;&gt;""),VISTORIA!S145,IF(AND(VISTORIA!P145="",VISTORIA!O145&lt;&gt;""),VISTORIA!O145,IF(AND(VISTORIA!L145="",VISTORIA!K145&lt;&gt;""),VISTORIA!K145,IF(AND(VISTORIA!H145="",VISTORIA!G145&lt;&gt;""),VISTORIA!G145,"SEM PEDIDO"))))))</f>
        <v>SEM PEDIDO</v>
      </c>
      <c r="AC145" s="18" t="str">
        <f>IFERROR(INDEX('CONCLUSÃO INFORMAL'!145:145,MATCH(MAX('CONCLUSÃO INFORMAL'!H145,'CONCLUSÃO INFORMAL'!L145,'CONCLUSÃO INFORMAL'!P145),'CONCLUSÃO INFORMAL'!145:145,0)-1),"NÃO INFORMADO")</f>
        <v>NÃO INFORMADO</v>
      </c>
      <c r="AD145" s="233" t="str">
        <f>IFERROR(INDEX('CONCLUSÃO INFORMAL'!145:145,MATCH(MAX('CONCLUSÃO INFORMAL'!H145,'CONCLUSÃO INFORMAL'!L145,'CONCLUSÃO INFORMAL'!P145),'CONCLUSÃO INFORMAL'!145:145,0)),"NÃO INFORMADO")</f>
        <v>NÃO INFORMADO</v>
      </c>
      <c r="AE145" s="1950" t="str">
        <f>IFERROR(INDEX('CONCLUSÃO INFORMAL'!145:145,MATCH(MAX('CONCLUSÃO INFORMAL'!H145,'CONCLUSÃO INFORMAL'!L145,'CONCLUSÃO INFORMAL'!P145),'CONCLUSÃO INFORMAL'!145:145,0)+1),"NÃO INFORMADO")</f>
        <v>NÃO INFORMADO</v>
      </c>
    </row>
    <row r="146" spans="2:31" ht="43.5" x14ac:dyDescent="0.35">
      <c r="B146" s="7" t="str">
        <f>'INF GERAIS'!B146&amp;IFERROR(IF(INDEX(APOIO!$A$5:$A$50,MATCH('INF GERAIS'!N146,APOIO!$B$5:$B$50,0))="NÃO",APOIO!$A$2&amp;"NÃO VÁLIDO",""),"")</f>
        <v>2014.0134</v>
      </c>
      <c r="C146" s="1950" t="str">
        <f>'INF GERAIS'!C146</f>
        <v>AGRESTE SETENTRIONAL</v>
      </c>
      <c r="D146" s="1950" t="str">
        <f>'INF GERAIS'!D146</f>
        <v>FEIRA NOVA</v>
      </c>
      <c r="E146" s="1950" t="str">
        <f>'INF GERAIS'!E146</f>
        <v>REVITALIZAÇÃO DO TREVO DA ENTRADA DA CIDADE</v>
      </c>
      <c r="F146" s="1950" t="str">
        <f>'INF GERAIS'!G146</f>
        <v>NORMAL</v>
      </c>
      <c r="G146" s="12" t="str">
        <f>'INF GERAIS'!N146</f>
        <v>EM CONFERÊNCIA PARA TEMAI</v>
      </c>
      <c r="H146" s="1950" t="str">
        <f>'INF GERAIS'!O146</f>
        <v>CONCLUÍDA</v>
      </c>
      <c r="I146" s="11">
        <f>'INF GERAIS'!I146</f>
        <v>905659.85666666657</v>
      </c>
      <c r="J146" s="11">
        <f>'INF GERAIS'!J146</f>
        <v>61285.71</v>
      </c>
      <c r="K146" s="11">
        <f>'INF GERAIS'!K146</f>
        <v>61285.71</v>
      </c>
      <c r="L146" s="11">
        <f>'INF GERAIS'!L146</f>
        <v>0</v>
      </c>
      <c r="M146" s="11">
        <f>'INF GERAIS'!M146</f>
        <v>0</v>
      </c>
      <c r="N146" s="233">
        <f>IF(MAX(PAGAMENTOS!M146,PAGAMENTOS!U146,PAGAMENTOS!AC146,PAGAMENTOS!AK146,PAGAMENTOS!AQ146,PAGAMENTOS!AW146)=0,"SEM PAGAMENTO",IFERROR(INDEX(PAGAMENTOS!146:146,MATCH(MAX(PAGAMENTOS!M146,PAGAMENTOS!U146,PAGAMENTOS!AC146,PAGAMENTOS!AK146,PAGAMENTOS!AQ146,PAGAMENTOS!AW146),PAGAMENTOS!146:146,0)),"SEM PAGAMENTO"))</f>
        <v>42727</v>
      </c>
      <c r="O146" s="120" t="str">
        <f>IF(MAX(PAGAMENTOS!M146,PAGAMENTOS!U146,PAGAMENTOS!AC146,PAGAMENTOS!AK146,PAGAMENTOS!AQ146,PAGAMENTOS!AW146)=0,"SEM PAGAMENTO",IFERROR(IF(MATCH(MAX(PAGAMENTOS!M146,PAGAMENTOS!U146,PAGAMENTOS!AC146,PAGAMENTOS!AK146,PAGAMENTOS!AQ146,PAGAMENTOS!AW146),PAGAMENTOS!146:146,0)&gt;40,INDEX(PAGAMENTOS!146:146,MATCH(MAX(PAGAMENTOS!M146,PAGAMENTOS!U146,PAGAMENTOS!AC146,PAGAMENTOS!AK146,PAGAMENTOS!AQ146,PAGAMENTOS!AW146),PAGAMENTOS!146:146,0)-2)&amp;" P COMP.",IF(MATCH(MAX(PAGAMENTOS!M146,PAGAMENTOS!U146,PAGAMENTOS!AC146,PAGAMENTOS!AK146,PAGAMENTOS!AQ146,PAGAMENTOS!AW146),PAGAMENTOS!146:146,0)=13,"1ª P",IF(MATCH(MAX(PAGAMENTOS!M146,PAGAMENTOS!U146,PAGAMENTOS!AC146,PAGAMENTOS!AK146,PAGAMENTOS!AQ146,PAGAMENTOS!AW146),PAGAMENTOS!146:146,0)=21,"2ª P",IF(MATCH(MAX(PAGAMENTOS!M146,PAGAMENTOS!U146,PAGAMENTOS!AC146,PAGAMENTOS!AK146,PAGAMENTOS!AQ146,PAGAMENTOS!AW146),PAGAMENTOS!146:146,0)=29,"3ª P",IF(PAGAMENTOS!AC146=PAGAMENTOS!AK146,"4ª P","4ª P"))))),"SEM PAGAMENTO"))</f>
        <v>4ª P</v>
      </c>
      <c r="P146" s="11">
        <f>IF(MAX(PAGAMENTOS!M146,PAGAMENTOS!U146,PAGAMENTOS!AC146,PAGAMENTOS!AK146,PAGAMENTOS!AQ146,PAGAMENTOS!AW146)=0,"SEM PAGAMENTO",IFERROR(INDEX(PAGAMENTOS!146:146,MATCH(MAX(PAGAMENTOS!M146,PAGAMENTOS!U146,PAGAMENTOS!AC146,PAGAMENTOS!AK146,PAGAMENTOS!AQ146,PAGAMENTOS!AW146),PAGAMENTOS!146:146,0)-1),"SEM PAGAMENTO"))</f>
        <v>11257.96</v>
      </c>
      <c r="Q146" s="11">
        <f>SUM(PAGAMENTOS!G146,PAGAMENTOS!L146,PAGAMENTOS!T146,PAGAMENTOS!AB146,PAGAMENTOS!AJ146,PAGAMENTOS!AP146,PAGAMENTOS!AV146)</f>
        <v>61285.71</v>
      </c>
      <c r="R146" s="11">
        <f>SUM(PAGAMENTOS!G146,PAGAMENTOS!H146,PAGAMENTOS!L146,PAGAMENTOS!T146,PAGAMENTOS!AB146,PAGAMENTOS!AJ146,PAGAMENTOS!AP146,PAGAMENTOS!AV146)</f>
        <v>61285.71</v>
      </c>
      <c r="S146" s="17">
        <f t="shared" si="2"/>
        <v>1</v>
      </c>
      <c r="T146" s="11">
        <f>IF(RIGHT(B146)="O",0,IF(AND(R146=0,PAGAMENTOS!H146&lt;&gt;0),0,K146-R146))</f>
        <v>0</v>
      </c>
      <c r="U146" s="120" t="str">
        <f>IF(AND(OR(PAGAMENTOS!AG146&lt;&gt;"",PAGAMENTOS!AH146&lt;&gt;""),PAGAMENTOS!AK146=""),"4ª",IF(AND(OR(PAGAMENTOS!Y146&lt;&gt;"",PAGAMENTOS!Z146&lt;&gt;""),PAGAMENTOS!AC146=""),"3ª",IF(AND(OR(PAGAMENTOS!Q146&lt;&gt;"",PAGAMENTOS!R146&lt;&gt;""),PAGAMENTOS!U146=""),"2ª",IF(AND(OR(PAGAMENTOS!I146&lt;&gt;"",PAGAMENTOS!J146&lt;&gt;""),PAGAMENTOS!M146=""),"1ª","OK"))))</f>
        <v>OK</v>
      </c>
      <c r="V146" s="120" t="str">
        <f>IF(U146="4ª",IF(PAGAMENTOS!AH146="","AGUARDANDO VISTORIA","NO FINANCEIRO"),IF(U146="3ª",IF(PAGAMENTOS!Z146="","AGUARDANDO VISTORIA","NO FINANCEIRO"),IF(U146="2ª",IF(PAGAMENTOS!R146="","AGUARDANDO VISTORIA","NO FINANCEIRO"),IF(U146="1ª",IF(PAGAMENTOS!J146="","AGUARDANDO LIBERAÇÃO","NO FINANCEIRO"),"OK"))))</f>
        <v>OK</v>
      </c>
      <c r="W146" s="233" t="str">
        <f>IF(U146="4ª",IF(PAGAMENTOS!AH146="",PAGAMENTOS!AG146,PAGAMENTOS!AH146),IF(U146="3ª",IF(PAGAMENTOS!Z146="",PAGAMENTOS!Y146,PAGAMENTOS!Z146),IF(U146="2ª",IF(PAGAMENTOS!R146="",PAGAMENTOS!Q146,PAGAMENTOS!R146),IF(U146="1ª",IF(PAGAMENTOS!J146="",PAGAMENTOS!I146,PAGAMENTOS!J146),"OK"))))</f>
        <v>OK</v>
      </c>
      <c r="X146" s="18">
        <f>MAX(VISTORIA!Y146,VISTORIA!U146,VISTORIA!Q146,VISTORIA!M146,VISTORIA!I146)</f>
        <v>1</v>
      </c>
      <c r="Y146" s="18">
        <f>IF(VISTORIA!Y146&lt;&gt;"",VISTORIA!Y146,IF(VISTORIA!U146&lt;&gt;"",VISTORIA!U146,IF(VISTORIA!Q146&lt;&gt;"",VISTORIA!Q146,IF(VISTORIA!M146&lt;&gt;"",VISTORIA!M146,IF(VISTORIA!I146&lt;&gt;"",VISTORIA!I146,0)))))</f>
        <v>1</v>
      </c>
      <c r="Z146" s="233">
        <f>IF(VISTORIA!Y146&lt;&gt;"",VISTORIA!W146,IF(VISTORIA!U146&lt;&gt;"",VISTORIA!S146,IF(VISTORIA!Q146&lt;&gt;"",VISTORIA!O146,IF(VISTORIA!M146&lt;&gt;"",VISTORIA!K146,IF(VISTORIA!I146&lt;&gt;"",VISTORIA!G146,"NA")))))</f>
        <v>42677</v>
      </c>
      <c r="AA146" s="233">
        <f>IF(VISTORIA!Y146&lt;&gt;"",VISTORIA!X146,IF(VISTORIA!U146&lt;&gt;"",VISTORIA!T146,IF(VISTORIA!Q146&lt;&gt;"",VISTORIA!P146,IF(VISTORIA!M146&lt;&gt;"",VISTORIA!L146,IF(VISTORIA!I146&lt;&gt;"",VISTORIA!H146,"NA")))))</f>
        <v>42703</v>
      </c>
      <c r="AB146" s="233" t="str">
        <f>IF(OR(G146="AGUARDANDO PRESTAÇÃO DE CONTAS",G146="AGUARDANDO APROVAÇÃO PRESTAÇÃO DE CONTAS",G146="CONCLUÍDO"),"PTM CONCLUÍDO",IF(AND(VISTORIA!X146="",VISTORIA!W146&lt;&gt;""),VISTORIA!W146,IF(AND(VISTORIA!T146="",VISTORIA!S146&lt;&gt;""),VISTORIA!S146,IF(AND(VISTORIA!P146="",VISTORIA!O146&lt;&gt;""),VISTORIA!O146,IF(AND(VISTORIA!L146="",VISTORIA!K146&lt;&gt;""),VISTORIA!K146,IF(AND(VISTORIA!H146="",VISTORIA!G146&lt;&gt;""),VISTORIA!G146,"SEM PEDIDO"))))))</f>
        <v>SEM PEDIDO</v>
      </c>
      <c r="AC146" s="18" t="str">
        <f>IFERROR(INDEX('CONCLUSÃO INFORMAL'!146:146,MATCH(MAX('CONCLUSÃO INFORMAL'!H146,'CONCLUSÃO INFORMAL'!L146,'CONCLUSÃO INFORMAL'!P146),'CONCLUSÃO INFORMAL'!146:146,0)-1),"NÃO INFORMADO")</f>
        <v>NÃO INFORMADO</v>
      </c>
      <c r="AD146" s="233" t="str">
        <f>IFERROR(INDEX('CONCLUSÃO INFORMAL'!146:146,MATCH(MAX('CONCLUSÃO INFORMAL'!H146,'CONCLUSÃO INFORMAL'!L146,'CONCLUSÃO INFORMAL'!P146),'CONCLUSÃO INFORMAL'!146:146,0)),"NÃO INFORMADO")</f>
        <v>NÃO INFORMADO</v>
      </c>
      <c r="AE146" s="1950" t="str">
        <f>IFERROR(INDEX('CONCLUSÃO INFORMAL'!146:146,MATCH(MAX('CONCLUSÃO INFORMAL'!H146,'CONCLUSÃO INFORMAL'!L146,'CONCLUSÃO INFORMAL'!P146),'CONCLUSÃO INFORMAL'!146:146,0)+1),"NÃO INFORMADO")</f>
        <v>NÃO INFORMADO</v>
      </c>
    </row>
    <row r="147" spans="2:31" ht="43.5" x14ac:dyDescent="0.35">
      <c r="B147" s="7" t="str">
        <f>'INF GERAIS'!B147&amp;IFERROR(IF(INDEX(APOIO!$A$5:$A$50,MATCH('INF GERAIS'!N147,APOIO!$B$5:$B$50,0))="NÃO",APOIO!$A$2&amp;"NÃO VÁLIDO",""),"")</f>
        <v>2014.0135</v>
      </c>
      <c r="C147" s="1950" t="str">
        <f>'INF GERAIS'!C147</f>
        <v>MATA NORTE</v>
      </c>
      <c r="D147" s="1950" t="str">
        <f>'INF GERAIS'!D147</f>
        <v>FERREIROS</v>
      </c>
      <c r="E147" s="1950" t="str">
        <f>'INF GERAIS'!E147</f>
        <v>PAVIMENTAÇÃO EM PARALELO GRANÍTICOS</v>
      </c>
      <c r="F147" s="1950" t="str">
        <f>'INF GERAIS'!G147</f>
        <v>NORMAL</v>
      </c>
      <c r="G147" s="12" t="str">
        <f>'INF GERAIS'!N147</f>
        <v>EM CONFERÊNCIA PARA TEMAI</v>
      </c>
      <c r="H147" s="1950" t="str">
        <f>'INF GERAIS'!O147</f>
        <v>CONCLUÍDA</v>
      </c>
      <c r="I147" s="11">
        <f>'INF GERAIS'!I147</f>
        <v>603773.24</v>
      </c>
      <c r="J147" s="11">
        <f>'INF GERAIS'!J147</f>
        <v>637609.06000000006</v>
      </c>
      <c r="K147" s="11">
        <f>'INF GERAIS'!K147</f>
        <v>603773.24</v>
      </c>
      <c r="L147" s="11">
        <f>'INF GERAIS'!L147</f>
        <v>22607.54</v>
      </c>
      <c r="M147" s="11">
        <f>'INF GERAIS'!M147</f>
        <v>11116.67</v>
      </c>
      <c r="N147" s="233">
        <f>IF(MAX(PAGAMENTOS!M147,PAGAMENTOS!U147,PAGAMENTOS!AC147,PAGAMENTOS!AK147,PAGAMENTOS!AQ147,PAGAMENTOS!AW147)=0,"SEM PAGAMENTO",IFERROR(INDEX(PAGAMENTOS!147:147,MATCH(MAX(PAGAMENTOS!M147,PAGAMENTOS!U147,PAGAMENTOS!AC147,PAGAMENTOS!AK147,PAGAMENTOS!AQ147,PAGAMENTOS!AW147),PAGAMENTOS!147:147,0)),"SEM PAGAMENTO"))</f>
        <v>42871</v>
      </c>
      <c r="O147" s="120" t="str">
        <f>IF(MAX(PAGAMENTOS!M147,PAGAMENTOS!U147,PAGAMENTOS!AC147,PAGAMENTOS!AK147,PAGAMENTOS!AQ147,PAGAMENTOS!AW147)=0,"SEM PAGAMENTO",IFERROR(IF(MATCH(MAX(PAGAMENTOS!M147,PAGAMENTOS!U147,PAGAMENTOS!AC147,PAGAMENTOS!AK147,PAGAMENTOS!AQ147,PAGAMENTOS!AW147),PAGAMENTOS!147:147,0)&gt;40,INDEX(PAGAMENTOS!147:147,MATCH(MAX(PAGAMENTOS!M147,PAGAMENTOS!U147,PAGAMENTOS!AC147,PAGAMENTOS!AK147,PAGAMENTOS!AQ147,PAGAMENTOS!AW147),PAGAMENTOS!147:147,0)-2)&amp;" P COMP.",IF(MATCH(MAX(PAGAMENTOS!M147,PAGAMENTOS!U147,PAGAMENTOS!AC147,PAGAMENTOS!AK147,PAGAMENTOS!AQ147,PAGAMENTOS!AW147),PAGAMENTOS!147:147,0)=13,"1ª P",IF(MATCH(MAX(PAGAMENTOS!M147,PAGAMENTOS!U147,PAGAMENTOS!AC147,PAGAMENTOS!AK147,PAGAMENTOS!AQ147,PAGAMENTOS!AW147),PAGAMENTOS!147:147,0)=21,"2ª P",IF(MATCH(MAX(PAGAMENTOS!M147,PAGAMENTOS!U147,PAGAMENTOS!AC147,PAGAMENTOS!AK147,PAGAMENTOS!AQ147,PAGAMENTOS!AW147),PAGAMENTOS!147:147,0)=29,"3ª P",IF(PAGAMENTOS!AC147=PAGAMENTOS!AK147,"4ª P","4ª P"))))),"SEM PAGAMENTO"))</f>
        <v>4ª P</v>
      </c>
      <c r="P147" s="11">
        <f>IF(MAX(PAGAMENTOS!M147,PAGAMENTOS!U147,PAGAMENTOS!AC147,PAGAMENTOS!AK147,PAGAMENTOS!AQ147,PAGAMENTOS!AW147)=0,"SEM PAGAMENTO",IFERROR(INDEX(PAGAMENTOS!147:147,MATCH(MAX(PAGAMENTOS!M147,PAGAMENTOS!U147,PAGAMENTOS!AC147,PAGAMENTOS!AK147,PAGAMENTOS!AQ147,PAGAMENTOS!AW147),PAGAMENTOS!147:147,0)-1),"SEM PAGAMENTO"))</f>
        <v>120754.64</v>
      </c>
      <c r="Q147" s="11">
        <f>SUM(PAGAMENTOS!G147,PAGAMENTOS!L147,PAGAMENTOS!T147,PAGAMENTOS!AB147,PAGAMENTOS!AJ147,PAGAMENTOS!AP147,PAGAMENTOS!AV147)</f>
        <v>603773.24</v>
      </c>
      <c r="R147" s="11">
        <f>SUM(PAGAMENTOS!G147,PAGAMENTOS!H147,PAGAMENTOS!L147,PAGAMENTOS!T147,PAGAMENTOS!AB147,PAGAMENTOS!AJ147,PAGAMENTOS!AP147,PAGAMENTOS!AV147)</f>
        <v>603773.24</v>
      </c>
      <c r="S147" s="17">
        <f t="shared" si="2"/>
        <v>1</v>
      </c>
      <c r="T147" s="11">
        <f>IF(RIGHT(B147)="O",0,IF(AND(R147=0,PAGAMENTOS!H147&lt;&gt;0),0,K147-R147))</f>
        <v>0</v>
      </c>
      <c r="U147" s="120" t="str">
        <f>IF(AND(OR(PAGAMENTOS!AG147&lt;&gt;"",PAGAMENTOS!AH147&lt;&gt;""),PAGAMENTOS!AK147=""),"4ª",IF(AND(OR(PAGAMENTOS!Y147&lt;&gt;"",PAGAMENTOS!Z147&lt;&gt;""),PAGAMENTOS!AC147=""),"3ª",IF(AND(OR(PAGAMENTOS!Q147&lt;&gt;"",PAGAMENTOS!R147&lt;&gt;""),PAGAMENTOS!U147=""),"2ª",IF(AND(OR(PAGAMENTOS!I147&lt;&gt;"",PAGAMENTOS!J147&lt;&gt;""),PAGAMENTOS!M147=""),"1ª","OK"))))</f>
        <v>OK</v>
      </c>
      <c r="V147" s="120" t="str">
        <f>IF(U147="4ª",IF(PAGAMENTOS!AH147="","AGUARDANDO VISTORIA","NO FINANCEIRO"),IF(U147="3ª",IF(PAGAMENTOS!Z147="","AGUARDANDO VISTORIA","NO FINANCEIRO"),IF(U147="2ª",IF(PAGAMENTOS!R147="","AGUARDANDO VISTORIA","NO FINANCEIRO"),IF(U147="1ª",IF(PAGAMENTOS!J147="","AGUARDANDO LIBERAÇÃO","NO FINANCEIRO"),"OK"))))</f>
        <v>OK</v>
      </c>
      <c r="W147" s="233" t="str">
        <f>IF(U147="4ª",IF(PAGAMENTOS!AH147="",PAGAMENTOS!AG147,PAGAMENTOS!AH147),IF(U147="3ª",IF(PAGAMENTOS!Z147="",PAGAMENTOS!Y147,PAGAMENTOS!Z147),IF(U147="2ª",IF(PAGAMENTOS!R147="",PAGAMENTOS!Q147,PAGAMENTOS!R147),IF(U147="1ª",IF(PAGAMENTOS!J147="",PAGAMENTOS!I147,PAGAMENTOS!J147),"OK"))))</f>
        <v>OK</v>
      </c>
      <c r="X147" s="18">
        <f>MAX(VISTORIA!Y147,VISTORIA!U147,VISTORIA!Q147,VISTORIA!M147,VISTORIA!I147)</f>
        <v>1</v>
      </c>
      <c r="Y147" s="18">
        <f>IF(VISTORIA!Y147&lt;&gt;"",VISTORIA!Y147,IF(VISTORIA!U147&lt;&gt;"",VISTORIA!U147,IF(VISTORIA!Q147&lt;&gt;"",VISTORIA!Q147,IF(VISTORIA!M147&lt;&gt;"",VISTORIA!M147,IF(VISTORIA!I147&lt;&gt;"",VISTORIA!I147,0)))))</f>
        <v>1</v>
      </c>
      <c r="Z147" s="233">
        <f>IF(VISTORIA!Y147&lt;&gt;"",VISTORIA!W147,IF(VISTORIA!U147&lt;&gt;"",VISTORIA!S147,IF(VISTORIA!Q147&lt;&gt;"",VISTORIA!O147,IF(VISTORIA!M147&lt;&gt;"",VISTORIA!K147,IF(VISTORIA!I147&lt;&gt;"",VISTORIA!G147,"NA")))))</f>
        <v>42606</v>
      </c>
      <c r="AA147" s="233">
        <f>IF(VISTORIA!Y147&lt;&gt;"",VISTORIA!X147,IF(VISTORIA!U147&lt;&gt;"",VISTORIA!T147,IF(VISTORIA!Q147&lt;&gt;"",VISTORIA!P147,IF(VISTORIA!M147&lt;&gt;"",VISTORIA!L147,IF(VISTORIA!I147&lt;&gt;"",VISTORIA!H147,"NA")))))</f>
        <v>42682</v>
      </c>
      <c r="AB147" s="233" t="str">
        <f>IF(OR(G147="AGUARDANDO PRESTAÇÃO DE CONTAS",G147="AGUARDANDO APROVAÇÃO PRESTAÇÃO DE CONTAS",G147="CONCLUÍDO"),"PTM CONCLUÍDO",IF(AND(VISTORIA!X147="",VISTORIA!W147&lt;&gt;""),VISTORIA!W147,IF(AND(VISTORIA!T147="",VISTORIA!S147&lt;&gt;""),VISTORIA!S147,IF(AND(VISTORIA!P147="",VISTORIA!O147&lt;&gt;""),VISTORIA!O147,IF(AND(VISTORIA!L147="",VISTORIA!K147&lt;&gt;""),VISTORIA!K147,IF(AND(VISTORIA!H147="",VISTORIA!G147&lt;&gt;""),VISTORIA!G147,"SEM PEDIDO"))))))</f>
        <v>SEM PEDIDO</v>
      </c>
      <c r="AC147" s="18" t="str">
        <f>IFERROR(INDEX('CONCLUSÃO INFORMAL'!147:147,MATCH(MAX('CONCLUSÃO INFORMAL'!H147,'CONCLUSÃO INFORMAL'!L147,'CONCLUSÃO INFORMAL'!P147),'CONCLUSÃO INFORMAL'!147:147,0)-1),"NÃO INFORMADO")</f>
        <v>NÃO INFORMADO</v>
      </c>
      <c r="AD147" s="233" t="str">
        <f>IFERROR(INDEX('CONCLUSÃO INFORMAL'!147:147,MATCH(MAX('CONCLUSÃO INFORMAL'!H147,'CONCLUSÃO INFORMAL'!L147,'CONCLUSÃO INFORMAL'!P147),'CONCLUSÃO INFORMAL'!147:147,0)),"NÃO INFORMADO")</f>
        <v>NÃO INFORMADO</v>
      </c>
      <c r="AE147" s="1950" t="str">
        <f>IFERROR(INDEX('CONCLUSÃO INFORMAL'!147:147,MATCH(MAX('CONCLUSÃO INFORMAL'!H147,'CONCLUSÃO INFORMAL'!L147,'CONCLUSÃO INFORMAL'!P147),'CONCLUSÃO INFORMAL'!147:147,0)+1),"NÃO INFORMADO")</f>
        <v>NÃO INFORMADO</v>
      </c>
    </row>
    <row r="148" spans="2:31" ht="43.5" x14ac:dyDescent="0.35">
      <c r="B148" s="7" t="str">
        <f>'INF GERAIS'!B148&amp;IFERROR(IF(INDEX(APOIO!$A$5:$A$50,MATCH('INF GERAIS'!N148,APOIO!$B$5:$B$50,0))="NÃO",APOIO!$A$2&amp;"NÃO VÁLIDO",""),"")</f>
        <v>2014.0136</v>
      </c>
      <c r="C148" s="1950" t="str">
        <f>'INF GERAIS'!C148</f>
        <v>SERTÃO DO PAJEÚ</v>
      </c>
      <c r="D148" s="1950" t="str">
        <f>'INF GERAIS'!D148</f>
        <v>FLORES</v>
      </c>
      <c r="E148" s="1950" t="str">
        <f>'INF GERAIS'!E148</f>
        <v>CONSTRUÇÃO DE PÁTIO DE EVENTOS</v>
      </c>
      <c r="F148" s="1950" t="str">
        <f>'INF GERAIS'!G148</f>
        <v>NORMAL</v>
      </c>
      <c r="G148" s="12" t="str">
        <f>'INF GERAIS'!N148</f>
        <v>EM CONFERÊNCIA PARA TEMAI</v>
      </c>
      <c r="H148" s="1950" t="str">
        <f>'INF GERAIS'!O148</f>
        <v>CONCLUÍDA</v>
      </c>
      <c r="I148" s="11">
        <f>'INF GERAIS'!I148</f>
        <v>1056603.1616666669</v>
      </c>
      <c r="J148" s="11">
        <f>'INF GERAIS'!J148</f>
        <v>804075.69</v>
      </c>
      <c r="K148" s="11">
        <f>'INF GERAIS'!K148</f>
        <v>660922.65</v>
      </c>
      <c r="L148" s="11">
        <f>'INF GERAIS'!L148</f>
        <v>0</v>
      </c>
      <c r="M148" s="11">
        <f>'INF GERAIS'!M148</f>
        <v>143153.04</v>
      </c>
      <c r="N148" s="233">
        <f>IF(MAX(PAGAMENTOS!M148,PAGAMENTOS!U148,PAGAMENTOS!AC148,PAGAMENTOS!AK148,PAGAMENTOS!AQ148,PAGAMENTOS!AW148)=0,"SEM PAGAMENTO",IFERROR(INDEX(PAGAMENTOS!148:148,MATCH(MAX(PAGAMENTOS!M148,PAGAMENTOS!U148,PAGAMENTOS!AC148,PAGAMENTOS!AK148,PAGAMENTOS!AQ148,PAGAMENTOS!AW148),PAGAMENTOS!148:148,0)),"SEM PAGAMENTO"))</f>
        <v>43647</v>
      </c>
      <c r="O148" s="120" t="str">
        <f>IF(MAX(PAGAMENTOS!M148,PAGAMENTOS!U148,PAGAMENTOS!AC148,PAGAMENTOS!AK148,PAGAMENTOS!AQ148,PAGAMENTOS!AW148)=0,"SEM PAGAMENTO",IFERROR(IF(MATCH(MAX(PAGAMENTOS!M148,PAGAMENTOS!U148,PAGAMENTOS!AC148,PAGAMENTOS!AK148,PAGAMENTOS!AQ148,PAGAMENTOS!AW148),PAGAMENTOS!148:148,0)&gt;40,INDEX(PAGAMENTOS!148:148,MATCH(MAX(PAGAMENTOS!M148,PAGAMENTOS!U148,PAGAMENTOS!AC148,PAGAMENTOS!AK148,PAGAMENTOS!AQ148,PAGAMENTOS!AW148),PAGAMENTOS!148:148,0)-2)&amp;" P COMP.",IF(MATCH(MAX(PAGAMENTOS!M148,PAGAMENTOS!U148,PAGAMENTOS!AC148,PAGAMENTOS!AK148,PAGAMENTOS!AQ148,PAGAMENTOS!AW148),PAGAMENTOS!148:148,0)=13,"1ª P",IF(MATCH(MAX(PAGAMENTOS!M148,PAGAMENTOS!U148,PAGAMENTOS!AC148,PAGAMENTOS!AK148,PAGAMENTOS!AQ148,PAGAMENTOS!AW148),PAGAMENTOS!148:148,0)=21,"2ª P",IF(MATCH(MAX(PAGAMENTOS!M148,PAGAMENTOS!U148,PAGAMENTOS!AC148,PAGAMENTOS!AK148,PAGAMENTOS!AQ148,PAGAMENTOS!AW148),PAGAMENTOS!148:148,0)=29,"3ª P",IF(PAGAMENTOS!AC148=PAGAMENTOS!AK148,"4ª P","4ª P"))))),"SEM PAGAMENTO"))</f>
        <v>4ª P</v>
      </c>
      <c r="P148" s="11">
        <f>IF(MAX(PAGAMENTOS!M148,PAGAMENTOS!U148,PAGAMENTOS!AC148,PAGAMENTOS!AK148,PAGAMENTOS!AQ148,PAGAMENTOS!AW148)=0,"SEM PAGAMENTO",IFERROR(INDEX(PAGAMENTOS!148:148,MATCH(MAX(PAGAMENTOS!M148,PAGAMENTOS!U148,PAGAMENTOS!AC148,PAGAMENTOS!AK148,PAGAMENTOS!AQ148,PAGAMENTOS!AW148),PAGAMENTOS!148:148,0)-1),"SEM PAGAMENTO"))</f>
        <v>112295.39</v>
      </c>
      <c r="Q148" s="11">
        <f>SUM(PAGAMENTOS!G148,PAGAMENTOS!L148,PAGAMENTOS!T148,PAGAMENTOS!AB148,PAGAMENTOS!AJ148,PAGAMENTOS!AP148,PAGAMENTOS!AV148)</f>
        <v>548627.26</v>
      </c>
      <c r="R148" s="11">
        <f>SUM(PAGAMENTOS!G148,PAGAMENTOS!H148,PAGAMENTOS!L148,PAGAMENTOS!T148,PAGAMENTOS!AB148,PAGAMENTOS!AJ148,PAGAMENTOS!AP148,PAGAMENTOS!AV148)</f>
        <v>660922.65</v>
      </c>
      <c r="S148" s="17">
        <f t="shared" si="2"/>
        <v>1</v>
      </c>
      <c r="T148" s="11">
        <f>IF(RIGHT(B148)="O",0,IF(AND(R148=0,PAGAMENTOS!H148&lt;&gt;0),0,K148-R148))</f>
        <v>0</v>
      </c>
      <c r="U148" s="120" t="str">
        <f>IF(AND(OR(PAGAMENTOS!AG148&lt;&gt;"",PAGAMENTOS!AH148&lt;&gt;""),PAGAMENTOS!AK148=""),"4ª",IF(AND(OR(PAGAMENTOS!Y148&lt;&gt;"",PAGAMENTOS!Z148&lt;&gt;""),PAGAMENTOS!AC148=""),"3ª",IF(AND(OR(PAGAMENTOS!Q148&lt;&gt;"",PAGAMENTOS!R148&lt;&gt;""),PAGAMENTOS!U148=""),"2ª",IF(AND(OR(PAGAMENTOS!I148&lt;&gt;"",PAGAMENTOS!J148&lt;&gt;""),PAGAMENTOS!M148=""),"1ª","OK"))))</f>
        <v>OK</v>
      </c>
      <c r="V148" s="120" t="str">
        <f>IF(U148="4ª",IF(PAGAMENTOS!AH148="","AGUARDANDO VISTORIA","NO FINANCEIRO"),IF(U148="3ª",IF(PAGAMENTOS!Z148="","AGUARDANDO VISTORIA","NO FINANCEIRO"),IF(U148="2ª",IF(PAGAMENTOS!R148="","AGUARDANDO VISTORIA","NO FINANCEIRO"),IF(U148="1ª",IF(PAGAMENTOS!J148="","AGUARDANDO LIBERAÇÃO","NO FINANCEIRO"),"OK"))))</f>
        <v>OK</v>
      </c>
      <c r="W148" s="233" t="str">
        <f>IF(U148="4ª",IF(PAGAMENTOS!AH148="",PAGAMENTOS!AG148,PAGAMENTOS!AH148),IF(U148="3ª",IF(PAGAMENTOS!Z148="",PAGAMENTOS!Y148,PAGAMENTOS!Z148),IF(U148="2ª",IF(PAGAMENTOS!R148="",PAGAMENTOS!Q148,PAGAMENTOS!R148),IF(U148="1ª",IF(PAGAMENTOS!J148="",PAGAMENTOS!I148,PAGAMENTOS!J148),"OK"))))</f>
        <v>OK</v>
      </c>
      <c r="X148" s="18">
        <f>MAX(VISTORIA!Y148,VISTORIA!U148,VISTORIA!Q148,VISTORIA!M148,VISTORIA!I148)</f>
        <v>1</v>
      </c>
      <c r="Y148" s="18">
        <f>IF(VISTORIA!Y148&lt;&gt;"",VISTORIA!Y148,IF(VISTORIA!U148&lt;&gt;"",VISTORIA!U148,IF(VISTORIA!Q148&lt;&gt;"",VISTORIA!Q148,IF(VISTORIA!M148&lt;&gt;"",VISTORIA!M148,IF(VISTORIA!I148&lt;&gt;"",VISTORIA!I148,0)))))</f>
        <v>1</v>
      </c>
      <c r="Z148" s="233">
        <f>IF(VISTORIA!Y148&lt;&gt;"",VISTORIA!W148,IF(VISTORIA!U148&lt;&gt;"",VISTORIA!S148,IF(VISTORIA!Q148&lt;&gt;"",VISTORIA!O148,IF(VISTORIA!M148&lt;&gt;"",VISTORIA!K148,IF(VISTORIA!I148&lt;&gt;"",VISTORIA!G148,"NA")))))</f>
        <v>43503</v>
      </c>
      <c r="AA148" s="233">
        <f>IF(VISTORIA!Y148&lt;&gt;"",VISTORIA!X148,IF(VISTORIA!U148&lt;&gt;"",VISTORIA!T148,IF(VISTORIA!Q148&lt;&gt;"",VISTORIA!P148,IF(VISTORIA!M148&lt;&gt;"",VISTORIA!L148,IF(VISTORIA!I148&lt;&gt;"",VISTORIA!H148,"NA")))))</f>
        <v>43571</v>
      </c>
      <c r="AB148" s="233" t="str">
        <f>IF(OR(G148="AGUARDANDO PRESTAÇÃO DE CONTAS",G148="AGUARDANDO APROVAÇÃO PRESTAÇÃO DE CONTAS",G148="CONCLUÍDO"),"PTM CONCLUÍDO",IF(AND(VISTORIA!X148="",VISTORIA!W148&lt;&gt;""),VISTORIA!W148,IF(AND(VISTORIA!T148="",VISTORIA!S148&lt;&gt;""),VISTORIA!S148,IF(AND(VISTORIA!P148="",VISTORIA!O148&lt;&gt;""),VISTORIA!O148,IF(AND(VISTORIA!L148="",VISTORIA!K148&lt;&gt;""),VISTORIA!K148,IF(AND(VISTORIA!H148="",VISTORIA!G148&lt;&gt;""),VISTORIA!G148,"SEM PEDIDO"))))))</f>
        <v>SEM PEDIDO</v>
      </c>
      <c r="AC148" s="18" t="str">
        <f>IFERROR(INDEX('CONCLUSÃO INFORMAL'!148:148,MATCH(MAX('CONCLUSÃO INFORMAL'!H148,'CONCLUSÃO INFORMAL'!L148,'CONCLUSÃO INFORMAL'!P148),'CONCLUSÃO INFORMAL'!148:148,0)-1),"NÃO INFORMADO")</f>
        <v>NÃO INFORMADO</v>
      </c>
      <c r="AD148" s="233" t="str">
        <f>IFERROR(INDEX('CONCLUSÃO INFORMAL'!148:148,MATCH(MAX('CONCLUSÃO INFORMAL'!H148,'CONCLUSÃO INFORMAL'!L148,'CONCLUSÃO INFORMAL'!P148),'CONCLUSÃO INFORMAL'!148:148,0)),"NÃO INFORMADO")</f>
        <v>NÃO INFORMADO</v>
      </c>
      <c r="AE148" s="1950" t="str">
        <f>IFERROR(INDEX('CONCLUSÃO INFORMAL'!148:148,MATCH(MAX('CONCLUSÃO INFORMAL'!H148,'CONCLUSÃO INFORMAL'!L148,'CONCLUSÃO INFORMAL'!P148),'CONCLUSÃO INFORMAL'!148:148,0)+1),"NÃO INFORMADO")</f>
        <v>NÃO INFORMADO</v>
      </c>
    </row>
    <row r="149" spans="2:31" ht="58" x14ac:dyDescent="0.35">
      <c r="B149" s="7" t="str">
        <f>'INF GERAIS'!B149&amp;IFERROR(IF(INDEX(APOIO!$A$5:$A$50,MATCH('INF GERAIS'!N149,APOIO!$B$5:$B$50,0))="NÃO",APOIO!$A$2&amp;"NÃO VÁLIDO",""),"")</f>
        <v>2014.0137</v>
      </c>
      <c r="C149" s="1950" t="str">
        <f>'INF GERAIS'!C149</f>
        <v>SERTÃO DO PAJEÚ</v>
      </c>
      <c r="D149" s="1950" t="str">
        <f>'INF GERAIS'!D149</f>
        <v>FLORES</v>
      </c>
      <c r="E149" s="1950" t="str">
        <f>'INF GERAIS'!E149</f>
        <v>PAVIMENTAÇÃO EM PARALELEPÍPEDOS GRANÍTICOS EM DIVERSAS RUAS</v>
      </c>
      <c r="F149" s="1950" t="str">
        <f>'INF GERAIS'!G149</f>
        <v>NORMAL</v>
      </c>
      <c r="G149" s="12" t="str">
        <f>'INF GERAIS'!N149</f>
        <v>EM CONFERÊNCIA PARA TEMAI</v>
      </c>
      <c r="H149" s="1950" t="str">
        <f>'INF GERAIS'!O149</f>
        <v>CONCLUÍDA</v>
      </c>
      <c r="I149" s="11">
        <f>'INF GERAIS'!I149</f>
        <v>1056603.1616666669</v>
      </c>
      <c r="J149" s="11">
        <f>'INF GERAIS'!J149</f>
        <v>358952.23</v>
      </c>
      <c r="K149" s="11">
        <f>'INF GERAIS'!K149</f>
        <v>358952.23</v>
      </c>
      <c r="L149" s="11">
        <f>'INF GERAIS'!L149</f>
        <v>0</v>
      </c>
      <c r="M149" s="11">
        <f>'INF GERAIS'!M149</f>
        <v>0</v>
      </c>
      <c r="N149" s="233">
        <f>IF(MAX(PAGAMENTOS!M149,PAGAMENTOS!U149,PAGAMENTOS!AC149,PAGAMENTOS!AK149,PAGAMENTOS!AQ149,PAGAMENTOS!AW149)=0,"SEM PAGAMENTO",IFERROR(INDEX(PAGAMENTOS!149:149,MATCH(MAX(PAGAMENTOS!M149,PAGAMENTOS!U149,PAGAMENTOS!AC149,PAGAMENTOS!AK149,PAGAMENTOS!AQ149,PAGAMENTOS!AW149),PAGAMENTOS!149:149,0)),"SEM PAGAMENTO"))</f>
        <v>43286</v>
      </c>
      <c r="O149" s="120" t="str">
        <f>IF(MAX(PAGAMENTOS!M149,PAGAMENTOS!U149,PAGAMENTOS!AC149,PAGAMENTOS!AK149,PAGAMENTOS!AQ149,PAGAMENTOS!AW149)=0,"SEM PAGAMENTO",IFERROR(IF(MATCH(MAX(PAGAMENTOS!M149,PAGAMENTOS!U149,PAGAMENTOS!AC149,PAGAMENTOS!AK149,PAGAMENTOS!AQ149,PAGAMENTOS!AW149),PAGAMENTOS!149:149,0)&gt;40,INDEX(PAGAMENTOS!149:149,MATCH(MAX(PAGAMENTOS!M149,PAGAMENTOS!U149,PAGAMENTOS!AC149,PAGAMENTOS!AK149,PAGAMENTOS!AQ149,PAGAMENTOS!AW149),PAGAMENTOS!149:149,0)-2)&amp;" P COMP.",IF(MATCH(MAX(PAGAMENTOS!M149,PAGAMENTOS!U149,PAGAMENTOS!AC149,PAGAMENTOS!AK149,PAGAMENTOS!AQ149,PAGAMENTOS!AW149),PAGAMENTOS!149:149,0)=13,"1ª P",IF(MATCH(MAX(PAGAMENTOS!M149,PAGAMENTOS!U149,PAGAMENTOS!AC149,PAGAMENTOS!AK149,PAGAMENTOS!AQ149,PAGAMENTOS!AW149),PAGAMENTOS!149:149,0)=21,"2ª P",IF(MATCH(MAX(PAGAMENTOS!M149,PAGAMENTOS!U149,PAGAMENTOS!AC149,PAGAMENTOS!AK149,PAGAMENTOS!AQ149,PAGAMENTOS!AW149),PAGAMENTOS!149:149,0)=29,"3ª P",IF(PAGAMENTOS!AC149=PAGAMENTOS!AK149,"4ª P","4ª P"))))),"SEM PAGAMENTO"))</f>
        <v>4ª P</v>
      </c>
      <c r="P149" s="11">
        <f>IF(MAX(PAGAMENTOS!M149,PAGAMENTOS!U149,PAGAMENTOS!AC149,PAGAMENTOS!AK149,PAGAMENTOS!AQ149,PAGAMENTOS!AW149)=0,"SEM PAGAMENTO",IFERROR(INDEX(PAGAMENTOS!149:149,MATCH(MAX(PAGAMENTOS!M149,PAGAMENTOS!U149,PAGAMENTOS!AC149,PAGAMENTOS!AK149,PAGAMENTOS!AQ149,PAGAMENTOS!AW149),PAGAMENTOS!149:149,0)-1),"SEM PAGAMENTO"))</f>
        <v>59497.86</v>
      </c>
      <c r="Q149" s="11">
        <f>SUM(PAGAMENTOS!G149,PAGAMENTOS!L149,PAGAMENTOS!T149,PAGAMENTOS!AB149,PAGAMENTOS!AJ149,PAGAMENTOS!AP149,PAGAMENTOS!AV149)</f>
        <v>471247.62</v>
      </c>
      <c r="R149" s="11">
        <f>SUM(PAGAMENTOS!G149,PAGAMENTOS!H149,PAGAMENTOS!L149,PAGAMENTOS!T149,PAGAMENTOS!AB149,PAGAMENTOS!AJ149,PAGAMENTOS!AP149,PAGAMENTOS!AV149)</f>
        <v>358952.23</v>
      </c>
      <c r="S149" s="17">
        <f t="shared" si="2"/>
        <v>1</v>
      </c>
      <c r="T149" s="11">
        <f>IF(RIGHT(B149)="O",0,IF(AND(R149=0,PAGAMENTOS!H149&lt;&gt;0),0,K149-R149))</f>
        <v>0</v>
      </c>
      <c r="U149" s="120" t="str">
        <f>IF(AND(OR(PAGAMENTOS!AG149&lt;&gt;"",PAGAMENTOS!AH149&lt;&gt;""),PAGAMENTOS!AK149=""),"4ª",IF(AND(OR(PAGAMENTOS!Y149&lt;&gt;"",PAGAMENTOS!Z149&lt;&gt;""),PAGAMENTOS!AC149=""),"3ª",IF(AND(OR(PAGAMENTOS!Q149&lt;&gt;"",PAGAMENTOS!R149&lt;&gt;""),PAGAMENTOS!U149=""),"2ª",IF(AND(OR(PAGAMENTOS!I149&lt;&gt;"",PAGAMENTOS!J149&lt;&gt;""),PAGAMENTOS!M149=""),"1ª","OK"))))</f>
        <v>OK</v>
      </c>
      <c r="V149" s="120" t="str">
        <f>IF(U149="4ª",IF(PAGAMENTOS!AH149="","AGUARDANDO VISTORIA","NO FINANCEIRO"),IF(U149="3ª",IF(PAGAMENTOS!Z149="","AGUARDANDO VISTORIA","NO FINANCEIRO"),IF(U149="2ª",IF(PAGAMENTOS!R149="","AGUARDANDO VISTORIA","NO FINANCEIRO"),IF(U149="1ª",IF(PAGAMENTOS!J149="","AGUARDANDO LIBERAÇÃO","NO FINANCEIRO"),"OK"))))</f>
        <v>OK</v>
      </c>
      <c r="W149" s="233" t="str">
        <f>IF(U149="4ª",IF(PAGAMENTOS!AH149="",PAGAMENTOS!AG149,PAGAMENTOS!AH149),IF(U149="3ª",IF(PAGAMENTOS!Z149="",PAGAMENTOS!Y149,PAGAMENTOS!Z149),IF(U149="2ª",IF(PAGAMENTOS!R149="",PAGAMENTOS!Q149,PAGAMENTOS!R149),IF(U149="1ª",IF(PAGAMENTOS!J149="",PAGAMENTOS!I149,PAGAMENTOS!J149),"OK"))))</f>
        <v>OK</v>
      </c>
      <c r="X149" s="18">
        <f>MAX(VISTORIA!Y149,VISTORIA!U149,VISTORIA!Q149,VISTORIA!M149,VISTORIA!I149)</f>
        <v>1</v>
      </c>
      <c r="Y149" s="18">
        <f>IF(VISTORIA!Y149&lt;&gt;"",VISTORIA!Y149,IF(VISTORIA!U149&lt;&gt;"",VISTORIA!U149,IF(VISTORIA!Q149&lt;&gt;"",VISTORIA!Q149,IF(VISTORIA!M149&lt;&gt;"",VISTORIA!M149,IF(VISTORIA!I149&lt;&gt;"",VISTORIA!I149,0)))))</f>
        <v>1</v>
      </c>
      <c r="Z149" s="233">
        <f>IF(VISTORIA!Y149&lt;&gt;"",VISTORIA!W149,IF(VISTORIA!U149&lt;&gt;"",VISTORIA!S149,IF(VISTORIA!Q149&lt;&gt;"",VISTORIA!O149,IF(VISTORIA!M149&lt;&gt;"",VISTORIA!K149,IF(VISTORIA!I149&lt;&gt;"",VISTORIA!G149,"NA")))))</f>
        <v>42870</v>
      </c>
      <c r="AA149" s="233">
        <f>IF(VISTORIA!Y149&lt;&gt;"",VISTORIA!X149,IF(VISTORIA!U149&lt;&gt;"",VISTORIA!T149,IF(VISTORIA!Q149&lt;&gt;"",VISTORIA!P149,IF(VISTORIA!M149&lt;&gt;"",VISTORIA!L149,IF(VISTORIA!I149&lt;&gt;"",VISTORIA!H149,"NA")))))</f>
        <v>43201</v>
      </c>
      <c r="AB149" s="233" t="str">
        <f>IF(OR(G149="AGUARDANDO PRESTAÇÃO DE CONTAS",G149="AGUARDANDO APROVAÇÃO PRESTAÇÃO DE CONTAS",G149="CONCLUÍDO"),"PTM CONCLUÍDO",IF(AND(VISTORIA!X149="",VISTORIA!W149&lt;&gt;""),VISTORIA!W149,IF(AND(VISTORIA!T149="",VISTORIA!S149&lt;&gt;""),VISTORIA!S149,IF(AND(VISTORIA!P149="",VISTORIA!O149&lt;&gt;""),VISTORIA!O149,IF(AND(VISTORIA!L149="",VISTORIA!K149&lt;&gt;""),VISTORIA!K149,IF(AND(VISTORIA!H149="",VISTORIA!G149&lt;&gt;""),VISTORIA!G149,"SEM PEDIDO"))))))</f>
        <v>SEM PEDIDO</v>
      </c>
      <c r="AC149" s="18" t="str">
        <f>IFERROR(INDEX('CONCLUSÃO INFORMAL'!149:149,MATCH(MAX('CONCLUSÃO INFORMAL'!H149,'CONCLUSÃO INFORMAL'!L149,'CONCLUSÃO INFORMAL'!P149),'CONCLUSÃO INFORMAL'!149:149,0)-1),"NÃO INFORMADO")</f>
        <v>NÃO INFORMADO</v>
      </c>
      <c r="AD149" s="233" t="str">
        <f>IFERROR(INDEX('CONCLUSÃO INFORMAL'!149:149,MATCH(MAX('CONCLUSÃO INFORMAL'!H149,'CONCLUSÃO INFORMAL'!L149,'CONCLUSÃO INFORMAL'!P149),'CONCLUSÃO INFORMAL'!149:149,0)),"NÃO INFORMADO")</f>
        <v>NÃO INFORMADO</v>
      </c>
      <c r="AE149" s="1950" t="str">
        <f>IFERROR(INDEX('CONCLUSÃO INFORMAL'!149:149,MATCH(MAX('CONCLUSÃO INFORMAL'!H149,'CONCLUSÃO INFORMAL'!L149,'CONCLUSÃO INFORMAL'!P149),'CONCLUSÃO INFORMAL'!149:149,0)+1),"NÃO INFORMADO")</f>
        <v>NÃO INFORMADO</v>
      </c>
    </row>
    <row r="150" spans="2:31" ht="43.5" x14ac:dyDescent="0.35">
      <c r="B150" s="7" t="str">
        <f>'INF GERAIS'!B150&amp;IFERROR(IF(INDEX(APOIO!$A$5:$A$50,MATCH('INF GERAIS'!N150,APOIO!$B$5:$B$50,0))="NÃO",APOIO!$A$2&amp;"NÃO VÁLIDO",""),"")</f>
        <v>2014.0138</v>
      </c>
      <c r="C150" s="1950" t="str">
        <f>'INF GERAIS'!C150</f>
        <v>SERTÃO DE ITAPARICA</v>
      </c>
      <c r="D150" s="1950" t="str">
        <f>'INF GERAIS'!D150</f>
        <v>FLORESTA</v>
      </c>
      <c r="E150" s="1950" t="str">
        <f>'INF GERAIS'!E150</f>
        <v>CONSTRUÇÃO DA PRAÇA TRÊS MARIAS NA SEDE DO MUNICÍPIO</v>
      </c>
      <c r="F150" s="1950" t="str">
        <f>'INF GERAIS'!G150</f>
        <v>NORMAL</v>
      </c>
      <c r="G150" s="12" t="str">
        <f>'INF GERAIS'!N150</f>
        <v>EM CONFERÊNCIA PARA TEMAI</v>
      </c>
      <c r="H150" s="1950" t="str">
        <f>'INF GERAIS'!O150</f>
        <v>CONCLUÍDA</v>
      </c>
      <c r="I150" s="11">
        <f>'INF GERAIS'!I150</f>
        <v>1056603.1616666669</v>
      </c>
      <c r="J150" s="11">
        <f>'INF GERAIS'!J150</f>
        <v>215037.36</v>
      </c>
      <c r="K150" s="11">
        <f>'INF GERAIS'!K150</f>
        <v>212152.63</v>
      </c>
      <c r="L150" s="11">
        <f>'INF GERAIS'!L150</f>
        <v>0</v>
      </c>
      <c r="M150" s="11">
        <f>'INF GERAIS'!M150</f>
        <v>2884.73</v>
      </c>
      <c r="N150" s="233">
        <f>IF(MAX(PAGAMENTOS!M150,PAGAMENTOS!U150,PAGAMENTOS!AC150,PAGAMENTOS!AK150,PAGAMENTOS!AQ150,PAGAMENTOS!AW150)=0,"SEM PAGAMENTO",IFERROR(INDEX(PAGAMENTOS!150:150,MATCH(MAX(PAGAMENTOS!M150,PAGAMENTOS!U150,PAGAMENTOS!AC150,PAGAMENTOS!AK150,PAGAMENTOS!AQ150,PAGAMENTOS!AW150),PAGAMENTOS!150:150,0)),"SEM PAGAMENTO"))</f>
        <v>43066</v>
      </c>
      <c r="O150" s="120" t="str">
        <f>IF(MAX(PAGAMENTOS!M150,PAGAMENTOS!U150,PAGAMENTOS!AC150,PAGAMENTOS!AK150,PAGAMENTOS!AQ150,PAGAMENTOS!AW150)=0,"SEM PAGAMENTO",IFERROR(IF(MATCH(MAX(PAGAMENTOS!M150,PAGAMENTOS!U150,PAGAMENTOS!AC150,PAGAMENTOS!AK150,PAGAMENTOS!AQ150,PAGAMENTOS!AW150),PAGAMENTOS!150:150,0)&gt;40,INDEX(PAGAMENTOS!150:150,MATCH(MAX(PAGAMENTOS!M150,PAGAMENTOS!U150,PAGAMENTOS!AC150,PAGAMENTOS!AK150,PAGAMENTOS!AQ150,PAGAMENTOS!AW150),PAGAMENTOS!150:150,0)-2)&amp;" P COMP.",IF(MATCH(MAX(PAGAMENTOS!M150,PAGAMENTOS!U150,PAGAMENTOS!AC150,PAGAMENTOS!AK150,PAGAMENTOS!AQ150,PAGAMENTOS!AW150),PAGAMENTOS!150:150,0)=13,"1ª P",IF(MATCH(MAX(PAGAMENTOS!M150,PAGAMENTOS!U150,PAGAMENTOS!AC150,PAGAMENTOS!AK150,PAGAMENTOS!AQ150,PAGAMENTOS!AW150),PAGAMENTOS!150:150,0)=21,"2ª P",IF(MATCH(MAX(PAGAMENTOS!M150,PAGAMENTOS!U150,PAGAMENTOS!AC150,PAGAMENTOS!AK150,PAGAMENTOS!AQ150,PAGAMENTOS!AW150),PAGAMENTOS!150:150,0)=29,"3ª P",IF(PAGAMENTOS!AC150=PAGAMENTOS!AK150,"4ª P","4ª P"))))),"SEM PAGAMENTO"))</f>
        <v>4ª P</v>
      </c>
      <c r="P150" s="11">
        <f>IF(MAX(PAGAMENTOS!M150,PAGAMENTOS!U150,PAGAMENTOS!AC150,PAGAMENTOS!AK150,PAGAMENTOS!AQ150,PAGAMENTOS!AW150)=0,"SEM PAGAMENTO",IFERROR(INDEX(PAGAMENTOS!150:150,MATCH(MAX(PAGAMENTOS!M150,PAGAMENTOS!U150,PAGAMENTOS!AC150,PAGAMENTOS!AK150,PAGAMENTOS!AQ150,PAGAMENTOS!AW150),PAGAMENTOS!150:150,0)-1),"SEM PAGAMENTO"))</f>
        <v>42430.53</v>
      </c>
      <c r="Q150" s="11">
        <f>SUM(PAGAMENTOS!G150,PAGAMENTOS!L150,PAGAMENTOS!T150,PAGAMENTOS!AB150,PAGAMENTOS!AJ150,PAGAMENTOS!AP150,PAGAMENTOS!AV150)</f>
        <v>212152.63</v>
      </c>
      <c r="R150" s="11">
        <f>SUM(PAGAMENTOS!G150,PAGAMENTOS!H150,PAGAMENTOS!L150,PAGAMENTOS!T150,PAGAMENTOS!AB150,PAGAMENTOS!AJ150,PAGAMENTOS!AP150,PAGAMENTOS!AV150)</f>
        <v>212152.63</v>
      </c>
      <c r="S150" s="17">
        <f t="shared" si="2"/>
        <v>1</v>
      </c>
      <c r="T150" s="11">
        <f>IF(RIGHT(B150)="O",0,IF(AND(R150=0,PAGAMENTOS!H150&lt;&gt;0),0,K150-R150))</f>
        <v>0</v>
      </c>
      <c r="U150" s="120" t="str">
        <f>IF(AND(OR(PAGAMENTOS!AG150&lt;&gt;"",PAGAMENTOS!AH150&lt;&gt;""),PAGAMENTOS!AK150=""),"4ª",IF(AND(OR(PAGAMENTOS!Y150&lt;&gt;"",PAGAMENTOS!Z150&lt;&gt;""),PAGAMENTOS!AC150=""),"3ª",IF(AND(OR(PAGAMENTOS!Q150&lt;&gt;"",PAGAMENTOS!R150&lt;&gt;""),PAGAMENTOS!U150=""),"2ª",IF(AND(OR(PAGAMENTOS!I150&lt;&gt;"",PAGAMENTOS!J150&lt;&gt;""),PAGAMENTOS!M150=""),"1ª","OK"))))</f>
        <v>OK</v>
      </c>
      <c r="V150" s="120" t="str">
        <f>IF(U150="4ª",IF(PAGAMENTOS!AH150="","AGUARDANDO VISTORIA","NO FINANCEIRO"),IF(U150="3ª",IF(PAGAMENTOS!Z150="","AGUARDANDO VISTORIA","NO FINANCEIRO"),IF(U150="2ª",IF(PAGAMENTOS!R150="","AGUARDANDO VISTORIA","NO FINANCEIRO"),IF(U150="1ª",IF(PAGAMENTOS!J150="","AGUARDANDO LIBERAÇÃO","NO FINANCEIRO"),"OK"))))</f>
        <v>OK</v>
      </c>
      <c r="W150" s="233" t="str">
        <f>IF(U150="4ª",IF(PAGAMENTOS!AH150="",PAGAMENTOS!AG150,PAGAMENTOS!AH150),IF(U150="3ª",IF(PAGAMENTOS!Z150="",PAGAMENTOS!Y150,PAGAMENTOS!Z150),IF(U150="2ª",IF(PAGAMENTOS!R150="",PAGAMENTOS!Q150,PAGAMENTOS!R150),IF(U150="1ª",IF(PAGAMENTOS!J150="",PAGAMENTOS!I150,PAGAMENTOS!J150),"OK"))))</f>
        <v>OK</v>
      </c>
      <c r="X150" s="18">
        <f>MAX(VISTORIA!Y150,VISTORIA!U150,VISTORIA!Q150,VISTORIA!M150,VISTORIA!I150)</f>
        <v>1</v>
      </c>
      <c r="Y150" s="18">
        <f>IF(VISTORIA!Y150&lt;&gt;"",VISTORIA!Y150,IF(VISTORIA!U150&lt;&gt;"",VISTORIA!U150,IF(VISTORIA!Q150&lt;&gt;"",VISTORIA!Q150,IF(VISTORIA!M150&lt;&gt;"",VISTORIA!M150,IF(VISTORIA!I150&lt;&gt;"",VISTORIA!I150,0)))))</f>
        <v>1</v>
      </c>
      <c r="Z150" s="233">
        <f>IF(VISTORIA!Y150&lt;&gt;"",VISTORIA!W150,IF(VISTORIA!U150&lt;&gt;"",VISTORIA!S150,IF(VISTORIA!Q150&lt;&gt;"",VISTORIA!O150,IF(VISTORIA!M150&lt;&gt;"",VISTORIA!K150,IF(VISTORIA!I150&lt;&gt;"",VISTORIA!G150,"NA")))))</f>
        <v>42850</v>
      </c>
      <c r="AA150" s="233">
        <f>IF(VISTORIA!Y150&lt;&gt;"",VISTORIA!X150,IF(VISTORIA!U150&lt;&gt;"",VISTORIA!T150,IF(VISTORIA!Q150&lt;&gt;"",VISTORIA!P150,IF(VISTORIA!M150&lt;&gt;"",VISTORIA!L150,IF(VISTORIA!I150&lt;&gt;"",VISTORIA!H150,"NA")))))</f>
        <v>42878</v>
      </c>
      <c r="AB150" s="233" t="str">
        <f>IF(OR(G150="AGUARDANDO PRESTAÇÃO DE CONTAS",G150="AGUARDANDO APROVAÇÃO PRESTAÇÃO DE CONTAS",G150="CONCLUÍDO"),"PTM CONCLUÍDO",IF(AND(VISTORIA!X150="",VISTORIA!W150&lt;&gt;""),VISTORIA!W150,IF(AND(VISTORIA!T150="",VISTORIA!S150&lt;&gt;""),VISTORIA!S150,IF(AND(VISTORIA!P150="",VISTORIA!O150&lt;&gt;""),VISTORIA!O150,IF(AND(VISTORIA!L150="",VISTORIA!K150&lt;&gt;""),VISTORIA!K150,IF(AND(VISTORIA!H150="",VISTORIA!G150&lt;&gt;""),VISTORIA!G150,"SEM PEDIDO"))))))</f>
        <v>SEM PEDIDO</v>
      </c>
      <c r="AC150" s="18" t="str">
        <f>IFERROR(INDEX('CONCLUSÃO INFORMAL'!150:150,MATCH(MAX('CONCLUSÃO INFORMAL'!H150,'CONCLUSÃO INFORMAL'!L150,'CONCLUSÃO INFORMAL'!P150),'CONCLUSÃO INFORMAL'!150:150,0)-1),"NÃO INFORMADO")</f>
        <v>NÃO INFORMADO</v>
      </c>
      <c r="AD150" s="233" t="str">
        <f>IFERROR(INDEX('CONCLUSÃO INFORMAL'!150:150,MATCH(MAX('CONCLUSÃO INFORMAL'!H150,'CONCLUSÃO INFORMAL'!L150,'CONCLUSÃO INFORMAL'!P150),'CONCLUSÃO INFORMAL'!150:150,0)),"NÃO INFORMADO")</f>
        <v>NÃO INFORMADO</v>
      </c>
      <c r="AE150" s="1950" t="str">
        <f>IFERROR(INDEX('CONCLUSÃO INFORMAL'!150:150,MATCH(MAX('CONCLUSÃO INFORMAL'!H150,'CONCLUSÃO INFORMAL'!L150,'CONCLUSÃO INFORMAL'!P150),'CONCLUSÃO INFORMAL'!150:150,0)+1),"NÃO INFORMADO")</f>
        <v>NÃO INFORMADO</v>
      </c>
    </row>
    <row r="151" spans="2:31" ht="145" x14ac:dyDescent="0.35">
      <c r="B151" s="7" t="str">
        <f>'INF GERAIS'!B151&amp;IFERROR(IF(INDEX(APOIO!$A$5:$A$50,MATCH('INF GERAIS'!N151,APOIO!$B$5:$B$50,0))="NÃO",APOIO!$A$2&amp;"NÃO VÁLIDO",""),"")</f>
        <v>2014.0139</v>
      </c>
      <c r="C151" s="1950" t="str">
        <f>'INF GERAIS'!C151</f>
        <v>SERTÃO DE ITAPARICA</v>
      </c>
      <c r="D151" s="1950" t="str">
        <f>'INF GERAIS'!D151</f>
        <v>FLORESTA</v>
      </c>
      <c r="E151" s="1950" t="str">
        <f>'INF GERAIS'!E151</f>
        <v>REVITALIZAÇÃO DAS PRAÇAS E CANTERIOS DAS AVENIDAS DEP. ANTÔNIO CAVALCANTI NOVAES , AUDOMAR FERRAZ, ANTÔNIO FERRAZ BOIADEIRO E PRAÇA CEL. FAUSTO FERRAZDA TRAVESSA MANOEL CORNÉLIO NA SEDE DO MUNICÍPIO</v>
      </c>
      <c r="F151" s="1950" t="str">
        <f>'INF GERAIS'!G151</f>
        <v>NORMAL</v>
      </c>
      <c r="G151" s="12" t="str">
        <f>'INF GERAIS'!N151</f>
        <v>EM CONFERÊNCIA PARA TEMAI</v>
      </c>
      <c r="H151" s="1950" t="str">
        <f>'INF GERAIS'!O151</f>
        <v>CONCLUÍDA</v>
      </c>
      <c r="I151" s="11">
        <f>'INF GERAIS'!I151</f>
        <v>1056603.1616666669</v>
      </c>
      <c r="J151" s="11">
        <f>'INF GERAIS'!J151</f>
        <v>428664.88</v>
      </c>
      <c r="K151" s="11">
        <f>'INF GERAIS'!K151</f>
        <v>377335.59</v>
      </c>
      <c r="L151" s="11">
        <f>'INF GERAIS'!L151</f>
        <v>0</v>
      </c>
      <c r="M151" s="11">
        <f>'INF GERAIS'!M151</f>
        <v>51329.29</v>
      </c>
      <c r="N151" s="233">
        <f>IF(MAX(PAGAMENTOS!M151,PAGAMENTOS!U151,PAGAMENTOS!AC151,PAGAMENTOS!AK151,PAGAMENTOS!AQ151,PAGAMENTOS!AW151)=0,"SEM PAGAMENTO",IFERROR(INDEX(PAGAMENTOS!151:151,MATCH(MAX(PAGAMENTOS!M151,PAGAMENTOS!U151,PAGAMENTOS!AC151,PAGAMENTOS!AK151,PAGAMENTOS!AQ151,PAGAMENTOS!AW151),PAGAMENTOS!151:151,0)),"SEM PAGAMENTO"))</f>
        <v>43644</v>
      </c>
      <c r="O151" s="120" t="str">
        <f>IF(MAX(PAGAMENTOS!M151,PAGAMENTOS!U151,PAGAMENTOS!AC151,PAGAMENTOS!AK151,PAGAMENTOS!AQ151,PAGAMENTOS!AW151)=0,"SEM PAGAMENTO",IFERROR(IF(MATCH(MAX(PAGAMENTOS!M151,PAGAMENTOS!U151,PAGAMENTOS!AC151,PAGAMENTOS!AK151,PAGAMENTOS!AQ151,PAGAMENTOS!AW151),PAGAMENTOS!151:151,0)&gt;40,INDEX(PAGAMENTOS!151:151,MATCH(MAX(PAGAMENTOS!M151,PAGAMENTOS!U151,PAGAMENTOS!AC151,PAGAMENTOS!AK151,PAGAMENTOS!AQ151,PAGAMENTOS!AW151),PAGAMENTOS!151:151,0)-2)&amp;" P COMP.",IF(MATCH(MAX(PAGAMENTOS!M151,PAGAMENTOS!U151,PAGAMENTOS!AC151,PAGAMENTOS!AK151,PAGAMENTOS!AQ151,PAGAMENTOS!AW151),PAGAMENTOS!151:151,0)=13,"1ª P",IF(MATCH(MAX(PAGAMENTOS!M151,PAGAMENTOS!U151,PAGAMENTOS!AC151,PAGAMENTOS!AK151,PAGAMENTOS!AQ151,PAGAMENTOS!AW151),PAGAMENTOS!151:151,0)=21,"2ª P",IF(MATCH(MAX(PAGAMENTOS!M151,PAGAMENTOS!U151,PAGAMENTOS!AC151,PAGAMENTOS!AK151,PAGAMENTOS!AQ151,PAGAMENTOS!AW151),PAGAMENTOS!151:151,0)=29,"3ª P",IF(PAGAMENTOS!AC151=PAGAMENTOS!AK151,"4ª P","4ª P"))))),"SEM PAGAMENTO"))</f>
        <v>4ª P</v>
      </c>
      <c r="P151" s="11">
        <f>IF(MAX(PAGAMENTOS!M151,PAGAMENTOS!U151,PAGAMENTOS!AC151,PAGAMENTOS!AK151,PAGAMENTOS!AQ151,PAGAMENTOS!AW151)=0,"SEM PAGAMENTO",IFERROR(INDEX(PAGAMENTOS!151:151,MATCH(MAX(PAGAMENTOS!M151,PAGAMENTOS!U151,PAGAMENTOS!AC151,PAGAMENTOS!AK151,PAGAMENTOS!AQ151,PAGAMENTOS!AW151),PAGAMENTOS!151:151,0)-1),"SEM PAGAMENTO"))</f>
        <v>58358.45</v>
      </c>
      <c r="Q151" s="11">
        <f>SUM(PAGAMENTOS!G151,PAGAMENTOS!L151,PAGAMENTOS!T151,PAGAMENTOS!AB151,PAGAMENTOS!AJ151,PAGAMENTOS!AP151,PAGAMENTOS!AV151)</f>
        <v>377335.59</v>
      </c>
      <c r="R151" s="11">
        <f>SUM(PAGAMENTOS!G151,PAGAMENTOS!H151,PAGAMENTOS!L151,PAGAMENTOS!T151,PAGAMENTOS!AB151,PAGAMENTOS!AJ151,PAGAMENTOS!AP151,PAGAMENTOS!AV151)</f>
        <v>377335.59</v>
      </c>
      <c r="S151" s="17">
        <f t="shared" si="2"/>
        <v>1</v>
      </c>
      <c r="T151" s="11">
        <f>IF(RIGHT(B151)="O",0,IF(AND(R151=0,PAGAMENTOS!H151&lt;&gt;0),0,K151-R151))</f>
        <v>0</v>
      </c>
      <c r="U151" s="120" t="str">
        <f>IF(AND(OR(PAGAMENTOS!AG151&lt;&gt;"",PAGAMENTOS!AH151&lt;&gt;""),PAGAMENTOS!AK151=""),"4ª",IF(AND(OR(PAGAMENTOS!Y151&lt;&gt;"",PAGAMENTOS!Z151&lt;&gt;""),PAGAMENTOS!AC151=""),"3ª",IF(AND(OR(PAGAMENTOS!Q151&lt;&gt;"",PAGAMENTOS!R151&lt;&gt;""),PAGAMENTOS!U151=""),"2ª",IF(AND(OR(PAGAMENTOS!I151&lt;&gt;"",PAGAMENTOS!J151&lt;&gt;""),PAGAMENTOS!M151=""),"1ª","OK"))))</f>
        <v>OK</v>
      </c>
      <c r="V151" s="120" t="str">
        <f>IF(U151="4ª",IF(PAGAMENTOS!AH151="","AGUARDANDO VISTORIA","NO FINANCEIRO"),IF(U151="3ª",IF(PAGAMENTOS!Z151="","AGUARDANDO VISTORIA","NO FINANCEIRO"),IF(U151="2ª",IF(PAGAMENTOS!R151="","AGUARDANDO VISTORIA","NO FINANCEIRO"),IF(U151="1ª",IF(PAGAMENTOS!J151="","AGUARDANDO LIBERAÇÃO","NO FINANCEIRO"),"OK"))))</f>
        <v>OK</v>
      </c>
      <c r="W151" s="233" t="str">
        <f>IF(U151="4ª",IF(PAGAMENTOS!AH151="",PAGAMENTOS!AG151,PAGAMENTOS!AH151),IF(U151="3ª",IF(PAGAMENTOS!Z151="",PAGAMENTOS!Y151,PAGAMENTOS!Z151),IF(U151="2ª",IF(PAGAMENTOS!R151="",PAGAMENTOS!Q151,PAGAMENTOS!R151),IF(U151="1ª",IF(PAGAMENTOS!J151="",PAGAMENTOS!I151,PAGAMENTOS!J151),"OK"))))</f>
        <v>OK</v>
      </c>
      <c r="X151" s="18">
        <f>MAX(VISTORIA!Y151,VISTORIA!U151,VISTORIA!Q151,VISTORIA!M151,VISTORIA!I151)</f>
        <v>1</v>
      </c>
      <c r="Y151" s="18">
        <f>IF(VISTORIA!Y151&lt;&gt;"",VISTORIA!Y151,IF(VISTORIA!U151&lt;&gt;"",VISTORIA!U151,IF(VISTORIA!Q151&lt;&gt;"",VISTORIA!Q151,IF(VISTORIA!M151&lt;&gt;"",VISTORIA!M151,IF(VISTORIA!I151&lt;&gt;"",VISTORIA!I151,0)))))</f>
        <v>1</v>
      </c>
      <c r="Z151" s="233">
        <f>IF(VISTORIA!Y151&lt;&gt;"",VISTORIA!W151,IF(VISTORIA!U151&lt;&gt;"",VISTORIA!S151,IF(VISTORIA!Q151&lt;&gt;"",VISTORIA!O151,IF(VISTORIA!M151&lt;&gt;"",VISTORIA!K151,IF(VISTORIA!I151&lt;&gt;"",VISTORIA!G151,"NA")))))</f>
        <v>43423</v>
      </c>
      <c r="AA151" s="233">
        <f>IF(VISTORIA!Y151&lt;&gt;"",VISTORIA!X151,IF(VISTORIA!U151&lt;&gt;"",VISTORIA!T151,IF(VISTORIA!Q151&lt;&gt;"",VISTORIA!P151,IF(VISTORIA!M151&lt;&gt;"",VISTORIA!L151,IF(VISTORIA!I151&lt;&gt;"",VISTORIA!H151,"NA")))))</f>
        <v>43433</v>
      </c>
      <c r="AB151" s="233" t="str">
        <f>IF(OR(G151="AGUARDANDO PRESTAÇÃO DE CONTAS",G151="AGUARDANDO APROVAÇÃO PRESTAÇÃO DE CONTAS",G151="CONCLUÍDO"),"PTM CONCLUÍDO",IF(AND(VISTORIA!X151="",VISTORIA!W151&lt;&gt;""),VISTORIA!W151,IF(AND(VISTORIA!T151="",VISTORIA!S151&lt;&gt;""),VISTORIA!S151,IF(AND(VISTORIA!P151="",VISTORIA!O151&lt;&gt;""),VISTORIA!O151,IF(AND(VISTORIA!L151="",VISTORIA!K151&lt;&gt;""),VISTORIA!K151,IF(AND(VISTORIA!H151="",VISTORIA!G151&lt;&gt;""),VISTORIA!G151,"SEM PEDIDO"))))))</f>
        <v>SEM PEDIDO</v>
      </c>
      <c r="AC151" s="18" t="str">
        <f>IFERROR(INDEX('CONCLUSÃO INFORMAL'!151:151,MATCH(MAX('CONCLUSÃO INFORMAL'!H151,'CONCLUSÃO INFORMAL'!L151,'CONCLUSÃO INFORMAL'!P151),'CONCLUSÃO INFORMAL'!151:151,0)-1),"NÃO INFORMADO")</f>
        <v>NÃO INFORMADO</v>
      </c>
      <c r="AD151" s="233" t="str">
        <f>IFERROR(INDEX('CONCLUSÃO INFORMAL'!151:151,MATCH(MAX('CONCLUSÃO INFORMAL'!H151,'CONCLUSÃO INFORMAL'!L151,'CONCLUSÃO INFORMAL'!P151),'CONCLUSÃO INFORMAL'!151:151,0)),"NÃO INFORMADO")</f>
        <v>NÃO INFORMADO</v>
      </c>
      <c r="AE151" s="1950" t="str">
        <f>IFERROR(INDEX('CONCLUSÃO INFORMAL'!151:151,MATCH(MAX('CONCLUSÃO INFORMAL'!H151,'CONCLUSÃO INFORMAL'!L151,'CONCLUSÃO INFORMAL'!P151),'CONCLUSÃO INFORMAL'!151:151,0)+1),"NÃO INFORMADO")</f>
        <v>NÃO INFORMADO</v>
      </c>
    </row>
    <row r="152" spans="2:31" ht="87" x14ac:dyDescent="0.35">
      <c r="B152" s="7" t="str">
        <f>'INF GERAIS'!B152&amp;IFERROR(IF(INDEX(APOIO!$A$5:$A$50,MATCH('INF GERAIS'!N152,APOIO!$B$5:$B$50,0))="NÃO",APOIO!$A$2&amp;"NÃO VÁLIDO",""),"")</f>
        <v>2014.0140</v>
      </c>
      <c r="C152" s="1950" t="str">
        <f>'INF GERAIS'!C152</f>
        <v>SERTÃO DE ITAPARICA</v>
      </c>
      <c r="D152" s="1950" t="str">
        <f>'INF GERAIS'!D152</f>
        <v>FLORESTA</v>
      </c>
      <c r="E152" s="1950" t="str">
        <f>'INF GERAIS'!E152</f>
        <v>PAVIMENTAÇÃO GRANÍTICA DAS RUAS PADRE FREDERICO E FORUTUNATA GOMINHO E DA TRAVESSA PADRE FREDERICO NA SEDE DO MUNICÍPIO</v>
      </c>
      <c r="F152" s="1950" t="str">
        <f>'INF GERAIS'!G152</f>
        <v>NORMAL</v>
      </c>
      <c r="G152" s="12" t="str">
        <f>'INF GERAIS'!N152</f>
        <v>EM CONFERÊNCIA PARA TEMAI</v>
      </c>
      <c r="H152" s="1950" t="str">
        <f>'INF GERAIS'!O152</f>
        <v>CONCLUÍDA</v>
      </c>
      <c r="I152" s="11">
        <f>'INF GERAIS'!I152</f>
        <v>1056603.1616666669</v>
      </c>
      <c r="J152" s="11">
        <f>'INF GERAIS'!J152</f>
        <v>350273.5</v>
      </c>
      <c r="K152" s="11">
        <f>'INF GERAIS'!K152</f>
        <v>342767.13</v>
      </c>
      <c r="L152" s="11" t="str">
        <f>'INF GERAIS'!L152</f>
        <v>ª</v>
      </c>
      <c r="M152" s="11">
        <f>'INF GERAIS'!M152</f>
        <v>7506.37</v>
      </c>
      <c r="N152" s="233">
        <f>IF(MAX(PAGAMENTOS!M152,PAGAMENTOS!U152,PAGAMENTOS!AC152,PAGAMENTOS!AK152,PAGAMENTOS!AQ152,PAGAMENTOS!AW152)=0,"SEM PAGAMENTO",IFERROR(INDEX(PAGAMENTOS!152:152,MATCH(MAX(PAGAMENTOS!M152,PAGAMENTOS!U152,PAGAMENTOS!AC152,PAGAMENTOS!AK152,PAGAMENTOS!AQ152,PAGAMENTOS!AW152),PAGAMENTOS!152:152,0)),"SEM PAGAMENTO"))</f>
        <v>43193</v>
      </c>
      <c r="O152" s="120" t="str">
        <f>IF(MAX(PAGAMENTOS!M152,PAGAMENTOS!U152,PAGAMENTOS!AC152,PAGAMENTOS!AK152,PAGAMENTOS!AQ152,PAGAMENTOS!AW152)=0,"SEM PAGAMENTO",IFERROR(IF(MATCH(MAX(PAGAMENTOS!M152,PAGAMENTOS!U152,PAGAMENTOS!AC152,PAGAMENTOS!AK152,PAGAMENTOS!AQ152,PAGAMENTOS!AW152),PAGAMENTOS!152:152,0)&gt;40,INDEX(PAGAMENTOS!152:152,MATCH(MAX(PAGAMENTOS!M152,PAGAMENTOS!U152,PAGAMENTOS!AC152,PAGAMENTOS!AK152,PAGAMENTOS!AQ152,PAGAMENTOS!AW152),PAGAMENTOS!152:152,0)-2)&amp;" P COMP.",IF(MATCH(MAX(PAGAMENTOS!M152,PAGAMENTOS!U152,PAGAMENTOS!AC152,PAGAMENTOS!AK152,PAGAMENTOS!AQ152,PAGAMENTOS!AW152),PAGAMENTOS!152:152,0)=13,"1ª P",IF(MATCH(MAX(PAGAMENTOS!M152,PAGAMENTOS!U152,PAGAMENTOS!AC152,PAGAMENTOS!AK152,PAGAMENTOS!AQ152,PAGAMENTOS!AW152),PAGAMENTOS!152:152,0)=21,"2ª P",IF(MATCH(MAX(PAGAMENTOS!M152,PAGAMENTOS!U152,PAGAMENTOS!AC152,PAGAMENTOS!AK152,PAGAMENTOS!AQ152,PAGAMENTOS!AW152),PAGAMENTOS!152:152,0)=29,"3ª P",IF(PAGAMENTOS!AC152=PAGAMENTOS!AK152,"4ª P","4ª P"))))),"SEM PAGAMENTO"))</f>
        <v>4ª P</v>
      </c>
      <c r="P152" s="11">
        <f>IF(MAX(PAGAMENTOS!M152,PAGAMENTOS!U152,PAGAMENTOS!AC152,PAGAMENTOS!AK152,PAGAMENTOS!AQ152,PAGAMENTOS!AW152)=0,"SEM PAGAMENTO",IFERROR(INDEX(PAGAMENTOS!152:152,MATCH(MAX(PAGAMENTOS!M152,PAGAMENTOS!U152,PAGAMENTOS!AC152,PAGAMENTOS!AK152,PAGAMENTOS!AQ152,PAGAMENTOS!AW152),PAGAMENTOS!152:152,0)-1),"SEM PAGAMENTO"))</f>
        <v>73583.789999999994</v>
      </c>
      <c r="Q152" s="11">
        <f>SUM(PAGAMENTOS!G152,PAGAMENTOS!L152,PAGAMENTOS!T152,PAGAMENTOS!AB152,PAGAMENTOS!AJ152,PAGAMENTOS!AP152,PAGAMENTOS!AV152)</f>
        <v>342767.13</v>
      </c>
      <c r="R152" s="11">
        <f>SUM(PAGAMENTOS!G152,PAGAMENTOS!H152,PAGAMENTOS!L152,PAGAMENTOS!T152,PAGAMENTOS!AB152,PAGAMENTOS!AJ152,PAGAMENTOS!AP152,PAGAMENTOS!AV152)</f>
        <v>342767.13</v>
      </c>
      <c r="S152" s="17">
        <f t="shared" si="2"/>
        <v>1</v>
      </c>
      <c r="T152" s="11">
        <f>IF(RIGHT(B152)="O",0,IF(AND(R152=0,PAGAMENTOS!H152&lt;&gt;0),0,K152-R152))</f>
        <v>0</v>
      </c>
      <c r="U152" s="120" t="str">
        <f>IF(AND(OR(PAGAMENTOS!AG152&lt;&gt;"",PAGAMENTOS!AH152&lt;&gt;""),PAGAMENTOS!AK152=""),"4ª",IF(AND(OR(PAGAMENTOS!Y152&lt;&gt;"",PAGAMENTOS!Z152&lt;&gt;""),PAGAMENTOS!AC152=""),"3ª",IF(AND(OR(PAGAMENTOS!Q152&lt;&gt;"",PAGAMENTOS!R152&lt;&gt;""),PAGAMENTOS!U152=""),"2ª",IF(AND(OR(PAGAMENTOS!I152&lt;&gt;"",PAGAMENTOS!J152&lt;&gt;""),PAGAMENTOS!M152=""),"1ª","OK"))))</f>
        <v>OK</v>
      </c>
      <c r="V152" s="120" t="str">
        <f>IF(U152="4ª",IF(PAGAMENTOS!AH152="","AGUARDANDO VISTORIA","NO FINANCEIRO"),IF(U152="3ª",IF(PAGAMENTOS!Z152="","AGUARDANDO VISTORIA","NO FINANCEIRO"),IF(U152="2ª",IF(PAGAMENTOS!R152="","AGUARDANDO VISTORIA","NO FINANCEIRO"),IF(U152="1ª",IF(PAGAMENTOS!J152="","AGUARDANDO LIBERAÇÃO","NO FINANCEIRO"),"OK"))))</f>
        <v>OK</v>
      </c>
      <c r="W152" s="233" t="str">
        <f>IF(U152="4ª",IF(PAGAMENTOS!AH152="",PAGAMENTOS!AG152,PAGAMENTOS!AH152),IF(U152="3ª",IF(PAGAMENTOS!Z152="",PAGAMENTOS!Y152,PAGAMENTOS!Z152),IF(U152="2ª",IF(PAGAMENTOS!R152="",PAGAMENTOS!Q152,PAGAMENTOS!R152),IF(U152="1ª",IF(PAGAMENTOS!J152="",PAGAMENTOS!I152,PAGAMENTOS!J152),"OK"))))</f>
        <v>OK</v>
      </c>
      <c r="X152" s="18">
        <f>MAX(VISTORIA!Y152,VISTORIA!U152,VISTORIA!Q152,VISTORIA!M152,VISTORIA!I152)</f>
        <v>1</v>
      </c>
      <c r="Y152" s="18">
        <f>IF(VISTORIA!Y152&lt;&gt;"",VISTORIA!Y152,IF(VISTORIA!U152&lt;&gt;"",VISTORIA!U152,IF(VISTORIA!Q152&lt;&gt;"",VISTORIA!Q152,IF(VISTORIA!M152&lt;&gt;"",VISTORIA!M152,IF(VISTORIA!I152&lt;&gt;"",VISTORIA!I152,0)))))</f>
        <v>1</v>
      </c>
      <c r="Z152" s="233">
        <f>IF(VISTORIA!Y152&lt;&gt;"",VISTORIA!W152,IF(VISTORIA!U152&lt;&gt;"",VISTORIA!S152,IF(VISTORIA!Q152&lt;&gt;"",VISTORIA!O152,IF(VISTORIA!M152&lt;&gt;"",VISTORIA!K152,IF(VISTORIA!I152&lt;&gt;"",VISTORIA!G152,"NA")))))</f>
        <v>42837</v>
      </c>
      <c r="AA152" s="233">
        <f>IF(VISTORIA!Y152&lt;&gt;"",VISTORIA!X152,IF(VISTORIA!U152&lt;&gt;"",VISTORIA!T152,IF(VISTORIA!Q152&lt;&gt;"",VISTORIA!P152,IF(VISTORIA!M152&lt;&gt;"",VISTORIA!L152,IF(VISTORIA!I152&lt;&gt;"",VISTORIA!H152,"NA")))))</f>
        <v>42879</v>
      </c>
      <c r="AB152" s="233" t="str">
        <f>IF(OR(G152="AGUARDANDO PRESTAÇÃO DE CONTAS",G152="AGUARDANDO APROVAÇÃO PRESTAÇÃO DE CONTAS",G152="CONCLUÍDO"),"PTM CONCLUÍDO",IF(AND(VISTORIA!X152="",VISTORIA!W152&lt;&gt;""),VISTORIA!W152,IF(AND(VISTORIA!T152="",VISTORIA!S152&lt;&gt;""),VISTORIA!S152,IF(AND(VISTORIA!P152="",VISTORIA!O152&lt;&gt;""),VISTORIA!O152,IF(AND(VISTORIA!L152="",VISTORIA!K152&lt;&gt;""),VISTORIA!K152,IF(AND(VISTORIA!H152="",VISTORIA!G152&lt;&gt;""),VISTORIA!G152,"SEM PEDIDO"))))))</f>
        <v>SEM PEDIDO</v>
      </c>
      <c r="AC152" s="18" t="str">
        <f>IFERROR(INDEX('CONCLUSÃO INFORMAL'!152:152,MATCH(MAX('CONCLUSÃO INFORMAL'!H152,'CONCLUSÃO INFORMAL'!L152,'CONCLUSÃO INFORMAL'!P152),'CONCLUSÃO INFORMAL'!152:152,0)-1),"NÃO INFORMADO")</f>
        <v>NÃO INFORMADO</v>
      </c>
      <c r="AD152" s="233" t="str">
        <f>IFERROR(INDEX('CONCLUSÃO INFORMAL'!152:152,MATCH(MAX('CONCLUSÃO INFORMAL'!H152,'CONCLUSÃO INFORMAL'!L152,'CONCLUSÃO INFORMAL'!P152),'CONCLUSÃO INFORMAL'!152:152,0)),"NÃO INFORMADO")</f>
        <v>NÃO INFORMADO</v>
      </c>
      <c r="AE152" s="1950" t="str">
        <f>IFERROR(INDEX('CONCLUSÃO INFORMAL'!152:152,MATCH(MAX('CONCLUSÃO INFORMAL'!H152,'CONCLUSÃO INFORMAL'!L152,'CONCLUSÃO INFORMAL'!P152),'CONCLUSÃO INFORMAL'!152:152,0)+1),"NÃO INFORMADO")</f>
        <v>NÃO INFORMADO</v>
      </c>
    </row>
    <row r="153" spans="2:31" ht="58" x14ac:dyDescent="0.35">
      <c r="B153" s="7" t="str">
        <f>'INF GERAIS'!B153&amp;IFERROR(IF(INDEX(APOIO!$A$5:$A$50,MATCH('INF GERAIS'!N153,APOIO!$B$5:$B$50,0))="NÃO",APOIO!$A$2&amp;"NÃO VÁLIDO",""),"")</f>
        <v>2014.0141</v>
      </c>
      <c r="C153" s="1950" t="str">
        <f>'INF GERAIS'!C153</f>
        <v>SERTÃO DE ITAPARICA</v>
      </c>
      <c r="D153" s="1950" t="str">
        <f>'INF GERAIS'!D153</f>
        <v>FLORESTA</v>
      </c>
      <c r="E153" s="1950" t="str">
        <f>'INF GERAIS'!E153</f>
        <v>PAVIMENTAÇÃO GRANÍTICA DA RUA WASHINGTON NUNES NOGUEIRA NA SEDE DO MUNICÍPIO</v>
      </c>
      <c r="F153" s="1950" t="str">
        <f>'INF GERAIS'!G153</f>
        <v>NORMAL</v>
      </c>
      <c r="G153" s="12" t="str">
        <f>'INF GERAIS'!N153</f>
        <v>EM CONFERÊNCIA PARA TEMAI</v>
      </c>
      <c r="H153" s="1950" t="str">
        <f>'INF GERAIS'!O153</f>
        <v>CONCLUÍDA</v>
      </c>
      <c r="I153" s="11">
        <f>'INF GERAIS'!I153</f>
        <v>1056603.1616666669</v>
      </c>
      <c r="J153" s="11">
        <f>'INF GERAIS'!J153</f>
        <v>73560.86</v>
      </c>
      <c r="K153" s="11">
        <f>'INF GERAIS'!K153</f>
        <v>73560.86</v>
      </c>
      <c r="L153" s="11">
        <f>'INF GERAIS'!L153</f>
        <v>0</v>
      </c>
      <c r="M153" s="11">
        <f>'INF GERAIS'!M153</f>
        <v>0</v>
      </c>
      <c r="N153" s="233">
        <f>IF(MAX(PAGAMENTOS!M153,PAGAMENTOS!U153,PAGAMENTOS!AC153,PAGAMENTOS!AK153,PAGAMENTOS!AQ153,PAGAMENTOS!AW153)=0,"SEM PAGAMENTO",IFERROR(INDEX(PAGAMENTOS!153:153,MATCH(MAX(PAGAMENTOS!M153,PAGAMENTOS!U153,PAGAMENTOS!AC153,PAGAMENTOS!AK153,PAGAMENTOS!AQ153,PAGAMENTOS!AW153),PAGAMENTOS!153:153,0)),"SEM PAGAMENTO"))</f>
        <v>42962</v>
      </c>
      <c r="O153" s="120" t="str">
        <f>IF(MAX(PAGAMENTOS!M153,PAGAMENTOS!U153,PAGAMENTOS!AC153,PAGAMENTOS!AK153,PAGAMENTOS!AQ153,PAGAMENTOS!AW153)=0,"SEM PAGAMENTO",IFERROR(IF(MATCH(MAX(PAGAMENTOS!M153,PAGAMENTOS!U153,PAGAMENTOS!AC153,PAGAMENTOS!AK153,PAGAMENTOS!AQ153,PAGAMENTOS!AW153),PAGAMENTOS!153:153,0)&gt;40,INDEX(PAGAMENTOS!153:153,MATCH(MAX(PAGAMENTOS!M153,PAGAMENTOS!U153,PAGAMENTOS!AC153,PAGAMENTOS!AK153,PAGAMENTOS!AQ153,PAGAMENTOS!AW153),PAGAMENTOS!153:153,0)-2)&amp;" P COMP.",IF(MATCH(MAX(PAGAMENTOS!M153,PAGAMENTOS!U153,PAGAMENTOS!AC153,PAGAMENTOS!AK153,PAGAMENTOS!AQ153,PAGAMENTOS!AW153),PAGAMENTOS!153:153,0)=13,"1ª P",IF(MATCH(MAX(PAGAMENTOS!M153,PAGAMENTOS!U153,PAGAMENTOS!AC153,PAGAMENTOS!AK153,PAGAMENTOS!AQ153,PAGAMENTOS!AW153),PAGAMENTOS!153:153,0)=21,"2ª P",IF(MATCH(MAX(PAGAMENTOS!M153,PAGAMENTOS!U153,PAGAMENTOS!AC153,PAGAMENTOS!AK153,PAGAMENTOS!AQ153,PAGAMENTOS!AW153),PAGAMENTOS!153:153,0)=29,"3ª P",IF(PAGAMENTOS!AC153=PAGAMENTOS!AK153,"4ª P","4ª P"))))),"SEM PAGAMENTO"))</f>
        <v>4ª P</v>
      </c>
      <c r="P153" s="11">
        <f>IF(MAX(PAGAMENTOS!M153,PAGAMENTOS!U153,PAGAMENTOS!AC153,PAGAMENTOS!AK153,PAGAMENTOS!AQ153,PAGAMENTOS!AW153)=0,"SEM PAGAMENTO",IFERROR(INDEX(PAGAMENTOS!153:153,MATCH(MAX(PAGAMENTOS!M153,PAGAMENTOS!U153,PAGAMENTOS!AC153,PAGAMENTOS!AK153,PAGAMENTOS!AQ153,PAGAMENTOS!AW153),PAGAMENTOS!153:153,0)-1),"SEM PAGAMENTO"))</f>
        <v>13125.52</v>
      </c>
      <c r="Q153" s="11">
        <f>SUM(PAGAMENTOS!G153,PAGAMENTOS!L153,PAGAMENTOS!T153,PAGAMENTOS!AB153,PAGAMENTOS!AJ153,PAGAMENTOS!AP153,PAGAMENTOS!AV153)</f>
        <v>65627.58</v>
      </c>
      <c r="R153" s="11">
        <f>SUM(PAGAMENTOS!G153,PAGAMENTOS!H153,PAGAMENTOS!L153,PAGAMENTOS!T153,PAGAMENTOS!AB153,PAGAMENTOS!AJ153,PAGAMENTOS!AP153,PAGAMENTOS!AV153)</f>
        <v>65627.58</v>
      </c>
      <c r="S153" s="17">
        <f t="shared" si="2"/>
        <v>0.89215351750917538</v>
      </c>
      <c r="T153" s="11">
        <f>IF(RIGHT(B153)="O",0,IF(AND(R153=0,PAGAMENTOS!H153&lt;&gt;0),0,K153-R153))</f>
        <v>7933.2799999999988</v>
      </c>
      <c r="U153" s="120" t="str">
        <f>IF(AND(OR(PAGAMENTOS!AG153&lt;&gt;"",PAGAMENTOS!AH153&lt;&gt;""),PAGAMENTOS!AK153=""),"4ª",IF(AND(OR(PAGAMENTOS!Y153&lt;&gt;"",PAGAMENTOS!Z153&lt;&gt;""),PAGAMENTOS!AC153=""),"3ª",IF(AND(OR(PAGAMENTOS!Q153&lt;&gt;"",PAGAMENTOS!R153&lt;&gt;""),PAGAMENTOS!U153=""),"2ª",IF(AND(OR(PAGAMENTOS!I153&lt;&gt;"",PAGAMENTOS!J153&lt;&gt;""),PAGAMENTOS!M153=""),"1ª","OK"))))</f>
        <v>OK</v>
      </c>
      <c r="V153" s="120" t="str">
        <f>IF(U153="4ª",IF(PAGAMENTOS!AH153="","AGUARDANDO VISTORIA","NO FINANCEIRO"),IF(U153="3ª",IF(PAGAMENTOS!Z153="","AGUARDANDO VISTORIA","NO FINANCEIRO"),IF(U153="2ª",IF(PAGAMENTOS!R153="","AGUARDANDO VISTORIA","NO FINANCEIRO"),IF(U153="1ª",IF(PAGAMENTOS!J153="","AGUARDANDO LIBERAÇÃO","NO FINANCEIRO"),"OK"))))</f>
        <v>OK</v>
      </c>
      <c r="W153" s="233" t="str">
        <f>IF(U153="4ª",IF(PAGAMENTOS!AH153="",PAGAMENTOS!AG153,PAGAMENTOS!AH153),IF(U153="3ª",IF(PAGAMENTOS!Z153="",PAGAMENTOS!Y153,PAGAMENTOS!Z153),IF(U153="2ª",IF(PAGAMENTOS!R153="",PAGAMENTOS!Q153,PAGAMENTOS!R153),IF(U153="1ª",IF(PAGAMENTOS!J153="",PAGAMENTOS!I153,PAGAMENTOS!J153),"OK"))))</f>
        <v>OK</v>
      </c>
      <c r="X153" s="18">
        <f>MAX(VISTORIA!Y153,VISTORIA!U153,VISTORIA!Q153,VISTORIA!M153,VISTORIA!I153)</f>
        <v>1</v>
      </c>
      <c r="Y153" s="18">
        <f>IF(VISTORIA!Y153&lt;&gt;"",VISTORIA!Y153,IF(VISTORIA!U153&lt;&gt;"",VISTORIA!U153,IF(VISTORIA!Q153&lt;&gt;"",VISTORIA!Q153,IF(VISTORIA!M153&lt;&gt;"",VISTORIA!M153,IF(VISTORIA!I153&lt;&gt;"",VISTORIA!I153,0)))))</f>
        <v>1</v>
      </c>
      <c r="Z153" s="233">
        <f>IF(VISTORIA!Y153&lt;&gt;"",VISTORIA!W153,IF(VISTORIA!U153&lt;&gt;"",VISTORIA!S153,IF(VISTORIA!Q153&lt;&gt;"",VISTORIA!O153,IF(VISTORIA!M153&lt;&gt;"",VISTORIA!K153,IF(VISTORIA!I153&lt;&gt;"",VISTORIA!G153,"NA")))))</f>
        <v>42837</v>
      </c>
      <c r="AA153" s="233">
        <f>IF(VISTORIA!Y153&lt;&gt;"",VISTORIA!X153,IF(VISTORIA!U153&lt;&gt;"",VISTORIA!T153,IF(VISTORIA!Q153&lt;&gt;"",VISTORIA!P153,IF(VISTORIA!M153&lt;&gt;"",VISTORIA!L153,IF(VISTORIA!I153&lt;&gt;"",VISTORIA!H153,"NA")))))</f>
        <v>42879</v>
      </c>
      <c r="AB153" s="233" t="str">
        <f>IF(OR(G153="AGUARDANDO PRESTAÇÃO DE CONTAS",G153="AGUARDANDO APROVAÇÃO PRESTAÇÃO DE CONTAS",G153="CONCLUÍDO"),"PTM CONCLUÍDO",IF(AND(VISTORIA!X153="",VISTORIA!W153&lt;&gt;""),VISTORIA!W153,IF(AND(VISTORIA!T153="",VISTORIA!S153&lt;&gt;""),VISTORIA!S153,IF(AND(VISTORIA!P153="",VISTORIA!O153&lt;&gt;""),VISTORIA!O153,IF(AND(VISTORIA!L153="",VISTORIA!K153&lt;&gt;""),VISTORIA!K153,IF(AND(VISTORIA!H153="",VISTORIA!G153&lt;&gt;""),VISTORIA!G153,"SEM PEDIDO"))))))</f>
        <v>SEM PEDIDO</v>
      </c>
      <c r="AC153" s="18" t="str">
        <f>IFERROR(INDEX('CONCLUSÃO INFORMAL'!153:153,MATCH(MAX('CONCLUSÃO INFORMAL'!H153,'CONCLUSÃO INFORMAL'!L153,'CONCLUSÃO INFORMAL'!P153),'CONCLUSÃO INFORMAL'!153:153,0)-1),"NÃO INFORMADO")</f>
        <v>NÃO INFORMADO</v>
      </c>
      <c r="AD153" s="233" t="str">
        <f>IFERROR(INDEX('CONCLUSÃO INFORMAL'!153:153,MATCH(MAX('CONCLUSÃO INFORMAL'!H153,'CONCLUSÃO INFORMAL'!L153,'CONCLUSÃO INFORMAL'!P153),'CONCLUSÃO INFORMAL'!153:153,0)),"NÃO INFORMADO")</f>
        <v>NÃO INFORMADO</v>
      </c>
      <c r="AE153" s="1950" t="str">
        <f>IFERROR(INDEX('CONCLUSÃO INFORMAL'!153:153,MATCH(MAX('CONCLUSÃO INFORMAL'!H153,'CONCLUSÃO INFORMAL'!L153,'CONCLUSÃO INFORMAL'!P153),'CONCLUSÃO INFORMAL'!153:153,0)+1),"NÃO INFORMADO")</f>
        <v>NÃO INFORMADO</v>
      </c>
    </row>
    <row r="154" spans="2:31" ht="58" x14ac:dyDescent="0.35">
      <c r="B154" s="7" t="str">
        <f>'INF GERAIS'!B154&amp;IFERROR(IF(INDEX(APOIO!$A$5:$A$50,MATCH('INF GERAIS'!N154,APOIO!$B$5:$B$50,0))="NÃO",APOIO!$A$2&amp;"NÃO VÁLIDO",""),"")</f>
        <v>2014.0142</v>
      </c>
      <c r="C154" s="1950" t="str">
        <f>'INF GERAIS'!C154</f>
        <v>SERTÃO DE ITAPARICA</v>
      </c>
      <c r="D154" s="1950" t="str">
        <f>'INF GERAIS'!D154</f>
        <v>FLORESTA</v>
      </c>
      <c r="E154" s="1950" t="str">
        <f>'INF GERAIS'!E154</f>
        <v>PAVIMENTAÇÃO GRANÍTICA DA TRAVESSA MANOEL CORNÉLIO NA SEDE DO MUNICÍPIO</v>
      </c>
      <c r="F154" s="1950" t="str">
        <f>'INF GERAIS'!G154</f>
        <v>NORMAL</v>
      </c>
      <c r="G154" s="12" t="str">
        <f>'INF GERAIS'!N154</f>
        <v>EM CONFERÊNCIA PARA TEMAI</v>
      </c>
      <c r="H154" s="1950" t="str">
        <f>'INF GERAIS'!O154</f>
        <v>CONCLUÍDA</v>
      </c>
      <c r="I154" s="11">
        <f>'INF GERAIS'!I154</f>
        <v>1056603.1616666701</v>
      </c>
      <c r="J154" s="11">
        <f>'INF GERAIS'!J154</f>
        <v>34772.07</v>
      </c>
      <c r="K154" s="11">
        <f>'INF GERAIS'!K154</f>
        <v>34772.07</v>
      </c>
      <c r="L154" s="11">
        <f>'INF GERAIS'!L154</f>
        <v>0</v>
      </c>
      <c r="M154" s="11">
        <f>'INF GERAIS'!M154</f>
        <v>0</v>
      </c>
      <c r="N154" s="233">
        <f>IF(MAX(PAGAMENTOS!M154,PAGAMENTOS!U154,PAGAMENTOS!AC154,PAGAMENTOS!AK154,PAGAMENTOS!AQ154,PAGAMENTOS!AW154)=0,"SEM PAGAMENTO",IFERROR(INDEX(PAGAMENTOS!154:154,MATCH(MAX(PAGAMENTOS!M154,PAGAMENTOS!U154,PAGAMENTOS!AC154,PAGAMENTOS!AK154,PAGAMENTOS!AQ154,PAGAMENTOS!AW154),PAGAMENTOS!154:154,0)),"SEM PAGAMENTO"))</f>
        <v>42962</v>
      </c>
      <c r="O154" s="120" t="str">
        <f>IF(MAX(PAGAMENTOS!M154,PAGAMENTOS!U154,PAGAMENTOS!AC154,PAGAMENTOS!AK154,PAGAMENTOS!AQ154,PAGAMENTOS!AW154)=0,"SEM PAGAMENTO",IFERROR(IF(MATCH(MAX(PAGAMENTOS!M154,PAGAMENTOS!U154,PAGAMENTOS!AC154,PAGAMENTOS!AK154,PAGAMENTOS!AQ154,PAGAMENTOS!AW154),PAGAMENTOS!154:154,0)&gt;40,INDEX(PAGAMENTOS!154:154,MATCH(MAX(PAGAMENTOS!M154,PAGAMENTOS!U154,PAGAMENTOS!AC154,PAGAMENTOS!AK154,PAGAMENTOS!AQ154,PAGAMENTOS!AW154),PAGAMENTOS!154:154,0)-2)&amp;" P COMP.",IF(MATCH(MAX(PAGAMENTOS!M154,PAGAMENTOS!U154,PAGAMENTOS!AC154,PAGAMENTOS!AK154,PAGAMENTOS!AQ154,PAGAMENTOS!AW154),PAGAMENTOS!154:154,0)=13,"1ª P",IF(MATCH(MAX(PAGAMENTOS!M154,PAGAMENTOS!U154,PAGAMENTOS!AC154,PAGAMENTOS!AK154,PAGAMENTOS!AQ154,PAGAMENTOS!AW154),PAGAMENTOS!154:154,0)=21,"2ª P",IF(MATCH(MAX(PAGAMENTOS!M154,PAGAMENTOS!U154,PAGAMENTOS!AC154,PAGAMENTOS!AK154,PAGAMENTOS!AQ154,PAGAMENTOS!AW154),PAGAMENTOS!154:154,0)=29,"3ª P",IF(PAGAMENTOS!AC154=PAGAMENTOS!AK154,"4ª P","4ª P"))))),"SEM PAGAMENTO"))</f>
        <v>4ª P</v>
      </c>
      <c r="P154" s="11">
        <f>IF(MAX(PAGAMENTOS!M154,PAGAMENTOS!U154,PAGAMENTOS!AC154,PAGAMENTOS!AK154,PAGAMENTOS!AQ154,PAGAMENTOS!AW154)=0,"SEM PAGAMENTO",IFERROR(INDEX(PAGAMENTOS!154:154,MATCH(MAX(PAGAMENTOS!M154,PAGAMENTOS!U154,PAGAMENTOS!AC154,PAGAMENTOS!AK154,PAGAMENTOS!AQ154,PAGAMENTOS!AW154),PAGAMENTOS!154:154,0)-1),"SEM PAGAMENTO"))</f>
        <v>7766.53</v>
      </c>
      <c r="Q154" s="11">
        <f>SUM(PAGAMENTOS!G154,PAGAMENTOS!L154,PAGAMENTOS!T154,PAGAMENTOS!AB154,PAGAMENTOS!AJ154,PAGAMENTOS!AP154,PAGAMENTOS!AV154)</f>
        <v>38832.65</v>
      </c>
      <c r="R154" s="11">
        <f>SUM(PAGAMENTOS!G154,PAGAMENTOS!H154,PAGAMENTOS!L154,PAGAMENTOS!T154,PAGAMENTOS!AB154,PAGAMENTOS!AJ154,PAGAMENTOS!AP154,PAGAMENTOS!AV154)</f>
        <v>38832.65</v>
      </c>
      <c r="S154" s="17">
        <f t="shared" si="2"/>
        <v>1.1167770569885545</v>
      </c>
      <c r="T154" s="11">
        <f>IF(RIGHT(B154)="O",0,IF(AND(R154=0,PAGAMENTOS!H154&lt;&gt;0),0,K154-R154))</f>
        <v>-4060.5800000000017</v>
      </c>
      <c r="U154" s="120" t="str">
        <f>IF(AND(OR(PAGAMENTOS!AG154&lt;&gt;"",PAGAMENTOS!AH154&lt;&gt;""),PAGAMENTOS!AK154=""),"4ª",IF(AND(OR(PAGAMENTOS!Y154&lt;&gt;"",PAGAMENTOS!Z154&lt;&gt;""),PAGAMENTOS!AC154=""),"3ª",IF(AND(OR(PAGAMENTOS!Q154&lt;&gt;"",PAGAMENTOS!R154&lt;&gt;""),PAGAMENTOS!U154=""),"2ª",IF(AND(OR(PAGAMENTOS!I154&lt;&gt;"",PAGAMENTOS!J154&lt;&gt;""),PAGAMENTOS!M154=""),"1ª","OK"))))</f>
        <v>OK</v>
      </c>
      <c r="V154" s="120" t="str">
        <f>IF(U154="4ª",IF(PAGAMENTOS!AH154="","AGUARDANDO VISTORIA","NO FINANCEIRO"),IF(U154="3ª",IF(PAGAMENTOS!Z154="","AGUARDANDO VISTORIA","NO FINANCEIRO"),IF(U154="2ª",IF(PAGAMENTOS!R154="","AGUARDANDO VISTORIA","NO FINANCEIRO"),IF(U154="1ª",IF(PAGAMENTOS!J154="","AGUARDANDO LIBERAÇÃO","NO FINANCEIRO"),"OK"))))</f>
        <v>OK</v>
      </c>
      <c r="W154" s="233" t="str">
        <f>IF(U154="4ª",IF(PAGAMENTOS!AH154="",PAGAMENTOS!AG154,PAGAMENTOS!AH154),IF(U154="3ª",IF(PAGAMENTOS!Z154="",PAGAMENTOS!Y154,PAGAMENTOS!Z154),IF(U154="2ª",IF(PAGAMENTOS!R154="",PAGAMENTOS!Q154,PAGAMENTOS!R154),IF(U154="1ª",IF(PAGAMENTOS!J154="",PAGAMENTOS!I154,PAGAMENTOS!J154),"OK"))))</f>
        <v>OK</v>
      </c>
      <c r="X154" s="18">
        <f>MAX(VISTORIA!Y154,VISTORIA!U154,VISTORIA!Q154,VISTORIA!M154,VISTORIA!I154)</f>
        <v>1</v>
      </c>
      <c r="Y154" s="18">
        <f>IF(VISTORIA!Y154&lt;&gt;"",VISTORIA!Y154,IF(VISTORIA!U154&lt;&gt;"",VISTORIA!U154,IF(VISTORIA!Q154&lt;&gt;"",VISTORIA!Q154,IF(VISTORIA!M154&lt;&gt;"",VISTORIA!M154,IF(VISTORIA!I154&lt;&gt;"",VISTORIA!I154,0)))))</f>
        <v>1</v>
      </c>
      <c r="Z154" s="233">
        <f>IF(VISTORIA!Y154&lt;&gt;"",VISTORIA!W154,IF(VISTORIA!U154&lt;&gt;"",VISTORIA!S154,IF(VISTORIA!Q154&lt;&gt;"",VISTORIA!O154,IF(VISTORIA!M154&lt;&gt;"",VISTORIA!K154,IF(VISTORIA!I154&lt;&gt;"",VISTORIA!G154,"NA")))))</f>
        <v>42837</v>
      </c>
      <c r="AA154" s="233">
        <f>IF(VISTORIA!Y154&lt;&gt;"",VISTORIA!X154,IF(VISTORIA!U154&lt;&gt;"",VISTORIA!T154,IF(VISTORIA!Q154&lt;&gt;"",VISTORIA!P154,IF(VISTORIA!M154&lt;&gt;"",VISTORIA!L154,IF(VISTORIA!I154&lt;&gt;"",VISTORIA!H154,"NA")))))</f>
        <v>42879</v>
      </c>
      <c r="AB154" s="233" t="str">
        <f>IF(OR(G154="AGUARDANDO PRESTAÇÃO DE CONTAS",G154="AGUARDANDO APROVAÇÃO PRESTAÇÃO DE CONTAS",G154="CONCLUÍDO"),"PTM CONCLUÍDO",IF(AND(VISTORIA!X154="",VISTORIA!W154&lt;&gt;""),VISTORIA!W154,IF(AND(VISTORIA!T154="",VISTORIA!S154&lt;&gt;""),VISTORIA!S154,IF(AND(VISTORIA!P154="",VISTORIA!O154&lt;&gt;""),VISTORIA!O154,IF(AND(VISTORIA!L154="",VISTORIA!K154&lt;&gt;""),VISTORIA!K154,IF(AND(VISTORIA!H154="",VISTORIA!G154&lt;&gt;""),VISTORIA!G154,"SEM PEDIDO"))))))</f>
        <v>SEM PEDIDO</v>
      </c>
      <c r="AC154" s="18" t="str">
        <f>IFERROR(INDEX('CONCLUSÃO INFORMAL'!154:154,MATCH(MAX('CONCLUSÃO INFORMAL'!H154,'CONCLUSÃO INFORMAL'!L154,'CONCLUSÃO INFORMAL'!P154),'CONCLUSÃO INFORMAL'!154:154,0)-1),"NÃO INFORMADO")</f>
        <v>NÃO INFORMADO</v>
      </c>
      <c r="AD154" s="233" t="str">
        <f>IFERROR(INDEX('CONCLUSÃO INFORMAL'!154:154,MATCH(MAX('CONCLUSÃO INFORMAL'!H154,'CONCLUSÃO INFORMAL'!L154,'CONCLUSÃO INFORMAL'!P154),'CONCLUSÃO INFORMAL'!154:154,0)),"NÃO INFORMADO")</f>
        <v>NÃO INFORMADO</v>
      </c>
      <c r="AE154" s="1950" t="str">
        <f>IFERROR(INDEX('CONCLUSÃO INFORMAL'!154:154,MATCH(MAX('CONCLUSÃO INFORMAL'!H154,'CONCLUSÃO INFORMAL'!L154,'CONCLUSÃO INFORMAL'!P154),'CONCLUSÃO INFORMAL'!154:154,0)+1),"NÃO INFORMADO")</f>
        <v>NÃO INFORMADO</v>
      </c>
    </row>
    <row r="155" spans="2:31" ht="87" x14ac:dyDescent="0.35">
      <c r="B155" s="7" t="str">
        <f>'INF GERAIS'!B155&amp;IFERROR(IF(INDEX(APOIO!$A$5:$A$50,MATCH('INF GERAIS'!N155,APOIO!$B$5:$B$50,0))="NÃO",APOIO!$A$2&amp;"NÃO VÁLIDO",""),"")</f>
        <v>2014.0143</v>
      </c>
      <c r="C155" s="1950" t="str">
        <f>'INF GERAIS'!C155</f>
        <v>AGRESTE SETENTRIONAL</v>
      </c>
      <c r="D155" s="1950" t="str">
        <f>'INF GERAIS'!D155</f>
        <v>FREI MIGUELINHO</v>
      </c>
      <c r="E155" s="1950" t="str">
        <f>'INF GERAIS'!E155</f>
        <v>PAVIMENTAÇÃO EM PARALELEPÍPEDOS DE DIVERSAS RUAS NOS POVOADOS DE CAPIVARA, CHÃ GRANDE, LAGOA DO MEIO, PATOS E PLACAS</v>
      </c>
      <c r="F155" s="1950" t="str">
        <f>'INF GERAIS'!G155</f>
        <v>NORMAL</v>
      </c>
      <c r="G155" s="12" t="str">
        <f>'INF GERAIS'!N155</f>
        <v>EM CONFERÊNCIA PARA TEMAI</v>
      </c>
      <c r="H155" s="1950" t="str">
        <f>'INF GERAIS'!O155</f>
        <v>CONCLUÍDA</v>
      </c>
      <c r="I155" s="11">
        <f>'INF GERAIS'!I155</f>
        <v>754716.54749999999</v>
      </c>
      <c r="J155" s="11">
        <f>'INF GERAIS'!J155</f>
        <v>355749.83</v>
      </c>
      <c r="K155" s="11">
        <f>'INF GERAIS'!K155</f>
        <v>289310.31</v>
      </c>
      <c r="L155" s="11">
        <f>'INF GERAIS'!L155</f>
        <v>0</v>
      </c>
      <c r="M155" s="11">
        <f>'INF GERAIS'!M155</f>
        <v>66439.67</v>
      </c>
      <c r="N155" s="233">
        <f>IF(MAX(PAGAMENTOS!M155,PAGAMENTOS!U155,PAGAMENTOS!AC155,PAGAMENTOS!AK155,PAGAMENTOS!AQ155,PAGAMENTOS!AW155)=0,"SEM PAGAMENTO",IFERROR(INDEX(PAGAMENTOS!155:155,MATCH(MAX(PAGAMENTOS!M155,PAGAMENTOS!U155,PAGAMENTOS!AC155,PAGAMENTOS!AK155,PAGAMENTOS!AQ155,PAGAMENTOS!AW155),PAGAMENTOS!155:155,0)),"SEM PAGAMENTO"))</f>
        <v>43826</v>
      </c>
      <c r="O155" s="120" t="str">
        <f>IF(MAX(PAGAMENTOS!M155,PAGAMENTOS!U155,PAGAMENTOS!AC155,PAGAMENTOS!AK155,PAGAMENTOS!AQ155,PAGAMENTOS!AW155)=0,"SEM PAGAMENTO",IFERROR(IF(MATCH(MAX(PAGAMENTOS!M155,PAGAMENTOS!U155,PAGAMENTOS!AC155,PAGAMENTOS!AK155,PAGAMENTOS!AQ155,PAGAMENTOS!AW155),PAGAMENTOS!155:155,0)&gt;40,INDEX(PAGAMENTOS!155:155,MATCH(MAX(PAGAMENTOS!M155,PAGAMENTOS!U155,PAGAMENTOS!AC155,PAGAMENTOS!AK155,PAGAMENTOS!AQ155,PAGAMENTOS!AW155),PAGAMENTOS!155:155,0)-2)&amp;" P COMP.",IF(MATCH(MAX(PAGAMENTOS!M155,PAGAMENTOS!U155,PAGAMENTOS!AC155,PAGAMENTOS!AK155,PAGAMENTOS!AQ155,PAGAMENTOS!AW155),PAGAMENTOS!155:155,0)=13,"1ª P",IF(MATCH(MAX(PAGAMENTOS!M155,PAGAMENTOS!U155,PAGAMENTOS!AC155,PAGAMENTOS!AK155,PAGAMENTOS!AQ155,PAGAMENTOS!AW155),PAGAMENTOS!155:155,0)=21,"2ª P",IF(MATCH(MAX(PAGAMENTOS!M155,PAGAMENTOS!U155,PAGAMENTOS!AC155,PAGAMENTOS!AK155,PAGAMENTOS!AQ155,PAGAMENTOS!AW155),PAGAMENTOS!155:155,0)=29,"3ª P",IF(PAGAMENTOS!AC155=PAGAMENTOS!AK155,"4ª P","4ª P"))))),"SEM PAGAMENTO"))</f>
        <v>4ª P</v>
      </c>
      <c r="P155" s="11">
        <f>IF(MAX(PAGAMENTOS!M155,PAGAMENTOS!U155,PAGAMENTOS!AC155,PAGAMENTOS!AK155,PAGAMENTOS!AQ155,PAGAMENTOS!AW155)=0,"SEM PAGAMENTO",IFERROR(INDEX(PAGAMENTOS!155:155,MATCH(MAX(PAGAMENTOS!M155,PAGAMENTOS!U155,PAGAMENTOS!AC155,PAGAMENTOS!AK155,PAGAMENTOS!AQ155,PAGAMENTOS!AW155),PAGAMENTOS!155:155,0)-1),"SEM PAGAMENTO"))</f>
        <v>57862.07</v>
      </c>
      <c r="Q155" s="11">
        <f>SUM(PAGAMENTOS!G155,PAGAMENTOS!L155,PAGAMENTOS!T155,PAGAMENTOS!AB155,PAGAMENTOS!AJ155,PAGAMENTOS!AP155,PAGAMENTOS!AV155)</f>
        <v>289310.31</v>
      </c>
      <c r="R155" s="11">
        <f>SUM(PAGAMENTOS!G155,PAGAMENTOS!H155,PAGAMENTOS!L155,PAGAMENTOS!T155,PAGAMENTOS!AB155,PAGAMENTOS!AJ155,PAGAMENTOS!AP155,PAGAMENTOS!AV155)</f>
        <v>289310.31</v>
      </c>
      <c r="S155" s="17">
        <f t="shared" si="2"/>
        <v>1</v>
      </c>
      <c r="T155" s="11">
        <f>IF(RIGHT(B155)="O",0,IF(AND(R155=0,PAGAMENTOS!H155&lt;&gt;0),0,K155-R155))</f>
        <v>0</v>
      </c>
      <c r="U155" s="120" t="str">
        <f>IF(AND(OR(PAGAMENTOS!AG155&lt;&gt;"",PAGAMENTOS!AH155&lt;&gt;""),PAGAMENTOS!AK155=""),"4ª",IF(AND(OR(PAGAMENTOS!Y155&lt;&gt;"",PAGAMENTOS!Z155&lt;&gt;""),PAGAMENTOS!AC155=""),"3ª",IF(AND(OR(PAGAMENTOS!Q155&lt;&gt;"",PAGAMENTOS!R155&lt;&gt;""),PAGAMENTOS!U155=""),"2ª",IF(AND(OR(PAGAMENTOS!I155&lt;&gt;"",PAGAMENTOS!J155&lt;&gt;""),PAGAMENTOS!M155=""),"1ª","OK"))))</f>
        <v>OK</v>
      </c>
      <c r="V155" s="120" t="str">
        <f>IF(U155="4ª",IF(PAGAMENTOS!AH155="","AGUARDANDO VISTORIA","NO FINANCEIRO"),IF(U155="3ª",IF(PAGAMENTOS!Z155="","AGUARDANDO VISTORIA","NO FINANCEIRO"),IF(U155="2ª",IF(PAGAMENTOS!R155="","AGUARDANDO VISTORIA","NO FINANCEIRO"),IF(U155="1ª",IF(PAGAMENTOS!J155="","AGUARDANDO LIBERAÇÃO","NO FINANCEIRO"),"OK"))))</f>
        <v>OK</v>
      </c>
      <c r="W155" s="233" t="str">
        <f>IF(U155="4ª",IF(PAGAMENTOS!AH155="",PAGAMENTOS!AG155,PAGAMENTOS!AH155),IF(U155="3ª",IF(PAGAMENTOS!Z155="",PAGAMENTOS!Y155,PAGAMENTOS!Z155),IF(U155="2ª",IF(PAGAMENTOS!R155="",PAGAMENTOS!Q155,PAGAMENTOS!R155),IF(U155="1ª",IF(PAGAMENTOS!J155="",PAGAMENTOS!I155,PAGAMENTOS!J155),"OK"))))</f>
        <v>OK</v>
      </c>
      <c r="X155" s="18">
        <f>MAX(VISTORIA!Y155,VISTORIA!U155,VISTORIA!Q155,VISTORIA!M155,VISTORIA!I155)</f>
        <v>1</v>
      </c>
      <c r="Y155" s="18">
        <f>IF(VISTORIA!Y155&lt;&gt;"",VISTORIA!Y155,IF(VISTORIA!U155&lt;&gt;"",VISTORIA!U155,IF(VISTORIA!Q155&lt;&gt;"",VISTORIA!Q155,IF(VISTORIA!M155&lt;&gt;"",VISTORIA!M155,IF(VISTORIA!I155&lt;&gt;"",VISTORIA!I155,0)))))</f>
        <v>1</v>
      </c>
      <c r="Z155" s="233">
        <f>IF(VISTORIA!Y155&lt;&gt;"",VISTORIA!W155,IF(VISTORIA!U155&lt;&gt;"",VISTORIA!S155,IF(VISTORIA!Q155&lt;&gt;"",VISTORIA!O155,IF(VISTORIA!M155&lt;&gt;"",VISTORIA!K155,IF(VISTORIA!I155&lt;&gt;"",VISTORIA!G155,"NA")))))</f>
        <v>43633</v>
      </c>
      <c r="AA155" s="233">
        <f>IF(VISTORIA!Y155&lt;&gt;"",VISTORIA!X155,IF(VISTORIA!U155&lt;&gt;"",VISTORIA!T155,IF(VISTORIA!Q155&lt;&gt;"",VISTORIA!P155,IF(VISTORIA!M155&lt;&gt;"",VISTORIA!L155,IF(VISTORIA!I155&lt;&gt;"",VISTORIA!H155,"NA")))))</f>
        <v>43644</v>
      </c>
      <c r="AB155" s="233" t="str">
        <f>IF(OR(G155="AGUARDANDO PRESTAÇÃO DE CONTAS",G155="AGUARDANDO APROVAÇÃO PRESTAÇÃO DE CONTAS",G155="CONCLUÍDO"),"PTM CONCLUÍDO",IF(AND(VISTORIA!X155="",VISTORIA!W155&lt;&gt;""),VISTORIA!W155,IF(AND(VISTORIA!T155="",VISTORIA!S155&lt;&gt;""),VISTORIA!S155,IF(AND(VISTORIA!P155="",VISTORIA!O155&lt;&gt;""),VISTORIA!O155,IF(AND(VISTORIA!L155="",VISTORIA!K155&lt;&gt;""),VISTORIA!K155,IF(AND(VISTORIA!H155="",VISTORIA!G155&lt;&gt;""),VISTORIA!G155,"SEM PEDIDO"))))))</f>
        <v>SEM PEDIDO</v>
      </c>
      <c r="AC155" s="18" t="str">
        <f>IFERROR(INDEX('CONCLUSÃO INFORMAL'!155:155,MATCH(MAX('CONCLUSÃO INFORMAL'!H155,'CONCLUSÃO INFORMAL'!L155,'CONCLUSÃO INFORMAL'!P155),'CONCLUSÃO INFORMAL'!155:155,0)-1),"NÃO INFORMADO")</f>
        <v>NÃO INFORMADO</v>
      </c>
      <c r="AD155" s="233" t="str">
        <f>IFERROR(INDEX('CONCLUSÃO INFORMAL'!155:155,MATCH(MAX('CONCLUSÃO INFORMAL'!H155,'CONCLUSÃO INFORMAL'!L155,'CONCLUSÃO INFORMAL'!P155),'CONCLUSÃO INFORMAL'!155:155,0)),"NÃO INFORMADO")</f>
        <v>NÃO INFORMADO</v>
      </c>
      <c r="AE155" s="1950" t="str">
        <f>IFERROR(INDEX('CONCLUSÃO INFORMAL'!155:155,MATCH(MAX('CONCLUSÃO INFORMAL'!H155,'CONCLUSÃO INFORMAL'!L155,'CONCLUSÃO INFORMAL'!P155),'CONCLUSÃO INFORMAL'!155:155,0)+1),"NÃO INFORMADO")</f>
        <v>NÃO INFORMADO</v>
      </c>
    </row>
    <row r="156" spans="2:31" ht="43.5" x14ac:dyDescent="0.35">
      <c r="B156" s="7" t="str">
        <f>'INF GERAIS'!B156&amp;IFERROR(IF(INDEX(APOIO!$A$5:$A$50,MATCH('INF GERAIS'!N156,APOIO!$B$5:$B$50,0))="NÃO",APOIO!$A$2&amp;"NÃO VÁLIDO",""),"")</f>
        <v>2014.0144</v>
      </c>
      <c r="C156" s="1950" t="str">
        <f>'INF GERAIS'!C156</f>
        <v>AGRESTE SETENTRIONAL</v>
      </c>
      <c r="D156" s="1950" t="str">
        <f>'INF GERAIS'!D156</f>
        <v>FREI MIGUELINHO</v>
      </c>
      <c r="E156" s="1950" t="str">
        <f>'INF GERAIS'!E156</f>
        <v>PAVIMENTAÇÃO DE ACESSOS RURAIS DA CIDADE</v>
      </c>
      <c r="F156" s="1950" t="str">
        <f>'INF GERAIS'!G156</f>
        <v>NORMAL</v>
      </c>
      <c r="G156" s="12" t="str">
        <f>'INF GERAIS'!N156</f>
        <v>EM CONFERÊNCIA PARA TEMAI</v>
      </c>
      <c r="H156" s="1950" t="str">
        <f>'INF GERAIS'!O156</f>
        <v>CONCLUÍDA</v>
      </c>
      <c r="I156" s="11">
        <f>'INF GERAIS'!I156</f>
        <v>754716.54749999999</v>
      </c>
      <c r="J156" s="11">
        <f>'INF GERAIS'!J156</f>
        <v>208766.66</v>
      </c>
      <c r="K156" s="11">
        <f>'INF GERAIS'!K156</f>
        <v>170572.06</v>
      </c>
      <c r="L156" s="11">
        <f>'INF GERAIS'!L156</f>
        <v>0</v>
      </c>
      <c r="M156" s="11">
        <f>'INF GERAIS'!M156</f>
        <v>38194.6</v>
      </c>
      <c r="N156" s="233">
        <f>IF(MAX(PAGAMENTOS!M156,PAGAMENTOS!U156,PAGAMENTOS!AC156,PAGAMENTOS!AK156,PAGAMENTOS!AQ156,PAGAMENTOS!AW156)=0,"SEM PAGAMENTO",IFERROR(INDEX(PAGAMENTOS!156:156,MATCH(MAX(PAGAMENTOS!M156,PAGAMENTOS!U156,PAGAMENTOS!AC156,PAGAMENTOS!AK156,PAGAMENTOS!AQ156,PAGAMENTOS!AW156),PAGAMENTOS!156:156,0)),"SEM PAGAMENTO"))</f>
        <v>43647</v>
      </c>
      <c r="O156" s="120" t="str">
        <f>IF(MAX(PAGAMENTOS!M156,PAGAMENTOS!U156,PAGAMENTOS!AC156,PAGAMENTOS!AK156,PAGAMENTOS!AQ156,PAGAMENTOS!AW156)=0,"SEM PAGAMENTO",IFERROR(IF(MATCH(MAX(PAGAMENTOS!M156,PAGAMENTOS!U156,PAGAMENTOS!AC156,PAGAMENTOS!AK156,PAGAMENTOS!AQ156,PAGAMENTOS!AW156),PAGAMENTOS!156:156,0)&gt;40,INDEX(PAGAMENTOS!156:156,MATCH(MAX(PAGAMENTOS!M156,PAGAMENTOS!U156,PAGAMENTOS!AC156,PAGAMENTOS!AK156,PAGAMENTOS!AQ156,PAGAMENTOS!AW156),PAGAMENTOS!156:156,0)-2)&amp;" P COMP.",IF(MATCH(MAX(PAGAMENTOS!M156,PAGAMENTOS!U156,PAGAMENTOS!AC156,PAGAMENTOS!AK156,PAGAMENTOS!AQ156,PAGAMENTOS!AW156),PAGAMENTOS!156:156,0)=13,"1ª P",IF(MATCH(MAX(PAGAMENTOS!M156,PAGAMENTOS!U156,PAGAMENTOS!AC156,PAGAMENTOS!AK156,PAGAMENTOS!AQ156,PAGAMENTOS!AW156),PAGAMENTOS!156:156,0)=21,"2ª P",IF(MATCH(MAX(PAGAMENTOS!M156,PAGAMENTOS!U156,PAGAMENTOS!AC156,PAGAMENTOS!AK156,PAGAMENTOS!AQ156,PAGAMENTOS!AW156),PAGAMENTOS!156:156,0)=29,"3ª P",IF(PAGAMENTOS!AC156=PAGAMENTOS!AK156,"4ª P","4ª P"))))),"SEM PAGAMENTO"))</f>
        <v>4ª P</v>
      </c>
      <c r="P156" s="11">
        <f>IF(MAX(PAGAMENTOS!M156,PAGAMENTOS!U156,PAGAMENTOS!AC156,PAGAMENTOS!AK156,PAGAMENTOS!AQ156,PAGAMENTOS!AW156)=0,"SEM PAGAMENTO",IFERROR(INDEX(PAGAMENTOS!156:156,MATCH(MAX(PAGAMENTOS!M156,PAGAMENTOS!U156,PAGAMENTOS!AC156,PAGAMENTOS!AK156,PAGAMENTOS!AQ156,PAGAMENTOS!AW156),PAGAMENTOS!156:156,0)-1),"SEM PAGAMENTO"))</f>
        <v>33547.379999999997</v>
      </c>
      <c r="Q156" s="11">
        <f>SUM(PAGAMENTOS!G156,PAGAMENTOS!L156,PAGAMENTOS!T156,PAGAMENTOS!AB156,PAGAMENTOS!AJ156,PAGAMENTOS!AP156,PAGAMENTOS!AV156)</f>
        <v>170572.06</v>
      </c>
      <c r="R156" s="11">
        <f>SUM(PAGAMENTOS!G156,PAGAMENTOS!H156,PAGAMENTOS!L156,PAGAMENTOS!T156,PAGAMENTOS!AB156,PAGAMENTOS!AJ156,PAGAMENTOS!AP156,PAGAMENTOS!AV156)</f>
        <v>170572.06</v>
      </c>
      <c r="S156" s="17">
        <f t="shared" si="2"/>
        <v>1</v>
      </c>
      <c r="T156" s="11">
        <f>IF(RIGHT(B156)="O",0,IF(AND(R156=0,PAGAMENTOS!H156&lt;&gt;0),0,K156-R156))</f>
        <v>0</v>
      </c>
      <c r="U156" s="120" t="str">
        <f>IF(AND(OR(PAGAMENTOS!AG156&lt;&gt;"",PAGAMENTOS!AH156&lt;&gt;""),PAGAMENTOS!AK156=""),"4ª",IF(AND(OR(PAGAMENTOS!Y156&lt;&gt;"",PAGAMENTOS!Z156&lt;&gt;""),PAGAMENTOS!AC156=""),"3ª",IF(AND(OR(PAGAMENTOS!Q156&lt;&gt;"",PAGAMENTOS!R156&lt;&gt;""),PAGAMENTOS!U156=""),"2ª",IF(AND(OR(PAGAMENTOS!I156&lt;&gt;"",PAGAMENTOS!J156&lt;&gt;""),PAGAMENTOS!M156=""),"1ª","OK"))))</f>
        <v>OK</v>
      </c>
      <c r="V156" s="120" t="str">
        <f>IF(U156="4ª",IF(PAGAMENTOS!AH156="","AGUARDANDO VISTORIA","NO FINANCEIRO"),IF(U156="3ª",IF(PAGAMENTOS!Z156="","AGUARDANDO VISTORIA","NO FINANCEIRO"),IF(U156="2ª",IF(PAGAMENTOS!R156="","AGUARDANDO VISTORIA","NO FINANCEIRO"),IF(U156="1ª",IF(PAGAMENTOS!J156="","AGUARDANDO LIBERAÇÃO","NO FINANCEIRO"),"OK"))))</f>
        <v>OK</v>
      </c>
      <c r="W156" s="233" t="str">
        <f>IF(U156="4ª",IF(PAGAMENTOS!AH156="",PAGAMENTOS!AG156,PAGAMENTOS!AH156),IF(U156="3ª",IF(PAGAMENTOS!Z156="",PAGAMENTOS!Y156,PAGAMENTOS!Z156),IF(U156="2ª",IF(PAGAMENTOS!R156="",PAGAMENTOS!Q156,PAGAMENTOS!R156),IF(U156="1ª",IF(PAGAMENTOS!J156="",PAGAMENTOS!I156,PAGAMENTOS!J156),"OK"))))</f>
        <v>OK</v>
      </c>
      <c r="X156" s="18">
        <f>MAX(VISTORIA!Y156,VISTORIA!U156,VISTORIA!Q156,VISTORIA!M156,VISTORIA!I156)</f>
        <v>1</v>
      </c>
      <c r="Y156" s="18">
        <f>IF(VISTORIA!Y156&lt;&gt;"",VISTORIA!Y156,IF(VISTORIA!U156&lt;&gt;"",VISTORIA!U156,IF(VISTORIA!Q156&lt;&gt;"",VISTORIA!Q156,IF(VISTORIA!M156&lt;&gt;"",VISTORIA!M156,IF(VISTORIA!I156&lt;&gt;"",VISTORIA!I156,0)))))</f>
        <v>1</v>
      </c>
      <c r="Z156" s="233">
        <f>IF(VISTORIA!Y156&lt;&gt;"",VISTORIA!W156,IF(VISTORIA!U156&lt;&gt;"",VISTORIA!S156,IF(VISTORIA!Q156&lt;&gt;"",VISTORIA!O156,IF(VISTORIA!M156&lt;&gt;"",VISTORIA!K156,IF(VISTORIA!I156&lt;&gt;"",VISTORIA!G156,"NA")))))</f>
        <v>43371</v>
      </c>
      <c r="AA156" s="233">
        <f>IF(VISTORIA!Y156&lt;&gt;"",VISTORIA!X156,IF(VISTORIA!U156&lt;&gt;"",VISTORIA!T156,IF(VISTORIA!Q156&lt;&gt;"",VISTORIA!P156,IF(VISTORIA!M156&lt;&gt;"",VISTORIA!L156,IF(VISTORIA!I156&lt;&gt;"",VISTORIA!H156,"NA")))))</f>
        <v>43109</v>
      </c>
      <c r="AB156" s="233" t="str">
        <f>IF(OR(G156="AGUARDANDO PRESTAÇÃO DE CONTAS",G156="AGUARDANDO APROVAÇÃO PRESTAÇÃO DE CONTAS",G156="CONCLUÍDO"),"PTM CONCLUÍDO",IF(AND(VISTORIA!X156="",VISTORIA!W156&lt;&gt;""),VISTORIA!W156,IF(AND(VISTORIA!T156="",VISTORIA!S156&lt;&gt;""),VISTORIA!S156,IF(AND(VISTORIA!P156="",VISTORIA!O156&lt;&gt;""),VISTORIA!O156,IF(AND(VISTORIA!L156="",VISTORIA!K156&lt;&gt;""),VISTORIA!K156,IF(AND(VISTORIA!H156="",VISTORIA!G156&lt;&gt;""),VISTORIA!G156,"SEM PEDIDO"))))))</f>
        <v>SEM PEDIDO</v>
      </c>
      <c r="AC156" s="18" t="str">
        <f>IFERROR(INDEX('CONCLUSÃO INFORMAL'!156:156,MATCH(MAX('CONCLUSÃO INFORMAL'!H156,'CONCLUSÃO INFORMAL'!L156,'CONCLUSÃO INFORMAL'!P156),'CONCLUSÃO INFORMAL'!156:156,0)-1),"NÃO INFORMADO")</f>
        <v>NÃO INFORMADO</v>
      </c>
      <c r="AD156" s="233" t="str">
        <f>IFERROR(INDEX('CONCLUSÃO INFORMAL'!156:156,MATCH(MAX('CONCLUSÃO INFORMAL'!H156,'CONCLUSÃO INFORMAL'!L156,'CONCLUSÃO INFORMAL'!P156),'CONCLUSÃO INFORMAL'!156:156,0)),"NÃO INFORMADO")</f>
        <v>NÃO INFORMADO</v>
      </c>
      <c r="AE156" s="1950" t="str">
        <f>IFERROR(INDEX('CONCLUSÃO INFORMAL'!156:156,MATCH(MAX('CONCLUSÃO INFORMAL'!H156,'CONCLUSÃO INFORMAL'!L156,'CONCLUSÃO INFORMAL'!P156),'CONCLUSÃO INFORMAL'!156:156,0)+1),"NÃO INFORMADO")</f>
        <v>NÃO INFORMADO</v>
      </c>
    </row>
    <row r="157" spans="2:31" ht="43.5" x14ac:dyDescent="0.35">
      <c r="B157" s="7" t="str">
        <f>'INF GERAIS'!B157&amp;IFERROR(IF(INDEX(APOIO!$A$5:$A$50,MATCH('INF GERAIS'!N157,APOIO!$B$5:$B$50,0))="NÃO",APOIO!$A$2&amp;"NÃO VÁLIDO",""),"")</f>
        <v>2014.0145</v>
      </c>
      <c r="C157" s="1950" t="str">
        <f>'INF GERAIS'!C157</f>
        <v>AGRESTE SETENTRIONAL</v>
      </c>
      <c r="D157" s="1950" t="str">
        <f>'INF GERAIS'!D157</f>
        <v>FREI MIGUELINHO</v>
      </c>
      <c r="E157" s="1950" t="str">
        <f>'INF GERAIS'!E157</f>
        <v>URBANIZAÇÃO DO CORREDOR VIÁRIO DO CENTRO DA CIDADE</v>
      </c>
      <c r="F157" s="1950" t="str">
        <f>'INF GERAIS'!G157</f>
        <v>NORMAL</v>
      </c>
      <c r="G157" s="12" t="str">
        <f>'INF GERAIS'!N157</f>
        <v>EM CONFERÊNCIA PARA TEMAI</v>
      </c>
      <c r="H157" s="1950" t="str">
        <f>'INF GERAIS'!O157</f>
        <v>CONCLUÍDA</v>
      </c>
      <c r="I157" s="11">
        <f>'INF GERAIS'!I157</f>
        <v>754716.54749999999</v>
      </c>
      <c r="J157" s="11">
        <f>'INF GERAIS'!J157</f>
        <v>316384.67</v>
      </c>
      <c r="K157" s="11">
        <f>'INF GERAIS'!K157</f>
        <v>294039.43</v>
      </c>
      <c r="L157" s="11">
        <f>'INF GERAIS'!L157</f>
        <v>0</v>
      </c>
      <c r="M157" s="11">
        <f>'INF GERAIS'!M157</f>
        <v>22345.24</v>
      </c>
      <c r="N157" s="233">
        <f>IF(MAX(PAGAMENTOS!M157,PAGAMENTOS!U157,PAGAMENTOS!AC157,PAGAMENTOS!AK157,PAGAMENTOS!AQ157,PAGAMENTOS!AW157)=0,"SEM PAGAMENTO",IFERROR(INDEX(PAGAMENTOS!157:157,MATCH(MAX(PAGAMENTOS!M157,PAGAMENTOS!U157,PAGAMENTOS!AC157,PAGAMENTOS!AK157,PAGAMENTOS!AQ157,PAGAMENTOS!AW157),PAGAMENTOS!157:157,0)),"SEM PAGAMENTO"))</f>
        <v>43796</v>
      </c>
      <c r="O157" s="120" t="str">
        <f>IF(MAX(PAGAMENTOS!M157,PAGAMENTOS!U157,PAGAMENTOS!AC157,PAGAMENTOS!AK157,PAGAMENTOS!AQ157,PAGAMENTOS!AW157)=0,"SEM PAGAMENTO",IFERROR(IF(MATCH(MAX(PAGAMENTOS!M157,PAGAMENTOS!U157,PAGAMENTOS!AC157,PAGAMENTOS!AK157,PAGAMENTOS!AQ157,PAGAMENTOS!AW157),PAGAMENTOS!157:157,0)&gt;40,INDEX(PAGAMENTOS!157:157,MATCH(MAX(PAGAMENTOS!M157,PAGAMENTOS!U157,PAGAMENTOS!AC157,PAGAMENTOS!AK157,PAGAMENTOS!AQ157,PAGAMENTOS!AW157),PAGAMENTOS!157:157,0)-2)&amp;" P COMP.",IF(MATCH(MAX(PAGAMENTOS!M157,PAGAMENTOS!U157,PAGAMENTOS!AC157,PAGAMENTOS!AK157,PAGAMENTOS!AQ157,PAGAMENTOS!AW157),PAGAMENTOS!157:157,0)=13,"1ª P",IF(MATCH(MAX(PAGAMENTOS!M157,PAGAMENTOS!U157,PAGAMENTOS!AC157,PAGAMENTOS!AK157,PAGAMENTOS!AQ157,PAGAMENTOS!AW157),PAGAMENTOS!157:157,0)=21,"2ª P",IF(MATCH(MAX(PAGAMENTOS!M157,PAGAMENTOS!U157,PAGAMENTOS!AC157,PAGAMENTOS!AK157,PAGAMENTOS!AQ157,PAGAMENTOS!AW157),PAGAMENTOS!157:157,0)=29,"3ª P",IF(PAGAMENTOS!AC157=PAGAMENTOS!AK157,"4ª P","4ª P"))))),"SEM PAGAMENTO"))</f>
        <v>4ª P</v>
      </c>
      <c r="P157" s="11">
        <f>IF(MAX(PAGAMENTOS!M157,PAGAMENTOS!U157,PAGAMENTOS!AC157,PAGAMENTOS!AK157,PAGAMENTOS!AQ157,PAGAMENTOS!AW157)=0,"SEM PAGAMENTO",IFERROR(INDEX(PAGAMENTOS!157:157,MATCH(MAX(PAGAMENTOS!M157,PAGAMENTOS!U157,PAGAMENTOS!AC157,PAGAMENTOS!AK157,PAGAMENTOS!AQ157,PAGAMENTOS!AW157),PAGAMENTOS!157:157,0)-1),"SEM PAGAMENTO"))</f>
        <v>58807.87</v>
      </c>
      <c r="Q157" s="11">
        <f>SUM(PAGAMENTOS!G157,PAGAMENTOS!L157,PAGAMENTOS!T157,PAGAMENTOS!AB157,PAGAMENTOS!AJ157,PAGAMENTOS!AP157,PAGAMENTOS!AV157)</f>
        <v>294039.43</v>
      </c>
      <c r="R157" s="11">
        <f>SUM(PAGAMENTOS!G157,PAGAMENTOS!H157,PAGAMENTOS!L157,PAGAMENTOS!T157,PAGAMENTOS!AB157,PAGAMENTOS!AJ157,PAGAMENTOS!AP157,PAGAMENTOS!AV157)</f>
        <v>294039.43</v>
      </c>
      <c r="S157" s="17">
        <f t="shared" si="2"/>
        <v>1</v>
      </c>
      <c r="T157" s="11">
        <f>IF(RIGHT(B157)="O",0,IF(AND(R157=0,PAGAMENTOS!H157&lt;&gt;0),0,K157-R157))</f>
        <v>0</v>
      </c>
      <c r="U157" s="120" t="str">
        <f>IF(AND(OR(PAGAMENTOS!AG157&lt;&gt;"",PAGAMENTOS!AH157&lt;&gt;""),PAGAMENTOS!AK157=""),"4ª",IF(AND(OR(PAGAMENTOS!Y157&lt;&gt;"",PAGAMENTOS!Z157&lt;&gt;""),PAGAMENTOS!AC157=""),"3ª",IF(AND(OR(PAGAMENTOS!Q157&lt;&gt;"",PAGAMENTOS!R157&lt;&gt;""),PAGAMENTOS!U157=""),"2ª",IF(AND(OR(PAGAMENTOS!I157&lt;&gt;"",PAGAMENTOS!J157&lt;&gt;""),PAGAMENTOS!M157=""),"1ª","OK"))))</f>
        <v>OK</v>
      </c>
      <c r="V157" s="120" t="str">
        <f>IF(U157="4ª",IF(PAGAMENTOS!AH157="","AGUARDANDO VISTORIA","NO FINANCEIRO"),IF(U157="3ª",IF(PAGAMENTOS!Z157="","AGUARDANDO VISTORIA","NO FINANCEIRO"),IF(U157="2ª",IF(PAGAMENTOS!R157="","AGUARDANDO VISTORIA","NO FINANCEIRO"),IF(U157="1ª",IF(PAGAMENTOS!J157="","AGUARDANDO LIBERAÇÃO","NO FINANCEIRO"),"OK"))))</f>
        <v>OK</v>
      </c>
      <c r="W157" s="233" t="str">
        <f>IF(U157="4ª",IF(PAGAMENTOS!AH157="",PAGAMENTOS!AG157,PAGAMENTOS!AH157),IF(U157="3ª",IF(PAGAMENTOS!Z157="",PAGAMENTOS!Y157,PAGAMENTOS!Z157),IF(U157="2ª",IF(PAGAMENTOS!R157="",PAGAMENTOS!Q157,PAGAMENTOS!R157),IF(U157="1ª",IF(PAGAMENTOS!J157="",PAGAMENTOS!I157,PAGAMENTOS!J157),"OK"))))</f>
        <v>OK</v>
      </c>
      <c r="X157" s="18">
        <f>MAX(VISTORIA!Y157,VISTORIA!U157,VISTORIA!Q157,VISTORIA!M157,VISTORIA!I157)</f>
        <v>1</v>
      </c>
      <c r="Y157" s="18">
        <f>IF(VISTORIA!Y157&lt;&gt;"",VISTORIA!Y157,IF(VISTORIA!U157&lt;&gt;"",VISTORIA!U157,IF(VISTORIA!Q157&lt;&gt;"",VISTORIA!Q157,IF(VISTORIA!M157&lt;&gt;"",VISTORIA!M157,IF(VISTORIA!I157&lt;&gt;"",VISTORIA!I157,0)))))</f>
        <v>1</v>
      </c>
      <c r="Z157" s="233">
        <f>IF(VISTORIA!Y157&lt;&gt;"",VISTORIA!W157,IF(VISTORIA!U157&lt;&gt;"",VISTORIA!S157,IF(VISTORIA!Q157&lt;&gt;"",VISTORIA!O157,IF(VISTORIA!M157&lt;&gt;"",VISTORIA!K157,IF(VISTORIA!I157&lt;&gt;"",VISTORIA!G157,"NA")))))</f>
        <v>43698</v>
      </c>
      <c r="AA157" s="233">
        <f>IF(VISTORIA!Y157&lt;&gt;"",VISTORIA!X157,IF(VISTORIA!U157&lt;&gt;"",VISTORIA!T157,IF(VISTORIA!Q157&lt;&gt;"",VISTORIA!P157,IF(VISTORIA!M157&lt;&gt;"",VISTORIA!L157,IF(VISTORIA!I157&lt;&gt;"",VISTORIA!H157,"NA")))))</f>
        <v>43739</v>
      </c>
      <c r="AB157" s="233" t="str">
        <f>IF(OR(G157="AGUARDANDO PRESTAÇÃO DE CONTAS",G157="AGUARDANDO APROVAÇÃO PRESTAÇÃO DE CONTAS",G157="CONCLUÍDO"),"PTM CONCLUÍDO",IF(AND(VISTORIA!X157="",VISTORIA!W157&lt;&gt;""),VISTORIA!W157,IF(AND(VISTORIA!T157="",VISTORIA!S157&lt;&gt;""),VISTORIA!S157,IF(AND(VISTORIA!P157="",VISTORIA!O157&lt;&gt;""),VISTORIA!O157,IF(AND(VISTORIA!L157="",VISTORIA!K157&lt;&gt;""),VISTORIA!K157,IF(AND(VISTORIA!H157="",VISTORIA!G157&lt;&gt;""),VISTORIA!G157,"SEM PEDIDO"))))))</f>
        <v>SEM PEDIDO</v>
      </c>
      <c r="AC157" s="18" t="str">
        <f>IFERROR(INDEX('CONCLUSÃO INFORMAL'!157:157,MATCH(MAX('CONCLUSÃO INFORMAL'!H157,'CONCLUSÃO INFORMAL'!L157,'CONCLUSÃO INFORMAL'!P157),'CONCLUSÃO INFORMAL'!157:157,0)-1),"NÃO INFORMADO")</f>
        <v>NÃO INFORMADO</v>
      </c>
      <c r="AD157" s="233" t="str">
        <f>IFERROR(INDEX('CONCLUSÃO INFORMAL'!157:157,MATCH(MAX('CONCLUSÃO INFORMAL'!H157,'CONCLUSÃO INFORMAL'!L157,'CONCLUSÃO INFORMAL'!P157),'CONCLUSÃO INFORMAL'!157:157,0)),"NÃO INFORMADO")</f>
        <v>NÃO INFORMADO</v>
      </c>
      <c r="AE157" s="1950" t="str">
        <f>IFERROR(INDEX('CONCLUSÃO INFORMAL'!157:157,MATCH(MAX('CONCLUSÃO INFORMAL'!H157,'CONCLUSÃO INFORMAL'!L157,'CONCLUSÃO INFORMAL'!P157),'CONCLUSÃO INFORMAL'!157:157,0)+1),"NÃO INFORMADO")</f>
        <v>NÃO INFORMADO</v>
      </c>
    </row>
    <row r="158" spans="2:31" ht="58" x14ac:dyDescent="0.35">
      <c r="B158" s="7" t="str">
        <f>'INF GERAIS'!B158&amp;IFERROR(IF(INDEX(APOIO!$A$5:$A$50,MATCH('INF GERAIS'!N158,APOIO!$B$5:$B$50,0))="NÃO",APOIO!$A$2&amp;"NÃO VÁLIDO",""),"")</f>
        <v>2014.0146
NÃO VÁLIDO</v>
      </c>
      <c r="C158" s="1950" t="str">
        <f>'INF GERAIS'!C158</f>
        <v>MATA SUL</v>
      </c>
      <c r="D158" s="1950" t="str">
        <f>'INF GERAIS'!D158</f>
        <v>GAMELEIRA</v>
      </c>
      <c r="E158" s="1950" t="str">
        <f>'INF GERAIS'!E158</f>
        <v>REFORMA DO TREVO DA ENTRADA DA CIDADE E CONSTRUÇÃO DE ABRIGO DE ONIBUS</v>
      </c>
      <c r="F158" s="1950" t="str">
        <f>'INF GERAIS'!G158</f>
        <v>NORMAL</v>
      </c>
      <c r="G158" s="1950" t="str">
        <f>'INF GERAIS'!N158</f>
        <v>SUBSTITUÍDO</v>
      </c>
      <c r="H158" s="1950" t="str">
        <f>'INF GERAIS'!O158</f>
        <v>CANCELADA</v>
      </c>
      <c r="I158" s="11">
        <f>'INF GERAIS'!I158</f>
        <v>1056603.1616666669</v>
      </c>
      <c r="J158" s="11">
        <f>'INF GERAIS'!J158</f>
        <v>0</v>
      </c>
      <c r="K158" s="11">
        <f>'INF GERAIS'!K158</f>
        <v>0</v>
      </c>
      <c r="L158" s="11">
        <f>'INF GERAIS'!L158</f>
        <v>0</v>
      </c>
      <c r="M158" s="11">
        <f>'INF GERAIS'!M158</f>
        <v>0</v>
      </c>
      <c r="N158" s="233">
        <f>IF(MAX(PAGAMENTOS!M158,PAGAMENTOS!U158,PAGAMENTOS!AC158,PAGAMENTOS!AK158,PAGAMENTOS!AQ158,PAGAMENTOS!AW158)=0,"SEM PAGAMENTO",IFERROR(INDEX(PAGAMENTOS!158:158,MATCH(MAX(PAGAMENTOS!M158,PAGAMENTOS!U158,PAGAMENTOS!AC158,PAGAMENTOS!AK158,PAGAMENTOS!AQ158,PAGAMENTOS!AW158),PAGAMENTOS!158:158,0)),"SEM PAGAMENTO"))</f>
        <v>41823</v>
      </c>
      <c r="O158" s="120" t="str">
        <f>IF(MAX(PAGAMENTOS!M158,PAGAMENTOS!U158,PAGAMENTOS!AC158,PAGAMENTOS!AK158,PAGAMENTOS!AQ158,PAGAMENTOS!AW158)=0,"SEM PAGAMENTO",IFERROR(IF(MATCH(MAX(PAGAMENTOS!M158,PAGAMENTOS!U158,PAGAMENTOS!AC158,PAGAMENTOS!AK158,PAGAMENTOS!AQ158,PAGAMENTOS!AW158),PAGAMENTOS!158:158,0)&gt;40,INDEX(PAGAMENTOS!158:158,MATCH(MAX(PAGAMENTOS!M158,PAGAMENTOS!U158,PAGAMENTOS!AC158,PAGAMENTOS!AK158,PAGAMENTOS!AQ158,PAGAMENTOS!AW158),PAGAMENTOS!158:158,0)-2)&amp;" P COMP.",IF(MATCH(MAX(PAGAMENTOS!M158,PAGAMENTOS!U158,PAGAMENTOS!AC158,PAGAMENTOS!AK158,PAGAMENTOS!AQ158,PAGAMENTOS!AW158),PAGAMENTOS!158:158,0)=13,"1ª P",IF(MATCH(MAX(PAGAMENTOS!M158,PAGAMENTOS!U158,PAGAMENTOS!AC158,PAGAMENTOS!AK158,PAGAMENTOS!AQ158,PAGAMENTOS!AW158),PAGAMENTOS!158:158,0)=21,"2ª P",IF(MATCH(MAX(PAGAMENTOS!M158,PAGAMENTOS!U158,PAGAMENTOS!AC158,PAGAMENTOS!AK158,PAGAMENTOS!AQ158,PAGAMENTOS!AW158),PAGAMENTOS!158:158,0)=29,"3ª P",IF(PAGAMENTOS!AC158=PAGAMENTOS!AK158,"4ª P","4ª P"))))),"SEM PAGAMENTO"))</f>
        <v>1ª P</v>
      </c>
      <c r="P158" s="11">
        <f>IF(MAX(PAGAMENTOS!M158,PAGAMENTOS!U158,PAGAMENTOS!AC158,PAGAMENTOS!AK158,PAGAMENTOS!AQ158,PAGAMENTOS!AW158)=0,"SEM PAGAMENTO",IFERROR(INDEX(PAGAMENTOS!158:158,MATCH(MAX(PAGAMENTOS!M158,PAGAMENTOS!U158,PAGAMENTOS!AC158,PAGAMENTOS!AK158,PAGAMENTOS!AQ158,PAGAMENTOS!AW158),PAGAMENTOS!158:158,0)-1),"SEM PAGAMENTO"))</f>
        <v>27389.48</v>
      </c>
      <c r="Q158" s="11">
        <f>SUM(PAGAMENTOS!G158,PAGAMENTOS!L158,PAGAMENTOS!T158,PAGAMENTOS!AB158,PAGAMENTOS!AJ158,PAGAMENTOS!AP158,PAGAMENTOS!AV158)</f>
        <v>0</v>
      </c>
      <c r="R158" s="11">
        <f>SUM(PAGAMENTOS!G158,PAGAMENTOS!H158,PAGAMENTOS!L158,PAGAMENTOS!T158,PAGAMENTOS!AB158,PAGAMENTOS!AJ158,PAGAMENTOS!AP158,PAGAMENTOS!AV158)</f>
        <v>0</v>
      </c>
      <c r="S158" s="17" t="str">
        <f t="shared" si="2"/>
        <v>NA</v>
      </c>
      <c r="T158" s="11">
        <f>IF(RIGHT(B158)="O",0,IF(AND(R158=0,PAGAMENTOS!H158&lt;&gt;0),0,K158-R158))</f>
        <v>0</v>
      </c>
      <c r="U158" s="120" t="str">
        <f>IF(AND(OR(PAGAMENTOS!AG158&lt;&gt;"",PAGAMENTOS!AH158&lt;&gt;""),PAGAMENTOS!AK158=""),"4ª",IF(AND(OR(PAGAMENTOS!Y158&lt;&gt;"",PAGAMENTOS!Z158&lt;&gt;""),PAGAMENTOS!AC158=""),"3ª",IF(AND(OR(PAGAMENTOS!Q158&lt;&gt;"",PAGAMENTOS!R158&lt;&gt;""),PAGAMENTOS!U158=""),"2ª",IF(AND(OR(PAGAMENTOS!I158&lt;&gt;"",PAGAMENTOS!J158&lt;&gt;""),PAGAMENTOS!M158=""),"1ª","OK"))))</f>
        <v>OK</v>
      </c>
      <c r="V158" s="120" t="str">
        <f>IF(U158="4ª",IF(PAGAMENTOS!AH158="","AGUARDANDO VISTORIA","NO FINANCEIRO"),IF(U158="3ª",IF(PAGAMENTOS!Z158="","AGUARDANDO VISTORIA","NO FINANCEIRO"),IF(U158="2ª",IF(PAGAMENTOS!R158="","AGUARDANDO VISTORIA","NO FINANCEIRO"),IF(U158="1ª",IF(PAGAMENTOS!J158="","AGUARDANDO LIBERAÇÃO","NO FINANCEIRO"),"OK"))))</f>
        <v>OK</v>
      </c>
      <c r="W158" s="233" t="str">
        <f>IF(U158="4ª",IF(PAGAMENTOS!AH158="",PAGAMENTOS!AG158,PAGAMENTOS!AH158),IF(U158="3ª",IF(PAGAMENTOS!Z158="",PAGAMENTOS!Y158,PAGAMENTOS!Z158),IF(U158="2ª",IF(PAGAMENTOS!R158="",PAGAMENTOS!Q158,PAGAMENTOS!R158),IF(U158="1ª",IF(PAGAMENTOS!J158="",PAGAMENTOS!I158,PAGAMENTOS!J158),"OK"))))</f>
        <v>OK</v>
      </c>
      <c r="X158" s="18">
        <f>MAX(VISTORIA!Y158,VISTORIA!U158,VISTORIA!Q158,VISTORIA!M158,VISTORIA!I158)</f>
        <v>0</v>
      </c>
      <c r="Y158" s="18">
        <f>IF(VISTORIA!Y158&lt;&gt;"",VISTORIA!Y158,IF(VISTORIA!U158&lt;&gt;"",VISTORIA!U158,IF(VISTORIA!Q158&lt;&gt;"",VISTORIA!Q158,IF(VISTORIA!M158&lt;&gt;"",VISTORIA!M158,IF(VISTORIA!I158&lt;&gt;"",VISTORIA!I158,0)))))</f>
        <v>0</v>
      </c>
      <c r="Z158" s="233" t="str">
        <f>IF(VISTORIA!Y158&lt;&gt;"",VISTORIA!W158,IF(VISTORIA!U158&lt;&gt;"",VISTORIA!S158,IF(VISTORIA!Q158&lt;&gt;"",VISTORIA!O158,IF(VISTORIA!M158&lt;&gt;"",VISTORIA!K158,IF(VISTORIA!I158&lt;&gt;"",VISTORIA!G158,"NA")))))</f>
        <v>NA</v>
      </c>
      <c r="AA158" s="233" t="str">
        <f>IF(VISTORIA!Y158&lt;&gt;"",VISTORIA!X158,IF(VISTORIA!U158&lt;&gt;"",VISTORIA!T158,IF(VISTORIA!Q158&lt;&gt;"",VISTORIA!P158,IF(VISTORIA!M158&lt;&gt;"",VISTORIA!L158,IF(VISTORIA!I158&lt;&gt;"",VISTORIA!H158,"NA")))))</f>
        <v>NA</v>
      </c>
      <c r="AB158" s="233" t="str">
        <f>IF(OR(G158="AGUARDANDO PRESTAÇÃO DE CONTAS",G158="AGUARDANDO APROVAÇÃO PRESTAÇÃO DE CONTAS",G158="CONCLUÍDO"),"PTM CONCLUÍDO",IF(AND(VISTORIA!X158="",VISTORIA!W158&lt;&gt;""),VISTORIA!W158,IF(AND(VISTORIA!T158="",VISTORIA!S158&lt;&gt;""),VISTORIA!S158,IF(AND(VISTORIA!P158="",VISTORIA!O158&lt;&gt;""),VISTORIA!O158,IF(AND(VISTORIA!L158="",VISTORIA!K158&lt;&gt;""),VISTORIA!K158,IF(AND(VISTORIA!H158="",VISTORIA!G158&lt;&gt;""),VISTORIA!G158,"SEM PEDIDO"))))))</f>
        <v>SEM PEDIDO</v>
      </c>
      <c r="AC158" s="18" t="str">
        <f>IFERROR(INDEX('CONCLUSÃO INFORMAL'!158:158,MATCH(MAX('CONCLUSÃO INFORMAL'!H158,'CONCLUSÃO INFORMAL'!L158,'CONCLUSÃO INFORMAL'!P158),'CONCLUSÃO INFORMAL'!158:158,0)-1),"NÃO INFORMADO")</f>
        <v>NÃO INFORMADO</v>
      </c>
      <c r="AD158" s="233" t="str">
        <f>IFERROR(INDEX('CONCLUSÃO INFORMAL'!158:158,MATCH(MAX('CONCLUSÃO INFORMAL'!H158,'CONCLUSÃO INFORMAL'!L158,'CONCLUSÃO INFORMAL'!P158),'CONCLUSÃO INFORMAL'!158:158,0)),"NÃO INFORMADO")</f>
        <v>NÃO INFORMADO</v>
      </c>
      <c r="AE158" s="1950" t="str">
        <f>IFERROR(INDEX('CONCLUSÃO INFORMAL'!158:158,MATCH(MAX('CONCLUSÃO INFORMAL'!H158,'CONCLUSÃO INFORMAL'!L158,'CONCLUSÃO INFORMAL'!P158),'CONCLUSÃO INFORMAL'!158:158,0)+1),"NÃO INFORMADO")</f>
        <v>NÃO INFORMADO</v>
      </c>
    </row>
    <row r="159" spans="2:31" ht="43.5" x14ac:dyDescent="0.35">
      <c r="B159" s="7" t="str">
        <f>'INF GERAIS'!B159&amp;IFERROR(IF(INDEX(APOIO!$A$5:$A$50,MATCH('INF GERAIS'!N159,APOIO!$B$5:$B$50,0))="NÃO",APOIO!$A$2&amp;"NÃO VÁLIDO",""),"")</f>
        <v>2014.0147
NÃO VÁLIDO</v>
      </c>
      <c r="C159" s="1950" t="str">
        <f>'INF GERAIS'!C159</f>
        <v>MATA SUL</v>
      </c>
      <c r="D159" s="1950" t="str">
        <f>'INF GERAIS'!D159</f>
        <v>GAMELEIRA</v>
      </c>
      <c r="E159" s="1950" t="str">
        <f>'INF GERAIS'!E159</f>
        <v>CONSTRUÇÃO DE QUADRA POLIESPORTIVA COBERTA</v>
      </c>
      <c r="F159" s="1950" t="str">
        <f>'INF GERAIS'!G159</f>
        <v>NORMAL</v>
      </c>
      <c r="G159" s="1950" t="str">
        <f>'INF GERAIS'!N159</f>
        <v>SUBSTITUÍDO</v>
      </c>
      <c r="H159" s="1950" t="str">
        <f>'INF GERAIS'!O159</f>
        <v>CANCELADA</v>
      </c>
      <c r="I159" s="11">
        <f>'INF GERAIS'!I159</f>
        <v>1056603.1616666669</v>
      </c>
      <c r="J159" s="11">
        <f>'INF GERAIS'!J159</f>
        <v>0</v>
      </c>
      <c r="K159" s="11">
        <f>'INF GERAIS'!K159</f>
        <v>0</v>
      </c>
      <c r="L159" s="11">
        <f>'INF GERAIS'!L159</f>
        <v>0</v>
      </c>
      <c r="M159" s="11">
        <f>'INF GERAIS'!M159</f>
        <v>0</v>
      </c>
      <c r="N159" s="233">
        <f>IF(MAX(PAGAMENTOS!M159,PAGAMENTOS!U159,PAGAMENTOS!AC159,PAGAMENTOS!AK159,PAGAMENTOS!AQ159,PAGAMENTOS!AW159)=0,"SEM PAGAMENTO",IFERROR(INDEX(PAGAMENTOS!159:159,MATCH(MAX(PAGAMENTOS!M159,PAGAMENTOS!U159,PAGAMENTOS!AC159,PAGAMENTOS!AK159,PAGAMENTOS!AQ159,PAGAMENTOS!AW159),PAGAMENTOS!159:159,0)),"SEM PAGAMENTO"))</f>
        <v>41823</v>
      </c>
      <c r="O159" s="120" t="str">
        <f>IF(MAX(PAGAMENTOS!M159,PAGAMENTOS!U159,PAGAMENTOS!AC159,PAGAMENTOS!AK159,PAGAMENTOS!AQ159,PAGAMENTOS!AW159)=0,"SEM PAGAMENTO",IFERROR(IF(MATCH(MAX(PAGAMENTOS!M159,PAGAMENTOS!U159,PAGAMENTOS!AC159,PAGAMENTOS!AK159,PAGAMENTOS!AQ159,PAGAMENTOS!AW159),PAGAMENTOS!159:159,0)&gt;40,INDEX(PAGAMENTOS!159:159,MATCH(MAX(PAGAMENTOS!M159,PAGAMENTOS!U159,PAGAMENTOS!AC159,PAGAMENTOS!AK159,PAGAMENTOS!AQ159,PAGAMENTOS!AW159),PAGAMENTOS!159:159,0)-2)&amp;" P COMP.",IF(MATCH(MAX(PAGAMENTOS!M159,PAGAMENTOS!U159,PAGAMENTOS!AC159,PAGAMENTOS!AK159,PAGAMENTOS!AQ159,PAGAMENTOS!AW159),PAGAMENTOS!159:159,0)=13,"1ª P",IF(MATCH(MAX(PAGAMENTOS!M159,PAGAMENTOS!U159,PAGAMENTOS!AC159,PAGAMENTOS!AK159,PAGAMENTOS!AQ159,PAGAMENTOS!AW159),PAGAMENTOS!159:159,0)=21,"2ª P",IF(MATCH(MAX(PAGAMENTOS!M159,PAGAMENTOS!U159,PAGAMENTOS!AC159,PAGAMENTOS!AK159,PAGAMENTOS!AQ159,PAGAMENTOS!AW159),PAGAMENTOS!159:159,0)=29,"3ª P",IF(PAGAMENTOS!AC159=PAGAMENTOS!AK159,"4ª P","4ª P"))))),"SEM PAGAMENTO"))</f>
        <v>1ª P</v>
      </c>
      <c r="P159" s="11">
        <f>IF(MAX(PAGAMENTOS!M159,PAGAMENTOS!U159,PAGAMENTOS!AC159,PAGAMENTOS!AK159,PAGAMENTOS!AQ159,PAGAMENTOS!AW159)=0,"SEM PAGAMENTO",IFERROR(INDEX(PAGAMENTOS!159:159,MATCH(MAX(PAGAMENTOS!M159,PAGAMENTOS!U159,PAGAMENTOS!AC159,PAGAMENTOS!AK159,PAGAMENTOS!AQ159,PAGAMENTOS!AW159),PAGAMENTOS!159:159,0)-1),"SEM PAGAMENTO"))</f>
        <v>186329.17</v>
      </c>
      <c r="Q159" s="11">
        <f>SUM(PAGAMENTOS!G159,PAGAMENTOS!L159,PAGAMENTOS!T159,PAGAMENTOS!AB159,PAGAMENTOS!AJ159,PAGAMENTOS!AP159,PAGAMENTOS!AV159)</f>
        <v>0</v>
      </c>
      <c r="R159" s="11">
        <f>SUM(PAGAMENTOS!G159,PAGAMENTOS!H159,PAGAMENTOS!L159,PAGAMENTOS!T159,PAGAMENTOS!AB159,PAGAMENTOS!AJ159,PAGAMENTOS!AP159,PAGAMENTOS!AV159)</f>
        <v>0</v>
      </c>
      <c r="S159" s="17" t="str">
        <f t="shared" si="2"/>
        <v>NA</v>
      </c>
      <c r="T159" s="11">
        <f>IF(RIGHT(B159)="O",0,IF(AND(R159=0,PAGAMENTOS!H159&lt;&gt;0),0,K159-R159))</f>
        <v>0</v>
      </c>
      <c r="U159" s="120" t="str">
        <f>IF(AND(OR(PAGAMENTOS!AG159&lt;&gt;"",PAGAMENTOS!AH159&lt;&gt;""),PAGAMENTOS!AK159=""),"4ª",IF(AND(OR(PAGAMENTOS!Y159&lt;&gt;"",PAGAMENTOS!Z159&lt;&gt;""),PAGAMENTOS!AC159=""),"3ª",IF(AND(OR(PAGAMENTOS!Q159&lt;&gt;"",PAGAMENTOS!R159&lt;&gt;""),PAGAMENTOS!U159=""),"2ª",IF(AND(OR(PAGAMENTOS!I159&lt;&gt;"",PAGAMENTOS!J159&lt;&gt;""),PAGAMENTOS!M159=""),"1ª","OK"))))</f>
        <v>OK</v>
      </c>
      <c r="V159" s="120" t="str">
        <f>IF(U159="4ª",IF(PAGAMENTOS!AH159="","AGUARDANDO VISTORIA","NO FINANCEIRO"),IF(U159="3ª",IF(PAGAMENTOS!Z159="","AGUARDANDO VISTORIA","NO FINANCEIRO"),IF(U159="2ª",IF(PAGAMENTOS!R159="","AGUARDANDO VISTORIA","NO FINANCEIRO"),IF(U159="1ª",IF(PAGAMENTOS!J159="","AGUARDANDO LIBERAÇÃO","NO FINANCEIRO"),"OK"))))</f>
        <v>OK</v>
      </c>
      <c r="W159" s="233" t="str">
        <f>IF(U159="4ª",IF(PAGAMENTOS!AH159="",PAGAMENTOS!AG159,PAGAMENTOS!AH159),IF(U159="3ª",IF(PAGAMENTOS!Z159="",PAGAMENTOS!Y159,PAGAMENTOS!Z159),IF(U159="2ª",IF(PAGAMENTOS!R159="",PAGAMENTOS!Q159,PAGAMENTOS!R159),IF(U159="1ª",IF(PAGAMENTOS!J159="",PAGAMENTOS!I159,PAGAMENTOS!J159),"OK"))))</f>
        <v>OK</v>
      </c>
      <c r="X159" s="18">
        <f>MAX(VISTORIA!Y159,VISTORIA!U159,VISTORIA!Q159,VISTORIA!M159,VISTORIA!I159)</f>
        <v>0</v>
      </c>
      <c r="Y159" s="18">
        <f>IF(VISTORIA!Y159&lt;&gt;"",VISTORIA!Y159,IF(VISTORIA!U159&lt;&gt;"",VISTORIA!U159,IF(VISTORIA!Q159&lt;&gt;"",VISTORIA!Q159,IF(VISTORIA!M159&lt;&gt;"",VISTORIA!M159,IF(VISTORIA!I159&lt;&gt;"",VISTORIA!I159,0)))))</f>
        <v>0</v>
      </c>
      <c r="Z159" s="233" t="str">
        <f>IF(VISTORIA!Y159&lt;&gt;"",VISTORIA!W159,IF(VISTORIA!U159&lt;&gt;"",VISTORIA!S159,IF(VISTORIA!Q159&lt;&gt;"",VISTORIA!O159,IF(VISTORIA!M159&lt;&gt;"",VISTORIA!K159,IF(VISTORIA!I159&lt;&gt;"",VISTORIA!G159,"NA")))))</f>
        <v>NA</v>
      </c>
      <c r="AA159" s="233" t="str">
        <f>IF(VISTORIA!Y159&lt;&gt;"",VISTORIA!X159,IF(VISTORIA!U159&lt;&gt;"",VISTORIA!T159,IF(VISTORIA!Q159&lt;&gt;"",VISTORIA!P159,IF(VISTORIA!M159&lt;&gt;"",VISTORIA!L159,IF(VISTORIA!I159&lt;&gt;"",VISTORIA!H159,"NA")))))</f>
        <v>NA</v>
      </c>
      <c r="AB159" s="233" t="str">
        <f>IF(OR(G159="AGUARDANDO PRESTAÇÃO DE CONTAS",G159="AGUARDANDO APROVAÇÃO PRESTAÇÃO DE CONTAS",G159="CONCLUÍDO"),"PTM CONCLUÍDO",IF(AND(VISTORIA!X159="",VISTORIA!W159&lt;&gt;""),VISTORIA!W159,IF(AND(VISTORIA!T159="",VISTORIA!S159&lt;&gt;""),VISTORIA!S159,IF(AND(VISTORIA!P159="",VISTORIA!O159&lt;&gt;""),VISTORIA!O159,IF(AND(VISTORIA!L159="",VISTORIA!K159&lt;&gt;""),VISTORIA!K159,IF(AND(VISTORIA!H159="",VISTORIA!G159&lt;&gt;""),VISTORIA!G159,"SEM PEDIDO"))))))</f>
        <v>SEM PEDIDO</v>
      </c>
      <c r="AC159" s="18" t="str">
        <f>IFERROR(INDEX('CONCLUSÃO INFORMAL'!159:159,MATCH(MAX('CONCLUSÃO INFORMAL'!H159,'CONCLUSÃO INFORMAL'!L159,'CONCLUSÃO INFORMAL'!P159),'CONCLUSÃO INFORMAL'!159:159,0)-1),"NÃO INFORMADO")</f>
        <v>NÃO INFORMADO</v>
      </c>
      <c r="AD159" s="233" t="str">
        <f>IFERROR(INDEX('CONCLUSÃO INFORMAL'!159:159,MATCH(MAX('CONCLUSÃO INFORMAL'!H159,'CONCLUSÃO INFORMAL'!L159,'CONCLUSÃO INFORMAL'!P159),'CONCLUSÃO INFORMAL'!159:159,0)),"NÃO INFORMADO")</f>
        <v>NÃO INFORMADO</v>
      </c>
      <c r="AE159" s="1950" t="str">
        <f>IFERROR(INDEX('CONCLUSÃO INFORMAL'!159:159,MATCH(MAX('CONCLUSÃO INFORMAL'!H159,'CONCLUSÃO INFORMAL'!L159,'CONCLUSÃO INFORMAL'!P159),'CONCLUSÃO INFORMAL'!159:159,0)+1),"NÃO INFORMADO")</f>
        <v>NÃO INFORMADO</v>
      </c>
    </row>
    <row r="160" spans="2:31" ht="43.5" x14ac:dyDescent="0.35">
      <c r="B160" s="7" t="str">
        <f>'INF GERAIS'!B160&amp;IFERROR(IF(INDEX(APOIO!$A$5:$A$50,MATCH('INF GERAIS'!N160,APOIO!$B$5:$B$50,0))="NÃO",APOIO!$A$2&amp;"NÃO VÁLIDO",""),"")</f>
        <v>2014.0148
NÃO VÁLIDO</v>
      </c>
      <c r="C160" s="1950" t="str">
        <f>'INF GERAIS'!C160</f>
        <v>MATA SUL</v>
      </c>
      <c r="D160" s="1950" t="str">
        <f>'INF GERAIS'!D160</f>
        <v>GAMELEIRA</v>
      </c>
      <c r="E160" s="1950" t="str">
        <f>'INF GERAIS'!E160</f>
        <v>CONSTRUÇÃO DE REDE DE DRENAGEM</v>
      </c>
      <c r="F160" s="1950" t="str">
        <f>'INF GERAIS'!G160</f>
        <v>NORMAL</v>
      </c>
      <c r="G160" s="1950" t="str">
        <f>'INF GERAIS'!N160</f>
        <v>SUBSTITUÍDO</v>
      </c>
      <c r="H160" s="1950" t="str">
        <f>'INF GERAIS'!O160</f>
        <v>CANCELADA</v>
      </c>
      <c r="I160" s="11">
        <f>'INF GERAIS'!I160</f>
        <v>1056603.1616666669</v>
      </c>
      <c r="J160" s="11">
        <f>'INF GERAIS'!J160</f>
        <v>0</v>
      </c>
      <c r="K160" s="11">
        <f>'INF GERAIS'!K160</f>
        <v>0</v>
      </c>
      <c r="L160" s="11">
        <f>'INF GERAIS'!L160</f>
        <v>0</v>
      </c>
      <c r="M160" s="11">
        <f>'INF GERAIS'!M160</f>
        <v>0</v>
      </c>
      <c r="N160" s="233">
        <f>IF(MAX(PAGAMENTOS!M160,PAGAMENTOS!U160,PAGAMENTOS!AC160,PAGAMENTOS!AK160,PAGAMENTOS!AQ160,PAGAMENTOS!AW160)=0,"SEM PAGAMENTO",IFERROR(INDEX(PAGAMENTOS!160:160,MATCH(MAX(PAGAMENTOS!M160,PAGAMENTOS!U160,PAGAMENTOS!AC160,PAGAMENTOS!AK160,PAGAMENTOS!AQ160,PAGAMENTOS!AW160),PAGAMENTOS!160:160,0)),"SEM PAGAMENTO"))</f>
        <v>41823</v>
      </c>
      <c r="O160" s="120" t="str">
        <f>IF(MAX(PAGAMENTOS!M160,PAGAMENTOS!U160,PAGAMENTOS!AC160,PAGAMENTOS!AK160,PAGAMENTOS!AQ160,PAGAMENTOS!AW160)=0,"SEM PAGAMENTO",IFERROR(IF(MATCH(MAX(PAGAMENTOS!M160,PAGAMENTOS!U160,PAGAMENTOS!AC160,PAGAMENTOS!AK160,PAGAMENTOS!AQ160,PAGAMENTOS!AW160),PAGAMENTOS!160:160,0)&gt;40,INDEX(PAGAMENTOS!160:160,MATCH(MAX(PAGAMENTOS!M160,PAGAMENTOS!U160,PAGAMENTOS!AC160,PAGAMENTOS!AK160,PAGAMENTOS!AQ160,PAGAMENTOS!AW160),PAGAMENTOS!160:160,0)-2)&amp;" P COMP.",IF(MATCH(MAX(PAGAMENTOS!M160,PAGAMENTOS!U160,PAGAMENTOS!AC160,PAGAMENTOS!AK160,PAGAMENTOS!AQ160,PAGAMENTOS!AW160),PAGAMENTOS!160:160,0)=13,"1ª P",IF(MATCH(MAX(PAGAMENTOS!M160,PAGAMENTOS!U160,PAGAMENTOS!AC160,PAGAMENTOS!AK160,PAGAMENTOS!AQ160,PAGAMENTOS!AW160),PAGAMENTOS!160:160,0)=21,"2ª P",IF(MATCH(MAX(PAGAMENTOS!M160,PAGAMENTOS!U160,PAGAMENTOS!AC160,PAGAMENTOS!AK160,PAGAMENTOS!AQ160,PAGAMENTOS!AW160),PAGAMENTOS!160:160,0)=29,"3ª P",IF(PAGAMENTOS!AC160=PAGAMENTOS!AK160,"4ª P","4ª P"))))),"SEM PAGAMENTO"))</f>
        <v>1ª P</v>
      </c>
      <c r="P160" s="11">
        <f>IF(MAX(PAGAMENTOS!M160,PAGAMENTOS!U160,PAGAMENTOS!AC160,PAGAMENTOS!AK160,PAGAMENTOS!AQ160,PAGAMENTOS!AW160)=0,"SEM PAGAMENTO",IFERROR(INDEX(PAGAMENTOS!160:160,MATCH(MAX(PAGAMENTOS!M160,PAGAMENTOS!U160,PAGAMENTOS!AC160,PAGAMENTOS!AK160,PAGAMENTOS!AQ160,PAGAMENTOS!AW160),PAGAMENTOS!160:160,0)-1),"SEM PAGAMENTO"))</f>
        <v>60189.68</v>
      </c>
      <c r="Q160" s="11">
        <f>SUM(PAGAMENTOS!G160,PAGAMENTOS!L160,PAGAMENTOS!T160,PAGAMENTOS!AB160,PAGAMENTOS!AJ160,PAGAMENTOS!AP160,PAGAMENTOS!AV160)</f>
        <v>0</v>
      </c>
      <c r="R160" s="11">
        <f>SUM(PAGAMENTOS!G160,PAGAMENTOS!H160,PAGAMENTOS!L160,PAGAMENTOS!T160,PAGAMENTOS!AB160,PAGAMENTOS!AJ160,PAGAMENTOS!AP160,PAGAMENTOS!AV160)</f>
        <v>0</v>
      </c>
      <c r="S160" s="17" t="str">
        <f t="shared" si="2"/>
        <v>NA</v>
      </c>
      <c r="T160" s="11">
        <f>IF(RIGHT(B160)="O",0,IF(AND(R160=0,PAGAMENTOS!H160&lt;&gt;0),0,K160-R160))</f>
        <v>0</v>
      </c>
      <c r="U160" s="120" t="str">
        <f>IF(AND(OR(PAGAMENTOS!AG160&lt;&gt;"",PAGAMENTOS!AH160&lt;&gt;""),PAGAMENTOS!AK160=""),"4ª",IF(AND(OR(PAGAMENTOS!Y160&lt;&gt;"",PAGAMENTOS!Z160&lt;&gt;""),PAGAMENTOS!AC160=""),"3ª",IF(AND(OR(PAGAMENTOS!Q160&lt;&gt;"",PAGAMENTOS!R160&lt;&gt;""),PAGAMENTOS!U160=""),"2ª",IF(AND(OR(PAGAMENTOS!I160&lt;&gt;"",PAGAMENTOS!J160&lt;&gt;""),PAGAMENTOS!M160=""),"1ª","OK"))))</f>
        <v>OK</v>
      </c>
      <c r="V160" s="120" t="str">
        <f>IF(U160="4ª",IF(PAGAMENTOS!AH160="","AGUARDANDO VISTORIA","NO FINANCEIRO"),IF(U160="3ª",IF(PAGAMENTOS!Z160="","AGUARDANDO VISTORIA","NO FINANCEIRO"),IF(U160="2ª",IF(PAGAMENTOS!R160="","AGUARDANDO VISTORIA","NO FINANCEIRO"),IF(U160="1ª",IF(PAGAMENTOS!J160="","AGUARDANDO LIBERAÇÃO","NO FINANCEIRO"),"OK"))))</f>
        <v>OK</v>
      </c>
      <c r="W160" s="233" t="str">
        <f>IF(U160="4ª",IF(PAGAMENTOS!AH160="",PAGAMENTOS!AG160,PAGAMENTOS!AH160),IF(U160="3ª",IF(PAGAMENTOS!Z160="",PAGAMENTOS!Y160,PAGAMENTOS!Z160),IF(U160="2ª",IF(PAGAMENTOS!R160="",PAGAMENTOS!Q160,PAGAMENTOS!R160),IF(U160="1ª",IF(PAGAMENTOS!J160="",PAGAMENTOS!I160,PAGAMENTOS!J160),"OK"))))</f>
        <v>OK</v>
      </c>
      <c r="X160" s="18">
        <f>MAX(VISTORIA!Y160,VISTORIA!U160,VISTORIA!Q160,VISTORIA!M160,VISTORIA!I160)</f>
        <v>0</v>
      </c>
      <c r="Y160" s="18">
        <f>IF(VISTORIA!Y160&lt;&gt;"",VISTORIA!Y160,IF(VISTORIA!U160&lt;&gt;"",VISTORIA!U160,IF(VISTORIA!Q160&lt;&gt;"",VISTORIA!Q160,IF(VISTORIA!M160&lt;&gt;"",VISTORIA!M160,IF(VISTORIA!I160&lt;&gt;"",VISTORIA!I160,0)))))</f>
        <v>0</v>
      </c>
      <c r="Z160" s="233" t="str">
        <f>IF(VISTORIA!Y160&lt;&gt;"",VISTORIA!W160,IF(VISTORIA!U160&lt;&gt;"",VISTORIA!S160,IF(VISTORIA!Q160&lt;&gt;"",VISTORIA!O160,IF(VISTORIA!M160&lt;&gt;"",VISTORIA!K160,IF(VISTORIA!I160&lt;&gt;"",VISTORIA!G160,"NA")))))</f>
        <v>NA</v>
      </c>
      <c r="AA160" s="233" t="str">
        <f>IF(VISTORIA!Y160&lt;&gt;"",VISTORIA!X160,IF(VISTORIA!U160&lt;&gt;"",VISTORIA!T160,IF(VISTORIA!Q160&lt;&gt;"",VISTORIA!P160,IF(VISTORIA!M160&lt;&gt;"",VISTORIA!L160,IF(VISTORIA!I160&lt;&gt;"",VISTORIA!H160,"NA")))))</f>
        <v>NA</v>
      </c>
      <c r="AB160" s="233" t="str">
        <f>IF(OR(G160="AGUARDANDO PRESTAÇÃO DE CONTAS",G160="AGUARDANDO APROVAÇÃO PRESTAÇÃO DE CONTAS",G160="CONCLUÍDO"),"PTM CONCLUÍDO",IF(AND(VISTORIA!X160="",VISTORIA!W160&lt;&gt;""),VISTORIA!W160,IF(AND(VISTORIA!T160="",VISTORIA!S160&lt;&gt;""),VISTORIA!S160,IF(AND(VISTORIA!P160="",VISTORIA!O160&lt;&gt;""),VISTORIA!O160,IF(AND(VISTORIA!L160="",VISTORIA!K160&lt;&gt;""),VISTORIA!K160,IF(AND(VISTORIA!H160="",VISTORIA!G160&lt;&gt;""),VISTORIA!G160,"SEM PEDIDO"))))))</f>
        <v>SEM PEDIDO</v>
      </c>
      <c r="AC160" s="18" t="str">
        <f>IFERROR(INDEX('CONCLUSÃO INFORMAL'!160:160,MATCH(MAX('CONCLUSÃO INFORMAL'!H160,'CONCLUSÃO INFORMAL'!L160,'CONCLUSÃO INFORMAL'!P160),'CONCLUSÃO INFORMAL'!160:160,0)-1),"NÃO INFORMADO")</f>
        <v>NÃO INFORMADO</v>
      </c>
      <c r="AD160" s="233" t="str">
        <f>IFERROR(INDEX('CONCLUSÃO INFORMAL'!160:160,MATCH(MAX('CONCLUSÃO INFORMAL'!H160,'CONCLUSÃO INFORMAL'!L160,'CONCLUSÃO INFORMAL'!P160),'CONCLUSÃO INFORMAL'!160:160,0)),"NÃO INFORMADO")</f>
        <v>NÃO INFORMADO</v>
      </c>
      <c r="AE160" s="1950" t="str">
        <f>IFERROR(INDEX('CONCLUSÃO INFORMAL'!160:160,MATCH(MAX('CONCLUSÃO INFORMAL'!H160,'CONCLUSÃO INFORMAL'!L160,'CONCLUSÃO INFORMAL'!P160),'CONCLUSÃO INFORMAL'!160:160,0)+1),"NÃO INFORMADO")</f>
        <v>NÃO INFORMADO</v>
      </c>
    </row>
    <row r="161" spans="2:31" ht="43.5" x14ac:dyDescent="0.35">
      <c r="B161" s="7" t="str">
        <f>'INF GERAIS'!B161&amp;IFERROR(IF(INDEX(APOIO!$A$5:$A$50,MATCH('INF GERAIS'!N161,APOIO!$B$5:$B$50,0))="NÃO",APOIO!$A$2&amp;"NÃO VÁLIDO",""),"")</f>
        <v>2014.0149
NÃO VÁLIDO</v>
      </c>
      <c r="C161" s="1950" t="str">
        <f>'INF GERAIS'!C161</f>
        <v>MATA SUL</v>
      </c>
      <c r="D161" s="1950" t="str">
        <f>'INF GERAIS'!D161</f>
        <v>GAMELEIRA</v>
      </c>
      <c r="E161" s="1950" t="str">
        <f>'INF GERAIS'!E161</f>
        <v>REFORMA DO ESTADIO MUNICIPAL</v>
      </c>
      <c r="F161" s="1950" t="str">
        <f>'INF GERAIS'!G161</f>
        <v>NORMAL</v>
      </c>
      <c r="G161" s="1950" t="str">
        <f>'INF GERAIS'!N161</f>
        <v>SUBSTITUÍDO</v>
      </c>
      <c r="H161" s="1950" t="str">
        <f>'INF GERAIS'!O161</f>
        <v>CANCELADA</v>
      </c>
      <c r="I161" s="11">
        <f>'INF GERAIS'!I161</f>
        <v>1056603.1616666669</v>
      </c>
      <c r="J161" s="11">
        <f>'INF GERAIS'!J161</f>
        <v>0</v>
      </c>
      <c r="K161" s="11">
        <f>'INF GERAIS'!K161</f>
        <v>0</v>
      </c>
      <c r="L161" s="11">
        <f>'INF GERAIS'!L161</f>
        <v>0</v>
      </c>
      <c r="M161" s="11">
        <f>'INF GERAIS'!M161</f>
        <v>0</v>
      </c>
      <c r="N161" s="233">
        <f>IF(MAX(PAGAMENTOS!M161,PAGAMENTOS!U161,PAGAMENTOS!AC161,PAGAMENTOS!AK161,PAGAMENTOS!AQ161,PAGAMENTOS!AW161)=0,"SEM PAGAMENTO",IFERROR(INDEX(PAGAMENTOS!161:161,MATCH(MAX(PAGAMENTOS!M161,PAGAMENTOS!U161,PAGAMENTOS!AC161,PAGAMENTOS!AK161,PAGAMENTOS!AQ161,PAGAMENTOS!AW161),PAGAMENTOS!161:161,0)),"SEM PAGAMENTO"))</f>
        <v>41823</v>
      </c>
      <c r="O161" s="120" t="str">
        <f>IF(MAX(PAGAMENTOS!M161,PAGAMENTOS!U161,PAGAMENTOS!AC161,PAGAMENTOS!AK161,PAGAMENTOS!AQ161,PAGAMENTOS!AW161)=0,"SEM PAGAMENTO",IFERROR(IF(MATCH(MAX(PAGAMENTOS!M161,PAGAMENTOS!U161,PAGAMENTOS!AC161,PAGAMENTOS!AK161,PAGAMENTOS!AQ161,PAGAMENTOS!AW161),PAGAMENTOS!161:161,0)&gt;40,INDEX(PAGAMENTOS!161:161,MATCH(MAX(PAGAMENTOS!M161,PAGAMENTOS!U161,PAGAMENTOS!AC161,PAGAMENTOS!AK161,PAGAMENTOS!AQ161,PAGAMENTOS!AW161),PAGAMENTOS!161:161,0)-2)&amp;" P COMP.",IF(MATCH(MAX(PAGAMENTOS!M161,PAGAMENTOS!U161,PAGAMENTOS!AC161,PAGAMENTOS!AK161,PAGAMENTOS!AQ161,PAGAMENTOS!AW161),PAGAMENTOS!161:161,0)=13,"1ª P",IF(MATCH(MAX(PAGAMENTOS!M161,PAGAMENTOS!U161,PAGAMENTOS!AC161,PAGAMENTOS!AK161,PAGAMENTOS!AQ161,PAGAMENTOS!AW161),PAGAMENTOS!161:161,0)=21,"2ª P",IF(MATCH(MAX(PAGAMENTOS!M161,PAGAMENTOS!U161,PAGAMENTOS!AC161,PAGAMENTOS!AK161,PAGAMENTOS!AQ161,PAGAMENTOS!AW161),PAGAMENTOS!161:161,0)=29,"3ª P",IF(PAGAMENTOS!AC161=PAGAMENTOS!AK161,"4ª P","4ª P"))))),"SEM PAGAMENTO"))</f>
        <v>1ª P</v>
      </c>
      <c r="P161" s="11">
        <f>IF(MAX(PAGAMENTOS!M161,PAGAMENTOS!U161,PAGAMENTOS!AC161,PAGAMENTOS!AK161,PAGAMENTOS!AQ161,PAGAMENTOS!AW161)=0,"SEM PAGAMENTO",IFERROR(INDEX(PAGAMENTOS!161:161,MATCH(MAX(PAGAMENTOS!M161,PAGAMENTOS!U161,PAGAMENTOS!AC161,PAGAMENTOS!AK161,PAGAMENTOS!AQ161,PAGAMENTOS!AW161),PAGAMENTOS!161:161,0)-1),"SEM PAGAMENTO"))</f>
        <v>42320</v>
      </c>
      <c r="Q161" s="11">
        <f>SUM(PAGAMENTOS!G161,PAGAMENTOS!L161,PAGAMENTOS!T161,PAGAMENTOS!AB161,PAGAMENTOS!AJ161,PAGAMENTOS!AP161,PAGAMENTOS!AV161)</f>
        <v>0</v>
      </c>
      <c r="R161" s="11">
        <f>SUM(PAGAMENTOS!G161,PAGAMENTOS!H161,PAGAMENTOS!L161,PAGAMENTOS!T161,PAGAMENTOS!AB161,PAGAMENTOS!AJ161,PAGAMENTOS!AP161,PAGAMENTOS!AV161)</f>
        <v>0</v>
      </c>
      <c r="S161" s="17" t="str">
        <f t="shared" si="2"/>
        <v>NA</v>
      </c>
      <c r="T161" s="11">
        <f>IF(RIGHT(B161)="O",0,IF(AND(R161=0,PAGAMENTOS!H161&lt;&gt;0),0,K161-R161))</f>
        <v>0</v>
      </c>
      <c r="U161" s="120" t="str">
        <f>IF(AND(OR(PAGAMENTOS!AG161&lt;&gt;"",PAGAMENTOS!AH161&lt;&gt;""),PAGAMENTOS!AK161=""),"4ª",IF(AND(OR(PAGAMENTOS!Y161&lt;&gt;"",PAGAMENTOS!Z161&lt;&gt;""),PAGAMENTOS!AC161=""),"3ª",IF(AND(OR(PAGAMENTOS!Q161&lt;&gt;"",PAGAMENTOS!R161&lt;&gt;""),PAGAMENTOS!U161=""),"2ª",IF(AND(OR(PAGAMENTOS!I161&lt;&gt;"",PAGAMENTOS!J161&lt;&gt;""),PAGAMENTOS!M161=""),"1ª","OK"))))</f>
        <v>OK</v>
      </c>
      <c r="V161" s="120" t="str">
        <f>IF(U161="4ª",IF(PAGAMENTOS!AH161="","AGUARDANDO VISTORIA","NO FINANCEIRO"),IF(U161="3ª",IF(PAGAMENTOS!Z161="","AGUARDANDO VISTORIA","NO FINANCEIRO"),IF(U161="2ª",IF(PAGAMENTOS!R161="","AGUARDANDO VISTORIA","NO FINANCEIRO"),IF(U161="1ª",IF(PAGAMENTOS!J161="","AGUARDANDO LIBERAÇÃO","NO FINANCEIRO"),"OK"))))</f>
        <v>OK</v>
      </c>
      <c r="W161" s="233" t="str">
        <f>IF(U161="4ª",IF(PAGAMENTOS!AH161="",PAGAMENTOS!AG161,PAGAMENTOS!AH161),IF(U161="3ª",IF(PAGAMENTOS!Z161="",PAGAMENTOS!Y161,PAGAMENTOS!Z161),IF(U161="2ª",IF(PAGAMENTOS!R161="",PAGAMENTOS!Q161,PAGAMENTOS!R161),IF(U161="1ª",IF(PAGAMENTOS!J161="",PAGAMENTOS!I161,PAGAMENTOS!J161),"OK"))))</f>
        <v>OK</v>
      </c>
      <c r="X161" s="18">
        <f>MAX(VISTORIA!Y161,VISTORIA!U161,VISTORIA!Q161,VISTORIA!M161,VISTORIA!I161)</f>
        <v>0</v>
      </c>
      <c r="Y161" s="18">
        <f>IF(VISTORIA!Y161&lt;&gt;"",VISTORIA!Y161,IF(VISTORIA!U161&lt;&gt;"",VISTORIA!U161,IF(VISTORIA!Q161&lt;&gt;"",VISTORIA!Q161,IF(VISTORIA!M161&lt;&gt;"",VISTORIA!M161,IF(VISTORIA!I161&lt;&gt;"",VISTORIA!I161,0)))))</f>
        <v>0</v>
      </c>
      <c r="Z161" s="233" t="str">
        <f>IF(VISTORIA!Y161&lt;&gt;"",VISTORIA!W161,IF(VISTORIA!U161&lt;&gt;"",VISTORIA!S161,IF(VISTORIA!Q161&lt;&gt;"",VISTORIA!O161,IF(VISTORIA!M161&lt;&gt;"",VISTORIA!K161,IF(VISTORIA!I161&lt;&gt;"",VISTORIA!G161,"NA")))))</f>
        <v>NA</v>
      </c>
      <c r="AA161" s="233" t="str">
        <f>IF(VISTORIA!Y161&lt;&gt;"",VISTORIA!X161,IF(VISTORIA!U161&lt;&gt;"",VISTORIA!T161,IF(VISTORIA!Q161&lt;&gt;"",VISTORIA!P161,IF(VISTORIA!M161&lt;&gt;"",VISTORIA!L161,IF(VISTORIA!I161&lt;&gt;"",VISTORIA!H161,"NA")))))</f>
        <v>NA</v>
      </c>
      <c r="AB161" s="233" t="str">
        <f>IF(OR(G161="AGUARDANDO PRESTAÇÃO DE CONTAS",G161="AGUARDANDO APROVAÇÃO PRESTAÇÃO DE CONTAS",G161="CONCLUÍDO"),"PTM CONCLUÍDO",IF(AND(VISTORIA!X161="",VISTORIA!W161&lt;&gt;""),VISTORIA!W161,IF(AND(VISTORIA!T161="",VISTORIA!S161&lt;&gt;""),VISTORIA!S161,IF(AND(VISTORIA!P161="",VISTORIA!O161&lt;&gt;""),VISTORIA!O161,IF(AND(VISTORIA!L161="",VISTORIA!K161&lt;&gt;""),VISTORIA!K161,IF(AND(VISTORIA!H161="",VISTORIA!G161&lt;&gt;""),VISTORIA!G161,"SEM PEDIDO"))))))</f>
        <v>SEM PEDIDO</v>
      </c>
      <c r="AC161" s="18" t="str">
        <f>IFERROR(INDEX('CONCLUSÃO INFORMAL'!161:161,MATCH(MAX('CONCLUSÃO INFORMAL'!H161,'CONCLUSÃO INFORMAL'!L161,'CONCLUSÃO INFORMAL'!P161),'CONCLUSÃO INFORMAL'!161:161,0)-1),"NÃO INFORMADO")</f>
        <v>NÃO INFORMADO</v>
      </c>
      <c r="AD161" s="233" t="str">
        <f>IFERROR(INDEX('CONCLUSÃO INFORMAL'!161:161,MATCH(MAX('CONCLUSÃO INFORMAL'!H161,'CONCLUSÃO INFORMAL'!L161,'CONCLUSÃO INFORMAL'!P161),'CONCLUSÃO INFORMAL'!161:161,0)),"NÃO INFORMADO")</f>
        <v>NÃO INFORMADO</v>
      </c>
      <c r="AE161" s="1950" t="str">
        <f>IFERROR(INDEX('CONCLUSÃO INFORMAL'!161:161,MATCH(MAX('CONCLUSÃO INFORMAL'!H161,'CONCLUSÃO INFORMAL'!L161,'CONCLUSÃO INFORMAL'!P161),'CONCLUSÃO INFORMAL'!161:161,0)+1),"NÃO INFORMADO")</f>
        <v>NÃO INFORMADO</v>
      </c>
    </row>
    <row r="162" spans="2:31" ht="72.5" x14ac:dyDescent="0.35">
      <c r="B162" s="7" t="str">
        <f>'INF GERAIS'!B162&amp;IFERROR(IF(INDEX(APOIO!$A$5:$A$50,MATCH('INF GERAIS'!N162,APOIO!$B$5:$B$50,0))="NÃO",APOIO!$A$2&amp;"NÃO VÁLIDO",""),"")</f>
        <v>2014.0150</v>
      </c>
      <c r="C162" s="1950" t="str">
        <f>'INF GERAIS'!C162</f>
        <v>MATA SUL</v>
      </c>
      <c r="D162" s="1950" t="str">
        <f>'INF GERAIS'!D162</f>
        <v>GAMELEIRA</v>
      </c>
      <c r="E162" s="1950" t="str">
        <f>'INF GERAIS'!E162</f>
        <v>PAVIMENTAÇÃO DE PARALELEPÍPEDOS GRANÍTICOS NOS BAIRRO DE SANTA TEREZINHA E BAIRRO NOVA GAMELEIRA</v>
      </c>
      <c r="F162" s="1950" t="str">
        <f>'INF GERAIS'!G162</f>
        <v>NORMAL</v>
      </c>
      <c r="G162" s="1950" t="str">
        <f>'INF GERAIS'!N162</f>
        <v>APROVADO</v>
      </c>
      <c r="H162" s="1950" t="str">
        <f>'INF GERAIS'!O162</f>
        <v>EM ANDAMENTO</v>
      </c>
      <c r="I162" s="11">
        <f>'INF GERAIS'!I162</f>
        <v>1056603.1599999999</v>
      </c>
      <c r="J162" s="11">
        <f>'INF GERAIS'!J162</f>
        <v>1111129.6399999999</v>
      </c>
      <c r="K162" s="11">
        <f>'INF GERAIS'!K162</f>
        <v>1056602.67</v>
      </c>
      <c r="L162" s="11">
        <f>'INF GERAIS'!L162</f>
        <v>0</v>
      </c>
      <c r="M162" s="11">
        <f>'INF GERAIS'!M162</f>
        <v>54526.97</v>
      </c>
      <c r="N162" s="233">
        <f>IF(MAX(PAGAMENTOS!M162,PAGAMENTOS!U162,PAGAMENTOS!AC162,PAGAMENTOS!AK162,PAGAMENTOS!AQ162,PAGAMENTOS!AW162)=0,"SEM PAGAMENTO",IFERROR(INDEX(PAGAMENTOS!162:162,MATCH(MAX(PAGAMENTOS!M162,PAGAMENTOS!U162,PAGAMENTOS!AC162,PAGAMENTOS!AK162,PAGAMENTOS!AQ162,PAGAMENTOS!AW162),PAGAMENTOS!162:162,0)),"SEM PAGAMENTO"))</f>
        <v>44526</v>
      </c>
      <c r="O162" s="120" t="str">
        <f>IF(MAX(PAGAMENTOS!M162,PAGAMENTOS!U162,PAGAMENTOS!AC162,PAGAMENTOS!AK162,PAGAMENTOS!AQ162,PAGAMENTOS!AW162)=0,"SEM PAGAMENTO",IFERROR(IF(MATCH(MAX(PAGAMENTOS!M162,PAGAMENTOS!U162,PAGAMENTOS!AC162,PAGAMENTOS!AK162,PAGAMENTOS!AQ162,PAGAMENTOS!AW162),PAGAMENTOS!162:162,0)&gt;40,INDEX(PAGAMENTOS!162:162,MATCH(MAX(PAGAMENTOS!M162,PAGAMENTOS!U162,PAGAMENTOS!AC162,PAGAMENTOS!AK162,PAGAMENTOS!AQ162,PAGAMENTOS!AW162),PAGAMENTOS!162:162,0)-2)&amp;" P COMP.",IF(MATCH(MAX(PAGAMENTOS!M162,PAGAMENTOS!U162,PAGAMENTOS!AC162,PAGAMENTOS!AK162,PAGAMENTOS!AQ162,PAGAMENTOS!AW162),PAGAMENTOS!162:162,0)=13,"1ª P",IF(MATCH(MAX(PAGAMENTOS!M162,PAGAMENTOS!U162,PAGAMENTOS!AC162,PAGAMENTOS!AK162,PAGAMENTOS!AQ162,PAGAMENTOS!AW162),PAGAMENTOS!162:162,0)=21,"2ª P",IF(MATCH(MAX(PAGAMENTOS!M162,PAGAMENTOS!U162,PAGAMENTOS!AC162,PAGAMENTOS!AK162,PAGAMENTOS!AQ162,PAGAMENTOS!AW162),PAGAMENTOS!162:162,0)=29,"3ª P",IF(PAGAMENTOS!AC162=PAGAMENTOS!AK162,"4ª P","4ª P"))))),"SEM PAGAMENTO"))</f>
        <v>3ª P</v>
      </c>
      <c r="P162" s="11">
        <f>IF(MAX(PAGAMENTOS!M162,PAGAMENTOS!U162,PAGAMENTOS!AC162,PAGAMENTOS!AK162,PAGAMENTOS!AQ162,PAGAMENTOS!AW162)=0,"SEM PAGAMENTO",IFERROR(INDEX(PAGAMENTOS!162:162,MATCH(MAX(PAGAMENTOS!M162,PAGAMENTOS!U162,PAGAMENTOS!AC162,PAGAMENTOS!AK162,PAGAMENTOS!AQ162,PAGAMENTOS!AW162),PAGAMENTOS!162:162,0)-1),"SEM PAGAMENTO"))</f>
        <v>212074.78</v>
      </c>
      <c r="Q162" s="11">
        <f>SUM(PAGAMENTOS!G162,PAGAMENTOS!L162,PAGAMENTOS!T162,PAGAMENTOS!AB162,PAGAMENTOS!AJ162,PAGAMENTOS!AP162,PAGAMENTOS!AV162)</f>
        <v>845282.13000000012</v>
      </c>
      <c r="R162" s="11">
        <f>SUM(PAGAMENTOS!G162,PAGAMENTOS!H162,PAGAMENTOS!L162,PAGAMENTOS!T162,PAGAMENTOS!AB162,PAGAMENTOS!AJ162,PAGAMENTOS!AP162,PAGAMENTOS!AV162)</f>
        <v>845282.13000000012</v>
      </c>
      <c r="S162" s="17">
        <f t="shared" si="2"/>
        <v>0.79999999432142277</v>
      </c>
      <c r="T162" s="11">
        <f>IF(RIGHT(B162)="O",0,IF(AND(R162=0,PAGAMENTOS!H162&lt;&gt;0),0,K162-R162))</f>
        <v>211320.5399999998</v>
      </c>
      <c r="U162" s="120" t="str">
        <f>IF(AND(OR(PAGAMENTOS!AG162&lt;&gt;"",PAGAMENTOS!AH162&lt;&gt;""),PAGAMENTOS!AK162=""),"4ª",IF(AND(OR(PAGAMENTOS!Y162&lt;&gt;"",PAGAMENTOS!Z162&lt;&gt;""),PAGAMENTOS!AC162=""),"3ª",IF(AND(OR(PAGAMENTOS!Q162&lt;&gt;"",PAGAMENTOS!R162&lt;&gt;""),PAGAMENTOS!U162=""),"2ª",IF(AND(OR(PAGAMENTOS!I162&lt;&gt;"",PAGAMENTOS!J162&lt;&gt;""),PAGAMENTOS!M162=""),"1ª","OK"))))</f>
        <v>OK</v>
      </c>
      <c r="V162" s="120" t="str">
        <f>IF(U162="4ª",IF(PAGAMENTOS!AH162="","AGUARDANDO VISTORIA","NO FINANCEIRO"),IF(U162="3ª",IF(PAGAMENTOS!Z162="","AGUARDANDO VISTORIA","NO FINANCEIRO"),IF(U162="2ª",IF(PAGAMENTOS!R162="","AGUARDANDO VISTORIA","NO FINANCEIRO"),IF(U162="1ª",IF(PAGAMENTOS!J162="","AGUARDANDO LIBERAÇÃO","NO FINANCEIRO"),"OK"))))</f>
        <v>OK</v>
      </c>
      <c r="W162" s="233" t="str">
        <f>IF(U162="4ª",IF(PAGAMENTOS!AH162="",PAGAMENTOS!AG162,PAGAMENTOS!AH162),IF(U162="3ª",IF(PAGAMENTOS!Z162="",PAGAMENTOS!Y162,PAGAMENTOS!Z162),IF(U162="2ª",IF(PAGAMENTOS!R162="",PAGAMENTOS!Q162,PAGAMENTOS!R162),IF(U162="1ª",IF(PAGAMENTOS!J162="",PAGAMENTOS!I162,PAGAMENTOS!J162),"OK"))))</f>
        <v>OK</v>
      </c>
      <c r="X162" s="18">
        <f>MAX(VISTORIA!Y162,VISTORIA!U162,VISTORIA!Q162,VISTORIA!M162,VISTORIA!I162)</f>
        <v>0.6</v>
      </c>
      <c r="Y162" s="18">
        <f>IF(VISTORIA!Y162&lt;&gt;"",VISTORIA!Y162,IF(VISTORIA!U162&lt;&gt;"",VISTORIA!U162,IF(VISTORIA!Q162&lt;&gt;"",VISTORIA!Q162,IF(VISTORIA!M162&lt;&gt;"",VISTORIA!M162,IF(VISTORIA!I162&lt;&gt;"",VISTORIA!I162,0)))))</f>
        <v>0.6</v>
      </c>
      <c r="Z162" s="233">
        <f>IF(VISTORIA!Y162&lt;&gt;"",VISTORIA!W162,IF(VISTORIA!U162&lt;&gt;"",VISTORIA!S162,IF(VISTORIA!Q162&lt;&gt;"",VISTORIA!O162,IF(VISTORIA!M162&lt;&gt;"",VISTORIA!K162,IF(VISTORIA!I162&lt;&gt;"",VISTORIA!G162,"NA")))))</f>
        <v>44174</v>
      </c>
      <c r="AA162" s="233" t="str">
        <f>IF(VISTORIA!Y162&lt;&gt;"",VISTORIA!X162,IF(VISTORIA!U162&lt;&gt;"",VISTORIA!T162,IF(VISTORIA!Q162&lt;&gt;"",VISTORIA!P162,IF(VISTORIA!M162&lt;&gt;"",VISTORIA!L162,IF(VISTORIA!I162&lt;&gt;"",VISTORIA!H162,"NA")))))</f>
        <v/>
      </c>
      <c r="AB162" s="233">
        <f>IF(OR(G162="AGUARDANDO PRESTAÇÃO DE CONTAS",G162="AGUARDANDO APROVAÇÃO PRESTAÇÃO DE CONTAS",G162="CONCLUÍDO"),"PTM CONCLUÍDO",IF(AND(VISTORIA!X162="",VISTORIA!W162&lt;&gt;""),VISTORIA!W162,IF(AND(VISTORIA!T162="",VISTORIA!S162&lt;&gt;""),VISTORIA!S162,IF(AND(VISTORIA!P162="",VISTORIA!O162&lt;&gt;""),VISTORIA!O162,IF(AND(VISTORIA!L162="",VISTORIA!K162&lt;&gt;""),VISTORIA!K162,IF(AND(VISTORIA!H162="",VISTORIA!G162&lt;&gt;""),VISTORIA!G162,"SEM PEDIDO"))))))</f>
        <v>44174</v>
      </c>
      <c r="AC162" s="18" t="str">
        <f>IFERROR(INDEX('CONCLUSÃO INFORMAL'!162:162,MATCH(MAX('CONCLUSÃO INFORMAL'!H162,'CONCLUSÃO INFORMAL'!L162,'CONCLUSÃO INFORMAL'!P162),'CONCLUSÃO INFORMAL'!162:162,0)-1),"NÃO INFORMADO")</f>
        <v>NÃO INFORMADO</v>
      </c>
      <c r="AD162" s="233" t="str">
        <f>IFERROR(INDEX('CONCLUSÃO INFORMAL'!162:162,MATCH(MAX('CONCLUSÃO INFORMAL'!H162,'CONCLUSÃO INFORMAL'!L162,'CONCLUSÃO INFORMAL'!P162),'CONCLUSÃO INFORMAL'!162:162,0)),"NÃO INFORMADO")</f>
        <v>NÃO INFORMADO</v>
      </c>
      <c r="AE162" s="1950" t="str">
        <f>IFERROR(INDEX('CONCLUSÃO INFORMAL'!162:162,MATCH(MAX('CONCLUSÃO INFORMAL'!H162,'CONCLUSÃO INFORMAL'!L162,'CONCLUSÃO INFORMAL'!P162),'CONCLUSÃO INFORMAL'!162:162,0)+1),"NÃO INFORMADO")</f>
        <v>NÃO INFORMADO</v>
      </c>
    </row>
    <row r="163" spans="2:31" ht="43.5" x14ac:dyDescent="0.35">
      <c r="B163" s="7" t="str">
        <f>'INF GERAIS'!B163&amp;IFERROR(IF(INDEX(APOIO!$A$5:$A$50,MATCH('INF GERAIS'!N163,APOIO!$B$5:$B$50,0))="NÃO",APOIO!$A$2&amp;"NÃO VÁLIDO",""),"")</f>
        <v>2014.0151</v>
      </c>
      <c r="C163" s="1950" t="str">
        <f>'INF GERAIS'!C163</f>
        <v>AGRESTE MERIDIONAL</v>
      </c>
      <c r="D163" s="1950" t="str">
        <f>'INF GERAIS'!D163</f>
        <v>GARANHUNS</v>
      </c>
      <c r="E163" s="1950" t="str">
        <f>'INF GERAIS'!E163</f>
        <v>CONSTRUÇÃO DO CAMPO DE FUTEBOL DO PARQUE EUCLIDES DOURADO</v>
      </c>
      <c r="F163" s="1950" t="str">
        <f>'INF GERAIS'!G163</f>
        <v>NORMAL</v>
      </c>
      <c r="G163" s="1950" t="str">
        <f>'INF GERAIS'!N163</f>
        <v>CONCLUÍDO</v>
      </c>
      <c r="H163" s="1950" t="str">
        <f>'INF GERAIS'!O163</f>
        <v>CONCLUÍDA</v>
      </c>
      <c r="I163" s="11">
        <f>'INF GERAIS'!I163</f>
        <v>2716979.5125000002</v>
      </c>
      <c r="J163" s="11">
        <f>'INF GERAIS'!J163</f>
        <v>805619.19999999995</v>
      </c>
      <c r="K163" s="11">
        <f>'INF GERAIS'!K163</f>
        <v>490341.56</v>
      </c>
      <c r="L163" s="11">
        <f>'INF GERAIS'!L163</f>
        <v>0</v>
      </c>
      <c r="M163" s="11">
        <f>'INF GERAIS'!M163</f>
        <v>315277.64</v>
      </c>
      <c r="N163" s="233">
        <f>IF(MAX(PAGAMENTOS!M163,PAGAMENTOS!U163,PAGAMENTOS!AC163,PAGAMENTOS!AK163,PAGAMENTOS!AQ163,PAGAMENTOS!AW163)=0,"SEM PAGAMENTO",IFERROR(INDEX(PAGAMENTOS!163:163,MATCH(MAX(PAGAMENTOS!M163,PAGAMENTOS!U163,PAGAMENTOS!AC163,PAGAMENTOS!AK163,PAGAMENTOS!AQ163,PAGAMENTOS!AW163),PAGAMENTOS!163:163,0)),"SEM PAGAMENTO"))</f>
        <v>44642</v>
      </c>
      <c r="O163" s="120" t="str">
        <f>IF(MAX(PAGAMENTOS!M163,PAGAMENTOS!U163,PAGAMENTOS!AC163,PAGAMENTOS!AK163,PAGAMENTOS!AQ163,PAGAMENTOS!AW163)=0,"SEM PAGAMENTO",IFERROR(IF(MATCH(MAX(PAGAMENTOS!M163,PAGAMENTOS!U163,PAGAMENTOS!AC163,PAGAMENTOS!AK163,PAGAMENTOS!AQ163,PAGAMENTOS!AW163),PAGAMENTOS!163:163,0)&gt;40,INDEX(PAGAMENTOS!163:163,MATCH(MAX(PAGAMENTOS!M163,PAGAMENTOS!U163,PAGAMENTOS!AC163,PAGAMENTOS!AK163,PAGAMENTOS!AQ163,PAGAMENTOS!AW163),PAGAMENTOS!163:163,0)-2)&amp;" P COMP.",IF(MATCH(MAX(PAGAMENTOS!M163,PAGAMENTOS!U163,PAGAMENTOS!AC163,PAGAMENTOS!AK163,PAGAMENTOS!AQ163,PAGAMENTOS!AW163),PAGAMENTOS!163:163,0)=13,"1ª P",IF(MATCH(MAX(PAGAMENTOS!M163,PAGAMENTOS!U163,PAGAMENTOS!AC163,PAGAMENTOS!AK163,PAGAMENTOS!AQ163,PAGAMENTOS!AW163),PAGAMENTOS!163:163,0)=21,"2ª P",IF(MATCH(MAX(PAGAMENTOS!M163,PAGAMENTOS!U163,PAGAMENTOS!AC163,PAGAMENTOS!AK163,PAGAMENTOS!AQ163,PAGAMENTOS!AW163),PAGAMENTOS!163:163,0)=29,"3ª P",IF(PAGAMENTOS!AC163=PAGAMENTOS!AK163,"4ª P","4ª P"))))),"SEM PAGAMENTO"))</f>
        <v>4ª P</v>
      </c>
      <c r="P163" s="11">
        <f>IF(MAX(PAGAMENTOS!M163,PAGAMENTOS!U163,PAGAMENTOS!AC163,PAGAMENTOS!AK163,PAGAMENTOS!AQ163,PAGAMENTOS!AW163)=0,"SEM PAGAMENTO",IFERROR(INDEX(PAGAMENTOS!163:163,MATCH(MAX(PAGAMENTOS!M163,PAGAMENTOS!U163,PAGAMENTOS!AC163,PAGAMENTOS!AK163,PAGAMENTOS!AQ163,PAGAMENTOS!AW163),PAGAMENTOS!163:163,0)-1),"SEM PAGAMENTO"))</f>
        <v>98068.32</v>
      </c>
      <c r="Q163" s="11">
        <f>SUM(PAGAMENTOS!G163,PAGAMENTOS!L163,PAGAMENTOS!T163,PAGAMENTOS!AB163,PAGAMENTOS!AJ163,PAGAMENTOS!AP163,PAGAMENTOS!AV163)</f>
        <v>490341.56</v>
      </c>
      <c r="R163" s="11">
        <f>SUM(PAGAMENTOS!G163,PAGAMENTOS!H163,PAGAMENTOS!L163,PAGAMENTOS!T163,PAGAMENTOS!AB163,PAGAMENTOS!AJ163,PAGAMENTOS!AP163,PAGAMENTOS!AV163)</f>
        <v>490341.56</v>
      </c>
      <c r="S163" s="17">
        <f t="shared" si="2"/>
        <v>1</v>
      </c>
      <c r="T163" s="11">
        <f>IF(RIGHT(B163)="O",0,IF(AND(R163=0,PAGAMENTOS!H163&lt;&gt;0),0,K163-R163))</f>
        <v>0</v>
      </c>
      <c r="U163" s="120" t="str">
        <f>IF(AND(OR(PAGAMENTOS!AG163&lt;&gt;"",PAGAMENTOS!AH163&lt;&gt;""),PAGAMENTOS!AK163=""),"4ª",IF(AND(OR(PAGAMENTOS!Y163&lt;&gt;"",PAGAMENTOS!Z163&lt;&gt;""),PAGAMENTOS!AC163=""),"3ª",IF(AND(OR(PAGAMENTOS!Q163&lt;&gt;"",PAGAMENTOS!R163&lt;&gt;""),PAGAMENTOS!U163=""),"2ª",IF(AND(OR(PAGAMENTOS!I163&lt;&gt;"",PAGAMENTOS!J163&lt;&gt;""),PAGAMENTOS!M163=""),"1ª","OK"))))</f>
        <v>OK</v>
      </c>
      <c r="V163" s="120" t="str">
        <f>IF(U163="4ª",IF(PAGAMENTOS!AH163="","AGUARDANDO VISTORIA","NO FINANCEIRO"),IF(U163="3ª",IF(PAGAMENTOS!Z163="","AGUARDANDO VISTORIA","NO FINANCEIRO"),IF(U163="2ª",IF(PAGAMENTOS!R163="","AGUARDANDO VISTORIA","NO FINANCEIRO"),IF(U163="1ª",IF(PAGAMENTOS!J163="","AGUARDANDO LIBERAÇÃO","NO FINANCEIRO"),"OK"))))</f>
        <v>OK</v>
      </c>
      <c r="W163" s="233" t="str">
        <f>IF(U163="4ª",IF(PAGAMENTOS!AH163="",PAGAMENTOS!AG163,PAGAMENTOS!AH163),IF(U163="3ª",IF(PAGAMENTOS!Z163="",PAGAMENTOS!Y163,PAGAMENTOS!Z163),IF(U163="2ª",IF(PAGAMENTOS!R163="",PAGAMENTOS!Q163,PAGAMENTOS!R163),IF(U163="1ª",IF(PAGAMENTOS!J163="",PAGAMENTOS!I163,PAGAMENTOS!J163),"OK"))))</f>
        <v>OK</v>
      </c>
      <c r="X163" s="18">
        <f>MAX(VISTORIA!Y163,VISTORIA!U163,VISTORIA!Q163,VISTORIA!M163,VISTORIA!I163)</f>
        <v>1</v>
      </c>
      <c r="Y163" s="18">
        <f>IF(VISTORIA!Y163&lt;&gt;"",VISTORIA!Y163,IF(VISTORIA!U163&lt;&gt;"",VISTORIA!U163,IF(VISTORIA!Q163&lt;&gt;"",VISTORIA!Q163,IF(VISTORIA!M163&lt;&gt;"",VISTORIA!M163,IF(VISTORIA!I163&lt;&gt;"",VISTORIA!I163,0)))))</f>
        <v>1</v>
      </c>
      <c r="Z163" s="233">
        <f>IF(VISTORIA!Y163&lt;&gt;"",VISTORIA!W163,IF(VISTORIA!U163&lt;&gt;"",VISTORIA!S163,IF(VISTORIA!Q163&lt;&gt;"",VISTORIA!O163,IF(VISTORIA!M163&lt;&gt;"",VISTORIA!K163,IF(VISTORIA!I163&lt;&gt;"",VISTORIA!G163,"NA")))))</f>
        <v>44582</v>
      </c>
      <c r="AA163" s="233">
        <f>IF(VISTORIA!Y163&lt;&gt;"",VISTORIA!X163,IF(VISTORIA!U163&lt;&gt;"",VISTORIA!T163,IF(VISTORIA!Q163&lt;&gt;"",VISTORIA!P163,IF(VISTORIA!M163&lt;&gt;"",VISTORIA!L163,IF(VISTORIA!I163&lt;&gt;"",VISTORIA!H163,"NA")))))</f>
        <v>44608</v>
      </c>
      <c r="AB163" s="233" t="str">
        <f>IF(OR(G163="AGUARDANDO PRESTAÇÃO DE CONTAS",G163="AGUARDANDO APROVAÇÃO PRESTAÇÃO DE CONTAS",G163="CONCLUÍDO"),"PTM CONCLUÍDO",IF(AND(VISTORIA!X163="",VISTORIA!W163&lt;&gt;""),VISTORIA!W163,IF(AND(VISTORIA!T163="",VISTORIA!S163&lt;&gt;""),VISTORIA!S163,IF(AND(VISTORIA!P163="",VISTORIA!O163&lt;&gt;""),VISTORIA!O163,IF(AND(VISTORIA!L163="",VISTORIA!K163&lt;&gt;""),VISTORIA!K163,IF(AND(VISTORIA!H163="",VISTORIA!G163&lt;&gt;""),VISTORIA!G163,"SEM PEDIDO"))))))</f>
        <v>PTM CONCLUÍDO</v>
      </c>
      <c r="AC163" s="18" t="str">
        <f>IFERROR(INDEX('CONCLUSÃO INFORMAL'!163:163,MATCH(MAX('CONCLUSÃO INFORMAL'!H163,'CONCLUSÃO INFORMAL'!L163,'CONCLUSÃO INFORMAL'!P163),'CONCLUSÃO INFORMAL'!163:163,0)-1),"NÃO INFORMADO")</f>
        <v>NÃO INFORMADO</v>
      </c>
      <c r="AD163" s="233" t="str">
        <f>IFERROR(INDEX('CONCLUSÃO INFORMAL'!163:163,MATCH(MAX('CONCLUSÃO INFORMAL'!H163,'CONCLUSÃO INFORMAL'!L163,'CONCLUSÃO INFORMAL'!P163),'CONCLUSÃO INFORMAL'!163:163,0)),"NÃO INFORMADO")</f>
        <v>NÃO INFORMADO</v>
      </c>
      <c r="AE163" s="1950" t="str">
        <f>IFERROR(INDEX('CONCLUSÃO INFORMAL'!163:163,MATCH(MAX('CONCLUSÃO INFORMAL'!H163,'CONCLUSÃO INFORMAL'!L163,'CONCLUSÃO INFORMAL'!P163),'CONCLUSÃO INFORMAL'!163:163,0)+1),"NÃO INFORMADO")</f>
        <v>NÃO INFORMADO</v>
      </c>
    </row>
    <row r="164" spans="2:31" ht="43.5" x14ac:dyDescent="0.35">
      <c r="B164" s="7" t="str">
        <f>'INF GERAIS'!B164&amp;IFERROR(IF(INDEX(APOIO!$A$5:$A$50,MATCH('INF GERAIS'!N164,APOIO!$B$5:$B$50,0))="NÃO",APOIO!$A$2&amp;"NÃO VÁLIDO",""),"")</f>
        <v>2014.0152</v>
      </c>
      <c r="C164" s="1950" t="str">
        <f>'INF GERAIS'!C164</f>
        <v>AGRESTE MERIDIONAL</v>
      </c>
      <c r="D164" s="1950" t="str">
        <f>'INF GERAIS'!D164</f>
        <v>GARANHUNS</v>
      </c>
      <c r="E164" s="1950" t="str">
        <f>'INF GERAIS'!E164</f>
        <v>MELHORIA DA INFRAESTRUTURA DO INDIANO E LACERDÓPOLIS</v>
      </c>
      <c r="F164" s="1950" t="str">
        <f>'INF GERAIS'!G164</f>
        <v>NORMAL</v>
      </c>
      <c r="G164" s="1950" t="str">
        <f>'INF GERAIS'!N164</f>
        <v>REPROGRAMAÇÃO/PRESTAÇÃO DE CONTAS</v>
      </c>
      <c r="H164" s="1950" t="str">
        <f>'INF GERAIS'!O164</f>
        <v>CONCLUÍDA</v>
      </c>
      <c r="I164" s="11">
        <f>'INF GERAIS'!I164</f>
        <v>2716979.5125000002</v>
      </c>
      <c r="J164" s="11">
        <f>'INF GERAIS'!J164</f>
        <v>1532829.22</v>
      </c>
      <c r="K164" s="11">
        <f>'INF GERAIS'!K164</f>
        <v>1495876.37</v>
      </c>
      <c r="L164" s="11">
        <f>'INF GERAIS'!L164</f>
        <v>15118.26</v>
      </c>
      <c r="M164" s="11">
        <f>'INF GERAIS'!M164</f>
        <v>21834.59</v>
      </c>
      <c r="N164" s="233">
        <f>IF(MAX(PAGAMENTOS!M164,PAGAMENTOS!U164,PAGAMENTOS!AC164,PAGAMENTOS!AK164,PAGAMENTOS!AQ164,PAGAMENTOS!AW164)=0,"SEM PAGAMENTO",IFERROR(INDEX(PAGAMENTOS!164:164,MATCH(MAX(PAGAMENTOS!M164,PAGAMENTOS!U164,PAGAMENTOS!AC164,PAGAMENTOS!AK164,PAGAMENTOS!AQ164,PAGAMENTOS!AW164),PAGAMENTOS!164:164,0)),"SEM PAGAMENTO"))</f>
        <v>44274</v>
      </c>
      <c r="O164" s="120" t="str">
        <f>IF(MAX(PAGAMENTOS!M164,PAGAMENTOS!U164,PAGAMENTOS!AC164,PAGAMENTOS!AK164,PAGAMENTOS!AQ164,PAGAMENTOS!AW164)=0,"SEM PAGAMENTO",IFERROR(IF(MATCH(MAX(PAGAMENTOS!M164,PAGAMENTOS!U164,PAGAMENTOS!AC164,PAGAMENTOS!AK164,PAGAMENTOS!AQ164,PAGAMENTOS!AW164),PAGAMENTOS!164:164,0)&gt;40,INDEX(PAGAMENTOS!164:164,MATCH(MAX(PAGAMENTOS!M164,PAGAMENTOS!U164,PAGAMENTOS!AC164,PAGAMENTOS!AK164,PAGAMENTOS!AQ164,PAGAMENTOS!AW164),PAGAMENTOS!164:164,0)-2)&amp;" P COMP.",IF(MATCH(MAX(PAGAMENTOS!M164,PAGAMENTOS!U164,PAGAMENTOS!AC164,PAGAMENTOS!AK164,PAGAMENTOS!AQ164,PAGAMENTOS!AW164),PAGAMENTOS!164:164,0)=13,"1ª P",IF(MATCH(MAX(PAGAMENTOS!M164,PAGAMENTOS!U164,PAGAMENTOS!AC164,PAGAMENTOS!AK164,PAGAMENTOS!AQ164,PAGAMENTOS!AW164),PAGAMENTOS!164:164,0)=21,"2ª P",IF(MATCH(MAX(PAGAMENTOS!M164,PAGAMENTOS!U164,PAGAMENTOS!AC164,PAGAMENTOS!AK164,PAGAMENTOS!AQ164,PAGAMENTOS!AW164),PAGAMENTOS!164:164,0)=29,"3ª P",IF(PAGAMENTOS!AC164=PAGAMENTOS!AK164,"4ª P","4ª P"))))),"SEM PAGAMENTO"))</f>
        <v>4ª P COMP.</v>
      </c>
      <c r="P164" s="11">
        <f>IF(MAX(PAGAMENTOS!M164,PAGAMENTOS!U164,PAGAMENTOS!AC164,PAGAMENTOS!AK164,PAGAMENTOS!AQ164,PAGAMENTOS!AW164)=0,"SEM PAGAMENTO",IFERROR(INDEX(PAGAMENTOS!164:164,MATCH(MAX(PAGAMENTOS!M164,PAGAMENTOS!U164,PAGAMENTOS!AC164,PAGAMENTOS!AK164,PAGAMENTOS!AQ164,PAGAMENTOS!AW164),PAGAMENTOS!164:164,0)-1),"SEM PAGAMENTO"))</f>
        <v>149587.64000000001</v>
      </c>
      <c r="Q164" s="11">
        <f>SUM(PAGAMENTOS!G164,PAGAMENTOS!L164,PAGAMENTOS!T164,PAGAMENTOS!AB164,PAGAMENTOS!AJ164,PAGAMENTOS!AP164,PAGAMENTOS!AV164)</f>
        <v>1495876.37</v>
      </c>
      <c r="R164" s="11">
        <f>SUM(PAGAMENTOS!G164,PAGAMENTOS!H164,PAGAMENTOS!L164,PAGAMENTOS!T164,PAGAMENTOS!AB164,PAGAMENTOS!AJ164,PAGAMENTOS!AP164,PAGAMENTOS!AV164)</f>
        <v>1495876.37</v>
      </c>
      <c r="S164" s="17">
        <f t="shared" si="2"/>
        <v>1</v>
      </c>
      <c r="T164" s="11">
        <f>IF(RIGHT(B164)="O",0,IF(AND(R164=0,PAGAMENTOS!H164&lt;&gt;0),0,K164-R164))</f>
        <v>0</v>
      </c>
      <c r="U164" s="120" t="str">
        <f>IF(AND(OR(PAGAMENTOS!AG164&lt;&gt;"",PAGAMENTOS!AH164&lt;&gt;""),PAGAMENTOS!AK164=""),"4ª",IF(AND(OR(PAGAMENTOS!Y164&lt;&gt;"",PAGAMENTOS!Z164&lt;&gt;""),PAGAMENTOS!AC164=""),"3ª",IF(AND(OR(PAGAMENTOS!Q164&lt;&gt;"",PAGAMENTOS!R164&lt;&gt;""),PAGAMENTOS!U164=""),"2ª",IF(AND(OR(PAGAMENTOS!I164&lt;&gt;"",PAGAMENTOS!J164&lt;&gt;""),PAGAMENTOS!M164=""),"1ª","OK"))))</f>
        <v>OK</v>
      </c>
      <c r="V164" s="120" t="str">
        <f>IF(U164="4ª",IF(PAGAMENTOS!AH164="","AGUARDANDO VISTORIA","NO FINANCEIRO"),IF(U164="3ª",IF(PAGAMENTOS!Z164="","AGUARDANDO VISTORIA","NO FINANCEIRO"),IF(U164="2ª",IF(PAGAMENTOS!R164="","AGUARDANDO VISTORIA","NO FINANCEIRO"),IF(U164="1ª",IF(PAGAMENTOS!J164="","AGUARDANDO LIBERAÇÃO","NO FINANCEIRO"),"OK"))))</f>
        <v>OK</v>
      </c>
      <c r="W164" s="233" t="str">
        <f>IF(U164="4ª",IF(PAGAMENTOS!AH164="",PAGAMENTOS!AG164,PAGAMENTOS!AH164),IF(U164="3ª",IF(PAGAMENTOS!Z164="",PAGAMENTOS!Y164,PAGAMENTOS!Z164),IF(U164="2ª",IF(PAGAMENTOS!R164="",PAGAMENTOS!Q164,PAGAMENTOS!R164),IF(U164="1ª",IF(PAGAMENTOS!J164="",PAGAMENTOS!I164,PAGAMENTOS!J164),"OK"))))</f>
        <v>OK</v>
      </c>
      <c r="X164" s="18">
        <f>MAX(VISTORIA!Y164,VISTORIA!U164,VISTORIA!Q164,VISTORIA!M164,VISTORIA!I164)</f>
        <v>1</v>
      </c>
      <c r="Y164" s="18">
        <f>IF(VISTORIA!Y164&lt;&gt;"",VISTORIA!Y164,IF(VISTORIA!U164&lt;&gt;"",VISTORIA!U164,IF(VISTORIA!Q164&lt;&gt;"",VISTORIA!Q164,IF(VISTORIA!M164&lt;&gt;"",VISTORIA!M164,IF(VISTORIA!I164&lt;&gt;"",VISTORIA!I164,0)))))</f>
        <v>1</v>
      </c>
      <c r="Z164" s="233">
        <f>IF(VISTORIA!Y164&lt;&gt;"",VISTORIA!W164,IF(VISTORIA!U164&lt;&gt;"",VISTORIA!S164,IF(VISTORIA!Q164&lt;&gt;"",VISTORIA!O164,IF(VISTORIA!M164&lt;&gt;"",VISTORIA!K164,IF(VISTORIA!I164&lt;&gt;"",VISTORIA!G164,"NA")))))</f>
        <v>43921</v>
      </c>
      <c r="AA164" s="233">
        <f>IF(VISTORIA!Y164&lt;&gt;"",VISTORIA!X164,IF(VISTORIA!U164&lt;&gt;"",VISTORIA!T164,IF(VISTORIA!Q164&lt;&gt;"",VISTORIA!P164,IF(VISTORIA!M164&lt;&gt;"",VISTORIA!L164,IF(VISTORIA!I164&lt;&gt;"",VISTORIA!H164,"NA")))))</f>
        <v>44034</v>
      </c>
      <c r="AB164" s="233" t="str">
        <f>IF(OR(G164="AGUARDANDO PRESTAÇÃO DE CONTAS",G164="AGUARDANDO APROVAÇÃO PRESTAÇÃO DE CONTAS",G164="CONCLUÍDO"),"PTM CONCLUÍDO",IF(AND(VISTORIA!X164="",VISTORIA!W164&lt;&gt;""),VISTORIA!W164,IF(AND(VISTORIA!T164="",VISTORIA!S164&lt;&gt;""),VISTORIA!S164,IF(AND(VISTORIA!P164="",VISTORIA!O164&lt;&gt;""),VISTORIA!O164,IF(AND(VISTORIA!L164="",VISTORIA!K164&lt;&gt;""),VISTORIA!K164,IF(AND(VISTORIA!H164="",VISTORIA!G164&lt;&gt;""),VISTORIA!G164,"SEM PEDIDO"))))))</f>
        <v>SEM PEDIDO</v>
      </c>
      <c r="AC164" s="18" t="str">
        <f>IFERROR(INDEX('CONCLUSÃO INFORMAL'!164:164,MATCH(MAX('CONCLUSÃO INFORMAL'!H164,'CONCLUSÃO INFORMAL'!L164,'CONCLUSÃO INFORMAL'!P164),'CONCLUSÃO INFORMAL'!164:164,0)-1),"NÃO INFORMADO")</f>
        <v>NÃO INFORMADO</v>
      </c>
      <c r="AD164" s="233" t="str">
        <f>IFERROR(INDEX('CONCLUSÃO INFORMAL'!164:164,MATCH(MAX('CONCLUSÃO INFORMAL'!H164,'CONCLUSÃO INFORMAL'!L164,'CONCLUSÃO INFORMAL'!P164),'CONCLUSÃO INFORMAL'!164:164,0)),"NÃO INFORMADO")</f>
        <v>NÃO INFORMADO</v>
      </c>
      <c r="AE164" s="1950" t="str">
        <f>IFERROR(INDEX('CONCLUSÃO INFORMAL'!164:164,MATCH(MAX('CONCLUSÃO INFORMAL'!H164,'CONCLUSÃO INFORMAL'!L164,'CONCLUSÃO INFORMAL'!P164),'CONCLUSÃO INFORMAL'!164:164,0)+1),"NÃO INFORMADO")</f>
        <v>NÃO INFORMADO</v>
      </c>
    </row>
    <row r="165" spans="2:31" ht="58" x14ac:dyDescent="0.35">
      <c r="B165" s="7" t="str">
        <f>'INF GERAIS'!B165&amp;IFERROR(IF(INDEX(APOIO!$A$5:$A$50,MATCH('INF GERAIS'!N165,APOIO!$B$5:$B$50,0))="NÃO",APOIO!$A$2&amp;"NÃO VÁLIDO",""),"")</f>
        <v>2014.0153</v>
      </c>
      <c r="C165" s="1950" t="str">
        <f>'INF GERAIS'!C165</f>
        <v>AGRESTE MERIDIONAL</v>
      </c>
      <c r="D165" s="1950" t="str">
        <f>'INF GERAIS'!D165</f>
        <v>GARANHUNS</v>
      </c>
      <c r="E165" s="1950" t="str">
        <f>'INF GERAIS'!E165</f>
        <v>MELHORIA DA INFRAESTRUTURA NO BAIRRO FRANCISCO FIGUEIRA</v>
      </c>
      <c r="F165" s="1950" t="str">
        <f>'INF GERAIS'!G165</f>
        <v>NORMAL</v>
      </c>
      <c r="G165" s="1950" t="str">
        <f>'INF GERAIS'!N165</f>
        <v>AGUARDANDO APROVAÇÃO PRESTAÇÃO DE CONTAS (SECRETARIA)</v>
      </c>
      <c r="H165" s="1950" t="str">
        <f>'INF GERAIS'!O165</f>
        <v>CONCLUÍDA</v>
      </c>
      <c r="I165" s="11">
        <f>'INF GERAIS'!I165</f>
        <v>2716979.5125000002</v>
      </c>
      <c r="J165" s="11">
        <f>'INF GERAIS'!J165</f>
        <v>490042.84</v>
      </c>
      <c r="K165" s="11">
        <f>'INF GERAIS'!K165</f>
        <v>431986.23</v>
      </c>
      <c r="L165" s="11">
        <f>'INF GERAIS'!L165</f>
        <v>11557.28</v>
      </c>
      <c r="M165" s="11">
        <f>'INF GERAIS'!M165</f>
        <v>46499.33</v>
      </c>
      <c r="N165" s="233">
        <f>IF(MAX(PAGAMENTOS!M165,PAGAMENTOS!U165,PAGAMENTOS!AC165,PAGAMENTOS!AK165,PAGAMENTOS!AQ165,PAGAMENTOS!AW165)=0,"SEM PAGAMENTO",IFERROR(INDEX(PAGAMENTOS!165:165,MATCH(MAX(PAGAMENTOS!M165,PAGAMENTOS!U165,PAGAMENTOS!AC165,PAGAMENTOS!AK165,PAGAMENTOS!AQ165,PAGAMENTOS!AW165),PAGAMENTOS!165:165,0)),"SEM PAGAMENTO"))</f>
        <v>43193</v>
      </c>
      <c r="O165" s="120" t="str">
        <f>IF(MAX(PAGAMENTOS!M165,PAGAMENTOS!U165,PAGAMENTOS!AC165,PAGAMENTOS!AK165,PAGAMENTOS!AQ165,PAGAMENTOS!AW165)=0,"SEM PAGAMENTO",IFERROR(IF(MATCH(MAX(PAGAMENTOS!M165,PAGAMENTOS!U165,PAGAMENTOS!AC165,PAGAMENTOS!AK165,PAGAMENTOS!AQ165,PAGAMENTOS!AW165),PAGAMENTOS!165:165,0)&gt;40,INDEX(PAGAMENTOS!165:165,MATCH(MAX(PAGAMENTOS!M165,PAGAMENTOS!U165,PAGAMENTOS!AC165,PAGAMENTOS!AK165,PAGAMENTOS!AQ165,PAGAMENTOS!AW165),PAGAMENTOS!165:165,0)-2)&amp;" P COMP.",IF(MATCH(MAX(PAGAMENTOS!M165,PAGAMENTOS!U165,PAGAMENTOS!AC165,PAGAMENTOS!AK165,PAGAMENTOS!AQ165,PAGAMENTOS!AW165),PAGAMENTOS!165:165,0)=13,"1ª P",IF(MATCH(MAX(PAGAMENTOS!M165,PAGAMENTOS!U165,PAGAMENTOS!AC165,PAGAMENTOS!AK165,PAGAMENTOS!AQ165,PAGAMENTOS!AW165),PAGAMENTOS!165:165,0)=21,"2ª P",IF(MATCH(MAX(PAGAMENTOS!M165,PAGAMENTOS!U165,PAGAMENTOS!AC165,PAGAMENTOS!AK165,PAGAMENTOS!AQ165,PAGAMENTOS!AW165),PAGAMENTOS!165:165,0)=29,"3ª P",IF(PAGAMENTOS!AC165=PAGAMENTOS!AK165,"4ª P","4ª P"))))),"SEM PAGAMENTO"))</f>
        <v>4ª P</v>
      </c>
      <c r="P165" s="11">
        <f>IF(MAX(PAGAMENTOS!M165,PAGAMENTOS!U165,PAGAMENTOS!AC165,PAGAMENTOS!AK165,PAGAMENTOS!AQ165,PAGAMENTOS!AW165)=0,"SEM PAGAMENTO",IFERROR(INDEX(PAGAMENTOS!165:165,MATCH(MAX(PAGAMENTOS!M165,PAGAMENTOS!U165,PAGAMENTOS!AC165,PAGAMENTOS!AK165,PAGAMENTOS!AQ165,PAGAMENTOS!AW165),PAGAMENTOS!165:165,0)-1),"SEM PAGAMENTO"))</f>
        <v>86397.25</v>
      </c>
      <c r="Q165" s="11">
        <f>SUM(PAGAMENTOS!G165,PAGAMENTOS!L165,PAGAMENTOS!T165,PAGAMENTOS!AB165,PAGAMENTOS!AJ165,PAGAMENTOS!AP165,PAGAMENTOS!AV165)</f>
        <v>431986.23</v>
      </c>
      <c r="R165" s="11">
        <f>SUM(PAGAMENTOS!G165,PAGAMENTOS!H165,PAGAMENTOS!L165,PAGAMENTOS!T165,PAGAMENTOS!AB165,PAGAMENTOS!AJ165,PAGAMENTOS!AP165,PAGAMENTOS!AV165)</f>
        <v>431986.23</v>
      </c>
      <c r="S165" s="17">
        <f t="shared" si="2"/>
        <v>1</v>
      </c>
      <c r="T165" s="11">
        <f>IF(RIGHT(B165)="O",0,IF(AND(R165=0,PAGAMENTOS!H165&lt;&gt;0),0,K165-R165))</f>
        <v>0</v>
      </c>
      <c r="U165" s="120" t="str">
        <f>IF(AND(OR(PAGAMENTOS!AG165&lt;&gt;"",PAGAMENTOS!AH165&lt;&gt;""),PAGAMENTOS!AK165=""),"4ª",IF(AND(OR(PAGAMENTOS!Y165&lt;&gt;"",PAGAMENTOS!Z165&lt;&gt;""),PAGAMENTOS!AC165=""),"3ª",IF(AND(OR(PAGAMENTOS!Q165&lt;&gt;"",PAGAMENTOS!R165&lt;&gt;""),PAGAMENTOS!U165=""),"2ª",IF(AND(OR(PAGAMENTOS!I165&lt;&gt;"",PAGAMENTOS!J165&lt;&gt;""),PAGAMENTOS!M165=""),"1ª","OK"))))</f>
        <v>OK</v>
      </c>
      <c r="V165" s="120" t="str">
        <f>IF(U165="4ª",IF(PAGAMENTOS!AH165="","AGUARDANDO VISTORIA","NO FINANCEIRO"),IF(U165="3ª",IF(PAGAMENTOS!Z165="","AGUARDANDO VISTORIA","NO FINANCEIRO"),IF(U165="2ª",IF(PAGAMENTOS!R165="","AGUARDANDO VISTORIA","NO FINANCEIRO"),IF(U165="1ª",IF(PAGAMENTOS!J165="","AGUARDANDO LIBERAÇÃO","NO FINANCEIRO"),"OK"))))</f>
        <v>OK</v>
      </c>
      <c r="W165" s="233" t="str">
        <f>IF(U165="4ª",IF(PAGAMENTOS!AH165="",PAGAMENTOS!AG165,PAGAMENTOS!AH165),IF(U165="3ª",IF(PAGAMENTOS!Z165="",PAGAMENTOS!Y165,PAGAMENTOS!Z165),IF(U165="2ª",IF(PAGAMENTOS!R165="",PAGAMENTOS!Q165,PAGAMENTOS!R165),IF(U165="1ª",IF(PAGAMENTOS!J165="",PAGAMENTOS!I165,PAGAMENTOS!J165),"OK"))))</f>
        <v>OK</v>
      </c>
      <c r="X165" s="18">
        <f>MAX(VISTORIA!Y165,VISTORIA!U165,VISTORIA!Q165,VISTORIA!M165,VISTORIA!I165)</f>
        <v>1</v>
      </c>
      <c r="Y165" s="18">
        <f>IF(VISTORIA!Y165&lt;&gt;"",VISTORIA!Y165,IF(VISTORIA!U165&lt;&gt;"",VISTORIA!U165,IF(VISTORIA!Q165&lt;&gt;"",VISTORIA!Q165,IF(VISTORIA!M165&lt;&gt;"",VISTORIA!M165,IF(VISTORIA!I165&lt;&gt;"",VISTORIA!I165,0)))))</f>
        <v>1</v>
      </c>
      <c r="Z165" s="233">
        <f>IF(VISTORIA!Y165&lt;&gt;"",VISTORIA!W165,IF(VISTORIA!U165&lt;&gt;"",VISTORIA!S165,IF(VISTORIA!Q165&lt;&gt;"",VISTORIA!O165,IF(VISTORIA!M165&lt;&gt;"",VISTORIA!K165,IF(VISTORIA!I165&lt;&gt;"",VISTORIA!G165,"NA")))))</f>
        <v>43158</v>
      </c>
      <c r="AA165" s="233">
        <f>IF(VISTORIA!Y165&lt;&gt;"",VISTORIA!X165,IF(VISTORIA!U165&lt;&gt;"",VISTORIA!T165,IF(VISTORIA!Q165&lt;&gt;"",VISTORIA!P165,IF(VISTORIA!M165&lt;&gt;"",VISTORIA!L165,IF(VISTORIA!I165&lt;&gt;"",VISTORIA!H165,"NA")))))</f>
        <v>43167</v>
      </c>
      <c r="AB165" s="233" t="str">
        <f>IF(OR(G165="AGUARDANDO PRESTAÇÃO DE CONTAS",G165="AGUARDANDO APROVAÇÃO PRESTAÇÃO DE CONTAS",G165="CONCLUÍDO"),"PTM CONCLUÍDO",IF(AND(VISTORIA!X165="",VISTORIA!W165&lt;&gt;""),VISTORIA!W165,IF(AND(VISTORIA!T165="",VISTORIA!S165&lt;&gt;""),VISTORIA!S165,IF(AND(VISTORIA!P165="",VISTORIA!O165&lt;&gt;""),VISTORIA!O165,IF(AND(VISTORIA!L165="",VISTORIA!K165&lt;&gt;""),VISTORIA!K165,IF(AND(VISTORIA!H165="",VISTORIA!G165&lt;&gt;""),VISTORIA!G165,"SEM PEDIDO"))))))</f>
        <v>SEM PEDIDO</v>
      </c>
      <c r="AC165" s="18" t="str">
        <f>IFERROR(INDEX('CONCLUSÃO INFORMAL'!165:165,MATCH(MAX('CONCLUSÃO INFORMAL'!H165,'CONCLUSÃO INFORMAL'!L165,'CONCLUSÃO INFORMAL'!P165),'CONCLUSÃO INFORMAL'!165:165,0)-1),"NÃO INFORMADO")</f>
        <v>NÃO INFORMADO</v>
      </c>
      <c r="AD165" s="233" t="str">
        <f>IFERROR(INDEX('CONCLUSÃO INFORMAL'!165:165,MATCH(MAX('CONCLUSÃO INFORMAL'!H165,'CONCLUSÃO INFORMAL'!L165,'CONCLUSÃO INFORMAL'!P165),'CONCLUSÃO INFORMAL'!165:165,0)),"NÃO INFORMADO")</f>
        <v>NÃO INFORMADO</v>
      </c>
      <c r="AE165" s="1950" t="str">
        <f>IFERROR(INDEX('CONCLUSÃO INFORMAL'!165:165,MATCH(MAX('CONCLUSÃO INFORMAL'!H165,'CONCLUSÃO INFORMAL'!L165,'CONCLUSÃO INFORMAL'!P165),'CONCLUSÃO INFORMAL'!165:165,0)+1),"NÃO INFORMADO")</f>
        <v>NÃO INFORMADO</v>
      </c>
    </row>
    <row r="166" spans="2:31" ht="43.5" x14ac:dyDescent="0.35">
      <c r="B166" s="7" t="str">
        <f>'INF GERAIS'!B166&amp;IFERROR(IF(INDEX(APOIO!$A$5:$A$50,MATCH('INF GERAIS'!N166,APOIO!$B$5:$B$50,0))="NÃO",APOIO!$A$2&amp;"NÃO VÁLIDO",""),"")</f>
        <v>2014.0154</v>
      </c>
      <c r="C166" s="1950" t="str">
        <f>'INF GERAIS'!C166</f>
        <v>AGRESTE MERIDIONAL</v>
      </c>
      <c r="D166" s="1950" t="str">
        <f>'INF GERAIS'!D166</f>
        <v>GARANHUNS</v>
      </c>
      <c r="E166" s="1950" t="str">
        <f>'INF GERAIS'!E166</f>
        <v>MELHORIA DA INFRAESTRUTURA NO DISTRITO DE MIRACICA</v>
      </c>
      <c r="F166" s="1950" t="str">
        <f>'INF GERAIS'!G166</f>
        <v>NORMAL</v>
      </c>
      <c r="G166" s="1950" t="str">
        <f>'INF GERAIS'!N166</f>
        <v>AGUARDANDO APROVAÇÃO PRESTAÇÃO DE CONTAS (SECRETARIA)</v>
      </c>
      <c r="H166" s="1950" t="str">
        <f>'INF GERAIS'!O166</f>
        <v>CONCLUÍDA</v>
      </c>
      <c r="I166" s="11">
        <f>'INF GERAIS'!I166</f>
        <v>2716979.5125000002</v>
      </c>
      <c r="J166" s="11">
        <f>'INF GERAIS'!J166</f>
        <v>398666.75</v>
      </c>
      <c r="K166" s="11">
        <f>'INF GERAIS'!K166</f>
        <v>298775.34999999998</v>
      </c>
      <c r="L166" s="11">
        <f>'INF GERAIS'!L166</f>
        <v>0</v>
      </c>
      <c r="M166" s="11">
        <f>'INF GERAIS'!M166</f>
        <v>99891.4</v>
      </c>
      <c r="N166" s="233">
        <f>IF(MAX(PAGAMENTOS!M166,PAGAMENTOS!U166,PAGAMENTOS!AC166,PAGAMENTOS!AK166,PAGAMENTOS!AQ166,PAGAMENTOS!AW166)=0,"SEM PAGAMENTO",IFERROR(INDEX(PAGAMENTOS!166:166,MATCH(MAX(PAGAMENTOS!M166,PAGAMENTOS!U166,PAGAMENTOS!AC166,PAGAMENTOS!AK166,PAGAMENTOS!AQ166,PAGAMENTOS!AW166),PAGAMENTOS!166:166,0)),"SEM PAGAMENTO"))</f>
        <v>43193</v>
      </c>
      <c r="O166" s="120" t="str">
        <f>IF(MAX(PAGAMENTOS!M166,PAGAMENTOS!U166,PAGAMENTOS!AC166,PAGAMENTOS!AK166,PAGAMENTOS!AQ166,PAGAMENTOS!AW166)=0,"SEM PAGAMENTO",IFERROR(IF(MATCH(MAX(PAGAMENTOS!M166,PAGAMENTOS!U166,PAGAMENTOS!AC166,PAGAMENTOS!AK166,PAGAMENTOS!AQ166,PAGAMENTOS!AW166),PAGAMENTOS!166:166,0)&gt;40,INDEX(PAGAMENTOS!166:166,MATCH(MAX(PAGAMENTOS!M166,PAGAMENTOS!U166,PAGAMENTOS!AC166,PAGAMENTOS!AK166,PAGAMENTOS!AQ166,PAGAMENTOS!AW166),PAGAMENTOS!166:166,0)-2)&amp;" P COMP.",IF(MATCH(MAX(PAGAMENTOS!M166,PAGAMENTOS!U166,PAGAMENTOS!AC166,PAGAMENTOS!AK166,PAGAMENTOS!AQ166,PAGAMENTOS!AW166),PAGAMENTOS!166:166,0)=13,"1ª P",IF(MATCH(MAX(PAGAMENTOS!M166,PAGAMENTOS!U166,PAGAMENTOS!AC166,PAGAMENTOS!AK166,PAGAMENTOS!AQ166,PAGAMENTOS!AW166),PAGAMENTOS!166:166,0)=21,"2ª P",IF(MATCH(MAX(PAGAMENTOS!M166,PAGAMENTOS!U166,PAGAMENTOS!AC166,PAGAMENTOS!AK166,PAGAMENTOS!AQ166,PAGAMENTOS!AW166),PAGAMENTOS!166:166,0)=29,"3ª P",IF(PAGAMENTOS!AC166=PAGAMENTOS!AK166,"4ª P","4ª P"))))),"SEM PAGAMENTO"))</f>
        <v>4ª P</v>
      </c>
      <c r="P166" s="11">
        <f>IF(MAX(PAGAMENTOS!M166,PAGAMENTOS!U166,PAGAMENTOS!AC166,PAGAMENTOS!AK166,PAGAMENTOS!AQ166,PAGAMENTOS!AW166)=0,"SEM PAGAMENTO",IFERROR(INDEX(PAGAMENTOS!166:166,MATCH(MAX(PAGAMENTOS!M166,PAGAMENTOS!U166,PAGAMENTOS!AC166,PAGAMENTOS!AK166,PAGAMENTOS!AQ166,PAGAMENTOS!AW166),PAGAMENTOS!166:166,0)-1),"SEM PAGAMENTO"))</f>
        <v>59755.07</v>
      </c>
      <c r="Q166" s="11">
        <f>SUM(PAGAMENTOS!G166,PAGAMENTOS!L166,PAGAMENTOS!T166,PAGAMENTOS!AB166,PAGAMENTOS!AJ166,PAGAMENTOS!AP166,PAGAMENTOS!AV166)</f>
        <v>298775.34999999998</v>
      </c>
      <c r="R166" s="11">
        <f>SUM(PAGAMENTOS!G166,PAGAMENTOS!H166,PAGAMENTOS!L166,PAGAMENTOS!T166,PAGAMENTOS!AB166,PAGAMENTOS!AJ166,PAGAMENTOS!AP166,PAGAMENTOS!AV166)</f>
        <v>298775.34999999998</v>
      </c>
      <c r="S166" s="17">
        <f t="shared" si="2"/>
        <v>1</v>
      </c>
      <c r="T166" s="11">
        <f>IF(RIGHT(B166)="O",0,IF(AND(R166=0,PAGAMENTOS!H166&lt;&gt;0),0,K166-R166))</f>
        <v>0</v>
      </c>
      <c r="U166" s="120" t="str">
        <f>IF(AND(OR(PAGAMENTOS!AG166&lt;&gt;"",PAGAMENTOS!AH166&lt;&gt;""),PAGAMENTOS!AK166=""),"4ª",IF(AND(OR(PAGAMENTOS!Y166&lt;&gt;"",PAGAMENTOS!Z166&lt;&gt;""),PAGAMENTOS!AC166=""),"3ª",IF(AND(OR(PAGAMENTOS!Q166&lt;&gt;"",PAGAMENTOS!R166&lt;&gt;""),PAGAMENTOS!U166=""),"2ª",IF(AND(OR(PAGAMENTOS!I166&lt;&gt;"",PAGAMENTOS!J166&lt;&gt;""),PAGAMENTOS!M166=""),"1ª","OK"))))</f>
        <v>OK</v>
      </c>
      <c r="V166" s="120" t="str">
        <f>IF(U166="4ª",IF(PAGAMENTOS!AH166="","AGUARDANDO VISTORIA","NO FINANCEIRO"),IF(U166="3ª",IF(PAGAMENTOS!Z166="","AGUARDANDO VISTORIA","NO FINANCEIRO"),IF(U166="2ª",IF(PAGAMENTOS!R166="","AGUARDANDO VISTORIA","NO FINANCEIRO"),IF(U166="1ª",IF(PAGAMENTOS!J166="","AGUARDANDO LIBERAÇÃO","NO FINANCEIRO"),"OK"))))</f>
        <v>OK</v>
      </c>
      <c r="W166" s="233" t="str">
        <f>IF(U166="4ª",IF(PAGAMENTOS!AH166="",PAGAMENTOS!AG166,PAGAMENTOS!AH166),IF(U166="3ª",IF(PAGAMENTOS!Z166="",PAGAMENTOS!Y166,PAGAMENTOS!Z166),IF(U166="2ª",IF(PAGAMENTOS!R166="",PAGAMENTOS!Q166,PAGAMENTOS!R166),IF(U166="1ª",IF(PAGAMENTOS!J166="",PAGAMENTOS!I166,PAGAMENTOS!J166),"OK"))))</f>
        <v>OK</v>
      </c>
      <c r="X166" s="18">
        <f>MAX(VISTORIA!Y166,VISTORIA!U166,VISTORIA!Q166,VISTORIA!M166,VISTORIA!I166)</f>
        <v>1</v>
      </c>
      <c r="Y166" s="18">
        <f>IF(VISTORIA!Y166&lt;&gt;"",VISTORIA!Y166,IF(VISTORIA!U166&lt;&gt;"",VISTORIA!U166,IF(VISTORIA!Q166&lt;&gt;"",VISTORIA!Q166,IF(VISTORIA!M166&lt;&gt;"",VISTORIA!M166,IF(VISTORIA!I166&lt;&gt;"",VISTORIA!I166,0)))))</f>
        <v>1</v>
      </c>
      <c r="Z166" s="233">
        <f>IF(VISTORIA!Y166&lt;&gt;"",VISTORIA!W166,IF(VISTORIA!U166&lt;&gt;"",VISTORIA!S166,IF(VISTORIA!Q166&lt;&gt;"",VISTORIA!O166,IF(VISTORIA!M166&lt;&gt;"",VISTORIA!K166,IF(VISTORIA!I166&lt;&gt;"",VISTORIA!G166,"NA")))))</f>
        <v>43158</v>
      </c>
      <c r="AA166" s="233">
        <f>IF(VISTORIA!Y166&lt;&gt;"",VISTORIA!X166,IF(VISTORIA!U166&lt;&gt;"",VISTORIA!T166,IF(VISTORIA!Q166&lt;&gt;"",VISTORIA!P166,IF(VISTORIA!M166&lt;&gt;"",VISTORIA!L166,IF(VISTORIA!I166&lt;&gt;"",VISTORIA!H166,"NA")))))</f>
        <v>43167</v>
      </c>
      <c r="AB166" s="233" t="str">
        <f>IF(OR(G166="AGUARDANDO PRESTAÇÃO DE CONTAS",G166="AGUARDANDO APROVAÇÃO PRESTAÇÃO DE CONTAS",G166="CONCLUÍDO"),"PTM CONCLUÍDO",IF(AND(VISTORIA!X166="",VISTORIA!W166&lt;&gt;""),VISTORIA!W166,IF(AND(VISTORIA!T166="",VISTORIA!S166&lt;&gt;""),VISTORIA!S166,IF(AND(VISTORIA!P166="",VISTORIA!O166&lt;&gt;""),VISTORIA!O166,IF(AND(VISTORIA!L166="",VISTORIA!K166&lt;&gt;""),VISTORIA!K166,IF(AND(VISTORIA!H166="",VISTORIA!G166&lt;&gt;""),VISTORIA!G166,"SEM PEDIDO"))))))</f>
        <v>SEM PEDIDO</v>
      </c>
      <c r="AC166" s="18" t="str">
        <f>IFERROR(INDEX('CONCLUSÃO INFORMAL'!166:166,MATCH(MAX('CONCLUSÃO INFORMAL'!H166,'CONCLUSÃO INFORMAL'!L166,'CONCLUSÃO INFORMAL'!P166),'CONCLUSÃO INFORMAL'!166:166,0)-1),"NÃO INFORMADO")</f>
        <v>NÃO INFORMADO</v>
      </c>
      <c r="AD166" s="233" t="str">
        <f>IFERROR(INDEX('CONCLUSÃO INFORMAL'!166:166,MATCH(MAX('CONCLUSÃO INFORMAL'!H166,'CONCLUSÃO INFORMAL'!L166,'CONCLUSÃO INFORMAL'!P166),'CONCLUSÃO INFORMAL'!166:166,0)),"NÃO INFORMADO")</f>
        <v>NÃO INFORMADO</v>
      </c>
      <c r="AE166" s="1950" t="str">
        <f>IFERROR(INDEX('CONCLUSÃO INFORMAL'!166:166,MATCH(MAX('CONCLUSÃO INFORMAL'!H166,'CONCLUSÃO INFORMAL'!L166,'CONCLUSÃO INFORMAL'!P166),'CONCLUSÃO INFORMAL'!166:166,0)+1),"NÃO INFORMADO")</f>
        <v>NÃO INFORMADO</v>
      </c>
    </row>
    <row r="167" spans="2:31" ht="43.5" x14ac:dyDescent="0.35">
      <c r="B167" s="7" t="str">
        <f>'INF GERAIS'!B167&amp;IFERROR(IF(INDEX(APOIO!$A$5:$A$50,MATCH('INF GERAIS'!N167,APOIO!$B$5:$B$50,0))="NÃO",APOIO!$A$2&amp;"NÃO VÁLIDO",""),"")</f>
        <v>2014.0155</v>
      </c>
      <c r="C167" s="1950" t="str">
        <f>'INF GERAIS'!C167</f>
        <v>MATA NORTE</v>
      </c>
      <c r="D167" s="1950" t="str">
        <f>'INF GERAIS'!D167</f>
        <v>GLÓRIA DO GOITÁ</v>
      </c>
      <c r="E167" s="1950" t="str">
        <f>'INF GERAIS'!E167</f>
        <v>PAVIMENTAÇÃO DE DIVERSAS RUAS</v>
      </c>
      <c r="F167" s="1950" t="str">
        <f>'INF GERAIS'!G167</f>
        <v>NORMAL</v>
      </c>
      <c r="G167" s="12" t="str">
        <f>'INF GERAIS'!N167</f>
        <v>EM CONFERÊNCIA PARA TEMAI</v>
      </c>
      <c r="H167" s="1950" t="str">
        <f>'INF GERAIS'!O167</f>
        <v>CONCLUÍDA</v>
      </c>
      <c r="I167" s="11">
        <f>'INF GERAIS'!I167</f>
        <v>1056603.1616666669</v>
      </c>
      <c r="J167" s="11">
        <f>'INF GERAIS'!J167</f>
        <v>1137313.1200000001</v>
      </c>
      <c r="K167" s="11">
        <f>'INF GERAIS'!K167</f>
        <v>1056603.1399999999</v>
      </c>
      <c r="L167" s="11">
        <f>'INF GERAIS'!L167</f>
        <v>0</v>
      </c>
      <c r="M167" s="11">
        <f>'INF GERAIS'!M167</f>
        <v>80709.98</v>
      </c>
      <c r="N167" s="233">
        <f>IF(MAX(PAGAMENTOS!M167,PAGAMENTOS!U167,PAGAMENTOS!AC167,PAGAMENTOS!AK167,PAGAMENTOS!AQ167,PAGAMENTOS!AW167)=0,"SEM PAGAMENTO",IFERROR(INDEX(PAGAMENTOS!167:167,MATCH(MAX(PAGAMENTOS!M167,PAGAMENTOS!U167,PAGAMENTOS!AC167,PAGAMENTOS!AK167,PAGAMENTOS!AQ167,PAGAMENTOS!AW167),PAGAMENTOS!167:167,0)),"SEM PAGAMENTO"))</f>
        <v>43819</v>
      </c>
      <c r="O167" s="120" t="str">
        <f>IF(MAX(PAGAMENTOS!M167,PAGAMENTOS!U167,PAGAMENTOS!AC167,PAGAMENTOS!AK167,PAGAMENTOS!AQ167,PAGAMENTOS!AW167)=0,"SEM PAGAMENTO",IFERROR(IF(MATCH(MAX(PAGAMENTOS!M167,PAGAMENTOS!U167,PAGAMENTOS!AC167,PAGAMENTOS!AK167,PAGAMENTOS!AQ167,PAGAMENTOS!AW167),PAGAMENTOS!167:167,0)&gt;40,INDEX(PAGAMENTOS!167:167,MATCH(MAX(PAGAMENTOS!M167,PAGAMENTOS!U167,PAGAMENTOS!AC167,PAGAMENTOS!AK167,PAGAMENTOS!AQ167,PAGAMENTOS!AW167),PAGAMENTOS!167:167,0)-2)&amp;" P COMP.",IF(MATCH(MAX(PAGAMENTOS!M167,PAGAMENTOS!U167,PAGAMENTOS!AC167,PAGAMENTOS!AK167,PAGAMENTOS!AQ167,PAGAMENTOS!AW167),PAGAMENTOS!167:167,0)=13,"1ª P",IF(MATCH(MAX(PAGAMENTOS!M167,PAGAMENTOS!U167,PAGAMENTOS!AC167,PAGAMENTOS!AK167,PAGAMENTOS!AQ167,PAGAMENTOS!AW167),PAGAMENTOS!167:167,0)=21,"2ª P",IF(MATCH(MAX(PAGAMENTOS!M167,PAGAMENTOS!U167,PAGAMENTOS!AC167,PAGAMENTOS!AK167,PAGAMENTOS!AQ167,PAGAMENTOS!AW167),PAGAMENTOS!167:167,0)=29,"3ª P",IF(PAGAMENTOS!AC167=PAGAMENTOS!AK167,"4ª P","4ª P"))))),"SEM PAGAMENTO"))</f>
        <v>4ª P</v>
      </c>
      <c r="P167" s="11">
        <f>IF(MAX(PAGAMENTOS!M167,PAGAMENTOS!U167,PAGAMENTOS!AC167,PAGAMENTOS!AK167,PAGAMENTOS!AQ167,PAGAMENTOS!AW167)=0,"SEM PAGAMENTO",IFERROR(INDEX(PAGAMENTOS!167:167,MATCH(MAX(PAGAMENTOS!M167,PAGAMENTOS!U167,PAGAMENTOS!AC167,PAGAMENTOS!AK167,PAGAMENTOS!AQ167,PAGAMENTOS!AW167),PAGAMENTOS!167:167,0)-1),"SEM PAGAMENTO"))</f>
        <v>211320.63</v>
      </c>
      <c r="Q167" s="11">
        <f>SUM(PAGAMENTOS!G167,PAGAMENTOS!L167,PAGAMENTOS!T167,PAGAMENTOS!AB167,PAGAMENTOS!AJ167,PAGAMENTOS!AP167,PAGAMENTOS!AV167)</f>
        <v>1056603.1400000001</v>
      </c>
      <c r="R167" s="11">
        <f>SUM(PAGAMENTOS!G167,PAGAMENTOS!H167,PAGAMENTOS!L167,PAGAMENTOS!T167,PAGAMENTOS!AB167,PAGAMENTOS!AJ167,PAGAMENTOS!AP167,PAGAMENTOS!AV167)</f>
        <v>1056603.1400000001</v>
      </c>
      <c r="S167" s="17">
        <f t="shared" si="2"/>
        <v>1.0000000000000002</v>
      </c>
      <c r="T167" s="11">
        <f>IF(RIGHT(B167)="O",0,IF(AND(R167=0,PAGAMENTOS!H167&lt;&gt;0),0,K167-R167))</f>
        <v>-2.3283064365386963E-10</v>
      </c>
      <c r="U167" s="120" t="str">
        <f>IF(AND(OR(PAGAMENTOS!AG167&lt;&gt;"",PAGAMENTOS!AH167&lt;&gt;""),PAGAMENTOS!AK167=""),"4ª",IF(AND(OR(PAGAMENTOS!Y167&lt;&gt;"",PAGAMENTOS!Z167&lt;&gt;""),PAGAMENTOS!AC167=""),"3ª",IF(AND(OR(PAGAMENTOS!Q167&lt;&gt;"",PAGAMENTOS!R167&lt;&gt;""),PAGAMENTOS!U167=""),"2ª",IF(AND(OR(PAGAMENTOS!I167&lt;&gt;"",PAGAMENTOS!J167&lt;&gt;""),PAGAMENTOS!M167=""),"1ª","OK"))))</f>
        <v>OK</v>
      </c>
      <c r="V167" s="120" t="str">
        <f>IF(U167="4ª",IF(PAGAMENTOS!AH167="","AGUARDANDO VISTORIA","NO FINANCEIRO"),IF(U167="3ª",IF(PAGAMENTOS!Z167="","AGUARDANDO VISTORIA","NO FINANCEIRO"),IF(U167="2ª",IF(PAGAMENTOS!R167="","AGUARDANDO VISTORIA","NO FINANCEIRO"),IF(U167="1ª",IF(PAGAMENTOS!J167="","AGUARDANDO LIBERAÇÃO","NO FINANCEIRO"),"OK"))))</f>
        <v>OK</v>
      </c>
      <c r="W167" s="233" t="str">
        <f>IF(U167="4ª",IF(PAGAMENTOS!AH167="",PAGAMENTOS!AG167,PAGAMENTOS!AH167),IF(U167="3ª",IF(PAGAMENTOS!Z167="",PAGAMENTOS!Y167,PAGAMENTOS!Z167),IF(U167="2ª",IF(PAGAMENTOS!R167="",PAGAMENTOS!Q167,PAGAMENTOS!R167),IF(U167="1ª",IF(PAGAMENTOS!J167="",PAGAMENTOS!I167,PAGAMENTOS!J167),"OK"))))</f>
        <v>OK</v>
      </c>
      <c r="X167" s="18">
        <f>MAX(VISTORIA!Y167,VISTORIA!U167,VISTORIA!Q167,VISTORIA!M167,VISTORIA!I167)</f>
        <v>1</v>
      </c>
      <c r="Y167" s="18">
        <f>IF(VISTORIA!Y167&lt;&gt;"",VISTORIA!Y167,IF(VISTORIA!U167&lt;&gt;"",VISTORIA!U167,IF(VISTORIA!Q167&lt;&gt;"",VISTORIA!Q167,IF(VISTORIA!M167&lt;&gt;"",VISTORIA!M167,IF(VISTORIA!I167&lt;&gt;"",VISTORIA!I167,0)))))</f>
        <v>1</v>
      </c>
      <c r="Z167" s="233">
        <f>IF(VISTORIA!Y167&lt;&gt;"",VISTORIA!W167,IF(VISTORIA!U167&lt;&gt;"",VISTORIA!S167,IF(VISTORIA!Q167&lt;&gt;"",VISTORIA!O167,IF(VISTORIA!M167&lt;&gt;"",VISTORIA!K167,IF(VISTORIA!I167&lt;&gt;"",VISTORIA!G167,"NA")))))</f>
        <v>43746</v>
      </c>
      <c r="AA167" s="233">
        <f>IF(VISTORIA!Y167&lt;&gt;"",VISTORIA!X167,IF(VISTORIA!U167&lt;&gt;"",VISTORIA!T167,IF(VISTORIA!Q167&lt;&gt;"",VISTORIA!P167,IF(VISTORIA!M167&lt;&gt;"",VISTORIA!L167,IF(VISTORIA!I167&lt;&gt;"",VISTORIA!H167,"NA")))))</f>
        <v>43802</v>
      </c>
      <c r="AB167" s="233" t="str">
        <f>IF(OR(G167="AGUARDANDO PRESTAÇÃO DE CONTAS",G167="AGUARDANDO APROVAÇÃO PRESTAÇÃO DE CONTAS",G167="CONCLUÍDO"),"PTM CONCLUÍDO",IF(AND(VISTORIA!X167="",VISTORIA!W167&lt;&gt;""),VISTORIA!W167,IF(AND(VISTORIA!T167="",VISTORIA!S167&lt;&gt;""),VISTORIA!S167,IF(AND(VISTORIA!P167="",VISTORIA!O167&lt;&gt;""),VISTORIA!O167,IF(AND(VISTORIA!L167="",VISTORIA!K167&lt;&gt;""),VISTORIA!K167,IF(AND(VISTORIA!H167="",VISTORIA!G167&lt;&gt;""),VISTORIA!G167,"SEM PEDIDO"))))))</f>
        <v>SEM PEDIDO</v>
      </c>
      <c r="AC167" s="18" t="str">
        <f>IFERROR(INDEX('CONCLUSÃO INFORMAL'!167:167,MATCH(MAX('CONCLUSÃO INFORMAL'!H167,'CONCLUSÃO INFORMAL'!L167,'CONCLUSÃO INFORMAL'!P167),'CONCLUSÃO INFORMAL'!167:167,0)-1),"NÃO INFORMADO")</f>
        <v>NÃO INFORMADO</v>
      </c>
      <c r="AD167" s="233" t="str">
        <f>IFERROR(INDEX('CONCLUSÃO INFORMAL'!167:167,MATCH(MAX('CONCLUSÃO INFORMAL'!H167,'CONCLUSÃO INFORMAL'!L167,'CONCLUSÃO INFORMAL'!P167),'CONCLUSÃO INFORMAL'!167:167,0)),"NÃO INFORMADO")</f>
        <v>NÃO INFORMADO</v>
      </c>
      <c r="AE167" s="1950" t="str">
        <f>IFERROR(INDEX('CONCLUSÃO INFORMAL'!167:167,MATCH(MAX('CONCLUSÃO INFORMAL'!H167,'CONCLUSÃO INFORMAL'!L167,'CONCLUSÃO INFORMAL'!P167),'CONCLUSÃO INFORMAL'!167:167,0)+1),"NÃO INFORMADO")</f>
        <v>NÃO INFORMADO</v>
      </c>
    </row>
    <row r="168" spans="2:31" ht="43.5" x14ac:dyDescent="0.35">
      <c r="B168" s="7" t="str">
        <f>'INF GERAIS'!B168&amp;IFERROR(IF(INDEX(APOIO!$A$5:$A$50,MATCH('INF GERAIS'!N168,APOIO!$B$5:$B$50,0))="NÃO",APOIO!$A$2&amp;"NÃO VÁLIDO",""),"")</f>
        <v>2014.0156</v>
      </c>
      <c r="C168" s="1950" t="str">
        <f>'INF GERAIS'!C168</f>
        <v>METROPOLITANA</v>
      </c>
      <c r="D168" s="1950" t="str">
        <f>'INF GERAIS'!D168</f>
        <v>GOIANA</v>
      </c>
      <c r="E168" s="1950" t="str">
        <f>'INF GERAIS'!E168</f>
        <v>PAVIMENTAÇÃO EM PARALELEPÍPEDOS EM DIVERSAS RUAS</v>
      </c>
      <c r="F168" s="1950" t="str">
        <f>'INF GERAIS'!G168</f>
        <v>NORMAL</v>
      </c>
      <c r="G168" s="12" t="str">
        <f>'INF GERAIS'!N168</f>
        <v>EM CONFERÊNCIA PARA TEMAI</v>
      </c>
      <c r="H168" s="1950" t="str">
        <f>'INF GERAIS'!O168</f>
        <v>EM ANDAMENTO</v>
      </c>
      <c r="I168" s="11">
        <f>'INF GERAIS'!I168</f>
        <v>1962262.98833333</v>
      </c>
      <c r="J168" s="11">
        <f>'INF GERAIS'!J168</f>
        <v>1812207.35</v>
      </c>
      <c r="K168" s="11">
        <f>'INF GERAIS'!K168</f>
        <v>1695109.17</v>
      </c>
      <c r="L168" s="11">
        <f>'INF GERAIS'!L168</f>
        <v>0</v>
      </c>
      <c r="M168" s="11">
        <f>'INF GERAIS'!M168</f>
        <v>117098.18</v>
      </c>
      <c r="N168" s="233">
        <f>IF(MAX(PAGAMENTOS!M168,PAGAMENTOS!U168,PAGAMENTOS!AC168,PAGAMENTOS!AK168,PAGAMENTOS!AQ168,PAGAMENTOS!AW168)=0,"SEM PAGAMENTO",IFERROR(INDEX(PAGAMENTOS!168:168,MATCH(MAX(PAGAMENTOS!M168,PAGAMENTOS!U168,PAGAMENTOS!AC168,PAGAMENTOS!AK168,PAGAMENTOS!AQ168,PAGAMENTOS!AW168),PAGAMENTOS!168:168,0)),"SEM PAGAMENTO"))</f>
        <v>42436</v>
      </c>
      <c r="O168" s="120" t="str">
        <f>IF(MAX(PAGAMENTOS!M168,PAGAMENTOS!U168,PAGAMENTOS!AC168,PAGAMENTOS!AK168,PAGAMENTOS!AQ168,PAGAMENTOS!AW168)=0,"SEM PAGAMENTO",IFERROR(IF(MATCH(MAX(PAGAMENTOS!M168,PAGAMENTOS!U168,PAGAMENTOS!AC168,PAGAMENTOS!AK168,PAGAMENTOS!AQ168,PAGAMENTOS!AW168),PAGAMENTOS!168:168,0)&gt;40,INDEX(PAGAMENTOS!168:168,MATCH(MAX(PAGAMENTOS!M168,PAGAMENTOS!U168,PAGAMENTOS!AC168,PAGAMENTOS!AK168,PAGAMENTOS!AQ168,PAGAMENTOS!AW168),PAGAMENTOS!168:168,0)-2)&amp;" P COMP.",IF(MATCH(MAX(PAGAMENTOS!M168,PAGAMENTOS!U168,PAGAMENTOS!AC168,PAGAMENTOS!AK168,PAGAMENTOS!AQ168,PAGAMENTOS!AW168),PAGAMENTOS!168:168,0)=13,"1ª P",IF(MATCH(MAX(PAGAMENTOS!M168,PAGAMENTOS!U168,PAGAMENTOS!AC168,PAGAMENTOS!AK168,PAGAMENTOS!AQ168,PAGAMENTOS!AW168),PAGAMENTOS!168:168,0)=21,"2ª P",IF(MATCH(MAX(PAGAMENTOS!M168,PAGAMENTOS!U168,PAGAMENTOS!AC168,PAGAMENTOS!AK168,PAGAMENTOS!AQ168,PAGAMENTOS!AW168),PAGAMENTOS!168:168,0)=29,"3ª P",IF(PAGAMENTOS!AC168=PAGAMENTOS!AK168,"4ª P","4ª P"))))),"SEM PAGAMENTO"))</f>
        <v>2ª P</v>
      </c>
      <c r="P168" s="11">
        <f>IF(MAX(PAGAMENTOS!M168,PAGAMENTOS!U168,PAGAMENTOS!AC168,PAGAMENTOS!AK168,PAGAMENTOS!AQ168,PAGAMENTOS!AW168)=0,"SEM PAGAMENTO",IFERROR(INDEX(PAGAMENTOS!168:168,MATCH(MAX(PAGAMENTOS!M168,PAGAMENTOS!U168,PAGAMENTOS!AC168,PAGAMENTOS!AK168,PAGAMENTOS!AQ168,PAGAMENTOS!AW168),PAGAMENTOS!168:168,0)-1),"SEM PAGAMENTO"))</f>
        <v>500088.99</v>
      </c>
      <c r="Q168" s="11">
        <f>SUM(PAGAMENTOS!G168,PAGAMENTOS!L168,PAGAMENTOS!T168,PAGAMENTOS!AB168,PAGAMENTOS!AJ168,PAGAMENTOS!AP168,PAGAMENTOS!AV168)</f>
        <v>1000177.99</v>
      </c>
      <c r="R168" s="11">
        <f>SUM(PAGAMENTOS!G168,PAGAMENTOS!H168,PAGAMENTOS!L168,PAGAMENTOS!T168,PAGAMENTOS!AB168,PAGAMENTOS!AJ168,PAGAMENTOS!AP168,PAGAMENTOS!AV168)</f>
        <v>1000177.99</v>
      </c>
      <c r="S168" s="17">
        <f t="shared" si="2"/>
        <v>0.59003750773172914</v>
      </c>
      <c r="T168" s="11">
        <f>IF(RIGHT(B168)="O",0,IF(AND(R168=0,PAGAMENTOS!H168&lt;&gt;0),0,K168-R168))</f>
        <v>694931.17999999993</v>
      </c>
      <c r="U168" s="120" t="str">
        <f>IF(AND(OR(PAGAMENTOS!AG168&lt;&gt;"",PAGAMENTOS!AH168&lt;&gt;""),PAGAMENTOS!AK168=""),"4ª",IF(AND(OR(PAGAMENTOS!Y168&lt;&gt;"",PAGAMENTOS!Z168&lt;&gt;""),PAGAMENTOS!AC168=""),"3ª",IF(AND(OR(PAGAMENTOS!Q168&lt;&gt;"",PAGAMENTOS!R168&lt;&gt;""),PAGAMENTOS!U168=""),"2ª",IF(AND(OR(PAGAMENTOS!I168&lt;&gt;"",PAGAMENTOS!J168&lt;&gt;""),PAGAMENTOS!M168=""),"1ª","OK"))))</f>
        <v>OK</v>
      </c>
      <c r="V168" s="120" t="str">
        <f>IF(U168="4ª",IF(PAGAMENTOS!AH168="","AGUARDANDO VISTORIA","NO FINANCEIRO"),IF(U168="3ª",IF(PAGAMENTOS!Z168="","AGUARDANDO VISTORIA","NO FINANCEIRO"),IF(U168="2ª",IF(PAGAMENTOS!R168="","AGUARDANDO VISTORIA","NO FINANCEIRO"),IF(U168="1ª",IF(PAGAMENTOS!J168="","AGUARDANDO LIBERAÇÃO","NO FINANCEIRO"),"OK"))))</f>
        <v>OK</v>
      </c>
      <c r="W168" s="233" t="str">
        <f>IF(U168="4ª",IF(PAGAMENTOS!AH168="",PAGAMENTOS!AG168,PAGAMENTOS!AH168),IF(U168="3ª",IF(PAGAMENTOS!Z168="",PAGAMENTOS!Y168,PAGAMENTOS!Z168),IF(U168="2ª",IF(PAGAMENTOS!R168="",PAGAMENTOS!Q168,PAGAMENTOS!R168),IF(U168="1ª",IF(PAGAMENTOS!J168="",PAGAMENTOS!I168,PAGAMENTOS!J168),"OK"))))</f>
        <v>OK</v>
      </c>
      <c r="X168" s="18">
        <f>MAX(VISTORIA!Y168,VISTORIA!U168,VISTORIA!Q168,VISTORIA!M168,VISTORIA!I168)</f>
        <v>0</v>
      </c>
      <c r="Y168" s="18">
        <f>IF(VISTORIA!Y168&lt;&gt;"",VISTORIA!Y168,IF(VISTORIA!U168&lt;&gt;"",VISTORIA!U168,IF(VISTORIA!Q168&lt;&gt;"",VISTORIA!Q168,IF(VISTORIA!M168&lt;&gt;"",VISTORIA!M168,IF(VISTORIA!I168&lt;&gt;"",VISTORIA!I168,0)))))</f>
        <v>0</v>
      </c>
      <c r="Z168" s="233" t="str">
        <f>IF(VISTORIA!Y168&lt;&gt;"",VISTORIA!W168,IF(VISTORIA!U168&lt;&gt;"",VISTORIA!S168,IF(VISTORIA!Q168&lt;&gt;"",VISTORIA!O168,IF(VISTORIA!M168&lt;&gt;"",VISTORIA!K168,IF(VISTORIA!I168&lt;&gt;"",VISTORIA!G168,"NA")))))</f>
        <v>NA</v>
      </c>
      <c r="AA168" s="233" t="str">
        <f>IF(VISTORIA!Y168&lt;&gt;"",VISTORIA!X168,IF(VISTORIA!U168&lt;&gt;"",VISTORIA!T168,IF(VISTORIA!Q168&lt;&gt;"",VISTORIA!P168,IF(VISTORIA!M168&lt;&gt;"",VISTORIA!L168,IF(VISTORIA!I168&lt;&gt;"",VISTORIA!H168,"NA")))))</f>
        <v>NA</v>
      </c>
      <c r="AB168" s="233" t="str">
        <f>IF(OR(G168="AGUARDANDO PRESTAÇÃO DE CONTAS",G168="AGUARDANDO APROVAÇÃO PRESTAÇÃO DE CONTAS",G168="CONCLUÍDO"),"PTM CONCLUÍDO",IF(AND(VISTORIA!X168="",VISTORIA!W168&lt;&gt;""),VISTORIA!W168,IF(AND(VISTORIA!T168="",VISTORIA!S168&lt;&gt;""),VISTORIA!S168,IF(AND(VISTORIA!P168="",VISTORIA!O168&lt;&gt;""),VISTORIA!O168,IF(AND(VISTORIA!L168="",VISTORIA!K168&lt;&gt;""),VISTORIA!K168,IF(AND(VISTORIA!H168="",VISTORIA!G168&lt;&gt;""),VISTORIA!G168,"SEM PEDIDO"))))))</f>
        <v>SEM PEDIDO</v>
      </c>
      <c r="AC168" s="18" t="str">
        <f>IFERROR(INDEX('CONCLUSÃO INFORMAL'!168:168,MATCH(MAX('CONCLUSÃO INFORMAL'!H168,'CONCLUSÃO INFORMAL'!L168,'CONCLUSÃO INFORMAL'!P168),'CONCLUSÃO INFORMAL'!168:168,0)-1),"NÃO INFORMADO")</f>
        <v>NÃO INFORMADO</v>
      </c>
      <c r="AD168" s="233" t="str">
        <f>IFERROR(INDEX('CONCLUSÃO INFORMAL'!168:168,MATCH(MAX('CONCLUSÃO INFORMAL'!H168,'CONCLUSÃO INFORMAL'!L168,'CONCLUSÃO INFORMAL'!P168),'CONCLUSÃO INFORMAL'!168:168,0)),"NÃO INFORMADO")</f>
        <v>NÃO INFORMADO</v>
      </c>
      <c r="AE168" s="1950" t="str">
        <f>IFERROR(INDEX('CONCLUSÃO INFORMAL'!168:168,MATCH(MAX('CONCLUSÃO INFORMAL'!H168,'CONCLUSÃO INFORMAL'!L168,'CONCLUSÃO INFORMAL'!P168),'CONCLUSÃO INFORMAL'!168:168,0)+1),"NÃO INFORMADO")</f>
        <v>NÃO INFORMADO</v>
      </c>
    </row>
    <row r="169" spans="2:31" ht="43.5" x14ac:dyDescent="0.35">
      <c r="B169" s="7" t="str">
        <f>'INF GERAIS'!B169&amp;IFERROR(IF(INDEX(APOIO!$A$5:$A$50,MATCH('INF GERAIS'!N169,APOIO!$B$5:$B$50,0))="NÃO",APOIO!$A$2&amp;"NÃO VÁLIDO",""),"")</f>
        <v>2014.0157</v>
      </c>
      <c r="C169" s="1950" t="str">
        <f>'INF GERAIS'!C169</f>
        <v>METROPOLITANA</v>
      </c>
      <c r="D169" s="1950" t="str">
        <f>'INF GERAIS'!D169</f>
        <v>GOIANA</v>
      </c>
      <c r="E169" s="1950" t="str">
        <f>'INF GERAIS'!E169</f>
        <v>CONSTRUÇÃO DA PRAÇA JÚLIO RABELO</v>
      </c>
      <c r="F169" s="1950" t="str">
        <f>'INF GERAIS'!G169</f>
        <v>NORMAL</v>
      </c>
      <c r="G169" s="12" t="str">
        <f>'INF GERAIS'!N169</f>
        <v>EM CONFERÊNCIA PARA TEMAI</v>
      </c>
      <c r="H169" s="1950" t="str">
        <f>'INF GERAIS'!O169</f>
        <v>CONCLUÍDA</v>
      </c>
      <c r="I169" s="11">
        <f>'INF GERAIS'!I169</f>
        <v>1962262.9883333333</v>
      </c>
      <c r="J169" s="11">
        <f>'INF GERAIS'!J169</f>
        <v>264296.92</v>
      </c>
      <c r="K169" s="11">
        <f>'INF GERAIS'!K169</f>
        <v>264296.92</v>
      </c>
      <c r="L169" s="11">
        <f>'INF GERAIS'!L169</f>
        <v>0</v>
      </c>
      <c r="M169" s="11">
        <f>'INF GERAIS'!M169</f>
        <v>0</v>
      </c>
      <c r="N169" s="233">
        <f>IF(MAX(PAGAMENTOS!M169,PAGAMENTOS!U169,PAGAMENTOS!AC169,PAGAMENTOS!AK169,PAGAMENTOS!AQ169,PAGAMENTOS!AW169)=0,"SEM PAGAMENTO",IFERROR(INDEX(PAGAMENTOS!169:169,MATCH(MAX(PAGAMENTOS!M169,PAGAMENTOS!U169,PAGAMENTOS!AC169,PAGAMENTOS!AK169,PAGAMENTOS!AQ169,PAGAMENTOS!AW169),PAGAMENTOS!169:169,0)),"SEM PAGAMENTO"))</f>
        <v>43909</v>
      </c>
      <c r="O169" s="120" t="str">
        <f>IF(MAX(PAGAMENTOS!M169,PAGAMENTOS!U169,PAGAMENTOS!AC169,PAGAMENTOS!AK169,PAGAMENTOS!AQ169,PAGAMENTOS!AW169)=0,"SEM PAGAMENTO",IFERROR(IF(MATCH(MAX(PAGAMENTOS!M169,PAGAMENTOS!U169,PAGAMENTOS!AC169,PAGAMENTOS!AK169,PAGAMENTOS!AQ169,PAGAMENTOS!AW169),PAGAMENTOS!169:169,0)&gt;40,INDEX(PAGAMENTOS!169:169,MATCH(MAX(PAGAMENTOS!M169,PAGAMENTOS!U169,PAGAMENTOS!AC169,PAGAMENTOS!AK169,PAGAMENTOS!AQ169,PAGAMENTOS!AW169),PAGAMENTOS!169:169,0)-2)&amp;" P COMP.",IF(MATCH(MAX(PAGAMENTOS!M169,PAGAMENTOS!U169,PAGAMENTOS!AC169,PAGAMENTOS!AK169,PAGAMENTOS!AQ169,PAGAMENTOS!AW169),PAGAMENTOS!169:169,0)=13,"1ª P",IF(MATCH(MAX(PAGAMENTOS!M169,PAGAMENTOS!U169,PAGAMENTOS!AC169,PAGAMENTOS!AK169,PAGAMENTOS!AQ169,PAGAMENTOS!AW169),PAGAMENTOS!169:169,0)=21,"2ª P",IF(MATCH(MAX(PAGAMENTOS!M169,PAGAMENTOS!U169,PAGAMENTOS!AC169,PAGAMENTOS!AK169,PAGAMENTOS!AQ169,PAGAMENTOS!AW169),PAGAMENTOS!169:169,0)=29,"3ª P",IF(PAGAMENTOS!AC169=PAGAMENTOS!AK169,"4ª P","4ª P"))))),"SEM PAGAMENTO"))</f>
        <v>4ª P</v>
      </c>
      <c r="P169" s="11">
        <f>IF(MAX(PAGAMENTOS!M169,PAGAMENTOS!U169,PAGAMENTOS!AC169,PAGAMENTOS!AK169,PAGAMENTOS!AQ169,PAGAMENTOS!AW169)=0,"SEM PAGAMENTO",IFERROR(INDEX(PAGAMENTOS!169:169,MATCH(MAX(PAGAMENTOS!M169,PAGAMENTOS!U169,PAGAMENTOS!AC169,PAGAMENTOS!AK169,PAGAMENTOS!AQ169,PAGAMENTOS!AW169),PAGAMENTOS!169:169,0)-1),"SEM PAGAMENTO"))</f>
        <v>52423.13</v>
      </c>
      <c r="Q169" s="11">
        <f>SUM(PAGAMENTOS!G169,PAGAMENTOS!L169,PAGAMENTOS!T169,PAGAMENTOS!AB169,PAGAMENTOS!AJ169,PAGAMENTOS!AP169,PAGAMENTOS!AV169)</f>
        <v>264296.92</v>
      </c>
      <c r="R169" s="11">
        <f>SUM(PAGAMENTOS!G169,PAGAMENTOS!H169,PAGAMENTOS!L169,PAGAMENTOS!T169,PAGAMENTOS!AB169,PAGAMENTOS!AJ169,PAGAMENTOS!AP169,PAGAMENTOS!AV169)</f>
        <v>264296.92</v>
      </c>
      <c r="S169" s="17">
        <f t="shared" si="2"/>
        <v>1</v>
      </c>
      <c r="T169" s="11">
        <f>IF(RIGHT(B169)="O",0,IF(AND(R169=0,PAGAMENTOS!H169&lt;&gt;0),0,K169-R169))</f>
        <v>0</v>
      </c>
      <c r="U169" s="120" t="str">
        <f>IF(AND(OR(PAGAMENTOS!AG169&lt;&gt;"",PAGAMENTOS!AH169&lt;&gt;""),PAGAMENTOS!AK169=""),"4ª",IF(AND(OR(PAGAMENTOS!Y169&lt;&gt;"",PAGAMENTOS!Z169&lt;&gt;""),PAGAMENTOS!AC169=""),"3ª",IF(AND(OR(PAGAMENTOS!Q169&lt;&gt;"",PAGAMENTOS!R169&lt;&gt;""),PAGAMENTOS!U169=""),"2ª",IF(AND(OR(PAGAMENTOS!I169&lt;&gt;"",PAGAMENTOS!J169&lt;&gt;""),PAGAMENTOS!M169=""),"1ª","OK"))))</f>
        <v>OK</v>
      </c>
      <c r="V169" s="120" t="str">
        <f>IF(U169="4ª",IF(PAGAMENTOS!AH169="","AGUARDANDO VISTORIA","NO FINANCEIRO"),IF(U169="3ª",IF(PAGAMENTOS!Z169="","AGUARDANDO VISTORIA","NO FINANCEIRO"),IF(U169="2ª",IF(PAGAMENTOS!R169="","AGUARDANDO VISTORIA","NO FINANCEIRO"),IF(U169="1ª",IF(PAGAMENTOS!J169="","AGUARDANDO LIBERAÇÃO","NO FINANCEIRO"),"OK"))))</f>
        <v>OK</v>
      </c>
      <c r="W169" s="233" t="str">
        <f>IF(U169="4ª",IF(PAGAMENTOS!AH169="",PAGAMENTOS!AG169,PAGAMENTOS!AH169),IF(U169="3ª",IF(PAGAMENTOS!Z169="",PAGAMENTOS!Y169,PAGAMENTOS!Z169),IF(U169="2ª",IF(PAGAMENTOS!R169="",PAGAMENTOS!Q169,PAGAMENTOS!R169),IF(U169="1ª",IF(PAGAMENTOS!J169="",PAGAMENTOS!I169,PAGAMENTOS!J169),"OK"))))</f>
        <v>OK</v>
      </c>
      <c r="X169" s="18">
        <f>MAX(VISTORIA!Y169,VISTORIA!U169,VISTORIA!Q169,VISTORIA!M169,VISTORIA!I169)</f>
        <v>1</v>
      </c>
      <c r="Y169" s="18">
        <f>IF(VISTORIA!Y169&lt;&gt;"",VISTORIA!Y169,IF(VISTORIA!U169&lt;&gt;"",VISTORIA!U169,IF(VISTORIA!Q169&lt;&gt;"",VISTORIA!Q169,IF(VISTORIA!M169&lt;&gt;"",VISTORIA!M169,IF(VISTORIA!I169&lt;&gt;"",VISTORIA!I169,0)))))</f>
        <v>1</v>
      </c>
      <c r="Z169" s="233">
        <f>IF(VISTORIA!Y169&lt;&gt;"",VISTORIA!W169,IF(VISTORIA!U169&lt;&gt;"",VISTORIA!S169,IF(VISTORIA!Q169&lt;&gt;"",VISTORIA!O169,IF(VISTORIA!M169&lt;&gt;"",VISTORIA!K169,IF(VISTORIA!I169&lt;&gt;"",VISTORIA!G169,"NA")))))</f>
        <v>43357</v>
      </c>
      <c r="AA169" s="233">
        <f>IF(VISTORIA!Y169&lt;&gt;"",VISTORIA!X169,IF(VISTORIA!U169&lt;&gt;"",VISTORIA!T169,IF(VISTORIA!Q169&lt;&gt;"",VISTORIA!P169,IF(VISTORIA!M169&lt;&gt;"",VISTORIA!L169,IF(VISTORIA!I169&lt;&gt;"",VISTORIA!H169,"NA")))))</f>
        <v>43553</v>
      </c>
      <c r="AB169" s="233" t="str">
        <f>IF(OR(G169="AGUARDANDO PRESTAÇÃO DE CONTAS",G169="AGUARDANDO APROVAÇÃO PRESTAÇÃO DE CONTAS",G169="CONCLUÍDO"),"PTM CONCLUÍDO",IF(AND(VISTORIA!X169="",VISTORIA!W169&lt;&gt;""),VISTORIA!W169,IF(AND(VISTORIA!T169="",VISTORIA!S169&lt;&gt;""),VISTORIA!S169,IF(AND(VISTORIA!P169="",VISTORIA!O169&lt;&gt;""),VISTORIA!O169,IF(AND(VISTORIA!L169="",VISTORIA!K169&lt;&gt;""),VISTORIA!K169,IF(AND(VISTORIA!H169="",VISTORIA!G169&lt;&gt;""),VISTORIA!G169,"SEM PEDIDO"))))))</f>
        <v>SEM PEDIDO</v>
      </c>
      <c r="AC169" s="18" t="str">
        <f>IFERROR(INDEX('CONCLUSÃO INFORMAL'!169:169,MATCH(MAX('CONCLUSÃO INFORMAL'!H169,'CONCLUSÃO INFORMAL'!L169,'CONCLUSÃO INFORMAL'!P169),'CONCLUSÃO INFORMAL'!169:169,0)-1),"NÃO INFORMADO")</f>
        <v>NÃO INFORMADO</v>
      </c>
      <c r="AD169" s="233" t="str">
        <f>IFERROR(INDEX('CONCLUSÃO INFORMAL'!169:169,MATCH(MAX('CONCLUSÃO INFORMAL'!H169,'CONCLUSÃO INFORMAL'!L169,'CONCLUSÃO INFORMAL'!P169),'CONCLUSÃO INFORMAL'!169:169,0)),"NÃO INFORMADO")</f>
        <v>NÃO INFORMADO</v>
      </c>
      <c r="AE169" s="1950" t="str">
        <f>IFERROR(INDEX('CONCLUSÃO INFORMAL'!169:169,MATCH(MAX('CONCLUSÃO INFORMAL'!H169,'CONCLUSÃO INFORMAL'!L169,'CONCLUSÃO INFORMAL'!P169),'CONCLUSÃO INFORMAL'!169:169,0)+1),"NÃO INFORMADO")</f>
        <v>NÃO INFORMADO</v>
      </c>
    </row>
    <row r="170" spans="2:31" ht="43.5" x14ac:dyDescent="0.35">
      <c r="B170" s="7" t="str">
        <f>'INF GERAIS'!B170&amp;IFERROR(IF(INDEX(APOIO!$A$5:$A$50,MATCH('INF GERAIS'!N170,APOIO!$B$5:$B$50,0))="NÃO",APOIO!$A$2&amp;"NÃO VÁLIDO",""),"")</f>
        <v>2014.0158</v>
      </c>
      <c r="C170" s="1950" t="str">
        <f>'INF GERAIS'!C170</f>
        <v>SERTÃO DO ARARIPE</v>
      </c>
      <c r="D170" s="1950" t="str">
        <f>'INF GERAIS'!D170</f>
        <v>GRANITO</v>
      </c>
      <c r="E170" s="1950" t="str">
        <f>'INF GERAIS'!E170</f>
        <v>REFORMA DA PRAÇA ADELSON COELHO</v>
      </c>
      <c r="F170" s="1950" t="str">
        <f>'INF GERAIS'!G170</f>
        <v>NORMAL</v>
      </c>
      <c r="G170" s="12" t="str">
        <f>'INF GERAIS'!N170</f>
        <v>EM CONFERÊNCIA PARA TEMAI</v>
      </c>
      <c r="H170" s="1950" t="str">
        <f>'INF GERAIS'!O170</f>
        <v>CONCLUÍDA</v>
      </c>
      <c r="I170" s="11">
        <f>'INF GERAIS'!I170</f>
        <v>452829.9366666667</v>
      </c>
      <c r="J170" s="11">
        <f>'INF GERAIS'!J170</f>
        <v>42438.9</v>
      </c>
      <c r="K170" s="11">
        <f>'INF GERAIS'!K170</f>
        <v>34501.74</v>
      </c>
      <c r="L170" s="11">
        <f>'INF GERAIS'!L170</f>
        <v>0</v>
      </c>
      <c r="M170" s="11">
        <f>'INF GERAIS'!M170</f>
        <v>12704.8</v>
      </c>
      <c r="N170" s="233">
        <f>IF(MAX(PAGAMENTOS!M170,PAGAMENTOS!U170,PAGAMENTOS!AC170,PAGAMENTOS!AK170,PAGAMENTOS!AQ170,PAGAMENTOS!AW170)=0,"SEM PAGAMENTO",IFERROR(INDEX(PAGAMENTOS!170:170,MATCH(MAX(PAGAMENTOS!M170,PAGAMENTOS!U170,PAGAMENTOS!AC170,PAGAMENTOS!AK170,PAGAMENTOS!AQ170,PAGAMENTOS!AW170),PAGAMENTOS!170:170,0)),"SEM PAGAMENTO"))</f>
        <v>43193</v>
      </c>
      <c r="O170" s="120" t="str">
        <f>IF(MAX(PAGAMENTOS!M170,PAGAMENTOS!U170,PAGAMENTOS!AC170,PAGAMENTOS!AK170,PAGAMENTOS!AQ170,PAGAMENTOS!AW170)=0,"SEM PAGAMENTO",IFERROR(IF(MATCH(MAX(PAGAMENTOS!M170,PAGAMENTOS!U170,PAGAMENTOS!AC170,PAGAMENTOS!AK170,PAGAMENTOS!AQ170,PAGAMENTOS!AW170),PAGAMENTOS!170:170,0)&gt;40,INDEX(PAGAMENTOS!170:170,MATCH(MAX(PAGAMENTOS!M170,PAGAMENTOS!U170,PAGAMENTOS!AC170,PAGAMENTOS!AK170,PAGAMENTOS!AQ170,PAGAMENTOS!AW170),PAGAMENTOS!170:170,0)-2)&amp;" P COMP.",IF(MATCH(MAX(PAGAMENTOS!M170,PAGAMENTOS!U170,PAGAMENTOS!AC170,PAGAMENTOS!AK170,PAGAMENTOS!AQ170,PAGAMENTOS!AW170),PAGAMENTOS!170:170,0)=13,"1ª P",IF(MATCH(MAX(PAGAMENTOS!M170,PAGAMENTOS!U170,PAGAMENTOS!AC170,PAGAMENTOS!AK170,PAGAMENTOS!AQ170,PAGAMENTOS!AW170),PAGAMENTOS!170:170,0)=21,"2ª P",IF(MATCH(MAX(PAGAMENTOS!M170,PAGAMENTOS!U170,PAGAMENTOS!AC170,PAGAMENTOS!AK170,PAGAMENTOS!AQ170,PAGAMENTOS!AW170),PAGAMENTOS!170:170,0)=29,"3ª P",IF(PAGAMENTOS!AC170=PAGAMENTOS!AK170,"4ª P","4ª P"))))),"SEM PAGAMENTO"))</f>
        <v>3ª P</v>
      </c>
      <c r="P170" s="11">
        <f>IF(MAX(PAGAMENTOS!M170,PAGAMENTOS!U170,PAGAMENTOS!AC170,PAGAMENTOS!AK170,PAGAMENTOS!AQ170,PAGAMENTOS!AW170)=0,"SEM PAGAMENTO",IFERROR(INDEX(PAGAMENTOS!170:170,MATCH(MAX(PAGAMENTOS!M170,PAGAMENTOS!U170,PAGAMENTOS!AC170,PAGAMENTOS!AK170,PAGAMENTOS!AQ170,PAGAMENTOS!AW170),PAGAMENTOS!170:170,0)-1),"SEM PAGAMENTO"))</f>
        <v>7042.45</v>
      </c>
      <c r="Q170" s="11">
        <f>SUM(PAGAMENTOS!G170,PAGAMENTOS!L170,PAGAMENTOS!T170,PAGAMENTOS!AB170,PAGAMENTOS!AJ170,PAGAMENTOS!AP170,PAGAMENTOS!AV170)</f>
        <v>35212.31</v>
      </c>
      <c r="R170" s="11">
        <f>SUM(PAGAMENTOS!G170,PAGAMENTOS!H170,PAGAMENTOS!L170,PAGAMENTOS!T170,PAGAMENTOS!AB170,PAGAMENTOS!AJ170,PAGAMENTOS!AP170,PAGAMENTOS!AV170)</f>
        <v>35212.31</v>
      </c>
      <c r="S170" s="17">
        <f t="shared" si="2"/>
        <v>1.0205951931699677</v>
      </c>
      <c r="T170" s="11">
        <f>IF(RIGHT(B170)="O",0,IF(AND(R170=0,PAGAMENTOS!H170&lt;&gt;0),0,K170-R170))</f>
        <v>-710.56999999999971</v>
      </c>
      <c r="U170" s="120" t="str">
        <f>IF(AND(OR(PAGAMENTOS!AG170&lt;&gt;"",PAGAMENTOS!AH170&lt;&gt;""),PAGAMENTOS!AK170=""),"4ª",IF(AND(OR(PAGAMENTOS!Y170&lt;&gt;"",PAGAMENTOS!Z170&lt;&gt;""),PAGAMENTOS!AC170=""),"3ª",IF(AND(OR(PAGAMENTOS!Q170&lt;&gt;"",PAGAMENTOS!R170&lt;&gt;""),PAGAMENTOS!U170=""),"2ª",IF(AND(OR(PAGAMENTOS!I170&lt;&gt;"",PAGAMENTOS!J170&lt;&gt;""),PAGAMENTOS!M170=""),"1ª","OK"))))</f>
        <v>OK</v>
      </c>
      <c r="V170" s="120" t="str">
        <f>IF(U170="4ª",IF(PAGAMENTOS!AH170="","AGUARDANDO VISTORIA","NO FINANCEIRO"),IF(U170="3ª",IF(PAGAMENTOS!Z170="","AGUARDANDO VISTORIA","NO FINANCEIRO"),IF(U170="2ª",IF(PAGAMENTOS!R170="","AGUARDANDO VISTORIA","NO FINANCEIRO"),IF(U170="1ª",IF(PAGAMENTOS!J170="","AGUARDANDO LIBERAÇÃO","NO FINANCEIRO"),"OK"))))</f>
        <v>OK</v>
      </c>
      <c r="W170" s="233" t="str">
        <f>IF(U170="4ª",IF(PAGAMENTOS!AH170="",PAGAMENTOS!AG170,PAGAMENTOS!AH170),IF(U170="3ª",IF(PAGAMENTOS!Z170="",PAGAMENTOS!Y170,PAGAMENTOS!Z170),IF(U170="2ª",IF(PAGAMENTOS!R170="",PAGAMENTOS!Q170,PAGAMENTOS!R170),IF(U170="1ª",IF(PAGAMENTOS!J170="",PAGAMENTOS!I170,PAGAMENTOS!J170),"OK"))))</f>
        <v>OK</v>
      </c>
      <c r="X170" s="18">
        <f>MAX(VISTORIA!Y170,VISTORIA!U170,VISTORIA!Q170,VISTORIA!M170,VISTORIA!I170)</f>
        <v>1</v>
      </c>
      <c r="Y170" s="18">
        <f>IF(VISTORIA!Y170&lt;&gt;"",VISTORIA!Y170,IF(VISTORIA!U170&lt;&gt;"",VISTORIA!U170,IF(VISTORIA!Q170&lt;&gt;"",VISTORIA!Q170,IF(VISTORIA!M170&lt;&gt;"",VISTORIA!M170,IF(VISTORIA!I170&lt;&gt;"",VISTORIA!I170,0)))))</f>
        <v>1</v>
      </c>
      <c r="Z170" s="233">
        <f>IF(VISTORIA!Y170&lt;&gt;"",VISTORIA!W170,IF(VISTORIA!U170&lt;&gt;"",VISTORIA!S170,IF(VISTORIA!Q170&lt;&gt;"",VISTORIA!O170,IF(VISTORIA!M170&lt;&gt;"",VISTORIA!K170,IF(VISTORIA!I170&lt;&gt;"",VISTORIA!G170,"NA")))))</f>
        <v>42627</v>
      </c>
      <c r="AA170" s="233">
        <f>IF(VISTORIA!Y170&lt;&gt;"",VISTORIA!X170,IF(VISTORIA!U170&lt;&gt;"",VISTORIA!T170,IF(VISTORIA!Q170&lt;&gt;"",VISTORIA!P170,IF(VISTORIA!M170&lt;&gt;"",VISTORIA!L170,IF(VISTORIA!I170&lt;&gt;"",VISTORIA!H170,"NA")))))</f>
        <v>43082</v>
      </c>
      <c r="AB170" s="233" t="str">
        <f>IF(OR(G170="AGUARDANDO PRESTAÇÃO DE CONTAS",G170="AGUARDANDO APROVAÇÃO PRESTAÇÃO DE CONTAS",G170="CONCLUÍDO"),"PTM CONCLUÍDO",IF(AND(VISTORIA!X170="",VISTORIA!W170&lt;&gt;""),VISTORIA!W170,IF(AND(VISTORIA!T170="",VISTORIA!S170&lt;&gt;""),VISTORIA!S170,IF(AND(VISTORIA!P170="",VISTORIA!O170&lt;&gt;""),VISTORIA!O170,IF(AND(VISTORIA!L170="",VISTORIA!K170&lt;&gt;""),VISTORIA!K170,IF(AND(VISTORIA!H170="",VISTORIA!G170&lt;&gt;""),VISTORIA!G170,"SEM PEDIDO"))))))</f>
        <v>SEM PEDIDO</v>
      </c>
      <c r="AC170" s="18" t="str">
        <f>IFERROR(INDEX('CONCLUSÃO INFORMAL'!170:170,MATCH(MAX('CONCLUSÃO INFORMAL'!H170,'CONCLUSÃO INFORMAL'!L170,'CONCLUSÃO INFORMAL'!P170),'CONCLUSÃO INFORMAL'!170:170,0)-1),"NÃO INFORMADO")</f>
        <v>NÃO INFORMADO</v>
      </c>
      <c r="AD170" s="233" t="str">
        <f>IFERROR(INDEX('CONCLUSÃO INFORMAL'!170:170,MATCH(MAX('CONCLUSÃO INFORMAL'!H170,'CONCLUSÃO INFORMAL'!L170,'CONCLUSÃO INFORMAL'!P170),'CONCLUSÃO INFORMAL'!170:170,0)),"NÃO INFORMADO")</f>
        <v>NÃO INFORMADO</v>
      </c>
      <c r="AE170" s="1950" t="str">
        <f>IFERROR(INDEX('CONCLUSÃO INFORMAL'!170:170,MATCH(MAX('CONCLUSÃO INFORMAL'!H170,'CONCLUSÃO INFORMAL'!L170,'CONCLUSÃO INFORMAL'!P170),'CONCLUSÃO INFORMAL'!170:170,0)+1),"NÃO INFORMADO")</f>
        <v>NÃO INFORMADO</v>
      </c>
    </row>
    <row r="171" spans="2:31" ht="43.5" x14ac:dyDescent="0.35">
      <c r="B171" s="7" t="str">
        <f>'INF GERAIS'!B171&amp;IFERROR(IF(INDEX(APOIO!$A$5:$A$50,MATCH('INF GERAIS'!N171,APOIO!$B$5:$B$50,0))="NÃO",APOIO!$A$2&amp;"NÃO VÁLIDO",""),"")</f>
        <v>2014.0159</v>
      </c>
      <c r="C171" s="1950" t="str">
        <f>'INF GERAIS'!C171</f>
        <v>SERTÃO DO ARARIPE</v>
      </c>
      <c r="D171" s="1950" t="str">
        <f>'INF GERAIS'!D171</f>
        <v>GRANITO</v>
      </c>
      <c r="E171" s="1950" t="str">
        <f>'INF GERAIS'!E171</f>
        <v>DRENAGEM SUPERFICIAL DE ÁGUAS PLUVIAIS E PAVIMENTAÇÃO DE VIAS</v>
      </c>
      <c r="F171" s="1950" t="str">
        <f>'INF GERAIS'!G171</f>
        <v>NORMAL</v>
      </c>
      <c r="G171" s="12" t="str">
        <f>'INF GERAIS'!N171</f>
        <v>EM CONFERÊNCIA PARA TEMAI</v>
      </c>
      <c r="H171" s="1950" t="str">
        <f>'INF GERAIS'!O171</f>
        <v>CONCLUÍDA</v>
      </c>
      <c r="I171" s="11">
        <f>'INF GERAIS'!I171</f>
        <v>452829.9366666667</v>
      </c>
      <c r="J171" s="11">
        <f>'INF GERAIS'!J171</f>
        <v>381230.12</v>
      </c>
      <c r="K171" s="11">
        <f>'INF GERAIS'!K171</f>
        <v>319221.51</v>
      </c>
      <c r="L171" s="11">
        <f>'INF GERAIS'!L171</f>
        <v>0</v>
      </c>
      <c r="M171" s="11">
        <f>'INF GERAIS'!M171</f>
        <v>62008.61</v>
      </c>
      <c r="N171" s="233">
        <f>IF(MAX(PAGAMENTOS!M171,PAGAMENTOS!U171,PAGAMENTOS!AC171,PAGAMENTOS!AK171,PAGAMENTOS!AQ171,PAGAMENTOS!AW171)=0,"SEM PAGAMENTO",IFERROR(INDEX(PAGAMENTOS!171:171,MATCH(MAX(PAGAMENTOS!M171,PAGAMENTOS!U171,PAGAMENTOS!AC171,PAGAMENTOS!AK171,PAGAMENTOS!AQ171,PAGAMENTOS!AW171),PAGAMENTOS!171:171,0)),"SEM PAGAMENTO"))</f>
        <v>43235</v>
      </c>
      <c r="O171" s="120" t="str">
        <f>IF(MAX(PAGAMENTOS!M171,PAGAMENTOS!U171,PAGAMENTOS!AC171,PAGAMENTOS!AK171,PAGAMENTOS!AQ171,PAGAMENTOS!AW171)=0,"SEM PAGAMENTO",IFERROR(IF(MATCH(MAX(PAGAMENTOS!M171,PAGAMENTOS!U171,PAGAMENTOS!AC171,PAGAMENTOS!AK171,PAGAMENTOS!AQ171,PAGAMENTOS!AW171),PAGAMENTOS!171:171,0)&gt;40,INDEX(PAGAMENTOS!171:171,MATCH(MAX(PAGAMENTOS!M171,PAGAMENTOS!U171,PAGAMENTOS!AC171,PAGAMENTOS!AK171,PAGAMENTOS!AQ171,PAGAMENTOS!AW171),PAGAMENTOS!171:171,0)-2)&amp;" P COMP.",IF(MATCH(MAX(PAGAMENTOS!M171,PAGAMENTOS!U171,PAGAMENTOS!AC171,PAGAMENTOS!AK171,PAGAMENTOS!AQ171,PAGAMENTOS!AW171),PAGAMENTOS!171:171,0)=13,"1ª P",IF(MATCH(MAX(PAGAMENTOS!M171,PAGAMENTOS!U171,PAGAMENTOS!AC171,PAGAMENTOS!AK171,PAGAMENTOS!AQ171,PAGAMENTOS!AW171),PAGAMENTOS!171:171,0)=21,"2ª P",IF(MATCH(MAX(PAGAMENTOS!M171,PAGAMENTOS!U171,PAGAMENTOS!AC171,PAGAMENTOS!AK171,PAGAMENTOS!AQ171,PAGAMENTOS!AW171),PAGAMENTOS!171:171,0)=29,"3ª P",IF(PAGAMENTOS!AC171=PAGAMENTOS!AK171,"4ª P","4ª P"))))),"SEM PAGAMENTO"))</f>
        <v>4ª P</v>
      </c>
      <c r="P171" s="11">
        <f>IF(MAX(PAGAMENTOS!M171,PAGAMENTOS!U171,PAGAMENTOS!AC171,PAGAMENTOS!AK171,PAGAMENTOS!AQ171,PAGAMENTOS!AW171)=0,"SEM PAGAMENTO",IFERROR(INDEX(PAGAMENTOS!171:171,MATCH(MAX(PAGAMENTOS!M171,PAGAMENTOS!U171,PAGAMENTOS!AC171,PAGAMENTOS!AK171,PAGAMENTOS!AQ171,PAGAMENTOS!AW171),PAGAMENTOS!171:171,0)-1),"SEM PAGAMENTO"))</f>
        <v>58364.13</v>
      </c>
      <c r="Q171" s="11">
        <f>SUM(PAGAMENTOS!G171,PAGAMENTOS!L171,PAGAMENTOS!T171,PAGAMENTOS!AB171,PAGAMENTOS!AJ171,PAGAMENTOS!AP171,PAGAMENTOS!AV171)</f>
        <v>319221.5</v>
      </c>
      <c r="R171" s="11">
        <f>SUM(PAGAMENTOS!G171,PAGAMENTOS!H171,PAGAMENTOS!L171,PAGAMENTOS!T171,PAGAMENTOS!AB171,PAGAMENTOS!AJ171,PAGAMENTOS!AP171,PAGAMENTOS!AV171)</f>
        <v>319221.5</v>
      </c>
      <c r="S171" s="17">
        <f t="shared" si="2"/>
        <v>0.99999996867379015</v>
      </c>
      <c r="T171" s="11">
        <f>IF(RIGHT(B171)="O",0,IF(AND(R171=0,PAGAMENTOS!H171&lt;&gt;0),0,K171-R171))</f>
        <v>1.0000000009313226E-2</v>
      </c>
      <c r="U171" s="120" t="str">
        <f>IF(AND(OR(PAGAMENTOS!AG171&lt;&gt;"",PAGAMENTOS!AH171&lt;&gt;""),PAGAMENTOS!AK171=""),"4ª",IF(AND(OR(PAGAMENTOS!Y171&lt;&gt;"",PAGAMENTOS!Z171&lt;&gt;""),PAGAMENTOS!AC171=""),"3ª",IF(AND(OR(PAGAMENTOS!Q171&lt;&gt;"",PAGAMENTOS!R171&lt;&gt;""),PAGAMENTOS!U171=""),"2ª",IF(AND(OR(PAGAMENTOS!I171&lt;&gt;"",PAGAMENTOS!J171&lt;&gt;""),PAGAMENTOS!M171=""),"1ª","OK"))))</f>
        <v>OK</v>
      </c>
      <c r="V171" s="120" t="str">
        <f>IF(U171="4ª",IF(PAGAMENTOS!AH171="","AGUARDANDO VISTORIA","NO FINANCEIRO"),IF(U171="3ª",IF(PAGAMENTOS!Z171="","AGUARDANDO VISTORIA","NO FINANCEIRO"),IF(U171="2ª",IF(PAGAMENTOS!R171="","AGUARDANDO VISTORIA","NO FINANCEIRO"),IF(U171="1ª",IF(PAGAMENTOS!J171="","AGUARDANDO LIBERAÇÃO","NO FINANCEIRO"),"OK"))))</f>
        <v>OK</v>
      </c>
      <c r="W171" s="233" t="str">
        <f>IF(U171="4ª",IF(PAGAMENTOS!AH171="",PAGAMENTOS!AG171,PAGAMENTOS!AH171),IF(U171="3ª",IF(PAGAMENTOS!Z171="",PAGAMENTOS!Y171,PAGAMENTOS!Z171),IF(U171="2ª",IF(PAGAMENTOS!R171="",PAGAMENTOS!Q171,PAGAMENTOS!R171),IF(U171="1ª",IF(PAGAMENTOS!J171="",PAGAMENTOS!I171,PAGAMENTOS!J171),"OK"))))</f>
        <v>OK</v>
      </c>
      <c r="X171" s="18">
        <f>MAX(VISTORIA!Y171,VISTORIA!U171,VISTORIA!Q171,VISTORIA!M171,VISTORIA!I171)</f>
        <v>1</v>
      </c>
      <c r="Y171" s="18">
        <f>IF(VISTORIA!Y171&lt;&gt;"",VISTORIA!Y171,IF(VISTORIA!U171&lt;&gt;"",VISTORIA!U171,IF(VISTORIA!Q171&lt;&gt;"",VISTORIA!Q171,IF(VISTORIA!M171&lt;&gt;"",VISTORIA!M171,IF(VISTORIA!I171&lt;&gt;"",VISTORIA!I171,0)))))</f>
        <v>1</v>
      </c>
      <c r="Z171" s="233">
        <f>IF(VISTORIA!Y171&lt;&gt;"",VISTORIA!W171,IF(VISTORIA!U171&lt;&gt;"",VISTORIA!S171,IF(VISTORIA!Q171&lt;&gt;"",VISTORIA!O171,IF(VISTORIA!M171&lt;&gt;"",VISTORIA!K171,IF(VISTORIA!I171&lt;&gt;"",VISTORIA!G171,"NA")))))</f>
        <v>42863</v>
      </c>
      <c r="AA171" s="233">
        <f>IF(VISTORIA!Y171&lt;&gt;"",VISTORIA!X171,IF(VISTORIA!U171&lt;&gt;"",VISTORIA!T171,IF(VISTORIA!Q171&lt;&gt;"",VISTORIA!P171,IF(VISTORIA!M171&lt;&gt;"",VISTORIA!L171,IF(VISTORIA!I171&lt;&gt;"",VISTORIA!H171,"NA")))))</f>
        <v>43089</v>
      </c>
      <c r="AB171" s="233" t="str">
        <f>IF(OR(G171="AGUARDANDO PRESTAÇÃO DE CONTAS",G171="AGUARDANDO APROVAÇÃO PRESTAÇÃO DE CONTAS",G171="CONCLUÍDO"),"PTM CONCLUÍDO",IF(AND(VISTORIA!X171="",VISTORIA!W171&lt;&gt;""),VISTORIA!W171,IF(AND(VISTORIA!T171="",VISTORIA!S171&lt;&gt;""),VISTORIA!S171,IF(AND(VISTORIA!P171="",VISTORIA!O171&lt;&gt;""),VISTORIA!O171,IF(AND(VISTORIA!L171="",VISTORIA!K171&lt;&gt;""),VISTORIA!K171,IF(AND(VISTORIA!H171="",VISTORIA!G171&lt;&gt;""),VISTORIA!G171,"SEM PEDIDO"))))))</f>
        <v>SEM PEDIDO</v>
      </c>
      <c r="AC171" s="18" t="str">
        <f>IFERROR(INDEX('CONCLUSÃO INFORMAL'!171:171,MATCH(MAX('CONCLUSÃO INFORMAL'!H171,'CONCLUSÃO INFORMAL'!L171,'CONCLUSÃO INFORMAL'!P171),'CONCLUSÃO INFORMAL'!171:171,0)-1),"NÃO INFORMADO")</f>
        <v>NÃO INFORMADO</v>
      </c>
      <c r="AD171" s="233" t="str">
        <f>IFERROR(INDEX('CONCLUSÃO INFORMAL'!171:171,MATCH(MAX('CONCLUSÃO INFORMAL'!H171,'CONCLUSÃO INFORMAL'!L171,'CONCLUSÃO INFORMAL'!P171),'CONCLUSÃO INFORMAL'!171:171,0)),"NÃO INFORMADO")</f>
        <v>NÃO INFORMADO</v>
      </c>
      <c r="AE171" s="1950" t="str">
        <f>IFERROR(INDEX('CONCLUSÃO INFORMAL'!171:171,MATCH(MAX('CONCLUSÃO INFORMAL'!H171,'CONCLUSÃO INFORMAL'!L171,'CONCLUSÃO INFORMAL'!P171),'CONCLUSÃO INFORMAL'!171:171,0)+1),"NÃO INFORMADO")</f>
        <v>NÃO INFORMADO</v>
      </c>
    </row>
    <row r="172" spans="2:31" ht="43.5" x14ac:dyDescent="0.35">
      <c r="B172" s="7" t="str">
        <f>'INF GERAIS'!B172&amp;IFERROR(IF(INDEX(APOIO!$A$5:$A$50,MATCH('INF GERAIS'!N172,APOIO!$B$5:$B$50,0))="NÃO",APOIO!$A$2&amp;"NÃO VÁLIDO",""),"")</f>
        <v>2014.0160</v>
      </c>
      <c r="C172" s="1950" t="str">
        <f>'INF GERAIS'!C172</f>
        <v>SERTÃO DO ARARIPE</v>
      </c>
      <c r="D172" s="1950" t="str">
        <f>'INF GERAIS'!D172</f>
        <v>GRANITO</v>
      </c>
      <c r="E172" s="1950" t="str">
        <f>'INF GERAIS'!E172</f>
        <v>PERFURAÇÃO DE POÇOS ARTESIANOS</v>
      </c>
      <c r="F172" s="1950" t="str">
        <f>'INF GERAIS'!G172</f>
        <v>NORMAL</v>
      </c>
      <c r="G172" s="12" t="str">
        <f>'INF GERAIS'!N172</f>
        <v>EM CONFERÊNCIA PARA TEMAI</v>
      </c>
      <c r="H172" s="1950" t="str">
        <f>'INF GERAIS'!O172</f>
        <v>CONCLUÍDA</v>
      </c>
      <c r="I172" s="11">
        <f>'INF GERAIS'!I172</f>
        <v>452829.9366666667</v>
      </c>
      <c r="J172" s="11">
        <f>'INF GERAIS'!J172</f>
        <v>41461.71</v>
      </c>
      <c r="K172" s="11">
        <f>'INF GERAIS'!K172</f>
        <v>41461.71</v>
      </c>
      <c r="L172" s="11">
        <f>'INF GERAIS'!L172</f>
        <v>0</v>
      </c>
      <c r="M172" s="11">
        <f>'INF GERAIS'!M172</f>
        <v>0</v>
      </c>
      <c r="N172" s="233">
        <f>IF(MAX(PAGAMENTOS!M172,PAGAMENTOS!U172,PAGAMENTOS!AC172,PAGAMENTOS!AK172,PAGAMENTOS!AQ172,PAGAMENTOS!AW172)=0,"SEM PAGAMENTO",IFERROR(INDEX(PAGAMENTOS!172:172,MATCH(MAX(PAGAMENTOS!M172,PAGAMENTOS!U172,PAGAMENTOS!AC172,PAGAMENTOS!AK172,PAGAMENTOS!AQ172,PAGAMENTOS!AW172),PAGAMENTOS!172:172,0)),"SEM PAGAMENTO"))</f>
        <v>42640</v>
      </c>
      <c r="O172" s="120" t="str">
        <f>IF(MAX(PAGAMENTOS!M172,PAGAMENTOS!U172,PAGAMENTOS!AC172,PAGAMENTOS!AK172,PAGAMENTOS!AQ172,PAGAMENTOS!AW172)=0,"SEM PAGAMENTO",IFERROR(IF(MATCH(MAX(PAGAMENTOS!M172,PAGAMENTOS!U172,PAGAMENTOS!AC172,PAGAMENTOS!AK172,PAGAMENTOS!AQ172,PAGAMENTOS!AW172),PAGAMENTOS!172:172,0)&gt;40,INDEX(PAGAMENTOS!172:172,MATCH(MAX(PAGAMENTOS!M172,PAGAMENTOS!U172,PAGAMENTOS!AC172,PAGAMENTOS!AK172,PAGAMENTOS!AQ172,PAGAMENTOS!AW172),PAGAMENTOS!172:172,0)-2)&amp;" P COMP.",IF(MATCH(MAX(PAGAMENTOS!M172,PAGAMENTOS!U172,PAGAMENTOS!AC172,PAGAMENTOS!AK172,PAGAMENTOS!AQ172,PAGAMENTOS!AW172),PAGAMENTOS!172:172,0)=13,"1ª P",IF(MATCH(MAX(PAGAMENTOS!M172,PAGAMENTOS!U172,PAGAMENTOS!AC172,PAGAMENTOS!AK172,PAGAMENTOS!AQ172,PAGAMENTOS!AW172),PAGAMENTOS!172:172,0)=21,"2ª P",IF(MATCH(MAX(PAGAMENTOS!M172,PAGAMENTOS!U172,PAGAMENTOS!AC172,PAGAMENTOS!AK172,PAGAMENTOS!AQ172,PAGAMENTOS!AW172),PAGAMENTOS!172:172,0)=29,"3ª P",IF(PAGAMENTOS!AC172=PAGAMENTOS!AK172,"4ª P","4ª P"))))),"SEM PAGAMENTO"))</f>
        <v>4ª P</v>
      </c>
      <c r="P172" s="11">
        <f>IF(MAX(PAGAMENTOS!M172,PAGAMENTOS!U172,PAGAMENTOS!AC172,PAGAMENTOS!AK172,PAGAMENTOS!AQ172,PAGAMENTOS!AW172)=0,"SEM PAGAMENTO",IFERROR(INDEX(PAGAMENTOS!172:172,MATCH(MAX(PAGAMENTOS!M172,PAGAMENTOS!U172,PAGAMENTOS!AC172,PAGAMENTOS!AK172,PAGAMENTOS!AQ172,PAGAMENTOS!AW172),PAGAMENTOS!172:172,0)-1),"SEM PAGAMENTO"))</f>
        <v>8292.35</v>
      </c>
      <c r="Q172" s="11">
        <f>SUM(PAGAMENTOS!G172,PAGAMENTOS!L172,PAGAMENTOS!T172,PAGAMENTOS!AB172,PAGAMENTOS!AJ172,PAGAMENTOS!AP172,PAGAMENTOS!AV172)</f>
        <v>41461.71</v>
      </c>
      <c r="R172" s="11">
        <f>SUM(PAGAMENTOS!G172,PAGAMENTOS!H172,PAGAMENTOS!L172,PAGAMENTOS!T172,PAGAMENTOS!AB172,PAGAMENTOS!AJ172,PAGAMENTOS!AP172,PAGAMENTOS!AV172)</f>
        <v>41461.71</v>
      </c>
      <c r="S172" s="17">
        <f t="shared" si="2"/>
        <v>1</v>
      </c>
      <c r="T172" s="11">
        <f>IF(RIGHT(B172)="O",0,IF(AND(R172=0,PAGAMENTOS!H172&lt;&gt;0),0,K172-R172))</f>
        <v>0</v>
      </c>
      <c r="U172" s="120" t="str">
        <f>IF(AND(OR(PAGAMENTOS!AG172&lt;&gt;"",PAGAMENTOS!AH172&lt;&gt;""),PAGAMENTOS!AK172=""),"4ª",IF(AND(OR(PAGAMENTOS!Y172&lt;&gt;"",PAGAMENTOS!Z172&lt;&gt;""),PAGAMENTOS!AC172=""),"3ª",IF(AND(OR(PAGAMENTOS!Q172&lt;&gt;"",PAGAMENTOS!R172&lt;&gt;""),PAGAMENTOS!U172=""),"2ª",IF(AND(OR(PAGAMENTOS!I172&lt;&gt;"",PAGAMENTOS!J172&lt;&gt;""),PAGAMENTOS!M172=""),"1ª","OK"))))</f>
        <v>OK</v>
      </c>
      <c r="V172" s="120" t="str">
        <f>IF(U172="4ª",IF(PAGAMENTOS!AH172="","AGUARDANDO VISTORIA","NO FINANCEIRO"),IF(U172="3ª",IF(PAGAMENTOS!Z172="","AGUARDANDO VISTORIA","NO FINANCEIRO"),IF(U172="2ª",IF(PAGAMENTOS!R172="","AGUARDANDO VISTORIA","NO FINANCEIRO"),IF(U172="1ª",IF(PAGAMENTOS!J172="","AGUARDANDO LIBERAÇÃO","NO FINANCEIRO"),"OK"))))</f>
        <v>OK</v>
      </c>
      <c r="W172" s="233" t="str">
        <f>IF(U172="4ª",IF(PAGAMENTOS!AH172="",PAGAMENTOS!AG172,PAGAMENTOS!AH172),IF(U172="3ª",IF(PAGAMENTOS!Z172="",PAGAMENTOS!Y172,PAGAMENTOS!Z172),IF(U172="2ª",IF(PAGAMENTOS!R172="",PAGAMENTOS!Q172,PAGAMENTOS!R172),IF(U172="1ª",IF(PAGAMENTOS!J172="",PAGAMENTOS!I172,PAGAMENTOS!J172),"OK"))))</f>
        <v>OK</v>
      </c>
      <c r="X172" s="18">
        <f>MAX(VISTORIA!Y172,VISTORIA!U172,VISTORIA!Q172,VISTORIA!M172,VISTORIA!I172)</f>
        <v>1</v>
      </c>
      <c r="Y172" s="18">
        <f>IF(VISTORIA!Y172&lt;&gt;"",VISTORIA!Y172,IF(VISTORIA!U172&lt;&gt;"",VISTORIA!U172,IF(VISTORIA!Q172&lt;&gt;"",VISTORIA!Q172,IF(VISTORIA!M172&lt;&gt;"",VISTORIA!M172,IF(VISTORIA!I172&lt;&gt;"",VISTORIA!I172,0)))))</f>
        <v>1</v>
      </c>
      <c r="Z172" s="233">
        <f>IF(VISTORIA!Y172&lt;&gt;"",VISTORIA!W172,IF(VISTORIA!U172&lt;&gt;"",VISTORIA!S172,IF(VISTORIA!Q172&lt;&gt;"",VISTORIA!O172,IF(VISTORIA!M172&lt;&gt;"",VISTORIA!K172,IF(VISTORIA!I172&lt;&gt;"",VISTORIA!G172,"NA")))))</f>
        <v>42488</v>
      </c>
      <c r="AA172" s="233">
        <f>IF(VISTORIA!Y172&lt;&gt;"",VISTORIA!X172,IF(VISTORIA!U172&lt;&gt;"",VISTORIA!T172,IF(VISTORIA!Q172&lt;&gt;"",VISTORIA!P172,IF(VISTORIA!M172&lt;&gt;"",VISTORIA!L172,IF(VISTORIA!I172&lt;&gt;"",VISTORIA!H172,"NA")))))</f>
        <v>42598</v>
      </c>
      <c r="AB172" s="233" t="str">
        <f>IF(OR(G172="AGUARDANDO PRESTAÇÃO DE CONTAS",G172="AGUARDANDO APROVAÇÃO PRESTAÇÃO DE CONTAS",G172="CONCLUÍDO"),"PTM CONCLUÍDO",IF(AND(VISTORIA!X172="",VISTORIA!W172&lt;&gt;""),VISTORIA!W172,IF(AND(VISTORIA!T172="",VISTORIA!S172&lt;&gt;""),VISTORIA!S172,IF(AND(VISTORIA!P172="",VISTORIA!O172&lt;&gt;""),VISTORIA!O172,IF(AND(VISTORIA!L172="",VISTORIA!K172&lt;&gt;""),VISTORIA!K172,IF(AND(VISTORIA!H172="",VISTORIA!G172&lt;&gt;""),VISTORIA!G172,"SEM PEDIDO"))))))</f>
        <v>SEM PEDIDO</v>
      </c>
      <c r="AC172" s="18" t="str">
        <f>IFERROR(INDEX('CONCLUSÃO INFORMAL'!172:172,MATCH(MAX('CONCLUSÃO INFORMAL'!H172,'CONCLUSÃO INFORMAL'!L172,'CONCLUSÃO INFORMAL'!P172),'CONCLUSÃO INFORMAL'!172:172,0)-1),"NÃO INFORMADO")</f>
        <v>NÃO INFORMADO</v>
      </c>
      <c r="AD172" s="233" t="str">
        <f>IFERROR(INDEX('CONCLUSÃO INFORMAL'!172:172,MATCH(MAX('CONCLUSÃO INFORMAL'!H172,'CONCLUSÃO INFORMAL'!L172,'CONCLUSÃO INFORMAL'!P172),'CONCLUSÃO INFORMAL'!172:172,0)),"NÃO INFORMADO")</f>
        <v>NÃO INFORMADO</v>
      </c>
      <c r="AE172" s="1950" t="str">
        <f>IFERROR(INDEX('CONCLUSÃO INFORMAL'!172:172,MATCH(MAX('CONCLUSÃO INFORMAL'!H172,'CONCLUSÃO INFORMAL'!L172,'CONCLUSÃO INFORMAL'!P172),'CONCLUSÃO INFORMAL'!172:172,0)+1),"NÃO INFORMADO")</f>
        <v>NÃO INFORMADO</v>
      </c>
    </row>
    <row r="173" spans="2:31" ht="43.5" x14ac:dyDescent="0.35">
      <c r="B173" s="7" t="str">
        <f>'INF GERAIS'!B173&amp;IFERROR(IF(INDEX(APOIO!$A$5:$A$50,MATCH('INF GERAIS'!N173,APOIO!$B$5:$B$50,0))="NÃO",APOIO!$A$2&amp;"NÃO VÁLIDO",""),"")</f>
        <v>2014.0161</v>
      </c>
      <c r="C173" s="1950" t="str">
        <f>'INF GERAIS'!C173</f>
        <v>SERTÃO DO ARARIPE</v>
      </c>
      <c r="D173" s="1950" t="str">
        <f>'INF GERAIS'!D173</f>
        <v>GRANITO</v>
      </c>
      <c r="E173" s="1950" t="str">
        <f>'INF GERAIS'!E173</f>
        <v>REFORMA DA SECRETARIA DE EDUCAÇÃO</v>
      </c>
      <c r="F173" s="1950" t="str">
        <f>'INF GERAIS'!G173</f>
        <v>NORMAL</v>
      </c>
      <c r="G173" s="1950" t="str">
        <f>'INF GERAIS'!N173</f>
        <v>PC APROVADA COM RESSALVA</v>
      </c>
      <c r="H173" s="1950" t="str">
        <f>'INF GERAIS'!O173</f>
        <v>CONCLUÍDA</v>
      </c>
      <c r="I173" s="11">
        <f>'INF GERAIS'!I173</f>
        <v>452829.9366666667</v>
      </c>
      <c r="J173" s="11">
        <f>'INF GERAIS'!J173</f>
        <v>50621.7</v>
      </c>
      <c r="K173" s="11">
        <f>'INF GERAIS'!K173</f>
        <v>50621.7</v>
      </c>
      <c r="L173" s="11">
        <f>'INF GERAIS'!L173</f>
        <v>0</v>
      </c>
      <c r="M173" s="11">
        <f>'INF GERAIS'!M173</f>
        <v>0</v>
      </c>
      <c r="N173" s="233">
        <f>IF(MAX(PAGAMENTOS!M173,PAGAMENTOS!U173,PAGAMENTOS!AC173,PAGAMENTOS!AK173,PAGAMENTOS!AQ173,PAGAMENTOS!AW173)=0,"SEM PAGAMENTO",IFERROR(INDEX(PAGAMENTOS!173:173,MATCH(MAX(PAGAMENTOS!M173,PAGAMENTOS!U173,PAGAMENTOS!AC173,PAGAMENTOS!AK173,PAGAMENTOS!AQ173,PAGAMENTOS!AW173),PAGAMENTOS!173:173,0)),"SEM PAGAMENTO"))</f>
        <v>42542</v>
      </c>
      <c r="O173" s="120" t="str">
        <f>IF(MAX(PAGAMENTOS!M173,PAGAMENTOS!U173,PAGAMENTOS!AC173,PAGAMENTOS!AK173,PAGAMENTOS!AQ173,PAGAMENTOS!AW173)=0,"SEM PAGAMENTO",IFERROR(IF(MATCH(MAX(PAGAMENTOS!M173,PAGAMENTOS!U173,PAGAMENTOS!AC173,PAGAMENTOS!AK173,PAGAMENTOS!AQ173,PAGAMENTOS!AW173),PAGAMENTOS!173:173,0)&gt;40,INDEX(PAGAMENTOS!173:173,MATCH(MAX(PAGAMENTOS!M173,PAGAMENTOS!U173,PAGAMENTOS!AC173,PAGAMENTOS!AK173,PAGAMENTOS!AQ173,PAGAMENTOS!AW173),PAGAMENTOS!173:173,0)-2)&amp;" P COMP.",IF(MATCH(MAX(PAGAMENTOS!M173,PAGAMENTOS!U173,PAGAMENTOS!AC173,PAGAMENTOS!AK173,PAGAMENTOS!AQ173,PAGAMENTOS!AW173),PAGAMENTOS!173:173,0)=13,"1ª P",IF(MATCH(MAX(PAGAMENTOS!M173,PAGAMENTOS!U173,PAGAMENTOS!AC173,PAGAMENTOS!AK173,PAGAMENTOS!AQ173,PAGAMENTOS!AW173),PAGAMENTOS!173:173,0)=21,"2ª P",IF(MATCH(MAX(PAGAMENTOS!M173,PAGAMENTOS!U173,PAGAMENTOS!AC173,PAGAMENTOS!AK173,PAGAMENTOS!AQ173,PAGAMENTOS!AW173),PAGAMENTOS!173:173,0)=29,"3ª P",IF(PAGAMENTOS!AC173=PAGAMENTOS!AK173,"4ª P","4ª P"))))),"SEM PAGAMENTO"))</f>
        <v>3ª P</v>
      </c>
      <c r="P173" s="11">
        <f>IF(MAX(PAGAMENTOS!M173,PAGAMENTOS!U173,PAGAMENTOS!AC173,PAGAMENTOS!AK173,PAGAMENTOS!AQ173,PAGAMENTOS!AW173)=0,"SEM PAGAMENTO",IFERROR(INDEX(PAGAMENTOS!173:173,MATCH(MAX(PAGAMENTOS!M173,PAGAMENTOS!U173,PAGAMENTOS!AC173,PAGAMENTOS!AK173,PAGAMENTOS!AQ173,PAGAMENTOS!AW173),PAGAMENTOS!173:173,0)-1),"SEM PAGAMENTO"))</f>
        <v>10134.34</v>
      </c>
      <c r="Q173" s="11">
        <f>SUM(PAGAMENTOS!G173,PAGAMENTOS!L173,PAGAMENTOS!T173,PAGAMENTOS!AB173,PAGAMENTOS!AJ173,PAGAMENTOS!AP173,PAGAMENTOS!AV173)</f>
        <v>50621.7</v>
      </c>
      <c r="R173" s="11">
        <f>SUM(PAGAMENTOS!G173,PAGAMENTOS!H173,PAGAMENTOS!L173,PAGAMENTOS!T173,PAGAMENTOS!AB173,PAGAMENTOS!AJ173,PAGAMENTOS!AP173,PAGAMENTOS!AV173)</f>
        <v>50621.7</v>
      </c>
      <c r="S173" s="17">
        <f t="shared" si="2"/>
        <v>1</v>
      </c>
      <c r="T173" s="11">
        <f>IF(RIGHT(B173)="O",0,IF(AND(R173=0,PAGAMENTOS!H173&lt;&gt;0),0,K173-R173))</f>
        <v>0</v>
      </c>
      <c r="U173" s="120" t="str">
        <f>IF(AND(OR(PAGAMENTOS!AG173&lt;&gt;"",PAGAMENTOS!AH173&lt;&gt;""),PAGAMENTOS!AK173=""),"4ª",IF(AND(OR(PAGAMENTOS!Y173&lt;&gt;"",PAGAMENTOS!Z173&lt;&gt;""),PAGAMENTOS!AC173=""),"3ª",IF(AND(OR(PAGAMENTOS!Q173&lt;&gt;"",PAGAMENTOS!R173&lt;&gt;""),PAGAMENTOS!U173=""),"2ª",IF(AND(OR(PAGAMENTOS!I173&lt;&gt;"",PAGAMENTOS!J173&lt;&gt;""),PAGAMENTOS!M173=""),"1ª","OK"))))</f>
        <v>OK</v>
      </c>
      <c r="V173" s="120" t="str">
        <f>IF(U173="4ª",IF(PAGAMENTOS!AH173="","AGUARDANDO VISTORIA","NO FINANCEIRO"),IF(U173="3ª",IF(PAGAMENTOS!Z173="","AGUARDANDO VISTORIA","NO FINANCEIRO"),IF(U173="2ª",IF(PAGAMENTOS!R173="","AGUARDANDO VISTORIA","NO FINANCEIRO"),IF(U173="1ª",IF(PAGAMENTOS!J173="","AGUARDANDO LIBERAÇÃO","NO FINANCEIRO"),"OK"))))</f>
        <v>OK</v>
      </c>
      <c r="W173" s="233" t="str">
        <f>IF(U173="4ª",IF(PAGAMENTOS!AH173="",PAGAMENTOS!AG173,PAGAMENTOS!AH173),IF(U173="3ª",IF(PAGAMENTOS!Z173="",PAGAMENTOS!Y173,PAGAMENTOS!Z173),IF(U173="2ª",IF(PAGAMENTOS!R173="",PAGAMENTOS!Q173,PAGAMENTOS!R173),IF(U173="1ª",IF(PAGAMENTOS!J173="",PAGAMENTOS!I173,PAGAMENTOS!J173),"OK"))))</f>
        <v>OK</v>
      </c>
      <c r="X173" s="18">
        <f>MAX(VISTORIA!Y173,VISTORIA!U173,VISTORIA!Q173,VISTORIA!M173,VISTORIA!I173)</f>
        <v>1</v>
      </c>
      <c r="Y173" s="18">
        <f>IF(VISTORIA!Y173&lt;&gt;"",VISTORIA!Y173,IF(VISTORIA!U173&lt;&gt;"",VISTORIA!U173,IF(VISTORIA!Q173&lt;&gt;"",VISTORIA!Q173,IF(VISTORIA!M173&lt;&gt;"",VISTORIA!M173,IF(VISTORIA!I173&lt;&gt;"",VISTORIA!I173,0)))))</f>
        <v>1</v>
      </c>
      <c r="Z173" s="233">
        <f>IF(VISTORIA!Y173&lt;&gt;"",VISTORIA!W173,IF(VISTORIA!U173&lt;&gt;"",VISTORIA!S173,IF(VISTORIA!Q173&lt;&gt;"",VISTORIA!O173,IF(VISTORIA!M173&lt;&gt;"",VISTORIA!K173,IF(VISTORIA!I173&lt;&gt;"",VISTORIA!G173,"NA")))))</f>
        <v>42488</v>
      </c>
      <c r="AA173" s="233">
        <f>IF(VISTORIA!Y173&lt;&gt;"",VISTORIA!X173,IF(VISTORIA!U173&lt;&gt;"",VISTORIA!T173,IF(VISTORIA!Q173&lt;&gt;"",VISTORIA!P173,IF(VISTORIA!M173&lt;&gt;"",VISTORIA!L173,IF(VISTORIA!I173&lt;&gt;"",VISTORIA!H173,"NA")))))</f>
        <v>42510</v>
      </c>
      <c r="AB173" s="233" t="str">
        <f>IF(OR(G173="AGUARDANDO PRESTAÇÃO DE CONTAS",G173="AGUARDANDO APROVAÇÃO PRESTAÇÃO DE CONTAS",G173="CONCLUÍDO"),"PTM CONCLUÍDO",IF(AND(VISTORIA!X173="",VISTORIA!W173&lt;&gt;""),VISTORIA!W173,IF(AND(VISTORIA!T173="",VISTORIA!S173&lt;&gt;""),VISTORIA!S173,IF(AND(VISTORIA!P173="",VISTORIA!O173&lt;&gt;""),VISTORIA!O173,IF(AND(VISTORIA!L173="",VISTORIA!K173&lt;&gt;""),VISTORIA!K173,IF(AND(VISTORIA!H173="",VISTORIA!G173&lt;&gt;""),VISTORIA!G173,"SEM PEDIDO"))))))</f>
        <v>SEM PEDIDO</v>
      </c>
      <c r="AC173" s="18" t="str">
        <f>IFERROR(INDEX('CONCLUSÃO INFORMAL'!173:173,MATCH(MAX('CONCLUSÃO INFORMAL'!H173,'CONCLUSÃO INFORMAL'!L173,'CONCLUSÃO INFORMAL'!P173),'CONCLUSÃO INFORMAL'!173:173,0)-1),"NÃO INFORMADO")</f>
        <v>NÃO INFORMADO</v>
      </c>
      <c r="AD173" s="233" t="str">
        <f>IFERROR(INDEX('CONCLUSÃO INFORMAL'!173:173,MATCH(MAX('CONCLUSÃO INFORMAL'!H173,'CONCLUSÃO INFORMAL'!L173,'CONCLUSÃO INFORMAL'!P173),'CONCLUSÃO INFORMAL'!173:173,0)),"NÃO INFORMADO")</f>
        <v>NÃO INFORMADO</v>
      </c>
      <c r="AE173" s="1950" t="str">
        <f>IFERROR(INDEX('CONCLUSÃO INFORMAL'!173:173,MATCH(MAX('CONCLUSÃO INFORMAL'!H173,'CONCLUSÃO INFORMAL'!L173,'CONCLUSÃO INFORMAL'!P173),'CONCLUSÃO INFORMAL'!173:173,0)+1),"NÃO INFORMADO")</f>
        <v>NÃO INFORMADO</v>
      </c>
    </row>
    <row r="174" spans="2:31" ht="409.5" x14ac:dyDescent="0.35">
      <c r="B174" s="7" t="str">
        <f>'INF GERAIS'!B174&amp;IFERROR(IF(INDEX(APOIO!$A$5:$A$50,MATCH('INF GERAIS'!N174,APOIO!$B$5:$B$50,0))="NÃO",APOIO!$A$2&amp;"NÃO VÁLIDO",""),"")</f>
        <v>2014.0162</v>
      </c>
      <c r="C174" s="1950" t="str">
        <f>'INF GERAIS'!C174</f>
        <v>AGRESTE CENTRAL</v>
      </c>
      <c r="D174" s="1950" t="str">
        <f>'INF GERAIS'!D174</f>
        <v>GRAVATÁ</v>
      </c>
      <c r="E174" s="1950" t="str">
        <f>'INF GERAIS'!E174</f>
        <v>EXECUÇÃO DE PAVIMENTAÇÃO EM PARALELEPÍPEDOS GRANÍTICOS COM DRENAGEM DAS RUAS: NO BAIRRO ALTO DA BOA VISTA (RUA DA PAZ; RUA ELVIRA MARIA DE SOUZA; RUA SANTA BÁRBARA; RUA DEPUTADO ARRUDA CÂMARA; RUA LUIZ GONÇALVES); NO BAIRRO NOVO (RUA JURANDIR CORREIA); NO BAIRRO NOSSA SENHORA APARECIDA (RUA JOÃO ALCÂNTARADE LIMA; RUA RAUL BEZERRA E TRECHO DAS INALDA PEREIRA GUERRA / HILDA TAVARES FALCÃO / MANOEL DOS SANTOS MOREIRA); NO CENTRO (AVENIDA DANTAS BARRETO); NO BAIRRO PORTA FLORADA (RUA OLIMPIO TAVARES DE SOUZA; RUA COLINA GUSMÃO TAVARES); NO BAIRRO PORTA FLORADA DE E0 ATÉ E3 (RUA BELOJARDIM); NO BAIRRO NOSA SENHORA DAS GRAÇAS (ACESSO A ODIP)</v>
      </c>
      <c r="F174" s="1950" t="str">
        <f>'INF GERAIS'!G174</f>
        <v>NORMAL</v>
      </c>
      <c r="G174" s="12" t="str">
        <f>'INF GERAIS'!N174</f>
        <v>EM CONFERÊNCIA PARA TEMAI</v>
      </c>
      <c r="H174" s="1950" t="str">
        <f>'INF GERAIS'!O174</f>
        <v>CONCLUÍDA</v>
      </c>
      <c r="I174" s="11">
        <f>'INF GERAIS'!I174</f>
        <v>1962262.98833333</v>
      </c>
      <c r="J174" s="11">
        <f>'INF GERAIS'!J174</f>
        <v>1176056.9099999999</v>
      </c>
      <c r="K174" s="11">
        <f>'INF GERAIS'!K174</f>
        <v>1176056.9099999999</v>
      </c>
      <c r="L174" s="11">
        <f>'INF GERAIS'!L174</f>
        <v>0</v>
      </c>
      <c r="M174" s="11">
        <f>'INF GERAIS'!M174</f>
        <v>0</v>
      </c>
      <c r="N174" s="233">
        <f>IF(MAX(PAGAMENTOS!M174,PAGAMENTOS!U174,PAGAMENTOS!AC174,PAGAMENTOS!AK174,PAGAMENTOS!AQ174,PAGAMENTOS!AW174)=0,"SEM PAGAMENTO",IFERROR(INDEX(PAGAMENTOS!174:174,MATCH(MAX(PAGAMENTOS!M174,PAGAMENTOS!U174,PAGAMENTOS!AC174,PAGAMENTOS!AK174,PAGAMENTOS!AQ174,PAGAMENTOS!AW174),PAGAMENTOS!174:174,0)),"SEM PAGAMENTO"))</f>
        <v>42727</v>
      </c>
      <c r="O174" s="120" t="str">
        <f>IF(MAX(PAGAMENTOS!M174,PAGAMENTOS!U174,PAGAMENTOS!AC174,PAGAMENTOS!AK174,PAGAMENTOS!AQ174,PAGAMENTOS!AW174)=0,"SEM PAGAMENTO",IFERROR(IF(MATCH(MAX(PAGAMENTOS!M174,PAGAMENTOS!U174,PAGAMENTOS!AC174,PAGAMENTOS!AK174,PAGAMENTOS!AQ174,PAGAMENTOS!AW174),PAGAMENTOS!174:174,0)&gt;40,INDEX(PAGAMENTOS!174:174,MATCH(MAX(PAGAMENTOS!M174,PAGAMENTOS!U174,PAGAMENTOS!AC174,PAGAMENTOS!AK174,PAGAMENTOS!AQ174,PAGAMENTOS!AW174),PAGAMENTOS!174:174,0)-2)&amp;" P COMP.",IF(MATCH(MAX(PAGAMENTOS!M174,PAGAMENTOS!U174,PAGAMENTOS!AC174,PAGAMENTOS!AK174,PAGAMENTOS!AQ174,PAGAMENTOS!AW174),PAGAMENTOS!174:174,0)=13,"1ª P",IF(MATCH(MAX(PAGAMENTOS!M174,PAGAMENTOS!U174,PAGAMENTOS!AC174,PAGAMENTOS!AK174,PAGAMENTOS!AQ174,PAGAMENTOS!AW174),PAGAMENTOS!174:174,0)=21,"2ª P",IF(MATCH(MAX(PAGAMENTOS!M174,PAGAMENTOS!U174,PAGAMENTOS!AC174,PAGAMENTOS!AK174,PAGAMENTOS!AQ174,PAGAMENTOS!AW174),PAGAMENTOS!174:174,0)=29,"3ª P",IF(PAGAMENTOS!AC174=PAGAMENTOS!AK174,"4ª P","4ª P"))))),"SEM PAGAMENTO"))</f>
        <v>3ª P</v>
      </c>
      <c r="P174" s="11">
        <f>IF(MAX(PAGAMENTOS!M174,PAGAMENTOS!U174,PAGAMENTOS!AC174,PAGAMENTOS!AK174,PAGAMENTOS!AQ174,PAGAMENTOS!AW174)=0,"SEM PAGAMENTO",IFERROR(INDEX(PAGAMENTOS!174:174,MATCH(MAX(PAGAMENTOS!M174,PAGAMENTOS!U174,PAGAMENTOS!AC174,PAGAMENTOS!AK174,PAGAMENTOS!AQ174,PAGAMENTOS!AW174),PAGAMENTOS!174:174,0)-1),"SEM PAGAMENTO"))</f>
        <v>276325.84999999998</v>
      </c>
      <c r="Q174" s="11">
        <f>SUM(PAGAMENTOS!G174,PAGAMENTOS!L174,PAGAMENTOS!T174,PAGAMENTOS!AB174,PAGAMENTOS!AJ174,PAGAMENTOS!AP174,PAGAMENTOS!AV174)</f>
        <v>1453683.6400000001</v>
      </c>
      <c r="R174" s="11">
        <f>SUM(PAGAMENTOS!G174,PAGAMENTOS!H174,PAGAMENTOS!L174,PAGAMENTOS!T174,PAGAMENTOS!AB174,PAGAMENTOS!AJ174,PAGAMENTOS!AP174,PAGAMENTOS!AV174)</f>
        <v>1453683.6400000001</v>
      </c>
      <c r="S174" s="17">
        <f t="shared" si="2"/>
        <v>1.2360657274655189</v>
      </c>
      <c r="T174" s="11">
        <f>IF(RIGHT(B174)="O",0,IF(AND(R174=0,PAGAMENTOS!H174&lt;&gt;0),0,K174-R174))</f>
        <v>-277626.73000000021</v>
      </c>
      <c r="U174" s="120" t="str">
        <f>IF(AND(OR(PAGAMENTOS!AG174&lt;&gt;"",PAGAMENTOS!AH174&lt;&gt;""),PAGAMENTOS!AK174=""),"4ª",IF(AND(OR(PAGAMENTOS!Y174&lt;&gt;"",PAGAMENTOS!Z174&lt;&gt;""),PAGAMENTOS!AC174=""),"3ª",IF(AND(OR(PAGAMENTOS!Q174&lt;&gt;"",PAGAMENTOS!R174&lt;&gt;""),PAGAMENTOS!U174=""),"2ª",IF(AND(OR(PAGAMENTOS!I174&lt;&gt;"",PAGAMENTOS!J174&lt;&gt;""),PAGAMENTOS!M174=""),"1ª","OK"))))</f>
        <v>OK</v>
      </c>
      <c r="V174" s="120" t="str">
        <f>IF(U174="4ª",IF(PAGAMENTOS!AH174="","AGUARDANDO VISTORIA","NO FINANCEIRO"),IF(U174="3ª",IF(PAGAMENTOS!Z174="","AGUARDANDO VISTORIA","NO FINANCEIRO"),IF(U174="2ª",IF(PAGAMENTOS!R174="","AGUARDANDO VISTORIA","NO FINANCEIRO"),IF(U174="1ª",IF(PAGAMENTOS!J174="","AGUARDANDO LIBERAÇÃO","NO FINANCEIRO"),"OK"))))</f>
        <v>OK</v>
      </c>
      <c r="W174" s="233" t="str">
        <f>IF(U174="4ª",IF(PAGAMENTOS!AH174="",PAGAMENTOS!AG174,PAGAMENTOS!AH174),IF(U174="3ª",IF(PAGAMENTOS!Z174="",PAGAMENTOS!Y174,PAGAMENTOS!Z174),IF(U174="2ª",IF(PAGAMENTOS!R174="",PAGAMENTOS!Q174,PAGAMENTOS!R174),IF(U174="1ª",IF(PAGAMENTOS!J174="",PAGAMENTOS!I174,PAGAMENTOS!J174),"OK"))))</f>
        <v>OK</v>
      </c>
      <c r="X174" s="18">
        <f>MAX(VISTORIA!Y174,VISTORIA!U174,VISTORIA!Q174,VISTORIA!M174,VISTORIA!I174)</f>
        <v>1</v>
      </c>
      <c r="Y174" s="18">
        <f>IF(VISTORIA!Y174&lt;&gt;"",VISTORIA!Y174,IF(VISTORIA!U174&lt;&gt;"",VISTORIA!U174,IF(VISTORIA!Q174&lt;&gt;"",VISTORIA!Q174,IF(VISTORIA!M174&lt;&gt;"",VISTORIA!M174,IF(VISTORIA!I174&lt;&gt;"",VISTORIA!I174,0)))))</f>
        <v>1</v>
      </c>
      <c r="Z174" s="233" t="str">
        <f>IF(VISTORIA!Y174&lt;&gt;"",VISTORIA!W174,IF(VISTORIA!U174&lt;&gt;"",VISTORIA!S174,IF(VISTORIA!Q174&lt;&gt;"",VISTORIA!O174,IF(VISTORIA!M174&lt;&gt;"",VISTORIA!K174,IF(VISTORIA!I174&lt;&gt;"",VISTORIA!G174,"NA")))))</f>
        <v>Sem data (vistoria veio da própria CEHAB)</v>
      </c>
      <c r="AA174" s="233">
        <f>IF(VISTORIA!Y174&lt;&gt;"",VISTORIA!X174,IF(VISTORIA!U174&lt;&gt;"",VISTORIA!T174,IF(VISTORIA!Q174&lt;&gt;"",VISTORIA!P174,IF(VISTORIA!M174&lt;&gt;"",VISTORIA!L174,IF(VISTORIA!I174&lt;&gt;"",VISTORIA!H174,"NA")))))</f>
        <v>43182</v>
      </c>
      <c r="AB174" s="233" t="str">
        <f>IF(OR(G174="AGUARDANDO PRESTAÇÃO DE CONTAS",G174="AGUARDANDO APROVAÇÃO PRESTAÇÃO DE CONTAS",G174="CONCLUÍDO"),"PTM CONCLUÍDO",IF(AND(VISTORIA!X174="",VISTORIA!W174&lt;&gt;""),VISTORIA!W174,IF(AND(VISTORIA!T174="",VISTORIA!S174&lt;&gt;""),VISTORIA!S174,IF(AND(VISTORIA!P174="",VISTORIA!O174&lt;&gt;""),VISTORIA!O174,IF(AND(VISTORIA!L174="",VISTORIA!K174&lt;&gt;""),VISTORIA!K174,IF(AND(VISTORIA!H174="",VISTORIA!G174&lt;&gt;""),VISTORIA!G174,"SEM PEDIDO"))))))</f>
        <v>SEM PEDIDO</v>
      </c>
      <c r="AC174" s="18" t="str">
        <f>IFERROR(INDEX('CONCLUSÃO INFORMAL'!174:174,MATCH(MAX('CONCLUSÃO INFORMAL'!H174,'CONCLUSÃO INFORMAL'!L174,'CONCLUSÃO INFORMAL'!P174),'CONCLUSÃO INFORMAL'!174:174,0)-1),"NÃO INFORMADO")</f>
        <v>NÃO INFORMADO</v>
      </c>
      <c r="AD174" s="233" t="str">
        <f>IFERROR(INDEX('CONCLUSÃO INFORMAL'!174:174,MATCH(MAX('CONCLUSÃO INFORMAL'!H174,'CONCLUSÃO INFORMAL'!L174,'CONCLUSÃO INFORMAL'!P174),'CONCLUSÃO INFORMAL'!174:174,0)),"NÃO INFORMADO")</f>
        <v>NÃO INFORMADO</v>
      </c>
      <c r="AE174" s="1950" t="str">
        <f>IFERROR(INDEX('CONCLUSÃO INFORMAL'!174:174,MATCH(MAX('CONCLUSÃO INFORMAL'!H174,'CONCLUSÃO INFORMAL'!L174,'CONCLUSÃO INFORMAL'!P174),'CONCLUSÃO INFORMAL'!174:174,0)+1),"NÃO INFORMADO")</f>
        <v>NÃO INFORMADO</v>
      </c>
    </row>
    <row r="175" spans="2:31" ht="43.5" x14ac:dyDescent="0.35">
      <c r="B175" s="7" t="str">
        <f>'INF GERAIS'!B175&amp;IFERROR(IF(INDEX(APOIO!$A$5:$A$50,MATCH('INF GERAIS'!N175,APOIO!$B$5:$B$50,0))="NÃO",APOIO!$A$2&amp;"NÃO VÁLIDO",""),"")</f>
        <v>2014.0163</v>
      </c>
      <c r="C175" s="1950" t="str">
        <f>'INF GERAIS'!C175</f>
        <v>AGRESTE MERIDIONAL</v>
      </c>
      <c r="D175" s="1950" t="str">
        <f>'INF GERAIS'!D175</f>
        <v>IATI</v>
      </c>
      <c r="E175" s="1950" t="str">
        <f>'INF GERAIS'!E175</f>
        <v xml:space="preserve">IMPLANTAÇÂO DO ATERRO SANITARIO </v>
      </c>
      <c r="F175" s="1950" t="str">
        <f>'INF GERAIS'!G175</f>
        <v>NORMAL</v>
      </c>
      <c r="G175" s="1950" t="str">
        <f>'INF GERAIS'!N175</f>
        <v>AGUARDANDO APROVAÇÃO PRESTAÇÃO DE CONTAS (SECRETARIA)</v>
      </c>
      <c r="H175" s="1950" t="str">
        <f>'INF GERAIS'!O175</f>
        <v>CONCLUÍDA</v>
      </c>
      <c r="I175" s="11">
        <f>'INF GERAIS'!I175</f>
        <v>905659.85666666657</v>
      </c>
      <c r="J175" s="11">
        <f>'INF GERAIS'!J175</f>
        <v>447899.3</v>
      </c>
      <c r="K175" s="11">
        <f>'INF GERAIS'!K175</f>
        <v>447899.3</v>
      </c>
      <c r="L175" s="11">
        <f>'INF GERAIS'!L175</f>
        <v>0</v>
      </c>
      <c r="M175" s="11">
        <f>'INF GERAIS'!M175</f>
        <v>0</v>
      </c>
      <c r="N175" s="233">
        <f>IF(MAX(PAGAMENTOS!M175,PAGAMENTOS!U175,PAGAMENTOS!AC175,PAGAMENTOS!AK175,PAGAMENTOS!AQ175,PAGAMENTOS!AW175)=0,"SEM PAGAMENTO",IFERROR(INDEX(PAGAMENTOS!175:175,MATCH(MAX(PAGAMENTOS!M175,PAGAMENTOS!U175,PAGAMENTOS!AC175,PAGAMENTOS!AK175,PAGAMENTOS!AQ175,PAGAMENTOS!AW175),PAGAMENTOS!175:175,0)),"SEM PAGAMENTO"))</f>
        <v>42335</v>
      </c>
      <c r="O175" s="120" t="str">
        <f>IF(MAX(PAGAMENTOS!M175,PAGAMENTOS!U175,PAGAMENTOS!AC175,PAGAMENTOS!AK175,PAGAMENTOS!AQ175,PAGAMENTOS!AW175)=0,"SEM PAGAMENTO",IFERROR(IF(MATCH(MAX(PAGAMENTOS!M175,PAGAMENTOS!U175,PAGAMENTOS!AC175,PAGAMENTOS!AK175,PAGAMENTOS!AQ175,PAGAMENTOS!AW175),PAGAMENTOS!175:175,0)&gt;40,INDEX(PAGAMENTOS!175:175,MATCH(MAX(PAGAMENTOS!M175,PAGAMENTOS!U175,PAGAMENTOS!AC175,PAGAMENTOS!AK175,PAGAMENTOS!AQ175,PAGAMENTOS!AW175),PAGAMENTOS!175:175,0)-2)&amp;" P COMP.",IF(MATCH(MAX(PAGAMENTOS!M175,PAGAMENTOS!U175,PAGAMENTOS!AC175,PAGAMENTOS!AK175,PAGAMENTOS!AQ175,PAGAMENTOS!AW175),PAGAMENTOS!175:175,0)=13,"1ª P",IF(MATCH(MAX(PAGAMENTOS!M175,PAGAMENTOS!U175,PAGAMENTOS!AC175,PAGAMENTOS!AK175,PAGAMENTOS!AQ175,PAGAMENTOS!AW175),PAGAMENTOS!175:175,0)=21,"2ª P",IF(MATCH(MAX(PAGAMENTOS!M175,PAGAMENTOS!U175,PAGAMENTOS!AC175,PAGAMENTOS!AK175,PAGAMENTOS!AQ175,PAGAMENTOS!AW175),PAGAMENTOS!175:175,0)=29,"3ª P",IF(PAGAMENTOS!AC175=PAGAMENTOS!AK175,"4ª P","4ª P"))))),"SEM PAGAMENTO"))</f>
        <v>3ª P</v>
      </c>
      <c r="P175" s="11">
        <f>IF(MAX(PAGAMENTOS!M175,PAGAMENTOS!U175,PAGAMENTOS!AC175,PAGAMENTOS!AK175,PAGAMENTOS!AQ175,PAGAMENTOS!AW175)=0,"SEM PAGAMENTO",IFERROR(INDEX(PAGAMENTOS!175:175,MATCH(MAX(PAGAMENTOS!M175,PAGAMENTOS!U175,PAGAMENTOS!AC175,PAGAMENTOS!AK175,PAGAMENTOS!AQ175,PAGAMENTOS!AW175),PAGAMENTOS!175:175,0)-1),"SEM PAGAMENTO"))</f>
        <v>89579.86</v>
      </c>
      <c r="Q175" s="11">
        <f>SUM(PAGAMENTOS!G175,PAGAMENTOS!L175,PAGAMENTOS!T175,PAGAMENTOS!AB175,PAGAMENTOS!AJ175,PAGAMENTOS!AP175,PAGAMENTOS!AV175)</f>
        <v>444716.04</v>
      </c>
      <c r="R175" s="11">
        <f>SUM(PAGAMENTOS!G175,PAGAMENTOS!H175,PAGAMENTOS!L175,PAGAMENTOS!T175,PAGAMENTOS!AB175,PAGAMENTOS!AJ175,PAGAMENTOS!AP175,PAGAMENTOS!AV175)</f>
        <v>444716.04</v>
      </c>
      <c r="S175" s="17">
        <f t="shared" si="2"/>
        <v>0.99289291142004465</v>
      </c>
      <c r="T175" s="11">
        <f>IF(RIGHT(B175)="O",0,IF(AND(R175=0,PAGAMENTOS!H175&lt;&gt;0),0,K175-R175))</f>
        <v>3183.2600000000093</v>
      </c>
      <c r="U175" s="120" t="str">
        <f>IF(AND(OR(PAGAMENTOS!AG175&lt;&gt;"",PAGAMENTOS!AH175&lt;&gt;""),PAGAMENTOS!AK175=""),"4ª",IF(AND(OR(PAGAMENTOS!Y175&lt;&gt;"",PAGAMENTOS!Z175&lt;&gt;""),PAGAMENTOS!AC175=""),"3ª",IF(AND(OR(PAGAMENTOS!Q175&lt;&gt;"",PAGAMENTOS!R175&lt;&gt;""),PAGAMENTOS!U175=""),"2ª",IF(AND(OR(PAGAMENTOS!I175&lt;&gt;"",PAGAMENTOS!J175&lt;&gt;""),PAGAMENTOS!M175=""),"1ª","OK"))))</f>
        <v>OK</v>
      </c>
      <c r="V175" s="120" t="str">
        <f>IF(U175="4ª",IF(PAGAMENTOS!AH175="","AGUARDANDO VISTORIA","NO FINANCEIRO"),IF(U175="3ª",IF(PAGAMENTOS!Z175="","AGUARDANDO VISTORIA","NO FINANCEIRO"),IF(U175="2ª",IF(PAGAMENTOS!R175="","AGUARDANDO VISTORIA","NO FINANCEIRO"),IF(U175="1ª",IF(PAGAMENTOS!J175="","AGUARDANDO LIBERAÇÃO","NO FINANCEIRO"),"OK"))))</f>
        <v>OK</v>
      </c>
      <c r="W175" s="233" t="str">
        <f>IF(U175="4ª",IF(PAGAMENTOS!AH175="",PAGAMENTOS!AG175,PAGAMENTOS!AH175),IF(U175="3ª",IF(PAGAMENTOS!Z175="",PAGAMENTOS!Y175,PAGAMENTOS!Z175),IF(U175="2ª",IF(PAGAMENTOS!R175="",PAGAMENTOS!Q175,PAGAMENTOS!R175),IF(U175="1ª",IF(PAGAMENTOS!J175="",PAGAMENTOS!I175,PAGAMENTOS!J175),"OK"))))</f>
        <v>OK</v>
      </c>
      <c r="X175" s="18">
        <f>MAX(VISTORIA!Y175,VISTORIA!U175,VISTORIA!Q175,VISTORIA!M175,VISTORIA!I175)</f>
        <v>1</v>
      </c>
      <c r="Y175" s="18">
        <f>IF(VISTORIA!Y175&lt;&gt;"",VISTORIA!Y175,IF(VISTORIA!U175&lt;&gt;"",VISTORIA!U175,IF(VISTORIA!Q175&lt;&gt;"",VISTORIA!Q175,IF(VISTORIA!M175&lt;&gt;"",VISTORIA!M175,IF(VISTORIA!I175&lt;&gt;"",VISTORIA!I175,0)))))</f>
        <v>1</v>
      </c>
      <c r="Z175" s="233">
        <f>IF(VISTORIA!Y175&lt;&gt;"",VISTORIA!W175,IF(VISTORIA!U175&lt;&gt;"",VISTORIA!S175,IF(VISTORIA!Q175&lt;&gt;"",VISTORIA!O175,IF(VISTORIA!M175&lt;&gt;"",VISTORIA!K175,IF(VISTORIA!I175&lt;&gt;"",VISTORIA!G175,"NA")))))</f>
        <v>42144</v>
      </c>
      <c r="AA175" s="233">
        <f>IF(VISTORIA!Y175&lt;&gt;"",VISTORIA!X175,IF(VISTORIA!U175&lt;&gt;"",VISTORIA!T175,IF(VISTORIA!Q175&lt;&gt;"",VISTORIA!P175,IF(VISTORIA!M175&lt;&gt;"",VISTORIA!L175,IF(VISTORIA!I175&lt;&gt;"",VISTORIA!H175,"NA")))))</f>
        <v>42191</v>
      </c>
      <c r="AB175" s="233" t="str">
        <f>IF(OR(G175="AGUARDANDO PRESTAÇÃO DE CONTAS",G175="AGUARDANDO APROVAÇÃO PRESTAÇÃO DE CONTAS",G175="CONCLUÍDO"),"PTM CONCLUÍDO",IF(AND(VISTORIA!X175="",VISTORIA!W175&lt;&gt;""),VISTORIA!W175,IF(AND(VISTORIA!T175="",VISTORIA!S175&lt;&gt;""),VISTORIA!S175,IF(AND(VISTORIA!P175="",VISTORIA!O175&lt;&gt;""),VISTORIA!O175,IF(AND(VISTORIA!L175="",VISTORIA!K175&lt;&gt;""),VISTORIA!K175,IF(AND(VISTORIA!H175="",VISTORIA!G175&lt;&gt;""),VISTORIA!G175,"SEM PEDIDO"))))))</f>
        <v>SEM PEDIDO</v>
      </c>
      <c r="AC175" s="18" t="str">
        <f>IFERROR(INDEX('CONCLUSÃO INFORMAL'!175:175,MATCH(MAX('CONCLUSÃO INFORMAL'!H175,'CONCLUSÃO INFORMAL'!L175,'CONCLUSÃO INFORMAL'!P175),'CONCLUSÃO INFORMAL'!175:175,0)-1),"NÃO INFORMADO")</f>
        <v>NÃO INFORMADO</v>
      </c>
      <c r="AD175" s="233" t="str">
        <f>IFERROR(INDEX('CONCLUSÃO INFORMAL'!175:175,MATCH(MAX('CONCLUSÃO INFORMAL'!H175,'CONCLUSÃO INFORMAL'!L175,'CONCLUSÃO INFORMAL'!P175),'CONCLUSÃO INFORMAL'!175:175,0)),"NÃO INFORMADO")</f>
        <v>NÃO INFORMADO</v>
      </c>
      <c r="AE175" s="1950" t="str">
        <f>IFERROR(INDEX('CONCLUSÃO INFORMAL'!175:175,MATCH(MAX('CONCLUSÃO INFORMAL'!H175,'CONCLUSÃO INFORMAL'!L175,'CONCLUSÃO INFORMAL'!P175),'CONCLUSÃO INFORMAL'!175:175,0)+1),"NÃO INFORMADO")</f>
        <v>NÃO INFORMADO</v>
      </c>
    </row>
    <row r="176" spans="2:31" ht="43.5" x14ac:dyDescent="0.35">
      <c r="B176" s="7" t="str">
        <f>'INF GERAIS'!B176&amp;IFERROR(IF(INDEX(APOIO!$A$5:$A$50,MATCH('INF GERAIS'!N176,APOIO!$B$5:$B$50,0))="NÃO",APOIO!$A$2&amp;"NÃO VÁLIDO",""),"")</f>
        <v>2014.0164</v>
      </c>
      <c r="C176" s="1950" t="str">
        <f>'INF GERAIS'!C176</f>
        <v>AGRESTE MERIDIONAL</v>
      </c>
      <c r="D176" s="1950" t="str">
        <f>'INF GERAIS'!D176</f>
        <v>IATI</v>
      </c>
      <c r="E176" s="1950" t="str">
        <f>'INF GERAIS'!E176</f>
        <v>CONSTRUÇÂO DE UM PORTAL</v>
      </c>
      <c r="F176" s="1950" t="str">
        <f>'INF GERAIS'!G176</f>
        <v>NORMAL</v>
      </c>
      <c r="G176" s="1950" t="str">
        <f>'INF GERAIS'!N176</f>
        <v>APROVADO</v>
      </c>
      <c r="H176" s="1950" t="str">
        <f>'INF GERAIS'!O176</f>
        <v>EM ANDAMENTO</v>
      </c>
      <c r="I176" s="11">
        <f>'INF GERAIS'!I176</f>
        <v>905659.85666666657</v>
      </c>
      <c r="J176" s="11">
        <f>'INF GERAIS'!J176</f>
        <v>250985.75</v>
      </c>
      <c r="K176" s="11">
        <f>'INF GERAIS'!K176</f>
        <v>249204.37</v>
      </c>
      <c r="L176" s="11">
        <f>'INF GERAIS'!L176</f>
        <v>0</v>
      </c>
      <c r="M176" s="11">
        <f>'INF GERAIS'!M176</f>
        <v>1781.38</v>
      </c>
      <c r="N176" s="233">
        <f>IF(MAX(PAGAMENTOS!M176,PAGAMENTOS!U176,PAGAMENTOS!AC176,PAGAMENTOS!AK176,PAGAMENTOS!AQ176,PAGAMENTOS!AW176)=0,"SEM PAGAMENTO",IFERROR(INDEX(PAGAMENTOS!176:176,MATCH(MAX(PAGAMENTOS!M176,PAGAMENTOS!U176,PAGAMENTOS!AC176,PAGAMENTOS!AK176,PAGAMENTOS!AQ176,PAGAMENTOS!AW176),PAGAMENTOS!176:176,0)),"SEM PAGAMENTO"))</f>
        <v>42549</v>
      </c>
      <c r="O176" s="120" t="str">
        <f>IF(MAX(PAGAMENTOS!M176,PAGAMENTOS!U176,PAGAMENTOS!AC176,PAGAMENTOS!AK176,PAGAMENTOS!AQ176,PAGAMENTOS!AW176)=0,"SEM PAGAMENTO",IFERROR(IF(MATCH(MAX(PAGAMENTOS!M176,PAGAMENTOS!U176,PAGAMENTOS!AC176,PAGAMENTOS!AK176,PAGAMENTOS!AQ176,PAGAMENTOS!AW176),PAGAMENTOS!176:176,0)&gt;40,INDEX(PAGAMENTOS!176:176,MATCH(MAX(PAGAMENTOS!M176,PAGAMENTOS!U176,PAGAMENTOS!AC176,PAGAMENTOS!AK176,PAGAMENTOS!AQ176,PAGAMENTOS!AW176),PAGAMENTOS!176:176,0)-2)&amp;" P COMP.",IF(MATCH(MAX(PAGAMENTOS!M176,PAGAMENTOS!U176,PAGAMENTOS!AC176,PAGAMENTOS!AK176,PAGAMENTOS!AQ176,PAGAMENTOS!AW176),PAGAMENTOS!176:176,0)=13,"1ª P",IF(MATCH(MAX(PAGAMENTOS!M176,PAGAMENTOS!U176,PAGAMENTOS!AC176,PAGAMENTOS!AK176,PAGAMENTOS!AQ176,PAGAMENTOS!AW176),PAGAMENTOS!176:176,0)=21,"2ª P",IF(MATCH(MAX(PAGAMENTOS!M176,PAGAMENTOS!U176,PAGAMENTOS!AC176,PAGAMENTOS!AK176,PAGAMENTOS!AQ176,PAGAMENTOS!AW176),PAGAMENTOS!176:176,0)=29,"3ª P",IF(PAGAMENTOS!AC176=PAGAMENTOS!AK176,"4ª P","4ª P"))))),"SEM PAGAMENTO"))</f>
        <v>3ª P</v>
      </c>
      <c r="P176" s="11">
        <f>IF(MAX(PAGAMENTOS!M176,PAGAMENTOS!U176,PAGAMENTOS!AC176,PAGAMENTOS!AK176,PAGAMENTOS!AQ176,PAGAMENTOS!AW176)=0,"SEM PAGAMENTO",IFERROR(INDEX(PAGAMENTOS!176:176,MATCH(MAX(PAGAMENTOS!M176,PAGAMENTOS!U176,PAGAMENTOS!AC176,PAGAMENTOS!AK176,PAGAMENTOS!AQ176,PAGAMENTOS!AW176),PAGAMENTOS!176:176,0)-1),"SEM PAGAMENTO"))</f>
        <v>49840.87</v>
      </c>
      <c r="Q176" s="11">
        <f>SUM(PAGAMENTOS!G176,PAGAMENTOS!L176,PAGAMENTOS!T176,PAGAMENTOS!AB176,PAGAMENTOS!AJ176,PAGAMENTOS!AP176,PAGAMENTOS!AV176)</f>
        <v>199363.49</v>
      </c>
      <c r="R176" s="11">
        <f>SUM(PAGAMENTOS!G176,PAGAMENTOS!H176,PAGAMENTOS!L176,PAGAMENTOS!T176,PAGAMENTOS!AB176,PAGAMENTOS!AJ176,PAGAMENTOS!AP176,PAGAMENTOS!AV176)</f>
        <v>199363.49</v>
      </c>
      <c r="S176" s="17">
        <f t="shared" si="2"/>
        <v>0.79999997592337568</v>
      </c>
      <c r="T176" s="11">
        <f>IF(RIGHT(B176)="O",0,IF(AND(R176=0,PAGAMENTOS!H176&lt;&gt;0),0,K176-R176))</f>
        <v>49840.880000000005</v>
      </c>
      <c r="U176" s="120" t="str">
        <f>IF(AND(OR(PAGAMENTOS!AG176&lt;&gt;"",PAGAMENTOS!AH176&lt;&gt;""),PAGAMENTOS!AK176=""),"4ª",IF(AND(OR(PAGAMENTOS!Y176&lt;&gt;"",PAGAMENTOS!Z176&lt;&gt;""),PAGAMENTOS!AC176=""),"3ª",IF(AND(OR(PAGAMENTOS!Q176&lt;&gt;"",PAGAMENTOS!R176&lt;&gt;""),PAGAMENTOS!U176=""),"2ª",IF(AND(OR(PAGAMENTOS!I176&lt;&gt;"",PAGAMENTOS!J176&lt;&gt;""),PAGAMENTOS!M176=""),"1ª","OK"))))</f>
        <v>OK</v>
      </c>
      <c r="V176" s="120" t="str">
        <f>IF(U176="4ª",IF(PAGAMENTOS!AH176="","AGUARDANDO VISTORIA","NO FINANCEIRO"),IF(U176="3ª",IF(PAGAMENTOS!Z176="","AGUARDANDO VISTORIA","NO FINANCEIRO"),IF(U176="2ª",IF(PAGAMENTOS!R176="","AGUARDANDO VISTORIA","NO FINANCEIRO"),IF(U176="1ª",IF(PAGAMENTOS!J176="","AGUARDANDO LIBERAÇÃO","NO FINANCEIRO"),"OK"))))</f>
        <v>OK</v>
      </c>
      <c r="W176" s="233" t="str">
        <f>IF(U176="4ª",IF(PAGAMENTOS!AH176="",PAGAMENTOS!AG176,PAGAMENTOS!AH176),IF(U176="3ª",IF(PAGAMENTOS!Z176="",PAGAMENTOS!Y176,PAGAMENTOS!Z176),IF(U176="2ª",IF(PAGAMENTOS!R176="",PAGAMENTOS!Q176,PAGAMENTOS!R176),IF(U176="1ª",IF(PAGAMENTOS!J176="",PAGAMENTOS!I176,PAGAMENTOS!J176),"OK"))))</f>
        <v>OK</v>
      </c>
      <c r="X176" s="18">
        <f>MAX(VISTORIA!Y176,VISTORIA!U176,VISTORIA!Q176,VISTORIA!M176,VISTORIA!I176)</f>
        <v>0.68400000000000005</v>
      </c>
      <c r="Y176" s="18">
        <f>IF(VISTORIA!Y176&lt;&gt;"",VISTORIA!Y176,IF(VISTORIA!U176&lt;&gt;"",VISTORIA!U176,IF(VISTORIA!Q176&lt;&gt;"",VISTORIA!Q176,IF(VISTORIA!M176&lt;&gt;"",VISTORIA!M176,IF(VISTORIA!I176&lt;&gt;"",VISTORIA!I176,0)))))</f>
        <v>0.68400000000000005</v>
      </c>
      <c r="Z176" s="233">
        <f>IF(VISTORIA!Y176&lt;&gt;"",VISTORIA!W176,IF(VISTORIA!U176&lt;&gt;"",VISTORIA!S176,IF(VISTORIA!Q176&lt;&gt;"",VISTORIA!O176,IF(VISTORIA!M176&lt;&gt;"",VISTORIA!K176,IF(VISTORIA!I176&lt;&gt;"",VISTORIA!G176,"NA")))))</f>
        <v>42513</v>
      </c>
      <c r="AA176" s="233">
        <f>IF(VISTORIA!Y176&lt;&gt;"",VISTORIA!X176,IF(VISTORIA!U176&lt;&gt;"",VISTORIA!T176,IF(VISTORIA!Q176&lt;&gt;"",VISTORIA!P176,IF(VISTORIA!M176&lt;&gt;"",VISTORIA!L176,IF(VISTORIA!I176&lt;&gt;"",VISTORIA!H176,"NA")))))</f>
        <v>42536</v>
      </c>
      <c r="AB176" s="233" t="str">
        <f>IF(OR(G176="AGUARDANDO PRESTAÇÃO DE CONTAS",G176="AGUARDANDO APROVAÇÃO PRESTAÇÃO DE CONTAS",G176="CONCLUÍDO"),"PTM CONCLUÍDO",IF(AND(VISTORIA!X176="",VISTORIA!W176&lt;&gt;""),VISTORIA!W176,IF(AND(VISTORIA!T176="",VISTORIA!S176&lt;&gt;""),VISTORIA!S176,IF(AND(VISTORIA!P176="",VISTORIA!O176&lt;&gt;""),VISTORIA!O176,IF(AND(VISTORIA!L176="",VISTORIA!K176&lt;&gt;""),VISTORIA!K176,IF(AND(VISTORIA!H176="",VISTORIA!G176&lt;&gt;""),VISTORIA!G176,"SEM PEDIDO"))))))</f>
        <v>SEM PEDIDO</v>
      </c>
      <c r="AC176" s="18" t="str">
        <f>IFERROR(INDEX('CONCLUSÃO INFORMAL'!176:176,MATCH(MAX('CONCLUSÃO INFORMAL'!H176,'CONCLUSÃO INFORMAL'!L176,'CONCLUSÃO INFORMAL'!P176),'CONCLUSÃO INFORMAL'!176:176,0)-1),"NÃO INFORMADO")</f>
        <v>NÃO INFORMADO</v>
      </c>
      <c r="AD176" s="233" t="str">
        <f>IFERROR(INDEX('CONCLUSÃO INFORMAL'!176:176,MATCH(MAX('CONCLUSÃO INFORMAL'!H176,'CONCLUSÃO INFORMAL'!L176,'CONCLUSÃO INFORMAL'!P176),'CONCLUSÃO INFORMAL'!176:176,0)),"NÃO INFORMADO")</f>
        <v>NÃO INFORMADO</v>
      </c>
      <c r="AE176" s="1950" t="str">
        <f>IFERROR(INDEX('CONCLUSÃO INFORMAL'!176:176,MATCH(MAX('CONCLUSÃO INFORMAL'!H176,'CONCLUSÃO INFORMAL'!L176,'CONCLUSÃO INFORMAL'!P176),'CONCLUSÃO INFORMAL'!176:176,0)+1),"NÃO INFORMADO")</f>
        <v>NÃO INFORMADO</v>
      </c>
    </row>
    <row r="177" spans="2:31" ht="43.5" x14ac:dyDescent="0.35">
      <c r="B177" s="7" t="str">
        <f>'INF GERAIS'!B177&amp;IFERROR(IF(INDEX(APOIO!$A$5:$A$50,MATCH('INF GERAIS'!N177,APOIO!$B$5:$B$50,0))="NÃO",APOIO!$A$2&amp;"NÃO VÁLIDO",""),"")</f>
        <v>2014.0165</v>
      </c>
      <c r="C177" s="1950" t="str">
        <f>'INF GERAIS'!C177</f>
        <v>AGRESTE MERIDIONAL</v>
      </c>
      <c r="D177" s="1950" t="str">
        <f>'INF GERAIS'!D177</f>
        <v>IATI</v>
      </c>
      <c r="E177" s="1950" t="str">
        <f>'INF GERAIS'!E177</f>
        <v xml:space="preserve">CONSTRUÇÂO DA PRAÇA DA SEDE </v>
      </c>
      <c r="F177" s="1950" t="str">
        <f>'INF GERAIS'!G177</f>
        <v>NORMAL</v>
      </c>
      <c r="G177" s="1950" t="str">
        <f>'INF GERAIS'!N177</f>
        <v>APROVADO</v>
      </c>
      <c r="H177" s="1950" t="str">
        <f>'INF GERAIS'!O177</f>
        <v>EM ANDAMENTO</v>
      </c>
      <c r="I177" s="11">
        <f>'INF GERAIS'!I177</f>
        <v>905659.85666666657</v>
      </c>
      <c r="J177" s="11">
        <f>'INF GERAIS'!J177</f>
        <v>120695.69</v>
      </c>
      <c r="K177" s="11">
        <f>'INF GERAIS'!K177</f>
        <v>119224.53</v>
      </c>
      <c r="L177" s="11">
        <f>'INF GERAIS'!L177</f>
        <v>0</v>
      </c>
      <c r="M177" s="11">
        <f>'INF GERAIS'!M177</f>
        <v>1471.16</v>
      </c>
      <c r="N177" s="233">
        <f>IF(MAX(PAGAMENTOS!M177,PAGAMENTOS!U177,PAGAMENTOS!AC177,PAGAMENTOS!AK177,PAGAMENTOS!AQ177,PAGAMENTOS!AW177)=0,"SEM PAGAMENTO",IFERROR(INDEX(PAGAMENTOS!177:177,MATCH(MAX(PAGAMENTOS!M177,PAGAMENTOS!U177,PAGAMENTOS!AC177,PAGAMENTOS!AK177,PAGAMENTOS!AQ177,PAGAMENTOS!AW177),PAGAMENTOS!177:177,0)),"SEM PAGAMENTO"))</f>
        <v>43193</v>
      </c>
      <c r="O177" s="120" t="str">
        <f>IF(MAX(PAGAMENTOS!M177,PAGAMENTOS!U177,PAGAMENTOS!AC177,PAGAMENTOS!AK177,PAGAMENTOS!AQ177,PAGAMENTOS!AW177)=0,"SEM PAGAMENTO",IFERROR(IF(MATCH(MAX(PAGAMENTOS!M177,PAGAMENTOS!U177,PAGAMENTOS!AC177,PAGAMENTOS!AK177,PAGAMENTOS!AQ177,PAGAMENTOS!AW177),PAGAMENTOS!177:177,0)&gt;40,INDEX(PAGAMENTOS!177:177,MATCH(MAX(PAGAMENTOS!M177,PAGAMENTOS!U177,PAGAMENTOS!AC177,PAGAMENTOS!AK177,PAGAMENTOS!AQ177,PAGAMENTOS!AW177),PAGAMENTOS!177:177,0)-2)&amp;" P COMP.",IF(MATCH(MAX(PAGAMENTOS!M177,PAGAMENTOS!U177,PAGAMENTOS!AC177,PAGAMENTOS!AK177,PAGAMENTOS!AQ177,PAGAMENTOS!AW177),PAGAMENTOS!177:177,0)=13,"1ª P",IF(MATCH(MAX(PAGAMENTOS!M177,PAGAMENTOS!U177,PAGAMENTOS!AC177,PAGAMENTOS!AK177,PAGAMENTOS!AQ177,PAGAMENTOS!AW177),PAGAMENTOS!177:177,0)=21,"2ª P",IF(MATCH(MAX(PAGAMENTOS!M177,PAGAMENTOS!U177,PAGAMENTOS!AC177,PAGAMENTOS!AK177,PAGAMENTOS!AQ177,PAGAMENTOS!AW177),PAGAMENTOS!177:177,0)=29,"3ª P",IF(PAGAMENTOS!AC177=PAGAMENTOS!AK177,"4ª P","4ª P"))))),"SEM PAGAMENTO"))</f>
        <v>3ª P</v>
      </c>
      <c r="P177" s="11">
        <f>IF(MAX(PAGAMENTOS!M177,PAGAMENTOS!U177,PAGAMENTOS!AC177,PAGAMENTOS!AK177,PAGAMENTOS!AQ177,PAGAMENTOS!AW177)=0,"SEM PAGAMENTO",IFERROR(INDEX(PAGAMENTOS!177:177,MATCH(MAX(PAGAMENTOS!M177,PAGAMENTOS!U177,PAGAMENTOS!AC177,PAGAMENTOS!AK177,PAGAMENTOS!AQ177,PAGAMENTOS!AW177),PAGAMENTOS!177:177,0)-1),"SEM PAGAMENTO"))</f>
        <v>23844.9</v>
      </c>
      <c r="Q177" s="11">
        <f>SUM(PAGAMENTOS!G177,PAGAMENTOS!L177,PAGAMENTOS!T177,PAGAMENTOS!AB177,PAGAMENTOS!AJ177,PAGAMENTOS!AP177,PAGAMENTOS!AV177)</f>
        <v>95379.62</v>
      </c>
      <c r="R177" s="11">
        <f>SUM(PAGAMENTOS!G177,PAGAMENTOS!H177,PAGAMENTOS!L177,PAGAMENTOS!T177,PAGAMENTOS!AB177,PAGAMENTOS!AJ177,PAGAMENTOS!AP177,PAGAMENTOS!AV177)</f>
        <v>95379.62</v>
      </c>
      <c r="S177" s="17">
        <f t="shared" si="2"/>
        <v>0.79999996644985727</v>
      </c>
      <c r="T177" s="11">
        <f>IF(RIGHT(B177)="O",0,IF(AND(R177=0,PAGAMENTOS!H177&lt;&gt;0),0,K177-R177))</f>
        <v>23844.910000000003</v>
      </c>
      <c r="U177" s="120" t="str">
        <f>IF(AND(OR(PAGAMENTOS!AG177&lt;&gt;"",PAGAMENTOS!AH177&lt;&gt;""),PAGAMENTOS!AK177=""),"4ª",IF(AND(OR(PAGAMENTOS!Y177&lt;&gt;"",PAGAMENTOS!Z177&lt;&gt;""),PAGAMENTOS!AC177=""),"3ª",IF(AND(OR(PAGAMENTOS!Q177&lt;&gt;"",PAGAMENTOS!R177&lt;&gt;""),PAGAMENTOS!U177=""),"2ª",IF(AND(OR(PAGAMENTOS!I177&lt;&gt;"",PAGAMENTOS!J177&lt;&gt;""),PAGAMENTOS!M177=""),"1ª","OK"))))</f>
        <v>OK</v>
      </c>
      <c r="V177" s="120" t="str">
        <f>IF(U177="4ª",IF(PAGAMENTOS!AH177="","AGUARDANDO VISTORIA","NO FINANCEIRO"),IF(U177="3ª",IF(PAGAMENTOS!Z177="","AGUARDANDO VISTORIA","NO FINANCEIRO"),IF(U177="2ª",IF(PAGAMENTOS!R177="","AGUARDANDO VISTORIA","NO FINANCEIRO"),IF(U177="1ª",IF(PAGAMENTOS!J177="","AGUARDANDO LIBERAÇÃO","NO FINANCEIRO"),"OK"))))</f>
        <v>OK</v>
      </c>
      <c r="W177" s="233" t="str">
        <f>IF(U177="4ª",IF(PAGAMENTOS!AH177="",PAGAMENTOS!AG177,PAGAMENTOS!AH177),IF(U177="3ª",IF(PAGAMENTOS!Z177="",PAGAMENTOS!Y177,PAGAMENTOS!Z177),IF(U177="2ª",IF(PAGAMENTOS!R177="",PAGAMENTOS!Q177,PAGAMENTOS!R177),IF(U177="1ª",IF(PAGAMENTOS!J177="",PAGAMENTOS!I177,PAGAMENTOS!J177),"OK"))))</f>
        <v>OK</v>
      </c>
      <c r="X177" s="18">
        <f>MAX(VISTORIA!Y177,VISTORIA!U177,VISTORIA!Q177,VISTORIA!M177,VISTORIA!I177)</f>
        <v>0.6</v>
      </c>
      <c r="Y177" s="18">
        <f>IF(VISTORIA!Y177&lt;&gt;"",VISTORIA!Y177,IF(VISTORIA!U177&lt;&gt;"",VISTORIA!U177,IF(VISTORIA!Q177&lt;&gt;"",VISTORIA!Q177,IF(VISTORIA!M177&lt;&gt;"",VISTORIA!M177,IF(VISTORIA!I177&lt;&gt;"",VISTORIA!I177,0)))))</f>
        <v>0.6</v>
      </c>
      <c r="Z177" s="233">
        <f>IF(VISTORIA!Y177&lt;&gt;"",VISTORIA!W177,IF(VISTORIA!U177&lt;&gt;"",VISTORIA!S177,IF(VISTORIA!Q177&lt;&gt;"",VISTORIA!O177,IF(VISTORIA!M177&lt;&gt;"",VISTORIA!K177,IF(VISTORIA!I177&lt;&gt;"",VISTORIA!G177,"NA")))))</f>
        <v>43045</v>
      </c>
      <c r="AA177" s="233">
        <f>IF(VISTORIA!Y177&lt;&gt;"",VISTORIA!X177,IF(VISTORIA!U177&lt;&gt;"",VISTORIA!T177,IF(VISTORIA!Q177&lt;&gt;"",VISTORIA!P177,IF(VISTORIA!M177&lt;&gt;"",VISTORIA!L177,IF(VISTORIA!I177&lt;&gt;"",VISTORIA!H177,"NA")))))</f>
        <v>43055</v>
      </c>
      <c r="AB177" s="233" t="str">
        <f>IF(OR(G177="AGUARDANDO PRESTAÇÃO DE CONTAS",G177="AGUARDANDO APROVAÇÃO PRESTAÇÃO DE CONTAS",G177="CONCLUÍDO"),"PTM CONCLUÍDO",IF(AND(VISTORIA!X177="",VISTORIA!W177&lt;&gt;""),VISTORIA!W177,IF(AND(VISTORIA!T177="",VISTORIA!S177&lt;&gt;""),VISTORIA!S177,IF(AND(VISTORIA!P177="",VISTORIA!O177&lt;&gt;""),VISTORIA!O177,IF(AND(VISTORIA!L177="",VISTORIA!K177&lt;&gt;""),VISTORIA!K177,IF(AND(VISTORIA!H177="",VISTORIA!G177&lt;&gt;""),VISTORIA!G177,"SEM PEDIDO"))))))</f>
        <v>SEM PEDIDO</v>
      </c>
      <c r="AC177" s="18" t="str">
        <f>IFERROR(INDEX('CONCLUSÃO INFORMAL'!177:177,MATCH(MAX('CONCLUSÃO INFORMAL'!H177,'CONCLUSÃO INFORMAL'!L177,'CONCLUSÃO INFORMAL'!P177),'CONCLUSÃO INFORMAL'!177:177,0)-1),"NÃO INFORMADO")</f>
        <v>NÃO INFORMADO</v>
      </c>
      <c r="AD177" s="233" t="str">
        <f>IFERROR(INDEX('CONCLUSÃO INFORMAL'!177:177,MATCH(MAX('CONCLUSÃO INFORMAL'!H177,'CONCLUSÃO INFORMAL'!L177,'CONCLUSÃO INFORMAL'!P177),'CONCLUSÃO INFORMAL'!177:177,0)),"NÃO INFORMADO")</f>
        <v>NÃO INFORMADO</v>
      </c>
      <c r="AE177" s="1950" t="str">
        <f>IFERROR(INDEX('CONCLUSÃO INFORMAL'!177:177,MATCH(MAX('CONCLUSÃO INFORMAL'!H177,'CONCLUSÃO INFORMAL'!L177,'CONCLUSÃO INFORMAL'!P177),'CONCLUSÃO INFORMAL'!177:177,0)+1),"NÃO INFORMADO")</f>
        <v>NÃO INFORMADO</v>
      </c>
    </row>
    <row r="178" spans="2:31" ht="43.5" x14ac:dyDescent="0.35">
      <c r="B178" s="7" t="str">
        <f>'INF GERAIS'!B178&amp;IFERROR(IF(INDEX(APOIO!$A$5:$A$50,MATCH('INF GERAIS'!N178,APOIO!$B$5:$B$50,0))="NÃO",APOIO!$A$2&amp;"NÃO VÁLIDO",""),"")</f>
        <v>2014.0166</v>
      </c>
      <c r="C178" s="1950" t="str">
        <f>'INF GERAIS'!C178</f>
        <v>AGRESTE MERIDIONAL</v>
      </c>
      <c r="D178" s="1950" t="str">
        <f>'INF GERAIS'!D178</f>
        <v>IATI</v>
      </c>
      <c r="E178" s="1950" t="str">
        <f>'INF GERAIS'!E178</f>
        <v>CONSTRUÇÃO DA PRAÇA DE SANTA ROSA</v>
      </c>
      <c r="F178" s="1950" t="str">
        <f>'INF GERAIS'!G178</f>
        <v>NORMAL</v>
      </c>
      <c r="G178" s="1950" t="str">
        <f>'INF GERAIS'!N178</f>
        <v>APROVADO</v>
      </c>
      <c r="H178" s="1950" t="str">
        <f>'INF GERAIS'!O178</f>
        <v>EM ANDAMENTO</v>
      </c>
      <c r="I178" s="11">
        <f>'INF GERAIS'!I178</f>
        <v>905659.85666666657</v>
      </c>
      <c r="J178" s="11">
        <f>'INF GERAIS'!J178</f>
        <v>95556.05</v>
      </c>
      <c r="K178" s="11">
        <f>'INF GERAIS'!K178</f>
        <v>85732.23</v>
      </c>
      <c r="L178" s="11">
        <f>'INF GERAIS'!L178</f>
        <v>0</v>
      </c>
      <c r="M178" s="11">
        <f>'INF GERAIS'!M178</f>
        <v>9823.82</v>
      </c>
      <c r="N178" s="233">
        <f>IF(MAX(PAGAMENTOS!M178,PAGAMENTOS!U178,PAGAMENTOS!AC178,PAGAMENTOS!AK178,PAGAMENTOS!AQ178,PAGAMENTOS!AW178)=0,"SEM PAGAMENTO",IFERROR(INDEX(PAGAMENTOS!178:178,MATCH(MAX(PAGAMENTOS!M178,PAGAMENTOS!U178,PAGAMENTOS!AC178,PAGAMENTOS!AK178,PAGAMENTOS!AQ178,PAGAMENTOS!AW178),PAGAMENTOS!178:178,0)),"SEM PAGAMENTO"))</f>
        <v>43195</v>
      </c>
      <c r="O178" s="120" t="str">
        <f>IF(MAX(PAGAMENTOS!M178,PAGAMENTOS!U178,PAGAMENTOS!AC178,PAGAMENTOS!AK178,PAGAMENTOS!AQ178,PAGAMENTOS!AW178)=0,"SEM PAGAMENTO",IFERROR(IF(MATCH(MAX(PAGAMENTOS!M178,PAGAMENTOS!U178,PAGAMENTOS!AC178,PAGAMENTOS!AK178,PAGAMENTOS!AQ178,PAGAMENTOS!AW178),PAGAMENTOS!178:178,0)&gt;40,INDEX(PAGAMENTOS!178:178,MATCH(MAX(PAGAMENTOS!M178,PAGAMENTOS!U178,PAGAMENTOS!AC178,PAGAMENTOS!AK178,PAGAMENTOS!AQ178,PAGAMENTOS!AW178),PAGAMENTOS!178:178,0)-2)&amp;" P COMP.",IF(MATCH(MAX(PAGAMENTOS!M178,PAGAMENTOS!U178,PAGAMENTOS!AC178,PAGAMENTOS!AK178,PAGAMENTOS!AQ178,PAGAMENTOS!AW178),PAGAMENTOS!178:178,0)=13,"1ª P",IF(MATCH(MAX(PAGAMENTOS!M178,PAGAMENTOS!U178,PAGAMENTOS!AC178,PAGAMENTOS!AK178,PAGAMENTOS!AQ178,PAGAMENTOS!AW178),PAGAMENTOS!178:178,0)=21,"2ª P",IF(MATCH(MAX(PAGAMENTOS!M178,PAGAMENTOS!U178,PAGAMENTOS!AC178,PAGAMENTOS!AK178,PAGAMENTOS!AQ178,PAGAMENTOS!AW178),PAGAMENTOS!178:178,0)=29,"3ª P",IF(PAGAMENTOS!AC178=PAGAMENTOS!AK178,"4ª P","4ª P"))))),"SEM PAGAMENTO"))</f>
        <v>3ª P</v>
      </c>
      <c r="P178" s="11">
        <f>IF(MAX(PAGAMENTOS!M178,PAGAMENTOS!U178,PAGAMENTOS!AC178,PAGAMENTOS!AK178,PAGAMENTOS!AQ178,PAGAMENTOS!AW178)=0,"SEM PAGAMENTO",IFERROR(INDEX(PAGAMENTOS!178:178,MATCH(MAX(PAGAMENTOS!M178,PAGAMENTOS!U178,PAGAMENTOS!AC178,PAGAMENTOS!AK178,PAGAMENTOS!AQ178,PAGAMENTOS!AW178),PAGAMENTOS!178:178,0)-1),"SEM PAGAMENTO"))</f>
        <v>17146.439999999999</v>
      </c>
      <c r="Q178" s="11">
        <f>SUM(PAGAMENTOS!G178,PAGAMENTOS!L178,PAGAMENTOS!T178,PAGAMENTOS!AB178,PAGAMENTOS!AJ178,PAGAMENTOS!AP178,PAGAMENTOS!AV178)</f>
        <v>68585.78</v>
      </c>
      <c r="R178" s="11">
        <f>SUM(PAGAMENTOS!G178,PAGAMENTOS!H178,PAGAMENTOS!L178,PAGAMENTOS!T178,PAGAMENTOS!AB178,PAGAMENTOS!AJ178,PAGAMENTOS!AP178,PAGAMENTOS!AV178)</f>
        <v>68585.78</v>
      </c>
      <c r="S178" s="17">
        <f t="shared" si="2"/>
        <v>0.79999995334310103</v>
      </c>
      <c r="T178" s="11">
        <f>IF(RIGHT(B178)="O",0,IF(AND(R178=0,PAGAMENTOS!H178&lt;&gt;0),0,K178-R178))</f>
        <v>17146.449999999997</v>
      </c>
      <c r="U178" s="120" t="str">
        <f>IF(AND(OR(PAGAMENTOS!AG178&lt;&gt;"",PAGAMENTOS!AH178&lt;&gt;""),PAGAMENTOS!AK178=""),"4ª",IF(AND(OR(PAGAMENTOS!Y178&lt;&gt;"",PAGAMENTOS!Z178&lt;&gt;""),PAGAMENTOS!AC178=""),"3ª",IF(AND(OR(PAGAMENTOS!Q178&lt;&gt;"",PAGAMENTOS!R178&lt;&gt;""),PAGAMENTOS!U178=""),"2ª",IF(AND(OR(PAGAMENTOS!I178&lt;&gt;"",PAGAMENTOS!J178&lt;&gt;""),PAGAMENTOS!M178=""),"1ª","OK"))))</f>
        <v>OK</v>
      </c>
      <c r="V178" s="120" t="str">
        <f>IF(U178="4ª",IF(PAGAMENTOS!AH178="","AGUARDANDO VISTORIA","NO FINANCEIRO"),IF(U178="3ª",IF(PAGAMENTOS!Z178="","AGUARDANDO VISTORIA","NO FINANCEIRO"),IF(U178="2ª",IF(PAGAMENTOS!R178="","AGUARDANDO VISTORIA","NO FINANCEIRO"),IF(U178="1ª",IF(PAGAMENTOS!J178="","AGUARDANDO LIBERAÇÃO","NO FINANCEIRO"),"OK"))))</f>
        <v>OK</v>
      </c>
      <c r="W178" s="233" t="str">
        <f>IF(U178="4ª",IF(PAGAMENTOS!AH178="",PAGAMENTOS!AG178,PAGAMENTOS!AH178),IF(U178="3ª",IF(PAGAMENTOS!Z178="",PAGAMENTOS!Y178,PAGAMENTOS!Z178),IF(U178="2ª",IF(PAGAMENTOS!R178="",PAGAMENTOS!Q178,PAGAMENTOS!R178),IF(U178="1ª",IF(PAGAMENTOS!J178="",PAGAMENTOS!I178,PAGAMENTOS!J178),"OK"))))</f>
        <v>OK</v>
      </c>
      <c r="X178" s="18">
        <f>MAX(VISTORIA!Y178,VISTORIA!U178,VISTORIA!Q178,VISTORIA!M178,VISTORIA!I178)</f>
        <v>0.6</v>
      </c>
      <c r="Y178" s="18">
        <f>IF(VISTORIA!Y178&lt;&gt;"",VISTORIA!Y178,IF(VISTORIA!U178&lt;&gt;"",VISTORIA!U178,IF(VISTORIA!Q178&lt;&gt;"",VISTORIA!Q178,IF(VISTORIA!M178&lt;&gt;"",VISTORIA!M178,IF(VISTORIA!I178&lt;&gt;"",VISTORIA!I178,0)))))</f>
        <v>0.6</v>
      </c>
      <c r="Z178" s="233">
        <f>IF(VISTORIA!Y178&lt;&gt;"",VISTORIA!W178,IF(VISTORIA!U178&lt;&gt;"",VISTORIA!S178,IF(VISTORIA!Q178&lt;&gt;"",VISTORIA!O178,IF(VISTORIA!M178&lt;&gt;"",VISTORIA!K178,IF(VISTORIA!I178&lt;&gt;"",VISTORIA!G178,"NA")))))</f>
        <v>43045</v>
      </c>
      <c r="AA178" s="233">
        <f>IF(VISTORIA!Y178&lt;&gt;"",VISTORIA!X178,IF(VISTORIA!U178&lt;&gt;"",VISTORIA!T178,IF(VISTORIA!Q178&lt;&gt;"",VISTORIA!P178,IF(VISTORIA!M178&lt;&gt;"",VISTORIA!L178,IF(VISTORIA!I178&lt;&gt;"",VISTORIA!H178,"NA")))))</f>
        <v>43055</v>
      </c>
      <c r="AB178" s="233" t="str">
        <f>IF(OR(G178="AGUARDANDO PRESTAÇÃO DE CONTAS",G178="AGUARDANDO APROVAÇÃO PRESTAÇÃO DE CONTAS",G178="CONCLUÍDO"),"PTM CONCLUÍDO",IF(AND(VISTORIA!X178="",VISTORIA!W178&lt;&gt;""),VISTORIA!W178,IF(AND(VISTORIA!T178="",VISTORIA!S178&lt;&gt;""),VISTORIA!S178,IF(AND(VISTORIA!P178="",VISTORIA!O178&lt;&gt;""),VISTORIA!O178,IF(AND(VISTORIA!L178="",VISTORIA!K178&lt;&gt;""),VISTORIA!K178,IF(AND(VISTORIA!H178="",VISTORIA!G178&lt;&gt;""),VISTORIA!G178,"SEM PEDIDO"))))))</f>
        <v>SEM PEDIDO</v>
      </c>
      <c r="AC178" s="18" t="str">
        <f>IFERROR(INDEX('CONCLUSÃO INFORMAL'!178:178,MATCH(MAX('CONCLUSÃO INFORMAL'!H178,'CONCLUSÃO INFORMAL'!L178,'CONCLUSÃO INFORMAL'!P178),'CONCLUSÃO INFORMAL'!178:178,0)-1),"NÃO INFORMADO")</f>
        <v>NÃO INFORMADO</v>
      </c>
      <c r="AD178" s="233" t="str">
        <f>IFERROR(INDEX('CONCLUSÃO INFORMAL'!178:178,MATCH(MAX('CONCLUSÃO INFORMAL'!H178,'CONCLUSÃO INFORMAL'!L178,'CONCLUSÃO INFORMAL'!P178),'CONCLUSÃO INFORMAL'!178:178,0)),"NÃO INFORMADO")</f>
        <v>NÃO INFORMADO</v>
      </c>
      <c r="AE178" s="1950" t="str">
        <f>IFERROR(INDEX('CONCLUSÃO INFORMAL'!178:178,MATCH(MAX('CONCLUSÃO INFORMAL'!H178,'CONCLUSÃO INFORMAL'!L178,'CONCLUSÃO INFORMAL'!P178),'CONCLUSÃO INFORMAL'!178:178,0)+1),"NÃO INFORMADO")</f>
        <v>NÃO INFORMADO</v>
      </c>
    </row>
    <row r="179" spans="2:31" ht="58" x14ac:dyDescent="0.35">
      <c r="B179" s="7" t="str">
        <f>'INF GERAIS'!B179&amp;IFERROR(IF(INDEX(APOIO!$A$5:$A$50,MATCH('INF GERAIS'!N179,APOIO!$B$5:$B$50,0))="NÃO",APOIO!$A$2&amp;"NÃO VÁLIDO",""),"")</f>
        <v>2014.0167</v>
      </c>
      <c r="C179" s="1950" t="str">
        <f>'INF GERAIS'!C179</f>
        <v>SERTÃO DO MOXOTÓ</v>
      </c>
      <c r="D179" s="1950" t="str">
        <f>'INF GERAIS'!D179</f>
        <v>IBIMIRIM</v>
      </c>
      <c r="E179" s="1950" t="str">
        <f>'INF GERAIS'!E179</f>
        <v>REFORMA EM CASA DE SAÚDE - MARCOS FERREIRA D'ÁVILA NO BAIRRO CENTRO.</v>
      </c>
      <c r="F179" s="1950" t="str">
        <f>'INF GERAIS'!G179</f>
        <v>NORMAL</v>
      </c>
      <c r="G179" s="12" t="str">
        <f>'INF GERAIS'!N179</f>
        <v>EM CONFERÊNCIA PARA TEMAI</v>
      </c>
      <c r="H179" s="1950" t="str">
        <f>'INF GERAIS'!O179</f>
        <v>CONCLUÍDA</v>
      </c>
      <c r="I179" s="11">
        <f>'INF GERAIS'!I179</f>
        <v>1056603.1616666669</v>
      </c>
      <c r="J179" s="11">
        <f>'INF GERAIS'!J179</f>
        <v>264744.78000000003</v>
      </c>
      <c r="K179" s="11">
        <f>'INF GERAIS'!K179</f>
        <v>208159.19</v>
      </c>
      <c r="L179" s="11">
        <f>'INF GERAIS'!L179</f>
        <v>0</v>
      </c>
      <c r="M179" s="11">
        <f>'INF GERAIS'!M179</f>
        <v>58585.59</v>
      </c>
      <c r="N179" s="233">
        <f>IF(MAX(PAGAMENTOS!M179,PAGAMENTOS!U179,PAGAMENTOS!AC179,PAGAMENTOS!AK179,PAGAMENTOS!AQ179,PAGAMENTOS!AW179)=0,"SEM PAGAMENTO",IFERROR(INDEX(PAGAMENTOS!179:179,MATCH(MAX(PAGAMENTOS!M179,PAGAMENTOS!U179,PAGAMENTOS!AC179,PAGAMENTOS!AK179,PAGAMENTOS!AQ179,PAGAMENTOS!AW179),PAGAMENTOS!179:179,0)),"SEM PAGAMENTO"))</f>
        <v>43517</v>
      </c>
      <c r="O179" s="120" t="str">
        <f>IF(MAX(PAGAMENTOS!M179,PAGAMENTOS!U179,PAGAMENTOS!AC179,PAGAMENTOS!AK179,PAGAMENTOS!AQ179,PAGAMENTOS!AW179)=0,"SEM PAGAMENTO",IFERROR(IF(MATCH(MAX(PAGAMENTOS!M179,PAGAMENTOS!U179,PAGAMENTOS!AC179,PAGAMENTOS!AK179,PAGAMENTOS!AQ179,PAGAMENTOS!AW179),PAGAMENTOS!179:179,0)&gt;40,INDEX(PAGAMENTOS!179:179,MATCH(MAX(PAGAMENTOS!M179,PAGAMENTOS!U179,PAGAMENTOS!AC179,PAGAMENTOS!AK179,PAGAMENTOS!AQ179,PAGAMENTOS!AW179),PAGAMENTOS!179:179,0)-2)&amp;" P COMP.",IF(MATCH(MAX(PAGAMENTOS!M179,PAGAMENTOS!U179,PAGAMENTOS!AC179,PAGAMENTOS!AK179,PAGAMENTOS!AQ179,PAGAMENTOS!AW179),PAGAMENTOS!179:179,0)=13,"1ª P",IF(MATCH(MAX(PAGAMENTOS!M179,PAGAMENTOS!U179,PAGAMENTOS!AC179,PAGAMENTOS!AK179,PAGAMENTOS!AQ179,PAGAMENTOS!AW179),PAGAMENTOS!179:179,0)=21,"2ª P",IF(MATCH(MAX(PAGAMENTOS!M179,PAGAMENTOS!U179,PAGAMENTOS!AC179,PAGAMENTOS!AK179,PAGAMENTOS!AQ179,PAGAMENTOS!AW179),PAGAMENTOS!179:179,0)=29,"3ª P",IF(PAGAMENTOS!AC179=PAGAMENTOS!AK179,"4ª P","4ª P"))))),"SEM PAGAMENTO"))</f>
        <v>4ª P</v>
      </c>
      <c r="P179" s="11">
        <f>IF(MAX(PAGAMENTOS!M179,PAGAMENTOS!U179,PAGAMENTOS!AC179,PAGAMENTOS!AK179,PAGAMENTOS!AQ179,PAGAMENTOS!AW179)=0,"SEM PAGAMENTO",IFERROR(INDEX(PAGAMENTOS!179:179,MATCH(MAX(PAGAMENTOS!M179,PAGAMENTOS!U179,PAGAMENTOS!AC179,PAGAMENTOS!AK179,PAGAMENTOS!AQ179,PAGAMENTOS!AW179),PAGAMENTOS!179:179,0)-1),"SEM PAGAMENTO"))</f>
        <v>41632.1</v>
      </c>
      <c r="Q179" s="11">
        <f>SUM(PAGAMENTOS!G179,PAGAMENTOS!L179,PAGAMENTOS!T179,PAGAMENTOS!AB179,PAGAMENTOS!AJ179,PAGAMENTOS!AP179,PAGAMENTOS!AV179)</f>
        <v>208160.48</v>
      </c>
      <c r="R179" s="11">
        <f>SUM(PAGAMENTOS!G179,PAGAMENTOS!H179,PAGAMENTOS!L179,PAGAMENTOS!T179,PAGAMENTOS!AB179,PAGAMENTOS!AJ179,PAGAMENTOS!AP179,PAGAMENTOS!AV179)</f>
        <v>208160.48</v>
      </c>
      <c r="S179" s="17">
        <f t="shared" si="2"/>
        <v>1.0000061971801486</v>
      </c>
      <c r="T179" s="11">
        <f>IF(RIGHT(B179)="O",0,IF(AND(R179=0,PAGAMENTOS!H179&lt;&gt;0),0,K179-R179))</f>
        <v>-1.2900000000081491</v>
      </c>
      <c r="U179" s="120" t="str">
        <f>IF(AND(OR(PAGAMENTOS!AG179&lt;&gt;"",PAGAMENTOS!AH179&lt;&gt;""),PAGAMENTOS!AK179=""),"4ª",IF(AND(OR(PAGAMENTOS!Y179&lt;&gt;"",PAGAMENTOS!Z179&lt;&gt;""),PAGAMENTOS!AC179=""),"3ª",IF(AND(OR(PAGAMENTOS!Q179&lt;&gt;"",PAGAMENTOS!R179&lt;&gt;""),PAGAMENTOS!U179=""),"2ª",IF(AND(OR(PAGAMENTOS!I179&lt;&gt;"",PAGAMENTOS!J179&lt;&gt;""),PAGAMENTOS!M179=""),"1ª","OK"))))</f>
        <v>OK</v>
      </c>
      <c r="V179" s="120" t="str">
        <f>IF(U179="4ª",IF(PAGAMENTOS!AH179="","AGUARDANDO VISTORIA","NO FINANCEIRO"),IF(U179="3ª",IF(PAGAMENTOS!Z179="","AGUARDANDO VISTORIA","NO FINANCEIRO"),IF(U179="2ª",IF(PAGAMENTOS!R179="","AGUARDANDO VISTORIA","NO FINANCEIRO"),IF(U179="1ª",IF(PAGAMENTOS!J179="","AGUARDANDO LIBERAÇÃO","NO FINANCEIRO"),"OK"))))</f>
        <v>OK</v>
      </c>
      <c r="W179" s="233" t="str">
        <f>IF(U179="4ª",IF(PAGAMENTOS!AH179="",PAGAMENTOS!AG179,PAGAMENTOS!AH179),IF(U179="3ª",IF(PAGAMENTOS!Z179="",PAGAMENTOS!Y179,PAGAMENTOS!Z179),IF(U179="2ª",IF(PAGAMENTOS!R179="",PAGAMENTOS!Q179,PAGAMENTOS!R179),IF(U179="1ª",IF(PAGAMENTOS!J179="",PAGAMENTOS!I179,PAGAMENTOS!J179),"OK"))))</f>
        <v>OK</v>
      </c>
      <c r="X179" s="18">
        <f>MAX(VISTORIA!Y179,VISTORIA!U179,VISTORIA!Q179,VISTORIA!M179,VISTORIA!I179)</f>
        <v>1</v>
      </c>
      <c r="Y179" s="18">
        <f>IF(VISTORIA!Y179&lt;&gt;"",VISTORIA!Y179,IF(VISTORIA!U179&lt;&gt;"",VISTORIA!U179,IF(VISTORIA!Q179&lt;&gt;"",VISTORIA!Q179,IF(VISTORIA!M179&lt;&gt;"",VISTORIA!M179,IF(VISTORIA!I179&lt;&gt;"",VISTORIA!I179,0)))))</f>
        <v>1</v>
      </c>
      <c r="Z179" s="233">
        <f>IF(VISTORIA!Y179&lt;&gt;"",VISTORIA!W179,IF(VISTORIA!U179&lt;&gt;"",VISTORIA!S179,IF(VISTORIA!Q179&lt;&gt;"",VISTORIA!O179,IF(VISTORIA!M179&lt;&gt;"",VISTORIA!K179,IF(VISTORIA!I179&lt;&gt;"",VISTORIA!G179,"NA")))))</f>
        <v>43270</v>
      </c>
      <c r="AA179" s="233">
        <f>IF(VISTORIA!Y179&lt;&gt;"",VISTORIA!X179,IF(VISTORIA!U179&lt;&gt;"",VISTORIA!T179,IF(VISTORIA!Q179&lt;&gt;"",VISTORIA!P179,IF(VISTORIA!M179&lt;&gt;"",VISTORIA!L179,IF(VISTORIA!I179&lt;&gt;"",VISTORIA!H179,"NA")))))</f>
        <v>43290</v>
      </c>
      <c r="AB179" s="233" t="str">
        <f>IF(OR(G179="AGUARDANDO PRESTAÇÃO DE CONTAS",G179="AGUARDANDO APROVAÇÃO PRESTAÇÃO DE CONTAS",G179="CONCLUÍDO"),"PTM CONCLUÍDO",IF(AND(VISTORIA!X179="",VISTORIA!W179&lt;&gt;""),VISTORIA!W179,IF(AND(VISTORIA!T179="",VISTORIA!S179&lt;&gt;""),VISTORIA!S179,IF(AND(VISTORIA!P179="",VISTORIA!O179&lt;&gt;""),VISTORIA!O179,IF(AND(VISTORIA!L179="",VISTORIA!K179&lt;&gt;""),VISTORIA!K179,IF(AND(VISTORIA!H179="",VISTORIA!G179&lt;&gt;""),VISTORIA!G179,"SEM PEDIDO"))))))</f>
        <v>SEM PEDIDO</v>
      </c>
      <c r="AC179" s="18" t="str">
        <f>IFERROR(INDEX('CONCLUSÃO INFORMAL'!179:179,MATCH(MAX('CONCLUSÃO INFORMAL'!H179,'CONCLUSÃO INFORMAL'!L179,'CONCLUSÃO INFORMAL'!P179),'CONCLUSÃO INFORMAL'!179:179,0)-1),"NÃO INFORMADO")</f>
        <v>NÃO INFORMADO</v>
      </c>
      <c r="AD179" s="233" t="str">
        <f>IFERROR(INDEX('CONCLUSÃO INFORMAL'!179:179,MATCH(MAX('CONCLUSÃO INFORMAL'!H179,'CONCLUSÃO INFORMAL'!L179,'CONCLUSÃO INFORMAL'!P179),'CONCLUSÃO INFORMAL'!179:179,0)),"NÃO INFORMADO")</f>
        <v>NÃO INFORMADO</v>
      </c>
      <c r="AE179" s="1950" t="str">
        <f>IFERROR(INDEX('CONCLUSÃO INFORMAL'!179:179,MATCH(MAX('CONCLUSÃO INFORMAL'!H179,'CONCLUSÃO INFORMAL'!L179,'CONCLUSÃO INFORMAL'!P179),'CONCLUSÃO INFORMAL'!179:179,0)+1),"NÃO INFORMADO")</f>
        <v>NÃO INFORMADO</v>
      </c>
    </row>
    <row r="180" spans="2:31" ht="43.5" x14ac:dyDescent="0.35">
      <c r="B180" s="7" t="str">
        <f>'INF GERAIS'!B180&amp;IFERROR(IF(INDEX(APOIO!$A$5:$A$50,MATCH('INF GERAIS'!N180,APOIO!$B$5:$B$50,0))="NÃO",APOIO!$A$2&amp;"NÃO VÁLIDO",""),"")</f>
        <v>2014.0168</v>
      </c>
      <c r="C180" s="1950" t="str">
        <f>'INF GERAIS'!C180</f>
        <v>SERTÃO DO MOXOTÓ</v>
      </c>
      <c r="D180" s="1950" t="str">
        <f>'INF GERAIS'!D180</f>
        <v>IBIMIRIM</v>
      </c>
      <c r="E180" s="1950" t="str">
        <f>'INF GERAIS'!E180</f>
        <v>CONSTRUÇÃO DE ESTÁDIO DE FUTEBOL NO BAIRRO  LAGES</v>
      </c>
      <c r="F180" s="1950" t="str">
        <f>'INF GERAIS'!G180</f>
        <v>NORMAL</v>
      </c>
      <c r="G180" s="1950" t="str">
        <f>'INF GERAIS'!N180</f>
        <v>E-FISCO (Baixado)</v>
      </c>
      <c r="H180" s="1950" t="str">
        <f>'INF GERAIS'!O180</f>
        <v>CONCLUÍDA</v>
      </c>
      <c r="I180" s="11">
        <f>'INF GERAIS'!I180</f>
        <v>1056603.1616666669</v>
      </c>
      <c r="J180" s="11">
        <f>'INF GERAIS'!J180</f>
        <v>527435.14</v>
      </c>
      <c r="K180" s="11">
        <f>'INF GERAIS'!K180</f>
        <v>527435.14</v>
      </c>
      <c r="L180" s="11">
        <f>'INF GERAIS'!L180</f>
        <v>0</v>
      </c>
      <c r="M180" s="11" t="s">
        <v>13764</v>
      </c>
      <c r="N180" s="233">
        <f>IF(MAX(PAGAMENTOS!M180,PAGAMENTOS!U180,PAGAMENTOS!AC180,PAGAMENTOS!AK180,PAGAMENTOS!AQ180,PAGAMENTOS!AW180)=0,"SEM PAGAMENTO",IFERROR(INDEX(PAGAMENTOS!180:180,MATCH(MAX(PAGAMENTOS!M180,PAGAMENTOS!U180,PAGAMENTOS!AC180,PAGAMENTOS!AK180,PAGAMENTOS!AQ180,PAGAMENTOS!AW180),PAGAMENTOS!180:180,0)),"SEM PAGAMENTO"))</f>
        <v>43517</v>
      </c>
      <c r="O180" s="120" t="str">
        <f>IF(MAX(PAGAMENTOS!M180,PAGAMENTOS!U180,PAGAMENTOS!AC180,PAGAMENTOS!AK180,PAGAMENTOS!AQ180,PAGAMENTOS!AW180)=0,"SEM PAGAMENTO",IFERROR(IF(MATCH(MAX(PAGAMENTOS!M180,PAGAMENTOS!U180,PAGAMENTOS!AC180,PAGAMENTOS!AK180,PAGAMENTOS!AQ180,PAGAMENTOS!AW180),PAGAMENTOS!180:180,0)&gt;40,INDEX(PAGAMENTOS!180:180,MATCH(MAX(PAGAMENTOS!M180,PAGAMENTOS!U180,PAGAMENTOS!AC180,PAGAMENTOS!AK180,PAGAMENTOS!AQ180,PAGAMENTOS!AW180),PAGAMENTOS!180:180,0)-2)&amp;" P COMP.",IF(MATCH(MAX(PAGAMENTOS!M180,PAGAMENTOS!U180,PAGAMENTOS!AC180,PAGAMENTOS!AK180,PAGAMENTOS!AQ180,PAGAMENTOS!AW180),PAGAMENTOS!180:180,0)=13,"1ª P",IF(MATCH(MAX(PAGAMENTOS!M180,PAGAMENTOS!U180,PAGAMENTOS!AC180,PAGAMENTOS!AK180,PAGAMENTOS!AQ180,PAGAMENTOS!AW180),PAGAMENTOS!180:180,0)=21,"2ª P",IF(MATCH(MAX(PAGAMENTOS!M180,PAGAMENTOS!U180,PAGAMENTOS!AC180,PAGAMENTOS!AK180,PAGAMENTOS!AQ180,PAGAMENTOS!AW180),PAGAMENTOS!180:180,0)=29,"3ª P",IF(PAGAMENTOS!AC180=PAGAMENTOS!AK180,"4ª P","4ª P"))))),"SEM PAGAMENTO"))</f>
        <v>4ª P</v>
      </c>
      <c r="P180" s="11">
        <f>IF(MAX(PAGAMENTOS!M180,PAGAMENTOS!U180,PAGAMENTOS!AC180,PAGAMENTOS!AK180,PAGAMENTOS!AQ180,PAGAMENTOS!AW180)=0,"SEM PAGAMENTO",IFERROR(INDEX(PAGAMENTOS!180:180,MATCH(MAX(PAGAMENTOS!M180,PAGAMENTOS!U180,PAGAMENTOS!AC180,PAGAMENTOS!AK180,PAGAMENTOS!AQ180,PAGAMENTOS!AW180),PAGAMENTOS!180:180,0)-1),"SEM PAGAMENTO"))</f>
        <v>105487.03</v>
      </c>
      <c r="Q180" s="11">
        <f>SUM(PAGAMENTOS!G180,PAGAMENTOS!L180,PAGAMENTOS!T180,PAGAMENTOS!AB180,PAGAMENTOS!AJ180,PAGAMENTOS!AP180,PAGAMENTOS!AV180)</f>
        <v>527435.14</v>
      </c>
      <c r="R180" s="11">
        <f>SUM(PAGAMENTOS!G180,PAGAMENTOS!H180,PAGAMENTOS!L180,PAGAMENTOS!T180,PAGAMENTOS!AB180,PAGAMENTOS!AJ180,PAGAMENTOS!AP180,PAGAMENTOS!AV180)</f>
        <v>527435.14</v>
      </c>
      <c r="S180" s="17">
        <f t="shared" si="2"/>
        <v>1</v>
      </c>
      <c r="T180" s="11">
        <f>IF(RIGHT(B180)="O",0,IF(AND(R180=0,PAGAMENTOS!H180&lt;&gt;0),0,K180-R180))</f>
        <v>0</v>
      </c>
      <c r="U180" s="120" t="str">
        <f>IF(AND(OR(PAGAMENTOS!AG180&lt;&gt;"",PAGAMENTOS!AH180&lt;&gt;""),PAGAMENTOS!AK180=""),"4ª",IF(AND(OR(PAGAMENTOS!Y180&lt;&gt;"",PAGAMENTOS!Z180&lt;&gt;""),PAGAMENTOS!AC180=""),"3ª",IF(AND(OR(PAGAMENTOS!Q180&lt;&gt;"",PAGAMENTOS!R180&lt;&gt;""),PAGAMENTOS!U180=""),"2ª",IF(AND(OR(PAGAMENTOS!I180&lt;&gt;"",PAGAMENTOS!J180&lt;&gt;""),PAGAMENTOS!M180=""),"1ª","OK"))))</f>
        <v>OK</v>
      </c>
      <c r="V180" s="120" t="str">
        <f>IF(U180="4ª",IF(PAGAMENTOS!AH180="","AGUARDANDO VISTORIA","NO FINANCEIRO"),IF(U180="3ª",IF(PAGAMENTOS!Z180="","AGUARDANDO VISTORIA","NO FINANCEIRO"),IF(U180="2ª",IF(PAGAMENTOS!R180="","AGUARDANDO VISTORIA","NO FINANCEIRO"),IF(U180="1ª",IF(PAGAMENTOS!J180="","AGUARDANDO LIBERAÇÃO","NO FINANCEIRO"),"OK"))))</f>
        <v>OK</v>
      </c>
      <c r="W180" s="233" t="str">
        <f>IF(U180="4ª",IF(PAGAMENTOS!AH180="",PAGAMENTOS!AG180,PAGAMENTOS!AH180),IF(U180="3ª",IF(PAGAMENTOS!Z180="",PAGAMENTOS!Y180,PAGAMENTOS!Z180),IF(U180="2ª",IF(PAGAMENTOS!R180="",PAGAMENTOS!Q180,PAGAMENTOS!R180),IF(U180="1ª",IF(PAGAMENTOS!J180="",PAGAMENTOS!I180,PAGAMENTOS!J180),"OK"))))</f>
        <v>OK</v>
      </c>
      <c r="X180" s="18">
        <f>MAX(VISTORIA!Y180,VISTORIA!U180,VISTORIA!Q180,VISTORIA!M180,VISTORIA!I180)</f>
        <v>1</v>
      </c>
      <c r="Y180" s="18">
        <f>IF(VISTORIA!Y180&lt;&gt;"",VISTORIA!Y180,IF(VISTORIA!U180&lt;&gt;"",VISTORIA!U180,IF(VISTORIA!Q180&lt;&gt;"",VISTORIA!Q180,IF(VISTORIA!M180&lt;&gt;"",VISTORIA!M180,IF(VISTORIA!I180&lt;&gt;"",VISTORIA!I180,0)))))</f>
        <v>1</v>
      </c>
      <c r="Z180" s="233">
        <f>IF(VISTORIA!Y180&lt;&gt;"",VISTORIA!W180,IF(VISTORIA!U180&lt;&gt;"",VISTORIA!S180,IF(VISTORIA!Q180&lt;&gt;"",VISTORIA!O180,IF(VISTORIA!M180&lt;&gt;"",VISTORIA!K180,IF(VISTORIA!I180&lt;&gt;"",VISTORIA!G180,"NA")))))</f>
        <v>43159</v>
      </c>
      <c r="AA180" s="233">
        <f>IF(VISTORIA!Y180&lt;&gt;"",VISTORIA!X180,IF(VISTORIA!U180&lt;&gt;"",VISTORIA!T180,IF(VISTORIA!Q180&lt;&gt;"",VISTORIA!P180,IF(VISTORIA!M180&lt;&gt;"",VISTORIA!L180,IF(VISTORIA!I180&lt;&gt;"",VISTORIA!H180,"NA")))))</f>
        <v>43229</v>
      </c>
      <c r="AB180" s="233" t="str">
        <f>IF(OR(G180="AGUARDANDO PRESTAÇÃO DE CONTAS",G180="AGUARDANDO APROVAÇÃO PRESTAÇÃO DE CONTAS",G180="CONCLUÍDO"),"PTM CONCLUÍDO",IF(AND(VISTORIA!X180="",VISTORIA!W180&lt;&gt;""),VISTORIA!W180,IF(AND(VISTORIA!T180="",VISTORIA!S180&lt;&gt;""),VISTORIA!S180,IF(AND(VISTORIA!P180="",VISTORIA!O180&lt;&gt;""),VISTORIA!O180,IF(AND(VISTORIA!L180="",VISTORIA!K180&lt;&gt;""),VISTORIA!K180,IF(AND(VISTORIA!H180="",VISTORIA!G180&lt;&gt;""),VISTORIA!G180,"SEM PEDIDO"))))))</f>
        <v>SEM PEDIDO</v>
      </c>
      <c r="AC180" s="18" t="str">
        <f>IFERROR(INDEX('CONCLUSÃO INFORMAL'!180:180,MATCH(MAX('CONCLUSÃO INFORMAL'!H180,'CONCLUSÃO INFORMAL'!L180,'CONCLUSÃO INFORMAL'!P180),'CONCLUSÃO INFORMAL'!180:180,0)-1),"NÃO INFORMADO")</f>
        <v>NÃO INFORMADO</v>
      </c>
      <c r="AD180" s="233" t="str">
        <f>IFERROR(INDEX('CONCLUSÃO INFORMAL'!180:180,MATCH(MAX('CONCLUSÃO INFORMAL'!H180,'CONCLUSÃO INFORMAL'!L180,'CONCLUSÃO INFORMAL'!P180),'CONCLUSÃO INFORMAL'!180:180,0)),"NÃO INFORMADO")</f>
        <v>NÃO INFORMADO</v>
      </c>
      <c r="AE180" s="1950" t="str">
        <f>IFERROR(INDEX('CONCLUSÃO INFORMAL'!180:180,MATCH(MAX('CONCLUSÃO INFORMAL'!H180,'CONCLUSÃO INFORMAL'!L180,'CONCLUSÃO INFORMAL'!P180),'CONCLUSÃO INFORMAL'!180:180,0)+1),"NÃO INFORMADO")</f>
        <v>NÃO INFORMADO</v>
      </c>
    </row>
    <row r="181" spans="2:31" ht="43.5" x14ac:dyDescent="0.35">
      <c r="B181" s="7" t="str">
        <f>'INF GERAIS'!B181&amp;IFERROR(IF(INDEX(APOIO!$A$5:$A$50,MATCH('INF GERAIS'!N181,APOIO!$B$5:$B$50,0))="NÃO",APOIO!$A$2&amp;"NÃO VÁLIDO",""),"")</f>
        <v>2014.0169</v>
      </c>
      <c r="C181" s="1950" t="str">
        <f>'INF GERAIS'!C181</f>
        <v>SERTÃO DO MOXOTÓ</v>
      </c>
      <c r="D181" s="1950" t="str">
        <f>'INF GERAIS'!D181</f>
        <v>IBIMIRIM</v>
      </c>
      <c r="E181" s="1950" t="str">
        <f>'INF GERAIS'!E181</f>
        <v>REFORMA EM QUADRA POLIESPORTIVA NO BAIRRO AGROVILA IV</v>
      </c>
      <c r="F181" s="1950" t="str">
        <f>'INF GERAIS'!G181</f>
        <v>NORMAL</v>
      </c>
      <c r="G181" s="1950" t="str">
        <f>'INF GERAIS'!N181</f>
        <v>E-FISCO (Baixado)</v>
      </c>
      <c r="H181" s="1950" t="str">
        <f>'INF GERAIS'!O181</f>
        <v>CONCLUÍDA</v>
      </c>
      <c r="I181" s="11">
        <f>'INF GERAIS'!I181</f>
        <v>1056603.1616666669</v>
      </c>
      <c r="J181" s="11">
        <f>'INF GERAIS'!J181</f>
        <v>147050.17300000001</v>
      </c>
      <c r="K181" s="11">
        <f>'INF GERAIS'!K181</f>
        <v>145814.10999999999</v>
      </c>
      <c r="L181" s="11">
        <f>'INF GERAIS'!L181</f>
        <v>0</v>
      </c>
      <c r="M181" s="11">
        <f>'INF GERAIS'!M181</f>
        <v>1236.06</v>
      </c>
      <c r="N181" s="233">
        <f>IF(MAX(PAGAMENTOS!M181,PAGAMENTOS!U181,PAGAMENTOS!AC181,PAGAMENTOS!AK181,PAGAMENTOS!AQ181,PAGAMENTOS!AW181)=0,"SEM PAGAMENTO",IFERROR(INDEX(PAGAMENTOS!181:181,MATCH(MAX(PAGAMENTOS!M181,PAGAMENTOS!U181,PAGAMENTOS!AC181,PAGAMENTOS!AK181,PAGAMENTOS!AQ181,PAGAMENTOS!AW181),PAGAMENTOS!181:181,0)),"SEM PAGAMENTO"))</f>
        <v>43193</v>
      </c>
      <c r="O181" s="120" t="str">
        <f>IF(MAX(PAGAMENTOS!M181,PAGAMENTOS!U181,PAGAMENTOS!AC181,PAGAMENTOS!AK181,PAGAMENTOS!AQ181,PAGAMENTOS!AW181)=0,"SEM PAGAMENTO",IFERROR(IF(MATCH(MAX(PAGAMENTOS!M181,PAGAMENTOS!U181,PAGAMENTOS!AC181,PAGAMENTOS!AK181,PAGAMENTOS!AQ181,PAGAMENTOS!AW181),PAGAMENTOS!181:181,0)&gt;40,INDEX(PAGAMENTOS!181:181,MATCH(MAX(PAGAMENTOS!M181,PAGAMENTOS!U181,PAGAMENTOS!AC181,PAGAMENTOS!AK181,PAGAMENTOS!AQ181,PAGAMENTOS!AW181),PAGAMENTOS!181:181,0)-2)&amp;" P COMP.",IF(MATCH(MAX(PAGAMENTOS!M181,PAGAMENTOS!U181,PAGAMENTOS!AC181,PAGAMENTOS!AK181,PAGAMENTOS!AQ181,PAGAMENTOS!AW181),PAGAMENTOS!181:181,0)=13,"1ª P",IF(MATCH(MAX(PAGAMENTOS!M181,PAGAMENTOS!U181,PAGAMENTOS!AC181,PAGAMENTOS!AK181,PAGAMENTOS!AQ181,PAGAMENTOS!AW181),PAGAMENTOS!181:181,0)=21,"2ª P",IF(MATCH(MAX(PAGAMENTOS!M181,PAGAMENTOS!U181,PAGAMENTOS!AC181,PAGAMENTOS!AK181,PAGAMENTOS!AQ181,PAGAMENTOS!AW181),PAGAMENTOS!181:181,0)=29,"3ª P",IF(PAGAMENTOS!AC181=PAGAMENTOS!AK181,"4ª P","4ª P"))))),"SEM PAGAMENTO"))</f>
        <v>4ª P</v>
      </c>
      <c r="P181" s="11">
        <f>IF(MAX(PAGAMENTOS!M181,PAGAMENTOS!U181,PAGAMENTOS!AC181,PAGAMENTOS!AK181,PAGAMENTOS!AQ181,PAGAMENTOS!AW181)=0,"SEM PAGAMENTO",IFERROR(INDEX(PAGAMENTOS!181:181,MATCH(MAX(PAGAMENTOS!M181,PAGAMENTOS!U181,PAGAMENTOS!AC181,PAGAMENTOS!AK181,PAGAMENTOS!AQ181,PAGAMENTOS!AW181),PAGAMENTOS!181:181,0)-1),"SEM PAGAMENTO"))</f>
        <v>29162.83</v>
      </c>
      <c r="Q181" s="11">
        <f>SUM(PAGAMENTOS!G181,PAGAMENTOS!L181,PAGAMENTOS!T181,PAGAMENTOS!AB181,PAGAMENTOS!AJ181,PAGAMENTOS!AP181,PAGAMENTOS!AV181)</f>
        <v>145814.10999999999</v>
      </c>
      <c r="R181" s="11">
        <f>SUM(PAGAMENTOS!G181,PAGAMENTOS!H181,PAGAMENTOS!L181,PAGAMENTOS!T181,PAGAMENTOS!AB181,PAGAMENTOS!AJ181,PAGAMENTOS!AP181,PAGAMENTOS!AV181)</f>
        <v>145814.10999999999</v>
      </c>
      <c r="S181" s="17">
        <f t="shared" si="2"/>
        <v>1</v>
      </c>
      <c r="T181" s="11">
        <f>IF(RIGHT(B181)="O",0,IF(AND(R181=0,PAGAMENTOS!H181&lt;&gt;0),0,K181-R181))</f>
        <v>0</v>
      </c>
      <c r="U181" s="120" t="str">
        <f>IF(AND(OR(PAGAMENTOS!AG181&lt;&gt;"",PAGAMENTOS!AH181&lt;&gt;""),PAGAMENTOS!AK181=""),"4ª",IF(AND(OR(PAGAMENTOS!Y181&lt;&gt;"",PAGAMENTOS!Z181&lt;&gt;""),PAGAMENTOS!AC181=""),"3ª",IF(AND(OR(PAGAMENTOS!Q181&lt;&gt;"",PAGAMENTOS!R181&lt;&gt;""),PAGAMENTOS!U181=""),"2ª",IF(AND(OR(PAGAMENTOS!I181&lt;&gt;"",PAGAMENTOS!J181&lt;&gt;""),PAGAMENTOS!M181=""),"1ª","OK"))))</f>
        <v>OK</v>
      </c>
      <c r="V181" s="120" t="str">
        <f>IF(U181="4ª",IF(PAGAMENTOS!AH181="","AGUARDANDO VISTORIA","NO FINANCEIRO"),IF(U181="3ª",IF(PAGAMENTOS!Z181="","AGUARDANDO VISTORIA","NO FINANCEIRO"),IF(U181="2ª",IF(PAGAMENTOS!R181="","AGUARDANDO VISTORIA","NO FINANCEIRO"),IF(U181="1ª",IF(PAGAMENTOS!J181="","AGUARDANDO LIBERAÇÃO","NO FINANCEIRO"),"OK"))))</f>
        <v>OK</v>
      </c>
      <c r="W181" s="233" t="str">
        <f>IF(U181="4ª",IF(PAGAMENTOS!AH181="",PAGAMENTOS!AG181,PAGAMENTOS!AH181),IF(U181="3ª",IF(PAGAMENTOS!Z181="",PAGAMENTOS!Y181,PAGAMENTOS!Z181),IF(U181="2ª",IF(PAGAMENTOS!R181="",PAGAMENTOS!Q181,PAGAMENTOS!R181),IF(U181="1ª",IF(PAGAMENTOS!J181="",PAGAMENTOS!I181,PAGAMENTOS!J181),"OK"))))</f>
        <v>OK</v>
      </c>
      <c r="X181" s="18">
        <f>MAX(VISTORIA!Y181,VISTORIA!U181,VISTORIA!Q181,VISTORIA!M181,VISTORIA!I181)</f>
        <v>1</v>
      </c>
      <c r="Y181" s="18">
        <f>IF(VISTORIA!Y181&lt;&gt;"",VISTORIA!Y181,IF(VISTORIA!U181&lt;&gt;"",VISTORIA!U181,IF(VISTORIA!Q181&lt;&gt;"",VISTORIA!Q181,IF(VISTORIA!M181&lt;&gt;"",VISTORIA!M181,IF(VISTORIA!I181&lt;&gt;"",VISTORIA!I181,0)))))</f>
        <v>1</v>
      </c>
      <c r="Z181" s="233">
        <f>IF(VISTORIA!Y181&lt;&gt;"",VISTORIA!W181,IF(VISTORIA!U181&lt;&gt;"",VISTORIA!S181,IF(VISTORIA!Q181&lt;&gt;"",VISTORIA!O181,IF(VISTORIA!M181&lt;&gt;"",VISTORIA!K181,IF(VISTORIA!I181&lt;&gt;"",VISTORIA!G181,"NA")))))</f>
        <v>43024</v>
      </c>
      <c r="AA181" s="233">
        <f>IF(VISTORIA!Y181&lt;&gt;"",VISTORIA!X181,IF(VISTORIA!U181&lt;&gt;"",VISTORIA!T181,IF(VISTORIA!Q181&lt;&gt;"",VISTORIA!P181,IF(VISTORIA!M181&lt;&gt;"",VISTORIA!L181,IF(VISTORIA!I181&lt;&gt;"",VISTORIA!H181,"NA")))))</f>
        <v>43081</v>
      </c>
      <c r="AB181" s="233" t="str">
        <f>IF(OR(G181="AGUARDANDO PRESTAÇÃO DE CONTAS",G181="AGUARDANDO APROVAÇÃO PRESTAÇÃO DE CONTAS",G181="CONCLUÍDO"),"PTM CONCLUÍDO",IF(AND(VISTORIA!X181="",VISTORIA!W181&lt;&gt;""),VISTORIA!W181,IF(AND(VISTORIA!T181="",VISTORIA!S181&lt;&gt;""),VISTORIA!S181,IF(AND(VISTORIA!P181="",VISTORIA!O181&lt;&gt;""),VISTORIA!O181,IF(AND(VISTORIA!L181="",VISTORIA!K181&lt;&gt;""),VISTORIA!K181,IF(AND(VISTORIA!H181="",VISTORIA!G181&lt;&gt;""),VISTORIA!G181,"SEM PEDIDO"))))))</f>
        <v>SEM PEDIDO</v>
      </c>
      <c r="AC181" s="18" t="str">
        <f>IFERROR(INDEX('CONCLUSÃO INFORMAL'!181:181,MATCH(MAX('CONCLUSÃO INFORMAL'!H181,'CONCLUSÃO INFORMAL'!L181,'CONCLUSÃO INFORMAL'!P181),'CONCLUSÃO INFORMAL'!181:181,0)-1),"NÃO INFORMADO")</f>
        <v>NÃO INFORMADO</v>
      </c>
      <c r="AD181" s="233" t="str">
        <f>IFERROR(INDEX('CONCLUSÃO INFORMAL'!181:181,MATCH(MAX('CONCLUSÃO INFORMAL'!H181,'CONCLUSÃO INFORMAL'!L181,'CONCLUSÃO INFORMAL'!P181),'CONCLUSÃO INFORMAL'!181:181,0)),"NÃO INFORMADO")</f>
        <v>NÃO INFORMADO</v>
      </c>
      <c r="AE181" s="1950" t="str">
        <f>IFERROR(INDEX('CONCLUSÃO INFORMAL'!181:181,MATCH(MAX('CONCLUSÃO INFORMAL'!H181,'CONCLUSÃO INFORMAL'!L181,'CONCLUSÃO INFORMAL'!P181),'CONCLUSÃO INFORMAL'!181:181,0)+1),"NÃO INFORMADO")</f>
        <v>NÃO INFORMADO</v>
      </c>
    </row>
    <row r="182" spans="2:31" ht="43.5" x14ac:dyDescent="0.35">
      <c r="B182" s="7" t="str">
        <f>'INF GERAIS'!B182&amp;IFERROR(IF(INDEX(APOIO!$A$5:$A$50,MATCH('INF GERAIS'!N182,APOIO!$B$5:$B$50,0))="NÃO",APOIO!$A$2&amp;"NÃO VÁLIDO",""),"")</f>
        <v>2014.0170</v>
      </c>
      <c r="C182" s="1950" t="str">
        <f>'INF GERAIS'!C182</f>
        <v>SERTÃO DO MOXOTÓ</v>
      </c>
      <c r="D182" s="1950" t="str">
        <f>'INF GERAIS'!D182</f>
        <v>IBIMIRIM</v>
      </c>
      <c r="E182" s="1950" t="str">
        <f>'INF GERAIS'!E182</f>
        <v>REFORMA NA QUADRA POLIESPORTIVA JOÃO INOCÊNCIO CORREIA LIMA</v>
      </c>
      <c r="F182" s="1950" t="str">
        <f>'INF GERAIS'!G182</f>
        <v>NORMAL</v>
      </c>
      <c r="G182" s="1950" t="str">
        <f>'INF GERAIS'!N182</f>
        <v>E-FISCO (Baixado)</v>
      </c>
      <c r="H182" s="1950" t="str">
        <f>'INF GERAIS'!O182</f>
        <v>CONCLUÍDA</v>
      </c>
      <c r="I182" s="11">
        <f>'INF GERAIS'!I182</f>
        <v>1056603.1616666669</v>
      </c>
      <c r="J182" s="11">
        <f>'INF GERAIS'!J182</f>
        <v>132425.01999999999</v>
      </c>
      <c r="K182" s="11">
        <f>'INF GERAIS'!K182</f>
        <v>124861.51</v>
      </c>
      <c r="L182" s="11">
        <f>'INF GERAIS'!L182</f>
        <v>0</v>
      </c>
      <c r="M182" s="11">
        <f>'INF GERAIS'!M182</f>
        <v>7563.51</v>
      </c>
      <c r="N182" s="233">
        <f>IF(MAX(PAGAMENTOS!M182,PAGAMENTOS!U182,PAGAMENTOS!AC182,PAGAMENTOS!AK182,PAGAMENTOS!AQ182,PAGAMENTOS!AW182)=0,"SEM PAGAMENTO",IFERROR(INDEX(PAGAMENTOS!182:182,MATCH(MAX(PAGAMENTOS!M182,PAGAMENTOS!U182,PAGAMENTOS!AC182,PAGAMENTOS!AK182,PAGAMENTOS!AQ182,PAGAMENTOS!AW182),PAGAMENTOS!182:182,0)),"SEM PAGAMENTO"))</f>
        <v>43193</v>
      </c>
      <c r="O182" s="120" t="str">
        <f>IF(MAX(PAGAMENTOS!M182,PAGAMENTOS!U182,PAGAMENTOS!AC182,PAGAMENTOS!AK182,PAGAMENTOS!AQ182,PAGAMENTOS!AW182)=0,"SEM PAGAMENTO",IFERROR(IF(MATCH(MAX(PAGAMENTOS!M182,PAGAMENTOS!U182,PAGAMENTOS!AC182,PAGAMENTOS!AK182,PAGAMENTOS!AQ182,PAGAMENTOS!AW182),PAGAMENTOS!182:182,0)&gt;40,INDEX(PAGAMENTOS!182:182,MATCH(MAX(PAGAMENTOS!M182,PAGAMENTOS!U182,PAGAMENTOS!AC182,PAGAMENTOS!AK182,PAGAMENTOS!AQ182,PAGAMENTOS!AW182),PAGAMENTOS!182:182,0)-2)&amp;" P COMP.",IF(MATCH(MAX(PAGAMENTOS!M182,PAGAMENTOS!U182,PAGAMENTOS!AC182,PAGAMENTOS!AK182,PAGAMENTOS!AQ182,PAGAMENTOS!AW182),PAGAMENTOS!182:182,0)=13,"1ª P",IF(MATCH(MAX(PAGAMENTOS!M182,PAGAMENTOS!U182,PAGAMENTOS!AC182,PAGAMENTOS!AK182,PAGAMENTOS!AQ182,PAGAMENTOS!AW182),PAGAMENTOS!182:182,0)=21,"2ª P",IF(MATCH(MAX(PAGAMENTOS!M182,PAGAMENTOS!U182,PAGAMENTOS!AC182,PAGAMENTOS!AK182,PAGAMENTOS!AQ182,PAGAMENTOS!AW182),PAGAMENTOS!182:182,0)=29,"3ª P",IF(PAGAMENTOS!AC182=PAGAMENTOS!AK182,"4ª P","4ª P"))))),"SEM PAGAMENTO"))</f>
        <v>4ª P</v>
      </c>
      <c r="P182" s="11">
        <f>IF(MAX(PAGAMENTOS!M182,PAGAMENTOS!U182,PAGAMENTOS!AC182,PAGAMENTOS!AK182,PAGAMENTOS!AQ182,PAGAMENTOS!AW182)=0,"SEM PAGAMENTO",IFERROR(INDEX(PAGAMENTOS!182:182,MATCH(MAX(PAGAMENTOS!M182,PAGAMENTOS!U182,PAGAMENTOS!AC182,PAGAMENTOS!AK182,PAGAMENTOS!AQ182,PAGAMENTOS!AW182),PAGAMENTOS!182:182,0)-1),"SEM PAGAMENTO"))</f>
        <v>24972.31</v>
      </c>
      <c r="Q182" s="11">
        <f>SUM(PAGAMENTOS!G182,PAGAMENTOS!L182,PAGAMENTOS!T182,PAGAMENTOS!AB182,PAGAMENTOS!AJ182,PAGAMENTOS!AP182,PAGAMENTOS!AV182)</f>
        <v>124861.51</v>
      </c>
      <c r="R182" s="11">
        <f>SUM(PAGAMENTOS!G182,PAGAMENTOS!H182,PAGAMENTOS!L182,PAGAMENTOS!T182,PAGAMENTOS!AB182,PAGAMENTOS!AJ182,PAGAMENTOS!AP182,PAGAMENTOS!AV182)</f>
        <v>124861.51</v>
      </c>
      <c r="S182" s="17">
        <f t="shared" si="2"/>
        <v>1</v>
      </c>
      <c r="T182" s="11">
        <f>IF(RIGHT(B182)="O",0,IF(AND(R182=0,PAGAMENTOS!H182&lt;&gt;0),0,K182-R182))</f>
        <v>0</v>
      </c>
      <c r="U182" s="120" t="str">
        <f>IF(AND(OR(PAGAMENTOS!AG182&lt;&gt;"",PAGAMENTOS!AH182&lt;&gt;""),PAGAMENTOS!AK182=""),"4ª",IF(AND(OR(PAGAMENTOS!Y182&lt;&gt;"",PAGAMENTOS!Z182&lt;&gt;""),PAGAMENTOS!AC182=""),"3ª",IF(AND(OR(PAGAMENTOS!Q182&lt;&gt;"",PAGAMENTOS!R182&lt;&gt;""),PAGAMENTOS!U182=""),"2ª",IF(AND(OR(PAGAMENTOS!I182&lt;&gt;"",PAGAMENTOS!J182&lt;&gt;""),PAGAMENTOS!M182=""),"1ª","OK"))))</f>
        <v>OK</v>
      </c>
      <c r="V182" s="120" t="str">
        <f>IF(U182="4ª",IF(PAGAMENTOS!AH182="","AGUARDANDO VISTORIA","NO FINANCEIRO"),IF(U182="3ª",IF(PAGAMENTOS!Z182="","AGUARDANDO VISTORIA","NO FINANCEIRO"),IF(U182="2ª",IF(PAGAMENTOS!R182="","AGUARDANDO VISTORIA","NO FINANCEIRO"),IF(U182="1ª",IF(PAGAMENTOS!J182="","AGUARDANDO LIBERAÇÃO","NO FINANCEIRO"),"OK"))))</f>
        <v>OK</v>
      </c>
      <c r="W182" s="233" t="str">
        <f>IF(U182="4ª",IF(PAGAMENTOS!AH182="",PAGAMENTOS!AG182,PAGAMENTOS!AH182),IF(U182="3ª",IF(PAGAMENTOS!Z182="",PAGAMENTOS!Y182,PAGAMENTOS!Z182),IF(U182="2ª",IF(PAGAMENTOS!R182="",PAGAMENTOS!Q182,PAGAMENTOS!R182),IF(U182="1ª",IF(PAGAMENTOS!J182="",PAGAMENTOS!I182,PAGAMENTOS!J182),"OK"))))</f>
        <v>OK</v>
      </c>
      <c r="X182" s="18">
        <f>MAX(VISTORIA!Y182,VISTORIA!U182,VISTORIA!Q182,VISTORIA!M182,VISTORIA!I182)</f>
        <v>1</v>
      </c>
      <c r="Y182" s="18">
        <f>IF(VISTORIA!Y182&lt;&gt;"",VISTORIA!Y182,IF(VISTORIA!U182&lt;&gt;"",VISTORIA!U182,IF(VISTORIA!Q182&lt;&gt;"",VISTORIA!Q182,IF(VISTORIA!M182&lt;&gt;"",VISTORIA!M182,IF(VISTORIA!I182&lt;&gt;"",VISTORIA!I182,0)))))</f>
        <v>1</v>
      </c>
      <c r="Z182" s="233">
        <f>IF(VISTORIA!Y182&lt;&gt;"",VISTORIA!W182,IF(VISTORIA!U182&lt;&gt;"",VISTORIA!S182,IF(VISTORIA!Q182&lt;&gt;"",VISTORIA!O182,IF(VISTORIA!M182&lt;&gt;"",VISTORIA!K182,IF(VISTORIA!I182&lt;&gt;"",VISTORIA!G182,"NA")))))</f>
        <v>43024</v>
      </c>
      <c r="AA182" s="233">
        <f>IF(VISTORIA!Y182&lt;&gt;"",VISTORIA!X182,IF(VISTORIA!U182&lt;&gt;"",VISTORIA!T182,IF(VISTORIA!Q182&lt;&gt;"",VISTORIA!P182,IF(VISTORIA!M182&lt;&gt;"",VISTORIA!L182,IF(VISTORIA!I182&lt;&gt;"",VISTORIA!H182,"NA")))))</f>
        <v>43081</v>
      </c>
      <c r="AB182" s="233" t="str">
        <f>IF(OR(G182="AGUARDANDO PRESTAÇÃO DE CONTAS",G182="AGUARDANDO APROVAÇÃO PRESTAÇÃO DE CONTAS",G182="CONCLUÍDO"),"PTM CONCLUÍDO",IF(AND(VISTORIA!X182="",VISTORIA!W182&lt;&gt;""),VISTORIA!W182,IF(AND(VISTORIA!T182="",VISTORIA!S182&lt;&gt;""),VISTORIA!S182,IF(AND(VISTORIA!P182="",VISTORIA!O182&lt;&gt;""),VISTORIA!O182,IF(AND(VISTORIA!L182="",VISTORIA!K182&lt;&gt;""),VISTORIA!K182,IF(AND(VISTORIA!H182="",VISTORIA!G182&lt;&gt;""),VISTORIA!G182,"SEM PEDIDO"))))))</f>
        <v>SEM PEDIDO</v>
      </c>
      <c r="AC182" s="18" t="str">
        <f>IFERROR(INDEX('CONCLUSÃO INFORMAL'!182:182,MATCH(MAX('CONCLUSÃO INFORMAL'!H182,'CONCLUSÃO INFORMAL'!L182,'CONCLUSÃO INFORMAL'!P182),'CONCLUSÃO INFORMAL'!182:182,0)-1),"NÃO INFORMADO")</f>
        <v>NÃO INFORMADO</v>
      </c>
      <c r="AD182" s="233" t="str">
        <f>IFERROR(INDEX('CONCLUSÃO INFORMAL'!182:182,MATCH(MAX('CONCLUSÃO INFORMAL'!H182,'CONCLUSÃO INFORMAL'!L182,'CONCLUSÃO INFORMAL'!P182),'CONCLUSÃO INFORMAL'!182:182,0)),"NÃO INFORMADO")</f>
        <v>NÃO INFORMADO</v>
      </c>
      <c r="AE182" s="1950" t="str">
        <f>IFERROR(INDEX('CONCLUSÃO INFORMAL'!182:182,MATCH(MAX('CONCLUSÃO INFORMAL'!H182,'CONCLUSÃO INFORMAL'!L182,'CONCLUSÃO INFORMAL'!P182),'CONCLUSÃO INFORMAL'!182:182,0)+1),"NÃO INFORMADO")</f>
        <v>NÃO INFORMADO</v>
      </c>
    </row>
    <row r="183" spans="2:31" ht="101.5" x14ac:dyDescent="0.35">
      <c r="B183" s="7" t="str">
        <f>'INF GERAIS'!B183&amp;IFERROR(IF(INDEX(APOIO!$A$5:$A$50,MATCH('INF GERAIS'!N183,APOIO!$B$5:$B$50,0))="NÃO",APOIO!$A$2&amp;"NÃO VÁLIDO",""),"")</f>
        <v>2014.0171</v>
      </c>
      <c r="C183" s="1950" t="str">
        <f>'INF GERAIS'!C183</f>
        <v>AGRESTE CENTRAL</v>
      </c>
      <c r="D183" s="1950" t="str">
        <f>'INF GERAIS'!D183</f>
        <v>IBIRAJUBA</v>
      </c>
      <c r="E183" s="1950" t="str">
        <f>'INF GERAIS'!E183</f>
        <v>APOIO À IMPLANTAÇÃO DE INFRAESTRUTURA NO MUNICÍPIO DE IBIRAJUBA/PE - RECAPEAMENTO ASFÁLTICO DE VIAS URBANAS NO MUNICÍPIO DE IBIRAJUBA</v>
      </c>
      <c r="F183" s="1950" t="str">
        <f>'INF GERAIS'!G183</f>
        <v>NORMAL</v>
      </c>
      <c r="G183" s="12" t="str">
        <f>'INF GERAIS'!N183</f>
        <v>EM CONFERÊNCIA PARA TEMAI</v>
      </c>
      <c r="H183" s="1950" t="str">
        <f>'INF GERAIS'!O183</f>
        <v>CONCLUÍDA</v>
      </c>
      <c r="I183" s="11">
        <f>'INF GERAIS'!I183</f>
        <v>452829.94</v>
      </c>
      <c r="J183" s="11">
        <f>'INF GERAIS'!J183</f>
        <v>266172</v>
      </c>
      <c r="K183" s="11">
        <f>'INF GERAIS'!K183</f>
        <v>266172</v>
      </c>
      <c r="L183" s="11">
        <f>'INF GERAIS'!L183</f>
        <v>0</v>
      </c>
      <c r="M183" s="11">
        <f>'INF GERAIS'!M183</f>
        <v>0</v>
      </c>
      <c r="N183" s="233">
        <f>IF(MAX(PAGAMENTOS!M183,PAGAMENTOS!U183,PAGAMENTOS!AC183,PAGAMENTOS!AK183,PAGAMENTOS!AQ183,PAGAMENTOS!AW183)=0,"SEM PAGAMENTO",IFERROR(INDEX(PAGAMENTOS!183:183,MATCH(MAX(PAGAMENTOS!M183,PAGAMENTOS!U183,PAGAMENTOS!AC183,PAGAMENTOS!AK183,PAGAMENTOS!AQ183,PAGAMENTOS!AW183),PAGAMENTOS!183:183,0)),"SEM PAGAMENTO"))</f>
        <v>42549</v>
      </c>
      <c r="O183" s="120" t="str">
        <f>IF(MAX(PAGAMENTOS!M183,PAGAMENTOS!U183,PAGAMENTOS!AC183,PAGAMENTOS!AK183,PAGAMENTOS!AQ183,PAGAMENTOS!AW183)=0,"SEM PAGAMENTO",IFERROR(IF(MATCH(MAX(PAGAMENTOS!M183,PAGAMENTOS!U183,PAGAMENTOS!AC183,PAGAMENTOS!AK183,PAGAMENTOS!AQ183,PAGAMENTOS!AW183),PAGAMENTOS!183:183,0)&gt;40,INDEX(PAGAMENTOS!183:183,MATCH(MAX(PAGAMENTOS!M183,PAGAMENTOS!U183,PAGAMENTOS!AC183,PAGAMENTOS!AK183,PAGAMENTOS!AQ183,PAGAMENTOS!AW183),PAGAMENTOS!183:183,0)-2)&amp;" P COMP.",IF(MATCH(MAX(PAGAMENTOS!M183,PAGAMENTOS!U183,PAGAMENTOS!AC183,PAGAMENTOS!AK183,PAGAMENTOS!AQ183,PAGAMENTOS!AW183),PAGAMENTOS!183:183,0)=13,"1ª P",IF(MATCH(MAX(PAGAMENTOS!M183,PAGAMENTOS!U183,PAGAMENTOS!AC183,PAGAMENTOS!AK183,PAGAMENTOS!AQ183,PAGAMENTOS!AW183),PAGAMENTOS!183:183,0)=21,"2ª P",IF(MATCH(MAX(PAGAMENTOS!M183,PAGAMENTOS!U183,PAGAMENTOS!AC183,PAGAMENTOS!AK183,PAGAMENTOS!AQ183,PAGAMENTOS!AW183),PAGAMENTOS!183:183,0)=29,"3ª P",IF(PAGAMENTOS!AC183=PAGAMENTOS!AK183,"4ª P","4ª P"))))),"SEM PAGAMENTO"))</f>
        <v>4ª P</v>
      </c>
      <c r="P183" s="11">
        <f>IF(MAX(PAGAMENTOS!M183,PAGAMENTOS!U183,PAGAMENTOS!AC183,PAGAMENTOS!AK183,PAGAMENTOS!AQ183,PAGAMENTOS!AW183)=0,"SEM PAGAMENTO",IFERROR(INDEX(PAGAMENTOS!183:183,MATCH(MAX(PAGAMENTOS!M183,PAGAMENTOS!U183,PAGAMENTOS!AC183,PAGAMENTOS!AK183,PAGAMENTOS!AQ183,PAGAMENTOS!AW183),PAGAMENTOS!183:183,0)-1),"SEM PAGAMENTO"))</f>
        <v>58194.76</v>
      </c>
      <c r="Q183" s="11">
        <f>SUM(PAGAMENTOS!G183,PAGAMENTOS!L183,PAGAMENTOS!T183,PAGAMENTOS!AB183,PAGAMENTOS!AJ183,PAGAMENTOS!AP183,PAGAMENTOS!AV183)</f>
        <v>266172</v>
      </c>
      <c r="R183" s="11">
        <f>SUM(PAGAMENTOS!G183,PAGAMENTOS!H183,PAGAMENTOS!L183,PAGAMENTOS!T183,PAGAMENTOS!AB183,PAGAMENTOS!AJ183,PAGAMENTOS!AP183,PAGAMENTOS!AV183)</f>
        <v>266172</v>
      </c>
      <c r="S183" s="17">
        <f t="shared" si="2"/>
        <v>1</v>
      </c>
      <c r="T183" s="11">
        <f>IF(RIGHT(B183)="O",0,IF(AND(R183=0,PAGAMENTOS!H183&lt;&gt;0),0,K183-R183))</f>
        <v>0</v>
      </c>
      <c r="U183" s="120" t="str">
        <f>IF(AND(OR(PAGAMENTOS!AG183&lt;&gt;"",PAGAMENTOS!AH183&lt;&gt;""),PAGAMENTOS!AK183=""),"4ª",IF(AND(OR(PAGAMENTOS!Y183&lt;&gt;"",PAGAMENTOS!Z183&lt;&gt;""),PAGAMENTOS!AC183=""),"3ª",IF(AND(OR(PAGAMENTOS!Q183&lt;&gt;"",PAGAMENTOS!R183&lt;&gt;""),PAGAMENTOS!U183=""),"2ª",IF(AND(OR(PAGAMENTOS!I183&lt;&gt;"",PAGAMENTOS!J183&lt;&gt;""),PAGAMENTOS!M183=""),"1ª","OK"))))</f>
        <v>OK</v>
      </c>
      <c r="V183" s="120" t="str">
        <f>IF(U183="4ª",IF(PAGAMENTOS!AH183="","AGUARDANDO VISTORIA","NO FINANCEIRO"),IF(U183="3ª",IF(PAGAMENTOS!Z183="","AGUARDANDO VISTORIA","NO FINANCEIRO"),IF(U183="2ª",IF(PAGAMENTOS!R183="","AGUARDANDO VISTORIA","NO FINANCEIRO"),IF(U183="1ª",IF(PAGAMENTOS!J183="","AGUARDANDO LIBERAÇÃO","NO FINANCEIRO"),"OK"))))</f>
        <v>OK</v>
      </c>
      <c r="W183" s="233" t="str">
        <f>IF(U183="4ª",IF(PAGAMENTOS!AH183="",PAGAMENTOS!AG183,PAGAMENTOS!AH183),IF(U183="3ª",IF(PAGAMENTOS!Z183="",PAGAMENTOS!Y183,PAGAMENTOS!Z183),IF(U183="2ª",IF(PAGAMENTOS!R183="",PAGAMENTOS!Q183,PAGAMENTOS!R183),IF(U183="1ª",IF(PAGAMENTOS!J183="",PAGAMENTOS!I183,PAGAMENTOS!J183),"OK"))))</f>
        <v>OK</v>
      </c>
      <c r="X183" s="18">
        <f>MAX(VISTORIA!Y183,VISTORIA!U183,VISTORIA!Q183,VISTORIA!M183,VISTORIA!I183)</f>
        <v>1</v>
      </c>
      <c r="Y183" s="18">
        <f>IF(VISTORIA!Y183&lt;&gt;"",VISTORIA!Y183,IF(VISTORIA!U183&lt;&gt;"",VISTORIA!U183,IF(VISTORIA!Q183&lt;&gt;"",VISTORIA!Q183,IF(VISTORIA!M183&lt;&gt;"",VISTORIA!M183,IF(VISTORIA!I183&lt;&gt;"",VISTORIA!I183,0)))))</f>
        <v>1</v>
      </c>
      <c r="Z183" s="233">
        <f>IF(VISTORIA!Y183&lt;&gt;"",VISTORIA!W183,IF(VISTORIA!U183&lt;&gt;"",VISTORIA!S183,IF(VISTORIA!Q183&lt;&gt;"",VISTORIA!O183,IF(VISTORIA!M183&lt;&gt;"",VISTORIA!K183,IF(VISTORIA!I183&lt;&gt;"",VISTORIA!G183,"NA")))))</f>
        <v>42468</v>
      </c>
      <c r="AA183" s="233">
        <f>IF(VISTORIA!Y183&lt;&gt;"",VISTORIA!X183,IF(VISTORIA!U183&lt;&gt;"",VISTORIA!T183,IF(VISTORIA!Q183&lt;&gt;"",VISTORIA!P183,IF(VISTORIA!M183&lt;&gt;"",VISTORIA!L183,IF(VISTORIA!I183&lt;&gt;"",VISTORIA!H183,"NA")))))</f>
        <v>42528</v>
      </c>
      <c r="AB183" s="233" t="str">
        <f>IF(OR(G183="AGUARDANDO PRESTAÇÃO DE CONTAS",G183="AGUARDANDO APROVAÇÃO PRESTAÇÃO DE CONTAS",G183="CONCLUÍDO"),"PTM CONCLUÍDO",IF(AND(VISTORIA!X183="",VISTORIA!W183&lt;&gt;""),VISTORIA!W183,IF(AND(VISTORIA!T183="",VISTORIA!S183&lt;&gt;""),VISTORIA!S183,IF(AND(VISTORIA!P183="",VISTORIA!O183&lt;&gt;""),VISTORIA!O183,IF(AND(VISTORIA!L183="",VISTORIA!K183&lt;&gt;""),VISTORIA!K183,IF(AND(VISTORIA!H183="",VISTORIA!G183&lt;&gt;""),VISTORIA!G183,"SEM PEDIDO"))))))</f>
        <v>SEM PEDIDO</v>
      </c>
      <c r="AC183" s="18" t="str">
        <f>IFERROR(INDEX('CONCLUSÃO INFORMAL'!183:183,MATCH(MAX('CONCLUSÃO INFORMAL'!H183,'CONCLUSÃO INFORMAL'!L183,'CONCLUSÃO INFORMAL'!P183),'CONCLUSÃO INFORMAL'!183:183,0)-1),"NÃO INFORMADO")</f>
        <v>NÃO INFORMADO</v>
      </c>
      <c r="AD183" s="233" t="str">
        <f>IFERROR(INDEX('CONCLUSÃO INFORMAL'!183:183,MATCH(MAX('CONCLUSÃO INFORMAL'!H183,'CONCLUSÃO INFORMAL'!L183,'CONCLUSÃO INFORMAL'!P183),'CONCLUSÃO INFORMAL'!183:183,0)),"NÃO INFORMADO")</f>
        <v>NÃO INFORMADO</v>
      </c>
      <c r="AE183" s="1950" t="str">
        <f>IFERROR(INDEX('CONCLUSÃO INFORMAL'!183:183,MATCH(MAX('CONCLUSÃO INFORMAL'!H183,'CONCLUSÃO INFORMAL'!L183,'CONCLUSÃO INFORMAL'!P183),'CONCLUSÃO INFORMAL'!183:183,0)+1),"NÃO INFORMADO")</f>
        <v>NÃO INFORMADO</v>
      </c>
    </row>
    <row r="184" spans="2:31" ht="58" x14ac:dyDescent="0.35">
      <c r="B184" s="7" t="str">
        <f>'INF GERAIS'!B184&amp;IFERROR(IF(INDEX(APOIO!$A$5:$A$50,MATCH('INF GERAIS'!N184,APOIO!$B$5:$B$50,0))="NÃO",APOIO!$A$2&amp;"NÃO VÁLIDO",""),"")</f>
        <v>2014.0172</v>
      </c>
      <c r="C184" s="1950" t="str">
        <f>'INF GERAIS'!C184</f>
        <v>AGRESTE CENTRAL</v>
      </c>
      <c r="D184" s="1950" t="str">
        <f>'INF GERAIS'!D184</f>
        <v>IBIRAJUBA</v>
      </c>
      <c r="E184" s="1950" t="str">
        <f>'INF GERAIS'!E184</f>
        <v>IMPLANTAÇÃO DA REDE DE ESGOTO E DRENAGEM DA LAGOA 1 E LAGOA 2, VILA MUTIRÃO</v>
      </c>
      <c r="F184" s="1950" t="str">
        <f>'INF GERAIS'!G184</f>
        <v>NORMAL</v>
      </c>
      <c r="G184" s="12" t="str">
        <f>'INF GERAIS'!N184</f>
        <v>EM CONFERÊNCIA PARA TEMAI</v>
      </c>
      <c r="H184" s="1950" t="str">
        <f>'INF GERAIS'!O184</f>
        <v>CONCLUÍDA</v>
      </c>
      <c r="I184" s="11">
        <f>'INF GERAIS'!I184</f>
        <v>452829.9366666667</v>
      </c>
      <c r="J184" s="11">
        <f>'INF GERAIS'!J184</f>
        <v>170987.73</v>
      </c>
      <c r="K184" s="11">
        <f>'INF GERAIS'!K184</f>
        <v>152884.85999999999</v>
      </c>
      <c r="L184" s="11">
        <f>'INF GERAIS'!L184</f>
        <v>0</v>
      </c>
      <c r="M184" s="11">
        <f>'INF GERAIS'!M184</f>
        <v>18102.870000000024</v>
      </c>
      <c r="N184" s="233">
        <f>IF(MAX(PAGAMENTOS!M184,PAGAMENTOS!U184,PAGAMENTOS!AC184,PAGAMENTOS!AK184,PAGAMENTOS!AQ184,PAGAMENTOS!AW184)=0,"SEM PAGAMENTO",IFERROR(INDEX(PAGAMENTOS!184:184,MATCH(MAX(PAGAMENTOS!M184,PAGAMENTOS!U184,PAGAMENTOS!AC184,PAGAMENTOS!AK184,PAGAMENTOS!AQ184,PAGAMENTOS!AW184),PAGAMENTOS!184:184,0)),"SEM PAGAMENTO"))</f>
        <v>43193</v>
      </c>
      <c r="O184" s="120" t="str">
        <f>IF(MAX(PAGAMENTOS!M184,PAGAMENTOS!U184,PAGAMENTOS!AC184,PAGAMENTOS!AK184,PAGAMENTOS!AQ184,PAGAMENTOS!AW184)=0,"SEM PAGAMENTO",IFERROR(IF(MATCH(MAX(PAGAMENTOS!M184,PAGAMENTOS!U184,PAGAMENTOS!AC184,PAGAMENTOS!AK184,PAGAMENTOS!AQ184,PAGAMENTOS!AW184),PAGAMENTOS!184:184,0)&gt;40,INDEX(PAGAMENTOS!184:184,MATCH(MAX(PAGAMENTOS!M184,PAGAMENTOS!U184,PAGAMENTOS!AC184,PAGAMENTOS!AK184,PAGAMENTOS!AQ184,PAGAMENTOS!AW184),PAGAMENTOS!184:184,0)-2)&amp;" P COMP.",IF(MATCH(MAX(PAGAMENTOS!M184,PAGAMENTOS!U184,PAGAMENTOS!AC184,PAGAMENTOS!AK184,PAGAMENTOS!AQ184,PAGAMENTOS!AW184),PAGAMENTOS!184:184,0)=13,"1ª P",IF(MATCH(MAX(PAGAMENTOS!M184,PAGAMENTOS!U184,PAGAMENTOS!AC184,PAGAMENTOS!AK184,PAGAMENTOS!AQ184,PAGAMENTOS!AW184),PAGAMENTOS!184:184,0)=21,"2ª P",IF(MATCH(MAX(PAGAMENTOS!M184,PAGAMENTOS!U184,PAGAMENTOS!AC184,PAGAMENTOS!AK184,PAGAMENTOS!AQ184,PAGAMENTOS!AW184),PAGAMENTOS!184:184,0)=29,"3ª P",IF(PAGAMENTOS!AC184=PAGAMENTOS!AK184,"4ª P","4ª P"))))),"SEM PAGAMENTO"))</f>
        <v>4ª P</v>
      </c>
      <c r="P184" s="11">
        <f>IF(MAX(PAGAMENTOS!M184,PAGAMENTOS!U184,PAGAMENTOS!AC184,PAGAMENTOS!AK184,PAGAMENTOS!AQ184,PAGAMENTOS!AW184)=0,"SEM PAGAMENTO",IFERROR(INDEX(PAGAMENTOS!184:184,MATCH(MAX(PAGAMENTOS!M184,PAGAMENTOS!U184,PAGAMENTOS!AC184,PAGAMENTOS!AK184,PAGAMENTOS!AQ184,PAGAMENTOS!AW184),PAGAMENTOS!184:184,0)-1),"SEM PAGAMENTO"))</f>
        <v>28815.82</v>
      </c>
      <c r="Q184" s="11">
        <f>SUM(PAGAMENTOS!G184,PAGAMENTOS!L184,PAGAMENTOS!T184,PAGAMENTOS!AB184,PAGAMENTOS!AJ184,PAGAMENTOS!AP184,PAGAMENTOS!AV184)</f>
        <v>152884.85999999999</v>
      </c>
      <c r="R184" s="11">
        <f>SUM(PAGAMENTOS!G184,PAGAMENTOS!H184,PAGAMENTOS!L184,PAGAMENTOS!T184,PAGAMENTOS!AB184,PAGAMENTOS!AJ184,PAGAMENTOS!AP184,PAGAMENTOS!AV184)</f>
        <v>152884.85999999999</v>
      </c>
      <c r="S184" s="17">
        <f t="shared" si="2"/>
        <v>1</v>
      </c>
      <c r="T184" s="11">
        <f>IF(RIGHT(B184)="O",0,IF(AND(R184=0,PAGAMENTOS!H184&lt;&gt;0),0,K184-R184))</f>
        <v>0</v>
      </c>
      <c r="U184" s="120" t="str">
        <f>IF(AND(OR(PAGAMENTOS!AG184&lt;&gt;"",PAGAMENTOS!AH184&lt;&gt;""),PAGAMENTOS!AK184=""),"4ª",IF(AND(OR(PAGAMENTOS!Y184&lt;&gt;"",PAGAMENTOS!Z184&lt;&gt;""),PAGAMENTOS!AC184=""),"3ª",IF(AND(OR(PAGAMENTOS!Q184&lt;&gt;"",PAGAMENTOS!R184&lt;&gt;""),PAGAMENTOS!U184=""),"2ª",IF(AND(OR(PAGAMENTOS!I184&lt;&gt;"",PAGAMENTOS!J184&lt;&gt;""),PAGAMENTOS!M184=""),"1ª","OK"))))</f>
        <v>OK</v>
      </c>
      <c r="V184" s="120" t="str">
        <f>IF(U184="4ª",IF(PAGAMENTOS!AH184="","AGUARDANDO VISTORIA","NO FINANCEIRO"),IF(U184="3ª",IF(PAGAMENTOS!Z184="","AGUARDANDO VISTORIA","NO FINANCEIRO"),IF(U184="2ª",IF(PAGAMENTOS!R184="","AGUARDANDO VISTORIA","NO FINANCEIRO"),IF(U184="1ª",IF(PAGAMENTOS!J184="","AGUARDANDO LIBERAÇÃO","NO FINANCEIRO"),"OK"))))</f>
        <v>OK</v>
      </c>
      <c r="W184" s="233" t="str">
        <f>IF(U184="4ª",IF(PAGAMENTOS!AH184="",PAGAMENTOS!AG184,PAGAMENTOS!AH184),IF(U184="3ª",IF(PAGAMENTOS!Z184="",PAGAMENTOS!Y184,PAGAMENTOS!Z184),IF(U184="2ª",IF(PAGAMENTOS!R184="",PAGAMENTOS!Q184,PAGAMENTOS!R184),IF(U184="1ª",IF(PAGAMENTOS!J184="",PAGAMENTOS!I184,PAGAMENTOS!J184),"OK"))))</f>
        <v>OK</v>
      </c>
      <c r="X184" s="18">
        <f>MAX(VISTORIA!Y184,VISTORIA!U184,VISTORIA!Q184,VISTORIA!M184,VISTORIA!I184)</f>
        <v>1</v>
      </c>
      <c r="Y184" s="18">
        <f>IF(VISTORIA!Y184&lt;&gt;"",VISTORIA!Y184,IF(VISTORIA!U184&lt;&gt;"",VISTORIA!U184,IF(VISTORIA!Q184&lt;&gt;"",VISTORIA!Q184,IF(VISTORIA!M184&lt;&gt;"",VISTORIA!M184,IF(VISTORIA!I184&lt;&gt;"",VISTORIA!I184,0)))))</f>
        <v>1</v>
      </c>
      <c r="Z184" s="233">
        <f>IF(VISTORIA!Y184&lt;&gt;"",VISTORIA!W184,IF(VISTORIA!U184&lt;&gt;"",VISTORIA!S184,IF(VISTORIA!Q184&lt;&gt;"",VISTORIA!O184,IF(VISTORIA!M184&lt;&gt;"",VISTORIA!K184,IF(VISTORIA!I184&lt;&gt;"",VISTORIA!G184,"NA")))))</f>
        <v>42942</v>
      </c>
      <c r="AA184" s="233">
        <f>IF(VISTORIA!Y184&lt;&gt;"",VISTORIA!X184,IF(VISTORIA!U184&lt;&gt;"",VISTORIA!T184,IF(VISTORIA!Q184&lt;&gt;"",VISTORIA!P184,IF(VISTORIA!M184&lt;&gt;"",VISTORIA!L184,IF(VISTORIA!I184&lt;&gt;"",VISTORIA!H184,"NA")))))</f>
        <v>42971</v>
      </c>
      <c r="AB184" s="233" t="str">
        <f>IF(OR(G184="AGUARDANDO PRESTAÇÃO DE CONTAS",G184="AGUARDANDO APROVAÇÃO PRESTAÇÃO DE CONTAS",G184="CONCLUÍDO"),"PTM CONCLUÍDO",IF(AND(VISTORIA!X184="",VISTORIA!W184&lt;&gt;""),VISTORIA!W184,IF(AND(VISTORIA!T184="",VISTORIA!S184&lt;&gt;""),VISTORIA!S184,IF(AND(VISTORIA!P184="",VISTORIA!O184&lt;&gt;""),VISTORIA!O184,IF(AND(VISTORIA!L184="",VISTORIA!K184&lt;&gt;""),VISTORIA!K184,IF(AND(VISTORIA!H184="",VISTORIA!G184&lt;&gt;""),VISTORIA!G184,"SEM PEDIDO"))))))</f>
        <v>SEM PEDIDO</v>
      </c>
      <c r="AC184" s="18" t="str">
        <f>IFERROR(INDEX('CONCLUSÃO INFORMAL'!184:184,MATCH(MAX('CONCLUSÃO INFORMAL'!H184,'CONCLUSÃO INFORMAL'!L184,'CONCLUSÃO INFORMAL'!P184),'CONCLUSÃO INFORMAL'!184:184,0)-1),"NÃO INFORMADO")</f>
        <v>NÃO INFORMADO</v>
      </c>
      <c r="AD184" s="233" t="str">
        <f>IFERROR(INDEX('CONCLUSÃO INFORMAL'!184:184,MATCH(MAX('CONCLUSÃO INFORMAL'!H184,'CONCLUSÃO INFORMAL'!L184,'CONCLUSÃO INFORMAL'!P184),'CONCLUSÃO INFORMAL'!184:184,0)),"NÃO INFORMADO")</f>
        <v>NÃO INFORMADO</v>
      </c>
      <c r="AE184" s="1950" t="str">
        <f>IFERROR(INDEX('CONCLUSÃO INFORMAL'!184:184,MATCH(MAX('CONCLUSÃO INFORMAL'!H184,'CONCLUSÃO INFORMAL'!L184,'CONCLUSÃO INFORMAL'!P184),'CONCLUSÃO INFORMAL'!184:184,0)+1),"NÃO INFORMADO")</f>
        <v>NÃO INFORMADO</v>
      </c>
    </row>
    <row r="185" spans="2:31" ht="87" x14ac:dyDescent="0.35">
      <c r="B185" s="7" t="str">
        <f>'INF GERAIS'!B185&amp;IFERROR(IF(INDEX(APOIO!$A$5:$A$50,MATCH('INF GERAIS'!N185,APOIO!$B$5:$B$50,0))="NÃO",APOIO!$A$2&amp;"NÃO VÁLIDO",""),"")</f>
        <v>2014.0173
NÃO VÁLIDO</v>
      </c>
      <c r="C185" s="1950" t="str">
        <f>'INF GERAIS'!C185</f>
        <v>AGRESTE CENTRAL</v>
      </c>
      <c r="D185" s="1950" t="str">
        <f>'INF GERAIS'!D185</f>
        <v>IBIRAJUBA</v>
      </c>
      <c r="E185" s="1950" t="str">
        <f>'INF GERAIS'!E185</f>
        <v xml:space="preserve">APOIO À IMPLANTAÇÃO DE INFRAESTRUTURA NO MUNICÍPIO DE IBIRAJUBA/PE -MANUTENÇÃO E AMPLIAÇÃO DO CEMITÉRIO MUNICIPAL </v>
      </c>
      <c r="F185" s="1950" t="str">
        <f>'INF GERAIS'!G185</f>
        <v>NORMAL</v>
      </c>
      <c r="G185" s="1950" t="str">
        <f>'INF GERAIS'!N185</f>
        <v>SUBSTITUÍDO</v>
      </c>
      <c r="H185" s="1950" t="str">
        <f>'INF GERAIS'!O185</f>
        <v>CANCELADA</v>
      </c>
      <c r="I185" s="11">
        <f>'INF GERAIS'!I185</f>
        <v>452829.9366666667</v>
      </c>
      <c r="J185" s="11">
        <f>'INF GERAIS'!J185</f>
        <v>138837.46</v>
      </c>
      <c r="K185" s="11">
        <f>'INF GERAIS'!K185</f>
        <v>138837.46</v>
      </c>
      <c r="L185" s="11">
        <f>'INF GERAIS'!L185</f>
        <v>0</v>
      </c>
      <c r="M185" s="11">
        <f>'INF GERAIS'!M185</f>
        <v>0</v>
      </c>
      <c r="N185" s="233">
        <f>IF(MAX(PAGAMENTOS!M185,PAGAMENTOS!U185,PAGAMENTOS!AC185,PAGAMENTOS!AK185,PAGAMENTOS!AQ185,PAGAMENTOS!AW185)=0,"SEM PAGAMENTO",IFERROR(INDEX(PAGAMENTOS!185:185,MATCH(MAX(PAGAMENTOS!M185,PAGAMENTOS!U185,PAGAMENTOS!AC185,PAGAMENTOS!AK185,PAGAMENTOS!AQ185,PAGAMENTOS!AW185),PAGAMENTOS!185:185,0)),"SEM PAGAMENTO"))</f>
        <v>42338</v>
      </c>
      <c r="O185" s="120" t="str">
        <f>IF(MAX(PAGAMENTOS!M185,PAGAMENTOS!U185,PAGAMENTOS!AC185,PAGAMENTOS!AK185,PAGAMENTOS!AQ185,PAGAMENTOS!AW185)=0,"SEM PAGAMENTO",IFERROR(IF(MATCH(MAX(PAGAMENTOS!M185,PAGAMENTOS!U185,PAGAMENTOS!AC185,PAGAMENTOS!AK185,PAGAMENTOS!AQ185,PAGAMENTOS!AW185),PAGAMENTOS!185:185,0)&gt;40,INDEX(PAGAMENTOS!185:185,MATCH(MAX(PAGAMENTOS!M185,PAGAMENTOS!U185,PAGAMENTOS!AC185,PAGAMENTOS!AK185,PAGAMENTOS!AQ185,PAGAMENTOS!AW185),PAGAMENTOS!185:185,0)-2)&amp;" P COMP.",IF(MATCH(MAX(PAGAMENTOS!M185,PAGAMENTOS!U185,PAGAMENTOS!AC185,PAGAMENTOS!AK185,PAGAMENTOS!AQ185,PAGAMENTOS!AW185),PAGAMENTOS!185:185,0)=13,"1ª P",IF(MATCH(MAX(PAGAMENTOS!M185,PAGAMENTOS!U185,PAGAMENTOS!AC185,PAGAMENTOS!AK185,PAGAMENTOS!AQ185,PAGAMENTOS!AW185),PAGAMENTOS!185:185,0)=21,"2ª P",IF(MATCH(MAX(PAGAMENTOS!M185,PAGAMENTOS!U185,PAGAMENTOS!AC185,PAGAMENTOS!AK185,PAGAMENTOS!AQ185,PAGAMENTOS!AW185),PAGAMENTOS!185:185,0)=29,"3ª P",IF(PAGAMENTOS!AC185=PAGAMENTOS!AK185,"4ª P","4ª P"))))),"SEM PAGAMENTO"))</f>
        <v>2ª P</v>
      </c>
      <c r="P185" s="11">
        <f>IF(MAX(PAGAMENTOS!M185,PAGAMENTOS!U185,PAGAMENTOS!AC185,PAGAMENTOS!AK185,PAGAMENTOS!AQ185,PAGAMENTOS!AW185)=0,"SEM PAGAMENTO",IFERROR(INDEX(PAGAMENTOS!185:185,MATCH(MAX(PAGAMENTOS!M185,PAGAMENTOS!U185,PAGAMENTOS!AC185,PAGAMENTOS!AK185,PAGAMENTOS!AQ185,PAGAMENTOS!AW185),PAGAMENTOS!185:185,0)-1),"SEM PAGAMENTO"))</f>
        <v>41651.24</v>
      </c>
      <c r="Q185" s="11">
        <f>SUM(PAGAMENTOS!G185,PAGAMENTOS!L185,PAGAMENTOS!T185,PAGAMENTOS!AB185,PAGAMENTOS!AJ185,PAGAMENTOS!AP185,PAGAMENTOS!AV185)</f>
        <v>0</v>
      </c>
      <c r="R185" s="11">
        <f>SUM(PAGAMENTOS!G185,PAGAMENTOS!H185,PAGAMENTOS!L185,PAGAMENTOS!T185,PAGAMENTOS!AB185,PAGAMENTOS!AJ185,PAGAMENTOS!AP185,PAGAMENTOS!AV185)</f>
        <v>0</v>
      </c>
      <c r="S185" s="17">
        <f t="shared" si="2"/>
        <v>0</v>
      </c>
      <c r="T185" s="11">
        <f>IF(RIGHT(B185)="O",0,IF(AND(R185=0,PAGAMENTOS!H185&lt;&gt;0),0,K185-R185))</f>
        <v>0</v>
      </c>
      <c r="U185" s="120" t="str">
        <f>IF(AND(OR(PAGAMENTOS!AG185&lt;&gt;"",PAGAMENTOS!AH185&lt;&gt;""),PAGAMENTOS!AK185=""),"4ª",IF(AND(OR(PAGAMENTOS!Y185&lt;&gt;"",PAGAMENTOS!Z185&lt;&gt;""),PAGAMENTOS!AC185=""),"3ª",IF(AND(OR(PAGAMENTOS!Q185&lt;&gt;"",PAGAMENTOS!R185&lt;&gt;""),PAGAMENTOS!U185=""),"2ª",IF(AND(OR(PAGAMENTOS!I185&lt;&gt;"",PAGAMENTOS!J185&lt;&gt;""),PAGAMENTOS!M185=""),"1ª","OK"))))</f>
        <v>OK</v>
      </c>
      <c r="V185" s="120" t="str">
        <f>IF(U185="4ª",IF(PAGAMENTOS!AH185="","AGUARDANDO VISTORIA","NO FINANCEIRO"),IF(U185="3ª",IF(PAGAMENTOS!Z185="","AGUARDANDO VISTORIA","NO FINANCEIRO"),IF(U185="2ª",IF(PAGAMENTOS!R185="","AGUARDANDO VISTORIA","NO FINANCEIRO"),IF(U185="1ª",IF(PAGAMENTOS!J185="","AGUARDANDO LIBERAÇÃO","NO FINANCEIRO"),"OK"))))</f>
        <v>OK</v>
      </c>
      <c r="W185" s="233" t="str">
        <f>IF(U185="4ª",IF(PAGAMENTOS!AH185="",PAGAMENTOS!AG185,PAGAMENTOS!AH185),IF(U185="3ª",IF(PAGAMENTOS!Z185="",PAGAMENTOS!Y185,PAGAMENTOS!Z185),IF(U185="2ª",IF(PAGAMENTOS!R185="",PAGAMENTOS!Q185,PAGAMENTOS!R185),IF(U185="1ª",IF(PAGAMENTOS!J185="",PAGAMENTOS!I185,PAGAMENTOS!J185),"OK"))))</f>
        <v>OK</v>
      </c>
      <c r="X185" s="18">
        <f>MAX(VISTORIA!Y185,VISTORIA!U185,VISTORIA!Q185,VISTORIA!M185,VISTORIA!I185)</f>
        <v>0</v>
      </c>
      <c r="Y185" s="18">
        <f>IF(VISTORIA!Y185&lt;&gt;"",VISTORIA!Y185,IF(VISTORIA!U185&lt;&gt;"",VISTORIA!U185,IF(VISTORIA!Q185&lt;&gt;"",VISTORIA!Q185,IF(VISTORIA!M185&lt;&gt;"",VISTORIA!M185,IF(VISTORIA!I185&lt;&gt;"",VISTORIA!I185,0)))))</f>
        <v>0</v>
      </c>
      <c r="Z185" s="233" t="str">
        <f>IF(VISTORIA!Y185&lt;&gt;"",VISTORIA!W185,IF(VISTORIA!U185&lt;&gt;"",VISTORIA!S185,IF(VISTORIA!Q185&lt;&gt;"",VISTORIA!O185,IF(VISTORIA!M185&lt;&gt;"",VISTORIA!K185,IF(VISTORIA!I185&lt;&gt;"",VISTORIA!G185,"NA")))))</f>
        <v>NA</v>
      </c>
      <c r="AA185" s="233" t="str">
        <f>IF(VISTORIA!Y185&lt;&gt;"",VISTORIA!X185,IF(VISTORIA!U185&lt;&gt;"",VISTORIA!T185,IF(VISTORIA!Q185&lt;&gt;"",VISTORIA!P185,IF(VISTORIA!M185&lt;&gt;"",VISTORIA!L185,IF(VISTORIA!I185&lt;&gt;"",VISTORIA!H185,"NA")))))</f>
        <v>NA</v>
      </c>
      <c r="AB185" s="233" t="str">
        <f>IF(OR(G185="AGUARDANDO PRESTAÇÃO DE CONTAS",G185="AGUARDANDO APROVAÇÃO PRESTAÇÃO DE CONTAS",G185="CONCLUÍDO"),"PTM CONCLUÍDO",IF(AND(VISTORIA!X185="",VISTORIA!W185&lt;&gt;""),VISTORIA!W185,IF(AND(VISTORIA!T185="",VISTORIA!S185&lt;&gt;""),VISTORIA!S185,IF(AND(VISTORIA!P185="",VISTORIA!O185&lt;&gt;""),VISTORIA!O185,IF(AND(VISTORIA!L185="",VISTORIA!K185&lt;&gt;""),VISTORIA!K185,IF(AND(VISTORIA!H185="",VISTORIA!G185&lt;&gt;""),VISTORIA!G185,"SEM PEDIDO"))))))</f>
        <v>SEM PEDIDO</v>
      </c>
      <c r="AC185" s="18" t="str">
        <f>IFERROR(INDEX('CONCLUSÃO INFORMAL'!185:185,MATCH(MAX('CONCLUSÃO INFORMAL'!H185,'CONCLUSÃO INFORMAL'!L185,'CONCLUSÃO INFORMAL'!P185),'CONCLUSÃO INFORMAL'!185:185,0)-1),"NÃO INFORMADO")</f>
        <v>NÃO INFORMADO</v>
      </c>
      <c r="AD185" s="233" t="str">
        <f>IFERROR(INDEX('CONCLUSÃO INFORMAL'!185:185,MATCH(MAX('CONCLUSÃO INFORMAL'!H185,'CONCLUSÃO INFORMAL'!L185,'CONCLUSÃO INFORMAL'!P185),'CONCLUSÃO INFORMAL'!185:185,0)),"NÃO INFORMADO")</f>
        <v>NÃO INFORMADO</v>
      </c>
      <c r="AE185" s="1950" t="str">
        <f>IFERROR(INDEX('CONCLUSÃO INFORMAL'!185:185,MATCH(MAX('CONCLUSÃO INFORMAL'!H185,'CONCLUSÃO INFORMAL'!L185,'CONCLUSÃO INFORMAL'!P185),'CONCLUSÃO INFORMAL'!185:185,0)+1),"NÃO INFORMADO")</f>
        <v>NÃO INFORMADO</v>
      </c>
    </row>
    <row r="186" spans="2:31" ht="87" x14ac:dyDescent="0.35">
      <c r="B186" s="7" t="str">
        <f>'INF GERAIS'!B186&amp;IFERROR(IF(INDEX(APOIO!$A$5:$A$50,MATCH('INF GERAIS'!N186,APOIO!$B$5:$B$50,0))="NÃO",APOIO!$A$2&amp;"NÃO VÁLIDO",""),"")</f>
        <v>2014.0174
NÃO VÁLIDO</v>
      </c>
      <c r="C186" s="1950" t="str">
        <f>'INF GERAIS'!C186</f>
        <v>AGRESTE CENTRAL</v>
      </c>
      <c r="D186" s="1950" t="str">
        <f>'INF GERAIS'!D186</f>
        <v>IBIRAJUBA</v>
      </c>
      <c r="E186" s="1950" t="str">
        <f>'INF GERAIS'!E186</f>
        <v>APOIO A IMPLANTAÇÃO DE INFRA-ESTRUTURA  E LAZER NO MUNICÍPIO DE IBIRAJUBA-PE - CONSTRUÇÃO DA PRAÇA DO MULTIRÃO</v>
      </c>
      <c r="F186" s="1950" t="str">
        <f>'INF GERAIS'!G186</f>
        <v>NORMAL</v>
      </c>
      <c r="G186" s="1950" t="str">
        <f>'INF GERAIS'!N186</f>
        <v>SUBSTITUÍDO</v>
      </c>
      <c r="H186" s="1950" t="str">
        <f>'INF GERAIS'!O186</f>
        <v>CANCELADA</v>
      </c>
      <c r="I186" s="11">
        <f>'INF GERAIS'!I186</f>
        <v>452829.9366666667</v>
      </c>
      <c r="J186" s="11">
        <f>'INF GERAIS'!J186</f>
        <v>119067.27</v>
      </c>
      <c r="K186" s="11">
        <f>'INF GERAIS'!K186</f>
        <v>119067.27</v>
      </c>
      <c r="L186" s="11">
        <f>'INF GERAIS'!L186</f>
        <v>0</v>
      </c>
      <c r="M186" s="11">
        <f>'INF GERAIS'!M186</f>
        <v>0</v>
      </c>
      <c r="N186" s="233">
        <f>IF(MAX(PAGAMENTOS!M186,PAGAMENTOS!U186,PAGAMENTOS!AC186,PAGAMENTOS!AK186,PAGAMENTOS!AQ186,PAGAMENTOS!AW186)=0,"SEM PAGAMENTO",IFERROR(INDEX(PAGAMENTOS!186:186,MATCH(MAX(PAGAMENTOS!M186,PAGAMENTOS!U186,PAGAMENTOS!AC186,PAGAMENTOS!AK186,PAGAMENTOS!AQ186,PAGAMENTOS!AW186),PAGAMENTOS!186:186,0)),"SEM PAGAMENTO"))</f>
        <v>42338</v>
      </c>
      <c r="O186" s="120" t="str">
        <f>IF(MAX(PAGAMENTOS!M186,PAGAMENTOS!U186,PAGAMENTOS!AC186,PAGAMENTOS!AK186,PAGAMENTOS!AQ186,PAGAMENTOS!AW186)=0,"SEM PAGAMENTO",IFERROR(IF(MATCH(MAX(PAGAMENTOS!M186,PAGAMENTOS!U186,PAGAMENTOS!AC186,PAGAMENTOS!AK186,PAGAMENTOS!AQ186,PAGAMENTOS!AW186),PAGAMENTOS!186:186,0)&gt;40,INDEX(PAGAMENTOS!186:186,MATCH(MAX(PAGAMENTOS!M186,PAGAMENTOS!U186,PAGAMENTOS!AC186,PAGAMENTOS!AK186,PAGAMENTOS!AQ186,PAGAMENTOS!AW186),PAGAMENTOS!186:186,0)-2)&amp;" P COMP.",IF(MATCH(MAX(PAGAMENTOS!M186,PAGAMENTOS!U186,PAGAMENTOS!AC186,PAGAMENTOS!AK186,PAGAMENTOS!AQ186,PAGAMENTOS!AW186),PAGAMENTOS!186:186,0)=13,"1ª P",IF(MATCH(MAX(PAGAMENTOS!M186,PAGAMENTOS!U186,PAGAMENTOS!AC186,PAGAMENTOS!AK186,PAGAMENTOS!AQ186,PAGAMENTOS!AW186),PAGAMENTOS!186:186,0)=21,"2ª P",IF(MATCH(MAX(PAGAMENTOS!M186,PAGAMENTOS!U186,PAGAMENTOS!AC186,PAGAMENTOS!AK186,PAGAMENTOS!AQ186,PAGAMENTOS!AW186),PAGAMENTOS!186:186,0)=29,"3ª P",IF(PAGAMENTOS!AC186=PAGAMENTOS!AK186,"4ª P","4ª P"))))),"SEM PAGAMENTO"))</f>
        <v>2ª P</v>
      </c>
      <c r="P186" s="11">
        <f>IF(MAX(PAGAMENTOS!M186,PAGAMENTOS!U186,PAGAMENTOS!AC186,PAGAMENTOS!AK186,PAGAMENTOS!AQ186,PAGAMENTOS!AW186)=0,"SEM PAGAMENTO",IFERROR(INDEX(PAGAMENTOS!186:186,MATCH(MAX(PAGAMENTOS!M186,PAGAMENTOS!U186,PAGAMENTOS!AC186,PAGAMENTOS!AK186,PAGAMENTOS!AQ186,PAGAMENTOS!AW186),PAGAMENTOS!186:186,0)-1),"SEM PAGAMENTO"))</f>
        <v>35720.18</v>
      </c>
      <c r="Q186" s="11">
        <f>SUM(PAGAMENTOS!G186,PAGAMENTOS!L186,PAGAMENTOS!T186,PAGAMENTOS!AB186,PAGAMENTOS!AJ186,PAGAMENTOS!AP186,PAGAMENTOS!AV186)</f>
        <v>0</v>
      </c>
      <c r="R186" s="11">
        <f>SUM(PAGAMENTOS!G186,PAGAMENTOS!H186,PAGAMENTOS!L186,PAGAMENTOS!T186,PAGAMENTOS!AB186,PAGAMENTOS!AJ186,PAGAMENTOS!AP186,PAGAMENTOS!AV186)</f>
        <v>0</v>
      </c>
      <c r="S186" s="17">
        <f t="shared" si="2"/>
        <v>0</v>
      </c>
      <c r="T186" s="11">
        <f>IF(RIGHT(B186)="O",0,IF(AND(R186=0,PAGAMENTOS!H186&lt;&gt;0),0,K186-R186))</f>
        <v>0</v>
      </c>
      <c r="U186" s="120" t="str">
        <f>IF(AND(OR(PAGAMENTOS!AG186&lt;&gt;"",PAGAMENTOS!AH186&lt;&gt;""),PAGAMENTOS!AK186=""),"4ª",IF(AND(OR(PAGAMENTOS!Y186&lt;&gt;"",PAGAMENTOS!Z186&lt;&gt;""),PAGAMENTOS!AC186=""),"3ª",IF(AND(OR(PAGAMENTOS!Q186&lt;&gt;"",PAGAMENTOS!R186&lt;&gt;""),PAGAMENTOS!U186=""),"2ª",IF(AND(OR(PAGAMENTOS!I186&lt;&gt;"",PAGAMENTOS!J186&lt;&gt;""),PAGAMENTOS!M186=""),"1ª","OK"))))</f>
        <v>OK</v>
      </c>
      <c r="V186" s="120" t="str">
        <f>IF(U186="4ª",IF(PAGAMENTOS!AH186="","AGUARDANDO VISTORIA","NO FINANCEIRO"),IF(U186="3ª",IF(PAGAMENTOS!Z186="","AGUARDANDO VISTORIA","NO FINANCEIRO"),IF(U186="2ª",IF(PAGAMENTOS!R186="","AGUARDANDO VISTORIA","NO FINANCEIRO"),IF(U186="1ª",IF(PAGAMENTOS!J186="","AGUARDANDO LIBERAÇÃO","NO FINANCEIRO"),"OK"))))</f>
        <v>OK</v>
      </c>
      <c r="W186" s="233" t="str">
        <f>IF(U186="4ª",IF(PAGAMENTOS!AH186="",PAGAMENTOS!AG186,PAGAMENTOS!AH186),IF(U186="3ª",IF(PAGAMENTOS!Z186="",PAGAMENTOS!Y186,PAGAMENTOS!Z186),IF(U186="2ª",IF(PAGAMENTOS!R186="",PAGAMENTOS!Q186,PAGAMENTOS!R186),IF(U186="1ª",IF(PAGAMENTOS!J186="",PAGAMENTOS!I186,PAGAMENTOS!J186),"OK"))))</f>
        <v>OK</v>
      </c>
      <c r="X186" s="18">
        <f>MAX(VISTORIA!Y186,VISTORIA!U186,VISTORIA!Q186,VISTORIA!M186,VISTORIA!I186)</f>
        <v>0</v>
      </c>
      <c r="Y186" s="18">
        <f>IF(VISTORIA!Y186&lt;&gt;"",VISTORIA!Y186,IF(VISTORIA!U186&lt;&gt;"",VISTORIA!U186,IF(VISTORIA!Q186&lt;&gt;"",VISTORIA!Q186,IF(VISTORIA!M186&lt;&gt;"",VISTORIA!M186,IF(VISTORIA!I186&lt;&gt;"",VISTORIA!I186,0)))))</f>
        <v>0</v>
      </c>
      <c r="Z186" s="233" t="str">
        <f>IF(VISTORIA!Y186&lt;&gt;"",VISTORIA!W186,IF(VISTORIA!U186&lt;&gt;"",VISTORIA!S186,IF(VISTORIA!Q186&lt;&gt;"",VISTORIA!O186,IF(VISTORIA!M186&lt;&gt;"",VISTORIA!K186,IF(VISTORIA!I186&lt;&gt;"",VISTORIA!G186,"NA")))))</f>
        <v>NA</v>
      </c>
      <c r="AA186" s="233" t="str">
        <f>IF(VISTORIA!Y186&lt;&gt;"",VISTORIA!X186,IF(VISTORIA!U186&lt;&gt;"",VISTORIA!T186,IF(VISTORIA!Q186&lt;&gt;"",VISTORIA!P186,IF(VISTORIA!M186&lt;&gt;"",VISTORIA!L186,IF(VISTORIA!I186&lt;&gt;"",VISTORIA!H186,"NA")))))</f>
        <v>NA</v>
      </c>
      <c r="AB186" s="233" t="str">
        <f>IF(OR(G186="AGUARDANDO PRESTAÇÃO DE CONTAS",G186="AGUARDANDO APROVAÇÃO PRESTAÇÃO DE CONTAS",G186="CONCLUÍDO"),"PTM CONCLUÍDO",IF(AND(VISTORIA!X186="",VISTORIA!W186&lt;&gt;""),VISTORIA!W186,IF(AND(VISTORIA!T186="",VISTORIA!S186&lt;&gt;""),VISTORIA!S186,IF(AND(VISTORIA!P186="",VISTORIA!O186&lt;&gt;""),VISTORIA!O186,IF(AND(VISTORIA!L186="",VISTORIA!K186&lt;&gt;""),VISTORIA!K186,IF(AND(VISTORIA!H186="",VISTORIA!G186&lt;&gt;""),VISTORIA!G186,"SEM PEDIDO"))))))</f>
        <v>SEM PEDIDO</v>
      </c>
      <c r="AC186" s="18" t="str">
        <f>IFERROR(INDEX('CONCLUSÃO INFORMAL'!186:186,MATCH(MAX('CONCLUSÃO INFORMAL'!H186,'CONCLUSÃO INFORMAL'!L186,'CONCLUSÃO INFORMAL'!P186),'CONCLUSÃO INFORMAL'!186:186,0)-1),"NÃO INFORMADO")</f>
        <v>NÃO INFORMADO</v>
      </c>
      <c r="AD186" s="233" t="str">
        <f>IFERROR(INDEX('CONCLUSÃO INFORMAL'!186:186,MATCH(MAX('CONCLUSÃO INFORMAL'!H186,'CONCLUSÃO INFORMAL'!L186,'CONCLUSÃO INFORMAL'!P186),'CONCLUSÃO INFORMAL'!186:186,0)),"NÃO INFORMADO")</f>
        <v>NÃO INFORMADO</v>
      </c>
      <c r="AE186" s="1950" t="str">
        <f>IFERROR(INDEX('CONCLUSÃO INFORMAL'!186:186,MATCH(MAX('CONCLUSÃO INFORMAL'!H186,'CONCLUSÃO INFORMAL'!L186,'CONCLUSÃO INFORMAL'!P186),'CONCLUSÃO INFORMAL'!186:186,0)+1),"NÃO INFORMADO")</f>
        <v>NÃO INFORMADO</v>
      </c>
    </row>
    <row r="187" spans="2:31" ht="159.5" x14ac:dyDescent="0.35">
      <c r="B187" s="7" t="str">
        <f>'INF GERAIS'!B187&amp;IFERROR(IF(INDEX(APOIO!$A$5:$A$50,MATCH('INF GERAIS'!N187,APOIO!$B$5:$B$50,0))="NÃO",APOIO!$A$2&amp;"NÃO VÁLIDO",""),"")</f>
        <v>2014.0175</v>
      </c>
      <c r="C187" s="1950" t="str">
        <f>'INF GERAIS'!C187</f>
        <v>METROPOLITANA</v>
      </c>
      <c r="D187" s="1950" t="str">
        <f>'INF GERAIS'!D187</f>
        <v>IGARASSU</v>
      </c>
      <c r="E187" s="1950" t="str">
        <f>'INF GERAIS'!E187</f>
        <v>PAVIMENTAÇÃO E DRENAGEM DAS RUAS FRANCISCO DE ASSIS, CHEFE NARCISO, CEDRO, FÁBIO CORREIA, ARLINDA MONTEIRO, CARNEIRO LEÃO, CLARISSA COSTA CALADO, DRENAGEM DA AVENIDA 27 DE SETEMBRO E ESTRADA COMERCIAL DE PITANGA</v>
      </c>
      <c r="F187" s="1950" t="str">
        <f>'INF GERAIS'!G187</f>
        <v>NORMAL</v>
      </c>
      <c r="G187" s="1950" t="str">
        <f>'INF GERAIS'!N187</f>
        <v>AGUARDANDO APROVAÇÃO PRESTAÇÃO DE CONTAS (SECRETARIA)</v>
      </c>
      <c r="H187" s="1950" t="str">
        <f>'INF GERAIS'!O187</f>
        <v>CONCLUÍDA</v>
      </c>
      <c r="I187" s="11">
        <f>'INF GERAIS'!I187</f>
        <v>2415092.9008333334</v>
      </c>
      <c r="J187" s="11">
        <f>'INF GERAIS'!J187</f>
        <v>1668167.35</v>
      </c>
      <c r="K187" s="11">
        <f>'INF GERAIS'!K187</f>
        <v>903459.16</v>
      </c>
      <c r="L187" s="11">
        <f>'INF GERAIS'!L187</f>
        <v>0</v>
      </c>
      <c r="M187" s="11">
        <f>'INF GERAIS'!M187</f>
        <v>764708.19</v>
      </c>
      <c r="N187" s="233">
        <f>IF(MAX(PAGAMENTOS!M187,PAGAMENTOS!U187,PAGAMENTOS!AC187,PAGAMENTOS!AK187,PAGAMENTOS!AQ187,PAGAMENTOS!AW187)=0,"SEM PAGAMENTO",IFERROR(INDEX(PAGAMENTOS!187:187,MATCH(MAX(PAGAMENTOS!M187,PAGAMENTOS!U187,PAGAMENTOS!AC187,PAGAMENTOS!AK187,PAGAMENTOS!AQ187,PAGAMENTOS!AW187),PAGAMENTOS!187:187,0)),"SEM PAGAMENTO"))</f>
        <v>43193</v>
      </c>
      <c r="O187" s="120" t="str">
        <f>IF(MAX(PAGAMENTOS!M187,PAGAMENTOS!U187,PAGAMENTOS!AC187,PAGAMENTOS!AK187,PAGAMENTOS!AQ187,PAGAMENTOS!AW187)=0,"SEM PAGAMENTO",IFERROR(IF(MATCH(MAX(PAGAMENTOS!M187,PAGAMENTOS!U187,PAGAMENTOS!AC187,PAGAMENTOS!AK187,PAGAMENTOS!AQ187,PAGAMENTOS!AW187),PAGAMENTOS!187:187,0)&gt;40,INDEX(PAGAMENTOS!187:187,MATCH(MAX(PAGAMENTOS!M187,PAGAMENTOS!U187,PAGAMENTOS!AC187,PAGAMENTOS!AK187,PAGAMENTOS!AQ187,PAGAMENTOS!AW187),PAGAMENTOS!187:187,0)-2)&amp;" P COMP.",IF(MATCH(MAX(PAGAMENTOS!M187,PAGAMENTOS!U187,PAGAMENTOS!AC187,PAGAMENTOS!AK187,PAGAMENTOS!AQ187,PAGAMENTOS!AW187),PAGAMENTOS!187:187,0)=13,"1ª P",IF(MATCH(MAX(PAGAMENTOS!M187,PAGAMENTOS!U187,PAGAMENTOS!AC187,PAGAMENTOS!AK187,PAGAMENTOS!AQ187,PAGAMENTOS!AW187),PAGAMENTOS!187:187,0)=21,"2ª P",IF(MATCH(MAX(PAGAMENTOS!M187,PAGAMENTOS!U187,PAGAMENTOS!AC187,PAGAMENTOS!AK187,PAGAMENTOS!AQ187,PAGAMENTOS!AW187),PAGAMENTOS!187:187,0)=29,"3ª P",IF(PAGAMENTOS!AC187=PAGAMENTOS!AK187,"4ª P","4ª P"))))),"SEM PAGAMENTO"))</f>
        <v>3ª P</v>
      </c>
      <c r="P187" s="11">
        <f>IF(MAX(PAGAMENTOS!M187,PAGAMENTOS!U187,PAGAMENTOS!AC187,PAGAMENTOS!AK187,PAGAMENTOS!AQ187,PAGAMENTOS!AW187)=0,"SEM PAGAMENTO",IFERROR(INDEX(PAGAMENTOS!187:187,MATCH(MAX(PAGAMENTOS!M187,PAGAMENTOS!U187,PAGAMENTOS!AC187,PAGAMENTOS!AK187,PAGAMENTOS!AQ187,PAGAMENTOS!AW187),PAGAMENTOS!187:187,0)-1),"SEM PAGAMENTO"))</f>
        <v>73723.17</v>
      </c>
      <c r="Q187" s="11">
        <f>SUM(PAGAMENTOS!G187,PAGAMENTOS!L187,PAGAMENTOS!T187,PAGAMENTOS!AB187,PAGAMENTOS!AJ187,PAGAMENTOS!AP187,PAGAMENTOS!AV187)</f>
        <v>903459.16000000015</v>
      </c>
      <c r="R187" s="11">
        <f>SUM(PAGAMENTOS!G187,PAGAMENTOS!H187,PAGAMENTOS!L187,PAGAMENTOS!T187,PAGAMENTOS!AB187,PAGAMENTOS!AJ187,PAGAMENTOS!AP187,PAGAMENTOS!AV187)</f>
        <v>903459.16000000015</v>
      </c>
      <c r="S187" s="17">
        <f t="shared" si="2"/>
        <v>1.0000000000000002</v>
      </c>
      <c r="T187" s="11">
        <f>IF(RIGHT(B187)="O",0,IF(AND(R187=0,PAGAMENTOS!H187&lt;&gt;0),0,K187-R187))</f>
        <v>-1.1641532182693481E-10</v>
      </c>
      <c r="U187" s="120" t="str">
        <f>IF(AND(OR(PAGAMENTOS!AG187&lt;&gt;"",PAGAMENTOS!AH187&lt;&gt;""),PAGAMENTOS!AK187=""),"4ª",IF(AND(OR(PAGAMENTOS!Y187&lt;&gt;"",PAGAMENTOS!Z187&lt;&gt;""),PAGAMENTOS!AC187=""),"3ª",IF(AND(OR(PAGAMENTOS!Q187&lt;&gt;"",PAGAMENTOS!R187&lt;&gt;""),PAGAMENTOS!U187=""),"2ª",IF(AND(OR(PAGAMENTOS!I187&lt;&gt;"",PAGAMENTOS!J187&lt;&gt;""),PAGAMENTOS!M187=""),"1ª","OK"))))</f>
        <v>OK</v>
      </c>
      <c r="V187" s="120" t="str">
        <f>IF(U187="4ª",IF(PAGAMENTOS!AH187="","AGUARDANDO VISTORIA","NO FINANCEIRO"),IF(U187="3ª",IF(PAGAMENTOS!Z187="","AGUARDANDO VISTORIA","NO FINANCEIRO"),IF(U187="2ª",IF(PAGAMENTOS!R187="","AGUARDANDO VISTORIA","NO FINANCEIRO"),IF(U187="1ª",IF(PAGAMENTOS!J187="","AGUARDANDO LIBERAÇÃO","NO FINANCEIRO"),"OK"))))</f>
        <v>OK</v>
      </c>
      <c r="W187" s="233" t="str">
        <f>IF(U187="4ª",IF(PAGAMENTOS!AH187="",PAGAMENTOS!AG187,PAGAMENTOS!AH187),IF(U187="3ª",IF(PAGAMENTOS!Z187="",PAGAMENTOS!Y187,PAGAMENTOS!Z187),IF(U187="2ª",IF(PAGAMENTOS!R187="",PAGAMENTOS!Q187,PAGAMENTOS!R187),IF(U187="1ª",IF(PAGAMENTOS!J187="",PAGAMENTOS!I187,PAGAMENTOS!J187),"OK"))))</f>
        <v>OK</v>
      </c>
      <c r="X187" s="18">
        <f>MAX(VISTORIA!Y187,VISTORIA!U187,VISTORIA!Q187,VISTORIA!M187,VISTORIA!I187)</f>
        <v>1</v>
      </c>
      <c r="Y187" s="18">
        <f>IF(VISTORIA!Y187&lt;&gt;"",VISTORIA!Y187,IF(VISTORIA!U187&lt;&gt;"",VISTORIA!U187,IF(VISTORIA!Q187&lt;&gt;"",VISTORIA!Q187,IF(VISTORIA!M187&lt;&gt;"",VISTORIA!M187,IF(VISTORIA!I187&lt;&gt;"",VISTORIA!I187,0)))))</f>
        <v>1</v>
      </c>
      <c r="Z187" s="233">
        <f>IF(VISTORIA!Y187&lt;&gt;"",VISTORIA!W187,IF(VISTORIA!U187&lt;&gt;"",VISTORIA!S187,IF(VISTORIA!Q187&lt;&gt;"",VISTORIA!O187,IF(VISTORIA!M187&lt;&gt;"",VISTORIA!K187,IF(VISTORIA!I187&lt;&gt;"",VISTORIA!G187,"NA")))))</f>
        <v>42984</v>
      </c>
      <c r="AA187" s="233">
        <f>IF(VISTORIA!Y187&lt;&gt;"",VISTORIA!X187,IF(VISTORIA!U187&lt;&gt;"",VISTORIA!T187,IF(VISTORIA!Q187&lt;&gt;"",VISTORIA!P187,IF(VISTORIA!M187&lt;&gt;"",VISTORIA!L187,IF(VISTORIA!I187&lt;&gt;"",VISTORIA!H187,"NA")))))</f>
        <v>43027</v>
      </c>
      <c r="AB187" s="233" t="str">
        <f>IF(OR(G187="AGUARDANDO PRESTAÇÃO DE CONTAS",G187="AGUARDANDO APROVAÇÃO PRESTAÇÃO DE CONTAS",G187="CONCLUÍDO"),"PTM CONCLUÍDO",IF(AND(VISTORIA!X187="",VISTORIA!W187&lt;&gt;""),VISTORIA!W187,IF(AND(VISTORIA!T187="",VISTORIA!S187&lt;&gt;""),VISTORIA!S187,IF(AND(VISTORIA!P187="",VISTORIA!O187&lt;&gt;""),VISTORIA!O187,IF(AND(VISTORIA!L187="",VISTORIA!K187&lt;&gt;""),VISTORIA!K187,IF(AND(VISTORIA!H187="",VISTORIA!G187&lt;&gt;""),VISTORIA!G187,"SEM PEDIDO"))))))</f>
        <v>SEM PEDIDO</v>
      </c>
      <c r="AC187" s="18" t="str">
        <f>IFERROR(INDEX('CONCLUSÃO INFORMAL'!187:187,MATCH(MAX('CONCLUSÃO INFORMAL'!H187,'CONCLUSÃO INFORMAL'!L187,'CONCLUSÃO INFORMAL'!P187),'CONCLUSÃO INFORMAL'!187:187,0)-1),"NÃO INFORMADO")</f>
        <v>NÃO INFORMADO</v>
      </c>
      <c r="AD187" s="233" t="str">
        <f>IFERROR(INDEX('CONCLUSÃO INFORMAL'!187:187,MATCH(MAX('CONCLUSÃO INFORMAL'!H187,'CONCLUSÃO INFORMAL'!L187,'CONCLUSÃO INFORMAL'!P187),'CONCLUSÃO INFORMAL'!187:187,0)),"NÃO INFORMADO")</f>
        <v>NÃO INFORMADO</v>
      </c>
      <c r="AE187" s="1950" t="str">
        <f>IFERROR(INDEX('CONCLUSÃO INFORMAL'!187:187,MATCH(MAX('CONCLUSÃO INFORMAL'!H187,'CONCLUSÃO INFORMAL'!L187,'CONCLUSÃO INFORMAL'!P187),'CONCLUSÃO INFORMAL'!187:187,0)+1),"NÃO INFORMADO")</f>
        <v>NÃO INFORMADO</v>
      </c>
    </row>
    <row r="188" spans="2:31" ht="43.5" x14ac:dyDescent="0.35">
      <c r="B188" s="7" t="str">
        <f>'INF GERAIS'!B188&amp;IFERROR(IF(INDEX(APOIO!$A$5:$A$50,MATCH('INF GERAIS'!N188,APOIO!$B$5:$B$50,0))="NÃO",APOIO!$A$2&amp;"NÃO VÁLIDO",""),"")</f>
        <v>2014.0176</v>
      </c>
      <c r="C188" s="1950" t="str">
        <f>'INF GERAIS'!C188</f>
        <v>METROPOLITANA</v>
      </c>
      <c r="D188" s="1950" t="str">
        <f>'INF GERAIS'!D188</f>
        <v>IGARASSU</v>
      </c>
      <c r="E188" s="1950" t="str">
        <f>'INF GERAIS'!E188</f>
        <v>RECAPEAMENTO ASFÁLTICO EM DIVERSAS RUAS NO MUNICÍPIO DE IGARASSU</v>
      </c>
      <c r="F188" s="1950" t="str">
        <f>'INF GERAIS'!G188</f>
        <v>NORMAL</v>
      </c>
      <c r="G188" s="1950" t="str">
        <f>'INF GERAIS'!N188</f>
        <v>AGUARDANDO APROVAÇÃO PRESTAÇÃO DE CONTAS (SECRETARIA)</v>
      </c>
      <c r="H188" s="1950" t="str">
        <f>'INF GERAIS'!O188</f>
        <v>CONCLUÍDA</v>
      </c>
      <c r="I188" s="11">
        <f>'INF GERAIS'!I188</f>
        <v>2415092.9008333334</v>
      </c>
      <c r="J188" s="11">
        <f>'INF GERAIS'!J188</f>
        <v>296002.62</v>
      </c>
      <c r="K188" s="11">
        <f>'INF GERAIS'!K188</f>
        <v>296002.62</v>
      </c>
      <c r="L188" s="11">
        <f>'INF GERAIS'!L188</f>
        <v>0</v>
      </c>
      <c r="M188" s="11">
        <f>'INF GERAIS'!M188</f>
        <v>0</v>
      </c>
      <c r="N188" s="233">
        <f>IF(MAX(PAGAMENTOS!M188,PAGAMENTOS!U188,PAGAMENTOS!AC188,PAGAMENTOS!AK188,PAGAMENTOS!AQ188,PAGAMENTOS!AW188)=0,"SEM PAGAMENTO",IFERROR(INDEX(PAGAMENTOS!188:188,MATCH(MAX(PAGAMENTOS!M188,PAGAMENTOS!U188,PAGAMENTOS!AC188,PAGAMENTOS!AK188,PAGAMENTOS!AQ188,PAGAMENTOS!AW188),PAGAMENTOS!188:188,0)),"SEM PAGAMENTO"))</f>
        <v>43193</v>
      </c>
      <c r="O188" s="120" t="str">
        <f>IF(MAX(PAGAMENTOS!M188,PAGAMENTOS!U188,PAGAMENTOS!AC188,PAGAMENTOS!AK188,PAGAMENTOS!AQ188,PAGAMENTOS!AW188)=0,"SEM PAGAMENTO",IFERROR(IF(MATCH(MAX(PAGAMENTOS!M188,PAGAMENTOS!U188,PAGAMENTOS!AC188,PAGAMENTOS!AK188,PAGAMENTOS!AQ188,PAGAMENTOS!AW188),PAGAMENTOS!188:188,0)&gt;40,INDEX(PAGAMENTOS!188:188,MATCH(MAX(PAGAMENTOS!M188,PAGAMENTOS!U188,PAGAMENTOS!AC188,PAGAMENTOS!AK188,PAGAMENTOS!AQ188,PAGAMENTOS!AW188),PAGAMENTOS!188:188,0)-2)&amp;" P COMP.",IF(MATCH(MAX(PAGAMENTOS!M188,PAGAMENTOS!U188,PAGAMENTOS!AC188,PAGAMENTOS!AK188,PAGAMENTOS!AQ188,PAGAMENTOS!AW188),PAGAMENTOS!188:188,0)=13,"1ª P",IF(MATCH(MAX(PAGAMENTOS!M188,PAGAMENTOS!U188,PAGAMENTOS!AC188,PAGAMENTOS!AK188,PAGAMENTOS!AQ188,PAGAMENTOS!AW188),PAGAMENTOS!188:188,0)=21,"2ª P",IF(MATCH(MAX(PAGAMENTOS!M188,PAGAMENTOS!U188,PAGAMENTOS!AC188,PAGAMENTOS!AK188,PAGAMENTOS!AQ188,PAGAMENTOS!AW188),PAGAMENTOS!188:188,0)=29,"3ª P",IF(PAGAMENTOS!AC188=PAGAMENTOS!AK188,"4ª P","4ª P"))))),"SEM PAGAMENTO"))</f>
        <v>3ª P</v>
      </c>
      <c r="P188" s="11">
        <f>IF(MAX(PAGAMENTOS!M188,PAGAMENTOS!U188,PAGAMENTOS!AC188,PAGAMENTOS!AK188,PAGAMENTOS!AQ188,PAGAMENTOS!AW188)=0,"SEM PAGAMENTO",IFERROR(INDEX(PAGAMENTOS!188:188,MATCH(MAX(PAGAMENTOS!M188,PAGAMENTOS!U188,PAGAMENTOS!AC188,PAGAMENTOS!AK188,PAGAMENTOS!AQ188,PAGAMENTOS!AW188),PAGAMENTOS!188:188,0)-1),"SEM PAGAMENTO"))</f>
        <v>51544.850000000006</v>
      </c>
      <c r="Q188" s="11">
        <f>SUM(PAGAMENTOS!G188,PAGAMENTOS!L188,PAGAMENTOS!T188,PAGAMENTOS!AB188,PAGAMENTOS!AJ188,PAGAMENTOS!AP188,PAGAMENTOS!AV188)</f>
        <v>296002.62</v>
      </c>
      <c r="R188" s="11">
        <f>SUM(PAGAMENTOS!G188,PAGAMENTOS!H188,PAGAMENTOS!L188,PAGAMENTOS!T188,PAGAMENTOS!AB188,PAGAMENTOS!AJ188,PAGAMENTOS!AP188,PAGAMENTOS!AV188)</f>
        <v>296002.62</v>
      </c>
      <c r="S188" s="17">
        <f t="shared" si="2"/>
        <v>1</v>
      </c>
      <c r="T188" s="11">
        <f>IF(RIGHT(B188)="O",0,IF(AND(R188=0,PAGAMENTOS!H188&lt;&gt;0),0,K188-R188))</f>
        <v>0</v>
      </c>
      <c r="U188" s="120" t="str">
        <f>IF(AND(OR(PAGAMENTOS!AG188&lt;&gt;"",PAGAMENTOS!AH188&lt;&gt;""),PAGAMENTOS!AK188=""),"4ª",IF(AND(OR(PAGAMENTOS!Y188&lt;&gt;"",PAGAMENTOS!Z188&lt;&gt;""),PAGAMENTOS!AC188=""),"3ª",IF(AND(OR(PAGAMENTOS!Q188&lt;&gt;"",PAGAMENTOS!R188&lt;&gt;""),PAGAMENTOS!U188=""),"2ª",IF(AND(OR(PAGAMENTOS!I188&lt;&gt;"",PAGAMENTOS!J188&lt;&gt;""),PAGAMENTOS!M188=""),"1ª","OK"))))</f>
        <v>OK</v>
      </c>
      <c r="V188" s="120" t="str">
        <f>IF(U188="4ª",IF(PAGAMENTOS!AH188="","AGUARDANDO VISTORIA","NO FINANCEIRO"),IF(U188="3ª",IF(PAGAMENTOS!Z188="","AGUARDANDO VISTORIA","NO FINANCEIRO"),IF(U188="2ª",IF(PAGAMENTOS!R188="","AGUARDANDO VISTORIA","NO FINANCEIRO"),IF(U188="1ª",IF(PAGAMENTOS!J188="","AGUARDANDO LIBERAÇÃO","NO FINANCEIRO"),"OK"))))</f>
        <v>OK</v>
      </c>
      <c r="W188" s="233" t="str">
        <f>IF(U188="4ª",IF(PAGAMENTOS!AH188="",PAGAMENTOS!AG188,PAGAMENTOS!AH188),IF(U188="3ª",IF(PAGAMENTOS!Z188="",PAGAMENTOS!Y188,PAGAMENTOS!Z188),IF(U188="2ª",IF(PAGAMENTOS!R188="",PAGAMENTOS!Q188,PAGAMENTOS!R188),IF(U188="1ª",IF(PAGAMENTOS!J188="",PAGAMENTOS!I188,PAGAMENTOS!J188),"OK"))))</f>
        <v>OK</v>
      </c>
      <c r="X188" s="18">
        <f>MAX(VISTORIA!Y188,VISTORIA!U188,VISTORIA!Q188,VISTORIA!M188,VISTORIA!I188)</f>
        <v>1</v>
      </c>
      <c r="Y188" s="18">
        <f>IF(VISTORIA!Y188&lt;&gt;"",VISTORIA!Y188,IF(VISTORIA!U188&lt;&gt;"",VISTORIA!U188,IF(VISTORIA!Q188&lt;&gt;"",VISTORIA!Q188,IF(VISTORIA!M188&lt;&gt;"",VISTORIA!M188,IF(VISTORIA!I188&lt;&gt;"",VISTORIA!I188,0)))))</f>
        <v>1</v>
      </c>
      <c r="Z188" s="233">
        <f>IF(VISTORIA!Y188&lt;&gt;"",VISTORIA!W188,IF(VISTORIA!U188&lt;&gt;"",VISTORIA!S188,IF(VISTORIA!Q188&lt;&gt;"",VISTORIA!O188,IF(VISTORIA!M188&lt;&gt;"",VISTORIA!K188,IF(VISTORIA!I188&lt;&gt;"",VISTORIA!G188,"NA")))))</f>
        <v>42549</v>
      </c>
      <c r="AA188" s="233">
        <f>IF(VISTORIA!Y188&lt;&gt;"",VISTORIA!X188,IF(VISTORIA!U188&lt;&gt;"",VISTORIA!T188,IF(VISTORIA!Q188&lt;&gt;"",VISTORIA!P188,IF(VISTORIA!M188&lt;&gt;"",VISTORIA!L188,IF(VISTORIA!I188&lt;&gt;"",VISTORIA!H188,"NA")))))</f>
        <v>42648</v>
      </c>
      <c r="AB188" s="233" t="str">
        <f>IF(OR(G188="AGUARDANDO PRESTAÇÃO DE CONTAS",G188="AGUARDANDO APROVAÇÃO PRESTAÇÃO DE CONTAS",G188="CONCLUÍDO"),"PTM CONCLUÍDO",IF(AND(VISTORIA!X188="",VISTORIA!W188&lt;&gt;""),VISTORIA!W188,IF(AND(VISTORIA!T188="",VISTORIA!S188&lt;&gt;""),VISTORIA!S188,IF(AND(VISTORIA!P188="",VISTORIA!O188&lt;&gt;""),VISTORIA!O188,IF(AND(VISTORIA!L188="",VISTORIA!K188&lt;&gt;""),VISTORIA!K188,IF(AND(VISTORIA!H188="",VISTORIA!G188&lt;&gt;""),VISTORIA!G188,"SEM PEDIDO"))))))</f>
        <v>SEM PEDIDO</v>
      </c>
      <c r="AC188" s="18" t="str">
        <f>IFERROR(INDEX('CONCLUSÃO INFORMAL'!188:188,MATCH(MAX('CONCLUSÃO INFORMAL'!H188,'CONCLUSÃO INFORMAL'!L188,'CONCLUSÃO INFORMAL'!P188),'CONCLUSÃO INFORMAL'!188:188,0)-1),"NÃO INFORMADO")</f>
        <v>NÃO INFORMADO</v>
      </c>
      <c r="AD188" s="233" t="str">
        <f>IFERROR(INDEX('CONCLUSÃO INFORMAL'!188:188,MATCH(MAX('CONCLUSÃO INFORMAL'!H188,'CONCLUSÃO INFORMAL'!L188,'CONCLUSÃO INFORMAL'!P188),'CONCLUSÃO INFORMAL'!188:188,0)),"NÃO INFORMADO")</f>
        <v>NÃO INFORMADO</v>
      </c>
      <c r="AE188" s="1950" t="str">
        <f>IFERROR(INDEX('CONCLUSÃO INFORMAL'!188:188,MATCH(MAX('CONCLUSÃO INFORMAL'!H188,'CONCLUSÃO INFORMAL'!L188,'CONCLUSÃO INFORMAL'!P188),'CONCLUSÃO INFORMAL'!188:188,0)+1),"NÃO INFORMADO")</f>
        <v>NÃO INFORMADO</v>
      </c>
    </row>
    <row r="189" spans="2:31" ht="58" x14ac:dyDescent="0.35">
      <c r="B189" s="7" t="str">
        <f>'INF GERAIS'!B189&amp;IFERROR(IF(INDEX(APOIO!$A$5:$A$50,MATCH('INF GERAIS'!N189,APOIO!$B$5:$B$50,0))="NÃO",APOIO!$A$2&amp;"NÃO VÁLIDO",""),"")</f>
        <v>2014.0177</v>
      </c>
      <c r="C189" s="1950" t="str">
        <f>'INF GERAIS'!C189</f>
        <v>METROPOLITANA</v>
      </c>
      <c r="D189" s="1950" t="str">
        <f>'INF GERAIS'!D189</f>
        <v>IGARASSU</v>
      </c>
      <c r="E189" s="1950" t="str">
        <f>'INF GERAIS'!E189</f>
        <v>PAVIMENTAÇÃO E DRENAGEM DE DIVERSAS RUAS NO MUNICÍPIO DE IGARASSU</v>
      </c>
      <c r="F189" s="1950" t="str">
        <f>'INF GERAIS'!G189</f>
        <v>NORMAL</v>
      </c>
      <c r="G189" s="1950" t="str">
        <f>'INF GERAIS'!N189</f>
        <v>AGUARDANDO APROVAÇÃO PRESTAÇÃO DE CONTAS (SECRETARIA)</v>
      </c>
      <c r="H189" s="1950" t="str">
        <f>'INF GERAIS'!O189</f>
        <v>CONCLUÍDA</v>
      </c>
      <c r="I189" s="11">
        <f>'INF GERAIS'!I189</f>
        <v>2415092.9008333334</v>
      </c>
      <c r="J189" s="11">
        <f>'INF GERAIS'!J189</f>
        <v>478049.17</v>
      </c>
      <c r="K189" s="11">
        <f>'INF GERAIS'!K189</f>
        <v>478049.17</v>
      </c>
      <c r="L189" s="11">
        <f>'INF GERAIS'!L189</f>
        <v>0</v>
      </c>
      <c r="M189" s="11">
        <f>'INF GERAIS'!M189</f>
        <v>0</v>
      </c>
      <c r="N189" s="233">
        <f>IF(MAX(PAGAMENTOS!M189,PAGAMENTOS!U189,PAGAMENTOS!AC189,PAGAMENTOS!AK189,PAGAMENTOS!AQ189,PAGAMENTOS!AW189)=0,"SEM PAGAMENTO",IFERROR(INDEX(PAGAMENTOS!189:189,MATCH(MAX(PAGAMENTOS!M189,PAGAMENTOS!U189,PAGAMENTOS!AC189,PAGAMENTOS!AK189,PAGAMENTOS!AQ189,PAGAMENTOS!AW189),PAGAMENTOS!189:189,0)),"SEM PAGAMENTO"))</f>
        <v>43193</v>
      </c>
      <c r="O189" s="120" t="str">
        <f>IF(MAX(PAGAMENTOS!M189,PAGAMENTOS!U189,PAGAMENTOS!AC189,PAGAMENTOS!AK189,PAGAMENTOS!AQ189,PAGAMENTOS!AW189)=0,"SEM PAGAMENTO",IFERROR(IF(MATCH(MAX(PAGAMENTOS!M189,PAGAMENTOS!U189,PAGAMENTOS!AC189,PAGAMENTOS!AK189,PAGAMENTOS!AQ189,PAGAMENTOS!AW189),PAGAMENTOS!189:189,0)&gt;40,INDEX(PAGAMENTOS!189:189,MATCH(MAX(PAGAMENTOS!M189,PAGAMENTOS!U189,PAGAMENTOS!AC189,PAGAMENTOS!AK189,PAGAMENTOS!AQ189,PAGAMENTOS!AW189),PAGAMENTOS!189:189,0)-2)&amp;" P COMP.",IF(MATCH(MAX(PAGAMENTOS!M189,PAGAMENTOS!U189,PAGAMENTOS!AC189,PAGAMENTOS!AK189,PAGAMENTOS!AQ189,PAGAMENTOS!AW189),PAGAMENTOS!189:189,0)=13,"1ª P",IF(MATCH(MAX(PAGAMENTOS!M189,PAGAMENTOS!U189,PAGAMENTOS!AC189,PAGAMENTOS!AK189,PAGAMENTOS!AQ189,PAGAMENTOS!AW189),PAGAMENTOS!189:189,0)=21,"2ª P",IF(MATCH(MAX(PAGAMENTOS!M189,PAGAMENTOS!U189,PAGAMENTOS!AC189,PAGAMENTOS!AK189,PAGAMENTOS!AQ189,PAGAMENTOS!AW189),PAGAMENTOS!189:189,0)=29,"3ª P",IF(PAGAMENTOS!AC189=PAGAMENTOS!AK189,"4ª P","4ª P"))))),"SEM PAGAMENTO"))</f>
        <v>3ª P</v>
      </c>
      <c r="P189" s="11">
        <f>IF(MAX(PAGAMENTOS!M189,PAGAMENTOS!U189,PAGAMENTOS!AC189,PAGAMENTOS!AK189,PAGAMENTOS!AQ189,PAGAMENTOS!AW189)=0,"SEM PAGAMENTO",IFERROR(INDEX(PAGAMENTOS!189:189,MATCH(MAX(PAGAMENTOS!M189,PAGAMENTOS!U189,PAGAMENTOS!AC189,PAGAMENTOS!AK189,PAGAMENTOS!AQ189,PAGAMENTOS!AW189),PAGAMENTOS!189:189,0)-1),"SEM PAGAMENTO"))</f>
        <v>144483.89000000001</v>
      </c>
      <c r="Q189" s="11">
        <f>SUM(PAGAMENTOS!G189,PAGAMENTOS!L189,PAGAMENTOS!T189,PAGAMENTOS!AB189,PAGAMENTOS!AJ189,PAGAMENTOS!AP189,PAGAMENTOS!AV189)</f>
        <v>478049.16999999993</v>
      </c>
      <c r="R189" s="11">
        <f>SUM(PAGAMENTOS!G189,PAGAMENTOS!H189,PAGAMENTOS!L189,PAGAMENTOS!T189,PAGAMENTOS!AB189,PAGAMENTOS!AJ189,PAGAMENTOS!AP189,PAGAMENTOS!AV189)</f>
        <v>478049.16999999993</v>
      </c>
      <c r="S189" s="17">
        <f t="shared" si="2"/>
        <v>0.99999999999999989</v>
      </c>
      <c r="T189" s="11">
        <f>IF(RIGHT(B189)="O",0,IF(AND(R189=0,PAGAMENTOS!H189&lt;&gt;0),0,K189-R189))</f>
        <v>5.8207660913467407E-11</v>
      </c>
      <c r="U189" s="120" t="str">
        <f>IF(AND(OR(PAGAMENTOS!AG189&lt;&gt;"",PAGAMENTOS!AH189&lt;&gt;""),PAGAMENTOS!AK189=""),"4ª",IF(AND(OR(PAGAMENTOS!Y189&lt;&gt;"",PAGAMENTOS!Z189&lt;&gt;""),PAGAMENTOS!AC189=""),"3ª",IF(AND(OR(PAGAMENTOS!Q189&lt;&gt;"",PAGAMENTOS!R189&lt;&gt;""),PAGAMENTOS!U189=""),"2ª",IF(AND(OR(PAGAMENTOS!I189&lt;&gt;"",PAGAMENTOS!J189&lt;&gt;""),PAGAMENTOS!M189=""),"1ª","OK"))))</f>
        <v>OK</v>
      </c>
      <c r="V189" s="120" t="str">
        <f>IF(U189="4ª",IF(PAGAMENTOS!AH189="","AGUARDANDO VISTORIA","NO FINANCEIRO"),IF(U189="3ª",IF(PAGAMENTOS!Z189="","AGUARDANDO VISTORIA","NO FINANCEIRO"),IF(U189="2ª",IF(PAGAMENTOS!R189="","AGUARDANDO VISTORIA","NO FINANCEIRO"),IF(U189="1ª",IF(PAGAMENTOS!J189="","AGUARDANDO LIBERAÇÃO","NO FINANCEIRO"),"OK"))))</f>
        <v>OK</v>
      </c>
      <c r="W189" s="233" t="str">
        <f>IF(U189="4ª",IF(PAGAMENTOS!AH189="",PAGAMENTOS!AG189,PAGAMENTOS!AH189),IF(U189="3ª",IF(PAGAMENTOS!Z189="",PAGAMENTOS!Y189,PAGAMENTOS!Z189),IF(U189="2ª",IF(PAGAMENTOS!R189="",PAGAMENTOS!Q189,PAGAMENTOS!R189),IF(U189="1ª",IF(PAGAMENTOS!J189="",PAGAMENTOS!I189,PAGAMENTOS!J189),"OK"))))</f>
        <v>OK</v>
      </c>
      <c r="X189" s="18">
        <f>MAX(VISTORIA!Y189,VISTORIA!U189,VISTORIA!Q189,VISTORIA!M189,VISTORIA!I189)</f>
        <v>1</v>
      </c>
      <c r="Y189" s="18">
        <f>IF(VISTORIA!Y189&lt;&gt;"",VISTORIA!Y189,IF(VISTORIA!U189&lt;&gt;"",VISTORIA!U189,IF(VISTORIA!Q189&lt;&gt;"",VISTORIA!Q189,IF(VISTORIA!M189&lt;&gt;"",VISTORIA!M189,IF(VISTORIA!I189&lt;&gt;"",VISTORIA!I189,0)))))</f>
        <v>1</v>
      </c>
      <c r="Z189" s="233">
        <f>IF(VISTORIA!Y189&lt;&gt;"",VISTORIA!W189,IF(VISTORIA!U189&lt;&gt;"",VISTORIA!S189,IF(VISTORIA!Q189&lt;&gt;"",VISTORIA!O189,IF(VISTORIA!M189&lt;&gt;"",VISTORIA!K189,IF(VISTORIA!I189&lt;&gt;"",VISTORIA!G189,"NA")))))</f>
        <v>42549</v>
      </c>
      <c r="AA189" s="233">
        <f>IF(VISTORIA!Y189&lt;&gt;"",VISTORIA!X189,IF(VISTORIA!U189&lt;&gt;"",VISTORIA!T189,IF(VISTORIA!Q189&lt;&gt;"",VISTORIA!P189,IF(VISTORIA!M189&lt;&gt;"",VISTORIA!L189,IF(VISTORIA!I189&lt;&gt;"",VISTORIA!H189,"NA")))))</f>
        <v>42648</v>
      </c>
      <c r="AB189" s="233" t="str">
        <f>IF(OR(G189="AGUARDANDO PRESTAÇÃO DE CONTAS",G189="AGUARDANDO APROVAÇÃO PRESTAÇÃO DE CONTAS",G189="CONCLUÍDO"),"PTM CONCLUÍDO",IF(AND(VISTORIA!X189="",VISTORIA!W189&lt;&gt;""),VISTORIA!W189,IF(AND(VISTORIA!T189="",VISTORIA!S189&lt;&gt;""),VISTORIA!S189,IF(AND(VISTORIA!P189="",VISTORIA!O189&lt;&gt;""),VISTORIA!O189,IF(AND(VISTORIA!L189="",VISTORIA!K189&lt;&gt;""),VISTORIA!K189,IF(AND(VISTORIA!H189="",VISTORIA!G189&lt;&gt;""),VISTORIA!G189,"SEM PEDIDO"))))))</f>
        <v>SEM PEDIDO</v>
      </c>
      <c r="AC189" s="18" t="str">
        <f>IFERROR(INDEX('CONCLUSÃO INFORMAL'!189:189,MATCH(MAX('CONCLUSÃO INFORMAL'!H189,'CONCLUSÃO INFORMAL'!L189,'CONCLUSÃO INFORMAL'!P189),'CONCLUSÃO INFORMAL'!189:189,0)-1),"NÃO INFORMADO")</f>
        <v>NÃO INFORMADO</v>
      </c>
      <c r="AD189" s="233" t="str">
        <f>IFERROR(INDEX('CONCLUSÃO INFORMAL'!189:189,MATCH(MAX('CONCLUSÃO INFORMAL'!H189,'CONCLUSÃO INFORMAL'!L189,'CONCLUSÃO INFORMAL'!P189),'CONCLUSÃO INFORMAL'!189:189,0)),"NÃO INFORMADO")</f>
        <v>NÃO INFORMADO</v>
      </c>
      <c r="AE189" s="1950" t="str">
        <f>IFERROR(INDEX('CONCLUSÃO INFORMAL'!189:189,MATCH(MAX('CONCLUSÃO INFORMAL'!H189,'CONCLUSÃO INFORMAL'!L189,'CONCLUSÃO INFORMAL'!P189),'CONCLUSÃO INFORMAL'!189:189,0)+1),"NÃO INFORMADO")</f>
        <v>NÃO INFORMADO</v>
      </c>
    </row>
    <row r="190" spans="2:31" ht="72.5" x14ac:dyDescent="0.35">
      <c r="B190" s="7" t="str">
        <f>'INF GERAIS'!B190&amp;IFERROR(IF(INDEX(APOIO!$A$5:$A$50,MATCH('INF GERAIS'!N190,APOIO!$B$5:$B$50,0))="NÃO",APOIO!$A$2&amp;"NÃO VÁLIDO",""),"")</f>
        <v>2014.0178</v>
      </c>
      <c r="C190" s="1950" t="str">
        <f>'INF GERAIS'!C190</f>
        <v>METROPOLITANA</v>
      </c>
      <c r="D190" s="1950" t="str">
        <f>'INF GERAIS'!D190</f>
        <v>IGARASSU</v>
      </c>
      <c r="E190" s="1950" t="str">
        <f>'INF GERAIS'!E190</f>
        <v xml:space="preserve">INTERLIGAÇÃO DOS BAIRROS DE MONJOPE E PASTOR EUZÉBIO PELAS RUAS CORÉIA DO NORTE E RUA MARIA DAS NEVES </v>
      </c>
      <c r="F190" s="1950" t="str">
        <f>'INF GERAIS'!G190</f>
        <v>NORMAL</v>
      </c>
      <c r="G190" s="1950" t="str">
        <f>'INF GERAIS'!N190</f>
        <v>AGUARDANDO APROVAÇÃO PRESTAÇÃO DE CONTAS (SECRETARIA)</v>
      </c>
      <c r="H190" s="1950" t="str">
        <f>'INF GERAIS'!O190</f>
        <v>CONCLUÍDA</v>
      </c>
      <c r="I190" s="11">
        <f>'INF GERAIS'!I190</f>
        <v>2415092.9008333334</v>
      </c>
      <c r="J190" s="11">
        <f>'INF GERAIS'!J190</f>
        <v>388895.29</v>
      </c>
      <c r="K190" s="11">
        <f>'INF GERAIS'!K190</f>
        <v>388895.29</v>
      </c>
      <c r="L190" s="11">
        <f>'INF GERAIS'!L190</f>
        <v>0</v>
      </c>
      <c r="M190" s="11">
        <f>'INF GERAIS'!M190</f>
        <v>0</v>
      </c>
      <c r="N190" s="233">
        <f>IF(MAX(PAGAMENTOS!M190,PAGAMENTOS!U190,PAGAMENTOS!AC190,PAGAMENTOS!AK190,PAGAMENTOS!AQ190,PAGAMENTOS!AW190)=0,"SEM PAGAMENTO",IFERROR(INDEX(PAGAMENTOS!190:190,MATCH(MAX(PAGAMENTOS!M190,PAGAMENTOS!U190,PAGAMENTOS!AC190,PAGAMENTOS!AK190,PAGAMENTOS!AQ190,PAGAMENTOS!AW190),PAGAMENTOS!190:190,0)),"SEM PAGAMENTO"))</f>
        <v>43193</v>
      </c>
      <c r="O190" s="120" t="str">
        <f>IF(MAX(PAGAMENTOS!M190,PAGAMENTOS!U190,PAGAMENTOS!AC190,PAGAMENTOS!AK190,PAGAMENTOS!AQ190,PAGAMENTOS!AW190)=0,"SEM PAGAMENTO",IFERROR(IF(MATCH(MAX(PAGAMENTOS!M190,PAGAMENTOS!U190,PAGAMENTOS!AC190,PAGAMENTOS!AK190,PAGAMENTOS!AQ190,PAGAMENTOS!AW190),PAGAMENTOS!190:190,0)&gt;40,INDEX(PAGAMENTOS!190:190,MATCH(MAX(PAGAMENTOS!M190,PAGAMENTOS!U190,PAGAMENTOS!AC190,PAGAMENTOS!AK190,PAGAMENTOS!AQ190,PAGAMENTOS!AW190),PAGAMENTOS!190:190,0)-2)&amp;" P COMP.",IF(MATCH(MAX(PAGAMENTOS!M190,PAGAMENTOS!U190,PAGAMENTOS!AC190,PAGAMENTOS!AK190,PAGAMENTOS!AQ190,PAGAMENTOS!AW190),PAGAMENTOS!190:190,0)=13,"1ª P",IF(MATCH(MAX(PAGAMENTOS!M190,PAGAMENTOS!U190,PAGAMENTOS!AC190,PAGAMENTOS!AK190,PAGAMENTOS!AQ190,PAGAMENTOS!AW190),PAGAMENTOS!190:190,0)=21,"2ª P",IF(MATCH(MAX(PAGAMENTOS!M190,PAGAMENTOS!U190,PAGAMENTOS!AC190,PAGAMENTOS!AK190,PAGAMENTOS!AQ190,PAGAMENTOS!AW190),PAGAMENTOS!190:190,0)=29,"3ª P",IF(PAGAMENTOS!AC190=PAGAMENTOS!AK190,"4ª P","4ª P"))))),"SEM PAGAMENTO"))</f>
        <v>3ª P</v>
      </c>
      <c r="P190" s="11">
        <f>IF(MAX(PAGAMENTOS!M190,PAGAMENTOS!U190,PAGAMENTOS!AC190,PAGAMENTOS!AK190,PAGAMENTOS!AQ190,PAGAMENTOS!AW190)=0,"SEM PAGAMENTO",IFERROR(INDEX(PAGAMENTOS!190:190,MATCH(MAX(PAGAMENTOS!M190,PAGAMENTOS!U190,PAGAMENTOS!AC190,PAGAMENTOS!AK190,PAGAMENTOS!AQ190,PAGAMENTOS!AW190),PAGAMENTOS!190:190,0)-1),"SEM PAGAMENTO"))</f>
        <v>109092.12</v>
      </c>
      <c r="Q190" s="11">
        <f>SUM(PAGAMENTOS!G190,PAGAMENTOS!L190,PAGAMENTOS!T190,PAGAMENTOS!AB190,PAGAMENTOS!AJ190,PAGAMENTOS!AP190,PAGAMENTOS!AV190)</f>
        <v>388895.29</v>
      </c>
      <c r="R190" s="11">
        <f>SUM(PAGAMENTOS!G190,PAGAMENTOS!H190,PAGAMENTOS!L190,PAGAMENTOS!T190,PAGAMENTOS!AB190,PAGAMENTOS!AJ190,PAGAMENTOS!AP190,PAGAMENTOS!AV190)</f>
        <v>388895.29</v>
      </c>
      <c r="S190" s="17">
        <f t="shared" si="2"/>
        <v>1</v>
      </c>
      <c r="T190" s="11">
        <f>IF(RIGHT(B190)="O",0,IF(AND(R190=0,PAGAMENTOS!H190&lt;&gt;0),0,K190-R190))</f>
        <v>0</v>
      </c>
      <c r="U190" s="120" t="str">
        <f>IF(AND(OR(PAGAMENTOS!AG190&lt;&gt;"",PAGAMENTOS!AH190&lt;&gt;""),PAGAMENTOS!AK190=""),"4ª",IF(AND(OR(PAGAMENTOS!Y190&lt;&gt;"",PAGAMENTOS!Z190&lt;&gt;""),PAGAMENTOS!AC190=""),"3ª",IF(AND(OR(PAGAMENTOS!Q190&lt;&gt;"",PAGAMENTOS!R190&lt;&gt;""),PAGAMENTOS!U190=""),"2ª",IF(AND(OR(PAGAMENTOS!I190&lt;&gt;"",PAGAMENTOS!J190&lt;&gt;""),PAGAMENTOS!M190=""),"1ª","OK"))))</f>
        <v>OK</v>
      </c>
      <c r="V190" s="120" t="str">
        <f>IF(U190="4ª",IF(PAGAMENTOS!AH190="","AGUARDANDO VISTORIA","NO FINANCEIRO"),IF(U190="3ª",IF(PAGAMENTOS!Z190="","AGUARDANDO VISTORIA","NO FINANCEIRO"),IF(U190="2ª",IF(PAGAMENTOS!R190="","AGUARDANDO VISTORIA","NO FINANCEIRO"),IF(U190="1ª",IF(PAGAMENTOS!J190="","AGUARDANDO LIBERAÇÃO","NO FINANCEIRO"),"OK"))))</f>
        <v>OK</v>
      </c>
      <c r="W190" s="233" t="str">
        <f>IF(U190="4ª",IF(PAGAMENTOS!AH190="",PAGAMENTOS!AG190,PAGAMENTOS!AH190),IF(U190="3ª",IF(PAGAMENTOS!Z190="",PAGAMENTOS!Y190,PAGAMENTOS!Z190),IF(U190="2ª",IF(PAGAMENTOS!R190="",PAGAMENTOS!Q190,PAGAMENTOS!R190),IF(U190="1ª",IF(PAGAMENTOS!J190="",PAGAMENTOS!I190,PAGAMENTOS!J190),"OK"))))</f>
        <v>OK</v>
      </c>
      <c r="X190" s="18">
        <f>MAX(VISTORIA!Y190,VISTORIA!U190,VISTORIA!Q190,VISTORIA!M190,VISTORIA!I190)</f>
        <v>1</v>
      </c>
      <c r="Y190" s="18">
        <f>IF(VISTORIA!Y190&lt;&gt;"",VISTORIA!Y190,IF(VISTORIA!U190&lt;&gt;"",VISTORIA!U190,IF(VISTORIA!Q190&lt;&gt;"",VISTORIA!Q190,IF(VISTORIA!M190&lt;&gt;"",VISTORIA!M190,IF(VISTORIA!I190&lt;&gt;"",VISTORIA!I190,0)))))</f>
        <v>1</v>
      </c>
      <c r="Z190" s="233">
        <f>IF(VISTORIA!Y190&lt;&gt;"",VISTORIA!W190,IF(VISTORIA!U190&lt;&gt;"",VISTORIA!S190,IF(VISTORIA!Q190&lt;&gt;"",VISTORIA!O190,IF(VISTORIA!M190&lt;&gt;"",VISTORIA!K190,IF(VISTORIA!I190&lt;&gt;"",VISTORIA!G190,"NA")))))</f>
        <v>42549</v>
      </c>
      <c r="AA190" s="233">
        <f>IF(VISTORIA!Y190&lt;&gt;"",VISTORIA!X190,IF(VISTORIA!U190&lt;&gt;"",VISTORIA!T190,IF(VISTORIA!Q190&lt;&gt;"",VISTORIA!P190,IF(VISTORIA!M190&lt;&gt;"",VISTORIA!L190,IF(VISTORIA!I190&lt;&gt;"",VISTORIA!H190,"NA")))))</f>
        <v>42656</v>
      </c>
      <c r="AB190" s="233" t="str">
        <f>IF(OR(G190="AGUARDANDO PRESTAÇÃO DE CONTAS",G190="AGUARDANDO APROVAÇÃO PRESTAÇÃO DE CONTAS",G190="CONCLUÍDO"),"PTM CONCLUÍDO",IF(AND(VISTORIA!X190="",VISTORIA!W190&lt;&gt;""),VISTORIA!W190,IF(AND(VISTORIA!T190="",VISTORIA!S190&lt;&gt;""),VISTORIA!S190,IF(AND(VISTORIA!P190="",VISTORIA!O190&lt;&gt;""),VISTORIA!O190,IF(AND(VISTORIA!L190="",VISTORIA!K190&lt;&gt;""),VISTORIA!K190,IF(AND(VISTORIA!H190="",VISTORIA!G190&lt;&gt;""),VISTORIA!G190,"SEM PEDIDO"))))))</f>
        <v>SEM PEDIDO</v>
      </c>
      <c r="AC190" s="18" t="str">
        <f>IFERROR(INDEX('CONCLUSÃO INFORMAL'!190:190,MATCH(MAX('CONCLUSÃO INFORMAL'!H190,'CONCLUSÃO INFORMAL'!L190,'CONCLUSÃO INFORMAL'!P190),'CONCLUSÃO INFORMAL'!190:190,0)-1),"NÃO INFORMADO")</f>
        <v>NÃO INFORMADO</v>
      </c>
      <c r="AD190" s="233" t="str">
        <f>IFERROR(INDEX('CONCLUSÃO INFORMAL'!190:190,MATCH(MAX('CONCLUSÃO INFORMAL'!H190,'CONCLUSÃO INFORMAL'!L190,'CONCLUSÃO INFORMAL'!P190),'CONCLUSÃO INFORMAL'!190:190,0)),"NÃO INFORMADO")</f>
        <v>NÃO INFORMADO</v>
      </c>
      <c r="AE190" s="1950" t="str">
        <f>IFERROR(INDEX('CONCLUSÃO INFORMAL'!190:190,MATCH(MAX('CONCLUSÃO INFORMAL'!H190,'CONCLUSÃO INFORMAL'!L190,'CONCLUSÃO INFORMAL'!P190),'CONCLUSÃO INFORMAL'!190:190,0)+1),"NÃO INFORMADO")</f>
        <v>NÃO INFORMADO</v>
      </c>
    </row>
    <row r="191" spans="2:31" ht="43.5" x14ac:dyDescent="0.35">
      <c r="B191" s="7" t="str">
        <f>'INF GERAIS'!B191&amp;IFERROR(IF(INDEX(APOIO!$A$5:$A$50,MATCH('INF GERAIS'!N191,APOIO!$B$5:$B$50,0))="NÃO",APOIO!$A$2&amp;"NÃO VÁLIDO",""),"")</f>
        <v>2014.0179</v>
      </c>
      <c r="C191" s="1950" t="str">
        <f>'INF GERAIS'!C191</f>
        <v>METROPOLITANA</v>
      </c>
      <c r="D191" s="1950" t="str">
        <f>'INF GERAIS'!D191</f>
        <v>IGARASSU</v>
      </c>
      <c r="E191" s="1950" t="str">
        <f>'INF GERAIS'!E191</f>
        <v>PAVIMENTAÇÃO DA RUA CURITIBA CORREDOR DE TRÁFEGO URBANO</v>
      </c>
      <c r="F191" s="1950" t="str">
        <f>'INF GERAIS'!G191</f>
        <v>NORMAL</v>
      </c>
      <c r="G191" s="1950" t="str">
        <f>'INF GERAIS'!N191</f>
        <v>AGUARDANDO APROVAÇÃO PRESTAÇÃO DE CONTAS (SECRETARIA)</v>
      </c>
      <c r="H191" s="1950" t="str">
        <f>'INF GERAIS'!O191</f>
        <v>CONCLUÍDA</v>
      </c>
      <c r="I191" s="11">
        <f>'INF GERAIS'!I191</f>
        <v>2415092.9008333334</v>
      </c>
      <c r="J191" s="11">
        <f>'INF GERAIS'!J191</f>
        <v>342883.65</v>
      </c>
      <c r="K191" s="11">
        <f>'INF GERAIS'!K191</f>
        <v>342883.65</v>
      </c>
      <c r="L191" s="11">
        <f>'INF GERAIS'!L191</f>
        <v>0</v>
      </c>
      <c r="M191" s="11">
        <f>'INF GERAIS'!M191</f>
        <v>0</v>
      </c>
      <c r="N191" s="233">
        <f>IF(MAX(PAGAMENTOS!M191,PAGAMENTOS!U191,PAGAMENTOS!AC191,PAGAMENTOS!AK191,PAGAMENTOS!AQ191,PAGAMENTOS!AW191)=0,"SEM PAGAMENTO",IFERROR(INDEX(PAGAMENTOS!191:191,MATCH(MAX(PAGAMENTOS!M191,PAGAMENTOS!U191,PAGAMENTOS!AC191,PAGAMENTOS!AK191,PAGAMENTOS!AQ191,PAGAMENTOS!AW191),PAGAMENTOS!191:191,0)),"SEM PAGAMENTO"))</f>
        <v>43193</v>
      </c>
      <c r="O191" s="120" t="str">
        <f>IF(MAX(PAGAMENTOS!M191,PAGAMENTOS!U191,PAGAMENTOS!AC191,PAGAMENTOS!AK191,PAGAMENTOS!AQ191,PAGAMENTOS!AW191)=0,"SEM PAGAMENTO",IFERROR(IF(MATCH(MAX(PAGAMENTOS!M191,PAGAMENTOS!U191,PAGAMENTOS!AC191,PAGAMENTOS!AK191,PAGAMENTOS!AQ191,PAGAMENTOS!AW191),PAGAMENTOS!191:191,0)&gt;40,INDEX(PAGAMENTOS!191:191,MATCH(MAX(PAGAMENTOS!M191,PAGAMENTOS!U191,PAGAMENTOS!AC191,PAGAMENTOS!AK191,PAGAMENTOS!AQ191,PAGAMENTOS!AW191),PAGAMENTOS!191:191,0)-2)&amp;" P COMP.",IF(MATCH(MAX(PAGAMENTOS!M191,PAGAMENTOS!U191,PAGAMENTOS!AC191,PAGAMENTOS!AK191,PAGAMENTOS!AQ191,PAGAMENTOS!AW191),PAGAMENTOS!191:191,0)=13,"1ª P",IF(MATCH(MAX(PAGAMENTOS!M191,PAGAMENTOS!U191,PAGAMENTOS!AC191,PAGAMENTOS!AK191,PAGAMENTOS!AQ191,PAGAMENTOS!AW191),PAGAMENTOS!191:191,0)=21,"2ª P",IF(MATCH(MAX(PAGAMENTOS!M191,PAGAMENTOS!U191,PAGAMENTOS!AC191,PAGAMENTOS!AK191,PAGAMENTOS!AQ191,PAGAMENTOS!AW191),PAGAMENTOS!191:191,0)=29,"3ª P",IF(PAGAMENTOS!AC191=PAGAMENTOS!AK191,"4ª P","4ª P"))))),"SEM PAGAMENTO"))</f>
        <v>3ª P</v>
      </c>
      <c r="P191" s="11">
        <f>IF(MAX(PAGAMENTOS!M191,PAGAMENTOS!U191,PAGAMENTOS!AC191,PAGAMENTOS!AK191,PAGAMENTOS!AQ191,PAGAMENTOS!AW191)=0,"SEM PAGAMENTO",IFERROR(INDEX(PAGAMENTOS!191:191,MATCH(MAX(PAGAMENTOS!M191,PAGAMENTOS!U191,PAGAMENTOS!AC191,PAGAMENTOS!AK191,PAGAMENTOS!AQ191,PAGAMENTOS!AW191),PAGAMENTOS!191:191,0)-1),"SEM PAGAMENTO"))</f>
        <v>105733.27999999997</v>
      </c>
      <c r="Q191" s="11">
        <f>SUM(PAGAMENTOS!G191,PAGAMENTOS!L191,PAGAMENTOS!T191,PAGAMENTOS!AB191,PAGAMENTOS!AJ191,PAGAMENTOS!AP191,PAGAMENTOS!AV191)</f>
        <v>342883.65</v>
      </c>
      <c r="R191" s="11">
        <f>SUM(PAGAMENTOS!G191,PAGAMENTOS!H191,PAGAMENTOS!L191,PAGAMENTOS!T191,PAGAMENTOS!AB191,PAGAMENTOS!AJ191,PAGAMENTOS!AP191,PAGAMENTOS!AV191)</f>
        <v>342883.65</v>
      </c>
      <c r="S191" s="17">
        <f t="shared" si="2"/>
        <v>1</v>
      </c>
      <c r="T191" s="11">
        <f>IF(RIGHT(B191)="O",0,IF(AND(R191=0,PAGAMENTOS!H191&lt;&gt;0),0,K191-R191))</f>
        <v>0</v>
      </c>
      <c r="U191" s="120" t="str">
        <f>IF(AND(OR(PAGAMENTOS!AG191&lt;&gt;"",PAGAMENTOS!AH191&lt;&gt;""),PAGAMENTOS!AK191=""),"4ª",IF(AND(OR(PAGAMENTOS!Y191&lt;&gt;"",PAGAMENTOS!Z191&lt;&gt;""),PAGAMENTOS!AC191=""),"3ª",IF(AND(OR(PAGAMENTOS!Q191&lt;&gt;"",PAGAMENTOS!R191&lt;&gt;""),PAGAMENTOS!U191=""),"2ª",IF(AND(OR(PAGAMENTOS!I191&lt;&gt;"",PAGAMENTOS!J191&lt;&gt;""),PAGAMENTOS!M191=""),"1ª","OK"))))</f>
        <v>OK</v>
      </c>
      <c r="V191" s="120" t="str">
        <f>IF(U191="4ª",IF(PAGAMENTOS!AH191="","AGUARDANDO VISTORIA","NO FINANCEIRO"),IF(U191="3ª",IF(PAGAMENTOS!Z191="","AGUARDANDO VISTORIA","NO FINANCEIRO"),IF(U191="2ª",IF(PAGAMENTOS!R191="","AGUARDANDO VISTORIA","NO FINANCEIRO"),IF(U191="1ª",IF(PAGAMENTOS!J191="","AGUARDANDO LIBERAÇÃO","NO FINANCEIRO"),"OK"))))</f>
        <v>OK</v>
      </c>
      <c r="W191" s="233" t="str">
        <f>IF(U191="4ª",IF(PAGAMENTOS!AH191="",PAGAMENTOS!AG191,PAGAMENTOS!AH191),IF(U191="3ª",IF(PAGAMENTOS!Z191="",PAGAMENTOS!Y191,PAGAMENTOS!Z191),IF(U191="2ª",IF(PAGAMENTOS!R191="",PAGAMENTOS!Q191,PAGAMENTOS!R191),IF(U191="1ª",IF(PAGAMENTOS!J191="",PAGAMENTOS!I191,PAGAMENTOS!J191),"OK"))))</f>
        <v>OK</v>
      </c>
      <c r="X191" s="18">
        <f>MAX(VISTORIA!Y191,VISTORIA!U191,VISTORIA!Q191,VISTORIA!M191,VISTORIA!I191)</f>
        <v>1</v>
      </c>
      <c r="Y191" s="18">
        <f>IF(VISTORIA!Y191&lt;&gt;"",VISTORIA!Y191,IF(VISTORIA!U191&lt;&gt;"",VISTORIA!U191,IF(VISTORIA!Q191&lt;&gt;"",VISTORIA!Q191,IF(VISTORIA!M191&lt;&gt;"",VISTORIA!M191,IF(VISTORIA!I191&lt;&gt;"",VISTORIA!I191,0)))))</f>
        <v>1</v>
      </c>
      <c r="Z191" s="233">
        <f>IF(VISTORIA!Y191&lt;&gt;"",VISTORIA!W191,IF(VISTORIA!U191&lt;&gt;"",VISTORIA!S191,IF(VISTORIA!Q191&lt;&gt;"",VISTORIA!O191,IF(VISTORIA!M191&lt;&gt;"",VISTORIA!K191,IF(VISTORIA!I191&lt;&gt;"",VISTORIA!G191,"NA")))))</f>
        <v>42549</v>
      </c>
      <c r="AA191" s="233">
        <f>IF(VISTORIA!Y191&lt;&gt;"",VISTORIA!X191,IF(VISTORIA!U191&lt;&gt;"",VISTORIA!T191,IF(VISTORIA!Q191&lt;&gt;"",VISTORIA!P191,IF(VISTORIA!M191&lt;&gt;"",VISTORIA!L191,IF(VISTORIA!I191&lt;&gt;"",VISTORIA!H191,"NA")))))</f>
        <v>42648</v>
      </c>
      <c r="AB191" s="233" t="str">
        <f>IF(OR(G191="AGUARDANDO PRESTAÇÃO DE CONTAS",G191="AGUARDANDO APROVAÇÃO PRESTAÇÃO DE CONTAS",G191="CONCLUÍDO"),"PTM CONCLUÍDO",IF(AND(VISTORIA!X191="",VISTORIA!W191&lt;&gt;""),VISTORIA!W191,IF(AND(VISTORIA!T191="",VISTORIA!S191&lt;&gt;""),VISTORIA!S191,IF(AND(VISTORIA!P191="",VISTORIA!O191&lt;&gt;""),VISTORIA!O191,IF(AND(VISTORIA!L191="",VISTORIA!K191&lt;&gt;""),VISTORIA!K191,IF(AND(VISTORIA!H191="",VISTORIA!G191&lt;&gt;""),VISTORIA!G191,"SEM PEDIDO"))))))</f>
        <v>SEM PEDIDO</v>
      </c>
      <c r="AC191" s="18" t="str">
        <f>IFERROR(INDEX('CONCLUSÃO INFORMAL'!191:191,MATCH(MAX('CONCLUSÃO INFORMAL'!H191,'CONCLUSÃO INFORMAL'!L191,'CONCLUSÃO INFORMAL'!P191),'CONCLUSÃO INFORMAL'!191:191,0)-1),"NÃO INFORMADO")</f>
        <v>NÃO INFORMADO</v>
      </c>
      <c r="AD191" s="233" t="str">
        <f>IFERROR(INDEX('CONCLUSÃO INFORMAL'!191:191,MATCH(MAX('CONCLUSÃO INFORMAL'!H191,'CONCLUSÃO INFORMAL'!L191,'CONCLUSÃO INFORMAL'!P191),'CONCLUSÃO INFORMAL'!191:191,0)),"NÃO INFORMADO")</f>
        <v>NÃO INFORMADO</v>
      </c>
      <c r="AE191" s="1950" t="str">
        <f>IFERROR(INDEX('CONCLUSÃO INFORMAL'!191:191,MATCH(MAX('CONCLUSÃO INFORMAL'!H191,'CONCLUSÃO INFORMAL'!L191,'CONCLUSÃO INFORMAL'!P191),'CONCLUSÃO INFORMAL'!191:191,0)+1),"NÃO INFORMADO")</f>
        <v>NÃO INFORMADO</v>
      </c>
    </row>
    <row r="192" spans="2:31" ht="43.5" x14ac:dyDescent="0.35">
      <c r="B192" s="7" t="str">
        <f>'INF GERAIS'!B192&amp;IFERROR(IF(INDEX(APOIO!$A$5:$A$50,MATCH('INF GERAIS'!N192,APOIO!$B$5:$B$50,0))="NÃO",APOIO!$A$2&amp;"NÃO VÁLIDO",""),"")</f>
        <v>2014.0180</v>
      </c>
      <c r="C192" s="1950" t="str">
        <f>'INF GERAIS'!C192</f>
        <v>SERTÃO DO PAJEÚ</v>
      </c>
      <c r="D192" s="1950" t="str">
        <f>'INF GERAIS'!D192</f>
        <v>IGUARACY</v>
      </c>
      <c r="E192" s="1950" t="str">
        <f>'INF GERAIS'!E192</f>
        <v>PAVIMENTO EM PARALELEPÍPEDOS GRANÍTICOS</v>
      </c>
      <c r="F192" s="1950" t="str">
        <f>'INF GERAIS'!G192</f>
        <v>NORMAL</v>
      </c>
      <c r="G192" s="1950" t="str">
        <f>'INF GERAIS'!N192</f>
        <v>AGUARDANDO APROVAÇÃO PRESTAÇÃO DE CONTAS (SECRETARIA)</v>
      </c>
      <c r="H192" s="1950" t="str">
        <f>'INF GERAIS'!O192</f>
        <v>CONCLUÍDA</v>
      </c>
      <c r="I192" s="11">
        <f>'INF GERAIS'!I192</f>
        <v>603773.24</v>
      </c>
      <c r="J192" s="11">
        <f>'INF GERAIS'!J192</f>
        <v>630489.35</v>
      </c>
      <c r="K192" s="11">
        <f>'INF GERAIS'!K192</f>
        <v>600029.47</v>
      </c>
      <c r="L192" s="11">
        <f>'INF GERAIS'!L192</f>
        <v>10077.66</v>
      </c>
      <c r="M192" s="11">
        <f>'INF GERAIS'!M192</f>
        <v>20382.22</v>
      </c>
      <c r="N192" s="233">
        <f>IF(MAX(PAGAMENTOS!M192,PAGAMENTOS!U192,PAGAMENTOS!AC192,PAGAMENTOS!AK192,PAGAMENTOS!AQ192,PAGAMENTOS!AW192)=0,"SEM PAGAMENTO",IFERROR(INDEX(PAGAMENTOS!192:192,MATCH(MAX(PAGAMENTOS!M192,PAGAMENTOS!U192,PAGAMENTOS!AC192,PAGAMENTOS!AK192,PAGAMENTOS!AQ192,PAGAMENTOS!AW192),PAGAMENTOS!192:192,0)),"SEM PAGAMENTO"))</f>
        <v>43193</v>
      </c>
      <c r="O192" s="120" t="str">
        <f>IF(MAX(PAGAMENTOS!M192,PAGAMENTOS!U192,PAGAMENTOS!AC192,PAGAMENTOS!AK192,PAGAMENTOS!AQ192,PAGAMENTOS!AW192)=0,"SEM PAGAMENTO",IFERROR(IF(MATCH(MAX(PAGAMENTOS!M192,PAGAMENTOS!U192,PAGAMENTOS!AC192,PAGAMENTOS!AK192,PAGAMENTOS!AQ192,PAGAMENTOS!AW192),PAGAMENTOS!192:192,0)&gt;40,INDEX(PAGAMENTOS!192:192,MATCH(MAX(PAGAMENTOS!M192,PAGAMENTOS!U192,PAGAMENTOS!AC192,PAGAMENTOS!AK192,PAGAMENTOS!AQ192,PAGAMENTOS!AW192),PAGAMENTOS!192:192,0)-2)&amp;" P COMP.",IF(MATCH(MAX(PAGAMENTOS!M192,PAGAMENTOS!U192,PAGAMENTOS!AC192,PAGAMENTOS!AK192,PAGAMENTOS!AQ192,PAGAMENTOS!AW192),PAGAMENTOS!192:192,0)=13,"1ª P",IF(MATCH(MAX(PAGAMENTOS!M192,PAGAMENTOS!U192,PAGAMENTOS!AC192,PAGAMENTOS!AK192,PAGAMENTOS!AQ192,PAGAMENTOS!AW192),PAGAMENTOS!192:192,0)=21,"2ª P",IF(MATCH(MAX(PAGAMENTOS!M192,PAGAMENTOS!U192,PAGAMENTOS!AC192,PAGAMENTOS!AK192,PAGAMENTOS!AQ192,PAGAMENTOS!AW192),PAGAMENTOS!192:192,0)=29,"3ª P",IF(PAGAMENTOS!AC192=PAGAMENTOS!AK192,"4ª P","4ª P"))))),"SEM PAGAMENTO"))</f>
        <v>4ª P</v>
      </c>
      <c r="P192" s="11">
        <f>IF(MAX(PAGAMENTOS!M192,PAGAMENTOS!U192,PAGAMENTOS!AC192,PAGAMENTOS!AK192,PAGAMENTOS!AQ192,PAGAMENTOS!AW192)=0,"SEM PAGAMENTO",IFERROR(INDEX(PAGAMENTOS!192:192,MATCH(MAX(PAGAMENTOS!M192,PAGAMENTOS!U192,PAGAMENTOS!AC192,PAGAMENTOS!AK192,PAGAMENTOS!AQ192,PAGAMENTOS!AW192),PAGAMENTOS!192:192,0)-1),"SEM PAGAMENTO"))</f>
        <v>117027.51</v>
      </c>
      <c r="Q192" s="11">
        <f>SUM(PAGAMENTOS!G192,PAGAMENTOS!L192,PAGAMENTOS!T192,PAGAMENTOS!AB192,PAGAMENTOS!AJ192,PAGAMENTOS!AP192,PAGAMENTOS!AV192)</f>
        <v>600029.47</v>
      </c>
      <c r="R192" s="11">
        <f>SUM(PAGAMENTOS!G192,PAGAMENTOS!H192,PAGAMENTOS!L192,PAGAMENTOS!T192,PAGAMENTOS!AB192,PAGAMENTOS!AJ192,PAGAMENTOS!AP192,PAGAMENTOS!AV192)</f>
        <v>600029.47</v>
      </c>
      <c r="S192" s="17">
        <f t="shared" si="2"/>
        <v>1</v>
      </c>
      <c r="T192" s="11">
        <f>IF(RIGHT(B192)="O",0,IF(AND(R192=0,PAGAMENTOS!H192&lt;&gt;0),0,K192-R192))</f>
        <v>0</v>
      </c>
      <c r="U192" s="120" t="str">
        <f>IF(AND(OR(PAGAMENTOS!AG192&lt;&gt;"",PAGAMENTOS!AH192&lt;&gt;""),PAGAMENTOS!AK192=""),"4ª",IF(AND(OR(PAGAMENTOS!Y192&lt;&gt;"",PAGAMENTOS!Z192&lt;&gt;""),PAGAMENTOS!AC192=""),"3ª",IF(AND(OR(PAGAMENTOS!Q192&lt;&gt;"",PAGAMENTOS!R192&lt;&gt;""),PAGAMENTOS!U192=""),"2ª",IF(AND(OR(PAGAMENTOS!I192&lt;&gt;"",PAGAMENTOS!J192&lt;&gt;""),PAGAMENTOS!M192=""),"1ª","OK"))))</f>
        <v>OK</v>
      </c>
      <c r="V192" s="120" t="str">
        <f>IF(U192="4ª",IF(PAGAMENTOS!AH192="","AGUARDANDO VISTORIA","NO FINANCEIRO"),IF(U192="3ª",IF(PAGAMENTOS!Z192="","AGUARDANDO VISTORIA","NO FINANCEIRO"),IF(U192="2ª",IF(PAGAMENTOS!R192="","AGUARDANDO VISTORIA","NO FINANCEIRO"),IF(U192="1ª",IF(PAGAMENTOS!J192="","AGUARDANDO LIBERAÇÃO","NO FINANCEIRO"),"OK"))))</f>
        <v>OK</v>
      </c>
      <c r="W192" s="233" t="str">
        <f>IF(U192="4ª",IF(PAGAMENTOS!AH192="",PAGAMENTOS!AG192,PAGAMENTOS!AH192),IF(U192="3ª",IF(PAGAMENTOS!Z192="",PAGAMENTOS!Y192,PAGAMENTOS!Z192),IF(U192="2ª",IF(PAGAMENTOS!R192="",PAGAMENTOS!Q192,PAGAMENTOS!R192),IF(U192="1ª",IF(PAGAMENTOS!J192="",PAGAMENTOS!I192,PAGAMENTOS!J192),"OK"))))</f>
        <v>OK</v>
      </c>
      <c r="X192" s="18">
        <f>MAX(VISTORIA!Y192,VISTORIA!U192,VISTORIA!Q192,VISTORIA!M192,VISTORIA!I192)</f>
        <v>1</v>
      </c>
      <c r="Y192" s="18">
        <f>IF(VISTORIA!Y192&lt;&gt;"",VISTORIA!Y192,IF(VISTORIA!U192&lt;&gt;"",VISTORIA!U192,IF(VISTORIA!Q192&lt;&gt;"",VISTORIA!Q192,IF(VISTORIA!M192&lt;&gt;"",VISTORIA!M192,IF(VISTORIA!I192&lt;&gt;"",VISTORIA!I192,0)))))</f>
        <v>1</v>
      </c>
      <c r="Z192" s="233">
        <f>IF(VISTORIA!Y192&lt;&gt;"",VISTORIA!W192,IF(VISTORIA!U192&lt;&gt;"",VISTORIA!S192,IF(VISTORIA!Q192&lt;&gt;"",VISTORIA!O192,IF(VISTORIA!M192&lt;&gt;"",VISTORIA!K192,IF(VISTORIA!I192&lt;&gt;"",VISTORIA!G192,"NA")))))</f>
        <v>42829</v>
      </c>
      <c r="AA192" s="233">
        <f>IF(VISTORIA!Y192&lt;&gt;"",VISTORIA!X192,IF(VISTORIA!U192&lt;&gt;"",VISTORIA!T192,IF(VISTORIA!Q192&lt;&gt;"",VISTORIA!P192,IF(VISTORIA!M192&lt;&gt;"",VISTORIA!L192,IF(VISTORIA!I192&lt;&gt;"",VISTORIA!H192,"NA")))))</f>
        <v>43123</v>
      </c>
      <c r="AB192" s="233" t="str">
        <f>IF(OR(G192="AGUARDANDO PRESTAÇÃO DE CONTAS",G192="AGUARDANDO APROVAÇÃO PRESTAÇÃO DE CONTAS",G192="CONCLUÍDO"),"PTM CONCLUÍDO",IF(AND(VISTORIA!X192="",VISTORIA!W192&lt;&gt;""),VISTORIA!W192,IF(AND(VISTORIA!T192="",VISTORIA!S192&lt;&gt;""),VISTORIA!S192,IF(AND(VISTORIA!P192="",VISTORIA!O192&lt;&gt;""),VISTORIA!O192,IF(AND(VISTORIA!L192="",VISTORIA!K192&lt;&gt;""),VISTORIA!K192,IF(AND(VISTORIA!H192="",VISTORIA!G192&lt;&gt;""),VISTORIA!G192,"SEM PEDIDO"))))))</f>
        <v>SEM PEDIDO</v>
      </c>
      <c r="AC192" s="18" t="str">
        <f>IFERROR(INDEX('CONCLUSÃO INFORMAL'!192:192,MATCH(MAX('CONCLUSÃO INFORMAL'!H192,'CONCLUSÃO INFORMAL'!L192,'CONCLUSÃO INFORMAL'!P192),'CONCLUSÃO INFORMAL'!192:192,0)-1),"NÃO INFORMADO")</f>
        <v>NÃO INFORMADO</v>
      </c>
      <c r="AD192" s="233" t="str">
        <f>IFERROR(INDEX('CONCLUSÃO INFORMAL'!192:192,MATCH(MAX('CONCLUSÃO INFORMAL'!H192,'CONCLUSÃO INFORMAL'!L192,'CONCLUSÃO INFORMAL'!P192),'CONCLUSÃO INFORMAL'!192:192,0)),"NÃO INFORMADO")</f>
        <v>NÃO INFORMADO</v>
      </c>
      <c r="AE192" s="1950" t="str">
        <f>IFERROR(INDEX('CONCLUSÃO INFORMAL'!192:192,MATCH(MAX('CONCLUSÃO INFORMAL'!H192,'CONCLUSÃO INFORMAL'!L192,'CONCLUSÃO INFORMAL'!P192),'CONCLUSÃO INFORMAL'!192:192,0)+1),"NÃO INFORMADO")</f>
        <v>NÃO INFORMADO</v>
      </c>
    </row>
    <row r="193" spans="2:31" ht="58" x14ac:dyDescent="0.35">
      <c r="B193" s="7" t="str">
        <f>'INF GERAIS'!B193&amp;IFERROR(IF(INDEX(APOIO!$A$5:$A$50,MATCH('INF GERAIS'!N193,APOIO!$B$5:$B$50,0))="NÃO",APOIO!$A$2&amp;"NÃO VÁLIDO",""),"")</f>
        <v>2014.0181
NÃO VÁLIDO</v>
      </c>
      <c r="C193" s="1950" t="str">
        <f>'INF GERAIS'!C193</f>
        <v>SERTÃO DO PAJEÚ</v>
      </c>
      <c r="D193" s="1950" t="str">
        <f>'INF GERAIS'!D193</f>
        <v>IGUARACY</v>
      </c>
      <c r="E193" s="1950" t="str">
        <f>'INF GERAIS'!E193</f>
        <v xml:space="preserve">CONSTRUÇÃO DA BARRAGEM DE TERRA LOCALIZADA NO SÍTIO PAU LEITE </v>
      </c>
      <c r="F193" s="1950" t="str">
        <f>'INF GERAIS'!G193</f>
        <v>NORMAL</v>
      </c>
      <c r="G193" s="1950" t="str">
        <f>'INF GERAIS'!N193</f>
        <v>CANCELADO</v>
      </c>
      <c r="H193" s="1950" t="str">
        <f>'INF GERAIS'!O193</f>
        <v>CANCELADA</v>
      </c>
      <c r="I193" s="11">
        <f>'INF GERAIS'!I193</f>
        <v>603773.24</v>
      </c>
      <c r="J193" s="11">
        <f>'INF GERAIS'!J193</f>
        <v>0</v>
      </c>
      <c r="K193" s="11">
        <f>'INF GERAIS'!K193</f>
        <v>0</v>
      </c>
      <c r="L193" s="11">
        <f>'INF GERAIS'!L193</f>
        <v>0</v>
      </c>
      <c r="M193" s="11">
        <f>'INF GERAIS'!M193</f>
        <v>0</v>
      </c>
      <c r="N193" s="233" t="str">
        <f>IF(MAX(PAGAMENTOS!M193,PAGAMENTOS!U193,PAGAMENTOS!AC193,PAGAMENTOS!AK193,PAGAMENTOS!AQ193,PAGAMENTOS!AW193)=0,"SEM PAGAMENTO",IFERROR(INDEX(PAGAMENTOS!193:193,MATCH(MAX(PAGAMENTOS!M193,PAGAMENTOS!U193,PAGAMENTOS!AC193,PAGAMENTOS!AK193,PAGAMENTOS!AQ193,PAGAMENTOS!AW193),PAGAMENTOS!193:193,0)),"SEM PAGAMENTO"))</f>
        <v>SEM PAGAMENTO</v>
      </c>
      <c r="O193" s="120" t="str">
        <f>IF(MAX(PAGAMENTOS!M193,PAGAMENTOS!U193,PAGAMENTOS!AC193,PAGAMENTOS!AK193,PAGAMENTOS!AQ193,PAGAMENTOS!AW193)=0,"SEM PAGAMENTO",IFERROR(IF(MATCH(MAX(PAGAMENTOS!M193,PAGAMENTOS!U193,PAGAMENTOS!AC193,PAGAMENTOS!AK193,PAGAMENTOS!AQ193,PAGAMENTOS!AW193),PAGAMENTOS!193:193,0)&gt;40,INDEX(PAGAMENTOS!193:193,MATCH(MAX(PAGAMENTOS!M193,PAGAMENTOS!U193,PAGAMENTOS!AC193,PAGAMENTOS!AK193,PAGAMENTOS!AQ193,PAGAMENTOS!AW193),PAGAMENTOS!193:193,0)-2)&amp;" P COMP.",IF(MATCH(MAX(PAGAMENTOS!M193,PAGAMENTOS!U193,PAGAMENTOS!AC193,PAGAMENTOS!AK193,PAGAMENTOS!AQ193,PAGAMENTOS!AW193),PAGAMENTOS!193:193,0)=13,"1ª P",IF(MATCH(MAX(PAGAMENTOS!M193,PAGAMENTOS!U193,PAGAMENTOS!AC193,PAGAMENTOS!AK193,PAGAMENTOS!AQ193,PAGAMENTOS!AW193),PAGAMENTOS!193:193,0)=21,"2ª P",IF(MATCH(MAX(PAGAMENTOS!M193,PAGAMENTOS!U193,PAGAMENTOS!AC193,PAGAMENTOS!AK193,PAGAMENTOS!AQ193,PAGAMENTOS!AW193),PAGAMENTOS!193:193,0)=29,"3ª P",IF(PAGAMENTOS!AC193=PAGAMENTOS!AK193,"4ª P","4ª P"))))),"SEM PAGAMENTO"))</f>
        <v>SEM PAGAMENTO</v>
      </c>
      <c r="P193" s="11" t="str">
        <f>IF(MAX(PAGAMENTOS!M193,PAGAMENTOS!U193,PAGAMENTOS!AC193,PAGAMENTOS!AK193,PAGAMENTOS!AQ193,PAGAMENTOS!AW193)=0,"SEM PAGAMENTO",IFERROR(INDEX(PAGAMENTOS!193:193,MATCH(MAX(PAGAMENTOS!M193,PAGAMENTOS!U193,PAGAMENTOS!AC193,PAGAMENTOS!AK193,PAGAMENTOS!AQ193,PAGAMENTOS!AW193),PAGAMENTOS!193:193,0)-1),"SEM PAGAMENTO"))</f>
        <v>SEM PAGAMENTO</v>
      </c>
      <c r="Q193" s="11">
        <f>SUM(PAGAMENTOS!G193,PAGAMENTOS!L193,PAGAMENTOS!T193,PAGAMENTOS!AB193,PAGAMENTOS!AJ193,PAGAMENTOS!AP193,PAGAMENTOS!AV193)</f>
        <v>0</v>
      </c>
      <c r="R193" s="11">
        <f>SUM(PAGAMENTOS!G193,PAGAMENTOS!H193,PAGAMENTOS!L193,PAGAMENTOS!T193,PAGAMENTOS!AB193,PAGAMENTOS!AJ193,PAGAMENTOS!AP193,PAGAMENTOS!AV193)</f>
        <v>0</v>
      </c>
      <c r="S193" s="17" t="str">
        <f t="shared" si="2"/>
        <v>NA</v>
      </c>
      <c r="T193" s="11">
        <f>IF(RIGHT(B193)="O",0,IF(AND(R193=0,PAGAMENTOS!H193&lt;&gt;0),0,K193-R193))</f>
        <v>0</v>
      </c>
      <c r="U193" s="120" t="str">
        <f>IF(AND(OR(PAGAMENTOS!AG193&lt;&gt;"",PAGAMENTOS!AH193&lt;&gt;""),PAGAMENTOS!AK193=""),"4ª",IF(AND(OR(PAGAMENTOS!Y193&lt;&gt;"",PAGAMENTOS!Z193&lt;&gt;""),PAGAMENTOS!AC193=""),"3ª",IF(AND(OR(PAGAMENTOS!Q193&lt;&gt;"",PAGAMENTOS!R193&lt;&gt;""),PAGAMENTOS!U193=""),"2ª",IF(AND(OR(PAGAMENTOS!I193&lt;&gt;"",PAGAMENTOS!J193&lt;&gt;""),PAGAMENTOS!M193=""),"1ª","OK"))))</f>
        <v>OK</v>
      </c>
      <c r="V193" s="120" t="str">
        <f>IF(U193="4ª",IF(PAGAMENTOS!AH193="","AGUARDANDO VISTORIA","NO FINANCEIRO"),IF(U193="3ª",IF(PAGAMENTOS!Z193="","AGUARDANDO VISTORIA","NO FINANCEIRO"),IF(U193="2ª",IF(PAGAMENTOS!R193="","AGUARDANDO VISTORIA","NO FINANCEIRO"),IF(U193="1ª",IF(PAGAMENTOS!J193="","AGUARDANDO LIBERAÇÃO","NO FINANCEIRO"),"OK"))))</f>
        <v>OK</v>
      </c>
      <c r="W193" s="233" t="str">
        <f>IF(U193="4ª",IF(PAGAMENTOS!AH193="",PAGAMENTOS!AG193,PAGAMENTOS!AH193),IF(U193="3ª",IF(PAGAMENTOS!Z193="",PAGAMENTOS!Y193,PAGAMENTOS!Z193),IF(U193="2ª",IF(PAGAMENTOS!R193="",PAGAMENTOS!Q193,PAGAMENTOS!R193),IF(U193="1ª",IF(PAGAMENTOS!J193="",PAGAMENTOS!I193,PAGAMENTOS!J193),"OK"))))</f>
        <v>OK</v>
      </c>
      <c r="X193" s="18">
        <f>MAX(VISTORIA!Y193,VISTORIA!U193,VISTORIA!Q193,VISTORIA!M193,VISTORIA!I193)</f>
        <v>0</v>
      </c>
      <c r="Y193" s="18">
        <f>IF(VISTORIA!Y193&lt;&gt;"",VISTORIA!Y193,IF(VISTORIA!U193&lt;&gt;"",VISTORIA!U193,IF(VISTORIA!Q193&lt;&gt;"",VISTORIA!Q193,IF(VISTORIA!M193&lt;&gt;"",VISTORIA!M193,IF(VISTORIA!I193&lt;&gt;"",VISTORIA!I193,0)))))</f>
        <v>0</v>
      </c>
      <c r="Z193" s="233" t="str">
        <f>IF(VISTORIA!Y193&lt;&gt;"",VISTORIA!W193,IF(VISTORIA!U193&lt;&gt;"",VISTORIA!S193,IF(VISTORIA!Q193&lt;&gt;"",VISTORIA!O193,IF(VISTORIA!M193&lt;&gt;"",VISTORIA!K193,IF(VISTORIA!I193&lt;&gt;"",VISTORIA!G193,"NA")))))</f>
        <v>NA</v>
      </c>
      <c r="AA193" s="233" t="str">
        <f>IF(VISTORIA!Y193&lt;&gt;"",VISTORIA!X193,IF(VISTORIA!U193&lt;&gt;"",VISTORIA!T193,IF(VISTORIA!Q193&lt;&gt;"",VISTORIA!P193,IF(VISTORIA!M193&lt;&gt;"",VISTORIA!L193,IF(VISTORIA!I193&lt;&gt;"",VISTORIA!H193,"NA")))))</f>
        <v>NA</v>
      </c>
      <c r="AB193" s="233" t="str">
        <f>IF(OR(G193="AGUARDANDO PRESTAÇÃO DE CONTAS",G193="AGUARDANDO APROVAÇÃO PRESTAÇÃO DE CONTAS",G193="CONCLUÍDO"),"PTM CONCLUÍDO",IF(AND(VISTORIA!X193="",VISTORIA!W193&lt;&gt;""),VISTORIA!W193,IF(AND(VISTORIA!T193="",VISTORIA!S193&lt;&gt;""),VISTORIA!S193,IF(AND(VISTORIA!P193="",VISTORIA!O193&lt;&gt;""),VISTORIA!O193,IF(AND(VISTORIA!L193="",VISTORIA!K193&lt;&gt;""),VISTORIA!K193,IF(AND(VISTORIA!H193="",VISTORIA!G193&lt;&gt;""),VISTORIA!G193,"SEM PEDIDO"))))))</f>
        <v>SEM PEDIDO</v>
      </c>
      <c r="AC193" s="18" t="str">
        <f>IFERROR(INDEX('CONCLUSÃO INFORMAL'!193:193,MATCH(MAX('CONCLUSÃO INFORMAL'!H193,'CONCLUSÃO INFORMAL'!L193,'CONCLUSÃO INFORMAL'!P193),'CONCLUSÃO INFORMAL'!193:193,0)-1),"NÃO INFORMADO")</f>
        <v>NÃO INFORMADO</v>
      </c>
      <c r="AD193" s="233" t="str">
        <f>IFERROR(INDEX('CONCLUSÃO INFORMAL'!193:193,MATCH(MAX('CONCLUSÃO INFORMAL'!H193,'CONCLUSÃO INFORMAL'!L193,'CONCLUSÃO INFORMAL'!P193),'CONCLUSÃO INFORMAL'!193:193,0)),"NÃO INFORMADO")</f>
        <v>NÃO INFORMADO</v>
      </c>
      <c r="AE193" s="1950" t="str">
        <f>IFERROR(INDEX('CONCLUSÃO INFORMAL'!193:193,MATCH(MAX('CONCLUSÃO INFORMAL'!H193,'CONCLUSÃO INFORMAL'!L193,'CONCLUSÃO INFORMAL'!P193),'CONCLUSÃO INFORMAL'!193:193,0)+1),"NÃO INFORMADO")</f>
        <v>NÃO INFORMADO</v>
      </c>
    </row>
    <row r="194" spans="2:31" ht="43.5" x14ac:dyDescent="0.35">
      <c r="B194" s="7" t="str">
        <f>'INF GERAIS'!B194&amp;IFERROR(IF(INDEX(APOIO!$A$5:$A$50,MATCH('INF GERAIS'!N194,APOIO!$B$5:$B$50,0))="NÃO",APOIO!$A$2&amp;"NÃO VÁLIDO",""),"")</f>
        <v>2014.0182</v>
      </c>
      <c r="C194" s="1950" t="str">
        <f>'INF GERAIS'!C194</f>
        <v>METROPOLITANA</v>
      </c>
      <c r="D194" s="1950" t="str">
        <f>'INF GERAIS'!D194</f>
        <v>ILHA DE ITAMARACÁ</v>
      </c>
      <c r="E194" s="1950" t="str">
        <f>'INF GERAIS'!E194</f>
        <v>PAVIMENTAÇÃO DE RUAS NO MUNICÍPIO DA ILHA DE ITAMARACÁ</v>
      </c>
      <c r="F194" s="1950" t="str">
        <f>'INF GERAIS'!G194</f>
        <v>NORMAL</v>
      </c>
      <c r="G194" s="1950" t="str">
        <f>'INF GERAIS'!N194</f>
        <v>AGUARDANDO APROVAÇÃO PRESTAÇÃO DE CONTAS (SECRETARIA)</v>
      </c>
      <c r="H194" s="1950" t="str">
        <f>'INF GERAIS'!O194</f>
        <v>CONCLUÍDA</v>
      </c>
      <c r="I194" s="11">
        <f>'INF GERAIS'!I194</f>
        <v>905659.85666666657</v>
      </c>
      <c r="J194" s="11">
        <f>'INF GERAIS'!J194</f>
        <v>930250.84</v>
      </c>
      <c r="K194" s="11">
        <f>'INF GERAIS'!K194</f>
        <v>817870.41</v>
      </c>
      <c r="L194" s="11">
        <f>'INF GERAIS'!L194</f>
        <v>0</v>
      </c>
      <c r="M194" s="11">
        <f>'INF GERAIS'!M194</f>
        <v>112380.43</v>
      </c>
      <c r="N194" s="233">
        <f>IF(MAX(PAGAMENTOS!M194,PAGAMENTOS!U194,PAGAMENTOS!AC194,PAGAMENTOS!AK194,PAGAMENTOS!AQ194,PAGAMENTOS!AW194)=0,"SEM PAGAMENTO",IFERROR(INDEX(PAGAMENTOS!194:194,MATCH(MAX(PAGAMENTOS!M194,PAGAMENTOS!U194,PAGAMENTOS!AC194,PAGAMENTOS!AK194,PAGAMENTOS!AQ194,PAGAMENTOS!AW194),PAGAMENTOS!194:194,0)),"SEM PAGAMENTO"))</f>
        <v>44056</v>
      </c>
      <c r="O194" s="120" t="str">
        <f>IF(MAX(PAGAMENTOS!M194,PAGAMENTOS!U194,PAGAMENTOS!AC194,PAGAMENTOS!AK194,PAGAMENTOS!AQ194,PAGAMENTOS!AW194)=0,"SEM PAGAMENTO",IFERROR(IF(MATCH(MAX(PAGAMENTOS!M194,PAGAMENTOS!U194,PAGAMENTOS!AC194,PAGAMENTOS!AK194,PAGAMENTOS!AQ194,PAGAMENTOS!AW194),PAGAMENTOS!194:194,0)&gt;40,INDEX(PAGAMENTOS!194:194,MATCH(MAX(PAGAMENTOS!M194,PAGAMENTOS!U194,PAGAMENTOS!AC194,PAGAMENTOS!AK194,PAGAMENTOS!AQ194,PAGAMENTOS!AW194),PAGAMENTOS!194:194,0)-2)&amp;" P COMP.",IF(MATCH(MAX(PAGAMENTOS!M194,PAGAMENTOS!U194,PAGAMENTOS!AC194,PAGAMENTOS!AK194,PAGAMENTOS!AQ194,PAGAMENTOS!AW194),PAGAMENTOS!194:194,0)=13,"1ª P",IF(MATCH(MAX(PAGAMENTOS!M194,PAGAMENTOS!U194,PAGAMENTOS!AC194,PAGAMENTOS!AK194,PAGAMENTOS!AQ194,PAGAMENTOS!AW194),PAGAMENTOS!194:194,0)=21,"2ª P",IF(MATCH(MAX(PAGAMENTOS!M194,PAGAMENTOS!U194,PAGAMENTOS!AC194,PAGAMENTOS!AK194,PAGAMENTOS!AQ194,PAGAMENTOS!AW194),PAGAMENTOS!194:194,0)=29,"3ª P",IF(PAGAMENTOS!AC194=PAGAMENTOS!AK194,"4ª P","4ª P"))))),"SEM PAGAMENTO"))</f>
        <v>4ª P</v>
      </c>
      <c r="P194" s="11">
        <f>IF(MAX(PAGAMENTOS!M194,PAGAMENTOS!U194,PAGAMENTOS!AC194,PAGAMENTOS!AK194,PAGAMENTOS!AQ194,PAGAMENTOS!AW194)=0,"SEM PAGAMENTO",IFERROR(INDEX(PAGAMENTOS!194:194,MATCH(MAX(PAGAMENTOS!M194,PAGAMENTOS!U194,PAGAMENTOS!AC194,PAGAMENTOS!AK194,PAGAMENTOS!AQ194,PAGAMENTOS!AW194),PAGAMENTOS!194:194,0)-1),"SEM PAGAMENTO"))</f>
        <v>93616.830000000075</v>
      </c>
      <c r="Q194" s="11">
        <f>SUM(PAGAMENTOS!G194,PAGAMENTOS!L194,PAGAMENTOS!T194,PAGAMENTOS!AB194,PAGAMENTOS!AJ194,PAGAMENTOS!AP194,PAGAMENTOS!AV194)</f>
        <v>817870.41</v>
      </c>
      <c r="R194" s="11">
        <f>SUM(PAGAMENTOS!G194,PAGAMENTOS!H194,PAGAMENTOS!L194,PAGAMENTOS!T194,PAGAMENTOS!AB194,PAGAMENTOS!AJ194,PAGAMENTOS!AP194,PAGAMENTOS!AV194)</f>
        <v>817870.41</v>
      </c>
      <c r="S194" s="17">
        <f t="shared" si="2"/>
        <v>1</v>
      </c>
      <c r="T194" s="11">
        <f>IF(RIGHT(B194)="O",0,IF(AND(R194=0,PAGAMENTOS!H194&lt;&gt;0),0,K194-R194))</f>
        <v>0</v>
      </c>
      <c r="U194" s="120" t="str">
        <f>IF(AND(OR(PAGAMENTOS!AG194&lt;&gt;"",PAGAMENTOS!AH194&lt;&gt;""),PAGAMENTOS!AK194=""),"4ª",IF(AND(OR(PAGAMENTOS!Y194&lt;&gt;"",PAGAMENTOS!Z194&lt;&gt;""),PAGAMENTOS!AC194=""),"3ª",IF(AND(OR(PAGAMENTOS!Q194&lt;&gt;"",PAGAMENTOS!R194&lt;&gt;""),PAGAMENTOS!U194=""),"2ª",IF(AND(OR(PAGAMENTOS!I194&lt;&gt;"",PAGAMENTOS!J194&lt;&gt;""),PAGAMENTOS!M194=""),"1ª","OK"))))</f>
        <v>OK</v>
      </c>
      <c r="V194" s="120" t="str">
        <f>IF(U194="4ª",IF(PAGAMENTOS!AH194="","AGUARDANDO VISTORIA","NO FINANCEIRO"),IF(U194="3ª",IF(PAGAMENTOS!Z194="","AGUARDANDO VISTORIA","NO FINANCEIRO"),IF(U194="2ª",IF(PAGAMENTOS!R194="","AGUARDANDO VISTORIA","NO FINANCEIRO"),IF(U194="1ª",IF(PAGAMENTOS!J194="","AGUARDANDO LIBERAÇÃO","NO FINANCEIRO"),"OK"))))</f>
        <v>OK</v>
      </c>
      <c r="W194" s="233" t="str">
        <f>IF(U194="4ª",IF(PAGAMENTOS!AH194="",PAGAMENTOS!AG194,PAGAMENTOS!AH194),IF(U194="3ª",IF(PAGAMENTOS!Z194="",PAGAMENTOS!Y194,PAGAMENTOS!Z194),IF(U194="2ª",IF(PAGAMENTOS!R194="",PAGAMENTOS!Q194,PAGAMENTOS!R194),IF(U194="1ª",IF(PAGAMENTOS!J194="",PAGAMENTOS!I194,PAGAMENTOS!J194),"OK"))))</f>
        <v>OK</v>
      </c>
      <c r="X194" s="18">
        <f>MAX(VISTORIA!Y194,VISTORIA!U194,VISTORIA!Q194,VISTORIA!M194,VISTORIA!I194)</f>
        <v>1</v>
      </c>
      <c r="Y194" s="18">
        <f>IF(VISTORIA!Y194&lt;&gt;"",VISTORIA!Y194,IF(VISTORIA!U194&lt;&gt;"",VISTORIA!U194,IF(VISTORIA!Q194&lt;&gt;"",VISTORIA!Q194,IF(VISTORIA!M194&lt;&gt;"",VISTORIA!M194,IF(VISTORIA!I194&lt;&gt;"",VISTORIA!I194,0)))))</f>
        <v>1</v>
      </c>
      <c r="Z194" s="233">
        <f>IF(VISTORIA!Y194&lt;&gt;"",VISTORIA!W194,IF(VISTORIA!U194&lt;&gt;"",VISTORIA!S194,IF(VISTORIA!Q194&lt;&gt;"",VISTORIA!O194,IF(VISTORIA!M194&lt;&gt;"",VISTORIA!K194,IF(VISTORIA!I194&lt;&gt;"",VISTORIA!G194,"NA")))))</f>
        <v>43867</v>
      </c>
      <c r="AA194" s="233">
        <f>IF(VISTORIA!Y194&lt;&gt;"",VISTORIA!X194,IF(VISTORIA!U194&lt;&gt;"",VISTORIA!T194,IF(VISTORIA!Q194&lt;&gt;"",VISTORIA!P194,IF(VISTORIA!M194&lt;&gt;"",VISTORIA!L194,IF(VISTORIA!I194&lt;&gt;"",VISTORIA!H194,"NA")))))</f>
        <v>43879</v>
      </c>
      <c r="AB194" s="233" t="str">
        <f>IF(OR(G194="AGUARDANDO PRESTAÇÃO DE CONTAS",G194="AGUARDANDO APROVAÇÃO PRESTAÇÃO DE CONTAS",G194="CONCLUÍDO"),"PTM CONCLUÍDO",IF(AND(VISTORIA!X194="",VISTORIA!W194&lt;&gt;""),VISTORIA!W194,IF(AND(VISTORIA!T194="",VISTORIA!S194&lt;&gt;""),VISTORIA!S194,IF(AND(VISTORIA!P194="",VISTORIA!O194&lt;&gt;""),VISTORIA!O194,IF(AND(VISTORIA!L194="",VISTORIA!K194&lt;&gt;""),VISTORIA!K194,IF(AND(VISTORIA!H194="",VISTORIA!G194&lt;&gt;""),VISTORIA!G194,"SEM PEDIDO"))))))</f>
        <v>SEM PEDIDO</v>
      </c>
      <c r="AC194" s="18" t="str">
        <f>IFERROR(INDEX('CONCLUSÃO INFORMAL'!194:194,MATCH(MAX('CONCLUSÃO INFORMAL'!H194,'CONCLUSÃO INFORMAL'!L194,'CONCLUSÃO INFORMAL'!P194),'CONCLUSÃO INFORMAL'!194:194,0)-1),"NÃO INFORMADO")</f>
        <v>NÃO INFORMADO</v>
      </c>
      <c r="AD194" s="233" t="str">
        <f>IFERROR(INDEX('CONCLUSÃO INFORMAL'!194:194,MATCH(MAX('CONCLUSÃO INFORMAL'!H194,'CONCLUSÃO INFORMAL'!L194,'CONCLUSÃO INFORMAL'!P194),'CONCLUSÃO INFORMAL'!194:194,0)),"NÃO INFORMADO")</f>
        <v>NÃO INFORMADO</v>
      </c>
      <c r="AE194" s="1950" t="str">
        <f>IFERROR(INDEX('CONCLUSÃO INFORMAL'!194:194,MATCH(MAX('CONCLUSÃO INFORMAL'!H194,'CONCLUSÃO INFORMAL'!L194,'CONCLUSÃO INFORMAL'!P194),'CONCLUSÃO INFORMAL'!194:194,0)+1),"NÃO INFORMADO")</f>
        <v>NÃO INFORMADO</v>
      </c>
    </row>
    <row r="195" spans="2:31" ht="232" x14ac:dyDescent="0.35">
      <c r="B195" s="7" t="str">
        <f>'INF GERAIS'!B195&amp;IFERROR(IF(INDEX(APOIO!$A$5:$A$50,MATCH('INF GERAIS'!N195,APOIO!$B$5:$B$50,0))="NÃO",APOIO!$A$2&amp;"NÃO VÁLIDO",""),"")</f>
        <v>2014.0183</v>
      </c>
      <c r="C195" s="1950" t="str">
        <f>'INF GERAIS'!C195</f>
        <v>SERTÃO DO MOXOTÓ</v>
      </c>
      <c r="D195" s="1950" t="str">
        <f>'INF GERAIS'!D195</f>
        <v>INAJÁ</v>
      </c>
      <c r="E195" s="1950" t="str">
        <f>'INF GERAIS'!E195</f>
        <v>CONSTRUÇÃO DE PAVIMENTAÇÃO COM PARALELEPÍPEDOS, EM RUAS DA SEDE - TRAVESSA CIRILO GOMES, 1ª TRAVESSA SANTOS DUMONT, RUA JOAQUIM GONÇALO, TRAVESSA PRIMAVERA, RUA PADRE CICERO, RUA CÍCERO TORRES, RUA SANTOS DUMONT, RUA MARGARIDA MARQUES, RUA ANTONIO MAURICIO,TRAVESSA HERCULANO GOMES ARAUJO, RUA VALDERERO FLOR DE MORAES</v>
      </c>
      <c r="F195" s="1950" t="str">
        <f>'INF GERAIS'!G195</f>
        <v>NORMAL</v>
      </c>
      <c r="G195" s="1950" t="str">
        <f>'INF GERAIS'!N195</f>
        <v>APROVADO</v>
      </c>
      <c r="H195" s="1950" t="str">
        <f>'INF GERAIS'!O195</f>
        <v>EM ANDAMENTO</v>
      </c>
      <c r="I195" s="11">
        <f>'INF GERAIS'!I195</f>
        <v>905659.85666666657</v>
      </c>
      <c r="J195" s="11">
        <f>'INF GERAIS'!J195</f>
        <v>1012918.64</v>
      </c>
      <c r="K195" s="11">
        <f>'INF GERAIS'!K195</f>
        <v>905640.09</v>
      </c>
      <c r="L195" s="11">
        <f>'INF GERAIS'!L195</f>
        <v>0</v>
      </c>
      <c r="M195" s="11">
        <f>'INF GERAIS'!M195</f>
        <v>107278.55</v>
      </c>
      <c r="N195" s="233">
        <f>IF(MAX(PAGAMENTOS!M195,PAGAMENTOS!U195,PAGAMENTOS!AC195,PAGAMENTOS!AK195,PAGAMENTOS!AQ195,PAGAMENTOS!AW195)=0,"SEM PAGAMENTO",IFERROR(INDEX(PAGAMENTOS!195:195,MATCH(MAX(PAGAMENTOS!M195,PAGAMENTOS!U195,PAGAMENTOS!AC195,PAGAMENTOS!AK195,PAGAMENTOS!AQ195,PAGAMENTOS!AW195),PAGAMENTOS!195:195,0)),"SEM PAGAMENTO"))</f>
        <v>41823</v>
      </c>
      <c r="O195" s="120" t="str">
        <f>IF(MAX(PAGAMENTOS!M195,PAGAMENTOS!U195,PAGAMENTOS!AC195,PAGAMENTOS!AK195,PAGAMENTOS!AQ195,PAGAMENTOS!AW195)=0,"SEM PAGAMENTO",IFERROR(IF(MATCH(MAX(PAGAMENTOS!M195,PAGAMENTOS!U195,PAGAMENTOS!AC195,PAGAMENTOS!AK195,PAGAMENTOS!AQ195,PAGAMENTOS!AW195),PAGAMENTOS!195:195,0)&gt;40,INDEX(PAGAMENTOS!195:195,MATCH(MAX(PAGAMENTOS!M195,PAGAMENTOS!U195,PAGAMENTOS!AC195,PAGAMENTOS!AK195,PAGAMENTOS!AQ195,PAGAMENTOS!AW195),PAGAMENTOS!195:195,0)-2)&amp;" P COMP.",IF(MATCH(MAX(PAGAMENTOS!M195,PAGAMENTOS!U195,PAGAMENTOS!AC195,PAGAMENTOS!AK195,PAGAMENTOS!AQ195,PAGAMENTOS!AW195),PAGAMENTOS!195:195,0)=13,"1ª P",IF(MATCH(MAX(PAGAMENTOS!M195,PAGAMENTOS!U195,PAGAMENTOS!AC195,PAGAMENTOS!AK195,PAGAMENTOS!AQ195,PAGAMENTOS!AW195),PAGAMENTOS!195:195,0)=21,"2ª P",IF(MATCH(MAX(PAGAMENTOS!M195,PAGAMENTOS!U195,PAGAMENTOS!AC195,PAGAMENTOS!AK195,PAGAMENTOS!AQ195,PAGAMENTOS!AW195),PAGAMENTOS!195:195,0)=29,"3ª P",IF(PAGAMENTOS!AC195=PAGAMENTOS!AK195,"4ª P","4ª P"))))),"SEM PAGAMENTO"))</f>
        <v>1ª P</v>
      </c>
      <c r="P195" s="11">
        <f>IF(MAX(PAGAMENTOS!M195,PAGAMENTOS!U195,PAGAMENTOS!AC195,PAGAMENTOS!AK195,PAGAMENTOS!AQ195,PAGAMENTOS!AW195)=0,"SEM PAGAMENTO",IFERROR(INDEX(PAGAMENTOS!195:195,MATCH(MAX(PAGAMENTOS!M195,PAGAMENTOS!U195,PAGAMENTOS!AC195,PAGAMENTOS!AK195,PAGAMENTOS!AQ195,PAGAMENTOS!AW195),PAGAMENTOS!195:195,0)-1),"SEM PAGAMENTO"))</f>
        <v>271692.03000000003</v>
      </c>
      <c r="Q195" s="11">
        <f>SUM(PAGAMENTOS!G195,PAGAMENTOS!L195,PAGAMENTOS!T195,PAGAMENTOS!AB195,PAGAMENTOS!AJ195,PAGAMENTOS!AP195,PAGAMENTOS!AV195)</f>
        <v>271692.03000000003</v>
      </c>
      <c r="R195" s="11">
        <f>SUM(PAGAMENTOS!G195,PAGAMENTOS!H195,PAGAMENTOS!L195,PAGAMENTOS!T195,PAGAMENTOS!AB195,PAGAMENTOS!AJ195,PAGAMENTOS!AP195,PAGAMENTOS!AV195)</f>
        <v>271692.03000000003</v>
      </c>
      <c r="S195" s="17">
        <f t="shared" si="2"/>
        <v>0.30000000331257426</v>
      </c>
      <c r="T195" s="11">
        <f>IF(RIGHT(B195)="O",0,IF(AND(R195=0,PAGAMENTOS!H195&lt;&gt;0),0,K195-R195))</f>
        <v>633948.05999999994</v>
      </c>
      <c r="U195" s="120" t="str">
        <f>IF(AND(OR(PAGAMENTOS!AG195&lt;&gt;"",PAGAMENTOS!AH195&lt;&gt;""),PAGAMENTOS!AK195=""),"4ª",IF(AND(OR(PAGAMENTOS!Y195&lt;&gt;"",PAGAMENTOS!Z195&lt;&gt;""),PAGAMENTOS!AC195=""),"3ª",IF(AND(OR(PAGAMENTOS!Q195&lt;&gt;"",PAGAMENTOS!R195&lt;&gt;""),PAGAMENTOS!U195=""),"2ª",IF(AND(OR(PAGAMENTOS!I195&lt;&gt;"",PAGAMENTOS!J195&lt;&gt;""),PAGAMENTOS!M195=""),"1ª","OK"))))</f>
        <v>3ª</v>
      </c>
      <c r="V195" s="120" t="str">
        <f>IF(U195="4ª",IF(PAGAMENTOS!AH195="","AGUARDANDO VISTORIA","NO FINANCEIRO"),IF(U195="3ª",IF(PAGAMENTOS!Z195="","AGUARDANDO VISTORIA","NO FINANCEIRO"),IF(U195="2ª",IF(PAGAMENTOS!R195="","AGUARDANDO VISTORIA","NO FINANCEIRO"),IF(U195="1ª",IF(PAGAMENTOS!J195="","AGUARDANDO LIBERAÇÃO","NO FINANCEIRO"),"OK"))))</f>
        <v>AGUARDANDO VISTORIA</v>
      </c>
      <c r="W195" s="233">
        <f>IF(U195="4ª",IF(PAGAMENTOS!AH195="",PAGAMENTOS!AG195,PAGAMENTOS!AH195),IF(U195="3ª",IF(PAGAMENTOS!Z195="",PAGAMENTOS!Y195,PAGAMENTOS!Z195),IF(U195="2ª",IF(PAGAMENTOS!R195="",PAGAMENTOS!Q195,PAGAMENTOS!R195),IF(U195="1ª",IF(PAGAMENTOS!J195="",PAGAMENTOS!I195,PAGAMENTOS!J195),"OK"))))</f>
        <v>44771</v>
      </c>
      <c r="X195" s="18">
        <f>MAX(VISTORIA!Y195,VISTORIA!U195,VISTORIA!Q195,VISTORIA!M195,VISTORIA!I195)</f>
        <v>0.6</v>
      </c>
      <c r="Y195" s="18">
        <f>IF(VISTORIA!Y195&lt;&gt;"",VISTORIA!Y195,IF(VISTORIA!U195&lt;&gt;"",VISTORIA!U195,IF(VISTORIA!Q195&lt;&gt;"",VISTORIA!Q195,IF(VISTORIA!M195&lt;&gt;"",VISTORIA!M195,IF(VISTORIA!I195&lt;&gt;"",VISTORIA!I195,0)))))</f>
        <v>0.6</v>
      </c>
      <c r="Z195" s="233">
        <f>IF(VISTORIA!Y195&lt;&gt;"",VISTORIA!W195,IF(VISTORIA!U195&lt;&gt;"",VISTORIA!S195,IF(VISTORIA!Q195&lt;&gt;"",VISTORIA!O195,IF(VISTORIA!M195&lt;&gt;"",VISTORIA!K195,IF(VISTORIA!I195&lt;&gt;"",VISTORIA!G195,"NA")))))</f>
        <v>44771</v>
      </c>
      <c r="AA195" s="233" t="str">
        <f>IF(VISTORIA!Y195&lt;&gt;"",VISTORIA!X195,IF(VISTORIA!U195&lt;&gt;"",VISTORIA!T195,IF(VISTORIA!Q195&lt;&gt;"",VISTORIA!P195,IF(VISTORIA!M195&lt;&gt;"",VISTORIA!L195,IF(VISTORIA!I195&lt;&gt;"",VISTORIA!H195,"NA")))))</f>
        <v/>
      </c>
      <c r="AB195" s="233">
        <f>IF(OR(G195="AGUARDANDO PRESTAÇÃO DE CONTAS",G195="AGUARDANDO APROVAÇÃO PRESTAÇÃO DE CONTAS",G195="CONCLUÍDO"),"PTM CONCLUÍDO",IF(AND(VISTORIA!X195="",VISTORIA!W195&lt;&gt;""),VISTORIA!W195,IF(AND(VISTORIA!T195="",VISTORIA!S195&lt;&gt;""),VISTORIA!S195,IF(AND(VISTORIA!P195="",VISTORIA!O195&lt;&gt;""),VISTORIA!O195,IF(AND(VISTORIA!L195="",VISTORIA!K195&lt;&gt;""),VISTORIA!K195,IF(AND(VISTORIA!H195="",VISTORIA!G195&lt;&gt;""),VISTORIA!G195,"SEM PEDIDO"))))))</f>
        <v>44771</v>
      </c>
      <c r="AC195" s="18" t="str">
        <f>IFERROR(INDEX('CONCLUSÃO INFORMAL'!195:195,MATCH(MAX('CONCLUSÃO INFORMAL'!H195,'CONCLUSÃO INFORMAL'!L195,'CONCLUSÃO INFORMAL'!P195),'CONCLUSÃO INFORMAL'!195:195,0)-1),"NÃO INFORMADO")</f>
        <v>NÃO INFORMADO</v>
      </c>
      <c r="AD195" s="233" t="str">
        <f>IFERROR(INDEX('CONCLUSÃO INFORMAL'!195:195,MATCH(MAX('CONCLUSÃO INFORMAL'!H195,'CONCLUSÃO INFORMAL'!L195,'CONCLUSÃO INFORMAL'!P195),'CONCLUSÃO INFORMAL'!195:195,0)),"NÃO INFORMADO")</f>
        <v>NÃO INFORMADO</v>
      </c>
      <c r="AE195" s="1950" t="str">
        <f>IFERROR(INDEX('CONCLUSÃO INFORMAL'!195:195,MATCH(MAX('CONCLUSÃO INFORMAL'!H195,'CONCLUSÃO INFORMAL'!L195,'CONCLUSÃO INFORMAL'!P195),'CONCLUSÃO INFORMAL'!195:195,0)+1),"NÃO INFORMADO")</f>
        <v>NÃO INFORMADO</v>
      </c>
    </row>
    <row r="196" spans="2:31" ht="43.5" x14ac:dyDescent="0.35">
      <c r="B196" s="7" t="str">
        <f>'INF GERAIS'!B196&amp;IFERROR(IF(INDEX(APOIO!$A$5:$A$50,MATCH('INF GERAIS'!N196,APOIO!$B$5:$B$50,0))="NÃO",APOIO!$A$2&amp;"NÃO VÁLIDO",""),"")</f>
        <v>2014.0184</v>
      </c>
      <c r="C196" s="1950" t="str">
        <f>'INF GERAIS'!C196</f>
        <v>SERTÃO DO PAJEÚ</v>
      </c>
      <c r="D196" s="1950" t="str">
        <f>'INF GERAIS'!D196</f>
        <v>INGAZEIRA</v>
      </c>
      <c r="E196" s="1950" t="str">
        <f>'INF GERAIS'!E196</f>
        <v>RECONSTRUÇÃO DA PRAÇA DO DISTRITO DE SANTA ROSA</v>
      </c>
      <c r="F196" s="1950" t="str">
        <f>'INF GERAIS'!G196</f>
        <v>NORMAL</v>
      </c>
      <c r="G196" s="1950" t="str">
        <f>'INF GERAIS'!N196</f>
        <v>E-FISCO (Baixado)</v>
      </c>
      <c r="H196" s="1950" t="str">
        <f>'INF GERAIS'!O196</f>
        <v>CONCLUÍDA</v>
      </c>
      <c r="I196" s="11">
        <f>'INF GERAIS'!I196</f>
        <v>452829.9366666667</v>
      </c>
      <c r="J196" s="11">
        <f>'INF GERAIS'!J196</f>
        <v>318696.09999999998</v>
      </c>
      <c r="K196" s="11">
        <f>'INF GERAIS'!K196</f>
        <v>296005.59000000003</v>
      </c>
      <c r="L196" s="11">
        <f>'INF GERAIS'!L196</f>
        <v>0</v>
      </c>
      <c r="M196" s="11">
        <f>'INF GERAIS'!M196</f>
        <v>22690.51</v>
      </c>
      <c r="N196" s="233">
        <f>IF(MAX(PAGAMENTOS!M196,PAGAMENTOS!U196,PAGAMENTOS!AC196,PAGAMENTOS!AK196,PAGAMENTOS!AQ196,PAGAMENTOS!AW196)=0,"SEM PAGAMENTO",IFERROR(INDEX(PAGAMENTOS!196:196,MATCH(MAX(PAGAMENTOS!M196,PAGAMENTOS!U196,PAGAMENTOS!AC196,PAGAMENTOS!AK196,PAGAMENTOS!AQ196,PAGAMENTOS!AW196),PAGAMENTOS!196:196,0)),"SEM PAGAMENTO"))</f>
        <v>42527</v>
      </c>
      <c r="O196" s="120" t="str">
        <f>IF(MAX(PAGAMENTOS!M196,PAGAMENTOS!U196,PAGAMENTOS!AC196,PAGAMENTOS!AK196,PAGAMENTOS!AQ196,PAGAMENTOS!AW196)=0,"SEM PAGAMENTO",IFERROR(IF(MATCH(MAX(PAGAMENTOS!M196,PAGAMENTOS!U196,PAGAMENTOS!AC196,PAGAMENTOS!AK196,PAGAMENTOS!AQ196,PAGAMENTOS!AW196),PAGAMENTOS!196:196,0)&gt;40,INDEX(PAGAMENTOS!196:196,MATCH(MAX(PAGAMENTOS!M196,PAGAMENTOS!U196,PAGAMENTOS!AC196,PAGAMENTOS!AK196,PAGAMENTOS!AQ196,PAGAMENTOS!AW196),PAGAMENTOS!196:196,0)-2)&amp;" P COMP.",IF(MATCH(MAX(PAGAMENTOS!M196,PAGAMENTOS!U196,PAGAMENTOS!AC196,PAGAMENTOS!AK196,PAGAMENTOS!AQ196,PAGAMENTOS!AW196),PAGAMENTOS!196:196,0)=13,"1ª P",IF(MATCH(MAX(PAGAMENTOS!M196,PAGAMENTOS!U196,PAGAMENTOS!AC196,PAGAMENTOS!AK196,PAGAMENTOS!AQ196,PAGAMENTOS!AW196),PAGAMENTOS!196:196,0)=21,"2ª P",IF(MATCH(MAX(PAGAMENTOS!M196,PAGAMENTOS!U196,PAGAMENTOS!AC196,PAGAMENTOS!AK196,PAGAMENTOS!AQ196,PAGAMENTOS!AW196),PAGAMENTOS!196:196,0)=29,"3ª P",IF(PAGAMENTOS!AC196=PAGAMENTOS!AK196,"4ª P","4ª P"))))),"SEM PAGAMENTO"))</f>
        <v>4ª P</v>
      </c>
      <c r="P196" s="11">
        <f>IF(MAX(PAGAMENTOS!M196,PAGAMENTOS!U196,PAGAMENTOS!AC196,PAGAMENTOS!AK196,PAGAMENTOS!AQ196,PAGAMENTOS!AW196)=0,"SEM PAGAMENTO",IFERROR(INDEX(PAGAMENTOS!196:196,MATCH(MAX(PAGAMENTOS!M196,PAGAMENTOS!U196,PAGAMENTOS!AC196,PAGAMENTOS!AK196,PAGAMENTOS!AQ196,PAGAMENTOS!AW196),PAGAMENTOS!196:196,0)-1),"SEM PAGAMENTO"))</f>
        <v>59201.120000000003</v>
      </c>
      <c r="Q196" s="11">
        <f>SUM(PAGAMENTOS!G196,PAGAMENTOS!L196,PAGAMENTOS!T196,PAGAMENTOS!AB196,PAGAMENTOS!AJ196,PAGAMENTOS!AP196,PAGAMENTOS!AV196)</f>
        <v>296005.58999999997</v>
      </c>
      <c r="R196" s="11">
        <f>SUM(PAGAMENTOS!G196,PAGAMENTOS!H196,PAGAMENTOS!L196,PAGAMENTOS!T196,PAGAMENTOS!AB196,PAGAMENTOS!AJ196,PAGAMENTOS!AP196,PAGAMENTOS!AV196)</f>
        <v>296005.58999999997</v>
      </c>
      <c r="S196" s="17">
        <f t="shared" si="2"/>
        <v>0.99999999999999978</v>
      </c>
      <c r="T196" s="11">
        <f>IF(RIGHT(B196)="O",0,IF(AND(R196=0,PAGAMENTOS!H196&lt;&gt;0),0,K196-R196))</f>
        <v>5.8207660913467407E-11</v>
      </c>
      <c r="U196" s="120" t="str">
        <f>IF(AND(OR(PAGAMENTOS!AG196&lt;&gt;"",PAGAMENTOS!AH196&lt;&gt;""),PAGAMENTOS!AK196=""),"4ª",IF(AND(OR(PAGAMENTOS!Y196&lt;&gt;"",PAGAMENTOS!Z196&lt;&gt;""),PAGAMENTOS!AC196=""),"3ª",IF(AND(OR(PAGAMENTOS!Q196&lt;&gt;"",PAGAMENTOS!R196&lt;&gt;""),PAGAMENTOS!U196=""),"2ª",IF(AND(OR(PAGAMENTOS!I196&lt;&gt;"",PAGAMENTOS!J196&lt;&gt;""),PAGAMENTOS!M196=""),"1ª","OK"))))</f>
        <v>OK</v>
      </c>
      <c r="V196" s="120" t="str">
        <f>IF(U196="4ª",IF(PAGAMENTOS!AH196="","AGUARDANDO VISTORIA","NO FINANCEIRO"),IF(U196="3ª",IF(PAGAMENTOS!Z196="","AGUARDANDO VISTORIA","NO FINANCEIRO"),IF(U196="2ª",IF(PAGAMENTOS!R196="","AGUARDANDO VISTORIA","NO FINANCEIRO"),IF(U196="1ª",IF(PAGAMENTOS!J196="","AGUARDANDO LIBERAÇÃO","NO FINANCEIRO"),"OK"))))</f>
        <v>OK</v>
      </c>
      <c r="W196" s="233" t="str">
        <f>IF(U196="4ª",IF(PAGAMENTOS!AH196="",PAGAMENTOS!AG196,PAGAMENTOS!AH196),IF(U196="3ª",IF(PAGAMENTOS!Z196="",PAGAMENTOS!Y196,PAGAMENTOS!Z196),IF(U196="2ª",IF(PAGAMENTOS!R196="",PAGAMENTOS!Q196,PAGAMENTOS!R196),IF(U196="1ª",IF(PAGAMENTOS!J196="",PAGAMENTOS!I196,PAGAMENTOS!J196),"OK"))))</f>
        <v>OK</v>
      </c>
      <c r="X196" s="18">
        <f>MAX(VISTORIA!Y196,VISTORIA!U196,VISTORIA!Q196,VISTORIA!M196,VISTORIA!I196)</f>
        <v>1</v>
      </c>
      <c r="Y196" s="18">
        <f>IF(VISTORIA!Y196&lt;&gt;"",VISTORIA!Y196,IF(VISTORIA!U196&lt;&gt;"",VISTORIA!U196,IF(VISTORIA!Q196&lt;&gt;"",VISTORIA!Q196,IF(VISTORIA!M196&lt;&gt;"",VISTORIA!M196,IF(VISTORIA!I196&lt;&gt;"",VISTORIA!I196,0)))))</f>
        <v>1</v>
      </c>
      <c r="Z196" s="233">
        <f>IF(VISTORIA!Y196&lt;&gt;"",VISTORIA!W196,IF(VISTORIA!U196&lt;&gt;"",VISTORIA!S196,IF(VISTORIA!Q196&lt;&gt;"",VISTORIA!O196,IF(VISTORIA!M196&lt;&gt;"",VISTORIA!K196,IF(VISTORIA!I196&lt;&gt;"",VISTORIA!G196,"NA")))))</f>
        <v>42345</v>
      </c>
      <c r="AA196" s="233">
        <f>IF(VISTORIA!Y196&lt;&gt;"",VISTORIA!X196,IF(VISTORIA!U196&lt;&gt;"",VISTORIA!T196,IF(VISTORIA!Q196&lt;&gt;"",VISTORIA!P196,IF(VISTORIA!M196&lt;&gt;"",VISTORIA!L196,IF(VISTORIA!I196&lt;&gt;"",VISTORIA!H196,"NA")))))</f>
        <v>42415</v>
      </c>
      <c r="AB196" s="233" t="str">
        <f>IF(OR(G196="AGUARDANDO PRESTAÇÃO DE CONTAS",G196="AGUARDANDO APROVAÇÃO PRESTAÇÃO DE CONTAS",G196="CONCLUÍDO"),"PTM CONCLUÍDO",IF(AND(VISTORIA!X196="",VISTORIA!W196&lt;&gt;""),VISTORIA!W196,IF(AND(VISTORIA!T196="",VISTORIA!S196&lt;&gt;""),VISTORIA!S196,IF(AND(VISTORIA!P196="",VISTORIA!O196&lt;&gt;""),VISTORIA!O196,IF(AND(VISTORIA!L196="",VISTORIA!K196&lt;&gt;""),VISTORIA!K196,IF(AND(VISTORIA!H196="",VISTORIA!G196&lt;&gt;""),VISTORIA!G196,"SEM PEDIDO"))))))</f>
        <v>SEM PEDIDO</v>
      </c>
      <c r="AC196" s="18" t="str">
        <f>IFERROR(INDEX('CONCLUSÃO INFORMAL'!196:196,MATCH(MAX('CONCLUSÃO INFORMAL'!H196,'CONCLUSÃO INFORMAL'!L196,'CONCLUSÃO INFORMAL'!P196),'CONCLUSÃO INFORMAL'!196:196,0)-1),"NÃO INFORMADO")</f>
        <v>NÃO INFORMADO</v>
      </c>
      <c r="AD196" s="233" t="str">
        <f>IFERROR(INDEX('CONCLUSÃO INFORMAL'!196:196,MATCH(MAX('CONCLUSÃO INFORMAL'!H196,'CONCLUSÃO INFORMAL'!L196,'CONCLUSÃO INFORMAL'!P196),'CONCLUSÃO INFORMAL'!196:196,0)),"NÃO INFORMADO")</f>
        <v>NÃO INFORMADO</v>
      </c>
      <c r="AE196" s="1950" t="str">
        <f>IFERROR(INDEX('CONCLUSÃO INFORMAL'!196:196,MATCH(MAX('CONCLUSÃO INFORMAL'!H196,'CONCLUSÃO INFORMAL'!L196,'CONCLUSÃO INFORMAL'!P196),'CONCLUSÃO INFORMAL'!196:196,0)+1),"NÃO INFORMADO")</f>
        <v>NÃO INFORMADO</v>
      </c>
    </row>
    <row r="197" spans="2:31" ht="58" x14ac:dyDescent="0.35">
      <c r="B197" s="7" t="str">
        <f>'INF GERAIS'!B197&amp;IFERROR(IF(INDEX(APOIO!$A$5:$A$50,MATCH('INF GERAIS'!N197,APOIO!$B$5:$B$50,0))="NÃO",APOIO!$A$2&amp;"NÃO VÁLIDO",""),"")</f>
        <v>2014.0185</v>
      </c>
      <c r="C197" s="1950" t="str">
        <f>'INF GERAIS'!C197</f>
        <v>SERTÃO DO PAJEÚ</v>
      </c>
      <c r="D197" s="1950" t="str">
        <f>'INF GERAIS'!D197</f>
        <v>INGAZEIRA</v>
      </c>
      <c r="E197" s="1950" t="str">
        <f>'INF GERAIS'!E197</f>
        <v>CONSTRUÇÃO DE PAVIMENTO EM PARALELEPÍPEDOS GRANÍTICOS</v>
      </c>
      <c r="F197" s="1950" t="str">
        <f>'INF GERAIS'!G197</f>
        <v>NORMAL</v>
      </c>
      <c r="G197" s="1950" t="str">
        <f>'INF GERAIS'!N197</f>
        <v>PC APROVADA COM RESSALVA</v>
      </c>
      <c r="H197" s="1950" t="str">
        <f>'INF GERAIS'!O197</f>
        <v>CONCLUÍDA</v>
      </c>
      <c r="I197" s="11">
        <f>'INF GERAIS'!I197</f>
        <v>452829.9366666667</v>
      </c>
      <c r="J197" s="11">
        <f>'INF GERAIS'!J197</f>
        <v>95593.98</v>
      </c>
      <c r="K197" s="11">
        <f>'INF GERAIS'!K197</f>
        <v>92610</v>
      </c>
      <c r="L197" s="11">
        <f>'INF GERAIS'!L197</f>
        <v>0</v>
      </c>
      <c r="M197" s="11">
        <f>'INF GERAIS'!M197</f>
        <v>2983.97</v>
      </c>
      <c r="N197" s="233">
        <f>IF(MAX(PAGAMENTOS!M197,PAGAMENTOS!U197,PAGAMENTOS!AC197,PAGAMENTOS!AK197,PAGAMENTOS!AQ197,PAGAMENTOS!AW197)=0,"SEM PAGAMENTO",IFERROR(INDEX(PAGAMENTOS!197:197,MATCH(MAX(PAGAMENTOS!M197,PAGAMENTOS!U197,PAGAMENTOS!AC197,PAGAMENTOS!AK197,PAGAMENTOS!AQ197,PAGAMENTOS!AW197),PAGAMENTOS!197:197,0)),"SEM PAGAMENTO"))</f>
        <v>42356</v>
      </c>
      <c r="O197" s="120" t="str">
        <f>IF(MAX(PAGAMENTOS!M197,PAGAMENTOS!U197,PAGAMENTOS!AC197,PAGAMENTOS!AK197,PAGAMENTOS!AQ197,PAGAMENTOS!AW197)=0,"SEM PAGAMENTO",IFERROR(IF(MATCH(MAX(PAGAMENTOS!M197,PAGAMENTOS!U197,PAGAMENTOS!AC197,PAGAMENTOS!AK197,PAGAMENTOS!AQ197,PAGAMENTOS!AW197),PAGAMENTOS!197:197,0)&gt;40,INDEX(PAGAMENTOS!197:197,MATCH(MAX(PAGAMENTOS!M197,PAGAMENTOS!U197,PAGAMENTOS!AC197,PAGAMENTOS!AK197,PAGAMENTOS!AQ197,PAGAMENTOS!AW197),PAGAMENTOS!197:197,0)-2)&amp;" P COMP.",IF(MATCH(MAX(PAGAMENTOS!M197,PAGAMENTOS!U197,PAGAMENTOS!AC197,PAGAMENTOS!AK197,PAGAMENTOS!AQ197,PAGAMENTOS!AW197),PAGAMENTOS!197:197,0)=13,"1ª P",IF(MATCH(MAX(PAGAMENTOS!M197,PAGAMENTOS!U197,PAGAMENTOS!AC197,PAGAMENTOS!AK197,PAGAMENTOS!AQ197,PAGAMENTOS!AW197),PAGAMENTOS!197:197,0)=21,"2ª P",IF(MATCH(MAX(PAGAMENTOS!M197,PAGAMENTOS!U197,PAGAMENTOS!AC197,PAGAMENTOS!AK197,PAGAMENTOS!AQ197,PAGAMENTOS!AW197),PAGAMENTOS!197:197,0)=29,"3ª P",IF(PAGAMENTOS!AC197=PAGAMENTOS!AK197,"4ª P","4ª P"))))),"SEM PAGAMENTO"))</f>
        <v>4ª P</v>
      </c>
      <c r="P197" s="11">
        <f>IF(MAX(PAGAMENTOS!M197,PAGAMENTOS!U197,PAGAMENTOS!AC197,PAGAMENTOS!AK197,PAGAMENTOS!AQ197,PAGAMENTOS!AW197)=0,"SEM PAGAMENTO",IFERROR(INDEX(PAGAMENTOS!197:197,MATCH(MAX(PAGAMENTOS!M197,PAGAMENTOS!U197,PAGAMENTOS!AC197,PAGAMENTOS!AK197,PAGAMENTOS!AQ197,PAGAMENTOS!AW197),PAGAMENTOS!197:197,0)-1),"SEM PAGAMENTO"))</f>
        <v>18508.990000000002</v>
      </c>
      <c r="Q197" s="11">
        <f>SUM(PAGAMENTOS!G197,PAGAMENTOS!L197,PAGAMENTOS!T197,PAGAMENTOS!AB197,PAGAMENTOS!AJ197,PAGAMENTOS!AP197,PAGAMENTOS!AV197)</f>
        <v>92596.99</v>
      </c>
      <c r="R197" s="11">
        <f>SUM(PAGAMENTOS!G197,PAGAMENTOS!H197,PAGAMENTOS!L197,PAGAMENTOS!T197,PAGAMENTOS!AB197,PAGAMENTOS!AJ197,PAGAMENTOS!AP197,PAGAMENTOS!AV197)</f>
        <v>92596.99</v>
      </c>
      <c r="S197" s="17">
        <f t="shared" si="2"/>
        <v>0.99985951841053888</v>
      </c>
      <c r="T197" s="11">
        <f>IF(RIGHT(B197)="O",0,IF(AND(R197=0,PAGAMENTOS!H197&lt;&gt;0),0,K197-R197))</f>
        <v>13.009999999994761</v>
      </c>
      <c r="U197" s="120" t="str">
        <f>IF(AND(OR(PAGAMENTOS!AG197&lt;&gt;"",PAGAMENTOS!AH197&lt;&gt;""),PAGAMENTOS!AK197=""),"4ª",IF(AND(OR(PAGAMENTOS!Y197&lt;&gt;"",PAGAMENTOS!Z197&lt;&gt;""),PAGAMENTOS!AC197=""),"3ª",IF(AND(OR(PAGAMENTOS!Q197&lt;&gt;"",PAGAMENTOS!R197&lt;&gt;""),PAGAMENTOS!U197=""),"2ª",IF(AND(OR(PAGAMENTOS!I197&lt;&gt;"",PAGAMENTOS!J197&lt;&gt;""),PAGAMENTOS!M197=""),"1ª","OK"))))</f>
        <v>OK</v>
      </c>
      <c r="V197" s="120" t="str">
        <f>IF(U197="4ª",IF(PAGAMENTOS!AH197="","AGUARDANDO VISTORIA","NO FINANCEIRO"),IF(U197="3ª",IF(PAGAMENTOS!Z197="","AGUARDANDO VISTORIA","NO FINANCEIRO"),IF(U197="2ª",IF(PAGAMENTOS!R197="","AGUARDANDO VISTORIA","NO FINANCEIRO"),IF(U197="1ª",IF(PAGAMENTOS!J197="","AGUARDANDO LIBERAÇÃO","NO FINANCEIRO"),"OK"))))</f>
        <v>OK</v>
      </c>
      <c r="W197" s="233" t="str">
        <f>IF(U197="4ª",IF(PAGAMENTOS!AH197="",PAGAMENTOS!AG197,PAGAMENTOS!AH197),IF(U197="3ª",IF(PAGAMENTOS!Z197="",PAGAMENTOS!Y197,PAGAMENTOS!Z197),IF(U197="2ª",IF(PAGAMENTOS!R197="",PAGAMENTOS!Q197,PAGAMENTOS!R197),IF(U197="1ª",IF(PAGAMENTOS!J197="",PAGAMENTOS!I197,PAGAMENTOS!J197),"OK"))))</f>
        <v>OK</v>
      </c>
      <c r="X197" s="18">
        <f>MAX(VISTORIA!Y197,VISTORIA!U197,VISTORIA!Q197,VISTORIA!M197,VISTORIA!I197)</f>
        <v>1</v>
      </c>
      <c r="Y197" s="18">
        <f>IF(VISTORIA!Y197&lt;&gt;"",VISTORIA!Y197,IF(VISTORIA!U197&lt;&gt;"",VISTORIA!U197,IF(VISTORIA!Q197&lt;&gt;"",VISTORIA!Q197,IF(VISTORIA!M197&lt;&gt;"",VISTORIA!M197,IF(VISTORIA!I197&lt;&gt;"",VISTORIA!I197,0)))))</f>
        <v>1</v>
      </c>
      <c r="Z197" s="233">
        <f>IF(VISTORIA!Y197&lt;&gt;"",VISTORIA!W197,IF(VISTORIA!U197&lt;&gt;"",VISTORIA!S197,IF(VISTORIA!Q197&lt;&gt;"",VISTORIA!O197,IF(VISTORIA!M197&lt;&gt;"",VISTORIA!K197,IF(VISTORIA!I197&lt;&gt;"",VISTORIA!G197,"NA")))))</f>
        <v>42090</v>
      </c>
      <c r="AA197" s="233">
        <f>IF(VISTORIA!Y197&lt;&gt;"",VISTORIA!X197,IF(VISTORIA!U197&lt;&gt;"",VISTORIA!T197,IF(VISTORIA!Q197&lt;&gt;"",VISTORIA!P197,IF(VISTORIA!M197&lt;&gt;"",VISTORIA!L197,IF(VISTORIA!I197&lt;&gt;"",VISTORIA!H197,"NA")))))</f>
        <v>42299</v>
      </c>
      <c r="AB197" s="233" t="str">
        <f>IF(OR(G197="AGUARDANDO PRESTAÇÃO DE CONTAS",G197="AGUARDANDO APROVAÇÃO PRESTAÇÃO DE CONTAS",G197="CONCLUÍDO"),"PTM CONCLUÍDO",IF(AND(VISTORIA!X197="",VISTORIA!W197&lt;&gt;""),VISTORIA!W197,IF(AND(VISTORIA!T197="",VISTORIA!S197&lt;&gt;""),VISTORIA!S197,IF(AND(VISTORIA!P197="",VISTORIA!O197&lt;&gt;""),VISTORIA!O197,IF(AND(VISTORIA!L197="",VISTORIA!K197&lt;&gt;""),VISTORIA!K197,IF(AND(VISTORIA!H197="",VISTORIA!G197&lt;&gt;""),VISTORIA!G197,"SEM PEDIDO"))))))</f>
        <v>SEM PEDIDO</v>
      </c>
      <c r="AC197" s="18" t="str">
        <f>IFERROR(INDEX('CONCLUSÃO INFORMAL'!197:197,MATCH(MAX('CONCLUSÃO INFORMAL'!H197,'CONCLUSÃO INFORMAL'!L197,'CONCLUSÃO INFORMAL'!P197),'CONCLUSÃO INFORMAL'!197:197,0)-1),"NÃO INFORMADO")</f>
        <v>NÃO INFORMADO</v>
      </c>
      <c r="AD197" s="233" t="str">
        <f>IFERROR(INDEX('CONCLUSÃO INFORMAL'!197:197,MATCH(MAX('CONCLUSÃO INFORMAL'!H197,'CONCLUSÃO INFORMAL'!L197,'CONCLUSÃO INFORMAL'!P197),'CONCLUSÃO INFORMAL'!197:197,0)),"NÃO INFORMADO")</f>
        <v>NÃO INFORMADO</v>
      </c>
      <c r="AE197" s="1950" t="str">
        <f>IFERROR(INDEX('CONCLUSÃO INFORMAL'!197:197,MATCH(MAX('CONCLUSÃO INFORMAL'!H197,'CONCLUSÃO INFORMAL'!L197,'CONCLUSÃO INFORMAL'!P197),'CONCLUSÃO INFORMAL'!197:197,0)+1),"NÃO INFORMADO")</f>
        <v>NÃO INFORMADO</v>
      </c>
    </row>
    <row r="198" spans="2:31" ht="58" x14ac:dyDescent="0.35">
      <c r="B198" s="7" t="str">
        <f>'INF GERAIS'!B198&amp;IFERROR(IF(INDEX(APOIO!$A$5:$A$50,MATCH('INF GERAIS'!N198,APOIO!$B$5:$B$50,0))="NÃO",APOIO!$A$2&amp;"NÃO VÁLIDO",""),"")</f>
        <v>2014.0186</v>
      </c>
      <c r="C198" s="1950" t="str">
        <f>'INF GERAIS'!C198</f>
        <v>SERTÃO DO PAJEÚ</v>
      </c>
      <c r="D198" s="1950" t="str">
        <f>'INF GERAIS'!D198</f>
        <v>INGAZEIRA</v>
      </c>
      <c r="E198" s="1950" t="str">
        <f>'INF GERAIS'!E198</f>
        <v>RECONSTRUÇÃO DE POSTO DE SAÚDE DA FAMÍLIA NO ASSENTAMENTO DO SÍTIO JORGE</v>
      </c>
      <c r="F198" s="1950" t="str">
        <f>'INF GERAIS'!G198</f>
        <v>NORMAL</v>
      </c>
      <c r="G198" s="12" t="str">
        <f>'INF GERAIS'!N198</f>
        <v>EM CONFERÊNCIA PARA TEMAI</v>
      </c>
      <c r="H198" s="1950" t="str">
        <f>'INF GERAIS'!O198</f>
        <v>CONCLUÍDA</v>
      </c>
      <c r="I198" s="11">
        <f>'INF GERAIS'!I198</f>
        <v>452829.9366666667</v>
      </c>
      <c r="J198" s="11">
        <f>'INF GERAIS'!J198</f>
        <v>67125.850000000006</v>
      </c>
      <c r="K198" s="11">
        <f>'INF GERAIS'!K198</f>
        <v>64214.3</v>
      </c>
      <c r="L198" s="11">
        <f>'INF GERAIS'!L198</f>
        <v>0</v>
      </c>
      <c r="M198" s="11">
        <f>'INF GERAIS'!M198</f>
        <v>2911.55</v>
      </c>
      <c r="N198" s="233">
        <f>IF(MAX(PAGAMENTOS!M198,PAGAMENTOS!U198,PAGAMENTOS!AC198,PAGAMENTOS!AK198,PAGAMENTOS!AQ198,PAGAMENTOS!AW198)=0,"SEM PAGAMENTO",IFERROR(INDEX(PAGAMENTOS!198:198,MATCH(MAX(PAGAMENTOS!M198,PAGAMENTOS!U198,PAGAMENTOS!AC198,PAGAMENTOS!AK198,PAGAMENTOS!AQ198,PAGAMENTOS!AW198),PAGAMENTOS!198:198,0)),"SEM PAGAMENTO"))</f>
        <v>42366</v>
      </c>
      <c r="O198" s="120" t="str">
        <f>IF(MAX(PAGAMENTOS!M198,PAGAMENTOS!U198,PAGAMENTOS!AC198,PAGAMENTOS!AK198,PAGAMENTOS!AQ198,PAGAMENTOS!AW198)=0,"SEM PAGAMENTO",IFERROR(IF(MATCH(MAX(PAGAMENTOS!M198,PAGAMENTOS!U198,PAGAMENTOS!AC198,PAGAMENTOS!AK198,PAGAMENTOS!AQ198,PAGAMENTOS!AW198),PAGAMENTOS!198:198,0)&gt;40,INDEX(PAGAMENTOS!198:198,MATCH(MAX(PAGAMENTOS!M198,PAGAMENTOS!U198,PAGAMENTOS!AC198,PAGAMENTOS!AK198,PAGAMENTOS!AQ198,PAGAMENTOS!AW198),PAGAMENTOS!198:198,0)-2)&amp;" P COMP.",IF(MATCH(MAX(PAGAMENTOS!M198,PAGAMENTOS!U198,PAGAMENTOS!AC198,PAGAMENTOS!AK198,PAGAMENTOS!AQ198,PAGAMENTOS!AW198),PAGAMENTOS!198:198,0)=13,"1ª P",IF(MATCH(MAX(PAGAMENTOS!M198,PAGAMENTOS!U198,PAGAMENTOS!AC198,PAGAMENTOS!AK198,PAGAMENTOS!AQ198,PAGAMENTOS!AW198),PAGAMENTOS!198:198,0)=21,"2ª P",IF(MATCH(MAX(PAGAMENTOS!M198,PAGAMENTOS!U198,PAGAMENTOS!AC198,PAGAMENTOS!AK198,PAGAMENTOS!AQ198,PAGAMENTOS!AW198),PAGAMENTOS!198:198,0)=29,"3ª P",IF(PAGAMENTOS!AC198=PAGAMENTOS!AK198,"4ª P","4ª P"))))),"SEM PAGAMENTO"))</f>
        <v>4ª P</v>
      </c>
      <c r="P198" s="11">
        <f>IF(MAX(PAGAMENTOS!M198,PAGAMENTOS!U198,PAGAMENTOS!AC198,PAGAMENTOS!AK198,PAGAMENTOS!AQ198,PAGAMENTOS!AW198)=0,"SEM PAGAMENTO",IFERROR(INDEX(PAGAMENTOS!198:198,MATCH(MAX(PAGAMENTOS!M198,PAGAMENTOS!U198,PAGAMENTOS!AC198,PAGAMENTOS!AK198,PAGAMENTOS!AQ198,PAGAMENTOS!AW198),PAGAMENTOS!198:198,0)-1),"SEM PAGAMENTO"))</f>
        <v>12826.91</v>
      </c>
      <c r="Q198" s="11">
        <f>SUM(PAGAMENTOS!G198,PAGAMENTOS!L198,PAGAMENTOS!T198,PAGAMENTOS!AB198,PAGAMENTOS!AJ198,PAGAMENTOS!AP198,PAGAMENTOS!AV198)</f>
        <v>64198.350000000006</v>
      </c>
      <c r="R198" s="11">
        <f>SUM(PAGAMENTOS!G198,PAGAMENTOS!H198,PAGAMENTOS!L198,PAGAMENTOS!T198,PAGAMENTOS!AB198,PAGAMENTOS!AJ198,PAGAMENTOS!AP198,PAGAMENTOS!AV198)</f>
        <v>64198.350000000006</v>
      </c>
      <c r="S198" s="17">
        <f t="shared" si="2"/>
        <v>0.99975161295848436</v>
      </c>
      <c r="T198" s="11">
        <f>IF(RIGHT(B198)="O",0,IF(AND(R198=0,PAGAMENTOS!H198&lt;&gt;0),0,K198-R198))</f>
        <v>15.94999999999709</v>
      </c>
      <c r="U198" s="120" t="str">
        <f>IF(AND(OR(PAGAMENTOS!AG198&lt;&gt;"",PAGAMENTOS!AH198&lt;&gt;""),PAGAMENTOS!AK198=""),"4ª",IF(AND(OR(PAGAMENTOS!Y198&lt;&gt;"",PAGAMENTOS!Z198&lt;&gt;""),PAGAMENTOS!AC198=""),"3ª",IF(AND(OR(PAGAMENTOS!Q198&lt;&gt;"",PAGAMENTOS!R198&lt;&gt;""),PAGAMENTOS!U198=""),"2ª",IF(AND(OR(PAGAMENTOS!I198&lt;&gt;"",PAGAMENTOS!J198&lt;&gt;""),PAGAMENTOS!M198=""),"1ª","OK"))))</f>
        <v>OK</v>
      </c>
      <c r="V198" s="120" t="str">
        <f>IF(U198="4ª",IF(PAGAMENTOS!AH198="","AGUARDANDO VISTORIA","NO FINANCEIRO"),IF(U198="3ª",IF(PAGAMENTOS!Z198="","AGUARDANDO VISTORIA","NO FINANCEIRO"),IF(U198="2ª",IF(PAGAMENTOS!R198="","AGUARDANDO VISTORIA","NO FINANCEIRO"),IF(U198="1ª",IF(PAGAMENTOS!J198="","AGUARDANDO LIBERAÇÃO","NO FINANCEIRO"),"OK"))))</f>
        <v>OK</v>
      </c>
      <c r="W198" s="233" t="str">
        <f>IF(U198="4ª",IF(PAGAMENTOS!AH198="",PAGAMENTOS!AG198,PAGAMENTOS!AH198),IF(U198="3ª",IF(PAGAMENTOS!Z198="",PAGAMENTOS!Y198,PAGAMENTOS!Z198),IF(U198="2ª",IF(PAGAMENTOS!R198="",PAGAMENTOS!Q198,PAGAMENTOS!R198),IF(U198="1ª",IF(PAGAMENTOS!J198="",PAGAMENTOS!I198,PAGAMENTOS!J198),"OK"))))</f>
        <v>OK</v>
      </c>
      <c r="X198" s="18">
        <f>MAX(VISTORIA!Y198,VISTORIA!U198,VISTORIA!Q198,VISTORIA!M198,VISTORIA!I198)</f>
        <v>1</v>
      </c>
      <c r="Y198" s="18">
        <f>IF(VISTORIA!Y198&lt;&gt;"",VISTORIA!Y198,IF(VISTORIA!U198&lt;&gt;"",VISTORIA!U198,IF(VISTORIA!Q198&lt;&gt;"",VISTORIA!Q198,IF(VISTORIA!M198&lt;&gt;"",VISTORIA!M198,IF(VISTORIA!I198&lt;&gt;"",VISTORIA!I198,0)))))</f>
        <v>1</v>
      </c>
      <c r="Z198" s="233">
        <f>IF(VISTORIA!Y198&lt;&gt;"",VISTORIA!W198,IF(VISTORIA!U198&lt;&gt;"",VISTORIA!S198,IF(VISTORIA!Q198&lt;&gt;"",VISTORIA!O198,IF(VISTORIA!M198&lt;&gt;"",VISTORIA!K198,IF(VISTORIA!I198&lt;&gt;"",VISTORIA!G198,"NA")))))</f>
        <v>42335</v>
      </c>
      <c r="AA198" s="233">
        <f>IF(VISTORIA!Y198&lt;&gt;"",VISTORIA!X198,IF(VISTORIA!U198&lt;&gt;"",VISTORIA!T198,IF(VISTORIA!Q198&lt;&gt;"",VISTORIA!P198,IF(VISTORIA!M198&lt;&gt;"",VISTORIA!L198,IF(VISTORIA!I198&lt;&gt;"",VISTORIA!H198,"NA")))))</f>
        <v>42354</v>
      </c>
      <c r="AB198" s="233" t="str">
        <f>IF(OR(G198="AGUARDANDO PRESTAÇÃO DE CONTAS",G198="AGUARDANDO APROVAÇÃO PRESTAÇÃO DE CONTAS",G198="CONCLUÍDO"),"PTM CONCLUÍDO",IF(AND(VISTORIA!X198="",VISTORIA!W198&lt;&gt;""),VISTORIA!W198,IF(AND(VISTORIA!T198="",VISTORIA!S198&lt;&gt;""),VISTORIA!S198,IF(AND(VISTORIA!P198="",VISTORIA!O198&lt;&gt;""),VISTORIA!O198,IF(AND(VISTORIA!L198="",VISTORIA!K198&lt;&gt;""),VISTORIA!K198,IF(AND(VISTORIA!H198="",VISTORIA!G198&lt;&gt;""),VISTORIA!G198,"SEM PEDIDO"))))))</f>
        <v>SEM PEDIDO</v>
      </c>
      <c r="AC198" s="18" t="str">
        <f>IFERROR(INDEX('CONCLUSÃO INFORMAL'!198:198,MATCH(MAX('CONCLUSÃO INFORMAL'!H198,'CONCLUSÃO INFORMAL'!L198,'CONCLUSÃO INFORMAL'!P198),'CONCLUSÃO INFORMAL'!198:198,0)-1),"NÃO INFORMADO")</f>
        <v>NÃO INFORMADO</v>
      </c>
      <c r="AD198" s="233" t="str">
        <f>IFERROR(INDEX('CONCLUSÃO INFORMAL'!198:198,MATCH(MAX('CONCLUSÃO INFORMAL'!H198,'CONCLUSÃO INFORMAL'!L198,'CONCLUSÃO INFORMAL'!P198),'CONCLUSÃO INFORMAL'!198:198,0)),"NÃO INFORMADO")</f>
        <v>NÃO INFORMADO</v>
      </c>
      <c r="AE198" s="1950" t="str">
        <f>IFERROR(INDEX('CONCLUSÃO INFORMAL'!198:198,MATCH(MAX('CONCLUSÃO INFORMAL'!H198,'CONCLUSÃO INFORMAL'!L198,'CONCLUSÃO INFORMAL'!P198),'CONCLUSÃO INFORMAL'!198:198,0)+1),"NÃO INFORMADO")</f>
        <v>NÃO INFORMADO</v>
      </c>
    </row>
    <row r="199" spans="2:31" ht="159.5" x14ac:dyDescent="0.35">
      <c r="B199" s="7" t="str">
        <f>'INF GERAIS'!B199&amp;IFERROR(IF(INDEX(APOIO!$A$5:$A$50,MATCH('INF GERAIS'!N199,APOIO!$B$5:$B$50,0))="NÃO",APOIO!$A$2&amp;"NÃO VÁLIDO",""),"")</f>
        <v>2014.0187
NÃO VÁLIDO</v>
      </c>
      <c r="C199" s="1950" t="str">
        <f>'INF GERAIS'!C199</f>
        <v>METROPOLITANA</v>
      </c>
      <c r="D199" s="1950" t="str">
        <f>'INF GERAIS'!D199</f>
        <v>IPOJUCA</v>
      </c>
      <c r="E199" s="1950" t="str">
        <f>'INF GERAIS'!E199</f>
        <v>IMPLANTAÇÃO DE DRENAGEM SUPERFICIAL,TERRAPLENAGEM, COM FORNECIMENTO E APLICAÇÃO DE TRATAMENTO SUPERFICIAL DUPLO (TSD) NAS VIAS VICINAIS DE ACESSO À DIVERSAS COMUNIDADES DOS ENGENHOS NO MUNICÍPIO DO IPOJUCA</v>
      </c>
      <c r="F199" s="1950" t="str">
        <f>'INF GERAIS'!G199</f>
        <v>NORMAL</v>
      </c>
      <c r="G199" s="1950" t="str">
        <f>'INF GERAIS'!N199</f>
        <v>CANCELADO</v>
      </c>
      <c r="H199" s="1950" t="str">
        <f>'INF GERAIS'!O199</f>
        <v>NÃO INICIADA</v>
      </c>
      <c r="I199" s="11">
        <f>'INF GERAIS'!I199</f>
        <v>2113206.2958333329</v>
      </c>
      <c r="J199" s="11">
        <f>'INF GERAIS'!J199</f>
        <v>1272331.22</v>
      </c>
      <c r="K199" s="11">
        <f>'INF GERAIS'!K199</f>
        <v>1272331.22</v>
      </c>
      <c r="L199" s="11">
        <f>'INF GERAIS'!L199</f>
        <v>0</v>
      </c>
      <c r="M199" s="11">
        <f>'INF GERAIS'!M199</f>
        <v>0</v>
      </c>
      <c r="N199" s="233">
        <f>IF(MAX(PAGAMENTOS!M199,PAGAMENTOS!U199,PAGAMENTOS!AC199,PAGAMENTOS!AK199,PAGAMENTOS!AQ199,PAGAMENTOS!AW199)=0,"SEM PAGAMENTO",IFERROR(INDEX(PAGAMENTOS!199:199,MATCH(MAX(PAGAMENTOS!M199,PAGAMENTOS!U199,PAGAMENTOS!AC199,PAGAMENTOS!AK199,PAGAMENTOS!AQ199,PAGAMENTOS!AW199),PAGAMENTOS!199:199,0)),"SEM PAGAMENTO"))</f>
        <v>41823</v>
      </c>
      <c r="O199" s="120" t="str">
        <f>IF(MAX(PAGAMENTOS!M199,PAGAMENTOS!U199,PAGAMENTOS!AC199,PAGAMENTOS!AK199,PAGAMENTOS!AQ199,PAGAMENTOS!AW199)=0,"SEM PAGAMENTO",IFERROR(IF(MATCH(MAX(PAGAMENTOS!M199,PAGAMENTOS!U199,PAGAMENTOS!AC199,PAGAMENTOS!AK199,PAGAMENTOS!AQ199,PAGAMENTOS!AW199),PAGAMENTOS!199:199,0)&gt;40,INDEX(PAGAMENTOS!199:199,MATCH(MAX(PAGAMENTOS!M199,PAGAMENTOS!U199,PAGAMENTOS!AC199,PAGAMENTOS!AK199,PAGAMENTOS!AQ199,PAGAMENTOS!AW199),PAGAMENTOS!199:199,0)-2)&amp;" P COMP.",IF(MATCH(MAX(PAGAMENTOS!M199,PAGAMENTOS!U199,PAGAMENTOS!AC199,PAGAMENTOS!AK199,PAGAMENTOS!AQ199,PAGAMENTOS!AW199),PAGAMENTOS!199:199,0)=13,"1ª P",IF(MATCH(MAX(PAGAMENTOS!M199,PAGAMENTOS!U199,PAGAMENTOS!AC199,PAGAMENTOS!AK199,PAGAMENTOS!AQ199,PAGAMENTOS!AW199),PAGAMENTOS!199:199,0)=21,"2ª P",IF(MATCH(MAX(PAGAMENTOS!M199,PAGAMENTOS!U199,PAGAMENTOS!AC199,PAGAMENTOS!AK199,PAGAMENTOS!AQ199,PAGAMENTOS!AW199),PAGAMENTOS!199:199,0)=29,"3ª P",IF(PAGAMENTOS!AC199=PAGAMENTOS!AK199,"4ª P","4ª P"))))),"SEM PAGAMENTO"))</f>
        <v>1ª P</v>
      </c>
      <c r="P199" s="11">
        <f>IF(MAX(PAGAMENTOS!M199,PAGAMENTOS!U199,PAGAMENTOS!AC199,PAGAMENTOS!AK199,PAGAMENTOS!AQ199,PAGAMENTOS!AW199)=0,"SEM PAGAMENTO",IFERROR(INDEX(PAGAMENTOS!199:199,MATCH(MAX(PAGAMENTOS!M199,PAGAMENTOS!U199,PAGAMENTOS!AC199,PAGAMENTOS!AK199,PAGAMENTOS!AQ199,PAGAMENTOS!AW199),PAGAMENTOS!199:199,0)-1),"SEM PAGAMENTO"))</f>
        <v>633895.93000000005</v>
      </c>
      <c r="Q199" s="11">
        <f>SUM(PAGAMENTOS!G199,PAGAMENTOS!L199,PAGAMENTOS!T199,PAGAMENTOS!AB199,PAGAMENTOS!AJ199,PAGAMENTOS!AP199,PAGAMENTOS!AV199)</f>
        <v>633895.93000000005</v>
      </c>
      <c r="R199" s="11">
        <f>SUM(PAGAMENTOS!G199,PAGAMENTOS!H199,PAGAMENTOS!L199,PAGAMENTOS!T199,PAGAMENTOS!AB199,PAGAMENTOS!AJ199,PAGAMENTOS!AP199,PAGAMENTOS!AV199)</f>
        <v>0</v>
      </c>
      <c r="S199" s="17">
        <f t="shared" si="2"/>
        <v>0</v>
      </c>
      <c r="T199" s="11">
        <f>IF(RIGHT(B199)="O",0,IF(AND(R199=0,PAGAMENTOS!H199&lt;&gt;0),0,K199-R199))</f>
        <v>0</v>
      </c>
      <c r="U199" s="120" t="str">
        <f>IF(AND(OR(PAGAMENTOS!AG199&lt;&gt;"",PAGAMENTOS!AH199&lt;&gt;""),PAGAMENTOS!AK199=""),"4ª",IF(AND(OR(PAGAMENTOS!Y199&lt;&gt;"",PAGAMENTOS!Z199&lt;&gt;""),PAGAMENTOS!AC199=""),"3ª",IF(AND(OR(PAGAMENTOS!Q199&lt;&gt;"",PAGAMENTOS!R199&lt;&gt;""),PAGAMENTOS!U199=""),"2ª",IF(AND(OR(PAGAMENTOS!I199&lt;&gt;"",PAGAMENTOS!J199&lt;&gt;""),PAGAMENTOS!M199=""),"1ª","OK"))))</f>
        <v>OK</v>
      </c>
      <c r="V199" s="120" t="str">
        <f>IF(U199="4ª",IF(PAGAMENTOS!AH199="","AGUARDANDO VISTORIA","NO FINANCEIRO"),IF(U199="3ª",IF(PAGAMENTOS!Z199="","AGUARDANDO VISTORIA","NO FINANCEIRO"),IF(U199="2ª",IF(PAGAMENTOS!R199="","AGUARDANDO VISTORIA","NO FINANCEIRO"),IF(U199="1ª",IF(PAGAMENTOS!J199="","AGUARDANDO LIBERAÇÃO","NO FINANCEIRO"),"OK"))))</f>
        <v>OK</v>
      </c>
      <c r="W199" s="233" t="str">
        <f>IF(U199="4ª",IF(PAGAMENTOS!AH199="",PAGAMENTOS!AG199,PAGAMENTOS!AH199),IF(U199="3ª",IF(PAGAMENTOS!Z199="",PAGAMENTOS!Y199,PAGAMENTOS!Z199),IF(U199="2ª",IF(PAGAMENTOS!R199="",PAGAMENTOS!Q199,PAGAMENTOS!R199),IF(U199="1ª",IF(PAGAMENTOS!J199="",PAGAMENTOS!I199,PAGAMENTOS!J199),"OK"))))</f>
        <v>OK</v>
      </c>
      <c r="X199" s="18">
        <f>MAX(VISTORIA!Y199,VISTORIA!U199,VISTORIA!Q199,VISTORIA!M199,VISTORIA!I199)</f>
        <v>0</v>
      </c>
      <c r="Y199" s="18">
        <f>IF(VISTORIA!Y199&lt;&gt;"",VISTORIA!Y199,IF(VISTORIA!U199&lt;&gt;"",VISTORIA!U199,IF(VISTORIA!Q199&lt;&gt;"",VISTORIA!Q199,IF(VISTORIA!M199&lt;&gt;"",VISTORIA!M199,IF(VISTORIA!I199&lt;&gt;"",VISTORIA!I199,0)))))</f>
        <v>0</v>
      </c>
      <c r="Z199" s="233" t="str">
        <f>IF(VISTORIA!Y199&lt;&gt;"",VISTORIA!W199,IF(VISTORIA!U199&lt;&gt;"",VISTORIA!S199,IF(VISTORIA!Q199&lt;&gt;"",VISTORIA!O199,IF(VISTORIA!M199&lt;&gt;"",VISTORIA!K199,IF(VISTORIA!I199&lt;&gt;"",VISTORIA!G199,"NA")))))</f>
        <v>NA</v>
      </c>
      <c r="AA199" s="233" t="str">
        <f>IF(VISTORIA!Y199&lt;&gt;"",VISTORIA!X199,IF(VISTORIA!U199&lt;&gt;"",VISTORIA!T199,IF(VISTORIA!Q199&lt;&gt;"",VISTORIA!P199,IF(VISTORIA!M199&lt;&gt;"",VISTORIA!L199,IF(VISTORIA!I199&lt;&gt;"",VISTORIA!H199,"NA")))))</f>
        <v>NA</v>
      </c>
      <c r="AB199" s="233" t="str">
        <f>IF(OR(G199="AGUARDANDO PRESTAÇÃO DE CONTAS",G199="AGUARDANDO APROVAÇÃO PRESTAÇÃO DE CONTAS",G199="CONCLUÍDO"),"PTM CONCLUÍDO",IF(AND(VISTORIA!X199="",VISTORIA!W199&lt;&gt;""),VISTORIA!W199,IF(AND(VISTORIA!T199="",VISTORIA!S199&lt;&gt;""),VISTORIA!S199,IF(AND(VISTORIA!P199="",VISTORIA!O199&lt;&gt;""),VISTORIA!O199,IF(AND(VISTORIA!L199="",VISTORIA!K199&lt;&gt;""),VISTORIA!K199,IF(AND(VISTORIA!H199="",VISTORIA!G199&lt;&gt;""),VISTORIA!G199,"SEM PEDIDO"))))))</f>
        <v>SEM PEDIDO</v>
      </c>
      <c r="AC199" s="18" t="str">
        <f>IFERROR(INDEX('CONCLUSÃO INFORMAL'!199:199,MATCH(MAX('CONCLUSÃO INFORMAL'!H199,'CONCLUSÃO INFORMAL'!L199,'CONCLUSÃO INFORMAL'!P199),'CONCLUSÃO INFORMAL'!199:199,0)-1),"NÃO INFORMADO")</f>
        <v>NÃO INFORMADO</v>
      </c>
      <c r="AD199" s="233" t="str">
        <f>IFERROR(INDEX('CONCLUSÃO INFORMAL'!199:199,MATCH(MAX('CONCLUSÃO INFORMAL'!H199,'CONCLUSÃO INFORMAL'!L199,'CONCLUSÃO INFORMAL'!P199),'CONCLUSÃO INFORMAL'!199:199,0)),"NÃO INFORMADO")</f>
        <v>NÃO INFORMADO</v>
      </c>
      <c r="AE199" s="1950" t="str">
        <f>IFERROR(INDEX('CONCLUSÃO INFORMAL'!199:199,MATCH(MAX('CONCLUSÃO INFORMAL'!H199,'CONCLUSÃO INFORMAL'!L199,'CONCLUSÃO INFORMAL'!P199),'CONCLUSÃO INFORMAL'!199:199,0)+1),"NÃO INFORMADO")</f>
        <v>NÃO INFORMADO</v>
      </c>
    </row>
    <row r="200" spans="2:31" s="902" customFormat="1" ht="43.5" x14ac:dyDescent="0.35">
      <c r="B200" s="902" t="str">
        <f>'INF GERAIS'!B200&amp;IFERROR(IF(INDEX(APOIO!$A$5:$A$50,MATCH('INF GERAIS'!N200,APOIO!$B$5:$B$50,0))="NÃO",APOIO!$A$2&amp;"NÃO VÁLIDO",""),"")</f>
        <v>2014.0433</v>
      </c>
      <c r="C200" s="1950" t="str">
        <f>'INF GERAIS'!C200</f>
        <v>METROPOLITANA</v>
      </c>
      <c r="D200" s="1950" t="str">
        <f>'INF GERAIS'!D200</f>
        <v>IPOJUCA</v>
      </c>
      <c r="E200" s="1950" t="str">
        <f>'INF GERAIS'!E200</f>
        <v>CONTENÇÃO DE ENCOSTAS</v>
      </c>
      <c r="F200" s="1950" t="str">
        <f>'INF GERAIS'!G200</f>
        <v>NORMAL</v>
      </c>
      <c r="G200" s="1950" t="str">
        <f>'INF GERAIS'!N200</f>
        <v>PC APROVADA COM RESSALVAS</v>
      </c>
      <c r="H200" s="1950" t="str">
        <f>'INF GERAIS'!O200</f>
        <v>CONCLUÍDA</v>
      </c>
      <c r="I200" s="11">
        <f>'INF GERAIS'!I200</f>
        <v>2113206.2958333329</v>
      </c>
      <c r="J200" s="11">
        <f>'INF GERAIS'!J200</f>
        <v>1118226.2</v>
      </c>
      <c r="K200" s="11">
        <f>'INF GERAIS'!K200</f>
        <v>1118226.2</v>
      </c>
      <c r="L200" s="11">
        <f>'INF GERAIS'!L200</f>
        <v>0</v>
      </c>
      <c r="M200" s="11">
        <f>'INF GERAIS'!M200</f>
        <v>0</v>
      </c>
      <c r="N200" s="233">
        <f>IF(MAX(PAGAMENTOS!M200,PAGAMENTOS!U200,PAGAMENTOS!AC200,PAGAMENTOS!AK200,PAGAMENTOS!AQ200,PAGAMENTOS!AW200)=0,"SEM PAGAMENTO",IFERROR(INDEX(PAGAMENTOS!200:200,MATCH(MAX(PAGAMENTOS!M200,PAGAMENTOS!U200,PAGAMENTOS!AC200,PAGAMENTOS!AK200,PAGAMENTOS!AQ200,PAGAMENTOS!AW200),PAGAMENTOS!200:200,0)),"SEM PAGAMENTO"))</f>
        <v>44655</v>
      </c>
      <c r="O200" s="120" t="str">
        <f>IF(MAX(PAGAMENTOS!M200,PAGAMENTOS!U200,PAGAMENTOS!AC200,PAGAMENTOS!AK200,PAGAMENTOS!AQ200,PAGAMENTOS!AW200)=0,"SEM PAGAMENTO",IFERROR(IF(MATCH(MAX(PAGAMENTOS!M200,PAGAMENTOS!U200,PAGAMENTOS!AC200,PAGAMENTOS!AK200,PAGAMENTOS!AQ200,PAGAMENTOS!AW200),PAGAMENTOS!200:200,0)&gt;40,INDEX(PAGAMENTOS!200:200,MATCH(MAX(PAGAMENTOS!M200,PAGAMENTOS!U200,PAGAMENTOS!AC200,PAGAMENTOS!AK200,PAGAMENTOS!AQ200,PAGAMENTOS!AW200),PAGAMENTOS!200:200,0)-2)&amp;" P COMP.",IF(MATCH(MAX(PAGAMENTOS!M200,PAGAMENTOS!U200,PAGAMENTOS!AC200,PAGAMENTOS!AK200,PAGAMENTOS!AQ200,PAGAMENTOS!AW200),PAGAMENTOS!200:200,0)=13,"1ª P",IF(MATCH(MAX(PAGAMENTOS!M200,PAGAMENTOS!U200,PAGAMENTOS!AC200,PAGAMENTOS!AK200,PAGAMENTOS!AQ200,PAGAMENTOS!AW200),PAGAMENTOS!200:200,0)=21,"2ª P",IF(MATCH(MAX(PAGAMENTOS!M200,PAGAMENTOS!U200,PAGAMENTOS!AC200,PAGAMENTOS!AK200,PAGAMENTOS!AQ200,PAGAMENTOS!AW200),PAGAMENTOS!200:200,0)=29,"3ª P",IF(PAGAMENTOS!AC200=PAGAMENTOS!AK200,"4ª P","4ª P"))))),"SEM PAGAMENTO"))</f>
        <v>3ª P</v>
      </c>
      <c r="P200" s="11">
        <f>IF(MAX(PAGAMENTOS!M200,PAGAMENTOS!U200,PAGAMENTOS!AC200,PAGAMENTOS!AK200,PAGAMENTOS!AQ200,PAGAMENTOS!AW200)=0,"SEM PAGAMENTO",IFERROR(INDEX(PAGAMENTOS!200:200,MATCH(MAX(PAGAMENTOS!M200,PAGAMENTOS!U200,PAGAMENTOS!AC200,PAGAMENTOS!AK200,PAGAMENTOS!AQ200,PAGAMENTOS!AW200),PAGAMENTOS!200:200,0)-1),"SEM PAGAMENTO"))</f>
        <v>386725.88</v>
      </c>
      <c r="Q200" s="11">
        <f>SUM(PAGAMENTOS!G200,PAGAMENTOS!L200,PAGAMENTOS!T200,PAGAMENTOS!AB200,PAGAMENTOS!AJ200,PAGAMENTOS!AP200,PAGAMENTOS!AV200)</f>
        <v>1546903.53</v>
      </c>
      <c r="R200" s="11">
        <f>SUM(PAGAMENTOS!G200,PAGAMENTOS!H200,PAGAMENTOS!L200,PAGAMENTOS!T200,PAGAMENTOS!AB200,PAGAMENTOS!AJ200,PAGAMENTOS!AP200,PAGAMENTOS!AV200)</f>
        <v>1118226.2</v>
      </c>
      <c r="S200" s="17">
        <f t="shared" ref="S200:S263" si="3">IFERROR(R200/K200,"NA")</f>
        <v>1</v>
      </c>
      <c r="T200" s="11">
        <f>IF(RIGHT(B200)="O",0,IF(AND(R200=0,PAGAMENTOS!H200&lt;&gt;0),0,K200-R200))</f>
        <v>0</v>
      </c>
      <c r="U200" s="120" t="str">
        <f>IF(AND(OR(PAGAMENTOS!AG200&lt;&gt;"",PAGAMENTOS!AH200&lt;&gt;""),PAGAMENTOS!AK200=""),"4ª",IF(AND(OR(PAGAMENTOS!Y200&lt;&gt;"",PAGAMENTOS!Z200&lt;&gt;""),PAGAMENTOS!AC200=""),"3ª",IF(AND(OR(PAGAMENTOS!Q200&lt;&gt;"",PAGAMENTOS!R200&lt;&gt;""),PAGAMENTOS!U200=""),"2ª",IF(AND(OR(PAGAMENTOS!I200&lt;&gt;"",PAGAMENTOS!J200&lt;&gt;""),PAGAMENTOS!M200=""),"1ª","OK"))))</f>
        <v>OK</v>
      </c>
      <c r="V200" s="120" t="str">
        <f>IF(U200="4ª",IF(PAGAMENTOS!AH200="","AGUARDANDO VISTORIA","NO FINANCEIRO"),IF(U200="3ª",IF(PAGAMENTOS!Z200="","AGUARDANDO VISTORIA","NO FINANCEIRO"),IF(U200="2ª",IF(PAGAMENTOS!R200="","AGUARDANDO VISTORIA","NO FINANCEIRO"),IF(U200="1ª",IF(PAGAMENTOS!J200="","AGUARDANDO LIBERAÇÃO","NO FINANCEIRO"),"OK"))))</f>
        <v>OK</v>
      </c>
      <c r="W200" s="233" t="str">
        <f>IF(U200="4ª",IF(PAGAMENTOS!AH200="",PAGAMENTOS!AG200,PAGAMENTOS!AH200),IF(U200="3ª",IF(PAGAMENTOS!Z200="",PAGAMENTOS!Y200,PAGAMENTOS!Z200),IF(U200="2ª",IF(PAGAMENTOS!R200="",PAGAMENTOS!Q200,PAGAMENTOS!R200),IF(U200="1ª",IF(PAGAMENTOS!J200="",PAGAMENTOS!I200,PAGAMENTOS!J200),"OK"))))</f>
        <v>OK</v>
      </c>
      <c r="X200" s="18">
        <f>MAX(VISTORIA!Y200,VISTORIA!U200,VISTORIA!Q200,VISTORIA!M200,VISTORIA!I200)</f>
        <v>1</v>
      </c>
      <c r="Y200" s="18">
        <f>IF(VISTORIA!Y200&lt;&gt;"",VISTORIA!Y200,IF(VISTORIA!U200&lt;&gt;"",VISTORIA!U200,IF(VISTORIA!Q200&lt;&gt;"",VISTORIA!Q200,IF(VISTORIA!M200&lt;&gt;"",VISTORIA!M200,IF(VISTORIA!I200&lt;&gt;"",VISTORIA!I200,0)))))</f>
        <v>1</v>
      </c>
      <c r="Z200" s="233">
        <f>IF(VISTORIA!Y200&lt;&gt;"",VISTORIA!W200,IF(VISTORIA!U200&lt;&gt;"",VISTORIA!S200,IF(VISTORIA!Q200&lt;&gt;"",VISTORIA!O200,IF(VISTORIA!M200&lt;&gt;"",VISTORIA!K200,IF(VISTORIA!I200&lt;&gt;"",VISTORIA!G200,"NA")))))</f>
        <v>45321</v>
      </c>
      <c r="AA200" s="233">
        <f>IF(VISTORIA!Y200&lt;&gt;"",VISTORIA!X200,IF(VISTORIA!U200&lt;&gt;"",VISTORIA!T200,IF(VISTORIA!Q200&lt;&gt;"",VISTORIA!P200,IF(VISTORIA!M200&lt;&gt;"",VISTORIA!L200,IF(VISTORIA!I200&lt;&gt;"",VISTORIA!H200,"NA")))))</f>
        <v>45344</v>
      </c>
      <c r="AB200" s="233" t="str">
        <f>IF(OR(G200="AGUARDANDO PRESTAÇÃO DE CONTAS",G200="AGUARDANDO APROVAÇÃO PRESTAÇÃO DE CONTAS",G200="CONCLUÍDO"),"PTM CONCLUÍDO",IF(AND(VISTORIA!X200="",VISTORIA!W200&lt;&gt;""),VISTORIA!W200,IF(AND(VISTORIA!T200="",VISTORIA!S200&lt;&gt;""),VISTORIA!S200,IF(AND(VISTORIA!P200="",VISTORIA!O200&lt;&gt;""),VISTORIA!O200,IF(AND(VISTORIA!L200="",VISTORIA!K200&lt;&gt;""),VISTORIA!K200,IF(AND(VISTORIA!H200="",VISTORIA!G200&lt;&gt;""),VISTORIA!G200,"SEM PEDIDO"))))))</f>
        <v>SEM PEDIDO</v>
      </c>
      <c r="AC200" s="18" t="str">
        <f>IFERROR(INDEX('CONCLUSÃO INFORMAL'!200:200,MATCH(MAX('CONCLUSÃO INFORMAL'!H200,'CONCLUSÃO INFORMAL'!L200,'CONCLUSÃO INFORMAL'!P200),'CONCLUSÃO INFORMAL'!200:200,0)-1),"NÃO INFORMADO")</f>
        <v>NÃO INFORMADO</v>
      </c>
      <c r="AD200" s="233" t="str">
        <f>IFERROR(INDEX('CONCLUSÃO INFORMAL'!200:200,MATCH(MAX('CONCLUSÃO INFORMAL'!H200,'CONCLUSÃO INFORMAL'!L200,'CONCLUSÃO INFORMAL'!P200),'CONCLUSÃO INFORMAL'!200:200,0)),"NÃO INFORMADO")</f>
        <v>NÃO INFORMADO</v>
      </c>
      <c r="AE200" s="1950" t="str">
        <f>IFERROR(INDEX('CONCLUSÃO INFORMAL'!200:200,MATCH(MAX('CONCLUSÃO INFORMAL'!H200,'CONCLUSÃO INFORMAL'!L200,'CONCLUSÃO INFORMAL'!P200),'CONCLUSÃO INFORMAL'!200:200,0)+1),"NÃO INFORMADO")</f>
        <v>NÃO INFORMADO</v>
      </c>
    </row>
    <row r="201" spans="2:31" ht="43.5" x14ac:dyDescent="0.35">
      <c r="B201" s="7" t="str">
        <f>'INF GERAIS'!B201&amp;IFERROR(IF(INDEX(APOIO!$A$5:$A$50,MATCH('INF GERAIS'!N201,APOIO!$B$5:$B$50,0))="NÃO",APOIO!$A$2&amp;"NÃO VÁLIDO",""),"")</f>
        <v>2014.0188</v>
      </c>
      <c r="C201" s="1950" t="str">
        <f>'INF GERAIS'!C201</f>
        <v>SERTÃO DO ARARIPE</v>
      </c>
      <c r="D201" s="1950" t="str">
        <f>'INF GERAIS'!D201</f>
        <v>IPUBI</v>
      </c>
      <c r="E201" s="1950" t="str">
        <f>'INF GERAIS'!E201</f>
        <v>CONSTRUÇÃO DO MATADOURO PÚBLICO DE SERROLÂNDIA</v>
      </c>
      <c r="F201" s="1950" t="str">
        <f>'INF GERAIS'!G201</f>
        <v>NORMAL</v>
      </c>
      <c r="G201" s="1950" t="str">
        <f>'INF GERAIS'!N201</f>
        <v>E-FISCO (Baixado)</v>
      </c>
      <c r="H201" s="1950" t="str">
        <f>'INF GERAIS'!O201</f>
        <v>CONCLUÍDA</v>
      </c>
      <c r="I201" s="11">
        <f>'INF GERAIS'!I201</f>
        <v>1056603.1616666669</v>
      </c>
      <c r="J201" s="11">
        <f>'INF GERAIS'!J201</f>
        <v>472267.15</v>
      </c>
      <c r="K201" s="11">
        <f>'INF GERAIS'!K201</f>
        <v>355566.33</v>
      </c>
      <c r="L201" s="11">
        <f>'INF GERAIS'!L201</f>
        <v>0</v>
      </c>
      <c r="M201" s="11">
        <f>'INF GERAIS'!M201</f>
        <v>116700.82</v>
      </c>
      <c r="N201" s="233">
        <f>IF(MAX(PAGAMENTOS!M201,PAGAMENTOS!U201,PAGAMENTOS!AC201,PAGAMENTOS!AK201,PAGAMENTOS!AQ201,PAGAMENTOS!AW201)=0,"SEM PAGAMENTO",IFERROR(INDEX(PAGAMENTOS!201:201,MATCH(MAX(PAGAMENTOS!M201,PAGAMENTOS!U201,PAGAMENTOS!AC201,PAGAMENTOS!AK201,PAGAMENTOS!AQ201,PAGAMENTOS!AW201),PAGAMENTOS!201:201,0)),"SEM PAGAMENTO"))</f>
        <v>43285</v>
      </c>
      <c r="O201" s="120" t="str">
        <f>IF(MAX(PAGAMENTOS!M201,PAGAMENTOS!U201,PAGAMENTOS!AC201,PAGAMENTOS!AK201,PAGAMENTOS!AQ201,PAGAMENTOS!AW201)=0,"SEM PAGAMENTO",IFERROR(IF(MATCH(MAX(PAGAMENTOS!M201,PAGAMENTOS!U201,PAGAMENTOS!AC201,PAGAMENTOS!AK201,PAGAMENTOS!AQ201,PAGAMENTOS!AW201),PAGAMENTOS!201:201,0)&gt;40,INDEX(PAGAMENTOS!201:201,MATCH(MAX(PAGAMENTOS!M201,PAGAMENTOS!U201,PAGAMENTOS!AC201,PAGAMENTOS!AK201,PAGAMENTOS!AQ201,PAGAMENTOS!AW201),PAGAMENTOS!201:201,0)-2)&amp;" P COMP.",IF(MATCH(MAX(PAGAMENTOS!M201,PAGAMENTOS!U201,PAGAMENTOS!AC201,PAGAMENTOS!AK201,PAGAMENTOS!AQ201,PAGAMENTOS!AW201),PAGAMENTOS!201:201,0)=13,"1ª P",IF(MATCH(MAX(PAGAMENTOS!M201,PAGAMENTOS!U201,PAGAMENTOS!AC201,PAGAMENTOS!AK201,PAGAMENTOS!AQ201,PAGAMENTOS!AW201),PAGAMENTOS!201:201,0)=21,"2ª P",IF(MATCH(MAX(PAGAMENTOS!M201,PAGAMENTOS!U201,PAGAMENTOS!AC201,PAGAMENTOS!AK201,PAGAMENTOS!AQ201,PAGAMENTOS!AW201),PAGAMENTOS!201:201,0)=29,"3ª P",IF(PAGAMENTOS!AC201=PAGAMENTOS!AK201,"4ª P","4ª P"))))),"SEM PAGAMENTO"))</f>
        <v>4ª P</v>
      </c>
      <c r="P201" s="11">
        <f>IF(MAX(PAGAMENTOS!M201,PAGAMENTOS!U201,PAGAMENTOS!AC201,PAGAMENTOS!AK201,PAGAMENTOS!AQ201,PAGAMENTOS!AW201)=0,"SEM PAGAMENTO",IFERROR(INDEX(PAGAMENTOS!201:201,MATCH(MAX(PAGAMENTOS!M201,PAGAMENTOS!U201,PAGAMENTOS!AC201,PAGAMENTOS!AK201,PAGAMENTOS!AQ201,PAGAMENTOS!AW201),PAGAMENTOS!201:201,0)-1),"SEM PAGAMENTO"))</f>
        <v>66244.17</v>
      </c>
      <c r="Q201" s="11">
        <f>SUM(PAGAMENTOS!G201,PAGAMENTOS!L201,PAGAMENTOS!T201,PAGAMENTOS!AB201,PAGAMENTOS!AJ201,PAGAMENTOS!AP201,PAGAMENTOS!AV201)</f>
        <v>355566.32999999996</v>
      </c>
      <c r="R201" s="11">
        <f>SUM(PAGAMENTOS!G201,PAGAMENTOS!H201,PAGAMENTOS!L201,PAGAMENTOS!T201,PAGAMENTOS!AB201,PAGAMENTOS!AJ201,PAGAMENTOS!AP201,PAGAMENTOS!AV201)</f>
        <v>355566.32999999996</v>
      </c>
      <c r="S201" s="17">
        <f t="shared" si="3"/>
        <v>0.99999999999999989</v>
      </c>
      <c r="T201" s="11">
        <f>IF(RIGHT(B201)="O",0,IF(AND(R201=0,PAGAMENTOS!H201&lt;&gt;0),0,K201-R201))</f>
        <v>5.8207660913467407E-11</v>
      </c>
      <c r="U201" s="120" t="str">
        <f>IF(AND(OR(PAGAMENTOS!AG201&lt;&gt;"",PAGAMENTOS!AH201&lt;&gt;""),PAGAMENTOS!AK201=""),"4ª",IF(AND(OR(PAGAMENTOS!Y201&lt;&gt;"",PAGAMENTOS!Z201&lt;&gt;""),PAGAMENTOS!AC201=""),"3ª",IF(AND(OR(PAGAMENTOS!Q201&lt;&gt;"",PAGAMENTOS!R201&lt;&gt;""),PAGAMENTOS!U201=""),"2ª",IF(AND(OR(PAGAMENTOS!I201&lt;&gt;"",PAGAMENTOS!J201&lt;&gt;""),PAGAMENTOS!M201=""),"1ª","OK"))))</f>
        <v>OK</v>
      </c>
      <c r="V201" s="120" t="str">
        <f>IF(U201="4ª",IF(PAGAMENTOS!AH201="","AGUARDANDO VISTORIA","NO FINANCEIRO"),IF(U201="3ª",IF(PAGAMENTOS!Z201="","AGUARDANDO VISTORIA","NO FINANCEIRO"),IF(U201="2ª",IF(PAGAMENTOS!R201="","AGUARDANDO VISTORIA","NO FINANCEIRO"),IF(U201="1ª",IF(PAGAMENTOS!J201="","AGUARDANDO LIBERAÇÃO","NO FINANCEIRO"),"OK"))))</f>
        <v>OK</v>
      </c>
      <c r="W201" s="233" t="str">
        <f>IF(U201="4ª",IF(PAGAMENTOS!AH201="",PAGAMENTOS!AG201,PAGAMENTOS!AH201),IF(U201="3ª",IF(PAGAMENTOS!Z201="",PAGAMENTOS!Y201,PAGAMENTOS!Z201),IF(U201="2ª",IF(PAGAMENTOS!R201="",PAGAMENTOS!Q201,PAGAMENTOS!R201),IF(U201="1ª",IF(PAGAMENTOS!J201="",PAGAMENTOS!I201,PAGAMENTOS!J201),"OK"))))</f>
        <v>OK</v>
      </c>
      <c r="X201" s="18">
        <f>MAX(VISTORIA!Y201,VISTORIA!U201,VISTORIA!Q201,VISTORIA!M201,VISTORIA!I201)</f>
        <v>1</v>
      </c>
      <c r="Y201" s="18">
        <f>IF(VISTORIA!Y201&lt;&gt;"",VISTORIA!Y201,IF(VISTORIA!U201&lt;&gt;"",VISTORIA!U201,IF(VISTORIA!Q201&lt;&gt;"",VISTORIA!Q201,IF(VISTORIA!M201&lt;&gt;"",VISTORIA!M201,IF(VISTORIA!I201&lt;&gt;"",VISTORIA!I201,0)))))</f>
        <v>1</v>
      </c>
      <c r="Z201" s="233">
        <f>IF(VISTORIA!Y201&lt;&gt;"",VISTORIA!W201,IF(VISTORIA!U201&lt;&gt;"",VISTORIA!S201,IF(VISTORIA!Q201&lt;&gt;"",VISTORIA!O201,IF(VISTORIA!M201&lt;&gt;"",VISTORIA!K201,IF(VISTORIA!I201&lt;&gt;"",VISTORIA!G201,"NA")))))</f>
        <v>43076</v>
      </c>
      <c r="AA201" s="233">
        <f>IF(VISTORIA!Y201&lt;&gt;"",VISTORIA!X201,IF(VISTORIA!U201&lt;&gt;"",VISTORIA!T201,IF(VISTORIA!Q201&lt;&gt;"",VISTORIA!P201,IF(VISTORIA!M201&lt;&gt;"",VISTORIA!L201,IF(VISTORIA!I201&lt;&gt;"",VISTORIA!H201,"NA")))))</f>
        <v>43241</v>
      </c>
      <c r="AB201" s="233" t="str">
        <f>IF(OR(G201="AGUARDANDO PRESTAÇÃO DE CONTAS",G201="AGUARDANDO APROVAÇÃO PRESTAÇÃO DE CONTAS",G201="CONCLUÍDO"),"PTM CONCLUÍDO",IF(AND(VISTORIA!X201="",VISTORIA!W201&lt;&gt;""),VISTORIA!W201,IF(AND(VISTORIA!T201="",VISTORIA!S201&lt;&gt;""),VISTORIA!S201,IF(AND(VISTORIA!P201="",VISTORIA!O201&lt;&gt;""),VISTORIA!O201,IF(AND(VISTORIA!L201="",VISTORIA!K201&lt;&gt;""),VISTORIA!K201,IF(AND(VISTORIA!H201="",VISTORIA!G201&lt;&gt;""),VISTORIA!G201,"SEM PEDIDO"))))))</f>
        <v>SEM PEDIDO</v>
      </c>
      <c r="AC201" s="18" t="str">
        <f>IFERROR(INDEX('CONCLUSÃO INFORMAL'!201:201,MATCH(MAX('CONCLUSÃO INFORMAL'!H201,'CONCLUSÃO INFORMAL'!L201,'CONCLUSÃO INFORMAL'!P201),'CONCLUSÃO INFORMAL'!201:201,0)-1),"NÃO INFORMADO")</f>
        <v>NÃO INFORMADO</v>
      </c>
      <c r="AD201" s="233" t="str">
        <f>IFERROR(INDEX('CONCLUSÃO INFORMAL'!201:201,MATCH(MAX('CONCLUSÃO INFORMAL'!H201,'CONCLUSÃO INFORMAL'!L201,'CONCLUSÃO INFORMAL'!P201),'CONCLUSÃO INFORMAL'!201:201,0)),"NÃO INFORMADO")</f>
        <v>NÃO INFORMADO</v>
      </c>
      <c r="AE201" s="1950" t="str">
        <f>IFERROR(INDEX('CONCLUSÃO INFORMAL'!201:201,MATCH(MAX('CONCLUSÃO INFORMAL'!H201,'CONCLUSÃO INFORMAL'!L201,'CONCLUSÃO INFORMAL'!P201),'CONCLUSÃO INFORMAL'!201:201,0)+1),"NÃO INFORMADO")</f>
        <v>NÃO INFORMADO</v>
      </c>
    </row>
    <row r="202" spans="2:31" ht="43.5" x14ac:dyDescent="0.35">
      <c r="B202" s="7" t="str">
        <f>'INF GERAIS'!B202&amp;IFERROR(IF(INDEX(APOIO!$A$5:$A$50,MATCH('INF GERAIS'!N202,APOIO!$B$5:$B$50,0))="NÃO",APOIO!$A$2&amp;"NÃO VÁLIDO",""),"")</f>
        <v>2014.0189</v>
      </c>
      <c r="C202" s="1950" t="str">
        <f>'INF GERAIS'!C202</f>
        <v>SERTÃO DO ARARIPE</v>
      </c>
      <c r="D202" s="1950" t="str">
        <f>'INF GERAIS'!D202</f>
        <v>IPUBI</v>
      </c>
      <c r="E202" s="1950" t="str">
        <f>'INF GERAIS'!E202</f>
        <v>REQUALIFICAÇÃO E REFORMA DA PRAÇA NILZA LINS</v>
      </c>
      <c r="F202" s="1950" t="str">
        <f>'INF GERAIS'!G202</f>
        <v>NORMAL</v>
      </c>
      <c r="G202" s="1950">
        <f>'INF GERAIS'!N202</f>
        <v>0</v>
      </c>
      <c r="H202" s="1950">
        <f>'INF GERAIS'!O202</f>
        <v>0</v>
      </c>
      <c r="I202" s="11">
        <f>'INF GERAIS'!I202</f>
        <v>1056603.1616666669</v>
      </c>
      <c r="J202" s="11">
        <f>'INF GERAIS'!J202</f>
        <v>374465.74</v>
      </c>
      <c r="K202" s="11">
        <f>'INF GERAIS'!K202</f>
        <v>250590.42</v>
      </c>
      <c r="L202" s="11">
        <f>'INF GERAIS'!L202</f>
        <v>0</v>
      </c>
      <c r="M202" s="11">
        <f>'INF GERAIS'!M202</f>
        <v>123875.32</v>
      </c>
      <c r="N202" s="233">
        <f>IF(MAX(PAGAMENTOS!M202,PAGAMENTOS!U202,PAGAMENTOS!AC202,PAGAMENTOS!AK202,PAGAMENTOS!AQ202,PAGAMENTOS!AW202)=0,"SEM PAGAMENTO",IFERROR(INDEX(PAGAMENTOS!202:202,MATCH(MAX(PAGAMENTOS!M202,PAGAMENTOS!U202,PAGAMENTOS!AC202,PAGAMENTOS!AK202,PAGAMENTOS!AQ202,PAGAMENTOS!AW202),PAGAMENTOS!202:202,0)),"SEM PAGAMENTO"))</f>
        <v>43193</v>
      </c>
      <c r="O202" s="120" t="str">
        <f>IF(MAX(PAGAMENTOS!M202,PAGAMENTOS!U202,PAGAMENTOS!AC202,PAGAMENTOS!AK202,PAGAMENTOS!AQ202,PAGAMENTOS!AW202)=0,"SEM PAGAMENTO",IFERROR(IF(MATCH(MAX(PAGAMENTOS!M202,PAGAMENTOS!U202,PAGAMENTOS!AC202,PAGAMENTOS!AK202,PAGAMENTOS!AQ202,PAGAMENTOS!AW202),PAGAMENTOS!202:202,0)&gt;40,INDEX(PAGAMENTOS!202:202,MATCH(MAX(PAGAMENTOS!M202,PAGAMENTOS!U202,PAGAMENTOS!AC202,PAGAMENTOS!AK202,PAGAMENTOS!AQ202,PAGAMENTOS!AW202),PAGAMENTOS!202:202,0)-2)&amp;" P COMP.",IF(MATCH(MAX(PAGAMENTOS!M202,PAGAMENTOS!U202,PAGAMENTOS!AC202,PAGAMENTOS!AK202,PAGAMENTOS!AQ202,PAGAMENTOS!AW202),PAGAMENTOS!202:202,0)=13,"1ª P",IF(MATCH(MAX(PAGAMENTOS!M202,PAGAMENTOS!U202,PAGAMENTOS!AC202,PAGAMENTOS!AK202,PAGAMENTOS!AQ202,PAGAMENTOS!AW202),PAGAMENTOS!202:202,0)=21,"2ª P",IF(MATCH(MAX(PAGAMENTOS!M202,PAGAMENTOS!U202,PAGAMENTOS!AC202,PAGAMENTOS!AK202,PAGAMENTOS!AQ202,PAGAMENTOS!AW202),PAGAMENTOS!202:202,0)=29,"3ª P",IF(PAGAMENTOS!AC202=PAGAMENTOS!AK202,"4ª P","4ª P"))))),"SEM PAGAMENTO"))</f>
        <v>3ª P</v>
      </c>
      <c r="P202" s="11">
        <f>IF(MAX(PAGAMENTOS!M202,PAGAMENTOS!U202,PAGAMENTOS!AC202,PAGAMENTOS!AK202,PAGAMENTOS!AQ202,PAGAMENTOS!AW202)=0,"SEM PAGAMENTO",IFERROR(INDEX(PAGAMENTOS!202:202,MATCH(MAX(PAGAMENTOS!M202,PAGAMENTOS!U202,PAGAMENTOS!AC202,PAGAMENTOS!AK202,PAGAMENTOS!AQ202,PAGAMENTOS!AW202),PAGAMENTOS!202:202,0)-1),"SEM PAGAMENTO"))</f>
        <v>54245.09</v>
      </c>
      <c r="Q202" s="11">
        <f>SUM(PAGAMENTOS!G202,PAGAMENTOS!L202,PAGAMENTOS!T202,PAGAMENTOS!AB202,PAGAMENTOS!AJ202,PAGAMENTOS!AP202,PAGAMENTOS!AV202)</f>
        <v>250590.41999999998</v>
      </c>
      <c r="R202" s="11">
        <f>SUM(PAGAMENTOS!G202,PAGAMENTOS!H202,PAGAMENTOS!L202,PAGAMENTOS!T202,PAGAMENTOS!AB202,PAGAMENTOS!AJ202,PAGAMENTOS!AP202,PAGAMENTOS!AV202)</f>
        <v>250590.41999999998</v>
      </c>
      <c r="S202" s="17">
        <f t="shared" si="3"/>
        <v>0.99999999999999989</v>
      </c>
      <c r="T202" s="11">
        <f>IF(RIGHT(B202)="O",0,IF(AND(R202=0,PAGAMENTOS!H202&lt;&gt;0),0,K202-R202))</f>
        <v>2.9103830456733704E-11</v>
      </c>
      <c r="U202" s="120" t="str">
        <f>IF(AND(OR(PAGAMENTOS!AG202&lt;&gt;"",PAGAMENTOS!AH202&lt;&gt;""),PAGAMENTOS!AK202=""),"4ª",IF(AND(OR(PAGAMENTOS!Y202&lt;&gt;"",PAGAMENTOS!Z202&lt;&gt;""),PAGAMENTOS!AC202=""),"3ª",IF(AND(OR(PAGAMENTOS!Q202&lt;&gt;"",PAGAMENTOS!R202&lt;&gt;""),PAGAMENTOS!U202=""),"2ª",IF(AND(OR(PAGAMENTOS!I202&lt;&gt;"",PAGAMENTOS!J202&lt;&gt;""),PAGAMENTOS!M202=""),"1ª","OK"))))</f>
        <v>OK</v>
      </c>
      <c r="V202" s="120" t="str">
        <f>IF(U202="4ª",IF(PAGAMENTOS!AH202="","AGUARDANDO VISTORIA","NO FINANCEIRO"),IF(U202="3ª",IF(PAGAMENTOS!Z202="","AGUARDANDO VISTORIA","NO FINANCEIRO"),IF(U202="2ª",IF(PAGAMENTOS!R202="","AGUARDANDO VISTORIA","NO FINANCEIRO"),IF(U202="1ª",IF(PAGAMENTOS!J202="","AGUARDANDO LIBERAÇÃO","NO FINANCEIRO"),"OK"))))</f>
        <v>OK</v>
      </c>
      <c r="W202" s="233" t="str">
        <f>IF(U202="4ª",IF(PAGAMENTOS!AH202="",PAGAMENTOS!AG202,PAGAMENTOS!AH202),IF(U202="3ª",IF(PAGAMENTOS!Z202="",PAGAMENTOS!Y202,PAGAMENTOS!Z202),IF(U202="2ª",IF(PAGAMENTOS!R202="",PAGAMENTOS!Q202,PAGAMENTOS!R202),IF(U202="1ª",IF(PAGAMENTOS!J202="",PAGAMENTOS!I202,PAGAMENTOS!J202),"OK"))))</f>
        <v>OK</v>
      </c>
      <c r="X202" s="18">
        <f>MAX(VISTORIA!Y202,VISTORIA!U202,VISTORIA!Q202,VISTORIA!M202,VISTORIA!I202)</f>
        <v>1</v>
      </c>
      <c r="Y202" s="18">
        <f>IF(VISTORIA!Y202&lt;&gt;"",VISTORIA!Y202,IF(VISTORIA!U202&lt;&gt;"",VISTORIA!U202,IF(VISTORIA!Q202&lt;&gt;"",VISTORIA!Q202,IF(VISTORIA!M202&lt;&gt;"",VISTORIA!M202,IF(VISTORIA!I202&lt;&gt;"",VISTORIA!I202,0)))))</f>
        <v>1</v>
      </c>
      <c r="Z202" s="233">
        <f>IF(VISTORIA!Y202&lt;&gt;"",VISTORIA!W202,IF(VISTORIA!U202&lt;&gt;"",VISTORIA!S202,IF(VISTORIA!Q202&lt;&gt;"",VISTORIA!O202,IF(VISTORIA!M202&lt;&gt;"",VISTORIA!K202,IF(VISTORIA!I202&lt;&gt;"",VISTORIA!G202,"NA")))))</f>
        <v>43109</v>
      </c>
      <c r="AA202" s="233">
        <f>IF(VISTORIA!Y202&lt;&gt;"",VISTORIA!X202,IF(VISTORIA!U202&lt;&gt;"",VISTORIA!T202,IF(VISTORIA!Q202&lt;&gt;"",VISTORIA!P202,IF(VISTORIA!M202&lt;&gt;"",VISTORIA!L202,IF(VISTORIA!I202&lt;&gt;"",VISTORIA!H202,"NA")))))</f>
        <v>43159</v>
      </c>
      <c r="AB202" s="233" t="str">
        <f>IF(OR(G202="AGUARDANDO PRESTAÇÃO DE CONTAS",G202="AGUARDANDO APROVAÇÃO PRESTAÇÃO DE CONTAS",G202="CONCLUÍDO"),"PTM CONCLUÍDO",IF(AND(VISTORIA!X202="",VISTORIA!W202&lt;&gt;""),VISTORIA!W202,IF(AND(VISTORIA!T202="",VISTORIA!S202&lt;&gt;""),VISTORIA!S202,IF(AND(VISTORIA!P202="",VISTORIA!O202&lt;&gt;""),VISTORIA!O202,IF(AND(VISTORIA!L202="",VISTORIA!K202&lt;&gt;""),VISTORIA!K202,IF(AND(VISTORIA!H202="",VISTORIA!G202&lt;&gt;""),VISTORIA!G202,"SEM PEDIDO"))))))</f>
        <v>SEM PEDIDO</v>
      </c>
      <c r="AC202" s="18" t="str">
        <f>IFERROR(INDEX('CONCLUSÃO INFORMAL'!202:202,MATCH(MAX('CONCLUSÃO INFORMAL'!H202,'CONCLUSÃO INFORMAL'!L202,'CONCLUSÃO INFORMAL'!P202),'CONCLUSÃO INFORMAL'!202:202,0)-1),"NÃO INFORMADO")</f>
        <v>NÃO INFORMADO</v>
      </c>
      <c r="AD202" s="233" t="str">
        <f>IFERROR(INDEX('CONCLUSÃO INFORMAL'!202:202,MATCH(MAX('CONCLUSÃO INFORMAL'!H202,'CONCLUSÃO INFORMAL'!L202,'CONCLUSÃO INFORMAL'!P202),'CONCLUSÃO INFORMAL'!202:202,0)),"NÃO INFORMADO")</f>
        <v>NÃO INFORMADO</v>
      </c>
      <c r="AE202" s="1950" t="str">
        <f>IFERROR(INDEX('CONCLUSÃO INFORMAL'!202:202,MATCH(MAX('CONCLUSÃO INFORMAL'!H202,'CONCLUSÃO INFORMAL'!L202,'CONCLUSÃO INFORMAL'!P202),'CONCLUSÃO INFORMAL'!202:202,0)+1),"NÃO INFORMADO")</f>
        <v>NÃO INFORMADO</v>
      </c>
    </row>
    <row r="203" spans="2:31" ht="43.5" x14ac:dyDescent="0.35">
      <c r="B203" s="7" t="str">
        <f>'INF GERAIS'!B203&amp;IFERROR(IF(INDEX(APOIO!$A$5:$A$50,MATCH('INF GERAIS'!N203,APOIO!$B$5:$B$50,0))="NÃO",APOIO!$A$2&amp;"NÃO VÁLIDO",""),"")</f>
        <v>2014.0190</v>
      </c>
      <c r="C203" s="1950" t="str">
        <f>'INF GERAIS'!C203</f>
        <v>SERTÃO DO ARARIPE</v>
      </c>
      <c r="D203" s="1950" t="str">
        <f>'INF GERAIS'!D203</f>
        <v>IPUBI</v>
      </c>
      <c r="E203" s="1950" t="str">
        <f>'INF GERAIS'!E203</f>
        <v>REQUALIFICAÇÃO E REFORMA DA AVENIDA CENTRAL NORTE E SUL</v>
      </c>
      <c r="F203" s="1950" t="str">
        <f>'INF GERAIS'!G203</f>
        <v>NORMAL</v>
      </c>
      <c r="G203" s="12" t="str">
        <f>'INF GERAIS'!N203</f>
        <v>EM CONFERÊNCIA PARA TEMAI</v>
      </c>
      <c r="H203" s="1950" t="str">
        <f>'INF GERAIS'!O203</f>
        <v>CONCLUÍDA</v>
      </c>
      <c r="I203" s="11">
        <f>'INF GERAIS'!I203</f>
        <v>1056603.1616666669</v>
      </c>
      <c r="J203" s="11">
        <f>'INF GERAIS'!J203</f>
        <v>221723.749992</v>
      </c>
      <c r="K203" s="11">
        <f>'INF GERAIS'!K203</f>
        <v>221723.749992</v>
      </c>
      <c r="L203" s="11">
        <f>'INF GERAIS'!L203</f>
        <v>0</v>
      </c>
      <c r="M203" s="11">
        <f>'INF GERAIS'!M203</f>
        <v>0</v>
      </c>
      <c r="N203" s="233">
        <f>IF(MAX(PAGAMENTOS!M203,PAGAMENTOS!U203,PAGAMENTOS!AC203,PAGAMENTOS!AK203,PAGAMENTOS!AQ203,PAGAMENTOS!AW203)=0,"SEM PAGAMENTO",IFERROR(INDEX(PAGAMENTOS!203:203,MATCH(MAX(PAGAMENTOS!M203,PAGAMENTOS!U203,PAGAMENTOS!AC203,PAGAMENTOS!AK203,PAGAMENTOS!AQ203,PAGAMENTOS!AW203),PAGAMENTOS!203:203,0)),"SEM PAGAMENTO"))</f>
        <v>42863</v>
      </c>
      <c r="O203" s="120" t="str">
        <f>IF(MAX(PAGAMENTOS!M203,PAGAMENTOS!U203,PAGAMENTOS!AC203,PAGAMENTOS!AK203,PAGAMENTOS!AQ203,PAGAMENTOS!AW203)=0,"SEM PAGAMENTO",IFERROR(IF(MATCH(MAX(PAGAMENTOS!M203,PAGAMENTOS!U203,PAGAMENTOS!AC203,PAGAMENTOS!AK203,PAGAMENTOS!AQ203,PAGAMENTOS!AW203),PAGAMENTOS!203:203,0)&gt;40,INDEX(PAGAMENTOS!203:203,MATCH(MAX(PAGAMENTOS!M203,PAGAMENTOS!U203,PAGAMENTOS!AC203,PAGAMENTOS!AK203,PAGAMENTOS!AQ203,PAGAMENTOS!AW203),PAGAMENTOS!203:203,0)-2)&amp;" P COMP.",IF(MATCH(MAX(PAGAMENTOS!M203,PAGAMENTOS!U203,PAGAMENTOS!AC203,PAGAMENTOS!AK203,PAGAMENTOS!AQ203,PAGAMENTOS!AW203),PAGAMENTOS!203:203,0)=13,"1ª P",IF(MATCH(MAX(PAGAMENTOS!M203,PAGAMENTOS!U203,PAGAMENTOS!AC203,PAGAMENTOS!AK203,PAGAMENTOS!AQ203,PAGAMENTOS!AW203),PAGAMENTOS!203:203,0)=21,"2ª P",IF(MATCH(MAX(PAGAMENTOS!M203,PAGAMENTOS!U203,PAGAMENTOS!AC203,PAGAMENTOS!AK203,PAGAMENTOS!AQ203,PAGAMENTOS!AW203),PAGAMENTOS!203:203,0)=29,"3ª P",IF(PAGAMENTOS!AC203=PAGAMENTOS!AK203,"4ª P","4ª P"))))),"SEM PAGAMENTO"))</f>
        <v>4ª P</v>
      </c>
      <c r="P203" s="11">
        <f>IF(MAX(PAGAMENTOS!M203,PAGAMENTOS!U203,PAGAMENTOS!AC203,PAGAMENTOS!AK203,PAGAMENTOS!AQ203,PAGAMENTOS!AW203)=0,"SEM PAGAMENTO",IFERROR(INDEX(PAGAMENTOS!203:203,MATCH(MAX(PAGAMENTOS!M203,PAGAMENTOS!U203,PAGAMENTOS!AC203,PAGAMENTOS!AK203,PAGAMENTOS!AQ203,PAGAMENTOS!AW203),PAGAMENTOS!203:203,0)-1),"SEM PAGAMENTO"))</f>
        <v>44344.76</v>
      </c>
      <c r="Q203" s="11">
        <f>SUM(PAGAMENTOS!G203,PAGAMENTOS!L203,PAGAMENTOS!T203,PAGAMENTOS!AB203,PAGAMENTOS!AJ203,PAGAMENTOS!AP203,PAGAMENTOS!AV203)</f>
        <v>221723.75</v>
      </c>
      <c r="R203" s="11">
        <f>SUM(PAGAMENTOS!G203,PAGAMENTOS!H203,PAGAMENTOS!L203,PAGAMENTOS!T203,PAGAMENTOS!AB203,PAGAMENTOS!AJ203,PAGAMENTOS!AP203,PAGAMENTOS!AV203)</f>
        <v>221723.75</v>
      </c>
      <c r="S203" s="17">
        <f t="shared" si="3"/>
        <v>1.0000000000360809</v>
      </c>
      <c r="T203" s="11">
        <f>IF(RIGHT(B203)="O",0,IF(AND(R203=0,PAGAMENTOS!H203&lt;&gt;0),0,K203-R203))</f>
        <v>-8.000002708286047E-6</v>
      </c>
      <c r="U203" s="120" t="str">
        <f>IF(AND(OR(PAGAMENTOS!AG203&lt;&gt;"",PAGAMENTOS!AH203&lt;&gt;""),PAGAMENTOS!AK203=""),"4ª",IF(AND(OR(PAGAMENTOS!Y203&lt;&gt;"",PAGAMENTOS!Z203&lt;&gt;""),PAGAMENTOS!AC203=""),"3ª",IF(AND(OR(PAGAMENTOS!Q203&lt;&gt;"",PAGAMENTOS!R203&lt;&gt;""),PAGAMENTOS!U203=""),"2ª",IF(AND(OR(PAGAMENTOS!I203&lt;&gt;"",PAGAMENTOS!J203&lt;&gt;""),PAGAMENTOS!M203=""),"1ª","OK"))))</f>
        <v>OK</v>
      </c>
      <c r="V203" s="120" t="str">
        <f>IF(U203="4ª",IF(PAGAMENTOS!AH203="","AGUARDANDO VISTORIA","NO FINANCEIRO"),IF(U203="3ª",IF(PAGAMENTOS!Z203="","AGUARDANDO VISTORIA","NO FINANCEIRO"),IF(U203="2ª",IF(PAGAMENTOS!R203="","AGUARDANDO VISTORIA","NO FINANCEIRO"),IF(U203="1ª",IF(PAGAMENTOS!J203="","AGUARDANDO LIBERAÇÃO","NO FINANCEIRO"),"OK"))))</f>
        <v>OK</v>
      </c>
      <c r="W203" s="233" t="str">
        <f>IF(U203="4ª",IF(PAGAMENTOS!AH203="",PAGAMENTOS!AG203,PAGAMENTOS!AH203),IF(U203="3ª",IF(PAGAMENTOS!Z203="",PAGAMENTOS!Y203,PAGAMENTOS!Z203),IF(U203="2ª",IF(PAGAMENTOS!R203="",PAGAMENTOS!Q203,PAGAMENTOS!R203),IF(U203="1ª",IF(PAGAMENTOS!J203="",PAGAMENTOS!I203,PAGAMENTOS!J203),"OK"))))</f>
        <v>OK</v>
      </c>
      <c r="X203" s="18">
        <f>MAX(VISTORIA!Y203,VISTORIA!U203,VISTORIA!Q203,VISTORIA!M203,VISTORIA!I203)</f>
        <v>1</v>
      </c>
      <c r="Y203" s="18">
        <f>IF(VISTORIA!Y203&lt;&gt;"",VISTORIA!Y203,IF(VISTORIA!U203&lt;&gt;"",VISTORIA!U203,IF(VISTORIA!Q203&lt;&gt;"",VISTORIA!Q203,IF(VISTORIA!M203&lt;&gt;"",VISTORIA!M203,IF(VISTORIA!I203&lt;&gt;"",VISTORIA!I203,0)))))</f>
        <v>1</v>
      </c>
      <c r="Z203" s="233">
        <f>IF(VISTORIA!Y203&lt;&gt;"",VISTORIA!W203,IF(VISTORIA!U203&lt;&gt;"",VISTORIA!S203,IF(VISTORIA!Q203&lt;&gt;"",VISTORIA!O203,IF(VISTORIA!M203&lt;&gt;"",VISTORIA!K203,IF(VISTORIA!I203&lt;&gt;"",VISTORIA!G203,"NA")))))</f>
        <v>42748</v>
      </c>
      <c r="AA203" s="233">
        <f>IF(VISTORIA!Y203&lt;&gt;"",VISTORIA!X203,IF(VISTORIA!U203&lt;&gt;"",VISTORIA!T203,IF(VISTORIA!Q203&lt;&gt;"",VISTORIA!P203,IF(VISTORIA!M203&lt;&gt;"",VISTORIA!L203,IF(VISTORIA!I203&lt;&gt;"",VISTORIA!H203,"NA")))))</f>
        <v>42831</v>
      </c>
      <c r="AB203" s="233" t="str">
        <f>IF(OR(G203="AGUARDANDO PRESTAÇÃO DE CONTAS",G203="AGUARDANDO APROVAÇÃO PRESTAÇÃO DE CONTAS",G203="CONCLUÍDO"),"PTM CONCLUÍDO",IF(AND(VISTORIA!X203="",VISTORIA!W203&lt;&gt;""),VISTORIA!W203,IF(AND(VISTORIA!T203="",VISTORIA!S203&lt;&gt;""),VISTORIA!S203,IF(AND(VISTORIA!P203="",VISTORIA!O203&lt;&gt;""),VISTORIA!O203,IF(AND(VISTORIA!L203="",VISTORIA!K203&lt;&gt;""),VISTORIA!K203,IF(AND(VISTORIA!H203="",VISTORIA!G203&lt;&gt;""),VISTORIA!G203,"SEM PEDIDO"))))))</f>
        <v>SEM PEDIDO</v>
      </c>
      <c r="AC203" s="18" t="str">
        <f>IFERROR(INDEX('CONCLUSÃO INFORMAL'!203:203,MATCH(MAX('CONCLUSÃO INFORMAL'!H203,'CONCLUSÃO INFORMAL'!L203,'CONCLUSÃO INFORMAL'!P203),'CONCLUSÃO INFORMAL'!203:203,0)-1),"NÃO INFORMADO")</f>
        <v>NÃO INFORMADO</v>
      </c>
      <c r="AD203" s="233" t="str">
        <f>IFERROR(INDEX('CONCLUSÃO INFORMAL'!203:203,MATCH(MAX('CONCLUSÃO INFORMAL'!H203,'CONCLUSÃO INFORMAL'!L203,'CONCLUSÃO INFORMAL'!P203),'CONCLUSÃO INFORMAL'!203:203,0)),"NÃO INFORMADO")</f>
        <v>NÃO INFORMADO</v>
      </c>
      <c r="AE203" s="1950" t="str">
        <f>IFERROR(INDEX('CONCLUSÃO INFORMAL'!203:203,MATCH(MAX('CONCLUSÃO INFORMAL'!H203,'CONCLUSÃO INFORMAL'!L203,'CONCLUSÃO INFORMAL'!P203),'CONCLUSÃO INFORMAL'!203:203,0)+1),"NÃO INFORMADO")</f>
        <v>NÃO INFORMADO</v>
      </c>
    </row>
    <row r="204" spans="2:31" ht="43.5" x14ac:dyDescent="0.35">
      <c r="B204" s="7" t="str">
        <f>'INF GERAIS'!B204&amp;IFERROR(IF(INDEX(APOIO!$A$5:$A$50,MATCH('INF GERAIS'!N204,APOIO!$B$5:$B$50,0))="NÃO",APOIO!$A$2&amp;"NÃO VÁLIDO",""),"")</f>
        <v>2014.0191</v>
      </c>
      <c r="C204" s="1950" t="str">
        <f>'INF GERAIS'!C204</f>
        <v>SERTÃO DO ARARIPE</v>
      </c>
      <c r="D204" s="1950" t="str">
        <f>'INF GERAIS'!D204</f>
        <v>IPUBI</v>
      </c>
      <c r="E204" s="1950" t="str">
        <f>'INF GERAIS'!E204</f>
        <v>CONSTRUÇÃO DA PRAÇA DE SÃO JOSÉ, NO BAIRRO JARDIM ROCHA</v>
      </c>
      <c r="F204" s="1950" t="str">
        <f>'INF GERAIS'!G204</f>
        <v>NORMAL</v>
      </c>
      <c r="G204" s="12" t="str">
        <f>'INF GERAIS'!N204</f>
        <v>EM CONFERÊNCIA PARA TEMAI</v>
      </c>
      <c r="H204" s="1950" t="str">
        <f>'INF GERAIS'!O204</f>
        <v>CONCLUÍDA</v>
      </c>
      <c r="I204" s="11">
        <f>'INF GERAIS'!I204</f>
        <v>1056603.1616666669</v>
      </c>
      <c r="J204" s="11">
        <f>'INF GERAIS'!J204</f>
        <v>148932.57999999999</v>
      </c>
      <c r="K204" s="11">
        <f>'INF GERAIS'!K204</f>
        <v>148932.57999999999</v>
      </c>
      <c r="L204" s="11">
        <f>'INF GERAIS'!L204</f>
        <v>0</v>
      </c>
      <c r="M204" s="11">
        <f>'INF GERAIS'!M204</f>
        <v>0</v>
      </c>
      <c r="N204" s="233">
        <f>IF(MAX(PAGAMENTOS!M204,PAGAMENTOS!U204,PAGAMENTOS!AC204,PAGAMENTOS!AK204,PAGAMENTOS!AQ204,PAGAMENTOS!AW204)=0,"SEM PAGAMENTO",IFERROR(INDEX(PAGAMENTOS!204:204,MATCH(MAX(PAGAMENTOS!M204,PAGAMENTOS!U204,PAGAMENTOS!AC204,PAGAMENTOS!AK204,PAGAMENTOS!AQ204,PAGAMENTOS!AW204),PAGAMENTOS!204:204,0)),"SEM PAGAMENTO"))</f>
        <v>42863</v>
      </c>
      <c r="O204" s="120" t="str">
        <f>IF(MAX(PAGAMENTOS!M204,PAGAMENTOS!U204,PAGAMENTOS!AC204,PAGAMENTOS!AK204,PAGAMENTOS!AQ204,PAGAMENTOS!AW204)=0,"SEM PAGAMENTO",IFERROR(IF(MATCH(MAX(PAGAMENTOS!M204,PAGAMENTOS!U204,PAGAMENTOS!AC204,PAGAMENTOS!AK204,PAGAMENTOS!AQ204,PAGAMENTOS!AW204),PAGAMENTOS!204:204,0)&gt;40,INDEX(PAGAMENTOS!204:204,MATCH(MAX(PAGAMENTOS!M204,PAGAMENTOS!U204,PAGAMENTOS!AC204,PAGAMENTOS!AK204,PAGAMENTOS!AQ204,PAGAMENTOS!AW204),PAGAMENTOS!204:204,0)-2)&amp;" P COMP.",IF(MATCH(MAX(PAGAMENTOS!M204,PAGAMENTOS!U204,PAGAMENTOS!AC204,PAGAMENTOS!AK204,PAGAMENTOS!AQ204,PAGAMENTOS!AW204),PAGAMENTOS!204:204,0)=13,"1ª P",IF(MATCH(MAX(PAGAMENTOS!M204,PAGAMENTOS!U204,PAGAMENTOS!AC204,PAGAMENTOS!AK204,PAGAMENTOS!AQ204,PAGAMENTOS!AW204),PAGAMENTOS!204:204,0)=21,"2ª P",IF(MATCH(MAX(PAGAMENTOS!M204,PAGAMENTOS!U204,PAGAMENTOS!AC204,PAGAMENTOS!AK204,PAGAMENTOS!AQ204,PAGAMENTOS!AW204),PAGAMENTOS!204:204,0)=29,"3ª P",IF(PAGAMENTOS!AC204=PAGAMENTOS!AK204,"4ª P","4ª P"))))),"SEM PAGAMENTO"))</f>
        <v>3ª P</v>
      </c>
      <c r="P204" s="11">
        <f>IF(MAX(PAGAMENTOS!M204,PAGAMENTOS!U204,PAGAMENTOS!AC204,PAGAMENTOS!AK204,PAGAMENTOS!AQ204,PAGAMENTOS!AW204)=0,"SEM PAGAMENTO",IFERROR(INDEX(PAGAMENTOS!204:204,MATCH(MAX(PAGAMENTOS!M204,PAGAMENTOS!U204,PAGAMENTOS!AC204,PAGAMENTOS!AK204,PAGAMENTOS!AQ204,PAGAMENTOS!AW204),PAGAMENTOS!204:204,0)-1),"SEM PAGAMENTO"))</f>
        <v>29786.52</v>
      </c>
      <c r="Q204" s="11">
        <f>SUM(PAGAMENTOS!G204,PAGAMENTOS!L204,PAGAMENTOS!T204,PAGAMENTOS!AB204,PAGAMENTOS!AJ204,PAGAMENTOS!AP204,PAGAMENTOS!AV204)</f>
        <v>148932.57999999999</v>
      </c>
      <c r="R204" s="11">
        <f>SUM(PAGAMENTOS!G204,PAGAMENTOS!H204,PAGAMENTOS!L204,PAGAMENTOS!T204,PAGAMENTOS!AB204,PAGAMENTOS!AJ204,PAGAMENTOS!AP204,PAGAMENTOS!AV204)</f>
        <v>148932.57999999999</v>
      </c>
      <c r="S204" s="17">
        <f t="shared" si="3"/>
        <v>1</v>
      </c>
      <c r="T204" s="11">
        <f>IF(RIGHT(B204)="O",0,IF(AND(R204=0,PAGAMENTOS!H204&lt;&gt;0),0,K204-R204))</f>
        <v>0</v>
      </c>
      <c r="U204" s="120" t="str">
        <f>IF(AND(OR(PAGAMENTOS!AG204&lt;&gt;"",PAGAMENTOS!AH204&lt;&gt;""),PAGAMENTOS!AK204=""),"4ª",IF(AND(OR(PAGAMENTOS!Y204&lt;&gt;"",PAGAMENTOS!Z204&lt;&gt;""),PAGAMENTOS!AC204=""),"3ª",IF(AND(OR(PAGAMENTOS!Q204&lt;&gt;"",PAGAMENTOS!R204&lt;&gt;""),PAGAMENTOS!U204=""),"2ª",IF(AND(OR(PAGAMENTOS!I204&lt;&gt;"",PAGAMENTOS!J204&lt;&gt;""),PAGAMENTOS!M204=""),"1ª","OK"))))</f>
        <v>OK</v>
      </c>
      <c r="V204" s="120" t="str">
        <f>IF(U204="4ª",IF(PAGAMENTOS!AH204="","AGUARDANDO VISTORIA","NO FINANCEIRO"),IF(U204="3ª",IF(PAGAMENTOS!Z204="","AGUARDANDO VISTORIA","NO FINANCEIRO"),IF(U204="2ª",IF(PAGAMENTOS!R204="","AGUARDANDO VISTORIA","NO FINANCEIRO"),IF(U204="1ª",IF(PAGAMENTOS!J204="","AGUARDANDO LIBERAÇÃO","NO FINANCEIRO"),"OK"))))</f>
        <v>OK</v>
      </c>
      <c r="W204" s="233" t="str">
        <f>IF(U204="4ª",IF(PAGAMENTOS!AH204="",PAGAMENTOS!AG204,PAGAMENTOS!AH204),IF(U204="3ª",IF(PAGAMENTOS!Z204="",PAGAMENTOS!Y204,PAGAMENTOS!Z204),IF(U204="2ª",IF(PAGAMENTOS!R204="",PAGAMENTOS!Q204,PAGAMENTOS!R204),IF(U204="1ª",IF(PAGAMENTOS!J204="",PAGAMENTOS!I204,PAGAMENTOS!J204),"OK"))))</f>
        <v>OK</v>
      </c>
      <c r="X204" s="18">
        <f>MAX(VISTORIA!Y204,VISTORIA!U204,VISTORIA!Q204,VISTORIA!M204,VISTORIA!I204)</f>
        <v>1</v>
      </c>
      <c r="Y204" s="18">
        <f>IF(VISTORIA!Y204&lt;&gt;"",VISTORIA!Y204,IF(VISTORIA!U204&lt;&gt;"",VISTORIA!U204,IF(VISTORIA!Q204&lt;&gt;"",VISTORIA!Q204,IF(VISTORIA!M204&lt;&gt;"",VISTORIA!M204,IF(VISTORIA!I204&lt;&gt;"",VISTORIA!I204,0)))))</f>
        <v>1</v>
      </c>
      <c r="Z204" s="233">
        <f>IF(VISTORIA!Y204&lt;&gt;"",VISTORIA!W204,IF(VISTORIA!U204&lt;&gt;"",VISTORIA!S204,IF(VISTORIA!Q204&lt;&gt;"",VISTORIA!O204,IF(VISTORIA!M204&lt;&gt;"",VISTORIA!K204,IF(VISTORIA!I204&lt;&gt;"",VISTORIA!G204,"NA")))))</f>
        <v>42748</v>
      </c>
      <c r="AA204" s="233">
        <f>IF(VISTORIA!Y204&lt;&gt;"",VISTORIA!X204,IF(VISTORIA!U204&lt;&gt;"",VISTORIA!T204,IF(VISTORIA!Q204&lt;&gt;"",VISTORIA!P204,IF(VISTORIA!M204&lt;&gt;"",VISTORIA!L204,IF(VISTORIA!I204&lt;&gt;"",VISTORIA!H204,"NA")))))</f>
        <v>42774</v>
      </c>
      <c r="AB204" s="233" t="str">
        <f>IF(OR(G204="AGUARDANDO PRESTAÇÃO DE CONTAS",G204="AGUARDANDO APROVAÇÃO PRESTAÇÃO DE CONTAS",G204="CONCLUÍDO"),"PTM CONCLUÍDO",IF(AND(VISTORIA!X204="",VISTORIA!W204&lt;&gt;""),VISTORIA!W204,IF(AND(VISTORIA!T204="",VISTORIA!S204&lt;&gt;""),VISTORIA!S204,IF(AND(VISTORIA!P204="",VISTORIA!O204&lt;&gt;""),VISTORIA!O204,IF(AND(VISTORIA!L204="",VISTORIA!K204&lt;&gt;""),VISTORIA!K204,IF(AND(VISTORIA!H204="",VISTORIA!G204&lt;&gt;""),VISTORIA!G204,"SEM PEDIDO"))))))</f>
        <v>SEM PEDIDO</v>
      </c>
      <c r="AC204" s="18" t="str">
        <f>IFERROR(INDEX('CONCLUSÃO INFORMAL'!204:204,MATCH(MAX('CONCLUSÃO INFORMAL'!H204,'CONCLUSÃO INFORMAL'!L204,'CONCLUSÃO INFORMAL'!P204),'CONCLUSÃO INFORMAL'!204:204,0)-1),"NÃO INFORMADO")</f>
        <v>NÃO INFORMADO</v>
      </c>
      <c r="AD204" s="233" t="str">
        <f>IFERROR(INDEX('CONCLUSÃO INFORMAL'!204:204,MATCH(MAX('CONCLUSÃO INFORMAL'!H204,'CONCLUSÃO INFORMAL'!L204,'CONCLUSÃO INFORMAL'!P204),'CONCLUSÃO INFORMAL'!204:204,0)),"NÃO INFORMADO")</f>
        <v>NÃO INFORMADO</v>
      </c>
      <c r="AE204" s="1950" t="str">
        <f>IFERROR(INDEX('CONCLUSÃO INFORMAL'!204:204,MATCH(MAX('CONCLUSÃO INFORMAL'!H204,'CONCLUSÃO INFORMAL'!L204,'CONCLUSÃO INFORMAL'!P204),'CONCLUSÃO INFORMAL'!204:204,0)+1),"NÃO INFORMADO")</f>
        <v>NÃO INFORMADO</v>
      </c>
    </row>
    <row r="205" spans="2:31" ht="43.5" x14ac:dyDescent="0.35">
      <c r="B205" s="7" t="str">
        <f>'INF GERAIS'!B205&amp;IFERROR(IF(INDEX(APOIO!$A$5:$A$50,MATCH('INF GERAIS'!N205,APOIO!$B$5:$B$50,0))="NÃO",APOIO!$A$2&amp;"NÃO VÁLIDO",""),"")</f>
        <v>2014.0192</v>
      </c>
      <c r="C205" s="1950" t="str">
        <f>'INF GERAIS'!C205</f>
        <v>SERTÃO DO ARARIPE</v>
      </c>
      <c r="D205" s="1950" t="str">
        <f>'INF GERAIS'!D205</f>
        <v>IPUBI</v>
      </c>
      <c r="E205" s="1950" t="str">
        <f>'INF GERAIS'!E205</f>
        <v>CONSTRUÇÃO DE ESCADARIA E ACESSO AO MONTE SANTO</v>
      </c>
      <c r="F205" s="1950" t="str">
        <f>'INF GERAIS'!G205</f>
        <v>NORMAL</v>
      </c>
      <c r="G205" s="12" t="str">
        <f>'INF GERAIS'!N205</f>
        <v>EM CONFERÊNCIA PARA TEMAI</v>
      </c>
      <c r="H205" s="1950" t="str">
        <f>'INF GERAIS'!O205</f>
        <v>CONCLUÍDA</v>
      </c>
      <c r="I205" s="11">
        <f>'INF GERAIS'!I205</f>
        <v>1056603.1616666669</v>
      </c>
      <c r="J205" s="11">
        <f>'INF GERAIS'!J205</f>
        <v>86311.85</v>
      </c>
      <c r="K205" s="11">
        <f>'INF GERAIS'!K205</f>
        <v>79560.42</v>
      </c>
      <c r="L205" s="11">
        <f>'INF GERAIS'!L205</f>
        <v>0</v>
      </c>
      <c r="M205" s="11">
        <f>'INF GERAIS'!M205</f>
        <v>6751.43</v>
      </c>
      <c r="N205" s="233">
        <f>IF(MAX(PAGAMENTOS!M205,PAGAMENTOS!U205,PAGAMENTOS!AC205,PAGAMENTOS!AK205,PAGAMENTOS!AQ205,PAGAMENTOS!AW205)=0,"SEM PAGAMENTO",IFERROR(INDEX(PAGAMENTOS!205:205,MATCH(MAX(PAGAMENTOS!M205,PAGAMENTOS!U205,PAGAMENTOS!AC205,PAGAMENTOS!AK205,PAGAMENTOS!AQ205,PAGAMENTOS!AW205),PAGAMENTOS!205:205,0)),"SEM PAGAMENTO"))</f>
        <v>43214</v>
      </c>
      <c r="O205" s="120" t="str">
        <f>IF(MAX(PAGAMENTOS!M205,PAGAMENTOS!U205,PAGAMENTOS!AC205,PAGAMENTOS!AK205,PAGAMENTOS!AQ205,PAGAMENTOS!AW205)=0,"SEM PAGAMENTO",IFERROR(IF(MATCH(MAX(PAGAMENTOS!M205,PAGAMENTOS!U205,PAGAMENTOS!AC205,PAGAMENTOS!AK205,PAGAMENTOS!AQ205,PAGAMENTOS!AW205),PAGAMENTOS!205:205,0)&gt;40,INDEX(PAGAMENTOS!205:205,MATCH(MAX(PAGAMENTOS!M205,PAGAMENTOS!U205,PAGAMENTOS!AC205,PAGAMENTOS!AK205,PAGAMENTOS!AQ205,PAGAMENTOS!AW205),PAGAMENTOS!205:205,0)-2)&amp;" P COMP.",IF(MATCH(MAX(PAGAMENTOS!M205,PAGAMENTOS!U205,PAGAMENTOS!AC205,PAGAMENTOS!AK205,PAGAMENTOS!AQ205,PAGAMENTOS!AW205),PAGAMENTOS!205:205,0)=13,"1ª P",IF(MATCH(MAX(PAGAMENTOS!M205,PAGAMENTOS!U205,PAGAMENTOS!AC205,PAGAMENTOS!AK205,PAGAMENTOS!AQ205,PAGAMENTOS!AW205),PAGAMENTOS!205:205,0)=21,"2ª P",IF(MATCH(MAX(PAGAMENTOS!M205,PAGAMENTOS!U205,PAGAMENTOS!AC205,PAGAMENTOS!AK205,PAGAMENTOS!AQ205,PAGAMENTOS!AW205),PAGAMENTOS!205:205,0)=29,"3ª P",IF(PAGAMENTOS!AC205=PAGAMENTOS!AK205,"4ª P","4ª P"))))),"SEM PAGAMENTO"))</f>
        <v>3ª P</v>
      </c>
      <c r="P205" s="11">
        <f>IF(MAX(PAGAMENTOS!M205,PAGAMENTOS!U205,PAGAMENTOS!AC205,PAGAMENTOS!AK205,PAGAMENTOS!AQ205,PAGAMENTOS!AW205)=0,"SEM PAGAMENTO",IFERROR(INDEX(PAGAMENTOS!205:205,MATCH(MAX(PAGAMENTOS!M205,PAGAMENTOS!U205,PAGAMENTOS!AC205,PAGAMENTOS!AK205,PAGAMENTOS!AQ205,PAGAMENTOS!AW205),PAGAMENTOS!205:205,0)-1),"SEM PAGAMENTO"))</f>
        <v>15858.18</v>
      </c>
      <c r="Q205" s="11">
        <f>SUM(PAGAMENTOS!G205,PAGAMENTOS!L205,PAGAMENTOS!T205,PAGAMENTOS!AB205,PAGAMENTOS!AJ205,PAGAMENTOS!AP205,PAGAMENTOS!AV205)</f>
        <v>79560.41</v>
      </c>
      <c r="R205" s="11">
        <f>SUM(PAGAMENTOS!G205,PAGAMENTOS!H205,PAGAMENTOS!L205,PAGAMENTOS!T205,PAGAMENTOS!AB205,PAGAMENTOS!AJ205,PAGAMENTOS!AP205,PAGAMENTOS!AV205)</f>
        <v>79560.41</v>
      </c>
      <c r="S205" s="17">
        <f t="shared" si="3"/>
        <v>0.99999987430936144</v>
      </c>
      <c r="T205" s="11">
        <f>IF(RIGHT(B205)="O",0,IF(AND(R205=0,PAGAMENTOS!H205&lt;&gt;0),0,K205-R205))</f>
        <v>9.9999999947613105E-3</v>
      </c>
      <c r="U205" s="120" t="str">
        <f>IF(AND(OR(PAGAMENTOS!AG205&lt;&gt;"",PAGAMENTOS!AH205&lt;&gt;""),PAGAMENTOS!AK205=""),"4ª",IF(AND(OR(PAGAMENTOS!Y205&lt;&gt;"",PAGAMENTOS!Z205&lt;&gt;""),PAGAMENTOS!AC205=""),"3ª",IF(AND(OR(PAGAMENTOS!Q205&lt;&gt;"",PAGAMENTOS!R205&lt;&gt;""),PAGAMENTOS!U205=""),"2ª",IF(AND(OR(PAGAMENTOS!I205&lt;&gt;"",PAGAMENTOS!J205&lt;&gt;""),PAGAMENTOS!M205=""),"1ª","OK"))))</f>
        <v>OK</v>
      </c>
      <c r="V205" s="120" t="str">
        <f>IF(U205="4ª",IF(PAGAMENTOS!AH205="","AGUARDANDO VISTORIA","NO FINANCEIRO"),IF(U205="3ª",IF(PAGAMENTOS!Z205="","AGUARDANDO VISTORIA","NO FINANCEIRO"),IF(U205="2ª",IF(PAGAMENTOS!R205="","AGUARDANDO VISTORIA","NO FINANCEIRO"),IF(U205="1ª",IF(PAGAMENTOS!J205="","AGUARDANDO LIBERAÇÃO","NO FINANCEIRO"),"OK"))))</f>
        <v>OK</v>
      </c>
      <c r="W205" s="233" t="str">
        <f>IF(U205="4ª",IF(PAGAMENTOS!AH205="",PAGAMENTOS!AG205,PAGAMENTOS!AH205),IF(U205="3ª",IF(PAGAMENTOS!Z205="",PAGAMENTOS!Y205,PAGAMENTOS!Z205),IF(U205="2ª",IF(PAGAMENTOS!R205="",PAGAMENTOS!Q205,PAGAMENTOS!R205),IF(U205="1ª",IF(PAGAMENTOS!J205="",PAGAMENTOS!I205,PAGAMENTOS!J205),"OK"))))</f>
        <v>OK</v>
      </c>
      <c r="X205" s="18">
        <f>MAX(VISTORIA!Y205,VISTORIA!U205,VISTORIA!Q205,VISTORIA!M205,VISTORIA!I205)</f>
        <v>1</v>
      </c>
      <c r="Y205" s="18">
        <f>IF(VISTORIA!Y205&lt;&gt;"",VISTORIA!Y205,IF(VISTORIA!U205&lt;&gt;"",VISTORIA!U205,IF(VISTORIA!Q205&lt;&gt;"",VISTORIA!Q205,IF(VISTORIA!M205&lt;&gt;"",VISTORIA!M205,IF(VISTORIA!I205&lt;&gt;"",VISTORIA!I205,0)))))</f>
        <v>1</v>
      </c>
      <c r="Z205" s="233">
        <f>IF(VISTORIA!Y205&lt;&gt;"",VISTORIA!W205,IF(VISTORIA!U205&lt;&gt;"",VISTORIA!S205,IF(VISTORIA!Q205&lt;&gt;"",VISTORIA!O205,IF(VISTORIA!M205&lt;&gt;"",VISTORIA!K205,IF(VISTORIA!I205&lt;&gt;"",VISTORIA!G205,"NA")))))</f>
        <v>43109</v>
      </c>
      <c r="AA205" s="233">
        <f>IF(VISTORIA!Y205&lt;&gt;"",VISTORIA!X205,IF(VISTORIA!U205&lt;&gt;"",VISTORIA!T205,IF(VISTORIA!Q205&lt;&gt;"",VISTORIA!P205,IF(VISTORIA!M205&lt;&gt;"",VISTORIA!L205,IF(VISTORIA!I205&lt;&gt;"",VISTORIA!H205,"NA")))))</f>
        <v>43159</v>
      </c>
      <c r="AB205" s="233" t="str">
        <f>IF(OR(G205="AGUARDANDO PRESTAÇÃO DE CONTAS",G205="AGUARDANDO APROVAÇÃO PRESTAÇÃO DE CONTAS",G205="CONCLUÍDO"),"PTM CONCLUÍDO",IF(AND(VISTORIA!X205="",VISTORIA!W205&lt;&gt;""),VISTORIA!W205,IF(AND(VISTORIA!T205="",VISTORIA!S205&lt;&gt;""),VISTORIA!S205,IF(AND(VISTORIA!P205="",VISTORIA!O205&lt;&gt;""),VISTORIA!O205,IF(AND(VISTORIA!L205="",VISTORIA!K205&lt;&gt;""),VISTORIA!K205,IF(AND(VISTORIA!H205="",VISTORIA!G205&lt;&gt;""),VISTORIA!G205,"SEM PEDIDO"))))))</f>
        <v>SEM PEDIDO</v>
      </c>
      <c r="AC205" s="18" t="str">
        <f>IFERROR(INDEX('CONCLUSÃO INFORMAL'!205:205,MATCH(MAX('CONCLUSÃO INFORMAL'!H205,'CONCLUSÃO INFORMAL'!L205,'CONCLUSÃO INFORMAL'!P205),'CONCLUSÃO INFORMAL'!205:205,0)-1),"NÃO INFORMADO")</f>
        <v>NÃO INFORMADO</v>
      </c>
      <c r="AD205" s="233" t="str">
        <f>IFERROR(INDEX('CONCLUSÃO INFORMAL'!205:205,MATCH(MAX('CONCLUSÃO INFORMAL'!H205,'CONCLUSÃO INFORMAL'!L205,'CONCLUSÃO INFORMAL'!P205),'CONCLUSÃO INFORMAL'!205:205,0)),"NÃO INFORMADO")</f>
        <v>NÃO INFORMADO</v>
      </c>
      <c r="AE205" s="1950" t="str">
        <f>IFERROR(INDEX('CONCLUSÃO INFORMAL'!205:205,MATCH(MAX('CONCLUSÃO INFORMAL'!H205,'CONCLUSÃO INFORMAL'!L205,'CONCLUSÃO INFORMAL'!P205),'CONCLUSÃO INFORMAL'!205:205,0)+1),"NÃO INFORMADO")</f>
        <v>NÃO INFORMADO</v>
      </c>
    </row>
    <row r="206" spans="2:31" ht="43.5" x14ac:dyDescent="0.35">
      <c r="B206" s="7" t="str">
        <f>'INF GERAIS'!B206&amp;IFERROR(IF(INDEX(APOIO!$A$5:$A$50,MATCH('INF GERAIS'!N206,APOIO!$B$5:$B$50,0))="NÃO",APOIO!$A$2&amp;"NÃO VÁLIDO",""),"")</f>
        <v>2014.0193</v>
      </c>
      <c r="C206" s="1950" t="str">
        <f>'INF GERAIS'!C206</f>
        <v>SERTÃO DE ITAPARICA</v>
      </c>
      <c r="D206" s="1950" t="str">
        <f>'INF GERAIS'!D206</f>
        <v>ITACURUBA</v>
      </c>
      <c r="E206" s="1950" t="str">
        <f>'INF GERAIS'!E206</f>
        <v>PAVIMENTAÇÃO GRANÍTICA DAS RUAS</v>
      </c>
      <c r="F206" s="1950" t="str">
        <f>'INF GERAIS'!G206</f>
        <v>NORMAL</v>
      </c>
      <c r="G206" s="12" t="s">
        <v>14285</v>
      </c>
      <c r="H206" s="1950" t="str">
        <f>'INF GERAIS'!O206</f>
        <v>CONCLUÍDA</v>
      </c>
      <c r="I206" s="11">
        <f>'INF GERAIS'!I206</f>
        <v>452829.936666667</v>
      </c>
      <c r="J206" s="11">
        <f>'INF GERAIS'!J206</f>
        <v>387495.39</v>
      </c>
      <c r="K206" s="11">
        <f>'INF GERAIS'!K206</f>
        <v>387495.39</v>
      </c>
      <c r="L206" s="11">
        <f>'INF GERAIS'!L206</f>
        <v>0</v>
      </c>
      <c r="M206" s="11">
        <f>'INF GERAIS'!M206</f>
        <v>0</v>
      </c>
      <c r="N206" s="233">
        <f>IF(MAX(PAGAMENTOS!M206,PAGAMENTOS!U206,PAGAMENTOS!AC206,PAGAMENTOS!AK206,PAGAMENTOS!AQ206,PAGAMENTOS!AW206)=0,"SEM PAGAMENTO",IFERROR(INDEX(PAGAMENTOS!206:206,MATCH(MAX(PAGAMENTOS!M206,PAGAMENTOS!U206,PAGAMENTOS!AC206,PAGAMENTOS!AK206,PAGAMENTOS!AQ206,PAGAMENTOS!AW206),PAGAMENTOS!206:206,0)),"SEM PAGAMENTO"))</f>
        <v>43066</v>
      </c>
      <c r="O206" s="120" t="str">
        <f>IF(MAX(PAGAMENTOS!M206,PAGAMENTOS!U206,PAGAMENTOS!AC206,PAGAMENTOS!AK206,PAGAMENTOS!AQ206,PAGAMENTOS!AW206)=0,"SEM PAGAMENTO",IFERROR(IF(MATCH(MAX(PAGAMENTOS!M206,PAGAMENTOS!U206,PAGAMENTOS!AC206,PAGAMENTOS!AK206,PAGAMENTOS!AQ206,PAGAMENTOS!AW206),PAGAMENTOS!206:206,0)&gt;40,INDEX(PAGAMENTOS!206:206,MATCH(MAX(PAGAMENTOS!M206,PAGAMENTOS!U206,PAGAMENTOS!AC206,PAGAMENTOS!AK206,PAGAMENTOS!AQ206,PAGAMENTOS!AW206),PAGAMENTOS!206:206,0)-2)&amp;" P COMP.",IF(MATCH(MAX(PAGAMENTOS!M206,PAGAMENTOS!U206,PAGAMENTOS!AC206,PAGAMENTOS!AK206,PAGAMENTOS!AQ206,PAGAMENTOS!AW206),PAGAMENTOS!206:206,0)=13,"1ª P",IF(MATCH(MAX(PAGAMENTOS!M206,PAGAMENTOS!U206,PAGAMENTOS!AC206,PAGAMENTOS!AK206,PAGAMENTOS!AQ206,PAGAMENTOS!AW206),PAGAMENTOS!206:206,0)=21,"2ª P",IF(MATCH(MAX(PAGAMENTOS!M206,PAGAMENTOS!U206,PAGAMENTOS!AC206,PAGAMENTOS!AK206,PAGAMENTOS!AQ206,PAGAMENTOS!AW206),PAGAMENTOS!206:206,0)=29,"3ª P",IF(PAGAMENTOS!AC206=PAGAMENTOS!AK206,"4ª P","4ª P"))))),"SEM PAGAMENTO"))</f>
        <v>4ª P</v>
      </c>
      <c r="P206" s="11">
        <f>IF(MAX(PAGAMENTOS!M206,PAGAMENTOS!U206,PAGAMENTOS!AC206,PAGAMENTOS!AK206,PAGAMENTOS!AQ206,PAGAMENTOS!AW206)=0,"SEM PAGAMENTO",IFERROR(INDEX(PAGAMENTOS!206:206,MATCH(MAX(PAGAMENTOS!M206,PAGAMENTOS!U206,PAGAMENTOS!AC206,PAGAMENTOS!AK206,PAGAMENTOS!AQ206,PAGAMENTOS!AW206),PAGAMENTOS!206:206,0)-1),"SEM PAGAMENTO"))</f>
        <v>77499.98</v>
      </c>
      <c r="Q206" s="11">
        <f>SUM(PAGAMENTOS!G206,PAGAMENTOS!L206,PAGAMENTOS!T206,PAGAMENTOS!AB206,PAGAMENTOS!AJ206,PAGAMENTOS!AP206,PAGAMENTOS!AV206)</f>
        <v>387496.29</v>
      </c>
      <c r="R206" s="11">
        <f>SUM(PAGAMENTOS!G206,PAGAMENTOS!H206,PAGAMENTOS!L206,PAGAMENTOS!T206,PAGAMENTOS!AB206,PAGAMENTOS!AJ206,PAGAMENTOS!AP206,PAGAMENTOS!AV206)</f>
        <v>387496.29</v>
      </c>
      <c r="S206" s="17">
        <f t="shared" si="3"/>
        <v>1.0000023226082766</v>
      </c>
      <c r="T206" s="11">
        <f>IF(RIGHT(B206)="O",0,IF(AND(R206=0,PAGAMENTOS!H206&lt;&gt;0),0,K206-R206))</f>
        <v>-0.8999999999650754</v>
      </c>
      <c r="U206" s="120" t="str">
        <f>IF(AND(OR(PAGAMENTOS!AG206&lt;&gt;"",PAGAMENTOS!AH206&lt;&gt;""),PAGAMENTOS!AK206=""),"4ª",IF(AND(OR(PAGAMENTOS!Y206&lt;&gt;"",PAGAMENTOS!Z206&lt;&gt;""),PAGAMENTOS!AC206=""),"3ª",IF(AND(OR(PAGAMENTOS!Q206&lt;&gt;"",PAGAMENTOS!R206&lt;&gt;""),PAGAMENTOS!U206=""),"2ª",IF(AND(OR(PAGAMENTOS!I206&lt;&gt;"",PAGAMENTOS!J206&lt;&gt;""),PAGAMENTOS!M206=""),"1ª","OK"))))</f>
        <v>OK</v>
      </c>
      <c r="V206" s="120" t="str">
        <f>IF(U206="4ª",IF(PAGAMENTOS!AH206="","AGUARDANDO VISTORIA","NO FINANCEIRO"),IF(U206="3ª",IF(PAGAMENTOS!Z206="","AGUARDANDO VISTORIA","NO FINANCEIRO"),IF(U206="2ª",IF(PAGAMENTOS!R206="","AGUARDANDO VISTORIA","NO FINANCEIRO"),IF(U206="1ª",IF(PAGAMENTOS!J206="","AGUARDANDO LIBERAÇÃO","NO FINANCEIRO"),"OK"))))</f>
        <v>OK</v>
      </c>
      <c r="W206" s="233" t="str">
        <f>IF(U206="4ª",IF(PAGAMENTOS!AH206="",PAGAMENTOS!AG206,PAGAMENTOS!AH206),IF(U206="3ª",IF(PAGAMENTOS!Z206="",PAGAMENTOS!Y206,PAGAMENTOS!Z206),IF(U206="2ª",IF(PAGAMENTOS!R206="",PAGAMENTOS!Q206,PAGAMENTOS!R206),IF(U206="1ª",IF(PAGAMENTOS!J206="",PAGAMENTOS!I206,PAGAMENTOS!J206),"OK"))))</f>
        <v>OK</v>
      </c>
      <c r="X206" s="18">
        <f>MAX(VISTORIA!Y206,VISTORIA!U206,VISTORIA!Q206,VISTORIA!M206,VISTORIA!I206)</f>
        <v>1</v>
      </c>
      <c r="Y206" s="18">
        <f>IF(VISTORIA!Y206&lt;&gt;"",VISTORIA!Y206,IF(VISTORIA!U206&lt;&gt;"",VISTORIA!U206,IF(VISTORIA!Q206&lt;&gt;"",VISTORIA!Q206,IF(VISTORIA!M206&lt;&gt;"",VISTORIA!M206,IF(VISTORIA!I206&lt;&gt;"",VISTORIA!I206,0)))))</f>
        <v>1</v>
      </c>
      <c r="Z206" s="233">
        <f>IF(VISTORIA!Y206&lt;&gt;"",VISTORIA!W206,IF(VISTORIA!U206&lt;&gt;"",VISTORIA!S206,IF(VISTORIA!Q206&lt;&gt;"",VISTORIA!O206,IF(VISTORIA!M206&lt;&gt;"",VISTORIA!K206,IF(VISTORIA!I206&lt;&gt;"",VISTORIA!G206,"NA")))))</f>
        <v>42842</v>
      </c>
      <c r="AA206" s="233">
        <f>IF(VISTORIA!Y206&lt;&gt;"",VISTORIA!X206,IF(VISTORIA!U206&lt;&gt;"",VISTORIA!T206,IF(VISTORIA!Q206&lt;&gt;"",VISTORIA!P206,IF(VISTORIA!M206&lt;&gt;"",VISTORIA!L206,IF(VISTORIA!I206&lt;&gt;"",VISTORIA!H206,"NA")))))</f>
        <v>42879</v>
      </c>
      <c r="AB206" s="233" t="str">
        <f>IF(OR(G206="AGUARDANDO PRESTAÇÃO DE CONTAS",G206="AGUARDANDO APROVAÇÃO PRESTAÇÃO DE CONTAS",G206="CONCLUÍDO"),"PTM CONCLUÍDO",IF(AND(VISTORIA!X206="",VISTORIA!W206&lt;&gt;""),VISTORIA!W206,IF(AND(VISTORIA!T206="",VISTORIA!S206&lt;&gt;""),VISTORIA!S206,IF(AND(VISTORIA!P206="",VISTORIA!O206&lt;&gt;""),VISTORIA!O206,IF(AND(VISTORIA!L206="",VISTORIA!K206&lt;&gt;""),VISTORIA!K206,IF(AND(VISTORIA!H206="",VISTORIA!G206&lt;&gt;""),VISTORIA!G206,"SEM PEDIDO"))))))</f>
        <v>SEM PEDIDO</v>
      </c>
      <c r="AC206" s="18" t="str">
        <f>IFERROR(INDEX('CONCLUSÃO INFORMAL'!206:206,MATCH(MAX('CONCLUSÃO INFORMAL'!H206,'CONCLUSÃO INFORMAL'!L206,'CONCLUSÃO INFORMAL'!P206),'CONCLUSÃO INFORMAL'!206:206,0)-1),"NÃO INFORMADO")</f>
        <v>NÃO INFORMADO</v>
      </c>
      <c r="AD206" s="233" t="str">
        <f>IFERROR(INDEX('CONCLUSÃO INFORMAL'!206:206,MATCH(MAX('CONCLUSÃO INFORMAL'!H206,'CONCLUSÃO INFORMAL'!L206,'CONCLUSÃO INFORMAL'!P206),'CONCLUSÃO INFORMAL'!206:206,0)),"NÃO INFORMADO")</f>
        <v>NÃO INFORMADO</v>
      </c>
      <c r="AE206" s="1950" t="str">
        <f>IFERROR(INDEX('CONCLUSÃO INFORMAL'!206:206,MATCH(MAX('CONCLUSÃO INFORMAL'!H206,'CONCLUSÃO INFORMAL'!L206,'CONCLUSÃO INFORMAL'!P206),'CONCLUSÃO INFORMAL'!206:206,0)+1),"NÃO INFORMADO")</f>
        <v>NÃO INFORMADO</v>
      </c>
    </row>
    <row r="207" spans="2:31" ht="43.5" x14ac:dyDescent="0.35">
      <c r="B207" s="7" t="str">
        <f>'INF GERAIS'!B207&amp;IFERROR(IF(INDEX(APOIO!$A$5:$A$50,MATCH('INF GERAIS'!N207,APOIO!$B$5:$B$50,0))="NÃO",APOIO!$A$2&amp;"NÃO VÁLIDO",""),"")</f>
        <v>2014.0194</v>
      </c>
      <c r="C207" s="1950" t="str">
        <f>'INF GERAIS'!C207</f>
        <v>SERTÃO DE ITAPARICA</v>
      </c>
      <c r="D207" s="1950" t="str">
        <f>'INF GERAIS'!D207</f>
        <v>ITACURUBA</v>
      </c>
      <c r="E207" s="1950" t="str">
        <f>'INF GERAIS'!E207</f>
        <v>CONSTRUÇÃO DO MURO DA CRECHE PROINFÂNCIA</v>
      </c>
      <c r="F207" s="1950" t="str">
        <f>'INF GERAIS'!G207</f>
        <v>NORMAL</v>
      </c>
      <c r="G207" s="12" t="str">
        <f>'INF GERAIS'!N207</f>
        <v>EM CONFERÊNCIA PARA TEMAI</v>
      </c>
      <c r="H207" s="1950" t="str">
        <f>'INF GERAIS'!O207</f>
        <v>CONCLUÍDA</v>
      </c>
      <c r="I207" s="11">
        <f>'INF GERAIS'!I207</f>
        <v>452829.9366666667</v>
      </c>
      <c r="J207" s="11">
        <f>'INF GERAIS'!J207</f>
        <v>61859.72</v>
      </c>
      <c r="K207" s="11">
        <f>'INF GERAIS'!K207</f>
        <v>61859.72</v>
      </c>
      <c r="L207" s="11">
        <f>'INF GERAIS'!L207</f>
        <v>0</v>
      </c>
      <c r="M207" s="11">
        <f>'INF GERAIS'!M207</f>
        <v>0</v>
      </c>
      <c r="N207" s="233">
        <f>IF(MAX(PAGAMENTOS!M207,PAGAMENTOS!U207,PAGAMENTOS!AC207,PAGAMENTOS!AK207,PAGAMENTOS!AQ207,PAGAMENTOS!AW207)=0,"SEM PAGAMENTO",IFERROR(INDEX(PAGAMENTOS!207:207,MATCH(MAX(PAGAMENTOS!M207,PAGAMENTOS!U207,PAGAMENTOS!AC207,PAGAMENTOS!AK207,PAGAMENTOS!AQ207,PAGAMENTOS!AW207),PAGAMENTOS!207:207,0)),"SEM PAGAMENTO"))</f>
        <v>43066</v>
      </c>
      <c r="O207" s="120" t="str">
        <f>IF(MAX(PAGAMENTOS!M207,PAGAMENTOS!U207,PAGAMENTOS!AC207,PAGAMENTOS!AK207,PAGAMENTOS!AQ207,PAGAMENTOS!AW207)=0,"SEM PAGAMENTO",IFERROR(IF(MATCH(MAX(PAGAMENTOS!M207,PAGAMENTOS!U207,PAGAMENTOS!AC207,PAGAMENTOS!AK207,PAGAMENTOS!AQ207,PAGAMENTOS!AW207),PAGAMENTOS!207:207,0)&gt;40,INDEX(PAGAMENTOS!207:207,MATCH(MAX(PAGAMENTOS!M207,PAGAMENTOS!U207,PAGAMENTOS!AC207,PAGAMENTOS!AK207,PAGAMENTOS!AQ207,PAGAMENTOS!AW207),PAGAMENTOS!207:207,0)-2)&amp;" P COMP.",IF(MATCH(MAX(PAGAMENTOS!M207,PAGAMENTOS!U207,PAGAMENTOS!AC207,PAGAMENTOS!AK207,PAGAMENTOS!AQ207,PAGAMENTOS!AW207),PAGAMENTOS!207:207,0)=13,"1ª P",IF(MATCH(MAX(PAGAMENTOS!M207,PAGAMENTOS!U207,PAGAMENTOS!AC207,PAGAMENTOS!AK207,PAGAMENTOS!AQ207,PAGAMENTOS!AW207),PAGAMENTOS!207:207,0)=21,"2ª P",IF(MATCH(MAX(PAGAMENTOS!M207,PAGAMENTOS!U207,PAGAMENTOS!AC207,PAGAMENTOS!AK207,PAGAMENTOS!AQ207,PAGAMENTOS!AW207),PAGAMENTOS!207:207,0)=29,"3ª P",IF(PAGAMENTOS!AC207=PAGAMENTOS!AK207,"4ª P","4ª P"))))),"SEM PAGAMENTO"))</f>
        <v>4ª P</v>
      </c>
      <c r="P207" s="11">
        <f>IF(MAX(PAGAMENTOS!M207,PAGAMENTOS!U207,PAGAMENTOS!AC207,PAGAMENTOS!AK207,PAGAMENTOS!AQ207,PAGAMENTOS!AW207)=0,"SEM PAGAMENTO",IFERROR(INDEX(PAGAMENTOS!207:207,MATCH(MAX(PAGAMENTOS!M207,PAGAMENTOS!U207,PAGAMENTOS!AC207,PAGAMENTOS!AK207,PAGAMENTOS!AQ207,PAGAMENTOS!AW207),PAGAMENTOS!207:207,0)-1),"SEM PAGAMENTO"))</f>
        <v>12371.95</v>
      </c>
      <c r="Q207" s="11">
        <f>SUM(PAGAMENTOS!G207,PAGAMENTOS!L207,PAGAMENTOS!T207,PAGAMENTOS!AB207,PAGAMENTOS!AJ207,PAGAMENTOS!AP207,PAGAMENTOS!AV207)</f>
        <v>61859.72</v>
      </c>
      <c r="R207" s="11">
        <f>SUM(PAGAMENTOS!G207,PAGAMENTOS!H207,PAGAMENTOS!L207,PAGAMENTOS!T207,PAGAMENTOS!AB207,PAGAMENTOS!AJ207,PAGAMENTOS!AP207,PAGAMENTOS!AV207)</f>
        <v>61859.72</v>
      </c>
      <c r="S207" s="17">
        <f t="shared" si="3"/>
        <v>1</v>
      </c>
      <c r="T207" s="11">
        <f>IF(RIGHT(B207)="O",0,IF(AND(R207=0,PAGAMENTOS!H207&lt;&gt;0),0,K207-R207))</f>
        <v>0</v>
      </c>
      <c r="U207" s="120" t="str">
        <f>IF(AND(OR(PAGAMENTOS!AG207&lt;&gt;"",PAGAMENTOS!AH207&lt;&gt;""),PAGAMENTOS!AK207=""),"4ª",IF(AND(OR(PAGAMENTOS!Y207&lt;&gt;"",PAGAMENTOS!Z207&lt;&gt;""),PAGAMENTOS!AC207=""),"3ª",IF(AND(OR(PAGAMENTOS!Q207&lt;&gt;"",PAGAMENTOS!R207&lt;&gt;""),PAGAMENTOS!U207=""),"2ª",IF(AND(OR(PAGAMENTOS!I207&lt;&gt;"",PAGAMENTOS!J207&lt;&gt;""),PAGAMENTOS!M207=""),"1ª","OK"))))</f>
        <v>OK</v>
      </c>
      <c r="V207" s="120" t="str">
        <f>IF(U207="4ª",IF(PAGAMENTOS!AH207="","AGUARDANDO VISTORIA","NO FINANCEIRO"),IF(U207="3ª",IF(PAGAMENTOS!Z207="","AGUARDANDO VISTORIA","NO FINANCEIRO"),IF(U207="2ª",IF(PAGAMENTOS!R207="","AGUARDANDO VISTORIA","NO FINANCEIRO"),IF(U207="1ª",IF(PAGAMENTOS!J207="","AGUARDANDO LIBERAÇÃO","NO FINANCEIRO"),"OK"))))</f>
        <v>OK</v>
      </c>
      <c r="W207" s="233" t="str">
        <f>IF(U207="4ª",IF(PAGAMENTOS!AH207="",PAGAMENTOS!AG207,PAGAMENTOS!AH207),IF(U207="3ª",IF(PAGAMENTOS!Z207="",PAGAMENTOS!Y207,PAGAMENTOS!Z207),IF(U207="2ª",IF(PAGAMENTOS!R207="",PAGAMENTOS!Q207,PAGAMENTOS!R207),IF(U207="1ª",IF(PAGAMENTOS!J207="",PAGAMENTOS!I207,PAGAMENTOS!J207),"OK"))))</f>
        <v>OK</v>
      </c>
      <c r="X207" s="18">
        <f>MAX(VISTORIA!Y207,VISTORIA!U207,VISTORIA!Q207,VISTORIA!M207,VISTORIA!I207)</f>
        <v>1</v>
      </c>
      <c r="Y207" s="18">
        <f>IF(VISTORIA!Y207&lt;&gt;"",VISTORIA!Y207,IF(VISTORIA!U207&lt;&gt;"",VISTORIA!U207,IF(VISTORIA!Q207&lt;&gt;"",VISTORIA!Q207,IF(VISTORIA!M207&lt;&gt;"",VISTORIA!M207,IF(VISTORIA!I207&lt;&gt;"",VISTORIA!I207,0)))))</f>
        <v>1</v>
      </c>
      <c r="Z207" s="233">
        <f>IF(VISTORIA!Y207&lt;&gt;"",VISTORIA!W207,IF(VISTORIA!U207&lt;&gt;"",VISTORIA!S207,IF(VISTORIA!Q207&lt;&gt;"",VISTORIA!O207,IF(VISTORIA!M207&lt;&gt;"",VISTORIA!K207,IF(VISTORIA!I207&lt;&gt;"",VISTORIA!G207,"NA")))))</f>
        <v>42821</v>
      </c>
      <c r="AA207" s="233">
        <f>IF(VISTORIA!Y207&lt;&gt;"",VISTORIA!X207,IF(VISTORIA!U207&lt;&gt;"",VISTORIA!T207,IF(VISTORIA!Q207&lt;&gt;"",VISTORIA!P207,IF(VISTORIA!M207&lt;&gt;"",VISTORIA!L207,IF(VISTORIA!I207&lt;&gt;"",VISTORIA!H207,"NA")))))</f>
        <v>42853</v>
      </c>
      <c r="AB207" s="233" t="str">
        <f>IF(OR(G207="AGUARDANDO PRESTAÇÃO DE CONTAS",G207="AGUARDANDO APROVAÇÃO PRESTAÇÃO DE CONTAS",G207="CONCLUÍDO"),"PTM CONCLUÍDO",IF(AND(VISTORIA!X207="",VISTORIA!W207&lt;&gt;""),VISTORIA!W207,IF(AND(VISTORIA!T207="",VISTORIA!S207&lt;&gt;""),VISTORIA!S207,IF(AND(VISTORIA!P207="",VISTORIA!O207&lt;&gt;""),VISTORIA!O207,IF(AND(VISTORIA!L207="",VISTORIA!K207&lt;&gt;""),VISTORIA!K207,IF(AND(VISTORIA!H207="",VISTORIA!G207&lt;&gt;""),VISTORIA!G207,"SEM PEDIDO"))))))</f>
        <v>SEM PEDIDO</v>
      </c>
      <c r="AC207" s="18" t="str">
        <f>IFERROR(INDEX('CONCLUSÃO INFORMAL'!207:207,MATCH(MAX('CONCLUSÃO INFORMAL'!H207,'CONCLUSÃO INFORMAL'!L207,'CONCLUSÃO INFORMAL'!P207),'CONCLUSÃO INFORMAL'!207:207,0)-1),"NÃO INFORMADO")</f>
        <v>NÃO INFORMADO</v>
      </c>
      <c r="AD207" s="233" t="str">
        <f>IFERROR(INDEX('CONCLUSÃO INFORMAL'!207:207,MATCH(MAX('CONCLUSÃO INFORMAL'!H207,'CONCLUSÃO INFORMAL'!L207,'CONCLUSÃO INFORMAL'!P207),'CONCLUSÃO INFORMAL'!207:207,0)),"NÃO INFORMADO")</f>
        <v>NÃO INFORMADO</v>
      </c>
      <c r="AE207" s="1950" t="str">
        <f>IFERROR(INDEX('CONCLUSÃO INFORMAL'!207:207,MATCH(MAX('CONCLUSÃO INFORMAL'!H207,'CONCLUSÃO INFORMAL'!L207,'CONCLUSÃO INFORMAL'!P207),'CONCLUSÃO INFORMAL'!207:207,0)+1),"NÃO INFORMADO")</f>
        <v>NÃO INFORMADO</v>
      </c>
    </row>
    <row r="208" spans="2:31" ht="43.5" x14ac:dyDescent="0.35">
      <c r="B208" s="7" t="str">
        <f>'INF GERAIS'!B208&amp;IFERROR(IF(INDEX(APOIO!$A$5:$A$50,MATCH('INF GERAIS'!N208,APOIO!$B$5:$B$50,0))="NÃO",APOIO!$A$2&amp;"NÃO VÁLIDO",""),"")</f>
        <v>2014.0195</v>
      </c>
      <c r="C208" s="1950" t="str">
        <f>'INF GERAIS'!C208</f>
        <v>AGRESTE MERIDIONAL</v>
      </c>
      <c r="D208" s="1950" t="str">
        <f>'INF GERAIS'!D208</f>
        <v>ITAÍBA</v>
      </c>
      <c r="E208" s="1950" t="str">
        <f>'INF GERAIS'!E208</f>
        <v>PAVIMENTAÇÃO DE VIAS NO MUNICÍPIO DE ITAÍBA/PE</v>
      </c>
      <c r="F208" s="1950" t="str">
        <f>'INF GERAIS'!G208</f>
        <v>NORMAL</v>
      </c>
      <c r="G208" s="1950" t="str">
        <f>'INF GERAIS'!N208</f>
        <v>AGUARDANDO APROVAÇÃO PRESTAÇÃO DE CONTAS (SECRETARIA)</v>
      </c>
      <c r="H208" s="1950" t="str">
        <f>'INF GERAIS'!O208</f>
        <v>CONCLUÍDA</v>
      </c>
      <c r="I208" s="11">
        <f>'INF GERAIS'!I208</f>
        <v>1056603.1616666669</v>
      </c>
      <c r="J208" s="11">
        <f>'INF GERAIS'!J208</f>
        <v>1019195.92</v>
      </c>
      <c r="K208" s="11">
        <f>'INF GERAIS'!K208</f>
        <v>1019195.92</v>
      </c>
      <c r="L208" s="11">
        <f>'INF GERAIS'!L208</f>
        <v>0</v>
      </c>
      <c r="M208" s="11" t="str">
        <f>'INF GERAIS'!M208</f>
        <v>-</v>
      </c>
      <c r="N208" s="233">
        <f>IF(MAX(PAGAMENTOS!M208,PAGAMENTOS!U208,PAGAMENTOS!AC208,PAGAMENTOS!AK208,PAGAMENTOS!AQ208,PAGAMENTOS!AW208)=0,"SEM PAGAMENTO",IFERROR(INDEX(PAGAMENTOS!208:208,MATCH(MAX(PAGAMENTOS!M208,PAGAMENTOS!U208,PAGAMENTOS!AC208,PAGAMENTOS!AK208,PAGAMENTOS!AQ208,PAGAMENTOS!AW208),PAGAMENTOS!208:208,0)),"SEM PAGAMENTO"))</f>
        <v>42811</v>
      </c>
      <c r="O208" s="120" t="str">
        <f>IF(MAX(PAGAMENTOS!M208,PAGAMENTOS!U208,PAGAMENTOS!AC208,PAGAMENTOS!AK208,PAGAMENTOS!AQ208,PAGAMENTOS!AW208)=0,"SEM PAGAMENTO",IFERROR(IF(MATCH(MAX(PAGAMENTOS!M208,PAGAMENTOS!U208,PAGAMENTOS!AC208,PAGAMENTOS!AK208,PAGAMENTOS!AQ208,PAGAMENTOS!AW208),PAGAMENTOS!208:208,0)&gt;40,INDEX(PAGAMENTOS!208:208,MATCH(MAX(PAGAMENTOS!M208,PAGAMENTOS!U208,PAGAMENTOS!AC208,PAGAMENTOS!AK208,PAGAMENTOS!AQ208,PAGAMENTOS!AW208),PAGAMENTOS!208:208,0)-2)&amp;" P COMP.",IF(MATCH(MAX(PAGAMENTOS!M208,PAGAMENTOS!U208,PAGAMENTOS!AC208,PAGAMENTOS!AK208,PAGAMENTOS!AQ208,PAGAMENTOS!AW208),PAGAMENTOS!208:208,0)=13,"1ª P",IF(MATCH(MAX(PAGAMENTOS!M208,PAGAMENTOS!U208,PAGAMENTOS!AC208,PAGAMENTOS!AK208,PAGAMENTOS!AQ208,PAGAMENTOS!AW208),PAGAMENTOS!208:208,0)=21,"2ª P",IF(MATCH(MAX(PAGAMENTOS!M208,PAGAMENTOS!U208,PAGAMENTOS!AC208,PAGAMENTOS!AK208,PAGAMENTOS!AQ208,PAGAMENTOS!AW208),PAGAMENTOS!208:208,0)=29,"3ª P",IF(PAGAMENTOS!AC208=PAGAMENTOS!AK208,"4ª P","4ª P"))))),"SEM PAGAMENTO"))</f>
        <v>4ª P</v>
      </c>
      <c r="P208" s="11">
        <f>IF(MAX(PAGAMENTOS!M208,PAGAMENTOS!U208,PAGAMENTOS!AC208,PAGAMENTOS!AK208,PAGAMENTOS!AQ208,PAGAMENTOS!AW208)=0,"SEM PAGAMENTO",IFERROR(INDEX(PAGAMENTOS!208:208,MATCH(MAX(PAGAMENTOS!M208,PAGAMENTOS!U208,PAGAMENTOS!AC208,PAGAMENTOS!AK208,PAGAMENTOS!AQ208,PAGAMENTOS!AW208),PAGAMENTOS!208:208,0)-1),"SEM PAGAMENTO"))</f>
        <v>203839.19</v>
      </c>
      <c r="Q208" s="11">
        <f>SUM(PAGAMENTOS!G208,PAGAMENTOS!L208,PAGAMENTOS!T208,PAGAMENTOS!AB208,PAGAMENTOS!AJ208,PAGAMENTOS!AP208,PAGAMENTOS!AV208)</f>
        <v>1019195.9199999999</v>
      </c>
      <c r="R208" s="11">
        <f>SUM(PAGAMENTOS!G208,PAGAMENTOS!H208,PAGAMENTOS!L208,PAGAMENTOS!T208,PAGAMENTOS!AB208,PAGAMENTOS!AJ208,PAGAMENTOS!AP208,PAGAMENTOS!AV208)</f>
        <v>1019195.9199999999</v>
      </c>
      <c r="S208" s="17">
        <f t="shared" si="3"/>
        <v>0.99999999999999989</v>
      </c>
      <c r="T208" s="11">
        <f>IF(RIGHT(B208)="O",0,IF(AND(R208=0,PAGAMENTOS!H208&lt;&gt;0),0,K208-R208))</f>
        <v>1.1641532182693481E-10</v>
      </c>
      <c r="U208" s="120" t="str">
        <f>IF(AND(OR(PAGAMENTOS!AG208&lt;&gt;"",PAGAMENTOS!AH208&lt;&gt;""),PAGAMENTOS!AK208=""),"4ª",IF(AND(OR(PAGAMENTOS!Y208&lt;&gt;"",PAGAMENTOS!Z208&lt;&gt;""),PAGAMENTOS!AC208=""),"3ª",IF(AND(OR(PAGAMENTOS!Q208&lt;&gt;"",PAGAMENTOS!R208&lt;&gt;""),PAGAMENTOS!U208=""),"2ª",IF(AND(OR(PAGAMENTOS!I208&lt;&gt;"",PAGAMENTOS!J208&lt;&gt;""),PAGAMENTOS!M208=""),"1ª","OK"))))</f>
        <v>OK</v>
      </c>
      <c r="V208" s="120" t="str">
        <f>IF(U208="4ª",IF(PAGAMENTOS!AH208="","AGUARDANDO VISTORIA","NO FINANCEIRO"),IF(U208="3ª",IF(PAGAMENTOS!Z208="","AGUARDANDO VISTORIA","NO FINANCEIRO"),IF(U208="2ª",IF(PAGAMENTOS!R208="","AGUARDANDO VISTORIA","NO FINANCEIRO"),IF(U208="1ª",IF(PAGAMENTOS!J208="","AGUARDANDO LIBERAÇÃO","NO FINANCEIRO"),"OK"))))</f>
        <v>OK</v>
      </c>
      <c r="W208" s="233" t="str">
        <f>IF(U208="4ª",IF(PAGAMENTOS!AH208="",PAGAMENTOS!AG208,PAGAMENTOS!AH208),IF(U208="3ª",IF(PAGAMENTOS!Z208="",PAGAMENTOS!Y208,PAGAMENTOS!Z208),IF(U208="2ª",IF(PAGAMENTOS!R208="",PAGAMENTOS!Q208,PAGAMENTOS!R208),IF(U208="1ª",IF(PAGAMENTOS!J208="",PAGAMENTOS!I208,PAGAMENTOS!J208),"OK"))))</f>
        <v>OK</v>
      </c>
      <c r="X208" s="18">
        <f>MAX(VISTORIA!Y208,VISTORIA!U208,VISTORIA!Q208,VISTORIA!M208,VISTORIA!I208)</f>
        <v>1</v>
      </c>
      <c r="Y208" s="18">
        <f>IF(VISTORIA!Y208&lt;&gt;"",VISTORIA!Y208,IF(VISTORIA!U208&lt;&gt;"",VISTORIA!U208,IF(VISTORIA!Q208&lt;&gt;"",VISTORIA!Q208,IF(VISTORIA!M208&lt;&gt;"",VISTORIA!M208,IF(VISTORIA!I208&lt;&gt;"",VISTORIA!I208,0)))))</f>
        <v>1</v>
      </c>
      <c r="Z208" s="233">
        <f>IF(VISTORIA!Y208&lt;&gt;"",VISTORIA!W208,IF(VISTORIA!U208&lt;&gt;"",VISTORIA!S208,IF(VISTORIA!Q208&lt;&gt;"",VISTORIA!O208,IF(VISTORIA!M208&lt;&gt;"",VISTORIA!K208,IF(VISTORIA!I208&lt;&gt;"",VISTORIA!G208,"NA")))))</f>
        <v>42724</v>
      </c>
      <c r="AA208" s="233">
        <f>IF(VISTORIA!Y208&lt;&gt;"",VISTORIA!X208,IF(VISTORIA!U208&lt;&gt;"",VISTORIA!T208,IF(VISTORIA!Q208&lt;&gt;"",VISTORIA!P208,IF(VISTORIA!M208&lt;&gt;"",VISTORIA!L208,IF(VISTORIA!I208&lt;&gt;"",VISTORIA!H208,"NA")))))</f>
        <v>42733</v>
      </c>
      <c r="AB208" s="233" t="str">
        <f>IF(OR(G208="AGUARDANDO PRESTAÇÃO DE CONTAS",G208="AGUARDANDO APROVAÇÃO PRESTAÇÃO DE CONTAS",G208="CONCLUÍDO"),"PTM CONCLUÍDO",IF(AND(VISTORIA!X208="",VISTORIA!W208&lt;&gt;""),VISTORIA!W208,IF(AND(VISTORIA!T208="",VISTORIA!S208&lt;&gt;""),VISTORIA!S208,IF(AND(VISTORIA!P208="",VISTORIA!O208&lt;&gt;""),VISTORIA!O208,IF(AND(VISTORIA!L208="",VISTORIA!K208&lt;&gt;""),VISTORIA!K208,IF(AND(VISTORIA!H208="",VISTORIA!G208&lt;&gt;""),VISTORIA!G208,"SEM PEDIDO"))))))</f>
        <v>SEM PEDIDO</v>
      </c>
      <c r="AC208" s="18" t="str">
        <f>IFERROR(INDEX('CONCLUSÃO INFORMAL'!208:208,MATCH(MAX('CONCLUSÃO INFORMAL'!H208,'CONCLUSÃO INFORMAL'!L208,'CONCLUSÃO INFORMAL'!P208),'CONCLUSÃO INFORMAL'!208:208,0)-1),"NÃO INFORMADO")</f>
        <v>NÃO INFORMADO</v>
      </c>
      <c r="AD208" s="233" t="str">
        <f>IFERROR(INDEX('CONCLUSÃO INFORMAL'!208:208,MATCH(MAX('CONCLUSÃO INFORMAL'!H208,'CONCLUSÃO INFORMAL'!L208,'CONCLUSÃO INFORMAL'!P208),'CONCLUSÃO INFORMAL'!208:208,0)),"NÃO INFORMADO")</f>
        <v>NÃO INFORMADO</v>
      </c>
      <c r="AE208" s="1950" t="str">
        <f>IFERROR(INDEX('CONCLUSÃO INFORMAL'!208:208,MATCH(MAX('CONCLUSÃO INFORMAL'!H208,'CONCLUSÃO INFORMAL'!L208,'CONCLUSÃO INFORMAL'!P208),'CONCLUSÃO INFORMAL'!208:208,0)+1),"NÃO INFORMADO")</f>
        <v>NÃO INFORMADO</v>
      </c>
    </row>
    <row r="209" spans="2:31" ht="58" x14ac:dyDescent="0.35">
      <c r="B209" s="7" t="str">
        <f>'INF GERAIS'!B209&amp;IFERROR(IF(INDEX(APOIO!$A$5:$A$50,MATCH('INF GERAIS'!N209,APOIO!$B$5:$B$50,0))="NÃO",APOIO!$A$2&amp;"NÃO VÁLIDO",""),"")</f>
        <v>2014.0196</v>
      </c>
      <c r="C209" s="1950" t="str">
        <f>'INF GERAIS'!C209</f>
        <v>MATA NORTE</v>
      </c>
      <c r="D209" s="1950" t="str">
        <f>'INF GERAIS'!D209</f>
        <v>ITAMBÉ</v>
      </c>
      <c r="E209" s="1950" t="str">
        <f>'INF GERAIS'!E209</f>
        <v>PAVIMENTAÇÃO DE RUAS NA SEDE, DISTRITO DE QUEBEC, MUNICÍPIO DE ITAMBÉ-PE</v>
      </c>
      <c r="F209" s="1950" t="str">
        <f>'INF GERAIS'!G209</f>
        <v>NORMAL</v>
      </c>
      <c r="G209" s="1950" t="str">
        <f>'INF GERAIS'!N209</f>
        <v>APROVADO</v>
      </c>
      <c r="H209" s="1950" t="str">
        <f>'INF GERAIS'!O209</f>
        <v>CONCLUÍDA</v>
      </c>
      <c r="I209" s="11">
        <f>'INF GERAIS'!I209</f>
        <v>1207546.4666666666</v>
      </c>
      <c r="J209" s="11">
        <f>'INF GERAIS'!J209</f>
        <v>1322023.19</v>
      </c>
      <c r="K209" s="11">
        <f>'INF GERAIS'!K209</f>
        <v>1205007.57</v>
      </c>
      <c r="L209" s="11">
        <f>'INF GERAIS'!L209</f>
        <v>0</v>
      </c>
      <c r="M209" s="11">
        <f>'INF GERAIS'!M209</f>
        <v>117015.62</v>
      </c>
      <c r="N209" s="233">
        <f>IF(MAX(PAGAMENTOS!M209,PAGAMENTOS!U209,PAGAMENTOS!AC209,PAGAMENTOS!AK209,PAGAMENTOS!AQ209,PAGAMENTOS!AW209)=0,"SEM PAGAMENTO",IFERROR(INDEX(PAGAMENTOS!209:209,MATCH(MAX(PAGAMENTOS!M209,PAGAMENTOS!U209,PAGAMENTOS!AC209,PAGAMENTOS!AK209,PAGAMENTOS!AQ209,PAGAMENTOS!AW209),PAGAMENTOS!209:209,0)),"SEM PAGAMENTO"))</f>
        <v>44477</v>
      </c>
      <c r="O209" s="120" t="str">
        <f>IF(MAX(PAGAMENTOS!M209,PAGAMENTOS!U209,PAGAMENTOS!AC209,PAGAMENTOS!AK209,PAGAMENTOS!AQ209,PAGAMENTOS!AW209)=0,"SEM PAGAMENTO",IFERROR(IF(MATCH(MAX(PAGAMENTOS!M209,PAGAMENTOS!U209,PAGAMENTOS!AC209,PAGAMENTOS!AK209,PAGAMENTOS!AQ209,PAGAMENTOS!AW209),PAGAMENTOS!209:209,0)&gt;40,INDEX(PAGAMENTOS!209:209,MATCH(MAX(PAGAMENTOS!M209,PAGAMENTOS!U209,PAGAMENTOS!AC209,PAGAMENTOS!AK209,PAGAMENTOS!AQ209,PAGAMENTOS!AW209),PAGAMENTOS!209:209,0)-2)&amp;" P COMP.",IF(MATCH(MAX(PAGAMENTOS!M209,PAGAMENTOS!U209,PAGAMENTOS!AC209,PAGAMENTOS!AK209,PAGAMENTOS!AQ209,PAGAMENTOS!AW209),PAGAMENTOS!209:209,0)=13,"1ª P",IF(MATCH(MAX(PAGAMENTOS!M209,PAGAMENTOS!U209,PAGAMENTOS!AC209,PAGAMENTOS!AK209,PAGAMENTOS!AQ209,PAGAMENTOS!AW209),PAGAMENTOS!209:209,0)=21,"2ª P",IF(MATCH(MAX(PAGAMENTOS!M209,PAGAMENTOS!U209,PAGAMENTOS!AC209,PAGAMENTOS!AK209,PAGAMENTOS!AQ209,PAGAMENTOS!AW209),PAGAMENTOS!209:209,0)=29,"3ª P",IF(PAGAMENTOS!AC209=PAGAMENTOS!AK209,"4ª P","4ª P"))))),"SEM PAGAMENTO"))</f>
        <v>4ª P</v>
      </c>
      <c r="P209" s="11">
        <f>IF(MAX(PAGAMENTOS!M209,PAGAMENTOS!U209,PAGAMENTOS!AC209,PAGAMENTOS!AK209,PAGAMENTOS!AQ209,PAGAMENTOS!AW209)=0,"SEM PAGAMENTO",IFERROR(INDEX(PAGAMENTOS!209:209,MATCH(MAX(PAGAMENTOS!M209,PAGAMENTOS!U209,PAGAMENTOS!AC209,PAGAMENTOS!AK209,PAGAMENTOS!AQ209,PAGAMENTOS!AW209),PAGAMENTOS!209:209,0)-1),"SEM PAGAMENTO"))</f>
        <v>234586.07</v>
      </c>
      <c r="Q209" s="11">
        <f>SUM(PAGAMENTOS!G209,PAGAMENTOS!L209,PAGAMENTOS!T209,PAGAMENTOS!AB209,PAGAMENTOS!AJ209,PAGAMENTOS!AP209,PAGAMENTOS!AV209)</f>
        <v>1172930.3499999999</v>
      </c>
      <c r="R209" s="11">
        <f>SUM(PAGAMENTOS!G209,PAGAMENTOS!H209,PAGAMENTOS!L209,PAGAMENTOS!T209,PAGAMENTOS!AB209,PAGAMENTOS!AJ209,PAGAMENTOS!AP209,PAGAMENTOS!AV209)</f>
        <v>1172930.3499999999</v>
      </c>
      <c r="S209" s="17">
        <f t="shared" si="3"/>
        <v>0.97338006764554996</v>
      </c>
      <c r="T209" s="11">
        <f>IF(RIGHT(B209)="O",0,IF(AND(R209=0,PAGAMENTOS!H209&lt;&gt;0),0,K209-R209))</f>
        <v>32077.220000000205</v>
      </c>
      <c r="U209" s="120" t="str">
        <f>IF(AND(OR(PAGAMENTOS!AG209&lt;&gt;"",PAGAMENTOS!AH209&lt;&gt;""),PAGAMENTOS!AK209=""),"4ª",IF(AND(OR(PAGAMENTOS!Y209&lt;&gt;"",PAGAMENTOS!Z209&lt;&gt;""),PAGAMENTOS!AC209=""),"3ª",IF(AND(OR(PAGAMENTOS!Q209&lt;&gt;"",PAGAMENTOS!R209&lt;&gt;""),PAGAMENTOS!U209=""),"2ª",IF(AND(OR(PAGAMENTOS!I209&lt;&gt;"",PAGAMENTOS!J209&lt;&gt;""),PAGAMENTOS!M209=""),"1ª","OK"))))</f>
        <v>OK</v>
      </c>
      <c r="V209" s="120" t="str">
        <f>IF(U209="4ª",IF(PAGAMENTOS!AH209="","AGUARDANDO VISTORIA","NO FINANCEIRO"),IF(U209="3ª",IF(PAGAMENTOS!Z209="","AGUARDANDO VISTORIA","NO FINANCEIRO"),IF(U209="2ª",IF(PAGAMENTOS!R209="","AGUARDANDO VISTORIA","NO FINANCEIRO"),IF(U209="1ª",IF(PAGAMENTOS!J209="","AGUARDANDO LIBERAÇÃO","NO FINANCEIRO"),"OK"))))</f>
        <v>OK</v>
      </c>
      <c r="W209" s="233" t="str">
        <f>IF(U209="4ª",IF(PAGAMENTOS!AH209="",PAGAMENTOS!AG209,PAGAMENTOS!AH209),IF(U209="3ª",IF(PAGAMENTOS!Z209="",PAGAMENTOS!Y209,PAGAMENTOS!Z209),IF(U209="2ª",IF(PAGAMENTOS!R209="",PAGAMENTOS!Q209,PAGAMENTOS!R209),IF(U209="1ª",IF(PAGAMENTOS!J209="",PAGAMENTOS!I209,PAGAMENTOS!J209),"OK"))))</f>
        <v>OK</v>
      </c>
      <c r="X209" s="18">
        <f>MAX(VISTORIA!Y209,VISTORIA!U209,VISTORIA!Q209,VISTORIA!M209,VISTORIA!I209)</f>
        <v>1</v>
      </c>
      <c r="Y209" s="18">
        <f>IF(VISTORIA!Y209&lt;&gt;"",VISTORIA!Y209,IF(VISTORIA!U209&lt;&gt;"",VISTORIA!U209,IF(VISTORIA!Q209&lt;&gt;"",VISTORIA!Q209,IF(VISTORIA!M209&lt;&gt;"",VISTORIA!M209,IF(VISTORIA!I209&lt;&gt;"",VISTORIA!I209,0)))))</f>
        <v>1</v>
      </c>
      <c r="Z209" s="233">
        <f>IF(VISTORIA!Y209&lt;&gt;"",VISTORIA!W209,IF(VISTORIA!U209&lt;&gt;"",VISTORIA!S209,IF(VISTORIA!Q209&lt;&gt;"",VISTORIA!O209,IF(VISTORIA!M209&lt;&gt;"",VISTORIA!K209,IF(VISTORIA!I209&lt;&gt;"",VISTORIA!G209,"NA")))))</f>
        <v>45315</v>
      </c>
      <c r="AA209" s="233" t="str">
        <f>IF(VISTORIA!Y209&lt;&gt;"",VISTORIA!X209,IF(VISTORIA!U209&lt;&gt;"",VISTORIA!T209,IF(VISTORIA!Q209&lt;&gt;"",VISTORIA!P209,IF(VISTORIA!M209&lt;&gt;"",VISTORIA!L209,IF(VISTORIA!I209&lt;&gt;"",VISTORIA!H209,"NA")))))</f>
        <v/>
      </c>
      <c r="AB209" s="233">
        <f>IF(OR(G209="AGUARDANDO PRESTAÇÃO DE CONTAS",G209="AGUARDANDO APROVAÇÃO PRESTAÇÃO DE CONTAS",G209="CONCLUÍDO"),"PTM CONCLUÍDO",IF(AND(VISTORIA!X209="",VISTORIA!W209&lt;&gt;""),VISTORIA!W209,IF(AND(VISTORIA!T209="",VISTORIA!S209&lt;&gt;""),VISTORIA!S209,IF(AND(VISTORIA!P209="",VISTORIA!O209&lt;&gt;""),VISTORIA!O209,IF(AND(VISTORIA!L209="",VISTORIA!K209&lt;&gt;""),VISTORIA!K209,IF(AND(VISTORIA!H209="",VISTORIA!G209&lt;&gt;""),VISTORIA!G209,"SEM PEDIDO"))))))</f>
        <v>45315</v>
      </c>
      <c r="AC209" s="18" t="str">
        <f>IFERROR(INDEX('CONCLUSÃO INFORMAL'!209:209,MATCH(MAX('CONCLUSÃO INFORMAL'!H209,'CONCLUSÃO INFORMAL'!L209,'CONCLUSÃO INFORMAL'!P209),'CONCLUSÃO INFORMAL'!209:209,0)-1),"NÃO INFORMADO")</f>
        <v>NÃO INFORMADO</v>
      </c>
      <c r="AD209" s="233" t="str">
        <f>IFERROR(INDEX('CONCLUSÃO INFORMAL'!209:209,MATCH(MAX('CONCLUSÃO INFORMAL'!H209,'CONCLUSÃO INFORMAL'!L209,'CONCLUSÃO INFORMAL'!P209),'CONCLUSÃO INFORMAL'!209:209,0)),"NÃO INFORMADO")</f>
        <v>NÃO INFORMADO</v>
      </c>
      <c r="AE209" s="1950" t="str">
        <f>IFERROR(INDEX('CONCLUSÃO INFORMAL'!209:209,MATCH(MAX('CONCLUSÃO INFORMAL'!H209,'CONCLUSÃO INFORMAL'!L209,'CONCLUSÃO INFORMAL'!P209),'CONCLUSÃO INFORMAL'!209:209,0)+1),"NÃO INFORMADO")</f>
        <v>NÃO INFORMADO</v>
      </c>
    </row>
    <row r="210" spans="2:31" ht="58" x14ac:dyDescent="0.35">
      <c r="B210" s="7" t="str">
        <f>'INF GERAIS'!B210&amp;IFERROR(IF(INDEX(APOIO!$A$5:$A$50,MATCH('INF GERAIS'!N210,APOIO!$B$5:$B$50,0))="NÃO",APOIO!$A$2&amp;"NÃO VÁLIDO",""),"")</f>
        <v>2014.0197</v>
      </c>
      <c r="C210" s="1950" t="str">
        <f>'INF GERAIS'!C210</f>
        <v>SERTÃO DO PAJEÚ</v>
      </c>
      <c r="D210" s="1950" t="str">
        <f>'INF GERAIS'!D210</f>
        <v>ITAPETIM</v>
      </c>
      <c r="E210" s="1950" t="str">
        <f>'INF GERAIS'!E210</f>
        <v>CONSTRUÇÃO DA PRAÇA DO CONJUNTO HABITACIONAL GOVERNADOR MIGUEL ARRAES DE ALENCAR</v>
      </c>
      <c r="F210" s="1950" t="str">
        <f>'INF GERAIS'!G210</f>
        <v>NORMAL</v>
      </c>
      <c r="G210" s="12" t="str">
        <f>'INF GERAIS'!N210</f>
        <v>EM CONFERÊNCIA PARA TEMAI</v>
      </c>
      <c r="H210" s="1950" t="str">
        <f>'INF GERAIS'!O210</f>
        <v>CONCLUÍDA</v>
      </c>
      <c r="I210" s="11">
        <f>'INF GERAIS'!I210</f>
        <v>754716.54749999999</v>
      </c>
      <c r="J210" s="11">
        <f>'INF GERAIS'!J210</f>
        <v>523601.55</v>
      </c>
      <c r="K210" s="11">
        <f>'INF GERAIS'!K210</f>
        <v>429677.74</v>
      </c>
      <c r="L210" s="11">
        <f>'INF GERAIS'!L210</f>
        <v>0</v>
      </c>
      <c r="M210" s="11">
        <f>'INF GERAIS'!M210</f>
        <v>93923.81</v>
      </c>
      <c r="N210" s="233">
        <f>IF(MAX(PAGAMENTOS!M210,PAGAMENTOS!U210,PAGAMENTOS!AC210,PAGAMENTOS!AK210,PAGAMENTOS!AQ210,PAGAMENTOS!AW210)=0,"SEM PAGAMENTO",IFERROR(INDEX(PAGAMENTOS!210:210,MATCH(MAX(PAGAMENTOS!M210,PAGAMENTOS!U210,PAGAMENTOS!AC210,PAGAMENTOS!AK210,PAGAMENTOS!AQ210,PAGAMENTOS!AW210),PAGAMENTOS!210:210,0)),"SEM PAGAMENTO"))</f>
        <v>42464</v>
      </c>
      <c r="O210" s="120" t="str">
        <f>IF(MAX(PAGAMENTOS!M210,PAGAMENTOS!U210,PAGAMENTOS!AC210,PAGAMENTOS!AK210,PAGAMENTOS!AQ210,PAGAMENTOS!AW210)=0,"SEM PAGAMENTO",IFERROR(IF(MATCH(MAX(PAGAMENTOS!M210,PAGAMENTOS!U210,PAGAMENTOS!AC210,PAGAMENTOS!AK210,PAGAMENTOS!AQ210,PAGAMENTOS!AW210),PAGAMENTOS!210:210,0)&gt;40,INDEX(PAGAMENTOS!210:210,MATCH(MAX(PAGAMENTOS!M210,PAGAMENTOS!U210,PAGAMENTOS!AC210,PAGAMENTOS!AK210,PAGAMENTOS!AQ210,PAGAMENTOS!AW210),PAGAMENTOS!210:210,0)-2)&amp;" P COMP.",IF(MATCH(MAX(PAGAMENTOS!M210,PAGAMENTOS!U210,PAGAMENTOS!AC210,PAGAMENTOS!AK210,PAGAMENTOS!AQ210,PAGAMENTOS!AW210),PAGAMENTOS!210:210,0)=13,"1ª P",IF(MATCH(MAX(PAGAMENTOS!M210,PAGAMENTOS!U210,PAGAMENTOS!AC210,PAGAMENTOS!AK210,PAGAMENTOS!AQ210,PAGAMENTOS!AW210),PAGAMENTOS!210:210,0)=21,"2ª P",IF(MATCH(MAX(PAGAMENTOS!M210,PAGAMENTOS!U210,PAGAMENTOS!AC210,PAGAMENTOS!AK210,PAGAMENTOS!AQ210,PAGAMENTOS!AW210),PAGAMENTOS!210:210,0)=29,"3ª P",IF(PAGAMENTOS!AC210=PAGAMENTOS!AK210,"4ª P","4ª P"))))),"SEM PAGAMENTO"))</f>
        <v>4ª P</v>
      </c>
      <c r="P210" s="11">
        <f>IF(MAX(PAGAMENTOS!M210,PAGAMENTOS!U210,PAGAMENTOS!AC210,PAGAMENTOS!AK210,PAGAMENTOS!AQ210,PAGAMENTOS!AW210)=0,"SEM PAGAMENTO",IFERROR(INDEX(PAGAMENTOS!210:210,MATCH(MAX(PAGAMENTOS!M210,PAGAMENTOS!U210,PAGAMENTOS!AC210,PAGAMENTOS!AK210,PAGAMENTOS!AQ210,PAGAMENTOS!AW210),PAGAMENTOS!210:210,0)-1),"SEM PAGAMENTO"))</f>
        <v>85935.54</v>
      </c>
      <c r="Q210" s="11">
        <f>SUM(PAGAMENTOS!G210,PAGAMENTOS!L210,PAGAMENTOS!T210,PAGAMENTOS!AB210,PAGAMENTOS!AJ210,PAGAMENTOS!AP210,PAGAMENTOS!AV210)</f>
        <v>392169.14999999997</v>
      </c>
      <c r="R210" s="11">
        <f>SUM(PAGAMENTOS!G210,PAGAMENTOS!H210,PAGAMENTOS!L210,PAGAMENTOS!T210,PAGAMENTOS!AB210,PAGAMENTOS!AJ210,PAGAMENTOS!AP210,PAGAMENTOS!AV210)</f>
        <v>392169.14999999997</v>
      </c>
      <c r="S210" s="17">
        <f t="shared" si="3"/>
        <v>0.91270529862682659</v>
      </c>
      <c r="T210" s="11">
        <f>IF(RIGHT(B210)="O",0,IF(AND(R210=0,PAGAMENTOS!H210&lt;&gt;0),0,K210-R210))</f>
        <v>37508.590000000026</v>
      </c>
      <c r="U210" s="120" t="str">
        <f>IF(AND(OR(PAGAMENTOS!AG210&lt;&gt;"",PAGAMENTOS!AH210&lt;&gt;""),PAGAMENTOS!AK210=""),"4ª",IF(AND(OR(PAGAMENTOS!Y210&lt;&gt;"",PAGAMENTOS!Z210&lt;&gt;""),PAGAMENTOS!AC210=""),"3ª",IF(AND(OR(PAGAMENTOS!Q210&lt;&gt;"",PAGAMENTOS!R210&lt;&gt;""),PAGAMENTOS!U210=""),"2ª",IF(AND(OR(PAGAMENTOS!I210&lt;&gt;"",PAGAMENTOS!J210&lt;&gt;""),PAGAMENTOS!M210=""),"1ª","OK"))))</f>
        <v>OK</v>
      </c>
      <c r="V210" s="120" t="str">
        <f>IF(U210="4ª",IF(PAGAMENTOS!AH210="","AGUARDANDO VISTORIA","NO FINANCEIRO"),IF(U210="3ª",IF(PAGAMENTOS!Z210="","AGUARDANDO VISTORIA","NO FINANCEIRO"),IF(U210="2ª",IF(PAGAMENTOS!R210="","AGUARDANDO VISTORIA","NO FINANCEIRO"),IF(U210="1ª",IF(PAGAMENTOS!J210="","AGUARDANDO LIBERAÇÃO","NO FINANCEIRO"),"OK"))))</f>
        <v>OK</v>
      </c>
      <c r="W210" s="233" t="str">
        <f>IF(U210="4ª",IF(PAGAMENTOS!AH210="",PAGAMENTOS!AG210,PAGAMENTOS!AH210),IF(U210="3ª",IF(PAGAMENTOS!Z210="",PAGAMENTOS!Y210,PAGAMENTOS!Z210),IF(U210="2ª",IF(PAGAMENTOS!R210="",PAGAMENTOS!Q210,PAGAMENTOS!R210),IF(U210="1ª",IF(PAGAMENTOS!J210="",PAGAMENTOS!I210,PAGAMENTOS!J210),"OK"))))</f>
        <v>OK</v>
      </c>
      <c r="X210" s="18">
        <f>MAX(VISTORIA!Y210,VISTORIA!U210,VISTORIA!Q210,VISTORIA!M210,VISTORIA!I210)</f>
        <v>1</v>
      </c>
      <c r="Y210" s="18">
        <f>IF(VISTORIA!Y210&lt;&gt;"",VISTORIA!Y210,IF(VISTORIA!U210&lt;&gt;"",VISTORIA!U210,IF(VISTORIA!Q210&lt;&gt;"",VISTORIA!Q210,IF(VISTORIA!M210&lt;&gt;"",VISTORIA!M210,IF(VISTORIA!I210&lt;&gt;"",VISTORIA!I210,0)))))</f>
        <v>1</v>
      </c>
      <c r="Z210" s="233">
        <f>IF(VISTORIA!Y210&lt;&gt;"",VISTORIA!W210,IF(VISTORIA!U210&lt;&gt;"",VISTORIA!S210,IF(VISTORIA!Q210&lt;&gt;"",VISTORIA!O210,IF(VISTORIA!M210&lt;&gt;"",VISTORIA!K210,IF(VISTORIA!I210&lt;&gt;"",VISTORIA!G210,"NA")))))</f>
        <v>42388</v>
      </c>
      <c r="AA210" s="233">
        <f>IF(VISTORIA!Y210&lt;&gt;"",VISTORIA!X210,IF(VISTORIA!U210&lt;&gt;"",VISTORIA!T210,IF(VISTORIA!Q210&lt;&gt;"",VISTORIA!P210,IF(VISTORIA!M210&lt;&gt;"",VISTORIA!L210,IF(VISTORIA!I210&lt;&gt;"",VISTORIA!H210,"NA")))))</f>
        <v>42445</v>
      </c>
      <c r="AB210" s="233" t="str">
        <f>IF(OR(G210="AGUARDANDO PRESTAÇÃO DE CONTAS",G210="AGUARDANDO APROVAÇÃO PRESTAÇÃO DE CONTAS",G210="CONCLUÍDO"),"PTM CONCLUÍDO",IF(AND(VISTORIA!X210="",VISTORIA!W210&lt;&gt;""),VISTORIA!W210,IF(AND(VISTORIA!T210="",VISTORIA!S210&lt;&gt;""),VISTORIA!S210,IF(AND(VISTORIA!P210="",VISTORIA!O210&lt;&gt;""),VISTORIA!O210,IF(AND(VISTORIA!L210="",VISTORIA!K210&lt;&gt;""),VISTORIA!K210,IF(AND(VISTORIA!H210="",VISTORIA!G210&lt;&gt;""),VISTORIA!G210,"SEM PEDIDO"))))))</f>
        <v>SEM PEDIDO</v>
      </c>
      <c r="AC210" s="18" t="str">
        <f>IFERROR(INDEX('CONCLUSÃO INFORMAL'!210:210,MATCH(MAX('CONCLUSÃO INFORMAL'!H210,'CONCLUSÃO INFORMAL'!L210,'CONCLUSÃO INFORMAL'!P210),'CONCLUSÃO INFORMAL'!210:210,0)-1),"NÃO INFORMADO")</f>
        <v>NÃO INFORMADO</v>
      </c>
      <c r="AD210" s="233" t="str">
        <f>IFERROR(INDEX('CONCLUSÃO INFORMAL'!210:210,MATCH(MAX('CONCLUSÃO INFORMAL'!H210,'CONCLUSÃO INFORMAL'!L210,'CONCLUSÃO INFORMAL'!P210),'CONCLUSÃO INFORMAL'!210:210,0)),"NÃO INFORMADO")</f>
        <v>NÃO INFORMADO</v>
      </c>
      <c r="AE210" s="1950" t="str">
        <f>IFERROR(INDEX('CONCLUSÃO INFORMAL'!210:210,MATCH(MAX('CONCLUSÃO INFORMAL'!H210,'CONCLUSÃO INFORMAL'!L210,'CONCLUSÃO INFORMAL'!P210),'CONCLUSÃO INFORMAL'!210:210,0)+1),"NÃO INFORMADO")</f>
        <v>NÃO INFORMADO</v>
      </c>
    </row>
    <row r="211" spans="2:31" ht="43.5" x14ac:dyDescent="0.35">
      <c r="B211" s="7" t="str">
        <f>'INF GERAIS'!B211&amp;IFERROR(IF(INDEX(APOIO!$A$5:$A$50,MATCH('INF GERAIS'!N211,APOIO!$B$5:$B$50,0))="NÃO",APOIO!$A$2&amp;"NÃO VÁLIDO",""),"")</f>
        <v>2014.0198</v>
      </c>
      <c r="C211" s="1950" t="str">
        <f>'INF GERAIS'!C211</f>
        <v>SERTÃO DO PAJEÚ</v>
      </c>
      <c r="D211" s="1950" t="str">
        <f>'INF GERAIS'!D211</f>
        <v>ITAPETIM</v>
      </c>
      <c r="E211" s="1950" t="str">
        <f>'INF GERAIS'!E211</f>
        <v>CONSTRUÇÃO DE PONTE</v>
      </c>
      <c r="F211" s="1950" t="str">
        <f>'INF GERAIS'!G211</f>
        <v>NORMAL</v>
      </c>
      <c r="G211" s="1950" t="str">
        <f>'INF GERAIS'!N211</f>
        <v>E-FISCO (Baixado)</v>
      </c>
      <c r="H211" s="1950" t="str">
        <f>'INF GERAIS'!O211</f>
        <v>CONCLUÍDA</v>
      </c>
      <c r="I211" s="11">
        <f>'INF GERAIS'!I211</f>
        <v>754716.54749999999</v>
      </c>
      <c r="J211" s="11">
        <f>'INF GERAIS'!J211</f>
        <v>187542.89479999998</v>
      </c>
      <c r="K211" s="11">
        <f>'INF GERAIS'!K211</f>
        <v>187542.89479999998</v>
      </c>
      <c r="L211" s="11">
        <f>'INF GERAIS'!L211</f>
        <v>0</v>
      </c>
      <c r="M211" s="11">
        <f>'INF GERAIS'!M211</f>
        <v>0</v>
      </c>
      <c r="N211" s="233">
        <f>IF(MAX(PAGAMENTOS!M211,PAGAMENTOS!U211,PAGAMENTOS!AC211,PAGAMENTOS!AK211,PAGAMENTOS!AQ211,PAGAMENTOS!AW211)=0,"SEM PAGAMENTO",IFERROR(INDEX(PAGAMENTOS!211:211,MATCH(MAX(PAGAMENTOS!M211,PAGAMENTOS!U211,PAGAMENTOS!AC211,PAGAMENTOS!AK211,PAGAMENTOS!AQ211,PAGAMENTOS!AW211),PAGAMENTOS!211:211,0)),"SEM PAGAMENTO"))</f>
        <v>42340</v>
      </c>
      <c r="O211" s="120" t="str">
        <f>IF(MAX(PAGAMENTOS!M211,PAGAMENTOS!U211,PAGAMENTOS!AC211,PAGAMENTOS!AK211,PAGAMENTOS!AQ211,PAGAMENTOS!AW211)=0,"SEM PAGAMENTO",IFERROR(IF(MATCH(MAX(PAGAMENTOS!M211,PAGAMENTOS!U211,PAGAMENTOS!AC211,PAGAMENTOS!AK211,PAGAMENTOS!AQ211,PAGAMENTOS!AW211),PAGAMENTOS!211:211,0)&gt;40,INDEX(PAGAMENTOS!211:211,MATCH(MAX(PAGAMENTOS!M211,PAGAMENTOS!U211,PAGAMENTOS!AC211,PAGAMENTOS!AK211,PAGAMENTOS!AQ211,PAGAMENTOS!AW211),PAGAMENTOS!211:211,0)-2)&amp;" P COMP.",IF(MATCH(MAX(PAGAMENTOS!M211,PAGAMENTOS!U211,PAGAMENTOS!AC211,PAGAMENTOS!AK211,PAGAMENTOS!AQ211,PAGAMENTOS!AW211),PAGAMENTOS!211:211,0)=13,"1ª P",IF(MATCH(MAX(PAGAMENTOS!M211,PAGAMENTOS!U211,PAGAMENTOS!AC211,PAGAMENTOS!AK211,PAGAMENTOS!AQ211,PAGAMENTOS!AW211),PAGAMENTOS!211:211,0)=21,"2ª P",IF(MATCH(MAX(PAGAMENTOS!M211,PAGAMENTOS!U211,PAGAMENTOS!AC211,PAGAMENTOS!AK211,PAGAMENTOS!AQ211,PAGAMENTOS!AW211),PAGAMENTOS!211:211,0)=29,"3ª P",IF(PAGAMENTOS!AC211=PAGAMENTOS!AK211,"4ª P","4ª P"))))),"SEM PAGAMENTO"))</f>
        <v>4ª P COMP.</v>
      </c>
      <c r="P211" s="11">
        <f>IF(MAX(PAGAMENTOS!M211,PAGAMENTOS!U211,PAGAMENTOS!AC211,PAGAMENTOS!AK211,PAGAMENTOS!AQ211,PAGAMENTOS!AW211)=0,"SEM PAGAMENTO",IFERROR(INDEX(PAGAMENTOS!211:211,MATCH(MAX(PAGAMENTOS!M211,PAGAMENTOS!U211,PAGAMENTOS!AC211,PAGAMENTOS!AK211,PAGAMENTOS!AQ211,PAGAMENTOS!AW211),PAGAMENTOS!211:211,0)-1),"SEM PAGAMENTO"))</f>
        <v>37508.58</v>
      </c>
      <c r="Q211" s="11">
        <f>SUM(PAGAMENTOS!G211,PAGAMENTOS!L211,PAGAMENTOS!T211,PAGAMENTOS!AB211,PAGAMENTOS!AJ211,PAGAMENTOS!AP211,PAGAMENTOS!AV211)</f>
        <v>225051.48000000004</v>
      </c>
      <c r="R211" s="11">
        <f>SUM(PAGAMENTOS!G211,PAGAMENTOS!H211,PAGAMENTOS!L211,PAGAMENTOS!T211,PAGAMENTOS!AB211,PAGAMENTOS!AJ211,PAGAMENTOS!AP211,PAGAMENTOS!AV211)</f>
        <v>225051.48000000004</v>
      </c>
      <c r="S211" s="17">
        <f t="shared" si="3"/>
        <v>1.2000000332723886</v>
      </c>
      <c r="T211" s="11">
        <f>IF(RIGHT(B211)="O",0,IF(AND(R211=0,PAGAMENTOS!H211&lt;&gt;0),0,K211-R211))</f>
        <v>-37508.58520000006</v>
      </c>
      <c r="U211" s="120" t="str">
        <f>IF(AND(OR(PAGAMENTOS!AG211&lt;&gt;"",PAGAMENTOS!AH211&lt;&gt;""),PAGAMENTOS!AK211=""),"4ª",IF(AND(OR(PAGAMENTOS!Y211&lt;&gt;"",PAGAMENTOS!Z211&lt;&gt;""),PAGAMENTOS!AC211=""),"3ª",IF(AND(OR(PAGAMENTOS!Q211&lt;&gt;"",PAGAMENTOS!R211&lt;&gt;""),PAGAMENTOS!U211=""),"2ª",IF(AND(OR(PAGAMENTOS!I211&lt;&gt;"",PAGAMENTOS!J211&lt;&gt;""),PAGAMENTOS!M211=""),"1ª","OK"))))</f>
        <v>OK</v>
      </c>
      <c r="V211" s="120" t="str">
        <f>IF(U211="4ª",IF(PAGAMENTOS!AH211="","AGUARDANDO VISTORIA","NO FINANCEIRO"),IF(U211="3ª",IF(PAGAMENTOS!Z211="","AGUARDANDO VISTORIA","NO FINANCEIRO"),IF(U211="2ª",IF(PAGAMENTOS!R211="","AGUARDANDO VISTORIA","NO FINANCEIRO"),IF(U211="1ª",IF(PAGAMENTOS!J211="","AGUARDANDO LIBERAÇÃO","NO FINANCEIRO"),"OK"))))</f>
        <v>OK</v>
      </c>
      <c r="W211" s="233" t="str">
        <f>IF(U211="4ª",IF(PAGAMENTOS!AH211="",PAGAMENTOS!AG211,PAGAMENTOS!AH211),IF(U211="3ª",IF(PAGAMENTOS!Z211="",PAGAMENTOS!Y211,PAGAMENTOS!Z211),IF(U211="2ª",IF(PAGAMENTOS!R211="",PAGAMENTOS!Q211,PAGAMENTOS!R211),IF(U211="1ª",IF(PAGAMENTOS!J211="",PAGAMENTOS!I211,PAGAMENTOS!J211),"OK"))))</f>
        <v>OK</v>
      </c>
      <c r="X211" s="18">
        <f>MAX(VISTORIA!Y211,VISTORIA!U211,VISTORIA!Q211,VISTORIA!M211,VISTORIA!I211)</f>
        <v>1</v>
      </c>
      <c r="Y211" s="18">
        <f>IF(VISTORIA!Y211&lt;&gt;"",VISTORIA!Y211,IF(VISTORIA!U211&lt;&gt;"",VISTORIA!U211,IF(VISTORIA!Q211&lt;&gt;"",VISTORIA!Q211,IF(VISTORIA!M211&lt;&gt;"",VISTORIA!M211,IF(VISTORIA!I211&lt;&gt;"",VISTORIA!I211,0)))))</f>
        <v>1</v>
      </c>
      <c r="Z211" s="233">
        <f>IF(VISTORIA!Y211&lt;&gt;"",VISTORIA!W211,IF(VISTORIA!U211&lt;&gt;"",VISTORIA!S211,IF(VISTORIA!Q211&lt;&gt;"",VISTORIA!O211,IF(VISTORIA!M211&lt;&gt;"",VISTORIA!K211,IF(VISTORIA!I211&lt;&gt;"",VISTORIA!G211,"NA")))))</f>
        <v>42213</v>
      </c>
      <c r="AA211" s="233">
        <f>IF(VISTORIA!Y211&lt;&gt;"",VISTORIA!X211,IF(VISTORIA!U211&lt;&gt;"",VISTORIA!T211,IF(VISTORIA!Q211&lt;&gt;"",VISTORIA!P211,IF(VISTORIA!M211&lt;&gt;"",VISTORIA!L211,IF(VISTORIA!I211&lt;&gt;"",VISTORIA!H211,"NA")))))</f>
        <v>42236</v>
      </c>
      <c r="AB211" s="233" t="str">
        <f>IF(OR(G211="AGUARDANDO PRESTAÇÃO DE CONTAS",G211="AGUARDANDO APROVAÇÃO PRESTAÇÃO DE CONTAS",G211="CONCLUÍDO"),"PTM CONCLUÍDO",IF(AND(VISTORIA!X211="",VISTORIA!W211&lt;&gt;""),VISTORIA!W211,IF(AND(VISTORIA!T211="",VISTORIA!S211&lt;&gt;""),VISTORIA!S211,IF(AND(VISTORIA!P211="",VISTORIA!O211&lt;&gt;""),VISTORIA!O211,IF(AND(VISTORIA!L211="",VISTORIA!K211&lt;&gt;""),VISTORIA!K211,IF(AND(VISTORIA!H211="",VISTORIA!G211&lt;&gt;""),VISTORIA!G211,"SEM PEDIDO"))))))</f>
        <v>SEM PEDIDO</v>
      </c>
      <c r="AC211" s="18" t="str">
        <f>IFERROR(INDEX('CONCLUSÃO INFORMAL'!211:211,MATCH(MAX('CONCLUSÃO INFORMAL'!H211,'CONCLUSÃO INFORMAL'!L211,'CONCLUSÃO INFORMAL'!P211),'CONCLUSÃO INFORMAL'!211:211,0)-1),"NÃO INFORMADO")</f>
        <v>NÃO INFORMADO</v>
      </c>
      <c r="AD211" s="233" t="str">
        <f>IFERROR(INDEX('CONCLUSÃO INFORMAL'!211:211,MATCH(MAX('CONCLUSÃO INFORMAL'!H211,'CONCLUSÃO INFORMAL'!L211,'CONCLUSÃO INFORMAL'!P211),'CONCLUSÃO INFORMAL'!211:211,0)),"NÃO INFORMADO")</f>
        <v>NÃO INFORMADO</v>
      </c>
      <c r="AE211" s="1950" t="str">
        <f>IFERROR(INDEX('CONCLUSÃO INFORMAL'!211:211,MATCH(MAX('CONCLUSÃO INFORMAL'!H211,'CONCLUSÃO INFORMAL'!L211,'CONCLUSÃO INFORMAL'!P211),'CONCLUSÃO INFORMAL'!211:211,0)+1),"NÃO INFORMADO")</f>
        <v>NÃO INFORMADO</v>
      </c>
    </row>
    <row r="212" spans="2:31" ht="43.5" x14ac:dyDescent="0.35">
      <c r="B212" s="7" t="str">
        <f>'INF GERAIS'!B212&amp;IFERROR(IF(INDEX(APOIO!$A$5:$A$50,MATCH('INF GERAIS'!N212,APOIO!$B$5:$B$50,0))="NÃO",APOIO!$A$2&amp;"NÃO VÁLIDO",""),"")</f>
        <v>2014.0199</v>
      </c>
      <c r="C212" s="1950" t="str">
        <f>'INF GERAIS'!C212</f>
        <v>SERTÃO DO PAJEÚ</v>
      </c>
      <c r="D212" s="1950" t="str">
        <f>'INF GERAIS'!D212</f>
        <v>ITAPETIM</v>
      </c>
      <c r="E212" s="1950" t="str">
        <f>'INF GERAIS'!E212</f>
        <v>CONSTRUÇÃO DE CALÇAMENTO EM DIVERSAS RUAS</v>
      </c>
      <c r="F212" s="1950" t="str">
        <f>'INF GERAIS'!G212</f>
        <v>NORMAL</v>
      </c>
      <c r="G212" s="12" t="str">
        <f>'INF GERAIS'!N212</f>
        <v>EM CONFERÊNCIA PARA TEMAI</v>
      </c>
      <c r="H212" s="1950" t="str">
        <f>'INF GERAIS'!O212</f>
        <v>CONCLUÍDA</v>
      </c>
      <c r="I212" s="11">
        <f>'INF GERAIS'!I212</f>
        <v>754716.54749999999</v>
      </c>
      <c r="J212" s="11">
        <f>'INF GERAIS'!J212</f>
        <v>137493.78</v>
      </c>
      <c r="K212" s="11">
        <f>'INF GERAIS'!K212</f>
        <v>137493.78</v>
      </c>
      <c r="L212" s="11">
        <f>'INF GERAIS'!L212</f>
        <v>0</v>
      </c>
      <c r="M212" s="11">
        <f>'INF GERAIS'!M212</f>
        <v>0</v>
      </c>
      <c r="N212" s="233">
        <f>IF(MAX(PAGAMENTOS!M212,PAGAMENTOS!U212,PAGAMENTOS!AC212,PAGAMENTOS!AK212,PAGAMENTOS!AQ212,PAGAMENTOS!AW212)=0,"SEM PAGAMENTO",IFERROR(INDEX(PAGAMENTOS!212:212,MATCH(MAX(PAGAMENTOS!M212,PAGAMENTOS!U212,PAGAMENTOS!AC212,PAGAMENTOS!AK212,PAGAMENTOS!AQ212,PAGAMENTOS!AW212),PAGAMENTOS!212:212,0)),"SEM PAGAMENTO"))</f>
        <v>42361</v>
      </c>
      <c r="O212" s="120" t="str">
        <f>IF(MAX(PAGAMENTOS!M212,PAGAMENTOS!U212,PAGAMENTOS!AC212,PAGAMENTOS!AK212,PAGAMENTOS!AQ212,PAGAMENTOS!AW212)=0,"SEM PAGAMENTO",IFERROR(IF(MATCH(MAX(PAGAMENTOS!M212,PAGAMENTOS!U212,PAGAMENTOS!AC212,PAGAMENTOS!AK212,PAGAMENTOS!AQ212,PAGAMENTOS!AW212),PAGAMENTOS!212:212,0)&gt;40,INDEX(PAGAMENTOS!212:212,MATCH(MAX(PAGAMENTOS!M212,PAGAMENTOS!U212,PAGAMENTOS!AC212,PAGAMENTOS!AK212,PAGAMENTOS!AQ212,PAGAMENTOS!AW212),PAGAMENTOS!212:212,0)-2)&amp;" P COMP.",IF(MATCH(MAX(PAGAMENTOS!M212,PAGAMENTOS!U212,PAGAMENTOS!AC212,PAGAMENTOS!AK212,PAGAMENTOS!AQ212,PAGAMENTOS!AW212),PAGAMENTOS!212:212,0)=13,"1ª P",IF(MATCH(MAX(PAGAMENTOS!M212,PAGAMENTOS!U212,PAGAMENTOS!AC212,PAGAMENTOS!AK212,PAGAMENTOS!AQ212,PAGAMENTOS!AW212),PAGAMENTOS!212:212,0)=21,"2ª P",IF(MATCH(MAX(PAGAMENTOS!M212,PAGAMENTOS!U212,PAGAMENTOS!AC212,PAGAMENTOS!AK212,PAGAMENTOS!AQ212,PAGAMENTOS!AW212),PAGAMENTOS!212:212,0)=29,"3ª P",IF(PAGAMENTOS!AC212=PAGAMENTOS!AK212,"4ª P","4ª P"))))),"SEM PAGAMENTO"))</f>
        <v>4ª P</v>
      </c>
      <c r="P212" s="11">
        <f>IF(MAX(PAGAMENTOS!M212,PAGAMENTOS!U212,PAGAMENTOS!AC212,PAGAMENTOS!AK212,PAGAMENTOS!AQ212,PAGAMENTOS!AW212)=0,"SEM PAGAMENTO",IFERROR(INDEX(PAGAMENTOS!212:212,MATCH(MAX(PAGAMENTOS!M212,PAGAMENTOS!U212,PAGAMENTOS!AC212,PAGAMENTOS!AK212,PAGAMENTOS!AQ212,PAGAMENTOS!AW212),PAGAMENTOS!212:212,0)-1),"SEM PAGAMENTO"))</f>
        <v>27498.76</v>
      </c>
      <c r="Q212" s="11">
        <f>SUM(PAGAMENTOS!G212,PAGAMENTOS!L212,PAGAMENTOS!T212,PAGAMENTOS!AB212,PAGAMENTOS!AJ212,PAGAMENTOS!AP212,PAGAMENTOS!AV212)</f>
        <v>137493.78</v>
      </c>
      <c r="R212" s="11">
        <f>SUM(PAGAMENTOS!G212,PAGAMENTOS!H212,PAGAMENTOS!L212,PAGAMENTOS!T212,PAGAMENTOS!AB212,PAGAMENTOS!AJ212,PAGAMENTOS!AP212,PAGAMENTOS!AV212)</f>
        <v>137493.78</v>
      </c>
      <c r="S212" s="17">
        <f t="shared" si="3"/>
        <v>1</v>
      </c>
      <c r="T212" s="11">
        <f>IF(RIGHT(B212)="O",0,IF(AND(R212=0,PAGAMENTOS!H212&lt;&gt;0),0,K212-R212))</f>
        <v>0</v>
      </c>
      <c r="U212" s="120" t="str">
        <f>IF(AND(OR(PAGAMENTOS!AG212&lt;&gt;"",PAGAMENTOS!AH212&lt;&gt;""),PAGAMENTOS!AK212=""),"4ª",IF(AND(OR(PAGAMENTOS!Y212&lt;&gt;"",PAGAMENTOS!Z212&lt;&gt;""),PAGAMENTOS!AC212=""),"3ª",IF(AND(OR(PAGAMENTOS!Q212&lt;&gt;"",PAGAMENTOS!R212&lt;&gt;""),PAGAMENTOS!U212=""),"2ª",IF(AND(OR(PAGAMENTOS!I212&lt;&gt;"",PAGAMENTOS!J212&lt;&gt;""),PAGAMENTOS!M212=""),"1ª","OK"))))</f>
        <v>OK</v>
      </c>
      <c r="V212" s="120" t="str">
        <f>IF(U212="4ª",IF(PAGAMENTOS!AH212="","AGUARDANDO VISTORIA","NO FINANCEIRO"),IF(U212="3ª",IF(PAGAMENTOS!Z212="","AGUARDANDO VISTORIA","NO FINANCEIRO"),IF(U212="2ª",IF(PAGAMENTOS!R212="","AGUARDANDO VISTORIA","NO FINANCEIRO"),IF(U212="1ª",IF(PAGAMENTOS!J212="","AGUARDANDO LIBERAÇÃO","NO FINANCEIRO"),"OK"))))</f>
        <v>OK</v>
      </c>
      <c r="W212" s="233" t="str">
        <f>IF(U212="4ª",IF(PAGAMENTOS!AH212="",PAGAMENTOS!AG212,PAGAMENTOS!AH212),IF(U212="3ª",IF(PAGAMENTOS!Z212="",PAGAMENTOS!Y212,PAGAMENTOS!Z212),IF(U212="2ª",IF(PAGAMENTOS!R212="",PAGAMENTOS!Q212,PAGAMENTOS!R212),IF(U212="1ª",IF(PAGAMENTOS!J212="",PAGAMENTOS!I212,PAGAMENTOS!J212),"OK"))))</f>
        <v>OK</v>
      </c>
      <c r="X212" s="18">
        <f>MAX(VISTORIA!Y212,VISTORIA!U212,VISTORIA!Q212,VISTORIA!M212,VISTORIA!I212)</f>
        <v>1</v>
      </c>
      <c r="Y212" s="18">
        <f>IF(VISTORIA!Y212&lt;&gt;"",VISTORIA!Y212,IF(VISTORIA!U212&lt;&gt;"",VISTORIA!U212,IF(VISTORIA!Q212&lt;&gt;"",VISTORIA!Q212,IF(VISTORIA!M212&lt;&gt;"",VISTORIA!M212,IF(VISTORIA!I212&lt;&gt;"",VISTORIA!I212,0)))))</f>
        <v>1</v>
      </c>
      <c r="Z212" s="233">
        <f>IF(VISTORIA!Y212&lt;&gt;"",VISTORIA!W212,IF(VISTORIA!U212&lt;&gt;"",VISTORIA!S212,IF(VISTORIA!Q212&lt;&gt;"",VISTORIA!O212,IF(VISTORIA!M212&lt;&gt;"",VISTORIA!K212,IF(VISTORIA!I212&lt;&gt;"",VISTORIA!G212,"NA")))))</f>
        <v>42193</v>
      </c>
      <c r="AA212" s="233">
        <f>IF(VISTORIA!Y212&lt;&gt;"",VISTORIA!X212,IF(VISTORIA!U212&lt;&gt;"",VISTORIA!T212,IF(VISTORIA!Q212&lt;&gt;"",VISTORIA!P212,IF(VISTORIA!M212&lt;&gt;"",VISTORIA!L212,IF(VISTORIA!I212&lt;&gt;"",VISTORIA!H212,"NA")))))</f>
        <v>42297</v>
      </c>
      <c r="AB212" s="233" t="str">
        <f>IF(OR(G212="AGUARDANDO PRESTAÇÃO DE CONTAS",G212="AGUARDANDO APROVAÇÃO PRESTAÇÃO DE CONTAS",G212="CONCLUÍDO"),"PTM CONCLUÍDO",IF(AND(VISTORIA!X212="",VISTORIA!W212&lt;&gt;""),VISTORIA!W212,IF(AND(VISTORIA!T212="",VISTORIA!S212&lt;&gt;""),VISTORIA!S212,IF(AND(VISTORIA!P212="",VISTORIA!O212&lt;&gt;""),VISTORIA!O212,IF(AND(VISTORIA!L212="",VISTORIA!K212&lt;&gt;""),VISTORIA!K212,IF(AND(VISTORIA!H212="",VISTORIA!G212&lt;&gt;""),VISTORIA!G212,"SEM PEDIDO"))))))</f>
        <v>SEM PEDIDO</v>
      </c>
      <c r="AC212" s="18" t="str">
        <f>IFERROR(INDEX('CONCLUSÃO INFORMAL'!212:212,MATCH(MAX('CONCLUSÃO INFORMAL'!H212,'CONCLUSÃO INFORMAL'!L212,'CONCLUSÃO INFORMAL'!P212),'CONCLUSÃO INFORMAL'!212:212,0)-1),"NÃO INFORMADO")</f>
        <v>NÃO INFORMADO</v>
      </c>
      <c r="AD212" s="233" t="str">
        <f>IFERROR(INDEX('CONCLUSÃO INFORMAL'!212:212,MATCH(MAX('CONCLUSÃO INFORMAL'!H212,'CONCLUSÃO INFORMAL'!L212,'CONCLUSÃO INFORMAL'!P212),'CONCLUSÃO INFORMAL'!212:212,0)),"NÃO INFORMADO")</f>
        <v>NÃO INFORMADO</v>
      </c>
      <c r="AE212" s="1950" t="str">
        <f>IFERROR(INDEX('CONCLUSÃO INFORMAL'!212:212,MATCH(MAX('CONCLUSÃO INFORMAL'!H212,'CONCLUSÃO INFORMAL'!L212,'CONCLUSÃO INFORMAL'!P212),'CONCLUSÃO INFORMAL'!212:212,0)+1),"NÃO INFORMADO")</f>
        <v>NÃO INFORMADO</v>
      </c>
    </row>
    <row r="213" spans="2:31" ht="43.5" x14ac:dyDescent="0.35">
      <c r="B213" s="7" t="str">
        <f>'INF GERAIS'!B213&amp;IFERROR(IF(INDEX(APOIO!$A$5:$A$50,MATCH('INF GERAIS'!N213,APOIO!$B$5:$B$50,0))="NÃO",APOIO!$A$2&amp;"NÃO VÁLIDO",""),"")</f>
        <v>2014.0200</v>
      </c>
      <c r="C213" s="1950" t="str">
        <f>'INF GERAIS'!C213</f>
        <v>METROPOLITANA</v>
      </c>
      <c r="D213" s="1950" t="str">
        <f>'INF GERAIS'!D213</f>
        <v>ITAPISSUMA</v>
      </c>
      <c r="E213" s="1950" t="str">
        <f>'INF GERAIS'!E213</f>
        <v>CONSTRUÇÃO DO PÓRTICO DE ENTRADA DA CIDADE DE ITAPISSUMA</v>
      </c>
      <c r="F213" s="1950" t="str">
        <f>'INF GERAIS'!G213</f>
        <v>NORMAL</v>
      </c>
      <c r="G213" s="1950" t="str">
        <f>'INF GERAIS'!N213</f>
        <v>Tcesp</v>
      </c>
      <c r="H213" s="1950" t="str">
        <f>'INF GERAIS'!O213</f>
        <v>CONCLUÍDA</v>
      </c>
      <c r="I213" s="11">
        <f>'INF GERAIS'!I213</f>
        <v>1056603.1616666669</v>
      </c>
      <c r="J213" s="11">
        <f>'INF GERAIS'!J213</f>
        <v>219811.01</v>
      </c>
      <c r="K213" s="11">
        <f>'INF GERAIS'!K213</f>
        <v>219811.01</v>
      </c>
      <c r="L213" s="11">
        <f>'INF GERAIS'!L213</f>
        <v>0</v>
      </c>
      <c r="M213" s="11">
        <f>'INF GERAIS'!M213</f>
        <v>0</v>
      </c>
      <c r="N213" s="233">
        <f>IF(MAX(PAGAMENTOS!M213,PAGAMENTOS!U213,PAGAMENTOS!AC213,PAGAMENTOS!AK213,PAGAMENTOS!AQ213,PAGAMENTOS!AW213)=0,"SEM PAGAMENTO",IFERROR(INDEX(PAGAMENTOS!213:213,MATCH(MAX(PAGAMENTOS!M213,PAGAMENTOS!U213,PAGAMENTOS!AC213,PAGAMENTOS!AK213,PAGAMENTOS!AQ213,PAGAMENTOS!AW213),PAGAMENTOS!213:213,0)),"SEM PAGAMENTO"))</f>
        <v>42570</v>
      </c>
      <c r="O213" s="120" t="str">
        <f>IF(MAX(PAGAMENTOS!M213,PAGAMENTOS!U213,PAGAMENTOS!AC213,PAGAMENTOS!AK213,PAGAMENTOS!AQ213,PAGAMENTOS!AW213)=0,"SEM PAGAMENTO",IFERROR(IF(MATCH(MAX(PAGAMENTOS!M213,PAGAMENTOS!U213,PAGAMENTOS!AC213,PAGAMENTOS!AK213,PAGAMENTOS!AQ213,PAGAMENTOS!AW213),PAGAMENTOS!213:213,0)&gt;40,INDEX(PAGAMENTOS!213:213,MATCH(MAX(PAGAMENTOS!M213,PAGAMENTOS!U213,PAGAMENTOS!AC213,PAGAMENTOS!AK213,PAGAMENTOS!AQ213,PAGAMENTOS!AW213),PAGAMENTOS!213:213,0)-2)&amp;" P COMP.",IF(MATCH(MAX(PAGAMENTOS!M213,PAGAMENTOS!U213,PAGAMENTOS!AC213,PAGAMENTOS!AK213,PAGAMENTOS!AQ213,PAGAMENTOS!AW213),PAGAMENTOS!213:213,0)=13,"1ª P",IF(MATCH(MAX(PAGAMENTOS!M213,PAGAMENTOS!U213,PAGAMENTOS!AC213,PAGAMENTOS!AK213,PAGAMENTOS!AQ213,PAGAMENTOS!AW213),PAGAMENTOS!213:213,0)=21,"2ª P",IF(MATCH(MAX(PAGAMENTOS!M213,PAGAMENTOS!U213,PAGAMENTOS!AC213,PAGAMENTOS!AK213,PAGAMENTOS!AQ213,PAGAMENTOS!AW213),PAGAMENTOS!213:213,0)=29,"3ª P",IF(PAGAMENTOS!AC213=PAGAMENTOS!AK213,"4ª P","4ª P"))))),"SEM PAGAMENTO"))</f>
        <v>3ª P</v>
      </c>
      <c r="P213" s="11">
        <f>IF(MAX(PAGAMENTOS!M213,PAGAMENTOS!U213,PAGAMENTOS!AC213,PAGAMENTOS!AK213,PAGAMENTOS!AQ213,PAGAMENTOS!AW213)=0,"SEM PAGAMENTO",IFERROR(INDEX(PAGAMENTOS!213:213,MATCH(MAX(PAGAMENTOS!M213,PAGAMENTOS!U213,PAGAMENTOS!AC213,PAGAMENTOS!AK213,PAGAMENTOS!AQ213,PAGAMENTOS!AW213),PAGAMENTOS!213:213,0)-1),"SEM PAGAMENTO"))</f>
        <v>40062.18</v>
      </c>
      <c r="Q213" s="11">
        <f>SUM(PAGAMENTOS!G213,PAGAMENTOS!L213,PAGAMENTOS!T213,PAGAMENTOS!AB213,PAGAMENTOS!AJ213,PAGAMENTOS!AP213,PAGAMENTOS!AV213)</f>
        <v>175848.8</v>
      </c>
      <c r="R213" s="11">
        <f>SUM(PAGAMENTOS!G213,PAGAMENTOS!H213,PAGAMENTOS!L213,PAGAMENTOS!T213,PAGAMENTOS!AB213,PAGAMENTOS!AJ213,PAGAMENTOS!AP213,PAGAMENTOS!AV213)</f>
        <v>175848.8</v>
      </c>
      <c r="S213" s="17">
        <f t="shared" si="3"/>
        <v>0.79999996360509873</v>
      </c>
      <c r="T213" s="11">
        <f>IF(RIGHT(B213)="O",0,IF(AND(R213=0,PAGAMENTOS!H213&lt;&gt;0),0,K213-R213))</f>
        <v>43962.210000000021</v>
      </c>
      <c r="U213" s="120" t="str">
        <f>IF(AND(OR(PAGAMENTOS!AG213&lt;&gt;"",PAGAMENTOS!AH213&lt;&gt;""),PAGAMENTOS!AK213=""),"4ª",IF(AND(OR(PAGAMENTOS!Y213&lt;&gt;"",PAGAMENTOS!Z213&lt;&gt;""),PAGAMENTOS!AC213=""),"3ª",IF(AND(OR(PAGAMENTOS!Q213&lt;&gt;"",PAGAMENTOS!R213&lt;&gt;""),PAGAMENTOS!U213=""),"2ª",IF(AND(OR(PAGAMENTOS!I213&lt;&gt;"",PAGAMENTOS!J213&lt;&gt;""),PAGAMENTOS!M213=""),"1ª","OK"))))</f>
        <v>4ª</v>
      </c>
      <c r="V213" s="120" t="str">
        <f>IF(U213="4ª",IF(PAGAMENTOS!AH213="","AGUARDANDO VISTORIA","NO FINANCEIRO"),IF(U213="3ª",IF(PAGAMENTOS!Z213="","AGUARDANDO VISTORIA","NO FINANCEIRO"),IF(U213="2ª",IF(PAGAMENTOS!R213="","AGUARDANDO VISTORIA","NO FINANCEIRO"),IF(U213="1ª",IF(PAGAMENTOS!J213="","AGUARDANDO LIBERAÇÃO","NO FINANCEIRO"),"OK"))))</f>
        <v>AGUARDANDO VISTORIA</v>
      </c>
      <c r="W213" s="233">
        <f>IF(U213="4ª",IF(PAGAMENTOS!AH213="",PAGAMENTOS!AG213,PAGAMENTOS!AH213),IF(U213="3ª",IF(PAGAMENTOS!Z213="",PAGAMENTOS!Y213,PAGAMENTOS!Z213),IF(U213="2ª",IF(PAGAMENTOS!R213="",PAGAMENTOS!Q213,PAGAMENTOS!R213),IF(U213="1ª",IF(PAGAMENTOS!J213="",PAGAMENTOS!I213,PAGAMENTOS!J213),"OK"))))</f>
        <v>42746</v>
      </c>
      <c r="X213" s="18">
        <f>MAX(VISTORIA!Y213,VISTORIA!U213,VISTORIA!Q213,VISTORIA!M213,VISTORIA!I213)</f>
        <v>1</v>
      </c>
      <c r="Y213" s="18">
        <f>IF(VISTORIA!Y213&lt;&gt;"",VISTORIA!Y213,IF(VISTORIA!U213&lt;&gt;"",VISTORIA!U213,IF(VISTORIA!Q213&lt;&gt;"",VISTORIA!Q213,IF(VISTORIA!M213&lt;&gt;"",VISTORIA!M213,IF(VISTORIA!I213&lt;&gt;"",VISTORIA!I213,0)))))</f>
        <v>1</v>
      </c>
      <c r="Z213" s="233">
        <f>IF(VISTORIA!Y213&lt;&gt;"",VISTORIA!W213,IF(VISTORIA!U213&lt;&gt;"",VISTORIA!S213,IF(VISTORIA!Q213&lt;&gt;"",VISTORIA!O213,IF(VISTORIA!M213&lt;&gt;"",VISTORIA!K213,IF(VISTORIA!I213&lt;&gt;"",VISTORIA!G213,"NA")))))</f>
        <v>42752</v>
      </c>
      <c r="AA213" s="233" t="str">
        <f>IF(VISTORIA!Y213&lt;&gt;"",VISTORIA!X213,IF(VISTORIA!U213&lt;&gt;"",VISTORIA!T213,IF(VISTORIA!Q213&lt;&gt;"",VISTORIA!P213,IF(VISTORIA!M213&lt;&gt;"",VISTORIA!L213,IF(VISTORIA!I213&lt;&gt;"",VISTORIA!H213,"NA")))))</f>
        <v/>
      </c>
      <c r="AB213" s="233">
        <f>IF(OR(G213="AGUARDANDO PRESTAÇÃO DE CONTAS",G213="AGUARDANDO APROVAÇÃO PRESTAÇÃO DE CONTAS",G213="CONCLUÍDO"),"PTM CONCLUÍDO",IF(AND(VISTORIA!X213="",VISTORIA!W213&lt;&gt;""),VISTORIA!W213,IF(AND(VISTORIA!T213="",VISTORIA!S213&lt;&gt;""),VISTORIA!S213,IF(AND(VISTORIA!P213="",VISTORIA!O213&lt;&gt;""),VISTORIA!O213,IF(AND(VISTORIA!L213="",VISTORIA!K213&lt;&gt;""),VISTORIA!K213,IF(AND(VISTORIA!H213="",VISTORIA!G213&lt;&gt;""),VISTORIA!G213,"SEM PEDIDO"))))))</f>
        <v>42752</v>
      </c>
      <c r="AC213" s="18" t="str">
        <f>IFERROR(INDEX('CONCLUSÃO INFORMAL'!213:213,MATCH(MAX('CONCLUSÃO INFORMAL'!H213,'CONCLUSÃO INFORMAL'!L213,'CONCLUSÃO INFORMAL'!P213),'CONCLUSÃO INFORMAL'!213:213,0)-1),"NÃO INFORMADO")</f>
        <v>NÃO INFORMADO</v>
      </c>
      <c r="AD213" s="233" t="str">
        <f>IFERROR(INDEX('CONCLUSÃO INFORMAL'!213:213,MATCH(MAX('CONCLUSÃO INFORMAL'!H213,'CONCLUSÃO INFORMAL'!L213,'CONCLUSÃO INFORMAL'!P213),'CONCLUSÃO INFORMAL'!213:213,0)),"NÃO INFORMADO")</f>
        <v>NÃO INFORMADO</v>
      </c>
      <c r="AE213" s="1950" t="str">
        <f>IFERROR(INDEX('CONCLUSÃO INFORMAL'!213:213,MATCH(MAX('CONCLUSÃO INFORMAL'!H213,'CONCLUSÃO INFORMAL'!L213,'CONCLUSÃO INFORMAL'!P213),'CONCLUSÃO INFORMAL'!213:213,0)+1),"NÃO INFORMADO")</f>
        <v>NÃO INFORMADO</v>
      </c>
    </row>
    <row r="214" spans="2:31" ht="43.5" x14ac:dyDescent="0.35">
      <c r="B214" s="7" t="str">
        <f>'INF GERAIS'!B214&amp;IFERROR(IF(INDEX(APOIO!$A$5:$A$50,MATCH('INF GERAIS'!N214,APOIO!$B$5:$B$50,0))="NÃO",APOIO!$A$2&amp;"NÃO VÁLIDO",""),"")</f>
        <v>2014.0201</v>
      </c>
      <c r="C214" s="1950" t="str">
        <f>'INF GERAIS'!C214</f>
        <v>METROPOLITANA</v>
      </c>
      <c r="D214" s="1950" t="str">
        <f>'INF GERAIS'!D214</f>
        <v>ITAPISSUMA</v>
      </c>
      <c r="E214" s="1950" t="str">
        <f>'INF GERAIS'!E214</f>
        <v xml:space="preserve">REFORMA DO CAMPO DE MANGABEIRA </v>
      </c>
      <c r="F214" s="1950" t="str">
        <f>'INF GERAIS'!G214</f>
        <v>NORMAL</v>
      </c>
      <c r="G214" s="1950" t="str">
        <f>'INF GERAIS'!N214</f>
        <v>Tcesp</v>
      </c>
      <c r="H214" s="1950" t="str">
        <f>'INF GERAIS'!O214</f>
        <v>CONCLUÍDA</v>
      </c>
      <c r="I214" s="11">
        <f>'INF GERAIS'!I214</f>
        <v>1056603.1599999999</v>
      </c>
      <c r="J214" s="11">
        <f>'INF GERAIS'!J214</f>
        <v>125365.75999999999</v>
      </c>
      <c r="K214" s="11">
        <f>'INF GERAIS'!K214</f>
        <v>125365.75999999999</v>
      </c>
      <c r="L214" s="11">
        <f>'INF GERAIS'!L214</f>
        <v>0</v>
      </c>
      <c r="M214" s="11">
        <f>'INF GERAIS'!M214</f>
        <v>0</v>
      </c>
      <c r="N214" s="233">
        <f>IF(MAX(PAGAMENTOS!M214,PAGAMENTOS!U214,PAGAMENTOS!AC214,PAGAMENTOS!AK214,PAGAMENTOS!AQ214,PAGAMENTOS!AW214)=0,"SEM PAGAMENTO",IFERROR(INDEX(PAGAMENTOS!214:214,MATCH(MAX(PAGAMENTOS!M214,PAGAMENTOS!U214,PAGAMENTOS!AC214,PAGAMENTOS!AK214,PAGAMENTOS!AQ214,PAGAMENTOS!AW214),PAGAMENTOS!214:214,0)),"SEM PAGAMENTO"))</f>
        <v>43285</v>
      </c>
      <c r="O214" s="120" t="str">
        <f>IF(MAX(PAGAMENTOS!M214,PAGAMENTOS!U214,PAGAMENTOS!AC214,PAGAMENTOS!AK214,PAGAMENTOS!AQ214,PAGAMENTOS!AW214)=0,"SEM PAGAMENTO",IFERROR(IF(MATCH(MAX(PAGAMENTOS!M214,PAGAMENTOS!U214,PAGAMENTOS!AC214,PAGAMENTOS!AK214,PAGAMENTOS!AQ214,PAGAMENTOS!AW214),PAGAMENTOS!214:214,0)&gt;40,INDEX(PAGAMENTOS!214:214,MATCH(MAX(PAGAMENTOS!M214,PAGAMENTOS!U214,PAGAMENTOS!AC214,PAGAMENTOS!AK214,PAGAMENTOS!AQ214,PAGAMENTOS!AW214),PAGAMENTOS!214:214,0)-2)&amp;" P COMP.",IF(MATCH(MAX(PAGAMENTOS!M214,PAGAMENTOS!U214,PAGAMENTOS!AC214,PAGAMENTOS!AK214,PAGAMENTOS!AQ214,PAGAMENTOS!AW214),PAGAMENTOS!214:214,0)=13,"1ª P",IF(MATCH(MAX(PAGAMENTOS!M214,PAGAMENTOS!U214,PAGAMENTOS!AC214,PAGAMENTOS!AK214,PAGAMENTOS!AQ214,PAGAMENTOS!AW214),PAGAMENTOS!214:214,0)=21,"2ª P",IF(MATCH(MAX(PAGAMENTOS!M214,PAGAMENTOS!U214,PAGAMENTOS!AC214,PAGAMENTOS!AK214,PAGAMENTOS!AQ214,PAGAMENTOS!AW214),PAGAMENTOS!214:214,0)=29,"3ª P",IF(PAGAMENTOS!AC214=PAGAMENTOS!AK214,"4ª P","4ª P"))))),"SEM PAGAMENTO"))</f>
        <v>4ª P</v>
      </c>
      <c r="P214" s="11">
        <f>IF(MAX(PAGAMENTOS!M214,PAGAMENTOS!U214,PAGAMENTOS!AC214,PAGAMENTOS!AK214,PAGAMENTOS!AQ214,PAGAMENTOS!AW214)=0,"SEM PAGAMENTO",IFERROR(INDEX(PAGAMENTOS!214:214,MATCH(MAX(PAGAMENTOS!M214,PAGAMENTOS!U214,PAGAMENTOS!AC214,PAGAMENTOS!AK214,PAGAMENTOS!AQ214,PAGAMENTOS!AW214),PAGAMENTOS!214:214,0)-1),"SEM PAGAMENTO"))</f>
        <v>5887.44</v>
      </c>
      <c r="Q214" s="11">
        <f>SUM(PAGAMENTOS!G214,PAGAMENTOS!L214,PAGAMENTOS!T214,PAGAMENTOS!AB214,PAGAMENTOS!AJ214,PAGAMENTOS!AP214,PAGAMENTOS!AV214)</f>
        <v>125365.76000000001</v>
      </c>
      <c r="R214" s="11">
        <f>SUM(PAGAMENTOS!G214,PAGAMENTOS!H214,PAGAMENTOS!L214,PAGAMENTOS!T214,PAGAMENTOS!AB214,PAGAMENTOS!AJ214,PAGAMENTOS!AP214,PAGAMENTOS!AV214)</f>
        <v>125365.76000000001</v>
      </c>
      <c r="S214" s="17">
        <f t="shared" si="3"/>
        <v>1.0000000000000002</v>
      </c>
      <c r="T214" s="11">
        <f>IF(RIGHT(B214)="O",0,IF(AND(R214=0,PAGAMENTOS!H214&lt;&gt;0),0,K214-R214))</f>
        <v>-1.4551915228366852E-11</v>
      </c>
      <c r="U214" s="120" t="str">
        <f>IF(AND(OR(PAGAMENTOS!AG214&lt;&gt;"",PAGAMENTOS!AH214&lt;&gt;""),PAGAMENTOS!AK214=""),"4ª",IF(AND(OR(PAGAMENTOS!Y214&lt;&gt;"",PAGAMENTOS!Z214&lt;&gt;""),PAGAMENTOS!AC214=""),"3ª",IF(AND(OR(PAGAMENTOS!Q214&lt;&gt;"",PAGAMENTOS!R214&lt;&gt;""),PAGAMENTOS!U214=""),"2ª",IF(AND(OR(PAGAMENTOS!I214&lt;&gt;"",PAGAMENTOS!J214&lt;&gt;""),PAGAMENTOS!M214=""),"1ª","OK"))))</f>
        <v>OK</v>
      </c>
      <c r="V214" s="120" t="str">
        <f>IF(U214="4ª",IF(PAGAMENTOS!AH214="","AGUARDANDO VISTORIA","NO FINANCEIRO"),IF(U214="3ª",IF(PAGAMENTOS!Z214="","AGUARDANDO VISTORIA","NO FINANCEIRO"),IF(U214="2ª",IF(PAGAMENTOS!R214="","AGUARDANDO VISTORIA","NO FINANCEIRO"),IF(U214="1ª",IF(PAGAMENTOS!J214="","AGUARDANDO LIBERAÇÃO","NO FINANCEIRO"),"OK"))))</f>
        <v>OK</v>
      </c>
      <c r="W214" s="233" t="str">
        <f>IF(U214="4ª",IF(PAGAMENTOS!AH214="",PAGAMENTOS!AG214,PAGAMENTOS!AH214),IF(U214="3ª",IF(PAGAMENTOS!Z214="",PAGAMENTOS!Y214,PAGAMENTOS!Z214),IF(U214="2ª",IF(PAGAMENTOS!R214="",PAGAMENTOS!Q214,PAGAMENTOS!R214),IF(U214="1ª",IF(PAGAMENTOS!J214="",PAGAMENTOS!I214,PAGAMENTOS!J214),"OK"))))</f>
        <v>OK</v>
      </c>
      <c r="X214" s="18">
        <f>MAX(VISTORIA!Y214,VISTORIA!U214,VISTORIA!Q214,VISTORIA!M214,VISTORIA!I214)</f>
        <v>1</v>
      </c>
      <c r="Y214" s="18">
        <f>IF(VISTORIA!Y214&lt;&gt;"",VISTORIA!Y214,IF(VISTORIA!U214&lt;&gt;"",VISTORIA!U214,IF(VISTORIA!Q214&lt;&gt;"",VISTORIA!Q214,IF(VISTORIA!M214&lt;&gt;"",VISTORIA!M214,IF(VISTORIA!I214&lt;&gt;"",VISTORIA!I214,0)))))</f>
        <v>1</v>
      </c>
      <c r="Z214" s="233">
        <f>IF(VISTORIA!Y214&lt;&gt;"",VISTORIA!W214,IF(VISTORIA!U214&lt;&gt;"",VISTORIA!S214,IF(VISTORIA!Q214&lt;&gt;"",VISTORIA!O214,IF(VISTORIA!M214&lt;&gt;"",VISTORIA!K214,IF(VISTORIA!I214&lt;&gt;"",VISTORIA!G214,"NA")))))</f>
        <v>42678</v>
      </c>
      <c r="AA214" s="233">
        <f>IF(VISTORIA!Y214&lt;&gt;"",VISTORIA!X214,IF(VISTORIA!U214&lt;&gt;"",VISTORIA!T214,IF(VISTORIA!Q214&lt;&gt;"",VISTORIA!P214,IF(VISTORIA!M214&lt;&gt;"",VISTORIA!L214,IF(VISTORIA!I214&lt;&gt;"",VISTORIA!H214,"NA")))))</f>
        <v>43173</v>
      </c>
      <c r="AB214" s="233" t="str">
        <f>IF(OR(G214="AGUARDANDO PRESTAÇÃO DE CONTAS",G214="AGUARDANDO APROVAÇÃO PRESTAÇÃO DE CONTAS",G214="CONCLUÍDO"),"PTM CONCLUÍDO",IF(AND(VISTORIA!X214="",VISTORIA!W214&lt;&gt;""),VISTORIA!W214,IF(AND(VISTORIA!T214="",VISTORIA!S214&lt;&gt;""),VISTORIA!S214,IF(AND(VISTORIA!P214="",VISTORIA!O214&lt;&gt;""),VISTORIA!O214,IF(AND(VISTORIA!L214="",VISTORIA!K214&lt;&gt;""),VISTORIA!K214,IF(AND(VISTORIA!H214="",VISTORIA!G214&lt;&gt;""),VISTORIA!G214,"SEM PEDIDO"))))))</f>
        <v>SEM PEDIDO</v>
      </c>
      <c r="AC214" s="18" t="str">
        <f>IFERROR(INDEX('CONCLUSÃO INFORMAL'!214:214,MATCH(MAX('CONCLUSÃO INFORMAL'!H214,'CONCLUSÃO INFORMAL'!L214,'CONCLUSÃO INFORMAL'!P214),'CONCLUSÃO INFORMAL'!214:214,0)-1),"NÃO INFORMADO")</f>
        <v>NÃO INFORMADO</v>
      </c>
      <c r="AD214" s="233" t="str">
        <f>IFERROR(INDEX('CONCLUSÃO INFORMAL'!214:214,MATCH(MAX('CONCLUSÃO INFORMAL'!H214,'CONCLUSÃO INFORMAL'!L214,'CONCLUSÃO INFORMAL'!P214),'CONCLUSÃO INFORMAL'!214:214,0)),"NÃO INFORMADO")</f>
        <v>NÃO INFORMADO</v>
      </c>
      <c r="AE214" s="1950" t="str">
        <f>IFERROR(INDEX('CONCLUSÃO INFORMAL'!214:214,MATCH(MAX('CONCLUSÃO INFORMAL'!H214,'CONCLUSÃO INFORMAL'!L214,'CONCLUSÃO INFORMAL'!P214),'CONCLUSÃO INFORMAL'!214:214,0)+1),"NÃO INFORMADO")</f>
        <v>NÃO INFORMADO</v>
      </c>
    </row>
    <row r="215" spans="2:31" ht="43.5" x14ac:dyDescent="0.35">
      <c r="B215" s="7" t="str">
        <f>'INF GERAIS'!B215&amp;IFERROR(IF(INDEX(APOIO!$A$5:$A$50,MATCH('INF GERAIS'!N215,APOIO!$B$5:$B$50,0))="NÃO",APOIO!$A$2&amp;"NÃO VÁLIDO",""),"")</f>
        <v>2014.0202</v>
      </c>
      <c r="C215" s="1950" t="str">
        <f>'INF GERAIS'!C215</f>
        <v>METROPOLITANA</v>
      </c>
      <c r="D215" s="1950" t="str">
        <f>'INF GERAIS'!D215</f>
        <v>ITAPISSUMA</v>
      </c>
      <c r="E215" s="1950" t="str">
        <f>'INF GERAIS'!E215</f>
        <v>PAVIMENTAÇÃO DE RUAS NO MUNICÍPIO DE ITAPISSUMA</v>
      </c>
      <c r="F215" s="1950" t="str">
        <f>'INF GERAIS'!G215</f>
        <v>NORMAL</v>
      </c>
      <c r="G215" s="1950" t="str">
        <f>'INF GERAIS'!N215</f>
        <v>APROVADO</v>
      </c>
      <c r="H215" s="1950" t="str">
        <f>'INF GERAIS'!O215</f>
        <v>CONCLUÍDA</v>
      </c>
      <c r="I215" s="11" t="s">
        <v>14092</v>
      </c>
      <c r="J215" s="11">
        <f>'INF GERAIS'!J215</f>
        <v>694400.13</v>
      </c>
      <c r="K215" s="11">
        <f>'INF GERAIS'!K215</f>
        <v>694400.13</v>
      </c>
      <c r="L215" s="11">
        <f>'INF GERAIS'!L215</f>
        <v>0</v>
      </c>
      <c r="M215" s="11">
        <f>'INF GERAIS'!M215</f>
        <v>0</v>
      </c>
      <c r="N215" s="233">
        <f>IF(MAX(PAGAMENTOS!M215,PAGAMENTOS!U215,PAGAMENTOS!AC215,PAGAMENTOS!AK215,PAGAMENTOS!AQ215,PAGAMENTOS!AW215)=0,"SEM PAGAMENTO",IFERROR(INDEX(PAGAMENTOS!215:215,MATCH(MAX(PAGAMENTOS!M215,PAGAMENTOS!U215,PAGAMENTOS!AC215,PAGAMENTOS!AK215,PAGAMENTOS!AQ215,PAGAMENTOS!AW215),PAGAMENTOS!215:215,0)),"SEM PAGAMENTO"))</f>
        <v>42570</v>
      </c>
      <c r="O215" s="120" t="str">
        <f>IF(MAX(PAGAMENTOS!M215,PAGAMENTOS!U215,PAGAMENTOS!AC215,PAGAMENTOS!AK215,PAGAMENTOS!AQ215,PAGAMENTOS!AW215)=0,"SEM PAGAMENTO",IFERROR(IF(MATCH(MAX(PAGAMENTOS!M215,PAGAMENTOS!U215,PAGAMENTOS!AC215,PAGAMENTOS!AK215,PAGAMENTOS!AQ215,PAGAMENTOS!AW215),PAGAMENTOS!215:215,0)&gt;40,INDEX(PAGAMENTOS!215:215,MATCH(MAX(PAGAMENTOS!M215,PAGAMENTOS!U215,PAGAMENTOS!AC215,PAGAMENTOS!AK215,PAGAMENTOS!AQ215,PAGAMENTOS!AW215),PAGAMENTOS!215:215,0)-2)&amp;" P COMP.",IF(MATCH(MAX(PAGAMENTOS!M215,PAGAMENTOS!U215,PAGAMENTOS!AC215,PAGAMENTOS!AK215,PAGAMENTOS!AQ215,PAGAMENTOS!AW215),PAGAMENTOS!215:215,0)=13,"1ª P",IF(MATCH(MAX(PAGAMENTOS!M215,PAGAMENTOS!U215,PAGAMENTOS!AC215,PAGAMENTOS!AK215,PAGAMENTOS!AQ215,PAGAMENTOS!AW215),PAGAMENTOS!215:215,0)=21,"2ª P",IF(MATCH(MAX(PAGAMENTOS!M215,PAGAMENTOS!U215,PAGAMENTOS!AC215,PAGAMENTOS!AK215,PAGAMENTOS!AQ215,PAGAMENTOS!AW215),PAGAMENTOS!215:215,0)=29,"3ª P",IF(PAGAMENTOS!AC215=PAGAMENTOS!AK215,"4ª P","4ª P"))))),"SEM PAGAMENTO"))</f>
        <v>3ª P</v>
      </c>
      <c r="P215" s="11">
        <f>IF(MAX(PAGAMENTOS!M215,PAGAMENTOS!U215,PAGAMENTOS!AC215,PAGAMENTOS!AK215,PAGAMENTOS!AQ215,PAGAMENTOS!AW215)=0,"SEM PAGAMENTO",IFERROR(INDEX(PAGAMENTOS!215:215,MATCH(MAX(PAGAMENTOS!M215,PAGAMENTOS!U215,PAGAMENTOS!AC215,PAGAMENTOS!AK215,PAGAMENTOS!AQ215,PAGAMENTOS!AW215),PAGAMENTOS!215:215,0)-1),"SEM PAGAMENTO"))</f>
        <v>141106.23000000001</v>
      </c>
      <c r="Q215" s="11">
        <f>SUM(PAGAMENTOS!G215,PAGAMENTOS!L215,PAGAMENTOS!T215,PAGAMENTOS!AB215,PAGAMENTOS!AJ215,PAGAMENTOS!AP215,PAGAMENTOS!AV215)</f>
        <v>549281.51</v>
      </c>
      <c r="R215" s="11">
        <f>SUM(PAGAMENTOS!G215,PAGAMENTOS!H215,PAGAMENTOS!L215,PAGAMENTOS!T215,PAGAMENTOS!AB215,PAGAMENTOS!AJ215,PAGAMENTOS!AP215,PAGAMENTOS!AV215)</f>
        <v>549281.51</v>
      </c>
      <c r="S215" s="17">
        <f t="shared" si="3"/>
        <v>0.79101585133631813</v>
      </c>
      <c r="T215" s="11">
        <f>IF(RIGHT(B215)="O",0,IF(AND(R215=0,PAGAMENTOS!H215&lt;&gt;0),0,K215-R215))</f>
        <v>145118.62</v>
      </c>
      <c r="U215" s="120" t="str">
        <f>IF(AND(OR(PAGAMENTOS!AG215&lt;&gt;"",PAGAMENTOS!AH215&lt;&gt;""),PAGAMENTOS!AK215=""),"4ª",IF(AND(OR(PAGAMENTOS!Y215&lt;&gt;"",PAGAMENTOS!Z215&lt;&gt;""),PAGAMENTOS!AC215=""),"3ª",IF(AND(OR(PAGAMENTOS!Q215&lt;&gt;"",PAGAMENTOS!R215&lt;&gt;""),PAGAMENTOS!U215=""),"2ª",IF(AND(OR(PAGAMENTOS!I215&lt;&gt;"",PAGAMENTOS!J215&lt;&gt;""),PAGAMENTOS!M215=""),"1ª","OK"))))</f>
        <v>4ª</v>
      </c>
      <c r="V215" s="120" t="str">
        <f>IF(U215="4ª",IF(PAGAMENTOS!AH215="","AGUARDANDO VISTORIA","NO FINANCEIRO"),IF(U215="3ª",IF(PAGAMENTOS!Z215="","AGUARDANDO VISTORIA","NO FINANCEIRO"),IF(U215="2ª",IF(PAGAMENTOS!R215="","AGUARDANDO VISTORIA","NO FINANCEIRO"),IF(U215="1ª",IF(PAGAMENTOS!J215="","AGUARDANDO LIBERAÇÃO","NO FINANCEIRO"),"OK"))))</f>
        <v>AGUARDANDO VISTORIA</v>
      </c>
      <c r="W215" s="233">
        <f>IF(U215="4ª",IF(PAGAMENTOS!AH215="",PAGAMENTOS!AG215,PAGAMENTOS!AH215),IF(U215="3ª",IF(PAGAMENTOS!Z215="",PAGAMENTOS!Y215,PAGAMENTOS!Z215),IF(U215="2ª",IF(PAGAMENTOS!R215="",PAGAMENTOS!Q215,PAGAMENTOS!R215),IF(U215="1ª",IF(PAGAMENTOS!J215="",PAGAMENTOS!I215,PAGAMENTOS!J215),"OK"))))</f>
        <v>43978</v>
      </c>
      <c r="X215" s="18">
        <f>MAX(VISTORIA!Y215,VISTORIA!U215,VISTORIA!Q215,VISTORIA!M215,VISTORIA!I215)</f>
        <v>1</v>
      </c>
      <c r="Y215" s="18">
        <f>IF(VISTORIA!Y215&lt;&gt;"",VISTORIA!Y215,IF(VISTORIA!U215&lt;&gt;"",VISTORIA!U215,IF(VISTORIA!Q215&lt;&gt;"",VISTORIA!Q215,IF(VISTORIA!M215&lt;&gt;"",VISTORIA!M215,IF(VISTORIA!I215&lt;&gt;"",VISTORIA!I215,0)))))</f>
        <v>1</v>
      </c>
      <c r="Z215" s="233">
        <f>IF(VISTORIA!Y215&lt;&gt;"",VISTORIA!W215,IF(VISTORIA!U215&lt;&gt;"",VISTORIA!S215,IF(VISTORIA!Q215&lt;&gt;"",VISTORIA!O215,IF(VISTORIA!M215&lt;&gt;"",VISTORIA!K215,IF(VISTORIA!I215&lt;&gt;"",VISTORIA!G215,"NA")))))</f>
        <v>43978</v>
      </c>
      <c r="AA215" s="233" t="str">
        <f>IF(VISTORIA!Y215&lt;&gt;"",VISTORIA!X215,IF(VISTORIA!U215&lt;&gt;"",VISTORIA!T215,IF(VISTORIA!Q215&lt;&gt;"",VISTORIA!P215,IF(VISTORIA!M215&lt;&gt;"",VISTORIA!L215,IF(VISTORIA!I215&lt;&gt;"",VISTORIA!H215,"NA")))))</f>
        <v/>
      </c>
      <c r="AB215" s="233">
        <f>IF(OR(G215="AGUARDANDO PRESTAÇÃO DE CONTAS",G215="AGUARDANDO APROVAÇÃO PRESTAÇÃO DE CONTAS",G215="CONCLUÍDO"),"PTM CONCLUÍDO",IF(AND(VISTORIA!X215="",VISTORIA!W215&lt;&gt;""),VISTORIA!W215,IF(AND(VISTORIA!T215="",VISTORIA!S215&lt;&gt;""),VISTORIA!S215,IF(AND(VISTORIA!P215="",VISTORIA!O215&lt;&gt;""),VISTORIA!O215,IF(AND(VISTORIA!L215="",VISTORIA!K215&lt;&gt;""),VISTORIA!K215,IF(AND(VISTORIA!H215="",VISTORIA!G215&lt;&gt;""),VISTORIA!G215,"SEM PEDIDO"))))))</f>
        <v>43978</v>
      </c>
      <c r="AC215" s="18" t="str">
        <f>IFERROR(INDEX('CONCLUSÃO INFORMAL'!215:215,MATCH(MAX('CONCLUSÃO INFORMAL'!H215,'CONCLUSÃO INFORMAL'!L215,'CONCLUSÃO INFORMAL'!P215),'CONCLUSÃO INFORMAL'!215:215,0)-1),"NÃO INFORMADO")</f>
        <v>NÃO INFORMADO</v>
      </c>
      <c r="AD215" s="233" t="str">
        <f>IFERROR(INDEX('CONCLUSÃO INFORMAL'!215:215,MATCH(MAX('CONCLUSÃO INFORMAL'!H215,'CONCLUSÃO INFORMAL'!L215,'CONCLUSÃO INFORMAL'!P215),'CONCLUSÃO INFORMAL'!215:215,0)),"NÃO INFORMADO")</f>
        <v>NÃO INFORMADO</v>
      </c>
      <c r="AE215" s="1950" t="str">
        <f>IFERROR(INDEX('CONCLUSÃO INFORMAL'!215:215,MATCH(MAX('CONCLUSÃO INFORMAL'!H215,'CONCLUSÃO INFORMAL'!L215,'CONCLUSÃO INFORMAL'!P215),'CONCLUSÃO INFORMAL'!215:215,0)+1),"NÃO INFORMADO")</f>
        <v>NÃO INFORMADO</v>
      </c>
    </row>
    <row r="216" spans="2:31" ht="43.5" x14ac:dyDescent="0.35">
      <c r="B216" s="7" t="str">
        <f>'INF GERAIS'!B216&amp;IFERROR(IF(INDEX(APOIO!$A$5:$A$50,MATCH('INF GERAIS'!N216,APOIO!$B$5:$B$50,0))="NÃO",APOIO!$A$2&amp;"NÃO VÁLIDO",""),"")</f>
        <v>2014.0203</v>
      </c>
      <c r="C216" s="1950" t="str">
        <f>'INF GERAIS'!C216</f>
        <v>MATA NORTE</v>
      </c>
      <c r="D216" s="1950" t="str">
        <f>'INF GERAIS'!D216</f>
        <v>ITAQUITINGA</v>
      </c>
      <c r="E216" s="1950" t="str">
        <f>'INF GERAIS'!E216</f>
        <v>REFORMA DO MERCADO PÚBLICO MUNICIPAL</v>
      </c>
      <c r="F216" s="1950" t="str">
        <f>'INF GERAIS'!G216</f>
        <v>NORMAL</v>
      </c>
      <c r="G216" s="12" t="str">
        <f>'INF GERAIS'!N216</f>
        <v>EM CONFERÊNCIA PARA TEMAI</v>
      </c>
      <c r="H216" s="1950" t="str">
        <f>'INF GERAIS'!O216</f>
        <v>CONCLUÍDA</v>
      </c>
      <c r="I216" s="11">
        <f>'INF GERAIS'!I216</f>
        <v>754716.54749999999</v>
      </c>
      <c r="J216" s="11">
        <f>'INF GERAIS'!J216</f>
        <v>882622.35</v>
      </c>
      <c r="K216" s="11">
        <f>'INF GERAIS'!K216</f>
        <v>754715.98</v>
      </c>
      <c r="L216" s="11">
        <f>'INF GERAIS'!L216</f>
        <v>0</v>
      </c>
      <c r="M216" s="11">
        <f>'INF GERAIS'!M216</f>
        <v>127906.37</v>
      </c>
      <c r="N216" s="233">
        <f>IF(MAX(PAGAMENTOS!M216,PAGAMENTOS!U216,PAGAMENTOS!AC216,PAGAMENTOS!AK216,PAGAMENTOS!AQ216,PAGAMENTOS!AW216)=0,"SEM PAGAMENTO",IFERROR(INDEX(PAGAMENTOS!216:216,MATCH(MAX(PAGAMENTOS!M216,PAGAMENTOS!U216,PAGAMENTOS!AC216,PAGAMENTOS!AK216,PAGAMENTOS!AQ216,PAGAMENTOS!AW216),PAGAMENTOS!216:216,0)),"SEM PAGAMENTO"))</f>
        <v>42871</v>
      </c>
      <c r="O216" s="120" t="str">
        <f>IF(MAX(PAGAMENTOS!M216,PAGAMENTOS!U216,PAGAMENTOS!AC216,PAGAMENTOS!AK216,PAGAMENTOS!AQ216,PAGAMENTOS!AW216)=0,"SEM PAGAMENTO",IFERROR(IF(MATCH(MAX(PAGAMENTOS!M216,PAGAMENTOS!U216,PAGAMENTOS!AC216,PAGAMENTOS!AK216,PAGAMENTOS!AQ216,PAGAMENTOS!AW216),PAGAMENTOS!216:216,0)&gt;40,INDEX(PAGAMENTOS!216:216,MATCH(MAX(PAGAMENTOS!M216,PAGAMENTOS!U216,PAGAMENTOS!AC216,PAGAMENTOS!AK216,PAGAMENTOS!AQ216,PAGAMENTOS!AW216),PAGAMENTOS!216:216,0)-2)&amp;" P COMP.",IF(MATCH(MAX(PAGAMENTOS!M216,PAGAMENTOS!U216,PAGAMENTOS!AC216,PAGAMENTOS!AK216,PAGAMENTOS!AQ216,PAGAMENTOS!AW216),PAGAMENTOS!216:216,0)=13,"1ª P",IF(MATCH(MAX(PAGAMENTOS!M216,PAGAMENTOS!U216,PAGAMENTOS!AC216,PAGAMENTOS!AK216,PAGAMENTOS!AQ216,PAGAMENTOS!AW216),PAGAMENTOS!216:216,0)=21,"2ª P",IF(MATCH(MAX(PAGAMENTOS!M216,PAGAMENTOS!U216,PAGAMENTOS!AC216,PAGAMENTOS!AK216,PAGAMENTOS!AQ216,PAGAMENTOS!AW216),PAGAMENTOS!216:216,0)=29,"3ª P",IF(PAGAMENTOS!AC216=PAGAMENTOS!AK216,"4ª P","4ª P"))))),"SEM PAGAMENTO"))</f>
        <v>4ª P</v>
      </c>
      <c r="P216" s="11">
        <f>IF(MAX(PAGAMENTOS!M216,PAGAMENTOS!U216,PAGAMENTOS!AC216,PAGAMENTOS!AK216,PAGAMENTOS!AQ216,PAGAMENTOS!AW216)=0,"SEM PAGAMENTO",IFERROR(INDEX(PAGAMENTOS!216:216,MATCH(MAX(PAGAMENTOS!M216,PAGAMENTOS!U216,PAGAMENTOS!AC216,PAGAMENTOS!AK216,PAGAMENTOS!AQ216,PAGAMENTOS!AW216),PAGAMENTOS!216:216,0)-1),"SEM PAGAMENTO"))</f>
        <v>150943.20000000001</v>
      </c>
      <c r="Q216" s="11">
        <f>SUM(PAGAMENTOS!G216,PAGAMENTOS!L216,PAGAMENTOS!T216,PAGAMENTOS!AB216,PAGAMENTOS!AJ216,PAGAMENTOS!AP216,PAGAMENTOS!AV216)</f>
        <v>754715.98</v>
      </c>
      <c r="R216" s="11">
        <f>SUM(PAGAMENTOS!G216,PAGAMENTOS!H216,PAGAMENTOS!L216,PAGAMENTOS!T216,PAGAMENTOS!AB216,PAGAMENTOS!AJ216,PAGAMENTOS!AP216,PAGAMENTOS!AV216)</f>
        <v>754715.98</v>
      </c>
      <c r="S216" s="17">
        <f t="shared" si="3"/>
        <v>1</v>
      </c>
      <c r="T216" s="11">
        <f>IF(RIGHT(B216)="O",0,IF(AND(R216=0,PAGAMENTOS!H216&lt;&gt;0),0,K216-R216))</f>
        <v>0</v>
      </c>
      <c r="U216" s="120" t="str">
        <f>IF(AND(OR(PAGAMENTOS!AG216&lt;&gt;"",PAGAMENTOS!AH216&lt;&gt;""),PAGAMENTOS!AK216=""),"4ª",IF(AND(OR(PAGAMENTOS!Y216&lt;&gt;"",PAGAMENTOS!Z216&lt;&gt;""),PAGAMENTOS!AC216=""),"3ª",IF(AND(OR(PAGAMENTOS!Q216&lt;&gt;"",PAGAMENTOS!R216&lt;&gt;""),PAGAMENTOS!U216=""),"2ª",IF(AND(OR(PAGAMENTOS!I216&lt;&gt;"",PAGAMENTOS!J216&lt;&gt;""),PAGAMENTOS!M216=""),"1ª","OK"))))</f>
        <v>OK</v>
      </c>
      <c r="V216" s="120" t="str">
        <f>IF(U216="4ª",IF(PAGAMENTOS!AH216="","AGUARDANDO VISTORIA","NO FINANCEIRO"),IF(U216="3ª",IF(PAGAMENTOS!Z216="","AGUARDANDO VISTORIA","NO FINANCEIRO"),IF(U216="2ª",IF(PAGAMENTOS!R216="","AGUARDANDO VISTORIA","NO FINANCEIRO"),IF(U216="1ª",IF(PAGAMENTOS!J216="","AGUARDANDO LIBERAÇÃO","NO FINANCEIRO"),"OK"))))</f>
        <v>OK</v>
      </c>
      <c r="W216" s="233" t="str">
        <f>IF(U216="4ª",IF(PAGAMENTOS!AH216="",PAGAMENTOS!AG216,PAGAMENTOS!AH216),IF(U216="3ª",IF(PAGAMENTOS!Z216="",PAGAMENTOS!Y216,PAGAMENTOS!Z216),IF(U216="2ª",IF(PAGAMENTOS!R216="",PAGAMENTOS!Q216,PAGAMENTOS!R216),IF(U216="1ª",IF(PAGAMENTOS!J216="",PAGAMENTOS!I216,PAGAMENTOS!J216),"OK"))))</f>
        <v>OK</v>
      </c>
      <c r="X216" s="18">
        <f>MAX(VISTORIA!Y216,VISTORIA!U216,VISTORIA!Q216,VISTORIA!M216,VISTORIA!I216)</f>
        <v>1</v>
      </c>
      <c r="Y216" s="18">
        <f>IF(VISTORIA!Y216&lt;&gt;"",VISTORIA!Y216,IF(VISTORIA!U216&lt;&gt;"",VISTORIA!U216,IF(VISTORIA!Q216&lt;&gt;"",VISTORIA!Q216,IF(VISTORIA!M216&lt;&gt;"",VISTORIA!M216,IF(VISTORIA!I216&lt;&gt;"",VISTORIA!I216,0)))))</f>
        <v>1</v>
      </c>
      <c r="Z216" s="233">
        <f>IF(VISTORIA!Y216&lt;&gt;"",VISTORIA!W216,IF(VISTORIA!U216&lt;&gt;"",VISTORIA!S216,IF(VISTORIA!Q216&lt;&gt;"",VISTORIA!O216,IF(VISTORIA!M216&lt;&gt;"",VISTORIA!K216,IF(VISTORIA!I216&lt;&gt;"",VISTORIA!G216,"NA")))))</f>
        <v>42657</v>
      </c>
      <c r="AA216" s="233">
        <f>IF(VISTORIA!Y216&lt;&gt;"",VISTORIA!X216,IF(VISTORIA!U216&lt;&gt;"",VISTORIA!T216,IF(VISTORIA!Q216&lt;&gt;"",VISTORIA!P216,IF(VISTORIA!M216&lt;&gt;"",VISTORIA!L216,IF(VISTORIA!I216&lt;&gt;"",VISTORIA!H216,"NA")))))</f>
        <v>42670</v>
      </c>
      <c r="AB216" s="233" t="str">
        <f>IF(OR(G216="AGUARDANDO PRESTAÇÃO DE CONTAS",G216="AGUARDANDO APROVAÇÃO PRESTAÇÃO DE CONTAS",G216="CONCLUÍDO"),"PTM CONCLUÍDO",IF(AND(VISTORIA!X216="",VISTORIA!W216&lt;&gt;""),VISTORIA!W216,IF(AND(VISTORIA!T216="",VISTORIA!S216&lt;&gt;""),VISTORIA!S216,IF(AND(VISTORIA!P216="",VISTORIA!O216&lt;&gt;""),VISTORIA!O216,IF(AND(VISTORIA!L216="",VISTORIA!K216&lt;&gt;""),VISTORIA!K216,IF(AND(VISTORIA!H216="",VISTORIA!G216&lt;&gt;""),VISTORIA!G216,"SEM PEDIDO"))))))</f>
        <v>SEM PEDIDO</v>
      </c>
      <c r="AC216" s="18" t="str">
        <f>IFERROR(INDEX('CONCLUSÃO INFORMAL'!216:216,MATCH(MAX('CONCLUSÃO INFORMAL'!H216,'CONCLUSÃO INFORMAL'!L216,'CONCLUSÃO INFORMAL'!P216),'CONCLUSÃO INFORMAL'!216:216,0)-1),"NÃO INFORMADO")</f>
        <v>NÃO INFORMADO</v>
      </c>
      <c r="AD216" s="233" t="str">
        <f>IFERROR(INDEX('CONCLUSÃO INFORMAL'!216:216,MATCH(MAX('CONCLUSÃO INFORMAL'!H216,'CONCLUSÃO INFORMAL'!L216,'CONCLUSÃO INFORMAL'!P216),'CONCLUSÃO INFORMAL'!216:216,0)),"NÃO INFORMADO")</f>
        <v>NÃO INFORMADO</v>
      </c>
      <c r="AE216" s="1950" t="str">
        <f>IFERROR(INDEX('CONCLUSÃO INFORMAL'!216:216,MATCH(MAX('CONCLUSÃO INFORMAL'!H216,'CONCLUSÃO INFORMAL'!L216,'CONCLUSÃO INFORMAL'!P216),'CONCLUSÃO INFORMAL'!216:216,0)+1),"NÃO INFORMADO")</f>
        <v>NÃO INFORMADO</v>
      </c>
    </row>
    <row r="217" spans="2:31" ht="72.5" x14ac:dyDescent="0.35">
      <c r="B217" s="7" t="str">
        <f>'INF GERAIS'!B217&amp;IFERROR(IF(INDEX(APOIO!$A$5:$A$50,MATCH('INF GERAIS'!N217,APOIO!$B$5:$B$50,0))="NÃO",APOIO!$A$2&amp;"NÃO VÁLIDO",""),"")</f>
        <v>2014.0204</v>
      </c>
      <c r="C217" s="1950" t="str">
        <f>'INF GERAIS'!C217</f>
        <v>METROPOLITANA</v>
      </c>
      <c r="D217" s="1950" t="str">
        <f>'INF GERAIS'!D217</f>
        <v>JABOATÃO DOS GUARARAPES</v>
      </c>
      <c r="E217" s="1950" t="str">
        <f>'INF GERAIS'!E217</f>
        <v>PAVIMENTAÇÃO E DRENAGENS EM 07  RUAS NO MUNICÍPIO DO JABOATÃO DOS GUARARAPES</v>
      </c>
      <c r="F217" s="1950" t="str">
        <f>'INF GERAIS'!G217</f>
        <v>NORMAL</v>
      </c>
      <c r="G217" s="1950" t="str">
        <f>'INF GERAIS'!N217</f>
        <v>AGUARDANDO APROVAÇÃO PRESTAÇÃO DE CONTAS (SECRETARIA)</v>
      </c>
      <c r="H217" s="1950" t="str">
        <f>'INF GERAIS'!O217</f>
        <v>CONCLUÍDA</v>
      </c>
      <c r="I217" s="11">
        <f>'INF GERAIS'!I217</f>
        <v>4796813.2091666674</v>
      </c>
      <c r="J217" s="11">
        <f>'INF GERAIS'!J217</f>
        <v>4316762.53</v>
      </c>
      <c r="K217" s="11">
        <f>'INF GERAIS'!K217</f>
        <v>4300752.75</v>
      </c>
      <c r="L217" s="11">
        <f>'INF GERAIS'!L217</f>
        <v>0</v>
      </c>
      <c r="M217" s="11">
        <f>'INF GERAIS'!M217</f>
        <v>16009.78</v>
      </c>
      <c r="N217" s="233">
        <f>IF(MAX(PAGAMENTOS!M217,PAGAMENTOS!U217,PAGAMENTOS!AC217,PAGAMENTOS!AK217,PAGAMENTOS!AQ217,PAGAMENTOS!AW217)=0,"SEM PAGAMENTO",IFERROR(INDEX(PAGAMENTOS!217:217,MATCH(MAX(PAGAMENTOS!M217,PAGAMENTOS!U217,PAGAMENTOS!AC217,PAGAMENTOS!AK217,PAGAMENTOS!AQ217,PAGAMENTOS!AW217),PAGAMENTOS!217:217,0)),"SEM PAGAMENTO"))</f>
        <v>44655</v>
      </c>
      <c r="O217" s="120" t="str">
        <f>IF(MAX(PAGAMENTOS!M217,PAGAMENTOS!U217,PAGAMENTOS!AC217,PAGAMENTOS!AK217,PAGAMENTOS!AQ217,PAGAMENTOS!AW217)=0,"SEM PAGAMENTO",IFERROR(IF(MATCH(MAX(PAGAMENTOS!M217,PAGAMENTOS!U217,PAGAMENTOS!AC217,PAGAMENTOS!AK217,PAGAMENTOS!AQ217,PAGAMENTOS!AW217),PAGAMENTOS!217:217,0)&gt;40,INDEX(PAGAMENTOS!217:217,MATCH(MAX(PAGAMENTOS!M217,PAGAMENTOS!U217,PAGAMENTOS!AC217,PAGAMENTOS!AK217,PAGAMENTOS!AQ217,PAGAMENTOS!AW217),PAGAMENTOS!217:217,0)-2)&amp;" P COMP.",IF(MATCH(MAX(PAGAMENTOS!M217,PAGAMENTOS!U217,PAGAMENTOS!AC217,PAGAMENTOS!AK217,PAGAMENTOS!AQ217,PAGAMENTOS!AW217),PAGAMENTOS!217:217,0)=13,"1ª P",IF(MATCH(MAX(PAGAMENTOS!M217,PAGAMENTOS!U217,PAGAMENTOS!AC217,PAGAMENTOS!AK217,PAGAMENTOS!AQ217,PAGAMENTOS!AW217),PAGAMENTOS!217:217,0)=21,"2ª P",IF(MATCH(MAX(PAGAMENTOS!M217,PAGAMENTOS!U217,PAGAMENTOS!AC217,PAGAMENTOS!AK217,PAGAMENTOS!AQ217,PAGAMENTOS!AW217),PAGAMENTOS!217:217,0)=29,"3ª P",IF(PAGAMENTOS!AC217=PAGAMENTOS!AK217,"4ª P","4ª P"))))),"SEM PAGAMENTO"))</f>
        <v>4ª P</v>
      </c>
      <c r="P217" s="11">
        <f>IF(MAX(PAGAMENTOS!M217,PAGAMENTOS!U217,PAGAMENTOS!AC217,PAGAMENTOS!AK217,PAGAMENTOS!AQ217,PAGAMENTOS!AW217)=0,"SEM PAGAMENTO",IFERROR(INDEX(PAGAMENTOS!217:217,MATCH(MAX(PAGAMENTOS!M217,PAGAMENTOS!U217,PAGAMENTOS!AC217,PAGAMENTOS!AK217,PAGAMENTOS!AQ217,PAGAMENTOS!AW217),PAGAMENTOS!217:217,0)-1),"SEM PAGAMENTO"))</f>
        <v>471833.21</v>
      </c>
      <c r="Q217" s="11">
        <f>SUM(PAGAMENTOS!G217,PAGAMENTOS!L217,PAGAMENTOS!T217,PAGAMENTOS!AB217,PAGAMENTOS!AJ217,PAGAMENTOS!AP217,PAGAMENTOS!AV217)</f>
        <v>4300752.75</v>
      </c>
      <c r="R217" s="11">
        <f>SUM(PAGAMENTOS!G217,PAGAMENTOS!H217,PAGAMENTOS!L217,PAGAMENTOS!T217,PAGAMENTOS!AB217,PAGAMENTOS!AJ217,PAGAMENTOS!AP217,PAGAMENTOS!AV217)</f>
        <v>4300752.75</v>
      </c>
      <c r="S217" s="17">
        <f t="shared" si="3"/>
        <v>1</v>
      </c>
      <c r="T217" s="11">
        <f>IF(RIGHT(B217)="O",0,IF(AND(R217=0,PAGAMENTOS!H217&lt;&gt;0),0,K217-R217))</f>
        <v>0</v>
      </c>
      <c r="U217" s="120" t="str">
        <f>IF(AND(OR(PAGAMENTOS!AG217&lt;&gt;"",PAGAMENTOS!AH217&lt;&gt;""),PAGAMENTOS!AK217=""),"4ª",IF(AND(OR(PAGAMENTOS!Y217&lt;&gt;"",PAGAMENTOS!Z217&lt;&gt;""),PAGAMENTOS!AC217=""),"3ª",IF(AND(OR(PAGAMENTOS!Q217&lt;&gt;"",PAGAMENTOS!R217&lt;&gt;""),PAGAMENTOS!U217=""),"2ª",IF(AND(OR(PAGAMENTOS!I217&lt;&gt;"",PAGAMENTOS!J217&lt;&gt;""),PAGAMENTOS!M217=""),"1ª","OK"))))</f>
        <v>OK</v>
      </c>
      <c r="V217" s="120" t="str">
        <f>IF(U217="4ª",IF(PAGAMENTOS!AH217="","AGUARDANDO VISTORIA","NO FINANCEIRO"),IF(U217="3ª",IF(PAGAMENTOS!Z217="","AGUARDANDO VISTORIA","NO FINANCEIRO"),IF(U217="2ª",IF(PAGAMENTOS!R217="","AGUARDANDO VISTORIA","NO FINANCEIRO"),IF(U217="1ª",IF(PAGAMENTOS!J217="","AGUARDANDO LIBERAÇÃO","NO FINANCEIRO"),"OK"))))</f>
        <v>OK</v>
      </c>
      <c r="W217" s="233" t="str">
        <f>IF(U217="4ª",IF(PAGAMENTOS!AH217="",PAGAMENTOS!AG217,PAGAMENTOS!AH217),IF(U217="3ª",IF(PAGAMENTOS!Z217="",PAGAMENTOS!Y217,PAGAMENTOS!Z217),IF(U217="2ª",IF(PAGAMENTOS!R217="",PAGAMENTOS!Q217,PAGAMENTOS!R217),IF(U217="1ª",IF(PAGAMENTOS!J217="",PAGAMENTOS!I217,PAGAMENTOS!J217),"OK"))))</f>
        <v>OK</v>
      </c>
      <c r="X217" s="18">
        <f>MAX(VISTORIA!Y217,VISTORIA!U217,VISTORIA!Q217,VISTORIA!M217,VISTORIA!I217)</f>
        <v>1</v>
      </c>
      <c r="Y217" s="18">
        <f>IF(VISTORIA!Y217&lt;&gt;"",VISTORIA!Y217,IF(VISTORIA!U217&lt;&gt;"",VISTORIA!U217,IF(VISTORIA!Q217&lt;&gt;"",VISTORIA!Q217,IF(VISTORIA!M217&lt;&gt;"",VISTORIA!M217,IF(VISTORIA!I217&lt;&gt;"",VISTORIA!I217,0)))))</f>
        <v>1</v>
      </c>
      <c r="Z217" s="233">
        <f>IF(VISTORIA!Y217&lt;&gt;"",VISTORIA!W217,IF(VISTORIA!U217&lt;&gt;"",VISTORIA!S217,IF(VISTORIA!Q217&lt;&gt;"",VISTORIA!O217,IF(VISTORIA!M217&lt;&gt;"",VISTORIA!K217,IF(VISTORIA!I217&lt;&gt;"",VISTORIA!G217,"NA")))))</f>
        <v>43507</v>
      </c>
      <c r="AA217" s="233">
        <f>IF(VISTORIA!Y217&lt;&gt;"",VISTORIA!X217,IF(VISTORIA!U217&lt;&gt;"",VISTORIA!T217,IF(VISTORIA!Q217&lt;&gt;"",VISTORIA!P217,IF(VISTORIA!M217&lt;&gt;"",VISTORIA!L217,IF(VISTORIA!I217&lt;&gt;"",VISTORIA!H217,"NA")))))</f>
        <v>44034</v>
      </c>
      <c r="AB217" s="233" t="str">
        <f>IF(OR(G217="AGUARDANDO PRESTAÇÃO DE CONTAS",G217="AGUARDANDO APROVAÇÃO PRESTAÇÃO DE CONTAS",G217="CONCLUÍDO"),"PTM CONCLUÍDO",IF(AND(VISTORIA!X217="",VISTORIA!W217&lt;&gt;""),VISTORIA!W217,IF(AND(VISTORIA!T217="",VISTORIA!S217&lt;&gt;""),VISTORIA!S217,IF(AND(VISTORIA!P217="",VISTORIA!O217&lt;&gt;""),VISTORIA!O217,IF(AND(VISTORIA!L217="",VISTORIA!K217&lt;&gt;""),VISTORIA!K217,IF(AND(VISTORIA!H217="",VISTORIA!G217&lt;&gt;""),VISTORIA!G217,"SEM PEDIDO"))))))</f>
        <v>SEM PEDIDO</v>
      </c>
      <c r="AC217" s="18" t="str">
        <f>IFERROR(INDEX('CONCLUSÃO INFORMAL'!217:217,MATCH(MAX('CONCLUSÃO INFORMAL'!H217,'CONCLUSÃO INFORMAL'!L217,'CONCLUSÃO INFORMAL'!P217),'CONCLUSÃO INFORMAL'!217:217,0)-1),"NÃO INFORMADO")</f>
        <v>NÃO INFORMADO</v>
      </c>
      <c r="AD217" s="233" t="str">
        <f>IFERROR(INDEX('CONCLUSÃO INFORMAL'!217:217,MATCH(MAX('CONCLUSÃO INFORMAL'!H217,'CONCLUSÃO INFORMAL'!L217,'CONCLUSÃO INFORMAL'!P217),'CONCLUSÃO INFORMAL'!217:217,0)),"NÃO INFORMADO")</f>
        <v>NÃO INFORMADO</v>
      </c>
      <c r="AE217" s="1950" t="str">
        <f>IFERROR(INDEX('CONCLUSÃO INFORMAL'!217:217,MATCH(MAX('CONCLUSÃO INFORMAL'!H217,'CONCLUSÃO INFORMAL'!L217,'CONCLUSÃO INFORMAL'!P217),'CONCLUSÃO INFORMAL'!217:217,0)+1),"NÃO INFORMADO")</f>
        <v>NÃO INFORMADO</v>
      </c>
    </row>
    <row r="218" spans="2:31" s="1617" customFormat="1" ht="58" x14ac:dyDescent="0.35">
      <c r="B218" s="1617" t="str">
        <f>'INF GERAIS'!B218&amp;IFERROR(IF(INDEX(APOIO!$A$5:$A$50,MATCH('INF GERAIS'!N218,APOIO!$B$5:$B$50,0))="NÃO",APOIO!$A$2&amp;"NÃO VÁLIDO",""),"")</f>
        <v>2014.0445
NÃO VÁLIDO</v>
      </c>
      <c r="C218" s="1950" t="str">
        <f>'INF GERAIS'!C218</f>
        <v>METROPOLITANA</v>
      </c>
      <c r="D218" s="1950" t="str">
        <f>'INF GERAIS'!D218</f>
        <v>JABOATÃO DOS GUARARAPES</v>
      </c>
      <c r="E218" s="1950" t="str">
        <f>'INF GERAIS'!E218</f>
        <v>PAVIMENTAÇÃO E DRENAGEM DE 01 RUA NO MUNICÍPIO DO JABOATÃO DOS GUARARAPES</v>
      </c>
      <c r="F218" s="1950" t="str">
        <f>'INF GERAIS'!G218</f>
        <v>NORMAL</v>
      </c>
      <c r="G218" s="1950" t="str">
        <f>'INF GERAIS'!N218</f>
        <v>CANCELADO</v>
      </c>
      <c r="H218" s="1950" t="str">
        <f>'INF GERAIS'!O218</f>
        <v>CANCELADA</v>
      </c>
      <c r="I218" s="11">
        <f>'INF GERAIS'!I218</f>
        <v>4796813.2091666674</v>
      </c>
      <c r="J218" s="11">
        <f>'INF GERAIS'!J218</f>
        <v>585689.16</v>
      </c>
      <c r="K218" s="11">
        <f>'INF GERAIS'!K218</f>
        <v>482266.71</v>
      </c>
      <c r="L218" s="11">
        <f>'INF GERAIS'!L218</f>
        <v>0</v>
      </c>
      <c r="M218" s="11">
        <f>'INF GERAIS'!M218</f>
        <v>103422.45</v>
      </c>
      <c r="N218" s="233" t="str">
        <f>IF(MAX(PAGAMENTOS!M218,PAGAMENTOS!U218,PAGAMENTOS!AC218,PAGAMENTOS!AK218,PAGAMENTOS!AQ218,PAGAMENTOS!AW218)=0,"SEM PAGAMENTO",IFERROR(INDEX(PAGAMENTOS!218:218,MATCH(MAX(PAGAMENTOS!M218,PAGAMENTOS!U218,PAGAMENTOS!AC218,PAGAMENTOS!AK218,PAGAMENTOS!AQ218,PAGAMENTOS!AW218),PAGAMENTOS!218:218,0)),"SEM PAGAMENTO"))</f>
        <v>SEM PAGAMENTO</v>
      </c>
      <c r="O218" s="120" t="str">
        <f>IF(MAX(PAGAMENTOS!M218,PAGAMENTOS!U218,PAGAMENTOS!AC218,PAGAMENTOS!AK218,PAGAMENTOS!AQ218,PAGAMENTOS!AW218)=0,"SEM PAGAMENTO",IFERROR(IF(MATCH(MAX(PAGAMENTOS!M218,PAGAMENTOS!U218,PAGAMENTOS!AC218,PAGAMENTOS!AK218,PAGAMENTOS!AQ218,PAGAMENTOS!AW218),PAGAMENTOS!218:218,0)&gt;40,INDEX(PAGAMENTOS!218:218,MATCH(MAX(PAGAMENTOS!M218,PAGAMENTOS!U218,PAGAMENTOS!AC218,PAGAMENTOS!AK218,PAGAMENTOS!AQ218,PAGAMENTOS!AW218),PAGAMENTOS!218:218,0)-2)&amp;" P COMP.",IF(MATCH(MAX(PAGAMENTOS!M218,PAGAMENTOS!U218,PAGAMENTOS!AC218,PAGAMENTOS!AK218,PAGAMENTOS!AQ218,PAGAMENTOS!AW218),PAGAMENTOS!218:218,0)=13,"1ª P",IF(MATCH(MAX(PAGAMENTOS!M218,PAGAMENTOS!U218,PAGAMENTOS!AC218,PAGAMENTOS!AK218,PAGAMENTOS!AQ218,PAGAMENTOS!AW218),PAGAMENTOS!218:218,0)=21,"2ª P",IF(MATCH(MAX(PAGAMENTOS!M218,PAGAMENTOS!U218,PAGAMENTOS!AC218,PAGAMENTOS!AK218,PAGAMENTOS!AQ218,PAGAMENTOS!AW218),PAGAMENTOS!218:218,0)=29,"3ª P",IF(PAGAMENTOS!AC218=PAGAMENTOS!AK218,"4ª P","4ª P"))))),"SEM PAGAMENTO"))</f>
        <v>SEM PAGAMENTO</v>
      </c>
      <c r="P218" s="11" t="str">
        <f>IF(MAX(PAGAMENTOS!M218,PAGAMENTOS!U218,PAGAMENTOS!AC218,PAGAMENTOS!AK218,PAGAMENTOS!AQ218,PAGAMENTOS!AW218)=0,"SEM PAGAMENTO",IFERROR(INDEX(PAGAMENTOS!218:218,MATCH(MAX(PAGAMENTOS!M218,PAGAMENTOS!U218,PAGAMENTOS!AC218,PAGAMENTOS!AK218,PAGAMENTOS!AQ218,PAGAMENTOS!AW218),PAGAMENTOS!218:218,0)-1),"SEM PAGAMENTO"))</f>
        <v>SEM PAGAMENTO</v>
      </c>
      <c r="Q218" s="11">
        <f>SUM(PAGAMENTOS!G218,PAGAMENTOS!L218,PAGAMENTOS!T218,PAGAMENTOS!AB218,PAGAMENTOS!AJ218,PAGAMENTOS!AP218,PAGAMENTOS!AV218)</f>
        <v>0</v>
      </c>
      <c r="R218" s="11">
        <f>SUM(PAGAMENTOS!G218,PAGAMENTOS!H218,PAGAMENTOS!L218,PAGAMENTOS!T218,PAGAMENTOS!AB218,PAGAMENTOS!AJ218,PAGAMENTOS!AP218,PAGAMENTOS!AV218)</f>
        <v>0</v>
      </c>
      <c r="S218" s="17">
        <f t="shared" si="3"/>
        <v>0</v>
      </c>
      <c r="T218" s="11">
        <f>IF(RIGHT(B218)="O",0,IF(AND(R218=0,PAGAMENTOS!H218&lt;&gt;0),0,K218-R218))</f>
        <v>0</v>
      </c>
      <c r="U218" s="120" t="str">
        <f>IF(AND(OR(PAGAMENTOS!AG218&lt;&gt;"",PAGAMENTOS!AH218&lt;&gt;""),PAGAMENTOS!AK218=""),"4ª",IF(AND(OR(PAGAMENTOS!Y218&lt;&gt;"",PAGAMENTOS!Z218&lt;&gt;""),PAGAMENTOS!AC218=""),"3ª",IF(AND(OR(PAGAMENTOS!Q218&lt;&gt;"",PAGAMENTOS!R218&lt;&gt;""),PAGAMENTOS!U218=""),"2ª",IF(AND(OR(PAGAMENTOS!I218&lt;&gt;"",PAGAMENTOS!J218&lt;&gt;""),PAGAMENTOS!M218=""),"1ª","OK"))))</f>
        <v>OK</v>
      </c>
      <c r="V218" s="120" t="str">
        <f>IF(U218="4ª",IF(PAGAMENTOS!AH218="","AGUARDANDO VISTORIA","NO FINANCEIRO"),IF(U218="3ª",IF(PAGAMENTOS!Z218="","AGUARDANDO VISTORIA","NO FINANCEIRO"),IF(U218="2ª",IF(PAGAMENTOS!R218="","AGUARDANDO VISTORIA","NO FINANCEIRO"),IF(U218="1ª",IF(PAGAMENTOS!J218="","AGUARDANDO LIBERAÇÃO","NO FINANCEIRO"),"OK"))))</f>
        <v>OK</v>
      </c>
      <c r="W218" s="233" t="str">
        <f>IF(U218="4ª",IF(PAGAMENTOS!AH218="",PAGAMENTOS!AG218,PAGAMENTOS!AH218),IF(U218="3ª",IF(PAGAMENTOS!Z218="",PAGAMENTOS!Y218,PAGAMENTOS!Z218),IF(U218="2ª",IF(PAGAMENTOS!R218="",PAGAMENTOS!Q218,PAGAMENTOS!R218),IF(U218="1ª",IF(PAGAMENTOS!J218="",PAGAMENTOS!I218,PAGAMENTOS!J218),"OK"))))</f>
        <v>OK</v>
      </c>
      <c r="X218" s="18">
        <f>MAX(VISTORIA!Y218,VISTORIA!U218,VISTORIA!Q218,VISTORIA!M218,VISTORIA!I218)</f>
        <v>0</v>
      </c>
      <c r="Y218" s="18">
        <f>IF(VISTORIA!Y218&lt;&gt;"",VISTORIA!Y218,IF(VISTORIA!U218&lt;&gt;"",VISTORIA!U218,IF(VISTORIA!Q218&lt;&gt;"",VISTORIA!Q218,IF(VISTORIA!M218&lt;&gt;"",VISTORIA!M218,IF(VISTORIA!I218&lt;&gt;"",VISTORIA!I218,0)))))</f>
        <v>0</v>
      </c>
      <c r="Z218" s="233" t="str">
        <f>IF(VISTORIA!Y218&lt;&gt;"",VISTORIA!W218,IF(VISTORIA!U218&lt;&gt;"",VISTORIA!S218,IF(VISTORIA!Q218&lt;&gt;"",VISTORIA!O218,IF(VISTORIA!M218&lt;&gt;"",VISTORIA!K218,IF(VISTORIA!I218&lt;&gt;"",VISTORIA!G218,"NA")))))</f>
        <v>NA</v>
      </c>
      <c r="AA218" s="233" t="str">
        <f>IF(VISTORIA!Y218&lt;&gt;"",VISTORIA!X218,IF(VISTORIA!U218&lt;&gt;"",VISTORIA!T218,IF(VISTORIA!Q218&lt;&gt;"",VISTORIA!P218,IF(VISTORIA!M218&lt;&gt;"",VISTORIA!L218,IF(VISTORIA!I218&lt;&gt;"",VISTORIA!H218,"NA")))))</f>
        <v>NA</v>
      </c>
      <c r="AB218" s="233" t="str">
        <f>IF(OR(G218="AGUARDANDO PRESTAÇÃO DE CONTAS",G218="AGUARDANDO APROVAÇÃO PRESTAÇÃO DE CONTAS",G218="CONCLUÍDO"),"PTM CONCLUÍDO",IF(AND(VISTORIA!X218="",VISTORIA!W218&lt;&gt;""),VISTORIA!W218,IF(AND(VISTORIA!T218="",VISTORIA!S218&lt;&gt;""),VISTORIA!S218,IF(AND(VISTORIA!P218="",VISTORIA!O218&lt;&gt;""),VISTORIA!O218,IF(AND(VISTORIA!L218="",VISTORIA!K218&lt;&gt;""),VISTORIA!K218,IF(AND(VISTORIA!H218="",VISTORIA!G218&lt;&gt;""),VISTORIA!G218,"SEM PEDIDO"))))))</f>
        <v>SEM PEDIDO</v>
      </c>
      <c r="AC218" s="18" t="str">
        <f>IFERROR(INDEX('CONCLUSÃO INFORMAL'!218:218,MATCH(MAX('CONCLUSÃO INFORMAL'!H218,'CONCLUSÃO INFORMAL'!L218,'CONCLUSÃO INFORMAL'!P218),'CONCLUSÃO INFORMAL'!218:218,0)-1),"NÃO INFORMADO")</f>
        <v>NÃO INFORMADO</v>
      </c>
      <c r="AD218" s="233" t="str">
        <f>IFERROR(INDEX('CONCLUSÃO INFORMAL'!218:218,MATCH(MAX('CONCLUSÃO INFORMAL'!H218,'CONCLUSÃO INFORMAL'!L218,'CONCLUSÃO INFORMAL'!P218),'CONCLUSÃO INFORMAL'!218:218,0)),"NÃO INFORMADO")</f>
        <v>NÃO INFORMADO</v>
      </c>
      <c r="AE218" s="1950" t="str">
        <f>IFERROR(INDEX('CONCLUSÃO INFORMAL'!218:218,MATCH(MAX('CONCLUSÃO INFORMAL'!H218,'CONCLUSÃO INFORMAL'!L218,'CONCLUSÃO INFORMAL'!P218),'CONCLUSÃO INFORMAL'!218:218,0)+1),"NÃO INFORMADO")</f>
        <v>NÃO INFORMADO</v>
      </c>
    </row>
    <row r="219" spans="2:31" ht="72.5" x14ac:dyDescent="0.35">
      <c r="B219" s="7" t="str">
        <f>'INF GERAIS'!B219&amp;IFERROR(IF(INDEX(APOIO!$A$5:$A$50,MATCH('INF GERAIS'!N219,APOIO!$B$5:$B$50,0))="NÃO",APOIO!$A$2&amp;"NÃO VÁLIDO",""),"")</f>
        <v>2014.0205</v>
      </c>
      <c r="C219" s="1950" t="str">
        <f>'INF GERAIS'!C219</f>
        <v>MATA SUL</v>
      </c>
      <c r="D219" s="1950" t="str">
        <f>'INF GERAIS'!D219</f>
        <v>JAQUEIRA</v>
      </c>
      <c r="E219" s="1950" t="str">
        <f>'INF GERAIS'!E219</f>
        <v>REFORMA E AMPLIAÇÃO DO  CLUBE MUNICIPAL PARA  INSTALAÇÃO DA NOVA SEDE DA PREFEITURA MUNICIPAL DE JAQUEIRA. 1ª ETAPA</v>
      </c>
      <c r="F219" s="1950" t="str">
        <f>'INF GERAIS'!G219</f>
        <v>NORMAL</v>
      </c>
      <c r="G219" s="12" t="str">
        <f>'INF GERAIS'!N219</f>
        <v>EM CONFERÊNCIA PARA TEMAI</v>
      </c>
      <c r="H219" s="1950" t="str">
        <f>'INF GERAIS'!O219</f>
        <v>CONCLUÍDA</v>
      </c>
      <c r="I219" s="11">
        <f>'INF GERAIS'!I219</f>
        <v>603773.24</v>
      </c>
      <c r="J219" s="11">
        <f>'INF GERAIS'!J219</f>
        <v>665949.91</v>
      </c>
      <c r="K219" s="11">
        <f>'INF GERAIS'!K219</f>
        <v>603451.07999999996</v>
      </c>
      <c r="L219" s="11">
        <f>'INF GERAIS'!L219</f>
        <v>0</v>
      </c>
      <c r="M219" s="11">
        <f>'INF GERAIS'!M219</f>
        <v>62498.83</v>
      </c>
      <c r="N219" s="233">
        <f>IF(MAX(PAGAMENTOS!M219,PAGAMENTOS!U219,PAGAMENTOS!AC219,PAGAMENTOS!AK219,PAGAMENTOS!AQ219,PAGAMENTOS!AW219)=0,"SEM PAGAMENTO",IFERROR(INDEX(PAGAMENTOS!219:219,MATCH(MAX(PAGAMENTOS!M219,PAGAMENTOS!U219,PAGAMENTOS!AC219,PAGAMENTOS!AK219,PAGAMENTOS!AQ219,PAGAMENTOS!AW219),PAGAMENTOS!219:219,0)),"SEM PAGAMENTO"))</f>
        <v>43284</v>
      </c>
      <c r="O219" s="120" t="str">
        <f>IF(MAX(PAGAMENTOS!M219,PAGAMENTOS!U219,PAGAMENTOS!AC219,PAGAMENTOS!AK219,PAGAMENTOS!AQ219,PAGAMENTOS!AW219)=0,"SEM PAGAMENTO",IFERROR(IF(MATCH(MAX(PAGAMENTOS!M219,PAGAMENTOS!U219,PAGAMENTOS!AC219,PAGAMENTOS!AK219,PAGAMENTOS!AQ219,PAGAMENTOS!AW219),PAGAMENTOS!219:219,0)&gt;40,INDEX(PAGAMENTOS!219:219,MATCH(MAX(PAGAMENTOS!M219,PAGAMENTOS!U219,PAGAMENTOS!AC219,PAGAMENTOS!AK219,PAGAMENTOS!AQ219,PAGAMENTOS!AW219),PAGAMENTOS!219:219,0)-2)&amp;" P COMP.",IF(MATCH(MAX(PAGAMENTOS!M219,PAGAMENTOS!U219,PAGAMENTOS!AC219,PAGAMENTOS!AK219,PAGAMENTOS!AQ219,PAGAMENTOS!AW219),PAGAMENTOS!219:219,0)=13,"1ª P",IF(MATCH(MAX(PAGAMENTOS!M219,PAGAMENTOS!U219,PAGAMENTOS!AC219,PAGAMENTOS!AK219,PAGAMENTOS!AQ219,PAGAMENTOS!AW219),PAGAMENTOS!219:219,0)=21,"2ª P",IF(MATCH(MAX(PAGAMENTOS!M219,PAGAMENTOS!U219,PAGAMENTOS!AC219,PAGAMENTOS!AK219,PAGAMENTOS!AQ219,PAGAMENTOS!AW219),PAGAMENTOS!219:219,0)=29,"3ª P",IF(PAGAMENTOS!AC219=PAGAMENTOS!AK219,"4ª P","4ª P"))))),"SEM PAGAMENTO"))</f>
        <v>4ª P</v>
      </c>
      <c r="P219" s="11">
        <f>IF(MAX(PAGAMENTOS!M219,PAGAMENTOS!U219,PAGAMENTOS!AC219,PAGAMENTOS!AK219,PAGAMENTOS!AQ219,PAGAMENTOS!AW219)=0,"SEM PAGAMENTO",IFERROR(INDEX(PAGAMENTOS!219:219,MATCH(MAX(PAGAMENTOS!M219,PAGAMENTOS!U219,PAGAMENTOS!AC219,PAGAMENTOS!AK219,PAGAMENTOS!AQ219,PAGAMENTOS!AW219),PAGAMENTOS!219:219,0)-1),"SEM PAGAMENTO"))</f>
        <v>120690.16</v>
      </c>
      <c r="Q219" s="11">
        <f>SUM(PAGAMENTOS!G219,PAGAMENTOS!L219,PAGAMENTOS!T219,PAGAMENTOS!AB219,PAGAMENTOS!AJ219,PAGAMENTOS!AP219,PAGAMENTOS!AV219)</f>
        <v>603451.07000000007</v>
      </c>
      <c r="R219" s="11">
        <f>SUM(PAGAMENTOS!G219,PAGAMENTOS!H219,PAGAMENTOS!L219,PAGAMENTOS!T219,PAGAMENTOS!AB219,PAGAMENTOS!AJ219,PAGAMENTOS!AP219,PAGAMENTOS!AV219)</f>
        <v>603451.07000000007</v>
      </c>
      <c r="S219" s="17">
        <f t="shared" si="3"/>
        <v>0.9999999834286486</v>
      </c>
      <c r="T219" s="11">
        <f>IF(RIGHT(B219)="O",0,IF(AND(R219=0,PAGAMENTOS!H219&lt;&gt;0),0,K219-R219))</f>
        <v>9.9999998928979039E-3</v>
      </c>
      <c r="U219" s="120" t="str">
        <f>IF(AND(OR(PAGAMENTOS!AG219&lt;&gt;"",PAGAMENTOS!AH219&lt;&gt;""),PAGAMENTOS!AK219=""),"4ª",IF(AND(OR(PAGAMENTOS!Y219&lt;&gt;"",PAGAMENTOS!Z219&lt;&gt;""),PAGAMENTOS!AC219=""),"3ª",IF(AND(OR(PAGAMENTOS!Q219&lt;&gt;"",PAGAMENTOS!R219&lt;&gt;""),PAGAMENTOS!U219=""),"2ª",IF(AND(OR(PAGAMENTOS!I219&lt;&gt;"",PAGAMENTOS!J219&lt;&gt;""),PAGAMENTOS!M219=""),"1ª","OK"))))</f>
        <v>OK</v>
      </c>
      <c r="V219" s="120" t="str">
        <f>IF(U219="4ª",IF(PAGAMENTOS!AH219="","AGUARDANDO VISTORIA","NO FINANCEIRO"),IF(U219="3ª",IF(PAGAMENTOS!Z219="","AGUARDANDO VISTORIA","NO FINANCEIRO"),IF(U219="2ª",IF(PAGAMENTOS!R219="","AGUARDANDO VISTORIA","NO FINANCEIRO"),IF(U219="1ª",IF(PAGAMENTOS!J219="","AGUARDANDO LIBERAÇÃO","NO FINANCEIRO"),"OK"))))</f>
        <v>OK</v>
      </c>
      <c r="W219" s="233" t="str">
        <f>IF(U219="4ª",IF(PAGAMENTOS!AH219="",PAGAMENTOS!AG219,PAGAMENTOS!AH219),IF(U219="3ª",IF(PAGAMENTOS!Z219="",PAGAMENTOS!Y219,PAGAMENTOS!Z219),IF(U219="2ª",IF(PAGAMENTOS!R219="",PAGAMENTOS!Q219,PAGAMENTOS!R219),IF(U219="1ª",IF(PAGAMENTOS!J219="",PAGAMENTOS!I219,PAGAMENTOS!J219),"OK"))))</f>
        <v>OK</v>
      </c>
      <c r="X219" s="18">
        <f>MAX(VISTORIA!Y219,VISTORIA!U219,VISTORIA!Q219,VISTORIA!M219,VISTORIA!I219)</f>
        <v>1</v>
      </c>
      <c r="Y219" s="18">
        <f>IF(VISTORIA!Y219&lt;&gt;"",VISTORIA!Y219,IF(VISTORIA!U219&lt;&gt;"",VISTORIA!U219,IF(VISTORIA!Q219&lt;&gt;"",VISTORIA!Q219,IF(VISTORIA!M219&lt;&gt;"",VISTORIA!M219,IF(VISTORIA!I219&lt;&gt;"",VISTORIA!I219,0)))))</f>
        <v>1</v>
      </c>
      <c r="Z219" s="233">
        <f>IF(VISTORIA!Y219&lt;&gt;"",VISTORIA!W219,IF(VISTORIA!U219&lt;&gt;"",VISTORIA!S219,IF(VISTORIA!Q219&lt;&gt;"",VISTORIA!O219,IF(VISTORIA!M219&lt;&gt;"",VISTORIA!K219,IF(VISTORIA!I219&lt;&gt;"",VISTORIA!G219,"NA")))))</f>
        <v>43186</v>
      </c>
      <c r="AA219" s="233">
        <f>IF(VISTORIA!Y219&lt;&gt;"",VISTORIA!X219,IF(VISTORIA!U219&lt;&gt;"",VISTORIA!T219,IF(VISTORIA!Q219&lt;&gt;"",VISTORIA!P219,IF(VISTORIA!M219&lt;&gt;"",VISTORIA!L219,IF(VISTORIA!I219&lt;&gt;"",VISTORIA!H219,"NA")))))</f>
        <v>43194</v>
      </c>
      <c r="AB219" s="233" t="str">
        <f>IF(OR(G219="AGUARDANDO PRESTAÇÃO DE CONTAS",G219="AGUARDANDO APROVAÇÃO PRESTAÇÃO DE CONTAS",G219="CONCLUÍDO"),"PTM CONCLUÍDO",IF(AND(VISTORIA!X219="",VISTORIA!W219&lt;&gt;""),VISTORIA!W219,IF(AND(VISTORIA!T219="",VISTORIA!S219&lt;&gt;""),VISTORIA!S219,IF(AND(VISTORIA!P219="",VISTORIA!O219&lt;&gt;""),VISTORIA!O219,IF(AND(VISTORIA!L219="",VISTORIA!K219&lt;&gt;""),VISTORIA!K219,IF(AND(VISTORIA!H219="",VISTORIA!G219&lt;&gt;""),VISTORIA!G219,"SEM PEDIDO"))))))</f>
        <v>SEM PEDIDO</v>
      </c>
      <c r="AC219" s="18" t="str">
        <f>IFERROR(INDEX('CONCLUSÃO INFORMAL'!219:219,MATCH(MAX('CONCLUSÃO INFORMAL'!H219,'CONCLUSÃO INFORMAL'!L219,'CONCLUSÃO INFORMAL'!P219),'CONCLUSÃO INFORMAL'!219:219,0)-1),"NÃO INFORMADO")</f>
        <v>NÃO INFORMADO</v>
      </c>
      <c r="AD219" s="233" t="str">
        <f>IFERROR(INDEX('CONCLUSÃO INFORMAL'!219:219,MATCH(MAX('CONCLUSÃO INFORMAL'!H219,'CONCLUSÃO INFORMAL'!L219,'CONCLUSÃO INFORMAL'!P219),'CONCLUSÃO INFORMAL'!219:219,0)),"NÃO INFORMADO")</f>
        <v>NÃO INFORMADO</v>
      </c>
      <c r="AE219" s="1950" t="str">
        <f>IFERROR(INDEX('CONCLUSÃO INFORMAL'!219:219,MATCH(MAX('CONCLUSÃO INFORMAL'!H219,'CONCLUSÃO INFORMAL'!L219,'CONCLUSÃO INFORMAL'!P219),'CONCLUSÃO INFORMAL'!219:219,0)+1),"NÃO INFORMADO")</f>
        <v>NÃO INFORMADO</v>
      </c>
    </row>
    <row r="220" spans="2:31" ht="261" x14ac:dyDescent="0.35">
      <c r="B220" s="7" t="str">
        <f>'INF GERAIS'!B220&amp;IFERROR(IF(INDEX(APOIO!$A$5:$A$50,MATCH('INF GERAIS'!N220,APOIO!$B$5:$B$50,0))="NÃO",APOIO!$A$2&amp;"NÃO VÁLIDO",""),"")</f>
        <v>2014.0206</v>
      </c>
      <c r="C220" s="1950" t="str">
        <f>'INF GERAIS'!C220</f>
        <v>AGRESTE CENTRAL</v>
      </c>
      <c r="D220" s="1950" t="str">
        <f>'INF GERAIS'!D220</f>
        <v>JATAÚBA</v>
      </c>
      <c r="E220" s="1950" t="str">
        <f>'INF GERAIS'!E220</f>
        <v>PAVIMENTAÇÃO DE VIAS URBANAS DO MUNICÍPIO  - PAVIMENTAÇÃO DE VIAS URBANAS EM PARALELEPÍDOS NAS RUAS: RUA JOSÉ BATISTA PASSOS, TRECHO RUA JOSÉ CUPERTINO DE MELO, 1ª TRAV. PADRE CÍCERO, RUA PAULO PESSÔA GUERRA, TRAV. JOSÉ ALBINO DE LIMA, RUA JOSÉ JERÔNIMO NETO, RUA BARRO BRANCO, RUA A1 - A2 - A3 - A4 - A5, RUA MARCELO V. DE ARAÚJO, AV. TEÓFILO RIBEIRO, RUA LUIZ MONTEIRO, RUA ZACARIAS JOSÉ DE MELO</v>
      </c>
      <c r="F220" s="1950" t="str">
        <f>'INF GERAIS'!G220</f>
        <v>NORMAL</v>
      </c>
      <c r="G220" s="12" t="str">
        <f>'INF GERAIS'!N220</f>
        <v>EM CONFERÊNCIA PARA TEMAI</v>
      </c>
      <c r="H220" s="1950" t="str">
        <f>'INF GERAIS'!O220</f>
        <v>CONCLUÍDA</v>
      </c>
      <c r="I220" s="11">
        <f>'INF GERAIS'!I220</f>
        <v>754716.54749999999</v>
      </c>
      <c r="J220" s="11">
        <f>'INF GERAIS'!J220</f>
        <v>782136.65</v>
      </c>
      <c r="K220" s="11">
        <f>'INF GERAIS'!K220</f>
        <v>754716.55</v>
      </c>
      <c r="L220" s="11">
        <f>'INF GERAIS'!L220</f>
        <v>0</v>
      </c>
      <c r="M220" s="11">
        <f>'INF GERAIS'!M220</f>
        <v>27420.1</v>
      </c>
      <c r="N220" s="233">
        <f>IF(MAX(PAGAMENTOS!M220,PAGAMENTOS!U220,PAGAMENTOS!AC220,PAGAMENTOS!AK220,PAGAMENTOS!AQ220,PAGAMENTOS!AW220)=0,"SEM PAGAMENTO",IFERROR(INDEX(PAGAMENTOS!220:220,MATCH(MAX(PAGAMENTOS!M220,PAGAMENTOS!U220,PAGAMENTOS!AC220,PAGAMENTOS!AK220,PAGAMENTOS!AQ220,PAGAMENTOS!AW220),PAGAMENTOS!220:220,0)),"SEM PAGAMENTO"))</f>
        <v>42361</v>
      </c>
      <c r="O220" s="120" t="str">
        <f>IF(MAX(PAGAMENTOS!M220,PAGAMENTOS!U220,PAGAMENTOS!AC220,PAGAMENTOS!AK220,PAGAMENTOS!AQ220,PAGAMENTOS!AW220)=0,"SEM PAGAMENTO",IFERROR(IF(MATCH(MAX(PAGAMENTOS!M220,PAGAMENTOS!U220,PAGAMENTOS!AC220,PAGAMENTOS!AK220,PAGAMENTOS!AQ220,PAGAMENTOS!AW220),PAGAMENTOS!220:220,0)&gt;40,INDEX(PAGAMENTOS!220:220,MATCH(MAX(PAGAMENTOS!M220,PAGAMENTOS!U220,PAGAMENTOS!AC220,PAGAMENTOS!AK220,PAGAMENTOS!AQ220,PAGAMENTOS!AW220),PAGAMENTOS!220:220,0)-2)&amp;" P COMP.",IF(MATCH(MAX(PAGAMENTOS!M220,PAGAMENTOS!U220,PAGAMENTOS!AC220,PAGAMENTOS!AK220,PAGAMENTOS!AQ220,PAGAMENTOS!AW220),PAGAMENTOS!220:220,0)=13,"1ª P",IF(MATCH(MAX(PAGAMENTOS!M220,PAGAMENTOS!U220,PAGAMENTOS!AC220,PAGAMENTOS!AK220,PAGAMENTOS!AQ220,PAGAMENTOS!AW220),PAGAMENTOS!220:220,0)=21,"2ª P",IF(MATCH(MAX(PAGAMENTOS!M220,PAGAMENTOS!U220,PAGAMENTOS!AC220,PAGAMENTOS!AK220,PAGAMENTOS!AQ220,PAGAMENTOS!AW220),PAGAMENTOS!220:220,0)=29,"3ª P",IF(PAGAMENTOS!AC220=PAGAMENTOS!AK220,"4ª P","4ª P"))))),"SEM PAGAMENTO"))</f>
        <v>4ª P</v>
      </c>
      <c r="P220" s="11">
        <f>IF(MAX(PAGAMENTOS!M220,PAGAMENTOS!U220,PAGAMENTOS!AC220,PAGAMENTOS!AK220,PAGAMENTOS!AQ220,PAGAMENTOS!AW220)=0,"SEM PAGAMENTO",IFERROR(INDEX(PAGAMENTOS!220:220,MATCH(MAX(PAGAMENTOS!M220,PAGAMENTOS!U220,PAGAMENTOS!AC220,PAGAMENTOS!AK220,PAGAMENTOS!AQ220,PAGAMENTOS!AW220),PAGAMENTOS!220:220,0)-1),"SEM PAGAMENTO"))</f>
        <v>150943.29999999999</v>
      </c>
      <c r="Q220" s="11">
        <f>SUM(PAGAMENTOS!G220,PAGAMENTOS!L220,PAGAMENTOS!T220,PAGAMENTOS!AB220,PAGAMENTOS!AJ220,PAGAMENTOS!AP220,PAGAMENTOS!AV220)</f>
        <v>754716.54</v>
      </c>
      <c r="R220" s="11">
        <f>SUM(PAGAMENTOS!G220,PAGAMENTOS!H220,PAGAMENTOS!L220,PAGAMENTOS!T220,PAGAMENTOS!AB220,PAGAMENTOS!AJ220,PAGAMENTOS!AP220,PAGAMENTOS!AV220)</f>
        <v>754716.54</v>
      </c>
      <c r="S220" s="17">
        <f t="shared" si="3"/>
        <v>0.99999998674999246</v>
      </c>
      <c r="T220" s="11">
        <f>IF(RIGHT(B220)="O",0,IF(AND(R220=0,PAGAMENTOS!H220&lt;&gt;0),0,K220-R220))</f>
        <v>1.0000000009313226E-2</v>
      </c>
      <c r="U220" s="120" t="str">
        <f>IF(AND(OR(PAGAMENTOS!AG220&lt;&gt;"",PAGAMENTOS!AH220&lt;&gt;""),PAGAMENTOS!AK220=""),"4ª",IF(AND(OR(PAGAMENTOS!Y220&lt;&gt;"",PAGAMENTOS!Z220&lt;&gt;""),PAGAMENTOS!AC220=""),"3ª",IF(AND(OR(PAGAMENTOS!Q220&lt;&gt;"",PAGAMENTOS!R220&lt;&gt;""),PAGAMENTOS!U220=""),"2ª",IF(AND(OR(PAGAMENTOS!I220&lt;&gt;"",PAGAMENTOS!J220&lt;&gt;""),PAGAMENTOS!M220=""),"1ª","OK"))))</f>
        <v>OK</v>
      </c>
      <c r="V220" s="120" t="str">
        <f>IF(U220="4ª",IF(PAGAMENTOS!AH220="","AGUARDANDO VISTORIA","NO FINANCEIRO"),IF(U220="3ª",IF(PAGAMENTOS!Z220="","AGUARDANDO VISTORIA","NO FINANCEIRO"),IF(U220="2ª",IF(PAGAMENTOS!R220="","AGUARDANDO VISTORIA","NO FINANCEIRO"),IF(U220="1ª",IF(PAGAMENTOS!J220="","AGUARDANDO LIBERAÇÃO","NO FINANCEIRO"),"OK"))))</f>
        <v>OK</v>
      </c>
      <c r="W220" s="233" t="str">
        <f>IF(U220="4ª",IF(PAGAMENTOS!AH220="",PAGAMENTOS!AG220,PAGAMENTOS!AH220),IF(U220="3ª",IF(PAGAMENTOS!Z220="",PAGAMENTOS!Y220,PAGAMENTOS!Z220),IF(U220="2ª",IF(PAGAMENTOS!R220="",PAGAMENTOS!Q220,PAGAMENTOS!R220),IF(U220="1ª",IF(PAGAMENTOS!J220="",PAGAMENTOS!I220,PAGAMENTOS!J220),"OK"))))</f>
        <v>OK</v>
      </c>
      <c r="X220" s="18">
        <f>MAX(VISTORIA!Y220,VISTORIA!U220,VISTORIA!Q220,VISTORIA!M220,VISTORIA!I220)</f>
        <v>1</v>
      </c>
      <c r="Y220" s="18">
        <f>IF(VISTORIA!Y220&lt;&gt;"",VISTORIA!Y220,IF(VISTORIA!U220&lt;&gt;"",VISTORIA!U220,IF(VISTORIA!Q220&lt;&gt;"",VISTORIA!Q220,IF(VISTORIA!M220&lt;&gt;"",VISTORIA!M220,IF(VISTORIA!I220&lt;&gt;"",VISTORIA!I220,0)))))</f>
        <v>1</v>
      </c>
      <c r="Z220" s="233">
        <f>IF(VISTORIA!Y220&lt;&gt;"",VISTORIA!W220,IF(VISTORIA!U220&lt;&gt;"",VISTORIA!S220,IF(VISTORIA!Q220&lt;&gt;"",VISTORIA!O220,IF(VISTORIA!M220&lt;&gt;"",VISTORIA!K220,IF(VISTORIA!I220&lt;&gt;"",VISTORIA!G220,"NA")))))</f>
        <v>42235</v>
      </c>
      <c r="AA220" s="233">
        <f>IF(VISTORIA!Y220&lt;&gt;"",VISTORIA!X220,IF(VISTORIA!U220&lt;&gt;"",VISTORIA!T220,IF(VISTORIA!Q220&lt;&gt;"",VISTORIA!P220,IF(VISTORIA!M220&lt;&gt;"",VISTORIA!L220,IF(VISTORIA!I220&lt;&gt;"",VISTORIA!H220,"NA")))))</f>
        <v>42299</v>
      </c>
      <c r="AB220" s="233" t="str">
        <f>IF(OR(G220="AGUARDANDO PRESTAÇÃO DE CONTAS",G220="AGUARDANDO APROVAÇÃO PRESTAÇÃO DE CONTAS",G220="CONCLUÍDO"),"PTM CONCLUÍDO",IF(AND(VISTORIA!X220="",VISTORIA!W220&lt;&gt;""),VISTORIA!W220,IF(AND(VISTORIA!T220="",VISTORIA!S220&lt;&gt;""),VISTORIA!S220,IF(AND(VISTORIA!P220="",VISTORIA!O220&lt;&gt;""),VISTORIA!O220,IF(AND(VISTORIA!L220="",VISTORIA!K220&lt;&gt;""),VISTORIA!K220,IF(AND(VISTORIA!H220="",VISTORIA!G220&lt;&gt;""),VISTORIA!G220,"SEM PEDIDO"))))))</f>
        <v>SEM PEDIDO</v>
      </c>
      <c r="AC220" s="18" t="str">
        <f>IFERROR(INDEX('CONCLUSÃO INFORMAL'!220:220,MATCH(MAX('CONCLUSÃO INFORMAL'!H220,'CONCLUSÃO INFORMAL'!L220,'CONCLUSÃO INFORMAL'!P220),'CONCLUSÃO INFORMAL'!220:220,0)-1),"NÃO INFORMADO")</f>
        <v>NÃO INFORMADO</v>
      </c>
      <c r="AD220" s="233" t="str">
        <f>IFERROR(INDEX('CONCLUSÃO INFORMAL'!220:220,MATCH(MAX('CONCLUSÃO INFORMAL'!H220,'CONCLUSÃO INFORMAL'!L220,'CONCLUSÃO INFORMAL'!P220),'CONCLUSÃO INFORMAL'!220:220,0)),"NÃO INFORMADO")</f>
        <v>NÃO INFORMADO</v>
      </c>
      <c r="AE220" s="1950" t="str">
        <f>IFERROR(INDEX('CONCLUSÃO INFORMAL'!220:220,MATCH(MAX('CONCLUSÃO INFORMAL'!H220,'CONCLUSÃO INFORMAL'!L220,'CONCLUSÃO INFORMAL'!P220),'CONCLUSÃO INFORMAL'!220:220,0)+1),"NÃO INFORMADO")</f>
        <v>NÃO INFORMADO</v>
      </c>
    </row>
    <row r="221" spans="2:31" ht="43.5" x14ac:dyDescent="0.35">
      <c r="B221" s="7" t="str">
        <f>'INF GERAIS'!B221&amp;IFERROR(IF(INDEX(APOIO!$A$5:$A$50,MATCH('INF GERAIS'!N221,APOIO!$B$5:$B$50,0))="NÃO",APOIO!$A$2&amp;"NÃO VÁLIDO",""),"")</f>
        <v>2014.0207</v>
      </c>
      <c r="C221" s="1950" t="str">
        <f>'INF GERAIS'!C221</f>
        <v>SERTÃO DE ITAPARICA</v>
      </c>
      <c r="D221" s="1950" t="str">
        <f>'INF GERAIS'!D221</f>
        <v>JATOBÁ</v>
      </c>
      <c r="E221" s="1950" t="str">
        <f>'INF GERAIS'!E221</f>
        <v>PAVIMENTAÇÃO ASFÁTICA</v>
      </c>
      <c r="F221" s="1950" t="str">
        <f>'INF GERAIS'!G221</f>
        <v>NORMAL</v>
      </c>
      <c r="G221" s="12" t="str">
        <f>'INF GERAIS'!N221</f>
        <v>EM CONFERÊNCIA PARA TEMAI</v>
      </c>
      <c r="H221" s="1950" t="str">
        <f>'INF GERAIS'!O221</f>
        <v>CONCLUÍDA</v>
      </c>
      <c r="I221" s="11">
        <f>'INF GERAIS'!I221</f>
        <v>754716.54749999999</v>
      </c>
      <c r="J221" s="11">
        <f>'INF GERAIS'!J221</f>
        <v>832941.04</v>
      </c>
      <c r="K221" s="11">
        <f>'INF GERAIS'!K221</f>
        <v>754378.06</v>
      </c>
      <c r="L221" s="11">
        <f>'INF GERAIS'!L221</f>
        <v>0</v>
      </c>
      <c r="M221" s="11">
        <f>'INF GERAIS'!M221</f>
        <v>78562.98</v>
      </c>
      <c r="N221" s="233">
        <f>IF(MAX(PAGAMENTOS!M221,PAGAMENTOS!U221,PAGAMENTOS!AC221,PAGAMENTOS!AK221,PAGAMENTOS!AQ221,PAGAMENTOS!AW221)=0,"SEM PAGAMENTO",IFERROR(INDEX(PAGAMENTOS!221:221,MATCH(MAX(PAGAMENTOS!M221,PAGAMENTOS!U221,PAGAMENTOS!AC221,PAGAMENTOS!AK221,PAGAMENTOS!AQ221,PAGAMENTOS!AW221),PAGAMENTOS!221:221,0)),"SEM PAGAMENTO"))</f>
        <v>43517</v>
      </c>
      <c r="O221" s="120" t="str">
        <f>IF(MAX(PAGAMENTOS!M221,PAGAMENTOS!U221,PAGAMENTOS!AC221,PAGAMENTOS!AK221,PAGAMENTOS!AQ221,PAGAMENTOS!AW221)=0,"SEM PAGAMENTO",IFERROR(IF(MATCH(MAX(PAGAMENTOS!M221,PAGAMENTOS!U221,PAGAMENTOS!AC221,PAGAMENTOS!AK221,PAGAMENTOS!AQ221,PAGAMENTOS!AW221),PAGAMENTOS!221:221,0)&gt;40,INDEX(PAGAMENTOS!221:221,MATCH(MAX(PAGAMENTOS!M221,PAGAMENTOS!U221,PAGAMENTOS!AC221,PAGAMENTOS!AK221,PAGAMENTOS!AQ221,PAGAMENTOS!AW221),PAGAMENTOS!221:221,0)-2)&amp;" P COMP.",IF(MATCH(MAX(PAGAMENTOS!M221,PAGAMENTOS!U221,PAGAMENTOS!AC221,PAGAMENTOS!AK221,PAGAMENTOS!AQ221,PAGAMENTOS!AW221),PAGAMENTOS!221:221,0)=13,"1ª P",IF(MATCH(MAX(PAGAMENTOS!M221,PAGAMENTOS!U221,PAGAMENTOS!AC221,PAGAMENTOS!AK221,PAGAMENTOS!AQ221,PAGAMENTOS!AW221),PAGAMENTOS!221:221,0)=21,"2ª P",IF(MATCH(MAX(PAGAMENTOS!M221,PAGAMENTOS!U221,PAGAMENTOS!AC221,PAGAMENTOS!AK221,PAGAMENTOS!AQ221,PAGAMENTOS!AW221),PAGAMENTOS!221:221,0)=29,"3ª P",IF(PAGAMENTOS!AC221=PAGAMENTOS!AK221,"4ª P","4ª P"))))),"SEM PAGAMENTO"))</f>
        <v>4ª P</v>
      </c>
      <c r="P221" s="11">
        <f>IF(MAX(PAGAMENTOS!M221,PAGAMENTOS!U221,PAGAMENTOS!AC221,PAGAMENTOS!AK221,PAGAMENTOS!AQ221,PAGAMENTOS!AW221)=0,"SEM PAGAMENTO",IFERROR(INDEX(PAGAMENTOS!221:221,MATCH(MAX(PAGAMENTOS!M221,PAGAMENTOS!U221,PAGAMENTOS!AC221,PAGAMENTOS!AK221,PAGAMENTOS!AQ221,PAGAMENTOS!AW221),PAGAMENTOS!221:221,0)-1),"SEM PAGAMENTO"))</f>
        <v>150875.62</v>
      </c>
      <c r="Q221" s="11">
        <f>SUM(PAGAMENTOS!G221,PAGAMENTOS!L221,PAGAMENTOS!T221,PAGAMENTOS!AB221,PAGAMENTOS!AJ221,PAGAMENTOS!AP221,PAGAMENTOS!AV221)</f>
        <v>754378.05999999994</v>
      </c>
      <c r="R221" s="11">
        <f>SUM(PAGAMENTOS!G221,PAGAMENTOS!H221,PAGAMENTOS!L221,PAGAMENTOS!T221,PAGAMENTOS!AB221,PAGAMENTOS!AJ221,PAGAMENTOS!AP221,PAGAMENTOS!AV221)</f>
        <v>754378.05999999994</v>
      </c>
      <c r="S221" s="17">
        <f t="shared" si="3"/>
        <v>0.99999999999999989</v>
      </c>
      <c r="T221" s="11">
        <f>IF(RIGHT(B221)="O",0,IF(AND(R221=0,PAGAMENTOS!H221&lt;&gt;0),0,K221-R221))</f>
        <v>1.1641532182693481E-10</v>
      </c>
      <c r="U221" s="120" t="str">
        <f>IF(AND(OR(PAGAMENTOS!AG221&lt;&gt;"",PAGAMENTOS!AH221&lt;&gt;""),PAGAMENTOS!AK221=""),"4ª",IF(AND(OR(PAGAMENTOS!Y221&lt;&gt;"",PAGAMENTOS!Z221&lt;&gt;""),PAGAMENTOS!AC221=""),"3ª",IF(AND(OR(PAGAMENTOS!Q221&lt;&gt;"",PAGAMENTOS!R221&lt;&gt;""),PAGAMENTOS!U221=""),"2ª",IF(AND(OR(PAGAMENTOS!I221&lt;&gt;"",PAGAMENTOS!J221&lt;&gt;""),PAGAMENTOS!M221=""),"1ª","OK"))))</f>
        <v>OK</v>
      </c>
      <c r="V221" s="120" t="str">
        <f>IF(U221="4ª",IF(PAGAMENTOS!AH221="","AGUARDANDO VISTORIA","NO FINANCEIRO"),IF(U221="3ª",IF(PAGAMENTOS!Z221="","AGUARDANDO VISTORIA","NO FINANCEIRO"),IF(U221="2ª",IF(PAGAMENTOS!R221="","AGUARDANDO VISTORIA","NO FINANCEIRO"),IF(U221="1ª",IF(PAGAMENTOS!J221="","AGUARDANDO LIBERAÇÃO","NO FINANCEIRO"),"OK"))))</f>
        <v>OK</v>
      </c>
      <c r="W221" s="233" t="str">
        <f>IF(U221="4ª",IF(PAGAMENTOS!AH221="",PAGAMENTOS!AG221,PAGAMENTOS!AH221),IF(U221="3ª",IF(PAGAMENTOS!Z221="",PAGAMENTOS!Y221,PAGAMENTOS!Z221),IF(U221="2ª",IF(PAGAMENTOS!R221="",PAGAMENTOS!Q221,PAGAMENTOS!R221),IF(U221="1ª",IF(PAGAMENTOS!J221="",PAGAMENTOS!I221,PAGAMENTOS!J221),"OK"))))</f>
        <v>OK</v>
      </c>
      <c r="X221" s="18">
        <f>MAX(VISTORIA!Y221,VISTORIA!U221,VISTORIA!Q221,VISTORIA!M221,VISTORIA!I221)</f>
        <v>1</v>
      </c>
      <c r="Y221" s="18">
        <f>IF(VISTORIA!Y221&lt;&gt;"",VISTORIA!Y221,IF(VISTORIA!U221&lt;&gt;"",VISTORIA!U221,IF(VISTORIA!Q221&lt;&gt;"",VISTORIA!Q221,IF(VISTORIA!M221&lt;&gt;"",VISTORIA!M221,IF(VISTORIA!I221&lt;&gt;"",VISTORIA!I221,0)))))</f>
        <v>1</v>
      </c>
      <c r="Z221" s="233">
        <f>IF(VISTORIA!Y221&lt;&gt;"",VISTORIA!W221,IF(VISTORIA!U221&lt;&gt;"",VISTORIA!S221,IF(VISTORIA!Q221&lt;&gt;"",VISTORIA!O221,IF(VISTORIA!M221&lt;&gt;"",VISTORIA!K221,IF(VISTORIA!I221&lt;&gt;"",VISTORIA!G221,"NA")))))</f>
        <v>43290</v>
      </c>
      <c r="AA221" s="233">
        <f>IF(VISTORIA!Y221&lt;&gt;"",VISTORIA!X221,IF(VISTORIA!U221&lt;&gt;"",VISTORIA!T221,IF(VISTORIA!Q221&lt;&gt;"",VISTORIA!P221,IF(VISTORIA!M221&lt;&gt;"",VISTORIA!L221,IF(VISTORIA!I221&lt;&gt;"",VISTORIA!H221,"NA")))))</f>
        <v>43347</v>
      </c>
      <c r="AB221" s="233" t="str">
        <f>IF(OR(G221="AGUARDANDO PRESTAÇÃO DE CONTAS",G221="AGUARDANDO APROVAÇÃO PRESTAÇÃO DE CONTAS",G221="CONCLUÍDO"),"PTM CONCLUÍDO",IF(AND(VISTORIA!X221="",VISTORIA!W221&lt;&gt;""),VISTORIA!W221,IF(AND(VISTORIA!T221="",VISTORIA!S221&lt;&gt;""),VISTORIA!S221,IF(AND(VISTORIA!P221="",VISTORIA!O221&lt;&gt;""),VISTORIA!O221,IF(AND(VISTORIA!L221="",VISTORIA!K221&lt;&gt;""),VISTORIA!K221,IF(AND(VISTORIA!H221="",VISTORIA!G221&lt;&gt;""),VISTORIA!G221,"SEM PEDIDO"))))))</f>
        <v>SEM PEDIDO</v>
      </c>
      <c r="AC221" s="18" t="str">
        <f>IFERROR(INDEX('CONCLUSÃO INFORMAL'!221:221,MATCH(MAX('CONCLUSÃO INFORMAL'!H221,'CONCLUSÃO INFORMAL'!L221,'CONCLUSÃO INFORMAL'!P221),'CONCLUSÃO INFORMAL'!221:221,0)-1),"NÃO INFORMADO")</f>
        <v>NÃO INFORMADO</v>
      </c>
      <c r="AD221" s="233" t="str">
        <f>IFERROR(INDEX('CONCLUSÃO INFORMAL'!221:221,MATCH(MAX('CONCLUSÃO INFORMAL'!H221,'CONCLUSÃO INFORMAL'!L221,'CONCLUSÃO INFORMAL'!P221),'CONCLUSÃO INFORMAL'!221:221,0)),"NÃO INFORMADO")</f>
        <v>NÃO INFORMADO</v>
      </c>
      <c r="AE221" s="1950" t="str">
        <f>IFERROR(INDEX('CONCLUSÃO INFORMAL'!221:221,MATCH(MAX('CONCLUSÃO INFORMAL'!H221,'CONCLUSÃO INFORMAL'!L221,'CONCLUSÃO INFORMAL'!P221),'CONCLUSÃO INFORMAL'!221:221,0)+1),"NÃO INFORMADO")</f>
        <v>NÃO INFORMADO</v>
      </c>
    </row>
    <row r="222" spans="2:31" ht="58" x14ac:dyDescent="0.35">
      <c r="B222" s="7" t="str">
        <f>'INF GERAIS'!B222&amp;IFERROR(IF(INDEX(APOIO!$A$5:$A$50,MATCH('INF GERAIS'!N222,APOIO!$B$5:$B$50,0))="NÃO",APOIO!$A$2&amp;"NÃO VÁLIDO",""),"")</f>
        <v>2014.0208</v>
      </c>
      <c r="C222" s="1950" t="str">
        <f>'INF GERAIS'!C222</f>
        <v>AGRESTE SETENTRIONAL</v>
      </c>
      <c r="D222" s="1950" t="str">
        <f>'INF GERAIS'!D222</f>
        <v>JOÃO ALFREDO</v>
      </c>
      <c r="E222" s="1950" t="str">
        <f>'INF GERAIS'!E222</f>
        <v>PAVIMENTAÇÃO EM PARALELEPÍPEDO GRANÍTICO EM DIVERSAS RUAS DO MUNICÍPIO</v>
      </c>
      <c r="F222" s="1950" t="str">
        <f>'INF GERAIS'!G222</f>
        <v>NORMAL</v>
      </c>
      <c r="G222" s="12" t="str">
        <f>'INF GERAIS'!N222</f>
        <v>EM CONFERÊNCIA PARA TEMAI</v>
      </c>
      <c r="H222" s="1950" t="str">
        <f>'INF GERAIS'!O222</f>
        <v>CONCLUÍDA</v>
      </c>
      <c r="I222" s="11">
        <f>'INF GERAIS'!I222</f>
        <v>1207546.4666666666</v>
      </c>
      <c r="J222" s="11">
        <f>'INF GERAIS'!J222</f>
        <v>1612527.45</v>
      </c>
      <c r="K222" s="11">
        <f>'INF GERAIS'!K222</f>
        <v>1207546.4666666666</v>
      </c>
      <c r="L222" s="11">
        <f>'INF GERAIS'!L222</f>
        <v>0</v>
      </c>
      <c r="M222" s="11">
        <f>'INF GERAIS'!M222</f>
        <v>404980.98</v>
      </c>
      <c r="N222" s="233">
        <f>IF(MAX(PAGAMENTOS!M222,PAGAMENTOS!U222,PAGAMENTOS!AC222,PAGAMENTOS!AK222,PAGAMENTOS!AQ222,PAGAMENTOS!AW222)=0,"SEM PAGAMENTO",IFERROR(INDEX(PAGAMENTOS!222:222,MATCH(MAX(PAGAMENTOS!M222,PAGAMENTOS!U222,PAGAMENTOS!AC222,PAGAMENTOS!AK222,PAGAMENTOS!AQ222,PAGAMENTOS!AW222),PAGAMENTOS!222:222,0)),"SEM PAGAMENTO"))</f>
        <v>42549</v>
      </c>
      <c r="O222" s="120" t="str">
        <f>IF(MAX(PAGAMENTOS!M222,PAGAMENTOS!U222,PAGAMENTOS!AC222,PAGAMENTOS!AK222,PAGAMENTOS!AQ222,PAGAMENTOS!AW222)=0,"SEM PAGAMENTO",IFERROR(IF(MATCH(MAX(PAGAMENTOS!M222,PAGAMENTOS!U222,PAGAMENTOS!AC222,PAGAMENTOS!AK222,PAGAMENTOS!AQ222,PAGAMENTOS!AW222),PAGAMENTOS!222:222,0)&gt;40,INDEX(PAGAMENTOS!222:222,MATCH(MAX(PAGAMENTOS!M222,PAGAMENTOS!U222,PAGAMENTOS!AC222,PAGAMENTOS!AK222,PAGAMENTOS!AQ222,PAGAMENTOS!AW222),PAGAMENTOS!222:222,0)-2)&amp;" P COMP.",IF(MATCH(MAX(PAGAMENTOS!M222,PAGAMENTOS!U222,PAGAMENTOS!AC222,PAGAMENTOS!AK222,PAGAMENTOS!AQ222,PAGAMENTOS!AW222),PAGAMENTOS!222:222,0)=13,"1ª P",IF(MATCH(MAX(PAGAMENTOS!M222,PAGAMENTOS!U222,PAGAMENTOS!AC222,PAGAMENTOS!AK222,PAGAMENTOS!AQ222,PAGAMENTOS!AW222),PAGAMENTOS!222:222,0)=21,"2ª P",IF(MATCH(MAX(PAGAMENTOS!M222,PAGAMENTOS!U222,PAGAMENTOS!AC222,PAGAMENTOS!AK222,PAGAMENTOS!AQ222,PAGAMENTOS!AW222),PAGAMENTOS!222:222,0)=29,"3ª P",IF(PAGAMENTOS!AC222=PAGAMENTOS!AK222,"4ª P","4ª P"))))),"SEM PAGAMENTO"))</f>
        <v>4ª P</v>
      </c>
      <c r="P222" s="11">
        <f>IF(MAX(PAGAMENTOS!M222,PAGAMENTOS!U222,PAGAMENTOS!AC222,PAGAMENTOS!AK222,PAGAMENTOS!AQ222,PAGAMENTOS!AW222)=0,"SEM PAGAMENTO",IFERROR(INDEX(PAGAMENTOS!222:222,MATCH(MAX(PAGAMENTOS!M222,PAGAMENTOS!U222,PAGAMENTOS!AC222,PAGAMENTOS!AK222,PAGAMENTOS!AQ222,PAGAMENTOS!AW222),PAGAMENTOS!222:222,0)-1),"SEM PAGAMENTO"))</f>
        <v>241509.3</v>
      </c>
      <c r="Q222" s="11">
        <f>SUM(PAGAMENTOS!G222,PAGAMENTOS!L222,PAGAMENTOS!T222,PAGAMENTOS!AB222,PAGAMENTOS!AJ222,PAGAMENTOS!AP222,PAGAMENTOS!AV222)</f>
        <v>1207546.47</v>
      </c>
      <c r="R222" s="11">
        <f>SUM(PAGAMENTOS!G222,PAGAMENTOS!H222,PAGAMENTOS!L222,PAGAMENTOS!T222,PAGAMENTOS!AB222,PAGAMENTOS!AJ222,PAGAMENTOS!AP222,PAGAMENTOS!AV222)</f>
        <v>1207546.47</v>
      </c>
      <c r="S222" s="17">
        <f t="shared" si="3"/>
        <v>1.0000000027604183</v>
      </c>
      <c r="T222" s="11">
        <f>IF(RIGHT(B222)="O",0,IF(AND(R222=0,PAGAMENTOS!H222&lt;&gt;0),0,K222-R222))</f>
        <v>-3.3333334140479565E-3</v>
      </c>
      <c r="U222" s="120" t="str">
        <f>IF(AND(OR(PAGAMENTOS!AG222&lt;&gt;"",PAGAMENTOS!AH222&lt;&gt;""),PAGAMENTOS!AK222=""),"4ª",IF(AND(OR(PAGAMENTOS!Y222&lt;&gt;"",PAGAMENTOS!Z222&lt;&gt;""),PAGAMENTOS!AC222=""),"3ª",IF(AND(OR(PAGAMENTOS!Q222&lt;&gt;"",PAGAMENTOS!R222&lt;&gt;""),PAGAMENTOS!U222=""),"2ª",IF(AND(OR(PAGAMENTOS!I222&lt;&gt;"",PAGAMENTOS!J222&lt;&gt;""),PAGAMENTOS!M222=""),"1ª","OK"))))</f>
        <v>OK</v>
      </c>
      <c r="V222" s="120" t="str">
        <f>IF(U222="4ª",IF(PAGAMENTOS!AH222="","AGUARDANDO VISTORIA","NO FINANCEIRO"),IF(U222="3ª",IF(PAGAMENTOS!Z222="","AGUARDANDO VISTORIA","NO FINANCEIRO"),IF(U222="2ª",IF(PAGAMENTOS!R222="","AGUARDANDO VISTORIA","NO FINANCEIRO"),IF(U222="1ª",IF(PAGAMENTOS!J222="","AGUARDANDO LIBERAÇÃO","NO FINANCEIRO"),"OK"))))</f>
        <v>OK</v>
      </c>
      <c r="W222" s="233" t="str">
        <f>IF(U222="4ª",IF(PAGAMENTOS!AH222="",PAGAMENTOS!AG222,PAGAMENTOS!AH222),IF(U222="3ª",IF(PAGAMENTOS!Z222="",PAGAMENTOS!Y222,PAGAMENTOS!Z222),IF(U222="2ª",IF(PAGAMENTOS!R222="",PAGAMENTOS!Q222,PAGAMENTOS!R222),IF(U222="1ª",IF(PAGAMENTOS!J222="",PAGAMENTOS!I222,PAGAMENTOS!J222),"OK"))))</f>
        <v>OK</v>
      </c>
      <c r="X222" s="18">
        <f>MAX(VISTORIA!Y222,VISTORIA!U222,VISTORIA!Q222,VISTORIA!M222,VISTORIA!I222)</f>
        <v>1</v>
      </c>
      <c r="Y222" s="18">
        <f>IF(VISTORIA!Y222&lt;&gt;"",VISTORIA!Y222,IF(VISTORIA!U222&lt;&gt;"",VISTORIA!U222,IF(VISTORIA!Q222&lt;&gt;"",VISTORIA!Q222,IF(VISTORIA!M222&lt;&gt;"",VISTORIA!M222,IF(VISTORIA!I222&lt;&gt;"",VISTORIA!I222,0)))))</f>
        <v>1</v>
      </c>
      <c r="Z222" s="233">
        <f>IF(VISTORIA!Y222&lt;&gt;"",VISTORIA!W222,IF(VISTORIA!U222&lt;&gt;"",VISTORIA!S222,IF(VISTORIA!Q222&lt;&gt;"",VISTORIA!O222,IF(VISTORIA!M222&lt;&gt;"",VISTORIA!K222,IF(VISTORIA!I222&lt;&gt;"",VISTORIA!G222,"NA")))))</f>
        <v>42531</v>
      </c>
      <c r="AA222" s="233">
        <f>IF(VISTORIA!Y222&lt;&gt;"",VISTORIA!X222,IF(VISTORIA!U222&lt;&gt;"",VISTORIA!T222,IF(VISTORIA!Q222&lt;&gt;"",VISTORIA!P222,IF(VISTORIA!M222&lt;&gt;"",VISTORIA!L222,IF(VISTORIA!I222&lt;&gt;"",VISTORIA!H222,"NA")))))</f>
        <v>42537</v>
      </c>
      <c r="AB222" s="233" t="str">
        <f>IF(OR(G222="AGUARDANDO PRESTAÇÃO DE CONTAS",G222="AGUARDANDO APROVAÇÃO PRESTAÇÃO DE CONTAS",G222="CONCLUÍDO"),"PTM CONCLUÍDO",IF(AND(VISTORIA!X222="",VISTORIA!W222&lt;&gt;""),VISTORIA!W222,IF(AND(VISTORIA!T222="",VISTORIA!S222&lt;&gt;""),VISTORIA!S222,IF(AND(VISTORIA!P222="",VISTORIA!O222&lt;&gt;""),VISTORIA!O222,IF(AND(VISTORIA!L222="",VISTORIA!K222&lt;&gt;""),VISTORIA!K222,IF(AND(VISTORIA!H222="",VISTORIA!G222&lt;&gt;""),VISTORIA!G222,"SEM PEDIDO"))))))</f>
        <v>SEM PEDIDO</v>
      </c>
      <c r="AC222" s="18" t="str">
        <f>IFERROR(INDEX('CONCLUSÃO INFORMAL'!222:222,MATCH(MAX('CONCLUSÃO INFORMAL'!H222,'CONCLUSÃO INFORMAL'!L222,'CONCLUSÃO INFORMAL'!P222),'CONCLUSÃO INFORMAL'!222:222,0)-1),"NÃO INFORMADO")</f>
        <v>NÃO INFORMADO</v>
      </c>
      <c r="AD222" s="233" t="str">
        <f>IFERROR(INDEX('CONCLUSÃO INFORMAL'!222:222,MATCH(MAX('CONCLUSÃO INFORMAL'!H222,'CONCLUSÃO INFORMAL'!L222,'CONCLUSÃO INFORMAL'!P222),'CONCLUSÃO INFORMAL'!222:222,0)),"NÃO INFORMADO")</f>
        <v>NÃO INFORMADO</v>
      </c>
      <c r="AE222" s="1950" t="str">
        <f>IFERROR(INDEX('CONCLUSÃO INFORMAL'!222:222,MATCH(MAX('CONCLUSÃO INFORMAL'!H222,'CONCLUSÃO INFORMAL'!L222,'CONCLUSÃO INFORMAL'!P222),'CONCLUSÃO INFORMAL'!222:222,0)+1),"NÃO INFORMADO")</f>
        <v>NÃO INFORMADO</v>
      </c>
    </row>
    <row r="223" spans="2:31" ht="43.5" x14ac:dyDescent="0.35">
      <c r="B223" s="7" t="str">
        <f>'INF GERAIS'!B223&amp;IFERROR(IF(INDEX(APOIO!$A$5:$A$50,MATCH('INF GERAIS'!N223,APOIO!$B$5:$B$50,0))="NÃO",APOIO!$A$2&amp;"NÃO VÁLIDO",""),"")</f>
        <v>2014.0209</v>
      </c>
      <c r="C223" s="1950" t="str">
        <f>'INF GERAIS'!C223</f>
        <v>MATA SUL</v>
      </c>
      <c r="D223" s="1950" t="str">
        <f>'INF GERAIS'!D223</f>
        <v>JOAQUIM NABUCO</v>
      </c>
      <c r="E223" s="1950" t="str">
        <f>'INF GERAIS'!E223</f>
        <v>CONSTRUÇÃO DE UMA PRAÇA PÚBLICA(BAIRRO DE SÃO MIGUEL)</v>
      </c>
      <c r="F223" s="1950" t="str">
        <f>'INF GERAIS'!G223</f>
        <v>NORMAL</v>
      </c>
      <c r="G223" s="12" t="str">
        <f>'INF GERAIS'!N223</f>
        <v>EM CONFERÊNCIA PARA TEMAI</v>
      </c>
      <c r="H223" s="1950" t="str">
        <f>'INF GERAIS'!O223</f>
        <v>CONCLUÍDA</v>
      </c>
      <c r="I223" s="11">
        <f>'INF GERAIS'!I223</f>
        <v>754716.54749999999</v>
      </c>
      <c r="J223" s="11">
        <f>'INF GERAIS'!J223</f>
        <v>482514.33</v>
      </c>
      <c r="K223" s="11">
        <f>'INF GERAIS'!K223</f>
        <v>391516.98</v>
      </c>
      <c r="L223" s="11">
        <f>'INF GERAIS'!L223</f>
        <v>26346.09</v>
      </c>
      <c r="M223" s="11">
        <f>'INF GERAIS'!M223</f>
        <v>64651.26</v>
      </c>
      <c r="N223" s="233">
        <f>IF(MAX(PAGAMENTOS!M223,PAGAMENTOS!U223,PAGAMENTOS!AC223,PAGAMENTOS!AK223,PAGAMENTOS!AQ223,PAGAMENTOS!AW223)=0,"SEM PAGAMENTO",IFERROR(INDEX(PAGAMENTOS!223:223,MATCH(MAX(PAGAMENTOS!M223,PAGAMENTOS!U223,PAGAMENTOS!AC223,PAGAMENTOS!AK223,PAGAMENTOS!AQ223,PAGAMENTOS!AW223),PAGAMENTOS!223:223,0)),"SEM PAGAMENTO"))</f>
        <v>42871</v>
      </c>
      <c r="O223" s="120" t="str">
        <f>IF(MAX(PAGAMENTOS!M223,PAGAMENTOS!U223,PAGAMENTOS!AC223,PAGAMENTOS!AK223,PAGAMENTOS!AQ223,PAGAMENTOS!AW223)=0,"SEM PAGAMENTO",IFERROR(IF(MATCH(MAX(PAGAMENTOS!M223,PAGAMENTOS!U223,PAGAMENTOS!AC223,PAGAMENTOS!AK223,PAGAMENTOS!AQ223,PAGAMENTOS!AW223),PAGAMENTOS!223:223,0)&gt;40,INDEX(PAGAMENTOS!223:223,MATCH(MAX(PAGAMENTOS!M223,PAGAMENTOS!U223,PAGAMENTOS!AC223,PAGAMENTOS!AK223,PAGAMENTOS!AQ223,PAGAMENTOS!AW223),PAGAMENTOS!223:223,0)-2)&amp;" P COMP.",IF(MATCH(MAX(PAGAMENTOS!M223,PAGAMENTOS!U223,PAGAMENTOS!AC223,PAGAMENTOS!AK223,PAGAMENTOS!AQ223,PAGAMENTOS!AW223),PAGAMENTOS!223:223,0)=13,"1ª P",IF(MATCH(MAX(PAGAMENTOS!M223,PAGAMENTOS!U223,PAGAMENTOS!AC223,PAGAMENTOS!AK223,PAGAMENTOS!AQ223,PAGAMENTOS!AW223),PAGAMENTOS!223:223,0)=21,"2ª P",IF(MATCH(MAX(PAGAMENTOS!M223,PAGAMENTOS!U223,PAGAMENTOS!AC223,PAGAMENTOS!AK223,PAGAMENTOS!AQ223,PAGAMENTOS!AW223),PAGAMENTOS!223:223,0)=29,"3ª P",IF(PAGAMENTOS!AC223=PAGAMENTOS!AK223,"4ª P","4ª P"))))),"SEM PAGAMENTO"))</f>
        <v>3ª P</v>
      </c>
      <c r="P223" s="11">
        <f>IF(MAX(PAGAMENTOS!M223,PAGAMENTOS!U223,PAGAMENTOS!AC223,PAGAMENTOS!AK223,PAGAMENTOS!AQ223,PAGAMENTOS!AW223)=0,"SEM PAGAMENTO",IFERROR(INDEX(PAGAMENTOS!223:223,MATCH(MAX(PAGAMENTOS!M223,PAGAMENTOS!U223,PAGAMENTOS!AC223,PAGAMENTOS!AK223,PAGAMENTOS!AQ223,PAGAMENTOS!AW223),PAGAMENTOS!223:223,0)-1),"SEM PAGAMENTO"))</f>
        <v>57387.68</v>
      </c>
      <c r="Q223" s="11">
        <f>SUM(PAGAMENTOS!G223,PAGAMENTOS!L223,PAGAMENTOS!T223,PAGAMENTOS!AB223,PAGAMENTOS!AJ223,PAGAMENTOS!AP223,PAGAMENTOS!AV223)</f>
        <v>391596.18</v>
      </c>
      <c r="R223" s="11">
        <f>SUM(PAGAMENTOS!G223,PAGAMENTOS!H223,PAGAMENTOS!L223,PAGAMENTOS!T223,PAGAMENTOS!AB223,PAGAMENTOS!AJ223,PAGAMENTOS!AP223,PAGAMENTOS!AV223)</f>
        <v>391596.18</v>
      </c>
      <c r="S223" s="17">
        <f t="shared" si="3"/>
        <v>1.0002022900769207</v>
      </c>
      <c r="T223" s="11">
        <f>IF(RIGHT(B223)="O",0,IF(AND(R223=0,PAGAMENTOS!H223&lt;&gt;0),0,K223-R223))</f>
        <v>-79.200000000011642</v>
      </c>
      <c r="U223" s="120" t="str">
        <f>IF(AND(OR(PAGAMENTOS!AG223&lt;&gt;"",PAGAMENTOS!AH223&lt;&gt;""),PAGAMENTOS!AK223=""),"4ª",IF(AND(OR(PAGAMENTOS!Y223&lt;&gt;"",PAGAMENTOS!Z223&lt;&gt;""),PAGAMENTOS!AC223=""),"3ª",IF(AND(OR(PAGAMENTOS!Q223&lt;&gt;"",PAGAMENTOS!R223&lt;&gt;""),PAGAMENTOS!U223=""),"2ª",IF(AND(OR(PAGAMENTOS!I223&lt;&gt;"",PAGAMENTOS!J223&lt;&gt;""),PAGAMENTOS!M223=""),"1ª","OK"))))</f>
        <v>OK</v>
      </c>
      <c r="V223" s="120" t="str">
        <f>IF(U223="4ª",IF(PAGAMENTOS!AH223="","AGUARDANDO VISTORIA","NO FINANCEIRO"),IF(U223="3ª",IF(PAGAMENTOS!Z223="","AGUARDANDO VISTORIA","NO FINANCEIRO"),IF(U223="2ª",IF(PAGAMENTOS!R223="","AGUARDANDO VISTORIA","NO FINANCEIRO"),IF(U223="1ª",IF(PAGAMENTOS!J223="","AGUARDANDO LIBERAÇÃO","NO FINANCEIRO"),"OK"))))</f>
        <v>OK</v>
      </c>
      <c r="W223" s="233" t="str">
        <f>IF(U223="4ª",IF(PAGAMENTOS!AH223="",PAGAMENTOS!AG223,PAGAMENTOS!AH223),IF(U223="3ª",IF(PAGAMENTOS!Z223="",PAGAMENTOS!Y223,PAGAMENTOS!Z223),IF(U223="2ª",IF(PAGAMENTOS!R223="",PAGAMENTOS!Q223,PAGAMENTOS!R223),IF(U223="1ª",IF(PAGAMENTOS!J223="",PAGAMENTOS!I223,PAGAMENTOS!J223),"OK"))))</f>
        <v>OK</v>
      </c>
      <c r="X223" s="18">
        <f>MAX(VISTORIA!Y223,VISTORIA!U223,VISTORIA!Q223,VISTORIA!M223,VISTORIA!I223)</f>
        <v>1</v>
      </c>
      <c r="Y223" s="18">
        <f>IF(VISTORIA!Y223&lt;&gt;"",VISTORIA!Y223,IF(VISTORIA!U223&lt;&gt;"",VISTORIA!U223,IF(VISTORIA!Q223&lt;&gt;"",VISTORIA!Q223,IF(VISTORIA!M223&lt;&gt;"",VISTORIA!M223,IF(VISTORIA!I223&lt;&gt;"",VISTORIA!I223,0)))))</f>
        <v>1</v>
      </c>
      <c r="Z223" s="233" t="str">
        <f>IF(VISTORIA!Y223&lt;&gt;"",VISTORIA!W223,IF(VISTORIA!U223&lt;&gt;"",VISTORIA!S223,IF(VISTORIA!Q223&lt;&gt;"",VISTORIA!O223,IF(VISTORIA!M223&lt;&gt;"",VISTORIA!K223,IF(VISTORIA!I223&lt;&gt;"",VISTORIA!G223,"NA")))))</f>
        <v>06/01/2017 e 02/03/2017</v>
      </c>
      <c r="AA223" s="233">
        <f>IF(VISTORIA!Y223&lt;&gt;"",VISTORIA!X223,IF(VISTORIA!U223&lt;&gt;"",VISTORIA!T223,IF(VISTORIA!Q223&lt;&gt;"",VISTORIA!P223,IF(VISTORIA!M223&lt;&gt;"",VISTORIA!L223,IF(VISTORIA!I223&lt;&gt;"",VISTORIA!H223,"NA")))))</f>
        <v>42815</v>
      </c>
      <c r="AB223" s="233" t="str">
        <f>IF(OR(G223="AGUARDANDO PRESTAÇÃO DE CONTAS",G223="AGUARDANDO APROVAÇÃO PRESTAÇÃO DE CONTAS",G223="CONCLUÍDO"),"PTM CONCLUÍDO",IF(AND(VISTORIA!X223="",VISTORIA!W223&lt;&gt;""),VISTORIA!W223,IF(AND(VISTORIA!T223="",VISTORIA!S223&lt;&gt;""),VISTORIA!S223,IF(AND(VISTORIA!P223="",VISTORIA!O223&lt;&gt;""),VISTORIA!O223,IF(AND(VISTORIA!L223="",VISTORIA!K223&lt;&gt;""),VISTORIA!K223,IF(AND(VISTORIA!H223="",VISTORIA!G223&lt;&gt;""),VISTORIA!G223,"SEM PEDIDO"))))))</f>
        <v>SEM PEDIDO</v>
      </c>
      <c r="AC223" s="18" t="str">
        <f>IFERROR(INDEX('CONCLUSÃO INFORMAL'!223:223,MATCH(MAX('CONCLUSÃO INFORMAL'!H223,'CONCLUSÃO INFORMAL'!L223,'CONCLUSÃO INFORMAL'!P223),'CONCLUSÃO INFORMAL'!223:223,0)-1),"NÃO INFORMADO")</f>
        <v>NÃO INFORMADO</v>
      </c>
      <c r="AD223" s="233" t="str">
        <f>IFERROR(INDEX('CONCLUSÃO INFORMAL'!223:223,MATCH(MAX('CONCLUSÃO INFORMAL'!H223,'CONCLUSÃO INFORMAL'!L223,'CONCLUSÃO INFORMAL'!P223),'CONCLUSÃO INFORMAL'!223:223,0)),"NÃO INFORMADO")</f>
        <v>NÃO INFORMADO</v>
      </c>
      <c r="AE223" s="1950" t="str">
        <f>IFERROR(INDEX('CONCLUSÃO INFORMAL'!223:223,MATCH(MAX('CONCLUSÃO INFORMAL'!H223,'CONCLUSÃO INFORMAL'!L223,'CONCLUSÃO INFORMAL'!P223),'CONCLUSÃO INFORMAL'!223:223,0)+1),"NÃO INFORMADO")</f>
        <v>NÃO INFORMADO</v>
      </c>
    </row>
    <row r="224" spans="2:31" ht="87" x14ac:dyDescent="0.35">
      <c r="B224" s="7" t="str">
        <f>'INF GERAIS'!B224&amp;IFERROR(IF(INDEX(APOIO!$A$5:$A$50,MATCH('INF GERAIS'!N224,APOIO!$B$5:$B$50,0))="NÃO",APOIO!$A$2&amp;"NÃO VÁLIDO",""),"")</f>
        <v>2014.0210</v>
      </c>
      <c r="C224" s="1950" t="str">
        <f>'INF GERAIS'!C224</f>
        <v>MATA SUL</v>
      </c>
      <c r="D224" s="1950" t="str">
        <f>'INF GERAIS'!D224</f>
        <v>JOAQUIM NABUCO</v>
      </c>
      <c r="E224" s="1950" t="str">
        <f>'INF GERAIS'!E224</f>
        <v>REFORMA, AMPLIAÇÃO E REQUALIFICAÇÃO DA QUADRA POLIESPORTIVA PARA IMPLANTAÇÃO DO CENTRO DE ATIVIDADES SOCIAIS</v>
      </c>
      <c r="F224" s="1950" t="str">
        <f>'INF GERAIS'!G224</f>
        <v>NORMAL</v>
      </c>
      <c r="G224" s="1950" t="str">
        <f>'INF GERAIS'!N224</f>
        <v>E-FISCO (Baixado)</v>
      </c>
      <c r="H224" s="1950" t="str">
        <f>'INF GERAIS'!O224</f>
        <v>CONCLUÍDA</v>
      </c>
      <c r="I224" s="11">
        <f>'INF GERAIS'!I224</f>
        <v>754716.54749999999</v>
      </c>
      <c r="J224" s="11">
        <f>'INF GERAIS'!J224</f>
        <v>374148.77</v>
      </c>
      <c r="K224" s="11">
        <f>'INF GERAIS'!K224</f>
        <v>299835.19</v>
      </c>
      <c r="L224" s="11">
        <f>'INF GERAIS'!L224</f>
        <v>0</v>
      </c>
      <c r="M224" s="11">
        <f>'INF GERAIS'!M224</f>
        <v>74313.58</v>
      </c>
      <c r="N224" s="233">
        <f>IF(MAX(PAGAMENTOS!M224,PAGAMENTOS!U224,PAGAMENTOS!AC224,PAGAMENTOS!AK224,PAGAMENTOS!AQ224,PAGAMENTOS!AW224)=0,"SEM PAGAMENTO",IFERROR(INDEX(PAGAMENTOS!224:224,MATCH(MAX(PAGAMENTOS!M224,PAGAMENTOS!U224,PAGAMENTOS!AC224,PAGAMENTOS!AK224,PAGAMENTOS!AQ224,PAGAMENTOS!AW224),PAGAMENTOS!224:224,0)),"SEM PAGAMENTO"))</f>
        <v>43193</v>
      </c>
      <c r="O224" s="120" t="str">
        <f>IF(MAX(PAGAMENTOS!M224,PAGAMENTOS!U224,PAGAMENTOS!AC224,PAGAMENTOS!AK224,PAGAMENTOS!AQ224,PAGAMENTOS!AW224)=0,"SEM PAGAMENTO",IFERROR(IF(MATCH(MAX(PAGAMENTOS!M224,PAGAMENTOS!U224,PAGAMENTOS!AC224,PAGAMENTOS!AK224,PAGAMENTOS!AQ224,PAGAMENTOS!AW224),PAGAMENTOS!224:224,0)&gt;40,INDEX(PAGAMENTOS!224:224,MATCH(MAX(PAGAMENTOS!M224,PAGAMENTOS!U224,PAGAMENTOS!AC224,PAGAMENTOS!AK224,PAGAMENTOS!AQ224,PAGAMENTOS!AW224),PAGAMENTOS!224:224,0)-2)&amp;" P COMP.",IF(MATCH(MAX(PAGAMENTOS!M224,PAGAMENTOS!U224,PAGAMENTOS!AC224,PAGAMENTOS!AK224,PAGAMENTOS!AQ224,PAGAMENTOS!AW224),PAGAMENTOS!224:224,0)=13,"1ª P",IF(MATCH(MAX(PAGAMENTOS!M224,PAGAMENTOS!U224,PAGAMENTOS!AC224,PAGAMENTOS!AK224,PAGAMENTOS!AQ224,PAGAMENTOS!AW224),PAGAMENTOS!224:224,0)=21,"2ª P",IF(MATCH(MAX(PAGAMENTOS!M224,PAGAMENTOS!U224,PAGAMENTOS!AC224,PAGAMENTOS!AK224,PAGAMENTOS!AQ224,PAGAMENTOS!AW224),PAGAMENTOS!224:224,0)=29,"3ª P",IF(PAGAMENTOS!AC224=PAGAMENTOS!AK224,"4ª P","4ª P"))))),"SEM PAGAMENTO"))</f>
        <v>3ª P</v>
      </c>
      <c r="P224" s="11">
        <f>IF(MAX(PAGAMENTOS!M224,PAGAMENTOS!U224,PAGAMENTOS!AC224,PAGAMENTOS!AK224,PAGAMENTOS!AQ224,PAGAMENTOS!AW224)=0,"SEM PAGAMENTO",IFERROR(INDEX(PAGAMENTOS!224:224,MATCH(MAX(PAGAMENTOS!M224,PAGAMENTOS!U224,PAGAMENTOS!AC224,PAGAMENTOS!AK224,PAGAMENTOS!AQ224,PAGAMENTOS!AW224),PAGAMENTOS!224:224,0)-1),"SEM PAGAMENTO"))</f>
        <v>58669.7</v>
      </c>
      <c r="Q224" s="11">
        <f>SUM(PAGAMENTOS!G224,PAGAMENTOS!L224,PAGAMENTOS!T224,PAGAMENTOS!AB224,PAGAMENTOS!AJ224,PAGAMENTOS!AP224,PAGAMENTOS!AV224)</f>
        <v>293348.52</v>
      </c>
      <c r="R224" s="11">
        <f>SUM(PAGAMENTOS!G224,PAGAMENTOS!H224,PAGAMENTOS!L224,PAGAMENTOS!T224,PAGAMENTOS!AB224,PAGAMENTOS!AJ224,PAGAMENTOS!AP224,PAGAMENTOS!AV224)</f>
        <v>293348.52</v>
      </c>
      <c r="S224" s="17">
        <f t="shared" si="3"/>
        <v>0.97836588160315674</v>
      </c>
      <c r="T224" s="11">
        <f>IF(RIGHT(B224)="O",0,IF(AND(R224=0,PAGAMENTOS!H224&lt;&gt;0),0,K224-R224))</f>
        <v>6486.6699999999837</v>
      </c>
      <c r="U224" s="120" t="str">
        <f>IF(AND(OR(PAGAMENTOS!AG224&lt;&gt;"",PAGAMENTOS!AH224&lt;&gt;""),PAGAMENTOS!AK224=""),"4ª",IF(AND(OR(PAGAMENTOS!Y224&lt;&gt;"",PAGAMENTOS!Z224&lt;&gt;""),PAGAMENTOS!AC224=""),"3ª",IF(AND(OR(PAGAMENTOS!Q224&lt;&gt;"",PAGAMENTOS!R224&lt;&gt;""),PAGAMENTOS!U224=""),"2ª",IF(AND(OR(PAGAMENTOS!I224&lt;&gt;"",PAGAMENTOS!J224&lt;&gt;""),PAGAMENTOS!M224=""),"1ª","OK"))))</f>
        <v>OK</v>
      </c>
      <c r="V224" s="120" t="str">
        <f>IF(U224="4ª",IF(PAGAMENTOS!AH224="","AGUARDANDO VISTORIA","NO FINANCEIRO"),IF(U224="3ª",IF(PAGAMENTOS!Z224="","AGUARDANDO VISTORIA","NO FINANCEIRO"),IF(U224="2ª",IF(PAGAMENTOS!R224="","AGUARDANDO VISTORIA","NO FINANCEIRO"),IF(U224="1ª",IF(PAGAMENTOS!J224="","AGUARDANDO LIBERAÇÃO","NO FINANCEIRO"),"OK"))))</f>
        <v>OK</v>
      </c>
      <c r="W224" s="233" t="str">
        <f>IF(U224="4ª",IF(PAGAMENTOS!AH224="",PAGAMENTOS!AG224,PAGAMENTOS!AH224),IF(U224="3ª",IF(PAGAMENTOS!Z224="",PAGAMENTOS!Y224,PAGAMENTOS!Z224),IF(U224="2ª",IF(PAGAMENTOS!R224="",PAGAMENTOS!Q224,PAGAMENTOS!R224),IF(U224="1ª",IF(PAGAMENTOS!J224="",PAGAMENTOS!I224,PAGAMENTOS!J224),"OK"))))</f>
        <v>OK</v>
      </c>
      <c r="X224" s="18">
        <f>MAX(VISTORIA!Y224,VISTORIA!U224,VISTORIA!Q224,VISTORIA!M224,VISTORIA!I224)</f>
        <v>1</v>
      </c>
      <c r="Y224" s="18">
        <f>IF(VISTORIA!Y224&lt;&gt;"",VISTORIA!Y224,IF(VISTORIA!U224&lt;&gt;"",VISTORIA!U224,IF(VISTORIA!Q224&lt;&gt;"",VISTORIA!Q224,IF(VISTORIA!M224&lt;&gt;"",VISTORIA!M224,IF(VISTORIA!I224&lt;&gt;"",VISTORIA!I224,0)))))</f>
        <v>1</v>
      </c>
      <c r="Z224" s="233" t="str">
        <f>IF(VISTORIA!Y224&lt;&gt;"",VISTORIA!W224,IF(VISTORIA!U224&lt;&gt;"",VISTORIA!S224,IF(VISTORIA!Q224&lt;&gt;"",VISTORIA!O224,IF(VISTORIA!M224&lt;&gt;"",VISTORIA!K224,IF(VISTORIA!I224&lt;&gt;"",VISTORIA!G224,"NA")))))</f>
        <v>11/01/2017 e 02/03/2017</v>
      </c>
      <c r="AA224" s="233">
        <f>IF(VISTORIA!Y224&lt;&gt;"",VISTORIA!X224,IF(VISTORIA!U224&lt;&gt;"",VISTORIA!T224,IF(VISTORIA!Q224&lt;&gt;"",VISTORIA!P224,IF(VISTORIA!M224&lt;&gt;"",VISTORIA!L224,IF(VISTORIA!I224&lt;&gt;"",VISTORIA!H224,"NA")))))</f>
        <v>42852</v>
      </c>
      <c r="AB224" s="233" t="str">
        <f>IF(OR(G224="AGUARDANDO PRESTAÇÃO DE CONTAS",G224="AGUARDANDO APROVAÇÃO PRESTAÇÃO DE CONTAS",G224="CONCLUÍDO"),"PTM CONCLUÍDO",IF(AND(VISTORIA!X224="",VISTORIA!W224&lt;&gt;""),VISTORIA!W224,IF(AND(VISTORIA!T224="",VISTORIA!S224&lt;&gt;""),VISTORIA!S224,IF(AND(VISTORIA!P224="",VISTORIA!O224&lt;&gt;""),VISTORIA!O224,IF(AND(VISTORIA!L224="",VISTORIA!K224&lt;&gt;""),VISTORIA!K224,IF(AND(VISTORIA!H224="",VISTORIA!G224&lt;&gt;""),VISTORIA!G224,"SEM PEDIDO"))))))</f>
        <v>SEM PEDIDO</v>
      </c>
      <c r="AC224" s="18" t="str">
        <f>IFERROR(INDEX('CONCLUSÃO INFORMAL'!224:224,MATCH(MAX('CONCLUSÃO INFORMAL'!H224,'CONCLUSÃO INFORMAL'!L224,'CONCLUSÃO INFORMAL'!P224),'CONCLUSÃO INFORMAL'!224:224,0)-1),"NÃO INFORMADO")</f>
        <v>NÃO INFORMADO</v>
      </c>
      <c r="AD224" s="233" t="str">
        <f>IFERROR(INDEX('CONCLUSÃO INFORMAL'!224:224,MATCH(MAX('CONCLUSÃO INFORMAL'!H224,'CONCLUSÃO INFORMAL'!L224,'CONCLUSÃO INFORMAL'!P224),'CONCLUSÃO INFORMAL'!224:224,0)),"NÃO INFORMADO")</f>
        <v>NÃO INFORMADO</v>
      </c>
      <c r="AE224" s="1950" t="str">
        <f>IFERROR(INDEX('CONCLUSÃO INFORMAL'!224:224,MATCH(MAX('CONCLUSÃO INFORMAL'!H224,'CONCLUSÃO INFORMAL'!L224,'CONCLUSÃO INFORMAL'!P224),'CONCLUSÃO INFORMAL'!224:224,0)+1),"NÃO INFORMADO")</f>
        <v>NÃO INFORMADO</v>
      </c>
    </row>
    <row r="225" spans="2:31" ht="43.5" x14ac:dyDescent="0.35">
      <c r="B225" s="7" t="str">
        <f>'INF GERAIS'!B225&amp;IFERROR(IF(INDEX(APOIO!$A$5:$A$50,MATCH('INF GERAIS'!N225,APOIO!$B$5:$B$50,0))="NÃO",APOIO!$A$2&amp;"NÃO VÁLIDO",""),"")</f>
        <v>2014.0211</v>
      </c>
      <c r="C225" s="1950" t="str">
        <f>'INF GERAIS'!C225</f>
        <v>AGRESTE MERIDIONAL</v>
      </c>
      <c r="D225" s="1950" t="str">
        <f>'INF GERAIS'!D225</f>
        <v>JUCATI</v>
      </c>
      <c r="E225" s="1950" t="str">
        <f>'INF GERAIS'!E225</f>
        <v>CONSTRUÇÃO DO CENTRO ADMINISTRATIVO DE JUCATI</v>
      </c>
      <c r="F225" s="1950" t="str">
        <f>'INF GERAIS'!G225</f>
        <v>NORMAL</v>
      </c>
      <c r="G225" s="1950" t="str">
        <f>'INF GERAIS'!N225</f>
        <v>AGUARDANDO APROVAÇÃO PRESTAÇÃO DE CONTAS (SECRETARIA)</v>
      </c>
      <c r="H225" s="1950" t="str">
        <f>'INF GERAIS'!O225</f>
        <v>CONCLUÍDA</v>
      </c>
      <c r="I225" s="11">
        <f>'INF GERAIS'!I225</f>
        <v>603773.24</v>
      </c>
      <c r="J225" s="11">
        <f>'INF GERAIS'!J225</f>
        <v>618042.03</v>
      </c>
      <c r="K225" s="11">
        <f>'INF GERAIS'!K225</f>
        <v>536325.03</v>
      </c>
      <c r="L225" s="11">
        <f>'INF GERAIS'!L225</f>
        <v>0</v>
      </c>
      <c r="M225" s="11">
        <f>'INF GERAIS'!M225</f>
        <v>81717</v>
      </c>
      <c r="N225" s="233">
        <f>IF(MAX(PAGAMENTOS!M225,PAGAMENTOS!U225,PAGAMENTOS!AC225,PAGAMENTOS!AK225,PAGAMENTOS!AQ225,PAGAMENTOS!AW225)=0,"SEM PAGAMENTO",IFERROR(INDEX(PAGAMENTOS!225:225,MATCH(MAX(PAGAMENTOS!M225,PAGAMENTOS!U225,PAGAMENTOS!AC225,PAGAMENTOS!AK225,PAGAMENTOS!AQ225,PAGAMENTOS!AW225),PAGAMENTOS!225:225,0)),"SEM PAGAMENTO"))</f>
        <v>43819</v>
      </c>
      <c r="O225" s="120" t="str">
        <f>IF(MAX(PAGAMENTOS!M225,PAGAMENTOS!U225,PAGAMENTOS!AC225,PAGAMENTOS!AK225,PAGAMENTOS!AQ225,PAGAMENTOS!AW225)=0,"SEM PAGAMENTO",IFERROR(IF(MATCH(MAX(PAGAMENTOS!M225,PAGAMENTOS!U225,PAGAMENTOS!AC225,PAGAMENTOS!AK225,PAGAMENTOS!AQ225,PAGAMENTOS!AW225),PAGAMENTOS!225:225,0)&gt;40,INDEX(PAGAMENTOS!225:225,MATCH(MAX(PAGAMENTOS!M225,PAGAMENTOS!U225,PAGAMENTOS!AC225,PAGAMENTOS!AK225,PAGAMENTOS!AQ225,PAGAMENTOS!AW225),PAGAMENTOS!225:225,0)-2)&amp;" P COMP.",IF(MATCH(MAX(PAGAMENTOS!M225,PAGAMENTOS!U225,PAGAMENTOS!AC225,PAGAMENTOS!AK225,PAGAMENTOS!AQ225,PAGAMENTOS!AW225),PAGAMENTOS!225:225,0)=13,"1ª P",IF(MATCH(MAX(PAGAMENTOS!M225,PAGAMENTOS!U225,PAGAMENTOS!AC225,PAGAMENTOS!AK225,PAGAMENTOS!AQ225,PAGAMENTOS!AW225),PAGAMENTOS!225:225,0)=21,"2ª P",IF(MATCH(MAX(PAGAMENTOS!M225,PAGAMENTOS!U225,PAGAMENTOS!AC225,PAGAMENTOS!AK225,PAGAMENTOS!AQ225,PAGAMENTOS!AW225),PAGAMENTOS!225:225,0)=29,"3ª P",IF(PAGAMENTOS!AC225=PAGAMENTOS!AK225,"4ª P","4ª P"))))),"SEM PAGAMENTO"))</f>
        <v>4ª P</v>
      </c>
      <c r="P225" s="11">
        <f>IF(MAX(PAGAMENTOS!M225,PAGAMENTOS!U225,PAGAMENTOS!AC225,PAGAMENTOS!AK225,PAGAMENTOS!AQ225,PAGAMENTOS!AW225)=0,"SEM PAGAMENTO",IFERROR(INDEX(PAGAMENTOS!225:225,MATCH(MAX(PAGAMENTOS!M225,PAGAMENTOS!U225,PAGAMENTOS!AC225,PAGAMENTOS!AK225,PAGAMENTOS!AQ225,PAGAMENTOS!AW225),PAGAMENTOS!225:225,0)-1),"SEM PAGAMENTO"))</f>
        <v>60428.35</v>
      </c>
      <c r="Q225" s="11">
        <f>SUM(PAGAMENTOS!G225,PAGAMENTOS!L225,PAGAMENTOS!T225,PAGAMENTOS!AB225,PAGAMENTOS!AJ225,PAGAMENTOS!AP225,PAGAMENTOS!AV225)</f>
        <v>536325.03</v>
      </c>
      <c r="R225" s="11">
        <f>SUM(PAGAMENTOS!G225,PAGAMENTOS!H225,PAGAMENTOS!L225,PAGAMENTOS!T225,PAGAMENTOS!AB225,PAGAMENTOS!AJ225,PAGAMENTOS!AP225,PAGAMENTOS!AV225)</f>
        <v>536325.03</v>
      </c>
      <c r="S225" s="17">
        <f t="shared" si="3"/>
        <v>1</v>
      </c>
      <c r="T225" s="11">
        <f>IF(RIGHT(B225)="O",0,IF(AND(R225=0,PAGAMENTOS!H225&lt;&gt;0),0,K225-R225))</f>
        <v>0</v>
      </c>
      <c r="U225" s="120" t="str">
        <f>IF(AND(OR(PAGAMENTOS!AG225&lt;&gt;"",PAGAMENTOS!AH225&lt;&gt;""),PAGAMENTOS!AK225=""),"4ª",IF(AND(OR(PAGAMENTOS!Y225&lt;&gt;"",PAGAMENTOS!Z225&lt;&gt;""),PAGAMENTOS!AC225=""),"3ª",IF(AND(OR(PAGAMENTOS!Q225&lt;&gt;"",PAGAMENTOS!R225&lt;&gt;""),PAGAMENTOS!U225=""),"2ª",IF(AND(OR(PAGAMENTOS!I225&lt;&gt;"",PAGAMENTOS!J225&lt;&gt;""),PAGAMENTOS!M225=""),"1ª","OK"))))</f>
        <v>OK</v>
      </c>
      <c r="V225" s="120" t="str">
        <f>IF(U225="4ª",IF(PAGAMENTOS!AH225="","AGUARDANDO VISTORIA","NO FINANCEIRO"),IF(U225="3ª",IF(PAGAMENTOS!Z225="","AGUARDANDO VISTORIA","NO FINANCEIRO"),IF(U225="2ª",IF(PAGAMENTOS!R225="","AGUARDANDO VISTORIA","NO FINANCEIRO"),IF(U225="1ª",IF(PAGAMENTOS!J225="","AGUARDANDO LIBERAÇÃO","NO FINANCEIRO"),"OK"))))</f>
        <v>OK</v>
      </c>
      <c r="W225" s="233" t="str">
        <f>IF(U225="4ª",IF(PAGAMENTOS!AH225="",PAGAMENTOS!AG225,PAGAMENTOS!AH225),IF(U225="3ª",IF(PAGAMENTOS!Z225="",PAGAMENTOS!Y225,PAGAMENTOS!Z225),IF(U225="2ª",IF(PAGAMENTOS!R225="",PAGAMENTOS!Q225,PAGAMENTOS!R225),IF(U225="1ª",IF(PAGAMENTOS!J225="",PAGAMENTOS!I225,PAGAMENTOS!J225),"OK"))))</f>
        <v>OK</v>
      </c>
      <c r="X225" s="18">
        <f>MAX(VISTORIA!Y225,VISTORIA!U225,VISTORIA!Q225,VISTORIA!M225,VISTORIA!I225)</f>
        <v>1</v>
      </c>
      <c r="Y225" s="18">
        <f>IF(VISTORIA!Y225&lt;&gt;"",VISTORIA!Y225,IF(VISTORIA!U225&lt;&gt;"",VISTORIA!U225,IF(VISTORIA!Q225&lt;&gt;"",VISTORIA!Q225,IF(VISTORIA!M225&lt;&gt;"",VISTORIA!M225,IF(VISTORIA!I225&lt;&gt;"",VISTORIA!I225,0)))))</f>
        <v>1</v>
      </c>
      <c r="Z225" s="233">
        <f>IF(VISTORIA!Y225&lt;&gt;"",VISTORIA!W225,IF(VISTORIA!U225&lt;&gt;"",VISTORIA!S225,IF(VISTORIA!Q225&lt;&gt;"",VISTORIA!O225,IF(VISTORIA!M225&lt;&gt;"",VISTORIA!K225,IF(VISTORIA!I225&lt;&gt;"",VISTORIA!G225,"NA")))))</f>
        <v>43619</v>
      </c>
      <c r="AA225" s="233">
        <f>IF(VISTORIA!Y225&lt;&gt;"",VISTORIA!X225,IF(VISTORIA!U225&lt;&gt;"",VISTORIA!T225,IF(VISTORIA!Q225&lt;&gt;"",VISTORIA!P225,IF(VISTORIA!M225&lt;&gt;"",VISTORIA!L225,IF(VISTORIA!I225&lt;&gt;"",VISTORIA!H225,"NA")))))</f>
        <v>43796</v>
      </c>
      <c r="AB225" s="233" t="str">
        <f>IF(OR(G225="AGUARDANDO PRESTAÇÃO DE CONTAS",G225="AGUARDANDO APROVAÇÃO PRESTAÇÃO DE CONTAS",G225="CONCLUÍDO"),"PTM CONCLUÍDO",IF(AND(VISTORIA!X225="",VISTORIA!W225&lt;&gt;""),VISTORIA!W225,IF(AND(VISTORIA!T225="",VISTORIA!S225&lt;&gt;""),VISTORIA!S225,IF(AND(VISTORIA!P225="",VISTORIA!O225&lt;&gt;""),VISTORIA!O225,IF(AND(VISTORIA!L225="",VISTORIA!K225&lt;&gt;""),VISTORIA!K225,IF(AND(VISTORIA!H225="",VISTORIA!G225&lt;&gt;""),VISTORIA!G225,"SEM PEDIDO"))))))</f>
        <v>SEM PEDIDO</v>
      </c>
      <c r="AC225" s="18" t="str">
        <f>IFERROR(INDEX('CONCLUSÃO INFORMAL'!225:225,MATCH(MAX('CONCLUSÃO INFORMAL'!H225,'CONCLUSÃO INFORMAL'!L225,'CONCLUSÃO INFORMAL'!P225),'CONCLUSÃO INFORMAL'!225:225,0)-1),"NÃO INFORMADO")</f>
        <v>NÃO INFORMADO</v>
      </c>
      <c r="AD225" s="233" t="str">
        <f>IFERROR(INDEX('CONCLUSÃO INFORMAL'!225:225,MATCH(MAX('CONCLUSÃO INFORMAL'!H225,'CONCLUSÃO INFORMAL'!L225,'CONCLUSÃO INFORMAL'!P225),'CONCLUSÃO INFORMAL'!225:225,0)),"NÃO INFORMADO")</f>
        <v>NÃO INFORMADO</v>
      </c>
      <c r="AE225" s="1950" t="str">
        <f>IFERROR(INDEX('CONCLUSÃO INFORMAL'!225:225,MATCH(MAX('CONCLUSÃO INFORMAL'!H225,'CONCLUSÃO INFORMAL'!L225,'CONCLUSÃO INFORMAL'!P225),'CONCLUSÃO INFORMAL'!225:225,0)+1),"NÃO INFORMADO")</f>
        <v>NÃO INFORMADO</v>
      </c>
    </row>
    <row r="226" spans="2:31" ht="58" x14ac:dyDescent="0.35">
      <c r="B226" s="7" t="str">
        <f>'INF GERAIS'!B226&amp;IFERROR(IF(INDEX(APOIO!$A$5:$A$50,MATCH('INF GERAIS'!N226,APOIO!$B$5:$B$50,0))="NÃO",APOIO!$A$2&amp;"NÃO VÁLIDO",""),"")</f>
        <v>2014.0212</v>
      </c>
      <c r="C226" s="1950" t="str">
        <f>'INF GERAIS'!C226</f>
        <v>AGRESTE MERIDIONAL</v>
      </c>
      <c r="D226" s="1950" t="str">
        <f>'INF GERAIS'!D226</f>
        <v>JUPI</v>
      </c>
      <c r="E226" s="1950" t="str">
        <f>'INF GERAIS'!E226</f>
        <v>INFRAESTRUTURA - MELHORIA E AMPLIAÇÃO DO HOSPITAL CLAUDINA TEXEIRA</v>
      </c>
      <c r="F226" s="1950" t="str">
        <f>'INF GERAIS'!G226</f>
        <v>NORMAL</v>
      </c>
      <c r="G226" s="1950" t="str">
        <f>'INF GERAIS'!N226</f>
        <v>AGUARDANDO APROVAÇÃO PRESTAÇÃO DE CONTAS (SECRETARIA)</v>
      </c>
      <c r="H226" s="1950" t="str">
        <f>'INF GERAIS'!O226</f>
        <v>CONCLUÍDA</v>
      </c>
      <c r="I226" s="11">
        <f>'INF GERAIS'!I226</f>
        <v>754716.54749999999</v>
      </c>
      <c r="J226" s="11">
        <f>'INF GERAIS'!J226</f>
        <v>354201.08</v>
      </c>
      <c r="K226" s="11">
        <f>'INF GERAIS'!K226</f>
        <v>341615.63</v>
      </c>
      <c r="L226" s="11">
        <f>'INF GERAIS'!L226</f>
        <v>0</v>
      </c>
      <c r="M226" s="11">
        <f>'INF GERAIS'!M226</f>
        <v>12585.45</v>
      </c>
      <c r="N226" s="233">
        <f>IF(MAX(PAGAMENTOS!M226,PAGAMENTOS!U226,PAGAMENTOS!AC226,PAGAMENTOS!AK226,PAGAMENTOS!AQ226,PAGAMENTOS!AW226)=0,"SEM PAGAMENTO",IFERROR(INDEX(PAGAMENTOS!226:226,MATCH(MAX(PAGAMENTOS!M226,PAGAMENTOS!U226,PAGAMENTOS!AC226,PAGAMENTOS!AK226,PAGAMENTOS!AQ226,PAGAMENTOS!AW226),PAGAMENTOS!226:226,0)),"SEM PAGAMENTO"))</f>
        <v>42836</v>
      </c>
      <c r="O226" s="120" t="str">
        <f>IF(MAX(PAGAMENTOS!M226,PAGAMENTOS!U226,PAGAMENTOS!AC226,PAGAMENTOS!AK226,PAGAMENTOS!AQ226,PAGAMENTOS!AW226)=0,"SEM PAGAMENTO",IFERROR(IF(MATCH(MAX(PAGAMENTOS!M226,PAGAMENTOS!U226,PAGAMENTOS!AC226,PAGAMENTOS!AK226,PAGAMENTOS!AQ226,PAGAMENTOS!AW226),PAGAMENTOS!226:226,0)&gt;40,INDEX(PAGAMENTOS!226:226,MATCH(MAX(PAGAMENTOS!M226,PAGAMENTOS!U226,PAGAMENTOS!AC226,PAGAMENTOS!AK226,PAGAMENTOS!AQ226,PAGAMENTOS!AW226),PAGAMENTOS!226:226,0)-2)&amp;" P COMP.",IF(MATCH(MAX(PAGAMENTOS!M226,PAGAMENTOS!U226,PAGAMENTOS!AC226,PAGAMENTOS!AK226,PAGAMENTOS!AQ226,PAGAMENTOS!AW226),PAGAMENTOS!226:226,0)=13,"1ª P",IF(MATCH(MAX(PAGAMENTOS!M226,PAGAMENTOS!U226,PAGAMENTOS!AC226,PAGAMENTOS!AK226,PAGAMENTOS!AQ226,PAGAMENTOS!AW226),PAGAMENTOS!226:226,0)=21,"2ª P",IF(MATCH(MAX(PAGAMENTOS!M226,PAGAMENTOS!U226,PAGAMENTOS!AC226,PAGAMENTOS!AK226,PAGAMENTOS!AQ226,PAGAMENTOS!AW226),PAGAMENTOS!226:226,0)=29,"3ª P",IF(PAGAMENTOS!AC226=PAGAMENTOS!AK226,"4ª P","4ª P"))))),"SEM PAGAMENTO"))</f>
        <v>4ª P</v>
      </c>
      <c r="P226" s="11">
        <f>IF(MAX(PAGAMENTOS!M226,PAGAMENTOS!U226,PAGAMENTOS!AC226,PAGAMENTOS!AK226,PAGAMENTOS!AQ226,PAGAMENTOS!AW226)=0,"SEM PAGAMENTO",IFERROR(INDEX(PAGAMENTOS!226:226,MATCH(MAX(PAGAMENTOS!M226,PAGAMENTOS!U226,PAGAMENTOS!AC226,PAGAMENTOS!AK226,PAGAMENTOS!AQ226,PAGAMENTOS!AW226),PAGAMENTOS!226:226,0)-1),"SEM PAGAMENTO"))</f>
        <v>68323.14</v>
      </c>
      <c r="Q226" s="11">
        <f>SUM(PAGAMENTOS!G226,PAGAMENTOS!L226,PAGAMENTOS!T226,PAGAMENTOS!AB226,PAGAMENTOS!AJ226,PAGAMENTOS!AP226,PAGAMENTOS!AV226)</f>
        <v>341615.67000000004</v>
      </c>
      <c r="R226" s="11">
        <f>SUM(PAGAMENTOS!G226,PAGAMENTOS!H226,PAGAMENTOS!L226,PAGAMENTOS!T226,PAGAMENTOS!AB226,PAGAMENTOS!AJ226,PAGAMENTOS!AP226,PAGAMENTOS!AV226)</f>
        <v>341615.67000000004</v>
      </c>
      <c r="S226" s="17">
        <f t="shared" si="3"/>
        <v>1.0000001170906614</v>
      </c>
      <c r="T226" s="11">
        <f>IF(RIGHT(B226)="O",0,IF(AND(R226=0,PAGAMENTOS!H226&lt;&gt;0),0,K226-R226))</f>
        <v>-4.0000000037252903E-2</v>
      </c>
      <c r="U226" s="120" t="str">
        <f>IF(AND(OR(PAGAMENTOS!AG226&lt;&gt;"",PAGAMENTOS!AH226&lt;&gt;""),PAGAMENTOS!AK226=""),"4ª",IF(AND(OR(PAGAMENTOS!Y226&lt;&gt;"",PAGAMENTOS!Z226&lt;&gt;""),PAGAMENTOS!AC226=""),"3ª",IF(AND(OR(PAGAMENTOS!Q226&lt;&gt;"",PAGAMENTOS!R226&lt;&gt;""),PAGAMENTOS!U226=""),"2ª",IF(AND(OR(PAGAMENTOS!I226&lt;&gt;"",PAGAMENTOS!J226&lt;&gt;""),PAGAMENTOS!M226=""),"1ª","OK"))))</f>
        <v>OK</v>
      </c>
      <c r="V226" s="120" t="str">
        <f>IF(U226="4ª",IF(PAGAMENTOS!AH226="","AGUARDANDO VISTORIA","NO FINANCEIRO"),IF(U226="3ª",IF(PAGAMENTOS!Z226="","AGUARDANDO VISTORIA","NO FINANCEIRO"),IF(U226="2ª",IF(PAGAMENTOS!R226="","AGUARDANDO VISTORIA","NO FINANCEIRO"),IF(U226="1ª",IF(PAGAMENTOS!J226="","AGUARDANDO LIBERAÇÃO","NO FINANCEIRO"),"OK"))))</f>
        <v>OK</v>
      </c>
      <c r="W226" s="233" t="str">
        <f>IF(U226="4ª",IF(PAGAMENTOS!AH226="",PAGAMENTOS!AG226,PAGAMENTOS!AH226),IF(U226="3ª",IF(PAGAMENTOS!Z226="",PAGAMENTOS!Y226,PAGAMENTOS!Z226),IF(U226="2ª",IF(PAGAMENTOS!R226="",PAGAMENTOS!Q226,PAGAMENTOS!R226),IF(U226="1ª",IF(PAGAMENTOS!J226="",PAGAMENTOS!I226,PAGAMENTOS!J226),"OK"))))</f>
        <v>OK</v>
      </c>
      <c r="X226" s="18">
        <f>MAX(VISTORIA!Y226,VISTORIA!U226,VISTORIA!Q226,VISTORIA!M226,VISTORIA!I226)</f>
        <v>1</v>
      </c>
      <c r="Y226" s="18">
        <f>IF(VISTORIA!Y226&lt;&gt;"",VISTORIA!Y226,IF(VISTORIA!U226&lt;&gt;"",VISTORIA!U226,IF(VISTORIA!Q226&lt;&gt;"",VISTORIA!Q226,IF(VISTORIA!M226&lt;&gt;"",VISTORIA!M226,IF(VISTORIA!I226&lt;&gt;"",VISTORIA!I226,0)))))</f>
        <v>1</v>
      </c>
      <c r="Z226" s="233">
        <f>IF(VISTORIA!Y226&lt;&gt;"",VISTORIA!W226,IF(VISTORIA!U226&lt;&gt;"",VISTORIA!S226,IF(VISTORIA!Q226&lt;&gt;"",VISTORIA!O226,IF(VISTORIA!M226&lt;&gt;"",VISTORIA!K226,IF(VISTORIA!I226&lt;&gt;"",VISTORIA!G226,"NA")))))</f>
        <v>42664</v>
      </c>
      <c r="AA226" s="233">
        <f>IF(VISTORIA!Y226&lt;&gt;"",VISTORIA!X226,IF(VISTORIA!U226&lt;&gt;"",VISTORIA!T226,IF(VISTORIA!Q226&lt;&gt;"",VISTORIA!P226,IF(VISTORIA!M226&lt;&gt;"",VISTORIA!L226,IF(VISTORIA!I226&lt;&gt;"",VISTORIA!H226,"NA")))))</f>
        <v>42717</v>
      </c>
      <c r="AB226" s="233" t="str">
        <f>IF(OR(G226="AGUARDANDO PRESTAÇÃO DE CONTAS",G226="AGUARDANDO APROVAÇÃO PRESTAÇÃO DE CONTAS",G226="CONCLUÍDO"),"PTM CONCLUÍDO",IF(AND(VISTORIA!X226="",VISTORIA!W226&lt;&gt;""),VISTORIA!W226,IF(AND(VISTORIA!T226="",VISTORIA!S226&lt;&gt;""),VISTORIA!S226,IF(AND(VISTORIA!P226="",VISTORIA!O226&lt;&gt;""),VISTORIA!O226,IF(AND(VISTORIA!L226="",VISTORIA!K226&lt;&gt;""),VISTORIA!K226,IF(AND(VISTORIA!H226="",VISTORIA!G226&lt;&gt;""),VISTORIA!G226,"SEM PEDIDO"))))))</f>
        <v>SEM PEDIDO</v>
      </c>
      <c r="AC226" s="18" t="str">
        <f>IFERROR(INDEX('CONCLUSÃO INFORMAL'!226:226,MATCH(MAX('CONCLUSÃO INFORMAL'!H226,'CONCLUSÃO INFORMAL'!L226,'CONCLUSÃO INFORMAL'!P226),'CONCLUSÃO INFORMAL'!226:226,0)-1),"NÃO INFORMADO")</f>
        <v>NÃO INFORMADO</v>
      </c>
      <c r="AD226" s="233" t="str">
        <f>IFERROR(INDEX('CONCLUSÃO INFORMAL'!226:226,MATCH(MAX('CONCLUSÃO INFORMAL'!H226,'CONCLUSÃO INFORMAL'!L226,'CONCLUSÃO INFORMAL'!P226),'CONCLUSÃO INFORMAL'!226:226,0)),"NÃO INFORMADO")</f>
        <v>NÃO INFORMADO</v>
      </c>
      <c r="AE226" s="1950" t="str">
        <f>IFERROR(INDEX('CONCLUSÃO INFORMAL'!226:226,MATCH(MAX('CONCLUSÃO INFORMAL'!H226,'CONCLUSÃO INFORMAL'!L226,'CONCLUSÃO INFORMAL'!P226),'CONCLUSÃO INFORMAL'!226:226,0)+1),"NÃO INFORMADO")</f>
        <v>NÃO INFORMADO</v>
      </c>
    </row>
    <row r="227" spans="2:31" ht="43.5" x14ac:dyDescent="0.35">
      <c r="B227" s="7" t="str">
        <f>'INF GERAIS'!B227&amp;IFERROR(IF(INDEX(APOIO!$A$5:$A$50,MATCH('INF GERAIS'!N227,APOIO!$B$5:$B$50,0))="NÃO",APOIO!$A$2&amp;"NÃO VÁLIDO",""),"")</f>
        <v>2014.0213</v>
      </c>
      <c r="C227" s="1950" t="str">
        <f>'INF GERAIS'!C227</f>
        <v>AGRESTE MERIDIONAL</v>
      </c>
      <c r="D227" s="1950" t="str">
        <f>'INF GERAIS'!D227</f>
        <v>JUPI</v>
      </c>
      <c r="E227" s="1950" t="str">
        <f>'INF GERAIS'!E227</f>
        <v xml:space="preserve">Pavimentação em paralelepípedos graníticos </v>
      </c>
      <c r="F227" s="1950" t="str">
        <f>'INF GERAIS'!G227</f>
        <v>NORMAL</v>
      </c>
      <c r="G227" s="1950" t="str">
        <f>'INF GERAIS'!N227</f>
        <v>AGUARDANDO APROVAÇÃO PRESTAÇÃO DE CONTAS (SECRETARIA)</v>
      </c>
      <c r="H227" s="1950" t="str">
        <f>'INF GERAIS'!O227</f>
        <v>CONCLUÍDA</v>
      </c>
      <c r="I227" s="11">
        <f>'INF GERAIS'!I227</f>
        <v>754716.54749999999</v>
      </c>
      <c r="J227" s="11">
        <f>'INF GERAIS'!J227</f>
        <v>260650.84</v>
      </c>
      <c r="K227" s="11">
        <f>'INF GERAIS'!K227</f>
        <v>260650.84</v>
      </c>
      <c r="L227" s="11">
        <f>'INF GERAIS'!L227</f>
        <v>0</v>
      </c>
      <c r="M227" s="11">
        <f>'INF GERAIS'!M227</f>
        <v>0</v>
      </c>
      <c r="N227" s="233">
        <f>IF(MAX(PAGAMENTOS!M227,PAGAMENTOS!U227,PAGAMENTOS!AC227,PAGAMENTOS!AK227,PAGAMENTOS!AQ227,PAGAMENTOS!AW227)=0,"SEM PAGAMENTO",IFERROR(INDEX(PAGAMENTOS!227:227,MATCH(MAX(PAGAMENTOS!M227,PAGAMENTOS!U227,PAGAMENTOS!AC227,PAGAMENTOS!AK227,PAGAMENTOS!AQ227,PAGAMENTOS!AW227),PAGAMENTOS!227:227,0)),"SEM PAGAMENTO"))</f>
        <v>42727</v>
      </c>
      <c r="O227" s="120" t="str">
        <f>IF(MAX(PAGAMENTOS!M227,PAGAMENTOS!U227,PAGAMENTOS!AC227,PAGAMENTOS!AK227,PAGAMENTOS!AQ227,PAGAMENTOS!AW227)=0,"SEM PAGAMENTO",IFERROR(IF(MATCH(MAX(PAGAMENTOS!M227,PAGAMENTOS!U227,PAGAMENTOS!AC227,PAGAMENTOS!AK227,PAGAMENTOS!AQ227,PAGAMENTOS!AW227),PAGAMENTOS!227:227,0)&gt;40,INDEX(PAGAMENTOS!227:227,MATCH(MAX(PAGAMENTOS!M227,PAGAMENTOS!U227,PAGAMENTOS!AC227,PAGAMENTOS!AK227,PAGAMENTOS!AQ227,PAGAMENTOS!AW227),PAGAMENTOS!227:227,0)-2)&amp;" P COMP.",IF(MATCH(MAX(PAGAMENTOS!M227,PAGAMENTOS!U227,PAGAMENTOS!AC227,PAGAMENTOS!AK227,PAGAMENTOS!AQ227,PAGAMENTOS!AW227),PAGAMENTOS!227:227,0)=13,"1ª P",IF(MATCH(MAX(PAGAMENTOS!M227,PAGAMENTOS!U227,PAGAMENTOS!AC227,PAGAMENTOS!AK227,PAGAMENTOS!AQ227,PAGAMENTOS!AW227),PAGAMENTOS!227:227,0)=21,"2ª P",IF(MATCH(MAX(PAGAMENTOS!M227,PAGAMENTOS!U227,PAGAMENTOS!AC227,PAGAMENTOS!AK227,PAGAMENTOS!AQ227,PAGAMENTOS!AW227),PAGAMENTOS!227:227,0)=29,"3ª P",IF(PAGAMENTOS!AC227=PAGAMENTOS!AK227,"4ª P","4ª P"))))),"SEM PAGAMENTO"))</f>
        <v>4ª P</v>
      </c>
      <c r="P227" s="11">
        <f>IF(MAX(PAGAMENTOS!M227,PAGAMENTOS!U227,PAGAMENTOS!AC227,PAGAMENTOS!AK227,PAGAMENTOS!AQ227,PAGAMENTOS!AW227)=0,"SEM PAGAMENTO",IFERROR(INDEX(PAGAMENTOS!227:227,MATCH(MAX(PAGAMENTOS!M227,PAGAMENTOS!U227,PAGAMENTOS!AC227,PAGAMENTOS!AK227,PAGAMENTOS!AQ227,PAGAMENTOS!AW227),PAGAMENTOS!227:227,0)-1),"SEM PAGAMENTO"))</f>
        <v>52451.92</v>
      </c>
      <c r="Q227" s="11">
        <f>SUM(PAGAMENTOS!G227,PAGAMENTOS!L227,PAGAMENTOS!T227,PAGAMENTOS!AB227,PAGAMENTOS!AJ227,PAGAMENTOS!AP227,PAGAMENTOS!AV227)</f>
        <v>266554.68</v>
      </c>
      <c r="R227" s="11">
        <f>SUM(PAGAMENTOS!G227,PAGAMENTOS!H227,PAGAMENTOS!L227,PAGAMENTOS!T227,PAGAMENTOS!AB227,PAGAMENTOS!AJ227,PAGAMENTOS!AP227,PAGAMENTOS!AV227)</f>
        <v>266554.68</v>
      </c>
      <c r="S227" s="17">
        <f t="shared" si="3"/>
        <v>1.0226503778004321</v>
      </c>
      <c r="T227" s="11">
        <f>IF(RIGHT(B227)="O",0,IF(AND(R227=0,PAGAMENTOS!H227&lt;&gt;0),0,K227-R227))</f>
        <v>-5903.8399999999965</v>
      </c>
      <c r="U227" s="120" t="str">
        <f>IF(AND(OR(PAGAMENTOS!AG227&lt;&gt;"",PAGAMENTOS!AH227&lt;&gt;""),PAGAMENTOS!AK227=""),"4ª",IF(AND(OR(PAGAMENTOS!Y227&lt;&gt;"",PAGAMENTOS!Z227&lt;&gt;""),PAGAMENTOS!AC227=""),"3ª",IF(AND(OR(PAGAMENTOS!Q227&lt;&gt;"",PAGAMENTOS!R227&lt;&gt;""),PAGAMENTOS!U227=""),"2ª",IF(AND(OR(PAGAMENTOS!I227&lt;&gt;"",PAGAMENTOS!J227&lt;&gt;""),PAGAMENTOS!M227=""),"1ª","OK"))))</f>
        <v>OK</v>
      </c>
      <c r="V227" s="120" t="str">
        <f>IF(U227="4ª",IF(PAGAMENTOS!AH227="","AGUARDANDO VISTORIA","NO FINANCEIRO"),IF(U227="3ª",IF(PAGAMENTOS!Z227="","AGUARDANDO VISTORIA","NO FINANCEIRO"),IF(U227="2ª",IF(PAGAMENTOS!R227="","AGUARDANDO VISTORIA","NO FINANCEIRO"),IF(U227="1ª",IF(PAGAMENTOS!J227="","AGUARDANDO LIBERAÇÃO","NO FINANCEIRO"),"OK"))))</f>
        <v>OK</v>
      </c>
      <c r="W227" s="233" t="str">
        <f>IF(U227="4ª",IF(PAGAMENTOS!AH227="",PAGAMENTOS!AG227,PAGAMENTOS!AH227),IF(U227="3ª",IF(PAGAMENTOS!Z227="",PAGAMENTOS!Y227,PAGAMENTOS!Z227),IF(U227="2ª",IF(PAGAMENTOS!R227="",PAGAMENTOS!Q227,PAGAMENTOS!R227),IF(U227="1ª",IF(PAGAMENTOS!J227="",PAGAMENTOS!I227,PAGAMENTOS!J227),"OK"))))</f>
        <v>OK</v>
      </c>
      <c r="X227" s="18">
        <f>MAX(VISTORIA!Y227,VISTORIA!U227,VISTORIA!Q227,VISTORIA!M227,VISTORIA!I227)</f>
        <v>1</v>
      </c>
      <c r="Y227" s="18">
        <f>IF(VISTORIA!Y227&lt;&gt;"",VISTORIA!Y227,IF(VISTORIA!U227&lt;&gt;"",VISTORIA!U227,IF(VISTORIA!Q227&lt;&gt;"",VISTORIA!Q227,IF(VISTORIA!M227&lt;&gt;"",VISTORIA!M227,IF(VISTORIA!I227&lt;&gt;"",VISTORIA!I227,0)))))</f>
        <v>1</v>
      </c>
      <c r="Z227" s="233">
        <f>IF(VISTORIA!Y227&lt;&gt;"",VISTORIA!W227,IF(VISTORIA!U227&lt;&gt;"",VISTORIA!S227,IF(VISTORIA!Q227&lt;&gt;"",VISTORIA!O227,IF(VISTORIA!M227&lt;&gt;"",VISTORIA!K227,IF(VISTORIA!I227&lt;&gt;"",VISTORIA!G227,"NA")))))</f>
        <v>42653</v>
      </c>
      <c r="AA227" s="233">
        <f>IF(VISTORIA!Y227&lt;&gt;"",VISTORIA!X227,IF(VISTORIA!U227&lt;&gt;"",VISTORIA!T227,IF(VISTORIA!Q227&lt;&gt;"",VISTORIA!P227,IF(VISTORIA!M227&lt;&gt;"",VISTORIA!L227,IF(VISTORIA!I227&lt;&gt;"",VISTORIA!H227,"NA")))))</f>
        <v>42698</v>
      </c>
      <c r="AB227" s="233" t="str">
        <f>IF(OR(G227="AGUARDANDO PRESTAÇÃO DE CONTAS",G227="AGUARDANDO APROVAÇÃO PRESTAÇÃO DE CONTAS",G227="CONCLUÍDO"),"PTM CONCLUÍDO",IF(AND(VISTORIA!X227="",VISTORIA!W227&lt;&gt;""),VISTORIA!W227,IF(AND(VISTORIA!T227="",VISTORIA!S227&lt;&gt;""),VISTORIA!S227,IF(AND(VISTORIA!P227="",VISTORIA!O227&lt;&gt;""),VISTORIA!O227,IF(AND(VISTORIA!L227="",VISTORIA!K227&lt;&gt;""),VISTORIA!K227,IF(AND(VISTORIA!H227="",VISTORIA!G227&lt;&gt;""),VISTORIA!G227,"SEM PEDIDO"))))))</f>
        <v>SEM PEDIDO</v>
      </c>
      <c r="AC227" s="18" t="str">
        <f>IFERROR(INDEX('CONCLUSÃO INFORMAL'!227:227,MATCH(MAX('CONCLUSÃO INFORMAL'!H227,'CONCLUSÃO INFORMAL'!L227,'CONCLUSÃO INFORMAL'!P227),'CONCLUSÃO INFORMAL'!227:227,0)-1),"NÃO INFORMADO")</f>
        <v>NÃO INFORMADO</v>
      </c>
      <c r="AD227" s="233" t="str">
        <f>IFERROR(INDEX('CONCLUSÃO INFORMAL'!227:227,MATCH(MAX('CONCLUSÃO INFORMAL'!H227,'CONCLUSÃO INFORMAL'!L227,'CONCLUSÃO INFORMAL'!P227),'CONCLUSÃO INFORMAL'!227:227,0)),"NÃO INFORMADO")</f>
        <v>NÃO INFORMADO</v>
      </c>
      <c r="AE227" s="1950" t="str">
        <f>IFERROR(INDEX('CONCLUSÃO INFORMAL'!227:227,MATCH(MAX('CONCLUSÃO INFORMAL'!H227,'CONCLUSÃO INFORMAL'!L227,'CONCLUSÃO INFORMAL'!P227),'CONCLUSÃO INFORMAL'!227:227,0)+1),"NÃO INFORMADO")</f>
        <v>NÃO INFORMADO</v>
      </c>
    </row>
    <row r="228" spans="2:31" ht="43.5" x14ac:dyDescent="0.35">
      <c r="B228" s="7" t="str">
        <f>'INF GERAIS'!B228&amp;IFERROR(IF(INDEX(APOIO!$A$5:$A$50,MATCH('INF GERAIS'!N228,APOIO!$B$5:$B$50,0))="NÃO",APOIO!$A$2&amp;"NÃO VÁLIDO",""),"")</f>
        <v>2014.0214</v>
      </c>
      <c r="C228" s="1950" t="str">
        <f>'INF GERAIS'!C228</f>
        <v>AGRESTE MERIDIONAL</v>
      </c>
      <c r="D228" s="1950" t="str">
        <f>'INF GERAIS'!D228</f>
        <v>JUPI</v>
      </c>
      <c r="E228" s="1950" t="str">
        <f>'INF GERAIS'!E228</f>
        <v>INFRAESTRUTURA - CONSTRUÇÃO DA SEDE DO CONSELHO DO IDOSO</v>
      </c>
      <c r="F228" s="1950" t="str">
        <f>'INF GERAIS'!G228</f>
        <v>NORMAL</v>
      </c>
      <c r="G228" s="1950" t="str">
        <f>'INF GERAIS'!N228</f>
        <v>AGUARDANDO APROVAÇÃO PRESTAÇÃO DE CONTAS (SECRETARIA)</v>
      </c>
      <c r="H228" s="1950" t="str">
        <f>'INF GERAIS'!O228</f>
        <v>CONCLUÍDA</v>
      </c>
      <c r="I228" s="11">
        <f>'INF GERAIS'!I228</f>
        <v>754716.54749999999</v>
      </c>
      <c r="J228" s="11">
        <f>'INF GERAIS'!J228</f>
        <v>155706.31</v>
      </c>
      <c r="K228" s="11">
        <f>'INF GERAIS'!K228</f>
        <v>141955.48000000001</v>
      </c>
      <c r="L228" s="11">
        <f>'INF GERAIS'!L228</f>
        <v>0</v>
      </c>
      <c r="M228" s="11">
        <f>'INF GERAIS'!M228</f>
        <v>13750.83</v>
      </c>
      <c r="N228" s="233">
        <f>IF(MAX(PAGAMENTOS!M228,PAGAMENTOS!U228,PAGAMENTOS!AC228,PAGAMENTOS!AK228,PAGAMENTOS!AQ228,PAGAMENTOS!AW228)=0,"SEM PAGAMENTO",IFERROR(INDEX(PAGAMENTOS!228:228,MATCH(MAX(PAGAMENTOS!M228,PAGAMENTOS!U228,PAGAMENTOS!AC228,PAGAMENTOS!AK228,PAGAMENTOS!AQ228,PAGAMENTOS!AW228),PAGAMENTOS!228:228,0)),"SEM PAGAMENTO"))</f>
        <v>42727</v>
      </c>
      <c r="O228" s="120" t="str">
        <f>IF(MAX(PAGAMENTOS!M228,PAGAMENTOS!U228,PAGAMENTOS!AC228,PAGAMENTOS!AK228,PAGAMENTOS!AQ228,PAGAMENTOS!AW228)=0,"SEM PAGAMENTO",IFERROR(IF(MATCH(MAX(PAGAMENTOS!M228,PAGAMENTOS!U228,PAGAMENTOS!AC228,PAGAMENTOS!AK228,PAGAMENTOS!AQ228,PAGAMENTOS!AW228),PAGAMENTOS!228:228,0)&gt;40,INDEX(PAGAMENTOS!228:228,MATCH(MAX(PAGAMENTOS!M228,PAGAMENTOS!U228,PAGAMENTOS!AC228,PAGAMENTOS!AK228,PAGAMENTOS!AQ228,PAGAMENTOS!AW228),PAGAMENTOS!228:228,0)-2)&amp;" P COMP.",IF(MATCH(MAX(PAGAMENTOS!M228,PAGAMENTOS!U228,PAGAMENTOS!AC228,PAGAMENTOS!AK228,PAGAMENTOS!AQ228,PAGAMENTOS!AW228),PAGAMENTOS!228:228,0)=13,"1ª P",IF(MATCH(MAX(PAGAMENTOS!M228,PAGAMENTOS!U228,PAGAMENTOS!AC228,PAGAMENTOS!AK228,PAGAMENTOS!AQ228,PAGAMENTOS!AW228),PAGAMENTOS!228:228,0)=21,"2ª P",IF(MATCH(MAX(PAGAMENTOS!M228,PAGAMENTOS!U228,PAGAMENTOS!AC228,PAGAMENTOS!AK228,PAGAMENTOS!AQ228,PAGAMENTOS!AW228),PAGAMENTOS!228:228,0)=29,"3ª P",IF(PAGAMENTOS!AC228=PAGAMENTOS!AK228,"4ª P","4ª P"))))),"SEM PAGAMENTO"))</f>
        <v>3ª P</v>
      </c>
      <c r="P228" s="11">
        <f>IF(MAX(PAGAMENTOS!M228,PAGAMENTOS!U228,PAGAMENTOS!AC228,PAGAMENTOS!AK228,PAGAMENTOS!AQ228,PAGAMENTOS!AW228)=0,"SEM PAGAMENTO",IFERROR(INDEX(PAGAMENTOS!228:228,MATCH(MAX(PAGAMENTOS!M228,PAGAMENTOS!U228,PAGAMENTOS!AC228,PAGAMENTOS!AK228,PAGAMENTOS!AQ228,PAGAMENTOS!AW228),PAGAMENTOS!228:228,0)-1),"SEM PAGAMENTO"))</f>
        <v>28391.09</v>
      </c>
      <c r="Q228" s="11">
        <f>SUM(PAGAMENTOS!G228,PAGAMENTOS!L228,PAGAMENTOS!T228,PAGAMENTOS!AB228,PAGAMENTOS!AJ228,PAGAMENTOS!AP228,PAGAMENTOS!AV228)</f>
        <v>113564.39</v>
      </c>
      <c r="R228" s="11">
        <f>SUM(PAGAMENTOS!G228,PAGAMENTOS!H228,PAGAMENTOS!L228,PAGAMENTOS!T228,PAGAMENTOS!AB228,PAGAMENTOS!AJ228,PAGAMENTOS!AP228,PAGAMENTOS!AV228)</f>
        <v>113564.39</v>
      </c>
      <c r="S228" s="17">
        <f t="shared" si="3"/>
        <v>0.80000004226677257</v>
      </c>
      <c r="T228" s="1047">
        <f>IF(RIGHT(B228)="O",0,IF(AND(R228=0,PAGAMENTOS!H228&lt;&gt;0),0,K228-R228))</f>
        <v>28391.090000000011</v>
      </c>
      <c r="U228" s="120" t="str">
        <f>IF(AND(OR(PAGAMENTOS!AG228&lt;&gt;"",PAGAMENTOS!AH228&lt;&gt;""),PAGAMENTOS!AK228=""),"4ª",IF(AND(OR(PAGAMENTOS!Y228&lt;&gt;"",PAGAMENTOS!Z228&lt;&gt;""),PAGAMENTOS!AC228=""),"3ª",IF(AND(OR(PAGAMENTOS!Q228&lt;&gt;"",PAGAMENTOS!R228&lt;&gt;""),PAGAMENTOS!U228=""),"2ª",IF(AND(OR(PAGAMENTOS!I228&lt;&gt;"",PAGAMENTOS!J228&lt;&gt;""),PAGAMENTOS!M228=""),"1ª","OK"))))</f>
        <v>4ª</v>
      </c>
      <c r="V228" s="120" t="str">
        <f>IF(U228="4ª",IF(PAGAMENTOS!AH228="","AGUARDANDO VISTORIA","NO FINANCEIRO"),IF(U228="3ª",IF(PAGAMENTOS!Z228="","AGUARDANDO VISTORIA","NO FINANCEIRO"),IF(U228="2ª",IF(PAGAMENTOS!R228="","AGUARDANDO VISTORIA","NO FINANCEIRO"),IF(U228="1ª",IF(PAGAMENTOS!J228="","AGUARDANDO LIBERAÇÃO","NO FINANCEIRO"),"OK"))))</f>
        <v>AGUARDANDO VISTORIA</v>
      </c>
      <c r="W228" s="233">
        <f>IF(U228="4ª",IF(PAGAMENTOS!AH228="",PAGAMENTOS!AG228,PAGAMENTOS!AH228),IF(U228="3ª",IF(PAGAMENTOS!Z228="",PAGAMENTOS!Y228,PAGAMENTOS!Z228),IF(U228="2ª",IF(PAGAMENTOS!R228="",PAGAMENTOS!Q228,PAGAMENTOS!R228),IF(U228="1ª",IF(PAGAMENTOS!J228="",PAGAMENTOS!I228,PAGAMENTOS!J228),"OK"))))</f>
        <v>42653</v>
      </c>
      <c r="X228" s="18">
        <f>MAX(VISTORIA!Y228,VISTORIA!U228,VISTORIA!Q228,VISTORIA!M228,VISTORIA!I228)</f>
        <v>1</v>
      </c>
      <c r="Y228" s="18">
        <f>IF(VISTORIA!Y228&lt;&gt;"",VISTORIA!Y228,IF(VISTORIA!U228&lt;&gt;"",VISTORIA!U228,IF(VISTORIA!Q228&lt;&gt;"",VISTORIA!Q228,IF(VISTORIA!M228&lt;&gt;"",VISTORIA!M228,IF(VISTORIA!I228&lt;&gt;"",VISTORIA!I228,0)))))</f>
        <v>1</v>
      </c>
      <c r="Z228" s="233">
        <f>IF(VISTORIA!Y228&lt;&gt;"",VISTORIA!W228,IF(VISTORIA!U228&lt;&gt;"",VISTORIA!S228,IF(VISTORIA!Q228&lt;&gt;"",VISTORIA!O228,IF(VISTORIA!M228&lt;&gt;"",VISTORIA!K228,IF(VISTORIA!I228&lt;&gt;"",VISTORIA!G228,"NA")))))</f>
        <v>42653</v>
      </c>
      <c r="AA228" s="233">
        <f>IF(VISTORIA!Y228&lt;&gt;"",VISTORIA!X228,IF(VISTORIA!U228&lt;&gt;"",VISTORIA!T228,IF(VISTORIA!Q228&lt;&gt;"",VISTORIA!P228,IF(VISTORIA!M228&lt;&gt;"",VISTORIA!L228,IF(VISTORIA!I228&lt;&gt;"",VISTORIA!H228,"NA")))))</f>
        <v>42692</v>
      </c>
      <c r="AB228" s="233" t="str">
        <f>IF(OR(G228="AGUARDANDO PRESTAÇÃO DE CONTAS",G228="AGUARDANDO APROVAÇÃO PRESTAÇÃO DE CONTAS",G228="CONCLUÍDO"),"PTM CONCLUÍDO",IF(AND(VISTORIA!X228="",VISTORIA!W228&lt;&gt;""),VISTORIA!W228,IF(AND(VISTORIA!T228="",VISTORIA!S228&lt;&gt;""),VISTORIA!S228,IF(AND(VISTORIA!P228="",VISTORIA!O228&lt;&gt;""),VISTORIA!O228,IF(AND(VISTORIA!L228="",VISTORIA!K228&lt;&gt;""),VISTORIA!K228,IF(AND(VISTORIA!H228="",VISTORIA!G228&lt;&gt;""),VISTORIA!G228,"SEM PEDIDO"))))))</f>
        <v>SEM PEDIDO</v>
      </c>
      <c r="AC228" s="18" t="str">
        <f>IFERROR(INDEX('CONCLUSÃO INFORMAL'!228:228,MATCH(MAX('CONCLUSÃO INFORMAL'!H228,'CONCLUSÃO INFORMAL'!L228,'CONCLUSÃO INFORMAL'!P228),'CONCLUSÃO INFORMAL'!228:228,0)-1),"NÃO INFORMADO")</f>
        <v>NÃO INFORMADO</v>
      </c>
      <c r="AD228" s="233" t="str">
        <f>IFERROR(INDEX('CONCLUSÃO INFORMAL'!228:228,MATCH(MAX('CONCLUSÃO INFORMAL'!H228,'CONCLUSÃO INFORMAL'!L228,'CONCLUSÃO INFORMAL'!P228),'CONCLUSÃO INFORMAL'!228:228,0)),"NÃO INFORMADO")</f>
        <v>NÃO INFORMADO</v>
      </c>
      <c r="AE228" s="1950" t="str">
        <f>IFERROR(INDEX('CONCLUSÃO INFORMAL'!228:228,MATCH(MAX('CONCLUSÃO INFORMAL'!H228,'CONCLUSÃO INFORMAL'!L228,'CONCLUSÃO INFORMAL'!P228),'CONCLUSÃO INFORMAL'!228:228,0)+1),"NÃO INFORMADO")</f>
        <v>NÃO INFORMADO</v>
      </c>
    </row>
    <row r="229" spans="2:31" ht="43.5" x14ac:dyDescent="0.35">
      <c r="B229" s="7" t="str">
        <f>'INF GERAIS'!B229&amp;IFERROR(IF(INDEX(APOIO!$A$5:$A$50,MATCH('INF GERAIS'!N229,APOIO!$B$5:$B$50,0))="NÃO",APOIO!$A$2&amp;"NÃO VÁLIDO",""),"")</f>
        <v>2014.0215</v>
      </c>
      <c r="C229" s="1950" t="str">
        <f>'INF GERAIS'!C229</f>
        <v>AGRESTE MERIDIONAL</v>
      </c>
      <c r="D229" s="1950" t="str">
        <f>'INF GERAIS'!D229</f>
        <v>JUREMA</v>
      </c>
      <c r="E229" s="1950" t="str">
        <f>'INF GERAIS'!E229</f>
        <v>REFORMA E RECUPERAÇÃO DA ESCOLA MUNICIPAL PADRE IBIAPINA</v>
      </c>
      <c r="F229" s="1950" t="str">
        <f>'INF GERAIS'!G229</f>
        <v>NORMAL</v>
      </c>
      <c r="G229" s="1950" t="str">
        <f>'INF GERAIS'!N229</f>
        <v>AGUARDANDO APROVAÇÃO PRESTAÇÃO DE CONTAS (SECRETARIA)</v>
      </c>
      <c r="H229" s="1950" t="str">
        <f>'INF GERAIS'!O229</f>
        <v>CONCLUÍDA</v>
      </c>
      <c r="I229" s="11">
        <f>'INF GERAIS'!I229</f>
        <v>754716.54749999999</v>
      </c>
      <c r="J229" s="11">
        <f>'INF GERAIS'!J229</f>
        <v>387956.12</v>
      </c>
      <c r="K229" s="11">
        <f>'INF GERAIS'!K229</f>
        <v>328763.34000000003</v>
      </c>
      <c r="L229" s="11">
        <f>'INF GERAIS'!L229</f>
        <v>0</v>
      </c>
      <c r="M229" s="11">
        <f>'INF GERAIS'!M229</f>
        <v>59192.78</v>
      </c>
      <c r="N229" s="233">
        <f>IF(MAX(PAGAMENTOS!M229,PAGAMENTOS!U229,PAGAMENTOS!AC229,PAGAMENTOS!AK229,PAGAMENTOS!AQ229,PAGAMENTOS!AW229)=0,"SEM PAGAMENTO",IFERROR(INDEX(PAGAMENTOS!229:229,MATCH(MAX(PAGAMENTOS!M229,PAGAMENTOS!U229,PAGAMENTOS!AC229,PAGAMENTOS!AK229,PAGAMENTOS!AQ229,PAGAMENTOS!AW229),PAGAMENTOS!229:229,0)),"SEM PAGAMENTO"))</f>
        <v>43909</v>
      </c>
      <c r="O229" s="120" t="str">
        <f>IF(MAX(PAGAMENTOS!M229,PAGAMENTOS!U229,PAGAMENTOS!AC229,PAGAMENTOS!AK229,PAGAMENTOS!AQ229,PAGAMENTOS!AW229)=0,"SEM PAGAMENTO",IFERROR(IF(MATCH(MAX(PAGAMENTOS!M229,PAGAMENTOS!U229,PAGAMENTOS!AC229,PAGAMENTOS!AK229,PAGAMENTOS!AQ229,PAGAMENTOS!AW229),PAGAMENTOS!229:229,0)&gt;40,INDEX(PAGAMENTOS!229:229,MATCH(MAX(PAGAMENTOS!M229,PAGAMENTOS!U229,PAGAMENTOS!AC229,PAGAMENTOS!AK229,PAGAMENTOS!AQ229,PAGAMENTOS!AW229),PAGAMENTOS!229:229,0)-2)&amp;" P COMP.",IF(MATCH(MAX(PAGAMENTOS!M229,PAGAMENTOS!U229,PAGAMENTOS!AC229,PAGAMENTOS!AK229,PAGAMENTOS!AQ229,PAGAMENTOS!AW229),PAGAMENTOS!229:229,0)=13,"1ª P",IF(MATCH(MAX(PAGAMENTOS!M229,PAGAMENTOS!U229,PAGAMENTOS!AC229,PAGAMENTOS!AK229,PAGAMENTOS!AQ229,PAGAMENTOS!AW229),PAGAMENTOS!229:229,0)=21,"2ª P",IF(MATCH(MAX(PAGAMENTOS!M229,PAGAMENTOS!U229,PAGAMENTOS!AC229,PAGAMENTOS!AK229,PAGAMENTOS!AQ229,PAGAMENTOS!AW229),PAGAMENTOS!229:229,0)=29,"3ª P",IF(PAGAMENTOS!AC229=PAGAMENTOS!AK229,"4ª P","4ª P"))))),"SEM PAGAMENTO"))</f>
        <v>4ª P</v>
      </c>
      <c r="P229" s="11">
        <f>IF(MAX(PAGAMENTOS!M229,PAGAMENTOS!U229,PAGAMENTOS!AC229,PAGAMENTOS!AK229,PAGAMENTOS!AQ229,PAGAMENTOS!AW229)=0,"SEM PAGAMENTO",IFERROR(INDEX(PAGAMENTOS!229:229,MATCH(MAX(PAGAMENTOS!M229,PAGAMENTOS!U229,PAGAMENTOS!AC229,PAGAMENTOS!AK229,PAGAMENTOS!AQ229,PAGAMENTOS!AW229),PAGAMENTOS!229:229,0)-1),"SEM PAGAMENTO"))</f>
        <v>65752.670000000042</v>
      </c>
      <c r="Q229" s="11">
        <f>SUM(PAGAMENTOS!G229,PAGAMENTOS!L229,PAGAMENTOS!T229,PAGAMENTOS!AB229,PAGAMENTOS!AJ229,PAGAMENTOS!AP229,PAGAMENTOS!AV229)</f>
        <v>328763.34000000003</v>
      </c>
      <c r="R229" s="11">
        <f>SUM(PAGAMENTOS!G229,PAGAMENTOS!H229,PAGAMENTOS!L229,PAGAMENTOS!T229,PAGAMENTOS!AB229,PAGAMENTOS!AJ229,PAGAMENTOS!AP229,PAGAMENTOS!AV229)</f>
        <v>328763.34000000003</v>
      </c>
      <c r="S229" s="17">
        <f t="shared" si="3"/>
        <v>1</v>
      </c>
      <c r="T229" s="11">
        <f>IF(RIGHT(B229)="O",0,IF(AND(R229=0,PAGAMENTOS!H229&lt;&gt;0),0,K229-R229))</f>
        <v>0</v>
      </c>
      <c r="U229" s="120" t="str">
        <f>IF(AND(OR(PAGAMENTOS!AG229&lt;&gt;"",PAGAMENTOS!AH229&lt;&gt;""),PAGAMENTOS!AK229=""),"4ª",IF(AND(OR(PAGAMENTOS!Y229&lt;&gt;"",PAGAMENTOS!Z229&lt;&gt;""),PAGAMENTOS!AC229=""),"3ª",IF(AND(OR(PAGAMENTOS!Q229&lt;&gt;"",PAGAMENTOS!R229&lt;&gt;""),PAGAMENTOS!U229=""),"2ª",IF(AND(OR(PAGAMENTOS!I229&lt;&gt;"",PAGAMENTOS!J229&lt;&gt;""),PAGAMENTOS!M229=""),"1ª","OK"))))</f>
        <v>OK</v>
      </c>
      <c r="V229" s="120" t="str">
        <f>IF(U229="4ª",IF(PAGAMENTOS!AH229="","AGUARDANDO VISTORIA","NO FINANCEIRO"),IF(U229="3ª",IF(PAGAMENTOS!Z229="","AGUARDANDO VISTORIA","NO FINANCEIRO"),IF(U229="2ª",IF(PAGAMENTOS!R229="","AGUARDANDO VISTORIA","NO FINANCEIRO"),IF(U229="1ª",IF(PAGAMENTOS!J229="","AGUARDANDO LIBERAÇÃO","NO FINANCEIRO"),"OK"))))</f>
        <v>OK</v>
      </c>
      <c r="W229" s="233" t="str">
        <f>IF(U229="4ª",IF(PAGAMENTOS!AH229="",PAGAMENTOS!AG229,PAGAMENTOS!AH229),IF(U229="3ª",IF(PAGAMENTOS!Z229="",PAGAMENTOS!Y229,PAGAMENTOS!Z229),IF(U229="2ª",IF(PAGAMENTOS!R229="",PAGAMENTOS!Q229,PAGAMENTOS!R229),IF(U229="1ª",IF(PAGAMENTOS!J229="",PAGAMENTOS!I229,PAGAMENTOS!J229),"OK"))))</f>
        <v>OK</v>
      </c>
      <c r="X229" s="18">
        <f>MAX(VISTORIA!Y229,VISTORIA!U229,VISTORIA!Q229,VISTORIA!M229,VISTORIA!I229)</f>
        <v>1</v>
      </c>
      <c r="Y229" s="18">
        <f>IF(VISTORIA!Y229&lt;&gt;"",VISTORIA!Y229,IF(VISTORIA!U229&lt;&gt;"",VISTORIA!U229,IF(VISTORIA!Q229&lt;&gt;"",VISTORIA!Q229,IF(VISTORIA!M229&lt;&gt;"",VISTORIA!M229,IF(VISTORIA!I229&lt;&gt;"",VISTORIA!I229,0)))))</f>
        <v>1</v>
      </c>
      <c r="Z229" s="233">
        <f>IF(VISTORIA!Y229&lt;&gt;"",VISTORIA!W229,IF(VISTORIA!U229&lt;&gt;"",VISTORIA!S229,IF(VISTORIA!Q229&lt;&gt;"",VISTORIA!O229,IF(VISTORIA!M229&lt;&gt;"",VISTORIA!K229,IF(VISTORIA!I229&lt;&gt;"",VISTORIA!G229,"NA")))))</f>
        <v>43370</v>
      </c>
      <c r="AA229" s="233">
        <f>IF(VISTORIA!Y229&lt;&gt;"",VISTORIA!X229,IF(VISTORIA!U229&lt;&gt;"",VISTORIA!T229,IF(VISTORIA!Q229&lt;&gt;"",VISTORIA!P229,IF(VISTORIA!M229&lt;&gt;"",VISTORIA!L229,IF(VISTORIA!I229&lt;&gt;"",VISTORIA!H229,"NA")))))</f>
        <v>43635</v>
      </c>
      <c r="AB229" s="233" t="str">
        <f>IF(OR(G229="AGUARDANDO PRESTAÇÃO DE CONTAS",G229="AGUARDANDO APROVAÇÃO PRESTAÇÃO DE CONTAS",G229="CONCLUÍDO"),"PTM CONCLUÍDO",IF(AND(VISTORIA!X229="",VISTORIA!W229&lt;&gt;""),VISTORIA!W229,IF(AND(VISTORIA!T229="",VISTORIA!S229&lt;&gt;""),VISTORIA!S229,IF(AND(VISTORIA!P229="",VISTORIA!O229&lt;&gt;""),VISTORIA!O229,IF(AND(VISTORIA!L229="",VISTORIA!K229&lt;&gt;""),VISTORIA!K229,IF(AND(VISTORIA!H229="",VISTORIA!G229&lt;&gt;""),VISTORIA!G229,"SEM PEDIDO"))))))</f>
        <v>SEM PEDIDO</v>
      </c>
      <c r="AC229" s="18" t="str">
        <f>IFERROR(INDEX('CONCLUSÃO INFORMAL'!229:229,MATCH(MAX('CONCLUSÃO INFORMAL'!H229,'CONCLUSÃO INFORMAL'!L229,'CONCLUSÃO INFORMAL'!P229),'CONCLUSÃO INFORMAL'!229:229,0)-1),"NÃO INFORMADO")</f>
        <v>NÃO INFORMADO</v>
      </c>
      <c r="AD229" s="233" t="str">
        <f>IFERROR(INDEX('CONCLUSÃO INFORMAL'!229:229,MATCH(MAX('CONCLUSÃO INFORMAL'!H229,'CONCLUSÃO INFORMAL'!L229,'CONCLUSÃO INFORMAL'!P229),'CONCLUSÃO INFORMAL'!229:229,0)),"NÃO INFORMADO")</f>
        <v>NÃO INFORMADO</v>
      </c>
      <c r="AE229" s="1950" t="str">
        <f>IFERROR(INDEX('CONCLUSÃO INFORMAL'!229:229,MATCH(MAX('CONCLUSÃO INFORMAL'!H229,'CONCLUSÃO INFORMAL'!L229,'CONCLUSÃO INFORMAL'!P229),'CONCLUSÃO INFORMAL'!229:229,0)+1),"NÃO INFORMADO")</f>
        <v>NÃO INFORMADO</v>
      </c>
    </row>
    <row r="230" spans="2:31" ht="43.5" x14ac:dyDescent="0.35">
      <c r="B230" s="7" t="str">
        <f>'INF GERAIS'!B230&amp;IFERROR(IF(INDEX(APOIO!$A$5:$A$50,MATCH('INF GERAIS'!N230,APOIO!$B$5:$B$50,0))="NÃO",APOIO!$A$2&amp;"NÃO VÁLIDO",""),"")</f>
        <v>2014.0216</v>
      </c>
      <c r="C230" s="1950" t="str">
        <f>'INF GERAIS'!C230</f>
        <v>AGRESTE MERIDIONAL</v>
      </c>
      <c r="D230" s="1950" t="str">
        <f>'INF GERAIS'!D230</f>
        <v>JUREMA</v>
      </c>
      <c r="E230" s="1950" t="str">
        <f>'INF GERAIS'!E230</f>
        <v>REFORMA DO MERCADO DE CEREAIS DO MUNICÍPIO</v>
      </c>
      <c r="F230" s="1950" t="str">
        <f>'INF GERAIS'!G230</f>
        <v>NORMAL</v>
      </c>
      <c r="G230" s="12" t="str">
        <f>'INF GERAIS'!N230</f>
        <v>EM CONFERÊNCIA PARA TEMAI</v>
      </c>
      <c r="H230" s="1950" t="str">
        <f>'INF GERAIS'!O230</f>
        <v>CONCLUÍDA</v>
      </c>
      <c r="I230" s="11">
        <f>'INF GERAIS'!I230</f>
        <v>754716.54749999999</v>
      </c>
      <c r="J230" s="11">
        <f>'INF GERAIS'!J230</f>
        <v>134780.06</v>
      </c>
      <c r="K230" s="11">
        <f>'INF GERAIS'!K230</f>
        <v>131561.59</v>
      </c>
      <c r="L230" s="11">
        <f>'INF GERAIS'!L230</f>
        <v>0</v>
      </c>
      <c r="M230" s="11">
        <f>'INF GERAIS'!M230</f>
        <v>3218.47</v>
      </c>
      <c r="N230" s="233">
        <f>IF(MAX(PAGAMENTOS!M230,PAGAMENTOS!U230,PAGAMENTOS!AC230,PAGAMENTOS!AK230,PAGAMENTOS!AQ230,PAGAMENTOS!AW230)=0,"SEM PAGAMENTO",IFERROR(INDEX(PAGAMENTOS!230:230,MATCH(MAX(PAGAMENTOS!M230,PAGAMENTOS!U230,PAGAMENTOS!AC230,PAGAMENTOS!AK230,PAGAMENTOS!AQ230,PAGAMENTOS!AW230),PAGAMENTOS!230:230,0)),"SEM PAGAMENTO"))</f>
        <v>43656</v>
      </c>
      <c r="O230" s="120" t="str">
        <f>IF(MAX(PAGAMENTOS!M230,PAGAMENTOS!U230,PAGAMENTOS!AC230,PAGAMENTOS!AK230,PAGAMENTOS!AQ230,PAGAMENTOS!AW230)=0,"SEM PAGAMENTO",IFERROR(IF(MATCH(MAX(PAGAMENTOS!M230,PAGAMENTOS!U230,PAGAMENTOS!AC230,PAGAMENTOS!AK230,PAGAMENTOS!AQ230,PAGAMENTOS!AW230),PAGAMENTOS!230:230,0)&gt;40,INDEX(PAGAMENTOS!230:230,MATCH(MAX(PAGAMENTOS!M230,PAGAMENTOS!U230,PAGAMENTOS!AC230,PAGAMENTOS!AK230,PAGAMENTOS!AQ230,PAGAMENTOS!AW230),PAGAMENTOS!230:230,0)-2)&amp;" P COMP.",IF(MATCH(MAX(PAGAMENTOS!M230,PAGAMENTOS!U230,PAGAMENTOS!AC230,PAGAMENTOS!AK230,PAGAMENTOS!AQ230,PAGAMENTOS!AW230),PAGAMENTOS!230:230,0)=13,"1ª P",IF(MATCH(MAX(PAGAMENTOS!M230,PAGAMENTOS!U230,PAGAMENTOS!AC230,PAGAMENTOS!AK230,PAGAMENTOS!AQ230,PAGAMENTOS!AW230),PAGAMENTOS!230:230,0)=21,"2ª P",IF(MATCH(MAX(PAGAMENTOS!M230,PAGAMENTOS!U230,PAGAMENTOS!AC230,PAGAMENTOS!AK230,PAGAMENTOS!AQ230,PAGAMENTOS!AW230),PAGAMENTOS!230:230,0)=29,"3ª P",IF(PAGAMENTOS!AC230=PAGAMENTOS!AK230,"4ª P","4ª P"))))),"SEM PAGAMENTO"))</f>
        <v>4ª P</v>
      </c>
      <c r="P230" s="11">
        <f>IF(MAX(PAGAMENTOS!M230,PAGAMENTOS!U230,PAGAMENTOS!AC230,PAGAMENTOS!AK230,PAGAMENTOS!AQ230,PAGAMENTOS!AW230)=0,"SEM PAGAMENTO",IFERROR(INDEX(PAGAMENTOS!230:230,MATCH(MAX(PAGAMENTOS!M230,PAGAMENTOS!U230,PAGAMENTOS!AC230,PAGAMENTOS!AK230,PAGAMENTOS!AQ230,PAGAMENTOS!AW230),PAGAMENTOS!230:230,0)-1),"SEM PAGAMENTO"))</f>
        <v>26312.32</v>
      </c>
      <c r="Q230" s="11">
        <f>SUM(PAGAMENTOS!G230,PAGAMENTOS!L230,PAGAMENTOS!T230,PAGAMENTOS!AB230,PAGAMENTOS!AJ230,PAGAMENTOS!AP230,PAGAMENTOS!AV230)</f>
        <v>131561.59000000003</v>
      </c>
      <c r="R230" s="11">
        <f>SUM(PAGAMENTOS!G230,PAGAMENTOS!H230,PAGAMENTOS!L230,PAGAMENTOS!T230,PAGAMENTOS!AB230,PAGAMENTOS!AJ230,PAGAMENTOS!AP230,PAGAMENTOS!AV230)</f>
        <v>131561.59000000003</v>
      </c>
      <c r="S230" s="17">
        <f t="shared" si="3"/>
        <v>1.0000000000000002</v>
      </c>
      <c r="T230" s="11">
        <f>IF(RIGHT(B230)="O",0,IF(AND(R230=0,PAGAMENTOS!H230&lt;&gt;0),0,K230-R230))</f>
        <v>-2.9103830456733704E-11</v>
      </c>
      <c r="U230" s="120" t="str">
        <f>IF(AND(OR(PAGAMENTOS!AG230&lt;&gt;"",PAGAMENTOS!AH230&lt;&gt;""),PAGAMENTOS!AK230=""),"4ª",IF(AND(OR(PAGAMENTOS!Y230&lt;&gt;"",PAGAMENTOS!Z230&lt;&gt;""),PAGAMENTOS!AC230=""),"3ª",IF(AND(OR(PAGAMENTOS!Q230&lt;&gt;"",PAGAMENTOS!R230&lt;&gt;""),PAGAMENTOS!U230=""),"2ª",IF(AND(OR(PAGAMENTOS!I230&lt;&gt;"",PAGAMENTOS!J230&lt;&gt;""),PAGAMENTOS!M230=""),"1ª","OK"))))</f>
        <v>OK</v>
      </c>
      <c r="V230" s="120" t="str">
        <f>IF(U230="4ª",IF(PAGAMENTOS!AH230="","AGUARDANDO VISTORIA","NO FINANCEIRO"),IF(U230="3ª",IF(PAGAMENTOS!Z230="","AGUARDANDO VISTORIA","NO FINANCEIRO"),IF(U230="2ª",IF(PAGAMENTOS!R230="","AGUARDANDO VISTORIA","NO FINANCEIRO"),IF(U230="1ª",IF(PAGAMENTOS!J230="","AGUARDANDO LIBERAÇÃO","NO FINANCEIRO"),"OK"))))</f>
        <v>OK</v>
      </c>
      <c r="W230" s="233" t="str">
        <f>IF(U230="4ª",IF(PAGAMENTOS!AH230="",PAGAMENTOS!AG230,PAGAMENTOS!AH230),IF(U230="3ª",IF(PAGAMENTOS!Z230="",PAGAMENTOS!Y230,PAGAMENTOS!Z230),IF(U230="2ª",IF(PAGAMENTOS!R230="",PAGAMENTOS!Q230,PAGAMENTOS!R230),IF(U230="1ª",IF(PAGAMENTOS!J230="",PAGAMENTOS!I230,PAGAMENTOS!J230),"OK"))))</f>
        <v>OK</v>
      </c>
      <c r="X230" s="18">
        <f>MAX(VISTORIA!Y230,VISTORIA!U230,VISTORIA!Q230,VISTORIA!M230,VISTORIA!I230)</f>
        <v>1</v>
      </c>
      <c r="Y230" s="18">
        <f>IF(VISTORIA!Y230&lt;&gt;"",VISTORIA!Y230,IF(VISTORIA!U230&lt;&gt;"",VISTORIA!U230,IF(VISTORIA!Q230&lt;&gt;"",VISTORIA!Q230,IF(VISTORIA!M230&lt;&gt;"",VISTORIA!M230,IF(VISTORIA!I230&lt;&gt;"",VISTORIA!I230,0)))))</f>
        <v>1</v>
      </c>
      <c r="Z230" s="233">
        <f>IF(VISTORIA!Y230&lt;&gt;"",VISTORIA!W230,IF(VISTORIA!U230&lt;&gt;"",VISTORIA!S230,IF(VISTORIA!Q230&lt;&gt;"",VISTORIA!O230,IF(VISTORIA!M230&lt;&gt;"",VISTORIA!K230,IF(VISTORIA!I230&lt;&gt;"",VISTORIA!G230,"NA")))))</f>
        <v>43370</v>
      </c>
      <c r="AA230" s="233">
        <f>IF(VISTORIA!Y230&lt;&gt;"",VISTORIA!X230,IF(VISTORIA!U230&lt;&gt;"",VISTORIA!T230,IF(VISTORIA!Q230&lt;&gt;"",VISTORIA!P230,IF(VISTORIA!M230&lt;&gt;"",VISTORIA!L230,IF(VISTORIA!I230&lt;&gt;"",VISTORIA!H230,"NA")))))</f>
        <v>43391</v>
      </c>
      <c r="AB230" s="233" t="str">
        <f>IF(OR(G230="AGUARDANDO PRESTAÇÃO DE CONTAS",G230="AGUARDANDO APROVAÇÃO PRESTAÇÃO DE CONTAS",G230="CONCLUÍDO"),"PTM CONCLUÍDO",IF(AND(VISTORIA!X230="",VISTORIA!W230&lt;&gt;""),VISTORIA!W230,IF(AND(VISTORIA!T230="",VISTORIA!S230&lt;&gt;""),VISTORIA!S230,IF(AND(VISTORIA!P230="",VISTORIA!O230&lt;&gt;""),VISTORIA!O230,IF(AND(VISTORIA!L230="",VISTORIA!K230&lt;&gt;""),VISTORIA!K230,IF(AND(VISTORIA!H230="",VISTORIA!G230&lt;&gt;""),VISTORIA!G230,"SEM PEDIDO"))))))</f>
        <v>SEM PEDIDO</v>
      </c>
      <c r="AC230" s="18" t="str">
        <f>IFERROR(INDEX('CONCLUSÃO INFORMAL'!230:230,MATCH(MAX('CONCLUSÃO INFORMAL'!H230,'CONCLUSÃO INFORMAL'!L230,'CONCLUSÃO INFORMAL'!P230),'CONCLUSÃO INFORMAL'!230:230,0)-1),"NÃO INFORMADO")</f>
        <v>NÃO INFORMADO</v>
      </c>
      <c r="AD230" s="233" t="str">
        <f>IFERROR(INDEX('CONCLUSÃO INFORMAL'!230:230,MATCH(MAX('CONCLUSÃO INFORMAL'!H230,'CONCLUSÃO INFORMAL'!L230,'CONCLUSÃO INFORMAL'!P230),'CONCLUSÃO INFORMAL'!230:230,0)),"NÃO INFORMADO")</f>
        <v>NÃO INFORMADO</v>
      </c>
      <c r="AE230" s="1950" t="str">
        <f>IFERROR(INDEX('CONCLUSÃO INFORMAL'!230:230,MATCH(MAX('CONCLUSÃO INFORMAL'!H230,'CONCLUSÃO INFORMAL'!L230,'CONCLUSÃO INFORMAL'!P230),'CONCLUSÃO INFORMAL'!230:230,0)+1),"NÃO INFORMADO")</f>
        <v>NÃO INFORMADO</v>
      </c>
    </row>
    <row r="231" spans="2:31" ht="43.5" x14ac:dyDescent="0.35">
      <c r="B231" s="7" t="str">
        <f>'INF GERAIS'!B231&amp;IFERROR(IF(INDEX(APOIO!$A$5:$A$50,MATCH('INF GERAIS'!N231,APOIO!$B$5:$B$50,0))="NÃO",APOIO!$A$2&amp;"NÃO VÁLIDO",""),"")</f>
        <v>2014.0217</v>
      </c>
      <c r="C231" s="1950" t="str">
        <f>'INF GERAIS'!C231</f>
        <v>AGRESTE MERIDIONAL</v>
      </c>
      <c r="D231" s="1950" t="str">
        <f>'INF GERAIS'!D231</f>
        <v>JUREMA</v>
      </c>
      <c r="E231" s="1950" t="str">
        <f>'INF GERAIS'!E231</f>
        <v xml:space="preserve">REFORMA E AMPLIAÇÃO DA POLICLÍNICA MUNICIPAL </v>
      </c>
      <c r="F231" s="1950" t="str">
        <f>'INF GERAIS'!G231</f>
        <v>NORMAL</v>
      </c>
      <c r="G231" s="1950" t="str">
        <f>'INF GERAIS'!N231</f>
        <v>AGUARDANDO REPROGRAMAÇÃO</v>
      </c>
      <c r="H231" s="1950" t="str">
        <f>'INF GERAIS'!O231</f>
        <v>EM ANDAMENTO</v>
      </c>
      <c r="I231" s="11">
        <f>'INF GERAIS'!I231</f>
        <v>754716.54749999999</v>
      </c>
      <c r="J231" s="11">
        <f>'INF GERAIS'!J231</f>
        <v>90400.67</v>
      </c>
      <c r="K231" s="11">
        <f>'INF GERAIS'!K231</f>
        <v>90400.67</v>
      </c>
      <c r="L231" s="11">
        <f>'INF GERAIS'!L231</f>
        <v>0</v>
      </c>
      <c r="M231" s="11">
        <f>'INF GERAIS'!M231</f>
        <v>0</v>
      </c>
      <c r="N231" s="233">
        <f>IF(MAX(PAGAMENTOS!M231,PAGAMENTOS!U231,PAGAMENTOS!AC231,PAGAMENTOS!AK231,PAGAMENTOS!AQ231,PAGAMENTOS!AW231)=0,"SEM PAGAMENTO",IFERROR(INDEX(PAGAMENTOS!231:231,MATCH(MAX(PAGAMENTOS!M231,PAGAMENTOS!U231,PAGAMENTOS!AC231,PAGAMENTOS!AK231,PAGAMENTOS!AQ231,PAGAMENTOS!AW231),PAGAMENTOS!231:231,0)),"SEM PAGAMENTO"))</f>
        <v>42510</v>
      </c>
      <c r="O231" s="120" t="str">
        <f>IF(MAX(PAGAMENTOS!M231,PAGAMENTOS!U231,PAGAMENTOS!AC231,PAGAMENTOS!AK231,PAGAMENTOS!AQ231,PAGAMENTOS!AW231)=0,"SEM PAGAMENTO",IFERROR(IF(MATCH(MAX(PAGAMENTOS!M231,PAGAMENTOS!U231,PAGAMENTOS!AC231,PAGAMENTOS!AK231,PAGAMENTOS!AQ231,PAGAMENTOS!AW231),PAGAMENTOS!231:231,0)&gt;40,INDEX(PAGAMENTOS!231:231,MATCH(MAX(PAGAMENTOS!M231,PAGAMENTOS!U231,PAGAMENTOS!AC231,PAGAMENTOS!AK231,PAGAMENTOS!AQ231,PAGAMENTOS!AW231),PAGAMENTOS!231:231,0)-2)&amp;" P COMP.",IF(MATCH(MAX(PAGAMENTOS!M231,PAGAMENTOS!U231,PAGAMENTOS!AC231,PAGAMENTOS!AK231,PAGAMENTOS!AQ231,PAGAMENTOS!AW231),PAGAMENTOS!231:231,0)=13,"1ª P",IF(MATCH(MAX(PAGAMENTOS!M231,PAGAMENTOS!U231,PAGAMENTOS!AC231,PAGAMENTOS!AK231,PAGAMENTOS!AQ231,PAGAMENTOS!AW231),PAGAMENTOS!231:231,0)=21,"2ª P",IF(MATCH(MAX(PAGAMENTOS!M231,PAGAMENTOS!U231,PAGAMENTOS!AC231,PAGAMENTOS!AK231,PAGAMENTOS!AQ231,PAGAMENTOS!AW231),PAGAMENTOS!231:231,0)=29,"3ª P",IF(PAGAMENTOS!AC231=PAGAMENTOS!AK231,"4ª P","4ª P"))))),"SEM PAGAMENTO"))</f>
        <v>3ª P</v>
      </c>
      <c r="P231" s="11">
        <f>IF(MAX(PAGAMENTOS!M231,PAGAMENTOS!U231,PAGAMENTOS!AC231,PAGAMENTOS!AK231,PAGAMENTOS!AQ231,PAGAMENTOS!AW231)=0,"SEM PAGAMENTO",IFERROR(INDEX(PAGAMENTOS!231:231,MATCH(MAX(PAGAMENTOS!M231,PAGAMENTOS!U231,PAGAMENTOS!AC231,PAGAMENTOS!AK231,PAGAMENTOS!AQ231,PAGAMENTOS!AW231),PAGAMENTOS!231:231,0)-1),"SEM PAGAMENTO"))</f>
        <v>18080.13</v>
      </c>
      <c r="Q231" s="11">
        <f>SUM(PAGAMENTOS!G231,PAGAMENTOS!L231,PAGAMENTOS!T231,PAGAMENTOS!AB231,PAGAMENTOS!AJ231,PAGAMENTOS!AP231,PAGAMENTOS!AV231)</f>
        <v>72320.53</v>
      </c>
      <c r="R231" s="11">
        <f>SUM(PAGAMENTOS!G231,PAGAMENTOS!H231,PAGAMENTOS!L231,PAGAMENTOS!T231,PAGAMENTOS!AB231,PAGAMENTOS!AJ231,PAGAMENTOS!AP231,PAGAMENTOS!AV231)</f>
        <v>72320.53</v>
      </c>
      <c r="S231" s="17">
        <f t="shared" si="3"/>
        <v>0.7999999336288105</v>
      </c>
      <c r="T231" s="11">
        <f>IF(RIGHT(B231)="O",0,IF(AND(R231=0,PAGAMENTOS!H231&lt;&gt;0),0,K231-R231))</f>
        <v>18080.14</v>
      </c>
      <c r="U231" s="120" t="str">
        <f>IF(AND(OR(PAGAMENTOS!AG231&lt;&gt;"",PAGAMENTOS!AH231&lt;&gt;""),PAGAMENTOS!AK231=""),"4ª",IF(AND(OR(PAGAMENTOS!Y231&lt;&gt;"",PAGAMENTOS!Z231&lt;&gt;""),PAGAMENTOS!AC231=""),"3ª",IF(AND(OR(PAGAMENTOS!Q231&lt;&gt;"",PAGAMENTOS!R231&lt;&gt;""),PAGAMENTOS!U231=""),"2ª",IF(AND(OR(PAGAMENTOS!I231&lt;&gt;"",PAGAMENTOS!J231&lt;&gt;""),PAGAMENTOS!M231=""),"1ª","OK"))))</f>
        <v>4ª</v>
      </c>
      <c r="V231" s="120" t="str">
        <f>IF(U231="4ª",IF(PAGAMENTOS!AH231="","AGUARDANDO VISTORIA","NO FINANCEIRO"),IF(U231="3ª",IF(PAGAMENTOS!Z231="","AGUARDANDO VISTORIA","NO FINANCEIRO"),IF(U231="2ª",IF(PAGAMENTOS!R231="","AGUARDANDO VISTORIA","NO FINANCEIRO"),IF(U231="1ª",IF(PAGAMENTOS!J231="","AGUARDANDO LIBERAÇÃO","NO FINANCEIRO"),"OK"))))</f>
        <v>AGUARDANDO VISTORIA</v>
      </c>
      <c r="W231" s="233">
        <f>IF(U231="4ª",IF(PAGAMENTOS!AH231="",PAGAMENTOS!AG231,PAGAMENTOS!AH231),IF(U231="3ª",IF(PAGAMENTOS!Z231="",PAGAMENTOS!Y231,PAGAMENTOS!Z231),IF(U231="2ª",IF(PAGAMENTOS!R231="",PAGAMENTOS!Q231,PAGAMENTOS!R231),IF(U231="1ª",IF(PAGAMENTOS!J231="",PAGAMENTOS!I231,PAGAMENTOS!J231),"OK"))))</f>
        <v>43367</v>
      </c>
      <c r="X231" s="18">
        <f>MAX(VISTORIA!Y231,VISTORIA!U231,VISTORIA!Q231,VISTORIA!M231,VISTORIA!I231)</f>
        <v>0.73650000000000004</v>
      </c>
      <c r="Y231" s="18">
        <f>IF(VISTORIA!Y231&lt;&gt;"",VISTORIA!Y231,IF(VISTORIA!U231&lt;&gt;"",VISTORIA!U231,IF(VISTORIA!Q231&lt;&gt;"",VISTORIA!Q231,IF(VISTORIA!M231&lt;&gt;"",VISTORIA!M231,IF(VISTORIA!I231&lt;&gt;"",VISTORIA!I231,0)))))</f>
        <v>0.73650000000000004</v>
      </c>
      <c r="Z231" s="233">
        <f>IF(VISTORIA!Y231&lt;&gt;"",VISTORIA!W231,IF(VISTORIA!U231&lt;&gt;"",VISTORIA!S231,IF(VISTORIA!Q231&lt;&gt;"",VISTORIA!O231,IF(VISTORIA!M231&lt;&gt;"",VISTORIA!K231,IF(VISTORIA!I231&lt;&gt;"",VISTORIA!G231,"NA")))))</f>
        <v>43367</v>
      </c>
      <c r="AA231" s="233">
        <f>IF(VISTORIA!Y231&lt;&gt;"",VISTORIA!X231,IF(VISTORIA!U231&lt;&gt;"",VISTORIA!T231,IF(VISTORIA!Q231&lt;&gt;"",VISTORIA!P231,IF(VISTORIA!M231&lt;&gt;"",VISTORIA!L231,IF(VISTORIA!I231&lt;&gt;"",VISTORIA!H231,"NA")))))</f>
        <v>44986</v>
      </c>
      <c r="AB231" s="233" t="str">
        <f>IF(OR(G231="AGUARDANDO PRESTAÇÃO DE CONTAS",G231="AGUARDANDO APROVAÇÃO PRESTAÇÃO DE CONTAS",G231="CONCLUÍDO"),"PTM CONCLUÍDO",IF(AND(VISTORIA!X231="",VISTORIA!W231&lt;&gt;""),VISTORIA!W231,IF(AND(VISTORIA!T231="",VISTORIA!S231&lt;&gt;""),VISTORIA!S231,IF(AND(VISTORIA!P231="",VISTORIA!O231&lt;&gt;""),VISTORIA!O231,IF(AND(VISTORIA!L231="",VISTORIA!K231&lt;&gt;""),VISTORIA!K231,IF(AND(VISTORIA!H231="",VISTORIA!G231&lt;&gt;""),VISTORIA!G231,"SEM PEDIDO"))))))</f>
        <v>SEM PEDIDO</v>
      </c>
      <c r="AC231" s="18" t="str">
        <f>IFERROR(INDEX('CONCLUSÃO INFORMAL'!231:231,MATCH(MAX('CONCLUSÃO INFORMAL'!H231,'CONCLUSÃO INFORMAL'!L231,'CONCLUSÃO INFORMAL'!P231),'CONCLUSÃO INFORMAL'!231:231,0)-1),"NÃO INFORMADO")</f>
        <v>NÃO INFORMADO</v>
      </c>
      <c r="AD231" s="233" t="str">
        <f>IFERROR(INDEX('CONCLUSÃO INFORMAL'!231:231,MATCH(MAX('CONCLUSÃO INFORMAL'!H231,'CONCLUSÃO INFORMAL'!L231,'CONCLUSÃO INFORMAL'!P231),'CONCLUSÃO INFORMAL'!231:231,0)),"NÃO INFORMADO")</f>
        <v>NÃO INFORMADO</v>
      </c>
      <c r="AE231" s="1950" t="str">
        <f>IFERROR(INDEX('CONCLUSÃO INFORMAL'!231:231,MATCH(MAX('CONCLUSÃO INFORMAL'!H231,'CONCLUSÃO INFORMAL'!L231,'CONCLUSÃO INFORMAL'!P231),'CONCLUSÃO INFORMAL'!231:231,0)+1),"NÃO INFORMADO")</f>
        <v>NÃO INFORMADO</v>
      </c>
    </row>
    <row r="232" spans="2:31" ht="43.5" x14ac:dyDescent="0.35">
      <c r="B232" s="7" t="str">
        <f>'INF GERAIS'!B232&amp;IFERROR(IF(INDEX(APOIO!$A$5:$A$50,MATCH('INF GERAIS'!N232,APOIO!$B$5:$B$50,0))="NÃO",APOIO!$A$2&amp;"NÃO VÁLIDO",""),"")</f>
        <v>2014.0218</v>
      </c>
      <c r="C232" s="1950" t="str">
        <f>'INF GERAIS'!C232</f>
        <v>AGRESTE MERIDIONAL</v>
      </c>
      <c r="D232" s="1950" t="str">
        <f>'INF GERAIS'!D232</f>
        <v>JUREMA</v>
      </c>
      <c r="E232" s="1950" t="str">
        <f>'INF GERAIS'!E232</f>
        <v>REFORMA DO AÇOUGUE PÚBLICO DO DISTRITO DE QUEIMADAS</v>
      </c>
      <c r="F232" s="1950" t="str">
        <f>'INF GERAIS'!G232</f>
        <v>NORMAL</v>
      </c>
      <c r="G232" s="12" t="str">
        <f>'INF GERAIS'!N232</f>
        <v>EM CONFERÊNCIA PARA TEMAI</v>
      </c>
      <c r="H232" s="1950" t="str">
        <f>'INF GERAIS'!O232</f>
        <v>CONCLUÍDA</v>
      </c>
      <c r="I232" s="11">
        <f>'INF GERAIS'!I232</f>
        <v>754716.54749999999</v>
      </c>
      <c r="J232" s="11">
        <f>'INF GERAIS'!J232</f>
        <v>50589.03</v>
      </c>
      <c r="K232" s="11">
        <f>'INF GERAIS'!K232</f>
        <v>49670.01</v>
      </c>
      <c r="L232" s="11">
        <f>'INF GERAIS'!L232</f>
        <v>0</v>
      </c>
      <c r="M232" s="11">
        <f>'INF GERAIS'!M232</f>
        <v>919.02</v>
      </c>
      <c r="N232" s="233">
        <f>IF(MAX(PAGAMENTOS!M232,PAGAMENTOS!U232,PAGAMENTOS!AC232,PAGAMENTOS!AK232,PAGAMENTOS!AQ232,PAGAMENTOS!AW232)=0,"SEM PAGAMENTO",IFERROR(INDEX(PAGAMENTOS!232:232,MATCH(MAX(PAGAMENTOS!M232,PAGAMENTOS!U232,PAGAMENTOS!AC232,PAGAMENTOS!AK232,PAGAMENTOS!AQ232,PAGAMENTOS!AW232),PAGAMENTOS!232:232,0)),"SEM PAGAMENTO"))</f>
        <v>43656</v>
      </c>
      <c r="O232" s="120" t="str">
        <f>IF(MAX(PAGAMENTOS!M232,PAGAMENTOS!U232,PAGAMENTOS!AC232,PAGAMENTOS!AK232,PAGAMENTOS!AQ232,PAGAMENTOS!AW232)=0,"SEM PAGAMENTO",IFERROR(IF(MATCH(MAX(PAGAMENTOS!M232,PAGAMENTOS!U232,PAGAMENTOS!AC232,PAGAMENTOS!AK232,PAGAMENTOS!AQ232,PAGAMENTOS!AW232),PAGAMENTOS!232:232,0)&gt;40,INDEX(PAGAMENTOS!232:232,MATCH(MAX(PAGAMENTOS!M232,PAGAMENTOS!U232,PAGAMENTOS!AC232,PAGAMENTOS!AK232,PAGAMENTOS!AQ232,PAGAMENTOS!AW232),PAGAMENTOS!232:232,0)-2)&amp;" P COMP.",IF(MATCH(MAX(PAGAMENTOS!M232,PAGAMENTOS!U232,PAGAMENTOS!AC232,PAGAMENTOS!AK232,PAGAMENTOS!AQ232,PAGAMENTOS!AW232),PAGAMENTOS!232:232,0)=13,"1ª P",IF(MATCH(MAX(PAGAMENTOS!M232,PAGAMENTOS!U232,PAGAMENTOS!AC232,PAGAMENTOS!AK232,PAGAMENTOS!AQ232,PAGAMENTOS!AW232),PAGAMENTOS!232:232,0)=21,"2ª P",IF(MATCH(MAX(PAGAMENTOS!M232,PAGAMENTOS!U232,PAGAMENTOS!AC232,PAGAMENTOS!AK232,PAGAMENTOS!AQ232,PAGAMENTOS!AW232),PAGAMENTOS!232:232,0)=29,"3ª P",IF(PAGAMENTOS!AC232=PAGAMENTOS!AK232,"4ª P","4ª P"))))),"SEM PAGAMENTO"))</f>
        <v>4ª P</v>
      </c>
      <c r="P232" s="11">
        <f>IF(MAX(PAGAMENTOS!M232,PAGAMENTOS!U232,PAGAMENTOS!AC232,PAGAMENTOS!AK232,PAGAMENTOS!AQ232,PAGAMENTOS!AW232)=0,"SEM PAGAMENTO",IFERROR(INDEX(PAGAMENTOS!232:232,MATCH(MAX(PAGAMENTOS!M232,PAGAMENTOS!U232,PAGAMENTOS!AC232,PAGAMENTOS!AK232,PAGAMENTOS!AQ232,PAGAMENTOS!AW232),PAGAMENTOS!232:232,0)-1),"SEM PAGAMENTO"))</f>
        <v>9934.01</v>
      </c>
      <c r="Q232" s="11">
        <f>SUM(PAGAMENTOS!G232,PAGAMENTOS!L232,PAGAMENTOS!T232,PAGAMENTOS!AB232,PAGAMENTOS!AJ232,PAGAMENTOS!AP232,PAGAMENTOS!AV232)</f>
        <v>49670.01</v>
      </c>
      <c r="R232" s="11">
        <f>SUM(PAGAMENTOS!G232,PAGAMENTOS!H232,PAGAMENTOS!L232,PAGAMENTOS!T232,PAGAMENTOS!AB232,PAGAMENTOS!AJ232,PAGAMENTOS!AP232,PAGAMENTOS!AV232)</f>
        <v>49670.01</v>
      </c>
      <c r="S232" s="17">
        <f t="shared" si="3"/>
        <v>1</v>
      </c>
      <c r="T232" s="11">
        <f>IF(RIGHT(B232)="O",0,IF(AND(R232=0,PAGAMENTOS!H232&lt;&gt;0),0,K232-R232))</f>
        <v>0</v>
      </c>
      <c r="U232" s="120" t="str">
        <f>IF(AND(OR(PAGAMENTOS!AG232&lt;&gt;"",PAGAMENTOS!AH232&lt;&gt;""),PAGAMENTOS!AK232=""),"4ª",IF(AND(OR(PAGAMENTOS!Y232&lt;&gt;"",PAGAMENTOS!Z232&lt;&gt;""),PAGAMENTOS!AC232=""),"3ª",IF(AND(OR(PAGAMENTOS!Q232&lt;&gt;"",PAGAMENTOS!R232&lt;&gt;""),PAGAMENTOS!U232=""),"2ª",IF(AND(OR(PAGAMENTOS!I232&lt;&gt;"",PAGAMENTOS!J232&lt;&gt;""),PAGAMENTOS!M232=""),"1ª","OK"))))</f>
        <v>OK</v>
      </c>
      <c r="V232" s="120" t="str">
        <f>IF(U232="4ª",IF(PAGAMENTOS!AH232="","AGUARDANDO VISTORIA","NO FINANCEIRO"),IF(U232="3ª",IF(PAGAMENTOS!Z232="","AGUARDANDO VISTORIA","NO FINANCEIRO"),IF(U232="2ª",IF(PAGAMENTOS!R232="","AGUARDANDO VISTORIA","NO FINANCEIRO"),IF(U232="1ª",IF(PAGAMENTOS!J232="","AGUARDANDO LIBERAÇÃO","NO FINANCEIRO"),"OK"))))</f>
        <v>OK</v>
      </c>
      <c r="W232" s="233" t="str">
        <f>IF(U232="4ª",IF(PAGAMENTOS!AH232="",PAGAMENTOS!AG232,PAGAMENTOS!AH232),IF(U232="3ª",IF(PAGAMENTOS!Z232="",PAGAMENTOS!Y232,PAGAMENTOS!Z232),IF(U232="2ª",IF(PAGAMENTOS!R232="",PAGAMENTOS!Q232,PAGAMENTOS!R232),IF(U232="1ª",IF(PAGAMENTOS!J232="",PAGAMENTOS!I232,PAGAMENTOS!J232),"OK"))))</f>
        <v>OK</v>
      </c>
      <c r="X232" s="18">
        <f>MAX(VISTORIA!Y232,VISTORIA!U232,VISTORIA!Q232,VISTORIA!M232,VISTORIA!I232)</f>
        <v>1</v>
      </c>
      <c r="Y232" s="18">
        <f>IF(VISTORIA!Y232&lt;&gt;"",VISTORIA!Y232,IF(VISTORIA!U232&lt;&gt;"",VISTORIA!U232,IF(VISTORIA!Q232&lt;&gt;"",VISTORIA!Q232,IF(VISTORIA!M232&lt;&gt;"",VISTORIA!M232,IF(VISTORIA!I232&lt;&gt;"",VISTORIA!I232,0)))))</f>
        <v>1</v>
      </c>
      <c r="Z232" s="233">
        <f>IF(VISTORIA!Y232&lt;&gt;"",VISTORIA!W232,IF(VISTORIA!U232&lt;&gt;"",VISTORIA!S232,IF(VISTORIA!Q232&lt;&gt;"",VISTORIA!O232,IF(VISTORIA!M232&lt;&gt;"",VISTORIA!K232,IF(VISTORIA!I232&lt;&gt;"",VISTORIA!G232,"NA")))))</f>
        <v>43370</v>
      </c>
      <c r="AA232" s="233">
        <f>IF(VISTORIA!Y232&lt;&gt;"",VISTORIA!X232,IF(VISTORIA!U232&lt;&gt;"",VISTORIA!T232,IF(VISTORIA!Q232&lt;&gt;"",VISTORIA!P232,IF(VISTORIA!M232&lt;&gt;"",VISTORIA!L232,IF(VISTORIA!I232&lt;&gt;"",VISTORIA!H232,"NA")))))</f>
        <v>43391</v>
      </c>
      <c r="AB232" s="233" t="str">
        <f>IF(OR(G232="AGUARDANDO PRESTAÇÃO DE CONTAS",G232="AGUARDANDO APROVAÇÃO PRESTAÇÃO DE CONTAS",G232="CONCLUÍDO"),"PTM CONCLUÍDO",IF(AND(VISTORIA!X232="",VISTORIA!W232&lt;&gt;""),VISTORIA!W232,IF(AND(VISTORIA!T232="",VISTORIA!S232&lt;&gt;""),VISTORIA!S232,IF(AND(VISTORIA!P232="",VISTORIA!O232&lt;&gt;""),VISTORIA!O232,IF(AND(VISTORIA!L232="",VISTORIA!K232&lt;&gt;""),VISTORIA!K232,IF(AND(VISTORIA!H232="",VISTORIA!G232&lt;&gt;""),VISTORIA!G232,"SEM PEDIDO"))))))</f>
        <v>SEM PEDIDO</v>
      </c>
      <c r="AC232" s="18" t="str">
        <f>IFERROR(INDEX('CONCLUSÃO INFORMAL'!232:232,MATCH(MAX('CONCLUSÃO INFORMAL'!H232,'CONCLUSÃO INFORMAL'!L232,'CONCLUSÃO INFORMAL'!P232),'CONCLUSÃO INFORMAL'!232:232,0)-1),"NÃO INFORMADO")</f>
        <v>NÃO INFORMADO</v>
      </c>
      <c r="AD232" s="233" t="str">
        <f>IFERROR(INDEX('CONCLUSÃO INFORMAL'!232:232,MATCH(MAX('CONCLUSÃO INFORMAL'!H232,'CONCLUSÃO INFORMAL'!L232,'CONCLUSÃO INFORMAL'!P232),'CONCLUSÃO INFORMAL'!232:232,0)),"NÃO INFORMADO")</f>
        <v>NÃO INFORMADO</v>
      </c>
      <c r="AE232" s="1950" t="str">
        <f>IFERROR(INDEX('CONCLUSÃO INFORMAL'!232:232,MATCH(MAX('CONCLUSÃO INFORMAL'!H232,'CONCLUSÃO INFORMAL'!L232,'CONCLUSÃO INFORMAL'!P232),'CONCLUSÃO INFORMAL'!232:232,0)+1),"NÃO INFORMADO")</f>
        <v>NÃO INFORMADO</v>
      </c>
    </row>
    <row r="233" spans="2:31" ht="43.5" x14ac:dyDescent="0.35">
      <c r="B233" s="7" t="str">
        <f>'INF GERAIS'!B233&amp;IFERROR(IF(INDEX(APOIO!$A$5:$A$50,MATCH('INF GERAIS'!N233,APOIO!$B$5:$B$50,0))="NÃO",APOIO!$A$2&amp;"NÃO VÁLIDO",""),"")</f>
        <v>2014.0219</v>
      </c>
      <c r="C233" s="1950" t="str">
        <f>'INF GERAIS'!C233</f>
        <v>AGRESTE MERIDIONAL</v>
      </c>
      <c r="D233" s="1950" t="str">
        <f>'INF GERAIS'!D233</f>
        <v>JUREMA</v>
      </c>
      <c r="E233" s="1950" t="str">
        <f>'INF GERAIS'!E233</f>
        <v>REFORMA DO PRÉDIO SEDE DA PREFEITURA MUNICIPAL DE JUREMA</v>
      </c>
      <c r="F233" s="1950" t="str">
        <f>'INF GERAIS'!G233</f>
        <v>NORMAL</v>
      </c>
      <c r="G233" s="1950" t="str">
        <f>'INF GERAIS'!N233</f>
        <v>AGUARDANDO APROVAÇÃO PRESTAÇÃO DE CONTAS (SECRETARIA)</v>
      </c>
      <c r="H233" s="1950" t="str">
        <f>'INF GERAIS'!O233</f>
        <v>CONCLUÍDA</v>
      </c>
      <c r="I233" s="11">
        <f>'INF GERAIS'!I233</f>
        <v>754716.54749999999</v>
      </c>
      <c r="J233" s="11">
        <f>'INF GERAIS'!J233</f>
        <v>130550.3</v>
      </c>
      <c r="K233" s="11">
        <f>'INF GERAIS'!K233</f>
        <v>130550.3</v>
      </c>
      <c r="L233" s="11">
        <f>'INF GERAIS'!L233</f>
        <v>0</v>
      </c>
      <c r="M233" s="11">
        <f>'INF GERAIS'!M233</f>
        <v>0</v>
      </c>
      <c r="N233" s="233">
        <f>IF(MAX(PAGAMENTOS!M233,PAGAMENTOS!U233,PAGAMENTOS!AC233,PAGAMENTOS!AK233,PAGAMENTOS!AQ233,PAGAMENTOS!AW233)=0,"SEM PAGAMENTO",IFERROR(INDEX(PAGAMENTOS!233:233,MATCH(MAX(PAGAMENTOS!M233,PAGAMENTOS!U233,PAGAMENTOS!AC233,PAGAMENTOS!AK233,PAGAMENTOS!AQ233,PAGAMENTOS!AW233),PAGAMENTOS!233:233,0)),"SEM PAGAMENTO"))</f>
        <v>43656</v>
      </c>
      <c r="O233" s="120" t="str">
        <f>IF(MAX(PAGAMENTOS!M233,PAGAMENTOS!U233,PAGAMENTOS!AC233,PAGAMENTOS!AK233,PAGAMENTOS!AQ233,PAGAMENTOS!AW233)=0,"SEM PAGAMENTO",IFERROR(IF(MATCH(MAX(PAGAMENTOS!M233,PAGAMENTOS!U233,PAGAMENTOS!AC233,PAGAMENTOS!AK233,PAGAMENTOS!AQ233,PAGAMENTOS!AW233),PAGAMENTOS!233:233,0)&gt;40,INDEX(PAGAMENTOS!233:233,MATCH(MAX(PAGAMENTOS!M233,PAGAMENTOS!U233,PAGAMENTOS!AC233,PAGAMENTOS!AK233,PAGAMENTOS!AQ233,PAGAMENTOS!AW233),PAGAMENTOS!233:233,0)-2)&amp;" P COMP.",IF(MATCH(MAX(PAGAMENTOS!M233,PAGAMENTOS!U233,PAGAMENTOS!AC233,PAGAMENTOS!AK233,PAGAMENTOS!AQ233,PAGAMENTOS!AW233),PAGAMENTOS!233:233,0)=13,"1ª P",IF(MATCH(MAX(PAGAMENTOS!M233,PAGAMENTOS!U233,PAGAMENTOS!AC233,PAGAMENTOS!AK233,PAGAMENTOS!AQ233,PAGAMENTOS!AW233),PAGAMENTOS!233:233,0)=21,"2ª P",IF(MATCH(MAX(PAGAMENTOS!M233,PAGAMENTOS!U233,PAGAMENTOS!AC233,PAGAMENTOS!AK233,PAGAMENTOS!AQ233,PAGAMENTOS!AW233),PAGAMENTOS!233:233,0)=29,"3ª P",IF(PAGAMENTOS!AC233=PAGAMENTOS!AK233,"4ª P","4ª P"))))),"SEM PAGAMENTO"))</f>
        <v>3ª P</v>
      </c>
      <c r="P233" s="11">
        <f>IF(MAX(PAGAMENTOS!M233,PAGAMENTOS!U233,PAGAMENTOS!AC233,PAGAMENTOS!AK233,PAGAMENTOS!AQ233,PAGAMENTOS!AW233)=0,"SEM PAGAMENTO",IFERROR(INDEX(PAGAMENTOS!233:233,MATCH(MAX(PAGAMENTOS!M233,PAGAMENTOS!U233,PAGAMENTOS!AC233,PAGAMENTOS!AK233,PAGAMENTOS!AQ233,PAGAMENTOS!AW233),PAGAMENTOS!233:233,0)-1),"SEM PAGAMENTO"))</f>
        <v>13302.04</v>
      </c>
      <c r="Q233" s="11">
        <f>SUM(PAGAMENTOS!G233,PAGAMENTOS!L233,PAGAMENTOS!T233,PAGAMENTOS!AB233,PAGAMENTOS!AJ233,PAGAMENTOS!AP233,PAGAMENTOS!AV233)</f>
        <v>130550.29999999999</v>
      </c>
      <c r="R233" s="11">
        <f>SUM(PAGAMENTOS!G233,PAGAMENTOS!H233,PAGAMENTOS!L233,PAGAMENTOS!T233,PAGAMENTOS!AB233,PAGAMENTOS!AJ233,PAGAMENTOS!AP233,PAGAMENTOS!AV233)</f>
        <v>130550.29999999999</v>
      </c>
      <c r="S233" s="17">
        <f t="shared" si="3"/>
        <v>0.99999999999999989</v>
      </c>
      <c r="T233" s="11">
        <f>IF(RIGHT(B233)="O",0,IF(AND(R233=0,PAGAMENTOS!H233&lt;&gt;0),0,K233-R233))</f>
        <v>1.4551915228366852E-11</v>
      </c>
      <c r="U233" s="120" t="str">
        <f>IF(AND(OR(PAGAMENTOS!AG233&lt;&gt;"",PAGAMENTOS!AH233&lt;&gt;""),PAGAMENTOS!AK233=""),"4ª",IF(AND(OR(PAGAMENTOS!Y233&lt;&gt;"",PAGAMENTOS!Z233&lt;&gt;""),PAGAMENTOS!AC233=""),"3ª",IF(AND(OR(PAGAMENTOS!Q233&lt;&gt;"",PAGAMENTOS!R233&lt;&gt;""),PAGAMENTOS!U233=""),"2ª",IF(AND(OR(PAGAMENTOS!I233&lt;&gt;"",PAGAMENTOS!J233&lt;&gt;""),PAGAMENTOS!M233=""),"1ª","OK"))))</f>
        <v>OK</v>
      </c>
      <c r="V233" s="120" t="str">
        <f>IF(U233="4ª",IF(PAGAMENTOS!AH233="","AGUARDANDO VISTORIA","NO FINANCEIRO"),IF(U233="3ª",IF(PAGAMENTOS!Z233="","AGUARDANDO VISTORIA","NO FINANCEIRO"),IF(U233="2ª",IF(PAGAMENTOS!R233="","AGUARDANDO VISTORIA","NO FINANCEIRO"),IF(U233="1ª",IF(PAGAMENTOS!J233="","AGUARDANDO LIBERAÇÃO","NO FINANCEIRO"),"OK"))))</f>
        <v>OK</v>
      </c>
      <c r="W233" s="233" t="str">
        <f>IF(U233="4ª",IF(PAGAMENTOS!AH233="",PAGAMENTOS!AG233,PAGAMENTOS!AH233),IF(U233="3ª",IF(PAGAMENTOS!Z233="",PAGAMENTOS!Y233,PAGAMENTOS!Z233),IF(U233="2ª",IF(PAGAMENTOS!R233="",PAGAMENTOS!Q233,PAGAMENTOS!R233),IF(U233="1ª",IF(PAGAMENTOS!J233="",PAGAMENTOS!I233,PAGAMENTOS!J233),"OK"))))</f>
        <v>OK</v>
      </c>
      <c r="X233" s="18">
        <f>MAX(VISTORIA!Y233,VISTORIA!U233,VISTORIA!Q233,VISTORIA!M233,VISTORIA!I233)</f>
        <v>1</v>
      </c>
      <c r="Y233" s="18">
        <f>IF(VISTORIA!Y233&lt;&gt;"",VISTORIA!Y233,IF(VISTORIA!U233&lt;&gt;"",VISTORIA!U233,IF(VISTORIA!Q233&lt;&gt;"",VISTORIA!Q233,IF(VISTORIA!M233&lt;&gt;"",VISTORIA!M233,IF(VISTORIA!I233&lt;&gt;"",VISTORIA!I233,0)))))</f>
        <v>1</v>
      </c>
      <c r="Z233" s="233">
        <f>IF(VISTORIA!Y233&lt;&gt;"",VISTORIA!W233,IF(VISTORIA!U233&lt;&gt;"",VISTORIA!S233,IF(VISTORIA!Q233&lt;&gt;"",VISTORIA!O233,IF(VISTORIA!M233&lt;&gt;"",VISTORIA!K233,IF(VISTORIA!I233&lt;&gt;"",VISTORIA!G233,"NA")))))</f>
        <v>43367</v>
      </c>
      <c r="AA233" s="233">
        <f>IF(VISTORIA!Y233&lt;&gt;"",VISTORIA!X233,IF(VISTORIA!U233&lt;&gt;"",VISTORIA!T233,IF(VISTORIA!Q233&lt;&gt;"",VISTORIA!P233,IF(VISTORIA!M233&lt;&gt;"",VISTORIA!L233,IF(VISTORIA!I233&lt;&gt;"",VISTORIA!H233,"NA")))))</f>
        <v>43378</v>
      </c>
      <c r="AB233" s="233" t="str">
        <f>IF(OR(G233="AGUARDANDO PRESTAÇÃO DE CONTAS",G233="AGUARDANDO APROVAÇÃO PRESTAÇÃO DE CONTAS",G233="CONCLUÍDO"),"PTM CONCLUÍDO",IF(AND(VISTORIA!X233="",VISTORIA!W233&lt;&gt;""),VISTORIA!W233,IF(AND(VISTORIA!T233="",VISTORIA!S233&lt;&gt;""),VISTORIA!S233,IF(AND(VISTORIA!P233="",VISTORIA!O233&lt;&gt;""),VISTORIA!O233,IF(AND(VISTORIA!L233="",VISTORIA!K233&lt;&gt;""),VISTORIA!K233,IF(AND(VISTORIA!H233="",VISTORIA!G233&lt;&gt;""),VISTORIA!G233,"SEM PEDIDO"))))))</f>
        <v>SEM PEDIDO</v>
      </c>
      <c r="AC233" s="18" t="str">
        <f>IFERROR(INDEX('CONCLUSÃO INFORMAL'!233:233,MATCH(MAX('CONCLUSÃO INFORMAL'!H233,'CONCLUSÃO INFORMAL'!L233,'CONCLUSÃO INFORMAL'!P233),'CONCLUSÃO INFORMAL'!233:233,0)-1),"NÃO INFORMADO")</f>
        <v>NÃO INFORMADO</v>
      </c>
      <c r="AD233" s="233" t="str">
        <f>IFERROR(INDEX('CONCLUSÃO INFORMAL'!233:233,MATCH(MAX('CONCLUSÃO INFORMAL'!H233,'CONCLUSÃO INFORMAL'!L233,'CONCLUSÃO INFORMAL'!P233),'CONCLUSÃO INFORMAL'!233:233,0)),"NÃO INFORMADO")</f>
        <v>NÃO INFORMADO</v>
      </c>
      <c r="AE233" s="1950" t="str">
        <f>IFERROR(INDEX('CONCLUSÃO INFORMAL'!233:233,MATCH(MAX('CONCLUSÃO INFORMAL'!H233,'CONCLUSÃO INFORMAL'!L233,'CONCLUSÃO INFORMAL'!P233),'CONCLUSÃO INFORMAL'!233:233,0)+1),"NÃO INFORMADO")</f>
        <v>NÃO INFORMADO</v>
      </c>
    </row>
    <row r="234" spans="2:31" ht="87" x14ac:dyDescent="0.35">
      <c r="B234" s="7" t="str">
        <f>'INF GERAIS'!B234&amp;IFERROR(IF(INDEX(APOIO!$A$5:$A$50,MATCH('INF GERAIS'!N234,APOIO!$B$5:$B$50,0))="NÃO",APOIO!$A$2&amp;"NÃO VÁLIDO",""),"")</f>
        <v>2014.0220</v>
      </c>
      <c r="C234" s="1950" t="str">
        <f>'INF GERAIS'!C234</f>
        <v>MATA NORTE</v>
      </c>
      <c r="D234" s="1950" t="str">
        <f>'INF GERAIS'!D234</f>
        <v>LAGOA DE ITAENGA</v>
      </c>
      <c r="E234" s="1950" t="str">
        <f>'INF GERAIS'!E234</f>
        <v>PAVIMENTAÇÃO, MURO DE CONTENÇÃO E ESCADARIA URBANA NOS BAIRROS LOTEAMENTO ITAENGA( VILA  DA CAIXA), CENTRO E  SALINA</v>
      </c>
      <c r="F234" s="1950" t="str">
        <f>'INF GERAIS'!G234</f>
        <v>NORMAL</v>
      </c>
      <c r="G234" s="12" t="str">
        <f>'INF GERAIS'!N234</f>
        <v>EM CONFERÊNCIA PARA TEMAI</v>
      </c>
      <c r="H234" s="1950" t="str">
        <f>'INF GERAIS'!O234</f>
        <v>CONCLUÍDA</v>
      </c>
      <c r="I234" s="11">
        <f>'INF GERAIS'!I234</f>
        <v>905659.85666666657</v>
      </c>
      <c r="J234" s="11">
        <f>'INF GERAIS'!J234</f>
        <v>943754.69</v>
      </c>
      <c r="K234" s="11">
        <f>'INF GERAIS'!K234</f>
        <v>905645.26</v>
      </c>
      <c r="L234" s="11">
        <f>'INF GERAIS'!L234</f>
        <v>35823.599999999999</v>
      </c>
      <c r="M234" s="11">
        <f>'INF GERAIS'!M234</f>
        <v>2287.09</v>
      </c>
      <c r="N234" s="233">
        <f>IF(MAX(PAGAMENTOS!M234,PAGAMENTOS!U234,PAGAMENTOS!AC234,PAGAMENTOS!AK234,PAGAMENTOS!AQ234,PAGAMENTOS!AW234)=0,"SEM PAGAMENTO",IFERROR(INDEX(PAGAMENTOS!234:234,MATCH(MAX(PAGAMENTOS!M234,PAGAMENTOS!U234,PAGAMENTOS!AC234,PAGAMENTOS!AK234,PAGAMENTOS!AQ234,PAGAMENTOS!AW234),PAGAMENTOS!234:234,0)),"SEM PAGAMENTO"))</f>
        <v>43517</v>
      </c>
      <c r="O234" s="120" t="str">
        <f>IF(MAX(PAGAMENTOS!M234,PAGAMENTOS!U234,PAGAMENTOS!AC234,PAGAMENTOS!AK234,PAGAMENTOS!AQ234,PAGAMENTOS!AW234)=0,"SEM PAGAMENTO",IFERROR(IF(MATCH(MAX(PAGAMENTOS!M234,PAGAMENTOS!U234,PAGAMENTOS!AC234,PAGAMENTOS!AK234,PAGAMENTOS!AQ234,PAGAMENTOS!AW234),PAGAMENTOS!234:234,0)&gt;40,INDEX(PAGAMENTOS!234:234,MATCH(MAX(PAGAMENTOS!M234,PAGAMENTOS!U234,PAGAMENTOS!AC234,PAGAMENTOS!AK234,PAGAMENTOS!AQ234,PAGAMENTOS!AW234),PAGAMENTOS!234:234,0)-2)&amp;" P COMP.",IF(MATCH(MAX(PAGAMENTOS!M234,PAGAMENTOS!U234,PAGAMENTOS!AC234,PAGAMENTOS!AK234,PAGAMENTOS!AQ234,PAGAMENTOS!AW234),PAGAMENTOS!234:234,0)=13,"1ª P",IF(MATCH(MAX(PAGAMENTOS!M234,PAGAMENTOS!U234,PAGAMENTOS!AC234,PAGAMENTOS!AK234,PAGAMENTOS!AQ234,PAGAMENTOS!AW234),PAGAMENTOS!234:234,0)=21,"2ª P",IF(MATCH(MAX(PAGAMENTOS!M234,PAGAMENTOS!U234,PAGAMENTOS!AC234,PAGAMENTOS!AK234,PAGAMENTOS!AQ234,PAGAMENTOS!AW234),PAGAMENTOS!234:234,0)=29,"3ª P",IF(PAGAMENTOS!AC234=PAGAMENTOS!AK234,"4ª P","4ª P"))))),"SEM PAGAMENTO"))</f>
        <v>4ª P</v>
      </c>
      <c r="P234" s="11">
        <f>IF(MAX(PAGAMENTOS!M234,PAGAMENTOS!U234,PAGAMENTOS!AC234,PAGAMENTOS!AK234,PAGAMENTOS!AQ234,PAGAMENTOS!AW234)=0,"SEM PAGAMENTO",IFERROR(INDEX(PAGAMENTOS!234:234,MATCH(MAX(PAGAMENTOS!M234,PAGAMENTOS!U234,PAGAMENTOS!AC234,PAGAMENTOS!AK234,PAGAMENTOS!AQ234,PAGAMENTOS!AW234),PAGAMENTOS!234:234,0)-1),"SEM PAGAMENTO"))</f>
        <v>181129.06</v>
      </c>
      <c r="Q234" s="11">
        <f>SUM(PAGAMENTOS!G234,PAGAMENTOS!L234,PAGAMENTOS!T234,PAGAMENTOS!AB234,PAGAMENTOS!AJ234,PAGAMENTOS!AP234,PAGAMENTOS!AV234)</f>
        <v>905645.26</v>
      </c>
      <c r="R234" s="11">
        <f>SUM(PAGAMENTOS!G234,PAGAMENTOS!H234,PAGAMENTOS!L234,PAGAMENTOS!T234,PAGAMENTOS!AB234,PAGAMENTOS!AJ234,PAGAMENTOS!AP234,PAGAMENTOS!AV234)</f>
        <v>905645.26</v>
      </c>
      <c r="S234" s="17">
        <f t="shared" si="3"/>
        <v>1</v>
      </c>
      <c r="T234" s="11">
        <f>IF(RIGHT(B234)="O",0,IF(AND(R234=0,PAGAMENTOS!H234&lt;&gt;0),0,K234-R234))</f>
        <v>0</v>
      </c>
      <c r="U234" s="120" t="str">
        <f>IF(AND(OR(PAGAMENTOS!AG234&lt;&gt;"",PAGAMENTOS!AH234&lt;&gt;""),PAGAMENTOS!AK234=""),"4ª",IF(AND(OR(PAGAMENTOS!Y234&lt;&gt;"",PAGAMENTOS!Z234&lt;&gt;""),PAGAMENTOS!AC234=""),"3ª",IF(AND(OR(PAGAMENTOS!Q234&lt;&gt;"",PAGAMENTOS!R234&lt;&gt;""),PAGAMENTOS!U234=""),"2ª",IF(AND(OR(PAGAMENTOS!I234&lt;&gt;"",PAGAMENTOS!J234&lt;&gt;""),PAGAMENTOS!M234=""),"1ª","OK"))))</f>
        <v>OK</v>
      </c>
      <c r="V234" s="120" t="str">
        <f>IF(U234="4ª",IF(PAGAMENTOS!AH234="","AGUARDANDO VISTORIA","NO FINANCEIRO"),IF(U234="3ª",IF(PAGAMENTOS!Z234="","AGUARDANDO VISTORIA","NO FINANCEIRO"),IF(U234="2ª",IF(PAGAMENTOS!R234="","AGUARDANDO VISTORIA","NO FINANCEIRO"),IF(U234="1ª",IF(PAGAMENTOS!J234="","AGUARDANDO LIBERAÇÃO","NO FINANCEIRO"),"OK"))))</f>
        <v>OK</v>
      </c>
      <c r="W234" s="233" t="str">
        <f>IF(U234="4ª",IF(PAGAMENTOS!AH234="",PAGAMENTOS!AG234,PAGAMENTOS!AH234),IF(U234="3ª",IF(PAGAMENTOS!Z234="",PAGAMENTOS!Y234,PAGAMENTOS!Z234),IF(U234="2ª",IF(PAGAMENTOS!R234="",PAGAMENTOS!Q234,PAGAMENTOS!R234),IF(U234="1ª",IF(PAGAMENTOS!J234="",PAGAMENTOS!I234,PAGAMENTOS!J234),"OK"))))</f>
        <v>OK</v>
      </c>
      <c r="X234" s="18">
        <f>MAX(VISTORIA!Y234,VISTORIA!U234,VISTORIA!Q234,VISTORIA!M234,VISTORIA!I234)</f>
        <v>1</v>
      </c>
      <c r="Y234" s="18" t="str">
        <f>IF(VISTORIA!Y234&lt;&gt;"",VISTORIA!Y234,IF(VISTORIA!U234&lt;&gt;"",VISTORIA!U234,IF(VISTORIA!Q234&lt;&gt;"",VISTORIA!Q234,IF(VISTORIA!M234&lt;&gt;"",VISTORIA!M234,IF(VISTORIA!I234&lt;&gt;"",VISTORIA!I234,0)))))</f>
        <v>Rendimentos</v>
      </c>
      <c r="Z234" s="233">
        <f>IF(VISTORIA!Y234&lt;&gt;"",VISTORIA!W234,IF(VISTORIA!U234&lt;&gt;"",VISTORIA!S234,IF(VISTORIA!Q234&lt;&gt;"",VISTORIA!O234,IF(VISTORIA!M234&lt;&gt;"",VISTORIA!K234,IF(VISTORIA!I234&lt;&gt;"",VISTORIA!G234,"NA")))))</f>
        <v>43578</v>
      </c>
      <c r="AA234" s="233" t="str">
        <f>IF(VISTORIA!Y234&lt;&gt;"",VISTORIA!X234,IF(VISTORIA!U234&lt;&gt;"",VISTORIA!T234,IF(VISTORIA!Q234&lt;&gt;"",VISTORIA!P234,IF(VISTORIA!M234&lt;&gt;"",VISTORIA!L234,IF(VISTORIA!I234&lt;&gt;"",VISTORIA!H234,"NA")))))</f>
        <v/>
      </c>
      <c r="AB234" s="233">
        <f>IF(OR(G234="AGUARDANDO PRESTAÇÃO DE CONTAS",G234="AGUARDANDO APROVAÇÃO PRESTAÇÃO DE CONTAS",G234="CONCLUÍDO"),"PTM CONCLUÍDO",IF(AND(VISTORIA!X234="",VISTORIA!W234&lt;&gt;""),VISTORIA!W234,IF(AND(VISTORIA!T234="",VISTORIA!S234&lt;&gt;""),VISTORIA!S234,IF(AND(VISTORIA!P234="",VISTORIA!O234&lt;&gt;""),VISTORIA!O234,IF(AND(VISTORIA!L234="",VISTORIA!K234&lt;&gt;""),VISTORIA!K234,IF(AND(VISTORIA!H234="",VISTORIA!G234&lt;&gt;""),VISTORIA!G234,"SEM PEDIDO"))))))</f>
        <v>43578</v>
      </c>
      <c r="AC234" s="18" t="str">
        <f>IFERROR(INDEX('CONCLUSÃO INFORMAL'!234:234,MATCH(MAX('CONCLUSÃO INFORMAL'!H234,'CONCLUSÃO INFORMAL'!L234,'CONCLUSÃO INFORMAL'!P234),'CONCLUSÃO INFORMAL'!234:234,0)-1),"NÃO INFORMADO")</f>
        <v>NÃO INFORMADO</v>
      </c>
      <c r="AD234" s="233" t="str">
        <f>IFERROR(INDEX('CONCLUSÃO INFORMAL'!234:234,MATCH(MAX('CONCLUSÃO INFORMAL'!H234,'CONCLUSÃO INFORMAL'!L234,'CONCLUSÃO INFORMAL'!P234),'CONCLUSÃO INFORMAL'!234:234,0)),"NÃO INFORMADO")</f>
        <v>NÃO INFORMADO</v>
      </c>
      <c r="AE234" s="1950" t="str">
        <f>IFERROR(INDEX('CONCLUSÃO INFORMAL'!234:234,MATCH(MAX('CONCLUSÃO INFORMAL'!H234,'CONCLUSÃO INFORMAL'!L234,'CONCLUSÃO INFORMAL'!P234),'CONCLUSÃO INFORMAL'!234:234,0)+1),"NÃO INFORMADO")</f>
        <v>NÃO INFORMADO</v>
      </c>
    </row>
    <row r="235" spans="2:31" ht="72.5" x14ac:dyDescent="0.35">
      <c r="B235" s="7" t="str">
        <f>'INF GERAIS'!B235&amp;IFERROR(IF(INDEX(APOIO!$A$5:$A$50,MATCH('INF GERAIS'!N235,APOIO!$B$5:$B$50,0))="NÃO",APOIO!$A$2&amp;"NÃO VÁLIDO",""),"")</f>
        <v>2014.0221</v>
      </c>
      <c r="C235" s="1950" t="str">
        <f>'INF GERAIS'!C235</f>
        <v>MATA NORTE</v>
      </c>
      <c r="D235" s="1950" t="str">
        <f>'INF GERAIS'!D235</f>
        <v>LAGOA DO CARRO</v>
      </c>
      <c r="E235" s="1950" t="str">
        <f>'INF GERAIS'!E235</f>
        <v>PAVIMENTAÇÃO EM PARALELEPÍPEDOS GRANÍTICOS, DRENAGEM E SINALIZAÇÃO DE DIVERSAS RUAS</v>
      </c>
      <c r="F235" s="1950" t="str">
        <f>'INF GERAIS'!G235</f>
        <v>NORMAL</v>
      </c>
      <c r="G235" s="1043" t="str">
        <f>'INF GERAIS'!N235</f>
        <v>TERMO DE ENCERRAMENTO</v>
      </c>
      <c r="H235" s="1950" t="str">
        <f>'INF GERAIS'!O235</f>
        <v>CONCLUÍDA</v>
      </c>
      <c r="I235" s="11">
        <f>'INF GERAIS'!I235</f>
        <v>754716.54749999999</v>
      </c>
      <c r="J235" s="11">
        <f>'INF GERAIS'!J235</f>
        <v>732651.98</v>
      </c>
      <c r="K235" s="11">
        <f>'INF GERAIS'!K235</f>
        <v>732651.98</v>
      </c>
      <c r="L235" s="11">
        <f>'INF GERAIS'!L235</f>
        <v>0</v>
      </c>
      <c r="M235" s="11">
        <f>'INF GERAIS'!M235</f>
        <v>0</v>
      </c>
      <c r="N235" s="233">
        <f>IF(MAX(PAGAMENTOS!M235,PAGAMENTOS!U235,PAGAMENTOS!AC235,PAGAMENTOS!AK235,PAGAMENTOS!AQ235,PAGAMENTOS!AW235)=0,"SEM PAGAMENTO",IFERROR(INDEX(PAGAMENTOS!235:235,MATCH(MAX(PAGAMENTOS!M235,PAGAMENTOS!U235,PAGAMENTOS!AC235,PAGAMENTOS!AK235,PAGAMENTOS!AQ235,PAGAMENTOS!AW235),PAGAMENTOS!235:235,0)),"SEM PAGAMENTO"))</f>
        <v>42871</v>
      </c>
      <c r="O235" s="120" t="str">
        <f>IF(MAX(PAGAMENTOS!M235,PAGAMENTOS!U235,PAGAMENTOS!AC235,PAGAMENTOS!AK235,PAGAMENTOS!AQ235,PAGAMENTOS!AW235)=0,"SEM PAGAMENTO",IFERROR(IF(MATCH(MAX(PAGAMENTOS!M235,PAGAMENTOS!U235,PAGAMENTOS!AC235,PAGAMENTOS!AK235,PAGAMENTOS!AQ235,PAGAMENTOS!AW235),PAGAMENTOS!235:235,0)&gt;40,INDEX(PAGAMENTOS!235:235,MATCH(MAX(PAGAMENTOS!M235,PAGAMENTOS!U235,PAGAMENTOS!AC235,PAGAMENTOS!AK235,PAGAMENTOS!AQ235,PAGAMENTOS!AW235),PAGAMENTOS!235:235,0)-2)&amp;" P COMP.",IF(MATCH(MAX(PAGAMENTOS!M235,PAGAMENTOS!U235,PAGAMENTOS!AC235,PAGAMENTOS!AK235,PAGAMENTOS!AQ235,PAGAMENTOS!AW235),PAGAMENTOS!235:235,0)=13,"1ª P",IF(MATCH(MAX(PAGAMENTOS!M235,PAGAMENTOS!U235,PAGAMENTOS!AC235,PAGAMENTOS!AK235,PAGAMENTOS!AQ235,PAGAMENTOS!AW235),PAGAMENTOS!235:235,0)=21,"2ª P",IF(MATCH(MAX(PAGAMENTOS!M235,PAGAMENTOS!U235,PAGAMENTOS!AC235,PAGAMENTOS!AK235,PAGAMENTOS!AQ235,PAGAMENTOS!AW235),PAGAMENTOS!235:235,0)=29,"3ª P",IF(PAGAMENTOS!AC235=PAGAMENTOS!AK235,"4ª P","4ª P"))))),"SEM PAGAMENTO"))</f>
        <v>4ª P</v>
      </c>
      <c r="P235" s="11">
        <f>IF(MAX(PAGAMENTOS!M235,PAGAMENTOS!U235,PAGAMENTOS!AC235,PAGAMENTOS!AK235,PAGAMENTOS!AQ235,PAGAMENTOS!AW235)=0,"SEM PAGAMENTO",IFERROR(INDEX(PAGAMENTOS!235:235,MATCH(MAX(PAGAMENTOS!M235,PAGAMENTOS!U235,PAGAMENTOS!AC235,PAGAMENTOS!AK235,PAGAMENTOS!AQ235,PAGAMENTOS!AW235),PAGAMENTOS!235:235,0)-1),"SEM PAGAMENTO"))</f>
        <v>134562.12</v>
      </c>
      <c r="Q235" s="11">
        <f>SUM(PAGAMENTOS!G235,PAGAMENTOS!L235,PAGAMENTOS!T235,PAGAMENTOS!AB235,PAGAMENTOS!AJ235,PAGAMENTOS!AP235,PAGAMENTOS!AV235)</f>
        <v>732651.98</v>
      </c>
      <c r="R235" s="11">
        <f>SUM(PAGAMENTOS!G235,PAGAMENTOS!H235,PAGAMENTOS!L235,PAGAMENTOS!T235,PAGAMENTOS!AB235,PAGAMENTOS!AJ235,PAGAMENTOS!AP235,PAGAMENTOS!AV235)</f>
        <v>732651.98</v>
      </c>
      <c r="S235" s="17">
        <f t="shared" si="3"/>
        <v>1</v>
      </c>
      <c r="T235" s="11">
        <f>IF(RIGHT(B235)="O",0,IF(AND(R235=0,PAGAMENTOS!H235&lt;&gt;0),0,K235-R235))</f>
        <v>0</v>
      </c>
      <c r="U235" s="120" t="str">
        <f>IF(AND(OR(PAGAMENTOS!AG235&lt;&gt;"",PAGAMENTOS!AH235&lt;&gt;""),PAGAMENTOS!AK235=""),"4ª",IF(AND(OR(PAGAMENTOS!Y235&lt;&gt;"",PAGAMENTOS!Z235&lt;&gt;""),PAGAMENTOS!AC235=""),"3ª",IF(AND(OR(PAGAMENTOS!Q235&lt;&gt;"",PAGAMENTOS!R235&lt;&gt;""),PAGAMENTOS!U235=""),"2ª",IF(AND(OR(PAGAMENTOS!I235&lt;&gt;"",PAGAMENTOS!J235&lt;&gt;""),PAGAMENTOS!M235=""),"1ª","OK"))))</f>
        <v>OK</v>
      </c>
      <c r="V235" s="120" t="str">
        <f>IF(U235="4ª",IF(PAGAMENTOS!AH235="","AGUARDANDO VISTORIA","NO FINANCEIRO"),IF(U235="3ª",IF(PAGAMENTOS!Z235="","AGUARDANDO VISTORIA","NO FINANCEIRO"),IF(U235="2ª",IF(PAGAMENTOS!R235="","AGUARDANDO VISTORIA","NO FINANCEIRO"),IF(U235="1ª",IF(PAGAMENTOS!J235="","AGUARDANDO LIBERAÇÃO","NO FINANCEIRO"),"OK"))))</f>
        <v>OK</v>
      </c>
      <c r="W235" s="233" t="str">
        <f>IF(U235="4ª",IF(PAGAMENTOS!AH235="",PAGAMENTOS!AG235,PAGAMENTOS!AH235),IF(U235="3ª",IF(PAGAMENTOS!Z235="",PAGAMENTOS!Y235,PAGAMENTOS!Z235),IF(U235="2ª",IF(PAGAMENTOS!R235="",PAGAMENTOS!Q235,PAGAMENTOS!R235),IF(U235="1ª",IF(PAGAMENTOS!J235="",PAGAMENTOS!I235,PAGAMENTOS!J235),"OK"))))</f>
        <v>OK</v>
      </c>
      <c r="X235" s="18">
        <f>MAX(VISTORIA!Y235,VISTORIA!U235,VISTORIA!Q235,VISTORIA!M235,VISTORIA!I235)</f>
        <v>1</v>
      </c>
      <c r="Y235" s="18">
        <f>IF(VISTORIA!Y235&lt;&gt;"",VISTORIA!Y235,IF(VISTORIA!U235&lt;&gt;"",VISTORIA!U235,IF(VISTORIA!Q235&lt;&gt;"",VISTORIA!Q235,IF(VISTORIA!M235&lt;&gt;"",VISTORIA!M235,IF(VISTORIA!I235&lt;&gt;"",VISTORIA!I235,0)))))</f>
        <v>1</v>
      </c>
      <c r="Z235" s="233">
        <f>IF(VISTORIA!Y235&lt;&gt;"",VISTORIA!W235,IF(VISTORIA!U235&lt;&gt;"",VISTORIA!S235,IF(VISTORIA!Q235&lt;&gt;"",VISTORIA!O235,IF(VISTORIA!M235&lt;&gt;"",VISTORIA!K235,IF(VISTORIA!I235&lt;&gt;"",VISTORIA!G235,"NA")))))</f>
        <v>42653</v>
      </c>
      <c r="AA235" s="233">
        <f>IF(VISTORIA!Y235&lt;&gt;"",VISTORIA!X235,IF(VISTORIA!U235&lt;&gt;"",VISTORIA!T235,IF(VISTORIA!Q235&lt;&gt;"",VISTORIA!P235,IF(VISTORIA!M235&lt;&gt;"",VISTORIA!L235,IF(VISTORIA!I235&lt;&gt;"",VISTORIA!H235,"NA")))))</f>
        <v>42724</v>
      </c>
      <c r="AB235" s="233" t="str">
        <f>IF(OR(G235="AGUARDANDO PRESTAÇÃO DE CONTAS",G235="AGUARDANDO APROVAÇÃO PRESTAÇÃO DE CONTAS",G235="CONCLUÍDO"),"PTM CONCLUÍDO",IF(AND(VISTORIA!X235="",VISTORIA!W235&lt;&gt;""),VISTORIA!W235,IF(AND(VISTORIA!T235="",VISTORIA!S235&lt;&gt;""),VISTORIA!S235,IF(AND(VISTORIA!P235="",VISTORIA!O235&lt;&gt;""),VISTORIA!O235,IF(AND(VISTORIA!L235="",VISTORIA!K235&lt;&gt;""),VISTORIA!K235,IF(AND(VISTORIA!H235="",VISTORIA!G235&lt;&gt;""),VISTORIA!G235,"SEM PEDIDO"))))))</f>
        <v>SEM PEDIDO</v>
      </c>
      <c r="AC235" s="18" t="str">
        <f>IFERROR(INDEX('CONCLUSÃO INFORMAL'!235:235,MATCH(MAX('CONCLUSÃO INFORMAL'!H235,'CONCLUSÃO INFORMAL'!L235,'CONCLUSÃO INFORMAL'!P235),'CONCLUSÃO INFORMAL'!235:235,0)-1),"NÃO INFORMADO")</f>
        <v>NÃO INFORMADO</v>
      </c>
      <c r="AD235" s="233" t="str">
        <f>IFERROR(INDEX('CONCLUSÃO INFORMAL'!235:235,MATCH(MAX('CONCLUSÃO INFORMAL'!H235,'CONCLUSÃO INFORMAL'!L235,'CONCLUSÃO INFORMAL'!P235),'CONCLUSÃO INFORMAL'!235:235,0)),"NÃO INFORMADO")</f>
        <v>NÃO INFORMADO</v>
      </c>
      <c r="AE235" s="1950" t="str">
        <f>IFERROR(INDEX('CONCLUSÃO INFORMAL'!235:235,MATCH(MAX('CONCLUSÃO INFORMAL'!H235,'CONCLUSÃO INFORMAL'!L235,'CONCLUSÃO INFORMAL'!P235),'CONCLUSÃO INFORMAL'!235:235,0)+1),"NÃO INFORMADO")</f>
        <v>NÃO INFORMADO</v>
      </c>
    </row>
    <row r="236" spans="2:31" ht="58" x14ac:dyDescent="0.35">
      <c r="B236" s="7" t="str">
        <f>'INF GERAIS'!B236&amp;IFERROR(IF(INDEX(APOIO!$A$5:$A$50,MATCH('INF GERAIS'!N236,APOIO!$B$5:$B$50,0))="NÃO",APOIO!$A$2&amp;"NÃO VÁLIDO",""),"")</f>
        <v>2014.0222</v>
      </c>
      <c r="C236" s="1950" t="str">
        <f>'INF GERAIS'!C236</f>
        <v>AGRESTE MERIDIONAL</v>
      </c>
      <c r="D236" s="1950" t="str">
        <f>'INF GERAIS'!D236</f>
        <v>LAGOA DO OURO</v>
      </c>
      <c r="E236" s="1950" t="str">
        <f>'INF GERAIS'!E236</f>
        <v>REFORMA DAS QUADRAS DE ESPORTES DA SEDE DO MUNICÍPIO E DO DISTRITO DE CAMPO ALEGRE</v>
      </c>
      <c r="F236" s="1950" t="str">
        <f>'INF GERAIS'!G236</f>
        <v>NORMAL</v>
      </c>
      <c r="G236" s="1950" t="str">
        <f>'INF GERAIS'!N236</f>
        <v>AGUARDANDO REPROGRAMAÇÃO</v>
      </c>
      <c r="H236" s="1950" t="str">
        <f>'INF GERAIS'!O236</f>
        <v>EM ANDAMENTO</v>
      </c>
      <c r="I236" s="11">
        <f>'INF GERAIS'!I236</f>
        <v>603773.24</v>
      </c>
      <c r="J236" s="11">
        <f>'INF GERAIS'!J236</f>
        <v>316780.95</v>
      </c>
      <c r="K236" s="11">
        <f>'INF GERAIS'!K236</f>
        <v>316780.95</v>
      </c>
      <c r="L236" s="11">
        <f>'INF GERAIS'!L236</f>
        <v>0</v>
      </c>
      <c r="M236" s="11">
        <f>'INF GERAIS'!M236</f>
        <v>0</v>
      </c>
      <c r="N236" s="233">
        <f>IF(MAX(PAGAMENTOS!M236,PAGAMENTOS!U236,PAGAMENTOS!AC236,PAGAMENTOS!AK236,PAGAMENTOS!AQ236,PAGAMENTOS!AW236)=0,"SEM PAGAMENTO",IFERROR(INDEX(PAGAMENTOS!236:236,MATCH(MAX(PAGAMENTOS!M236,PAGAMENTOS!U236,PAGAMENTOS!AC236,PAGAMENTOS!AK236,PAGAMENTOS!AQ236,PAGAMENTOS!AW236),PAGAMENTOS!236:236,0)),"SEM PAGAMENTO"))</f>
        <v>42479</v>
      </c>
      <c r="O236" s="120" t="str">
        <f>IF(MAX(PAGAMENTOS!M236,PAGAMENTOS!U236,PAGAMENTOS!AC236,PAGAMENTOS!AK236,PAGAMENTOS!AQ236,PAGAMENTOS!AW236)=0,"SEM PAGAMENTO",IFERROR(IF(MATCH(MAX(PAGAMENTOS!M236,PAGAMENTOS!U236,PAGAMENTOS!AC236,PAGAMENTOS!AK236,PAGAMENTOS!AQ236,PAGAMENTOS!AW236),PAGAMENTOS!236:236,0)&gt;40,INDEX(PAGAMENTOS!236:236,MATCH(MAX(PAGAMENTOS!M236,PAGAMENTOS!U236,PAGAMENTOS!AC236,PAGAMENTOS!AK236,PAGAMENTOS!AQ236,PAGAMENTOS!AW236),PAGAMENTOS!236:236,0)-2)&amp;" P COMP.",IF(MATCH(MAX(PAGAMENTOS!M236,PAGAMENTOS!U236,PAGAMENTOS!AC236,PAGAMENTOS!AK236,PAGAMENTOS!AQ236,PAGAMENTOS!AW236),PAGAMENTOS!236:236,0)=13,"1ª P",IF(MATCH(MAX(PAGAMENTOS!M236,PAGAMENTOS!U236,PAGAMENTOS!AC236,PAGAMENTOS!AK236,PAGAMENTOS!AQ236,PAGAMENTOS!AW236),PAGAMENTOS!236:236,0)=21,"2ª P",IF(MATCH(MAX(PAGAMENTOS!M236,PAGAMENTOS!U236,PAGAMENTOS!AC236,PAGAMENTOS!AK236,PAGAMENTOS!AQ236,PAGAMENTOS!AW236),PAGAMENTOS!236:236,0)=29,"3ª P",IF(PAGAMENTOS!AC236=PAGAMENTOS!AK236,"4ª P","4ª P"))))),"SEM PAGAMENTO"))</f>
        <v>2ª P</v>
      </c>
      <c r="P236" s="11">
        <f>IF(MAX(PAGAMENTOS!M236,PAGAMENTOS!U236,PAGAMENTOS!AC236,PAGAMENTOS!AK236,PAGAMENTOS!AQ236,PAGAMENTOS!AW236)=0,"SEM PAGAMENTO",IFERROR(INDEX(PAGAMENTOS!236:236,MATCH(MAX(PAGAMENTOS!M236,PAGAMENTOS!U236,PAGAMENTOS!AC236,PAGAMENTOS!AK236,PAGAMENTOS!AQ236,PAGAMENTOS!AW236),PAGAMENTOS!236:236,0)-1),"SEM PAGAMENTO"))</f>
        <v>94028.15</v>
      </c>
      <c r="Q236" s="11">
        <f>SUM(PAGAMENTOS!G236,PAGAMENTOS!L236,PAGAMENTOS!T236,PAGAMENTOS!AB236,PAGAMENTOS!AJ236,PAGAMENTOS!AP236,PAGAMENTOS!AV236)</f>
        <v>190068.57</v>
      </c>
      <c r="R236" s="11">
        <f>SUM(PAGAMENTOS!G236,PAGAMENTOS!H236,PAGAMENTOS!L236,PAGAMENTOS!T236,PAGAMENTOS!AB236,PAGAMENTOS!AJ236,PAGAMENTOS!AP236,PAGAMENTOS!AV236)</f>
        <v>190068.57</v>
      </c>
      <c r="S236" s="17">
        <f t="shared" si="3"/>
        <v>0.6</v>
      </c>
      <c r="T236" s="11">
        <f>IF(RIGHT(B236)="O",0,IF(AND(R236=0,PAGAMENTOS!H236&lt;&gt;0),0,K236-R236))</f>
        <v>126712.38</v>
      </c>
      <c r="U236" s="120" t="str">
        <f>IF(AND(OR(PAGAMENTOS!AG236&lt;&gt;"",PAGAMENTOS!AH236&lt;&gt;""),PAGAMENTOS!AK236=""),"4ª",IF(AND(OR(PAGAMENTOS!Y236&lt;&gt;"",PAGAMENTOS!Z236&lt;&gt;""),PAGAMENTOS!AC236=""),"3ª",IF(AND(OR(PAGAMENTOS!Q236&lt;&gt;"",PAGAMENTOS!R236&lt;&gt;""),PAGAMENTOS!U236=""),"2ª",IF(AND(OR(PAGAMENTOS!I236&lt;&gt;"",PAGAMENTOS!J236&lt;&gt;""),PAGAMENTOS!M236=""),"1ª","OK"))))</f>
        <v>3ª</v>
      </c>
      <c r="V236" s="120" t="str">
        <f>IF(U236="4ª",IF(PAGAMENTOS!AH236="","AGUARDANDO VISTORIA","NO FINANCEIRO"),IF(U236="3ª",IF(PAGAMENTOS!Z236="","AGUARDANDO VISTORIA","NO FINANCEIRO"),IF(U236="2ª",IF(PAGAMENTOS!R236="","AGUARDANDO VISTORIA","NO FINANCEIRO"),IF(U236="1ª",IF(PAGAMENTOS!J236="","AGUARDANDO LIBERAÇÃO","NO FINANCEIRO"),"OK"))))</f>
        <v>AGUARDANDO VISTORIA</v>
      </c>
      <c r="W236" s="233">
        <f>IF(U236="4ª",IF(PAGAMENTOS!AH236="",PAGAMENTOS!AG236,PAGAMENTOS!AH236),IF(U236="3ª",IF(PAGAMENTOS!Z236="",PAGAMENTOS!Y236,PAGAMENTOS!Z236),IF(U236="2ª",IF(PAGAMENTOS!R236="",PAGAMENTOS!Q236,PAGAMENTOS!R236),IF(U236="1ª",IF(PAGAMENTOS!J236="",PAGAMENTOS!I236,PAGAMENTOS!J236),"OK"))))</f>
        <v>43641</v>
      </c>
      <c r="X236" s="18">
        <f>MAX(VISTORIA!Y236,VISTORIA!U236,VISTORIA!Q236,VISTORIA!M236,VISTORIA!I236)</f>
        <v>0.6</v>
      </c>
      <c r="Y236" s="18">
        <f>IF(VISTORIA!Y236&lt;&gt;"",VISTORIA!Y236,IF(VISTORIA!U236&lt;&gt;"",VISTORIA!U236,IF(VISTORIA!Q236&lt;&gt;"",VISTORIA!Q236,IF(VISTORIA!M236&lt;&gt;"",VISTORIA!M236,IF(VISTORIA!I236&lt;&gt;"",VISTORIA!I236,0)))))</f>
        <v>0.6</v>
      </c>
      <c r="Z236" s="233">
        <f>IF(VISTORIA!Y236&lt;&gt;"",VISTORIA!W236,IF(VISTORIA!U236&lt;&gt;"",VISTORIA!S236,IF(VISTORIA!Q236&lt;&gt;"",VISTORIA!O236,IF(VISTORIA!M236&lt;&gt;"",VISTORIA!K236,IF(VISTORIA!I236&lt;&gt;"",VISTORIA!G236,"NA")))))</f>
        <v>43641</v>
      </c>
      <c r="AA236" s="233" t="str">
        <f>IF(VISTORIA!Y236&lt;&gt;"",VISTORIA!X236,IF(VISTORIA!U236&lt;&gt;"",VISTORIA!T236,IF(VISTORIA!Q236&lt;&gt;"",VISTORIA!P236,IF(VISTORIA!M236&lt;&gt;"",VISTORIA!L236,IF(VISTORIA!I236&lt;&gt;"",VISTORIA!H236,"NA")))))</f>
        <v/>
      </c>
      <c r="AB236" s="233">
        <f>IF(OR(G236="AGUARDANDO PRESTAÇÃO DE CONTAS",G236="AGUARDANDO APROVAÇÃO PRESTAÇÃO DE CONTAS",G236="CONCLUÍDO"),"PTM CONCLUÍDO",IF(AND(VISTORIA!X236="",VISTORIA!W236&lt;&gt;""),VISTORIA!W236,IF(AND(VISTORIA!T236="",VISTORIA!S236&lt;&gt;""),VISTORIA!S236,IF(AND(VISTORIA!P236="",VISTORIA!O236&lt;&gt;""),VISTORIA!O236,IF(AND(VISTORIA!L236="",VISTORIA!K236&lt;&gt;""),VISTORIA!K236,IF(AND(VISTORIA!H236="",VISTORIA!G236&lt;&gt;""),VISTORIA!G236,"SEM PEDIDO"))))))</f>
        <v>43641</v>
      </c>
      <c r="AC236" s="18" t="str">
        <f>IFERROR(INDEX('CONCLUSÃO INFORMAL'!236:236,MATCH(MAX('CONCLUSÃO INFORMAL'!H236,'CONCLUSÃO INFORMAL'!L236,'CONCLUSÃO INFORMAL'!P236),'CONCLUSÃO INFORMAL'!236:236,0)-1),"NÃO INFORMADO")</f>
        <v>NÃO INFORMADO</v>
      </c>
      <c r="AD236" s="233" t="str">
        <f>IFERROR(INDEX('CONCLUSÃO INFORMAL'!236:236,MATCH(MAX('CONCLUSÃO INFORMAL'!H236,'CONCLUSÃO INFORMAL'!L236,'CONCLUSÃO INFORMAL'!P236),'CONCLUSÃO INFORMAL'!236:236,0)),"NÃO INFORMADO")</f>
        <v>NÃO INFORMADO</v>
      </c>
      <c r="AE236" s="1950" t="str">
        <f>IFERROR(INDEX('CONCLUSÃO INFORMAL'!236:236,MATCH(MAX('CONCLUSÃO INFORMAL'!H236,'CONCLUSÃO INFORMAL'!L236,'CONCLUSÃO INFORMAL'!P236),'CONCLUSÃO INFORMAL'!236:236,0)+1),"NÃO INFORMADO")</f>
        <v>NÃO INFORMADO</v>
      </c>
    </row>
    <row r="237" spans="2:31" ht="43.5" x14ac:dyDescent="0.35">
      <c r="B237" s="7" t="str">
        <f>'INF GERAIS'!B237&amp;IFERROR(IF(INDEX(APOIO!$A$5:$A$50,MATCH('INF GERAIS'!N237,APOIO!$B$5:$B$50,0))="NÃO",APOIO!$A$2&amp;"NÃO VÁLIDO",""),"")</f>
        <v>2014.0223</v>
      </c>
      <c r="C237" s="1950" t="str">
        <f>'INF GERAIS'!C237</f>
        <v>AGRESTE MERIDIONAL</v>
      </c>
      <c r="D237" s="1950" t="str">
        <f>'INF GERAIS'!D237</f>
        <v>LAGOA DO OURO</v>
      </c>
      <c r="E237" s="1950" t="str">
        <f>'INF GERAIS'!E237</f>
        <v>AMPLIAÇÃO DO CEMITÉRIO MUNICIPAL</v>
      </c>
      <c r="F237" s="1950" t="str">
        <f>'INF GERAIS'!G237</f>
        <v>NORMAL</v>
      </c>
      <c r="G237" s="1950" t="str">
        <f>'INF GERAIS'!N237</f>
        <v>Tcesp</v>
      </c>
      <c r="H237" s="1950" t="str">
        <f>'INF GERAIS'!O237</f>
        <v>CONCLUÍDA</v>
      </c>
      <c r="I237" s="11">
        <f>'INF GERAIS'!I237</f>
        <v>603773.24</v>
      </c>
      <c r="J237" s="11">
        <f>'INF GERAIS'!J237</f>
        <v>141697.57999999999</v>
      </c>
      <c r="K237" s="11">
        <f>'INF GERAIS'!K237</f>
        <v>141697.57999999999</v>
      </c>
      <c r="L237" s="11">
        <f>'INF GERAIS'!L237</f>
        <v>0</v>
      </c>
      <c r="M237" s="11">
        <f>'INF GERAIS'!M237</f>
        <v>0</v>
      </c>
      <c r="N237" s="233">
        <f>IF(MAX(PAGAMENTOS!M237,PAGAMENTOS!U237,PAGAMENTOS!AC237,PAGAMENTOS!AK237,PAGAMENTOS!AQ237,PAGAMENTOS!AW237)=0,"SEM PAGAMENTO",IFERROR(INDEX(PAGAMENTOS!237:237,MATCH(MAX(PAGAMENTOS!M237,PAGAMENTOS!U237,PAGAMENTOS!AC237,PAGAMENTOS!AK237,PAGAMENTOS!AQ237,PAGAMENTOS!AW237),PAGAMENTOS!237:237,0)),"SEM PAGAMENTO"))</f>
        <v>44274</v>
      </c>
      <c r="O237" s="120" t="str">
        <f>IF(MAX(PAGAMENTOS!M237,PAGAMENTOS!U237,PAGAMENTOS!AC237,PAGAMENTOS!AK237,PAGAMENTOS!AQ237,PAGAMENTOS!AW237)=0,"SEM PAGAMENTO",IFERROR(IF(MATCH(MAX(PAGAMENTOS!M237,PAGAMENTOS!U237,PAGAMENTOS!AC237,PAGAMENTOS!AK237,PAGAMENTOS!AQ237,PAGAMENTOS!AW237),PAGAMENTOS!237:237,0)&gt;40,INDEX(PAGAMENTOS!237:237,MATCH(MAX(PAGAMENTOS!M237,PAGAMENTOS!U237,PAGAMENTOS!AC237,PAGAMENTOS!AK237,PAGAMENTOS!AQ237,PAGAMENTOS!AW237),PAGAMENTOS!237:237,0)-2)&amp;" P COMP.",IF(MATCH(MAX(PAGAMENTOS!M237,PAGAMENTOS!U237,PAGAMENTOS!AC237,PAGAMENTOS!AK237,PAGAMENTOS!AQ237,PAGAMENTOS!AW237),PAGAMENTOS!237:237,0)=13,"1ª P",IF(MATCH(MAX(PAGAMENTOS!M237,PAGAMENTOS!U237,PAGAMENTOS!AC237,PAGAMENTOS!AK237,PAGAMENTOS!AQ237,PAGAMENTOS!AW237),PAGAMENTOS!237:237,0)=21,"2ª P",IF(MATCH(MAX(PAGAMENTOS!M237,PAGAMENTOS!U237,PAGAMENTOS!AC237,PAGAMENTOS!AK237,PAGAMENTOS!AQ237,PAGAMENTOS!AW237),PAGAMENTOS!237:237,0)=29,"3ª P",IF(PAGAMENTOS!AC237=PAGAMENTOS!AK237,"4ª P","4ª P"))))),"SEM PAGAMENTO"))</f>
        <v>4ª P</v>
      </c>
      <c r="P237" s="11">
        <f>IF(MAX(PAGAMENTOS!M237,PAGAMENTOS!U237,PAGAMENTOS!AC237,PAGAMENTOS!AK237,PAGAMENTOS!AQ237,PAGAMENTOS!AW237)=0,"SEM PAGAMENTO",IFERROR(INDEX(PAGAMENTOS!237:237,MATCH(MAX(PAGAMENTOS!M237,PAGAMENTOS!U237,PAGAMENTOS!AC237,PAGAMENTOS!AK237,PAGAMENTOS!AQ237,PAGAMENTOS!AW237),PAGAMENTOS!237:237,0)-1),"SEM PAGAMENTO"))</f>
        <v>28339.51999999999</v>
      </c>
      <c r="Q237" s="11">
        <f>SUM(PAGAMENTOS!G237,PAGAMENTOS!L237,PAGAMENTOS!T237,PAGAMENTOS!AB237,PAGAMENTOS!AJ237,PAGAMENTOS!AP237,PAGAMENTOS!AV237)</f>
        <v>141697.57999999999</v>
      </c>
      <c r="R237" s="11">
        <f>SUM(PAGAMENTOS!G237,PAGAMENTOS!H237,PAGAMENTOS!L237,PAGAMENTOS!T237,PAGAMENTOS!AB237,PAGAMENTOS!AJ237,PAGAMENTOS!AP237,PAGAMENTOS!AV237)</f>
        <v>141697.57999999999</v>
      </c>
      <c r="S237" s="17">
        <f t="shared" si="3"/>
        <v>1</v>
      </c>
      <c r="T237" s="11">
        <f>IF(RIGHT(B237)="O",0,IF(AND(R237=0,PAGAMENTOS!H237&lt;&gt;0),0,K237-R237))</f>
        <v>0</v>
      </c>
      <c r="U237" s="120" t="str">
        <f>IF(AND(OR(PAGAMENTOS!AG237&lt;&gt;"",PAGAMENTOS!AH237&lt;&gt;""),PAGAMENTOS!AK237=""),"4ª",IF(AND(OR(PAGAMENTOS!Y237&lt;&gt;"",PAGAMENTOS!Z237&lt;&gt;""),PAGAMENTOS!AC237=""),"3ª",IF(AND(OR(PAGAMENTOS!Q237&lt;&gt;"",PAGAMENTOS!R237&lt;&gt;""),PAGAMENTOS!U237=""),"2ª",IF(AND(OR(PAGAMENTOS!I237&lt;&gt;"",PAGAMENTOS!J237&lt;&gt;""),PAGAMENTOS!M237=""),"1ª","OK"))))</f>
        <v>OK</v>
      </c>
      <c r="V237" s="120" t="str">
        <f>IF(U237="4ª",IF(PAGAMENTOS!AH237="","AGUARDANDO VISTORIA","NO FINANCEIRO"),IF(U237="3ª",IF(PAGAMENTOS!Z237="","AGUARDANDO VISTORIA","NO FINANCEIRO"),IF(U237="2ª",IF(PAGAMENTOS!R237="","AGUARDANDO VISTORIA","NO FINANCEIRO"),IF(U237="1ª",IF(PAGAMENTOS!J237="","AGUARDANDO LIBERAÇÃO","NO FINANCEIRO"),"OK"))))</f>
        <v>OK</v>
      </c>
      <c r="W237" s="233" t="str">
        <f>IF(U237="4ª",IF(PAGAMENTOS!AH237="",PAGAMENTOS!AG237,PAGAMENTOS!AH237),IF(U237="3ª",IF(PAGAMENTOS!Z237="",PAGAMENTOS!Y237,PAGAMENTOS!Z237),IF(U237="2ª",IF(PAGAMENTOS!R237="",PAGAMENTOS!Q237,PAGAMENTOS!R237),IF(U237="1ª",IF(PAGAMENTOS!J237="",PAGAMENTOS!I237,PAGAMENTOS!J237),"OK"))))</f>
        <v>OK</v>
      </c>
      <c r="X237" s="18">
        <f>MAX(VISTORIA!Y237,VISTORIA!U237,VISTORIA!Q237,VISTORIA!M237,VISTORIA!I237)</f>
        <v>1</v>
      </c>
      <c r="Y237" s="18">
        <f>IF(VISTORIA!Y237&lt;&gt;"",VISTORIA!Y237,IF(VISTORIA!U237&lt;&gt;"",VISTORIA!U237,IF(VISTORIA!Q237&lt;&gt;"",VISTORIA!Q237,IF(VISTORIA!M237&lt;&gt;"",VISTORIA!M237,IF(VISTORIA!I237&lt;&gt;"",VISTORIA!I237,0)))))</f>
        <v>1</v>
      </c>
      <c r="Z237" s="233">
        <f>IF(VISTORIA!Y237&lt;&gt;"",VISTORIA!W237,IF(VISTORIA!U237&lt;&gt;"",VISTORIA!S237,IF(VISTORIA!Q237&lt;&gt;"",VISTORIA!O237,IF(VISTORIA!M237&lt;&gt;"",VISTORIA!K237,IF(VISTORIA!I237&lt;&gt;"",VISTORIA!G237,"NA")))))</f>
        <v>44042</v>
      </c>
      <c r="AA237" s="233">
        <f>IF(VISTORIA!Y237&lt;&gt;"",VISTORIA!X237,IF(VISTORIA!U237&lt;&gt;"",VISTORIA!T237,IF(VISTORIA!Q237&lt;&gt;"",VISTORIA!P237,IF(VISTORIA!M237&lt;&gt;"",VISTORIA!L237,IF(VISTORIA!I237&lt;&gt;"",VISTORIA!H237,"NA")))))</f>
        <v>44076</v>
      </c>
      <c r="AB237" s="233" t="str">
        <f>IF(OR(G237="AGUARDANDO PRESTAÇÃO DE CONTAS",G237="AGUARDANDO APROVAÇÃO PRESTAÇÃO DE CONTAS",G237="CONCLUÍDO"),"PTM CONCLUÍDO",IF(AND(VISTORIA!X237="",VISTORIA!W237&lt;&gt;""),VISTORIA!W237,IF(AND(VISTORIA!T237="",VISTORIA!S237&lt;&gt;""),VISTORIA!S237,IF(AND(VISTORIA!P237="",VISTORIA!O237&lt;&gt;""),VISTORIA!O237,IF(AND(VISTORIA!L237="",VISTORIA!K237&lt;&gt;""),VISTORIA!K237,IF(AND(VISTORIA!H237="",VISTORIA!G237&lt;&gt;""),VISTORIA!G237,"SEM PEDIDO"))))))</f>
        <v>SEM PEDIDO</v>
      </c>
      <c r="AC237" s="18" t="str">
        <f>IFERROR(INDEX('CONCLUSÃO INFORMAL'!237:237,MATCH(MAX('CONCLUSÃO INFORMAL'!H237,'CONCLUSÃO INFORMAL'!L237,'CONCLUSÃO INFORMAL'!P237),'CONCLUSÃO INFORMAL'!237:237,0)-1),"NÃO INFORMADO")</f>
        <v>NÃO INFORMADO</v>
      </c>
      <c r="AD237" s="233" t="str">
        <f>IFERROR(INDEX('CONCLUSÃO INFORMAL'!237:237,MATCH(MAX('CONCLUSÃO INFORMAL'!H237,'CONCLUSÃO INFORMAL'!L237,'CONCLUSÃO INFORMAL'!P237),'CONCLUSÃO INFORMAL'!237:237,0)),"NÃO INFORMADO")</f>
        <v>NÃO INFORMADO</v>
      </c>
      <c r="AE237" s="1950" t="str">
        <f>IFERROR(INDEX('CONCLUSÃO INFORMAL'!237:237,MATCH(MAX('CONCLUSÃO INFORMAL'!H237,'CONCLUSÃO INFORMAL'!L237,'CONCLUSÃO INFORMAL'!P237),'CONCLUSÃO INFORMAL'!237:237,0)+1),"NÃO INFORMADO")</f>
        <v>NÃO INFORMADO</v>
      </c>
    </row>
    <row r="238" spans="2:31" ht="58" x14ac:dyDescent="0.35">
      <c r="B238" s="7" t="str">
        <f>'INF GERAIS'!B238&amp;IFERROR(IF(INDEX(APOIO!$A$5:$A$50,MATCH('INF GERAIS'!N238,APOIO!$B$5:$B$50,0))="NÃO",APOIO!$A$2&amp;"NÃO VÁLIDO",""),"")</f>
        <v>2014.0224</v>
      </c>
      <c r="C238" s="1950" t="str">
        <f>'INF GERAIS'!C238</f>
        <v>AGRESTE MERIDIONAL</v>
      </c>
      <c r="D238" s="1950" t="str">
        <f>'INF GERAIS'!D238</f>
        <v>LAGOA DO OURO</v>
      </c>
      <c r="E238" s="1950" t="str">
        <f>'INF GERAIS'!E238</f>
        <v>RECUPERAÇÃO DA COBERTA, DA PINTURA E CONSTRUÇÃO DO NECROTÉRIO DO HOSPITAL MUNICIPAL</v>
      </c>
      <c r="F238" s="1950" t="str">
        <f>'INF GERAIS'!G238</f>
        <v>NORMAL</v>
      </c>
      <c r="G238" s="1950" t="str">
        <f>'INF GERAIS'!N238</f>
        <v>AGUARDANDO REPROGRAMAÇÃO</v>
      </c>
      <c r="H238" s="1950" t="str">
        <f>'INF GERAIS'!O238</f>
        <v>EM ANDAMENTO</v>
      </c>
      <c r="I238" s="11">
        <f>'INF GERAIS'!I238</f>
        <v>603773.24</v>
      </c>
      <c r="J238" s="11">
        <f>'INF GERAIS'!J238</f>
        <v>106850.94</v>
      </c>
      <c r="K238" s="11">
        <f>'INF GERAIS'!K238</f>
        <v>106850.94</v>
      </c>
      <c r="L238" s="11">
        <f>'INF GERAIS'!L238</f>
        <v>0</v>
      </c>
      <c r="M238" s="11">
        <f>'INF GERAIS'!M238</f>
        <v>0</v>
      </c>
      <c r="N238" s="233">
        <f>IF(MAX(PAGAMENTOS!M238,PAGAMENTOS!U238,PAGAMENTOS!AC238,PAGAMENTOS!AK238,PAGAMENTOS!AQ238,PAGAMENTOS!AW238)=0,"SEM PAGAMENTO",IFERROR(INDEX(PAGAMENTOS!238:238,MATCH(MAX(PAGAMENTOS!M238,PAGAMENTOS!U238,PAGAMENTOS!AC238,PAGAMENTOS!AK238,PAGAMENTOS!AQ238,PAGAMENTOS!AW238),PAGAMENTOS!238:238,0)),"SEM PAGAMENTO"))</f>
        <v>42479</v>
      </c>
      <c r="O238" s="120" t="str">
        <f>IF(MAX(PAGAMENTOS!M238,PAGAMENTOS!U238,PAGAMENTOS!AC238,PAGAMENTOS!AK238,PAGAMENTOS!AQ238,PAGAMENTOS!AW238)=0,"SEM PAGAMENTO",IFERROR(IF(MATCH(MAX(PAGAMENTOS!M238,PAGAMENTOS!U238,PAGAMENTOS!AC238,PAGAMENTOS!AK238,PAGAMENTOS!AQ238,PAGAMENTOS!AW238),PAGAMENTOS!238:238,0)&gt;40,INDEX(PAGAMENTOS!238:238,MATCH(MAX(PAGAMENTOS!M238,PAGAMENTOS!U238,PAGAMENTOS!AC238,PAGAMENTOS!AK238,PAGAMENTOS!AQ238,PAGAMENTOS!AW238),PAGAMENTOS!238:238,0)-2)&amp;" P COMP.",IF(MATCH(MAX(PAGAMENTOS!M238,PAGAMENTOS!U238,PAGAMENTOS!AC238,PAGAMENTOS!AK238,PAGAMENTOS!AQ238,PAGAMENTOS!AW238),PAGAMENTOS!238:238,0)=13,"1ª P",IF(MATCH(MAX(PAGAMENTOS!M238,PAGAMENTOS!U238,PAGAMENTOS!AC238,PAGAMENTOS!AK238,PAGAMENTOS!AQ238,PAGAMENTOS!AW238),PAGAMENTOS!238:238,0)=21,"2ª P",IF(MATCH(MAX(PAGAMENTOS!M238,PAGAMENTOS!U238,PAGAMENTOS!AC238,PAGAMENTOS!AK238,PAGAMENTOS!AQ238,PAGAMENTOS!AW238),PAGAMENTOS!238:238,0)=29,"3ª P",IF(PAGAMENTOS!AC238=PAGAMENTOS!AK238,"4ª P","4ª P"))))),"SEM PAGAMENTO"))</f>
        <v>2ª P</v>
      </c>
      <c r="P238" s="11">
        <f>IF(MAX(PAGAMENTOS!M238,PAGAMENTOS!U238,PAGAMENTOS!AC238,PAGAMENTOS!AK238,PAGAMENTOS!AQ238,PAGAMENTOS!AW238)=0,"SEM PAGAMENTO",IFERROR(INDEX(PAGAMENTOS!238:238,MATCH(MAX(PAGAMENTOS!M238,PAGAMENTOS!U238,PAGAMENTOS!AC238,PAGAMENTOS!AK238,PAGAMENTOS!AQ238,PAGAMENTOS!AW238),PAGAMENTOS!238:238,0)-1),"SEM PAGAMENTO"))</f>
        <v>32055.279999999999</v>
      </c>
      <c r="Q238" s="11">
        <f>SUM(PAGAMENTOS!G238,PAGAMENTOS!L238,PAGAMENTOS!T238,PAGAMENTOS!AB238,PAGAMENTOS!AJ238,PAGAMENTOS!AP238,PAGAMENTOS!AV238)</f>
        <v>64110.559999999998</v>
      </c>
      <c r="R238" s="11">
        <f>SUM(PAGAMENTOS!G238,PAGAMENTOS!H238,PAGAMENTOS!L238,PAGAMENTOS!T238,PAGAMENTOS!AB238,PAGAMENTOS!AJ238,PAGAMENTOS!AP238,PAGAMENTOS!AV238)</f>
        <v>64110.559999999998</v>
      </c>
      <c r="S238" s="17">
        <f t="shared" si="3"/>
        <v>0.59999996256467181</v>
      </c>
      <c r="T238" s="11">
        <f>IF(RIGHT(B238)="O",0,IF(AND(R238=0,PAGAMENTOS!H238&lt;&gt;0),0,K238-R238))</f>
        <v>42740.380000000005</v>
      </c>
      <c r="U238" s="120" t="str">
        <f>IF(AND(OR(PAGAMENTOS!AG238&lt;&gt;"",PAGAMENTOS!AH238&lt;&gt;""),PAGAMENTOS!AK238=""),"4ª",IF(AND(OR(PAGAMENTOS!Y238&lt;&gt;"",PAGAMENTOS!Z238&lt;&gt;""),PAGAMENTOS!AC238=""),"3ª",IF(AND(OR(PAGAMENTOS!Q238&lt;&gt;"",PAGAMENTOS!R238&lt;&gt;""),PAGAMENTOS!U238=""),"2ª",IF(AND(OR(PAGAMENTOS!I238&lt;&gt;"",PAGAMENTOS!J238&lt;&gt;""),PAGAMENTOS!M238=""),"1ª","OK"))))</f>
        <v>3ª</v>
      </c>
      <c r="V238" s="120" t="str">
        <f>IF(U238="4ª",IF(PAGAMENTOS!AH238="","AGUARDANDO VISTORIA","NO FINANCEIRO"),IF(U238="3ª",IF(PAGAMENTOS!Z238="","AGUARDANDO VISTORIA","NO FINANCEIRO"),IF(U238="2ª",IF(PAGAMENTOS!R238="","AGUARDANDO VISTORIA","NO FINANCEIRO"),IF(U238="1ª",IF(PAGAMENTOS!J238="","AGUARDANDO LIBERAÇÃO","NO FINANCEIRO"),"OK"))))</f>
        <v>AGUARDANDO VISTORIA</v>
      </c>
      <c r="W238" s="233">
        <f>IF(U238="4ª",IF(PAGAMENTOS!AH238="",PAGAMENTOS!AG238,PAGAMENTOS!AH238),IF(U238="3ª",IF(PAGAMENTOS!Z238="",PAGAMENTOS!Y238,PAGAMENTOS!Z238),IF(U238="2ª",IF(PAGAMENTOS!R238="",PAGAMENTOS!Q238,PAGAMENTOS!R238),IF(U238="1ª",IF(PAGAMENTOS!J238="",PAGAMENTOS!I238,PAGAMENTOS!J238),"OK"))))</f>
        <v>43641</v>
      </c>
      <c r="X238" s="18">
        <f>MAX(VISTORIA!Y238,VISTORIA!U238,VISTORIA!Q238,VISTORIA!M238,VISTORIA!I238)</f>
        <v>0.6</v>
      </c>
      <c r="Y238" s="18">
        <f>IF(VISTORIA!Y238&lt;&gt;"",VISTORIA!Y238,IF(VISTORIA!U238&lt;&gt;"",VISTORIA!U238,IF(VISTORIA!Q238&lt;&gt;"",VISTORIA!Q238,IF(VISTORIA!M238&lt;&gt;"",VISTORIA!M238,IF(VISTORIA!I238&lt;&gt;"",VISTORIA!I238,0)))))</f>
        <v>0.6</v>
      </c>
      <c r="Z238" s="233">
        <f>IF(VISTORIA!Y238&lt;&gt;"",VISTORIA!W238,IF(VISTORIA!U238&lt;&gt;"",VISTORIA!S238,IF(VISTORIA!Q238&lt;&gt;"",VISTORIA!O238,IF(VISTORIA!M238&lt;&gt;"",VISTORIA!K238,IF(VISTORIA!I238&lt;&gt;"",VISTORIA!G238,"NA")))))</f>
        <v>43641</v>
      </c>
      <c r="AA238" s="233" t="str">
        <f>IF(VISTORIA!Y238&lt;&gt;"",VISTORIA!X238,IF(VISTORIA!U238&lt;&gt;"",VISTORIA!T238,IF(VISTORIA!Q238&lt;&gt;"",VISTORIA!P238,IF(VISTORIA!M238&lt;&gt;"",VISTORIA!L238,IF(VISTORIA!I238&lt;&gt;"",VISTORIA!H238,"NA")))))</f>
        <v/>
      </c>
      <c r="AB238" s="233">
        <f>IF(OR(G238="AGUARDANDO PRESTAÇÃO DE CONTAS",G238="AGUARDANDO APROVAÇÃO PRESTAÇÃO DE CONTAS",G238="CONCLUÍDO"),"PTM CONCLUÍDO",IF(AND(VISTORIA!X238="",VISTORIA!W238&lt;&gt;""),VISTORIA!W238,IF(AND(VISTORIA!T238="",VISTORIA!S238&lt;&gt;""),VISTORIA!S238,IF(AND(VISTORIA!P238="",VISTORIA!O238&lt;&gt;""),VISTORIA!O238,IF(AND(VISTORIA!L238="",VISTORIA!K238&lt;&gt;""),VISTORIA!K238,IF(AND(VISTORIA!H238="",VISTORIA!G238&lt;&gt;""),VISTORIA!G238,"SEM PEDIDO"))))))</f>
        <v>43641</v>
      </c>
      <c r="AC238" s="18" t="str">
        <f>IFERROR(INDEX('CONCLUSÃO INFORMAL'!238:238,MATCH(MAX('CONCLUSÃO INFORMAL'!H238,'CONCLUSÃO INFORMAL'!L238,'CONCLUSÃO INFORMAL'!P238),'CONCLUSÃO INFORMAL'!238:238,0)-1),"NÃO INFORMADO")</f>
        <v>NÃO INFORMADO</v>
      </c>
      <c r="AD238" s="233" t="str">
        <f>IFERROR(INDEX('CONCLUSÃO INFORMAL'!238:238,MATCH(MAX('CONCLUSÃO INFORMAL'!H238,'CONCLUSÃO INFORMAL'!L238,'CONCLUSÃO INFORMAL'!P238),'CONCLUSÃO INFORMAL'!238:238,0)),"NÃO INFORMADO")</f>
        <v>NÃO INFORMADO</v>
      </c>
      <c r="AE238" s="1950" t="str">
        <f>IFERROR(INDEX('CONCLUSÃO INFORMAL'!238:238,MATCH(MAX('CONCLUSÃO INFORMAL'!H238,'CONCLUSÃO INFORMAL'!L238,'CONCLUSÃO INFORMAL'!P238),'CONCLUSÃO INFORMAL'!238:238,0)+1),"NÃO INFORMADO")</f>
        <v>NÃO INFORMADO</v>
      </c>
    </row>
    <row r="239" spans="2:31" ht="377" x14ac:dyDescent="0.35">
      <c r="B239" s="7" t="str">
        <f>'INF GERAIS'!B239&amp;IFERROR(IF(INDEX(APOIO!$A$5:$A$50,MATCH('INF GERAIS'!N239,APOIO!$B$5:$B$50,0))="NÃO",APOIO!$A$2&amp;"NÃO VÁLIDO",""),"")</f>
        <v>2014.0225</v>
      </c>
      <c r="C239" s="1950" t="str">
        <f>'INF GERAIS'!C239</f>
        <v>AGRESTE CENTRAL</v>
      </c>
      <c r="D239" s="1950" t="str">
        <f>'INF GERAIS'!D239</f>
        <v>LAGOA DOS GATOS</v>
      </c>
      <c r="E239" s="1950" t="str">
        <f>'INF GERAIS'!E239</f>
        <v>PAVIMENTAÇÃO EM PARALELEPÍPEDOS EM DIVERSAS RUAS (12): RUA SEBASTIÃO DE OLIVEIRA DA SILVA; AV. DR. ESTÁCIO COIMBRA; RUA ERCÍLIA CAROLINA DOS SANTOS; AV. PROFESSOR DEOCLÉCIO FERREIRA DE ARAÚJO; TRAVESSA 11 DE SETEMBRO COM A AV. ENEDINA LOURENÇO DA SILVA; RUA FRANCISCO RODRIGUES (RUA DE COSME), BAIRRO DA COMPESA; RUA SEVERINO JOAQUIM SOBRAL, BAIRRO DA COMPESA; COMPLEMENTO DA RUA HIRINEU HIPÓLITO DA CUNHA, BAIRRO DA COMPESA; RUA EMERSON MARCONE DA CUNHA AMORIM; RUA PADRE JÚLIO SELMIN; LOGRADOURO RUA PROJETADA; RUA APRÍGIO S. DE ASSUNÇÃO</v>
      </c>
      <c r="F239" s="1950" t="str">
        <f>'INF GERAIS'!G239</f>
        <v>NORMAL</v>
      </c>
      <c r="G239" s="1950" t="str">
        <f>'INF GERAIS'!N239</f>
        <v>AGUARDANDO APROVAÇÃO PRESTAÇÃO DE CONTAS (SECRETARIA)</v>
      </c>
      <c r="H239" s="1950" t="str">
        <f>'INF GERAIS'!O239</f>
        <v>CONCLUÍDA</v>
      </c>
      <c r="I239" s="11">
        <f>'INF GERAIS'!I239</f>
        <v>754716.54749999999</v>
      </c>
      <c r="J239" s="11">
        <f>'INF GERAIS'!J239</f>
        <v>775084.6</v>
      </c>
      <c r="K239" s="11">
        <f>'INF GERAIS'!K239</f>
        <v>754712.54</v>
      </c>
      <c r="L239" s="11">
        <f>'INF GERAIS'!L239</f>
        <v>0</v>
      </c>
      <c r="M239" s="11">
        <f>'INF GERAIS'!M239</f>
        <v>20372.059999999939</v>
      </c>
      <c r="N239" s="233">
        <f>IF(MAX(PAGAMENTOS!M239,PAGAMENTOS!U239,PAGAMENTOS!AC239,PAGAMENTOS!AK239,PAGAMENTOS!AQ239,PAGAMENTOS!AW239)=0,"SEM PAGAMENTO",IFERROR(INDEX(PAGAMENTOS!239:239,MATCH(MAX(PAGAMENTOS!M239,PAGAMENTOS!U239,PAGAMENTOS!AC239,PAGAMENTOS!AK239,PAGAMENTOS!AQ239,PAGAMENTOS!AW239),PAGAMENTOS!239:239,0)),"SEM PAGAMENTO"))</f>
        <v>43285</v>
      </c>
      <c r="O239" s="120" t="str">
        <f>IF(MAX(PAGAMENTOS!M239,PAGAMENTOS!U239,PAGAMENTOS!AC239,PAGAMENTOS!AK239,PAGAMENTOS!AQ239,PAGAMENTOS!AW239)=0,"SEM PAGAMENTO",IFERROR(IF(MATCH(MAX(PAGAMENTOS!M239,PAGAMENTOS!U239,PAGAMENTOS!AC239,PAGAMENTOS!AK239,PAGAMENTOS!AQ239,PAGAMENTOS!AW239),PAGAMENTOS!239:239,0)&gt;40,INDEX(PAGAMENTOS!239:239,MATCH(MAX(PAGAMENTOS!M239,PAGAMENTOS!U239,PAGAMENTOS!AC239,PAGAMENTOS!AK239,PAGAMENTOS!AQ239,PAGAMENTOS!AW239),PAGAMENTOS!239:239,0)-2)&amp;" P COMP.",IF(MATCH(MAX(PAGAMENTOS!M239,PAGAMENTOS!U239,PAGAMENTOS!AC239,PAGAMENTOS!AK239,PAGAMENTOS!AQ239,PAGAMENTOS!AW239),PAGAMENTOS!239:239,0)=13,"1ª P",IF(MATCH(MAX(PAGAMENTOS!M239,PAGAMENTOS!U239,PAGAMENTOS!AC239,PAGAMENTOS!AK239,PAGAMENTOS!AQ239,PAGAMENTOS!AW239),PAGAMENTOS!239:239,0)=21,"2ª P",IF(MATCH(MAX(PAGAMENTOS!M239,PAGAMENTOS!U239,PAGAMENTOS!AC239,PAGAMENTOS!AK239,PAGAMENTOS!AQ239,PAGAMENTOS!AW239),PAGAMENTOS!239:239,0)=29,"3ª P",IF(PAGAMENTOS!AC239=PAGAMENTOS!AK239,"4ª P","4ª P"))))),"SEM PAGAMENTO"))</f>
        <v>4ª P</v>
      </c>
      <c r="P239" s="11">
        <f>IF(MAX(PAGAMENTOS!M239,PAGAMENTOS!U239,PAGAMENTOS!AC239,PAGAMENTOS!AK239,PAGAMENTOS!AQ239,PAGAMENTOS!AW239)=0,"SEM PAGAMENTO",IFERROR(INDEX(PAGAMENTOS!239:239,MATCH(MAX(PAGAMENTOS!M239,PAGAMENTOS!U239,PAGAMENTOS!AC239,PAGAMENTOS!AK239,PAGAMENTOS!AQ239,PAGAMENTOS!AW239),PAGAMENTOS!239:239,0)-1),"SEM PAGAMENTO"))</f>
        <v>150939.32000000007</v>
      </c>
      <c r="Q239" s="11">
        <f>SUM(PAGAMENTOS!G239,PAGAMENTOS!L239,PAGAMENTOS!T239,PAGAMENTOS!AB239,PAGAMENTOS!AJ239,PAGAMENTOS!AP239,PAGAMENTOS!AV239)</f>
        <v>754712.54</v>
      </c>
      <c r="R239" s="11">
        <f>SUM(PAGAMENTOS!G239,PAGAMENTOS!H239,PAGAMENTOS!L239,PAGAMENTOS!T239,PAGAMENTOS!AB239,PAGAMENTOS!AJ239,PAGAMENTOS!AP239,PAGAMENTOS!AV239)</f>
        <v>754712.54</v>
      </c>
      <c r="S239" s="17">
        <f t="shared" si="3"/>
        <v>1</v>
      </c>
      <c r="T239" s="11">
        <f>IF(RIGHT(B239)="O",0,IF(AND(R239=0,PAGAMENTOS!H239&lt;&gt;0),0,K239-R239))</f>
        <v>0</v>
      </c>
      <c r="U239" s="120" t="str">
        <f>IF(AND(OR(PAGAMENTOS!AG239&lt;&gt;"",PAGAMENTOS!AH239&lt;&gt;""),PAGAMENTOS!AK239=""),"4ª",IF(AND(OR(PAGAMENTOS!Y239&lt;&gt;"",PAGAMENTOS!Z239&lt;&gt;""),PAGAMENTOS!AC239=""),"3ª",IF(AND(OR(PAGAMENTOS!Q239&lt;&gt;"",PAGAMENTOS!R239&lt;&gt;""),PAGAMENTOS!U239=""),"2ª",IF(AND(OR(PAGAMENTOS!I239&lt;&gt;"",PAGAMENTOS!J239&lt;&gt;""),PAGAMENTOS!M239=""),"1ª","OK"))))</f>
        <v>OK</v>
      </c>
      <c r="V239" s="120" t="str">
        <f>IF(U239="4ª",IF(PAGAMENTOS!AH239="","AGUARDANDO VISTORIA","NO FINANCEIRO"),IF(U239="3ª",IF(PAGAMENTOS!Z239="","AGUARDANDO VISTORIA","NO FINANCEIRO"),IF(U239="2ª",IF(PAGAMENTOS!R239="","AGUARDANDO VISTORIA","NO FINANCEIRO"),IF(U239="1ª",IF(PAGAMENTOS!J239="","AGUARDANDO LIBERAÇÃO","NO FINANCEIRO"),"OK"))))</f>
        <v>OK</v>
      </c>
      <c r="W239" s="233" t="str">
        <f>IF(U239="4ª",IF(PAGAMENTOS!AH239="",PAGAMENTOS!AG239,PAGAMENTOS!AH239),IF(U239="3ª",IF(PAGAMENTOS!Z239="",PAGAMENTOS!Y239,PAGAMENTOS!Z239),IF(U239="2ª",IF(PAGAMENTOS!R239="",PAGAMENTOS!Q239,PAGAMENTOS!R239),IF(U239="1ª",IF(PAGAMENTOS!J239="",PAGAMENTOS!I239,PAGAMENTOS!J239),"OK"))))</f>
        <v>OK</v>
      </c>
      <c r="X239" s="18">
        <f>MAX(VISTORIA!Y239,VISTORIA!U239,VISTORIA!Q239,VISTORIA!M239,VISTORIA!I239)</f>
        <v>1</v>
      </c>
      <c r="Y239" s="18">
        <f>IF(VISTORIA!Y239&lt;&gt;"",VISTORIA!Y239,IF(VISTORIA!U239&lt;&gt;"",VISTORIA!U239,IF(VISTORIA!Q239&lt;&gt;"",VISTORIA!Q239,IF(VISTORIA!M239&lt;&gt;"",VISTORIA!M239,IF(VISTORIA!I239&lt;&gt;"",VISTORIA!I239,0)))))</f>
        <v>1</v>
      </c>
      <c r="Z239" s="233">
        <f>IF(VISTORIA!Y239&lt;&gt;"",VISTORIA!W239,IF(VISTORIA!U239&lt;&gt;"",VISTORIA!S239,IF(VISTORIA!Q239&lt;&gt;"",VISTORIA!O239,IF(VISTORIA!M239&lt;&gt;"",VISTORIA!K239,IF(VISTORIA!I239&lt;&gt;"",VISTORIA!G239,"NA")))))</f>
        <v>43129</v>
      </c>
      <c r="AA239" s="233">
        <f>IF(VISTORIA!Y239&lt;&gt;"",VISTORIA!X239,IF(VISTORIA!U239&lt;&gt;"",VISTORIA!T239,IF(VISTORIA!Q239&lt;&gt;"",VISTORIA!P239,IF(VISTORIA!M239&lt;&gt;"",VISTORIA!L239,IF(VISTORIA!I239&lt;&gt;"",VISTORIA!H239,"NA")))))</f>
        <v>43231</v>
      </c>
      <c r="AB239" s="233">
        <f>IF(OR(G239="AGUARDANDO PRESTAÇÃO DE CONTAS",G239="AGUARDANDO APROVAÇÃO PRESTAÇÃO DE CONTAS",G239="CONCLUÍDO"),"PTM CONCLUÍDO",IF(AND(VISTORIA!X239="",VISTORIA!W239&lt;&gt;""),VISTORIA!W239,IF(AND(VISTORIA!T239="",VISTORIA!S239&lt;&gt;""),VISTORIA!S239,IF(AND(VISTORIA!P239="",VISTORIA!O239&lt;&gt;""),VISTORIA!O239,IF(AND(VISTORIA!L239="",VISTORIA!K239&lt;&gt;""),VISTORIA!K239,IF(AND(VISTORIA!H239="",VISTORIA!G239&lt;&gt;""),VISTORIA!G239,"SEM PEDIDO"))))))</f>
        <v>42753</v>
      </c>
      <c r="AC239" s="18" t="str">
        <f>IFERROR(INDEX('CONCLUSÃO INFORMAL'!239:239,MATCH(MAX('CONCLUSÃO INFORMAL'!H239,'CONCLUSÃO INFORMAL'!L239,'CONCLUSÃO INFORMAL'!P239),'CONCLUSÃO INFORMAL'!239:239,0)-1),"NÃO INFORMADO")</f>
        <v>NÃO INFORMADO</v>
      </c>
      <c r="AD239" s="233" t="str">
        <f>IFERROR(INDEX('CONCLUSÃO INFORMAL'!239:239,MATCH(MAX('CONCLUSÃO INFORMAL'!H239,'CONCLUSÃO INFORMAL'!L239,'CONCLUSÃO INFORMAL'!P239),'CONCLUSÃO INFORMAL'!239:239,0)),"NÃO INFORMADO")</f>
        <v>NÃO INFORMADO</v>
      </c>
      <c r="AE239" s="1950" t="str">
        <f>IFERROR(INDEX('CONCLUSÃO INFORMAL'!239:239,MATCH(MAX('CONCLUSÃO INFORMAL'!H239,'CONCLUSÃO INFORMAL'!L239,'CONCLUSÃO INFORMAL'!P239),'CONCLUSÃO INFORMAL'!239:239,0)+1),"NÃO INFORMADO")</f>
        <v>NÃO INFORMADO</v>
      </c>
    </row>
    <row r="240" spans="2:31" ht="58" x14ac:dyDescent="0.35">
      <c r="B240" s="7" t="str">
        <f>'INF GERAIS'!B240&amp;IFERROR(IF(INDEX(APOIO!$A$5:$A$50,MATCH('INF GERAIS'!N240,APOIO!$B$5:$B$50,0))="NÃO",APOIO!$A$2&amp;"NÃO VÁLIDO",""),"")</f>
        <v>2014.0226</v>
      </c>
      <c r="C240" s="1950" t="str">
        <f>'INF GERAIS'!C240</f>
        <v>SERTÃO DO SÃO FRANCISCO</v>
      </c>
      <c r="D240" s="1950" t="str">
        <f>'INF GERAIS'!D240</f>
        <v>LAGOA GRANDE</v>
      </c>
      <c r="E240" s="1950" t="str">
        <f>'INF GERAIS'!E240</f>
        <v>PAVIMENTAÇÃO EM PARALELEPÍPEDOS GRANÍTICOS EM RUAS DO BAIRRO VERMELHOS</v>
      </c>
      <c r="F240" s="1950" t="str">
        <f>'INF GERAIS'!G240</f>
        <v>NORMAL</v>
      </c>
      <c r="G240" s="1950" t="str">
        <f>'INF GERAIS'!N240</f>
        <v>PC APROVADA</v>
      </c>
      <c r="H240" s="1950" t="str">
        <f>'INF GERAIS'!O240</f>
        <v>CONCLUÍDA</v>
      </c>
      <c r="I240" s="11">
        <f>'INF GERAIS'!I240</f>
        <v>905659.85666666657</v>
      </c>
      <c r="J240" s="11">
        <f>'INF GERAIS'!J240</f>
        <v>676271.94</v>
      </c>
      <c r="K240" s="11">
        <f>'INF GERAIS'!K240</f>
        <v>676271.94</v>
      </c>
      <c r="L240" s="11">
        <f>'INF GERAIS'!L240</f>
        <v>0</v>
      </c>
      <c r="M240" s="11">
        <f>'INF GERAIS'!M240</f>
        <v>0</v>
      </c>
      <c r="N240" s="233">
        <f>IF(MAX(PAGAMENTOS!M240,PAGAMENTOS!U240,PAGAMENTOS!AC240,PAGAMENTOS!AK240,PAGAMENTOS!AQ240,PAGAMENTOS!AW240)=0,"SEM PAGAMENTO",IFERROR(INDEX(PAGAMENTOS!240:240,MATCH(MAX(PAGAMENTOS!M240,PAGAMENTOS!U240,PAGAMENTOS!AC240,PAGAMENTOS!AK240,PAGAMENTOS!AQ240,PAGAMENTOS!AW240),PAGAMENTOS!240:240,0)),"SEM PAGAMENTO"))</f>
        <v>42940</v>
      </c>
      <c r="O240" s="120" t="str">
        <f>IF(MAX(PAGAMENTOS!M240,PAGAMENTOS!U240,PAGAMENTOS!AC240,PAGAMENTOS!AK240,PAGAMENTOS!AQ240,PAGAMENTOS!AW240)=0,"SEM PAGAMENTO",IFERROR(IF(MATCH(MAX(PAGAMENTOS!M240,PAGAMENTOS!U240,PAGAMENTOS!AC240,PAGAMENTOS!AK240,PAGAMENTOS!AQ240,PAGAMENTOS!AW240),PAGAMENTOS!240:240,0)&gt;40,INDEX(PAGAMENTOS!240:240,MATCH(MAX(PAGAMENTOS!M240,PAGAMENTOS!U240,PAGAMENTOS!AC240,PAGAMENTOS!AK240,PAGAMENTOS!AQ240,PAGAMENTOS!AW240),PAGAMENTOS!240:240,0)-2)&amp;" P COMP.",IF(MATCH(MAX(PAGAMENTOS!M240,PAGAMENTOS!U240,PAGAMENTOS!AC240,PAGAMENTOS!AK240,PAGAMENTOS!AQ240,PAGAMENTOS!AW240),PAGAMENTOS!240:240,0)=13,"1ª P",IF(MATCH(MAX(PAGAMENTOS!M240,PAGAMENTOS!U240,PAGAMENTOS!AC240,PAGAMENTOS!AK240,PAGAMENTOS!AQ240,PAGAMENTOS!AW240),PAGAMENTOS!240:240,0)=21,"2ª P",IF(MATCH(MAX(PAGAMENTOS!M240,PAGAMENTOS!U240,PAGAMENTOS!AC240,PAGAMENTOS!AK240,PAGAMENTOS!AQ240,PAGAMENTOS!AW240),PAGAMENTOS!240:240,0)=29,"3ª P",IF(PAGAMENTOS!AC240=PAGAMENTOS!AK240,"4ª P","4ª P"))))),"SEM PAGAMENTO"))</f>
        <v>4ª P</v>
      </c>
      <c r="P240" s="11">
        <f>IF(MAX(PAGAMENTOS!M240,PAGAMENTOS!U240,PAGAMENTOS!AC240,PAGAMENTOS!AK240,PAGAMENTOS!AQ240,PAGAMENTOS!AW240)=0,"SEM PAGAMENTO",IFERROR(INDEX(PAGAMENTOS!240:240,MATCH(MAX(PAGAMENTOS!M240,PAGAMENTOS!U240,PAGAMENTOS!AC240,PAGAMENTOS!AK240,PAGAMENTOS!AQ240,PAGAMENTOS!AW240),PAGAMENTOS!240:240,0)-1),"SEM PAGAMENTO"))</f>
        <v>135254.39000000001</v>
      </c>
      <c r="Q240" s="11">
        <f>SUM(PAGAMENTOS!G240,PAGAMENTOS!L240,PAGAMENTOS!T240,PAGAMENTOS!AB240,PAGAMENTOS!AJ240,PAGAMENTOS!AP240,PAGAMENTOS!AV240)</f>
        <v>676271.94000000006</v>
      </c>
      <c r="R240" s="11">
        <f>SUM(PAGAMENTOS!G240,PAGAMENTOS!H240,PAGAMENTOS!L240,PAGAMENTOS!T240,PAGAMENTOS!AB240,PAGAMENTOS!AJ240,PAGAMENTOS!AP240,PAGAMENTOS!AV240)</f>
        <v>676271.94000000006</v>
      </c>
      <c r="S240" s="17">
        <f t="shared" si="3"/>
        <v>1.0000000000000002</v>
      </c>
      <c r="T240" s="11">
        <f>IF(RIGHT(B240)="O",0,IF(AND(R240=0,PAGAMENTOS!H240&lt;&gt;0),0,K240-R240))</f>
        <v>-1.1641532182693481E-10</v>
      </c>
      <c r="U240" s="120" t="str">
        <f>IF(AND(OR(PAGAMENTOS!AG240&lt;&gt;"",PAGAMENTOS!AH240&lt;&gt;""),PAGAMENTOS!AK240=""),"4ª",IF(AND(OR(PAGAMENTOS!Y240&lt;&gt;"",PAGAMENTOS!Z240&lt;&gt;""),PAGAMENTOS!AC240=""),"3ª",IF(AND(OR(PAGAMENTOS!Q240&lt;&gt;"",PAGAMENTOS!R240&lt;&gt;""),PAGAMENTOS!U240=""),"2ª",IF(AND(OR(PAGAMENTOS!I240&lt;&gt;"",PAGAMENTOS!J240&lt;&gt;""),PAGAMENTOS!M240=""),"1ª","OK"))))</f>
        <v>OK</v>
      </c>
      <c r="V240" s="120" t="str">
        <f>IF(U240="4ª",IF(PAGAMENTOS!AH240="","AGUARDANDO VISTORIA","NO FINANCEIRO"),IF(U240="3ª",IF(PAGAMENTOS!Z240="","AGUARDANDO VISTORIA","NO FINANCEIRO"),IF(U240="2ª",IF(PAGAMENTOS!R240="","AGUARDANDO VISTORIA","NO FINANCEIRO"),IF(U240="1ª",IF(PAGAMENTOS!J240="","AGUARDANDO LIBERAÇÃO","NO FINANCEIRO"),"OK"))))</f>
        <v>OK</v>
      </c>
      <c r="W240" s="233" t="str">
        <f>IF(U240="4ª",IF(PAGAMENTOS!AH240="",PAGAMENTOS!AG240,PAGAMENTOS!AH240),IF(U240="3ª",IF(PAGAMENTOS!Z240="",PAGAMENTOS!Y240,PAGAMENTOS!Z240),IF(U240="2ª",IF(PAGAMENTOS!R240="",PAGAMENTOS!Q240,PAGAMENTOS!R240),IF(U240="1ª",IF(PAGAMENTOS!J240="",PAGAMENTOS!I240,PAGAMENTOS!J240),"OK"))))</f>
        <v>OK</v>
      </c>
      <c r="X240" s="18">
        <f>MAX(VISTORIA!Y240,VISTORIA!U240,VISTORIA!Q240,VISTORIA!M240,VISTORIA!I240)</f>
        <v>1</v>
      </c>
      <c r="Y240" s="18">
        <f>IF(VISTORIA!Y240&lt;&gt;"",VISTORIA!Y240,IF(VISTORIA!U240&lt;&gt;"",VISTORIA!U240,IF(VISTORIA!Q240&lt;&gt;"",VISTORIA!Q240,IF(VISTORIA!M240&lt;&gt;"",VISTORIA!M240,IF(VISTORIA!I240&lt;&gt;"",VISTORIA!I240,0)))))</f>
        <v>1</v>
      </c>
      <c r="Z240" s="233">
        <f>IF(VISTORIA!Y240&lt;&gt;"",VISTORIA!W240,IF(VISTORIA!U240&lt;&gt;"",VISTORIA!S240,IF(VISTORIA!Q240&lt;&gt;"",VISTORIA!O240,IF(VISTORIA!M240&lt;&gt;"",VISTORIA!K240,IF(VISTORIA!I240&lt;&gt;"",VISTORIA!G240,"NA")))))</f>
        <v>42677</v>
      </c>
      <c r="AA240" s="233">
        <f>IF(VISTORIA!Y240&lt;&gt;"",VISTORIA!X240,IF(VISTORIA!U240&lt;&gt;"",VISTORIA!T240,IF(VISTORIA!Q240&lt;&gt;"",VISTORIA!P240,IF(VISTORIA!M240&lt;&gt;"",VISTORIA!L240,IF(VISTORIA!I240&lt;&gt;"",VISTORIA!H240,"NA")))))</f>
        <v>42730</v>
      </c>
      <c r="AB240" s="233" t="str">
        <f>IF(OR(G240="AGUARDANDO PRESTAÇÃO DE CONTAS",G240="AGUARDANDO APROVAÇÃO PRESTAÇÃO DE CONTAS",G240="CONCLUÍDO"),"PTM CONCLUÍDO",IF(AND(VISTORIA!X240="",VISTORIA!W240&lt;&gt;""),VISTORIA!W240,IF(AND(VISTORIA!T240="",VISTORIA!S240&lt;&gt;""),VISTORIA!S240,IF(AND(VISTORIA!P240="",VISTORIA!O240&lt;&gt;""),VISTORIA!O240,IF(AND(VISTORIA!L240="",VISTORIA!K240&lt;&gt;""),VISTORIA!K240,IF(AND(VISTORIA!H240="",VISTORIA!G240&lt;&gt;""),VISTORIA!G240,"SEM PEDIDO"))))))</f>
        <v>SEM PEDIDO</v>
      </c>
      <c r="AC240" s="18" t="str">
        <f>IFERROR(INDEX('CONCLUSÃO INFORMAL'!240:240,MATCH(MAX('CONCLUSÃO INFORMAL'!H240,'CONCLUSÃO INFORMAL'!L240,'CONCLUSÃO INFORMAL'!P240),'CONCLUSÃO INFORMAL'!240:240,0)-1),"NÃO INFORMADO")</f>
        <v>NÃO INFORMADO</v>
      </c>
      <c r="AD240" s="233" t="str">
        <f>IFERROR(INDEX('CONCLUSÃO INFORMAL'!240:240,MATCH(MAX('CONCLUSÃO INFORMAL'!H240,'CONCLUSÃO INFORMAL'!L240,'CONCLUSÃO INFORMAL'!P240),'CONCLUSÃO INFORMAL'!240:240,0)),"NÃO INFORMADO")</f>
        <v>NÃO INFORMADO</v>
      </c>
      <c r="AE240" s="1950" t="str">
        <f>IFERROR(INDEX('CONCLUSÃO INFORMAL'!240:240,MATCH(MAX('CONCLUSÃO INFORMAL'!H240,'CONCLUSÃO INFORMAL'!L240,'CONCLUSÃO INFORMAL'!P240),'CONCLUSÃO INFORMAL'!240:240,0)+1),"NÃO INFORMADO")</f>
        <v>NÃO INFORMADO</v>
      </c>
    </row>
    <row r="241" spans="2:31" ht="72.5" x14ac:dyDescent="0.35">
      <c r="B241" s="7" t="str">
        <f>'INF GERAIS'!B241&amp;IFERROR(IF(INDEX(APOIO!$A$5:$A$50,MATCH('INF GERAIS'!N241,APOIO!$B$5:$B$50,0))="NÃO",APOIO!$A$2&amp;"NÃO VÁLIDO",""),"")</f>
        <v>2014.0227</v>
      </c>
      <c r="C241" s="1950" t="str">
        <f>'INF GERAIS'!C241</f>
        <v>SERTÃO DO SÃO FRANCISCO</v>
      </c>
      <c r="D241" s="1950" t="str">
        <f>'INF GERAIS'!D241</f>
        <v>LAGOA GRANDE</v>
      </c>
      <c r="E241" s="1950" t="str">
        <f>'INF GERAIS'!E241</f>
        <v>PAVIMENTAÇÃO EM PARALELEPÍPEDOS GRANÍTICOS DA RUA OLÍMPIO ANGELIM NO BAIRRO ESTÁTUA</v>
      </c>
      <c r="F241" s="1950" t="str">
        <f>'INF GERAIS'!G241</f>
        <v>NORMAL</v>
      </c>
      <c r="G241" s="1950" t="str">
        <f>'INF GERAIS'!N241</f>
        <v>E-FISCO (Baixado)</v>
      </c>
      <c r="H241" s="1950" t="str">
        <f>'INF GERAIS'!O241</f>
        <v>CONCLUÍDA</v>
      </c>
      <c r="I241" s="11">
        <f>'INF GERAIS'!I241</f>
        <v>905659.85666666657</v>
      </c>
      <c r="J241" s="11">
        <f>'INF GERAIS'!J241</f>
        <v>229352.26</v>
      </c>
      <c r="K241" s="11">
        <f>'INF GERAIS'!K241</f>
        <v>229352.26</v>
      </c>
      <c r="L241" s="11">
        <f>'INF GERAIS'!L241</f>
        <v>0</v>
      </c>
      <c r="M241" s="11">
        <f>'INF GERAIS'!M241</f>
        <v>0</v>
      </c>
      <c r="N241" s="233">
        <f>IF(MAX(PAGAMENTOS!M241,PAGAMENTOS!U241,PAGAMENTOS!AC241,PAGAMENTOS!AK241,PAGAMENTOS!AQ241,PAGAMENTOS!AW241)=0,"SEM PAGAMENTO",IFERROR(INDEX(PAGAMENTOS!241:241,MATCH(MAX(PAGAMENTOS!M241,PAGAMENTOS!U241,PAGAMENTOS!AC241,PAGAMENTOS!AK241,PAGAMENTOS!AQ241,PAGAMENTOS!AW241),PAGAMENTOS!241:241,0)),"SEM PAGAMENTO"))</f>
        <v>42417</v>
      </c>
      <c r="O241" s="120" t="str">
        <f>IF(MAX(PAGAMENTOS!M241,PAGAMENTOS!U241,PAGAMENTOS!AC241,PAGAMENTOS!AK241,PAGAMENTOS!AQ241,PAGAMENTOS!AW241)=0,"SEM PAGAMENTO",IFERROR(IF(MATCH(MAX(PAGAMENTOS!M241,PAGAMENTOS!U241,PAGAMENTOS!AC241,PAGAMENTOS!AK241,PAGAMENTOS!AQ241,PAGAMENTOS!AW241),PAGAMENTOS!241:241,0)&gt;40,INDEX(PAGAMENTOS!241:241,MATCH(MAX(PAGAMENTOS!M241,PAGAMENTOS!U241,PAGAMENTOS!AC241,PAGAMENTOS!AK241,PAGAMENTOS!AQ241,PAGAMENTOS!AW241),PAGAMENTOS!241:241,0)-2)&amp;" P COMP.",IF(MATCH(MAX(PAGAMENTOS!M241,PAGAMENTOS!U241,PAGAMENTOS!AC241,PAGAMENTOS!AK241,PAGAMENTOS!AQ241,PAGAMENTOS!AW241),PAGAMENTOS!241:241,0)=13,"1ª P",IF(MATCH(MAX(PAGAMENTOS!M241,PAGAMENTOS!U241,PAGAMENTOS!AC241,PAGAMENTOS!AK241,PAGAMENTOS!AQ241,PAGAMENTOS!AW241),PAGAMENTOS!241:241,0)=21,"2ª P",IF(MATCH(MAX(PAGAMENTOS!M241,PAGAMENTOS!U241,PAGAMENTOS!AC241,PAGAMENTOS!AK241,PAGAMENTOS!AQ241,PAGAMENTOS!AW241),PAGAMENTOS!241:241,0)=29,"3ª P",IF(PAGAMENTOS!AC241=PAGAMENTOS!AK241,"4ª P","4ª P"))))),"SEM PAGAMENTO"))</f>
        <v>4ª P COMP.</v>
      </c>
      <c r="P241" s="11">
        <f>IF(MAX(PAGAMENTOS!M241,PAGAMENTOS!U241,PAGAMENTOS!AC241,PAGAMENTOS!AK241,PAGAMENTOS!AQ241,PAGAMENTOS!AW241)=0,"SEM PAGAMENTO",IFERROR(INDEX(PAGAMENTOS!241:241,MATCH(MAX(PAGAMENTOS!M241,PAGAMENTOS!U241,PAGAMENTOS!AC241,PAGAMENTOS!AK241,PAGAMENTOS!AQ241,PAGAMENTOS!AW241),PAGAMENTOS!241:241,0)-1),"SEM PAGAMENTO"))</f>
        <v>3864.41</v>
      </c>
      <c r="Q241" s="11">
        <f>SUM(PAGAMENTOS!G241,PAGAMENTOS!L241,PAGAMENTOS!T241,PAGAMENTOS!AB241,PAGAMENTOS!AJ241,PAGAMENTOS!AP241,PAGAMENTOS!AV241)</f>
        <v>229352.26</v>
      </c>
      <c r="R241" s="11">
        <f>SUM(PAGAMENTOS!G241,PAGAMENTOS!H241,PAGAMENTOS!L241,PAGAMENTOS!T241,PAGAMENTOS!AB241,PAGAMENTOS!AJ241,PAGAMENTOS!AP241,PAGAMENTOS!AV241)</f>
        <v>229352.26</v>
      </c>
      <c r="S241" s="17">
        <f t="shared" si="3"/>
        <v>1</v>
      </c>
      <c r="T241" s="11">
        <f>IF(RIGHT(B241)="O",0,IF(AND(R241=0,PAGAMENTOS!H241&lt;&gt;0),0,K241-R241))</f>
        <v>0</v>
      </c>
      <c r="U241" s="120" t="str">
        <f>IF(AND(OR(PAGAMENTOS!AG241&lt;&gt;"",PAGAMENTOS!AH241&lt;&gt;""),PAGAMENTOS!AK241=""),"4ª",IF(AND(OR(PAGAMENTOS!Y241&lt;&gt;"",PAGAMENTOS!Z241&lt;&gt;""),PAGAMENTOS!AC241=""),"3ª",IF(AND(OR(PAGAMENTOS!Q241&lt;&gt;"",PAGAMENTOS!R241&lt;&gt;""),PAGAMENTOS!U241=""),"2ª",IF(AND(OR(PAGAMENTOS!I241&lt;&gt;"",PAGAMENTOS!J241&lt;&gt;""),PAGAMENTOS!M241=""),"1ª","OK"))))</f>
        <v>OK</v>
      </c>
      <c r="V241" s="120" t="str">
        <f>IF(U241="4ª",IF(PAGAMENTOS!AH241="","AGUARDANDO VISTORIA","NO FINANCEIRO"),IF(U241="3ª",IF(PAGAMENTOS!Z241="","AGUARDANDO VISTORIA","NO FINANCEIRO"),IF(U241="2ª",IF(PAGAMENTOS!R241="","AGUARDANDO VISTORIA","NO FINANCEIRO"),IF(U241="1ª",IF(PAGAMENTOS!J241="","AGUARDANDO LIBERAÇÃO","NO FINANCEIRO"),"OK"))))</f>
        <v>OK</v>
      </c>
      <c r="W241" s="233" t="str">
        <f>IF(U241="4ª",IF(PAGAMENTOS!AH241="",PAGAMENTOS!AG241,PAGAMENTOS!AH241),IF(U241="3ª",IF(PAGAMENTOS!Z241="",PAGAMENTOS!Y241,PAGAMENTOS!Z241),IF(U241="2ª",IF(PAGAMENTOS!R241="",PAGAMENTOS!Q241,PAGAMENTOS!R241),IF(U241="1ª",IF(PAGAMENTOS!J241="",PAGAMENTOS!I241,PAGAMENTOS!J241),"OK"))))</f>
        <v>OK</v>
      </c>
      <c r="X241" s="18">
        <f>MAX(VISTORIA!Y241,VISTORIA!U241,VISTORIA!Q241,VISTORIA!M241,VISTORIA!I241)</f>
        <v>1</v>
      </c>
      <c r="Y241" s="18">
        <f>IF(VISTORIA!Y241&lt;&gt;"",VISTORIA!Y241,IF(VISTORIA!U241&lt;&gt;"",VISTORIA!U241,IF(VISTORIA!Q241&lt;&gt;"",VISTORIA!Q241,IF(VISTORIA!M241&lt;&gt;"",VISTORIA!M241,IF(VISTORIA!I241&lt;&gt;"",VISTORIA!I241,0)))))</f>
        <v>1</v>
      </c>
      <c r="Z241" s="233">
        <f>IF(VISTORIA!Y241&lt;&gt;"",VISTORIA!W241,IF(VISTORIA!U241&lt;&gt;"",VISTORIA!S241,IF(VISTORIA!Q241&lt;&gt;"",VISTORIA!O241,IF(VISTORIA!M241&lt;&gt;"",VISTORIA!K241,IF(VISTORIA!I241&lt;&gt;"",VISTORIA!G241,"NA")))))</f>
        <v>42317</v>
      </c>
      <c r="AA241" s="233">
        <f>IF(VISTORIA!Y241&lt;&gt;"",VISTORIA!X241,IF(VISTORIA!U241&lt;&gt;"",VISTORIA!T241,IF(VISTORIA!Q241&lt;&gt;"",VISTORIA!P241,IF(VISTORIA!M241&lt;&gt;"",VISTORIA!L241,IF(VISTORIA!I241&lt;&gt;"",VISTORIA!H241,"NA")))))</f>
        <v>42390</v>
      </c>
      <c r="AB241" s="233" t="str">
        <f>IF(OR(G241="AGUARDANDO PRESTAÇÃO DE CONTAS",G241="AGUARDANDO APROVAÇÃO PRESTAÇÃO DE CONTAS",G241="CONCLUÍDO"),"PTM CONCLUÍDO",IF(AND(VISTORIA!X241="",VISTORIA!W241&lt;&gt;""),VISTORIA!W241,IF(AND(VISTORIA!T241="",VISTORIA!S241&lt;&gt;""),VISTORIA!S241,IF(AND(VISTORIA!P241="",VISTORIA!O241&lt;&gt;""),VISTORIA!O241,IF(AND(VISTORIA!L241="",VISTORIA!K241&lt;&gt;""),VISTORIA!K241,IF(AND(VISTORIA!H241="",VISTORIA!G241&lt;&gt;""),VISTORIA!G241,"SEM PEDIDO"))))))</f>
        <v>SEM PEDIDO</v>
      </c>
      <c r="AC241" s="18" t="str">
        <f>IFERROR(INDEX('CONCLUSÃO INFORMAL'!241:241,MATCH(MAX('CONCLUSÃO INFORMAL'!H241,'CONCLUSÃO INFORMAL'!L241,'CONCLUSÃO INFORMAL'!P241),'CONCLUSÃO INFORMAL'!241:241,0)-1),"NÃO INFORMADO")</f>
        <v>NÃO INFORMADO</v>
      </c>
      <c r="AD241" s="233" t="str">
        <f>IFERROR(INDEX('CONCLUSÃO INFORMAL'!241:241,MATCH(MAX('CONCLUSÃO INFORMAL'!H241,'CONCLUSÃO INFORMAL'!L241,'CONCLUSÃO INFORMAL'!P241),'CONCLUSÃO INFORMAL'!241:241,0)),"NÃO INFORMADO")</f>
        <v>NÃO INFORMADO</v>
      </c>
      <c r="AE241" s="1950" t="str">
        <f>IFERROR(INDEX('CONCLUSÃO INFORMAL'!241:241,MATCH(MAX('CONCLUSÃO INFORMAL'!H241,'CONCLUSÃO INFORMAL'!L241,'CONCLUSÃO INFORMAL'!P241),'CONCLUSÃO INFORMAL'!241:241,0)+1),"NÃO INFORMADO")</f>
        <v>NÃO INFORMADO</v>
      </c>
    </row>
    <row r="242" spans="2:31" ht="72.5" x14ac:dyDescent="0.35">
      <c r="B242" s="7" t="str">
        <f>'INF GERAIS'!B242&amp;IFERROR(IF(INDEX(APOIO!$A$5:$A$50,MATCH('INF GERAIS'!N242,APOIO!$B$5:$B$50,0))="NÃO",APOIO!$A$2&amp;"NÃO VÁLIDO",""),"")</f>
        <v>2014.0228</v>
      </c>
      <c r="C242" s="1950" t="str">
        <f>'INF GERAIS'!C242</f>
        <v>AGRESTE MERIDIONAL</v>
      </c>
      <c r="D242" s="1950" t="str">
        <f>'INF GERAIS'!D242</f>
        <v>LAJEDO</v>
      </c>
      <c r="E242" s="1950" t="str">
        <f>'INF GERAIS'!E242</f>
        <v>MELHORIA DA INFRAESTRUTURA URBANA COM PAVIMENTAÇÃO EM PARALELEPÍPEDOS GRANÍTICOS</v>
      </c>
      <c r="F242" s="1950" t="str">
        <f>'INF GERAIS'!G242</f>
        <v>NORMAL</v>
      </c>
      <c r="G242" s="1950" t="str">
        <f>'INF GERAIS'!N242</f>
        <v>AGUARDANDO APROVAÇÃO PRESTAÇÃO DE CONTAS (SECRETARIA)</v>
      </c>
      <c r="H242" s="1950" t="str">
        <f>'INF GERAIS'!O242</f>
        <v>CONCLUÍDA</v>
      </c>
      <c r="I242" s="11">
        <f>'INF GERAIS'!I242</f>
        <v>1207546.4666666666</v>
      </c>
      <c r="J242" s="11">
        <f>'INF GERAIS'!J242</f>
        <v>1170041.4099999999</v>
      </c>
      <c r="K242" s="11">
        <f>'INF GERAIS'!K242</f>
        <v>1170041.4099999999</v>
      </c>
      <c r="L242" s="11">
        <f>'INF GERAIS'!L242</f>
        <v>0</v>
      </c>
      <c r="M242" s="11">
        <f>'INF GERAIS'!M242</f>
        <v>0</v>
      </c>
      <c r="N242" s="233">
        <f>IF(MAX(PAGAMENTOS!M242,PAGAMENTOS!U242,PAGAMENTOS!AC242,PAGAMENTOS!AK242,PAGAMENTOS!AQ242,PAGAMENTOS!AW242)=0,"SEM PAGAMENTO",IFERROR(INDEX(PAGAMENTOS!242:242,MATCH(MAX(PAGAMENTOS!M242,PAGAMENTOS!U242,PAGAMENTOS!AC242,PAGAMENTOS!AK242,PAGAMENTOS!AQ242,PAGAMENTOS!AW242),PAGAMENTOS!242:242,0)),"SEM PAGAMENTO"))</f>
        <v>43909</v>
      </c>
      <c r="O242" s="120" t="str">
        <f>IF(MAX(PAGAMENTOS!M242,PAGAMENTOS!U242,PAGAMENTOS!AC242,PAGAMENTOS!AK242,PAGAMENTOS!AQ242,PAGAMENTOS!AW242)=0,"SEM PAGAMENTO",IFERROR(IF(MATCH(MAX(PAGAMENTOS!M242,PAGAMENTOS!U242,PAGAMENTOS!AC242,PAGAMENTOS!AK242,PAGAMENTOS!AQ242,PAGAMENTOS!AW242),PAGAMENTOS!242:242,0)&gt;40,INDEX(PAGAMENTOS!242:242,MATCH(MAX(PAGAMENTOS!M242,PAGAMENTOS!U242,PAGAMENTOS!AC242,PAGAMENTOS!AK242,PAGAMENTOS!AQ242,PAGAMENTOS!AW242),PAGAMENTOS!242:242,0)-2)&amp;" P COMP.",IF(MATCH(MAX(PAGAMENTOS!M242,PAGAMENTOS!U242,PAGAMENTOS!AC242,PAGAMENTOS!AK242,PAGAMENTOS!AQ242,PAGAMENTOS!AW242),PAGAMENTOS!242:242,0)=13,"1ª P",IF(MATCH(MAX(PAGAMENTOS!M242,PAGAMENTOS!U242,PAGAMENTOS!AC242,PAGAMENTOS!AK242,PAGAMENTOS!AQ242,PAGAMENTOS!AW242),PAGAMENTOS!242:242,0)=21,"2ª P",IF(MATCH(MAX(PAGAMENTOS!M242,PAGAMENTOS!U242,PAGAMENTOS!AC242,PAGAMENTOS!AK242,PAGAMENTOS!AQ242,PAGAMENTOS!AW242),PAGAMENTOS!242:242,0)=29,"3ª P",IF(PAGAMENTOS!AC242=PAGAMENTOS!AK242,"4ª P","4ª P"))))),"SEM PAGAMENTO"))</f>
        <v>4ª P</v>
      </c>
      <c r="P242" s="11">
        <f>IF(MAX(PAGAMENTOS!M242,PAGAMENTOS!U242,PAGAMENTOS!AC242,PAGAMENTOS!AK242,PAGAMENTOS!AQ242,PAGAMENTOS!AW242)=0,"SEM PAGAMENTO",IFERROR(INDEX(PAGAMENTOS!242:242,MATCH(MAX(PAGAMENTOS!M242,PAGAMENTOS!U242,PAGAMENTOS!AC242,PAGAMENTOS!AK242,PAGAMENTOS!AQ242,PAGAMENTOS!AW242),PAGAMENTOS!242:242,0)-1),"SEM PAGAMENTO"))</f>
        <v>204273.67999999993</v>
      </c>
      <c r="Q242" s="11">
        <f>SUM(PAGAMENTOS!G242,PAGAMENTOS!L242,PAGAMENTOS!T242,PAGAMENTOS!AB242,PAGAMENTOS!AJ242,PAGAMENTOS!AP242,PAGAMENTOS!AV242)</f>
        <v>1170041.4099999999</v>
      </c>
      <c r="R242" s="11">
        <f>SUM(PAGAMENTOS!G242,PAGAMENTOS!H242,PAGAMENTOS!L242,PAGAMENTOS!T242,PAGAMENTOS!AB242,PAGAMENTOS!AJ242,PAGAMENTOS!AP242,PAGAMENTOS!AV242)</f>
        <v>1170041.4099999999</v>
      </c>
      <c r="S242" s="17">
        <f t="shared" si="3"/>
        <v>1</v>
      </c>
      <c r="T242" s="11">
        <f>IF(RIGHT(B242)="O",0,IF(AND(R242=0,PAGAMENTOS!H242&lt;&gt;0),0,K242-R242))</f>
        <v>0</v>
      </c>
      <c r="U242" s="120" t="str">
        <f>IF(AND(OR(PAGAMENTOS!AG242&lt;&gt;"",PAGAMENTOS!AH242&lt;&gt;""),PAGAMENTOS!AK242=""),"4ª",IF(AND(OR(PAGAMENTOS!Y242&lt;&gt;"",PAGAMENTOS!Z242&lt;&gt;""),PAGAMENTOS!AC242=""),"3ª",IF(AND(OR(PAGAMENTOS!Q242&lt;&gt;"",PAGAMENTOS!R242&lt;&gt;""),PAGAMENTOS!U242=""),"2ª",IF(AND(OR(PAGAMENTOS!I242&lt;&gt;"",PAGAMENTOS!J242&lt;&gt;""),PAGAMENTOS!M242=""),"1ª","OK"))))</f>
        <v>OK</v>
      </c>
      <c r="V242" s="120" t="str">
        <f>IF(U242="4ª",IF(PAGAMENTOS!AH242="","AGUARDANDO VISTORIA","NO FINANCEIRO"),IF(U242="3ª",IF(PAGAMENTOS!Z242="","AGUARDANDO VISTORIA","NO FINANCEIRO"),IF(U242="2ª",IF(PAGAMENTOS!R242="","AGUARDANDO VISTORIA","NO FINANCEIRO"),IF(U242="1ª",IF(PAGAMENTOS!J242="","AGUARDANDO LIBERAÇÃO","NO FINANCEIRO"),"OK"))))</f>
        <v>OK</v>
      </c>
      <c r="W242" s="233" t="str">
        <f>IF(U242="4ª",IF(PAGAMENTOS!AH242="",PAGAMENTOS!AG242,PAGAMENTOS!AH242),IF(U242="3ª",IF(PAGAMENTOS!Z242="",PAGAMENTOS!Y242,PAGAMENTOS!Z242),IF(U242="2ª",IF(PAGAMENTOS!R242="",PAGAMENTOS!Q242,PAGAMENTOS!R242),IF(U242="1ª",IF(PAGAMENTOS!J242="",PAGAMENTOS!I242,PAGAMENTOS!J242),"OK"))))</f>
        <v>OK</v>
      </c>
      <c r="X242" s="18">
        <f>MAX(VISTORIA!Y242,VISTORIA!U242,VISTORIA!Q242,VISTORIA!M242,VISTORIA!I242)</f>
        <v>1</v>
      </c>
      <c r="Y242" s="18">
        <f>IF(VISTORIA!Y242&lt;&gt;"",VISTORIA!Y242,IF(VISTORIA!U242&lt;&gt;"",VISTORIA!U242,IF(VISTORIA!Q242&lt;&gt;"",VISTORIA!Q242,IF(VISTORIA!M242&lt;&gt;"",VISTORIA!M242,IF(VISTORIA!I242&lt;&gt;"",VISTORIA!I242,0)))))</f>
        <v>1</v>
      </c>
      <c r="Z242" s="233">
        <f>IF(VISTORIA!Y242&lt;&gt;"",VISTORIA!W242,IF(VISTORIA!U242&lt;&gt;"",VISTORIA!S242,IF(VISTORIA!Q242&lt;&gt;"",VISTORIA!O242,IF(VISTORIA!M242&lt;&gt;"",VISTORIA!K242,IF(VISTORIA!I242&lt;&gt;"",VISTORIA!G242,"NA")))))</f>
        <v>43213</v>
      </c>
      <c r="AA242" s="233">
        <f>IF(VISTORIA!Y242&lt;&gt;"",VISTORIA!X242,IF(VISTORIA!U242&lt;&gt;"",VISTORIA!T242,IF(VISTORIA!Q242&lt;&gt;"",VISTORIA!P242,IF(VISTORIA!M242&lt;&gt;"",VISTORIA!L242,IF(VISTORIA!I242&lt;&gt;"",VISTORIA!H242,"NA")))))</f>
        <v>43290</v>
      </c>
      <c r="AB242" s="233" t="str">
        <f>IF(OR(G242="AGUARDANDO PRESTAÇÃO DE CONTAS",G242="AGUARDANDO APROVAÇÃO PRESTAÇÃO DE CONTAS",G242="CONCLUÍDO"),"PTM CONCLUÍDO",IF(AND(VISTORIA!X242="",VISTORIA!W242&lt;&gt;""),VISTORIA!W242,IF(AND(VISTORIA!T242="",VISTORIA!S242&lt;&gt;""),VISTORIA!S242,IF(AND(VISTORIA!P242="",VISTORIA!O242&lt;&gt;""),VISTORIA!O242,IF(AND(VISTORIA!L242="",VISTORIA!K242&lt;&gt;""),VISTORIA!K242,IF(AND(VISTORIA!H242="",VISTORIA!G242&lt;&gt;""),VISTORIA!G242,"SEM PEDIDO"))))))</f>
        <v>SEM PEDIDO</v>
      </c>
      <c r="AC242" s="18" t="str">
        <f>IFERROR(INDEX('CONCLUSÃO INFORMAL'!242:242,MATCH(MAX('CONCLUSÃO INFORMAL'!H242,'CONCLUSÃO INFORMAL'!L242,'CONCLUSÃO INFORMAL'!P242),'CONCLUSÃO INFORMAL'!242:242,0)-1),"NÃO INFORMADO")</f>
        <v>NÃO INFORMADO</v>
      </c>
      <c r="AD242" s="233" t="str">
        <f>IFERROR(INDEX('CONCLUSÃO INFORMAL'!242:242,MATCH(MAX('CONCLUSÃO INFORMAL'!H242,'CONCLUSÃO INFORMAL'!L242,'CONCLUSÃO INFORMAL'!P242),'CONCLUSÃO INFORMAL'!242:242,0)),"NÃO INFORMADO")</f>
        <v>NÃO INFORMADO</v>
      </c>
      <c r="AE242" s="1950" t="str">
        <f>IFERROR(INDEX('CONCLUSÃO INFORMAL'!242:242,MATCH(MAX('CONCLUSÃO INFORMAL'!H242,'CONCLUSÃO INFORMAL'!L242,'CONCLUSÃO INFORMAL'!P242),'CONCLUSÃO INFORMAL'!242:242,0)+1),"NÃO INFORMADO")</f>
        <v>NÃO INFORMADO</v>
      </c>
    </row>
    <row r="243" spans="2:31" ht="87" x14ac:dyDescent="0.35">
      <c r="B243" s="7" t="str">
        <f>'INF GERAIS'!B243&amp;IFERROR(IF(INDEX(APOIO!$A$5:$A$50,MATCH('INF GERAIS'!N243,APOIO!$B$5:$B$50,0))="NÃO",APOIO!$A$2&amp;"NÃO VÁLIDO",""),"")</f>
        <v>2014.0229
NÃO VÁLIDO</v>
      </c>
      <c r="C243" s="1950" t="str">
        <f>'INF GERAIS'!C243</f>
        <v>AGRESTE MERIDIONAL</v>
      </c>
      <c r="D243" s="1950" t="str">
        <f>'INF GERAIS'!D243</f>
        <v>LAJEDO</v>
      </c>
      <c r="E243" s="1950" t="str">
        <f>'INF GERAIS'!E243</f>
        <v>MELHORIA DA INFRAESTRUTURA URBANA COM PAVIMENTAÇÃO ASFÁLTICA EM TRATAMENTO SUPERFICIAL DUPLO - TSD</v>
      </c>
      <c r="F243" s="1950" t="str">
        <f>'INF GERAIS'!G243</f>
        <v>NORMAL</v>
      </c>
      <c r="G243" s="1950" t="str">
        <f>'INF GERAIS'!N243</f>
        <v>CANCELADO</v>
      </c>
      <c r="H243" s="1950" t="str">
        <f>'INF GERAIS'!O243</f>
        <v>CANCELADA</v>
      </c>
      <c r="I243" s="11">
        <f>'INF GERAIS'!I243</f>
        <v>1207546.4666666666</v>
      </c>
      <c r="J243" s="11">
        <f>'INF GERAIS'!J243</f>
        <v>0</v>
      </c>
      <c r="K243" s="11">
        <f>'INF GERAIS'!K243</f>
        <v>0</v>
      </c>
      <c r="L243" s="11">
        <f>'INF GERAIS'!L243</f>
        <v>0</v>
      </c>
      <c r="M243" s="11">
        <f>'INF GERAIS'!M243</f>
        <v>0</v>
      </c>
      <c r="N243" s="233" t="str">
        <f>IF(MAX(PAGAMENTOS!M243,PAGAMENTOS!U243,PAGAMENTOS!AC243,PAGAMENTOS!AK243,PAGAMENTOS!AQ243,PAGAMENTOS!AW243)=0,"SEM PAGAMENTO",IFERROR(INDEX(PAGAMENTOS!243:243,MATCH(MAX(PAGAMENTOS!M243,PAGAMENTOS!U243,PAGAMENTOS!AC243,PAGAMENTOS!AK243,PAGAMENTOS!AQ243,PAGAMENTOS!AW243),PAGAMENTOS!243:243,0)),"SEM PAGAMENTO"))</f>
        <v>SEM PAGAMENTO</v>
      </c>
      <c r="O243" s="120" t="str">
        <f>IF(MAX(PAGAMENTOS!M243,PAGAMENTOS!U243,PAGAMENTOS!AC243,PAGAMENTOS!AK243,PAGAMENTOS!AQ243,PAGAMENTOS!AW243)=0,"SEM PAGAMENTO",IFERROR(IF(MATCH(MAX(PAGAMENTOS!M243,PAGAMENTOS!U243,PAGAMENTOS!AC243,PAGAMENTOS!AK243,PAGAMENTOS!AQ243,PAGAMENTOS!AW243),PAGAMENTOS!243:243,0)&gt;40,INDEX(PAGAMENTOS!243:243,MATCH(MAX(PAGAMENTOS!M243,PAGAMENTOS!U243,PAGAMENTOS!AC243,PAGAMENTOS!AK243,PAGAMENTOS!AQ243,PAGAMENTOS!AW243),PAGAMENTOS!243:243,0)-2)&amp;" P COMP.",IF(MATCH(MAX(PAGAMENTOS!M243,PAGAMENTOS!U243,PAGAMENTOS!AC243,PAGAMENTOS!AK243,PAGAMENTOS!AQ243,PAGAMENTOS!AW243),PAGAMENTOS!243:243,0)=13,"1ª P",IF(MATCH(MAX(PAGAMENTOS!M243,PAGAMENTOS!U243,PAGAMENTOS!AC243,PAGAMENTOS!AK243,PAGAMENTOS!AQ243,PAGAMENTOS!AW243),PAGAMENTOS!243:243,0)=21,"2ª P",IF(MATCH(MAX(PAGAMENTOS!M243,PAGAMENTOS!U243,PAGAMENTOS!AC243,PAGAMENTOS!AK243,PAGAMENTOS!AQ243,PAGAMENTOS!AW243),PAGAMENTOS!243:243,0)=29,"3ª P",IF(PAGAMENTOS!AC243=PAGAMENTOS!AK243,"4ª P","4ª P"))))),"SEM PAGAMENTO"))</f>
        <v>SEM PAGAMENTO</v>
      </c>
      <c r="P243" s="11" t="str">
        <f>IF(MAX(PAGAMENTOS!M243,PAGAMENTOS!U243,PAGAMENTOS!AC243,PAGAMENTOS!AK243,PAGAMENTOS!AQ243,PAGAMENTOS!AW243)=0,"SEM PAGAMENTO",IFERROR(INDEX(PAGAMENTOS!243:243,MATCH(MAX(PAGAMENTOS!M243,PAGAMENTOS!U243,PAGAMENTOS!AC243,PAGAMENTOS!AK243,PAGAMENTOS!AQ243,PAGAMENTOS!AW243),PAGAMENTOS!243:243,0)-1),"SEM PAGAMENTO"))</f>
        <v>SEM PAGAMENTO</v>
      </c>
      <c r="Q243" s="11">
        <f>SUM(PAGAMENTOS!G243,PAGAMENTOS!L243,PAGAMENTOS!T243,PAGAMENTOS!AB243,PAGAMENTOS!AJ243,PAGAMENTOS!AP243,PAGAMENTOS!AV243)</f>
        <v>0</v>
      </c>
      <c r="R243" s="11">
        <f>SUM(PAGAMENTOS!G243,PAGAMENTOS!H243,PAGAMENTOS!L243,PAGAMENTOS!T243,PAGAMENTOS!AB243,PAGAMENTOS!AJ243,PAGAMENTOS!AP243,PAGAMENTOS!AV243)</f>
        <v>0</v>
      </c>
      <c r="S243" s="17" t="str">
        <f t="shared" si="3"/>
        <v>NA</v>
      </c>
      <c r="T243" s="11">
        <f>IF(RIGHT(B243)="O",0,IF(AND(R243=0,PAGAMENTOS!H243&lt;&gt;0),0,K243-R243))</f>
        <v>0</v>
      </c>
      <c r="U243" s="120" t="str">
        <f>IF(AND(OR(PAGAMENTOS!AG243&lt;&gt;"",PAGAMENTOS!AH243&lt;&gt;""),PAGAMENTOS!AK243=""),"4ª",IF(AND(OR(PAGAMENTOS!Y243&lt;&gt;"",PAGAMENTOS!Z243&lt;&gt;""),PAGAMENTOS!AC243=""),"3ª",IF(AND(OR(PAGAMENTOS!Q243&lt;&gt;"",PAGAMENTOS!R243&lt;&gt;""),PAGAMENTOS!U243=""),"2ª",IF(AND(OR(PAGAMENTOS!I243&lt;&gt;"",PAGAMENTOS!J243&lt;&gt;""),PAGAMENTOS!M243=""),"1ª","OK"))))</f>
        <v>OK</v>
      </c>
      <c r="V243" s="120" t="str">
        <f>IF(U243="4ª",IF(PAGAMENTOS!AH243="","AGUARDANDO VISTORIA","NO FINANCEIRO"),IF(U243="3ª",IF(PAGAMENTOS!Z243="","AGUARDANDO VISTORIA","NO FINANCEIRO"),IF(U243="2ª",IF(PAGAMENTOS!R243="","AGUARDANDO VISTORIA","NO FINANCEIRO"),IF(U243="1ª",IF(PAGAMENTOS!J243="","AGUARDANDO LIBERAÇÃO","NO FINANCEIRO"),"OK"))))</f>
        <v>OK</v>
      </c>
      <c r="W243" s="233" t="str">
        <f>IF(U243="4ª",IF(PAGAMENTOS!AH243="",PAGAMENTOS!AG243,PAGAMENTOS!AH243),IF(U243="3ª",IF(PAGAMENTOS!Z243="",PAGAMENTOS!Y243,PAGAMENTOS!Z243),IF(U243="2ª",IF(PAGAMENTOS!R243="",PAGAMENTOS!Q243,PAGAMENTOS!R243),IF(U243="1ª",IF(PAGAMENTOS!J243="",PAGAMENTOS!I243,PAGAMENTOS!J243),"OK"))))</f>
        <v>OK</v>
      </c>
      <c r="X243" s="18">
        <f>MAX(VISTORIA!Y243,VISTORIA!U243,VISTORIA!Q243,VISTORIA!M243,VISTORIA!I243)</f>
        <v>0</v>
      </c>
      <c r="Y243" s="18">
        <f>IF(VISTORIA!Y243&lt;&gt;"",VISTORIA!Y243,IF(VISTORIA!U243&lt;&gt;"",VISTORIA!U243,IF(VISTORIA!Q243&lt;&gt;"",VISTORIA!Q243,IF(VISTORIA!M243&lt;&gt;"",VISTORIA!M243,IF(VISTORIA!I243&lt;&gt;"",VISTORIA!I243,0)))))</f>
        <v>0</v>
      </c>
      <c r="Z243" s="233" t="str">
        <f>IF(VISTORIA!Y243&lt;&gt;"",VISTORIA!W243,IF(VISTORIA!U243&lt;&gt;"",VISTORIA!S243,IF(VISTORIA!Q243&lt;&gt;"",VISTORIA!O243,IF(VISTORIA!M243&lt;&gt;"",VISTORIA!K243,IF(VISTORIA!I243&lt;&gt;"",VISTORIA!G243,"NA")))))</f>
        <v>NA</v>
      </c>
      <c r="AA243" s="233" t="str">
        <f>IF(VISTORIA!Y243&lt;&gt;"",VISTORIA!X243,IF(VISTORIA!U243&lt;&gt;"",VISTORIA!T243,IF(VISTORIA!Q243&lt;&gt;"",VISTORIA!P243,IF(VISTORIA!M243&lt;&gt;"",VISTORIA!L243,IF(VISTORIA!I243&lt;&gt;"",VISTORIA!H243,"NA")))))</f>
        <v>NA</v>
      </c>
      <c r="AB243" s="233" t="str">
        <f>IF(OR(G243="AGUARDANDO PRESTAÇÃO DE CONTAS",G243="AGUARDANDO APROVAÇÃO PRESTAÇÃO DE CONTAS",G243="CONCLUÍDO"),"PTM CONCLUÍDO",IF(AND(VISTORIA!X243="",VISTORIA!W243&lt;&gt;""),VISTORIA!W243,IF(AND(VISTORIA!T243="",VISTORIA!S243&lt;&gt;""),VISTORIA!S243,IF(AND(VISTORIA!P243="",VISTORIA!O243&lt;&gt;""),VISTORIA!O243,IF(AND(VISTORIA!L243="",VISTORIA!K243&lt;&gt;""),VISTORIA!K243,IF(AND(VISTORIA!H243="",VISTORIA!G243&lt;&gt;""),VISTORIA!G243,"SEM PEDIDO"))))))</f>
        <v>SEM PEDIDO</v>
      </c>
      <c r="AC243" s="18" t="str">
        <f>IFERROR(INDEX('CONCLUSÃO INFORMAL'!243:243,MATCH(MAX('CONCLUSÃO INFORMAL'!H243,'CONCLUSÃO INFORMAL'!L243,'CONCLUSÃO INFORMAL'!P243),'CONCLUSÃO INFORMAL'!243:243,0)-1),"NÃO INFORMADO")</f>
        <v>NÃO INFORMADO</v>
      </c>
      <c r="AD243" s="233" t="str">
        <f>IFERROR(INDEX('CONCLUSÃO INFORMAL'!243:243,MATCH(MAX('CONCLUSÃO INFORMAL'!H243,'CONCLUSÃO INFORMAL'!L243,'CONCLUSÃO INFORMAL'!P243),'CONCLUSÃO INFORMAL'!243:243,0)),"NÃO INFORMADO")</f>
        <v>NÃO INFORMADO</v>
      </c>
      <c r="AE243" s="1950" t="str">
        <f>IFERROR(INDEX('CONCLUSÃO INFORMAL'!243:243,MATCH(MAX('CONCLUSÃO INFORMAL'!H243,'CONCLUSÃO INFORMAL'!L243,'CONCLUSÃO INFORMAL'!P243),'CONCLUSÃO INFORMAL'!243:243,0)+1),"NÃO INFORMADO")</f>
        <v>NÃO INFORMADO</v>
      </c>
    </row>
    <row r="244" spans="2:31" ht="43.5" x14ac:dyDescent="0.35">
      <c r="B244" s="7" t="str">
        <f>'INF GERAIS'!B244&amp;IFERROR(IF(INDEX(APOIO!$A$5:$A$50,MATCH('INF GERAIS'!N244,APOIO!$B$5:$B$50,0))="NÃO",APOIO!$A$2&amp;"NÃO VÁLIDO",""),"")</f>
        <v>2014.0230
NÃO VÁLIDO</v>
      </c>
      <c r="C244" s="1950" t="str">
        <f>'INF GERAIS'!C244</f>
        <v>AGRESTE MERIDIONAL</v>
      </c>
      <c r="D244" s="1950" t="str">
        <f>'INF GERAIS'!D244</f>
        <v>LAJEDO</v>
      </c>
      <c r="E244" s="1950" t="str">
        <f>'INF GERAIS'!E244</f>
        <v>MELHORIA DO ACESSO DA AVENIDA 19 DE MAIO</v>
      </c>
      <c r="F244" s="1950" t="str">
        <f>'INF GERAIS'!G244</f>
        <v>NORMAL</v>
      </c>
      <c r="G244" s="1950" t="str">
        <f>'INF GERAIS'!N244</f>
        <v>CANCELADO</v>
      </c>
      <c r="H244" s="1950" t="str">
        <f>'INF GERAIS'!O244</f>
        <v>CANCELADA</v>
      </c>
      <c r="I244" s="11">
        <f>'INF GERAIS'!I244</f>
        <v>1207546.4666666666</v>
      </c>
      <c r="J244" s="11">
        <f>'INF GERAIS'!J244</f>
        <v>0</v>
      </c>
      <c r="K244" s="11">
        <f>'INF GERAIS'!K244</f>
        <v>0</v>
      </c>
      <c r="L244" s="11">
        <f>'INF GERAIS'!L244</f>
        <v>0</v>
      </c>
      <c r="M244" s="11">
        <f>'INF GERAIS'!M244</f>
        <v>0</v>
      </c>
      <c r="N244" s="233">
        <f>IF(MAX(PAGAMENTOS!M244,PAGAMENTOS!U244,PAGAMENTOS!AC244,PAGAMENTOS!AK244,PAGAMENTOS!AQ244,PAGAMENTOS!AW244)=0,"SEM PAGAMENTO",IFERROR(INDEX(PAGAMENTOS!244:244,MATCH(MAX(PAGAMENTOS!M244,PAGAMENTOS!U244,PAGAMENTOS!AC244,PAGAMENTOS!AK244,PAGAMENTOS!AQ244,PAGAMENTOS!AW244),PAGAMENTOS!244:244,0)),"SEM PAGAMENTO"))</f>
        <v>42461</v>
      </c>
      <c r="O244" s="120" t="str">
        <f>IF(MAX(PAGAMENTOS!M244,PAGAMENTOS!U244,PAGAMENTOS!AC244,PAGAMENTOS!AK244,PAGAMENTOS!AQ244,PAGAMENTOS!AW244)=0,"SEM PAGAMENTO",IFERROR(IF(MATCH(MAX(PAGAMENTOS!M244,PAGAMENTOS!U244,PAGAMENTOS!AC244,PAGAMENTOS!AK244,PAGAMENTOS!AQ244,PAGAMENTOS!AW244),PAGAMENTOS!244:244,0)&gt;40,INDEX(PAGAMENTOS!244:244,MATCH(MAX(PAGAMENTOS!M244,PAGAMENTOS!U244,PAGAMENTOS!AC244,PAGAMENTOS!AK244,PAGAMENTOS!AQ244,PAGAMENTOS!AW244),PAGAMENTOS!244:244,0)-2)&amp;" P COMP.",IF(MATCH(MAX(PAGAMENTOS!M244,PAGAMENTOS!U244,PAGAMENTOS!AC244,PAGAMENTOS!AK244,PAGAMENTOS!AQ244,PAGAMENTOS!AW244),PAGAMENTOS!244:244,0)=13,"1ª P",IF(MATCH(MAX(PAGAMENTOS!M244,PAGAMENTOS!U244,PAGAMENTOS!AC244,PAGAMENTOS!AK244,PAGAMENTOS!AQ244,PAGAMENTOS!AW244),PAGAMENTOS!244:244,0)=21,"2ª P",IF(MATCH(MAX(PAGAMENTOS!M244,PAGAMENTOS!U244,PAGAMENTOS!AC244,PAGAMENTOS!AK244,PAGAMENTOS!AQ244,PAGAMENTOS!AW244),PAGAMENTOS!244:244,0)=29,"3ª P",IF(PAGAMENTOS!AC244=PAGAMENTOS!AK244,"4ª P","4ª P"))))),"SEM PAGAMENTO"))</f>
        <v>2ª P</v>
      </c>
      <c r="P244" s="11">
        <f>IF(MAX(PAGAMENTOS!M244,PAGAMENTOS!U244,PAGAMENTOS!AC244,PAGAMENTOS!AK244,PAGAMENTOS!AQ244,PAGAMENTOS!AW244)=0,"SEM PAGAMENTO",IFERROR(INDEX(PAGAMENTOS!244:244,MATCH(MAX(PAGAMENTOS!M244,PAGAMENTOS!U244,PAGAMENTOS!AC244,PAGAMENTOS!AK244,PAGAMENTOS!AQ244,PAGAMENTOS!AW244),PAGAMENTOS!244:244,0)-1),"SEM PAGAMENTO"))</f>
        <v>43589.13</v>
      </c>
      <c r="Q244" s="11">
        <f>SUM(PAGAMENTOS!G244,PAGAMENTOS!L244,PAGAMENTOS!T244,PAGAMENTOS!AB244,PAGAMENTOS!AJ244,PAGAMENTOS!AP244,PAGAMENTOS!AV244)</f>
        <v>0</v>
      </c>
      <c r="R244" s="11">
        <f>SUM(PAGAMENTOS!G244,PAGAMENTOS!H244,PAGAMENTOS!L244,PAGAMENTOS!T244,PAGAMENTOS!AB244,PAGAMENTOS!AJ244,PAGAMENTOS!AP244,PAGAMENTOS!AV244)</f>
        <v>0</v>
      </c>
      <c r="S244" s="17" t="str">
        <f t="shared" si="3"/>
        <v>NA</v>
      </c>
      <c r="T244" s="11">
        <f>IF(RIGHT(B244)="O",0,IF(AND(R244=0,PAGAMENTOS!H244&lt;&gt;0),0,K244-R244))</f>
        <v>0</v>
      </c>
      <c r="U244" s="120" t="str">
        <f>IF(AND(OR(PAGAMENTOS!AG244&lt;&gt;"",PAGAMENTOS!AH244&lt;&gt;""),PAGAMENTOS!AK244=""),"4ª",IF(AND(OR(PAGAMENTOS!Y244&lt;&gt;"",PAGAMENTOS!Z244&lt;&gt;""),PAGAMENTOS!AC244=""),"3ª",IF(AND(OR(PAGAMENTOS!Q244&lt;&gt;"",PAGAMENTOS!R244&lt;&gt;""),PAGAMENTOS!U244=""),"2ª",IF(AND(OR(PAGAMENTOS!I244&lt;&gt;"",PAGAMENTOS!J244&lt;&gt;""),PAGAMENTOS!M244=""),"1ª","OK"))))</f>
        <v>OK</v>
      </c>
      <c r="V244" s="120" t="str">
        <f>IF(U244="4ª",IF(PAGAMENTOS!AH244="","AGUARDANDO VISTORIA","NO FINANCEIRO"),IF(U244="3ª",IF(PAGAMENTOS!Z244="","AGUARDANDO VISTORIA","NO FINANCEIRO"),IF(U244="2ª",IF(PAGAMENTOS!R244="","AGUARDANDO VISTORIA","NO FINANCEIRO"),IF(U244="1ª",IF(PAGAMENTOS!J244="","AGUARDANDO LIBERAÇÃO","NO FINANCEIRO"),"OK"))))</f>
        <v>OK</v>
      </c>
      <c r="W244" s="233" t="str">
        <f>IF(U244="4ª",IF(PAGAMENTOS!AH244="",PAGAMENTOS!AG244,PAGAMENTOS!AH244),IF(U244="3ª",IF(PAGAMENTOS!Z244="",PAGAMENTOS!Y244,PAGAMENTOS!Z244),IF(U244="2ª",IF(PAGAMENTOS!R244="",PAGAMENTOS!Q244,PAGAMENTOS!R244),IF(U244="1ª",IF(PAGAMENTOS!J244="",PAGAMENTOS!I244,PAGAMENTOS!J244),"OK"))))</f>
        <v>OK</v>
      </c>
      <c r="X244" s="18">
        <f>MAX(VISTORIA!Y244,VISTORIA!U244,VISTORIA!Q244,VISTORIA!M244,VISTORIA!I244)</f>
        <v>0</v>
      </c>
      <c r="Y244" s="18">
        <f>IF(VISTORIA!Y244&lt;&gt;"",VISTORIA!Y244,IF(VISTORIA!U244&lt;&gt;"",VISTORIA!U244,IF(VISTORIA!Q244&lt;&gt;"",VISTORIA!Q244,IF(VISTORIA!M244&lt;&gt;"",VISTORIA!M244,IF(VISTORIA!I244&lt;&gt;"",VISTORIA!I244,0)))))</f>
        <v>0</v>
      </c>
      <c r="Z244" s="233" t="str">
        <f>IF(VISTORIA!Y244&lt;&gt;"",VISTORIA!W244,IF(VISTORIA!U244&lt;&gt;"",VISTORIA!S244,IF(VISTORIA!Q244&lt;&gt;"",VISTORIA!O244,IF(VISTORIA!M244&lt;&gt;"",VISTORIA!K244,IF(VISTORIA!I244&lt;&gt;"",VISTORIA!G244,"NA")))))</f>
        <v>NA</v>
      </c>
      <c r="AA244" s="233" t="str">
        <f>IF(VISTORIA!Y244&lt;&gt;"",VISTORIA!X244,IF(VISTORIA!U244&lt;&gt;"",VISTORIA!T244,IF(VISTORIA!Q244&lt;&gt;"",VISTORIA!P244,IF(VISTORIA!M244&lt;&gt;"",VISTORIA!L244,IF(VISTORIA!I244&lt;&gt;"",VISTORIA!H244,"NA")))))</f>
        <v>NA</v>
      </c>
      <c r="AB244" s="233" t="str">
        <f>IF(OR(G244="AGUARDANDO PRESTAÇÃO DE CONTAS",G244="AGUARDANDO APROVAÇÃO PRESTAÇÃO DE CONTAS",G244="CONCLUÍDO"),"PTM CONCLUÍDO",IF(AND(VISTORIA!X244="",VISTORIA!W244&lt;&gt;""),VISTORIA!W244,IF(AND(VISTORIA!T244="",VISTORIA!S244&lt;&gt;""),VISTORIA!S244,IF(AND(VISTORIA!P244="",VISTORIA!O244&lt;&gt;""),VISTORIA!O244,IF(AND(VISTORIA!L244="",VISTORIA!K244&lt;&gt;""),VISTORIA!K244,IF(AND(VISTORIA!H244="",VISTORIA!G244&lt;&gt;""),VISTORIA!G244,"SEM PEDIDO"))))))</f>
        <v>SEM PEDIDO</v>
      </c>
      <c r="AC244" s="18" t="str">
        <f>IFERROR(INDEX('CONCLUSÃO INFORMAL'!244:244,MATCH(MAX('CONCLUSÃO INFORMAL'!H244,'CONCLUSÃO INFORMAL'!L244,'CONCLUSÃO INFORMAL'!P244),'CONCLUSÃO INFORMAL'!244:244,0)-1),"NÃO INFORMADO")</f>
        <v>NÃO INFORMADO</v>
      </c>
      <c r="AD244" s="233" t="str">
        <f>IFERROR(INDEX('CONCLUSÃO INFORMAL'!244:244,MATCH(MAX('CONCLUSÃO INFORMAL'!H244,'CONCLUSÃO INFORMAL'!L244,'CONCLUSÃO INFORMAL'!P244),'CONCLUSÃO INFORMAL'!244:244,0)),"NÃO INFORMADO")</f>
        <v>NÃO INFORMADO</v>
      </c>
      <c r="AE244" s="1950" t="str">
        <f>IFERROR(INDEX('CONCLUSÃO INFORMAL'!244:244,MATCH(MAX('CONCLUSÃO INFORMAL'!H244,'CONCLUSÃO INFORMAL'!L244,'CONCLUSÃO INFORMAL'!P244),'CONCLUSÃO INFORMAL'!244:244,0)+1),"NÃO INFORMADO")</f>
        <v>NÃO INFORMADO</v>
      </c>
    </row>
    <row r="245" spans="2:31" ht="87" x14ac:dyDescent="0.35">
      <c r="B245" s="7" t="str">
        <f>'INF GERAIS'!B245&amp;IFERROR(IF(INDEX(APOIO!$A$5:$A$50,MATCH('INF GERAIS'!N245,APOIO!$B$5:$B$50,0))="NÃO",APOIO!$A$2&amp;"NÃO VÁLIDO",""),"")</f>
        <v>2014.0231</v>
      </c>
      <c r="C245" s="1950" t="str">
        <f>'INF GERAIS'!C245</f>
        <v>AGRESTE SETENTRIONAL</v>
      </c>
      <c r="D245" s="1950" t="str">
        <f>'INF GERAIS'!D245</f>
        <v>LIMOEIRO</v>
      </c>
      <c r="E245" s="1950" t="str">
        <f>'INF GERAIS'!E245</f>
        <v>CONSTRUÇÃO DE DUAS PRAÇAS UMA NA COMUNIDADE RURAL DE CAMPO GRANDE E OUTRA NO BAIRRO DA COHAB VELHA</v>
      </c>
      <c r="F245" s="1950" t="str">
        <f>'INF GERAIS'!G245</f>
        <v>NORMAL</v>
      </c>
      <c r="G245" s="12" t="str">
        <f>'INF GERAIS'!N245</f>
        <v>EM CONFERÊNCIA PARA TEMAI</v>
      </c>
      <c r="H245" s="1950" t="str">
        <f>'INF GERAIS'!O245</f>
        <v>CONCLUÍDA</v>
      </c>
      <c r="I245" s="11">
        <f>'INF GERAIS'!I245</f>
        <v>1660376.3766666667</v>
      </c>
      <c r="J245" s="11">
        <f>'INF GERAIS'!J245</f>
        <v>251222.84</v>
      </c>
      <c r="K245" s="11">
        <f>'INF GERAIS'!K245</f>
        <v>251222.84</v>
      </c>
      <c r="L245" s="11">
        <f>'INF GERAIS'!L245</f>
        <v>0</v>
      </c>
      <c r="M245" s="11">
        <f>'INF GERAIS'!M245</f>
        <v>0</v>
      </c>
      <c r="N245" s="233">
        <f>IF(MAX(PAGAMENTOS!M245,PAGAMENTOS!U245,PAGAMENTOS!AC245,PAGAMENTOS!AK245,PAGAMENTOS!AQ245,PAGAMENTOS!AW245)=0,"SEM PAGAMENTO",IFERROR(INDEX(PAGAMENTOS!245:245,MATCH(MAX(PAGAMENTOS!M245,PAGAMENTOS!U245,PAGAMENTOS!AC245,PAGAMENTOS!AK245,PAGAMENTOS!AQ245,PAGAMENTOS!AW245),PAGAMENTOS!245:245,0)),"SEM PAGAMENTO"))</f>
        <v>43193</v>
      </c>
      <c r="O245" s="120" t="str">
        <f>IF(MAX(PAGAMENTOS!M245,PAGAMENTOS!U245,PAGAMENTOS!AC245,PAGAMENTOS!AK245,PAGAMENTOS!AQ245,PAGAMENTOS!AW245)=0,"SEM PAGAMENTO",IFERROR(IF(MATCH(MAX(PAGAMENTOS!M245,PAGAMENTOS!U245,PAGAMENTOS!AC245,PAGAMENTOS!AK245,PAGAMENTOS!AQ245,PAGAMENTOS!AW245),PAGAMENTOS!245:245,0)&gt;40,INDEX(PAGAMENTOS!245:245,MATCH(MAX(PAGAMENTOS!M245,PAGAMENTOS!U245,PAGAMENTOS!AC245,PAGAMENTOS!AK245,PAGAMENTOS!AQ245,PAGAMENTOS!AW245),PAGAMENTOS!245:245,0)-2)&amp;" P COMP.",IF(MATCH(MAX(PAGAMENTOS!M245,PAGAMENTOS!U245,PAGAMENTOS!AC245,PAGAMENTOS!AK245,PAGAMENTOS!AQ245,PAGAMENTOS!AW245),PAGAMENTOS!245:245,0)=13,"1ª P",IF(MATCH(MAX(PAGAMENTOS!M245,PAGAMENTOS!U245,PAGAMENTOS!AC245,PAGAMENTOS!AK245,PAGAMENTOS!AQ245,PAGAMENTOS!AW245),PAGAMENTOS!245:245,0)=21,"2ª P",IF(MATCH(MAX(PAGAMENTOS!M245,PAGAMENTOS!U245,PAGAMENTOS!AC245,PAGAMENTOS!AK245,PAGAMENTOS!AQ245,PAGAMENTOS!AW245),PAGAMENTOS!245:245,0)=29,"3ª P",IF(PAGAMENTOS!AC245=PAGAMENTOS!AK245,"4ª P","4ª P"))))),"SEM PAGAMENTO"))</f>
        <v>4ª P</v>
      </c>
      <c r="P245" s="11">
        <f>IF(MAX(PAGAMENTOS!M245,PAGAMENTOS!U245,PAGAMENTOS!AC245,PAGAMENTOS!AK245,PAGAMENTOS!AQ245,PAGAMENTOS!AW245)=0,"SEM PAGAMENTO",IFERROR(INDEX(PAGAMENTOS!245:245,MATCH(MAX(PAGAMENTOS!M245,PAGAMENTOS!U245,PAGAMENTOS!AC245,PAGAMENTOS!AK245,PAGAMENTOS!AQ245,PAGAMENTOS!AW245),PAGAMENTOS!245:245,0)-1),"SEM PAGAMENTO"))</f>
        <v>46799.79</v>
      </c>
      <c r="Q245" s="11">
        <f>SUM(PAGAMENTOS!G245,PAGAMENTOS!L245,PAGAMENTOS!T245,PAGAMENTOS!AB245,PAGAMENTOS!AJ245,PAGAMENTOS!AP245,PAGAMENTOS!AV245)</f>
        <v>251222.84</v>
      </c>
      <c r="R245" s="11">
        <f>SUM(PAGAMENTOS!G245,PAGAMENTOS!H245,PAGAMENTOS!L245,PAGAMENTOS!T245,PAGAMENTOS!AB245,PAGAMENTOS!AJ245,PAGAMENTOS!AP245,PAGAMENTOS!AV245)</f>
        <v>251222.84</v>
      </c>
      <c r="S245" s="17">
        <f t="shared" si="3"/>
        <v>1</v>
      </c>
      <c r="T245" s="11">
        <f>IF(RIGHT(B245)="O",0,IF(AND(R245=0,PAGAMENTOS!H245&lt;&gt;0),0,K245-R245))</f>
        <v>0</v>
      </c>
      <c r="U245" s="120" t="str">
        <f>IF(AND(OR(PAGAMENTOS!AG245&lt;&gt;"",PAGAMENTOS!AH245&lt;&gt;""),PAGAMENTOS!AK245=""),"4ª",IF(AND(OR(PAGAMENTOS!Y245&lt;&gt;"",PAGAMENTOS!Z245&lt;&gt;""),PAGAMENTOS!AC245=""),"3ª",IF(AND(OR(PAGAMENTOS!Q245&lt;&gt;"",PAGAMENTOS!R245&lt;&gt;""),PAGAMENTOS!U245=""),"2ª",IF(AND(OR(PAGAMENTOS!I245&lt;&gt;"",PAGAMENTOS!J245&lt;&gt;""),PAGAMENTOS!M245=""),"1ª","OK"))))</f>
        <v>OK</v>
      </c>
      <c r="V245" s="120" t="str">
        <f>IF(U245="4ª",IF(PAGAMENTOS!AH245="","AGUARDANDO VISTORIA","NO FINANCEIRO"),IF(U245="3ª",IF(PAGAMENTOS!Z245="","AGUARDANDO VISTORIA","NO FINANCEIRO"),IF(U245="2ª",IF(PAGAMENTOS!R245="","AGUARDANDO VISTORIA","NO FINANCEIRO"),IF(U245="1ª",IF(PAGAMENTOS!J245="","AGUARDANDO LIBERAÇÃO","NO FINANCEIRO"),"OK"))))</f>
        <v>OK</v>
      </c>
      <c r="W245" s="233" t="str">
        <f>IF(U245="4ª",IF(PAGAMENTOS!AH245="",PAGAMENTOS!AG245,PAGAMENTOS!AH245),IF(U245="3ª",IF(PAGAMENTOS!Z245="",PAGAMENTOS!Y245,PAGAMENTOS!Z245),IF(U245="2ª",IF(PAGAMENTOS!R245="",PAGAMENTOS!Q245,PAGAMENTOS!R245),IF(U245="1ª",IF(PAGAMENTOS!J245="",PAGAMENTOS!I245,PAGAMENTOS!J245),"OK"))))</f>
        <v>OK</v>
      </c>
      <c r="X245" s="18">
        <f>MAX(VISTORIA!Y245,VISTORIA!U245,VISTORIA!Q245,VISTORIA!M245,VISTORIA!I245)</f>
        <v>1</v>
      </c>
      <c r="Y245" s="18">
        <f>IF(VISTORIA!Y245&lt;&gt;"",VISTORIA!Y245,IF(VISTORIA!U245&lt;&gt;"",VISTORIA!U245,IF(VISTORIA!Q245&lt;&gt;"",VISTORIA!Q245,IF(VISTORIA!M245&lt;&gt;"",VISTORIA!M245,IF(VISTORIA!I245&lt;&gt;"",VISTORIA!I245,0)))))</f>
        <v>1</v>
      </c>
      <c r="Z245" s="233">
        <f>IF(VISTORIA!Y245&lt;&gt;"",VISTORIA!W245,IF(VISTORIA!U245&lt;&gt;"",VISTORIA!S245,IF(VISTORIA!Q245&lt;&gt;"",VISTORIA!O245,IF(VISTORIA!M245&lt;&gt;"",VISTORIA!K245,IF(VISTORIA!I245&lt;&gt;"",VISTORIA!G245,"NA")))))</f>
        <v>42880</v>
      </c>
      <c r="AA245" s="233">
        <f>IF(VISTORIA!Y245&lt;&gt;"",VISTORIA!X245,IF(VISTORIA!U245&lt;&gt;"",VISTORIA!T245,IF(VISTORIA!Q245&lt;&gt;"",VISTORIA!P245,IF(VISTORIA!M245&lt;&gt;"",VISTORIA!L245,IF(VISTORIA!I245&lt;&gt;"",VISTORIA!H245,"NA")))))</f>
        <v>42941</v>
      </c>
      <c r="AB245" s="233" t="str">
        <f>IF(OR(G245="AGUARDANDO PRESTAÇÃO DE CONTAS",G245="AGUARDANDO APROVAÇÃO PRESTAÇÃO DE CONTAS",G245="CONCLUÍDO"),"PTM CONCLUÍDO",IF(AND(VISTORIA!X245="",VISTORIA!W245&lt;&gt;""),VISTORIA!W245,IF(AND(VISTORIA!T245="",VISTORIA!S245&lt;&gt;""),VISTORIA!S245,IF(AND(VISTORIA!P245="",VISTORIA!O245&lt;&gt;""),VISTORIA!O245,IF(AND(VISTORIA!L245="",VISTORIA!K245&lt;&gt;""),VISTORIA!K245,IF(AND(VISTORIA!H245="",VISTORIA!G245&lt;&gt;""),VISTORIA!G245,"SEM PEDIDO"))))))</f>
        <v>SEM PEDIDO</v>
      </c>
      <c r="AC245" s="18" t="str">
        <f>IFERROR(INDEX('CONCLUSÃO INFORMAL'!245:245,MATCH(MAX('CONCLUSÃO INFORMAL'!H245,'CONCLUSÃO INFORMAL'!L245,'CONCLUSÃO INFORMAL'!P245),'CONCLUSÃO INFORMAL'!245:245,0)-1),"NÃO INFORMADO")</f>
        <v>NÃO INFORMADO</v>
      </c>
      <c r="AD245" s="233" t="str">
        <f>IFERROR(INDEX('CONCLUSÃO INFORMAL'!245:245,MATCH(MAX('CONCLUSÃO INFORMAL'!H245,'CONCLUSÃO INFORMAL'!L245,'CONCLUSÃO INFORMAL'!P245),'CONCLUSÃO INFORMAL'!245:245,0)),"NÃO INFORMADO")</f>
        <v>NÃO INFORMADO</v>
      </c>
      <c r="AE245" s="1950" t="str">
        <f>IFERROR(INDEX('CONCLUSÃO INFORMAL'!245:245,MATCH(MAX('CONCLUSÃO INFORMAL'!H245,'CONCLUSÃO INFORMAL'!L245,'CONCLUSÃO INFORMAL'!P245),'CONCLUSÃO INFORMAL'!245:245,0)+1),"NÃO INFORMADO")</f>
        <v>NÃO INFORMADO</v>
      </c>
    </row>
    <row r="246" spans="2:31" ht="58" x14ac:dyDescent="0.35">
      <c r="B246" s="7" t="str">
        <f>'INF GERAIS'!B246&amp;IFERROR(IF(INDEX(APOIO!$A$5:$A$50,MATCH('INF GERAIS'!N246,APOIO!$B$5:$B$50,0))="NÃO",APOIO!$A$2&amp;"NÃO VÁLIDO",""),"")</f>
        <v>2014.0232</v>
      </c>
      <c r="C246" s="1950" t="str">
        <f>'INF GERAIS'!C246</f>
        <v>AGRESTE SETENTRIONAL</v>
      </c>
      <c r="D246" s="1950" t="str">
        <f>'INF GERAIS'!D246</f>
        <v>LIMOEIRO</v>
      </c>
      <c r="E246" s="1950" t="str">
        <f>'INF GERAIS'!E246</f>
        <v>PAVIMENTAÇÃO EM PARALELEPÍPEDOS E DRENAGEM SUPERFICIAL DE ÁGUAS PLUVIAIS</v>
      </c>
      <c r="F246" s="1950" t="str">
        <f>'INF GERAIS'!G246</f>
        <v>NORMAL</v>
      </c>
      <c r="G246" s="12" t="str">
        <f>'INF GERAIS'!N246</f>
        <v>EM CONFERÊNCIA PARA TEMAI</v>
      </c>
      <c r="H246" s="1950" t="str">
        <f>'INF GERAIS'!O246</f>
        <v>CONCLUÍDA</v>
      </c>
      <c r="I246" s="11">
        <f>'INF GERAIS'!I246</f>
        <v>1660376.3766666667</v>
      </c>
      <c r="J246" s="11">
        <f>'INF GERAIS'!J246</f>
        <v>1301313.22</v>
      </c>
      <c r="K246" s="11">
        <f>'INF GERAIS'!K246</f>
        <v>1404840.82</v>
      </c>
      <c r="L246" s="11">
        <f>'INF GERAIS'!L246</f>
        <v>0</v>
      </c>
      <c r="M246" s="11">
        <f>'INF GERAIS'!M246</f>
        <v>0</v>
      </c>
      <c r="N246" s="233">
        <f>IF(MAX(PAGAMENTOS!M246,PAGAMENTOS!U246,PAGAMENTOS!AC246,PAGAMENTOS!AK246,PAGAMENTOS!AQ246,PAGAMENTOS!AW246)=0,"SEM PAGAMENTO",IFERROR(INDEX(PAGAMENTOS!246:246,MATCH(MAX(PAGAMENTOS!M246,PAGAMENTOS!U246,PAGAMENTOS!AC246,PAGAMENTOS!AK246,PAGAMENTOS!AQ246,PAGAMENTOS!AW246),PAGAMENTOS!246:246,0)),"SEM PAGAMENTO"))</f>
        <v>43796</v>
      </c>
      <c r="O246" s="120" t="str">
        <f>IF(MAX(PAGAMENTOS!M246,PAGAMENTOS!U246,PAGAMENTOS!AC246,PAGAMENTOS!AK246,PAGAMENTOS!AQ246,PAGAMENTOS!AW246)=0,"SEM PAGAMENTO",IFERROR(IF(MATCH(MAX(PAGAMENTOS!M246,PAGAMENTOS!U246,PAGAMENTOS!AC246,PAGAMENTOS!AK246,PAGAMENTOS!AQ246,PAGAMENTOS!AW246),PAGAMENTOS!246:246,0)&gt;40,INDEX(PAGAMENTOS!246:246,MATCH(MAX(PAGAMENTOS!M246,PAGAMENTOS!U246,PAGAMENTOS!AC246,PAGAMENTOS!AK246,PAGAMENTOS!AQ246,PAGAMENTOS!AW246),PAGAMENTOS!246:246,0)-2)&amp;" P COMP.",IF(MATCH(MAX(PAGAMENTOS!M246,PAGAMENTOS!U246,PAGAMENTOS!AC246,PAGAMENTOS!AK246,PAGAMENTOS!AQ246,PAGAMENTOS!AW246),PAGAMENTOS!246:246,0)=13,"1ª P",IF(MATCH(MAX(PAGAMENTOS!M246,PAGAMENTOS!U246,PAGAMENTOS!AC246,PAGAMENTOS!AK246,PAGAMENTOS!AQ246,PAGAMENTOS!AW246),PAGAMENTOS!246:246,0)=21,"2ª P",IF(MATCH(MAX(PAGAMENTOS!M246,PAGAMENTOS!U246,PAGAMENTOS!AC246,PAGAMENTOS!AK246,PAGAMENTOS!AQ246,PAGAMENTOS!AW246),PAGAMENTOS!246:246,0)=29,"3ª P",IF(PAGAMENTOS!AC246=PAGAMENTOS!AK246,"4ª P","4ª P"))))),"SEM PAGAMENTO"))</f>
        <v>4ª P</v>
      </c>
      <c r="P246" s="11">
        <f>IF(MAX(PAGAMENTOS!M246,PAGAMENTOS!U246,PAGAMENTOS!AC246,PAGAMENTOS!AK246,PAGAMENTOS!AQ246,PAGAMENTOS!AW246)=0,"SEM PAGAMENTO",IFERROR(INDEX(PAGAMENTOS!246:246,MATCH(MAX(PAGAMENTOS!M246,PAGAMENTOS!U246,PAGAMENTOS!AC246,PAGAMENTOS!AK246,PAGAMENTOS!AQ246,PAGAMENTOS!AW246),PAGAMENTOS!246:246,0)-1),"SEM PAGAMENTO"))</f>
        <v>280968.17</v>
      </c>
      <c r="Q246" s="11">
        <f>SUM(PAGAMENTOS!G246,PAGAMENTOS!L246,PAGAMENTOS!T246,PAGAMENTOS!AB246,PAGAMENTOS!AJ246,PAGAMENTOS!AP246,PAGAMENTOS!AV246)</f>
        <v>1404840.8199999998</v>
      </c>
      <c r="R246" s="11">
        <f>SUM(PAGAMENTOS!G246,PAGAMENTOS!H246,PAGAMENTOS!L246,PAGAMENTOS!T246,PAGAMENTOS!AB246,PAGAMENTOS!AJ246,PAGAMENTOS!AP246,PAGAMENTOS!AV246)</f>
        <v>1404840.8199999998</v>
      </c>
      <c r="S246" s="17">
        <f t="shared" si="3"/>
        <v>0.99999999999999989</v>
      </c>
      <c r="T246" s="11">
        <f>IF(RIGHT(B246)="O",0,IF(AND(R246=0,PAGAMENTOS!H246&lt;&gt;0),0,K246-R246))</f>
        <v>2.3283064365386963E-10</v>
      </c>
      <c r="U246" s="120" t="str">
        <f>IF(AND(OR(PAGAMENTOS!AG246&lt;&gt;"",PAGAMENTOS!AH246&lt;&gt;""),PAGAMENTOS!AK246=""),"4ª",IF(AND(OR(PAGAMENTOS!Y246&lt;&gt;"",PAGAMENTOS!Z246&lt;&gt;""),PAGAMENTOS!AC246=""),"3ª",IF(AND(OR(PAGAMENTOS!Q246&lt;&gt;"",PAGAMENTOS!R246&lt;&gt;""),PAGAMENTOS!U246=""),"2ª",IF(AND(OR(PAGAMENTOS!I246&lt;&gt;"",PAGAMENTOS!J246&lt;&gt;""),PAGAMENTOS!M246=""),"1ª","OK"))))</f>
        <v>OK</v>
      </c>
      <c r="V246" s="120" t="str">
        <f>IF(U246="4ª",IF(PAGAMENTOS!AH246="","AGUARDANDO VISTORIA","NO FINANCEIRO"),IF(U246="3ª",IF(PAGAMENTOS!Z246="","AGUARDANDO VISTORIA","NO FINANCEIRO"),IF(U246="2ª",IF(PAGAMENTOS!R246="","AGUARDANDO VISTORIA","NO FINANCEIRO"),IF(U246="1ª",IF(PAGAMENTOS!J246="","AGUARDANDO LIBERAÇÃO","NO FINANCEIRO"),"OK"))))</f>
        <v>OK</v>
      </c>
      <c r="W246" s="233" t="str">
        <f>IF(U246="4ª",IF(PAGAMENTOS!AH246="",PAGAMENTOS!AG246,PAGAMENTOS!AH246),IF(U246="3ª",IF(PAGAMENTOS!Z246="",PAGAMENTOS!Y246,PAGAMENTOS!Z246),IF(U246="2ª",IF(PAGAMENTOS!R246="",PAGAMENTOS!Q246,PAGAMENTOS!R246),IF(U246="1ª",IF(PAGAMENTOS!J246="",PAGAMENTOS!I246,PAGAMENTOS!J246),"OK"))))</f>
        <v>OK</v>
      </c>
      <c r="X246" s="18">
        <f>MAX(VISTORIA!Y246,VISTORIA!U246,VISTORIA!Q246,VISTORIA!M246,VISTORIA!I246)</f>
        <v>1</v>
      </c>
      <c r="Y246" s="18">
        <f>IF(VISTORIA!Y246&lt;&gt;"",VISTORIA!Y246,IF(VISTORIA!U246&lt;&gt;"",VISTORIA!U246,IF(VISTORIA!Q246&lt;&gt;"",VISTORIA!Q246,IF(VISTORIA!M246&lt;&gt;"",VISTORIA!M246,IF(VISTORIA!I246&lt;&gt;"",VISTORIA!I246,0)))))</f>
        <v>1</v>
      </c>
      <c r="Z246" s="233">
        <f>IF(VISTORIA!Y246&lt;&gt;"",VISTORIA!W246,IF(VISTORIA!U246&lt;&gt;"",VISTORIA!S246,IF(VISTORIA!Q246&lt;&gt;"",VISTORIA!O246,IF(VISTORIA!M246&lt;&gt;"",VISTORIA!K246,IF(VISTORIA!I246&lt;&gt;"",VISTORIA!G246,"NA")))))</f>
        <v>43693</v>
      </c>
      <c r="AA246" s="233">
        <f>IF(VISTORIA!Y246&lt;&gt;"",VISTORIA!X246,IF(VISTORIA!U246&lt;&gt;"",VISTORIA!T246,IF(VISTORIA!Q246&lt;&gt;"",VISTORIA!P246,IF(VISTORIA!M246&lt;&gt;"",VISTORIA!L246,IF(VISTORIA!I246&lt;&gt;"",VISTORIA!H246,"NA")))))</f>
        <v>43718</v>
      </c>
      <c r="AB246" s="233" t="str">
        <f>IF(OR(G246="AGUARDANDO PRESTAÇÃO DE CONTAS",G246="AGUARDANDO APROVAÇÃO PRESTAÇÃO DE CONTAS",G246="CONCLUÍDO"),"PTM CONCLUÍDO",IF(AND(VISTORIA!X246="",VISTORIA!W246&lt;&gt;""),VISTORIA!W246,IF(AND(VISTORIA!T246="",VISTORIA!S246&lt;&gt;""),VISTORIA!S246,IF(AND(VISTORIA!P246="",VISTORIA!O246&lt;&gt;""),VISTORIA!O246,IF(AND(VISTORIA!L246="",VISTORIA!K246&lt;&gt;""),VISTORIA!K246,IF(AND(VISTORIA!H246="",VISTORIA!G246&lt;&gt;""),VISTORIA!G246,"SEM PEDIDO"))))))</f>
        <v>SEM PEDIDO</v>
      </c>
      <c r="AC246" s="18" t="str">
        <f>IFERROR(INDEX('CONCLUSÃO INFORMAL'!246:246,MATCH(MAX('CONCLUSÃO INFORMAL'!H246,'CONCLUSÃO INFORMAL'!L246,'CONCLUSÃO INFORMAL'!P246),'CONCLUSÃO INFORMAL'!246:246,0)-1),"NÃO INFORMADO")</f>
        <v>NÃO INFORMADO</v>
      </c>
      <c r="AD246" s="233" t="str">
        <f>IFERROR(INDEX('CONCLUSÃO INFORMAL'!246:246,MATCH(MAX('CONCLUSÃO INFORMAL'!H246,'CONCLUSÃO INFORMAL'!L246,'CONCLUSÃO INFORMAL'!P246),'CONCLUSÃO INFORMAL'!246:246,0)),"NÃO INFORMADO")</f>
        <v>NÃO INFORMADO</v>
      </c>
      <c r="AE246" s="1950" t="str">
        <f>IFERROR(INDEX('CONCLUSÃO INFORMAL'!246:246,MATCH(MAX('CONCLUSÃO INFORMAL'!H246,'CONCLUSÃO INFORMAL'!L246,'CONCLUSÃO INFORMAL'!P246),'CONCLUSÃO INFORMAL'!246:246,0)+1),"NÃO INFORMADO")</f>
        <v>NÃO INFORMADO</v>
      </c>
    </row>
    <row r="247" spans="2:31" ht="87" x14ac:dyDescent="0.35">
      <c r="B247" s="7" t="str">
        <f>'INF GERAIS'!B247&amp;IFERROR(IF(INDEX(APOIO!$A$5:$A$50,MATCH('INF GERAIS'!N247,APOIO!$B$5:$B$50,0))="NÃO",APOIO!$A$2&amp;"NÃO VÁLIDO",""),"")</f>
        <v>2014.0233</v>
      </c>
      <c r="C247" s="1950" t="str">
        <f>'INF GERAIS'!C247</f>
        <v>MATA NORTE</v>
      </c>
      <c r="D247" s="1950" t="str">
        <f>'INF GERAIS'!D247</f>
        <v>MACAPARANA</v>
      </c>
      <c r="E247" s="1950" t="str">
        <f>'INF GERAIS'!E247</f>
        <v>CONSTRUÇÃO DAS PRAÇAS DO ALVORADA, TERRA PROMETIDA, PAQUEVIRA, PIRAUÁ, EREM E  LAGOA GRANDE; REFORMA DAS PRAÇAS DO FÓRUM E POSTO</v>
      </c>
      <c r="F247" s="1950" t="str">
        <f>'INF GERAIS'!G247</f>
        <v>NORMAL</v>
      </c>
      <c r="G247" s="12" t="str">
        <f>'INF GERAIS'!N247</f>
        <v>EM CONFERÊNCIA PARA TEMAI</v>
      </c>
      <c r="H247" s="1950" t="str">
        <f>'INF GERAIS'!O247</f>
        <v>CONCLUÍDA</v>
      </c>
      <c r="I247" s="11">
        <f>'INF GERAIS'!I247</f>
        <v>1056603.1616666669</v>
      </c>
      <c r="J247" s="11">
        <f>'INF GERAIS'!J247</f>
        <v>577155.13</v>
      </c>
      <c r="K247" s="11">
        <f>'INF GERAIS'!K247</f>
        <v>577155.13</v>
      </c>
      <c r="L247" s="11">
        <f>'INF GERAIS'!L247</f>
        <v>0</v>
      </c>
      <c r="M247" s="11">
        <f>'INF GERAIS'!M247</f>
        <v>0</v>
      </c>
      <c r="N247" s="233">
        <f>IF(MAX(PAGAMENTOS!M247,PAGAMENTOS!U247,PAGAMENTOS!AC247,PAGAMENTOS!AK247,PAGAMENTOS!AQ247,PAGAMENTOS!AW247)=0,"SEM PAGAMENTO",IFERROR(INDEX(PAGAMENTOS!247:247,MATCH(MAX(PAGAMENTOS!M247,PAGAMENTOS!U247,PAGAMENTOS!AC247,PAGAMENTOS!AK247,PAGAMENTOS!AQ247,PAGAMENTOS!AW247),PAGAMENTOS!247:247,0)),"SEM PAGAMENTO"))</f>
        <v>43644</v>
      </c>
      <c r="O247" s="120" t="str">
        <f>IF(MAX(PAGAMENTOS!M247,PAGAMENTOS!U247,PAGAMENTOS!AC247,PAGAMENTOS!AK247,PAGAMENTOS!AQ247,PAGAMENTOS!AW247)=0,"SEM PAGAMENTO",IFERROR(IF(MATCH(MAX(PAGAMENTOS!M247,PAGAMENTOS!U247,PAGAMENTOS!AC247,PAGAMENTOS!AK247,PAGAMENTOS!AQ247,PAGAMENTOS!AW247),PAGAMENTOS!247:247,0)&gt;40,INDEX(PAGAMENTOS!247:247,MATCH(MAX(PAGAMENTOS!M247,PAGAMENTOS!U247,PAGAMENTOS!AC247,PAGAMENTOS!AK247,PAGAMENTOS!AQ247,PAGAMENTOS!AW247),PAGAMENTOS!247:247,0)-2)&amp;" P COMP.",IF(MATCH(MAX(PAGAMENTOS!M247,PAGAMENTOS!U247,PAGAMENTOS!AC247,PAGAMENTOS!AK247,PAGAMENTOS!AQ247,PAGAMENTOS!AW247),PAGAMENTOS!247:247,0)=13,"1ª P",IF(MATCH(MAX(PAGAMENTOS!M247,PAGAMENTOS!U247,PAGAMENTOS!AC247,PAGAMENTOS!AK247,PAGAMENTOS!AQ247,PAGAMENTOS!AW247),PAGAMENTOS!247:247,0)=21,"2ª P",IF(MATCH(MAX(PAGAMENTOS!M247,PAGAMENTOS!U247,PAGAMENTOS!AC247,PAGAMENTOS!AK247,PAGAMENTOS!AQ247,PAGAMENTOS!AW247),PAGAMENTOS!247:247,0)=29,"3ª P",IF(PAGAMENTOS!AC247=PAGAMENTOS!AK247,"4ª P","4ª P"))))),"SEM PAGAMENTO"))</f>
        <v>4ª P</v>
      </c>
      <c r="P247" s="11">
        <f>IF(MAX(PAGAMENTOS!M247,PAGAMENTOS!U247,PAGAMENTOS!AC247,PAGAMENTOS!AK247,PAGAMENTOS!AQ247,PAGAMENTOS!AW247)=0,"SEM PAGAMENTO",IFERROR(INDEX(PAGAMENTOS!247:247,MATCH(MAX(PAGAMENTOS!M247,PAGAMENTOS!U247,PAGAMENTOS!AC247,PAGAMENTOS!AK247,PAGAMENTOS!AQ247,PAGAMENTOS!AW247),PAGAMENTOS!247:247,0)-1),"SEM PAGAMENTO"))</f>
        <v>89193.16</v>
      </c>
      <c r="Q247" s="11">
        <f>SUM(PAGAMENTOS!G247,PAGAMENTOS!L247,PAGAMENTOS!T247,PAGAMENTOS!AB247,PAGAMENTOS!AJ247,PAGAMENTOS!AP247,PAGAMENTOS!AV247)</f>
        <v>577155.13</v>
      </c>
      <c r="R247" s="11">
        <f>SUM(PAGAMENTOS!G247,PAGAMENTOS!H247,PAGAMENTOS!L247,PAGAMENTOS!T247,PAGAMENTOS!AB247,PAGAMENTOS!AJ247,PAGAMENTOS!AP247,PAGAMENTOS!AV247)</f>
        <v>577155.13</v>
      </c>
      <c r="S247" s="17">
        <f t="shared" si="3"/>
        <v>1</v>
      </c>
      <c r="T247" s="11">
        <f>IF(RIGHT(B247)="O",0,IF(AND(R247=0,PAGAMENTOS!H247&lt;&gt;0),0,K247-R247))</f>
        <v>0</v>
      </c>
      <c r="U247" s="120" t="str">
        <f>IF(AND(OR(PAGAMENTOS!AG247&lt;&gt;"",PAGAMENTOS!AH247&lt;&gt;""),PAGAMENTOS!AK247=""),"4ª",IF(AND(OR(PAGAMENTOS!Y247&lt;&gt;"",PAGAMENTOS!Z247&lt;&gt;""),PAGAMENTOS!AC247=""),"3ª",IF(AND(OR(PAGAMENTOS!Q247&lt;&gt;"",PAGAMENTOS!R247&lt;&gt;""),PAGAMENTOS!U247=""),"2ª",IF(AND(OR(PAGAMENTOS!I247&lt;&gt;"",PAGAMENTOS!J247&lt;&gt;""),PAGAMENTOS!M247=""),"1ª","OK"))))</f>
        <v>OK</v>
      </c>
      <c r="V247" s="120" t="str">
        <f>IF(U247="4ª",IF(PAGAMENTOS!AH247="","AGUARDANDO VISTORIA","NO FINANCEIRO"),IF(U247="3ª",IF(PAGAMENTOS!Z247="","AGUARDANDO VISTORIA","NO FINANCEIRO"),IF(U247="2ª",IF(PAGAMENTOS!R247="","AGUARDANDO VISTORIA","NO FINANCEIRO"),IF(U247="1ª",IF(PAGAMENTOS!J247="","AGUARDANDO LIBERAÇÃO","NO FINANCEIRO"),"OK"))))</f>
        <v>OK</v>
      </c>
      <c r="W247" s="233" t="str">
        <f>IF(U247="4ª",IF(PAGAMENTOS!AH247="",PAGAMENTOS!AG247,PAGAMENTOS!AH247),IF(U247="3ª",IF(PAGAMENTOS!Z247="",PAGAMENTOS!Y247,PAGAMENTOS!Z247),IF(U247="2ª",IF(PAGAMENTOS!R247="",PAGAMENTOS!Q247,PAGAMENTOS!R247),IF(U247="1ª",IF(PAGAMENTOS!J247="",PAGAMENTOS!I247,PAGAMENTOS!J247),"OK"))))</f>
        <v>OK</v>
      </c>
      <c r="X247" s="18">
        <f>MAX(VISTORIA!Y247,VISTORIA!U247,VISTORIA!Q247,VISTORIA!M247,VISTORIA!I247)</f>
        <v>1</v>
      </c>
      <c r="Y247" s="18">
        <f>IF(VISTORIA!Y247&lt;&gt;"",VISTORIA!Y247,IF(VISTORIA!U247&lt;&gt;"",VISTORIA!U247,IF(VISTORIA!Q247&lt;&gt;"",VISTORIA!Q247,IF(VISTORIA!M247&lt;&gt;"",VISTORIA!M247,IF(VISTORIA!I247&lt;&gt;"",VISTORIA!I247,0)))))</f>
        <v>1</v>
      </c>
      <c r="Z247" s="233">
        <f>IF(VISTORIA!Y247&lt;&gt;"",VISTORIA!W247,IF(VISTORIA!U247&lt;&gt;"",VISTORIA!S247,IF(VISTORIA!Q247&lt;&gt;"",VISTORIA!O247,IF(VISTORIA!M247&lt;&gt;"",VISTORIA!K247,IF(VISTORIA!I247&lt;&gt;"",VISTORIA!G247,"NA")))))</f>
        <v>43237</v>
      </c>
      <c r="AA247" s="233">
        <f>IF(VISTORIA!Y247&lt;&gt;"",VISTORIA!X247,IF(VISTORIA!U247&lt;&gt;"",VISTORIA!T247,IF(VISTORIA!Q247&lt;&gt;"",VISTORIA!P247,IF(VISTORIA!M247&lt;&gt;"",VISTORIA!L247,IF(VISTORIA!I247&lt;&gt;"",VISTORIA!H247,"NA")))))</f>
        <v>43412</v>
      </c>
      <c r="AB247" s="233" t="str">
        <f>IF(OR(G247="AGUARDANDO PRESTAÇÃO DE CONTAS",G247="AGUARDANDO APROVAÇÃO PRESTAÇÃO DE CONTAS",G247="CONCLUÍDO"),"PTM CONCLUÍDO",IF(AND(VISTORIA!X247="",VISTORIA!W247&lt;&gt;""),VISTORIA!W247,IF(AND(VISTORIA!T247="",VISTORIA!S247&lt;&gt;""),VISTORIA!S247,IF(AND(VISTORIA!P247="",VISTORIA!O247&lt;&gt;""),VISTORIA!O247,IF(AND(VISTORIA!L247="",VISTORIA!K247&lt;&gt;""),VISTORIA!K247,IF(AND(VISTORIA!H247="",VISTORIA!G247&lt;&gt;""),VISTORIA!G247,"SEM PEDIDO"))))))</f>
        <v>SEM PEDIDO</v>
      </c>
      <c r="AC247" s="18" t="str">
        <f>IFERROR(INDEX('CONCLUSÃO INFORMAL'!247:247,MATCH(MAX('CONCLUSÃO INFORMAL'!H247,'CONCLUSÃO INFORMAL'!L247,'CONCLUSÃO INFORMAL'!P247),'CONCLUSÃO INFORMAL'!247:247,0)-1),"NÃO INFORMADO")</f>
        <v>NÃO INFORMADO</v>
      </c>
      <c r="AD247" s="233" t="str">
        <f>IFERROR(INDEX('CONCLUSÃO INFORMAL'!247:247,MATCH(MAX('CONCLUSÃO INFORMAL'!H247,'CONCLUSÃO INFORMAL'!L247,'CONCLUSÃO INFORMAL'!P247),'CONCLUSÃO INFORMAL'!247:247,0)),"NÃO INFORMADO")</f>
        <v>NÃO INFORMADO</v>
      </c>
      <c r="AE247" s="1950" t="str">
        <f>IFERROR(INDEX('CONCLUSÃO INFORMAL'!247:247,MATCH(MAX('CONCLUSÃO INFORMAL'!H247,'CONCLUSÃO INFORMAL'!L247,'CONCLUSÃO INFORMAL'!P247),'CONCLUSÃO INFORMAL'!247:247,0)+1),"NÃO INFORMADO")</f>
        <v>NÃO INFORMADO</v>
      </c>
    </row>
    <row r="248" spans="2:31" ht="130.5" x14ac:dyDescent="0.35">
      <c r="B248" s="7" t="str">
        <f>'INF GERAIS'!B248&amp;IFERROR(IF(INDEX(APOIO!$A$5:$A$50,MATCH('INF GERAIS'!N248,APOIO!$B$5:$B$50,0))="NÃO",APOIO!$A$2&amp;"NÃO VÁLIDO",""),"")</f>
        <v>2014.0234</v>
      </c>
      <c r="C248" s="1950" t="str">
        <f>'INF GERAIS'!C248</f>
        <v>MATA NORTE</v>
      </c>
      <c r="D248" s="1950" t="str">
        <f>'INF GERAIS'!D248</f>
        <v>MACAPARANA</v>
      </c>
      <c r="E248" s="1950" t="str">
        <f>'INF GERAIS'!E248</f>
        <v>SUBSTITUIÇÃO DA ESTRUTURA METÁLICA E COBERTA DA QUADRA POLIESPORTIVA DO DISTRITO DE PIRAUÁ E SUBSTITUIÇÃO DO PISO EM MADEIRA DE LEI DO GINÁSIO DE ESPORTES JOAQUIM FRANCISCO</v>
      </c>
      <c r="F248" s="1950" t="str">
        <f>'INF GERAIS'!G248</f>
        <v>NORMAL</v>
      </c>
      <c r="G248" s="1950" t="str">
        <f>'INF GERAIS'!N248</f>
        <v>AGUARDANDO APROVAÇÃO PRESTAÇÃO DE CONTAS (SECRETARIA)</v>
      </c>
      <c r="H248" s="1950" t="str">
        <f>'INF GERAIS'!O248</f>
        <v>CONCLUÍDA</v>
      </c>
      <c r="I248" s="11">
        <f>'INF GERAIS'!I248</f>
        <v>1056603.1616666669</v>
      </c>
      <c r="J248" s="11">
        <f>'INF GERAIS'!J248</f>
        <v>488178.4</v>
      </c>
      <c r="K248" s="11">
        <f>'INF GERAIS'!K248</f>
        <v>432452.63</v>
      </c>
      <c r="L248" s="11">
        <f>'INF GERAIS'!L248</f>
        <v>0</v>
      </c>
      <c r="M248" s="11">
        <f>'INF GERAIS'!M248</f>
        <v>55725.77</v>
      </c>
      <c r="N248" s="233">
        <f>IF(MAX(PAGAMENTOS!M248,PAGAMENTOS!U248,PAGAMENTOS!AC248,PAGAMENTOS!AK248,PAGAMENTOS!AQ248,PAGAMENTOS!AW248)=0,"SEM PAGAMENTO",IFERROR(INDEX(PAGAMENTOS!248:248,MATCH(MAX(PAGAMENTOS!M248,PAGAMENTOS!U248,PAGAMENTOS!AC248,PAGAMENTOS!AK248,PAGAMENTOS!AQ248,PAGAMENTOS!AW248),PAGAMENTOS!248:248,0)),"SEM PAGAMENTO"))</f>
        <v>44642</v>
      </c>
      <c r="O248" s="120" t="str">
        <f>IF(MAX(PAGAMENTOS!M248,PAGAMENTOS!U248,PAGAMENTOS!AC248,PAGAMENTOS!AK248,PAGAMENTOS!AQ248,PAGAMENTOS!AW248)=0,"SEM PAGAMENTO",IFERROR(IF(MATCH(MAX(PAGAMENTOS!M248,PAGAMENTOS!U248,PAGAMENTOS!AC248,PAGAMENTOS!AK248,PAGAMENTOS!AQ248,PAGAMENTOS!AW248),PAGAMENTOS!248:248,0)&gt;40,INDEX(PAGAMENTOS!248:248,MATCH(MAX(PAGAMENTOS!M248,PAGAMENTOS!U248,PAGAMENTOS!AC248,PAGAMENTOS!AK248,PAGAMENTOS!AQ248,PAGAMENTOS!AW248),PAGAMENTOS!248:248,0)-2)&amp;" P COMP.",IF(MATCH(MAX(PAGAMENTOS!M248,PAGAMENTOS!U248,PAGAMENTOS!AC248,PAGAMENTOS!AK248,PAGAMENTOS!AQ248,PAGAMENTOS!AW248),PAGAMENTOS!248:248,0)=13,"1ª P",IF(MATCH(MAX(PAGAMENTOS!M248,PAGAMENTOS!U248,PAGAMENTOS!AC248,PAGAMENTOS!AK248,PAGAMENTOS!AQ248,PAGAMENTOS!AW248),PAGAMENTOS!248:248,0)=21,"2ª P",IF(MATCH(MAX(PAGAMENTOS!M248,PAGAMENTOS!U248,PAGAMENTOS!AC248,PAGAMENTOS!AK248,PAGAMENTOS!AQ248,PAGAMENTOS!AW248),PAGAMENTOS!248:248,0)=29,"3ª P",IF(PAGAMENTOS!AC248=PAGAMENTOS!AK248,"4ª P","4ª P"))))),"SEM PAGAMENTO"))</f>
        <v>4ª P</v>
      </c>
      <c r="P248" s="11">
        <f>IF(MAX(PAGAMENTOS!M248,PAGAMENTOS!U248,PAGAMENTOS!AC248,PAGAMENTOS!AK248,PAGAMENTOS!AQ248,PAGAMENTOS!AW248)=0,"SEM PAGAMENTO",IFERROR(INDEX(PAGAMENTOS!248:248,MATCH(MAX(PAGAMENTOS!M248,PAGAMENTOS!U248,PAGAMENTOS!AC248,PAGAMENTOS!AK248,PAGAMENTOS!AQ248,PAGAMENTOS!AW248),PAGAMENTOS!248:248,0)-1),"SEM PAGAMENTO"))</f>
        <v>126930.01</v>
      </c>
      <c r="Q248" s="11">
        <f>SUM(PAGAMENTOS!G248,PAGAMENTOS!L248,PAGAMENTOS!T248,PAGAMENTOS!AB248,PAGAMENTOS!AJ248,PAGAMENTOS!AP248,PAGAMENTOS!AV248)</f>
        <v>432452.63</v>
      </c>
      <c r="R248" s="11">
        <f>SUM(PAGAMENTOS!G248,PAGAMENTOS!H248,PAGAMENTOS!L248,PAGAMENTOS!T248,PAGAMENTOS!AB248,PAGAMENTOS!AJ248,PAGAMENTOS!AP248,PAGAMENTOS!AV248)</f>
        <v>432452.63</v>
      </c>
      <c r="S248" s="17">
        <f t="shared" si="3"/>
        <v>1</v>
      </c>
      <c r="T248" s="11">
        <f>IF(RIGHT(B248)="O",0,IF(AND(R248=0,PAGAMENTOS!H248&lt;&gt;0),0,K248-R248))</f>
        <v>0</v>
      </c>
      <c r="U248" s="120" t="str">
        <f>IF(AND(OR(PAGAMENTOS!AG248&lt;&gt;"",PAGAMENTOS!AH248&lt;&gt;""),PAGAMENTOS!AK248=""),"4ª",IF(AND(OR(PAGAMENTOS!Y248&lt;&gt;"",PAGAMENTOS!Z248&lt;&gt;""),PAGAMENTOS!AC248=""),"3ª",IF(AND(OR(PAGAMENTOS!Q248&lt;&gt;"",PAGAMENTOS!R248&lt;&gt;""),PAGAMENTOS!U248=""),"2ª",IF(AND(OR(PAGAMENTOS!I248&lt;&gt;"",PAGAMENTOS!J248&lt;&gt;""),PAGAMENTOS!M248=""),"1ª","OK"))))</f>
        <v>OK</v>
      </c>
      <c r="V248" s="120" t="str">
        <f>IF(U248="4ª",IF(PAGAMENTOS!AH248="","AGUARDANDO VISTORIA","NO FINANCEIRO"),IF(U248="3ª",IF(PAGAMENTOS!Z248="","AGUARDANDO VISTORIA","NO FINANCEIRO"),IF(U248="2ª",IF(PAGAMENTOS!R248="","AGUARDANDO VISTORIA","NO FINANCEIRO"),IF(U248="1ª",IF(PAGAMENTOS!J248="","AGUARDANDO LIBERAÇÃO","NO FINANCEIRO"),"OK"))))</f>
        <v>OK</v>
      </c>
      <c r="W248" s="233" t="str">
        <f>IF(U248="4ª",IF(PAGAMENTOS!AH248="",PAGAMENTOS!AG248,PAGAMENTOS!AH248),IF(U248="3ª",IF(PAGAMENTOS!Z248="",PAGAMENTOS!Y248,PAGAMENTOS!Z248),IF(U248="2ª",IF(PAGAMENTOS!R248="",PAGAMENTOS!Q248,PAGAMENTOS!R248),IF(U248="1ª",IF(PAGAMENTOS!J248="",PAGAMENTOS!I248,PAGAMENTOS!J248),"OK"))))</f>
        <v>OK</v>
      </c>
      <c r="X248" s="18">
        <f>MAX(VISTORIA!Y248,VISTORIA!U248,VISTORIA!Q248,VISTORIA!M248,VISTORIA!I248)</f>
        <v>1</v>
      </c>
      <c r="Y248" s="18">
        <f>IF(VISTORIA!Y248&lt;&gt;"",VISTORIA!Y248,IF(VISTORIA!U248&lt;&gt;"",VISTORIA!U248,IF(VISTORIA!Q248&lt;&gt;"",VISTORIA!Q248,IF(VISTORIA!M248&lt;&gt;"",VISTORIA!M248,IF(VISTORIA!I248&lt;&gt;"",VISTORIA!I248,0)))))</f>
        <v>1</v>
      </c>
      <c r="Z248" s="233">
        <f>IF(VISTORIA!Y248&lt;&gt;"",VISTORIA!W248,IF(VISTORIA!U248&lt;&gt;"",VISTORIA!S248,IF(VISTORIA!Q248&lt;&gt;"",VISTORIA!O248,IF(VISTORIA!M248&lt;&gt;"",VISTORIA!K248,IF(VISTORIA!I248&lt;&gt;"",VISTORIA!G248,"NA")))))</f>
        <v>43745</v>
      </c>
      <c r="AA248" s="233" t="str">
        <f>IF(VISTORIA!Y248&lt;&gt;"",VISTORIA!X248,IF(VISTORIA!U248&lt;&gt;"",VISTORIA!T248,IF(VISTORIA!Q248&lt;&gt;"",VISTORIA!P248,IF(VISTORIA!M248&lt;&gt;"",VISTORIA!L248,IF(VISTORIA!I248&lt;&gt;"",VISTORIA!H248,"NA")))))</f>
        <v/>
      </c>
      <c r="AB248" s="233">
        <f>IF(OR(G248="AGUARDANDO PRESTAÇÃO DE CONTAS",G248="AGUARDANDO APROVAÇÃO PRESTAÇÃO DE CONTAS",G248="CONCLUÍDO"),"PTM CONCLUÍDO",IF(AND(VISTORIA!X248="",VISTORIA!W248&lt;&gt;""),VISTORIA!W248,IF(AND(VISTORIA!T248="",VISTORIA!S248&lt;&gt;""),VISTORIA!S248,IF(AND(VISTORIA!P248="",VISTORIA!O248&lt;&gt;""),VISTORIA!O248,IF(AND(VISTORIA!L248="",VISTORIA!K248&lt;&gt;""),VISTORIA!K248,IF(AND(VISTORIA!H248="",VISTORIA!G248&lt;&gt;""),VISTORIA!G248,"SEM PEDIDO"))))))</f>
        <v>43745</v>
      </c>
      <c r="AC248" s="18" t="str">
        <f>IFERROR(INDEX('CONCLUSÃO INFORMAL'!248:248,MATCH(MAX('CONCLUSÃO INFORMAL'!H248,'CONCLUSÃO INFORMAL'!L248,'CONCLUSÃO INFORMAL'!P248),'CONCLUSÃO INFORMAL'!248:248,0)-1),"NÃO INFORMADO")</f>
        <v>NÃO INFORMADO</v>
      </c>
      <c r="AD248" s="233" t="str">
        <f>IFERROR(INDEX('CONCLUSÃO INFORMAL'!248:248,MATCH(MAX('CONCLUSÃO INFORMAL'!H248,'CONCLUSÃO INFORMAL'!L248,'CONCLUSÃO INFORMAL'!P248),'CONCLUSÃO INFORMAL'!248:248,0)),"NÃO INFORMADO")</f>
        <v>NÃO INFORMADO</v>
      </c>
      <c r="AE248" s="1950" t="str">
        <f>IFERROR(INDEX('CONCLUSÃO INFORMAL'!248:248,MATCH(MAX('CONCLUSÃO INFORMAL'!H248,'CONCLUSÃO INFORMAL'!L248,'CONCLUSÃO INFORMAL'!P248),'CONCLUSÃO INFORMAL'!248:248,0)+1),"NÃO INFORMADO")</f>
        <v>NÃO INFORMADO</v>
      </c>
    </row>
    <row r="249" spans="2:31" ht="58" x14ac:dyDescent="0.35">
      <c r="B249" s="7" t="str">
        <f>'INF GERAIS'!B249&amp;IFERROR(IF(INDEX(APOIO!$A$5:$A$50,MATCH('INF GERAIS'!N249,APOIO!$B$5:$B$50,0))="NÃO",APOIO!$A$2&amp;"NÃO VÁLIDO",""),"")</f>
        <v>2014.0235</v>
      </c>
      <c r="C249" s="1950" t="str">
        <f>'INF GERAIS'!C249</f>
        <v>AGRESTE SETENTRIONAL</v>
      </c>
      <c r="D249" s="1950" t="str">
        <f>'INF GERAIS'!D249</f>
        <v>MACHADOS</v>
      </c>
      <c r="E249" s="1950" t="str">
        <f>'INF GERAIS'!E249</f>
        <v>CONSTRUÇÃO DE MURO DE CONTENÇÃO NA PE 89, NO BAIRRO LARANJEIRAS - MACHADOS/PE</v>
      </c>
      <c r="F249" s="1950" t="str">
        <f>'INF GERAIS'!G249</f>
        <v>NORMAL</v>
      </c>
      <c r="G249" s="12" t="str">
        <f>'INF GERAIS'!N249</f>
        <v>EM CONFERÊNCIA PARA TEMAI</v>
      </c>
      <c r="H249" s="1950" t="str">
        <f>'INF GERAIS'!O249</f>
        <v>CONCLUÍDA</v>
      </c>
      <c r="I249" s="11">
        <f>'INF GERAIS'!I249</f>
        <v>754716.54749999999</v>
      </c>
      <c r="J249" s="11">
        <f>'INF GERAIS'!J249</f>
        <v>275072.69</v>
      </c>
      <c r="K249" s="11">
        <f>'INF GERAIS'!K249</f>
        <v>263750.53000000003</v>
      </c>
      <c r="L249" s="11">
        <f>'INF GERAIS'!L249</f>
        <v>11262.16</v>
      </c>
      <c r="M249" s="11">
        <f>'INF GERAIS'!M249</f>
        <v>0</v>
      </c>
      <c r="N249" s="233">
        <f>IF(MAX(PAGAMENTOS!M249,PAGAMENTOS!U249,PAGAMENTOS!AC249,PAGAMENTOS!AK249,PAGAMENTOS!AQ249,PAGAMENTOS!AW249)=0,"SEM PAGAMENTO",IFERROR(INDEX(PAGAMENTOS!249:249,MATCH(MAX(PAGAMENTOS!M249,PAGAMENTOS!U249,PAGAMENTOS!AC249,PAGAMENTOS!AK249,PAGAMENTOS!AQ249,PAGAMENTOS!AW249),PAGAMENTOS!249:249,0)),"SEM PAGAMENTO"))</f>
        <v>43195</v>
      </c>
      <c r="O249" s="120" t="str">
        <f>IF(MAX(PAGAMENTOS!M249,PAGAMENTOS!U249,PAGAMENTOS!AC249,PAGAMENTOS!AK249,PAGAMENTOS!AQ249,PAGAMENTOS!AW249)=0,"SEM PAGAMENTO",IFERROR(IF(MATCH(MAX(PAGAMENTOS!M249,PAGAMENTOS!U249,PAGAMENTOS!AC249,PAGAMENTOS!AK249,PAGAMENTOS!AQ249,PAGAMENTOS!AW249),PAGAMENTOS!249:249,0)&gt;40,INDEX(PAGAMENTOS!249:249,MATCH(MAX(PAGAMENTOS!M249,PAGAMENTOS!U249,PAGAMENTOS!AC249,PAGAMENTOS!AK249,PAGAMENTOS!AQ249,PAGAMENTOS!AW249),PAGAMENTOS!249:249,0)-2)&amp;" P COMP.",IF(MATCH(MAX(PAGAMENTOS!M249,PAGAMENTOS!U249,PAGAMENTOS!AC249,PAGAMENTOS!AK249,PAGAMENTOS!AQ249,PAGAMENTOS!AW249),PAGAMENTOS!249:249,0)=13,"1ª P",IF(MATCH(MAX(PAGAMENTOS!M249,PAGAMENTOS!U249,PAGAMENTOS!AC249,PAGAMENTOS!AK249,PAGAMENTOS!AQ249,PAGAMENTOS!AW249),PAGAMENTOS!249:249,0)=21,"2ª P",IF(MATCH(MAX(PAGAMENTOS!M249,PAGAMENTOS!U249,PAGAMENTOS!AC249,PAGAMENTOS!AK249,PAGAMENTOS!AQ249,PAGAMENTOS!AW249),PAGAMENTOS!249:249,0)=29,"3ª P",IF(PAGAMENTOS!AC249=PAGAMENTOS!AK249,"4ª P","4ª P"))))),"SEM PAGAMENTO"))</f>
        <v>4ª P</v>
      </c>
      <c r="P249" s="11">
        <f>IF(MAX(PAGAMENTOS!M249,PAGAMENTOS!U249,PAGAMENTOS!AC249,PAGAMENTOS!AK249,PAGAMENTOS!AQ249,PAGAMENTOS!AW249)=0,"SEM PAGAMENTO",IFERROR(INDEX(PAGAMENTOS!249:249,MATCH(MAX(PAGAMENTOS!M249,PAGAMENTOS!U249,PAGAMENTOS!AC249,PAGAMENTOS!AK249,PAGAMENTOS!AQ249,PAGAMENTOS!AW249),PAGAMENTOS!249:249,0)-1),"SEM PAGAMENTO"))</f>
        <v>52750.11</v>
      </c>
      <c r="Q249" s="11">
        <f>SUM(PAGAMENTOS!G249,PAGAMENTOS!L249,PAGAMENTOS!T249,PAGAMENTOS!AB249,PAGAMENTOS!AJ249,PAGAMENTOS!AP249,PAGAMENTOS!AV249)</f>
        <v>263750.53000000003</v>
      </c>
      <c r="R249" s="11">
        <f>SUM(PAGAMENTOS!G249,PAGAMENTOS!H249,PAGAMENTOS!L249,PAGAMENTOS!T249,PAGAMENTOS!AB249,PAGAMENTOS!AJ249,PAGAMENTOS!AP249,PAGAMENTOS!AV249)</f>
        <v>263750.53000000003</v>
      </c>
      <c r="S249" s="17">
        <f t="shared" si="3"/>
        <v>1</v>
      </c>
      <c r="T249" s="11">
        <f>IF(RIGHT(B249)="O",0,IF(AND(R249=0,PAGAMENTOS!H249&lt;&gt;0),0,K249-R249))</f>
        <v>0</v>
      </c>
      <c r="U249" s="120" t="str">
        <f>IF(AND(OR(PAGAMENTOS!AG249&lt;&gt;"",PAGAMENTOS!AH249&lt;&gt;""),PAGAMENTOS!AK249=""),"4ª",IF(AND(OR(PAGAMENTOS!Y249&lt;&gt;"",PAGAMENTOS!Z249&lt;&gt;""),PAGAMENTOS!AC249=""),"3ª",IF(AND(OR(PAGAMENTOS!Q249&lt;&gt;"",PAGAMENTOS!R249&lt;&gt;""),PAGAMENTOS!U249=""),"2ª",IF(AND(OR(PAGAMENTOS!I249&lt;&gt;"",PAGAMENTOS!J249&lt;&gt;""),PAGAMENTOS!M249=""),"1ª","OK"))))</f>
        <v>OK</v>
      </c>
      <c r="V249" s="120" t="str">
        <f>IF(U249="4ª",IF(PAGAMENTOS!AH249="","AGUARDANDO VISTORIA","NO FINANCEIRO"),IF(U249="3ª",IF(PAGAMENTOS!Z249="","AGUARDANDO VISTORIA","NO FINANCEIRO"),IF(U249="2ª",IF(PAGAMENTOS!R249="","AGUARDANDO VISTORIA","NO FINANCEIRO"),IF(U249="1ª",IF(PAGAMENTOS!J249="","AGUARDANDO LIBERAÇÃO","NO FINANCEIRO"),"OK"))))</f>
        <v>OK</v>
      </c>
      <c r="W249" s="233" t="str">
        <f>IF(U249="4ª",IF(PAGAMENTOS!AH249="",PAGAMENTOS!AG249,PAGAMENTOS!AH249),IF(U249="3ª",IF(PAGAMENTOS!Z249="",PAGAMENTOS!Y249,PAGAMENTOS!Z249),IF(U249="2ª",IF(PAGAMENTOS!R249="",PAGAMENTOS!Q249,PAGAMENTOS!R249),IF(U249="1ª",IF(PAGAMENTOS!J249="",PAGAMENTOS!I249,PAGAMENTOS!J249),"OK"))))</f>
        <v>OK</v>
      </c>
      <c r="X249" s="18">
        <f>MAX(VISTORIA!Y249,VISTORIA!U249,VISTORIA!Q249,VISTORIA!M249,VISTORIA!I249)</f>
        <v>1</v>
      </c>
      <c r="Y249" s="18">
        <f>IF(VISTORIA!Y249&lt;&gt;"",VISTORIA!Y249,IF(VISTORIA!U249&lt;&gt;"",VISTORIA!U249,IF(VISTORIA!Q249&lt;&gt;"",VISTORIA!Q249,IF(VISTORIA!M249&lt;&gt;"",VISTORIA!M249,IF(VISTORIA!I249&lt;&gt;"",VISTORIA!I249,0)))))</f>
        <v>1</v>
      </c>
      <c r="Z249" s="233">
        <f>IF(VISTORIA!Y249&lt;&gt;"",VISTORIA!W249,IF(VISTORIA!U249&lt;&gt;"",VISTORIA!S249,IF(VISTORIA!Q249&lt;&gt;"",VISTORIA!O249,IF(VISTORIA!M249&lt;&gt;"",VISTORIA!K249,IF(VISTORIA!I249&lt;&gt;"",VISTORIA!G249,"NA")))))</f>
        <v>42822</v>
      </c>
      <c r="AA249" s="233">
        <f>IF(VISTORIA!Y249&lt;&gt;"",VISTORIA!X249,IF(VISTORIA!U249&lt;&gt;"",VISTORIA!T249,IF(VISTORIA!Q249&lt;&gt;"",VISTORIA!P249,IF(VISTORIA!M249&lt;&gt;"",VISTORIA!L249,IF(VISTORIA!I249&lt;&gt;"",VISTORIA!H249,"NA")))))</f>
        <v>43132</v>
      </c>
      <c r="AB249" s="233" t="str">
        <f>IF(OR(G249="AGUARDANDO PRESTAÇÃO DE CONTAS",G249="AGUARDANDO APROVAÇÃO PRESTAÇÃO DE CONTAS",G249="CONCLUÍDO"),"PTM CONCLUÍDO",IF(AND(VISTORIA!X249="",VISTORIA!W249&lt;&gt;""),VISTORIA!W249,IF(AND(VISTORIA!T249="",VISTORIA!S249&lt;&gt;""),VISTORIA!S249,IF(AND(VISTORIA!P249="",VISTORIA!O249&lt;&gt;""),VISTORIA!O249,IF(AND(VISTORIA!L249="",VISTORIA!K249&lt;&gt;""),VISTORIA!K249,IF(AND(VISTORIA!H249="",VISTORIA!G249&lt;&gt;""),VISTORIA!G249,"SEM PEDIDO"))))))</f>
        <v>SEM PEDIDO</v>
      </c>
      <c r="AC249" s="18" t="str">
        <f>IFERROR(INDEX('CONCLUSÃO INFORMAL'!249:249,MATCH(MAX('CONCLUSÃO INFORMAL'!H249,'CONCLUSÃO INFORMAL'!L249,'CONCLUSÃO INFORMAL'!P249),'CONCLUSÃO INFORMAL'!249:249,0)-1),"NÃO INFORMADO")</f>
        <v>NÃO INFORMADO</v>
      </c>
      <c r="AD249" s="233" t="str">
        <f>IFERROR(INDEX('CONCLUSÃO INFORMAL'!249:249,MATCH(MAX('CONCLUSÃO INFORMAL'!H249,'CONCLUSÃO INFORMAL'!L249,'CONCLUSÃO INFORMAL'!P249),'CONCLUSÃO INFORMAL'!249:249,0)),"NÃO INFORMADO")</f>
        <v>NÃO INFORMADO</v>
      </c>
      <c r="AE249" s="1950" t="str">
        <f>IFERROR(INDEX('CONCLUSÃO INFORMAL'!249:249,MATCH(MAX('CONCLUSÃO INFORMAL'!H249,'CONCLUSÃO INFORMAL'!L249,'CONCLUSÃO INFORMAL'!P249),'CONCLUSÃO INFORMAL'!249:249,0)+1),"NÃO INFORMADO")</f>
        <v>NÃO INFORMADO</v>
      </c>
    </row>
    <row r="250" spans="2:31" ht="72.5" x14ac:dyDescent="0.35">
      <c r="B250" s="7" t="str">
        <f>'INF GERAIS'!B250&amp;IFERROR(IF(INDEX(APOIO!$A$5:$A$50,MATCH('INF GERAIS'!N250,APOIO!$B$5:$B$50,0))="NÃO",APOIO!$A$2&amp;"NÃO VÁLIDO",""),"")</f>
        <v>2014.0236</v>
      </c>
      <c r="C250" s="1950" t="str">
        <f>'INF GERAIS'!C250</f>
        <v>AGRESTE SETENTRIONAL</v>
      </c>
      <c r="D250" s="1950" t="str">
        <f>'INF GERAIS'!D250</f>
        <v>MACHADOS</v>
      </c>
      <c r="E250" s="1950" t="str">
        <f>'INF GERAIS'!E250</f>
        <v>PAVIMENTAÇÃO EM PARALELEPÍPEDOS GRANÍTICOS, DRENAGEM E SINALIZAÇÃO VIÁRIA DE DIVERSAS RUAS DO CENTRO</v>
      </c>
      <c r="F250" s="1950" t="str">
        <f>'INF GERAIS'!G250</f>
        <v>NORMAL</v>
      </c>
      <c r="G250" s="12" t="str">
        <f>'INF GERAIS'!N250</f>
        <v>EM CONFERÊNCIA PARA TEMAI</v>
      </c>
      <c r="H250" s="1950" t="str">
        <f>'INF GERAIS'!O250</f>
        <v>CONCLUÍDA</v>
      </c>
      <c r="I250" s="11">
        <f>'INF GERAIS'!I250</f>
        <v>754716.54749999999</v>
      </c>
      <c r="J250" s="11">
        <f>'INF GERAIS'!J250</f>
        <v>548183.16</v>
      </c>
      <c r="K250" s="11">
        <f>'INF GERAIS'!K250</f>
        <v>490966.02</v>
      </c>
      <c r="L250" s="11">
        <f>'INF GERAIS'!L250</f>
        <v>11785.81</v>
      </c>
      <c r="M250" s="11">
        <f>'INF GERAIS'!M250</f>
        <v>45431.33</v>
      </c>
      <c r="N250" s="233">
        <f>IF(MAX(PAGAMENTOS!M250,PAGAMENTOS!U250,PAGAMENTOS!AC250,PAGAMENTOS!AK250,PAGAMENTOS!AQ250,PAGAMENTOS!AW250)=0,"SEM PAGAMENTO",IFERROR(INDEX(PAGAMENTOS!250:250,MATCH(MAX(PAGAMENTOS!M250,PAGAMENTOS!U250,PAGAMENTOS!AC250,PAGAMENTOS!AK250,PAGAMENTOS!AQ250,PAGAMENTOS!AW250),PAGAMENTOS!250:250,0)),"SEM PAGAMENTO"))</f>
        <v>43285</v>
      </c>
      <c r="O250" s="120" t="str">
        <f>IF(MAX(PAGAMENTOS!M250,PAGAMENTOS!U250,PAGAMENTOS!AC250,PAGAMENTOS!AK250,PAGAMENTOS!AQ250,PAGAMENTOS!AW250)=0,"SEM PAGAMENTO",IFERROR(IF(MATCH(MAX(PAGAMENTOS!M250,PAGAMENTOS!U250,PAGAMENTOS!AC250,PAGAMENTOS!AK250,PAGAMENTOS!AQ250,PAGAMENTOS!AW250),PAGAMENTOS!250:250,0)&gt;40,INDEX(PAGAMENTOS!250:250,MATCH(MAX(PAGAMENTOS!M250,PAGAMENTOS!U250,PAGAMENTOS!AC250,PAGAMENTOS!AK250,PAGAMENTOS!AQ250,PAGAMENTOS!AW250),PAGAMENTOS!250:250,0)-2)&amp;" P COMP.",IF(MATCH(MAX(PAGAMENTOS!M250,PAGAMENTOS!U250,PAGAMENTOS!AC250,PAGAMENTOS!AK250,PAGAMENTOS!AQ250,PAGAMENTOS!AW250),PAGAMENTOS!250:250,0)=13,"1ª P",IF(MATCH(MAX(PAGAMENTOS!M250,PAGAMENTOS!U250,PAGAMENTOS!AC250,PAGAMENTOS!AK250,PAGAMENTOS!AQ250,PAGAMENTOS!AW250),PAGAMENTOS!250:250,0)=21,"2ª P",IF(MATCH(MAX(PAGAMENTOS!M250,PAGAMENTOS!U250,PAGAMENTOS!AC250,PAGAMENTOS!AK250,PAGAMENTOS!AQ250,PAGAMENTOS!AW250),PAGAMENTOS!250:250,0)=29,"3ª P",IF(PAGAMENTOS!AC250=PAGAMENTOS!AK250,"4ª P","4ª P"))))),"SEM PAGAMENTO"))</f>
        <v>4ª P</v>
      </c>
      <c r="P250" s="11">
        <f>IF(MAX(PAGAMENTOS!M250,PAGAMENTOS!U250,PAGAMENTOS!AC250,PAGAMENTOS!AK250,PAGAMENTOS!AQ250,PAGAMENTOS!AW250)=0,"SEM PAGAMENTO",IFERROR(INDEX(PAGAMENTOS!250:250,MATCH(MAX(PAGAMENTOS!M250,PAGAMENTOS!U250,PAGAMENTOS!AC250,PAGAMENTOS!AK250,PAGAMENTOS!AQ250,PAGAMENTOS!AW250),PAGAMENTOS!250:250,0)-1),"SEM PAGAMENTO"))</f>
        <v>98193.21</v>
      </c>
      <c r="Q250" s="11">
        <f>SUM(PAGAMENTOS!G250,PAGAMENTOS!L250,PAGAMENTOS!T250,PAGAMENTOS!AB250,PAGAMENTOS!AJ250,PAGAMENTOS!AP250,PAGAMENTOS!AV250)</f>
        <v>490966.02</v>
      </c>
      <c r="R250" s="11">
        <f>SUM(PAGAMENTOS!G250,PAGAMENTOS!H250,PAGAMENTOS!L250,PAGAMENTOS!T250,PAGAMENTOS!AB250,PAGAMENTOS!AJ250,PAGAMENTOS!AP250,PAGAMENTOS!AV250)</f>
        <v>490966.02</v>
      </c>
      <c r="S250" s="17">
        <f t="shared" si="3"/>
        <v>1</v>
      </c>
      <c r="T250" s="11">
        <f>IF(RIGHT(B250)="O",0,IF(AND(R250=0,PAGAMENTOS!H250&lt;&gt;0),0,K250-R250))</f>
        <v>0</v>
      </c>
      <c r="U250" s="120" t="str">
        <f>IF(AND(OR(PAGAMENTOS!AG250&lt;&gt;"",PAGAMENTOS!AH250&lt;&gt;""),PAGAMENTOS!AK250=""),"4ª",IF(AND(OR(PAGAMENTOS!Y250&lt;&gt;"",PAGAMENTOS!Z250&lt;&gt;""),PAGAMENTOS!AC250=""),"3ª",IF(AND(OR(PAGAMENTOS!Q250&lt;&gt;"",PAGAMENTOS!R250&lt;&gt;""),PAGAMENTOS!U250=""),"2ª",IF(AND(OR(PAGAMENTOS!I250&lt;&gt;"",PAGAMENTOS!J250&lt;&gt;""),PAGAMENTOS!M250=""),"1ª","OK"))))</f>
        <v>OK</v>
      </c>
      <c r="V250" s="120" t="str">
        <f>IF(U250="4ª",IF(PAGAMENTOS!AH250="","AGUARDANDO VISTORIA","NO FINANCEIRO"),IF(U250="3ª",IF(PAGAMENTOS!Z250="","AGUARDANDO VISTORIA","NO FINANCEIRO"),IF(U250="2ª",IF(PAGAMENTOS!R250="","AGUARDANDO VISTORIA","NO FINANCEIRO"),IF(U250="1ª",IF(PAGAMENTOS!J250="","AGUARDANDO LIBERAÇÃO","NO FINANCEIRO"),"OK"))))</f>
        <v>OK</v>
      </c>
      <c r="W250" s="233" t="str">
        <f>IF(U250="4ª",IF(PAGAMENTOS!AH250="",PAGAMENTOS!AG250,PAGAMENTOS!AH250),IF(U250="3ª",IF(PAGAMENTOS!Z250="",PAGAMENTOS!Y250,PAGAMENTOS!Z250),IF(U250="2ª",IF(PAGAMENTOS!R250="",PAGAMENTOS!Q250,PAGAMENTOS!R250),IF(U250="1ª",IF(PAGAMENTOS!J250="",PAGAMENTOS!I250,PAGAMENTOS!J250),"OK"))))</f>
        <v>OK</v>
      </c>
      <c r="X250" s="18">
        <f>MAX(VISTORIA!Y250,VISTORIA!U250,VISTORIA!Q250,VISTORIA!M250,VISTORIA!I250)</f>
        <v>1</v>
      </c>
      <c r="Y250" s="18">
        <f>IF(VISTORIA!Y250&lt;&gt;"",VISTORIA!Y250,IF(VISTORIA!U250&lt;&gt;"",VISTORIA!U250,IF(VISTORIA!Q250&lt;&gt;"",VISTORIA!Q250,IF(VISTORIA!M250&lt;&gt;"",VISTORIA!M250,IF(VISTORIA!I250&lt;&gt;"",VISTORIA!I250,0)))))</f>
        <v>1</v>
      </c>
      <c r="Z250" s="233">
        <f>IF(VISTORIA!Y250&lt;&gt;"",VISTORIA!W250,IF(VISTORIA!U250&lt;&gt;"",VISTORIA!S250,IF(VISTORIA!Q250&lt;&gt;"",VISTORIA!O250,IF(VISTORIA!M250&lt;&gt;"",VISTORIA!K250,IF(VISTORIA!I250&lt;&gt;"",VISTORIA!G250,"NA")))))</f>
        <v>43229</v>
      </c>
      <c r="AA250" s="233">
        <f>IF(VISTORIA!Y250&lt;&gt;"",VISTORIA!X250,IF(VISTORIA!U250&lt;&gt;"",VISTORIA!T250,IF(VISTORIA!Q250&lt;&gt;"",VISTORIA!P250,IF(VISTORIA!M250&lt;&gt;"",VISTORIA!L250,IF(VISTORIA!I250&lt;&gt;"",VISTORIA!H250,"NA")))))</f>
        <v>43238</v>
      </c>
      <c r="AB250" s="233" t="str">
        <f>IF(OR(G250="AGUARDANDO PRESTAÇÃO DE CONTAS",G250="AGUARDANDO APROVAÇÃO PRESTAÇÃO DE CONTAS",G250="CONCLUÍDO"),"PTM CONCLUÍDO",IF(AND(VISTORIA!X250="",VISTORIA!W250&lt;&gt;""),VISTORIA!W250,IF(AND(VISTORIA!T250="",VISTORIA!S250&lt;&gt;""),VISTORIA!S250,IF(AND(VISTORIA!P250="",VISTORIA!O250&lt;&gt;""),VISTORIA!O250,IF(AND(VISTORIA!L250="",VISTORIA!K250&lt;&gt;""),VISTORIA!K250,IF(AND(VISTORIA!H250="",VISTORIA!G250&lt;&gt;""),VISTORIA!G250,"SEM PEDIDO"))))))</f>
        <v>SEM PEDIDO</v>
      </c>
      <c r="AC250" s="18" t="str">
        <f>IFERROR(INDEX('CONCLUSÃO INFORMAL'!250:250,MATCH(MAX('CONCLUSÃO INFORMAL'!H250,'CONCLUSÃO INFORMAL'!L250,'CONCLUSÃO INFORMAL'!P250),'CONCLUSÃO INFORMAL'!250:250,0)-1),"NÃO INFORMADO")</f>
        <v>NÃO INFORMADO</v>
      </c>
      <c r="AD250" s="233" t="str">
        <f>IFERROR(INDEX('CONCLUSÃO INFORMAL'!250:250,MATCH(MAX('CONCLUSÃO INFORMAL'!H250,'CONCLUSÃO INFORMAL'!L250,'CONCLUSÃO INFORMAL'!P250),'CONCLUSÃO INFORMAL'!250:250,0)),"NÃO INFORMADO")</f>
        <v>NÃO INFORMADO</v>
      </c>
      <c r="AE250" s="1950" t="str">
        <f>IFERROR(INDEX('CONCLUSÃO INFORMAL'!250:250,MATCH(MAX('CONCLUSÃO INFORMAL'!H250,'CONCLUSÃO INFORMAL'!L250,'CONCLUSÃO INFORMAL'!P250),'CONCLUSÃO INFORMAL'!250:250,0)+1),"NÃO INFORMADO")</f>
        <v>NÃO INFORMADO</v>
      </c>
    </row>
    <row r="251" spans="2:31" ht="58" x14ac:dyDescent="0.35">
      <c r="B251" s="7" t="str">
        <f>'INF GERAIS'!B251&amp;IFERROR(IF(INDEX(APOIO!$A$5:$A$50,MATCH('INF GERAIS'!N251,APOIO!$B$5:$B$50,0))="NÃO",APOIO!$A$2&amp;"NÃO VÁLIDO",""),"")</f>
        <v>2014.0237</v>
      </c>
      <c r="C251" s="1950" t="str">
        <f>'INF GERAIS'!C251</f>
        <v>SERTÃO DO MOXOTÓ</v>
      </c>
      <c r="D251" s="1950" t="str">
        <f>'INF GERAIS'!D251</f>
        <v>MANARI</v>
      </c>
      <c r="E251" s="1950" t="str">
        <f>'INF GERAIS'!E251</f>
        <v>CONSTRUÇÃO DO BLOCO II, BLOCO III E BLOCO IV DA ESCOLA NOVA MUNICIPAL MARIA ALZIRA</v>
      </c>
      <c r="F251" s="1950" t="str">
        <f>'INF GERAIS'!G251</f>
        <v>NORMAL</v>
      </c>
      <c r="G251" s="1950" t="str">
        <f>'INF GERAIS'!N251</f>
        <v>AGUARDANDO APROVAÇÃO PRESTAÇÃO DE CONTAS (SECRETARIA)</v>
      </c>
      <c r="H251" s="1950" t="str">
        <f>'INF GERAIS'!O251</f>
        <v>CONCLUÍDA</v>
      </c>
      <c r="I251" s="11">
        <f>'INF GERAIS'!I251</f>
        <v>905659.85666666657</v>
      </c>
      <c r="J251" s="11">
        <f>'INF GERAIS'!J251</f>
        <v>878957.95</v>
      </c>
      <c r="K251" s="11">
        <f>'INF GERAIS'!K251</f>
        <v>876824.35</v>
      </c>
      <c r="L251" s="11">
        <f>'INF GERAIS'!L251</f>
        <v>0</v>
      </c>
      <c r="M251" s="11">
        <f>'INF GERAIS'!M251</f>
        <v>2133.6</v>
      </c>
      <c r="N251" s="233">
        <f>IF(MAX(PAGAMENTOS!M251,PAGAMENTOS!U251,PAGAMENTOS!AC251,PAGAMENTOS!AK251,PAGAMENTOS!AQ251,PAGAMENTOS!AW251)=0,"SEM PAGAMENTO",IFERROR(INDEX(PAGAMENTOS!251:251,MATCH(MAX(PAGAMENTOS!M251,PAGAMENTOS!U251,PAGAMENTOS!AC251,PAGAMENTOS!AK251,PAGAMENTOS!AQ251,PAGAMENTOS!AW251),PAGAMENTOS!251:251,0)),"SEM PAGAMENTO"))</f>
        <v>44803</v>
      </c>
      <c r="O251" s="120" t="str">
        <f>IF(MAX(PAGAMENTOS!M251,PAGAMENTOS!U251,PAGAMENTOS!AC251,PAGAMENTOS!AK251,PAGAMENTOS!AQ251,PAGAMENTOS!AW251)=0,"SEM PAGAMENTO",IFERROR(IF(MATCH(MAX(PAGAMENTOS!M251,PAGAMENTOS!U251,PAGAMENTOS!AC251,PAGAMENTOS!AK251,PAGAMENTOS!AQ251,PAGAMENTOS!AW251),PAGAMENTOS!251:251,0)&gt;40,INDEX(PAGAMENTOS!251:251,MATCH(MAX(PAGAMENTOS!M251,PAGAMENTOS!U251,PAGAMENTOS!AC251,PAGAMENTOS!AK251,PAGAMENTOS!AQ251,PAGAMENTOS!AW251),PAGAMENTOS!251:251,0)-2)&amp;" P COMP.",IF(MATCH(MAX(PAGAMENTOS!M251,PAGAMENTOS!U251,PAGAMENTOS!AC251,PAGAMENTOS!AK251,PAGAMENTOS!AQ251,PAGAMENTOS!AW251),PAGAMENTOS!251:251,0)=13,"1ª P",IF(MATCH(MAX(PAGAMENTOS!M251,PAGAMENTOS!U251,PAGAMENTOS!AC251,PAGAMENTOS!AK251,PAGAMENTOS!AQ251,PAGAMENTOS!AW251),PAGAMENTOS!251:251,0)=21,"2ª P",IF(MATCH(MAX(PAGAMENTOS!M251,PAGAMENTOS!U251,PAGAMENTOS!AC251,PAGAMENTOS!AK251,PAGAMENTOS!AQ251,PAGAMENTOS!AW251),PAGAMENTOS!251:251,0)=29,"3ª P",IF(PAGAMENTOS!AC251=PAGAMENTOS!AK251,"4ª P","4ª P"))))),"SEM PAGAMENTO"))</f>
        <v>4ª P</v>
      </c>
      <c r="P251" s="11">
        <f>IF(MAX(PAGAMENTOS!M251,PAGAMENTOS!U251,PAGAMENTOS!AC251,PAGAMENTOS!AK251,PAGAMENTOS!AQ251,PAGAMENTOS!AW251)=0,"SEM PAGAMENTO",IFERROR(INDEX(PAGAMENTOS!251:251,MATCH(MAX(PAGAMENTOS!M251,PAGAMENTOS!U251,PAGAMENTOS!AC251,PAGAMENTOS!AK251,PAGAMENTOS!AQ251,PAGAMENTOS!AW251),PAGAMENTOS!251:251,0)-1),"SEM PAGAMENTO"))</f>
        <v>209148.64</v>
      </c>
      <c r="Q251" s="11">
        <f>SUM(PAGAMENTOS!G251,PAGAMENTOS!L251,PAGAMENTOS!T251,PAGAMENTOS!AB251,PAGAMENTOS!AJ251,PAGAMENTOS!AP251,PAGAMENTOS!AV251)</f>
        <v>876824.35</v>
      </c>
      <c r="R251" s="11">
        <f>SUM(PAGAMENTOS!G251,PAGAMENTOS!H251,PAGAMENTOS!L251,PAGAMENTOS!T251,PAGAMENTOS!AB251,PAGAMENTOS!AJ251,PAGAMENTOS!AP251,PAGAMENTOS!AV251)</f>
        <v>876824.35</v>
      </c>
      <c r="S251" s="17">
        <f t="shared" si="3"/>
        <v>1</v>
      </c>
      <c r="T251" s="11">
        <f>IF(RIGHT(B251)="O",0,IF(AND(R251=0,PAGAMENTOS!H251&lt;&gt;0),0,K251-R251))</f>
        <v>0</v>
      </c>
      <c r="U251" s="120" t="str">
        <f>IF(AND(OR(PAGAMENTOS!AG251&lt;&gt;"",PAGAMENTOS!AH251&lt;&gt;""),PAGAMENTOS!AK251=""),"4ª",IF(AND(OR(PAGAMENTOS!Y251&lt;&gt;"",PAGAMENTOS!Z251&lt;&gt;""),PAGAMENTOS!AC251=""),"3ª",IF(AND(OR(PAGAMENTOS!Q251&lt;&gt;"",PAGAMENTOS!R251&lt;&gt;""),PAGAMENTOS!U251=""),"2ª",IF(AND(OR(PAGAMENTOS!I251&lt;&gt;"",PAGAMENTOS!J251&lt;&gt;""),PAGAMENTOS!M251=""),"1ª","OK"))))</f>
        <v>OK</v>
      </c>
      <c r="V251" s="120" t="str">
        <f>IF(U251="4ª",IF(PAGAMENTOS!AH251="","AGUARDANDO VISTORIA","NO FINANCEIRO"),IF(U251="3ª",IF(PAGAMENTOS!Z251="","AGUARDANDO VISTORIA","NO FINANCEIRO"),IF(U251="2ª",IF(PAGAMENTOS!R251="","AGUARDANDO VISTORIA","NO FINANCEIRO"),IF(U251="1ª",IF(PAGAMENTOS!J251="","AGUARDANDO LIBERAÇÃO","NO FINANCEIRO"),"OK"))))</f>
        <v>OK</v>
      </c>
      <c r="W251" s="233" t="str">
        <f>IF(U251="4ª",IF(PAGAMENTOS!AH251="",PAGAMENTOS!AG251,PAGAMENTOS!AH251),IF(U251="3ª",IF(PAGAMENTOS!Z251="",PAGAMENTOS!Y251,PAGAMENTOS!Z251),IF(U251="2ª",IF(PAGAMENTOS!R251="",PAGAMENTOS!Q251,PAGAMENTOS!R251),IF(U251="1ª",IF(PAGAMENTOS!J251="",PAGAMENTOS!I251,PAGAMENTOS!J251),"OK"))))</f>
        <v>OK</v>
      </c>
      <c r="X251" s="18" t="e">
        <f>MAX(VISTORIA!Y251,VISTORIA!M251,VISTORIA!Q251,VISTORIA!#REF!,VISTORIA!I251)</f>
        <v>#REF!</v>
      </c>
      <c r="Y251" s="18">
        <f>IF(VISTORIA!Y251&lt;&gt;"",VISTORIA!Y251,IF(VISTORIA!M251&lt;&gt;"",VISTORIA!M251,IF(VISTORIA!Q251&lt;&gt;"",VISTORIA!Q251,IF(VISTORIA!#REF!&lt;&gt;"",VISTORIA!#REF!,IF(VISTORIA!I251&lt;&gt;"",VISTORIA!I251,0)))))</f>
        <v>1</v>
      </c>
      <c r="Z251" s="233">
        <f>IF(VISTORIA!Y251&lt;&gt;"",VISTORIA!W251,IF(VISTORIA!M251&lt;&gt;"",VISTORIA!K251,IF(VISTORIA!Q251&lt;&gt;"",VISTORIA!O251,IF(VISTORIA!#REF!&lt;&gt;"",VISTORIA!#REF!,IF(VISTORIA!I251&lt;&gt;"",VISTORIA!G251,"NA")))))</f>
        <v>44787</v>
      </c>
      <c r="AA251" s="233">
        <f>IF(VISTORIA!Y251&lt;&gt;"",VISTORIA!X251,IF(VISTORIA!M251&lt;&gt;"",VISTORIA!L251,IF(VISTORIA!Q251&lt;&gt;"",VISTORIA!P251,IF(VISTORIA!#REF!&lt;&gt;"",VISTORIA!#REF!,IF(VISTORIA!I251&lt;&gt;"",VISTORIA!H251,"NA")))))</f>
        <v>44791</v>
      </c>
      <c r="AB251" s="233" t="e">
        <f>IF(OR(G251="AGUARDANDO PRESTAÇÃO DE CONTAS",G251="AGUARDANDO APROVAÇÃO PRESTAÇÃO DE CONTAS",G251="CONCLUÍDO"),"PTM CONCLUÍDO",IF(AND(VISTORIA!X251="",VISTORIA!W251&lt;&gt;""),VISTORIA!W251,IF(AND(VISTORIA!L251="",VISTORIA!K251&lt;&gt;""),VISTORIA!K251,IF(AND(VISTORIA!P251="",VISTORIA!O251&lt;&gt;""),VISTORIA!O251,IF(AND(VISTORIA!#REF!="",VISTORIA!#REF!&lt;&gt;""),VISTORIA!#REF!,IF(AND(VISTORIA!H251="",VISTORIA!G251&lt;&gt;""),VISTORIA!G251,"SEM PEDIDO"))))))</f>
        <v>#REF!</v>
      </c>
      <c r="AC251" s="18" t="str">
        <f>IFERROR(INDEX('CONCLUSÃO INFORMAL'!251:251,MATCH(MAX('CONCLUSÃO INFORMAL'!H251,'CONCLUSÃO INFORMAL'!L251,'CONCLUSÃO INFORMAL'!P251),'CONCLUSÃO INFORMAL'!251:251,0)-1),"NÃO INFORMADO")</f>
        <v>NÃO INFORMADO</v>
      </c>
      <c r="AD251" s="233" t="str">
        <f>IFERROR(INDEX('CONCLUSÃO INFORMAL'!251:251,MATCH(MAX('CONCLUSÃO INFORMAL'!H251,'CONCLUSÃO INFORMAL'!L251,'CONCLUSÃO INFORMAL'!P251),'CONCLUSÃO INFORMAL'!251:251,0)),"NÃO INFORMADO")</f>
        <v>NÃO INFORMADO</v>
      </c>
      <c r="AE251" s="1950" t="str">
        <f>IFERROR(INDEX('CONCLUSÃO INFORMAL'!251:251,MATCH(MAX('CONCLUSÃO INFORMAL'!H251,'CONCLUSÃO INFORMAL'!L251,'CONCLUSÃO INFORMAL'!P251),'CONCLUSÃO INFORMAL'!251:251,0)+1),"NÃO INFORMADO")</f>
        <v>NÃO INFORMADO</v>
      </c>
    </row>
    <row r="252" spans="2:31" ht="159.5" x14ac:dyDescent="0.35">
      <c r="B252" s="7" t="str">
        <f>'INF GERAIS'!B252&amp;IFERROR(IF(INDEX(APOIO!$A$5:$A$50,MATCH('INF GERAIS'!N252,APOIO!$B$5:$B$50,0))="NÃO",APOIO!$A$2&amp;"NÃO VÁLIDO",""),"")</f>
        <v>2014.0238</v>
      </c>
      <c r="C252" s="1950" t="str">
        <f>'INF GERAIS'!C252</f>
        <v>MATA SUL</v>
      </c>
      <c r="D252" s="1950" t="str">
        <f>'INF GERAIS'!D252</f>
        <v>MARAIAL</v>
      </c>
      <c r="E252" s="1950" t="str">
        <f>'INF GERAIS'!E252</f>
        <v>PAVIMENTAÇÃO DE VIAS URBANAS DO MUNICÍPIO NOS BAIRROS NOVA MARAIAL, LOTEAMENTO MANOEL NUNES VIANA, BAIRRO BOM JESUS RUA PROJETADA 15, BAIRRO SÃO LUIZ, DISTRITO DE SERTÃOZINHO DE CIMA E DISTRITO DE SERTÃOZINHO DE BAIXO</v>
      </c>
      <c r="F252" s="1950" t="str">
        <f>'INF GERAIS'!G252</f>
        <v>NORMAL</v>
      </c>
      <c r="G252" s="1950" t="str">
        <f>'INF GERAIS'!N252</f>
        <v>APROVADO</v>
      </c>
      <c r="H252" s="1950" t="str">
        <f>'INF GERAIS'!O252</f>
        <v>EM ANDAMENTO</v>
      </c>
      <c r="I252" s="11">
        <f>'INF GERAIS'!I252</f>
        <v>603773.24</v>
      </c>
      <c r="J252" s="11">
        <f>'INF GERAIS'!J252</f>
        <v>602691.18000000005</v>
      </c>
      <c r="K252" s="11">
        <f>'INF GERAIS'!K252</f>
        <v>602691.18000000005</v>
      </c>
      <c r="L252" s="11">
        <f>'INF GERAIS'!L252</f>
        <v>0</v>
      </c>
      <c r="M252" s="11">
        <f>'INF GERAIS'!M252</f>
        <v>0</v>
      </c>
      <c r="N252" s="233">
        <f>IF(MAX(PAGAMENTOS!M252,PAGAMENTOS!U252,PAGAMENTOS!AC252,PAGAMENTOS!AK252,PAGAMENTOS!AQ252,PAGAMENTOS!AW252)=0,"SEM PAGAMENTO",IFERROR(INDEX(PAGAMENTOS!252:252,MATCH(MAX(PAGAMENTOS!M252,PAGAMENTOS!U252,PAGAMENTOS!AC252,PAGAMENTOS!AK252,PAGAMENTOS!AQ252,PAGAMENTOS!AW252),PAGAMENTOS!252:252,0)),"SEM PAGAMENTO"))</f>
        <v>43909</v>
      </c>
      <c r="O252" s="120" t="str">
        <f>IF(MAX(PAGAMENTOS!M252,PAGAMENTOS!U252,PAGAMENTOS!AC252,PAGAMENTOS!AK252,PAGAMENTOS!AQ252,PAGAMENTOS!AW252)=0,"SEM PAGAMENTO",IFERROR(IF(MATCH(MAX(PAGAMENTOS!M252,PAGAMENTOS!U252,PAGAMENTOS!AC252,PAGAMENTOS!AK252,PAGAMENTOS!AQ252,PAGAMENTOS!AW252),PAGAMENTOS!252:252,0)&gt;40,INDEX(PAGAMENTOS!252:252,MATCH(MAX(PAGAMENTOS!M252,PAGAMENTOS!U252,PAGAMENTOS!AC252,PAGAMENTOS!AK252,PAGAMENTOS!AQ252,PAGAMENTOS!AW252),PAGAMENTOS!252:252,0)-2)&amp;" P COMP.",IF(MATCH(MAX(PAGAMENTOS!M252,PAGAMENTOS!U252,PAGAMENTOS!AC252,PAGAMENTOS!AK252,PAGAMENTOS!AQ252,PAGAMENTOS!AW252),PAGAMENTOS!252:252,0)=13,"1ª P",IF(MATCH(MAX(PAGAMENTOS!M252,PAGAMENTOS!U252,PAGAMENTOS!AC252,PAGAMENTOS!AK252,PAGAMENTOS!AQ252,PAGAMENTOS!AW252),PAGAMENTOS!252:252,0)=21,"2ª P",IF(MATCH(MAX(PAGAMENTOS!M252,PAGAMENTOS!U252,PAGAMENTOS!AC252,PAGAMENTOS!AK252,PAGAMENTOS!AQ252,PAGAMENTOS!AW252),PAGAMENTOS!252:252,0)=29,"3ª P",IF(PAGAMENTOS!AC252=PAGAMENTOS!AK252,"4ª P","4ª P"))))),"SEM PAGAMENTO"))</f>
        <v>3ª P</v>
      </c>
      <c r="P252" s="11">
        <f>IF(MAX(PAGAMENTOS!M252,PAGAMENTOS!U252,PAGAMENTOS!AC252,PAGAMENTOS!AK252,PAGAMENTOS!AQ252,PAGAMENTOS!AW252)=0,"SEM PAGAMENTO",IFERROR(INDEX(PAGAMENTOS!252:252,MATCH(MAX(PAGAMENTOS!M252,PAGAMENTOS!U252,PAGAMENTOS!AC252,PAGAMENTOS!AK252,PAGAMENTOS!AQ252,PAGAMENTOS!AW252),PAGAMENTOS!252:252,0)-1),"SEM PAGAMENTO"))</f>
        <v>120538.23999999999</v>
      </c>
      <c r="Q252" s="11">
        <f>SUM(PAGAMENTOS!G252,PAGAMENTOS!L252,PAGAMENTOS!T252,PAGAMENTOS!AB252,PAGAMENTOS!AJ252,PAGAMENTOS!AP252,PAGAMENTOS!AV252)</f>
        <v>482152.94</v>
      </c>
      <c r="R252" s="11">
        <f>SUM(PAGAMENTOS!G252,PAGAMENTOS!H252,PAGAMENTOS!L252,PAGAMENTOS!T252,PAGAMENTOS!AB252,PAGAMENTOS!AJ252,PAGAMENTOS!AP252,PAGAMENTOS!AV252)</f>
        <v>482152.94</v>
      </c>
      <c r="S252" s="17">
        <f t="shared" si="3"/>
        <v>0.79999999336310179</v>
      </c>
      <c r="T252" s="11">
        <f>IF(RIGHT(B252)="O",0,IF(AND(R252=0,PAGAMENTOS!H252&lt;&gt;0),0,K252-R252))</f>
        <v>120538.24000000005</v>
      </c>
      <c r="U252" s="120" t="str">
        <f>IF(AND(OR(PAGAMENTOS!AG252&lt;&gt;"",PAGAMENTOS!AH252&lt;&gt;""),PAGAMENTOS!AK252=""),"4ª",IF(AND(OR(PAGAMENTOS!Y252&lt;&gt;"",PAGAMENTOS!Z252&lt;&gt;""),PAGAMENTOS!AC252=""),"3ª",IF(AND(OR(PAGAMENTOS!Q252&lt;&gt;"",PAGAMENTOS!R252&lt;&gt;""),PAGAMENTOS!U252=""),"2ª",IF(AND(OR(PAGAMENTOS!I252&lt;&gt;"",PAGAMENTOS!J252&lt;&gt;""),PAGAMENTOS!M252=""),"1ª","OK"))))</f>
        <v>OK</v>
      </c>
      <c r="V252" s="120" t="str">
        <f>IF(U252="4ª",IF(PAGAMENTOS!AH252="","AGUARDANDO VISTORIA","NO FINANCEIRO"),IF(U252="3ª",IF(PAGAMENTOS!Z252="","AGUARDANDO VISTORIA","NO FINANCEIRO"),IF(U252="2ª",IF(PAGAMENTOS!R252="","AGUARDANDO VISTORIA","NO FINANCEIRO"),IF(U252="1ª",IF(PAGAMENTOS!J252="","AGUARDANDO LIBERAÇÃO","NO FINANCEIRO"),"OK"))))</f>
        <v>OK</v>
      </c>
      <c r="W252" s="233" t="str">
        <f>IF(U252="4ª",IF(PAGAMENTOS!AH252="",PAGAMENTOS!AG252,PAGAMENTOS!AH252),IF(U252="3ª",IF(PAGAMENTOS!Z252="",PAGAMENTOS!Y252,PAGAMENTOS!Z252),IF(U252="2ª",IF(PAGAMENTOS!R252="",PAGAMENTOS!Q252,PAGAMENTOS!R252),IF(U252="1ª",IF(PAGAMENTOS!J252="",PAGAMENTOS!I252,PAGAMENTOS!J252),"OK"))))</f>
        <v>OK</v>
      </c>
      <c r="X252" s="18">
        <f>MAX(VISTORIA!Y252,VISTORIA!U252,VISTORIA!Q252,VISTORIA!M252,VISTORIA!I252)</f>
        <v>0.6</v>
      </c>
      <c r="Y252" s="18">
        <f>IF(VISTORIA!Y252&lt;&gt;"",VISTORIA!Y252,IF(VISTORIA!U252&lt;&gt;"",VISTORIA!U252,IF(VISTORIA!Q252&lt;&gt;"",VISTORIA!Q252,IF(VISTORIA!M252&lt;&gt;"",VISTORIA!M252,IF(VISTORIA!I252&lt;&gt;"",VISTORIA!I252,0)))))</f>
        <v>0.6</v>
      </c>
      <c r="Z252" s="233">
        <f>IF(VISTORIA!Y252&lt;&gt;"",VISTORIA!W252,IF(VISTORIA!U252&lt;&gt;"",VISTORIA!S252,IF(VISTORIA!Q252&lt;&gt;"",VISTORIA!O252,IF(VISTORIA!M252&lt;&gt;"",VISTORIA!K252,IF(VISTORIA!I252&lt;&gt;"",VISTORIA!G252,"NA")))))</f>
        <v>43213</v>
      </c>
      <c r="AA252" s="233">
        <f>IF(VISTORIA!Y252&lt;&gt;"",VISTORIA!X252,IF(VISTORIA!U252&lt;&gt;"",VISTORIA!T252,IF(VISTORIA!Q252&lt;&gt;"",VISTORIA!P252,IF(VISTORIA!M252&lt;&gt;"",VISTORIA!L252,IF(VISTORIA!I252&lt;&gt;"",VISTORIA!H252,"NA")))))</f>
        <v>43228</v>
      </c>
      <c r="AB252" s="233" t="str">
        <f>IF(OR(G252="AGUARDANDO PRESTAÇÃO DE CONTAS",G252="AGUARDANDO APROVAÇÃO PRESTAÇÃO DE CONTAS",G252="CONCLUÍDO"),"PTM CONCLUÍDO",IF(AND(VISTORIA!X252="",VISTORIA!W252&lt;&gt;""),VISTORIA!W252,IF(AND(VISTORIA!T252="",VISTORIA!S252&lt;&gt;""),VISTORIA!S252,IF(AND(VISTORIA!P252="",VISTORIA!O252&lt;&gt;""),VISTORIA!O252,IF(AND(VISTORIA!L252="",VISTORIA!K252&lt;&gt;""),VISTORIA!K252,IF(AND(VISTORIA!H252="",VISTORIA!G252&lt;&gt;""),VISTORIA!G252,"SEM PEDIDO"))))))</f>
        <v>SEM PEDIDO</v>
      </c>
      <c r="AC252" s="18" t="str">
        <f>IFERROR(INDEX('CONCLUSÃO INFORMAL'!252:252,MATCH(MAX('CONCLUSÃO INFORMAL'!H252,'CONCLUSÃO INFORMAL'!L252,'CONCLUSÃO INFORMAL'!P252),'CONCLUSÃO INFORMAL'!252:252,0)-1),"NÃO INFORMADO")</f>
        <v>NÃO INFORMADO</v>
      </c>
      <c r="AD252" s="233" t="str">
        <f>IFERROR(INDEX('CONCLUSÃO INFORMAL'!252:252,MATCH(MAX('CONCLUSÃO INFORMAL'!H252,'CONCLUSÃO INFORMAL'!L252,'CONCLUSÃO INFORMAL'!P252),'CONCLUSÃO INFORMAL'!252:252,0)),"NÃO INFORMADO")</f>
        <v>NÃO INFORMADO</v>
      </c>
      <c r="AE252" s="1950" t="str">
        <f>IFERROR(INDEX('CONCLUSÃO INFORMAL'!252:252,MATCH(MAX('CONCLUSÃO INFORMAL'!H252,'CONCLUSÃO INFORMAL'!L252,'CONCLUSÃO INFORMAL'!P252),'CONCLUSÃO INFORMAL'!252:252,0)+1),"NÃO INFORMADO")</f>
        <v>NÃO INFORMADO</v>
      </c>
    </row>
    <row r="253" spans="2:31" s="1506" customFormat="1" ht="101.5" x14ac:dyDescent="0.35">
      <c r="B253" s="1506" t="str">
        <f>'INF GERAIS'!B253&amp;IFERROR(IF(INDEX(APOIO!$A$5:$A$50,MATCH('INF GERAIS'!N253,APOIO!$B$5:$B$50,0))="NÃO",APOIO!$A$2&amp;"NÃO VÁLIDO",""),"")</f>
        <v>2014.0444</v>
      </c>
      <c r="C253" s="1950" t="str">
        <f>'INF GERAIS'!C253</f>
        <v>SERTÃO CENTRAL</v>
      </c>
      <c r="D253" s="1950" t="str">
        <f>'INF GERAIS'!D253</f>
        <v>MIRANDIBA</v>
      </c>
      <c r="E253" s="1950" t="str">
        <f>'INF GERAIS'!E253</f>
        <v>PAVIMENTAÇÃO EM PARALELEPÍPEDOS GRANÍTICOS NA RUA EXPEDITO LOPES BARROS, LOCALIZADA NA SEDE DO MUNICÍPIO DE MIRANDIBA/PE</v>
      </c>
      <c r="F253" s="1950" t="str">
        <f>'INF GERAIS'!G253</f>
        <v>NORMAL</v>
      </c>
      <c r="G253" s="1950" t="str">
        <f>'INF GERAIS'!N253</f>
        <v>AGUARDANDO APROVAÇÃO PRESTAÇÃO DE CONTAS (SECRETARIA)</v>
      </c>
      <c r="H253" s="1950" t="str">
        <f>'INF GERAIS'!O253</f>
        <v>CONCLUÍDA</v>
      </c>
      <c r="I253" s="11">
        <f>'INF GERAIS'!I253</f>
        <v>603773.24</v>
      </c>
      <c r="J253" s="11">
        <f>'INF GERAIS'!J253</f>
        <v>46678.400000000001</v>
      </c>
      <c r="K253" s="11">
        <f>'INF GERAIS'!K253</f>
        <v>0</v>
      </c>
      <c r="L253" s="11">
        <f>'INF GERAIS'!L253</f>
        <v>46678.400000000001</v>
      </c>
      <c r="M253" s="11">
        <f>'INF GERAIS'!M253</f>
        <v>0</v>
      </c>
      <c r="N253" s="233" t="str">
        <f>IF(MAX(PAGAMENTOS!M253,PAGAMENTOS!U253,PAGAMENTOS!AC253,PAGAMENTOS!AK253,PAGAMENTOS!AQ253,PAGAMENTOS!AW253)=0,"SEM PAGAMENTO",IFERROR(INDEX(PAGAMENTOS!253:253,MATCH(MAX(PAGAMENTOS!M253,PAGAMENTOS!U253,PAGAMENTOS!AC253,PAGAMENTOS!AK253,PAGAMENTOS!AQ253,PAGAMENTOS!AW253),PAGAMENTOS!253:253,0)),"SEM PAGAMENTO"))</f>
        <v>SEM PAGAMENTO</v>
      </c>
      <c r="O253" s="120" t="str">
        <f>IF(MAX(PAGAMENTOS!M253,PAGAMENTOS!U253,PAGAMENTOS!AC253,PAGAMENTOS!AK253,PAGAMENTOS!AQ253,PAGAMENTOS!AW253)=0,"SEM PAGAMENTO",IFERROR(IF(MATCH(MAX(PAGAMENTOS!M253,PAGAMENTOS!U253,PAGAMENTOS!AC253,PAGAMENTOS!AK253,PAGAMENTOS!AQ253,PAGAMENTOS!AW253),PAGAMENTOS!253:253,0)&gt;40,INDEX(PAGAMENTOS!253:253,MATCH(MAX(PAGAMENTOS!M253,PAGAMENTOS!U253,PAGAMENTOS!AC253,PAGAMENTOS!AK253,PAGAMENTOS!AQ253,PAGAMENTOS!AW253),PAGAMENTOS!253:253,0)-2)&amp;" P COMP.",IF(MATCH(MAX(PAGAMENTOS!M253,PAGAMENTOS!U253,PAGAMENTOS!AC253,PAGAMENTOS!AK253,PAGAMENTOS!AQ253,PAGAMENTOS!AW253),PAGAMENTOS!253:253,0)=13,"1ª P",IF(MATCH(MAX(PAGAMENTOS!M253,PAGAMENTOS!U253,PAGAMENTOS!AC253,PAGAMENTOS!AK253,PAGAMENTOS!AQ253,PAGAMENTOS!AW253),PAGAMENTOS!253:253,0)=21,"2ª P",IF(MATCH(MAX(PAGAMENTOS!M253,PAGAMENTOS!U253,PAGAMENTOS!AC253,PAGAMENTOS!AK253,PAGAMENTOS!AQ253,PAGAMENTOS!AW253),PAGAMENTOS!253:253,0)=29,"3ª P",IF(PAGAMENTOS!AC253=PAGAMENTOS!AK253,"4ª P","4ª P"))))),"SEM PAGAMENTO"))</f>
        <v>SEM PAGAMENTO</v>
      </c>
      <c r="P253" s="11" t="str">
        <f>IF(MAX(PAGAMENTOS!M253,PAGAMENTOS!U253,PAGAMENTOS!AC253,PAGAMENTOS!AK253,PAGAMENTOS!AQ253,PAGAMENTOS!AW253)=0,"SEM PAGAMENTO",IFERROR(INDEX(PAGAMENTOS!253:253,MATCH(MAX(PAGAMENTOS!M253,PAGAMENTOS!U253,PAGAMENTOS!AC253,PAGAMENTOS!AK253,PAGAMENTOS!AQ253,PAGAMENTOS!AW253),PAGAMENTOS!253:253,0)-1),"SEM PAGAMENTO"))</f>
        <v>SEM PAGAMENTO</v>
      </c>
      <c r="Q253" s="11">
        <f>SUM(PAGAMENTOS!G253,PAGAMENTOS!L253,PAGAMENTOS!T253,PAGAMENTOS!AB253,PAGAMENTOS!AJ253,PAGAMENTOS!AP253,PAGAMENTOS!AV253)</f>
        <v>0</v>
      </c>
      <c r="R253" s="11">
        <f>SUM(PAGAMENTOS!G253,PAGAMENTOS!H253,PAGAMENTOS!L253,PAGAMENTOS!T253,PAGAMENTOS!AB253,PAGAMENTOS!AJ253,PAGAMENTOS!AP253,PAGAMENTOS!AV253)</f>
        <v>0</v>
      </c>
      <c r="S253" s="17" t="str">
        <f t="shared" si="3"/>
        <v>NA</v>
      </c>
      <c r="T253" s="11">
        <f>IF(RIGHT(B253)="O",0,IF(AND(R253=0,PAGAMENTOS!H253&lt;&gt;0),0,K253-R253))</f>
        <v>0</v>
      </c>
      <c r="U253" s="120" t="str">
        <f>IF(AND(OR(PAGAMENTOS!AG253&lt;&gt;"",PAGAMENTOS!AH253&lt;&gt;""),PAGAMENTOS!AK253=""),"4ª",IF(AND(OR(PAGAMENTOS!Y253&lt;&gt;"",PAGAMENTOS!Z253&lt;&gt;""),PAGAMENTOS!AC253=""),"3ª",IF(AND(OR(PAGAMENTOS!Q253&lt;&gt;"",PAGAMENTOS!R253&lt;&gt;""),PAGAMENTOS!U253=""),"2ª",IF(AND(OR(PAGAMENTOS!I253&lt;&gt;"",PAGAMENTOS!J253&lt;&gt;""),PAGAMENTOS!M253=""),"1ª","OK"))))</f>
        <v>OK</v>
      </c>
      <c r="V253" s="120" t="str">
        <f>IF(U253="4ª",IF(PAGAMENTOS!AH253="","AGUARDANDO VISTORIA","NO FINANCEIRO"),IF(U253="3ª",IF(PAGAMENTOS!Z253="","AGUARDANDO VISTORIA","NO FINANCEIRO"),IF(U253="2ª",IF(PAGAMENTOS!R253="","AGUARDANDO VISTORIA","NO FINANCEIRO"),IF(U253="1ª",IF(PAGAMENTOS!J253="","AGUARDANDO LIBERAÇÃO","NO FINANCEIRO"),"OK"))))</f>
        <v>OK</v>
      </c>
      <c r="W253" s="233" t="str">
        <f>IF(U253="4ª",IF(PAGAMENTOS!AH253="",PAGAMENTOS!AG253,PAGAMENTOS!AH253),IF(U253="3ª",IF(PAGAMENTOS!Z253="",PAGAMENTOS!Y253,PAGAMENTOS!Z253),IF(U253="2ª",IF(PAGAMENTOS!R253="",PAGAMENTOS!Q253,PAGAMENTOS!R253),IF(U253="1ª",IF(PAGAMENTOS!J253="",PAGAMENTOS!I253,PAGAMENTOS!J253),"OK"))))</f>
        <v>OK</v>
      </c>
      <c r="X253" s="18">
        <f>MAX(VISTORIA!Y253,VISTORIA!U253,VISTORIA!Q253,VISTORIA!M253,VISTORIA!I253)</f>
        <v>0</v>
      </c>
      <c r="Y253" s="18">
        <f>IF(VISTORIA!Y253&lt;&gt;"",VISTORIA!Y253,IF(VISTORIA!U253&lt;&gt;"",VISTORIA!U253,IF(VISTORIA!Q253&lt;&gt;"",VISTORIA!Q253,IF(VISTORIA!M253&lt;&gt;"",VISTORIA!M253,IF(VISTORIA!I253&lt;&gt;"",VISTORIA!I253,0)))))</f>
        <v>0</v>
      </c>
      <c r="Z253" s="233" t="str">
        <f>IF(VISTORIA!Y253&lt;&gt;"",VISTORIA!W253,IF(VISTORIA!U253&lt;&gt;"",VISTORIA!S253,IF(VISTORIA!Q253&lt;&gt;"",VISTORIA!O253,IF(VISTORIA!M253&lt;&gt;"",VISTORIA!K253,IF(VISTORIA!I253&lt;&gt;"",VISTORIA!G253,"NA")))))</f>
        <v>NA</v>
      </c>
      <c r="AA253" s="233" t="str">
        <f>IF(VISTORIA!Y253&lt;&gt;"",VISTORIA!X253,IF(VISTORIA!U253&lt;&gt;"",VISTORIA!T253,IF(VISTORIA!Q253&lt;&gt;"",VISTORIA!P253,IF(VISTORIA!M253&lt;&gt;"",VISTORIA!L253,IF(VISTORIA!I253&lt;&gt;"",VISTORIA!H253,"NA")))))</f>
        <v>NA</v>
      </c>
      <c r="AB253" s="233" t="str">
        <f>IF(OR(G253="AGUARDANDO PRESTAÇÃO DE CONTAS",G253="AGUARDANDO APROVAÇÃO PRESTAÇÃO DE CONTAS",G253="CONCLUÍDO"),"PTM CONCLUÍDO",IF(AND(VISTORIA!X253="",VISTORIA!W253&lt;&gt;""),VISTORIA!W253,IF(AND(VISTORIA!T253="",VISTORIA!S253&lt;&gt;""),VISTORIA!S253,IF(AND(VISTORIA!P253="",VISTORIA!O253&lt;&gt;""),VISTORIA!O253,IF(AND(VISTORIA!L253="",VISTORIA!K253&lt;&gt;""),VISTORIA!K253,IF(AND(VISTORIA!H253="",VISTORIA!G253&lt;&gt;""),VISTORIA!G253,"SEM PEDIDO"))))))</f>
        <v>SEM PEDIDO</v>
      </c>
      <c r="AC253" s="18" t="str">
        <f>IFERROR(INDEX('CONCLUSÃO INFORMAL'!253:253,MATCH(MAX('CONCLUSÃO INFORMAL'!H253,'CONCLUSÃO INFORMAL'!L253,'CONCLUSÃO INFORMAL'!P253),'CONCLUSÃO INFORMAL'!253:253,0)-1),"NÃO INFORMADO")</f>
        <v>NÃO INFORMADO</v>
      </c>
      <c r="AD253" s="233" t="str">
        <f>IFERROR(INDEX('CONCLUSÃO INFORMAL'!253:253,MATCH(MAX('CONCLUSÃO INFORMAL'!H253,'CONCLUSÃO INFORMAL'!L253,'CONCLUSÃO INFORMAL'!P253),'CONCLUSÃO INFORMAL'!253:253,0)),"NÃO INFORMADO")</f>
        <v>NÃO INFORMADO</v>
      </c>
      <c r="AE253" s="1950" t="str">
        <f>IFERROR(INDEX('CONCLUSÃO INFORMAL'!253:253,MATCH(MAX('CONCLUSÃO INFORMAL'!H253,'CONCLUSÃO INFORMAL'!L253,'CONCLUSÃO INFORMAL'!P253),'CONCLUSÃO INFORMAL'!253:253,0)+1),"NÃO INFORMADO")</f>
        <v>NÃO INFORMADO</v>
      </c>
    </row>
    <row r="254" spans="2:31" ht="43.5" x14ac:dyDescent="0.35">
      <c r="B254" s="7" t="str">
        <f>'INF GERAIS'!B254&amp;IFERROR(IF(INDEX(APOIO!$A$5:$A$50,MATCH('INF GERAIS'!N254,APOIO!$B$5:$B$50,0))="NÃO",APOIO!$A$2&amp;"NÃO VÁLIDO",""),"")</f>
        <v>2014.0239</v>
      </c>
      <c r="C254" s="1950" t="str">
        <f>'INF GERAIS'!C254</f>
        <v>SERTÃO CENTRAL</v>
      </c>
      <c r="D254" s="1950" t="str">
        <f>'INF GERAIS'!D254</f>
        <v>MIRANDIBA</v>
      </c>
      <c r="E254" s="1950" t="str">
        <f>'INF GERAIS'!E254</f>
        <v>PAVIMENTAÇÃO EM PARALELEPIPEDO GRANITICO</v>
      </c>
      <c r="F254" s="1950" t="str">
        <f>'INF GERAIS'!G254</f>
        <v>NORMAL</v>
      </c>
      <c r="G254" s="12" t="str">
        <f>'INF GERAIS'!N254</f>
        <v>EM CONFERÊNCIA PARA TEMAI</v>
      </c>
      <c r="H254" s="1950" t="str">
        <f>'INF GERAIS'!O254</f>
        <v>CONCLUÍDA</v>
      </c>
      <c r="I254" s="11">
        <f>'INF GERAIS'!I254</f>
        <v>754716.54749999999</v>
      </c>
      <c r="J254" s="11">
        <f>'INF GERAIS'!J254</f>
        <v>603124.11</v>
      </c>
      <c r="K254" s="11">
        <f>'INF GERAIS'!K254</f>
        <v>603124.11</v>
      </c>
      <c r="L254" s="11">
        <f>'INF GERAIS'!L254</f>
        <v>0</v>
      </c>
      <c r="M254" s="11">
        <f>'INF GERAIS'!M254</f>
        <v>0</v>
      </c>
      <c r="N254" s="233">
        <f>IF(MAX(PAGAMENTOS!M254,PAGAMENTOS!U254,PAGAMENTOS!AC254,PAGAMENTOS!AK254,PAGAMENTOS!AQ254,PAGAMENTOS!AW254)=0,"SEM PAGAMENTO",IFERROR(INDEX(PAGAMENTOS!254:254,MATCH(MAX(PAGAMENTOS!M254,PAGAMENTOS!U254,PAGAMENTOS!AC254,PAGAMENTOS!AK254,PAGAMENTOS!AQ254,PAGAMENTOS!AW254),PAGAMENTOS!254:254,0)),"SEM PAGAMENTO"))</f>
        <v>42639</v>
      </c>
      <c r="O254" s="120" t="str">
        <f>IF(MAX(PAGAMENTOS!M254,PAGAMENTOS!U254,PAGAMENTOS!AC254,PAGAMENTOS!AK254,PAGAMENTOS!AQ254,PAGAMENTOS!AW254)=0,"SEM PAGAMENTO",IFERROR(IF(MATCH(MAX(PAGAMENTOS!M254,PAGAMENTOS!U254,PAGAMENTOS!AC254,PAGAMENTOS!AK254,PAGAMENTOS!AQ254,PAGAMENTOS!AW254),PAGAMENTOS!254:254,0)&gt;40,INDEX(PAGAMENTOS!254:254,MATCH(MAX(PAGAMENTOS!M254,PAGAMENTOS!U254,PAGAMENTOS!AC254,PAGAMENTOS!AK254,PAGAMENTOS!AQ254,PAGAMENTOS!AW254),PAGAMENTOS!254:254,0)-2)&amp;" P COMP.",IF(MATCH(MAX(PAGAMENTOS!M254,PAGAMENTOS!U254,PAGAMENTOS!AC254,PAGAMENTOS!AK254,PAGAMENTOS!AQ254,PAGAMENTOS!AW254),PAGAMENTOS!254:254,0)=13,"1ª P",IF(MATCH(MAX(PAGAMENTOS!M254,PAGAMENTOS!U254,PAGAMENTOS!AC254,PAGAMENTOS!AK254,PAGAMENTOS!AQ254,PAGAMENTOS!AW254),PAGAMENTOS!254:254,0)=21,"2ª P",IF(MATCH(MAX(PAGAMENTOS!M254,PAGAMENTOS!U254,PAGAMENTOS!AC254,PAGAMENTOS!AK254,PAGAMENTOS!AQ254,PAGAMENTOS!AW254),PAGAMENTOS!254:254,0)=29,"3ª P",IF(PAGAMENTOS!AC254=PAGAMENTOS!AK254,"4ª P","4ª P"))))),"SEM PAGAMENTO"))</f>
        <v>4ª P</v>
      </c>
      <c r="P254" s="11">
        <f>IF(MAX(PAGAMENTOS!M254,PAGAMENTOS!U254,PAGAMENTOS!AC254,PAGAMENTOS!AK254,PAGAMENTOS!AQ254,PAGAMENTOS!AW254)=0,"SEM PAGAMENTO",IFERROR(INDEX(PAGAMENTOS!254:254,MATCH(MAX(PAGAMENTOS!M254,PAGAMENTOS!U254,PAGAMENTOS!AC254,PAGAMENTOS!AK254,PAGAMENTOS!AQ254,PAGAMENTOS!AW254),PAGAMENTOS!254:254,0)-1),"SEM PAGAMENTO"))</f>
        <v>120624.82</v>
      </c>
      <c r="Q254" s="11">
        <f>SUM(PAGAMENTOS!G254,PAGAMENTOS!L254,PAGAMENTOS!T254,PAGAMENTOS!AB254,PAGAMENTOS!AJ254,PAGAMENTOS!AP254,PAGAMENTOS!AV254)</f>
        <v>603124.1100000001</v>
      </c>
      <c r="R254" s="11">
        <f>SUM(PAGAMENTOS!G254,PAGAMENTOS!H254,PAGAMENTOS!L254,PAGAMENTOS!T254,PAGAMENTOS!AB254,PAGAMENTOS!AJ254,PAGAMENTOS!AP254,PAGAMENTOS!AV254)</f>
        <v>603124.1100000001</v>
      </c>
      <c r="S254" s="17">
        <f t="shared" si="3"/>
        <v>1.0000000000000002</v>
      </c>
      <c r="T254" s="11">
        <f>IF(RIGHT(B254)="O",0,IF(AND(R254=0,PAGAMENTOS!H254&lt;&gt;0),0,K254-R254))</f>
        <v>-1.1641532182693481E-10</v>
      </c>
      <c r="U254" s="120" t="str">
        <f>IF(AND(OR(PAGAMENTOS!AG254&lt;&gt;"",PAGAMENTOS!AH254&lt;&gt;""),PAGAMENTOS!AK254=""),"4ª",IF(AND(OR(PAGAMENTOS!Y254&lt;&gt;"",PAGAMENTOS!Z254&lt;&gt;""),PAGAMENTOS!AC254=""),"3ª",IF(AND(OR(PAGAMENTOS!Q254&lt;&gt;"",PAGAMENTOS!R254&lt;&gt;""),PAGAMENTOS!U254=""),"2ª",IF(AND(OR(PAGAMENTOS!I254&lt;&gt;"",PAGAMENTOS!J254&lt;&gt;""),PAGAMENTOS!M254=""),"1ª","OK"))))</f>
        <v>OK</v>
      </c>
      <c r="V254" s="120" t="str">
        <f>IF(U254="4ª",IF(PAGAMENTOS!AH254="","AGUARDANDO VISTORIA","NO FINANCEIRO"),IF(U254="3ª",IF(PAGAMENTOS!Z254="","AGUARDANDO VISTORIA","NO FINANCEIRO"),IF(U254="2ª",IF(PAGAMENTOS!R254="","AGUARDANDO VISTORIA","NO FINANCEIRO"),IF(U254="1ª",IF(PAGAMENTOS!J254="","AGUARDANDO LIBERAÇÃO","NO FINANCEIRO"),"OK"))))</f>
        <v>OK</v>
      </c>
      <c r="W254" s="233" t="str">
        <f>IF(U254="4ª",IF(PAGAMENTOS!AH254="",PAGAMENTOS!AG254,PAGAMENTOS!AH254),IF(U254="3ª",IF(PAGAMENTOS!Z254="",PAGAMENTOS!Y254,PAGAMENTOS!Z254),IF(U254="2ª",IF(PAGAMENTOS!R254="",PAGAMENTOS!Q254,PAGAMENTOS!R254),IF(U254="1ª",IF(PAGAMENTOS!J254="",PAGAMENTOS!I254,PAGAMENTOS!J254),"OK"))))</f>
        <v>OK</v>
      </c>
      <c r="X254" s="18">
        <f>MAX(VISTORIA!Y254,VISTORIA!U254,VISTORIA!Q254,VISTORIA!M254,VISTORIA!I254)</f>
        <v>1</v>
      </c>
      <c r="Y254" s="18">
        <f>IF(VISTORIA!Y254&lt;&gt;"",VISTORIA!Y254,IF(VISTORIA!U254&lt;&gt;"",VISTORIA!U254,IF(VISTORIA!Q254&lt;&gt;"",VISTORIA!Q254,IF(VISTORIA!M254&lt;&gt;"",VISTORIA!M254,IF(VISTORIA!I254&lt;&gt;"",VISTORIA!I254,0)))))</f>
        <v>1</v>
      </c>
      <c r="Z254" s="233">
        <f>IF(VISTORIA!Y254&lt;&gt;"",VISTORIA!W254,IF(VISTORIA!U254&lt;&gt;"",VISTORIA!S254,IF(VISTORIA!Q254&lt;&gt;"",VISTORIA!O254,IF(VISTORIA!M254&lt;&gt;"",VISTORIA!K254,IF(VISTORIA!I254&lt;&gt;"",VISTORIA!G254,"NA")))))</f>
        <v>42564</v>
      </c>
      <c r="AA254" s="233">
        <f>IF(VISTORIA!Y254&lt;&gt;"",VISTORIA!X254,IF(VISTORIA!U254&lt;&gt;"",VISTORIA!T254,IF(VISTORIA!Q254&lt;&gt;"",VISTORIA!P254,IF(VISTORIA!M254&lt;&gt;"",VISTORIA!L254,IF(VISTORIA!I254&lt;&gt;"",VISTORIA!H254,"NA")))))</f>
        <v>42621</v>
      </c>
      <c r="AB254" s="233" t="str">
        <f>IF(OR(G254="AGUARDANDO PRESTAÇÃO DE CONTAS",G254="AGUARDANDO APROVAÇÃO PRESTAÇÃO DE CONTAS",G254="CONCLUÍDO"),"PTM CONCLUÍDO",IF(AND(VISTORIA!X254="",VISTORIA!W254&lt;&gt;""),VISTORIA!W254,IF(AND(VISTORIA!T254="",VISTORIA!S254&lt;&gt;""),VISTORIA!S254,IF(AND(VISTORIA!P254="",VISTORIA!O254&lt;&gt;""),VISTORIA!O254,IF(AND(VISTORIA!L254="",VISTORIA!K254&lt;&gt;""),VISTORIA!K254,IF(AND(VISTORIA!H254="",VISTORIA!G254&lt;&gt;""),VISTORIA!G254,"SEM PEDIDO"))))))</f>
        <v>SEM PEDIDO</v>
      </c>
      <c r="AC254" s="18" t="str">
        <f>IFERROR(INDEX('CONCLUSÃO INFORMAL'!254:254,MATCH(MAX('CONCLUSÃO INFORMAL'!H254,'CONCLUSÃO INFORMAL'!L254,'CONCLUSÃO INFORMAL'!P254),'CONCLUSÃO INFORMAL'!254:254,0)-1),"NÃO INFORMADO")</f>
        <v>NÃO INFORMADO</v>
      </c>
      <c r="AD254" s="233" t="str">
        <f>IFERROR(INDEX('CONCLUSÃO INFORMAL'!254:254,MATCH(MAX('CONCLUSÃO INFORMAL'!H254,'CONCLUSÃO INFORMAL'!L254,'CONCLUSÃO INFORMAL'!P254),'CONCLUSÃO INFORMAL'!254:254,0)),"NÃO INFORMADO")</f>
        <v>NÃO INFORMADO</v>
      </c>
      <c r="AE254" s="1950" t="str">
        <f>IFERROR(INDEX('CONCLUSÃO INFORMAL'!254:254,MATCH(MAX('CONCLUSÃO INFORMAL'!H254,'CONCLUSÃO INFORMAL'!L254,'CONCLUSÃO INFORMAL'!P254),'CONCLUSÃO INFORMAL'!254:254,0)+1),"NÃO INFORMADO")</f>
        <v>NÃO INFORMADO</v>
      </c>
    </row>
    <row r="255" spans="2:31" ht="58" x14ac:dyDescent="0.35">
      <c r="B255" s="7" t="str">
        <f>'INF GERAIS'!B255&amp;IFERROR(IF(INDEX(APOIO!$A$5:$A$50,MATCH('INF GERAIS'!N255,APOIO!$B$5:$B$50,0))="NÃO",APOIO!$A$2&amp;"NÃO VÁLIDO",""),"")</f>
        <v>2014.0240</v>
      </c>
      <c r="C255" s="1950" t="str">
        <f>'INF GERAIS'!C255</f>
        <v>SERTÃO CENTRAL</v>
      </c>
      <c r="D255" s="1950" t="str">
        <f>'INF GERAIS'!D255</f>
        <v>MIRANDIBA</v>
      </c>
      <c r="E255" s="1950" t="str">
        <f>'INF GERAIS'!E255</f>
        <v>PAVIMENTAÇÃO EM PARALELEPIPEDO GRANITICO E URBANIZAÇÃO DA PRAÇA</v>
      </c>
      <c r="F255" s="1950" t="str">
        <f>'INF GERAIS'!G255</f>
        <v>NORMAL</v>
      </c>
      <c r="G255" s="12" t="str">
        <f>'INF GERAIS'!N255</f>
        <v>EM CONFERÊNCIA PARA TEMAI</v>
      </c>
      <c r="H255" s="1950" t="str">
        <f>'INF GERAIS'!O255</f>
        <v>CONCLUÍDA</v>
      </c>
      <c r="I255" s="11">
        <f>'INF GERAIS'!I255</f>
        <v>754716.54749999999</v>
      </c>
      <c r="J255" s="11">
        <f>'INF GERAIS'!J255</f>
        <v>151315.09</v>
      </c>
      <c r="K255" s="11">
        <f>'INF GERAIS'!K255</f>
        <v>151315.09</v>
      </c>
      <c r="L255" s="11">
        <f>'INF GERAIS'!L255</f>
        <v>0</v>
      </c>
      <c r="M255" s="11">
        <f>'INF GERAIS'!M255</f>
        <v>0</v>
      </c>
      <c r="N255" s="233">
        <f>IF(MAX(PAGAMENTOS!M255,PAGAMENTOS!U255,PAGAMENTOS!AC255,PAGAMENTOS!AK255,PAGAMENTOS!AQ255,PAGAMENTOS!AW255)=0,"SEM PAGAMENTO",IFERROR(INDEX(PAGAMENTOS!255:255,MATCH(MAX(PAGAMENTOS!M255,PAGAMENTOS!U255,PAGAMENTOS!AC255,PAGAMENTOS!AK255,PAGAMENTOS!AQ255,PAGAMENTOS!AW255),PAGAMENTOS!255:255,0)),"SEM PAGAMENTO"))</f>
        <v>42639</v>
      </c>
      <c r="O255" s="120" t="str">
        <f>IF(MAX(PAGAMENTOS!M255,PAGAMENTOS!U255,PAGAMENTOS!AC255,PAGAMENTOS!AK255,PAGAMENTOS!AQ255,PAGAMENTOS!AW255)=0,"SEM PAGAMENTO",IFERROR(IF(MATCH(MAX(PAGAMENTOS!M255,PAGAMENTOS!U255,PAGAMENTOS!AC255,PAGAMENTOS!AK255,PAGAMENTOS!AQ255,PAGAMENTOS!AW255),PAGAMENTOS!255:255,0)&gt;40,INDEX(PAGAMENTOS!255:255,MATCH(MAX(PAGAMENTOS!M255,PAGAMENTOS!U255,PAGAMENTOS!AC255,PAGAMENTOS!AK255,PAGAMENTOS!AQ255,PAGAMENTOS!AW255),PAGAMENTOS!255:255,0)-2)&amp;" P COMP.",IF(MATCH(MAX(PAGAMENTOS!M255,PAGAMENTOS!U255,PAGAMENTOS!AC255,PAGAMENTOS!AK255,PAGAMENTOS!AQ255,PAGAMENTOS!AW255),PAGAMENTOS!255:255,0)=13,"1ª P",IF(MATCH(MAX(PAGAMENTOS!M255,PAGAMENTOS!U255,PAGAMENTOS!AC255,PAGAMENTOS!AK255,PAGAMENTOS!AQ255,PAGAMENTOS!AW255),PAGAMENTOS!255:255,0)=21,"2ª P",IF(MATCH(MAX(PAGAMENTOS!M255,PAGAMENTOS!U255,PAGAMENTOS!AC255,PAGAMENTOS!AK255,PAGAMENTOS!AQ255,PAGAMENTOS!AW255),PAGAMENTOS!255:255,0)=29,"3ª P",IF(PAGAMENTOS!AC255=PAGAMENTOS!AK255,"4ª P","4ª P"))))),"SEM PAGAMENTO"))</f>
        <v>4ª P</v>
      </c>
      <c r="P255" s="11">
        <f>IF(MAX(PAGAMENTOS!M255,PAGAMENTOS!U255,PAGAMENTOS!AC255,PAGAMENTOS!AK255,PAGAMENTOS!AQ255,PAGAMENTOS!AW255)=0,"SEM PAGAMENTO",IFERROR(INDEX(PAGAMENTOS!255:255,MATCH(MAX(PAGAMENTOS!M255,PAGAMENTOS!U255,PAGAMENTOS!AC255,PAGAMENTOS!AK255,PAGAMENTOS!AQ255,PAGAMENTOS!AW255),PAGAMENTOS!255:255,0)-1),"SEM PAGAMENTO"))</f>
        <v>30263.02</v>
      </c>
      <c r="Q255" s="11">
        <f>SUM(PAGAMENTOS!G255,PAGAMENTOS!L255,PAGAMENTOS!T255,PAGAMENTOS!AB255,PAGAMENTOS!AJ255,PAGAMENTOS!AP255,PAGAMENTOS!AV255)</f>
        <v>151315.09</v>
      </c>
      <c r="R255" s="11">
        <f>SUM(PAGAMENTOS!G255,PAGAMENTOS!H255,PAGAMENTOS!L255,PAGAMENTOS!T255,PAGAMENTOS!AB255,PAGAMENTOS!AJ255,PAGAMENTOS!AP255,PAGAMENTOS!AV255)</f>
        <v>151315.09</v>
      </c>
      <c r="S255" s="17">
        <f t="shared" si="3"/>
        <v>1</v>
      </c>
      <c r="T255" s="11">
        <f>IF(RIGHT(B255)="O",0,IF(AND(R255=0,PAGAMENTOS!H255&lt;&gt;0),0,K255-R255))</f>
        <v>0</v>
      </c>
      <c r="U255" s="120" t="str">
        <f>IF(AND(OR(PAGAMENTOS!AG255&lt;&gt;"",PAGAMENTOS!AH255&lt;&gt;""),PAGAMENTOS!AK255=""),"4ª",IF(AND(OR(PAGAMENTOS!Y255&lt;&gt;"",PAGAMENTOS!Z255&lt;&gt;""),PAGAMENTOS!AC255=""),"3ª",IF(AND(OR(PAGAMENTOS!Q255&lt;&gt;"",PAGAMENTOS!R255&lt;&gt;""),PAGAMENTOS!U255=""),"2ª",IF(AND(OR(PAGAMENTOS!I255&lt;&gt;"",PAGAMENTOS!J255&lt;&gt;""),PAGAMENTOS!M255=""),"1ª","OK"))))</f>
        <v>OK</v>
      </c>
      <c r="V255" s="120" t="str">
        <f>IF(U255="4ª",IF(PAGAMENTOS!AH255="","AGUARDANDO VISTORIA","NO FINANCEIRO"),IF(U255="3ª",IF(PAGAMENTOS!Z255="","AGUARDANDO VISTORIA","NO FINANCEIRO"),IF(U255="2ª",IF(PAGAMENTOS!R255="","AGUARDANDO VISTORIA","NO FINANCEIRO"),IF(U255="1ª",IF(PAGAMENTOS!J255="","AGUARDANDO LIBERAÇÃO","NO FINANCEIRO"),"OK"))))</f>
        <v>OK</v>
      </c>
      <c r="W255" s="233" t="str">
        <f>IF(U255="4ª",IF(PAGAMENTOS!AH255="",PAGAMENTOS!AG255,PAGAMENTOS!AH255),IF(U255="3ª",IF(PAGAMENTOS!Z255="",PAGAMENTOS!Y255,PAGAMENTOS!Z255),IF(U255="2ª",IF(PAGAMENTOS!R255="",PAGAMENTOS!Q255,PAGAMENTOS!R255),IF(U255="1ª",IF(PAGAMENTOS!J255="",PAGAMENTOS!I255,PAGAMENTOS!J255),"OK"))))</f>
        <v>OK</v>
      </c>
      <c r="X255" s="18">
        <f>MAX(VISTORIA!Y255,VISTORIA!U255,VISTORIA!Q255,VISTORIA!M255,VISTORIA!I255)</f>
        <v>1</v>
      </c>
      <c r="Y255" s="18">
        <f>IF(VISTORIA!Y255&lt;&gt;"",VISTORIA!Y255,IF(VISTORIA!U255&lt;&gt;"",VISTORIA!U255,IF(VISTORIA!Q255&lt;&gt;"",VISTORIA!Q255,IF(VISTORIA!M255&lt;&gt;"",VISTORIA!M255,IF(VISTORIA!I255&lt;&gt;"",VISTORIA!I255,0)))))</f>
        <v>1</v>
      </c>
      <c r="Z255" s="233">
        <f>IF(VISTORIA!Y255&lt;&gt;"",VISTORIA!W255,IF(VISTORIA!U255&lt;&gt;"",VISTORIA!S255,IF(VISTORIA!Q255&lt;&gt;"",VISTORIA!O255,IF(VISTORIA!M255&lt;&gt;"",VISTORIA!K255,IF(VISTORIA!I255&lt;&gt;"",VISTORIA!G255,"NA")))))</f>
        <v>42564</v>
      </c>
      <c r="AA255" s="233">
        <f>IF(VISTORIA!Y255&lt;&gt;"",VISTORIA!X255,IF(VISTORIA!U255&lt;&gt;"",VISTORIA!T255,IF(VISTORIA!Q255&lt;&gt;"",VISTORIA!P255,IF(VISTORIA!M255&lt;&gt;"",VISTORIA!L255,IF(VISTORIA!I255&lt;&gt;"",VISTORIA!H255,"NA")))))</f>
        <v>42621</v>
      </c>
      <c r="AB255" s="233" t="str">
        <f>IF(OR(G255="AGUARDANDO PRESTAÇÃO DE CONTAS",G255="AGUARDANDO APROVAÇÃO PRESTAÇÃO DE CONTAS",G255="CONCLUÍDO"),"PTM CONCLUÍDO",IF(AND(VISTORIA!X255="",VISTORIA!W255&lt;&gt;""),VISTORIA!W255,IF(AND(VISTORIA!T255="",VISTORIA!S255&lt;&gt;""),VISTORIA!S255,IF(AND(VISTORIA!P255="",VISTORIA!O255&lt;&gt;""),VISTORIA!O255,IF(AND(VISTORIA!L255="",VISTORIA!K255&lt;&gt;""),VISTORIA!K255,IF(AND(VISTORIA!H255="",VISTORIA!G255&lt;&gt;""),VISTORIA!G255,"SEM PEDIDO"))))))</f>
        <v>SEM PEDIDO</v>
      </c>
      <c r="AC255" s="18" t="str">
        <f>IFERROR(INDEX('CONCLUSÃO INFORMAL'!255:255,MATCH(MAX('CONCLUSÃO INFORMAL'!H255,'CONCLUSÃO INFORMAL'!L255,'CONCLUSÃO INFORMAL'!P255),'CONCLUSÃO INFORMAL'!255:255,0)-1),"NÃO INFORMADO")</f>
        <v>NÃO INFORMADO</v>
      </c>
      <c r="AD255" s="233" t="str">
        <f>IFERROR(INDEX('CONCLUSÃO INFORMAL'!255:255,MATCH(MAX('CONCLUSÃO INFORMAL'!H255,'CONCLUSÃO INFORMAL'!L255,'CONCLUSÃO INFORMAL'!P255),'CONCLUSÃO INFORMAL'!255:255,0)),"NÃO INFORMADO")</f>
        <v>NÃO INFORMADO</v>
      </c>
      <c r="AE255" s="1950" t="str">
        <f>IFERROR(INDEX('CONCLUSÃO INFORMAL'!255:255,MATCH(MAX('CONCLUSÃO INFORMAL'!H255,'CONCLUSÃO INFORMAL'!L255,'CONCLUSÃO INFORMAL'!P255),'CONCLUSÃO INFORMAL'!255:255,0)+1),"NÃO INFORMADO")</f>
        <v>NÃO INFORMADO</v>
      </c>
    </row>
    <row r="256" spans="2:31" ht="43.5" x14ac:dyDescent="0.35">
      <c r="B256" s="7" t="str">
        <f>'INF GERAIS'!B256&amp;IFERROR(IF(INDEX(APOIO!$A$5:$A$50,MATCH('INF GERAIS'!N256,APOIO!$B$5:$B$50,0))="NÃO",APOIO!$A$2&amp;"NÃO VÁLIDO",""),"")</f>
        <v>2014.0241</v>
      </c>
      <c r="C256" s="1950" t="str">
        <f>'INF GERAIS'!C256</f>
        <v>SERTÃO DO ARARIPE</v>
      </c>
      <c r="D256" s="1950" t="str">
        <f>'INF GERAIS'!D256</f>
        <v>MOREILÂNDIA</v>
      </c>
      <c r="E256" s="1950" t="str">
        <f>'INF GERAIS'!E256</f>
        <v>REVITALIZAÇÃO DO ESTÁDIO DE FUTEBOL</v>
      </c>
      <c r="F256" s="1950" t="str">
        <f>'INF GERAIS'!G256</f>
        <v>NORMAL</v>
      </c>
      <c r="G256" s="12" t="str">
        <f>'INF GERAIS'!N256</f>
        <v>EM CONFERÊNCIA PARA TEMAI</v>
      </c>
      <c r="H256" s="1950" t="str">
        <f>'INF GERAIS'!O256</f>
        <v>CONCLUÍDA</v>
      </c>
      <c r="I256" s="11">
        <f>'INF GERAIS'!I256</f>
        <v>603773.24</v>
      </c>
      <c r="J256" s="11">
        <f>'INF GERAIS'!J256</f>
        <v>333686.90999999997</v>
      </c>
      <c r="K256" s="11">
        <f>'INF GERAIS'!K256</f>
        <v>333686.90999999997</v>
      </c>
      <c r="L256" s="11">
        <f>'INF GERAIS'!L256</f>
        <v>0</v>
      </c>
      <c r="M256" s="11">
        <f>'INF GERAIS'!M256</f>
        <v>0</v>
      </c>
      <c r="N256" s="233">
        <f>IF(MAX(PAGAMENTOS!M256,PAGAMENTOS!U256,PAGAMENTOS!AC256,PAGAMENTOS!AK256,PAGAMENTOS!AQ256,PAGAMENTOS!AW256)=0,"SEM PAGAMENTO",IFERROR(INDEX(PAGAMENTOS!256:256,MATCH(MAX(PAGAMENTOS!M256,PAGAMENTOS!U256,PAGAMENTOS!AC256,PAGAMENTOS!AK256,PAGAMENTOS!AQ256,PAGAMENTOS!AW256),PAGAMENTOS!256:256,0)),"SEM PAGAMENTO"))</f>
        <v>42510</v>
      </c>
      <c r="O256" s="120" t="str">
        <f>IF(MAX(PAGAMENTOS!M256,PAGAMENTOS!U256,PAGAMENTOS!AC256,PAGAMENTOS!AK256,PAGAMENTOS!AQ256,PAGAMENTOS!AW256)=0,"SEM PAGAMENTO",IFERROR(IF(MATCH(MAX(PAGAMENTOS!M256,PAGAMENTOS!U256,PAGAMENTOS!AC256,PAGAMENTOS!AK256,PAGAMENTOS!AQ256,PAGAMENTOS!AW256),PAGAMENTOS!256:256,0)&gt;40,INDEX(PAGAMENTOS!256:256,MATCH(MAX(PAGAMENTOS!M256,PAGAMENTOS!U256,PAGAMENTOS!AC256,PAGAMENTOS!AK256,PAGAMENTOS!AQ256,PAGAMENTOS!AW256),PAGAMENTOS!256:256,0)-2)&amp;" P COMP.",IF(MATCH(MAX(PAGAMENTOS!M256,PAGAMENTOS!U256,PAGAMENTOS!AC256,PAGAMENTOS!AK256,PAGAMENTOS!AQ256,PAGAMENTOS!AW256),PAGAMENTOS!256:256,0)=13,"1ª P",IF(MATCH(MAX(PAGAMENTOS!M256,PAGAMENTOS!U256,PAGAMENTOS!AC256,PAGAMENTOS!AK256,PAGAMENTOS!AQ256,PAGAMENTOS!AW256),PAGAMENTOS!256:256,0)=21,"2ª P",IF(MATCH(MAX(PAGAMENTOS!M256,PAGAMENTOS!U256,PAGAMENTOS!AC256,PAGAMENTOS!AK256,PAGAMENTOS!AQ256,PAGAMENTOS!AW256),PAGAMENTOS!256:256,0)=29,"3ª P",IF(PAGAMENTOS!AC256=PAGAMENTOS!AK256,"4ª P","4ª P"))))),"SEM PAGAMENTO"))</f>
        <v>4ª P</v>
      </c>
      <c r="P256" s="11">
        <f>IF(MAX(PAGAMENTOS!M256,PAGAMENTOS!U256,PAGAMENTOS!AC256,PAGAMENTOS!AK256,PAGAMENTOS!AQ256,PAGAMENTOS!AW256)=0,"SEM PAGAMENTO",IFERROR(INDEX(PAGAMENTOS!256:256,MATCH(MAX(PAGAMENTOS!M256,PAGAMENTOS!U256,PAGAMENTOS!AC256,PAGAMENTOS!AK256,PAGAMENTOS!AQ256,PAGAMENTOS!AW256),PAGAMENTOS!256:256,0)-1),"SEM PAGAMENTO"))</f>
        <v>66737.38</v>
      </c>
      <c r="Q256" s="11">
        <f>SUM(PAGAMENTOS!G256,PAGAMENTOS!L256,PAGAMENTOS!T256,PAGAMENTOS!AB256,PAGAMENTOS!AJ256,PAGAMENTOS!AP256,PAGAMENTOS!AV256)</f>
        <v>333686.91000000003</v>
      </c>
      <c r="R256" s="11">
        <f>SUM(PAGAMENTOS!G256,PAGAMENTOS!H256,PAGAMENTOS!L256,PAGAMENTOS!T256,PAGAMENTOS!AB256,PAGAMENTOS!AJ256,PAGAMENTOS!AP256,PAGAMENTOS!AV256)</f>
        <v>333686.91000000003</v>
      </c>
      <c r="S256" s="17">
        <f t="shared" si="3"/>
        <v>1.0000000000000002</v>
      </c>
      <c r="T256" s="11">
        <f>IF(RIGHT(B256)="O",0,IF(AND(R256=0,PAGAMENTOS!H256&lt;&gt;0),0,K256-R256))</f>
        <v>-5.8207660913467407E-11</v>
      </c>
      <c r="U256" s="120" t="str">
        <f>IF(AND(OR(PAGAMENTOS!AG256&lt;&gt;"",PAGAMENTOS!AH256&lt;&gt;""),PAGAMENTOS!AK256=""),"4ª",IF(AND(OR(PAGAMENTOS!Y256&lt;&gt;"",PAGAMENTOS!Z256&lt;&gt;""),PAGAMENTOS!AC256=""),"3ª",IF(AND(OR(PAGAMENTOS!Q256&lt;&gt;"",PAGAMENTOS!R256&lt;&gt;""),PAGAMENTOS!U256=""),"2ª",IF(AND(OR(PAGAMENTOS!I256&lt;&gt;"",PAGAMENTOS!J256&lt;&gt;""),PAGAMENTOS!M256=""),"1ª","OK"))))</f>
        <v>OK</v>
      </c>
      <c r="V256" s="120" t="str">
        <f>IF(U256="4ª",IF(PAGAMENTOS!AH256="","AGUARDANDO VISTORIA","NO FINANCEIRO"),IF(U256="3ª",IF(PAGAMENTOS!Z256="","AGUARDANDO VISTORIA","NO FINANCEIRO"),IF(U256="2ª",IF(PAGAMENTOS!R256="","AGUARDANDO VISTORIA","NO FINANCEIRO"),IF(U256="1ª",IF(PAGAMENTOS!J256="","AGUARDANDO LIBERAÇÃO","NO FINANCEIRO"),"OK"))))</f>
        <v>OK</v>
      </c>
      <c r="W256" s="233" t="str">
        <f>IF(U256="4ª",IF(PAGAMENTOS!AH256="",PAGAMENTOS!AG256,PAGAMENTOS!AH256),IF(U256="3ª",IF(PAGAMENTOS!Z256="",PAGAMENTOS!Y256,PAGAMENTOS!Z256),IF(U256="2ª",IF(PAGAMENTOS!R256="",PAGAMENTOS!Q256,PAGAMENTOS!R256),IF(U256="1ª",IF(PAGAMENTOS!J256="",PAGAMENTOS!I256,PAGAMENTOS!J256),"OK"))))</f>
        <v>OK</v>
      </c>
      <c r="X256" s="18">
        <f>MAX(VISTORIA!Y256,VISTORIA!U256,VISTORIA!Q256,VISTORIA!M256,VISTORIA!I256)</f>
        <v>1</v>
      </c>
      <c r="Y256" s="18">
        <f>IF(VISTORIA!Y256&lt;&gt;"",VISTORIA!Y256,IF(VISTORIA!U256&lt;&gt;"",VISTORIA!U256,IF(VISTORIA!Q256&lt;&gt;"",VISTORIA!Q256,IF(VISTORIA!M256&lt;&gt;"",VISTORIA!M256,IF(VISTORIA!I256&lt;&gt;"",VISTORIA!I256,0)))))</f>
        <v>1</v>
      </c>
      <c r="Z256" s="233">
        <f>IF(VISTORIA!Y256&lt;&gt;"",VISTORIA!W256,IF(VISTORIA!U256&lt;&gt;"",VISTORIA!S256,IF(VISTORIA!Q256&lt;&gt;"",VISTORIA!O256,IF(VISTORIA!M256&lt;&gt;"",VISTORIA!K256,IF(VISTORIA!I256&lt;&gt;"",VISTORIA!G256,"NA")))))</f>
        <v>42450</v>
      </c>
      <c r="AA256" s="233">
        <f>IF(VISTORIA!Y256&lt;&gt;"",VISTORIA!X256,IF(VISTORIA!U256&lt;&gt;"",VISTORIA!T256,IF(VISTORIA!Q256&lt;&gt;"",VISTORIA!P256,IF(VISTORIA!M256&lt;&gt;"",VISTORIA!L256,IF(VISTORIA!I256&lt;&gt;"",VISTORIA!H256,"NA")))))</f>
        <v>42472</v>
      </c>
      <c r="AB256" s="233" t="str">
        <f>IF(OR(G256="AGUARDANDO PRESTAÇÃO DE CONTAS",G256="AGUARDANDO APROVAÇÃO PRESTAÇÃO DE CONTAS",G256="CONCLUÍDO"),"PTM CONCLUÍDO",IF(AND(VISTORIA!X256="",VISTORIA!W256&lt;&gt;""),VISTORIA!W256,IF(AND(VISTORIA!T256="",VISTORIA!S256&lt;&gt;""),VISTORIA!S256,IF(AND(VISTORIA!P256="",VISTORIA!O256&lt;&gt;""),VISTORIA!O256,IF(AND(VISTORIA!L256="",VISTORIA!K256&lt;&gt;""),VISTORIA!K256,IF(AND(VISTORIA!H256="",VISTORIA!G256&lt;&gt;""),VISTORIA!G256,"SEM PEDIDO"))))))</f>
        <v>SEM PEDIDO</v>
      </c>
      <c r="AC256" s="18" t="str">
        <f>IFERROR(INDEX('CONCLUSÃO INFORMAL'!256:256,MATCH(MAX('CONCLUSÃO INFORMAL'!H256,'CONCLUSÃO INFORMAL'!L256,'CONCLUSÃO INFORMAL'!P256),'CONCLUSÃO INFORMAL'!256:256,0)-1),"NÃO INFORMADO")</f>
        <v>NÃO INFORMADO</v>
      </c>
      <c r="AD256" s="233" t="str">
        <f>IFERROR(INDEX('CONCLUSÃO INFORMAL'!256:256,MATCH(MAX('CONCLUSÃO INFORMAL'!H256,'CONCLUSÃO INFORMAL'!L256,'CONCLUSÃO INFORMAL'!P256),'CONCLUSÃO INFORMAL'!256:256,0)),"NÃO INFORMADO")</f>
        <v>NÃO INFORMADO</v>
      </c>
      <c r="AE256" s="1950" t="str">
        <f>IFERROR(INDEX('CONCLUSÃO INFORMAL'!256:256,MATCH(MAX('CONCLUSÃO INFORMAL'!H256,'CONCLUSÃO INFORMAL'!L256,'CONCLUSÃO INFORMAL'!P256),'CONCLUSÃO INFORMAL'!256:256,0)+1),"NÃO INFORMADO")</f>
        <v>NÃO INFORMADO</v>
      </c>
    </row>
    <row r="257" spans="2:31" ht="43.5" x14ac:dyDescent="0.35">
      <c r="B257" s="7" t="str">
        <f>'INF GERAIS'!B257&amp;IFERROR(IF(INDEX(APOIO!$A$5:$A$50,MATCH('INF GERAIS'!N257,APOIO!$B$5:$B$50,0))="NÃO",APOIO!$A$2&amp;"NÃO VÁLIDO",""),"")</f>
        <v>2014.0242</v>
      </c>
      <c r="C257" s="1950" t="str">
        <f>'INF GERAIS'!C257</f>
        <v>SERTÃO DO ARARIPE</v>
      </c>
      <c r="D257" s="1950" t="str">
        <f>'INF GERAIS'!D257</f>
        <v>MOREILÂNDIA</v>
      </c>
      <c r="E257" s="1950" t="str">
        <f>'INF GERAIS'!E257</f>
        <v>CONSTRUÇÃO DO MURO DA CRECHE DO LOTEAMENTO SANTA TERESINHA</v>
      </c>
      <c r="F257" s="1950" t="str">
        <f>'INF GERAIS'!G257</f>
        <v>NORMAL</v>
      </c>
      <c r="G257" s="12" t="str">
        <f>'INF GERAIS'!N257</f>
        <v>EM CONFERÊNCIA PARA TEMAI</v>
      </c>
      <c r="H257" s="1950" t="str">
        <f>'INF GERAIS'!O257</f>
        <v>CONCLUÍDA</v>
      </c>
      <c r="I257" s="11">
        <f>'INF GERAIS'!I257</f>
        <v>603773.24</v>
      </c>
      <c r="J257" s="11">
        <f>'INF GERAIS'!J257</f>
        <v>115330.25</v>
      </c>
      <c r="K257" s="11">
        <f>'INF GERAIS'!K257</f>
        <v>115330.25</v>
      </c>
      <c r="L257" s="11">
        <f>'INF GERAIS'!L257</f>
        <v>0</v>
      </c>
      <c r="M257" s="11">
        <f>'INF GERAIS'!M257</f>
        <v>0</v>
      </c>
      <c r="N257" s="233">
        <f>IF(MAX(PAGAMENTOS!M257,PAGAMENTOS!U257,PAGAMENTOS!AC257,PAGAMENTOS!AK257,PAGAMENTOS!AQ257,PAGAMENTOS!AW257)=0,"SEM PAGAMENTO",IFERROR(INDEX(PAGAMENTOS!257:257,MATCH(MAX(PAGAMENTOS!M257,PAGAMENTOS!U257,PAGAMENTOS!AC257,PAGAMENTOS!AK257,PAGAMENTOS!AQ257,PAGAMENTOS!AW257),PAGAMENTOS!257:257,0)),"SEM PAGAMENTO"))</f>
        <v>42335</v>
      </c>
      <c r="O257" s="120" t="str">
        <f>IF(MAX(PAGAMENTOS!M257,PAGAMENTOS!U257,PAGAMENTOS!AC257,PAGAMENTOS!AK257,PAGAMENTOS!AQ257,PAGAMENTOS!AW257)=0,"SEM PAGAMENTO",IFERROR(IF(MATCH(MAX(PAGAMENTOS!M257,PAGAMENTOS!U257,PAGAMENTOS!AC257,PAGAMENTOS!AK257,PAGAMENTOS!AQ257,PAGAMENTOS!AW257),PAGAMENTOS!257:257,0)&gt;40,INDEX(PAGAMENTOS!257:257,MATCH(MAX(PAGAMENTOS!M257,PAGAMENTOS!U257,PAGAMENTOS!AC257,PAGAMENTOS!AK257,PAGAMENTOS!AQ257,PAGAMENTOS!AW257),PAGAMENTOS!257:257,0)-2)&amp;" P COMP.",IF(MATCH(MAX(PAGAMENTOS!M257,PAGAMENTOS!U257,PAGAMENTOS!AC257,PAGAMENTOS!AK257,PAGAMENTOS!AQ257,PAGAMENTOS!AW257),PAGAMENTOS!257:257,0)=13,"1ª P",IF(MATCH(MAX(PAGAMENTOS!M257,PAGAMENTOS!U257,PAGAMENTOS!AC257,PAGAMENTOS!AK257,PAGAMENTOS!AQ257,PAGAMENTOS!AW257),PAGAMENTOS!257:257,0)=21,"2ª P",IF(MATCH(MAX(PAGAMENTOS!M257,PAGAMENTOS!U257,PAGAMENTOS!AC257,PAGAMENTOS!AK257,PAGAMENTOS!AQ257,PAGAMENTOS!AW257),PAGAMENTOS!257:257,0)=29,"3ª P",IF(PAGAMENTOS!AC257=PAGAMENTOS!AK257,"4ª P","4ª P"))))),"SEM PAGAMENTO"))</f>
        <v>4ª P</v>
      </c>
      <c r="P257" s="11">
        <f>IF(MAX(PAGAMENTOS!M257,PAGAMENTOS!U257,PAGAMENTOS!AC257,PAGAMENTOS!AK257,PAGAMENTOS!AQ257,PAGAMENTOS!AW257)=0,"SEM PAGAMENTO",IFERROR(INDEX(PAGAMENTOS!257:257,MATCH(MAX(PAGAMENTOS!M257,PAGAMENTOS!U257,PAGAMENTOS!AC257,PAGAMENTOS!AK257,PAGAMENTOS!AQ257,PAGAMENTOS!AW257),PAGAMENTOS!257:257,0)-1),"SEM PAGAMENTO"))</f>
        <v>23066.05</v>
      </c>
      <c r="Q257" s="11">
        <f>SUM(PAGAMENTOS!G257,PAGAMENTOS!L257,PAGAMENTOS!T257,PAGAMENTOS!AB257,PAGAMENTOS!AJ257,PAGAMENTOS!AP257,PAGAMENTOS!AV257)</f>
        <v>119711.14000000001</v>
      </c>
      <c r="R257" s="11">
        <f>SUM(PAGAMENTOS!G257,PAGAMENTOS!H257,PAGAMENTOS!L257,PAGAMENTOS!T257,PAGAMENTOS!AB257,PAGAMENTOS!AJ257,PAGAMENTOS!AP257,PAGAMENTOS!AV257)</f>
        <v>119711.14000000001</v>
      </c>
      <c r="S257" s="17">
        <f t="shared" si="3"/>
        <v>1.0379856108869965</v>
      </c>
      <c r="T257" s="11">
        <f>IF(RIGHT(B257)="O",0,IF(AND(R257=0,PAGAMENTOS!H257&lt;&gt;0),0,K257-R257))</f>
        <v>-4380.890000000014</v>
      </c>
      <c r="U257" s="120" t="str">
        <f>IF(AND(OR(PAGAMENTOS!AG257&lt;&gt;"",PAGAMENTOS!AH257&lt;&gt;""),PAGAMENTOS!AK257=""),"4ª",IF(AND(OR(PAGAMENTOS!Y257&lt;&gt;"",PAGAMENTOS!Z257&lt;&gt;""),PAGAMENTOS!AC257=""),"3ª",IF(AND(OR(PAGAMENTOS!Q257&lt;&gt;"",PAGAMENTOS!R257&lt;&gt;""),PAGAMENTOS!U257=""),"2ª",IF(AND(OR(PAGAMENTOS!I257&lt;&gt;"",PAGAMENTOS!J257&lt;&gt;""),PAGAMENTOS!M257=""),"1ª","OK"))))</f>
        <v>OK</v>
      </c>
      <c r="V257" s="120" t="str">
        <f>IF(U257="4ª",IF(PAGAMENTOS!AH257="","AGUARDANDO VISTORIA","NO FINANCEIRO"),IF(U257="3ª",IF(PAGAMENTOS!Z257="","AGUARDANDO VISTORIA","NO FINANCEIRO"),IF(U257="2ª",IF(PAGAMENTOS!R257="","AGUARDANDO VISTORIA","NO FINANCEIRO"),IF(U257="1ª",IF(PAGAMENTOS!J257="","AGUARDANDO LIBERAÇÃO","NO FINANCEIRO"),"OK"))))</f>
        <v>OK</v>
      </c>
      <c r="W257" s="233" t="str">
        <f>IF(U257="4ª",IF(PAGAMENTOS!AH257="",PAGAMENTOS!AG257,PAGAMENTOS!AH257),IF(U257="3ª",IF(PAGAMENTOS!Z257="",PAGAMENTOS!Y257,PAGAMENTOS!Z257),IF(U257="2ª",IF(PAGAMENTOS!R257="",PAGAMENTOS!Q257,PAGAMENTOS!R257),IF(U257="1ª",IF(PAGAMENTOS!J257="",PAGAMENTOS!I257,PAGAMENTOS!J257),"OK"))))</f>
        <v>OK</v>
      </c>
      <c r="X257" s="18">
        <f>MAX(VISTORIA!Y257,VISTORIA!U257,VISTORIA!Q257,VISTORIA!M257,VISTORIA!I257)</f>
        <v>1</v>
      </c>
      <c r="Y257" s="18">
        <f>IF(VISTORIA!Y257&lt;&gt;"",VISTORIA!Y257,IF(VISTORIA!U257&lt;&gt;"",VISTORIA!U257,IF(VISTORIA!Q257&lt;&gt;"",VISTORIA!Q257,IF(VISTORIA!M257&lt;&gt;"",VISTORIA!M257,IF(VISTORIA!I257&lt;&gt;"",VISTORIA!I257,0)))))</f>
        <v>1</v>
      </c>
      <c r="Z257" s="233">
        <f>IF(VISTORIA!Y257&lt;&gt;"",VISTORIA!W257,IF(VISTORIA!U257&lt;&gt;"",VISTORIA!S257,IF(VISTORIA!Q257&lt;&gt;"",VISTORIA!O257,IF(VISTORIA!M257&lt;&gt;"",VISTORIA!K257,IF(VISTORIA!I257&lt;&gt;"",VISTORIA!G257,"NA")))))</f>
        <v>42191</v>
      </c>
      <c r="AA257" s="233">
        <f>IF(VISTORIA!Y257&lt;&gt;"",VISTORIA!X257,IF(VISTORIA!U257&lt;&gt;"",VISTORIA!T257,IF(VISTORIA!Q257&lt;&gt;"",VISTORIA!P257,IF(VISTORIA!M257&lt;&gt;"",VISTORIA!L257,IF(VISTORIA!I257&lt;&gt;"",VISTORIA!H257,"NA")))))</f>
        <v>42081</v>
      </c>
      <c r="AB257" s="233" t="str">
        <f>IF(OR(G257="AGUARDANDO PRESTAÇÃO DE CONTAS",G257="AGUARDANDO APROVAÇÃO PRESTAÇÃO DE CONTAS",G257="CONCLUÍDO"),"PTM CONCLUÍDO",IF(AND(VISTORIA!X257="",VISTORIA!W257&lt;&gt;""),VISTORIA!W257,IF(AND(VISTORIA!T257="",VISTORIA!S257&lt;&gt;""),VISTORIA!S257,IF(AND(VISTORIA!P257="",VISTORIA!O257&lt;&gt;""),VISTORIA!O257,IF(AND(VISTORIA!L257="",VISTORIA!K257&lt;&gt;""),VISTORIA!K257,IF(AND(VISTORIA!H257="",VISTORIA!G257&lt;&gt;""),VISTORIA!G257,"SEM PEDIDO"))))))</f>
        <v>SEM PEDIDO</v>
      </c>
      <c r="AC257" s="18" t="str">
        <f>IFERROR(INDEX('CONCLUSÃO INFORMAL'!257:257,MATCH(MAX('CONCLUSÃO INFORMAL'!H257,'CONCLUSÃO INFORMAL'!L257,'CONCLUSÃO INFORMAL'!P257),'CONCLUSÃO INFORMAL'!257:257,0)-1),"NÃO INFORMADO")</f>
        <v>NÃO INFORMADO</v>
      </c>
      <c r="AD257" s="233" t="str">
        <f>IFERROR(INDEX('CONCLUSÃO INFORMAL'!257:257,MATCH(MAX('CONCLUSÃO INFORMAL'!H257,'CONCLUSÃO INFORMAL'!L257,'CONCLUSÃO INFORMAL'!P257),'CONCLUSÃO INFORMAL'!257:257,0)),"NÃO INFORMADO")</f>
        <v>NÃO INFORMADO</v>
      </c>
      <c r="AE257" s="1950" t="str">
        <f>IFERROR(INDEX('CONCLUSÃO INFORMAL'!257:257,MATCH(MAX('CONCLUSÃO INFORMAL'!H257,'CONCLUSÃO INFORMAL'!L257,'CONCLUSÃO INFORMAL'!P257),'CONCLUSÃO INFORMAL'!257:257,0)+1),"NÃO INFORMADO")</f>
        <v>NÃO INFORMADO</v>
      </c>
    </row>
    <row r="258" spans="2:31" ht="43.5" x14ac:dyDescent="0.35">
      <c r="B258" s="7" t="str">
        <f>'INF GERAIS'!B258&amp;IFERROR(IF(INDEX(APOIO!$A$5:$A$50,MATCH('INF GERAIS'!N258,APOIO!$B$5:$B$50,0))="NÃO",APOIO!$A$2&amp;"NÃO VÁLIDO",""),"")</f>
        <v>2014.0243</v>
      </c>
      <c r="C258" s="1950" t="str">
        <f>'INF GERAIS'!C258</f>
        <v>SERTÃO DO ARARIPE</v>
      </c>
      <c r="D258" s="1950" t="str">
        <f>'INF GERAIS'!D258</f>
        <v>MOREILÂNDIA</v>
      </c>
      <c r="E258" s="1950" t="str">
        <f>'INF GERAIS'!E258</f>
        <v>CONSTRUÇÃO DO MURO DA CRECHE DA RUA PEDRO RIBEIRO</v>
      </c>
      <c r="F258" s="1950" t="str">
        <f>'INF GERAIS'!G258</f>
        <v>NORMAL</v>
      </c>
      <c r="G258" s="12" t="str">
        <f>'INF GERAIS'!N258</f>
        <v>EM CONFERÊNCIA PARA TEMAI</v>
      </c>
      <c r="H258" s="1950" t="str">
        <f>'INF GERAIS'!O258</f>
        <v>CONCLUÍDA</v>
      </c>
      <c r="I258" s="11">
        <f>'INF GERAIS'!I258</f>
        <v>603773.24</v>
      </c>
      <c r="J258" s="11">
        <f>'INF GERAIS'!J258</f>
        <v>93894.79</v>
      </c>
      <c r="K258" s="11">
        <f>'INF GERAIS'!K258</f>
        <v>93894.79</v>
      </c>
      <c r="L258" s="11">
        <f>'INF GERAIS'!L258</f>
        <v>0</v>
      </c>
      <c r="M258" s="11">
        <f>'INF GERAIS'!M258</f>
        <v>0</v>
      </c>
      <c r="N258" s="233">
        <f>IF(MAX(PAGAMENTOS!M258,PAGAMENTOS!U258,PAGAMENTOS!AC258,PAGAMENTOS!AK258,PAGAMENTOS!AQ258,PAGAMENTOS!AW258)=0,"SEM PAGAMENTO",IFERROR(INDEX(PAGAMENTOS!258:258,MATCH(MAX(PAGAMENTOS!M258,PAGAMENTOS!U258,PAGAMENTOS!AC258,PAGAMENTOS!AK258,PAGAMENTOS!AQ258,PAGAMENTOS!AW258),PAGAMENTOS!258:258,0)),"SEM PAGAMENTO"))</f>
        <v>42335</v>
      </c>
      <c r="O258" s="120" t="str">
        <f>IF(MAX(PAGAMENTOS!M258,PAGAMENTOS!U258,PAGAMENTOS!AC258,PAGAMENTOS!AK258,PAGAMENTOS!AQ258,PAGAMENTOS!AW258)=0,"SEM PAGAMENTO",IFERROR(IF(MATCH(MAX(PAGAMENTOS!M258,PAGAMENTOS!U258,PAGAMENTOS!AC258,PAGAMENTOS!AK258,PAGAMENTOS!AQ258,PAGAMENTOS!AW258),PAGAMENTOS!258:258,0)&gt;40,INDEX(PAGAMENTOS!258:258,MATCH(MAX(PAGAMENTOS!M258,PAGAMENTOS!U258,PAGAMENTOS!AC258,PAGAMENTOS!AK258,PAGAMENTOS!AQ258,PAGAMENTOS!AW258),PAGAMENTOS!258:258,0)-2)&amp;" P COMP.",IF(MATCH(MAX(PAGAMENTOS!M258,PAGAMENTOS!U258,PAGAMENTOS!AC258,PAGAMENTOS!AK258,PAGAMENTOS!AQ258,PAGAMENTOS!AW258),PAGAMENTOS!258:258,0)=13,"1ª P",IF(MATCH(MAX(PAGAMENTOS!M258,PAGAMENTOS!U258,PAGAMENTOS!AC258,PAGAMENTOS!AK258,PAGAMENTOS!AQ258,PAGAMENTOS!AW258),PAGAMENTOS!258:258,0)=21,"2ª P",IF(MATCH(MAX(PAGAMENTOS!M258,PAGAMENTOS!U258,PAGAMENTOS!AC258,PAGAMENTOS!AK258,PAGAMENTOS!AQ258,PAGAMENTOS!AW258),PAGAMENTOS!258:258,0)=29,"3ª P",IF(PAGAMENTOS!AC258=PAGAMENTOS!AK258,"4ª P","4ª P"))))),"SEM PAGAMENTO"))</f>
        <v>4ª P</v>
      </c>
      <c r="P258" s="11">
        <f>IF(MAX(PAGAMENTOS!M258,PAGAMENTOS!U258,PAGAMENTOS!AC258,PAGAMENTOS!AK258,PAGAMENTOS!AQ258,PAGAMENTOS!AW258)=0,"SEM PAGAMENTO",IFERROR(INDEX(PAGAMENTOS!258:258,MATCH(MAX(PAGAMENTOS!M258,PAGAMENTOS!U258,PAGAMENTOS!AC258,PAGAMENTOS!AK258,PAGAMENTOS!AQ258,PAGAMENTOS!AW258),PAGAMENTOS!258:258,0)-1),"SEM PAGAMENTO"))</f>
        <v>18778.96</v>
      </c>
      <c r="Q258" s="11">
        <f>SUM(PAGAMENTOS!G258,PAGAMENTOS!L258,PAGAMENTOS!T258,PAGAMENTOS!AB258,PAGAMENTOS!AJ258,PAGAMENTOS!AP258,PAGAMENTOS!AV258)</f>
        <v>98453.88</v>
      </c>
      <c r="R258" s="11">
        <f>SUM(PAGAMENTOS!G258,PAGAMENTOS!H258,PAGAMENTOS!L258,PAGAMENTOS!T258,PAGAMENTOS!AB258,PAGAMENTOS!AJ258,PAGAMENTOS!AP258,PAGAMENTOS!AV258)</f>
        <v>98453.88</v>
      </c>
      <c r="S258" s="17">
        <f t="shared" si="3"/>
        <v>1.0485553032282198</v>
      </c>
      <c r="T258" s="11">
        <f>IF(RIGHT(B258)="O",0,IF(AND(R258=0,PAGAMENTOS!H258&lt;&gt;0),0,K258-R258))</f>
        <v>-4559.0900000000111</v>
      </c>
      <c r="U258" s="120" t="str">
        <f>IF(AND(OR(PAGAMENTOS!AG258&lt;&gt;"",PAGAMENTOS!AH258&lt;&gt;""),PAGAMENTOS!AK258=""),"4ª",IF(AND(OR(PAGAMENTOS!Y258&lt;&gt;"",PAGAMENTOS!Z258&lt;&gt;""),PAGAMENTOS!AC258=""),"3ª",IF(AND(OR(PAGAMENTOS!Q258&lt;&gt;"",PAGAMENTOS!R258&lt;&gt;""),PAGAMENTOS!U258=""),"2ª",IF(AND(OR(PAGAMENTOS!I258&lt;&gt;"",PAGAMENTOS!J258&lt;&gt;""),PAGAMENTOS!M258=""),"1ª","OK"))))</f>
        <v>OK</v>
      </c>
      <c r="V258" s="120" t="str">
        <f>IF(U258="4ª",IF(PAGAMENTOS!AH258="","AGUARDANDO VISTORIA","NO FINANCEIRO"),IF(U258="3ª",IF(PAGAMENTOS!Z258="","AGUARDANDO VISTORIA","NO FINANCEIRO"),IF(U258="2ª",IF(PAGAMENTOS!R258="","AGUARDANDO VISTORIA","NO FINANCEIRO"),IF(U258="1ª",IF(PAGAMENTOS!J258="","AGUARDANDO LIBERAÇÃO","NO FINANCEIRO"),"OK"))))</f>
        <v>OK</v>
      </c>
      <c r="W258" s="233" t="str">
        <f>IF(U258="4ª",IF(PAGAMENTOS!AH258="",PAGAMENTOS!AG258,PAGAMENTOS!AH258),IF(U258="3ª",IF(PAGAMENTOS!Z258="",PAGAMENTOS!Y258,PAGAMENTOS!Z258),IF(U258="2ª",IF(PAGAMENTOS!R258="",PAGAMENTOS!Q258,PAGAMENTOS!R258),IF(U258="1ª",IF(PAGAMENTOS!J258="",PAGAMENTOS!I258,PAGAMENTOS!J258),"OK"))))</f>
        <v>OK</v>
      </c>
      <c r="X258" s="18">
        <f>MAX(VISTORIA!Y258,VISTORIA!U258,VISTORIA!Q258,VISTORIA!M258,VISTORIA!I258)</f>
        <v>1</v>
      </c>
      <c r="Y258" s="18">
        <f>IF(VISTORIA!Y258&lt;&gt;"",VISTORIA!Y258,IF(VISTORIA!U258&lt;&gt;"",VISTORIA!U258,IF(VISTORIA!Q258&lt;&gt;"",VISTORIA!Q258,IF(VISTORIA!M258&lt;&gt;"",VISTORIA!M258,IF(VISTORIA!I258&lt;&gt;"",VISTORIA!I258,0)))))</f>
        <v>1</v>
      </c>
      <c r="Z258" s="233">
        <f>IF(VISTORIA!Y258&lt;&gt;"",VISTORIA!W258,IF(VISTORIA!U258&lt;&gt;"",VISTORIA!S258,IF(VISTORIA!Q258&lt;&gt;"",VISTORIA!O258,IF(VISTORIA!M258&lt;&gt;"",VISTORIA!K258,IF(VISTORIA!I258&lt;&gt;"",VISTORIA!G258,"NA")))))</f>
        <v>42191</v>
      </c>
      <c r="AA258" s="233">
        <f>IF(VISTORIA!Y258&lt;&gt;"",VISTORIA!X258,IF(VISTORIA!U258&lt;&gt;"",VISTORIA!T258,IF(VISTORIA!Q258&lt;&gt;"",VISTORIA!P258,IF(VISTORIA!M258&lt;&gt;"",VISTORIA!L258,IF(VISTORIA!I258&lt;&gt;"",VISTORIA!H258,"NA")))))</f>
        <v>42081</v>
      </c>
      <c r="AB258" s="233" t="str">
        <f>IF(OR(G258="AGUARDANDO PRESTAÇÃO DE CONTAS",G258="AGUARDANDO APROVAÇÃO PRESTAÇÃO DE CONTAS",G258="CONCLUÍDO"),"PTM CONCLUÍDO",IF(AND(VISTORIA!X258="",VISTORIA!W258&lt;&gt;""),VISTORIA!W258,IF(AND(VISTORIA!T258="",VISTORIA!S258&lt;&gt;""),VISTORIA!S258,IF(AND(VISTORIA!P258="",VISTORIA!O258&lt;&gt;""),VISTORIA!O258,IF(AND(VISTORIA!L258="",VISTORIA!K258&lt;&gt;""),VISTORIA!K258,IF(AND(VISTORIA!H258="",VISTORIA!G258&lt;&gt;""),VISTORIA!G258,"SEM PEDIDO"))))))</f>
        <v>SEM PEDIDO</v>
      </c>
      <c r="AC258" s="18" t="str">
        <f>IFERROR(INDEX('CONCLUSÃO INFORMAL'!258:258,MATCH(MAX('CONCLUSÃO INFORMAL'!H258,'CONCLUSÃO INFORMAL'!L258,'CONCLUSÃO INFORMAL'!P258),'CONCLUSÃO INFORMAL'!258:258,0)-1),"NÃO INFORMADO")</f>
        <v>NÃO INFORMADO</v>
      </c>
      <c r="AD258" s="233" t="str">
        <f>IFERROR(INDEX('CONCLUSÃO INFORMAL'!258:258,MATCH(MAX('CONCLUSÃO INFORMAL'!H258,'CONCLUSÃO INFORMAL'!L258,'CONCLUSÃO INFORMAL'!P258),'CONCLUSÃO INFORMAL'!258:258,0)),"NÃO INFORMADO")</f>
        <v>NÃO INFORMADO</v>
      </c>
      <c r="AE258" s="1950" t="str">
        <f>IFERROR(INDEX('CONCLUSÃO INFORMAL'!258:258,MATCH(MAX('CONCLUSÃO INFORMAL'!H258,'CONCLUSÃO INFORMAL'!L258,'CONCLUSÃO INFORMAL'!P258),'CONCLUSÃO INFORMAL'!258:258,0)+1),"NÃO INFORMADO")</f>
        <v>NÃO INFORMADO</v>
      </c>
    </row>
    <row r="259" spans="2:31" ht="43.5" x14ac:dyDescent="0.35">
      <c r="B259" s="7" t="str">
        <f>'INF GERAIS'!B259&amp;IFERROR(IF(INDEX(APOIO!$A$5:$A$50,MATCH('INF GERAIS'!N259,APOIO!$B$5:$B$50,0))="NÃO",APOIO!$A$2&amp;"NÃO VÁLIDO",""),"")</f>
        <v>2014.0244</v>
      </c>
      <c r="C259" s="1950" t="str">
        <f>'INF GERAIS'!C259</f>
        <v>SERTÃO DO ARARIPE</v>
      </c>
      <c r="D259" s="1950" t="str">
        <f>'INF GERAIS'!D259</f>
        <v>MOREILÂNDIA</v>
      </c>
      <c r="E259" s="1950" t="str">
        <f>'INF GERAIS'!E259</f>
        <v>CONSTRUÇÃO DO MURO DA QUADRA DE CARIRIMIRIM</v>
      </c>
      <c r="F259" s="1950" t="str">
        <f>'INF GERAIS'!G259</f>
        <v>NORMAL</v>
      </c>
      <c r="G259" s="12" t="str">
        <f>'INF GERAIS'!N259</f>
        <v>EM CONFERÊNCIA PARA TEMAI</v>
      </c>
      <c r="H259" s="1950" t="str">
        <f>'INF GERAIS'!O259</f>
        <v>CONCLUÍDA</v>
      </c>
      <c r="I259" s="11">
        <f>'INF GERAIS'!I259</f>
        <v>603773.24</v>
      </c>
      <c r="J259" s="11">
        <f>'INF GERAIS'!J259</f>
        <v>60861.29</v>
      </c>
      <c r="K259" s="11">
        <f>'INF GERAIS'!K259</f>
        <v>60861.29</v>
      </c>
      <c r="L259" s="11">
        <f>'INF GERAIS'!L259</f>
        <v>0</v>
      </c>
      <c r="M259" s="11">
        <f>'INF GERAIS'!M259</f>
        <v>0</v>
      </c>
      <c r="N259" s="233">
        <f>IF(MAX(PAGAMENTOS!M259,PAGAMENTOS!U259,PAGAMENTOS!AC259,PAGAMENTOS!AK259,PAGAMENTOS!AQ259,PAGAMENTOS!AW259)=0,"SEM PAGAMENTO",IFERROR(INDEX(PAGAMENTOS!259:259,MATCH(MAX(PAGAMENTOS!M259,PAGAMENTOS!U259,PAGAMENTOS!AC259,PAGAMENTOS!AK259,PAGAMENTOS!AQ259,PAGAMENTOS!AW259),PAGAMENTOS!259:259,0)),"SEM PAGAMENTO"))</f>
        <v>42335</v>
      </c>
      <c r="O259" s="120" t="str">
        <f>IF(MAX(PAGAMENTOS!M259,PAGAMENTOS!U259,PAGAMENTOS!AC259,PAGAMENTOS!AK259,PAGAMENTOS!AQ259,PAGAMENTOS!AW259)=0,"SEM PAGAMENTO",IFERROR(IF(MATCH(MAX(PAGAMENTOS!M259,PAGAMENTOS!U259,PAGAMENTOS!AC259,PAGAMENTOS!AK259,PAGAMENTOS!AQ259,PAGAMENTOS!AW259),PAGAMENTOS!259:259,0)&gt;40,INDEX(PAGAMENTOS!259:259,MATCH(MAX(PAGAMENTOS!M259,PAGAMENTOS!U259,PAGAMENTOS!AC259,PAGAMENTOS!AK259,PAGAMENTOS!AQ259,PAGAMENTOS!AW259),PAGAMENTOS!259:259,0)-2)&amp;" P COMP.",IF(MATCH(MAX(PAGAMENTOS!M259,PAGAMENTOS!U259,PAGAMENTOS!AC259,PAGAMENTOS!AK259,PAGAMENTOS!AQ259,PAGAMENTOS!AW259),PAGAMENTOS!259:259,0)=13,"1ª P",IF(MATCH(MAX(PAGAMENTOS!M259,PAGAMENTOS!U259,PAGAMENTOS!AC259,PAGAMENTOS!AK259,PAGAMENTOS!AQ259,PAGAMENTOS!AW259),PAGAMENTOS!259:259,0)=21,"2ª P",IF(MATCH(MAX(PAGAMENTOS!M259,PAGAMENTOS!U259,PAGAMENTOS!AC259,PAGAMENTOS!AK259,PAGAMENTOS!AQ259,PAGAMENTOS!AW259),PAGAMENTOS!259:259,0)=29,"3ª P",IF(PAGAMENTOS!AC259=PAGAMENTOS!AK259,"4ª P","4ª P"))))),"SEM PAGAMENTO"))</f>
        <v>4ª P</v>
      </c>
      <c r="P259" s="11">
        <f>IF(MAX(PAGAMENTOS!M259,PAGAMENTOS!U259,PAGAMENTOS!AC259,PAGAMENTOS!AK259,PAGAMENTOS!AQ259,PAGAMENTOS!AW259)=0,"SEM PAGAMENTO",IFERROR(INDEX(PAGAMENTOS!259:259,MATCH(MAX(PAGAMENTOS!M259,PAGAMENTOS!U259,PAGAMENTOS!AC259,PAGAMENTOS!AK259,PAGAMENTOS!AQ259,PAGAMENTOS!AW259),PAGAMENTOS!259:259,0)-1),"SEM PAGAMENTO"))</f>
        <v>12172.26</v>
      </c>
      <c r="Q259" s="11">
        <f>SUM(PAGAMENTOS!G259,PAGAMENTOS!L259,PAGAMENTOS!T259,PAGAMENTOS!AB259,PAGAMENTOS!AJ259,PAGAMENTOS!AP259,PAGAMENTOS!AV259)</f>
        <v>59993.450000000004</v>
      </c>
      <c r="R259" s="11">
        <f>SUM(PAGAMENTOS!G259,PAGAMENTOS!H259,PAGAMENTOS!L259,PAGAMENTOS!T259,PAGAMENTOS!AB259,PAGAMENTOS!AJ259,PAGAMENTOS!AP259,PAGAMENTOS!AV259)</f>
        <v>59993.450000000004</v>
      </c>
      <c r="S259" s="17">
        <f t="shared" si="3"/>
        <v>0.98574069001823661</v>
      </c>
      <c r="T259" s="11">
        <f>IF(RIGHT(B259)="O",0,IF(AND(R259=0,PAGAMENTOS!H259&lt;&gt;0),0,K259-R259))</f>
        <v>867.83999999999651</v>
      </c>
      <c r="U259" s="120" t="str">
        <f>IF(AND(OR(PAGAMENTOS!AG259&lt;&gt;"",PAGAMENTOS!AH259&lt;&gt;""),PAGAMENTOS!AK259=""),"4ª",IF(AND(OR(PAGAMENTOS!Y259&lt;&gt;"",PAGAMENTOS!Z259&lt;&gt;""),PAGAMENTOS!AC259=""),"3ª",IF(AND(OR(PAGAMENTOS!Q259&lt;&gt;"",PAGAMENTOS!R259&lt;&gt;""),PAGAMENTOS!U259=""),"2ª",IF(AND(OR(PAGAMENTOS!I259&lt;&gt;"",PAGAMENTOS!J259&lt;&gt;""),PAGAMENTOS!M259=""),"1ª","OK"))))</f>
        <v>OK</v>
      </c>
      <c r="V259" s="120" t="str">
        <f>IF(U259="4ª",IF(PAGAMENTOS!AH259="","AGUARDANDO VISTORIA","NO FINANCEIRO"),IF(U259="3ª",IF(PAGAMENTOS!Z259="","AGUARDANDO VISTORIA","NO FINANCEIRO"),IF(U259="2ª",IF(PAGAMENTOS!R259="","AGUARDANDO VISTORIA","NO FINANCEIRO"),IF(U259="1ª",IF(PAGAMENTOS!J259="","AGUARDANDO LIBERAÇÃO","NO FINANCEIRO"),"OK"))))</f>
        <v>OK</v>
      </c>
      <c r="W259" s="233" t="str">
        <f>IF(U259="4ª",IF(PAGAMENTOS!AH259="",PAGAMENTOS!AG259,PAGAMENTOS!AH259),IF(U259="3ª",IF(PAGAMENTOS!Z259="",PAGAMENTOS!Y259,PAGAMENTOS!Z259),IF(U259="2ª",IF(PAGAMENTOS!R259="",PAGAMENTOS!Q259,PAGAMENTOS!R259),IF(U259="1ª",IF(PAGAMENTOS!J259="",PAGAMENTOS!I259,PAGAMENTOS!J259),"OK"))))</f>
        <v>OK</v>
      </c>
      <c r="X259" s="18">
        <f>MAX(VISTORIA!Y259,VISTORIA!U259,VISTORIA!Q259,VISTORIA!M259,VISTORIA!I259)</f>
        <v>1</v>
      </c>
      <c r="Y259" s="18">
        <f>IF(VISTORIA!Y259&lt;&gt;"",VISTORIA!Y259,IF(VISTORIA!U259&lt;&gt;"",VISTORIA!U259,IF(VISTORIA!Q259&lt;&gt;"",VISTORIA!Q259,IF(VISTORIA!M259&lt;&gt;"",VISTORIA!M259,IF(VISTORIA!I259&lt;&gt;"",VISTORIA!I259,0)))))</f>
        <v>1</v>
      </c>
      <c r="Z259" s="233">
        <f>IF(VISTORIA!Y259&lt;&gt;"",VISTORIA!W259,IF(VISTORIA!U259&lt;&gt;"",VISTORIA!S259,IF(VISTORIA!Q259&lt;&gt;"",VISTORIA!O259,IF(VISTORIA!M259&lt;&gt;"",VISTORIA!K259,IF(VISTORIA!I259&lt;&gt;"",VISTORIA!G259,"NA")))))</f>
        <v>42191</v>
      </c>
      <c r="AA259" s="233">
        <f>IF(VISTORIA!Y259&lt;&gt;"",VISTORIA!X259,IF(VISTORIA!U259&lt;&gt;"",VISTORIA!T259,IF(VISTORIA!Q259&lt;&gt;"",VISTORIA!P259,IF(VISTORIA!M259&lt;&gt;"",VISTORIA!L259,IF(VISTORIA!I259&lt;&gt;"",VISTORIA!H259,"NA")))))</f>
        <v>42222</v>
      </c>
      <c r="AB259" s="233" t="str">
        <f>IF(OR(G259="AGUARDANDO PRESTAÇÃO DE CONTAS",G259="AGUARDANDO APROVAÇÃO PRESTAÇÃO DE CONTAS",G259="CONCLUÍDO"),"PTM CONCLUÍDO",IF(AND(VISTORIA!X259="",VISTORIA!W259&lt;&gt;""),VISTORIA!W259,IF(AND(VISTORIA!T259="",VISTORIA!S259&lt;&gt;""),VISTORIA!S259,IF(AND(VISTORIA!P259="",VISTORIA!O259&lt;&gt;""),VISTORIA!O259,IF(AND(VISTORIA!L259="",VISTORIA!K259&lt;&gt;""),VISTORIA!K259,IF(AND(VISTORIA!H259="",VISTORIA!G259&lt;&gt;""),VISTORIA!G259,"SEM PEDIDO"))))))</f>
        <v>SEM PEDIDO</v>
      </c>
      <c r="AC259" s="18" t="str">
        <f>IFERROR(INDEX('CONCLUSÃO INFORMAL'!259:259,MATCH(MAX('CONCLUSÃO INFORMAL'!H259,'CONCLUSÃO INFORMAL'!L259,'CONCLUSÃO INFORMAL'!P259),'CONCLUSÃO INFORMAL'!259:259,0)-1),"NÃO INFORMADO")</f>
        <v>NÃO INFORMADO</v>
      </c>
      <c r="AD259" s="233" t="str">
        <f>IFERROR(INDEX('CONCLUSÃO INFORMAL'!259:259,MATCH(MAX('CONCLUSÃO INFORMAL'!H259,'CONCLUSÃO INFORMAL'!L259,'CONCLUSÃO INFORMAL'!P259),'CONCLUSÃO INFORMAL'!259:259,0)),"NÃO INFORMADO")</f>
        <v>NÃO INFORMADO</v>
      </c>
      <c r="AE259" s="1950" t="str">
        <f>IFERROR(INDEX('CONCLUSÃO INFORMAL'!259:259,MATCH(MAX('CONCLUSÃO INFORMAL'!H259,'CONCLUSÃO INFORMAL'!L259,'CONCLUSÃO INFORMAL'!P259),'CONCLUSÃO INFORMAL'!259:259,0)+1),"NÃO INFORMADO")</f>
        <v>NÃO INFORMADO</v>
      </c>
    </row>
    <row r="260" spans="2:31" ht="58" x14ac:dyDescent="0.35">
      <c r="B260" s="7" t="str">
        <f>'INF GERAIS'!B260&amp;IFERROR(IF(INDEX(APOIO!$A$5:$A$50,MATCH('INF GERAIS'!N260,APOIO!$B$5:$B$50,0))="NÃO",APOIO!$A$2&amp;"NÃO VÁLIDO",""),"")</f>
        <v>2014.0245</v>
      </c>
      <c r="C260" s="1950" t="str">
        <f>'INF GERAIS'!C260</f>
        <v>METROPOLITANA</v>
      </c>
      <c r="D260" s="1950" t="str">
        <f>'INF GERAIS'!D260</f>
        <v>MORENO</v>
      </c>
      <c r="E260" s="1950" t="str">
        <f>'INF GERAIS'!E260</f>
        <v>PAVIMENTAÇÃO E DRENAGEM DE DIVERSAS RUAS NO MUNICÍPIO DE MORENO</v>
      </c>
      <c r="F260" s="1950" t="str">
        <f>'INF GERAIS'!G260</f>
        <v>NORMAL</v>
      </c>
      <c r="G260" s="1950" t="str">
        <f>'INF GERAIS'!N260</f>
        <v>AGUARDANDO APROVAÇÃO PRESTAÇÃO DE CONTAS (SECRETARIA)</v>
      </c>
      <c r="H260" s="1950" t="str">
        <f>'INF GERAIS'!O260</f>
        <v>CONCLUÍDA</v>
      </c>
      <c r="I260" s="11">
        <f>'INF GERAIS'!I260</f>
        <v>1660376.3766666667</v>
      </c>
      <c r="J260" s="11">
        <f>'INF GERAIS'!J260</f>
        <v>1663195.4</v>
      </c>
      <c r="K260" s="11">
        <f>'INF GERAIS'!K260</f>
        <v>1613386.77</v>
      </c>
      <c r="L260" s="11">
        <f>'INF GERAIS'!L260</f>
        <v>0</v>
      </c>
      <c r="M260" s="11">
        <f>'INF GERAIS'!M260</f>
        <v>49808.63</v>
      </c>
      <c r="N260" s="233">
        <f>IF(MAX(PAGAMENTOS!M260,PAGAMENTOS!U260,PAGAMENTOS!AC260,PAGAMENTOS!AK260,PAGAMENTOS!AQ260,PAGAMENTOS!AW260)=0,"SEM PAGAMENTO",IFERROR(INDEX(PAGAMENTOS!260:260,MATCH(MAX(PAGAMENTOS!M260,PAGAMENTOS!U260,PAGAMENTOS!AC260,PAGAMENTOS!AK260,PAGAMENTOS!AQ260,PAGAMENTOS!AW260),PAGAMENTOS!260:260,0)),"SEM PAGAMENTO"))</f>
        <v>43193</v>
      </c>
      <c r="O260" s="120" t="str">
        <f>IF(MAX(PAGAMENTOS!M260,PAGAMENTOS!U260,PAGAMENTOS!AC260,PAGAMENTOS!AK260,PAGAMENTOS!AQ260,PAGAMENTOS!AW260)=0,"SEM PAGAMENTO",IFERROR(IF(MATCH(MAX(PAGAMENTOS!M260,PAGAMENTOS!U260,PAGAMENTOS!AC260,PAGAMENTOS!AK260,PAGAMENTOS!AQ260,PAGAMENTOS!AW260),PAGAMENTOS!260:260,0)&gt;40,INDEX(PAGAMENTOS!260:260,MATCH(MAX(PAGAMENTOS!M260,PAGAMENTOS!U260,PAGAMENTOS!AC260,PAGAMENTOS!AK260,PAGAMENTOS!AQ260,PAGAMENTOS!AW260),PAGAMENTOS!260:260,0)-2)&amp;" P COMP.",IF(MATCH(MAX(PAGAMENTOS!M260,PAGAMENTOS!U260,PAGAMENTOS!AC260,PAGAMENTOS!AK260,PAGAMENTOS!AQ260,PAGAMENTOS!AW260),PAGAMENTOS!260:260,0)=13,"1ª P",IF(MATCH(MAX(PAGAMENTOS!M260,PAGAMENTOS!U260,PAGAMENTOS!AC260,PAGAMENTOS!AK260,PAGAMENTOS!AQ260,PAGAMENTOS!AW260),PAGAMENTOS!260:260,0)=21,"2ª P",IF(MATCH(MAX(PAGAMENTOS!M260,PAGAMENTOS!U260,PAGAMENTOS!AC260,PAGAMENTOS!AK260,PAGAMENTOS!AQ260,PAGAMENTOS!AW260),PAGAMENTOS!260:260,0)=29,"3ª P",IF(PAGAMENTOS!AC260=PAGAMENTOS!AK260,"4ª P","4ª P"))))),"SEM PAGAMENTO"))</f>
        <v>4ª P</v>
      </c>
      <c r="P260" s="11">
        <f>IF(MAX(PAGAMENTOS!M260,PAGAMENTOS!U260,PAGAMENTOS!AC260,PAGAMENTOS!AK260,PAGAMENTOS!AQ260,PAGAMENTOS!AW260)=0,"SEM PAGAMENTO",IFERROR(INDEX(PAGAMENTOS!260:260,MATCH(MAX(PAGAMENTOS!M260,PAGAMENTOS!U260,PAGAMENTOS!AC260,PAGAMENTOS!AK260,PAGAMENTOS!AQ260,PAGAMENTOS!AW260),PAGAMENTOS!260:260,0)-1),"SEM PAGAMENTO"))</f>
        <v>289599.90999999997</v>
      </c>
      <c r="Q260" s="11">
        <f>SUM(PAGAMENTOS!G260,PAGAMENTOS!L260,PAGAMENTOS!T260,PAGAMENTOS!AB260,PAGAMENTOS!AJ260,PAGAMENTOS!AP260,PAGAMENTOS!AV260)</f>
        <v>1613386.77</v>
      </c>
      <c r="R260" s="11">
        <f>SUM(PAGAMENTOS!G260,PAGAMENTOS!H260,PAGAMENTOS!L260,PAGAMENTOS!T260,PAGAMENTOS!AB260,PAGAMENTOS!AJ260,PAGAMENTOS!AP260,PAGAMENTOS!AV260)</f>
        <v>1613386.77</v>
      </c>
      <c r="S260" s="17">
        <f t="shared" si="3"/>
        <v>1</v>
      </c>
      <c r="T260" s="11">
        <f>IF(RIGHT(B260)="O",0,IF(AND(R260=0,PAGAMENTOS!H260&lt;&gt;0),0,K260-R260))</f>
        <v>0</v>
      </c>
      <c r="U260" s="120" t="str">
        <f>IF(AND(OR(PAGAMENTOS!AG260&lt;&gt;"",PAGAMENTOS!AH260&lt;&gt;""),PAGAMENTOS!AK260=""),"4ª",IF(AND(OR(PAGAMENTOS!Y260&lt;&gt;"",PAGAMENTOS!Z260&lt;&gt;""),PAGAMENTOS!AC260=""),"3ª",IF(AND(OR(PAGAMENTOS!Q260&lt;&gt;"",PAGAMENTOS!R260&lt;&gt;""),PAGAMENTOS!U260=""),"2ª",IF(AND(OR(PAGAMENTOS!I260&lt;&gt;"",PAGAMENTOS!J260&lt;&gt;""),PAGAMENTOS!M260=""),"1ª","OK"))))</f>
        <v>OK</v>
      </c>
      <c r="V260" s="120" t="str">
        <f>IF(U260="4ª",IF(PAGAMENTOS!AH260="","AGUARDANDO VISTORIA","NO FINANCEIRO"),IF(U260="3ª",IF(PAGAMENTOS!Z260="","AGUARDANDO VISTORIA","NO FINANCEIRO"),IF(U260="2ª",IF(PAGAMENTOS!R260="","AGUARDANDO VISTORIA","NO FINANCEIRO"),IF(U260="1ª",IF(PAGAMENTOS!J260="","AGUARDANDO LIBERAÇÃO","NO FINANCEIRO"),"OK"))))</f>
        <v>OK</v>
      </c>
      <c r="W260" s="233" t="str">
        <f>IF(U260="4ª",IF(PAGAMENTOS!AH260="",PAGAMENTOS!AG260,PAGAMENTOS!AH260),IF(U260="3ª",IF(PAGAMENTOS!Z260="",PAGAMENTOS!Y260,PAGAMENTOS!Z260),IF(U260="2ª",IF(PAGAMENTOS!R260="",PAGAMENTOS!Q260,PAGAMENTOS!R260),IF(U260="1ª",IF(PAGAMENTOS!J260="",PAGAMENTOS!I260,PAGAMENTOS!J260),"OK"))))</f>
        <v>OK</v>
      </c>
      <c r="X260" s="18">
        <f>MAX(VISTORIA!Y260,VISTORIA!U260,VISTORIA!Q260,VISTORIA!M260,VISTORIA!I260)</f>
        <v>1</v>
      </c>
      <c r="Y260" s="18">
        <f>IF(VISTORIA!Y260&lt;&gt;"",VISTORIA!Y260,IF(VISTORIA!U260&lt;&gt;"",VISTORIA!U260,IF(VISTORIA!Q260&lt;&gt;"",VISTORIA!Q260,IF(VISTORIA!M260&lt;&gt;"",VISTORIA!M260,IF(VISTORIA!I260&lt;&gt;"",VISTORIA!I260,0)))))</f>
        <v>1</v>
      </c>
      <c r="Z260" s="233">
        <f>IF(VISTORIA!Y260&lt;&gt;"",VISTORIA!W260,IF(VISTORIA!U260&lt;&gt;"",VISTORIA!S260,IF(VISTORIA!Q260&lt;&gt;"",VISTORIA!O260,IF(VISTORIA!M260&lt;&gt;"",VISTORIA!K260,IF(VISTORIA!I260&lt;&gt;"",VISTORIA!G260,"NA")))))</f>
        <v>42717</v>
      </c>
      <c r="AA260" s="233">
        <f>IF(VISTORIA!Y260&lt;&gt;"",VISTORIA!X260,IF(VISTORIA!U260&lt;&gt;"",VISTORIA!T260,IF(VISTORIA!Q260&lt;&gt;"",VISTORIA!P260,IF(VISTORIA!M260&lt;&gt;"",VISTORIA!L260,IF(VISTORIA!I260&lt;&gt;"",VISTORIA!H260,"NA")))))</f>
        <v>42878</v>
      </c>
      <c r="AB260" s="233" t="str">
        <f>IF(OR(G260="AGUARDANDO PRESTAÇÃO DE CONTAS",G260="AGUARDANDO APROVAÇÃO PRESTAÇÃO DE CONTAS",G260="CONCLUÍDO"),"PTM CONCLUÍDO",IF(AND(VISTORIA!X260="",VISTORIA!W260&lt;&gt;""),VISTORIA!W260,IF(AND(VISTORIA!T260="",VISTORIA!S260&lt;&gt;""),VISTORIA!S260,IF(AND(VISTORIA!P260="",VISTORIA!O260&lt;&gt;""),VISTORIA!O260,IF(AND(VISTORIA!L260="",VISTORIA!K260&lt;&gt;""),VISTORIA!K260,IF(AND(VISTORIA!H260="",VISTORIA!G260&lt;&gt;""),VISTORIA!G260,"SEM PEDIDO"))))))</f>
        <v>SEM PEDIDO</v>
      </c>
      <c r="AC260" s="18" t="str">
        <f>IFERROR(INDEX('CONCLUSÃO INFORMAL'!260:260,MATCH(MAX('CONCLUSÃO INFORMAL'!H260,'CONCLUSÃO INFORMAL'!L260,'CONCLUSÃO INFORMAL'!P260),'CONCLUSÃO INFORMAL'!260:260,0)-1),"NÃO INFORMADO")</f>
        <v>NÃO INFORMADO</v>
      </c>
      <c r="AD260" s="233" t="str">
        <f>IFERROR(INDEX('CONCLUSÃO INFORMAL'!260:260,MATCH(MAX('CONCLUSÃO INFORMAL'!H260,'CONCLUSÃO INFORMAL'!L260,'CONCLUSÃO INFORMAL'!P260),'CONCLUSÃO INFORMAL'!260:260,0)),"NÃO INFORMADO")</f>
        <v>NÃO INFORMADO</v>
      </c>
      <c r="AE260" s="1950" t="str">
        <f>IFERROR(INDEX('CONCLUSÃO INFORMAL'!260:260,MATCH(MAX('CONCLUSÃO INFORMAL'!H260,'CONCLUSÃO INFORMAL'!L260,'CONCLUSÃO INFORMAL'!P260),'CONCLUSÃO INFORMAL'!260:260,0)+1),"NÃO INFORMADO")</f>
        <v>NÃO INFORMADO</v>
      </c>
    </row>
    <row r="261" spans="2:31" ht="58" x14ac:dyDescent="0.35">
      <c r="B261" s="7" t="str">
        <f>'INF GERAIS'!B261&amp;IFERROR(IF(INDEX(APOIO!$A$5:$A$50,MATCH('INF GERAIS'!N261,APOIO!$B$5:$B$50,0))="NÃO",APOIO!$A$2&amp;"NÃO VÁLIDO",""),"")</f>
        <v>2014.0246</v>
      </c>
      <c r="C261" s="1950" t="str">
        <f>'INF GERAIS'!C261</f>
        <v>MATA NORTE</v>
      </c>
      <c r="D261" s="1950" t="str">
        <f>'INF GERAIS'!D261</f>
        <v>NAZARÉ DA MATA</v>
      </c>
      <c r="E261" s="1950" t="str">
        <f>'INF GERAIS'!E261</f>
        <v>PAVIMENTAÇÃO EM PARALELEPÍPEDOS GRANÍTICOS EM DIVERSAS RUAS</v>
      </c>
      <c r="F261" s="1950" t="str">
        <f>'INF GERAIS'!G261</f>
        <v>NORMAL</v>
      </c>
      <c r="G261" s="12" t="str">
        <f>'INF GERAIS'!N261</f>
        <v>EM CONFERÊNCIA PARA TEMAI</v>
      </c>
      <c r="H261" s="1950" t="str">
        <f>'INF GERAIS'!O261</f>
        <v>CONCLUÍDA</v>
      </c>
      <c r="I261" s="11">
        <f>'INF GERAIS'!I261</f>
        <v>1207546.4666666666</v>
      </c>
      <c r="J261" s="11">
        <f>'INF GERAIS'!J261</f>
        <v>1223902.05</v>
      </c>
      <c r="K261" s="11">
        <f>'INF GERAIS'!K261</f>
        <v>1207513.6100000001</v>
      </c>
      <c r="L261" s="11">
        <f>'INF GERAIS'!L261</f>
        <v>0</v>
      </c>
      <c r="M261" s="11">
        <f>'INF GERAIS'!M261</f>
        <v>16388.439999999999</v>
      </c>
      <c r="N261" s="233">
        <f>IF(MAX(PAGAMENTOS!M261,PAGAMENTOS!U261,PAGAMENTOS!AC261,PAGAMENTOS!AK261,PAGAMENTOS!AQ261,PAGAMENTOS!AW261)=0,"SEM PAGAMENTO",IFERROR(INDEX(PAGAMENTOS!261:261,MATCH(MAX(PAGAMENTOS!M261,PAGAMENTOS!U261,PAGAMENTOS!AC261,PAGAMENTOS!AK261,PAGAMENTOS!AQ261,PAGAMENTOS!AW261),PAGAMENTOS!261:261,0)),"SEM PAGAMENTO"))</f>
        <v>42432</v>
      </c>
      <c r="O261" s="120" t="str">
        <f>IF(MAX(PAGAMENTOS!M261,PAGAMENTOS!U261,PAGAMENTOS!AC261,PAGAMENTOS!AK261,PAGAMENTOS!AQ261,PAGAMENTOS!AW261)=0,"SEM PAGAMENTO",IFERROR(IF(MATCH(MAX(PAGAMENTOS!M261,PAGAMENTOS!U261,PAGAMENTOS!AC261,PAGAMENTOS!AK261,PAGAMENTOS!AQ261,PAGAMENTOS!AW261),PAGAMENTOS!261:261,0)&gt;40,INDEX(PAGAMENTOS!261:261,MATCH(MAX(PAGAMENTOS!M261,PAGAMENTOS!U261,PAGAMENTOS!AC261,PAGAMENTOS!AK261,PAGAMENTOS!AQ261,PAGAMENTOS!AW261),PAGAMENTOS!261:261,0)-2)&amp;" P COMP.",IF(MATCH(MAX(PAGAMENTOS!M261,PAGAMENTOS!U261,PAGAMENTOS!AC261,PAGAMENTOS!AK261,PAGAMENTOS!AQ261,PAGAMENTOS!AW261),PAGAMENTOS!261:261,0)=13,"1ª P",IF(MATCH(MAX(PAGAMENTOS!M261,PAGAMENTOS!U261,PAGAMENTOS!AC261,PAGAMENTOS!AK261,PAGAMENTOS!AQ261,PAGAMENTOS!AW261),PAGAMENTOS!261:261,0)=21,"2ª P",IF(MATCH(MAX(PAGAMENTOS!M261,PAGAMENTOS!U261,PAGAMENTOS!AC261,PAGAMENTOS!AK261,PAGAMENTOS!AQ261,PAGAMENTOS!AW261),PAGAMENTOS!261:261,0)=29,"3ª P",IF(PAGAMENTOS!AC261=PAGAMENTOS!AK261,"4ª P","4ª P"))))),"SEM PAGAMENTO"))</f>
        <v>4ª P</v>
      </c>
      <c r="P261" s="11">
        <f>IF(MAX(PAGAMENTOS!M261,PAGAMENTOS!U261,PAGAMENTOS!AC261,PAGAMENTOS!AK261,PAGAMENTOS!AQ261,PAGAMENTOS!AW261)=0,"SEM PAGAMENTO",IFERROR(INDEX(PAGAMENTOS!261:261,MATCH(MAX(PAGAMENTOS!M261,PAGAMENTOS!U261,PAGAMENTOS!AC261,PAGAMENTOS!AK261,PAGAMENTOS!AQ261,PAGAMENTOS!AW261),PAGAMENTOS!261:261,0)-1),"SEM PAGAMENTO"))</f>
        <v>241496.73</v>
      </c>
      <c r="Q261" s="11">
        <f>SUM(PAGAMENTOS!G261,PAGAMENTOS!L261,PAGAMENTOS!T261,PAGAMENTOS!AB261,PAGAMENTOS!AJ261,PAGAMENTOS!AP261,PAGAMENTOS!AV261)</f>
        <v>1207513.6100000001</v>
      </c>
      <c r="R261" s="11">
        <f>SUM(PAGAMENTOS!G261,PAGAMENTOS!H261,PAGAMENTOS!L261,PAGAMENTOS!T261,PAGAMENTOS!AB261,PAGAMENTOS!AJ261,PAGAMENTOS!AP261,PAGAMENTOS!AV261)</f>
        <v>1207513.6100000001</v>
      </c>
      <c r="S261" s="17">
        <f t="shared" si="3"/>
        <v>1</v>
      </c>
      <c r="T261" s="11">
        <f>IF(RIGHT(B261)="O",0,IF(AND(R261=0,PAGAMENTOS!H261&lt;&gt;0),0,K261-R261))</f>
        <v>0</v>
      </c>
      <c r="U261" s="120" t="str">
        <f>IF(AND(OR(PAGAMENTOS!AG261&lt;&gt;"",PAGAMENTOS!AH261&lt;&gt;""),PAGAMENTOS!AK261=""),"4ª",IF(AND(OR(PAGAMENTOS!Y261&lt;&gt;"",PAGAMENTOS!Z261&lt;&gt;""),PAGAMENTOS!AC261=""),"3ª",IF(AND(OR(PAGAMENTOS!Q261&lt;&gt;"",PAGAMENTOS!R261&lt;&gt;""),PAGAMENTOS!U261=""),"2ª",IF(AND(OR(PAGAMENTOS!I261&lt;&gt;"",PAGAMENTOS!J261&lt;&gt;""),PAGAMENTOS!M261=""),"1ª","OK"))))</f>
        <v>OK</v>
      </c>
      <c r="V261" s="120" t="str">
        <f>IF(U261="4ª",IF(PAGAMENTOS!AH261="","AGUARDANDO VISTORIA","NO FINANCEIRO"),IF(U261="3ª",IF(PAGAMENTOS!Z261="","AGUARDANDO VISTORIA","NO FINANCEIRO"),IF(U261="2ª",IF(PAGAMENTOS!R261="","AGUARDANDO VISTORIA","NO FINANCEIRO"),IF(U261="1ª",IF(PAGAMENTOS!J261="","AGUARDANDO LIBERAÇÃO","NO FINANCEIRO"),"OK"))))</f>
        <v>OK</v>
      </c>
      <c r="W261" s="233" t="str">
        <f>IF(U261="4ª",IF(PAGAMENTOS!AH261="",PAGAMENTOS!AG261,PAGAMENTOS!AH261),IF(U261="3ª",IF(PAGAMENTOS!Z261="",PAGAMENTOS!Y261,PAGAMENTOS!Z261),IF(U261="2ª",IF(PAGAMENTOS!R261="",PAGAMENTOS!Q261,PAGAMENTOS!R261),IF(U261="1ª",IF(PAGAMENTOS!J261="",PAGAMENTOS!I261,PAGAMENTOS!J261),"OK"))))</f>
        <v>OK</v>
      </c>
      <c r="X261" s="18">
        <f>MAX(VISTORIA!Y261,VISTORIA!U261,VISTORIA!Q261,VISTORIA!M261,VISTORIA!I261)</f>
        <v>1</v>
      </c>
      <c r="Y261" s="18">
        <f>IF(VISTORIA!Y261&lt;&gt;"",VISTORIA!Y261,IF(VISTORIA!U261&lt;&gt;"",VISTORIA!U261,IF(VISTORIA!Q261&lt;&gt;"",VISTORIA!Q261,IF(VISTORIA!M261&lt;&gt;"",VISTORIA!M261,IF(VISTORIA!I261&lt;&gt;"",VISTORIA!I261,0)))))</f>
        <v>1</v>
      </c>
      <c r="Z261" s="233">
        <f>IF(VISTORIA!Y261&lt;&gt;"",VISTORIA!W261,IF(VISTORIA!U261&lt;&gt;"",VISTORIA!S261,IF(VISTORIA!Q261&lt;&gt;"",VISTORIA!O261,IF(VISTORIA!M261&lt;&gt;"",VISTORIA!K261,IF(VISTORIA!I261&lt;&gt;"",VISTORIA!G261,"NA")))))</f>
        <v>42387</v>
      </c>
      <c r="AA261" s="233">
        <f>IF(VISTORIA!Y261&lt;&gt;"",VISTORIA!X261,IF(VISTORIA!U261&lt;&gt;"",VISTORIA!T261,IF(VISTORIA!Q261&lt;&gt;"",VISTORIA!P261,IF(VISTORIA!M261&lt;&gt;"",VISTORIA!L261,IF(VISTORIA!I261&lt;&gt;"",VISTORIA!H261,"NA")))))</f>
        <v>42425</v>
      </c>
      <c r="AB261" s="233" t="str">
        <f>IF(OR(G261="AGUARDANDO PRESTAÇÃO DE CONTAS",G261="AGUARDANDO APROVAÇÃO PRESTAÇÃO DE CONTAS",G261="CONCLUÍDO"),"PTM CONCLUÍDO",IF(AND(VISTORIA!X261="",VISTORIA!W261&lt;&gt;""),VISTORIA!W261,IF(AND(VISTORIA!T261="",VISTORIA!S261&lt;&gt;""),VISTORIA!S261,IF(AND(VISTORIA!P261="",VISTORIA!O261&lt;&gt;""),VISTORIA!O261,IF(AND(VISTORIA!L261="",VISTORIA!K261&lt;&gt;""),VISTORIA!K261,IF(AND(VISTORIA!H261="",VISTORIA!G261&lt;&gt;""),VISTORIA!G261,"SEM PEDIDO"))))))</f>
        <v>SEM PEDIDO</v>
      </c>
      <c r="AC261" s="18" t="str">
        <f>IFERROR(INDEX('CONCLUSÃO INFORMAL'!261:261,MATCH(MAX('CONCLUSÃO INFORMAL'!H261,'CONCLUSÃO INFORMAL'!L261,'CONCLUSÃO INFORMAL'!P261),'CONCLUSÃO INFORMAL'!261:261,0)-1),"NÃO INFORMADO")</f>
        <v>NÃO INFORMADO</v>
      </c>
      <c r="AD261" s="233" t="str">
        <f>IFERROR(INDEX('CONCLUSÃO INFORMAL'!261:261,MATCH(MAX('CONCLUSÃO INFORMAL'!H261,'CONCLUSÃO INFORMAL'!L261,'CONCLUSÃO INFORMAL'!P261),'CONCLUSÃO INFORMAL'!261:261,0)),"NÃO INFORMADO")</f>
        <v>NÃO INFORMADO</v>
      </c>
      <c r="AE261" s="1950" t="str">
        <f>IFERROR(INDEX('CONCLUSÃO INFORMAL'!261:261,MATCH(MAX('CONCLUSÃO INFORMAL'!H261,'CONCLUSÃO INFORMAL'!L261,'CONCLUSÃO INFORMAL'!P261),'CONCLUSÃO INFORMAL'!261:261,0)+1),"NÃO INFORMADO")</f>
        <v>NÃO INFORMADO</v>
      </c>
    </row>
    <row r="262" spans="2:31" ht="87" x14ac:dyDescent="0.35">
      <c r="B262" s="7" t="str">
        <f>'INF GERAIS'!B262&amp;IFERROR(IF(INDEX(APOIO!$A$5:$A$50,MATCH('INF GERAIS'!N262,APOIO!$B$5:$B$50,0))="NÃO",APOIO!$A$2&amp;"NÃO VÁLIDO",""),"")</f>
        <v>2014.0247</v>
      </c>
      <c r="C262" s="1950" t="str">
        <f>'INF GERAIS'!C262</f>
        <v>METROPOLITANA</v>
      </c>
      <c r="D262" s="1950" t="str">
        <f>'INF GERAIS'!D262</f>
        <v>OLINDA</v>
      </c>
      <c r="E262" s="1950" t="str">
        <f>'INF GERAIS'!E262</f>
        <v>CONSTRUÇÃO DE QUADRA POLIESPORTIVA, LOCALIZADA ENTRE AS RUAS MILTON PINA, SERRITA E AMARAJI NO BAIRRO DE BULTRINS - OLINDA - PE</v>
      </c>
      <c r="F262" s="1950" t="str">
        <f>'INF GERAIS'!G262</f>
        <v>NORMAL</v>
      </c>
      <c r="G262" s="1950" t="str">
        <f>'INF GERAIS'!N262</f>
        <v>PC APROVADA COM RESSALVA</v>
      </c>
      <c r="H262" s="1950" t="str">
        <f>'INF GERAIS'!O262</f>
        <v>CONCLUÍDA</v>
      </c>
      <c r="I262" s="11">
        <f>'INF GERAIS'!I262</f>
        <v>4796813.2091666674</v>
      </c>
      <c r="J262" s="11">
        <f>'INF GERAIS'!J262</f>
        <v>241192.97</v>
      </c>
      <c r="K262" s="11">
        <f>'INF GERAIS'!K262</f>
        <v>241192.97</v>
      </c>
      <c r="L262" s="11">
        <f>'INF GERAIS'!L262</f>
        <v>0</v>
      </c>
      <c r="M262" s="11">
        <f>'INF GERAIS'!M262</f>
        <v>0</v>
      </c>
      <c r="N262" s="233">
        <f>IF(MAX(PAGAMENTOS!M262,PAGAMENTOS!U262,PAGAMENTOS!AC262,PAGAMENTOS!AK262,PAGAMENTOS!AQ262,PAGAMENTOS!AW262)=0,"SEM PAGAMENTO",IFERROR(INDEX(PAGAMENTOS!262:262,MATCH(MAX(PAGAMENTOS!M262,PAGAMENTOS!U262,PAGAMENTOS!AC262,PAGAMENTOS!AK262,PAGAMENTOS!AQ262,PAGAMENTOS!AW262),PAGAMENTOS!262:262,0)),"SEM PAGAMENTO"))</f>
        <v>43517</v>
      </c>
      <c r="O262" s="120" t="str">
        <f>IF(MAX(PAGAMENTOS!M262,PAGAMENTOS!U262,PAGAMENTOS!AC262,PAGAMENTOS!AK262,PAGAMENTOS!AQ262,PAGAMENTOS!AW262)=0,"SEM PAGAMENTO",IFERROR(IF(MATCH(MAX(PAGAMENTOS!M262,PAGAMENTOS!U262,PAGAMENTOS!AC262,PAGAMENTOS!AK262,PAGAMENTOS!AQ262,PAGAMENTOS!AW262),PAGAMENTOS!262:262,0)&gt;40,INDEX(PAGAMENTOS!262:262,MATCH(MAX(PAGAMENTOS!M262,PAGAMENTOS!U262,PAGAMENTOS!AC262,PAGAMENTOS!AK262,PAGAMENTOS!AQ262,PAGAMENTOS!AW262),PAGAMENTOS!262:262,0)-2)&amp;" P COMP.",IF(MATCH(MAX(PAGAMENTOS!M262,PAGAMENTOS!U262,PAGAMENTOS!AC262,PAGAMENTOS!AK262,PAGAMENTOS!AQ262,PAGAMENTOS!AW262),PAGAMENTOS!262:262,0)=13,"1ª P",IF(MATCH(MAX(PAGAMENTOS!M262,PAGAMENTOS!U262,PAGAMENTOS!AC262,PAGAMENTOS!AK262,PAGAMENTOS!AQ262,PAGAMENTOS!AW262),PAGAMENTOS!262:262,0)=21,"2ª P",IF(MATCH(MAX(PAGAMENTOS!M262,PAGAMENTOS!U262,PAGAMENTOS!AC262,PAGAMENTOS!AK262,PAGAMENTOS!AQ262,PAGAMENTOS!AW262),PAGAMENTOS!262:262,0)=29,"3ª P",IF(PAGAMENTOS!AC262=PAGAMENTOS!AK262,"4ª P","4ª P"))))),"SEM PAGAMENTO"))</f>
        <v>3ª P</v>
      </c>
      <c r="P262" s="11">
        <f>IF(MAX(PAGAMENTOS!M262,PAGAMENTOS!U262,PAGAMENTOS!AC262,PAGAMENTOS!AK262,PAGAMENTOS!AQ262,PAGAMENTOS!AW262)=0,"SEM PAGAMENTO",IFERROR(INDEX(PAGAMENTOS!262:262,MATCH(MAX(PAGAMENTOS!M262,PAGAMENTOS!U262,PAGAMENTOS!AC262,PAGAMENTOS!AK262,PAGAMENTOS!AQ262,PAGAMENTOS!AW262),PAGAMENTOS!262:262,0)-1),"SEM PAGAMENTO"))</f>
        <v>20218.72</v>
      </c>
      <c r="Q262" s="11">
        <f>SUM(PAGAMENTOS!G262,PAGAMENTOS!L262,PAGAMENTOS!T262,PAGAMENTOS!AB262,PAGAMENTOS!AJ262,PAGAMENTOS!AP262,PAGAMENTOS!AV262)</f>
        <v>192954.37000000002</v>
      </c>
      <c r="R262" s="11">
        <f>SUM(PAGAMENTOS!G262,PAGAMENTOS!H262,PAGAMENTOS!L262,PAGAMENTOS!T262,PAGAMENTOS!AB262,PAGAMENTOS!AJ262,PAGAMENTOS!AP262,PAGAMENTOS!AV262)</f>
        <v>192954.37000000002</v>
      </c>
      <c r="S262" s="17">
        <f t="shared" si="3"/>
        <v>0.79999997512365317</v>
      </c>
      <c r="T262" s="11">
        <f>IF(RIGHT(B262)="O",0,IF(AND(R262=0,PAGAMENTOS!H262&lt;&gt;0),0,K262-R262))</f>
        <v>48238.599999999977</v>
      </c>
      <c r="U262" s="120" t="str">
        <f>IF(AND(OR(PAGAMENTOS!AG262&lt;&gt;"",PAGAMENTOS!AH262&lt;&gt;""),PAGAMENTOS!AK262=""),"4ª",IF(AND(OR(PAGAMENTOS!Y262&lt;&gt;"",PAGAMENTOS!Z262&lt;&gt;""),PAGAMENTOS!AC262=""),"3ª",IF(AND(OR(PAGAMENTOS!Q262&lt;&gt;"",PAGAMENTOS!R262&lt;&gt;""),PAGAMENTOS!U262=""),"2ª",IF(AND(OR(PAGAMENTOS!I262&lt;&gt;"",PAGAMENTOS!J262&lt;&gt;""),PAGAMENTOS!M262=""),"1ª","OK"))))</f>
        <v>4ª</v>
      </c>
      <c r="V262" s="120" t="str">
        <f>IF(U262="4ª",IF(PAGAMENTOS!AH262="","AGUARDANDO VISTORIA","NO FINANCEIRO"),IF(U262="3ª",IF(PAGAMENTOS!Z262="","AGUARDANDO VISTORIA","NO FINANCEIRO"),IF(U262="2ª",IF(PAGAMENTOS!R262="","AGUARDANDO VISTORIA","NO FINANCEIRO"),IF(U262="1ª",IF(PAGAMENTOS!J262="","AGUARDANDO LIBERAÇÃO","NO FINANCEIRO"),"OK"))))</f>
        <v>AGUARDANDO VISTORIA</v>
      </c>
      <c r="W262" s="233">
        <f>IF(U262="4ª",IF(PAGAMENTOS!AH262="",PAGAMENTOS!AG262,PAGAMENTOS!AH262),IF(U262="3ª",IF(PAGAMENTOS!Z262="",PAGAMENTOS!Y262,PAGAMENTOS!Z262),IF(U262="2ª",IF(PAGAMENTOS!R262="",PAGAMENTOS!Q262,PAGAMENTOS!R262),IF(U262="1ª",IF(PAGAMENTOS!J262="",PAGAMENTOS!I262,PAGAMENTOS!J262),"OK"))))</f>
        <v>43762</v>
      </c>
      <c r="X262" s="18">
        <f>MAX(VISTORIA!Y262,VISTORIA!U262,VISTORIA!Q262,VISTORIA!M262,VISTORIA!I262)</f>
        <v>1</v>
      </c>
      <c r="Y262" s="18">
        <f>IF(VISTORIA!Y262&lt;&gt;"",VISTORIA!Y262,IF(VISTORIA!U262&lt;&gt;"",VISTORIA!U262,IF(VISTORIA!Q262&lt;&gt;"",VISTORIA!Q262,IF(VISTORIA!M262&lt;&gt;"",VISTORIA!M262,IF(VISTORIA!I262&lt;&gt;"",VISTORIA!I262,0)))))</f>
        <v>1</v>
      </c>
      <c r="Z262" s="233">
        <f>IF(VISTORIA!Y262&lt;&gt;"",VISTORIA!W262,IF(VISTORIA!U262&lt;&gt;"",VISTORIA!S262,IF(VISTORIA!Q262&lt;&gt;"",VISTORIA!O262,IF(VISTORIA!M262&lt;&gt;"",VISTORIA!K262,IF(VISTORIA!I262&lt;&gt;"",VISTORIA!G262,"NA")))))</f>
        <v>43762</v>
      </c>
      <c r="AA262" s="233" t="str">
        <f>IF(VISTORIA!Y262&lt;&gt;"",VISTORIA!X262,IF(VISTORIA!U262&lt;&gt;"",VISTORIA!T262,IF(VISTORIA!Q262&lt;&gt;"",VISTORIA!P262,IF(VISTORIA!M262&lt;&gt;"",VISTORIA!L262,IF(VISTORIA!I262&lt;&gt;"",VISTORIA!H262,"NA")))))</f>
        <v/>
      </c>
      <c r="AB262" s="233">
        <f>IF(OR(G262="AGUARDANDO PRESTAÇÃO DE CONTAS",G262="AGUARDANDO APROVAÇÃO PRESTAÇÃO DE CONTAS",G262="CONCLUÍDO"),"PTM CONCLUÍDO",IF(AND(VISTORIA!X262="",VISTORIA!W262&lt;&gt;""),VISTORIA!W262,IF(AND(VISTORIA!T262="",VISTORIA!S262&lt;&gt;""),VISTORIA!S262,IF(AND(VISTORIA!P262="",VISTORIA!O262&lt;&gt;""),VISTORIA!O262,IF(AND(VISTORIA!L262="",VISTORIA!K262&lt;&gt;""),VISTORIA!K262,IF(AND(VISTORIA!H262="",VISTORIA!G262&lt;&gt;""),VISTORIA!G262,"SEM PEDIDO"))))))</f>
        <v>43762</v>
      </c>
      <c r="AC262" s="18" t="str">
        <f>IFERROR(INDEX('CONCLUSÃO INFORMAL'!262:262,MATCH(MAX('CONCLUSÃO INFORMAL'!H262,'CONCLUSÃO INFORMAL'!L262,'CONCLUSÃO INFORMAL'!P262),'CONCLUSÃO INFORMAL'!262:262,0)-1),"NÃO INFORMADO")</f>
        <v>NÃO INFORMADO</v>
      </c>
      <c r="AD262" s="233" t="str">
        <f>IFERROR(INDEX('CONCLUSÃO INFORMAL'!262:262,MATCH(MAX('CONCLUSÃO INFORMAL'!H262,'CONCLUSÃO INFORMAL'!L262,'CONCLUSÃO INFORMAL'!P262),'CONCLUSÃO INFORMAL'!262:262,0)),"NÃO INFORMADO")</f>
        <v>NÃO INFORMADO</v>
      </c>
      <c r="AE262" s="1950" t="str">
        <f>IFERROR(INDEX('CONCLUSÃO INFORMAL'!262:262,MATCH(MAX('CONCLUSÃO INFORMAL'!H262,'CONCLUSÃO INFORMAL'!L262,'CONCLUSÃO INFORMAL'!P262),'CONCLUSÃO INFORMAL'!262:262,0)+1),"NÃO INFORMADO")</f>
        <v>NÃO INFORMADO</v>
      </c>
    </row>
    <row r="263" spans="2:31" ht="43.5" x14ac:dyDescent="0.35">
      <c r="B263" s="7" t="str">
        <f>'INF GERAIS'!B263&amp;IFERROR(IF(INDEX(APOIO!$A$5:$A$50,MATCH('INF GERAIS'!N263,APOIO!$B$5:$B$50,0))="NÃO",APOIO!$A$2&amp;"NÃO VÁLIDO",""),"")</f>
        <v>2014.0248</v>
      </c>
      <c r="C263" s="1950" t="str">
        <f>'INF GERAIS'!C263</f>
        <v>METROPOLITANA</v>
      </c>
      <c r="D263" s="1950" t="str">
        <f>'INF GERAIS'!D263</f>
        <v>OLINDA</v>
      </c>
      <c r="E263" s="1950" t="str">
        <f>'INF GERAIS'!E263</f>
        <v>CONSTRUÇÃO DA ESTAÇÃO DE TRANSBORDO DE RSU</v>
      </c>
      <c r="F263" s="1950" t="str">
        <f>'INF GERAIS'!G263</f>
        <v>NORMAL</v>
      </c>
      <c r="G263" s="1950" t="str">
        <f>'INF GERAIS'!N263</f>
        <v>APROVADO</v>
      </c>
      <c r="H263" s="1950" t="str">
        <f>'INF GERAIS'!O263</f>
        <v>EM ANDAMENTO</v>
      </c>
      <c r="I263" s="11">
        <f>'INF GERAIS'!I263</f>
        <v>4796813.2091666674</v>
      </c>
      <c r="J263" s="11">
        <f>'INF GERAIS'!J263</f>
        <v>592994.13</v>
      </c>
      <c r="K263" s="11">
        <f>'INF GERAIS'!K263</f>
        <v>592994.13</v>
      </c>
      <c r="L263" s="11">
        <f>'INF GERAIS'!L263</f>
        <v>0</v>
      </c>
      <c r="M263" s="11"/>
      <c r="N263" s="233">
        <f>IF(MAX(PAGAMENTOS!M263,PAGAMENTOS!U263,PAGAMENTOS!AC263,PAGAMENTOS!AK263,PAGAMENTOS!AQ263,PAGAMENTOS!AW263)=0,"SEM PAGAMENTO",IFERROR(INDEX(PAGAMENTOS!263:263,MATCH(MAX(PAGAMENTOS!M263,PAGAMENTOS!U263,PAGAMENTOS!AC263,PAGAMENTOS!AK263,PAGAMENTOS!AQ263,PAGAMENTOS!AW263),PAGAMENTOS!263:263,0)),"SEM PAGAMENTO"))</f>
        <v>42853</v>
      </c>
      <c r="O263" s="120" t="str">
        <f>IF(MAX(PAGAMENTOS!M263,PAGAMENTOS!U263,PAGAMENTOS!AC263,PAGAMENTOS!AK263,PAGAMENTOS!AQ263,PAGAMENTOS!AW263)=0,"SEM PAGAMENTO",IFERROR(IF(MATCH(MAX(PAGAMENTOS!M263,PAGAMENTOS!U263,PAGAMENTOS!AC263,PAGAMENTOS!AK263,PAGAMENTOS!AQ263,PAGAMENTOS!AW263),PAGAMENTOS!263:263,0)&gt;40,INDEX(PAGAMENTOS!263:263,MATCH(MAX(PAGAMENTOS!M263,PAGAMENTOS!U263,PAGAMENTOS!AC263,PAGAMENTOS!AK263,PAGAMENTOS!AQ263,PAGAMENTOS!AW263),PAGAMENTOS!263:263,0)-2)&amp;" P COMP.",IF(MATCH(MAX(PAGAMENTOS!M263,PAGAMENTOS!U263,PAGAMENTOS!AC263,PAGAMENTOS!AK263,PAGAMENTOS!AQ263,PAGAMENTOS!AW263),PAGAMENTOS!263:263,0)=13,"1ª P",IF(MATCH(MAX(PAGAMENTOS!M263,PAGAMENTOS!U263,PAGAMENTOS!AC263,PAGAMENTOS!AK263,PAGAMENTOS!AQ263,PAGAMENTOS!AW263),PAGAMENTOS!263:263,0)=21,"2ª P",IF(MATCH(MAX(PAGAMENTOS!M263,PAGAMENTOS!U263,PAGAMENTOS!AC263,PAGAMENTOS!AK263,PAGAMENTOS!AQ263,PAGAMENTOS!AW263),PAGAMENTOS!263:263,0)=29,"3ª P",IF(PAGAMENTOS!AC263=PAGAMENTOS!AK263,"4ª P","4ª P"))))),"SEM PAGAMENTO"))</f>
        <v>2ª P</v>
      </c>
      <c r="P263" s="11">
        <f>IF(MAX(PAGAMENTOS!M263,PAGAMENTOS!U263,PAGAMENTOS!AC263,PAGAMENTOS!AK263,PAGAMENTOS!AQ263,PAGAMENTOS!AW263)=0,"SEM PAGAMENTO",IFERROR(INDEX(PAGAMENTOS!263:263,MATCH(MAX(PAGAMENTOS!M263,PAGAMENTOS!U263,PAGAMENTOS!AC263,PAGAMENTOS!AK263,PAGAMENTOS!AQ263,PAGAMENTOS!AW263),PAGAMENTOS!263:263,0)-1),"SEM PAGAMENTO"))</f>
        <v>177902.11</v>
      </c>
      <c r="Q263" s="11">
        <f>SUM(PAGAMENTOS!G263,PAGAMENTOS!L263,PAGAMENTOS!T263,PAGAMENTOS!AB263,PAGAMENTOS!AJ263,PAGAMENTOS!AP263,PAGAMENTOS!AV263)</f>
        <v>355804.23</v>
      </c>
      <c r="R263" s="11">
        <f>SUM(PAGAMENTOS!G263,PAGAMENTOS!H263,PAGAMENTOS!L263,PAGAMENTOS!T263,PAGAMENTOS!AB263,PAGAMENTOS!AJ263,PAGAMENTOS!AP263,PAGAMENTOS!AV263)</f>
        <v>355804.23</v>
      </c>
      <c r="S263" s="17">
        <f t="shared" si="3"/>
        <v>0.60001307264205128</v>
      </c>
      <c r="T263" s="11">
        <f>IF(RIGHT(B263)="O",0,IF(AND(R263=0,PAGAMENTOS!H263&lt;&gt;0),0,K263-R263))</f>
        <v>237189.90000000002</v>
      </c>
      <c r="U263" s="120" t="str">
        <f>IF(AND(OR(PAGAMENTOS!AG263&lt;&gt;"",PAGAMENTOS!AH263&lt;&gt;""),PAGAMENTOS!AK263=""),"4ª",IF(AND(OR(PAGAMENTOS!Y263&lt;&gt;"",PAGAMENTOS!Z263&lt;&gt;""),PAGAMENTOS!AC263=""),"3ª",IF(AND(OR(PAGAMENTOS!Q263&lt;&gt;"",PAGAMENTOS!R263&lt;&gt;""),PAGAMENTOS!U263=""),"2ª",IF(AND(OR(PAGAMENTOS!I263&lt;&gt;"",PAGAMENTOS!J263&lt;&gt;""),PAGAMENTOS!M263=""),"1ª","OK"))))</f>
        <v>OK</v>
      </c>
      <c r="V263" s="120" t="str">
        <f>IF(U263="4ª",IF(PAGAMENTOS!AH263="","AGUARDANDO VISTORIA","NO FINANCEIRO"),IF(U263="3ª",IF(PAGAMENTOS!Z263="","AGUARDANDO VISTORIA","NO FINANCEIRO"),IF(U263="2ª",IF(PAGAMENTOS!R263="","AGUARDANDO VISTORIA","NO FINANCEIRO"),IF(U263="1ª",IF(PAGAMENTOS!J263="","AGUARDANDO LIBERAÇÃO","NO FINANCEIRO"),"OK"))))</f>
        <v>OK</v>
      </c>
      <c r="W263" s="233" t="str">
        <f>IF(U263="4ª",IF(PAGAMENTOS!AH263="",PAGAMENTOS!AG263,PAGAMENTOS!AH263),IF(U263="3ª",IF(PAGAMENTOS!Z263="",PAGAMENTOS!Y263,PAGAMENTOS!Z263),IF(U263="2ª",IF(PAGAMENTOS!R263="",PAGAMENTOS!Q263,PAGAMENTOS!R263),IF(U263="1ª",IF(PAGAMENTOS!J263="",PAGAMENTOS!I263,PAGAMENTOS!J263),"OK"))))</f>
        <v>OK</v>
      </c>
      <c r="X263" s="18">
        <f>MAX(VISTORIA!Y263,VISTORIA!U263,VISTORIA!Q263,VISTORIA!M263,VISTORIA!I263)</f>
        <v>0</v>
      </c>
      <c r="Y263" s="18">
        <f>IF(VISTORIA!Y263&lt;&gt;"",VISTORIA!Y263,IF(VISTORIA!U263&lt;&gt;"",VISTORIA!U263,IF(VISTORIA!Q263&lt;&gt;"",VISTORIA!Q263,IF(VISTORIA!M263&lt;&gt;"",VISTORIA!M263,IF(VISTORIA!I263&lt;&gt;"",VISTORIA!I263,0)))))</f>
        <v>0</v>
      </c>
      <c r="Z263" s="233" t="str">
        <f>IF(VISTORIA!Y263&lt;&gt;"",VISTORIA!W263,IF(VISTORIA!U263&lt;&gt;"",VISTORIA!S263,IF(VISTORIA!Q263&lt;&gt;"",VISTORIA!O263,IF(VISTORIA!M263&lt;&gt;"",VISTORIA!K263,IF(VISTORIA!I263&lt;&gt;"",VISTORIA!G263,"NA")))))</f>
        <v>NA</v>
      </c>
      <c r="AA263" s="233" t="str">
        <f>IF(VISTORIA!Y263&lt;&gt;"",VISTORIA!X263,IF(VISTORIA!U263&lt;&gt;"",VISTORIA!T263,IF(VISTORIA!Q263&lt;&gt;"",VISTORIA!P263,IF(VISTORIA!M263&lt;&gt;"",VISTORIA!L263,IF(VISTORIA!I263&lt;&gt;"",VISTORIA!H263,"NA")))))</f>
        <v>NA</v>
      </c>
      <c r="AB263" s="233" t="str">
        <f>IF(OR(G263="AGUARDANDO PRESTAÇÃO DE CONTAS",G263="AGUARDANDO APROVAÇÃO PRESTAÇÃO DE CONTAS",G263="CONCLUÍDO"),"PTM CONCLUÍDO",IF(AND(VISTORIA!X263="",VISTORIA!W263&lt;&gt;""),VISTORIA!W263,IF(AND(VISTORIA!T263="",VISTORIA!S263&lt;&gt;""),VISTORIA!S263,IF(AND(VISTORIA!P263="",VISTORIA!O263&lt;&gt;""),VISTORIA!O263,IF(AND(VISTORIA!L263="",VISTORIA!K263&lt;&gt;""),VISTORIA!K263,IF(AND(VISTORIA!H263="",VISTORIA!G263&lt;&gt;""),VISTORIA!G263,"SEM PEDIDO"))))))</f>
        <v>SEM PEDIDO</v>
      </c>
      <c r="AC263" s="18" t="str">
        <f>IFERROR(INDEX('CONCLUSÃO INFORMAL'!263:263,MATCH(MAX('CONCLUSÃO INFORMAL'!H263,'CONCLUSÃO INFORMAL'!L263,'CONCLUSÃO INFORMAL'!P263),'CONCLUSÃO INFORMAL'!263:263,0)-1),"NÃO INFORMADO")</f>
        <v>NÃO INFORMADO</v>
      </c>
      <c r="AD263" s="233" t="str">
        <f>IFERROR(INDEX('CONCLUSÃO INFORMAL'!263:263,MATCH(MAX('CONCLUSÃO INFORMAL'!H263,'CONCLUSÃO INFORMAL'!L263,'CONCLUSÃO INFORMAL'!P263),'CONCLUSÃO INFORMAL'!263:263,0)),"NÃO INFORMADO")</f>
        <v>NÃO INFORMADO</v>
      </c>
      <c r="AE263" s="1950" t="str">
        <f>IFERROR(INDEX('CONCLUSÃO INFORMAL'!263:263,MATCH(MAX('CONCLUSÃO INFORMAL'!H263,'CONCLUSÃO INFORMAL'!L263,'CONCLUSÃO INFORMAL'!P263),'CONCLUSÃO INFORMAL'!263:263,0)+1),"NÃO INFORMADO")</f>
        <v>NÃO INFORMADO</v>
      </c>
    </row>
    <row r="264" spans="2:31" ht="87" x14ac:dyDescent="0.35">
      <c r="B264" s="7" t="str">
        <f>'INF GERAIS'!B264&amp;IFERROR(IF(INDEX(APOIO!$A$5:$A$50,MATCH('INF GERAIS'!N264,APOIO!$B$5:$B$50,0))="NÃO",APOIO!$A$2&amp;"NÃO VÁLIDO",""),"")</f>
        <v>2014.0249</v>
      </c>
      <c r="C264" s="1950" t="str">
        <f>'INF GERAIS'!C264</f>
        <v>METROPOLITANA</v>
      </c>
      <c r="D264" s="1950" t="str">
        <f>'INF GERAIS'!D264</f>
        <v>OLINDA</v>
      </c>
      <c r="E264" s="1950" t="str">
        <f>'INF GERAIS'!E264</f>
        <v>RECUPERAÇÃO DOS CORREDORES DE TRANSPORTE COM RECAPEAMENTO ASFALTICO, DRENAGEM E SINALIZAÇÃO  NO MUNICÍPIO DE OLINDA</v>
      </c>
      <c r="F264" s="1950" t="str">
        <f>'INF GERAIS'!G264</f>
        <v>NORMAL</v>
      </c>
      <c r="G264" s="2041" t="str">
        <f>'INF GERAIS'!N264</f>
        <v>AGUARDANDO APROVAÇÃO PRESTAÇÃO DE CONTAS (SECRETARIA)</v>
      </c>
      <c r="H264" s="2041" t="str">
        <f>'INF GERAIS'!O264</f>
        <v>CONCLUÍDA</v>
      </c>
      <c r="I264" s="11">
        <f>'INF GERAIS'!I264</f>
        <v>4796813.2091666674</v>
      </c>
      <c r="J264" s="11">
        <f>'INF GERAIS'!J264</f>
        <v>3449073.2</v>
      </c>
      <c r="K264" s="11">
        <f>'INF GERAIS'!K264</f>
        <v>3449073.2</v>
      </c>
      <c r="L264" s="11">
        <f>'INF GERAIS'!L264</f>
        <v>0</v>
      </c>
      <c r="M264" s="11">
        <f>'INF GERAIS'!M264</f>
        <v>0</v>
      </c>
      <c r="N264" s="233">
        <f>IF(MAX(PAGAMENTOS!M264,PAGAMENTOS!U264,PAGAMENTOS!AC264,PAGAMENTOS!AK264,PAGAMENTOS!AQ264,PAGAMENTOS!AW264)=0,"SEM PAGAMENTO",IFERROR(INDEX(PAGAMENTOS!264:264,MATCH(MAX(PAGAMENTOS!M264,PAGAMENTOS!U264,PAGAMENTOS!AC264,PAGAMENTOS!AK264,PAGAMENTOS!AQ264,PAGAMENTOS!AW264),PAGAMENTOS!264:264,0)),"SEM PAGAMENTO"))</f>
        <v>45569</v>
      </c>
      <c r="O264" s="120" t="str">
        <f>IF(MAX(PAGAMENTOS!M264,PAGAMENTOS!U264,PAGAMENTOS!AC264,PAGAMENTOS!AK264,PAGAMENTOS!AQ264,PAGAMENTOS!AW264)=0,"SEM PAGAMENTO",IFERROR(IF(MATCH(MAX(PAGAMENTOS!M264,PAGAMENTOS!U264,PAGAMENTOS!AC264,PAGAMENTOS!AK264,PAGAMENTOS!AQ264,PAGAMENTOS!AW264),PAGAMENTOS!264:264,0)&gt;40,INDEX(PAGAMENTOS!264:264,MATCH(MAX(PAGAMENTOS!M264,PAGAMENTOS!U264,PAGAMENTOS!AC264,PAGAMENTOS!AK264,PAGAMENTOS!AQ264,PAGAMENTOS!AW264),PAGAMENTOS!264:264,0)-2)&amp;" P COMP.",IF(MATCH(MAX(PAGAMENTOS!M264,PAGAMENTOS!U264,PAGAMENTOS!AC264,PAGAMENTOS!AK264,PAGAMENTOS!AQ264,PAGAMENTOS!AW264),PAGAMENTOS!264:264,0)=13,"1ª P",IF(MATCH(MAX(PAGAMENTOS!M264,PAGAMENTOS!U264,PAGAMENTOS!AC264,PAGAMENTOS!AK264,PAGAMENTOS!AQ264,PAGAMENTOS!AW264),PAGAMENTOS!264:264,0)=21,"2ª P",IF(MATCH(MAX(PAGAMENTOS!M264,PAGAMENTOS!U264,PAGAMENTOS!AC264,PAGAMENTOS!AK264,PAGAMENTOS!AQ264,PAGAMENTOS!AW264),PAGAMENTOS!264:264,0)=29,"3ª P",IF(PAGAMENTOS!AC264=PAGAMENTOS!AK264,"4ª P","4ª P"))))),"SEM PAGAMENTO"))</f>
        <v>4ª P</v>
      </c>
      <c r="P264" s="11">
        <f>IF(MAX(PAGAMENTOS!M264,PAGAMENTOS!U264,PAGAMENTOS!AC264,PAGAMENTOS!AK264,PAGAMENTOS!AQ264,PAGAMENTOS!AW264)=0,"SEM PAGAMENTO",IFERROR(INDEX(PAGAMENTOS!264:264,MATCH(MAX(PAGAMENTOS!M264,PAGAMENTOS!U264,PAGAMENTOS!AC264,PAGAMENTOS!AK264,PAGAMENTOS!AQ264,PAGAMENTOS!AW264),PAGAMENTOS!264:264,0)-1),"SEM PAGAMENTO"))</f>
        <v>728510.32</v>
      </c>
      <c r="Q264" s="11">
        <f>SUM(PAGAMENTOS!G264,PAGAMENTOS!L264,PAGAMENTOS!T264,PAGAMENTOS!AB264,PAGAMENTOS!AJ264,PAGAMENTOS!AP264,PAGAMENTOS!AV264)</f>
        <v>3449073.1999999997</v>
      </c>
      <c r="R264" s="11">
        <f>SUM(PAGAMENTOS!G264,PAGAMENTOS!H264,PAGAMENTOS!L264,PAGAMENTOS!T264,PAGAMENTOS!AB264,PAGAMENTOS!AJ264,PAGAMENTOS!AP264,PAGAMENTOS!AV264)</f>
        <v>3449073.1999999997</v>
      </c>
      <c r="S264" s="17">
        <f t="shared" ref="S264:S327" si="4">IFERROR(R264/K264,"NA")</f>
        <v>0.99999999999999989</v>
      </c>
      <c r="T264" s="11">
        <f>IF(RIGHT(B264)="O",0,IF(AND(R264=0,PAGAMENTOS!H264&lt;&gt;0),0,K264-R264))</f>
        <v>4.6566128730773926E-10</v>
      </c>
      <c r="U264" s="120" t="str">
        <f>IF(AND(OR(PAGAMENTOS!AG264&lt;&gt;"",PAGAMENTOS!AH264&lt;&gt;""),PAGAMENTOS!AK264=""),"4ª",IF(AND(OR(PAGAMENTOS!Y264&lt;&gt;"",PAGAMENTOS!Z264&lt;&gt;""),PAGAMENTOS!AC264=""),"3ª",IF(AND(OR(PAGAMENTOS!Q264&lt;&gt;"",PAGAMENTOS!R264&lt;&gt;""),PAGAMENTOS!U264=""),"2ª",IF(AND(OR(PAGAMENTOS!I264&lt;&gt;"",PAGAMENTOS!J264&lt;&gt;""),PAGAMENTOS!M264=""),"1ª","OK"))))</f>
        <v>OK</v>
      </c>
      <c r="V264" s="120" t="str">
        <f>IF(U264="4ª",IF(PAGAMENTOS!AH264="","AGUARDANDO VISTORIA","NO FINANCEIRO"),IF(U264="3ª",IF(PAGAMENTOS!Z264="","AGUARDANDO VISTORIA","NO FINANCEIRO"),IF(U264="2ª",IF(PAGAMENTOS!R264="","AGUARDANDO VISTORIA","NO FINANCEIRO"),IF(U264="1ª",IF(PAGAMENTOS!J264="","AGUARDANDO LIBERAÇÃO","NO FINANCEIRO"),"OK"))))</f>
        <v>OK</v>
      </c>
      <c r="W264" s="233" t="str">
        <f>IF(U264="4ª",IF(PAGAMENTOS!AH264="",PAGAMENTOS!AG264,PAGAMENTOS!AH264),IF(U264="3ª",IF(PAGAMENTOS!Z264="",PAGAMENTOS!Y264,PAGAMENTOS!Z264),IF(U264="2ª",IF(PAGAMENTOS!R264="",PAGAMENTOS!Q264,PAGAMENTOS!R264),IF(U264="1ª",IF(PAGAMENTOS!J264="",PAGAMENTOS!I264,PAGAMENTOS!J264),"OK"))))</f>
        <v>OK</v>
      </c>
      <c r="X264" s="18">
        <f>MAX(VISTORIA!Y264,VISTORIA!U264,VISTORIA!Q264,VISTORIA!M264,VISTORIA!I264)</f>
        <v>1</v>
      </c>
      <c r="Y264" s="18">
        <f>IF(VISTORIA!Y264&lt;&gt;"",VISTORIA!Y264,IF(VISTORIA!U264&lt;&gt;"",VISTORIA!U264,IF(VISTORIA!Q264&lt;&gt;"",VISTORIA!Q264,IF(VISTORIA!M264&lt;&gt;"",VISTORIA!M264,IF(VISTORIA!I264&lt;&gt;"",VISTORIA!I264,0)))))</f>
        <v>1</v>
      </c>
      <c r="Z264" s="233">
        <f>IF(VISTORIA!Y264&lt;&gt;"",VISTORIA!W264,IF(VISTORIA!U264&lt;&gt;"",VISTORIA!S264,IF(VISTORIA!Q264&lt;&gt;"",VISTORIA!O264,IF(VISTORIA!M264&lt;&gt;"",VISTORIA!K264,IF(VISTORIA!I264&lt;&gt;"",VISTORIA!G264,"NA")))))</f>
        <v>44872</v>
      </c>
      <c r="AA264" s="233">
        <f>IF(VISTORIA!Y264&lt;&gt;"",VISTORIA!X264,IF(VISTORIA!U264&lt;&gt;"",VISTORIA!T264,IF(VISTORIA!Q264&lt;&gt;"",VISTORIA!P264,IF(VISTORIA!M264&lt;&gt;"",VISTORIA!L264,IF(VISTORIA!I264&lt;&gt;"",VISTORIA!H264,"NA")))))</f>
        <v>45119</v>
      </c>
      <c r="AB264" s="233" t="str">
        <f>IF(OR(G264="AGUARDANDO PRESTAÇÃO DE CONTAS",G264="AGUARDANDO APROVAÇÃO PRESTAÇÃO DE CONTAS",G264="CONCLUÍDO"),"PTM CONCLUÍDO",IF(AND(VISTORIA!X264="",VISTORIA!W264&lt;&gt;""),VISTORIA!W264,IF(AND(VISTORIA!T264="",VISTORIA!S264&lt;&gt;""),VISTORIA!S264,IF(AND(VISTORIA!P264="",VISTORIA!O264&lt;&gt;""),VISTORIA!O264,IF(AND(VISTORIA!L264="",VISTORIA!K264&lt;&gt;""),VISTORIA!K264,IF(AND(VISTORIA!H264="",VISTORIA!G264&lt;&gt;""),VISTORIA!G264,"SEM PEDIDO"))))))</f>
        <v>SEM PEDIDO</v>
      </c>
      <c r="AC264" s="18" t="str">
        <f>IFERROR(INDEX('CONCLUSÃO INFORMAL'!264:264,MATCH(MAX('CONCLUSÃO INFORMAL'!H264,'CONCLUSÃO INFORMAL'!L264,'CONCLUSÃO INFORMAL'!P264),'CONCLUSÃO INFORMAL'!264:264,0)-1),"NÃO INFORMADO")</f>
        <v>NÃO INFORMADO</v>
      </c>
      <c r="AD264" s="233" t="str">
        <f>IFERROR(INDEX('CONCLUSÃO INFORMAL'!264:264,MATCH(MAX('CONCLUSÃO INFORMAL'!H264,'CONCLUSÃO INFORMAL'!L264,'CONCLUSÃO INFORMAL'!P264),'CONCLUSÃO INFORMAL'!264:264,0)),"NÃO INFORMADO")</f>
        <v>NÃO INFORMADO</v>
      </c>
      <c r="AE264" s="1950" t="str">
        <f>IFERROR(INDEX('CONCLUSÃO INFORMAL'!264:264,MATCH(MAX('CONCLUSÃO INFORMAL'!H264,'CONCLUSÃO INFORMAL'!L264,'CONCLUSÃO INFORMAL'!P264),'CONCLUSÃO INFORMAL'!264:264,0)+1),"NÃO INFORMADO")</f>
        <v>NÃO INFORMADO</v>
      </c>
    </row>
    <row r="265" spans="2:31" ht="72.5" x14ac:dyDescent="0.35">
      <c r="B265" s="7" t="str">
        <f>'INF GERAIS'!B265&amp;IFERROR(IF(INDEX(APOIO!$A$5:$A$50,MATCH('INF GERAIS'!N265,APOIO!$B$5:$B$50,0))="NÃO",APOIO!$A$2&amp;"NÃO VÁLIDO",""),"")</f>
        <v>2014.0250</v>
      </c>
      <c r="C265" s="1950" t="str">
        <f>'INF GERAIS'!C265</f>
        <v>AGRESTE SETENTRIONAL</v>
      </c>
      <c r="D265" s="1950" t="str">
        <f>'INF GERAIS'!D265</f>
        <v>OROBÓ</v>
      </c>
      <c r="E265" s="1950" t="str">
        <f>'INF GERAIS'!E265</f>
        <v>PAVIMENTAÇÃO EM PARALELEPÍPEDOS GRANÍTICOS NOS DISTRITOS DE MANIBU, TANQUES, CAIÇARAS E VARJÃO</v>
      </c>
      <c r="F265" s="1950" t="str">
        <f>'INF GERAIS'!G265</f>
        <v>NORMAL</v>
      </c>
      <c r="G265" s="1950" t="str">
        <f>'INF GERAIS'!N265</f>
        <v>E-FISCO (Baixado)</v>
      </c>
      <c r="H265" s="1950" t="str">
        <f>'INF GERAIS'!O265</f>
        <v>CONCLUÍDA</v>
      </c>
      <c r="I265" s="11">
        <f>'INF GERAIS'!I265</f>
        <v>905659.85666666704</v>
      </c>
      <c r="J265" s="11">
        <f>'INF GERAIS'!J265</f>
        <v>263295.63</v>
      </c>
      <c r="K265" s="11">
        <f>'INF GERAIS'!K265</f>
        <v>260534.04</v>
      </c>
      <c r="L265" s="11">
        <f>'INF GERAIS'!L265</f>
        <v>0</v>
      </c>
      <c r="M265" s="11">
        <f>'INF GERAIS'!M265</f>
        <v>2761.59</v>
      </c>
      <c r="N265" s="233">
        <f>IF(MAX(PAGAMENTOS!M265,PAGAMENTOS!U265,PAGAMENTOS!AC265,PAGAMENTOS!AK265,PAGAMENTOS!AQ265,PAGAMENTOS!AW265)=0,"SEM PAGAMENTO",IFERROR(INDEX(PAGAMENTOS!265:265,MATCH(MAX(PAGAMENTOS!M265,PAGAMENTOS!U265,PAGAMENTOS!AC265,PAGAMENTOS!AK265,PAGAMENTOS!AQ265,PAGAMENTOS!AW265),PAGAMENTOS!265:265,0)),"SEM PAGAMENTO"))</f>
        <v>42632</v>
      </c>
      <c r="O265" s="120" t="str">
        <f>IF(MAX(PAGAMENTOS!M265,PAGAMENTOS!U265,PAGAMENTOS!AC265,PAGAMENTOS!AK265,PAGAMENTOS!AQ265,PAGAMENTOS!AW265)=0,"SEM PAGAMENTO",IFERROR(IF(MATCH(MAX(PAGAMENTOS!M265,PAGAMENTOS!U265,PAGAMENTOS!AC265,PAGAMENTOS!AK265,PAGAMENTOS!AQ265,PAGAMENTOS!AW265),PAGAMENTOS!265:265,0)&gt;40,INDEX(PAGAMENTOS!265:265,MATCH(MAX(PAGAMENTOS!M265,PAGAMENTOS!U265,PAGAMENTOS!AC265,PAGAMENTOS!AK265,PAGAMENTOS!AQ265,PAGAMENTOS!AW265),PAGAMENTOS!265:265,0)-2)&amp;" P COMP.",IF(MATCH(MAX(PAGAMENTOS!M265,PAGAMENTOS!U265,PAGAMENTOS!AC265,PAGAMENTOS!AK265,PAGAMENTOS!AQ265,PAGAMENTOS!AW265),PAGAMENTOS!265:265,0)=13,"1ª P",IF(MATCH(MAX(PAGAMENTOS!M265,PAGAMENTOS!U265,PAGAMENTOS!AC265,PAGAMENTOS!AK265,PAGAMENTOS!AQ265,PAGAMENTOS!AW265),PAGAMENTOS!265:265,0)=21,"2ª P",IF(MATCH(MAX(PAGAMENTOS!M265,PAGAMENTOS!U265,PAGAMENTOS!AC265,PAGAMENTOS!AK265,PAGAMENTOS!AQ265,PAGAMENTOS!AW265),PAGAMENTOS!265:265,0)=29,"3ª P",IF(PAGAMENTOS!AC265=PAGAMENTOS!AK265,"4ª P","4ª P"))))),"SEM PAGAMENTO"))</f>
        <v>4ª P</v>
      </c>
      <c r="P265" s="11">
        <f>IF(MAX(PAGAMENTOS!M265,PAGAMENTOS!U265,PAGAMENTOS!AC265,PAGAMENTOS!AK265,PAGAMENTOS!AQ265,PAGAMENTOS!AW265)=0,"SEM PAGAMENTO",IFERROR(INDEX(PAGAMENTOS!265:265,MATCH(MAX(PAGAMENTOS!M265,PAGAMENTOS!U265,PAGAMENTOS!AC265,PAGAMENTOS!AK265,PAGAMENTOS!AQ265,PAGAMENTOS!AW265),PAGAMENTOS!265:265,0)-1),"SEM PAGAMENTO"))</f>
        <v>52106.81</v>
      </c>
      <c r="Q265" s="11">
        <f>SUM(PAGAMENTOS!G265,PAGAMENTOS!L265,PAGAMENTOS!T265,PAGAMENTOS!AB265,PAGAMENTOS!AJ265,PAGAMENTOS!AP265,PAGAMENTOS!AV265)</f>
        <v>260534.03999999998</v>
      </c>
      <c r="R265" s="11">
        <f>SUM(PAGAMENTOS!G265,PAGAMENTOS!H265,PAGAMENTOS!L265,PAGAMENTOS!T265,PAGAMENTOS!AB265,PAGAMENTOS!AJ265,PAGAMENTOS!AP265,PAGAMENTOS!AV265)</f>
        <v>260534.03999999998</v>
      </c>
      <c r="S265" s="17">
        <f t="shared" si="4"/>
        <v>0.99999999999999989</v>
      </c>
      <c r="T265" s="11">
        <f>IF(RIGHT(B265)="O",0,IF(AND(R265=0,PAGAMENTOS!H265&lt;&gt;0),0,K265-R265))</f>
        <v>2.9103830456733704E-11</v>
      </c>
      <c r="U265" s="120" t="str">
        <f>IF(AND(OR(PAGAMENTOS!AG265&lt;&gt;"",PAGAMENTOS!AH265&lt;&gt;""),PAGAMENTOS!AK265=""),"4ª",IF(AND(OR(PAGAMENTOS!Y265&lt;&gt;"",PAGAMENTOS!Z265&lt;&gt;""),PAGAMENTOS!AC265=""),"3ª",IF(AND(OR(PAGAMENTOS!Q265&lt;&gt;"",PAGAMENTOS!R265&lt;&gt;""),PAGAMENTOS!U265=""),"2ª",IF(AND(OR(PAGAMENTOS!I265&lt;&gt;"",PAGAMENTOS!J265&lt;&gt;""),PAGAMENTOS!M265=""),"1ª","OK"))))</f>
        <v>OK</v>
      </c>
      <c r="V265" s="120" t="str">
        <f>IF(U265="4ª",IF(PAGAMENTOS!AH265="","AGUARDANDO VISTORIA","NO FINANCEIRO"),IF(U265="3ª",IF(PAGAMENTOS!Z265="","AGUARDANDO VISTORIA","NO FINANCEIRO"),IF(U265="2ª",IF(PAGAMENTOS!R265="","AGUARDANDO VISTORIA","NO FINANCEIRO"),IF(U265="1ª",IF(PAGAMENTOS!J265="","AGUARDANDO LIBERAÇÃO","NO FINANCEIRO"),"OK"))))</f>
        <v>OK</v>
      </c>
      <c r="W265" s="233" t="str">
        <f>IF(U265="4ª",IF(PAGAMENTOS!AH265="",PAGAMENTOS!AG265,PAGAMENTOS!AH265),IF(U265="3ª",IF(PAGAMENTOS!Z265="",PAGAMENTOS!Y265,PAGAMENTOS!Z265),IF(U265="2ª",IF(PAGAMENTOS!R265="",PAGAMENTOS!Q265,PAGAMENTOS!R265),IF(U265="1ª",IF(PAGAMENTOS!J265="",PAGAMENTOS!I265,PAGAMENTOS!J265),"OK"))))</f>
        <v>OK</v>
      </c>
      <c r="X265" s="18">
        <f>MAX(VISTORIA!Y265,VISTORIA!U265,VISTORIA!Q265,VISTORIA!M265,VISTORIA!I265)</f>
        <v>1</v>
      </c>
      <c r="Y265" s="18">
        <f>IF(VISTORIA!Y265&lt;&gt;"",VISTORIA!Y265,IF(VISTORIA!U265&lt;&gt;"",VISTORIA!U265,IF(VISTORIA!Q265&lt;&gt;"",VISTORIA!Q265,IF(VISTORIA!M265&lt;&gt;"",VISTORIA!M265,IF(VISTORIA!I265&lt;&gt;"",VISTORIA!I265,0)))))</f>
        <v>1</v>
      </c>
      <c r="Z265" s="233">
        <f>IF(VISTORIA!Y265&lt;&gt;"",VISTORIA!W265,IF(VISTORIA!U265&lt;&gt;"",VISTORIA!S265,IF(VISTORIA!Q265&lt;&gt;"",VISTORIA!O265,IF(VISTORIA!M265&lt;&gt;"",VISTORIA!K265,IF(VISTORIA!I265&lt;&gt;"",VISTORIA!G265,"NA")))))</f>
        <v>42593</v>
      </c>
      <c r="AA265" s="233">
        <f>IF(VISTORIA!Y265&lt;&gt;"",VISTORIA!X265,IF(VISTORIA!U265&lt;&gt;"",VISTORIA!T265,IF(VISTORIA!Q265&lt;&gt;"",VISTORIA!P265,IF(VISTORIA!M265&lt;&gt;"",VISTORIA!L265,IF(VISTORIA!I265&lt;&gt;"",VISTORIA!H265,"NA")))))</f>
        <v>42619</v>
      </c>
      <c r="AB265" s="233" t="str">
        <f>IF(OR(G265="AGUARDANDO PRESTAÇÃO DE CONTAS",G265="AGUARDANDO APROVAÇÃO PRESTAÇÃO DE CONTAS",G265="CONCLUÍDO"),"PTM CONCLUÍDO",IF(AND(VISTORIA!X265="",VISTORIA!W265&lt;&gt;""),VISTORIA!W265,IF(AND(VISTORIA!T265="",VISTORIA!S265&lt;&gt;""),VISTORIA!S265,IF(AND(VISTORIA!P265="",VISTORIA!O265&lt;&gt;""),VISTORIA!O265,IF(AND(VISTORIA!L265="",VISTORIA!K265&lt;&gt;""),VISTORIA!K265,IF(AND(VISTORIA!H265="",VISTORIA!G265&lt;&gt;""),VISTORIA!G265,"SEM PEDIDO"))))))</f>
        <v>SEM PEDIDO</v>
      </c>
      <c r="AC265" s="18" t="str">
        <f>IFERROR(INDEX('CONCLUSÃO INFORMAL'!265:265,MATCH(MAX('CONCLUSÃO INFORMAL'!H265,'CONCLUSÃO INFORMAL'!L265,'CONCLUSÃO INFORMAL'!P265),'CONCLUSÃO INFORMAL'!265:265,0)-1),"NÃO INFORMADO")</f>
        <v>NÃO INFORMADO</v>
      </c>
      <c r="AD265" s="233" t="str">
        <f>IFERROR(INDEX('CONCLUSÃO INFORMAL'!265:265,MATCH(MAX('CONCLUSÃO INFORMAL'!H265,'CONCLUSÃO INFORMAL'!L265,'CONCLUSÃO INFORMAL'!P265),'CONCLUSÃO INFORMAL'!265:265,0)),"NÃO INFORMADO")</f>
        <v>NÃO INFORMADO</v>
      </c>
      <c r="AE265" s="1950" t="str">
        <f>IFERROR(INDEX('CONCLUSÃO INFORMAL'!265:265,MATCH(MAX('CONCLUSÃO INFORMAL'!H265,'CONCLUSÃO INFORMAL'!L265,'CONCLUSÃO INFORMAL'!P265),'CONCLUSÃO INFORMAL'!265:265,0)+1),"NÃO INFORMADO")</f>
        <v>NÃO INFORMADO</v>
      </c>
    </row>
    <row r="266" spans="2:31" ht="72.5" x14ac:dyDescent="0.35">
      <c r="B266" s="7" t="str">
        <f>'INF GERAIS'!B266&amp;IFERROR(IF(INDEX(APOIO!$A$5:$A$50,MATCH('INF GERAIS'!N266,APOIO!$B$5:$B$50,0))="NÃO",APOIO!$A$2&amp;"NÃO VÁLIDO",""),"")</f>
        <v>2014.0251</v>
      </c>
      <c r="C266" s="1950" t="str">
        <f>'INF GERAIS'!C266</f>
        <v>AGRESTE SETENTRIONAL</v>
      </c>
      <c r="D266" s="1950" t="str">
        <f>'INF GERAIS'!D266</f>
        <v>OROBÓ</v>
      </c>
      <c r="E266" s="1950" t="str">
        <f>'INF GERAIS'!E266</f>
        <v>PAVIMENTAÇÃO EM PARALELEPÍPEDOS GRANÍTICOS NA COMUNIDADE DE ÁGUA BRANCA</v>
      </c>
      <c r="F266" s="1950" t="str">
        <f>'INF GERAIS'!G266</f>
        <v>NORMAL</v>
      </c>
      <c r="G266" s="1950" t="str">
        <f>'INF GERAIS'!N266</f>
        <v>E-FISCO (Baixado)</v>
      </c>
      <c r="H266" s="1950" t="str">
        <f>'INF GERAIS'!O266</f>
        <v>CONCLUÍDA</v>
      </c>
      <c r="I266" s="11">
        <f>'INF GERAIS'!I266</f>
        <v>905659.85666666657</v>
      </c>
      <c r="J266" s="11">
        <f>'INF GERAIS'!J266</f>
        <v>164212.93</v>
      </c>
      <c r="K266" s="11">
        <f>'INF GERAIS'!K266</f>
        <v>164212.93</v>
      </c>
      <c r="L266" s="11">
        <f>'INF GERAIS'!L266</f>
        <v>0</v>
      </c>
      <c r="M266" s="11">
        <f>'INF GERAIS'!M266</f>
        <v>0</v>
      </c>
      <c r="N266" s="233">
        <f>IF(MAX(PAGAMENTOS!M266,PAGAMENTOS!U266,PAGAMENTOS!AC266,PAGAMENTOS!AK266,PAGAMENTOS!AQ266,PAGAMENTOS!AW266)=0,"SEM PAGAMENTO",IFERROR(INDEX(PAGAMENTOS!266:266,MATCH(MAX(PAGAMENTOS!M266,PAGAMENTOS!U266,PAGAMENTOS!AC266,PAGAMENTOS!AK266,PAGAMENTOS!AQ266,PAGAMENTOS!AW266),PAGAMENTOS!266:266,0)),"SEM PAGAMENTO"))</f>
        <v>42632</v>
      </c>
      <c r="O266" s="120" t="str">
        <f>IF(MAX(PAGAMENTOS!M266,PAGAMENTOS!U266,PAGAMENTOS!AC266,PAGAMENTOS!AK266,PAGAMENTOS!AQ266,PAGAMENTOS!AW266)=0,"SEM PAGAMENTO",IFERROR(IF(MATCH(MAX(PAGAMENTOS!M266,PAGAMENTOS!U266,PAGAMENTOS!AC266,PAGAMENTOS!AK266,PAGAMENTOS!AQ266,PAGAMENTOS!AW266),PAGAMENTOS!266:266,0)&gt;40,INDEX(PAGAMENTOS!266:266,MATCH(MAX(PAGAMENTOS!M266,PAGAMENTOS!U266,PAGAMENTOS!AC266,PAGAMENTOS!AK266,PAGAMENTOS!AQ266,PAGAMENTOS!AW266),PAGAMENTOS!266:266,0)-2)&amp;" P COMP.",IF(MATCH(MAX(PAGAMENTOS!M266,PAGAMENTOS!U266,PAGAMENTOS!AC266,PAGAMENTOS!AK266,PAGAMENTOS!AQ266,PAGAMENTOS!AW266),PAGAMENTOS!266:266,0)=13,"1ª P",IF(MATCH(MAX(PAGAMENTOS!M266,PAGAMENTOS!U266,PAGAMENTOS!AC266,PAGAMENTOS!AK266,PAGAMENTOS!AQ266,PAGAMENTOS!AW266),PAGAMENTOS!266:266,0)=21,"2ª P",IF(MATCH(MAX(PAGAMENTOS!M266,PAGAMENTOS!U266,PAGAMENTOS!AC266,PAGAMENTOS!AK266,PAGAMENTOS!AQ266,PAGAMENTOS!AW266),PAGAMENTOS!266:266,0)=29,"3ª P",IF(PAGAMENTOS!AC266=PAGAMENTOS!AK266,"4ª P","4ª P"))))),"SEM PAGAMENTO"))</f>
        <v>4ª P</v>
      </c>
      <c r="P266" s="11">
        <f>IF(MAX(PAGAMENTOS!M266,PAGAMENTOS!U266,PAGAMENTOS!AC266,PAGAMENTOS!AK266,PAGAMENTOS!AQ266,PAGAMENTOS!AW266)=0,"SEM PAGAMENTO",IFERROR(INDEX(PAGAMENTOS!266:266,MATCH(MAX(PAGAMENTOS!M266,PAGAMENTOS!U266,PAGAMENTOS!AC266,PAGAMENTOS!AK266,PAGAMENTOS!AQ266,PAGAMENTOS!AW266),PAGAMENTOS!266:266,0)-1),"SEM PAGAMENTO"))</f>
        <v>32842.589999999997</v>
      </c>
      <c r="Q266" s="11">
        <f>SUM(PAGAMENTOS!G266,PAGAMENTOS!L266,PAGAMENTOS!T266,PAGAMENTOS!AB266,PAGAMENTOS!AJ266,PAGAMENTOS!AP266,PAGAMENTOS!AV266)</f>
        <v>164212.93</v>
      </c>
      <c r="R266" s="11">
        <f>SUM(PAGAMENTOS!G266,PAGAMENTOS!H266,PAGAMENTOS!L266,PAGAMENTOS!T266,PAGAMENTOS!AB266,PAGAMENTOS!AJ266,PAGAMENTOS!AP266,PAGAMENTOS!AV266)</f>
        <v>164212.93</v>
      </c>
      <c r="S266" s="17">
        <f t="shared" si="4"/>
        <v>1</v>
      </c>
      <c r="T266" s="11">
        <f>IF(RIGHT(B266)="O",0,IF(AND(R266=0,PAGAMENTOS!H266&lt;&gt;0),0,K266-R266))</f>
        <v>0</v>
      </c>
      <c r="U266" s="120" t="str">
        <f>IF(AND(OR(PAGAMENTOS!AG266&lt;&gt;"",PAGAMENTOS!AH266&lt;&gt;""),PAGAMENTOS!AK266=""),"4ª",IF(AND(OR(PAGAMENTOS!Y266&lt;&gt;"",PAGAMENTOS!Z266&lt;&gt;""),PAGAMENTOS!AC266=""),"3ª",IF(AND(OR(PAGAMENTOS!Q266&lt;&gt;"",PAGAMENTOS!R266&lt;&gt;""),PAGAMENTOS!U266=""),"2ª",IF(AND(OR(PAGAMENTOS!I266&lt;&gt;"",PAGAMENTOS!J266&lt;&gt;""),PAGAMENTOS!M266=""),"1ª","OK"))))</f>
        <v>OK</v>
      </c>
      <c r="V266" s="120" t="str">
        <f>IF(U266="4ª",IF(PAGAMENTOS!AH266="","AGUARDANDO VISTORIA","NO FINANCEIRO"),IF(U266="3ª",IF(PAGAMENTOS!Z266="","AGUARDANDO VISTORIA","NO FINANCEIRO"),IF(U266="2ª",IF(PAGAMENTOS!R266="","AGUARDANDO VISTORIA","NO FINANCEIRO"),IF(U266="1ª",IF(PAGAMENTOS!J266="","AGUARDANDO LIBERAÇÃO","NO FINANCEIRO"),"OK"))))</f>
        <v>OK</v>
      </c>
      <c r="W266" s="233" t="str">
        <f>IF(U266="4ª",IF(PAGAMENTOS!AH266="",PAGAMENTOS!AG266,PAGAMENTOS!AH266),IF(U266="3ª",IF(PAGAMENTOS!Z266="",PAGAMENTOS!Y266,PAGAMENTOS!Z266),IF(U266="2ª",IF(PAGAMENTOS!R266="",PAGAMENTOS!Q266,PAGAMENTOS!R266),IF(U266="1ª",IF(PAGAMENTOS!J266="",PAGAMENTOS!I266,PAGAMENTOS!J266),"OK"))))</f>
        <v>OK</v>
      </c>
      <c r="X266" s="18">
        <f>MAX(VISTORIA!Y266,VISTORIA!U266,VISTORIA!Q266,VISTORIA!M266,VISTORIA!I266)</f>
        <v>1</v>
      </c>
      <c r="Y266" s="18">
        <f>IF(VISTORIA!Y266&lt;&gt;"",VISTORIA!Y266,IF(VISTORIA!U266&lt;&gt;"",VISTORIA!U266,IF(VISTORIA!Q266&lt;&gt;"",VISTORIA!Q266,IF(VISTORIA!M266&lt;&gt;"",VISTORIA!M266,IF(VISTORIA!I266&lt;&gt;"",VISTORIA!I266,0)))))</f>
        <v>1</v>
      </c>
      <c r="Z266" s="233">
        <f>IF(VISTORIA!Y266&lt;&gt;"",VISTORIA!W266,IF(VISTORIA!U266&lt;&gt;"",VISTORIA!S266,IF(VISTORIA!Q266&lt;&gt;"",VISTORIA!O266,IF(VISTORIA!M266&lt;&gt;"",VISTORIA!K266,IF(VISTORIA!I266&lt;&gt;"",VISTORIA!G266,"NA")))))</f>
        <v>42557</v>
      </c>
      <c r="AA266" s="233">
        <f>IF(VISTORIA!Y266&lt;&gt;"",VISTORIA!X266,IF(VISTORIA!U266&lt;&gt;"",VISTORIA!T266,IF(VISTORIA!Q266&lt;&gt;"",VISTORIA!P266,IF(VISTORIA!M266&lt;&gt;"",VISTORIA!L266,IF(VISTORIA!I266&lt;&gt;"",VISTORIA!H266,"NA")))))</f>
        <v>42619</v>
      </c>
      <c r="AB266" s="233" t="str">
        <f>IF(OR(G266="AGUARDANDO PRESTAÇÃO DE CONTAS",G266="AGUARDANDO APROVAÇÃO PRESTAÇÃO DE CONTAS",G266="CONCLUÍDO"),"PTM CONCLUÍDO",IF(AND(VISTORIA!X266="",VISTORIA!W266&lt;&gt;""),VISTORIA!W266,IF(AND(VISTORIA!T266="",VISTORIA!S266&lt;&gt;""),VISTORIA!S266,IF(AND(VISTORIA!P266="",VISTORIA!O266&lt;&gt;""),VISTORIA!O266,IF(AND(VISTORIA!L266="",VISTORIA!K266&lt;&gt;""),VISTORIA!K266,IF(AND(VISTORIA!H266="",VISTORIA!G266&lt;&gt;""),VISTORIA!G266,"SEM PEDIDO"))))))</f>
        <v>SEM PEDIDO</v>
      </c>
      <c r="AC266" s="18" t="str">
        <f>IFERROR(INDEX('CONCLUSÃO INFORMAL'!266:266,MATCH(MAX('CONCLUSÃO INFORMAL'!H266,'CONCLUSÃO INFORMAL'!L266,'CONCLUSÃO INFORMAL'!P266),'CONCLUSÃO INFORMAL'!266:266,0)-1),"NÃO INFORMADO")</f>
        <v>NÃO INFORMADO</v>
      </c>
      <c r="AD266" s="233" t="str">
        <f>IFERROR(INDEX('CONCLUSÃO INFORMAL'!266:266,MATCH(MAX('CONCLUSÃO INFORMAL'!H266,'CONCLUSÃO INFORMAL'!L266,'CONCLUSÃO INFORMAL'!P266),'CONCLUSÃO INFORMAL'!266:266,0)),"NÃO INFORMADO")</f>
        <v>NÃO INFORMADO</v>
      </c>
      <c r="AE266" s="1950" t="str">
        <f>IFERROR(INDEX('CONCLUSÃO INFORMAL'!266:266,MATCH(MAX('CONCLUSÃO INFORMAL'!H266,'CONCLUSÃO INFORMAL'!L266,'CONCLUSÃO INFORMAL'!P266),'CONCLUSÃO INFORMAL'!266:266,0)+1),"NÃO INFORMADO")</f>
        <v>NÃO INFORMADO</v>
      </c>
    </row>
    <row r="267" spans="2:31" ht="87" x14ac:dyDescent="0.35">
      <c r="B267" s="7" t="str">
        <f>'INF GERAIS'!B267&amp;IFERROR(IF(INDEX(APOIO!$A$5:$A$50,MATCH('INF GERAIS'!N267,APOIO!$B$5:$B$50,0))="NÃO",APOIO!$A$2&amp;"NÃO VÁLIDO",""),"")</f>
        <v>2014.0252</v>
      </c>
      <c r="C267" s="1950" t="str">
        <f>'INF GERAIS'!C267</f>
        <v>AGRESTE SETENTRIONAL</v>
      </c>
      <c r="D267" s="1950" t="str">
        <f>'INF GERAIS'!D267</f>
        <v>OROBÓ</v>
      </c>
      <c r="E267" s="1950" t="str">
        <f>'INF GERAIS'!E267</f>
        <v>PAVIMENTAÇÃO EM PARALELEPÍPEDOS GRANÍTICOS E CONSTRUÇÃO DE UM MURO DE ARRIMO NA COMUNIDADE DE CHÃ DE LIMA</v>
      </c>
      <c r="F267" s="1950" t="str">
        <f>'INF GERAIS'!G267</f>
        <v>NORMAL</v>
      </c>
      <c r="G267" s="1950" t="str">
        <f>'INF GERAIS'!N267</f>
        <v>E-FISCO (Baixado)</v>
      </c>
      <c r="H267" s="1950" t="str">
        <f>'INF GERAIS'!O267</f>
        <v>CONCLUÍDA</v>
      </c>
      <c r="I267" s="11">
        <f>'INF GERAIS'!I267</f>
        <v>905659.85666666657</v>
      </c>
      <c r="J267" s="11">
        <f>'INF GERAIS'!J267</f>
        <v>158570.95000000001</v>
      </c>
      <c r="K267" s="11">
        <f>'INF GERAIS'!K267</f>
        <v>152106.21</v>
      </c>
      <c r="L267" s="11">
        <f>'INF GERAIS'!L267</f>
        <v>0</v>
      </c>
      <c r="M267" s="11">
        <f>'INF GERAIS'!M267</f>
        <v>6464.74</v>
      </c>
      <c r="N267" s="233">
        <f>IF(MAX(PAGAMENTOS!M267,PAGAMENTOS!U267,PAGAMENTOS!AC267,PAGAMENTOS!AK267,PAGAMENTOS!AQ267,PAGAMENTOS!AW267)=0,"SEM PAGAMENTO",IFERROR(INDEX(PAGAMENTOS!267:267,MATCH(MAX(PAGAMENTOS!M267,PAGAMENTOS!U267,PAGAMENTOS!AC267,PAGAMENTOS!AK267,PAGAMENTOS!AQ267,PAGAMENTOS!AW267),PAGAMENTOS!267:267,0)),"SEM PAGAMENTO"))</f>
        <v>42632</v>
      </c>
      <c r="O267" s="120" t="str">
        <f>IF(MAX(PAGAMENTOS!M267,PAGAMENTOS!U267,PAGAMENTOS!AC267,PAGAMENTOS!AK267,PAGAMENTOS!AQ267,PAGAMENTOS!AW267)=0,"SEM PAGAMENTO",IFERROR(IF(MATCH(MAX(PAGAMENTOS!M267,PAGAMENTOS!U267,PAGAMENTOS!AC267,PAGAMENTOS!AK267,PAGAMENTOS!AQ267,PAGAMENTOS!AW267),PAGAMENTOS!267:267,0)&gt;40,INDEX(PAGAMENTOS!267:267,MATCH(MAX(PAGAMENTOS!M267,PAGAMENTOS!U267,PAGAMENTOS!AC267,PAGAMENTOS!AK267,PAGAMENTOS!AQ267,PAGAMENTOS!AW267),PAGAMENTOS!267:267,0)-2)&amp;" P COMP.",IF(MATCH(MAX(PAGAMENTOS!M267,PAGAMENTOS!U267,PAGAMENTOS!AC267,PAGAMENTOS!AK267,PAGAMENTOS!AQ267,PAGAMENTOS!AW267),PAGAMENTOS!267:267,0)=13,"1ª P",IF(MATCH(MAX(PAGAMENTOS!M267,PAGAMENTOS!U267,PAGAMENTOS!AC267,PAGAMENTOS!AK267,PAGAMENTOS!AQ267,PAGAMENTOS!AW267),PAGAMENTOS!267:267,0)=21,"2ª P",IF(MATCH(MAX(PAGAMENTOS!M267,PAGAMENTOS!U267,PAGAMENTOS!AC267,PAGAMENTOS!AK267,PAGAMENTOS!AQ267,PAGAMENTOS!AW267),PAGAMENTOS!267:267,0)=29,"3ª P",IF(PAGAMENTOS!AC267=PAGAMENTOS!AK267,"4ª P","4ª P"))))),"SEM PAGAMENTO"))</f>
        <v>4ª P</v>
      </c>
      <c r="P267" s="11">
        <f>IF(MAX(PAGAMENTOS!M267,PAGAMENTOS!U267,PAGAMENTOS!AC267,PAGAMENTOS!AK267,PAGAMENTOS!AQ267,PAGAMENTOS!AW267)=0,"SEM PAGAMENTO",IFERROR(INDEX(PAGAMENTOS!267:267,MATCH(MAX(PAGAMENTOS!M267,PAGAMENTOS!U267,PAGAMENTOS!AC267,PAGAMENTOS!AK267,PAGAMENTOS!AQ267,PAGAMENTOS!AW267),PAGAMENTOS!267:267,0)-1),"SEM PAGAMENTO"))</f>
        <v>30421.25</v>
      </c>
      <c r="Q267" s="11">
        <f>SUM(PAGAMENTOS!G267,PAGAMENTOS!L267,PAGAMENTOS!T267,PAGAMENTOS!AB267,PAGAMENTOS!AJ267,PAGAMENTOS!AP267,PAGAMENTOS!AV267)</f>
        <v>152106.21000000002</v>
      </c>
      <c r="R267" s="11">
        <f>SUM(PAGAMENTOS!G267,PAGAMENTOS!H267,PAGAMENTOS!L267,PAGAMENTOS!T267,PAGAMENTOS!AB267,PAGAMENTOS!AJ267,PAGAMENTOS!AP267,PAGAMENTOS!AV267)</f>
        <v>152106.21000000002</v>
      </c>
      <c r="S267" s="17">
        <f t="shared" si="4"/>
        <v>1.0000000000000002</v>
      </c>
      <c r="T267" s="11">
        <f>IF(RIGHT(B267)="O",0,IF(AND(R267=0,PAGAMENTOS!H267&lt;&gt;0),0,K267-R267))</f>
        <v>-2.9103830456733704E-11</v>
      </c>
      <c r="U267" s="120" t="str">
        <f>IF(AND(OR(PAGAMENTOS!AG267&lt;&gt;"",PAGAMENTOS!AH267&lt;&gt;""),PAGAMENTOS!AK267=""),"4ª",IF(AND(OR(PAGAMENTOS!Y267&lt;&gt;"",PAGAMENTOS!Z267&lt;&gt;""),PAGAMENTOS!AC267=""),"3ª",IF(AND(OR(PAGAMENTOS!Q267&lt;&gt;"",PAGAMENTOS!R267&lt;&gt;""),PAGAMENTOS!U267=""),"2ª",IF(AND(OR(PAGAMENTOS!I267&lt;&gt;"",PAGAMENTOS!J267&lt;&gt;""),PAGAMENTOS!M267=""),"1ª","OK"))))</f>
        <v>OK</v>
      </c>
      <c r="V267" s="120" t="str">
        <f>IF(U267="4ª",IF(PAGAMENTOS!AH267="","AGUARDANDO VISTORIA","NO FINANCEIRO"),IF(U267="3ª",IF(PAGAMENTOS!Z267="","AGUARDANDO VISTORIA","NO FINANCEIRO"),IF(U267="2ª",IF(PAGAMENTOS!R267="","AGUARDANDO VISTORIA","NO FINANCEIRO"),IF(U267="1ª",IF(PAGAMENTOS!J267="","AGUARDANDO LIBERAÇÃO","NO FINANCEIRO"),"OK"))))</f>
        <v>OK</v>
      </c>
      <c r="W267" s="233" t="str">
        <f>IF(U267="4ª",IF(PAGAMENTOS!AH267="",PAGAMENTOS!AG267,PAGAMENTOS!AH267),IF(U267="3ª",IF(PAGAMENTOS!Z267="",PAGAMENTOS!Y267,PAGAMENTOS!Z267),IF(U267="2ª",IF(PAGAMENTOS!R267="",PAGAMENTOS!Q267,PAGAMENTOS!R267),IF(U267="1ª",IF(PAGAMENTOS!J267="",PAGAMENTOS!I267,PAGAMENTOS!J267),"OK"))))</f>
        <v>OK</v>
      </c>
      <c r="X267" s="18">
        <f>MAX(VISTORIA!Y267,VISTORIA!U267,VISTORIA!Q267,VISTORIA!M267,VISTORIA!I267)</f>
        <v>1</v>
      </c>
      <c r="Y267" s="18">
        <f>IF(VISTORIA!Y267&lt;&gt;"",VISTORIA!Y267,IF(VISTORIA!U267&lt;&gt;"",VISTORIA!U267,IF(VISTORIA!Q267&lt;&gt;"",VISTORIA!Q267,IF(VISTORIA!M267&lt;&gt;"",VISTORIA!M267,IF(VISTORIA!I267&lt;&gt;"",VISTORIA!I267,0)))))</f>
        <v>1</v>
      </c>
      <c r="Z267" s="233">
        <f>IF(VISTORIA!Y267&lt;&gt;"",VISTORIA!W267,IF(VISTORIA!U267&lt;&gt;"",VISTORIA!S267,IF(VISTORIA!Q267&lt;&gt;"",VISTORIA!O267,IF(VISTORIA!M267&lt;&gt;"",VISTORIA!K267,IF(VISTORIA!I267&lt;&gt;"",VISTORIA!G267,"NA")))))</f>
        <v>42557</v>
      </c>
      <c r="AA267" s="233">
        <f>IF(VISTORIA!Y267&lt;&gt;"",VISTORIA!X267,IF(VISTORIA!U267&lt;&gt;"",VISTORIA!T267,IF(VISTORIA!Q267&lt;&gt;"",VISTORIA!P267,IF(VISTORIA!M267&lt;&gt;"",VISTORIA!L267,IF(VISTORIA!I267&lt;&gt;"",VISTORIA!H267,"NA")))))</f>
        <v>42619</v>
      </c>
      <c r="AB267" s="233" t="str">
        <f>IF(OR(G267="AGUARDANDO PRESTAÇÃO DE CONTAS",G267="AGUARDANDO APROVAÇÃO PRESTAÇÃO DE CONTAS",G267="CONCLUÍDO"),"PTM CONCLUÍDO",IF(AND(VISTORIA!X267="",VISTORIA!W267&lt;&gt;""),VISTORIA!W267,IF(AND(VISTORIA!T267="",VISTORIA!S267&lt;&gt;""),VISTORIA!S267,IF(AND(VISTORIA!P267="",VISTORIA!O267&lt;&gt;""),VISTORIA!O267,IF(AND(VISTORIA!L267="",VISTORIA!K267&lt;&gt;""),VISTORIA!K267,IF(AND(VISTORIA!H267="",VISTORIA!G267&lt;&gt;""),VISTORIA!G267,"SEM PEDIDO"))))))</f>
        <v>SEM PEDIDO</v>
      </c>
      <c r="AC267" s="18" t="str">
        <f>IFERROR(INDEX('CONCLUSÃO INFORMAL'!267:267,MATCH(MAX('CONCLUSÃO INFORMAL'!H267,'CONCLUSÃO INFORMAL'!L267,'CONCLUSÃO INFORMAL'!P267),'CONCLUSÃO INFORMAL'!267:267,0)-1),"NÃO INFORMADO")</f>
        <v>NÃO INFORMADO</v>
      </c>
      <c r="AD267" s="233" t="str">
        <f>IFERROR(INDEX('CONCLUSÃO INFORMAL'!267:267,MATCH(MAX('CONCLUSÃO INFORMAL'!H267,'CONCLUSÃO INFORMAL'!L267,'CONCLUSÃO INFORMAL'!P267),'CONCLUSÃO INFORMAL'!267:267,0)),"NÃO INFORMADO")</f>
        <v>NÃO INFORMADO</v>
      </c>
      <c r="AE267" s="1950" t="str">
        <f>IFERROR(INDEX('CONCLUSÃO INFORMAL'!267:267,MATCH(MAX('CONCLUSÃO INFORMAL'!H267,'CONCLUSÃO INFORMAL'!L267,'CONCLUSÃO INFORMAL'!P267),'CONCLUSÃO INFORMAL'!267:267,0)+1),"NÃO INFORMADO")</f>
        <v>NÃO INFORMADO</v>
      </c>
    </row>
    <row r="268" spans="2:31" ht="58" x14ac:dyDescent="0.35">
      <c r="B268" s="7" t="str">
        <f>'INF GERAIS'!B268&amp;IFERROR(IF(INDEX(APOIO!$A$5:$A$50,MATCH('INF GERAIS'!N268,APOIO!$B$5:$B$50,0))="NÃO",APOIO!$A$2&amp;"NÃO VÁLIDO",""),"")</f>
        <v>2014.0253</v>
      </c>
      <c r="C268" s="1950" t="str">
        <f>'INF GERAIS'!C268</f>
        <v>AGRESTE SETENTRIONAL</v>
      </c>
      <c r="D268" s="1950" t="str">
        <f>'INF GERAIS'!D268</f>
        <v>OROBÓ</v>
      </c>
      <c r="E268" s="1950" t="str">
        <f>'INF GERAIS'!E268</f>
        <v>PAVIMENTAÇÃO EM PARALELEPÍPEDOS GRANÍTICOS NO BAIRRO MANOEL APRÍGIO</v>
      </c>
      <c r="F268" s="1950" t="str">
        <f>'INF GERAIS'!G268</f>
        <v>NORMAL</v>
      </c>
      <c r="G268" s="1950" t="str">
        <f>'INF GERAIS'!N268</f>
        <v>E-FISCO (Baixado)</v>
      </c>
      <c r="H268" s="1950" t="str">
        <f>'INF GERAIS'!O268</f>
        <v>CONCLUÍDA</v>
      </c>
      <c r="I268" s="11">
        <f>'INF GERAIS'!I268</f>
        <v>905659.85666666657</v>
      </c>
      <c r="J268" s="11">
        <f>'INF GERAIS'!J268</f>
        <v>125757.75999999999</v>
      </c>
      <c r="K268" s="11">
        <f>'INF GERAIS'!K268</f>
        <v>120507.36</v>
      </c>
      <c r="L268" s="11">
        <f>'INF GERAIS'!L268</f>
        <v>0</v>
      </c>
      <c r="M268" s="11">
        <f>'INF GERAIS'!M268</f>
        <v>5250.4</v>
      </c>
      <c r="N268" s="233">
        <f>IF(MAX(PAGAMENTOS!M268,PAGAMENTOS!U268,PAGAMENTOS!AC268,PAGAMENTOS!AK268,PAGAMENTOS!AQ268,PAGAMENTOS!AW268)=0,"SEM PAGAMENTO",IFERROR(INDEX(PAGAMENTOS!268:268,MATCH(MAX(PAGAMENTOS!M268,PAGAMENTOS!U268,PAGAMENTOS!AC268,PAGAMENTOS!AK268,PAGAMENTOS!AQ268,PAGAMENTOS!AW268),PAGAMENTOS!268:268,0)),"SEM PAGAMENTO"))</f>
        <v>42632</v>
      </c>
      <c r="O268" s="120" t="str">
        <f>IF(MAX(PAGAMENTOS!M268,PAGAMENTOS!U268,PAGAMENTOS!AC268,PAGAMENTOS!AK268,PAGAMENTOS!AQ268,PAGAMENTOS!AW268)=0,"SEM PAGAMENTO",IFERROR(IF(MATCH(MAX(PAGAMENTOS!M268,PAGAMENTOS!U268,PAGAMENTOS!AC268,PAGAMENTOS!AK268,PAGAMENTOS!AQ268,PAGAMENTOS!AW268),PAGAMENTOS!268:268,0)&gt;40,INDEX(PAGAMENTOS!268:268,MATCH(MAX(PAGAMENTOS!M268,PAGAMENTOS!U268,PAGAMENTOS!AC268,PAGAMENTOS!AK268,PAGAMENTOS!AQ268,PAGAMENTOS!AW268),PAGAMENTOS!268:268,0)-2)&amp;" P COMP.",IF(MATCH(MAX(PAGAMENTOS!M268,PAGAMENTOS!U268,PAGAMENTOS!AC268,PAGAMENTOS!AK268,PAGAMENTOS!AQ268,PAGAMENTOS!AW268),PAGAMENTOS!268:268,0)=13,"1ª P",IF(MATCH(MAX(PAGAMENTOS!M268,PAGAMENTOS!U268,PAGAMENTOS!AC268,PAGAMENTOS!AK268,PAGAMENTOS!AQ268,PAGAMENTOS!AW268),PAGAMENTOS!268:268,0)=21,"2ª P",IF(MATCH(MAX(PAGAMENTOS!M268,PAGAMENTOS!U268,PAGAMENTOS!AC268,PAGAMENTOS!AK268,PAGAMENTOS!AQ268,PAGAMENTOS!AW268),PAGAMENTOS!268:268,0)=29,"3ª P",IF(PAGAMENTOS!AC268=PAGAMENTOS!AK268,"4ª P","4ª P"))))),"SEM PAGAMENTO"))</f>
        <v>4ª P</v>
      </c>
      <c r="P268" s="11">
        <f>IF(MAX(PAGAMENTOS!M268,PAGAMENTOS!U268,PAGAMENTOS!AC268,PAGAMENTOS!AK268,PAGAMENTOS!AQ268,PAGAMENTOS!AW268)=0,"SEM PAGAMENTO",IFERROR(INDEX(PAGAMENTOS!268:268,MATCH(MAX(PAGAMENTOS!M268,PAGAMENTOS!U268,PAGAMENTOS!AC268,PAGAMENTOS!AK268,PAGAMENTOS!AQ268,PAGAMENTOS!AW268),PAGAMENTOS!268:268,0)-1),"SEM PAGAMENTO"))</f>
        <v>24101.48</v>
      </c>
      <c r="Q268" s="11">
        <f>SUM(PAGAMENTOS!G268,PAGAMENTOS!L268,PAGAMENTOS!T268,PAGAMENTOS!AB268,PAGAMENTOS!AJ268,PAGAMENTOS!AP268,PAGAMENTOS!AV268)</f>
        <v>120507.36</v>
      </c>
      <c r="R268" s="11">
        <f>SUM(PAGAMENTOS!G268,PAGAMENTOS!H268,PAGAMENTOS!L268,PAGAMENTOS!T268,PAGAMENTOS!AB268,PAGAMENTOS!AJ268,PAGAMENTOS!AP268,PAGAMENTOS!AV268)</f>
        <v>120507.36</v>
      </c>
      <c r="S268" s="17">
        <f t="shared" si="4"/>
        <v>1</v>
      </c>
      <c r="T268" s="11">
        <f>IF(RIGHT(B268)="O",0,IF(AND(R268=0,PAGAMENTOS!H268&lt;&gt;0),0,K268-R268))</f>
        <v>0</v>
      </c>
      <c r="U268" s="120" t="str">
        <f>IF(AND(OR(PAGAMENTOS!AG268&lt;&gt;"",PAGAMENTOS!AH268&lt;&gt;""),PAGAMENTOS!AK268=""),"4ª",IF(AND(OR(PAGAMENTOS!Y268&lt;&gt;"",PAGAMENTOS!Z268&lt;&gt;""),PAGAMENTOS!AC268=""),"3ª",IF(AND(OR(PAGAMENTOS!Q268&lt;&gt;"",PAGAMENTOS!R268&lt;&gt;""),PAGAMENTOS!U268=""),"2ª",IF(AND(OR(PAGAMENTOS!I268&lt;&gt;"",PAGAMENTOS!J268&lt;&gt;""),PAGAMENTOS!M268=""),"1ª","OK"))))</f>
        <v>OK</v>
      </c>
      <c r="V268" s="120" t="str">
        <f>IF(U268="4ª",IF(PAGAMENTOS!AH268="","AGUARDANDO VISTORIA","NO FINANCEIRO"),IF(U268="3ª",IF(PAGAMENTOS!Z268="","AGUARDANDO VISTORIA","NO FINANCEIRO"),IF(U268="2ª",IF(PAGAMENTOS!R268="","AGUARDANDO VISTORIA","NO FINANCEIRO"),IF(U268="1ª",IF(PAGAMENTOS!J268="","AGUARDANDO LIBERAÇÃO","NO FINANCEIRO"),"OK"))))</f>
        <v>OK</v>
      </c>
      <c r="W268" s="233" t="str">
        <f>IF(U268="4ª",IF(PAGAMENTOS!AH268="",PAGAMENTOS!AG268,PAGAMENTOS!AH268),IF(U268="3ª",IF(PAGAMENTOS!Z268="",PAGAMENTOS!Y268,PAGAMENTOS!Z268),IF(U268="2ª",IF(PAGAMENTOS!R268="",PAGAMENTOS!Q268,PAGAMENTOS!R268),IF(U268="1ª",IF(PAGAMENTOS!J268="",PAGAMENTOS!I268,PAGAMENTOS!J268),"OK"))))</f>
        <v>OK</v>
      </c>
      <c r="X268" s="18">
        <f>MAX(VISTORIA!Y268,VISTORIA!U268,VISTORIA!Q268,VISTORIA!M268,VISTORIA!I268)</f>
        <v>1</v>
      </c>
      <c r="Y268" s="18">
        <f>IF(VISTORIA!Y268&lt;&gt;"",VISTORIA!Y268,IF(VISTORIA!U268&lt;&gt;"",VISTORIA!U268,IF(VISTORIA!Q268&lt;&gt;"",VISTORIA!Q268,IF(VISTORIA!M268&lt;&gt;"",VISTORIA!M268,IF(VISTORIA!I268&lt;&gt;"",VISTORIA!I268,0)))))</f>
        <v>1</v>
      </c>
      <c r="Z268" s="233">
        <f>IF(VISTORIA!Y268&lt;&gt;"",VISTORIA!W268,IF(VISTORIA!U268&lt;&gt;"",VISTORIA!S268,IF(VISTORIA!Q268&lt;&gt;"",VISTORIA!O268,IF(VISTORIA!M268&lt;&gt;"",VISTORIA!K268,IF(VISTORIA!I268&lt;&gt;"",VISTORIA!G268,"NA")))))</f>
        <v>42557</v>
      </c>
      <c r="AA268" s="233">
        <f>IF(VISTORIA!Y268&lt;&gt;"",VISTORIA!X268,IF(VISTORIA!U268&lt;&gt;"",VISTORIA!T268,IF(VISTORIA!Q268&lt;&gt;"",VISTORIA!P268,IF(VISTORIA!M268&lt;&gt;"",VISTORIA!L268,IF(VISTORIA!I268&lt;&gt;"",VISTORIA!H268,"NA")))))</f>
        <v>42619</v>
      </c>
      <c r="AB268" s="233" t="str">
        <f>IF(OR(G268="AGUARDANDO PRESTAÇÃO DE CONTAS",G268="AGUARDANDO APROVAÇÃO PRESTAÇÃO DE CONTAS",G268="CONCLUÍDO"),"PTM CONCLUÍDO",IF(AND(VISTORIA!X268="",VISTORIA!W268&lt;&gt;""),VISTORIA!W268,IF(AND(VISTORIA!T268="",VISTORIA!S268&lt;&gt;""),VISTORIA!S268,IF(AND(VISTORIA!P268="",VISTORIA!O268&lt;&gt;""),VISTORIA!O268,IF(AND(VISTORIA!L268="",VISTORIA!K268&lt;&gt;""),VISTORIA!K268,IF(AND(VISTORIA!H268="",VISTORIA!G268&lt;&gt;""),VISTORIA!G268,"SEM PEDIDO"))))))</f>
        <v>SEM PEDIDO</v>
      </c>
      <c r="AC268" s="18" t="str">
        <f>IFERROR(INDEX('CONCLUSÃO INFORMAL'!268:268,MATCH(MAX('CONCLUSÃO INFORMAL'!H268,'CONCLUSÃO INFORMAL'!L268,'CONCLUSÃO INFORMAL'!P268),'CONCLUSÃO INFORMAL'!268:268,0)-1),"NÃO INFORMADO")</f>
        <v>NÃO INFORMADO</v>
      </c>
      <c r="AD268" s="233" t="str">
        <f>IFERROR(INDEX('CONCLUSÃO INFORMAL'!268:268,MATCH(MAX('CONCLUSÃO INFORMAL'!H268,'CONCLUSÃO INFORMAL'!L268,'CONCLUSÃO INFORMAL'!P268),'CONCLUSÃO INFORMAL'!268:268,0)),"NÃO INFORMADO")</f>
        <v>NÃO INFORMADO</v>
      </c>
      <c r="AE268" s="1950" t="str">
        <f>IFERROR(INDEX('CONCLUSÃO INFORMAL'!268:268,MATCH(MAX('CONCLUSÃO INFORMAL'!H268,'CONCLUSÃO INFORMAL'!L268,'CONCLUSÃO INFORMAL'!P268),'CONCLUSÃO INFORMAL'!268:268,0)+1),"NÃO INFORMADO")</f>
        <v>NÃO INFORMADO</v>
      </c>
    </row>
    <row r="269" spans="2:31" ht="43.5" x14ac:dyDescent="0.35">
      <c r="B269" s="7" t="str">
        <f>'INF GERAIS'!B269&amp;IFERROR(IF(INDEX(APOIO!$A$5:$A$50,MATCH('INF GERAIS'!N269,APOIO!$B$5:$B$50,0))="NÃO",APOIO!$A$2&amp;"NÃO VÁLIDO",""),"")</f>
        <v>2014.0254</v>
      </c>
      <c r="C269" s="1950" t="str">
        <f>'INF GERAIS'!C269</f>
        <v>AGRESTE SETENTRIONAL</v>
      </c>
      <c r="D269" s="1950" t="str">
        <f>'INF GERAIS'!D269</f>
        <v>OROBÓ</v>
      </c>
      <c r="E269" s="1950" t="str">
        <f>'INF GERAIS'!E269</f>
        <v>PROJETO DE REVITALIZAÇÃO DA PRAÇA CORONEL ABÍLIO</v>
      </c>
      <c r="F269" s="1950" t="str">
        <f>'INF GERAIS'!G269</f>
        <v>NORMAL</v>
      </c>
      <c r="G269" s="1950" t="str">
        <f>'INF GERAIS'!N269</f>
        <v>E-FISCO (Baixado)</v>
      </c>
      <c r="H269" s="1950" t="str">
        <f>'INF GERAIS'!O269</f>
        <v>CONCLUÍDA</v>
      </c>
      <c r="I269" s="11">
        <f>'INF GERAIS'!I269</f>
        <v>905659.85666666657</v>
      </c>
      <c r="J269" s="11">
        <f>'INF GERAIS'!J269</f>
        <v>204650.96</v>
      </c>
      <c r="K269" s="11">
        <f>'INF GERAIS'!K269</f>
        <v>204650.96</v>
      </c>
      <c r="L269" s="11">
        <f>'INF GERAIS'!L269</f>
        <v>0</v>
      </c>
      <c r="M269" s="11">
        <f>'INF GERAIS'!M269</f>
        <v>0</v>
      </c>
      <c r="N269" s="233">
        <f>IF(MAX(PAGAMENTOS!M269,PAGAMENTOS!U269,PAGAMENTOS!AC269,PAGAMENTOS!AK269,PAGAMENTOS!AQ269,PAGAMENTOS!AW269)=0,"SEM PAGAMENTO",IFERROR(INDEX(PAGAMENTOS!269:269,MATCH(MAX(PAGAMENTOS!M269,PAGAMENTOS!U269,PAGAMENTOS!AC269,PAGAMENTOS!AK269,PAGAMENTOS!AQ269,PAGAMENTOS!AW269),PAGAMENTOS!269:269,0)),"SEM PAGAMENTO"))</f>
        <v>42500</v>
      </c>
      <c r="O269" s="120" t="str">
        <f>IF(MAX(PAGAMENTOS!M269,PAGAMENTOS!U269,PAGAMENTOS!AC269,PAGAMENTOS!AK269,PAGAMENTOS!AQ269,PAGAMENTOS!AW269)=0,"SEM PAGAMENTO",IFERROR(IF(MATCH(MAX(PAGAMENTOS!M269,PAGAMENTOS!U269,PAGAMENTOS!AC269,PAGAMENTOS!AK269,PAGAMENTOS!AQ269,PAGAMENTOS!AW269),PAGAMENTOS!269:269,0)&gt;40,INDEX(PAGAMENTOS!269:269,MATCH(MAX(PAGAMENTOS!M269,PAGAMENTOS!U269,PAGAMENTOS!AC269,PAGAMENTOS!AK269,PAGAMENTOS!AQ269,PAGAMENTOS!AW269),PAGAMENTOS!269:269,0)-2)&amp;" P COMP.",IF(MATCH(MAX(PAGAMENTOS!M269,PAGAMENTOS!U269,PAGAMENTOS!AC269,PAGAMENTOS!AK269,PAGAMENTOS!AQ269,PAGAMENTOS!AW269),PAGAMENTOS!269:269,0)=13,"1ª P",IF(MATCH(MAX(PAGAMENTOS!M269,PAGAMENTOS!U269,PAGAMENTOS!AC269,PAGAMENTOS!AK269,PAGAMENTOS!AQ269,PAGAMENTOS!AW269),PAGAMENTOS!269:269,0)=21,"2ª P",IF(MATCH(MAX(PAGAMENTOS!M269,PAGAMENTOS!U269,PAGAMENTOS!AC269,PAGAMENTOS!AK269,PAGAMENTOS!AQ269,PAGAMENTOS!AW269),PAGAMENTOS!269:269,0)=29,"3ª P",IF(PAGAMENTOS!AC269=PAGAMENTOS!AK269,"4ª P","4ª P"))))),"SEM PAGAMENTO"))</f>
        <v>4ª P</v>
      </c>
      <c r="P269" s="11">
        <f>IF(MAX(PAGAMENTOS!M269,PAGAMENTOS!U269,PAGAMENTOS!AC269,PAGAMENTOS!AK269,PAGAMENTOS!AQ269,PAGAMENTOS!AW269)=0,"SEM PAGAMENTO",IFERROR(INDEX(PAGAMENTOS!269:269,MATCH(MAX(PAGAMENTOS!M269,PAGAMENTOS!U269,PAGAMENTOS!AC269,PAGAMENTOS!AK269,PAGAMENTOS!AQ269,PAGAMENTOS!AW269),PAGAMENTOS!269:269,0)-1),"SEM PAGAMENTO"))</f>
        <v>40930.199999999997</v>
      </c>
      <c r="Q269" s="11">
        <f>SUM(PAGAMENTOS!G269,PAGAMENTOS!L269,PAGAMENTOS!T269,PAGAMENTOS!AB269,PAGAMENTOS!AJ269,PAGAMENTOS!AP269,PAGAMENTOS!AV269)</f>
        <v>204650.96000000002</v>
      </c>
      <c r="R269" s="11">
        <f>SUM(PAGAMENTOS!G269,PAGAMENTOS!H269,PAGAMENTOS!L269,PAGAMENTOS!T269,PAGAMENTOS!AB269,PAGAMENTOS!AJ269,PAGAMENTOS!AP269,PAGAMENTOS!AV269)</f>
        <v>204650.96000000002</v>
      </c>
      <c r="S269" s="17">
        <f t="shared" si="4"/>
        <v>1.0000000000000002</v>
      </c>
      <c r="T269" s="11">
        <f>IF(RIGHT(B269)="O",0,IF(AND(R269=0,PAGAMENTOS!H269&lt;&gt;0),0,K269-R269))</f>
        <v>-2.9103830456733704E-11</v>
      </c>
      <c r="U269" s="120" t="str">
        <f>IF(AND(OR(PAGAMENTOS!AG269&lt;&gt;"",PAGAMENTOS!AH269&lt;&gt;""),PAGAMENTOS!AK269=""),"4ª",IF(AND(OR(PAGAMENTOS!Y269&lt;&gt;"",PAGAMENTOS!Z269&lt;&gt;""),PAGAMENTOS!AC269=""),"3ª",IF(AND(OR(PAGAMENTOS!Q269&lt;&gt;"",PAGAMENTOS!R269&lt;&gt;""),PAGAMENTOS!U269=""),"2ª",IF(AND(OR(PAGAMENTOS!I269&lt;&gt;"",PAGAMENTOS!J269&lt;&gt;""),PAGAMENTOS!M269=""),"1ª","OK"))))</f>
        <v>OK</v>
      </c>
      <c r="V269" s="120" t="str">
        <f>IF(U269="4ª",IF(PAGAMENTOS!AH269="","AGUARDANDO VISTORIA","NO FINANCEIRO"),IF(U269="3ª",IF(PAGAMENTOS!Z269="","AGUARDANDO VISTORIA","NO FINANCEIRO"),IF(U269="2ª",IF(PAGAMENTOS!R269="","AGUARDANDO VISTORIA","NO FINANCEIRO"),IF(U269="1ª",IF(PAGAMENTOS!J269="","AGUARDANDO LIBERAÇÃO","NO FINANCEIRO"),"OK"))))</f>
        <v>OK</v>
      </c>
      <c r="W269" s="233" t="str">
        <f>IF(U269="4ª",IF(PAGAMENTOS!AH269="",PAGAMENTOS!AG269,PAGAMENTOS!AH269),IF(U269="3ª",IF(PAGAMENTOS!Z269="",PAGAMENTOS!Y269,PAGAMENTOS!Z269),IF(U269="2ª",IF(PAGAMENTOS!R269="",PAGAMENTOS!Q269,PAGAMENTOS!R269),IF(U269="1ª",IF(PAGAMENTOS!J269="",PAGAMENTOS!I269,PAGAMENTOS!J269),"OK"))))</f>
        <v>OK</v>
      </c>
      <c r="X269" s="18">
        <f>MAX(VISTORIA!Y269,VISTORIA!U269,VISTORIA!Q269,VISTORIA!M269,VISTORIA!I269)</f>
        <v>1</v>
      </c>
      <c r="Y269" s="18">
        <f>IF(VISTORIA!Y269&lt;&gt;"",VISTORIA!Y269,IF(VISTORIA!U269&lt;&gt;"",VISTORIA!U269,IF(VISTORIA!Q269&lt;&gt;"",VISTORIA!Q269,IF(VISTORIA!M269&lt;&gt;"",VISTORIA!M269,IF(VISTORIA!I269&lt;&gt;"",VISTORIA!I269,0)))))</f>
        <v>1</v>
      </c>
      <c r="Z269" s="233">
        <f>IF(VISTORIA!Y269&lt;&gt;"",VISTORIA!W269,IF(VISTORIA!U269&lt;&gt;"",VISTORIA!S269,IF(VISTORIA!Q269&lt;&gt;"",VISTORIA!O269,IF(VISTORIA!M269&lt;&gt;"",VISTORIA!K269,IF(VISTORIA!I269&lt;&gt;"",VISTORIA!G269,"NA")))))</f>
        <v>42412</v>
      </c>
      <c r="AA269" s="233">
        <f>IF(VISTORIA!Y269&lt;&gt;"",VISTORIA!X269,IF(VISTORIA!U269&lt;&gt;"",VISTORIA!T269,IF(VISTORIA!Q269&lt;&gt;"",VISTORIA!P269,IF(VISTORIA!M269&lt;&gt;"",VISTORIA!L269,IF(VISTORIA!I269&lt;&gt;"",VISTORIA!H269,"NA")))))</f>
        <v>42480</v>
      </c>
      <c r="AB269" s="233" t="str">
        <f>IF(OR(G269="AGUARDANDO PRESTAÇÃO DE CONTAS",G269="AGUARDANDO APROVAÇÃO PRESTAÇÃO DE CONTAS",G269="CONCLUÍDO"),"PTM CONCLUÍDO",IF(AND(VISTORIA!X269="",VISTORIA!W269&lt;&gt;""),VISTORIA!W269,IF(AND(VISTORIA!T269="",VISTORIA!S269&lt;&gt;""),VISTORIA!S269,IF(AND(VISTORIA!P269="",VISTORIA!O269&lt;&gt;""),VISTORIA!O269,IF(AND(VISTORIA!L269="",VISTORIA!K269&lt;&gt;""),VISTORIA!K269,IF(AND(VISTORIA!H269="",VISTORIA!G269&lt;&gt;""),VISTORIA!G269,"SEM PEDIDO"))))))</f>
        <v>SEM PEDIDO</v>
      </c>
      <c r="AC269" s="18" t="str">
        <f>IFERROR(INDEX('CONCLUSÃO INFORMAL'!269:269,MATCH(MAX('CONCLUSÃO INFORMAL'!H269,'CONCLUSÃO INFORMAL'!L269,'CONCLUSÃO INFORMAL'!P269),'CONCLUSÃO INFORMAL'!269:269,0)-1),"NÃO INFORMADO")</f>
        <v>NÃO INFORMADO</v>
      </c>
      <c r="AD269" s="233" t="str">
        <f>IFERROR(INDEX('CONCLUSÃO INFORMAL'!269:269,MATCH(MAX('CONCLUSÃO INFORMAL'!H269,'CONCLUSÃO INFORMAL'!L269,'CONCLUSÃO INFORMAL'!P269),'CONCLUSÃO INFORMAL'!269:269,0)),"NÃO INFORMADO")</f>
        <v>NÃO INFORMADO</v>
      </c>
      <c r="AE269" s="1950" t="str">
        <f>IFERROR(INDEX('CONCLUSÃO INFORMAL'!269:269,MATCH(MAX('CONCLUSÃO INFORMAL'!H269,'CONCLUSÃO INFORMAL'!L269,'CONCLUSÃO INFORMAL'!P269),'CONCLUSÃO INFORMAL'!269:269,0)+1),"NÃO INFORMADO")</f>
        <v>NÃO INFORMADO</v>
      </c>
    </row>
    <row r="270" spans="2:31" ht="43.5" x14ac:dyDescent="0.35">
      <c r="B270" s="7" t="str">
        <f>'INF GERAIS'!B270&amp;IFERROR(IF(INDEX(APOIO!$A$5:$A$50,MATCH('INF GERAIS'!N270,APOIO!$B$5:$B$50,0))="NÃO",APOIO!$A$2&amp;"NÃO VÁLIDO",""),"")</f>
        <v>2014.0255</v>
      </c>
      <c r="C270" s="1950" t="str">
        <f>'INF GERAIS'!C270</f>
        <v>SERTÃO DO SÃO FRANCISCO</v>
      </c>
      <c r="D270" s="1950" t="str">
        <f>'INF GERAIS'!D270</f>
        <v>OROCÓ</v>
      </c>
      <c r="E270" s="1950" t="str">
        <f>'INF GERAIS'!E270</f>
        <v>ILUMINAÇÃO PÚBLICA NAS RUAS DE OROCÓ</v>
      </c>
      <c r="F270" s="1950" t="str">
        <f>'INF GERAIS'!G270</f>
        <v>NORMAL</v>
      </c>
      <c r="G270" s="1950" t="str">
        <f>'INF GERAIS'!N270</f>
        <v>PC APROVADA COM RESSALVA</v>
      </c>
      <c r="H270" s="1950" t="str">
        <f>'INF GERAIS'!O270</f>
        <v>CONCLUÍDA</v>
      </c>
      <c r="I270" s="11">
        <f>'INF GERAIS'!I270</f>
        <v>603773.24</v>
      </c>
      <c r="J270" s="11">
        <f>'INF GERAIS'!J270</f>
        <v>165410.57</v>
      </c>
      <c r="K270" s="11">
        <f>'INF GERAIS'!K270</f>
        <v>103588.67</v>
      </c>
      <c r="L270" s="11">
        <f>'INF GERAIS'!L270</f>
        <v>0</v>
      </c>
      <c r="M270" s="11">
        <f>'INF GERAIS'!M270</f>
        <v>61822</v>
      </c>
      <c r="N270" s="233">
        <f>IF(MAX(PAGAMENTOS!M270,PAGAMENTOS!U270,PAGAMENTOS!AC270,PAGAMENTOS!AK270,PAGAMENTOS!AQ270,PAGAMENTOS!AW270)=0,"SEM PAGAMENTO",IFERROR(INDEX(PAGAMENTOS!270:270,MATCH(MAX(PAGAMENTOS!M270,PAGAMENTOS!U270,PAGAMENTOS!AC270,PAGAMENTOS!AK270,PAGAMENTOS!AQ270,PAGAMENTOS!AW270),PAGAMENTOS!270:270,0)),"SEM PAGAMENTO"))</f>
        <v>42513</v>
      </c>
      <c r="O270" s="120" t="str">
        <f>IF(MAX(PAGAMENTOS!M270,PAGAMENTOS!U270,PAGAMENTOS!AC270,PAGAMENTOS!AK270,PAGAMENTOS!AQ270,PAGAMENTOS!AW270)=0,"SEM PAGAMENTO",IFERROR(IF(MATCH(MAX(PAGAMENTOS!M270,PAGAMENTOS!U270,PAGAMENTOS!AC270,PAGAMENTOS!AK270,PAGAMENTOS!AQ270,PAGAMENTOS!AW270),PAGAMENTOS!270:270,0)&gt;40,INDEX(PAGAMENTOS!270:270,MATCH(MAX(PAGAMENTOS!M270,PAGAMENTOS!U270,PAGAMENTOS!AC270,PAGAMENTOS!AK270,PAGAMENTOS!AQ270,PAGAMENTOS!AW270),PAGAMENTOS!270:270,0)-2)&amp;" P COMP.",IF(MATCH(MAX(PAGAMENTOS!M270,PAGAMENTOS!U270,PAGAMENTOS!AC270,PAGAMENTOS!AK270,PAGAMENTOS!AQ270,PAGAMENTOS!AW270),PAGAMENTOS!270:270,0)=13,"1ª P",IF(MATCH(MAX(PAGAMENTOS!M270,PAGAMENTOS!U270,PAGAMENTOS!AC270,PAGAMENTOS!AK270,PAGAMENTOS!AQ270,PAGAMENTOS!AW270),PAGAMENTOS!270:270,0)=21,"2ª P",IF(MATCH(MAX(PAGAMENTOS!M270,PAGAMENTOS!U270,PAGAMENTOS!AC270,PAGAMENTOS!AK270,PAGAMENTOS!AQ270,PAGAMENTOS!AW270),PAGAMENTOS!270:270,0)=29,"3ª P",IF(PAGAMENTOS!AC270=PAGAMENTOS!AK270,"4ª P","4ª P"))))),"SEM PAGAMENTO"))</f>
        <v>3ª P</v>
      </c>
      <c r="P270" s="11">
        <f>IF(MAX(PAGAMENTOS!M270,PAGAMENTOS!U270,PAGAMENTOS!AC270,PAGAMENTOS!AK270,PAGAMENTOS!AQ270,PAGAMENTOS!AW270)=0,"SEM PAGAMENTO",IFERROR(INDEX(PAGAMENTOS!270:270,MATCH(MAX(PAGAMENTOS!M270,PAGAMENTOS!U270,PAGAMENTOS!AC270,PAGAMENTOS!AK270,PAGAMENTOS!AQ270,PAGAMENTOS!AW270),PAGAMENTOS!270:270,0)-1),"SEM PAGAMENTO"))</f>
        <v>20717.73</v>
      </c>
      <c r="Q270" s="11">
        <f>SUM(PAGAMENTOS!G270,PAGAMENTOS!L270,PAGAMENTOS!T270,PAGAMENTOS!AB270,PAGAMENTOS!AJ270,PAGAMENTOS!AP270,PAGAMENTOS!AV270)</f>
        <v>103588.67</v>
      </c>
      <c r="R270" s="11">
        <f>SUM(PAGAMENTOS!G270,PAGAMENTOS!H270,PAGAMENTOS!L270,PAGAMENTOS!T270,PAGAMENTOS!AB270,PAGAMENTOS!AJ270,PAGAMENTOS!AP270,PAGAMENTOS!AV270)</f>
        <v>103588.67</v>
      </c>
      <c r="S270" s="17">
        <f t="shared" si="4"/>
        <v>1</v>
      </c>
      <c r="T270" s="11">
        <f>IF(RIGHT(B270)="O",0,IF(AND(R270=0,PAGAMENTOS!H270&lt;&gt;0),0,K270-R270))</f>
        <v>0</v>
      </c>
      <c r="U270" s="120" t="str">
        <f>IF(AND(OR(PAGAMENTOS!AG270&lt;&gt;"",PAGAMENTOS!AH270&lt;&gt;""),PAGAMENTOS!AK270=""),"4ª",IF(AND(OR(PAGAMENTOS!Y270&lt;&gt;"",PAGAMENTOS!Z270&lt;&gt;""),PAGAMENTOS!AC270=""),"3ª",IF(AND(OR(PAGAMENTOS!Q270&lt;&gt;"",PAGAMENTOS!R270&lt;&gt;""),PAGAMENTOS!U270=""),"2ª",IF(AND(OR(PAGAMENTOS!I270&lt;&gt;"",PAGAMENTOS!J270&lt;&gt;""),PAGAMENTOS!M270=""),"1ª","OK"))))</f>
        <v>OK</v>
      </c>
      <c r="V270" s="120" t="str">
        <f>IF(U270="4ª",IF(PAGAMENTOS!AH270="","AGUARDANDO VISTORIA","NO FINANCEIRO"),IF(U270="3ª",IF(PAGAMENTOS!Z270="","AGUARDANDO VISTORIA","NO FINANCEIRO"),IF(U270="2ª",IF(PAGAMENTOS!R270="","AGUARDANDO VISTORIA","NO FINANCEIRO"),IF(U270="1ª",IF(PAGAMENTOS!J270="","AGUARDANDO LIBERAÇÃO","NO FINANCEIRO"),"OK"))))</f>
        <v>OK</v>
      </c>
      <c r="W270" s="233" t="str">
        <f>IF(U270="4ª",IF(PAGAMENTOS!AH270="",PAGAMENTOS!AG270,PAGAMENTOS!AH270),IF(U270="3ª",IF(PAGAMENTOS!Z270="",PAGAMENTOS!Y270,PAGAMENTOS!Z270),IF(U270="2ª",IF(PAGAMENTOS!R270="",PAGAMENTOS!Q270,PAGAMENTOS!R270),IF(U270="1ª",IF(PAGAMENTOS!J270="",PAGAMENTOS!I270,PAGAMENTOS!J270),"OK"))))</f>
        <v>OK</v>
      </c>
      <c r="X270" s="18">
        <f>MAX(VISTORIA!Y270,VISTORIA!U270,VISTORIA!Q270,VISTORIA!M270,VISTORIA!I270)</f>
        <v>1</v>
      </c>
      <c r="Y270" s="18">
        <f>IF(VISTORIA!Y270&lt;&gt;"",VISTORIA!Y270,IF(VISTORIA!U270&lt;&gt;"",VISTORIA!U270,IF(VISTORIA!Q270&lt;&gt;"",VISTORIA!Q270,IF(VISTORIA!M270&lt;&gt;"",VISTORIA!M270,IF(VISTORIA!I270&lt;&gt;"",VISTORIA!I270,0)))))</f>
        <v>1</v>
      </c>
      <c r="Z270" s="233">
        <f>IF(VISTORIA!Y270&lt;&gt;"",VISTORIA!W270,IF(VISTORIA!U270&lt;&gt;"",VISTORIA!S270,IF(VISTORIA!Q270&lt;&gt;"",VISTORIA!O270,IF(VISTORIA!M270&lt;&gt;"",VISTORIA!K270,IF(VISTORIA!I270&lt;&gt;"",VISTORIA!G270,"NA")))))</f>
        <v>42355</v>
      </c>
      <c r="AA270" s="233">
        <f>IF(VISTORIA!Y270&lt;&gt;"",VISTORIA!X270,IF(VISTORIA!U270&lt;&gt;"",VISTORIA!T270,IF(VISTORIA!Q270&lt;&gt;"",VISTORIA!P270,IF(VISTORIA!M270&lt;&gt;"",VISTORIA!L270,IF(VISTORIA!I270&lt;&gt;"",VISTORIA!H270,"NA")))))</f>
        <v>42487</v>
      </c>
      <c r="AB270" s="233" t="str">
        <f>IF(OR(G270="AGUARDANDO PRESTAÇÃO DE CONTAS",G270="AGUARDANDO APROVAÇÃO PRESTAÇÃO DE CONTAS",G270="CONCLUÍDO"),"PTM CONCLUÍDO",IF(AND(VISTORIA!X270="",VISTORIA!W270&lt;&gt;""),VISTORIA!W270,IF(AND(VISTORIA!T270="",VISTORIA!S270&lt;&gt;""),VISTORIA!S270,IF(AND(VISTORIA!P270="",VISTORIA!O270&lt;&gt;""),VISTORIA!O270,IF(AND(VISTORIA!L270="",VISTORIA!K270&lt;&gt;""),VISTORIA!K270,IF(AND(VISTORIA!H270="",VISTORIA!G270&lt;&gt;""),VISTORIA!G270,"SEM PEDIDO"))))))</f>
        <v>SEM PEDIDO</v>
      </c>
      <c r="AC270" s="18" t="str">
        <f>IFERROR(INDEX('CONCLUSÃO INFORMAL'!270:270,MATCH(MAX('CONCLUSÃO INFORMAL'!H270,'CONCLUSÃO INFORMAL'!L270,'CONCLUSÃO INFORMAL'!P270),'CONCLUSÃO INFORMAL'!270:270,0)-1),"NÃO INFORMADO")</f>
        <v>NÃO INFORMADO</v>
      </c>
      <c r="AD270" s="233" t="str">
        <f>IFERROR(INDEX('CONCLUSÃO INFORMAL'!270:270,MATCH(MAX('CONCLUSÃO INFORMAL'!H270,'CONCLUSÃO INFORMAL'!L270,'CONCLUSÃO INFORMAL'!P270),'CONCLUSÃO INFORMAL'!270:270,0)),"NÃO INFORMADO")</f>
        <v>NÃO INFORMADO</v>
      </c>
      <c r="AE270" s="1950" t="str">
        <f>IFERROR(INDEX('CONCLUSÃO INFORMAL'!270:270,MATCH(MAX('CONCLUSÃO INFORMAL'!H270,'CONCLUSÃO INFORMAL'!L270,'CONCLUSÃO INFORMAL'!P270),'CONCLUSÃO INFORMAL'!270:270,0)+1),"NÃO INFORMADO")</f>
        <v>NÃO INFORMADO</v>
      </c>
    </row>
    <row r="271" spans="2:31" ht="58" x14ac:dyDescent="0.35">
      <c r="B271" s="7" t="str">
        <f>'INF GERAIS'!B271&amp;IFERROR(IF(INDEX(APOIO!$A$5:$A$50,MATCH('INF GERAIS'!N271,APOIO!$B$5:$B$50,0))="NÃO",APOIO!$A$2&amp;"NÃO VÁLIDO",""),"")</f>
        <v>2014.0256</v>
      </c>
      <c r="C271" s="1950" t="str">
        <f>'INF GERAIS'!C271</f>
        <v>SERTÃO DO SÃO FRANCISCO</v>
      </c>
      <c r="D271" s="1950" t="str">
        <f>'INF GERAIS'!D271</f>
        <v>OROCÓ</v>
      </c>
      <c r="E271" s="1950" t="str">
        <f>'INF GERAIS'!E271</f>
        <v>PAVIMENTAÇÃO EM PARALELEPÍPEDO GRANÍTICO EM DIVERSAS RUAS DO MUNICÍPIO</v>
      </c>
      <c r="F271" s="1950" t="str">
        <f>'INF GERAIS'!G271</f>
        <v>NORMAL</v>
      </c>
      <c r="G271" s="12" t="str">
        <f>'INF GERAIS'!N271</f>
        <v>EM CONFERÊNCIA PARA TEMAI</v>
      </c>
      <c r="H271" s="1950" t="str">
        <f>'INF GERAIS'!O271</f>
        <v>CONCLUÍDA</v>
      </c>
      <c r="I271" s="11">
        <f>'INF GERAIS'!I271</f>
        <v>603773.24</v>
      </c>
      <c r="J271" s="11">
        <f>'INF GERAIS'!J271</f>
        <v>500184.67</v>
      </c>
      <c r="K271" s="11">
        <f>'INF GERAIS'!K271</f>
        <v>500184.67</v>
      </c>
      <c r="L271" s="11">
        <f>'INF GERAIS'!L271</f>
        <v>0</v>
      </c>
      <c r="M271" s="11">
        <f>'INF GERAIS'!M271</f>
        <v>0</v>
      </c>
      <c r="N271" s="233">
        <f>IF(MAX(PAGAMENTOS!M271,PAGAMENTOS!U271,PAGAMENTOS!AC271,PAGAMENTOS!AK271,PAGAMENTOS!AQ271,PAGAMENTOS!AW271)=0,"SEM PAGAMENTO",IFERROR(INDEX(PAGAMENTOS!271:271,MATCH(MAX(PAGAMENTOS!M271,PAGAMENTOS!U271,PAGAMENTOS!AC271,PAGAMENTOS!AK271,PAGAMENTOS!AQ271,PAGAMENTOS!AW271),PAGAMENTOS!271:271,0)),"SEM PAGAMENTO"))</f>
        <v>42450</v>
      </c>
      <c r="O271" s="120" t="str">
        <f>IF(MAX(PAGAMENTOS!M271,PAGAMENTOS!U271,PAGAMENTOS!AC271,PAGAMENTOS!AK271,PAGAMENTOS!AQ271,PAGAMENTOS!AW271)=0,"SEM PAGAMENTO",IFERROR(IF(MATCH(MAX(PAGAMENTOS!M271,PAGAMENTOS!U271,PAGAMENTOS!AC271,PAGAMENTOS!AK271,PAGAMENTOS!AQ271,PAGAMENTOS!AW271),PAGAMENTOS!271:271,0)&gt;40,INDEX(PAGAMENTOS!271:271,MATCH(MAX(PAGAMENTOS!M271,PAGAMENTOS!U271,PAGAMENTOS!AC271,PAGAMENTOS!AK271,PAGAMENTOS!AQ271,PAGAMENTOS!AW271),PAGAMENTOS!271:271,0)-2)&amp;" P COMP.",IF(MATCH(MAX(PAGAMENTOS!M271,PAGAMENTOS!U271,PAGAMENTOS!AC271,PAGAMENTOS!AK271,PAGAMENTOS!AQ271,PAGAMENTOS!AW271),PAGAMENTOS!271:271,0)=13,"1ª P",IF(MATCH(MAX(PAGAMENTOS!M271,PAGAMENTOS!U271,PAGAMENTOS!AC271,PAGAMENTOS!AK271,PAGAMENTOS!AQ271,PAGAMENTOS!AW271),PAGAMENTOS!271:271,0)=21,"2ª P",IF(MATCH(MAX(PAGAMENTOS!M271,PAGAMENTOS!U271,PAGAMENTOS!AC271,PAGAMENTOS!AK271,PAGAMENTOS!AQ271,PAGAMENTOS!AW271),PAGAMENTOS!271:271,0)=29,"3ª P",IF(PAGAMENTOS!AC271=PAGAMENTOS!AK271,"4ª P","4ª P"))))),"SEM PAGAMENTO"))</f>
        <v>3ª P</v>
      </c>
      <c r="P271" s="11">
        <f>IF(MAX(PAGAMENTOS!M271,PAGAMENTOS!U271,PAGAMENTOS!AC271,PAGAMENTOS!AK271,PAGAMENTOS!AQ271,PAGAMENTOS!AW271)=0,"SEM PAGAMENTO",IFERROR(INDEX(PAGAMENTOS!271:271,MATCH(MAX(PAGAMENTOS!M271,PAGAMENTOS!U271,PAGAMENTOS!AC271,PAGAMENTOS!AK271,PAGAMENTOS!AQ271,PAGAMENTOS!AW271),PAGAMENTOS!271:271,0)-1),"SEM PAGAMENTO"))</f>
        <v>100036.93</v>
      </c>
      <c r="Q271" s="11">
        <f>SUM(PAGAMENTOS!G271,PAGAMENTOS!L271,PAGAMENTOS!T271,PAGAMENTOS!AB271,PAGAMENTOS!AJ271,PAGAMENTOS!AP271,PAGAMENTOS!AV271)</f>
        <v>500184.67</v>
      </c>
      <c r="R271" s="11">
        <f>SUM(PAGAMENTOS!G271,PAGAMENTOS!H271,PAGAMENTOS!L271,PAGAMENTOS!T271,PAGAMENTOS!AB271,PAGAMENTOS!AJ271,PAGAMENTOS!AP271,PAGAMENTOS!AV271)</f>
        <v>500184.67</v>
      </c>
      <c r="S271" s="17">
        <f t="shared" si="4"/>
        <v>1</v>
      </c>
      <c r="T271" s="11">
        <f>IF(RIGHT(B271)="O",0,IF(AND(R271=0,PAGAMENTOS!H271&lt;&gt;0),0,K271-R271))</f>
        <v>0</v>
      </c>
      <c r="U271" s="120" t="str">
        <f>IF(AND(OR(PAGAMENTOS!AG271&lt;&gt;"",PAGAMENTOS!AH271&lt;&gt;""),PAGAMENTOS!AK271=""),"4ª",IF(AND(OR(PAGAMENTOS!Y271&lt;&gt;"",PAGAMENTOS!Z271&lt;&gt;""),PAGAMENTOS!AC271=""),"3ª",IF(AND(OR(PAGAMENTOS!Q271&lt;&gt;"",PAGAMENTOS!R271&lt;&gt;""),PAGAMENTOS!U271=""),"2ª",IF(AND(OR(PAGAMENTOS!I271&lt;&gt;"",PAGAMENTOS!J271&lt;&gt;""),PAGAMENTOS!M271=""),"1ª","OK"))))</f>
        <v>OK</v>
      </c>
      <c r="V271" s="120" t="str">
        <f>IF(U271="4ª",IF(PAGAMENTOS!AH271="","AGUARDANDO VISTORIA","NO FINANCEIRO"),IF(U271="3ª",IF(PAGAMENTOS!Z271="","AGUARDANDO VISTORIA","NO FINANCEIRO"),IF(U271="2ª",IF(PAGAMENTOS!R271="","AGUARDANDO VISTORIA","NO FINANCEIRO"),IF(U271="1ª",IF(PAGAMENTOS!J271="","AGUARDANDO LIBERAÇÃO","NO FINANCEIRO"),"OK"))))</f>
        <v>OK</v>
      </c>
      <c r="W271" s="233" t="str">
        <f>IF(U271="4ª",IF(PAGAMENTOS!AH271="",PAGAMENTOS!AG271,PAGAMENTOS!AH271),IF(U271="3ª",IF(PAGAMENTOS!Z271="",PAGAMENTOS!Y271,PAGAMENTOS!Z271),IF(U271="2ª",IF(PAGAMENTOS!R271="",PAGAMENTOS!Q271,PAGAMENTOS!R271),IF(U271="1ª",IF(PAGAMENTOS!J271="",PAGAMENTOS!I271,PAGAMENTOS!J271),"OK"))))</f>
        <v>OK</v>
      </c>
      <c r="X271" s="18">
        <f>MAX(VISTORIA!Y271,VISTORIA!U271,VISTORIA!Q271,VISTORIA!M271,VISTORIA!I271)</f>
        <v>1</v>
      </c>
      <c r="Y271" s="18">
        <f>IF(VISTORIA!Y271&lt;&gt;"",VISTORIA!Y271,IF(VISTORIA!U271&lt;&gt;"",VISTORIA!U271,IF(VISTORIA!Q271&lt;&gt;"",VISTORIA!Q271,IF(VISTORIA!M271&lt;&gt;"",VISTORIA!M271,IF(VISTORIA!I271&lt;&gt;"",VISTORIA!I271,0)))))</f>
        <v>1</v>
      </c>
      <c r="Z271" s="233">
        <f>IF(VISTORIA!Y271&lt;&gt;"",VISTORIA!W271,IF(VISTORIA!U271&lt;&gt;"",VISTORIA!S271,IF(VISTORIA!Q271&lt;&gt;"",VISTORIA!O271,IF(VISTORIA!M271&lt;&gt;"",VISTORIA!K271,IF(VISTORIA!I271&lt;&gt;"",VISTORIA!G271,"NA")))))</f>
        <v>42333</v>
      </c>
      <c r="AA271" s="233">
        <f>IF(VISTORIA!Y271&lt;&gt;"",VISTORIA!X271,IF(VISTORIA!U271&lt;&gt;"",VISTORIA!T271,IF(VISTORIA!Q271&lt;&gt;"",VISTORIA!P271,IF(VISTORIA!M271&lt;&gt;"",VISTORIA!L271,IF(VISTORIA!I271&lt;&gt;"",VISTORIA!H271,"NA")))))</f>
        <v>42436</v>
      </c>
      <c r="AB271" s="233" t="str">
        <f>IF(OR(G271="AGUARDANDO PRESTAÇÃO DE CONTAS",G271="AGUARDANDO APROVAÇÃO PRESTAÇÃO DE CONTAS",G271="CONCLUÍDO"),"PTM CONCLUÍDO",IF(AND(VISTORIA!X271="",VISTORIA!W271&lt;&gt;""),VISTORIA!W271,IF(AND(VISTORIA!T271="",VISTORIA!S271&lt;&gt;""),VISTORIA!S271,IF(AND(VISTORIA!P271="",VISTORIA!O271&lt;&gt;""),VISTORIA!O271,IF(AND(VISTORIA!L271="",VISTORIA!K271&lt;&gt;""),VISTORIA!K271,IF(AND(VISTORIA!H271="",VISTORIA!G271&lt;&gt;""),VISTORIA!G271,"SEM PEDIDO"))))))</f>
        <v>SEM PEDIDO</v>
      </c>
      <c r="AC271" s="18" t="str">
        <f>IFERROR(INDEX('CONCLUSÃO INFORMAL'!271:271,MATCH(MAX('CONCLUSÃO INFORMAL'!H271,'CONCLUSÃO INFORMAL'!L271,'CONCLUSÃO INFORMAL'!P271),'CONCLUSÃO INFORMAL'!271:271,0)-1),"NÃO INFORMADO")</f>
        <v>NÃO INFORMADO</v>
      </c>
      <c r="AD271" s="233" t="str">
        <f>IFERROR(INDEX('CONCLUSÃO INFORMAL'!271:271,MATCH(MAX('CONCLUSÃO INFORMAL'!H271,'CONCLUSÃO INFORMAL'!L271,'CONCLUSÃO INFORMAL'!P271),'CONCLUSÃO INFORMAL'!271:271,0)),"NÃO INFORMADO")</f>
        <v>NÃO INFORMADO</v>
      </c>
      <c r="AE271" s="1950" t="str">
        <f>IFERROR(INDEX('CONCLUSÃO INFORMAL'!271:271,MATCH(MAX('CONCLUSÃO INFORMAL'!H271,'CONCLUSÃO INFORMAL'!L271,'CONCLUSÃO INFORMAL'!P271),'CONCLUSÃO INFORMAL'!271:271,0)+1),"NÃO INFORMADO")</f>
        <v>NÃO INFORMADO</v>
      </c>
    </row>
    <row r="272" spans="2:31" ht="72.5" x14ac:dyDescent="0.35">
      <c r="B272" s="7" t="str">
        <f>'INF GERAIS'!B272&amp;IFERROR(IF(INDEX(APOIO!$A$5:$A$50,MATCH('INF GERAIS'!N272,APOIO!$B$5:$B$50,0))="NÃO",APOIO!$A$2&amp;"NÃO VÁLIDO",""),"")</f>
        <v>2014.0257</v>
      </c>
      <c r="C272" s="1950" t="str">
        <f>'INF GERAIS'!C272</f>
        <v>SERTÃO DO ARARIPE</v>
      </c>
      <c r="D272" s="1950" t="str">
        <f>'INF GERAIS'!D272</f>
        <v>OURICURI</v>
      </c>
      <c r="E272" s="1950" t="str">
        <f>'INF GERAIS'!E272</f>
        <v xml:space="preserve">PAVIMENTAÇÃO EM PARALELEPÍPEDO GRANÍTICO EM DIVERSAS RUAS DO MUNICÍPIO DE OURICURI </v>
      </c>
      <c r="F272" s="1950" t="str">
        <f>'INF GERAIS'!G272</f>
        <v>NORMAL</v>
      </c>
      <c r="G272" s="1950">
        <f>'INF GERAIS'!N272</f>
        <v>0</v>
      </c>
      <c r="H272" s="1950">
        <f>'INF GERAIS'!O272</f>
        <v>0</v>
      </c>
      <c r="I272" s="11">
        <f>'INF GERAIS'!I272</f>
        <v>1811319.6849999998</v>
      </c>
      <c r="J272" s="11">
        <f>'INF GERAIS'!J272</f>
        <v>776754.97</v>
      </c>
      <c r="K272" s="11">
        <f>'INF GERAIS'!K272</f>
        <v>776754.97</v>
      </c>
      <c r="L272" s="11">
        <f>'INF GERAIS'!L272</f>
        <v>0</v>
      </c>
      <c r="M272" s="11">
        <f>'INF GERAIS'!M272</f>
        <v>0</v>
      </c>
      <c r="N272" s="233">
        <f>IF(MAX(PAGAMENTOS!M272,PAGAMENTOS!U272,PAGAMENTOS!AC272,PAGAMENTOS!AK272,PAGAMENTOS!AQ272,PAGAMENTOS!AW272)=0,"SEM PAGAMENTO",IFERROR(INDEX(PAGAMENTOS!272:272,MATCH(MAX(PAGAMENTOS!M272,PAGAMENTOS!U272,PAGAMENTOS!AC272,PAGAMENTOS!AK272,PAGAMENTOS!AQ272,PAGAMENTOS!AW272),PAGAMENTOS!272:272,0)),"SEM PAGAMENTO"))</f>
        <v>43796</v>
      </c>
      <c r="O272" s="120" t="str">
        <f>IF(MAX(PAGAMENTOS!M272,PAGAMENTOS!U272,PAGAMENTOS!AC272,PAGAMENTOS!AK272,PAGAMENTOS!AQ272,PAGAMENTOS!AW272)=0,"SEM PAGAMENTO",IFERROR(IF(MATCH(MAX(PAGAMENTOS!M272,PAGAMENTOS!U272,PAGAMENTOS!AC272,PAGAMENTOS!AK272,PAGAMENTOS!AQ272,PAGAMENTOS!AW272),PAGAMENTOS!272:272,0)&gt;40,INDEX(PAGAMENTOS!272:272,MATCH(MAX(PAGAMENTOS!M272,PAGAMENTOS!U272,PAGAMENTOS!AC272,PAGAMENTOS!AK272,PAGAMENTOS!AQ272,PAGAMENTOS!AW272),PAGAMENTOS!272:272,0)-2)&amp;" P COMP.",IF(MATCH(MAX(PAGAMENTOS!M272,PAGAMENTOS!U272,PAGAMENTOS!AC272,PAGAMENTOS!AK272,PAGAMENTOS!AQ272,PAGAMENTOS!AW272),PAGAMENTOS!272:272,0)=13,"1ª P",IF(MATCH(MAX(PAGAMENTOS!M272,PAGAMENTOS!U272,PAGAMENTOS!AC272,PAGAMENTOS!AK272,PAGAMENTOS!AQ272,PAGAMENTOS!AW272),PAGAMENTOS!272:272,0)=21,"2ª P",IF(MATCH(MAX(PAGAMENTOS!M272,PAGAMENTOS!U272,PAGAMENTOS!AC272,PAGAMENTOS!AK272,PAGAMENTOS!AQ272,PAGAMENTOS!AW272),PAGAMENTOS!272:272,0)=29,"3ª P",IF(PAGAMENTOS!AC272=PAGAMENTOS!AK272,"4ª P","4ª P"))))),"SEM PAGAMENTO"))</f>
        <v>4ª P</v>
      </c>
      <c r="P272" s="11">
        <f>IF(MAX(PAGAMENTOS!M272,PAGAMENTOS!U272,PAGAMENTOS!AC272,PAGAMENTOS!AK272,PAGAMENTOS!AQ272,PAGAMENTOS!AW272)=0,"SEM PAGAMENTO",IFERROR(INDEX(PAGAMENTOS!272:272,MATCH(MAX(PAGAMENTOS!M272,PAGAMENTOS!U272,PAGAMENTOS!AC272,PAGAMENTOS!AK272,PAGAMENTOS!AQ272,PAGAMENTOS!AW272),PAGAMENTOS!272:272,0)-1),"SEM PAGAMENTO"))</f>
        <v>155351</v>
      </c>
      <c r="Q272" s="11">
        <f>SUM(PAGAMENTOS!G272,PAGAMENTOS!L272,PAGAMENTOS!T272,PAGAMENTOS!AB272,PAGAMENTOS!AJ272,PAGAMENTOS!AP272,PAGAMENTOS!AV272)</f>
        <v>776754.97</v>
      </c>
      <c r="R272" s="11">
        <f>SUM(PAGAMENTOS!G272,PAGAMENTOS!H272,PAGAMENTOS!L272,PAGAMENTOS!T272,PAGAMENTOS!AB272,PAGAMENTOS!AJ272,PAGAMENTOS!AP272,PAGAMENTOS!AV272)</f>
        <v>776754.97</v>
      </c>
      <c r="S272" s="17">
        <f t="shared" si="4"/>
        <v>1</v>
      </c>
      <c r="T272" s="11">
        <f>IF(RIGHT(B272)="O",0,IF(AND(R272=0,PAGAMENTOS!H272&lt;&gt;0),0,K272-R272))</f>
        <v>0</v>
      </c>
      <c r="U272" s="120" t="str">
        <f>IF(AND(OR(PAGAMENTOS!AG272&lt;&gt;"",PAGAMENTOS!AH272&lt;&gt;""),PAGAMENTOS!AK272=""),"4ª",IF(AND(OR(PAGAMENTOS!Y272&lt;&gt;"",PAGAMENTOS!Z272&lt;&gt;""),PAGAMENTOS!AC272=""),"3ª",IF(AND(OR(PAGAMENTOS!Q272&lt;&gt;"",PAGAMENTOS!R272&lt;&gt;""),PAGAMENTOS!U272=""),"2ª",IF(AND(OR(PAGAMENTOS!I272&lt;&gt;"",PAGAMENTOS!J272&lt;&gt;""),PAGAMENTOS!M272=""),"1ª","OK"))))</f>
        <v>OK</v>
      </c>
      <c r="V272" s="120" t="str">
        <f>IF(U272="4ª",IF(PAGAMENTOS!AH272="","AGUARDANDO VISTORIA","NO FINANCEIRO"),IF(U272="3ª",IF(PAGAMENTOS!Z272="","AGUARDANDO VISTORIA","NO FINANCEIRO"),IF(U272="2ª",IF(PAGAMENTOS!R272="","AGUARDANDO VISTORIA","NO FINANCEIRO"),IF(U272="1ª",IF(PAGAMENTOS!J272="","AGUARDANDO LIBERAÇÃO","NO FINANCEIRO"),"OK"))))</f>
        <v>OK</v>
      </c>
      <c r="W272" s="233" t="str">
        <f>IF(U272="4ª",IF(PAGAMENTOS!AH272="",PAGAMENTOS!AG272,PAGAMENTOS!AH272),IF(U272="3ª",IF(PAGAMENTOS!Z272="",PAGAMENTOS!Y272,PAGAMENTOS!Z272),IF(U272="2ª",IF(PAGAMENTOS!R272="",PAGAMENTOS!Q272,PAGAMENTOS!R272),IF(U272="1ª",IF(PAGAMENTOS!J272="",PAGAMENTOS!I272,PAGAMENTOS!J272),"OK"))))</f>
        <v>OK</v>
      </c>
      <c r="X272" s="18">
        <f>MAX(VISTORIA!Y272,VISTORIA!U272,VISTORIA!Q272,VISTORIA!M272,VISTORIA!I272)</f>
        <v>1</v>
      </c>
      <c r="Y272" s="18">
        <f>IF(VISTORIA!Y272&lt;&gt;"",VISTORIA!Y272,IF(VISTORIA!U272&lt;&gt;"",VISTORIA!U272,IF(VISTORIA!Q272&lt;&gt;"",VISTORIA!Q272,IF(VISTORIA!M272&lt;&gt;"",VISTORIA!M272,IF(VISTORIA!I272&lt;&gt;"",VISTORIA!I272,0)))))</f>
        <v>1</v>
      </c>
      <c r="Z272" s="233">
        <f>IF(VISTORIA!Y272&lt;&gt;"",VISTORIA!W272,IF(VISTORIA!U272&lt;&gt;"",VISTORIA!S272,IF(VISTORIA!Q272&lt;&gt;"",VISTORIA!O272,IF(VISTORIA!M272&lt;&gt;"",VISTORIA!K272,IF(VISTORIA!I272&lt;&gt;"",VISTORIA!G272,"NA")))))</f>
        <v>43207</v>
      </c>
      <c r="AA272" s="233">
        <f>IF(VISTORIA!Y272&lt;&gt;"",VISTORIA!X272,IF(VISTORIA!U272&lt;&gt;"",VISTORIA!T272,IF(VISTORIA!Q272&lt;&gt;"",VISTORIA!P272,IF(VISTORIA!M272&lt;&gt;"",VISTORIA!L272,IF(VISTORIA!I272&lt;&gt;"",VISTORIA!H272,"NA")))))</f>
        <v>43602</v>
      </c>
      <c r="AB272" s="233" t="str">
        <f>IF(OR(G272="AGUARDANDO PRESTAÇÃO DE CONTAS",G272="AGUARDANDO APROVAÇÃO PRESTAÇÃO DE CONTAS",G272="CONCLUÍDO"),"PTM CONCLUÍDO",IF(AND(VISTORIA!X272="",VISTORIA!W272&lt;&gt;""),VISTORIA!W272,IF(AND(VISTORIA!T272="",VISTORIA!S272&lt;&gt;""),VISTORIA!S272,IF(AND(VISTORIA!P272="",VISTORIA!O272&lt;&gt;""),VISTORIA!O272,IF(AND(VISTORIA!L272="",VISTORIA!K272&lt;&gt;""),VISTORIA!K272,IF(AND(VISTORIA!H272="",VISTORIA!G272&lt;&gt;""),VISTORIA!G272,"SEM PEDIDO"))))))</f>
        <v>SEM PEDIDO</v>
      </c>
      <c r="AC272" s="18" t="str">
        <f>IFERROR(INDEX('CONCLUSÃO INFORMAL'!272:272,MATCH(MAX('CONCLUSÃO INFORMAL'!H272,'CONCLUSÃO INFORMAL'!L272,'CONCLUSÃO INFORMAL'!P272),'CONCLUSÃO INFORMAL'!272:272,0)-1),"NÃO INFORMADO")</f>
        <v>NÃO INFORMADO</v>
      </c>
      <c r="AD272" s="233" t="str">
        <f>IFERROR(INDEX('CONCLUSÃO INFORMAL'!272:272,MATCH(MAX('CONCLUSÃO INFORMAL'!H272,'CONCLUSÃO INFORMAL'!L272,'CONCLUSÃO INFORMAL'!P272),'CONCLUSÃO INFORMAL'!272:272,0)),"NÃO INFORMADO")</f>
        <v>NÃO INFORMADO</v>
      </c>
      <c r="AE272" s="1950" t="str">
        <f>IFERROR(INDEX('CONCLUSÃO INFORMAL'!272:272,MATCH(MAX('CONCLUSÃO INFORMAL'!H272,'CONCLUSÃO INFORMAL'!L272,'CONCLUSÃO INFORMAL'!P272),'CONCLUSÃO INFORMAL'!272:272,0)+1),"NÃO INFORMADO")</f>
        <v>NÃO INFORMADO</v>
      </c>
    </row>
    <row r="273" spans="2:31" ht="116" x14ac:dyDescent="0.35">
      <c r="B273" s="7" t="str">
        <f>'INF GERAIS'!B273&amp;IFERROR(IF(INDEX(APOIO!$A$5:$A$50,MATCH('INF GERAIS'!N273,APOIO!$B$5:$B$50,0))="NÃO",APOIO!$A$2&amp;"NÃO VÁLIDO",""),"")</f>
        <v>2014.0258</v>
      </c>
      <c r="C273" s="1950" t="str">
        <f>'INF GERAIS'!C273</f>
        <v>SERTÃO DO ARARIPE</v>
      </c>
      <c r="D273" s="1950" t="str">
        <f>'INF GERAIS'!D273</f>
        <v>OURICURI</v>
      </c>
      <c r="E273" s="1950" t="str">
        <f>'INF GERAIS'!E273</f>
        <v>SERVIÇOS DE RESTAURAÇÃO DO PAVIMENTO, ALARGAMENTO DA PISTA E CONSTRUÇÃO DE PASSEIO DO ACESSO A OURICURI TRECHO- ENT. BR-316 (KM 85) CEMITÉRIO, SEDE DO MUNÍCIPIO.</v>
      </c>
      <c r="F273" s="1950" t="str">
        <f>'INF GERAIS'!G273</f>
        <v>NORMAL</v>
      </c>
      <c r="G273" s="12" t="str">
        <f>'INF GERAIS'!N273</f>
        <v>EM CONFERÊNCIA PARA TEMAI</v>
      </c>
      <c r="H273" s="1950" t="str">
        <f>'INF GERAIS'!O273</f>
        <v>CONCLUÍDA</v>
      </c>
      <c r="I273" s="11">
        <f>'INF GERAIS'!I273</f>
        <v>1811319.6849999998</v>
      </c>
      <c r="J273" s="11">
        <f>'INF GERAIS'!J273</f>
        <v>948185.47</v>
      </c>
      <c r="K273" s="11">
        <f>'INF GERAIS'!K273</f>
        <v>948185.47</v>
      </c>
      <c r="L273" s="11">
        <f>'INF GERAIS'!L273</f>
        <v>0</v>
      </c>
      <c r="M273" s="11">
        <f>'INF GERAIS'!M273</f>
        <v>0</v>
      </c>
      <c r="N273" s="233">
        <f>IF(MAX(PAGAMENTOS!M273,PAGAMENTOS!U273,PAGAMENTOS!AC273,PAGAMENTOS!AK273,PAGAMENTOS!AQ273,PAGAMENTOS!AW273)=0,"SEM PAGAMENTO",IFERROR(INDEX(PAGAMENTOS!273:273,MATCH(MAX(PAGAMENTOS!M273,PAGAMENTOS!U273,PAGAMENTOS!AC273,PAGAMENTOS!AK273,PAGAMENTOS!AQ273,PAGAMENTOS!AW273),PAGAMENTOS!273:273,0)),"SEM PAGAMENTO"))</f>
        <v>42863</v>
      </c>
      <c r="O273" s="120" t="str">
        <f>IF(MAX(PAGAMENTOS!M273,PAGAMENTOS!U273,PAGAMENTOS!AC273,PAGAMENTOS!AK273,PAGAMENTOS!AQ273,PAGAMENTOS!AW273)=0,"SEM PAGAMENTO",IFERROR(IF(MATCH(MAX(PAGAMENTOS!M273,PAGAMENTOS!U273,PAGAMENTOS!AC273,PAGAMENTOS!AK273,PAGAMENTOS!AQ273,PAGAMENTOS!AW273),PAGAMENTOS!273:273,0)&gt;40,INDEX(PAGAMENTOS!273:273,MATCH(MAX(PAGAMENTOS!M273,PAGAMENTOS!U273,PAGAMENTOS!AC273,PAGAMENTOS!AK273,PAGAMENTOS!AQ273,PAGAMENTOS!AW273),PAGAMENTOS!273:273,0)-2)&amp;" P COMP.",IF(MATCH(MAX(PAGAMENTOS!M273,PAGAMENTOS!U273,PAGAMENTOS!AC273,PAGAMENTOS!AK273,PAGAMENTOS!AQ273,PAGAMENTOS!AW273),PAGAMENTOS!273:273,0)=13,"1ª P",IF(MATCH(MAX(PAGAMENTOS!M273,PAGAMENTOS!U273,PAGAMENTOS!AC273,PAGAMENTOS!AK273,PAGAMENTOS!AQ273,PAGAMENTOS!AW273),PAGAMENTOS!273:273,0)=21,"2ª P",IF(MATCH(MAX(PAGAMENTOS!M273,PAGAMENTOS!U273,PAGAMENTOS!AC273,PAGAMENTOS!AK273,PAGAMENTOS!AQ273,PAGAMENTOS!AW273),PAGAMENTOS!273:273,0)=29,"3ª P",IF(PAGAMENTOS!AC273=PAGAMENTOS!AK273,"4ª P","4ª P"))))),"SEM PAGAMENTO"))</f>
        <v>2ª P</v>
      </c>
      <c r="P273" s="11">
        <f>IF(MAX(PAGAMENTOS!M273,PAGAMENTOS!U273,PAGAMENTOS!AC273,PAGAMENTOS!AK273,PAGAMENTOS!AQ273,PAGAMENTOS!AW273)=0,"SEM PAGAMENTO",IFERROR(INDEX(PAGAMENTOS!273:273,MATCH(MAX(PAGAMENTOS!M273,PAGAMENTOS!U273,PAGAMENTOS!AC273,PAGAMENTOS!AK273,PAGAMENTOS!AQ273,PAGAMENTOS!AW273),PAGAMENTOS!273:273,0)-1),"SEM PAGAMENTO"))</f>
        <v>276445.40000000002</v>
      </c>
      <c r="Q273" s="11">
        <f>SUM(PAGAMENTOS!G273,PAGAMENTOS!L273,PAGAMENTOS!T273,PAGAMENTOS!AB273,PAGAMENTOS!AJ273,PAGAMENTOS!AP273,PAGAMENTOS!AV273)</f>
        <v>948185.48</v>
      </c>
      <c r="R273" s="11">
        <f>SUM(PAGAMENTOS!G273,PAGAMENTOS!H273,PAGAMENTOS!L273,PAGAMENTOS!T273,PAGAMENTOS!AB273,PAGAMENTOS!AJ273,PAGAMENTOS!AP273,PAGAMENTOS!AV273)</f>
        <v>948185.48</v>
      </c>
      <c r="S273" s="17">
        <f t="shared" si="4"/>
        <v>1.0000000105464599</v>
      </c>
      <c r="T273" s="11">
        <f>IF(RIGHT(B273)="O",0,IF(AND(R273=0,PAGAMENTOS!H273&lt;&gt;0),0,K273-R273))</f>
        <v>-1.0000000009313226E-2</v>
      </c>
      <c r="U273" s="120" t="str">
        <f>IF(AND(OR(PAGAMENTOS!AG273&lt;&gt;"",PAGAMENTOS!AH273&lt;&gt;""),PAGAMENTOS!AK273=""),"4ª",IF(AND(OR(PAGAMENTOS!Y273&lt;&gt;"",PAGAMENTOS!Z273&lt;&gt;""),PAGAMENTOS!AC273=""),"3ª",IF(AND(OR(PAGAMENTOS!Q273&lt;&gt;"",PAGAMENTOS!R273&lt;&gt;""),PAGAMENTOS!U273=""),"2ª",IF(AND(OR(PAGAMENTOS!I273&lt;&gt;"",PAGAMENTOS!J273&lt;&gt;""),PAGAMENTOS!M273=""),"1ª","OK"))))</f>
        <v>OK</v>
      </c>
      <c r="V273" s="120" t="str">
        <f>IF(U273="4ª",IF(PAGAMENTOS!AH273="","AGUARDANDO VISTORIA","NO FINANCEIRO"),IF(U273="3ª",IF(PAGAMENTOS!Z273="","AGUARDANDO VISTORIA","NO FINANCEIRO"),IF(U273="2ª",IF(PAGAMENTOS!R273="","AGUARDANDO VISTORIA","NO FINANCEIRO"),IF(U273="1ª",IF(PAGAMENTOS!J273="","AGUARDANDO LIBERAÇÃO","NO FINANCEIRO"),"OK"))))</f>
        <v>OK</v>
      </c>
      <c r="W273" s="233" t="str">
        <f>IF(U273="4ª",IF(PAGAMENTOS!AH273="",PAGAMENTOS!AG273,PAGAMENTOS!AH273),IF(U273="3ª",IF(PAGAMENTOS!Z273="",PAGAMENTOS!Y273,PAGAMENTOS!Z273),IF(U273="2ª",IF(PAGAMENTOS!R273="",PAGAMENTOS!Q273,PAGAMENTOS!R273),IF(U273="1ª",IF(PAGAMENTOS!J273="",PAGAMENTOS!I273,PAGAMENTOS!J273),"OK"))))</f>
        <v>OK</v>
      </c>
      <c r="X273" s="18">
        <f>MAX(VISTORIA!Y273,VISTORIA!U273,VISTORIA!Q273,VISTORIA!M273,VISTORIA!I273)</f>
        <v>1</v>
      </c>
      <c r="Y273" s="18">
        <f>IF(VISTORIA!Y273&lt;&gt;"",VISTORIA!Y273,IF(VISTORIA!U273&lt;&gt;"",VISTORIA!U273,IF(VISTORIA!Q273&lt;&gt;"",VISTORIA!Q273,IF(VISTORIA!M273&lt;&gt;"",VISTORIA!M273,IF(VISTORIA!I273&lt;&gt;"",VISTORIA!I273,0)))))</f>
        <v>1</v>
      </c>
      <c r="Z273" s="233">
        <f>IF(VISTORIA!Y273&lt;&gt;"",VISTORIA!W273,IF(VISTORIA!U273&lt;&gt;"",VISTORIA!S273,IF(VISTORIA!Q273&lt;&gt;"",VISTORIA!O273,IF(VISTORIA!M273&lt;&gt;"",VISTORIA!K273,IF(VISTORIA!I273&lt;&gt;"",VISTORIA!G273,"NA")))))</f>
        <v>42664</v>
      </c>
      <c r="AA273" s="233">
        <f>IF(VISTORIA!Y273&lt;&gt;"",VISTORIA!X273,IF(VISTORIA!U273&lt;&gt;"",VISTORIA!T273,IF(VISTORIA!Q273&lt;&gt;"",VISTORIA!P273,IF(VISTORIA!M273&lt;&gt;"",VISTORIA!L273,IF(VISTORIA!I273&lt;&gt;"",VISTORIA!H273,"NA")))))</f>
        <v>42732</v>
      </c>
      <c r="AB273" s="233" t="str">
        <f>IF(OR(G273="AGUARDANDO PRESTAÇÃO DE CONTAS",G273="AGUARDANDO APROVAÇÃO PRESTAÇÃO DE CONTAS",G273="CONCLUÍDO"),"PTM CONCLUÍDO",IF(AND(VISTORIA!X273="",VISTORIA!W273&lt;&gt;""),VISTORIA!W273,IF(AND(VISTORIA!T273="",VISTORIA!S273&lt;&gt;""),VISTORIA!S273,IF(AND(VISTORIA!P273="",VISTORIA!O273&lt;&gt;""),VISTORIA!O273,IF(AND(VISTORIA!L273="",VISTORIA!K273&lt;&gt;""),VISTORIA!K273,IF(AND(VISTORIA!H273="",VISTORIA!G273&lt;&gt;""),VISTORIA!G273,"SEM PEDIDO"))))))</f>
        <v>SEM PEDIDO</v>
      </c>
      <c r="AC273" s="18" t="str">
        <f>IFERROR(INDEX('CONCLUSÃO INFORMAL'!273:273,MATCH(MAX('CONCLUSÃO INFORMAL'!H273,'CONCLUSÃO INFORMAL'!L273,'CONCLUSÃO INFORMAL'!P273),'CONCLUSÃO INFORMAL'!273:273,0)-1),"NÃO INFORMADO")</f>
        <v>NÃO INFORMADO</v>
      </c>
      <c r="AD273" s="233" t="str">
        <f>IFERROR(INDEX('CONCLUSÃO INFORMAL'!273:273,MATCH(MAX('CONCLUSÃO INFORMAL'!H273,'CONCLUSÃO INFORMAL'!L273,'CONCLUSÃO INFORMAL'!P273),'CONCLUSÃO INFORMAL'!273:273,0)),"NÃO INFORMADO")</f>
        <v>NÃO INFORMADO</v>
      </c>
      <c r="AE273" s="1950" t="str">
        <f>IFERROR(INDEX('CONCLUSÃO INFORMAL'!273:273,MATCH(MAX('CONCLUSÃO INFORMAL'!H273,'CONCLUSÃO INFORMAL'!L273,'CONCLUSÃO INFORMAL'!P273),'CONCLUSÃO INFORMAL'!273:273,0)+1),"NÃO INFORMADO")</f>
        <v>NÃO INFORMADO</v>
      </c>
    </row>
    <row r="274" spans="2:31" ht="58" x14ac:dyDescent="0.35">
      <c r="B274" s="7" t="str">
        <f>'INF GERAIS'!B274&amp;IFERROR(IF(INDEX(APOIO!$A$5:$A$50,MATCH('INF GERAIS'!N274,APOIO!$B$5:$B$50,0))="NÃO",APOIO!$A$2&amp;"NÃO VÁLIDO",""),"")</f>
        <v>2014.0259</v>
      </c>
      <c r="C274" s="1950" t="str">
        <f>'INF GERAIS'!C274</f>
        <v>MATA SUL</v>
      </c>
      <c r="D274" s="1950" t="str">
        <f>'INF GERAIS'!D274</f>
        <v>PALMARES</v>
      </c>
      <c r="E274" s="1950" t="str">
        <f>'INF GERAIS'!E274</f>
        <v>PAVIMENTAÇÃO EM PARALEPÍPEDOS GRANÍTICOS EM DIVERSAS RUAS</v>
      </c>
      <c r="F274" s="1950" t="str">
        <f>'INF GERAIS'!G274</f>
        <v>NORMAL</v>
      </c>
      <c r="G274" s="12" t="str">
        <f>'INF GERAIS'!N274</f>
        <v>EM CONFERÊNCIA PARA TEMAI</v>
      </c>
      <c r="H274" s="1950" t="str">
        <f>'INF GERAIS'!O274</f>
        <v>CONCLUÍDA</v>
      </c>
      <c r="I274" s="11">
        <f>'INF GERAIS'!I274</f>
        <v>1660376.3766666667</v>
      </c>
      <c r="J274" s="11">
        <f>'INF GERAIS'!J274</f>
        <v>815999.14</v>
      </c>
      <c r="K274" s="11">
        <f>'INF GERAIS'!K274</f>
        <v>815999.14</v>
      </c>
      <c r="L274" s="11">
        <f>'INF GERAIS'!L274</f>
        <v>0</v>
      </c>
      <c r="M274" s="11">
        <f>'INF GERAIS'!M274</f>
        <v>0</v>
      </c>
      <c r="N274" s="233">
        <f>IF(MAX(PAGAMENTOS!M274,PAGAMENTOS!U274,PAGAMENTOS!AC274,PAGAMENTOS!AK274,PAGAMENTOS!AQ274,PAGAMENTOS!AW274)=0,"SEM PAGAMENTO",IFERROR(INDEX(PAGAMENTOS!274:274,MATCH(MAX(PAGAMENTOS!M274,PAGAMENTOS!U274,PAGAMENTOS!AC274,PAGAMENTOS!AK274,PAGAMENTOS!AQ274,PAGAMENTOS!AW274),PAGAMENTOS!274:274,0)),"SEM PAGAMENTO"))</f>
        <v>42527</v>
      </c>
      <c r="O274" s="120" t="str">
        <f>IF(MAX(PAGAMENTOS!M274,PAGAMENTOS!U274,PAGAMENTOS!AC274,PAGAMENTOS!AK274,PAGAMENTOS!AQ274,PAGAMENTOS!AW274)=0,"SEM PAGAMENTO",IFERROR(IF(MATCH(MAX(PAGAMENTOS!M274,PAGAMENTOS!U274,PAGAMENTOS!AC274,PAGAMENTOS!AK274,PAGAMENTOS!AQ274,PAGAMENTOS!AW274),PAGAMENTOS!274:274,0)&gt;40,INDEX(PAGAMENTOS!274:274,MATCH(MAX(PAGAMENTOS!M274,PAGAMENTOS!U274,PAGAMENTOS!AC274,PAGAMENTOS!AK274,PAGAMENTOS!AQ274,PAGAMENTOS!AW274),PAGAMENTOS!274:274,0)-2)&amp;" P COMP.",IF(MATCH(MAX(PAGAMENTOS!M274,PAGAMENTOS!U274,PAGAMENTOS!AC274,PAGAMENTOS!AK274,PAGAMENTOS!AQ274,PAGAMENTOS!AW274),PAGAMENTOS!274:274,0)=13,"1ª P",IF(MATCH(MAX(PAGAMENTOS!M274,PAGAMENTOS!U274,PAGAMENTOS!AC274,PAGAMENTOS!AK274,PAGAMENTOS!AQ274,PAGAMENTOS!AW274),PAGAMENTOS!274:274,0)=21,"2ª P",IF(MATCH(MAX(PAGAMENTOS!M274,PAGAMENTOS!U274,PAGAMENTOS!AC274,PAGAMENTOS!AK274,PAGAMENTOS!AQ274,PAGAMENTOS!AW274),PAGAMENTOS!274:274,0)=29,"3ª P",IF(PAGAMENTOS!AC274=PAGAMENTOS!AK274,"4ª P","4ª P"))))),"SEM PAGAMENTO"))</f>
        <v>3ª P</v>
      </c>
      <c r="P274" s="11">
        <f>IF(MAX(PAGAMENTOS!M274,PAGAMENTOS!U274,PAGAMENTOS!AC274,PAGAMENTOS!AK274,PAGAMENTOS!AQ274,PAGAMENTOS!AW274)=0,"SEM PAGAMENTO",IFERROR(INDEX(PAGAMENTOS!274:274,MATCH(MAX(PAGAMENTOS!M274,PAGAMENTOS!U274,PAGAMENTOS!AC274,PAGAMENTOS!AK274,PAGAMENTOS!AQ274,PAGAMENTOS!AW274),PAGAMENTOS!274:274,0)-1),"SEM PAGAMENTO"))</f>
        <v>213301.93</v>
      </c>
      <c r="Q274" s="11">
        <f>SUM(PAGAMENTOS!G274,PAGAMENTOS!L274,PAGAMENTOS!T274,PAGAMENTOS!AB274,PAGAMENTOS!AJ274,PAGAMENTOS!AP274,PAGAMENTOS!AV274)</f>
        <v>853207.77</v>
      </c>
      <c r="R274" s="11">
        <f>SUM(PAGAMENTOS!G274,PAGAMENTOS!H274,PAGAMENTOS!L274,PAGAMENTOS!T274,PAGAMENTOS!AB274,PAGAMENTOS!AJ274,PAGAMENTOS!AP274,PAGAMENTOS!AV274)</f>
        <v>853207.77</v>
      </c>
      <c r="S274" s="17">
        <f t="shared" si="4"/>
        <v>1.0455988593321313</v>
      </c>
      <c r="T274" s="11">
        <f>IF(RIGHT(B274)="O",0,IF(AND(R274=0,PAGAMENTOS!H274&lt;&gt;0),0,K274-R274))</f>
        <v>-37208.630000000005</v>
      </c>
      <c r="U274" s="120" t="str">
        <f>IF(AND(OR(PAGAMENTOS!AG274&lt;&gt;"",PAGAMENTOS!AH274&lt;&gt;""),PAGAMENTOS!AK274=""),"4ª",IF(AND(OR(PAGAMENTOS!Y274&lt;&gt;"",PAGAMENTOS!Z274&lt;&gt;""),PAGAMENTOS!AC274=""),"3ª",IF(AND(OR(PAGAMENTOS!Q274&lt;&gt;"",PAGAMENTOS!R274&lt;&gt;""),PAGAMENTOS!U274=""),"2ª",IF(AND(OR(PAGAMENTOS!I274&lt;&gt;"",PAGAMENTOS!J274&lt;&gt;""),PAGAMENTOS!M274=""),"1ª","OK"))))</f>
        <v>OK</v>
      </c>
      <c r="V274" s="120" t="str">
        <f>IF(U274="4ª",IF(PAGAMENTOS!AH274="","AGUARDANDO VISTORIA","NO FINANCEIRO"),IF(U274="3ª",IF(PAGAMENTOS!Z274="","AGUARDANDO VISTORIA","NO FINANCEIRO"),IF(U274="2ª",IF(PAGAMENTOS!R274="","AGUARDANDO VISTORIA","NO FINANCEIRO"),IF(U274="1ª",IF(PAGAMENTOS!J274="","AGUARDANDO LIBERAÇÃO","NO FINANCEIRO"),"OK"))))</f>
        <v>OK</v>
      </c>
      <c r="W274" s="233" t="str">
        <f>IF(U274="4ª",IF(PAGAMENTOS!AH274="",PAGAMENTOS!AG274,PAGAMENTOS!AH274),IF(U274="3ª",IF(PAGAMENTOS!Z274="",PAGAMENTOS!Y274,PAGAMENTOS!Z274),IF(U274="2ª",IF(PAGAMENTOS!R274="",PAGAMENTOS!Q274,PAGAMENTOS!R274),IF(U274="1ª",IF(PAGAMENTOS!J274="",PAGAMENTOS!I274,PAGAMENTOS!J274),"OK"))))</f>
        <v>OK</v>
      </c>
      <c r="X274" s="18">
        <f>MAX(VISTORIA!Y274,VISTORIA!U274,VISTORIA!Q274,VISTORIA!M274,VISTORIA!I274)</f>
        <v>1</v>
      </c>
      <c r="Y274" s="18">
        <f>IF(VISTORIA!Y274&lt;&gt;"",VISTORIA!Y274,IF(VISTORIA!U274&lt;&gt;"",VISTORIA!U274,IF(VISTORIA!Q274&lt;&gt;"",VISTORIA!Q274,IF(VISTORIA!M274&lt;&gt;"",VISTORIA!M274,IF(VISTORIA!I274&lt;&gt;"",VISTORIA!I274,0)))))</f>
        <v>1</v>
      </c>
      <c r="Z274" s="233">
        <f>IF(VISTORIA!Y274&lt;&gt;"",VISTORIA!W274,IF(VISTORIA!U274&lt;&gt;"",VISTORIA!S274,IF(VISTORIA!Q274&lt;&gt;"",VISTORIA!O274,IF(VISTORIA!M274&lt;&gt;"",VISTORIA!K274,IF(VISTORIA!I274&lt;&gt;"",VISTORIA!G274,"NA")))))</f>
        <v>42957</v>
      </c>
      <c r="AA274" s="233" t="str">
        <f>IF(VISTORIA!Y274&lt;&gt;"",VISTORIA!X274,IF(VISTORIA!U274&lt;&gt;"",VISTORIA!T274,IF(VISTORIA!Q274&lt;&gt;"",VISTORIA!P274,IF(VISTORIA!M274&lt;&gt;"",VISTORIA!L274,IF(VISTORIA!I274&lt;&gt;"",VISTORIA!H274,"NA")))))</f>
        <v/>
      </c>
      <c r="AB274" s="233">
        <f>IF(OR(G274="AGUARDANDO PRESTAÇÃO DE CONTAS",G274="AGUARDANDO APROVAÇÃO PRESTAÇÃO DE CONTAS",G274="CONCLUÍDO"),"PTM CONCLUÍDO",IF(AND(VISTORIA!X274="",VISTORIA!W274&lt;&gt;""),VISTORIA!W274,IF(AND(VISTORIA!T274="",VISTORIA!S274&lt;&gt;""),VISTORIA!S274,IF(AND(VISTORIA!P274="",VISTORIA!O274&lt;&gt;""),VISTORIA!O274,IF(AND(VISTORIA!L274="",VISTORIA!K274&lt;&gt;""),VISTORIA!K274,IF(AND(VISTORIA!H274="",VISTORIA!G274&lt;&gt;""),VISTORIA!G274,"SEM PEDIDO"))))))</f>
        <v>42957</v>
      </c>
      <c r="AC274" s="18" t="str">
        <f>IFERROR(INDEX('CONCLUSÃO INFORMAL'!274:274,MATCH(MAX('CONCLUSÃO INFORMAL'!H274,'CONCLUSÃO INFORMAL'!L274,'CONCLUSÃO INFORMAL'!P274),'CONCLUSÃO INFORMAL'!274:274,0)-1),"NÃO INFORMADO")</f>
        <v>NÃO INFORMADO</v>
      </c>
      <c r="AD274" s="233" t="str">
        <f>IFERROR(INDEX('CONCLUSÃO INFORMAL'!274:274,MATCH(MAX('CONCLUSÃO INFORMAL'!H274,'CONCLUSÃO INFORMAL'!L274,'CONCLUSÃO INFORMAL'!P274),'CONCLUSÃO INFORMAL'!274:274,0)),"NÃO INFORMADO")</f>
        <v>NÃO INFORMADO</v>
      </c>
      <c r="AE274" s="1950" t="str">
        <f>IFERROR(INDEX('CONCLUSÃO INFORMAL'!274:274,MATCH(MAX('CONCLUSÃO INFORMAL'!H274,'CONCLUSÃO INFORMAL'!L274,'CONCLUSÃO INFORMAL'!P274),'CONCLUSÃO INFORMAL'!274:274,0)+1),"NÃO INFORMADO")</f>
        <v>NÃO INFORMADO</v>
      </c>
    </row>
    <row r="275" spans="2:31" ht="43.5" x14ac:dyDescent="0.35">
      <c r="B275" s="7" t="str">
        <f>'INF GERAIS'!B275&amp;IFERROR(IF(INDEX(APOIO!$A$5:$A$50,MATCH('INF GERAIS'!N275,APOIO!$B$5:$B$50,0))="NÃO",APOIO!$A$2&amp;"NÃO VÁLIDO",""),"")</f>
        <v>2014.0260</v>
      </c>
      <c r="C275" s="1950" t="str">
        <f>'INF GERAIS'!C275</f>
        <v>MATA SUL</v>
      </c>
      <c r="D275" s="1950" t="str">
        <f>'INF GERAIS'!D275</f>
        <v>PALMARES</v>
      </c>
      <c r="E275" s="1950" t="str">
        <f>'INF GERAIS'!E275</f>
        <v>CONSTRUÇÃO DE ESCADARIAS EM DIVERSAS RUAS</v>
      </c>
      <c r="F275" s="1950" t="str">
        <f>'INF GERAIS'!G275</f>
        <v>NORMAL</v>
      </c>
      <c r="G275" s="12" t="str">
        <f>'INF GERAIS'!N275</f>
        <v>EM CONFERÊNCIA PARA TEMAI</v>
      </c>
      <c r="H275" s="1950" t="str">
        <f>'INF GERAIS'!O275</f>
        <v>CONCLUÍDA</v>
      </c>
      <c r="I275" s="11">
        <f>'INF GERAIS'!I275</f>
        <v>1660376.3766666667</v>
      </c>
      <c r="J275" s="11">
        <f>'INF GERAIS'!J275</f>
        <v>163986.42000000001</v>
      </c>
      <c r="K275" s="11">
        <f>'INF GERAIS'!K275</f>
        <v>163986.42000000001</v>
      </c>
      <c r="L275" s="11">
        <f>'INF GERAIS'!L275</f>
        <v>0</v>
      </c>
      <c r="M275" s="11">
        <f>'INF GERAIS'!M275</f>
        <v>0</v>
      </c>
      <c r="N275" s="233">
        <f>IF(MAX(PAGAMENTOS!M275,PAGAMENTOS!U275,PAGAMENTOS!AC275,PAGAMENTOS!AK275,PAGAMENTOS!AQ275,PAGAMENTOS!AW275)=0,"SEM PAGAMENTO",IFERROR(INDEX(PAGAMENTOS!275:275,MATCH(MAX(PAGAMENTOS!M275,PAGAMENTOS!U275,PAGAMENTOS!AC275,PAGAMENTOS!AK275,PAGAMENTOS!AQ275,PAGAMENTOS!AW275),PAGAMENTOS!275:275,0)),"SEM PAGAMENTO"))</f>
        <v>42237</v>
      </c>
      <c r="O275" s="120" t="str">
        <f>IF(MAX(PAGAMENTOS!M275,PAGAMENTOS!U275,PAGAMENTOS!AC275,PAGAMENTOS!AK275,PAGAMENTOS!AQ275,PAGAMENTOS!AW275)=0,"SEM PAGAMENTO",IFERROR(IF(MATCH(MAX(PAGAMENTOS!M275,PAGAMENTOS!U275,PAGAMENTOS!AC275,PAGAMENTOS!AK275,PAGAMENTOS!AQ275,PAGAMENTOS!AW275),PAGAMENTOS!275:275,0)&gt;40,INDEX(PAGAMENTOS!275:275,MATCH(MAX(PAGAMENTOS!M275,PAGAMENTOS!U275,PAGAMENTOS!AC275,PAGAMENTOS!AK275,PAGAMENTOS!AQ275,PAGAMENTOS!AW275),PAGAMENTOS!275:275,0)-2)&amp;" P COMP.",IF(MATCH(MAX(PAGAMENTOS!M275,PAGAMENTOS!U275,PAGAMENTOS!AC275,PAGAMENTOS!AK275,PAGAMENTOS!AQ275,PAGAMENTOS!AW275),PAGAMENTOS!275:275,0)=13,"1ª P",IF(MATCH(MAX(PAGAMENTOS!M275,PAGAMENTOS!U275,PAGAMENTOS!AC275,PAGAMENTOS!AK275,PAGAMENTOS!AQ275,PAGAMENTOS!AW275),PAGAMENTOS!275:275,0)=21,"2ª P",IF(MATCH(MAX(PAGAMENTOS!M275,PAGAMENTOS!U275,PAGAMENTOS!AC275,PAGAMENTOS!AK275,PAGAMENTOS!AQ275,PAGAMENTOS!AW275),PAGAMENTOS!275:275,0)=29,"3ª P",IF(PAGAMENTOS!AC275=PAGAMENTOS!AK275,"4ª P","4ª P"))))),"SEM PAGAMENTO"))</f>
        <v>2ª P</v>
      </c>
      <c r="P275" s="11">
        <f>IF(MAX(PAGAMENTOS!M275,PAGAMENTOS!U275,PAGAMENTOS!AC275,PAGAMENTOS!AK275,PAGAMENTOS!AQ275,PAGAMENTOS!AW275)=0,"SEM PAGAMENTO",IFERROR(INDEX(PAGAMENTOS!275:275,MATCH(MAX(PAGAMENTOS!M275,PAGAMENTOS!U275,PAGAMENTOS!AC275,PAGAMENTOS!AK275,PAGAMENTOS!AQ275,PAGAMENTOS!AW275),PAGAMENTOS!275:275,0)-1),"SEM PAGAMENTO"))</f>
        <v>109413.9</v>
      </c>
      <c r="Q275" s="11">
        <f>SUM(PAGAMENTOS!G275,PAGAMENTOS!L275,PAGAMENTOS!T275,PAGAMENTOS!AB275,PAGAMENTOS!AJ275,PAGAMENTOS!AP275,PAGAMENTOS!AV275)</f>
        <v>218827.8</v>
      </c>
      <c r="R275" s="11">
        <f>SUM(PAGAMENTOS!G275,PAGAMENTOS!H275,PAGAMENTOS!L275,PAGAMENTOS!T275,PAGAMENTOS!AB275,PAGAMENTOS!AJ275,PAGAMENTOS!AP275,PAGAMENTOS!AV275)</f>
        <v>218827.8</v>
      </c>
      <c r="S275" s="17">
        <f t="shared" si="4"/>
        <v>1.3344263506697687</v>
      </c>
      <c r="T275" s="11">
        <f>IF(RIGHT(B275)="O",0,IF(AND(R275=0,PAGAMENTOS!H275&lt;&gt;0),0,K275-R275))</f>
        <v>-54841.379999999976</v>
      </c>
      <c r="U275" s="120" t="str">
        <f>IF(AND(OR(PAGAMENTOS!AG275&lt;&gt;"",PAGAMENTOS!AH275&lt;&gt;""),PAGAMENTOS!AK275=""),"4ª",IF(AND(OR(PAGAMENTOS!Y275&lt;&gt;"",PAGAMENTOS!Z275&lt;&gt;""),PAGAMENTOS!AC275=""),"3ª",IF(AND(OR(PAGAMENTOS!Q275&lt;&gt;"",PAGAMENTOS!R275&lt;&gt;""),PAGAMENTOS!U275=""),"2ª",IF(AND(OR(PAGAMENTOS!I275&lt;&gt;"",PAGAMENTOS!J275&lt;&gt;""),PAGAMENTOS!M275=""),"1ª","OK"))))</f>
        <v>OK</v>
      </c>
      <c r="V275" s="120" t="str">
        <f>IF(U275="4ª",IF(PAGAMENTOS!AH275="","AGUARDANDO VISTORIA","NO FINANCEIRO"),IF(U275="3ª",IF(PAGAMENTOS!Z275="","AGUARDANDO VISTORIA","NO FINANCEIRO"),IF(U275="2ª",IF(PAGAMENTOS!R275="","AGUARDANDO VISTORIA","NO FINANCEIRO"),IF(U275="1ª",IF(PAGAMENTOS!J275="","AGUARDANDO LIBERAÇÃO","NO FINANCEIRO"),"OK"))))</f>
        <v>OK</v>
      </c>
      <c r="W275" s="233" t="str">
        <f>IF(U275="4ª",IF(PAGAMENTOS!AH275="",PAGAMENTOS!AG275,PAGAMENTOS!AH275),IF(U275="3ª",IF(PAGAMENTOS!Z275="",PAGAMENTOS!Y275,PAGAMENTOS!Z275),IF(U275="2ª",IF(PAGAMENTOS!R275="",PAGAMENTOS!Q275,PAGAMENTOS!R275),IF(U275="1ª",IF(PAGAMENTOS!J275="",PAGAMENTOS!I275,PAGAMENTOS!J275),"OK"))))</f>
        <v>OK</v>
      </c>
      <c r="X275" s="18">
        <f>MAX(VISTORIA!Y275,VISTORIA!U275,VISTORIA!Q275,VISTORIA!M275,VISTORIA!I275)</f>
        <v>1</v>
      </c>
      <c r="Y275" s="18">
        <f>IF(VISTORIA!Y275&lt;&gt;"",VISTORIA!Y275,IF(VISTORIA!U275&lt;&gt;"",VISTORIA!U275,IF(VISTORIA!Q275&lt;&gt;"",VISTORIA!Q275,IF(VISTORIA!M275&lt;&gt;"",VISTORIA!M275,IF(VISTORIA!I275&lt;&gt;"",VISTORIA!I275,0)))))</f>
        <v>1</v>
      </c>
      <c r="Z275" s="233">
        <f>IF(VISTORIA!Y275&lt;&gt;"",VISTORIA!W275,IF(VISTORIA!U275&lt;&gt;"",VISTORIA!S275,IF(VISTORIA!Q275&lt;&gt;"",VISTORIA!O275,IF(VISTORIA!M275&lt;&gt;"",VISTORIA!K275,IF(VISTORIA!I275&lt;&gt;"",VISTORIA!G275,"NA")))))</f>
        <v>42957</v>
      </c>
      <c r="AA275" s="233" t="str">
        <f>IF(VISTORIA!Y275&lt;&gt;"",VISTORIA!X275,IF(VISTORIA!U275&lt;&gt;"",VISTORIA!T275,IF(VISTORIA!Q275&lt;&gt;"",VISTORIA!P275,IF(VISTORIA!M275&lt;&gt;"",VISTORIA!L275,IF(VISTORIA!I275&lt;&gt;"",VISTORIA!H275,"NA")))))</f>
        <v/>
      </c>
      <c r="AB275" s="233">
        <f>IF(OR(G275="AGUARDANDO PRESTAÇÃO DE CONTAS",G275="AGUARDANDO APROVAÇÃO PRESTAÇÃO DE CONTAS",G275="CONCLUÍDO"),"PTM CONCLUÍDO",IF(AND(VISTORIA!X275="",VISTORIA!W275&lt;&gt;""),VISTORIA!W275,IF(AND(VISTORIA!T275="",VISTORIA!S275&lt;&gt;""),VISTORIA!S275,IF(AND(VISTORIA!P275="",VISTORIA!O275&lt;&gt;""),VISTORIA!O275,IF(AND(VISTORIA!L275="",VISTORIA!K275&lt;&gt;""),VISTORIA!K275,IF(AND(VISTORIA!H275="",VISTORIA!G275&lt;&gt;""),VISTORIA!G275,"SEM PEDIDO"))))))</f>
        <v>42957</v>
      </c>
      <c r="AC275" s="18" t="str">
        <f>IFERROR(INDEX('CONCLUSÃO INFORMAL'!275:275,MATCH(MAX('CONCLUSÃO INFORMAL'!H275,'CONCLUSÃO INFORMAL'!L275,'CONCLUSÃO INFORMAL'!P275),'CONCLUSÃO INFORMAL'!275:275,0)-1),"NÃO INFORMADO")</f>
        <v>NÃO INFORMADO</v>
      </c>
      <c r="AD275" s="233" t="str">
        <f>IFERROR(INDEX('CONCLUSÃO INFORMAL'!275:275,MATCH(MAX('CONCLUSÃO INFORMAL'!H275,'CONCLUSÃO INFORMAL'!L275,'CONCLUSÃO INFORMAL'!P275),'CONCLUSÃO INFORMAL'!275:275,0)),"NÃO INFORMADO")</f>
        <v>NÃO INFORMADO</v>
      </c>
      <c r="AE275" s="1950" t="str">
        <f>IFERROR(INDEX('CONCLUSÃO INFORMAL'!275:275,MATCH(MAX('CONCLUSÃO INFORMAL'!H275,'CONCLUSÃO INFORMAL'!L275,'CONCLUSÃO INFORMAL'!P275),'CONCLUSÃO INFORMAL'!275:275,0)+1),"NÃO INFORMADO")</f>
        <v>NÃO INFORMADO</v>
      </c>
    </row>
    <row r="276" spans="2:31" ht="43.5" x14ac:dyDescent="0.35">
      <c r="B276" s="7" t="str">
        <f>'INF GERAIS'!B276&amp;IFERROR(IF(INDEX(APOIO!$A$5:$A$50,MATCH('INF GERAIS'!N276,APOIO!$B$5:$B$50,0))="NÃO",APOIO!$A$2&amp;"NÃO VÁLIDO",""),"")</f>
        <v>2014.0261</v>
      </c>
      <c r="C276" s="1950" t="str">
        <f>'INF GERAIS'!C276</f>
        <v>MATA SUL</v>
      </c>
      <c r="D276" s="1950" t="str">
        <f>'INF GERAIS'!D276</f>
        <v>PALMARES</v>
      </c>
      <c r="E276" s="1950" t="str">
        <f>'INF GERAIS'!E276</f>
        <v>REVITALIZAÇÃO DA PRAÇA PAULO PARANHOS</v>
      </c>
      <c r="F276" s="1950" t="str">
        <f>'INF GERAIS'!G276</f>
        <v>NORMAL</v>
      </c>
      <c r="G276" s="1950" t="str">
        <f>'INF GERAIS'!N276</f>
        <v>APROVADO</v>
      </c>
      <c r="H276" s="1950" t="str">
        <f>'INF GERAIS'!O276</f>
        <v>EM ANDAMENTO</v>
      </c>
      <c r="I276" s="11">
        <f>'INF GERAIS'!I276</f>
        <v>1660376.3766666667</v>
      </c>
      <c r="J276" s="11">
        <f>'INF GERAIS'!J276</f>
        <v>218528.97</v>
      </c>
      <c r="K276" s="11">
        <f>'INF GERAIS'!K276</f>
        <v>218528.97</v>
      </c>
      <c r="L276" s="11">
        <f>'INF GERAIS'!L276</f>
        <v>0</v>
      </c>
      <c r="M276" s="11">
        <f>'INF GERAIS'!M276</f>
        <v>0</v>
      </c>
      <c r="N276" s="233">
        <f>IF(MAX(PAGAMENTOS!M276,PAGAMENTOS!U276,PAGAMENTOS!AC276,PAGAMENTOS!AK276,PAGAMENTOS!AQ276,PAGAMENTOS!AW276)=0,"SEM PAGAMENTO",IFERROR(INDEX(PAGAMENTOS!276:276,MATCH(MAX(PAGAMENTOS!M276,PAGAMENTOS!U276,PAGAMENTOS!AC276,PAGAMENTOS!AK276,PAGAMENTOS!AQ276,PAGAMENTOS!AW276),PAGAMENTOS!276:276,0)),"SEM PAGAMENTO"))</f>
        <v>42237</v>
      </c>
      <c r="O276" s="120" t="str">
        <f>IF(MAX(PAGAMENTOS!M276,PAGAMENTOS!U276,PAGAMENTOS!AC276,PAGAMENTOS!AK276,PAGAMENTOS!AQ276,PAGAMENTOS!AW276)=0,"SEM PAGAMENTO",IFERROR(IF(MATCH(MAX(PAGAMENTOS!M276,PAGAMENTOS!U276,PAGAMENTOS!AC276,PAGAMENTOS!AK276,PAGAMENTOS!AQ276,PAGAMENTOS!AW276),PAGAMENTOS!276:276,0)&gt;40,INDEX(PAGAMENTOS!276:276,MATCH(MAX(PAGAMENTOS!M276,PAGAMENTOS!U276,PAGAMENTOS!AC276,PAGAMENTOS!AK276,PAGAMENTOS!AQ276,PAGAMENTOS!AW276),PAGAMENTOS!276:276,0)-2)&amp;" P COMP.",IF(MATCH(MAX(PAGAMENTOS!M276,PAGAMENTOS!U276,PAGAMENTOS!AC276,PAGAMENTOS!AK276,PAGAMENTOS!AQ276,PAGAMENTOS!AW276),PAGAMENTOS!276:276,0)=13,"1ª P",IF(MATCH(MAX(PAGAMENTOS!M276,PAGAMENTOS!U276,PAGAMENTOS!AC276,PAGAMENTOS!AK276,PAGAMENTOS!AQ276,PAGAMENTOS!AW276),PAGAMENTOS!276:276,0)=21,"2ª P",IF(MATCH(MAX(PAGAMENTOS!M276,PAGAMENTOS!U276,PAGAMENTOS!AC276,PAGAMENTOS!AK276,PAGAMENTOS!AQ276,PAGAMENTOS!AW276),PAGAMENTOS!276:276,0)=29,"3ª P",IF(PAGAMENTOS!AC276=PAGAMENTOS!AK276,"4ª P","4ª P"))))),"SEM PAGAMENTO"))</f>
        <v>2ª P</v>
      </c>
      <c r="P276" s="11">
        <f>IF(MAX(PAGAMENTOS!M276,PAGAMENTOS!U276,PAGAMENTOS!AC276,PAGAMENTOS!AK276,PAGAMENTOS!AQ276,PAGAMENTOS!AW276)=0,"SEM PAGAMENTO",IFERROR(INDEX(PAGAMENTOS!276:276,MATCH(MAX(PAGAMENTOS!M276,PAGAMENTOS!U276,PAGAMENTOS!AC276,PAGAMENTOS!AK276,PAGAMENTOS!AQ276,PAGAMENTOS!AW276),PAGAMENTOS!276:276,0)-1),"SEM PAGAMENTO"))</f>
        <v>65558.69</v>
      </c>
      <c r="Q276" s="11">
        <f>SUM(PAGAMENTOS!G276,PAGAMENTOS!L276,PAGAMENTOS!T276,PAGAMENTOS!AB276,PAGAMENTOS!AJ276,PAGAMENTOS!AP276,PAGAMENTOS!AV276)</f>
        <v>131117.38</v>
      </c>
      <c r="R276" s="11">
        <f>SUM(PAGAMENTOS!G276,PAGAMENTOS!H276,PAGAMENTOS!L276,PAGAMENTOS!T276,PAGAMENTOS!AB276,PAGAMENTOS!AJ276,PAGAMENTOS!AP276,PAGAMENTOS!AV276)</f>
        <v>131117.38</v>
      </c>
      <c r="S276" s="17">
        <f t="shared" si="4"/>
        <v>0.59999999084789535</v>
      </c>
      <c r="T276" s="11">
        <f>IF(RIGHT(B276)="O",0,IF(AND(R276=0,PAGAMENTOS!H276&lt;&gt;0),0,K276-R276))</f>
        <v>87411.59</v>
      </c>
      <c r="U276" s="120" t="str">
        <f>IF(AND(OR(PAGAMENTOS!AG276&lt;&gt;"",PAGAMENTOS!AH276&lt;&gt;""),PAGAMENTOS!AK276=""),"4ª",IF(AND(OR(PAGAMENTOS!Y276&lt;&gt;"",PAGAMENTOS!Z276&lt;&gt;""),PAGAMENTOS!AC276=""),"3ª",IF(AND(OR(PAGAMENTOS!Q276&lt;&gt;"",PAGAMENTOS!R276&lt;&gt;""),PAGAMENTOS!U276=""),"2ª",IF(AND(OR(PAGAMENTOS!I276&lt;&gt;"",PAGAMENTOS!J276&lt;&gt;""),PAGAMENTOS!M276=""),"1ª","OK"))))</f>
        <v>OK</v>
      </c>
      <c r="V276" s="120" t="str">
        <f>IF(U276="4ª",IF(PAGAMENTOS!AH276="","AGUARDANDO VISTORIA","NO FINANCEIRO"),IF(U276="3ª",IF(PAGAMENTOS!Z276="","AGUARDANDO VISTORIA","NO FINANCEIRO"),IF(U276="2ª",IF(PAGAMENTOS!R276="","AGUARDANDO VISTORIA","NO FINANCEIRO"),IF(U276="1ª",IF(PAGAMENTOS!J276="","AGUARDANDO LIBERAÇÃO","NO FINANCEIRO"),"OK"))))</f>
        <v>OK</v>
      </c>
      <c r="W276" s="233" t="str">
        <f>IF(U276="4ª",IF(PAGAMENTOS!AH276="",PAGAMENTOS!AG276,PAGAMENTOS!AH276),IF(U276="3ª",IF(PAGAMENTOS!Z276="",PAGAMENTOS!Y276,PAGAMENTOS!Z276),IF(U276="2ª",IF(PAGAMENTOS!R276="",PAGAMENTOS!Q276,PAGAMENTOS!R276),IF(U276="1ª",IF(PAGAMENTOS!J276="",PAGAMENTOS!I276,PAGAMENTOS!J276),"OK"))))</f>
        <v>OK</v>
      </c>
      <c r="X276" s="18">
        <f>MAX(VISTORIA!Y276,VISTORIA!U276,VISTORIA!Q276,VISTORIA!M276,VISTORIA!I276)</f>
        <v>1</v>
      </c>
      <c r="Y276" s="18">
        <f>IF(VISTORIA!Y276&lt;&gt;"",VISTORIA!Y276,IF(VISTORIA!U276&lt;&gt;"",VISTORIA!U276,IF(VISTORIA!Q276&lt;&gt;"",VISTORIA!Q276,IF(VISTORIA!M276&lt;&gt;"",VISTORIA!M276,IF(VISTORIA!I276&lt;&gt;"",VISTORIA!I276,0)))))</f>
        <v>1</v>
      </c>
      <c r="Z276" s="233">
        <f>IF(VISTORIA!Y276&lt;&gt;"",VISTORIA!W276,IF(VISTORIA!U276&lt;&gt;"",VISTORIA!S276,IF(VISTORIA!Q276&lt;&gt;"",VISTORIA!O276,IF(VISTORIA!M276&lt;&gt;"",VISTORIA!K276,IF(VISTORIA!I276&lt;&gt;"",VISTORIA!G276,"NA")))))</f>
        <v>42957</v>
      </c>
      <c r="AA276" s="233" t="str">
        <f>IF(VISTORIA!Y276&lt;&gt;"",VISTORIA!X276,IF(VISTORIA!U276&lt;&gt;"",VISTORIA!T276,IF(VISTORIA!Q276&lt;&gt;"",VISTORIA!P276,IF(VISTORIA!M276&lt;&gt;"",VISTORIA!L276,IF(VISTORIA!I276&lt;&gt;"",VISTORIA!H276,"NA")))))</f>
        <v/>
      </c>
      <c r="AB276" s="233">
        <f>IF(OR(G276="AGUARDANDO PRESTAÇÃO DE CONTAS",G276="AGUARDANDO APROVAÇÃO PRESTAÇÃO DE CONTAS",G276="CONCLUÍDO"),"PTM CONCLUÍDO",IF(AND(VISTORIA!X276="",VISTORIA!W276&lt;&gt;""),VISTORIA!W276,IF(AND(VISTORIA!T276="",VISTORIA!S276&lt;&gt;""),VISTORIA!S276,IF(AND(VISTORIA!P276="",VISTORIA!O276&lt;&gt;""),VISTORIA!O276,IF(AND(VISTORIA!L276="",VISTORIA!K276&lt;&gt;""),VISTORIA!K276,IF(AND(VISTORIA!H276="",VISTORIA!G276&lt;&gt;""),VISTORIA!G276,"SEM PEDIDO"))))))</f>
        <v>42957</v>
      </c>
      <c r="AC276" s="18" t="str">
        <f>IFERROR(INDEX('CONCLUSÃO INFORMAL'!276:276,MATCH(MAX('CONCLUSÃO INFORMAL'!H276,'CONCLUSÃO INFORMAL'!L276,'CONCLUSÃO INFORMAL'!P276),'CONCLUSÃO INFORMAL'!276:276,0)-1),"NÃO INFORMADO")</f>
        <v>NÃO INFORMADO</v>
      </c>
      <c r="AD276" s="233" t="str">
        <f>IFERROR(INDEX('CONCLUSÃO INFORMAL'!276:276,MATCH(MAX('CONCLUSÃO INFORMAL'!H276,'CONCLUSÃO INFORMAL'!L276,'CONCLUSÃO INFORMAL'!P276),'CONCLUSÃO INFORMAL'!276:276,0)),"NÃO INFORMADO")</f>
        <v>NÃO INFORMADO</v>
      </c>
      <c r="AE276" s="1950" t="str">
        <f>IFERROR(INDEX('CONCLUSÃO INFORMAL'!276:276,MATCH(MAX('CONCLUSÃO INFORMAL'!H276,'CONCLUSÃO INFORMAL'!L276,'CONCLUSÃO INFORMAL'!P276),'CONCLUSÃO INFORMAL'!276:276,0)+1),"NÃO INFORMADO")</f>
        <v>NÃO INFORMADO</v>
      </c>
    </row>
    <row r="277" spans="2:31" ht="43.5" x14ac:dyDescent="0.35">
      <c r="B277" s="7" t="str">
        <f>'INF GERAIS'!B277&amp;IFERROR(IF(INDEX(APOIO!$A$5:$A$50,MATCH('INF GERAIS'!N277,APOIO!$B$5:$B$50,0))="NÃO",APOIO!$A$2&amp;"NÃO VÁLIDO",""),"")</f>
        <v>2014.0262</v>
      </c>
      <c r="C277" s="1950" t="str">
        <f>'INF GERAIS'!C277</f>
        <v>AGRESTE MERIDIONAL</v>
      </c>
      <c r="D277" s="1950" t="str">
        <f>'INF GERAIS'!D277</f>
        <v>PALMEIRINA</v>
      </c>
      <c r="E277" s="1950" t="str">
        <f>'INF GERAIS'!E277</f>
        <v>REVITALIZAÇÂO DA PRAÇA MANOEL LAFAYETE</v>
      </c>
      <c r="F277" s="1950" t="str">
        <f>'INF GERAIS'!G277</f>
        <v>NORMAL</v>
      </c>
      <c r="G277" s="1950" t="str">
        <f>'INF GERAIS'!N277</f>
        <v>APROVADO</v>
      </c>
      <c r="H277" s="1950" t="str">
        <f>'INF GERAIS'!O277</f>
        <v>EM ANDAMENTO</v>
      </c>
      <c r="I277" s="11">
        <f>'INF GERAIS'!I277</f>
        <v>452829.9366666667</v>
      </c>
      <c r="J277" s="11">
        <f>'INF GERAIS'!J277</f>
        <v>437652.13</v>
      </c>
      <c r="K277" s="11">
        <f>'INF GERAIS'!K277</f>
        <v>437652.13</v>
      </c>
      <c r="L277" s="11">
        <f>'INF GERAIS'!L277</f>
        <v>0</v>
      </c>
      <c r="M277" s="11">
        <f>'INF GERAIS'!M277</f>
        <v>0</v>
      </c>
      <c r="N277" s="233">
        <f>IF(MAX(PAGAMENTOS!M277,PAGAMENTOS!U277,PAGAMENTOS!AC277,PAGAMENTOS!AK277,PAGAMENTOS!AQ277,PAGAMENTOS!AW277)=0,"SEM PAGAMENTO",IFERROR(INDEX(PAGAMENTOS!277:277,MATCH(MAX(PAGAMENTOS!M277,PAGAMENTOS!U277,PAGAMENTOS!AC277,PAGAMENTOS!AK277,PAGAMENTOS!AQ277,PAGAMENTOS!AW277),PAGAMENTOS!277:277,0)),"SEM PAGAMENTO"))</f>
        <v>42836</v>
      </c>
      <c r="O277" s="120" t="str">
        <f>IF(MAX(PAGAMENTOS!M277,PAGAMENTOS!U277,PAGAMENTOS!AC277,PAGAMENTOS!AK277,PAGAMENTOS!AQ277,PAGAMENTOS!AW277)=0,"SEM PAGAMENTO",IFERROR(IF(MATCH(MAX(PAGAMENTOS!M277,PAGAMENTOS!U277,PAGAMENTOS!AC277,PAGAMENTOS!AK277,PAGAMENTOS!AQ277,PAGAMENTOS!AW277),PAGAMENTOS!277:277,0)&gt;40,INDEX(PAGAMENTOS!277:277,MATCH(MAX(PAGAMENTOS!M277,PAGAMENTOS!U277,PAGAMENTOS!AC277,PAGAMENTOS!AK277,PAGAMENTOS!AQ277,PAGAMENTOS!AW277),PAGAMENTOS!277:277,0)-2)&amp;" P COMP.",IF(MATCH(MAX(PAGAMENTOS!M277,PAGAMENTOS!U277,PAGAMENTOS!AC277,PAGAMENTOS!AK277,PAGAMENTOS!AQ277,PAGAMENTOS!AW277),PAGAMENTOS!277:277,0)=13,"1ª P",IF(MATCH(MAX(PAGAMENTOS!M277,PAGAMENTOS!U277,PAGAMENTOS!AC277,PAGAMENTOS!AK277,PAGAMENTOS!AQ277,PAGAMENTOS!AW277),PAGAMENTOS!277:277,0)=21,"2ª P",IF(MATCH(MAX(PAGAMENTOS!M277,PAGAMENTOS!U277,PAGAMENTOS!AC277,PAGAMENTOS!AK277,PAGAMENTOS!AQ277,PAGAMENTOS!AW277),PAGAMENTOS!277:277,0)=29,"3ª P",IF(PAGAMENTOS!AC277=PAGAMENTOS!AK277,"4ª P","4ª P"))))),"SEM PAGAMENTO"))</f>
        <v>2ª P</v>
      </c>
      <c r="P277" s="11">
        <f>IF(MAX(PAGAMENTOS!M277,PAGAMENTOS!U277,PAGAMENTOS!AC277,PAGAMENTOS!AK277,PAGAMENTOS!AQ277,PAGAMENTOS!AW277)=0,"SEM PAGAMENTO",IFERROR(INDEX(PAGAMENTOS!277:277,MATCH(MAX(PAGAMENTOS!M277,PAGAMENTOS!U277,PAGAMENTOS!AC277,PAGAMENTOS!AK277,PAGAMENTOS!AQ277,PAGAMENTOS!AW277),PAGAMENTOS!277:277,0)-1),"SEM PAGAMENTO"))</f>
        <v>135154.04999999999</v>
      </c>
      <c r="Q277" s="11">
        <f>SUM(PAGAMENTOS!G277,PAGAMENTOS!L277,PAGAMENTOS!T277,PAGAMENTOS!AB277,PAGAMENTOS!AJ277,PAGAMENTOS!AP277,PAGAMENTOS!AV277)</f>
        <v>270308.09999999998</v>
      </c>
      <c r="R277" s="11">
        <f>SUM(PAGAMENTOS!G277,PAGAMENTOS!H277,PAGAMENTOS!L277,PAGAMENTOS!T277,PAGAMENTOS!AB277,PAGAMENTOS!AJ277,PAGAMENTOS!AP277,PAGAMENTOS!AV277)</f>
        <v>270308.09999999998</v>
      </c>
      <c r="S277" s="17">
        <f t="shared" si="4"/>
        <v>0.6176323190749694</v>
      </c>
      <c r="T277" s="11">
        <f>IF(RIGHT(B277)="O",0,IF(AND(R277=0,PAGAMENTOS!H277&lt;&gt;0),0,K277-R277))</f>
        <v>167344.03000000003</v>
      </c>
      <c r="U277" s="120" t="str">
        <f>IF(AND(OR(PAGAMENTOS!AG277&lt;&gt;"",PAGAMENTOS!AH277&lt;&gt;""),PAGAMENTOS!AK277=""),"4ª",IF(AND(OR(PAGAMENTOS!Y277&lt;&gt;"",PAGAMENTOS!Z277&lt;&gt;""),PAGAMENTOS!AC277=""),"3ª",IF(AND(OR(PAGAMENTOS!Q277&lt;&gt;"",PAGAMENTOS!R277&lt;&gt;""),PAGAMENTOS!U277=""),"2ª",IF(AND(OR(PAGAMENTOS!I277&lt;&gt;"",PAGAMENTOS!J277&lt;&gt;""),PAGAMENTOS!M277=""),"1ª","OK"))))</f>
        <v>3ª</v>
      </c>
      <c r="V277" s="120" t="str">
        <f>IF(U277="4ª",IF(PAGAMENTOS!AH277="","AGUARDANDO VISTORIA","NO FINANCEIRO"),IF(U277="3ª",IF(PAGAMENTOS!Z277="","AGUARDANDO VISTORIA","NO FINANCEIRO"),IF(U277="2ª",IF(PAGAMENTOS!R277="","AGUARDANDO VISTORIA","NO FINANCEIRO"),IF(U277="1ª",IF(PAGAMENTOS!J277="","AGUARDANDO LIBERAÇÃO","NO FINANCEIRO"),"OK"))))</f>
        <v>AGUARDANDO VISTORIA</v>
      </c>
      <c r="W277" s="233">
        <f>IF(U277="4ª",IF(PAGAMENTOS!AH277="",PAGAMENTOS!AG277,PAGAMENTOS!AH277),IF(U277="3ª",IF(PAGAMENTOS!Z277="",PAGAMENTOS!Y277,PAGAMENTOS!Z277),IF(U277="2ª",IF(PAGAMENTOS!R277="",PAGAMENTOS!Q277,PAGAMENTOS!R277),IF(U277="1ª",IF(PAGAMENTOS!J277="",PAGAMENTOS!I277,PAGAMENTOS!J277),"OK"))))</f>
        <v>43354</v>
      </c>
      <c r="X277" s="18">
        <f>MAX(VISTORIA!Y277,VISTORIA!U277,VISTORIA!Q277,VISTORIA!M277,VISTORIA!I277)</f>
        <v>0.6</v>
      </c>
      <c r="Y277" s="18">
        <f>IF(VISTORIA!Y277&lt;&gt;"",VISTORIA!Y277,IF(VISTORIA!U277&lt;&gt;"",VISTORIA!U277,IF(VISTORIA!Q277&lt;&gt;"",VISTORIA!Q277,IF(VISTORIA!M277&lt;&gt;"",VISTORIA!M277,IF(VISTORIA!I277&lt;&gt;"",VISTORIA!I277,0)))))</f>
        <v>0.6</v>
      </c>
      <c r="Z277" s="233">
        <f>IF(VISTORIA!Y277&lt;&gt;"",VISTORIA!W277,IF(VISTORIA!U277&lt;&gt;"",VISTORIA!S277,IF(VISTORIA!Q277&lt;&gt;"",VISTORIA!O277,IF(VISTORIA!M277&lt;&gt;"",VISTORIA!K277,IF(VISTORIA!I277&lt;&gt;"",VISTORIA!G277,"NA")))))</f>
        <v>43354</v>
      </c>
      <c r="AA277" s="233" t="str">
        <f>IF(VISTORIA!Y277&lt;&gt;"",VISTORIA!X277,IF(VISTORIA!U277&lt;&gt;"",VISTORIA!T277,IF(VISTORIA!Q277&lt;&gt;"",VISTORIA!P277,IF(VISTORIA!M277&lt;&gt;"",VISTORIA!L277,IF(VISTORIA!I277&lt;&gt;"",VISTORIA!H277,"NA")))))</f>
        <v/>
      </c>
      <c r="AB277" s="233">
        <f>IF(OR(G277="AGUARDANDO PRESTAÇÃO DE CONTAS",G277="AGUARDANDO APROVAÇÃO PRESTAÇÃO DE CONTAS",G277="CONCLUÍDO"),"PTM CONCLUÍDO",IF(AND(VISTORIA!X277="",VISTORIA!W277&lt;&gt;""),VISTORIA!W277,IF(AND(VISTORIA!T277="",VISTORIA!S277&lt;&gt;""),VISTORIA!S277,IF(AND(VISTORIA!P277="",VISTORIA!O277&lt;&gt;""),VISTORIA!O277,IF(AND(VISTORIA!L277="",VISTORIA!K277&lt;&gt;""),VISTORIA!K277,IF(AND(VISTORIA!H277="",VISTORIA!G277&lt;&gt;""),VISTORIA!G277,"SEM PEDIDO"))))))</f>
        <v>43354</v>
      </c>
      <c r="AC277" s="18" t="str">
        <f>IFERROR(INDEX('CONCLUSÃO INFORMAL'!277:277,MATCH(MAX('CONCLUSÃO INFORMAL'!H277,'CONCLUSÃO INFORMAL'!L277,'CONCLUSÃO INFORMAL'!P277),'CONCLUSÃO INFORMAL'!277:277,0)-1),"NÃO INFORMADO")</f>
        <v>NÃO INFORMADO</v>
      </c>
      <c r="AD277" s="233" t="str">
        <f>IFERROR(INDEX('CONCLUSÃO INFORMAL'!277:277,MATCH(MAX('CONCLUSÃO INFORMAL'!H277,'CONCLUSÃO INFORMAL'!L277,'CONCLUSÃO INFORMAL'!P277),'CONCLUSÃO INFORMAL'!277:277,0)),"NÃO INFORMADO")</f>
        <v>NÃO INFORMADO</v>
      </c>
      <c r="AE277" s="1950" t="str">
        <f>IFERROR(INDEX('CONCLUSÃO INFORMAL'!277:277,MATCH(MAX('CONCLUSÃO INFORMAL'!H277,'CONCLUSÃO INFORMAL'!L277,'CONCLUSÃO INFORMAL'!P277),'CONCLUSÃO INFORMAL'!277:277,0)+1),"NÃO INFORMADO")</f>
        <v>NÃO INFORMADO</v>
      </c>
    </row>
    <row r="278" spans="2:31" ht="145" x14ac:dyDescent="0.35">
      <c r="B278" s="7" t="str">
        <f>'INF GERAIS'!B278&amp;IFERROR(IF(INDEX(APOIO!$A$5:$A$50,MATCH('INF GERAIS'!N278,APOIO!$B$5:$B$50,0))="NÃO",APOIO!$A$2&amp;"NÃO VÁLIDO",""),"")</f>
        <v>2014.0263
NÃO VÁLIDO</v>
      </c>
      <c r="C278" s="1950" t="str">
        <f>'INF GERAIS'!C278</f>
        <v>AGRESTE CENTRAL</v>
      </c>
      <c r="D278" s="1950" t="str">
        <f>'INF GERAIS'!D278</f>
        <v>PANELAS</v>
      </c>
      <c r="E278" s="1950" t="str">
        <f>'INF GERAIS'!E278</f>
        <v>RESTAURAÇÃO, REFORMA E ADEQUAÇÃO DE EDIFICAÇÃO DE CARÁTER HISTÓRICO E CULTURAL (ANTIGO FORUM MUNICIPAL) E CONSTRUÇÃO DE UM BLOCO ANEXO PARA FINS DE TRANSFERÊNCIA DA SEDE DO GOVERNO MUNICIPAL.</v>
      </c>
      <c r="F278" s="1950" t="str">
        <f>'INF GERAIS'!G278</f>
        <v>NORMAL</v>
      </c>
      <c r="G278" s="1950" t="str">
        <f>'INF GERAIS'!N278</f>
        <v>SUBSTITUÍDO</v>
      </c>
      <c r="H278" s="1950" t="str">
        <f>'INF GERAIS'!O278</f>
        <v>CANCELADA</v>
      </c>
      <c r="I278" s="11">
        <f>'INF GERAIS'!I278</f>
        <v>1056603.1616666701</v>
      </c>
      <c r="J278" s="11">
        <f>'INF GERAIS'!J278</f>
        <v>0</v>
      </c>
      <c r="K278" s="11">
        <f>'INF GERAIS'!K278</f>
        <v>0</v>
      </c>
      <c r="L278" s="11">
        <f>'INF GERAIS'!L278</f>
        <v>0</v>
      </c>
      <c r="M278" s="11">
        <f>'INF GERAIS'!M278</f>
        <v>0</v>
      </c>
      <c r="N278" s="233">
        <f>IF(MAX(PAGAMENTOS!M278,PAGAMENTOS!U278,PAGAMENTOS!AC278,PAGAMENTOS!AK278,PAGAMENTOS!AQ278,PAGAMENTOS!AW278)=0,"SEM PAGAMENTO",IFERROR(INDEX(PAGAMENTOS!278:278,MATCH(MAX(PAGAMENTOS!M278,PAGAMENTOS!U278,PAGAMENTOS!AC278,PAGAMENTOS!AK278,PAGAMENTOS!AQ278,PAGAMENTOS!AW278),PAGAMENTOS!278:278,0)),"SEM PAGAMENTO"))</f>
        <v>42142</v>
      </c>
      <c r="O278" s="120" t="str">
        <f>IF(MAX(PAGAMENTOS!M278,PAGAMENTOS!U278,PAGAMENTOS!AC278,PAGAMENTOS!AK278,PAGAMENTOS!AQ278,PAGAMENTOS!AW278)=0,"SEM PAGAMENTO",IFERROR(IF(MATCH(MAX(PAGAMENTOS!M278,PAGAMENTOS!U278,PAGAMENTOS!AC278,PAGAMENTOS!AK278,PAGAMENTOS!AQ278,PAGAMENTOS!AW278),PAGAMENTOS!278:278,0)&gt;40,INDEX(PAGAMENTOS!278:278,MATCH(MAX(PAGAMENTOS!M278,PAGAMENTOS!U278,PAGAMENTOS!AC278,PAGAMENTOS!AK278,PAGAMENTOS!AQ278,PAGAMENTOS!AW278),PAGAMENTOS!278:278,0)-2)&amp;" P COMP.",IF(MATCH(MAX(PAGAMENTOS!M278,PAGAMENTOS!U278,PAGAMENTOS!AC278,PAGAMENTOS!AK278,PAGAMENTOS!AQ278,PAGAMENTOS!AW278),PAGAMENTOS!278:278,0)=13,"1ª P",IF(MATCH(MAX(PAGAMENTOS!M278,PAGAMENTOS!U278,PAGAMENTOS!AC278,PAGAMENTOS!AK278,PAGAMENTOS!AQ278,PAGAMENTOS!AW278),PAGAMENTOS!278:278,0)=21,"2ª P",IF(MATCH(MAX(PAGAMENTOS!M278,PAGAMENTOS!U278,PAGAMENTOS!AC278,PAGAMENTOS!AK278,PAGAMENTOS!AQ278,PAGAMENTOS!AW278),PAGAMENTOS!278:278,0)=29,"3ª P",IF(PAGAMENTOS!AC278=PAGAMENTOS!AK278,"4ª P","4ª P"))))),"SEM PAGAMENTO"))</f>
        <v>2ª P</v>
      </c>
      <c r="P278" s="11">
        <f>IF(MAX(PAGAMENTOS!M278,PAGAMENTOS!U278,PAGAMENTOS!AC278,PAGAMENTOS!AK278,PAGAMENTOS!AQ278,PAGAMENTOS!AW278)=0,"SEM PAGAMENTO",IFERROR(INDEX(PAGAMENTOS!278:278,MATCH(MAX(PAGAMENTOS!M278,PAGAMENTOS!U278,PAGAMENTOS!AC278,PAGAMENTOS!AK278,PAGAMENTOS!AQ278,PAGAMENTOS!AW278),PAGAMENTOS!278:278,0)-1),"SEM PAGAMENTO"))</f>
        <v>103652.32</v>
      </c>
      <c r="Q278" s="11">
        <f>SUM(PAGAMENTOS!G278,PAGAMENTOS!L278,PAGAMENTOS!T278,PAGAMENTOS!AB278,PAGAMENTOS!AJ278,PAGAMENTOS!AP278,PAGAMENTOS!AV278)</f>
        <v>0</v>
      </c>
      <c r="R278" s="11">
        <f>SUM(PAGAMENTOS!G278,PAGAMENTOS!H278,PAGAMENTOS!L278,PAGAMENTOS!T278,PAGAMENTOS!AB278,PAGAMENTOS!AJ278,PAGAMENTOS!AP278,PAGAMENTOS!AV278)</f>
        <v>0</v>
      </c>
      <c r="S278" s="17" t="str">
        <f t="shared" si="4"/>
        <v>NA</v>
      </c>
      <c r="T278" s="11">
        <f>IF(RIGHT(B278)="O",0,IF(AND(R278=0,PAGAMENTOS!H278&lt;&gt;0),0,K278-R278))</f>
        <v>0</v>
      </c>
      <c r="U278" s="120" t="str">
        <f>IF(AND(OR(PAGAMENTOS!AG278&lt;&gt;"",PAGAMENTOS!AH278&lt;&gt;""),PAGAMENTOS!AK278=""),"4ª",IF(AND(OR(PAGAMENTOS!Y278&lt;&gt;"",PAGAMENTOS!Z278&lt;&gt;""),PAGAMENTOS!AC278=""),"3ª",IF(AND(OR(PAGAMENTOS!Q278&lt;&gt;"",PAGAMENTOS!R278&lt;&gt;""),PAGAMENTOS!U278=""),"2ª",IF(AND(OR(PAGAMENTOS!I278&lt;&gt;"",PAGAMENTOS!J278&lt;&gt;""),PAGAMENTOS!M278=""),"1ª","OK"))))</f>
        <v>OK</v>
      </c>
      <c r="V278" s="120" t="str">
        <f>IF(U278="4ª",IF(PAGAMENTOS!AH278="","AGUARDANDO VISTORIA","NO FINANCEIRO"),IF(U278="3ª",IF(PAGAMENTOS!Z278="","AGUARDANDO VISTORIA","NO FINANCEIRO"),IF(U278="2ª",IF(PAGAMENTOS!R278="","AGUARDANDO VISTORIA","NO FINANCEIRO"),IF(U278="1ª",IF(PAGAMENTOS!J278="","AGUARDANDO LIBERAÇÃO","NO FINANCEIRO"),"OK"))))</f>
        <v>OK</v>
      </c>
      <c r="W278" s="233" t="str">
        <f>IF(U278="4ª",IF(PAGAMENTOS!AH278="",PAGAMENTOS!AG278,PAGAMENTOS!AH278),IF(U278="3ª",IF(PAGAMENTOS!Z278="",PAGAMENTOS!Y278,PAGAMENTOS!Z278),IF(U278="2ª",IF(PAGAMENTOS!R278="",PAGAMENTOS!Q278,PAGAMENTOS!R278),IF(U278="1ª",IF(PAGAMENTOS!J278="",PAGAMENTOS!I278,PAGAMENTOS!J278),"OK"))))</f>
        <v>OK</v>
      </c>
      <c r="X278" s="18">
        <f>MAX(VISTORIA!Y278,VISTORIA!U278,VISTORIA!Q278,VISTORIA!M278,VISTORIA!I278)</f>
        <v>0</v>
      </c>
      <c r="Y278" s="18">
        <f>IF(VISTORIA!Y278&lt;&gt;"",VISTORIA!Y278,IF(VISTORIA!U278&lt;&gt;"",VISTORIA!U278,IF(VISTORIA!Q278&lt;&gt;"",VISTORIA!Q278,IF(VISTORIA!M278&lt;&gt;"",VISTORIA!M278,IF(VISTORIA!I278&lt;&gt;"",VISTORIA!I278,0)))))</f>
        <v>0</v>
      </c>
      <c r="Z278" s="233" t="str">
        <f>IF(VISTORIA!Y278&lt;&gt;"",VISTORIA!W278,IF(VISTORIA!U278&lt;&gt;"",VISTORIA!S278,IF(VISTORIA!Q278&lt;&gt;"",VISTORIA!O278,IF(VISTORIA!M278&lt;&gt;"",VISTORIA!K278,IF(VISTORIA!I278&lt;&gt;"",VISTORIA!G278,"NA")))))</f>
        <v>NA</v>
      </c>
      <c r="AA278" s="233" t="str">
        <f>IF(VISTORIA!Y278&lt;&gt;"",VISTORIA!X278,IF(VISTORIA!U278&lt;&gt;"",VISTORIA!T278,IF(VISTORIA!Q278&lt;&gt;"",VISTORIA!P278,IF(VISTORIA!M278&lt;&gt;"",VISTORIA!L278,IF(VISTORIA!I278&lt;&gt;"",VISTORIA!H278,"NA")))))</f>
        <v>NA</v>
      </c>
      <c r="AB278" s="233" t="str">
        <f>IF(OR(G278="AGUARDANDO PRESTAÇÃO DE CONTAS",G278="AGUARDANDO APROVAÇÃO PRESTAÇÃO DE CONTAS",G278="CONCLUÍDO"),"PTM CONCLUÍDO",IF(AND(VISTORIA!X278="",VISTORIA!W278&lt;&gt;""),VISTORIA!W278,IF(AND(VISTORIA!T278="",VISTORIA!S278&lt;&gt;""),VISTORIA!S278,IF(AND(VISTORIA!P278="",VISTORIA!O278&lt;&gt;""),VISTORIA!O278,IF(AND(VISTORIA!L278="",VISTORIA!K278&lt;&gt;""),VISTORIA!K278,IF(AND(VISTORIA!H278="",VISTORIA!G278&lt;&gt;""),VISTORIA!G278,"SEM PEDIDO"))))))</f>
        <v>SEM PEDIDO</v>
      </c>
      <c r="AC278" s="18" t="str">
        <f>IFERROR(INDEX('CONCLUSÃO INFORMAL'!278:278,MATCH(MAX('CONCLUSÃO INFORMAL'!H278,'CONCLUSÃO INFORMAL'!L278,'CONCLUSÃO INFORMAL'!P278),'CONCLUSÃO INFORMAL'!278:278,0)-1),"NÃO INFORMADO")</f>
        <v>NÃO INFORMADO</v>
      </c>
      <c r="AD278" s="233" t="str">
        <f>IFERROR(INDEX('CONCLUSÃO INFORMAL'!278:278,MATCH(MAX('CONCLUSÃO INFORMAL'!H278,'CONCLUSÃO INFORMAL'!L278,'CONCLUSÃO INFORMAL'!P278),'CONCLUSÃO INFORMAL'!278:278,0)),"NÃO INFORMADO")</f>
        <v>NÃO INFORMADO</v>
      </c>
      <c r="AE278" s="1950" t="str">
        <f>IFERROR(INDEX('CONCLUSÃO INFORMAL'!278:278,MATCH(MAX('CONCLUSÃO INFORMAL'!H278,'CONCLUSÃO INFORMAL'!L278,'CONCLUSÃO INFORMAL'!P278),'CONCLUSÃO INFORMAL'!278:278,0)+1),"NÃO INFORMADO")</f>
        <v>NÃO INFORMADO</v>
      </c>
    </row>
    <row r="279" spans="2:31" ht="43.5" x14ac:dyDescent="0.35">
      <c r="B279" s="7" t="str">
        <f>'INF GERAIS'!B279&amp;IFERROR(IF(INDEX(APOIO!$A$5:$A$50,MATCH('INF GERAIS'!N279,APOIO!$B$5:$B$50,0))="NÃO",APOIO!$A$2&amp;"NÃO VÁLIDO",""),"")</f>
        <v>2014.0264</v>
      </c>
      <c r="C279" s="1950" t="str">
        <f>'INF GERAIS'!C279</f>
        <v>AGRESTE CENTRAL</v>
      </c>
      <c r="D279" s="1950" t="str">
        <f>'INF GERAIS'!D279</f>
        <v>PANELAS</v>
      </c>
      <c r="E279" s="1950" t="str">
        <f>'INF GERAIS'!E279</f>
        <v>PAVIMENTAÇÃO DE VIAS URBANAS NA SEDE E DISTRITOS DO MUNICÍPIO</v>
      </c>
      <c r="F279" s="1950" t="str">
        <f>'INF GERAIS'!G279</f>
        <v>NORMAL</v>
      </c>
      <c r="G279" s="1950" t="str">
        <f>'INF GERAIS'!N279</f>
        <v>AGUARDANDO APROVAÇÃO PRESTAÇÃO DE CONTAS (SECRETARIA)</v>
      </c>
      <c r="H279" s="1950" t="str">
        <f>'INF GERAIS'!O279</f>
        <v>CONCLUÍDA</v>
      </c>
      <c r="I279" s="11">
        <f>'INF GERAIS'!I279</f>
        <v>1056603.1616666701</v>
      </c>
      <c r="J279" s="11">
        <f>'INF GERAIS'!J279</f>
        <v>345507.72</v>
      </c>
      <c r="K279" s="11">
        <f>'INF GERAIS'!K279</f>
        <v>345507.72</v>
      </c>
      <c r="L279" s="11">
        <f>'INF GERAIS'!L279</f>
        <v>0</v>
      </c>
      <c r="M279" s="11">
        <f>'INF GERAIS'!M279</f>
        <v>0</v>
      </c>
      <c r="N279" s="233">
        <f>IF(MAX(PAGAMENTOS!M279,PAGAMENTOS!U279,PAGAMENTOS!AC279,PAGAMENTOS!AK279,PAGAMENTOS!AQ279,PAGAMENTOS!AW279)=0,"SEM PAGAMENTO",IFERROR(INDEX(PAGAMENTOS!279:279,MATCH(MAX(PAGAMENTOS!M279,PAGAMENTOS!U279,PAGAMENTOS!AC279,PAGAMENTOS!AK279,PAGAMENTOS!AQ279,PAGAMENTOS!AW279),PAGAMENTOS!279:279,0)),"SEM PAGAMENTO"))</f>
        <v>42487</v>
      </c>
      <c r="O279" s="120" t="str">
        <f>IF(MAX(PAGAMENTOS!M279,PAGAMENTOS!U279,PAGAMENTOS!AC279,PAGAMENTOS!AK279,PAGAMENTOS!AQ279,PAGAMENTOS!AW279)=0,"SEM PAGAMENTO",IFERROR(IF(MATCH(MAX(PAGAMENTOS!M279,PAGAMENTOS!U279,PAGAMENTOS!AC279,PAGAMENTOS!AK279,PAGAMENTOS!AQ279,PAGAMENTOS!AW279),PAGAMENTOS!279:279,0)&gt;40,INDEX(PAGAMENTOS!279:279,MATCH(MAX(PAGAMENTOS!M279,PAGAMENTOS!U279,PAGAMENTOS!AC279,PAGAMENTOS!AK279,PAGAMENTOS!AQ279,PAGAMENTOS!AW279),PAGAMENTOS!279:279,0)-2)&amp;" P COMP.",IF(MATCH(MAX(PAGAMENTOS!M279,PAGAMENTOS!U279,PAGAMENTOS!AC279,PAGAMENTOS!AK279,PAGAMENTOS!AQ279,PAGAMENTOS!AW279),PAGAMENTOS!279:279,0)=13,"1ª P",IF(MATCH(MAX(PAGAMENTOS!M279,PAGAMENTOS!U279,PAGAMENTOS!AC279,PAGAMENTOS!AK279,PAGAMENTOS!AQ279,PAGAMENTOS!AW279),PAGAMENTOS!279:279,0)=21,"2ª P",IF(MATCH(MAX(PAGAMENTOS!M279,PAGAMENTOS!U279,PAGAMENTOS!AC279,PAGAMENTOS!AK279,PAGAMENTOS!AQ279,PAGAMENTOS!AW279),PAGAMENTOS!279:279,0)=29,"3ª P",IF(PAGAMENTOS!AC279=PAGAMENTOS!AK279,"4ª P","4ª P"))))),"SEM PAGAMENTO"))</f>
        <v>4ª P</v>
      </c>
      <c r="P279" s="11">
        <f>IF(MAX(PAGAMENTOS!M279,PAGAMENTOS!U279,PAGAMENTOS!AC279,PAGAMENTOS!AK279,PAGAMENTOS!AQ279,PAGAMENTOS!AW279)=0,"SEM PAGAMENTO",IFERROR(INDEX(PAGAMENTOS!279:279,MATCH(MAX(PAGAMENTOS!M279,PAGAMENTOS!U279,PAGAMENTOS!AC279,PAGAMENTOS!AK279,PAGAMENTOS!AQ279,PAGAMENTOS!AW279),PAGAMENTOS!279:279,0)-1),"SEM PAGAMENTO"))</f>
        <v>69101.539999999994</v>
      </c>
      <c r="Q279" s="11">
        <f>SUM(PAGAMENTOS!G279,PAGAMENTOS!L279,PAGAMENTOS!T279,PAGAMENTOS!AB279,PAGAMENTOS!AJ279,PAGAMENTOS!AP279,PAGAMENTOS!AV279)</f>
        <v>345507.72</v>
      </c>
      <c r="R279" s="11">
        <f>SUM(PAGAMENTOS!G279,PAGAMENTOS!H279,PAGAMENTOS!L279,PAGAMENTOS!T279,PAGAMENTOS!AB279,PAGAMENTOS!AJ279,PAGAMENTOS!AP279,PAGAMENTOS!AV279)</f>
        <v>345507.72</v>
      </c>
      <c r="S279" s="17">
        <f t="shared" si="4"/>
        <v>1</v>
      </c>
      <c r="T279" s="11">
        <f>IF(RIGHT(B279)="O",0,IF(AND(R279=0,PAGAMENTOS!H279&lt;&gt;0),0,K279-R279))</f>
        <v>0</v>
      </c>
      <c r="U279" s="120" t="str">
        <f>IF(AND(OR(PAGAMENTOS!AG279&lt;&gt;"",PAGAMENTOS!AH279&lt;&gt;""),PAGAMENTOS!AK279=""),"4ª",IF(AND(OR(PAGAMENTOS!Y279&lt;&gt;"",PAGAMENTOS!Z279&lt;&gt;""),PAGAMENTOS!AC279=""),"3ª",IF(AND(OR(PAGAMENTOS!Q279&lt;&gt;"",PAGAMENTOS!R279&lt;&gt;""),PAGAMENTOS!U279=""),"2ª",IF(AND(OR(PAGAMENTOS!I279&lt;&gt;"",PAGAMENTOS!J279&lt;&gt;""),PAGAMENTOS!M279=""),"1ª","OK"))))</f>
        <v>OK</v>
      </c>
      <c r="V279" s="120" t="str">
        <f>IF(U279="4ª",IF(PAGAMENTOS!AH279="","AGUARDANDO VISTORIA","NO FINANCEIRO"),IF(U279="3ª",IF(PAGAMENTOS!Z279="","AGUARDANDO VISTORIA","NO FINANCEIRO"),IF(U279="2ª",IF(PAGAMENTOS!R279="","AGUARDANDO VISTORIA","NO FINANCEIRO"),IF(U279="1ª",IF(PAGAMENTOS!J279="","AGUARDANDO LIBERAÇÃO","NO FINANCEIRO"),"OK"))))</f>
        <v>OK</v>
      </c>
      <c r="W279" s="233" t="str">
        <f>IF(U279="4ª",IF(PAGAMENTOS!AH279="",PAGAMENTOS!AG279,PAGAMENTOS!AH279),IF(U279="3ª",IF(PAGAMENTOS!Z279="",PAGAMENTOS!Y279,PAGAMENTOS!Z279),IF(U279="2ª",IF(PAGAMENTOS!R279="",PAGAMENTOS!Q279,PAGAMENTOS!R279),IF(U279="1ª",IF(PAGAMENTOS!J279="",PAGAMENTOS!I279,PAGAMENTOS!J279),"OK"))))</f>
        <v>OK</v>
      </c>
      <c r="X279" s="18">
        <f>MAX(VISTORIA!Y279,VISTORIA!U279,VISTORIA!Q279,VISTORIA!M279,VISTORIA!I279)</f>
        <v>1</v>
      </c>
      <c r="Y279" s="18">
        <f>IF(VISTORIA!Y279&lt;&gt;"",VISTORIA!Y279,IF(VISTORIA!U279&lt;&gt;"",VISTORIA!U279,IF(VISTORIA!Q279&lt;&gt;"",VISTORIA!Q279,IF(VISTORIA!M279&lt;&gt;"",VISTORIA!M279,IF(VISTORIA!I279&lt;&gt;"",VISTORIA!I279,0)))))</f>
        <v>1</v>
      </c>
      <c r="Z279" s="233">
        <f>IF(VISTORIA!Y279&lt;&gt;"",VISTORIA!W279,IF(VISTORIA!U279&lt;&gt;"",VISTORIA!S279,IF(VISTORIA!Q279&lt;&gt;"",VISTORIA!O279,IF(VISTORIA!M279&lt;&gt;"",VISTORIA!K279,IF(VISTORIA!I279&lt;&gt;"",VISTORIA!G279,"NA")))))</f>
        <v>42444</v>
      </c>
      <c r="AA279" s="233">
        <f>IF(VISTORIA!Y279&lt;&gt;"",VISTORIA!X279,IF(VISTORIA!U279&lt;&gt;"",VISTORIA!T279,IF(VISTORIA!Q279&lt;&gt;"",VISTORIA!P279,IF(VISTORIA!M279&lt;&gt;"",VISTORIA!L279,IF(VISTORIA!I279&lt;&gt;"",VISTORIA!H279,"NA")))))</f>
        <v>42475</v>
      </c>
      <c r="AB279" s="233" t="str">
        <f>IF(OR(G279="AGUARDANDO PRESTAÇÃO DE CONTAS",G279="AGUARDANDO APROVAÇÃO PRESTAÇÃO DE CONTAS",G279="CONCLUÍDO"),"PTM CONCLUÍDO",IF(AND(VISTORIA!X279="",VISTORIA!W279&lt;&gt;""),VISTORIA!W279,IF(AND(VISTORIA!T279="",VISTORIA!S279&lt;&gt;""),VISTORIA!S279,IF(AND(VISTORIA!P279="",VISTORIA!O279&lt;&gt;""),VISTORIA!O279,IF(AND(VISTORIA!L279="",VISTORIA!K279&lt;&gt;""),VISTORIA!K279,IF(AND(VISTORIA!H279="",VISTORIA!G279&lt;&gt;""),VISTORIA!G279,"SEM PEDIDO"))))))</f>
        <v>SEM PEDIDO</v>
      </c>
      <c r="AC279" s="18" t="str">
        <f>IFERROR(INDEX('CONCLUSÃO INFORMAL'!279:279,MATCH(MAX('CONCLUSÃO INFORMAL'!H279,'CONCLUSÃO INFORMAL'!L279,'CONCLUSÃO INFORMAL'!P279),'CONCLUSÃO INFORMAL'!279:279,0)-1),"NÃO INFORMADO")</f>
        <v>NÃO INFORMADO</v>
      </c>
      <c r="AD279" s="233" t="str">
        <f>IFERROR(INDEX('CONCLUSÃO INFORMAL'!279:279,MATCH(MAX('CONCLUSÃO INFORMAL'!H279,'CONCLUSÃO INFORMAL'!L279,'CONCLUSÃO INFORMAL'!P279),'CONCLUSÃO INFORMAL'!279:279,0)),"NÃO INFORMADO")</f>
        <v>NÃO INFORMADO</v>
      </c>
      <c r="AE279" s="1950" t="str">
        <f>IFERROR(INDEX('CONCLUSÃO INFORMAL'!279:279,MATCH(MAX('CONCLUSÃO INFORMAL'!H279,'CONCLUSÃO INFORMAL'!L279,'CONCLUSÃO INFORMAL'!P279),'CONCLUSÃO INFORMAL'!279:279,0)+1),"NÃO INFORMADO")</f>
        <v>NÃO INFORMADO</v>
      </c>
    </row>
    <row r="280" spans="2:31" ht="43.5" x14ac:dyDescent="0.35">
      <c r="B280" s="7" t="str">
        <f>'INF GERAIS'!B280&amp;IFERROR(IF(INDEX(APOIO!$A$5:$A$50,MATCH('INF GERAIS'!N280,APOIO!$B$5:$B$50,0))="NÃO",APOIO!$A$2&amp;"NÃO VÁLIDO",""),"")</f>
        <v>2014.0265</v>
      </c>
      <c r="C280" s="1950" t="str">
        <f>'INF GERAIS'!C280</f>
        <v>AGRESTE CENTRAL</v>
      </c>
      <c r="D280" s="1950" t="str">
        <f>'INF GERAIS'!D280</f>
        <v>PANELAS</v>
      </c>
      <c r="E280" s="1950" t="str">
        <f>'INF GERAIS'!E280</f>
        <v>PAVIMENTAÇÃO DE VIAS URBANAS NA SEDE MUNICIPAL</v>
      </c>
      <c r="F280" s="1950" t="str">
        <f>'INF GERAIS'!G280</f>
        <v>NORMAL</v>
      </c>
      <c r="G280" s="1950" t="str">
        <f>'INF GERAIS'!N280</f>
        <v>AGUARDANDO APROVAÇÃO PRESTAÇÃO DE CONTAS (SECRETARIA)</v>
      </c>
      <c r="H280" s="1950" t="str">
        <f>'INF GERAIS'!O280</f>
        <v>CONCLUÍDA</v>
      </c>
      <c r="I280" s="11">
        <f>'INF GERAIS'!I280</f>
        <v>1056603.1616666669</v>
      </c>
      <c r="J280" s="11">
        <f>'INF GERAIS'!J280</f>
        <v>363928.33</v>
      </c>
      <c r="K280" s="11">
        <f>'INF GERAIS'!K280</f>
        <v>330872.2</v>
      </c>
      <c r="L280" s="11">
        <f>'INF GERAIS'!L280</f>
        <v>0</v>
      </c>
      <c r="M280" s="11">
        <f>'INF GERAIS'!M280</f>
        <v>33056.129999999997</v>
      </c>
      <c r="N280" s="233">
        <f>IF(MAX(PAGAMENTOS!M280,PAGAMENTOS!U280,PAGAMENTOS!AC280,PAGAMENTOS!AK280,PAGAMENTOS!AQ280,PAGAMENTOS!AW280)=0,"SEM PAGAMENTO",IFERROR(INDEX(PAGAMENTOS!280:280,MATCH(MAX(PAGAMENTOS!M280,PAGAMENTOS!U280,PAGAMENTOS!AC280,PAGAMENTOS!AK280,PAGAMENTOS!AQ280,PAGAMENTOS!AW280),PAGAMENTOS!280:280,0)),"SEM PAGAMENTO"))</f>
        <v>42487</v>
      </c>
      <c r="O280" s="120" t="str">
        <f>IF(MAX(PAGAMENTOS!M280,PAGAMENTOS!U280,PAGAMENTOS!AC280,PAGAMENTOS!AK280,PAGAMENTOS!AQ280,PAGAMENTOS!AW280)=0,"SEM PAGAMENTO",IFERROR(IF(MATCH(MAX(PAGAMENTOS!M280,PAGAMENTOS!U280,PAGAMENTOS!AC280,PAGAMENTOS!AK280,PAGAMENTOS!AQ280,PAGAMENTOS!AW280),PAGAMENTOS!280:280,0)&gt;40,INDEX(PAGAMENTOS!280:280,MATCH(MAX(PAGAMENTOS!M280,PAGAMENTOS!U280,PAGAMENTOS!AC280,PAGAMENTOS!AK280,PAGAMENTOS!AQ280,PAGAMENTOS!AW280),PAGAMENTOS!280:280,0)-2)&amp;" P COMP.",IF(MATCH(MAX(PAGAMENTOS!M280,PAGAMENTOS!U280,PAGAMENTOS!AC280,PAGAMENTOS!AK280,PAGAMENTOS!AQ280,PAGAMENTOS!AW280),PAGAMENTOS!280:280,0)=13,"1ª P",IF(MATCH(MAX(PAGAMENTOS!M280,PAGAMENTOS!U280,PAGAMENTOS!AC280,PAGAMENTOS!AK280,PAGAMENTOS!AQ280,PAGAMENTOS!AW280),PAGAMENTOS!280:280,0)=21,"2ª P",IF(MATCH(MAX(PAGAMENTOS!M280,PAGAMENTOS!U280,PAGAMENTOS!AC280,PAGAMENTOS!AK280,PAGAMENTOS!AQ280,PAGAMENTOS!AW280),PAGAMENTOS!280:280,0)=29,"3ª P",IF(PAGAMENTOS!AC280=PAGAMENTOS!AK280,"4ª P","4ª P"))))),"SEM PAGAMENTO"))</f>
        <v>3ª P</v>
      </c>
      <c r="P280" s="11">
        <f>IF(MAX(PAGAMENTOS!M280,PAGAMENTOS!U280,PAGAMENTOS!AC280,PAGAMENTOS!AK280,PAGAMENTOS!AQ280,PAGAMENTOS!AW280)=0,"SEM PAGAMENTO",IFERROR(INDEX(PAGAMENTOS!280:280,MATCH(MAX(PAGAMENTOS!M280,PAGAMENTOS!U280,PAGAMENTOS!AC280,PAGAMENTOS!AK280,PAGAMENTOS!AQ280,PAGAMENTOS!AW280),PAGAMENTOS!280:280,0)-1),"SEM PAGAMENTO"))</f>
        <v>66174.44</v>
      </c>
      <c r="Q280" s="11">
        <f>SUM(PAGAMENTOS!G280,PAGAMENTOS!L280,PAGAMENTOS!T280,PAGAMENTOS!AB280,PAGAMENTOS!AJ280,PAGAMENTOS!AP280,PAGAMENTOS!AV280)</f>
        <v>330872.2</v>
      </c>
      <c r="R280" s="11">
        <f>SUM(PAGAMENTOS!G280,PAGAMENTOS!H280,PAGAMENTOS!L280,PAGAMENTOS!T280,PAGAMENTOS!AB280,PAGAMENTOS!AJ280,PAGAMENTOS!AP280,PAGAMENTOS!AV280)</f>
        <v>330872.2</v>
      </c>
      <c r="S280" s="17">
        <f t="shared" si="4"/>
        <v>1</v>
      </c>
      <c r="T280" s="11">
        <f>IF(RIGHT(B280)="O",0,IF(AND(R280=0,PAGAMENTOS!H280&lt;&gt;0),0,K280-R280))</f>
        <v>0</v>
      </c>
      <c r="U280" s="120" t="str">
        <f>IF(AND(OR(PAGAMENTOS!AG280&lt;&gt;"",PAGAMENTOS!AH280&lt;&gt;""),PAGAMENTOS!AK280=""),"4ª",IF(AND(OR(PAGAMENTOS!Y280&lt;&gt;"",PAGAMENTOS!Z280&lt;&gt;""),PAGAMENTOS!AC280=""),"3ª",IF(AND(OR(PAGAMENTOS!Q280&lt;&gt;"",PAGAMENTOS!R280&lt;&gt;""),PAGAMENTOS!U280=""),"2ª",IF(AND(OR(PAGAMENTOS!I280&lt;&gt;"",PAGAMENTOS!J280&lt;&gt;""),PAGAMENTOS!M280=""),"1ª","OK"))))</f>
        <v>OK</v>
      </c>
      <c r="V280" s="120" t="str">
        <f>IF(U280="4ª",IF(PAGAMENTOS!AH280="","AGUARDANDO VISTORIA","NO FINANCEIRO"),IF(U280="3ª",IF(PAGAMENTOS!Z280="","AGUARDANDO VISTORIA","NO FINANCEIRO"),IF(U280="2ª",IF(PAGAMENTOS!R280="","AGUARDANDO VISTORIA","NO FINANCEIRO"),IF(U280="1ª",IF(PAGAMENTOS!J280="","AGUARDANDO LIBERAÇÃO","NO FINANCEIRO"),"OK"))))</f>
        <v>OK</v>
      </c>
      <c r="W280" s="233" t="str">
        <f>IF(U280="4ª",IF(PAGAMENTOS!AH280="",PAGAMENTOS!AG280,PAGAMENTOS!AH280),IF(U280="3ª",IF(PAGAMENTOS!Z280="",PAGAMENTOS!Y280,PAGAMENTOS!Z280),IF(U280="2ª",IF(PAGAMENTOS!R280="",PAGAMENTOS!Q280,PAGAMENTOS!R280),IF(U280="1ª",IF(PAGAMENTOS!J280="",PAGAMENTOS!I280,PAGAMENTOS!J280),"OK"))))</f>
        <v>OK</v>
      </c>
      <c r="X280" s="18">
        <f>MAX(VISTORIA!Y280,VISTORIA!U280,VISTORIA!Q280,VISTORIA!M280,VISTORIA!I280)</f>
        <v>1</v>
      </c>
      <c r="Y280" s="18">
        <f>IF(VISTORIA!Y280&lt;&gt;"",VISTORIA!Y280,IF(VISTORIA!U280&lt;&gt;"",VISTORIA!U280,IF(VISTORIA!Q280&lt;&gt;"",VISTORIA!Q280,IF(VISTORIA!M280&lt;&gt;"",VISTORIA!M280,IF(VISTORIA!I280&lt;&gt;"",VISTORIA!I280,0)))))</f>
        <v>1</v>
      </c>
      <c r="Z280" s="233">
        <f>IF(VISTORIA!Y280&lt;&gt;"",VISTORIA!W280,IF(VISTORIA!U280&lt;&gt;"",VISTORIA!S280,IF(VISTORIA!Q280&lt;&gt;"",VISTORIA!O280,IF(VISTORIA!M280&lt;&gt;"",VISTORIA!K280,IF(VISTORIA!I280&lt;&gt;"",VISTORIA!G280,"NA")))))</f>
        <v>42444</v>
      </c>
      <c r="AA280" s="233">
        <f>IF(VISTORIA!Y280&lt;&gt;"",VISTORIA!X280,IF(VISTORIA!U280&lt;&gt;"",VISTORIA!T280,IF(VISTORIA!Q280&lt;&gt;"",VISTORIA!P280,IF(VISTORIA!M280&lt;&gt;"",VISTORIA!L280,IF(VISTORIA!I280&lt;&gt;"",VISTORIA!H280,"NA")))))</f>
        <v>42475</v>
      </c>
      <c r="AB280" s="233" t="str">
        <f>IF(OR(G280="AGUARDANDO PRESTAÇÃO DE CONTAS",G280="AGUARDANDO APROVAÇÃO PRESTAÇÃO DE CONTAS",G280="CONCLUÍDO"),"PTM CONCLUÍDO",IF(AND(VISTORIA!X280="",VISTORIA!W280&lt;&gt;""),VISTORIA!W280,IF(AND(VISTORIA!T280="",VISTORIA!S280&lt;&gt;""),VISTORIA!S280,IF(AND(VISTORIA!P280="",VISTORIA!O280&lt;&gt;""),VISTORIA!O280,IF(AND(VISTORIA!L280="",VISTORIA!K280&lt;&gt;""),VISTORIA!K280,IF(AND(VISTORIA!H280="",VISTORIA!G280&lt;&gt;""),VISTORIA!G280,"SEM PEDIDO"))))))</f>
        <v>SEM PEDIDO</v>
      </c>
      <c r="AC280" s="18" t="str">
        <f>IFERROR(INDEX('CONCLUSÃO INFORMAL'!280:280,MATCH(MAX('CONCLUSÃO INFORMAL'!H280,'CONCLUSÃO INFORMAL'!L280,'CONCLUSÃO INFORMAL'!P280),'CONCLUSÃO INFORMAL'!280:280,0)-1),"NÃO INFORMADO")</f>
        <v>NÃO INFORMADO</v>
      </c>
      <c r="AD280" s="233" t="str">
        <f>IFERROR(INDEX('CONCLUSÃO INFORMAL'!280:280,MATCH(MAX('CONCLUSÃO INFORMAL'!H280,'CONCLUSÃO INFORMAL'!L280,'CONCLUSÃO INFORMAL'!P280),'CONCLUSÃO INFORMAL'!280:280,0)),"NÃO INFORMADO")</f>
        <v>NÃO INFORMADO</v>
      </c>
      <c r="AE280" s="1950" t="str">
        <f>IFERROR(INDEX('CONCLUSÃO INFORMAL'!280:280,MATCH(MAX('CONCLUSÃO INFORMAL'!H280,'CONCLUSÃO INFORMAL'!L280,'CONCLUSÃO INFORMAL'!P280),'CONCLUSÃO INFORMAL'!280:280,0)+1),"NÃO INFORMADO")</f>
        <v>NÃO INFORMADO</v>
      </c>
    </row>
    <row r="281" spans="2:31" ht="43.5" x14ac:dyDescent="0.35">
      <c r="B281" s="7" t="str">
        <f>'INF GERAIS'!B281&amp;IFERROR(IF(INDEX(APOIO!$A$5:$A$50,MATCH('INF GERAIS'!N281,APOIO!$B$5:$B$50,0))="NÃO",APOIO!$A$2&amp;"NÃO VÁLIDO",""),"")</f>
        <v>2014.0266</v>
      </c>
      <c r="C281" s="1950" t="str">
        <f>'INF GERAIS'!C281</f>
        <v>AGRESTE CENTRAL</v>
      </c>
      <c r="D281" s="1950" t="str">
        <f>'INF GERAIS'!D281</f>
        <v>PANELAS</v>
      </c>
      <c r="E281" s="1950" t="str">
        <f>'INF GERAIS'!E281</f>
        <v>REQUALIFICAÇÃO DA PRAÇA MANOEL BORBA (Eduardo Campos)</v>
      </c>
      <c r="F281" s="1950" t="str">
        <f>'INF GERAIS'!G281</f>
        <v>NORMAL</v>
      </c>
      <c r="G281" s="1950" t="str">
        <f>'INF GERAIS'!N281</f>
        <v>AGUARDANDO APROVAÇÃO PRESTAÇÃO DE CONTAS (SECRETARIA)</v>
      </c>
      <c r="H281" s="1950" t="str">
        <f>'INF GERAIS'!O281</f>
        <v>CONCLUÍDA</v>
      </c>
      <c r="I281" s="11">
        <f>'INF GERAIS'!I281</f>
        <v>1056603.1616666669</v>
      </c>
      <c r="J281" s="11">
        <f>'INF GERAIS'!J281</f>
        <v>430535.05</v>
      </c>
      <c r="K281" s="11">
        <f>'INF GERAIS'!K281</f>
        <v>289332.75</v>
      </c>
      <c r="L281" s="11">
        <f>'INF GERAIS'!L281</f>
        <v>0</v>
      </c>
      <c r="M281" s="11">
        <f>'INF GERAIS'!M281</f>
        <v>141202.29999999999</v>
      </c>
      <c r="N281" s="233">
        <f>IF(MAX(PAGAMENTOS!M281,PAGAMENTOS!U281,PAGAMENTOS!AC281,PAGAMENTOS!AK281,PAGAMENTOS!AQ281,PAGAMENTOS!AW281)=0,"SEM PAGAMENTO",IFERROR(INDEX(PAGAMENTOS!281:281,MATCH(MAX(PAGAMENTOS!M281,PAGAMENTOS!U281,PAGAMENTOS!AC281,PAGAMENTOS!AK281,PAGAMENTOS!AQ281,PAGAMENTOS!AW281),PAGAMENTOS!281:281,0)),"SEM PAGAMENTO"))</f>
        <v>42464</v>
      </c>
      <c r="O281" s="120" t="str">
        <f>IF(MAX(PAGAMENTOS!M281,PAGAMENTOS!U281,PAGAMENTOS!AC281,PAGAMENTOS!AK281,PAGAMENTOS!AQ281,PAGAMENTOS!AW281)=0,"SEM PAGAMENTO",IFERROR(IF(MATCH(MAX(PAGAMENTOS!M281,PAGAMENTOS!U281,PAGAMENTOS!AC281,PAGAMENTOS!AK281,PAGAMENTOS!AQ281,PAGAMENTOS!AW281),PAGAMENTOS!281:281,0)&gt;40,INDEX(PAGAMENTOS!281:281,MATCH(MAX(PAGAMENTOS!M281,PAGAMENTOS!U281,PAGAMENTOS!AC281,PAGAMENTOS!AK281,PAGAMENTOS!AQ281,PAGAMENTOS!AW281),PAGAMENTOS!281:281,0)-2)&amp;" P COMP.",IF(MATCH(MAX(PAGAMENTOS!M281,PAGAMENTOS!U281,PAGAMENTOS!AC281,PAGAMENTOS!AK281,PAGAMENTOS!AQ281,PAGAMENTOS!AW281),PAGAMENTOS!281:281,0)=13,"1ª P",IF(MATCH(MAX(PAGAMENTOS!M281,PAGAMENTOS!U281,PAGAMENTOS!AC281,PAGAMENTOS!AK281,PAGAMENTOS!AQ281,PAGAMENTOS!AW281),PAGAMENTOS!281:281,0)=21,"2ª P",IF(MATCH(MAX(PAGAMENTOS!M281,PAGAMENTOS!U281,PAGAMENTOS!AC281,PAGAMENTOS!AK281,PAGAMENTOS!AQ281,PAGAMENTOS!AW281),PAGAMENTOS!281:281,0)=29,"3ª P",IF(PAGAMENTOS!AC281=PAGAMENTOS!AK281,"4ª P","4ª P"))))),"SEM PAGAMENTO"))</f>
        <v>4ª P</v>
      </c>
      <c r="P281" s="11">
        <f>IF(MAX(PAGAMENTOS!M281,PAGAMENTOS!U281,PAGAMENTOS!AC281,PAGAMENTOS!AK281,PAGAMENTOS!AQ281,PAGAMENTOS!AW281)=0,"SEM PAGAMENTO",IFERROR(INDEX(PAGAMENTOS!281:281,MATCH(MAX(PAGAMENTOS!M281,PAGAMENTOS!U281,PAGAMENTOS!AC281,PAGAMENTOS!AK281,PAGAMENTOS!AQ281,PAGAMENTOS!AW281),PAGAMENTOS!281:281,0)-1),"SEM PAGAMENTO"))</f>
        <v>57866.55</v>
      </c>
      <c r="Q281" s="11">
        <f>SUM(PAGAMENTOS!G281,PAGAMENTOS!L281,PAGAMENTOS!T281,PAGAMENTOS!AB281,PAGAMENTOS!AJ281,PAGAMENTOS!AP281,PAGAMENTOS!AV281)</f>
        <v>289332.75</v>
      </c>
      <c r="R281" s="11">
        <f>SUM(PAGAMENTOS!G281,PAGAMENTOS!H281,PAGAMENTOS!L281,PAGAMENTOS!T281,PAGAMENTOS!AB281,PAGAMENTOS!AJ281,PAGAMENTOS!AP281,PAGAMENTOS!AV281)</f>
        <v>289332.75</v>
      </c>
      <c r="S281" s="17">
        <f t="shared" si="4"/>
        <v>1</v>
      </c>
      <c r="T281" s="11">
        <f>IF(RIGHT(B281)="O",0,IF(AND(R281=0,PAGAMENTOS!H281&lt;&gt;0),0,K281-R281))</f>
        <v>0</v>
      </c>
      <c r="U281" s="120" t="str">
        <f>IF(AND(OR(PAGAMENTOS!AG281&lt;&gt;"",PAGAMENTOS!AH281&lt;&gt;""),PAGAMENTOS!AK281=""),"4ª",IF(AND(OR(PAGAMENTOS!Y281&lt;&gt;"",PAGAMENTOS!Z281&lt;&gt;""),PAGAMENTOS!AC281=""),"3ª",IF(AND(OR(PAGAMENTOS!Q281&lt;&gt;"",PAGAMENTOS!R281&lt;&gt;""),PAGAMENTOS!U281=""),"2ª",IF(AND(OR(PAGAMENTOS!I281&lt;&gt;"",PAGAMENTOS!J281&lt;&gt;""),PAGAMENTOS!M281=""),"1ª","OK"))))</f>
        <v>OK</v>
      </c>
      <c r="V281" s="120" t="str">
        <f>IF(U281="4ª",IF(PAGAMENTOS!AH281="","AGUARDANDO VISTORIA","NO FINANCEIRO"),IF(U281="3ª",IF(PAGAMENTOS!Z281="","AGUARDANDO VISTORIA","NO FINANCEIRO"),IF(U281="2ª",IF(PAGAMENTOS!R281="","AGUARDANDO VISTORIA","NO FINANCEIRO"),IF(U281="1ª",IF(PAGAMENTOS!J281="","AGUARDANDO LIBERAÇÃO","NO FINANCEIRO"),"OK"))))</f>
        <v>OK</v>
      </c>
      <c r="W281" s="233" t="str">
        <f>IF(U281="4ª",IF(PAGAMENTOS!AH281="",PAGAMENTOS!AG281,PAGAMENTOS!AH281),IF(U281="3ª",IF(PAGAMENTOS!Z281="",PAGAMENTOS!Y281,PAGAMENTOS!Z281),IF(U281="2ª",IF(PAGAMENTOS!R281="",PAGAMENTOS!Q281,PAGAMENTOS!R281),IF(U281="1ª",IF(PAGAMENTOS!J281="",PAGAMENTOS!I281,PAGAMENTOS!J281),"OK"))))</f>
        <v>OK</v>
      </c>
      <c r="X281" s="18">
        <f>MAX(VISTORIA!Y281,VISTORIA!U281,VISTORIA!Q281,VISTORIA!M281,VISTORIA!I281)</f>
        <v>1</v>
      </c>
      <c r="Y281" s="18">
        <f>IF(VISTORIA!Y281&lt;&gt;"",VISTORIA!Y281,IF(VISTORIA!U281&lt;&gt;"",VISTORIA!U281,IF(VISTORIA!Q281&lt;&gt;"",VISTORIA!Q281,IF(VISTORIA!M281&lt;&gt;"",VISTORIA!M281,IF(VISTORIA!I281&lt;&gt;"",VISTORIA!I281,0)))))</f>
        <v>1</v>
      </c>
      <c r="Z281" s="233">
        <f>IF(VISTORIA!Y281&lt;&gt;"",VISTORIA!W281,IF(VISTORIA!U281&lt;&gt;"",VISTORIA!S281,IF(VISTORIA!Q281&lt;&gt;"",VISTORIA!O281,IF(VISTORIA!M281&lt;&gt;"",VISTORIA!K281,IF(VISTORIA!I281&lt;&gt;"",VISTORIA!G281,"NA")))))</f>
        <v>42220</v>
      </c>
      <c r="AA281" s="233">
        <f>IF(VISTORIA!Y281&lt;&gt;"",VISTORIA!X281,IF(VISTORIA!U281&lt;&gt;"",VISTORIA!T281,IF(VISTORIA!Q281&lt;&gt;"",VISTORIA!P281,IF(VISTORIA!M281&lt;&gt;"",VISTORIA!L281,IF(VISTORIA!I281&lt;&gt;"",VISTORIA!H281,"NA")))))</f>
        <v>42321</v>
      </c>
      <c r="AB281" s="233" t="str">
        <f>IF(OR(G281="AGUARDANDO PRESTAÇÃO DE CONTAS",G281="AGUARDANDO APROVAÇÃO PRESTAÇÃO DE CONTAS",G281="CONCLUÍDO"),"PTM CONCLUÍDO",IF(AND(VISTORIA!X281="",VISTORIA!W281&lt;&gt;""),VISTORIA!W281,IF(AND(VISTORIA!T281="",VISTORIA!S281&lt;&gt;""),VISTORIA!S281,IF(AND(VISTORIA!P281="",VISTORIA!O281&lt;&gt;""),VISTORIA!O281,IF(AND(VISTORIA!L281="",VISTORIA!K281&lt;&gt;""),VISTORIA!K281,IF(AND(VISTORIA!H281="",VISTORIA!G281&lt;&gt;""),VISTORIA!G281,"SEM PEDIDO"))))))</f>
        <v>SEM PEDIDO</v>
      </c>
      <c r="AC281" s="18" t="str">
        <f>IFERROR(INDEX('CONCLUSÃO INFORMAL'!281:281,MATCH(MAX('CONCLUSÃO INFORMAL'!H281,'CONCLUSÃO INFORMAL'!L281,'CONCLUSÃO INFORMAL'!P281),'CONCLUSÃO INFORMAL'!281:281,0)-1),"NÃO INFORMADO")</f>
        <v>NÃO INFORMADO</v>
      </c>
      <c r="AD281" s="233" t="str">
        <f>IFERROR(INDEX('CONCLUSÃO INFORMAL'!281:281,MATCH(MAX('CONCLUSÃO INFORMAL'!H281,'CONCLUSÃO INFORMAL'!L281,'CONCLUSÃO INFORMAL'!P281),'CONCLUSÃO INFORMAL'!281:281,0)),"NÃO INFORMADO")</f>
        <v>NÃO INFORMADO</v>
      </c>
      <c r="AE281" s="1950" t="str">
        <f>IFERROR(INDEX('CONCLUSÃO INFORMAL'!281:281,MATCH(MAX('CONCLUSÃO INFORMAL'!H281,'CONCLUSÃO INFORMAL'!L281,'CONCLUSÃO INFORMAL'!P281),'CONCLUSÃO INFORMAL'!281:281,0)+1),"NÃO INFORMADO")</f>
        <v>NÃO INFORMADO</v>
      </c>
    </row>
    <row r="282" spans="2:31" ht="43.5" x14ac:dyDescent="0.35">
      <c r="B282" s="7" t="str">
        <f>'INF GERAIS'!B282&amp;IFERROR(IF(INDEX(APOIO!$A$5:$A$50,MATCH('INF GERAIS'!N282,APOIO!$B$5:$B$50,0))="NÃO",APOIO!$A$2&amp;"NÃO VÁLIDO",""),"")</f>
        <v>2014.0267</v>
      </c>
      <c r="C282" s="1950" t="str">
        <f>'INF GERAIS'!C282</f>
        <v>AGRESTE CENTRAL</v>
      </c>
      <c r="D282" s="1950" t="str">
        <f>'INF GERAIS'!D282</f>
        <v>PANELAS</v>
      </c>
      <c r="E282" s="1950" t="str">
        <f>'INF GERAIS'!E282</f>
        <v>PAVIMENTAÇÃO DE VIAS URBANAS NO DISTRITO DE CRUZES</v>
      </c>
      <c r="F282" s="1950" t="str">
        <f>'INF GERAIS'!G282</f>
        <v>NORMAL</v>
      </c>
      <c r="G282" s="1950" t="str">
        <f>'INF GERAIS'!N282</f>
        <v>AGUARDANDO APROVAÇÃO PRESTAÇÃO DE CONTAS (SECRETARIA)</v>
      </c>
      <c r="H282" s="1950" t="str">
        <f>'INF GERAIS'!O282</f>
        <v>CONCLUÍDA</v>
      </c>
      <c r="I282" s="11">
        <f>'INF GERAIS'!I282</f>
        <v>1056603.1616666669</v>
      </c>
      <c r="J282" s="11">
        <f>'INF GERAIS'!J282</f>
        <v>71242.45</v>
      </c>
      <c r="K282" s="11">
        <f>'INF GERAIS'!K282</f>
        <v>65064.71</v>
      </c>
      <c r="L282" s="11">
        <f>'INF GERAIS'!L282</f>
        <v>0</v>
      </c>
      <c r="M282" s="11">
        <f>'INF GERAIS'!M282</f>
        <v>6177.74</v>
      </c>
      <c r="N282" s="233">
        <f>IF(MAX(PAGAMENTOS!M282,PAGAMENTOS!U282,PAGAMENTOS!AC282,PAGAMENTOS!AK282,PAGAMENTOS!AQ282,PAGAMENTOS!AW282)=0,"SEM PAGAMENTO",IFERROR(INDEX(PAGAMENTOS!282:282,MATCH(MAX(PAGAMENTOS!M282,PAGAMENTOS!U282,PAGAMENTOS!AC282,PAGAMENTOS!AK282,PAGAMENTOS!AQ282,PAGAMENTOS!AW282),PAGAMENTOS!282:282,0)),"SEM PAGAMENTO"))</f>
        <v>42361</v>
      </c>
      <c r="O282" s="120" t="str">
        <f>IF(MAX(PAGAMENTOS!M282,PAGAMENTOS!U282,PAGAMENTOS!AC282,PAGAMENTOS!AK282,PAGAMENTOS!AQ282,PAGAMENTOS!AW282)=0,"SEM PAGAMENTO",IFERROR(IF(MATCH(MAX(PAGAMENTOS!M282,PAGAMENTOS!U282,PAGAMENTOS!AC282,PAGAMENTOS!AK282,PAGAMENTOS!AQ282,PAGAMENTOS!AW282),PAGAMENTOS!282:282,0)&gt;40,INDEX(PAGAMENTOS!282:282,MATCH(MAX(PAGAMENTOS!M282,PAGAMENTOS!U282,PAGAMENTOS!AC282,PAGAMENTOS!AK282,PAGAMENTOS!AQ282,PAGAMENTOS!AW282),PAGAMENTOS!282:282,0)-2)&amp;" P COMP.",IF(MATCH(MAX(PAGAMENTOS!M282,PAGAMENTOS!U282,PAGAMENTOS!AC282,PAGAMENTOS!AK282,PAGAMENTOS!AQ282,PAGAMENTOS!AW282),PAGAMENTOS!282:282,0)=13,"1ª P",IF(MATCH(MAX(PAGAMENTOS!M282,PAGAMENTOS!U282,PAGAMENTOS!AC282,PAGAMENTOS!AK282,PAGAMENTOS!AQ282,PAGAMENTOS!AW282),PAGAMENTOS!282:282,0)=21,"2ª P",IF(MATCH(MAX(PAGAMENTOS!M282,PAGAMENTOS!U282,PAGAMENTOS!AC282,PAGAMENTOS!AK282,PAGAMENTOS!AQ282,PAGAMENTOS!AW282),PAGAMENTOS!282:282,0)=29,"3ª P",IF(PAGAMENTOS!AC282=PAGAMENTOS!AK282,"4ª P","4ª P"))))),"SEM PAGAMENTO"))</f>
        <v>4ª P</v>
      </c>
      <c r="P282" s="11">
        <f>IF(MAX(PAGAMENTOS!M282,PAGAMENTOS!U282,PAGAMENTOS!AC282,PAGAMENTOS!AK282,PAGAMENTOS!AQ282,PAGAMENTOS!AW282)=0,"SEM PAGAMENTO",IFERROR(INDEX(PAGAMENTOS!282:282,MATCH(MAX(PAGAMENTOS!M282,PAGAMENTOS!U282,PAGAMENTOS!AC282,PAGAMENTOS!AK282,PAGAMENTOS!AQ282,PAGAMENTOS!AW282),PAGAMENTOS!282:282,0)-1),"SEM PAGAMENTO"))</f>
        <v>13012.94</v>
      </c>
      <c r="Q282" s="11">
        <f>SUM(PAGAMENTOS!G282,PAGAMENTOS!L282,PAGAMENTOS!T282,PAGAMENTOS!AB282,PAGAMENTOS!AJ282,PAGAMENTOS!AP282,PAGAMENTOS!AV282)</f>
        <v>65064.700000000004</v>
      </c>
      <c r="R282" s="11">
        <f>SUM(PAGAMENTOS!G282,PAGAMENTOS!H282,PAGAMENTOS!L282,PAGAMENTOS!T282,PAGAMENTOS!AB282,PAGAMENTOS!AJ282,PAGAMENTOS!AP282,PAGAMENTOS!AV282)</f>
        <v>65064.700000000004</v>
      </c>
      <c r="S282" s="17">
        <f t="shared" si="4"/>
        <v>0.99999984630685368</v>
      </c>
      <c r="T282" s="11">
        <f>IF(RIGHT(B282)="O",0,IF(AND(R282=0,PAGAMENTOS!H282&lt;&gt;0),0,K282-R282))</f>
        <v>9.9999999947613105E-3</v>
      </c>
      <c r="U282" s="120" t="str">
        <f>IF(AND(OR(PAGAMENTOS!AG282&lt;&gt;"",PAGAMENTOS!AH282&lt;&gt;""),PAGAMENTOS!AK282=""),"4ª",IF(AND(OR(PAGAMENTOS!Y282&lt;&gt;"",PAGAMENTOS!Z282&lt;&gt;""),PAGAMENTOS!AC282=""),"3ª",IF(AND(OR(PAGAMENTOS!Q282&lt;&gt;"",PAGAMENTOS!R282&lt;&gt;""),PAGAMENTOS!U282=""),"2ª",IF(AND(OR(PAGAMENTOS!I282&lt;&gt;"",PAGAMENTOS!J282&lt;&gt;""),PAGAMENTOS!M282=""),"1ª","OK"))))</f>
        <v>OK</v>
      </c>
      <c r="V282" s="120" t="str">
        <f>IF(U282="4ª",IF(PAGAMENTOS!AH282="","AGUARDANDO VISTORIA","NO FINANCEIRO"),IF(U282="3ª",IF(PAGAMENTOS!Z282="","AGUARDANDO VISTORIA","NO FINANCEIRO"),IF(U282="2ª",IF(PAGAMENTOS!R282="","AGUARDANDO VISTORIA","NO FINANCEIRO"),IF(U282="1ª",IF(PAGAMENTOS!J282="","AGUARDANDO LIBERAÇÃO","NO FINANCEIRO"),"OK"))))</f>
        <v>OK</v>
      </c>
      <c r="W282" s="233" t="str">
        <f>IF(U282="4ª",IF(PAGAMENTOS!AH282="",PAGAMENTOS!AG282,PAGAMENTOS!AH282),IF(U282="3ª",IF(PAGAMENTOS!Z282="",PAGAMENTOS!Y282,PAGAMENTOS!Z282),IF(U282="2ª",IF(PAGAMENTOS!R282="",PAGAMENTOS!Q282,PAGAMENTOS!R282),IF(U282="1ª",IF(PAGAMENTOS!J282="",PAGAMENTOS!I282,PAGAMENTOS!J282),"OK"))))</f>
        <v>OK</v>
      </c>
      <c r="X282" s="18">
        <f>MAX(VISTORIA!Y282,VISTORIA!U282,VISTORIA!Q282,VISTORIA!M282,VISTORIA!I282)</f>
        <v>1</v>
      </c>
      <c r="Y282" s="18">
        <f>IF(VISTORIA!Y282&lt;&gt;"",VISTORIA!Y282,IF(VISTORIA!U282&lt;&gt;"",VISTORIA!U282,IF(VISTORIA!Q282&lt;&gt;"",VISTORIA!Q282,IF(VISTORIA!M282&lt;&gt;"",VISTORIA!M282,IF(VISTORIA!I282&lt;&gt;"",VISTORIA!I282,0)))))</f>
        <v>1</v>
      </c>
      <c r="Z282" s="233">
        <f>IF(VISTORIA!Y282&lt;&gt;"",VISTORIA!W282,IF(VISTORIA!U282&lt;&gt;"",VISTORIA!S282,IF(VISTORIA!Q282&lt;&gt;"",VISTORIA!O282,IF(VISTORIA!M282&lt;&gt;"",VISTORIA!K282,IF(VISTORIA!I282&lt;&gt;"",VISTORIA!G282,"NA")))))</f>
        <v>42220</v>
      </c>
      <c r="AA282" s="233">
        <f>IF(VISTORIA!Y282&lt;&gt;"",VISTORIA!X282,IF(VISTORIA!U282&lt;&gt;"",VISTORIA!T282,IF(VISTORIA!Q282&lt;&gt;"",VISTORIA!P282,IF(VISTORIA!M282&lt;&gt;"",VISTORIA!L282,IF(VISTORIA!I282&lt;&gt;"",VISTORIA!H282,"NA")))))</f>
        <v>42321</v>
      </c>
      <c r="AB282" s="233" t="str">
        <f>IF(OR(G282="AGUARDANDO PRESTAÇÃO DE CONTAS",G282="AGUARDANDO APROVAÇÃO PRESTAÇÃO DE CONTAS",G282="CONCLUÍDO"),"PTM CONCLUÍDO",IF(AND(VISTORIA!X282="",VISTORIA!W282&lt;&gt;""),VISTORIA!W282,IF(AND(VISTORIA!T282="",VISTORIA!S282&lt;&gt;""),VISTORIA!S282,IF(AND(VISTORIA!P282="",VISTORIA!O282&lt;&gt;""),VISTORIA!O282,IF(AND(VISTORIA!L282="",VISTORIA!K282&lt;&gt;""),VISTORIA!K282,IF(AND(VISTORIA!H282="",VISTORIA!G282&lt;&gt;""),VISTORIA!G282,"SEM PEDIDO"))))))</f>
        <v>SEM PEDIDO</v>
      </c>
      <c r="AC282" s="18" t="str">
        <f>IFERROR(INDEX('CONCLUSÃO INFORMAL'!282:282,MATCH(MAX('CONCLUSÃO INFORMAL'!H282,'CONCLUSÃO INFORMAL'!L282,'CONCLUSÃO INFORMAL'!P282),'CONCLUSÃO INFORMAL'!282:282,0)-1),"NÃO INFORMADO")</f>
        <v>NÃO INFORMADO</v>
      </c>
      <c r="AD282" s="233" t="str">
        <f>IFERROR(INDEX('CONCLUSÃO INFORMAL'!282:282,MATCH(MAX('CONCLUSÃO INFORMAL'!H282,'CONCLUSÃO INFORMAL'!L282,'CONCLUSÃO INFORMAL'!P282),'CONCLUSÃO INFORMAL'!282:282,0)),"NÃO INFORMADO")</f>
        <v>NÃO INFORMADO</v>
      </c>
      <c r="AE282" s="1950" t="str">
        <f>IFERROR(INDEX('CONCLUSÃO INFORMAL'!282:282,MATCH(MAX('CONCLUSÃO INFORMAL'!H282,'CONCLUSÃO INFORMAL'!L282,'CONCLUSÃO INFORMAL'!P282),'CONCLUSÃO INFORMAL'!282:282,0)+1),"NÃO INFORMADO")</f>
        <v>NÃO INFORMADO</v>
      </c>
    </row>
    <row r="283" spans="2:31" ht="43.5" x14ac:dyDescent="0.35">
      <c r="B283" s="7" t="str">
        <f>'INF GERAIS'!B283&amp;IFERROR(IF(INDEX(APOIO!$A$5:$A$50,MATCH('INF GERAIS'!N283,APOIO!$B$5:$B$50,0))="NÃO",APOIO!$A$2&amp;"NÃO VÁLIDO",""),"")</f>
        <v>2014.0268</v>
      </c>
      <c r="C283" s="1950" t="str">
        <f>'INF GERAIS'!C283</f>
        <v>AGRESTE MERIDIONAL</v>
      </c>
      <c r="D283" s="1950" t="str">
        <f>'INF GERAIS'!D283</f>
        <v>PARANATAMA</v>
      </c>
      <c r="E283" s="1950" t="str">
        <f>'INF GERAIS'!E283</f>
        <v>CONSTRUÇÃO DE UMA UNIDADE DE COMPOSTAGEM</v>
      </c>
      <c r="F283" s="1950" t="str">
        <f>'INF GERAIS'!G283</f>
        <v>NORMAL</v>
      </c>
      <c r="G283" s="1950" t="str">
        <f>'INF GERAIS'!N283</f>
        <v>APROVADO</v>
      </c>
      <c r="H283" s="1950" t="str">
        <f>'INF GERAIS'!O283</f>
        <v>EM ANDAMENTO</v>
      </c>
      <c r="I283" s="11">
        <f>'INF GERAIS'!I283</f>
        <v>603773.24</v>
      </c>
      <c r="J283" s="11">
        <f>'INF GERAIS'!J283</f>
        <v>204163.56185940004</v>
      </c>
      <c r="K283" s="11">
        <f>'INF GERAIS'!K283</f>
        <v>204163.56185940004</v>
      </c>
      <c r="L283" s="11">
        <f>'INF GERAIS'!L283</f>
        <v>0</v>
      </c>
      <c r="M283" s="11">
        <f>'INF GERAIS'!M283</f>
        <v>0</v>
      </c>
      <c r="N283" s="233">
        <f>IF(MAX(PAGAMENTOS!M283,PAGAMENTOS!U283,PAGAMENTOS!AC283,PAGAMENTOS!AK283,PAGAMENTOS!AQ283,PAGAMENTOS!AW283)=0,"SEM PAGAMENTO",IFERROR(INDEX(PAGAMENTOS!283:283,MATCH(MAX(PAGAMENTOS!M283,PAGAMENTOS!U283,PAGAMENTOS!AC283,PAGAMENTOS!AK283,PAGAMENTOS!AQ283,PAGAMENTOS!AW283),PAGAMENTOS!283:283,0)),"SEM PAGAMENTO"))</f>
        <v>43193</v>
      </c>
      <c r="O283" s="120" t="str">
        <f>IF(MAX(PAGAMENTOS!M283,PAGAMENTOS!U283,PAGAMENTOS!AC283,PAGAMENTOS!AK283,PAGAMENTOS!AQ283,PAGAMENTOS!AW283)=0,"SEM PAGAMENTO",IFERROR(IF(MATCH(MAX(PAGAMENTOS!M283,PAGAMENTOS!U283,PAGAMENTOS!AC283,PAGAMENTOS!AK283,PAGAMENTOS!AQ283,PAGAMENTOS!AW283),PAGAMENTOS!283:283,0)&gt;40,INDEX(PAGAMENTOS!283:283,MATCH(MAX(PAGAMENTOS!M283,PAGAMENTOS!U283,PAGAMENTOS!AC283,PAGAMENTOS!AK283,PAGAMENTOS!AQ283,PAGAMENTOS!AW283),PAGAMENTOS!283:283,0)-2)&amp;" P COMP.",IF(MATCH(MAX(PAGAMENTOS!M283,PAGAMENTOS!U283,PAGAMENTOS!AC283,PAGAMENTOS!AK283,PAGAMENTOS!AQ283,PAGAMENTOS!AW283),PAGAMENTOS!283:283,0)=13,"1ª P",IF(MATCH(MAX(PAGAMENTOS!M283,PAGAMENTOS!U283,PAGAMENTOS!AC283,PAGAMENTOS!AK283,PAGAMENTOS!AQ283,PAGAMENTOS!AW283),PAGAMENTOS!283:283,0)=21,"2ª P",IF(MATCH(MAX(PAGAMENTOS!M283,PAGAMENTOS!U283,PAGAMENTOS!AC283,PAGAMENTOS!AK283,PAGAMENTOS!AQ283,PAGAMENTOS!AW283),PAGAMENTOS!283:283,0)=29,"3ª P",IF(PAGAMENTOS!AC283=PAGAMENTOS!AK283,"4ª P","4ª P"))))),"SEM PAGAMENTO"))</f>
        <v>2ª P</v>
      </c>
      <c r="P283" s="11">
        <f>IF(MAX(PAGAMENTOS!M283,PAGAMENTOS!U283,PAGAMENTOS!AC283,PAGAMENTOS!AK283,PAGAMENTOS!AQ283,PAGAMENTOS!AW283)=0,"SEM PAGAMENTO",IFERROR(INDEX(PAGAMENTOS!283:283,MATCH(MAX(PAGAMENTOS!M283,PAGAMENTOS!U283,PAGAMENTOS!AC283,PAGAMENTOS!AK283,PAGAMENTOS!AQ283,PAGAMENTOS!AW283),PAGAMENTOS!283:283,0)-1),"SEM PAGAMENTO"))</f>
        <v>61249.06</v>
      </c>
      <c r="Q283" s="11">
        <f>SUM(PAGAMENTOS!G283,PAGAMENTOS!L283,PAGAMENTOS!T283,PAGAMENTOS!AB283,PAGAMENTOS!AJ283,PAGAMENTOS!AP283,PAGAMENTOS!AV283)</f>
        <v>122498.13</v>
      </c>
      <c r="R283" s="11">
        <f>SUM(PAGAMENTOS!G283,PAGAMENTOS!H283,PAGAMENTOS!L283,PAGAMENTOS!T283,PAGAMENTOS!AB283,PAGAMENTOS!AJ283,PAGAMENTOS!AP283,PAGAMENTOS!AV283)</f>
        <v>122498.13</v>
      </c>
      <c r="S283" s="17">
        <f t="shared" si="4"/>
        <v>0.59999996514735565</v>
      </c>
      <c r="T283" s="11">
        <f>IF(RIGHT(B283)="O",0,IF(AND(R283=0,PAGAMENTOS!H283&lt;&gt;0),0,K283-R283))</f>
        <v>81665.431859400036</v>
      </c>
      <c r="U283" s="120" t="str">
        <f>IF(AND(OR(PAGAMENTOS!AG283&lt;&gt;"",PAGAMENTOS!AH283&lt;&gt;""),PAGAMENTOS!AK283=""),"4ª",IF(AND(OR(PAGAMENTOS!Y283&lt;&gt;"",PAGAMENTOS!Z283&lt;&gt;""),PAGAMENTOS!AC283=""),"3ª",IF(AND(OR(PAGAMENTOS!Q283&lt;&gt;"",PAGAMENTOS!R283&lt;&gt;""),PAGAMENTOS!U283=""),"2ª",IF(AND(OR(PAGAMENTOS!I283&lt;&gt;"",PAGAMENTOS!J283&lt;&gt;""),PAGAMENTOS!M283=""),"1ª","OK"))))</f>
        <v>OK</v>
      </c>
      <c r="V283" s="120" t="str">
        <f>IF(U283="4ª",IF(PAGAMENTOS!AH283="","AGUARDANDO VISTORIA","NO FINANCEIRO"),IF(U283="3ª",IF(PAGAMENTOS!Z283="","AGUARDANDO VISTORIA","NO FINANCEIRO"),IF(U283="2ª",IF(PAGAMENTOS!R283="","AGUARDANDO VISTORIA","NO FINANCEIRO"),IF(U283="1ª",IF(PAGAMENTOS!J283="","AGUARDANDO LIBERAÇÃO","NO FINANCEIRO"),"OK"))))</f>
        <v>OK</v>
      </c>
      <c r="W283" s="233" t="str">
        <f>IF(U283="4ª",IF(PAGAMENTOS!AH283="",PAGAMENTOS!AG283,PAGAMENTOS!AH283),IF(U283="3ª",IF(PAGAMENTOS!Z283="",PAGAMENTOS!Y283,PAGAMENTOS!Z283),IF(U283="2ª",IF(PAGAMENTOS!R283="",PAGAMENTOS!Q283,PAGAMENTOS!R283),IF(U283="1ª",IF(PAGAMENTOS!J283="",PAGAMENTOS!I283,PAGAMENTOS!J283),"OK"))))</f>
        <v>OK</v>
      </c>
      <c r="X283" s="18">
        <f>MAX(VISTORIA!Y283,VISTORIA!U283,VISTORIA!Q283,VISTORIA!M283,VISTORIA!I283)</f>
        <v>0</v>
      </c>
      <c r="Y283" s="18">
        <f>IF(VISTORIA!Y283&lt;&gt;"",VISTORIA!Y283,IF(VISTORIA!U283&lt;&gt;"",VISTORIA!U283,IF(VISTORIA!Q283&lt;&gt;"",VISTORIA!Q283,IF(VISTORIA!M283&lt;&gt;"",VISTORIA!M283,IF(VISTORIA!I283&lt;&gt;"",VISTORIA!I283,0)))))</f>
        <v>0</v>
      </c>
      <c r="Z283" s="233" t="str">
        <f>IF(VISTORIA!Y283&lt;&gt;"",VISTORIA!W283,IF(VISTORIA!U283&lt;&gt;"",VISTORIA!S283,IF(VISTORIA!Q283&lt;&gt;"",VISTORIA!O283,IF(VISTORIA!M283&lt;&gt;"",VISTORIA!K283,IF(VISTORIA!I283&lt;&gt;"",VISTORIA!G283,"NA")))))</f>
        <v>NA</v>
      </c>
      <c r="AA283" s="233" t="str">
        <f>IF(VISTORIA!Y283&lt;&gt;"",VISTORIA!X283,IF(VISTORIA!U283&lt;&gt;"",VISTORIA!T283,IF(VISTORIA!Q283&lt;&gt;"",VISTORIA!P283,IF(VISTORIA!M283&lt;&gt;"",VISTORIA!L283,IF(VISTORIA!I283&lt;&gt;"",VISTORIA!H283,"NA")))))</f>
        <v>NA</v>
      </c>
      <c r="AB283" s="233" t="str">
        <f>IF(OR(G283="AGUARDANDO PRESTAÇÃO DE CONTAS",G283="AGUARDANDO APROVAÇÃO PRESTAÇÃO DE CONTAS",G283="CONCLUÍDO"),"PTM CONCLUÍDO",IF(AND(VISTORIA!X283="",VISTORIA!W283&lt;&gt;""),VISTORIA!W283,IF(AND(VISTORIA!T283="",VISTORIA!S283&lt;&gt;""),VISTORIA!S283,IF(AND(VISTORIA!P283="",VISTORIA!O283&lt;&gt;""),VISTORIA!O283,IF(AND(VISTORIA!L283="",VISTORIA!K283&lt;&gt;""),VISTORIA!K283,IF(AND(VISTORIA!H283="",VISTORIA!G283&lt;&gt;""),VISTORIA!G283,"SEM PEDIDO"))))))</f>
        <v>SEM PEDIDO</v>
      </c>
      <c r="AC283" s="18" t="str">
        <f>IFERROR(INDEX('CONCLUSÃO INFORMAL'!283:283,MATCH(MAX('CONCLUSÃO INFORMAL'!H283,'CONCLUSÃO INFORMAL'!L283,'CONCLUSÃO INFORMAL'!P283),'CONCLUSÃO INFORMAL'!283:283,0)-1),"NÃO INFORMADO")</f>
        <v>NÃO INFORMADO</v>
      </c>
      <c r="AD283" s="233" t="str">
        <f>IFERROR(INDEX('CONCLUSÃO INFORMAL'!283:283,MATCH(MAX('CONCLUSÃO INFORMAL'!H283,'CONCLUSÃO INFORMAL'!L283,'CONCLUSÃO INFORMAL'!P283),'CONCLUSÃO INFORMAL'!283:283,0)),"NÃO INFORMADO")</f>
        <v>NÃO INFORMADO</v>
      </c>
      <c r="AE283" s="1950" t="str">
        <f>IFERROR(INDEX('CONCLUSÃO INFORMAL'!283:283,MATCH(MAX('CONCLUSÃO INFORMAL'!H283,'CONCLUSÃO INFORMAL'!L283,'CONCLUSÃO INFORMAL'!P283),'CONCLUSÃO INFORMAL'!283:283,0)+1),"NÃO INFORMADO")</f>
        <v>NÃO INFORMADO</v>
      </c>
    </row>
    <row r="284" spans="2:31" ht="72.5" x14ac:dyDescent="0.35">
      <c r="B284" s="7" t="str">
        <f>'INF GERAIS'!B284&amp;IFERROR(IF(INDEX(APOIO!$A$5:$A$50,MATCH('INF GERAIS'!N284,APOIO!$B$5:$B$50,0))="NÃO",APOIO!$A$2&amp;"NÃO VÁLIDO",""),"")</f>
        <v>2014.0269</v>
      </c>
      <c r="C284" s="1950" t="str">
        <f>'INF GERAIS'!C284</f>
        <v>AGRESTE MERIDIONAL</v>
      </c>
      <c r="D284" s="1950" t="str">
        <f>'INF GERAIS'!D284</f>
        <v>PARANATAMA</v>
      </c>
      <c r="E284" s="1950" t="str">
        <f>'INF GERAIS'!E284</f>
        <v xml:space="preserve">CONSTRUÇÃO DE PAVIMENTAÇÃO EM PARALELEPÍPEDOS GRANÍTICOS NO POVOADO DO ALTO DA SERRA </v>
      </c>
      <c r="F284" s="1950" t="str">
        <f>'INF GERAIS'!G284</f>
        <v>NORMAL</v>
      </c>
      <c r="G284" s="1950" t="str">
        <f>'INF GERAIS'!N284</f>
        <v>APROVADO</v>
      </c>
      <c r="H284" s="1950" t="str">
        <f>'INF GERAIS'!O284</f>
        <v>EM ANDAMENTO</v>
      </c>
      <c r="I284" s="11">
        <f>'INF GERAIS'!I284</f>
        <v>603773.24</v>
      </c>
      <c r="J284" s="11">
        <f>'INF GERAIS'!J284</f>
        <v>156809.15</v>
      </c>
      <c r="K284" s="11">
        <f>'INF GERAIS'!K284</f>
        <v>124262.81</v>
      </c>
      <c r="L284" s="11">
        <f>'INF GERAIS'!L284</f>
        <v>0</v>
      </c>
      <c r="M284" s="11">
        <f>'INF GERAIS'!M284</f>
        <v>32546.34</v>
      </c>
      <c r="N284" s="233">
        <f>IF(MAX(PAGAMENTOS!M284,PAGAMENTOS!U284,PAGAMENTOS!AC284,PAGAMENTOS!AK284,PAGAMENTOS!AQ284,PAGAMENTOS!AW284)=0,"SEM PAGAMENTO",IFERROR(INDEX(PAGAMENTOS!284:284,MATCH(MAX(PAGAMENTOS!M284,PAGAMENTOS!U284,PAGAMENTOS!AC284,PAGAMENTOS!AK284,PAGAMENTOS!AQ284,PAGAMENTOS!AW284),PAGAMENTOS!284:284,0)),"SEM PAGAMENTO"))</f>
        <v>43909</v>
      </c>
      <c r="O284" s="120" t="str">
        <f>IF(MAX(PAGAMENTOS!M284,PAGAMENTOS!U284,PAGAMENTOS!AC284,PAGAMENTOS!AK284,PAGAMENTOS!AQ284,PAGAMENTOS!AW284)=0,"SEM PAGAMENTO",IFERROR(IF(MATCH(MAX(PAGAMENTOS!M284,PAGAMENTOS!U284,PAGAMENTOS!AC284,PAGAMENTOS!AK284,PAGAMENTOS!AQ284,PAGAMENTOS!AW284),PAGAMENTOS!284:284,0)&gt;40,INDEX(PAGAMENTOS!284:284,MATCH(MAX(PAGAMENTOS!M284,PAGAMENTOS!U284,PAGAMENTOS!AC284,PAGAMENTOS!AK284,PAGAMENTOS!AQ284,PAGAMENTOS!AW284),PAGAMENTOS!284:284,0)-2)&amp;" P COMP.",IF(MATCH(MAX(PAGAMENTOS!M284,PAGAMENTOS!U284,PAGAMENTOS!AC284,PAGAMENTOS!AK284,PAGAMENTOS!AQ284,PAGAMENTOS!AW284),PAGAMENTOS!284:284,0)=13,"1ª P",IF(MATCH(MAX(PAGAMENTOS!M284,PAGAMENTOS!U284,PAGAMENTOS!AC284,PAGAMENTOS!AK284,PAGAMENTOS!AQ284,PAGAMENTOS!AW284),PAGAMENTOS!284:284,0)=21,"2ª P",IF(MATCH(MAX(PAGAMENTOS!M284,PAGAMENTOS!U284,PAGAMENTOS!AC284,PAGAMENTOS!AK284,PAGAMENTOS!AQ284,PAGAMENTOS!AW284),PAGAMENTOS!284:284,0)=29,"3ª P",IF(PAGAMENTOS!AC284=PAGAMENTOS!AK284,"4ª P","4ª P"))))),"SEM PAGAMENTO"))</f>
        <v>3ª P</v>
      </c>
      <c r="P284" s="11">
        <f>IF(MAX(PAGAMENTOS!M284,PAGAMENTOS!U284,PAGAMENTOS!AC284,PAGAMENTOS!AK284,PAGAMENTOS!AQ284,PAGAMENTOS!AW284)=0,"SEM PAGAMENTO",IFERROR(INDEX(PAGAMENTOS!284:284,MATCH(MAX(PAGAMENTOS!M284,PAGAMENTOS!U284,PAGAMENTOS!AC284,PAGAMENTOS!AK284,PAGAMENTOS!AQ284,PAGAMENTOS!AW284),PAGAMENTOS!284:284,0)-1),"SEM PAGAMENTO"))</f>
        <v>24740.130000000005</v>
      </c>
      <c r="Q284" s="11">
        <f>SUM(PAGAMENTOS!G284,PAGAMENTOS!L284,PAGAMENTOS!T284,PAGAMENTOS!AB284,PAGAMENTOS!AJ284,PAGAMENTOS!AP284,PAGAMENTOS!AV284)</f>
        <v>99410.240000000005</v>
      </c>
      <c r="R284" s="11">
        <f>SUM(PAGAMENTOS!G284,PAGAMENTOS!H284,PAGAMENTOS!L284,PAGAMENTOS!T284,PAGAMENTOS!AB284,PAGAMENTOS!AJ284,PAGAMENTOS!AP284,PAGAMENTOS!AV284)</f>
        <v>99410.240000000005</v>
      </c>
      <c r="S284" s="17">
        <f t="shared" si="4"/>
        <v>0.79999993562031957</v>
      </c>
      <c r="T284" s="11">
        <f>IF(RIGHT(B284)="O",0,IF(AND(R284=0,PAGAMENTOS!H284&lt;&gt;0),0,K284-R284))</f>
        <v>24852.569999999992</v>
      </c>
      <c r="U284" s="120" t="str">
        <f>IF(AND(OR(PAGAMENTOS!AG284&lt;&gt;"",PAGAMENTOS!AH284&lt;&gt;""),PAGAMENTOS!AK284=""),"4ª",IF(AND(OR(PAGAMENTOS!Y284&lt;&gt;"",PAGAMENTOS!Z284&lt;&gt;""),PAGAMENTOS!AC284=""),"3ª",IF(AND(OR(PAGAMENTOS!Q284&lt;&gt;"",PAGAMENTOS!R284&lt;&gt;""),PAGAMENTOS!U284=""),"2ª",IF(AND(OR(PAGAMENTOS!I284&lt;&gt;"",PAGAMENTOS!J284&lt;&gt;""),PAGAMENTOS!M284=""),"1ª","OK"))))</f>
        <v>OK</v>
      </c>
      <c r="V284" s="120" t="str">
        <f>IF(U284="4ª",IF(PAGAMENTOS!AH284="","AGUARDANDO VISTORIA","NO FINANCEIRO"),IF(U284="3ª",IF(PAGAMENTOS!Z284="","AGUARDANDO VISTORIA","NO FINANCEIRO"),IF(U284="2ª",IF(PAGAMENTOS!R284="","AGUARDANDO VISTORIA","NO FINANCEIRO"),IF(U284="1ª",IF(PAGAMENTOS!J284="","AGUARDANDO LIBERAÇÃO","NO FINANCEIRO"),"OK"))))</f>
        <v>OK</v>
      </c>
      <c r="W284" s="233" t="str">
        <f>IF(U284="4ª",IF(PAGAMENTOS!AH284="",PAGAMENTOS!AG284,PAGAMENTOS!AH284),IF(U284="3ª",IF(PAGAMENTOS!Z284="",PAGAMENTOS!Y284,PAGAMENTOS!Z284),IF(U284="2ª",IF(PAGAMENTOS!R284="",PAGAMENTOS!Q284,PAGAMENTOS!R284),IF(U284="1ª",IF(PAGAMENTOS!J284="",PAGAMENTOS!I284,PAGAMENTOS!J284),"OK"))))</f>
        <v>OK</v>
      </c>
      <c r="X284" s="18">
        <f>MAX(VISTORIA!Y284,VISTORIA!U284,VISTORIA!Q284,VISTORIA!M284,VISTORIA!I284)</f>
        <v>0.70689999999999997</v>
      </c>
      <c r="Y284" s="18">
        <f>IF(VISTORIA!Y284&lt;&gt;"",VISTORIA!Y284,IF(VISTORIA!U284&lt;&gt;"",VISTORIA!U284,IF(VISTORIA!Q284&lt;&gt;"",VISTORIA!Q284,IF(VISTORIA!M284&lt;&gt;"",VISTORIA!M284,IF(VISTORIA!I284&lt;&gt;"",VISTORIA!I284,0)))))</f>
        <v>0.70689999999999997</v>
      </c>
      <c r="Z284" s="233">
        <f>IF(VISTORIA!Y284&lt;&gt;"",VISTORIA!W284,IF(VISTORIA!U284&lt;&gt;"",VISTORIA!S284,IF(VISTORIA!Q284&lt;&gt;"",VISTORIA!O284,IF(VISTORIA!M284&lt;&gt;"",VISTORIA!K284,IF(VISTORIA!I284&lt;&gt;"",VISTORIA!G284,"NA")))))</f>
        <v>43549</v>
      </c>
      <c r="AA284" s="233">
        <f>IF(VISTORIA!Y284&lt;&gt;"",VISTORIA!X284,IF(VISTORIA!U284&lt;&gt;"",VISTORIA!T284,IF(VISTORIA!Q284&lt;&gt;"",VISTORIA!P284,IF(VISTORIA!M284&lt;&gt;"",VISTORIA!L284,IF(VISTORIA!I284&lt;&gt;"",VISTORIA!H284,"NA")))))</f>
        <v>43719</v>
      </c>
      <c r="AB284" s="233" t="str">
        <f>IF(OR(G284="AGUARDANDO PRESTAÇÃO DE CONTAS",G284="AGUARDANDO APROVAÇÃO PRESTAÇÃO DE CONTAS",G284="CONCLUÍDO"),"PTM CONCLUÍDO",IF(AND(VISTORIA!X284="",VISTORIA!W284&lt;&gt;""),VISTORIA!W284,IF(AND(VISTORIA!T284="",VISTORIA!S284&lt;&gt;""),VISTORIA!S284,IF(AND(VISTORIA!P284="",VISTORIA!O284&lt;&gt;""),VISTORIA!O284,IF(AND(VISTORIA!L284="",VISTORIA!K284&lt;&gt;""),VISTORIA!K284,IF(AND(VISTORIA!H284="",VISTORIA!G284&lt;&gt;""),VISTORIA!G284,"SEM PEDIDO"))))))</f>
        <v>SEM PEDIDO</v>
      </c>
      <c r="AC284" s="18" t="str">
        <f>IFERROR(INDEX('CONCLUSÃO INFORMAL'!284:284,MATCH(MAX('CONCLUSÃO INFORMAL'!H284,'CONCLUSÃO INFORMAL'!L284,'CONCLUSÃO INFORMAL'!P284),'CONCLUSÃO INFORMAL'!284:284,0)-1),"NÃO INFORMADO")</f>
        <v>NÃO INFORMADO</v>
      </c>
      <c r="AD284" s="233" t="str">
        <f>IFERROR(INDEX('CONCLUSÃO INFORMAL'!284:284,MATCH(MAX('CONCLUSÃO INFORMAL'!H284,'CONCLUSÃO INFORMAL'!L284,'CONCLUSÃO INFORMAL'!P284),'CONCLUSÃO INFORMAL'!284:284,0)),"NÃO INFORMADO")</f>
        <v>NÃO INFORMADO</v>
      </c>
      <c r="AE284" s="1950" t="str">
        <f>IFERROR(INDEX('CONCLUSÃO INFORMAL'!284:284,MATCH(MAX('CONCLUSÃO INFORMAL'!H284,'CONCLUSÃO INFORMAL'!L284,'CONCLUSÃO INFORMAL'!P284),'CONCLUSÃO INFORMAL'!284:284,0)+1),"NÃO INFORMADO")</f>
        <v>NÃO INFORMADO</v>
      </c>
    </row>
    <row r="285" spans="2:31" ht="72.5" x14ac:dyDescent="0.35">
      <c r="B285" s="7" t="str">
        <f>'INF GERAIS'!B285&amp;IFERROR(IF(INDEX(APOIO!$A$5:$A$50,MATCH('INF GERAIS'!N285,APOIO!$B$5:$B$50,0))="NÃO",APOIO!$A$2&amp;"NÃO VÁLIDO",""),"")</f>
        <v>2014.0270</v>
      </c>
      <c r="C285" s="1950" t="str">
        <f>'INF GERAIS'!C285</f>
        <v>AGRESTE MERIDIONAL</v>
      </c>
      <c r="D285" s="1950" t="str">
        <f>'INF GERAIS'!D285</f>
        <v>PARANATAMA</v>
      </c>
      <c r="E285" s="1950" t="str">
        <f>'INF GERAIS'!E285</f>
        <v>CONSTRUÇÃO DE PAVIMENTAÇÃO EM PARALELEPÍPEDO GRANÍTICO NO DISTRITO DE BREJO VELHO</v>
      </c>
      <c r="F285" s="1950" t="str">
        <f>'INF GERAIS'!G285</f>
        <v>NORMAL</v>
      </c>
      <c r="G285" s="1950" t="str">
        <f>'INF GERAIS'!N285</f>
        <v>APROVADO</v>
      </c>
      <c r="H285" s="1950" t="str">
        <f>'INF GERAIS'!O285</f>
        <v>EM ANDAMENTO</v>
      </c>
      <c r="I285" s="11">
        <f>'INF GERAIS'!I285</f>
        <v>603773.24</v>
      </c>
      <c r="J285" s="11">
        <f>'INF GERAIS'!J285</f>
        <v>242974.36</v>
      </c>
      <c r="K285" s="11">
        <f>'INF GERAIS'!K285</f>
        <v>211129.29</v>
      </c>
      <c r="L285" s="11">
        <f>'INF GERAIS'!L285</f>
        <v>0</v>
      </c>
      <c r="M285" s="11">
        <f>'INF GERAIS'!M285</f>
        <v>31845.07</v>
      </c>
      <c r="N285" s="233">
        <f>IF(MAX(PAGAMENTOS!M285,PAGAMENTOS!U285,PAGAMENTOS!AC285,PAGAMENTOS!AK285,PAGAMENTOS!AQ285,PAGAMENTOS!AW285)=0,"SEM PAGAMENTO",IFERROR(INDEX(PAGAMENTOS!285:285,MATCH(MAX(PAGAMENTOS!M285,PAGAMENTOS!U285,PAGAMENTOS!AC285,PAGAMENTOS!AK285,PAGAMENTOS!AQ285,PAGAMENTOS!AW285),PAGAMENTOS!285:285,0)),"SEM PAGAMENTO"))</f>
        <v>43909</v>
      </c>
      <c r="O285" s="120" t="str">
        <f>IF(MAX(PAGAMENTOS!M285,PAGAMENTOS!U285,PAGAMENTOS!AC285,PAGAMENTOS!AK285,PAGAMENTOS!AQ285,PAGAMENTOS!AW285)=0,"SEM PAGAMENTO",IFERROR(IF(MATCH(MAX(PAGAMENTOS!M285,PAGAMENTOS!U285,PAGAMENTOS!AC285,PAGAMENTOS!AK285,PAGAMENTOS!AQ285,PAGAMENTOS!AW285),PAGAMENTOS!285:285,0)&gt;40,INDEX(PAGAMENTOS!285:285,MATCH(MAX(PAGAMENTOS!M285,PAGAMENTOS!U285,PAGAMENTOS!AC285,PAGAMENTOS!AK285,PAGAMENTOS!AQ285,PAGAMENTOS!AW285),PAGAMENTOS!285:285,0)-2)&amp;" P COMP.",IF(MATCH(MAX(PAGAMENTOS!M285,PAGAMENTOS!U285,PAGAMENTOS!AC285,PAGAMENTOS!AK285,PAGAMENTOS!AQ285,PAGAMENTOS!AW285),PAGAMENTOS!285:285,0)=13,"1ª P",IF(MATCH(MAX(PAGAMENTOS!M285,PAGAMENTOS!U285,PAGAMENTOS!AC285,PAGAMENTOS!AK285,PAGAMENTOS!AQ285,PAGAMENTOS!AW285),PAGAMENTOS!285:285,0)=21,"2ª P",IF(MATCH(MAX(PAGAMENTOS!M285,PAGAMENTOS!U285,PAGAMENTOS!AC285,PAGAMENTOS!AK285,PAGAMENTOS!AQ285,PAGAMENTOS!AW285),PAGAMENTOS!285:285,0)=29,"3ª P",IF(PAGAMENTOS!AC285=PAGAMENTOS!AK285,"4ª P","4ª P"))))),"SEM PAGAMENTO"))</f>
        <v>3ª P</v>
      </c>
      <c r="P285" s="11">
        <f>IF(MAX(PAGAMENTOS!M285,PAGAMENTOS!U285,PAGAMENTOS!AC285,PAGAMENTOS!AK285,PAGAMENTOS!AQ285,PAGAMENTOS!AW285)=0,"SEM PAGAMENTO",IFERROR(INDEX(PAGAMENTOS!285:285,MATCH(MAX(PAGAMENTOS!M285,PAGAMENTOS!U285,PAGAMENTOS!AC285,PAGAMENTOS!AK285,PAGAMENTOS!AQ285,PAGAMENTOS!AW285),PAGAMENTOS!285:285,0)-1),"SEM PAGAMENTO"))</f>
        <v>42210.329999999987</v>
      </c>
      <c r="Q285" s="11">
        <f>SUM(PAGAMENTOS!G285,PAGAMENTOS!L285,PAGAMENTOS!T285,PAGAMENTOS!AB285,PAGAMENTOS!AJ285,PAGAMENTOS!AP285,PAGAMENTOS!AV285)</f>
        <v>168903.43</v>
      </c>
      <c r="R285" s="11">
        <f>SUM(PAGAMENTOS!G285,PAGAMENTOS!H285,PAGAMENTOS!L285,PAGAMENTOS!T285,PAGAMENTOS!AB285,PAGAMENTOS!AJ285,PAGAMENTOS!AP285,PAGAMENTOS!AV285)</f>
        <v>168903.43</v>
      </c>
      <c r="S285" s="17">
        <f t="shared" si="4"/>
        <v>0.79999999052713144</v>
      </c>
      <c r="T285" s="11">
        <f>IF(RIGHT(B285)="O",0,IF(AND(R285=0,PAGAMENTOS!H285&lt;&gt;0),0,K285-R285))</f>
        <v>42225.860000000015</v>
      </c>
      <c r="U285" s="120" t="str">
        <f>IF(AND(OR(PAGAMENTOS!AG285&lt;&gt;"",PAGAMENTOS!AH285&lt;&gt;""),PAGAMENTOS!AK285=""),"4ª",IF(AND(OR(PAGAMENTOS!Y285&lt;&gt;"",PAGAMENTOS!Z285&lt;&gt;""),PAGAMENTOS!AC285=""),"3ª",IF(AND(OR(PAGAMENTOS!Q285&lt;&gt;"",PAGAMENTOS!R285&lt;&gt;""),PAGAMENTOS!U285=""),"2ª",IF(AND(OR(PAGAMENTOS!I285&lt;&gt;"",PAGAMENTOS!J285&lt;&gt;""),PAGAMENTOS!M285=""),"1ª","OK"))))</f>
        <v>OK</v>
      </c>
      <c r="V285" s="120" t="str">
        <f>IF(U285="4ª",IF(PAGAMENTOS!AH285="","AGUARDANDO VISTORIA","NO FINANCEIRO"),IF(U285="3ª",IF(PAGAMENTOS!Z285="","AGUARDANDO VISTORIA","NO FINANCEIRO"),IF(U285="2ª",IF(PAGAMENTOS!R285="","AGUARDANDO VISTORIA","NO FINANCEIRO"),IF(U285="1ª",IF(PAGAMENTOS!J285="","AGUARDANDO LIBERAÇÃO","NO FINANCEIRO"),"OK"))))</f>
        <v>OK</v>
      </c>
      <c r="W285" s="233" t="str">
        <f>IF(U285="4ª",IF(PAGAMENTOS!AH285="",PAGAMENTOS!AG285,PAGAMENTOS!AH285),IF(U285="3ª",IF(PAGAMENTOS!Z285="",PAGAMENTOS!Y285,PAGAMENTOS!Z285),IF(U285="2ª",IF(PAGAMENTOS!R285="",PAGAMENTOS!Q285,PAGAMENTOS!R285),IF(U285="1ª",IF(PAGAMENTOS!J285="",PAGAMENTOS!I285,PAGAMENTOS!J285),"OK"))))</f>
        <v>OK</v>
      </c>
      <c r="X285" s="18">
        <f>MAX(VISTORIA!Y285,VISTORIA!U285,VISTORIA!Q285,VISTORIA!M285,VISTORIA!I285)</f>
        <v>0.6</v>
      </c>
      <c r="Y285" s="18">
        <f>IF(VISTORIA!Y285&lt;&gt;"",VISTORIA!Y285,IF(VISTORIA!U285&lt;&gt;"",VISTORIA!U285,IF(VISTORIA!Q285&lt;&gt;"",VISTORIA!Q285,IF(VISTORIA!M285&lt;&gt;"",VISTORIA!M285,IF(VISTORIA!I285&lt;&gt;"",VISTORIA!I285,0)))))</f>
        <v>0.6</v>
      </c>
      <c r="Z285" s="233">
        <f>IF(VISTORIA!Y285&lt;&gt;"",VISTORIA!W285,IF(VISTORIA!U285&lt;&gt;"",VISTORIA!S285,IF(VISTORIA!Q285&lt;&gt;"",VISTORIA!O285,IF(VISTORIA!M285&lt;&gt;"",VISTORIA!K285,IF(VISTORIA!I285&lt;&gt;"",VISTORIA!G285,"NA")))))</f>
        <v>43549</v>
      </c>
      <c r="AA285" s="233">
        <f>IF(VISTORIA!Y285&lt;&gt;"",VISTORIA!X285,IF(VISTORIA!U285&lt;&gt;"",VISTORIA!T285,IF(VISTORIA!Q285&lt;&gt;"",VISTORIA!P285,IF(VISTORIA!M285&lt;&gt;"",VISTORIA!L285,IF(VISTORIA!I285&lt;&gt;"",VISTORIA!H285,"NA")))))</f>
        <v>43719</v>
      </c>
      <c r="AB285" s="233" t="str">
        <f>IF(OR(G285="AGUARDANDO PRESTAÇÃO DE CONTAS",G285="AGUARDANDO APROVAÇÃO PRESTAÇÃO DE CONTAS",G285="CONCLUÍDO"),"PTM CONCLUÍDO",IF(AND(VISTORIA!X285="",VISTORIA!W285&lt;&gt;""),VISTORIA!W285,IF(AND(VISTORIA!T285="",VISTORIA!S285&lt;&gt;""),VISTORIA!S285,IF(AND(VISTORIA!P285="",VISTORIA!O285&lt;&gt;""),VISTORIA!O285,IF(AND(VISTORIA!L285="",VISTORIA!K285&lt;&gt;""),VISTORIA!K285,IF(AND(VISTORIA!H285="",VISTORIA!G285&lt;&gt;""),VISTORIA!G285,"SEM PEDIDO"))))))</f>
        <v>SEM PEDIDO</v>
      </c>
      <c r="AC285" s="18" t="str">
        <f>IFERROR(INDEX('CONCLUSÃO INFORMAL'!285:285,MATCH(MAX('CONCLUSÃO INFORMAL'!H285,'CONCLUSÃO INFORMAL'!L285,'CONCLUSÃO INFORMAL'!P285),'CONCLUSÃO INFORMAL'!285:285,0)-1),"NÃO INFORMADO")</f>
        <v>NÃO INFORMADO</v>
      </c>
      <c r="AD285" s="233" t="str">
        <f>IFERROR(INDEX('CONCLUSÃO INFORMAL'!285:285,MATCH(MAX('CONCLUSÃO INFORMAL'!H285,'CONCLUSÃO INFORMAL'!L285,'CONCLUSÃO INFORMAL'!P285),'CONCLUSÃO INFORMAL'!285:285,0)),"NÃO INFORMADO")</f>
        <v>NÃO INFORMADO</v>
      </c>
      <c r="AE285" s="1950" t="str">
        <f>IFERROR(INDEX('CONCLUSÃO INFORMAL'!285:285,MATCH(MAX('CONCLUSÃO INFORMAL'!H285,'CONCLUSÃO INFORMAL'!L285,'CONCLUSÃO INFORMAL'!P285),'CONCLUSÃO INFORMAL'!285:285,0)+1),"NÃO INFORMADO")</f>
        <v>NÃO INFORMADO</v>
      </c>
    </row>
    <row r="286" spans="2:31" ht="72.5" x14ac:dyDescent="0.35">
      <c r="B286" s="7" t="str">
        <f>'INF GERAIS'!B286&amp;IFERROR(IF(INDEX(APOIO!$A$5:$A$50,MATCH('INF GERAIS'!N286,APOIO!$B$5:$B$50,0))="NÃO",APOIO!$A$2&amp;"NÃO VÁLIDO",""),"")</f>
        <v>2014.0271</v>
      </c>
      <c r="C286" s="1950" t="str">
        <f>'INF GERAIS'!C286</f>
        <v>AGRESTE MERIDIONAL</v>
      </c>
      <c r="D286" s="1950" t="str">
        <f>'INF GERAIS'!D286</f>
        <v>PARANATAMA</v>
      </c>
      <c r="E286" s="1950" t="str">
        <f>'INF GERAIS'!E286</f>
        <v>CONSTRUÇÃO DE PAVIMENTAÇÃO EM PARALELEPÍPEDOS GRANÍTICOS NA RUA VICENTE FERREIRA DA SILVA</v>
      </c>
      <c r="F286" s="1950" t="str">
        <f>'INF GERAIS'!G286</f>
        <v>NORMAL</v>
      </c>
      <c r="G286" s="1950" t="str">
        <f>'INF GERAIS'!N286</f>
        <v>AGUARDANDO PRESTAÇÃO DE CONTAS</v>
      </c>
      <c r="H286" s="1950" t="str">
        <f>'INF GERAIS'!O286</f>
        <v>CONCLUÍDA</v>
      </c>
      <c r="I286" s="11">
        <f>'INF GERAIS'!I286</f>
        <v>603773.24</v>
      </c>
      <c r="J286" s="11">
        <f>'INF GERAIS'!J286</f>
        <v>76114.080000000002</v>
      </c>
      <c r="K286" s="11">
        <f>'INF GERAIS'!K286</f>
        <v>62608.54</v>
      </c>
      <c r="L286" s="11">
        <f>'INF GERAIS'!L286</f>
        <v>0</v>
      </c>
      <c r="M286" s="11">
        <f>'INF GERAIS'!M286</f>
        <v>13505.54</v>
      </c>
      <c r="N286" s="233">
        <f>IF(MAX(PAGAMENTOS!M286,PAGAMENTOS!U286,PAGAMENTOS!AC286,PAGAMENTOS!AK286,PAGAMENTOS!AQ286,PAGAMENTOS!AW286)=0,"SEM PAGAMENTO",IFERROR(INDEX(PAGAMENTOS!286:286,MATCH(MAX(PAGAMENTOS!M286,PAGAMENTOS!U286,PAGAMENTOS!AC286,PAGAMENTOS!AK286,PAGAMENTOS!AQ286,PAGAMENTOS!AW286),PAGAMENTOS!286:286,0)),"SEM PAGAMENTO"))</f>
        <v>43909</v>
      </c>
      <c r="O286" s="120" t="str">
        <f>IF(MAX(PAGAMENTOS!M286,PAGAMENTOS!U286,PAGAMENTOS!AC286,PAGAMENTOS!AK286,PAGAMENTOS!AQ286,PAGAMENTOS!AW286)=0,"SEM PAGAMENTO",IFERROR(IF(MATCH(MAX(PAGAMENTOS!M286,PAGAMENTOS!U286,PAGAMENTOS!AC286,PAGAMENTOS!AK286,PAGAMENTOS!AQ286,PAGAMENTOS!AW286),PAGAMENTOS!286:286,0)&gt;40,INDEX(PAGAMENTOS!286:286,MATCH(MAX(PAGAMENTOS!M286,PAGAMENTOS!U286,PAGAMENTOS!AC286,PAGAMENTOS!AK286,PAGAMENTOS!AQ286,PAGAMENTOS!AW286),PAGAMENTOS!286:286,0)-2)&amp;" P COMP.",IF(MATCH(MAX(PAGAMENTOS!M286,PAGAMENTOS!U286,PAGAMENTOS!AC286,PAGAMENTOS!AK286,PAGAMENTOS!AQ286,PAGAMENTOS!AW286),PAGAMENTOS!286:286,0)=13,"1ª P",IF(MATCH(MAX(PAGAMENTOS!M286,PAGAMENTOS!U286,PAGAMENTOS!AC286,PAGAMENTOS!AK286,PAGAMENTOS!AQ286,PAGAMENTOS!AW286),PAGAMENTOS!286:286,0)=21,"2ª P",IF(MATCH(MAX(PAGAMENTOS!M286,PAGAMENTOS!U286,PAGAMENTOS!AC286,PAGAMENTOS!AK286,PAGAMENTOS!AQ286,PAGAMENTOS!AW286),PAGAMENTOS!286:286,0)=29,"3ª P",IF(PAGAMENTOS!AC286=PAGAMENTOS!AK286,"4ª P","4ª P"))))),"SEM PAGAMENTO"))</f>
        <v>4ª P</v>
      </c>
      <c r="P286" s="11">
        <f>IF(MAX(PAGAMENTOS!M286,PAGAMENTOS!U286,PAGAMENTOS!AC286,PAGAMENTOS!AK286,PAGAMENTOS!AQ286,PAGAMENTOS!AW286)=0,"SEM PAGAMENTO",IFERROR(INDEX(PAGAMENTOS!286:286,MATCH(MAX(PAGAMENTOS!M286,PAGAMENTOS!U286,PAGAMENTOS!AC286,PAGAMENTOS!AK286,PAGAMENTOS!AQ286,PAGAMENTOS!AW286),PAGAMENTOS!286:286,0)-1),"SEM PAGAMENTO"))</f>
        <v>12521.71</v>
      </c>
      <c r="Q286" s="11">
        <f>SUM(PAGAMENTOS!G286,PAGAMENTOS!L286,PAGAMENTOS!T286,PAGAMENTOS!AB286,PAGAMENTOS!AJ286,PAGAMENTOS!AP286,PAGAMENTOS!AV286)</f>
        <v>62608.54</v>
      </c>
      <c r="R286" s="11">
        <f>SUM(PAGAMENTOS!G286,PAGAMENTOS!H286,PAGAMENTOS!L286,PAGAMENTOS!T286,PAGAMENTOS!AB286,PAGAMENTOS!AJ286,PAGAMENTOS!AP286,PAGAMENTOS!AV286)</f>
        <v>62608.54</v>
      </c>
      <c r="S286" s="17">
        <f t="shared" si="4"/>
        <v>1</v>
      </c>
      <c r="T286" s="11">
        <f>IF(RIGHT(B286)="O",0,IF(AND(R286=0,PAGAMENTOS!H286&lt;&gt;0),0,K286-R286))</f>
        <v>0</v>
      </c>
      <c r="U286" s="120" t="str">
        <f>IF(AND(OR(PAGAMENTOS!AG286&lt;&gt;"",PAGAMENTOS!AH286&lt;&gt;""),PAGAMENTOS!AK286=""),"4ª",IF(AND(OR(PAGAMENTOS!Y286&lt;&gt;"",PAGAMENTOS!Z286&lt;&gt;""),PAGAMENTOS!AC286=""),"3ª",IF(AND(OR(PAGAMENTOS!Q286&lt;&gt;"",PAGAMENTOS!R286&lt;&gt;""),PAGAMENTOS!U286=""),"2ª",IF(AND(OR(PAGAMENTOS!I286&lt;&gt;"",PAGAMENTOS!J286&lt;&gt;""),PAGAMENTOS!M286=""),"1ª","OK"))))</f>
        <v>OK</v>
      </c>
      <c r="V286" s="120" t="str">
        <f>IF(U286="4ª",IF(PAGAMENTOS!AH286="","AGUARDANDO VISTORIA","NO FINANCEIRO"),IF(U286="3ª",IF(PAGAMENTOS!Z286="","AGUARDANDO VISTORIA","NO FINANCEIRO"),IF(U286="2ª",IF(PAGAMENTOS!R286="","AGUARDANDO VISTORIA","NO FINANCEIRO"),IF(U286="1ª",IF(PAGAMENTOS!J286="","AGUARDANDO LIBERAÇÃO","NO FINANCEIRO"),"OK"))))</f>
        <v>OK</v>
      </c>
      <c r="W286" s="233" t="str">
        <f>IF(U286="4ª",IF(PAGAMENTOS!AH286="",PAGAMENTOS!AG286,PAGAMENTOS!AH286),IF(U286="3ª",IF(PAGAMENTOS!Z286="",PAGAMENTOS!Y286,PAGAMENTOS!Z286),IF(U286="2ª",IF(PAGAMENTOS!R286="",PAGAMENTOS!Q286,PAGAMENTOS!R286),IF(U286="1ª",IF(PAGAMENTOS!J286="",PAGAMENTOS!I286,PAGAMENTOS!J286),"OK"))))</f>
        <v>OK</v>
      </c>
      <c r="X286" s="18">
        <f>MAX(VISTORIA!Y286,VISTORIA!U286,VISTORIA!Q286,VISTORIA!M286,VISTORIA!I286)</f>
        <v>1</v>
      </c>
      <c r="Y286" s="18">
        <f>IF(VISTORIA!Y286&lt;&gt;"",VISTORIA!Y286,IF(VISTORIA!U286&lt;&gt;"",VISTORIA!U286,IF(VISTORIA!Q286&lt;&gt;"",VISTORIA!Q286,IF(VISTORIA!M286&lt;&gt;"",VISTORIA!M286,IF(VISTORIA!I286&lt;&gt;"",VISTORIA!I286,0)))))</f>
        <v>1</v>
      </c>
      <c r="Z286" s="233">
        <f>IF(VISTORIA!Y286&lt;&gt;"",VISTORIA!W286,IF(VISTORIA!U286&lt;&gt;"",VISTORIA!S286,IF(VISTORIA!Q286&lt;&gt;"",VISTORIA!O286,IF(VISTORIA!M286&lt;&gt;"",VISTORIA!K286,IF(VISTORIA!I286&lt;&gt;"",VISTORIA!G286,"NA")))))</f>
        <v>43549</v>
      </c>
      <c r="AA286" s="233">
        <f>IF(VISTORIA!Y286&lt;&gt;"",VISTORIA!X286,IF(VISTORIA!U286&lt;&gt;"",VISTORIA!T286,IF(VISTORIA!Q286&lt;&gt;"",VISTORIA!P286,IF(VISTORIA!M286&lt;&gt;"",VISTORIA!L286,IF(VISTORIA!I286&lt;&gt;"",VISTORIA!H286,"NA")))))</f>
        <v>43719</v>
      </c>
      <c r="AB286" s="233" t="str">
        <f>IF(OR(G286="AGUARDANDO PRESTAÇÃO DE CONTAS",G286="AGUARDANDO APROVAÇÃO PRESTAÇÃO DE CONTAS",G286="CONCLUÍDO"),"PTM CONCLUÍDO",IF(AND(VISTORIA!X286="",VISTORIA!W286&lt;&gt;""),VISTORIA!W286,IF(AND(VISTORIA!T286="",VISTORIA!S286&lt;&gt;""),VISTORIA!S286,IF(AND(VISTORIA!P286="",VISTORIA!O286&lt;&gt;""),VISTORIA!O286,IF(AND(VISTORIA!L286="",VISTORIA!K286&lt;&gt;""),VISTORIA!K286,IF(AND(VISTORIA!H286="",VISTORIA!G286&lt;&gt;""),VISTORIA!G286,"SEM PEDIDO"))))))</f>
        <v>PTM CONCLUÍDO</v>
      </c>
      <c r="AC286" s="18" t="str">
        <f>IFERROR(INDEX('CONCLUSÃO INFORMAL'!286:286,MATCH(MAX('CONCLUSÃO INFORMAL'!H286,'CONCLUSÃO INFORMAL'!L286,'CONCLUSÃO INFORMAL'!P286),'CONCLUSÃO INFORMAL'!286:286,0)-1),"NÃO INFORMADO")</f>
        <v>NÃO INFORMADO</v>
      </c>
      <c r="AD286" s="233" t="str">
        <f>IFERROR(INDEX('CONCLUSÃO INFORMAL'!286:286,MATCH(MAX('CONCLUSÃO INFORMAL'!H286,'CONCLUSÃO INFORMAL'!L286,'CONCLUSÃO INFORMAL'!P286),'CONCLUSÃO INFORMAL'!286:286,0)),"NÃO INFORMADO")</f>
        <v>NÃO INFORMADO</v>
      </c>
      <c r="AE286" s="1950" t="str">
        <f>IFERROR(INDEX('CONCLUSÃO INFORMAL'!286:286,MATCH(MAX('CONCLUSÃO INFORMAL'!H286,'CONCLUSÃO INFORMAL'!L286,'CONCLUSÃO INFORMAL'!P286),'CONCLUSÃO INFORMAL'!286:286,0)+1),"NÃO INFORMADO")</f>
        <v>NÃO INFORMADO</v>
      </c>
    </row>
    <row r="287" spans="2:31" ht="58" x14ac:dyDescent="0.35">
      <c r="B287" s="7" t="str">
        <f>'INF GERAIS'!B287&amp;IFERROR(IF(INDEX(APOIO!$A$5:$A$50,MATCH('INF GERAIS'!N287,APOIO!$B$5:$B$50,0))="NÃO",APOIO!$A$2&amp;"NÃO VÁLIDO",""),"")</f>
        <v>2014.0272</v>
      </c>
      <c r="C287" s="1950" t="str">
        <f>'INF GERAIS'!C287</f>
        <v>SERTÃO CENTRAL</v>
      </c>
      <c r="D287" s="1950" t="str">
        <f>'INF GERAIS'!D287</f>
        <v>PARNAMIRIM</v>
      </c>
      <c r="E287" s="1950" t="str">
        <f>'INF GERAIS'!E287</f>
        <v>PAVIMENTAÇÃO EM PARALELEPIPEDOS GRANITICOS NAS RUAS 01 E 02 NO BAIRRO SIMPATIA I</v>
      </c>
      <c r="F287" s="1950" t="str">
        <f>'INF GERAIS'!G287</f>
        <v>NORMAL</v>
      </c>
      <c r="G287" s="12" t="str">
        <f>'INF GERAIS'!N287</f>
        <v>EM CONFERÊNCIA PARA TEMAI</v>
      </c>
      <c r="H287" s="1950" t="str">
        <f>'INF GERAIS'!O287</f>
        <v>CONCLUÍDA</v>
      </c>
      <c r="I287" s="11">
        <f>'INF GERAIS'!I287</f>
        <v>905659.85666666657</v>
      </c>
      <c r="J287" s="11">
        <f>'INF GERAIS'!J287</f>
        <v>252995.89992221998</v>
      </c>
      <c r="K287" s="11">
        <f>'INF GERAIS'!K287</f>
        <v>252995.89992221998</v>
      </c>
      <c r="L287" s="11">
        <f>'INF GERAIS'!L287</f>
        <v>0</v>
      </c>
      <c r="M287" s="11">
        <f>'INF GERAIS'!M287</f>
        <v>0</v>
      </c>
      <c r="N287" s="233">
        <f>IF(MAX(PAGAMENTOS!M287,PAGAMENTOS!U287,PAGAMENTOS!AC287,PAGAMENTOS!AK287,PAGAMENTOS!AQ287,PAGAMENTOS!AW287)=0,"SEM PAGAMENTO",IFERROR(INDEX(PAGAMENTOS!287:287,MATCH(MAX(PAGAMENTOS!M287,PAGAMENTOS!U287,PAGAMENTOS!AC287,PAGAMENTOS!AK287,PAGAMENTOS!AQ287,PAGAMENTOS!AW287),PAGAMENTOS!287:287,0)),"SEM PAGAMENTO"))</f>
        <v>42417</v>
      </c>
      <c r="O287" s="120" t="str">
        <f>IF(MAX(PAGAMENTOS!M287,PAGAMENTOS!U287,PAGAMENTOS!AC287,PAGAMENTOS!AK287,PAGAMENTOS!AQ287,PAGAMENTOS!AW287)=0,"SEM PAGAMENTO",IFERROR(IF(MATCH(MAX(PAGAMENTOS!M287,PAGAMENTOS!U287,PAGAMENTOS!AC287,PAGAMENTOS!AK287,PAGAMENTOS!AQ287,PAGAMENTOS!AW287),PAGAMENTOS!287:287,0)&gt;40,INDEX(PAGAMENTOS!287:287,MATCH(MAX(PAGAMENTOS!M287,PAGAMENTOS!U287,PAGAMENTOS!AC287,PAGAMENTOS!AK287,PAGAMENTOS!AQ287,PAGAMENTOS!AW287),PAGAMENTOS!287:287,0)-2)&amp;" P COMP.",IF(MATCH(MAX(PAGAMENTOS!M287,PAGAMENTOS!U287,PAGAMENTOS!AC287,PAGAMENTOS!AK287,PAGAMENTOS!AQ287,PAGAMENTOS!AW287),PAGAMENTOS!287:287,0)=13,"1ª P",IF(MATCH(MAX(PAGAMENTOS!M287,PAGAMENTOS!U287,PAGAMENTOS!AC287,PAGAMENTOS!AK287,PAGAMENTOS!AQ287,PAGAMENTOS!AW287),PAGAMENTOS!287:287,0)=21,"2ª P",IF(MATCH(MAX(PAGAMENTOS!M287,PAGAMENTOS!U287,PAGAMENTOS!AC287,PAGAMENTOS!AK287,PAGAMENTOS!AQ287,PAGAMENTOS!AW287),PAGAMENTOS!287:287,0)=29,"3ª P",IF(PAGAMENTOS!AC287=PAGAMENTOS!AK287,"4ª P","4ª P"))))),"SEM PAGAMENTO"))</f>
        <v>4ª P</v>
      </c>
      <c r="P287" s="11">
        <f>IF(MAX(PAGAMENTOS!M287,PAGAMENTOS!U287,PAGAMENTOS!AC287,PAGAMENTOS!AK287,PAGAMENTOS!AQ287,PAGAMENTOS!AW287)=0,"SEM PAGAMENTO",IFERROR(INDEX(PAGAMENTOS!287:287,MATCH(MAX(PAGAMENTOS!M287,PAGAMENTOS!U287,PAGAMENTOS!AC287,PAGAMENTOS!AK287,PAGAMENTOS!AQ287,PAGAMENTOS!AW287),PAGAMENTOS!287:287,0)-1),"SEM PAGAMENTO"))</f>
        <v>50599.18</v>
      </c>
      <c r="Q287" s="11">
        <f>SUM(PAGAMENTOS!G287,PAGAMENTOS!L287,PAGAMENTOS!T287,PAGAMENTOS!AB287,PAGAMENTOS!AJ287,PAGAMENTOS!AP287,PAGAMENTOS!AV287)</f>
        <v>252995.9</v>
      </c>
      <c r="R287" s="11">
        <f>SUM(PAGAMENTOS!G287,PAGAMENTOS!H287,PAGAMENTOS!L287,PAGAMENTOS!T287,PAGAMENTOS!AB287,PAGAMENTOS!AJ287,PAGAMENTOS!AP287,PAGAMENTOS!AV287)</f>
        <v>252995.9</v>
      </c>
      <c r="S287" s="17">
        <f t="shared" si="4"/>
        <v>1.0000000003074359</v>
      </c>
      <c r="T287" s="11">
        <f>IF(RIGHT(B287)="O",0,IF(AND(R287=0,PAGAMENTOS!H287&lt;&gt;0),0,K287-R287))</f>
        <v>-7.778001599945128E-5</v>
      </c>
      <c r="U287" s="120" t="str">
        <f>IF(AND(OR(PAGAMENTOS!AG287&lt;&gt;"",PAGAMENTOS!AH287&lt;&gt;""),PAGAMENTOS!AK287=""),"4ª",IF(AND(OR(PAGAMENTOS!Y287&lt;&gt;"",PAGAMENTOS!Z287&lt;&gt;""),PAGAMENTOS!AC287=""),"3ª",IF(AND(OR(PAGAMENTOS!Q287&lt;&gt;"",PAGAMENTOS!R287&lt;&gt;""),PAGAMENTOS!U287=""),"2ª",IF(AND(OR(PAGAMENTOS!I287&lt;&gt;"",PAGAMENTOS!J287&lt;&gt;""),PAGAMENTOS!M287=""),"1ª","OK"))))</f>
        <v>OK</v>
      </c>
      <c r="V287" s="120" t="str">
        <f>IF(U287="4ª",IF(PAGAMENTOS!AH287="","AGUARDANDO VISTORIA","NO FINANCEIRO"),IF(U287="3ª",IF(PAGAMENTOS!Z287="","AGUARDANDO VISTORIA","NO FINANCEIRO"),IF(U287="2ª",IF(PAGAMENTOS!R287="","AGUARDANDO VISTORIA","NO FINANCEIRO"),IF(U287="1ª",IF(PAGAMENTOS!J287="","AGUARDANDO LIBERAÇÃO","NO FINANCEIRO"),"OK"))))</f>
        <v>OK</v>
      </c>
      <c r="W287" s="233" t="str">
        <f>IF(U287="4ª",IF(PAGAMENTOS!AH287="",PAGAMENTOS!AG287,PAGAMENTOS!AH287),IF(U287="3ª",IF(PAGAMENTOS!Z287="",PAGAMENTOS!Y287,PAGAMENTOS!Z287),IF(U287="2ª",IF(PAGAMENTOS!R287="",PAGAMENTOS!Q287,PAGAMENTOS!R287),IF(U287="1ª",IF(PAGAMENTOS!J287="",PAGAMENTOS!I287,PAGAMENTOS!J287),"OK"))))</f>
        <v>OK</v>
      </c>
      <c r="X287" s="18">
        <f>MAX(VISTORIA!Y287,VISTORIA!U287,VISTORIA!Q287,VISTORIA!M287,VISTORIA!I287)</f>
        <v>1</v>
      </c>
      <c r="Y287" s="18">
        <f>IF(VISTORIA!Y287&lt;&gt;"",VISTORIA!Y287,IF(VISTORIA!U287&lt;&gt;"",VISTORIA!U287,IF(VISTORIA!Q287&lt;&gt;"",VISTORIA!Q287,IF(VISTORIA!M287&lt;&gt;"",VISTORIA!M287,IF(VISTORIA!I287&lt;&gt;"",VISTORIA!I287,0)))))</f>
        <v>1</v>
      </c>
      <c r="Z287" s="233">
        <f>IF(VISTORIA!Y287&lt;&gt;"",VISTORIA!W287,IF(VISTORIA!U287&lt;&gt;"",VISTORIA!S287,IF(VISTORIA!Q287&lt;&gt;"",VISTORIA!O287,IF(VISTORIA!M287&lt;&gt;"",VISTORIA!K287,IF(VISTORIA!I287&lt;&gt;"",VISTORIA!G287,"NA")))))</f>
        <v>42270</v>
      </c>
      <c r="AA287" s="233">
        <f>IF(VISTORIA!Y287&lt;&gt;"",VISTORIA!X287,IF(VISTORIA!U287&lt;&gt;"",VISTORIA!T287,IF(VISTORIA!Q287&lt;&gt;"",VISTORIA!P287,IF(VISTORIA!M287&lt;&gt;"",VISTORIA!L287,IF(VISTORIA!I287&lt;&gt;"",VISTORIA!H287,"NA")))))</f>
        <v>42388</v>
      </c>
      <c r="AB287" s="233" t="str">
        <f>IF(OR(G287="AGUARDANDO PRESTAÇÃO DE CONTAS",G287="AGUARDANDO APROVAÇÃO PRESTAÇÃO DE CONTAS",G287="CONCLUÍDO"),"PTM CONCLUÍDO",IF(AND(VISTORIA!X287="",VISTORIA!W287&lt;&gt;""),VISTORIA!W287,IF(AND(VISTORIA!T287="",VISTORIA!S287&lt;&gt;""),VISTORIA!S287,IF(AND(VISTORIA!P287="",VISTORIA!O287&lt;&gt;""),VISTORIA!O287,IF(AND(VISTORIA!L287="",VISTORIA!K287&lt;&gt;""),VISTORIA!K287,IF(AND(VISTORIA!H287="",VISTORIA!G287&lt;&gt;""),VISTORIA!G287,"SEM PEDIDO"))))))</f>
        <v>SEM PEDIDO</v>
      </c>
      <c r="AC287" s="18" t="str">
        <f>IFERROR(INDEX('CONCLUSÃO INFORMAL'!287:287,MATCH(MAX('CONCLUSÃO INFORMAL'!H287,'CONCLUSÃO INFORMAL'!L287,'CONCLUSÃO INFORMAL'!P287),'CONCLUSÃO INFORMAL'!287:287,0)-1),"NÃO INFORMADO")</f>
        <v>NÃO INFORMADO</v>
      </c>
      <c r="AD287" s="233" t="str">
        <f>IFERROR(INDEX('CONCLUSÃO INFORMAL'!287:287,MATCH(MAX('CONCLUSÃO INFORMAL'!H287,'CONCLUSÃO INFORMAL'!L287,'CONCLUSÃO INFORMAL'!P287),'CONCLUSÃO INFORMAL'!287:287,0)),"NÃO INFORMADO")</f>
        <v>NÃO INFORMADO</v>
      </c>
      <c r="AE287" s="1950" t="str">
        <f>IFERROR(INDEX('CONCLUSÃO INFORMAL'!287:287,MATCH(MAX('CONCLUSÃO INFORMAL'!H287,'CONCLUSÃO INFORMAL'!L287,'CONCLUSÃO INFORMAL'!P287),'CONCLUSÃO INFORMAL'!287:287,0)+1),"NÃO INFORMADO")</f>
        <v>NÃO INFORMADO</v>
      </c>
    </row>
    <row r="288" spans="2:31" ht="58" x14ac:dyDescent="0.35">
      <c r="B288" s="7" t="str">
        <f>'INF GERAIS'!B288&amp;IFERROR(IF(INDEX(APOIO!$A$5:$A$50,MATCH('INF GERAIS'!N288,APOIO!$B$5:$B$50,0))="NÃO",APOIO!$A$2&amp;"NÃO VÁLIDO",""),"")</f>
        <v>2014.0273</v>
      </c>
      <c r="C288" s="1950" t="str">
        <f>'INF GERAIS'!C288</f>
        <v>SERTÃO CENTRAL</v>
      </c>
      <c r="D288" s="1950" t="str">
        <f>'INF GERAIS'!D288</f>
        <v>PARNAMIRIM</v>
      </c>
      <c r="E288" s="1950" t="str">
        <f>'INF GERAIS'!E288</f>
        <v>CONSTRUÇÃO DE UMA QUADRA POLIESPORTIVA DESCOBERTA - REGIÃO DA FLORESTA</v>
      </c>
      <c r="F288" s="1950" t="str">
        <f>'INF GERAIS'!G288</f>
        <v>NORMAL</v>
      </c>
      <c r="G288" s="1950" t="str">
        <f>'INF GERAIS'!N288</f>
        <v>E-FISCO (Baixado)</v>
      </c>
      <c r="H288" s="1950" t="str">
        <f>'INF GERAIS'!O288</f>
        <v>CONCLUÍDA</v>
      </c>
      <c r="I288" s="11">
        <f>'INF GERAIS'!I288</f>
        <v>905659.85666666657</v>
      </c>
      <c r="J288" s="11">
        <f>'INF GERAIS'!J288</f>
        <v>186820.09</v>
      </c>
      <c r="K288" s="11">
        <f>'INF GERAIS'!K288</f>
        <v>186820.09</v>
      </c>
      <c r="L288" s="11">
        <f>'INF GERAIS'!L288</f>
        <v>0</v>
      </c>
      <c r="M288" s="11">
        <f>'INF GERAIS'!M288</f>
        <v>0</v>
      </c>
      <c r="N288" s="233">
        <f>IF(MAX(PAGAMENTOS!M288,PAGAMENTOS!U288,PAGAMENTOS!AC288,PAGAMENTOS!AK288,PAGAMENTOS!AQ288,PAGAMENTOS!AW288)=0,"SEM PAGAMENTO",IFERROR(INDEX(PAGAMENTOS!288:288,MATCH(MAX(PAGAMENTOS!M288,PAGAMENTOS!U288,PAGAMENTOS!AC288,PAGAMENTOS!AK288,PAGAMENTOS!AQ288,PAGAMENTOS!AW288),PAGAMENTOS!288:288,0)),"SEM PAGAMENTO"))</f>
        <v>42432</v>
      </c>
      <c r="O288" s="120" t="str">
        <f>IF(MAX(PAGAMENTOS!M288,PAGAMENTOS!U288,PAGAMENTOS!AC288,PAGAMENTOS!AK288,PAGAMENTOS!AQ288,PAGAMENTOS!AW288)=0,"SEM PAGAMENTO",IFERROR(IF(MATCH(MAX(PAGAMENTOS!M288,PAGAMENTOS!U288,PAGAMENTOS!AC288,PAGAMENTOS!AK288,PAGAMENTOS!AQ288,PAGAMENTOS!AW288),PAGAMENTOS!288:288,0)&gt;40,INDEX(PAGAMENTOS!288:288,MATCH(MAX(PAGAMENTOS!M288,PAGAMENTOS!U288,PAGAMENTOS!AC288,PAGAMENTOS!AK288,PAGAMENTOS!AQ288,PAGAMENTOS!AW288),PAGAMENTOS!288:288,0)-2)&amp;" P COMP.",IF(MATCH(MAX(PAGAMENTOS!M288,PAGAMENTOS!U288,PAGAMENTOS!AC288,PAGAMENTOS!AK288,PAGAMENTOS!AQ288,PAGAMENTOS!AW288),PAGAMENTOS!288:288,0)=13,"1ª P",IF(MATCH(MAX(PAGAMENTOS!M288,PAGAMENTOS!U288,PAGAMENTOS!AC288,PAGAMENTOS!AK288,PAGAMENTOS!AQ288,PAGAMENTOS!AW288),PAGAMENTOS!288:288,0)=21,"2ª P",IF(MATCH(MAX(PAGAMENTOS!M288,PAGAMENTOS!U288,PAGAMENTOS!AC288,PAGAMENTOS!AK288,PAGAMENTOS!AQ288,PAGAMENTOS!AW288),PAGAMENTOS!288:288,0)=29,"3ª P",IF(PAGAMENTOS!AC288=PAGAMENTOS!AK288,"4ª P","4ª P"))))),"SEM PAGAMENTO"))</f>
        <v>3ª P</v>
      </c>
      <c r="P288" s="11">
        <f>IF(MAX(PAGAMENTOS!M288,PAGAMENTOS!U288,PAGAMENTOS!AC288,PAGAMENTOS!AK288,PAGAMENTOS!AQ288,PAGAMENTOS!AW288)=0,"SEM PAGAMENTO",IFERROR(INDEX(PAGAMENTOS!288:288,MATCH(MAX(PAGAMENTOS!M288,PAGAMENTOS!U288,PAGAMENTOS!AC288,PAGAMENTOS!AK288,PAGAMENTOS!AQ288,PAGAMENTOS!AW288),PAGAMENTOS!288:288,0)-1),"SEM PAGAMENTO"))</f>
        <v>46705.01</v>
      </c>
      <c r="Q288" s="11">
        <f>SUM(PAGAMENTOS!G288,PAGAMENTOS!L288,PAGAMENTOS!T288,PAGAMENTOS!AB288,PAGAMENTOS!AJ288,PAGAMENTOS!AP288,PAGAMENTOS!AV288)</f>
        <v>186820.09</v>
      </c>
      <c r="R288" s="11">
        <f>SUM(PAGAMENTOS!G288,PAGAMENTOS!H288,PAGAMENTOS!L288,PAGAMENTOS!T288,PAGAMENTOS!AB288,PAGAMENTOS!AJ288,PAGAMENTOS!AP288,PAGAMENTOS!AV288)</f>
        <v>186820.09</v>
      </c>
      <c r="S288" s="17">
        <f t="shared" si="4"/>
        <v>1</v>
      </c>
      <c r="T288" s="11">
        <f>IF(RIGHT(B288)="O",0,IF(AND(R288=0,PAGAMENTOS!H288&lt;&gt;0),0,K288-R288))</f>
        <v>0</v>
      </c>
      <c r="U288" s="120" t="str">
        <f>IF(AND(OR(PAGAMENTOS!AG288&lt;&gt;"",PAGAMENTOS!AH288&lt;&gt;""),PAGAMENTOS!AK288=""),"4ª",IF(AND(OR(PAGAMENTOS!Y288&lt;&gt;"",PAGAMENTOS!Z288&lt;&gt;""),PAGAMENTOS!AC288=""),"3ª",IF(AND(OR(PAGAMENTOS!Q288&lt;&gt;"",PAGAMENTOS!R288&lt;&gt;""),PAGAMENTOS!U288=""),"2ª",IF(AND(OR(PAGAMENTOS!I288&lt;&gt;"",PAGAMENTOS!J288&lt;&gt;""),PAGAMENTOS!M288=""),"1ª","OK"))))</f>
        <v>OK</v>
      </c>
      <c r="V288" s="120" t="str">
        <f>IF(U288="4ª",IF(PAGAMENTOS!AH288="","AGUARDANDO VISTORIA","NO FINANCEIRO"),IF(U288="3ª",IF(PAGAMENTOS!Z288="","AGUARDANDO VISTORIA","NO FINANCEIRO"),IF(U288="2ª",IF(PAGAMENTOS!R288="","AGUARDANDO VISTORIA","NO FINANCEIRO"),IF(U288="1ª",IF(PAGAMENTOS!J288="","AGUARDANDO LIBERAÇÃO","NO FINANCEIRO"),"OK"))))</f>
        <v>OK</v>
      </c>
      <c r="W288" s="233" t="str">
        <f>IF(U288="4ª",IF(PAGAMENTOS!AH288="",PAGAMENTOS!AG288,PAGAMENTOS!AH288),IF(U288="3ª",IF(PAGAMENTOS!Z288="",PAGAMENTOS!Y288,PAGAMENTOS!Z288),IF(U288="2ª",IF(PAGAMENTOS!R288="",PAGAMENTOS!Q288,PAGAMENTOS!R288),IF(U288="1ª",IF(PAGAMENTOS!J288="",PAGAMENTOS!I288,PAGAMENTOS!J288),"OK"))))</f>
        <v>OK</v>
      </c>
      <c r="X288" s="18">
        <f>MAX(VISTORIA!Y288,VISTORIA!U288,VISTORIA!Q288,VISTORIA!M288,VISTORIA!I288)</f>
        <v>1</v>
      </c>
      <c r="Y288" s="18">
        <f>IF(VISTORIA!Y288&lt;&gt;"",VISTORIA!Y288,IF(VISTORIA!U288&lt;&gt;"",VISTORIA!U288,IF(VISTORIA!Q288&lt;&gt;"",VISTORIA!Q288,IF(VISTORIA!M288&lt;&gt;"",VISTORIA!M288,IF(VISTORIA!I288&lt;&gt;"",VISTORIA!I288,0)))))</f>
        <v>1</v>
      </c>
      <c r="Z288" s="233">
        <f>IF(VISTORIA!Y288&lt;&gt;"",VISTORIA!W288,IF(VISTORIA!U288&lt;&gt;"",VISTORIA!S288,IF(VISTORIA!Q288&lt;&gt;"",VISTORIA!O288,IF(VISTORIA!M288&lt;&gt;"",VISTORIA!K288,IF(VISTORIA!I288&lt;&gt;"",VISTORIA!G288,"NA")))))</f>
        <v>44866</v>
      </c>
      <c r="AA288" s="233">
        <f>IF(VISTORIA!Y288&lt;&gt;"",VISTORIA!X288,IF(VISTORIA!U288&lt;&gt;"",VISTORIA!T288,IF(VISTORIA!Q288&lt;&gt;"",VISTORIA!P288,IF(VISTORIA!M288&lt;&gt;"",VISTORIA!L288,IF(VISTORIA!I288&lt;&gt;"",VISTORIA!H288,"NA")))))</f>
        <v>44893</v>
      </c>
      <c r="AB288" s="233" t="str">
        <f>IF(OR(G288="AGUARDANDO PRESTAÇÃO DE CONTAS",G288="AGUARDANDO APROVAÇÃO PRESTAÇÃO DE CONTAS",G288="CONCLUÍDO"),"PTM CONCLUÍDO",IF(AND(VISTORIA!X288="",VISTORIA!W288&lt;&gt;""),VISTORIA!W288,IF(AND(VISTORIA!T288="",VISTORIA!S288&lt;&gt;""),VISTORIA!S288,IF(AND(VISTORIA!P288="",VISTORIA!O288&lt;&gt;""),VISTORIA!O288,IF(AND(VISTORIA!L288="",VISTORIA!K288&lt;&gt;""),VISTORIA!K288,IF(AND(VISTORIA!H288="",VISTORIA!G288&lt;&gt;""),VISTORIA!G288,"SEM PEDIDO"))))))</f>
        <v>SEM PEDIDO</v>
      </c>
      <c r="AC288" s="18" t="str">
        <f>IFERROR(INDEX('CONCLUSÃO INFORMAL'!288:288,MATCH(MAX('CONCLUSÃO INFORMAL'!H288,'CONCLUSÃO INFORMAL'!L288,'CONCLUSÃO INFORMAL'!P288),'CONCLUSÃO INFORMAL'!288:288,0)-1),"NÃO INFORMADO")</f>
        <v>NÃO INFORMADO</v>
      </c>
      <c r="AD288" s="233" t="str">
        <f>IFERROR(INDEX('CONCLUSÃO INFORMAL'!288:288,MATCH(MAX('CONCLUSÃO INFORMAL'!H288,'CONCLUSÃO INFORMAL'!L288,'CONCLUSÃO INFORMAL'!P288),'CONCLUSÃO INFORMAL'!288:288,0)),"NÃO INFORMADO")</f>
        <v>NÃO INFORMADO</v>
      </c>
      <c r="AE288" s="1950" t="str">
        <f>IFERROR(INDEX('CONCLUSÃO INFORMAL'!288:288,MATCH(MAX('CONCLUSÃO INFORMAL'!H288,'CONCLUSÃO INFORMAL'!L288,'CONCLUSÃO INFORMAL'!P288),'CONCLUSÃO INFORMAL'!288:288,0)+1),"NÃO INFORMADO")</f>
        <v>NÃO INFORMADO</v>
      </c>
    </row>
    <row r="289" spans="2:31" ht="58" x14ac:dyDescent="0.35">
      <c r="B289" s="7" t="str">
        <f>'INF GERAIS'!B289&amp;IFERROR(IF(INDEX(APOIO!$A$5:$A$50,MATCH('INF GERAIS'!N289,APOIO!$B$5:$B$50,0))="NÃO",APOIO!$A$2&amp;"NÃO VÁLIDO",""),"")</f>
        <v>2014.0274</v>
      </c>
      <c r="C289" s="1950" t="str">
        <f>'INF GERAIS'!C289</f>
        <v>SERTÃO CENTRAL</v>
      </c>
      <c r="D289" s="1950" t="str">
        <f>'INF GERAIS'!D289</f>
        <v>PARNAMIRIM</v>
      </c>
      <c r="E289" s="1950" t="str">
        <f>'INF GERAIS'!E289</f>
        <v>CONSTRUÇÃO DE UMA QUADRA POLIESPORTIVA DESCOBERTA - REGIÃO DA VOLTA</v>
      </c>
      <c r="F289" s="1950" t="str">
        <f>'INF GERAIS'!G289</f>
        <v>NORMAL</v>
      </c>
      <c r="G289" s="1950" t="str">
        <f>'INF GERAIS'!N289</f>
        <v>E-FISCO (Baixado)</v>
      </c>
      <c r="H289" s="1950" t="str">
        <f>'INF GERAIS'!O289</f>
        <v>CONCLUÍDA</v>
      </c>
      <c r="I289" s="11">
        <f>'INF GERAIS'!I289</f>
        <v>905659.85666666657</v>
      </c>
      <c r="J289" s="11">
        <f>'INF GERAIS'!J289</f>
        <v>186820.09</v>
      </c>
      <c r="K289" s="11">
        <f>'INF GERAIS'!K289</f>
        <v>186820.09</v>
      </c>
      <c r="L289" s="11">
        <f>'INF GERAIS'!L289</f>
        <v>0</v>
      </c>
      <c r="M289" s="11">
        <f>'INF GERAIS'!M289</f>
        <v>0</v>
      </c>
      <c r="N289" s="233">
        <f>IF(MAX(PAGAMENTOS!M289,PAGAMENTOS!U289,PAGAMENTOS!AC289,PAGAMENTOS!AK289,PAGAMENTOS!AQ289,PAGAMENTOS!AW289)=0,"SEM PAGAMENTO",IFERROR(INDEX(PAGAMENTOS!289:289,MATCH(MAX(PAGAMENTOS!M289,PAGAMENTOS!U289,PAGAMENTOS!AC289,PAGAMENTOS!AK289,PAGAMENTOS!AQ289,PAGAMENTOS!AW289),PAGAMENTOS!289:289,0)),"SEM PAGAMENTO"))</f>
        <v>42432</v>
      </c>
      <c r="O289" s="120" t="str">
        <f>IF(MAX(PAGAMENTOS!M289,PAGAMENTOS!U289,PAGAMENTOS!AC289,PAGAMENTOS!AK289,PAGAMENTOS!AQ289,PAGAMENTOS!AW289)=0,"SEM PAGAMENTO",IFERROR(IF(MATCH(MAX(PAGAMENTOS!M289,PAGAMENTOS!U289,PAGAMENTOS!AC289,PAGAMENTOS!AK289,PAGAMENTOS!AQ289,PAGAMENTOS!AW289),PAGAMENTOS!289:289,0)&gt;40,INDEX(PAGAMENTOS!289:289,MATCH(MAX(PAGAMENTOS!M289,PAGAMENTOS!U289,PAGAMENTOS!AC289,PAGAMENTOS!AK289,PAGAMENTOS!AQ289,PAGAMENTOS!AW289),PAGAMENTOS!289:289,0)-2)&amp;" P COMP.",IF(MATCH(MAX(PAGAMENTOS!M289,PAGAMENTOS!U289,PAGAMENTOS!AC289,PAGAMENTOS!AK289,PAGAMENTOS!AQ289,PAGAMENTOS!AW289),PAGAMENTOS!289:289,0)=13,"1ª P",IF(MATCH(MAX(PAGAMENTOS!M289,PAGAMENTOS!U289,PAGAMENTOS!AC289,PAGAMENTOS!AK289,PAGAMENTOS!AQ289,PAGAMENTOS!AW289),PAGAMENTOS!289:289,0)=21,"2ª P",IF(MATCH(MAX(PAGAMENTOS!M289,PAGAMENTOS!U289,PAGAMENTOS!AC289,PAGAMENTOS!AK289,PAGAMENTOS!AQ289,PAGAMENTOS!AW289),PAGAMENTOS!289:289,0)=29,"3ª P",IF(PAGAMENTOS!AC289=PAGAMENTOS!AK289,"4ª P","4ª P"))))),"SEM PAGAMENTO"))</f>
        <v>3ª P</v>
      </c>
      <c r="P289" s="11">
        <f>IF(MAX(PAGAMENTOS!M289,PAGAMENTOS!U289,PAGAMENTOS!AC289,PAGAMENTOS!AK289,PAGAMENTOS!AQ289,PAGAMENTOS!AW289)=0,"SEM PAGAMENTO",IFERROR(INDEX(PAGAMENTOS!289:289,MATCH(MAX(PAGAMENTOS!M289,PAGAMENTOS!U289,PAGAMENTOS!AC289,PAGAMENTOS!AK289,PAGAMENTOS!AQ289,PAGAMENTOS!AW289),PAGAMENTOS!289:289,0)-1),"SEM PAGAMENTO"))</f>
        <v>46705.01</v>
      </c>
      <c r="Q289" s="11">
        <f>SUM(PAGAMENTOS!G289,PAGAMENTOS!L289,PAGAMENTOS!T289,PAGAMENTOS!AB289,PAGAMENTOS!AJ289,PAGAMENTOS!AP289,PAGAMENTOS!AV289)</f>
        <v>186820.09</v>
      </c>
      <c r="R289" s="11">
        <f>SUM(PAGAMENTOS!G289,PAGAMENTOS!H289,PAGAMENTOS!L289,PAGAMENTOS!T289,PAGAMENTOS!AB289,PAGAMENTOS!AJ289,PAGAMENTOS!AP289,PAGAMENTOS!AV289)</f>
        <v>186820.09</v>
      </c>
      <c r="S289" s="17">
        <f t="shared" si="4"/>
        <v>1</v>
      </c>
      <c r="T289" s="11">
        <f>IF(RIGHT(B289)="O",0,IF(AND(R289=0,PAGAMENTOS!H289&lt;&gt;0),0,K289-R289))</f>
        <v>0</v>
      </c>
      <c r="U289" s="120" t="str">
        <f>IF(AND(OR(PAGAMENTOS!AG289&lt;&gt;"",PAGAMENTOS!AH289&lt;&gt;""),PAGAMENTOS!AK289=""),"4ª",IF(AND(OR(PAGAMENTOS!Y289&lt;&gt;"",PAGAMENTOS!Z289&lt;&gt;""),PAGAMENTOS!AC289=""),"3ª",IF(AND(OR(PAGAMENTOS!Q289&lt;&gt;"",PAGAMENTOS!R289&lt;&gt;""),PAGAMENTOS!U289=""),"2ª",IF(AND(OR(PAGAMENTOS!I289&lt;&gt;"",PAGAMENTOS!J289&lt;&gt;""),PAGAMENTOS!M289=""),"1ª","OK"))))</f>
        <v>OK</v>
      </c>
      <c r="V289" s="120" t="str">
        <f>IF(U289="4ª",IF(PAGAMENTOS!AH289="","AGUARDANDO VISTORIA","NO FINANCEIRO"),IF(U289="3ª",IF(PAGAMENTOS!Z289="","AGUARDANDO VISTORIA","NO FINANCEIRO"),IF(U289="2ª",IF(PAGAMENTOS!R289="","AGUARDANDO VISTORIA","NO FINANCEIRO"),IF(U289="1ª",IF(PAGAMENTOS!J289="","AGUARDANDO LIBERAÇÃO","NO FINANCEIRO"),"OK"))))</f>
        <v>OK</v>
      </c>
      <c r="W289" s="233" t="str">
        <f>IF(U289="4ª",IF(PAGAMENTOS!AH289="",PAGAMENTOS!AG289,PAGAMENTOS!AH289),IF(U289="3ª",IF(PAGAMENTOS!Z289="",PAGAMENTOS!Y289,PAGAMENTOS!Z289),IF(U289="2ª",IF(PAGAMENTOS!R289="",PAGAMENTOS!Q289,PAGAMENTOS!R289),IF(U289="1ª",IF(PAGAMENTOS!J289="",PAGAMENTOS!I289,PAGAMENTOS!J289),"OK"))))</f>
        <v>OK</v>
      </c>
      <c r="X289" s="18">
        <f>MAX(VISTORIA!Y289,VISTORIA!U289,VISTORIA!Q289,VISTORIA!M289,VISTORIA!I289)</f>
        <v>1</v>
      </c>
      <c r="Y289" s="18">
        <f>IF(VISTORIA!Y289&lt;&gt;"",VISTORIA!Y289,IF(VISTORIA!U289&lt;&gt;"",VISTORIA!U289,IF(VISTORIA!Q289&lt;&gt;"",VISTORIA!Q289,IF(VISTORIA!M289&lt;&gt;"",VISTORIA!M289,IF(VISTORIA!I289&lt;&gt;"",VISTORIA!I289,0)))))</f>
        <v>1</v>
      </c>
      <c r="Z289" s="233">
        <f>IF(VISTORIA!Y289&lt;&gt;"",VISTORIA!W289,IF(VISTORIA!U289&lt;&gt;"",VISTORIA!S289,IF(VISTORIA!Q289&lt;&gt;"",VISTORIA!O289,IF(VISTORIA!M289&lt;&gt;"",VISTORIA!K289,IF(VISTORIA!I289&lt;&gt;"",VISTORIA!G289,"NA")))))</f>
        <v>44866</v>
      </c>
      <c r="AA289" s="233">
        <f>IF(VISTORIA!Y289&lt;&gt;"",VISTORIA!X289,IF(VISTORIA!U289&lt;&gt;"",VISTORIA!T289,IF(VISTORIA!Q289&lt;&gt;"",VISTORIA!P289,IF(VISTORIA!M289&lt;&gt;"",VISTORIA!L289,IF(VISTORIA!I289&lt;&gt;"",VISTORIA!H289,"NA")))))</f>
        <v>44893</v>
      </c>
      <c r="AB289" s="233" t="str">
        <f>IF(OR(G289="AGUARDANDO PRESTAÇÃO DE CONTAS",G289="AGUARDANDO APROVAÇÃO PRESTAÇÃO DE CONTAS",G289="CONCLUÍDO"),"PTM CONCLUÍDO",IF(AND(VISTORIA!X289="",VISTORIA!W289&lt;&gt;""),VISTORIA!W289,IF(AND(VISTORIA!T289="",VISTORIA!S289&lt;&gt;""),VISTORIA!S289,IF(AND(VISTORIA!P289="",VISTORIA!O289&lt;&gt;""),VISTORIA!O289,IF(AND(VISTORIA!L289="",VISTORIA!K289&lt;&gt;""),VISTORIA!K289,IF(AND(VISTORIA!H289="",VISTORIA!G289&lt;&gt;""),VISTORIA!G289,"SEM PEDIDO"))))))</f>
        <v>SEM PEDIDO</v>
      </c>
      <c r="AC289" s="18" t="str">
        <f>IFERROR(INDEX('CONCLUSÃO INFORMAL'!289:289,MATCH(MAX('CONCLUSÃO INFORMAL'!H289,'CONCLUSÃO INFORMAL'!L289,'CONCLUSÃO INFORMAL'!P289),'CONCLUSÃO INFORMAL'!289:289,0)-1),"NÃO INFORMADO")</f>
        <v>NÃO INFORMADO</v>
      </c>
      <c r="AD289" s="233" t="str">
        <f>IFERROR(INDEX('CONCLUSÃO INFORMAL'!289:289,MATCH(MAX('CONCLUSÃO INFORMAL'!H289,'CONCLUSÃO INFORMAL'!L289,'CONCLUSÃO INFORMAL'!P289),'CONCLUSÃO INFORMAL'!289:289,0)),"NÃO INFORMADO")</f>
        <v>NÃO INFORMADO</v>
      </c>
      <c r="AE289" s="1950" t="str">
        <f>IFERROR(INDEX('CONCLUSÃO INFORMAL'!289:289,MATCH(MAX('CONCLUSÃO INFORMAL'!H289,'CONCLUSÃO INFORMAL'!L289,'CONCLUSÃO INFORMAL'!P289),'CONCLUSÃO INFORMAL'!289:289,0)+1),"NÃO INFORMADO")</f>
        <v>NÃO INFORMADO</v>
      </c>
    </row>
    <row r="290" spans="2:31" ht="43.5" x14ac:dyDescent="0.35">
      <c r="B290" s="7" t="str">
        <f>'INF GERAIS'!B290&amp;IFERROR(IF(INDEX(APOIO!$A$5:$A$50,MATCH('INF GERAIS'!N290,APOIO!$B$5:$B$50,0))="NÃO",APOIO!$A$2&amp;"NÃO VÁLIDO",""),"")</f>
        <v>2014.0275</v>
      </c>
      <c r="C290" s="1950" t="str">
        <f>'INF GERAIS'!C290</f>
        <v>SERTÃO CENTRAL</v>
      </c>
      <c r="D290" s="1950" t="str">
        <f>'INF GERAIS'!D290</f>
        <v>PARNAMIRIM</v>
      </c>
      <c r="E290" s="1950" t="str">
        <f>'INF GERAIS'!E290</f>
        <v>REVITALIZAÇÃO DAS PRAÇAS DA BOMBA E CEMITÉRIO</v>
      </c>
      <c r="F290" s="1950" t="str">
        <f>'INF GERAIS'!G290</f>
        <v>NORMAL</v>
      </c>
      <c r="G290" s="12" t="str">
        <f>'INF GERAIS'!N290</f>
        <v>EM CONFERÊNCIA PARA TEMAI</v>
      </c>
      <c r="H290" s="1950" t="str">
        <f>'INF GERAIS'!O290</f>
        <v>CONCLUÍDA</v>
      </c>
      <c r="I290" s="11">
        <f>'INF GERAIS'!I290</f>
        <v>905659.85666666657</v>
      </c>
      <c r="J290" s="11">
        <f>'INF GERAIS'!J290</f>
        <v>185613.63</v>
      </c>
      <c r="K290" s="11">
        <f>'INF GERAIS'!K290</f>
        <v>185613.63</v>
      </c>
      <c r="L290" s="11">
        <f>'INF GERAIS'!L290</f>
        <v>0</v>
      </c>
      <c r="M290" s="11">
        <f>'INF GERAIS'!M290</f>
        <v>0</v>
      </c>
      <c r="N290" s="233">
        <f>IF(MAX(PAGAMENTOS!M290,PAGAMENTOS!U290,PAGAMENTOS!AC290,PAGAMENTOS!AK290,PAGAMENTOS!AQ290,PAGAMENTOS!AW290)=0,"SEM PAGAMENTO",IFERROR(INDEX(PAGAMENTOS!290:290,MATCH(MAX(PAGAMENTOS!M290,PAGAMENTOS!U290,PAGAMENTOS!AC290,PAGAMENTOS!AK290,PAGAMENTOS!AQ290,PAGAMENTOS!AW290),PAGAMENTOS!290:290,0)),"SEM PAGAMENTO"))</f>
        <v>42549</v>
      </c>
      <c r="O290" s="120" t="str">
        <f>IF(MAX(PAGAMENTOS!M290,PAGAMENTOS!U290,PAGAMENTOS!AC290,PAGAMENTOS!AK290,PAGAMENTOS!AQ290,PAGAMENTOS!AW290)=0,"SEM PAGAMENTO",IFERROR(IF(MATCH(MAX(PAGAMENTOS!M290,PAGAMENTOS!U290,PAGAMENTOS!AC290,PAGAMENTOS!AK290,PAGAMENTOS!AQ290,PAGAMENTOS!AW290),PAGAMENTOS!290:290,0)&gt;40,INDEX(PAGAMENTOS!290:290,MATCH(MAX(PAGAMENTOS!M290,PAGAMENTOS!U290,PAGAMENTOS!AC290,PAGAMENTOS!AK290,PAGAMENTOS!AQ290,PAGAMENTOS!AW290),PAGAMENTOS!290:290,0)-2)&amp;" P COMP.",IF(MATCH(MAX(PAGAMENTOS!M290,PAGAMENTOS!U290,PAGAMENTOS!AC290,PAGAMENTOS!AK290,PAGAMENTOS!AQ290,PAGAMENTOS!AW290),PAGAMENTOS!290:290,0)=13,"1ª P",IF(MATCH(MAX(PAGAMENTOS!M290,PAGAMENTOS!U290,PAGAMENTOS!AC290,PAGAMENTOS!AK290,PAGAMENTOS!AQ290,PAGAMENTOS!AW290),PAGAMENTOS!290:290,0)=21,"2ª P",IF(MATCH(MAX(PAGAMENTOS!M290,PAGAMENTOS!U290,PAGAMENTOS!AC290,PAGAMENTOS!AK290,PAGAMENTOS!AQ290,PAGAMENTOS!AW290),PAGAMENTOS!290:290,0)=29,"3ª P",IF(PAGAMENTOS!AC290=PAGAMENTOS!AK290,"4ª P","4ª P"))))),"SEM PAGAMENTO"))</f>
        <v>4ª P</v>
      </c>
      <c r="P290" s="11">
        <f>IF(MAX(PAGAMENTOS!M290,PAGAMENTOS!U290,PAGAMENTOS!AC290,PAGAMENTOS!AK290,PAGAMENTOS!AQ290,PAGAMENTOS!AW290)=0,"SEM PAGAMENTO",IFERROR(INDEX(PAGAMENTOS!290:290,MATCH(MAX(PAGAMENTOS!M290,PAGAMENTOS!U290,PAGAMENTOS!AC290,PAGAMENTOS!AK290,PAGAMENTOS!AQ290,PAGAMENTOS!AW290),PAGAMENTOS!290:290,0)-1),"SEM PAGAMENTO"))</f>
        <v>37122.730000000003</v>
      </c>
      <c r="Q290" s="11">
        <f>SUM(PAGAMENTOS!G290,PAGAMENTOS!L290,PAGAMENTOS!T290,PAGAMENTOS!AB290,PAGAMENTOS!AJ290,PAGAMENTOS!AP290,PAGAMENTOS!AV290)</f>
        <v>185613.63</v>
      </c>
      <c r="R290" s="11">
        <f>SUM(PAGAMENTOS!G290,PAGAMENTOS!H290,PAGAMENTOS!L290,PAGAMENTOS!T290,PAGAMENTOS!AB290,PAGAMENTOS!AJ290,PAGAMENTOS!AP290,PAGAMENTOS!AV290)</f>
        <v>185613.63</v>
      </c>
      <c r="S290" s="17">
        <f t="shared" si="4"/>
        <v>1</v>
      </c>
      <c r="T290" s="11">
        <f>IF(RIGHT(B290)="O",0,IF(AND(R290=0,PAGAMENTOS!H290&lt;&gt;0),0,K290-R290))</f>
        <v>0</v>
      </c>
      <c r="U290" s="120" t="str">
        <f>IF(AND(OR(PAGAMENTOS!AG290&lt;&gt;"",PAGAMENTOS!AH290&lt;&gt;""),PAGAMENTOS!AK290=""),"4ª",IF(AND(OR(PAGAMENTOS!Y290&lt;&gt;"",PAGAMENTOS!Z290&lt;&gt;""),PAGAMENTOS!AC290=""),"3ª",IF(AND(OR(PAGAMENTOS!Q290&lt;&gt;"",PAGAMENTOS!R290&lt;&gt;""),PAGAMENTOS!U290=""),"2ª",IF(AND(OR(PAGAMENTOS!I290&lt;&gt;"",PAGAMENTOS!J290&lt;&gt;""),PAGAMENTOS!M290=""),"1ª","OK"))))</f>
        <v>OK</v>
      </c>
      <c r="V290" s="120" t="str">
        <f>IF(U290="4ª",IF(PAGAMENTOS!AH290="","AGUARDANDO VISTORIA","NO FINANCEIRO"),IF(U290="3ª",IF(PAGAMENTOS!Z290="","AGUARDANDO VISTORIA","NO FINANCEIRO"),IF(U290="2ª",IF(PAGAMENTOS!R290="","AGUARDANDO VISTORIA","NO FINANCEIRO"),IF(U290="1ª",IF(PAGAMENTOS!J290="","AGUARDANDO LIBERAÇÃO","NO FINANCEIRO"),"OK"))))</f>
        <v>OK</v>
      </c>
      <c r="W290" s="233" t="str">
        <f>IF(U290="4ª",IF(PAGAMENTOS!AH290="",PAGAMENTOS!AG290,PAGAMENTOS!AH290),IF(U290="3ª",IF(PAGAMENTOS!Z290="",PAGAMENTOS!Y290,PAGAMENTOS!Z290),IF(U290="2ª",IF(PAGAMENTOS!R290="",PAGAMENTOS!Q290,PAGAMENTOS!R290),IF(U290="1ª",IF(PAGAMENTOS!J290="",PAGAMENTOS!I290,PAGAMENTOS!J290),"OK"))))</f>
        <v>OK</v>
      </c>
      <c r="X290" s="18">
        <f>MAX(VISTORIA!Y290,VISTORIA!U290,VISTORIA!Q290,VISTORIA!M290,VISTORIA!I290)</f>
        <v>1</v>
      </c>
      <c r="Y290" s="18">
        <f>IF(VISTORIA!Y290&lt;&gt;"",VISTORIA!Y290,IF(VISTORIA!U290&lt;&gt;"",VISTORIA!U290,IF(VISTORIA!Q290&lt;&gt;"",VISTORIA!Q290,IF(VISTORIA!M290&lt;&gt;"",VISTORIA!M290,IF(VISTORIA!I290&lt;&gt;"",VISTORIA!I290,0)))))</f>
        <v>1</v>
      </c>
      <c r="Z290" s="233">
        <f>IF(VISTORIA!Y290&lt;&gt;"",VISTORIA!W290,IF(VISTORIA!U290&lt;&gt;"",VISTORIA!S290,IF(VISTORIA!Q290&lt;&gt;"",VISTORIA!O290,IF(VISTORIA!M290&lt;&gt;"",VISTORIA!K290,IF(VISTORIA!I290&lt;&gt;"",VISTORIA!G290,"NA")))))</f>
        <v>42521</v>
      </c>
      <c r="AA290" s="233">
        <f>IF(VISTORIA!Y290&lt;&gt;"",VISTORIA!X290,IF(VISTORIA!U290&lt;&gt;"",VISTORIA!T290,IF(VISTORIA!Q290&lt;&gt;"",VISTORIA!P290,IF(VISTORIA!M290&lt;&gt;"",VISTORIA!L290,IF(VISTORIA!I290&lt;&gt;"",VISTORIA!H290,"NA")))))</f>
        <v>42536</v>
      </c>
      <c r="AB290" s="233" t="str">
        <f>IF(OR(G290="AGUARDANDO PRESTAÇÃO DE CONTAS",G290="AGUARDANDO APROVAÇÃO PRESTAÇÃO DE CONTAS",G290="CONCLUÍDO"),"PTM CONCLUÍDO",IF(AND(VISTORIA!X290="",VISTORIA!W290&lt;&gt;""),VISTORIA!W290,IF(AND(VISTORIA!T290="",VISTORIA!S290&lt;&gt;""),VISTORIA!S290,IF(AND(VISTORIA!P290="",VISTORIA!O290&lt;&gt;""),VISTORIA!O290,IF(AND(VISTORIA!L290="",VISTORIA!K290&lt;&gt;""),VISTORIA!K290,IF(AND(VISTORIA!H290="",VISTORIA!G290&lt;&gt;""),VISTORIA!G290,"SEM PEDIDO"))))))</f>
        <v>SEM PEDIDO</v>
      </c>
      <c r="AC290" s="18" t="str">
        <f>IFERROR(INDEX('CONCLUSÃO INFORMAL'!290:290,MATCH(MAX('CONCLUSÃO INFORMAL'!H290,'CONCLUSÃO INFORMAL'!L290,'CONCLUSÃO INFORMAL'!P290),'CONCLUSÃO INFORMAL'!290:290,0)-1),"NÃO INFORMADO")</f>
        <v>NÃO INFORMADO</v>
      </c>
      <c r="AD290" s="233" t="str">
        <f>IFERROR(INDEX('CONCLUSÃO INFORMAL'!290:290,MATCH(MAX('CONCLUSÃO INFORMAL'!H290,'CONCLUSÃO INFORMAL'!L290,'CONCLUSÃO INFORMAL'!P290),'CONCLUSÃO INFORMAL'!290:290,0)),"NÃO INFORMADO")</f>
        <v>NÃO INFORMADO</v>
      </c>
      <c r="AE290" s="1950" t="str">
        <f>IFERROR(INDEX('CONCLUSÃO INFORMAL'!290:290,MATCH(MAX('CONCLUSÃO INFORMAL'!H290,'CONCLUSÃO INFORMAL'!L290,'CONCLUSÃO INFORMAL'!P290),'CONCLUSÃO INFORMAL'!290:290,0)+1),"NÃO INFORMADO")</f>
        <v>NÃO INFORMADO</v>
      </c>
    </row>
    <row r="291" spans="2:31" s="1150" customFormat="1" ht="43.5" x14ac:dyDescent="0.35">
      <c r="B291" s="1150" t="str">
        <f>'INF GERAIS'!B291&amp;IFERROR(IF(INDEX(APOIO!$A$5:$A$50,MATCH('INF GERAIS'!N291,APOIO!$B$5:$B$50,0))="NÃO",APOIO!$A$2&amp;"NÃO VÁLIDO",""),"")</f>
        <v>2014.0438</v>
      </c>
      <c r="C291" s="1950" t="str">
        <f>'INF GERAIS'!C291</f>
        <v>AGRESTE SETENTRIONAL</v>
      </c>
      <c r="D291" s="1950" t="str">
        <f>'INF GERAIS'!D291</f>
        <v>PASSIRA</v>
      </c>
      <c r="E291" s="1950" t="str">
        <f>'INF GERAIS'!E291</f>
        <v>PAVIMENTAÇÃO EM PARALELEPÍPEDOS DA RUA ADEMAR DA COSTA LEÃO</v>
      </c>
      <c r="F291" s="1950" t="str">
        <f>'INF GERAIS'!G291</f>
        <v>NORMAL</v>
      </c>
      <c r="G291" s="12" t="str">
        <f>'INF GERAIS'!N291</f>
        <v>EM CONFERÊNCIA PARA TEMAI</v>
      </c>
      <c r="H291" s="1950" t="str">
        <f>'INF GERAIS'!O291</f>
        <v>CONCLUÍDA</v>
      </c>
      <c r="I291" s="11">
        <f>'INF GERAIS'!I291</f>
        <v>1056603.1616666669</v>
      </c>
      <c r="J291" s="11">
        <f>'INF GERAIS'!J291</f>
        <v>112110.12</v>
      </c>
      <c r="K291" s="11">
        <f>'INF GERAIS'!K291</f>
        <v>0</v>
      </c>
      <c r="L291" s="11">
        <f>'INF GERAIS'!L291</f>
        <v>63235.78</v>
      </c>
      <c r="M291" s="11">
        <f>'INF GERAIS'!M291</f>
        <v>48874.34</v>
      </c>
      <c r="N291" s="233" t="str">
        <f>IF(MAX(PAGAMENTOS!M291,PAGAMENTOS!U291,PAGAMENTOS!AC291,PAGAMENTOS!AK291,PAGAMENTOS!AQ291,PAGAMENTOS!AW291)=0,"SEM PAGAMENTO",IFERROR(INDEX(PAGAMENTOS!291:291,MATCH(MAX(PAGAMENTOS!M291,PAGAMENTOS!U291,PAGAMENTOS!AC291,PAGAMENTOS!AK291,PAGAMENTOS!AQ291,PAGAMENTOS!AW291),PAGAMENTOS!291:291,0)),"SEM PAGAMENTO"))</f>
        <v>SEM PAGAMENTO</v>
      </c>
      <c r="O291" s="120" t="str">
        <f>IF(MAX(PAGAMENTOS!M291,PAGAMENTOS!U291,PAGAMENTOS!AC291,PAGAMENTOS!AK291,PAGAMENTOS!AQ291,PAGAMENTOS!AW291)=0,"SEM PAGAMENTO",IFERROR(IF(MATCH(MAX(PAGAMENTOS!M291,PAGAMENTOS!U291,PAGAMENTOS!AC291,PAGAMENTOS!AK291,PAGAMENTOS!AQ291,PAGAMENTOS!AW291),PAGAMENTOS!291:291,0)&gt;40,INDEX(PAGAMENTOS!291:291,MATCH(MAX(PAGAMENTOS!M291,PAGAMENTOS!U291,PAGAMENTOS!AC291,PAGAMENTOS!AK291,PAGAMENTOS!AQ291,PAGAMENTOS!AW291),PAGAMENTOS!291:291,0)-2)&amp;" P COMP.",IF(MATCH(MAX(PAGAMENTOS!M291,PAGAMENTOS!U291,PAGAMENTOS!AC291,PAGAMENTOS!AK291,PAGAMENTOS!AQ291,PAGAMENTOS!AW291),PAGAMENTOS!291:291,0)=13,"1ª P",IF(MATCH(MAX(PAGAMENTOS!M291,PAGAMENTOS!U291,PAGAMENTOS!AC291,PAGAMENTOS!AK291,PAGAMENTOS!AQ291,PAGAMENTOS!AW291),PAGAMENTOS!291:291,0)=21,"2ª P",IF(MATCH(MAX(PAGAMENTOS!M291,PAGAMENTOS!U291,PAGAMENTOS!AC291,PAGAMENTOS!AK291,PAGAMENTOS!AQ291,PAGAMENTOS!AW291),PAGAMENTOS!291:291,0)=29,"3ª P",IF(PAGAMENTOS!AC291=PAGAMENTOS!AK291,"4ª P","4ª P"))))),"SEM PAGAMENTO"))</f>
        <v>SEM PAGAMENTO</v>
      </c>
      <c r="P291" s="11" t="str">
        <f>IF(MAX(PAGAMENTOS!M291,PAGAMENTOS!U291,PAGAMENTOS!AC291,PAGAMENTOS!AK291,PAGAMENTOS!AQ291,PAGAMENTOS!AW291)=0,"SEM PAGAMENTO",IFERROR(INDEX(PAGAMENTOS!291:291,MATCH(MAX(PAGAMENTOS!M291,PAGAMENTOS!U291,PAGAMENTOS!AC291,PAGAMENTOS!AK291,PAGAMENTOS!AQ291,PAGAMENTOS!AW291),PAGAMENTOS!291:291,0)-1),"SEM PAGAMENTO"))</f>
        <v>SEM PAGAMENTO</v>
      </c>
      <c r="Q291" s="11">
        <f>SUM(PAGAMENTOS!G291,PAGAMENTOS!L291,PAGAMENTOS!T291,PAGAMENTOS!AB291,PAGAMENTOS!AJ291,PAGAMENTOS!AP291,PAGAMENTOS!AV291)</f>
        <v>0</v>
      </c>
      <c r="R291" s="11">
        <f>SUM(PAGAMENTOS!G291,PAGAMENTOS!H291,PAGAMENTOS!L291,PAGAMENTOS!T291,PAGAMENTOS!AB291,PAGAMENTOS!AJ291,PAGAMENTOS!AP291,PAGAMENTOS!AV291)</f>
        <v>0</v>
      </c>
      <c r="S291" s="17" t="str">
        <f t="shared" si="4"/>
        <v>NA</v>
      </c>
      <c r="T291" s="11">
        <f>IF(RIGHT(B291)="O",0,IF(AND(R291=0,PAGAMENTOS!H291&lt;&gt;0),0,K291-R291))</f>
        <v>0</v>
      </c>
      <c r="U291" s="120" t="str">
        <f>IF(AND(OR(PAGAMENTOS!AG291&lt;&gt;"",PAGAMENTOS!AH291&lt;&gt;""),PAGAMENTOS!AK291=""),"4ª",IF(AND(OR(PAGAMENTOS!Y291&lt;&gt;"",PAGAMENTOS!Z291&lt;&gt;""),PAGAMENTOS!AC291=""),"3ª",IF(AND(OR(PAGAMENTOS!Q291&lt;&gt;"",PAGAMENTOS!R291&lt;&gt;""),PAGAMENTOS!U291=""),"2ª",IF(AND(OR(PAGAMENTOS!I291&lt;&gt;"",PAGAMENTOS!J291&lt;&gt;""),PAGAMENTOS!M291=""),"1ª","OK"))))</f>
        <v>OK</v>
      </c>
      <c r="V291" s="120" t="str">
        <f>IF(U291="4ª",IF(PAGAMENTOS!AH291="","AGUARDANDO VISTORIA","NO FINANCEIRO"),IF(U291="3ª",IF(PAGAMENTOS!Z291="","AGUARDANDO VISTORIA","NO FINANCEIRO"),IF(U291="2ª",IF(PAGAMENTOS!R291="","AGUARDANDO VISTORIA","NO FINANCEIRO"),IF(U291="1ª",IF(PAGAMENTOS!J291="","AGUARDANDO LIBERAÇÃO","NO FINANCEIRO"),"OK"))))</f>
        <v>OK</v>
      </c>
      <c r="W291" s="233" t="str">
        <f>IF(U291="4ª",IF(PAGAMENTOS!AH291="",PAGAMENTOS!AG291,PAGAMENTOS!AH291),IF(U291="3ª",IF(PAGAMENTOS!Z291="",PAGAMENTOS!Y291,PAGAMENTOS!Z291),IF(U291="2ª",IF(PAGAMENTOS!R291="",PAGAMENTOS!Q291,PAGAMENTOS!R291),IF(U291="1ª",IF(PAGAMENTOS!J291="",PAGAMENTOS!I291,PAGAMENTOS!J291),"OK"))))</f>
        <v>OK</v>
      </c>
      <c r="X291" s="18">
        <f>MAX(VISTORIA!Y291,VISTORIA!U291,VISTORIA!Q291,VISTORIA!M291,VISTORIA!I291)</f>
        <v>1</v>
      </c>
      <c r="Y291" s="18">
        <f>IF(VISTORIA!Y291&lt;&gt;"",VISTORIA!Y291,IF(VISTORIA!U291&lt;&gt;"",VISTORIA!U291,IF(VISTORIA!Q291&lt;&gt;"",VISTORIA!Q291,IF(VISTORIA!M291&lt;&gt;"",VISTORIA!M291,IF(VISTORIA!I291&lt;&gt;"",VISTORIA!I291,0)))))</f>
        <v>1</v>
      </c>
      <c r="Z291" s="233">
        <f>IF(VISTORIA!Y291&lt;&gt;"",VISTORIA!W291,IF(VISTORIA!U291&lt;&gt;"",VISTORIA!S291,IF(VISTORIA!Q291&lt;&gt;"",VISTORIA!O291,IF(VISTORIA!M291&lt;&gt;"",VISTORIA!K291,IF(VISTORIA!I291&lt;&gt;"",VISTORIA!G291,"NA")))))</f>
        <v>43621</v>
      </c>
      <c r="AA291" s="233">
        <f>IF(VISTORIA!Y291&lt;&gt;"",VISTORIA!X291,IF(VISTORIA!U291&lt;&gt;"",VISTORIA!T291,IF(VISTORIA!Q291&lt;&gt;"",VISTORIA!P291,IF(VISTORIA!M291&lt;&gt;"",VISTORIA!L291,IF(VISTORIA!I291&lt;&gt;"",VISTORIA!H291,"NA")))))</f>
        <v>43641</v>
      </c>
      <c r="AB291" s="233" t="str">
        <f>IF(OR(G291="AGUARDANDO PRESTAÇÃO DE CONTAS",G291="AGUARDANDO APROVAÇÃO PRESTAÇÃO DE CONTAS",G291="CONCLUÍDO"),"PTM CONCLUÍDO",IF(AND(VISTORIA!X291="",VISTORIA!W291&lt;&gt;""),VISTORIA!W291,IF(AND(VISTORIA!T291="",VISTORIA!S291&lt;&gt;""),VISTORIA!S291,IF(AND(VISTORIA!P291="",VISTORIA!O291&lt;&gt;""),VISTORIA!O291,IF(AND(VISTORIA!L291="",VISTORIA!K291&lt;&gt;""),VISTORIA!K291,IF(AND(VISTORIA!H291="",VISTORIA!G291&lt;&gt;""),VISTORIA!G291,"SEM PEDIDO"))))))</f>
        <v>SEM PEDIDO</v>
      </c>
      <c r="AC291" s="18" t="str">
        <f>IFERROR(INDEX('CONCLUSÃO INFORMAL'!291:291,MATCH(MAX('CONCLUSÃO INFORMAL'!H291,'CONCLUSÃO INFORMAL'!L291,'CONCLUSÃO INFORMAL'!P291),'CONCLUSÃO INFORMAL'!291:291,0)-1),"NÃO INFORMADO")</f>
        <v>NÃO INFORMADO</v>
      </c>
      <c r="AD291" s="233" t="str">
        <f>IFERROR(INDEX('CONCLUSÃO INFORMAL'!291:291,MATCH(MAX('CONCLUSÃO INFORMAL'!H291,'CONCLUSÃO INFORMAL'!L291,'CONCLUSÃO INFORMAL'!P291),'CONCLUSÃO INFORMAL'!291:291,0)),"NÃO INFORMADO")</f>
        <v>NÃO INFORMADO</v>
      </c>
      <c r="AE291" s="1950" t="str">
        <f>IFERROR(INDEX('CONCLUSÃO INFORMAL'!291:291,MATCH(MAX('CONCLUSÃO INFORMAL'!H291,'CONCLUSÃO INFORMAL'!L291,'CONCLUSÃO INFORMAL'!P291),'CONCLUSÃO INFORMAL'!291:291,0)+1),"NÃO INFORMADO")</f>
        <v>NÃO INFORMADO</v>
      </c>
    </row>
    <row r="292" spans="2:31" ht="43.5" x14ac:dyDescent="0.35">
      <c r="B292" s="7" t="str">
        <f>'INF GERAIS'!B292&amp;IFERROR(IF(INDEX(APOIO!$A$5:$A$50,MATCH('INF GERAIS'!N292,APOIO!$B$5:$B$50,0))="NÃO",APOIO!$A$2&amp;"NÃO VÁLIDO",""),"")</f>
        <v>2014.0276</v>
      </c>
      <c r="C292" s="1950" t="str">
        <f>'INF GERAIS'!C292</f>
        <v>AGRESTE SETENTRIONAL</v>
      </c>
      <c r="D292" s="1950" t="str">
        <f>'INF GERAIS'!D292</f>
        <v>PASSIRA</v>
      </c>
      <c r="E292" s="1950" t="str">
        <f>'INF GERAIS'!E292</f>
        <v>PAVIMENTAÇÃO DE DIVERSAS RUAS</v>
      </c>
      <c r="F292" s="1950" t="str">
        <f>'INF GERAIS'!G292</f>
        <v>NORMAL</v>
      </c>
      <c r="G292" s="12" t="str">
        <f>'INF GERAIS'!N292</f>
        <v>EM CONFERÊNCIA PARA TEMAI</v>
      </c>
      <c r="H292" s="1950" t="str">
        <f>'INF GERAIS'!O292</f>
        <v>CONCLUÍDA</v>
      </c>
      <c r="I292" s="11">
        <f>'INF GERAIS'!I292</f>
        <v>1056603.1616666669</v>
      </c>
      <c r="J292" s="11">
        <f>'INF GERAIS'!J292</f>
        <v>358250.57</v>
      </c>
      <c r="K292" s="11">
        <f>'INF GERAIS'!K292</f>
        <v>358250.57</v>
      </c>
      <c r="L292" s="11">
        <f>'INF GERAIS'!L292</f>
        <v>0</v>
      </c>
      <c r="M292" s="11">
        <f>'INF GERAIS'!M292</f>
        <v>0</v>
      </c>
      <c r="N292" s="233">
        <f>IF(MAX(PAGAMENTOS!M292,PAGAMENTOS!U292,PAGAMENTOS!AC292,PAGAMENTOS!AK292,PAGAMENTOS!AQ292,PAGAMENTOS!AW292)=0,"SEM PAGAMENTO",IFERROR(INDEX(PAGAMENTOS!292:292,MATCH(MAX(PAGAMENTOS!M292,PAGAMENTOS!U292,PAGAMENTOS!AC292,PAGAMENTOS!AK292,PAGAMENTOS!AQ292,PAGAMENTOS!AW292),PAGAMENTOS!292:292,0)),"SEM PAGAMENTO"))</f>
        <v>42836</v>
      </c>
      <c r="O292" s="120" t="str">
        <f>IF(MAX(PAGAMENTOS!M292,PAGAMENTOS!U292,PAGAMENTOS!AC292,PAGAMENTOS!AK292,PAGAMENTOS!AQ292,PAGAMENTOS!AW292)=0,"SEM PAGAMENTO",IFERROR(IF(MATCH(MAX(PAGAMENTOS!M292,PAGAMENTOS!U292,PAGAMENTOS!AC292,PAGAMENTOS!AK292,PAGAMENTOS!AQ292,PAGAMENTOS!AW292),PAGAMENTOS!292:292,0)&gt;40,INDEX(PAGAMENTOS!292:292,MATCH(MAX(PAGAMENTOS!M292,PAGAMENTOS!U292,PAGAMENTOS!AC292,PAGAMENTOS!AK292,PAGAMENTOS!AQ292,PAGAMENTOS!AW292),PAGAMENTOS!292:292,0)-2)&amp;" P COMP.",IF(MATCH(MAX(PAGAMENTOS!M292,PAGAMENTOS!U292,PAGAMENTOS!AC292,PAGAMENTOS!AK292,PAGAMENTOS!AQ292,PAGAMENTOS!AW292),PAGAMENTOS!292:292,0)=13,"1ª P",IF(MATCH(MAX(PAGAMENTOS!M292,PAGAMENTOS!U292,PAGAMENTOS!AC292,PAGAMENTOS!AK292,PAGAMENTOS!AQ292,PAGAMENTOS!AW292),PAGAMENTOS!292:292,0)=21,"2ª P",IF(MATCH(MAX(PAGAMENTOS!M292,PAGAMENTOS!U292,PAGAMENTOS!AC292,PAGAMENTOS!AK292,PAGAMENTOS!AQ292,PAGAMENTOS!AW292),PAGAMENTOS!292:292,0)=29,"3ª P",IF(PAGAMENTOS!AC292=PAGAMENTOS!AK292,"4ª P","4ª P"))))),"SEM PAGAMENTO"))</f>
        <v>3ª P</v>
      </c>
      <c r="P292" s="11">
        <f>IF(MAX(PAGAMENTOS!M292,PAGAMENTOS!U292,PAGAMENTOS!AC292,PAGAMENTOS!AK292,PAGAMENTOS!AQ292,PAGAMENTOS!AW292)=0,"SEM PAGAMENTO",IFERROR(INDEX(PAGAMENTOS!292:292,MATCH(MAX(PAGAMENTOS!M292,PAGAMENTOS!U292,PAGAMENTOS!AC292,PAGAMENTOS!AK292,PAGAMENTOS!AQ292,PAGAMENTOS!AW292),PAGAMENTOS!292:292,0)-1),"SEM PAGAMENTO"))</f>
        <v>70779.77</v>
      </c>
      <c r="Q292" s="11">
        <f>SUM(PAGAMENTOS!G292,PAGAMENTOS!L292,PAGAMENTOS!T292,PAGAMENTOS!AB292,PAGAMENTOS!AJ292,PAGAMENTOS!AP292,PAGAMENTOS!AV292)</f>
        <v>358250.57</v>
      </c>
      <c r="R292" s="11">
        <f>SUM(PAGAMENTOS!G292,PAGAMENTOS!H292,PAGAMENTOS!L292,PAGAMENTOS!T292,PAGAMENTOS!AB292,PAGAMENTOS!AJ292,PAGAMENTOS!AP292,PAGAMENTOS!AV292)</f>
        <v>358250.57</v>
      </c>
      <c r="S292" s="17">
        <f t="shared" si="4"/>
        <v>1</v>
      </c>
      <c r="T292" s="11">
        <f>IF(RIGHT(B292)="O",0,IF(AND(R292=0,PAGAMENTOS!H292&lt;&gt;0),0,K292-R292))</f>
        <v>0</v>
      </c>
      <c r="U292" s="120" t="str">
        <f>IF(AND(OR(PAGAMENTOS!AG292&lt;&gt;"",PAGAMENTOS!AH292&lt;&gt;""),PAGAMENTOS!AK292=""),"4ª",IF(AND(OR(PAGAMENTOS!Y292&lt;&gt;"",PAGAMENTOS!Z292&lt;&gt;""),PAGAMENTOS!AC292=""),"3ª",IF(AND(OR(PAGAMENTOS!Q292&lt;&gt;"",PAGAMENTOS!R292&lt;&gt;""),PAGAMENTOS!U292=""),"2ª",IF(AND(OR(PAGAMENTOS!I292&lt;&gt;"",PAGAMENTOS!J292&lt;&gt;""),PAGAMENTOS!M292=""),"1ª","OK"))))</f>
        <v>OK</v>
      </c>
      <c r="V292" s="120" t="str">
        <f>IF(U292="4ª",IF(PAGAMENTOS!AH292="","AGUARDANDO VISTORIA","NO FINANCEIRO"),IF(U292="3ª",IF(PAGAMENTOS!Z292="","AGUARDANDO VISTORIA","NO FINANCEIRO"),IF(U292="2ª",IF(PAGAMENTOS!R292="","AGUARDANDO VISTORIA","NO FINANCEIRO"),IF(U292="1ª",IF(PAGAMENTOS!J292="","AGUARDANDO LIBERAÇÃO","NO FINANCEIRO"),"OK"))))</f>
        <v>OK</v>
      </c>
      <c r="W292" s="233" t="str">
        <f>IF(U292="4ª",IF(PAGAMENTOS!AH292="",PAGAMENTOS!AG292,PAGAMENTOS!AH292),IF(U292="3ª",IF(PAGAMENTOS!Z292="",PAGAMENTOS!Y292,PAGAMENTOS!Z292),IF(U292="2ª",IF(PAGAMENTOS!R292="",PAGAMENTOS!Q292,PAGAMENTOS!R292),IF(U292="1ª",IF(PAGAMENTOS!J292="",PAGAMENTOS!I292,PAGAMENTOS!J292),"OK"))))</f>
        <v>OK</v>
      </c>
      <c r="X292" s="18">
        <f>MAX(VISTORIA!Y292,VISTORIA!U292,VISTORIA!Q292,VISTORIA!M292,VISTORIA!I292)</f>
        <v>1</v>
      </c>
      <c r="Y292" s="18">
        <f>IF(VISTORIA!Y292&lt;&gt;"",VISTORIA!Y292,IF(VISTORIA!U292&lt;&gt;"",VISTORIA!U292,IF(VISTORIA!Q292&lt;&gt;"",VISTORIA!Q292,IF(VISTORIA!M292&lt;&gt;"",VISTORIA!M292,IF(VISTORIA!I292&lt;&gt;"",VISTORIA!I292,0)))))</f>
        <v>1</v>
      </c>
      <c r="Z292" s="233">
        <f>IF(VISTORIA!Y292&lt;&gt;"",VISTORIA!W292,IF(VISTORIA!U292&lt;&gt;"",VISTORIA!S292,IF(VISTORIA!Q292&lt;&gt;"",VISTORIA!O292,IF(VISTORIA!M292&lt;&gt;"",VISTORIA!K292,IF(VISTORIA!I292&lt;&gt;"",VISTORIA!G292,"NA")))))</f>
        <v>42488</v>
      </c>
      <c r="AA292" s="233">
        <f>IF(VISTORIA!Y292&lt;&gt;"",VISTORIA!X292,IF(VISTORIA!U292&lt;&gt;"",VISTORIA!T292,IF(VISTORIA!Q292&lt;&gt;"",VISTORIA!P292,IF(VISTORIA!M292&lt;&gt;"",VISTORIA!L292,IF(VISTORIA!I292&lt;&gt;"",VISTORIA!H292,"NA")))))</f>
        <v>42621</v>
      </c>
      <c r="AB292" s="233" t="str">
        <f>IF(OR(G292="AGUARDANDO PRESTAÇÃO DE CONTAS",G292="AGUARDANDO APROVAÇÃO PRESTAÇÃO DE CONTAS",G292="CONCLUÍDO"),"PTM CONCLUÍDO",IF(AND(VISTORIA!X292="",VISTORIA!W292&lt;&gt;""),VISTORIA!W292,IF(AND(VISTORIA!T292="",VISTORIA!S292&lt;&gt;""),VISTORIA!S292,IF(AND(VISTORIA!P292="",VISTORIA!O292&lt;&gt;""),VISTORIA!O292,IF(AND(VISTORIA!L292="",VISTORIA!K292&lt;&gt;""),VISTORIA!K292,IF(AND(VISTORIA!H292="",VISTORIA!G292&lt;&gt;""),VISTORIA!G292,"SEM PEDIDO"))))))</f>
        <v>SEM PEDIDO</v>
      </c>
      <c r="AC292" s="18" t="str">
        <f>IFERROR(INDEX('CONCLUSÃO INFORMAL'!292:292,MATCH(MAX('CONCLUSÃO INFORMAL'!H292,'CONCLUSÃO INFORMAL'!L292,'CONCLUSÃO INFORMAL'!P292),'CONCLUSÃO INFORMAL'!292:292,0)-1),"NÃO INFORMADO")</f>
        <v>NÃO INFORMADO</v>
      </c>
      <c r="AD292" s="233" t="str">
        <f>IFERROR(INDEX('CONCLUSÃO INFORMAL'!292:292,MATCH(MAX('CONCLUSÃO INFORMAL'!H292,'CONCLUSÃO INFORMAL'!L292,'CONCLUSÃO INFORMAL'!P292),'CONCLUSÃO INFORMAL'!292:292,0)),"NÃO INFORMADO")</f>
        <v>NÃO INFORMADO</v>
      </c>
      <c r="AE292" s="1950" t="str">
        <f>IFERROR(INDEX('CONCLUSÃO INFORMAL'!292:292,MATCH(MAX('CONCLUSÃO INFORMAL'!H292,'CONCLUSÃO INFORMAL'!L292,'CONCLUSÃO INFORMAL'!P292),'CONCLUSÃO INFORMAL'!292:292,0)+1),"NÃO INFORMADO")</f>
        <v>NÃO INFORMADO</v>
      </c>
    </row>
    <row r="293" spans="2:31" ht="72.5" x14ac:dyDescent="0.35">
      <c r="B293" s="7" t="str">
        <f>'INF GERAIS'!B293&amp;IFERROR(IF(INDEX(APOIO!$A$5:$A$50,MATCH('INF GERAIS'!N293,APOIO!$B$5:$B$50,0))="NÃO",APOIO!$A$2&amp;"NÃO VÁLIDO",""),"")</f>
        <v>2014.0277</v>
      </c>
      <c r="C293" s="1950" t="str">
        <f>'INF GERAIS'!C293</f>
        <v>AGRESTE SETENTRIONAL</v>
      </c>
      <c r="D293" s="1950" t="str">
        <f>'INF GERAIS'!D293</f>
        <v>PASSIRA</v>
      </c>
      <c r="E293" s="1950" t="str">
        <f>'INF GERAIS'!E293</f>
        <v>PAVIMENTAÇÃO, DRENAGEM, CONTENÇÃO E SINALIZAÇÃO NAS RUAS MANOEL DE BARROS E SILVA E RUA ALTO JOSÉ CABOCLO</v>
      </c>
      <c r="F293" s="1950" t="str">
        <f>'INF GERAIS'!G293</f>
        <v>NORMAL</v>
      </c>
      <c r="G293" s="12" t="str">
        <f>'INF GERAIS'!N293</f>
        <v>EM CONFERÊNCIA PARA TEMAI</v>
      </c>
      <c r="H293" s="1950" t="str">
        <f>'INF GERAIS'!O293</f>
        <v>CONCLUÍDA</v>
      </c>
      <c r="I293" s="11">
        <f>'INF GERAIS'!I293</f>
        <v>1056603.1616666669</v>
      </c>
      <c r="J293" s="11">
        <f>'INF GERAIS'!J293</f>
        <v>255061.05</v>
      </c>
      <c r="K293" s="11">
        <f>'INF GERAIS'!K293</f>
        <v>243705.21</v>
      </c>
      <c r="L293" s="11">
        <f>'INF GERAIS'!L293</f>
        <v>0</v>
      </c>
      <c r="M293" s="11">
        <f>'INF GERAIS'!M293</f>
        <v>11355.84</v>
      </c>
      <c r="N293" s="233">
        <f>IF(MAX(PAGAMENTOS!M293,PAGAMENTOS!U293,PAGAMENTOS!AC293,PAGAMENTOS!AK293,PAGAMENTOS!AQ293,PAGAMENTOS!AW293)=0,"SEM PAGAMENTO",IFERROR(INDEX(PAGAMENTOS!293:293,MATCH(MAX(PAGAMENTOS!M293,PAGAMENTOS!U293,PAGAMENTOS!AC293,PAGAMENTOS!AK293,PAGAMENTOS!AQ293,PAGAMENTOS!AW293),PAGAMENTOS!293:293,0)),"SEM PAGAMENTO"))</f>
        <v>43285</v>
      </c>
      <c r="O293" s="120" t="str">
        <f>IF(MAX(PAGAMENTOS!M293,PAGAMENTOS!U293,PAGAMENTOS!AC293,PAGAMENTOS!AK293,PAGAMENTOS!AQ293,PAGAMENTOS!AW293)=0,"SEM PAGAMENTO",IFERROR(IF(MATCH(MAX(PAGAMENTOS!M293,PAGAMENTOS!U293,PAGAMENTOS!AC293,PAGAMENTOS!AK293,PAGAMENTOS!AQ293,PAGAMENTOS!AW293),PAGAMENTOS!293:293,0)&gt;40,INDEX(PAGAMENTOS!293:293,MATCH(MAX(PAGAMENTOS!M293,PAGAMENTOS!U293,PAGAMENTOS!AC293,PAGAMENTOS!AK293,PAGAMENTOS!AQ293,PAGAMENTOS!AW293),PAGAMENTOS!293:293,0)-2)&amp;" P COMP.",IF(MATCH(MAX(PAGAMENTOS!M293,PAGAMENTOS!U293,PAGAMENTOS!AC293,PAGAMENTOS!AK293,PAGAMENTOS!AQ293,PAGAMENTOS!AW293),PAGAMENTOS!293:293,0)=13,"1ª P",IF(MATCH(MAX(PAGAMENTOS!M293,PAGAMENTOS!U293,PAGAMENTOS!AC293,PAGAMENTOS!AK293,PAGAMENTOS!AQ293,PAGAMENTOS!AW293),PAGAMENTOS!293:293,0)=21,"2ª P",IF(MATCH(MAX(PAGAMENTOS!M293,PAGAMENTOS!U293,PAGAMENTOS!AC293,PAGAMENTOS!AK293,PAGAMENTOS!AQ293,PAGAMENTOS!AW293),PAGAMENTOS!293:293,0)=29,"3ª P",IF(PAGAMENTOS!AC293=PAGAMENTOS!AK293,"4ª P","4ª P"))))),"SEM PAGAMENTO"))</f>
        <v>4ª P</v>
      </c>
      <c r="P293" s="11">
        <f>IF(MAX(PAGAMENTOS!M293,PAGAMENTOS!U293,PAGAMENTOS!AC293,PAGAMENTOS!AK293,PAGAMENTOS!AQ293,PAGAMENTOS!AW293)=0,"SEM PAGAMENTO",IFERROR(INDEX(PAGAMENTOS!293:293,MATCH(MAX(PAGAMENTOS!M293,PAGAMENTOS!U293,PAGAMENTOS!AC293,PAGAMENTOS!AK293,PAGAMENTOS!AQ293,PAGAMENTOS!AW293),PAGAMENTOS!293:293,0)-1),"SEM PAGAMENTO"))</f>
        <v>47993.59</v>
      </c>
      <c r="Q293" s="11">
        <f>SUM(PAGAMENTOS!G293,PAGAMENTOS!L293,PAGAMENTOS!T293,PAGAMENTOS!AB293,PAGAMENTOS!AJ293,PAGAMENTOS!AP293,PAGAMENTOS!AV293)</f>
        <v>243705.21</v>
      </c>
      <c r="R293" s="11">
        <f>SUM(PAGAMENTOS!G293,PAGAMENTOS!H293,PAGAMENTOS!L293,PAGAMENTOS!T293,PAGAMENTOS!AB293,PAGAMENTOS!AJ293,PAGAMENTOS!AP293,PAGAMENTOS!AV293)</f>
        <v>243705.21</v>
      </c>
      <c r="S293" s="17">
        <f t="shared" si="4"/>
        <v>1</v>
      </c>
      <c r="T293" s="11">
        <f>IF(RIGHT(B293)="O",0,IF(AND(R293=0,PAGAMENTOS!H293&lt;&gt;0),0,K293-R293))</f>
        <v>0</v>
      </c>
      <c r="U293" s="120" t="str">
        <f>IF(AND(OR(PAGAMENTOS!AG293&lt;&gt;"",PAGAMENTOS!AH293&lt;&gt;""),PAGAMENTOS!AK293=""),"4ª",IF(AND(OR(PAGAMENTOS!Y293&lt;&gt;"",PAGAMENTOS!Z293&lt;&gt;""),PAGAMENTOS!AC293=""),"3ª",IF(AND(OR(PAGAMENTOS!Q293&lt;&gt;"",PAGAMENTOS!R293&lt;&gt;""),PAGAMENTOS!U293=""),"2ª",IF(AND(OR(PAGAMENTOS!I293&lt;&gt;"",PAGAMENTOS!J293&lt;&gt;""),PAGAMENTOS!M293=""),"1ª","OK"))))</f>
        <v>OK</v>
      </c>
      <c r="V293" s="120" t="str">
        <f>IF(U293="4ª",IF(PAGAMENTOS!AH293="","AGUARDANDO VISTORIA","NO FINANCEIRO"),IF(U293="3ª",IF(PAGAMENTOS!Z293="","AGUARDANDO VISTORIA","NO FINANCEIRO"),IF(U293="2ª",IF(PAGAMENTOS!R293="","AGUARDANDO VISTORIA","NO FINANCEIRO"),IF(U293="1ª",IF(PAGAMENTOS!J293="","AGUARDANDO LIBERAÇÃO","NO FINANCEIRO"),"OK"))))</f>
        <v>OK</v>
      </c>
      <c r="W293" s="233" t="str">
        <f>IF(U293="4ª",IF(PAGAMENTOS!AH293="",PAGAMENTOS!AG293,PAGAMENTOS!AH293),IF(U293="3ª",IF(PAGAMENTOS!Z293="",PAGAMENTOS!Y293,PAGAMENTOS!Z293),IF(U293="2ª",IF(PAGAMENTOS!R293="",PAGAMENTOS!Q293,PAGAMENTOS!R293),IF(U293="1ª",IF(PAGAMENTOS!J293="",PAGAMENTOS!I293,PAGAMENTOS!J293),"OK"))))</f>
        <v>OK</v>
      </c>
      <c r="X293" s="18">
        <f>MAX(VISTORIA!Y293,VISTORIA!U293,VISTORIA!Q293,VISTORIA!M293,VISTORIA!I293)</f>
        <v>1</v>
      </c>
      <c r="Y293" s="18">
        <f>IF(VISTORIA!Y293&lt;&gt;"",VISTORIA!Y293,IF(VISTORIA!U293&lt;&gt;"",VISTORIA!U293,IF(VISTORIA!Q293&lt;&gt;"",VISTORIA!Q293,IF(VISTORIA!M293&lt;&gt;"",VISTORIA!M293,IF(VISTORIA!I293&lt;&gt;"",VISTORIA!I293,0)))))</f>
        <v>1</v>
      </c>
      <c r="Z293" s="233">
        <f>IF(VISTORIA!Y293&lt;&gt;"",VISTORIA!W293,IF(VISTORIA!U293&lt;&gt;"",VISTORIA!S293,IF(VISTORIA!Q293&lt;&gt;"",VISTORIA!O293,IF(VISTORIA!M293&lt;&gt;"",VISTORIA!K293,IF(VISTORIA!I293&lt;&gt;"",VISTORIA!G293,"NA")))))</f>
        <v>43193</v>
      </c>
      <c r="AA293" s="233">
        <f>IF(VISTORIA!Y293&lt;&gt;"",VISTORIA!X293,IF(VISTORIA!U293&lt;&gt;"",VISTORIA!T293,IF(VISTORIA!Q293&lt;&gt;"",VISTORIA!P293,IF(VISTORIA!M293&lt;&gt;"",VISTORIA!L293,IF(VISTORIA!I293&lt;&gt;"",VISTORIA!H293,"NA")))))</f>
        <v>43203</v>
      </c>
      <c r="AB293" s="233" t="str">
        <f>IF(OR(G293="AGUARDANDO PRESTAÇÃO DE CONTAS",G293="AGUARDANDO APROVAÇÃO PRESTAÇÃO DE CONTAS",G293="CONCLUÍDO"),"PTM CONCLUÍDO",IF(AND(VISTORIA!X293="",VISTORIA!W293&lt;&gt;""),VISTORIA!W293,IF(AND(VISTORIA!T293="",VISTORIA!S293&lt;&gt;""),VISTORIA!S293,IF(AND(VISTORIA!P293="",VISTORIA!O293&lt;&gt;""),VISTORIA!O293,IF(AND(VISTORIA!L293="",VISTORIA!K293&lt;&gt;""),VISTORIA!K293,IF(AND(VISTORIA!H293="",VISTORIA!G293&lt;&gt;""),VISTORIA!G293,"SEM PEDIDO"))))))</f>
        <v>SEM PEDIDO</v>
      </c>
      <c r="AC293" s="18" t="str">
        <f>IFERROR(INDEX('CONCLUSÃO INFORMAL'!293:293,MATCH(MAX('CONCLUSÃO INFORMAL'!H293,'CONCLUSÃO INFORMAL'!L293,'CONCLUSÃO INFORMAL'!P293),'CONCLUSÃO INFORMAL'!293:293,0)-1),"NÃO INFORMADO")</f>
        <v>NÃO INFORMADO</v>
      </c>
      <c r="AD293" s="233" t="str">
        <f>IFERROR(INDEX('CONCLUSÃO INFORMAL'!293:293,MATCH(MAX('CONCLUSÃO INFORMAL'!H293,'CONCLUSÃO INFORMAL'!L293,'CONCLUSÃO INFORMAL'!P293),'CONCLUSÃO INFORMAL'!293:293,0)),"NÃO INFORMADO")</f>
        <v>NÃO INFORMADO</v>
      </c>
      <c r="AE293" s="1950" t="str">
        <f>IFERROR(INDEX('CONCLUSÃO INFORMAL'!293:293,MATCH(MAX('CONCLUSÃO INFORMAL'!H293,'CONCLUSÃO INFORMAL'!L293,'CONCLUSÃO INFORMAL'!P293),'CONCLUSÃO INFORMAL'!293:293,0)+1),"NÃO INFORMADO")</f>
        <v>NÃO INFORMADO</v>
      </c>
    </row>
    <row r="294" spans="2:31" ht="43.5" x14ac:dyDescent="0.35">
      <c r="B294" s="7" t="str">
        <f>'INF GERAIS'!B294&amp;IFERROR(IF(INDEX(APOIO!$A$5:$A$50,MATCH('INF GERAIS'!N294,APOIO!$B$5:$B$50,0))="NÃO",APOIO!$A$2&amp;"NÃO VÁLIDO",""),"")</f>
        <v>2014.0278</v>
      </c>
      <c r="C294" s="1950" t="str">
        <f>'INF GERAIS'!C294</f>
        <v>AGRESTE SETENTRIONAL</v>
      </c>
      <c r="D294" s="1950" t="str">
        <f>'INF GERAIS'!D294</f>
        <v>PASSIRA</v>
      </c>
      <c r="E294" s="1950" t="str">
        <f>'INF GERAIS'!E294</f>
        <v>RECUPERAÇÃO DE ESTRADAS VICINAIS</v>
      </c>
      <c r="F294" s="1950" t="str">
        <f>'INF GERAIS'!G294</f>
        <v>NORMAL</v>
      </c>
      <c r="G294" s="12" t="str">
        <f>'INF GERAIS'!N294</f>
        <v>EM CONFERÊNCIA PARA TEMAI</v>
      </c>
      <c r="H294" s="1950" t="str">
        <f>'INF GERAIS'!O294</f>
        <v>CONCLUÍDA</v>
      </c>
      <c r="I294" s="11">
        <f>'INF GERAIS'!I294</f>
        <v>1056603.1616666669</v>
      </c>
      <c r="J294" s="11">
        <f>'INF GERAIS'!J294</f>
        <v>205756.99</v>
      </c>
      <c r="K294" s="11">
        <f>'INF GERAIS'!K294</f>
        <v>205756.99</v>
      </c>
      <c r="L294" s="11">
        <f>'INF GERAIS'!L294</f>
        <v>0</v>
      </c>
      <c r="M294" s="11">
        <f>'INF GERAIS'!M294</f>
        <v>0</v>
      </c>
      <c r="N294" s="233">
        <f>IF(MAX(PAGAMENTOS!M294,PAGAMENTOS!U294,PAGAMENTOS!AC294,PAGAMENTOS!AK294,PAGAMENTOS!AQ294,PAGAMENTOS!AW294)=0,"SEM PAGAMENTO",IFERROR(INDEX(PAGAMENTOS!294:294,MATCH(MAX(PAGAMENTOS!M294,PAGAMENTOS!U294,PAGAMENTOS!AC294,PAGAMENTOS!AK294,PAGAMENTOS!AQ294,PAGAMENTOS!AW294),PAGAMENTOS!294:294,0)),"SEM PAGAMENTO"))</f>
        <v>43194</v>
      </c>
      <c r="O294" s="120" t="str">
        <f>IF(MAX(PAGAMENTOS!M294,PAGAMENTOS!U294,PAGAMENTOS!AC294,PAGAMENTOS!AK294,PAGAMENTOS!AQ294,PAGAMENTOS!AW294)=0,"SEM PAGAMENTO",IFERROR(IF(MATCH(MAX(PAGAMENTOS!M294,PAGAMENTOS!U294,PAGAMENTOS!AC294,PAGAMENTOS!AK294,PAGAMENTOS!AQ294,PAGAMENTOS!AW294),PAGAMENTOS!294:294,0)&gt;40,INDEX(PAGAMENTOS!294:294,MATCH(MAX(PAGAMENTOS!M294,PAGAMENTOS!U294,PAGAMENTOS!AC294,PAGAMENTOS!AK294,PAGAMENTOS!AQ294,PAGAMENTOS!AW294),PAGAMENTOS!294:294,0)-2)&amp;" P COMP.",IF(MATCH(MAX(PAGAMENTOS!M294,PAGAMENTOS!U294,PAGAMENTOS!AC294,PAGAMENTOS!AK294,PAGAMENTOS!AQ294,PAGAMENTOS!AW294),PAGAMENTOS!294:294,0)=13,"1ª P",IF(MATCH(MAX(PAGAMENTOS!M294,PAGAMENTOS!U294,PAGAMENTOS!AC294,PAGAMENTOS!AK294,PAGAMENTOS!AQ294,PAGAMENTOS!AW294),PAGAMENTOS!294:294,0)=21,"2ª P",IF(MATCH(MAX(PAGAMENTOS!M294,PAGAMENTOS!U294,PAGAMENTOS!AC294,PAGAMENTOS!AK294,PAGAMENTOS!AQ294,PAGAMENTOS!AW294),PAGAMENTOS!294:294,0)=29,"3ª P",IF(PAGAMENTOS!AC294=PAGAMENTOS!AK294,"4ª P","4ª P"))))),"SEM PAGAMENTO"))</f>
        <v>4ª P</v>
      </c>
      <c r="P294" s="11">
        <f>IF(MAX(PAGAMENTOS!M294,PAGAMENTOS!U294,PAGAMENTOS!AC294,PAGAMENTOS!AK294,PAGAMENTOS!AQ294,PAGAMENTOS!AW294)=0,"SEM PAGAMENTO",IFERROR(INDEX(PAGAMENTOS!294:294,MATCH(MAX(PAGAMENTOS!M294,PAGAMENTOS!U294,PAGAMENTOS!AC294,PAGAMENTOS!AK294,PAGAMENTOS!AQ294,PAGAMENTOS!AW294),PAGAMENTOS!294:294,0)-1),"SEM PAGAMENTO"))</f>
        <v>41151.4</v>
      </c>
      <c r="Q294" s="11">
        <f>SUM(PAGAMENTOS!G294,PAGAMENTOS!L294,PAGAMENTOS!T294,PAGAMENTOS!AB294,PAGAMENTOS!AJ294,PAGAMENTOS!AP294,PAGAMENTOS!AV294)</f>
        <v>205756.99</v>
      </c>
      <c r="R294" s="11">
        <f>SUM(PAGAMENTOS!G294,PAGAMENTOS!H294,PAGAMENTOS!L294,PAGAMENTOS!T294,PAGAMENTOS!AB294,PAGAMENTOS!AJ294,PAGAMENTOS!AP294,PAGAMENTOS!AV294)</f>
        <v>205756.99</v>
      </c>
      <c r="S294" s="17">
        <f t="shared" si="4"/>
        <v>1</v>
      </c>
      <c r="T294" s="11">
        <f>IF(RIGHT(B294)="O",0,IF(AND(R294=0,PAGAMENTOS!H294&lt;&gt;0),0,K294-R294))</f>
        <v>0</v>
      </c>
      <c r="U294" s="120" t="str">
        <f>IF(AND(OR(PAGAMENTOS!AG294&lt;&gt;"",PAGAMENTOS!AH294&lt;&gt;""),PAGAMENTOS!AK294=""),"4ª",IF(AND(OR(PAGAMENTOS!Y294&lt;&gt;"",PAGAMENTOS!Z294&lt;&gt;""),PAGAMENTOS!AC294=""),"3ª",IF(AND(OR(PAGAMENTOS!Q294&lt;&gt;"",PAGAMENTOS!R294&lt;&gt;""),PAGAMENTOS!U294=""),"2ª",IF(AND(OR(PAGAMENTOS!I294&lt;&gt;"",PAGAMENTOS!J294&lt;&gt;""),PAGAMENTOS!M294=""),"1ª","OK"))))</f>
        <v>OK</v>
      </c>
      <c r="V294" s="120" t="str">
        <f>IF(U294="4ª",IF(PAGAMENTOS!AH294="","AGUARDANDO VISTORIA","NO FINANCEIRO"),IF(U294="3ª",IF(PAGAMENTOS!Z294="","AGUARDANDO VISTORIA","NO FINANCEIRO"),IF(U294="2ª",IF(PAGAMENTOS!R294="","AGUARDANDO VISTORIA","NO FINANCEIRO"),IF(U294="1ª",IF(PAGAMENTOS!J294="","AGUARDANDO LIBERAÇÃO","NO FINANCEIRO"),"OK"))))</f>
        <v>OK</v>
      </c>
      <c r="W294" s="233" t="str">
        <f>IF(U294="4ª",IF(PAGAMENTOS!AH294="",PAGAMENTOS!AG294,PAGAMENTOS!AH294),IF(U294="3ª",IF(PAGAMENTOS!Z294="",PAGAMENTOS!Y294,PAGAMENTOS!Z294),IF(U294="2ª",IF(PAGAMENTOS!R294="",PAGAMENTOS!Q294,PAGAMENTOS!R294),IF(U294="1ª",IF(PAGAMENTOS!J294="",PAGAMENTOS!I294,PAGAMENTOS!J294),"OK"))))</f>
        <v>OK</v>
      </c>
      <c r="X294" s="18">
        <f>MAX(VISTORIA!Y294,VISTORIA!U294,VISTORIA!Q294,VISTORIA!M294,VISTORIA!I294)</f>
        <v>1</v>
      </c>
      <c r="Y294" s="18">
        <f>IF(VISTORIA!Y294&lt;&gt;"",VISTORIA!Y294,IF(VISTORIA!U294&lt;&gt;"",VISTORIA!U294,IF(VISTORIA!Q294&lt;&gt;"",VISTORIA!Q294,IF(VISTORIA!M294&lt;&gt;"",VISTORIA!M294,IF(VISTORIA!I294&lt;&gt;"",VISTORIA!I294,0)))))</f>
        <v>1</v>
      </c>
      <c r="Z294" s="233">
        <f>IF(VISTORIA!Y294&lt;&gt;"",VISTORIA!W294,IF(VISTORIA!U294&lt;&gt;"",VISTORIA!S294,IF(VISTORIA!Q294&lt;&gt;"",VISTORIA!O294,IF(VISTORIA!M294&lt;&gt;"",VISTORIA!K294,IF(VISTORIA!I294&lt;&gt;"",VISTORIA!G294,"NA")))))</f>
        <v>42705</v>
      </c>
      <c r="AA294" s="233">
        <f>IF(VISTORIA!Y294&lt;&gt;"",VISTORIA!X294,IF(VISTORIA!U294&lt;&gt;"",VISTORIA!T294,IF(VISTORIA!Q294&lt;&gt;"",VISTORIA!P294,IF(VISTORIA!M294&lt;&gt;"",VISTORIA!L294,IF(VISTORIA!I294&lt;&gt;"",VISTORIA!H294,"NA")))))</f>
        <v>42831</v>
      </c>
      <c r="AB294" s="233" t="str">
        <f>IF(OR(G294="AGUARDANDO PRESTAÇÃO DE CONTAS",G294="AGUARDANDO APROVAÇÃO PRESTAÇÃO DE CONTAS",G294="CONCLUÍDO"),"PTM CONCLUÍDO",IF(AND(VISTORIA!X294="",VISTORIA!W294&lt;&gt;""),VISTORIA!W294,IF(AND(VISTORIA!T294="",VISTORIA!S294&lt;&gt;""),VISTORIA!S294,IF(AND(VISTORIA!P294="",VISTORIA!O294&lt;&gt;""),VISTORIA!O294,IF(AND(VISTORIA!L294="",VISTORIA!K294&lt;&gt;""),VISTORIA!K294,IF(AND(VISTORIA!H294="",VISTORIA!G294&lt;&gt;""),VISTORIA!G294,"SEM PEDIDO"))))))</f>
        <v>SEM PEDIDO</v>
      </c>
      <c r="AC294" s="18" t="str">
        <f>IFERROR(INDEX('CONCLUSÃO INFORMAL'!294:294,MATCH(MAX('CONCLUSÃO INFORMAL'!H294,'CONCLUSÃO INFORMAL'!L294,'CONCLUSÃO INFORMAL'!P294),'CONCLUSÃO INFORMAL'!294:294,0)-1),"NÃO INFORMADO")</f>
        <v>NÃO INFORMADO</v>
      </c>
      <c r="AD294" s="233" t="str">
        <f>IFERROR(INDEX('CONCLUSÃO INFORMAL'!294:294,MATCH(MAX('CONCLUSÃO INFORMAL'!H294,'CONCLUSÃO INFORMAL'!L294,'CONCLUSÃO INFORMAL'!P294),'CONCLUSÃO INFORMAL'!294:294,0)),"NÃO INFORMADO")</f>
        <v>NÃO INFORMADO</v>
      </c>
      <c r="AE294" s="1950" t="str">
        <f>IFERROR(INDEX('CONCLUSÃO INFORMAL'!294:294,MATCH(MAX('CONCLUSÃO INFORMAL'!H294,'CONCLUSÃO INFORMAL'!L294,'CONCLUSÃO INFORMAL'!P294),'CONCLUSÃO INFORMAL'!294:294,0)+1),"NÃO INFORMADO")</f>
        <v>NÃO INFORMADO</v>
      </c>
    </row>
    <row r="295" spans="2:31" ht="72.5" x14ac:dyDescent="0.35">
      <c r="B295" s="7" t="str">
        <f>'INF GERAIS'!B295&amp;IFERROR(IF(INDEX(APOIO!$A$5:$A$50,MATCH('INF GERAIS'!N295,APOIO!$B$5:$B$50,0))="NÃO",APOIO!$A$2&amp;"NÃO VÁLIDO",""),"")</f>
        <v>2014.0279</v>
      </c>
      <c r="C295" s="1950" t="str">
        <f>'INF GERAIS'!C295</f>
        <v>AGRESTE SETENTRIONAL</v>
      </c>
      <c r="D295" s="1950" t="str">
        <f>'INF GERAIS'!D295</f>
        <v>PASSIRA</v>
      </c>
      <c r="E295" s="1950" t="str">
        <f>'INF GERAIS'!E295</f>
        <v>PAVIMENTAÇÃO DAS RUAS BOAVENTURA CELERINO DA SILVA  E TRAVESSA BOAVENTURA CELERINO DA SILVA</v>
      </c>
      <c r="F295" s="1950" t="str">
        <f>'INF GERAIS'!G295</f>
        <v>NORMAL</v>
      </c>
      <c r="G295" s="12" t="str">
        <f>'INF GERAIS'!N295</f>
        <v>EM CONFERÊNCIA PARA TEMAI</v>
      </c>
      <c r="H295" s="1950" t="str">
        <f>'INF GERAIS'!O295</f>
        <v>CONCLUÍDA</v>
      </c>
      <c r="I295" s="11">
        <f>'INF GERAIS'!I295</f>
        <v>1056603.1616666669</v>
      </c>
      <c r="J295" s="11">
        <f>'INF GERAIS'!J295</f>
        <v>146246.39000000001</v>
      </c>
      <c r="K295" s="11">
        <f>'INF GERAIS'!K295</f>
        <v>146246.39000000001</v>
      </c>
      <c r="L295" s="11">
        <f>'INF GERAIS'!L295</f>
        <v>0</v>
      </c>
      <c r="M295" s="11">
        <f>'INF GERAIS'!M295</f>
        <v>0</v>
      </c>
      <c r="N295" s="233">
        <f>IF(MAX(PAGAMENTOS!M295,PAGAMENTOS!U295,PAGAMENTOS!AC295,PAGAMENTOS!AK295,PAGAMENTOS!AQ295,PAGAMENTOS!AW295)=0,"SEM PAGAMENTO",IFERROR(INDEX(PAGAMENTOS!295:295,MATCH(MAX(PAGAMENTOS!M295,PAGAMENTOS!U295,PAGAMENTOS!AC295,PAGAMENTOS!AK295,PAGAMENTOS!AQ295,PAGAMENTOS!AW295),PAGAMENTOS!295:295,0)),"SEM PAGAMENTO"))</f>
        <v>42837</v>
      </c>
      <c r="O295" s="120" t="str">
        <f>IF(MAX(PAGAMENTOS!M295,PAGAMENTOS!U295,PAGAMENTOS!AC295,PAGAMENTOS!AK295,PAGAMENTOS!AQ295,PAGAMENTOS!AW295)=0,"SEM PAGAMENTO",IFERROR(IF(MATCH(MAX(PAGAMENTOS!M295,PAGAMENTOS!U295,PAGAMENTOS!AC295,PAGAMENTOS!AK295,PAGAMENTOS!AQ295,PAGAMENTOS!AW295),PAGAMENTOS!295:295,0)&gt;40,INDEX(PAGAMENTOS!295:295,MATCH(MAX(PAGAMENTOS!M295,PAGAMENTOS!U295,PAGAMENTOS!AC295,PAGAMENTOS!AK295,PAGAMENTOS!AQ295,PAGAMENTOS!AW295),PAGAMENTOS!295:295,0)-2)&amp;" P COMP.",IF(MATCH(MAX(PAGAMENTOS!M295,PAGAMENTOS!U295,PAGAMENTOS!AC295,PAGAMENTOS!AK295,PAGAMENTOS!AQ295,PAGAMENTOS!AW295),PAGAMENTOS!295:295,0)=13,"1ª P",IF(MATCH(MAX(PAGAMENTOS!M295,PAGAMENTOS!U295,PAGAMENTOS!AC295,PAGAMENTOS!AK295,PAGAMENTOS!AQ295,PAGAMENTOS!AW295),PAGAMENTOS!295:295,0)=21,"2ª P",IF(MATCH(MAX(PAGAMENTOS!M295,PAGAMENTOS!U295,PAGAMENTOS!AC295,PAGAMENTOS!AK295,PAGAMENTOS!AQ295,PAGAMENTOS!AW295),PAGAMENTOS!295:295,0)=29,"3ª P",IF(PAGAMENTOS!AC295=PAGAMENTOS!AK295,"4ª P","4ª P"))))),"SEM PAGAMENTO"))</f>
        <v>4ª P</v>
      </c>
      <c r="P295" s="11">
        <f>IF(MAX(PAGAMENTOS!M295,PAGAMENTOS!U295,PAGAMENTOS!AC295,PAGAMENTOS!AK295,PAGAMENTOS!AQ295,PAGAMENTOS!AW295)=0,"SEM PAGAMENTO",IFERROR(INDEX(PAGAMENTOS!295:295,MATCH(MAX(PAGAMENTOS!M295,PAGAMENTOS!U295,PAGAMENTOS!AC295,PAGAMENTOS!AK295,PAGAMENTOS!AQ295,PAGAMENTOS!AW295),PAGAMENTOS!295:295,0)-1),"SEM PAGAMENTO"))</f>
        <v>29249.279999999999</v>
      </c>
      <c r="Q295" s="11">
        <f>SUM(PAGAMENTOS!G295,PAGAMENTOS!L295,PAGAMENTOS!T295,PAGAMENTOS!AB295,PAGAMENTOS!AJ295,PAGAMENTOS!AP295,PAGAMENTOS!AV295)</f>
        <v>146246.39000000001</v>
      </c>
      <c r="R295" s="11">
        <f>SUM(PAGAMENTOS!G295,PAGAMENTOS!H295,PAGAMENTOS!L295,PAGAMENTOS!T295,PAGAMENTOS!AB295,PAGAMENTOS!AJ295,PAGAMENTOS!AP295,PAGAMENTOS!AV295)</f>
        <v>146246.39000000001</v>
      </c>
      <c r="S295" s="17">
        <f t="shared" si="4"/>
        <v>1</v>
      </c>
      <c r="T295" s="11">
        <f>IF(RIGHT(B295)="O",0,IF(AND(R295=0,PAGAMENTOS!H295&lt;&gt;0),0,K295-R295))</f>
        <v>0</v>
      </c>
      <c r="U295" s="120" t="str">
        <f>IF(AND(OR(PAGAMENTOS!AG295&lt;&gt;"",PAGAMENTOS!AH295&lt;&gt;""),PAGAMENTOS!AK295=""),"4ª",IF(AND(OR(PAGAMENTOS!Y295&lt;&gt;"",PAGAMENTOS!Z295&lt;&gt;""),PAGAMENTOS!AC295=""),"3ª",IF(AND(OR(PAGAMENTOS!Q295&lt;&gt;"",PAGAMENTOS!R295&lt;&gt;""),PAGAMENTOS!U295=""),"2ª",IF(AND(OR(PAGAMENTOS!I295&lt;&gt;"",PAGAMENTOS!J295&lt;&gt;""),PAGAMENTOS!M295=""),"1ª","OK"))))</f>
        <v>OK</v>
      </c>
      <c r="V295" s="120" t="str">
        <f>IF(U295="4ª",IF(PAGAMENTOS!AH295="","AGUARDANDO VISTORIA","NO FINANCEIRO"),IF(U295="3ª",IF(PAGAMENTOS!Z295="","AGUARDANDO VISTORIA","NO FINANCEIRO"),IF(U295="2ª",IF(PAGAMENTOS!R295="","AGUARDANDO VISTORIA","NO FINANCEIRO"),IF(U295="1ª",IF(PAGAMENTOS!J295="","AGUARDANDO LIBERAÇÃO","NO FINANCEIRO"),"OK"))))</f>
        <v>OK</v>
      </c>
      <c r="W295" s="233" t="str">
        <f>IF(U295="4ª",IF(PAGAMENTOS!AH295="",PAGAMENTOS!AG295,PAGAMENTOS!AH295),IF(U295="3ª",IF(PAGAMENTOS!Z295="",PAGAMENTOS!Y295,PAGAMENTOS!Z295),IF(U295="2ª",IF(PAGAMENTOS!R295="",PAGAMENTOS!Q295,PAGAMENTOS!R295),IF(U295="1ª",IF(PAGAMENTOS!J295="",PAGAMENTOS!I295,PAGAMENTOS!J295),"OK"))))</f>
        <v>OK</v>
      </c>
      <c r="X295" s="18">
        <f>MAX(VISTORIA!Y295,VISTORIA!U295,VISTORIA!Q295,VISTORIA!M295,VISTORIA!I295)</f>
        <v>1</v>
      </c>
      <c r="Y295" s="18">
        <f>IF(VISTORIA!Y295&lt;&gt;"",VISTORIA!Y295,IF(VISTORIA!U295&lt;&gt;"",VISTORIA!U295,IF(VISTORIA!Q295&lt;&gt;"",VISTORIA!Q295,IF(VISTORIA!M295&lt;&gt;"",VISTORIA!M295,IF(VISTORIA!I295&lt;&gt;"",VISTORIA!I295,0)))))</f>
        <v>1</v>
      </c>
      <c r="Z295" s="233">
        <f>IF(VISTORIA!Y295&lt;&gt;"",VISTORIA!W295,IF(VISTORIA!U295&lt;&gt;"",VISTORIA!S295,IF(VISTORIA!Q295&lt;&gt;"",VISTORIA!O295,IF(VISTORIA!M295&lt;&gt;"",VISTORIA!K295,IF(VISTORIA!I295&lt;&gt;"",VISTORIA!G295,"NA")))))</f>
        <v>42488</v>
      </c>
      <c r="AA295" s="233">
        <f>IF(VISTORIA!Y295&lt;&gt;"",VISTORIA!X295,IF(VISTORIA!U295&lt;&gt;"",VISTORIA!T295,IF(VISTORIA!Q295&lt;&gt;"",VISTORIA!P295,IF(VISTORIA!M295&lt;&gt;"",VISTORIA!L295,IF(VISTORIA!I295&lt;&gt;"",VISTORIA!H295,"NA")))))</f>
        <v>42654</v>
      </c>
      <c r="AB295" s="233" t="str">
        <f>IF(OR(G295="AGUARDANDO PRESTAÇÃO DE CONTAS",G295="AGUARDANDO APROVAÇÃO PRESTAÇÃO DE CONTAS",G295="CONCLUÍDO"),"PTM CONCLUÍDO",IF(AND(VISTORIA!X295="",VISTORIA!W295&lt;&gt;""),VISTORIA!W295,IF(AND(VISTORIA!T295="",VISTORIA!S295&lt;&gt;""),VISTORIA!S295,IF(AND(VISTORIA!P295="",VISTORIA!O295&lt;&gt;""),VISTORIA!O295,IF(AND(VISTORIA!L295="",VISTORIA!K295&lt;&gt;""),VISTORIA!K295,IF(AND(VISTORIA!H295="",VISTORIA!G295&lt;&gt;""),VISTORIA!G295,"SEM PEDIDO"))))))</f>
        <v>SEM PEDIDO</v>
      </c>
      <c r="AC295" s="18" t="str">
        <f>IFERROR(INDEX('CONCLUSÃO INFORMAL'!295:295,MATCH(MAX('CONCLUSÃO INFORMAL'!H295,'CONCLUSÃO INFORMAL'!L295,'CONCLUSÃO INFORMAL'!P295),'CONCLUSÃO INFORMAL'!295:295,0)-1),"NÃO INFORMADO")</f>
        <v>NÃO INFORMADO</v>
      </c>
      <c r="AD295" s="233" t="str">
        <f>IFERROR(INDEX('CONCLUSÃO INFORMAL'!295:295,MATCH(MAX('CONCLUSÃO INFORMAL'!H295,'CONCLUSÃO INFORMAL'!L295,'CONCLUSÃO INFORMAL'!P295),'CONCLUSÃO INFORMAL'!295:295,0)),"NÃO INFORMADO")</f>
        <v>NÃO INFORMADO</v>
      </c>
      <c r="AE295" s="1950" t="str">
        <f>IFERROR(INDEX('CONCLUSÃO INFORMAL'!295:295,MATCH(MAX('CONCLUSÃO INFORMAL'!H295,'CONCLUSÃO INFORMAL'!L295,'CONCLUSÃO INFORMAL'!P295),'CONCLUSÃO INFORMAL'!295:295,0)+1),"NÃO INFORMADO")</f>
        <v>NÃO INFORMADO</v>
      </c>
    </row>
    <row r="296" spans="2:31" ht="43.5" x14ac:dyDescent="0.35">
      <c r="B296" s="7" t="str">
        <f>'INF GERAIS'!B296&amp;IFERROR(IF(INDEX(APOIO!$A$5:$A$50,MATCH('INF GERAIS'!N296,APOIO!$B$5:$B$50,0))="NÃO",APOIO!$A$2&amp;"NÃO VÁLIDO",""),"")</f>
        <v>2014.0280</v>
      </c>
      <c r="C296" s="1950" t="str">
        <f>'INF GERAIS'!C296</f>
        <v>AGRESTE SETENTRIONAL</v>
      </c>
      <c r="D296" s="1950" t="str">
        <f>'INF GERAIS'!D296</f>
        <v>PASSIRA</v>
      </c>
      <c r="E296" s="1950" t="str">
        <f>'INF GERAIS'!E296</f>
        <v>CONSTRUÇÃO DE PASSAGENS MOLHADA</v>
      </c>
      <c r="F296" s="1950" t="str">
        <f>'INF GERAIS'!G296</f>
        <v>NORMAL</v>
      </c>
      <c r="G296" s="12" t="str">
        <f>'INF GERAIS'!N296</f>
        <v>RECURSO PC FINAL</v>
      </c>
      <c r="H296" s="1950" t="str">
        <f>'INF GERAIS'!O296</f>
        <v>CONCLUÍDA</v>
      </c>
      <c r="I296" s="11">
        <f>'INF GERAIS'!I296</f>
        <v>1056603.1616666669</v>
      </c>
      <c r="J296" s="11">
        <f>'INF GERAIS'!J296</f>
        <v>100011.09</v>
      </c>
      <c r="K296" s="11">
        <f>'INF GERAIS'!K296</f>
        <v>100011.09</v>
      </c>
      <c r="L296" s="11">
        <f>'INF GERAIS'!L296</f>
        <v>0</v>
      </c>
      <c r="M296" s="11">
        <f>'INF GERAIS'!M296</f>
        <v>0</v>
      </c>
      <c r="N296" s="233">
        <f>IF(MAX(PAGAMENTOS!M296,PAGAMENTOS!U296,PAGAMENTOS!AC296,PAGAMENTOS!AK296,PAGAMENTOS!AQ296,PAGAMENTOS!AW296)=0,"SEM PAGAMENTO",IFERROR(INDEX(PAGAMENTOS!296:296,MATCH(MAX(PAGAMENTOS!M296,PAGAMENTOS!U296,PAGAMENTOS!AC296,PAGAMENTOS!AK296,PAGAMENTOS!AQ296,PAGAMENTOS!AW296),PAGAMENTOS!296:296,0)),"SEM PAGAMENTO"))</f>
        <v>43214</v>
      </c>
      <c r="O296" s="120" t="str">
        <f>IF(MAX(PAGAMENTOS!M296,PAGAMENTOS!U296,PAGAMENTOS!AC296,PAGAMENTOS!AK296,PAGAMENTOS!AQ296,PAGAMENTOS!AW296)=0,"SEM PAGAMENTO",IFERROR(IF(MATCH(MAX(PAGAMENTOS!M296,PAGAMENTOS!U296,PAGAMENTOS!AC296,PAGAMENTOS!AK296,PAGAMENTOS!AQ296,PAGAMENTOS!AW296),PAGAMENTOS!296:296,0)&gt;40,INDEX(PAGAMENTOS!296:296,MATCH(MAX(PAGAMENTOS!M296,PAGAMENTOS!U296,PAGAMENTOS!AC296,PAGAMENTOS!AK296,PAGAMENTOS!AQ296,PAGAMENTOS!AW296),PAGAMENTOS!296:296,0)-2)&amp;" P COMP.",IF(MATCH(MAX(PAGAMENTOS!M296,PAGAMENTOS!U296,PAGAMENTOS!AC296,PAGAMENTOS!AK296,PAGAMENTOS!AQ296,PAGAMENTOS!AW296),PAGAMENTOS!296:296,0)=13,"1ª P",IF(MATCH(MAX(PAGAMENTOS!M296,PAGAMENTOS!U296,PAGAMENTOS!AC296,PAGAMENTOS!AK296,PAGAMENTOS!AQ296,PAGAMENTOS!AW296),PAGAMENTOS!296:296,0)=21,"2ª P",IF(MATCH(MAX(PAGAMENTOS!M296,PAGAMENTOS!U296,PAGAMENTOS!AC296,PAGAMENTOS!AK296,PAGAMENTOS!AQ296,PAGAMENTOS!AW296),PAGAMENTOS!296:296,0)=29,"3ª P",IF(PAGAMENTOS!AC296=PAGAMENTOS!AK296,"4ª P","4ª P"))))),"SEM PAGAMENTO"))</f>
        <v>4ª P</v>
      </c>
      <c r="P296" s="11">
        <f>IF(MAX(PAGAMENTOS!M296,PAGAMENTOS!U296,PAGAMENTOS!AC296,PAGAMENTOS!AK296,PAGAMENTOS!AQ296,PAGAMENTOS!AW296)=0,"SEM PAGAMENTO",IFERROR(INDEX(PAGAMENTOS!296:296,MATCH(MAX(PAGAMENTOS!M296,PAGAMENTOS!U296,PAGAMENTOS!AC296,PAGAMENTOS!AK296,PAGAMENTOS!AQ296,PAGAMENTOS!AW296),PAGAMENTOS!296:296,0)-1),"SEM PAGAMENTO"))</f>
        <v>20002.22</v>
      </c>
      <c r="Q296" s="11">
        <f>SUM(PAGAMENTOS!G296,PAGAMENTOS!L296,PAGAMENTOS!T296,PAGAMENTOS!AB296,PAGAMENTOS!AJ296,PAGAMENTOS!AP296,PAGAMENTOS!AV296)</f>
        <v>100011.09</v>
      </c>
      <c r="R296" s="11">
        <f>SUM(PAGAMENTOS!G296,PAGAMENTOS!H296,PAGAMENTOS!L296,PAGAMENTOS!T296,PAGAMENTOS!AB296,PAGAMENTOS!AJ296,PAGAMENTOS!AP296,PAGAMENTOS!AV296)</f>
        <v>100011.09</v>
      </c>
      <c r="S296" s="17">
        <f t="shared" si="4"/>
        <v>1</v>
      </c>
      <c r="T296" s="11">
        <f>IF(RIGHT(B296)="O",0,IF(AND(R296=0,PAGAMENTOS!H296&lt;&gt;0),0,K296-R296))</f>
        <v>0</v>
      </c>
      <c r="U296" s="120" t="str">
        <f>IF(AND(OR(PAGAMENTOS!AG296&lt;&gt;"",PAGAMENTOS!AH296&lt;&gt;""),PAGAMENTOS!AK296=""),"4ª",IF(AND(OR(PAGAMENTOS!Y296&lt;&gt;"",PAGAMENTOS!Z296&lt;&gt;""),PAGAMENTOS!AC296=""),"3ª",IF(AND(OR(PAGAMENTOS!Q296&lt;&gt;"",PAGAMENTOS!R296&lt;&gt;""),PAGAMENTOS!U296=""),"2ª",IF(AND(OR(PAGAMENTOS!I296&lt;&gt;"",PAGAMENTOS!J296&lt;&gt;""),PAGAMENTOS!M296=""),"1ª","OK"))))</f>
        <v>OK</v>
      </c>
      <c r="V296" s="120" t="str">
        <f>IF(U296="4ª",IF(PAGAMENTOS!AH296="","AGUARDANDO VISTORIA","NO FINANCEIRO"),IF(U296="3ª",IF(PAGAMENTOS!Z296="","AGUARDANDO VISTORIA","NO FINANCEIRO"),IF(U296="2ª",IF(PAGAMENTOS!R296="","AGUARDANDO VISTORIA","NO FINANCEIRO"),IF(U296="1ª",IF(PAGAMENTOS!J296="","AGUARDANDO LIBERAÇÃO","NO FINANCEIRO"),"OK"))))</f>
        <v>OK</v>
      </c>
      <c r="W296" s="233" t="str">
        <f>IF(U296="4ª",IF(PAGAMENTOS!AH296="",PAGAMENTOS!AG296,PAGAMENTOS!AH296),IF(U296="3ª",IF(PAGAMENTOS!Z296="",PAGAMENTOS!Y296,PAGAMENTOS!Z296),IF(U296="2ª",IF(PAGAMENTOS!R296="",PAGAMENTOS!Q296,PAGAMENTOS!R296),IF(U296="1ª",IF(PAGAMENTOS!J296="",PAGAMENTOS!I296,PAGAMENTOS!J296),"OK"))))</f>
        <v>OK</v>
      </c>
      <c r="X296" s="18">
        <f>MAX(VISTORIA!Y296,VISTORIA!U296,VISTORIA!Q296,VISTORIA!M296,VISTORIA!I296)</f>
        <v>1</v>
      </c>
      <c r="Y296" s="18">
        <f>IF(VISTORIA!Y296&lt;&gt;"",VISTORIA!Y296,IF(VISTORIA!U296&lt;&gt;"",VISTORIA!U296,IF(VISTORIA!Q296&lt;&gt;"",VISTORIA!Q296,IF(VISTORIA!M296&lt;&gt;"",VISTORIA!M296,IF(VISTORIA!I296&lt;&gt;"",VISTORIA!I296,0)))))</f>
        <v>1</v>
      </c>
      <c r="Z296" s="233">
        <f>IF(VISTORIA!Y296&lt;&gt;"",VISTORIA!W296,IF(VISTORIA!U296&lt;&gt;"",VISTORIA!S296,IF(VISTORIA!Q296&lt;&gt;"",VISTORIA!O296,IF(VISTORIA!M296&lt;&gt;"",VISTORIA!K296,IF(VISTORIA!I296&lt;&gt;"",VISTORIA!G296,"NA")))))</f>
        <v>42705</v>
      </c>
      <c r="AA296" s="233">
        <f>IF(VISTORIA!Y296&lt;&gt;"",VISTORIA!X296,IF(VISTORIA!U296&lt;&gt;"",VISTORIA!T296,IF(VISTORIA!Q296&lt;&gt;"",VISTORIA!P296,IF(VISTORIA!M296&lt;&gt;"",VISTORIA!L296,IF(VISTORIA!I296&lt;&gt;"",VISTORIA!H296,"NA")))))</f>
        <v>42831</v>
      </c>
      <c r="AB296" s="233" t="str">
        <f>IF(OR(G296="AGUARDANDO PRESTAÇÃO DE CONTAS",G296="AGUARDANDO APROVAÇÃO PRESTAÇÃO DE CONTAS",G296="CONCLUÍDO"),"PTM CONCLUÍDO",IF(AND(VISTORIA!X296="",VISTORIA!W296&lt;&gt;""),VISTORIA!W296,IF(AND(VISTORIA!T296="",VISTORIA!S296&lt;&gt;""),VISTORIA!S296,IF(AND(VISTORIA!P296="",VISTORIA!O296&lt;&gt;""),VISTORIA!O296,IF(AND(VISTORIA!L296="",VISTORIA!K296&lt;&gt;""),VISTORIA!K296,IF(AND(VISTORIA!H296="",VISTORIA!G296&lt;&gt;""),VISTORIA!G296,"SEM PEDIDO"))))))</f>
        <v>SEM PEDIDO</v>
      </c>
      <c r="AC296" s="18" t="str">
        <f>IFERROR(INDEX('CONCLUSÃO INFORMAL'!296:296,MATCH(MAX('CONCLUSÃO INFORMAL'!H296,'CONCLUSÃO INFORMAL'!L296,'CONCLUSÃO INFORMAL'!P296),'CONCLUSÃO INFORMAL'!296:296,0)-1),"NÃO INFORMADO")</f>
        <v>NÃO INFORMADO</v>
      </c>
      <c r="AD296" s="233" t="str">
        <f>IFERROR(INDEX('CONCLUSÃO INFORMAL'!296:296,MATCH(MAX('CONCLUSÃO INFORMAL'!H296,'CONCLUSÃO INFORMAL'!L296,'CONCLUSÃO INFORMAL'!P296),'CONCLUSÃO INFORMAL'!296:296,0)),"NÃO INFORMADO")</f>
        <v>NÃO INFORMADO</v>
      </c>
      <c r="AE296" s="1950" t="str">
        <f>IFERROR(INDEX('CONCLUSÃO INFORMAL'!296:296,MATCH(MAX('CONCLUSÃO INFORMAL'!H296,'CONCLUSÃO INFORMAL'!L296,'CONCLUSÃO INFORMAL'!P296),'CONCLUSÃO INFORMAL'!296:296,0)+1),"NÃO INFORMADO")</f>
        <v>NÃO INFORMADO</v>
      </c>
    </row>
    <row r="297" spans="2:31" ht="101.5" x14ac:dyDescent="0.35">
      <c r="B297" s="7" t="str">
        <f>'INF GERAIS'!B297&amp;IFERROR(IF(INDEX(APOIO!$A$5:$A$50,MATCH('INF GERAIS'!N297,APOIO!$B$5:$B$50,0))="NÃO",APOIO!$A$2&amp;"NÃO VÁLIDO",""),"")</f>
        <v>2014.0281</v>
      </c>
      <c r="C297" s="1950" t="str">
        <f>'INF GERAIS'!C297</f>
        <v>MATA NORTE</v>
      </c>
      <c r="D297" s="1950" t="str">
        <f>'INF GERAIS'!D297</f>
        <v>PAUDALHO</v>
      </c>
      <c r="E297" s="1950" t="str">
        <f>'INF GERAIS'!E297</f>
        <v xml:space="preserve">CONTRATAÇÃO DE EMPRESA DE ENGENHARIA PARA EXECUÇÃO DE PAVIMENTAÇÃO EM PARALELEPÍPEDOS E DRENAGEM EM DIVERSAS RUAS </v>
      </c>
      <c r="F297" s="1950" t="str">
        <f>'INF GERAIS'!G297</f>
        <v>NORMAL</v>
      </c>
      <c r="G297" s="12" t="str">
        <f>'INF GERAIS'!N297</f>
        <v>EM CONFERÊNCIA PARA TEMAI</v>
      </c>
      <c r="H297" s="1950" t="str">
        <f>'INF GERAIS'!O297</f>
        <v>EM ANDAMENTO</v>
      </c>
      <c r="I297" s="11">
        <f>'INF GERAIS'!I297</f>
        <v>1660376.3766666667</v>
      </c>
      <c r="J297" s="11">
        <f>'INF GERAIS'!J297</f>
        <v>1178412.31</v>
      </c>
      <c r="K297" s="11">
        <f>'INF GERAIS'!K297</f>
        <v>700401.99</v>
      </c>
      <c r="L297" s="11">
        <f>'INF GERAIS'!L297</f>
        <v>0</v>
      </c>
      <c r="M297" s="11">
        <f>'INF GERAIS'!M297</f>
        <v>478010.32</v>
      </c>
      <c r="N297" s="233">
        <f>IF(MAX(PAGAMENTOS!M297,PAGAMENTOS!U297,PAGAMENTOS!AC297,PAGAMENTOS!AK297,PAGAMENTOS!AQ297,PAGAMENTOS!AW297)=0,"SEM PAGAMENTO",IFERROR(INDEX(PAGAMENTOS!297:297,MATCH(MAX(PAGAMENTOS!M297,PAGAMENTOS!U297,PAGAMENTOS!AC297,PAGAMENTOS!AK297,PAGAMENTOS!AQ297,PAGAMENTOS!AW297),PAGAMENTOS!297:297,0)),"SEM PAGAMENTO"))</f>
        <v>42446</v>
      </c>
      <c r="O297" s="120" t="str">
        <f>IF(MAX(PAGAMENTOS!M297,PAGAMENTOS!U297,PAGAMENTOS!AC297,PAGAMENTOS!AK297,PAGAMENTOS!AQ297,PAGAMENTOS!AW297)=0,"SEM PAGAMENTO",IFERROR(IF(MATCH(MAX(PAGAMENTOS!M297,PAGAMENTOS!U297,PAGAMENTOS!AC297,PAGAMENTOS!AK297,PAGAMENTOS!AQ297,PAGAMENTOS!AW297),PAGAMENTOS!297:297,0)&gt;40,INDEX(PAGAMENTOS!297:297,MATCH(MAX(PAGAMENTOS!M297,PAGAMENTOS!U297,PAGAMENTOS!AC297,PAGAMENTOS!AK297,PAGAMENTOS!AQ297,PAGAMENTOS!AW297),PAGAMENTOS!297:297,0)-2)&amp;" P COMP.",IF(MATCH(MAX(PAGAMENTOS!M297,PAGAMENTOS!U297,PAGAMENTOS!AC297,PAGAMENTOS!AK297,PAGAMENTOS!AQ297,PAGAMENTOS!AW297),PAGAMENTOS!297:297,0)=13,"1ª P",IF(MATCH(MAX(PAGAMENTOS!M297,PAGAMENTOS!U297,PAGAMENTOS!AC297,PAGAMENTOS!AK297,PAGAMENTOS!AQ297,PAGAMENTOS!AW297),PAGAMENTOS!297:297,0)=21,"2ª P",IF(MATCH(MAX(PAGAMENTOS!M297,PAGAMENTOS!U297,PAGAMENTOS!AC297,PAGAMENTOS!AK297,PAGAMENTOS!AQ297,PAGAMENTOS!AW297),PAGAMENTOS!297:297,0)=29,"3ª P",IF(PAGAMENTOS!AC297=PAGAMENTOS!AK297,"4ª P","4ª P"))))),"SEM PAGAMENTO"))</f>
        <v>2ª P</v>
      </c>
      <c r="P297" s="11">
        <f>IF(MAX(PAGAMENTOS!M297,PAGAMENTOS!U297,PAGAMENTOS!AC297,PAGAMENTOS!AK297,PAGAMENTOS!AQ297,PAGAMENTOS!AW297)=0,"SEM PAGAMENTO",IFERROR(INDEX(PAGAMENTOS!297:297,MATCH(MAX(PAGAMENTOS!M297,PAGAMENTOS!U297,PAGAMENTOS!AC297,PAGAMENTOS!AK297,PAGAMENTOS!AQ297,PAGAMENTOS!AW297),PAGAMENTOS!297:297,0)-1),"SEM PAGAMENTO"))</f>
        <v>210120.59</v>
      </c>
      <c r="Q297" s="11">
        <f>SUM(PAGAMENTOS!G297,PAGAMENTOS!L297,PAGAMENTOS!T297,PAGAMENTOS!AB297,PAGAMENTOS!AJ297,PAGAMENTOS!AP297,PAGAMENTOS!AV297)</f>
        <v>420241.19</v>
      </c>
      <c r="R297" s="11">
        <f>SUM(PAGAMENTOS!G297,PAGAMENTOS!H297,PAGAMENTOS!L297,PAGAMENTOS!T297,PAGAMENTOS!AB297,PAGAMENTOS!AJ297,PAGAMENTOS!AP297,PAGAMENTOS!AV297)</f>
        <v>420241.19</v>
      </c>
      <c r="S297" s="17">
        <f t="shared" si="4"/>
        <v>0.59999999428899398</v>
      </c>
      <c r="T297" s="11">
        <f>IF(RIGHT(B297)="O",0,IF(AND(R297=0,PAGAMENTOS!H297&lt;&gt;0),0,K297-R297))</f>
        <v>280160.8</v>
      </c>
      <c r="U297" s="120" t="str">
        <f>IF(AND(OR(PAGAMENTOS!AG297&lt;&gt;"",PAGAMENTOS!AH297&lt;&gt;""),PAGAMENTOS!AK297=""),"4ª",IF(AND(OR(PAGAMENTOS!Y297&lt;&gt;"",PAGAMENTOS!Z297&lt;&gt;""),PAGAMENTOS!AC297=""),"3ª",IF(AND(OR(PAGAMENTOS!Q297&lt;&gt;"",PAGAMENTOS!R297&lt;&gt;""),PAGAMENTOS!U297=""),"2ª",IF(AND(OR(PAGAMENTOS!I297&lt;&gt;"",PAGAMENTOS!J297&lt;&gt;""),PAGAMENTOS!M297=""),"1ª","OK"))))</f>
        <v>3ª</v>
      </c>
      <c r="V297" s="120" t="str">
        <f>IF(U297="4ª",IF(PAGAMENTOS!AH297="","AGUARDANDO VISTORIA","NO FINANCEIRO"),IF(U297="3ª",IF(PAGAMENTOS!Z297="","AGUARDANDO VISTORIA","NO FINANCEIRO"),IF(U297="2ª",IF(PAGAMENTOS!R297="","AGUARDANDO VISTORIA","NO FINANCEIRO"),IF(U297="1ª",IF(PAGAMENTOS!J297="","AGUARDANDO LIBERAÇÃO","NO FINANCEIRO"),"OK"))))</f>
        <v>AGUARDANDO VISTORIA</v>
      </c>
      <c r="W297" s="233">
        <f>IF(U297="4ª",IF(PAGAMENTOS!AH297="",PAGAMENTOS!AG297,PAGAMENTOS!AH297),IF(U297="3ª",IF(PAGAMENTOS!Z297="",PAGAMENTOS!Y297,PAGAMENTOS!Z297),IF(U297="2ª",IF(PAGAMENTOS!R297="",PAGAMENTOS!Q297,PAGAMENTOS!R297),IF(U297="1ª",IF(PAGAMENTOS!J297="",PAGAMENTOS!I297,PAGAMENTOS!J297),"OK"))))</f>
        <v>42562</v>
      </c>
      <c r="X297" s="18">
        <f>MAX(VISTORIA!Y297,VISTORIA!U297,VISTORIA!Q297,VISTORIA!M297,VISTORIA!I297)</f>
        <v>0.6</v>
      </c>
      <c r="Y297" s="18">
        <f>IF(VISTORIA!Y297&lt;&gt;"",VISTORIA!Y297,IF(VISTORIA!U297&lt;&gt;"",VISTORIA!U297,IF(VISTORIA!Q297&lt;&gt;"",VISTORIA!Q297,IF(VISTORIA!M297&lt;&gt;"",VISTORIA!M297,IF(VISTORIA!I297&lt;&gt;"",VISTORIA!I297,0)))))</f>
        <v>0.6</v>
      </c>
      <c r="Z297" s="233">
        <f>IF(VISTORIA!Y297&lt;&gt;"",VISTORIA!W297,IF(VISTORIA!U297&lt;&gt;"",VISTORIA!S297,IF(VISTORIA!Q297&lt;&gt;"",VISTORIA!O297,IF(VISTORIA!M297&lt;&gt;"",VISTORIA!K297,IF(VISTORIA!I297&lt;&gt;"",VISTORIA!G297,"NA")))))</f>
        <v>42562</v>
      </c>
      <c r="AA297" s="233" t="str">
        <f>IF(VISTORIA!Y297&lt;&gt;"",VISTORIA!X297,IF(VISTORIA!U297&lt;&gt;"",VISTORIA!T297,IF(VISTORIA!Q297&lt;&gt;"",VISTORIA!P297,IF(VISTORIA!M297&lt;&gt;"",VISTORIA!L297,IF(VISTORIA!I297&lt;&gt;"",VISTORIA!H297,"NA")))))</f>
        <v/>
      </c>
      <c r="AB297" s="233">
        <f>IF(OR(G297="AGUARDANDO PRESTAÇÃO DE CONTAS",G297="AGUARDANDO APROVAÇÃO PRESTAÇÃO DE CONTAS",G297="CONCLUÍDO"),"PTM CONCLUÍDO",IF(AND(VISTORIA!X297="",VISTORIA!W297&lt;&gt;""),VISTORIA!W297,IF(AND(VISTORIA!T297="",VISTORIA!S297&lt;&gt;""),VISTORIA!S297,IF(AND(VISTORIA!P297="",VISTORIA!O297&lt;&gt;""),VISTORIA!O297,IF(AND(VISTORIA!L297="",VISTORIA!K297&lt;&gt;""),VISTORIA!K297,IF(AND(VISTORIA!H297="",VISTORIA!G297&lt;&gt;""),VISTORIA!G297,"SEM PEDIDO"))))))</f>
        <v>42562</v>
      </c>
      <c r="AC297" s="18" t="str">
        <f>IFERROR(INDEX('CONCLUSÃO INFORMAL'!297:297,MATCH(MAX('CONCLUSÃO INFORMAL'!H297,'CONCLUSÃO INFORMAL'!L297,'CONCLUSÃO INFORMAL'!P297),'CONCLUSÃO INFORMAL'!297:297,0)-1),"NÃO INFORMADO")</f>
        <v>NÃO INFORMADO</v>
      </c>
      <c r="AD297" s="233" t="str">
        <f>IFERROR(INDEX('CONCLUSÃO INFORMAL'!297:297,MATCH(MAX('CONCLUSÃO INFORMAL'!H297,'CONCLUSÃO INFORMAL'!L297,'CONCLUSÃO INFORMAL'!P297),'CONCLUSÃO INFORMAL'!297:297,0)),"NÃO INFORMADO")</f>
        <v>NÃO INFORMADO</v>
      </c>
      <c r="AE297" s="1950" t="str">
        <f>IFERROR(INDEX('CONCLUSÃO INFORMAL'!297:297,MATCH(MAX('CONCLUSÃO INFORMAL'!H297,'CONCLUSÃO INFORMAL'!L297,'CONCLUSÃO INFORMAL'!P297),'CONCLUSÃO INFORMAL'!297:297,0)+1),"NÃO INFORMADO")</f>
        <v>NÃO INFORMADO</v>
      </c>
    </row>
    <row r="298" spans="2:31" ht="43.5" x14ac:dyDescent="0.35">
      <c r="B298" s="7" t="str">
        <f>'INF GERAIS'!B298&amp;IFERROR(IF(INDEX(APOIO!$A$5:$A$50,MATCH('INF GERAIS'!N298,APOIO!$B$5:$B$50,0))="NÃO",APOIO!$A$2&amp;"NÃO VÁLIDO",""),"")</f>
        <v>2014.0282</v>
      </c>
      <c r="C298" s="1950" t="str">
        <f>'INF GERAIS'!C298</f>
        <v>MATA NORTE</v>
      </c>
      <c r="D298" s="1950" t="str">
        <f>'INF GERAIS'!D298</f>
        <v>PAUDALHO</v>
      </c>
      <c r="E298" s="1950" t="str">
        <f>'INF GERAIS'!E298</f>
        <v>CONSTRUÇÃO DO NOVO CAMPO DE FUTEBOL DE GUADALAJARA "O PIABÃO"</v>
      </c>
      <c r="F298" s="1950" t="str">
        <f>'INF GERAIS'!G298</f>
        <v>NORMAL</v>
      </c>
      <c r="G298" s="12" t="str">
        <f>'INF GERAIS'!N298</f>
        <v>EM CONFERÊNCIA PARA TEMAI</v>
      </c>
      <c r="H298" s="1950" t="str">
        <f>'INF GERAIS'!O298</f>
        <v>EM ANDAMENTO</v>
      </c>
      <c r="I298" s="11">
        <f>'INF GERAIS'!I298</f>
        <v>1660376.3766666667</v>
      </c>
      <c r="J298" s="11">
        <f>'INF GERAIS'!J298</f>
        <v>243803.44</v>
      </c>
      <c r="K298" s="11">
        <f>'INF GERAIS'!K298</f>
        <v>31998.92</v>
      </c>
      <c r="L298" s="11">
        <f>'INF GERAIS'!L298</f>
        <v>0</v>
      </c>
      <c r="M298" s="11">
        <f>'INF GERAIS'!M298</f>
        <v>211804.52680000002</v>
      </c>
      <c r="N298" s="233">
        <f>IF(MAX(PAGAMENTOS!M298,PAGAMENTOS!U298,PAGAMENTOS!AC298,PAGAMENTOS!AK298,PAGAMENTOS!AQ298,PAGAMENTOS!AW298)=0,"SEM PAGAMENTO",IFERROR(INDEX(PAGAMENTOS!298:298,MATCH(MAX(PAGAMENTOS!M298,PAGAMENTOS!U298,PAGAMENTOS!AC298,PAGAMENTOS!AK298,PAGAMENTOS!AQ298,PAGAMENTOS!AW298),PAGAMENTOS!298:298,0)),"SEM PAGAMENTO"))</f>
        <v>42446</v>
      </c>
      <c r="O298" s="120" t="str">
        <f>IF(MAX(PAGAMENTOS!M298,PAGAMENTOS!U298,PAGAMENTOS!AC298,PAGAMENTOS!AK298,PAGAMENTOS!AQ298,PAGAMENTOS!AW298)=0,"SEM PAGAMENTO",IFERROR(IF(MATCH(MAX(PAGAMENTOS!M298,PAGAMENTOS!U298,PAGAMENTOS!AC298,PAGAMENTOS!AK298,PAGAMENTOS!AQ298,PAGAMENTOS!AW298),PAGAMENTOS!298:298,0)&gt;40,INDEX(PAGAMENTOS!298:298,MATCH(MAX(PAGAMENTOS!M298,PAGAMENTOS!U298,PAGAMENTOS!AC298,PAGAMENTOS!AK298,PAGAMENTOS!AQ298,PAGAMENTOS!AW298),PAGAMENTOS!298:298,0)-2)&amp;" P COMP.",IF(MATCH(MAX(PAGAMENTOS!M298,PAGAMENTOS!U298,PAGAMENTOS!AC298,PAGAMENTOS!AK298,PAGAMENTOS!AQ298,PAGAMENTOS!AW298),PAGAMENTOS!298:298,0)=13,"1ª P",IF(MATCH(MAX(PAGAMENTOS!M298,PAGAMENTOS!U298,PAGAMENTOS!AC298,PAGAMENTOS!AK298,PAGAMENTOS!AQ298,PAGAMENTOS!AW298),PAGAMENTOS!298:298,0)=21,"2ª P",IF(MATCH(MAX(PAGAMENTOS!M298,PAGAMENTOS!U298,PAGAMENTOS!AC298,PAGAMENTOS!AK298,PAGAMENTOS!AQ298,PAGAMENTOS!AW298),PAGAMENTOS!298:298,0)=29,"3ª P",IF(PAGAMENTOS!AC298=PAGAMENTOS!AK298,"4ª P","4ª P"))))),"SEM PAGAMENTO"))</f>
        <v>2ª P</v>
      </c>
      <c r="P298" s="11">
        <f>IF(MAX(PAGAMENTOS!M298,PAGAMENTOS!U298,PAGAMENTOS!AC298,PAGAMENTOS!AK298,PAGAMENTOS!AQ298,PAGAMENTOS!AW298)=0,"SEM PAGAMENTO",IFERROR(INDEX(PAGAMENTOS!298:298,MATCH(MAX(PAGAMENTOS!M298,PAGAMENTOS!U298,PAGAMENTOS!AC298,PAGAMENTOS!AK298,PAGAMENTOS!AQ298,PAGAMENTOS!AW298),PAGAMENTOS!298:298,0)-1),"SEM PAGAMENTO"))</f>
        <v>9599.67</v>
      </c>
      <c r="Q298" s="11">
        <f>SUM(PAGAMENTOS!G298,PAGAMENTOS!L298,PAGAMENTOS!T298,PAGAMENTOS!AB298,PAGAMENTOS!AJ298,PAGAMENTOS!AP298,PAGAMENTOS!AV298)</f>
        <v>19199.349999999999</v>
      </c>
      <c r="R298" s="11">
        <f>SUM(PAGAMENTOS!G298,PAGAMENTOS!H298,PAGAMENTOS!L298,PAGAMENTOS!T298,PAGAMENTOS!AB298,PAGAMENTOS!AJ298,PAGAMENTOS!AP298,PAGAMENTOS!AV298)</f>
        <v>19199.349999999999</v>
      </c>
      <c r="S298" s="17">
        <f t="shared" si="4"/>
        <v>0.59999993749789049</v>
      </c>
      <c r="T298" s="11">
        <f>IF(RIGHT(B298)="O",0,IF(AND(R298=0,PAGAMENTOS!H298&lt;&gt;0),0,K298-R298))</f>
        <v>12799.57</v>
      </c>
      <c r="U298" s="120" t="str">
        <f>IF(AND(OR(PAGAMENTOS!AG298&lt;&gt;"",PAGAMENTOS!AH298&lt;&gt;""),PAGAMENTOS!AK298=""),"4ª",IF(AND(OR(PAGAMENTOS!Y298&lt;&gt;"",PAGAMENTOS!Z298&lt;&gt;""),PAGAMENTOS!AC298=""),"3ª",IF(AND(OR(PAGAMENTOS!Q298&lt;&gt;"",PAGAMENTOS!R298&lt;&gt;""),PAGAMENTOS!U298=""),"2ª",IF(AND(OR(PAGAMENTOS!I298&lt;&gt;"",PAGAMENTOS!J298&lt;&gt;""),PAGAMENTOS!M298=""),"1ª","OK"))))</f>
        <v>OK</v>
      </c>
      <c r="V298" s="120" t="str">
        <f>IF(U298="4ª",IF(PAGAMENTOS!AH298="","AGUARDANDO VISTORIA","NO FINANCEIRO"),IF(U298="3ª",IF(PAGAMENTOS!Z298="","AGUARDANDO VISTORIA","NO FINANCEIRO"),IF(U298="2ª",IF(PAGAMENTOS!R298="","AGUARDANDO VISTORIA","NO FINANCEIRO"),IF(U298="1ª",IF(PAGAMENTOS!J298="","AGUARDANDO LIBERAÇÃO","NO FINANCEIRO"),"OK"))))</f>
        <v>OK</v>
      </c>
      <c r="W298" s="233" t="str">
        <f>IF(U298="4ª",IF(PAGAMENTOS!AH298="",PAGAMENTOS!AG298,PAGAMENTOS!AH298),IF(U298="3ª",IF(PAGAMENTOS!Z298="",PAGAMENTOS!Y298,PAGAMENTOS!Z298),IF(U298="2ª",IF(PAGAMENTOS!R298="",PAGAMENTOS!Q298,PAGAMENTOS!R298),IF(U298="1ª",IF(PAGAMENTOS!J298="",PAGAMENTOS!I298,PAGAMENTOS!J298),"OK"))))</f>
        <v>OK</v>
      </c>
      <c r="X298" s="18">
        <f>MAX(VISTORIA!Y298,VISTORIA!U298,VISTORIA!Q298,VISTORIA!M298,VISTORIA!I298)</f>
        <v>0</v>
      </c>
      <c r="Y298" s="18">
        <f>IF(VISTORIA!Y298&lt;&gt;"",VISTORIA!Y298,IF(VISTORIA!U298&lt;&gt;"",VISTORIA!U298,IF(VISTORIA!Q298&lt;&gt;"",VISTORIA!Q298,IF(VISTORIA!M298&lt;&gt;"",VISTORIA!M298,IF(VISTORIA!I298&lt;&gt;"",VISTORIA!I298,0)))))</f>
        <v>0</v>
      </c>
      <c r="Z298" s="233" t="str">
        <f>IF(VISTORIA!Y298&lt;&gt;"",VISTORIA!W298,IF(VISTORIA!U298&lt;&gt;"",VISTORIA!S298,IF(VISTORIA!Q298&lt;&gt;"",VISTORIA!O298,IF(VISTORIA!M298&lt;&gt;"",VISTORIA!K298,IF(VISTORIA!I298&lt;&gt;"",VISTORIA!G298,"NA")))))</f>
        <v>NA</v>
      </c>
      <c r="AA298" s="233" t="str">
        <f>IF(VISTORIA!Y298&lt;&gt;"",VISTORIA!X298,IF(VISTORIA!U298&lt;&gt;"",VISTORIA!T298,IF(VISTORIA!Q298&lt;&gt;"",VISTORIA!P298,IF(VISTORIA!M298&lt;&gt;"",VISTORIA!L298,IF(VISTORIA!I298&lt;&gt;"",VISTORIA!H298,"NA")))))</f>
        <v>NA</v>
      </c>
      <c r="AB298" s="233" t="str">
        <f>IF(OR(G298="AGUARDANDO PRESTAÇÃO DE CONTAS",G298="AGUARDANDO APROVAÇÃO PRESTAÇÃO DE CONTAS",G298="CONCLUÍDO"),"PTM CONCLUÍDO",IF(AND(VISTORIA!X298="",VISTORIA!W298&lt;&gt;""),VISTORIA!W298,IF(AND(VISTORIA!T298="",VISTORIA!S298&lt;&gt;""),VISTORIA!S298,IF(AND(VISTORIA!P298="",VISTORIA!O298&lt;&gt;""),VISTORIA!O298,IF(AND(VISTORIA!L298="",VISTORIA!K298&lt;&gt;""),VISTORIA!K298,IF(AND(VISTORIA!H298="",VISTORIA!G298&lt;&gt;""),VISTORIA!G298,"SEM PEDIDO"))))))</f>
        <v>SEM PEDIDO</v>
      </c>
      <c r="AC298" s="18" t="str">
        <f>IFERROR(INDEX('CONCLUSÃO INFORMAL'!298:298,MATCH(MAX('CONCLUSÃO INFORMAL'!H298,'CONCLUSÃO INFORMAL'!L298,'CONCLUSÃO INFORMAL'!P298),'CONCLUSÃO INFORMAL'!298:298,0)-1),"NÃO INFORMADO")</f>
        <v>NÃO INFORMADO</v>
      </c>
      <c r="AD298" s="233" t="str">
        <f>IFERROR(INDEX('CONCLUSÃO INFORMAL'!298:298,MATCH(MAX('CONCLUSÃO INFORMAL'!H298,'CONCLUSÃO INFORMAL'!L298,'CONCLUSÃO INFORMAL'!P298),'CONCLUSÃO INFORMAL'!298:298,0)),"NÃO INFORMADO")</f>
        <v>NÃO INFORMADO</v>
      </c>
      <c r="AE298" s="1950" t="str">
        <f>IFERROR(INDEX('CONCLUSÃO INFORMAL'!298:298,MATCH(MAX('CONCLUSÃO INFORMAL'!H298,'CONCLUSÃO INFORMAL'!L298,'CONCLUSÃO INFORMAL'!P298),'CONCLUSÃO INFORMAL'!298:298,0)+1),"NÃO INFORMADO")</f>
        <v>NÃO INFORMADO</v>
      </c>
    </row>
    <row r="299" spans="2:31" ht="43.5" x14ac:dyDescent="0.35">
      <c r="B299" s="7" t="str">
        <f>'INF GERAIS'!B299&amp;IFERROR(IF(INDEX(APOIO!$A$5:$A$50,MATCH('INF GERAIS'!N299,APOIO!$B$5:$B$50,0))="NÃO",APOIO!$A$2&amp;"NÃO VÁLIDO",""),"")</f>
        <v>2014.0283</v>
      </c>
      <c r="C299" s="1950" t="str">
        <f>'INF GERAIS'!C299</f>
        <v>MATA NORTE</v>
      </c>
      <c r="D299" s="1950" t="str">
        <f>'INF GERAIS'!D299</f>
        <v>PAUDALHO</v>
      </c>
      <c r="E299" s="1950" t="str">
        <f>'INF GERAIS'!E299</f>
        <v xml:space="preserve">CONSTRUÇÃO DO MERCADO DE CARNE DO MUNICÍPIO </v>
      </c>
      <c r="F299" s="1950" t="str">
        <f>'INF GERAIS'!G299</f>
        <v>NORMAL</v>
      </c>
      <c r="G299" s="12" t="str">
        <f>'INF GERAIS'!N299</f>
        <v>EM CONFERÊNCIA PARA TEMAI</v>
      </c>
      <c r="H299" s="1950" t="str">
        <f>'INF GERAIS'!O299</f>
        <v>EM ANDAMENTO</v>
      </c>
      <c r="I299" s="11">
        <f>'INF GERAIS'!I299</f>
        <v>1660376.3766666667</v>
      </c>
      <c r="J299" s="11">
        <f>'INF GERAIS'!J299</f>
        <v>277754.36</v>
      </c>
      <c r="K299" s="11">
        <f>'INF GERAIS'!K299</f>
        <v>277226.26</v>
      </c>
      <c r="L299" s="11">
        <f>'INF GERAIS'!L299</f>
        <v>0</v>
      </c>
      <c r="M299" s="11">
        <f>'INF GERAIS'!M299</f>
        <v>528.1</v>
      </c>
      <c r="N299" s="233">
        <f>IF(MAX(PAGAMENTOS!M299,PAGAMENTOS!U299,PAGAMENTOS!AC299,PAGAMENTOS!AK299,PAGAMENTOS!AQ299,PAGAMENTOS!AW299)=0,"SEM PAGAMENTO",IFERROR(INDEX(PAGAMENTOS!299:299,MATCH(MAX(PAGAMENTOS!M299,PAGAMENTOS!U299,PAGAMENTOS!AC299,PAGAMENTOS!AK299,PAGAMENTOS!AQ299,PAGAMENTOS!AW299),PAGAMENTOS!299:299,0)),"SEM PAGAMENTO"))</f>
        <v>42446</v>
      </c>
      <c r="O299" s="120" t="str">
        <f>IF(MAX(PAGAMENTOS!M299,PAGAMENTOS!U299,PAGAMENTOS!AC299,PAGAMENTOS!AK299,PAGAMENTOS!AQ299,PAGAMENTOS!AW299)=0,"SEM PAGAMENTO",IFERROR(IF(MATCH(MAX(PAGAMENTOS!M299,PAGAMENTOS!U299,PAGAMENTOS!AC299,PAGAMENTOS!AK299,PAGAMENTOS!AQ299,PAGAMENTOS!AW299),PAGAMENTOS!299:299,0)&gt;40,INDEX(PAGAMENTOS!299:299,MATCH(MAX(PAGAMENTOS!M299,PAGAMENTOS!U299,PAGAMENTOS!AC299,PAGAMENTOS!AK299,PAGAMENTOS!AQ299,PAGAMENTOS!AW299),PAGAMENTOS!299:299,0)-2)&amp;" P COMP.",IF(MATCH(MAX(PAGAMENTOS!M299,PAGAMENTOS!U299,PAGAMENTOS!AC299,PAGAMENTOS!AK299,PAGAMENTOS!AQ299,PAGAMENTOS!AW299),PAGAMENTOS!299:299,0)=13,"1ª P",IF(MATCH(MAX(PAGAMENTOS!M299,PAGAMENTOS!U299,PAGAMENTOS!AC299,PAGAMENTOS!AK299,PAGAMENTOS!AQ299,PAGAMENTOS!AW299),PAGAMENTOS!299:299,0)=21,"2ª P",IF(MATCH(MAX(PAGAMENTOS!M299,PAGAMENTOS!U299,PAGAMENTOS!AC299,PAGAMENTOS!AK299,PAGAMENTOS!AQ299,PAGAMENTOS!AW299),PAGAMENTOS!299:299,0)=29,"3ª P",IF(PAGAMENTOS!AC299=PAGAMENTOS!AK299,"4ª P","4ª P"))))),"SEM PAGAMENTO"))</f>
        <v>2ª P</v>
      </c>
      <c r="P299" s="11">
        <f>IF(MAX(PAGAMENTOS!M299,PAGAMENTOS!U299,PAGAMENTOS!AC299,PAGAMENTOS!AK299,PAGAMENTOS!AQ299,PAGAMENTOS!AW299)=0,"SEM PAGAMENTO",IFERROR(INDEX(PAGAMENTOS!299:299,MATCH(MAX(PAGAMENTOS!M299,PAGAMENTOS!U299,PAGAMENTOS!AC299,PAGAMENTOS!AK299,PAGAMENTOS!AQ299,PAGAMENTOS!AW299),PAGAMENTOS!299:299,0)-1),"SEM PAGAMENTO"))</f>
        <v>83167.87</v>
      </c>
      <c r="Q299" s="11">
        <f>SUM(PAGAMENTOS!G299,PAGAMENTOS!L299,PAGAMENTOS!T299,PAGAMENTOS!AB299,PAGAMENTOS!AJ299,PAGAMENTOS!AP299,PAGAMENTOS!AV299)</f>
        <v>166335.75</v>
      </c>
      <c r="R299" s="11">
        <f>SUM(PAGAMENTOS!G299,PAGAMENTOS!H299,PAGAMENTOS!L299,PAGAMENTOS!T299,PAGAMENTOS!AB299,PAGAMENTOS!AJ299,PAGAMENTOS!AP299,PAGAMENTOS!AV299)</f>
        <v>166335.75</v>
      </c>
      <c r="S299" s="17">
        <f t="shared" si="4"/>
        <v>0.59999997835702867</v>
      </c>
      <c r="T299" s="11">
        <f>IF(RIGHT(B299)="O",0,IF(AND(R299=0,PAGAMENTOS!H299&lt;&gt;0),0,K299-R299))</f>
        <v>110890.51000000001</v>
      </c>
      <c r="U299" s="120" t="str">
        <f>IF(AND(OR(PAGAMENTOS!AG299&lt;&gt;"",PAGAMENTOS!AH299&lt;&gt;""),PAGAMENTOS!AK299=""),"4ª",IF(AND(OR(PAGAMENTOS!Y299&lt;&gt;"",PAGAMENTOS!Z299&lt;&gt;""),PAGAMENTOS!AC299=""),"3ª",IF(AND(OR(PAGAMENTOS!Q299&lt;&gt;"",PAGAMENTOS!R299&lt;&gt;""),PAGAMENTOS!U299=""),"2ª",IF(AND(OR(PAGAMENTOS!I299&lt;&gt;"",PAGAMENTOS!J299&lt;&gt;""),PAGAMENTOS!M299=""),"1ª","OK"))))</f>
        <v>OK</v>
      </c>
      <c r="V299" s="120" t="str">
        <f>IF(U299="4ª",IF(PAGAMENTOS!AH299="","AGUARDANDO VISTORIA","NO FINANCEIRO"),IF(U299="3ª",IF(PAGAMENTOS!Z299="","AGUARDANDO VISTORIA","NO FINANCEIRO"),IF(U299="2ª",IF(PAGAMENTOS!R299="","AGUARDANDO VISTORIA","NO FINANCEIRO"),IF(U299="1ª",IF(PAGAMENTOS!J299="","AGUARDANDO LIBERAÇÃO","NO FINANCEIRO"),"OK"))))</f>
        <v>OK</v>
      </c>
      <c r="W299" s="233" t="str">
        <f>IF(U299="4ª",IF(PAGAMENTOS!AH299="",PAGAMENTOS!AG299,PAGAMENTOS!AH299),IF(U299="3ª",IF(PAGAMENTOS!Z299="",PAGAMENTOS!Y299,PAGAMENTOS!Z299),IF(U299="2ª",IF(PAGAMENTOS!R299="",PAGAMENTOS!Q299,PAGAMENTOS!R299),IF(U299="1ª",IF(PAGAMENTOS!J299="",PAGAMENTOS!I299,PAGAMENTOS!J299),"OK"))))</f>
        <v>OK</v>
      </c>
      <c r="X299" s="18">
        <f>MAX(VISTORIA!Y299,VISTORIA!U299,VISTORIA!Q299,VISTORIA!M299,VISTORIA!I299)</f>
        <v>0</v>
      </c>
      <c r="Y299" s="18">
        <f>IF(VISTORIA!Y299&lt;&gt;"",VISTORIA!Y299,IF(VISTORIA!U299&lt;&gt;"",VISTORIA!U299,IF(VISTORIA!Q299&lt;&gt;"",VISTORIA!Q299,IF(VISTORIA!M299&lt;&gt;"",VISTORIA!M299,IF(VISTORIA!I299&lt;&gt;"",VISTORIA!I299,0)))))</f>
        <v>0</v>
      </c>
      <c r="Z299" s="233" t="str">
        <f>IF(VISTORIA!Y299&lt;&gt;"",VISTORIA!W299,IF(VISTORIA!U299&lt;&gt;"",VISTORIA!S299,IF(VISTORIA!Q299&lt;&gt;"",VISTORIA!O299,IF(VISTORIA!M299&lt;&gt;"",VISTORIA!K299,IF(VISTORIA!I299&lt;&gt;"",VISTORIA!G299,"NA")))))</f>
        <v>NA</v>
      </c>
      <c r="AA299" s="233" t="str">
        <f>IF(VISTORIA!Y299&lt;&gt;"",VISTORIA!X299,IF(VISTORIA!U299&lt;&gt;"",VISTORIA!T299,IF(VISTORIA!Q299&lt;&gt;"",VISTORIA!P299,IF(VISTORIA!M299&lt;&gt;"",VISTORIA!L299,IF(VISTORIA!I299&lt;&gt;"",VISTORIA!H299,"NA")))))</f>
        <v>NA</v>
      </c>
      <c r="AB299" s="233" t="str">
        <f>IF(OR(G299="AGUARDANDO PRESTAÇÃO DE CONTAS",G299="AGUARDANDO APROVAÇÃO PRESTAÇÃO DE CONTAS",G299="CONCLUÍDO"),"PTM CONCLUÍDO",IF(AND(VISTORIA!X299="",VISTORIA!W299&lt;&gt;""),VISTORIA!W299,IF(AND(VISTORIA!T299="",VISTORIA!S299&lt;&gt;""),VISTORIA!S299,IF(AND(VISTORIA!P299="",VISTORIA!O299&lt;&gt;""),VISTORIA!O299,IF(AND(VISTORIA!L299="",VISTORIA!K299&lt;&gt;""),VISTORIA!K299,IF(AND(VISTORIA!H299="",VISTORIA!G299&lt;&gt;""),VISTORIA!G299,"SEM PEDIDO"))))))</f>
        <v>SEM PEDIDO</v>
      </c>
      <c r="AC299" s="18" t="str">
        <f>IFERROR(INDEX('CONCLUSÃO INFORMAL'!299:299,MATCH(MAX('CONCLUSÃO INFORMAL'!H299,'CONCLUSÃO INFORMAL'!L299,'CONCLUSÃO INFORMAL'!P299),'CONCLUSÃO INFORMAL'!299:299,0)-1),"NÃO INFORMADO")</f>
        <v>NÃO INFORMADO</v>
      </c>
      <c r="AD299" s="233" t="str">
        <f>IFERROR(INDEX('CONCLUSÃO INFORMAL'!299:299,MATCH(MAX('CONCLUSÃO INFORMAL'!H299,'CONCLUSÃO INFORMAL'!L299,'CONCLUSÃO INFORMAL'!P299),'CONCLUSÃO INFORMAL'!299:299,0)),"NÃO INFORMADO")</f>
        <v>NÃO INFORMADO</v>
      </c>
      <c r="AE299" s="1950" t="str">
        <f>IFERROR(INDEX('CONCLUSÃO INFORMAL'!299:299,MATCH(MAX('CONCLUSÃO INFORMAL'!H299,'CONCLUSÃO INFORMAL'!L299,'CONCLUSÃO INFORMAL'!P299),'CONCLUSÃO INFORMAL'!299:299,0)+1),"NÃO INFORMADO")</f>
        <v>NÃO INFORMADO</v>
      </c>
    </row>
    <row r="300" spans="2:31" ht="43.5" x14ac:dyDescent="0.35">
      <c r="B300" s="7" t="str">
        <f>'INF GERAIS'!B300&amp;IFERROR(IF(INDEX(APOIO!$A$5:$A$50,MATCH('INF GERAIS'!N300,APOIO!$B$5:$B$50,0))="NÃO",APOIO!$A$2&amp;"NÃO VÁLIDO",""),"")</f>
        <v>2014.0284</v>
      </c>
      <c r="C300" s="1950" t="str">
        <f>'INF GERAIS'!C300</f>
        <v>MATA NORTE</v>
      </c>
      <c r="D300" s="1950" t="str">
        <f>'INF GERAIS'!D300</f>
        <v>PAUDALHO</v>
      </c>
      <c r="E300" s="1950" t="str">
        <f>'INF GERAIS'!E300</f>
        <v>CONSTRUÇÃO DA PASSAGEM MOLHADA SOBRE O RIO CAPIBARIBE</v>
      </c>
      <c r="F300" s="1950" t="str">
        <f>'INF GERAIS'!G300</f>
        <v>NORMAL</v>
      </c>
      <c r="G300" s="12" t="str">
        <f>'INF GERAIS'!N300</f>
        <v>EM CONFERÊNCIA PARA TEMAI</v>
      </c>
      <c r="H300" s="1950" t="str">
        <f>'INF GERAIS'!O300</f>
        <v>EM ANDAMENTO</v>
      </c>
      <c r="I300" s="11">
        <f>'INF GERAIS'!I300</f>
        <v>1660376.3766666667</v>
      </c>
      <c r="J300" s="11">
        <f>'INF GERAIS'!J300</f>
        <v>394024.15</v>
      </c>
      <c r="K300" s="11">
        <f>'INF GERAIS'!K300</f>
        <v>394024.15</v>
      </c>
      <c r="L300" s="11">
        <f>'INF GERAIS'!L300</f>
        <v>0</v>
      </c>
      <c r="M300" s="11">
        <f>'INF GERAIS'!M300</f>
        <v>0</v>
      </c>
      <c r="N300" s="233">
        <f>IF(MAX(PAGAMENTOS!M300,PAGAMENTOS!U300,PAGAMENTOS!AC300,PAGAMENTOS!AK300,PAGAMENTOS!AQ300,PAGAMENTOS!AW300)=0,"SEM PAGAMENTO",IFERROR(INDEX(PAGAMENTOS!300:300,MATCH(MAX(PAGAMENTOS!M300,PAGAMENTOS!U300,PAGAMENTOS!AC300,PAGAMENTOS!AK300,PAGAMENTOS!AQ300,PAGAMENTOS!AW300),PAGAMENTOS!300:300,0)),"SEM PAGAMENTO"))</f>
        <v>42466</v>
      </c>
      <c r="O300" s="120" t="str">
        <f>IF(MAX(PAGAMENTOS!M300,PAGAMENTOS!U300,PAGAMENTOS!AC300,PAGAMENTOS!AK300,PAGAMENTOS!AQ300,PAGAMENTOS!AW300)=0,"SEM PAGAMENTO",IFERROR(IF(MATCH(MAX(PAGAMENTOS!M300,PAGAMENTOS!U300,PAGAMENTOS!AC300,PAGAMENTOS!AK300,PAGAMENTOS!AQ300,PAGAMENTOS!AW300),PAGAMENTOS!300:300,0)&gt;40,INDEX(PAGAMENTOS!300:300,MATCH(MAX(PAGAMENTOS!M300,PAGAMENTOS!U300,PAGAMENTOS!AC300,PAGAMENTOS!AK300,PAGAMENTOS!AQ300,PAGAMENTOS!AW300),PAGAMENTOS!300:300,0)-2)&amp;" P COMP.",IF(MATCH(MAX(PAGAMENTOS!M300,PAGAMENTOS!U300,PAGAMENTOS!AC300,PAGAMENTOS!AK300,PAGAMENTOS!AQ300,PAGAMENTOS!AW300),PAGAMENTOS!300:300,0)=13,"1ª P",IF(MATCH(MAX(PAGAMENTOS!M300,PAGAMENTOS!U300,PAGAMENTOS!AC300,PAGAMENTOS!AK300,PAGAMENTOS!AQ300,PAGAMENTOS!AW300),PAGAMENTOS!300:300,0)=21,"2ª P",IF(MATCH(MAX(PAGAMENTOS!M300,PAGAMENTOS!U300,PAGAMENTOS!AC300,PAGAMENTOS!AK300,PAGAMENTOS!AQ300,PAGAMENTOS!AW300),PAGAMENTOS!300:300,0)=29,"3ª P",IF(PAGAMENTOS!AC300=PAGAMENTOS!AK300,"4ª P","4ª P"))))),"SEM PAGAMENTO"))</f>
        <v>2ª P</v>
      </c>
      <c r="P300" s="11">
        <f>IF(MAX(PAGAMENTOS!M300,PAGAMENTOS!U300,PAGAMENTOS!AC300,PAGAMENTOS!AK300,PAGAMENTOS!AQ300,PAGAMENTOS!AW300)=0,"SEM PAGAMENTO",IFERROR(INDEX(PAGAMENTOS!300:300,MATCH(MAX(PAGAMENTOS!M300,PAGAMENTOS!U300,PAGAMENTOS!AC300,PAGAMENTOS!AK300,PAGAMENTOS!AQ300,PAGAMENTOS!AW300),PAGAMENTOS!300:300,0)-1),"SEM PAGAMENTO"))</f>
        <v>118207.24</v>
      </c>
      <c r="Q300" s="11">
        <f>SUM(PAGAMENTOS!G300,PAGAMENTOS!L300,PAGAMENTOS!T300,PAGAMENTOS!AB300,PAGAMENTOS!AJ300,PAGAMENTOS!AP300,PAGAMENTOS!AV300)</f>
        <v>236414.49</v>
      </c>
      <c r="R300" s="11">
        <f>SUM(PAGAMENTOS!G300,PAGAMENTOS!H300,PAGAMENTOS!L300,PAGAMENTOS!T300,PAGAMENTOS!AB300,PAGAMENTOS!AJ300,PAGAMENTOS!AP300,PAGAMENTOS!AV300)</f>
        <v>236414.49</v>
      </c>
      <c r="S300" s="17">
        <f t="shared" si="4"/>
        <v>0.6</v>
      </c>
      <c r="T300" s="11">
        <f>IF(RIGHT(B300)="O",0,IF(AND(R300=0,PAGAMENTOS!H300&lt;&gt;0),0,K300-R300))</f>
        <v>157609.66000000003</v>
      </c>
      <c r="U300" s="120" t="str">
        <f>IF(AND(OR(PAGAMENTOS!AG300&lt;&gt;"",PAGAMENTOS!AH300&lt;&gt;""),PAGAMENTOS!AK300=""),"4ª",IF(AND(OR(PAGAMENTOS!Y300&lt;&gt;"",PAGAMENTOS!Z300&lt;&gt;""),PAGAMENTOS!AC300=""),"3ª",IF(AND(OR(PAGAMENTOS!Q300&lt;&gt;"",PAGAMENTOS!R300&lt;&gt;""),PAGAMENTOS!U300=""),"2ª",IF(AND(OR(PAGAMENTOS!I300&lt;&gt;"",PAGAMENTOS!J300&lt;&gt;""),PAGAMENTOS!M300=""),"1ª","OK"))))</f>
        <v>OK</v>
      </c>
      <c r="V300" s="120" t="str">
        <f>IF(U300="4ª",IF(PAGAMENTOS!AH300="","AGUARDANDO VISTORIA","NO FINANCEIRO"),IF(U300="3ª",IF(PAGAMENTOS!Z300="","AGUARDANDO VISTORIA","NO FINANCEIRO"),IF(U300="2ª",IF(PAGAMENTOS!R300="","AGUARDANDO VISTORIA","NO FINANCEIRO"),IF(U300="1ª",IF(PAGAMENTOS!J300="","AGUARDANDO LIBERAÇÃO","NO FINANCEIRO"),"OK"))))</f>
        <v>OK</v>
      </c>
      <c r="W300" s="233" t="str">
        <f>IF(U300="4ª",IF(PAGAMENTOS!AH300="",PAGAMENTOS!AG300,PAGAMENTOS!AH300),IF(U300="3ª",IF(PAGAMENTOS!Z300="",PAGAMENTOS!Y300,PAGAMENTOS!Z300),IF(U300="2ª",IF(PAGAMENTOS!R300="",PAGAMENTOS!Q300,PAGAMENTOS!R300),IF(U300="1ª",IF(PAGAMENTOS!J300="",PAGAMENTOS!I300,PAGAMENTOS!J300),"OK"))))</f>
        <v>OK</v>
      </c>
      <c r="X300" s="18">
        <f>MAX(VISTORIA!Y300,VISTORIA!U300,VISTORIA!Q300,VISTORIA!M300,VISTORIA!I300)</f>
        <v>0</v>
      </c>
      <c r="Y300" s="18">
        <f>IF(VISTORIA!Y300&lt;&gt;"",VISTORIA!Y300,IF(VISTORIA!U300&lt;&gt;"",VISTORIA!U300,IF(VISTORIA!Q300&lt;&gt;"",VISTORIA!Q300,IF(VISTORIA!M300&lt;&gt;"",VISTORIA!M300,IF(VISTORIA!I300&lt;&gt;"",VISTORIA!I300,0)))))</f>
        <v>0</v>
      </c>
      <c r="Z300" s="233" t="str">
        <f>IF(VISTORIA!Y300&lt;&gt;"",VISTORIA!W300,IF(VISTORIA!U300&lt;&gt;"",VISTORIA!S300,IF(VISTORIA!Q300&lt;&gt;"",VISTORIA!O300,IF(VISTORIA!M300&lt;&gt;"",VISTORIA!K300,IF(VISTORIA!I300&lt;&gt;"",VISTORIA!G300,"NA")))))</f>
        <v>NA</v>
      </c>
      <c r="AA300" s="233" t="str">
        <f>IF(VISTORIA!Y300&lt;&gt;"",VISTORIA!X300,IF(VISTORIA!U300&lt;&gt;"",VISTORIA!T300,IF(VISTORIA!Q300&lt;&gt;"",VISTORIA!P300,IF(VISTORIA!M300&lt;&gt;"",VISTORIA!L300,IF(VISTORIA!I300&lt;&gt;"",VISTORIA!H300,"NA")))))</f>
        <v>NA</v>
      </c>
      <c r="AB300" s="233" t="str">
        <f>IF(OR(G300="AGUARDANDO PRESTAÇÃO DE CONTAS",G300="AGUARDANDO APROVAÇÃO PRESTAÇÃO DE CONTAS",G300="CONCLUÍDO"),"PTM CONCLUÍDO",IF(AND(VISTORIA!X300="",VISTORIA!W300&lt;&gt;""),VISTORIA!W300,IF(AND(VISTORIA!T300="",VISTORIA!S300&lt;&gt;""),VISTORIA!S300,IF(AND(VISTORIA!P300="",VISTORIA!O300&lt;&gt;""),VISTORIA!O300,IF(AND(VISTORIA!L300="",VISTORIA!K300&lt;&gt;""),VISTORIA!K300,IF(AND(VISTORIA!H300="",VISTORIA!G300&lt;&gt;""),VISTORIA!G300,"SEM PEDIDO"))))))</f>
        <v>SEM PEDIDO</v>
      </c>
      <c r="AC300" s="18" t="str">
        <f>IFERROR(INDEX('CONCLUSÃO INFORMAL'!300:300,MATCH(MAX('CONCLUSÃO INFORMAL'!H300,'CONCLUSÃO INFORMAL'!L300,'CONCLUSÃO INFORMAL'!P300),'CONCLUSÃO INFORMAL'!300:300,0)-1),"NÃO INFORMADO")</f>
        <v>NÃO INFORMADO</v>
      </c>
      <c r="AD300" s="233" t="str">
        <f>IFERROR(INDEX('CONCLUSÃO INFORMAL'!300:300,MATCH(MAX('CONCLUSÃO INFORMAL'!H300,'CONCLUSÃO INFORMAL'!L300,'CONCLUSÃO INFORMAL'!P300),'CONCLUSÃO INFORMAL'!300:300,0)),"NÃO INFORMADO")</f>
        <v>NÃO INFORMADO</v>
      </c>
      <c r="AE300" s="1950" t="str">
        <f>IFERROR(INDEX('CONCLUSÃO INFORMAL'!300:300,MATCH(MAX('CONCLUSÃO INFORMAL'!H300,'CONCLUSÃO INFORMAL'!L300,'CONCLUSÃO INFORMAL'!P300),'CONCLUSÃO INFORMAL'!300:300,0)+1),"NÃO INFORMADO")</f>
        <v>NÃO INFORMADO</v>
      </c>
    </row>
    <row r="301" spans="2:31" ht="72.5" x14ac:dyDescent="0.35">
      <c r="B301" s="7" t="str">
        <f>'INF GERAIS'!B301&amp;IFERROR(IF(INDEX(APOIO!$A$5:$A$50,MATCH('INF GERAIS'!N301,APOIO!$B$5:$B$50,0))="NÃO",APOIO!$A$2&amp;"NÃO VÁLIDO",""),"")</f>
        <v>2014.0285</v>
      </c>
      <c r="C301" s="1950" t="str">
        <f>'INF GERAIS'!C301</f>
        <v>MATA NORTE</v>
      </c>
      <c r="D301" s="1950" t="str">
        <f>'INF GERAIS'!D301</f>
        <v>PAUDALHO</v>
      </c>
      <c r="E301" s="1950" t="str">
        <f>'INF GERAIS'!E301</f>
        <v>CONTRATAÇÃO DE EMPRESA DE ENGENHARIA PARA REVITALIAZAÇÃO DAS PRAÇAS NO ALTO DOIS IRMÃOS</v>
      </c>
      <c r="F301" s="1950" t="str">
        <f>'INF GERAIS'!G301</f>
        <v>NORMAL</v>
      </c>
      <c r="G301" s="12" t="str">
        <f>'INF GERAIS'!N301</f>
        <v>EM CONFERÊNCIA PARA TEMAI</v>
      </c>
      <c r="H301" s="1950" t="str">
        <f>'INF GERAIS'!O301</f>
        <v>EM ANDAMENTO</v>
      </c>
      <c r="I301" s="11">
        <f>'INF GERAIS'!I301</f>
        <v>1660376.3766666667</v>
      </c>
      <c r="J301" s="11">
        <f>'INF GERAIS'!J301</f>
        <v>249797.83</v>
      </c>
      <c r="K301" s="11">
        <f>'INF GERAIS'!K301</f>
        <v>249797.83</v>
      </c>
      <c r="L301" s="11">
        <f>'INF GERAIS'!L301</f>
        <v>0</v>
      </c>
      <c r="M301" s="11">
        <f>'INF GERAIS'!M301</f>
        <v>0</v>
      </c>
      <c r="N301" s="233">
        <f>IF(MAX(PAGAMENTOS!M301,PAGAMENTOS!U301,PAGAMENTOS!AC301,PAGAMENTOS!AK301,PAGAMENTOS!AQ301,PAGAMENTOS!AW301)=0,"SEM PAGAMENTO",IFERROR(INDEX(PAGAMENTOS!301:301,MATCH(MAX(PAGAMENTOS!M301,PAGAMENTOS!U301,PAGAMENTOS!AC301,PAGAMENTOS!AK301,PAGAMENTOS!AQ301,PAGAMENTOS!AW301),PAGAMENTOS!301:301,0)),"SEM PAGAMENTO"))</f>
        <v>42871</v>
      </c>
      <c r="O301" s="120" t="str">
        <f>IF(MAX(PAGAMENTOS!M301,PAGAMENTOS!U301,PAGAMENTOS!AC301,PAGAMENTOS!AK301,PAGAMENTOS!AQ301,PAGAMENTOS!AW301)=0,"SEM PAGAMENTO",IFERROR(IF(MATCH(MAX(PAGAMENTOS!M301,PAGAMENTOS!U301,PAGAMENTOS!AC301,PAGAMENTOS!AK301,PAGAMENTOS!AQ301,PAGAMENTOS!AW301),PAGAMENTOS!301:301,0)&gt;40,INDEX(PAGAMENTOS!301:301,MATCH(MAX(PAGAMENTOS!M301,PAGAMENTOS!U301,PAGAMENTOS!AC301,PAGAMENTOS!AK301,PAGAMENTOS!AQ301,PAGAMENTOS!AW301),PAGAMENTOS!301:301,0)-2)&amp;" P COMP.",IF(MATCH(MAX(PAGAMENTOS!M301,PAGAMENTOS!U301,PAGAMENTOS!AC301,PAGAMENTOS!AK301,PAGAMENTOS!AQ301,PAGAMENTOS!AW301),PAGAMENTOS!301:301,0)=13,"1ª P",IF(MATCH(MAX(PAGAMENTOS!M301,PAGAMENTOS!U301,PAGAMENTOS!AC301,PAGAMENTOS!AK301,PAGAMENTOS!AQ301,PAGAMENTOS!AW301),PAGAMENTOS!301:301,0)=21,"2ª P",IF(MATCH(MAX(PAGAMENTOS!M301,PAGAMENTOS!U301,PAGAMENTOS!AC301,PAGAMENTOS!AK301,PAGAMENTOS!AQ301,PAGAMENTOS!AW301),PAGAMENTOS!301:301,0)=29,"3ª P",IF(PAGAMENTOS!AC301=PAGAMENTOS!AK301,"4ª P","4ª P"))))),"SEM PAGAMENTO"))</f>
        <v>3ª P</v>
      </c>
      <c r="P301" s="11">
        <f>IF(MAX(PAGAMENTOS!M301,PAGAMENTOS!U301,PAGAMENTOS!AC301,PAGAMENTOS!AK301,PAGAMENTOS!AQ301,PAGAMENTOS!AW301)=0,"SEM PAGAMENTO",IFERROR(INDEX(PAGAMENTOS!301:301,MATCH(MAX(PAGAMENTOS!M301,PAGAMENTOS!U301,PAGAMENTOS!AC301,PAGAMENTOS!AK301,PAGAMENTOS!AQ301,PAGAMENTOS!AW301),PAGAMENTOS!301:301,0)-1),"SEM PAGAMENTO"))</f>
        <v>46516.99</v>
      </c>
      <c r="Q301" s="11">
        <f>SUM(PAGAMENTOS!G301,PAGAMENTOS!L301,PAGAMENTOS!T301,PAGAMENTOS!AB301,PAGAMENTOS!AJ301,PAGAMENTOS!AP301,PAGAMENTOS!AV301)</f>
        <v>199838.26</v>
      </c>
      <c r="R301" s="11">
        <f>SUM(PAGAMENTOS!G301,PAGAMENTOS!H301,PAGAMENTOS!L301,PAGAMENTOS!T301,PAGAMENTOS!AB301,PAGAMENTOS!AJ301,PAGAMENTOS!AP301,PAGAMENTOS!AV301)</f>
        <v>199838.26</v>
      </c>
      <c r="S301" s="17">
        <f t="shared" si="4"/>
        <v>0.79999998398705074</v>
      </c>
      <c r="T301" s="11">
        <f>IF(RIGHT(B301)="O",0,IF(AND(R301=0,PAGAMENTOS!H301&lt;&gt;0),0,K301-R301))</f>
        <v>49959.569999999978</v>
      </c>
      <c r="U301" s="120" t="str">
        <f>IF(AND(OR(PAGAMENTOS!AG301&lt;&gt;"",PAGAMENTOS!AH301&lt;&gt;""),PAGAMENTOS!AK301=""),"4ª",IF(AND(OR(PAGAMENTOS!Y301&lt;&gt;"",PAGAMENTOS!Z301&lt;&gt;""),PAGAMENTOS!AC301=""),"3ª",IF(AND(OR(PAGAMENTOS!Q301&lt;&gt;"",PAGAMENTOS!R301&lt;&gt;""),PAGAMENTOS!U301=""),"2ª",IF(AND(OR(PAGAMENTOS!I301&lt;&gt;"",PAGAMENTOS!J301&lt;&gt;""),PAGAMENTOS!M301=""),"1ª","OK"))))</f>
        <v>OK</v>
      </c>
      <c r="V301" s="120" t="str">
        <f>IF(U301="4ª",IF(PAGAMENTOS!AH301="","AGUARDANDO VISTORIA","NO FINANCEIRO"),IF(U301="3ª",IF(PAGAMENTOS!Z301="","AGUARDANDO VISTORIA","NO FINANCEIRO"),IF(U301="2ª",IF(PAGAMENTOS!R301="","AGUARDANDO VISTORIA","NO FINANCEIRO"),IF(U301="1ª",IF(PAGAMENTOS!J301="","AGUARDANDO LIBERAÇÃO","NO FINANCEIRO"),"OK"))))</f>
        <v>OK</v>
      </c>
      <c r="W301" s="233" t="str">
        <f>IF(U301="4ª",IF(PAGAMENTOS!AH301="",PAGAMENTOS!AG301,PAGAMENTOS!AH301),IF(U301="3ª",IF(PAGAMENTOS!Z301="",PAGAMENTOS!Y301,PAGAMENTOS!Z301),IF(U301="2ª",IF(PAGAMENTOS!R301="",PAGAMENTOS!Q301,PAGAMENTOS!R301),IF(U301="1ª",IF(PAGAMENTOS!J301="",PAGAMENTOS!I301,PAGAMENTOS!J301),"OK"))))</f>
        <v>OK</v>
      </c>
      <c r="X301" s="18">
        <f>MAX(VISTORIA!Y301,VISTORIA!U301,VISTORIA!Q301,VISTORIA!M301,VISTORIA!I301)</f>
        <v>0.6</v>
      </c>
      <c r="Y301" s="18">
        <f>IF(VISTORIA!Y301&lt;&gt;"",VISTORIA!Y301,IF(VISTORIA!U301&lt;&gt;"",VISTORIA!U301,IF(VISTORIA!Q301&lt;&gt;"",VISTORIA!Q301,IF(VISTORIA!M301&lt;&gt;"",VISTORIA!M301,IF(VISTORIA!I301&lt;&gt;"",VISTORIA!I301,0)))))</f>
        <v>0.6</v>
      </c>
      <c r="Z301" s="233">
        <f>IF(VISTORIA!Y301&lt;&gt;"",VISTORIA!W301,IF(VISTORIA!U301&lt;&gt;"",VISTORIA!S301,IF(VISTORIA!Q301&lt;&gt;"",VISTORIA!O301,IF(VISTORIA!M301&lt;&gt;"",VISTORIA!K301,IF(VISTORIA!I301&lt;&gt;"",VISTORIA!G301,"NA")))))</f>
        <v>42562</v>
      </c>
      <c r="AA301" s="233">
        <f>IF(VISTORIA!Y301&lt;&gt;"",VISTORIA!X301,IF(VISTORIA!U301&lt;&gt;"",VISTORIA!T301,IF(VISTORIA!Q301&lt;&gt;"",VISTORIA!P301,IF(VISTORIA!M301&lt;&gt;"",VISTORIA!L301,IF(VISTORIA!I301&lt;&gt;"",VISTORIA!H301,"NA")))))</f>
        <v>42724</v>
      </c>
      <c r="AB301" s="233" t="str">
        <f>IF(OR(G301="AGUARDANDO PRESTAÇÃO DE CONTAS",G301="AGUARDANDO APROVAÇÃO PRESTAÇÃO DE CONTAS",G301="CONCLUÍDO"),"PTM CONCLUÍDO",IF(AND(VISTORIA!X301="",VISTORIA!W301&lt;&gt;""),VISTORIA!W301,IF(AND(VISTORIA!T301="",VISTORIA!S301&lt;&gt;""),VISTORIA!S301,IF(AND(VISTORIA!P301="",VISTORIA!O301&lt;&gt;""),VISTORIA!O301,IF(AND(VISTORIA!L301="",VISTORIA!K301&lt;&gt;""),VISTORIA!K301,IF(AND(VISTORIA!H301="",VISTORIA!G301&lt;&gt;""),VISTORIA!G301,"SEM PEDIDO"))))))</f>
        <v>SEM PEDIDO</v>
      </c>
      <c r="AC301" s="18" t="str">
        <f>IFERROR(INDEX('CONCLUSÃO INFORMAL'!301:301,MATCH(MAX('CONCLUSÃO INFORMAL'!H301,'CONCLUSÃO INFORMAL'!L301,'CONCLUSÃO INFORMAL'!P301),'CONCLUSÃO INFORMAL'!301:301,0)-1),"NÃO INFORMADO")</f>
        <v>NÃO INFORMADO</v>
      </c>
      <c r="AD301" s="233" t="str">
        <f>IFERROR(INDEX('CONCLUSÃO INFORMAL'!301:301,MATCH(MAX('CONCLUSÃO INFORMAL'!H301,'CONCLUSÃO INFORMAL'!L301,'CONCLUSÃO INFORMAL'!P301),'CONCLUSÃO INFORMAL'!301:301,0)),"NÃO INFORMADO")</f>
        <v>NÃO INFORMADO</v>
      </c>
      <c r="AE301" s="1950" t="str">
        <f>IFERROR(INDEX('CONCLUSÃO INFORMAL'!301:301,MATCH(MAX('CONCLUSÃO INFORMAL'!H301,'CONCLUSÃO INFORMAL'!L301,'CONCLUSÃO INFORMAL'!P301),'CONCLUSÃO INFORMAL'!301:301,0)+1),"NÃO INFORMADO")</f>
        <v>NÃO INFORMADO</v>
      </c>
    </row>
    <row r="302" spans="2:31" ht="58" x14ac:dyDescent="0.35">
      <c r="B302" s="7" t="str">
        <f>'INF GERAIS'!B302&amp;IFERROR(IF(INDEX(APOIO!$A$5:$A$50,MATCH('INF GERAIS'!N302,APOIO!$B$5:$B$50,0))="NÃO",APOIO!$A$2&amp;"NÃO VÁLIDO",""),"")</f>
        <v>2014.0286</v>
      </c>
      <c r="C302" s="1950" t="str">
        <f>'INF GERAIS'!C302</f>
        <v>METROPOLITANA</v>
      </c>
      <c r="D302" s="1950" t="str">
        <f>'INF GERAIS'!D302</f>
        <v>PAULISTA</v>
      </c>
      <c r="E302" s="1950" t="str">
        <f>'INF GERAIS'!E302</f>
        <v>OBRAS DE PAVIMENTAÇÃO E DRENAGEM DE 08 (OITO) RUAS NA CIDADE DO PAULISTA</v>
      </c>
      <c r="F302" s="1950" t="str">
        <f>'INF GERAIS'!G302</f>
        <v>NORMAL</v>
      </c>
      <c r="G302" s="1950" t="str">
        <f>'INF GERAIS'!N302</f>
        <v>AGUARDANDO APROVAÇÃO PRESTAÇÃO DE CONTAS (SECRETARIA)</v>
      </c>
      <c r="H302" s="1950" t="str">
        <f>'INF GERAIS'!O302</f>
        <v>CONCLUÍDA</v>
      </c>
      <c r="I302" s="11">
        <f>'INF GERAIS'!I302</f>
        <v>4796813.2091666674</v>
      </c>
      <c r="J302" s="11">
        <f>'INF GERAIS'!J302</f>
        <v>4335706.66</v>
      </c>
      <c r="K302" s="11">
        <f>'INF GERAIS'!K302</f>
        <v>4335706.66</v>
      </c>
      <c r="L302" s="11">
        <f>'INF GERAIS'!L302</f>
        <v>0</v>
      </c>
      <c r="M302" s="11">
        <f>'INF GERAIS'!M302</f>
        <v>0</v>
      </c>
      <c r="N302" s="233">
        <f>IF(MAX(PAGAMENTOS!M302,PAGAMENTOS!U302,PAGAMENTOS!AC302,PAGAMENTOS!AK302,PAGAMENTOS!AQ302,PAGAMENTOS!AW302)=0,"SEM PAGAMENTO",IFERROR(INDEX(PAGAMENTOS!302:302,MATCH(MAX(PAGAMENTOS!M302,PAGAMENTOS!U302,PAGAMENTOS!AC302,PAGAMENTOS!AK302,PAGAMENTOS!AQ302,PAGAMENTOS!AW302),PAGAMENTOS!302:302,0)),"SEM PAGAMENTO"))</f>
        <v>44876</v>
      </c>
      <c r="O302" s="120" t="str">
        <f>IF(MAX(PAGAMENTOS!M302,PAGAMENTOS!U302,PAGAMENTOS!AC302,PAGAMENTOS!AK302,PAGAMENTOS!AQ302,PAGAMENTOS!AW302)=0,"SEM PAGAMENTO",IFERROR(IF(MATCH(MAX(PAGAMENTOS!M302,PAGAMENTOS!U302,PAGAMENTOS!AC302,PAGAMENTOS!AK302,PAGAMENTOS!AQ302,PAGAMENTOS!AW302),PAGAMENTOS!302:302,0)&gt;40,INDEX(PAGAMENTOS!302:302,MATCH(MAX(PAGAMENTOS!M302,PAGAMENTOS!U302,PAGAMENTOS!AC302,PAGAMENTOS!AK302,PAGAMENTOS!AQ302,PAGAMENTOS!AW302),PAGAMENTOS!302:302,0)-2)&amp;" P COMP.",IF(MATCH(MAX(PAGAMENTOS!M302,PAGAMENTOS!U302,PAGAMENTOS!AC302,PAGAMENTOS!AK302,PAGAMENTOS!AQ302,PAGAMENTOS!AW302),PAGAMENTOS!302:302,0)=13,"1ª P",IF(MATCH(MAX(PAGAMENTOS!M302,PAGAMENTOS!U302,PAGAMENTOS!AC302,PAGAMENTOS!AK302,PAGAMENTOS!AQ302,PAGAMENTOS!AW302),PAGAMENTOS!302:302,0)=21,"2ª P",IF(MATCH(MAX(PAGAMENTOS!M302,PAGAMENTOS!U302,PAGAMENTOS!AC302,PAGAMENTOS!AK302,PAGAMENTOS!AQ302,PAGAMENTOS!AW302),PAGAMENTOS!302:302,0)=29,"3ª P",IF(PAGAMENTOS!AC302=PAGAMENTOS!AK302,"4ª P","4ª P"))))),"SEM PAGAMENTO"))</f>
        <v xml:space="preserve"> P COMP.</v>
      </c>
      <c r="P302" s="11">
        <f>IF(MAX(PAGAMENTOS!M302,PAGAMENTOS!U302,PAGAMENTOS!AC302,PAGAMENTOS!AK302,PAGAMENTOS!AQ302,PAGAMENTOS!AW302)=0,"SEM PAGAMENTO",IFERROR(INDEX(PAGAMENTOS!302:302,MATCH(MAX(PAGAMENTOS!M302,PAGAMENTOS!U302,PAGAMENTOS!AC302,PAGAMENTOS!AK302,PAGAMENTOS!AQ302,PAGAMENTOS!AW302),PAGAMENTOS!302:302,0)-1),"SEM PAGAMENTO"))</f>
        <v>-207006.38</v>
      </c>
      <c r="Q302" s="11">
        <f>SUM(PAGAMENTOS!G302,PAGAMENTOS!L302,PAGAMENTOS!T302,PAGAMENTOS!AB302,PAGAMENTOS!AJ302,PAGAMENTOS!AP302,PAGAMENTOS!AV302)</f>
        <v>4335706.66</v>
      </c>
      <c r="R302" s="11">
        <f>SUM(PAGAMENTOS!G302,PAGAMENTOS!H302,PAGAMENTOS!L302,PAGAMENTOS!T302,PAGAMENTOS!AB302,PAGAMENTOS!AJ302,PAGAMENTOS!AP302,PAGAMENTOS!AV302)</f>
        <v>4335706.66</v>
      </c>
      <c r="S302" s="17">
        <f t="shared" si="4"/>
        <v>1</v>
      </c>
      <c r="T302" s="11">
        <f>IF(RIGHT(B302)="O",0,IF(AND(R302=0,PAGAMENTOS!H302&lt;&gt;0),0,K302-R302))</f>
        <v>0</v>
      </c>
      <c r="U302" s="120" t="str">
        <f>IF(AND(OR(PAGAMENTOS!AG302&lt;&gt;"",PAGAMENTOS!AH302&lt;&gt;""),PAGAMENTOS!AK302=""),"4ª",IF(AND(OR(PAGAMENTOS!Y302&lt;&gt;"",PAGAMENTOS!Z302&lt;&gt;""),PAGAMENTOS!AC302=""),"3ª",IF(AND(OR(PAGAMENTOS!Q302&lt;&gt;"",PAGAMENTOS!R302&lt;&gt;""),PAGAMENTOS!U302=""),"2ª",IF(AND(OR(PAGAMENTOS!I302&lt;&gt;"",PAGAMENTOS!J302&lt;&gt;""),PAGAMENTOS!M302=""),"1ª","OK"))))</f>
        <v>OK</v>
      </c>
      <c r="V302" s="120" t="str">
        <f>IF(U302="4ª",IF(PAGAMENTOS!AH302="","AGUARDANDO VISTORIA","NO FINANCEIRO"),IF(U302="3ª",IF(PAGAMENTOS!Z302="","AGUARDANDO VISTORIA","NO FINANCEIRO"),IF(U302="2ª",IF(PAGAMENTOS!R302="","AGUARDANDO VISTORIA","NO FINANCEIRO"),IF(U302="1ª",IF(PAGAMENTOS!J302="","AGUARDANDO LIBERAÇÃO","NO FINANCEIRO"),"OK"))))</f>
        <v>OK</v>
      </c>
      <c r="W302" s="233" t="str">
        <f>IF(U302="4ª",IF(PAGAMENTOS!AH302="",PAGAMENTOS!AG302,PAGAMENTOS!AH302),IF(U302="3ª",IF(PAGAMENTOS!Z302="",PAGAMENTOS!Y302,PAGAMENTOS!Z302),IF(U302="2ª",IF(PAGAMENTOS!R302="",PAGAMENTOS!Q302,PAGAMENTOS!R302),IF(U302="1ª",IF(PAGAMENTOS!J302="",PAGAMENTOS!I302,PAGAMENTOS!J302),"OK"))))</f>
        <v>OK</v>
      </c>
      <c r="X302" s="18">
        <f>MAX(VISTORIA!Y302,VISTORIA!U302,VISTORIA!Q302,VISTORIA!M302,VISTORIA!I302)</f>
        <v>1</v>
      </c>
      <c r="Y302" s="18">
        <f>IF(VISTORIA!Y302&lt;&gt;"",VISTORIA!Y302,IF(VISTORIA!U302&lt;&gt;"",VISTORIA!U302,IF(VISTORIA!Q302&lt;&gt;"",VISTORIA!Q302,IF(VISTORIA!M302&lt;&gt;"",VISTORIA!M302,IF(VISTORIA!I302&lt;&gt;"",VISTORIA!I302,0)))))</f>
        <v>1</v>
      </c>
      <c r="Z302" s="233">
        <f>IF(VISTORIA!Y302&lt;&gt;"",VISTORIA!W302,IF(VISTORIA!U302&lt;&gt;"",VISTORIA!S302,IF(VISTORIA!Q302&lt;&gt;"",VISTORIA!O302,IF(VISTORIA!M302&lt;&gt;"",VISTORIA!K302,IF(VISTORIA!I302&lt;&gt;"",VISTORIA!G302,"NA")))))</f>
        <v>44138</v>
      </c>
      <c r="AA302" s="233">
        <f>IF(VISTORIA!Y302&lt;&gt;"",VISTORIA!X302,IF(VISTORIA!U302&lt;&gt;"",VISTORIA!T302,IF(VISTORIA!Q302&lt;&gt;"",VISTORIA!P302,IF(VISTORIA!M302&lt;&gt;"",VISTORIA!L302,IF(VISTORIA!I302&lt;&gt;"",VISTORIA!H302,"NA")))))</f>
        <v>44341</v>
      </c>
      <c r="AB302" s="233" t="str">
        <f>IF(OR(G302="AGUARDANDO PRESTAÇÃO DE CONTAS",G302="AGUARDANDO APROVAÇÃO PRESTAÇÃO DE CONTAS",G302="CONCLUÍDO"),"PTM CONCLUÍDO",IF(AND(VISTORIA!X302="",VISTORIA!W302&lt;&gt;""),VISTORIA!W302,IF(AND(VISTORIA!T302="",VISTORIA!S302&lt;&gt;""),VISTORIA!S302,IF(AND(VISTORIA!P302="",VISTORIA!O302&lt;&gt;""),VISTORIA!O302,IF(AND(VISTORIA!L302="",VISTORIA!K302&lt;&gt;""),VISTORIA!K302,IF(AND(VISTORIA!H302="",VISTORIA!G302&lt;&gt;""),VISTORIA!G302,"SEM PEDIDO"))))))</f>
        <v>SEM PEDIDO</v>
      </c>
      <c r="AC302" s="18" t="str">
        <f>IFERROR(INDEX('CONCLUSÃO INFORMAL'!302:302,MATCH(MAX('CONCLUSÃO INFORMAL'!H302,'CONCLUSÃO INFORMAL'!L302,'CONCLUSÃO INFORMAL'!P302),'CONCLUSÃO INFORMAL'!302:302,0)-1),"NÃO INFORMADO")</f>
        <v>NÃO INFORMADO</v>
      </c>
      <c r="AD302" s="233" t="str">
        <f>IFERROR(INDEX('CONCLUSÃO INFORMAL'!302:302,MATCH(MAX('CONCLUSÃO INFORMAL'!H302,'CONCLUSÃO INFORMAL'!L302,'CONCLUSÃO INFORMAL'!P302),'CONCLUSÃO INFORMAL'!302:302,0)),"NÃO INFORMADO")</f>
        <v>NÃO INFORMADO</v>
      </c>
      <c r="AE302" s="1950" t="str">
        <f>IFERROR(INDEX('CONCLUSÃO INFORMAL'!302:302,MATCH(MAX('CONCLUSÃO INFORMAL'!H302,'CONCLUSÃO INFORMAL'!L302,'CONCLUSÃO INFORMAL'!P302),'CONCLUSÃO INFORMAL'!302:302,0)+1),"NÃO INFORMADO")</f>
        <v>NÃO INFORMADO</v>
      </c>
    </row>
    <row r="303" spans="2:31" ht="58" x14ac:dyDescent="0.35">
      <c r="B303" s="7" t="str">
        <f>'INF GERAIS'!B303&amp;IFERROR(IF(INDEX(APOIO!$A$5:$A$50,MATCH('INF GERAIS'!N303,APOIO!$B$5:$B$50,0))="NÃO",APOIO!$A$2&amp;"NÃO VÁLIDO",""),"")</f>
        <v>2014.0287</v>
      </c>
      <c r="C303" s="1950" t="str">
        <f>'INF GERAIS'!C303</f>
        <v>AGRESTE MERIDIONAL</v>
      </c>
      <c r="D303" s="1950" t="str">
        <f>'INF GERAIS'!D303</f>
        <v>PEDRA</v>
      </c>
      <c r="E303" s="1950" t="str">
        <f>'INF GERAIS'!E303</f>
        <v>CONSTRUÇÃO DE PAVIMENTAÇÃO COM PARALELEPÍPEDOS EM VIAS DA SEDE MUNICIPAL</v>
      </c>
      <c r="F303" s="1950" t="str">
        <f>'INF GERAIS'!G303</f>
        <v>NORMAL</v>
      </c>
      <c r="G303" s="1950" t="str">
        <f>'INF GERAIS'!N303</f>
        <v>AGUARDANDO APROVAÇÃO PRESTAÇÃO DE CONTAS (SECRETARIA)</v>
      </c>
      <c r="H303" s="1950" t="str">
        <f>'INF GERAIS'!O303</f>
        <v>CONCLUÍDA</v>
      </c>
      <c r="I303" s="11">
        <f>'INF GERAIS'!I303</f>
        <v>905659.85666666657</v>
      </c>
      <c r="J303" s="11">
        <f>'INF GERAIS'!J303</f>
        <v>967132.57</v>
      </c>
      <c r="K303" s="11">
        <f>'INF GERAIS'!K303</f>
        <v>823911.24</v>
      </c>
      <c r="L303" s="11">
        <f>'INF GERAIS'!L303</f>
        <v>0</v>
      </c>
      <c r="M303" s="11">
        <f>'INF GERAIS'!M303</f>
        <v>143221.32999999999</v>
      </c>
      <c r="N303" s="233">
        <f>IF(MAX(PAGAMENTOS!M303,PAGAMENTOS!U303,PAGAMENTOS!AC303,PAGAMENTOS!AK303,PAGAMENTOS!AQ303,PAGAMENTOS!AW303)=0,"SEM PAGAMENTO",IFERROR(INDEX(PAGAMENTOS!303:303,MATCH(MAX(PAGAMENTOS!M303,PAGAMENTOS!U303,PAGAMENTOS!AC303,PAGAMENTOS!AK303,PAGAMENTOS!AQ303,PAGAMENTOS!AW303),PAGAMENTOS!303:303,0)),"SEM PAGAMENTO"))</f>
        <v>43776</v>
      </c>
      <c r="O303" s="120" t="str">
        <f>IF(MAX(PAGAMENTOS!M303,PAGAMENTOS!U303,PAGAMENTOS!AC303,PAGAMENTOS!AK303,PAGAMENTOS!AQ303,PAGAMENTOS!AW303)=0,"SEM PAGAMENTO",IFERROR(IF(MATCH(MAX(PAGAMENTOS!M303,PAGAMENTOS!U303,PAGAMENTOS!AC303,PAGAMENTOS!AK303,PAGAMENTOS!AQ303,PAGAMENTOS!AW303),PAGAMENTOS!303:303,0)&gt;40,INDEX(PAGAMENTOS!303:303,MATCH(MAX(PAGAMENTOS!M303,PAGAMENTOS!U303,PAGAMENTOS!AC303,PAGAMENTOS!AK303,PAGAMENTOS!AQ303,PAGAMENTOS!AW303),PAGAMENTOS!303:303,0)-2)&amp;" P COMP.",IF(MATCH(MAX(PAGAMENTOS!M303,PAGAMENTOS!U303,PAGAMENTOS!AC303,PAGAMENTOS!AK303,PAGAMENTOS!AQ303,PAGAMENTOS!AW303),PAGAMENTOS!303:303,0)=13,"1ª P",IF(MATCH(MAX(PAGAMENTOS!M303,PAGAMENTOS!U303,PAGAMENTOS!AC303,PAGAMENTOS!AK303,PAGAMENTOS!AQ303,PAGAMENTOS!AW303),PAGAMENTOS!303:303,0)=21,"2ª P",IF(MATCH(MAX(PAGAMENTOS!M303,PAGAMENTOS!U303,PAGAMENTOS!AC303,PAGAMENTOS!AK303,PAGAMENTOS!AQ303,PAGAMENTOS!AW303),PAGAMENTOS!303:303,0)=29,"3ª P",IF(PAGAMENTOS!AC303=PAGAMENTOS!AK303,"4ª P","4ª P"))))),"SEM PAGAMENTO"))</f>
        <v>4ª P</v>
      </c>
      <c r="P303" s="11">
        <f>IF(MAX(PAGAMENTOS!M303,PAGAMENTOS!U303,PAGAMENTOS!AC303,PAGAMENTOS!AK303,PAGAMENTOS!AQ303,PAGAMENTOS!AW303)=0,"SEM PAGAMENTO",IFERROR(INDEX(PAGAMENTOS!303:303,MATCH(MAX(PAGAMENTOS!M303,PAGAMENTOS!U303,PAGAMENTOS!AC303,PAGAMENTOS!AK303,PAGAMENTOS!AQ303,PAGAMENTOS!AW303),PAGAMENTOS!303:303,0)-1),"SEM PAGAMENTO"))</f>
        <v>99694.48</v>
      </c>
      <c r="Q303" s="11">
        <f>SUM(PAGAMENTOS!G303,PAGAMENTOS!L303,PAGAMENTOS!T303,PAGAMENTOS!AB303,PAGAMENTOS!AJ303,PAGAMENTOS!AP303,PAGAMENTOS!AV303)</f>
        <v>823911.24</v>
      </c>
      <c r="R303" s="11">
        <f>SUM(PAGAMENTOS!G303,PAGAMENTOS!H303,PAGAMENTOS!L303,PAGAMENTOS!T303,PAGAMENTOS!AB303,PAGAMENTOS!AJ303,PAGAMENTOS!AP303,PAGAMENTOS!AV303)</f>
        <v>823911.24</v>
      </c>
      <c r="S303" s="17">
        <f t="shared" si="4"/>
        <v>1</v>
      </c>
      <c r="T303" s="11">
        <f>IF(RIGHT(B303)="O",0,IF(AND(R303=0,PAGAMENTOS!H303&lt;&gt;0),0,K303-R303))</f>
        <v>0</v>
      </c>
      <c r="U303" s="120" t="str">
        <f>IF(AND(OR(PAGAMENTOS!AG303&lt;&gt;"",PAGAMENTOS!AH303&lt;&gt;""),PAGAMENTOS!AK303=""),"4ª",IF(AND(OR(PAGAMENTOS!Y303&lt;&gt;"",PAGAMENTOS!Z303&lt;&gt;""),PAGAMENTOS!AC303=""),"3ª",IF(AND(OR(PAGAMENTOS!Q303&lt;&gt;"",PAGAMENTOS!R303&lt;&gt;""),PAGAMENTOS!U303=""),"2ª",IF(AND(OR(PAGAMENTOS!I303&lt;&gt;"",PAGAMENTOS!J303&lt;&gt;""),PAGAMENTOS!M303=""),"1ª","OK"))))</f>
        <v>OK</v>
      </c>
      <c r="V303" s="120" t="str">
        <f>IF(U303="4ª",IF(PAGAMENTOS!AH303="","AGUARDANDO VISTORIA","NO FINANCEIRO"),IF(U303="3ª",IF(PAGAMENTOS!Z303="","AGUARDANDO VISTORIA","NO FINANCEIRO"),IF(U303="2ª",IF(PAGAMENTOS!R303="","AGUARDANDO VISTORIA","NO FINANCEIRO"),IF(U303="1ª",IF(PAGAMENTOS!J303="","AGUARDANDO LIBERAÇÃO","NO FINANCEIRO"),"OK"))))</f>
        <v>OK</v>
      </c>
      <c r="W303" s="233" t="str">
        <f>IF(U303="4ª",IF(PAGAMENTOS!AH303="",PAGAMENTOS!AG303,PAGAMENTOS!AH303),IF(U303="3ª",IF(PAGAMENTOS!Z303="",PAGAMENTOS!Y303,PAGAMENTOS!Z303),IF(U303="2ª",IF(PAGAMENTOS!R303="",PAGAMENTOS!Q303,PAGAMENTOS!R303),IF(U303="1ª",IF(PAGAMENTOS!J303="",PAGAMENTOS!I303,PAGAMENTOS!J303),"OK"))))</f>
        <v>OK</v>
      </c>
      <c r="X303" s="18">
        <f>MAX(VISTORIA!Y303,VISTORIA!U303,VISTORIA!Q303,VISTORIA!M303,VISTORIA!I303)</f>
        <v>1</v>
      </c>
      <c r="Y303" s="18">
        <f>IF(VISTORIA!Y303&lt;&gt;"",VISTORIA!Y303,IF(VISTORIA!U303&lt;&gt;"",VISTORIA!U303,IF(VISTORIA!Q303&lt;&gt;"",VISTORIA!Q303,IF(VISTORIA!M303&lt;&gt;"",VISTORIA!M303,IF(VISTORIA!I303&lt;&gt;"",VISTORIA!I303,0)))))</f>
        <v>1</v>
      </c>
      <c r="Z303" s="233">
        <f>IF(VISTORIA!Y303&lt;&gt;"",VISTORIA!W303,IF(VISTORIA!U303&lt;&gt;"",VISTORIA!S303,IF(VISTORIA!Q303&lt;&gt;"",VISTORIA!O303,IF(VISTORIA!M303&lt;&gt;"",VISTORIA!K303,IF(VISTORIA!I303&lt;&gt;"",VISTORIA!G303,"NA")))))</f>
        <v>43630</v>
      </c>
      <c r="AA303" s="233">
        <f>IF(VISTORIA!Y303&lt;&gt;"",VISTORIA!X303,IF(VISTORIA!U303&lt;&gt;"",VISTORIA!T303,IF(VISTORIA!Q303&lt;&gt;"",VISTORIA!P303,IF(VISTORIA!M303&lt;&gt;"",VISTORIA!L303,IF(VISTORIA!I303&lt;&gt;"",VISTORIA!H303,"NA")))))</f>
        <v>43762</v>
      </c>
      <c r="AB303" s="233" t="str">
        <f>IF(OR(G303="AGUARDANDO PRESTAÇÃO DE CONTAS",G303="AGUARDANDO APROVAÇÃO PRESTAÇÃO DE CONTAS",G303="CONCLUÍDO"),"PTM CONCLUÍDO",IF(AND(VISTORIA!X303="",VISTORIA!W303&lt;&gt;""),VISTORIA!W303,IF(AND(VISTORIA!T303="",VISTORIA!S303&lt;&gt;""),VISTORIA!S303,IF(AND(VISTORIA!P303="",VISTORIA!O303&lt;&gt;""),VISTORIA!O303,IF(AND(VISTORIA!L303="",VISTORIA!K303&lt;&gt;""),VISTORIA!K303,IF(AND(VISTORIA!H303="",VISTORIA!G303&lt;&gt;""),VISTORIA!G303,"SEM PEDIDO"))))))</f>
        <v>SEM PEDIDO</v>
      </c>
      <c r="AC303" s="18" t="str">
        <f>IFERROR(INDEX('CONCLUSÃO INFORMAL'!303:303,MATCH(MAX('CONCLUSÃO INFORMAL'!H303,'CONCLUSÃO INFORMAL'!L303,'CONCLUSÃO INFORMAL'!P303),'CONCLUSÃO INFORMAL'!303:303,0)-1),"NÃO INFORMADO")</f>
        <v>NÃO INFORMADO</v>
      </c>
      <c r="AD303" s="233" t="str">
        <f>IFERROR(INDEX('CONCLUSÃO INFORMAL'!303:303,MATCH(MAX('CONCLUSÃO INFORMAL'!H303,'CONCLUSÃO INFORMAL'!L303,'CONCLUSÃO INFORMAL'!P303),'CONCLUSÃO INFORMAL'!303:303,0)),"NÃO INFORMADO")</f>
        <v>NÃO INFORMADO</v>
      </c>
      <c r="AE303" s="1950" t="str">
        <f>IFERROR(INDEX('CONCLUSÃO INFORMAL'!303:303,MATCH(MAX('CONCLUSÃO INFORMAL'!H303,'CONCLUSÃO INFORMAL'!L303,'CONCLUSÃO INFORMAL'!P303),'CONCLUSÃO INFORMAL'!303:303,0)+1),"NÃO INFORMADO")</f>
        <v>NÃO INFORMADO</v>
      </c>
    </row>
    <row r="304" spans="2:31" ht="58" x14ac:dyDescent="0.35">
      <c r="B304" s="7" t="str">
        <f>'INF GERAIS'!B304&amp;IFERROR(IF(INDEX(APOIO!$A$5:$A$50,MATCH('INF GERAIS'!N304,APOIO!$B$5:$B$50,0))="NÃO",APOIO!$A$2&amp;"NÃO VÁLIDO",""),"")</f>
        <v>2014.0288</v>
      </c>
      <c r="C304" s="1950" t="str">
        <f>'INF GERAIS'!C304</f>
        <v>AGRESTE CENTRAL</v>
      </c>
      <c r="D304" s="1950" t="str">
        <f>'INF GERAIS'!D304</f>
        <v>PESQUEIRA</v>
      </c>
      <c r="E304" s="1950" t="str">
        <f>'INF GERAIS'!E304</f>
        <v>LIMPEZA DE LEITOS E AMPLIAÇÃO DE PEQUENAS BARRAGENS DA ZONA RURAL DO MUNICÍPIO</v>
      </c>
      <c r="F304" s="1950" t="str">
        <f>'INF GERAIS'!G304</f>
        <v>NORMAL</v>
      </c>
      <c r="G304" s="12" t="str">
        <f>'INF GERAIS'!N304</f>
        <v>EM CONFERÊNCIA PARA TEMAI</v>
      </c>
      <c r="H304" s="1950" t="str">
        <f>'INF GERAIS'!O304</f>
        <v>CONCLUÍDA</v>
      </c>
      <c r="I304" s="11">
        <f>'INF GERAIS'!I304</f>
        <v>1811319.6849999998</v>
      </c>
      <c r="J304" s="11">
        <f>'INF GERAIS'!J304</f>
        <v>310330.71000000002</v>
      </c>
      <c r="K304" s="11">
        <f>'INF GERAIS'!K304</f>
        <v>310330.71000000002</v>
      </c>
      <c r="L304" s="11">
        <f>'INF GERAIS'!L304</f>
        <v>0</v>
      </c>
      <c r="M304" s="11">
        <f>'INF GERAIS'!M304</f>
        <v>0</v>
      </c>
      <c r="N304" s="233">
        <f>IF(MAX(PAGAMENTOS!M304,PAGAMENTOS!U304,PAGAMENTOS!AC304,PAGAMENTOS!AK304,PAGAMENTOS!AQ304,PAGAMENTOS!AW304)=0,"SEM PAGAMENTO",IFERROR(INDEX(PAGAMENTOS!304:304,MATCH(MAX(PAGAMENTOS!M304,PAGAMENTOS!U304,PAGAMENTOS!AC304,PAGAMENTOS!AK304,PAGAMENTOS!AQ304,PAGAMENTOS!AW304),PAGAMENTOS!304:304,0)),"SEM PAGAMENTO"))</f>
        <v>43193</v>
      </c>
      <c r="O304" s="120" t="str">
        <f>IF(MAX(PAGAMENTOS!M304,PAGAMENTOS!U304,PAGAMENTOS!AC304,PAGAMENTOS!AK304,PAGAMENTOS!AQ304,PAGAMENTOS!AW304)=0,"SEM PAGAMENTO",IFERROR(IF(MATCH(MAX(PAGAMENTOS!M304,PAGAMENTOS!U304,PAGAMENTOS!AC304,PAGAMENTOS!AK304,PAGAMENTOS!AQ304,PAGAMENTOS!AW304),PAGAMENTOS!304:304,0)&gt;40,INDEX(PAGAMENTOS!304:304,MATCH(MAX(PAGAMENTOS!M304,PAGAMENTOS!U304,PAGAMENTOS!AC304,PAGAMENTOS!AK304,PAGAMENTOS!AQ304,PAGAMENTOS!AW304),PAGAMENTOS!304:304,0)-2)&amp;" P COMP.",IF(MATCH(MAX(PAGAMENTOS!M304,PAGAMENTOS!U304,PAGAMENTOS!AC304,PAGAMENTOS!AK304,PAGAMENTOS!AQ304,PAGAMENTOS!AW304),PAGAMENTOS!304:304,0)=13,"1ª P",IF(MATCH(MAX(PAGAMENTOS!M304,PAGAMENTOS!U304,PAGAMENTOS!AC304,PAGAMENTOS!AK304,PAGAMENTOS!AQ304,PAGAMENTOS!AW304),PAGAMENTOS!304:304,0)=21,"2ª P",IF(MATCH(MAX(PAGAMENTOS!M304,PAGAMENTOS!U304,PAGAMENTOS!AC304,PAGAMENTOS!AK304,PAGAMENTOS!AQ304,PAGAMENTOS!AW304),PAGAMENTOS!304:304,0)=29,"3ª P",IF(PAGAMENTOS!AC304=PAGAMENTOS!AK304,"4ª P","4ª P"))))),"SEM PAGAMENTO"))</f>
        <v>4ª P</v>
      </c>
      <c r="P304" s="11">
        <f>IF(MAX(PAGAMENTOS!M304,PAGAMENTOS!U304,PAGAMENTOS!AC304,PAGAMENTOS!AK304,PAGAMENTOS!AQ304,PAGAMENTOS!AW304)=0,"SEM PAGAMENTO",IFERROR(INDEX(PAGAMENTOS!304:304,MATCH(MAX(PAGAMENTOS!M304,PAGAMENTOS!U304,PAGAMENTOS!AC304,PAGAMENTOS!AK304,PAGAMENTOS!AQ304,PAGAMENTOS!AW304),PAGAMENTOS!304:304,0)-1),"SEM PAGAMENTO"))</f>
        <v>62066.15</v>
      </c>
      <c r="Q304" s="11">
        <f>SUM(PAGAMENTOS!G304,PAGAMENTOS!L304,PAGAMENTOS!T304,PAGAMENTOS!AB304,PAGAMENTOS!AJ304,PAGAMENTOS!AP304,PAGAMENTOS!AV304)</f>
        <v>310330.71000000002</v>
      </c>
      <c r="R304" s="11">
        <f>SUM(PAGAMENTOS!G304,PAGAMENTOS!H304,PAGAMENTOS!L304,PAGAMENTOS!T304,PAGAMENTOS!AB304,PAGAMENTOS!AJ304,PAGAMENTOS!AP304,PAGAMENTOS!AV304)</f>
        <v>310330.71000000002</v>
      </c>
      <c r="S304" s="17">
        <f t="shared" si="4"/>
        <v>1</v>
      </c>
      <c r="T304" s="11">
        <f>IF(RIGHT(B304)="O",0,IF(AND(R304=0,PAGAMENTOS!H304&lt;&gt;0),0,K304-R304))</f>
        <v>0</v>
      </c>
      <c r="U304" s="120" t="str">
        <f>IF(AND(OR(PAGAMENTOS!AG304&lt;&gt;"",PAGAMENTOS!AH304&lt;&gt;""),PAGAMENTOS!AK304=""),"4ª",IF(AND(OR(PAGAMENTOS!Y304&lt;&gt;"",PAGAMENTOS!Z304&lt;&gt;""),PAGAMENTOS!AC304=""),"3ª",IF(AND(OR(PAGAMENTOS!Q304&lt;&gt;"",PAGAMENTOS!R304&lt;&gt;""),PAGAMENTOS!U304=""),"2ª",IF(AND(OR(PAGAMENTOS!I304&lt;&gt;"",PAGAMENTOS!J304&lt;&gt;""),PAGAMENTOS!M304=""),"1ª","OK"))))</f>
        <v>OK</v>
      </c>
      <c r="V304" s="120" t="str">
        <f>IF(U304="4ª",IF(PAGAMENTOS!AH304="","AGUARDANDO VISTORIA","NO FINANCEIRO"),IF(U304="3ª",IF(PAGAMENTOS!Z304="","AGUARDANDO VISTORIA","NO FINANCEIRO"),IF(U304="2ª",IF(PAGAMENTOS!R304="","AGUARDANDO VISTORIA","NO FINANCEIRO"),IF(U304="1ª",IF(PAGAMENTOS!J304="","AGUARDANDO LIBERAÇÃO","NO FINANCEIRO"),"OK"))))</f>
        <v>OK</v>
      </c>
      <c r="W304" s="233" t="str">
        <f>IF(U304="4ª",IF(PAGAMENTOS!AH304="",PAGAMENTOS!AG304,PAGAMENTOS!AH304),IF(U304="3ª",IF(PAGAMENTOS!Z304="",PAGAMENTOS!Y304,PAGAMENTOS!Z304),IF(U304="2ª",IF(PAGAMENTOS!R304="",PAGAMENTOS!Q304,PAGAMENTOS!R304),IF(U304="1ª",IF(PAGAMENTOS!J304="",PAGAMENTOS!I304,PAGAMENTOS!J304),"OK"))))</f>
        <v>OK</v>
      </c>
      <c r="X304" s="18">
        <f>MAX(VISTORIA!Y304,VISTORIA!U304,VISTORIA!Q304,VISTORIA!M304,VISTORIA!I304)</f>
        <v>1</v>
      </c>
      <c r="Y304" s="18">
        <f>IF(VISTORIA!Y304&lt;&gt;"",VISTORIA!Y304,IF(VISTORIA!U304&lt;&gt;"",VISTORIA!U304,IF(VISTORIA!Q304&lt;&gt;"",VISTORIA!Q304,IF(VISTORIA!M304&lt;&gt;"",VISTORIA!M304,IF(VISTORIA!I304&lt;&gt;"",VISTORIA!I304,0)))))</f>
        <v>1</v>
      </c>
      <c r="Z304" s="233">
        <f>IF(VISTORIA!Y304&lt;&gt;"",VISTORIA!W304,IF(VISTORIA!U304&lt;&gt;"",VISTORIA!S304,IF(VISTORIA!Q304&lt;&gt;"",VISTORIA!O304,IF(VISTORIA!M304&lt;&gt;"",VISTORIA!K304,IF(VISTORIA!I304&lt;&gt;"",VISTORIA!G304,"NA")))))</f>
        <v>43024</v>
      </c>
      <c r="AA304" s="233">
        <f>IF(VISTORIA!Y304&lt;&gt;"",VISTORIA!X304,IF(VISTORIA!U304&lt;&gt;"",VISTORIA!T304,IF(VISTORIA!Q304&lt;&gt;"",VISTORIA!P304,IF(VISTORIA!M304&lt;&gt;"",VISTORIA!L304,IF(VISTORIA!I304&lt;&gt;"",VISTORIA!H304,"NA")))))</f>
        <v>43052</v>
      </c>
      <c r="AB304" s="233" t="str">
        <f>IF(OR(G304="AGUARDANDO PRESTAÇÃO DE CONTAS",G304="AGUARDANDO APROVAÇÃO PRESTAÇÃO DE CONTAS",G304="CONCLUÍDO"),"PTM CONCLUÍDO",IF(AND(VISTORIA!X304="",VISTORIA!W304&lt;&gt;""),VISTORIA!W304,IF(AND(VISTORIA!T304="",VISTORIA!S304&lt;&gt;""),VISTORIA!S304,IF(AND(VISTORIA!P304="",VISTORIA!O304&lt;&gt;""),VISTORIA!O304,IF(AND(VISTORIA!L304="",VISTORIA!K304&lt;&gt;""),VISTORIA!K304,IF(AND(VISTORIA!H304="",VISTORIA!G304&lt;&gt;""),VISTORIA!G304,"SEM PEDIDO"))))))</f>
        <v>SEM PEDIDO</v>
      </c>
      <c r="AC304" s="18" t="str">
        <f>IFERROR(INDEX('CONCLUSÃO INFORMAL'!304:304,MATCH(MAX('CONCLUSÃO INFORMAL'!H304,'CONCLUSÃO INFORMAL'!L304,'CONCLUSÃO INFORMAL'!P304),'CONCLUSÃO INFORMAL'!304:304,0)-1),"NÃO INFORMADO")</f>
        <v>NÃO INFORMADO</v>
      </c>
      <c r="AD304" s="233" t="str">
        <f>IFERROR(INDEX('CONCLUSÃO INFORMAL'!304:304,MATCH(MAX('CONCLUSÃO INFORMAL'!H304,'CONCLUSÃO INFORMAL'!L304,'CONCLUSÃO INFORMAL'!P304),'CONCLUSÃO INFORMAL'!304:304,0)),"NÃO INFORMADO")</f>
        <v>NÃO INFORMADO</v>
      </c>
      <c r="AE304" s="1950" t="str">
        <f>IFERROR(INDEX('CONCLUSÃO INFORMAL'!304:304,MATCH(MAX('CONCLUSÃO INFORMAL'!H304,'CONCLUSÃO INFORMAL'!L304,'CONCLUSÃO INFORMAL'!P304),'CONCLUSÃO INFORMAL'!304:304,0)+1),"NÃO INFORMADO")</f>
        <v>NÃO INFORMADO</v>
      </c>
    </row>
    <row r="305" spans="2:31" ht="43.5" x14ac:dyDescent="0.35">
      <c r="B305" s="7" t="str">
        <f>'INF GERAIS'!B305&amp;IFERROR(IF(INDEX(APOIO!$A$5:$A$50,MATCH('INF GERAIS'!N305,APOIO!$B$5:$B$50,0))="NÃO",APOIO!$A$2&amp;"NÃO VÁLIDO",""),"")</f>
        <v>2014.0289</v>
      </c>
      <c r="C305" s="1950" t="str">
        <f>'INF GERAIS'!C305</f>
        <v>AGRESTE CENTRAL</v>
      </c>
      <c r="D305" s="1950" t="str">
        <f>'INF GERAIS'!D305</f>
        <v>PESQUEIRA</v>
      </c>
      <c r="E305" s="1950" t="str">
        <f>'INF GERAIS'!E305</f>
        <v>PAVIMENTAÇÃO DISTRITOS</v>
      </c>
      <c r="F305" s="1950" t="str">
        <f>'INF GERAIS'!G305</f>
        <v>NORMAL</v>
      </c>
      <c r="G305" s="1950" t="str">
        <f>'INF GERAIS'!N305</f>
        <v>AGUARDANDO REPROGRAMAÇÃO</v>
      </c>
      <c r="H305" s="1950" t="str">
        <f>'INF GERAIS'!O305</f>
        <v>EM ANDAMENTO</v>
      </c>
      <c r="I305" s="11">
        <f>'INF GERAIS'!I305</f>
        <v>1811319.6849999998</v>
      </c>
      <c r="J305" s="11">
        <f>'INF GERAIS'!J305</f>
        <v>457350.09</v>
      </c>
      <c r="K305" s="11">
        <f>'INF GERAIS'!K305</f>
        <v>396497.91999999998</v>
      </c>
      <c r="L305" s="11">
        <f>'INF GERAIS'!L305</f>
        <v>0</v>
      </c>
      <c r="M305" s="11">
        <f>'INF GERAIS'!M305</f>
        <v>60852.17</v>
      </c>
      <c r="N305" s="233">
        <f>IF(MAX(PAGAMENTOS!M305,PAGAMENTOS!U305,PAGAMENTOS!AC305,PAGAMENTOS!AK305,PAGAMENTOS!AQ305,PAGAMENTOS!AW305)=0,"SEM PAGAMENTO",IFERROR(INDEX(PAGAMENTOS!305:305,MATCH(MAX(PAGAMENTOS!M305,PAGAMENTOS!U305,PAGAMENTOS!AC305,PAGAMENTOS!AK305,PAGAMENTOS!AQ305,PAGAMENTOS!AW305),PAGAMENTOS!305:305,0)),"SEM PAGAMENTO"))</f>
        <v>42881</v>
      </c>
      <c r="O305" s="120" t="str">
        <f>IF(MAX(PAGAMENTOS!M305,PAGAMENTOS!U305,PAGAMENTOS!AC305,PAGAMENTOS!AK305,PAGAMENTOS!AQ305,PAGAMENTOS!AW305)=0,"SEM PAGAMENTO",IFERROR(IF(MATCH(MAX(PAGAMENTOS!M305,PAGAMENTOS!U305,PAGAMENTOS!AC305,PAGAMENTOS!AK305,PAGAMENTOS!AQ305,PAGAMENTOS!AW305),PAGAMENTOS!305:305,0)&gt;40,INDEX(PAGAMENTOS!305:305,MATCH(MAX(PAGAMENTOS!M305,PAGAMENTOS!U305,PAGAMENTOS!AC305,PAGAMENTOS!AK305,PAGAMENTOS!AQ305,PAGAMENTOS!AW305),PAGAMENTOS!305:305,0)-2)&amp;" P COMP.",IF(MATCH(MAX(PAGAMENTOS!M305,PAGAMENTOS!U305,PAGAMENTOS!AC305,PAGAMENTOS!AK305,PAGAMENTOS!AQ305,PAGAMENTOS!AW305),PAGAMENTOS!305:305,0)=13,"1ª P",IF(MATCH(MAX(PAGAMENTOS!M305,PAGAMENTOS!U305,PAGAMENTOS!AC305,PAGAMENTOS!AK305,PAGAMENTOS!AQ305,PAGAMENTOS!AW305),PAGAMENTOS!305:305,0)=21,"2ª P",IF(MATCH(MAX(PAGAMENTOS!M305,PAGAMENTOS!U305,PAGAMENTOS!AC305,PAGAMENTOS!AK305,PAGAMENTOS!AQ305,PAGAMENTOS!AW305),PAGAMENTOS!305:305,0)=29,"3ª P",IF(PAGAMENTOS!AC305=PAGAMENTOS!AK305,"4ª P","4ª P"))))),"SEM PAGAMENTO"))</f>
        <v>3ª P</v>
      </c>
      <c r="P305" s="11">
        <f>IF(MAX(PAGAMENTOS!M305,PAGAMENTOS!U305,PAGAMENTOS!AC305,PAGAMENTOS!AK305,PAGAMENTOS!AQ305,PAGAMENTOS!AW305)=0,"SEM PAGAMENTO",IFERROR(INDEX(PAGAMENTOS!305:305,MATCH(MAX(PAGAMENTOS!M305,PAGAMENTOS!U305,PAGAMENTOS!AC305,PAGAMENTOS!AK305,PAGAMENTOS!AQ305,PAGAMENTOS!AW305),PAGAMENTOS!305:305,0)-1),"SEM PAGAMENTO"))</f>
        <v>76133.350000000006</v>
      </c>
      <c r="Q305" s="11">
        <f>SUM(PAGAMENTOS!G305,PAGAMENTOS!L305,PAGAMENTOS!T305,PAGAMENTOS!AB305,PAGAMENTOS!AJ305,PAGAMENTOS!AP305,PAGAMENTOS!AV305)</f>
        <v>317198.32999999996</v>
      </c>
      <c r="R305" s="11">
        <f>SUM(PAGAMENTOS!G305,PAGAMENTOS!H305,PAGAMENTOS!L305,PAGAMENTOS!T305,PAGAMENTOS!AB305,PAGAMENTOS!AJ305,PAGAMENTOS!AP305,PAGAMENTOS!AV305)</f>
        <v>317198.32999999996</v>
      </c>
      <c r="S305" s="17">
        <f t="shared" si="4"/>
        <v>0.799999984867512</v>
      </c>
      <c r="T305" s="11">
        <f>IF(RIGHT(B305)="O",0,IF(AND(R305=0,PAGAMENTOS!H305&lt;&gt;0),0,K305-R305))</f>
        <v>79299.590000000026</v>
      </c>
      <c r="U305" s="120" t="str">
        <f>IF(AND(OR(PAGAMENTOS!AG305&lt;&gt;"",PAGAMENTOS!AH305&lt;&gt;""),PAGAMENTOS!AK305=""),"4ª",IF(AND(OR(PAGAMENTOS!Y305&lt;&gt;"",PAGAMENTOS!Z305&lt;&gt;""),PAGAMENTOS!AC305=""),"3ª",IF(AND(OR(PAGAMENTOS!Q305&lt;&gt;"",PAGAMENTOS!R305&lt;&gt;""),PAGAMENTOS!U305=""),"2ª",IF(AND(OR(PAGAMENTOS!I305&lt;&gt;"",PAGAMENTOS!J305&lt;&gt;""),PAGAMENTOS!M305=""),"1ª","OK"))))</f>
        <v>4ª</v>
      </c>
      <c r="V305" s="120" t="str">
        <f>IF(U305="4ª",IF(PAGAMENTOS!AH305="","AGUARDANDO VISTORIA","NO FINANCEIRO"),IF(U305="3ª",IF(PAGAMENTOS!Z305="","AGUARDANDO VISTORIA","NO FINANCEIRO"),IF(U305="2ª",IF(PAGAMENTOS!R305="","AGUARDANDO VISTORIA","NO FINANCEIRO"),IF(U305="1ª",IF(PAGAMENTOS!J305="","AGUARDANDO LIBERAÇÃO","NO FINANCEIRO"),"OK"))))</f>
        <v>AGUARDANDO VISTORIA</v>
      </c>
      <c r="W305" s="233">
        <f>IF(U305="4ª",IF(PAGAMENTOS!AH305="",PAGAMENTOS!AG305,PAGAMENTOS!AH305),IF(U305="3ª",IF(PAGAMENTOS!Z305="",PAGAMENTOS!Y305,PAGAMENTOS!Z305),IF(U305="2ª",IF(PAGAMENTOS!R305="",PAGAMENTOS!Q305,PAGAMENTOS!R305),IF(U305="1ª",IF(PAGAMENTOS!J305="",PAGAMENTOS!I305,PAGAMENTOS!J305),"OK"))))</f>
        <v>43097</v>
      </c>
      <c r="X305" s="18">
        <f>MAX(VISTORIA!Y305,VISTORIA!U305,VISTORIA!Q305,VISTORIA!M305,VISTORIA!I305)</f>
        <v>1</v>
      </c>
      <c r="Y305" s="18">
        <f>IF(VISTORIA!Y305&lt;&gt;"",VISTORIA!Y305,IF(VISTORIA!U305&lt;&gt;"",VISTORIA!U305,IF(VISTORIA!Q305&lt;&gt;"",VISTORIA!Q305,IF(VISTORIA!M305&lt;&gt;"",VISTORIA!M305,IF(VISTORIA!I305&lt;&gt;"",VISTORIA!I305,0)))))</f>
        <v>1</v>
      </c>
      <c r="Z305" s="233">
        <f>IF(VISTORIA!Y305&lt;&gt;"",VISTORIA!W305,IF(VISTORIA!U305&lt;&gt;"",VISTORIA!S305,IF(VISTORIA!Q305&lt;&gt;"",VISTORIA!O305,IF(VISTORIA!M305&lt;&gt;"",VISTORIA!K305,IF(VISTORIA!I305&lt;&gt;"",VISTORIA!G305,"NA")))))</f>
        <v>43097</v>
      </c>
      <c r="AA305" s="233" t="str">
        <f>IF(VISTORIA!Y305&lt;&gt;"",VISTORIA!X305,IF(VISTORIA!U305&lt;&gt;"",VISTORIA!T305,IF(VISTORIA!Q305&lt;&gt;"",VISTORIA!P305,IF(VISTORIA!M305&lt;&gt;"",VISTORIA!L305,IF(VISTORIA!I305&lt;&gt;"",VISTORIA!H305,"NA")))))</f>
        <v/>
      </c>
      <c r="AB305" s="233">
        <f>IF(OR(G305="AGUARDANDO PRESTAÇÃO DE CONTAS",G305="AGUARDANDO APROVAÇÃO PRESTAÇÃO DE CONTAS",G305="CONCLUÍDO"),"PTM CONCLUÍDO",IF(AND(VISTORIA!X305="",VISTORIA!W305&lt;&gt;""),VISTORIA!W305,IF(AND(VISTORIA!T305="",VISTORIA!S305&lt;&gt;""),VISTORIA!S305,IF(AND(VISTORIA!P305="",VISTORIA!O305&lt;&gt;""),VISTORIA!O305,IF(AND(VISTORIA!L305="",VISTORIA!K305&lt;&gt;""),VISTORIA!K305,IF(AND(VISTORIA!H305="",VISTORIA!G305&lt;&gt;""),VISTORIA!G305,"SEM PEDIDO"))))))</f>
        <v>43097</v>
      </c>
      <c r="AC305" s="18" t="str">
        <f>IFERROR(INDEX('CONCLUSÃO INFORMAL'!305:305,MATCH(MAX('CONCLUSÃO INFORMAL'!H305,'CONCLUSÃO INFORMAL'!L305,'CONCLUSÃO INFORMAL'!P305),'CONCLUSÃO INFORMAL'!305:305,0)-1),"NÃO INFORMADO")</f>
        <v>NÃO INFORMADO</v>
      </c>
      <c r="AD305" s="233" t="str">
        <f>IFERROR(INDEX('CONCLUSÃO INFORMAL'!305:305,MATCH(MAX('CONCLUSÃO INFORMAL'!H305,'CONCLUSÃO INFORMAL'!L305,'CONCLUSÃO INFORMAL'!P305),'CONCLUSÃO INFORMAL'!305:305,0)),"NÃO INFORMADO")</f>
        <v>NÃO INFORMADO</v>
      </c>
      <c r="AE305" s="1950" t="str">
        <f>IFERROR(INDEX('CONCLUSÃO INFORMAL'!305:305,MATCH(MAX('CONCLUSÃO INFORMAL'!H305,'CONCLUSÃO INFORMAL'!L305,'CONCLUSÃO INFORMAL'!P305),'CONCLUSÃO INFORMAL'!305:305,0)+1),"NÃO INFORMADO")</f>
        <v>NÃO INFORMADO</v>
      </c>
    </row>
    <row r="306" spans="2:31" ht="275.5" x14ac:dyDescent="0.35">
      <c r="B306" s="7" t="str">
        <f>'INF GERAIS'!B306&amp;IFERROR(IF(INDEX(APOIO!$A$5:$A$50,MATCH('INF GERAIS'!N306,APOIO!$B$5:$B$50,0))="NÃO",APOIO!$A$2&amp;"NÃO VÁLIDO",""),"")</f>
        <v>2014.0290</v>
      </c>
      <c r="C306" s="1950" t="str">
        <f>'INF GERAIS'!C306</f>
        <v>AGRESTE CENTRAL</v>
      </c>
      <c r="D306" s="1950" t="str">
        <f>'INF GERAIS'!D306</f>
        <v>PESQUEIRA</v>
      </c>
      <c r="E306" s="1950" t="str">
        <f>'INF GERAIS'!E306</f>
        <v xml:space="preserve">PAVIMENTAÇÃO EM PARALELEPIPEDOS GRANITICOS, COM MEIO FIO EM CONCRETO SIMPLES,  DE VIAS URBANAS NO MUNICIPIO DE PESQUEIRA - PE, NAS RUAS: LARGO BERNADO VIEIRA, RUA FREI CANECA, RUA FREI CAETANO MECINA, RUA JOSE LOURENÇO DA SILVA, RUA CLÁUDIA, RUA PRESIDENTE KENNEDY, RUA LUCÍLIA TENÓRIO DE BRITO, RUA JOSÉ MARTINS DE OLIVEIRA - TRECHO 1, RUA JOSÉ MARTINS DE OLIVEIRA - TRECHO 2 E RUA JOSÉ TIBÚRCIO DOS SANTOS. </v>
      </c>
      <c r="F306" s="1950" t="str">
        <f>'INF GERAIS'!G306</f>
        <v>NORMAL</v>
      </c>
      <c r="G306" s="12" t="str">
        <f>'INF GERAIS'!N306</f>
        <v>EM CONFERÊNCIA PARA TEMAI</v>
      </c>
      <c r="H306" s="1950" t="str">
        <f>'INF GERAIS'!O306</f>
        <v>CONCLUÍDA</v>
      </c>
      <c r="I306" s="11">
        <f>'INF GERAIS'!I306</f>
        <v>1811319.6849999998</v>
      </c>
      <c r="J306" s="11">
        <f>'INF GERAIS'!J306</f>
        <v>415575.27</v>
      </c>
      <c r="K306" s="11">
        <f>'INF GERAIS'!K306</f>
        <v>415575.27</v>
      </c>
      <c r="L306" s="11">
        <f>'INF GERAIS'!L306</f>
        <v>0</v>
      </c>
      <c r="M306" s="11">
        <f>'INF GERAIS'!M306</f>
        <v>0</v>
      </c>
      <c r="N306" s="233">
        <f>IF(MAX(PAGAMENTOS!M306,PAGAMENTOS!U306,PAGAMENTOS!AC306,PAGAMENTOS!AK306,PAGAMENTOS!AQ306,PAGAMENTOS!AW306)=0,"SEM PAGAMENTO",IFERROR(INDEX(PAGAMENTOS!306:306,MATCH(MAX(PAGAMENTOS!M306,PAGAMENTOS!U306,PAGAMENTOS!AC306,PAGAMENTOS!AK306,PAGAMENTOS!AQ306,PAGAMENTOS!AW306),PAGAMENTOS!306:306,0)),"SEM PAGAMENTO"))</f>
        <v>43285</v>
      </c>
      <c r="O306" s="120" t="str">
        <f>IF(MAX(PAGAMENTOS!M306,PAGAMENTOS!U306,PAGAMENTOS!AC306,PAGAMENTOS!AK306,PAGAMENTOS!AQ306,PAGAMENTOS!AW306)=0,"SEM PAGAMENTO",IFERROR(IF(MATCH(MAX(PAGAMENTOS!M306,PAGAMENTOS!U306,PAGAMENTOS!AC306,PAGAMENTOS!AK306,PAGAMENTOS!AQ306,PAGAMENTOS!AW306),PAGAMENTOS!306:306,0)&gt;40,INDEX(PAGAMENTOS!306:306,MATCH(MAX(PAGAMENTOS!M306,PAGAMENTOS!U306,PAGAMENTOS!AC306,PAGAMENTOS!AK306,PAGAMENTOS!AQ306,PAGAMENTOS!AW306),PAGAMENTOS!306:306,0)-2)&amp;" P COMP.",IF(MATCH(MAX(PAGAMENTOS!M306,PAGAMENTOS!U306,PAGAMENTOS!AC306,PAGAMENTOS!AK306,PAGAMENTOS!AQ306,PAGAMENTOS!AW306),PAGAMENTOS!306:306,0)=13,"1ª P",IF(MATCH(MAX(PAGAMENTOS!M306,PAGAMENTOS!U306,PAGAMENTOS!AC306,PAGAMENTOS!AK306,PAGAMENTOS!AQ306,PAGAMENTOS!AW306),PAGAMENTOS!306:306,0)=21,"2ª P",IF(MATCH(MAX(PAGAMENTOS!M306,PAGAMENTOS!U306,PAGAMENTOS!AC306,PAGAMENTOS!AK306,PAGAMENTOS!AQ306,PAGAMENTOS!AW306),PAGAMENTOS!306:306,0)=29,"3ª P",IF(PAGAMENTOS!AC306=PAGAMENTOS!AK306,"4ª P","4ª P"))))),"SEM PAGAMENTO"))</f>
        <v>4ª P</v>
      </c>
      <c r="P306" s="11">
        <f>IF(MAX(PAGAMENTOS!M306,PAGAMENTOS!U306,PAGAMENTOS!AC306,PAGAMENTOS!AK306,PAGAMENTOS!AQ306,PAGAMENTOS!AW306)=0,"SEM PAGAMENTO",IFERROR(INDEX(PAGAMENTOS!306:306,MATCH(MAX(PAGAMENTOS!M306,PAGAMENTOS!U306,PAGAMENTOS!AC306,PAGAMENTOS!AK306,PAGAMENTOS!AQ306,PAGAMENTOS!AW306),PAGAMENTOS!306:306,0)-1),"SEM PAGAMENTO"))</f>
        <v>19850.330000000002</v>
      </c>
      <c r="Q306" s="11">
        <f>SUM(PAGAMENTOS!G306,PAGAMENTOS!L306,PAGAMENTOS!T306,PAGAMENTOS!AB306,PAGAMENTOS!AJ306,PAGAMENTOS!AP306,PAGAMENTOS!AV306)</f>
        <v>415575.26999999996</v>
      </c>
      <c r="R306" s="11">
        <f>SUM(PAGAMENTOS!G306,PAGAMENTOS!H306,PAGAMENTOS!L306,PAGAMENTOS!T306,PAGAMENTOS!AB306,PAGAMENTOS!AJ306,PAGAMENTOS!AP306,PAGAMENTOS!AV306)</f>
        <v>415575.26999999996</v>
      </c>
      <c r="S306" s="17">
        <f t="shared" si="4"/>
        <v>0.99999999999999989</v>
      </c>
      <c r="T306" s="11">
        <f>IF(RIGHT(B306)="O",0,IF(AND(R306=0,PAGAMENTOS!H306&lt;&gt;0),0,K306-R306))</f>
        <v>5.8207660913467407E-11</v>
      </c>
      <c r="U306" s="120" t="str">
        <f>IF(AND(OR(PAGAMENTOS!AG306&lt;&gt;"",PAGAMENTOS!AH306&lt;&gt;""),PAGAMENTOS!AK306=""),"4ª",IF(AND(OR(PAGAMENTOS!Y306&lt;&gt;"",PAGAMENTOS!Z306&lt;&gt;""),PAGAMENTOS!AC306=""),"3ª",IF(AND(OR(PAGAMENTOS!Q306&lt;&gt;"",PAGAMENTOS!R306&lt;&gt;""),PAGAMENTOS!U306=""),"2ª",IF(AND(OR(PAGAMENTOS!I306&lt;&gt;"",PAGAMENTOS!J306&lt;&gt;""),PAGAMENTOS!M306=""),"1ª","OK"))))</f>
        <v>OK</v>
      </c>
      <c r="V306" s="120" t="str">
        <f>IF(U306="4ª",IF(PAGAMENTOS!AH306="","AGUARDANDO VISTORIA","NO FINANCEIRO"),IF(U306="3ª",IF(PAGAMENTOS!Z306="","AGUARDANDO VISTORIA","NO FINANCEIRO"),IF(U306="2ª",IF(PAGAMENTOS!R306="","AGUARDANDO VISTORIA","NO FINANCEIRO"),IF(U306="1ª",IF(PAGAMENTOS!J306="","AGUARDANDO LIBERAÇÃO","NO FINANCEIRO"),"OK"))))</f>
        <v>OK</v>
      </c>
      <c r="W306" s="233" t="str">
        <f>IF(U306="4ª",IF(PAGAMENTOS!AH306="",PAGAMENTOS!AG306,PAGAMENTOS!AH306),IF(U306="3ª",IF(PAGAMENTOS!Z306="",PAGAMENTOS!Y306,PAGAMENTOS!Z306),IF(U306="2ª",IF(PAGAMENTOS!R306="",PAGAMENTOS!Q306,PAGAMENTOS!R306),IF(U306="1ª",IF(PAGAMENTOS!J306="",PAGAMENTOS!I306,PAGAMENTOS!J306),"OK"))))</f>
        <v>OK</v>
      </c>
      <c r="X306" s="18">
        <f>MAX(VISTORIA!Y306,VISTORIA!U306,VISTORIA!Q306,VISTORIA!M306,VISTORIA!I306)</f>
        <v>1</v>
      </c>
      <c r="Y306" s="18">
        <f>IF(VISTORIA!Y306&lt;&gt;"",VISTORIA!Y306,IF(VISTORIA!U306&lt;&gt;"",VISTORIA!U306,IF(VISTORIA!Q306&lt;&gt;"",VISTORIA!Q306,IF(VISTORIA!M306&lt;&gt;"",VISTORIA!M306,IF(VISTORIA!I306&lt;&gt;"",VISTORIA!I306,0)))))</f>
        <v>1</v>
      </c>
      <c r="Z306" s="233">
        <f>IF(VISTORIA!Y306&lt;&gt;"",VISTORIA!W306,IF(VISTORIA!U306&lt;&gt;"",VISTORIA!S306,IF(VISTORIA!Q306&lt;&gt;"",VISTORIA!O306,IF(VISTORIA!M306&lt;&gt;"",VISTORIA!K306,IF(VISTORIA!I306&lt;&gt;"",VISTORIA!G306,"NA")))))</f>
        <v>43024</v>
      </c>
      <c r="AA306" s="233">
        <f>IF(VISTORIA!Y306&lt;&gt;"",VISTORIA!X306,IF(VISTORIA!U306&lt;&gt;"",VISTORIA!T306,IF(VISTORIA!Q306&lt;&gt;"",VISTORIA!P306,IF(VISTORIA!M306&lt;&gt;"",VISTORIA!L306,IF(VISTORIA!I306&lt;&gt;"",VISTORIA!H306,"NA")))))</f>
        <v>43256</v>
      </c>
      <c r="AB306" s="233" t="str">
        <f>IF(OR(G306="AGUARDANDO PRESTAÇÃO DE CONTAS",G306="AGUARDANDO APROVAÇÃO PRESTAÇÃO DE CONTAS",G306="CONCLUÍDO"),"PTM CONCLUÍDO",IF(AND(VISTORIA!X306="",VISTORIA!W306&lt;&gt;""),VISTORIA!W306,IF(AND(VISTORIA!T306="",VISTORIA!S306&lt;&gt;""),VISTORIA!S306,IF(AND(VISTORIA!P306="",VISTORIA!O306&lt;&gt;""),VISTORIA!O306,IF(AND(VISTORIA!L306="",VISTORIA!K306&lt;&gt;""),VISTORIA!K306,IF(AND(VISTORIA!H306="",VISTORIA!G306&lt;&gt;""),VISTORIA!G306,"SEM PEDIDO"))))))</f>
        <v>SEM PEDIDO</v>
      </c>
      <c r="AC306" s="18" t="str">
        <f>IFERROR(INDEX('CONCLUSÃO INFORMAL'!306:306,MATCH(MAX('CONCLUSÃO INFORMAL'!H306,'CONCLUSÃO INFORMAL'!L306,'CONCLUSÃO INFORMAL'!P306),'CONCLUSÃO INFORMAL'!306:306,0)-1),"NÃO INFORMADO")</f>
        <v>NÃO INFORMADO</v>
      </c>
      <c r="AD306" s="233" t="str">
        <f>IFERROR(INDEX('CONCLUSÃO INFORMAL'!306:306,MATCH(MAX('CONCLUSÃO INFORMAL'!H306,'CONCLUSÃO INFORMAL'!L306,'CONCLUSÃO INFORMAL'!P306),'CONCLUSÃO INFORMAL'!306:306,0)),"NÃO INFORMADO")</f>
        <v>NÃO INFORMADO</v>
      </c>
      <c r="AE306" s="1950" t="str">
        <f>IFERROR(INDEX('CONCLUSÃO INFORMAL'!306:306,MATCH(MAX('CONCLUSÃO INFORMAL'!H306,'CONCLUSÃO INFORMAL'!L306,'CONCLUSÃO INFORMAL'!P306),'CONCLUSÃO INFORMAL'!306:306,0)+1),"NÃO INFORMADO")</f>
        <v>NÃO INFORMADO</v>
      </c>
    </row>
    <row r="307" spans="2:31" ht="43.5" x14ac:dyDescent="0.35">
      <c r="B307" s="7" t="str">
        <f>'INF GERAIS'!B307&amp;IFERROR(IF(INDEX(APOIO!$A$5:$A$50,MATCH('INF GERAIS'!N307,APOIO!$B$5:$B$50,0))="NÃO",APOIO!$A$2&amp;"NÃO VÁLIDO",""),"")</f>
        <v>2014.0291</v>
      </c>
      <c r="C307" s="1950" t="str">
        <f>'INF GERAIS'!C307</f>
        <v>AGRESTE CENTRAL</v>
      </c>
      <c r="D307" s="1950" t="str">
        <f>'INF GERAIS'!D307</f>
        <v>PESQUEIRA</v>
      </c>
      <c r="E307" s="1950" t="str">
        <f>'INF GERAIS'!E307</f>
        <v>REFORMA E AMPLIAÇÃO DA SECRETARIA DE FINANÇAS MUNICIPAL</v>
      </c>
      <c r="F307" s="1950" t="str">
        <f>'INF GERAIS'!G307</f>
        <v>NORMAL</v>
      </c>
      <c r="G307" s="12" t="str">
        <f>'INF GERAIS'!N307</f>
        <v>EM CONFERÊNCIA PARA TEMAI</v>
      </c>
      <c r="H307" s="1950" t="str">
        <f>'INF GERAIS'!O307</f>
        <v>CONCLUÍDA</v>
      </c>
      <c r="I307" s="11">
        <f>'INF GERAIS'!I307</f>
        <v>1811319.6849999998</v>
      </c>
      <c r="J307" s="11">
        <f>'INF GERAIS'!J307</f>
        <v>307933.28999999998</v>
      </c>
      <c r="K307" s="11">
        <f>'INF GERAIS'!K307</f>
        <v>307933.28999999998</v>
      </c>
      <c r="L307" s="11">
        <f>'INF GERAIS'!L307</f>
        <v>0</v>
      </c>
      <c r="M307" s="11">
        <f>'INF GERAIS'!M307</f>
        <v>0</v>
      </c>
      <c r="N307" s="233">
        <f>IF(MAX(PAGAMENTOS!M307,PAGAMENTOS!U307,PAGAMENTOS!AC307,PAGAMENTOS!AK307,PAGAMENTOS!AQ307,PAGAMENTOS!AW307)=0,"SEM PAGAMENTO",IFERROR(INDEX(PAGAMENTOS!307:307,MATCH(MAX(PAGAMENTOS!M307,PAGAMENTOS!U307,PAGAMENTOS!AC307,PAGAMENTOS!AK307,PAGAMENTOS!AQ307,PAGAMENTOS!AW307),PAGAMENTOS!307:307,0)),"SEM PAGAMENTO"))</f>
        <v>43913</v>
      </c>
      <c r="O307" s="120" t="str">
        <f>IF(MAX(PAGAMENTOS!M307,PAGAMENTOS!U307,PAGAMENTOS!AC307,PAGAMENTOS!AK307,PAGAMENTOS!AQ307,PAGAMENTOS!AW307)=0,"SEM PAGAMENTO",IFERROR(IF(MATCH(MAX(PAGAMENTOS!M307,PAGAMENTOS!U307,PAGAMENTOS!AC307,PAGAMENTOS!AK307,PAGAMENTOS!AQ307,PAGAMENTOS!AW307),PAGAMENTOS!307:307,0)&gt;40,INDEX(PAGAMENTOS!307:307,MATCH(MAX(PAGAMENTOS!M307,PAGAMENTOS!U307,PAGAMENTOS!AC307,PAGAMENTOS!AK307,PAGAMENTOS!AQ307,PAGAMENTOS!AW307),PAGAMENTOS!307:307,0)-2)&amp;" P COMP.",IF(MATCH(MAX(PAGAMENTOS!M307,PAGAMENTOS!U307,PAGAMENTOS!AC307,PAGAMENTOS!AK307,PAGAMENTOS!AQ307,PAGAMENTOS!AW307),PAGAMENTOS!307:307,0)=13,"1ª P",IF(MATCH(MAX(PAGAMENTOS!M307,PAGAMENTOS!U307,PAGAMENTOS!AC307,PAGAMENTOS!AK307,PAGAMENTOS!AQ307,PAGAMENTOS!AW307),PAGAMENTOS!307:307,0)=21,"2ª P",IF(MATCH(MAX(PAGAMENTOS!M307,PAGAMENTOS!U307,PAGAMENTOS!AC307,PAGAMENTOS!AK307,PAGAMENTOS!AQ307,PAGAMENTOS!AW307),PAGAMENTOS!307:307,0)=29,"3ª P",IF(PAGAMENTOS!AC307=PAGAMENTOS!AK307,"4ª P","4ª P"))))),"SEM PAGAMENTO"))</f>
        <v>3ª P</v>
      </c>
      <c r="P307" s="11">
        <f>IF(MAX(PAGAMENTOS!M307,PAGAMENTOS!U307,PAGAMENTOS!AC307,PAGAMENTOS!AK307,PAGAMENTOS!AQ307,PAGAMENTOS!AW307)=0,"SEM PAGAMENTO",IFERROR(INDEX(PAGAMENTOS!307:307,MATCH(MAX(PAGAMENTOS!M307,PAGAMENTOS!U307,PAGAMENTOS!AC307,PAGAMENTOS!AK307,PAGAMENTOS!AQ307,PAGAMENTOS!AW307),PAGAMENTOS!307:307,0)-1),"SEM PAGAMENTO"))</f>
        <v>27564.47</v>
      </c>
      <c r="Q307" s="11">
        <f>SUM(PAGAMENTOS!G307,PAGAMENTOS!L307,PAGAMENTOS!T307,PAGAMENTOS!AB307,PAGAMENTOS!AJ307,PAGAMENTOS!AP307,PAGAMENTOS!AV307)</f>
        <v>307933.28999999998</v>
      </c>
      <c r="R307" s="11">
        <f>SUM(PAGAMENTOS!G307,PAGAMENTOS!H307,PAGAMENTOS!L307,PAGAMENTOS!T307,PAGAMENTOS!AB307,PAGAMENTOS!AJ307,PAGAMENTOS!AP307,PAGAMENTOS!AV307)</f>
        <v>307933.28999999998</v>
      </c>
      <c r="S307" s="17">
        <f t="shared" si="4"/>
        <v>1</v>
      </c>
      <c r="T307" s="11">
        <f>IF(RIGHT(B307)="O",0,IF(AND(R307=0,PAGAMENTOS!H307&lt;&gt;0),0,K307-R307))</f>
        <v>0</v>
      </c>
      <c r="U307" s="120" t="str">
        <f>IF(AND(OR(PAGAMENTOS!AG307&lt;&gt;"",PAGAMENTOS!AH307&lt;&gt;""),PAGAMENTOS!AK307=""),"4ª",IF(AND(OR(PAGAMENTOS!Y307&lt;&gt;"",PAGAMENTOS!Z307&lt;&gt;""),PAGAMENTOS!AC307=""),"3ª",IF(AND(OR(PAGAMENTOS!Q307&lt;&gt;"",PAGAMENTOS!R307&lt;&gt;""),PAGAMENTOS!U307=""),"2ª",IF(AND(OR(PAGAMENTOS!I307&lt;&gt;"",PAGAMENTOS!J307&lt;&gt;""),PAGAMENTOS!M307=""),"1ª","OK"))))</f>
        <v>OK</v>
      </c>
      <c r="V307" s="120" t="str">
        <f>IF(U307="4ª",IF(PAGAMENTOS!AH307="","AGUARDANDO VISTORIA","NO FINANCEIRO"),IF(U307="3ª",IF(PAGAMENTOS!Z307="","AGUARDANDO VISTORIA","NO FINANCEIRO"),IF(U307="2ª",IF(PAGAMENTOS!R307="","AGUARDANDO VISTORIA","NO FINANCEIRO"),IF(U307="1ª",IF(PAGAMENTOS!J307="","AGUARDANDO LIBERAÇÃO","NO FINANCEIRO"),"OK"))))</f>
        <v>OK</v>
      </c>
      <c r="W307" s="233" t="str">
        <f>IF(U307="4ª",IF(PAGAMENTOS!AH307="",PAGAMENTOS!AG307,PAGAMENTOS!AH307),IF(U307="3ª",IF(PAGAMENTOS!Z307="",PAGAMENTOS!Y307,PAGAMENTOS!Z307),IF(U307="2ª",IF(PAGAMENTOS!R307="",PAGAMENTOS!Q307,PAGAMENTOS!R307),IF(U307="1ª",IF(PAGAMENTOS!J307="",PAGAMENTOS!I307,PAGAMENTOS!J307),"OK"))))</f>
        <v>OK</v>
      </c>
      <c r="X307" s="18">
        <f>MAX(VISTORIA!Y307,VISTORIA!U307,VISTORIA!Q307,VISTORIA!M307,VISTORIA!I307)</f>
        <v>1</v>
      </c>
      <c r="Y307" s="18">
        <f>IF(VISTORIA!Y307&lt;&gt;"",VISTORIA!Y307,IF(VISTORIA!U307&lt;&gt;"",VISTORIA!U307,IF(VISTORIA!Q307&lt;&gt;"",VISTORIA!Q307,IF(VISTORIA!M307&lt;&gt;"",VISTORIA!M307,IF(VISTORIA!I307&lt;&gt;"",VISTORIA!I307,0)))))</f>
        <v>1</v>
      </c>
      <c r="Z307" s="233">
        <f>IF(VISTORIA!Y307&lt;&gt;"",VISTORIA!W307,IF(VISTORIA!U307&lt;&gt;"",VISTORIA!S307,IF(VISTORIA!Q307&lt;&gt;"",VISTORIA!O307,IF(VISTORIA!M307&lt;&gt;"",VISTORIA!K307,IF(VISTORIA!I307&lt;&gt;"",VISTORIA!G307,"NA")))))</f>
        <v>43508</v>
      </c>
      <c r="AA307" s="233">
        <f>IF(VISTORIA!Y307&lt;&gt;"",VISTORIA!X307,IF(VISTORIA!U307&lt;&gt;"",VISTORIA!T307,IF(VISTORIA!Q307&lt;&gt;"",VISTORIA!P307,IF(VISTORIA!M307&lt;&gt;"",VISTORIA!L307,IF(VISTORIA!I307&lt;&gt;"",VISTORIA!H307,"NA")))))</f>
        <v>43599</v>
      </c>
      <c r="AB307" s="233" t="str">
        <f>IF(OR(G307="AGUARDANDO PRESTAÇÃO DE CONTAS",G307="AGUARDANDO APROVAÇÃO PRESTAÇÃO DE CONTAS",G307="CONCLUÍDO"),"PTM CONCLUÍDO",IF(AND(VISTORIA!X307="",VISTORIA!W307&lt;&gt;""),VISTORIA!W307,IF(AND(VISTORIA!T307="",VISTORIA!S307&lt;&gt;""),VISTORIA!S307,IF(AND(VISTORIA!P307="",VISTORIA!O307&lt;&gt;""),VISTORIA!O307,IF(AND(VISTORIA!L307="",VISTORIA!K307&lt;&gt;""),VISTORIA!K307,IF(AND(VISTORIA!H307="",VISTORIA!G307&lt;&gt;""),VISTORIA!G307,"SEM PEDIDO"))))))</f>
        <v>SEM PEDIDO</v>
      </c>
      <c r="AC307" s="18" t="str">
        <f>IFERROR(INDEX('CONCLUSÃO INFORMAL'!307:307,MATCH(MAX('CONCLUSÃO INFORMAL'!H307,'CONCLUSÃO INFORMAL'!L307,'CONCLUSÃO INFORMAL'!P307),'CONCLUSÃO INFORMAL'!307:307,0)-1),"NÃO INFORMADO")</f>
        <v>NÃO INFORMADO</v>
      </c>
      <c r="AD307" s="233" t="str">
        <f>IFERROR(INDEX('CONCLUSÃO INFORMAL'!307:307,MATCH(MAX('CONCLUSÃO INFORMAL'!H307,'CONCLUSÃO INFORMAL'!L307,'CONCLUSÃO INFORMAL'!P307),'CONCLUSÃO INFORMAL'!307:307,0)),"NÃO INFORMADO")</f>
        <v>NÃO INFORMADO</v>
      </c>
      <c r="AE307" s="1950" t="str">
        <f>IFERROR(INDEX('CONCLUSÃO INFORMAL'!307:307,MATCH(MAX('CONCLUSÃO INFORMAL'!H307,'CONCLUSÃO INFORMAL'!L307,'CONCLUSÃO INFORMAL'!P307),'CONCLUSÃO INFORMAL'!307:307,0)+1),"NÃO INFORMADO")</f>
        <v>NÃO INFORMADO</v>
      </c>
    </row>
    <row r="308" spans="2:31" ht="72.5" x14ac:dyDescent="0.35">
      <c r="B308" s="7" t="str">
        <f>'INF GERAIS'!B308&amp;IFERROR(IF(INDEX(APOIO!$A$5:$A$50,MATCH('INF GERAIS'!N308,APOIO!$B$5:$B$50,0))="NÃO",APOIO!$A$2&amp;"NÃO VÁLIDO",""),"")</f>
        <v>2014.0292</v>
      </c>
      <c r="C308" s="1950" t="str">
        <f>'INF GERAIS'!C308</f>
        <v>AGRESTE CENTRAL</v>
      </c>
      <c r="D308" s="1950" t="str">
        <f>'INF GERAIS'!D308</f>
        <v>PESQUEIRA</v>
      </c>
      <c r="E308" s="1950" t="str">
        <f>'INF GERAIS'!E308</f>
        <v>REFORMA E RECUPERAÇÃO DAS PRAÇAS EUGENIO MACIEL CHACON, VILA ANÁPOLIS E RUA DUQUE DE CAXIAS - CENTRO</v>
      </c>
      <c r="F308" s="1950" t="str">
        <f>'INF GERAIS'!G308</f>
        <v>NORMAL</v>
      </c>
      <c r="G308" s="1950" t="str">
        <f>'INF GERAIS'!N308</f>
        <v>AGUARDANDO REPROGRAMAÇÃO</v>
      </c>
      <c r="H308" s="1950" t="str">
        <f>'INF GERAIS'!O308</f>
        <v>EM ANDAMENTO</v>
      </c>
      <c r="I308" s="11">
        <f>'INF GERAIS'!I308</f>
        <v>1811319.6849999998</v>
      </c>
      <c r="J308" s="11">
        <f>'INF GERAIS'!J308</f>
        <v>238714.17</v>
      </c>
      <c r="K308" s="11">
        <f>'INF GERAIS'!K308</f>
        <v>238714.17</v>
      </c>
      <c r="L308" s="11">
        <f>'INF GERAIS'!L308</f>
        <v>0</v>
      </c>
      <c r="M308" s="11">
        <f>'INF GERAIS'!M308</f>
        <v>0</v>
      </c>
      <c r="N308" s="233">
        <f>IF(MAX(PAGAMENTOS!M308,PAGAMENTOS!U308,PAGAMENTOS!AC308,PAGAMENTOS!AK308,PAGAMENTOS!AQ308,PAGAMENTOS!AW308)=0,"SEM PAGAMENTO",IFERROR(INDEX(PAGAMENTOS!308:308,MATCH(MAX(PAGAMENTOS!M308,PAGAMENTOS!U308,PAGAMENTOS!AC308,PAGAMENTOS!AK308,PAGAMENTOS!AQ308,PAGAMENTOS!AW308),PAGAMENTOS!308:308,0)),"SEM PAGAMENTO"))</f>
        <v>43196</v>
      </c>
      <c r="O308" s="120" t="str">
        <f>IF(MAX(PAGAMENTOS!M308,PAGAMENTOS!U308,PAGAMENTOS!AC308,PAGAMENTOS!AK308,PAGAMENTOS!AQ308,PAGAMENTOS!AW308)=0,"SEM PAGAMENTO",IFERROR(IF(MATCH(MAX(PAGAMENTOS!M308,PAGAMENTOS!U308,PAGAMENTOS!AC308,PAGAMENTOS!AK308,PAGAMENTOS!AQ308,PAGAMENTOS!AW308),PAGAMENTOS!308:308,0)&gt;40,INDEX(PAGAMENTOS!308:308,MATCH(MAX(PAGAMENTOS!M308,PAGAMENTOS!U308,PAGAMENTOS!AC308,PAGAMENTOS!AK308,PAGAMENTOS!AQ308,PAGAMENTOS!AW308),PAGAMENTOS!308:308,0)-2)&amp;" P COMP.",IF(MATCH(MAX(PAGAMENTOS!M308,PAGAMENTOS!U308,PAGAMENTOS!AC308,PAGAMENTOS!AK308,PAGAMENTOS!AQ308,PAGAMENTOS!AW308),PAGAMENTOS!308:308,0)=13,"1ª P",IF(MATCH(MAX(PAGAMENTOS!M308,PAGAMENTOS!U308,PAGAMENTOS!AC308,PAGAMENTOS!AK308,PAGAMENTOS!AQ308,PAGAMENTOS!AW308),PAGAMENTOS!308:308,0)=21,"2ª P",IF(MATCH(MAX(PAGAMENTOS!M308,PAGAMENTOS!U308,PAGAMENTOS!AC308,PAGAMENTOS!AK308,PAGAMENTOS!AQ308,PAGAMENTOS!AW308),PAGAMENTOS!308:308,0)=29,"3ª P",IF(PAGAMENTOS!AC308=PAGAMENTOS!AK308,"4ª P","4ª P"))))),"SEM PAGAMENTO"))</f>
        <v>3ª P</v>
      </c>
      <c r="P308" s="11">
        <f>IF(MAX(PAGAMENTOS!M308,PAGAMENTOS!U308,PAGAMENTOS!AC308,PAGAMENTOS!AK308,PAGAMENTOS!AQ308,PAGAMENTOS!AW308)=0,"SEM PAGAMENTO",IFERROR(INDEX(PAGAMENTOS!308:308,MATCH(MAX(PAGAMENTOS!M308,PAGAMENTOS!U308,PAGAMENTOS!AC308,PAGAMENTOS!AK308,PAGAMENTOS!AQ308,PAGAMENTOS!AW308),PAGAMENTOS!308:308,0)-1),"SEM PAGAMENTO"))</f>
        <v>47742.83</v>
      </c>
      <c r="Q308" s="11">
        <f>SUM(PAGAMENTOS!G308,PAGAMENTOS!L308,PAGAMENTOS!T308,PAGAMENTOS!AB308,PAGAMENTOS!AJ308,PAGAMENTOS!AP308,PAGAMENTOS!AV308)</f>
        <v>190971.33000000002</v>
      </c>
      <c r="R308" s="11">
        <f>SUM(PAGAMENTOS!G308,PAGAMENTOS!H308,PAGAMENTOS!L308,PAGAMENTOS!T308,PAGAMENTOS!AB308,PAGAMENTOS!AJ308,PAGAMENTOS!AP308,PAGAMENTOS!AV308)</f>
        <v>190971.33000000002</v>
      </c>
      <c r="S308" s="17">
        <f t="shared" si="4"/>
        <v>0.79999997486533792</v>
      </c>
      <c r="T308" s="11">
        <f>IF(RIGHT(B308)="O",0,IF(AND(R308=0,PAGAMENTOS!H308&lt;&gt;0),0,K308-R308))</f>
        <v>47742.84</v>
      </c>
      <c r="U308" s="120" t="str">
        <f>IF(AND(OR(PAGAMENTOS!AG308&lt;&gt;"",PAGAMENTOS!AH308&lt;&gt;""),PAGAMENTOS!AK308=""),"4ª",IF(AND(OR(PAGAMENTOS!Y308&lt;&gt;"",PAGAMENTOS!Z308&lt;&gt;""),PAGAMENTOS!AC308=""),"3ª",IF(AND(OR(PAGAMENTOS!Q308&lt;&gt;"",PAGAMENTOS!R308&lt;&gt;""),PAGAMENTOS!U308=""),"2ª",IF(AND(OR(PAGAMENTOS!I308&lt;&gt;"",PAGAMENTOS!J308&lt;&gt;""),PAGAMENTOS!M308=""),"1ª","OK"))))</f>
        <v>OK</v>
      </c>
      <c r="V308" s="120" t="str">
        <f>IF(U308="4ª",IF(PAGAMENTOS!AH308="","AGUARDANDO VISTORIA","NO FINANCEIRO"),IF(U308="3ª",IF(PAGAMENTOS!Z308="","AGUARDANDO VISTORIA","NO FINANCEIRO"),IF(U308="2ª",IF(PAGAMENTOS!R308="","AGUARDANDO VISTORIA","NO FINANCEIRO"),IF(U308="1ª",IF(PAGAMENTOS!J308="","AGUARDANDO LIBERAÇÃO","NO FINANCEIRO"),"OK"))))</f>
        <v>OK</v>
      </c>
      <c r="W308" s="233" t="str">
        <f>IF(U308="4ª",IF(PAGAMENTOS!AH308="",PAGAMENTOS!AG308,PAGAMENTOS!AH308),IF(U308="3ª",IF(PAGAMENTOS!Z308="",PAGAMENTOS!Y308,PAGAMENTOS!Z308),IF(U308="2ª",IF(PAGAMENTOS!R308="",PAGAMENTOS!Q308,PAGAMENTOS!R308),IF(U308="1ª",IF(PAGAMENTOS!J308="",PAGAMENTOS!I308,PAGAMENTOS!J308),"OK"))))</f>
        <v>OK</v>
      </c>
      <c r="X308" s="18">
        <f>MAX(VISTORIA!Y308,VISTORIA!U308,VISTORIA!Q308,VISTORIA!M308,VISTORIA!I308)</f>
        <v>1</v>
      </c>
      <c r="Y308" s="18">
        <f>IF(VISTORIA!Y308&lt;&gt;"",VISTORIA!Y308,IF(VISTORIA!U308&lt;&gt;"",VISTORIA!U308,IF(VISTORIA!Q308&lt;&gt;"",VISTORIA!Q308,IF(VISTORIA!M308&lt;&gt;"",VISTORIA!M308,IF(VISTORIA!I308&lt;&gt;"",VISTORIA!I308,0)))))</f>
        <v>1</v>
      </c>
      <c r="Z308" s="233">
        <f>IF(VISTORIA!Y308&lt;&gt;"",VISTORIA!W308,IF(VISTORIA!U308&lt;&gt;"",VISTORIA!S308,IF(VISTORIA!Q308&lt;&gt;"",VISTORIA!O308,IF(VISTORIA!M308&lt;&gt;"",VISTORIA!K308,IF(VISTORIA!I308&lt;&gt;"",VISTORIA!G308,"NA")))))</f>
        <v>44365</v>
      </c>
      <c r="AA308" s="233" t="str">
        <f>IF(VISTORIA!Y308&lt;&gt;"",VISTORIA!X308,IF(VISTORIA!U308&lt;&gt;"",VISTORIA!T308,IF(VISTORIA!Q308&lt;&gt;"",VISTORIA!P308,IF(VISTORIA!M308&lt;&gt;"",VISTORIA!L308,IF(VISTORIA!I308&lt;&gt;"",VISTORIA!H308,"NA")))))</f>
        <v/>
      </c>
      <c r="AB308" s="233">
        <f>IF(OR(G308="AGUARDANDO PRESTAÇÃO DE CONTAS",G308="AGUARDANDO APROVAÇÃO PRESTAÇÃO DE CONTAS",G308="CONCLUÍDO"),"PTM CONCLUÍDO",IF(AND(VISTORIA!X308="",VISTORIA!W308&lt;&gt;""),VISTORIA!W308,IF(AND(VISTORIA!T308="",VISTORIA!S308&lt;&gt;""),VISTORIA!S308,IF(AND(VISTORIA!P308="",VISTORIA!O308&lt;&gt;""),VISTORIA!O308,IF(AND(VISTORIA!L308="",VISTORIA!K308&lt;&gt;""),VISTORIA!K308,IF(AND(VISTORIA!H308="",VISTORIA!G308&lt;&gt;""),VISTORIA!G308,"SEM PEDIDO"))))))</f>
        <v>44365</v>
      </c>
      <c r="AC308" s="18" t="str">
        <f>IFERROR(INDEX('CONCLUSÃO INFORMAL'!308:308,MATCH(MAX('CONCLUSÃO INFORMAL'!H308,'CONCLUSÃO INFORMAL'!L308,'CONCLUSÃO INFORMAL'!P308),'CONCLUSÃO INFORMAL'!308:308,0)-1),"NÃO INFORMADO")</f>
        <v>NÃO INFORMADO</v>
      </c>
      <c r="AD308" s="233" t="str">
        <f>IFERROR(INDEX('CONCLUSÃO INFORMAL'!308:308,MATCH(MAX('CONCLUSÃO INFORMAL'!H308,'CONCLUSÃO INFORMAL'!L308,'CONCLUSÃO INFORMAL'!P308),'CONCLUSÃO INFORMAL'!308:308,0)),"NÃO INFORMADO")</f>
        <v>NÃO INFORMADO</v>
      </c>
      <c r="AE308" s="1950" t="str">
        <f>IFERROR(INDEX('CONCLUSÃO INFORMAL'!308:308,MATCH(MAX('CONCLUSÃO INFORMAL'!H308,'CONCLUSÃO INFORMAL'!L308,'CONCLUSÃO INFORMAL'!P308),'CONCLUSÃO INFORMAL'!308:308,0)+1),"NÃO INFORMADO")</f>
        <v>NÃO INFORMADO</v>
      </c>
    </row>
    <row r="309" spans="2:31" ht="43.5" x14ac:dyDescent="0.35">
      <c r="B309" s="7" t="str">
        <f>'INF GERAIS'!B309&amp;IFERROR(IF(INDEX(APOIO!$A$5:$A$50,MATCH('INF GERAIS'!N309,APOIO!$B$5:$B$50,0))="NÃO",APOIO!$A$2&amp;"NÃO VÁLIDO",""),"")</f>
        <v>2014.0293</v>
      </c>
      <c r="C309" s="1950" t="str">
        <f>'INF GERAIS'!C309</f>
        <v>SERTÃO DE ITAPARICA</v>
      </c>
      <c r="D309" s="1950" t="str">
        <f>'INF GERAIS'!D309</f>
        <v>PETROLÂNDIA</v>
      </c>
      <c r="E309" s="1950" t="str">
        <f>'INF GERAIS'!E309</f>
        <v>PAVIMENTAÇÃO NAS AGROVILAS</v>
      </c>
      <c r="F309" s="1950" t="str">
        <f>'INF GERAIS'!G309</f>
        <v>NORMAL</v>
      </c>
      <c r="G309" s="1950" t="str">
        <f>'INF GERAIS'!N309</f>
        <v>AGUARDANDO APROVAÇÃO PRESTAÇÃO DE CONTAS (SECRETARIA)</v>
      </c>
      <c r="H309" s="1950" t="str">
        <f>'INF GERAIS'!O309</f>
        <v>CONCLUÍDA</v>
      </c>
      <c r="I309" s="11">
        <f>'INF GERAIS'!I309</f>
        <v>1207546.4666666666</v>
      </c>
      <c r="J309" s="11">
        <f>'INF GERAIS'!J309</f>
        <v>1427273.3</v>
      </c>
      <c r="K309" s="11">
        <f>'INF GERAIS'!K309</f>
        <v>1186483.46</v>
      </c>
      <c r="L309" s="11">
        <f>'INF GERAIS'!L309</f>
        <v>0</v>
      </c>
      <c r="M309" s="11">
        <f>'INF GERAIS'!M309</f>
        <v>240789.94</v>
      </c>
      <c r="N309" s="233">
        <f>IF(MAX(PAGAMENTOS!M309,PAGAMENTOS!U309,PAGAMENTOS!AC309,PAGAMENTOS!AK309,PAGAMENTOS!AQ309,PAGAMENTOS!AW309)=0,"SEM PAGAMENTO",IFERROR(INDEX(PAGAMENTOS!309:309,MATCH(MAX(PAGAMENTOS!M309,PAGAMENTOS!U309,PAGAMENTOS!AC309,PAGAMENTOS!AK309,PAGAMENTOS!AQ309,PAGAMENTOS!AW309),PAGAMENTOS!309:309,0)),"SEM PAGAMENTO"))</f>
        <v>44526</v>
      </c>
      <c r="O309" s="120" t="str">
        <f>IF(MAX(PAGAMENTOS!M309,PAGAMENTOS!U309,PAGAMENTOS!AC309,PAGAMENTOS!AK309,PAGAMENTOS!AQ309,PAGAMENTOS!AW309)=0,"SEM PAGAMENTO",IFERROR(IF(MATCH(MAX(PAGAMENTOS!M309,PAGAMENTOS!U309,PAGAMENTOS!AC309,PAGAMENTOS!AK309,PAGAMENTOS!AQ309,PAGAMENTOS!AW309),PAGAMENTOS!309:309,0)&gt;40,INDEX(PAGAMENTOS!309:309,MATCH(MAX(PAGAMENTOS!M309,PAGAMENTOS!U309,PAGAMENTOS!AC309,PAGAMENTOS!AK309,PAGAMENTOS!AQ309,PAGAMENTOS!AW309),PAGAMENTOS!309:309,0)-2)&amp;" P COMP.",IF(MATCH(MAX(PAGAMENTOS!M309,PAGAMENTOS!U309,PAGAMENTOS!AC309,PAGAMENTOS!AK309,PAGAMENTOS!AQ309,PAGAMENTOS!AW309),PAGAMENTOS!309:309,0)=13,"1ª P",IF(MATCH(MAX(PAGAMENTOS!M309,PAGAMENTOS!U309,PAGAMENTOS!AC309,PAGAMENTOS!AK309,PAGAMENTOS!AQ309,PAGAMENTOS!AW309),PAGAMENTOS!309:309,0)=21,"2ª P",IF(MATCH(MAX(PAGAMENTOS!M309,PAGAMENTOS!U309,PAGAMENTOS!AC309,PAGAMENTOS!AK309,PAGAMENTOS!AQ309,PAGAMENTOS!AW309),PAGAMENTOS!309:309,0)=29,"3ª P",IF(PAGAMENTOS!AC309=PAGAMENTOS!AK309,"4ª P","4ª P"))))),"SEM PAGAMENTO"))</f>
        <v>4ª P</v>
      </c>
      <c r="P309" s="11">
        <f>IF(MAX(PAGAMENTOS!M309,PAGAMENTOS!U309,PAGAMENTOS!AC309,PAGAMENTOS!AK309,PAGAMENTOS!AQ309,PAGAMENTOS!AW309)=0,"SEM PAGAMENTO",IFERROR(INDEX(PAGAMENTOS!309:309,MATCH(MAX(PAGAMENTOS!M309,PAGAMENTOS!U309,PAGAMENTOS!AC309,PAGAMENTOS!AK309,PAGAMENTOS!AQ309,PAGAMENTOS!AW309),PAGAMENTOS!309:309,0)-1),"SEM PAGAMENTO"))</f>
        <v>237296.7</v>
      </c>
      <c r="Q309" s="11">
        <f>SUM(PAGAMENTOS!G309,PAGAMENTOS!L309,PAGAMENTOS!T309,PAGAMENTOS!AB309,PAGAMENTOS!AJ309,PAGAMENTOS!AP309,PAGAMENTOS!AV309)</f>
        <v>1186483.46</v>
      </c>
      <c r="R309" s="11">
        <f>SUM(PAGAMENTOS!G309,PAGAMENTOS!H309,PAGAMENTOS!L309,PAGAMENTOS!T309,PAGAMENTOS!AB309,PAGAMENTOS!AJ309,PAGAMENTOS!AP309,PAGAMENTOS!AV309)</f>
        <v>1186483.46</v>
      </c>
      <c r="S309" s="17">
        <f t="shared" si="4"/>
        <v>1</v>
      </c>
      <c r="T309" s="11">
        <f>IF(RIGHT(B309)="O",0,IF(AND(R309=0,PAGAMENTOS!H309&lt;&gt;0),0,K309-R309))</f>
        <v>0</v>
      </c>
      <c r="U309" s="120" t="str">
        <f>IF(AND(OR(PAGAMENTOS!AG309&lt;&gt;"",PAGAMENTOS!AH309&lt;&gt;""),PAGAMENTOS!AK309=""),"4ª",IF(AND(OR(PAGAMENTOS!Y309&lt;&gt;"",PAGAMENTOS!Z309&lt;&gt;""),PAGAMENTOS!AC309=""),"3ª",IF(AND(OR(PAGAMENTOS!Q309&lt;&gt;"",PAGAMENTOS!R309&lt;&gt;""),PAGAMENTOS!U309=""),"2ª",IF(AND(OR(PAGAMENTOS!I309&lt;&gt;"",PAGAMENTOS!J309&lt;&gt;""),PAGAMENTOS!M309=""),"1ª","OK"))))</f>
        <v>OK</v>
      </c>
      <c r="V309" s="120" t="str">
        <f>IF(U309="4ª",IF(PAGAMENTOS!AH309="","AGUARDANDO VISTORIA","NO FINANCEIRO"),IF(U309="3ª",IF(PAGAMENTOS!Z309="","AGUARDANDO VISTORIA","NO FINANCEIRO"),IF(U309="2ª",IF(PAGAMENTOS!R309="","AGUARDANDO VISTORIA","NO FINANCEIRO"),IF(U309="1ª",IF(PAGAMENTOS!J309="","AGUARDANDO LIBERAÇÃO","NO FINANCEIRO"),"OK"))))</f>
        <v>OK</v>
      </c>
      <c r="W309" s="233" t="str">
        <f>IF(U309="4ª",IF(PAGAMENTOS!AH309="",PAGAMENTOS!AG309,PAGAMENTOS!AH309),IF(U309="3ª",IF(PAGAMENTOS!Z309="",PAGAMENTOS!Y309,PAGAMENTOS!Z309),IF(U309="2ª",IF(PAGAMENTOS!R309="",PAGAMENTOS!Q309,PAGAMENTOS!R309),IF(U309="1ª",IF(PAGAMENTOS!J309="",PAGAMENTOS!I309,PAGAMENTOS!J309),"OK"))))</f>
        <v>OK</v>
      </c>
      <c r="X309" s="18">
        <f>MAX(VISTORIA!Y309,VISTORIA!U309,VISTORIA!Q309,VISTORIA!M309,VISTORIA!I309)</f>
        <v>0.6</v>
      </c>
      <c r="Y309" s="18">
        <f>IF(VISTORIA!Y309&lt;&gt;"",VISTORIA!Y309,IF(VISTORIA!U309&lt;&gt;"",VISTORIA!U309,IF(VISTORIA!Q309&lt;&gt;"",VISTORIA!Q309,IF(VISTORIA!M309&lt;&gt;"",VISTORIA!M309,IF(VISTORIA!I309&lt;&gt;"",VISTORIA!I309,0)))))</f>
        <v>0.6</v>
      </c>
      <c r="Z309" s="233">
        <f>IF(VISTORIA!Y309&lt;&gt;"",VISTORIA!W309,IF(VISTORIA!U309&lt;&gt;"",VISTORIA!S309,IF(VISTORIA!Q309&lt;&gt;"",VISTORIA!O309,IF(VISTORIA!M309&lt;&gt;"",VISTORIA!K309,IF(VISTORIA!I309&lt;&gt;"",VISTORIA!G309,"NA")))))</f>
        <v>44105</v>
      </c>
      <c r="AA309" s="233">
        <f>IF(VISTORIA!Y309&lt;&gt;"",VISTORIA!X309,IF(VISTORIA!U309&lt;&gt;"",VISTORIA!T309,IF(VISTORIA!Q309&lt;&gt;"",VISTORIA!P309,IF(VISTORIA!M309&lt;&gt;"",VISTORIA!L309,IF(VISTORIA!I309&lt;&gt;"",VISTORIA!H309,"NA")))))</f>
        <v>44119</v>
      </c>
      <c r="AB309" s="233">
        <f>IF(OR(G309="AGUARDANDO PRESTAÇÃO DE CONTAS",G309="AGUARDANDO APROVAÇÃO PRESTAÇÃO DE CONTAS",G309="CONCLUÍDO"),"PTM CONCLUÍDO",IF(AND(VISTORIA!X309="",VISTORIA!W309&lt;&gt;""),VISTORIA!W309,IF(AND(VISTORIA!T309="",VISTORIA!S309&lt;&gt;""),VISTORIA!S309,IF(AND(VISTORIA!P309="",VISTORIA!O309&lt;&gt;""),VISTORIA!O309,IF(AND(VISTORIA!L309="",VISTORIA!K309&lt;&gt;""),VISTORIA!K309,IF(AND(VISTORIA!H309="",VISTORIA!G309&lt;&gt;""),VISTORIA!G309,"SEM PEDIDO"))))))</f>
        <v>44109</v>
      </c>
      <c r="AC309" s="18" t="str">
        <f>IFERROR(INDEX('CONCLUSÃO INFORMAL'!309:309,MATCH(MAX('CONCLUSÃO INFORMAL'!H309,'CONCLUSÃO INFORMAL'!L309,'CONCLUSÃO INFORMAL'!P309),'CONCLUSÃO INFORMAL'!309:309,0)-1),"NÃO INFORMADO")</f>
        <v>NÃO INFORMADO</v>
      </c>
      <c r="AD309" s="233" t="str">
        <f>IFERROR(INDEX('CONCLUSÃO INFORMAL'!309:309,MATCH(MAX('CONCLUSÃO INFORMAL'!H309,'CONCLUSÃO INFORMAL'!L309,'CONCLUSÃO INFORMAL'!P309),'CONCLUSÃO INFORMAL'!309:309,0)),"NÃO INFORMADO")</f>
        <v>NÃO INFORMADO</v>
      </c>
      <c r="AE309" s="1950" t="str">
        <f>IFERROR(INDEX('CONCLUSÃO INFORMAL'!309:309,MATCH(MAX('CONCLUSÃO INFORMAL'!H309,'CONCLUSÃO INFORMAL'!L309,'CONCLUSÃO INFORMAL'!P309),'CONCLUSÃO INFORMAL'!309:309,0)+1),"NÃO INFORMADO")</f>
        <v>NÃO INFORMADO</v>
      </c>
    </row>
    <row r="310" spans="2:31" ht="72.5" x14ac:dyDescent="0.35">
      <c r="B310" s="7" t="str">
        <f>'INF GERAIS'!B310&amp;IFERROR(IF(INDEX(APOIO!$A$5:$A$50,MATCH('INF GERAIS'!N310,APOIO!$B$5:$B$50,0))="NÃO",APOIO!$A$2&amp;"NÃO VÁLIDO",""),"")</f>
        <v>2014.0294
NÃO VÁLIDO</v>
      </c>
      <c r="C310" s="1950" t="str">
        <f>'INF GERAIS'!C310</f>
        <v>SERTÃO DO SÃO FRANCISCO</v>
      </c>
      <c r="D310" s="1950" t="str">
        <f>'INF GERAIS'!D310</f>
        <v>PETROLINA</v>
      </c>
      <c r="E310" s="1950" t="str">
        <f>'INF GERAIS'!E310</f>
        <v xml:space="preserve">PAVIMENTAÇÃO EM TRATAMENTO SUPERFICIAL DUPLO (TSD) COMCAPA SELANTE DE DIVERSAS RUAS E AVENIDAS </v>
      </c>
      <c r="F310" s="1950" t="str">
        <f>'INF GERAIS'!G310</f>
        <v>NORMAL</v>
      </c>
      <c r="G310" s="1950" t="str">
        <f>'INF GERAIS'!N310</f>
        <v>CANCELADO</v>
      </c>
      <c r="H310" s="1950" t="str">
        <f>'INF GERAIS'!O310</f>
        <v>CANCELADA</v>
      </c>
      <c r="I310" s="11">
        <f>'INF GERAIS'!I310</f>
        <v>4796813.2091666702</v>
      </c>
      <c r="J310" s="11">
        <f>'INF GERAIS'!J310</f>
        <v>0</v>
      </c>
      <c r="K310" s="11">
        <f>'INF GERAIS'!K310</f>
        <v>0</v>
      </c>
      <c r="L310" s="11">
        <f>'INF GERAIS'!L310</f>
        <v>0</v>
      </c>
      <c r="M310" s="11">
        <f>'INF GERAIS'!M310</f>
        <v>0</v>
      </c>
      <c r="N310" s="233">
        <f>IF(MAX(PAGAMENTOS!M310,PAGAMENTOS!U310,PAGAMENTOS!AC310,PAGAMENTOS!AK310,PAGAMENTOS!AQ310,PAGAMENTOS!AW310)=0,"SEM PAGAMENTO",IFERROR(INDEX(PAGAMENTOS!310:310,MATCH(MAX(PAGAMENTOS!M310,PAGAMENTOS!U310,PAGAMENTOS!AC310,PAGAMENTOS!AK310,PAGAMENTOS!AQ310,PAGAMENTOS!AW310),PAGAMENTOS!310:310,0)),"SEM PAGAMENTO"))</f>
        <v>41823</v>
      </c>
      <c r="O310" s="120" t="str">
        <f>IF(MAX(PAGAMENTOS!M310,PAGAMENTOS!U310,PAGAMENTOS!AC310,PAGAMENTOS!AK310,PAGAMENTOS!AQ310,PAGAMENTOS!AW310)=0,"SEM PAGAMENTO",IFERROR(IF(MATCH(MAX(PAGAMENTOS!M310,PAGAMENTOS!U310,PAGAMENTOS!AC310,PAGAMENTOS!AK310,PAGAMENTOS!AQ310,PAGAMENTOS!AW310),PAGAMENTOS!310:310,0)&gt;40,INDEX(PAGAMENTOS!310:310,MATCH(MAX(PAGAMENTOS!M310,PAGAMENTOS!U310,PAGAMENTOS!AC310,PAGAMENTOS!AK310,PAGAMENTOS!AQ310,PAGAMENTOS!AW310),PAGAMENTOS!310:310,0)-2)&amp;" P COMP.",IF(MATCH(MAX(PAGAMENTOS!M310,PAGAMENTOS!U310,PAGAMENTOS!AC310,PAGAMENTOS!AK310,PAGAMENTOS!AQ310,PAGAMENTOS!AW310),PAGAMENTOS!310:310,0)=13,"1ª P",IF(MATCH(MAX(PAGAMENTOS!M310,PAGAMENTOS!U310,PAGAMENTOS!AC310,PAGAMENTOS!AK310,PAGAMENTOS!AQ310,PAGAMENTOS!AW310),PAGAMENTOS!310:310,0)=21,"2ª P",IF(MATCH(MAX(PAGAMENTOS!M310,PAGAMENTOS!U310,PAGAMENTOS!AC310,PAGAMENTOS!AK310,PAGAMENTOS!AQ310,PAGAMENTOS!AW310),PAGAMENTOS!310:310,0)=29,"3ª P",IF(PAGAMENTOS!AC310=PAGAMENTOS!AK310,"4ª P","4ª P"))))),"SEM PAGAMENTO"))</f>
        <v>1ª P</v>
      </c>
      <c r="P310" s="11">
        <f>IF(MAX(PAGAMENTOS!M310,PAGAMENTOS!U310,PAGAMENTOS!AC310,PAGAMENTOS!AK310,PAGAMENTOS!AQ310,PAGAMENTOS!AW310)=0,"SEM PAGAMENTO",IFERROR(INDEX(PAGAMENTOS!310:310,MATCH(MAX(PAGAMENTOS!M310,PAGAMENTOS!U310,PAGAMENTOS!AC310,PAGAMENTOS!AK310,PAGAMENTOS!AQ310,PAGAMENTOS!AW310),PAGAMENTOS!310:310,0)-1),"SEM PAGAMENTO"))</f>
        <v>839203.5</v>
      </c>
      <c r="Q310" s="11">
        <f>SUM(PAGAMENTOS!G310,PAGAMENTOS!L310,PAGAMENTOS!T310,PAGAMENTOS!AB310,PAGAMENTOS!AJ310,PAGAMENTOS!AP310,PAGAMENTOS!AV310)</f>
        <v>0</v>
      </c>
      <c r="R310" s="11">
        <f>SUM(PAGAMENTOS!G310,PAGAMENTOS!H310,PAGAMENTOS!L310,PAGAMENTOS!T310,PAGAMENTOS!AB310,PAGAMENTOS!AJ310,PAGAMENTOS!AP310,PAGAMENTOS!AV310)</f>
        <v>0</v>
      </c>
      <c r="S310" s="17" t="str">
        <f t="shared" si="4"/>
        <v>NA</v>
      </c>
      <c r="T310" s="11">
        <f>IF(RIGHT(B310)="O",0,IF(AND(R310=0,PAGAMENTOS!H310&lt;&gt;0),0,K310-R310))</f>
        <v>0</v>
      </c>
      <c r="U310" s="120" t="str">
        <f>IF(AND(OR(PAGAMENTOS!AG310&lt;&gt;"",PAGAMENTOS!AH310&lt;&gt;""),PAGAMENTOS!AK310=""),"4ª",IF(AND(OR(PAGAMENTOS!Y310&lt;&gt;"",PAGAMENTOS!Z310&lt;&gt;""),PAGAMENTOS!AC310=""),"3ª",IF(AND(OR(PAGAMENTOS!Q310&lt;&gt;"",PAGAMENTOS!R310&lt;&gt;""),PAGAMENTOS!U310=""),"2ª",IF(AND(OR(PAGAMENTOS!I310&lt;&gt;"",PAGAMENTOS!J310&lt;&gt;""),PAGAMENTOS!M310=""),"1ª","OK"))))</f>
        <v>OK</v>
      </c>
      <c r="V310" s="120" t="str">
        <f>IF(U310="4ª",IF(PAGAMENTOS!AH310="","AGUARDANDO VISTORIA","NO FINANCEIRO"),IF(U310="3ª",IF(PAGAMENTOS!Z310="","AGUARDANDO VISTORIA","NO FINANCEIRO"),IF(U310="2ª",IF(PAGAMENTOS!R310="","AGUARDANDO VISTORIA","NO FINANCEIRO"),IF(U310="1ª",IF(PAGAMENTOS!J310="","AGUARDANDO LIBERAÇÃO","NO FINANCEIRO"),"OK"))))</f>
        <v>OK</v>
      </c>
      <c r="W310" s="233" t="str">
        <f>IF(U310="4ª",IF(PAGAMENTOS!AH310="",PAGAMENTOS!AG310,PAGAMENTOS!AH310),IF(U310="3ª",IF(PAGAMENTOS!Z310="",PAGAMENTOS!Y310,PAGAMENTOS!Z310),IF(U310="2ª",IF(PAGAMENTOS!R310="",PAGAMENTOS!Q310,PAGAMENTOS!R310),IF(U310="1ª",IF(PAGAMENTOS!J310="",PAGAMENTOS!I310,PAGAMENTOS!J310),"OK"))))</f>
        <v>OK</v>
      </c>
      <c r="X310" s="18">
        <f>MAX(VISTORIA!Y310,VISTORIA!U310,VISTORIA!Q310,VISTORIA!M310,VISTORIA!I310)</f>
        <v>0</v>
      </c>
      <c r="Y310" s="18">
        <f>IF(VISTORIA!Y310&lt;&gt;"",VISTORIA!Y310,IF(VISTORIA!U310&lt;&gt;"",VISTORIA!U310,IF(VISTORIA!Q310&lt;&gt;"",VISTORIA!Q310,IF(VISTORIA!M310&lt;&gt;"",VISTORIA!M310,IF(VISTORIA!I310&lt;&gt;"",VISTORIA!I310,0)))))</f>
        <v>0</v>
      </c>
      <c r="Z310" s="233" t="str">
        <f>IF(VISTORIA!Y310&lt;&gt;"",VISTORIA!W310,IF(VISTORIA!U310&lt;&gt;"",VISTORIA!S310,IF(VISTORIA!Q310&lt;&gt;"",VISTORIA!O310,IF(VISTORIA!M310&lt;&gt;"",VISTORIA!K310,IF(VISTORIA!I310&lt;&gt;"",VISTORIA!G310,"NA")))))</f>
        <v>NA</v>
      </c>
      <c r="AA310" s="233" t="str">
        <f>IF(VISTORIA!Y310&lt;&gt;"",VISTORIA!X310,IF(VISTORIA!U310&lt;&gt;"",VISTORIA!T310,IF(VISTORIA!Q310&lt;&gt;"",VISTORIA!P310,IF(VISTORIA!M310&lt;&gt;"",VISTORIA!L310,IF(VISTORIA!I310&lt;&gt;"",VISTORIA!H310,"NA")))))</f>
        <v>NA</v>
      </c>
      <c r="AB310" s="233" t="str">
        <f>IF(OR(G310="AGUARDANDO PRESTAÇÃO DE CONTAS",G310="AGUARDANDO APROVAÇÃO PRESTAÇÃO DE CONTAS",G310="CONCLUÍDO"),"PTM CONCLUÍDO",IF(AND(VISTORIA!X310="",VISTORIA!W310&lt;&gt;""),VISTORIA!W310,IF(AND(VISTORIA!T310="",VISTORIA!S310&lt;&gt;""),VISTORIA!S310,IF(AND(VISTORIA!P310="",VISTORIA!O310&lt;&gt;""),VISTORIA!O310,IF(AND(VISTORIA!L310="",VISTORIA!K310&lt;&gt;""),VISTORIA!K310,IF(AND(VISTORIA!H310="",VISTORIA!G310&lt;&gt;""),VISTORIA!G310,"SEM PEDIDO"))))))</f>
        <v>SEM PEDIDO</v>
      </c>
      <c r="AC310" s="18" t="str">
        <f>IFERROR(INDEX('CONCLUSÃO INFORMAL'!310:310,MATCH(MAX('CONCLUSÃO INFORMAL'!H310,'CONCLUSÃO INFORMAL'!L310,'CONCLUSÃO INFORMAL'!P310),'CONCLUSÃO INFORMAL'!310:310,0)-1),"NÃO INFORMADO")</f>
        <v>NÃO INFORMADO</v>
      </c>
      <c r="AD310" s="233" t="str">
        <f>IFERROR(INDEX('CONCLUSÃO INFORMAL'!310:310,MATCH(MAX('CONCLUSÃO INFORMAL'!H310,'CONCLUSÃO INFORMAL'!L310,'CONCLUSÃO INFORMAL'!P310),'CONCLUSÃO INFORMAL'!310:310,0)),"NÃO INFORMADO")</f>
        <v>NÃO INFORMADO</v>
      </c>
      <c r="AE310" s="1950" t="str">
        <f>IFERROR(INDEX('CONCLUSÃO INFORMAL'!310:310,MATCH(MAX('CONCLUSÃO INFORMAL'!H310,'CONCLUSÃO INFORMAL'!L310,'CONCLUSÃO INFORMAL'!P310),'CONCLUSÃO INFORMAL'!310:310,0)+1),"NÃO INFORMADO")</f>
        <v>NÃO INFORMADO</v>
      </c>
    </row>
    <row r="311" spans="2:31" ht="72.5" x14ac:dyDescent="0.35">
      <c r="B311" s="7" t="str">
        <f>'INF GERAIS'!B311&amp;IFERROR(IF(INDEX(APOIO!$A$5:$A$50,MATCH('INF GERAIS'!N311,APOIO!$B$5:$B$50,0))="NÃO",APOIO!$A$2&amp;"NÃO VÁLIDO",""),"")</f>
        <v>2014.0295</v>
      </c>
      <c r="C311" s="1950" t="str">
        <f>'INF GERAIS'!C311</f>
        <v>SERTÃO DO SÃO FRANCISCO</v>
      </c>
      <c r="D311" s="1950" t="str">
        <f>'INF GERAIS'!D311</f>
        <v>PETROLINA</v>
      </c>
      <c r="E311" s="1950" t="str">
        <f>'INF GERAIS'!E311</f>
        <v>PAVIMENTAÇÃO EM CONCRETO BETUMINOSO USINADO A QUENTE  (CBUQ) DE DIVERSAS RUAS E AVENIDAS DO MUNICÍPIO</v>
      </c>
      <c r="F311" s="1950" t="str">
        <f>'INF GERAIS'!G311</f>
        <v>NORMAL</v>
      </c>
      <c r="G311" s="1950" t="str">
        <f>'INF GERAIS'!N311</f>
        <v>AGUARDANDO PRESTAÇÃO DE CONTAS</v>
      </c>
      <c r="H311" s="1950" t="str">
        <f>'INF GERAIS'!O311</f>
        <v>CONCLUÍDA</v>
      </c>
      <c r="I311" s="11">
        <f>'INF GERAIS'!I311</f>
        <v>4796813.2091666674</v>
      </c>
      <c r="J311" s="11">
        <f>'INF GERAIS'!J311</f>
        <v>4075670.41</v>
      </c>
      <c r="K311" s="11">
        <f>'INF GERAIS'!K311</f>
        <v>4075670.41</v>
      </c>
      <c r="L311" s="11">
        <f>'INF GERAIS'!L311</f>
        <v>0</v>
      </c>
      <c r="M311" s="11">
        <f>'INF GERAIS'!M311</f>
        <v>0</v>
      </c>
      <c r="N311" s="233">
        <f>IF(MAX(PAGAMENTOS!M311,PAGAMENTOS!U311,PAGAMENTOS!AC311,PAGAMENTOS!AK311,PAGAMENTOS!AQ311,PAGAMENTOS!AW311)=0,"SEM PAGAMENTO",IFERROR(INDEX(PAGAMENTOS!311:311,MATCH(MAX(PAGAMENTOS!M311,PAGAMENTOS!U311,PAGAMENTOS!AC311,PAGAMENTOS!AK311,PAGAMENTOS!AQ311,PAGAMENTOS!AW311),PAGAMENTOS!311:311,0)),"SEM PAGAMENTO"))</f>
        <v>43909</v>
      </c>
      <c r="O311" s="120" t="str">
        <f>IF(MAX(PAGAMENTOS!M311,PAGAMENTOS!U311,PAGAMENTOS!AC311,PAGAMENTOS!AK311,PAGAMENTOS!AQ311,PAGAMENTOS!AW311)=0,"SEM PAGAMENTO",IFERROR(IF(MATCH(MAX(PAGAMENTOS!M311,PAGAMENTOS!U311,PAGAMENTOS!AC311,PAGAMENTOS!AK311,PAGAMENTOS!AQ311,PAGAMENTOS!AW311),PAGAMENTOS!311:311,0)&gt;40,INDEX(PAGAMENTOS!311:311,MATCH(MAX(PAGAMENTOS!M311,PAGAMENTOS!U311,PAGAMENTOS!AC311,PAGAMENTOS!AK311,PAGAMENTOS!AQ311,PAGAMENTOS!AW311),PAGAMENTOS!311:311,0)-2)&amp;" P COMP.",IF(MATCH(MAX(PAGAMENTOS!M311,PAGAMENTOS!U311,PAGAMENTOS!AC311,PAGAMENTOS!AK311,PAGAMENTOS!AQ311,PAGAMENTOS!AW311),PAGAMENTOS!311:311,0)=13,"1ª P",IF(MATCH(MAX(PAGAMENTOS!M311,PAGAMENTOS!U311,PAGAMENTOS!AC311,PAGAMENTOS!AK311,PAGAMENTOS!AQ311,PAGAMENTOS!AW311),PAGAMENTOS!311:311,0)=21,"2ª P",IF(MATCH(MAX(PAGAMENTOS!M311,PAGAMENTOS!U311,PAGAMENTOS!AC311,PAGAMENTOS!AK311,PAGAMENTOS!AQ311,PAGAMENTOS!AW311),PAGAMENTOS!311:311,0)=29,"3ª P",IF(PAGAMENTOS!AC311=PAGAMENTOS!AK311,"4ª P","4ª P"))))),"SEM PAGAMENTO"))</f>
        <v>4ª P</v>
      </c>
      <c r="P311" s="11">
        <f>IF(MAX(PAGAMENTOS!M311,PAGAMENTOS!U311,PAGAMENTOS!AC311,PAGAMENTOS!AK311,PAGAMENTOS!AQ311,PAGAMENTOS!AW311)=0,"SEM PAGAMENTO",IFERROR(INDEX(PAGAMENTOS!311:311,MATCH(MAX(PAGAMENTOS!M311,PAGAMENTOS!U311,PAGAMENTOS!AC311,PAGAMENTOS!AK311,PAGAMENTOS!AQ311,PAGAMENTOS!AW311),PAGAMENTOS!311:311,0)-1),"SEM PAGAMENTO"))</f>
        <v>238219.85</v>
      </c>
      <c r="Q311" s="11">
        <f>SUM(PAGAMENTOS!G311,PAGAMENTOS!L311,PAGAMENTOS!T311,PAGAMENTOS!AB311,PAGAMENTOS!AJ311,PAGAMENTOS!AP311,PAGAMENTOS!AV311)</f>
        <v>4075670.41</v>
      </c>
      <c r="R311" s="11">
        <f>SUM(PAGAMENTOS!G311,PAGAMENTOS!H311,PAGAMENTOS!L311,PAGAMENTOS!T311,PAGAMENTOS!AB311,PAGAMENTOS!AJ311,PAGAMENTOS!AP311,PAGAMENTOS!AV311)</f>
        <v>4075670.41</v>
      </c>
      <c r="S311" s="17">
        <f t="shared" si="4"/>
        <v>1</v>
      </c>
      <c r="T311" s="11">
        <f>IF(RIGHT(B311)="O",0,IF(AND(R311=0,PAGAMENTOS!H311&lt;&gt;0),0,K311-R311))</f>
        <v>0</v>
      </c>
      <c r="U311" s="120" t="str">
        <f>IF(AND(OR(PAGAMENTOS!AG311&lt;&gt;"",PAGAMENTOS!AH311&lt;&gt;""),PAGAMENTOS!AK311=""),"4ª",IF(AND(OR(PAGAMENTOS!Y311&lt;&gt;"",PAGAMENTOS!Z311&lt;&gt;""),PAGAMENTOS!AC311=""),"3ª",IF(AND(OR(PAGAMENTOS!Q311&lt;&gt;"",PAGAMENTOS!R311&lt;&gt;""),PAGAMENTOS!U311=""),"2ª",IF(AND(OR(PAGAMENTOS!I311&lt;&gt;"",PAGAMENTOS!J311&lt;&gt;""),PAGAMENTOS!M311=""),"1ª","OK"))))</f>
        <v>OK</v>
      </c>
      <c r="V311" s="120" t="str">
        <f>IF(U311="4ª",IF(PAGAMENTOS!AH311="","AGUARDANDO VISTORIA","NO FINANCEIRO"),IF(U311="3ª",IF(PAGAMENTOS!Z311="","AGUARDANDO VISTORIA","NO FINANCEIRO"),IF(U311="2ª",IF(PAGAMENTOS!R311="","AGUARDANDO VISTORIA","NO FINANCEIRO"),IF(U311="1ª",IF(PAGAMENTOS!J311="","AGUARDANDO LIBERAÇÃO","NO FINANCEIRO"),"OK"))))</f>
        <v>OK</v>
      </c>
      <c r="W311" s="233" t="str">
        <f>IF(U311="4ª",IF(PAGAMENTOS!AH311="",PAGAMENTOS!AG311,PAGAMENTOS!AH311),IF(U311="3ª",IF(PAGAMENTOS!Z311="",PAGAMENTOS!Y311,PAGAMENTOS!Z311),IF(U311="2ª",IF(PAGAMENTOS!R311="",PAGAMENTOS!Q311,PAGAMENTOS!R311),IF(U311="1ª",IF(PAGAMENTOS!J311="",PAGAMENTOS!I311,PAGAMENTOS!J311),"OK"))))</f>
        <v>OK</v>
      </c>
      <c r="X311" s="18">
        <f>MAX(VISTORIA!Y311,VISTORIA!U311,VISTORIA!Q311,VISTORIA!M311,VISTORIA!I311)</f>
        <v>1</v>
      </c>
      <c r="Y311" s="18">
        <f>IF(VISTORIA!Y311&lt;&gt;"",VISTORIA!Y311,IF(VISTORIA!U311&lt;&gt;"",VISTORIA!U311,IF(VISTORIA!Q311&lt;&gt;"",VISTORIA!Q311,IF(VISTORIA!M311&lt;&gt;"",VISTORIA!M311,IF(VISTORIA!I311&lt;&gt;"",VISTORIA!I311,0)))))</f>
        <v>1</v>
      </c>
      <c r="Z311" s="233">
        <f>IF(VISTORIA!Y311&lt;&gt;"",VISTORIA!W311,IF(VISTORIA!U311&lt;&gt;"",VISTORIA!S311,IF(VISTORIA!Q311&lt;&gt;"",VISTORIA!O311,IF(VISTORIA!M311&lt;&gt;"",VISTORIA!K311,IF(VISTORIA!I311&lt;&gt;"",VISTORIA!G311,"NA")))))</f>
        <v>43012</v>
      </c>
      <c r="AA311" s="233">
        <f>IF(VISTORIA!Y311&lt;&gt;"",VISTORIA!X311,IF(VISTORIA!U311&lt;&gt;"",VISTORIA!T311,IF(VISTORIA!Q311&lt;&gt;"",VISTORIA!P311,IF(VISTORIA!M311&lt;&gt;"",VISTORIA!L311,IF(VISTORIA!I311&lt;&gt;"",VISTORIA!H311,"NA")))))</f>
        <v>43082</v>
      </c>
      <c r="AB311" s="233" t="str">
        <f>IF(OR(G311="AGUARDANDO PRESTAÇÃO DE CONTAS",G311="AGUARDANDO APROVAÇÃO PRESTAÇÃO DE CONTAS",G311="CONCLUÍDO"),"PTM CONCLUÍDO",IF(AND(VISTORIA!X311="",VISTORIA!W311&lt;&gt;""),VISTORIA!W311,IF(AND(VISTORIA!T311="",VISTORIA!S311&lt;&gt;""),VISTORIA!S311,IF(AND(VISTORIA!P311="",VISTORIA!O311&lt;&gt;""),VISTORIA!O311,IF(AND(VISTORIA!L311="",VISTORIA!K311&lt;&gt;""),VISTORIA!K311,IF(AND(VISTORIA!H311="",VISTORIA!G311&lt;&gt;""),VISTORIA!G311,"SEM PEDIDO"))))))</f>
        <v>PTM CONCLUÍDO</v>
      </c>
      <c r="AC311" s="18" t="str">
        <f>IFERROR(INDEX('CONCLUSÃO INFORMAL'!311:311,MATCH(MAX('CONCLUSÃO INFORMAL'!H311,'CONCLUSÃO INFORMAL'!L311,'CONCLUSÃO INFORMAL'!P311),'CONCLUSÃO INFORMAL'!311:311,0)-1),"NÃO INFORMADO")</f>
        <v>NÃO INFORMADO</v>
      </c>
      <c r="AD311" s="233" t="str">
        <f>IFERROR(INDEX('CONCLUSÃO INFORMAL'!311:311,MATCH(MAX('CONCLUSÃO INFORMAL'!H311,'CONCLUSÃO INFORMAL'!L311,'CONCLUSÃO INFORMAL'!P311),'CONCLUSÃO INFORMAL'!311:311,0)),"NÃO INFORMADO")</f>
        <v>NÃO INFORMADO</v>
      </c>
      <c r="AE311" s="1950" t="str">
        <f>IFERROR(INDEX('CONCLUSÃO INFORMAL'!311:311,MATCH(MAX('CONCLUSÃO INFORMAL'!H311,'CONCLUSÃO INFORMAL'!L311,'CONCLUSÃO INFORMAL'!P311),'CONCLUSÃO INFORMAL'!311:311,0)+1),"NÃO INFORMADO")</f>
        <v>NÃO INFORMADO</v>
      </c>
    </row>
    <row r="312" spans="2:31" ht="58" x14ac:dyDescent="0.35">
      <c r="B312" s="7" t="str">
        <f>'INF GERAIS'!B312&amp;IFERROR(IF(INDEX(APOIO!$A$5:$A$50,MATCH('INF GERAIS'!N312,APOIO!$B$5:$B$50,0))="NÃO",APOIO!$A$2&amp;"NÃO VÁLIDO",""),"")</f>
        <v>2014.0296</v>
      </c>
      <c r="C312" s="1950" t="str">
        <f>'INF GERAIS'!C312</f>
        <v>AGRESTE CENTRAL</v>
      </c>
      <c r="D312" s="1950" t="str">
        <f>'INF GERAIS'!D312</f>
        <v>POÇÃO</v>
      </c>
      <c r="E312" s="1950" t="str">
        <f>'INF GERAIS'!E312</f>
        <v xml:space="preserve">PAVIMENTANDO NOSSOS CAMINHOS - DESENVOLVIMENTO E URBANIZAÇÃO  </v>
      </c>
      <c r="F312" s="1950" t="str">
        <f>'INF GERAIS'!G312</f>
        <v>NORMAL</v>
      </c>
      <c r="G312" s="12" t="str">
        <f>'INF GERAIS'!N312</f>
        <v>EM CONFERÊNCIA PARA TEMAI</v>
      </c>
      <c r="H312" s="1950" t="str">
        <f>'INF GERAIS'!O312</f>
        <v>CONCLUÍDA</v>
      </c>
      <c r="I312" s="11">
        <f>'INF GERAIS'!I312</f>
        <v>603773.24</v>
      </c>
      <c r="J312" s="11">
        <f>'INF GERAIS'!J312</f>
        <v>609731.06999999995</v>
      </c>
      <c r="K312" s="11">
        <f>'INF GERAIS'!K312</f>
        <v>594498.04</v>
      </c>
      <c r="L312" s="11">
        <f>'INF GERAIS'!L312</f>
        <v>0</v>
      </c>
      <c r="M312" s="11">
        <f>'INF GERAIS'!M312</f>
        <v>15233.029999999912</v>
      </c>
      <c r="N312" s="233">
        <f>IF(MAX(PAGAMENTOS!M312,PAGAMENTOS!U312,PAGAMENTOS!AC312,PAGAMENTOS!AK312,PAGAMENTOS!AQ312,PAGAMENTOS!AW312)=0,"SEM PAGAMENTO",IFERROR(INDEX(PAGAMENTOS!312:312,MATCH(MAX(PAGAMENTOS!M312,PAGAMENTOS!U312,PAGAMENTOS!AC312,PAGAMENTOS!AK312,PAGAMENTOS!AQ312,PAGAMENTOS!AW312),PAGAMENTOS!312:312,0)),"SEM PAGAMENTO"))</f>
        <v>43285</v>
      </c>
      <c r="O312" s="120" t="str">
        <f>IF(MAX(PAGAMENTOS!M312,PAGAMENTOS!U312,PAGAMENTOS!AC312,PAGAMENTOS!AK312,PAGAMENTOS!AQ312,PAGAMENTOS!AW312)=0,"SEM PAGAMENTO",IFERROR(IF(MATCH(MAX(PAGAMENTOS!M312,PAGAMENTOS!U312,PAGAMENTOS!AC312,PAGAMENTOS!AK312,PAGAMENTOS!AQ312,PAGAMENTOS!AW312),PAGAMENTOS!312:312,0)&gt;40,INDEX(PAGAMENTOS!312:312,MATCH(MAX(PAGAMENTOS!M312,PAGAMENTOS!U312,PAGAMENTOS!AC312,PAGAMENTOS!AK312,PAGAMENTOS!AQ312,PAGAMENTOS!AW312),PAGAMENTOS!312:312,0)-2)&amp;" P COMP.",IF(MATCH(MAX(PAGAMENTOS!M312,PAGAMENTOS!U312,PAGAMENTOS!AC312,PAGAMENTOS!AK312,PAGAMENTOS!AQ312,PAGAMENTOS!AW312),PAGAMENTOS!312:312,0)=13,"1ª P",IF(MATCH(MAX(PAGAMENTOS!M312,PAGAMENTOS!U312,PAGAMENTOS!AC312,PAGAMENTOS!AK312,PAGAMENTOS!AQ312,PAGAMENTOS!AW312),PAGAMENTOS!312:312,0)=21,"2ª P",IF(MATCH(MAX(PAGAMENTOS!M312,PAGAMENTOS!U312,PAGAMENTOS!AC312,PAGAMENTOS!AK312,PAGAMENTOS!AQ312,PAGAMENTOS!AW312),PAGAMENTOS!312:312,0)=29,"3ª P",IF(PAGAMENTOS!AC312=PAGAMENTOS!AK312,"4ª P","4ª P"))))),"SEM PAGAMENTO"))</f>
        <v>4ª P</v>
      </c>
      <c r="P312" s="11">
        <f>IF(MAX(PAGAMENTOS!M312,PAGAMENTOS!U312,PAGAMENTOS!AC312,PAGAMENTOS!AK312,PAGAMENTOS!AQ312,PAGAMENTOS!AW312)=0,"SEM PAGAMENTO",IFERROR(INDEX(PAGAMENTOS!312:312,MATCH(MAX(PAGAMENTOS!M312,PAGAMENTOS!U312,PAGAMENTOS!AC312,PAGAMENTOS!AK312,PAGAMENTOS!AQ312,PAGAMENTOS!AW312),PAGAMENTOS!312:312,0)-1),"SEM PAGAMENTO"))</f>
        <v>114026.07</v>
      </c>
      <c r="Q312" s="11">
        <f>SUM(PAGAMENTOS!G312,PAGAMENTOS!L312,PAGAMENTOS!T312,PAGAMENTOS!AB312,PAGAMENTOS!AJ312,PAGAMENTOS!AP312,PAGAMENTOS!AV312)</f>
        <v>594498.04</v>
      </c>
      <c r="R312" s="11">
        <f>SUM(PAGAMENTOS!G312,PAGAMENTOS!H312,PAGAMENTOS!L312,PAGAMENTOS!T312,PAGAMENTOS!AB312,PAGAMENTOS!AJ312,PAGAMENTOS!AP312,PAGAMENTOS!AV312)</f>
        <v>594498.04</v>
      </c>
      <c r="S312" s="17">
        <f t="shared" si="4"/>
        <v>1</v>
      </c>
      <c r="T312" s="11">
        <f>IF(RIGHT(B312)="O",0,IF(AND(R312=0,PAGAMENTOS!H312&lt;&gt;0),0,K312-R312))</f>
        <v>0</v>
      </c>
      <c r="U312" s="120" t="str">
        <f>IF(AND(OR(PAGAMENTOS!AG312&lt;&gt;"",PAGAMENTOS!AH312&lt;&gt;""),PAGAMENTOS!AK312=""),"4ª",IF(AND(OR(PAGAMENTOS!Y312&lt;&gt;"",PAGAMENTOS!Z312&lt;&gt;""),PAGAMENTOS!AC312=""),"3ª",IF(AND(OR(PAGAMENTOS!Q312&lt;&gt;"",PAGAMENTOS!R312&lt;&gt;""),PAGAMENTOS!U312=""),"2ª",IF(AND(OR(PAGAMENTOS!I312&lt;&gt;"",PAGAMENTOS!J312&lt;&gt;""),PAGAMENTOS!M312=""),"1ª","OK"))))</f>
        <v>OK</v>
      </c>
      <c r="V312" s="120" t="str">
        <f>IF(U312="4ª",IF(PAGAMENTOS!AH312="","AGUARDANDO VISTORIA","NO FINANCEIRO"),IF(U312="3ª",IF(PAGAMENTOS!Z312="","AGUARDANDO VISTORIA","NO FINANCEIRO"),IF(U312="2ª",IF(PAGAMENTOS!R312="","AGUARDANDO VISTORIA","NO FINANCEIRO"),IF(U312="1ª",IF(PAGAMENTOS!J312="","AGUARDANDO LIBERAÇÃO","NO FINANCEIRO"),"OK"))))</f>
        <v>OK</v>
      </c>
      <c r="W312" s="233" t="str">
        <f>IF(U312="4ª",IF(PAGAMENTOS!AH312="",PAGAMENTOS!AG312,PAGAMENTOS!AH312),IF(U312="3ª",IF(PAGAMENTOS!Z312="",PAGAMENTOS!Y312,PAGAMENTOS!Z312),IF(U312="2ª",IF(PAGAMENTOS!R312="",PAGAMENTOS!Q312,PAGAMENTOS!R312),IF(U312="1ª",IF(PAGAMENTOS!J312="",PAGAMENTOS!I312,PAGAMENTOS!J312),"OK"))))</f>
        <v>OK</v>
      </c>
      <c r="X312" s="18">
        <f>MAX(VISTORIA!Y312,VISTORIA!U312,VISTORIA!Q312,VISTORIA!M312,VISTORIA!I312)</f>
        <v>1</v>
      </c>
      <c r="Y312" s="18">
        <f>IF(VISTORIA!Y312&lt;&gt;"",VISTORIA!Y312,IF(VISTORIA!U312&lt;&gt;"",VISTORIA!U312,IF(VISTORIA!Q312&lt;&gt;"",VISTORIA!Q312,IF(VISTORIA!M312&lt;&gt;"",VISTORIA!M312,IF(VISTORIA!I312&lt;&gt;"",VISTORIA!I312,0)))))</f>
        <v>1</v>
      </c>
      <c r="Z312" s="233">
        <f>IF(VISTORIA!Y312&lt;&gt;"",VISTORIA!W312,IF(VISTORIA!U312&lt;&gt;"",VISTORIA!S312,IF(VISTORIA!Q312&lt;&gt;"",VISTORIA!O312,IF(VISTORIA!M312&lt;&gt;"",VISTORIA!K312,IF(VISTORIA!I312&lt;&gt;"",VISTORIA!G312,"NA")))))</f>
        <v>43131</v>
      </c>
      <c r="AA312" s="233">
        <f>IF(VISTORIA!Y312&lt;&gt;"",VISTORIA!X312,IF(VISTORIA!U312&lt;&gt;"",VISTORIA!T312,IF(VISTORIA!Q312&lt;&gt;"",VISTORIA!P312,IF(VISTORIA!M312&lt;&gt;"",VISTORIA!L312,IF(VISTORIA!I312&lt;&gt;"",VISTORIA!H312,"NA")))))</f>
        <v>43194</v>
      </c>
      <c r="AB312" s="233" t="str">
        <f>IF(OR(G312="AGUARDANDO PRESTAÇÃO DE CONTAS",G312="AGUARDANDO APROVAÇÃO PRESTAÇÃO DE CONTAS",G312="CONCLUÍDO"),"PTM CONCLUÍDO",IF(AND(VISTORIA!X312="",VISTORIA!W312&lt;&gt;""),VISTORIA!W312,IF(AND(VISTORIA!T312="",VISTORIA!S312&lt;&gt;""),VISTORIA!S312,IF(AND(VISTORIA!P312="",VISTORIA!O312&lt;&gt;""),VISTORIA!O312,IF(AND(VISTORIA!L312="",VISTORIA!K312&lt;&gt;""),VISTORIA!K312,IF(AND(VISTORIA!H312="",VISTORIA!G312&lt;&gt;""),VISTORIA!G312,"SEM PEDIDO"))))))</f>
        <v>SEM PEDIDO</v>
      </c>
      <c r="AC312" s="18" t="str">
        <f>IFERROR(INDEX('CONCLUSÃO INFORMAL'!312:312,MATCH(MAX('CONCLUSÃO INFORMAL'!H312,'CONCLUSÃO INFORMAL'!L312,'CONCLUSÃO INFORMAL'!P312),'CONCLUSÃO INFORMAL'!312:312,0)-1),"NÃO INFORMADO")</f>
        <v>NÃO INFORMADO</v>
      </c>
      <c r="AD312" s="233" t="str">
        <f>IFERROR(INDEX('CONCLUSÃO INFORMAL'!312:312,MATCH(MAX('CONCLUSÃO INFORMAL'!H312,'CONCLUSÃO INFORMAL'!L312,'CONCLUSÃO INFORMAL'!P312),'CONCLUSÃO INFORMAL'!312:312,0)),"NÃO INFORMADO")</f>
        <v>NÃO INFORMADO</v>
      </c>
      <c r="AE312" s="1950" t="str">
        <f>IFERROR(INDEX('CONCLUSÃO INFORMAL'!312:312,MATCH(MAX('CONCLUSÃO INFORMAL'!H312,'CONCLUSÃO INFORMAL'!L312,'CONCLUSÃO INFORMAL'!P312),'CONCLUSÃO INFORMAL'!312:312,0)+1),"NÃO INFORMADO")</f>
        <v>NÃO INFORMADO</v>
      </c>
    </row>
    <row r="313" spans="2:31" ht="43.5" x14ac:dyDescent="0.35">
      <c r="B313" s="7" t="str">
        <f>'INF GERAIS'!B313&amp;IFERROR(IF(INDEX(APOIO!$A$5:$A$50,MATCH('INF GERAIS'!N313,APOIO!$B$5:$B$50,0))="NÃO",APOIO!$A$2&amp;"NÃO VÁLIDO",""),"")</f>
        <v>2014.0297</v>
      </c>
      <c r="C313" s="1950" t="str">
        <f>'INF GERAIS'!C313</f>
        <v>AGRESTE CENTRAL</v>
      </c>
      <c r="D313" s="1950" t="str">
        <f>'INF GERAIS'!D313</f>
        <v>POMBOS</v>
      </c>
      <c r="E313" s="1950" t="str">
        <f>'INF GERAIS'!E313</f>
        <v>PAVIMENTAÇÃO EM REVESTIMENTO ASFALTICO DE DIVERSAS RUAS</v>
      </c>
      <c r="F313" s="1950" t="str">
        <f>'INF GERAIS'!G313</f>
        <v>NORMAL</v>
      </c>
      <c r="G313" s="1950" t="str">
        <f>'INF GERAIS'!N313</f>
        <v>E-FISCO (Baixado)</v>
      </c>
      <c r="H313" s="1950" t="str">
        <f>'INF GERAIS'!O313</f>
        <v>CONCLUÍDA</v>
      </c>
      <c r="I313" s="11">
        <f>'INF GERAIS'!I313</f>
        <v>1056603.1616666669</v>
      </c>
      <c r="J313" s="11">
        <f>'INF GERAIS'!J313</f>
        <v>1031641.48</v>
      </c>
      <c r="K313" s="11">
        <f>'INF GERAIS'!K313</f>
        <v>1031641.48</v>
      </c>
      <c r="L313" s="11">
        <f>'INF GERAIS'!L313</f>
        <v>0</v>
      </c>
      <c r="M313" s="11">
        <f>'INF GERAIS'!M313</f>
        <v>0</v>
      </c>
      <c r="N313" s="233">
        <f>IF(MAX(PAGAMENTOS!M313,PAGAMENTOS!U313,PAGAMENTOS!AC313,PAGAMENTOS!AK313,PAGAMENTOS!AQ313,PAGAMENTOS!AW313)=0,"SEM PAGAMENTO",IFERROR(INDEX(PAGAMENTOS!313:313,MATCH(MAX(PAGAMENTOS!M313,PAGAMENTOS!U313,PAGAMENTOS!AC313,PAGAMENTOS!AK313,PAGAMENTOS!AQ313,PAGAMENTOS!AW313),PAGAMENTOS!313:313,0)),"SEM PAGAMENTO"))</f>
        <v>42549</v>
      </c>
      <c r="O313" s="120" t="str">
        <f>IF(MAX(PAGAMENTOS!M313,PAGAMENTOS!U313,PAGAMENTOS!AC313,PAGAMENTOS!AK313,PAGAMENTOS!AQ313,PAGAMENTOS!AW313)=0,"SEM PAGAMENTO",IFERROR(IF(MATCH(MAX(PAGAMENTOS!M313,PAGAMENTOS!U313,PAGAMENTOS!AC313,PAGAMENTOS!AK313,PAGAMENTOS!AQ313,PAGAMENTOS!AW313),PAGAMENTOS!313:313,0)&gt;40,INDEX(PAGAMENTOS!313:313,MATCH(MAX(PAGAMENTOS!M313,PAGAMENTOS!U313,PAGAMENTOS!AC313,PAGAMENTOS!AK313,PAGAMENTOS!AQ313,PAGAMENTOS!AW313),PAGAMENTOS!313:313,0)-2)&amp;" P COMP.",IF(MATCH(MAX(PAGAMENTOS!M313,PAGAMENTOS!U313,PAGAMENTOS!AC313,PAGAMENTOS!AK313,PAGAMENTOS!AQ313,PAGAMENTOS!AW313),PAGAMENTOS!313:313,0)=13,"1ª P",IF(MATCH(MAX(PAGAMENTOS!M313,PAGAMENTOS!U313,PAGAMENTOS!AC313,PAGAMENTOS!AK313,PAGAMENTOS!AQ313,PAGAMENTOS!AW313),PAGAMENTOS!313:313,0)=21,"2ª P",IF(MATCH(MAX(PAGAMENTOS!M313,PAGAMENTOS!U313,PAGAMENTOS!AC313,PAGAMENTOS!AK313,PAGAMENTOS!AQ313,PAGAMENTOS!AW313),PAGAMENTOS!313:313,0)=29,"3ª P",IF(PAGAMENTOS!AC313=PAGAMENTOS!AK313,"4ª P","4ª P"))))),"SEM PAGAMENTO"))</f>
        <v>4ª P</v>
      </c>
      <c r="P313" s="11">
        <f>IF(MAX(PAGAMENTOS!M313,PAGAMENTOS!U313,PAGAMENTOS!AC313,PAGAMENTOS!AK313,PAGAMENTOS!AQ313,PAGAMENTOS!AW313)=0,"SEM PAGAMENTO",IFERROR(INDEX(PAGAMENTOS!313:313,MATCH(MAX(PAGAMENTOS!M313,PAGAMENTOS!U313,PAGAMENTOS!AC313,PAGAMENTOS!AK313,PAGAMENTOS!AQ313,PAGAMENTOS!AW313),PAGAMENTOS!313:313,0)-1),"SEM PAGAMENTO"))</f>
        <v>206328.3</v>
      </c>
      <c r="Q313" s="11">
        <f>SUM(PAGAMENTOS!G313,PAGAMENTOS!L313,PAGAMENTOS!T313,PAGAMENTOS!AB313,PAGAMENTOS!AJ313,PAGAMENTOS!AP313,PAGAMENTOS!AV313)</f>
        <v>1031641.48</v>
      </c>
      <c r="R313" s="11">
        <f>SUM(PAGAMENTOS!G313,PAGAMENTOS!H313,PAGAMENTOS!L313,PAGAMENTOS!T313,PAGAMENTOS!AB313,PAGAMENTOS!AJ313,PAGAMENTOS!AP313,PAGAMENTOS!AV313)</f>
        <v>1031641.48</v>
      </c>
      <c r="S313" s="17">
        <f t="shared" si="4"/>
        <v>1</v>
      </c>
      <c r="T313" s="11">
        <f>IF(RIGHT(B313)="O",0,IF(AND(R313=0,PAGAMENTOS!H313&lt;&gt;0),0,K313-R313))</f>
        <v>0</v>
      </c>
      <c r="U313" s="120" t="str">
        <f>IF(AND(OR(PAGAMENTOS!AG313&lt;&gt;"",PAGAMENTOS!AH313&lt;&gt;""),PAGAMENTOS!AK313=""),"4ª",IF(AND(OR(PAGAMENTOS!Y313&lt;&gt;"",PAGAMENTOS!Z313&lt;&gt;""),PAGAMENTOS!AC313=""),"3ª",IF(AND(OR(PAGAMENTOS!Q313&lt;&gt;"",PAGAMENTOS!R313&lt;&gt;""),PAGAMENTOS!U313=""),"2ª",IF(AND(OR(PAGAMENTOS!I313&lt;&gt;"",PAGAMENTOS!J313&lt;&gt;""),PAGAMENTOS!M313=""),"1ª","OK"))))</f>
        <v>OK</v>
      </c>
      <c r="V313" s="120" t="str">
        <f>IF(U313="4ª",IF(PAGAMENTOS!AH313="","AGUARDANDO VISTORIA","NO FINANCEIRO"),IF(U313="3ª",IF(PAGAMENTOS!Z313="","AGUARDANDO VISTORIA","NO FINANCEIRO"),IF(U313="2ª",IF(PAGAMENTOS!R313="","AGUARDANDO VISTORIA","NO FINANCEIRO"),IF(U313="1ª",IF(PAGAMENTOS!J313="","AGUARDANDO LIBERAÇÃO","NO FINANCEIRO"),"OK"))))</f>
        <v>OK</v>
      </c>
      <c r="W313" s="233" t="str">
        <f>IF(U313="4ª",IF(PAGAMENTOS!AH313="",PAGAMENTOS!AG313,PAGAMENTOS!AH313),IF(U313="3ª",IF(PAGAMENTOS!Z313="",PAGAMENTOS!Y313,PAGAMENTOS!Z313),IF(U313="2ª",IF(PAGAMENTOS!R313="",PAGAMENTOS!Q313,PAGAMENTOS!R313),IF(U313="1ª",IF(PAGAMENTOS!J313="",PAGAMENTOS!I313,PAGAMENTOS!J313),"OK"))))</f>
        <v>OK</v>
      </c>
      <c r="X313" s="18">
        <f>MAX(VISTORIA!Y313,VISTORIA!U313,VISTORIA!Q313,VISTORIA!M313,VISTORIA!I313)</f>
        <v>1</v>
      </c>
      <c r="Y313" s="18">
        <f>IF(VISTORIA!Y313&lt;&gt;"",VISTORIA!Y313,IF(VISTORIA!U313&lt;&gt;"",VISTORIA!U313,IF(VISTORIA!Q313&lt;&gt;"",VISTORIA!Q313,IF(VISTORIA!M313&lt;&gt;"",VISTORIA!M313,IF(VISTORIA!I313&lt;&gt;"",VISTORIA!I313,0)))))</f>
        <v>1</v>
      </c>
      <c r="Z313" s="233">
        <f>IF(VISTORIA!Y313&lt;&gt;"",VISTORIA!W313,IF(VISTORIA!U313&lt;&gt;"",VISTORIA!S313,IF(VISTORIA!Q313&lt;&gt;"",VISTORIA!O313,IF(VISTORIA!M313&lt;&gt;"",VISTORIA!K313,IF(VISTORIA!I313&lt;&gt;"",VISTORIA!G313,"NA")))))</f>
        <v>42391</v>
      </c>
      <c r="AA313" s="233">
        <f>IF(VISTORIA!Y313&lt;&gt;"",VISTORIA!X313,IF(VISTORIA!U313&lt;&gt;"",VISTORIA!T313,IF(VISTORIA!Q313&lt;&gt;"",VISTORIA!P313,IF(VISTORIA!M313&lt;&gt;"",VISTORIA!L313,IF(VISTORIA!I313&lt;&gt;"",VISTORIA!H313,"NA")))))</f>
        <v>42529</v>
      </c>
      <c r="AB313" s="233" t="str">
        <f>IF(OR(G313="AGUARDANDO PRESTAÇÃO DE CONTAS",G313="AGUARDANDO APROVAÇÃO PRESTAÇÃO DE CONTAS",G313="CONCLUÍDO"),"PTM CONCLUÍDO",IF(AND(VISTORIA!X313="",VISTORIA!W313&lt;&gt;""),VISTORIA!W313,IF(AND(VISTORIA!T313="",VISTORIA!S313&lt;&gt;""),VISTORIA!S313,IF(AND(VISTORIA!P313="",VISTORIA!O313&lt;&gt;""),VISTORIA!O313,IF(AND(VISTORIA!L313="",VISTORIA!K313&lt;&gt;""),VISTORIA!K313,IF(AND(VISTORIA!H313="",VISTORIA!G313&lt;&gt;""),VISTORIA!G313,"SEM PEDIDO"))))))</f>
        <v>SEM PEDIDO</v>
      </c>
      <c r="AC313" s="18" t="str">
        <f>IFERROR(INDEX('CONCLUSÃO INFORMAL'!313:313,MATCH(MAX('CONCLUSÃO INFORMAL'!H313,'CONCLUSÃO INFORMAL'!L313,'CONCLUSÃO INFORMAL'!P313),'CONCLUSÃO INFORMAL'!313:313,0)-1),"NÃO INFORMADO")</f>
        <v>NÃO INFORMADO</v>
      </c>
      <c r="AD313" s="233" t="str">
        <f>IFERROR(INDEX('CONCLUSÃO INFORMAL'!313:313,MATCH(MAX('CONCLUSÃO INFORMAL'!H313,'CONCLUSÃO INFORMAL'!L313,'CONCLUSÃO INFORMAL'!P313),'CONCLUSÃO INFORMAL'!313:313,0)),"NÃO INFORMADO")</f>
        <v>NÃO INFORMADO</v>
      </c>
      <c r="AE313" s="1950" t="str">
        <f>IFERROR(INDEX('CONCLUSÃO INFORMAL'!313:313,MATCH(MAX('CONCLUSÃO INFORMAL'!H313,'CONCLUSÃO INFORMAL'!L313,'CONCLUSÃO INFORMAL'!P313),'CONCLUSÃO INFORMAL'!313:313,0)+1),"NÃO INFORMADO")</f>
        <v>NÃO INFORMADO</v>
      </c>
    </row>
    <row r="314" spans="2:31" ht="58" x14ac:dyDescent="0.35">
      <c r="B314" s="7" t="str">
        <f>'INF GERAIS'!B314&amp;IFERROR(IF(INDEX(APOIO!$A$5:$A$50,MATCH('INF GERAIS'!N314,APOIO!$B$5:$B$50,0))="NÃO",APOIO!$A$2&amp;"NÃO VÁLIDO",""),"")</f>
        <v>2014.0298</v>
      </c>
      <c r="C314" s="1950" t="str">
        <f>'INF GERAIS'!C314</f>
        <v>MATA SUL</v>
      </c>
      <c r="D314" s="1950" t="str">
        <f>'INF GERAIS'!D314</f>
        <v>PRIMAVERA</v>
      </c>
      <c r="E314" s="1950" t="str">
        <f>'INF GERAIS'!E314</f>
        <v>PAVIMENTAÇÃO EM PARALELEPÍPEDOS GRANÍTICOS EM DIVERSAS RUAS</v>
      </c>
      <c r="F314" s="1950" t="str">
        <f>'INF GERAIS'!G314</f>
        <v>NORMAL</v>
      </c>
      <c r="G314" s="12" t="str">
        <f>'INF GERAIS'!N314</f>
        <v>EM CONFERÊNCIA PARA TEMAI</v>
      </c>
      <c r="H314" s="1950" t="str">
        <f>'INF GERAIS'!O314</f>
        <v>CONCLUÍDA</v>
      </c>
      <c r="I314" s="11">
        <f>'INF GERAIS'!I314</f>
        <v>754716.54749999999</v>
      </c>
      <c r="J314" s="11">
        <f>'INF GERAIS'!J314</f>
        <v>535060.87</v>
      </c>
      <c r="K314" s="11">
        <f>'INF GERAIS'!K314</f>
        <v>535060.87</v>
      </c>
      <c r="L314" s="11">
        <f>'INF GERAIS'!L314</f>
        <v>0</v>
      </c>
      <c r="M314" s="11">
        <f>'INF GERAIS'!M314</f>
        <v>0</v>
      </c>
      <c r="N314" s="233">
        <f>IF(MAX(PAGAMENTOS!M314,PAGAMENTOS!U314,PAGAMENTOS!AC314,PAGAMENTOS!AK314,PAGAMENTOS!AQ314,PAGAMENTOS!AW314)=0,"SEM PAGAMENTO",IFERROR(INDEX(PAGAMENTOS!314:314,MATCH(MAX(PAGAMENTOS!M314,PAGAMENTOS!U314,PAGAMENTOS!AC314,PAGAMENTOS!AK314,PAGAMENTOS!AQ314,PAGAMENTOS!AW314),PAGAMENTOS!314:314,0)),"SEM PAGAMENTO"))</f>
        <v>43656</v>
      </c>
      <c r="O314" s="120" t="str">
        <f>IF(MAX(PAGAMENTOS!M314,PAGAMENTOS!U314,PAGAMENTOS!AC314,PAGAMENTOS!AK314,PAGAMENTOS!AQ314,PAGAMENTOS!AW314)=0,"SEM PAGAMENTO",IFERROR(IF(MATCH(MAX(PAGAMENTOS!M314,PAGAMENTOS!U314,PAGAMENTOS!AC314,PAGAMENTOS!AK314,PAGAMENTOS!AQ314,PAGAMENTOS!AW314),PAGAMENTOS!314:314,0)&gt;40,INDEX(PAGAMENTOS!314:314,MATCH(MAX(PAGAMENTOS!M314,PAGAMENTOS!U314,PAGAMENTOS!AC314,PAGAMENTOS!AK314,PAGAMENTOS!AQ314,PAGAMENTOS!AW314),PAGAMENTOS!314:314,0)-2)&amp;" P COMP.",IF(MATCH(MAX(PAGAMENTOS!M314,PAGAMENTOS!U314,PAGAMENTOS!AC314,PAGAMENTOS!AK314,PAGAMENTOS!AQ314,PAGAMENTOS!AW314),PAGAMENTOS!314:314,0)=13,"1ª P",IF(MATCH(MAX(PAGAMENTOS!M314,PAGAMENTOS!U314,PAGAMENTOS!AC314,PAGAMENTOS!AK314,PAGAMENTOS!AQ314,PAGAMENTOS!AW314),PAGAMENTOS!314:314,0)=21,"2ª P",IF(MATCH(MAX(PAGAMENTOS!M314,PAGAMENTOS!U314,PAGAMENTOS!AC314,PAGAMENTOS!AK314,PAGAMENTOS!AQ314,PAGAMENTOS!AW314),PAGAMENTOS!314:314,0)=29,"3ª P",IF(PAGAMENTOS!AC314=PAGAMENTOS!AK314,"4ª P","4ª P"))))),"SEM PAGAMENTO"))</f>
        <v>4ª P</v>
      </c>
      <c r="P314" s="11">
        <f>IF(MAX(PAGAMENTOS!M314,PAGAMENTOS!U314,PAGAMENTOS!AC314,PAGAMENTOS!AK314,PAGAMENTOS!AQ314,PAGAMENTOS!AW314)=0,"SEM PAGAMENTO",IFERROR(INDEX(PAGAMENTOS!314:314,MATCH(MAX(PAGAMENTOS!M314,PAGAMENTOS!U314,PAGAMENTOS!AC314,PAGAMENTOS!AK314,PAGAMENTOS!AQ314,PAGAMENTOS!AW314),PAGAMENTOS!314:314,0)-1),"SEM PAGAMENTO"))</f>
        <v>107012.17</v>
      </c>
      <c r="Q314" s="11">
        <f>SUM(PAGAMENTOS!G314,PAGAMENTOS!L314,PAGAMENTOS!T314,PAGAMENTOS!AB314,PAGAMENTOS!AJ314,PAGAMENTOS!AP314,PAGAMENTOS!AV314)</f>
        <v>535060.87</v>
      </c>
      <c r="R314" s="11">
        <f>SUM(PAGAMENTOS!G314,PAGAMENTOS!H314,PAGAMENTOS!L314,PAGAMENTOS!T314,PAGAMENTOS!AB314,PAGAMENTOS!AJ314,PAGAMENTOS!AP314,PAGAMENTOS!AV314)</f>
        <v>535060.87</v>
      </c>
      <c r="S314" s="17">
        <f t="shared" si="4"/>
        <v>1</v>
      </c>
      <c r="T314" s="11">
        <f>IF(RIGHT(B314)="O",0,IF(AND(R314=0,PAGAMENTOS!H314&lt;&gt;0),0,K314-R314))</f>
        <v>0</v>
      </c>
      <c r="U314" s="120" t="str">
        <f>IF(AND(OR(PAGAMENTOS!AG314&lt;&gt;"",PAGAMENTOS!AH314&lt;&gt;""),PAGAMENTOS!AK314=""),"4ª",IF(AND(OR(PAGAMENTOS!Y314&lt;&gt;"",PAGAMENTOS!Z314&lt;&gt;""),PAGAMENTOS!AC314=""),"3ª",IF(AND(OR(PAGAMENTOS!Q314&lt;&gt;"",PAGAMENTOS!R314&lt;&gt;""),PAGAMENTOS!U314=""),"2ª",IF(AND(OR(PAGAMENTOS!I314&lt;&gt;"",PAGAMENTOS!J314&lt;&gt;""),PAGAMENTOS!M314=""),"1ª","OK"))))</f>
        <v>OK</v>
      </c>
      <c r="V314" s="120" t="str">
        <f>IF(U314="4ª",IF(PAGAMENTOS!AH314="","AGUARDANDO VISTORIA","NO FINANCEIRO"),IF(U314="3ª",IF(PAGAMENTOS!Z314="","AGUARDANDO VISTORIA","NO FINANCEIRO"),IF(U314="2ª",IF(PAGAMENTOS!R314="","AGUARDANDO VISTORIA","NO FINANCEIRO"),IF(U314="1ª",IF(PAGAMENTOS!J314="","AGUARDANDO LIBERAÇÃO","NO FINANCEIRO"),"OK"))))</f>
        <v>OK</v>
      </c>
      <c r="W314" s="233" t="str">
        <f>IF(U314="4ª",IF(PAGAMENTOS!AH314="",PAGAMENTOS!AG314,PAGAMENTOS!AH314),IF(U314="3ª",IF(PAGAMENTOS!Z314="",PAGAMENTOS!Y314,PAGAMENTOS!Z314),IF(U314="2ª",IF(PAGAMENTOS!R314="",PAGAMENTOS!Q314,PAGAMENTOS!R314),IF(U314="1ª",IF(PAGAMENTOS!J314="",PAGAMENTOS!I314,PAGAMENTOS!J314),"OK"))))</f>
        <v>OK</v>
      </c>
      <c r="X314" s="18">
        <f>MAX(VISTORIA!Y314,VISTORIA!U314,VISTORIA!Q314,VISTORIA!M314,VISTORIA!I314)</f>
        <v>1</v>
      </c>
      <c r="Y314" s="18">
        <f>IF(VISTORIA!Y314&lt;&gt;"",VISTORIA!Y314,IF(VISTORIA!U314&lt;&gt;"",VISTORIA!U314,IF(VISTORIA!Q314&lt;&gt;"",VISTORIA!Q314,IF(VISTORIA!M314&lt;&gt;"",VISTORIA!M314,IF(VISTORIA!I314&lt;&gt;"",VISTORIA!I314,0)))))</f>
        <v>1</v>
      </c>
      <c r="Z314" s="233" t="str">
        <f>IF(VISTORIA!Y314&lt;&gt;"",VISTORIA!W314,IF(VISTORIA!U314&lt;&gt;"",VISTORIA!S314,IF(VISTORIA!Q314&lt;&gt;"",VISTORIA!O314,IF(VISTORIA!M314&lt;&gt;"",VISTORIA!K314,IF(VISTORIA!I314&lt;&gt;"",VISTORIA!G314,"NA")))))</f>
        <v>11/09/2017 e 23/01/2019</v>
      </c>
      <c r="AA314" s="233">
        <f>IF(VISTORIA!Y314&lt;&gt;"",VISTORIA!X314,IF(VISTORIA!U314&lt;&gt;"",VISTORIA!T314,IF(VISTORIA!Q314&lt;&gt;"",VISTORIA!P314,IF(VISTORIA!M314&lt;&gt;"",VISTORIA!L314,IF(VISTORIA!I314&lt;&gt;"",VISTORIA!H314,"NA")))))</f>
        <v>43500</v>
      </c>
      <c r="AB314" s="233" t="str">
        <f>IF(OR(G314="AGUARDANDO PRESTAÇÃO DE CONTAS",G314="AGUARDANDO APROVAÇÃO PRESTAÇÃO DE CONTAS",G314="CONCLUÍDO"),"PTM CONCLUÍDO",IF(AND(VISTORIA!X314="",VISTORIA!W314&lt;&gt;""),VISTORIA!W314,IF(AND(VISTORIA!T314="",VISTORIA!S314&lt;&gt;""),VISTORIA!S314,IF(AND(VISTORIA!P314="",VISTORIA!O314&lt;&gt;""),VISTORIA!O314,IF(AND(VISTORIA!L314="",VISTORIA!K314&lt;&gt;""),VISTORIA!K314,IF(AND(VISTORIA!H314="",VISTORIA!G314&lt;&gt;""),VISTORIA!G314,"SEM PEDIDO"))))))</f>
        <v>SEM PEDIDO</v>
      </c>
      <c r="AC314" s="18" t="str">
        <f>IFERROR(INDEX('CONCLUSÃO INFORMAL'!314:314,MATCH(MAX('CONCLUSÃO INFORMAL'!H314,'CONCLUSÃO INFORMAL'!L314,'CONCLUSÃO INFORMAL'!P314),'CONCLUSÃO INFORMAL'!314:314,0)-1),"NÃO INFORMADO")</f>
        <v>NÃO INFORMADO</v>
      </c>
      <c r="AD314" s="233" t="str">
        <f>IFERROR(INDEX('CONCLUSÃO INFORMAL'!314:314,MATCH(MAX('CONCLUSÃO INFORMAL'!H314,'CONCLUSÃO INFORMAL'!L314,'CONCLUSÃO INFORMAL'!P314),'CONCLUSÃO INFORMAL'!314:314,0)),"NÃO INFORMADO")</f>
        <v>NÃO INFORMADO</v>
      </c>
      <c r="AE314" s="1950" t="str">
        <f>IFERROR(INDEX('CONCLUSÃO INFORMAL'!314:314,MATCH(MAX('CONCLUSÃO INFORMAL'!H314,'CONCLUSÃO INFORMAL'!L314,'CONCLUSÃO INFORMAL'!P314),'CONCLUSÃO INFORMAL'!314:314,0)+1),"NÃO INFORMADO")</f>
        <v>NÃO INFORMADO</v>
      </c>
    </row>
    <row r="315" spans="2:31" ht="43.5" x14ac:dyDescent="0.35">
      <c r="B315" s="7" t="str">
        <f>'INF GERAIS'!B315&amp;IFERROR(IF(INDEX(APOIO!$A$5:$A$50,MATCH('INF GERAIS'!N315,APOIO!$B$5:$B$50,0))="NÃO",APOIO!$A$2&amp;"NÃO VÁLIDO",""),"")</f>
        <v>2014.0299</v>
      </c>
      <c r="C315" s="1950" t="str">
        <f>'INF GERAIS'!C315</f>
        <v>MATA SUL</v>
      </c>
      <c r="D315" s="1950" t="str">
        <f>'INF GERAIS'!D315</f>
        <v>PRIMAVERA</v>
      </c>
      <c r="E315" s="1950" t="str">
        <f>'INF GERAIS'!E315</f>
        <v>REQUALIFICAÇÃO DO CALÇADÃO DE CARACITUBA</v>
      </c>
      <c r="F315" s="1950" t="str">
        <f>'INF GERAIS'!G315</f>
        <v>NORMAL</v>
      </c>
      <c r="G315" s="12" t="str">
        <f>'INF GERAIS'!N315</f>
        <v>EM CONFERÊNCIA PARA TEMAI</v>
      </c>
      <c r="H315" s="1950" t="str">
        <f>'INF GERAIS'!O315</f>
        <v>CONCLUÍDA</v>
      </c>
      <c r="I315" s="11">
        <f>'INF GERAIS'!I315</f>
        <v>754716.54749999999</v>
      </c>
      <c r="J315" s="11">
        <f>'INF GERAIS'!J315</f>
        <v>118434.85</v>
      </c>
      <c r="K315" s="11">
        <f>'INF GERAIS'!K315</f>
        <v>118434.85</v>
      </c>
      <c r="L315" s="11">
        <f>'INF GERAIS'!L315</f>
        <v>0</v>
      </c>
      <c r="M315" s="11">
        <f>'INF GERAIS'!M315</f>
        <v>0</v>
      </c>
      <c r="N315" s="233">
        <f>IF(MAX(PAGAMENTOS!M315,PAGAMENTOS!U315,PAGAMENTOS!AC315,PAGAMENTOS!AK315,PAGAMENTOS!AQ315,PAGAMENTOS!AW315)=0,"SEM PAGAMENTO",IFERROR(INDEX(PAGAMENTOS!315:315,MATCH(MAX(PAGAMENTOS!M315,PAGAMENTOS!U315,PAGAMENTOS!AC315,PAGAMENTOS!AK315,PAGAMENTOS!AQ315,PAGAMENTOS!AW315),PAGAMENTOS!315:315,0)),"SEM PAGAMENTO"))</f>
        <v>42074</v>
      </c>
      <c r="O315" s="120" t="str">
        <f>IF(MAX(PAGAMENTOS!M315,PAGAMENTOS!U315,PAGAMENTOS!AC315,PAGAMENTOS!AK315,PAGAMENTOS!AQ315,PAGAMENTOS!AW315)=0,"SEM PAGAMENTO",IFERROR(IF(MATCH(MAX(PAGAMENTOS!M315,PAGAMENTOS!U315,PAGAMENTOS!AC315,PAGAMENTOS!AK315,PAGAMENTOS!AQ315,PAGAMENTOS!AW315),PAGAMENTOS!315:315,0)&gt;40,INDEX(PAGAMENTOS!315:315,MATCH(MAX(PAGAMENTOS!M315,PAGAMENTOS!U315,PAGAMENTOS!AC315,PAGAMENTOS!AK315,PAGAMENTOS!AQ315,PAGAMENTOS!AW315),PAGAMENTOS!315:315,0)-2)&amp;" P COMP.",IF(MATCH(MAX(PAGAMENTOS!M315,PAGAMENTOS!U315,PAGAMENTOS!AC315,PAGAMENTOS!AK315,PAGAMENTOS!AQ315,PAGAMENTOS!AW315),PAGAMENTOS!315:315,0)=13,"1ª P",IF(MATCH(MAX(PAGAMENTOS!M315,PAGAMENTOS!U315,PAGAMENTOS!AC315,PAGAMENTOS!AK315,PAGAMENTOS!AQ315,PAGAMENTOS!AW315),PAGAMENTOS!315:315,0)=21,"2ª P",IF(MATCH(MAX(PAGAMENTOS!M315,PAGAMENTOS!U315,PAGAMENTOS!AC315,PAGAMENTOS!AK315,PAGAMENTOS!AQ315,PAGAMENTOS!AW315),PAGAMENTOS!315:315,0)=29,"3ª P",IF(PAGAMENTOS!AC315=PAGAMENTOS!AK315,"4ª P","4ª P"))))),"SEM PAGAMENTO"))</f>
        <v>2ª P</v>
      </c>
      <c r="P315" s="11">
        <f>IF(MAX(PAGAMENTOS!M315,PAGAMENTOS!U315,PAGAMENTOS!AC315,PAGAMENTOS!AK315,PAGAMENTOS!AQ315,PAGAMENTOS!AW315)=0,"SEM PAGAMENTO",IFERROR(INDEX(PAGAMENTOS!315:315,MATCH(MAX(PAGAMENTOS!M315,PAGAMENTOS!U315,PAGAMENTOS!AC315,PAGAMENTOS!AK315,PAGAMENTOS!AQ315,PAGAMENTOS!AW315),PAGAMENTOS!315:315,0)-1),"SEM PAGAMENTO"))</f>
        <v>57275.56</v>
      </c>
      <c r="Q315" s="11">
        <f>SUM(PAGAMENTOS!G315,PAGAMENTOS!L315,PAGAMENTOS!T315,PAGAMENTOS!AB315,PAGAMENTOS!AJ315,PAGAMENTOS!AP315,PAGAMENTOS!AV315)</f>
        <v>114551.12</v>
      </c>
      <c r="R315" s="11">
        <f>SUM(PAGAMENTOS!G315,PAGAMENTOS!H315,PAGAMENTOS!L315,PAGAMENTOS!T315,PAGAMENTOS!AB315,PAGAMENTOS!AJ315,PAGAMENTOS!AP315,PAGAMENTOS!AV315)</f>
        <v>114551.12</v>
      </c>
      <c r="S315" s="17">
        <f t="shared" si="4"/>
        <v>0.96720787842429812</v>
      </c>
      <c r="T315" s="11">
        <f>IF(RIGHT(B315)="O",0,IF(AND(R315=0,PAGAMENTOS!H315&lt;&gt;0),0,K315-R315))</f>
        <v>3883.7300000000105</v>
      </c>
      <c r="U315" s="120" t="str">
        <f>IF(AND(OR(PAGAMENTOS!AG315&lt;&gt;"",PAGAMENTOS!AH315&lt;&gt;""),PAGAMENTOS!AK315=""),"4ª",IF(AND(OR(PAGAMENTOS!Y315&lt;&gt;"",PAGAMENTOS!Z315&lt;&gt;""),PAGAMENTOS!AC315=""),"3ª",IF(AND(OR(PAGAMENTOS!Q315&lt;&gt;"",PAGAMENTOS!R315&lt;&gt;""),PAGAMENTOS!U315=""),"2ª",IF(AND(OR(PAGAMENTOS!I315&lt;&gt;"",PAGAMENTOS!J315&lt;&gt;""),PAGAMENTOS!M315=""),"1ª","OK"))))</f>
        <v>4ª</v>
      </c>
      <c r="V315" s="120" t="str">
        <f>IF(U315="4ª",IF(PAGAMENTOS!AH315="","AGUARDANDO VISTORIA","NO FINANCEIRO"),IF(U315="3ª",IF(PAGAMENTOS!Z315="","AGUARDANDO VISTORIA","NO FINANCEIRO"),IF(U315="2ª",IF(PAGAMENTOS!R315="","AGUARDANDO VISTORIA","NO FINANCEIRO"),IF(U315="1ª",IF(PAGAMENTOS!J315="","AGUARDANDO LIBERAÇÃO","NO FINANCEIRO"),"OK"))))</f>
        <v>AGUARDANDO VISTORIA</v>
      </c>
      <c r="W315" s="233">
        <f>IF(U315="4ª",IF(PAGAMENTOS!AH315="",PAGAMENTOS!AG315,PAGAMENTOS!AH315),IF(U315="3ª",IF(PAGAMENTOS!Z315="",PAGAMENTOS!Y315,PAGAMENTOS!Z315),IF(U315="2ª",IF(PAGAMENTOS!R315="",PAGAMENTOS!Q315,PAGAMENTOS!R315),IF(U315="1ª",IF(PAGAMENTOS!J315="",PAGAMENTOS!I315,PAGAMENTOS!J315),"OK"))))</f>
        <v>43489</v>
      </c>
      <c r="X315" s="18">
        <f>MAX(VISTORIA!Y315,VISTORIA!U315,VISTORIA!Q315,VISTORIA!M315,VISTORIA!I315)</f>
        <v>1</v>
      </c>
      <c r="Y315" s="18">
        <f>IF(VISTORIA!Y315&lt;&gt;"",VISTORIA!Y315,IF(VISTORIA!U315&lt;&gt;"",VISTORIA!U315,IF(VISTORIA!Q315&lt;&gt;"",VISTORIA!Q315,IF(VISTORIA!M315&lt;&gt;"",VISTORIA!M315,IF(VISTORIA!I315&lt;&gt;"",VISTORIA!I315,0)))))</f>
        <v>1</v>
      </c>
      <c r="Z315" s="233">
        <f>IF(VISTORIA!Y315&lt;&gt;"",VISTORIA!W315,IF(VISTORIA!U315&lt;&gt;"",VISTORIA!S315,IF(VISTORIA!Q315&lt;&gt;"",VISTORIA!O315,IF(VISTORIA!M315&lt;&gt;"",VISTORIA!K315,IF(VISTORIA!I315&lt;&gt;"",VISTORIA!G315,"NA")))))</f>
        <v>43489</v>
      </c>
      <c r="AA315" s="233">
        <f>IF(VISTORIA!Y315&lt;&gt;"",VISTORIA!X315,IF(VISTORIA!U315&lt;&gt;"",VISTORIA!T315,IF(VISTORIA!Q315&lt;&gt;"",VISTORIA!P315,IF(VISTORIA!M315&lt;&gt;"",VISTORIA!L315,IF(VISTORIA!I315&lt;&gt;"",VISTORIA!H315,"NA")))))</f>
        <v>43809</v>
      </c>
      <c r="AB315" s="233" t="str">
        <f>IF(OR(G315="AGUARDANDO PRESTAÇÃO DE CONTAS",G315="AGUARDANDO APROVAÇÃO PRESTAÇÃO DE CONTAS",G315="CONCLUÍDO"),"PTM CONCLUÍDO",IF(AND(VISTORIA!X315="",VISTORIA!W315&lt;&gt;""),VISTORIA!W315,IF(AND(VISTORIA!T315="",VISTORIA!S315&lt;&gt;""),VISTORIA!S315,IF(AND(VISTORIA!P315="",VISTORIA!O315&lt;&gt;""),VISTORIA!O315,IF(AND(VISTORIA!L315="",VISTORIA!K315&lt;&gt;""),VISTORIA!K315,IF(AND(VISTORIA!H315="",VISTORIA!G315&lt;&gt;""),VISTORIA!G315,"SEM PEDIDO"))))))</f>
        <v>SEM PEDIDO</v>
      </c>
      <c r="AC315" s="18" t="str">
        <f>IFERROR(INDEX('CONCLUSÃO INFORMAL'!315:315,MATCH(MAX('CONCLUSÃO INFORMAL'!H315,'CONCLUSÃO INFORMAL'!L315,'CONCLUSÃO INFORMAL'!P315),'CONCLUSÃO INFORMAL'!315:315,0)-1),"NÃO INFORMADO")</f>
        <v>NÃO INFORMADO</v>
      </c>
      <c r="AD315" s="233" t="str">
        <f>IFERROR(INDEX('CONCLUSÃO INFORMAL'!315:315,MATCH(MAX('CONCLUSÃO INFORMAL'!H315,'CONCLUSÃO INFORMAL'!L315,'CONCLUSÃO INFORMAL'!P315),'CONCLUSÃO INFORMAL'!315:315,0)),"NÃO INFORMADO")</f>
        <v>NÃO INFORMADO</v>
      </c>
      <c r="AE315" s="1950" t="str">
        <f>IFERROR(INDEX('CONCLUSÃO INFORMAL'!315:315,MATCH(MAX('CONCLUSÃO INFORMAL'!H315,'CONCLUSÃO INFORMAL'!L315,'CONCLUSÃO INFORMAL'!P315),'CONCLUSÃO INFORMAL'!315:315,0)+1),"NÃO INFORMADO")</f>
        <v>NÃO INFORMADO</v>
      </c>
    </row>
    <row r="316" spans="2:31" ht="87" x14ac:dyDescent="0.35">
      <c r="B316" s="7" t="str">
        <f>'INF GERAIS'!B316&amp;IFERROR(IF(INDEX(APOIO!$A$5:$A$50,MATCH('INF GERAIS'!N316,APOIO!$B$5:$B$50,0))="NÃO",APOIO!$A$2&amp;"NÃO VÁLIDO",""),"")</f>
        <v>2014.0300</v>
      </c>
      <c r="C316" s="1950" t="str">
        <f>'INF GERAIS'!C316</f>
        <v>MATA SUL</v>
      </c>
      <c r="D316" s="1950" t="str">
        <f>'INF GERAIS'!D316</f>
        <v>QUIPAPÁ</v>
      </c>
      <c r="E316" s="1950" t="str">
        <f>'INF GERAIS'!E316</f>
        <v>CONSTRUÇÃO DE PAVIMENTAÇÃO EM PARALELEPÍPEDOS GRANÍTICOS EM DIVERSAS RUAS DA SEDE DO MUNICÍPIO</v>
      </c>
      <c r="F316" s="1950" t="str">
        <f>'INF GERAIS'!G316</f>
        <v>NORMAL</v>
      </c>
      <c r="G316" s="12" t="str">
        <f>'INF GERAIS'!N316</f>
        <v>EM CONFERÊNCIA PARA TEMAI</v>
      </c>
      <c r="H316" s="1950" t="str">
        <f>'INF GERAIS'!O316</f>
        <v>CONCLUÍDA</v>
      </c>
      <c r="I316" s="11">
        <f>'INF GERAIS'!I316</f>
        <v>1056603.1616666669</v>
      </c>
      <c r="J316" s="11">
        <f>'INF GERAIS'!J316</f>
        <v>911698.18</v>
      </c>
      <c r="K316" s="11">
        <f>'INF GERAIS'!K316</f>
        <v>894497.22</v>
      </c>
      <c r="L316" s="11">
        <f>'INF GERAIS'!L316</f>
        <v>0</v>
      </c>
      <c r="M316" s="11">
        <f>'INF GERAIS'!M316</f>
        <v>17200.96</v>
      </c>
      <c r="N316" s="233">
        <f>IF(MAX(PAGAMENTOS!M316,PAGAMENTOS!U316,PAGAMENTOS!AC316,PAGAMENTOS!AK316,PAGAMENTOS!AQ316,PAGAMENTOS!AW316)=0,"SEM PAGAMENTO",IFERROR(INDEX(PAGAMENTOS!316:316,MATCH(MAX(PAGAMENTOS!M316,PAGAMENTOS!U316,PAGAMENTOS!AC316,PAGAMENTOS!AK316,PAGAMENTOS!AQ316,PAGAMENTOS!AW316),PAGAMENTOS!316:316,0)),"SEM PAGAMENTO"))</f>
        <v>42810</v>
      </c>
      <c r="O316" s="120" t="str">
        <f>IF(MAX(PAGAMENTOS!M316,PAGAMENTOS!U316,PAGAMENTOS!AC316,PAGAMENTOS!AK316,PAGAMENTOS!AQ316,PAGAMENTOS!AW316)=0,"SEM PAGAMENTO",IFERROR(IF(MATCH(MAX(PAGAMENTOS!M316,PAGAMENTOS!U316,PAGAMENTOS!AC316,PAGAMENTOS!AK316,PAGAMENTOS!AQ316,PAGAMENTOS!AW316),PAGAMENTOS!316:316,0)&gt;40,INDEX(PAGAMENTOS!316:316,MATCH(MAX(PAGAMENTOS!M316,PAGAMENTOS!U316,PAGAMENTOS!AC316,PAGAMENTOS!AK316,PAGAMENTOS!AQ316,PAGAMENTOS!AW316),PAGAMENTOS!316:316,0)-2)&amp;" P COMP.",IF(MATCH(MAX(PAGAMENTOS!M316,PAGAMENTOS!U316,PAGAMENTOS!AC316,PAGAMENTOS!AK316,PAGAMENTOS!AQ316,PAGAMENTOS!AW316),PAGAMENTOS!316:316,0)=13,"1ª P",IF(MATCH(MAX(PAGAMENTOS!M316,PAGAMENTOS!U316,PAGAMENTOS!AC316,PAGAMENTOS!AK316,PAGAMENTOS!AQ316,PAGAMENTOS!AW316),PAGAMENTOS!316:316,0)=21,"2ª P",IF(MATCH(MAX(PAGAMENTOS!M316,PAGAMENTOS!U316,PAGAMENTOS!AC316,PAGAMENTOS!AK316,PAGAMENTOS!AQ316,PAGAMENTOS!AW316),PAGAMENTOS!316:316,0)=29,"3ª P",IF(PAGAMENTOS!AC316=PAGAMENTOS!AK316,"4ª P","4ª P"))))),"SEM PAGAMENTO"))</f>
        <v>4ª P</v>
      </c>
      <c r="P316" s="11">
        <f>IF(MAX(PAGAMENTOS!M316,PAGAMENTOS!U316,PAGAMENTOS!AC316,PAGAMENTOS!AK316,PAGAMENTOS!AQ316,PAGAMENTOS!AW316)=0,"SEM PAGAMENTO",IFERROR(INDEX(PAGAMENTOS!316:316,MATCH(MAX(PAGAMENTOS!M316,PAGAMENTOS!U316,PAGAMENTOS!AC316,PAGAMENTOS!AK316,PAGAMENTOS!AQ316,PAGAMENTOS!AW316),PAGAMENTOS!316:316,0)-1),"SEM PAGAMENTO"))</f>
        <v>173237.06</v>
      </c>
      <c r="Q316" s="11">
        <f>SUM(PAGAMENTOS!G316,PAGAMENTOS!L316,PAGAMENTOS!T316,PAGAMENTOS!AB316,PAGAMENTOS!AJ316,PAGAMENTOS!AP316,PAGAMENTOS!AV316)</f>
        <v>894497.22</v>
      </c>
      <c r="R316" s="11">
        <f>SUM(PAGAMENTOS!G316,PAGAMENTOS!H316,PAGAMENTOS!L316,PAGAMENTOS!T316,PAGAMENTOS!AB316,PAGAMENTOS!AJ316,PAGAMENTOS!AP316,PAGAMENTOS!AV316)</f>
        <v>894497.22</v>
      </c>
      <c r="S316" s="17">
        <f t="shared" si="4"/>
        <v>1</v>
      </c>
      <c r="T316" s="11">
        <f>IF(RIGHT(B316)="O",0,IF(AND(R316=0,PAGAMENTOS!H316&lt;&gt;0),0,K316-R316))</f>
        <v>0</v>
      </c>
      <c r="U316" s="120" t="str">
        <f>IF(AND(OR(PAGAMENTOS!AG316&lt;&gt;"",PAGAMENTOS!AH316&lt;&gt;""),PAGAMENTOS!AK316=""),"4ª",IF(AND(OR(PAGAMENTOS!Y316&lt;&gt;"",PAGAMENTOS!Z316&lt;&gt;""),PAGAMENTOS!AC316=""),"3ª",IF(AND(OR(PAGAMENTOS!Q316&lt;&gt;"",PAGAMENTOS!R316&lt;&gt;""),PAGAMENTOS!U316=""),"2ª",IF(AND(OR(PAGAMENTOS!I316&lt;&gt;"",PAGAMENTOS!J316&lt;&gt;""),PAGAMENTOS!M316=""),"1ª","OK"))))</f>
        <v>OK</v>
      </c>
      <c r="V316" s="120" t="str">
        <f>IF(U316="4ª",IF(PAGAMENTOS!AH316="","AGUARDANDO VISTORIA","NO FINANCEIRO"),IF(U316="3ª",IF(PAGAMENTOS!Z316="","AGUARDANDO VISTORIA","NO FINANCEIRO"),IF(U316="2ª",IF(PAGAMENTOS!R316="","AGUARDANDO VISTORIA","NO FINANCEIRO"),IF(U316="1ª",IF(PAGAMENTOS!J316="","AGUARDANDO LIBERAÇÃO","NO FINANCEIRO"),"OK"))))</f>
        <v>OK</v>
      </c>
      <c r="W316" s="233" t="str">
        <f>IF(U316="4ª",IF(PAGAMENTOS!AH316="",PAGAMENTOS!AG316,PAGAMENTOS!AH316),IF(U316="3ª",IF(PAGAMENTOS!Z316="",PAGAMENTOS!Y316,PAGAMENTOS!Z316),IF(U316="2ª",IF(PAGAMENTOS!R316="",PAGAMENTOS!Q316,PAGAMENTOS!R316),IF(U316="1ª",IF(PAGAMENTOS!J316="",PAGAMENTOS!I316,PAGAMENTOS!J316),"OK"))))</f>
        <v>OK</v>
      </c>
      <c r="X316" s="18">
        <f>MAX(VISTORIA!Y316,VISTORIA!U316,VISTORIA!Q316,VISTORIA!M316,VISTORIA!I316)</f>
        <v>1</v>
      </c>
      <c r="Y316" s="18">
        <f>IF(VISTORIA!Y316&lt;&gt;"",VISTORIA!Y316,IF(VISTORIA!U316&lt;&gt;"",VISTORIA!U316,IF(VISTORIA!Q316&lt;&gt;"",VISTORIA!Q316,IF(VISTORIA!M316&lt;&gt;"",VISTORIA!M316,IF(VISTORIA!I316&lt;&gt;"",VISTORIA!I316,0)))))</f>
        <v>1</v>
      </c>
      <c r="Z316" s="233">
        <f>IF(VISTORIA!Y316&lt;&gt;"",VISTORIA!W316,IF(VISTORIA!U316&lt;&gt;"",VISTORIA!S316,IF(VISTORIA!Q316&lt;&gt;"",VISTORIA!O316,IF(VISTORIA!M316&lt;&gt;"",VISTORIA!K316,IF(VISTORIA!I316&lt;&gt;"",VISTORIA!G316,"NA")))))</f>
        <v>42559</v>
      </c>
      <c r="AA316" s="233">
        <f>IF(VISTORIA!Y316&lt;&gt;"",VISTORIA!X316,IF(VISTORIA!U316&lt;&gt;"",VISTORIA!T316,IF(VISTORIA!Q316&lt;&gt;"",VISTORIA!P316,IF(VISTORIA!M316&lt;&gt;"",VISTORIA!L316,IF(VISTORIA!I316&lt;&gt;"",VISTORIA!H316,"NA")))))</f>
        <v>42654</v>
      </c>
      <c r="AB316" s="233" t="str">
        <f>IF(OR(G316="AGUARDANDO PRESTAÇÃO DE CONTAS",G316="AGUARDANDO APROVAÇÃO PRESTAÇÃO DE CONTAS",G316="CONCLUÍDO"),"PTM CONCLUÍDO",IF(AND(VISTORIA!X316="",VISTORIA!W316&lt;&gt;""),VISTORIA!W316,IF(AND(VISTORIA!T316="",VISTORIA!S316&lt;&gt;""),VISTORIA!S316,IF(AND(VISTORIA!P316="",VISTORIA!O316&lt;&gt;""),VISTORIA!O316,IF(AND(VISTORIA!L316="",VISTORIA!K316&lt;&gt;""),VISTORIA!K316,IF(AND(VISTORIA!H316="",VISTORIA!G316&lt;&gt;""),VISTORIA!G316,"SEM PEDIDO"))))))</f>
        <v>SEM PEDIDO</v>
      </c>
      <c r="AC316" s="18" t="str">
        <f>IFERROR(INDEX('CONCLUSÃO INFORMAL'!316:316,MATCH(MAX('CONCLUSÃO INFORMAL'!H316,'CONCLUSÃO INFORMAL'!L316,'CONCLUSÃO INFORMAL'!P316),'CONCLUSÃO INFORMAL'!316:316,0)-1),"NÃO INFORMADO")</f>
        <v>NÃO INFORMADO</v>
      </c>
      <c r="AD316" s="233" t="str">
        <f>IFERROR(INDEX('CONCLUSÃO INFORMAL'!316:316,MATCH(MAX('CONCLUSÃO INFORMAL'!H316,'CONCLUSÃO INFORMAL'!L316,'CONCLUSÃO INFORMAL'!P316),'CONCLUSÃO INFORMAL'!316:316,0)),"NÃO INFORMADO")</f>
        <v>NÃO INFORMADO</v>
      </c>
      <c r="AE316" s="1950" t="str">
        <f>IFERROR(INDEX('CONCLUSÃO INFORMAL'!316:316,MATCH(MAX('CONCLUSÃO INFORMAL'!H316,'CONCLUSÃO INFORMAL'!L316,'CONCLUSÃO INFORMAL'!P316),'CONCLUSÃO INFORMAL'!316:316,0)+1),"NÃO INFORMADO")</f>
        <v>NÃO INFORMADO</v>
      </c>
    </row>
    <row r="317" spans="2:31" ht="43.5" x14ac:dyDescent="0.35">
      <c r="B317" s="7" t="str">
        <f>'INF GERAIS'!B317&amp;IFERROR(IF(INDEX(APOIO!$A$5:$A$50,MATCH('INF GERAIS'!N317,APOIO!$B$5:$B$50,0))="NÃO",APOIO!$A$2&amp;"NÃO VÁLIDO",""),"")</f>
        <v>2014.0301</v>
      </c>
      <c r="C317" s="1950" t="str">
        <f>'INF GERAIS'!C317</f>
        <v>MATA SUL</v>
      </c>
      <c r="D317" s="1950" t="str">
        <f>'INF GERAIS'!D317</f>
        <v>QUIPAPÁ</v>
      </c>
      <c r="E317" s="1950" t="str">
        <f>'INF GERAIS'!E317</f>
        <v>CONSTRUÇÃO DE UMA PRAÇA PÚBLICA</v>
      </c>
      <c r="F317" s="1950" t="str">
        <f>'INF GERAIS'!G317</f>
        <v>NORMAL</v>
      </c>
      <c r="G317" s="12" t="str">
        <f>'INF GERAIS'!N317</f>
        <v>EM CONFERÊNCIA PARA TEMAI</v>
      </c>
      <c r="H317" s="1950" t="str">
        <f>'INF GERAIS'!O317</f>
        <v>CONCLUÍDA</v>
      </c>
      <c r="I317" s="11">
        <f>'INF GERAIS'!I317</f>
        <v>1056603.1616666669</v>
      </c>
      <c r="J317" s="11">
        <f>'INF GERAIS'!J317</f>
        <v>162105.94</v>
      </c>
      <c r="K317" s="11">
        <f>'INF GERAIS'!K317</f>
        <v>162105.94</v>
      </c>
      <c r="L317" s="11">
        <f>'INF GERAIS'!L317</f>
        <v>0</v>
      </c>
      <c r="M317" s="11">
        <f>'INF GERAIS'!M317</f>
        <v>0</v>
      </c>
      <c r="N317" s="233">
        <f>IF(MAX(PAGAMENTOS!M317,PAGAMENTOS!U317,PAGAMENTOS!AC317,PAGAMENTOS!AK317,PAGAMENTOS!AQ317,PAGAMENTOS!AW317)=0,"SEM PAGAMENTO",IFERROR(INDEX(PAGAMENTOS!317:317,MATCH(MAX(PAGAMENTOS!M317,PAGAMENTOS!U317,PAGAMENTOS!AC317,PAGAMENTOS!AK317,PAGAMENTOS!AQ317,PAGAMENTOS!AW317),PAGAMENTOS!317:317,0)),"SEM PAGAMENTO"))</f>
        <v>42810</v>
      </c>
      <c r="O317" s="120" t="str">
        <f>IF(MAX(PAGAMENTOS!M317,PAGAMENTOS!U317,PAGAMENTOS!AC317,PAGAMENTOS!AK317,PAGAMENTOS!AQ317,PAGAMENTOS!AW317)=0,"SEM PAGAMENTO",IFERROR(IF(MATCH(MAX(PAGAMENTOS!M317,PAGAMENTOS!U317,PAGAMENTOS!AC317,PAGAMENTOS!AK317,PAGAMENTOS!AQ317,PAGAMENTOS!AW317),PAGAMENTOS!317:317,0)&gt;40,INDEX(PAGAMENTOS!317:317,MATCH(MAX(PAGAMENTOS!M317,PAGAMENTOS!U317,PAGAMENTOS!AC317,PAGAMENTOS!AK317,PAGAMENTOS!AQ317,PAGAMENTOS!AW317),PAGAMENTOS!317:317,0)-2)&amp;" P COMP.",IF(MATCH(MAX(PAGAMENTOS!M317,PAGAMENTOS!U317,PAGAMENTOS!AC317,PAGAMENTOS!AK317,PAGAMENTOS!AQ317,PAGAMENTOS!AW317),PAGAMENTOS!317:317,0)=13,"1ª P",IF(MATCH(MAX(PAGAMENTOS!M317,PAGAMENTOS!U317,PAGAMENTOS!AC317,PAGAMENTOS!AK317,PAGAMENTOS!AQ317,PAGAMENTOS!AW317),PAGAMENTOS!317:317,0)=21,"2ª P",IF(MATCH(MAX(PAGAMENTOS!M317,PAGAMENTOS!U317,PAGAMENTOS!AC317,PAGAMENTOS!AK317,PAGAMENTOS!AQ317,PAGAMENTOS!AW317),PAGAMENTOS!317:317,0)=29,"3ª P",IF(PAGAMENTOS!AC317=PAGAMENTOS!AK317,"4ª P","4ª P"))))),"SEM PAGAMENTO"))</f>
        <v>4ª P</v>
      </c>
      <c r="P317" s="11">
        <f>IF(MAX(PAGAMENTOS!M317,PAGAMENTOS!U317,PAGAMENTOS!AC317,PAGAMENTOS!AK317,PAGAMENTOS!AQ317,PAGAMENTOS!AW317)=0,"SEM PAGAMENTO",IFERROR(INDEX(PAGAMENTOS!317:317,MATCH(MAX(PAGAMENTOS!M317,PAGAMENTOS!U317,PAGAMENTOS!AC317,PAGAMENTOS!AK317,PAGAMENTOS!AQ317,PAGAMENTOS!AW317),PAGAMENTOS!317:317,0)-1),"SEM PAGAMENTO"))</f>
        <v>38417.81</v>
      </c>
      <c r="Q317" s="11">
        <f>SUM(PAGAMENTOS!G317,PAGAMENTOS!L317,PAGAMENTOS!T317,PAGAMENTOS!AB317,PAGAMENTOS!AJ317,PAGAMENTOS!AP317,PAGAMENTOS!AV317)</f>
        <v>162105.94</v>
      </c>
      <c r="R317" s="11">
        <f>SUM(PAGAMENTOS!G317,PAGAMENTOS!H317,PAGAMENTOS!L317,PAGAMENTOS!T317,PAGAMENTOS!AB317,PAGAMENTOS!AJ317,PAGAMENTOS!AP317,PAGAMENTOS!AV317)</f>
        <v>162105.94</v>
      </c>
      <c r="S317" s="17">
        <f t="shared" si="4"/>
        <v>1</v>
      </c>
      <c r="T317" s="11">
        <f>IF(RIGHT(B317)="O",0,IF(AND(R317=0,PAGAMENTOS!H317&lt;&gt;0),0,K317-R317))</f>
        <v>0</v>
      </c>
      <c r="U317" s="120" t="str">
        <f>IF(AND(OR(PAGAMENTOS!AG317&lt;&gt;"",PAGAMENTOS!AH317&lt;&gt;""),PAGAMENTOS!AK317=""),"4ª",IF(AND(OR(PAGAMENTOS!Y317&lt;&gt;"",PAGAMENTOS!Z317&lt;&gt;""),PAGAMENTOS!AC317=""),"3ª",IF(AND(OR(PAGAMENTOS!Q317&lt;&gt;"",PAGAMENTOS!R317&lt;&gt;""),PAGAMENTOS!U317=""),"2ª",IF(AND(OR(PAGAMENTOS!I317&lt;&gt;"",PAGAMENTOS!J317&lt;&gt;""),PAGAMENTOS!M317=""),"1ª","OK"))))</f>
        <v>OK</v>
      </c>
      <c r="V317" s="120" t="str">
        <f>IF(U317="4ª",IF(PAGAMENTOS!AH317="","AGUARDANDO VISTORIA","NO FINANCEIRO"),IF(U317="3ª",IF(PAGAMENTOS!Z317="","AGUARDANDO VISTORIA","NO FINANCEIRO"),IF(U317="2ª",IF(PAGAMENTOS!R317="","AGUARDANDO VISTORIA","NO FINANCEIRO"),IF(U317="1ª",IF(PAGAMENTOS!J317="","AGUARDANDO LIBERAÇÃO","NO FINANCEIRO"),"OK"))))</f>
        <v>OK</v>
      </c>
      <c r="W317" s="233" t="str">
        <f>IF(U317="4ª",IF(PAGAMENTOS!AH317="",PAGAMENTOS!AG317,PAGAMENTOS!AH317),IF(U317="3ª",IF(PAGAMENTOS!Z317="",PAGAMENTOS!Y317,PAGAMENTOS!Z317),IF(U317="2ª",IF(PAGAMENTOS!R317="",PAGAMENTOS!Q317,PAGAMENTOS!R317),IF(U317="1ª",IF(PAGAMENTOS!J317="",PAGAMENTOS!I317,PAGAMENTOS!J317),"OK"))))</f>
        <v>OK</v>
      </c>
      <c r="X317" s="18">
        <f>MAX(VISTORIA!Y317,VISTORIA!U317,VISTORIA!Q317,VISTORIA!M317,VISTORIA!I317)</f>
        <v>1</v>
      </c>
      <c r="Y317" s="18">
        <f>IF(VISTORIA!Y317&lt;&gt;"",VISTORIA!Y317,IF(VISTORIA!U317&lt;&gt;"",VISTORIA!U317,IF(VISTORIA!Q317&lt;&gt;"",VISTORIA!Q317,IF(VISTORIA!M317&lt;&gt;"",VISTORIA!M317,IF(VISTORIA!I317&lt;&gt;"",VISTORIA!I317,0)))))</f>
        <v>1</v>
      </c>
      <c r="Z317" s="233">
        <f>IF(VISTORIA!Y317&lt;&gt;"",VISTORIA!W317,IF(VISTORIA!U317&lt;&gt;"",VISTORIA!S317,IF(VISTORIA!Q317&lt;&gt;"",VISTORIA!O317,IF(VISTORIA!M317&lt;&gt;"",VISTORIA!K317,IF(VISTORIA!I317&lt;&gt;"",VISTORIA!G317,"NA")))))</f>
        <v>42559</v>
      </c>
      <c r="AA317" s="233">
        <f>IF(VISTORIA!Y317&lt;&gt;"",VISTORIA!X317,IF(VISTORIA!U317&lt;&gt;"",VISTORIA!T317,IF(VISTORIA!Q317&lt;&gt;"",VISTORIA!P317,IF(VISTORIA!M317&lt;&gt;"",VISTORIA!L317,IF(VISTORIA!I317&lt;&gt;"",VISTORIA!H317,"NA")))))</f>
        <v>42654</v>
      </c>
      <c r="AB317" s="233" t="str">
        <f>IF(OR(G317="AGUARDANDO PRESTAÇÃO DE CONTAS",G317="AGUARDANDO APROVAÇÃO PRESTAÇÃO DE CONTAS",G317="CONCLUÍDO"),"PTM CONCLUÍDO",IF(AND(VISTORIA!X317="",VISTORIA!W317&lt;&gt;""),VISTORIA!W317,IF(AND(VISTORIA!T317="",VISTORIA!S317&lt;&gt;""),VISTORIA!S317,IF(AND(VISTORIA!P317="",VISTORIA!O317&lt;&gt;""),VISTORIA!O317,IF(AND(VISTORIA!L317="",VISTORIA!K317&lt;&gt;""),VISTORIA!K317,IF(AND(VISTORIA!H317="",VISTORIA!G317&lt;&gt;""),VISTORIA!G317,"SEM PEDIDO"))))))</f>
        <v>SEM PEDIDO</v>
      </c>
      <c r="AC317" s="18" t="str">
        <f>IFERROR(INDEX('CONCLUSÃO INFORMAL'!317:317,MATCH(MAX('CONCLUSÃO INFORMAL'!H317,'CONCLUSÃO INFORMAL'!L317,'CONCLUSÃO INFORMAL'!P317),'CONCLUSÃO INFORMAL'!317:317,0)-1),"NÃO INFORMADO")</f>
        <v>NÃO INFORMADO</v>
      </c>
      <c r="AD317" s="233" t="str">
        <f>IFERROR(INDEX('CONCLUSÃO INFORMAL'!317:317,MATCH(MAX('CONCLUSÃO INFORMAL'!H317,'CONCLUSÃO INFORMAL'!L317,'CONCLUSÃO INFORMAL'!P317),'CONCLUSÃO INFORMAL'!317:317,0)),"NÃO INFORMADO")</f>
        <v>NÃO INFORMADO</v>
      </c>
      <c r="AE317" s="1950" t="str">
        <f>IFERROR(INDEX('CONCLUSÃO INFORMAL'!317:317,MATCH(MAX('CONCLUSÃO INFORMAL'!H317,'CONCLUSÃO INFORMAL'!L317,'CONCLUSÃO INFORMAL'!P317),'CONCLUSÃO INFORMAL'!317:317,0)+1),"NÃO INFORMADO")</f>
        <v>NÃO INFORMADO</v>
      </c>
    </row>
    <row r="318" spans="2:31" ht="43.5" x14ac:dyDescent="0.35">
      <c r="B318" s="7" t="str">
        <f>'INF GERAIS'!B318&amp;IFERROR(IF(INDEX(APOIO!$A$5:$A$50,MATCH('INF GERAIS'!N318,APOIO!$B$5:$B$50,0))="NÃO",APOIO!$A$2&amp;"NÃO VÁLIDO",""),"")</f>
        <v>2014.0302</v>
      </c>
      <c r="C318" s="1950" t="str">
        <f>'INF GERAIS'!C318</f>
        <v>SERTÃO DO PAJEÚ</v>
      </c>
      <c r="D318" s="1950" t="str">
        <f>'INF GERAIS'!D318</f>
        <v>QUIXABA</v>
      </c>
      <c r="E318" s="1950" t="str">
        <f>'INF GERAIS'!E318</f>
        <v>CONSTRUÇÃO DE PAVIMENTAÇÃO EM PARALELEPÍPEDOS</v>
      </c>
      <c r="F318" s="1950" t="str">
        <f>'INF GERAIS'!G318</f>
        <v>NORMAL</v>
      </c>
      <c r="G318" s="12" t="str">
        <f>'INF GERAIS'!N318</f>
        <v>EM CONFERÊNCIA PARA TEMAI</v>
      </c>
      <c r="H318" s="1950" t="str">
        <f>'INF GERAIS'!O318</f>
        <v>CONCLUÍDA</v>
      </c>
      <c r="I318" s="11">
        <f>'INF GERAIS'!I318</f>
        <v>452829.9366666667</v>
      </c>
      <c r="J318" s="11">
        <f>'INF GERAIS'!J318</f>
        <v>473540.29</v>
      </c>
      <c r="K318" s="11">
        <f>'INF GERAIS'!K318</f>
        <v>452829.7</v>
      </c>
      <c r="L318" s="11">
        <f>'INF GERAIS'!L318</f>
        <v>5214.72</v>
      </c>
      <c r="M318" s="11">
        <f>'INF GERAIS'!M318</f>
        <v>15495.87</v>
      </c>
      <c r="N318" s="233">
        <f>IF(MAX(PAGAMENTOS!M318,PAGAMENTOS!U318,PAGAMENTOS!AC318,PAGAMENTOS!AK318,PAGAMENTOS!AQ318,PAGAMENTOS!AW318)=0,"SEM PAGAMENTO",IFERROR(INDEX(PAGAMENTOS!318:318,MATCH(MAX(PAGAMENTOS!M318,PAGAMENTOS!U318,PAGAMENTOS!AC318,PAGAMENTOS!AK318,PAGAMENTOS!AQ318,PAGAMENTOS!AW318),PAGAMENTOS!318:318,0)),"SEM PAGAMENTO"))</f>
        <v>43193</v>
      </c>
      <c r="O318" s="120" t="str">
        <f>IF(MAX(PAGAMENTOS!M318,PAGAMENTOS!U318,PAGAMENTOS!AC318,PAGAMENTOS!AK318,PAGAMENTOS!AQ318,PAGAMENTOS!AW318)=0,"SEM PAGAMENTO",IFERROR(IF(MATCH(MAX(PAGAMENTOS!M318,PAGAMENTOS!U318,PAGAMENTOS!AC318,PAGAMENTOS!AK318,PAGAMENTOS!AQ318,PAGAMENTOS!AW318),PAGAMENTOS!318:318,0)&gt;40,INDEX(PAGAMENTOS!318:318,MATCH(MAX(PAGAMENTOS!M318,PAGAMENTOS!U318,PAGAMENTOS!AC318,PAGAMENTOS!AK318,PAGAMENTOS!AQ318,PAGAMENTOS!AW318),PAGAMENTOS!318:318,0)-2)&amp;" P COMP.",IF(MATCH(MAX(PAGAMENTOS!M318,PAGAMENTOS!U318,PAGAMENTOS!AC318,PAGAMENTOS!AK318,PAGAMENTOS!AQ318,PAGAMENTOS!AW318),PAGAMENTOS!318:318,0)=13,"1ª P",IF(MATCH(MAX(PAGAMENTOS!M318,PAGAMENTOS!U318,PAGAMENTOS!AC318,PAGAMENTOS!AK318,PAGAMENTOS!AQ318,PAGAMENTOS!AW318),PAGAMENTOS!318:318,0)=21,"2ª P",IF(MATCH(MAX(PAGAMENTOS!M318,PAGAMENTOS!U318,PAGAMENTOS!AC318,PAGAMENTOS!AK318,PAGAMENTOS!AQ318,PAGAMENTOS!AW318),PAGAMENTOS!318:318,0)=29,"3ª P",IF(PAGAMENTOS!AC318=PAGAMENTOS!AK318,"4ª P","4ª P"))))),"SEM PAGAMENTO"))</f>
        <v>4ª P</v>
      </c>
      <c r="P318" s="11">
        <f>IF(MAX(PAGAMENTOS!M318,PAGAMENTOS!U318,PAGAMENTOS!AC318,PAGAMENTOS!AK318,PAGAMENTOS!AQ318,PAGAMENTOS!AW318)=0,"SEM PAGAMENTO",IFERROR(INDEX(PAGAMENTOS!318:318,MATCH(MAX(PAGAMENTOS!M318,PAGAMENTOS!U318,PAGAMENTOS!AC318,PAGAMENTOS!AK318,PAGAMENTOS!AQ318,PAGAMENTOS!AW318),PAGAMENTOS!318:318,0)-1),"SEM PAGAMENTO"))</f>
        <v>90681.97</v>
      </c>
      <c r="Q318" s="11">
        <f>SUM(PAGAMENTOS!G318,PAGAMENTOS!L318,PAGAMENTOS!T318,PAGAMENTOS!AB318,PAGAMENTOS!AJ318,PAGAMENTOS!AP318,PAGAMENTOS!AV318)</f>
        <v>452829.69999999995</v>
      </c>
      <c r="R318" s="11">
        <f>SUM(PAGAMENTOS!G318,PAGAMENTOS!H318,PAGAMENTOS!L318,PAGAMENTOS!T318,PAGAMENTOS!AB318,PAGAMENTOS!AJ318,PAGAMENTOS!AP318,PAGAMENTOS!AV318)</f>
        <v>452829.69999999995</v>
      </c>
      <c r="S318" s="17">
        <f t="shared" si="4"/>
        <v>0.99999999999999989</v>
      </c>
      <c r="T318" s="11">
        <f>IF(RIGHT(B318)="O",0,IF(AND(R318=0,PAGAMENTOS!H318&lt;&gt;0),0,K318-R318))</f>
        <v>5.8207660913467407E-11</v>
      </c>
      <c r="U318" s="120" t="str">
        <f>IF(AND(OR(PAGAMENTOS!AG318&lt;&gt;"",PAGAMENTOS!AH318&lt;&gt;""),PAGAMENTOS!AK318=""),"4ª",IF(AND(OR(PAGAMENTOS!Y318&lt;&gt;"",PAGAMENTOS!Z318&lt;&gt;""),PAGAMENTOS!AC318=""),"3ª",IF(AND(OR(PAGAMENTOS!Q318&lt;&gt;"",PAGAMENTOS!R318&lt;&gt;""),PAGAMENTOS!U318=""),"2ª",IF(AND(OR(PAGAMENTOS!I318&lt;&gt;"",PAGAMENTOS!J318&lt;&gt;""),PAGAMENTOS!M318=""),"1ª","OK"))))</f>
        <v>OK</v>
      </c>
      <c r="V318" s="120" t="str">
        <f>IF(U318="4ª",IF(PAGAMENTOS!AH318="","AGUARDANDO VISTORIA","NO FINANCEIRO"),IF(U318="3ª",IF(PAGAMENTOS!Z318="","AGUARDANDO VISTORIA","NO FINANCEIRO"),IF(U318="2ª",IF(PAGAMENTOS!R318="","AGUARDANDO VISTORIA","NO FINANCEIRO"),IF(U318="1ª",IF(PAGAMENTOS!J318="","AGUARDANDO LIBERAÇÃO","NO FINANCEIRO"),"OK"))))</f>
        <v>OK</v>
      </c>
      <c r="W318" s="233" t="str">
        <f>IF(U318="4ª",IF(PAGAMENTOS!AH318="",PAGAMENTOS!AG318,PAGAMENTOS!AH318),IF(U318="3ª",IF(PAGAMENTOS!Z318="",PAGAMENTOS!Y318,PAGAMENTOS!Z318),IF(U318="2ª",IF(PAGAMENTOS!R318="",PAGAMENTOS!Q318,PAGAMENTOS!R318),IF(U318="1ª",IF(PAGAMENTOS!J318="",PAGAMENTOS!I318,PAGAMENTOS!J318),"OK"))))</f>
        <v>OK</v>
      </c>
      <c r="X318" s="18">
        <f>MAX(VISTORIA!Y318,VISTORIA!U318,VISTORIA!Q318,VISTORIA!M318,VISTORIA!I318)</f>
        <v>1</v>
      </c>
      <c r="Y318" s="18">
        <f>IF(VISTORIA!Y318&lt;&gt;"",VISTORIA!Y318,IF(VISTORIA!U318&lt;&gt;"",VISTORIA!U318,IF(VISTORIA!Q318&lt;&gt;"",VISTORIA!Q318,IF(VISTORIA!M318&lt;&gt;"",VISTORIA!M318,IF(VISTORIA!I318&lt;&gt;"",VISTORIA!I318,0)))))</f>
        <v>1</v>
      </c>
      <c r="Z318" s="233">
        <f>IF(VISTORIA!Y318&lt;&gt;"",VISTORIA!W318,IF(VISTORIA!U318&lt;&gt;"",VISTORIA!S318,IF(VISTORIA!Q318&lt;&gt;"",VISTORIA!O318,IF(VISTORIA!M318&lt;&gt;"",VISTORIA!K318,IF(VISTORIA!I318&lt;&gt;"",VISTORIA!G318,"NA")))))</f>
        <v>42681</v>
      </c>
      <c r="AA318" s="233">
        <f>IF(VISTORIA!Y318&lt;&gt;"",VISTORIA!X318,IF(VISTORIA!U318&lt;&gt;"",VISTORIA!T318,IF(VISTORIA!Q318&lt;&gt;"",VISTORIA!P318,IF(VISTORIA!M318&lt;&gt;"",VISTORIA!L318,IF(VISTORIA!I318&lt;&gt;"",VISTORIA!H318,"NA")))))</f>
        <v>42816</v>
      </c>
      <c r="AB318" s="233" t="str">
        <f>IF(OR(G318="AGUARDANDO PRESTAÇÃO DE CONTAS",G318="AGUARDANDO APROVAÇÃO PRESTAÇÃO DE CONTAS",G318="CONCLUÍDO"),"PTM CONCLUÍDO",IF(AND(VISTORIA!X318="",VISTORIA!W318&lt;&gt;""),VISTORIA!W318,IF(AND(VISTORIA!T318="",VISTORIA!S318&lt;&gt;""),VISTORIA!S318,IF(AND(VISTORIA!P318="",VISTORIA!O318&lt;&gt;""),VISTORIA!O318,IF(AND(VISTORIA!L318="",VISTORIA!K318&lt;&gt;""),VISTORIA!K318,IF(AND(VISTORIA!H318="",VISTORIA!G318&lt;&gt;""),VISTORIA!G318,"SEM PEDIDO"))))))</f>
        <v>SEM PEDIDO</v>
      </c>
      <c r="AC318" s="18" t="str">
        <f>IFERROR(INDEX('CONCLUSÃO INFORMAL'!318:318,MATCH(MAX('CONCLUSÃO INFORMAL'!H318,'CONCLUSÃO INFORMAL'!L318,'CONCLUSÃO INFORMAL'!P318),'CONCLUSÃO INFORMAL'!318:318,0)-1),"NÃO INFORMADO")</f>
        <v>NÃO INFORMADO</v>
      </c>
      <c r="AD318" s="233" t="str">
        <f>IFERROR(INDEX('CONCLUSÃO INFORMAL'!318:318,MATCH(MAX('CONCLUSÃO INFORMAL'!H318,'CONCLUSÃO INFORMAL'!L318,'CONCLUSÃO INFORMAL'!P318),'CONCLUSÃO INFORMAL'!318:318,0)),"NÃO INFORMADO")</f>
        <v>NÃO INFORMADO</v>
      </c>
      <c r="AE318" s="1950" t="str">
        <f>IFERROR(INDEX('CONCLUSÃO INFORMAL'!318:318,MATCH(MAX('CONCLUSÃO INFORMAL'!H318,'CONCLUSÃO INFORMAL'!L318,'CONCLUSÃO INFORMAL'!P318),'CONCLUSÃO INFORMAL'!318:318,0)+1),"NÃO INFORMADO")</f>
        <v>NÃO INFORMADO</v>
      </c>
    </row>
    <row r="319" spans="2:31" ht="43.5" x14ac:dyDescent="0.35">
      <c r="B319" s="7" t="str">
        <f>'INF GERAIS'!B319&amp;IFERROR(IF(INDEX(APOIO!$A$5:$A$50,MATCH('INF GERAIS'!N319,APOIO!$B$5:$B$50,0))="NÃO",APOIO!$A$2&amp;"NÃO VÁLIDO",""),"")</f>
        <v>2014.0303</v>
      </c>
      <c r="C319" s="1950" t="str">
        <f>'INF GERAIS'!C319</f>
        <v>METROPOLITANA</v>
      </c>
      <c r="D319" s="1950" t="str">
        <f>'INF GERAIS'!D319</f>
        <v>RECIFE</v>
      </c>
      <c r="E319" s="1950" t="str">
        <f>'INF GERAIS'!E319</f>
        <v>REQUALIFICAÇÃO DAS MARGENS DO CANAL DO ARRUDA EM RECIFE - PE</v>
      </c>
      <c r="F319" s="1950" t="str">
        <f>'INF GERAIS'!G319</f>
        <v>NORMAL</v>
      </c>
      <c r="G319" s="1950" t="str">
        <f>'INF GERAIS'!N319</f>
        <v>AGUARDANDO APROVAÇÃO PRESTAÇÃO DE CONTAS (SECRETARIA)</v>
      </c>
      <c r="H319" s="1950" t="str">
        <f>'INF GERAIS'!O319</f>
        <v>CONCLUÍDA</v>
      </c>
      <c r="I319" s="11">
        <f>'INF GERAIS'!I319</f>
        <v>25870482.318333331</v>
      </c>
      <c r="J319" s="11">
        <f>'INF GERAIS'!J319</f>
        <v>9255755.8900000006</v>
      </c>
      <c r="K319" s="11">
        <f>'INF GERAIS'!K319</f>
        <v>8016007.9400000004</v>
      </c>
      <c r="L319" s="11">
        <f>'INF GERAIS'!L319</f>
        <v>0</v>
      </c>
      <c r="M319" s="11">
        <f>'INF GERAIS'!M319</f>
        <v>1239747.95</v>
      </c>
      <c r="N319" s="233">
        <f>IF(MAX(PAGAMENTOS!M319,PAGAMENTOS!U319,PAGAMENTOS!AC319,PAGAMENTOS!AK319,PAGAMENTOS!AQ319,PAGAMENTOS!AW319)=0,"SEM PAGAMENTO",IFERROR(INDEX(PAGAMENTOS!319:319,MATCH(MAX(PAGAMENTOS!M319,PAGAMENTOS!U319,PAGAMENTOS!AC319,PAGAMENTOS!AK319,PAGAMENTOS!AQ319,PAGAMENTOS!AW319),PAGAMENTOS!319:319,0)),"SEM PAGAMENTO"))</f>
        <v>42436</v>
      </c>
      <c r="O319" s="120" t="str">
        <f>IF(MAX(PAGAMENTOS!M319,PAGAMENTOS!U319,PAGAMENTOS!AC319,PAGAMENTOS!AK319,PAGAMENTOS!AQ319,PAGAMENTOS!AW319)=0,"SEM PAGAMENTO",IFERROR(IF(MATCH(MAX(PAGAMENTOS!M319,PAGAMENTOS!U319,PAGAMENTOS!AC319,PAGAMENTOS!AK319,PAGAMENTOS!AQ319,PAGAMENTOS!AW319),PAGAMENTOS!319:319,0)&gt;40,INDEX(PAGAMENTOS!319:319,MATCH(MAX(PAGAMENTOS!M319,PAGAMENTOS!U319,PAGAMENTOS!AC319,PAGAMENTOS!AK319,PAGAMENTOS!AQ319,PAGAMENTOS!AW319),PAGAMENTOS!319:319,0)-2)&amp;" P COMP.",IF(MATCH(MAX(PAGAMENTOS!M319,PAGAMENTOS!U319,PAGAMENTOS!AC319,PAGAMENTOS!AK319,PAGAMENTOS!AQ319,PAGAMENTOS!AW319),PAGAMENTOS!319:319,0)=13,"1ª P",IF(MATCH(MAX(PAGAMENTOS!M319,PAGAMENTOS!U319,PAGAMENTOS!AC319,PAGAMENTOS!AK319,PAGAMENTOS!AQ319,PAGAMENTOS!AW319),PAGAMENTOS!319:319,0)=21,"2ª P",IF(MATCH(MAX(PAGAMENTOS!M319,PAGAMENTOS!U319,PAGAMENTOS!AC319,PAGAMENTOS!AK319,PAGAMENTOS!AQ319,PAGAMENTOS!AW319),PAGAMENTOS!319:319,0)=29,"3ª P",IF(PAGAMENTOS!AC319=PAGAMENTOS!AK319,"4ª P","4ª P"))))),"SEM PAGAMENTO"))</f>
        <v>2ª P</v>
      </c>
      <c r="P319" s="11">
        <f>IF(MAX(PAGAMENTOS!M319,PAGAMENTOS!U319,PAGAMENTOS!AC319,PAGAMENTOS!AK319,PAGAMENTOS!AQ319,PAGAMENTOS!AW319)=0,"SEM PAGAMENTO",IFERROR(INDEX(PAGAMENTOS!319:319,MATCH(MAX(PAGAMENTOS!M319,PAGAMENTOS!U319,PAGAMENTOS!AC319,PAGAMENTOS!AK319,PAGAMENTOS!AQ319,PAGAMENTOS!AW319),PAGAMENTOS!319:319,0)-1),"SEM PAGAMENTO"))</f>
        <v>7760836.3899999997</v>
      </c>
      <c r="Q319" s="11">
        <f>SUM(PAGAMENTOS!G319,PAGAMENTOS!L319,PAGAMENTOS!T319,PAGAMENTOS!AB319,PAGAMENTOS!AJ319,PAGAMENTOS!AP319,PAGAMENTOS!AV319)</f>
        <v>15521672.789999999</v>
      </c>
      <c r="R319" s="11">
        <f>SUM(PAGAMENTOS!G319,PAGAMENTOS!H319,PAGAMENTOS!L319,PAGAMENTOS!T319,PAGAMENTOS!AB319,PAGAMENTOS!AJ319,PAGAMENTOS!AP319,PAGAMENTOS!AV319)</f>
        <v>8016007.9400000004</v>
      </c>
      <c r="S319" s="17">
        <f t="shared" si="4"/>
        <v>1</v>
      </c>
      <c r="T319" s="11">
        <f>IF(RIGHT(B319)="O",0,IF(AND(R319=0,PAGAMENTOS!H319&lt;&gt;0),0,K319-R319))</f>
        <v>0</v>
      </c>
      <c r="U319" s="120" t="str">
        <f>IF(AND(OR(PAGAMENTOS!AG319&lt;&gt;"",PAGAMENTOS!AH319&lt;&gt;""),PAGAMENTOS!AK319=""),"4ª",IF(AND(OR(PAGAMENTOS!Y319&lt;&gt;"",PAGAMENTOS!Z319&lt;&gt;""),PAGAMENTOS!AC319=""),"3ª",IF(AND(OR(PAGAMENTOS!Q319&lt;&gt;"",PAGAMENTOS!R319&lt;&gt;""),PAGAMENTOS!U319=""),"2ª",IF(AND(OR(PAGAMENTOS!I319&lt;&gt;"",PAGAMENTOS!J319&lt;&gt;""),PAGAMENTOS!M319=""),"1ª","OK"))))</f>
        <v>OK</v>
      </c>
      <c r="V319" s="120" t="str">
        <f>IF(U319="4ª",IF(PAGAMENTOS!AH319="","AGUARDANDO VISTORIA","NO FINANCEIRO"),IF(U319="3ª",IF(PAGAMENTOS!Z319="","AGUARDANDO VISTORIA","NO FINANCEIRO"),IF(U319="2ª",IF(PAGAMENTOS!R319="","AGUARDANDO VISTORIA","NO FINANCEIRO"),IF(U319="1ª",IF(PAGAMENTOS!J319="","AGUARDANDO LIBERAÇÃO","NO FINANCEIRO"),"OK"))))</f>
        <v>OK</v>
      </c>
      <c r="W319" s="233" t="str">
        <f>IF(U319="4ª",IF(PAGAMENTOS!AH319="",PAGAMENTOS!AG319,PAGAMENTOS!AH319),IF(U319="3ª",IF(PAGAMENTOS!Z319="",PAGAMENTOS!Y319,PAGAMENTOS!Z319),IF(U319="2ª",IF(PAGAMENTOS!R319="",PAGAMENTOS!Q319,PAGAMENTOS!R319),IF(U319="1ª",IF(PAGAMENTOS!J319="",PAGAMENTOS!I319,PAGAMENTOS!J319),"OK"))))</f>
        <v>OK</v>
      </c>
      <c r="X319" s="18">
        <f>MAX(VISTORIA!Y319,VISTORIA!U319,VISTORIA!Q319,VISTORIA!M319,VISTORIA!I319)</f>
        <v>1</v>
      </c>
      <c r="Y319" s="18">
        <f>IF(VISTORIA!Y319&lt;&gt;"",VISTORIA!Y319,IF(VISTORIA!U319&lt;&gt;"",VISTORIA!U319,IF(VISTORIA!Q319&lt;&gt;"",VISTORIA!Q319,IF(VISTORIA!M319&lt;&gt;"",VISTORIA!M319,IF(VISTORIA!I319&lt;&gt;"",VISTORIA!I319,0)))))</f>
        <v>1</v>
      </c>
      <c r="Z319" s="233">
        <f>IF(VISTORIA!Y319&lt;&gt;"",VISTORIA!W319,IF(VISTORIA!U319&lt;&gt;"",VISTORIA!S319,IF(VISTORIA!Q319&lt;&gt;"",VISTORIA!O319,IF(VISTORIA!M319&lt;&gt;"",VISTORIA!K319,IF(VISTORIA!I319&lt;&gt;"",VISTORIA!G319,"NA")))))</f>
        <v>43551</v>
      </c>
      <c r="AA319" s="233">
        <f>IF(VISTORIA!Y319&lt;&gt;"",VISTORIA!X319,IF(VISTORIA!U319&lt;&gt;"",VISTORIA!T319,IF(VISTORIA!Q319&lt;&gt;"",VISTORIA!P319,IF(VISTORIA!M319&lt;&gt;"",VISTORIA!L319,IF(VISTORIA!I319&lt;&gt;"",VISTORIA!H319,"NA")))))</f>
        <v>43570</v>
      </c>
      <c r="AB319" s="233" t="str">
        <f>IF(OR(G319="AGUARDANDO PRESTAÇÃO DE CONTAS",G319="AGUARDANDO APROVAÇÃO PRESTAÇÃO DE CONTAS",G319="CONCLUÍDO"),"PTM CONCLUÍDO",IF(AND(VISTORIA!X319="",VISTORIA!W319&lt;&gt;""),VISTORIA!W319,IF(AND(VISTORIA!T319="",VISTORIA!S319&lt;&gt;""),VISTORIA!S319,IF(AND(VISTORIA!P319="",VISTORIA!O319&lt;&gt;""),VISTORIA!O319,IF(AND(VISTORIA!L319="",VISTORIA!K319&lt;&gt;""),VISTORIA!K319,IF(AND(VISTORIA!H319="",VISTORIA!G319&lt;&gt;""),VISTORIA!G319,"SEM PEDIDO"))))))</f>
        <v>SEM PEDIDO</v>
      </c>
      <c r="AC319" s="18" t="str">
        <f>IFERROR(INDEX('CONCLUSÃO INFORMAL'!319:319,MATCH(MAX('CONCLUSÃO INFORMAL'!H319,'CONCLUSÃO INFORMAL'!L319,'CONCLUSÃO INFORMAL'!P319),'CONCLUSÃO INFORMAL'!319:319,0)-1),"NÃO INFORMADO")</f>
        <v>NÃO INFORMADO</v>
      </c>
      <c r="AD319" s="233" t="str">
        <f>IFERROR(INDEX('CONCLUSÃO INFORMAL'!319:319,MATCH(MAX('CONCLUSÃO INFORMAL'!H319,'CONCLUSÃO INFORMAL'!L319,'CONCLUSÃO INFORMAL'!P319),'CONCLUSÃO INFORMAL'!319:319,0)),"NÃO INFORMADO")</f>
        <v>NÃO INFORMADO</v>
      </c>
      <c r="AE319" s="1950" t="str">
        <f>IFERROR(INDEX('CONCLUSÃO INFORMAL'!319:319,MATCH(MAX('CONCLUSÃO INFORMAL'!H319,'CONCLUSÃO INFORMAL'!L319,'CONCLUSÃO INFORMAL'!P319),'CONCLUSÃO INFORMAL'!319:319,0)+1),"NÃO INFORMADO")</f>
        <v>NÃO INFORMADO</v>
      </c>
    </row>
    <row r="320" spans="2:31" s="226" customFormat="1" ht="43.5" x14ac:dyDescent="0.35">
      <c r="B320" s="226" t="str">
        <f>'INF GERAIS'!B320&amp;IFERROR(IF(INDEX(APOIO!$A$5:$A$50,MATCH('INF GERAIS'!N320,APOIO!$B$5:$B$50,0))="NÃO",APOIO!$A$2&amp;"NÃO VÁLIDO",""),"")</f>
        <v>2014.0430</v>
      </c>
      <c r="C320" s="1950" t="str">
        <f>'INF GERAIS'!C320</f>
        <v>METROPOLITANA</v>
      </c>
      <c r="D320" s="1950" t="str">
        <f>'INF GERAIS'!D320</f>
        <v>RECIFE</v>
      </c>
      <c r="E320" s="1950" t="str">
        <f>'INF GERAIS'!E320</f>
        <v>CENTRO COMUNITÁRIO DA PAZ - COMPAZ I</v>
      </c>
      <c r="F320" s="1950" t="str">
        <f>'INF GERAIS'!G320</f>
        <v>NORMAL</v>
      </c>
      <c r="G320" s="1950" t="str">
        <f>'INF GERAIS'!N320</f>
        <v>AGUARDANDO APROVAÇÃO PRESTAÇÃO DE CONTAS (SECRETARIA)</v>
      </c>
      <c r="H320" s="1950" t="str">
        <f>'INF GERAIS'!O320</f>
        <v>CONCLUÍDA</v>
      </c>
      <c r="I320" s="11">
        <f>'INF GERAIS'!I320</f>
        <v>25870482.318333331</v>
      </c>
      <c r="J320" s="11">
        <f>'INF GERAIS'!J320</f>
        <v>5844677.7599999998</v>
      </c>
      <c r="K320" s="11">
        <f>'INF GERAIS'!K320</f>
        <v>5844677.7599999998</v>
      </c>
      <c r="L320" s="11">
        <f>'INF GERAIS'!L320</f>
        <v>0</v>
      </c>
      <c r="M320" s="11">
        <f>'INF GERAIS'!M320</f>
        <v>0</v>
      </c>
      <c r="N320" s="233">
        <f>IF(MAX(PAGAMENTOS!M320,PAGAMENTOS!U320,PAGAMENTOS!AC320,PAGAMENTOS!AK320,PAGAMENTOS!AQ320,PAGAMENTOS!AW320)=0,"SEM PAGAMENTO",IFERROR(INDEX(PAGAMENTOS!320:320,MATCH(MAX(PAGAMENTOS!M320,PAGAMENTOS!U320,PAGAMENTOS!AC320,PAGAMENTOS!AK320,PAGAMENTOS!AQ320,PAGAMENTOS!AW320),PAGAMENTOS!320:320,0)),"SEM PAGAMENTO"))</f>
        <v>44628</v>
      </c>
      <c r="O320" s="120" t="str">
        <f>IF(MAX(PAGAMENTOS!M320,PAGAMENTOS!U320,PAGAMENTOS!AC320,PAGAMENTOS!AK320,PAGAMENTOS!AQ320,PAGAMENTOS!AW320)=0,"SEM PAGAMENTO",IFERROR(IF(MATCH(MAX(PAGAMENTOS!M320,PAGAMENTOS!U320,PAGAMENTOS!AC320,PAGAMENTOS!AK320,PAGAMENTOS!AQ320,PAGAMENTOS!AW320),PAGAMENTOS!320:320,0)&gt;40,INDEX(PAGAMENTOS!320:320,MATCH(MAX(PAGAMENTOS!M320,PAGAMENTOS!U320,PAGAMENTOS!AC320,PAGAMENTOS!AK320,PAGAMENTOS!AQ320,PAGAMENTOS!AW320),PAGAMENTOS!320:320,0)-2)&amp;" P COMP.",IF(MATCH(MAX(PAGAMENTOS!M320,PAGAMENTOS!U320,PAGAMENTOS!AC320,PAGAMENTOS!AK320,PAGAMENTOS!AQ320,PAGAMENTOS!AW320),PAGAMENTOS!320:320,0)=13,"1ª P",IF(MATCH(MAX(PAGAMENTOS!M320,PAGAMENTOS!U320,PAGAMENTOS!AC320,PAGAMENTOS!AK320,PAGAMENTOS!AQ320,PAGAMENTOS!AW320),PAGAMENTOS!320:320,0)=21,"2ª P",IF(MATCH(MAX(PAGAMENTOS!M320,PAGAMENTOS!U320,PAGAMENTOS!AC320,PAGAMENTOS!AK320,PAGAMENTOS!AQ320,PAGAMENTOS!AW320),PAGAMENTOS!320:320,0)=29,"3ª P",IF(PAGAMENTOS!AC320=PAGAMENTOS!AK320,"4ª P","4ª P"))))),"SEM PAGAMENTO"))</f>
        <v>3ª P</v>
      </c>
      <c r="P320" s="11">
        <f>IF(MAX(PAGAMENTOS!M320,PAGAMENTOS!U320,PAGAMENTOS!AC320,PAGAMENTOS!AK320,PAGAMENTOS!AQ320,PAGAMENTOS!AW320)=0,"SEM PAGAMENTO",IFERROR(INDEX(PAGAMENTOS!320:320,MATCH(MAX(PAGAMENTOS!M320,PAGAMENTOS!U320,PAGAMENTOS!AC320,PAGAMENTOS!AK320,PAGAMENTOS!AQ320,PAGAMENTOS!AW320),PAGAMENTOS!320:320,0)-1),"SEM PAGAMENTO"))</f>
        <v>1168935.55</v>
      </c>
      <c r="Q320" s="11">
        <f>SUM(PAGAMENTOS!G320,PAGAMENTOS!L320,PAGAMENTOS!T320,PAGAMENTOS!AB320,PAGAMENTOS!AJ320,PAGAMENTOS!AP320,PAGAMENTOS!AV320)</f>
        <v>5544890.8800000008</v>
      </c>
      <c r="R320" s="11">
        <f>SUM(PAGAMENTOS!G320,PAGAMENTOS!H320,PAGAMENTOS!L320,PAGAMENTOS!T320,PAGAMENTOS!AB320,PAGAMENTOS!AJ320,PAGAMENTOS!AP320,PAGAMENTOS!AV320)</f>
        <v>5844677.7599999998</v>
      </c>
      <c r="S320" s="17">
        <f t="shared" si="4"/>
        <v>1</v>
      </c>
      <c r="T320" s="11">
        <f>IF(RIGHT(B320)="O",0,IF(AND(R320=0,PAGAMENTOS!H320&lt;&gt;0),0,K320-R320))</f>
        <v>0</v>
      </c>
      <c r="U320" s="120" t="str">
        <f>IF(AND(OR(PAGAMENTOS!AG320&lt;&gt;"",PAGAMENTOS!AH320&lt;&gt;""),PAGAMENTOS!AK320=""),"4ª",IF(AND(OR(PAGAMENTOS!Y320&lt;&gt;"",PAGAMENTOS!Z320&lt;&gt;""),PAGAMENTOS!AC320=""),"3ª",IF(AND(OR(PAGAMENTOS!Q320&lt;&gt;"",PAGAMENTOS!R320&lt;&gt;""),PAGAMENTOS!U320=""),"2ª",IF(AND(OR(PAGAMENTOS!I320&lt;&gt;"",PAGAMENTOS!J320&lt;&gt;""),PAGAMENTOS!M320=""),"1ª","OK"))))</f>
        <v>OK</v>
      </c>
      <c r="V320" s="120" t="str">
        <f>IF(U320="4ª",IF(PAGAMENTOS!AH320="","AGUARDANDO VISTORIA","NO FINANCEIRO"),IF(U320="3ª",IF(PAGAMENTOS!Z320="","AGUARDANDO VISTORIA","NO FINANCEIRO"),IF(U320="2ª",IF(PAGAMENTOS!R320="","AGUARDANDO VISTORIA","NO FINANCEIRO"),IF(U320="1ª",IF(PAGAMENTOS!J320="","AGUARDANDO LIBERAÇÃO","NO FINANCEIRO"),"OK"))))</f>
        <v>OK</v>
      </c>
      <c r="W320" s="233" t="str">
        <f>IF(U320="4ª",IF(PAGAMENTOS!AH320="",PAGAMENTOS!AG320,PAGAMENTOS!AH320),IF(U320="3ª",IF(PAGAMENTOS!Z320="",PAGAMENTOS!Y320,PAGAMENTOS!Z320),IF(U320="2ª",IF(PAGAMENTOS!R320="",PAGAMENTOS!Q320,PAGAMENTOS!R320),IF(U320="1ª",IF(PAGAMENTOS!J320="",PAGAMENTOS!I320,PAGAMENTOS!J320),"OK"))))</f>
        <v>OK</v>
      </c>
      <c r="X320" s="18">
        <f>MAX(VISTORIA!Y320,VISTORIA!U320,VISTORIA!Q320,VISTORIA!M320,VISTORIA!I320)</f>
        <v>1</v>
      </c>
      <c r="Y320" s="18">
        <f>IF(VISTORIA!Y320&lt;&gt;"",VISTORIA!Y320,IF(VISTORIA!U320&lt;&gt;"",VISTORIA!U320,IF(VISTORIA!Q320&lt;&gt;"",VISTORIA!Q320,IF(VISTORIA!M320&lt;&gt;"",VISTORIA!M320,IF(VISTORIA!I320&lt;&gt;"",VISTORIA!I320,0)))))</f>
        <v>1</v>
      </c>
      <c r="Z320" s="233">
        <f>IF(VISTORIA!Y320&lt;&gt;"",VISTORIA!W320,IF(VISTORIA!U320&lt;&gt;"",VISTORIA!S320,IF(VISTORIA!Q320&lt;&gt;"",VISTORIA!O320,IF(VISTORIA!M320&lt;&gt;"",VISTORIA!K320,IF(VISTORIA!I320&lt;&gt;"",VISTORIA!G320,"NA")))))</f>
        <v>43643</v>
      </c>
      <c r="AA320" s="233">
        <f>IF(VISTORIA!Y320&lt;&gt;"",VISTORIA!X320,IF(VISTORIA!U320&lt;&gt;"",VISTORIA!T320,IF(VISTORIA!Q320&lt;&gt;"",VISTORIA!P320,IF(VISTORIA!M320&lt;&gt;"",VISTORIA!L320,IF(VISTORIA!I320&lt;&gt;"",VISTORIA!H320,"NA")))))</f>
        <v>44569</v>
      </c>
      <c r="AB320" s="233" t="str">
        <f>IF(OR(G320="AGUARDANDO PRESTAÇÃO DE CONTAS",G320="AGUARDANDO APROVAÇÃO PRESTAÇÃO DE CONTAS",G320="CONCLUÍDO"),"PTM CONCLUÍDO",IF(AND(VISTORIA!X320="",VISTORIA!W320&lt;&gt;""),VISTORIA!W320,IF(AND(VISTORIA!T320="",VISTORIA!S320&lt;&gt;""),VISTORIA!S320,IF(AND(VISTORIA!P320="",VISTORIA!O320&lt;&gt;""),VISTORIA!O320,IF(AND(VISTORIA!L320="",VISTORIA!K320&lt;&gt;""),VISTORIA!K320,IF(AND(VISTORIA!H320="",VISTORIA!G320&lt;&gt;""),VISTORIA!G320,"SEM PEDIDO"))))))</f>
        <v>SEM PEDIDO</v>
      </c>
      <c r="AC320" s="18" t="str">
        <f>IFERROR(INDEX('CONCLUSÃO INFORMAL'!320:320,MATCH(MAX('CONCLUSÃO INFORMAL'!H320,'CONCLUSÃO INFORMAL'!L320,'CONCLUSÃO INFORMAL'!P320),'CONCLUSÃO INFORMAL'!320:320,0)-1),"NÃO INFORMADO")</f>
        <v>NÃO INFORMADO</v>
      </c>
      <c r="AD320" s="233" t="str">
        <f>IFERROR(INDEX('CONCLUSÃO INFORMAL'!320:320,MATCH(MAX('CONCLUSÃO INFORMAL'!H320,'CONCLUSÃO INFORMAL'!L320,'CONCLUSÃO INFORMAL'!P320),'CONCLUSÃO INFORMAL'!320:320,0)),"NÃO INFORMADO")</f>
        <v>NÃO INFORMADO</v>
      </c>
      <c r="AE320" s="1950" t="str">
        <f>IFERROR(INDEX('CONCLUSÃO INFORMAL'!320:320,MATCH(MAX('CONCLUSÃO INFORMAL'!H320,'CONCLUSÃO INFORMAL'!L320,'CONCLUSÃO INFORMAL'!P320),'CONCLUSÃO INFORMAL'!320:320,0)+1),"NÃO INFORMADO")</f>
        <v>NÃO INFORMADO</v>
      </c>
    </row>
    <row r="321" spans="2:31" s="488" customFormat="1" ht="87" x14ac:dyDescent="0.35">
      <c r="B321" s="488" t="str">
        <f>'INF GERAIS'!B321&amp;IFERROR(IF(INDEX(APOIO!$A$5:$A$50,MATCH('INF GERAIS'!N321,APOIO!$B$5:$B$50,0))="NÃO",APOIO!$A$2&amp;"NÃO VÁLIDO",""),"")</f>
        <v>2014.0431</v>
      </c>
      <c r="C321" s="1950" t="str">
        <f>'INF GERAIS'!C321</f>
        <v>METROPOLITANA</v>
      </c>
      <c r="D321" s="1950" t="str">
        <f>'INF GERAIS'!D321</f>
        <v>RECIFE</v>
      </c>
      <c r="E321" s="1950" t="str">
        <f>'INF GERAIS'!E321</f>
        <v>RECUPERAÇÃO DE PRAÇAS, PARQUES, REFÚGIOS, ESCADARIAS, PASSARELAS, PASSEIOS, VIAS NÃO PAVIMENTADAS E PAVIMENTO FLEXÍVEL</v>
      </c>
      <c r="F321" s="1950" t="str">
        <f>'INF GERAIS'!G321</f>
        <v>NORMAL</v>
      </c>
      <c r="G321" s="1950" t="str">
        <f>'INF GERAIS'!N321</f>
        <v>APROVADO</v>
      </c>
      <c r="H321" s="1950" t="str">
        <f>'INF GERAIS'!O321</f>
        <v>EM ANDAMENTO</v>
      </c>
      <c r="I321" s="11">
        <f>'INF GERAIS'!I321</f>
        <v>25870482.318333331</v>
      </c>
      <c r="J321" s="11">
        <f>'INF GERAIS'!J321</f>
        <v>12009796.550000001</v>
      </c>
      <c r="K321" s="11">
        <f>'INF GERAIS'!K321</f>
        <v>12009796.550000001</v>
      </c>
      <c r="L321" s="11">
        <f>'INF GERAIS'!L321</f>
        <v>0</v>
      </c>
      <c r="M321" s="11">
        <f>'INF GERAIS'!M321</f>
        <v>0</v>
      </c>
      <c r="N321" s="233">
        <f>IF(MAX(PAGAMENTOS!M321,PAGAMENTOS!U321,PAGAMENTOS!AC321,PAGAMENTOS!AK321,PAGAMENTOS!AQ321,PAGAMENTOS!AW321)=0,"SEM PAGAMENTO",IFERROR(INDEX(PAGAMENTOS!321:321,MATCH(MAX(PAGAMENTOS!M321,PAGAMENTOS!U321,PAGAMENTOS!AC321,PAGAMENTOS!AK321,PAGAMENTOS!AQ321,PAGAMENTOS!AW321),PAGAMENTOS!321:321,0)),"SEM PAGAMENTO"))</f>
        <v>44844</v>
      </c>
      <c r="O321" s="120" t="str">
        <f>IF(MAX(PAGAMENTOS!M321,PAGAMENTOS!U321,PAGAMENTOS!AC321,PAGAMENTOS!AK321,PAGAMENTOS!AQ321,PAGAMENTOS!AW321)=0,"SEM PAGAMENTO",IFERROR(IF(MATCH(MAX(PAGAMENTOS!M321,PAGAMENTOS!U321,PAGAMENTOS!AC321,PAGAMENTOS!AK321,PAGAMENTOS!AQ321,PAGAMENTOS!AW321),PAGAMENTOS!321:321,0)&gt;40,INDEX(PAGAMENTOS!321:321,MATCH(MAX(PAGAMENTOS!M321,PAGAMENTOS!U321,PAGAMENTOS!AC321,PAGAMENTOS!AK321,PAGAMENTOS!AQ321,PAGAMENTOS!AW321),PAGAMENTOS!321:321,0)-2)&amp;" P COMP.",IF(MATCH(MAX(PAGAMENTOS!M321,PAGAMENTOS!U321,PAGAMENTOS!AC321,PAGAMENTOS!AK321,PAGAMENTOS!AQ321,PAGAMENTOS!AW321),PAGAMENTOS!321:321,0)=13,"1ª P",IF(MATCH(MAX(PAGAMENTOS!M321,PAGAMENTOS!U321,PAGAMENTOS!AC321,PAGAMENTOS!AK321,PAGAMENTOS!AQ321,PAGAMENTOS!AW321),PAGAMENTOS!321:321,0)=21,"2ª P",IF(MATCH(MAX(PAGAMENTOS!M321,PAGAMENTOS!U321,PAGAMENTOS!AC321,PAGAMENTOS!AK321,PAGAMENTOS!AQ321,PAGAMENTOS!AW321),PAGAMENTOS!321:321,0)=29,"3ª P",IF(PAGAMENTOS!AC321=PAGAMENTOS!AK321,"4ª P","4ª P"))))),"SEM PAGAMENTO"))</f>
        <v>3ª P</v>
      </c>
      <c r="P321" s="11">
        <f>IF(MAX(PAGAMENTOS!M321,PAGAMENTOS!U321,PAGAMENTOS!AC321,PAGAMENTOS!AK321,PAGAMENTOS!AQ321,PAGAMENTOS!AW321)=0,"SEM PAGAMENTO",IFERROR(INDEX(PAGAMENTOS!321:321,MATCH(MAX(PAGAMENTOS!M321,PAGAMENTOS!U321,PAGAMENTOS!AC321,PAGAMENTOS!AK321,PAGAMENTOS!AQ321,PAGAMENTOS!AW321),PAGAMENTOS!321:321,0)-1),"SEM PAGAMENTO"))</f>
        <v>2317317.0099999998</v>
      </c>
      <c r="Q321" s="11">
        <f>SUM(PAGAMENTOS!G321,PAGAMENTOS!L321,PAGAMENTOS!T321,PAGAMENTOS!AB321,PAGAMENTOS!AJ321,PAGAMENTOS!AP321,PAGAMENTOS!AV321)</f>
        <v>2317317.0099999998</v>
      </c>
      <c r="R321" s="11">
        <f>SUM(PAGAMENTOS!G321,PAGAMENTOS!H321,PAGAMENTOS!L321,PAGAMENTOS!T321,PAGAMENTOS!AB321,PAGAMENTOS!AJ321,PAGAMENTOS!AP321,PAGAMENTOS!AV321)</f>
        <v>9523194.9800000004</v>
      </c>
      <c r="S321" s="17">
        <f t="shared" si="4"/>
        <v>0.79295223198431286</v>
      </c>
      <c r="T321" s="11">
        <f>IF(RIGHT(B321)="O",0,IF(AND(R321=0,PAGAMENTOS!H321&lt;&gt;0),0,K321-R321))</f>
        <v>2486601.5700000003</v>
      </c>
      <c r="U321" s="120" t="str">
        <f>IF(AND(OR(PAGAMENTOS!AG321&lt;&gt;"",PAGAMENTOS!AH321&lt;&gt;""),PAGAMENTOS!AK321=""),"4ª",IF(AND(OR(PAGAMENTOS!Y321&lt;&gt;"",PAGAMENTOS!Z321&lt;&gt;""),PAGAMENTOS!AC321=""),"3ª",IF(AND(OR(PAGAMENTOS!Q321&lt;&gt;"",PAGAMENTOS!R321&lt;&gt;""),PAGAMENTOS!U321=""),"2ª",IF(AND(OR(PAGAMENTOS!I321&lt;&gt;"",PAGAMENTOS!J321&lt;&gt;""),PAGAMENTOS!M321=""),"1ª","OK"))))</f>
        <v>OK</v>
      </c>
      <c r="V321" s="120" t="str">
        <f>IF(U321="4ª",IF(PAGAMENTOS!AH321="","AGUARDANDO VISTORIA","NO FINANCEIRO"),IF(U321="3ª",IF(PAGAMENTOS!Z321="","AGUARDANDO VISTORIA","NO FINANCEIRO"),IF(U321="2ª",IF(PAGAMENTOS!R321="","AGUARDANDO VISTORIA","NO FINANCEIRO"),IF(U321="1ª",IF(PAGAMENTOS!J321="","AGUARDANDO LIBERAÇÃO","NO FINANCEIRO"),"OK"))))</f>
        <v>OK</v>
      </c>
      <c r="W321" s="233" t="str">
        <f>IF(U321="4ª",IF(PAGAMENTOS!AH321="",PAGAMENTOS!AG321,PAGAMENTOS!AH321),IF(U321="3ª",IF(PAGAMENTOS!Z321="",PAGAMENTOS!Y321,PAGAMENTOS!Z321),IF(U321="2ª",IF(PAGAMENTOS!R321="",PAGAMENTOS!Q321,PAGAMENTOS!R321),IF(U321="1ª",IF(PAGAMENTOS!J321="",PAGAMENTOS!I321,PAGAMENTOS!J321),"OK"))))</f>
        <v>OK</v>
      </c>
      <c r="X321" s="18">
        <f>MAX(VISTORIA!Y321,VISTORIA!U321,VISTORIA!Q321,VISTORIA!M321,VISTORIA!I321)</f>
        <v>0.6</v>
      </c>
      <c r="Y321" s="18">
        <f>IF(VISTORIA!Y321&lt;&gt;"",VISTORIA!Y321,IF(VISTORIA!U321&lt;&gt;"",VISTORIA!U321,IF(VISTORIA!Q321&lt;&gt;"",VISTORIA!Q321,IF(VISTORIA!M321&lt;&gt;"",VISTORIA!M321,IF(VISTORIA!I321&lt;&gt;"",VISTORIA!I321,0)))))</f>
        <v>0.6</v>
      </c>
      <c r="Z321" s="233">
        <f>IF(VISTORIA!Y321&lt;&gt;"",VISTORIA!W321,IF(VISTORIA!U321&lt;&gt;"",VISTORIA!S321,IF(VISTORIA!Q321&lt;&gt;"",VISTORIA!O321,IF(VISTORIA!M321&lt;&gt;"",VISTORIA!K321,IF(VISTORIA!I321&lt;&gt;"",VISTORIA!G321,"NA")))))</f>
        <v>44680</v>
      </c>
      <c r="AA321" s="233">
        <f>IF(VISTORIA!Y321&lt;&gt;"",VISTORIA!X321,IF(VISTORIA!U321&lt;&gt;"",VISTORIA!T321,IF(VISTORIA!Q321&lt;&gt;"",VISTORIA!P321,IF(VISTORIA!M321&lt;&gt;"",VISTORIA!L321,IF(VISTORIA!I321&lt;&gt;"",VISTORIA!H321,"NA")))))</f>
        <v>44727</v>
      </c>
      <c r="AB321" s="233" t="str">
        <f>IF(OR(G321="AGUARDANDO PRESTAÇÃO DE CONTAS",G321="AGUARDANDO APROVAÇÃO PRESTAÇÃO DE CONTAS",G321="CONCLUÍDO"),"PTM CONCLUÍDO",IF(AND(VISTORIA!X321="",VISTORIA!W321&lt;&gt;""),VISTORIA!W321,IF(AND(VISTORIA!T321="",VISTORIA!S321&lt;&gt;""),VISTORIA!S321,IF(AND(VISTORIA!P321="",VISTORIA!O321&lt;&gt;""),VISTORIA!O321,IF(AND(VISTORIA!L321="",VISTORIA!K321&lt;&gt;""),VISTORIA!K321,IF(AND(VISTORIA!H321="",VISTORIA!G321&lt;&gt;""),VISTORIA!G321,"SEM PEDIDO"))))))</f>
        <v>SEM PEDIDO</v>
      </c>
      <c r="AC321" s="18" t="str">
        <f>IFERROR(INDEX('CONCLUSÃO INFORMAL'!321:321,MATCH(MAX('CONCLUSÃO INFORMAL'!H321,'CONCLUSÃO INFORMAL'!L321,'CONCLUSÃO INFORMAL'!P321),'CONCLUSÃO INFORMAL'!321:321,0)-1),"NÃO INFORMADO")</f>
        <v>NÃO INFORMADO</v>
      </c>
      <c r="AD321" s="233" t="str">
        <f>IFERROR(INDEX('CONCLUSÃO INFORMAL'!321:321,MATCH(MAX('CONCLUSÃO INFORMAL'!H321,'CONCLUSÃO INFORMAL'!L321,'CONCLUSÃO INFORMAL'!P321),'CONCLUSÃO INFORMAL'!321:321,0)),"NÃO INFORMADO")</f>
        <v>NÃO INFORMADO</v>
      </c>
      <c r="AE321" s="1950" t="str">
        <f>IFERROR(INDEX('CONCLUSÃO INFORMAL'!321:321,MATCH(MAX('CONCLUSÃO INFORMAL'!H321,'CONCLUSÃO INFORMAL'!L321,'CONCLUSÃO INFORMAL'!P321),'CONCLUSÃO INFORMAL'!321:321,0)+1),"NÃO INFORMADO")</f>
        <v>NÃO INFORMADO</v>
      </c>
    </row>
    <row r="322" spans="2:31" ht="43.5" x14ac:dyDescent="0.35">
      <c r="B322" s="7" t="str">
        <f>'INF GERAIS'!B322&amp;IFERROR(IF(INDEX(APOIO!$A$5:$A$50,MATCH('INF GERAIS'!N322,APOIO!$B$5:$B$50,0))="NÃO",APOIO!$A$2&amp;"NÃO VÁLIDO",""),"")</f>
        <v>2014.0304</v>
      </c>
      <c r="C322" s="1950" t="str">
        <f>'INF GERAIS'!C322</f>
        <v>AGRESTE CENTRAL</v>
      </c>
      <c r="D322" s="1950" t="str">
        <f>'INF GERAIS'!D322</f>
        <v>RIACHO DAS ALMAS</v>
      </c>
      <c r="E322" s="1950" t="str">
        <f>'INF GERAIS'!E322</f>
        <v>PAVIMENTAÇÃO EM PEDRA GRANÍTICA EM DIVERSAS RUAS</v>
      </c>
      <c r="F322" s="1950" t="str">
        <f>'INF GERAIS'!G322</f>
        <v>NORMAL</v>
      </c>
      <c r="G322" s="12" t="str">
        <f>'INF GERAIS'!N322</f>
        <v>EM CONFERÊNCIA PARA TEMAI</v>
      </c>
      <c r="H322" s="1950" t="str">
        <f>'INF GERAIS'!O322</f>
        <v>CONCLUÍDA</v>
      </c>
      <c r="I322" s="11">
        <f>'INF GERAIS'!I322</f>
        <v>905659.85666666704</v>
      </c>
      <c r="J322" s="11">
        <f>'INF GERAIS'!J322</f>
        <v>1078971.96</v>
      </c>
      <c r="K322" s="11">
        <f>'INF GERAIS'!K322</f>
        <v>905646.48</v>
      </c>
      <c r="L322" s="11">
        <f>'INF GERAIS'!L322</f>
        <v>0</v>
      </c>
      <c r="M322" s="11">
        <f>'INF GERAIS'!M322</f>
        <v>0</v>
      </c>
      <c r="N322" s="233">
        <f>IF(MAX(PAGAMENTOS!M322,PAGAMENTOS!U322,PAGAMENTOS!AC322,PAGAMENTOS!AK322,PAGAMENTOS!AQ322,PAGAMENTOS!AW322)=0,"SEM PAGAMENTO",IFERROR(INDEX(PAGAMENTOS!322:322,MATCH(MAX(PAGAMENTOS!M322,PAGAMENTOS!U322,PAGAMENTOS!AC322,PAGAMENTOS!AK322,PAGAMENTOS!AQ322,PAGAMENTOS!AW322),PAGAMENTOS!322:322,0)),"SEM PAGAMENTO"))</f>
        <v>43193</v>
      </c>
      <c r="O322" s="120" t="str">
        <f>IF(MAX(PAGAMENTOS!M322,PAGAMENTOS!U322,PAGAMENTOS!AC322,PAGAMENTOS!AK322,PAGAMENTOS!AQ322,PAGAMENTOS!AW322)=0,"SEM PAGAMENTO",IFERROR(IF(MATCH(MAX(PAGAMENTOS!M322,PAGAMENTOS!U322,PAGAMENTOS!AC322,PAGAMENTOS!AK322,PAGAMENTOS!AQ322,PAGAMENTOS!AW322),PAGAMENTOS!322:322,0)&gt;40,INDEX(PAGAMENTOS!322:322,MATCH(MAX(PAGAMENTOS!M322,PAGAMENTOS!U322,PAGAMENTOS!AC322,PAGAMENTOS!AK322,PAGAMENTOS!AQ322,PAGAMENTOS!AW322),PAGAMENTOS!322:322,0)-2)&amp;" P COMP.",IF(MATCH(MAX(PAGAMENTOS!M322,PAGAMENTOS!U322,PAGAMENTOS!AC322,PAGAMENTOS!AK322,PAGAMENTOS!AQ322,PAGAMENTOS!AW322),PAGAMENTOS!322:322,0)=13,"1ª P",IF(MATCH(MAX(PAGAMENTOS!M322,PAGAMENTOS!U322,PAGAMENTOS!AC322,PAGAMENTOS!AK322,PAGAMENTOS!AQ322,PAGAMENTOS!AW322),PAGAMENTOS!322:322,0)=21,"2ª P",IF(MATCH(MAX(PAGAMENTOS!M322,PAGAMENTOS!U322,PAGAMENTOS!AC322,PAGAMENTOS!AK322,PAGAMENTOS!AQ322,PAGAMENTOS!AW322),PAGAMENTOS!322:322,0)=29,"3ª P",IF(PAGAMENTOS!AC322=PAGAMENTOS!AK322,"4ª P","4ª P"))))),"SEM PAGAMENTO"))</f>
        <v>4ª P</v>
      </c>
      <c r="P322" s="11">
        <f>IF(MAX(PAGAMENTOS!M322,PAGAMENTOS!U322,PAGAMENTOS!AC322,PAGAMENTOS!AK322,PAGAMENTOS!AQ322,PAGAMENTOS!AW322)=0,"SEM PAGAMENTO",IFERROR(INDEX(PAGAMENTOS!322:322,MATCH(MAX(PAGAMENTOS!M322,PAGAMENTOS!U322,PAGAMENTOS!AC322,PAGAMENTOS!AK322,PAGAMENTOS!AQ322,PAGAMENTOS!AW322),PAGAMENTOS!322:322,0)-1),"SEM PAGAMENTO"))</f>
        <v>181130.6</v>
      </c>
      <c r="Q322" s="11">
        <f>SUM(PAGAMENTOS!G322,PAGAMENTOS!L322,PAGAMENTOS!T322,PAGAMENTOS!AB322,PAGAMENTOS!AJ322,PAGAMENTOS!AP322,PAGAMENTOS!AV322)</f>
        <v>905646.48</v>
      </c>
      <c r="R322" s="11">
        <f>SUM(PAGAMENTOS!G322,PAGAMENTOS!H322,PAGAMENTOS!L322,PAGAMENTOS!T322,PAGAMENTOS!AB322,PAGAMENTOS!AJ322,PAGAMENTOS!AP322,PAGAMENTOS!AV322)</f>
        <v>905646.48</v>
      </c>
      <c r="S322" s="17">
        <f t="shared" si="4"/>
        <v>1</v>
      </c>
      <c r="T322" s="11">
        <f>IF(RIGHT(B322)="O",0,IF(AND(R322=0,PAGAMENTOS!H322&lt;&gt;0),0,K322-R322))</f>
        <v>0</v>
      </c>
      <c r="U322" s="120" t="str">
        <f>IF(AND(OR(PAGAMENTOS!AG322&lt;&gt;"",PAGAMENTOS!AH322&lt;&gt;""),PAGAMENTOS!AK322=""),"4ª",IF(AND(OR(PAGAMENTOS!Y322&lt;&gt;"",PAGAMENTOS!Z322&lt;&gt;""),PAGAMENTOS!AC322=""),"3ª",IF(AND(OR(PAGAMENTOS!Q322&lt;&gt;"",PAGAMENTOS!R322&lt;&gt;""),PAGAMENTOS!U322=""),"2ª",IF(AND(OR(PAGAMENTOS!I322&lt;&gt;"",PAGAMENTOS!J322&lt;&gt;""),PAGAMENTOS!M322=""),"1ª","OK"))))</f>
        <v>OK</v>
      </c>
      <c r="V322" s="120" t="str">
        <f>IF(U322="4ª",IF(PAGAMENTOS!AH322="","AGUARDANDO VISTORIA","NO FINANCEIRO"),IF(U322="3ª",IF(PAGAMENTOS!Z322="","AGUARDANDO VISTORIA","NO FINANCEIRO"),IF(U322="2ª",IF(PAGAMENTOS!R322="","AGUARDANDO VISTORIA","NO FINANCEIRO"),IF(U322="1ª",IF(PAGAMENTOS!J322="","AGUARDANDO LIBERAÇÃO","NO FINANCEIRO"),"OK"))))</f>
        <v>OK</v>
      </c>
      <c r="W322" s="233" t="str">
        <f>IF(U322="4ª",IF(PAGAMENTOS!AH322="",PAGAMENTOS!AG322,PAGAMENTOS!AH322),IF(U322="3ª",IF(PAGAMENTOS!Z322="",PAGAMENTOS!Y322,PAGAMENTOS!Z322),IF(U322="2ª",IF(PAGAMENTOS!R322="",PAGAMENTOS!Q322,PAGAMENTOS!R322),IF(U322="1ª",IF(PAGAMENTOS!J322="",PAGAMENTOS!I322,PAGAMENTOS!J322),"OK"))))</f>
        <v>OK</v>
      </c>
      <c r="X322" s="18">
        <f>MAX(VISTORIA!Y322,VISTORIA!U322,VISTORIA!Q322,VISTORIA!M322,VISTORIA!I322)</f>
        <v>1</v>
      </c>
      <c r="Y322" s="18">
        <f>IF(VISTORIA!Y322&lt;&gt;"",VISTORIA!Y322,IF(VISTORIA!U322&lt;&gt;"",VISTORIA!U322,IF(VISTORIA!Q322&lt;&gt;"",VISTORIA!Q322,IF(VISTORIA!M322&lt;&gt;"",VISTORIA!M322,IF(VISTORIA!I322&lt;&gt;"",VISTORIA!I322,0)))))</f>
        <v>1</v>
      </c>
      <c r="Z322" s="233">
        <f>IF(VISTORIA!Y322&lt;&gt;"",VISTORIA!W322,IF(VISTORIA!U322&lt;&gt;"",VISTORIA!S322,IF(VISTORIA!Q322&lt;&gt;"",VISTORIA!O322,IF(VISTORIA!M322&lt;&gt;"",VISTORIA!K322,IF(VISTORIA!I322&lt;&gt;"",VISTORIA!G322,"NA")))))</f>
        <v>43082</v>
      </c>
      <c r="AA322" s="233">
        <f>IF(VISTORIA!Y322&lt;&gt;"",VISTORIA!X322,IF(VISTORIA!U322&lt;&gt;"",VISTORIA!T322,IF(VISTORIA!Q322&lt;&gt;"",VISTORIA!P322,IF(VISTORIA!M322&lt;&gt;"",VISTORIA!L322,IF(VISTORIA!I322&lt;&gt;"",VISTORIA!H322,"NA")))))</f>
        <v>43118</v>
      </c>
      <c r="AB322" s="233">
        <f>IF(OR(G322="AGUARDANDO PRESTAÇÃO DE CONTAS",G322="AGUARDANDO APROVAÇÃO PRESTAÇÃO DE CONTAS",G322="CONCLUÍDO"),"PTM CONCLUÍDO",IF(AND(VISTORIA!X322="",VISTORIA!W322&lt;&gt;""),VISTORIA!W322,IF(AND(VISTORIA!T322="",VISTORIA!S322&lt;&gt;""),VISTORIA!S322,IF(AND(VISTORIA!P322="",VISTORIA!O322&lt;&gt;""),VISTORIA!O322,IF(AND(VISTORIA!L322="",VISTORIA!K322&lt;&gt;""),VISTORIA!K322,IF(AND(VISTORIA!H322="",VISTORIA!G322&lt;&gt;""),VISTORIA!G322,"SEM PEDIDO"))))))</f>
        <v>42923</v>
      </c>
      <c r="AC322" s="18" t="str">
        <f>IFERROR(INDEX('CONCLUSÃO INFORMAL'!322:322,MATCH(MAX('CONCLUSÃO INFORMAL'!H322,'CONCLUSÃO INFORMAL'!L322,'CONCLUSÃO INFORMAL'!P322),'CONCLUSÃO INFORMAL'!322:322,0)-1),"NÃO INFORMADO")</f>
        <v>NÃO INFORMADO</v>
      </c>
      <c r="AD322" s="233" t="str">
        <f>IFERROR(INDEX('CONCLUSÃO INFORMAL'!322:322,MATCH(MAX('CONCLUSÃO INFORMAL'!H322,'CONCLUSÃO INFORMAL'!L322,'CONCLUSÃO INFORMAL'!P322),'CONCLUSÃO INFORMAL'!322:322,0)),"NÃO INFORMADO")</f>
        <v>NÃO INFORMADO</v>
      </c>
      <c r="AE322" s="1950" t="str">
        <f>IFERROR(INDEX('CONCLUSÃO INFORMAL'!322:322,MATCH(MAX('CONCLUSÃO INFORMAL'!H322,'CONCLUSÃO INFORMAL'!L322,'CONCLUSÃO INFORMAL'!P322),'CONCLUSÃO INFORMAL'!322:322,0)+1),"NÃO INFORMADO")</f>
        <v>NÃO INFORMADO</v>
      </c>
    </row>
    <row r="323" spans="2:31" ht="43.5" x14ac:dyDescent="0.35">
      <c r="B323" s="7" t="str">
        <f>'INF GERAIS'!B323&amp;IFERROR(IF(INDEX(APOIO!$A$5:$A$50,MATCH('INF GERAIS'!N323,APOIO!$B$5:$B$50,0))="NÃO",APOIO!$A$2&amp;"NÃO VÁLIDO",""),"")</f>
        <v>2014.0305</v>
      </c>
      <c r="C323" s="1950" t="str">
        <f>'INF GERAIS'!C323</f>
        <v>MATA SUL</v>
      </c>
      <c r="D323" s="1950" t="str">
        <f>'INF GERAIS'!D323</f>
        <v>RIBEIRÃO</v>
      </c>
      <c r="E323" s="1950" t="str">
        <f>'INF GERAIS'!E323</f>
        <v xml:space="preserve">REFORMA E ADEQUAÇÃO DE PRAÇAS </v>
      </c>
      <c r="F323" s="1950" t="str">
        <f>'INF GERAIS'!G323</f>
        <v>NORMAL</v>
      </c>
      <c r="G323" s="1950" t="str">
        <f>'INF GERAIS'!N323</f>
        <v>APROVADO</v>
      </c>
      <c r="H323" s="1950" t="str">
        <f>'INF GERAIS'!O323</f>
        <v>EM ANDAMENTO</v>
      </c>
      <c r="I323" s="11">
        <f>'INF GERAIS'!I323</f>
        <v>1509433.0758333334</v>
      </c>
      <c r="J323" s="11">
        <f>'INF GERAIS'!J323</f>
        <v>682194.08</v>
      </c>
      <c r="K323" s="11">
        <f>'INF GERAIS'!K323</f>
        <v>666497.42000000004</v>
      </c>
      <c r="L323" s="11">
        <f>'INF GERAIS'!L323</f>
        <v>0</v>
      </c>
      <c r="M323" s="11">
        <f>'INF GERAIS'!M323</f>
        <v>15696.66</v>
      </c>
      <c r="N323" s="233">
        <f>IF(MAX(PAGAMENTOS!M323,PAGAMENTOS!U323,PAGAMENTOS!AC323,PAGAMENTOS!AK323,PAGAMENTOS!AQ323,PAGAMENTOS!AW323)=0,"SEM PAGAMENTO",IFERROR(INDEX(PAGAMENTOS!323:323,MATCH(MAX(PAGAMENTOS!M323,PAGAMENTOS!U323,PAGAMENTOS!AC323,PAGAMENTOS!AK323,PAGAMENTOS!AQ323,PAGAMENTOS!AW323),PAGAMENTOS!323:323,0)),"SEM PAGAMENTO"))</f>
        <v>42639</v>
      </c>
      <c r="O323" s="120" t="str">
        <f>IF(MAX(PAGAMENTOS!M323,PAGAMENTOS!U323,PAGAMENTOS!AC323,PAGAMENTOS!AK323,PAGAMENTOS!AQ323,PAGAMENTOS!AW323)=0,"SEM PAGAMENTO",IFERROR(IF(MATCH(MAX(PAGAMENTOS!M323,PAGAMENTOS!U323,PAGAMENTOS!AC323,PAGAMENTOS!AK323,PAGAMENTOS!AQ323,PAGAMENTOS!AW323),PAGAMENTOS!323:323,0)&gt;40,INDEX(PAGAMENTOS!323:323,MATCH(MAX(PAGAMENTOS!M323,PAGAMENTOS!U323,PAGAMENTOS!AC323,PAGAMENTOS!AK323,PAGAMENTOS!AQ323,PAGAMENTOS!AW323),PAGAMENTOS!323:323,0)-2)&amp;" P COMP.",IF(MATCH(MAX(PAGAMENTOS!M323,PAGAMENTOS!U323,PAGAMENTOS!AC323,PAGAMENTOS!AK323,PAGAMENTOS!AQ323,PAGAMENTOS!AW323),PAGAMENTOS!323:323,0)=13,"1ª P",IF(MATCH(MAX(PAGAMENTOS!M323,PAGAMENTOS!U323,PAGAMENTOS!AC323,PAGAMENTOS!AK323,PAGAMENTOS!AQ323,PAGAMENTOS!AW323),PAGAMENTOS!323:323,0)=21,"2ª P",IF(MATCH(MAX(PAGAMENTOS!M323,PAGAMENTOS!U323,PAGAMENTOS!AC323,PAGAMENTOS!AK323,PAGAMENTOS!AQ323,PAGAMENTOS!AW323),PAGAMENTOS!323:323,0)=29,"3ª P",IF(PAGAMENTOS!AC323=PAGAMENTOS!AK323,"4ª P","4ª P"))))),"SEM PAGAMENTO"))</f>
        <v>2ª P</v>
      </c>
      <c r="P323" s="11">
        <f>IF(MAX(PAGAMENTOS!M323,PAGAMENTOS!U323,PAGAMENTOS!AC323,PAGAMENTOS!AK323,PAGAMENTOS!AQ323,PAGAMENTOS!AW323)=0,"SEM PAGAMENTO",IFERROR(INDEX(PAGAMENTOS!323:323,MATCH(MAX(PAGAMENTOS!M323,PAGAMENTOS!U323,PAGAMENTOS!AC323,PAGAMENTOS!AK323,PAGAMENTOS!AQ323,PAGAMENTOS!AW323),PAGAMENTOS!323:323,0)-1),"SEM PAGAMENTO"))</f>
        <v>199949.22</v>
      </c>
      <c r="Q323" s="11">
        <f>SUM(PAGAMENTOS!G323,PAGAMENTOS!L323,PAGAMENTOS!T323,PAGAMENTOS!AB323,PAGAMENTOS!AJ323,PAGAMENTOS!AP323,PAGAMENTOS!AV323)</f>
        <v>399898.45</v>
      </c>
      <c r="R323" s="11">
        <f>SUM(PAGAMENTOS!G323,PAGAMENTOS!H323,PAGAMENTOS!L323,PAGAMENTOS!T323,PAGAMENTOS!AB323,PAGAMENTOS!AJ323,PAGAMENTOS!AP323,PAGAMENTOS!AV323)</f>
        <v>399898.45</v>
      </c>
      <c r="S323" s="17">
        <f t="shared" si="4"/>
        <v>0.59999999699923823</v>
      </c>
      <c r="T323" s="11">
        <f>IF(RIGHT(B323)="O",0,IF(AND(R323=0,PAGAMENTOS!H323&lt;&gt;0),0,K323-R323))</f>
        <v>266598.97000000003</v>
      </c>
      <c r="U323" s="120" t="str">
        <f>IF(AND(OR(PAGAMENTOS!AG323&lt;&gt;"",PAGAMENTOS!AH323&lt;&gt;""),PAGAMENTOS!AK323=""),"4ª",IF(AND(OR(PAGAMENTOS!Y323&lt;&gt;"",PAGAMENTOS!Z323&lt;&gt;""),PAGAMENTOS!AC323=""),"3ª",IF(AND(OR(PAGAMENTOS!Q323&lt;&gt;"",PAGAMENTOS!R323&lt;&gt;""),PAGAMENTOS!U323=""),"2ª",IF(AND(OR(PAGAMENTOS!I323&lt;&gt;"",PAGAMENTOS!J323&lt;&gt;""),PAGAMENTOS!M323=""),"1ª","OK"))))</f>
        <v>OK</v>
      </c>
      <c r="V323" s="120" t="str">
        <f>IF(U323="4ª",IF(PAGAMENTOS!AH323="","AGUARDANDO VISTORIA","NO FINANCEIRO"),IF(U323="3ª",IF(PAGAMENTOS!Z323="","AGUARDANDO VISTORIA","NO FINANCEIRO"),IF(U323="2ª",IF(PAGAMENTOS!R323="","AGUARDANDO VISTORIA","NO FINANCEIRO"),IF(U323="1ª",IF(PAGAMENTOS!J323="","AGUARDANDO LIBERAÇÃO","NO FINANCEIRO"),"OK"))))</f>
        <v>OK</v>
      </c>
      <c r="W323" s="233" t="str">
        <f>IF(U323="4ª",IF(PAGAMENTOS!AH323="",PAGAMENTOS!AG323,PAGAMENTOS!AH323),IF(U323="3ª",IF(PAGAMENTOS!Z323="",PAGAMENTOS!Y323,PAGAMENTOS!Z323),IF(U323="2ª",IF(PAGAMENTOS!R323="",PAGAMENTOS!Q323,PAGAMENTOS!R323),IF(U323="1ª",IF(PAGAMENTOS!J323="",PAGAMENTOS!I323,PAGAMENTOS!J323),"OK"))))</f>
        <v>OK</v>
      </c>
      <c r="X323" s="18">
        <f>MAX(VISTORIA!Y323,VISTORIA!U323,VISTORIA!Q323,VISTORIA!M323,VISTORIA!I323)</f>
        <v>0</v>
      </c>
      <c r="Y323" s="18">
        <f>IF(VISTORIA!Y323&lt;&gt;"",VISTORIA!Y323,IF(VISTORIA!U323&lt;&gt;"",VISTORIA!U323,IF(VISTORIA!Q323&lt;&gt;"",VISTORIA!Q323,IF(VISTORIA!M323&lt;&gt;"",VISTORIA!M323,IF(VISTORIA!I323&lt;&gt;"",VISTORIA!I323,0)))))</f>
        <v>0</v>
      </c>
      <c r="Z323" s="233" t="str">
        <f>IF(VISTORIA!Y323&lt;&gt;"",VISTORIA!W323,IF(VISTORIA!U323&lt;&gt;"",VISTORIA!S323,IF(VISTORIA!Q323&lt;&gt;"",VISTORIA!O323,IF(VISTORIA!M323&lt;&gt;"",VISTORIA!K323,IF(VISTORIA!I323&lt;&gt;"",VISTORIA!G323,"NA")))))</f>
        <v>NA</v>
      </c>
      <c r="AA323" s="233" t="str">
        <f>IF(VISTORIA!Y323&lt;&gt;"",VISTORIA!X323,IF(VISTORIA!U323&lt;&gt;"",VISTORIA!T323,IF(VISTORIA!Q323&lt;&gt;"",VISTORIA!P323,IF(VISTORIA!M323&lt;&gt;"",VISTORIA!L323,IF(VISTORIA!I323&lt;&gt;"",VISTORIA!H323,"NA")))))</f>
        <v>NA</v>
      </c>
      <c r="AB323" s="233" t="str">
        <f>IF(OR(G323="AGUARDANDO PRESTAÇÃO DE CONTAS",G323="AGUARDANDO APROVAÇÃO PRESTAÇÃO DE CONTAS",G323="CONCLUÍDO"),"PTM CONCLUÍDO",IF(AND(VISTORIA!X323="",VISTORIA!W323&lt;&gt;""),VISTORIA!W323,IF(AND(VISTORIA!T323="",VISTORIA!S323&lt;&gt;""),VISTORIA!S323,IF(AND(VISTORIA!P323="",VISTORIA!O323&lt;&gt;""),VISTORIA!O323,IF(AND(VISTORIA!L323="",VISTORIA!K323&lt;&gt;""),VISTORIA!K323,IF(AND(VISTORIA!H323="",VISTORIA!G323&lt;&gt;""),VISTORIA!G323,"SEM PEDIDO"))))))</f>
        <v>SEM PEDIDO</v>
      </c>
      <c r="AC323" s="18" t="str">
        <f>IFERROR(INDEX('CONCLUSÃO INFORMAL'!323:323,MATCH(MAX('CONCLUSÃO INFORMAL'!H323,'CONCLUSÃO INFORMAL'!L323,'CONCLUSÃO INFORMAL'!P323),'CONCLUSÃO INFORMAL'!323:323,0)-1),"NÃO INFORMADO")</f>
        <v>NÃO INFORMADO</v>
      </c>
      <c r="AD323" s="233" t="str">
        <f>IFERROR(INDEX('CONCLUSÃO INFORMAL'!323:323,MATCH(MAX('CONCLUSÃO INFORMAL'!H323,'CONCLUSÃO INFORMAL'!L323,'CONCLUSÃO INFORMAL'!P323),'CONCLUSÃO INFORMAL'!323:323,0)),"NÃO INFORMADO")</f>
        <v>NÃO INFORMADO</v>
      </c>
      <c r="AE323" s="1950" t="str">
        <f>IFERROR(INDEX('CONCLUSÃO INFORMAL'!323:323,MATCH(MAX('CONCLUSÃO INFORMAL'!H323,'CONCLUSÃO INFORMAL'!L323,'CONCLUSÃO INFORMAL'!P323),'CONCLUSÃO INFORMAL'!323:323,0)+1),"NÃO INFORMADO")</f>
        <v>NÃO INFORMADO</v>
      </c>
    </row>
    <row r="324" spans="2:31" ht="58" x14ac:dyDescent="0.35">
      <c r="B324" s="7" t="str">
        <f>'INF GERAIS'!B324&amp;IFERROR(IF(INDEX(APOIO!$A$5:$A$50,MATCH('INF GERAIS'!N324,APOIO!$B$5:$B$50,0))="NÃO",APOIO!$A$2&amp;"NÃO VÁLIDO",""),"")</f>
        <v>2014.0306</v>
      </c>
      <c r="C324" s="1950" t="str">
        <f>'INF GERAIS'!C324</f>
        <v>MATA SUL</v>
      </c>
      <c r="D324" s="1950" t="str">
        <f>'INF GERAIS'!D324</f>
        <v>RIBEIRÃO</v>
      </c>
      <c r="E324" s="1950" t="str">
        <f>'INF GERAIS'!E324</f>
        <v>PAVIMENTAÇÃO EM PARALELEPIPEDO EM DIVERSAS RUAS DO MUNICÍPIO</v>
      </c>
      <c r="F324" s="1950" t="str">
        <f>'INF GERAIS'!G324</f>
        <v>NORMAL</v>
      </c>
      <c r="G324" s="1950" t="str">
        <f>'INF GERAIS'!N324</f>
        <v>APROVADO</v>
      </c>
      <c r="H324" s="1950" t="str">
        <f>'INF GERAIS'!O324</f>
        <v>EM ANDAMENTO</v>
      </c>
      <c r="I324" s="11">
        <f>'INF GERAIS'!I324</f>
        <v>1509433.0758333334</v>
      </c>
      <c r="J324" s="11">
        <f>'INF GERAIS'!J324</f>
        <v>466512.07</v>
      </c>
      <c r="K324" s="11">
        <f>'INF GERAIS'!K324</f>
        <v>432103.56</v>
      </c>
      <c r="L324" s="11">
        <f>'INF GERAIS'!L324</f>
        <v>0</v>
      </c>
      <c r="M324" s="11">
        <f>'INF GERAIS'!M324</f>
        <v>34408.51</v>
      </c>
      <c r="N324" s="233">
        <f>IF(MAX(PAGAMENTOS!M324,PAGAMENTOS!U324,PAGAMENTOS!AC324,PAGAMENTOS!AK324,PAGAMENTOS!AQ324,PAGAMENTOS!AW324)=0,"SEM PAGAMENTO",IFERROR(INDEX(PAGAMENTOS!324:324,MATCH(MAX(PAGAMENTOS!M324,PAGAMENTOS!U324,PAGAMENTOS!AC324,PAGAMENTOS!AK324,PAGAMENTOS!AQ324,PAGAMENTOS!AW324),PAGAMENTOS!324:324,0)),"SEM PAGAMENTO"))</f>
        <v>42639</v>
      </c>
      <c r="O324" s="120" t="str">
        <f>IF(MAX(PAGAMENTOS!M324,PAGAMENTOS!U324,PAGAMENTOS!AC324,PAGAMENTOS!AK324,PAGAMENTOS!AQ324,PAGAMENTOS!AW324)=0,"SEM PAGAMENTO",IFERROR(IF(MATCH(MAX(PAGAMENTOS!M324,PAGAMENTOS!U324,PAGAMENTOS!AC324,PAGAMENTOS!AK324,PAGAMENTOS!AQ324,PAGAMENTOS!AW324),PAGAMENTOS!324:324,0)&gt;40,INDEX(PAGAMENTOS!324:324,MATCH(MAX(PAGAMENTOS!M324,PAGAMENTOS!U324,PAGAMENTOS!AC324,PAGAMENTOS!AK324,PAGAMENTOS!AQ324,PAGAMENTOS!AW324),PAGAMENTOS!324:324,0)-2)&amp;" P COMP.",IF(MATCH(MAX(PAGAMENTOS!M324,PAGAMENTOS!U324,PAGAMENTOS!AC324,PAGAMENTOS!AK324,PAGAMENTOS!AQ324,PAGAMENTOS!AW324),PAGAMENTOS!324:324,0)=13,"1ª P",IF(MATCH(MAX(PAGAMENTOS!M324,PAGAMENTOS!U324,PAGAMENTOS!AC324,PAGAMENTOS!AK324,PAGAMENTOS!AQ324,PAGAMENTOS!AW324),PAGAMENTOS!324:324,0)=21,"2ª P",IF(MATCH(MAX(PAGAMENTOS!M324,PAGAMENTOS!U324,PAGAMENTOS!AC324,PAGAMENTOS!AK324,PAGAMENTOS!AQ324,PAGAMENTOS!AW324),PAGAMENTOS!324:324,0)=29,"3ª P",IF(PAGAMENTOS!AC324=PAGAMENTOS!AK324,"4ª P","4ª P"))))),"SEM PAGAMENTO"))</f>
        <v>2ª P</v>
      </c>
      <c r="P324" s="11">
        <f>IF(MAX(PAGAMENTOS!M324,PAGAMENTOS!U324,PAGAMENTOS!AC324,PAGAMENTOS!AK324,PAGAMENTOS!AQ324,PAGAMENTOS!AW324)=0,"SEM PAGAMENTO",IFERROR(INDEX(PAGAMENTOS!324:324,MATCH(MAX(PAGAMENTOS!M324,PAGAMENTOS!U324,PAGAMENTOS!AC324,PAGAMENTOS!AK324,PAGAMENTOS!AQ324,PAGAMENTOS!AW324),PAGAMENTOS!324:324,0)-1),"SEM PAGAMENTO"))</f>
        <v>129659.28</v>
      </c>
      <c r="Q324" s="11">
        <f>SUM(PAGAMENTOS!G324,PAGAMENTOS!L324,PAGAMENTOS!T324,PAGAMENTOS!AB324,PAGAMENTOS!AJ324,PAGAMENTOS!AP324,PAGAMENTOS!AV324)</f>
        <v>259318.56</v>
      </c>
      <c r="R324" s="11">
        <f>SUM(PAGAMENTOS!G324,PAGAMENTOS!H324,PAGAMENTOS!L324,PAGAMENTOS!T324,PAGAMENTOS!AB324,PAGAMENTOS!AJ324,PAGAMENTOS!AP324,PAGAMENTOS!AV324)</f>
        <v>259318.56</v>
      </c>
      <c r="S324" s="17">
        <f t="shared" si="4"/>
        <v>0.60013057980822926</v>
      </c>
      <c r="T324" s="11">
        <f>IF(RIGHT(B324)="O",0,IF(AND(R324=0,PAGAMENTOS!H324&lt;&gt;0),0,K324-R324))</f>
        <v>172785</v>
      </c>
      <c r="U324" s="120" t="str">
        <f>IF(AND(OR(PAGAMENTOS!AG324&lt;&gt;"",PAGAMENTOS!AH324&lt;&gt;""),PAGAMENTOS!AK324=""),"4ª",IF(AND(OR(PAGAMENTOS!Y324&lt;&gt;"",PAGAMENTOS!Z324&lt;&gt;""),PAGAMENTOS!AC324=""),"3ª",IF(AND(OR(PAGAMENTOS!Q324&lt;&gt;"",PAGAMENTOS!R324&lt;&gt;""),PAGAMENTOS!U324=""),"2ª",IF(AND(OR(PAGAMENTOS!I324&lt;&gt;"",PAGAMENTOS!J324&lt;&gt;""),PAGAMENTOS!M324=""),"1ª","OK"))))</f>
        <v>OK</v>
      </c>
      <c r="V324" s="120" t="str">
        <f>IF(U324="4ª",IF(PAGAMENTOS!AH324="","AGUARDANDO VISTORIA","NO FINANCEIRO"),IF(U324="3ª",IF(PAGAMENTOS!Z324="","AGUARDANDO VISTORIA","NO FINANCEIRO"),IF(U324="2ª",IF(PAGAMENTOS!R324="","AGUARDANDO VISTORIA","NO FINANCEIRO"),IF(U324="1ª",IF(PAGAMENTOS!J324="","AGUARDANDO LIBERAÇÃO","NO FINANCEIRO"),"OK"))))</f>
        <v>OK</v>
      </c>
      <c r="W324" s="233" t="str">
        <f>IF(U324="4ª",IF(PAGAMENTOS!AH324="",PAGAMENTOS!AG324,PAGAMENTOS!AH324),IF(U324="3ª",IF(PAGAMENTOS!Z324="",PAGAMENTOS!Y324,PAGAMENTOS!Z324),IF(U324="2ª",IF(PAGAMENTOS!R324="",PAGAMENTOS!Q324,PAGAMENTOS!R324),IF(U324="1ª",IF(PAGAMENTOS!J324="",PAGAMENTOS!I324,PAGAMENTOS!J324),"OK"))))</f>
        <v>OK</v>
      </c>
      <c r="X324" s="18">
        <f>MAX(VISTORIA!Y324,VISTORIA!U324,VISTORIA!Q324,VISTORIA!M324,VISTORIA!I324)</f>
        <v>0</v>
      </c>
      <c r="Y324" s="18">
        <f>IF(VISTORIA!Y324&lt;&gt;"",VISTORIA!Y324,IF(VISTORIA!U324&lt;&gt;"",VISTORIA!U324,IF(VISTORIA!Q324&lt;&gt;"",VISTORIA!Q324,IF(VISTORIA!M324&lt;&gt;"",VISTORIA!M324,IF(VISTORIA!I324&lt;&gt;"",VISTORIA!I324,0)))))</f>
        <v>0</v>
      </c>
      <c r="Z324" s="233" t="str">
        <f>IF(VISTORIA!Y324&lt;&gt;"",VISTORIA!W324,IF(VISTORIA!U324&lt;&gt;"",VISTORIA!S324,IF(VISTORIA!Q324&lt;&gt;"",VISTORIA!O324,IF(VISTORIA!M324&lt;&gt;"",VISTORIA!K324,IF(VISTORIA!I324&lt;&gt;"",VISTORIA!G324,"NA")))))</f>
        <v>NA</v>
      </c>
      <c r="AA324" s="233" t="str">
        <f>IF(VISTORIA!Y324&lt;&gt;"",VISTORIA!X324,IF(VISTORIA!U324&lt;&gt;"",VISTORIA!T324,IF(VISTORIA!Q324&lt;&gt;"",VISTORIA!P324,IF(VISTORIA!M324&lt;&gt;"",VISTORIA!L324,IF(VISTORIA!I324&lt;&gt;"",VISTORIA!H324,"NA")))))</f>
        <v>NA</v>
      </c>
      <c r="AB324" s="233" t="str">
        <f>IF(OR(G324="AGUARDANDO PRESTAÇÃO DE CONTAS",G324="AGUARDANDO APROVAÇÃO PRESTAÇÃO DE CONTAS",G324="CONCLUÍDO"),"PTM CONCLUÍDO",IF(AND(VISTORIA!X324="",VISTORIA!W324&lt;&gt;""),VISTORIA!W324,IF(AND(VISTORIA!T324="",VISTORIA!S324&lt;&gt;""),VISTORIA!S324,IF(AND(VISTORIA!P324="",VISTORIA!O324&lt;&gt;""),VISTORIA!O324,IF(AND(VISTORIA!L324="",VISTORIA!K324&lt;&gt;""),VISTORIA!K324,IF(AND(VISTORIA!H324="",VISTORIA!G324&lt;&gt;""),VISTORIA!G324,"SEM PEDIDO"))))))</f>
        <v>SEM PEDIDO</v>
      </c>
      <c r="AC324" s="18" t="str">
        <f>IFERROR(INDEX('CONCLUSÃO INFORMAL'!324:324,MATCH(MAX('CONCLUSÃO INFORMAL'!H324,'CONCLUSÃO INFORMAL'!L324,'CONCLUSÃO INFORMAL'!P324),'CONCLUSÃO INFORMAL'!324:324,0)-1),"NÃO INFORMADO")</f>
        <v>NÃO INFORMADO</v>
      </c>
      <c r="AD324" s="233" t="str">
        <f>IFERROR(INDEX('CONCLUSÃO INFORMAL'!324:324,MATCH(MAX('CONCLUSÃO INFORMAL'!H324,'CONCLUSÃO INFORMAL'!L324,'CONCLUSÃO INFORMAL'!P324),'CONCLUSÃO INFORMAL'!324:324,0)),"NÃO INFORMADO")</f>
        <v>NÃO INFORMADO</v>
      </c>
      <c r="AE324" s="1950" t="str">
        <f>IFERROR(INDEX('CONCLUSÃO INFORMAL'!324:324,MATCH(MAX('CONCLUSÃO INFORMAL'!H324,'CONCLUSÃO INFORMAL'!L324,'CONCLUSÃO INFORMAL'!P324),'CONCLUSÃO INFORMAL'!324:324,0)+1),"NÃO INFORMADO")</f>
        <v>NÃO INFORMADO</v>
      </c>
    </row>
    <row r="325" spans="2:31" ht="58" x14ac:dyDescent="0.35">
      <c r="B325" s="7" t="str">
        <f>'INF GERAIS'!B325&amp;IFERROR(IF(INDEX(APOIO!$A$5:$A$50,MATCH('INF GERAIS'!N325,APOIO!$B$5:$B$50,0))="NÃO",APOIO!$A$2&amp;"NÃO VÁLIDO",""),"")</f>
        <v>2014.0307</v>
      </c>
      <c r="C325" s="1950" t="str">
        <f>'INF GERAIS'!C325</f>
        <v>MATA SUL</v>
      </c>
      <c r="D325" s="1950" t="str">
        <f>'INF GERAIS'!D325</f>
        <v>RIBEIRÃO</v>
      </c>
      <c r="E325" s="1950" t="str">
        <f>'INF GERAIS'!E325</f>
        <v>PAVIMENTAÇÃO EM PARALELEPIPEDO EM DIVERSAS RUAS DO MUNICÍPIO</v>
      </c>
      <c r="F325" s="1950" t="str">
        <f>'INF GERAIS'!G325</f>
        <v>NORMAL</v>
      </c>
      <c r="G325" s="1950" t="str">
        <f>'INF GERAIS'!N325</f>
        <v>APROVADO</v>
      </c>
      <c r="H325" s="1950" t="str">
        <f>'INF GERAIS'!O325</f>
        <v>EM ANDAMENTO</v>
      </c>
      <c r="I325" s="11">
        <f>'INF GERAIS'!I325</f>
        <v>1509433.0758333334</v>
      </c>
      <c r="J325" s="11">
        <f>'INF GERAIS'!J325</f>
        <v>206073.05</v>
      </c>
      <c r="K325" s="11">
        <f>'INF GERAIS'!K325</f>
        <v>206073.05</v>
      </c>
      <c r="L325" s="11">
        <f>'INF GERAIS'!L325</f>
        <v>0</v>
      </c>
      <c r="M325" s="11">
        <f>'INF GERAIS'!M325</f>
        <v>0</v>
      </c>
      <c r="N325" s="233">
        <f>IF(MAX(PAGAMENTOS!M325,PAGAMENTOS!U325,PAGAMENTOS!AC325,PAGAMENTOS!AK325,PAGAMENTOS!AQ325,PAGAMENTOS!AW325)=0,"SEM PAGAMENTO",IFERROR(INDEX(PAGAMENTOS!325:325,MATCH(MAX(PAGAMENTOS!M325,PAGAMENTOS!U325,PAGAMENTOS!AC325,PAGAMENTOS!AK325,PAGAMENTOS!AQ325,PAGAMENTOS!AW325),PAGAMENTOS!325:325,0)),"SEM PAGAMENTO"))</f>
        <v>42871</v>
      </c>
      <c r="O325" s="120" t="str">
        <f>IF(MAX(PAGAMENTOS!M325,PAGAMENTOS!U325,PAGAMENTOS!AC325,PAGAMENTOS!AK325,PAGAMENTOS!AQ325,PAGAMENTOS!AW325)=0,"SEM PAGAMENTO",IFERROR(IF(MATCH(MAX(PAGAMENTOS!M325,PAGAMENTOS!U325,PAGAMENTOS!AC325,PAGAMENTOS!AK325,PAGAMENTOS!AQ325,PAGAMENTOS!AW325),PAGAMENTOS!325:325,0)&gt;40,INDEX(PAGAMENTOS!325:325,MATCH(MAX(PAGAMENTOS!M325,PAGAMENTOS!U325,PAGAMENTOS!AC325,PAGAMENTOS!AK325,PAGAMENTOS!AQ325,PAGAMENTOS!AW325),PAGAMENTOS!325:325,0)-2)&amp;" P COMP.",IF(MATCH(MAX(PAGAMENTOS!M325,PAGAMENTOS!U325,PAGAMENTOS!AC325,PAGAMENTOS!AK325,PAGAMENTOS!AQ325,PAGAMENTOS!AW325),PAGAMENTOS!325:325,0)=13,"1ª P",IF(MATCH(MAX(PAGAMENTOS!M325,PAGAMENTOS!U325,PAGAMENTOS!AC325,PAGAMENTOS!AK325,PAGAMENTOS!AQ325,PAGAMENTOS!AW325),PAGAMENTOS!325:325,0)=21,"2ª P",IF(MATCH(MAX(PAGAMENTOS!M325,PAGAMENTOS!U325,PAGAMENTOS!AC325,PAGAMENTOS!AK325,PAGAMENTOS!AQ325,PAGAMENTOS!AW325),PAGAMENTOS!325:325,0)=29,"3ª P",IF(PAGAMENTOS!AC325=PAGAMENTOS!AK325,"4ª P","4ª P"))))),"SEM PAGAMENTO"))</f>
        <v>2ª P</v>
      </c>
      <c r="P325" s="11">
        <f>IF(MAX(PAGAMENTOS!M325,PAGAMENTOS!U325,PAGAMENTOS!AC325,PAGAMENTOS!AK325,PAGAMENTOS!AQ325,PAGAMENTOS!AW325)=0,"SEM PAGAMENTO",IFERROR(INDEX(PAGAMENTOS!325:325,MATCH(MAX(PAGAMENTOS!M325,PAGAMENTOS!U325,PAGAMENTOS!AC325,PAGAMENTOS!AK325,PAGAMENTOS!AQ325,PAGAMENTOS!AW325),PAGAMENTOS!325:325,0)-1),"SEM PAGAMENTO"))</f>
        <v>61830.9</v>
      </c>
      <c r="Q325" s="11">
        <f>SUM(PAGAMENTOS!G325,PAGAMENTOS!L325,PAGAMENTOS!T325,PAGAMENTOS!AB325,PAGAMENTOS!AJ325,PAGAMENTOS!AP325,PAGAMENTOS!AV325)</f>
        <v>123661.81</v>
      </c>
      <c r="R325" s="11">
        <f>SUM(PAGAMENTOS!G325,PAGAMENTOS!H325,PAGAMENTOS!L325,PAGAMENTOS!T325,PAGAMENTOS!AB325,PAGAMENTOS!AJ325,PAGAMENTOS!AP325,PAGAMENTOS!AV325)</f>
        <v>123661.81</v>
      </c>
      <c r="S325" s="17">
        <f t="shared" si="4"/>
        <v>0.60008725061331414</v>
      </c>
      <c r="T325" s="11">
        <f>IF(RIGHT(B325)="O",0,IF(AND(R325=0,PAGAMENTOS!H325&lt;&gt;0),0,K325-R325))</f>
        <v>82411.239999999991</v>
      </c>
      <c r="U325" s="120" t="str">
        <f>IF(AND(OR(PAGAMENTOS!AG325&lt;&gt;"",PAGAMENTOS!AH325&lt;&gt;""),PAGAMENTOS!AK325=""),"4ª",IF(AND(OR(PAGAMENTOS!Y325&lt;&gt;"",PAGAMENTOS!Z325&lt;&gt;""),PAGAMENTOS!AC325=""),"3ª",IF(AND(OR(PAGAMENTOS!Q325&lt;&gt;"",PAGAMENTOS!R325&lt;&gt;""),PAGAMENTOS!U325=""),"2ª",IF(AND(OR(PAGAMENTOS!I325&lt;&gt;"",PAGAMENTOS!J325&lt;&gt;""),PAGAMENTOS!M325=""),"1ª","OK"))))</f>
        <v>OK</v>
      </c>
      <c r="V325" s="120" t="str">
        <f>IF(U325="4ª",IF(PAGAMENTOS!AH325="","AGUARDANDO VISTORIA","NO FINANCEIRO"),IF(U325="3ª",IF(PAGAMENTOS!Z325="","AGUARDANDO VISTORIA","NO FINANCEIRO"),IF(U325="2ª",IF(PAGAMENTOS!R325="","AGUARDANDO VISTORIA","NO FINANCEIRO"),IF(U325="1ª",IF(PAGAMENTOS!J325="","AGUARDANDO LIBERAÇÃO","NO FINANCEIRO"),"OK"))))</f>
        <v>OK</v>
      </c>
      <c r="W325" s="233" t="str">
        <f>IF(U325="4ª",IF(PAGAMENTOS!AH325="",PAGAMENTOS!AG325,PAGAMENTOS!AH325),IF(U325="3ª",IF(PAGAMENTOS!Z325="",PAGAMENTOS!Y325,PAGAMENTOS!Z325),IF(U325="2ª",IF(PAGAMENTOS!R325="",PAGAMENTOS!Q325,PAGAMENTOS!R325),IF(U325="1ª",IF(PAGAMENTOS!J325="",PAGAMENTOS!I325,PAGAMENTOS!J325),"OK"))))</f>
        <v>OK</v>
      </c>
      <c r="X325" s="18">
        <f>MAX(VISTORIA!Y325,VISTORIA!U325,VISTORIA!Q325,VISTORIA!M325,VISTORIA!I325)</f>
        <v>0</v>
      </c>
      <c r="Y325" s="18">
        <f>IF(VISTORIA!Y325&lt;&gt;"",VISTORIA!Y325,IF(VISTORIA!U325&lt;&gt;"",VISTORIA!U325,IF(VISTORIA!Q325&lt;&gt;"",VISTORIA!Q325,IF(VISTORIA!M325&lt;&gt;"",VISTORIA!M325,IF(VISTORIA!I325&lt;&gt;"",VISTORIA!I325,0)))))</f>
        <v>0</v>
      </c>
      <c r="Z325" s="233" t="str">
        <f>IF(VISTORIA!Y325&lt;&gt;"",VISTORIA!W325,IF(VISTORIA!U325&lt;&gt;"",VISTORIA!S325,IF(VISTORIA!Q325&lt;&gt;"",VISTORIA!O325,IF(VISTORIA!M325&lt;&gt;"",VISTORIA!K325,IF(VISTORIA!I325&lt;&gt;"",VISTORIA!G325,"NA")))))</f>
        <v>NA</v>
      </c>
      <c r="AA325" s="233" t="str">
        <f>IF(VISTORIA!Y325&lt;&gt;"",VISTORIA!X325,IF(VISTORIA!U325&lt;&gt;"",VISTORIA!T325,IF(VISTORIA!Q325&lt;&gt;"",VISTORIA!P325,IF(VISTORIA!M325&lt;&gt;"",VISTORIA!L325,IF(VISTORIA!I325&lt;&gt;"",VISTORIA!H325,"NA")))))</f>
        <v>NA</v>
      </c>
      <c r="AB325" s="233" t="str">
        <f>IF(OR(G325="AGUARDANDO PRESTAÇÃO DE CONTAS",G325="AGUARDANDO APROVAÇÃO PRESTAÇÃO DE CONTAS",G325="CONCLUÍDO"),"PTM CONCLUÍDO",IF(AND(VISTORIA!X325="",VISTORIA!W325&lt;&gt;""),VISTORIA!W325,IF(AND(VISTORIA!T325="",VISTORIA!S325&lt;&gt;""),VISTORIA!S325,IF(AND(VISTORIA!P325="",VISTORIA!O325&lt;&gt;""),VISTORIA!O325,IF(AND(VISTORIA!L325="",VISTORIA!K325&lt;&gt;""),VISTORIA!K325,IF(AND(VISTORIA!H325="",VISTORIA!G325&lt;&gt;""),VISTORIA!G325,"SEM PEDIDO"))))))</f>
        <v>SEM PEDIDO</v>
      </c>
      <c r="AC325" s="18" t="str">
        <f>IFERROR(INDEX('CONCLUSÃO INFORMAL'!325:325,MATCH(MAX('CONCLUSÃO INFORMAL'!H325,'CONCLUSÃO INFORMAL'!L325,'CONCLUSÃO INFORMAL'!P325),'CONCLUSÃO INFORMAL'!325:325,0)-1),"NÃO INFORMADO")</f>
        <v>NÃO INFORMADO</v>
      </c>
      <c r="AD325" s="233" t="str">
        <f>IFERROR(INDEX('CONCLUSÃO INFORMAL'!325:325,MATCH(MAX('CONCLUSÃO INFORMAL'!H325,'CONCLUSÃO INFORMAL'!L325,'CONCLUSÃO INFORMAL'!P325),'CONCLUSÃO INFORMAL'!325:325,0)),"NÃO INFORMADO")</f>
        <v>NÃO INFORMADO</v>
      </c>
      <c r="AE325" s="1950" t="str">
        <f>IFERROR(INDEX('CONCLUSÃO INFORMAL'!325:325,MATCH(MAX('CONCLUSÃO INFORMAL'!H325,'CONCLUSÃO INFORMAL'!L325,'CONCLUSÃO INFORMAL'!P325),'CONCLUSÃO INFORMAL'!325:325,0)+1),"NÃO INFORMADO")</f>
        <v>NÃO INFORMADO</v>
      </c>
    </row>
    <row r="326" spans="2:31" ht="72.5" x14ac:dyDescent="0.35">
      <c r="B326" s="7" t="str">
        <f>'INF GERAIS'!B326&amp;IFERROR(IF(INDEX(APOIO!$A$5:$A$50,MATCH('INF GERAIS'!N326,APOIO!$B$5:$B$50,0))="NÃO",APOIO!$A$2&amp;"NÃO VÁLIDO",""),"")</f>
        <v>2014.0308</v>
      </c>
      <c r="C326" s="1950" t="str">
        <f>'INF GERAIS'!C326</f>
        <v>MATA SUL</v>
      </c>
      <c r="D326" s="1950" t="str">
        <f>'INF GERAIS'!D326</f>
        <v>RIBEIRÃO</v>
      </c>
      <c r="E326" s="1950" t="str">
        <f>'INF GERAIS'!E326</f>
        <v xml:space="preserve">REFORMA E ADEQUAÇÃO DO MERCADO PÚBLICO DE RIBEIRÃO PARA CRIAÇÃO DO CENTRO ADMINISTRATIVO DA PREFEITURA </v>
      </c>
      <c r="F326" s="1950" t="str">
        <f>'INF GERAIS'!G326</f>
        <v>NORMAL</v>
      </c>
      <c r="G326" s="1950" t="str">
        <f>'INF GERAIS'!N326</f>
        <v>APROVADO</v>
      </c>
      <c r="H326" s="1950" t="str">
        <f>'INF GERAIS'!O326</f>
        <v>EM ANDAMENTO</v>
      </c>
      <c r="I326" s="11">
        <f>'INF GERAIS'!I326</f>
        <v>1509433.0758333334</v>
      </c>
      <c r="J326" s="11">
        <f>'INF GERAIS'!J326</f>
        <v>154667.41</v>
      </c>
      <c r="K326" s="11">
        <f>'INF GERAIS'!K326</f>
        <v>151634.71</v>
      </c>
      <c r="L326" s="11">
        <f>'INF GERAIS'!L326</f>
        <v>0</v>
      </c>
      <c r="M326" s="11">
        <f>'INF GERAIS'!M326</f>
        <v>3032.69</v>
      </c>
      <c r="N326" s="233">
        <f>IF(MAX(PAGAMENTOS!M326,PAGAMENTOS!U326,PAGAMENTOS!AC326,PAGAMENTOS!AK326,PAGAMENTOS!AQ326,PAGAMENTOS!AW326)=0,"SEM PAGAMENTO",IFERROR(INDEX(PAGAMENTOS!326:326,MATCH(MAX(PAGAMENTOS!M326,PAGAMENTOS!U326,PAGAMENTOS!AC326,PAGAMENTOS!AK326,PAGAMENTOS!AQ326,PAGAMENTOS!AW326),PAGAMENTOS!326:326,0)),"SEM PAGAMENTO"))</f>
        <v>42871</v>
      </c>
      <c r="O326" s="120" t="str">
        <f>IF(MAX(PAGAMENTOS!M326,PAGAMENTOS!U326,PAGAMENTOS!AC326,PAGAMENTOS!AK326,PAGAMENTOS!AQ326,PAGAMENTOS!AW326)=0,"SEM PAGAMENTO",IFERROR(IF(MATCH(MAX(PAGAMENTOS!M326,PAGAMENTOS!U326,PAGAMENTOS!AC326,PAGAMENTOS!AK326,PAGAMENTOS!AQ326,PAGAMENTOS!AW326),PAGAMENTOS!326:326,0)&gt;40,INDEX(PAGAMENTOS!326:326,MATCH(MAX(PAGAMENTOS!M326,PAGAMENTOS!U326,PAGAMENTOS!AC326,PAGAMENTOS!AK326,PAGAMENTOS!AQ326,PAGAMENTOS!AW326),PAGAMENTOS!326:326,0)-2)&amp;" P COMP.",IF(MATCH(MAX(PAGAMENTOS!M326,PAGAMENTOS!U326,PAGAMENTOS!AC326,PAGAMENTOS!AK326,PAGAMENTOS!AQ326,PAGAMENTOS!AW326),PAGAMENTOS!326:326,0)=13,"1ª P",IF(MATCH(MAX(PAGAMENTOS!M326,PAGAMENTOS!U326,PAGAMENTOS!AC326,PAGAMENTOS!AK326,PAGAMENTOS!AQ326,PAGAMENTOS!AW326),PAGAMENTOS!326:326,0)=21,"2ª P",IF(MATCH(MAX(PAGAMENTOS!M326,PAGAMENTOS!U326,PAGAMENTOS!AC326,PAGAMENTOS!AK326,PAGAMENTOS!AQ326,PAGAMENTOS!AW326),PAGAMENTOS!326:326,0)=29,"3ª P",IF(PAGAMENTOS!AC326=PAGAMENTOS!AK326,"4ª P","4ª P"))))),"SEM PAGAMENTO"))</f>
        <v>2ª P</v>
      </c>
      <c r="P326" s="11">
        <f>IF(MAX(PAGAMENTOS!M326,PAGAMENTOS!U326,PAGAMENTOS!AC326,PAGAMENTOS!AK326,PAGAMENTOS!AQ326,PAGAMENTOS!AW326)=0,"SEM PAGAMENTO",IFERROR(INDEX(PAGAMENTOS!326:326,MATCH(MAX(PAGAMENTOS!M326,PAGAMENTOS!U326,PAGAMENTOS!AC326,PAGAMENTOS!AK326,PAGAMENTOS!AQ326,PAGAMENTOS!AW326),PAGAMENTOS!326:326,0)-1),"SEM PAGAMENTO"))</f>
        <v>47310.03</v>
      </c>
      <c r="Q326" s="11">
        <f>SUM(PAGAMENTOS!G326,PAGAMENTOS!L326,PAGAMENTOS!T326,PAGAMENTOS!AB326,PAGAMENTOS!AJ326,PAGAMENTOS!AP326,PAGAMENTOS!AV326)</f>
        <v>92800.44</v>
      </c>
      <c r="R326" s="11">
        <f>SUM(PAGAMENTOS!G326,PAGAMENTOS!H326,PAGAMENTOS!L326,PAGAMENTOS!T326,PAGAMENTOS!AB326,PAGAMENTOS!AJ326,PAGAMENTOS!AP326,PAGAMENTOS!AV326)</f>
        <v>92800.44</v>
      </c>
      <c r="S326" s="17">
        <f t="shared" si="4"/>
        <v>0.61199998338111383</v>
      </c>
      <c r="T326" s="11">
        <f>IF(RIGHT(B326)="O",0,IF(AND(R326=0,PAGAMENTOS!H326&lt;&gt;0),0,K326-R326))</f>
        <v>58834.26999999999</v>
      </c>
      <c r="U326" s="120" t="str">
        <f>IF(AND(OR(PAGAMENTOS!AG326&lt;&gt;"",PAGAMENTOS!AH326&lt;&gt;""),PAGAMENTOS!AK326=""),"4ª",IF(AND(OR(PAGAMENTOS!Y326&lt;&gt;"",PAGAMENTOS!Z326&lt;&gt;""),PAGAMENTOS!AC326=""),"3ª",IF(AND(OR(PAGAMENTOS!Q326&lt;&gt;"",PAGAMENTOS!R326&lt;&gt;""),PAGAMENTOS!U326=""),"2ª",IF(AND(OR(PAGAMENTOS!I326&lt;&gt;"",PAGAMENTOS!J326&lt;&gt;""),PAGAMENTOS!M326=""),"1ª","OK"))))</f>
        <v>OK</v>
      </c>
      <c r="V326" s="120" t="str">
        <f>IF(U326="4ª",IF(PAGAMENTOS!AH326="","AGUARDANDO VISTORIA","NO FINANCEIRO"),IF(U326="3ª",IF(PAGAMENTOS!Z326="","AGUARDANDO VISTORIA","NO FINANCEIRO"),IF(U326="2ª",IF(PAGAMENTOS!R326="","AGUARDANDO VISTORIA","NO FINANCEIRO"),IF(U326="1ª",IF(PAGAMENTOS!J326="","AGUARDANDO LIBERAÇÃO","NO FINANCEIRO"),"OK"))))</f>
        <v>OK</v>
      </c>
      <c r="W326" s="233" t="str">
        <f>IF(U326="4ª",IF(PAGAMENTOS!AH326="",PAGAMENTOS!AG326,PAGAMENTOS!AH326),IF(U326="3ª",IF(PAGAMENTOS!Z326="",PAGAMENTOS!Y326,PAGAMENTOS!Z326),IF(U326="2ª",IF(PAGAMENTOS!R326="",PAGAMENTOS!Q326,PAGAMENTOS!R326),IF(U326="1ª",IF(PAGAMENTOS!J326="",PAGAMENTOS!I326,PAGAMENTOS!J326),"OK"))))</f>
        <v>OK</v>
      </c>
      <c r="X326" s="18">
        <f>MAX(VISTORIA!Y326,VISTORIA!U326,VISTORIA!Q326,VISTORIA!M326,VISTORIA!I326)</f>
        <v>0</v>
      </c>
      <c r="Y326" s="18">
        <f>IF(VISTORIA!Y326&lt;&gt;"",VISTORIA!Y326,IF(VISTORIA!U326&lt;&gt;"",VISTORIA!U326,IF(VISTORIA!Q326&lt;&gt;"",VISTORIA!Q326,IF(VISTORIA!M326&lt;&gt;"",VISTORIA!M326,IF(VISTORIA!I326&lt;&gt;"",VISTORIA!I326,0)))))</f>
        <v>0</v>
      </c>
      <c r="Z326" s="233" t="str">
        <f>IF(VISTORIA!Y326&lt;&gt;"",VISTORIA!W326,IF(VISTORIA!U326&lt;&gt;"",VISTORIA!S326,IF(VISTORIA!Q326&lt;&gt;"",VISTORIA!O326,IF(VISTORIA!M326&lt;&gt;"",VISTORIA!K326,IF(VISTORIA!I326&lt;&gt;"",VISTORIA!G326,"NA")))))</f>
        <v>NA</v>
      </c>
      <c r="AA326" s="233" t="str">
        <f>IF(VISTORIA!Y326&lt;&gt;"",VISTORIA!X326,IF(VISTORIA!U326&lt;&gt;"",VISTORIA!T326,IF(VISTORIA!Q326&lt;&gt;"",VISTORIA!P326,IF(VISTORIA!M326&lt;&gt;"",VISTORIA!L326,IF(VISTORIA!I326&lt;&gt;"",VISTORIA!H326,"NA")))))</f>
        <v>NA</v>
      </c>
      <c r="AB326" s="233" t="str">
        <f>IF(OR(G326="AGUARDANDO PRESTAÇÃO DE CONTAS",G326="AGUARDANDO APROVAÇÃO PRESTAÇÃO DE CONTAS",G326="CONCLUÍDO"),"PTM CONCLUÍDO",IF(AND(VISTORIA!X326="",VISTORIA!W326&lt;&gt;""),VISTORIA!W326,IF(AND(VISTORIA!T326="",VISTORIA!S326&lt;&gt;""),VISTORIA!S326,IF(AND(VISTORIA!P326="",VISTORIA!O326&lt;&gt;""),VISTORIA!O326,IF(AND(VISTORIA!L326="",VISTORIA!K326&lt;&gt;""),VISTORIA!K326,IF(AND(VISTORIA!H326="",VISTORIA!G326&lt;&gt;""),VISTORIA!G326,"SEM PEDIDO"))))))</f>
        <v>SEM PEDIDO</v>
      </c>
      <c r="AC326" s="18" t="str">
        <f>IFERROR(INDEX('CONCLUSÃO INFORMAL'!326:326,MATCH(MAX('CONCLUSÃO INFORMAL'!H326,'CONCLUSÃO INFORMAL'!L326,'CONCLUSÃO INFORMAL'!P326),'CONCLUSÃO INFORMAL'!326:326,0)-1),"NÃO INFORMADO")</f>
        <v>NÃO INFORMADO</v>
      </c>
      <c r="AD326" s="233" t="str">
        <f>IFERROR(INDEX('CONCLUSÃO INFORMAL'!326:326,MATCH(MAX('CONCLUSÃO INFORMAL'!H326,'CONCLUSÃO INFORMAL'!L326,'CONCLUSÃO INFORMAL'!P326),'CONCLUSÃO INFORMAL'!326:326,0)),"NÃO INFORMADO")</f>
        <v>NÃO INFORMADO</v>
      </c>
      <c r="AE326" s="1950" t="str">
        <f>IFERROR(INDEX('CONCLUSÃO INFORMAL'!326:326,MATCH(MAX('CONCLUSÃO INFORMAL'!H326,'CONCLUSÃO INFORMAL'!L326,'CONCLUSÃO INFORMAL'!P326),'CONCLUSÃO INFORMAL'!326:326,0)+1),"NÃO INFORMADO")</f>
        <v>NÃO INFORMADO</v>
      </c>
    </row>
    <row r="327" spans="2:31" ht="58" x14ac:dyDescent="0.35">
      <c r="B327" s="7" t="str">
        <f>'INF GERAIS'!B327&amp;IFERROR(IF(INDEX(APOIO!$A$5:$A$50,MATCH('INF GERAIS'!N327,APOIO!$B$5:$B$50,0))="NÃO",APOIO!$A$2&amp;"NÃO VÁLIDO",""),"")</f>
        <v>2014.0309</v>
      </c>
      <c r="C327" s="1950" t="str">
        <f>'INF GERAIS'!C327</f>
        <v>MATA SUL</v>
      </c>
      <c r="D327" s="1950" t="str">
        <f>'INF GERAIS'!D327</f>
        <v>RIBEIRÃO</v>
      </c>
      <c r="E327" s="1950" t="str">
        <f>'INF GERAIS'!E327</f>
        <v>PAVIMENTAÇÃO EM PARALELEPIPEDO EM DIVERSAS RUAS DO MUNICÍPIO</v>
      </c>
      <c r="F327" s="1950" t="str">
        <f>'INF GERAIS'!G327</f>
        <v>NORMAL</v>
      </c>
      <c r="G327" s="1950" t="str">
        <f>'INF GERAIS'!N327</f>
        <v>APROVADO</v>
      </c>
      <c r="H327" s="1950" t="str">
        <f>'INF GERAIS'!O327</f>
        <v>EM ANDAMENTO</v>
      </c>
      <c r="I327" s="11">
        <f>'INF GERAIS'!I327</f>
        <v>1509433.0758333334</v>
      </c>
      <c r="J327" s="11">
        <f>'INF GERAIS'!J327</f>
        <v>59466.68</v>
      </c>
      <c r="K327" s="11">
        <f>'INF GERAIS'!K327</f>
        <v>52267.7</v>
      </c>
      <c r="L327" s="11">
        <f>'INF GERAIS'!L327</f>
        <v>0</v>
      </c>
      <c r="M327" s="11">
        <f>'INF GERAIS'!M327</f>
        <v>7198.98</v>
      </c>
      <c r="N327" s="233">
        <f>IF(MAX(PAGAMENTOS!M327,PAGAMENTOS!U327,PAGAMENTOS!AC327,PAGAMENTOS!AK327,PAGAMENTOS!AQ327,PAGAMENTOS!AW327)=0,"SEM PAGAMENTO",IFERROR(INDEX(PAGAMENTOS!327:327,MATCH(MAX(PAGAMENTOS!M327,PAGAMENTOS!U327,PAGAMENTOS!AC327,PAGAMENTOS!AK327,PAGAMENTOS!AQ327,PAGAMENTOS!AW327),PAGAMENTOS!327:327,0)),"SEM PAGAMENTO"))</f>
        <v>42870</v>
      </c>
      <c r="O327" s="120" t="str">
        <f>IF(MAX(PAGAMENTOS!M327,PAGAMENTOS!U327,PAGAMENTOS!AC327,PAGAMENTOS!AK327,PAGAMENTOS!AQ327,PAGAMENTOS!AW327)=0,"SEM PAGAMENTO",IFERROR(IF(MATCH(MAX(PAGAMENTOS!M327,PAGAMENTOS!U327,PAGAMENTOS!AC327,PAGAMENTOS!AK327,PAGAMENTOS!AQ327,PAGAMENTOS!AW327),PAGAMENTOS!327:327,0)&gt;40,INDEX(PAGAMENTOS!327:327,MATCH(MAX(PAGAMENTOS!M327,PAGAMENTOS!U327,PAGAMENTOS!AC327,PAGAMENTOS!AK327,PAGAMENTOS!AQ327,PAGAMENTOS!AW327),PAGAMENTOS!327:327,0)-2)&amp;" P COMP.",IF(MATCH(MAX(PAGAMENTOS!M327,PAGAMENTOS!U327,PAGAMENTOS!AC327,PAGAMENTOS!AK327,PAGAMENTOS!AQ327,PAGAMENTOS!AW327),PAGAMENTOS!327:327,0)=13,"1ª P",IF(MATCH(MAX(PAGAMENTOS!M327,PAGAMENTOS!U327,PAGAMENTOS!AC327,PAGAMENTOS!AK327,PAGAMENTOS!AQ327,PAGAMENTOS!AW327),PAGAMENTOS!327:327,0)=21,"2ª P",IF(MATCH(MAX(PAGAMENTOS!M327,PAGAMENTOS!U327,PAGAMENTOS!AC327,PAGAMENTOS!AK327,PAGAMENTOS!AQ327,PAGAMENTOS!AW327),PAGAMENTOS!327:327,0)=29,"3ª P",IF(PAGAMENTOS!AC327=PAGAMENTOS!AK327,"4ª P","4ª P"))))),"SEM PAGAMENTO"))</f>
        <v>2ª P</v>
      </c>
      <c r="P327" s="11">
        <f>IF(MAX(PAGAMENTOS!M327,PAGAMENTOS!U327,PAGAMENTOS!AC327,PAGAMENTOS!AK327,PAGAMENTOS!AQ327,PAGAMENTOS!AW327)=0,"SEM PAGAMENTO",IFERROR(INDEX(PAGAMENTOS!327:327,MATCH(MAX(PAGAMENTOS!M327,PAGAMENTOS!U327,PAGAMENTOS!AC327,PAGAMENTOS!AK327,PAGAMENTOS!AQ327,PAGAMENTOS!AW327),PAGAMENTOS!327:327,0)-1),"SEM PAGAMENTO"))</f>
        <v>15715.05</v>
      </c>
      <c r="Q327" s="11">
        <f>SUM(PAGAMENTOS!G327,PAGAMENTOS!L327,PAGAMENTOS!T327,PAGAMENTOS!AB327,PAGAMENTOS!AJ327,PAGAMENTOS!AP327,PAGAMENTOS!AV327)</f>
        <v>31430.1</v>
      </c>
      <c r="R327" s="11">
        <f>SUM(PAGAMENTOS!G327,PAGAMENTOS!H327,PAGAMENTOS!L327,PAGAMENTOS!T327,PAGAMENTOS!AB327,PAGAMENTOS!AJ327,PAGAMENTOS!AP327,PAGAMENTOS!AV327)</f>
        <v>31430.1</v>
      </c>
      <c r="S327" s="17">
        <f t="shared" si="4"/>
        <v>0.60132931045368365</v>
      </c>
      <c r="T327" s="11">
        <f>IF(RIGHT(B327)="O",0,IF(AND(R327=0,PAGAMENTOS!H327&lt;&gt;0),0,K327-R327))</f>
        <v>20837.599999999999</v>
      </c>
      <c r="U327" s="120" t="str">
        <f>IF(AND(OR(PAGAMENTOS!AG327&lt;&gt;"",PAGAMENTOS!AH327&lt;&gt;""),PAGAMENTOS!AK327=""),"4ª",IF(AND(OR(PAGAMENTOS!Y327&lt;&gt;"",PAGAMENTOS!Z327&lt;&gt;""),PAGAMENTOS!AC327=""),"3ª",IF(AND(OR(PAGAMENTOS!Q327&lt;&gt;"",PAGAMENTOS!R327&lt;&gt;""),PAGAMENTOS!U327=""),"2ª",IF(AND(OR(PAGAMENTOS!I327&lt;&gt;"",PAGAMENTOS!J327&lt;&gt;""),PAGAMENTOS!M327=""),"1ª","OK"))))</f>
        <v>OK</v>
      </c>
      <c r="V327" s="120" t="str">
        <f>IF(U327="4ª",IF(PAGAMENTOS!AH327="","AGUARDANDO VISTORIA","NO FINANCEIRO"),IF(U327="3ª",IF(PAGAMENTOS!Z327="","AGUARDANDO VISTORIA","NO FINANCEIRO"),IF(U327="2ª",IF(PAGAMENTOS!R327="","AGUARDANDO VISTORIA","NO FINANCEIRO"),IF(U327="1ª",IF(PAGAMENTOS!J327="","AGUARDANDO LIBERAÇÃO","NO FINANCEIRO"),"OK"))))</f>
        <v>OK</v>
      </c>
      <c r="W327" s="233" t="str">
        <f>IF(U327="4ª",IF(PAGAMENTOS!AH327="",PAGAMENTOS!AG327,PAGAMENTOS!AH327),IF(U327="3ª",IF(PAGAMENTOS!Z327="",PAGAMENTOS!Y327,PAGAMENTOS!Z327),IF(U327="2ª",IF(PAGAMENTOS!R327="",PAGAMENTOS!Q327,PAGAMENTOS!R327),IF(U327="1ª",IF(PAGAMENTOS!J327="",PAGAMENTOS!I327,PAGAMENTOS!J327),"OK"))))</f>
        <v>OK</v>
      </c>
      <c r="X327" s="18">
        <f>MAX(VISTORIA!Y327,VISTORIA!U327,VISTORIA!Q327,VISTORIA!M327,VISTORIA!I327)</f>
        <v>0</v>
      </c>
      <c r="Y327" s="18">
        <f>IF(VISTORIA!Y327&lt;&gt;"",VISTORIA!Y327,IF(VISTORIA!U327&lt;&gt;"",VISTORIA!U327,IF(VISTORIA!Q327&lt;&gt;"",VISTORIA!Q327,IF(VISTORIA!M327&lt;&gt;"",VISTORIA!M327,IF(VISTORIA!I327&lt;&gt;"",VISTORIA!I327,0)))))</f>
        <v>0</v>
      </c>
      <c r="Z327" s="233" t="str">
        <f>IF(VISTORIA!Y327&lt;&gt;"",VISTORIA!W327,IF(VISTORIA!U327&lt;&gt;"",VISTORIA!S327,IF(VISTORIA!Q327&lt;&gt;"",VISTORIA!O327,IF(VISTORIA!M327&lt;&gt;"",VISTORIA!K327,IF(VISTORIA!I327&lt;&gt;"",VISTORIA!G327,"NA")))))</f>
        <v>NA</v>
      </c>
      <c r="AA327" s="233" t="str">
        <f>IF(VISTORIA!Y327&lt;&gt;"",VISTORIA!X327,IF(VISTORIA!U327&lt;&gt;"",VISTORIA!T327,IF(VISTORIA!Q327&lt;&gt;"",VISTORIA!P327,IF(VISTORIA!M327&lt;&gt;"",VISTORIA!L327,IF(VISTORIA!I327&lt;&gt;"",VISTORIA!H327,"NA")))))</f>
        <v>NA</v>
      </c>
      <c r="AB327" s="233" t="str">
        <f>IF(OR(G327="AGUARDANDO PRESTAÇÃO DE CONTAS",G327="AGUARDANDO APROVAÇÃO PRESTAÇÃO DE CONTAS",G327="CONCLUÍDO"),"PTM CONCLUÍDO",IF(AND(VISTORIA!X327="",VISTORIA!W327&lt;&gt;""),VISTORIA!W327,IF(AND(VISTORIA!T327="",VISTORIA!S327&lt;&gt;""),VISTORIA!S327,IF(AND(VISTORIA!P327="",VISTORIA!O327&lt;&gt;""),VISTORIA!O327,IF(AND(VISTORIA!L327="",VISTORIA!K327&lt;&gt;""),VISTORIA!K327,IF(AND(VISTORIA!H327="",VISTORIA!G327&lt;&gt;""),VISTORIA!G327,"SEM PEDIDO"))))))</f>
        <v>SEM PEDIDO</v>
      </c>
      <c r="AC327" s="18" t="str">
        <f>IFERROR(INDEX('CONCLUSÃO INFORMAL'!327:327,MATCH(MAX('CONCLUSÃO INFORMAL'!H327,'CONCLUSÃO INFORMAL'!L327,'CONCLUSÃO INFORMAL'!P327),'CONCLUSÃO INFORMAL'!327:327,0)-1),"NÃO INFORMADO")</f>
        <v>NÃO INFORMADO</v>
      </c>
      <c r="AD327" s="233" t="str">
        <f>IFERROR(INDEX('CONCLUSÃO INFORMAL'!327:327,MATCH(MAX('CONCLUSÃO INFORMAL'!H327,'CONCLUSÃO INFORMAL'!L327,'CONCLUSÃO INFORMAL'!P327),'CONCLUSÃO INFORMAL'!327:327,0)),"NÃO INFORMADO")</f>
        <v>NÃO INFORMADO</v>
      </c>
      <c r="AE327" s="1950" t="str">
        <f>IFERROR(INDEX('CONCLUSÃO INFORMAL'!327:327,MATCH(MAX('CONCLUSÃO INFORMAL'!H327,'CONCLUSÃO INFORMAL'!L327,'CONCLUSÃO INFORMAL'!P327),'CONCLUSÃO INFORMAL'!327:327,0)+1),"NÃO INFORMADO")</f>
        <v>NÃO INFORMADO</v>
      </c>
    </row>
    <row r="328" spans="2:31" ht="43.5" x14ac:dyDescent="0.35">
      <c r="B328" s="7" t="str">
        <f>'INF GERAIS'!B328&amp;IFERROR(IF(INDEX(APOIO!$A$5:$A$50,MATCH('INF GERAIS'!N328,APOIO!$B$5:$B$50,0))="NÃO",APOIO!$A$2&amp;"NÃO VÁLIDO",""),"")</f>
        <v>2014.0310</v>
      </c>
      <c r="C328" s="1950" t="str">
        <f>'INF GERAIS'!C328</f>
        <v>MATA SUL</v>
      </c>
      <c r="D328" s="1950" t="str">
        <f>'INF GERAIS'!D328</f>
        <v>RIO FORMOSO</v>
      </c>
      <c r="E328" s="1950" t="str">
        <f>'INF GERAIS'!E328</f>
        <v>PROJETO DE REQUALIFICAÇÃO DA PRAÇA AGAMENOM MAGALHÃES</v>
      </c>
      <c r="F328" s="1950" t="str">
        <f>'INF GERAIS'!G328</f>
        <v>NORMAL</v>
      </c>
      <c r="G328" s="1950" t="str">
        <f>'INF GERAIS'!N328</f>
        <v>APROVADO</v>
      </c>
      <c r="H328" s="1950" t="str">
        <f>'INF GERAIS'!O328</f>
        <v>EM ANDAMENTO</v>
      </c>
      <c r="I328" s="11">
        <f>'INF GERAIS'!I328</f>
        <v>905659.85666666657</v>
      </c>
      <c r="J328" s="11">
        <f>'INF GERAIS'!J328</f>
        <v>280526.13</v>
      </c>
      <c r="K328" s="11">
        <f>'INF GERAIS'!K328</f>
        <v>280526.13</v>
      </c>
      <c r="L328" s="11">
        <f>'INF GERAIS'!L328</f>
        <v>0</v>
      </c>
      <c r="M328" s="11">
        <f>'INF GERAIS'!M328</f>
        <v>0</v>
      </c>
      <c r="N328" s="233">
        <f>IF(MAX(PAGAMENTOS!M328,PAGAMENTOS!U328,PAGAMENTOS!AC328,PAGAMENTOS!AK328,PAGAMENTOS!AQ328,PAGAMENTOS!AW328)=0,"SEM PAGAMENTO",IFERROR(INDEX(PAGAMENTOS!328:328,MATCH(MAX(PAGAMENTOS!M328,PAGAMENTOS!U328,PAGAMENTOS!AC328,PAGAMENTOS!AK328,PAGAMENTOS!AQ328,PAGAMENTOS!AW328),PAGAMENTOS!328:328,0)),"SEM PAGAMENTO"))</f>
        <v>43193</v>
      </c>
      <c r="O328" s="120" t="str">
        <f>IF(MAX(PAGAMENTOS!M328,PAGAMENTOS!U328,PAGAMENTOS!AC328,PAGAMENTOS!AK328,PAGAMENTOS!AQ328,PAGAMENTOS!AW328)=0,"SEM PAGAMENTO",IFERROR(IF(MATCH(MAX(PAGAMENTOS!M328,PAGAMENTOS!U328,PAGAMENTOS!AC328,PAGAMENTOS!AK328,PAGAMENTOS!AQ328,PAGAMENTOS!AW328),PAGAMENTOS!328:328,0)&gt;40,INDEX(PAGAMENTOS!328:328,MATCH(MAX(PAGAMENTOS!M328,PAGAMENTOS!U328,PAGAMENTOS!AC328,PAGAMENTOS!AK328,PAGAMENTOS!AQ328,PAGAMENTOS!AW328),PAGAMENTOS!328:328,0)-2)&amp;" P COMP.",IF(MATCH(MAX(PAGAMENTOS!M328,PAGAMENTOS!U328,PAGAMENTOS!AC328,PAGAMENTOS!AK328,PAGAMENTOS!AQ328,PAGAMENTOS!AW328),PAGAMENTOS!328:328,0)=13,"1ª P",IF(MATCH(MAX(PAGAMENTOS!M328,PAGAMENTOS!U328,PAGAMENTOS!AC328,PAGAMENTOS!AK328,PAGAMENTOS!AQ328,PAGAMENTOS!AW328),PAGAMENTOS!328:328,0)=21,"2ª P",IF(MATCH(MAX(PAGAMENTOS!M328,PAGAMENTOS!U328,PAGAMENTOS!AC328,PAGAMENTOS!AK328,PAGAMENTOS!AQ328,PAGAMENTOS!AW328),PAGAMENTOS!328:328,0)=29,"3ª P",IF(PAGAMENTOS!AC328=PAGAMENTOS!AK328,"4ª P","4ª P"))))),"SEM PAGAMENTO"))</f>
        <v>3ª P</v>
      </c>
      <c r="P328" s="11">
        <f>IF(MAX(PAGAMENTOS!M328,PAGAMENTOS!U328,PAGAMENTOS!AC328,PAGAMENTOS!AK328,PAGAMENTOS!AQ328,PAGAMENTOS!AW328)=0,"SEM PAGAMENTO",IFERROR(INDEX(PAGAMENTOS!328:328,MATCH(MAX(PAGAMENTOS!M328,PAGAMENTOS!U328,PAGAMENTOS!AC328,PAGAMENTOS!AK328,PAGAMENTOS!AQ328,PAGAMENTOS!AW328),PAGAMENTOS!328:328,0)-1),"SEM PAGAMENTO"))</f>
        <v>54548.28</v>
      </c>
      <c r="Q328" s="11">
        <f>SUM(PAGAMENTOS!G328,PAGAMENTOS!L328,PAGAMENTOS!T328,PAGAMENTOS!AB328,PAGAMENTOS!AJ328,PAGAMENTOS!AP328,PAGAMENTOS!AV328)</f>
        <v>224420.9</v>
      </c>
      <c r="R328" s="11">
        <f>SUM(PAGAMENTOS!G328,PAGAMENTOS!H328,PAGAMENTOS!L328,PAGAMENTOS!T328,PAGAMENTOS!AB328,PAGAMENTOS!AJ328,PAGAMENTOS!AP328,PAGAMENTOS!AV328)</f>
        <v>224420.9</v>
      </c>
      <c r="S328" s="17">
        <f t="shared" ref="S328:S391" si="5">IFERROR(R328/K328,"NA")</f>
        <v>0.79999998574107867</v>
      </c>
      <c r="T328" s="11">
        <f>IF(RIGHT(B328)="O",0,IF(AND(R328=0,PAGAMENTOS!H328&lt;&gt;0),0,K328-R328))</f>
        <v>56105.23000000001</v>
      </c>
      <c r="U328" s="120" t="str">
        <f>IF(AND(OR(PAGAMENTOS!AG328&lt;&gt;"",PAGAMENTOS!AH328&lt;&gt;""),PAGAMENTOS!AK328=""),"4ª",IF(AND(OR(PAGAMENTOS!Y328&lt;&gt;"",PAGAMENTOS!Z328&lt;&gt;""),PAGAMENTOS!AC328=""),"3ª",IF(AND(OR(PAGAMENTOS!Q328&lt;&gt;"",PAGAMENTOS!R328&lt;&gt;""),PAGAMENTOS!U328=""),"2ª",IF(AND(OR(PAGAMENTOS!I328&lt;&gt;"",PAGAMENTOS!J328&lt;&gt;""),PAGAMENTOS!M328=""),"1ª","OK"))))</f>
        <v>OK</v>
      </c>
      <c r="V328" s="120" t="str">
        <f>IF(U328="4ª",IF(PAGAMENTOS!AH328="","AGUARDANDO VISTORIA","NO FINANCEIRO"),IF(U328="3ª",IF(PAGAMENTOS!Z328="","AGUARDANDO VISTORIA","NO FINANCEIRO"),IF(U328="2ª",IF(PAGAMENTOS!R328="","AGUARDANDO VISTORIA","NO FINANCEIRO"),IF(U328="1ª",IF(PAGAMENTOS!J328="","AGUARDANDO LIBERAÇÃO","NO FINANCEIRO"),"OK"))))</f>
        <v>OK</v>
      </c>
      <c r="W328" s="233" t="str">
        <f>IF(U328="4ª",IF(PAGAMENTOS!AH328="",PAGAMENTOS!AG328,PAGAMENTOS!AH328),IF(U328="3ª",IF(PAGAMENTOS!Z328="",PAGAMENTOS!Y328,PAGAMENTOS!Z328),IF(U328="2ª",IF(PAGAMENTOS!R328="",PAGAMENTOS!Q328,PAGAMENTOS!R328),IF(U328="1ª",IF(PAGAMENTOS!J328="",PAGAMENTOS!I328,PAGAMENTOS!J328),"OK"))))</f>
        <v>OK</v>
      </c>
      <c r="X328" s="18">
        <f>MAX(VISTORIA!Y328,VISTORIA!U328,VISTORIA!Q328,VISTORIA!M328,VISTORIA!I328)</f>
        <v>0.6</v>
      </c>
      <c r="Y328" s="18">
        <f>IF(VISTORIA!Y328&lt;&gt;"",VISTORIA!Y328,IF(VISTORIA!U328&lt;&gt;"",VISTORIA!U328,IF(VISTORIA!Q328&lt;&gt;"",VISTORIA!Q328,IF(VISTORIA!M328&lt;&gt;"",VISTORIA!M328,IF(VISTORIA!I328&lt;&gt;"",VISTORIA!I328,0)))))</f>
        <v>0.6</v>
      </c>
      <c r="Z328" s="233" t="str">
        <f>IF(VISTORIA!Y328&lt;&gt;"",VISTORIA!W328,IF(VISTORIA!U328&lt;&gt;"",VISTORIA!S328,IF(VISTORIA!Q328&lt;&gt;"",VISTORIA!O328,IF(VISTORIA!M328&lt;&gt;"",VISTORIA!K328,IF(VISTORIA!I328&lt;&gt;"",VISTORIA!G328,"NA")))))</f>
        <v>21/06/2016 e 22/09/2016</v>
      </c>
      <c r="AA328" s="233">
        <f>IF(VISTORIA!Y328&lt;&gt;"",VISTORIA!X328,IF(VISTORIA!U328&lt;&gt;"",VISTORIA!T328,IF(VISTORIA!Q328&lt;&gt;"",VISTORIA!P328,IF(VISTORIA!M328&lt;&gt;"",VISTORIA!L328,IF(VISTORIA!I328&lt;&gt;"",VISTORIA!H328,"NA")))))</f>
        <v>43137</v>
      </c>
      <c r="AB328" s="233" t="str">
        <f>IF(OR(G328="AGUARDANDO PRESTAÇÃO DE CONTAS",G328="AGUARDANDO APROVAÇÃO PRESTAÇÃO DE CONTAS",G328="CONCLUÍDO"),"PTM CONCLUÍDO",IF(AND(VISTORIA!X328="",VISTORIA!W328&lt;&gt;""),VISTORIA!W328,IF(AND(VISTORIA!T328="",VISTORIA!S328&lt;&gt;""),VISTORIA!S328,IF(AND(VISTORIA!P328="",VISTORIA!O328&lt;&gt;""),VISTORIA!O328,IF(AND(VISTORIA!L328="",VISTORIA!K328&lt;&gt;""),VISTORIA!K328,IF(AND(VISTORIA!H328="",VISTORIA!G328&lt;&gt;""),VISTORIA!G328,"SEM PEDIDO"))))))</f>
        <v>SEM PEDIDO</v>
      </c>
      <c r="AC328" s="18" t="str">
        <f>IFERROR(INDEX('CONCLUSÃO INFORMAL'!328:328,MATCH(MAX('CONCLUSÃO INFORMAL'!H328,'CONCLUSÃO INFORMAL'!L328,'CONCLUSÃO INFORMAL'!P328),'CONCLUSÃO INFORMAL'!328:328,0)-1),"NÃO INFORMADO")</f>
        <v>NÃO INFORMADO</v>
      </c>
      <c r="AD328" s="233" t="str">
        <f>IFERROR(INDEX('CONCLUSÃO INFORMAL'!328:328,MATCH(MAX('CONCLUSÃO INFORMAL'!H328,'CONCLUSÃO INFORMAL'!L328,'CONCLUSÃO INFORMAL'!P328),'CONCLUSÃO INFORMAL'!328:328,0)),"NÃO INFORMADO")</f>
        <v>NÃO INFORMADO</v>
      </c>
      <c r="AE328" s="1950" t="str">
        <f>IFERROR(INDEX('CONCLUSÃO INFORMAL'!328:328,MATCH(MAX('CONCLUSÃO INFORMAL'!H328,'CONCLUSÃO INFORMAL'!L328,'CONCLUSÃO INFORMAL'!P328),'CONCLUSÃO INFORMAL'!328:328,0)+1),"NÃO INFORMADO")</f>
        <v>NÃO INFORMADO</v>
      </c>
    </row>
    <row r="329" spans="2:31" s="1043" customFormat="1" ht="43.5" x14ac:dyDescent="0.35">
      <c r="B329" s="1043" t="str">
        <f>'INF GERAIS'!B329&amp;IFERROR(IF(INDEX(APOIO!$A$5:$A$50,MATCH('INF GERAIS'!N329,APOIO!$B$5:$B$50,0))="NÃO",APOIO!$A$2&amp;"NÃO VÁLIDO",""),"")</f>
        <v>2014.0311
NÃO VÁLIDO</v>
      </c>
      <c r="C329" s="1950" t="str">
        <f>'INF GERAIS'!C329</f>
        <v>MATA SUL</v>
      </c>
      <c r="D329" s="1950" t="str">
        <f>'INF GERAIS'!D329</f>
        <v>RIO FORMOSO</v>
      </c>
      <c r="E329" s="1950" t="str">
        <f>'INF GERAIS'!E329</f>
        <v>PROJETO DE DRENAGEM EM RUA PROJETADA NO BAIRRO ABÍLIO ARRUDA</v>
      </c>
      <c r="F329" s="1950" t="str">
        <f>'INF GERAIS'!G329</f>
        <v>NORMAL</v>
      </c>
      <c r="G329" s="1950" t="str">
        <f>'INF GERAIS'!N329</f>
        <v>SUBSTITUÍDO</v>
      </c>
      <c r="H329" s="1950" t="str">
        <f>'INF GERAIS'!O329</f>
        <v>CANCELADA</v>
      </c>
      <c r="I329" s="11">
        <f>'INF GERAIS'!I329</f>
        <v>905659.85666666657</v>
      </c>
      <c r="J329" s="11">
        <f>'INF GERAIS'!J329</f>
        <v>253735.62</v>
      </c>
      <c r="K329" s="11">
        <f>'INF GERAIS'!K329</f>
        <v>253735.62</v>
      </c>
      <c r="L329" s="11">
        <f>'INF GERAIS'!L329</f>
        <v>0</v>
      </c>
      <c r="M329" s="11">
        <f>'INF GERAIS'!M329</f>
        <v>0</v>
      </c>
      <c r="N329" s="233">
        <f>IF(MAX(PAGAMENTOS!M329,PAGAMENTOS!U329,PAGAMENTOS!AC329,PAGAMENTOS!AK329,PAGAMENTOS!AQ329,PAGAMENTOS!AW329)=0,"SEM PAGAMENTO",IFERROR(INDEX(PAGAMENTOS!329:329,MATCH(MAX(PAGAMENTOS!M329,PAGAMENTOS!U329,PAGAMENTOS!AC329,PAGAMENTOS!AK329,PAGAMENTOS!AQ329,PAGAMENTOS!AW329),PAGAMENTOS!329:329,0)),"SEM PAGAMENTO"))</f>
        <v>42401</v>
      </c>
      <c r="O329" s="120" t="str">
        <f>IF(MAX(PAGAMENTOS!M329,PAGAMENTOS!U329,PAGAMENTOS!AC329,PAGAMENTOS!AK329,PAGAMENTOS!AQ329,PAGAMENTOS!AW329)=0,"SEM PAGAMENTO",IFERROR(IF(MATCH(MAX(PAGAMENTOS!M329,PAGAMENTOS!U329,PAGAMENTOS!AC329,PAGAMENTOS!AK329,PAGAMENTOS!AQ329,PAGAMENTOS!AW329),PAGAMENTOS!329:329,0)&gt;40,INDEX(PAGAMENTOS!329:329,MATCH(MAX(PAGAMENTOS!M329,PAGAMENTOS!U329,PAGAMENTOS!AC329,PAGAMENTOS!AK329,PAGAMENTOS!AQ329,PAGAMENTOS!AW329),PAGAMENTOS!329:329,0)-2)&amp;" P COMP.",IF(MATCH(MAX(PAGAMENTOS!M329,PAGAMENTOS!U329,PAGAMENTOS!AC329,PAGAMENTOS!AK329,PAGAMENTOS!AQ329,PAGAMENTOS!AW329),PAGAMENTOS!329:329,0)=13,"1ª P",IF(MATCH(MAX(PAGAMENTOS!M329,PAGAMENTOS!U329,PAGAMENTOS!AC329,PAGAMENTOS!AK329,PAGAMENTOS!AQ329,PAGAMENTOS!AW329),PAGAMENTOS!329:329,0)=21,"2ª P",IF(MATCH(MAX(PAGAMENTOS!M329,PAGAMENTOS!U329,PAGAMENTOS!AC329,PAGAMENTOS!AK329,PAGAMENTOS!AQ329,PAGAMENTOS!AW329),PAGAMENTOS!329:329,0)=29,"3ª P",IF(PAGAMENTOS!AC329=PAGAMENTOS!AK329,"4ª P","4ª P"))))),"SEM PAGAMENTO"))</f>
        <v>2ª P</v>
      </c>
      <c r="P329" s="11">
        <f>IF(MAX(PAGAMENTOS!M329,PAGAMENTOS!U329,PAGAMENTOS!AC329,PAGAMENTOS!AK329,PAGAMENTOS!AQ329,PAGAMENTOS!AW329)=0,"SEM PAGAMENTO",IFERROR(INDEX(PAGAMENTOS!329:329,MATCH(MAX(PAGAMENTOS!M329,PAGAMENTOS!U329,PAGAMENTOS!AC329,PAGAMENTOS!AK329,PAGAMENTOS!AQ329,PAGAMENTOS!AW329),PAGAMENTOS!329:329,0)-1),"SEM PAGAMENTO"))</f>
        <v>76120.69</v>
      </c>
      <c r="Q329" s="11">
        <f>SUM(PAGAMENTOS!G329,PAGAMENTOS!L329,PAGAMENTOS!T329,PAGAMENTOS!AB329,PAGAMENTOS!AJ329,PAGAMENTOS!AP329,PAGAMENTOS!AV329)</f>
        <v>0</v>
      </c>
      <c r="R329" s="11">
        <f>SUM(PAGAMENTOS!G329,PAGAMENTOS!H329,PAGAMENTOS!L329,PAGAMENTOS!T329,PAGAMENTOS!AB329,PAGAMENTOS!AJ329,PAGAMENTOS!AP329,PAGAMENTOS!AV329)</f>
        <v>0</v>
      </c>
      <c r="S329" s="17">
        <f t="shared" si="5"/>
        <v>0</v>
      </c>
      <c r="T329" s="11">
        <f>IF(RIGHT(B329)="O",0,IF(AND(R329=0,PAGAMENTOS!H329&lt;&gt;0),0,K329-R329))</f>
        <v>0</v>
      </c>
      <c r="U329" s="120" t="str">
        <f>IF(AND(OR(PAGAMENTOS!AG329&lt;&gt;"",PAGAMENTOS!AH329&lt;&gt;""),PAGAMENTOS!AK329=""),"4ª",IF(AND(OR(PAGAMENTOS!Y329&lt;&gt;"",PAGAMENTOS!Z329&lt;&gt;""),PAGAMENTOS!AC329=""),"3ª",IF(AND(OR(PAGAMENTOS!Q329&lt;&gt;"",PAGAMENTOS!R329&lt;&gt;""),PAGAMENTOS!U329=""),"2ª",IF(AND(OR(PAGAMENTOS!I329&lt;&gt;"",PAGAMENTOS!J329&lt;&gt;""),PAGAMENTOS!M329=""),"1ª","OK"))))</f>
        <v>OK</v>
      </c>
      <c r="V329" s="120" t="str">
        <f>IF(U329="4ª",IF(PAGAMENTOS!AH329="","AGUARDANDO VISTORIA","NO FINANCEIRO"),IF(U329="3ª",IF(PAGAMENTOS!Z329="","AGUARDANDO VISTORIA","NO FINANCEIRO"),IF(U329="2ª",IF(PAGAMENTOS!R329="","AGUARDANDO VISTORIA","NO FINANCEIRO"),IF(U329="1ª",IF(PAGAMENTOS!J329="","AGUARDANDO LIBERAÇÃO","NO FINANCEIRO"),"OK"))))</f>
        <v>OK</v>
      </c>
      <c r="W329" s="233" t="str">
        <f>IF(U329="4ª",IF(PAGAMENTOS!AH329="",PAGAMENTOS!AG329,PAGAMENTOS!AH329),IF(U329="3ª",IF(PAGAMENTOS!Z329="",PAGAMENTOS!Y329,PAGAMENTOS!Z329),IF(U329="2ª",IF(PAGAMENTOS!R329="",PAGAMENTOS!Q329,PAGAMENTOS!R329),IF(U329="1ª",IF(PAGAMENTOS!J329="",PAGAMENTOS!I329,PAGAMENTOS!J329),"OK"))))</f>
        <v>OK</v>
      </c>
      <c r="X329" s="18">
        <f>MAX(VISTORIA!Y329,VISTORIA!U329,VISTORIA!Q329,VISTORIA!M329,VISTORIA!I329)</f>
        <v>0</v>
      </c>
      <c r="Y329" s="18">
        <f>IF(VISTORIA!Y329&lt;&gt;"",VISTORIA!Y329,IF(VISTORIA!U329&lt;&gt;"",VISTORIA!U329,IF(VISTORIA!Q329&lt;&gt;"",VISTORIA!Q329,IF(VISTORIA!M329&lt;&gt;"",VISTORIA!M329,IF(VISTORIA!I329&lt;&gt;"",VISTORIA!I329,0)))))</f>
        <v>0</v>
      </c>
      <c r="Z329" s="233" t="str">
        <f>IF(VISTORIA!Y329&lt;&gt;"",VISTORIA!W329,IF(VISTORIA!U329&lt;&gt;"",VISTORIA!S329,IF(VISTORIA!Q329&lt;&gt;"",VISTORIA!O329,IF(VISTORIA!M329&lt;&gt;"",VISTORIA!K329,IF(VISTORIA!I329&lt;&gt;"",VISTORIA!G329,"NA")))))</f>
        <v>NA</v>
      </c>
      <c r="AA329" s="233" t="str">
        <f>IF(VISTORIA!Y329&lt;&gt;"",VISTORIA!X329,IF(VISTORIA!U329&lt;&gt;"",VISTORIA!T329,IF(VISTORIA!Q329&lt;&gt;"",VISTORIA!P329,IF(VISTORIA!M329&lt;&gt;"",VISTORIA!L329,IF(VISTORIA!I329&lt;&gt;"",VISTORIA!H329,"NA")))))</f>
        <v>NA</v>
      </c>
      <c r="AB329" s="233" t="str">
        <f>IF(OR(G329="AGUARDANDO PRESTAÇÃO DE CONTAS",G329="AGUARDANDO APROVAÇÃO PRESTAÇÃO DE CONTAS",G329="CONCLUÍDO"),"PTM CONCLUÍDO",IF(AND(VISTORIA!X329="",VISTORIA!W329&lt;&gt;""),VISTORIA!W329,IF(AND(VISTORIA!T329="",VISTORIA!S329&lt;&gt;""),VISTORIA!S329,IF(AND(VISTORIA!P329="",VISTORIA!O329&lt;&gt;""),VISTORIA!O329,IF(AND(VISTORIA!L329="",VISTORIA!K329&lt;&gt;""),VISTORIA!K329,IF(AND(VISTORIA!H329="",VISTORIA!G329&lt;&gt;""),VISTORIA!G329,"SEM PEDIDO"))))))</f>
        <v>SEM PEDIDO</v>
      </c>
      <c r="AC329" s="18" t="str">
        <f>IFERROR(INDEX('CONCLUSÃO INFORMAL'!329:329,MATCH(MAX('CONCLUSÃO INFORMAL'!H329,'CONCLUSÃO INFORMAL'!L329,'CONCLUSÃO INFORMAL'!P329),'CONCLUSÃO INFORMAL'!329:329,0)-1),"NÃO INFORMADO")</f>
        <v>NÃO INFORMADO</v>
      </c>
      <c r="AD329" s="233" t="str">
        <f>IFERROR(INDEX('CONCLUSÃO INFORMAL'!329:329,MATCH(MAX('CONCLUSÃO INFORMAL'!H329,'CONCLUSÃO INFORMAL'!L329,'CONCLUSÃO INFORMAL'!P329),'CONCLUSÃO INFORMAL'!329:329,0)),"NÃO INFORMADO")</f>
        <v>NÃO INFORMADO</v>
      </c>
      <c r="AE329" s="1950" t="str">
        <f>IFERROR(INDEX('CONCLUSÃO INFORMAL'!329:329,MATCH(MAX('CONCLUSÃO INFORMAL'!H329,'CONCLUSÃO INFORMAL'!L329,'CONCLUSÃO INFORMAL'!P329),'CONCLUSÃO INFORMAL'!329:329,0)+1),"NÃO INFORMADO")</f>
        <v>NÃO INFORMADO</v>
      </c>
    </row>
    <row r="330" spans="2:31" ht="43.5" x14ac:dyDescent="0.35">
      <c r="B330" s="7" t="str">
        <f>'INF GERAIS'!B330&amp;IFERROR(IF(INDEX(APOIO!$A$5:$A$50,MATCH('INF GERAIS'!N330,APOIO!$B$5:$B$50,0))="NÃO",APOIO!$A$2&amp;"NÃO VÁLIDO",""),"")</f>
        <v>2014.0312</v>
      </c>
      <c r="C330" s="1950" t="str">
        <f>'INF GERAIS'!C330</f>
        <v>MATA SUL</v>
      </c>
      <c r="D330" s="1950" t="str">
        <f>'INF GERAIS'!D330</f>
        <v>RIO FORMOSO</v>
      </c>
      <c r="E330" s="1950" t="str">
        <f>'INF GERAIS'!E330</f>
        <v>PROJETO DE CALÇAMENTO DA RUA DE ACESSO A PRAIA DA PEDRA</v>
      </c>
      <c r="F330" s="1950" t="str">
        <f>'INF GERAIS'!G330</f>
        <v>NORMAL</v>
      </c>
      <c r="G330" s="12" t="str">
        <f>'INF GERAIS'!N330</f>
        <v>EM CONFERÊNCIA PARA TEMAI</v>
      </c>
      <c r="H330" s="1950" t="str">
        <f>'INF GERAIS'!O330</f>
        <v>CONCLUÍDA</v>
      </c>
      <c r="I330" s="11">
        <f>'INF GERAIS'!I330</f>
        <v>905659.85666666657</v>
      </c>
      <c r="J330" s="11">
        <f>'INF GERAIS'!J330</f>
        <v>106383.9</v>
      </c>
      <c r="K330" s="11">
        <f>'INF GERAIS'!K330</f>
        <v>106383.9</v>
      </c>
      <c r="L330" s="11">
        <f>'INF GERAIS'!L330</f>
        <v>0</v>
      </c>
      <c r="M330" s="11">
        <f>'INF GERAIS'!M330</f>
        <v>0</v>
      </c>
      <c r="N330" s="233">
        <f>IF(MAX(PAGAMENTOS!M330,PAGAMENTOS!U330,PAGAMENTOS!AC330,PAGAMENTOS!AK330,PAGAMENTOS!AQ330,PAGAMENTOS!AW330)=0,"SEM PAGAMENTO",IFERROR(INDEX(PAGAMENTOS!330:330,MATCH(MAX(PAGAMENTOS!M330,PAGAMENTOS!U330,PAGAMENTOS!AC330,PAGAMENTOS!AK330,PAGAMENTOS!AQ330,PAGAMENTOS!AW330),PAGAMENTOS!330:330,0)),"SEM PAGAMENTO"))</f>
        <v>44595</v>
      </c>
      <c r="O330" s="120" t="str">
        <f>IF(MAX(PAGAMENTOS!M330,PAGAMENTOS!U330,PAGAMENTOS!AC330,PAGAMENTOS!AK330,PAGAMENTOS!AQ330,PAGAMENTOS!AW330)=0,"SEM PAGAMENTO",IFERROR(IF(MATCH(MAX(PAGAMENTOS!M330,PAGAMENTOS!U330,PAGAMENTOS!AC330,PAGAMENTOS!AK330,PAGAMENTOS!AQ330,PAGAMENTOS!AW330),PAGAMENTOS!330:330,0)&gt;40,INDEX(PAGAMENTOS!330:330,MATCH(MAX(PAGAMENTOS!M330,PAGAMENTOS!U330,PAGAMENTOS!AC330,PAGAMENTOS!AK330,PAGAMENTOS!AQ330,PAGAMENTOS!AW330),PAGAMENTOS!330:330,0)-2)&amp;" P COMP.",IF(MATCH(MAX(PAGAMENTOS!M330,PAGAMENTOS!U330,PAGAMENTOS!AC330,PAGAMENTOS!AK330,PAGAMENTOS!AQ330,PAGAMENTOS!AW330),PAGAMENTOS!330:330,0)=13,"1ª P",IF(MATCH(MAX(PAGAMENTOS!M330,PAGAMENTOS!U330,PAGAMENTOS!AC330,PAGAMENTOS!AK330,PAGAMENTOS!AQ330,PAGAMENTOS!AW330),PAGAMENTOS!330:330,0)=21,"2ª P",IF(MATCH(MAX(PAGAMENTOS!M330,PAGAMENTOS!U330,PAGAMENTOS!AC330,PAGAMENTOS!AK330,PAGAMENTOS!AQ330,PAGAMENTOS!AW330),PAGAMENTOS!330:330,0)=29,"3ª P",IF(PAGAMENTOS!AC330=PAGAMENTOS!AK330,"4ª P","4ª P"))))),"SEM PAGAMENTO"))</f>
        <v>3ª P</v>
      </c>
      <c r="P330" s="11">
        <f>IF(MAX(PAGAMENTOS!M330,PAGAMENTOS!U330,PAGAMENTOS!AC330,PAGAMENTOS!AK330,PAGAMENTOS!AQ330,PAGAMENTOS!AW330)=0,"SEM PAGAMENTO",IFERROR(INDEX(PAGAMENTOS!330:330,MATCH(MAX(PAGAMENTOS!M330,PAGAMENTOS!U330,PAGAMENTOS!AC330,PAGAMENTOS!AK330,PAGAMENTOS!AQ330,PAGAMENTOS!AW330),PAGAMENTOS!330:330,0)-1),"SEM PAGAMENTO"))</f>
        <v>12574.65</v>
      </c>
      <c r="Q330" s="11">
        <f>SUM(PAGAMENTOS!G330,PAGAMENTOS!L330,PAGAMENTOS!T330,PAGAMENTOS!AB330,PAGAMENTOS!AJ330,PAGAMENTOS!AP330,PAGAMENTOS!AV330)</f>
        <v>106383.9</v>
      </c>
      <c r="R330" s="11">
        <f>SUM(PAGAMENTOS!G330,PAGAMENTOS!H330,PAGAMENTOS!L330,PAGAMENTOS!T330,PAGAMENTOS!AB330,PAGAMENTOS!AJ330,PAGAMENTOS!AP330,PAGAMENTOS!AV330)</f>
        <v>106383.9</v>
      </c>
      <c r="S330" s="17">
        <f t="shared" si="5"/>
        <v>1</v>
      </c>
      <c r="T330" s="11">
        <f>IF(RIGHT(B330)="O",0,IF(AND(R330=0,PAGAMENTOS!H330&lt;&gt;0),0,K330-R330))</f>
        <v>0</v>
      </c>
      <c r="U330" s="120" t="str">
        <f>IF(AND(OR(PAGAMENTOS!AG330&lt;&gt;"",PAGAMENTOS!AH330&lt;&gt;""),PAGAMENTOS!AK330=""),"4ª",IF(AND(OR(PAGAMENTOS!Y330&lt;&gt;"",PAGAMENTOS!Z330&lt;&gt;""),PAGAMENTOS!AC330=""),"3ª",IF(AND(OR(PAGAMENTOS!Q330&lt;&gt;"",PAGAMENTOS!R330&lt;&gt;""),PAGAMENTOS!U330=""),"2ª",IF(AND(OR(PAGAMENTOS!I330&lt;&gt;"",PAGAMENTOS!J330&lt;&gt;""),PAGAMENTOS!M330=""),"1ª","OK"))))</f>
        <v>OK</v>
      </c>
      <c r="V330" s="120" t="str">
        <f>IF(U330="4ª",IF(PAGAMENTOS!AH330="","AGUARDANDO VISTORIA","NO FINANCEIRO"),IF(U330="3ª",IF(PAGAMENTOS!Z330="","AGUARDANDO VISTORIA","NO FINANCEIRO"),IF(U330="2ª",IF(PAGAMENTOS!R330="","AGUARDANDO VISTORIA","NO FINANCEIRO"),IF(U330="1ª",IF(PAGAMENTOS!J330="","AGUARDANDO LIBERAÇÃO","NO FINANCEIRO"),"OK"))))</f>
        <v>OK</v>
      </c>
      <c r="W330" s="233" t="str">
        <f>IF(U330="4ª",IF(PAGAMENTOS!AH330="",PAGAMENTOS!AG330,PAGAMENTOS!AH330),IF(U330="3ª",IF(PAGAMENTOS!Z330="",PAGAMENTOS!Y330,PAGAMENTOS!Z330),IF(U330="2ª",IF(PAGAMENTOS!R330="",PAGAMENTOS!Q330,PAGAMENTOS!R330),IF(U330="1ª",IF(PAGAMENTOS!J330="",PAGAMENTOS!I330,PAGAMENTOS!J330),"OK"))))</f>
        <v>OK</v>
      </c>
      <c r="X330" s="18">
        <f>MAX(VISTORIA!Y330,VISTORIA!U330,VISTORIA!Q330,VISTORIA!M330,VISTORIA!I330)</f>
        <v>1</v>
      </c>
      <c r="Y330" s="18">
        <f>IF(VISTORIA!Y330&lt;&gt;"",VISTORIA!Y330,IF(VISTORIA!U330&lt;&gt;"",VISTORIA!U330,IF(VISTORIA!Q330&lt;&gt;"",VISTORIA!Q330,IF(VISTORIA!M330&lt;&gt;"",VISTORIA!M330,IF(VISTORIA!I330&lt;&gt;"",VISTORIA!I330,0)))))</f>
        <v>1</v>
      </c>
      <c r="Z330" s="233">
        <f>IF(VISTORIA!Y330&lt;&gt;"",VISTORIA!W330,IF(VISTORIA!U330&lt;&gt;"",VISTORIA!S330,IF(VISTORIA!Q330&lt;&gt;"",VISTORIA!O330,IF(VISTORIA!M330&lt;&gt;"",VISTORIA!K330,IF(VISTORIA!I330&lt;&gt;"",VISTORIA!G330,"NA")))))</f>
        <v>43992</v>
      </c>
      <c r="AA330" s="233">
        <f>IF(VISTORIA!Y330&lt;&gt;"",VISTORIA!X330,IF(VISTORIA!U330&lt;&gt;"",VISTORIA!T330,IF(VISTORIA!Q330&lt;&gt;"",VISTORIA!P330,IF(VISTORIA!M330&lt;&gt;"",VISTORIA!L330,IF(VISTORIA!I330&lt;&gt;"",VISTORIA!H330,"NA")))))</f>
        <v>44540</v>
      </c>
      <c r="AB330" s="233" t="str">
        <f>IF(OR(G330="AGUARDANDO PRESTAÇÃO DE CONTAS",G330="AGUARDANDO APROVAÇÃO PRESTAÇÃO DE CONTAS",G330="CONCLUÍDO"),"PTM CONCLUÍDO",IF(AND(VISTORIA!X330="",VISTORIA!W330&lt;&gt;""),VISTORIA!W330,IF(AND(VISTORIA!T330="",VISTORIA!S330&lt;&gt;""),VISTORIA!S330,IF(AND(VISTORIA!P330="",VISTORIA!O330&lt;&gt;""),VISTORIA!O330,IF(AND(VISTORIA!L330="",VISTORIA!K330&lt;&gt;""),VISTORIA!K330,IF(AND(VISTORIA!H330="",VISTORIA!G330&lt;&gt;""),VISTORIA!G330,"SEM PEDIDO"))))))</f>
        <v>22/09/2016 e 24/04/2018</v>
      </c>
      <c r="AC330" s="18" t="str">
        <f>IFERROR(INDEX('CONCLUSÃO INFORMAL'!330:330,MATCH(MAX('CONCLUSÃO INFORMAL'!H330,'CONCLUSÃO INFORMAL'!L330,'CONCLUSÃO INFORMAL'!P330),'CONCLUSÃO INFORMAL'!330:330,0)-1),"NÃO INFORMADO")</f>
        <v>NÃO INFORMADO</v>
      </c>
      <c r="AD330" s="233" t="str">
        <f>IFERROR(INDEX('CONCLUSÃO INFORMAL'!330:330,MATCH(MAX('CONCLUSÃO INFORMAL'!H330,'CONCLUSÃO INFORMAL'!L330,'CONCLUSÃO INFORMAL'!P330),'CONCLUSÃO INFORMAL'!330:330,0)),"NÃO INFORMADO")</f>
        <v>NÃO INFORMADO</v>
      </c>
      <c r="AE330" s="1950" t="str">
        <f>IFERROR(INDEX('CONCLUSÃO INFORMAL'!330:330,MATCH(MAX('CONCLUSÃO INFORMAL'!H330,'CONCLUSÃO INFORMAL'!L330,'CONCLUSÃO INFORMAL'!P330),'CONCLUSÃO INFORMAL'!330:330,0)+1),"NÃO INFORMADO")</f>
        <v>NÃO INFORMADO</v>
      </c>
    </row>
    <row r="331" spans="2:31" ht="43.5" x14ac:dyDescent="0.35">
      <c r="B331" s="7" t="str">
        <f>'INF GERAIS'!B331&amp;IFERROR(IF(INDEX(APOIO!$A$5:$A$50,MATCH('INF GERAIS'!N331,APOIO!$B$5:$B$50,0))="NÃO",APOIO!$A$2&amp;"NÃO VÁLIDO",""),"")</f>
        <v>2014.0313</v>
      </c>
      <c r="C331" s="1950" t="str">
        <f>'INF GERAIS'!C331</f>
        <v>MATA SUL</v>
      </c>
      <c r="D331" s="1950" t="str">
        <f>'INF GERAIS'!D331</f>
        <v>RIO FORMOSO</v>
      </c>
      <c r="E331" s="1950" t="str">
        <f>'INF GERAIS'!E331</f>
        <v>PROJETO DE CALÇAMENTO DE RUA PROJETADA NO BAIRRO SANTA EDWIRGENS</v>
      </c>
      <c r="F331" s="1950" t="str">
        <f>'INF GERAIS'!G331</f>
        <v>NORMAL</v>
      </c>
      <c r="G331" s="12" t="str">
        <f>'INF GERAIS'!N331</f>
        <v>EM CONFERÊNCIA PARA TEMAI</v>
      </c>
      <c r="H331" s="1950" t="str">
        <f>'INF GERAIS'!O331</f>
        <v>CONCLUÍDA</v>
      </c>
      <c r="I331" s="11">
        <f>'INF GERAIS'!I331</f>
        <v>905659.85666666657</v>
      </c>
      <c r="J331" s="11">
        <f>'INF GERAIS'!J331</f>
        <v>88449.25</v>
      </c>
      <c r="K331" s="11">
        <f>'INF GERAIS'!K331</f>
        <v>88449.25</v>
      </c>
      <c r="L331" s="11">
        <f>'INF GERAIS'!L331</f>
        <v>0</v>
      </c>
      <c r="M331" s="11">
        <f>'INF GERAIS'!M331</f>
        <v>0</v>
      </c>
      <c r="N331" s="233">
        <f>IF(MAX(PAGAMENTOS!M331,PAGAMENTOS!U331,PAGAMENTOS!AC331,PAGAMENTOS!AK331,PAGAMENTOS!AQ331,PAGAMENTOS!AW331)=0,"SEM PAGAMENTO",IFERROR(INDEX(PAGAMENTOS!331:331,MATCH(MAX(PAGAMENTOS!M331,PAGAMENTOS!U331,PAGAMENTOS!AC331,PAGAMENTOS!AK331,PAGAMENTOS!AQ331,PAGAMENTOS!AW331),PAGAMENTOS!331:331,0)),"SEM PAGAMENTO"))</f>
        <v>44595</v>
      </c>
      <c r="O331" s="120" t="str">
        <f>IF(MAX(PAGAMENTOS!M331,PAGAMENTOS!U331,PAGAMENTOS!AC331,PAGAMENTOS!AK331,PAGAMENTOS!AQ331,PAGAMENTOS!AW331)=0,"SEM PAGAMENTO",IFERROR(IF(MATCH(MAX(PAGAMENTOS!M331,PAGAMENTOS!U331,PAGAMENTOS!AC331,PAGAMENTOS!AK331,PAGAMENTOS!AQ331,PAGAMENTOS!AW331),PAGAMENTOS!331:331,0)&gt;40,INDEX(PAGAMENTOS!331:331,MATCH(MAX(PAGAMENTOS!M331,PAGAMENTOS!U331,PAGAMENTOS!AC331,PAGAMENTOS!AK331,PAGAMENTOS!AQ331,PAGAMENTOS!AW331),PAGAMENTOS!331:331,0)-2)&amp;" P COMP.",IF(MATCH(MAX(PAGAMENTOS!M331,PAGAMENTOS!U331,PAGAMENTOS!AC331,PAGAMENTOS!AK331,PAGAMENTOS!AQ331,PAGAMENTOS!AW331),PAGAMENTOS!331:331,0)=13,"1ª P",IF(MATCH(MAX(PAGAMENTOS!M331,PAGAMENTOS!U331,PAGAMENTOS!AC331,PAGAMENTOS!AK331,PAGAMENTOS!AQ331,PAGAMENTOS!AW331),PAGAMENTOS!331:331,0)=21,"2ª P",IF(MATCH(MAX(PAGAMENTOS!M331,PAGAMENTOS!U331,PAGAMENTOS!AC331,PAGAMENTOS!AK331,PAGAMENTOS!AQ331,PAGAMENTOS!AW331),PAGAMENTOS!331:331,0)=29,"3ª P",IF(PAGAMENTOS!AC331=PAGAMENTOS!AK331,"4ª P","4ª P"))))),"SEM PAGAMENTO"))</f>
        <v>4ª P</v>
      </c>
      <c r="P331" s="11">
        <f>IF(MAX(PAGAMENTOS!M331,PAGAMENTOS!U331,PAGAMENTOS!AC331,PAGAMENTOS!AK331,PAGAMENTOS!AQ331,PAGAMENTOS!AW331)=0,"SEM PAGAMENTO",IFERROR(INDEX(PAGAMENTOS!331:331,MATCH(MAX(PAGAMENTOS!M331,PAGAMENTOS!U331,PAGAMENTOS!AC331,PAGAMENTOS!AK331,PAGAMENTOS!AQ331,PAGAMENTOS!AW331),PAGAMENTOS!331:331,0)-1),"SEM PAGAMENTO"))</f>
        <v>1990.06</v>
      </c>
      <c r="Q331" s="11">
        <f>SUM(PAGAMENTOS!G331,PAGAMENTOS!L331,PAGAMENTOS!T331,PAGAMENTOS!AB331,PAGAMENTOS!AJ331,PAGAMENTOS!AP331,PAGAMENTOS!AV331)</f>
        <v>88449.25</v>
      </c>
      <c r="R331" s="11">
        <f>SUM(PAGAMENTOS!G331,PAGAMENTOS!H331,PAGAMENTOS!L331,PAGAMENTOS!T331,PAGAMENTOS!AB331,PAGAMENTOS!AJ331,PAGAMENTOS!AP331,PAGAMENTOS!AV331)</f>
        <v>88449.25</v>
      </c>
      <c r="S331" s="17">
        <f t="shared" si="5"/>
        <v>1</v>
      </c>
      <c r="T331" s="11">
        <f>IF(RIGHT(B331)="O",0,IF(AND(R331=0,PAGAMENTOS!H331&lt;&gt;0),0,K331-R331))</f>
        <v>0</v>
      </c>
      <c r="U331" s="120" t="str">
        <f>IF(AND(OR(PAGAMENTOS!AG331&lt;&gt;"",PAGAMENTOS!AH331&lt;&gt;""),PAGAMENTOS!AK331=""),"4ª",IF(AND(OR(PAGAMENTOS!Y331&lt;&gt;"",PAGAMENTOS!Z331&lt;&gt;""),PAGAMENTOS!AC331=""),"3ª",IF(AND(OR(PAGAMENTOS!Q331&lt;&gt;"",PAGAMENTOS!R331&lt;&gt;""),PAGAMENTOS!U331=""),"2ª",IF(AND(OR(PAGAMENTOS!I331&lt;&gt;"",PAGAMENTOS!J331&lt;&gt;""),PAGAMENTOS!M331=""),"1ª","OK"))))</f>
        <v>OK</v>
      </c>
      <c r="V331" s="120" t="str">
        <f>IF(U331="4ª",IF(PAGAMENTOS!AH331="","AGUARDANDO VISTORIA","NO FINANCEIRO"),IF(U331="3ª",IF(PAGAMENTOS!Z331="","AGUARDANDO VISTORIA","NO FINANCEIRO"),IF(U331="2ª",IF(PAGAMENTOS!R331="","AGUARDANDO VISTORIA","NO FINANCEIRO"),IF(U331="1ª",IF(PAGAMENTOS!J331="","AGUARDANDO LIBERAÇÃO","NO FINANCEIRO"),"OK"))))</f>
        <v>OK</v>
      </c>
      <c r="W331" s="233" t="str">
        <f>IF(U331="4ª",IF(PAGAMENTOS!AH331="",PAGAMENTOS!AG331,PAGAMENTOS!AH331),IF(U331="3ª",IF(PAGAMENTOS!Z331="",PAGAMENTOS!Y331,PAGAMENTOS!Z331),IF(U331="2ª",IF(PAGAMENTOS!R331="",PAGAMENTOS!Q331,PAGAMENTOS!R331),IF(U331="1ª",IF(PAGAMENTOS!J331="",PAGAMENTOS!I331,PAGAMENTOS!J331),"OK"))))</f>
        <v>OK</v>
      </c>
      <c r="X331" s="18">
        <f>MAX(VISTORIA!Y331,VISTORIA!U331,VISTORIA!Q331,VISTORIA!M331,VISTORIA!I331)</f>
        <v>1</v>
      </c>
      <c r="Y331" s="18">
        <f>IF(VISTORIA!Y331&lt;&gt;"",VISTORIA!Y331,IF(VISTORIA!U331&lt;&gt;"",VISTORIA!U331,IF(VISTORIA!Q331&lt;&gt;"",VISTORIA!Q331,IF(VISTORIA!M331&lt;&gt;"",VISTORIA!M331,IF(VISTORIA!I331&lt;&gt;"",VISTORIA!I331,0)))))</f>
        <v>1</v>
      </c>
      <c r="Z331" s="233">
        <f>IF(VISTORIA!Y331&lt;&gt;"",VISTORIA!W331,IF(VISTORIA!U331&lt;&gt;"",VISTORIA!S331,IF(VISTORIA!Q331&lt;&gt;"",VISTORIA!O331,IF(VISTORIA!M331&lt;&gt;"",VISTORIA!K331,IF(VISTORIA!I331&lt;&gt;"",VISTORIA!G331,"NA")))))</f>
        <v>43992</v>
      </c>
      <c r="AA331" s="233">
        <f>IF(VISTORIA!Y331&lt;&gt;"",VISTORIA!X331,IF(VISTORIA!U331&lt;&gt;"",VISTORIA!T331,IF(VISTORIA!Q331&lt;&gt;"",VISTORIA!P331,IF(VISTORIA!M331&lt;&gt;"",VISTORIA!L331,IF(VISTORIA!I331&lt;&gt;"",VISTORIA!H331,"NA")))))</f>
        <v>44540</v>
      </c>
      <c r="AB331" s="233" t="str">
        <f>IF(OR(G331="AGUARDANDO PRESTAÇÃO DE CONTAS",G331="AGUARDANDO APROVAÇÃO PRESTAÇÃO DE CONTAS",G331="CONCLUÍDO"),"PTM CONCLUÍDO",IF(AND(VISTORIA!X331="",VISTORIA!W331&lt;&gt;""),VISTORIA!W331,IF(AND(VISTORIA!T331="",VISTORIA!S331&lt;&gt;""),VISTORIA!S331,IF(AND(VISTORIA!P331="",VISTORIA!O331&lt;&gt;""),VISTORIA!O331,IF(AND(VISTORIA!L331="",VISTORIA!K331&lt;&gt;""),VISTORIA!K331,IF(AND(VISTORIA!H331="",VISTORIA!G331&lt;&gt;""),VISTORIA!G331,"SEM PEDIDO"))))))</f>
        <v>SEM PEDIDO</v>
      </c>
      <c r="AC331" s="18" t="str">
        <f>IFERROR(INDEX('CONCLUSÃO INFORMAL'!331:331,MATCH(MAX('CONCLUSÃO INFORMAL'!H331,'CONCLUSÃO INFORMAL'!L331,'CONCLUSÃO INFORMAL'!P331),'CONCLUSÃO INFORMAL'!331:331,0)-1),"NÃO INFORMADO")</f>
        <v>NÃO INFORMADO</v>
      </c>
      <c r="AD331" s="233" t="str">
        <f>IFERROR(INDEX('CONCLUSÃO INFORMAL'!331:331,MATCH(MAX('CONCLUSÃO INFORMAL'!H331,'CONCLUSÃO INFORMAL'!L331,'CONCLUSÃO INFORMAL'!P331),'CONCLUSÃO INFORMAL'!331:331,0)),"NÃO INFORMADO")</f>
        <v>NÃO INFORMADO</v>
      </c>
      <c r="AE331" s="1950" t="str">
        <f>IFERROR(INDEX('CONCLUSÃO INFORMAL'!331:331,MATCH(MAX('CONCLUSÃO INFORMAL'!H331,'CONCLUSÃO INFORMAL'!L331,'CONCLUSÃO INFORMAL'!P331),'CONCLUSÃO INFORMAL'!331:331,0)+1),"NÃO INFORMADO")</f>
        <v>NÃO INFORMADO</v>
      </c>
    </row>
    <row r="332" spans="2:31" ht="43.5" x14ac:dyDescent="0.35">
      <c r="B332" s="7" t="str">
        <f>'INF GERAIS'!B332&amp;IFERROR(IF(INDEX(APOIO!$A$5:$A$50,MATCH('INF GERAIS'!N332,APOIO!$B$5:$B$50,0))="NÃO",APOIO!$A$2&amp;"NÃO VÁLIDO",""),"")</f>
        <v>2014.0314</v>
      </c>
      <c r="C332" s="1950" t="str">
        <f>'INF GERAIS'!C332</f>
        <v>MATA SUL</v>
      </c>
      <c r="D332" s="1950" t="str">
        <f>'INF GERAIS'!D332</f>
        <v>RIO FORMOSO</v>
      </c>
      <c r="E332" s="1950" t="str">
        <f>'INF GERAIS'!E332</f>
        <v>PROJETO DE CALÇAMENTO DE RUA DA REFINARIA NO DISTRITO DE CUCAÚ</v>
      </c>
      <c r="F332" s="1950" t="str">
        <f>'INF GERAIS'!G332</f>
        <v>NORMAL</v>
      </c>
      <c r="G332" s="12" t="str">
        <f>'INF GERAIS'!N332</f>
        <v>EM CONFERÊNCIA PARA TEMAI</v>
      </c>
      <c r="H332" s="1950" t="str">
        <f>'INF GERAIS'!O332</f>
        <v>CONCLUÍDA</v>
      </c>
      <c r="I332" s="11">
        <f>'INF GERAIS'!I332</f>
        <v>905659.85666666657</v>
      </c>
      <c r="J332" s="11">
        <f>'INF GERAIS'!J332</f>
        <v>93830.96</v>
      </c>
      <c r="K332" s="11">
        <f>'INF GERAIS'!K332</f>
        <v>93830.96</v>
      </c>
      <c r="L332" s="11">
        <f>'INF GERAIS'!L332</f>
        <v>0</v>
      </c>
      <c r="M332" s="11">
        <f>'INF GERAIS'!M332</f>
        <v>0</v>
      </c>
      <c r="N332" s="233">
        <f>IF(MAX(PAGAMENTOS!M332,PAGAMENTOS!U332,PAGAMENTOS!AC332,PAGAMENTOS!AK332,PAGAMENTOS!AQ332,PAGAMENTOS!AW332)=0,"SEM PAGAMENTO",IFERROR(INDEX(PAGAMENTOS!332:332,MATCH(MAX(PAGAMENTOS!M332,PAGAMENTOS!U332,PAGAMENTOS!AC332,PAGAMENTOS!AK332,PAGAMENTOS!AQ332,PAGAMENTOS!AW332),PAGAMENTOS!332:332,0)),"SEM PAGAMENTO"))</f>
        <v>43517</v>
      </c>
      <c r="O332" s="120" t="str">
        <f>IF(MAX(PAGAMENTOS!M332,PAGAMENTOS!U332,PAGAMENTOS!AC332,PAGAMENTOS!AK332,PAGAMENTOS!AQ332,PAGAMENTOS!AW332)=0,"SEM PAGAMENTO",IFERROR(IF(MATCH(MAX(PAGAMENTOS!M332,PAGAMENTOS!U332,PAGAMENTOS!AC332,PAGAMENTOS!AK332,PAGAMENTOS!AQ332,PAGAMENTOS!AW332),PAGAMENTOS!332:332,0)&gt;40,INDEX(PAGAMENTOS!332:332,MATCH(MAX(PAGAMENTOS!M332,PAGAMENTOS!U332,PAGAMENTOS!AC332,PAGAMENTOS!AK332,PAGAMENTOS!AQ332,PAGAMENTOS!AW332),PAGAMENTOS!332:332,0)-2)&amp;" P COMP.",IF(MATCH(MAX(PAGAMENTOS!M332,PAGAMENTOS!U332,PAGAMENTOS!AC332,PAGAMENTOS!AK332,PAGAMENTOS!AQ332,PAGAMENTOS!AW332),PAGAMENTOS!332:332,0)=13,"1ª P",IF(MATCH(MAX(PAGAMENTOS!M332,PAGAMENTOS!U332,PAGAMENTOS!AC332,PAGAMENTOS!AK332,PAGAMENTOS!AQ332,PAGAMENTOS!AW332),PAGAMENTOS!332:332,0)=21,"2ª P",IF(MATCH(MAX(PAGAMENTOS!M332,PAGAMENTOS!U332,PAGAMENTOS!AC332,PAGAMENTOS!AK332,PAGAMENTOS!AQ332,PAGAMENTOS!AW332),PAGAMENTOS!332:332,0)=29,"3ª P",IF(PAGAMENTOS!AC332=PAGAMENTOS!AK332,"4ª P","4ª P"))))),"SEM PAGAMENTO"))</f>
        <v>3ª P</v>
      </c>
      <c r="P332" s="11">
        <f>IF(MAX(PAGAMENTOS!M332,PAGAMENTOS!U332,PAGAMENTOS!AC332,PAGAMENTOS!AK332,PAGAMENTOS!AQ332,PAGAMENTOS!AW332)=0,"SEM PAGAMENTO",IFERROR(INDEX(PAGAMENTOS!332:332,MATCH(MAX(PAGAMENTOS!M332,PAGAMENTOS!U332,PAGAMENTOS!AC332,PAGAMENTOS!AK332,PAGAMENTOS!AQ332,PAGAMENTOS!AW332),PAGAMENTOS!332:332,0)-1),"SEM PAGAMENTO"))</f>
        <v>23882.55</v>
      </c>
      <c r="Q332" s="11">
        <f>SUM(PAGAMENTOS!G332,PAGAMENTOS!L332,PAGAMENTOS!T332,PAGAMENTOS!AB332,PAGAMENTOS!AJ332,PAGAMENTOS!AP332,PAGAMENTOS!AV332)</f>
        <v>95530.23</v>
      </c>
      <c r="R332" s="11">
        <f>SUM(PAGAMENTOS!G332,PAGAMENTOS!H332,PAGAMENTOS!L332,PAGAMENTOS!T332,PAGAMENTOS!AB332,PAGAMENTOS!AJ332,PAGAMENTOS!AP332,PAGAMENTOS!AV332)</f>
        <v>95530.23</v>
      </c>
      <c r="S332" s="17">
        <f t="shared" si="5"/>
        <v>1.0181099074335378</v>
      </c>
      <c r="T332" s="11">
        <f>IF(RIGHT(B332)="O",0,IF(AND(R332=0,PAGAMENTOS!H332&lt;&gt;0),0,K332-R332))</f>
        <v>-1699.2699999999895</v>
      </c>
      <c r="U332" s="120" t="str">
        <f>IF(AND(OR(PAGAMENTOS!AG332&lt;&gt;"",PAGAMENTOS!AH332&lt;&gt;""),PAGAMENTOS!AK332=""),"4ª",IF(AND(OR(PAGAMENTOS!Y332&lt;&gt;"",PAGAMENTOS!Z332&lt;&gt;""),PAGAMENTOS!AC332=""),"3ª",IF(AND(OR(PAGAMENTOS!Q332&lt;&gt;"",PAGAMENTOS!R332&lt;&gt;""),PAGAMENTOS!U332=""),"2ª",IF(AND(OR(PAGAMENTOS!I332&lt;&gt;"",PAGAMENTOS!J332&lt;&gt;""),PAGAMENTOS!M332=""),"1ª","OK"))))</f>
        <v>OK</v>
      </c>
      <c r="V332" s="120" t="str">
        <f>IF(U332="4ª",IF(PAGAMENTOS!AH332="","AGUARDANDO VISTORIA","NO FINANCEIRO"),IF(U332="3ª",IF(PAGAMENTOS!Z332="","AGUARDANDO VISTORIA","NO FINANCEIRO"),IF(U332="2ª",IF(PAGAMENTOS!R332="","AGUARDANDO VISTORIA","NO FINANCEIRO"),IF(U332="1ª",IF(PAGAMENTOS!J332="","AGUARDANDO LIBERAÇÃO","NO FINANCEIRO"),"OK"))))</f>
        <v>OK</v>
      </c>
      <c r="W332" s="233" t="str">
        <f>IF(U332="4ª",IF(PAGAMENTOS!AH332="",PAGAMENTOS!AG332,PAGAMENTOS!AH332),IF(U332="3ª",IF(PAGAMENTOS!Z332="",PAGAMENTOS!Y332,PAGAMENTOS!Z332),IF(U332="2ª",IF(PAGAMENTOS!R332="",PAGAMENTOS!Q332,PAGAMENTOS!R332),IF(U332="1ª",IF(PAGAMENTOS!J332="",PAGAMENTOS!I332,PAGAMENTOS!J332),"OK"))))</f>
        <v>OK</v>
      </c>
      <c r="X332" s="18">
        <f>MAX(VISTORIA!Y332,VISTORIA!U332,VISTORIA!Q332,VISTORIA!M332,VISTORIA!I332)</f>
        <v>1</v>
      </c>
      <c r="Y332" s="18">
        <f>IF(VISTORIA!Y332&lt;&gt;"",VISTORIA!Y332,IF(VISTORIA!U332&lt;&gt;"",VISTORIA!U332,IF(VISTORIA!Q332&lt;&gt;"",VISTORIA!Q332,IF(VISTORIA!M332&lt;&gt;"",VISTORIA!M332,IF(VISTORIA!I332&lt;&gt;"",VISTORIA!I332,0)))))</f>
        <v>1</v>
      </c>
      <c r="Z332" s="233">
        <f>IF(VISTORIA!Y332&lt;&gt;"",VISTORIA!W332,IF(VISTORIA!U332&lt;&gt;"",VISTORIA!S332,IF(VISTORIA!Q332&lt;&gt;"",VISTORIA!O332,IF(VISTORIA!M332&lt;&gt;"",VISTORIA!K332,IF(VISTORIA!I332&lt;&gt;"",VISTORIA!G332,"NA")))))</f>
        <v>43992</v>
      </c>
      <c r="AA332" s="233">
        <f>IF(VISTORIA!Y332&lt;&gt;"",VISTORIA!X332,IF(VISTORIA!U332&lt;&gt;"",VISTORIA!T332,IF(VISTORIA!Q332&lt;&gt;"",VISTORIA!P332,IF(VISTORIA!M332&lt;&gt;"",VISTORIA!L332,IF(VISTORIA!I332&lt;&gt;"",VISTORIA!H332,"NA")))))</f>
        <v>44540</v>
      </c>
      <c r="AB332" s="233" t="str">
        <f>IF(OR(G332="AGUARDANDO PRESTAÇÃO DE CONTAS",G332="AGUARDANDO APROVAÇÃO PRESTAÇÃO DE CONTAS",G332="CONCLUÍDO"),"PTM CONCLUÍDO",IF(AND(VISTORIA!X332="",VISTORIA!W332&lt;&gt;""),VISTORIA!W332,IF(AND(VISTORIA!T332="",VISTORIA!S332&lt;&gt;""),VISTORIA!S332,IF(AND(VISTORIA!P332="",VISTORIA!O332&lt;&gt;""),VISTORIA!O332,IF(AND(VISTORIA!L332="",VISTORIA!K332&lt;&gt;""),VISTORIA!K332,IF(AND(VISTORIA!H332="",VISTORIA!G332&lt;&gt;""),VISTORIA!G332,"SEM PEDIDO"))))))</f>
        <v>SEM PEDIDO</v>
      </c>
      <c r="AC332" s="18" t="str">
        <f>IFERROR(INDEX('CONCLUSÃO INFORMAL'!332:332,MATCH(MAX('CONCLUSÃO INFORMAL'!H332,'CONCLUSÃO INFORMAL'!L332,'CONCLUSÃO INFORMAL'!P332),'CONCLUSÃO INFORMAL'!332:332,0)-1),"NÃO INFORMADO")</f>
        <v>NÃO INFORMADO</v>
      </c>
      <c r="AD332" s="233" t="str">
        <f>IFERROR(INDEX('CONCLUSÃO INFORMAL'!332:332,MATCH(MAX('CONCLUSÃO INFORMAL'!H332,'CONCLUSÃO INFORMAL'!L332,'CONCLUSÃO INFORMAL'!P332),'CONCLUSÃO INFORMAL'!332:332,0)),"NÃO INFORMADO")</f>
        <v>NÃO INFORMADO</v>
      </c>
      <c r="AE332" s="1950" t="str">
        <f>IFERROR(INDEX('CONCLUSÃO INFORMAL'!332:332,MATCH(MAX('CONCLUSÃO INFORMAL'!H332,'CONCLUSÃO INFORMAL'!L332,'CONCLUSÃO INFORMAL'!P332),'CONCLUSÃO INFORMAL'!332:332,0)+1),"NÃO INFORMADO")</f>
        <v>NÃO INFORMADO</v>
      </c>
    </row>
    <row r="333" spans="2:31" s="1002" customFormat="1" ht="58" x14ac:dyDescent="0.35">
      <c r="B333" s="1002" t="str">
        <f>'INF GERAIS'!B333&amp;IFERROR(IF(INDEX(APOIO!$A$5:$A$50,MATCH('INF GERAIS'!N333,APOIO!$B$5:$B$50,0))="NÃO",APOIO!$A$2&amp;"NÃO VÁLIDO",""),"")</f>
        <v>2014.0435</v>
      </c>
      <c r="C333" s="1950" t="str">
        <f>'INF GERAIS'!C333</f>
        <v>MATA SUL</v>
      </c>
      <c r="D333" s="1950" t="str">
        <f>'INF GERAIS'!D333</f>
        <v>RIO FORMOSO</v>
      </c>
      <c r="E333" s="1950" t="str">
        <f>'INF GERAIS'!E333</f>
        <v>PAVIMENTAÇÃO EM PARALELEPÍPEDOS GRANÍTICOS( DISTRITO DE CONCEIÇÃO)</v>
      </c>
      <c r="F333" s="1950" t="str">
        <f>'INF GERAIS'!G333</f>
        <v>NORMAL</v>
      </c>
      <c r="G333" s="1950" t="str">
        <f>'INF GERAIS'!N333</f>
        <v>Tcesp</v>
      </c>
      <c r="H333" s="1950" t="str">
        <f>'INF GERAIS'!O333</f>
        <v>CONCLUÍDA</v>
      </c>
      <c r="I333" s="11">
        <f>'INF GERAIS'!I333</f>
        <v>905659.85666666657</v>
      </c>
      <c r="J333" s="11">
        <f>'INF GERAIS'!J333</f>
        <v>148401.07999999999</v>
      </c>
      <c r="K333" s="11">
        <f>'INF GERAIS'!K333</f>
        <v>148401.07999999999</v>
      </c>
      <c r="L333" s="11">
        <f>'INF GERAIS'!L333</f>
        <v>0</v>
      </c>
      <c r="M333" s="11">
        <f>'INF GERAIS'!M333</f>
        <v>0</v>
      </c>
      <c r="N333" s="233">
        <f>IF(MAX(PAGAMENTOS!M333,PAGAMENTOS!U333,PAGAMENTOS!AC333,PAGAMENTOS!AK333,PAGAMENTOS!AQ333,PAGAMENTOS!AW333)=0,"SEM PAGAMENTO",IFERROR(INDEX(PAGAMENTOS!333:333,MATCH(MAX(PAGAMENTOS!M333,PAGAMENTOS!U333,PAGAMENTOS!AC333,PAGAMENTOS!AK333,PAGAMENTOS!AQ333,PAGAMENTOS!AW333),PAGAMENTOS!333:333,0)),"SEM PAGAMENTO"))</f>
        <v>44078</v>
      </c>
      <c r="O333" s="120" t="str">
        <f>IF(MAX(PAGAMENTOS!M333,PAGAMENTOS!U333,PAGAMENTOS!AC333,PAGAMENTOS!AK333,PAGAMENTOS!AQ333,PAGAMENTOS!AW333)=0,"SEM PAGAMENTO",IFERROR(IF(MATCH(MAX(PAGAMENTOS!M333,PAGAMENTOS!U333,PAGAMENTOS!AC333,PAGAMENTOS!AK333,PAGAMENTOS!AQ333,PAGAMENTOS!AW333),PAGAMENTOS!333:333,0)&gt;40,INDEX(PAGAMENTOS!333:333,MATCH(MAX(PAGAMENTOS!M333,PAGAMENTOS!U333,PAGAMENTOS!AC333,PAGAMENTOS!AK333,PAGAMENTOS!AQ333,PAGAMENTOS!AW333),PAGAMENTOS!333:333,0)-2)&amp;" P COMP.",IF(MATCH(MAX(PAGAMENTOS!M333,PAGAMENTOS!U333,PAGAMENTOS!AC333,PAGAMENTOS!AK333,PAGAMENTOS!AQ333,PAGAMENTOS!AW333),PAGAMENTOS!333:333,0)=13,"1ª P",IF(MATCH(MAX(PAGAMENTOS!M333,PAGAMENTOS!U333,PAGAMENTOS!AC333,PAGAMENTOS!AK333,PAGAMENTOS!AQ333,PAGAMENTOS!AW333),PAGAMENTOS!333:333,0)=21,"2ª P",IF(MATCH(MAX(PAGAMENTOS!M333,PAGAMENTOS!U333,PAGAMENTOS!AC333,PAGAMENTOS!AK333,PAGAMENTOS!AQ333,PAGAMENTOS!AW333),PAGAMENTOS!333:333,0)=29,"3ª P",IF(PAGAMENTOS!AC333=PAGAMENTOS!AK333,"4ª P","4ª P"))))),"SEM PAGAMENTO"))</f>
        <v>3ª P</v>
      </c>
      <c r="P333" s="11">
        <f>IF(MAX(PAGAMENTOS!M333,PAGAMENTOS!U333,PAGAMENTOS!AC333,PAGAMENTOS!AK333,PAGAMENTOS!AQ333,PAGAMENTOS!AW333)=0,"SEM PAGAMENTO",IFERROR(INDEX(PAGAMENTOS!333:333,MATCH(MAX(PAGAMENTOS!M333,PAGAMENTOS!U333,PAGAMENTOS!AC333,PAGAMENTOS!AK333,PAGAMENTOS!AQ333,PAGAMENTOS!AW333),PAGAMENTOS!333:333,0)-1),"SEM PAGAMENTO"))</f>
        <v>29016</v>
      </c>
      <c r="Q333" s="11">
        <f>SUM(PAGAMENTOS!G333,PAGAMENTOS!L333,PAGAMENTOS!T333,PAGAMENTOS!AB333,PAGAMENTOS!AJ333,PAGAMENTOS!AP333,PAGAMENTOS!AV333)</f>
        <v>148401.07999999999</v>
      </c>
      <c r="R333" s="11">
        <f>SUM(PAGAMENTOS!G333,PAGAMENTOS!H333,PAGAMENTOS!L333,PAGAMENTOS!T333,PAGAMENTOS!AB333,PAGAMENTOS!AJ333,PAGAMENTOS!AP333,PAGAMENTOS!AV333)</f>
        <v>148401.07999999999</v>
      </c>
      <c r="S333" s="17">
        <f t="shared" si="5"/>
        <v>1</v>
      </c>
      <c r="T333" s="11">
        <f>IF(RIGHT(B333)="O",0,IF(AND(R333=0,PAGAMENTOS!H333&lt;&gt;0),0,K333-R333))</f>
        <v>0</v>
      </c>
      <c r="U333" s="120" t="str">
        <f>IF(AND(OR(PAGAMENTOS!AG333&lt;&gt;"",PAGAMENTOS!AH333&lt;&gt;""),PAGAMENTOS!AK333=""),"4ª",IF(AND(OR(PAGAMENTOS!Y333&lt;&gt;"",PAGAMENTOS!Z333&lt;&gt;""),PAGAMENTOS!AC333=""),"3ª",IF(AND(OR(PAGAMENTOS!Q333&lt;&gt;"",PAGAMENTOS!R333&lt;&gt;""),PAGAMENTOS!U333=""),"2ª",IF(AND(OR(PAGAMENTOS!I333&lt;&gt;"",PAGAMENTOS!J333&lt;&gt;""),PAGAMENTOS!M333=""),"1ª","OK"))))</f>
        <v>OK</v>
      </c>
      <c r="V333" s="120" t="str">
        <f>IF(U333="4ª",IF(PAGAMENTOS!AH333="","AGUARDANDO VISTORIA","NO FINANCEIRO"),IF(U333="3ª",IF(PAGAMENTOS!Z333="","AGUARDANDO VISTORIA","NO FINANCEIRO"),IF(U333="2ª",IF(PAGAMENTOS!R333="","AGUARDANDO VISTORIA","NO FINANCEIRO"),IF(U333="1ª",IF(PAGAMENTOS!J333="","AGUARDANDO LIBERAÇÃO","NO FINANCEIRO"),"OK"))))</f>
        <v>OK</v>
      </c>
      <c r="W333" s="233" t="str">
        <f>IF(U333="4ª",IF(PAGAMENTOS!AH333="",PAGAMENTOS!AG333,PAGAMENTOS!AH333),IF(U333="3ª",IF(PAGAMENTOS!Z333="",PAGAMENTOS!Y333,PAGAMENTOS!Z333),IF(U333="2ª",IF(PAGAMENTOS!R333="",PAGAMENTOS!Q333,PAGAMENTOS!R333),IF(U333="1ª",IF(PAGAMENTOS!J333="",PAGAMENTOS!I333,PAGAMENTOS!J333),"OK"))))</f>
        <v>OK</v>
      </c>
      <c r="X333" s="18">
        <f>MAX(VISTORIA!Y333,VISTORIA!U333,VISTORIA!Q333,VISTORIA!M333,VISTORIA!I333)</f>
        <v>1</v>
      </c>
      <c r="Y333" s="18">
        <f>IF(VISTORIA!Y333&lt;&gt;"",VISTORIA!Y333,IF(VISTORIA!U333&lt;&gt;"",VISTORIA!U333,IF(VISTORIA!Q333&lt;&gt;"",VISTORIA!Q333,IF(VISTORIA!M333&lt;&gt;"",VISTORIA!M333,IF(VISTORIA!I333&lt;&gt;"",VISTORIA!I333,0)))))</f>
        <v>1</v>
      </c>
      <c r="Z333" s="233">
        <f>IF(VISTORIA!Y333&lt;&gt;"",VISTORIA!W333,IF(VISTORIA!U333&lt;&gt;"",VISTORIA!S333,IF(VISTORIA!Q333&lt;&gt;"",VISTORIA!O333,IF(VISTORIA!M333&lt;&gt;"",VISTORIA!K333,IF(VISTORIA!I333&lt;&gt;"",VISTORIA!G333,"NA")))))</f>
        <v>0</v>
      </c>
      <c r="AA333" s="233">
        <f>IF(VISTORIA!Y333&lt;&gt;"",VISTORIA!X333,IF(VISTORIA!U333&lt;&gt;"",VISTORIA!T333,IF(VISTORIA!Q333&lt;&gt;"",VISTORIA!P333,IF(VISTORIA!M333&lt;&gt;"",VISTORIA!L333,IF(VISTORIA!I333&lt;&gt;"",VISTORIA!H333,"NA")))))</f>
        <v>44048</v>
      </c>
      <c r="AB333" s="233" t="str">
        <f>IF(OR(G333="AGUARDANDO PRESTAÇÃO DE CONTAS",G333="AGUARDANDO APROVAÇÃO PRESTAÇÃO DE CONTAS",G333="CONCLUÍDO"),"PTM CONCLUÍDO",IF(AND(VISTORIA!X333="",VISTORIA!W333&lt;&gt;""),VISTORIA!W333,IF(AND(VISTORIA!T333="",VISTORIA!S333&lt;&gt;""),VISTORIA!S333,IF(AND(VISTORIA!P333="",VISTORIA!O333&lt;&gt;""),VISTORIA!O333,IF(AND(VISTORIA!L333="",VISTORIA!K333&lt;&gt;""),VISTORIA!K333,IF(AND(VISTORIA!H333="",VISTORIA!G333&lt;&gt;""),VISTORIA!G333,"SEM PEDIDO"))))))</f>
        <v>SEM PEDIDO</v>
      </c>
      <c r="AC333" s="18" t="str">
        <f>IFERROR(INDEX('CONCLUSÃO INFORMAL'!333:333,MATCH(MAX('CONCLUSÃO INFORMAL'!H333,'CONCLUSÃO INFORMAL'!L333,'CONCLUSÃO INFORMAL'!P333),'CONCLUSÃO INFORMAL'!333:333,0)-1),"NÃO INFORMADO")</f>
        <v>NÃO INFORMADO</v>
      </c>
      <c r="AD333" s="233" t="str">
        <f>IFERROR(INDEX('CONCLUSÃO INFORMAL'!333:333,MATCH(MAX('CONCLUSÃO INFORMAL'!H333,'CONCLUSÃO INFORMAL'!L333,'CONCLUSÃO INFORMAL'!P333),'CONCLUSÃO INFORMAL'!333:333,0)),"NÃO INFORMADO")</f>
        <v>NÃO INFORMADO</v>
      </c>
      <c r="AE333" s="1950" t="str">
        <f>IFERROR(INDEX('CONCLUSÃO INFORMAL'!333:333,MATCH(MAX('CONCLUSÃO INFORMAL'!H333,'CONCLUSÃO INFORMAL'!L333,'CONCLUSÃO INFORMAL'!P333),'CONCLUSÃO INFORMAL'!333:333,0)+1),"NÃO INFORMADO")</f>
        <v>NÃO INFORMADO</v>
      </c>
    </row>
    <row r="334" spans="2:31" s="1002" customFormat="1" ht="43.5" x14ac:dyDescent="0.35">
      <c r="B334" s="1002" t="str">
        <f>'INF GERAIS'!B334&amp;IFERROR(IF(INDEX(APOIO!$A$5:$A$50,MATCH('INF GERAIS'!N334,APOIO!$B$5:$B$50,0))="NÃO",APOIO!$A$2&amp;"NÃO VÁLIDO",""),"")</f>
        <v>2014.0436</v>
      </c>
      <c r="C334" s="1950" t="str">
        <f>'INF GERAIS'!C334</f>
        <v>MATA SUL</v>
      </c>
      <c r="D334" s="1950" t="str">
        <f>'INF GERAIS'!D334</f>
        <v>RIO FORMOSO</v>
      </c>
      <c r="E334" s="1950" t="str">
        <f>'INF GERAIS'!E334</f>
        <v>CONSTRUÇÃO DE MURO DE ARRIMO - OLHO D ÁGUA II</v>
      </c>
      <c r="F334" s="1950" t="str">
        <f>'INF GERAIS'!G334</f>
        <v>NORMAL</v>
      </c>
      <c r="G334" s="1950" t="str">
        <f>'INF GERAIS'!N334</f>
        <v>Tcesp</v>
      </c>
      <c r="H334" s="1950" t="str">
        <f>'INF GERAIS'!O334</f>
        <v>CONCLUÍDA</v>
      </c>
      <c r="I334" s="11">
        <f>'INF GERAIS'!I334</f>
        <v>905659.85666666657</v>
      </c>
      <c r="J334" s="11">
        <f>'INF GERAIS'!J334</f>
        <v>34717.620000000003</v>
      </c>
      <c r="K334" s="11">
        <f>'INF GERAIS'!K334</f>
        <v>34717.620000000003</v>
      </c>
      <c r="L334" s="11">
        <f>'INF GERAIS'!L334</f>
        <v>0</v>
      </c>
      <c r="M334" s="11">
        <f>'INF GERAIS'!M334</f>
        <v>0</v>
      </c>
      <c r="N334" s="233">
        <f>IF(MAX(PAGAMENTOS!M334,PAGAMENTOS!U334,PAGAMENTOS!AC334,PAGAMENTOS!AK334,PAGAMENTOS!AQ334,PAGAMENTOS!AW334)=0,"SEM PAGAMENTO",IFERROR(INDEX(PAGAMENTOS!334:334,MATCH(MAX(PAGAMENTOS!M334,PAGAMENTOS!U334,PAGAMENTOS!AC334,PAGAMENTOS!AK334,PAGAMENTOS!AQ334,PAGAMENTOS!AW334),PAGAMENTOS!334:334,0)),"SEM PAGAMENTO"))</f>
        <v>43767</v>
      </c>
      <c r="O334" s="120" t="str">
        <f>IF(MAX(PAGAMENTOS!M334,PAGAMENTOS!U334,PAGAMENTOS!AC334,PAGAMENTOS!AK334,PAGAMENTOS!AQ334,PAGAMENTOS!AW334)=0,"SEM PAGAMENTO",IFERROR(IF(MATCH(MAX(PAGAMENTOS!M334,PAGAMENTOS!U334,PAGAMENTOS!AC334,PAGAMENTOS!AK334,PAGAMENTOS!AQ334,PAGAMENTOS!AW334),PAGAMENTOS!334:334,0)&gt;40,INDEX(PAGAMENTOS!334:334,MATCH(MAX(PAGAMENTOS!M334,PAGAMENTOS!U334,PAGAMENTOS!AC334,PAGAMENTOS!AK334,PAGAMENTOS!AQ334,PAGAMENTOS!AW334),PAGAMENTOS!334:334,0)-2)&amp;" P COMP.",IF(MATCH(MAX(PAGAMENTOS!M334,PAGAMENTOS!U334,PAGAMENTOS!AC334,PAGAMENTOS!AK334,PAGAMENTOS!AQ334,PAGAMENTOS!AW334),PAGAMENTOS!334:334,0)=13,"1ª P",IF(MATCH(MAX(PAGAMENTOS!M334,PAGAMENTOS!U334,PAGAMENTOS!AC334,PAGAMENTOS!AK334,PAGAMENTOS!AQ334,PAGAMENTOS!AW334),PAGAMENTOS!334:334,0)=21,"2ª P",IF(MATCH(MAX(PAGAMENTOS!M334,PAGAMENTOS!U334,PAGAMENTOS!AC334,PAGAMENTOS!AK334,PAGAMENTOS!AQ334,PAGAMENTOS!AW334),PAGAMENTOS!334:334,0)=29,"3ª P",IF(PAGAMENTOS!AC334=PAGAMENTOS!AK334,"4ª P","4ª P"))))),"SEM PAGAMENTO"))</f>
        <v>3ª P</v>
      </c>
      <c r="P334" s="11">
        <f>IF(MAX(PAGAMENTOS!M334,PAGAMENTOS!U334,PAGAMENTOS!AC334,PAGAMENTOS!AK334,PAGAMENTOS!AQ334,PAGAMENTOS!AW334)=0,"SEM PAGAMENTO",IFERROR(INDEX(PAGAMENTOS!334:334,MATCH(MAX(PAGAMENTOS!M334,PAGAMENTOS!U334,PAGAMENTOS!AC334,PAGAMENTOS!AK334,PAGAMENTOS!AQ334,PAGAMENTOS!AW334),PAGAMENTOS!334:334,0)-1),"SEM PAGAMENTO"))</f>
        <v>6628.52</v>
      </c>
      <c r="Q334" s="11">
        <f>SUM(PAGAMENTOS!G334,PAGAMENTOS!L334,PAGAMENTOS!T334,PAGAMENTOS!AB334,PAGAMENTOS!AJ334,PAGAMENTOS!AP334,PAGAMENTOS!AV334)</f>
        <v>34717.620000000003</v>
      </c>
      <c r="R334" s="11">
        <f>SUM(PAGAMENTOS!G334,PAGAMENTOS!H334,PAGAMENTOS!L334,PAGAMENTOS!T334,PAGAMENTOS!AB334,PAGAMENTOS!AJ334,PAGAMENTOS!AP334,PAGAMENTOS!AV334)</f>
        <v>34717.620000000003</v>
      </c>
      <c r="S334" s="17">
        <f t="shared" si="5"/>
        <v>1</v>
      </c>
      <c r="T334" s="11">
        <f>IF(RIGHT(B334)="O",0,IF(AND(R334=0,PAGAMENTOS!H334&lt;&gt;0),0,K334-R334))</f>
        <v>0</v>
      </c>
      <c r="U334" s="120" t="str">
        <f>IF(AND(OR(PAGAMENTOS!AG334&lt;&gt;"",PAGAMENTOS!AH334&lt;&gt;""),PAGAMENTOS!AK334=""),"4ª",IF(AND(OR(PAGAMENTOS!Y334&lt;&gt;"",PAGAMENTOS!Z334&lt;&gt;""),PAGAMENTOS!AC334=""),"3ª",IF(AND(OR(PAGAMENTOS!Q334&lt;&gt;"",PAGAMENTOS!R334&lt;&gt;""),PAGAMENTOS!U334=""),"2ª",IF(AND(OR(PAGAMENTOS!I334&lt;&gt;"",PAGAMENTOS!J334&lt;&gt;""),PAGAMENTOS!M334=""),"1ª","OK"))))</f>
        <v>OK</v>
      </c>
      <c r="V334" s="120" t="str">
        <f>IF(U334="4ª",IF(PAGAMENTOS!AH334="","AGUARDANDO VISTORIA","NO FINANCEIRO"),IF(U334="3ª",IF(PAGAMENTOS!Z334="","AGUARDANDO VISTORIA","NO FINANCEIRO"),IF(U334="2ª",IF(PAGAMENTOS!R334="","AGUARDANDO VISTORIA","NO FINANCEIRO"),IF(U334="1ª",IF(PAGAMENTOS!J334="","AGUARDANDO LIBERAÇÃO","NO FINANCEIRO"),"OK"))))</f>
        <v>OK</v>
      </c>
      <c r="W334" s="233" t="str">
        <f>IF(U334="4ª",IF(PAGAMENTOS!AH334="",PAGAMENTOS!AG334,PAGAMENTOS!AH334),IF(U334="3ª",IF(PAGAMENTOS!Z334="",PAGAMENTOS!Y334,PAGAMENTOS!Z334),IF(U334="2ª",IF(PAGAMENTOS!R334="",PAGAMENTOS!Q334,PAGAMENTOS!R334),IF(U334="1ª",IF(PAGAMENTOS!J334="",PAGAMENTOS!I334,PAGAMENTOS!J334),"OK"))))</f>
        <v>OK</v>
      </c>
      <c r="X334" s="18">
        <f>MAX(VISTORIA!Y334,VISTORIA!U334,VISTORIA!Q334,VISTORIA!M334,VISTORIA!I334)</f>
        <v>1</v>
      </c>
      <c r="Y334" s="18">
        <f>IF(VISTORIA!Y334&lt;&gt;"",VISTORIA!Y334,IF(VISTORIA!U334&lt;&gt;"",VISTORIA!U334,IF(VISTORIA!Q334&lt;&gt;"",VISTORIA!Q334,IF(VISTORIA!M334&lt;&gt;"",VISTORIA!M334,IF(VISTORIA!I334&lt;&gt;"",VISTORIA!I334,0)))))</f>
        <v>1</v>
      </c>
      <c r="Z334" s="233">
        <f>IF(VISTORIA!Y334&lt;&gt;"",VISTORIA!W334,IF(VISTORIA!U334&lt;&gt;"",VISTORIA!S334,IF(VISTORIA!Q334&lt;&gt;"",VISTORIA!O334,IF(VISTORIA!M334&lt;&gt;"",VISTORIA!K334,IF(VISTORIA!I334&lt;&gt;"",VISTORIA!G334,"NA")))))</f>
        <v>43521</v>
      </c>
      <c r="AA334" s="233">
        <f>IF(VISTORIA!Y334&lt;&gt;"",VISTORIA!X334,IF(VISTORIA!U334&lt;&gt;"",VISTORIA!T334,IF(VISTORIA!Q334&lt;&gt;"",VISTORIA!P334,IF(VISTORIA!M334&lt;&gt;"",VISTORIA!L334,IF(VISTORIA!I334&lt;&gt;"",VISTORIA!H334,"NA")))))</f>
        <v>43538</v>
      </c>
      <c r="AB334" s="233" t="str">
        <f>IF(OR(G334="AGUARDANDO PRESTAÇÃO DE CONTAS",G334="AGUARDANDO APROVAÇÃO PRESTAÇÃO DE CONTAS",G334="CONCLUÍDO"),"PTM CONCLUÍDO",IF(AND(VISTORIA!X334="",VISTORIA!W334&lt;&gt;""),VISTORIA!W334,IF(AND(VISTORIA!T334="",VISTORIA!S334&lt;&gt;""),VISTORIA!S334,IF(AND(VISTORIA!P334="",VISTORIA!O334&lt;&gt;""),VISTORIA!O334,IF(AND(VISTORIA!L334="",VISTORIA!K334&lt;&gt;""),VISTORIA!K334,IF(AND(VISTORIA!H334="",VISTORIA!G334&lt;&gt;""),VISTORIA!G334,"SEM PEDIDO"))))))</f>
        <v>SEM PEDIDO</v>
      </c>
      <c r="AC334" s="18" t="str">
        <f>IFERROR(INDEX('CONCLUSÃO INFORMAL'!334:334,MATCH(MAX('CONCLUSÃO INFORMAL'!H334,'CONCLUSÃO INFORMAL'!L334,'CONCLUSÃO INFORMAL'!P334),'CONCLUSÃO INFORMAL'!334:334,0)-1),"NÃO INFORMADO")</f>
        <v>NÃO INFORMADO</v>
      </c>
      <c r="AD334" s="233" t="str">
        <f>IFERROR(INDEX('CONCLUSÃO INFORMAL'!334:334,MATCH(MAX('CONCLUSÃO INFORMAL'!H334,'CONCLUSÃO INFORMAL'!L334,'CONCLUSÃO INFORMAL'!P334),'CONCLUSÃO INFORMAL'!334:334,0)),"NÃO INFORMADO")</f>
        <v>NÃO INFORMADO</v>
      </c>
      <c r="AE334" s="1950" t="str">
        <f>IFERROR(INDEX('CONCLUSÃO INFORMAL'!334:334,MATCH(MAX('CONCLUSÃO INFORMAL'!H334,'CONCLUSÃO INFORMAL'!L334,'CONCLUSÃO INFORMAL'!P334),'CONCLUSÃO INFORMAL'!334:334,0)+1),"NÃO INFORMADO")</f>
        <v>NÃO INFORMADO</v>
      </c>
    </row>
    <row r="335" spans="2:31" s="1002" customFormat="1" ht="43.5" x14ac:dyDescent="0.35">
      <c r="B335" s="1002" t="str">
        <f>'INF GERAIS'!B335&amp;IFERROR(IF(INDEX(APOIO!$A$5:$A$50,MATCH('INF GERAIS'!N335,APOIO!$B$5:$B$50,0))="NÃO",APOIO!$A$2&amp;"NÃO VÁLIDO",""),"")</f>
        <v>2014.0437</v>
      </c>
      <c r="C335" s="1950" t="str">
        <f>'INF GERAIS'!C335</f>
        <v>MATA SUL</v>
      </c>
      <c r="D335" s="1950" t="str">
        <f>'INF GERAIS'!D335</f>
        <v>RIO FORMOSO</v>
      </c>
      <c r="E335" s="1950" t="str">
        <f>'INF GERAIS'!E335</f>
        <v>CONSTRUÇÃO DE PONTILHÃO NO ACESSO AO DISTRITO DE CONCEIÇÃO</v>
      </c>
      <c r="F335" s="1950" t="str">
        <f>'INF GERAIS'!G335</f>
        <v>NORMAL</v>
      </c>
      <c r="G335" s="1950" t="str">
        <f>'INF GERAIS'!N335</f>
        <v>Tcesp</v>
      </c>
      <c r="H335" s="1950" t="str">
        <f>'INF GERAIS'!O335</f>
        <v>CONCLUÍDA</v>
      </c>
      <c r="I335" s="11">
        <f>'INF GERAIS'!I335</f>
        <v>905659.85666666657</v>
      </c>
      <c r="J335" s="11">
        <f>'INF GERAIS'!J335</f>
        <v>66868.06</v>
      </c>
      <c r="K335" s="11">
        <f>'INF GERAIS'!K335</f>
        <v>66868.06</v>
      </c>
      <c r="L335" s="11">
        <f>'INF GERAIS'!L335</f>
        <v>0</v>
      </c>
      <c r="M335" s="11">
        <f>'INF GERAIS'!M335</f>
        <v>0</v>
      </c>
      <c r="N335" s="233">
        <f>IF(MAX(PAGAMENTOS!M335,PAGAMENTOS!U335,PAGAMENTOS!AC335,PAGAMENTOS!AK335,PAGAMENTOS!AQ335,PAGAMENTOS!AW335)=0,"SEM PAGAMENTO",IFERROR(INDEX(PAGAMENTOS!335:335,MATCH(MAX(PAGAMENTOS!M335,PAGAMENTOS!U335,PAGAMENTOS!AC335,PAGAMENTOS!AK335,PAGAMENTOS!AQ335,PAGAMENTOS!AW335),PAGAMENTOS!335:335,0)),"SEM PAGAMENTO"))</f>
        <v>43767</v>
      </c>
      <c r="O335" s="120" t="str">
        <f>IF(MAX(PAGAMENTOS!M335,PAGAMENTOS!U335,PAGAMENTOS!AC335,PAGAMENTOS!AK335,PAGAMENTOS!AQ335,PAGAMENTOS!AW335)=0,"SEM PAGAMENTO",IFERROR(IF(MATCH(MAX(PAGAMENTOS!M335,PAGAMENTOS!U335,PAGAMENTOS!AC335,PAGAMENTOS!AK335,PAGAMENTOS!AQ335,PAGAMENTOS!AW335),PAGAMENTOS!335:335,0)&gt;40,INDEX(PAGAMENTOS!335:335,MATCH(MAX(PAGAMENTOS!M335,PAGAMENTOS!U335,PAGAMENTOS!AC335,PAGAMENTOS!AK335,PAGAMENTOS!AQ335,PAGAMENTOS!AW335),PAGAMENTOS!335:335,0)-2)&amp;" P COMP.",IF(MATCH(MAX(PAGAMENTOS!M335,PAGAMENTOS!U335,PAGAMENTOS!AC335,PAGAMENTOS!AK335,PAGAMENTOS!AQ335,PAGAMENTOS!AW335),PAGAMENTOS!335:335,0)=13,"1ª P",IF(MATCH(MAX(PAGAMENTOS!M335,PAGAMENTOS!U335,PAGAMENTOS!AC335,PAGAMENTOS!AK335,PAGAMENTOS!AQ335,PAGAMENTOS!AW335),PAGAMENTOS!335:335,0)=21,"2ª P",IF(MATCH(MAX(PAGAMENTOS!M335,PAGAMENTOS!U335,PAGAMENTOS!AC335,PAGAMENTOS!AK335,PAGAMENTOS!AQ335,PAGAMENTOS!AW335),PAGAMENTOS!335:335,0)=29,"3ª P",IF(PAGAMENTOS!AC335=PAGAMENTOS!AK335,"4ª P","4ª P"))))),"SEM PAGAMENTO"))</f>
        <v>3ª P</v>
      </c>
      <c r="P335" s="11">
        <f>IF(MAX(PAGAMENTOS!M335,PAGAMENTOS!U335,PAGAMENTOS!AC335,PAGAMENTOS!AK335,PAGAMENTOS!AQ335,PAGAMENTOS!AW335)=0,"SEM PAGAMENTO",IFERROR(INDEX(PAGAMENTOS!335:335,MATCH(MAX(PAGAMENTOS!M335,PAGAMENTOS!U335,PAGAMENTOS!AC335,PAGAMENTOS!AK335,PAGAMENTOS!AQ335,PAGAMENTOS!AW335),PAGAMENTOS!335:335,0)-1),"SEM PAGAMENTO"))</f>
        <v>12766.3</v>
      </c>
      <c r="Q335" s="11">
        <f>SUM(PAGAMENTOS!G335,PAGAMENTOS!L335,PAGAMENTOS!T335,PAGAMENTOS!AB335,PAGAMENTOS!AJ335,PAGAMENTOS!AP335,PAGAMENTOS!AV335)</f>
        <v>66868.06</v>
      </c>
      <c r="R335" s="11">
        <f>SUM(PAGAMENTOS!G335,PAGAMENTOS!H335,PAGAMENTOS!L335,PAGAMENTOS!T335,PAGAMENTOS!AB335,PAGAMENTOS!AJ335,PAGAMENTOS!AP335,PAGAMENTOS!AV335)</f>
        <v>66868.06</v>
      </c>
      <c r="S335" s="17">
        <f t="shared" si="5"/>
        <v>1</v>
      </c>
      <c r="T335" s="11">
        <f>IF(RIGHT(B335)="O",0,IF(AND(R335=0,PAGAMENTOS!H335&lt;&gt;0),0,K335-R335))</f>
        <v>0</v>
      </c>
      <c r="U335" s="120" t="str">
        <f>IF(AND(OR(PAGAMENTOS!AG335&lt;&gt;"",PAGAMENTOS!AH335&lt;&gt;""),PAGAMENTOS!AK335=""),"4ª",IF(AND(OR(PAGAMENTOS!Y335&lt;&gt;"",PAGAMENTOS!Z335&lt;&gt;""),PAGAMENTOS!AC335=""),"3ª",IF(AND(OR(PAGAMENTOS!Q335&lt;&gt;"",PAGAMENTOS!R335&lt;&gt;""),PAGAMENTOS!U335=""),"2ª",IF(AND(OR(PAGAMENTOS!I335&lt;&gt;"",PAGAMENTOS!J335&lt;&gt;""),PAGAMENTOS!M335=""),"1ª","OK"))))</f>
        <v>OK</v>
      </c>
      <c r="V335" s="120" t="str">
        <f>IF(U335="4ª",IF(PAGAMENTOS!AH335="","AGUARDANDO VISTORIA","NO FINANCEIRO"),IF(U335="3ª",IF(PAGAMENTOS!Z335="","AGUARDANDO VISTORIA","NO FINANCEIRO"),IF(U335="2ª",IF(PAGAMENTOS!R335="","AGUARDANDO VISTORIA","NO FINANCEIRO"),IF(U335="1ª",IF(PAGAMENTOS!J335="","AGUARDANDO LIBERAÇÃO","NO FINANCEIRO"),"OK"))))</f>
        <v>OK</v>
      </c>
      <c r="W335" s="233" t="str">
        <f>IF(U335="4ª",IF(PAGAMENTOS!AH335="",PAGAMENTOS!AG335,PAGAMENTOS!AH335),IF(U335="3ª",IF(PAGAMENTOS!Z335="",PAGAMENTOS!Y335,PAGAMENTOS!Z335),IF(U335="2ª",IF(PAGAMENTOS!R335="",PAGAMENTOS!Q335,PAGAMENTOS!R335),IF(U335="1ª",IF(PAGAMENTOS!J335="",PAGAMENTOS!I335,PAGAMENTOS!J335),"OK"))))</f>
        <v>OK</v>
      </c>
      <c r="X335" s="18">
        <f>MAX(VISTORIA!Y335,VISTORIA!U335,VISTORIA!Q335,VISTORIA!M335,VISTORIA!I335)</f>
        <v>1</v>
      </c>
      <c r="Y335" s="18">
        <f>IF(VISTORIA!Y335&lt;&gt;"",VISTORIA!Y335,IF(VISTORIA!U335&lt;&gt;"",VISTORIA!U335,IF(VISTORIA!Q335&lt;&gt;"",VISTORIA!Q335,IF(VISTORIA!M335&lt;&gt;"",VISTORIA!M335,IF(VISTORIA!I335&lt;&gt;"",VISTORIA!I335,0)))))</f>
        <v>1</v>
      </c>
      <c r="Z335" s="233">
        <f>IF(VISTORIA!Y335&lt;&gt;"",VISTORIA!W335,IF(VISTORIA!U335&lt;&gt;"",VISTORIA!S335,IF(VISTORIA!Q335&lt;&gt;"",VISTORIA!O335,IF(VISTORIA!M335&lt;&gt;"",VISTORIA!K335,IF(VISTORIA!I335&lt;&gt;"",VISTORIA!G335,"NA")))))</f>
        <v>43521</v>
      </c>
      <c r="AA335" s="233">
        <f>IF(VISTORIA!Y335&lt;&gt;"",VISTORIA!X335,IF(VISTORIA!U335&lt;&gt;"",VISTORIA!T335,IF(VISTORIA!Q335&lt;&gt;"",VISTORIA!P335,IF(VISTORIA!M335&lt;&gt;"",VISTORIA!L335,IF(VISTORIA!I335&lt;&gt;"",VISTORIA!H335,"NA")))))</f>
        <v>43538</v>
      </c>
      <c r="AB335" s="233" t="str">
        <f>IF(OR(G335="AGUARDANDO PRESTAÇÃO DE CONTAS",G335="AGUARDANDO APROVAÇÃO PRESTAÇÃO DE CONTAS",G335="CONCLUÍDO"),"PTM CONCLUÍDO",IF(AND(VISTORIA!X335="",VISTORIA!W335&lt;&gt;""),VISTORIA!W335,IF(AND(VISTORIA!T335="",VISTORIA!S335&lt;&gt;""),VISTORIA!S335,IF(AND(VISTORIA!P335="",VISTORIA!O335&lt;&gt;""),VISTORIA!O335,IF(AND(VISTORIA!L335="",VISTORIA!K335&lt;&gt;""),VISTORIA!K335,IF(AND(VISTORIA!H335="",VISTORIA!G335&lt;&gt;""),VISTORIA!G335,"SEM PEDIDO"))))))</f>
        <v>SEM PEDIDO</v>
      </c>
      <c r="AC335" s="18" t="str">
        <f>IFERROR(INDEX('CONCLUSÃO INFORMAL'!335:335,MATCH(MAX('CONCLUSÃO INFORMAL'!H335,'CONCLUSÃO INFORMAL'!L335,'CONCLUSÃO INFORMAL'!P335),'CONCLUSÃO INFORMAL'!335:335,0)-1),"NÃO INFORMADO")</f>
        <v>NÃO INFORMADO</v>
      </c>
      <c r="AD335" s="233" t="str">
        <f>IFERROR(INDEX('CONCLUSÃO INFORMAL'!335:335,MATCH(MAX('CONCLUSÃO INFORMAL'!H335,'CONCLUSÃO INFORMAL'!L335,'CONCLUSÃO INFORMAL'!P335),'CONCLUSÃO INFORMAL'!335:335,0)),"NÃO INFORMADO")</f>
        <v>NÃO INFORMADO</v>
      </c>
      <c r="AE335" s="1950" t="str">
        <f>IFERROR(INDEX('CONCLUSÃO INFORMAL'!335:335,MATCH(MAX('CONCLUSÃO INFORMAL'!H335,'CONCLUSÃO INFORMAL'!L335,'CONCLUSÃO INFORMAL'!P335),'CONCLUSÃO INFORMAL'!335:335,0)+1),"NÃO INFORMADO")</f>
        <v>NÃO INFORMADO</v>
      </c>
    </row>
    <row r="336" spans="2:31" ht="116" x14ac:dyDescent="0.35">
      <c r="B336" s="7" t="str">
        <f>'INF GERAIS'!B336&amp;IFERROR(IF(INDEX(APOIO!$A$5:$A$50,MATCH('INF GERAIS'!N336,APOIO!$B$5:$B$50,0))="NÃO",APOIO!$A$2&amp;"NÃO VÁLIDO",""),"")</f>
        <v>2014.0315</v>
      </c>
      <c r="C336" s="1950" t="str">
        <f>'INF GERAIS'!C336</f>
        <v>AGRESTE CENTRAL</v>
      </c>
      <c r="D336" s="1950" t="str">
        <f>'INF GERAIS'!D336</f>
        <v>SAIRÉ</v>
      </c>
      <c r="E336" s="1950" t="str">
        <f>'INF GERAIS'!E336</f>
        <v>CONSTRUÇÃO DE PASSAGEM MOLHADA E PAVIMENTAÇÃO EM PARALELEPÍPEDOS DA VIA DE ACESSO AO LOTEAMENTO ASA BRANCA DO MUNICÍPIO DE SAIRÉ - PE (TRECHO 1)</v>
      </c>
      <c r="F336" s="1950" t="str">
        <f>'INF GERAIS'!G336</f>
        <v>NORMAL</v>
      </c>
      <c r="G336" s="12" t="str">
        <f>'INF GERAIS'!N336</f>
        <v>EM CONFERÊNCIA PARA TEMAI</v>
      </c>
      <c r="H336" s="1950" t="str">
        <f>'INF GERAIS'!O336</f>
        <v>CONCLUÍDA</v>
      </c>
      <c r="I336" s="11">
        <f>'INF GERAIS'!I336</f>
        <v>603773.24</v>
      </c>
      <c r="J336" s="11">
        <f>'INF GERAIS'!J336</f>
        <v>132456.01999999999</v>
      </c>
      <c r="K336" s="11">
        <f>'INF GERAIS'!K336</f>
        <v>67037.100000000006</v>
      </c>
      <c r="L336" s="11">
        <f>'INF GERAIS'!L336</f>
        <v>0</v>
      </c>
      <c r="M336" s="11">
        <f>'INF GERAIS'!M336</f>
        <v>65418.93</v>
      </c>
      <c r="N336" s="233">
        <f>IF(MAX(PAGAMENTOS!M336,PAGAMENTOS!U336,PAGAMENTOS!AC336,PAGAMENTOS!AK336,PAGAMENTOS!AQ336,PAGAMENTOS!AW336)=0,"SEM PAGAMENTO",IFERROR(INDEX(PAGAMENTOS!336:336,MATCH(MAX(PAGAMENTOS!M336,PAGAMENTOS!U336,PAGAMENTOS!AC336,PAGAMENTOS!AK336,PAGAMENTOS!AQ336,PAGAMENTOS!AW336),PAGAMENTOS!336:336,0)),"SEM PAGAMENTO"))</f>
        <v>42881</v>
      </c>
      <c r="O336" s="120" t="str">
        <f>IF(MAX(PAGAMENTOS!M336,PAGAMENTOS!U336,PAGAMENTOS!AC336,PAGAMENTOS!AK336,PAGAMENTOS!AQ336,PAGAMENTOS!AW336)=0,"SEM PAGAMENTO",IFERROR(IF(MATCH(MAX(PAGAMENTOS!M336,PAGAMENTOS!U336,PAGAMENTOS!AC336,PAGAMENTOS!AK336,PAGAMENTOS!AQ336,PAGAMENTOS!AW336),PAGAMENTOS!336:336,0)&gt;40,INDEX(PAGAMENTOS!336:336,MATCH(MAX(PAGAMENTOS!M336,PAGAMENTOS!U336,PAGAMENTOS!AC336,PAGAMENTOS!AK336,PAGAMENTOS!AQ336,PAGAMENTOS!AW336),PAGAMENTOS!336:336,0)-2)&amp;" P COMP.",IF(MATCH(MAX(PAGAMENTOS!M336,PAGAMENTOS!U336,PAGAMENTOS!AC336,PAGAMENTOS!AK336,PAGAMENTOS!AQ336,PAGAMENTOS!AW336),PAGAMENTOS!336:336,0)=13,"1ª P",IF(MATCH(MAX(PAGAMENTOS!M336,PAGAMENTOS!U336,PAGAMENTOS!AC336,PAGAMENTOS!AK336,PAGAMENTOS!AQ336,PAGAMENTOS!AW336),PAGAMENTOS!336:336,0)=21,"2ª P",IF(MATCH(MAX(PAGAMENTOS!M336,PAGAMENTOS!U336,PAGAMENTOS!AC336,PAGAMENTOS!AK336,PAGAMENTOS!AQ336,PAGAMENTOS!AW336),PAGAMENTOS!336:336,0)=29,"3ª P",IF(PAGAMENTOS!AC336=PAGAMENTOS!AK336,"4ª P","4ª P"))))),"SEM PAGAMENTO"))</f>
        <v>4ª P</v>
      </c>
      <c r="P336" s="11">
        <f>IF(MAX(PAGAMENTOS!M336,PAGAMENTOS!U336,PAGAMENTOS!AC336,PAGAMENTOS!AK336,PAGAMENTOS!AQ336,PAGAMENTOS!AW336)=0,"SEM PAGAMENTO",IFERROR(INDEX(PAGAMENTOS!336:336,MATCH(MAX(PAGAMENTOS!M336,PAGAMENTOS!U336,PAGAMENTOS!AC336,PAGAMENTOS!AK336,PAGAMENTOS!AQ336,PAGAMENTOS!AW336),PAGAMENTOS!336:336,0)-1),"SEM PAGAMENTO"))</f>
        <v>13407.42</v>
      </c>
      <c r="Q336" s="11">
        <f>SUM(PAGAMENTOS!G336,PAGAMENTOS!L336,PAGAMENTOS!T336,PAGAMENTOS!AB336,PAGAMENTOS!AJ336,PAGAMENTOS!AP336,PAGAMENTOS!AV336)</f>
        <v>67037.100000000006</v>
      </c>
      <c r="R336" s="11">
        <f>SUM(PAGAMENTOS!G336,PAGAMENTOS!H336,PAGAMENTOS!L336,PAGAMENTOS!T336,PAGAMENTOS!AB336,PAGAMENTOS!AJ336,PAGAMENTOS!AP336,PAGAMENTOS!AV336)</f>
        <v>67037.100000000006</v>
      </c>
      <c r="S336" s="17">
        <f t="shared" si="5"/>
        <v>1</v>
      </c>
      <c r="T336" s="11">
        <f>IF(RIGHT(B336)="O",0,IF(AND(R336=0,PAGAMENTOS!H336&lt;&gt;0),0,K336-R336))</f>
        <v>0</v>
      </c>
      <c r="U336" s="120" t="str">
        <f>IF(AND(OR(PAGAMENTOS!AG336&lt;&gt;"",PAGAMENTOS!AH336&lt;&gt;""),PAGAMENTOS!AK336=""),"4ª",IF(AND(OR(PAGAMENTOS!Y336&lt;&gt;"",PAGAMENTOS!Z336&lt;&gt;""),PAGAMENTOS!AC336=""),"3ª",IF(AND(OR(PAGAMENTOS!Q336&lt;&gt;"",PAGAMENTOS!R336&lt;&gt;""),PAGAMENTOS!U336=""),"2ª",IF(AND(OR(PAGAMENTOS!I336&lt;&gt;"",PAGAMENTOS!J336&lt;&gt;""),PAGAMENTOS!M336=""),"1ª","OK"))))</f>
        <v>2ª</v>
      </c>
      <c r="V336" s="120" t="str">
        <f>IF(U336="4ª",IF(PAGAMENTOS!AH336="","AGUARDANDO VISTORIA","NO FINANCEIRO"),IF(U336="3ª",IF(PAGAMENTOS!Z336="","AGUARDANDO VISTORIA","NO FINANCEIRO"),IF(U336="2ª",IF(PAGAMENTOS!R336="","AGUARDANDO VISTORIA","NO FINANCEIRO"),IF(U336="1ª",IF(PAGAMENTOS!J336="","AGUARDANDO LIBERAÇÃO","NO FINANCEIRO"),"OK"))))</f>
        <v>NO FINANCEIRO</v>
      </c>
      <c r="W336" s="233">
        <f>IF(U336="4ª",IF(PAGAMENTOS!AH336="",PAGAMENTOS!AG336,PAGAMENTOS!AH336),IF(U336="3ª",IF(PAGAMENTOS!Z336="",PAGAMENTOS!Y336,PAGAMENTOS!Z336),IF(U336="2ª",IF(PAGAMENTOS!R336="",PAGAMENTOS!Q336,PAGAMENTOS!R336),IF(U336="1ª",IF(PAGAMENTOS!J336="",PAGAMENTOS!I336,PAGAMENTOS!J336),"OK"))))</f>
        <v>42444</v>
      </c>
      <c r="X336" s="18">
        <f>MAX(VISTORIA!Y336,VISTORIA!U336,VISTORIA!Q336,VISTORIA!M336,VISTORIA!I336)</f>
        <v>1</v>
      </c>
      <c r="Y336" s="18">
        <f>IF(VISTORIA!Y336&lt;&gt;"",VISTORIA!Y336,IF(VISTORIA!U336&lt;&gt;"",VISTORIA!U336,IF(VISTORIA!Q336&lt;&gt;"",VISTORIA!Q336,IF(VISTORIA!M336&lt;&gt;"",VISTORIA!M336,IF(VISTORIA!I336&lt;&gt;"",VISTORIA!I336,0)))))</f>
        <v>1</v>
      </c>
      <c r="Z336" s="233">
        <f>IF(VISTORIA!Y336&lt;&gt;"",VISTORIA!W336,IF(VISTORIA!U336&lt;&gt;"",VISTORIA!S336,IF(VISTORIA!Q336&lt;&gt;"",VISTORIA!O336,IF(VISTORIA!M336&lt;&gt;"",VISTORIA!K336,IF(VISTORIA!I336&lt;&gt;"",VISTORIA!G336,"NA")))))</f>
        <v>42753</v>
      </c>
      <c r="AA336" s="233">
        <f>IF(VISTORIA!Y336&lt;&gt;"",VISTORIA!X336,IF(VISTORIA!U336&lt;&gt;"",VISTORIA!T336,IF(VISTORIA!Q336&lt;&gt;"",VISTORIA!P336,IF(VISTORIA!M336&lt;&gt;"",VISTORIA!L336,IF(VISTORIA!I336&lt;&gt;"",VISTORIA!H336,"NA")))))</f>
        <v>42768</v>
      </c>
      <c r="AB336" s="233" t="str">
        <f>IF(OR(G336="AGUARDANDO PRESTAÇÃO DE CONTAS",G336="AGUARDANDO APROVAÇÃO PRESTAÇÃO DE CONTAS",G336="CONCLUÍDO"),"PTM CONCLUÍDO",IF(AND(VISTORIA!X336="",VISTORIA!W336&lt;&gt;""),VISTORIA!W336,IF(AND(VISTORIA!T336="",VISTORIA!S336&lt;&gt;""),VISTORIA!S336,IF(AND(VISTORIA!P336="",VISTORIA!O336&lt;&gt;""),VISTORIA!O336,IF(AND(VISTORIA!L336="",VISTORIA!K336&lt;&gt;""),VISTORIA!K336,IF(AND(VISTORIA!H336="",VISTORIA!G336&lt;&gt;""),VISTORIA!G336,"SEM PEDIDO"))))))</f>
        <v>SEM PEDIDO</v>
      </c>
      <c r="AC336" s="18" t="str">
        <f>IFERROR(INDEX('CONCLUSÃO INFORMAL'!336:336,MATCH(MAX('CONCLUSÃO INFORMAL'!H336,'CONCLUSÃO INFORMAL'!L336,'CONCLUSÃO INFORMAL'!P336),'CONCLUSÃO INFORMAL'!336:336,0)-1),"NÃO INFORMADO")</f>
        <v>NÃO INFORMADO</v>
      </c>
      <c r="AD336" s="233" t="str">
        <f>IFERROR(INDEX('CONCLUSÃO INFORMAL'!336:336,MATCH(MAX('CONCLUSÃO INFORMAL'!H336,'CONCLUSÃO INFORMAL'!L336,'CONCLUSÃO INFORMAL'!P336),'CONCLUSÃO INFORMAL'!336:336,0)),"NÃO INFORMADO")</f>
        <v>NÃO INFORMADO</v>
      </c>
      <c r="AE336" s="1950" t="str">
        <f>IFERROR(INDEX('CONCLUSÃO INFORMAL'!336:336,MATCH(MAX('CONCLUSÃO INFORMAL'!H336,'CONCLUSÃO INFORMAL'!L336,'CONCLUSÃO INFORMAL'!P336),'CONCLUSÃO INFORMAL'!336:336,0)+1),"NÃO INFORMADO")</f>
        <v>NÃO INFORMADO</v>
      </c>
    </row>
    <row r="337" spans="2:31" ht="72.5" x14ac:dyDescent="0.35">
      <c r="B337" s="7" t="str">
        <f>'INF GERAIS'!B337&amp;IFERROR(IF(INDEX(APOIO!$A$5:$A$50,MATCH('INF GERAIS'!N337,APOIO!$B$5:$B$50,0))="NÃO",APOIO!$A$2&amp;"NÃO VÁLIDO",""),"")</f>
        <v>2014.0316</v>
      </c>
      <c r="C337" s="1950" t="str">
        <f>'INF GERAIS'!C337</f>
        <v>AGRESTE CENTRAL</v>
      </c>
      <c r="D337" s="1950" t="str">
        <f>'INF GERAIS'!D337</f>
        <v>SAIRÉ</v>
      </c>
      <c r="E337" s="1950" t="str">
        <f>'INF GERAIS'!E337</f>
        <v>URBANIZAÇÃO E CONSTRUÇÃO DO PORTAL DE ENTRADA A CIDADE E ILUMINAÇÃO DE ACESSO DO PORTAL AO CENTRO</v>
      </c>
      <c r="F337" s="1950" t="str">
        <f>'INF GERAIS'!G337</f>
        <v>NORMAL</v>
      </c>
      <c r="G337" s="12" t="str">
        <f>'INF GERAIS'!N337</f>
        <v>EM CONFERÊNCIA PARA TEMAI</v>
      </c>
      <c r="H337" s="1950" t="str">
        <f>'INF GERAIS'!O337</f>
        <v>CONCLUÍDA</v>
      </c>
      <c r="I337" s="11">
        <f>'INF GERAIS'!I337</f>
        <v>603773.24</v>
      </c>
      <c r="J337" s="11">
        <f>'INF GERAIS'!J337</f>
        <v>545641.75</v>
      </c>
      <c r="K337" s="11">
        <f>'INF GERAIS'!K337</f>
        <v>536736.14</v>
      </c>
      <c r="L337" s="11">
        <f>'INF GERAIS'!L337</f>
        <v>0</v>
      </c>
      <c r="M337" s="11">
        <f>'INF GERAIS'!M337</f>
        <v>8905.61</v>
      </c>
      <c r="N337" s="233">
        <f>IF(MAX(PAGAMENTOS!M337,PAGAMENTOS!U337,PAGAMENTOS!AC337,PAGAMENTOS!AK337,PAGAMENTOS!AQ337,PAGAMENTOS!AW337)=0,"SEM PAGAMENTO",IFERROR(INDEX(PAGAMENTOS!337:337,MATCH(MAX(PAGAMENTOS!M337,PAGAMENTOS!U337,PAGAMENTOS!AC337,PAGAMENTOS!AK337,PAGAMENTOS!AQ337,PAGAMENTOS!AW337),PAGAMENTOS!337:337,0)),"SEM PAGAMENTO"))</f>
        <v>42640</v>
      </c>
      <c r="O337" s="120" t="str">
        <f>IF(MAX(PAGAMENTOS!M337,PAGAMENTOS!U337,PAGAMENTOS!AC337,PAGAMENTOS!AK337,PAGAMENTOS!AQ337,PAGAMENTOS!AW337)=0,"SEM PAGAMENTO",IFERROR(IF(MATCH(MAX(PAGAMENTOS!M337,PAGAMENTOS!U337,PAGAMENTOS!AC337,PAGAMENTOS!AK337,PAGAMENTOS!AQ337,PAGAMENTOS!AW337),PAGAMENTOS!337:337,0)&gt;40,INDEX(PAGAMENTOS!337:337,MATCH(MAX(PAGAMENTOS!M337,PAGAMENTOS!U337,PAGAMENTOS!AC337,PAGAMENTOS!AK337,PAGAMENTOS!AQ337,PAGAMENTOS!AW337),PAGAMENTOS!337:337,0)-2)&amp;" P COMP.",IF(MATCH(MAX(PAGAMENTOS!M337,PAGAMENTOS!U337,PAGAMENTOS!AC337,PAGAMENTOS!AK337,PAGAMENTOS!AQ337,PAGAMENTOS!AW337),PAGAMENTOS!337:337,0)=13,"1ª P",IF(MATCH(MAX(PAGAMENTOS!M337,PAGAMENTOS!U337,PAGAMENTOS!AC337,PAGAMENTOS!AK337,PAGAMENTOS!AQ337,PAGAMENTOS!AW337),PAGAMENTOS!337:337,0)=21,"2ª P",IF(MATCH(MAX(PAGAMENTOS!M337,PAGAMENTOS!U337,PAGAMENTOS!AC337,PAGAMENTOS!AK337,PAGAMENTOS!AQ337,PAGAMENTOS!AW337),PAGAMENTOS!337:337,0)=29,"3ª P",IF(PAGAMENTOS!AC337=PAGAMENTOS!AK337,"4ª P","4ª P"))))),"SEM PAGAMENTO"))</f>
        <v>4ª P</v>
      </c>
      <c r="P337" s="11">
        <f>IF(MAX(PAGAMENTOS!M337,PAGAMENTOS!U337,PAGAMENTOS!AC337,PAGAMENTOS!AK337,PAGAMENTOS!AQ337,PAGAMENTOS!AW337)=0,"SEM PAGAMENTO",IFERROR(INDEX(PAGAMENTOS!337:337,MATCH(MAX(PAGAMENTOS!M337,PAGAMENTOS!U337,PAGAMENTOS!AC337,PAGAMENTOS!AK337,PAGAMENTOS!AQ337,PAGAMENTOS!AW337),PAGAMENTOS!337:337,0)-1),"SEM PAGAMENTO"))</f>
        <v>107347.23</v>
      </c>
      <c r="Q337" s="11">
        <f>SUM(PAGAMENTOS!G337,PAGAMENTOS!L337,PAGAMENTOS!T337,PAGAMENTOS!AB337,PAGAMENTOS!AJ337,PAGAMENTOS!AP337,PAGAMENTOS!AV337)</f>
        <v>536736.14</v>
      </c>
      <c r="R337" s="11">
        <f>SUM(PAGAMENTOS!G337,PAGAMENTOS!H337,PAGAMENTOS!L337,PAGAMENTOS!T337,PAGAMENTOS!AB337,PAGAMENTOS!AJ337,PAGAMENTOS!AP337,PAGAMENTOS!AV337)</f>
        <v>536736.14</v>
      </c>
      <c r="S337" s="17">
        <f t="shared" si="5"/>
        <v>1</v>
      </c>
      <c r="T337" s="11">
        <f>IF(RIGHT(B337)="O",0,IF(AND(R337=0,PAGAMENTOS!H337&lt;&gt;0),0,K337-R337))</f>
        <v>0</v>
      </c>
      <c r="U337" s="120" t="str">
        <f>IF(AND(OR(PAGAMENTOS!AG337&lt;&gt;"",PAGAMENTOS!AH337&lt;&gt;""),PAGAMENTOS!AK337=""),"4ª",IF(AND(OR(PAGAMENTOS!Y337&lt;&gt;"",PAGAMENTOS!Z337&lt;&gt;""),PAGAMENTOS!AC337=""),"3ª",IF(AND(OR(PAGAMENTOS!Q337&lt;&gt;"",PAGAMENTOS!R337&lt;&gt;""),PAGAMENTOS!U337=""),"2ª",IF(AND(OR(PAGAMENTOS!I337&lt;&gt;"",PAGAMENTOS!J337&lt;&gt;""),PAGAMENTOS!M337=""),"1ª","OK"))))</f>
        <v>OK</v>
      </c>
      <c r="V337" s="120" t="str">
        <f>IF(U337="4ª",IF(PAGAMENTOS!AH337="","AGUARDANDO VISTORIA","NO FINANCEIRO"),IF(U337="3ª",IF(PAGAMENTOS!Z337="","AGUARDANDO VISTORIA","NO FINANCEIRO"),IF(U337="2ª",IF(PAGAMENTOS!R337="","AGUARDANDO VISTORIA","NO FINANCEIRO"),IF(U337="1ª",IF(PAGAMENTOS!J337="","AGUARDANDO LIBERAÇÃO","NO FINANCEIRO"),"OK"))))</f>
        <v>OK</v>
      </c>
      <c r="W337" s="233" t="str">
        <f>IF(U337="4ª",IF(PAGAMENTOS!AH337="",PAGAMENTOS!AG337,PAGAMENTOS!AH337),IF(U337="3ª",IF(PAGAMENTOS!Z337="",PAGAMENTOS!Y337,PAGAMENTOS!Z337),IF(U337="2ª",IF(PAGAMENTOS!R337="",PAGAMENTOS!Q337,PAGAMENTOS!R337),IF(U337="1ª",IF(PAGAMENTOS!J337="",PAGAMENTOS!I337,PAGAMENTOS!J337),"OK"))))</f>
        <v>OK</v>
      </c>
      <c r="X337" s="18">
        <f>MAX(VISTORIA!Y337,VISTORIA!U337,VISTORIA!Q337,VISTORIA!M337,VISTORIA!I337)</f>
        <v>1</v>
      </c>
      <c r="Y337" s="18">
        <f>IF(VISTORIA!Y337&lt;&gt;"",VISTORIA!Y337,IF(VISTORIA!U337&lt;&gt;"",VISTORIA!U337,IF(VISTORIA!Q337&lt;&gt;"",VISTORIA!Q337,IF(VISTORIA!M337&lt;&gt;"",VISTORIA!M337,IF(VISTORIA!I337&lt;&gt;"",VISTORIA!I337,0)))))</f>
        <v>1</v>
      </c>
      <c r="Z337" s="233">
        <f>IF(VISTORIA!Y337&lt;&gt;"",VISTORIA!W337,IF(VISTORIA!U337&lt;&gt;"",VISTORIA!S337,IF(VISTORIA!Q337&lt;&gt;"",VISTORIA!O337,IF(VISTORIA!M337&lt;&gt;"",VISTORIA!K337,IF(VISTORIA!I337&lt;&gt;"",VISTORIA!G337,"NA")))))</f>
        <v>42578</v>
      </c>
      <c r="AA337" s="233">
        <f>IF(VISTORIA!Y337&lt;&gt;"",VISTORIA!X337,IF(VISTORIA!U337&lt;&gt;"",VISTORIA!T337,IF(VISTORIA!Q337&lt;&gt;"",VISTORIA!P337,IF(VISTORIA!M337&lt;&gt;"",VISTORIA!L337,IF(VISTORIA!I337&lt;&gt;"",VISTORIA!H337,"NA")))))</f>
        <v>42599</v>
      </c>
      <c r="AB337" s="233">
        <f>IF(OR(G337="AGUARDANDO PRESTAÇÃO DE CONTAS",G337="AGUARDANDO APROVAÇÃO PRESTAÇÃO DE CONTAS",G337="CONCLUÍDO"),"PTM CONCLUÍDO",IF(AND(VISTORIA!X337="",VISTORIA!W337&lt;&gt;""),VISTORIA!W337,IF(AND(VISTORIA!T337="",VISTORIA!S337&lt;&gt;""),VISTORIA!S337,IF(AND(VISTORIA!P337="",VISTORIA!O337&lt;&gt;""),VISTORIA!O337,IF(AND(VISTORIA!L337="",VISTORIA!K337&lt;&gt;""),VISTORIA!K337,IF(AND(VISTORIA!H337="",VISTORIA!G337&lt;&gt;""),VISTORIA!G337,"SEM PEDIDO"))))))</f>
        <v>42506</v>
      </c>
      <c r="AC337" s="18" t="str">
        <f>IFERROR(INDEX('CONCLUSÃO INFORMAL'!337:337,MATCH(MAX('CONCLUSÃO INFORMAL'!H337,'CONCLUSÃO INFORMAL'!L337,'CONCLUSÃO INFORMAL'!P337),'CONCLUSÃO INFORMAL'!337:337,0)-1),"NÃO INFORMADO")</f>
        <v>NÃO INFORMADO</v>
      </c>
      <c r="AD337" s="233" t="str">
        <f>IFERROR(INDEX('CONCLUSÃO INFORMAL'!337:337,MATCH(MAX('CONCLUSÃO INFORMAL'!H337,'CONCLUSÃO INFORMAL'!L337,'CONCLUSÃO INFORMAL'!P337),'CONCLUSÃO INFORMAL'!337:337,0)),"NÃO INFORMADO")</f>
        <v>NÃO INFORMADO</v>
      </c>
      <c r="AE337" s="1950" t="str">
        <f>IFERROR(INDEX('CONCLUSÃO INFORMAL'!337:337,MATCH(MAX('CONCLUSÃO INFORMAL'!H337,'CONCLUSÃO INFORMAL'!L337,'CONCLUSÃO INFORMAL'!P337),'CONCLUSÃO INFORMAL'!337:337,0)+1),"NÃO INFORMADO")</f>
        <v>NÃO INFORMADO</v>
      </c>
    </row>
    <row r="338" spans="2:31" ht="87" x14ac:dyDescent="0.35">
      <c r="B338" s="7" t="str">
        <f>'INF GERAIS'!B338&amp;IFERROR(IF(INDEX(APOIO!$A$5:$A$50,MATCH('INF GERAIS'!N338,APOIO!$B$5:$B$50,0))="NÃO",APOIO!$A$2&amp;"NÃO VÁLIDO",""),"")</f>
        <v>2014.0317</v>
      </c>
      <c r="C338" s="1950" t="str">
        <f>'INF GERAIS'!C338</f>
        <v>AGRESTE SETENTRIONAL</v>
      </c>
      <c r="D338" s="1950" t="str">
        <f>'INF GERAIS'!D338</f>
        <v>SALGADINHO</v>
      </c>
      <c r="E338" s="1950" t="str">
        <f>'INF GERAIS'!E338</f>
        <v>PAVIMENTAÇÃO EM PARALELEPÍPEDOS GRANÍTICOS E SINALIZAÇÃO DAS RUAS PROJETADAS A, B, C, D, E, F, G H, I, J, L E M NO BAIRRO FREI GALVÃO</v>
      </c>
      <c r="F338" s="1950" t="str">
        <f>'INF GERAIS'!G338</f>
        <v>NORMAL</v>
      </c>
      <c r="G338" s="12" t="str">
        <f>'INF GERAIS'!N338</f>
        <v>EM CONFERÊNCIA PARA TEMAI</v>
      </c>
      <c r="H338" s="1950" t="str">
        <f>'INF GERAIS'!O338</f>
        <v>CONCLUÍDA</v>
      </c>
      <c r="I338" s="11">
        <f>'INF GERAIS'!I338</f>
        <v>452829.9366666667</v>
      </c>
      <c r="J338" s="11">
        <f>'INF GERAIS'!J338</f>
        <v>265061.83</v>
      </c>
      <c r="K338" s="11">
        <f>'INF GERAIS'!K338</f>
        <v>264660.38</v>
      </c>
      <c r="L338" s="11">
        <f>'INF GERAIS'!L338</f>
        <v>0</v>
      </c>
      <c r="M338" s="11">
        <f>'INF GERAIS'!M338</f>
        <v>401.45</v>
      </c>
      <c r="N338" s="233">
        <f>IF(MAX(PAGAMENTOS!M338,PAGAMENTOS!U338,PAGAMENTOS!AC338,PAGAMENTOS!AK338,PAGAMENTOS!AQ338,PAGAMENTOS!AW338)=0,"SEM PAGAMENTO",IFERROR(INDEX(PAGAMENTOS!338:338,MATCH(MAX(PAGAMENTOS!M338,PAGAMENTOS!U338,PAGAMENTOS!AC338,PAGAMENTOS!AK338,PAGAMENTOS!AQ338,PAGAMENTOS!AW338),PAGAMENTOS!338:338,0)),"SEM PAGAMENTO"))</f>
        <v>42534</v>
      </c>
      <c r="O338" s="120" t="str">
        <f>IF(MAX(PAGAMENTOS!M338,PAGAMENTOS!U338,PAGAMENTOS!AC338,PAGAMENTOS!AK338,PAGAMENTOS!AQ338,PAGAMENTOS!AW338)=0,"SEM PAGAMENTO",IFERROR(IF(MATCH(MAX(PAGAMENTOS!M338,PAGAMENTOS!U338,PAGAMENTOS!AC338,PAGAMENTOS!AK338,PAGAMENTOS!AQ338,PAGAMENTOS!AW338),PAGAMENTOS!338:338,0)&gt;40,INDEX(PAGAMENTOS!338:338,MATCH(MAX(PAGAMENTOS!M338,PAGAMENTOS!U338,PAGAMENTOS!AC338,PAGAMENTOS!AK338,PAGAMENTOS!AQ338,PAGAMENTOS!AW338),PAGAMENTOS!338:338,0)-2)&amp;" P COMP.",IF(MATCH(MAX(PAGAMENTOS!M338,PAGAMENTOS!U338,PAGAMENTOS!AC338,PAGAMENTOS!AK338,PAGAMENTOS!AQ338,PAGAMENTOS!AW338),PAGAMENTOS!338:338,0)=13,"1ª P",IF(MATCH(MAX(PAGAMENTOS!M338,PAGAMENTOS!U338,PAGAMENTOS!AC338,PAGAMENTOS!AK338,PAGAMENTOS!AQ338,PAGAMENTOS!AW338),PAGAMENTOS!338:338,0)=21,"2ª P",IF(MATCH(MAX(PAGAMENTOS!M338,PAGAMENTOS!U338,PAGAMENTOS!AC338,PAGAMENTOS!AK338,PAGAMENTOS!AQ338,PAGAMENTOS!AW338),PAGAMENTOS!338:338,0)=29,"3ª P",IF(PAGAMENTOS!AC338=PAGAMENTOS!AK338,"4ª P","4ª P"))))),"SEM PAGAMENTO"))</f>
        <v>4ª P</v>
      </c>
      <c r="P338" s="11">
        <f>IF(MAX(PAGAMENTOS!M338,PAGAMENTOS!U338,PAGAMENTOS!AC338,PAGAMENTOS!AK338,PAGAMENTOS!AQ338,PAGAMENTOS!AW338)=0,"SEM PAGAMENTO",IFERROR(INDEX(PAGAMENTOS!338:338,MATCH(MAX(PAGAMENTOS!M338,PAGAMENTOS!U338,PAGAMENTOS!AC338,PAGAMENTOS!AK338,PAGAMENTOS!AQ338,PAGAMENTOS!AW338),PAGAMENTOS!338:338,0)-1),"SEM PAGAMENTO"))</f>
        <v>38558.019999999997</v>
      </c>
      <c r="Q338" s="11">
        <f>SUM(PAGAMENTOS!G338,PAGAMENTOS!L338,PAGAMENTOS!T338,PAGAMENTOS!AB338,PAGAMENTOS!AJ338,PAGAMENTOS!AP338,PAGAMENTOS!AV338)</f>
        <v>264660.38</v>
      </c>
      <c r="R338" s="11">
        <f>SUM(PAGAMENTOS!G338,PAGAMENTOS!H338,PAGAMENTOS!L338,PAGAMENTOS!T338,PAGAMENTOS!AB338,PAGAMENTOS!AJ338,PAGAMENTOS!AP338,PAGAMENTOS!AV338)</f>
        <v>264660.38</v>
      </c>
      <c r="S338" s="17">
        <f t="shared" si="5"/>
        <v>1</v>
      </c>
      <c r="T338" s="11">
        <f>IF(RIGHT(B338)="O",0,IF(AND(R338=0,PAGAMENTOS!H338&lt;&gt;0),0,K338-R338))</f>
        <v>0</v>
      </c>
      <c r="U338" s="120" t="str">
        <f>IF(AND(OR(PAGAMENTOS!AG338&lt;&gt;"",PAGAMENTOS!AH338&lt;&gt;""),PAGAMENTOS!AK338=""),"4ª",IF(AND(OR(PAGAMENTOS!Y338&lt;&gt;"",PAGAMENTOS!Z338&lt;&gt;""),PAGAMENTOS!AC338=""),"3ª",IF(AND(OR(PAGAMENTOS!Q338&lt;&gt;"",PAGAMENTOS!R338&lt;&gt;""),PAGAMENTOS!U338=""),"2ª",IF(AND(OR(PAGAMENTOS!I338&lt;&gt;"",PAGAMENTOS!J338&lt;&gt;""),PAGAMENTOS!M338=""),"1ª","OK"))))</f>
        <v>OK</v>
      </c>
      <c r="V338" s="120" t="str">
        <f>IF(U338="4ª",IF(PAGAMENTOS!AH338="","AGUARDANDO VISTORIA","NO FINANCEIRO"),IF(U338="3ª",IF(PAGAMENTOS!Z338="","AGUARDANDO VISTORIA","NO FINANCEIRO"),IF(U338="2ª",IF(PAGAMENTOS!R338="","AGUARDANDO VISTORIA","NO FINANCEIRO"),IF(U338="1ª",IF(PAGAMENTOS!J338="","AGUARDANDO LIBERAÇÃO","NO FINANCEIRO"),"OK"))))</f>
        <v>OK</v>
      </c>
      <c r="W338" s="233" t="str">
        <f>IF(U338="4ª",IF(PAGAMENTOS!AH338="",PAGAMENTOS!AG338,PAGAMENTOS!AH338),IF(U338="3ª",IF(PAGAMENTOS!Z338="",PAGAMENTOS!Y338,PAGAMENTOS!Z338),IF(U338="2ª",IF(PAGAMENTOS!R338="",PAGAMENTOS!Q338,PAGAMENTOS!R338),IF(U338="1ª",IF(PAGAMENTOS!J338="",PAGAMENTOS!I338,PAGAMENTOS!J338),"OK"))))</f>
        <v>OK</v>
      </c>
      <c r="X338" s="18">
        <f>MAX(VISTORIA!Y338,VISTORIA!U338,VISTORIA!Q338,VISTORIA!M338,VISTORIA!I338)</f>
        <v>1</v>
      </c>
      <c r="Y338" s="18">
        <f>IF(VISTORIA!Y338&lt;&gt;"",VISTORIA!Y338,IF(VISTORIA!U338&lt;&gt;"",VISTORIA!U338,IF(VISTORIA!Q338&lt;&gt;"",VISTORIA!Q338,IF(VISTORIA!M338&lt;&gt;"",VISTORIA!M338,IF(VISTORIA!I338&lt;&gt;"",VISTORIA!I338,0)))))</f>
        <v>1</v>
      </c>
      <c r="Z338" s="233">
        <f>IF(VISTORIA!Y338&lt;&gt;"",VISTORIA!W338,IF(VISTORIA!U338&lt;&gt;"",VISTORIA!S338,IF(VISTORIA!Q338&lt;&gt;"",VISTORIA!O338,IF(VISTORIA!M338&lt;&gt;"",VISTORIA!K338,IF(VISTORIA!I338&lt;&gt;"",VISTORIA!G338,"NA")))))</f>
        <v>42424</v>
      </c>
      <c r="AA338" s="233">
        <f>IF(VISTORIA!Y338&lt;&gt;"",VISTORIA!X338,IF(VISTORIA!U338&lt;&gt;"",VISTORIA!T338,IF(VISTORIA!Q338&lt;&gt;"",VISTORIA!P338,IF(VISTORIA!M338&lt;&gt;"",VISTORIA!L338,IF(VISTORIA!I338&lt;&gt;"",VISTORIA!H338,"NA")))))</f>
        <v>42479</v>
      </c>
      <c r="AB338" s="233" t="str">
        <f>IF(OR(G338="AGUARDANDO PRESTAÇÃO DE CONTAS",G338="AGUARDANDO APROVAÇÃO PRESTAÇÃO DE CONTAS",G338="CONCLUÍDO"),"PTM CONCLUÍDO",IF(AND(VISTORIA!X338="",VISTORIA!W338&lt;&gt;""),VISTORIA!W338,IF(AND(VISTORIA!T338="",VISTORIA!S338&lt;&gt;""),VISTORIA!S338,IF(AND(VISTORIA!P338="",VISTORIA!O338&lt;&gt;""),VISTORIA!O338,IF(AND(VISTORIA!L338="",VISTORIA!K338&lt;&gt;""),VISTORIA!K338,IF(AND(VISTORIA!H338="",VISTORIA!G338&lt;&gt;""),VISTORIA!G338,"SEM PEDIDO"))))))</f>
        <v>SEM PEDIDO</v>
      </c>
      <c r="AC338" s="18" t="str">
        <f>IFERROR(INDEX('CONCLUSÃO INFORMAL'!338:338,MATCH(MAX('CONCLUSÃO INFORMAL'!H338,'CONCLUSÃO INFORMAL'!L338,'CONCLUSÃO INFORMAL'!P338),'CONCLUSÃO INFORMAL'!338:338,0)-1),"NÃO INFORMADO")</f>
        <v>NÃO INFORMADO</v>
      </c>
      <c r="AD338" s="233" t="str">
        <f>IFERROR(INDEX('CONCLUSÃO INFORMAL'!338:338,MATCH(MAX('CONCLUSÃO INFORMAL'!H338,'CONCLUSÃO INFORMAL'!L338,'CONCLUSÃO INFORMAL'!P338),'CONCLUSÃO INFORMAL'!338:338,0)),"NÃO INFORMADO")</f>
        <v>NÃO INFORMADO</v>
      </c>
      <c r="AE338" s="1950" t="str">
        <f>IFERROR(INDEX('CONCLUSÃO INFORMAL'!338:338,MATCH(MAX('CONCLUSÃO INFORMAL'!H338,'CONCLUSÃO INFORMAL'!L338,'CONCLUSÃO INFORMAL'!P338),'CONCLUSÃO INFORMAL'!338:338,0)+1),"NÃO INFORMADO")</f>
        <v>NÃO INFORMADO</v>
      </c>
    </row>
    <row r="339" spans="2:31" ht="101.5" x14ac:dyDescent="0.35">
      <c r="B339" s="7" t="str">
        <f>'INF GERAIS'!B339&amp;IFERROR(IF(INDEX(APOIO!$A$5:$A$50,MATCH('INF GERAIS'!N339,APOIO!$B$5:$B$50,0))="NÃO",APOIO!$A$2&amp;"NÃO VÁLIDO",""),"")</f>
        <v>2014.0318</v>
      </c>
      <c r="C339" s="1950" t="str">
        <f>'INF GERAIS'!C339</f>
        <v>AGRESTE SETENTRIONAL</v>
      </c>
      <c r="D339" s="1950" t="str">
        <f>'INF GERAIS'!D339</f>
        <v>SALGADINHO</v>
      </c>
      <c r="E339" s="1950" t="str">
        <f>'INF GERAIS'!E339</f>
        <v>REQUALIFICAÇÃO DA PRAÇA CENTRAL E CONSTRUÇÃO DE PAVIMENTAÇÃO EM PARALELEPIPEDOS GRANÍTICOS NA RUA DE ACESSO DO SÍTIO SOBRADINHO</v>
      </c>
      <c r="F339" s="1950" t="str">
        <f>'INF GERAIS'!G339</f>
        <v>NORMAL</v>
      </c>
      <c r="G339" s="12" t="str">
        <f>'INF GERAIS'!N339</f>
        <v>EM CONFERÊNCIA PARA TEMAI</v>
      </c>
      <c r="H339" s="1950" t="str">
        <f>'INF GERAIS'!O339</f>
        <v>CONCLUÍDA</v>
      </c>
      <c r="I339" s="11">
        <f>'INF GERAIS'!I339</f>
        <v>452829.9366666667</v>
      </c>
      <c r="J339" s="11">
        <f>'INF GERAIS'!J339</f>
        <v>153762.96</v>
      </c>
      <c r="K339" s="11">
        <f>'INF GERAIS'!K339</f>
        <v>153256.75</v>
      </c>
      <c r="L339" s="11">
        <f>'INF GERAIS'!L339</f>
        <v>0</v>
      </c>
      <c r="M339" s="11">
        <f>'INF GERAIS'!M339</f>
        <v>506.21</v>
      </c>
      <c r="N339" s="233">
        <f>IF(MAX(PAGAMENTOS!M339,PAGAMENTOS!U339,PAGAMENTOS!AC339,PAGAMENTOS!AK339,PAGAMENTOS!AQ339,PAGAMENTOS!AW339)=0,"SEM PAGAMENTO",IFERROR(INDEX(PAGAMENTOS!339:339,MATCH(MAX(PAGAMENTOS!M339,PAGAMENTOS!U339,PAGAMENTOS!AC339,PAGAMENTOS!AK339,PAGAMENTOS!AQ339,PAGAMENTOS!AW339),PAGAMENTOS!339:339,0)),"SEM PAGAMENTO"))</f>
        <v>42549</v>
      </c>
      <c r="O339" s="120" t="str">
        <f>IF(MAX(PAGAMENTOS!M339,PAGAMENTOS!U339,PAGAMENTOS!AC339,PAGAMENTOS!AK339,PAGAMENTOS!AQ339,PAGAMENTOS!AW339)=0,"SEM PAGAMENTO",IFERROR(IF(MATCH(MAX(PAGAMENTOS!M339,PAGAMENTOS!U339,PAGAMENTOS!AC339,PAGAMENTOS!AK339,PAGAMENTOS!AQ339,PAGAMENTOS!AW339),PAGAMENTOS!339:339,0)&gt;40,INDEX(PAGAMENTOS!339:339,MATCH(MAX(PAGAMENTOS!M339,PAGAMENTOS!U339,PAGAMENTOS!AC339,PAGAMENTOS!AK339,PAGAMENTOS!AQ339,PAGAMENTOS!AW339),PAGAMENTOS!339:339,0)-2)&amp;" P COMP.",IF(MATCH(MAX(PAGAMENTOS!M339,PAGAMENTOS!U339,PAGAMENTOS!AC339,PAGAMENTOS!AK339,PAGAMENTOS!AQ339,PAGAMENTOS!AW339),PAGAMENTOS!339:339,0)=13,"1ª P",IF(MATCH(MAX(PAGAMENTOS!M339,PAGAMENTOS!U339,PAGAMENTOS!AC339,PAGAMENTOS!AK339,PAGAMENTOS!AQ339,PAGAMENTOS!AW339),PAGAMENTOS!339:339,0)=21,"2ª P",IF(MATCH(MAX(PAGAMENTOS!M339,PAGAMENTOS!U339,PAGAMENTOS!AC339,PAGAMENTOS!AK339,PAGAMENTOS!AQ339,PAGAMENTOS!AW339),PAGAMENTOS!339:339,0)=29,"3ª P",IF(PAGAMENTOS!AC339=PAGAMENTOS!AK339,"4ª P","4ª P"))))),"SEM PAGAMENTO"))</f>
        <v>4ª P</v>
      </c>
      <c r="P339" s="11">
        <f>IF(MAX(PAGAMENTOS!M339,PAGAMENTOS!U339,PAGAMENTOS!AC339,PAGAMENTOS!AK339,PAGAMENTOS!AQ339,PAGAMENTOS!AW339)=0,"SEM PAGAMENTO",IFERROR(INDEX(PAGAMENTOS!339:339,MATCH(MAX(PAGAMENTOS!M339,PAGAMENTOS!U339,PAGAMENTOS!AC339,PAGAMENTOS!AK339,PAGAMENTOS!AQ339,PAGAMENTOS!AW339),PAGAMENTOS!339:339,0)-1),"SEM PAGAMENTO"))</f>
        <v>17095.16</v>
      </c>
      <c r="Q339" s="11">
        <f>SUM(PAGAMENTOS!G339,PAGAMENTOS!L339,PAGAMENTOS!T339,PAGAMENTOS!AB339,PAGAMENTOS!AJ339,PAGAMENTOS!AP339,PAGAMENTOS!AV339)</f>
        <v>153256.75</v>
      </c>
      <c r="R339" s="11">
        <f>SUM(PAGAMENTOS!G339,PAGAMENTOS!H339,PAGAMENTOS!L339,PAGAMENTOS!T339,PAGAMENTOS!AB339,PAGAMENTOS!AJ339,PAGAMENTOS!AP339,PAGAMENTOS!AV339)</f>
        <v>153256.75</v>
      </c>
      <c r="S339" s="17">
        <f t="shared" si="5"/>
        <v>1</v>
      </c>
      <c r="T339" s="11">
        <f>IF(RIGHT(B339)="O",0,IF(AND(R339=0,PAGAMENTOS!H339&lt;&gt;0),0,K339-R339))</f>
        <v>0</v>
      </c>
      <c r="U339" s="120" t="str">
        <f>IF(AND(OR(PAGAMENTOS!AG339&lt;&gt;"",PAGAMENTOS!AH339&lt;&gt;""),PAGAMENTOS!AK339=""),"4ª",IF(AND(OR(PAGAMENTOS!Y339&lt;&gt;"",PAGAMENTOS!Z339&lt;&gt;""),PAGAMENTOS!AC339=""),"3ª",IF(AND(OR(PAGAMENTOS!Q339&lt;&gt;"",PAGAMENTOS!R339&lt;&gt;""),PAGAMENTOS!U339=""),"2ª",IF(AND(OR(PAGAMENTOS!I339&lt;&gt;"",PAGAMENTOS!J339&lt;&gt;""),PAGAMENTOS!M339=""),"1ª","OK"))))</f>
        <v>OK</v>
      </c>
      <c r="V339" s="120" t="str">
        <f>IF(U339="4ª",IF(PAGAMENTOS!AH339="","AGUARDANDO VISTORIA","NO FINANCEIRO"),IF(U339="3ª",IF(PAGAMENTOS!Z339="","AGUARDANDO VISTORIA","NO FINANCEIRO"),IF(U339="2ª",IF(PAGAMENTOS!R339="","AGUARDANDO VISTORIA","NO FINANCEIRO"),IF(U339="1ª",IF(PAGAMENTOS!J339="","AGUARDANDO LIBERAÇÃO","NO FINANCEIRO"),"OK"))))</f>
        <v>OK</v>
      </c>
      <c r="W339" s="233" t="str">
        <f>IF(U339="4ª",IF(PAGAMENTOS!AH339="",PAGAMENTOS!AG339,PAGAMENTOS!AH339),IF(U339="3ª",IF(PAGAMENTOS!Z339="",PAGAMENTOS!Y339,PAGAMENTOS!Z339),IF(U339="2ª",IF(PAGAMENTOS!R339="",PAGAMENTOS!Q339,PAGAMENTOS!R339),IF(U339="1ª",IF(PAGAMENTOS!J339="",PAGAMENTOS!I339,PAGAMENTOS!J339),"OK"))))</f>
        <v>OK</v>
      </c>
      <c r="X339" s="18">
        <f>MAX(VISTORIA!Y339,VISTORIA!U339,VISTORIA!Q339,VISTORIA!M339,VISTORIA!I339)</f>
        <v>1</v>
      </c>
      <c r="Y339" s="18">
        <f>IF(VISTORIA!Y339&lt;&gt;"",VISTORIA!Y339,IF(VISTORIA!U339&lt;&gt;"",VISTORIA!U339,IF(VISTORIA!Q339&lt;&gt;"",VISTORIA!Q339,IF(VISTORIA!M339&lt;&gt;"",VISTORIA!M339,IF(VISTORIA!I339&lt;&gt;"",VISTORIA!I339,0)))))</f>
        <v>1</v>
      </c>
      <c r="Z339" s="233">
        <f>IF(VISTORIA!Y339&lt;&gt;"",VISTORIA!W339,IF(VISTORIA!U339&lt;&gt;"",VISTORIA!S339,IF(VISTORIA!Q339&lt;&gt;"",VISTORIA!O339,IF(VISTORIA!M339&lt;&gt;"",VISTORIA!K339,IF(VISTORIA!I339&lt;&gt;"",VISTORIA!G339,"NA")))))</f>
        <v>42450</v>
      </c>
      <c r="AA339" s="233">
        <f>IF(VISTORIA!Y339&lt;&gt;"",VISTORIA!X339,IF(VISTORIA!U339&lt;&gt;"",VISTORIA!T339,IF(VISTORIA!Q339&lt;&gt;"",VISTORIA!P339,IF(VISTORIA!M339&lt;&gt;"",VISTORIA!L339,IF(VISTORIA!I339&lt;&gt;"",VISTORIA!H339,"NA")))))</f>
        <v>42531</v>
      </c>
      <c r="AB339" s="233" t="str">
        <f>IF(OR(G339="AGUARDANDO PRESTAÇÃO DE CONTAS",G339="AGUARDANDO APROVAÇÃO PRESTAÇÃO DE CONTAS",G339="CONCLUÍDO"),"PTM CONCLUÍDO",IF(AND(VISTORIA!X339="",VISTORIA!W339&lt;&gt;""),VISTORIA!W339,IF(AND(VISTORIA!T339="",VISTORIA!S339&lt;&gt;""),VISTORIA!S339,IF(AND(VISTORIA!P339="",VISTORIA!O339&lt;&gt;""),VISTORIA!O339,IF(AND(VISTORIA!L339="",VISTORIA!K339&lt;&gt;""),VISTORIA!K339,IF(AND(VISTORIA!H339="",VISTORIA!G339&lt;&gt;""),VISTORIA!G339,"SEM PEDIDO"))))))</f>
        <v>SEM PEDIDO</v>
      </c>
      <c r="AC339" s="18" t="str">
        <f>IFERROR(INDEX('CONCLUSÃO INFORMAL'!339:339,MATCH(MAX('CONCLUSÃO INFORMAL'!H339,'CONCLUSÃO INFORMAL'!L339,'CONCLUSÃO INFORMAL'!P339),'CONCLUSÃO INFORMAL'!339:339,0)-1),"NÃO INFORMADO")</f>
        <v>NÃO INFORMADO</v>
      </c>
      <c r="AD339" s="233" t="str">
        <f>IFERROR(INDEX('CONCLUSÃO INFORMAL'!339:339,MATCH(MAX('CONCLUSÃO INFORMAL'!H339,'CONCLUSÃO INFORMAL'!L339,'CONCLUSÃO INFORMAL'!P339),'CONCLUSÃO INFORMAL'!339:339,0)),"NÃO INFORMADO")</f>
        <v>NÃO INFORMADO</v>
      </c>
      <c r="AE339" s="1950" t="str">
        <f>IFERROR(INDEX('CONCLUSÃO INFORMAL'!339:339,MATCH(MAX('CONCLUSÃO INFORMAL'!H339,'CONCLUSÃO INFORMAL'!L339,'CONCLUSÃO INFORMAL'!P339),'CONCLUSÃO INFORMAL'!339:339,0)+1),"NÃO INFORMADO")</f>
        <v>NÃO INFORMADO</v>
      </c>
    </row>
    <row r="340" spans="2:31" ht="58" x14ac:dyDescent="0.35">
      <c r="B340" s="7" t="str">
        <f>'INF GERAIS'!B340&amp;IFERROR(IF(INDEX(APOIO!$A$5:$A$50,MATCH('INF GERAIS'!N340,APOIO!$B$5:$B$50,0))="NÃO",APOIO!$A$2&amp;"NÃO VÁLIDO",""),"")</f>
        <v>2014.0319</v>
      </c>
      <c r="C340" s="1950" t="str">
        <f>'INF GERAIS'!C340</f>
        <v>SERTÃO CENTRAL</v>
      </c>
      <c r="D340" s="1950" t="str">
        <f>'INF GERAIS'!D340</f>
        <v>SALGUEIRO</v>
      </c>
      <c r="E340" s="1950" t="str">
        <f>'INF GERAIS'!E340</f>
        <v>RECAPEAMENTO ASFÁLTICO (CBUQ) EM RUAS PAVIMENTADAS COM PARALELEPÍPEDOS</v>
      </c>
      <c r="F340" s="1950" t="str">
        <f>'INF GERAIS'!G340</f>
        <v>NORMAL</v>
      </c>
      <c r="G340" s="12" t="str">
        <f>'INF GERAIS'!N340</f>
        <v>EM CONFERÊNCIA PARA TEMAI</v>
      </c>
      <c r="H340" s="1950" t="str">
        <f>'INF GERAIS'!O340</f>
        <v>CONCLUÍDA</v>
      </c>
      <c r="I340" s="11">
        <f>'INF GERAIS'!I340</f>
        <v>1660376.3766666667</v>
      </c>
      <c r="J340" s="11">
        <f>'INF GERAIS'!J340</f>
        <v>307665.01</v>
      </c>
      <c r="K340" s="11">
        <f>'INF GERAIS'!K340</f>
        <v>175071.05</v>
      </c>
      <c r="L340" s="11">
        <f>'INF GERAIS'!L340</f>
        <v>11361.85</v>
      </c>
      <c r="M340" s="11">
        <f>'INF GERAIS'!M340</f>
        <v>121232.11</v>
      </c>
      <c r="N340" s="233">
        <f>IF(MAX(PAGAMENTOS!M340,PAGAMENTOS!U340,PAGAMENTOS!AC340,PAGAMENTOS!AK340,PAGAMENTOS!AQ340,PAGAMENTOS!AW340)=0,"SEM PAGAMENTO",IFERROR(INDEX(PAGAMENTOS!340:340,MATCH(MAX(PAGAMENTOS!M340,PAGAMENTOS!U340,PAGAMENTOS!AC340,PAGAMENTOS!AK340,PAGAMENTOS!AQ340,PAGAMENTOS!AW340),PAGAMENTOS!340:340,0)),"SEM PAGAMENTO"))</f>
        <v>42464</v>
      </c>
      <c r="O340" s="120" t="str">
        <f>IF(MAX(PAGAMENTOS!M340,PAGAMENTOS!U340,PAGAMENTOS!AC340,PAGAMENTOS!AK340,PAGAMENTOS!AQ340,PAGAMENTOS!AW340)=0,"SEM PAGAMENTO",IFERROR(IF(MATCH(MAX(PAGAMENTOS!M340,PAGAMENTOS!U340,PAGAMENTOS!AC340,PAGAMENTOS!AK340,PAGAMENTOS!AQ340,PAGAMENTOS!AW340),PAGAMENTOS!340:340,0)&gt;40,INDEX(PAGAMENTOS!340:340,MATCH(MAX(PAGAMENTOS!M340,PAGAMENTOS!U340,PAGAMENTOS!AC340,PAGAMENTOS!AK340,PAGAMENTOS!AQ340,PAGAMENTOS!AW340),PAGAMENTOS!340:340,0)-2)&amp;" P COMP.",IF(MATCH(MAX(PAGAMENTOS!M340,PAGAMENTOS!U340,PAGAMENTOS!AC340,PAGAMENTOS!AK340,PAGAMENTOS!AQ340,PAGAMENTOS!AW340),PAGAMENTOS!340:340,0)=13,"1ª P",IF(MATCH(MAX(PAGAMENTOS!M340,PAGAMENTOS!U340,PAGAMENTOS!AC340,PAGAMENTOS!AK340,PAGAMENTOS!AQ340,PAGAMENTOS!AW340),PAGAMENTOS!340:340,0)=21,"2ª P",IF(MATCH(MAX(PAGAMENTOS!M340,PAGAMENTOS!U340,PAGAMENTOS!AC340,PAGAMENTOS!AK340,PAGAMENTOS!AQ340,PAGAMENTOS!AW340),PAGAMENTOS!340:340,0)=29,"3ª P",IF(PAGAMENTOS!AC340=PAGAMENTOS!AK340,"4ª P","4ª P"))))),"SEM PAGAMENTO"))</f>
        <v>3ª P</v>
      </c>
      <c r="P340" s="11">
        <f>IF(MAX(PAGAMENTOS!M340,PAGAMENTOS!U340,PAGAMENTOS!AC340,PAGAMENTOS!AK340,PAGAMENTOS!AQ340,PAGAMENTOS!AW340)=0,"SEM PAGAMENTO",IFERROR(INDEX(PAGAMENTOS!340:340,MATCH(MAX(PAGAMENTOS!M340,PAGAMENTOS!U340,PAGAMENTOS!AC340,PAGAMENTOS!AK340,PAGAMENTOS!AQ340,PAGAMENTOS!AW340),PAGAMENTOS!340:340,0)-1),"SEM PAGAMENTO"))</f>
        <v>45000.24</v>
      </c>
      <c r="Q340" s="11">
        <f>SUM(PAGAMENTOS!G340,PAGAMENTOS!L340,PAGAMENTOS!T340,PAGAMENTOS!AB340,PAGAMENTOS!AJ340,PAGAMENTOS!AP340,PAGAMENTOS!AV340)</f>
        <v>225001.63</v>
      </c>
      <c r="R340" s="11">
        <f>SUM(PAGAMENTOS!G340,PAGAMENTOS!H340,PAGAMENTOS!L340,PAGAMENTOS!T340,PAGAMENTOS!AB340,PAGAMENTOS!AJ340,PAGAMENTOS!AP340,PAGAMENTOS!AV340)</f>
        <v>225001.63</v>
      </c>
      <c r="S340" s="17">
        <f t="shared" si="5"/>
        <v>1.2852018080659253</v>
      </c>
      <c r="T340" s="11">
        <f>IF(RIGHT(B340)="O",0,IF(AND(R340=0,PAGAMENTOS!H340&lt;&gt;0),0,K340-R340))</f>
        <v>-49930.580000000016</v>
      </c>
      <c r="U340" s="120" t="str">
        <f>IF(AND(OR(PAGAMENTOS!AG340&lt;&gt;"",PAGAMENTOS!AH340&lt;&gt;""),PAGAMENTOS!AK340=""),"4ª",IF(AND(OR(PAGAMENTOS!Y340&lt;&gt;"",PAGAMENTOS!Z340&lt;&gt;""),PAGAMENTOS!AC340=""),"3ª",IF(AND(OR(PAGAMENTOS!Q340&lt;&gt;"",PAGAMENTOS!R340&lt;&gt;""),PAGAMENTOS!U340=""),"2ª",IF(AND(OR(PAGAMENTOS!I340&lt;&gt;"",PAGAMENTOS!J340&lt;&gt;""),PAGAMENTOS!M340=""),"1ª","OK"))))</f>
        <v>OK</v>
      </c>
      <c r="V340" s="120" t="str">
        <f>IF(U340="4ª",IF(PAGAMENTOS!AH340="","AGUARDANDO VISTORIA","NO FINANCEIRO"),IF(U340="3ª",IF(PAGAMENTOS!Z340="","AGUARDANDO VISTORIA","NO FINANCEIRO"),IF(U340="2ª",IF(PAGAMENTOS!R340="","AGUARDANDO VISTORIA","NO FINANCEIRO"),IF(U340="1ª",IF(PAGAMENTOS!J340="","AGUARDANDO LIBERAÇÃO","NO FINANCEIRO"),"OK"))))</f>
        <v>OK</v>
      </c>
      <c r="W340" s="233" t="str">
        <f>IF(U340="4ª",IF(PAGAMENTOS!AH340="",PAGAMENTOS!AG340,PAGAMENTOS!AH340),IF(U340="3ª",IF(PAGAMENTOS!Z340="",PAGAMENTOS!Y340,PAGAMENTOS!Z340),IF(U340="2ª",IF(PAGAMENTOS!R340="",PAGAMENTOS!Q340,PAGAMENTOS!R340),IF(U340="1ª",IF(PAGAMENTOS!J340="",PAGAMENTOS!I340,PAGAMENTOS!J340),"OK"))))</f>
        <v>OK</v>
      </c>
      <c r="X340" s="18">
        <f>MAX(VISTORIA!Y340,VISTORIA!U340,VISTORIA!Q340,VISTORIA!M340,VISTORIA!I340)</f>
        <v>1</v>
      </c>
      <c r="Y340" s="18">
        <f>IF(VISTORIA!Y340&lt;&gt;"",VISTORIA!Y340,IF(VISTORIA!U340&lt;&gt;"",VISTORIA!U340,IF(VISTORIA!Q340&lt;&gt;"",VISTORIA!Q340,IF(VISTORIA!M340&lt;&gt;"",VISTORIA!M340,IF(VISTORIA!I340&lt;&gt;"",VISTORIA!I340,0)))))</f>
        <v>1</v>
      </c>
      <c r="Z340" s="233">
        <f>IF(VISTORIA!Y340&lt;&gt;"",VISTORIA!W340,IF(VISTORIA!U340&lt;&gt;"",VISTORIA!S340,IF(VISTORIA!Q340&lt;&gt;"",VISTORIA!O340,IF(VISTORIA!M340&lt;&gt;"",VISTORIA!K340,IF(VISTORIA!I340&lt;&gt;"",VISTORIA!G340,"NA")))))</f>
        <v>42326</v>
      </c>
      <c r="AA340" s="233">
        <f>IF(VISTORIA!Y340&lt;&gt;"",VISTORIA!X340,IF(VISTORIA!U340&lt;&gt;"",VISTORIA!T340,IF(VISTORIA!Q340&lt;&gt;"",VISTORIA!P340,IF(VISTORIA!M340&lt;&gt;"",VISTORIA!L340,IF(VISTORIA!I340&lt;&gt;"",VISTORIA!H340,"NA")))))</f>
        <v>42439</v>
      </c>
      <c r="AB340" s="233" t="str">
        <f>IF(OR(G340="AGUARDANDO PRESTAÇÃO DE CONTAS",G340="AGUARDANDO APROVAÇÃO PRESTAÇÃO DE CONTAS",G340="CONCLUÍDO"),"PTM CONCLUÍDO",IF(AND(VISTORIA!X340="",VISTORIA!W340&lt;&gt;""),VISTORIA!W340,IF(AND(VISTORIA!T340="",VISTORIA!S340&lt;&gt;""),VISTORIA!S340,IF(AND(VISTORIA!P340="",VISTORIA!O340&lt;&gt;""),VISTORIA!O340,IF(AND(VISTORIA!L340="",VISTORIA!K340&lt;&gt;""),VISTORIA!K340,IF(AND(VISTORIA!H340="",VISTORIA!G340&lt;&gt;""),VISTORIA!G340,"SEM PEDIDO"))))))</f>
        <v>SEM PEDIDO</v>
      </c>
      <c r="AC340" s="18" t="str">
        <f>IFERROR(INDEX('CONCLUSÃO INFORMAL'!340:340,MATCH(MAX('CONCLUSÃO INFORMAL'!H340,'CONCLUSÃO INFORMAL'!L340,'CONCLUSÃO INFORMAL'!P340),'CONCLUSÃO INFORMAL'!340:340,0)-1),"NÃO INFORMADO")</f>
        <v>NÃO INFORMADO</v>
      </c>
      <c r="AD340" s="233" t="str">
        <f>IFERROR(INDEX('CONCLUSÃO INFORMAL'!340:340,MATCH(MAX('CONCLUSÃO INFORMAL'!H340,'CONCLUSÃO INFORMAL'!L340,'CONCLUSÃO INFORMAL'!P340),'CONCLUSÃO INFORMAL'!340:340,0)),"NÃO INFORMADO")</f>
        <v>NÃO INFORMADO</v>
      </c>
      <c r="AE340" s="1950" t="str">
        <f>IFERROR(INDEX('CONCLUSÃO INFORMAL'!340:340,MATCH(MAX('CONCLUSÃO INFORMAL'!H340,'CONCLUSÃO INFORMAL'!L340,'CONCLUSÃO INFORMAL'!P340),'CONCLUSÃO INFORMAL'!340:340,0)+1),"NÃO INFORMADO")</f>
        <v>NÃO INFORMADO</v>
      </c>
    </row>
    <row r="341" spans="2:31" ht="43.5" x14ac:dyDescent="0.35">
      <c r="B341" s="7" t="str">
        <f>'INF GERAIS'!B341&amp;IFERROR(IF(INDEX(APOIO!$A$5:$A$50,MATCH('INF GERAIS'!N341,APOIO!$B$5:$B$50,0))="NÃO",APOIO!$A$2&amp;"NÃO VÁLIDO",""),"")</f>
        <v>2014.0320</v>
      </c>
      <c r="C341" s="1950" t="str">
        <f>'INF GERAIS'!C341</f>
        <v>SERTÃO CENTRAL</v>
      </c>
      <c r="D341" s="1950" t="str">
        <f>'INF GERAIS'!D341</f>
        <v>SALGUEIRO</v>
      </c>
      <c r="E341" s="1950" t="str">
        <f>'INF GERAIS'!E341</f>
        <v>RECAPEMENTO DE RUAS ASFALTADAS NO MUNICIPIO</v>
      </c>
      <c r="F341" s="1950" t="str">
        <f>'INF GERAIS'!G341</f>
        <v>NORMAL</v>
      </c>
      <c r="G341" s="12" t="str">
        <f>'INF GERAIS'!N341</f>
        <v>EM CONFERÊNCIA PARA TEMAI</v>
      </c>
      <c r="H341" s="1950" t="str">
        <f>'INF GERAIS'!O341</f>
        <v>CONCLUÍDA</v>
      </c>
      <c r="I341" s="11">
        <f>'INF GERAIS'!I341</f>
        <v>1660376.3766666667</v>
      </c>
      <c r="J341" s="11">
        <f>'INF GERAIS'!J341</f>
        <v>1804885.96</v>
      </c>
      <c r="K341" s="11">
        <f>'INF GERAIS'!K341</f>
        <v>1358772.5</v>
      </c>
      <c r="L341" s="11">
        <f>'INF GERAIS'!L341</f>
        <v>87005.51</v>
      </c>
      <c r="M341" s="11">
        <f>'INF GERAIS'!M341</f>
        <v>359107.95</v>
      </c>
      <c r="N341" s="233">
        <f>IF(MAX(PAGAMENTOS!M341,PAGAMENTOS!U341,PAGAMENTOS!AC341,PAGAMENTOS!AK341,PAGAMENTOS!AQ341,PAGAMENTOS!AW341)=0,"SEM PAGAMENTO",IFERROR(INDEX(PAGAMENTOS!341:341,MATCH(MAX(PAGAMENTOS!M341,PAGAMENTOS!U341,PAGAMENTOS!AC341,PAGAMENTOS!AK341,PAGAMENTOS!AQ341,PAGAMENTOS!AW341),PAGAMENTOS!341:341,0)),"SEM PAGAMENTO"))</f>
        <v>42425</v>
      </c>
      <c r="O341" s="120" t="str">
        <f>IF(MAX(PAGAMENTOS!M341,PAGAMENTOS!U341,PAGAMENTOS!AC341,PAGAMENTOS!AK341,PAGAMENTOS!AQ341,PAGAMENTOS!AW341)=0,"SEM PAGAMENTO",IFERROR(IF(MATCH(MAX(PAGAMENTOS!M341,PAGAMENTOS!U341,PAGAMENTOS!AC341,PAGAMENTOS!AK341,PAGAMENTOS!AQ341,PAGAMENTOS!AW341),PAGAMENTOS!341:341,0)&gt;40,INDEX(PAGAMENTOS!341:341,MATCH(MAX(PAGAMENTOS!M341,PAGAMENTOS!U341,PAGAMENTOS!AC341,PAGAMENTOS!AK341,PAGAMENTOS!AQ341,PAGAMENTOS!AW341),PAGAMENTOS!341:341,0)-2)&amp;" P COMP.",IF(MATCH(MAX(PAGAMENTOS!M341,PAGAMENTOS!U341,PAGAMENTOS!AC341,PAGAMENTOS!AK341,PAGAMENTOS!AQ341,PAGAMENTOS!AW341),PAGAMENTOS!341:341,0)=13,"1ª P",IF(MATCH(MAX(PAGAMENTOS!M341,PAGAMENTOS!U341,PAGAMENTOS!AC341,PAGAMENTOS!AK341,PAGAMENTOS!AQ341,PAGAMENTOS!AW341),PAGAMENTOS!341:341,0)=21,"2ª P",IF(MATCH(MAX(PAGAMENTOS!M341,PAGAMENTOS!U341,PAGAMENTOS!AC341,PAGAMENTOS!AK341,PAGAMENTOS!AQ341,PAGAMENTOS!AW341),PAGAMENTOS!341:341,0)=29,"3ª P",IF(PAGAMENTOS!AC341=PAGAMENTOS!AK341,"4ª P","4ª P"))))),"SEM PAGAMENTO"))</f>
        <v>3ª P</v>
      </c>
      <c r="P341" s="11">
        <f>IF(MAX(PAGAMENTOS!M341,PAGAMENTOS!U341,PAGAMENTOS!AC341,PAGAMENTOS!AK341,PAGAMENTOS!AQ341,PAGAMENTOS!AW341)=0,"SEM PAGAMENTO",IFERROR(INDEX(PAGAMENTOS!341:341,MATCH(MAX(PAGAMENTOS!M341,PAGAMENTOS!U341,PAGAMENTOS!AC341,PAGAMENTOS!AK341,PAGAMENTOS!AQ341,PAGAMENTOS!AW341),PAGAMENTOS!341:341,0)-1),"SEM PAGAMENTO"))</f>
        <v>225794.52</v>
      </c>
      <c r="Q341" s="11">
        <f>SUM(PAGAMENTOS!G341,PAGAMENTOS!L341,PAGAMENTOS!T341,PAGAMENTOS!AB341,PAGAMENTOS!AJ341,PAGAMENTOS!AP341,PAGAMENTOS!AV341)</f>
        <v>1358772.5</v>
      </c>
      <c r="R341" s="11">
        <f>SUM(PAGAMENTOS!G341,PAGAMENTOS!H341,PAGAMENTOS!L341,PAGAMENTOS!T341,PAGAMENTOS!AB341,PAGAMENTOS!AJ341,PAGAMENTOS!AP341,PAGAMENTOS!AV341)</f>
        <v>1358772.5</v>
      </c>
      <c r="S341" s="17">
        <f t="shared" si="5"/>
        <v>1</v>
      </c>
      <c r="T341" s="11">
        <f>IF(RIGHT(B341)="O",0,IF(AND(R341=0,PAGAMENTOS!H341&lt;&gt;0),0,K341-R341))</f>
        <v>0</v>
      </c>
      <c r="U341" s="120" t="str">
        <f>IF(AND(OR(PAGAMENTOS!AG341&lt;&gt;"",PAGAMENTOS!AH341&lt;&gt;""),PAGAMENTOS!AK341=""),"4ª",IF(AND(OR(PAGAMENTOS!Y341&lt;&gt;"",PAGAMENTOS!Z341&lt;&gt;""),PAGAMENTOS!AC341=""),"3ª",IF(AND(OR(PAGAMENTOS!Q341&lt;&gt;"",PAGAMENTOS!R341&lt;&gt;""),PAGAMENTOS!U341=""),"2ª",IF(AND(OR(PAGAMENTOS!I341&lt;&gt;"",PAGAMENTOS!J341&lt;&gt;""),PAGAMENTOS!M341=""),"1ª","OK"))))</f>
        <v>OK</v>
      </c>
      <c r="V341" s="120" t="str">
        <f>IF(U341="4ª",IF(PAGAMENTOS!AH341="","AGUARDANDO VISTORIA","NO FINANCEIRO"),IF(U341="3ª",IF(PAGAMENTOS!Z341="","AGUARDANDO VISTORIA","NO FINANCEIRO"),IF(U341="2ª",IF(PAGAMENTOS!R341="","AGUARDANDO VISTORIA","NO FINANCEIRO"),IF(U341="1ª",IF(PAGAMENTOS!J341="","AGUARDANDO LIBERAÇÃO","NO FINANCEIRO"),"OK"))))</f>
        <v>OK</v>
      </c>
      <c r="W341" s="233" t="str">
        <f>IF(U341="4ª",IF(PAGAMENTOS!AH341="",PAGAMENTOS!AG341,PAGAMENTOS!AH341),IF(U341="3ª",IF(PAGAMENTOS!Z341="",PAGAMENTOS!Y341,PAGAMENTOS!Z341),IF(U341="2ª",IF(PAGAMENTOS!R341="",PAGAMENTOS!Q341,PAGAMENTOS!R341),IF(U341="1ª",IF(PAGAMENTOS!J341="",PAGAMENTOS!I341,PAGAMENTOS!J341),"OK"))))</f>
        <v>OK</v>
      </c>
      <c r="X341" s="18">
        <f>MAX(VISTORIA!Y341,VISTORIA!U341,VISTORIA!Q341,VISTORIA!M341,VISTORIA!I341)</f>
        <v>1</v>
      </c>
      <c r="Y341" s="18">
        <f>IF(VISTORIA!Y341&lt;&gt;"",VISTORIA!Y341,IF(VISTORIA!U341&lt;&gt;"",VISTORIA!U341,IF(VISTORIA!Q341&lt;&gt;"",VISTORIA!Q341,IF(VISTORIA!M341&lt;&gt;"",VISTORIA!M341,IF(VISTORIA!I341&lt;&gt;"",VISTORIA!I341,0)))))</f>
        <v>1</v>
      </c>
      <c r="Z341" s="233">
        <f>IF(VISTORIA!Y341&lt;&gt;"",VISTORIA!W341,IF(VISTORIA!U341&lt;&gt;"",VISTORIA!S341,IF(VISTORIA!Q341&lt;&gt;"",VISTORIA!O341,IF(VISTORIA!M341&lt;&gt;"",VISTORIA!K341,IF(VISTORIA!I341&lt;&gt;"",VISTORIA!G341,"NA")))))</f>
        <v>42333</v>
      </c>
      <c r="AA341" s="233">
        <f>IF(VISTORIA!Y341&lt;&gt;"",VISTORIA!X341,IF(VISTORIA!U341&lt;&gt;"",VISTORIA!T341,IF(VISTORIA!Q341&lt;&gt;"",VISTORIA!P341,IF(VISTORIA!M341&lt;&gt;"",VISTORIA!L341,IF(VISTORIA!I341&lt;&gt;"",VISTORIA!H341,"NA")))))</f>
        <v>42419</v>
      </c>
      <c r="AB341" s="233" t="str">
        <f>IF(OR(G341="AGUARDANDO PRESTAÇÃO DE CONTAS",G341="AGUARDANDO APROVAÇÃO PRESTAÇÃO DE CONTAS",G341="CONCLUÍDO"),"PTM CONCLUÍDO",IF(AND(VISTORIA!X341="",VISTORIA!W341&lt;&gt;""),VISTORIA!W341,IF(AND(VISTORIA!T341="",VISTORIA!S341&lt;&gt;""),VISTORIA!S341,IF(AND(VISTORIA!P341="",VISTORIA!O341&lt;&gt;""),VISTORIA!O341,IF(AND(VISTORIA!L341="",VISTORIA!K341&lt;&gt;""),VISTORIA!K341,IF(AND(VISTORIA!H341="",VISTORIA!G341&lt;&gt;""),VISTORIA!G341,"SEM PEDIDO"))))))</f>
        <v>SEM PEDIDO</v>
      </c>
      <c r="AC341" s="18" t="str">
        <f>IFERROR(INDEX('CONCLUSÃO INFORMAL'!341:341,MATCH(MAX('CONCLUSÃO INFORMAL'!H341,'CONCLUSÃO INFORMAL'!L341,'CONCLUSÃO INFORMAL'!P341),'CONCLUSÃO INFORMAL'!341:341,0)-1),"NÃO INFORMADO")</f>
        <v>NÃO INFORMADO</v>
      </c>
      <c r="AD341" s="233" t="str">
        <f>IFERROR(INDEX('CONCLUSÃO INFORMAL'!341:341,MATCH(MAX('CONCLUSÃO INFORMAL'!H341,'CONCLUSÃO INFORMAL'!L341,'CONCLUSÃO INFORMAL'!P341),'CONCLUSÃO INFORMAL'!341:341,0)),"NÃO INFORMADO")</f>
        <v>NÃO INFORMADO</v>
      </c>
      <c r="AE341" s="1950" t="str">
        <f>IFERROR(INDEX('CONCLUSÃO INFORMAL'!341:341,MATCH(MAX('CONCLUSÃO INFORMAL'!H341,'CONCLUSÃO INFORMAL'!L341,'CONCLUSÃO INFORMAL'!P341),'CONCLUSÃO INFORMAL'!341:341,0)+1),"NÃO INFORMADO")</f>
        <v>NÃO INFORMADO</v>
      </c>
    </row>
    <row r="342" spans="2:31" ht="43.5" x14ac:dyDescent="0.35">
      <c r="B342" s="7" t="str">
        <f>'INF GERAIS'!B342&amp;IFERROR(IF(INDEX(APOIO!$A$5:$A$50,MATCH('INF GERAIS'!N342,APOIO!$B$5:$B$50,0))="NÃO",APOIO!$A$2&amp;"NÃO VÁLIDO",""),"")</f>
        <v>2014.0321</v>
      </c>
      <c r="C342" s="1950" t="str">
        <f>'INF GERAIS'!C342</f>
        <v>AGRESTE MERIDIONAL</v>
      </c>
      <c r="D342" s="1950" t="str">
        <f>'INF GERAIS'!D342</f>
        <v>SALOÁ</v>
      </c>
      <c r="E342" s="1950" t="str">
        <f>'INF GERAIS'!E342</f>
        <v>PISTA DE COOPER  COM IMPLANTAÇÃO DE ILUMINAÇÃO</v>
      </c>
      <c r="F342" s="1950" t="str">
        <f>'INF GERAIS'!G342</f>
        <v>NORMAL</v>
      </c>
      <c r="G342" s="12" t="str">
        <f>'INF GERAIS'!N342</f>
        <v>EM CONFERÊNCIA PARA TEMAI</v>
      </c>
      <c r="H342" s="1950" t="str">
        <f>'INF GERAIS'!O342</f>
        <v>CONCLUÍDA</v>
      </c>
      <c r="I342" s="11">
        <f>'INF GERAIS'!I342</f>
        <v>754716.54749999999</v>
      </c>
      <c r="J342" s="11">
        <f>'INF GERAIS'!J342</f>
        <v>412135.52</v>
      </c>
      <c r="K342" s="11">
        <f>'INF GERAIS'!K342</f>
        <v>412135.52</v>
      </c>
      <c r="L342" s="11">
        <f>'INF GERAIS'!L342</f>
        <v>0</v>
      </c>
      <c r="M342" s="11">
        <f>'INF GERAIS'!M342</f>
        <v>0</v>
      </c>
      <c r="N342" s="233">
        <f>IF(MAX(PAGAMENTOS!M342,PAGAMENTOS!U342,PAGAMENTOS!AC342,PAGAMENTOS!AK342,PAGAMENTOS!AQ342,PAGAMENTOS!AW342)=0,"SEM PAGAMENTO",IFERROR(INDEX(PAGAMENTOS!342:342,MATCH(MAX(PAGAMENTOS!M342,PAGAMENTOS!U342,PAGAMENTOS!AC342,PAGAMENTOS!AK342,PAGAMENTOS!AQ342,PAGAMENTOS!AW342),PAGAMENTOS!342:342,0)),"SEM PAGAMENTO"))</f>
        <v>42542</v>
      </c>
      <c r="O342" s="120" t="str">
        <f>IF(MAX(PAGAMENTOS!M342,PAGAMENTOS!U342,PAGAMENTOS!AC342,PAGAMENTOS!AK342,PAGAMENTOS!AQ342,PAGAMENTOS!AW342)=0,"SEM PAGAMENTO",IFERROR(IF(MATCH(MAX(PAGAMENTOS!M342,PAGAMENTOS!U342,PAGAMENTOS!AC342,PAGAMENTOS!AK342,PAGAMENTOS!AQ342,PAGAMENTOS!AW342),PAGAMENTOS!342:342,0)&gt;40,INDEX(PAGAMENTOS!342:342,MATCH(MAX(PAGAMENTOS!M342,PAGAMENTOS!U342,PAGAMENTOS!AC342,PAGAMENTOS!AK342,PAGAMENTOS!AQ342,PAGAMENTOS!AW342),PAGAMENTOS!342:342,0)-2)&amp;" P COMP.",IF(MATCH(MAX(PAGAMENTOS!M342,PAGAMENTOS!U342,PAGAMENTOS!AC342,PAGAMENTOS!AK342,PAGAMENTOS!AQ342,PAGAMENTOS!AW342),PAGAMENTOS!342:342,0)=13,"1ª P",IF(MATCH(MAX(PAGAMENTOS!M342,PAGAMENTOS!U342,PAGAMENTOS!AC342,PAGAMENTOS!AK342,PAGAMENTOS!AQ342,PAGAMENTOS!AW342),PAGAMENTOS!342:342,0)=21,"2ª P",IF(MATCH(MAX(PAGAMENTOS!M342,PAGAMENTOS!U342,PAGAMENTOS!AC342,PAGAMENTOS!AK342,PAGAMENTOS!AQ342,PAGAMENTOS!AW342),PAGAMENTOS!342:342,0)=29,"3ª P",IF(PAGAMENTOS!AC342=PAGAMENTOS!AK342,"4ª P","4ª P"))))),"SEM PAGAMENTO"))</f>
        <v>4ª P</v>
      </c>
      <c r="P342" s="11">
        <f>IF(MAX(PAGAMENTOS!M342,PAGAMENTOS!U342,PAGAMENTOS!AC342,PAGAMENTOS!AK342,PAGAMENTOS!AQ342,PAGAMENTOS!AW342)=0,"SEM PAGAMENTO",IFERROR(INDEX(PAGAMENTOS!342:342,MATCH(MAX(PAGAMENTOS!M342,PAGAMENTOS!U342,PAGAMENTOS!AC342,PAGAMENTOS!AK342,PAGAMENTOS!AQ342,PAGAMENTOS!AW342),PAGAMENTOS!342:342,0)-1),"SEM PAGAMENTO"))</f>
        <v>82427.11</v>
      </c>
      <c r="Q342" s="11">
        <f>SUM(PAGAMENTOS!G342,PAGAMENTOS!L342,PAGAMENTOS!T342,PAGAMENTOS!AB342,PAGAMENTOS!AJ342,PAGAMENTOS!AP342,PAGAMENTOS!AV342)</f>
        <v>412135.52</v>
      </c>
      <c r="R342" s="11">
        <f>SUM(PAGAMENTOS!G342,PAGAMENTOS!H342,PAGAMENTOS!L342,PAGAMENTOS!T342,PAGAMENTOS!AB342,PAGAMENTOS!AJ342,PAGAMENTOS!AP342,PAGAMENTOS!AV342)</f>
        <v>412135.52</v>
      </c>
      <c r="S342" s="17">
        <f t="shared" si="5"/>
        <v>1</v>
      </c>
      <c r="T342" s="11">
        <f>IF(RIGHT(B342)="O",0,IF(AND(R342=0,PAGAMENTOS!H342&lt;&gt;0),0,K342-R342))</f>
        <v>0</v>
      </c>
      <c r="U342" s="120" t="str">
        <f>IF(AND(OR(PAGAMENTOS!AG342&lt;&gt;"",PAGAMENTOS!AH342&lt;&gt;""),PAGAMENTOS!AK342=""),"4ª",IF(AND(OR(PAGAMENTOS!Y342&lt;&gt;"",PAGAMENTOS!Z342&lt;&gt;""),PAGAMENTOS!AC342=""),"3ª",IF(AND(OR(PAGAMENTOS!Q342&lt;&gt;"",PAGAMENTOS!R342&lt;&gt;""),PAGAMENTOS!U342=""),"2ª",IF(AND(OR(PAGAMENTOS!I342&lt;&gt;"",PAGAMENTOS!J342&lt;&gt;""),PAGAMENTOS!M342=""),"1ª","OK"))))</f>
        <v>OK</v>
      </c>
      <c r="V342" s="120" t="str">
        <f>IF(U342="4ª",IF(PAGAMENTOS!AH342="","AGUARDANDO VISTORIA","NO FINANCEIRO"),IF(U342="3ª",IF(PAGAMENTOS!Z342="","AGUARDANDO VISTORIA","NO FINANCEIRO"),IF(U342="2ª",IF(PAGAMENTOS!R342="","AGUARDANDO VISTORIA","NO FINANCEIRO"),IF(U342="1ª",IF(PAGAMENTOS!J342="","AGUARDANDO LIBERAÇÃO","NO FINANCEIRO"),"OK"))))</f>
        <v>OK</v>
      </c>
      <c r="W342" s="233" t="str">
        <f>IF(U342="4ª",IF(PAGAMENTOS!AH342="",PAGAMENTOS!AG342,PAGAMENTOS!AH342),IF(U342="3ª",IF(PAGAMENTOS!Z342="",PAGAMENTOS!Y342,PAGAMENTOS!Z342),IF(U342="2ª",IF(PAGAMENTOS!R342="",PAGAMENTOS!Q342,PAGAMENTOS!R342),IF(U342="1ª",IF(PAGAMENTOS!J342="",PAGAMENTOS!I342,PAGAMENTOS!J342),"OK"))))</f>
        <v>OK</v>
      </c>
      <c r="X342" s="18">
        <f>MAX(VISTORIA!Y342,VISTORIA!U342,VISTORIA!Q342,VISTORIA!M342,VISTORIA!I342)</f>
        <v>1</v>
      </c>
      <c r="Y342" s="18">
        <f>IF(VISTORIA!Y342&lt;&gt;"",VISTORIA!Y342,IF(VISTORIA!U342&lt;&gt;"",VISTORIA!U342,IF(VISTORIA!Q342&lt;&gt;"",VISTORIA!Q342,IF(VISTORIA!M342&lt;&gt;"",VISTORIA!M342,IF(VISTORIA!I342&lt;&gt;"",VISTORIA!I342,0)))))</f>
        <v>1</v>
      </c>
      <c r="Z342" s="233">
        <f>IF(VISTORIA!Y342&lt;&gt;"",VISTORIA!W342,IF(VISTORIA!U342&lt;&gt;"",VISTORIA!S342,IF(VISTORIA!Q342&lt;&gt;"",VISTORIA!O342,IF(VISTORIA!M342&lt;&gt;"",VISTORIA!K342,IF(VISTORIA!I342&lt;&gt;"",VISTORIA!G342,"NA")))))</f>
        <v>42541</v>
      </c>
      <c r="AA342" s="233">
        <f>IF(VISTORIA!Y342&lt;&gt;"",VISTORIA!X342,IF(VISTORIA!U342&lt;&gt;"",VISTORIA!T342,IF(VISTORIA!Q342&lt;&gt;"",VISTORIA!P342,IF(VISTORIA!M342&lt;&gt;"",VISTORIA!L342,IF(VISTORIA!I342&lt;&gt;"",VISTORIA!H342,"NA")))))</f>
        <v>42541</v>
      </c>
      <c r="AB342" s="233" t="str">
        <f>IF(OR(G342="AGUARDANDO PRESTAÇÃO DE CONTAS",G342="AGUARDANDO APROVAÇÃO PRESTAÇÃO DE CONTAS",G342="CONCLUÍDO"),"PTM CONCLUÍDO",IF(AND(VISTORIA!X342="",VISTORIA!W342&lt;&gt;""),VISTORIA!W342,IF(AND(VISTORIA!T342="",VISTORIA!S342&lt;&gt;""),VISTORIA!S342,IF(AND(VISTORIA!P342="",VISTORIA!O342&lt;&gt;""),VISTORIA!O342,IF(AND(VISTORIA!L342="",VISTORIA!K342&lt;&gt;""),VISTORIA!K342,IF(AND(VISTORIA!H342="",VISTORIA!G342&lt;&gt;""),VISTORIA!G342,"SEM PEDIDO"))))))</f>
        <v>SEM PEDIDO</v>
      </c>
      <c r="AC342" s="18" t="str">
        <f>IFERROR(INDEX('CONCLUSÃO INFORMAL'!342:342,MATCH(MAX('CONCLUSÃO INFORMAL'!H342,'CONCLUSÃO INFORMAL'!L342,'CONCLUSÃO INFORMAL'!P342),'CONCLUSÃO INFORMAL'!342:342,0)-1),"NÃO INFORMADO")</f>
        <v>NÃO INFORMADO</v>
      </c>
      <c r="AD342" s="233" t="str">
        <f>IFERROR(INDEX('CONCLUSÃO INFORMAL'!342:342,MATCH(MAX('CONCLUSÃO INFORMAL'!H342,'CONCLUSÃO INFORMAL'!L342,'CONCLUSÃO INFORMAL'!P342),'CONCLUSÃO INFORMAL'!342:342,0)),"NÃO INFORMADO")</f>
        <v>NÃO INFORMADO</v>
      </c>
      <c r="AE342" s="1950" t="str">
        <f>IFERROR(INDEX('CONCLUSÃO INFORMAL'!342:342,MATCH(MAX('CONCLUSÃO INFORMAL'!H342,'CONCLUSÃO INFORMAL'!L342,'CONCLUSÃO INFORMAL'!P342),'CONCLUSÃO INFORMAL'!342:342,0)+1),"NÃO INFORMADO")</f>
        <v>NÃO INFORMADO</v>
      </c>
    </row>
    <row r="343" spans="2:31" ht="43.5" x14ac:dyDescent="0.35">
      <c r="B343" s="7" t="str">
        <f>'INF GERAIS'!B343&amp;IFERROR(IF(INDEX(APOIO!$A$5:$A$50,MATCH('INF GERAIS'!N343,APOIO!$B$5:$B$50,0))="NÃO",APOIO!$A$2&amp;"NÃO VÁLIDO",""),"")</f>
        <v>2014.0322</v>
      </c>
      <c r="C343" s="1950" t="str">
        <f>'INF GERAIS'!C343</f>
        <v>AGRESTE MERIDIONAL</v>
      </c>
      <c r="D343" s="1950" t="str">
        <f>'INF GERAIS'!D343</f>
        <v>SALOÁ</v>
      </c>
      <c r="E343" s="1950" t="str">
        <f>'INF GERAIS'!E343</f>
        <v>REVITALIZAÇÂO DA PRAÇA DO FORUM</v>
      </c>
      <c r="F343" s="1950" t="str">
        <f>'INF GERAIS'!G343</f>
        <v>NORMAL</v>
      </c>
      <c r="G343" s="12" t="str">
        <f>'INF GERAIS'!N343</f>
        <v>EM CONFERÊNCIA PARA TEMAI</v>
      </c>
      <c r="H343" s="1950" t="str">
        <f>'INF GERAIS'!O343</f>
        <v>CONCLUÍDA</v>
      </c>
      <c r="I343" s="11">
        <f>'INF GERAIS'!I343</f>
        <v>754716.54749999999</v>
      </c>
      <c r="J343" s="11">
        <f>'INF GERAIS'!J343</f>
        <v>195731.77</v>
      </c>
      <c r="K343" s="11">
        <f>'INF GERAIS'!K343</f>
        <v>195731.77</v>
      </c>
      <c r="L343" s="11">
        <f>'INF GERAIS'!L343</f>
        <v>0</v>
      </c>
      <c r="M343" s="11">
        <f>'INF GERAIS'!M343</f>
        <v>0</v>
      </c>
      <c r="N343" s="233">
        <f>IF(MAX(PAGAMENTOS!M343,PAGAMENTOS!U343,PAGAMENTOS!AC343,PAGAMENTOS!AK343,PAGAMENTOS!AQ343,PAGAMENTOS!AW343)=0,"SEM PAGAMENTO",IFERROR(INDEX(PAGAMENTOS!343:343,MATCH(MAX(PAGAMENTOS!M343,PAGAMENTOS!U343,PAGAMENTOS!AC343,PAGAMENTOS!AK343,PAGAMENTOS!AQ343,PAGAMENTOS!AW343),PAGAMENTOS!343:343,0)),"SEM PAGAMENTO"))</f>
        <v>42542</v>
      </c>
      <c r="O343" s="120" t="str">
        <f>IF(MAX(PAGAMENTOS!M343,PAGAMENTOS!U343,PAGAMENTOS!AC343,PAGAMENTOS!AK343,PAGAMENTOS!AQ343,PAGAMENTOS!AW343)=0,"SEM PAGAMENTO",IFERROR(IF(MATCH(MAX(PAGAMENTOS!M343,PAGAMENTOS!U343,PAGAMENTOS!AC343,PAGAMENTOS!AK343,PAGAMENTOS!AQ343,PAGAMENTOS!AW343),PAGAMENTOS!343:343,0)&gt;40,INDEX(PAGAMENTOS!343:343,MATCH(MAX(PAGAMENTOS!M343,PAGAMENTOS!U343,PAGAMENTOS!AC343,PAGAMENTOS!AK343,PAGAMENTOS!AQ343,PAGAMENTOS!AW343),PAGAMENTOS!343:343,0)-2)&amp;" P COMP.",IF(MATCH(MAX(PAGAMENTOS!M343,PAGAMENTOS!U343,PAGAMENTOS!AC343,PAGAMENTOS!AK343,PAGAMENTOS!AQ343,PAGAMENTOS!AW343),PAGAMENTOS!343:343,0)=13,"1ª P",IF(MATCH(MAX(PAGAMENTOS!M343,PAGAMENTOS!U343,PAGAMENTOS!AC343,PAGAMENTOS!AK343,PAGAMENTOS!AQ343,PAGAMENTOS!AW343),PAGAMENTOS!343:343,0)=21,"2ª P",IF(MATCH(MAX(PAGAMENTOS!M343,PAGAMENTOS!U343,PAGAMENTOS!AC343,PAGAMENTOS!AK343,PAGAMENTOS!AQ343,PAGAMENTOS!AW343),PAGAMENTOS!343:343,0)=29,"3ª P",IF(PAGAMENTOS!AC343=PAGAMENTOS!AK343,"4ª P","4ª P"))))),"SEM PAGAMENTO"))</f>
        <v>4ª P</v>
      </c>
      <c r="P343" s="11">
        <f>IF(MAX(PAGAMENTOS!M343,PAGAMENTOS!U343,PAGAMENTOS!AC343,PAGAMENTOS!AK343,PAGAMENTOS!AQ343,PAGAMENTOS!AW343)=0,"SEM PAGAMENTO",IFERROR(INDEX(PAGAMENTOS!343:343,MATCH(MAX(PAGAMENTOS!M343,PAGAMENTOS!U343,PAGAMENTOS!AC343,PAGAMENTOS!AK343,PAGAMENTOS!AQ343,PAGAMENTOS!AW343),PAGAMENTOS!343:343,0)-1),"SEM PAGAMENTO"))</f>
        <v>39146.36</v>
      </c>
      <c r="Q343" s="11">
        <f>SUM(PAGAMENTOS!G343,PAGAMENTOS!L343,PAGAMENTOS!T343,PAGAMENTOS!AB343,PAGAMENTOS!AJ343,PAGAMENTOS!AP343,PAGAMENTOS!AV343)</f>
        <v>195731.77000000002</v>
      </c>
      <c r="R343" s="11">
        <f>SUM(PAGAMENTOS!G343,PAGAMENTOS!H343,PAGAMENTOS!L343,PAGAMENTOS!T343,PAGAMENTOS!AB343,PAGAMENTOS!AJ343,PAGAMENTOS!AP343,PAGAMENTOS!AV343)</f>
        <v>195731.77000000002</v>
      </c>
      <c r="S343" s="17">
        <f t="shared" si="5"/>
        <v>1.0000000000000002</v>
      </c>
      <c r="T343" s="11">
        <f>IF(RIGHT(B343)="O",0,IF(AND(R343=0,PAGAMENTOS!H343&lt;&gt;0),0,K343-R343))</f>
        <v>-2.9103830456733704E-11</v>
      </c>
      <c r="U343" s="120" t="str">
        <f>IF(AND(OR(PAGAMENTOS!AG343&lt;&gt;"",PAGAMENTOS!AH343&lt;&gt;""),PAGAMENTOS!AK343=""),"4ª",IF(AND(OR(PAGAMENTOS!Y343&lt;&gt;"",PAGAMENTOS!Z343&lt;&gt;""),PAGAMENTOS!AC343=""),"3ª",IF(AND(OR(PAGAMENTOS!Q343&lt;&gt;"",PAGAMENTOS!R343&lt;&gt;""),PAGAMENTOS!U343=""),"2ª",IF(AND(OR(PAGAMENTOS!I343&lt;&gt;"",PAGAMENTOS!J343&lt;&gt;""),PAGAMENTOS!M343=""),"1ª","OK"))))</f>
        <v>OK</v>
      </c>
      <c r="V343" s="120" t="str">
        <f>IF(U343="4ª",IF(PAGAMENTOS!AH343="","AGUARDANDO VISTORIA","NO FINANCEIRO"),IF(U343="3ª",IF(PAGAMENTOS!Z343="","AGUARDANDO VISTORIA","NO FINANCEIRO"),IF(U343="2ª",IF(PAGAMENTOS!R343="","AGUARDANDO VISTORIA","NO FINANCEIRO"),IF(U343="1ª",IF(PAGAMENTOS!J343="","AGUARDANDO LIBERAÇÃO","NO FINANCEIRO"),"OK"))))</f>
        <v>OK</v>
      </c>
      <c r="W343" s="233" t="str">
        <f>IF(U343="4ª",IF(PAGAMENTOS!AH343="",PAGAMENTOS!AG343,PAGAMENTOS!AH343),IF(U343="3ª",IF(PAGAMENTOS!Z343="",PAGAMENTOS!Y343,PAGAMENTOS!Z343),IF(U343="2ª",IF(PAGAMENTOS!R343="",PAGAMENTOS!Q343,PAGAMENTOS!R343),IF(U343="1ª",IF(PAGAMENTOS!J343="",PAGAMENTOS!I343,PAGAMENTOS!J343),"OK"))))</f>
        <v>OK</v>
      </c>
      <c r="X343" s="18">
        <f>MAX(VISTORIA!Y343,VISTORIA!U343,VISTORIA!Q343,VISTORIA!M343,VISTORIA!I343)</f>
        <v>1</v>
      </c>
      <c r="Y343" s="18">
        <f>IF(VISTORIA!Y343&lt;&gt;"",VISTORIA!Y343,IF(VISTORIA!U343&lt;&gt;"",VISTORIA!U343,IF(VISTORIA!Q343&lt;&gt;"",VISTORIA!Q343,IF(VISTORIA!M343&lt;&gt;"",VISTORIA!M343,IF(VISTORIA!I343&lt;&gt;"",VISTORIA!I343,0)))))</f>
        <v>1</v>
      </c>
      <c r="Z343" s="233">
        <f>IF(VISTORIA!Y343&lt;&gt;"",VISTORIA!W343,IF(VISTORIA!U343&lt;&gt;"",VISTORIA!S343,IF(VISTORIA!Q343&lt;&gt;"",VISTORIA!O343,IF(VISTORIA!M343&lt;&gt;"",VISTORIA!K343,IF(VISTORIA!I343&lt;&gt;"",VISTORIA!G343,"NA")))))</f>
        <v>42541</v>
      </c>
      <c r="AA343" s="233">
        <f>IF(VISTORIA!Y343&lt;&gt;"",VISTORIA!X343,IF(VISTORIA!U343&lt;&gt;"",VISTORIA!T343,IF(VISTORIA!Q343&lt;&gt;"",VISTORIA!P343,IF(VISTORIA!M343&lt;&gt;"",VISTORIA!L343,IF(VISTORIA!I343&lt;&gt;"",VISTORIA!H343,"NA")))))</f>
        <v>42541</v>
      </c>
      <c r="AB343" s="233" t="str">
        <f>IF(OR(G343="AGUARDANDO PRESTAÇÃO DE CONTAS",G343="AGUARDANDO APROVAÇÃO PRESTAÇÃO DE CONTAS",G343="CONCLUÍDO"),"PTM CONCLUÍDO",IF(AND(VISTORIA!X343="",VISTORIA!W343&lt;&gt;""),VISTORIA!W343,IF(AND(VISTORIA!T343="",VISTORIA!S343&lt;&gt;""),VISTORIA!S343,IF(AND(VISTORIA!P343="",VISTORIA!O343&lt;&gt;""),VISTORIA!O343,IF(AND(VISTORIA!L343="",VISTORIA!K343&lt;&gt;""),VISTORIA!K343,IF(AND(VISTORIA!H343="",VISTORIA!G343&lt;&gt;""),VISTORIA!G343,"SEM PEDIDO"))))))</f>
        <v>SEM PEDIDO</v>
      </c>
      <c r="AC343" s="18" t="str">
        <f>IFERROR(INDEX('CONCLUSÃO INFORMAL'!343:343,MATCH(MAX('CONCLUSÃO INFORMAL'!H343,'CONCLUSÃO INFORMAL'!L343,'CONCLUSÃO INFORMAL'!P343),'CONCLUSÃO INFORMAL'!343:343,0)-1),"NÃO INFORMADO")</f>
        <v>NÃO INFORMADO</v>
      </c>
      <c r="AD343" s="233" t="str">
        <f>IFERROR(INDEX('CONCLUSÃO INFORMAL'!343:343,MATCH(MAX('CONCLUSÃO INFORMAL'!H343,'CONCLUSÃO INFORMAL'!L343,'CONCLUSÃO INFORMAL'!P343),'CONCLUSÃO INFORMAL'!343:343,0)),"NÃO INFORMADO")</f>
        <v>NÃO INFORMADO</v>
      </c>
      <c r="AE343" s="1950" t="str">
        <f>IFERROR(INDEX('CONCLUSÃO INFORMAL'!343:343,MATCH(MAX('CONCLUSÃO INFORMAL'!H343,'CONCLUSÃO INFORMAL'!L343,'CONCLUSÃO INFORMAL'!P343),'CONCLUSÃO INFORMAL'!343:343,0)+1),"NÃO INFORMADO")</f>
        <v>NÃO INFORMADO</v>
      </c>
    </row>
    <row r="344" spans="2:31" ht="43.5" x14ac:dyDescent="0.35">
      <c r="B344" s="7" t="str">
        <f>'INF GERAIS'!B344&amp;IFERROR(IF(INDEX(APOIO!$A$5:$A$50,MATCH('INF GERAIS'!N344,APOIO!$B$5:$B$50,0))="NÃO",APOIO!$A$2&amp;"NÃO VÁLIDO",""),"")</f>
        <v>2014.0323</v>
      </c>
      <c r="C344" s="1950" t="str">
        <f>'INF GERAIS'!C344</f>
        <v>AGRESTE MERIDIONAL</v>
      </c>
      <c r="D344" s="1950" t="str">
        <f>'INF GERAIS'!D344</f>
        <v>SALOÁ</v>
      </c>
      <c r="E344" s="1950" t="str">
        <f>'INF GERAIS'!E344</f>
        <v>CONSTRUÇÃO DA PRAÇA DO JAQUEIRÃO</v>
      </c>
      <c r="F344" s="1950" t="str">
        <f>'INF GERAIS'!G344</f>
        <v>NORMAL</v>
      </c>
      <c r="G344" s="12" t="str">
        <f>'INF GERAIS'!N344</f>
        <v>EM CONFERÊNCIA PARA TEMAI</v>
      </c>
      <c r="H344" s="1950" t="str">
        <f>'INF GERAIS'!O344</f>
        <v>CONCLUÍDA</v>
      </c>
      <c r="I344" s="11">
        <f>'INF GERAIS'!I344</f>
        <v>754716.54749999999</v>
      </c>
      <c r="J344" s="11">
        <f>'INF GERAIS'!J344</f>
        <v>86715.6</v>
      </c>
      <c r="K344" s="11">
        <f>'INF GERAIS'!K344</f>
        <v>86715.6</v>
      </c>
      <c r="L344" s="11">
        <f>'INF GERAIS'!L344</f>
        <v>0</v>
      </c>
      <c r="M344" s="11">
        <f>'INF GERAIS'!M344</f>
        <v>0</v>
      </c>
      <c r="N344" s="233">
        <f>IF(MAX(PAGAMENTOS!M344,PAGAMENTOS!U344,PAGAMENTOS!AC344,PAGAMENTOS!AK344,PAGAMENTOS!AQ344,PAGAMENTOS!AW344)=0,"SEM PAGAMENTO",IFERROR(INDEX(PAGAMENTOS!344:344,MATCH(MAX(PAGAMENTOS!M344,PAGAMENTOS!U344,PAGAMENTOS!AC344,PAGAMENTOS!AK344,PAGAMENTOS!AQ344,PAGAMENTOS!AW344),PAGAMENTOS!344:344,0)),"SEM PAGAMENTO"))</f>
        <v>42542</v>
      </c>
      <c r="O344" s="120" t="str">
        <f>IF(MAX(PAGAMENTOS!M344,PAGAMENTOS!U344,PAGAMENTOS!AC344,PAGAMENTOS!AK344,PAGAMENTOS!AQ344,PAGAMENTOS!AW344)=0,"SEM PAGAMENTO",IFERROR(IF(MATCH(MAX(PAGAMENTOS!M344,PAGAMENTOS!U344,PAGAMENTOS!AC344,PAGAMENTOS!AK344,PAGAMENTOS!AQ344,PAGAMENTOS!AW344),PAGAMENTOS!344:344,0)&gt;40,INDEX(PAGAMENTOS!344:344,MATCH(MAX(PAGAMENTOS!M344,PAGAMENTOS!U344,PAGAMENTOS!AC344,PAGAMENTOS!AK344,PAGAMENTOS!AQ344,PAGAMENTOS!AW344),PAGAMENTOS!344:344,0)-2)&amp;" P COMP.",IF(MATCH(MAX(PAGAMENTOS!M344,PAGAMENTOS!U344,PAGAMENTOS!AC344,PAGAMENTOS!AK344,PAGAMENTOS!AQ344,PAGAMENTOS!AW344),PAGAMENTOS!344:344,0)=13,"1ª P",IF(MATCH(MAX(PAGAMENTOS!M344,PAGAMENTOS!U344,PAGAMENTOS!AC344,PAGAMENTOS!AK344,PAGAMENTOS!AQ344,PAGAMENTOS!AW344),PAGAMENTOS!344:344,0)=21,"2ª P",IF(MATCH(MAX(PAGAMENTOS!M344,PAGAMENTOS!U344,PAGAMENTOS!AC344,PAGAMENTOS!AK344,PAGAMENTOS!AQ344,PAGAMENTOS!AW344),PAGAMENTOS!344:344,0)=29,"3ª P",IF(PAGAMENTOS!AC344=PAGAMENTOS!AK344,"4ª P","4ª P"))))),"SEM PAGAMENTO"))</f>
        <v>4ª P</v>
      </c>
      <c r="P344" s="11">
        <f>IF(MAX(PAGAMENTOS!M344,PAGAMENTOS!U344,PAGAMENTOS!AC344,PAGAMENTOS!AK344,PAGAMENTOS!AQ344,PAGAMENTOS!AW344)=0,"SEM PAGAMENTO",IFERROR(INDEX(PAGAMENTOS!344:344,MATCH(MAX(PAGAMENTOS!M344,PAGAMENTOS!U344,PAGAMENTOS!AC344,PAGAMENTOS!AK344,PAGAMENTOS!AQ344,PAGAMENTOS!AW344),PAGAMENTOS!344:344,0)-1),"SEM PAGAMENTO"))</f>
        <v>17343.12</v>
      </c>
      <c r="Q344" s="11">
        <f>SUM(PAGAMENTOS!G344,PAGAMENTOS!L344,PAGAMENTOS!T344,PAGAMENTOS!AB344,PAGAMENTOS!AJ344,PAGAMENTOS!AP344,PAGAMENTOS!AV344)</f>
        <v>86715.6</v>
      </c>
      <c r="R344" s="11">
        <f>SUM(PAGAMENTOS!G344,PAGAMENTOS!H344,PAGAMENTOS!L344,PAGAMENTOS!T344,PAGAMENTOS!AB344,PAGAMENTOS!AJ344,PAGAMENTOS!AP344,PAGAMENTOS!AV344)</f>
        <v>86715.6</v>
      </c>
      <c r="S344" s="17">
        <f t="shared" si="5"/>
        <v>1</v>
      </c>
      <c r="T344" s="11">
        <f>IF(RIGHT(B344)="O",0,IF(AND(R344=0,PAGAMENTOS!H344&lt;&gt;0),0,K344-R344))</f>
        <v>0</v>
      </c>
      <c r="U344" s="120" t="str">
        <f>IF(AND(OR(PAGAMENTOS!AG344&lt;&gt;"",PAGAMENTOS!AH344&lt;&gt;""),PAGAMENTOS!AK344=""),"4ª",IF(AND(OR(PAGAMENTOS!Y344&lt;&gt;"",PAGAMENTOS!Z344&lt;&gt;""),PAGAMENTOS!AC344=""),"3ª",IF(AND(OR(PAGAMENTOS!Q344&lt;&gt;"",PAGAMENTOS!R344&lt;&gt;""),PAGAMENTOS!U344=""),"2ª",IF(AND(OR(PAGAMENTOS!I344&lt;&gt;"",PAGAMENTOS!J344&lt;&gt;""),PAGAMENTOS!M344=""),"1ª","OK"))))</f>
        <v>OK</v>
      </c>
      <c r="V344" s="120" t="str">
        <f>IF(U344="4ª",IF(PAGAMENTOS!AH344="","AGUARDANDO VISTORIA","NO FINANCEIRO"),IF(U344="3ª",IF(PAGAMENTOS!Z344="","AGUARDANDO VISTORIA","NO FINANCEIRO"),IF(U344="2ª",IF(PAGAMENTOS!R344="","AGUARDANDO VISTORIA","NO FINANCEIRO"),IF(U344="1ª",IF(PAGAMENTOS!J344="","AGUARDANDO LIBERAÇÃO","NO FINANCEIRO"),"OK"))))</f>
        <v>OK</v>
      </c>
      <c r="W344" s="233" t="str">
        <f>IF(U344="4ª",IF(PAGAMENTOS!AH344="",PAGAMENTOS!AG344,PAGAMENTOS!AH344),IF(U344="3ª",IF(PAGAMENTOS!Z344="",PAGAMENTOS!Y344,PAGAMENTOS!Z344),IF(U344="2ª",IF(PAGAMENTOS!R344="",PAGAMENTOS!Q344,PAGAMENTOS!R344),IF(U344="1ª",IF(PAGAMENTOS!J344="",PAGAMENTOS!I344,PAGAMENTOS!J344),"OK"))))</f>
        <v>OK</v>
      </c>
      <c r="X344" s="18">
        <f>MAX(VISTORIA!Y344,VISTORIA!U344,VISTORIA!Q344,VISTORIA!M344,VISTORIA!I344)</f>
        <v>1</v>
      </c>
      <c r="Y344" s="18">
        <f>IF(VISTORIA!Y344&lt;&gt;"",VISTORIA!Y344,IF(VISTORIA!U344&lt;&gt;"",VISTORIA!U344,IF(VISTORIA!Q344&lt;&gt;"",VISTORIA!Q344,IF(VISTORIA!M344&lt;&gt;"",VISTORIA!M344,IF(VISTORIA!I344&lt;&gt;"",VISTORIA!I344,0)))))</f>
        <v>1</v>
      </c>
      <c r="Z344" s="233">
        <f>IF(VISTORIA!Y344&lt;&gt;"",VISTORIA!W344,IF(VISTORIA!U344&lt;&gt;"",VISTORIA!S344,IF(VISTORIA!Q344&lt;&gt;"",VISTORIA!O344,IF(VISTORIA!M344&lt;&gt;"",VISTORIA!K344,IF(VISTORIA!I344&lt;&gt;"",VISTORIA!G344,"NA")))))</f>
        <v>42541</v>
      </c>
      <c r="AA344" s="233">
        <f>IF(VISTORIA!Y344&lt;&gt;"",VISTORIA!X344,IF(VISTORIA!U344&lt;&gt;"",VISTORIA!T344,IF(VISTORIA!Q344&lt;&gt;"",VISTORIA!P344,IF(VISTORIA!M344&lt;&gt;"",VISTORIA!L344,IF(VISTORIA!I344&lt;&gt;"",VISTORIA!H344,"NA")))))</f>
        <v>42541</v>
      </c>
      <c r="AB344" s="233" t="str">
        <f>IF(OR(G344="AGUARDANDO PRESTAÇÃO DE CONTAS",G344="AGUARDANDO APROVAÇÃO PRESTAÇÃO DE CONTAS",G344="CONCLUÍDO"),"PTM CONCLUÍDO",IF(AND(VISTORIA!X344="",VISTORIA!W344&lt;&gt;""),VISTORIA!W344,IF(AND(VISTORIA!T344="",VISTORIA!S344&lt;&gt;""),VISTORIA!S344,IF(AND(VISTORIA!P344="",VISTORIA!O344&lt;&gt;""),VISTORIA!O344,IF(AND(VISTORIA!L344="",VISTORIA!K344&lt;&gt;""),VISTORIA!K344,IF(AND(VISTORIA!H344="",VISTORIA!G344&lt;&gt;""),VISTORIA!G344,"SEM PEDIDO"))))))</f>
        <v>SEM PEDIDO</v>
      </c>
      <c r="AC344" s="18" t="str">
        <f>IFERROR(INDEX('CONCLUSÃO INFORMAL'!344:344,MATCH(MAX('CONCLUSÃO INFORMAL'!H344,'CONCLUSÃO INFORMAL'!L344,'CONCLUSÃO INFORMAL'!P344),'CONCLUSÃO INFORMAL'!344:344,0)-1),"NÃO INFORMADO")</f>
        <v>NÃO INFORMADO</v>
      </c>
      <c r="AD344" s="233" t="str">
        <f>IFERROR(INDEX('CONCLUSÃO INFORMAL'!344:344,MATCH(MAX('CONCLUSÃO INFORMAL'!H344,'CONCLUSÃO INFORMAL'!L344,'CONCLUSÃO INFORMAL'!P344),'CONCLUSÃO INFORMAL'!344:344,0)),"NÃO INFORMADO")</f>
        <v>NÃO INFORMADO</v>
      </c>
      <c r="AE344" s="1950" t="str">
        <f>IFERROR(INDEX('CONCLUSÃO INFORMAL'!344:344,MATCH(MAX('CONCLUSÃO INFORMAL'!H344,'CONCLUSÃO INFORMAL'!L344,'CONCLUSÃO INFORMAL'!P344),'CONCLUSÃO INFORMAL'!344:344,0)+1),"NÃO INFORMADO")</f>
        <v>NÃO INFORMADO</v>
      </c>
    </row>
    <row r="345" spans="2:31" ht="43.5" x14ac:dyDescent="0.35">
      <c r="B345" s="7" t="str">
        <f>'INF GERAIS'!B345&amp;IFERROR(IF(INDEX(APOIO!$A$5:$A$50,MATCH('INF GERAIS'!N345,APOIO!$B$5:$B$50,0))="NÃO",APOIO!$A$2&amp;"NÃO VÁLIDO",""),"")</f>
        <v>2014.0324</v>
      </c>
      <c r="C345" s="1950" t="str">
        <f>'INF GERAIS'!C345</f>
        <v>AGRESTE MERIDIONAL</v>
      </c>
      <c r="D345" s="1950" t="str">
        <f>'INF GERAIS'!D345</f>
        <v>SALOÁ</v>
      </c>
      <c r="E345" s="1950" t="str">
        <f>'INF GERAIS'!E345</f>
        <v>CONSTRUÇÃO DA PRAÇA ANTÔNIO MARÇAL FILHO</v>
      </c>
      <c r="F345" s="1950" t="str">
        <f>'INF GERAIS'!G345</f>
        <v>NORMAL</v>
      </c>
      <c r="G345" s="12" t="str">
        <f>'INF GERAIS'!N345</f>
        <v>EM CONFERÊNCIA PARA TEMAI</v>
      </c>
      <c r="H345" s="1950" t="str">
        <f>'INF GERAIS'!O345</f>
        <v>CONCLUÍDA</v>
      </c>
      <c r="I345" s="11">
        <f>'INF GERAIS'!I345</f>
        <v>754716.54749999999</v>
      </c>
      <c r="J345" s="11">
        <f>'INF GERAIS'!J345</f>
        <v>59082.65</v>
      </c>
      <c r="K345" s="11">
        <f>'INF GERAIS'!K345</f>
        <v>59082.65</v>
      </c>
      <c r="L345" s="11">
        <f>'INF GERAIS'!L345</f>
        <v>0</v>
      </c>
      <c r="M345" s="11">
        <f>'INF GERAIS'!M345</f>
        <v>0</v>
      </c>
      <c r="N345" s="233">
        <f>IF(MAX(PAGAMENTOS!M345,PAGAMENTOS!U345,PAGAMENTOS!AC345,PAGAMENTOS!AK345,PAGAMENTOS!AQ345,PAGAMENTOS!AW345)=0,"SEM PAGAMENTO",IFERROR(INDEX(PAGAMENTOS!345:345,MATCH(MAX(PAGAMENTOS!M345,PAGAMENTOS!U345,PAGAMENTOS!AC345,PAGAMENTOS!AK345,PAGAMENTOS!AQ345,PAGAMENTOS!AW345),PAGAMENTOS!345:345,0)),"SEM PAGAMENTO"))</f>
        <v>42542</v>
      </c>
      <c r="O345" s="120" t="str">
        <f>IF(MAX(PAGAMENTOS!M345,PAGAMENTOS!U345,PAGAMENTOS!AC345,PAGAMENTOS!AK345,PAGAMENTOS!AQ345,PAGAMENTOS!AW345)=0,"SEM PAGAMENTO",IFERROR(IF(MATCH(MAX(PAGAMENTOS!M345,PAGAMENTOS!U345,PAGAMENTOS!AC345,PAGAMENTOS!AK345,PAGAMENTOS!AQ345,PAGAMENTOS!AW345),PAGAMENTOS!345:345,0)&gt;40,INDEX(PAGAMENTOS!345:345,MATCH(MAX(PAGAMENTOS!M345,PAGAMENTOS!U345,PAGAMENTOS!AC345,PAGAMENTOS!AK345,PAGAMENTOS!AQ345,PAGAMENTOS!AW345),PAGAMENTOS!345:345,0)-2)&amp;" P COMP.",IF(MATCH(MAX(PAGAMENTOS!M345,PAGAMENTOS!U345,PAGAMENTOS!AC345,PAGAMENTOS!AK345,PAGAMENTOS!AQ345,PAGAMENTOS!AW345),PAGAMENTOS!345:345,0)=13,"1ª P",IF(MATCH(MAX(PAGAMENTOS!M345,PAGAMENTOS!U345,PAGAMENTOS!AC345,PAGAMENTOS!AK345,PAGAMENTOS!AQ345,PAGAMENTOS!AW345),PAGAMENTOS!345:345,0)=21,"2ª P",IF(MATCH(MAX(PAGAMENTOS!M345,PAGAMENTOS!U345,PAGAMENTOS!AC345,PAGAMENTOS!AK345,PAGAMENTOS!AQ345,PAGAMENTOS!AW345),PAGAMENTOS!345:345,0)=29,"3ª P",IF(PAGAMENTOS!AC345=PAGAMENTOS!AK345,"4ª P","4ª P"))))),"SEM PAGAMENTO"))</f>
        <v>4ª P</v>
      </c>
      <c r="P345" s="11">
        <f>IF(MAX(PAGAMENTOS!M345,PAGAMENTOS!U345,PAGAMENTOS!AC345,PAGAMENTOS!AK345,PAGAMENTOS!AQ345,PAGAMENTOS!AW345)=0,"SEM PAGAMENTO",IFERROR(INDEX(PAGAMENTOS!345:345,MATCH(MAX(PAGAMENTOS!M345,PAGAMENTOS!U345,PAGAMENTOS!AC345,PAGAMENTOS!AK345,PAGAMENTOS!AQ345,PAGAMENTOS!AW345),PAGAMENTOS!345:345,0)-1),"SEM PAGAMENTO"))</f>
        <v>11816.53</v>
      </c>
      <c r="Q345" s="11">
        <f>SUM(PAGAMENTOS!G345,PAGAMENTOS!L345,PAGAMENTOS!T345,PAGAMENTOS!AB345,PAGAMENTOS!AJ345,PAGAMENTOS!AP345,PAGAMENTOS!AV345)</f>
        <v>59082.65</v>
      </c>
      <c r="R345" s="11">
        <f>SUM(PAGAMENTOS!G345,PAGAMENTOS!H345,PAGAMENTOS!L345,PAGAMENTOS!T345,PAGAMENTOS!AB345,PAGAMENTOS!AJ345,PAGAMENTOS!AP345,PAGAMENTOS!AV345)</f>
        <v>59082.65</v>
      </c>
      <c r="S345" s="17">
        <f t="shared" si="5"/>
        <v>1</v>
      </c>
      <c r="T345" s="11">
        <f>IF(RIGHT(B345)="O",0,IF(AND(R345=0,PAGAMENTOS!H345&lt;&gt;0),0,K345-R345))</f>
        <v>0</v>
      </c>
      <c r="U345" s="120" t="str">
        <f>IF(AND(OR(PAGAMENTOS!AG345&lt;&gt;"",PAGAMENTOS!AH345&lt;&gt;""),PAGAMENTOS!AK345=""),"4ª",IF(AND(OR(PAGAMENTOS!Y345&lt;&gt;"",PAGAMENTOS!Z345&lt;&gt;""),PAGAMENTOS!AC345=""),"3ª",IF(AND(OR(PAGAMENTOS!Q345&lt;&gt;"",PAGAMENTOS!R345&lt;&gt;""),PAGAMENTOS!U345=""),"2ª",IF(AND(OR(PAGAMENTOS!I345&lt;&gt;"",PAGAMENTOS!J345&lt;&gt;""),PAGAMENTOS!M345=""),"1ª","OK"))))</f>
        <v>OK</v>
      </c>
      <c r="V345" s="120" t="str">
        <f>IF(U345="4ª",IF(PAGAMENTOS!AH345="","AGUARDANDO VISTORIA","NO FINANCEIRO"),IF(U345="3ª",IF(PAGAMENTOS!Z345="","AGUARDANDO VISTORIA","NO FINANCEIRO"),IF(U345="2ª",IF(PAGAMENTOS!R345="","AGUARDANDO VISTORIA","NO FINANCEIRO"),IF(U345="1ª",IF(PAGAMENTOS!J345="","AGUARDANDO LIBERAÇÃO","NO FINANCEIRO"),"OK"))))</f>
        <v>OK</v>
      </c>
      <c r="W345" s="233" t="str">
        <f>IF(U345="4ª",IF(PAGAMENTOS!AH345="",PAGAMENTOS!AG345,PAGAMENTOS!AH345),IF(U345="3ª",IF(PAGAMENTOS!Z345="",PAGAMENTOS!Y345,PAGAMENTOS!Z345),IF(U345="2ª",IF(PAGAMENTOS!R345="",PAGAMENTOS!Q345,PAGAMENTOS!R345),IF(U345="1ª",IF(PAGAMENTOS!J345="",PAGAMENTOS!I345,PAGAMENTOS!J345),"OK"))))</f>
        <v>OK</v>
      </c>
      <c r="X345" s="18">
        <f>MAX(VISTORIA!Y345,VISTORIA!U345,VISTORIA!Q345,VISTORIA!M345,VISTORIA!I345)</f>
        <v>1</v>
      </c>
      <c r="Y345" s="18">
        <f>IF(VISTORIA!Y345&lt;&gt;"",VISTORIA!Y345,IF(VISTORIA!U345&lt;&gt;"",VISTORIA!U345,IF(VISTORIA!Q345&lt;&gt;"",VISTORIA!Q345,IF(VISTORIA!M345&lt;&gt;"",VISTORIA!M345,IF(VISTORIA!I345&lt;&gt;"",VISTORIA!I345,0)))))</f>
        <v>1</v>
      </c>
      <c r="Z345" s="233">
        <f>IF(VISTORIA!Y345&lt;&gt;"",VISTORIA!W345,IF(VISTORIA!U345&lt;&gt;"",VISTORIA!S345,IF(VISTORIA!Q345&lt;&gt;"",VISTORIA!O345,IF(VISTORIA!M345&lt;&gt;"",VISTORIA!K345,IF(VISTORIA!I345&lt;&gt;"",VISTORIA!G345,"NA")))))</f>
        <v>42541</v>
      </c>
      <c r="AA345" s="233">
        <f>IF(VISTORIA!Y345&lt;&gt;"",VISTORIA!X345,IF(VISTORIA!U345&lt;&gt;"",VISTORIA!T345,IF(VISTORIA!Q345&lt;&gt;"",VISTORIA!P345,IF(VISTORIA!M345&lt;&gt;"",VISTORIA!L345,IF(VISTORIA!I345&lt;&gt;"",VISTORIA!H345,"NA")))))</f>
        <v>42541</v>
      </c>
      <c r="AB345" s="233" t="str">
        <f>IF(OR(G345="AGUARDANDO PRESTAÇÃO DE CONTAS",G345="AGUARDANDO APROVAÇÃO PRESTAÇÃO DE CONTAS",G345="CONCLUÍDO"),"PTM CONCLUÍDO",IF(AND(VISTORIA!X345="",VISTORIA!W345&lt;&gt;""),VISTORIA!W345,IF(AND(VISTORIA!T345="",VISTORIA!S345&lt;&gt;""),VISTORIA!S345,IF(AND(VISTORIA!P345="",VISTORIA!O345&lt;&gt;""),VISTORIA!O345,IF(AND(VISTORIA!L345="",VISTORIA!K345&lt;&gt;""),VISTORIA!K345,IF(AND(VISTORIA!H345="",VISTORIA!G345&lt;&gt;""),VISTORIA!G345,"SEM PEDIDO"))))))</f>
        <v>SEM PEDIDO</v>
      </c>
      <c r="AC345" s="18" t="str">
        <f>IFERROR(INDEX('CONCLUSÃO INFORMAL'!345:345,MATCH(MAX('CONCLUSÃO INFORMAL'!H345,'CONCLUSÃO INFORMAL'!L345,'CONCLUSÃO INFORMAL'!P345),'CONCLUSÃO INFORMAL'!345:345,0)-1),"NÃO INFORMADO")</f>
        <v>NÃO INFORMADO</v>
      </c>
      <c r="AD345" s="233" t="str">
        <f>IFERROR(INDEX('CONCLUSÃO INFORMAL'!345:345,MATCH(MAX('CONCLUSÃO INFORMAL'!H345,'CONCLUSÃO INFORMAL'!L345,'CONCLUSÃO INFORMAL'!P345),'CONCLUSÃO INFORMAL'!345:345,0)),"NÃO INFORMADO")</f>
        <v>NÃO INFORMADO</v>
      </c>
      <c r="AE345" s="1950" t="str">
        <f>IFERROR(INDEX('CONCLUSÃO INFORMAL'!345:345,MATCH(MAX('CONCLUSÃO INFORMAL'!H345,'CONCLUSÃO INFORMAL'!L345,'CONCLUSÃO INFORMAL'!P345),'CONCLUSÃO INFORMAL'!345:345,0)+1),"NÃO INFORMADO")</f>
        <v>NÃO INFORMADO</v>
      </c>
    </row>
    <row r="346" spans="2:31" ht="72.5" x14ac:dyDescent="0.35">
      <c r="B346" s="7" t="str">
        <f>'INF GERAIS'!B346&amp;IFERROR(IF(INDEX(APOIO!$A$5:$A$50,MATCH('INF GERAIS'!N346,APOIO!$B$5:$B$50,0))="NÃO",APOIO!$A$2&amp;"NÃO VÁLIDO",""),"")</f>
        <v>2014.0325</v>
      </c>
      <c r="C346" s="1950" t="str">
        <f>'INF GERAIS'!C346</f>
        <v>AGRESTE CENTRAL</v>
      </c>
      <c r="D346" s="1950" t="str">
        <f>'INF GERAIS'!D346</f>
        <v>SANHARÓ</v>
      </c>
      <c r="E346" s="1950" t="str">
        <f>'INF GERAIS'!E346</f>
        <v>CALÇAMENTO EM PEDRA GRANÍTICA DE RUAS DIVERSAS E ACESSOS A DISTRITOS E COMUNIDADES DA ZONA RURAL</v>
      </c>
      <c r="F346" s="1950" t="str">
        <f>'INF GERAIS'!G346</f>
        <v>NORMAL</v>
      </c>
      <c r="G346" s="1950" t="str">
        <f>'INF GERAIS'!N346</f>
        <v>APROVADO</v>
      </c>
      <c r="H346" s="1950" t="str">
        <f>'INF GERAIS'!O346</f>
        <v>EM ANDAMENTO</v>
      </c>
      <c r="I346" s="11">
        <f>'INF GERAIS'!I346</f>
        <v>905659.85666666657</v>
      </c>
      <c r="J346" s="11">
        <f>'INF GERAIS'!J346</f>
        <v>1087206.3799999999</v>
      </c>
      <c r="K346" s="11">
        <f>'INF GERAIS'!K346</f>
        <v>873094.68</v>
      </c>
      <c r="L346" s="11">
        <f>'INF GERAIS'!L346</f>
        <v>0</v>
      </c>
      <c r="M346" s="11">
        <f>'INF GERAIS'!M346</f>
        <v>214111.7</v>
      </c>
      <c r="N346" s="233">
        <f>IF(MAX(PAGAMENTOS!M346,PAGAMENTOS!U346,PAGAMENTOS!AC346,PAGAMENTOS!AK346,PAGAMENTOS!AQ346,PAGAMENTOS!AW346)=0,"SEM PAGAMENTO",IFERROR(INDEX(PAGAMENTOS!346:346,MATCH(MAX(PAGAMENTOS!M346,PAGAMENTOS!U346,PAGAMENTOS!AC346,PAGAMENTOS!AK346,PAGAMENTOS!AQ346,PAGAMENTOS!AW346),PAGAMENTOS!346:346,0)),"SEM PAGAMENTO"))</f>
        <v>43819</v>
      </c>
      <c r="O346" s="120" t="str">
        <f>IF(MAX(PAGAMENTOS!M346,PAGAMENTOS!U346,PAGAMENTOS!AC346,PAGAMENTOS!AK346,PAGAMENTOS!AQ346,PAGAMENTOS!AW346)=0,"SEM PAGAMENTO",IFERROR(IF(MATCH(MAX(PAGAMENTOS!M346,PAGAMENTOS!U346,PAGAMENTOS!AC346,PAGAMENTOS!AK346,PAGAMENTOS!AQ346,PAGAMENTOS!AW346),PAGAMENTOS!346:346,0)&gt;40,INDEX(PAGAMENTOS!346:346,MATCH(MAX(PAGAMENTOS!M346,PAGAMENTOS!U346,PAGAMENTOS!AC346,PAGAMENTOS!AK346,PAGAMENTOS!AQ346,PAGAMENTOS!AW346),PAGAMENTOS!346:346,0)-2)&amp;" P COMP.",IF(MATCH(MAX(PAGAMENTOS!M346,PAGAMENTOS!U346,PAGAMENTOS!AC346,PAGAMENTOS!AK346,PAGAMENTOS!AQ346,PAGAMENTOS!AW346),PAGAMENTOS!346:346,0)=13,"1ª P",IF(MATCH(MAX(PAGAMENTOS!M346,PAGAMENTOS!U346,PAGAMENTOS!AC346,PAGAMENTOS!AK346,PAGAMENTOS!AQ346,PAGAMENTOS!AW346),PAGAMENTOS!346:346,0)=21,"2ª P",IF(MATCH(MAX(PAGAMENTOS!M346,PAGAMENTOS!U346,PAGAMENTOS!AC346,PAGAMENTOS!AK346,PAGAMENTOS!AQ346,PAGAMENTOS!AW346),PAGAMENTOS!346:346,0)=29,"3ª P",IF(PAGAMENTOS!AC346=PAGAMENTOS!AK346,"4ª P","4ª P"))))),"SEM PAGAMENTO"))</f>
        <v>2ª P</v>
      </c>
      <c r="P346" s="11">
        <f>IF(MAX(PAGAMENTOS!M346,PAGAMENTOS!U346,PAGAMENTOS!AC346,PAGAMENTOS!AK346,PAGAMENTOS!AQ346,PAGAMENTOS!AW346)=0,"SEM PAGAMENTO",IFERROR(INDEX(PAGAMENTOS!346:346,MATCH(MAX(PAGAMENTOS!M346,PAGAMENTOS!U346,PAGAMENTOS!AC346,PAGAMENTOS!AK346,PAGAMENTOS!AQ346,PAGAMENTOS!AW346),PAGAMENTOS!346:346,0)-1),"SEM PAGAMENTO"))</f>
        <v>261928.4</v>
      </c>
      <c r="Q346" s="11">
        <f>SUM(PAGAMENTOS!G346,PAGAMENTOS!L346,PAGAMENTOS!T346,PAGAMENTOS!AB346,PAGAMENTOS!AJ346,PAGAMENTOS!AP346,PAGAMENTOS!AV346)</f>
        <v>523856.8</v>
      </c>
      <c r="R346" s="11">
        <f>SUM(PAGAMENTOS!G346,PAGAMENTOS!H346,PAGAMENTOS!L346,PAGAMENTOS!T346,PAGAMENTOS!AB346,PAGAMENTOS!AJ346,PAGAMENTOS!AP346,PAGAMENTOS!AV346)</f>
        <v>523856.8</v>
      </c>
      <c r="S346" s="17">
        <f t="shared" si="5"/>
        <v>0.59999999083719069</v>
      </c>
      <c r="T346" s="11">
        <f>IF(RIGHT(B346)="O",0,IF(AND(R346=0,PAGAMENTOS!H346&lt;&gt;0),0,K346-R346))</f>
        <v>349237.88000000006</v>
      </c>
      <c r="U346" s="120" t="str">
        <f>IF(AND(OR(PAGAMENTOS!AG346&lt;&gt;"",PAGAMENTOS!AH346&lt;&gt;""),PAGAMENTOS!AK346=""),"4ª",IF(AND(OR(PAGAMENTOS!Y346&lt;&gt;"",PAGAMENTOS!Z346&lt;&gt;""),PAGAMENTOS!AC346=""),"3ª",IF(AND(OR(PAGAMENTOS!Q346&lt;&gt;"",PAGAMENTOS!R346&lt;&gt;""),PAGAMENTOS!U346=""),"2ª",IF(AND(OR(PAGAMENTOS!I346&lt;&gt;"",PAGAMENTOS!J346&lt;&gt;""),PAGAMENTOS!M346=""),"1ª","OK"))))</f>
        <v>3ª</v>
      </c>
      <c r="V346" s="120" t="str">
        <f>IF(U346="4ª",IF(PAGAMENTOS!AH346="","AGUARDANDO VISTORIA","NO FINANCEIRO"),IF(U346="3ª",IF(PAGAMENTOS!Z346="","AGUARDANDO VISTORIA","NO FINANCEIRO"),IF(U346="2ª",IF(PAGAMENTOS!R346="","AGUARDANDO VISTORIA","NO FINANCEIRO"),IF(U346="1ª",IF(PAGAMENTOS!J346="","AGUARDANDO LIBERAÇÃO","NO FINANCEIRO"),"OK"))))</f>
        <v>AGUARDANDO VISTORIA</v>
      </c>
      <c r="W346" s="233">
        <f>IF(U346="4ª",IF(PAGAMENTOS!AH346="",PAGAMENTOS!AG346,PAGAMENTOS!AH346),IF(U346="3ª",IF(PAGAMENTOS!Z346="",PAGAMENTOS!Y346,PAGAMENTOS!Z346),IF(U346="2ª",IF(PAGAMENTOS!R346="",PAGAMENTOS!Q346,PAGAMENTOS!R346),IF(U346="1ª",IF(PAGAMENTOS!J346="",PAGAMENTOS!I346,PAGAMENTOS!J346),"OK"))))</f>
        <v>44039</v>
      </c>
      <c r="X346" s="18">
        <f>MAX(VISTORIA!Y346,VISTORIA!U346,VISTORIA!Q346,VISTORIA!M346,VISTORIA!I346)</f>
        <v>0.6</v>
      </c>
      <c r="Y346" s="18">
        <f>IF(VISTORIA!Y346&lt;&gt;"",VISTORIA!Y346,IF(VISTORIA!U346&lt;&gt;"",VISTORIA!U346,IF(VISTORIA!Q346&lt;&gt;"",VISTORIA!Q346,IF(VISTORIA!M346&lt;&gt;"",VISTORIA!M346,IF(VISTORIA!I346&lt;&gt;"",VISTORIA!I346,0)))))</f>
        <v>0.6</v>
      </c>
      <c r="Z346" s="233">
        <f>IF(VISTORIA!Y346&lt;&gt;"",VISTORIA!W346,IF(VISTORIA!U346&lt;&gt;"",VISTORIA!S346,IF(VISTORIA!Q346&lt;&gt;"",VISTORIA!O346,IF(VISTORIA!M346&lt;&gt;"",VISTORIA!K346,IF(VISTORIA!I346&lt;&gt;"",VISTORIA!G346,"NA")))))</f>
        <v>44039</v>
      </c>
      <c r="AA346" s="233" t="str">
        <f>IF(VISTORIA!Y346&lt;&gt;"",VISTORIA!X346,IF(VISTORIA!U346&lt;&gt;"",VISTORIA!T346,IF(VISTORIA!Q346&lt;&gt;"",VISTORIA!P346,IF(VISTORIA!M346&lt;&gt;"",VISTORIA!L346,IF(VISTORIA!I346&lt;&gt;"",VISTORIA!H346,"NA")))))</f>
        <v/>
      </c>
      <c r="AB346" s="233">
        <f>IF(OR(G346="AGUARDANDO PRESTAÇÃO DE CONTAS",G346="AGUARDANDO APROVAÇÃO PRESTAÇÃO DE CONTAS",G346="CONCLUÍDO"),"PTM CONCLUÍDO",IF(AND(VISTORIA!X346="",VISTORIA!W346&lt;&gt;""),VISTORIA!W346,IF(AND(VISTORIA!T346="",VISTORIA!S346&lt;&gt;""),VISTORIA!S346,IF(AND(VISTORIA!P346="",VISTORIA!O346&lt;&gt;""),VISTORIA!O346,IF(AND(VISTORIA!L346="",VISTORIA!K346&lt;&gt;""),VISTORIA!K346,IF(AND(VISTORIA!H346="",VISTORIA!G346&lt;&gt;""),VISTORIA!G346,"SEM PEDIDO"))))))</f>
        <v>44039</v>
      </c>
      <c r="AC346" s="18" t="str">
        <f>IFERROR(INDEX('CONCLUSÃO INFORMAL'!346:346,MATCH(MAX('CONCLUSÃO INFORMAL'!H346,'CONCLUSÃO INFORMAL'!L346,'CONCLUSÃO INFORMAL'!P346),'CONCLUSÃO INFORMAL'!346:346,0)-1),"NÃO INFORMADO")</f>
        <v>NÃO INFORMADO</v>
      </c>
      <c r="AD346" s="233" t="str">
        <f>IFERROR(INDEX('CONCLUSÃO INFORMAL'!346:346,MATCH(MAX('CONCLUSÃO INFORMAL'!H346,'CONCLUSÃO INFORMAL'!L346,'CONCLUSÃO INFORMAL'!P346),'CONCLUSÃO INFORMAL'!346:346,0)),"NÃO INFORMADO")</f>
        <v>NÃO INFORMADO</v>
      </c>
      <c r="AE346" s="1950" t="str">
        <f>IFERROR(INDEX('CONCLUSÃO INFORMAL'!346:346,MATCH(MAX('CONCLUSÃO INFORMAL'!H346,'CONCLUSÃO INFORMAL'!L346,'CONCLUSÃO INFORMAL'!P346),'CONCLUSÃO INFORMAL'!346:346,0)+1),"NÃO INFORMADO")</f>
        <v>NÃO INFORMADO</v>
      </c>
    </row>
    <row r="347" spans="2:31" ht="43.5" x14ac:dyDescent="0.35">
      <c r="B347" s="7" t="str">
        <f>'INF GERAIS'!B347&amp;IFERROR(IF(INDEX(APOIO!$A$5:$A$50,MATCH('INF GERAIS'!N347,APOIO!$B$5:$B$50,0))="NÃO",APOIO!$A$2&amp;"NÃO VÁLIDO",""),"")</f>
        <v>2014.0326</v>
      </c>
      <c r="C347" s="1950" t="str">
        <f>'INF GERAIS'!C347</f>
        <v>SERTÃO DO ARARIPE</v>
      </c>
      <c r="D347" s="1950" t="str">
        <f>'INF GERAIS'!D347</f>
        <v>SANTA CRUZ</v>
      </c>
      <c r="E347" s="1950" t="str">
        <f>'INF GERAIS'!E347</f>
        <v>CONCLUSÃO DA CONSTRUÇÃO DO ESTÁDIO MUNICIPAL DE SANTA CRUZ</v>
      </c>
      <c r="F347" s="1950" t="str">
        <f>'INF GERAIS'!G347</f>
        <v>NORMAL</v>
      </c>
      <c r="G347" s="1950" t="str">
        <f>'INF GERAIS'!N347</f>
        <v>E-FISCO (Baixado)</v>
      </c>
      <c r="H347" s="1950" t="str">
        <f>'INF GERAIS'!O347</f>
        <v>CONCLUÍDA</v>
      </c>
      <c r="I347" s="11">
        <f>'INF GERAIS'!I347</f>
        <v>754716.54749999999</v>
      </c>
      <c r="J347" s="11">
        <f>'INF GERAIS'!J347</f>
        <v>422732.29456000001</v>
      </c>
      <c r="K347" s="11">
        <f>'INF GERAIS'!K347</f>
        <v>402790.86056</v>
      </c>
      <c r="L347" s="11">
        <f>'INF GERAIS'!L347</f>
        <v>0</v>
      </c>
      <c r="M347" s="11">
        <f>'INF GERAIS'!M347</f>
        <v>19941.434000000001</v>
      </c>
      <c r="N347" s="233">
        <f>IF(MAX(PAGAMENTOS!M347,PAGAMENTOS!U347,PAGAMENTOS!AC347,PAGAMENTOS!AK347,PAGAMENTOS!AQ347,PAGAMENTOS!AW347)=0,"SEM PAGAMENTO",IFERROR(INDEX(PAGAMENTOS!347:347,MATCH(MAX(PAGAMENTOS!M347,PAGAMENTOS!U347,PAGAMENTOS!AC347,PAGAMENTOS!AK347,PAGAMENTOS!AQ347,PAGAMENTOS!AW347),PAGAMENTOS!347:347,0)),"SEM PAGAMENTO"))</f>
        <v>43116</v>
      </c>
      <c r="O347" s="120" t="str">
        <f>IF(MAX(PAGAMENTOS!M347,PAGAMENTOS!U347,PAGAMENTOS!AC347,PAGAMENTOS!AK347,PAGAMENTOS!AQ347,PAGAMENTOS!AW347)=0,"SEM PAGAMENTO",IFERROR(IF(MATCH(MAX(PAGAMENTOS!M347,PAGAMENTOS!U347,PAGAMENTOS!AC347,PAGAMENTOS!AK347,PAGAMENTOS!AQ347,PAGAMENTOS!AW347),PAGAMENTOS!347:347,0)&gt;40,INDEX(PAGAMENTOS!347:347,MATCH(MAX(PAGAMENTOS!M347,PAGAMENTOS!U347,PAGAMENTOS!AC347,PAGAMENTOS!AK347,PAGAMENTOS!AQ347,PAGAMENTOS!AW347),PAGAMENTOS!347:347,0)-2)&amp;" P COMP.",IF(MATCH(MAX(PAGAMENTOS!M347,PAGAMENTOS!U347,PAGAMENTOS!AC347,PAGAMENTOS!AK347,PAGAMENTOS!AQ347,PAGAMENTOS!AW347),PAGAMENTOS!347:347,0)=13,"1ª P",IF(MATCH(MAX(PAGAMENTOS!M347,PAGAMENTOS!U347,PAGAMENTOS!AC347,PAGAMENTOS!AK347,PAGAMENTOS!AQ347,PAGAMENTOS!AW347),PAGAMENTOS!347:347,0)=21,"2ª P",IF(MATCH(MAX(PAGAMENTOS!M347,PAGAMENTOS!U347,PAGAMENTOS!AC347,PAGAMENTOS!AK347,PAGAMENTOS!AQ347,PAGAMENTOS!AW347),PAGAMENTOS!347:347,0)=29,"3ª P",IF(PAGAMENTOS!AC347=PAGAMENTOS!AK347,"4ª P","4ª P"))))),"SEM PAGAMENTO"))</f>
        <v>4ª P</v>
      </c>
      <c r="P347" s="11">
        <f>IF(MAX(PAGAMENTOS!M347,PAGAMENTOS!U347,PAGAMENTOS!AC347,PAGAMENTOS!AK347,PAGAMENTOS!AQ347,PAGAMENTOS!AW347)=0,"SEM PAGAMENTO",IFERROR(INDEX(PAGAMENTOS!347:347,MATCH(MAX(PAGAMENTOS!M347,PAGAMENTOS!U347,PAGAMENTOS!AC347,PAGAMENTOS!AK347,PAGAMENTOS!AQ347,PAGAMENTOS!AW347),PAGAMENTOS!347:347,0)-1),"SEM PAGAMENTO"))</f>
        <v>80558.16</v>
      </c>
      <c r="Q347" s="11">
        <f>SUM(PAGAMENTOS!G347,PAGAMENTOS!L347,PAGAMENTOS!T347,PAGAMENTOS!AB347,PAGAMENTOS!AJ347,PAGAMENTOS!AP347,PAGAMENTOS!AV347)</f>
        <v>402790.83999999997</v>
      </c>
      <c r="R347" s="11">
        <f>SUM(PAGAMENTOS!G347,PAGAMENTOS!H347,PAGAMENTOS!L347,PAGAMENTOS!T347,PAGAMENTOS!AB347,PAGAMENTOS!AJ347,PAGAMENTOS!AP347,PAGAMENTOS!AV347)</f>
        <v>402790.83999999997</v>
      </c>
      <c r="S347" s="17">
        <f t="shared" si="5"/>
        <v>0.99999994895614064</v>
      </c>
      <c r="T347" s="11">
        <f>IF(RIGHT(B347)="O",0,IF(AND(R347=0,PAGAMENTOS!H347&lt;&gt;0),0,K347-R347))</f>
        <v>2.0560000033583492E-2</v>
      </c>
      <c r="U347" s="120" t="str">
        <f>IF(AND(OR(PAGAMENTOS!AG347&lt;&gt;"",PAGAMENTOS!AH347&lt;&gt;""),PAGAMENTOS!AK347=""),"4ª",IF(AND(OR(PAGAMENTOS!Y347&lt;&gt;"",PAGAMENTOS!Z347&lt;&gt;""),PAGAMENTOS!AC347=""),"3ª",IF(AND(OR(PAGAMENTOS!Q347&lt;&gt;"",PAGAMENTOS!R347&lt;&gt;""),PAGAMENTOS!U347=""),"2ª",IF(AND(OR(PAGAMENTOS!I347&lt;&gt;"",PAGAMENTOS!J347&lt;&gt;""),PAGAMENTOS!M347=""),"1ª","OK"))))</f>
        <v>OK</v>
      </c>
      <c r="V347" s="120" t="str">
        <f>IF(U347="4ª",IF(PAGAMENTOS!AH347="","AGUARDANDO VISTORIA","NO FINANCEIRO"),IF(U347="3ª",IF(PAGAMENTOS!Z347="","AGUARDANDO VISTORIA","NO FINANCEIRO"),IF(U347="2ª",IF(PAGAMENTOS!R347="","AGUARDANDO VISTORIA","NO FINANCEIRO"),IF(U347="1ª",IF(PAGAMENTOS!J347="","AGUARDANDO LIBERAÇÃO","NO FINANCEIRO"),"OK"))))</f>
        <v>OK</v>
      </c>
      <c r="W347" s="233" t="str">
        <f>IF(U347="4ª",IF(PAGAMENTOS!AH347="",PAGAMENTOS!AG347,PAGAMENTOS!AH347),IF(U347="3ª",IF(PAGAMENTOS!Z347="",PAGAMENTOS!Y347,PAGAMENTOS!Z347),IF(U347="2ª",IF(PAGAMENTOS!R347="",PAGAMENTOS!Q347,PAGAMENTOS!R347),IF(U347="1ª",IF(PAGAMENTOS!J347="",PAGAMENTOS!I347,PAGAMENTOS!J347),"OK"))))</f>
        <v>OK</v>
      </c>
      <c r="X347" s="18">
        <f>MAX(VISTORIA!Y347,VISTORIA!U347,VISTORIA!Q347,VISTORIA!M347,VISTORIA!I347)</f>
        <v>1</v>
      </c>
      <c r="Y347" s="18">
        <f>IF(VISTORIA!Y347&lt;&gt;"",VISTORIA!Y347,IF(VISTORIA!U347&lt;&gt;"",VISTORIA!U347,IF(VISTORIA!Q347&lt;&gt;"",VISTORIA!Q347,IF(VISTORIA!M347&lt;&gt;"",VISTORIA!M347,IF(VISTORIA!I347&lt;&gt;"",VISTORIA!I347,0)))))</f>
        <v>1</v>
      </c>
      <c r="Z347" s="233">
        <f>IF(VISTORIA!Y347&lt;&gt;"",VISTORIA!W347,IF(VISTORIA!U347&lt;&gt;"",VISTORIA!S347,IF(VISTORIA!Q347&lt;&gt;"",VISTORIA!O347,IF(VISTORIA!M347&lt;&gt;"",VISTORIA!K347,IF(VISTORIA!I347&lt;&gt;"",VISTORIA!G347,"NA")))))</f>
        <v>42901</v>
      </c>
      <c r="AA347" s="233">
        <f>IF(VISTORIA!Y347&lt;&gt;"",VISTORIA!X347,IF(VISTORIA!U347&lt;&gt;"",VISTORIA!T347,IF(VISTORIA!Q347&lt;&gt;"",VISTORIA!P347,IF(VISTORIA!M347&lt;&gt;"",VISTORIA!L347,IF(VISTORIA!I347&lt;&gt;"",VISTORIA!H347,"NA")))))</f>
        <v>42912</v>
      </c>
      <c r="AB347" s="233" t="str">
        <f>IF(OR(G347="AGUARDANDO PRESTAÇÃO DE CONTAS",G347="AGUARDANDO APROVAÇÃO PRESTAÇÃO DE CONTAS",G347="CONCLUÍDO"),"PTM CONCLUÍDO",IF(AND(VISTORIA!X347="",VISTORIA!W347&lt;&gt;""),VISTORIA!W347,IF(AND(VISTORIA!T347="",VISTORIA!S347&lt;&gt;""),VISTORIA!S347,IF(AND(VISTORIA!P347="",VISTORIA!O347&lt;&gt;""),VISTORIA!O347,IF(AND(VISTORIA!L347="",VISTORIA!K347&lt;&gt;""),VISTORIA!K347,IF(AND(VISTORIA!H347="",VISTORIA!G347&lt;&gt;""),VISTORIA!G347,"SEM PEDIDO"))))))</f>
        <v>SEM PEDIDO</v>
      </c>
      <c r="AC347" s="18" t="str">
        <f>IFERROR(INDEX('CONCLUSÃO INFORMAL'!347:347,MATCH(MAX('CONCLUSÃO INFORMAL'!H347,'CONCLUSÃO INFORMAL'!L347,'CONCLUSÃO INFORMAL'!P347),'CONCLUSÃO INFORMAL'!347:347,0)-1),"NÃO INFORMADO")</f>
        <v>NÃO INFORMADO</v>
      </c>
      <c r="AD347" s="233" t="str">
        <f>IFERROR(INDEX('CONCLUSÃO INFORMAL'!347:347,MATCH(MAX('CONCLUSÃO INFORMAL'!H347,'CONCLUSÃO INFORMAL'!L347,'CONCLUSÃO INFORMAL'!P347),'CONCLUSÃO INFORMAL'!347:347,0)),"NÃO INFORMADO")</f>
        <v>NÃO INFORMADO</v>
      </c>
      <c r="AE347" s="1950" t="str">
        <f>IFERROR(INDEX('CONCLUSÃO INFORMAL'!347:347,MATCH(MAX('CONCLUSÃO INFORMAL'!H347,'CONCLUSÃO INFORMAL'!L347,'CONCLUSÃO INFORMAL'!P347),'CONCLUSÃO INFORMAL'!347:347,0)+1),"NÃO INFORMADO")</f>
        <v>NÃO INFORMADO</v>
      </c>
    </row>
    <row r="348" spans="2:31" ht="58" x14ac:dyDescent="0.35">
      <c r="B348" s="7" t="str">
        <f>'INF GERAIS'!B348&amp;IFERROR(IF(INDEX(APOIO!$A$5:$A$50,MATCH('INF GERAIS'!N348,APOIO!$B$5:$B$50,0))="NÃO",APOIO!$A$2&amp;"NÃO VÁLIDO",""),"")</f>
        <v>2014.0327</v>
      </c>
      <c r="C348" s="1950" t="str">
        <f>'INF GERAIS'!C348</f>
        <v>SERTÃO DO ARARIPE</v>
      </c>
      <c r="D348" s="1950" t="str">
        <f>'INF GERAIS'!D348</f>
        <v>SANTA CRUZ</v>
      </c>
      <c r="E348" s="1950" t="str">
        <f>'INF GERAIS'!E348</f>
        <v>IMPLEMENTAÇÃO DE PAVIMENTAÇÃO A BASE DE PARALELEPÍPEDO GRANÍTICO</v>
      </c>
      <c r="F348" s="1950" t="str">
        <f>'INF GERAIS'!G348</f>
        <v>NORMAL</v>
      </c>
      <c r="G348" s="12" t="str">
        <f>'INF GERAIS'!N348</f>
        <v>EM CONFERÊNCIA PARA TEMAI</v>
      </c>
      <c r="H348" s="1950" t="str">
        <f>'INF GERAIS'!O348</f>
        <v>CONCLUÍDA</v>
      </c>
      <c r="I348" s="11">
        <f>'INF GERAIS'!I348</f>
        <v>754716.54749999999</v>
      </c>
      <c r="J348" s="11">
        <f>'INF GERAIS'!J348</f>
        <v>362462.57</v>
      </c>
      <c r="K348" s="11">
        <f>'INF GERAIS'!K348</f>
        <v>351510.92379800003</v>
      </c>
      <c r="L348" s="11">
        <f>'INF GERAIS'!L348</f>
        <v>0</v>
      </c>
      <c r="M348" s="11">
        <f>'INF GERAIS'!M348</f>
        <v>10951.646202</v>
      </c>
      <c r="N348" s="233">
        <f>IF(MAX(PAGAMENTOS!M348,PAGAMENTOS!U348,PAGAMENTOS!AC348,PAGAMENTOS!AK348,PAGAMENTOS!AQ348,PAGAMENTOS!AW348)=0,"SEM PAGAMENTO",IFERROR(INDEX(PAGAMENTOS!348:348,MATCH(MAX(PAGAMENTOS!M348,PAGAMENTOS!U348,PAGAMENTOS!AC348,PAGAMENTOS!AK348,PAGAMENTOS!AQ348,PAGAMENTOS!AW348),PAGAMENTOS!348:348,0)),"SEM PAGAMENTO"))</f>
        <v>42863</v>
      </c>
      <c r="O348" s="120" t="str">
        <f>IF(MAX(PAGAMENTOS!M348,PAGAMENTOS!U348,PAGAMENTOS!AC348,PAGAMENTOS!AK348,PAGAMENTOS!AQ348,PAGAMENTOS!AW348)=0,"SEM PAGAMENTO",IFERROR(IF(MATCH(MAX(PAGAMENTOS!M348,PAGAMENTOS!U348,PAGAMENTOS!AC348,PAGAMENTOS!AK348,PAGAMENTOS!AQ348,PAGAMENTOS!AW348),PAGAMENTOS!348:348,0)&gt;40,INDEX(PAGAMENTOS!348:348,MATCH(MAX(PAGAMENTOS!M348,PAGAMENTOS!U348,PAGAMENTOS!AC348,PAGAMENTOS!AK348,PAGAMENTOS!AQ348,PAGAMENTOS!AW348),PAGAMENTOS!348:348,0)-2)&amp;" P COMP.",IF(MATCH(MAX(PAGAMENTOS!M348,PAGAMENTOS!U348,PAGAMENTOS!AC348,PAGAMENTOS!AK348,PAGAMENTOS!AQ348,PAGAMENTOS!AW348),PAGAMENTOS!348:348,0)=13,"1ª P",IF(MATCH(MAX(PAGAMENTOS!M348,PAGAMENTOS!U348,PAGAMENTOS!AC348,PAGAMENTOS!AK348,PAGAMENTOS!AQ348,PAGAMENTOS!AW348),PAGAMENTOS!348:348,0)=21,"2ª P",IF(MATCH(MAX(PAGAMENTOS!M348,PAGAMENTOS!U348,PAGAMENTOS!AC348,PAGAMENTOS!AK348,PAGAMENTOS!AQ348,PAGAMENTOS!AW348),PAGAMENTOS!348:348,0)=29,"3ª P",IF(PAGAMENTOS!AC348=PAGAMENTOS!AK348,"4ª P","4ª P"))))),"SEM PAGAMENTO"))</f>
        <v>3ª P</v>
      </c>
      <c r="P348" s="11">
        <f>IF(MAX(PAGAMENTOS!M348,PAGAMENTOS!U348,PAGAMENTOS!AC348,PAGAMENTOS!AK348,PAGAMENTOS!AQ348,PAGAMENTOS!AW348)=0,"SEM PAGAMENTO",IFERROR(INDEX(PAGAMENTOS!348:348,MATCH(MAX(PAGAMENTOS!M348,PAGAMENTOS!U348,PAGAMENTOS!AC348,PAGAMENTOS!AK348,PAGAMENTOS!AQ348,PAGAMENTOS!AW348),PAGAMENTOS!348:348,0)-1),"SEM PAGAMENTO"))</f>
        <v>70302.17</v>
      </c>
      <c r="Q348" s="11">
        <f>SUM(PAGAMENTOS!G348,PAGAMENTOS!L348,PAGAMENTOS!T348,PAGAMENTOS!AB348,PAGAMENTOS!AJ348,PAGAMENTOS!AP348,PAGAMENTOS!AV348)</f>
        <v>351510.92</v>
      </c>
      <c r="R348" s="11">
        <f>SUM(PAGAMENTOS!G348,PAGAMENTOS!H348,PAGAMENTOS!L348,PAGAMENTOS!T348,PAGAMENTOS!AB348,PAGAMENTOS!AJ348,PAGAMENTOS!AP348,PAGAMENTOS!AV348)</f>
        <v>351510.92</v>
      </c>
      <c r="S348" s="17">
        <f t="shared" si="5"/>
        <v>0.99999998919521471</v>
      </c>
      <c r="T348" s="11">
        <f>IF(RIGHT(B348)="O",0,IF(AND(R348=0,PAGAMENTOS!H348&lt;&gt;0),0,K348-R348))</f>
        <v>3.7980000488460064E-3</v>
      </c>
      <c r="U348" s="120" t="str">
        <f>IF(AND(OR(PAGAMENTOS!AG348&lt;&gt;"",PAGAMENTOS!AH348&lt;&gt;""),PAGAMENTOS!AK348=""),"4ª",IF(AND(OR(PAGAMENTOS!Y348&lt;&gt;"",PAGAMENTOS!Z348&lt;&gt;""),PAGAMENTOS!AC348=""),"3ª",IF(AND(OR(PAGAMENTOS!Q348&lt;&gt;"",PAGAMENTOS!R348&lt;&gt;""),PAGAMENTOS!U348=""),"2ª",IF(AND(OR(PAGAMENTOS!I348&lt;&gt;"",PAGAMENTOS!J348&lt;&gt;""),PAGAMENTOS!M348=""),"1ª","OK"))))</f>
        <v>OK</v>
      </c>
      <c r="V348" s="120" t="str">
        <f>IF(U348="4ª",IF(PAGAMENTOS!AH348="","AGUARDANDO VISTORIA","NO FINANCEIRO"),IF(U348="3ª",IF(PAGAMENTOS!Z348="","AGUARDANDO VISTORIA","NO FINANCEIRO"),IF(U348="2ª",IF(PAGAMENTOS!R348="","AGUARDANDO VISTORIA","NO FINANCEIRO"),IF(U348="1ª",IF(PAGAMENTOS!J348="","AGUARDANDO LIBERAÇÃO","NO FINANCEIRO"),"OK"))))</f>
        <v>OK</v>
      </c>
      <c r="W348" s="233" t="str">
        <f>IF(U348="4ª",IF(PAGAMENTOS!AH348="",PAGAMENTOS!AG348,PAGAMENTOS!AH348),IF(U348="3ª",IF(PAGAMENTOS!Z348="",PAGAMENTOS!Y348,PAGAMENTOS!Z348),IF(U348="2ª",IF(PAGAMENTOS!R348="",PAGAMENTOS!Q348,PAGAMENTOS!R348),IF(U348="1ª",IF(PAGAMENTOS!J348="",PAGAMENTOS!I348,PAGAMENTOS!J348),"OK"))))</f>
        <v>OK</v>
      </c>
      <c r="X348" s="18">
        <f>MAX(VISTORIA!Y348,VISTORIA!U348,VISTORIA!Q348,VISTORIA!M348,VISTORIA!I348)</f>
        <v>1</v>
      </c>
      <c r="Y348" s="18">
        <f>IF(VISTORIA!Y348&lt;&gt;"",VISTORIA!Y348,IF(VISTORIA!U348&lt;&gt;"",VISTORIA!U348,IF(VISTORIA!Q348&lt;&gt;"",VISTORIA!Q348,IF(VISTORIA!M348&lt;&gt;"",VISTORIA!M348,IF(VISTORIA!I348&lt;&gt;"",VISTORIA!I348,0)))))</f>
        <v>1</v>
      </c>
      <c r="Z348" s="233">
        <f>IF(VISTORIA!Y348&lt;&gt;"",VISTORIA!W348,IF(VISTORIA!U348&lt;&gt;"",VISTORIA!S348,IF(VISTORIA!Q348&lt;&gt;"",VISTORIA!O348,IF(VISTORIA!M348&lt;&gt;"",VISTORIA!K348,IF(VISTORIA!I348&lt;&gt;"",VISTORIA!G348,"NA")))))</f>
        <v>42542</v>
      </c>
      <c r="AA348" s="233">
        <f>IF(VISTORIA!Y348&lt;&gt;"",VISTORIA!X348,IF(VISTORIA!U348&lt;&gt;"",VISTORIA!T348,IF(VISTORIA!Q348&lt;&gt;"",VISTORIA!P348,IF(VISTORIA!M348&lt;&gt;"",VISTORIA!L348,IF(VISTORIA!I348&lt;&gt;"",VISTORIA!H348,"NA")))))</f>
        <v>42572</v>
      </c>
      <c r="AB348" s="233">
        <f>IF(OR(G348="AGUARDANDO PRESTAÇÃO DE CONTAS",G348="AGUARDANDO APROVAÇÃO PRESTAÇÃO DE CONTAS",G348="CONCLUÍDO"),"PTM CONCLUÍDO",IF(AND(VISTORIA!X348="",VISTORIA!W348&lt;&gt;""),VISTORIA!W348,IF(AND(VISTORIA!T348="",VISTORIA!S348&lt;&gt;""),VISTORIA!S348,IF(AND(VISTORIA!P348="",VISTORIA!O348&lt;&gt;""),VISTORIA!O348,IF(AND(VISTORIA!L348="",VISTORIA!K348&lt;&gt;""),VISTORIA!K348,IF(AND(VISTORIA!H348="",VISTORIA!G348&lt;&gt;""),VISTORIA!G348,"SEM PEDIDO"))))))</f>
        <v>42418</v>
      </c>
      <c r="AC348" s="18" t="str">
        <f>IFERROR(INDEX('CONCLUSÃO INFORMAL'!348:348,MATCH(MAX('CONCLUSÃO INFORMAL'!H348,'CONCLUSÃO INFORMAL'!L348,'CONCLUSÃO INFORMAL'!P348),'CONCLUSÃO INFORMAL'!348:348,0)-1),"NÃO INFORMADO")</f>
        <v>NÃO INFORMADO</v>
      </c>
      <c r="AD348" s="233" t="str">
        <f>IFERROR(INDEX('CONCLUSÃO INFORMAL'!348:348,MATCH(MAX('CONCLUSÃO INFORMAL'!H348,'CONCLUSÃO INFORMAL'!L348,'CONCLUSÃO INFORMAL'!P348),'CONCLUSÃO INFORMAL'!348:348,0)),"NÃO INFORMADO")</f>
        <v>NÃO INFORMADO</v>
      </c>
      <c r="AE348" s="1950" t="str">
        <f>IFERROR(INDEX('CONCLUSÃO INFORMAL'!348:348,MATCH(MAX('CONCLUSÃO INFORMAL'!H348,'CONCLUSÃO INFORMAL'!L348,'CONCLUSÃO INFORMAL'!P348),'CONCLUSÃO INFORMAL'!348:348,0)+1),"NÃO INFORMADO")</f>
        <v>NÃO INFORMADO</v>
      </c>
    </row>
    <row r="349" spans="2:31" ht="43.5" x14ac:dyDescent="0.35">
      <c r="B349" s="7" t="str">
        <f>'INF GERAIS'!B349&amp;IFERROR(IF(INDEX(APOIO!$A$5:$A$50,MATCH('INF GERAIS'!N349,APOIO!$B$5:$B$50,0))="NÃO",APOIO!$A$2&amp;"NÃO VÁLIDO",""),"")</f>
        <v>2014.0328</v>
      </c>
      <c r="C349" s="1950" t="str">
        <f>'INF GERAIS'!C349</f>
        <v>SERTÃO DO PAJEÚ</v>
      </c>
      <c r="D349" s="1950" t="str">
        <f>'INF GERAIS'!D349</f>
        <v>SANTA CRUZ DA BAIXA VERDE</v>
      </c>
      <c r="E349" s="1950" t="str">
        <f>'INF GERAIS'!E349</f>
        <v>REFORMA E AMPLIAÇÃO DA PRAÇA CENTRAL DO DISTRITO DE JATIÚCA</v>
      </c>
      <c r="F349" s="1950" t="str">
        <f>'INF GERAIS'!G349</f>
        <v>NORMAL</v>
      </c>
      <c r="G349" s="12" t="str">
        <f>'INF GERAIS'!N349</f>
        <v>EM CONFERÊNCIA PARA TEMAI</v>
      </c>
      <c r="H349" s="1950" t="str">
        <f>'INF GERAIS'!O349</f>
        <v>CONCLUÍDA</v>
      </c>
      <c r="I349" s="11">
        <f>'INF GERAIS'!I349</f>
        <v>603773.24</v>
      </c>
      <c r="J349" s="11">
        <f>'INF GERAIS'!J349</f>
        <v>85893.42</v>
      </c>
      <c r="K349" s="11">
        <f>'INF GERAIS'!K349</f>
        <v>85893.42</v>
      </c>
      <c r="L349" s="11">
        <f>'INF GERAIS'!L349</f>
        <v>0</v>
      </c>
      <c r="M349" s="11">
        <f>'INF GERAIS'!M349</f>
        <v>0</v>
      </c>
      <c r="N349" s="233">
        <f>IF(MAX(PAGAMENTOS!M349,PAGAMENTOS!U349,PAGAMENTOS!AC349,PAGAMENTOS!AK349,PAGAMENTOS!AQ349,PAGAMENTOS!AW349)=0,"SEM PAGAMENTO",IFERROR(INDEX(PAGAMENTOS!349:349,MATCH(MAX(PAGAMENTOS!M349,PAGAMENTOS!U349,PAGAMENTOS!AC349,PAGAMENTOS!AK349,PAGAMENTOS!AQ349,PAGAMENTOS!AW349),PAGAMENTOS!349:349,0)),"SEM PAGAMENTO"))</f>
        <v>42817</v>
      </c>
      <c r="O349" s="120" t="str">
        <f>IF(MAX(PAGAMENTOS!M349,PAGAMENTOS!U349,PAGAMENTOS!AC349,PAGAMENTOS!AK349,PAGAMENTOS!AQ349,PAGAMENTOS!AW349)=0,"SEM PAGAMENTO",IFERROR(IF(MATCH(MAX(PAGAMENTOS!M349,PAGAMENTOS!U349,PAGAMENTOS!AC349,PAGAMENTOS!AK349,PAGAMENTOS!AQ349,PAGAMENTOS!AW349),PAGAMENTOS!349:349,0)&gt;40,INDEX(PAGAMENTOS!349:349,MATCH(MAX(PAGAMENTOS!M349,PAGAMENTOS!U349,PAGAMENTOS!AC349,PAGAMENTOS!AK349,PAGAMENTOS!AQ349,PAGAMENTOS!AW349),PAGAMENTOS!349:349,0)-2)&amp;" P COMP.",IF(MATCH(MAX(PAGAMENTOS!M349,PAGAMENTOS!U349,PAGAMENTOS!AC349,PAGAMENTOS!AK349,PAGAMENTOS!AQ349,PAGAMENTOS!AW349),PAGAMENTOS!349:349,0)=13,"1ª P",IF(MATCH(MAX(PAGAMENTOS!M349,PAGAMENTOS!U349,PAGAMENTOS!AC349,PAGAMENTOS!AK349,PAGAMENTOS!AQ349,PAGAMENTOS!AW349),PAGAMENTOS!349:349,0)=21,"2ª P",IF(MATCH(MAX(PAGAMENTOS!M349,PAGAMENTOS!U349,PAGAMENTOS!AC349,PAGAMENTOS!AK349,PAGAMENTOS!AQ349,PAGAMENTOS!AW349),PAGAMENTOS!349:349,0)=29,"3ª P",IF(PAGAMENTOS!AC349=PAGAMENTOS!AK349,"4ª P","4ª P"))))),"SEM PAGAMENTO"))</f>
        <v>4ª P</v>
      </c>
      <c r="P349" s="11">
        <f>IF(MAX(PAGAMENTOS!M349,PAGAMENTOS!U349,PAGAMENTOS!AC349,PAGAMENTOS!AK349,PAGAMENTOS!AQ349,PAGAMENTOS!AW349)=0,"SEM PAGAMENTO",IFERROR(INDEX(PAGAMENTOS!349:349,MATCH(MAX(PAGAMENTOS!M349,PAGAMENTOS!U349,PAGAMENTOS!AC349,PAGAMENTOS!AK349,PAGAMENTOS!AQ349,PAGAMENTOS!AW349),PAGAMENTOS!349:349,0)-1),"SEM PAGAMENTO"))</f>
        <v>17178.689999999999</v>
      </c>
      <c r="Q349" s="11">
        <f>SUM(PAGAMENTOS!G349,PAGAMENTOS!L349,PAGAMENTOS!T349,PAGAMENTOS!AB349,PAGAMENTOS!AJ349,PAGAMENTOS!AP349,PAGAMENTOS!AV349)</f>
        <v>85893.420000000013</v>
      </c>
      <c r="R349" s="11">
        <f>SUM(PAGAMENTOS!G349,PAGAMENTOS!H349,PAGAMENTOS!L349,PAGAMENTOS!T349,PAGAMENTOS!AB349,PAGAMENTOS!AJ349,PAGAMENTOS!AP349,PAGAMENTOS!AV349)</f>
        <v>85893.420000000013</v>
      </c>
      <c r="S349" s="17">
        <f t="shared" si="5"/>
        <v>1.0000000000000002</v>
      </c>
      <c r="T349" s="11">
        <f>IF(RIGHT(B349)="O",0,IF(AND(R349=0,PAGAMENTOS!H349&lt;&gt;0),0,K349-R349))</f>
        <v>-1.4551915228366852E-11</v>
      </c>
      <c r="U349" s="120" t="str">
        <f>IF(AND(OR(PAGAMENTOS!AG349&lt;&gt;"",PAGAMENTOS!AH349&lt;&gt;""),PAGAMENTOS!AK349=""),"4ª",IF(AND(OR(PAGAMENTOS!Y349&lt;&gt;"",PAGAMENTOS!Z349&lt;&gt;""),PAGAMENTOS!AC349=""),"3ª",IF(AND(OR(PAGAMENTOS!Q349&lt;&gt;"",PAGAMENTOS!R349&lt;&gt;""),PAGAMENTOS!U349=""),"2ª",IF(AND(OR(PAGAMENTOS!I349&lt;&gt;"",PAGAMENTOS!J349&lt;&gt;""),PAGAMENTOS!M349=""),"1ª","OK"))))</f>
        <v>OK</v>
      </c>
      <c r="V349" s="120" t="str">
        <f>IF(U349="4ª",IF(PAGAMENTOS!AH349="","AGUARDANDO VISTORIA","NO FINANCEIRO"),IF(U349="3ª",IF(PAGAMENTOS!Z349="","AGUARDANDO VISTORIA","NO FINANCEIRO"),IF(U349="2ª",IF(PAGAMENTOS!R349="","AGUARDANDO VISTORIA","NO FINANCEIRO"),IF(U349="1ª",IF(PAGAMENTOS!J349="","AGUARDANDO LIBERAÇÃO","NO FINANCEIRO"),"OK"))))</f>
        <v>OK</v>
      </c>
      <c r="W349" s="233" t="str">
        <f>IF(U349="4ª",IF(PAGAMENTOS!AH349="",PAGAMENTOS!AG349,PAGAMENTOS!AH349),IF(U349="3ª",IF(PAGAMENTOS!Z349="",PAGAMENTOS!Y349,PAGAMENTOS!Z349),IF(U349="2ª",IF(PAGAMENTOS!R349="",PAGAMENTOS!Q349,PAGAMENTOS!R349),IF(U349="1ª",IF(PAGAMENTOS!J349="",PAGAMENTOS!I349,PAGAMENTOS!J349),"OK"))))</f>
        <v>OK</v>
      </c>
      <c r="X349" s="18">
        <f>MAX(VISTORIA!Y349,VISTORIA!U349,VISTORIA!Q349,VISTORIA!M349,VISTORIA!I349)</f>
        <v>1</v>
      </c>
      <c r="Y349" s="18">
        <f>IF(VISTORIA!Y349&lt;&gt;"",VISTORIA!Y349,IF(VISTORIA!U349&lt;&gt;"",VISTORIA!U349,IF(VISTORIA!Q349&lt;&gt;"",VISTORIA!Q349,IF(VISTORIA!M349&lt;&gt;"",VISTORIA!M349,IF(VISTORIA!I349&lt;&gt;"",VISTORIA!I349,0)))))</f>
        <v>1</v>
      </c>
      <c r="Z349" s="233">
        <f>IF(VISTORIA!Y349&lt;&gt;"",VISTORIA!W349,IF(VISTORIA!U349&lt;&gt;"",VISTORIA!S349,IF(VISTORIA!Q349&lt;&gt;"",VISTORIA!O349,IF(VISTORIA!M349&lt;&gt;"",VISTORIA!K349,IF(VISTORIA!I349&lt;&gt;"",VISTORIA!G349,"NA")))))</f>
        <v>42558</v>
      </c>
      <c r="AA349" s="233">
        <f>IF(VISTORIA!Y349&lt;&gt;"",VISTORIA!X349,IF(VISTORIA!U349&lt;&gt;"",VISTORIA!T349,IF(VISTORIA!Q349&lt;&gt;"",VISTORIA!P349,IF(VISTORIA!M349&lt;&gt;"",VISTORIA!L349,IF(VISTORIA!I349&lt;&gt;"",VISTORIA!H349,"NA")))))</f>
        <v>42586</v>
      </c>
      <c r="AB349" s="233" t="str">
        <f>IF(OR(G349="AGUARDANDO PRESTAÇÃO DE CONTAS",G349="AGUARDANDO APROVAÇÃO PRESTAÇÃO DE CONTAS",G349="CONCLUÍDO"),"PTM CONCLUÍDO",IF(AND(VISTORIA!X349="",VISTORIA!W349&lt;&gt;""),VISTORIA!W349,IF(AND(VISTORIA!T349="",VISTORIA!S349&lt;&gt;""),VISTORIA!S349,IF(AND(VISTORIA!P349="",VISTORIA!O349&lt;&gt;""),VISTORIA!O349,IF(AND(VISTORIA!L349="",VISTORIA!K349&lt;&gt;""),VISTORIA!K349,IF(AND(VISTORIA!H349="",VISTORIA!G349&lt;&gt;""),VISTORIA!G349,"SEM PEDIDO"))))))</f>
        <v>SEM PEDIDO</v>
      </c>
      <c r="AC349" s="18" t="str">
        <f>IFERROR(INDEX('CONCLUSÃO INFORMAL'!349:349,MATCH(MAX('CONCLUSÃO INFORMAL'!H349,'CONCLUSÃO INFORMAL'!L349,'CONCLUSÃO INFORMAL'!P349),'CONCLUSÃO INFORMAL'!349:349,0)-1),"NÃO INFORMADO")</f>
        <v>NÃO INFORMADO</v>
      </c>
      <c r="AD349" s="233" t="str">
        <f>IFERROR(INDEX('CONCLUSÃO INFORMAL'!349:349,MATCH(MAX('CONCLUSÃO INFORMAL'!H349,'CONCLUSÃO INFORMAL'!L349,'CONCLUSÃO INFORMAL'!P349),'CONCLUSÃO INFORMAL'!349:349,0)),"NÃO INFORMADO")</f>
        <v>NÃO INFORMADO</v>
      </c>
      <c r="AE349" s="1950" t="str">
        <f>IFERROR(INDEX('CONCLUSÃO INFORMAL'!349:349,MATCH(MAX('CONCLUSÃO INFORMAL'!H349,'CONCLUSÃO INFORMAL'!L349,'CONCLUSÃO INFORMAL'!P349),'CONCLUSÃO INFORMAL'!349:349,0)+1),"NÃO INFORMADO")</f>
        <v>NÃO INFORMADO</v>
      </c>
    </row>
    <row r="350" spans="2:31" ht="43.5" x14ac:dyDescent="0.35">
      <c r="B350" s="7" t="str">
        <f>'INF GERAIS'!B350&amp;IFERROR(IF(INDEX(APOIO!$A$5:$A$50,MATCH('INF GERAIS'!N350,APOIO!$B$5:$B$50,0))="NÃO",APOIO!$A$2&amp;"NÃO VÁLIDO",""),"")</f>
        <v>2014.0329</v>
      </c>
      <c r="C350" s="1950" t="str">
        <f>'INF GERAIS'!C350</f>
        <v>SERTÃO DO PAJEÚ</v>
      </c>
      <c r="D350" s="1950" t="str">
        <f>'INF GERAIS'!D350</f>
        <v>SANTA CRUZ DA BAIXA VERDE</v>
      </c>
      <c r="E350" s="1950" t="str">
        <f>'INF GERAIS'!E350</f>
        <v xml:space="preserve">CONSTRUÇÃO DE QUADRA POLIESPORTIVA COBERTA COM VESTIÁRIO E PALCO </v>
      </c>
      <c r="F350" s="1950" t="str">
        <f>'INF GERAIS'!G350</f>
        <v>NORMAL</v>
      </c>
      <c r="G350" s="1950" t="str">
        <f>'INF GERAIS'!N350</f>
        <v>E-FISCO (Baixado)</v>
      </c>
      <c r="H350" s="1950" t="str">
        <f>'INF GERAIS'!O350</f>
        <v>CONCLUÍDA</v>
      </c>
      <c r="I350" s="11">
        <f>'INF GERAIS'!I350</f>
        <v>603773.24</v>
      </c>
      <c r="J350" s="11">
        <f>'INF GERAIS'!J350</f>
        <v>512783.81420000002</v>
      </c>
      <c r="K350" s="11">
        <f>'INF GERAIS'!K350</f>
        <v>512783.81420000002</v>
      </c>
      <c r="L350" s="11">
        <f>'INF GERAIS'!L350</f>
        <v>0</v>
      </c>
      <c r="M350" s="11">
        <f>'INF GERAIS'!M350</f>
        <v>0</v>
      </c>
      <c r="N350" s="233">
        <f>IF(MAX(PAGAMENTOS!M350,PAGAMENTOS!U350,PAGAMENTOS!AC350,PAGAMENTOS!AK350,PAGAMENTOS!AQ350,PAGAMENTOS!AW350)=0,"SEM PAGAMENTO",IFERROR(INDEX(PAGAMENTOS!350:350,MATCH(MAX(PAGAMENTOS!M350,PAGAMENTOS!U350,PAGAMENTOS!AC350,PAGAMENTOS!AK350,PAGAMENTOS!AQ350,PAGAMENTOS!AW350),PAGAMENTOS!350:350,0)),"SEM PAGAMENTO"))</f>
        <v>42527</v>
      </c>
      <c r="O350" s="120" t="str">
        <f>IF(MAX(PAGAMENTOS!M350,PAGAMENTOS!U350,PAGAMENTOS!AC350,PAGAMENTOS!AK350,PAGAMENTOS!AQ350,PAGAMENTOS!AW350)=0,"SEM PAGAMENTO",IFERROR(IF(MATCH(MAX(PAGAMENTOS!M350,PAGAMENTOS!U350,PAGAMENTOS!AC350,PAGAMENTOS!AK350,PAGAMENTOS!AQ350,PAGAMENTOS!AW350),PAGAMENTOS!350:350,0)&gt;40,INDEX(PAGAMENTOS!350:350,MATCH(MAX(PAGAMENTOS!M350,PAGAMENTOS!U350,PAGAMENTOS!AC350,PAGAMENTOS!AK350,PAGAMENTOS!AQ350,PAGAMENTOS!AW350),PAGAMENTOS!350:350,0)-2)&amp;" P COMP.",IF(MATCH(MAX(PAGAMENTOS!M350,PAGAMENTOS!U350,PAGAMENTOS!AC350,PAGAMENTOS!AK350,PAGAMENTOS!AQ350,PAGAMENTOS!AW350),PAGAMENTOS!350:350,0)=13,"1ª P",IF(MATCH(MAX(PAGAMENTOS!M350,PAGAMENTOS!U350,PAGAMENTOS!AC350,PAGAMENTOS!AK350,PAGAMENTOS!AQ350,PAGAMENTOS!AW350),PAGAMENTOS!350:350,0)=21,"2ª P",IF(MATCH(MAX(PAGAMENTOS!M350,PAGAMENTOS!U350,PAGAMENTOS!AC350,PAGAMENTOS!AK350,PAGAMENTOS!AQ350,PAGAMENTOS!AW350),PAGAMENTOS!350:350,0)=29,"3ª P",IF(PAGAMENTOS!AC350=PAGAMENTOS!AK350,"4ª P","4ª P"))))),"SEM PAGAMENTO"))</f>
        <v>4ª P</v>
      </c>
      <c r="P350" s="11">
        <f>IF(MAX(PAGAMENTOS!M350,PAGAMENTOS!U350,PAGAMENTOS!AC350,PAGAMENTOS!AK350,PAGAMENTOS!AQ350,PAGAMENTOS!AW350)=0,"SEM PAGAMENTO",IFERROR(INDEX(PAGAMENTOS!350:350,MATCH(MAX(PAGAMENTOS!M350,PAGAMENTOS!U350,PAGAMENTOS!AC350,PAGAMENTOS!AK350,PAGAMENTOS!AQ350,PAGAMENTOS!AW350),PAGAMENTOS!350:350,0)-1),"SEM PAGAMENTO"))</f>
        <v>102556.76</v>
      </c>
      <c r="Q350" s="11">
        <f>SUM(PAGAMENTOS!G350,PAGAMENTOS!L350,PAGAMENTOS!T350,PAGAMENTOS!AB350,PAGAMENTOS!AJ350,PAGAMENTOS!AP350,PAGAMENTOS!AV350)</f>
        <v>512783.81000000006</v>
      </c>
      <c r="R350" s="11">
        <f>SUM(PAGAMENTOS!G350,PAGAMENTOS!H350,PAGAMENTOS!L350,PAGAMENTOS!T350,PAGAMENTOS!AB350,PAGAMENTOS!AJ350,PAGAMENTOS!AP350,PAGAMENTOS!AV350)</f>
        <v>512783.81000000006</v>
      </c>
      <c r="S350" s="17">
        <f t="shared" si="5"/>
        <v>0.9999999918094139</v>
      </c>
      <c r="T350" s="11">
        <f>IF(RIGHT(B350)="O",0,IF(AND(R350=0,PAGAMENTOS!H350&lt;&gt;0),0,K350-R350))</f>
        <v>4.1999999666586518E-3</v>
      </c>
      <c r="U350" s="120" t="str">
        <f>IF(AND(OR(PAGAMENTOS!AG350&lt;&gt;"",PAGAMENTOS!AH350&lt;&gt;""),PAGAMENTOS!AK350=""),"4ª",IF(AND(OR(PAGAMENTOS!Y350&lt;&gt;"",PAGAMENTOS!Z350&lt;&gt;""),PAGAMENTOS!AC350=""),"3ª",IF(AND(OR(PAGAMENTOS!Q350&lt;&gt;"",PAGAMENTOS!R350&lt;&gt;""),PAGAMENTOS!U350=""),"2ª",IF(AND(OR(PAGAMENTOS!I350&lt;&gt;"",PAGAMENTOS!J350&lt;&gt;""),PAGAMENTOS!M350=""),"1ª","OK"))))</f>
        <v>OK</v>
      </c>
      <c r="V350" s="120" t="str">
        <f>IF(U350="4ª",IF(PAGAMENTOS!AH350="","AGUARDANDO VISTORIA","NO FINANCEIRO"),IF(U350="3ª",IF(PAGAMENTOS!Z350="","AGUARDANDO VISTORIA","NO FINANCEIRO"),IF(U350="2ª",IF(PAGAMENTOS!R350="","AGUARDANDO VISTORIA","NO FINANCEIRO"),IF(U350="1ª",IF(PAGAMENTOS!J350="","AGUARDANDO LIBERAÇÃO","NO FINANCEIRO"),"OK"))))</f>
        <v>OK</v>
      </c>
      <c r="W350" s="233" t="str">
        <f>IF(U350="4ª",IF(PAGAMENTOS!AH350="",PAGAMENTOS!AG350,PAGAMENTOS!AH350),IF(U350="3ª",IF(PAGAMENTOS!Z350="",PAGAMENTOS!Y350,PAGAMENTOS!Z350),IF(U350="2ª",IF(PAGAMENTOS!R350="",PAGAMENTOS!Q350,PAGAMENTOS!R350),IF(U350="1ª",IF(PAGAMENTOS!J350="",PAGAMENTOS!I350,PAGAMENTOS!J350),"OK"))))</f>
        <v>OK</v>
      </c>
      <c r="X350" s="18">
        <f>MAX(VISTORIA!Y350,VISTORIA!U350,VISTORIA!Q350,VISTORIA!M350,VISTORIA!I350)</f>
        <v>1</v>
      </c>
      <c r="Y350" s="18">
        <f>IF(VISTORIA!Y350&lt;&gt;"",VISTORIA!Y350,IF(VISTORIA!U350&lt;&gt;"",VISTORIA!U350,IF(VISTORIA!Q350&lt;&gt;"",VISTORIA!Q350,IF(VISTORIA!M350&lt;&gt;"",VISTORIA!M350,IF(VISTORIA!I350&lt;&gt;"",VISTORIA!I350,0)))))</f>
        <v>1</v>
      </c>
      <c r="Z350" s="233">
        <f>IF(VISTORIA!Y350&lt;&gt;"",VISTORIA!W350,IF(VISTORIA!U350&lt;&gt;"",VISTORIA!S350,IF(VISTORIA!Q350&lt;&gt;"",VISTORIA!O350,IF(VISTORIA!M350&lt;&gt;"",VISTORIA!K350,IF(VISTORIA!I350&lt;&gt;"",VISTORIA!G350,"NA")))))</f>
        <v>42516</v>
      </c>
      <c r="AA350" s="233">
        <f>IF(VISTORIA!Y350&lt;&gt;"",VISTORIA!X350,IF(VISTORIA!U350&lt;&gt;"",VISTORIA!T350,IF(VISTORIA!Q350&lt;&gt;"",VISTORIA!P350,IF(VISTORIA!M350&lt;&gt;"",VISTORIA!L350,IF(VISTORIA!I350&lt;&gt;"",VISTORIA!H350,"NA")))))</f>
        <v>42485</v>
      </c>
      <c r="AB350" s="233" t="str">
        <f>IF(OR(G350="AGUARDANDO PRESTAÇÃO DE CONTAS",G350="AGUARDANDO APROVAÇÃO PRESTAÇÃO DE CONTAS",G350="CONCLUÍDO"),"PTM CONCLUÍDO",IF(AND(VISTORIA!X350="",VISTORIA!W350&lt;&gt;""),VISTORIA!W350,IF(AND(VISTORIA!T350="",VISTORIA!S350&lt;&gt;""),VISTORIA!S350,IF(AND(VISTORIA!P350="",VISTORIA!O350&lt;&gt;""),VISTORIA!O350,IF(AND(VISTORIA!L350="",VISTORIA!K350&lt;&gt;""),VISTORIA!K350,IF(AND(VISTORIA!H350="",VISTORIA!G350&lt;&gt;""),VISTORIA!G350,"SEM PEDIDO"))))))</f>
        <v>SEM PEDIDO</v>
      </c>
      <c r="AC350" s="18" t="str">
        <f>IFERROR(INDEX('CONCLUSÃO INFORMAL'!350:350,MATCH(MAX('CONCLUSÃO INFORMAL'!H350,'CONCLUSÃO INFORMAL'!L350,'CONCLUSÃO INFORMAL'!P350),'CONCLUSÃO INFORMAL'!350:350,0)-1),"NÃO INFORMADO")</f>
        <v>NÃO INFORMADO</v>
      </c>
      <c r="AD350" s="233" t="str">
        <f>IFERROR(INDEX('CONCLUSÃO INFORMAL'!350:350,MATCH(MAX('CONCLUSÃO INFORMAL'!H350,'CONCLUSÃO INFORMAL'!L350,'CONCLUSÃO INFORMAL'!P350),'CONCLUSÃO INFORMAL'!350:350,0)),"NÃO INFORMADO")</f>
        <v>NÃO INFORMADO</v>
      </c>
      <c r="AE350" s="1950" t="str">
        <f>IFERROR(INDEX('CONCLUSÃO INFORMAL'!350:350,MATCH(MAX('CONCLUSÃO INFORMAL'!H350,'CONCLUSÃO INFORMAL'!L350,'CONCLUSÃO INFORMAL'!P350),'CONCLUSÃO INFORMAL'!350:350,0)+1),"NÃO INFORMADO")</f>
        <v>NÃO INFORMADO</v>
      </c>
    </row>
    <row r="351" spans="2:31" ht="43.5" x14ac:dyDescent="0.35">
      <c r="B351" s="7" t="str">
        <f>'INF GERAIS'!B351&amp;IFERROR(IF(INDEX(APOIO!$A$5:$A$50,MATCH('INF GERAIS'!N351,APOIO!$B$5:$B$50,0))="NÃO",APOIO!$A$2&amp;"NÃO VÁLIDO",""),"")</f>
        <v>2014.0330</v>
      </c>
      <c r="C351" s="1950" t="str">
        <f>'INF GERAIS'!C351</f>
        <v>AGRESTE SETENTRIONAL</v>
      </c>
      <c r="D351" s="1950" t="str">
        <f>'INF GERAIS'!D351</f>
        <v>SANTA CRUZ DO CAPIBARIBE</v>
      </c>
      <c r="E351" s="1950" t="str">
        <f>'INF GERAIS'!E351</f>
        <v>CONSTRUÇÃO DA CENTRAL DE FEIRAS E MERCADOS</v>
      </c>
      <c r="F351" s="1950" t="str">
        <f>'INF GERAIS'!G351</f>
        <v>NORMAL</v>
      </c>
      <c r="G351" s="1950" t="str">
        <f>'INF GERAIS'!N351</f>
        <v>E-FISCO (Baixado)</v>
      </c>
      <c r="H351" s="1950" t="str">
        <f>'INF GERAIS'!O351</f>
        <v>CONCLUÍDA</v>
      </c>
      <c r="I351" s="11">
        <f>'INF GERAIS'!I351</f>
        <v>2264149.605</v>
      </c>
      <c r="J351" s="11">
        <f>'INF GERAIS'!J351</f>
        <v>935475.51</v>
      </c>
      <c r="K351" s="11">
        <f>'INF GERAIS'!K351</f>
        <v>755044.51</v>
      </c>
      <c r="L351" s="11">
        <f>'INF GERAIS'!L351</f>
        <v>0</v>
      </c>
      <c r="M351" s="11">
        <f>'INF GERAIS'!M351</f>
        <v>180431</v>
      </c>
      <c r="N351" s="233">
        <f>IF(MAX(PAGAMENTOS!M351,PAGAMENTOS!U351,PAGAMENTOS!AC351,PAGAMENTOS!AK351,PAGAMENTOS!AQ351,PAGAMENTOS!AW351)=0,"SEM PAGAMENTO",IFERROR(INDEX(PAGAMENTOS!351:351,MATCH(MAX(PAGAMENTOS!M351,PAGAMENTOS!U351,PAGAMENTOS!AC351,PAGAMENTOS!AK351,PAGAMENTOS!AQ351,PAGAMENTOS!AW351),PAGAMENTOS!351:351,0)),"SEM PAGAMENTO"))</f>
        <v>42534</v>
      </c>
      <c r="O351" s="120" t="str">
        <f>IF(MAX(PAGAMENTOS!M351,PAGAMENTOS!U351,PAGAMENTOS!AC351,PAGAMENTOS!AK351,PAGAMENTOS!AQ351,PAGAMENTOS!AW351)=0,"SEM PAGAMENTO",IFERROR(IF(MATCH(MAX(PAGAMENTOS!M351,PAGAMENTOS!U351,PAGAMENTOS!AC351,PAGAMENTOS!AK351,PAGAMENTOS!AQ351,PAGAMENTOS!AW351),PAGAMENTOS!351:351,0)&gt;40,INDEX(PAGAMENTOS!351:351,MATCH(MAX(PAGAMENTOS!M351,PAGAMENTOS!U351,PAGAMENTOS!AC351,PAGAMENTOS!AK351,PAGAMENTOS!AQ351,PAGAMENTOS!AW351),PAGAMENTOS!351:351,0)-2)&amp;" P COMP.",IF(MATCH(MAX(PAGAMENTOS!M351,PAGAMENTOS!U351,PAGAMENTOS!AC351,PAGAMENTOS!AK351,PAGAMENTOS!AQ351,PAGAMENTOS!AW351),PAGAMENTOS!351:351,0)=13,"1ª P",IF(MATCH(MAX(PAGAMENTOS!M351,PAGAMENTOS!U351,PAGAMENTOS!AC351,PAGAMENTOS!AK351,PAGAMENTOS!AQ351,PAGAMENTOS!AW351),PAGAMENTOS!351:351,0)=21,"2ª P",IF(MATCH(MAX(PAGAMENTOS!M351,PAGAMENTOS!U351,PAGAMENTOS!AC351,PAGAMENTOS!AK351,PAGAMENTOS!AQ351,PAGAMENTOS!AW351),PAGAMENTOS!351:351,0)=29,"3ª P",IF(PAGAMENTOS!AC351=PAGAMENTOS!AK351,"4ª P","4ª P"))))),"SEM PAGAMENTO"))</f>
        <v>4ª P</v>
      </c>
      <c r="P351" s="11">
        <f>IF(MAX(PAGAMENTOS!M351,PAGAMENTOS!U351,PAGAMENTOS!AC351,PAGAMENTOS!AK351,PAGAMENTOS!AQ351,PAGAMENTOS!AW351)=0,"SEM PAGAMENTO",IFERROR(INDEX(PAGAMENTOS!351:351,MATCH(MAX(PAGAMENTOS!M351,PAGAMENTOS!U351,PAGAMENTOS!AC351,PAGAMENTOS!AK351,PAGAMENTOS!AQ351,PAGAMENTOS!AW351),PAGAMENTOS!351:351,0)-1),"SEM PAGAMENTO"))</f>
        <v>151008.9</v>
      </c>
      <c r="Q351" s="11">
        <f>SUM(PAGAMENTOS!G351,PAGAMENTOS!L351,PAGAMENTOS!T351,PAGAMENTOS!AB351,PAGAMENTOS!AJ351,PAGAMENTOS!AP351,PAGAMENTOS!AV351)</f>
        <v>755044.51</v>
      </c>
      <c r="R351" s="11">
        <f>SUM(PAGAMENTOS!G351,PAGAMENTOS!H351,PAGAMENTOS!L351,PAGAMENTOS!T351,PAGAMENTOS!AB351,PAGAMENTOS!AJ351,PAGAMENTOS!AP351,PAGAMENTOS!AV351)</f>
        <v>755044.51</v>
      </c>
      <c r="S351" s="17">
        <f t="shared" si="5"/>
        <v>1</v>
      </c>
      <c r="T351" s="11">
        <f>IF(RIGHT(B351)="O",0,IF(AND(R351=0,PAGAMENTOS!H351&lt;&gt;0),0,K351-R351))</f>
        <v>0</v>
      </c>
      <c r="U351" s="120" t="str">
        <f>IF(AND(OR(PAGAMENTOS!AG351&lt;&gt;"",PAGAMENTOS!AH351&lt;&gt;""),PAGAMENTOS!AK351=""),"4ª",IF(AND(OR(PAGAMENTOS!Y351&lt;&gt;"",PAGAMENTOS!Z351&lt;&gt;""),PAGAMENTOS!AC351=""),"3ª",IF(AND(OR(PAGAMENTOS!Q351&lt;&gt;"",PAGAMENTOS!R351&lt;&gt;""),PAGAMENTOS!U351=""),"2ª",IF(AND(OR(PAGAMENTOS!I351&lt;&gt;"",PAGAMENTOS!J351&lt;&gt;""),PAGAMENTOS!M351=""),"1ª","OK"))))</f>
        <v>OK</v>
      </c>
      <c r="V351" s="120" t="str">
        <f>IF(U351="4ª",IF(PAGAMENTOS!AH351="","AGUARDANDO VISTORIA","NO FINANCEIRO"),IF(U351="3ª",IF(PAGAMENTOS!Z351="","AGUARDANDO VISTORIA","NO FINANCEIRO"),IF(U351="2ª",IF(PAGAMENTOS!R351="","AGUARDANDO VISTORIA","NO FINANCEIRO"),IF(U351="1ª",IF(PAGAMENTOS!J351="","AGUARDANDO LIBERAÇÃO","NO FINANCEIRO"),"OK"))))</f>
        <v>OK</v>
      </c>
      <c r="W351" s="233" t="str">
        <f>IF(U351="4ª",IF(PAGAMENTOS!AH351="",PAGAMENTOS!AG351,PAGAMENTOS!AH351),IF(U351="3ª",IF(PAGAMENTOS!Z351="",PAGAMENTOS!Y351,PAGAMENTOS!Z351),IF(U351="2ª",IF(PAGAMENTOS!R351="",PAGAMENTOS!Q351,PAGAMENTOS!R351),IF(U351="1ª",IF(PAGAMENTOS!J351="",PAGAMENTOS!I351,PAGAMENTOS!J351),"OK"))))</f>
        <v>OK</v>
      </c>
      <c r="X351" s="18">
        <f>MAX(VISTORIA!Y351,VISTORIA!U351,VISTORIA!Q351,VISTORIA!M351,VISTORIA!I351)</f>
        <v>1</v>
      </c>
      <c r="Y351" s="18">
        <f>IF(VISTORIA!Y351&lt;&gt;"",VISTORIA!Y351,IF(VISTORIA!U351&lt;&gt;"",VISTORIA!U351,IF(VISTORIA!Q351&lt;&gt;"",VISTORIA!Q351,IF(VISTORIA!M351&lt;&gt;"",VISTORIA!M351,IF(VISTORIA!I351&lt;&gt;"",VISTORIA!I351,0)))))</f>
        <v>1</v>
      </c>
      <c r="Z351" s="233">
        <f>IF(VISTORIA!Y351&lt;&gt;"",VISTORIA!W351,IF(VISTORIA!U351&lt;&gt;"",VISTORIA!S351,IF(VISTORIA!Q351&lt;&gt;"",VISTORIA!O351,IF(VISTORIA!M351&lt;&gt;"",VISTORIA!K351,IF(VISTORIA!I351&lt;&gt;"",VISTORIA!G351,"NA")))))</f>
        <v>42500</v>
      </c>
      <c r="AA351" s="233">
        <f>IF(VISTORIA!Y351&lt;&gt;"",VISTORIA!X351,IF(VISTORIA!U351&lt;&gt;"",VISTORIA!T351,IF(VISTORIA!Q351&lt;&gt;"",VISTORIA!P351,IF(VISTORIA!M351&lt;&gt;"",VISTORIA!L351,IF(VISTORIA!I351&lt;&gt;"",VISTORIA!H351,"NA")))))</f>
        <v>42521</v>
      </c>
      <c r="AB351" s="233" t="str">
        <f>IF(OR(G351="AGUARDANDO PRESTAÇÃO DE CONTAS",G351="AGUARDANDO APROVAÇÃO PRESTAÇÃO DE CONTAS",G351="CONCLUÍDO"),"PTM CONCLUÍDO",IF(AND(VISTORIA!X351="",VISTORIA!W351&lt;&gt;""),VISTORIA!W351,IF(AND(VISTORIA!T351="",VISTORIA!S351&lt;&gt;""),VISTORIA!S351,IF(AND(VISTORIA!P351="",VISTORIA!O351&lt;&gt;""),VISTORIA!O351,IF(AND(VISTORIA!L351="",VISTORIA!K351&lt;&gt;""),VISTORIA!K351,IF(AND(VISTORIA!H351="",VISTORIA!G351&lt;&gt;""),VISTORIA!G351,"SEM PEDIDO"))))))</f>
        <v>SEM PEDIDO</v>
      </c>
      <c r="AC351" s="18" t="str">
        <f>IFERROR(INDEX('CONCLUSÃO INFORMAL'!351:351,MATCH(MAX('CONCLUSÃO INFORMAL'!H351,'CONCLUSÃO INFORMAL'!L351,'CONCLUSÃO INFORMAL'!P351),'CONCLUSÃO INFORMAL'!351:351,0)-1),"NÃO INFORMADO")</f>
        <v>NÃO INFORMADO</v>
      </c>
      <c r="AD351" s="233" t="str">
        <f>IFERROR(INDEX('CONCLUSÃO INFORMAL'!351:351,MATCH(MAX('CONCLUSÃO INFORMAL'!H351,'CONCLUSÃO INFORMAL'!L351,'CONCLUSÃO INFORMAL'!P351),'CONCLUSÃO INFORMAL'!351:351,0)),"NÃO INFORMADO")</f>
        <v>NÃO INFORMADO</v>
      </c>
      <c r="AE351" s="1950" t="str">
        <f>IFERROR(INDEX('CONCLUSÃO INFORMAL'!351:351,MATCH(MAX('CONCLUSÃO INFORMAL'!H351,'CONCLUSÃO INFORMAL'!L351,'CONCLUSÃO INFORMAL'!P351),'CONCLUSÃO INFORMAL'!351:351,0)+1),"NÃO INFORMADO")</f>
        <v>NÃO INFORMADO</v>
      </c>
    </row>
    <row r="352" spans="2:31" ht="58" x14ac:dyDescent="0.35">
      <c r="B352" s="7" t="str">
        <f>'INF GERAIS'!B352&amp;IFERROR(IF(INDEX(APOIO!$A$5:$A$50,MATCH('INF GERAIS'!N352,APOIO!$B$5:$B$50,0))="NÃO",APOIO!$A$2&amp;"NÃO VÁLIDO",""),"")</f>
        <v>2014.0331</v>
      </c>
      <c r="C352" s="1950" t="str">
        <f>'INF GERAIS'!C352</f>
        <v>AGRESTE SETENTRIONAL</v>
      </c>
      <c r="D352" s="1950" t="str">
        <f>'INF GERAIS'!D352</f>
        <v>SANTA CRUZ DO CAPIBARIBE</v>
      </c>
      <c r="E352" s="1950" t="str">
        <f>'INF GERAIS'!E352</f>
        <v>PAVIMENTAÇÃO EM PARALELEPÍPEDO EM DIVERSAS RUAS DO MUNICÍPIO.</v>
      </c>
      <c r="F352" s="1950" t="str">
        <f>'INF GERAIS'!G352</f>
        <v>NORMAL</v>
      </c>
      <c r="G352" s="12" t="str">
        <f>'INF GERAIS'!N352</f>
        <v>EM CONFERÊNCIA PARA TEMAI</v>
      </c>
      <c r="H352" s="1950" t="str">
        <f>'INF GERAIS'!O352</f>
        <v>CONCLUÍDA</v>
      </c>
      <c r="I352" s="11">
        <f>'INF GERAIS'!I352</f>
        <v>2264149.605</v>
      </c>
      <c r="J352" s="11">
        <f>'INF GERAIS'!J352</f>
        <v>1557538.21</v>
      </c>
      <c r="K352" s="11">
        <f>'INF GERAIS'!K352</f>
        <v>1537894.68</v>
      </c>
      <c r="L352" s="11">
        <f>'INF GERAIS'!L352</f>
        <v>28574.1</v>
      </c>
      <c r="M352" s="11">
        <f>'INF GERAIS'!M352</f>
        <v>19643.53</v>
      </c>
      <c r="N352" s="233">
        <f>IF(MAX(PAGAMENTOS!M352,PAGAMENTOS!U352,PAGAMENTOS!AC352,PAGAMENTOS!AK352,PAGAMENTOS!AQ352,PAGAMENTOS!AW352)=0,"SEM PAGAMENTO",IFERROR(INDEX(PAGAMENTOS!352:352,MATCH(MAX(PAGAMENTOS!M352,PAGAMENTOS!U352,PAGAMENTOS!AC352,PAGAMENTOS!AK352,PAGAMENTOS!AQ352,PAGAMENTOS!AW352),PAGAMENTOS!352:352,0)),"SEM PAGAMENTO"))</f>
        <v>42836</v>
      </c>
      <c r="O352" s="120" t="str">
        <f>IF(MAX(PAGAMENTOS!M352,PAGAMENTOS!U352,PAGAMENTOS!AC352,PAGAMENTOS!AK352,PAGAMENTOS!AQ352,PAGAMENTOS!AW352)=0,"SEM PAGAMENTO",IFERROR(IF(MATCH(MAX(PAGAMENTOS!M352,PAGAMENTOS!U352,PAGAMENTOS!AC352,PAGAMENTOS!AK352,PAGAMENTOS!AQ352,PAGAMENTOS!AW352),PAGAMENTOS!352:352,0)&gt;40,INDEX(PAGAMENTOS!352:352,MATCH(MAX(PAGAMENTOS!M352,PAGAMENTOS!U352,PAGAMENTOS!AC352,PAGAMENTOS!AK352,PAGAMENTOS!AQ352,PAGAMENTOS!AW352),PAGAMENTOS!352:352,0)-2)&amp;" P COMP.",IF(MATCH(MAX(PAGAMENTOS!M352,PAGAMENTOS!U352,PAGAMENTOS!AC352,PAGAMENTOS!AK352,PAGAMENTOS!AQ352,PAGAMENTOS!AW352),PAGAMENTOS!352:352,0)=13,"1ª P",IF(MATCH(MAX(PAGAMENTOS!M352,PAGAMENTOS!U352,PAGAMENTOS!AC352,PAGAMENTOS!AK352,PAGAMENTOS!AQ352,PAGAMENTOS!AW352),PAGAMENTOS!352:352,0)=21,"2ª P",IF(MATCH(MAX(PAGAMENTOS!M352,PAGAMENTOS!U352,PAGAMENTOS!AC352,PAGAMENTOS!AK352,PAGAMENTOS!AQ352,PAGAMENTOS!AW352),PAGAMENTOS!352:352,0)=29,"3ª P",IF(PAGAMENTOS!AC352=PAGAMENTOS!AK352,"4ª P","4ª P"))))),"SEM PAGAMENTO"))</f>
        <v>4ª P</v>
      </c>
      <c r="P352" s="11">
        <f>IF(MAX(PAGAMENTOS!M352,PAGAMENTOS!U352,PAGAMENTOS!AC352,PAGAMENTOS!AK352,PAGAMENTOS!AQ352,PAGAMENTOS!AW352)=0,"SEM PAGAMENTO",IFERROR(INDEX(PAGAMENTOS!352:352,MATCH(MAX(PAGAMENTOS!M352,PAGAMENTOS!U352,PAGAMENTOS!AC352,PAGAMENTOS!AK352,PAGAMENTOS!AQ352,PAGAMENTOS!AW352),PAGAMENTOS!352:352,0)-1),"SEM PAGAMENTO"))</f>
        <v>305388.71999999997</v>
      </c>
      <c r="Q352" s="11">
        <f>SUM(PAGAMENTOS!G352,PAGAMENTOS!L352,PAGAMENTOS!T352,PAGAMENTOS!AB352,PAGAMENTOS!AJ352,PAGAMENTOS!AP352,PAGAMENTOS!AV352)</f>
        <v>1509105.0999999999</v>
      </c>
      <c r="R352" s="11">
        <f>SUM(PAGAMENTOS!G352,PAGAMENTOS!H352,PAGAMENTOS!L352,PAGAMENTOS!T352,PAGAMENTOS!AB352,PAGAMENTOS!AJ352,PAGAMENTOS!AP352,PAGAMENTOS!AV352)</f>
        <v>1509105.0999999999</v>
      </c>
      <c r="S352" s="17">
        <f t="shared" si="5"/>
        <v>0.98127987542033757</v>
      </c>
      <c r="T352" s="11">
        <f>IF(RIGHT(B352)="O",0,IF(AND(R352=0,PAGAMENTOS!H352&lt;&gt;0),0,K352-R352))</f>
        <v>28789.580000000075</v>
      </c>
      <c r="U352" s="120" t="str">
        <f>IF(AND(OR(PAGAMENTOS!AG352&lt;&gt;"",PAGAMENTOS!AH352&lt;&gt;""),PAGAMENTOS!AK352=""),"4ª",IF(AND(OR(PAGAMENTOS!Y352&lt;&gt;"",PAGAMENTOS!Z352&lt;&gt;""),PAGAMENTOS!AC352=""),"3ª",IF(AND(OR(PAGAMENTOS!Q352&lt;&gt;"",PAGAMENTOS!R352&lt;&gt;""),PAGAMENTOS!U352=""),"2ª",IF(AND(OR(PAGAMENTOS!I352&lt;&gt;"",PAGAMENTOS!J352&lt;&gt;""),PAGAMENTOS!M352=""),"1ª","OK"))))</f>
        <v>OK</v>
      </c>
      <c r="V352" s="120" t="str">
        <f>IF(U352="4ª",IF(PAGAMENTOS!AH352="","AGUARDANDO VISTORIA","NO FINANCEIRO"),IF(U352="3ª",IF(PAGAMENTOS!Z352="","AGUARDANDO VISTORIA","NO FINANCEIRO"),IF(U352="2ª",IF(PAGAMENTOS!R352="","AGUARDANDO VISTORIA","NO FINANCEIRO"),IF(U352="1ª",IF(PAGAMENTOS!J352="","AGUARDANDO LIBERAÇÃO","NO FINANCEIRO"),"OK"))))</f>
        <v>OK</v>
      </c>
      <c r="W352" s="233" t="str">
        <f>IF(U352="4ª",IF(PAGAMENTOS!AH352="",PAGAMENTOS!AG352,PAGAMENTOS!AH352),IF(U352="3ª",IF(PAGAMENTOS!Z352="",PAGAMENTOS!Y352,PAGAMENTOS!Z352),IF(U352="2ª",IF(PAGAMENTOS!R352="",PAGAMENTOS!Q352,PAGAMENTOS!R352),IF(U352="1ª",IF(PAGAMENTOS!J352="",PAGAMENTOS!I352,PAGAMENTOS!J352),"OK"))))</f>
        <v>OK</v>
      </c>
      <c r="X352" s="18">
        <f>MAX(VISTORIA!Y352,VISTORIA!U352,VISTORIA!Q352,VISTORIA!M352,VISTORIA!I352)</f>
        <v>1</v>
      </c>
      <c r="Y352" s="18">
        <f>IF(VISTORIA!Y352&lt;&gt;"",VISTORIA!Y352,IF(VISTORIA!U352&lt;&gt;"",VISTORIA!U352,IF(VISTORIA!Q352&lt;&gt;"",VISTORIA!Q352,IF(VISTORIA!M352&lt;&gt;"",VISTORIA!M352,IF(VISTORIA!I352&lt;&gt;"",VISTORIA!I352,0)))))</f>
        <v>1</v>
      </c>
      <c r="Z352" s="233">
        <f>IF(VISTORIA!Y352&lt;&gt;"",VISTORIA!W352,IF(VISTORIA!U352&lt;&gt;"",VISTORIA!S352,IF(VISTORIA!Q352&lt;&gt;"",VISTORIA!O352,IF(VISTORIA!M352&lt;&gt;"",VISTORIA!K352,IF(VISTORIA!I352&lt;&gt;"",VISTORIA!G352,"NA")))))</f>
        <v>42632</v>
      </c>
      <c r="AA352" s="233">
        <f>IF(VISTORIA!Y352&lt;&gt;"",VISTORIA!X352,IF(VISTORIA!U352&lt;&gt;"",VISTORIA!T352,IF(VISTORIA!Q352&lt;&gt;"",VISTORIA!P352,IF(VISTORIA!M352&lt;&gt;"",VISTORIA!L352,IF(VISTORIA!I352&lt;&gt;"",VISTORIA!H352,"NA")))))</f>
        <v>42649</v>
      </c>
      <c r="AB352" s="233" t="str">
        <f>IF(OR(G352="AGUARDANDO PRESTAÇÃO DE CONTAS",G352="AGUARDANDO APROVAÇÃO PRESTAÇÃO DE CONTAS",G352="CONCLUÍDO"),"PTM CONCLUÍDO",IF(AND(VISTORIA!X352="",VISTORIA!W352&lt;&gt;""),VISTORIA!W352,IF(AND(VISTORIA!T352="",VISTORIA!S352&lt;&gt;""),VISTORIA!S352,IF(AND(VISTORIA!P352="",VISTORIA!O352&lt;&gt;""),VISTORIA!O352,IF(AND(VISTORIA!L352="",VISTORIA!K352&lt;&gt;""),VISTORIA!K352,IF(AND(VISTORIA!H352="",VISTORIA!G352&lt;&gt;""),VISTORIA!G352,"SEM PEDIDO"))))))</f>
        <v>SEM PEDIDO</v>
      </c>
      <c r="AC352" s="18" t="str">
        <f>IFERROR(INDEX('CONCLUSÃO INFORMAL'!352:352,MATCH(MAX('CONCLUSÃO INFORMAL'!H352,'CONCLUSÃO INFORMAL'!L352,'CONCLUSÃO INFORMAL'!P352),'CONCLUSÃO INFORMAL'!352:352,0)-1),"NÃO INFORMADO")</f>
        <v>NÃO INFORMADO</v>
      </c>
      <c r="AD352" s="233" t="str">
        <f>IFERROR(INDEX('CONCLUSÃO INFORMAL'!352:352,MATCH(MAX('CONCLUSÃO INFORMAL'!H352,'CONCLUSÃO INFORMAL'!L352,'CONCLUSÃO INFORMAL'!P352),'CONCLUSÃO INFORMAL'!352:352,0)),"NÃO INFORMADO")</f>
        <v>NÃO INFORMADO</v>
      </c>
      <c r="AE352" s="1950" t="str">
        <f>IFERROR(INDEX('CONCLUSÃO INFORMAL'!352:352,MATCH(MAX('CONCLUSÃO INFORMAL'!H352,'CONCLUSÃO INFORMAL'!L352,'CONCLUSÃO INFORMAL'!P352),'CONCLUSÃO INFORMAL'!352:352,0)+1),"NÃO INFORMADO")</f>
        <v>NÃO INFORMADO</v>
      </c>
    </row>
    <row r="353" spans="2:31" ht="43.5" x14ac:dyDescent="0.35">
      <c r="B353" s="7" t="str">
        <f>'INF GERAIS'!B353&amp;IFERROR(IF(INDEX(APOIO!$A$5:$A$50,MATCH('INF GERAIS'!N353,APOIO!$B$5:$B$50,0))="NÃO",APOIO!$A$2&amp;"NÃO VÁLIDO",""),"")</f>
        <v>2014.0332
NÃO VÁLIDO</v>
      </c>
      <c r="C353" s="1950" t="str">
        <f>'INF GERAIS'!C353</f>
        <v>AGRESTE SETENTRIONAL</v>
      </c>
      <c r="D353" s="1950" t="str">
        <f>'INF GERAIS'!D353</f>
        <v>SANTA CRUZ DO CAPIBARIBE</v>
      </c>
      <c r="E353" s="1950" t="str">
        <f>'INF GERAIS'!E353</f>
        <v>CONSTRUÇÃO DO AMBULATÓRIO ESPECIALIZADO DA MULHER</v>
      </c>
      <c r="F353" s="1950" t="str">
        <f>'INF GERAIS'!G353</f>
        <v>NORMAL</v>
      </c>
      <c r="G353" s="1950" t="str">
        <f>'INF GERAIS'!N353</f>
        <v>CANCELADO</v>
      </c>
      <c r="H353" s="1950" t="str">
        <f>'INF GERAIS'!O353</f>
        <v>CANCELADA</v>
      </c>
      <c r="I353" s="11">
        <f>'INF GERAIS'!I353</f>
        <v>2264149.605</v>
      </c>
      <c r="J353" s="11">
        <f>'INF GERAIS'!J353</f>
        <v>0</v>
      </c>
      <c r="K353" s="11">
        <f>'INF GERAIS'!K353</f>
        <v>0</v>
      </c>
      <c r="L353" s="11">
        <f>'INF GERAIS'!L353</f>
        <v>0</v>
      </c>
      <c r="M353" s="11">
        <f>'INF GERAIS'!M353</f>
        <v>0</v>
      </c>
      <c r="N353" s="233">
        <f>IF(MAX(PAGAMENTOS!M353,PAGAMENTOS!U353,PAGAMENTOS!AC353,PAGAMENTOS!AK353,PAGAMENTOS!AQ353,PAGAMENTOS!AW353)=0,"SEM PAGAMENTO",IFERROR(INDEX(PAGAMENTOS!353:353,MATCH(MAX(PAGAMENTOS!M353,PAGAMENTOS!U353,PAGAMENTOS!AC353,PAGAMENTOS!AK353,PAGAMENTOS!AQ353,PAGAMENTOS!AW353),PAGAMENTOS!353:353,0)),"SEM PAGAMENTO"))</f>
        <v>41824</v>
      </c>
      <c r="O353" s="120" t="str">
        <f>IF(MAX(PAGAMENTOS!M353,PAGAMENTOS!U353,PAGAMENTOS!AC353,PAGAMENTOS!AK353,PAGAMENTOS!AQ353,PAGAMENTOS!AW353)=0,"SEM PAGAMENTO",IFERROR(IF(MATCH(MAX(PAGAMENTOS!M353,PAGAMENTOS!U353,PAGAMENTOS!AC353,PAGAMENTOS!AK353,PAGAMENTOS!AQ353,PAGAMENTOS!AW353),PAGAMENTOS!353:353,0)&gt;40,INDEX(PAGAMENTOS!353:353,MATCH(MAX(PAGAMENTOS!M353,PAGAMENTOS!U353,PAGAMENTOS!AC353,PAGAMENTOS!AK353,PAGAMENTOS!AQ353,PAGAMENTOS!AW353),PAGAMENTOS!353:353,0)-2)&amp;" P COMP.",IF(MATCH(MAX(PAGAMENTOS!M353,PAGAMENTOS!U353,PAGAMENTOS!AC353,PAGAMENTOS!AK353,PAGAMENTOS!AQ353,PAGAMENTOS!AW353),PAGAMENTOS!353:353,0)=13,"1ª P",IF(MATCH(MAX(PAGAMENTOS!M353,PAGAMENTOS!U353,PAGAMENTOS!AC353,PAGAMENTOS!AK353,PAGAMENTOS!AQ353,PAGAMENTOS!AW353),PAGAMENTOS!353:353,0)=21,"2ª P",IF(MATCH(MAX(PAGAMENTOS!M353,PAGAMENTOS!U353,PAGAMENTOS!AC353,PAGAMENTOS!AK353,PAGAMENTOS!AQ353,PAGAMENTOS!AW353),PAGAMENTOS!353:353,0)=29,"3ª P",IF(PAGAMENTOS!AC353=PAGAMENTOS!AK353,"4ª P","4ª P"))))),"SEM PAGAMENTO"))</f>
        <v>1ª P</v>
      </c>
      <c r="P353" s="11">
        <f>IF(MAX(PAGAMENTOS!M353,PAGAMENTOS!U353,PAGAMENTOS!AC353,PAGAMENTOS!AK353,PAGAMENTOS!AQ353,PAGAMENTOS!AW353)=0,"SEM PAGAMENTO",IFERROR(INDEX(PAGAMENTOS!353:353,MATCH(MAX(PAGAMENTOS!M353,PAGAMENTOS!U353,PAGAMENTOS!AC353,PAGAMENTOS!AK353,PAGAMENTOS!AQ353,PAGAMENTOS!AW353),PAGAMENTOS!353:353,0)-1),"SEM PAGAMENTO"))</f>
        <v>131737.25</v>
      </c>
      <c r="Q353" s="11">
        <f>SUM(PAGAMENTOS!G353,PAGAMENTOS!L353,PAGAMENTOS!T353,PAGAMENTOS!AB353,PAGAMENTOS!AJ353,PAGAMENTOS!AP353,PAGAMENTOS!AV353)</f>
        <v>0</v>
      </c>
      <c r="R353" s="11">
        <f>SUM(PAGAMENTOS!G353,PAGAMENTOS!H353,PAGAMENTOS!L353,PAGAMENTOS!T353,PAGAMENTOS!AB353,PAGAMENTOS!AJ353,PAGAMENTOS!AP353,PAGAMENTOS!AV353)</f>
        <v>0</v>
      </c>
      <c r="S353" s="17" t="str">
        <f t="shared" si="5"/>
        <v>NA</v>
      </c>
      <c r="T353" s="11">
        <f>IF(RIGHT(B353)="O",0,IF(AND(R353=0,PAGAMENTOS!H353&lt;&gt;0),0,K353-R353))</f>
        <v>0</v>
      </c>
      <c r="U353" s="120" t="str">
        <f>IF(AND(OR(PAGAMENTOS!AG353&lt;&gt;"",PAGAMENTOS!AH353&lt;&gt;""),PAGAMENTOS!AK353=""),"4ª",IF(AND(OR(PAGAMENTOS!Y353&lt;&gt;"",PAGAMENTOS!Z353&lt;&gt;""),PAGAMENTOS!AC353=""),"3ª",IF(AND(OR(PAGAMENTOS!Q353&lt;&gt;"",PAGAMENTOS!R353&lt;&gt;""),PAGAMENTOS!U353=""),"2ª",IF(AND(OR(PAGAMENTOS!I353&lt;&gt;"",PAGAMENTOS!J353&lt;&gt;""),PAGAMENTOS!M353=""),"1ª","OK"))))</f>
        <v>OK</v>
      </c>
      <c r="V353" s="120" t="str">
        <f>IF(U353="4ª",IF(PAGAMENTOS!AH353="","AGUARDANDO VISTORIA","NO FINANCEIRO"),IF(U353="3ª",IF(PAGAMENTOS!Z353="","AGUARDANDO VISTORIA","NO FINANCEIRO"),IF(U353="2ª",IF(PAGAMENTOS!R353="","AGUARDANDO VISTORIA","NO FINANCEIRO"),IF(U353="1ª",IF(PAGAMENTOS!J353="","AGUARDANDO LIBERAÇÃO","NO FINANCEIRO"),"OK"))))</f>
        <v>OK</v>
      </c>
      <c r="W353" s="233" t="str">
        <f>IF(U353="4ª",IF(PAGAMENTOS!AH353="",PAGAMENTOS!AG353,PAGAMENTOS!AH353),IF(U353="3ª",IF(PAGAMENTOS!Z353="",PAGAMENTOS!Y353,PAGAMENTOS!Z353),IF(U353="2ª",IF(PAGAMENTOS!R353="",PAGAMENTOS!Q353,PAGAMENTOS!R353),IF(U353="1ª",IF(PAGAMENTOS!J353="",PAGAMENTOS!I353,PAGAMENTOS!J353),"OK"))))</f>
        <v>OK</v>
      </c>
      <c r="X353" s="18">
        <f>MAX(VISTORIA!Y353,VISTORIA!U353,VISTORIA!Q353,VISTORIA!M353,VISTORIA!I353)</f>
        <v>0</v>
      </c>
      <c r="Y353" s="18">
        <f>IF(VISTORIA!Y353&lt;&gt;"",VISTORIA!Y353,IF(VISTORIA!U353&lt;&gt;"",VISTORIA!U353,IF(VISTORIA!Q353&lt;&gt;"",VISTORIA!Q353,IF(VISTORIA!M353&lt;&gt;"",VISTORIA!M353,IF(VISTORIA!I353&lt;&gt;"",VISTORIA!I353,0)))))</f>
        <v>0</v>
      </c>
      <c r="Z353" s="233" t="str">
        <f>IF(VISTORIA!Y353&lt;&gt;"",VISTORIA!W353,IF(VISTORIA!U353&lt;&gt;"",VISTORIA!S353,IF(VISTORIA!Q353&lt;&gt;"",VISTORIA!O353,IF(VISTORIA!M353&lt;&gt;"",VISTORIA!K353,IF(VISTORIA!I353&lt;&gt;"",VISTORIA!G353,"NA")))))</f>
        <v>NA</v>
      </c>
      <c r="AA353" s="233" t="str">
        <f>IF(VISTORIA!Y353&lt;&gt;"",VISTORIA!X353,IF(VISTORIA!U353&lt;&gt;"",VISTORIA!T353,IF(VISTORIA!Q353&lt;&gt;"",VISTORIA!P353,IF(VISTORIA!M353&lt;&gt;"",VISTORIA!L353,IF(VISTORIA!I353&lt;&gt;"",VISTORIA!H353,"NA")))))</f>
        <v>NA</v>
      </c>
      <c r="AB353" s="233" t="str">
        <f>IF(OR(G353="AGUARDANDO PRESTAÇÃO DE CONTAS",G353="AGUARDANDO APROVAÇÃO PRESTAÇÃO DE CONTAS",G353="CONCLUÍDO"),"PTM CONCLUÍDO",IF(AND(VISTORIA!X353="",VISTORIA!W353&lt;&gt;""),VISTORIA!W353,IF(AND(VISTORIA!T353="",VISTORIA!S353&lt;&gt;""),VISTORIA!S353,IF(AND(VISTORIA!P353="",VISTORIA!O353&lt;&gt;""),VISTORIA!O353,IF(AND(VISTORIA!L353="",VISTORIA!K353&lt;&gt;""),VISTORIA!K353,IF(AND(VISTORIA!H353="",VISTORIA!G353&lt;&gt;""),VISTORIA!G353,"SEM PEDIDO"))))))</f>
        <v>SEM PEDIDO</v>
      </c>
      <c r="AC353" s="18" t="str">
        <f>IFERROR(INDEX('CONCLUSÃO INFORMAL'!353:353,MATCH(MAX('CONCLUSÃO INFORMAL'!H353,'CONCLUSÃO INFORMAL'!L353,'CONCLUSÃO INFORMAL'!P353),'CONCLUSÃO INFORMAL'!353:353,0)-1),"NÃO INFORMADO")</f>
        <v>NÃO INFORMADO</v>
      </c>
      <c r="AD353" s="233" t="str">
        <f>IFERROR(INDEX('CONCLUSÃO INFORMAL'!353:353,MATCH(MAX('CONCLUSÃO INFORMAL'!H353,'CONCLUSÃO INFORMAL'!L353,'CONCLUSÃO INFORMAL'!P353),'CONCLUSÃO INFORMAL'!353:353,0)),"NÃO INFORMADO")</f>
        <v>NÃO INFORMADO</v>
      </c>
      <c r="AE353" s="1950" t="str">
        <f>IFERROR(INDEX('CONCLUSÃO INFORMAL'!353:353,MATCH(MAX('CONCLUSÃO INFORMAL'!H353,'CONCLUSÃO INFORMAL'!L353,'CONCLUSÃO INFORMAL'!P353),'CONCLUSÃO INFORMAL'!353:353,0)+1),"NÃO INFORMADO")</f>
        <v>NÃO INFORMADO</v>
      </c>
    </row>
    <row r="354" spans="2:31" ht="43.5" x14ac:dyDescent="0.35">
      <c r="B354" s="7" t="str">
        <f>'INF GERAIS'!B354&amp;IFERROR(IF(INDEX(APOIO!$A$5:$A$50,MATCH('INF GERAIS'!N354,APOIO!$B$5:$B$50,0))="NÃO",APOIO!$A$2&amp;"NÃO VÁLIDO",""),"")</f>
        <v>2014.0333</v>
      </c>
      <c r="C354" s="1950" t="str">
        <f>'INF GERAIS'!C354</f>
        <v>SERTÃO DO ARARIPE</v>
      </c>
      <c r="D354" s="1950" t="str">
        <f>'INF GERAIS'!D354</f>
        <v>SANTA FILOMENA</v>
      </c>
      <c r="E354" s="1950" t="str">
        <f>'INF GERAIS'!E354</f>
        <v>PAVIMENTAÇÃO  EM PARALELEPÍPEDO EM  DIVERSAS RUAS</v>
      </c>
      <c r="F354" s="1950" t="str">
        <f>'INF GERAIS'!G354</f>
        <v>NORMAL</v>
      </c>
      <c r="G354" s="12" t="str">
        <f>'INF GERAIS'!N354</f>
        <v>EM CONFERÊNCIA PARA TEMAI</v>
      </c>
      <c r="H354" s="1950" t="str">
        <f>'INF GERAIS'!O354</f>
        <v>CONCLUÍDA</v>
      </c>
      <c r="I354" s="11">
        <f>'INF GERAIS'!I354</f>
        <v>603773.24</v>
      </c>
      <c r="J354" s="11">
        <f>'INF GERAIS'!J354</f>
        <v>831176.16592535004</v>
      </c>
      <c r="K354" s="11">
        <f>'INF GERAIS'!K354</f>
        <v>603773.23704014055</v>
      </c>
      <c r="L354" s="11">
        <f>'INF GERAIS'!L354</f>
        <v>0</v>
      </c>
      <c r="M354" s="11">
        <f>'INF GERAIS'!M354</f>
        <v>227402.92888520943</v>
      </c>
      <c r="N354" s="233">
        <f>IF(MAX(PAGAMENTOS!M354,PAGAMENTOS!U354,PAGAMENTOS!AC354,PAGAMENTOS!AK354,PAGAMENTOS!AQ354,PAGAMENTOS!AW354)=0,"SEM PAGAMENTO",IFERROR(INDEX(PAGAMENTOS!354:354,MATCH(MAX(PAGAMENTOS!M354,PAGAMENTOS!U354,PAGAMENTOS!AC354,PAGAMENTOS!AK354,PAGAMENTOS!AQ354,PAGAMENTOS!AW354),PAGAMENTOS!354:354,0)),"SEM PAGAMENTO"))</f>
        <v>42727</v>
      </c>
      <c r="O354" s="120" t="str">
        <f>IF(MAX(PAGAMENTOS!M354,PAGAMENTOS!U354,PAGAMENTOS!AC354,PAGAMENTOS!AK354,PAGAMENTOS!AQ354,PAGAMENTOS!AW354)=0,"SEM PAGAMENTO",IFERROR(IF(MATCH(MAX(PAGAMENTOS!M354,PAGAMENTOS!U354,PAGAMENTOS!AC354,PAGAMENTOS!AK354,PAGAMENTOS!AQ354,PAGAMENTOS!AW354),PAGAMENTOS!354:354,0)&gt;40,INDEX(PAGAMENTOS!354:354,MATCH(MAX(PAGAMENTOS!M354,PAGAMENTOS!U354,PAGAMENTOS!AC354,PAGAMENTOS!AK354,PAGAMENTOS!AQ354,PAGAMENTOS!AW354),PAGAMENTOS!354:354,0)-2)&amp;" P COMP.",IF(MATCH(MAX(PAGAMENTOS!M354,PAGAMENTOS!U354,PAGAMENTOS!AC354,PAGAMENTOS!AK354,PAGAMENTOS!AQ354,PAGAMENTOS!AW354),PAGAMENTOS!354:354,0)=13,"1ª P",IF(MATCH(MAX(PAGAMENTOS!M354,PAGAMENTOS!U354,PAGAMENTOS!AC354,PAGAMENTOS!AK354,PAGAMENTOS!AQ354,PAGAMENTOS!AW354),PAGAMENTOS!354:354,0)=21,"2ª P",IF(MATCH(MAX(PAGAMENTOS!M354,PAGAMENTOS!U354,PAGAMENTOS!AC354,PAGAMENTOS!AK354,PAGAMENTOS!AQ354,PAGAMENTOS!AW354),PAGAMENTOS!354:354,0)=29,"3ª P",IF(PAGAMENTOS!AC354=PAGAMENTOS!AK354,"4ª P","4ª P"))))),"SEM PAGAMENTO"))</f>
        <v>4ª P</v>
      </c>
      <c r="P354" s="11">
        <f>IF(MAX(PAGAMENTOS!M354,PAGAMENTOS!U354,PAGAMENTOS!AC354,PAGAMENTOS!AK354,PAGAMENTOS!AQ354,PAGAMENTOS!AW354)=0,"SEM PAGAMENTO",IFERROR(INDEX(PAGAMENTOS!354:354,MATCH(MAX(PAGAMENTOS!M354,PAGAMENTOS!U354,PAGAMENTOS!AC354,PAGAMENTOS!AK354,PAGAMENTOS!AQ354,PAGAMENTOS!AW354),PAGAMENTOS!354:354,0)-1),"SEM PAGAMENTO"))</f>
        <v>120754.66</v>
      </c>
      <c r="Q354" s="11">
        <f>SUM(PAGAMENTOS!G354,PAGAMENTOS!L354,PAGAMENTOS!T354,PAGAMENTOS!AB354,PAGAMENTOS!AJ354,PAGAMENTOS!AP354,PAGAMENTOS!AV354)</f>
        <v>603773.24</v>
      </c>
      <c r="R354" s="11">
        <f>SUM(PAGAMENTOS!G354,PAGAMENTOS!H354,PAGAMENTOS!L354,PAGAMENTOS!T354,PAGAMENTOS!AB354,PAGAMENTOS!AJ354,PAGAMENTOS!AP354,PAGAMENTOS!AV354)</f>
        <v>603773.24</v>
      </c>
      <c r="S354" s="17">
        <f t="shared" si="5"/>
        <v>1.0000000049022699</v>
      </c>
      <c r="T354" s="11">
        <f>IF(RIGHT(B354)="O",0,IF(AND(R354=0,PAGAMENTOS!H354&lt;&gt;0),0,K354-R354))</f>
        <v>-2.9598594410344958E-3</v>
      </c>
      <c r="U354" s="120" t="str">
        <f>IF(AND(OR(PAGAMENTOS!AG354&lt;&gt;"",PAGAMENTOS!AH354&lt;&gt;""),PAGAMENTOS!AK354=""),"4ª",IF(AND(OR(PAGAMENTOS!Y354&lt;&gt;"",PAGAMENTOS!Z354&lt;&gt;""),PAGAMENTOS!AC354=""),"3ª",IF(AND(OR(PAGAMENTOS!Q354&lt;&gt;"",PAGAMENTOS!R354&lt;&gt;""),PAGAMENTOS!U354=""),"2ª",IF(AND(OR(PAGAMENTOS!I354&lt;&gt;"",PAGAMENTOS!J354&lt;&gt;""),PAGAMENTOS!M354=""),"1ª","OK"))))</f>
        <v>OK</v>
      </c>
      <c r="V354" s="120" t="str">
        <f>IF(U354="4ª",IF(PAGAMENTOS!AH354="","AGUARDANDO VISTORIA","NO FINANCEIRO"),IF(U354="3ª",IF(PAGAMENTOS!Z354="","AGUARDANDO VISTORIA","NO FINANCEIRO"),IF(U354="2ª",IF(PAGAMENTOS!R354="","AGUARDANDO VISTORIA","NO FINANCEIRO"),IF(U354="1ª",IF(PAGAMENTOS!J354="","AGUARDANDO LIBERAÇÃO","NO FINANCEIRO"),"OK"))))</f>
        <v>OK</v>
      </c>
      <c r="W354" s="233" t="str">
        <f>IF(U354="4ª",IF(PAGAMENTOS!AH354="",PAGAMENTOS!AG354,PAGAMENTOS!AH354),IF(U354="3ª",IF(PAGAMENTOS!Z354="",PAGAMENTOS!Y354,PAGAMENTOS!Z354),IF(U354="2ª",IF(PAGAMENTOS!R354="",PAGAMENTOS!Q354,PAGAMENTOS!R354),IF(U354="1ª",IF(PAGAMENTOS!J354="",PAGAMENTOS!I354,PAGAMENTOS!J354),"OK"))))</f>
        <v>OK</v>
      </c>
      <c r="X354" s="18">
        <f>MAX(VISTORIA!Y354,VISTORIA!U354,VISTORIA!Q354,VISTORIA!M354,VISTORIA!I354)</f>
        <v>1</v>
      </c>
      <c r="Y354" s="18">
        <f>IF(VISTORIA!Y354&lt;&gt;"",VISTORIA!Y354,IF(VISTORIA!U354&lt;&gt;"",VISTORIA!U354,IF(VISTORIA!Q354&lt;&gt;"",VISTORIA!Q354,IF(VISTORIA!M354&lt;&gt;"",VISTORIA!M354,IF(VISTORIA!I354&lt;&gt;"",VISTORIA!I354,0)))))</f>
        <v>1</v>
      </c>
      <c r="Z354" s="233">
        <f>IF(VISTORIA!Y354&lt;&gt;"",VISTORIA!W354,IF(VISTORIA!U354&lt;&gt;"",VISTORIA!S354,IF(VISTORIA!Q354&lt;&gt;"",VISTORIA!O354,IF(VISTORIA!M354&lt;&gt;"",VISTORIA!K354,IF(VISTORIA!I354&lt;&gt;"",VISTORIA!G354,"NA")))))</f>
        <v>42656</v>
      </c>
      <c r="AA354" s="233">
        <f>IF(VISTORIA!Y354&lt;&gt;"",VISTORIA!X354,IF(VISTORIA!U354&lt;&gt;"",VISTORIA!T354,IF(VISTORIA!Q354&lt;&gt;"",VISTORIA!P354,IF(VISTORIA!M354&lt;&gt;"",VISTORIA!L354,IF(VISTORIA!I354&lt;&gt;"",VISTORIA!H354,"NA")))))</f>
        <v>42671</v>
      </c>
      <c r="AB354" s="233" t="str">
        <f>IF(OR(G354="AGUARDANDO PRESTAÇÃO DE CONTAS",G354="AGUARDANDO APROVAÇÃO PRESTAÇÃO DE CONTAS",G354="CONCLUÍDO"),"PTM CONCLUÍDO",IF(AND(VISTORIA!X354="",VISTORIA!W354&lt;&gt;""),VISTORIA!W354,IF(AND(VISTORIA!T354="",VISTORIA!S354&lt;&gt;""),VISTORIA!S354,IF(AND(VISTORIA!P354="",VISTORIA!O354&lt;&gt;""),VISTORIA!O354,IF(AND(VISTORIA!L354="",VISTORIA!K354&lt;&gt;""),VISTORIA!K354,IF(AND(VISTORIA!H354="",VISTORIA!G354&lt;&gt;""),VISTORIA!G354,"SEM PEDIDO"))))))</f>
        <v>SEM PEDIDO</v>
      </c>
      <c r="AC354" s="18" t="str">
        <f>IFERROR(INDEX('CONCLUSÃO INFORMAL'!354:354,MATCH(MAX('CONCLUSÃO INFORMAL'!H354,'CONCLUSÃO INFORMAL'!L354,'CONCLUSÃO INFORMAL'!P354),'CONCLUSÃO INFORMAL'!354:354,0)-1),"NÃO INFORMADO")</f>
        <v>NÃO INFORMADO</v>
      </c>
      <c r="AD354" s="233" t="str">
        <f>IFERROR(INDEX('CONCLUSÃO INFORMAL'!354:354,MATCH(MAX('CONCLUSÃO INFORMAL'!H354,'CONCLUSÃO INFORMAL'!L354,'CONCLUSÃO INFORMAL'!P354),'CONCLUSÃO INFORMAL'!354:354,0)),"NÃO INFORMADO")</f>
        <v>NÃO INFORMADO</v>
      </c>
      <c r="AE354" s="1950" t="str">
        <f>IFERROR(INDEX('CONCLUSÃO INFORMAL'!354:354,MATCH(MAX('CONCLUSÃO INFORMAL'!H354,'CONCLUSÃO INFORMAL'!L354,'CONCLUSÃO INFORMAL'!P354),'CONCLUSÃO INFORMAL'!354:354,0)+1),"NÃO INFORMADO")</f>
        <v>NÃO INFORMADO</v>
      </c>
    </row>
    <row r="355" spans="2:31" ht="43.5" x14ac:dyDescent="0.35">
      <c r="B355" s="7" t="str">
        <f>'INF GERAIS'!B355&amp;IFERROR(IF(INDEX(APOIO!$A$5:$A$50,MATCH('INF GERAIS'!N355,APOIO!$B$5:$B$50,0))="NÃO",APOIO!$A$2&amp;"NÃO VÁLIDO",""),"")</f>
        <v>2014.0334</v>
      </c>
      <c r="C355" s="1950" t="str">
        <f>'INF GERAIS'!C355</f>
        <v>SERTÃO DO SÃO FRANCISCO</v>
      </c>
      <c r="D355" s="1950" t="str">
        <f>'INF GERAIS'!D355</f>
        <v>SANTA MARIA DA BOA VISTA</v>
      </c>
      <c r="E355" s="1950" t="str">
        <f>'INF GERAIS'!E355</f>
        <v>RECAPEAMENTO ASFÁLTICO EM DIVERSAS RUAS NA SEDE DO  MUNICÍPIO</v>
      </c>
      <c r="F355" s="1950" t="str">
        <f>'INF GERAIS'!G355</f>
        <v>NORMAL</v>
      </c>
      <c r="G355" s="12" t="str">
        <f>'INF GERAIS'!N355</f>
        <v>EM CONFERÊNCIA PARA TEMAI</v>
      </c>
      <c r="H355" s="1950" t="str">
        <f>'INF GERAIS'!O355</f>
        <v>CONCLUÍDA</v>
      </c>
      <c r="I355" s="11">
        <f>'INF GERAIS'!I355</f>
        <v>1358489.7725</v>
      </c>
      <c r="J355" s="11">
        <f>'INF GERAIS'!J355</f>
        <v>632723.72</v>
      </c>
      <c r="K355" s="11">
        <f>'INF GERAIS'!K355</f>
        <v>632723.72</v>
      </c>
      <c r="L355" s="11">
        <f>'INF GERAIS'!L355</f>
        <v>0</v>
      </c>
      <c r="M355" s="11">
        <f>'INF GERAIS'!M355</f>
        <v>0</v>
      </c>
      <c r="N355" s="233">
        <f>IF(MAX(PAGAMENTOS!M355,PAGAMENTOS!U355,PAGAMENTOS!AC355,PAGAMENTOS!AK355,PAGAMENTOS!AQ355,PAGAMENTOS!AW355)=0,"SEM PAGAMENTO",IFERROR(INDEX(PAGAMENTOS!355:355,MATCH(MAX(PAGAMENTOS!M355,PAGAMENTOS!U355,PAGAMENTOS!AC355,PAGAMENTOS!AK355,PAGAMENTOS!AQ355,PAGAMENTOS!AW355),PAGAMENTOS!355:355,0)),"SEM PAGAMENTO"))</f>
        <v>43201</v>
      </c>
      <c r="O355" s="120" t="str">
        <f>IF(MAX(PAGAMENTOS!M355,PAGAMENTOS!U355,PAGAMENTOS!AC355,PAGAMENTOS!AK355,PAGAMENTOS!AQ355,PAGAMENTOS!AW355)=0,"SEM PAGAMENTO",IFERROR(IF(MATCH(MAX(PAGAMENTOS!M355,PAGAMENTOS!U355,PAGAMENTOS!AC355,PAGAMENTOS!AK355,PAGAMENTOS!AQ355,PAGAMENTOS!AW355),PAGAMENTOS!355:355,0)&gt;40,INDEX(PAGAMENTOS!355:355,MATCH(MAX(PAGAMENTOS!M355,PAGAMENTOS!U355,PAGAMENTOS!AC355,PAGAMENTOS!AK355,PAGAMENTOS!AQ355,PAGAMENTOS!AW355),PAGAMENTOS!355:355,0)-2)&amp;" P COMP.",IF(MATCH(MAX(PAGAMENTOS!M355,PAGAMENTOS!U355,PAGAMENTOS!AC355,PAGAMENTOS!AK355,PAGAMENTOS!AQ355,PAGAMENTOS!AW355),PAGAMENTOS!355:355,0)=13,"1ª P",IF(MATCH(MAX(PAGAMENTOS!M355,PAGAMENTOS!U355,PAGAMENTOS!AC355,PAGAMENTOS!AK355,PAGAMENTOS!AQ355,PAGAMENTOS!AW355),PAGAMENTOS!355:355,0)=21,"2ª P",IF(MATCH(MAX(PAGAMENTOS!M355,PAGAMENTOS!U355,PAGAMENTOS!AC355,PAGAMENTOS!AK355,PAGAMENTOS!AQ355,PAGAMENTOS!AW355),PAGAMENTOS!355:355,0)=29,"3ª P",IF(PAGAMENTOS!AC355=PAGAMENTOS!AK355,"4ª P","4ª P"))))),"SEM PAGAMENTO"))</f>
        <v>3ª P</v>
      </c>
      <c r="P355" s="11">
        <f>IF(MAX(PAGAMENTOS!M355,PAGAMENTOS!U355,PAGAMENTOS!AC355,PAGAMENTOS!AK355,PAGAMENTOS!AQ355,PAGAMENTOS!AW355)=0,"SEM PAGAMENTO",IFERROR(INDEX(PAGAMENTOS!355:355,MATCH(MAX(PAGAMENTOS!M355,PAGAMENTOS!U355,PAGAMENTOS!AC355,PAGAMENTOS!AK355,PAGAMENTOS!AQ355,PAGAMENTOS!AW355),PAGAMENTOS!355:355,0)-1),"SEM PAGAMENTO"))</f>
        <v>61775.35</v>
      </c>
      <c r="Q355" s="11">
        <f>SUM(PAGAMENTOS!G355,PAGAMENTOS!L355,PAGAMENTOS!T355,PAGAMENTOS!AB355,PAGAMENTOS!AJ355,PAGAMENTOS!AP355,PAGAMENTOS!AV355)</f>
        <v>634485.91</v>
      </c>
      <c r="R355" s="11">
        <f>SUM(PAGAMENTOS!G355,PAGAMENTOS!H355,PAGAMENTOS!L355,PAGAMENTOS!T355,PAGAMENTOS!AB355,PAGAMENTOS!AJ355,PAGAMENTOS!AP355,PAGAMENTOS!AV355)</f>
        <v>634485.91</v>
      </c>
      <c r="S355" s="17">
        <f t="shared" si="5"/>
        <v>1.0027850860403971</v>
      </c>
      <c r="T355" s="11">
        <f>IF(RIGHT(B355)="O",0,IF(AND(R355=0,PAGAMENTOS!H355&lt;&gt;0),0,K355-R355))</f>
        <v>-1762.1900000000605</v>
      </c>
      <c r="U355" s="120" t="str">
        <f>IF(AND(OR(PAGAMENTOS!AG355&lt;&gt;"",PAGAMENTOS!AH355&lt;&gt;""),PAGAMENTOS!AK355=""),"4ª",IF(AND(OR(PAGAMENTOS!Y355&lt;&gt;"",PAGAMENTOS!Z355&lt;&gt;""),PAGAMENTOS!AC355=""),"3ª",IF(AND(OR(PAGAMENTOS!Q355&lt;&gt;"",PAGAMENTOS!R355&lt;&gt;""),PAGAMENTOS!U355=""),"2ª",IF(AND(OR(PAGAMENTOS!I355&lt;&gt;"",PAGAMENTOS!J355&lt;&gt;""),PAGAMENTOS!M355=""),"1ª","OK"))))</f>
        <v>4ª</v>
      </c>
      <c r="V355" s="120" t="str">
        <f>IF(U355="4ª",IF(PAGAMENTOS!AH355="","AGUARDANDO VISTORIA","NO FINANCEIRO"),IF(U355="3ª",IF(PAGAMENTOS!Z355="","AGUARDANDO VISTORIA","NO FINANCEIRO"),IF(U355="2ª",IF(PAGAMENTOS!R355="","AGUARDANDO VISTORIA","NO FINANCEIRO"),IF(U355="1ª",IF(PAGAMENTOS!J355="","AGUARDANDO LIBERAÇÃO","NO FINANCEIRO"),"OK"))))</f>
        <v>AGUARDANDO VISTORIA</v>
      </c>
      <c r="W355" s="233">
        <f>IF(U355="4ª",IF(PAGAMENTOS!AH355="",PAGAMENTOS!AG355,PAGAMENTOS!AH355),IF(U355="3ª",IF(PAGAMENTOS!Z355="",PAGAMENTOS!Y355,PAGAMENTOS!Z355),IF(U355="2ª",IF(PAGAMENTOS!R355="",PAGAMENTOS!Q355,PAGAMENTOS!R355),IF(U355="1ª",IF(PAGAMENTOS!J355="",PAGAMENTOS!I355,PAGAMENTOS!J355),"OK"))))</f>
        <v>44166</v>
      </c>
      <c r="X355" s="18">
        <f>MAX(VISTORIA!Y355,VISTORIA!U355,VISTORIA!Q355,VISTORIA!M355,VISTORIA!I355)</f>
        <v>1</v>
      </c>
      <c r="Y355" s="18">
        <f>IF(VISTORIA!Y355&lt;&gt;"",VISTORIA!Y355,IF(VISTORIA!U355&lt;&gt;"",VISTORIA!U355,IF(VISTORIA!Q355&lt;&gt;"",VISTORIA!Q355,IF(VISTORIA!M355&lt;&gt;"",VISTORIA!M355,IF(VISTORIA!I355&lt;&gt;"",VISTORIA!I355,0)))))</f>
        <v>1</v>
      </c>
      <c r="Z355" s="233">
        <f>IF(VISTORIA!Y355&lt;&gt;"",VISTORIA!W355,IF(VISTORIA!U355&lt;&gt;"",VISTORIA!S355,IF(VISTORIA!Q355&lt;&gt;"",VISTORIA!O355,IF(VISTORIA!M355&lt;&gt;"",VISTORIA!K355,IF(VISTORIA!I355&lt;&gt;"",VISTORIA!G355,"NA")))))</f>
        <v>44166</v>
      </c>
      <c r="AA355" s="233" t="str">
        <f>IF(VISTORIA!Y355&lt;&gt;"",VISTORIA!X355,IF(VISTORIA!U355&lt;&gt;"",VISTORIA!T355,IF(VISTORIA!Q355&lt;&gt;"",VISTORIA!P355,IF(VISTORIA!M355&lt;&gt;"",VISTORIA!L355,IF(VISTORIA!I355&lt;&gt;"",VISTORIA!H355,"NA")))))</f>
        <v/>
      </c>
      <c r="AB355" s="233">
        <f>IF(OR(G355="AGUARDANDO PRESTAÇÃO DE CONTAS",G355="AGUARDANDO APROVAÇÃO PRESTAÇÃO DE CONTAS",G355="CONCLUÍDO"),"PTM CONCLUÍDO",IF(AND(VISTORIA!X355="",VISTORIA!W355&lt;&gt;""),VISTORIA!W355,IF(AND(VISTORIA!T355="",VISTORIA!S355&lt;&gt;""),VISTORIA!S355,IF(AND(VISTORIA!P355="",VISTORIA!O355&lt;&gt;""),VISTORIA!O355,IF(AND(VISTORIA!L355="",VISTORIA!K355&lt;&gt;""),VISTORIA!K355,IF(AND(VISTORIA!H355="",VISTORIA!G355&lt;&gt;""),VISTORIA!G355,"SEM PEDIDO"))))))</f>
        <v>44166</v>
      </c>
      <c r="AC355" s="18" t="str">
        <f>IFERROR(INDEX('CONCLUSÃO INFORMAL'!355:355,MATCH(MAX('CONCLUSÃO INFORMAL'!H355,'CONCLUSÃO INFORMAL'!L355,'CONCLUSÃO INFORMAL'!P355),'CONCLUSÃO INFORMAL'!355:355,0)-1),"NÃO INFORMADO")</f>
        <v>NÃO INFORMADO</v>
      </c>
      <c r="AD355" s="233" t="str">
        <f>IFERROR(INDEX('CONCLUSÃO INFORMAL'!355:355,MATCH(MAX('CONCLUSÃO INFORMAL'!H355,'CONCLUSÃO INFORMAL'!L355,'CONCLUSÃO INFORMAL'!P355),'CONCLUSÃO INFORMAL'!355:355,0)),"NÃO INFORMADO")</f>
        <v>NÃO INFORMADO</v>
      </c>
      <c r="AE355" s="1950" t="str">
        <f>IFERROR(INDEX('CONCLUSÃO INFORMAL'!355:355,MATCH(MAX('CONCLUSÃO INFORMAL'!H355,'CONCLUSÃO INFORMAL'!L355,'CONCLUSÃO INFORMAL'!P355),'CONCLUSÃO INFORMAL'!355:355,0)+1),"NÃO INFORMADO")</f>
        <v>NÃO INFORMADO</v>
      </c>
    </row>
    <row r="356" spans="2:31" ht="43.5" x14ac:dyDescent="0.35">
      <c r="B356" s="7" t="str">
        <f>'INF GERAIS'!B356&amp;IFERROR(IF(INDEX(APOIO!$A$5:$A$50,MATCH('INF GERAIS'!N356,APOIO!$B$5:$B$50,0))="NÃO",APOIO!$A$2&amp;"NÃO VÁLIDO",""),"")</f>
        <v>2014.0335</v>
      </c>
      <c r="C356" s="1950" t="str">
        <f>'INF GERAIS'!C356</f>
        <v>SERTÃO DO SÃO FRANCISCO</v>
      </c>
      <c r="D356" s="1950" t="str">
        <f>'INF GERAIS'!D356</f>
        <v>SANTA MARIA DA BOA VISTA</v>
      </c>
      <c r="E356" s="1950" t="str">
        <f>'INF GERAIS'!E356</f>
        <v>CONSTRUÇÃO DA SALA DO EMPREENDEDOR</v>
      </c>
      <c r="F356" s="1950" t="str">
        <f>'INF GERAIS'!G356</f>
        <v>NORMAL</v>
      </c>
      <c r="G356" s="12" t="str">
        <f>'INF GERAIS'!N356</f>
        <v>EM CONFERÊNCIA PARA TEMAI</v>
      </c>
      <c r="H356" s="1950" t="str">
        <f>'INF GERAIS'!O356</f>
        <v>CONCLUÍDA</v>
      </c>
      <c r="I356" s="11">
        <f>'INF GERAIS'!I356</f>
        <v>1358489.7725</v>
      </c>
      <c r="J356" s="11">
        <f>'INF GERAIS'!J356</f>
        <v>28840.99</v>
      </c>
      <c r="K356" s="11">
        <f>'INF GERAIS'!K356</f>
        <v>23944.76</v>
      </c>
      <c r="L356" s="11">
        <f>'INF GERAIS'!L356</f>
        <v>0</v>
      </c>
      <c r="M356" s="11">
        <f>'INF GERAIS'!M356</f>
        <v>4896.2299999999996</v>
      </c>
      <c r="N356" s="233">
        <f>IF(MAX(PAGAMENTOS!M356,PAGAMENTOS!U356,PAGAMENTOS!AC356,PAGAMENTOS!AK356,PAGAMENTOS!AQ356,PAGAMENTOS!AW356)=0,"SEM PAGAMENTO",IFERROR(INDEX(PAGAMENTOS!356:356,MATCH(MAX(PAGAMENTOS!M356,PAGAMENTOS!U356,PAGAMENTOS!AC356,PAGAMENTOS!AK356,PAGAMENTOS!AQ356,PAGAMENTOS!AW356),PAGAMENTOS!356:356,0)),"SEM PAGAMENTO"))</f>
        <v>43195</v>
      </c>
      <c r="O356" s="120" t="str">
        <f>IF(MAX(PAGAMENTOS!M356,PAGAMENTOS!U356,PAGAMENTOS!AC356,PAGAMENTOS!AK356,PAGAMENTOS!AQ356,PAGAMENTOS!AW356)=0,"SEM PAGAMENTO",IFERROR(IF(MATCH(MAX(PAGAMENTOS!M356,PAGAMENTOS!U356,PAGAMENTOS!AC356,PAGAMENTOS!AK356,PAGAMENTOS!AQ356,PAGAMENTOS!AW356),PAGAMENTOS!356:356,0)&gt;40,INDEX(PAGAMENTOS!356:356,MATCH(MAX(PAGAMENTOS!M356,PAGAMENTOS!U356,PAGAMENTOS!AC356,PAGAMENTOS!AK356,PAGAMENTOS!AQ356,PAGAMENTOS!AW356),PAGAMENTOS!356:356,0)-2)&amp;" P COMP.",IF(MATCH(MAX(PAGAMENTOS!M356,PAGAMENTOS!U356,PAGAMENTOS!AC356,PAGAMENTOS!AK356,PAGAMENTOS!AQ356,PAGAMENTOS!AW356),PAGAMENTOS!356:356,0)=13,"1ª P",IF(MATCH(MAX(PAGAMENTOS!M356,PAGAMENTOS!U356,PAGAMENTOS!AC356,PAGAMENTOS!AK356,PAGAMENTOS!AQ356,PAGAMENTOS!AW356),PAGAMENTOS!356:356,0)=21,"2ª P",IF(MATCH(MAX(PAGAMENTOS!M356,PAGAMENTOS!U356,PAGAMENTOS!AC356,PAGAMENTOS!AK356,PAGAMENTOS!AQ356,PAGAMENTOS!AW356),PAGAMENTOS!356:356,0)=29,"3ª P",IF(PAGAMENTOS!AC356=PAGAMENTOS!AK356,"4ª P","4ª P"))))),"SEM PAGAMENTO"))</f>
        <v>4ª P</v>
      </c>
      <c r="P356" s="11">
        <f>IF(MAX(PAGAMENTOS!M356,PAGAMENTOS!U356,PAGAMENTOS!AC356,PAGAMENTOS!AK356,PAGAMENTOS!AQ356,PAGAMENTOS!AW356)=0,"SEM PAGAMENTO",IFERROR(INDEX(PAGAMENTOS!356:356,MATCH(MAX(PAGAMENTOS!M356,PAGAMENTOS!U356,PAGAMENTOS!AC356,PAGAMENTOS!AK356,PAGAMENTOS!AQ356,PAGAMENTOS!AW356),PAGAMENTOS!356:356,0)-1),"SEM PAGAMENTO"))</f>
        <v>4788.96</v>
      </c>
      <c r="Q356" s="11">
        <f>SUM(PAGAMENTOS!G356,PAGAMENTOS!L356,PAGAMENTOS!T356,PAGAMENTOS!AB356,PAGAMENTOS!AJ356,PAGAMENTOS!AP356,PAGAMENTOS!AV356)</f>
        <v>23944.76</v>
      </c>
      <c r="R356" s="11">
        <f>SUM(PAGAMENTOS!G356,PAGAMENTOS!H356,PAGAMENTOS!L356,PAGAMENTOS!T356,PAGAMENTOS!AB356,PAGAMENTOS!AJ356,PAGAMENTOS!AP356,PAGAMENTOS!AV356)</f>
        <v>23944.76</v>
      </c>
      <c r="S356" s="17">
        <f t="shared" si="5"/>
        <v>1</v>
      </c>
      <c r="T356" s="11">
        <f>IF(RIGHT(B356)="O",0,IF(AND(R356=0,PAGAMENTOS!H356&lt;&gt;0),0,K356-R356))</f>
        <v>0</v>
      </c>
      <c r="U356" s="120" t="str">
        <f>IF(AND(OR(PAGAMENTOS!AG356&lt;&gt;"",PAGAMENTOS!AH356&lt;&gt;""),PAGAMENTOS!AK356=""),"4ª",IF(AND(OR(PAGAMENTOS!Y356&lt;&gt;"",PAGAMENTOS!Z356&lt;&gt;""),PAGAMENTOS!AC356=""),"3ª",IF(AND(OR(PAGAMENTOS!Q356&lt;&gt;"",PAGAMENTOS!R356&lt;&gt;""),PAGAMENTOS!U356=""),"2ª",IF(AND(OR(PAGAMENTOS!I356&lt;&gt;"",PAGAMENTOS!J356&lt;&gt;""),PAGAMENTOS!M356=""),"1ª","OK"))))</f>
        <v>OK</v>
      </c>
      <c r="V356" s="120" t="str">
        <f>IF(U356="4ª",IF(PAGAMENTOS!AH356="","AGUARDANDO VISTORIA","NO FINANCEIRO"),IF(U356="3ª",IF(PAGAMENTOS!Z356="","AGUARDANDO VISTORIA","NO FINANCEIRO"),IF(U356="2ª",IF(PAGAMENTOS!R356="","AGUARDANDO VISTORIA","NO FINANCEIRO"),IF(U356="1ª",IF(PAGAMENTOS!J356="","AGUARDANDO LIBERAÇÃO","NO FINANCEIRO"),"OK"))))</f>
        <v>OK</v>
      </c>
      <c r="W356" s="233" t="str">
        <f>IF(U356="4ª",IF(PAGAMENTOS!AH356="",PAGAMENTOS!AG356,PAGAMENTOS!AH356),IF(U356="3ª",IF(PAGAMENTOS!Z356="",PAGAMENTOS!Y356,PAGAMENTOS!Z356),IF(U356="2ª",IF(PAGAMENTOS!R356="",PAGAMENTOS!Q356,PAGAMENTOS!R356),IF(U356="1ª",IF(PAGAMENTOS!J356="",PAGAMENTOS!I356,PAGAMENTOS!J356),"OK"))))</f>
        <v>OK</v>
      </c>
      <c r="X356" s="18">
        <f>MAX(VISTORIA!Y356,VISTORIA!U356,VISTORIA!Q356,VISTORIA!M356,VISTORIA!I356)</f>
        <v>1</v>
      </c>
      <c r="Y356" s="18">
        <f>IF(VISTORIA!Y356&lt;&gt;"",VISTORIA!Y356,IF(VISTORIA!U356&lt;&gt;"",VISTORIA!U356,IF(VISTORIA!Q356&lt;&gt;"",VISTORIA!Q356,IF(VISTORIA!M356&lt;&gt;"",VISTORIA!M356,IF(VISTORIA!I356&lt;&gt;"",VISTORIA!I356,0)))))</f>
        <v>1</v>
      </c>
      <c r="Z356" s="233">
        <f>IF(VISTORIA!Y356&lt;&gt;"",VISTORIA!W356,IF(VISTORIA!U356&lt;&gt;"",VISTORIA!S356,IF(VISTORIA!Q356&lt;&gt;"",VISTORIA!O356,IF(VISTORIA!M356&lt;&gt;"",VISTORIA!K356,IF(VISTORIA!I356&lt;&gt;"",VISTORIA!G356,"NA")))))</f>
        <v>42506</v>
      </c>
      <c r="AA356" s="233">
        <f>IF(VISTORIA!Y356&lt;&gt;"",VISTORIA!X356,IF(VISTORIA!U356&lt;&gt;"",VISTORIA!T356,IF(VISTORIA!Q356&lt;&gt;"",VISTORIA!P356,IF(VISTORIA!M356&lt;&gt;"",VISTORIA!L356,IF(VISTORIA!I356&lt;&gt;"",VISTORIA!H356,"NA")))))</f>
        <v>42923</v>
      </c>
      <c r="AB356" s="233" t="str">
        <f>IF(OR(G356="AGUARDANDO PRESTAÇÃO DE CONTAS",G356="AGUARDANDO APROVAÇÃO PRESTAÇÃO DE CONTAS",G356="CONCLUÍDO"),"PTM CONCLUÍDO",IF(AND(VISTORIA!X356="",VISTORIA!W356&lt;&gt;""),VISTORIA!W356,IF(AND(VISTORIA!T356="",VISTORIA!S356&lt;&gt;""),VISTORIA!S356,IF(AND(VISTORIA!P356="",VISTORIA!O356&lt;&gt;""),VISTORIA!O356,IF(AND(VISTORIA!L356="",VISTORIA!K356&lt;&gt;""),VISTORIA!K356,IF(AND(VISTORIA!H356="",VISTORIA!G356&lt;&gt;""),VISTORIA!G356,"SEM PEDIDO"))))))</f>
        <v>SEM PEDIDO</v>
      </c>
      <c r="AC356" s="18" t="str">
        <f>IFERROR(INDEX('CONCLUSÃO INFORMAL'!356:356,MATCH(MAX('CONCLUSÃO INFORMAL'!H356,'CONCLUSÃO INFORMAL'!L356,'CONCLUSÃO INFORMAL'!P356),'CONCLUSÃO INFORMAL'!356:356,0)-1),"NÃO INFORMADO")</f>
        <v>NÃO INFORMADO</v>
      </c>
      <c r="AD356" s="233" t="str">
        <f>IFERROR(INDEX('CONCLUSÃO INFORMAL'!356:356,MATCH(MAX('CONCLUSÃO INFORMAL'!H356,'CONCLUSÃO INFORMAL'!L356,'CONCLUSÃO INFORMAL'!P356),'CONCLUSÃO INFORMAL'!356:356,0)),"NÃO INFORMADO")</f>
        <v>NÃO INFORMADO</v>
      </c>
      <c r="AE356" s="1950" t="str">
        <f>IFERROR(INDEX('CONCLUSÃO INFORMAL'!356:356,MATCH(MAX('CONCLUSÃO INFORMAL'!H356,'CONCLUSÃO INFORMAL'!L356,'CONCLUSÃO INFORMAL'!P356),'CONCLUSÃO INFORMAL'!356:356,0)+1),"NÃO INFORMADO")</f>
        <v>NÃO INFORMADO</v>
      </c>
    </row>
    <row r="357" spans="2:31" ht="43.5" x14ac:dyDescent="0.35">
      <c r="B357" s="7" t="str">
        <f>'INF GERAIS'!B357&amp;IFERROR(IF(INDEX(APOIO!$A$5:$A$50,MATCH('INF GERAIS'!N357,APOIO!$B$5:$B$50,0))="NÃO",APOIO!$A$2&amp;"NÃO VÁLIDO",""),"")</f>
        <v>2014.0336</v>
      </c>
      <c r="C357" s="1950" t="str">
        <f>'INF GERAIS'!C357</f>
        <v>SERTÃO DO SÃO FRANCISCO</v>
      </c>
      <c r="D357" s="1950" t="str">
        <f>'INF GERAIS'!D357</f>
        <v>SANTA MARIA DA BOA VISTA</v>
      </c>
      <c r="E357" s="1950" t="str">
        <f>'INF GERAIS'!E357</f>
        <v>RECUPERAÇÃO DE ESTRADAS VICINAIS</v>
      </c>
      <c r="F357" s="1950" t="str">
        <f>'INF GERAIS'!G357</f>
        <v>NORMAL</v>
      </c>
      <c r="G357" s="12" t="str">
        <f>'INF GERAIS'!N357</f>
        <v>EM CONFERÊNCIA PARA TEMAI</v>
      </c>
      <c r="H357" s="1950" t="str">
        <f>'INF GERAIS'!O357</f>
        <v>CONCLUÍDA</v>
      </c>
      <c r="I357" s="11">
        <f>'INF GERAIS'!I357</f>
        <v>1358489.7725</v>
      </c>
      <c r="J357" s="11">
        <f>'INF GERAIS'!J357</f>
        <v>244800</v>
      </c>
      <c r="K357" s="11">
        <f>'INF GERAIS'!K357</f>
        <v>240000</v>
      </c>
      <c r="L357" s="11">
        <f>'INF GERAIS'!L357</f>
        <v>0</v>
      </c>
      <c r="M357" s="11">
        <f>'INF GERAIS'!M357</f>
        <v>4800</v>
      </c>
      <c r="N357" s="233">
        <f>IF(MAX(PAGAMENTOS!M357,PAGAMENTOS!U357,PAGAMENTOS!AC357,PAGAMENTOS!AK357,PAGAMENTOS!AQ357,PAGAMENTOS!AW357)=0,"SEM PAGAMENTO",IFERROR(INDEX(PAGAMENTOS!357:357,MATCH(MAX(PAGAMENTOS!M357,PAGAMENTOS!U357,PAGAMENTOS!AC357,PAGAMENTOS!AK357,PAGAMENTOS!AQ357,PAGAMENTOS!AW357),PAGAMENTOS!357:357,0)),"SEM PAGAMENTO"))</f>
        <v>42411</v>
      </c>
      <c r="O357" s="120" t="str">
        <f>IF(MAX(PAGAMENTOS!M357,PAGAMENTOS!U357,PAGAMENTOS!AC357,PAGAMENTOS!AK357,PAGAMENTOS!AQ357,PAGAMENTOS!AW357)=0,"SEM PAGAMENTO",IFERROR(IF(MATCH(MAX(PAGAMENTOS!M357,PAGAMENTOS!U357,PAGAMENTOS!AC357,PAGAMENTOS!AK357,PAGAMENTOS!AQ357,PAGAMENTOS!AW357),PAGAMENTOS!357:357,0)&gt;40,INDEX(PAGAMENTOS!357:357,MATCH(MAX(PAGAMENTOS!M357,PAGAMENTOS!U357,PAGAMENTOS!AC357,PAGAMENTOS!AK357,PAGAMENTOS!AQ357,PAGAMENTOS!AW357),PAGAMENTOS!357:357,0)-2)&amp;" P COMP.",IF(MATCH(MAX(PAGAMENTOS!M357,PAGAMENTOS!U357,PAGAMENTOS!AC357,PAGAMENTOS!AK357,PAGAMENTOS!AQ357,PAGAMENTOS!AW357),PAGAMENTOS!357:357,0)=13,"1ª P",IF(MATCH(MAX(PAGAMENTOS!M357,PAGAMENTOS!U357,PAGAMENTOS!AC357,PAGAMENTOS!AK357,PAGAMENTOS!AQ357,PAGAMENTOS!AW357),PAGAMENTOS!357:357,0)=21,"2ª P",IF(MATCH(MAX(PAGAMENTOS!M357,PAGAMENTOS!U357,PAGAMENTOS!AC357,PAGAMENTOS!AK357,PAGAMENTOS!AQ357,PAGAMENTOS!AW357),PAGAMENTOS!357:357,0)=29,"3ª P",IF(PAGAMENTOS!AC357=PAGAMENTOS!AK357,"4ª P","4ª P"))))),"SEM PAGAMENTO"))</f>
        <v>4ª P</v>
      </c>
      <c r="P357" s="11">
        <f>IF(MAX(PAGAMENTOS!M357,PAGAMENTOS!U357,PAGAMENTOS!AC357,PAGAMENTOS!AK357,PAGAMENTOS!AQ357,PAGAMENTOS!AW357)=0,"SEM PAGAMENTO",IFERROR(INDEX(PAGAMENTOS!357:357,MATCH(MAX(PAGAMENTOS!M357,PAGAMENTOS!U357,PAGAMENTOS!AC357,PAGAMENTOS!AK357,PAGAMENTOS!AQ357,PAGAMENTOS!AW357),PAGAMENTOS!357:357,0)-1),"SEM PAGAMENTO"))</f>
        <v>48000</v>
      </c>
      <c r="Q357" s="11">
        <f>SUM(PAGAMENTOS!G357,PAGAMENTOS!L357,PAGAMENTOS!T357,PAGAMENTOS!AB357,PAGAMENTOS!AJ357,PAGAMENTOS!AP357,PAGAMENTOS!AV357)</f>
        <v>240000</v>
      </c>
      <c r="R357" s="11">
        <f>SUM(PAGAMENTOS!G357,PAGAMENTOS!H357,PAGAMENTOS!L357,PAGAMENTOS!T357,PAGAMENTOS!AB357,PAGAMENTOS!AJ357,PAGAMENTOS!AP357,PAGAMENTOS!AV357)</f>
        <v>240000</v>
      </c>
      <c r="S357" s="17">
        <f t="shared" si="5"/>
        <v>1</v>
      </c>
      <c r="T357" s="11">
        <f>IF(RIGHT(B357)="O",0,IF(AND(R357=0,PAGAMENTOS!H357&lt;&gt;0),0,K357-R357))</f>
        <v>0</v>
      </c>
      <c r="U357" s="120" t="str">
        <f>IF(AND(OR(PAGAMENTOS!AG357&lt;&gt;"",PAGAMENTOS!AH357&lt;&gt;""),PAGAMENTOS!AK357=""),"4ª",IF(AND(OR(PAGAMENTOS!Y357&lt;&gt;"",PAGAMENTOS!Z357&lt;&gt;""),PAGAMENTOS!AC357=""),"3ª",IF(AND(OR(PAGAMENTOS!Q357&lt;&gt;"",PAGAMENTOS!R357&lt;&gt;""),PAGAMENTOS!U357=""),"2ª",IF(AND(OR(PAGAMENTOS!I357&lt;&gt;"",PAGAMENTOS!J357&lt;&gt;""),PAGAMENTOS!M357=""),"1ª","OK"))))</f>
        <v>OK</v>
      </c>
      <c r="V357" s="120" t="str">
        <f>IF(U357="4ª",IF(PAGAMENTOS!AH357="","AGUARDANDO VISTORIA","NO FINANCEIRO"),IF(U357="3ª",IF(PAGAMENTOS!Z357="","AGUARDANDO VISTORIA","NO FINANCEIRO"),IF(U357="2ª",IF(PAGAMENTOS!R357="","AGUARDANDO VISTORIA","NO FINANCEIRO"),IF(U357="1ª",IF(PAGAMENTOS!J357="","AGUARDANDO LIBERAÇÃO","NO FINANCEIRO"),"OK"))))</f>
        <v>OK</v>
      </c>
      <c r="W357" s="233" t="str">
        <f>IF(U357="4ª",IF(PAGAMENTOS!AH357="",PAGAMENTOS!AG357,PAGAMENTOS!AH357),IF(U357="3ª",IF(PAGAMENTOS!Z357="",PAGAMENTOS!Y357,PAGAMENTOS!Z357),IF(U357="2ª",IF(PAGAMENTOS!R357="",PAGAMENTOS!Q357,PAGAMENTOS!R357),IF(U357="1ª",IF(PAGAMENTOS!J357="",PAGAMENTOS!I357,PAGAMENTOS!J357),"OK"))))</f>
        <v>OK</v>
      </c>
      <c r="X357" s="18">
        <f>MAX(VISTORIA!Y357,VISTORIA!U357,VISTORIA!Q357,VISTORIA!M357,VISTORIA!I357)</f>
        <v>1</v>
      </c>
      <c r="Y357" s="18">
        <f>IF(VISTORIA!Y357&lt;&gt;"",VISTORIA!Y357,IF(VISTORIA!U357&lt;&gt;"",VISTORIA!U357,IF(VISTORIA!Q357&lt;&gt;"",VISTORIA!Q357,IF(VISTORIA!M357&lt;&gt;"",VISTORIA!M357,IF(VISTORIA!I357&lt;&gt;"",VISTORIA!I357,0)))))</f>
        <v>1</v>
      </c>
      <c r="Z357" s="233">
        <f>IF(VISTORIA!Y357&lt;&gt;"",VISTORIA!W357,IF(VISTORIA!U357&lt;&gt;"",VISTORIA!S357,IF(VISTORIA!Q357&lt;&gt;"",VISTORIA!O357,IF(VISTORIA!M357&lt;&gt;"",VISTORIA!K357,IF(VISTORIA!I357&lt;&gt;"",VISTORIA!G357,"NA")))))</f>
        <v>42359</v>
      </c>
      <c r="AA357" s="233">
        <f>IF(VISTORIA!Y357&lt;&gt;"",VISTORIA!X357,IF(VISTORIA!U357&lt;&gt;"",VISTORIA!T357,IF(VISTORIA!Q357&lt;&gt;"",VISTORIA!P357,IF(VISTORIA!M357&lt;&gt;"",VISTORIA!L357,IF(VISTORIA!I357&lt;&gt;"",VISTORIA!H357,"NA")))))</f>
        <v>42390</v>
      </c>
      <c r="AB357" s="233" t="str">
        <f>IF(OR(G357="AGUARDANDO PRESTAÇÃO DE CONTAS",G357="AGUARDANDO APROVAÇÃO PRESTAÇÃO DE CONTAS",G357="CONCLUÍDO"),"PTM CONCLUÍDO",IF(AND(VISTORIA!X357="",VISTORIA!W357&lt;&gt;""),VISTORIA!W357,IF(AND(VISTORIA!T357="",VISTORIA!S357&lt;&gt;""),VISTORIA!S357,IF(AND(VISTORIA!P357="",VISTORIA!O357&lt;&gt;""),VISTORIA!O357,IF(AND(VISTORIA!L357="",VISTORIA!K357&lt;&gt;""),VISTORIA!K357,IF(AND(VISTORIA!H357="",VISTORIA!G357&lt;&gt;""),VISTORIA!G357,"SEM PEDIDO"))))))</f>
        <v>SEM PEDIDO</v>
      </c>
      <c r="AC357" s="18" t="str">
        <f>IFERROR(INDEX('CONCLUSÃO INFORMAL'!357:357,MATCH(MAX('CONCLUSÃO INFORMAL'!H357,'CONCLUSÃO INFORMAL'!L357,'CONCLUSÃO INFORMAL'!P357),'CONCLUSÃO INFORMAL'!357:357,0)-1),"NÃO INFORMADO")</f>
        <v>NÃO INFORMADO</v>
      </c>
      <c r="AD357" s="233" t="str">
        <f>IFERROR(INDEX('CONCLUSÃO INFORMAL'!357:357,MATCH(MAX('CONCLUSÃO INFORMAL'!H357,'CONCLUSÃO INFORMAL'!L357,'CONCLUSÃO INFORMAL'!P357),'CONCLUSÃO INFORMAL'!357:357,0)),"NÃO INFORMADO")</f>
        <v>NÃO INFORMADO</v>
      </c>
      <c r="AE357" s="1950" t="str">
        <f>IFERROR(INDEX('CONCLUSÃO INFORMAL'!357:357,MATCH(MAX('CONCLUSÃO INFORMAL'!H357,'CONCLUSÃO INFORMAL'!L357,'CONCLUSÃO INFORMAL'!P357),'CONCLUSÃO INFORMAL'!357:357,0)+1),"NÃO INFORMADO")</f>
        <v>NÃO INFORMADO</v>
      </c>
    </row>
    <row r="358" spans="2:31" ht="75" customHeight="1" x14ac:dyDescent="0.35">
      <c r="B358" s="7" t="str">
        <f>'INF GERAIS'!B358&amp;IFERROR(IF(INDEX(APOIO!$A$5:$A$50,MATCH('INF GERAIS'!N358,APOIO!$B$5:$B$50,0))="NÃO",APOIO!$A$2&amp;"NÃO VÁLIDO",""),"")</f>
        <v>2014.0337</v>
      </c>
      <c r="C358" s="1950" t="str">
        <f>'INF GERAIS'!C358</f>
        <v>SERTÃO DO SÃO FRANCISCO</v>
      </c>
      <c r="D358" s="1950" t="str">
        <f>'INF GERAIS'!D358</f>
        <v>SANTA MARIA DA BOA VISTA</v>
      </c>
      <c r="E358" s="1950" t="str">
        <f>'INF GERAIS'!E358</f>
        <v>RECUPERAÇÃO DE PRÉDIO PARA INSTALAÇÃO DE UNIDADE DO SAMU</v>
      </c>
      <c r="F358" s="1950" t="str">
        <f>'INF GERAIS'!G358</f>
        <v>NORMAL</v>
      </c>
      <c r="G358" s="1950" t="str">
        <f>'INF GERAIS'!N358</f>
        <v>PC APROVADA COM RESSALVA</v>
      </c>
      <c r="H358" s="1950" t="str">
        <f>'INF GERAIS'!O358</f>
        <v>CONCLUÍDA</v>
      </c>
      <c r="I358" s="11">
        <f>'INF GERAIS'!I358</f>
        <v>1358489.7725</v>
      </c>
      <c r="J358" s="11">
        <f>'INF GERAIS'!J358</f>
        <v>115835.94</v>
      </c>
      <c r="K358" s="11">
        <f>'INF GERAIS'!K358</f>
        <v>112975.94</v>
      </c>
      <c r="L358" s="11">
        <f>'INF GERAIS'!L358</f>
        <v>0</v>
      </c>
      <c r="M358" s="11">
        <f>'INF GERAIS'!M358</f>
        <v>2860</v>
      </c>
      <c r="N358" s="233">
        <f>IF(MAX(PAGAMENTOS!M358,PAGAMENTOS!U358,PAGAMENTOS!AC358,PAGAMENTOS!AK358,PAGAMENTOS!AQ358,PAGAMENTOS!AW358)=0,"SEM PAGAMENTO",IFERROR(INDEX(PAGAMENTOS!358:358,MATCH(MAX(PAGAMENTOS!M358,PAGAMENTOS!U358,PAGAMENTOS!AC358,PAGAMENTOS!AK358,PAGAMENTOS!AQ358,PAGAMENTOS!AW358),PAGAMENTOS!358:358,0)),"SEM PAGAMENTO"))</f>
        <v>42943</v>
      </c>
      <c r="O358" s="120" t="str">
        <f>IF(MAX(PAGAMENTOS!M358,PAGAMENTOS!U358,PAGAMENTOS!AC358,PAGAMENTOS!AK358,PAGAMENTOS!AQ358,PAGAMENTOS!AW358)=0,"SEM PAGAMENTO",IFERROR(IF(MATCH(MAX(PAGAMENTOS!M358,PAGAMENTOS!U358,PAGAMENTOS!AC358,PAGAMENTOS!AK358,PAGAMENTOS!AQ358,PAGAMENTOS!AW358),PAGAMENTOS!358:358,0)&gt;40,INDEX(PAGAMENTOS!358:358,MATCH(MAX(PAGAMENTOS!M358,PAGAMENTOS!U358,PAGAMENTOS!AC358,PAGAMENTOS!AK358,PAGAMENTOS!AQ358,PAGAMENTOS!AW358),PAGAMENTOS!358:358,0)-2)&amp;" P COMP.",IF(MATCH(MAX(PAGAMENTOS!M358,PAGAMENTOS!U358,PAGAMENTOS!AC358,PAGAMENTOS!AK358,PAGAMENTOS!AQ358,PAGAMENTOS!AW358),PAGAMENTOS!358:358,0)=13,"1ª P",IF(MATCH(MAX(PAGAMENTOS!M358,PAGAMENTOS!U358,PAGAMENTOS!AC358,PAGAMENTOS!AK358,PAGAMENTOS!AQ358,PAGAMENTOS!AW358),PAGAMENTOS!358:358,0)=21,"2ª P",IF(MATCH(MAX(PAGAMENTOS!M358,PAGAMENTOS!U358,PAGAMENTOS!AC358,PAGAMENTOS!AK358,PAGAMENTOS!AQ358,PAGAMENTOS!AW358),PAGAMENTOS!358:358,0)=29,"3ª P",IF(PAGAMENTOS!AC358=PAGAMENTOS!AK358,"4ª P","4ª P"))))),"SEM PAGAMENTO"))</f>
        <v>4ª P</v>
      </c>
      <c r="P358" s="11">
        <f>IF(MAX(PAGAMENTOS!M358,PAGAMENTOS!U358,PAGAMENTOS!AC358,PAGAMENTOS!AK358,PAGAMENTOS!AQ358,PAGAMENTOS!AW358)=0,"SEM PAGAMENTO",IFERROR(INDEX(PAGAMENTOS!358:358,MATCH(MAX(PAGAMENTOS!M358,PAGAMENTOS!U358,PAGAMENTOS!AC358,PAGAMENTOS!AK358,PAGAMENTOS!AQ358,PAGAMENTOS!AW358),PAGAMENTOS!358:358,0)-1),"SEM PAGAMENTO"))</f>
        <v>22595.22</v>
      </c>
      <c r="Q358" s="11">
        <f>SUM(PAGAMENTOS!G358,PAGAMENTOS!L358,PAGAMENTOS!T358,PAGAMENTOS!AB358,PAGAMENTOS!AJ358,PAGAMENTOS!AP358,PAGAMENTOS!AV358)</f>
        <v>112975.94</v>
      </c>
      <c r="R358" s="11">
        <f>SUM(PAGAMENTOS!G358,PAGAMENTOS!H358,PAGAMENTOS!L358,PAGAMENTOS!T358,PAGAMENTOS!AB358,PAGAMENTOS!AJ358,PAGAMENTOS!AP358,PAGAMENTOS!AV358)</f>
        <v>112975.94</v>
      </c>
      <c r="S358" s="17">
        <f t="shared" si="5"/>
        <v>1</v>
      </c>
      <c r="T358" s="11">
        <f>IF(RIGHT(B358)="O",0,IF(AND(R358=0,PAGAMENTOS!H358&lt;&gt;0),0,K358-R358))</f>
        <v>0</v>
      </c>
      <c r="U358" s="120" t="str">
        <f>IF(AND(OR(PAGAMENTOS!AG358&lt;&gt;"",PAGAMENTOS!AH358&lt;&gt;""),PAGAMENTOS!AK358=""),"4ª",IF(AND(OR(PAGAMENTOS!Y358&lt;&gt;"",PAGAMENTOS!Z358&lt;&gt;""),PAGAMENTOS!AC358=""),"3ª",IF(AND(OR(PAGAMENTOS!Q358&lt;&gt;"",PAGAMENTOS!R358&lt;&gt;""),PAGAMENTOS!U358=""),"2ª",IF(AND(OR(PAGAMENTOS!I358&lt;&gt;"",PAGAMENTOS!J358&lt;&gt;""),PAGAMENTOS!M358=""),"1ª","OK"))))</f>
        <v>OK</v>
      </c>
      <c r="V358" s="120" t="str">
        <f>IF(U358="4ª",IF(PAGAMENTOS!AH358="","AGUARDANDO VISTORIA","NO FINANCEIRO"),IF(U358="3ª",IF(PAGAMENTOS!Z358="","AGUARDANDO VISTORIA","NO FINANCEIRO"),IF(U358="2ª",IF(PAGAMENTOS!R358="","AGUARDANDO VISTORIA","NO FINANCEIRO"),IF(U358="1ª",IF(PAGAMENTOS!J358="","AGUARDANDO LIBERAÇÃO","NO FINANCEIRO"),"OK"))))</f>
        <v>OK</v>
      </c>
      <c r="W358" s="233" t="str">
        <f>IF(U358="4ª",IF(PAGAMENTOS!AH358="",PAGAMENTOS!AG358,PAGAMENTOS!AH358),IF(U358="3ª",IF(PAGAMENTOS!Z358="",PAGAMENTOS!Y358,PAGAMENTOS!Z358),IF(U358="2ª",IF(PAGAMENTOS!R358="",PAGAMENTOS!Q358,PAGAMENTOS!R358),IF(U358="1ª",IF(PAGAMENTOS!J358="",PAGAMENTOS!I358,PAGAMENTOS!J358),"OK"))))</f>
        <v>OK</v>
      </c>
      <c r="X358" s="18">
        <f>MAX(VISTORIA!Y358,VISTORIA!U358,VISTORIA!Q358,VISTORIA!M358,VISTORIA!I358)</f>
        <v>1</v>
      </c>
      <c r="Y358" s="18">
        <f>IF(VISTORIA!Y358&lt;&gt;"",VISTORIA!Y358,IF(VISTORIA!U358&lt;&gt;"",VISTORIA!U358,IF(VISTORIA!Q358&lt;&gt;"",VISTORIA!Q358,IF(VISTORIA!M358&lt;&gt;"",VISTORIA!M358,IF(VISTORIA!I358&lt;&gt;"",VISTORIA!I358,0)))))</f>
        <v>1</v>
      </c>
      <c r="Z358" s="233">
        <f>IF(VISTORIA!Y358&lt;&gt;"",VISTORIA!W358,IF(VISTORIA!U358&lt;&gt;"",VISTORIA!S358,IF(VISTORIA!Q358&lt;&gt;"",VISTORIA!O358,IF(VISTORIA!M358&lt;&gt;"",VISTORIA!K358,IF(VISTORIA!I358&lt;&gt;"",VISTORIA!G358,"NA")))))</f>
        <v>42548</v>
      </c>
      <c r="AA358" s="233">
        <f>IF(VISTORIA!Y358&lt;&gt;"",VISTORIA!X358,IF(VISTORIA!U358&lt;&gt;"",VISTORIA!T358,IF(VISTORIA!Q358&lt;&gt;"",VISTORIA!P358,IF(VISTORIA!M358&lt;&gt;"",VISTORIA!L358,IF(VISTORIA!I358&lt;&gt;"",VISTORIA!H358,"NA")))))</f>
        <v>42599</v>
      </c>
      <c r="AB358" s="233" t="str">
        <f>IF(OR(G358="AGUARDANDO PRESTAÇÃO DE CONTAS",G358="AGUARDANDO APROVAÇÃO PRESTAÇÃO DE CONTAS",G358="CONCLUÍDO"),"PTM CONCLUÍDO",IF(AND(VISTORIA!X358="",VISTORIA!W358&lt;&gt;""),VISTORIA!W358,IF(AND(VISTORIA!T358="",VISTORIA!S358&lt;&gt;""),VISTORIA!S358,IF(AND(VISTORIA!P358="",VISTORIA!O358&lt;&gt;""),VISTORIA!O358,IF(AND(VISTORIA!L358="",VISTORIA!K358&lt;&gt;""),VISTORIA!K358,IF(AND(VISTORIA!H358="",VISTORIA!G358&lt;&gt;""),VISTORIA!G358,"SEM PEDIDO"))))))</f>
        <v>SEM PEDIDO</v>
      </c>
      <c r="AC358" s="18" t="str">
        <f>IFERROR(INDEX('CONCLUSÃO INFORMAL'!358:358,MATCH(MAX('CONCLUSÃO INFORMAL'!H358,'CONCLUSÃO INFORMAL'!L358,'CONCLUSÃO INFORMAL'!P358),'CONCLUSÃO INFORMAL'!358:358,0)-1),"NÃO INFORMADO")</f>
        <v>NÃO INFORMADO</v>
      </c>
      <c r="AD358" s="233" t="str">
        <f>IFERROR(INDEX('CONCLUSÃO INFORMAL'!358:358,MATCH(MAX('CONCLUSÃO INFORMAL'!H358,'CONCLUSÃO INFORMAL'!L358,'CONCLUSÃO INFORMAL'!P358),'CONCLUSÃO INFORMAL'!358:358,0)),"NÃO INFORMADO")</f>
        <v>NÃO INFORMADO</v>
      </c>
      <c r="AE358" s="1950" t="str">
        <f>IFERROR(INDEX('CONCLUSÃO INFORMAL'!358:358,MATCH(MAX('CONCLUSÃO INFORMAL'!H358,'CONCLUSÃO INFORMAL'!L358,'CONCLUSÃO INFORMAL'!P358),'CONCLUSÃO INFORMAL'!358:358,0)+1),"NÃO INFORMADO")</f>
        <v>NÃO INFORMADO</v>
      </c>
    </row>
    <row r="359" spans="2:31" ht="43.5" x14ac:dyDescent="0.35">
      <c r="B359" s="7" t="str">
        <f>'INF GERAIS'!B359&amp;IFERROR(IF(INDEX(APOIO!$A$5:$A$50,MATCH('INF GERAIS'!N359,APOIO!$B$5:$B$50,0))="NÃO",APOIO!$A$2&amp;"NÃO VÁLIDO",""),"")</f>
        <v>2014.0338</v>
      </c>
      <c r="C359" s="1950" t="str">
        <f>'INF GERAIS'!C359</f>
        <v>SERTÃO DO SÃO FRANCISCO</v>
      </c>
      <c r="D359" s="1950" t="str">
        <f>'INF GERAIS'!D359</f>
        <v>SANTA MARIA DA BOA VISTA</v>
      </c>
      <c r="E359" s="1950" t="str">
        <f>'INF GERAIS'!E359</f>
        <v>ABASTECIMENTO DE ÁGUA 1ª ETAPA</v>
      </c>
      <c r="F359" s="1950" t="str">
        <f>'INF GERAIS'!G359</f>
        <v>NORMAL</v>
      </c>
      <c r="G359" s="1950" t="str">
        <f>'INF GERAIS'!N359</f>
        <v>E-FISCO (Baixado)</v>
      </c>
      <c r="H359" s="1950" t="str">
        <f>'INF GERAIS'!O359</f>
        <v>CONCLUÍDA</v>
      </c>
      <c r="I359" s="11">
        <f>'INF GERAIS'!I359</f>
        <v>1358489.7725</v>
      </c>
      <c r="J359" s="11">
        <f>'INF GERAIS'!J359</f>
        <v>125143.17</v>
      </c>
      <c r="K359" s="11">
        <f>'INF GERAIS'!K359</f>
        <v>125143.17</v>
      </c>
      <c r="L359" s="11">
        <f>'INF GERAIS'!L359</f>
        <v>0</v>
      </c>
      <c r="M359" s="11">
        <f>'INF GERAIS'!M359</f>
        <v>0</v>
      </c>
      <c r="N359" s="233">
        <f>IF(MAX(PAGAMENTOS!M359,PAGAMENTOS!U359,PAGAMENTOS!AC359,PAGAMENTOS!AK359,PAGAMENTOS!AQ359,PAGAMENTOS!AW359)=0,"SEM PAGAMENTO",IFERROR(INDEX(PAGAMENTOS!359:359,MATCH(MAX(PAGAMENTOS!M359,PAGAMENTOS!U359,PAGAMENTOS!AC359,PAGAMENTOS!AK359,PAGAMENTOS!AQ359,PAGAMENTOS!AW359),PAGAMENTOS!359:359,0)),"SEM PAGAMENTO"))</f>
        <v>42943</v>
      </c>
      <c r="O359" s="120" t="str">
        <f>IF(MAX(PAGAMENTOS!M359,PAGAMENTOS!U359,PAGAMENTOS!AC359,PAGAMENTOS!AK359,PAGAMENTOS!AQ359,PAGAMENTOS!AW359)=0,"SEM PAGAMENTO",IFERROR(IF(MATCH(MAX(PAGAMENTOS!M359,PAGAMENTOS!U359,PAGAMENTOS!AC359,PAGAMENTOS!AK359,PAGAMENTOS!AQ359,PAGAMENTOS!AW359),PAGAMENTOS!359:359,0)&gt;40,INDEX(PAGAMENTOS!359:359,MATCH(MAX(PAGAMENTOS!M359,PAGAMENTOS!U359,PAGAMENTOS!AC359,PAGAMENTOS!AK359,PAGAMENTOS!AQ359,PAGAMENTOS!AW359),PAGAMENTOS!359:359,0)-2)&amp;" P COMP.",IF(MATCH(MAX(PAGAMENTOS!M359,PAGAMENTOS!U359,PAGAMENTOS!AC359,PAGAMENTOS!AK359,PAGAMENTOS!AQ359,PAGAMENTOS!AW359),PAGAMENTOS!359:359,0)=13,"1ª P",IF(MATCH(MAX(PAGAMENTOS!M359,PAGAMENTOS!U359,PAGAMENTOS!AC359,PAGAMENTOS!AK359,PAGAMENTOS!AQ359,PAGAMENTOS!AW359),PAGAMENTOS!359:359,0)=21,"2ª P",IF(MATCH(MAX(PAGAMENTOS!M359,PAGAMENTOS!U359,PAGAMENTOS!AC359,PAGAMENTOS!AK359,PAGAMENTOS!AQ359,PAGAMENTOS!AW359),PAGAMENTOS!359:359,0)=29,"3ª P",IF(PAGAMENTOS!AC359=PAGAMENTOS!AK359,"4ª P","4ª P"))))),"SEM PAGAMENTO"))</f>
        <v>4ª P</v>
      </c>
      <c r="P359" s="11">
        <f>IF(MAX(PAGAMENTOS!M359,PAGAMENTOS!U359,PAGAMENTOS!AC359,PAGAMENTOS!AK359,PAGAMENTOS!AQ359,PAGAMENTOS!AW359)=0,"SEM PAGAMENTO",IFERROR(INDEX(PAGAMENTOS!359:359,MATCH(MAX(PAGAMENTOS!M359,PAGAMENTOS!U359,PAGAMENTOS!AC359,PAGAMENTOS!AK359,PAGAMENTOS!AQ359,PAGAMENTOS!AW359),PAGAMENTOS!359:359,0)-1),"SEM PAGAMENTO"))</f>
        <v>100112.95</v>
      </c>
      <c r="Q359" s="11">
        <f>SUM(PAGAMENTOS!G359,PAGAMENTOS!L359,PAGAMENTOS!T359,PAGAMENTOS!AB359,PAGAMENTOS!AJ359,PAGAMENTOS!AP359,PAGAMENTOS!AV359)</f>
        <v>125143.17</v>
      </c>
      <c r="R359" s="11">
        <f>SUM(PAGAMENTOS!G359,PAGAMENTOS!H359,PAGAMENTOS!L359,PAGAMENTOS!T359,PAGAMENTOS!AB359,PAGAMENTOS!AJ359,PAGAMENTOS!AP359,PAGAMENTOS!AV359)</f>
        <v>125143.17</v>
      </c>
      <c r="S359" s="17">
        <f t="shared" si="5"/>
        <v>1</v>
      </c>
      <c r="T359" s="11">
        <f>IF(RIGHT(B359)="O",0,IF(AND(R359=0,PAGAMENTOS!H359&lt;&gt;0),0,K359-R359))</f>
        <v>0</v>
      </c>
      <c r="U359" s="120" t="str">
        <f>IF(AND(OR(PAGAMENTOS!AG359&lt;&gt;"",PAGAMENTOS!AH359&lt;&gt;""),PAGAMENTOS!AK359=""),"4ª",IF(AND(OR(PAGAMENTOS!Y359&lt;&gt;"",PAGAMENTOS!Z359&lt;&gt;""),PAGAMENTOS!AC359=""),"3ª",IF(AND(OR(PAGAMENTOS!Q359&lt;&gt;"",PAGAMENTOS!R359&lt;&gt;""),PAGAMENTOS!U359=""),"2ª",IF(AND(OR(PAGAMENTOS!I359&lt;&gt;"",PAGAMENTOS!J359&lt;&gt;""),PAGAMENTOS!M359=""),"1ª","OK"))))</f>
        <v>1ª</v>
      </c>
      <c r="V359" s="120" t="str">
        <f>IF(U359="4ª",IF(PAGAMENTOS!AH359="","AGUARDANDO VISTORIA","NO FINANCEIRO"),IF(U359="3ª",IF(PAGAMENTOS!Z359="","AGUARDANDO VISTORIA","NO FINANCEIRO"),IF(U359="2ª",IF(PAGAMENTOS!R359="","AGUARDANDO VISTORIA","NO FINANCEIRO"),IF(U359="1ª",IF(PAGAMENTOS!J359="","AGUARDANDO LIBERAÇÃO","NO FINANCEIRO"),"OK"))))</f>
        <v>AGUARDANDO LIBERAÇÃO</v>
      </c>
      <c r="W359" s="233">
        <f>IF(U359="4ª",IF(PAGAMENTOS!AH359="",PAGAMENTOS!AG359,PAGAMENTOS!AH359),IF(U359="3ª",IF(PAGAMENTOS!Z359="",PAGAMENTOS!Y359,PAGAMENTOS!Z359),IF(U359="2ª",IF(PAGAMENTOS!R359="",PAGAMENTOS!Q359,PAGAMENTOS!R359),IF(U359="1ª",IF(PAGAMENTOS!J359="",PAGAMENTOS!I359,PAGAMENTOS!J359),"OK"))))</f>
        <v>42390</v>
      </c>
      <c r="X359" s="18">
        <f>MAX(VISTORIA!Y359,VISTORIA!U359,VISTORIA!Q359,VISTORIA!M359,VISTORIA!I359)</f>
        <v>1</v>
      </c>
      <c r="Y359" s="18">
        <f>IF(VISTORIA!Y359&lt;&gt;"",VISTORIA!Y359,IF(VISTORIA!U359&lt;&gt;"",VISTORIA!U359,IF(VISTORIA!Q359&lt;&gt;"",VISTORIA!Q359,IF(VISTORIA!M359&lt;&gt;"",VISTORIA!M359,IF(VISTORIA!I359&lt;&gt;"",VISTORIA!I359,0)))))</f>
        <v>1</v>
      </c>
      <c r="Z359" s="233">
        <f>IF(VISTORIA!Y359&lt;&gt;"",VISTORIA!W359,IF(VISTORIA!U359&lt;&gt;"",VISTORIA!S359,IF(VISTORIA!Q359&lt;&gt;"",VISTORIA!O359,IF(VISTORIA!M359&lt;&gt;"",VISTORIA!K359,IF(VISTORIA!I359&lt;&gt;"",VISTORIA!G359,"NA")))))</f>
        <v>42563</v>
      </c>
      <c r="AA359" s="233">
        <f>IF(VISTORIA!Y359&lt;&gt;"",VISTORIA!X359,IF(VISTORIA!U359&lt;&gt;"",VISTORIA!T359,IF(VISTORIA!Q359&lt;&gt;"",VISTORIA!P359,IF(VISTORIA!M359&lt;&gt;"",VISTORIA!L359,IF(VISTORIA!I359&lt;&gt;"",VISTORIA!H359,"NA")))))</f>
        <v>42585</v>
      </c>
      <c r="AB359" s="233" t="str">
        <f>IF(OR(G359="AGUARDANDO PRESTAÇÃO DE CONTAS",G359="AGUARDANDO APROVAÇÃO PRESTAÇÃO DE CONTAS",G359="CONCLUÍDO"),"PTM CONCLUÍDO",IF(AND(VISTORIA!X359="",VISTORIA!W359&lt;&gt;""),VISTORIA!W359,IF(AND(VISTORIA!T359="",VISTORIA!S359&lt;&gt;""),VISTORIA!S359,IF(AND(VISTORIA!P359="",VISTORIA!O359&lt;&gt;""),VISTORIA!O359,IF(AND(VISTORIA!L359="",VISTORIA!K359&lt;&gt;""),VISTORIA!K359,IF(AND(VISTORIA!H359="",VISTORIA!G359&lt;&gt;""),VISTORIA!G359,"SEM PEDIDO"))))))</f>
        <v>SEM PEDIDO</v>
      </c>
      <c r="AC359" s="18" t="str">
        <f>IFERROR(INDEX('CONCLUSÃO INFORMAL'!359:359,MATCH(MAX('CONCLUSÃO INFORMAL'!H359,'CONCLUSÃO INFORMAL'!L359,'CONCLUSÃO INFORMAL'!P359),'CONCLUSÃO INFORMAL'!359:359,0)-1),"NÃO INFORMADO")</f>
        <v>NÃO INFORMADO</v>
      </c>
      <c r="AD359" s="233" t="str">
        <f>IFERROR(INDEX('CONCLUSÃO INFORMAL'!359:359,MATCH(MAX('CONCLUSÃO INFORMAL'!H359,'CONCLUSÃO INFORMAL'!L359,'CONCLUSÃO INFORMAL'!P359),'CONCLUSÃO INFORMAL'!359:359,0)),"NÃO INFORMADO")</f>
        <v>NÃO INFORMADO</v>
      </c>
      <c r="AE359" s="1950" t="str">
        <f>IFERROR(INDEX('CONCLUSÃO INFORMAL'!359:359,MATCH(MAX('CONCLUSÃO INFORMAL'!H359,'CONCLUSÃO INFORMAL'!L359,'CONCLUSÃO INFORMAL'!P359),'CONCLUSÃO INFORMAL'!359:359,0)+1),"NÃO INFORMADO")</f>
        <v>NÃO INFORMADO</v>
      </c>
    </row>
    <row r="360" spans="2:31" ht="43.5" x14ac:dyDescent="0.35">
      <c r="B360" s="7" t="str">
        <f>'INF GERAIS'!B360&amp;IFERROR(IF(INDEX(APOIO!$A$5:$A$50,MATCH('INF GERAIS'!N360,APOIO!$B$5:$B$50,0))="NÃO",APOIO!$A$2&amp;"NÃO VÁLIDO",""),"")</f>
        <v>2014.0339</v>
      </c>
      <c r="C360" s="1950" t="str">
        <f>'INF GERAIS'!C360</f>
        <v>AGRESTE SETENTRIONAL</v>
      </c>
      <c r="D360" s="1950" t="str">
        <f>'INF GERAIS'!D360</f>
        <v>SANTA MARIA DO CAMBUCÁ</v>
      </c>
      <c r="E360" s="1950" t="str">
        <f>'INF GERAIS'!E360</f>
        <v>PAVIMENTAÇÃO EM PARALELEPIPEDOS GRANITICOS</v>
      </c>
      <c r="F360" s="1950" t="str">
        <f>'INF GERAIS'!G360</f>
        <v>NORMAL</v>
      </c>
      <c r="G360" s="1950" t="str">
        <f>'INF GERAIS'!N360</f>
        <v>E-FISCO (Baixado)</v>
      </c>
      <c r="H360" s="1950" t="str">
        <f>'INF GERAIS'!O360</f>
        <v>CONCLUÍDA</v>
      </c>
      <c r="I360" s="11">
        <f>'INF GERAIS'!I360</f>
        <v>603773.24</v>
      </c>
      <c r="J360" s="11">
        <f>'INF GERAIS'!J360</f>
        <v>122495.82</v>
      </c>
      <c r="K360" s="11">
        <f>'INF GERAIS'!K360</f>
        <v>37575.85</v>
      </c>
      <c r="L360" s="11">
        <f>'INF GERAIS'!L360</f>
        <v>0</v>
      </c>
      <c r="M360" s="11">
        <f>'INF GERAIS'!M360</f>
        <v>84919.97</v>
      </c>
      <c r="N360" s="233">
        <f>IF(MAX(PAGAMENTOS!M360,PAGAMENTOS!U360,PAGAMENTOS!AC360,PAGAMENTOS!AK360,PAGAMENTOS!AQ360,PAGAMENTOS!AW360)=0,"SEM PAGAMENTO",IFERROR(INDEX(PAGAMENTOS!360:360,MATCH(MAX(PAGAMENTOS!M360,PAGAMENTOS!U360,PAGAMENTOS!AC360,PAGAMENTOS!AK360,PAGAMENTOS!AQ360,PAGAMENTOS!AW360),PAGAMENTOS!360:360,0)),"SEM PAGAMENTO"))</f>
        <v>42837</v>
      </c>
      <c r="O360" s="120" t="str">
        <f>IF(MAX(PAGAMENTOS!M360,PAGAMENTOS!U360,PAGAMENTOS!AC360,PAGAMENTOS!AK360,PAGAMENTOS!AQ360,PAGAMENTOS!AW360)=0,"SEM PAGAMENTO",IFERROR(IF(MATCH(MAX(PAGAMENTOS!M360,PAGAMENTOS!U360,PAGAMENTOS!AC360,PAGAMENTOS!AK360,PAGAMENTOS!AQ360,PAGAMENTOS!AW360),PAGAMENTOS!360:360,0)&gt;40,INDEX(PAGAMENTOS!360:360,MATCH(MAX(PAGAMENTOS!M360,PAGAMENTOS!U360,PAGAMENTOS!AC360,PAGAMENTOS!AK360,PAGAMENTOS!AQ360,PAGAMENTOS!AW360),PAGAMENTOS!360:360,0)-2)&amp;" P COMP.",IF(MATCH(MAX(PAGAMENTOS!M360,PAGAMENTOS!U360,PAGAMENTOS!AC360,PAGAMENTOS!AK360,PAGAMENTOS!AQ360,PAGAMENTOS!AW360),PAGAMENTOS!360:360,0)=13,"1ª P",IF(MATCH(MAX(PAGAMENTOS!M360,PAGAMENTOS!U360,PAGAMENTOS!AC360,PAGAMENTOS!AK360,PAGAMENTOS!AQ360,PAGAMENTOS!AW360),PAGAMENTOS!360:360,0)=21,"2ª P",IF(MATCH(MAX(PAGAMENTOS!M360,PAGAMENTOS!U360,PAGAMENTOS!AC360,PAGAMENTOS!AK360,PAGAMENTOS!AQ360,PAGAMENTOS!AW360),PAGAMENTOS!360:360,0)=29,"3ª P",IF(PAGAMENTOS!AC360=PAGAMENTOS!AK360,"4ª P","4ª P"))))),"SEM PAGAMENTO"))</f>
        <v>4ª P</v>
      </c>
      <c r="P360" s="11">
        <f>IF(MAX(PAGAMENTOS!M360,PAGAMENTOS!U360,PAGAMENTOS!AC360,PAGAMENTOS!AK360,PAGAMENTOS!AQ360,PAGAMENTOS!AW360)=0,"SEM PAGAMENTO",IFERROR(INDEX(PAGAMENTOS!360:360,MATCH(MAX(PAGAMENTOS!M360,PAGAMENTOS!U360,PAGAMENTOS!AC360,PAGAMENTOS!AK360,PAGAMENTOS!AQ360,PAGAMENTOS!AW360),PAGAMENTOS!360:360,0)-1),"SEM PAGAMENTO"))</f>
        <v>7563.64</v>
      </c>
      <c r="Q360" s="11">
        <f>SUM(PAGAMENTOS!G360,PAGAMENTOS!L360,PAGAMENTOS!T360,PAGAMENTOS!AB360,PAGAMENTOS!AJ360,PAGAMENTOS!AP360,PAGAMENTOS!AV360)</f>
        <v>37818.199999999997</v>
      </c>
      <c r="R360" s="11">
        <f>SUM(PAGAMENTOS!G360,PAGAMENTOS!H360,PAGAMENTOS!L360,PAGAMENTOS!T360,PAGAMENTOS!AB360,PAGAMENTOS!AJ360,PAGAMENTOS!AP360,PAGAMENTOS!AV360)</f>
        <v>37818.199999999997</v>
      </c>
      <c r="S360" s="17">
        <f t="shared" si="5"/>
        <v>1.0064496212327865</v>
      </c>
      <c r="T360" s="11">
        <f>IF(RIGHT(B360)="O",0,IF(AND(R360=0,PAGAMENTOS!H360&lt;&gt;0),0,K360-R360))</f>
        <v>-242.34999999999854</v>
      </c>
      <c r="U360" s="120" t="str">
        <f>IF(AND(OR(PAGAMENTOS!AG360&lt;&gt;"",PAGAMENTOS!AH360&lt;&gt;""),PAGAMENTOS!AK360=""),"4ª",IF(AND(OR(PAGAMENTOS!Y360&lt;&gt;"",PAGAMENTOS!Z360&lt;&gt;""),PAGAMENTOS!AC360=""),"3ª",IF(AND(OR(PAGAMENTOS!Q360&lt;&gt;"",PAGAMENTOS!R360&lt;&gt;""),PAGAMENTOS!U360=""),"2ª",IF(AND(OR(PAGAMENTOS!I360&lt;&gt;"",PAGAMENTOS!J360&lt;&gt;""),PAGAMENTOS!M360=""),"1ª","OK"))))</f>
        <v>OK</v>
      </c>
      <c r="V360" s="120" t="str">
        <f>IF(U360="4ª",IF(PAGAMENTOS!AH360="","AGUARDANDO VISTORIA","NO FINANCEIRO"),IF(U360="3ª",IF(PAGAMENTOS!Z360="","AGUARDANDO VISTORIA","NO FINANCEIRO"),IF(U360="2ª",IF(PAGAMENTOS!R360="","AGUARDANDO VISTORIA","NO FINANCEIRO"),IF(U360="1ª",IF(PAGAMENTOS!J360="","AGUARDANDO LIBERAÇÃO","NO FINANCEIRO"),"OK"))))</f>
        <v>OK</v>
      </c>
      <c r="W360" s="233" t="str">
        <f>IF(U360="4ª",IF(PAGAMENTOS!AH360="",PAGAMENTOS!AG360,PAGAMENTOS!AH360),IF(U360="3ª",IF(PAGAMENTOS!Z360="",PAGAMENTOS!Y360,PAGAMENTOS!Z360),IF(U360="2ª",IF(PAGAMENTOS!R360="",PAGAMENTOS!Q360,PAGAMENTOS!R360),IF(U360="1ª",IF(PAGAMENTOS!J360="",PAGAMENTOS!I360,PAGAMENTOS!J360),"OK"))))</f>
        <v>OK</v>
      </c>
      <c r="X360" s="18">
        <f>MAX(VISTORIA!Y360,VISTORIA!U360,VISTORIA!Q360,VISTORIA!M360,VISTORIA!I360)</f>
        <v>1</v>
      </c>
      <c r="Y360" s="18">
        <f>IF(VISTORIA!Y360&lt;&gt;"",VISTORIA!Y360,IF(VISTORIA!U360&lt;&gt;"",VISTORIA!U360,IF(VISTORIA!Q360&lt;&gt;"",VISTORIA!Q360,IF(VISTORIA!M360&lt;&gt;"",VISTORIA!M360,IF(VISTORIA!I360&lt;&gt;"",VISTORIA!I360,0)))))</f>
        <v>1</v>
      </c>
      <c r="Z360" s="233">
        <f>IF(VISTORIA!Y360&lt;&gt;"",VISTORIA!W360,IF(VISTORIA!U360&lt;&gt;"",VISTORIA!S360,IF(VISTORIA!Q360&lt;&gt;"",VISTORIA!O360,IF(VISTORIA!M360&lt;&gt;"",VISTORIA!K360,IF(VISTORIA!I360&lt;&gt;"",VISTORIA!G360,"NA")))))</f>
        <v>42650</v>
      </c>
      <c r="AA360" s="233">
        <f>IF(VISTORIA!Y360&lt;&gt;"",VISTORIA!X360,IF(VISTORIA!U360&lt;&gt;"",VISTORIA!T360,IF(VISTORIA!Q360&lt;&gt;"",VISTORIA!P360,IF(VISTORIA!M360&lt;&gt;"",VISTORIA!L360,IF(VISTORIA!I360&lt;&gt;"",VISTORIA!H360,"NA")))))</f>
        <v>42726</v>
      </c>
      <c r="AB360" s="233" t="str">
        <f>IF(OR(G360="AGUARDANDO PRESTAÇÃO DE CONTAS",G360="AGUARDANDO APROVAÇÃO PRESTAÇÃO DE CONTAS",G360="CONCLUÍDO"),"PTM CONCLUÍDO",IF(AND(VISTORIA!X360="",VISTORIA!W360&lt;&gt;""),VISTORIA!W360,IF(AND(VISTORIA!T360="",VISTORIA!S360&lt;&gt;""),VISTORIA!S360,IF(AND(VISTORIA!P360="",VISTORIA!O360&lt;&gt;""),VISTORIA!O360,IF(AND(VISTORIA!L360="",VISTORIA!K360&lt;&gt;""),VISTORIA!K360,IF(AND(VISTORIA!H360="",VISTORIA!G360&lt;&gt;""),VISTORIA!G360,"SEM PEDIDO"))))))</f>
        <v>SEM PEDIDO</v>
      </c>
      <c r="AC360" s="18" t="str">
        <f>IFERROR(INDEX('CONCLUSÃO INFORMAL'!360:360,MATCH(MAX('CONCLUSÃO INFORMAL'!H360,'CONCLUSÃO INFORMAL'!L360,'CONCLUSÃO INFORMAL'!P360),'CONCLUSÃO INFORMAL'!360:360,0)-1),"NÃO INFORMADO")</f>
        <v>NÃO INFORMADO</v>
      </c>
      <c r="AD360" s="233" t="str">
        <f>IFERROR(INDEX('CONCLUSÃO INFORMAL'!360:360,MATCH(MAX('CONCLUSÃO INFORMAL'!H360,'CONCLUSÃO INFORMAL'!L360,'CONCLUSÃO INFORMAL'!P360),'CONCLUSÃO INFORMAL'!360:360,0)),"NÃO INFORMADO")</f>
        <v>NÃO INFORMADO</v>
      </c>
      <c r="AE360" s="1950" t="str">
        <f>IFERROR(INDEX('CONCLUSÃO INFORMAL'!360:360,MATCH(MAX('CONCLUSÃO INFORMAL'!H360,'CONCLUSÃO INFORMAL'!L360,'CONCLUSÃO INFORMAL'!P360),'CONCLUSÃO INFORMAL'!360:360,0)+1),"NÃO INFORMADO")</f>
        <v>NÃO INFORMADO</v>
      </c>
    </row>
    <row r="361" spans="2:31" ht="58" x14ac:dyDescent="0.35">
      <c r="B361" s="7" t="str">
        <f>'INF GERAIS'!B361&amp;IFERROR(IF(INDEX(APOIO!$A$5:$A$50,MATCH('INF GERAIS'!N361,APOIO!$B$5:$B$50,0))="NÃO",APOIO!$A$2&amp;"NÃO VÁLIDO",""),"")</f>
        <v>2014.0340</v>
      </c>
      <c r="C361" s="1950" t="str">
        <f>'INF GERAIS'!C361</f>
        <v>AGRESTE SETENTRIONAL</v>
      </c>
      <c r="D361" s="1950" t="str">
        <f>'INF GERAIS'!D361</f>
        <v>SANTA MARIA DO CAMBUCÁ</v>
      </c>
      <c r="E361" s="1950" t="str">
        <f>'INF GERAIS'!E361</f>
        <v>CONSTRUÇÃO DE PÓRTICO, PASSEIO COM GUARDA-CORPO E REQUALIFICAÇÃO DE PRAÇAS E CANTEIROS</v>
      </c>
      <c r="F361" s="1950" t="str">
        <f>'INF GERAIS'!G361</f>
        <v>NORMAL</v>
      </c>
      <c r="G361" s="1950" t="str">
        <f>'INF GERAIS'!N361</f>
        <v>E-FISCO (Baixado)</v>
      </c>
      <c r="H361" s="1950" t="str">
        <f>'INF GERAIS'!O361</f>
        <v>CONCLUÍDA</v>
      </c>
      <c r="I361" s="11">
        <f>'INF GERAIS'!I361</f>
        <v>603773.24</v>
      </c>
      <c r="J361" s="11">
        <f>'INF GERAIS'!J361</f>
        <v>562426.32999999996</v>
      </c>
      <c r="K361" s="11">
        <f>'INF GERAIS'!K361</f>
        <v>562426.32999999996</v>
      </c>
      <c r="L361" s="11">
        <f>'INF GERAIS'!L361</f>
        <v>0</v>
      </c>
      <c r="M361" s="11">
        <f>'INF GERAIS'!M361</f>
        <v>0</v>
      </c>
      <c r="N361" s="233">
        <f>IF(MAX(PAGAMENTOS!M361,PAGAMENTOS!U361,PAGAMENTOS!AC361,PAGAMENTOS!AK361,PAGAMENTOS!AQ361,PAGAMENTOS!AW361)=0,"SEM PAGAMENTO",IFERROR(INDEX(PAGAMENTOS!361:361,MATCH(MAX(PAGAMENTOS!M361,PAGAMENTOS!U361,PAGAMENTOS!AC361,PAGAMENTOS!AK361,PAGAMENTOS!AQ361,PAGAMENTOS!AW361),PAGAMENTOS!361:361,0)),"SEM PAGAMENTO"))</f>
        <v>42836</v>
      </c>
      <c r="O361" s="120" t="str">
        <f>IF(MAX(PAGAMENTOS!M361,PAGAMENTOS!U361,PAGAMENTOS!AC361,PAGAMENTOS!AK361,PAGAMENTOS!AQ361,PAGAMENTOS!AW361)=0,"SEM PAGAMENTO",IFERROR(IF(MATCH(MAX(PAGAMENTOS!M361,PAGAMENTOS!U361,PAGAMENTOS!AC361,PAGAMENTOS!AK361,PAGAMENTOS!AQ361,PAGAMENTOS!AW361),PAGAMENTOS!361:361,0)&gt;40,INDEX(PAGAMENTOS!361:361,MATCH(MAX(PAGAMENTOS!M361,PAGAMENTOS!U361,PAGAMENTOS!AC361,PAGAMENTOS!AK361,PAGAMENTOS!AQ361,PAGAMENTOS!AW361),PAGAMENTOS!361:361,0)-2)&amp;" P COMP.",IF(MATCH(MAX(PAGAMENTOS!M361,PAGAMENTOS!U361,PAGAMENTOS!AC361,PAGAMENTOS!AK361,PAGAMENTOS!AQ361,PAGAMENTOS!AW361),PAGAMENTOS!361:361,0)=13,"1ª P",IF(MATCH(MAX(PAGAMENTOS!M361,PAGAMENTOS!U361,PAGAMENTOS!AC361,PAGAMENTOS!AK361,PAGAMENTOS!AQ361,PAGAMENTOS!AW361),PAGAMENTOS!361:361,0)=21,"2ª P",IF(MATCH(MAX(PAGAMENTOS!M361,PAGAMENTOS!U361,PAGAMENTOS!AC361,PAGAMENTOS!AK361,PAGAMENTOS!AQ361,PAGAMENTOS!AW361),PAGAMENTOS!361:361,0)=29,"3ª P",IF(PAGAMENTOS!AC361=PAGAMENTOS!AK361,"4ª P","4ª P"))))),"SEM PAGAMENTO"))</f>
        <v>4ª P</v>
      </c>
      <c r="P361" s="11">
        <f>IF(MAX(PAGAMENTOS!M361,PAGAMENTOS!U361,PAGAMENTOS!AC361,PAGAMENTOS!AK361,PAGAMENTOS!AQ361,PAGAMENTOS!AW361)=0,"SEM PAGAMENTO",IFERROR(INDEX(PAGAMENTOS!361:361,MATCH(MAX(PAGAMENTOS!M361,PAGAMENTOS!U361,PAGAMENTOS!AC361,PAGAMENTOS!AK361,PAGAMENTOS!AQ361,PAGAMENTOS!AW361),PAGAMENTOS!361:361,0)-1),"SEM PAGAMENTO"))</f>
        <v>109662.3</v>
      </c>
      <c r="Q361" s="11">
        <f>SUM(PAGAMENTOS!G361,PAGAMENTOS!L361,PAGAMENTOS!T361,PAGAMENTOS!AB361,PAGAMENTOS!AJ361,PAGAMENTOS!AP361,PAGAMENTOS!AV361)</f>
        <v>562426.33000000007</v>
      </c>
      <c r="R361" s="11">
        <f>SUM(PAGAMENTOS!G361,PAGAMENTOS!H361,PAGAMENTOS!L361,PAGAMENTOS!T361,PAGAMENTOS!AB361,PAGAMENTOS!AJ361,PAGAMENTOS!AP361,PAGAMENTOS!AV361)</f>
        <v>562426.33000000007</v>
      </c>
      <c r="S361" s="17">
        <f t="shared" si="5"/>
        <v>1.0000000000000002</v>
      </c>
      <c r="T361" s="11">
        <f>IF(RIGHT(B361)="O",0,IF(AND(R361=0,PAGAMENTOS!H361&lt;&gt;0),0,K361-R361))</f>
        <v>-1.1641532182693481E-10</v>
      </c>
      <c r="U361" s="120" t="str">
        <f>IF(AND(OR(PAGAMENTOS!AG361&lt;&gt;"",PAGAMENTOS!AH361&lt;&gt;""),PAGAMENTOS!AK361=""),"4ª",IF(AND(OR(PAGAMENTOS!Y361&lt;&gt;"",PAGAMENTOS!Z361&lt;&gt;""),PAGAMENTOS!AC361=""),"3ª",IF(AND(OR(PAGAMENTOS!Q361&lt;&gt;"",PAGAMENTOS!R361&lt;&gt;""),PAGAMENTOS!U361=""),"2ª",IF(AND(OR(PAGAMENTOS!I361&lt;&gt;"",PAGAMENTOS!J361&lt;&gt;""),PAGAMENTOS!M361=""),"1ª","OK"))))</f>
        <v>OK</v>
      </c>
      <c r="V361" s="120" t="str">
        <f>IF(U361="4ª",IF(PAGAMENTOS!AH361="","AGUARDANDO VISTORIA","NO FINANCEIRO"),IF(U361="3ª",IF(PAGAMENTOS!Z361="","AGUARDANDO VISTORIA","NO FINANCEIRO"),IF(U361="2ª",IF(PAGAMENTOS!R361="","AGUARDANDO VISTORIA","NO FINANCEIRO"),IF(U361="1ª",IF(PAGAMENTOS!J361="","AGUARDANDO LIBERAÇÃO","NO FINANCEIRO"),"OK"))))</f>
        <v>OK</v>
      </c>
      <c r="W361" s="233" t="str">
        <f>IF(U361="4ª",IF(PAGAMENTOS!AH361="",PAGAMENTOS!AG361,PAGAMENTOS!AH361),IF(U361="3ª",IF(PAGAMENTOS!Z361="",PAGAMENTOS!Y361,PAGAMENTOS!Z361),IF(U361="2ª",IF(PAGAMENTOS!R361="",PAGAMENTOS!Q361,PAGAMENTOS!R361),IF(U361="1ª",IF(PAGAMENTOS!J361="",PAGAMENTOS!I361,PAGAMENTOS!J361),"OK"))))</f>
        <v>OK</v>
      </c>
      <c r="X361" s="18">
        <f>MAX(VISTORIA!Y361,VISTORIA!U361,VISTORIA!Q361,VISTORIA!M361,VISTORIA!I361)</f>
        <v>1</v>
      </c>
      <c r="Y361" s="18">
        <f>IF(VISTORIA!Y361&lt;&gt;"",VISTORIA!Y361,IF(VISTORIA!U361&lt;&gt;"",VISTORIA!U361,IF(VISTORIA!Q361&lt;&gt;"",VISTORIA!Q361,IF(VISTORIA!M361&lt;&gt;"",VISTORIA!M361,IF(VISTORIA!I361&lt;&gt;"",VISTORIA!I361,0)))))</f>
        <v>1</v>
      </c>
      <c r="Z361" s="233">
        <f>IF(VISTORIA!Y361&lt;&gt;"",VISTORIA!W361,IF(VISTORIA!U361&lt;&gt;"",VISTORIA!S361,IF(VISTORIA!Q361&lt;&gt;"",VISTORIA!O361,IF(VISTORIA!M361&lt;&gt;"",VISTORIA!K361,IF(VISTORIA!I361&lt;&gt;"",VISTORIA!G361,"NA")))))</f>
        <v>42762</v>
      </c>
      <c r="AA361" s="233">
        <f>IF(VISTORIA!Y361&lt;&gt;"",VISTORIA!X361,IF(VISTORIA!U361&lt;&gt;"",VISTORIA!T361,IF(VISTORIA!Q361&lt;&gt;"",VISTORIA!P361,IF(VISTORIA!M361&lt;&gt;"",VISTORIA!L361,IF(VISTORIA!I361&lt;&gt;"",VISTORIA!H361,"NA")))))</f>
        <v>42818</v>
      </c>
      <c r="AB361" s="233" t="str">
        <f>IF(OR(G361="AGUARDANDO PRESTAÇÃO DE CONTAS",G361="AGUARDANDO APROVAÇÃO PRESTAÇÃO DE CONTAS",G361="CONCLUÍDO"),"PTM CONCLUÍDO",IF(AND(VISTORIA!X361="",VISTORIA!W361&lt;&gt;""),VISTORIA!W361,IF(AND(VISTORIA!T361="",VISTORIA!S361&lt;&gt;""),VISTORIA!S361,IF(AND(VISTORIA!P361="",VISTORIA!O361&lt;&gt;""),VISTORIA!O361,IF(AND(VISTORIA!L361="",VISTORIA!K361&lt;&gt;""),VISTORIA!K361,IF(AND(VISTORIA!H361="",VISTORIA!G361&lt;&gt;""),VISTORIA!G361,"SEM PEDIDO"))))))</f>
        <v>SEM PEDIDO</v>
      </c>
      <c r="AC361" s="18" t="str">
        <f>IFERROR(INDEX('CONCLUSÃO INFORMAL'!361:361,MATCH(MAX('CONCLUSÃO INFORMAL'!H361,'CONCLUSÃO INFORMAL'!L361,'CONCLUSÃO INFORMAL'!P361),'CONCLUSÃO INFORMAL'!361:361,0)-1),"NÃO INFORMADO")</f>
        <v>NÃO INFORMADO</v>
      </c>
      <c r="AD361" s="233" t="str">
        <f>IFERROR(INDEX('CONCLUSÃO INFORMAL'!361:361,MATCH(MAX('CONCLUSÃO INFORMAL'!H361,'CONCLUSÃO INFORMAL'!L361,'CONCLUSÃO INFORMAL'!P361),'CONCLUSÃO INFORMAL'!361:361,0)),"NÃO INFORMADO")</f>
        <v>NÃO INFORMADO</v>
      </c>
      <c r="AE361" s="1950" t="str">
        <f>IFERROR(INDEX('CONCLUSÃO INFORMAL'!361:361,MATCH(MAX('CONCLUSÃO INFORMAL'!H361,'CONCLUSÃO INFORMAL'!L361,'CONCLUSÃO INFORMAL'!P361),'CONCLUSÃO INFORMAL'!361:361,0)+1),"NÃO INFORMADO")</f>
        <v>NÃO INFORMADO</v>
      </c>
    </row>
    <row r="362" spans="2:31" ht="43.5" x14ac:dyDescent="0.35">
      <c r="B362" s="7" t="str">
        <f>'INF GERAIS'!B362&amp;IFERROR(IF(INDEX(APOIO!$A$5:$A$50,MATCH('INF GERAIS'!N362,APOIO!$B$5:$B$50,0))="NÃO",APOIO!$A$2&amp;"NÃO VÁLIDO",""),"")</f>
        <v>2014.0341</v>
      </c>
      <c r="C362" s="1950" t="str">
        <f>'INF GERAIS'!C362</f>
        <v>SERTÃO DO PAJEÚ</v>
      </c>
      <c r="D362" s="1950" t="str">
        <f>'INF GERAIS'!D362</f>
        <v>SANTA TEREZINHA</v>
      </c>
      <c r="E362" s="1950" t="str">
        <f>'INF GERAIS'!E362</f>
        <v>REVITALIZAÇÃO DE ESCOLAS MUNICIPAIS</v>
      </c>
      <c r="F362" s="1950" t="str">
        <f>'INF GERAIS'!G362</f>
        <v>NORMAL</v>
      </c>
      <c r="G362" s="1950" t="str">
        <f>'INF GERAIS'!N362</f>
        <v>E-FISCO (Baixado)</v>
      </c>
      <c r="H362" s="1950" t="str">
        <f>'INF GERAIS'!O362</f>
        <v>CONCLUÍDA</v>
      </c>
      <c r="I362" s="11">
        <f>'INF GERAIS'!I362</f>
        <v>603773.24</v>
      </c>
      <c r="J362" s="11">
        <f>'INF GERAIS'!J362</f>
        <v>208050.09</v>
      </c>
      <c r="K362" s="11">
        <f>'INF GERAIS'!K362</f>
        <v>208050.09</v>
      </c>
      <c r="L362" s="11">
        <f>'INF GERAIS'!L362</f>
        <v>0</v>
      </c>
      <c r="M362" s="11">
        <f>'INF GERAIS'!M362</f>
        <v>0</v>
      </c>
      <c r="N362" s="233">
        <f>IF(MAX(PAGAMENTOS!M362,PAGAMENTOS!U362,PAGAMENTOS!AC362,PAGAMENTOS!AK362,PAGAMENTOS!AQ362,PAGAMENTOS!AW362)=0,"SEM PAGAMENTO",IFERROR(INDEX(PAGAMENTOS!362:362,MATCH(MAX(PAGAMENTOS!M362,PAGAMENTOS!U362,PAGAMENTOS!AC362,PAGAMENTOS!AK362,PAGAMENTOS!AQ362,PAGAMENTOS!AW362),PAGAMENTOS!362:362,0)),"SEM PAGAMENTO"))</f>
        <v>43796</v>
      </c>
      <c r="O362" s="120" t="str">
        <f>IF(MAX(PAGAMENTOS!M362,PAGAMENTOS!U362,PAGAMENTOS!AC362,PAGAMENTOS!AK362,PAGAMENTOS!AQ362,PAGAMENTOS!AW362)=0,"SEM PAGAMENTO",IFERROR(IF(MATCH(MAX(PAGAMENTOS!M362,PAGAMENTOS!U362,PAGAMENTOS!AC362,PAGAMENTOS!AK362,PAGAMENTOS!AQ362,PAGAMENTOS!AW362),PAGAMENTOS!362:362,0)&gt;40,INDEX(PAGAMENTOS!362:362,MATCH(MAX(PAGAMENTOS!M362,PAGAMENTOS!U362,PAGAMENTOS!AC362,PAGAMENTOS!AK362,PAGAMENTOS!AQ362,PAGAMENTOS!AW362),PAGAMENTOS!362:362,0)-2)&amp;" P COMP.",IF(MATCH(MAX(PAGAMENTOS!M362,PAGAMENTOS!U362,PAGAMENTOS!AC362,PAGAMENTOS!AK362,PAGAMENTOS!AQ362,PAGAMENTOS!AW362),PAGAMENTOS!362:362,0)=13,"1ª P",IF(MATCH(MAX(PAGAMENTOS!M362,PAGAMENTOS!U362,PAGAMENTOS!AC362,PAGAMENTOS!AK362,PAGAMENTOS!AQ362,PAGAMENTOS!AW362),PAGAMENTOS!362:362,0)=21,"2ª P",IF(MATCH(MAX(PAGAMENTOS!M362,PAGAMENTOS!U362,PAGAMENTOS!AC362,PAGAMENTOS!AK362,PAGAMENTOS!AQ362,PAGAMENTOS!AW362),PAGAMENTOS!362:362,0)=29,"3ª P",IF(PAGAMENTOS!AC362=PAGAMENTOS!AK362,"4ª P","4ª P"))))),"SEM PAGAMENTO"))</f>
        <v>4ª P</v>
      </c>
      <c r="P362" s="11">
        <f>IF(MAX(PAGAMENTOS!M362,PAGAMENTOS!U362,PAGAMENTOS!AC362,PAGAMENTOS!AK362,PAGAMENTOS!AQ362,PAGAMENTOS!AW362)=0,"SEM PAGAMENTO",IFERROR(INDEX(PAGAMENTOS!362:362,MATCH(MAX(PAGAMENTOS!M362,PAGAMENTOS!U362,PAGAMENTOS!AC362,PAGAMENTOS!AK362,PAGAMENTOS!AQ362,PAGAMENTOS!AW362),PAGAMENTOS!362:362,0)-1),"SEM PAGAMENTO"))</f>
        <v>23447.31</v>
      </c>
      <c r="Q362" s="11">
        <f>SUM(PAGAMENTOS!G362,PAGAMENTOS!L362,PAGAMENTOS!T362,PAGAMENTOS!AB362,PAGAMENTOS!AJ362,PAGAMENTOS!AP362,PAGAMENTOS!AV362)</f>
        <v>208050.09</v>
      </c>
      <c r="R362" s="11">
        <f>SUM(PAGAMENTOS!G362,PAGAMENTOS!H362,PAGAMENTOS!L362,PAGAMENTOS!T362,PAGAMENTOS!AB362,PAGAMENTOS!AJ362,PAGAMENTOS!AP362,PAGAMENTOS!AV362)</f>
        <v>208050.09</v>
      </c>
      <c r="S362" s="17">
        <f t="shared" si="5"/>
        <v>1</v>
      </c>
      <c r="T362" s="11">
        <f>IF(RIGHT(B362)="O",0,IF(AND(R362=0,PAGAMENTOS!H362&lt;&gt;0),0,K362-R362))</f>
        <v>0</v>
      </c>
      <c r="U362" s="120" t="str">
        <f>IF(AND(OR(PAGAMENTOS!AG362&lt;&gt;"",PAGAMENTOS!AH362&lt;&gt;""),PAGAMENTOS!AK362=""),"4ª",IF(AND(OR(PAGAMENTOS!Y362&lt;&gt;"",PAGAMENTOS!Z362&lt;&gt;""),PAGAMENTOS!AC362=""),"3ª",IF(AND(OR(PAGAMENTOS!Q362&lt;&gt;"",PAGAMENTOS!R362&lt;&gt;""),PAGAMENTOS!U362=""),"2ª",IF(AND(OR(PAGAMENTOS!I362&lt;&gt;"",PAGAMENTOS!J362&lt;&gt;""),PAGAMENTOS!M362=""),"1ª","OK"))))</f>
        <v>3ª</v>
      </c>
      <c r="V362" s="120" t="str">
        <f>IF(U362="4ª",IF(PAGAMENTOS!AH362="","AGUARDANDO VISTORIA","NO FINANCEIRO"),IF(U362="3ª",IF(PAGAMENTOS!Z362="","AGUARDANDO VISTORIA","NO FINANCEIRO"),IF(U362="2ª",IF(PAGAMENTOS!R362="","AGUARDANDO VISTORIA","NO FINANCEIRO"),IF(U362="1ª",IF(PAGAMENTOS!J362="","AGUARDANDO LIBERAÇÃO","NO FINANCEIRO"),"OK"))))</f>
        <v>AGUARDANDO VISTORIA</v>
      </c>
      <c r="W362" s="233">
        <f>IF(U362="4ª",IF(PAGAMENTOS!AH362="",PAGAMENTOS!AG362,PAGAMENTOS!AH362),IF(U362="3ª",IF(PAGAMENTOS!Z362="",PAGAMENTOS!Y362,PAGAMENTOS!Z362),IF(U362="2ª",IF(PAGAMENTOS!R362="",PAGAMENTOS!Q362,PAGAMENTOS!R362),IF(U362="1ª",IF(PAGAMENTOS!J362="",PAGAMENTOS!I362,PAGAMENTOS!J362),"OK"))))</f>
        <v>42723</v>
      </c>
      <c r="X362" s="18">
        <f>MAX(VISTORIA!Y362,VISTORIA!U362,VISTORIA!Q362,VISTORIA!M362,VISTORIA!I362)</f>
        <v>1</v>
      </c>
      <c r="Y362" s="18">
        <f>IF(VISTORIA!Y362&lt;&gt;"",VISTORIA!Y362,IF(VISTORIA!U362&lt;&gt;"",VISTORIA!U362,IF(VISTORIA!Q362&lt;&gt;"",VISTORIA!Q362,IF(VISTORIA!M362&lt;&gt;"",VISTORIA!M362,IF(VISTORIA!I362&lt;&gt;"",VISTORIA!I362,0)))))</f>
        <v>1</v>
      </c>
      <c r="Z362" s="233">
        <f>IF(VISTORIA!Y362&lt;&gt;"",VISTORIA!W362,IF(VISTORIA!U362&lt;&gt;"",VISTORIA!S362,IF(VISTORIA!Q362&lt;&gt;"",VISTORIA!O362,IF(VISTORIA!M362&lt;&gt;"",VISTORIA!K362,IF(VISTORIA!I362&lt;&gt;"",VISTORIA!G362,"NA")))))</f>
        <v>42746</v>
      </c>
      <c r="AA362" s="233" t="str">
        <f>IF(VISTORIA!Y362&lt;&gt;"",VISTORIA!X362,IF(VISTORIA!U362&lt;&gt;"",VISTORIA!T362,IF(VISTORIA!Q362&lt;&gt;"",VISTORIA!P362,IF(VISTORIA!M362&lt;&gt;"",VISTORIA!L362,IF(VISTORIA!I362&lt;&gt;"",VISTORIA!H362,"NA")))))</f>
        <v xml:space="preserve"> 28/03/2019</v>
      </c>
      <c r="AB362" s="233" t="str">
        <f>IF(OR(G362="AGUARDANDO PRESTAÇÃO DE CONTAS",G362="AGUARDANDO APROVAÇÃO PRESTAÇÃO DE CONTAS",G362="CONCLUÍDO"),"PTM CONCLUÍDO",IF(AND(VISTORIA!X362="",VISTORIA!W362&lt;&gt;""),VISTORIA!W362,IF(AND(VISTORIA!T362="",VISTORIA!S362&lt;&gt;""),VISTORIA!S362,IF(AND(VISTORIA!P362="",VISTORIA!O362&lt;&gt;""),VISTORIA!O362,IF(AND(VISTORIA!L362="",VISTORIA!K362&lt;&gt;""),VISTORIA!K362,IF(AND(VISTORIA!H362="",VISTORIA!G362&lt;&gt;""),VISTORIA!G362,"SEM PEDIDO"))))))</f>
        <v>SEM PEDIDO</v>
      </c>
      <c r="AC362" s="18" t="str">
        <f>IFERROR(INDEX('CONCLUSÃO INFORMAL'!362:362,MATCH(MAX('CONCLUSÃO INFORMAL'!H362,'CONCLUSÃO INFORMAL'!L362,'CONCLUSÃO INFORMAL'!P362),'CONCLUSÃO INFORMAL'!362:362,0)-1),"NÃO INFORMADO")</f>
        <v>NÃO INFORMADO</v>
      </c>
      <c r="AD362" s="233" t="str">
        <f>IFERROR(INDEX('CONCLUSÃO INFORMAL'!362:362,MATCH(MAX('CONCLUSÃO INFORMAL'!H362,'CONCLUSÃO INFORMAL'!L362,'CONCLUSÃO INFORMAL'!P362),'CONCLUSÃO INFORMAL'!362:362,0)),"NÃO INFORMADO")</f>
        <v>NÃO INFORMADO</v>
      </c>
      <c r="AE362" s="1950" t="str">
        <f>IFERROR(INDEX('CONCLUSÃO INFORMAL'!362:362,MATCH(MAX('CONCLUSÃO INFORMAL'!H362,'CONCLUSÃO INFORMAL'!L362,'CONCLUSÃO INFORMAL'!P362),'CONCLUSÃO INFORMAL'!362:362,0)+1),"NÃO INFORMADO")</f>
        <v>NÃO INFORMADO</v>
      </c>
    </row>
    <row r="363" spans="2:31" ht="43.5" x14ac:dyDescent="0.35">
      <c r="B363" s="7" t="str">
        <f>'INF GERAIS'!B363&amp;IFERROR(IF(INDEX(APOIO!$A$5:$A$50,MATCH('INF GERAIS'!N363,APOIO!$B$5:$B$50,0))="NÃO",APOIO!$A$2&amp;"NÃO VÁLIDO",""),"")</f>
        <v>2014.0342</v>
      </c>
      <c r="C363" s="1950" t="str">
        <f>'INF GERAIS'!C363</f>
        <v>SERTÃO DO PAJEÚ</v>
      </c>
      <c r="D363" s="1950" t="str">
        <f>'INF GERAIS'!D363</f>
        <v>SANTA TEREZINHA</v>
      </c>
      <c r="E363" s="1950" t="str">
        <f>'INF GERAIS'!E363</f>
        <v>REVITALIZAÇÃO DE MERCADO MUNICIPAL</v>
      </c>
      <c r="F363" s="1950" t="str">
        <f>'INF GERAIS'!G363</f>
        <v>NORMAL</v>
      </c>
      <c r="G363" s="1950" t="str">
        <f>'INF GERAIS'!N363</f>
        <v>E-FISCO (Baixado)</v>
      </c>
      <c r="H363" s="1950" t="str">
        <f>'INF GERAIS'!O363</f>
        <v>CONCLUÍDA</v>
      </c>
      <c r="I363" s="11">
        <f>'INF GERAIS'!I363</f>
        <v>603773.24</v>
      </c>
      <c r="J363" s="11">
        <f>'INF GERAIS'!J363</f>
        <v>157719.74</v>
      </c>
      <c r="K363" s="11">
        <f>'INF GERAIS'!K363</f>
        <v>157719.74</v>
      </c>
      <c r="L363" s="11">
        <f>'INF GERAIS'!L363</f>
        <v>0</v>
      </c>
      <c r="M363" s="11">
        <f>'INF GERAIS'!M363</f>
        <v>0</v>
      </c>
      <c r="N363" s="233">
        <f>IF(MAX(PAGAMENTOS!M363,PAGAMENTOS!U363,PAGAMENTOS!AC363,PAGAMENTOS!AK363,PAGAMENTOS!AQ363,PAGAMENTOS!AW363)=0,"SEM PAGAMENTO",IFERROR(INDEX(PAGAMENTOS!363:363,MATCH(MAX(PAGAMENTOS!M363,PAGAMENTOS!U363,PAGAMENTOS!AC363,PAGAMENTOS!AK363,PAGAMENTOS!AQ363,PAGAMENTOS!AW363),PAGAMENTOS!363:363,0)),"SEM PAGAMENTO"))</f>
        <v>43193</v>
      </c>
      <c r="O363" s="120" t="str">
        <f>IF(MAX(PAGAMENTOS!M363,PAGAMENTOS!U363,PAGAMENTOS!AC363,PAGAMENTOS!AK363,PAGAMENTOS!AQ363,PAGAMENTOS!AW363)=0,"SEM PAGAMENTO",IFERROR(IF(MATCH(MAX(PAGAMENTOS!M363,PAGAMENTOS!U363,PAGAMENTOS!AC363,PAGAMENTOS!AK363,PAGAMENTOS!AQ363,PAGAMENTOS!AW363),PAGAMENTOS!363:363,0)&gt;40,INDEX(PAGAMENTOS!363:363,MATCH(MAX(PAGAMENTOS!M363,PAGAMENTOS!U363,PAGAMENTOS!AC363,PAGAMENTOS!AK363,PAGAMENTOS!AQ363,PAGAMENTOS!AW363),PAGAMENTOS!363:363,0)-2)&amp;" P COMP.",IF(MATCH(MAX(PAGAMENTOS!M363,PAGAMENTOS!U363,PAGAMENTOS!AC363,PAGAMENTOS!AK363,PAGAMENTOS!AQ363,PAGAMENTOS!AW363),PAGAMENTOS!363:363,0)=13,"1ª P",IF(MATCH(MAX(PAGAMENTOS!M363,PAGAMENTOS!U363,PAGAMENTOS!AC363,PAGAMENTOS!AK363,PAGAMENTOS!AQ363,PAGAMENTOS!AW363),PAGAMENTOS!363:363,0)=21,"2ª P",IF(MATCH(MAX(PAGAMENTOS!M363,PAGAMENTOS!U363,PAGAMENTOS!AC363,PAGAMENTOS!AK363,PAGAMENTOS!AQ363,PAGAMENTOS!AW363),PAGAMENTOS!363:363,0)=29,"3ª P",IF(PAGAMENTOS!AC363=PAGAMENTOS!AK363,"4ª P","4ª P"))))),"SEM PAGAMENTO"))</f>
        <v>3ª P</v>
      </c>
      <c r="P363" s="11">
        <f>IF(MAX(PAGAMENTOS!M363,PAGAMENTOS!U363,PAGAMENTOS!AC363,PAGAMENTOS!AK363,PAGAMENTOS!AQ363,PAGAMENTOS!AW363)=0,"SEM PAGAMENTO",IFERROR(INDEX(PAGAMENTOS!363:363,MATCH(MAX(PAGAMENTOS!M363,PAGAMENTOS!U363,PAGAMENTOS!AC363,PAGAMENTOS!AK363,PAGAMENTOS!AQ363,PAGAMENTOS!AW363),PAGAMENTOS!363:363,0)-1),"SEM PAGAMENTO"))</f>
        <v>36276.07</v>
      </c>
      <c r="Q363" s="11">
        <f>SUM(PAGAMENTOS!G363,PAGAMENTOS!L363,PAGAMENTOS!T363,PAGAMENTOS!AB363,PAGAMENTOS!AJ363,PAGAMENTOS!AP363,PAGAMENTOS!AV363)</f>
        <v>157719.74000000002</v>
      </c>
      <c r="R363" s="11">
        <f>SUM(PAGAMENTOS!G363,PAGAMENTOS!H363,PAGAMENTOS!L363,PAGAMENTOS!T363,PAGAMENTOS!AB363,PAGAMENTOS!AJ363,PAGAMENTOS!AP363,PAGAMENTOS!AV363)</f>
        <v>157719.74000000002</v>
      </c>
      <c r="S363" s="17">
        <f t="shared" si="5"/>
        <v>1.0000000000000002</v>
      </c>
      <c r="T363" s="11">
        <f>IF(RIGHT(B363)="O",0,IF(AND(R363=0,PAGAMENTOS!H363&lt;&gt;0),0,K363-R363))</f>
        <v>-2.9103830456733704E-11</v>
      </c>
      <c r="U363" s="120" t="str">
        <f>IF(AND(OR(PAGAMENTOS!AG363&lt;&gt;"",PAGAMENTOS!AH363&lt;&gt;""),PAGAMENTOS!AK363=""),"4ª",IF(AND(OR(PAGAMENTOS!Y363&lt;&gt;"",PAGAMENTOS!Z363&lt;&gt;""),PAGAMENTOS!AC363=""),"3ª",IF(AND(OR(PAGAMENTOS!Q363&lt;&gt;"",PAGAMENTOS!R363&lt;&gt;""),PAGAMENTOS!U363=""),"2ª",IF(AND(OR(PAGAMENTOS!I363&lt;&gt;"",PAGAMENTOS!J363&lt;&gt;""),PAGAMENTOS!M363=""),"1ª","OK"))))</f>
        <v>OK</v>
      </c>
      <c r="V363" s="120" t="str">
        <f>IF(U363="4ª",IF(PAGAMENTOS!AH363="","AGUARDANDO VISTORIA","NO FINANCEIRO"),IF(U363="3ª",IF(PAGAMENTOS!Z363="","AGUARDANDO VISTORIA","NO FINANCEIRO"),IF(U363="2ª",IF(PAGAMENTOS!R363="","AGUARDANDO VISTORIA","NO FINANCEIRO"),IF(U363="1ª",IF(PAGAMENTOS!J363="","AGUARDANDO LIBERAÇÃO","NO FINANCEIRO"),"OK"))))</f>
        <v>OK</v>
      </c>
      <c r="W363" s="233" t="str">
        <f>IF(U363="4ª",IF(PAGAMENTOS!AH363="",PAGAMENTOS!AG363,PAGAMENTOS!AH363),IF(U363="3ª",IF(PAGAMENTOS!Z363="",PAGAMENTOS!Y363,PAGAMENTOS!Z363),IF(U363="2ª",IF(PAGAMENTOS!R363="",PAGAMENTOS!Q363,PAGAMENTOS!R363),IF(U363="1ª",IF(PAGAMENTOS!J363="",PAGAMENTOS!I363,PAGAMENTOS!J363),"OK"))))</f>
        <v>OK</v>
      </c>
      <c r="X363" s="18">
        <f>MAX(VISTORIA!Y363,VISTORIA!U363,VISTORIA!Q363,VISTORIA!M363,VISTORIA!I363)</f>
        <v>1</v>
      </c>
      <c r="Y363" s="18">
        <f>IF(VISTORIA!Y363&lt;&gt;"",VISTORIA!Y363,IF(VISTORIA!U363&lt;&gt;"",VISTORIA!U363,IF(VISTORIA!Q363&lt;&gt;"",VISTORIA!Q363,IF(VISTORIA!M363&lt;&gt;"",VISTORIA!M363,IF(VISTORIA!I363&lt;&gt;"",VISTORIA!I363,0)))))</f>
        <v>1</v>
      </c>
      <c r="Z363" s="233">
        <f>IF(VISTORIA!Y363&lt;&gt;"",VISTORIA!W363,IF(VISTORIA!U363&lt;&gt;"",VISTORIA!S363,IF(VISTORIA!Q363&lt;&gt;"",VISTORIA!O363,IF(VISTORIA!M363&lt;&gt;"",VISTORIA!K363,IF(VISTORIA!I363&lt;&gt;"",VISTORIA!G363,"NA")))))</f>
        <v>42802</v>
      </c>
      <c r="AA363" s="233">
        <f>IF(VISTORIA!Y363&lt;&gt;"",VISTORIA!X363,IF(VISTORIA!U363&lt;&gt;"",VISTORIA!T363,IF(VISTORIA!Q363&lt;&gt;"",VISTORIA!P363,IF(VISTORIA!M363&lt;&gt;"",VISTORIA!L363,IF(VISTORIA!I363&lt;&gt;"",VISTORIA!H363,"NA")))))</f>
        <v>42830</v>
      </c>
      <c r="AB363" s="233">
        <f>IF(OR(G363="AGUARDANDO PRESTAÇÃO DE CONTAS",G363="AGUARDANDO APROVAÇÃO PRESTAÇÃO DE CONTAS",G363="CONCLUÍDO"),"PTM CONCLUÍDO",IF(AND(VISTORIA!X363="",VISTORIA!W363&lt;&gt;""),VISTORIA!W363,IF(AND(VISTORIA!T363="",VISTORIA!S363&lt;&gt;""),VISTORIA!S363,IF(AND(VISTORIA!P363="",VISTORIA!O363&lt;&gt;""),VISTORIA!O363,IF(AND(VISTORIA!L363="",VISTORIA!K363&lt;&gt;""),VISTORIA!K363,IF(AND(VISTORIA!H363="",VISTORIA!G363&lt;&gt;""),VISTORIA!G363,"SEM PEDIDO"))))))</f>
        <v>42317</v>
      </c>
      <c r="AC363" s="18" t="str">
        <f>IFERROR(INDEX('CONCLUSÃO INFORMAL'!363:363,MATCH(MAX('CONCLUSÃO INFORMAL'!H363,'CONCLUSÃO INFORMAL'!L363,'CONCLUSÃO INFORMAL'!P363),'CONCLUSÃO INFORMAL'!363:363,0)-1),"NÃO INFORMADO")</f>
        <v>NÃO INFORMADO</v>
      </c>
      <c r="AD363" s="233" t="str">
        <f>IFERROR(INDEX('CONCLUSÃO INFORMAL'!363:363,MATCH(MAX('CONCLUSÃO INFORMAL'!H363,'CONCLUSÃO INFORMAL'!L363,'CONCLUSÃO INFORMAL'!P363),'CONCLUSÃO INFORMAL'!363:363,0)),"NÃO INFORMADO")</f>
        <v>NÃO INFORMADO</v>
      </c>
      <c r="AE363" s="1950" t="str">
        <f>IFERROR(INDEX('CONCLUSÃO INFORMAL'!363:363,MATCH(MAX('CONCLUSÃO INFORMAL'!H363,'CONCLUSÃO INFORMAL'!L363,'CONCLUSÃO INFORMAL'!P363),'CONCLUSÃO INFORMAL'!363:363,0)+1),"NÃO INFORMADO")</f>
        <v>NÃO INFORMADO</v>
      </c>
    </row>
    <row r="364" spans="2:31" ht="82.5" customHeight="1" x14ac:dyDescent="0.35">
      <c r="B364" s="7" t="str">
        <f>'INF GERAIS'!B364&amp;IFERROR(IF(INDEX(APOIO!$A$5:$A$50,MATCH('INF GERAIS'!N364,APOIO!$B$5:$B$50,0))="NÃO",APOIO!$A$2&amp;"NÃO VÁLIDO",""),"")</f>
        <v>2014.0343</v>
      </c>
      <c r="C364" s="1950" t="str">
        <f>'INF GERAIS'!C364</f>
        <v>SERTÃO DO PAJEÚ</v>
      </c>
      <c r="D364" s="1950" t="str">
        <f>'INF GERAIS'!D364</f>
        <v>SANTA TEREZINHA</v>
      </c>
      <c r="E364" s="1950" t="str">
        <f>'INF GERAIS'!E364</f>
        <v>REVITALIZAÇÃO DE AÇOUGUE MUNICIPAL</v>
      </c>
      <c r="F364" s="1950" t="str">
        <f>'INF GERAIS'!G364</f>
        <v>NORMAL</v>
      </c>
      <c r="G364" s="1950" t="str">
        <f>'INF GERAIS'!N364</f>
        <v>E-FISCO (Baixado)</v>
      </c>
      <c r="H364" s="1950" t="str">
        <f>'INF GERAIS'!O364</f>
        <v>CONCLUÍDA</v>
      </c>
      <c r="I364" s="11">
        <f>'INF GERAIS'!I364</f>
        <v>603773.24</v>
      </c>
      <c r="J364" s="11">
        <f>'INF GERAIS'!J364</f>
        <v>134981.38</v>
      </c>
      <c r="K364" s="11">
        <f>'INF GERAIS'!K364</f>
        <v>134981.38</v>
      </c>
      <c r="L364" s="11">
        <f>'INF GERAIS'!L364</f>
        <v>0</v>
      </c>
      <c r="M364" s="11">
        <f>'INF GERAIS'!M364</f>
        <v>0</v>
      </c>
      <c r="N364" s="233">
        <f>IF(MAX(PAGAMENTOS!M364,PAGAMENTOS!U364,PAGAMENTOS!AC364,PAGAMENTOS!AK364,PAGAMENTOS!AQ364,PAGAMENTOS!AW364)=0,"SEM PAGAMENTO",IFERROR(INDEX(PAGAMENTOS!364:364,MATCH(MAX(PAGAMENTOS!M364,PAGAMENTOS!U364,PAGAMENTOS!AC364,PAGAMENTOS!AK364,PAGAMENTOS!AQ364,PAGAMENTOS!AW364),PAGAMENTOS!364:364,0)),"SEM PAGAMENTO"))</f>
        <v>42423</v>
      </c>
      <c r="O364" s="120" t="str">
        <f>IF(MAX(PAGAMENTOS!M364,PAGAMENTOS!U364,PAGAMENTOS!AC364,PAGAMENTOS!AK364,PAGAMENTOS!AQ364,PAGAMENTOS!AW364)=0,"SEM PAGAMENTO",IFERROR(IF(MATCH(MAX(PAGAMENTOS!M364,PAGAMENTOS!U364,PAGAMENTOS!AC364,PAGAMENTOS!AK364,PAGAMENTOS!AQ364,PAGAMENTOS!AW364),PAGAMENTOS!364:364,0)&gt;40,INDEX(PAGAMENTOS!364:364,MATCH(MAX(PAGAMENTOS!M364,PAGAMENTOS!U364,PAGAMENTOS!AC364,PAGAMENTOS!AK364,PAGAMENTOS!AQ364,PAGAMENTOS!AW364),PAGAMENTOS!364:364,0)-2)&amp;" P COMP.",IF(MATCH(MAX(PAGAMENTOS!M364,PAGAMENTOS!U364,PAGAMENTOS!AC364,PAGAMENTOS!AK364,PAGAMENTOS!AQ364,PAGAMENTOS!AW364),PAGAMENTOS!364:364,0)=13,"1ª P",IF(MATCH(MAX(PAGAMENTOS!M364,PAGAMENTOS!U364,PAGAMENTOS!AC364,PAGAMENTOS!AK364,PAGAMENTOS!AQ364,PAGAMENTOS!AW364),PAGAMENTOS!364:364,0)=21,"2ª P",IF(MATCH(MAX(PAGAMENTOS!M364,PAGAMENTOS!U364,PAGAMENTOS!AC364,PAGAMENTOS!AK364,PAGAMENTOS!AQ364,PAGAMENTOS!AW364),PAGAMENTOS!364:364,0)=29,"3ª P",IF(PAGAMENTOS!AC364=PAGAMENTOS!AK364,"4ª P","4ª P"))))),"SEM PAGAMENTO"))</f>
        <v>3ª P</v>
      </c>
      <c r="P364" s="11">
        <f>IF(MAX(PAGAMENTOS!M364,PAGAMENTOS!U364,PAGAMENTOS!AC364,PAGAMENTOS!AK364,PAGAMENTOS!AQ364,PAGAMENTOS!AW364)=0,"SEM PAGAMENTO",IFERROR(INDEX(PAGAMENTOS!364:364,MATCH(MAX(PAGAMENTOS!M364,PAGAMENTOS!U364,PAGAMENTOS!AC364,PAGAMENTOS!AK364,PAGAMENTOS!AQ364,PAGAMENTOS!AW364),PAGAMENTOS!364:364,0)-1),"SEM PAGAMENTO"))</f>
        <v>26996.28</v>
      </c>
      <c r="Q364" s="11">
        <f>SUM(PAGAMENTOS!G364,PAGAMENTOS!L364,PAGAMENTOS!T364,PAGAMENTOS!AB364,PAGAMENTOS!AJ364,PAGAMENTOS!AP364,PAGAMENTOS!AV364)</f>
        <v>134981.38</v>
      </c>
      <c r="R364" s="11">
        <f>SUM(PAGAMENTOS!G364,PAGAMENTOS!H364,PAGAMENTOS!L364,PAGAMENTOS!T364,PAGAMENTOS!AB364,PAGAMENTOS!AJ364,PAGAMENTOS!AP364,PAGAMENTOS!AV364)</f>
        <v>134981.38</v>
      </c>
      <c r="S364" s="17">
        <f t="shared" si="5"/>
        <v>1</v>
      </c>
      <c r="T364" s="11">
        <f>IF(RIGHT(B364)="O",0,IF(AND(R364=0,PAGAMENTOS!H364&lt;&gt;0),0,K364-R364))</f>
        <v>0</v>
      </c>
      <c r="U364" s="120" t="str">
        <f>IF(AND(OR(PAGAMENTOS!AG364&lt;&gt;"",PAGAMENTOS!AH364&lt;&gt;""),PAGAMENTOS!AK364=""),"4ª",IF(AND(OR(PAGAMENTOS!Y364&lt;&gt;"",PAGAMENTOS!Z364&lt;&gt;""),PAGAMENTOS!AC364=""),"3ª",IF(AND(OR(PAGAMENTOS!Q364&lt;&gt;"",PAGAMENTOS!R364&lt;&gt;""),PAGAMENTOS!U364=""),"2ª",IF(AND(OR(PAGAMENTOS!I364&lt;&gt;"",PAGAMENTOS!J364&lt;&gt;""),PAGAMENTOS!M364=""),"1ª","OK"))))</f>
        <v>OK</v>
      </c>
      <c r="V364" s="120" t="str">
        <f>IF(U364="4ª",IF(PAGAMENTOS!AH364="","AGUARDANDO VISTORIA","NO FINANCEIRO"),IF(U364="3ª",IF(PAGAMENTOS!Z364="","AGUARDANDO VISTORIA","NO FINANCEIRO"),IF(U364="2ª",IF(PAGAMENTOS!R364="","AGUARDANDO VISTORIA","NO FINANCEIRO"),IF(U364="1ª",IF(PAGAMENTOS!J364="","AGUARDANDO LIBERAÇÃO","NO FINANCEIRO"),"OK"))))</f>
        <v>OK</v>
      </c>
      <c r="W364" s="233" t="str">
        <f>IF(U364="4ª",IF(PAGAMENTOS!AH364="",PAGAMENTOS!AG364,PAGAMENTOS!AH364),IF(U364="3ª",IF(PAGAMENTOS!Z364="",PAGAMENTOS!Y364,PAGAMENTOS!Z364),IF(U364="2ª",IF(PAGAMENTOS!R364="",PAGAMENTOS!Q364,PAGAMENTOS!R364),IF(U364="1ª",IF(PAGAMENTOS!J364="",PAGAMENTOS!I364,PAGAMENTOS!J364),"OK"))))</f>
        <v>OK</v>
      </c>
      <c r="X364" s="18">
        <f>MAX(VISTORIA!Y364,VISTORIA!U364,VISTORIA!Q364,VISTORIA!M364,VISTORIA!I364)</f>
        <v>1</v>
      </c>
      <c r="Y364" s="18">
        <f>IF(VISTORIA!Y364&lt;&gt;"",VISTORIA!Y364,IF(VISTORIA!U364&lt;&gt;"",VISTORIA!U364,IF(VISTORIA!Q364&lt;&gt;"",VISTORIA!Q364,IF(VISTORIA!M364&lt;&gt;"",VISTORIA!M364,IF(VISTORIA!I364&lt;&gt;"",VISTORIA!I364,0)))))</f>
        <v>1</v>
      </c>
      <c r="Z364" s="233">
        <f>IF(VISTORIA!Y364&lt;&gt;"",VISTORIA!W364,IF(VISTORIA!U364&lt;&gt;"",VISTORIA!S364,IF(VISTORIA!Q364&lt;&gt;"",VISTORIA!O364,IF(VISTORIA!M364&lt;&gt;"",VISTORIA!K364,IF(VISTORIA!I364&lt;&gt;"",VISTORIA!G364,"NA")))))</f>
        <v>42317</v>
      </c>
      <c r="AA364" s="233">
        <f>IF(VISTORIA!Y364&lt;&gt;"",VISTORIA!X364,IF(VISTORIA!U364&lt;&gt;"",VISTORIA!T364,IF(VISTORIA!Q364&lt;&gt;"",VISTORIA!P364,IF(VISTORIA!M364&lt;&gt;"",VISTORIA!L364,IF(VISTORIA!I364&lt;&gt;"",VISTORIA!H364,"NA")))))</f>
        <v>42359</v>
      </c>
      <c r="AB364" s="233" t="str">
        <f>IF(OR(G364="AGUARDANDO PRESTAÇÃO DE CONTAS",G364="AGUARDANDO APROVAÇÃO PRESTAÇÃO DE CONTAS",G364="CONCLUÍDO"),"PTM CONCLUÍDO",IF(AND(VISTORIA!X364="",VISTORIA!W364&lt;&gt;""),VISTORIA!W364,IF(AND(VISTORIA!T364="",VISTORIA!S364&lt;&gt;""),VISTORIA!S364,IF(AND(VISTORIA!P364="",VISTORIA!O364&lt;&gt;""),VISTORIA!O364,IF(AND(VISTORIA!L364="",VISTORIA!K364&lt;&gt;""),VISTORIA!K364,IF(AND(VISTORIA!H364="",VISTORIA!G364&lt;&gt;""),VISTORIA!G364,"SEM PEDIDO"))))))</f>
        <v>SEM PEDIDO</v>
      </c>
      <c r="AC364" s="18" t="str">
        <f>IFERROR(INDEX('CONCLUSÃO INFORMAL'!364:364,MATCH(MAX('CONCLUSÃO INFORMAL'!H364,'CONCLUSÃO INFORMAL'!L364,'CONCLUSÃO INFORMAL'!P364),'CONCLUSÃO INFORMAL'!364:364,0)-1),"NÃO INFORMADO")</f>
        <v>NÃO INFORMADO</v>
      </c>
      <c r="AD364" s="233" t="str">
        <f>IFERROR(INDEX('CONCLUSÃO INFORMAL'!364:364,MATCH(MAX('CONCLUSÃO INFORMAL'!H364,'CONCLUSÃO INFORMAL'!L364,'CONCLUSÃO INFORMAL'!P364),'CONCLUSÃO INFORMAL'!364:364,0)),"NÃO INFORMADO")</f>
        <v>NÃO INFORMADO</v>
      </c>
      <c r="AE364" s="1950" t="str">
        <f>IFERROR(INDEX('CONCLUSÃO INFORMAL'!364:364,MATCH(MAX('CONCLUSÃO INFORMAL'!H364,'CONCLUSÃO INFORMAL'!L364,'CONCLUSÃO INFORMAL'!P364),'CONCLUSÃO INFORMAL'!364:364,0)+1),"NÃO INFORMADO")</f>
        <v>NÃO INFORMADO</v>
      </c>
    </row>
    <row r="365" spans="2:31" s="1432" customFormat="1" ht="43.5" x14ac:dyDescent="0.35">
      <c r="B365" s="1432" t="str">
        <f>'INF GERAIS'!B365&amp;IFERROR(IF(INDEX(APOIO!$A$5:$A$50,MATCH('INF GERAIS'!N365,APOIO!$B$5:$B$50,0))="NÃO",APOIO!$A$2&amp;"NÃO VÁLIDO",""),"")</f>
        <v>2014.0442</v>
      </c>
      <c r="C365" s="1950" t="str">
        <f>'INF GERAIS'!C365</f>
        <v>SERTÃO DO PAJEÚ</v>
      </c>
      <c r="D365" s="1950" t="str">
        <f>'INF GERAIS'!D365</f>
        <v>SANTA TEREZINHA</v>
      </c>
      <c r="E365" s="1950" t="str">
        <f>'INF GERAIS'!E365</f>
        <v>REVITALIZAÇÃO DA PRAÇA SÃO SEBASTIÃO</v>
      </c>
      <c r="F365" s="1950" t="str">
        <f>'INF GERAIS'!G365</f>
        <v>NORMAL</v>
      </c>
      <c r="G365" s="1950" t="str">
        <f>'INF GERAIS'!N365</f>
        <v>AGUARDANDO APROVAÇÃO PRESTAÇÃO DE CONTAS (SECRETARIA)</v>
      </c>
      <c r="H365" s="1950" t="str">
        <f>'INF GERAIS'!O365</f>
        <v>CONCLUÍDA</v>
      </c>
      <c r="I365" s="11">
        <f>'INF GERAIS'!I365</f>
        <v>603773.24</v>
      </c>
      <c r="J365" s="11">
        <f>'INF GERAIS'!J365</f>
        <v>97694.05</v>
      </c>
      <c r="K365" s="11">
        <f>'INF GERAIS'!K365</f>
        <v>97694.05</v>
      </c>
      <c r="L365" s="11">
        <f>'INF GERAIS'!L365</f>
        <v>0</v>
      </c>
      <c r="M365" s="11">
        <f>'INF GERAIS'!M365</f>
        <v>0</v>
      </c>
      <c r="N365" s="233">
        <f>IF(MAX(PAGAMENTOS!M365,PAGAMENTOS!U365,PAGAMENTOS!AC365,PAGAMENTOS!AK365,PAGAMENTOS!AQ365,PAGAMENTOS!AW365)=0,"SEM PAGAMENTO",IFERROR(INDEX(PAGAMENTOS!365:365,MATCH(MAX(PAGAMENTOS!M365,PAGAMENTOS!U365,PAGAMENTOS!AC365,PAGAMENTOS!AK365,PAGAMENTOS!AQ365,PAGAMENTOS!AW365),PAGAMENTOS!365:365,0)),"SEM PAGAMENTO"))</f>
        <v>44526</v>
      </c>
      <c r="O365" s="120" t="str">
        <f>IF(MAX(PAGAMENTOS!M365,PAGAMENTOS!U365,PAGAMENTOS!AC365,PAGAMENTOS!AK365,PAGAMENTOS!AQ365,PAGAMENTOS!AW365)=0,"SEM PAGAMENTO",IFERROR(IF(MATCH(MAX(PAGAMENTOS!M365,PAGAMENTOS!U365,PAGAMENTOS!AC365,PAGAMENTOS!AK365,PAGAMENTOS!AQ365,PAGAMENTOS!AW365),PAGAMENTOS!365:365,0)&gt;40,INDEX(PAGAMENTOS!365:365,MATCH(MAX(PAGAMENTOS!M365,PAGAMENTOS!U365,PAGAMENTOS!AC365,PAGAMENTOS!AK365,PAGAMENTOS!AQ365,PAGAMENTOS!AW365),PAGAMENTOS!365:365,0)-2)&amp;" P COMP.",IF(MATCH(MAX(PAGAMENTOS!M365,PAGAMENTOS!U365,PAGAMENTOS!AC365,PAGAMENTOS!AK365,PAGAMENTOS!AQ365,PAGAMENTOS!AW365),PAGAMENTOS!365:365,0)=13,"1ª P",IF(MATCH(MAX(PAGAMENTOS!M365,PAGAMENTOS!U365,PAGAMENTOS!AC365,PAGAMENTOS!AK365,PAGAMENTOS!AQ365,PAGAMENTOS!AW365),PAGAMENTOS!365:365,0)=21,"2ª P",IF(MATCH(MAX(PAGAMENTOS!M365,PAGAMENTOS!U365,PAGAMENTOS!AC365,PAGAMENTOS!AK365,PAGAMENTOS!AQ365,PAGAMENTOS!AW365),PAGAMENTOS!365:365,0)=29,"3ª P",IF(PAGAMENTOS!AC365=PAGAMENTOS!AK365,"4ª P","4ª P"))))),"SEM PAGAMENTO"))</f>
        <v>3ª P</v>
      </c>
      <c r="P365" s="11">
        <f>IF(MAX(PAGAMENTOS!M365,PAGAMENTOS!U365,PAGAMENTOS!AC365,PAGAMENTOS!AK365,PAGAMENTOS!AQ365,PAGAMENTOS!AW365)=0,"SEM PAGAMENTO",IFERROR(INDEX(PAGAMENTOS!365:365,MATCH(MAX(PAGAMENTOS!M365,PAGAMENTOS!U365,PAGAMENTOS!AC365,PAGAMENTOS!AK365,PAGAMENTOS!AQ365,PAGAMENTOS!AW365),PAGAMENTOS!365:365,0)-1),"SEM PAGAMENTO"))</f>
        <v>19538.810000000001</v>
      </c>
      <c r="Q365" s="11">
        <f>SUM(PAGAMENTOS!G365,PAGAMENTOS!L365,PAGAMENTOS!T365,PAGAMENTOS!AB365,PAGAMENTOS!AJ365,PAGAMENTOS!AP365,PAGAMENTOS!AV365)</f>
        <v>97694.05</v>
      </c>
      <c r="R365" s="11">
        <f>SUM(PAGAMENTOS!G365,PAGAMENTOS!H365,PAGAMENTOS!L365,PAGAMENTOS!T365,PAGAMENTOS!AB365,PAGAMENTOS!AJ365,PAGAMENTOS!AP365,PAGAMENTOS!AV365)</f>
        <v>97694.05</v>
      </c>
      <c r="S365" s="17">
        <f t="shared" si="5"/>
        <v>1</v>
      </c>
      <c r="T365" s="11">
        <f>IF(RIGHT(B365)="O",0,IF(AND(R365=0,PAGAMENTOS!H365&lt;&gt;0),0,K365-R365))</f>
        <v>0</v>
      </c>
      <c r="U365" s="120" t="str">
        <f>IF(AND(OR(PAGAMENTOS!AG365&lt;&gt;"",PAGAMENTOS!AH365&lt;&gt;""),PAGAMENTOS!AK365=""),"4ª",IF(AND(OR(PAGAMENTOS!Y365&lt;&gt;"",PAGAMENTOS!Z365&lt;&gt;""),PAGAMENTOS!AC365=""),"3ª",IF(AND(OR(PAGAMENTOS!Q365&lt;&gt;"",PAGAMENTOS!R365&lt;&gt;""),PAGAMENTOS!U365=""),"2ª",IF(AND(OR(PAGAMENTOS!I365&lt;&gt;"",PAGAMENTOS!J365&lt;&gt;""),PAGAMENTOS!M365=""),"1ª","OK"))))</f>
        <v>OK</v>
      </c>
      <c r="V365" s="120" t="str">
        <f>IF(U365="4ª",IF(PAGAMENTOS!AH365="","AGUARDANDO VISTORIA","NO FINANCEIRO"),IF(U365="3ª",IF(PAGAMENTOS!Z365="","AGUARDANDO VISTORIA","NO FINANCEIRO"),IF(U365="2ª",IF(PAGAMENTOS!R365="","AGUARDANDO VISTORIA","NO FINANCEIRO"),IF(U365="1ª",IF(PAGAMENTOS!J365="","AGUARDANDO LIBERAÇÃO","NO FINANCEIRO"),"OK"))))</f>
        <v>OK</v>
      </c>
      <c r="W365" s="233" t="str">
        <f>IF(U365="4ª",IF(PAGAMENTOS!AH365="",PAGAMENTOS!AG365,PAGAMENTOS!AH365),IF(U365="3ª",IF(PAGAMENTOS!Z365="",PAGAMENTOS!Y365,PAGAMENTOS!Z365),IF(U365="2ª",IF(PAGAMENTOS!R365="",PAGAMENTOS!Q365,PAGAMENTOS!R365),IF(U365="1ª",IF(PAGAMENTOS!J365="",PAGAMENTOS!I365,PAGAMENTOS!J365),"OK"))))</f>
        <v>OK</v>
      </c>
      <c r="X365" s="18">
        <f>MAX(VISTORIA!Y365,VISTORIA!U365,VISTORIA!Q365,VISTORIA!M365,VISTORIA!I365)</f>
        <v>1</v>
      </c>
      <c r="Y365" s="18">
        <f>IF(VISTORIA!Y365&lt;&gt;"",VISTORIA!Y365,IF(VISTORIA!U365&lt;&gt;"",VISTORIA!U365,IF(VISTORIA!Q365&lt;&gt;"",VISTORIA!Q365,IF(VISTORIA!M365&lt;&gt;"",VISTORIA!M365,IF(VISTORIA!I365&lt;&gt;"",VISTORIA!I365,0)))))</f>
        <v>1</v>
      </c>
      <c r="Z365" s="233">
        <f>IF(VISTORIA!Y365&lt;&gt;"",VISTORIA!W365,IF(VISTORIA!U365&lt;&gt;"",VISTORIA!S365,IF(VISTORIA!Q365&lt;&gt;"",VISTORIA!O365,IF(VISTORIA!M365&lt;&gt;"",VISTORIA!K365,IF(VISTORIA!I365&lt;&gt;"",VISTORIA!G365,"NA")))))</f>
        <v>44216</v>
      </c>
      <c r="AA365" s="233">
        <f>IF(VISTORIA!Y365&lt;&gt;"",VISTORIA!X365,IF(VISTORIA!U365&lt;&gt;"",VISTORIA!T365,IF(VISTORIA!Q365&lt;&gt;"",VISTORIA!P365,IF(VISTORIA!M365&lt;&gt;"",VISTORIA!L365,IF(VISTORIA!I365&lt;&gt;"",VISTORIA!H365,"NA")))))</f>
        <v>0</v>
      </c>
      <c r="AB365" s="233">
        <f>IF(OR(G365="AGUARDANDO PRESTAÇÃO DE CONTAS",G365="AGUARDANDO APROVAÇÃO PRESTAÇÃO DE CONTAS",G365="CONCLUÍDO"),"PTM CONCLUÍDO",IF(AND(VISTORIA!X365="",VISTORIA!W365&lt;&gt;""),VISTORIA!W365,IF(AND(VISTORIA!T365="",VISTORIA!S365&lt;&gt;""),VISTORIA!S365,IF(AND(VISTORIA!P365="",VISTORIA!O365&lt;&gt;""),VISTORIA!O365,IF(AND(VISTORIA!L365="",VISTORIA!K365&lt;&gt;""),VISTORIA!K365,IF(AND(VISTORIA!H365="",VISTORIA!G365&lt;&gt;""),VISTORIA!G365,"SEM PEDIDO"))))))</f>
        <v>44216</v>
      </c>
      <c r="AC365" s="18" t="str">
        <f>IFERROR(INDEX('CONCLUSÃO INFORMAL'!365:365,MATCH(MAX('CONCLUSÃO INFORMAL'!H365,'CONCLUSÃO INFORMAL'!L365,'CONCLUSÃO INFORMAL'!P365),'CONCLUSÃO INFORMAL'!365:365,0)-1),"NÃO INFORMADO")</f>
        <v>NÃO INFORMADO</v>
      </c>
      <c r="AD365" s="233" t="str">
        <f>IFERROR(INDEX('CONCLUSÃO INFORMAL'!365:365,MATCH(MAX('CONCLUSÃO INFORMAL'!H365,'CONCLUSÃO INFORMAL'!L365,'CONCLUSÃO INFORMAL'!P365),'CONCLUSÃO INFORMAL'!365:365,0)),"NÃO INFORMADO")</f>
        <v>NÃO INFORMADO</v>
      </c>
      <c r="AE365" s="1950" t="str">
        <f>IFERROR(INDEX('CONCLUSÃO INFORMAL'!365:365,MATCH(MAX('CONCLUSÃO INFORMAL'!H365,'CONCLUSÃO INFORMAL'!L365,'CONCLUSÃO INFORMAL'!P365),'CONCLUSÃO INFORMAL'!365:365,0)+1),"NÃO INFORMADO")</f>
        <v>NÃO INFORMADO</v>
      </c>
    </row>
    <row r="366" spans="2:31" ht="43.5" x14ac:dyDescent="0.35">
      <c r="B366" s="7" t="str">
        <f>'INF GERAIS'!B366&amp;IFERROR(IF(INDEX(APOIO!$A$5:$A$50,MATCH('INF GERAIS'!N366,APOIO!$B$5:$B$50,0))="NÃO",APOIO!$A$2&amp;"NÃO VÁLIDO",""),"")</f>
        <v>2014.0344
NÃO VÁLIDO</v>
      </c>
      <c r="C366" s="1950" t="str">
        <f>'INF GERAIS'!C366</f>
        <v>SERTÃO DO PAJEÚ</v>
      </c>
      <c r="D366" s="1950" t="str">
        <f>'INF GERAIS'!D366</f>
        <v>SANTA TEREZINHA</v>
      </c>
      <c r="E366" s="1950" t="str">
        <f>'INF GERAIS'!E366</f>
        <v xml:space="preserve">REVITALIZAÇÃO DO MATADOURO PÚBLICO </v>
      </c>
      <c r="F366" s="1950" t="str">
        <f>'INF GERAIS'!G366</f>
        <v>NORMAL</v>
      </c>
      <c r="G366" s="1950" t="str">
        <f>'INF GERAIS'!N366</f>
        <v>CANCELADO</v>
      </c>
      <c r="H366" s="1950" t="str">
        <f>'INF GERAIS'!O366</f>
        <v>CANCELADA</v>
      </c>
      <c r="I366" s="11">
        <f>'INF GERAIS'!I366</f>
        <v>603773.24</v>
      </c>
      <c r="J366" s="11">
        <f>'INF GERAIS'!J366</f>
        <v>0</v>
      </c>
      <c r="K366" s="11">
        <f>'INF GERAIS'!K366</f>
        <v>0</v>
      </c>
      <c r="L366" s="11">
        <f>'INF GERAIS'!L366</f>
        <v>0</v>
      </c>
      <c r="M366" s="11">
        <f>'INF GERAIS'!M366</f>
        <v>0</v>
      </c>
      <c r="N366" s="233">
        <f>IF(MAX(PAGAMENTOS!M366,PAGAMENTOS!U366,PAGAMENTOS!AC366,PAGAMENTOS!AK366,PAGAMENTOS!AQ366,PAGAMENTOS!AW366)=0,"SEM PAGAMENTO",IFERROR(INDEX(PAGAMENTOS!366:366,MATCH(MAX(PAGAMENTOS!M366,PAGAMENTOS!U366,PAGAMENTOS!AC366,PAGAMENTOS!AK366,PAGAMENTOS!AQ366,PAGAMENTOS!AW366),PAGAMENTOS!366:366,0)),"SEM PAGAMENTO"))</f>
        <v>41824</v>
      </c>
      <c r="O366" s="120" t="str">
        <f>IF(MAX(PAGAMENTOS!M366,PAGAMENTOS!U366,PAGAMENTOS!AC366,PAGAMENTOS!AK366,PAGAMENTOS!AQ366,PAGAMENTOS!AW366)=0,"SEM PAGAMENTO",IFERROR(IF(MATCH(MAX(PAGAMENTOS!M366,PAGAMENTOS!U366,PAGAMENTOS!AC366,PAGAMENTOS!AK366,PAGAMENTOS!AQ366,PAGAMENTOS!AW366),PAGAMENTOS!366:366,0)&gt;40,INDEX(PAGAMENTOS!366:366,MATCH(MAX(PAGAMENTOS!M366,PAGAMENTOS!U366,PAGAMENTOS!AC366,PAGAMENTOS!AK366,PAGAMENTOS!AQ366,PAGAMENTOS!AW366),PAGAMENTOS!366:366,0)-2)&amp;" P COMP.",IF(MATCH(MAX(PAGAMENTOS!M366,PAGAMENTOS!U366,PAGAMENTOS!AC366,PAGAMENTOS!AK366,PAGAMENTOS!AQ366,PAGAMENTOS!AW366),PAGAMENTOS!366:366,0)=13,"1ª P",IF(MATCH(MAX(PAGAMENTOS!M366,PAGAMENTOS!U366,PAGAMENTOS!AC366,PAGAMENTOS!AK366,PAGAMENTOS!AQ366,PAGAMENTOS!AW366),PAGAMENTOS!366:366,0)=21,"2ª P",IF(MATCH(MAX(PAGAMENTOS!M366,PAGAMENTOS!U366,PAGAMENTOS!AC366,PAGAMENTOS!AK366,PAGAMENTOS!AQ366,PAGAMENTOS!AW366),PAGAMENTOS!366:366,0)=29,"3ª P",IF(PAGAMENTOS!AC366=PAGAMENTOS!AK366,"4ª P","4ª P"))))),"SEM PAGAMENTO"))</f>
        <v>1ª P</v>
      </c>
      <c r="P366" s="11">
        <f>IF(MAX(PAGAMENTOS!M366,PAGAMENTOS!U366,PAGAMENTOS!AC366,PAGAMENTOS!AK366,PAGAMENTOS!AQ366,PAGAMENTOS!AW366)=0,"SEM PAGAMENTO",IFERROR(INDEX(PAGAMENTOS!366:366,MATCH(MAX(PAGAMENTOS!M366,PAGAMENTOS!U366,PAGAMENTOS!AC366,PAGAMENTOS!AK366,PAGAMENTOS!AQ366,PAGAMENTOS!AW366),PAGAMENTOS!366:366,0)-1),"SEM PAGAMENTO"))</f>
        <v>25825.81</v>
      </c>
      <c r="Q366" s="11">
        <f>SUM(PAGAMENTOS!G366,PAGAMENTOS!L366,PAGAMENTOS!T366,PAGAMENTOS!AB366,PAGAMENTOS!AJ366,PAGAMENTOS!AP366,PAGAMENTOS!AV366)</f>
        <v>0</v>
      </c>
      <c r="R366" s="11">
        <f>SUM(PAGAMENTOS!G366,PAGAMENTOS!H366,PAGAMENTOS!L366,PAGAMENTOS!T366,PAGAMENTOS!AB366,PAGAMENTOS!AJ366,PAGAMENTOS!AP366,PAGAMENTOS!AV366)</f>
        <v>0</v>
      </c>
      <c r="S366" s="17" t="str">
        <f t="shared" si="5"/>
        <v>NA</v>
      </c>
      <c r="T366" s="11">
        <f>IF(RIGHT(B366)="O",0,IF(AND(R366=0,PAGAMENTOS!H366&lt;&gt;0),0,K366-R366))</f>
        <v>0</v>
      </c>
      <c r="U366" s="120" t="str">
        <f>IF(AND(OR(PAGAMENTOS!AG366&lt;&gt;"",PAGAMENTOS!AH366&lt;&gt;""),PAGAMENTOS!AK366=""),"4ª",IF(AND(OR(PAGAMENTOS!Y366&lt;&gt;"",PAGAMENTOS!Z366&lt;&gt;""),PAGAMENTOS!AC366=""),"3ª",IF(AND(OR(PAGAMENTOS!Q366&lt;&gt;"",PAGAMENTOS!R366&lt;&gt;""),PAGAMENTOS!U366=""),"2ª",IF(AND(OR(PAGAMENTOS!I366&lt;&gt;"",PAGAMENTOS!J366&lt;&gt;""),PAGAMENTOS!M366=""),"1ª","OK"))))</f>
        <v>OK</v>
      </c>
      <c r="V366" s="120" t="str">
        <f>IF(U366="4ª",IF(PAGAMENTOS!AH366="","AGUARDANDO VISTORIA","NO FINANCEIRO"),IF(U366="3ª",IF(PAGAMENTOS!Z366="","AGUARDANDO VISTORIA","NO FINANCEIRO"),IF(U366="2ª",IF(PAGAMENTOS!R366="","AGUARDANDO VISTORIA","NO FINANCEIRO"),IF(U366="1ª",IF(PAGAMENTOS!J366="","AGUARDANDO LIBERAÇÃO","NO FINANCEIRO"),"OK"))))</f>
        <v>OK</v>
      </c>
      <c r="W366" s="233" t="str">
        <f>IF(U366="4ª",IF(PAGAMENTOS!AH366="",PAGAMENTOS!AG366,PAGAMENTOS!AH366),IF(U366="3ª",IF(PAGAMENTOS!Z366="",PAGAMENTOS!Y366,PAGAMENTOS!Z366),IF(U366="2ª",IF(PAGAMENTOS!R366="",PAGAMENTOS!Q366,PAGAMENTOS!R366),IF(U366="1ª",IF(PAGAMENTOS!J366="",PAGAMENTOS!I366,PAGAMENTOS!J366),"OK"))))</f>
        <v>OK</v>
      </c>
      <c r="X366" s="18">
        <f>MAX(VISTORIA!Y366,VISTORIA!U366,VISTORIA!Q366,VISTORIA!M366,VISTORIA!I366)</f>
        <v>0</v>
      </c>
      <c r="Y366" s="18">
        <f>IF(VISTORIA!Y366&lt;&gt;"",VISTORIA!Y366,IF(VISTORIA!U366&lt;&gt;"",VISTORIA!U366,IF(VISTORIA!Q366&lt;&gt;"",VISTORIA!Q366,IF(VISTORIA!M366&lt;&gt;"",VISTORIA!M366,IF(VISTORIA!I366&lt;&gt;"",VISTORIA!I366,0)))))</f>
        <v>0</v>
      </c>
      <c r="Z366" s="233" t="str">
        <f>IF(VISTORIA!Y366&lt;&gt;"",VISTORIA!W366,IF(VISTORIA!U366&lt;&gt;"",VISTORIA!S366,IF(VISTORIA!Q366&lt;&gt;"",VISTORIA!O366,IF(VISTORIA!M366&lt;&gt;"",VISTORIA!K366,IF(VISTORIA!I366&lt;&gt;"",VISTORIA!G366,"NA")))))</f>
        <v>NA</v>
      </c>
      <c r="AA366" s="233" t="str">
        <f>IF(VISTORIA!Y366&lt;&gt;"",VISTORIA!X366,IF(VISTORIA!U366&lt;&gt;"",VISTORIA!T366,IF(VISTORIA!Q366&lt;&gt;"",VISTORIA!P366,IF(VISTORIA!M366&lt;&gt;"",VISTORIA!L366,IF(VISTORIA!I366&lt;&gt;"",VISTORIA!H366,"NA")))))</f>
        <v>NA</v>
      </c>
      <c r="AB366" s="233" t="str">
        <f>IF(OR(G366="AGUARDANDO PRESTAÇÃO DE CONTAS",G366="AGUARDANDO APROVAÇÃO PRESTAÇÃO DE CONTAS",G366="CONCLUÍDO"),"PTM CONCLUÍDO",IF(AND(VISTORIA!X366="",VISTORIA!W366&lt;&gt;""),VISTORIA!W366,IF(AND(VISTORIA!T366="",VISTORIA!S366&lt;&gt;""),VISTORIA!S366,IF(AND(VISTORIA!P366="",VISTORIA!O366&lt;&gt;""),VISTORIA!O366,IF(AND(VISTORIA!L366="",VISTORIA!K366&lt;&gt;""),VISTORIA!K366,IF(AND(VISTORIA!H366="",VISTORIA!G366&lt;&gt;""),VISTORIA!G366,"SEM PEDIDO"))))))</f>
        <v>SEM PEDIDO</v>
      </c>
      <c r="AC366" s="18" t="str">
        <f>IFERROR(INDEX('CONCLUSÃO INFORMAL'!366:366,MATCH(MAX('CONCLUSÃO INFORMAL'!H366,'CONCLUSÃO INFORMAL'!L366,'CONCLUSÃO INFORMAL'!P366),'CONCLUSÃO INFORMAL'!366:366,0)-1),"NÃO INFORMADO")</f>
        <v>NÃO INFORMADO</v>
      </c>
      <c r="AD366" s="233" t="str">
        <f>IFERROR(INDEX('CONCLUSÃO INFORMAL'!366:366,MATCH(MAX('CONCLUSÃO INFORMAL'!H366,'CONCLUSÃO INFORMAL'!L366,'CONCLUSÃO INFORMAL'!P366),'CONCLUSÃO INFORMAL'!366:366,0)),"NÃO INFORMADO")</f>
        <v>NÃO INFORMADO</v>
      </c>
      <c r="AE366" s="1950" t="str">
        <f>IFERROR(INDEX('CONCLUSÃO INFORMAL'!366:366,MATCH(MAX('CONCLUSÃO INFORMAL'!H366,'CONCLUSÃO INFORMAL'!L366,'CONCLUSÃO INFORMAL'!P366),'CONCLUSÃO INFORMAL'!366:366,0)+1),"NÃO INFORMADO")</f>
        <v>NÃO INFORMADO</v>
      </c>
    </row>
    <row r="367" spans="2:31" s="1422" customFormat="1" ht="43.5" x14ac:dyDescent="0.35">
      <c r="B367" s="1422" t="str">
        <f>'INF GERAIS'!B367&amp;IFERROR(IF(INDEX(APOIO!$A$5:$A$50,MATCH('INF GERAIS'!N367,APOIO!$B$5:$B$50,0))="NÃO",APOIO!$A$2&amp;"NÃO VÁLIDO",""),"")</f>
        <v>2014.0441</v>
      </c>
      <c r="C367" s="1950" t="str">
        <f>'INF GERAIS'!C367</f>
        <v>MATA SUL</v>
      </c>
      <c r="D367" s="1950" t="str">
        <f>'INF GERAIS'!D367</f>
        <v>SÃO BENEDITO DO SUL</v>
      </c>
      <c r="E367" s="1950" t="str">
        <f>'INF GERAIS'!E367</f>
        <v>PAVIMENTAÇÃO EM PARALELO</v>
      </c>
      <c r="F367" s="1950" t="str">
        <f>'INF GERAIS'!G367</f>
        <v>NORMAL</v>
      </c>
      <c r="G367" s="12" t="str">
        <f>'INF GERAIS'!N367</f>
        <v>EM CONFERÊNCIA PARA TEMAI</v>
      </c>
      <c r="H367" s="1950" t="str">
        <f>'INF GERAIS'!O367</f>
        <v>CONCLUÍDA</v>
      </c>
      <c r="I367" s="11">
        <f>'INF GERAIS'!I367</f>
        <v>754716.54749999999</v>
      </c>
      <c r="J367" s="11">
        <f>'INF GERAIS'!J367</f>
        <v>48688.23</v>
      </c>
      <c r="K367" s="11">
        <f>'INF GERAIS'!K367</f>
        <v>0</v>
      </c>
      <c r="L367" s="11">
        <f>'INF GERAIS'!L367</f>
        <v>46548.71</v>
      </c>
      <c r="M367" s="11">
        <f>'INF GERAIS'!M367</f>
        <v>2139.52</v>
      </c>
      <c r="N367" s="233" t="str">
        <f>IF(MAX(PAGAMENTOS!M367,PAGAMENTOS!U367,PAGAMENTOS!AC367,PAGAMENTOS!AK367,PAGAMENTOS!AQ367,PAGAMENTOS!AW367)=0,"SEM PAGAMENTO",IFERROR(INDEX(PAGAMENTOS!367:367,MATCH(MAX(PAGAMENTOS!M367,PAGAMENTOS!U367,PAGAMENTOS!AC367,PAGAMENTOS!AK367,PAGAMENTOS!AQ367,PAGAMENTOS!AW367),PAGAMENTOS!367:367,0)),"SEM PAGAMENTO"))</f>
        <v>SEM PAGAMENTO</v>
      </c>
      <c r="O367" s="120" t="str">
        <f>IF(MAX(PAGAMENTOS!M367,PAGAMENTOS!U367,PAGAMENTOS!AC367,PAGAMENTOS!AK367,PAGAMENTOS!AQ367,PAGAMENTOS!AW367)=0,"SEM PAGAMENTO",IFERROR(IF(MATCH(MAX(PAGAMENTOS!M367,PAGAMENTOS!U367,PAGAMENTOS!AC367,PAGAMENTOS!AK367,PAGAMENTOS!AQ367,PAGAMENTOS!AW367),PAGAMENTOS!367:367,0)&gt;40,INDEX(PAGAMENTOS!367:367,MATCH(MAX(PAGAMENTOS!M367,PAGAMENTOS!U367,PAGAMENTOS!AC367,PAGAMENTOS!AK367,PAGAMENTOS!AQ367,PAGAMENTOS!AW367),PAGAMENTOS!367:367,0)-2)&amp;" P COMP.",IF(MATCH(MAX(PAGAMENTOS!M367,PAGAMENTOS!U367,PAGAMENTOS!AC367,PAGAMENTOS!AK367,PAGAMENTOS!AQ367,PAGAMENTOS!AW367),PAGAMENTOS!367:367,0)=13,"1ª P",IF(MATCH(MAX(PAGAMENTOS!M367,PAGAMENTOS!U367,PAGAMENTOS!AC367,PAGAMENTOS!AK367,PAGAMENTOS!AQ367,PAGAMENTOS!AW367),PAGAMENTOS!367:367,0)=21,"2ª P",IF(MATCH(MAX(PAGAMENTOS!M367,PAGAMENTOS!U367,PAGAMENTOS!AC367,PAGAMENTOS!AK367,PAGAMENTOS!AQ367,PAGAMENTOS!AW367),PAGAMENTOS!367:367,0)=29,"3ª P",IF(PAGAMENTOS!AC367=PAGAMENTOS!AK367,"4ª P","4ª P"))))),"SEM PAGAMENTO"))</f>
        <v>SEM PAGAMENTO</v>
      </c>
      <c r="P367" s="11" t="str">
        <f>IF(MAX(PAGAMENTOS!M367,PAGAMENTOS!U367,PAGAMENTOS!AC367,PAGAMENTOS!AK367,PAGAMENTOS!AQ367,PAGAMENTOS!AW367)=0,"SEM PAGAMENTO",IFERROR(INDEX(PAGAMENTOS!367:367,MATCH(MAX(PAGAMENTOS!M367,PAGAMENTOS!U367,PAGAMENTOS!AC367,PAGAMENTOS!AK367,PAGAMENTOS!AQ367,PAGAMENTOS!AW367),PAGAMENTOS!367:367,0)-1),"SEM PAGAMENTO"))</f>
        <v>SEM PAGAMENTO</v>
      </c>
      <c r="Q367" s="11">
        <f>SUM(PAGAMENTOS!G367,PAGAMENTOS!L367,PAGAMENTOS!T367,PAGAMENTOS!AB367,PAGAMENTOS!AJ367,PAGAMENTOS!AP367,PAGAMENTOS!AV367)</f>
        <v>0</v>
      </c>
      <c r="R367" s="11">
        <f>SUM(PAGAMENTOS!G367,PAGAMENTOS!H367,PAGAMENTOS!L367,PAGAMENTOS!T367,PAGAMENTOS!AB367,PAGAMENTOS!AJ367,PAGAMENTOS!AP367,PAGAMENTOS!AV367)</f>
        <v>0</v>
      </c>
      <c r="S367" s="17" t="str">
        <f t="shared" si="5"/>
        <v>NA</v>
      </c>
      <c r="T367" s="11">
        <f>IF(RIGHT(B367)="O",0,IF(AND(R367=0,PAGAMENTOS!H367&lt;&gt;0),0,K367-R367))</f>
        <v>0</v>
      </c>
      <c r="U367" s="120" t="str">
        <f>IF(AND(OR(PAGAMENTOS!AG367&lt;&gt;"",PAGAMENTOS!AH367&lt;&gt;""),PAGAMENTOS!AK367=""),"4ª",IF(AND(OR(PAGAMENTOS!Y367&lt;&gt;"",PAGAMENTOS!Z367&lt;&gt;""),PAGAMENTOS!AC367=""),"3ª",IF(AND(OR(PAGAMENTOS!Q367&lt;&gt;"",PAGAMENTOS!R367&lt;&gt;""),PAGAMENTOS!U367=""),"2ª",IF(AND(OR(PAGAMENTOS!I367&lt;&gt;"",PAGAMENTOS!J367&lt;&gt;""),PAGAMENTOS!M367=""),"1ª","OK"))))</f>
        <v>OK</v>
      </c>
      <c r="V367" s="120" t="str">
        <f>IF(U367="4ª",IF(PAGAMENTOS!AH367="","AGUARDANDO VISTORIA","NO FINANCEIRO"),IF(U367="3ª",IF(PAGAMENTOS!Z367="","AGUARDANDO VISTORIA","NO FINANCEIRO"),IF(U367="2ª",IF(PAGAMENTOS!R367="","AGUARDANDO VISTORIA","NO FINANCEIRO"),IF(U367="1ª",IF(PAGAMENTOS!J367="","AGUARDANDO LIBERAÇÃO","NO FINANCEIRO"),"OK"))))</f>
        <v>OK</v>
      </c>
      <c r="W367" s="233" t="str">
        <f>IF(U367="4ª",IF(PAGAMENTOS!AH367="",PAGAMENTOS!AG367,PAGAMENTOS!AH367),IF(U367="3ª",IF(PAGAMENTOS!Z367="",PAGAMENTOS!Y367,PAGAMENTOS!Z367),IF(U367="2ª",IF(PAGAMENTOS!R367="",PAGAMENTOS!Q367,PAGAMENTOS!R367),IF(U367="1ª",IF(PAGAMENTOS!J367="",PAGAMENTOS!I367,PAGAMENTOS!J367),"OK"))))</f>
        <v>OK</v>
      </c>
      <c r="X367" s="18">
        <f>MAX(VISTORIA!Y367,VISTORIA!U367,VISTORIA!Q367,VISTORIA!M367,VISTORIA!I367)</f>
        <v>1</v>
      </c>
      <c r="Y367" s="18">
        <f>IF(VISTORIA!Y367&lt;&gt;"",VISTORIA!Y367,IF(VISTORIA!U367&lt;&gt;"",VISTORIA!U367,IF(VISTORIA!Q367&lt;&gt;"",VISTORIA!Q367,IF(VISTORIA!M367&lt;&gt;"",VISTORIA!M367,IF(VISTORIA!I367&lt;&gt;"",VISTORIA!I367,0)))))</f>
        <v>1</v>
      </c>
      <c r="Z367" s="233">
        <f>IF(VISTORIA!Y367&lt;&gt;"",VISTORIA!W367,IF(VISTORIA!U367&lt;&gt;"",VISTORIA!S367,IF(VISTORIA!Q367&lt;&gt;"",VISTORIA!O367,IF(VISTORIA!M367&lt;&gt;"",VISTORIA!K367,IF(VISTORIA!I367&lt;&gt;"",VISTORIA!G367,"NA")))))</f>
        <v>44291</v>
      </c>
      <c r="AA367" s="233">
        <f>IF(VISTORIA!Y367&lt;&gt;"",VISTORIA!X367,IF(VISTORIA!U367&lt;&gt;"",VISTORIA!T367,IF(VISTORIA!Q367&lt;&gt;"",VISTORIA!P367,IF(VISTORIA!M367&lt;&gt;"",VISTORIA!L367,IF(VISTORIA!I367&lt;&gt;"",VISTORIA!H367,"NA")))))</f>
        <v>44398</v>
      </c>
      <c r="AB367" s="233" t="str">
        <f>IF(OR(G367="AGUARDANDO PRESTAÇÃO DE CONTAS",G367="AGUARDANDO APROVAÇÃO PRESTAÇÃO DE CONTAS",G367="CONCLUÍDO"),"PTM CONCLUÍDO",IF(AND(VISTORIA!X367="",VISTORIA!W367&lt;&gt;""),VISTORIA!W367,IF(AND(VISTORIA!T367="",VISTORIA!S367&lt;&gt;""),VISTORIA!S367,IF(AND(VISTORIA!P367="",VISTORIA!O367&lt;&gt;""),VISTORIA!O367,IF(AND(VISTORIA!L367="",VISTORIA!K367&lt;&gt;""),VISTORIA!K367,IF(AND(VISTORIA!H367="",VISTORIA!G367&lt;&gt;""),VISTORIA!G367,"SEM PEDIDO"))))))</f>
        <v>SEM PEDIDO</v>
      </c>
      <c r="AC367" s="18" t="str">
        <f>IFERROR(INDEX('CONCLUSÃO INFORMAL'!367:367,MATCH(MAX('CONCLUSÃO INFORMAL'!H367,'CONCLUSÃO INFORMAL'!L367,'CONCLUSÃO INFORMAL'!P367),'CONCLUSÃO INFORMAL'!367:367,0)-1),"NÃO INFORMADO")</f>
        <v>NÃO INFORMADO</v>
      </c>
      <c r="AD367" s="233" t="str">
        <f>IFERROR(INDEX('CONCLUSÃO INFORMAL'!367:367,MATCH(MAX('CONCLUSÃO INFORMAL'!H367,'CONCLUSÃO INFORMAL'!L367,'CONCLUSÃO INFORMAL'!P367),'CONCLUSÃO INFORMAL'!367:367,0)),"NÃO INFORMADO")</f>
        <v>NÃO INFORMADO</v>
      </c>
      <c r="AE367" s="1950" t="str">
        <f>IFERROR(INDEX('CONCLUSÃO INFORMAL'!367:367,MATCH(MAX('CONCLUSÃO INFORMAL'!H367,'CONCLUSÃO INFORMAL'!L367,'CONCLUSÃO INFORMAL'!P367),'CONCLUSÃO INFORMAL'!367:367,0)+1),"NÃO INFORMADO")</f>
        <v>NÃO INFORMADO</v>
      </c>
    </row>
    <row r="368" spans="2:31" ht="43.5" x14ac:dyDescent="0.35">
      <c r="B368" s="7" t="str">
        <f>'INF GERAIS'!B368&amp;IFERROR(IF(INDEX(APOIO!$A$5:$A$50,MATCH('INF GERAIS'!N368,APOIO!$B$5:$B$50,0))="NÃO",APOIO!$A$2&amp;"NÃO VÁLIDO",""),"")</f>
        <v>2014.0345</v>
      </c>
      <c r="C368" s="1950" t="str">
        <f>'INF GERAIS'!C368</f>
        <v>MATA SUL</v>
      </c>
      <c r="D368" s="1950" t="str">
        <f>'INF GERAIS'!D368</f>
        <v>SÃO BENEDITO DO SUL</v>
      </c>
      <c r="E368" s="1950" t="str">
        <f>'INF GERAIS'!E368</f>
        <v>PAVIMENTAÇÃO ASFALTICA DE DIVERSAs RUAS</v>
      </c>
      <c r="F368" s="1950" t="str">
        <f>'INF GERAIS'!G368</f>
        <v>NORMAL</v>
      </c>
      <c r="G368" s="12" t="str">
        <f>'INF GERAIS'!N368</f>
        <v>EM CONFERÊNCIA PARA TEMAI</v>
      </c>
      <c r="H368" s="1950" t="str">
        <f>'INF GERAIS'!O368</f>
        <v>CONCLUÍDA</v>
      </c>
      <c r="I368" s="11">
        <f>'INF GERAIS'!I368</f>
        <v>754716.54749999999</v>
      </c>
      <c r="J368" s="11">
        <f>'INF GERAIS'!J368</f>
        <v>754715.55156359985</v>
      </c>
      <c r="K368" s="11">
        <f>'INF GERAIS'!K368</f>
        <v>754715.55156359985</v>
      </c>
      <c r="L368" s="11">
        <f>'INF GERAIS'!L368</f>
        <v>0</v>
      </c>
      <c r="M368" s="11">
        <f>'INF GERAIS'!M368</f>
        <v>0</v>
      </c>
      <c r="N368" s="233">
        <f>IF(MAX(PAGAMENTOS!M368,PAGAMENTOS!U368,PAGAMENTOS!AC368,PAGAMENTOS!AK368,PAGAMENTOS!AQ368,PAGAMENTOS!AW368)=0,"SEM PAGAMENTO",IFERROR(INDEX(PAGAMENTOS!368:368,MATCH(MAX(PAGAMENTOS!M368,PAGAMENTOS!U368,PAGAMENTOS!AC368,PAGAMENTOS!AK368,PAGAMENTOS!AQ368,PAGAMENTOS!AW368),PAGAMENTOS!368:368,0)),"SEM PAGAMENTO"))</f>
        <v>43517</v>
      </c>
      <c r="O368" s="120" t="str">
        <f>IF(MAX(PAGAMENTOS!M368,PAGAMENTOS!U368,PAGAMENTOS!AC368,PAGAMENTOS!AK368,PAGAMENTOS!AQ368,PAGAMENTOS!AW368)=0,"SEM PAGAMENTO",IFERROR(IF(MATCH(MAX(PAGAMENTOS!M368,PAGAMENTOS!U368,PAGAMENTOS!AC368,PAGAMENTOS!AK368,PAGAMENTOS!AQ368,PAGAMENTOS!AW368),PAGAMENTOS!368:368,0)&gt;40,INDEX(PAGAMENTOS!368:368,MATCH(MAX(PAGAMENTOS!M368,PAGAMENTOS!U368,PAGAMENTOS!AC368,PAGAMENTOS!AK368,PAGAMENTOS!AQ368,PAGAMENTOS!AW368),PAGAMENTOS!368:368,0)-2)&amp;" P COMP.",IF(MATCH(MAX(PAGAMENTOS!M368,PAGAMENTOS!U368,PAGAMENTOS!AC368,PAGAMENTOS!AK368,PAGAMENTOS!AQ368,PAGAMENTOS!AW368),PAGAMENTOS!368:368,0)=13,"1ª P",IF(MATCH(MAX(PAGAMENTOS!M368,PAGAMENTOS!U368,PAGAMENTOS!AC368,PAGAMENTOS!AK368,PAGAMENTOS!AQ368,PAGAMENTOS!AW368),PAGAMENTOS!368:368,0)=21,"2ª P",IF(MATCH(MAX(PAGAMENTOS!M368,PAGAMENTOS!U368,PAGAMENTOS!AC368,PAGAMENTOS!AK368,PAGAMENTOS!AQ368,PAGAMENTOS!AW368),PAGAMENTOS!368:368,0)=29,"3ª P",IF(PAGAMENTOS!AC368=PAGAMENTOS!AK368,"4ª P","4ª P"))))),"SEM PAGAMENTO"))</f>
        <v>4ª P</v>
      </c>
      <c r="P368" s="11">
        <f>IF(MAX(PAGAMENTOS!M368,PAGAMENTOS!U368,PAGAMENTOS!AC368,PAGAMENTOS!AK368,PAGAMENTOS!AQ368,PAGAMENTOS!AW368)=0,"SEM PAGAMENTO",IFERROR(INDEX(PAGAMENTOS!368:368,MATCH(MAX(PAGAMENTOS!M368,PAGAMENTOS!U368,PAGAMENTOS!AC368,PAGAMENTOS!AK368,PAGAMENTOS!AQ368,PAGAMENTOS!AW368),PAGAMENTOS!368:368,0)-1),"SEM PAGAMENTO"))</f>
        <v>150943.10999999999</v>
      </c>
      <c r="Q368" s="11">
        <f>SUM(PAGAMENTOS!G368,PAGAMENTOS!L368,PAGAMENTOS!T368,PAGAMENTOS!AB368,PAGAMENTOS!AJ368,PAGAMENTOS!AP368,PAGAMENTOS!AV368)</f>
        <v>754715.54999999993</v>
      </c>
      <c r="R368" s="11">
        <f>SUM(PAGAMENTOS!G368,PAGAMENTOS!H368,PAGAMENTOS!L368,PAGAMENTOS!T368,PAGAMENTOS!AB368,PAGAMENTOS!AJ368,PAGAMENTOS!AP368,PAGAMENTOS!AV368)</f>
        <v>754715.54999999993</v>
      </c>
      <c r="S368" s="17">
        <f t="shared" si="5"/>
        <v>0.99999999792822614</v>
      </c>
      <c r="T368" s="11">
        <f>IF(RIGHT(B368)="O",0,IF(AND(R368=0,PAGAMENTOS!H368&lt;&gt;0),0,K368-R368))</f>
        <v>1.5635999152436852E-3</v>
      </c>
      <c r="U368" s="120" t="str">
        <f>IF(AND(OR(PAGAMENTOS!AG368&lt;&gt;"",PAGAMENTOS!AH368&lt;&gt;""),PAGAMENTOS!AK368=""),"4ª",IF(AND(OR(PAGAMENTOS!Y368&lt;&gt;"",PAGAMENTOS!Z368&lt;&gt;""),PAGAMENTOS!AC368=""),"3ª",IF(AND(OR(PAGAMENTOS!Q368&lt;&gt;"",PAGAMENTOS!R368&lt;&gt;""),PAGAMENTOS!U368=""),"2ª",IF(AND(OR(PAGAMENTOS!I368&lt;&gt;"",PAGAMENTOS!J368&lt;&gt;""),PAGAMENTOS!M368=""),"1ª","OK"))))</f>
        <v>OK</v>
      </c>
      <c r="V368" s="120" t="str">
        <f>IF(U368="4ª",IF(PAGAMENTOS!AH368="","AGUARDANDO VISTORIA","NO FINANCEIRO"),IF(U368="3ª",IF(PAGAMENTOS!Z368="","AGUARDANDO VISTORIA","NO FINANCEIRO"),IF(U368="2ª",IF(PAGAMENTOS!R368="","AGUARDANDO VISTORIA","NO FINANCEIRO"),IF(U368="1ª",IF(PAGAMENTOS!J368="","AGUARDANDO LIBERAÇÃO","NO FINANCEIRO"),"OK"))))</f>
        <v>OK</v>
      </c>
      <c r="W368" s="233" t="str">
        <f>IF(U368="4ª",IF(PAGAMENTOS!AH368="",PAGAMENTOS!AG368,PAGAMENTOS!AH368),IF(U368="3ª",IF(PAGAMENTOS!Z368="",PAGAMENTOS!Y368,PAGAMENTOS!Z368),IF(U368="2ª",IF(PAGAMENTOS!R368="",PAGAMENTOS!Q368,PAGAMENTOS!R368),IF(U368="1ª",IF(PAGAMENTOS!J368="",PAGAMENTOS!I368,PAGAMENTOS!J368),"OK"))))</f>
        <v>OK</v>
      </c>
      <c r="X368" s="18">
        <f>MAX(VISTORIA!Y368,VISTORIA!U368,VISTORIA!Q368,VISTORIA!M368,VISTORIA!I368)</f>
        <v>1</v>
      </c>
      <c r="Y368" s="18">
        <f>IF(VISTORIA!Y368&lt;&gt;"",VISTORIA!Y368,IF(VISTORIA!U368&lt;&gt;"",VISTORIA!U368,IF(VISTORIA!Q368&lt;&gt;"",VISTORIA!Q368,IF(VISTORIA!M368&lt;&gt;"",VISTORIA!M368,IF(VISTORIA!I368&lt;&gt;"",VISTORIA!I368,0)))))</f>
        <v>1</v>
      </c>
      <c r="Z368" s="233">
        <f>IF(VISTORIA!Y368&lt;&gt;"",VISTORIA!W368,IF(VISTORIA!U368&lt;&gt;"",VISTORIA!S368,IF(VISTORIA!Q368&lt;&gt;"",VISTORIA!O368,IF(VISTORIA!M368&lt;&gt;"",VISTORIA!K368,IF(VISTORIA!I368&lt;&gt;"",VISTORIA!G368,"NA")))))</f>
        <v>43266</v>
      </c>
      <c r="AA368" s="233">
        <f>IF(VISTORIA!Y368&lt;&gt;"",VISTORIA!X368,IF(VISTORIA!U368&lt;&gt;"",VISTORIA!T368,IF(VISTORIA!Q368&lt;&gt;"",VISTORIA!P368,IF(VISTORIA!M368&lt;&gt;"",VISTORIA!L368,IF(VISTORIA!I368&lt;&gt;"",VISTORIA!H368,"NA")))))</f>
        <v>43264</v>
      </c>
      <c r="AB368" s="233" t="str">
        <f>IF(OR(G368="AGUARDANDO PRESTAÇÃO DE CONTAS",G368="AGUARDANDO APROVAÇÃO PRESTAÇÃO DE CONTAS",G368="CONCLUÍDO"),"PTM CONCLUÍDO",IF(AND(VISTORIA!X368="",VISTORIA!W368&lt;&gt;""),VISTORIA!W368,IF(AND(VISTORIA!T368="",VISTORIA!S368&lt;&gt;""),VISTORIA!S368,IF(AND(VISTORIA!P368="",VISTORIA!O368&lt;&gt;""),VISTORIA!O368,IF(AND(VISTORIA!L368="",VISTORIA!K368&lt;&gt;""),VISTORIA!K368,IF(AND(VISTORIA!H368="",VISTORIA!G368&lt;&gt;""),VISTORIA!G368,"SEM PEDIDO"))))))</f>
        <v>SEM PEDIDO</v>
      </c>
      <c r="AC368" s="18" t="str">
        <f>IFERROR(INDEX('CONCLUSÃO INFORMAL'!368:368,MATCH(MAX('CONCLUSÃO INFORMAL'!H368,'CONCLUSÃO INFORMAL'!L368,'CONCLUSÃO INFORMAL'!P368),'CONCLUSÃO INFORMAL'!368:368,0)-1),"NÃO INFORMADO")</f>
        <v>NÃO INFORMADO</v>
      </c>
      <c r="AD368" s="233" t="str">
        <f>IFERROR(INDEX('CONCLUSÃO INFORMAL'!368:368,MATCH(MAX('CONCLUSÃO INFORMAL'!H368,'CONCLUSÃO INFORMAL'!L368,'CONCLUSÃO INFORMAL'!P368),'CONCLUSÃO INFORMAL'!368:368,0)),"NÃO INFORMADO")</f>
        <v>NÃO INFORMADO</v>
      </c>
      <c r="AE368" s="1950" t="str">
        <f>IFERROR(INDEX('CONCLUSÃO INFORMAL'!368:368,MATCH(MAX('CONCLUSÃO INFORMAL'!H368,'CONCLUSÃO INFORMAL'!L368,'CONCLUSÃO INFORMAL'!P368),'CONCLUSÃO INFORMAL'!368:368,0)+1),"NÃO INFORMADO")</f>
        <v>NÃO INFORMADO</v>
      </c>
    </row>
    <row r="369" spans="2:31" ht="409.5" x14ac:dyDescent="0.35">
      <c r="B369" s="7" t="str">
        <f>'INF GERAIS'!B369&amp;IFERROR(IF(INDEX(APOIO!$A$5:$A$50,MATCH('INF GERAIS'!N369,APOIO!$B$5:$B$50,0))="NÃO",APOIO!$A$2&amp;"NÃO VÁLIDO",""),"")</f>
        <v>2014.0346</v>
      </c>
      <c r="C369" s="1950" t="str">
        <f>'INF GERAIS'!C369</f>
        <v>AGRESTE CENTRAL</v>
      </c>
      <c r="D369" s="1950" t="str">
        <f>'INF GERAIS'!D369</f>
        <v>SÃO BENTO DO UNA</v>
      </c>
      <c r="E369" s="1950" t="str">
        <f>'INF GERAIS'!E369</f>
        <v>PAVIMENTAÇÃO EM PARALELEPÍPEDOS GRANITICOS DE DIVERSAS RUAS - RUA LUIZ GONZAGA; RUA DR. LAURINDO LINS; 2.º TRAVESSA JOAQUIM NABUCO; RUA DOS TERREIROS; 1.TRAV. DOS TERREIROS; 2.TRAV. DOS TERREIROS; RUA BAIXADA DO CASTELO; RUA DA VARA; 1.TRAV.ELADIO PORFIRIO; RUA DE QUEIMADA GRANDE; RUA 6 DE ALMAS BENDITAS; TRAV. DA RUA 6 DE ALMAS BENDITAS; RUA DA JUREMA 3 E FRENTE DO MATADOURO; RUA DA TELPE - VILA DO ESPIRITO SANTO; RUA PRINCIPAL SAIDA DO TAPUIO - VILA DO ESPIRITO SANTO; RUA DA JUREMA 2; RUA DA PEDRA ATE A ENTRADA DE ESPIRITO SANTO; RUA DA PEDRA FRENTE - ESP. SANTO; RUA DE ACESSO A ETE; ACESSO / EMBARQUE / DESEMBARQUE / ESTACIONAMENTO DO MATADOURO MUNICIPAL; RUA CRISTIANO WESLEY O. ALMEIDA; TRAV. LUIZ GONZAGA; BECO DA 1º TRAV. ELADIO PORFIRIO</v>
      </c>
      <c r="F369" s="1950" t="str">
        <f>'INF GERAIS'!G369</f>
        <v>NORMAL</v>
      </c>
      <c r="G369" s="1950" t="str">
        <f>'INF GERAIS'!N369</f>
        <v>AGUARDANDO APROVAÇÃO PRESTAÇÃO DE CONTAS (SECRETARIA)</v>
      </c>
      <c r="H369" s="1950" t="str">
        <f>'INF GERAIS'!O369</f>
        <v>CONCLUÍDA</v>
      </c>
      <c r="I369" s="11">
        <f>'INF GERAIS'!I369</f>
        <v>1660376.37666667</v>
      </c>
      <c r="J369" s="11">
        <f>'INF GERAIS'!J369</f>
        <v>1378142.19</v>
      </c>
      <c r="K369" s="11">
        <f>'INF GERAIS'!K369</f>
        <v>1378142.19</v>
      </c>
      <c r="L369" s="11">
        <f>'INF GERAIS'!L369</f>
        <v>0</v>
      </c>
      <c r="M369" s="11">
        <f>'INF GERAIS'!M369</f>
        <v>0</v>
      </c>
      <c r="N369" s="233">
        <f>IF(MAX(PAGAMENTOS!M369,PAGAMENTOS!U369,PAGAMENTOS!AC369,PAGAMENTOS!AK369,PAGAMENTOS!AQ369,PAGAMENTOS!AW369)=0,"SEM PAGAMENTO",IFERROR(INDEX(PAGAMENTOS!369:369,MATCH(MAX(PAGAMENTOS!M369,PAGAMENTOS!U369,PAGAMENTOS!AC369,PAGAMENTOS!AK369,PAGAMENTOS!AQ369,PAGAMENTOS!AW369),PAGAMENTOS!369:369,0)),"SEM PAGAMENTO"))</f>
        <v>43909</v>
      </c>
      <c r="O369" s="120" t="str">
        <f>IF(MAX(PAGAMENTOS!M369,PAGAMENTOS!U369,PAGAMENTOS!AC369,PAGAMENTOS!AK369,PAGAMENTOS!AQ369,PAGAMENTOS!AW369)=0,"SEM PAGAMENTO",IFERROR(IF(MATCH(MAX(PAGAMENTOS!M369,PAGAMENTOS!U369,PAGAMENTOS!AC369,PAGAMENTOS!AK369,PAGAMENTOS!AQ369,PAGAMENTOS!AW369),PAGAMENTOS!369:369,0)&gt;40,INDEX(PAGAMENTOS!369:369,MATCH(MAX(PAGAMENTOS!M369,PAGAMENTOS!U369,PAGAMENTOS!AC369,PAGAMENTOS!AK369,PAGAMENTOS!AQ369,PAGAMENTOS!AW369),PAGAMENTOS!369:369,0)-2)&amp;" P COMP.",IF(MATCH(MAX(PAGAMENTOS!M369,PAGAMENTOS!U369,PAGAMENTOS!AC369,PAGAMENTOS!AK369,PAGAMENTOS!AQ369,PAGAMENTOS!AW369),PAGAMENTOS!369:369,0)=13,"1ª P",IF(MATCH(MAX(PAGAMENTOS!M369,PAGAMENTOS!U369,PAGAMENTOS!AC369,PAGAMENTOS!AK369,PAGAMENTOS!AQ369,PAGAMENTOS!AW369),PAGAMENTOS!369:369,0)=21,"2ª P",IF(MATCH(MAX(PAGAMENTOS!M369,PAGAMENTOS!U369,PAGAMENTOS!AC369,PAGAMENTOS!AK369,PAGAMENTOS!AQ369,PAGAMENTOS!AW369),PAGAMENTOS!369:369,0)=29,"3ª P",IF(PAGAMENTOS!AC369=PAGAMENTOS!AK369,"4ª P","4ª P"))))),"SEM PAGAMENTO"))</f>
        <v>4ª P</v>
      </c>
      <c r="P369" s="11">
        <f>IF(MAX(PAGAMENTOS!M369,PAGAMENTOS!U369,PAGAMENTOS!AC369,PAGAMENTOS!AK369,PAGAMENTOS!AQ369,PAGAMENTOS!AW369)=0,"SEM PAGAMENTO",IFERROR(INDEX(PAGAMENTOS!369:369,MATCH(MAX(PAGAMENTOS!M369,PAGAMENTOS!U369,PAGAMENTOS!AC369,PAGAMENTOS!AK369,PAGAMENTOS!AQ369,PAGAMENTOS!AW369),PAGAMENTOS!369:369,0)-1),"SEM PAGAMENTO"))</f>
        <v>209201.08</v>
      </c>
      <c r="Q369" s="11">
        <f>SUM(PAGAMENTOS!G369,PAGAMENTOS!L369,PAGAMENTOS!T369,PAGAMENTOS!AB369,PAGAMENTOS!AJ369,PAGAMENTOS!AP369,PAGAMENTOS!AV369)</f>
        <v>1377933.15</v>
      </c>
      <c r="R369" s="11">
        <f>SUM(PAGAMENTOS!G369,PAGAMENTOS!H369,PAGAMENTOS!L369,PAGAMENTOS!T369,PAGAMENTOS!AB369,PAGAMENTOS!AJ369,PAGAMENTOS!AP369,PAGAMENTOS!AV369)</f>
        <v>1377933.15</v>
      </c>
      <c r="S369" s="17">
        <f t="shared" si="5"/>
        <v>0.99984831753826497</v>
      </c>
      <c r="T369" s="11">
        <f>IF(RIGHT(B369)="O",0,IF(AND(R369=0,PAGAMENTOS!H369&lt;&gt;0),0,K369-R369))</f>
        <v>209.04000000003725</v>
      </c>
      <c r="U369" s="120" t="str">
        <f>IF(AND(OR(PAGAMENTOS!AG369&lt;&gt;"",PAGAMENTOS!AH369&lt;&gt;""),PAGAMENTOS!AK369=""),"4ª",IF(AND(OR(PAGAMENTOS!Y369&lt;&gt;"",PAGAMENTOS!Z369&lt;&gt;""),PAGAMENTOS!AC369=""),"3ª",IF(AND(OR(PAGAMENTOS!Q369&lt;&gt;"",PAGAMENTOS!R369&lt;&gt;""),PAGAMENTOS!U369=""),"2ª",IF(AND(OR(PAGAMENTOS!I369&lt;&gt;"",PAGAMENTOS!J369&lt;&gt;""),PAGAMENTOS!M369=""),"1ª","OK"))))</f>
        <v>OK</v>
      </c>
      <c r="V369" s="120" t="str">
        <f>IF(U369="4ª",IF(PAGAMENTOS!AH369="","AGUARDANDO VISTORIA","NO FINANCEIRO"),IF(U369="3ª",IF(PAGAMENTOS!Z369="","AGUARDANDO VISTORIA","NO FINANCEIRO"),IF(U369="2ª",IF(PAGAMENTOS!R369="","AGUARDANDO VISTORIA","NO FINANCEIRO"),IF(U369="1ª",IF(PAGAMENTOS!J369="","AGUARDANDO LIBERAÇÃO","NO FINANCEIRO"),"OK"))))</f>
        <v>OK</v>
      </c>
      <c r="W369" s="233" t="str">
        <f>IF(U369="4ª",IF(PAGAMENTOS!AH369="",PAGAMENTOS!AG369,PAGAMENTOS!AH369),IF(U369="3ª",IF(PAGAMENTOS!Z369="",PAGAMENTOS!Y369,PAGAMENTOS!Z369),IF(U369="2ª",IF(PAGAMENTOS!R369="",PAGAMENTOS!Q369,PAGAMENTOS!R369),IF(U369="1ª",IF(PAGAMENTOS!J369="",PAGAMENTOS!I369,PAGAMENTOS!J369),"OK"))))</f>
        <v>OK</v>
      </c>
      <c r="X369" s="18">
        <f>MAX(VISTORIA!Y369,VISTORIA!U369,VISTORIA!Q369,VISTORIA!M369,VISTORIA!I369)</f>
        <v>1</v>
      </c>
      <c r="Y369" s="18">
        <f>IF(VISTORIA!Y369&lt;&gt;"",VISTORIA!Y369,IF(VISTORIA!U369&lt;&gt;"",VISTORIA!U369,IF(VISTORIA!Q369&lt;&gt;"",VISTORIA!Q369,IF(VISTORIA!M369&lt;&gt;"",VISTORIA!M369,IF(VISTORIA!I369&lt;&gt;"",VISTORIA!I369,0)))))</f>
        <v>1</v>
      </c>
      <c r="Z369" s="233">
        <f>IF(VISTORIA!Y369&lt;&gt;"",VISTORIA!W369,IF(VISTORIA!U369&lt;&gt;"",VISTORIA!S369,IF(VISTORIA!Q369&lt;&gt;"",VISTORIA!O369,IF(VISTORIA!M369&lt;&gt;"",VISTORIA!K369,IF(VISTORIA!I369&lt;&gt;"",VISTORIA!G369,"NA")))))</f>
        <v>43711</v>
      </c>
      <c r="AA369" s="233">
        <f>IF(VISTORIA!Y369&lt;&gt;"",VISTORIA!X369,IF(VISTORIA!U369&lt;&gt;"",VISTORIA!T369,IF(VISTORIA!Q369&lt;&gt;"",VISTORIA!P369,IF(VISTORIA!M369&lt;&gt;"",VISTORIA!L369,IF(VISTORIA!I369&lt;&gt;"",VISTORIA!H369,"NA")))))</f>
        <v>43755</v>
      </c>
      <c r="AB369" s="233">
        <f>IF(OR(G369="AGUARDANDO PRESTAÇÃO DE CONTAS",G369="AGUARDANDO APROVAÇÃO PRESTAÇÃO DE CONTAS",G369="CONCLUÍDO"),"PTM CONCLUÍDO",IF(AND(VISTORIA!X369="",VISTORIA!W369&lt;&gt;""),VISTORIA!W369,IF(AND(VISTORIA!T369="",VISTORIA!S369&lt;&gt;""),VISTORIA!S369,IF(AND(VISTORIA!P369="",VISTORIA!O369&lt;&gt;""),VISTORIA!O369,IF(AND(VISTORIA!L369="",VISTORIA!K369&lt;&gt;""),VISTORIA!K369,IF(AND(VISTORIA!H369="",VISTORIA!G369&lt;&gt;""),VISTORIA!G369,"SEM PEDIDO"))))))</f>
        <v>42650</v>
      </c>
      <c r="AC369" s="18" t="str">
        <f>IFERROR(INDEX('CONCLUSÃO INFORMAL'!369:369,MATCH(MAX('CONCLUSÃO INFORMAL'!H369,'CONCLUSÃO INFORMAL'!L369,'CONCLUSÃO INFORMAL'!P369),'CONCLUSÃO INFORMAL'!369:369,0)-1),"NÃO INFORMADO")</f>
        <v>NÃO INFORMADO</v>
      </c>
      <c r="AD369" s="233" t="str">
        <f>IFERROR(INDEX('CONCLUSÃO INFORMAL'!369:369,MATCH(MAX('CONCLUSÃO INFORMAL'!H369,'CONCLUSÃO INFORMAL'!L369,'CONCLUSÃO INFORMAL'!P369),'CONCLUSÃO INFORMAL'!369:369,0)),"NÃO INFORMADO")</f>
        <v>NÃO INFORMADO</v>
      </c>
      <c r="AE369" s="1950" t="str">
        <f>IFERROR(INDEX('CONCLUSÃO INFORMAL'!369:369,MATCH(MAX('CONCLUSÃO INFORMAL'!H369,'CONCLUSÃO INFORMAL'!L369,'CONCLUSÃO INFORMAL'!P369),'CONCLUSÃO INFORMAL'!369:369,0)+1),"NÃO INFORMADO")</f>
        <v>NÃO INFORMADO</v>
      </c>
    </row>
    <row r="370" spans="2:31" ht="43.5" x14ac:dyDescent="0.35">
      <c r="B370" s="7" t="str">
        <f>'INF GERAIS'!B370&amp;IFERROR(IF(INDEX(APOIO!$A$5:$A$50,MATCH('INF GERAIS'!N370,APOIO!$B$5:$B$50,0))="NÃO",APOIO!$A$2&amp;"NÃO VÁLIDO",""),"")</f>
        <v>2014.0347</v>
      </c>
      <c r="C370" s="1950" t="str">
        <f>'INF GERAIS'!C370</f>
        <v>AGRESTE CENTRAL</v>
      </c>
      <c r="D370" s="1950" t="str">
        <f>'INF GERAIS'!D370</f>
        <v>SÃO BENTO DO UNA</v>
      </c>
      <c r="E370" s="1950" t="str">
        <f>'INF GERAIS'!E370</f>
        <v>URBANIZAÇÃO E ILUMINAÇÃO DA AVENIDA OSVALDO CELSO MACIEL</v>
      </c>
      <c r="F370" s="1950" t="str">
        <f>'INF GERAIS'!G370</f>
        <v>NORMAL</v>
      </c>
      <c r="G370" s="1950" t="str">
        <f>'INF GERAIS'!N370</f>
        <v>AGUARDANDO APROVAÇÃO PRESTAÇÃO DE CONTAS (SECRETARIA)</v>
      </c>
      <c r="H370" s="1950" t="str">
        <f>'INF GERAIS'!O370</f>
        <v>CONCLUÍDA</v>
      </c>
      <c r="I370" s="11">
        <f>'INF GERAIS'!I370</f>
        <v>1660376.37666667</v>
      </c>
      <c r="J370" s="11">
        <f>'INF GERAIS'!J370</f>
        <v>152368.88</v>
      </c>
      <c r="K370" s="11">
        <f>'INF GERAIS'!K370</f>
        <v>152368.88</v>
      </c>
      <c r="L370" s="11">
        <f>'INF GERAIS'!L370</f>
        <v>0</v>
      </c>
      <c r="M370" s="11">
        <f>'INF GERAIS'!M370</f>
        <v>0</v>
      </c>
      <c r="N370" s="233">
        <f>IF(MAX(PAGAMENTOS!M370,PAGAMENTOS!U370,PAGAMENTOS!AC370,PAGAMENTOS!AK370,PAGAMENTOS!AQ370,PAGAMENTOS!AW370)=0,"SEM PAGAMENTO",IFERROR(INDEX(PAGAMENTOS!370:370,MATCH(MAX(PAGAMENTOS!M370,PAGAMENTOS!U370,PAGAMENTOS!AC370,PAGAMENTOS!AK370,PAGAMENTOS!AQ370,PAGAMENTOS!AW370),PAGAMENTOS!370:370,0)),"SEM PAGAMENTO"))</f>
        <v>42961</v>
      </c>
      <c r="O370" s="120" t="str">
        <f>IF(MAX(PAGAMENTOS!M370,PAGAMENTOS!U370,PAGAMENTOS!AC370,PAGAMENTOS!AK370,PAGAMENTOS!AQ370,PAGAMENTOS!AW370)=0,"SEM PAGAMENTO",IFERROR(IF(MATCH(MAX(PAGAMENTOS!M370,PAGAMENTOS!U370,PAGAMENTOS!AC370,PAGAMENTOS!AK370,PAGAMENTOS!AQ370,PAGAMENTOS!AW370),PAGAMENTOS!370:370,0)&gt;40,INDEX(PAGAMENTOS!370:370,MATCH(MAX(PAGAMENTOS!M370,PAGAMENTOS!U370,PAGAMENTOS!AC370,PAGAMENTOS!AK370,PAGAMENTOS!AQ370,PAGAMENTOS!AW370),PAGAMENTOS!370:370,0)-2)&amp;" P COMP.",IF(MATCH(MAX(PAGAMENTOS!M370,PAGAMENTOS!U370,PAGAMENTOS!AC370,PAGAMENTOS!AK370,PAGAMENTOS!AQ370,PAGAMENTOS!AW370),PAGAMENTOS!370:370,0)=13,"1ª P",IF(MATCH(MAX(PAGAMENTOS!M370,PAGAMENTOS!U370,PAGAMENTOS!AC370,PAGAMENTOS!AK370,PAGAMENTOS!AQ370,PAGAMENTOS!AW370),PAGAMENTOS!370:370,0)=21,"2ª P",IF(MATCH(MAX(PAGAMENTOS!M370,PAGAMENTOS!U370,PAGAMENTOS!AC370,PAGAMENTOS!AK370,PAGAMENTOS!AQ370,PAGAMENTOS!AW370),PAGAMENTOS!370:370,0)=29,"3ª P",IF(PAGAMENTOS!AC370=PAGAMENTOS!AK370,"4ª P","4ª P"))))),"SEM PAGAMENTO"))</f>
        <v>3ª P</v>
      </c>
      <c r="P370" s="11">
        <f>IF(MAX(PAGAMENTOS!M370,PAGAMENTOS!U370,PAGAMENTOS!AC370,PAGAMENTOS!AK370,PAGAMENTOS!AQ370,PAGAMENTOS!AW370)=0,"SEM PAGAMENTO",IFERROR(INDEX(PAGAMENTOS!370:370,MATCH(MAX(PAGAMENTOS!M370,PAGAMENTOS!U370,PAGAMENTOS!AC370,PAGAMENTOS!AK370,PAGAMENTOS!AQ370,PAGAMENTOS!AW370),PAGAMENTOS!370:370,0)-1),"SEM PAGAMENTO"))</f>
        <v>38144.480000000003</v>
      </c>
      <c r="Q370" s="11">
        <f>SUM(PAGAMENTOS!G370,PAGAMENTOS!L370,PAGAMENTOS!T370,PAGAMENTOS!AB370,PAGAMENTOS!AJ370,PAGAMENTOS!AP370,PAGAMENTOS!AV370)</f>
        <v>152577.92000000001</v>
      </c>
      <c r="R370" s="11">
        <f>SUM(PAGAMENTOS!G370,PAGAMENTOS!H370,PAGAMENTOS!L370,PAGAMENTOS!T370,PAGAMENTOS!AB370,PAGAMENTOS!AJ370,PAGAMENTOS!AP370,PAGAMENTOS!AV370)</f>
        <v>152577.92000000001</v>
      </c>
      <c r="S370" s="17">
        <f t="shared" si="5"/>
        <v>1.0013719336914468</v>
      </c>
      <c r="T370" s="11">
        <f>IF(RIGHT(B370)="O",0,IF(AND(R370=0,PAGAMENTOS!H370&lt;&gt;0),0,K370-R370))</f>
        <v>-209.04000000000815</v>
      </c>
      <c r="U370" s="120" t="str">
        <f>IF(AND(OR(PAGAMENTOS!AG370&lt;&gt;"",PAGAMENTOS!AH370&lt;&gt;""),PAGAMENTOS!AK370=""),"4ª",IF(AND(OR(PAGAMENTOS!Y370&lt;&gt;"",PAGAMENTOS!Z370&lt;&gt;""),PAGAMENTOS!AC370=""),"3ª",IF(AND(OR(PAGAMENTOS!Q370&lt;&gt;"",PAGAMENTOS!R370&lt;&gt;""),PAGAMENTOS!U370=""),"2ª",IF(AND(OR(PAGAMENTOS!I370&lt;&gt;"",PAGAMENTOS!J370&lt;&gt;""),PAGAMENTOS!M370=""),"1ª","OK"))))</f>
        <v>4ª</v>
      </c>
      <c r="V370" s="120" t="str">
        <f>IF(U370="4ª",IF(PAGAMENTOS!AH370="","AGUARDANDO VISTORIA","NO FINANCEIRO"),IF(U370="3ª",IF(PAGAMENTOS!Z370="","AGUARDANDO VISTORIA","NO FINANCEIRO"),IF(U370="2ª",IF(PAGAMENTOS!R370="","AGUARDANDO VISTORIA","NO FINANCEIRO"),IF(U370="1ª",IF(PAGAMENTOS!J370="","AGUARDANDO LIBERAÇÃO","NO FINANCEIRO"),"OK"))))</f>
        <v>AGUARDANDO VISTORIA</v>
      </c>
      <c r="W370" s="233">
        <f>IF(U370="4ª",IF(PAGAMENTOS!AH370="",PAGAMENTOS!AG370,PAGAMENTOS!AH370),IF(U370="3ª",IF(PAGAMENTOS!Z370="",PAGAMENTOS!Y370,PAGAMENTOS!Z370),IF(U370="2ª",IF(PAGAMENTOS!R370="",PAGAMENTOS!Q370,PAGAMENTOS!R370),IF(U370="1ª",IF(PAGAMENTOS!J370="",PAGAMENTOS!I370,PAGAMENTOS!J370),"OK"))))</f>
        <v>43340</v>
      </c>
      <c r="X370" s="18">
        <f>MAX(VISTORIA!Y370,VISTORIA!U370,VISTORIA!Q370,VISTORIA!M370,VISTORIA!I370)</f>
        <v>1</v>
      </c>
      <c r="Y370" s="18">
        <f>IF(VISTORIA!Y370&lt;&gt;"",VISTORIA!Y370,IF(VISTORIA!U370&lt;&gt;"",VISTORIA!U370,IF(VISTORIA!Q370&lt;&gt;"",VISTORIA!Q370,IF(VISTORIA!M370&lt;&gt;"",VISTORIA!M370,IF(VISTORIA!I370&lt;&gt;"",VISTORIA!I370,0)))))</f>
        <v>1</v>
      </c>
      <c r="Z370" s="233">
        <f>IF(VISTORIA!Y370&lt;&gt;"",VISTORIA!W370,IF(VISTORIA!U370&lt;&gt;"",VISTORIA!S370,IF(VISTORIA!Q370&lt;&gt;"",VISTORIA!O370,IF(VISTORIA!M370&lt;&gt;"",VISTORIA!K370,IF(VISTORIA!I370&lt;&gt;"",VISTORIA!G370,"NA")))))</f>
        <v>43342</v>
      </c>
      <c r="AA370" s="233">
        <f>IF(VISTORIA!Y370&lt;&gt;"",VISTORIA!X370,IF(VISTORIA!U370&lt;&gt;"",VISTORIA!T370,IF(VISTORIA!Q370&lt;&gt;"",VISTORIA!P370,IF(VISTORIA!M370&lt;&gt;"",VISTORIA!L370,IF(VISTORIA!I370&lt;&gt;"",VISTORIA!H370,"NA")))))</f>
        <v>43564</v>
      </c>
      <c r="AB370" s="233" t="str">
        <f>IF(OR(G370="AGUARDANDO PRESTAÇÃO DE CONTAS",G370="AGUARDANDO APROVAÇÃO PRESTAÇÃO DE CONTAS",G370="CONCLUÍDO"),"PTM CONCLUÍDO",IF(AND(VISTORIA!X370="",VISTORIA!W370&lt;&gt;""),VISTORIA!W370,IF(AND(VISTORIA!T370="",VISTORIA!S370&lt;&gt;""),VISTORIA!S370,IF(AND(VISTORIA!P370="",VISTORIA!O370&lt;&gt;""),VISTORIA!O370,IF(AND(VISTORIA!L370="",VISTORIA!K370&lt;&gt;""),VISTORIA!K370,IF(AND(VISTORIA!H370="",VISTORIA!G370&lt;&gt;""),VISTORIA!G370,"SEM PEDIDO"))))))</f>
        <v>SEM PEDIDO</v>
      </c>
      <c r="AC370" s="18" t="str">
        <f>IFERROR(INDEX('CONCLUSÃO INFORMAL'!370:370,MATCH(MAX('CONCLUSÃO INFORMAL'!H370,'CONCLUSÃO INFORMAL'!L370,'CONCLUSÃO INFORMAL'!P370),'CONCLUSÃO INFORMAL'!370:370,0)-1),"NÃO INFORMADO")</f>
        <v>NÃO INFORMADO</v>
      </c>
      <c r="AD370" s="233" t="str">
        <f>IFERROR(INDEX('CONCLUSÃO INFORMAL'!370:370,MATCH(MAX('CONCLUSÃO INFORMAL'!H370,'CONCLUSÃO INFORMAL'!L370,'CONCLUSÃO INFORMAL'!P370),'CONCLUSÃO INFORMAL'!370:370,0)),"NÃO INFORMADO")</f>
        <v>NÃO INFORMADO</v>
      </c>
      <c r="AE370" s="1950" t="str">
        <f>IFERROR(INDEX('CONCLUSÃO INFORMAL'!370:370,MATCH(MAX('CONCLUSÃO INFORMAL'!H370,'CONCLUSÃO INFORMAL'!L370,'CONCLUSÃO INFORMAL'!P370),'CONCLUSÃO INFORMAL'!370:370,0)+1),"NÃO INFORMADO")</f>
        <v>NÃO INFORMADO</v>
      </c>
    </row>
    <row r="371" spans="2:31" ht="275.5" x14ac:dyDescent="0.35">
      <c r="B371" s="7" t="str">
        <f>'INF GERAIS'!B371&amp;IFERROR(IF(INDEX(APOIO!$A$5:$A$50,MATCH('INF GERAIS'!N371,APOIO!$B$5:$B$50,0))="NÃO",APOIO!$A$2&amp;"NÃO VÁLIDO",""),"")</f>
        <v>2014.0348</v>
      </c>
      <c r="C371" s="1950" t="str">
        <f>'INF GERAIS'!C371</f>
        <v>AGRESTE CENTRAL</v>
      </c>
      <c r="D371" s="1950" t="str">
        <f>'INF GERAIS'!D371</f>
        <v>SÃO CAETANO</v>
      </c>
      <c r="E371" s="1950" t="str">
        <f>'INF GERAIS'!E371</f>
        <v xml:space="preserve">RECAPEAMENTO ASFÁLTICA CBUQ: RUA ALTO DO ROSÁRIO, RUA JOSÉ BEZERRA SOBRINHO, AV. 7 DE SETEMBRO, RUA 15 DE NOVEMBRO RUA JOÃO PAES DE LIRA, RUA OSVALDO PONTES, RUA PREFEITO CAETANO GOMES, RUA OLINDINO SANTINO NA MESMA VIA, RUA LUIZ COIMBRA, RUA VEREADOR JOÃO CLEMENTE E PRAÇA ANANIAS DE MENEZES; E PAVIMENTAÇÃO EM PARALELEPÍEDOS GRANÍTICOS: :  DA 1ª TRAVESSA DO CAMPO ATÉ A 11ª </v>
      </c>
      <c r="F371" s="1950" t="str">
        <f>'INF GERAIS'!G371</f>
        <v>NORMAL</v>
      </c>
      <c r="G371" s="1950" t="str">
        <f>'INF GERAIS'!N371</f>
        <v>TERMO DE ENCERRAMENTO</v>
      </c>
      <c r="H371" s="1950" t="str">
        <f>'INF GERAIS'!O371</f>
        <v>CONCLUÍDA</v>
      </c>
      <c r="I371" s="11">
        <f>'INF GERAIS'!I371</f>
        <v>1207546.4666666666</v>
      </c>
      <c r="J371" s="11">
        <f>'INF GERAIS'!J371</f>
        <v>913671.4</v>
      </c>
      <c r="K371" s="11">
        <f>'INF GERAIS'!K371</f>
        <v>864732.35</v>
      </c>
      <c r="L371" s="11">
        <f>'INF GERAIS'!L371</f>
        <v>0</v>
      </c>
      <c r="M371" s="11">
        <f>'INF GERAIS'!M371</f>
        <v>8488.36</v>
      </c>
      <c r="N371" s="233">
        <f>IF(MAX(PAGAMENTOS!M371,PAGAMENTOS!U371,PAGAMENTOS!AC371,PAGAMENTOS!AK371,PAGAMENTOS!AQ371,PAGAMENTOS!AW371)=0,"SEM PAGAMENTO",IFERROR(INDEX(PAGAMENTOS!371:371,MATCH(MAX(PAGAMENTOS!M371,PAGAMENTOS!U371,PAGAMENTOS!AC371,PAGAMENTOS!AK371,PAGAMENTOS!AQ371,PAGAMENTOS!AW371),PAGAMENTOS!371:371,0)),"SEM PAGAMENTO"))</f>
        <v>43285</v>
      </c>
      <c r="O371" s="120" t="str">
        <f>IF(MAX(PAGAMENTOS!M371,PAGAMENTOS!U371,PAGAMENTOS!AC371,PAGAMENTOS!AK371,PAGAMENTOS!AQ371,PAGAMENTOS!AW371)=0,"SEM PAGAMENTO",IFERROR(IF(MATCH(MAX(PAGAMENTOS!M371,PAGAMENTOS!U371,PAGAMENTOS!AC371,PAGAMENTOS!AK371,PAGAMENTOS!AQ371,PAGAMENTOS!AW371),PAGAMENTOS!371:371,0)&gt;40,INDEX(PAGAMENTOS!371:371,MATCH(MAX(PAGAMENTOS!M371,PAGAMENTOS!U371,PAGAMENTOS!AC371,PAGAMENTOS!AK371,PAGAMENTOS!AQ371,PAGAMENTOS!AW371),PAGAMENTOS!371:371,0)-2)&amp;" P COMP.",IF(MATCH(MAX(PAGAMENTOS!M371,PAGAMENTOS!U371,PAGAMENTOS!AC371,PAGAMENTOS!AK371,PAGAMENTOS!AQ371,PAGAMENTOS!AW371),PAGAMENTOS!371:371,0)=13,"1ª P",IF(MATCH(MAX(PAGAMENTOS!M371,PAGAMENTOS!U371,PAGAMENTOS!AC371,PAGAMENTOS!AK371,PAGAMENTOS!AQ371,PAGAMENTOS!AW371),PAGAMENTOS!371:371,0)=21,"2ª P",IF(MATCH(MAX(PAGAMENTOS!M371,PAGAMENTOS!U371,PAGAMENTOS!AC371,PAGAMENTOS!AK371,PAGAMENTOS!AQ371,PAGAMENTOS!AW371),PAGAMENTOS!371:371,0)=29,"3ª P",IF(PAGAMENTOS!AC371=PAGAMENTOS!AK371,"4ª P","4ª P"))))),"SEM PAGAMENTO"))</f>
        <v>4ª P</v>
      </c>
      <c r="P371" s="11">
        <f>IF(MAX(PAGAMENTOS!M371,PAGAMENTOS!U371,PAGAMENTOS!AC371,PAGAMENTOS!AK371,PAGAMENTOS!AQ371,PAGAMENTOS!AW371)=0,"SEM PAGAMENTO",IFERROR(INDEX(PAGAMENTOS!371:371,MATCH(MAX(PAGAMENTOS!M371,PAGAMENTOS!U371,PAGAMENTOS!AC371,PAGAMENTOS!AK371,PAGAMENTOS!AQ371,PAGAMENTOS!AW371),PAGAMENTOS!371:371,0)-1),"SEM PAGAMENTO"))</f>
        <v>172946.23</v>
      </c>
      <c r="Q371" s="11">
        <f>SUM(PAGAMENTOS!G371,PAGAMENTOS!L371,PAGAMENTOS!T371,PAGAMENTOS!AB371,PAGAMENTOS!AJ371,PAGAMENTOS!AP371,PAGAMENTOS!AV371)</f>
        <v>864732.35</v>
      </c>
      <c r="R371" s="11">
        <f>SUM(PAGAMENTOS!G371,PAGAMENTOS!H371,PAGAMENTOS!L371,PAGAMENTOS!T371,PAGAMENTOS!AB371,PAGAMENTOS!AJ371,PAGAMENTOS!AP371,PAGAMENTOS!AV371)</f>
        <v>864732.35</v>
      </c>
      <c r="S371" s="17">
        <f t="shared" si="5"/>
        <v>1</v>
      </c>
      <c r="T371" s="11">
        <f>IF(RIGHT(B371)="O",0,IF(AND(R371=0,PAGAMENTOS!H371&lt;&gt;0),0,K371-R371))</f>
        <v>0</v>
      </c>
      <c r="U371" s="120" t="str">
        <f>IF(AND(OR(PAGAMENTOS!AG371&lt;&gt;"",PAGAMENTOS!AH371&lt;&gt;""),PAGAMENTOS!AK371=""),"4ª",IF(AND(OR(PAGAMENTOS!Y371&lt;&gt;"",PAGAMENTOS!Z371&lt;&gt;""),PAGAMENTOS!AC371=""),"3ª",IF(AND(OR(PAGAMENTOS!Q371&lt;&gt;"",PAGAMENTOS!R371&lt;&gt;""),PAGAMENTOS!U371=""),"2ª",IF(AND(OR(PAGAMENTOS!I371&lt;&gt;"",PAGAMENTOS!J371&lt;&gt;""),PAGAMENTOS!M371=""),"1ª","OK"))))</f>
        <v>OK</v>
      </c>
      <c r="V371" s="120" t="str">
        <f>IF(U371="4ª",IF(PAGAMENTOS!AH371="","AGUARDANDO VISTORIA","NO FINANCEIRO"),IF(U371="3ª",IF(PAGAMENTOS!Z371="","AGUARDANDO VISTORIA","NO FINANCEIRO"),IF(U371="2ª",IF(PAGAMENTOS!R371="","AGUARDANDO VISTORIA","NO FINANCEIRO"),IF(U371="1ª",IF(PAGAMENTOS!J371="","AGUARDANDO LIBERAÇÃO","NO FINANCEIRO"),"OK"))))</f>
        <v>OK</v>
      </c>
      <c r="W371" s="233" t="str">
        <f>IF(U371="4ª",IF(PAGAMENTOS!AH371="",PAGAMENTOS!AG371,PAGAMENTOS!AH371),IF(U371="3ª",IF(PAGAMENTOS!Z371="",PAGAMENTOS!Y371,PAGAMENTOS!Z371),IF(U371="2ª",IF(PAGAMENTOS!R371="",PAGAMENTOS!Q371,PAGAMENTOS!R371),IF(U371="1ª",IF(PAGAMENTOS!J371="",PAGAMENTOS!I371,PAGAMENTOS!J371),"OK"))))</f>
        <v>OK</v>
      </c>
      <c r="X371" s="18">
        <f>MAX(VISTORIA!Y371,VISTORIA!U371,VISTORIA!Q371,VISTORIA!M371,VISTORIA!I371)</f>
        <v>1</v>
      </c>
      <c r="Y371" s="18">
        <f>IF(VISTORIA!Y371&lt;&gt;"",VISTORIA!Y371,IF(VISTORIA!U371&lt;&gt;"",VISTORIA!U371,IF(VISTORIA!Q371&lt;&gt;"",VISTORIA!Q371,IF(VISTORIA!M371&lt;&gt;"",VISTORIA!M371,IF(VISTORIA!I371&lt;&gt;"",VISTORIA!I371,0)))))</f>
        <v>1</v>
      </c>
      <c r="Z371" s="233">
        <f>IF(VISTORIA!Y371&lt;&gt;"",VISTORIA!W371,IF(VISTORIA!U371&lt;&gt;"",VISTORIA!S371,IF(VISTORIA!Q371&lt;&gt;"",VISTORIA!O371,IF(VISTORIA!M371&lt;&gt;"",VISTORIA!K371,IF(VISTORIA!I371&lt;&gt;"",VISTORIA!G371,"NA")))))</f>
        <v>43222</v>
      </c>
      <c r="AA371" s="233">
        <f>IF(VISTORIA!Y371&lt;&gt;"",VISTORIA!X371,IF(VISTORIA!U371&lt;&gt;"",VISTORIA!T371,IF(VISTORIA!Q371&lt;&gt;"",VISTORIA!P371,IF(VISTORIA!M371&lt;&gt;"",VISTORIA!L371,IF(VISTORIA!I371&lt;&gt;"",VISTORIA!H371,"NA")))))</f>
        <v>43231</v>
      </c>
      <c r="AB371" s="233" t="str">
        <f>IF(OR(G371="AGUARDANDO PRESTAÇÃO DE CONTAS",G371="AGUARDANDO APROVAÇÃO PRESTAÇÃO DE CONTAS",G371="CONCLUÍDO"),"PTM CONCLUÍDO",IF(AND(VISTORIA!X371="",VISTORIA!W371&lt;&gt;""),VISTORIA!W371,IF(AND(VISTORIA!T371="",VISTORIA!S371&lt;&gt;""),VISTORIA!S371,IF(AND(VISTORIA!P371="",VISTORIA!O371&lt;&gt;""),VISTORIA!O371,IF(AND(VISTORIA!L371="",VISTORIA!K371&lt;&gt;""),VISTORIA!K371,IF(AND(VISTORIA!H371="",VISTORIA!G371&lt;&gt;""),VISTORIA!G371,"SEM PEDIDO"))))))</f>
        <v>SEM PEDIDO</v>
      </c>
      <c r="AC371" s="18" t="str">
        <f>IFERROR(INDEX('CONCLUSÃO INFORMAL'!371:371,MATCH(MAX('CONCLUSÃO INFORMAL'!H371,'CONCLUSÃO INFORMAL'!L371,'CONCLUSÃO INFORMAL'!P371),'CONCLUSÃO INFORMAL'!371:371,0)-1),"NÃO INFORMADO")</f>
        <v>NÃO INFORMADO</v>
      </c>
      <c r="AD371" s="233" t="str">
        <f>IFERROR(INDEX('CONCLUSÃO INFORMAL'!371:371,MATCH(MAX('CONCLUSÃO INFORMAL'!H371,'CONCLUSÃO INFORMAL'!L371,'CONCLUSÃO INFORMAL'!P371),'CONCLUSÃO INFORMAL'!371:371,0)),"NÃO INFORMADO")</f>
        <v>NÃO INFORMADO</v>
      </c>
      <c r="AE371" s="1950" t="str">
        <f>IFERROR(INDEX('CONCLUSÃO INFORMAL'!371:371,MATCH(MAX('CONCLUSÃO INFORMAL'!H371,'CONCLUSÃO INFORMAL'!L371,'CONCLUSÃO INFORMAL'!P371),'CONCLUSÃO INFORMAL'!371:371,0)+1),"NÃO INFORMADO")</f>
        <v>NÃO INFORMADO</v>
      </c>
    </row>
    <row r="372" spans="2:31" ht="43.5" x14ac:dyDescent="0.35">
      <c r="B372" s="7" t="str">
        <f>'INF GERAIS'!B372&amp;IFERROR(IF(INDEX(APOIO!$A$5:$A$50,MATCH('INF GERAIS'!N372,APOIO!$B$5:$B$50,0))="NÃO",APOIO!$A$2&amp;"NÃO VÁLIDO",""),"")</f>
        <v>2014.0349</v>
      </c>
      <c r="C372" s="1950" t="str">
        <f>'INF GERAIS'!C372</f>
        <v>AGRESTE CENTRAL</v>
      </c>
      <c r="D372" s="1950" t="str">
        <f>'INF GERAIS'!D372</f>
        <v>SÃO CAETANO</v>
      </c>
      <c r="E372" s="1950" t="str">
        <f>'INF GERAIS'!E372</f>
        <v>REFORMA E AMPLIAÇÃO DA PRAÇA PRESIDENTE TANCREDO NEVES GOMES</v>
      </c>
      <c r="F372" s="1950" t="str">
        <f>'INF GERAIS'!G372</f>
        <v>NORMAL</v>
      </c>
      <c r="G372" s="1950" t="str">
        <f>'INF GERAIS'!N372</f>
        <v>AGUARDANDO APROVAÇÃO PRESTAÇÃO DE CONTAS (SECRETARIA)</v>
      </c>
      <c r="H372" s="1950" t="str">
        <f>'INF GERAIS'!O372</f>
        <v>CONCLUÍDA</v>
      </c>
      <c r="I372" s="11">
        <f>'INF GERAIS'!I372</f>
        <v>1207546.4666666666</v>
      </c>
      <c r="J372" s="11">
        <f>'INF GERAIS'!J372</f>
        <v>98418.89</v>
      </c>
      <c r="K372" s="11">
        <f>'INF GERAIS'!K372</f>
        <v>98418.89</v>
      </c>
      <c r="L372" s="11">
        <f>'INF GERAIS'!L372</f>
        <v>0</v>
      </c>
      <c r="M372" s="11">
        <f>'INF GERAIS'!M372</f>
        <v>0</v>
      </c>
      <c r="N372" s="233">
        <f>IF(MAX(PAGAMENTOS!M372,PAGAMENTOS!U372,PAGAMENTOS!AC372,PAGAMENTOS!AK372,PAGAMENTOS!AQ372,PAGAMENTOS!AW372)=0,"SEM PAGAMENTO",IFERROR(INDEX(PAGAMENTOS!372:372,MATCH(MAX(PAGAMENTOS!M372,PAGAMENTOS!U372,PAGAMENTOS!AC372,PAGAMENTOS!AK372,PAGAMENTOS!AQ372,PAGAMENTOS!AW372),PAGAMENTOS!372:372,0)),"SEM PAGAMENTO"))</f>
        <v>43116</v>
      </c>
      <c r="O372" s="120" t="str">
        <f>IF(MAX(PAGAMENTOS!M372,PAGAMENTOS!U372,PAGAMENTOS!AC372,PAGAMENTOS!AK372,PAGAMENTOS!AQ372,PAGAMENTOS!AW372)=0,"SEM PAGAMENTO",IFERROR(IF(MATCH(MAX(PAGAMENTOS!M372,PAGAMENTOS!U372,PAGAMENTOS!AC372,PAGAMENTOS!AK372,PAGAMENTOS!AQ372,PAGAMENTOS!AW372),PAGAMENTOS!372:372,0)&gt;40,INDEX(PAGAMENTOS!372:372,MATCH(MAX(PAGAMENTOS!M372,PAGAMENTOS!U372,PAGAMENTOS!AC372,PAGAMENTOS!AK372,PAGAMENTOS!AQ372,PAGAMENTOS!AW372),PAGAMENTOS!372:372,0)-2)&amp;" P COMP.",IF(MATCH(MAX(PAGAMENTOS!M372,PAGAMENTOS!U372,PAGAMENTOS!AC372,PAGAMENTOS!AK372,PAGAMENTOS!AQ372,PAGAMENTOS!AW372),PAGAMENTOS!372:372,0)=13,"1ª P",IF(MATCH(MAX(PAGAMENTOS!M372,PAGAMENTOS!U372,PAGAMENTOS!AC372,PAGAMENTOS!AK372,PAGAMENTOS!AQ372,PAGAMENTOS!AW372),PAGAMENTOS!372:372,0)=21,"2ª P",IF(MATCH(MAX(PAGAMENTOS!M372,PAGAMENTOS!U372,PAGAMENTOS!AC372,PAGAMENTOS!AK372,PAGAMENTOS!AQ372,PAGAMENTOS!AW372),PAGAMENTOS!372:372,0)=29,"3ª P",IF(PAGAMENTOS!AC372=PAGAMENTOS!AK372,"4ª P","4ª P"))))),"SEM PAGAMENTO"))</f>
        <v>4ª P</v>
      </c>
      <c r="P372" s="11">
        <f>IF(MAX(PAGAMENTOS!M372,PAGAMENTOS!U372,PAGAMENTOS!AC372,PAGAMENTOS!AK372,PAGAMENTOS!AQ372,PAGAMENTOS!AW372)=0,"SEM PAGAMENTO",IFERROR(INDEX(PAGAMENTOS!372:372,MATCH(MAX(PAGAMENTOS!M372,PAGAMENTOS!U372,PAGAMENTOS!AC372,PAGAMENTOS!AK372,PAGAMENTOS!AQ372,PAGAMENTOS!AW372),PAGAMENTOS!372:372,0)-1),"SEM PAGAMENTO"))</f>
        <v>3145.54</v>
      </c>
      <c r="Q372" s="11">
        <f>SUM(PAGAMENTOS!G372,PAGAMENTOS!L372,PAGAMENTOS!T372,PAGAMENTOS!AB372,PAGAMENTOS!AJ372,PAGAMENTOS!AP372,PAGAMENTOS!AV372)</f>
        <v>98418.89</v>
      </c>
      <c r="R372" s="11">
        <f>SUM(PAGAMENTOS!G372,PAGAMENTOS!H372,PAGAMENTOS!L372,PAGAMENTOS!T372,PAGAMENTOS!AB372,PAGAMENTOS!AJ372,PAGAMENTOS!AP372,PAGAMENTOS!AV372)</f>
        <v>98418.89</v>
      </c>
      <c r="S372" s="17">
        <f t="shared" si="5"/>
        <v>1</v>
      </c>
      <c r="T372" s="11">
        <f>IF(RIGHT(B372)="O",0,IF(AND(R372=0,PAGAMENTOS!H372&lt;&gt;0),0,K372-R372))</f>
        <v>0</v>
      </c>
      <c r="U372" s="120" t="str">
        <f>IF(AND(OR(PAGAMENTOS!AG372&lt;&gt;"",PAGAMENTOS!AH372&lt;&gt;""),PAGAMENTOS!AK372=""),"4ª",IF(AND(OR(PAGAMENTOS!Y372&lt;&gt;"",PAGAMENTOS!Z372&lt;&gt;""),PAGAMENTOS!AC372=""),"3ª",IF(AND(OR(PAGAMENTOS!Q372&lt;&gt;"",PAGAMENTOS!R372&lt;&gt;""),PAGAMENTOS!U372=""),"2ª",IF(AND(OR(PAGAMENTOS!I372&lt;&gt;"",PAGAMENTOS!J372&lt;&gt;""),PAGAMENTOS!M372=""),"1ª","OK"))))</f>
        <v>OK</v>
      </c>
      <c r="V372" s="120" t="str">
        <f>IF(U372="4ª",IF(PAGAMENTOS!AH372="","AGUARDANDO VISTORIA","NO FINANCEIRO"),IF(U372="3ª",IF(PAGAMENTOS!Z372="","AGUARDANDO VISTORIA","NO FINANCEIRO"),IF(U372="2ª",IF(PAGAMENTOS!R372="","AGUARDANDO VISTORIA","NO FINANCEIRO"),IF(U372="1ª",IF(PAGAMENTOS!J372="","AGUARDANDO LIBERAÇÃO","NO FINANCEIRO"),"OK"))))</f>
        <v>OK</v>
      </c>
      <c r="W372" s="233" t="str">
        <f>IF(U372="4ª",IF(PAGAMENTOS!AH372="",PAGAMENTOS!AG372,PAGAMENTOS!AH372),IF(U372="3ª",IF(PAGAMENTOS!Z372="",PAGAMENTOS!Y372,PAGAMENTOS!Z372),IF(U372="2ª",IF(PAGAMENTOS!R372="",PAGAMENTOS!Q372,PAGAMENTOS!R372),IF(U372="1ª",IF(PAGAMENTOS!J372="",PAGAMENTOS!I372,PAGAMENTOS!J372),"OK"))))</f>
        <v>OK</v>
      </c>
      <c r="X372" s="18">
        <f>MAX(VISTORIA!Y372,VISTORIA!U372,VISTORIA!Q372,VISTORIA!M372,VISTORIA!I372)</f>
        <v>1</v>
      </c>
      <c r="Y372" s="18">
        <f>IF(VISTORIA!Y372&lt;&gt;"",VISTORIA!Y372,IF(VISTORIA!U372&lt;&gt;"",VISTORIA!U372,IF(VISTORIA!Q372&lt;&gt;"",VISTORIA!Q372,IF(VISTORIA!M372&lt;&gt;"",VISTORIA!M372,IF(VISTORIA!I372&lt;&gt;"",VISTORIA!I372,0)))))</f>
        <v>1</v>
      </c>
      <c r="Z372" s="233">
        <f>IF(VISTORIA!Y372&lt;&gt;"",VISTORIA!W372,IF(VISTORIA!U372&lt;&gt;"",VISTORIA!S372,IF(VISTORIA!Q372&lt;&gt;"",VISTORIA!O372,IF(VISTORIA!M372&lt;&gt;"",VISTORIA!K372,IF(VISTORIA!I372&lt;&gt;"",VISTORIA!G372,"NA")))))</f>
        <v>42850</v>
      </c>
      <c r="AA372" s="233">
        <f>IF(VISTORIA!Y372&lt;&gt;"",VISTORIA!X372,IF(VISTORIA!U372&lt;&gt;"",VISTORIA!T372,IF(VISTORIA!Q372&lt;&gt;"",VISTORIA!P372,IF(VISTORIA!M372&lt;&gt;"",VISTORIA!L372,IF(VISTORIA!I372&lt;&gt;"",VISTORIA!H372,"NA")))))</f>
        <v>42879</v>
      </c>
      <c r="AB372" s="233" t="str">
        <f>IF(OR(G372="AGUARDANDO PRESTAÇÃO DE CONTAS",G372="AGUARDANDO APROVAÇÃO PRESTAÇÃO DE CONTAS",G372="CONCLUÍDO"),"PTM CONCLUÍDO",IF(AND(VISTORIA!X372="",VISTORIA!W372&lt;&gt;""),VISTORIA!W372,IF(AND(VISTORIA!T372="",VISTORIA!S372&lt;&gt;""),VISTORIA!S372,IF(AND(VISTORIA!P372="",VISTORIA!O372&lt;&gt;""),VISTORIA!O372,IF(AND(VISTORIA!L372="",VISTORIA!K372&lt;&gt;""),VISTORIA!K372,IF(AND(VISTORIA!H372="",VISTORIA!G372&lt;&gt;""),VISTORIA!G372,"SEM PEDIDO"))))))</f>
        <v>SEM PEDIDO</v>
      </c>
      <c r="AC372" s="18" t="str">
        <f>IFERROR(INDEX('CONCLUSÃO INFORMAL'!372:372,MATCH(MAX('CONCLUSÃO INFORMAL'!H372,'CONCLUSÃO INFORMAL'!L372,'CONCLUSÃO INFORMAL'!P372),'CONCLUSÃO INFORMAL'!372:372,0)-1),"NÃO INFORMADO")</f>
        <v>NÃO INFORMADO</v>
      </c>
      <c r="AD372" s="233" t="str">
        <f>IFERROR(INDEX('CONCLUSÃO INFORMAL'!372:372,MATCH(MAX('CONCLUSÃO INFORMAL'!H372,'CONCLUSÃO INFORMAL'!L372,'CONCLUSÃO INFORMAL'!P372),'CONCLUSÃO INFORMAL'!372:372,0)),"NÃO INFORMADO")</f>
        <v>NÃO INFORMADO</v>
      </c>
      <c r="AE372" s="1950" t="str">
        <f>IFERROR(INDEX('CONCLUSÃO INFORMAL'!372:372,MATCH(MAX('CONCLUSÃO INFORMAL'!H372,'CONCLUSÃO INFORMAL'!L372,'CONCLUSÃO INFORMAL'!P372),'CONCLUSÃO INFORMAL'!372:372,0)+1),"NÃO INFORMADO")</f>
        <v>NÃO INFORMADO</v>
      </c>
    </row>
    <row r="373" spans="2:31" ht="43.5" x14ac:dyDescent="0.35">
      <c r="B373" s="7" t="str">
        <f>'INF GERAIS'!B373&amp;IFERROR(IF(INDEX(APOIO!$A$5:$A$50,MATCH('INF GERAIS'!N373,APOIO!$B$5:$B$50,0))="NÃO",APOIO!$A$2&amp;"NÃO VÁLIDO",""),"")</f>
        <v>2014.0350</v>
      </c>
      <c r="C373" s="1950" t="str">
        <f>'INF GERAIS'!C373</f>
        <v>AGRESTE CENTRAL</v>
      </c>
      <c r="D373" s="1950" t="str">
        <f>'INF GERAIS'!D373</f>
        <v>SÃO CAETANO</v>
      </c>
      <c r="E373" s="1950" t="str">
        <f>'INF GERAIS'!E373</f>
        <v>REVITALIZAÇÃO DOS CANTEIROS DO CENTRO</v>
      </c>
      <c r="F373" s="1950" t="str">
        <f>'INF GERAIS'!G373</f>
        <v>NORMAL</v>
      </c>
      <c r="G373" s="1950" t="str">
        <f>'INF GERAIS'!N373</f>
        <v>TERMO DE ENCERRAMENTO</v>
      </c>
      <c r="H373" s="1950" t="str">
        <f>'INF GERAIS'!O373</f>
        <v>CONCLUÍDA</v>
      </c>
      <c r="I373" s="11">
        <f>'INF GERAIS'!I373</f>
        <v>1207546.4666666666</v>
      </c>
      <c r="J373" s="11">
        <f>'INF GERAIS'!J373</f>
        <v>50013.02</v>
      </c>
      <c r="K373" s="11">
        <f>'INF GERAIS'!K373</f>
        <v>50013.02</v>
      </c>
      <c r="L373" s="11">
        <f>'INF GERAIS'!L373</f>
        <v>0</v>
      </c>
      <c r="M373" s="11">
        <f>'INF GERAIS'!M373</f>
        <v>0</v>
      </c>
      <c r="N373" s="233">
        <f>IF(MAX(PAGAMENTOS!M373,PAGAMENTOS!U373,PAGAMENTOS!AC373,PAGAMENTOS!AK373,PAGAMENTOS!AQ373,PAGAMENTOS!AW373)=0,"SEM PAGAMENTO",IFERROR(INDEX(PAGAMENTOS!373:373,MATCH(MAX(PAGAMENTOS!M373,PAGAMENTOS!U373,PAGAMENTOS!AC373,PAGAMENTOS!AK373,PAGAMENTOS!AQ373,PAGAMENTOS!AW373),PAGAMENTOS!373:373,0)),"SEM PAGAMENTO"))</f>
        <v>42961</v>
      </c>
      <c r="O373" s="120" t="str">
        <f>IF(MAX(PAGAMENTOS!M373,PAGAMENTOS!U373,PAGAMENTOS!AC373,PAGAMENTOS!AK373,PAGAMENTOS!AQ373,PAGAMENTOS!AW373)=0,"SEM PAGAMENTO",IFERROR(IF(MATCH(MAX(PAGAMENTOS!M373,PAGAMENTOS!U373,PAGAMENTOS!AC373,PAGAMENTOS!AK373,PAGAMENTOS!AQ373,PAGAMENTOS!AW373),PAGAMENTOS!373:373,0)&gt;40,INDEX(PAGAMENTOS!373:373,MATCH(MAX(PAGAMENTOS!M373,PAGAMENTOS!U373,PAGAMENTOS!AC373,PAGAMENTOS!AK373,PAGAMENTOS!AQ373,PAGAMENTOS!AW373),PAGAMENTOS!373:373,0)-2)&amp;" P COMP.",IF(MATCH(MAX(PAGAMENTOS!M373,PAGAMENTOS!U373,PAGAMENTOS!AC373,PAGAMENTOS!AK373,PAGAMENTOS!AQ373,PAGAMENTOS!AW373),PAGAMENTOS!373:373,0)=13,"1ª P",IF(MATCH(MAX(PAGAMENTOS!M373,PAGAMENTOS!U373,PAGAMENTOS!AC373,PAGAMENTOS!AK373,PAGAMENTOS!AQ373,PAGAMENTOS!AW373),PAGAMENTOS!373:373,0)=21,"2ª P",IF(MATCH(MAX(PAGAMENTOS!M373,PAGAMENTOS!U373,PAGAMENTOS!AC373,PAGAMENTOS!AK373,PAGAMENTOS!AQ373,PAGAMENTOS!AW373),PAGAMENTOS!373:373,0)=29,"3ª P",IF(PAGAMENTOS!AC373=PAGAMENTOS!AK373,"4ª P","4ª P"))))),"SEM PAGAMENTO"))</f>
        <v>4ª P</v>
      </c>
      <c r="P373" s="11">
        <f>IF(MAX(PAGAMENTOS!M373,PAGAMENTOS!U373,PAGAMENTOS!AC373,PAGAMENTOS!AK373,PAGAMENTOS!AQ373,PAGAMENTOS!AW373)=0,"SEM PAGAMENTO",IFERROR(INDEX(PAGAMENTOS!373:373,MATCH(MAX(PAGAMENTOS!M373,PAGAMENTOS!U373,PAGAMENTOS!AC373,PAGAMENTOS!AK373,PAGAMENTOS!AQ373,PAGAMENTOS!AW373),PAGAMENTOS!373:373,0)-1),"SEM PAGAMENTO"))</f>
        <v>10002.61</v>
      </c>
      <c r="Q373" s="11">
        <f>SUM(PAGAMENTOS!G373,PAGAMENTOS!L373,PAGAMENTOS!T373,PAGAMENTOS!AB373,PAGAMENTOS!AJ373,PAGAMENTOS!AP373,PAGAMENTOS!AV373)</f>
        <v>50013.020000000004</v>
      </c>
      <c r="R373" s="11">
        <f>SUM(PAGAMENTOS!G373,PAGAMENTOS!H373,PAGAMENTOS!L373,PAGAMENTOS!T373,PAGAMENTOS!AB373,PAGAMENTOS!AJ373,PAGAMENTOS!AP373,PAGAMENTOS!AV373)</f>
        <v>50013.020000000004</v>
      </c>
      <c r="S373" s="17">
        <f t="shared" si="5"/>
        <v>1.0000000000000002</v>
      </c>
      <c r="T373" s="11">
        <f>IF(RIGHT(B373)="O",0,IF(AND(R373=0,PAGAMENTOS!H373&lt;&gt;0),0,K373-R373))</f>
        <v>-7.2759576141834259E-12</v>
      </c>
      <c r="U373" s="120" t="str">
        <f>IF(AND(OR(PAGAMENTOS!AG373&lt;&gt;"",PAGAMENTOS!AH373&lt;&gt;""),PAGAMENTOS!AK373=""),"4ª",IF(AND(OR(PAGAMENTOS!Y373&lt;&gt;"",PAGAMENTOS!Z373&lt;&gt;""),PAGAMENTOS!AC373=""),"3ª",IF(AND(OR(PAGAMENTOS!Q373&lt;&gt;"",PAGAMENTOS!R373&lt;&gt;""),PAGAMENTOS!U373=""),"2ª",IF(AND(OR(PAGAMENTOS!I373&lt;&gt;"",PAGAMENTOS!J373&lt;&gt;""),PAGAMENTOS!M373=""),"1ª","OK"))))</f>
        <v>OK</v>
      </c>
      <c r="V373" s="120" t="str">
        <f>IF(U373="4ª",IF(PAGAMENTOS!AH373="","AGUARDANDO VISTORIA","NO FINANCEIRO"),IF(U373="3ª",IF(PAGAMENTOS!Z373="","AGUARDANDO VISTORIA","NO FINANCEIRO"),IF(U373="2ª",IF(PAGAMENTOS!R373="","AGUARDANDO VISTORIA","NO FINANCEIRO"),IF(U373="1ª",IF(PAGAMENTOS!J373="","AGUARDANDO LIBERAÇÃO","NO FINANCEIRO"),"OK"))))</f>
        <v>OK</v>
      </c>
      <c r="W373" s="233" t="str">
        <f>IF(U373="4ª",IF(PAGAMENTOS!AH373="",PAGAMENTOS!AG373,PAGAMENTOS!AH373),IF(U373="3ª",IF(PAGAMENTOS!Z373="",PAGAMENTOS!Y373,PAGAMENTOS!Z373),IF(U373="2ª",IF(PAGAMENTOS!R373="",PAGAMENTOS!Q373,PAGAMENTOS!R373),IF(U373="1ª",IF(PAGAMENTOS!J373="",PAGAMENTOS!I373,PAGAMENTOS!J373),"OK"))))</f>
        <v>OK</v>
      </c>
      <c r="X373" s="18">
        <f>MAX(VISTORIA!Y373,VISTORIA!U373,VISTORIA!Q373,VISTORIA!M373,VISTORIA!I373)</f>
        <v>1</v>
      </c>
      <c r="Y373" s="18">
        <f>IF(VISTORIA!Y373&lt;&gt;"",VISTORIA!Y373,IF(VISTORIA!U373&lt;&gt;"",VISTORIA!U373,IF(VISTORIA!Q373&lt;&gt;"",VISTORIA!Q373,IF(VISTORIA!M373&lt;&gt;"",VISTORIA!M373,IF(VISTORIA!I373&lt;&gt;"",VISTORIA!I373,0)))))</f>
        <v>1</v>
      </c>
      <c r="Z373" s="233">
        <f>IF(VISTORIA!Y373&lt;&gt;"",VISTORIA!W373,IF(VISTORIA!U373&lt;&gt;"",VISTORIA!S373,IF(VISTORIA!Q373&lt;&gt;"",VISTORIA!O373,IF(VISTORIA!M373&lt;&gt;"",VISTORIA!K373,IF(VISTORIA!I373&lt;&gt;"",VISTORIA!G373,"NA")))))</f>
        <v>42850</v>
      </c>
      <c r="AA373" s="233">
        <f>IF(VISTORIA!Y373&lt;&gt;"",VISTORIA!X373,IF(VISTORIA!U373&lt;&gt;"",VISTORIA!T373,IF(VISTORIA!Q373&lt;&gt;"",VISTORIA!P373,IF(VISTORIA!M373&lt;&gt;"",VISTORIA!L373,IF(VISTORIA!I373&lt;&gt;"",VISTORIA!H373,"NA")))))</f>
        <v>42879</v>
      </c>
      <c r="AB373" s="233" t="str">
        <f>IF(OR(G373="AGUARDANDO PRESTAÇÃO DE CONTAS",G373="AGUARDANDO APROVAÇÃO PRESTAÇÃO DE CONTAS",G373="CONCLUÍDO"),"PTM CONCLUÍDO",IF(AND(VISTORIA!X373="",VISTORIA!W373&lt;&gt;""),VISTORIA!W373,IF(AND(VISTORIA!T373="",VISTORIA!S373&lt;&gt;""),VISTORIA!S373,IF(AND(VISTORIA!P373="",VISTORIA!O373&lt;&gt;""),VISTORIA!O373,IF(AND(VISTORIA!L373="",VISTORIA!K373&lt;&gt;""),VISTORIA!K373,IF(AND(VISTORIA!H373="",VISTORIA!G373&lt;&gt;""),VISTORIA!G373,"SEM PEDIDO"))))))</f>
        <v>SEM PEDIDO</v>
      </c>
      <c r="AC373" s="18" t="str">
        <f>IFERROR(INDEX('CONCLUSÃO INFORMAL'!373:373,MATCH(MAX('CONCLUSÃO INFORMAL'!H373,'CONCLUSÃO INFORMAL'!L373,'CONCLUSÃO INFORMAL'!P373),'CONCLUSÃO INFORMAL'!373:373,0)-1),"NÃO INFORMADO")</f>
        <v>NÃO INFORMADO</v>
      </c>
      <c r="AD373" s="233" t="str">
        <f>IFERROR(INDEX('CONCLUSÃO INFORMAL'!373:373,MATCH(MAX('CONCLUSÃO INFORMAL'!H373,'CONCLUSÃO INFORMAL'!L373,'CONCLUSÃO INFORMAL'!P373),'CONCLUSÃO INFORMAL'!373:373,0)),"NÃO INFORMADO")</f>
        <v>NÃO INFORMADO</v>
      </c>
      <c r="AE373" s="1950" t="str">
        <f>IFERROR(INDEX('CONCLUSÃO INFORMAL'!373:373,MATCH(MAX('CONCLUSÃO INFORMAL'!H373,'CONCLUSÃO INFORMAL'!L373,'CONCLUSÃO INFORMAL'!P373),'CONCLUSÃO INFORMAL'!373:373,0)+1),"NÃO INFORMADO")</f>
        <v>NÃO INFORMADO</v>
      </c>
    </row>
    <row r="374" spans="2:31" ht="72.5" x14ac:dyDescent="0.35">
      <c r="B374" s="7" t="str">
        <f>'INF GERAIS'!B374&amp;IFERROR(IF(INDEX(APOIO!$A$5:$A$50,MATCH('INF GERAIS'!N374,APOIO!$B$5:$B$50,0))="NÃO",APOIO!$A$2&amp;"NÃO VÁLIDO",""),"")</f>
        <v>2014.0351</v>
      </c>
      <c r="C374" s="1950" t="str">
        <f>'INF GERAIS'!C374</f>
        <v>AGRESTE CENTRAL</v>
      </c>
      <c r="D374" s="1950" t="str">
        <f>'INF GERAIS'!D374</f>
        <v>SÃO CAETANO</v>
      </c>
      <c r="E374" s="1950" t="str">
        <f>'INF GERAIS'!E374</f>
        <v>REQUALIFICAÇÃO E HUMANIZAÇÃO DO HOSPITAL MUNICIPAL ADOLPHO PEREIRA CARNEIRO</v>
      </c>
      <c r="F374" s="1950" t="str">
        <f>'INF GERAIS'!G374</f>
        <v>NORMAL</v>
      </c>
      <c r="G374" s="1950" t="str">
        <f>'INF GERAIS'!N374</f>
        <v>E-FISCO (Baixado)</v>
      </c>
      <c r="H374" s="1950" t="str">
        <f>'INF GERAIS'!O374</f>
        <v>CONCLUÍDA</v>
      </c>
      <c r="I374" s="11">
        <f>'INF GERAIS'!I374</f>
        <v>1207546.4666666666</v>
      </c>
      <c r="J374" s="11">
        <f>'INF GERAIS'!J374</f>
        <v>89072.65</v>
      </c>
      <c r="K374" s="11">
        <f>'INF GERAIS'!K374</f>
        <v>89072.65</v>
      </c>
      <c r="L374" s="11">
        <f>'INF GERAIS'!L374</f>
        <v>0</v>
      </c>
      <c r="M374" s="11">
        <f>'INF GERAIS'!M374</f>
        <v>0</v>
      </c>
      <c r="N374" s="233">
        <f>IF(MAX(PAGAMENTOS!M374,PAGAMENTOS!U374,PAGAMENTOS!AC374,PAGAMENTOS!AK374,PAGAMENTOS!AQ374,PAGAMENTOS!AW374)=0,"SEM PAGAMENTO",IFERROR(INDEX(PAGAMENTOS!374:374,MATCH(MAX(PAGAMENTOS!M374,PAGAMENTOS!U374,PAGAMENTOS!AC374,PAGAMENTOS!AK374,PAGAMENTOS!AQ374,PAGAMENTOS!AW374),PAGAMENTOS!374:374,0)),"SEM PAGAMENTO"))</f>
        <v>43644</v>
      </c>
      <c r="O374" s="120" t="str">
        <f>IF(MAX(PAGAMENTOS!M374,PAGAMENTOS!U374,PAGAMENTOS!AC374,PAGAMENTOS!AK374,PAGAMENTOS!AQ374,PAGAMENTOS!AW374)=0,"SEM PAGAMENTO",IFERROR(IF(MATCH(MAX(PAGAMENTOS!M374,PAGAMENTOS!U374,PAGAMENTOS!AC374,PAGAMENTOS!AK374,PAGAMENTOS!AQ374,PAGAMENTOS!AW374),PAGAMENTOS!374:374,0)&gt;40,INDEX(PAGAMENTOS!374:374,MATCH(MAX(PAGAMENTOS!M374,PAGAMENTOS!U374,PAGAMENTOS!AC374,PAGAMENTOS!AK374,PAGAMENTOS!AQ374,PAGAMENTOS!AW374),PAGAMENTOS!374:374,0)-2)&amp;" P COMP.",IF(MATCH(MAX(PAGAMENTOS!M374,PAGAMENTOS!U374,PAGAMENTOS!AC374,PAGAMENTOS!AK374,PAGAMENTOS!AQ374,PAGAMENTOS!AW374),PAGAMENTOS!374:374,0)=13,"1ª P",IF(MATCH(MAX(PAGAMENTOS!M374,PAGAMENTOS!U374,PAGAMENTOS!AC374,PAGAMENTOS!AK374,PAGAMENTOS!AQ374,PAGAMENTOS!AW374),PAGAMENTOS!374:374,0)=21,"2ª P",IF(MATCH(MAX(PAGAMENTOS!M374,PAGAMENTOS!U374,PAGAMENTOS!AC374,PAGAMENTOS!AK374,PAGAMENTOS!AQ374,PAGAMENTOS!AW374),PAGAMENTOS!374:374,0)=29,"3ª P",IF(PAGAMENTOS!AC374=PAGAMENTOS!AK374,"4ª P","4ª P"))))),"SEM PAGAMENTO"))</f>
        <v>4ª P</v>
      </c>
      <c r="P374" s="11">
        <f>IF(MAX(PAGAMENTOS!M374,PAGAMENTOS!U374,PAGAMENTOS!AC374,PAGAMENTOS!AK374,PAGAMENTOS!AQ374,PAGAMENTOS!AW374)=0,"SEM PAGAMENTO",IFERROR(INDEX(PAGAMENTOS!374:374,MATCH(MAX(PAGAMENTOS!M374,PAGAMENTOS!U374,PAGAMENTOS!AC374,PAGAMENTOS!AK374,PAGAMENTOS!AQ374,PAGAMENTOS!AW374),PAGAMENTOS!374:374,0)-1),"SEM PAGAMENTO"))</f>
        <v>9187.76</v>
      </c>
      <c r="Q374" s="11">
        <f>SUM(PAGAMENTOS!G374,PAGAMENTOS!L374,PAGAMENTOS!T374,PAGAMENTOS!AB374,PAGAMENTOS!AJ374,PAGAMENTOS!AP374,PAGAMENTOS!AV374)</f>
        <v>89072.65</v>
      </c>
      <c r="R374" s="11">
        <f>SUM(PAGAMENTOS!G374,PAGAMENTOS!H374,PAGAMENTOS!L374,PAGAMENTOS!T374,PAGAMENTOS!AB374,PAGAMENTOS!AJ374,PAGAMENTOS!AP374,PAGAMENTOS!AV374)</f>
        <v>89072.65</v>
      </c>
      <c r="S374" s="17">
        <f t="shared" si="5"/>
        <v>1</v>
      </c>
      <c r="T374" s="11">
        <f>IF(RIGHT(B374)="O",0,IF(AND(R374=0,PAGAMENTOS!H374&lt;&gt;0),0,K374-R374))</f>
        <v>0</v>
      </c>
      <c r="U374" s="120" t="str">
        <f>IF(AND(OR(PAGAMENTOS!AG374&lt;&gt;"",PAGAMENTOS!AH374&lt;&gt;""),PAGAMENTOS!AK374=""),"4ª",IF(AND(OR(PAGAMENTOS!Y374&lt;&gt;"",PAGAMENTOS!Z374&lt;&gt;""),PAGAMENTOS!AC374=""),"3ª",IF(AND(OR(PAGAMENTOS!Q374&lt;&gt;"",PAGAMENTOS!R374&lt;&gt;""),PAGAMENTOS!U374=""),"2ª",IF(AND(OR(PAGAMENTOS!I374&lt;&gt;"",PAGAMENTOS!J374&lt;&gt;""),PAGAMENTOS!M374=""),"1ª","OK"))))</f>
        <v>OK</v>
      </c>
      <c r="V374" s="120" t="str">
        <f>IF(U374="4ª",IF(PAGAMENTOS!AH374="","AGUARDANDO VISTORIA","NO FINANCEIRO"),IF(U374="3ª",IF(PAGAMENTOS!Z374="","AGUARDANDO VISTORIA","NO FINANCEIRO"),IF(U374="2ª",IF(PAGAMENTOS!R374="","AGUARDANDO VISTORIA","NO FINANCEIRO"),IF(U374="1ª",IF(PAGAMENTOS!J374="","AGUARDANDO LIBERAÇÃO","NO FINANCEIRO"),"OK"))))</f>
        <v>OK</v>
      </c>
      <c r="W374" s="233" t="str">
        <f>IF(U374="4ª",IF(PAGAMENTOS!AH374="",PAGAMENTOS!AG374,PAGAMENTOS!AH374),IF(U374="3ª",IF(PAGAMENTOS!Z374="",PAGAMENTOS!Y374,PAGAMENTOS!Z374),IF(U374="2ª",IF(PAGAMENTOS!R374="",PAGAMENTOS!Q374,PAGAMENTOS!R374),IF(U374="1ª",IF(PAGAMENTOS!J374="",PAGAMENTOS!I374,PAGAMENTOS!J374),"OK"))))</f>
        <v>OK</v>
      </c>
      <c r="X374" s="18">
        <f>MAX(VISTORIA!Y374,VISTORIA!U374,VISTORIA!Q374,VISTORIA!M374,VISTORIA!I374)</f>
        <v>1</v>
      </c>
      <c r="Y374" s="18">
        <f>IF(VISTORIA!Y374&lt;&gt;"",VISTORIA!Y374,IF(VISTORIA!U374&lt;&gt;"",VISTORIA!U374,IF(VISTORIA!Q374&lt;&gt;"",VISTORIA!Q374,IF(VISTORIA!M374&lt;&gt;"",VISTORIA!M374,IF(VISTORIA!I374&lt;&gt;"",VISTORIA!I374,0)))))</f>
        <v>1</v>
      </c>
      <c r="Z374" s="233">
        <f>IF(VISTORIA!Y374&lt;&gt;"",VISTORIA!W374,IF(VISTORIA!U374&lt;&gt;"",VISTORIA!S374,IF(VISTORIA!Q374&lt;&gt;"",VISTORIA!O374,IF(VISTORIA!M374&lt;&gt;"",VISTORIA!K374,IF(VISTORIA!I374&lt;&gt;"",VISTORIA!G374,"NA")))))</f>
        <v>43340</v>
      </c>
      <c r="AA374" s="233">
        <f>IF(VISTORIA!Y374&lt;&gt;"",VISTORIA!X374,IF(VISTORIA!U374&lt;&gt;"",VISTORIA!T374,IF(VISTORIA!Q374&lt;&gt;"",VISTORIA!P374,IF(VISTORIA!M374&lt;&gt;"",VISTORIA!L374,IF(VISTORIA!I374&lt;&gt;"",VISTORIA!H374,"NA")))))</f>
        <v>43371</v>
      </c>
      <c r="AB374" s="233" t="str">
        <f>IF(OR(G374="AGUARDANDO PRESTAÇÃO DE CONTAS",G374="AGUARDANDO APROVAÇÃO PRESTAÇÃO DE CONTAS",G374="CONCLUÍDO"),"PTM CONCLUÍDO",IF(AND(VISTORIA!X374="",VISTORIA!W374&lt;&gt;""),VISTORIA!W374,IF(AND(VISTORIA!T374="",VISTORIA!S374&lt;&gt;""),VISTORIA!S374,IF(AND(VISTORIA!P374="",VISTORIA!O374&lt;&gt;""),VISTORIA!O374,IF(AND(VISTORIA!L374="",VISTORIA!K374&lt;&gt;""),VISTORIA!K374,IF(AND(VISTORIA!H374="",VISTORIA!G374&lt;&gt;""),VISTORIA!G374,"SEM PEDIDO"))))))</f>
        <v>SEM PEDIDO</v>
      </c>
      <c r="AC374" s="18" t="str">
        <f>IFERROR(INDEX('CONCLUSÃO INFORMAL'!374:374,MATCH(MAX('CONCLUSÃO INFORMAL'!H374,'CONCLUSÃO INFORMAL'!L374,'CONCLUSÃO INFORMAL'!P374),'CONCLUSÃO INFORMAL'!374:374,0)-1),"NÃO INFORMADO")</f>
        <v>NÃO INFORMADO</v>
      </c>
      <c r="AD374" s="233" t="str">
        <f>IFERROR(INDEX('CONCLUSÃO INFORMAL'!374:374,MATCH(MAX('CONCLUSÃO INFORMAL'!H374,'CONCLUSÃO INFORMAL'!L374,'CONCLUSÃO INFORMAL'!P374),'CONCLUSÃO INFORMAL'!374:374,0)),"NÃO INFORMADO")</f>
        <v>NÃO INFORMADO</v>
      </c>
      <c r="AE374" s="1950" t="str">
        <f>IFERROR(INDEX('CONCLUSÃO INFORMAL'!374:374,MATCH(MAX('CONCLUSÃO INFORMAL'!H374,'CONCLUSÃO INFORMAL'!L374,'CONCLUSÃO INFORMAL'!P374),'CONCLUSÃO INFORMAL'!374:374,0)+1),"NÃO INFORMADO")</f>
        <v>NÃO INFORMADO</v>
      </c>
    </row>
    <row r="375" spans="2:31" ht="58" x14ac:dyDescent="0.35">
      <c r="B375" s="7" t="str">
        <f>'INF GERAIS'!B375&amp;IFERROR(IF(INDEX(APOIO!$A$5:$A$50,MATCH('INF GERAIS'!N375,APOIO!$B$5:$B$50,0))="NÃO",APOIO!$A$2&amp;"NÃO VÁLIDO",""),"")</f>
        <v>2014.0352</v>
      </c>
      <c r="C375" s="1950" t="str">
        <f>'INF GERAIS'!C375</f>
        <v>AGRESTE MERIDIONAL</v>
      </c>
      <c r="D375" s="1950" t="str">
        <f>'INF GERAIS'!D375</f>
        <v>SÃO JOÃO</v>
      </c>
      <c r="E375" s="1950" t="str">
        <f>'INF GERAIS'!E375</f>
        <v>APOIO A IMPLANTAÇÃO DE INFRA-ESTRUTURA URBANA NO MUNICÍPIO DE SÃO JOÃO-PE</v>
      </c>
      <c r="F375" s="1950" t="str">
        <f>'INF GERAIS'!G375</f>
        <v>NORMAL</v>
      </c>
      <c r="G375" s="1950" t="str">
        <f>'INF GERAIS'!N375</f>
        <v>AGUARDANDO APROVAÇÃO PRESTAÇÃO DE CONTAS (SECRETARIA)</v>
      </c>
      <c r="H375" s="1950" t="str">
        <f>'INF GERAIS'!O375</f>
        <v>CONCLUÍDA</v>
      </c>
      <c r="I375" s="11">
        <f>'INF GERAIS'!I375</f>
        <v>905659.85666666657</v>
      </c>
      <c r="J375" s="11">
        <f>'INF GERAIS'!J375</f>
        <v>785137.09</v>
      </c>
      <c r="K375" s="11">
        <f>'INF GERAIS'!K375</f>
        <v>630390.13</v>
      </c>
      <c r="L375" s="11">
        <f>'INF GERAIS'!L375</f>
        <v>15895.8</v>
      </c>
      <c r="M375" s="11">
        <f>'INF GERAIS'!M375</f>
        <v>138851.16</v>
      </c>
      <c r="N375" s="233">
        <f>IF(MAX(PAGAMENTOS!M375,PAGAMENTOS!U375,PAGAMENTOS!AC375,PAGAMENTOS!AK375,PAGAMENTOS!AQ375,PAGAMENTOS!AW375)=0,"SEM PAGAMENTO",IFERROR(INDEX(PAGAMENTOS!375:375,MATCH(MAX(PAGAMENTOS!M375,PAGAMENTOS!U375,PAGAMENTOS!AC375,PAGAMENTOS!AK375,PAGAMENTOS!AQ375,PAGAMENTOS!AW375),PAGAMENTOS!375:375,0)),"SEM PAGAMENTO"))</f>
        <v>42836</v>
      </c>
      <c r="O375" s="120" t="str">
        <f>IF(MAX(PAGAMENTOS!M375,PAGAMENTOS!U375,PAGAMENTOS!AC375,PAGAMENTOS!AK375,PAGAMENTOS!AQ375,PAGAMENTOS!AW375)=0,"SEM PAGAMENTO",IFERROR(IF(MATCH(MAX(PAGAMENTOS!M375,PAGAMENTOS!U375,PAGAMENTOS!AC375,PAGAMENTOS!AK375,PAGAMENTOS!AQ375,PAGAMENTOS!AW375),PAGAMENTOS!375:375,0)&gt;40,INDEX(PAGAMENTOS!375:375,MATCH(MAX(PAGAMENTOS!M375,PAGAMENTOS!U375,PAGAMENTOS!AC375,PAGAMENTOS!AK375,PAGAMENTOS!AQ375,PAGAMENTOS!AW375),PAGAMENTOS!375:375,0)-2)&amp;" P COMP.",IF(MATCH(MAX(PAGAMENTOS!M375,PAGAMENTOS!U375,PAGAMENTOS!AC375,PAGAMENTOS!AK375,PAGAMENTOS!AQ375,PAGAMENTOS!AW375),PAGAMENTOS!375:375,0)=13,"1ª P",IF(MATCH(MAX(PAGAMENTOS!M375,PAGAMENTOS!U375,PAGAMENTOS!AC375,PAGAMENTOS!AK375,PAGAMENTOS!AQ375,PAGAMENTOS!AW375),PAGAMENTOS!375:375,0)=21,"2ª P",IF(MATCH(MAX(PAGAMENTOS!M375,PAGAMENTOS!U375,PAGAMENTOS!AC375,PAGAMENTOS!AK375,PAGAMENTOS!AQ375,PAGAMENTOS!AW375),PAGAMENTOS!375:375,0)=29,"3ª P",IF(PAGAMENTOS!AC375=PAGAMENTOS!AK375,"4ª P","4ª P"))))),"SEM PAGAMENTO"))</f>
        <v>4ª P</v>
      </c>
      <c r="P375" s="11">
        <f>IF(MAX(PAGAMENTOS!M375,PAGAMENTOS!U375,PAGAMENTOS!AC375,PAGAMENTOS!AK375,PAGAMENTOS!AQ375,PAGAMENTOS!AW375)=0,"SEM PAGAMENTO",IFERROR(INDEX(PAGAMENTOS!375:375,MATCH(MAX(PAGAMENTOS!M375,PAGAMENTOS!U375,PAGAMENTOS!AC375,PAGAMENTOS!AK375,PAGAMENTOS!AQ375,PAGAMENTOS!AW375),PAGAMENTOS!375:375,0)-1),"SEM PAGAMENTO"))</f>
        <v>126078.03</v>
      </c>
      <c r="Q375" s="11">
        <f>SUM(PAGAMENTOS!G375,PAGAMENTOS!L375,PAGAMENTOS!T375,PAGAMENTOS!AB375,PAGAMENTOS!AJ375,PAGAMENTOS!AP375,PAGAMENTOS!AV375)</f>
        <v>630390.13</v>
      </c>
      <c r="R375" s="11">
        <f>SUM(PAGAMENTOS!G375,PAGAMENTOS!H375,PAGAMENTOS!L375,PAGAMENTOS!T375,PAGAMENTOS!AB375,PAGAMENTOS!AJ375,PAGAMENTOS!AP375,PAGAMENTOS!AV375)</f>
        <v>630390.13</v>
      </c>
      <c r="S375" s="17">
        <f t="shared" si="5"/>
        <v>1</v>
      </c>
      <c r="T375" s="11">
        <f>IF(RIGHT(B375)="O",0,IF(AND(R375=0,PAGAMENTOS!H375&lt;&gt;0),0,K375-R375))</f>
        <v>0</v>
      </c>
      <c r="U375" s="120" t="str">
        <f>IF(AND(OR(PAGAMENTOS!AG375&lt;&gt;"",PAGAMENTOS!AH375&lt;&gt;""),PAGAMENTOS!AK375=""),"4ª",IF(AND(OR(PAGAMENTOS!Y375&lt;&gt;"",PAGAMENTOS!Z375&lt;&gt;""),PAGAMENTOS!AC375=""),"3ª",IF(AND(OR(PAGAMENTOS!Q375&lt;&gt;"",PAGAMENTOS!R375&lt;&gt;""),PAGAMENTOS!U375=""),"2ª",IF(AND(OR(PAGAMENTOS!I375&lt;&gt;"",PAGAMENTOS!J375&lt;&gt;""),PAGAMENTOS!M375=""),"1ª","OK"))))</f>
        <v>OK</v>
      </c>
      <c r="V375" s="120" t="str">
        <f>IF(U375="4ª",IF(PAGAMENTOS!AH375="","AGUARDANDO VISTORIA","NO FINANCEIRO"),IF(U375="3ª",IF(PAGAMENTOS!Z375="","AGUARDANDO VISTORIA","NO FINANCEIRO"),IF(U375="2ª",IF(PAGAMENTOS!R375="","AGUARDANDO VISTORIA","NO FINANCEIRO"),IF(U375="1ª",IF(PAGAMENTOS!J375="","AGUARDANDO LIBERAÇÃO","NO FINANCEIRO"),"OK"))))</f>
        <v>OK</v>
      </c>
      <c r="W375" s="233" t="str">
        <f>IF(U375="4ª",IF(PAGAMENTOS!AH375="",PAGAMENTOS!AG375,PAGAMENTOS!AH375),IF(U375="3ª",IF(PAGAMENTOS!Z375="",PAGAMENTOS!Y375,PAGAMENTOS!Z375),IF(U375="2ª",IF(PAGAMENTOS!R375="",PAGAMENTOS!Q375,PAGAMENTOS!R375),IF(U375="1ª",IF(PAGAMENTOS!J375="",PAGAMENTOS!I375,PAGAMENTOS!J375),"OK"))))</f>
        <v>OK</v>
      </c>
      <c r="X375" s="18">
        <f>MAX(VISTORIA!Y375,VISTORIA!U375,VISTORIA!Q375,VISTORIA!M375,VISTORIA!I375)</f>
        <v>1</v>
      </c>
      <c r="Y375" s="18">
        <f>IF(VISTORIA!Y375&lt;&gt;"",VISTORIA!Y375,IF(VISTORIA!U375&lt;&gt;"",VISTORIA!U375,IF(VISTORIA!Q375&lt;&gt;"",VISTORIA!Q375,IF(VISTORIA!M375&lt;&gt;"",VISTORIA!M375,IF(VISTORIA!I375&lt;&gt;"",VISTORIA!I375,0)))))</f>
        <v>1</v>
      </c>
      <c r="Z375" s="233">
        <f>IF(VISTORIA!Y375&lt;&gt;"",VISTORIA!W375,IF(VISTORIA!U375&lt;&gt;"",VISTORIA!S375,IF(VISTORIA!Q375&lt;&gt;"",VISTORIA!O375,IF(VISTORIA!M375&lt;&gt;"",VISTORIA!K375,IF(VISTORIA!I375&lt;&gt;"",VISTORIA!G375,"NA")))))</f>
        <v>42681</v>
      </c>
      <c r="AA375" s="233">
        <f>IF(VISTORIA!Y375&lt;&gt;"",VISTORIA!X375,IF(VISTORIA!U375&lt;&gt;"",VISTORIA!T375,IF(VISTORIA!Q375&lt;&gt;"",VISTORIA!P375,IF(VISTORIA!M375&lt;&gt;"",VISTORIA!L375,IF(VISTORIA!I375&lt;&gt;"",VISTORIA!H375,"NA")))))</f>
        <v>42725</v>
      </c>
      <c r="AB375" s="233" t="str">
        <f>IF(OR(G375="AGUARDANDO PRESTAÇÃO DE CONTAS",G375="AGUARDANDO APROVAÇÃO PRESTAÇÃO DE CONTAS",G375="CONCLUÍDO"),"PTM CONCLUÍDO",IF(AND(VISTORIA!X375="",VISTORIA!W375&lt;&gt;""),VISTORIA!W375,IF(AND(VISTORIA!T375="",VISTORIA!S375&lt;&gt;""),VISTORIA!S375,IF(AND(VISTORIA!P375="",VISTORIA!O375&lt;&gt;""),VISTORIA!O375,IF(AND(VISTORIA!L375="",VISTORIA!K375&lt;&gt;""),VISTORIA!K375,IF(AND(VISTORIA!H375="",VISTORIA!G375&lt;&gt;""),VISTORIA!G375,"SEM PEDIDO"))))))</f>
        <v>SEM PEDIDO</v>
      </c>
      <c r="AC375" s="18" t="str">
        <f>IFERROR(INDEX('CONCLUSÃO INFORMAL'!375:375,MATCH(MAX('CONCLUSÃO INFORMAL'!H375,'CONCLUSÃO INFORMAL'!L375,'CONCLUSÃO INFORMAL'!P375),'CONCLUSÃO INFORMAL'!375:375,0)-1),"NÃO INFORMADO")</f>
        <v>NÃO INFORMADO</v>
      </c>
      <c r="AD375" s="233" t="str">
        <f>IFERROR(INDEX('CONCLUSÃO INFORMAL'!375:375,MATCH(MAX('CONCLUSÃO INFORMAL'!H375,'CONCLUSÃO INFORMAL'!L375,'CONCLUSÃO INFORMAL'!P375),'CONCLUSÃO INFORMAL'!375:375,0)),"NÃO INFORMADO")</f>
        <v>NÃO INFORMADO</v>
      </c>
      <c r="AE375" s="1950" t="str">
        <f>IFERROR(INDEX('CONCLUSÃO INFORMAL'!375:375,MATCH(MAX('CONCLUSÃO INFORMAL'!H375,'CONCLUSÃO INFORMAL'!L375,'CONCLUSÃO INFORMAL'!P375),'CONCLUSÃO INFORMAL'!375:375,0)+1),"NÃO INFORMADO")</f>
        <v>NÃO INFORMADO</v>
      </c>
    </row>
    <row r="376" spans="2:31" ht="43.5" x14ac:dyDescent="0.35">
      <c r="B376" s="7" t="str">
        <f>'INF GERAIS'!B376&amp;IFERROR(IF(INDEX(APOIO!$A$5:$A$50,MATCH('INF GERAIS'!N376,APOIO!$B$5:$B$50,0))="NÃO",APOIO!$A$2&amp;"NÃO VÁLIDO",""),"")</f>
        <v>2014.0353</v>
      </c>
      <c r="C376" s="1950" t="str">
        <f>'INF GERAIS'!C376</f>
        <v>AGRESTE MERIDIONAL</v>
      </c>
      <c r="D376" s="1950" t="str">
        <f>'INF GERAIS'!D376</f>
        <v>SÃO JOÃO</v>
      </c>
      <c r="E376" s="1950" t="str">
        <f>'INF GERAIS'!E376</f>
        <v>PARQUE DE EXPOSICÃO DE ANIMAIS</v>
      </c>
      <c r="F376" s="1950" t="str">
        <f>'INF GERAIS'!G376</f>
        <v>NORMAL</v>
      </c>
      <c r="G376" s="1950" t="str">
        <f>'INF GERAIS'!N376</f>
        <v>E-FISCO (Baixado)</v>
      </c>
      <c r="H376" s="1950" t="str">
        <f>'INF GERAIS'!O376</f>
        <v>CONCLUÍDA</v>
      </c>
      <c r="I376" s="11">
        <f>'INF GERAIS'!I376</f>
        <v>905659.85666666657</v>
      </c>
      <c r="J376" s="11">
        <f>'INF GERAIS'!J376</f>
        <v>268318.59509999998</v>
      </c>
      <c r="K376" s="11">
        <f>'INF GERAIS'!K376</f>
        <v>268318.59509999998</v>
      </c>
      <c r="L376" s="11">
        <f>'INF GERAIS'!L376</f>
        <v>0</v>
      </c>
      <c r="M376" s="11">
        <f>'INF GERAIS'!M376</f>
        <v>0</v>
      </c>
      <c r="N376" s="233">
        <f>IF(MAX(PAGAMENTOS!M376,PAGAMENTOS!U376,PAGAMENTOS!AC376,PAGAMENTOS!AK376,PAGAMENTOS!AQ376,PAGAMENTOS!AW376)=0,"SEM PAGAMENTO",IFERROR(INDEX(PAGAMENTOS!376:376,MATCH(MAX(PAGAMENTOS!M376,PAGAMENTOS!U376,PAGAMENTOS!AC376,PAGAMENTOS!AK376,PAGAMENTOS!AQ376,PAGAMENTOS!AW376),PAGAMENTOS!376:376,0)),"SEM PAGAMENTO"))</f>
        <v>42485</v>
      </c>
      <c r="O376" s="120" t="str">
        <f>IF(MAX(PAGAMENTOS!M376,PAGAMENTOS!U376,PAGAMENTOS!AC376,PAGAMENTOS!AK376,PAGAMENTOS!AQ376,PAGAMENTOS!AW376)=0,"SEM PAGAMENTO",IFERROR(IF(MATCH(MAX(PAGAMENTOS!M376,PAGAMENTOS!U376,PAGAMENTOS!AC376,PAGAMENTOS!AK376,PAGAMENTOS!AQ376,PAGAMENTOS!AW376),PAGAMENTOS!376:376,0)&gt;40,INDEX(PAGAMENTOS!376:376,MATCH(MAX(PAGAMENTOS!M376,PAGAMENTOS!U376,PAGAMENTOS!AC376,PAGAMENTOS!AK376,PAGAMENTOS!AQ376,PAGAMENTOS!AW376),PAGAMENTOS!376:376,0)-2)&amp;" P COMP.",IF(MATCH(MAX(PAGAMENTOS!M376,PAGAMENTOS!U376,PAGAMENTOS!AC376,PAGAMENTOS!AK376,PAGAMENTOS!AQ376,PAGAMENTOS!AW376),PAGAMENTOS!376:376,0)=13,"1ª P",IF(MATCH(MAX(PAGAMENTOS!M376,PAGAMENTOS!U376,PAGAMENTOS!AC376,PAGAMENTOS!AK376,PAGAMENTOS!AQ376,PAGAMENTOS!AW376),PAGAMENTOS!376:376,0)=21,"2ª P",IF(MATCH(MAX(PAGAMENTOS!M376,PAGAMENTOS!U376,PAGAMENTOS!AC376,PAGAMENTOS!AK376,PAGAMENTOS!AQ376,PAGAMENTOS!AW376),PAGAMENTOS!376:376,0)=29,"3ª P",IF(PAGAMENTOS!AC376=PAGAMENTOS!AK376,"4ª P","4ª P"))))),"SEM PAGAMENTO"))</f>
        <v>4ª P</v>
      </c>
      <c r="P376" s="11">
        <f>IF(MAX(PAGAMENTOS!M376,PAGAMENTOS!U376,PAGAMENTOS!AC376,PAGAMENTOS!AK376,PAGAMENTOS!AQ376,PAGAMENTOS!AW376)=0,"SEM PAGAMENTO",IFERROR(INDEX(PAGAMENTOS!376:376,MATCH(MAX(PAGAMENTOS!M376,PAGAMENTOS!U376,PAGAMENTOS!AC376,PAGAMENTOS!AK376,PAGAMENTOS!AQ376,PAGAMENTOS!AW376),PAGAMENTOS!376:376,0)-1),"SEM PAGAMENTO"))</f>
        <v>53663.72</v>
      </c>
      <c r="Q376" s="11">
        <f>SUM(PAGAMENTOS!G376,PAGAMENTOS!L376,PAGAMENTOS!T376,PAGAMENTOS!AB376,PAGAMENTOS!AJ376,PAGAMENTOS!AP376,PAGAMENTOS!AV376)</f>
        <v>268318.59999999998</v>
      </c>
      <c r="R376" s="11">
        <f>SUM(PAGAMENTOS!G376,PAGAMENTOS!H376,PAGAMENTOS!L376,PAGAMENTOS!T376,PAGAMENTOS!AB376,PAGAMENTOS!AJ376,PAGAMENTOS!AP376,PAGAMENTOS!AV376)</f>
        <v>268318.59999999998</v>
      </c>
      <c r="S376" s="17">
        <f t="shared" si="5"/>
        <v>1.0000000182618727</v>
      </c>
      <c r="T376" s="11">
        <f>IF(RIGHT(B376)="O",0,IF(AND(R376=0,PAGAMENTOS!H376&lt;&gt;0),0,K376-R376))</f>
        <v>-4.8999999999068677E-3</v>
      </c>
      <c r="U376" s="120" t="str">
        <f>IF(AND(OR(PAGAMENTOS!AG376&lt;&gt;"",PAGAMENTOS!AH376&lt;&gt;""),PAGAMENTOS!AK376=""),"4ª",IF(AND(OR(PAGAMENTOS!Y376&lt;&gt;"",PAGAMENTOS!Z376&lt;&gt;""),PAGAMENTOS!AC376=""),"3ª",IF(AND(OR(PAGAMENTOS!Q376&lt;&gt;"",PAGAMENTOS!R376&lt;&gt;""),PAGAMENTOS!U376=""),"2ª",IF(AND(OR(PAGAMENTOS!I376&lt;&gt;"",PAGAMENTOS!J376&lt;&gt;""),PAGAMENTOS!M376=""),"1ª","OK"))))</f>
        <v>OK</v>
      </c>
      <c r="V376" s="120" t="str">
        <f>IF(U376="4ª",IF(PAGAMENTOS!AH376="","AGUARDANDO VISTORIA","NO FINANCEIRO"),IF(U376="3ª",IF(PAGAMENTOS!Z376="","AGUARDANDO VISTORIA","NO FINANCEIRO"),IF(U376="2ª",IF(PAGAMENTOS!R376="","AGUARDANDO VISTORIA","NO FINANCEIRO"),IF(U376="1ª",IF(PAGAMENTOS!J376="","AGUARDANDO LIBERAÇÃO","NO FINANCEIRO"),"OK"))))</f>
        <v>OK</v>
      </c>
      <c r="W376" s="233" t="str">
        <f>IF(U376="4ª",IF(PAGAMENTOS!AH376="",PAGAMENTOS!AG376,PAGAMENTOS!AH376),IF(U376="3ª",IF(PAGAMENTOS!Z376="",PAGAMENTOS!Y376,PAGAMENTOS!Z376),IF(U376="2ª",IF(PAGAMENTOS!R376="",PAGAMENTOS!Q376,PAGAMENTOS!R376),IF(U376="1ª",IF(PAGAMENTOS!J376="",PAGAMENTOS!I376,PAGAMENTOS!J376),"OK"))))</f>
        <v>OK</v>
      </c>
      <c r="X376" s="18">
        <f>MAX(VISTORIA!Y376,VISTORIA!U376,VISTORIA!Q376,VISTORIA!M376,VISTORIA!I376)</f>
        <v>1</v>
      </c>
      <c r="Y376" s="18">
        <f>IF(VISTORIA!Y376&lt;&gt;"",VISTORIA!Y376,IF(VISTORIA!U376&lt;&gt;"",VISTORIA!U376,IF(VISTORIA!Q376&lt;&gt;"",VISTORIA!Q376,IF(VISTORIA!M376&lt;&gt;"",VISTORIA!M376,IF(VISTORIA!I376&lt;&gt;"",VISTORIA!I376,0)))))</f>
        <v>1</v>
      </c>
      <c r="Z376" s="233">
        <f>IF(VISTORIA!Y376&lt;&gt;"",VISTORIA!W376,IF(VISTORIA!U376&lt;&gt;"",VISTORIA!S376,IF(VISTORIA!Q376&lt;&gt;"",VISTORIA!O376,IF(VISTORIA!M376&lt;&gt;"",VISTORIA!K376,IF(VISTORIA!I376&lt;&gt;"",VISTORIA!G376,"NA")))))</f>
        <v>42446</v>
      </c>
      <c r="AA376" s="233">
        <f>IF(VISTORIA!Y376&lt;&gt;"",VISTORIA!X376,IF(VISTORIA!U376&lt;&gt;"",VISTORIA!T376,IF(VISTORIA!Q376&lt;&gt;"",VISTORIA!P376,IF(VISTORIA!M376&lt;&gt;"",VISTORIA!L376,IF(VISTORIA!I376&lt;&gt;"",VISTORIA!H376,"NA")))))</f>
        <v>42471</v>
      </c>
      <c r="AB376" s="233" t="str">
        <f>IF(OR(G376="AGUARDANDO PRESTAÇÃO DE CONTAS",G376="AGUARDANDO APROVAÇÃO PRESTAÇÃO DE CONTAS",G376="CONCLUÍDO"),"PTM CONCLUÍDO",IF(AND(VISTORIA!X376="",VISTORIA!W376&lt;&gt;""),VISTORIA!W376,IF(AND(VISTORIA!T376="",VISTORIA!S376&lt;&gt;""),VISTORIA!S376,IF(AND(VISTORIA!P376="",VISTORIA!O376&lt;&gt;""),VISTORIA!O376,IF(AND(VISTORIA!L376="",VISTORIA!K376&lt;&gt;""),VISTORIA!K376,IF(AND(VISTORIA!H376="",VISTORIA!G376&lt;&gt;""),VISTORIA!G376,"SEM PEDIDO"))))))</f>
        <v>SEM PEDIDO</v>
      </c>
      <c r="AC376" s="18" t="str">
        <f>IFERROR(INDEX('CONCLUSÃO INFORMAL'!376:376,MATCH(MAX('CONCLUSÃO INFORMAL'!H376,'CONCLUSÃO INFORMAL'!L376,'CONCLUSÃO INFORMAL'!P376),'CONCLUSÃO INFORMAL'!376:376,0)-1),"NÃO INFORMADO")</f>
        <v>NÃO INFORMADO</v>
      </c>
      <c r="AD376" s="233" t="str">
        <f>IFERROR(INDEX('CONCLUSÃO INFORMAL'!376:376,MATCH(MAX('CONCLUSÃO INFORMAL'!H376,'CONCLUSÃO INFORMAL'!L376,'CONCLUSÃO INFORMAL'!P376),'CONCLUSÃO INFORMAL'!376:376,0)),"NÃO INFORMADO")</f>
        <v>NÃO INFORMADO</v>
      </c>
      <c r="AE376" s="1950" t="str">
        <f>IFERROR(INDEX('CONCLUSÃO INFORMAL'!376:376,MATCH(MAX('CONCLUSÃO INFORMAL'!H376,'CONCLUSÃO INFORMAL'!L376,'CONCLUSÃO INFORMAL'!P376),'CONCLUSÃO INFORMAL'!376:376,0)+1),"NÃO INFORMADO")</f>
        <v>NÃO INFORMADO</v>
      </c>
    </row>
    <row r="377" spans="2:31" ht="100" customHeight="1" x14ac:dyDescent="0.35">
      <c r="B377" s="7" t="str">
        <f>'INF GERAIS'!B377&amp;IFERROR(IF(INDEX(APOIO!$A$5:$A$50,MATCH('INF GERAIS'!N377,APOIO!$B$5:$B$50,0))="NÃO",APOIO!$A$2&amp;"NÃO VÁLIDO",""),"")</f>
        <v>2014.0354</v>
      </c>
      <c r="C377" s="1950" t="str">
        <f>'INF GERAIS'!C377</f>
        <v>AGRESTE CENTRAL</v>
      </c>
      <c r="D377" s="1950" t="str">
        <f>'INF GERAIS'!D377</f>
        <v>SÃO JOAQUIM DO MONTE</v>
      </c>
      <c r="E377" s="1950" t="str">
        <f>'INF GERAIS'!E377</f>
        <v>PAVIMENTAÇÃO DE VIAS URBANAS DO MUNICÍPIO - PAVIMENTAÇÃO DE VIAS URBANAS DO MUNICÍPIO DE SÃO JOAQUIM DO MONTE, PAVIMENTAÇÃO EM PARALELEPÍDOS NAS RUAS: VILA SANTANA (RUA DO CAMPO, R.PROF.AMARO CAVALCANTE, PRÇ.JOSÉ GUEDES, R. DA ESCADARIA 01, RUA DA ESCADARIA 02, R. OTÁVIO JOAQUIM DE AMORIM); MONTE ALEGRE (R. PROJETADA 02, R.PROJETADA 03, R. PROJETADA 05, R. PROJETADA 06, R. PROJETADA 07); MONTE AZUL (RUA CENTRAL); BARRA DO RIACHÃO (RUA PRINCIPAL DE BARRA DO RIACHÃO); COHAB (R.04 CONTINUAÇÃO, RUA 05, RUA 03 CONTINUAÇÃO, TRAVESSA 07); BAIRRO DO AREAL (R. PAULO RODRIGUES DA SILVA, R. JOEL VAZ CAVALCANTE, R.GOV.BARBOSA LIMA SOBRINHO); CENTRO (RUA JOSÉ CABRAL DE ANDRADE E RUA JOSÉ VIEIRA DE MELO)</v>
      </c>
      <c r="F377" s="1950" t="str">
        <f>'INF GERAIS'!G377</f>
        <v>NORMAL</v>
      </c>
      <c r="G377" s="1950" t="str">
        <f>'INF GERAIS'!N377</f>
        <v>EM CONFERÊNCIA PARA TEMAI</v>
      </c>
      <c r="H377" s="1950" t="str">
        <f>'INF GERAIS'!O377</f>
        <v>CONCLUÍDA</v>
      </c>
      <c r="I377" s="11">
        <f>'INF GERAIS'!I377</f>
        <v>905659.85666666704</v>
      </c>
      <c r="J377" s="11">
        <f>'INF GERAIS'!J377</f>
        <v>751079.3</v>
      </c>
      <c r="K377" s="11">
        <f>'INF GERAIS'!K377</f>
        <v>751079.3</v>
      </c>
      <c r="L377" s="11">
        <f>'INF GERAIS'!L377</f>
        <v>0</v>
      </c>
      <c r="M377" s="11">
        <f>'INF GERAIS'!M377</f>
        <v>0</v>
      </c>
      <c r="N377" s="233">
        <f>IF(MAX(PAGAMENTOS!M377,PAGAMENTOS!U377,PAGAMENTOS!AC377,PAGAMENTOS!AK377,PAGAMENTOS!AQ377,PAGAMENTOS!AW377)=0,"SEM PAGAMENTO",IFERROR(INDEX(PAGAMENTOS!377:377,MATCH(MAX(PAGAMENTOS!M377,PAGAMENTOS!U377,PAGAMENTOS!AC377,PAGAMENTOS!AK377,PAGAMENTOS!AQ377,PAGAMENTOS!AW377),PAGAMENTOS!377:377,0)),"SEM PAGAMENTO"))</f>
        <v>42550</v>
      </c>
      <c r="O377" s="120" t="str">
        <f>IF(MAX(PAGAMENTOS!M377,PAGAMENTOS!U377,PAGAMENTOS!AC377,PAGAMENTOS!AK377,PAGAMENTOS!AQ377,PAGAMENTOS!AW377)=0,"SEM PAGAMENTO",IFERROR(IF(MATCH(MAX(PAGAMENTOS!M377,PAGAMENTOS!U377,PAGAMENTOS!AC377,PAGAMENTOS!AK377,PAGAMENTOS!AQ377,PAGAMENTOS!AW377),PAGAMENTOS!377:377,0)&gt;40,INDEX(PAGAMENTOS!377:377,MATCH(MAX(PAGAMENTOS!M377,PAGAMENTOS!U377,PAGAMENTOS!AC377,PAGAMENTOS!AK377,PAGAMENTOS!AQ377,PAGAMENTOS!AW377),PAGAMENTOS!377:377,0)-2)&amp;" P COMP.",IF(MATCH(MAX(PAGAMENTOS!M377,PAGAMENTOS!U377,PAGAMENTOS!AC377,PAGAMENTOS!AK377,PAGAMENTOS!AQ377,PAGAMENTOS!AW377),PAGAMENTOS!377:377,0)=13,"1ª P",IF(MATCH(MAX(PAGAMENTOS!M377,PAGAMENTOS!U377,PAGAMENTOS!AC377,PAGAMENTOS!AK377,PAGAMENTOS!AQ377,PAGAMENTOS!AW377),PAGAMENTOS!377:377,0)=21,"2ª P",IF(MATCH(MAX(PAGAMENTOS!M377,PAGAMENTOS!U377,PAGAMENTOS!AC377,PAGAMENTOS!AK377,PAGAMENTOS!AQ377,PAGAMENTOS!AW377),PAGAMENTOS!377:377,0)=29,"3ª P",IF(PAGAMENTOS!AC377=PAGAMENTOS!AK377,"4ª P","4ª P"))))),"SEM PAGAMENTO"))</f>
        <v>4ª P</v>
      </c>
      <c r="P377" s="11">
        <f>IF(MAX(PAGAMENTOS!M377,PAGAMENTOS!U377,PAGAMENTOS!AC377,PAGAMENTOS!AK377,PAGAMENTOS!AQ377,PAGAMENTOS!AW377)=0,"SEM PAGAMENTO",IFERROR(INDEX(PAGAMENTOS!377:377,MATCH(MAX(PAGAMENTOS!M377,PAGAMENTOS!U377,PAGAMENTOS!AC377,PAGAMENTOS!AK377,PAGAMENTOS!AQ377,PAGAMENTOS!AW377),PAGAMENTOS!377:377,0)-1),"SEM PAGAMENTO"))</f>
        <v>142108.96</v>
      </c>
      <c r="Q377" s="11">
        <f>SUM(PAGAMENTOS!G377,PAGAMENTOS!L377,PAGAMENTOS!T377,PAGAMENTOS!AB377,PAGAMENTOS!AJ377,PAGAMENTOS!AP377,PAGAMENTOS!AV377)</f>
        <v>710544.79999999993</v>
      </c>
      <c r="R377" s="11">
        <f>SUM(PAGAMENTOS!G377,PAGAMENTOS!H377,PAGAMENTOS!L377,PAGAMENTOS!T377,PAGAMENTOS!AB377,PAGAMENTOS!AJ377,PAGAMENTOS!AP377,PAGAMENTOS!AV377)</f>
        <v>710544.79999999993</v>
      </c>
      <c r="S377" s="17">
        <f t="shared" si="5"/>
        <v>0.94603166403334493</v>
      </c>
      <c r="T377" s="11">
        <f>IF(RIGHT(B377)="O",0,IF(AND(R377=0,PAGAMENTOS!H377&lt;&gt;0),0,K377-R377))</f>
        <v>40534.500000000116</v>
      </c>
      <c r="U377" s="120" t="str">
        <f>IF(AND(OR(PAGAMENTOS!AG377&lt;&gt;"",PAGAMENTOS!AH377&lt;&gt;""),PAGAMENTOS!AK377=""),"4ª",IF(AND(OR(PAGAMENTOS!Y377&lt;&gt;"",PAGAMENTOS!Z377&lt;&gt;""),PAGAMENTOS!AC377=""),"3ª",IF(AND(OR(PAGAMENTOS!Q377&lt;&gt;"",PAGAMENTOS!R377&lt;&gt;""),PAGAMENTOS!U377=""),"2ª",IF(AND(OR(PAGAMENTOS!I377&lt;&gt;"",PAGAMENTOS!J377&lt;&gt;""),PAGAMENTOS!M377=""),"1ª","OK"))))</f>
        <v>OK</v>
      </c>
      <c r="V377" s="120" t="str">
        <f>IF(U377="4ª",IF(PAGAMENTOS!AH377="","AGUARDANDO VISTORIA","NO FINANCEIRO"),IF(U377="3ª",IF(PAGAMENTOS!Z377="","AGUARDANDO VISTORIA","NO FINANCEIRO"),IF(U377="2ª",IF(PAGAMENTOS!R377="","AGUARDANDO VISTORIA","NO FINANCEIRO"),IF(U377="1ª",IF(PAGAMENTOS!J377="","AGUARDANDO LIBERAÇÃO","NO FINANCEIRO"),"OK"))))</f>
        <v>OK</v>
      </c>
      <c r="W377" s="233" t="str">
        <f>IF(U377="4ª",IF(PAGAMENTOS!AH377="",PAGAMENTOS!AG377,PAGAMENTOS!AH377),IF(U377="3ª",IF(PAGAMENTOS!Z377="",PAGAMENTOS!Y377,PAGAMENTOS!Z377),IF(U377="2ª",IF(PAGAMENTOS!R377="",PAGAMENTOS!Q377,PAGAMENTOS!R377),IF(U377="1ª",IF(PAGAMENTOS!J377="",PAGAMENTOS!I377,PAGAMENTOS!J377),"OK"))))</f>
        <v>OK</v>
      </c>
      <c r="X377" s="18">
        <f>MAX(VISTORIA!Y377,VISTORIA!U377,VISTORIA!Q377,VISTORIA!M377,VISTORIA!I377)</f>
        <v>1</v>
      </c>
      <c r="Y377" s="18">
        <f>IF(VISTORIA!Y377&lt;&gt;"",VISTORIA!Y377,IF(VISTORIA!U377&lt;&gt;"",VISTORIA!U377,IF(VISTORIA!Q377&lt;&gt;"",VISTORIA!Q377,IF(VISTORIA!M377&lt;&gt;"",VISTORIA!M377,IF(VISTORIA!I377&lt;&gt;"",VISTORIA!I377,0)))))</f>
        <v>1</v>
      </c>
      <c r="Z377" s="233">
        <f>IF(VISTORIA!Y377&lt;&gt;"",VISTORIA!W377,IF(VISTORIA!U377&lt;&gt;"",VISTORIA!S377,IF(VISTORIA!Q377&lt;&gt;"",VISTORIA!O377,IF(VISTORIA!M377&lt;&gt;"",VISTORIA!K377,IF(VISTORIA!I377&lt;&gt;"",VISTORIA!G377,"NA")))))</f>
        <v>42522</v>
      </c>
      <c r="AA377" s="233">
        <f>IF(VISTORIA!Y377&lt;&gt;"",VISTORIA!X377,IF(VISTORIA!U377&lt;&gt;"",VISTORIA!T377,IF(VISTORIA!Q377&lt;&gt;"",VISTORIA!P377,IF(VISTORIA!M377&lt;&gt;"",VISTORIA!L377,IF(VISTORIA!I377&lt;&gt;"",VISTORIA!H377,"NA")))))</f>
        <v>42549</v>
      </c>
      <c r="AB377" s="233" t="str">
        <f>IF(OR(G377="AGUARDANDO PRESTAÇÃO DE CONTAS",G377="AGUARDANDO APROVAÇÃO PRESTAÇÃO DE CONTAS",G377="CONCLUÍDO"),"PTM CONCLUÍDO",IF(AND(VISTORIA!X377="",VISTORIA!W377&lt;&gt;""),VISTORIA!W377,IF(AND(VISTORIA!T377="",VISTORIA!S377&lt;&gt;""),VISTORIA!S377,IF(AND(VISTORIA!P377="",VISTORIA!O377&lt;&gt;""),VISTORIA!O377,IF(AND(VISTORIA!L377="",VISTORIA!K377&lt;&gt;""),VISTORIA!K377,IF(AND(VISTORIA!H377="",VISTORIA!G377&lt;&gt;""),VISTORIA!G377,"SEM PEDIDO"))))))</f>
        <v>SEM PEDIDO</v>
      </c>
      <c r="AC377" s="18" t="str">
        <f>IFERROR(INDEX('CONCLUSÃO INFORMAL'!377:377,MATCH(MAX('CONCLUSÃO INFORMAL'!H377,'CONCLUSÃO INFORMAL'!L377,'CONCLUSÃO INFORMAL'!P377),'CONCLUSÃO INFORMAL'!377:377,0)-1),"NÃO INFORMADO")</f>
        <v>NÃO INFORMADO</v>
      </c>
      <c r="AD377" s="233" t="str">
        <f>IFERROR(INDEX('CONCLUSÃO INFORMAL'!377:377,MATCH(MAX('CONCLUSÃO INFORMAL'!H377,'CONCLUSÃO INFORMAL'!L377,'CONCLUSÃO INFORMAL'!P377),'CONCLUSÃO INFORMAL'!377:377,0)),"NÃO INFORMADO")</f>
        <v>NÃO INFORMADO</v>
      </c>
      <c r="AE377" s="1950" t="str">
        <f>IFERROR(INDEX('CONCLUSÃO INFORMAL'!377:377,MATCH(MAX('CONCLUSÃO INFORMAL'!H377,'CONCLUSÃO INFORMAL'!L377,'CONCLUSÃO INFORMAL'!P377),'CONCLUSÃO INFORMAL'!377:377,0)+1),"NÃO INFORMADO")</f>
        <v>NÃO INFORMADO</v>
      </c>
    </row>
    <row r="378" spans="2:31" ht="100" customHeight="1" x14ac:dyDescent="0.35">
      <c r="B378" s="7" t="str">
        <f>'INF GERAIS'!B378&amp;IFERROR(IF(INDEX(APOIO!$A$5:$A$50,MATCH('INF GERAIS'!N378,APOIO!$B$5:$B$50,0))="NÃO",APOIO!$A$2&amp;"NÃO VÁLIDO",""),"")</f>
        <v>2014.0355</v>
      </c>
      <c r="C378" s="1950" t="str">
        <f>'INF GERAIS'!C378</f>
        <v>AGRESTE CENTRAL</v>
      </c>
      <c r="D378" s="1950" t="str">
        <f>'INF GERAIS'!D378</f>
        <v>SÃO JOAQUIM DO MONTE</v>
      </c>
      <c r="E378" s="1950" t="str">
        <f>'INF GERAIS'!E378</f>
        <v>REFORMA DA PRAÇA CORONEL JOAQUIM LIMA NO MUNICÍPIO DE SÃO JOAQUIM DO MONTE – PE</v>
      </c>
      <c r="F378" s="1950" t="str">
        <f>'INF GERAIS'!G378</f>
        <v>NORMAL</v>
      </c>
      <c r="G378" s="1950" t="str">
        <f>'INF GERAIS'!N378</f>
        <v>EM CONFERÊNCIA PARA TEMAI</v>
      </c>
      <c r="H378" s="1950" t="str">
        <f>'INF GERAIS'!O378</f>
        <v>CONCLUÍDA</v>
      </c>
      <c r="I378" s="11">
        <f>'INF GERAIS'!I378</f>
        <v>905659.85666666704</v>
      </c>
      <c r="J378" s="11">
        <f>'INF GERAIS'!J378</f>
        <v>154580.56</v>
      </c>
      <c r="K378" s="11">
        <f>'INF GERAIS'!K378</f>
        <v>154580.56</v>
      </c>
      <c r="L378" s="11">
        <f>'INF GERAIS'!L378</f>
        <v>0</v>
      </c>
      <c r="M378" s="11">
        <f>'INF GERAIS'!M378</f>
        <v>0</v>
      </c>
      <c r="N378" s="233">
        <f>IF(MAX(PAGAMENTOS!M378,PAGAMENTOS!U378,PAGAMENTOS!AC378,PAGAMENTOS!AK378,PAGAMENTOS!AQ378,PAGAMENTOS!AW378)=0,"SEM PAGAMENTO",IFERROR(INDEX(PAGAMENTOS!378:378,MATCH(MAX(PAGAMENTOS!M378,PAGAMENTOS!U378,PAGAMENTOS!AC378,PAGAMENTOS!AK378,PAGAMENTOS!AQ378,PAGAMENTOS!AW378),PAGAMENTOS!378:378,0)),"SEM PAGAMENTO"))</f>
        <v>42447</v>
      </c>
      <c r="O378" s="120" t="str">
        <f>IF(MAX(PAGAMENTOS!M378,PAGAMENTOS!U378,PAGAMENTOS!AC378,PAGAMENTOS!AK378,PAGAMENTOS!AQ378,PAGAMENTOS!AW378)=0,"SEM PAGAMENTO",IFERROR(IF(MATCH(MAX(PAGAMENTOS!M378,PAGAMENTOS!U378,PAGAMENTOS!AC378,PAGAMENTOS!AK378,PAGAMENTOS!AQ378,PAGAMENTOS!AW378),PAGAMENTOS!378:378,0)&gt;40,INDEX(PAGAMENTOS!378:378,MATCH(MAX(PAGAMENTOS!M378,PAGAMENTOS!U378,PAGAMENTOS!AC378,PAGAMENTOS!AK378,PAGAMENTOS!AQ378,PAGAMENTOS!AW378),PAGAMENTOS!378:378,0)-2)&amp;" P COMP.",IF(MATCH(MAX(PAGAMENTOS!M378,PAGAMENTOS!U378,PAGAMENTOS!AC378,PAGAMENTOS!AK378,PAGAMENTOS!AQ378,PAGAMENTOS!AW378),PAGAMENTOS!378:378,0)=13,"1ª P",IF(MATCH(MAX(PAGAMENTOS!M378,PAGAMENTOS!U378,PAGAMENTOS!AC378,PAGAMENTOS!AK378,PAGAMENTOS!AQ378,PAGAMENTOS!AW378),PAGAMENTOS!378:378,0)=21,"2ª P",IF(MATCH(MAX(PAGAMENTOS!M378,PAGAMENTOS!U378,PAGAMENTOS!AC378,PAGAMENTOS!AK378,PAGAMENTOS!AQ378,PAGAMENTOS!AW378),PAGAMENTOS!378:378,0)=29,"3ª P",IF(PAGAMENTOS!AC378=PAGAMENTOS!AK378,"4ª P","4ª P"))))),"SEM PAGAMENTO"))</f>
        <v>4ª P</v>
      </c>
      <c r="P378" s="11">
        <f>IF(MAX(PAGAMENTOS!M378,PAGAMENTOS!U378,PAGAMENTOS!AC378,PAGAMENTOS!AK378,PAGAMENTOS!AQ378,PAGAMENTOS!AW378)=0,"SEM PAGAMENTO",IFERROR(INDEX(PAGAMENTOS!378:378,MATCH(MAX(PAGAMENTOS!M378,PAGAMENTOS!U378,PAGAMENTOS!AC378,PAGAMENTOS!AK378,PAGAMENTOS!AQ378,PAGAMENTOS!AW378),PAGAMENTOS!378:378,0)-1),"SEM PAGAMENTO"))</f>
        <v>39023.01</v>
      </c>
      <c r="Q378" s="11">
        <f>SUM(PAGAMENTOS!G378,PAGAMENTOS!L378,PAGAMENTOS!T378,PAGAMENTOS!AB378,PAGAMENTOS!AJ378,PAGAMENTOS!AP378,PAGAMENTOS!AV378)</f>
        <v>195115.06</v>
      </c>
      <c r="R378" s="11">
        <f>SUM(PAGAMENTOS!G378,PAGAMENTOS!H378,PAGAMENTOS!L378,PAGAMENTOS!T378,PAGAMENTOS!AB378,PAGAMENTOS!AJ378,PAGAMENTOS!AP378,PAGAMENTOS!AV378)</f>
        <v>195115.06</v>
      </c>
      <c r="S378" s="17">
        <f t="shared" si="5"/>
        <v>1.2622224942127265</v>
      </c>
      <c r="T378" s="11">
        <f>IF(RIGHT(B378)="O",0,IF(AND(R378=0,PAGAMENTOS!H378&lt;&gt;0),0,K378-R378))</f>
        <v>-40534.5</v>
      </c>
      <c r="U378" s="120" t="str">
        <f>IF(AND(OR(PAGAMENTOS!AG378&lt;&gt;"",PAGAMENTOS!AH378&lt;&gt;""),PAGAMENTOS!AK378=""),"4ª",IF(AND(OR(PAGAMENTOS!Y378&lt;&gt;"",PAGAMENTOS!Z378&lt;&gt;""),PAGAMENTOS!AC378=""),"3ª",IF(AND(OR(PAGAMENTOS!Q378&lt;&gt;"",PAGAMENTOS!R378&lt;&gt;""),PAGAMENTOS!U378=""),"2ª",IF(AND(OR(PAGAMENTOS!I378&lt;&gt;"",PAGAMENTOS!J378&lt;&gt;""),PAGAMENTOS!M378=""),"1ª","OK"))))</f>
        <v>OK</v>
      </c>
      <c r="V378" s="120" t="str">
        <f>IF(U378="4ª",IF(PAGAMENTOS!AH378="","AGUARDANDO VISTORIA","NO FINANCEIRO"),IF(U378="3ª",IF(PAGAMENTOS!Z378="","AGUARDANDO VISTORIA","NO FINANCEIRO"),IF(U378="2ª",IF(PAGAMENTOS!R378="","AGUARDANDO VISTORIA","NO FINANCEIRO"),IF(U378="1ª",IF(PAGAMENTOS!J378="","AGUARDANDO LIBERAÇÃO","NO FINANCEIRO"),"OK"))))</f>
        <v>OK</v>
      </c>
      <c r="W378" s="233" t="str">
        <f>IF(U378="4ª",IF(PAGAMENTOS!AH378="",PAGAMENTOS!AG378,PAGAMENTOS!AH378),IF(U378="3ª",IF(PAGAMENTOS!Z378="",PAGAMENTOS!Y378,PAGAMENTOS!Z378),IF(U378="2ª",IF(PAGAMENTOS!R378="",PAGAMENTOS!Q378,PAGAMENTOS!R378),IF(U378="1ª",IF(PAGAMENTOS!J378="",PAGAMENTOS!I378,PAGAMENTOS!J378),"OK"))))</f>
        <v>OK</v>
      </c>
      <c r="X378" s="18">
        <f>MAX(VISTORIA!Y378,VISTORIA!U378,VISTORIA!Q378,VISTORIA!M378,VISTORIA!I378)</f>
        <v>1</v>
      </c>
      <c r="Y378" s="18">
        <f>IF(VISTORIA!Y378&lt;&gt;"",VISTORIA!Y378,IF(VISTORIA!U378&lt;&gt;"",VISTORIA!U378,IF(VISTORIA!Q378&lt;&gt;"",VISTORIA!Q378,IF(VISTORIA!M378&lt;&gt;"",VISTORIA!M378,IF(VISTORIA!I378&lt;&gt;"",VISTORIA!I378,0)))))</f>
        <v>1</v>
      </c>
      <c r="Z378" s="233">
        <f>IF(VISTORIA!Y378&lt;&gt;"",VISTORIA!W378,IF(VISTORIA!U378&lt;&gt;"",VISTORIA!S378,IF(VISTORIA!Q378&lt;&gt;"",VISTORIA!O378,IF(VISTORIA!M378&lt;&gt;"",VISTORIA!K378,IF(VISTORIA!I378&lt;&gt;"",VISTORIA!G378,"NA")))))</f>
        <v>42355</v>
      </c>
      <c r="AA378" s="233">
        <f>IF(VISTORIA!Y378&lt;&gt;"",VISTORIA!X378,IF(VISTORIA!U378&lt;&gt;"",VISTORIA!T378,IF(VISTORIA!Q378&lt;&gt;"",VISTORIA!P378,IF(VISTORIA!M378&lt;&gt;"",VISTORIA!L378,IF(VISTORIA!I378&lt;&gt;"",VISTORIA!H378,"NA")))))</f>
        <v>42423</v>
      </c>
      <c r="AB378" s="233" t="str">
        <f>IF(OR(G378="AGUARDANDO PRESTAÇÃO DE CONTAS",G378="AGUARDANDO APROVAÇÃO PRESTAÇÃO DE CONTAS",G378="CONCLUÍDO"),"PTM CONCLUÍDO",IF(AND(VISTORIA!X378="",VISTORIA!W378&lt;&gt;""),VISTORIA!W378,IF(AND(VISTORIA!T378="",VISTORIA!S378&lt;&gt;""),VISTORIA!S378,IF(AND(VISTORIA!P378="",VISTORIA!O378&lt;&gt;""),VISTORIA!O378,IF(AND(VISTORIA!L378="",VISTORIA!K378&lt;&gt;""),VISTORIA!K378,IF(AND(VISTORIA!H378="",VISTORIA!G378&lt;&gt;""),VISTORIA!G378,"SEM PEDIDO"))))))</f>
        <v>SEM PEDIDO</v>
      </c>
      <c r="AC378" s="18" t="str">
        <f>IFERROR(INDEX('CONCLUSÃO INFORMAL'!378:378,MATCH(MAX('CONCLUSÃO INFORMAL'!H378,'CONCLUSÃO INFORMAL'!L378,'CONCLUSÃO INFORMAL'!P378),'CONCLUSÃO INFORMAL'!378:378,0)-1),"NÃO INFORMADO")</f>
        <v>NÃO INFORMADO</v>
      </c>
      <c r="AD378" s="233" t="str">
        <f>IFERROR(INDEX('CONCLUSÃO INFORMAL'!378:378,MATCH(MAX('CONCLUSÃO INFORMAL'!H378,'CONCLUSÃO INFORMAL'!L378,'CONCLUSÃO INFORMAL'!P378),'CONCLUSÃO INFORMAL'!378:378,0)),"NÃO INFORMADO")</f>
        <v>NÃO INFORMADO</v>
      </c>
      <c r="AE378" s="1950" t="str">
        <f>IFERROR(INDEX('CONCLUSÃO INFORMAL'!378:378,MATCH(MAX('CONCLUSÃO INFORMAL'!H378,'CONCLUSÃO INFORMAL'!L378,'CONCLUSÃO INFORMAL'!P378),'CONCLUSÃO INFORMAL'!378:378,0)+1),"NÃO INFORMADO")</f>
        <v>NÃO INFORMADO</v>
      </c>
    </row>
    <row r="379" spans="2:31" ht="43.5" x14ac:dyDescent="0.35">
      <c r="B379" s="7" t="str">
        <f>'INF GERAIS'!B379&amp;IFERROR(IF(INDEX(APOIO!$A$5:$A$50,MATCH('INF GERAIS'!N379,APOIO!$B$5:$B$50,0))="NÃO",APOIO!$A$2&amp;"NÃO VÁLIDO",""),"")</f>
        <v>2014.0356</v>
      </c>
      <c r="C379" s="1950" t="str">
        <f>'INF GERAIS'!C379</f>
        <v>MATA SUL</v>
      </c>
      <c r="D379" s="1950" t="str">
        <f>'INF GERAIS'!D379</f>
        <v>SÃO JOSÉ DA COROA GRANDE</v>
      </c>
      <c r="E379" s="1950" t="str">
        <f>'INF GERAIS'!E379</f>
        <v xml:space="preserve">CONSTRUÇÃO DE UM PORTAL DE ENTRADA NA CIDADE </v>
      </c>
      <c r="F379" s="1950" t="str">
        <f>'INF GERAIS'!G379</f>
        <v>NORMAL</v>
      </c>
      <c r="G379" s="1950" t="str">
        <f>'INF GERAIS'!N379</f>
        <v>AGUARDANDO APROVAÇÃO PRESTAÇÃO DE CONTAS (SECRETARIA)</v>
      </c>
      <c r="H379" s="1950" t="str">
        <f>'INF GERAIS'!O379</f>
        <v>CONCLUÍDA</v>
      </c>
      <c r="I379" s="11">
        <f>'INF GERAIS'!I379</f>
        <v>905659.85666666704</v>
      </c>
      <c r="J379" s="11">
        <f>'INF GERAIS'!J379</f>
        <v>74102.89</v>
      </c>
      <c r="K379" s="11">
        <f>'INF GERAIS'!K379</f>
        <v>74102.89</v>
      </c>
      <c r="L379" s="11">
        <f>'INF GERAIS'!L379</f>
        <v>0</v>
      </c>
      <c r="M379" s="11">
        <f>'INF GERAIS'!M379</f>
        <v>0</v>
      </c>
      <c r="N379" s="233">
        <f>IF(MAX(PAGAMENTOS!M379,PAGAMENTOS!U379,PAGAMENTOS!AC379,PAGAMENTOS!AK379,PAGAMENTOS!AQ379,PAGAMENTOS!AW379)=0,"SEM PAGAMENTO",IFERROR(INDEX(PAGAMENTOS!379:379,MATCH(MAX(PAGAMENTOS!M379,PAGAMENTOS!U379,PAGAMENTOS!AC379,PAGAMENTOS!AK379,PAGAMENTOS!AQ379,PAGAMENTOS!AW379),PAGAMENTOS!379:379,0)),"SEM PAGAMENTO"))</f>
        <v>44056</v>
      </c>
      <c r="O379" s="120" t="str">
        <f>IF(MAX(PAGAMENTOS!M379,PAGAMENTOS!U379,PAGAMENTOS!AC379,PAGAMENTOS!AK379,PAGAMENTOS!AQ379,PAGAMENTOS!AW379)=0,"SEM PAGAMENTO",IFERROR(IF(MATCH(MAX(PAGAMENTOS!M379,PAGAMENTOS!U379,PAGAMENTOS!AC379,PAGAMENTOS!AK379,PAGAMENTOS!AQ379,PAGAMENTOS!AW379),PAGAMENTOS!379:379,0)&gt;40,INDEX(PAGAMENTOS!379:379,MATCH(MAX(PAGAMENTOS!M379,PAGAMENTOS!U379,PAGAMENTOS!AC379,PAGAMENTOS!AK379,PAGAMENTOS!AQ379,PAGAMENTOS!AW379),PAGAMENTOS!379:379,0)-2)&amp;" P COMP.",IF(MATCH(MAX(PAGAMENTOS!M379,PAGAMENTOS!U379,PAGAMENTOS!AC379,PAGAMENTOS!AK379,PAGAMENTOS!AQ379,PAGAMENTOS!AW379),PAGAMENTOS!379:379,0)=13,"1ª P",IF(MATCH(MAX(PAGAMENTOS!M379,PAGAMENTOS!U379,PAGAMENTOS!AC379,PAGAMENTOS!AK379,PAGAMENTOS!AQ379,PAGAMENTOS!AW379),PAGAMENTOS!379:379,0)=21,"2ª P",IF(MATCH(MAX(PAGAMENTOS!M379,PAGAMENTOS!U379,PAGAMENTOS!AC379,PAGAMENTOS!AK379,PAGAMENTOS!AQ379,PAGAMENTOS!AW379),PAGAMENTOS!379:379,0)=29,"3ª P",IF(PAGAMENTOS!AC379=PAGAMENTOS!AK379,"4ª P","4ª P"))))),"SEM PAGAMENTO"))</f>
        <v>4ª P</v>
      </c>
      <c r="P379" s="11">
        <f>IF(MAX(PAGAMENTOS!M379,PAGAMENTOS!U379,PAGAMENTOS!AC379,PAGAMENTOS!AK379,PAGAMENTOS!AQ379,PAGAMENTOS!AW379)=0,"SEM PAGAMENTO",IFERROR(INDEX(PAGAMENTOS!379:379,MATCH(MAX(PAGAMENTOS!M379,PAGAMENTOS!U379,PAGAMENTOS!AC379,PAGAMENTOS!AK379,PAGAMENTOS!AQ379,PAGAMENTOS!AW379),PAGAMENTOS!379:379,0)-1),"SEM PAGAMENTO"))</f>
        <v>6306.3999999999942</v>
      </c>
      <c r="Q379" s="11">
        <f>SUM(PAGAMENTOS!G379,PAGAMENTOS!L379,PAGAMENTOS!T379,PAGAMENTOS!AB379,PAGAMENTOS!AJ379,PAGAMENTOS!AP379,PAGAMENTOS!AV379)</f>
        <v>74102.89</v>
      </c>
      <c r="R379" s="11">
        <f>SUM(PAGAMENTOS!G379,PAGAMENTOS!H379,PAGAMENTOS!L379,PAGAMENTOS!T379,PAGAMENTOS!AB379,PAGAMENTOS!AJ379,PAGAMENTOS!AP379,PAGAMENTOS!AV379)</f>
        <v>74102.89</v>
      </c>
      <c r="S379" s="17">
        <f t="shared" si="5"/>
        <v>1</v>
      </c>
      <c r="T379" s="11">
        <f>IF(RIGHT(B379)="O",0,IF(AND(R379=0,PAGAMENTOS!H379&lt;&gt;0),0,K379-R379))</f>
        <v>0</v>
      </c>
      <c r="U379" s="120" t="str">
        <f>IF(AND(OR(PAGAMENTOS!AG379&lt;&gt;"",PAGAMENTOS!AH379&lt;&gt;""),PAGAMENTOS!AK379=""),"4ª",IF(AND(OR(PAGAMENTOS!Y379&lt;&gt;"",PAGAMENTOS!Z379&lt;&gt;""),PAGAMENTOS!AC379=""),"3ª",IF(AND(OR(PAGAMENTOS!Q379&lt;&gt;"",PAGAMENTOS!R379&lt;&gt;""),PAGAMENTOS!U379=""),"2ª",IF(AND(OR(PAGAMENTOS!I379&lt;&gt;"",PAGAMENTOS!J379&lt;&gt;""),PAGAMENTOS!M379=""),"1ª","OK"))))</f>
        <v>OK</v>
      </c>
      <c r="V379" s="120" t="str">
        <f>IF(U379="4ª",IF(PAGAMENTOS!AH379="","AGUARDANDO VISTORIA","NO FINANCEIRO"),IF(U379="3ª",IF(PAGAMENTOS!Z379="","AGUARDANDO VISTORIA","NO FINANCEIRO"),IF(U379="2ª",IF(PAGAMENTOS!R379="","AGUARDANDO VISTORIA","NO FINANCEIRO"),IF(U379="1ª",IF(PAGAMENTOS!J379="","AGUARDANDO LIBERAÇÃO","NO FINANCEIRO"),"OK"))))</f>
        <v>OK</v>
      </c>
      <c r="W379" s="233" t="str">
        <f>IF(U379="4ª",IF(PAGAMENTOS!AH379="",PAGAMENTOS!AG379,PAGAMENTOS!AH379),IF(U379="3ª",IF(PAGAMENTOS!Z379="",PAGAMENTOS!Y379,PAGAMENTOS!Z379),IF(U379="2ª",IF(PAGAMENTOS!R379="",PAGAMENTOS!Q379,PAGAMENTOS!R379),IF(U379="1ª",IF(PAGAMENTOS!J379="",PAGAMENTOS!I379,PAGAMENTOS!J379),"OK"))))</f>
        <v>OK</v>
      </c>
      <c r="X379" s="18">
        <f>MAX(VISTORIA!Y379,VISTORIA!U379,VISTORIA!Q379,VISTORIA!M379,VISTORIA!I379)</f>
        <v>1</v>
      </c>
      <c r="Y379" s="18">
        <f>IF(VISTORIA!Y379&lt;&gt;"",VISTORIA!Y379,IF(VISTORIA!U379&lt;&gt;"",VISTORIA!U379,IF(VISTORIA!Q379&lt;&gt;"",VISTORIA!Q379,IF(VISTORIA!M379&lt;&gt;"",VISTORIA!M379,IF(VISTORIA!I379&lt;&gt;"",VISTORIA!I379,0)))))</f>
        <v>1</v>
      </c>
      <c r="Z379" s="233">
        <f>IF(VISTORIA!Y379&lt;&gt;"",VISTORIA!W379,IF(VISTORIA!U379&lt;&gt;"",VISTORIA!S379,IF(VISTORIA!Q379&lt;&gt;"",VISTORIA!O379,IF(VISTORIA!M379&lt;&gt;"",VISTORIA!K379,IF(VISTORIA!I379&lt;&gt;"",VISTORIA!G379,"NA")))))</f>
        <v>43795</v>
      </c>
      <c r="AA379" s="233">
        <f>IF(VISTORIA!Y379&lt;&gt;"",VISTORIA!X379,IF(VISTORIA!U379&lt;&gt;"",VISTORIA!T379,IF(VISTORIA!Q379&lt;&gt;"",VISTORIA!P379,IF(VISTORIA!M379&lt;&gt;"",VISTORIA!L379,IF(VISTORIA!I379&lt;&gt;"",VISTORIA!H379,"NA")))))</f>
        <v>43894</v>
      </c>
      <c r="AB379" s="233" t="str">
        <f>IF(OR(G379="AGUARDANDO PRESTAÇÃO DE CONTAS",G379="AGUARDANDO APROVAÇÃO PRESTAÇÃO DE CONTAS",G379="CONCLUÍDO"),"PTM CONCLUÍDO",IF(AND(VISTORIA!X379="",VISTORIA!W379&lt;&gt;""),VISTORIA!W379,IF(AND(VISTORIA!T379="",VISTORIA!S379&lt;&gt;""),VISTORIA!S379,IF(AND(VISTORIA!P379="",VISTORIA!O379&lt;&gt;""),VISTORIA!O379,IF(AND(VISTORIA!L379="",VISTORIA!K379&lt;&gt;""),VISTORIA!K379,IF(AND(VISTORIA!H379="",VISTORIA!G379&lt;&gt;""),VISTORIA!G379,"SEM PEDIDO"))))))</f>
        <v>SEM PEDIDO</v>
      </c>
      <c r="AC379" s="18" t="str">
        <f>IFERROR(INDEX('CONCLUSÃO INFORMAL'!379:379,MATCH(MAX('CONCLUSÃO INFORMAL'!H379,'CONCLUSÃO INFORMAL'!L379,'CONCLUSÃO INFORMAL'!P379),'CONCLUSÃO INFORMAL'!379:379,0)-1),"NÃO INFORMADO")</f>
        <v>NÃO INFORMADO</v>
      </c>
      <c r="AD379" s="233" t="str">
        <f>IFERROR(INDEX('CONCLUSÃO INFORMAL'!379:379,MATCH(MAX('CONCLUSÃO INFORMAL'!H379,'CONCLUSÃO INFORMAL'!L379,'CONCLUSÃO INFORMAL'!P379),'CONCLUSÃO INFORMAL'!379:379,0)),"NÃO INFORMADO")</f>
        <v>NÃO INFORMADO</v>
      </c>
      <c r="AE379" s="1950" t="str">
        <f>IFERROR(INDEX('CONCLUSÃO INFORMAL'!379:379,MATCH(MAX('CONCLUSÃO INFORMAL'!H379,'CONCLUSÃO INFORMAL'!L379,'CONCLUSÃO INFORMAL'!P379),'CONCLUSÃO INFORMAL'!379:379,0)+1),"NÃO INFORMADO")</f>
        <v>NÃO INFORMADO</v>
      </c>
    </row>
    <row r="380" spans="2:31" ht="58" x14ac:dyDescent="0.35">
      <c r="B380" s="7" t="str">
        <f>'INF GERAIS'!B380&amp;IFERROR(IF(INDEX(APOIO!$A$5:$A$50,MATCH('INF GERAIS'!N380,APOIO!$B$5:$B$50,0))="NÃO",APOIO!$A$2&amp;"NÃO VÁLIDO",""),"")</f>
        <v>2014.0357</v>
      </c>
      <c r="C380" s="1950" t="str">
        <f>'INF GERAIS'!C380</f>
        <v>MATA SUL</v>
      </c>
      <c r="D380" s="1950" t="str">
        <f>'INF GERAIS'!D380</f>
        <v>SÃO JOSÉ DA COROA GRANDE</v>
      </c>
      <c r="E380" s="1950" t="str">
        <f>'INF GERAIS'!E380</f>
        <v xml:space="preserve">SERVIÇOS DE PAVIMENTAÇÃO EM DIVERSAS RUAS DO MUNICÍPIO </v>
      </c>
      <c r="F380" s="1950" t="str">
        <f>'INF GERAIS'!G380</f>
        <v>NORMAL</v>
      </c>
      <c r="G380" s="1950" t="str">
        <f>'INF GERAIS'!N380</f>
        <v>AGUARDANDO REPROGRAMAÇÃO</v>
      </c>
      <c r="H380" s="1950" t="str">
        <f>'INF GERAIS'!O380</f>
        <v>EM ANDAMENTO</v>
      </c>
      <c r="I380" s="11">
        <f>'INF GERAIS'!I380</f>
        <v>905659.85666666657</v>
      </c>
      <c r="J380" s="11">
        <f>'INF GERAIS'!J380</f>
        <v>830330.42</v>
      </c>
      <c r="K380" s="11">
        <f>'INF GERAIS'!K380</f>
        <v>830330.42</v>
      </c>
      <c r="L380" s="11">
        <f>'INF GERAIS'!L380</f>
        <v>0</v>
      </c>
      <c r="M380" s="11">
        <f>'INF GERAIS'!M380</f>
        <v>0</v>
      </c>
      <c r="N380" s="233">
        <f>IF(MAX(PAGAMENTOS!M380,PAGAMENTOS!U380,PAGAMENTOS!AC380,PAGAMENTOS!AK380,PAGAMENTOS!AQ380,PAGAMENTOS!AW380)=0,"SEM PAGAMENTO",IFERROR(INDEX(PAGAMENTOS!380:380,MATCH(MAX(PAGAMENTOS!M380,PAGAMENTOS!U380,PAGAMENTOS!AC380,PAGAMENTOS!AK380,PAGAMENTOS!AQ380,PAGAMENTOS!AW380),PAGAMENTOS!380:380,0)),"SEM PAGAMENTO"))</f>
        <v>42873</v>
      </c>
      <c r="O380" s="120" t="str">
        <f>IF(MAX(PAGAMENTOS!M380,PAGAMENTOS!U380,PAGAMENTOS!AC380,PAGAMENTOS!AK380,PAGAMENTOS!AQ380,PAGAMENTOS!AW380)=0,"SEM PAGAMENTO",IFERROR(IF(MATCH(MAX(PAGAMENTOS!M380,PAGAMENTOS!U380,PAGAMENTOS!AC380,PAGAMENTOS!AK380,PAGAMENTOS!AQ380,PAGAMENTOS!AW380),PAGAMENTOS!380:380,0)&gt;40,INDEX(PAGAMENTOS!380:380,MATCH(MAX(PAGAMENTOS!M380,PAGAMENTOS!U380,PAGAMENTOS!AC380,PAGAMENTOS!AK380,PAGAMENTOS!AQ380,PAGAMENTOS!AW380),PAGAMENTOS!380:380,0)-2)&amp;" P COMP.",IF(MATCH(MAX(PAGAMENTOS!M380,PAGAMENTOS!U380,PAGAMENTOS!AC380,PAGAMENTOS!AK380,PAGAMENTOS!AQ380,PAGAMENTOS!AW380),PAGAMENTOS!380:380,0)=13,"1ª P",IF(MATCH(MAX(PAGAMENTOS!M380,PAGAMENTOS!U380,PAGAMENTOS!AC380,PAGAMENTOS!AK380,PAGAMENTOS!AQ380,PAGAMENTOS!AW380),PAGAMENTOS!380:380,0)=21,"2ª P",IF(MATCH(MAX(PAGAMENTOS!M380,PAGAMENTOS!U380,PAGAMENTOS!AC380,PAGAMENTOS!AK380,PAGAMENTOS!AQ380,PAGAMENTOS!AW380),PAGAMENTOS!380:380,0)=29,"3ª P",IF(PAGAMENTOS!AC380=PAGAMENTOS!AK380,"4ª P","4ª P"))))),"SEM PAGAMENTO"))</f>
        <v>2ª P</v>
      </c>
      <c r="P380" s="11">
        <f>IF(MAX(PAGAMENTOS!M380,PAGAMENTOS!U380,PAGAMENTOS!AC380,PAGAMENTOS!AK380,PAGAMENTOS!AQ380,PAGAMENTOS!AW380)=0,"SEM PAGAMENTO",IFERROR(INDEX(PAGAMENTOS!380:380,MATCH(MAX(PAGAMENTOS!M380,PAGAMENTOS!U380,PAGAMENTOS!AC380,PAGAMENTOS!AK380,PAGAMENTOS!AQ380,PAGAMENTOS!AW380),PAGAMENTOS!380:380,0)-1),"SEM PAGAMENTO"))</f>
        <v>498198.24</v>
      </c>
      <c r="Q380" s="11">
        <f>SUM(PAGAMENTOS!G380,PAGAMENTOS!L380,PAGAMENTOS!T380,PAGAMENTOS!AB380,PAGAMENTOS!AJ380,PAGAMENTOS!AP380,PAGAMENTOS!AV380)</f>
        <v>747297.37</v>
      </c>
      <c r="R380" s="11">
        <f>SUM(PAGAMENTOS!G380,PAGAMENTOS!H380,PAGAMENTOS!L380,PAGAMENTOS!T380,PAGAMENTOS!AB380,PAGAMENTOS!AJ380,PAGAMENTOS!AP380,PAGAMENTOS!AV380)</f>
        <v>747297.37</v>
      </c>
      <c r="S380" s="17">
        <f t="shared" si="5"/>
        <v>0.89999999036528133</v>
      </c>
      <c r="T380" s="11">
        <f>IF(RIGHT(B380)="O",0,IF(AND(R380=0,PAGAMENTOS!H380&lt;&gt;0),0,K380-R380))</f>
        <v>83033.050000000047</v>
      </c>
      <c r="U380" s="120" t="str">
        <f>IF(AND(OR(PAGAMENTOS!AG380&lt;&gt;"",PAGAMENTOS!AH380&lt;&gt;""),PAGAMENTOS!AK380=""),"4ª",IF(AND(OR(PAGAMENTOS!Y380&lt;&gt;"",PAGAMENTOS!Z380&lt;&gt;""),PAGAMENTOS!AC380=""),"3ª",IF(AND(OR(PAGAMENTOS!Q380&lt;&gt;"",PAGAMENTOS!R380&lt;&gt;""),PAGAMENTOS!U380=""),"2ª",IF(AND(OR(PAGAMENTOS!I380&lt;&gt;"",PAGAMENTOS!J380&lt;&gt;""),PAGAMENTOS!M380=""),"1ª","OK"))))</f>
        <v>4ª</v>
      </c>
      <c r="V380" s="120" t="str">
        <f>IF(U380="4ª",IF(PAGAMENTOS!AH380="","AGUARDANDO VISTORIA","NO FINANCEIRO"),IF(U380="3ª",IF(PAGAMENTOS!Z380="","AGUARDANDO VISTORIA","NO FINANCEIRO"),IF(U380="2ª",IF(PAGAMENTOS!R380="","AGUARDANDO VISTORIA","NO FINANCEIRO"),IF(U380="1ª",IF(PAGAMENTOS!J380="","AGUARDANDO LIBERAÇÃO","NO FINANCEIRO"),"OK"))))</f>
        <v>AGUARDANDO VISTORIA</v>
      </c>
      <c r="W380" s="233">
        <f>IF(U380="4ª",IF(PAGAMENTOS!AH380="",PAGAMENTOS!AG380,PAGAMENTOS!AH380),IF(U380="3ª",IF(PAGAMENTOS!Z380="",PAGAMENTOS!Y380,PAGAMENTOS!Z380),IF(U380="2ª",IF(PAGAMENTOS!R380="",PAGAMENTOS!Q380,PAGAMENTOS!R380),IF(U380="1ª",IF(PAGAMENTOS!J380="",PAGAMENTOS!I380,PAGAMENTOS!J380),"OK"))))</f>
        <v>43017</v>
      </c>
      <c r="X380" s="18">
        <f>MAX(VISTORIA!Y380,VISTORIA!U380,VISTORIA!Q380,VISTORIA!M380,VISTORIA!I380)</f>
        <v>1</v>
      </c>
      <c r="Y380" s="18">
        <f>IF(VISTORIA!Y380&lt;&gt;"",VISTORIA!Y380,IF(VISTORIA!U380&lt;&gt;"",VISTORIA!U380,IF(VISTORIA!Q380&lt;&gt;"",VISTORIA!Q380,IF(VISTORIA!M380&lt;&gt;"",VISTORIA!M380,IF(VISTORIA!I380&lt;&gt;"",VISTORIA!I380,0)))))</f>
        <v>1</v>
      </c>
      <c r="Z380" s="233">
        <f>IF(VISTORIA!Y380&lt;&gt;"",VISTORIA!W380,IF(VISTORIA!U380&lt;&gt;"",VISTORIA!S380,IF(VISTORIA!Q380&lt;&gt;"",VISTORIA!O380,IF(VISTORIA!M380&lt;&gt;"",VISTORIA!K380,IF(VISTORIA!I380&lt;&gt;"",VISTORIA!G380,"NA")))))</f>
        <v>44761</v>
      </c>
      <c r="AA380" s="233">
        <f>IF(VISTORIA!Y380&lt;&gt;"",VISTORIA!X380,IF(VISTORIA!U380&lt;&gt;"",VISTORIA!T380,IF(VISTORIA!Q380&lt;&gt;"",VISTORIA!P380,IF(VISTORIA!M380&lt;&gt;"",VISTORIA!L380,IF(VISTORIA!I380&lt;&gt;"",VISTORIA!H380,"NA")))))</f>
        <v>0</v>
      </c>
      <c r="AB380" s="233">
        <f>IF(OR(G380="AGUARDANDO PRESTAÇÃO DE CONTAS",G380="AGUARDANDO APROVAÇÃO PRESTAÇÃO DE CONTAS",G380="CONCLUÍDO"),"PTM CONCLUÍDO",IF(AND(VISTORIA!X380="",VISTORIA!W380&lt;&gt;""),VISTORIA!W380,IF(AND(VISTORIA!T380="",VISTORIA!S380&lt;&gt;""),VISTORIA!S380,IF(AND(VISTORIA!P380="",VISTORIA!O380&lt;&gt;""),VISTORIA!O380,IF(AND(VISTORIA!L380="",VISTORIA!K380&lt;&gt;""),VISTORIA!K380,IF(AND(VISTORIA!H380="",VISTORIA!G380&lt;&gt;""),VISTORIA!G380,"SEM PEDIDO"))))))</f>
        <v>44761</v>
      </c>
      <c r="AC380" s="18" t="str">
        <f>IFERROR(INDEX('CONCLUSÃO INFORMAL'!380:380,MATCH(MAX('CONCLUSÃO INFORMAL'!H380,'CONCLUSÃO INFORMAL'!L380,'CONCLUSÃO INFORMAL'!P380),'CONCLUSÃO INFORMAL'!380:380,0)-1),"NÃO INFORMADO")</f>
        <v>NÃO INFORMADO</v>
      </c>
      <c r="AD380" s="233" t="str">
        <f>IFERROR(INDEX('CONCLUSÃO INFORMAL'!380:380,MATCH(MAX('CONCLUSÃO INFORMAL'!H380,'CONCLUSÃO INFORMAL'!L380,'CONCLUSÃO INFORMAL'!P380),'CONCLUSÃO INFORMAL'!380:380,0)),"NÃO INFORMADO")</f>
        <v>NÃO INFORMADO</v>
      </c>
      <c r="AE380" s="1950" t="str">
        <f>IFERROR(INDEX('CONCLUSÃO INFORMAL'!380:380,MATCH(MAX('CONCLUSÃO INFORMAL'!H380,'CONCLUSÃO INFORMAL'!L380,'CONCLUSÃO INFORMAL'!P380),'CONCLUSÃO INFORMAL'!380:380,0)+1),"NÃO INFORMADO")</f>
        <v>NÃO INFORMADO</v>
      </c>
    </row>
    <row r="381" spans="2:31" ht="43.5" x14ac:dyDescent="0.35">
      <c r="B381" s="7" t="str">
        <f>'INF GERAIS'!B381&amp;IFERROR(IF(INDEX(APOIO!$A$5:$A$50,MATCH('INF GERAIS'!N381,APOIO!$B$5:$B$50,0))="NÃO",APOIO!$A$2&amp;"NÃO VÁLIDO",""),"")</f>
        <v>2014.0358</v>
      </c>
      <c r="C381" s="1950" t="str">
        <f>'INF GERAIS'!C381</f>
        <v>SERTÃO CENTRAL</v>
      </c>
      <c r="D381" s="1950" t="str">
        <f>'INF GERAIS'!D381</f>
        <v>SÃO JOSÉ DO BELMONTE</v>
      </c>
      <c r="E381" s="1950" t="str">
        <f>'INF GERAIS'!E381</f>
        <v>CONSTRUÇÃO DE UNIDADE MISTA EM SÃO JOSÉ DO BELMONTE</v>
      </c>
      <c r="F381" s="1950" t="str">
        <f>'INF GERAIS'!G381</f>
        <v>NORMAL</v>
      </c>
      <c r="G381" s="12" t="str">
        <f>'INF GERAIS'!N381</f>
        <v>EM CONFERÊNCIA PARA TEMAI</v>
      </c>
      <c r="H381" s="1950" t="str">
        <f>'INF GERAIS'!O381</f>
        <v>CONCLUÍDA</v>
      </c>
      <c r="I381" s="11">
        <f>'INF GERAIS'!I381</f>
        <v>1207546.4666666701</v>
      </c>
      <c r="J381" s="11">
        <f>'INF GERAIS'!J381</f>
        <v>1908537.11</v>
      </c>
      <c r="K381" s="11">
        <f>'INF GERAIS'!K381</f>
        <v>1207446.46</v>
      </c>
      <c r="L381" s="11">
        <f>'INF GERAIS'!L381</f>
        <v>0</v>
      </c>
      <c r="M381" s="11">
        <f>'INF GERAIS'!M381</f>
        <v>701090.65</v>
      </c>
      <c r="N381" s="233">
        <f>IF(MAX(PAGAMENTOS!M381,PAGAMENTOS!U381,PAGAMENTOS!AC381,PAGAMENTOS!AK381,PAGAMENTOS!AQ381,PAGAMENTOS!AW381)=0,"SEM PAGAMENTO",IFERROR(INDEX(PAGAMENTOS!381:381,MATCH(MAX(PAGAMENTOS!M381,PAGAMENTOS!U381,PAGAMENTOS!AC381,PAGAMENTOS!AK381,PAGAMENTOS!AQ381,PAGAMENTOS!AW381),PAGAMENTOS!381:381,0)),"SEM PAGAMENTO"))</f>
        <v>42570</v>
      </c>
      <c r="O381" s="120" t="str">
        <f>IF(MAX(PAGAMENTOS!M381,PAGAMENTOS!U381,PAGAMENTOS!AC381,PAGAMENTOS!AK381,PAGAMENTOS!AQ381,PAGAMENTOS!AW381)=0,"SEM PAGAMENTO",IFERROR(IF(MATCH(MAX(PAGAMENTOS!M381,PAGAMENTOS!U381,PAGAMENTOS!AC381,PAGAMENTOS!AK381,PAGAMENTOS!AQ381,PAGAMENTOS!AW381),PAGAMENTOS!381:381,0)&gt;40,INDEX(PAGAMENTOS!381:381,MATCH(MAX(PAGAMENTOS!M381,PAGAMENTOS!U381,PAGAMENTOS!AC381,PAGAMENTOS!AK381,PAGAMENTOS!AQ381,PAGAMENTOS!AW381),PAGAMENTOS!381:381,0)-2)&amp;" P COMP.",IF(MATCH(MAX(PAGAMENTOS!M381,PAGAMENTOS!U381,PAGAMENTOS!AC381,PAGAMENTOS!AK381,PAGAMENTOS!AQ381,PAGAMENTOS!AW381),PAGAMENTOS!381:381,0)=13,"1ª P",IF(MATCH(MAX(PAGAMENTOS!M381,PAGAMENTOS!U381,PAGAMENTOS!AC381,PAGAMENTOS!AK381,PAGAMENTOS!AQ381,PAGAMENTOS!AW381),PAGAMENTOS!381:381,0)=21,"2ª P",IF(MATCH(MAX(PAGAMENTOS!M381,PAGAMENTOS!U381,PAGAMENTOS!AC381,PAGAMENTOS!AK381,PAGAMENTOS!AQ381,PAGAMENTOS!AW381),PAGAMENTOS!381:381,0)=29,"3ª P",IF(PAGAMENTOS!AC381=PAGAMENTOS!AK381,"4ª P","4ª P"))))),"SEM PAGAMENTO"))</f>
        <v>4ª P</v>
      </c>
      <c r="P381" s="11">
        <f>IF(MAX(PAGAMENTOS!M381,PAGAMENTOS!U381,PAGAMENTOS!AC381,PAGAMENTOS!AK381,PAGAMENTOS!AQ381,PAGAMENTOS!AW381)=0,"SEM PAGAMENTO",IFERROR(INDEX(PAGAMENTOS!381:381,MATCH(MAX(PAGAMENTOS!M381,PAGAMENTOS!U381,PAGAMENTOS!AC381,PAGAMENTOS!AK381,PAGAMENTOS!AQ381,PAGAMENTOS!AW381),PAGAMENTOS!381:381,0)-1),"SEM PAGAMENTO"))</f>
        <v>241489.29</v>
      </c>
      <c r="Q381" s="11">
        <f>SUM(PAGAMENTOS!G381,PAGAMENTOS!L381,PAGAMENTOS!T381,PAGAMENTOS!AB381,PAGAMENTOS!AJ381,PAGAMENTOS!AP381,PAGAMENTOS!AV381)</f>
        <v>1207446.46</v>
      </c>
      <c r="R381" s="11">
        <f>SUM(PAGAMENTOS!G381,PAGAMENTOS!H381,PAGAMENTOS!L381,PAGAMENTOS!T381,PAGAMENTOS!AB381,PAGAMENTOS!AJ381,PAGAMENTOS!AP381,PAGAMENTOS!AV381)</f>
        <v>1207446.46</v>
      </c>
      <c r="S381" s="17">
        <f t="shared" si="5"/>
        <v>1</v>
      </c>
      <c r="T381" s="11">
        <f>IF(RIGHT(B381)="O",0,IF(AND(R381=0,PAGAMENTOS!H381&lt;&gt;0),0,K381-R381))</f>
        <v>0</v>
      </c>
      <c r="U381" s="120" t="str">
        <f>IF(AND(OR(PAGAMENTOS!AG381&lt;&gt;"",PAGAMENTOS!AH381&lt;&gt;""),PAGAMENTOS!AK381=""),"4ª",IF(AND(OR(PAGAMENTOS!Y381&lt;&gt;"",PAGAMENTOS!Z381&lt;&gt;""),PAGAMENTOS!AC381=""),"3ª",IF(AND(OR(PAGAMENTOS!Q381&lt;&gt;"",PAGAMENTOS!R381&lt;&gt;""),PAGAMENTOS!U381=""),"2ª",IF(AND(OR(PAGAMENTOS!I381&lt;&gt;"",PAGAMENTOS!J381&lt;&gt;""),PAGAMENTOS!M381=""),"1ª","OK"))))</f>
        <v>OK</v>
      </c>
      <c r="V381" s="120" t="str">
        <f>IF(U381="4ª",IF(PAGAMENTOS!AH381="","AGUARDANDO VISTORIA","NO FINANCEIRO"),IF(U381="3ª",IF(PAGAMENTOS!Z381="","AGUARDANDO VISTORIA","NO FINANCEIRO"),IF(U381="2ª",IF(PAGAMENTOS!R381="","AGUARDANDO VISTORIA","NO FINANCEIRO"),IF(U381="1ª",IF(PAGAMENTOS!J381="","AGUARDANDO LIBERAÇÃO","NO FINANCEIRO"),"OK"))))</f>
        <v>OK</v>
      </c>
      <c r="W381" s="233" t="str">
        <f>IF(U381="4ª",IF(PAGAMENTOS!AH381="",PAGAMENTOS!AG381,PAGAMENTOS!AH381),IF(U381="3ª",IF(PAGAMENTOS!Z381="",PAGAMENTOS!Y381,PAGAMENTOS!Z381),IF(U381="2ª",IF(PAGAMENTOS!R381="",PAGAMENTOS!Q381,PAGAMENTOS!R381),IF(U381="1ª",IF(PAGAMENTOS!J381="",PAGAMENTOS!I381,PAGAMENTOS!J381),"OK"))))</f>
        <v>OK</v>
      </c>
      <c r="X381" s="18">
        <f>MAX(VISTORIA!Y381,VISTORIA!U381,VISTORIA!Q381,VISTORIA!M381,VISTORIA!I381)</f>
        <v>1</v>
      </c>
      <c r="Y381" s="18">
        <f>IF(VISTORIA!Y381&lt;&gt;"",VISTORIA!Y381,IF(VISTORIA!U381&lt;&gt;"",VISTORIA!U381,IF(VISTORIA!Q381&lt;&gt;"",VISTORIA!Q381,IF(VISTORIA!M381&lt;&gt;"",VISTORIA!M381,IF(VISTORIA!I381&lt;&gt;"",VISTORIA!I381,0)))))</f>
        <v>1</v>
      </c>
      <c r="Z381" s="233">
        <f>IF(VISTORIA!Y381&lt;&gt;"",VISTORIA!W381,IF(VISTORIA!U381&lt;&gt;"",VISTORIA!S381,IF(VISTORIA!Q381&lt;&gt;"",VISTORIA!O381,IF(VISTORIA!M381&lt;&gt;"",VISTORIA!K381,IF(VISTORIA!I381&lt;&gt;"",VISTORIA!G381,"NA")))))</f>
        <v>42557</v>
      </c>
      <c r="AA381" s="233">
        <f>IF(VISTORIA!Y381&lt;&gt;"",VISTORIA!X381,IF(VISTORIA!U381&lt;&gt;"",VISTORIA!T381,IF(VISTORIA!Q381&lt;&gt;"",VISTORIA!P381,IF(VISTORIA!M381&lt;&gt;"",VISTORIA!L381,IF(VISTORIA!I381&lt;&gt;"",VISTORIA!H381,"NA")))))</f>
        <v>42552</v>
      </c>
      <c r="AB381" s="233" t="str">
        <f>IF(OR(G381="AGUARDANDO PRESTAÇÃO DE CONTAS",G381="AGUARDANDO APROVAÇÃO PRESTAÇÃO DE CONTAS",G381="CONCLUÍDO"),"PTM CONCLUÍDO",IF(AND(VISTORIA!X381="",VISTORIA!W381&lt;&gt;""),VISTORIA!W381,IF(AND(VISTORIA!T381="",VISTORIA!S381&lt;&gt;""),VISTORIA!S381,IF(AND(VISTORIA!P381="",VISTORIA!O381&lt;&gt;""),VISTORIA!O381,IF(AND(VISTORIA!L381="",VISTORIA!K381&lt;&gt;""),VISTORIA!K381,IF(AND(VISTORIA!H381="",VISTORIA!G381&lt;&gt;""),VISTORIA!G381,"SEM PEDIDO"))))))</f>
        <v>SEM PEDIDO</v>
      </c>
      <c r="AC381" s="18" t="str">
        <f>IFERROR(INDEX('CONCLUSÃO INFORMAL'!381:381,MATCH(MAX('CONCLUSÃO INFORMAL'!H381,'CONCLUSÃO INFORMAL'!L381,'CONCLUSÃO INFORMAL'!P381),'CONCLUSÃO INFORMAL'!381:381,0)-1),"NÃO INFORMADO")</f>
        <v>NÃO INFORMADO</v>
      </c>
      <c r="AD381" s="233" t="str">
        <f>IFERROR(INDEX('CONCLUSÃO INFORMAL'!381:381,MATCH(MAX('CONCLUSÃO INFORMAL'!H381,'CONCLUSÃO INFORMAL'!L381,'CONCLUSÃO INFORMAL'!P381),'CONCLUSÃO INFORMAL'!381:381,0)),"NÃO INFORMADO")</f>
        <v>NÃO INFORMADO</v>
      </c>
      <c r="AE381" s="1950" t="str">
        <f>IFERROR(INDEX('CONCLUSÃO INFORMAL'!381:381,MATCH(MAX('CONCLUSÃO INFORMAL'!H381,'CONCLUSÃO INFORMAL'!L381,'CONCLUSÃO INFORMAL'!P381),'CONCLUSÃO INFORMAL'!381:381,0)+1),"NÃO INFORMADO")</f>
        <v>NÃO INFORMADO</v>
      </c>
    </row>
    <row r="382" spans="2:31" ht="43.5" x14ac:dyDescent="0.35">
      <c r="B382" s="7" t="str">
        <f>'INF GERAIS'!B382&amp;IFERROR(IF(INDEX(APOIO!$A$5:$A$50,MATCH('INF GERAIS'!N382,APOIO!$B$5:$B$50,0))="NÃO",APOIO!$A$2&amp;"NÃO VÁLIDO",""),"")</f>
        <v>2014.0359</v>
      </c>
      <c r="C382" s="1950" t="str">
        <f>'INF GERAIS'!C382</f>
        <v>SERTÃO DO PAJEÚ</v>
      </c>
      <c r="D382" s="1950" t="str">
        <f>'INF GERAIS'!D382</f>
        <v>SÃO JOSÉ DO EGITO</v>
      </c>
      <c r="E382" s="1950" t="str">
        <f>'INF GERAIS'!E382</f>
        <v>PERFURAÇÃO E INSTALAÇÃO DE POÇOS TUBULARES EM ROCHA CRISTALINA</v>
      </c>
      <c r="F382" s="1950" t="str">
        <f>'INF GERAIS'!G382</f>
        <v>NORMAL</v>
      </c>
      <c r="G382" s="12" t="str">
        <f>'INF GERAIS'!N382</f>
        <v>EM CONFERÊNCIA PARA TEMAI</v>
      </c>
      <c r="H382" s="1950" t="str">
        <f>'INF GERAIS'!O382</f>
        <v>CONCLUÍDA</v>
      </c>
      <c r="I382" s="11">
        <f>'INF GERAIS'!I382</f>
        <v>1207546.4666666666</v>
      </c>
      <c r="J382" s="11">
        <f>'INF GERAIS'!J382</f>
        <v>361892.86</v>
      </c>
      <c r="K382" s="11">
        <f>'INF GERAIS'!K382</f>
        <v>361892.86</v>
      </c>
      <c r="L382" s="11">
        <f>'INF GERAIS'!L382</f>
        <v>0</v>
      </c>
      <c r="M382" s="11" t="str">
        <f>'INF GERAIS'!M382</f>
        <v xml:space="preserve"> </v>
      </c>
      <c r="N382" s="233">
        <f>IF(MAX(PAGAMENTOS!M382,PAGAMENTOS!U382,PAGAMENTOS!AC382,PAGAMENTOS!AK382,PAGAMENTOS!AQ382,PAGAMENTOS!AW382)=0,"SEM PAGAMENTO",IFERROR(INDEX(PAGAMENTOS!382:382,MATCH(MAX(PAGAMENTOS!M382,PAGAMENTOS!U382,PAGAMENTOS!AC382,PAGAMENTOS!AK382,PAGAMENTOS!AQ382,PAGAMENTOS!AW382),PAGAMENTOS!382:382,0)),"SEM PAGAMENTO"))</f>
        <v>42817</v>
      </c>
      <c r="O382" s="120" t="str">
        <f>IF(MAX(PAGAMENTOS!M382,PAGAMENTOS!U382,PAGAMENTOS!AC382,PAGAMENTOS!AK382,PAGAMENTOS!AQ382,PAGAMENTOS!AW382)=0,"SEM PAGAMENTO",IFERROR(IF(MATCH(MAX(PAGAMENTOS!M382,PAGAMENTOS!U382,PAGAMENTOS!AC382,PAGAMENTOS!AK382,PAGAMENTOS!AQ382,PAGAMENTOS!AW382),PAGAMENTOS!382:382,0)&gt;40,INDEX(PAGAMENTOS!382:382,MATCH(MAX(PAGAMENTOS!M382,PAGAMENTOS!U382,PAGAMENTOS!AC382,PAGAMENTOS!AK382,PAGAMENTOS!AQ382,PAGAMENTOS!AW382),PAGAMENTOS!382:382,0)-2)&amp;" P COMP.",IF(MATCH(MAX(PAGAMENTOS!M382,PAGAMENTOS!U382,PAGAMENTOS!AC382,PAGAMENTOS!AK382,PAGAMENTOS!AQ382,PAGAMENTOS!AW382),PAGAMENTOS!382:382,0)=13,"1ª P",IF(MATCH(MAX(PAGAMENTOS!M382,PAGAMENTOS!U382,PAGAMENTOS!AC382,PAGAMENTOS!AK382,PAGAMENTOS!AQ382,PAGAMENTOS!AW382),PAGAMENTOS!382:382,0)=21,"2ª P",IF(MATCH(MAX(PAGAMENTOS!M382,PAGAMENTOS!U382,PAGAMENTOS!AC382,PAGAMENTOS!AK382,PAGAMENTOS!AQ382,PAGAMENTOS!AW382),PAGAMENTOS!382:382,0)=29,"3ª P",IF(PAGAMENTOS!AC382=PAGAMENTOS!AK382,"4ª P","4ª P"))))),"SEM PAGAMENTO"))</f>
        <v>4ª P</v>
      </c>
      <c r="P382" s="11">
        <f>IF(MAX(PAGAMENTOS!M382,PAGAMENTOS!U382,PAGAMENTOS!AC382,PAGAMENTOS!AK382,PAGAMENTOS!AQ382,PAGAMENTOS!AW382)=0,"SEM PAGAMENTO",IFERROR(INDEX(PAGAMENTOS!382:382,MATCH(MAX(PAGAMENTOS!M382,PAGAMENTOS!U382,PAGAMENTOS!AC382,PAGAMENTOS!AK382,PAGAMENTOS!AQ382,PAGAMENTOS!AW382),PAGAMENTOS!382:382,0)-1),"SEM PAGAMENTO"))</f>
        <v>72378.58</v>
      </c>
      <c r="Q382" s="11">
        <f>SUM(PAGAMENTOS!G382,PAGAMENTOS!L382,PAGAMENTOS!T382,PAGAMENTOS!AB382,PAGAMENTOS!AJ382,PAGAMENTOS!AP382,PAGAMENTOS!AV382)</f>
        <v>361892.86</v>
      </c>
      <c r="R382" s="11">
        <f>SUM(PAGAMENTOS!G382,PAGAMENTOS!H382,PAGAMENTOS!L382,PAGAMENTOS!T382,PAGAMENTOS!AB382,PAGAMENTOS!AJ382,PAGAMENTOS!AP382,PAGAMENTOS!AV382)</f>
        <v>361892.86</v>
      </c>
      <c r="S382" s="17">
        <f t="shared" si="5"/>
        <v>1</v>
      </c>
      <c r="T382" s="11">
        <f>IF(RIGHT(B382)="O",0,IF(AND(R382=0,PAGAMENTOS!H382&lt;&gt;0),0,K382-R382))</f>
        <v>0</v>
      </c>
      <c r="U382" s="120" t="str">
        <f>IF(AND(OR(PAGAMENTOS!AG382&lt;&gt;"",PAGAMENTOS!AH382&lt;&gt;""),PAGAMENTOS!AK382=""),"4ª",IF(AND(OR(PAGAMENTOS!Y382&lt;&gt;"",PAGAMENTOS!Z382&lt;&gt;""),PAGAMENTOS!AC382=""),"3ª",IF(AND(OR(PAGAMENTOS!Q382&lt;&gt;"",PAGAMENTOS!R382&lt;&gt;""),PAGAMENTOS!U382=""),"2ª",IF(AND(OR(PAGAMENTOS!I382&lt;&gt;"",PAGAMENTOS!J382&lt;&gt;""),PAGAMENTOS!M382=""),"1ª","OK"))))</f>
        <v>OK</v>
      </c>
      <c r="V382" s="120" t="str">
        <f>IF(U382="4ª",IF(PAGAMENTOS!AH382="","AGUARDANDO VISTORIA","NO FINANCEIRO"),IF(U382="3ª",IF(PAGAMENTOS!Z382="","AGUARDANDO VISTORIA","NO FINANCEIRO"),IF(U382="2ª",IF(PAGAMENTOS!R382="","AGUARDANDO VISTORIA","NO FINANCEIRO"),IF(U382="1ª",IF(PAGAMENTOS!J382="","AGUARDANDO LIBERAÇÃO","NO FINANCEIRO"),"OK"))))</f>
        <v>OK</v>
      </c>
      <c r="W382" s="233" t="str">
        <f>IF(U382="4ª",IF(PAGAMENTOS!AH382="",PAGAMENTOS!AG382,PAGAMENTOS!AH382),IF(U382="3ª",IF(PAGAMENTOS!Z382="",PAGAMENTOS!Y382,PAGAMENTOS!Z382),IF(U382="2ª",IF(PAGAMENTOS!R382="",PAGAMENTOS!Q382,PAGAMENTOS!R382),IF(U382="1ª",IF(PAGAMENTOS!J382="",PAGAMENTOS!I382,PAGAMENTOS!J382),"OK"))))</f>
        <v>OK</v>
      </c>
      <c r="X382" s="18">
        <f>MAX(VISTORIA!Y382,VISTORIA!U382,VISTORIA!Q382,VISTORIA!M382,VISTORIA!I382)</f>
        <v>1</v>
      </c>
      <c r="Y382" s="18">
        <f>IF(VISTORIA!Y382&lt;&gt;"",VISTORIA!Y382,IF(VISTORIA!U382&lt;&gt;"",VISTORIA!U382,IF(VISTORIA!Q382&lt;&gt;"",VISTORIA!Q382,IF(VISTORIA!M382&lt;&gt;"",VISTORIA!M382,IF(VISTORIA!I382&lt;&gt;"",VISTORIA!I382,0)))))</f>
        <v>1</v>
      </c>
      <c r="Z382" s="233">
        <f>IF(VISTORIA!Y382&lt;&gt;"",VISTORIA!W382,IF(VISTORIA!U382&lt;&gt;"",VISTORIA!S382,IF(VISTORIA!Q382&lt;&gt;"",VISTORIA!O382,IF(VISTORIA!M382&lt;&gt;"",VISTORIA!K382,IF(VISTORIA!I382&lt;&gt;"",VISTORIA!G382,"NA")))))</f>
        <v>42716</v>
      </c>
      <c r="AA382" s="233">
        <f>IF(VISTORIA!Y382&lt;&gt;"",VISTORIA!X382,IF(VISTORIA!U382&lt;&gt;"",VISTORIA!T382,IF(VISTORIA!Q382&lt;&gt;"",VISTORIA!P382,IF(VISTORIA!M382&lt;&gt;"",VISTORIA!L382,IF(VISTORIA!I382&lt;&gt;"",VISTORIA!H382,"NA")))))</f>
        <v>42724</v>
      </c>
      <c r="AB382" s="233" t="str">
        <f>IF(OR(G382="AGUARDANDO PRESTAÇÃO DE CONTAS",G382="AGUARDANDO APROVAÇÃO PRESTAÇÃO DE CONTAS",G382="CONCLUÍDO"),"PTM CONCLUÍDO",IF(AND(VISTORIA!X382="",VISTORIA!W382&lt;&gt;""),VISTORIA!W382,IF(AND(VISTORIA!T382="",VISTORIA!S382&lt;&gt;""),VISTORIA!S382,IF(AND(VISTORIA!P382="",VISTORIA!O382&lt;&gt;""),VISTORIA!O382,IF(AND(VISTORIA!L382="",VISTORIA!K382&lt;&gt;""),VISTORIA!K382,IF(AND(VISTORIA!H382="",VISTORIA!G382&lt;&gt;""),VISTORIA!G382,"SEM PEDIDO"))))))</f>
        <v>SEM PEDIDO</v>
      </c>
      <c r="AC382" s="18" t="str">
        <f>IFERROR(INDEX('CONCLUSÃO INFORMAL'!382:382,MATCH(MAX('CONCLUSÃO INFORMAL'!H382,'CONCLUSÃO INFORMAL'!L382,'CONCLUSÃO INFORMAL'!P382),'CONCLUSÃO INFORMAL'!382:382,0)-1),"NÃO INFORMADO")</f>
        <v>NÃO INFORMADO</v>
      </c>
      <c r="AD382" s="233" t="str">
        <f>IFERROR(INDEX('CONCLUSÃO INFORMAL'!382:382,MATCH(MAX('CONCLUSÃO INFORMAL'!H382,'CONCLUSÃO INFORMAL'!L382,'CONCLUSÃO INFORMAL'!P382),'CONCLUSÃO INFORMAL'!382:382,0)),"NÃO INFORMADO")</f>
        <v>NÃO INFORMADO</v>
      </c>
      <c r="AE382" s="1950" t="str">
        <f>IFERROR(INDEX('CONCLUSÃO INFORMAL'!382:382,MATCH(MAX('CONCLUSÃO INFORMAL'!H382,'CONCLUSÃO INFORMAL'!L382,'CONCLUSÃO INFORMAL'!P382),'CONCLUSÃO INFORMAL'!382:382,0)+1),"NÃO INFORMADO")</f>
        <v>NÃO INFORMADO</v>
      </c>
    </row>
    <row r="383" spans="2:31" ht="43.5" x14ac:dyDescent="0.35">
      <c r="B383" s="7" t="str">
        <f>'INF GERAIS'!B383&amp;IFERROR(IF(INDEX(APOIO!$A$5:$A$50,MATCH('INF GERAIS'!N383,APOIO!$B$5:$B$50,0))="NÃO",APOIO!$A$2&amp;"NÃO VÁLIDO",""),"")</f>
        <v>2014.0360</v>
      </c>
      <c r="C383" s="1950" t="str">
        <f>'INF GERAIS'!C383</f>
        <v>SERTÃO DO PAJEÚ</v>
      </c>
      <c r="D383" s="1950" t="str">
        <f>'INF GERAIS'!D383</f>
        <v>SÃO JOSÉ DO EGITO</v>
      </c>
      <c r="E383" s="1950" t="str">
        <f>'INF GERAIS'!E383</f>
        <v>PAVIMENTAÇÃO DE VIAS PÚBLICAS</v>
      </c>
      <c r="F383" s="1950" t="str">
        <f>'INF GERAIS'!G383</f>
        <v>NORMAL</v>
      </c>
      <c r="G383" s="12" t="str">
        <f>'INF GERAIS'!N383</f>
        <v>EM CONFERÊNCIA PARA TEMAI</v>
      </c>
      <c r="H383" s="1950" t="str">
        <f>'INF GERAIS'!O383</f>
        <v>CONCLUÍDA</v>
      </c>
      <c r="I383" s="11">
        <f>'INF GERAIS'!I383</f>
        <v>1207546.4666666666</v>
      </c>
      <c r="J383" s="11">
        <f>'INF GERAIS'!J383</f>
        <v>853296.77</v>
      </c>
      <c r="K383" s="11">
        <f>'INF GERAIS'!K383</f>
        <v>845648.73</v>
      </c>
      <c r="L383" s="11">
        <f>'INF GERAIS'!L383</f>
        <v>0</v>
      </c>
      <c r="M383" s="11">
        <f>'INF GERAIS'!M383</f>
        <v>7648.04</v>
      </c>
      <c r="N383" s="233">
        <f>IF(MAX(PAGAMENTOS!M383,PAGAMENTOS!U383,PAGAMENTOS!AC383,PAGAMENTOS!AK383,PAGAMENTOS!AQ383,PAGAMENTOS!AW383)=0,"SEM PAGAMENTO",IFERROR(INDEX(PAGAMENTOS!383:383,MATCH(MAX(PAGAMENTOS!M383,PAGAMENTOS!U383,PAGAMENTOS!AC383,PAGAMENTOS!AK383,PAGAMENTOS!AQ383,PAGAMENTOS!AW383),PAGAMENTOS!383:383,0)),"SEM PAGAMENTO"))</f>
        <v>43264</v>
      </c>
      <c r="O383" s="120" t="str">
        <f>IF(MAX(PAGAMENTOS!M383,PAGAMENTOS!U383,PAGAMENTOS!AC383,PAGAMENTOS!AK383,PAGAMENTOS!AQ383,PAGAMENTOS!AW383)=0,"SEM PAGAMENTO",IFERROR(IF(MATCH(MAX(PAGAMENTOS!M383,PAGAMENTOS!U383,PAGAMENTOS!AC383,PAGAMENTOS!AK383,PAGAMENTOS!AQ383,PAGAMENTOS!AW383),PAGAMENTOS!383:383,0)&gt;40,INDEX(PAGAMENTOS!383:383,MATCH(MAX(PAGAMENTOS!M383,PAGAMENTOS!U383,PAGAMENTOS!AC383,PAGAMENTOS!AK383,PAGAMENTOS!AQ383,PAGAMENTOS!AW383),PAGAMENTOS!383:383,0)-2)&amp;" P COMP.",IF(MATCH(MAX(PAGAMENTOS!M383,PAGAMENTOS!U383,PAGAMENTOS!AC383,PAGAMENTOS!AK383,PAGAMENTOS!AQ383,PAGAMENTOS!AW383),PAGAMENTOS!383:383,0)=13,"1ª P",IF(MATCH(MAX(PAGAMENTOS!M383,PAGAMENTOS!U383,PAGAMENTOS!AC383,PAGAMENTOS!AK383,PAGAMENTOS!AQ383,PAGAMENTOS!AW383),PAGAMENTOS!383:383,0)=21,"2ª P",IF(MATCH(MAX(PAGAMENTOS!M383,PAGAMENTOS!U383,PAGAMENTOS!AC383,PAGAMENTOS!AK383,PAGAMENTOS!AQ383,PAGAMENTOS!AW383),PAGAMENTOS!383:383,0)=29,"3ª P",IF(PAGAMENTOS!AC383=PAGAMENTOS!AK383,"4ª P","4ª P"))))),"SEM PAGAMENTO"))</f>
        <v>4ª P</v>
      </c>
      <c r="P383" s="11">
        <f>IF(MAX(PAGAMENTOS!M383,PAGAMENTOS!U383,PAGAMENTOS!AC383,PAGAMENTOS!AK383,PAGAMENTOS!AQ383,PAGAMENTOS!AW383)=0,"SEM PAGAMENTO",IFERROR(INDEX(PAGAMENTOS!383:383,MATCH(MAX(PAGAMENTOS!M383,PAGAMENTOS!U383,PAGAMENTOS!AC383,PAGAMENTOS!AK383,PAGAMENTOS!AQ383,PAGAMENTOS!AW383),PAGAMENTOS!383:383,0)-1),"SEM PAGAMENTO"))</f>
        <v>167388.20000000001</v>
      </c>
      <c r="Q383" s="11">
        <f>SUM(PAGAMENTOS!G383,PAGAMENTOS!L383,PAGAMENTOS!T383,PAGAMENTOS!AB383,PAGAMENTOS!AJ383,PAGAMENTOS!AP383,PAGAMENTOS!AV383)</f>
        <v>845648.72</v>
      </c>
      <c r="R383" s="11">
        <f>SUM(PAGAMENTOS!G383,PAGAMENTOS!H383,PAGAMENTOS!L383,PAGAMENTOS!T383,PAGAMENTOS!AB383,PAGAMENTOS!AJ383,PAGAMENTOS!AP383,PAGAMENTOS!AV383)</f>
        <v>845648.72</v>
      </c>
      <c r="S383" s="17">
        <f t="shared" si="5"/>
        <v>0.99999998817475899</v>
      </c>
      <c r="T383" s="11">
        <f>IF(RIGHT(B383)="O",0,IF(AND(R383=0,PAGAMENTOS!H383&lt;&gt;0),0,K383-R383))</f>
        <v>1.0000000009313226E-2</v>
      </c>
      <c r="U383" s="120" t="str">
        <f>IF(AND(OR(PAGAMENTOS!AG383&lt;&gt;"",PAGAMENTOS!AH383&lt;&gt;""),PAGAMENTOS!AK383=""),"4ª",IF(AND(OR(PAGAMENTOS!Y383&lt;&gt;"",PAGAMENTOS!Z383&lt;&gt;""),PAGAMENTOS!AC383=""),"3ª",IF(AND(OR(PAGAMENTOS!Q383&lt;&gt;"",PAGAMENTOS!R383&lt;&gt;""),PAGAMENTOS!U383=""),"2ª",IF(AND(OR(PAGAMENTOS!I383&lt;&gt;"",PAGAMENTOS!J383&lt;&gt;""),PAGAMENTOS!M383=""),"1ª","OK"))))</f>
        <v>OK</v>
      </c>
      <c r="V383" s="120" t="str">
        <f>IF(U383="4ª",IF(PAGAMENTOS!AH383="","AGUARDANDO VISTORIA","NO FINANCEIRO"),IF(U383="3ª",IF(PAGAMENTOS!Z383="","AGUARDANDO VISTORIA","NO FINANCEIRO"),IF(U383="2ª",IF(PAGAMENTOS!R383="","AGUARDANDO VISTORIA","NO FINANCEIRO"),IF(U383="1ª",IF(PAGAMENTOS!J383="","AGUARDANDO LIBERAÇÃO","NO FINANCEIRO"),"OK"))))</f>
        <v>OK</v>
      </c>
      <c r="W383" s="233" t="str">
        <f>IF(U383="4ª",IF(PAGAMENTOS!AH383="",PAGAMENTOS!AG383,PAGAMENTOS!AH383),IF(U383="3ª",IF(PAGAMENTOS!Z383="",PAGAMENTOS!Y383,PAGAMENTOS!Z383),IF(U383="2ª",IF(PAGAMENTOS!R383="",PAGAMENTOS!Q383,PAGAMENTOS!R383),IF(U383="1ª",IF(PAGAMENTOS!J383="",PAGAMENTOS!I383,PAGAMENTOS!J383),"OK"))))</f>
        <v>OK</v>
      </c>
      <c r="X383" s="18">
        <f>MAX(VISTORIA!Y383,VISTORIA!U383,VISTORIA!Q383,VISTORIA!M383,VISTORIA!I383)</f>
        <v>1</v>
      </c>
      <c r="Y383" s="18">
        <f>IF(VISTORIA!Y383&lt;&gt;"",VISTORIA!Y383,IF(VISTORIA!U383&lt;&gt;"",VISTORIA!U383,IF(VISTORIA!Q383&lt;&gt;"",VISTORIA!Q383,IF(VISTORIA!M383&lt;&gt;"",VISTORIA!M383,IF(VISTORIA!I383&lt;&gt;"",VISTORIA!I383,0)))))</f>
        <v>1</v>
      </c>
      <c r="Z383" s="233">
        <f>IF(VISTORIA!Y383&lt;&gt;"",VISTORIA!W383,IF(VISTORIA!U383&lt;&gt;"",VISTORIA!S383,IF(VISTORIA!Q383&lt;&gt;"",VISTORIA!O383,IF(VISTORIA!M383&lt;&gt;"",VISTORIA!K383,IF(VISTORIA!I383&lt;&gt;"",VISTORIA!G383,"NA")))))</f>
        <v>43017</v>
      </c>
      <c r="AA383" s="233">
        <f>IF(VISTORIA!Y383&lt;&gt;"",VISTORIA!X383,IF(VISTORIA!U383&lt;&gt;"",VISTORIA!T383,IF(VISTORIA!Q383&lt;&gt;"",VISTORIA!P383,IF(VISTORIA!M383&lt;&gt;"",VISTORIA!L383,IF(VISTORIA!I383&lt;&gt;"",VISTORIA!H383,"NA")))))</f>
        <v>43174</v>
      </c>
      <c r="AB383" s="233" t="str">
        <f>IF(OR(G383="AGUARDANDO PRESTAÇÃO DE CONTAS",G383="AGUARDANDO APROVAÇÃO PRESTAÇÃO DE CONTAS",G383="CONCLUÍDO"),"PTM CONCLUÍDO",IF(AND(VISTORIA!X383="",VISTORIA!W383&lt;&gt;""),VISTORIA!W383,IF(AND(VISTORIA!T383="",VISTORIA!S383&lt;&gt;""),VISTORIA!S383,IF(AND(VISTORIA!P383="",VISTORIA!O383&lt;&gt;""),VISTORIA!O383,IF(AND(VISTORIA!L383="",VISTORIA!K383&lt;&gt;""),VISTORIA!K383,IF(AND(VISTORIA!H383="",VISTORIA!G383&lt;&gt;""),VISTORIA!G383,"SEM PEDIDO"))))))</f>
        <v>SEM PEDIDO</v>
      </c>
      <c r="AC383" s="18" t="str">
        <f>IFERROR(INDEX('CONCLUSÃO INFORMAL'!383:383,MATCH(MAX('CONCLUSÃO INFORMAL'!H383,'CONCLUSÃO INFORMAL'!L383,'CONCLUSÃO INFORMAL'!P383),'CONCLUSÃO INFORMAL'!383:383,0)-1),"NÃO INFORMADO")</f>
        <v>NÃO INFORMADO</v>
      </c>
      <c r="AD383" s="233" t="str">
        <f>IFERROR(INDEX('CONCLUSÃO INFORMAL'!383:383,MATCH(MAX('CONCLUSÃO INFORMAL'!H383,'CONCLUSÃO INFORMAL'!L383,'CONCLUSÃO INFORMAL'!P383),'CONCLUSÃO INFORMAL'!383:383,0)),"NÃO INFORMADO")</f>
        <v>NÃO INFORMADO</v>
      </c>
      <c r="AE383" s="1950" t="str">
        <f>IFERROR(INDEX('CONCLUSÃO INFORMAL'!383:383,MATCH(MAX('CONCLUSÃO INFORMAL'!H383,'CONCLUSÃO INFORMAL'!L383,'CONCLUSÃO INFORMAL'!P383),'CONCLUSÃO INFORMAL'!383:383,0)+1),"NÃO INFORMADO")</f>
        <v>NÃO INFORMADO</v>
      </c>
    </row>
    <row r="384" spans="2:31" ht="43.5" x14ac:dyDescent="0.35">
      <c r="B384" s="7" t="str">
        <f>'INF GERAIS'!B384&amp;IFERROR(IF(INDEX(APOIO!$A$5:$A$50,MATCH('INF GERAIS'!N384,APOIO!$B$5:$B$50,0))="NÃO",APOIO!$A$2&amp;"NÃO VÁLIDO",""),"")</f>
        <v>2014.0361</v>
      </c>
      <c r="C384" s="1950" t="str">
        <f>'INF GERAIS'!C384</f>
        <v>METROPOLITANA</v>
      </c>
      <c r="D384" s="1950" t="str">
        <f>'INF GERAIS'!D384</f>
        <v>SÃO LOURENÇO DA MATA</v>
      </c>
      <c r="E384" s="1950" t="str">
        <f>'INF GERAIS'!E384</f>
        <v>CONSTRUÇÃO DO CENTRO MULTI-CULTURAL</v>
      </c>
      <c r="F384" s="1950" t="str">
        <f>'INF GERAIS'!G384</f>
        <v>NORMAL</v>
      </c>
      <c r="G384" s="1950" t="str">
        <f>'INF GERAIS'!N384</f>
        <v>APROVADO</v>
      </c>
      <c r="H384" s="1950" t="str">
        <f>'INF GERAIS'!O384</f>
        <v>NÃO INICIADA</v>
      </c>
      <c r="I384" s="11">
        <f>'INF GERAIS'!I384</f>
        <v>2415092.9008333334</v>
      </c>
      <c r="J384" s="11">
        <f>'INF GERAIS'!J384</f>
        <v>836398.1312895997</v>
      </c>
      <c r="K384" s="11">
        <f>'INF GERAIS'!K384</f>
        <v>424444.38449280005</v>
      </c>
      <c r="L384" s="11">
        <f>'INF GERAIS'!L384</f>
        <v>0</v>
      </c>
      <c r="M384" s="11">
        <f>'INF GERAIS'!M384</f>
        <v>411953.74679679959</v>
      </c>
      <c r="N384" s="233">
        <f>IF(MAX(PAGAMENTOS!M384,PAGAMENTOS!U384,PAGAMENTOS!AC384,PAGAMENTOS!AK384,PAGAMENTOS!AQ384,PAGAMENTOS!AW384)=0,"SEM PAGAMENTO",IFERROR(INDEX(PAGAMENTOS!384:384,MATCH(MAX(PAGAMENTOS!M384,PAGAMENTOS!U384,PAGAMENTOS!AC384,PAGAMENTOS!AK384,PAGAMENTOS!AQ384,PAGAMENTOS!AW384),PAGAMENTOS!384:384,0)),"SEM PAGAMENTO"))</f>
        <v>41824</v>
      </c>
      <c r="O384" s="120" t="str">
        <f>IF(MAX(PAGAMENTOS!M384,PAGAMENTOS!U384,PAGAMENTOS!AC384,PAGAMENTOS!AK384,PAGAMENTOS!AQ384,PAGAMENTOS!AW384)=0,"SEM PAGAMENTO",IFERROR(IF(MATCH(MAX(PAGAMENTOS!M384,PAGAMENTOS!U384,PAGAMENTOS!AC384,PAGAMENTOS!AK384,PAGAMENTOS!AQ384,PAGAMENTOS!AW384),PAGAMENTOS!384:384,0)&gt;40,INDEX(PAGAMENTOS!384:384,MATCH(MAX(PAGAMENTOS!M384,PAGAMENTOS!U384,PAGAMENTOS!AC384,PAGAMENTOS!AK384,PAGAMENTOS!AQ384,PAGAMENTOS!AW384),PAGAMENTOS!384:384,0)-2)&amp;" P COMP.",IF(MATCH(MAX(PAGAMENTOS!M384,PAGAMENTOS!U384,PAGAMENTOS!AC384,PAGAMENTOS!AK384,PAGAMENTOS!AQ384,PAGAMENTOS!AW384),PAGAMENTOS!384:384,0)=13,"1ª P",IF(MATCH(MAX(PAGAMENTOS!M384,PAGAMENTOS!U384,PAGAMENTOS!AC384,PAGAMENTOS!AK384,PAGAMENTOS!AQ384,PAGAMENTOS!AW384),PAGAMENTOS!384:384,0)=21,"2ª P",IF(MATCH(MAX(PAGAMENTOS!M384,PAGAMENTOS!U384,PAGAMENTOS!AC384,PAGAMENTOS!AK384,PAGAMENTOS!AQ384,PAGAMENTOS!AW384),PAGAMENTOS!384:384,0)=29,"3ª P",IF(PAGAMENTOS!AC384=PAGAMENTOS!AK384,"4ª P","4ª P"))))),"SEM PAGAMENTO"))</f>
        <v>1ª P</v>
      </c>
      <c r="P384" s="11">
        <f>IF(MAX(PAGAMENTOS!M384,PAGAMENTOS!U384,PAGAMENTOS!AC384,PAGAMENTOS!AK384,PAGAMENTOS!AQ384,PAGAMENTOS!AW384)=0,"SEM PAGAMENTO",IFERROR(INDEX(PAGAMENTOS!384:384,MATCH(MAX(PAGAMENTOS!M384,PAGAMENTOS!U384,PAGAMENTOS!AC384,PAGAMENTOS!AK384,PAGAMENTOS!AQ384,PAGAMENTOS!AW384),PAGAMENTOS!384:384,0)-1),"SEM PAGAMENTO"))</f>
        <v>127333.32</v>
      </c>
      <c r="Q384" s="11">
        <f>SUM(PAGAMENTOS!G384,PAGAMENTOS!L384,PAGAMENTOS!T384,PAGAMENTOS!AB384,PAGAMENTOS!AJ384,PAGAMENTOS!AP384,PAGAMENTOS!AV384)</f>
        <v>127333.32</v>
      </c>
      <c r="R384" s="11">
        <f>SUM(PAGAMENTOS!G384,PAGAMENTOS!H384,PAGAMENTOS!L384,PAGAMENTOS!T384,PAGAMENTOS!AB384,PAGAMENTOS!AJ384,PAGAMENTOS!AP384,PAGAMENTOS!AV384)</f>
        <v>127333.32</v>
      </c>
      <c r="S384" s="17">
        <f t="shared" si="5"/>
        <v>0.30000001096058793</v>
      </c>
      <c r="T384" s="11">
        <f>IF(RIGHT(B384)="O",0,IF(AND(R384=0,PAGAMENTOS!H384&lt;&gt;0),0,K384-R384))</f>
        <v>297111.06449280004</v>
      </c>
      <c r="U384" s="120" t="str">
        <f>IF(AND(OR(PAGAMENTOS!AG384&lt;&gt;"",PAGAMENTOS!AH384&lt;&gt;""),PAGAMENTOS!AK384=""),"4ª",IF(AND(OR(PAGAMENTOS!Y384&lt;&gt;"",PAGAMENTOS!Z384&lt;&gt;""),PAGAMENTOS!AC384=""),"3ª",IF(AND(OR(PAGAMENTOS!Q384&lt;&gt;"",PAGAMENTOS!R384&lt;&gt;""),PAGAMENTOS!U384=""),"2ª",IF(AND(OR(PAGAMENTOS!I384&lt;&gt;"",PAGAMENTOS!J384&lt;&gt;""),PAGAMENTOS!M384=""),"1ª","OK"))))</f>
        <v>OK</v>
      </c>
      <c r="V384" s="120" t="str">
        <f>IF(U384="4ª",IF(PAGAMENTOS!AH384="","AGUARDANDO VISTORIA","NO FINANCEIRO"),IF(U384="3ª",IF(PAGAMENTOS!Z384="","AGUARDANDO VISTORIA","NO FINANCEIRO"),IF(U384="2ª",IF(PAGAMENTOS!R384="","AGUARDANDO VISTORIA","NO FINANCEIRO"),IF(U384="1ª",IF(PAGAMENTOS!J384="","AGUARDANDO LIBERAÇÃO","NO FINANCEIRO"),"OK"))))</f>
        <v>OK</v>
      </c>
      <c r="W384" s="233" t="str">
        <f>IF(U384="4ª",IF(PAGAMENTOS!AH384="",PAGAMENTOS!AG384,PAGAMENTOS!AH384),IF(U384="3ª",IF(PAGAMENTOS!Z384="",PAGAMENTOS!Y384,PAGAMENTOS!Z384),IF(U384="2ª",IF(PAGAMENTOS!R384="",PAGAMENTOS!Q384,PAGAMENTOS!R384),IF(U384="1ª",IF(PAGAMENTOS!J384="",PAGAMENTOS!I384,PAGAMENTOS!J384),"OK"))))</f>
        <v>OK</v>
      </c>
      <c r="X384" s="18">
        <f>MAX(VISTORIA!Y384,VISTORIA!U384,VISTORIA!Q384,VISTORIA!M384,VISTORIA!I384)</f>
        <v>0</v>
      </c>
      <c r="Y384" s="18">
        <f>IF(VISTORIA!Y384&lt;&gt;"",VISTORIA!Y384,IF(VISTORIA!U384&lt;&gt;"",VISTORIA!U384,IF(VISTORIA!Q384&lt;&gt;"",VISTORIA!Q384,IF(VISTORIA!M384&lt;&gt;"",VISTORIA!M384,IF(VISTORIA!I384&lt;&gt;"",VISTORIA!I384,0)))))</f>
        <v>0</v>
      </c>
      <c r="Z384" s="233" t="str">
        <f>IF(VISTORIA!Y384&lt;&gt;"",VISTORIA!W384,IF(VISTORIA!U384&lt;&gt;"",VISTORIA!S384,IF(VISTORIA!Q384&lt;&gt;"",VISTORIA!O384,IF(VISTORIA!M384&lt;&gt;"",VISTORIA!K384,IF(VISTORIA!I384&lt;&gt;"",VISTORIA!G384,"NA")))))</f>
        <v>NA</v>
      </c>
      <c r="AA384" s="233" t="str">
        <f>IF(VISTORIA!Y384&lt;&gt;"",VISTORIA!X384,IF(VISTORIA!U384&lt;&gt;"",VISTORIA!T384,IF(VISTORIA!Q384&lt;&gt;"",VISTORIA!P384,IF(VISTORIA!M384&lt;&gt;"",VISTORIA!L384,IF(VISTORIA!I384&lt;&gt;"",VISTORIA!H384,"NA")))))</f>
        <v>NA</v>
      </c>
      <c r="AB384" s="233" t="str">
        <f>IF(OR(G384="AGUARDANDO PRESTAÇÃO DE CONTAS",G384="AGUARDANDO APROVAÇÃO PRESTAÇÃO DE CONTAS",G384="CONCLUÍDO"),"PTM CONCLUÍDO",IF(AND(VISTORIA!X384="",VISTORIA!W384&lt;&gt;""),VISTORIA!W384,IF(AND(VISTORIA!T384="",VISTORIA!S384&lt;&gt;""),VISTORIA!S384,IF(AND(VISTORIA!P384="",VISTORIA!O384&lt;&gt;""),VISTORIA!O384,IF(AND(VISTORIA!L384="",VISTORIA!K384&lt;&gt;""),VISTORIA!K384,IF(AND(VISTORIA!H384="",VISTORIA!G384&lt;&gt;""),VISTORIA!G384,"SEM PEDIDO"))))))</f>
        <v>SEM PEDIDO</v>
      </c>
      <c r="AC384" s="18" t="str">
        <f>IFERROR(INDEX('CONCLUSÃO INFORMAL'!384:384,MATCH(MAX('CONCLUSÃO INFORMAL'!H384,'CONCLUSÃO INFORMAL'!L384,'CONCLUSÃO INFORMAL'!P384),'CONCLUSÃO INFORMAL'!384:384,0)-1),"NÃO INFORMADO")</f>
        <v>NÃO INFORMADO</v>
      </c>
      <c r="AD384" s="233" t="str">
        <f>IFERROR(INDEX('CONCLUSÃO INFORMAL'!384:384,MATCH(MAX('CONCLUSÃO INFORMAL'!H384,'CONCLUSÃO INFORMAL'!L384,'CONCLUSÃO INFORMAL'!P384),'CONCLUSÃO INFORMAL'!384:384,0)),"NÃO INFORMADO")</f>
        <v>NÃO INFORMADO</v>
      </c>
      <c r="AE384" s="1950" t="str">
        <f>IFERROR(INDEX('CONCLUSÃO INFORMAL'!384:384,MATCH(MAX('CONCLUSÃO INFORMAL'!H384,'CONCLUSÃO INFORMAL'!L384,'CONCLUSÃO INFORMAL'!P384),'CONCLUSÃO INFORMAL'!384:384,0)+1),"NÃO INFORMADO")</f>
        <v>NÃO INFORMADO</v>
      </c>
    </row>
    <row r="385" spans="2:31" ht="43.5" x14ac:dyDescent="0.35">
      <c r="B385" s="7" t="str">
        <f>'INF GERAIS'!B385&amp;IFERROR(IF(INDEX(APOIO!$A$5:$A$50,MATCH('INF GERAIS'!N385,APOIO!$B$5:$B$50,0))="NÃO",APOIO!$A$2&amp;"NÃO VÁLIDO",""),"")</f>
        <v>2014.0362</v>
      </c>
      <c r="C385" s="1950" t="str">
        <f>'INF GERAIS'!C385</f>
        <v>METROPOLITANA</v>
      </c>
      <c r="D385" s="1950" t="str">
        <f>'INF GERAIS'!D385</f>
        <v>SÃO LOURENÇO DA MATA</v>
      </c>
      <c r="E385" s="1950" t="str">
        <f>'INF GERAIS'!E385</f>
        <v>CONSTRUÇÃO DE UNIDADE MISTA DE SAÚDE - UPINHA</v>
      </c>
      <c r="F385" s="1950" t="str">
        <f>'INF GERAIS'!G385</f>
        <v>NORMAL</v>
      </c>
      <c r="G385" s="1950" t="str">
        <f>'INF GERAIS'!N385</f>
        <v>APROVADO</v>
      </c>
      <c r="H385" s="1950" t="str">
        <f>'INF GERAIS'!O385</f>
        <v>NÃO INICIADA</v>
      </c>
      <c r="I385" s="11">
        <f>'INF GERAIS'!I385</f>
        <v>2415092.9008333334</v>
      </c>
      <c r="J385" s="11">
        <f>'INF GERAIS'!J385</f>
        <v>1990587.7433750012</v>
      </c>
      <c r="K385" s="11">
        <f>'INF GERAIS'!K385</f>
        <v>1990587.7433750012</v>
      </c>
      <c r="L385" s="11">
        <f>'INF GERAIS'!L385</f>
        <v>0</v>
      </c>
      <c r="M385" s="11">
        <f>'INF GERAIS'!M385</f>
        <v>0</v>
      </c>
      <c r="N385" s="233">
        <f>IF(MAX(PAGAMENTOS!M385,PAGAMENTOS!U385,PAGAMENTOS!AC385,PAGAMENTOS!AK385,PAGAMENTOS!AQ385,PAGAMENTOS!AW385)=0,"SEM PAGAMENTO",IFERROR(INDEX(PAGAMENTOS!385:385,MATCH(MAX(PAGAMENTOS!M385,PAGAMENTOS!U385,PAGAMENTOS!AC385,PAGAMENTOS!AK385,PAGAMENTOS!AQ385,PAGAMENTOS!AW385),PAGAMENTOS!385:385,0)),"SEM PAGAMENTO"))</f>
        <v>41824</v>
      </c>
      <c r="O385" s="120" t="str">
        <f>IF(MAX(PAGAMENTOS!M385,PAGAMENTOS!U385,PAGAMENTOS!AC385,PAGAMENTOS!AK385,PAGAMENTOS!AQ385,PAGAMENTOS!AW385)=0,"SEM PAGAMENTO",IFERROR(IF(MATCH(MAX(PAGAMENTOS!M385,PAGAMENTOS!U385,PAGAMENTOS!AC385,PAGAMENTOS!AK385,PAGAMENTOS!AQ385,PAGAMENTOS!AW385),PAGAMENTOS!385:385,0)&gt;40,INDEX(PAGAMENTOS!385:385,MATCH(MAX(PAGAMENTOS!M385,PAGAMENTOS!U385,PAGAMENTOS!AC385,PAGAMENTOS!AK385,PAGAMENTOS!AQ385,PAGAMENTOS!AW385),PAGAMENTOS!385:385,0)-2)&amp;" P COMP.",IF(MATCH(MAX(PAGAMENTOS!M385,PAGAMENTOS!U385,PAGAMENTOS!AC385,PAGAMENTOS!AK385,PAGAMENTOS!AQ385,PAGAMENTOS!AW385),PAGAMENTOS!385:385,0)=13,"1ª P",IF(MATCH(MAX(PAGAMENTOS!M385,PAGAMENTOS!U385,PAGAMENTOS!AC385,PAGAMENTOS!AK385,PAGAMENTOS!AQ385,PAGAMENTOS!AW385),PAGAMENTOS!385:385,0)=21,"2ª P",IF(MATCH(MAX(PAGAMENTOS!M385,PAGAMENTOS!U385,PAGAMENTOS!AC385,PAGAMENTOS!AK385,PAGAMENTOS!AQ385,PAGAMENTOS!AW385),PAGAMENTOS!385:385,0)=29,"3ª P",IF(PAGAMENTOS!AC385=PAGAMENTOS!AK385,"4ª P","4ª P"))))),"SEM PAGAMENTO"))</f>
        <v>1ª P</v>
      </c>
      <c r="P385" s="11">
        <f>IF(MAX(PAGAMENTOS!M385,PAGAMENTOS!U385,PAGAMENTOS!AC385,PAGAMENTOS!AK385,PAGAMENTOS!AQ385,PAGAMENTOS!AW385)=0,"SEM PAGAMENTO",IFERROR(INDEX(PAGAMENTOS!385:385,MATCH(MAX(PAGAMENTOS!M385,PAGAMENTOS!U385,PAGAMENTOS!AC385,PAGAMENTOS!AK385,PAGAMENTOS!AQ385,PAGAMENTOS!AW385),PAGAMENTOS!385:385,0)-1),"SEM PAGAMENTO"))</f>
        <v>597176.31999999995</v>
      </c>
      <c r="Q385" s="11">
        <f>SUM(PAGAMENTOS!G385,PAGAMENTOS!L385,PAGAMENTOS!T385,PAGAMENTOS!AB385,PAGAMENTOS!AJ385,PAGAMENTOS!AP385,PAGAMENTOS!AV385)</f>
        <v>597176.31999999995</v>
      </c>
      <c r="R385" s="11">
        <f>SUM(PAGAMENTOS!G385,PAGAMENTOS!H385,PAGAMENTOS!L385,PAGAMENTOS!T385,PAGAMENTOS!AB385,PAGAMENTOS!AJ385,PAGAMENTOS!AP385,PAGAMENTOS!AV385)</f>
        <v>597176.31999999995</v>
      </c>
      <c r="S385" s="17">
        <f t="shared" si="5"/>
        <v>0.29999999848662767</v>
      </c>
      <c r="T385" s="11">
        <f>IF(RIGHT(B385)="O",0,IF(AND(R385=0,PAGAMENTOS!H385&lt;&gt;0),0,K385-R385))</f>
        <v>1393411.4233750012</v>
      </c>
      <c r="U385" s="120" t="str">
        <f>IF(AND(OR(PAGAMENTOS!AG385&lt;&gt;"",PAGAMENTOS!AH385&lt;&gt;""),PAGAMENTOS!AK385=""),"4ª",IF(AND(OR(PAGAMENTOS!Y385&lt;&gt;"",PAGAMENTOS!Z385&lt;&gt;""),PAGAMENTOS!AC385=""),"3ª",IF(AND(OR(PAGAMENTOS!Q385&lt;&gt;"",PAGAMENTOS!R385&lt;&gt;""),PAGAMENTOS!U385=""),"2ª",IF(AND(OR(PAGAMENTOS!I385&lt;&gt;"",PAGAMENTOS!J385&lt;&gt;""),PAGAMENTOS!M385=""),"1ª","OK"))))</f>
        <v>OK</v>
      </c>
      <c r="V385" s="120" t="str">
        <f>IF(U385="4ª",IF(PAGAMENTOS!AH385="","AGUARDANDO VISTORIA","NO FINANCEIRO"),IF(U385="3ª",IF(PAGAMENTOS!Z385="","AGUARDANDO VISTORIA","NO FINANCEIRO"),IF(U385="2ª",IF(PAGAMENTOS!R385="","AGUARDANDO VISTORIA","NO FINANCEIRO"),IF(U385="1ª",IF(PAGAMENTOS!J385="","AGUARDANDO LIBERAÇÃO","NO FINANCEIRO"),"OK"))))</f>
        <v>OK</v>
      </c>
      <c r="W385" s="233" t="str">
        <f>IF(U385="4ª",IF(PAGAMENTOS!AH385="",PAGAMENTOS!AG385,PAGAMENTOS!AH385),IF(U385="3ª",IF(PAGAMENTOS!Z385="",PAGAMENTOS!Y385,PAGAMENTOS!Z385),IF(U385="2ª",IF(PAGAMENTOS!R385="",PAGAMENTOS!Q385,PAGAMENTOS!R385),IF(U385="1ª",IF(PAGAMENTOS!J385="",PAGAMENTOS!I385,PAGAMENTOS!J385),"OK"))))</f>
        <v>OK</v>
      </c>
      <c r="X385" s="18">
        <f>MAX(VISTORIA!Y385,VISTORIA!U385,VISTORIA!Q385,VISTORIA!M385,VISTORIA!I385)</f>
        <v>0</v>
      </c>
      <c r="Y385" s="18">
        <f>IF(VISTORIA!Y385&lt;&gt;"",VISTORIA!Y385,IF(VISTORIA!U385&lt;&gt;"",VISTORIA!U385,IF(VISTORIA!Q385&lt;&gt;"",VISTORIA!Q385,IF(VISTORIA!M385&lt;&gt;"",VISTORIA!M385,IF(VISTORIA!I385&lt;&gt;"",VISTORIA!I385,0)))))</f>
        <v>0</v>
      </c>
      <c r="Z385" s="233" t="str">
        <f>IF(VISTORIA!Y385&lt;&gt;"",VISTORIA!W385,IF(VISTORIA!U385&lt;&gt;"",VISTORIA!S385,IF(VISTORIA!Q385&lt;&gt;"",VISTORIA!O385,IF(VISTORIA!M385&lt;&gt;"",VISTORIA!K385,IF(VISTORIA!I385&lt;&gt;"",VISTORIA!G385,"NA")))))</f>
        <v>NA</v>
      </c>
      <c r="AA385" s="233" t="str">
        <f>IF(VISTORIA!Y385&lt;&gt;"",VISTORIA!X385,IF(VISTORIA!U385&lt;&gt;"",VISTORIA!T385,IF(VISTORIA!Q385&lt;&gt;"",VISTORIA!P385,IF(VISTORIA!M385&lt;&gt;"",VISTORIA!L385,IF(VISTORIA!I385&lt;&gt;"",VISTORIA!H385,"NA")))))</f>
        <v>NA</v>
      </c>
      <c r="AB385" s="233" t="str">
        <f>IF(OR(G385="AGUARDANDO PRESTAÇÃO DE CONTAS",G385="AGUARDANDO APROVAÇÃO PRESTAÇÃO DE CONTAS",G385="CONCLUÍDO"),"PTM CONCLUÍDO",IF(AND(VISTORIA!X385="",VISTORIA!W385&lt;&gt;""),VISTORIA!W385,IF(AND(VISTORIA!T385="",VISTORIA!S385&lt;&gt;""),VISTORIA!S385,IF(AND(VISTORIA!P385="",VISTORIA!O385&lt;&gt;""),VISTORIA!O385,IF(AND(VISTORIA!L385="",VISTORIA!K385&lt;&gt;""),VISTORIA!K385,IF(AND(VISTORIA!H385="",VISTORIA!G385&lt;&gt;""),VISTORIA!G385,"SEM PEDIDO"))))))</f>
        <v>SEM PEDIDO</v>
      </c>
      <c r="AC385" s="18" t="str">
        <f>IFERROR(INDEX('CONCLUSÃO INFORMAL'!385:385,MATCH(MAX('CONCLUSÃO INFORMAL'!H385,'CONCLUSÃO INFORMAL'!L385,'CONCLUSÃO INFORMAL'!P385),'CONCLUSÃO INFORMAL'!385:385,0)-1),"NÃO INFORMADO")</f>
        <v>NÃO INFORMADO</v>
      </c>
      <c r="AD385" s="233" t="str">
        <f>IFERROR(INDEX('CONCLUSÃO INFORMAL'!385:385,MATCH(MAX('CONCLUSÃO INFORMAL'!H385,'CONCLUSÃO INFORMAL'!L385,'CONCLUSÃO INFORMAL'!P385),'CONCLUSÃO INFORMAL'!385:385,0)),"NÃO INFORMADO")</f>
        <v>NÃO INFORMADO</v>
      </c>
      <c r="AE385" s="1950" t="str">
        <f>IFERROR(INDEX('CONCLUSÃO INFORMAL'!385:385,MATCH(MAX('CONCLUSÃO INFORMAL'!H385,'CONCLUSÃO INFORMAL'!L385,'CONCLUSÃO INFORMAL'!P385),'CONCLUSÃO INFORMAL'!385:385,0)+1),"NÃO INFORMADO")</f>
        <v>NÃO INFORMADO</v>
      </c>
    </row>
    <row r="386" spans="2:31" ht="72.5" x14ac:dyDescent="0.35">
      <c r="B386" s="7" t="str">
        <f>'INF GERAIS'!B386&amp;IFERROR(IF(INDEX(APOIO!$A$5:$A$50,MATCH('INF GERAIS'!N386,APOIO!$B$5:$B$50,0))="NÃO",APOIO!$A$2&amp;"NÃO VÁLIDO",""),"")</f>
        <v>2014.0363</v>
      </c>
      <c r="C386" s="1950" t="str">
        <f>'INF GERAIS'!C386</f>
        <v>AGRESTE SETENTRIONAL</v>
      </c>
      <c r="D386" s="1950" t="str">
        <f>'INF GERAIS'!D386</f>
        <v>SÃO VICENTE FERRER</v>
      </c>
      <c r="E386" s="1950" t="str">
        <f>'INF GERAIS'!E386</f>
        <v>PAVIMENTAÇÃO EM PARALELEPÍPEDOS GRANÍTICOS EM DIVERSAS RUAS DA SEDE DO MUNICÍPIO</v>
      </c>
      <c r="F386" s="1950" t="str">
        <f>'INF GERAIS'!G386</f>
        <v>NORMAL</v>
      </c>
      <c r="G386" s="12" t="str">
        <f>'INF GERAIS'!N386</f>
        <v>EM CONFERÊNCIA PARA TEMAI</v>
      </c>
      <c r="H386" s="1950" t="str">
        <f>'INF GERAIS'!O386</f>
        <v>CONCLUÍDA</v>
      </c>
      <c r="I386" s="11">
        <f>'INF GERAIS'!I386</f>
        <v>905659.85666666704</v>
      </c>
      <c r="J386" s="11">
        <f>'INF GERAIS'!J386</f>
        <v>557740.47</v>
      </c>
      <c r="K386" s="11">
        <f>'INF GERAIS'!K386</f>
        <v>486486.96</v>
      </c>
      <c r="L386" s="11">
        <f>'INF GERAIS'!L386</f>
        <v>0</v>
      </c>
      <c r="M386" s="11">
        <f>'INF GERAIS'!M386</f>
        <v>71253.509999999995</v>
      </c>
      <c r="N386" s="233">
        <f>IF(MAX(PAGAMENTOS!M386,PAGAMENTOS!U386,PAGAMENTOS!AC386,PAGAMENTOS!AK386,PAGAMENTOS!AQ386,PAGAMENTOS!AW386)=0,"SEM PAGAMENTO",IFERROR(INDEX(PAGAMENTOS!386:386,MATCH(MAX(PAGAMENTOS!M386,PAGAMENTOS!U386,PAGAMENTOS!AC386,PAGAMENTOS!AK386,PAGAMENTOS!AQ386,PAGAMENTOS!AW386),PAGAMENTOS!386:386,0)),"SEM PAGAMENTO"))</f>
        <v>43909</v>
      </c>
      <c r="O386" s="120" t="str">
        <f>IF(MAX(PAGAMENTOS!M386,PAGAMENTOS!U386,PAGAMENTOS!AC386,PAGAMENTOS!AK386,PAGAMENTOS!AQ386,PAGAMENTOS!AW386)=0,"SEM PAGAMENTO",IFERROR(IF(MATCH(MAX(PAGAMENTOS!M386,PAGAMENTOS!U386,PAGAMENTOS!AC386,PAGAMENTOS!AK386,PAGAMENTOS!AQ386,PAGAMENTOS!AW386),PAGAMENTOS!386:386,0)&gt;40,INDEX(PAGAMENTOS!386:386,MATCH(MAX(PAGAMENTOS!M386,PAGAMENTOS!U386,PAGAMENTOS!AC386,PAGAMENTOS!AK386,PAGAMENTOS!AQ386,PAGAMENTOS!AW386),PAGAMENTOS!386:386,0)-2)&amp;" P COMP.",IF(MATCH(MAX(PAGAMENTOS!M386,PAGAMENTOS!U386,PAGAMENTOS!AC386,PAGAMENTOS!AK386,PAGAMENTOS!AQ386,PAGAMENTOS!AW386),PAGAMENTOS!386:386,0)=13,"1ª P",IF(MATCH(MAX(PAGAMENTOS!M386,PAGAMENTOS!U386,PAGAMENTOS!AC386,PAGAMENTOS!AK386,PAGAMENTOS!AQ386,PAGAMENTOS!AW386),PAGAMENTOS!386:386,0)=21,"2ª P",IF(MATCH(MAX(PAGAMENTOS!M386,PAGAMENTOS!U386,PAGAMENTOS!AC386,PAGAMENTOS!AK386,PAGAMENTOS!AQ386,PAGAMENTOS!AW386),PAGAMENTOS!386:386,0)=29,"3ª P",IF(PAGAMENTOS!AC386=PAGAMENTOS!AK386,"4ª P","4ª P"))))),"SEM PAGAMENTO"))</f>
        <v>4ª P</v>
      </c>
      <c r="P386" s="11">
        <f>IF(MAX(PAGAMENTOS!M386,PAGAMENTOS!U386,PAGAMENTOS!AC386,PAGAMENTOS!AK386,PAGAMENTOS!AQ386,PAGAMENTOS!AW386)=0,"SEM PAGAMENTO",IFERROR(INDEX(PAGAMENTOS!386:386,MATCH(MAX(PAGAMENTOS!M386,PAGAMENTOS!U386,PAGAMENTOS!AC386,PAGAMENTOS!AK386,PAGAMENTOS!AQ386,PAGAMENTOS!AW386),PAGAMENTOS!386:386,0)-1),"SEM PAGAMENTO"))</f>
        <v>97110.740000000049</v>
      </c>
      <c r="Q386" s="11">
        <f>SUM(PAGAMENTOS!G386,PAGAMENTOS!L386,PAGAMENTOS!T386,PAGAMENTOS!AB386,PAGAMENTOS!AJ386,PAGAMENTOS!AP386,PAGAMENTOS!AV386)</f>
        <v>486486.96</v>
      </c>
      <c r="R386" s="11">
        <f>SUM(PAGAMENTOS!G386,PAGAMENTOS!H386,PAGAMENTOS!L386,PAGAMENTOS!T386,PAGAMENTOS!AB386,PAGAMENTOS!AJ386,PAGAMENTOS!AP386,PAGAMENTOS!AV386)</f>
        <v>486486.96</v>
      </c>
      <c r="S386" s="17">
        <f t="shared" si="5"/>
        <v>1</v>
      </c>
      <c r="T386" s="11">
        <f>IF(RIGHT(B386)="O",0,IF(AND(R386=0,PAGAMENTOS!H386&lt;&gt;0),0,K386-R386))</f>
        <v>0</v>
      </c>
      <c r="U386" s="120" t="str">
        <f>IF(AND(OR(PAGAMENTOS!AG386&lt;&gt;"",PAGAMENTOS!AH386&lt;&gt;""),PAGAMENTOS!AK386=""),"4ª",IF(AND(OR(PAGAMENTOS!Y386&lt;&gt;"",PAGAMENTOS!Z386&lt;&gt;""),PAGAMENTOS!AC386=""),"3ª",IF(AND(OR(PAGAMENTOS!Q386&lt;&gt;"",PAGAMENTOS!R386&lt;&gt;""),PAGAMENTOS!U386=""),"2ª",IF(AND(OR(PAGAMENTOS!I386&lt;&gt;"",PAGAMENTOS!J386&lt;&gt;""),PAGAMENTOS!M386=""),"1ª","OK"))))</f>
        <v>OK</v>
      </c>
      <c r="V386" s="120" t="str">
        <f>IF(U386="4ª",IF(PAGAMENTOS!AH386="","AGUARDANDO VISTORIA","NO FINANCEIRO"),IF(U386="3ª",IF(PAGAMENTOS!Z386="","AGUARDANDO VISTORIA","NO FINANCEIRO"),IF(U386="2ª",IF(PAGAMENTOS!R386="","AGUARDANDO VISTORIA","NO FINANCEIRO"),IF(U386="1ª",IF(PAGAMENTOS!J386="","AGUARDANDO LIBERAÇÃO","NO FINANCEIRO"),"OK"))))</f>
        <v>OK</v>
      </c>
      <c r="W386" s="233" t="str">
        <f>IF(U386="4ª",IF(PAGAMENTOS!AH386="",PAGAMENTOS!AG386,PAGAMENTOS!AH386),IF(U386="3ª",IF(PAGAMENTOS!Z386="",PAGAMENTOS!Y386,PAGAMENTOS!Z386),IF(U386="2ª",IF(PAGAMENTOS!R386="",PAGAMENTOS!Q386,PAGAMENTOS!R386),IF(U386="1ª",IF(PAGAMENTOS!J386="",PAGAMENTOS!I386,PAGAMENTOS!J386),"OK"))))</f>
        <v>OK</v>
      </c>
      <c r="X386" s="18">
        <f>MAX(VISTORIA!Y386,VISTORIA!U386,VISTORIA!Q386,VISTORIA!M386,VISTORIA!I386)</f>
        <v>1</v>
      </c>
      <c r="Y386" s="18">
        <f>IF(VISTORIA!Y386&lt;&gt;"",VISTORIA!Y386,IF(VISTORIA!U386&lt;&gt;"",VISTORIA!U386,IF(VISTORIA!Q386&lt;&gt;"",VISTORIA!Q386,IF(VISTORIA!M386&lt;&gt;"",VISTORIA!M386,IF(VISTORIA!I386&lt;&gt;"",VISTORIA!I386,0)))))</f>
        <v>1</v>
      </c>
      <c r="Z386" s="233">
        <f>IF(VISTORIA!Y386&lt;&gt;"",VISTORIA!W386,IF(VISTORIA!U386&lt;&gt;"",VISTORIA!S386,IF(VISTORIA!Q386&lt;&gt;"",VISTORIA!O386,IF(VISTORIA!M386&lt;&gt;"",VISTORIA!K386,IF(VISTORIA!I386&lt;&gt;"",VISTORIA!G386,"NA")))))</f>
        <v>43647</v>
      </c>
      <c r="AA386" s="233">
        <f>IF(VISTORIA!Y386&lt;&gt;"",VISTORIA!X386,IF(VISTORIA!U386&lt;&gt;"",VISTORIA!T386,IF(VISTORIA!Q386&lt;&gt;"",VISTORIA!P386,IF(VISTORIA!M386&lt;&gt;"",VISTORIA!L386,IF(VISTORIA!I386&lt;&gt;"",VISTORIA!H386,"NA")))))</f>
        <v>43664</v>
      </c>
      <c r="AB386" s="233" t="str">
        <f>IF(OR(G386="AGUARDANDO PRESTAÇÃO DE CONTAS",G386="AGUARDANDO APROVAÇÃO PRESTAÇÃO DE CONTAS",G386="CONCLUÍDO"),"PTM CONCLUÍDO",IF(AND(VISTORIA!X386="",VISTORIA!W386&lt;&gt;""),VISTORIA!W386,IF(AND(VISTORIA!T386="",VISTORIA!S386&lt;&gt;""),VISTORIA!S386,IF(AND(VISTORIA!P386="",VISTORIA!O386&lt;&gt;""),VISTORIA!O386,IF(AND(VISTORIA!L386="",VISTORIA!K386&lt;&gt;""),VISTORIA!K386,IF(AND(VISTORIA!H386="",VISTORIA!G386&lt;&gt;""),VISTORIA!G386,"SEM PEDIDO"))))))</f>
        <v>SEM PEDIDO</v>
      </c>
      <c r="AC386" s="18" t="str">
        <f>IFERROR(INDEX('CONCLUSÃO INFORMAL'!386:386,MATCH(MAX('CONCLUSÃO INFORMAL'!H386,'CONCLUSÃO INFORMAL'!L386,'CONCLUSÃO INFORMAL'!P386),'CONCLUSÃO INFORMAL'!386:386,0)-1),"NÃO INFORMADO")</f>
        <v>NÃO INFORMADO</v>
      </c>
      <c r="AD386" s="233" t="str">
        <f>IFERROR(INDEX('CONCLUSÃO INFORMAL'!386:386,MATCH(MAX('CONCLUSÃO INFORMAL'!H386,'CONCLUSÃO INFORMAL'!L386,'CONCLUSÃO INFORMAL'!P386),'CONCLUSÃO INFORMAL'!386:386,0)),"NÃO INFORMADO")</f>
        <v>NÃO INFORMADO</v>
      </c>
      <c r="AE386" s="1950" t="str">
        <f>IFERROR(INDEX('CONCLUSÃO INFORMAL'!386:386,MATCH(MAX('CONCLUSÃO INFORMAL'!H386,'CONCLUSÃO INFORMAL'!L386,'CONCLUSÃO INFORMAL'!P386),'CONCLUSÃO INFORMAL'!386:386,0)+1),"NÃO INFORMADO")</f>
        <v>NÃO INFORMADO</v>
      </c>
    </row>
    <row r="387" spans="2:31" ht="87" x14ac:dyDescent="0.35">
      <c r="B387" s="7" t="str">
        <f>'INF GERAIS'!B387&amp;IFERROR(IF(INDEX(APOIO!$A$5:$A$50,MATCH('INF GERAIS'!N387,APOIO!$B$5:$B$50,0))="NÃO",APOIO!$A$2&amp;"NÃO VÁLIDO",""),"")</f>
        <v>2014.0364</v>
      </c>
      <c r="C387" s="1950" t="str">
        <f>'INF GERAIS'!C387</f>
        <v>AGRESTE SETENTRIONAL</v>
      </c>
      <c r="D387" s="1950" t="str">
        <f>'INF GERAIS'!D387</f>
        <v>SÃO VICENTE FERRER</v>
      </c>
      <c r="E387" s="1950" t="str">
        <f>'INF GERAIS'!E387</f>
        <v xml:space="preserve">PAVIMENTAÇÃO EM PARALELEPÍPEDOS GRANÍTICOS, DRENAGEM E SINALIZAÇÃO VIÁRIA DE DIVERSAS RUAS NO 1º DISTRITO DE SIRIJI </v>
      </c>
      <c r="F387" s="1950" t="str">
        <f>'INF GERAIS'!G387</f>
        <v>NORMAL</v>
      </c>
      <c r="G387" s="12" t="str">
        <f>'INF GERAIS'!N387</f>
        <v>EM CONFERÊNCIA PARA TEMAI</v>
      </c>
      <c r="H387" s="1950" t="str">
        <f>'INF GERAIS'!O387</f>
        <v>CONCLUÍDA</v>
      </c>
      <c r="I387" s="11">
        <f>'INF GERAIS'!I387</f>
        <v>905659.85666666657</v>
      </c>
      <c r="J387" s="11">
        <f>'INF GERAIS'!J387</f>
        <v>436837.68</v>
      </c>
      <c r="K387" s="11">
        <f>'INF GERAIS'!K387</f>
        <v>418925.71</v>
      </c>
      <c r="L387" s="11">
        <f>'INF GERAIS'!L387</f>
        <v>0</v>
      </c>
      <c r="M387" s="11">
        <f>'INF GERAIS'!M387</f>
        <v>17911.97</v>
      </c>
      <c r="N387" s="233">
        <f>IF(MAX(PAGAMENTOS!M387,PAGAMENTOS!U387,PAGAMENTOS!AC387,PAGAMENTOS!AK387,PAGAMENTOS!AQ387,PAGAMENTOS!AW387)=0,"SEM PAGAMENTO",IFERROR(INDEX(PAGAMENTOS!387:387,MATCH(MAX(PAGAMENTOS!M387,PAGAMENTOS!U387,PAGAMENTOS!AC387,PAGAMENTOS!AK387,PAGAMENTOS!AQ387,PAGAMENTOS!AW387),PAGAMENTOS!387:387,0)),"SEM PAGAMENTO"))</f>
        <v>43909</v>
      </c>
      <c r="O387" s="120" t="str">
        <f>IF(MAX(PAGAMENTOS!M387,PAGAMENTOS!U387,PAGAMENTOS!AC387,PAGAMENTOS!AK387,PAGAMENTOS!AQ387,PAGAMENTOS!AW387)=0,"SEM PAGAMENTO",IFERROR(IF(MATCH(MAX(PAGAMENTOS!M387,PAGAMENTOS!U387,PAGAMENTOS!AC387,PAGAMENTOS!AK387,PAGAMENTOS!AQ387,PAGAMENTOS!AW387),PAGAMENTOS!387:387,0)&gt;40,INDEX(PAGAMENTOS!387:387,MATCH(MAX(PAGAMENTOS!M387,PAGAMENTOS!U387,PAGAMENTOS!AC387,PAGAMENTOS!AK387,PAGAMENTOS!AQ387,PAGAMENTOS!AW387),PAGAMENTOS!387:387,0)-2)&amp;" P COMP.",IF(MATCH(MAX(PAGAMENTOS!M387,PAGAMENTOS!U387,PAGAMENTOS!AC387,PAGAMENTOS!AK387,PAGAMENTOS!AQ387,PAGAMENTOS!AW387),PAGAMENTOS!387:387,0)=13,"1ª P",IF(MATCH(MAX(PAGAMENTOS!M387,PAGAMENTOS!U387,PAGAMENTOS!AC387,PAGAMENTOS!AK387,PAGAMENTOS!AQ387,PAGAMENTOS!AW387),PAGAMENTOS!387:387,0)=21,"2ª P",IF(MATCH(MAX(PAGAMENTOS!M387,PAGAMENTOS!U387,PAGAMENTOS!AC387,PAGAMENTOS!AK387,PAGAMENTOS!AQ387,PAGAMENTOS!AW387),PAGAMENTOS!387:387,0)=29,"3ª P",IF(PAGAMENTOS!AC387=PAGAMENTOS!AK387,"4ª P","4ª P"))))),"SEM PAGAMENTO"))</f>
        <v>4ª P</v>
      </c>
      <c r="P387" s="11">
        <f>IF(MAX(PAGAMENTOS!M387,PAGAMENTOS!U387,PAGAMENTOS!AC387,PAGAMENTOS!AK387,PAGAMENTOS!AQ387,PAGAMENTOS!AW387)=0,"SEM PAGAMENTO",IFERROR(INDEX(PAGAMENTOS!387:387,MATCH(MAX(PAGAMENTOS!M387,PAGAMENTOS!U387,PAGAMENTOS!AC387,PAGAMENTOS!AK387,PAGAMENTOS!AQ387,PAGAMENTOS!AW387),PAGAMENTOS!387:387,0)-1),"SEM PAGAMENTO"))</f>
        <v>83785.150000000023</v>
      </c>
      <c r="Q387" s="11">
        <f>SUM(PAGAMENTOS!G387,PAGAMENTOS!L387,PAGAMENTOS!T387,PAGAMENTOS!AB387,PAGAMENTOS!AJ387,PAGAMENTOS!AP387,PAGAMENTOS!AV387)</f>
        <v>418925.71</v>
      </c>
      <c r="R387" s="11">
        <f>SUM(PAGAMENTOS!G387,PAGAMENTOS!H387,PAGAMENTOS!L387,PAGAMENTOS!T387,PAGAMENTOS!AB387,PAGAMENTOS!AJ387,PAGAMENTOS!AP387,PAGAMENTOS!AV387)</f>
        <v>418925.71</v>
      </c>
      <c r="S387" s="17">
        <f t="shared" si="5"/>
        <v>1</v>
      </c>
      <c r="T387" s="11">
        <f>IF(RIGHT(B387)="O",0,IF(AND(R387=0,PAGAMENTOS!H387&lt;&gt;0),0,K387-R387))</f>
        <v>0</v>
      </c>
      <c r="U387" s="120" t="str">
        <f>IF(AND(OR(PAGAMENTOS!AG387&lt;&gt;"",PAGAMENTOS!AH387&lt;&gt;""),PAGAMENTOS!AK387=""),"4ª",IF(AND(OR(PAGAMENTOS!Y387&lt;&gt;"",PAGAMENTOS!Z387&lt;&gt;""),PAGAMENTOS!AC387=""),"3ª",IF(AND(OR(PAGAMENTOS!Q387&lt;&gt;"",PAGAMENTOS!R387&lt;&gt;""),PAGAMENTOS!U387=""),"2ª",IF(AND(OR(PAGAMENTOS!I387&lt;&gt;"",PAGAMENTOS!J387&lt;&gt;""),PAGAMENTOS!M387=""),"1ª","OK"))))</f>
        <v>OK</v>
      </c>
      <c r="V387" s="120" t="str">
        <f>IF(U387="4ª",IF(PAGAMENTOS!AH387="","AGUARDANDO VISTORIA","NO FINANCEIRO"),IF(U387="3ª",IF(PAGAMENTOS!Z387="","AGUARDANDO VISTORIA","NO FINANCEIRO"),IF(U387="2ª",IF(PAGAMENTOS!R387="","AGUARDANDO VISTORIA","NO FINANCEIRO"),IF(U387="1ª",IF(PAGAMENTOS!J387="","AGUARDANDO LIBERAÇÃO","NO FINANCEIRO"),"OK"))))</f>
        <v>OK</v>
      </c>
      <c r="W387" s="233" t="str">
        <f>IF(U387="4ª",IF(PAGAMENTOS!AH387="",PAGAMENTOS!AG387,PAGAMENTOS!AH387),IF(U387="3ª",IF(PAGAMENTOS!Z387="",PAGAMENTOS!Y387,PAGAMENTOS!Z387),IF(U387="2ª",IF(PAGAMENTOS!R387="",PAGAMENTOS!Q387,PAGAMENTOS!R387),IF(U387="1ª",IF(PAGAMENTOS!J387="",PAGAMENTOS!I387,PAGAMENTOS!J387),"OK"))))</f>
        <v>OK</v>
      </c>
      <c r="X387" s="18">
        <f>MAX(VISTORIA!Y387,VISTORIA!U387,VISTORIA!Q387,VISTORIA!M387,VISTORIA!I387)</f>
        <v>1</v>
      </c>
      <c r="Y387" s="18">
        <f>IF(VISTORIA!Y387&lt;&gt;"",VISTORIA!Y387,IF(VISTORIA!U387&lt;&gt;"",VISTORIA!U387,IF(VISTORIA!Q387&lt;&gt;"",VISTORIA!Q387,IF(VISTORIA!M387&lt;&gt;"",VISTORIA!M387,IF(VISTORIA!I387&lt;&gt;"",VISTORIA!I387,0)))))</f>
        <v>1</v>
      </c>
      <c r="Z387" s="233">
        <f>IF(VISTORIA!Y387&lt;&gt;"",VISTORIA!W387,IF(VISTORIA!U387&lt;&gt;"",VISTORIA!S387,IF(VISTORIA!Q387&lt;&gt;"",VISTORIA!O387,IF(VISTORIA!M387&lt;&gt;"",VISTORIA!K387,IF(VISTORIA!I387&lt;&gt;"",VISTORIA!G387,"NA")))))</f>
        <v>43647</v>
      </c>
      <c r="AA387" s="233">
        <f>IF(VISTORIA!Y387&lt;&gt;"",VISTORIA!X387,IF(VISTORIA!U387&lt;&gt;"",VISTORIA!T387,IF(VISTORIA!Q387&lt;&gt;"",VISTORIA!P387,IF(VISTORIA!M387&lt;&gt;"",VISTORIA!L387,IF(VISTORIA!I387&lt;&gt;"",VISTORIA!H387,"NA")))))</f>
        <v>43677</v>
      </c>
      <c r="AB387" s="233" t="str">
        <f>IF(OR(G387="AGUARDANDO PRESTAÇÃO DE CONTAS",G387="AGUARDANDO APROVAÇÃO PRESTAÇÃO DE CONTAS",G387="CONCLUÍDO"),"PTM CONCLUÍDO",IF(AND(VISTORIA!X387="",VISTORIA!W387&lt;&gt;""),VISTORIA!W387,IF(AND(VISTORIA!T387="",VISTORIA!S387&lt;&gt;""),VISTORIA!S387,IF(AND(VISTORIA!P387="",VISTORIA!O387&lt;&gt;""),VISTORIA!O387,IF(AND(VISTORIA!L387="",VISTORIA!K387&lt;&gt;""),VISTORIA!K387,IF(AND(VISTORIA!H387="",VISTORIA!G387&lt;&gt;""),VISTORIA!G387,"SEM PEDIDO"))))))</f>
        <v>SEM PEDIDO</v>
      </c>
      <c r="AC387" s="18" t="str">
        <f>IFERROR(INDEX('CONCLUSÃO INFORMAL'!387:387,MATCH(MAX('CONCLUSÃO INFORMAL'!H387,'CONCLUSÃO INFORMAL'!L387,'CONCLUSÃO INFORMAL'!P387),'CONCLUSÃO INFORMAL'!387:387,0)-1),"NÃO INFORMADO")</f>
        <v>NÃO INFORMADO</v>
      </c>
      <c r="AD387" s="233" t="str">
        <f>IFERROR(INDEX('CONCLUSÃO INFORMAL'!387:387,MATCH(MAX('CONCLUSÃO INFORMAL'!H387,'CONCLUSÃO INFORMAL'!L387,'CONCLUSÃO INFORMAL'!P387),'CONCLUSÃO INFORMAL'!387:387,0)),"NÃO INFORMADO")</f>
        <v>NÃO INFORMADO</v>
      </c>
      <c r="AE387" s="1950" t="str">
        <f>IFERROR(INDEX('CONCLUSÃO INFORMAL'!387:387,MATCH(MAX('CONCLUSÃO INFORMAL'!H387,'CONCLUSÃO INFORMAL'!L387,'CONCLUSÃO INFORMAL'!P387),'CONCLUSÃO INFORMAL'!387:387,0)+1),"NÃO INFORMADO")</f>
        <v>NÃO INFORMADO</v>
      </c>
    </row>
    <row r="388" spans="2:31" ht="43.5" x14ac:dyDescent="0.35">
      <c r="B388" s="7" t="str">
        <f>'INF GERAIS'!B388&amp;IFERROR(IF(INDEX(APOIO!$A$5:$A$50,MATCH('INF GERAIS'!N388,APOIO!$B$5:$B$50,0))="NÃO",APOIO!$A$2&amp;"NÃO VÁLIDO",""),"")</f>
        <v>2014.0365</v>
      </c>
      <c r="C388" s="1950" t="str">
        <f>'INF GERAIS'!C388</f>
        <v>SERTÃO DO PAJEÚ</v>
      </c>
      <c r="D388" s="1950" t="str">
        <f>'INF GERAIS'!D388</f>
        <v>SERRA TALHADA</v>
      </c>
      <c r="E388" s="1950" t="str">
        <f>'INF GERAIS'!E388</f>
        <v xml:space="preserve">PAVIMENTAÇÃO ASFALTICA E EM PEDRA GRANITICA </v>
      </c>
      <c r="F388" s="1950" t="str">
        <f>'INF GERAIS'!G388</f>
        <v>NORMAL</v>
      </c>
      <c r="G388" s="1950" t="str">
        <f>'INF GERAIS'!N388</f>
        <v>PC APROVADA</v>
      </c>
      <c r="H388" s="1950" t="str">
        <f>'INF GERAIS'!O388</f>
        <v>CONCLUÍDA</v>
      </c>
      <c r="I388" s="11">
        <f>'INF GERAIS'!I388</f>
        <v>1962262.9883333333</v>
      </c>
      <c r="J388" s="11">
        <f>'INF GERAIS'!J388</f>
        <v>1217882.46</v>
      </c>
      <c r="K388" s="11">
        <f>'INF GERAIS'!K388</f>
        <v>978362.54</v>
      </c>
      <c r="L388" s="11">
        <f>'INF GERAIS'!L388</f>
        <v>0</v>
      </c>
      <c r="M388" s="11">
        <f>'INF GERAIS'!M388</f>
        <v>239519.92</v>
      </c>
      <c r="N388" s="233">
        <f>IF(MAX(PAGAMENTOS!M388,PAGAMENTOS!U388,PAGAMENTOS!AC388,PAGAMENTOS!AK388,PAGAMENTOS!AQ388,PAGAMENTOS!AW388)=0,"SEM PAGAMENTO",IFERROR(INDEX(PAGAMENTOS!388:388,MATCH(MAX(PAGAMENTOS!M388,PAGAMENTOS!U388,PAGAMENTOS!AC388,PAGAMENTOS!AK388,PAGAMENTOS!AQ388,PAGAMENTOS!AW388),PAGAMENTOS!388:388,0)),"SEM PAGAMENTO"))</f>
        <v>43726</v>
      </c>
      <c r="O388" s="120" t="str">
        <f>IF(MAX(PAGAMENTOS!M388,PAGAMENTOS!U388,PAGAMENTOS!AC388,PAGAMENTOS!AK388,PAGAMENTOS!AQ388,PAGAMENTOS!AW388)=0,"SEM PAGAMENTO",IFERROR(IF(MATCH(MAX(PAGAMENTOS!M388,PAGAMENTOS!U388,PAGAMENTOS!AC388,PAGAMENTOS!AK388,PAGAMENTOS!AQ388,PAGAMENTOS!AW388),PAGAMENTOS!388:388,0)&gt;40,INDEX(PAGAMENTOS!388:388,MATCH(MAX(PAGAMENTOS!M388,PAGAMENTOS!U388,PAGAMENTOS!AC388,PAGAMENTOS!AK388,PAGAMENTOS!AQ388,PAGAMENTOS!AW388),PAGAMENTOS!388:388,0)-2)&amp;" P COMP.",IF(MATCH(MAX(PAGAMENTOS!M388,PAGAMENTOS!U388,PAGAMENTOS!AC388,PAGAMENTOS!AK388,PAGAMENTOS!AQ388,PAGAMENTOS!AW388),PAGAMENTOS!388:388,0)=13,"1ª P",IF(MATCH(MAX(PAGAMENTOS!M388,PAGAMENTOS!U388,PAGAMENTOS!AC388,PAGAMENTOS!AK388,PAGAMENTOS!AQ388,PAGAMENTOS!AW388),PAGAMENTOS!388:388,0)=21,"2ª P",IF(MATCH(MAX(PAGAMENTOS!M388,PAGAMENTOS!U388,PAGAMENTOS!AC388,PAGAMENTOS!AK388,PAGAMENTOS!AQ388,PAGAMENTOS!AW388),PAGAMENTOS!388:388,0)=29,"3ª P",IF(PAGAMENTOS!AC388=PAGAMENTOS!AK388,"4ª P","4ª P"))))),"SEM PAGAMENTO"))</f>
        <v>4ª P</v>
      </c>
      <c r="P388" s="11">
        <f>IF(MAX(PAGAMENTOS!M388,PAGAMENTOS!U388,PAGAMENTOS!AC388,PAGAMENTOS!AK388,PAGAMENTOS!AQ388,PAGAMENTOS!AW388)=0,"SEM PAGAMENTO",IFERROR(INDEX(PAGAMENTOS!388:388,MATCH(MAX(PAGAMENTOS!M388,PAGAMENTOS!U388,PAGAMENTOS!AC388,PAGAMENTOS!AK388,PAGAMENTOS!AQ388,PAGAMENTOS!AW388),PAGAMENTOS!388:388,0)-1),"SEM PAGAMENTO"))</f>
        <v>195671.85</v>
      </c>
      <c r="Q388" s="11">
        <f>SUM(PAGAMENTOS!G388,PAGAMENTOS!L388,PAGAMENTOS!T388,PAGAMENTOS!AB388,PAGAMENTOS!AJ388,PAGAMENTOS!AP388,PAGAMENTOS!AV388)</f>
        <v>978362.54</v>
      </c>
      <c r="R388" s="11">
        <f>SUM(PAGAMENTOS!G388,PAGAMENTOS!H388,PAGAMENTOS!L388,PAGAMENTOS!T388,PAGAMENTOS!AB388,PAGAMENTOS!AJ388,PAGAMENTOS!AP388,PAGAMENTOS!AV388)</f>
        <v>978362.54</v>
      </c>
      <c r="S388" s="17">
        <f t="shared" si="5"/>
        <v>1</v>
      </c>
      <c r="T388" s="11">
        <f>IF(RIGHT(B388)="O",0,IF(AND(R388=0,PAGAMENTOS!H388&lt;&gt;0),0,K388-R388))</f>
        <v>0</v>
      </c>
      <c r="U388" s="120" t="str">
        <f>IF(AND(OR(PAGAMENTOS!AG388&lt;&gt;"",PAGAMENTOS!AH388&lt;&gt;""),PAGAMENTOS!AK388=""),"4ª",IF(AND(OR(PAGAMENTOS!Y388&lt;&gt;"",PAGAMENTOS!Z388&lt;&gt;""),PAGAMENTOS!AC388=""),"3ª",IF(AND(OR(PAGAMENTOS!Q388&lt;&gt;"",PAGAMENTOS!R388&lt;&gt;""),PAGAMENTOS!U388=""),"2ª",IF(AND(OR(PAGAMENTOS!I388&lt;&gt;"",PAGAMENTOS!J388&lt;&gt;""),PAGAMENTOS!M388=""),"1ª","OK"))))</f>
        <v>OK</v>
      </c>
      <c r="V388" s="120" t="str">
        <f>IF(U388="4ª",IF(PAGAMENTOS!AH388="","AGUARDANDO VISTORIA","NO FINANCEIRO"),IF(U388="3ª",IF(PAGAMENTOS!Z388="","AGUARDANDO VISTORIA","NO FINANCEIRO"),IF(U388="2ª",IF(PAGAMENTOS!R388="","AGUARDANDO VISTORIA","NO FINANCEIRO"),IF(U388="1ª",IF(PAGAMENTOS!J388="","AGUARDANDO LIBERAÇÃO","NO FINANCEIRO"),"OK"))))</f>
        <v>OK</v>
      </c>
      <c r="W388" s="233" t="str">
        <f>IF(U388="4ª",IF(PAGAMENTOS!AH388="",PAGAMENTOS!AG388,PAGAMENTOS!AH388),IF(U388="3ª",IF(PAGAMENTOS!Z388="",PAGAMENTOS!Y388,PAGAMENTOS!Z388),IF(U388="2ª",IF(PAGAMENTOS!R388="",PAGAMENTOS!Q388,PAGAMENTOS!R388),IF(U388="1ª",IF(PAGAMENTOS!J388="",PAGAMENTOS!I388,PAGAMENTOS!J388),"OK"))))</f>
        <v>OK</v>
      </c>
      <c r="X388" s="18">
        <f>MAX(VISTORIA!Y388,VISTORIA!U388,VISTORIA!Q388,VISTORIA!M388,VISTORIA!I388)</f>
        <v>1</v>
      </c>
      <c r="Y388" s="18">
        <f>IF(VISTORIA!Y388&lt;&gt;"",VISTORIA!Y388,IF(VISTORIA!U388&lt;&gt;"",VISTORIA!U388,IF(VISTORIA!Q388&lt;&gt;"",VISTORIA!Q388,IF(VISTORIA!M388&lt;&gt;"",VISTORIA!M388,IF(VISTORIA!I388&lt;&gt;"",VISTORIA!I388,0)))))</f>
        <v>1</v>
      </c>
      <c r="Z388" s="233">
        <f>IF(VISTORIA!Y388&lt;&gt;"",VISTORIA!W388,IF(VISTORIA!U388&lt;&gt;"",VISTORIA!S388,IF(VISTORIA!Q388&lt;&gt;"",VISTORIA!O388,IF(VISTORIA!M388&lt;&gt;"",VISTORIA!K388,IF(VISTORIA!I388&lt;&gt;"",VISTORIA!G388,"NA")))))</f>
        <v>43213</v>
      </c>
      <c r="AA388" s="233">
        <f>IF(VISTORIA!Y388&lt;&gt;"",VISTORIA!X388,IF(VISTORIA!U388&lt;&gt;"",VISTORIA!T388,IF(VISTORIA!Q388&lt;&gt;"",VISTORIA!P388,IF(VISTORIA!M388&lt;&gt;"",VISTORIA!L388,IF(VISTORIA!I388&lt;&gt;"",VISTORIA!H388,"NA")))))</f>
        <v>43229</v>
      </c>
      <c r="AB388" s="233" t="str">
        <f>IF(OR(G388="AGUARDANDO PRESTAÇÃO DE CONTAS",G388="AGUARDANDO APROVAÇÃO PRESTAÇÃO DE CONTAS",G388="CONCLUÍDO"),"PTM CONCLUÍDO",IF(AND(VISTORIA!X388="",VISTORIA!W388&lt;&gt;""),VISTORIA!W388,IF(AND(VISTORIA!T388="",VISTORIA!S388&lt;&gt;""),VISTORIA!S388,IF(AND(VISTORIA!P388="",VISTORIA!O388&lt;&gt;""),VISTORIA!O388,IF(AND(VISTORIA!L388="",VISTORIA!K388&lt;&gt;""),VISTORIA!K388,IF(AND(VISTORIA!H388="",VISTORIA!G388&lt;&gt;""),VISTORIA!G388,"SEM PEDIDO"))))))</f>
        <v>SEM PEDIDO</v>
      </c>
      <c r="AC388" s="18" t="str">
        <f>IFERROR(INDEX('CONCLUSÃO INFORMAL'!388:388,MATCH(MAX('CONCLUSÃO INFORMAL'!H388,'CONCLUSÃO INFORMAL'!L388,'CONCLUSÃO INFORMAL'!P388),'CONCLUSÃO INFORMAL'!388:388,0)-1),"NÃO INFORMADO")</f>
        <v>NÃO INFORMADO</v>
      </c>
      <c r="AD388" s="233" t="str">
        <f>IFERROR(INDEX('CONCLUSÃO INFORMAL'!388:388,MATCH(MAX('CONCLUSÃO INFORMAL'!H388,'CONCLUSÃO INFORMAL'!L388,'CONCLUSÃO INFORMAL'!P388),'CONCLUSÃO INFORMAL'!388:388,0)),"NÃO INFORMADO")</f>
        <v>NÃO INFORMADO</v>
      </c>
      <c r="AE388" s="1950" t="str">
        <f>IFERROR(INDEX('CONCLUSÃO INFORMAL'!388:388,MATCH(MAX('CONCLUSÃO INFORMAL'!H388,'CONCLUSÃO INFORMAL'!L388,'CONCLUSÃO INFORMAL'!P388),'CONCLUSÃO INFORMAL'!388:388,0)+1),"NÃO INFORMADO")</f>
        <v>NÃO INFORMADO</v>
      </c>
    </row>
    <row r="389" spans="2:31" ht="43.5" x14ac:dyDescent="0.35">
      <c r="B389" s="7" t="str">
        <f>'INF GERAIS'!B389&amp;IFERROR(IF(INDEX(APOIO!$A$5:$A$50,MATCH('INF GERAIS'!N389,APOIO!$B$5:$B$50,0))="NÃO",APOIO!$A$2&amp;"NÃO VÁLIDO",""),"")</f>
        <v>2014.0366</v>
      </c>
      <c r="C389" s="1950" t="str">
        <f>'INF GERAIS'!C389</f>
        <v>SERTÃO DO PAJEÚ</v>
      </c>
      <c r="D389" s="1950" t="str">
        <f>'INF GERAIS'!D389</f>
        <v>SERRA TALHADA</v>
      </c>
      <c r="E389" s="1950" t="str">
        <f>'INF GERAIS'!E389</f>
        <v xml:space="preserve"> IMPLANTAÇÃO DO TERMINAL DE TRANSPORTE ALTERNATIVO</v>
      </c>
      <c r="F389" s="1950" t="str">
        <f>'INF GERAIS'!G389</f>
        <v>NORMAL</v>
      </c>
      <c r="G389" s="12" t="str">
        <f>'INF GERAIS'!N389</f>
        <v>EM CONFERÊNCIA PARA TEMAI</v>
      </c>
      <c r="H389" s="1950" t="str">
        <f>'INF GERAIS'!O389</f>
        <v>CONCLUÍDA</v>
      </c>
      <c r="I389" s="11">
        <f>'INF GERAIS'!I389</f>
        <v>1962262.9883333333</v>
      </c>
      <c r="J389" s="11">
        <f>'INF GERAIS'!J389</f>
        <v>555929.37</v>
      </c>
      <c r="K389" s="11">
        <f>'INF GERAIS'!K389</f>
        <v>499113.19</v>
      </c>
      <c r="L389" s="11">
        <f>'INF GERAIS'!L389</f>
        <v>0</v>
      </c>
      <c r="M389" s="11">
        <f>'INF GERAIS'!M389</f>
        <v>58816.18</v>
      </c>
      <c r="N389" s="233">
        <f>IF(MAX(PAGAMENTOS!M389,PAGAMENTOS!U389,PAGAMENTOS!AC389,PAGAMENTOS!AK389,PAGAMENTOS!AQ389,PAGAMENTOS!AW389)=0,"SEM PAGAMENTO",IFERROR(INDEX(PAGAMENTOS!389:389,MATCH(MAX(PAGAMENTOS!M389,PAGAMENTOS!U389,PAGAMENTOS!AC389,PAGAMENTOS!AK389,PAGAMENTOS!AQ389,PAGAMENTOS!AW389),PAGAMENTOS!389:389,0)),"SEM PAGAMENTO"))</f>
        <v>43196</v>
      </c>
      <c r="O389" s="120" t="str">
        <f>IF(MAX(PAGAMENTOS!M389,PAGAMENTOS!U389,PAGAMENTOS!AC389,PAGAMENTOS!AK389,PAGAMENTOS!AQ389,PAGAMENTOS!AW389)=0,"SEM PAGAMENTO",IFERROR(IF(MATCH(MAX(PAGAMENTOS!M389,PAGAMENTOS!U389,PAGAMENTOS!AC389,PAGAMENTOS!AK389,PAGAMENTOS!AQ389,PAGAMENTOS!AW389),PAGAMENTOS!389:389,0)&gt;40,INDEX(PAGAMENTOS!389:389,MATCH(MAX(PAGAMENTOS!M389,PAGAMENTOS!U389,PAGAMENTOS!AC389,PAGAMENTOS!AK389,PAGAMENTOS!AQ389,PAGAMENTOS!AW389),PAGAMENTOS!389:389,0)-2)&amp;" P COMP.",IF(MATCH(MAX(PAGAMENTOS!M389,PAGAMENTOS!U389,PAGAMENTOS!AC389,PAGAMENTOS!AK389,PAGAMENTOS!AQ389,PAGAMENTOS!AW389),PAGAMENTOS!389:389,0)=13,"1ª P",IF(MATCH(MAX(PAGAMENTOS!M389,PAGAMENTOS!U389,PAGAMENTOS!AC389,PAGAMENTOS!AK389,PAGAMENTOS!AQ389,PAGAMENTOS!AW389),PAGAMENTOS!389:389,0)=21,"2ª P",IF(MATCH(MAX(PAGAMENTOS!M389,PAGAMENTOS!U389,PAGAMENTOS!AC389,PAGAMENTOS!AK389,PAGAMENTOS!AQ389,PAGAMENTOS!AW389),PAGAMENTOS!389:389,0)=29,"3ª P",IF(PAGAMENTOS!AC389=PAGAMENTOS!AK389,"4ª P","4ª P"))))),"SEM PAGAMENTO"))</f>
        <v>4ª P</v>
      </c>
      <c r="P389" s="11">
        <f>IF(MAX(PAGAMENTOS!M389,PAGAMENTOS!U389,PAGAMENTOS!AC389,PAGAMENTOS!AK389,PAGAMENTOS!AQ389,PAGAMENTOS!AW389)=0,"SEM PAGAMENTO",IFERROR(INDEX(PAGAMENTOS!389:389,MATCH(MAX(PAGAMENTOS!M389,PAGAMENTOS!U389,PAGAMENTOS!AC389,PAGAMENTOS!AK389,PAGAMENTOS!AQ389,PAGAMENTOS!AW389),PAGAMENTOS!389:389,0)-1),"SEM PAGAMENTO"))</f>
        <v>99419.06</v>
      </c>
      <c r="Q389" s="11">
        <f>SUM(PAGAMENTOS!G389,PAGAMENTOS!L389,PAGAMENTOS!T389,PAGAMENTOS!AB389,PAGAMENTOS!AJ389,PAGAMENTOS!AP389,PAGAMENTOS!AV389)</f>
        <v>497113.19</v>
      </c>
      <c r="R389" s="11">
        <f>SUM(PAGAMENTOS!G389,PAGAMENTOS!H389,PAGAMENTOS!L389,PAGAMENTOS!T389,PAGAMENTOS!AB389,PAGAMENTOS!AJ389,PAGAMENTOS!AP389,PAGAMENTOS!AV389)</f>
        <v>497113.19</v>
      </c>
      <c r="S389" s="17">
        <f t="shared" si="5"/>
        <v>0.99599289291473148</v>
      </c>
      <c r="T389" s="11">
        <f>IF(RIGHT(B389)="O",0,IF(AND(R389=0,PAGAMENTOS!H389&lt;&gt;0),0,K389-R389))</f>
        <v>2000</v>
      </c>
      <c r="U389" s="120" t="str">
        <f>IF(AND(OR(PAGAMENTOS!AG389&lt;&gt;"",PAGAMENTOS!AH389&lt;&gt;""),PAGAMENTOS!AK389=""),"4ª",IF(AND(OR(PAGAMENTOS!Y389&lt;&gt;"",PAGAMENTOS!Z389&lt;&gt;""),PAGAMENTOS!AC389=""),"3ª",IF(AND(OR(PAGAMENTOS!Q389&lt;&gt;"",PAGAMENTOS!R389&lt;&gt;""),PAGAMENTOS!U389=""),"2ª",IF(AND(OR(PAGAMENTOS!I389&lt;&gt;"",PAGAMENTOS!J389&lt;&gt;""),PAGAMENTOS!M389=""),"1ª","OK"))))</f>
        <v>OK</v>
      </c>
      <c r="V389" s="120" t="str">
        <f>IF(U389="4ª",IF(PAGAMENTOS!AH389="","AGUARDANDO VISTORIA","NO FINANCEIRO"),IF(U389="3ª",IF(PAGAMENTOS!Z389="","AGUARDANDO VISTORIA","NO FINANCEIRO"),IF(U389="2ª",IF(PAGAMENTOS!R389="","AGUARDANDO VISTORIA","NO FINANCEIRO"),IF(U389="1ª",IF(PAGAMENTOS!J389="","AGUARDANDO LIBERAÇÃO","NO FINANCEIRO"),"OK"))))</f>
        <v>OK</v>
      </c>
      <c r="W389" s="233" t="str">
        <f>IF(U389="4ª",IF(PAGAMENTOS!AH389="",PAGAMENTOS!AG389,PAGAMENTOS!AH389),IF(U389="3ª",IF(PAGAMENTOS!Z389="",PAGAMENTOS!Y389,PAGAMENTOS!Z389),IF(U389="2ª",IF(PAGAMENTOS!R389="",PAGAMENTOS!Q389,PAGAMENTOS!R389),IF(U389="1ª",IF(PAGAMENTOS!J389="",PAGAMENTOS!I389,PAGAMENTOS!J389),"OK"))))</f>
        <v>OK</v>
      </c>
      <c r="X389" s="18">
        <f>MAX(VISTORIA!Y389,VISTORIA!U389,VISTORIA!Q389,VISTORIA!M389,VISTORIA!I389)</f>
        <v>1</v>
      </c>
      <c r="Y389" s="18">
        <f>IF(VISTORIA!Y389&lt;&gt;"",VISTORIA!Y389,IF(VISTORIA!U389&lt;&gt;"",VISTORIA!U389,IF(VISTORIA!Q389&lt;&gt;"",VISTORIA!Q389,IF(VISTORIA!M389&lt;&gt;"",VISTORIA!M389,IF(VISTORIA!I389&lt;&gt;"",VISTORIA!I389,0)))))</f>
        <v>1</v>
      </c>
      <c r="Z389" s="233">
        <f>IF(VISTORIA!Y389&lt;&gt;"",VISTORIA!W389,IF(VISTORIA!U389&lt;&gt;"",VISTORIA!S389,IF(VISTORIA!Q389&lt;&gt;"",VISTORIA!O389,IF(VISTORIA!M389&lt;&gt;"",VISTORIA!K389,IF(VISTORIA!I389&lt;&gt;"",VISTORIA!G389,"NA")))))</f>
        <v>42822</v>
      </c>
      <c r="AA389" s="233">
        <f>IF(VISTORIA!Y389&lt;&gt;"",VISTORIA!X389,IF(VISTORIA!U389&lt;&gt;"",VISTORIA!T389,IF(VISTORIA!Q389&lt;&gt;"",VISTORIA!P389,IF(VISTORIA!M389&lt;&gt;"",VISTORIA!L389,IF(VISTORIA!I389&lt;&gt;"",VISTORIA!H389,"NA")))))</f>
        <v>42943</v>
      </c>
      <c r="AB389" s="233" t="str">
        <f>IF(OR(G389="AGUARDANDO PRESTAÇÃO DE CONTAS",G389="AGUARDANDO APROVAÇÃO PRESTAÇÃO DE CONTAS",G389="CONCLUÍDO"),"PTM CONCLUÍDO",IF(AND(VISTORIA!X389="",VISTORIA!W389&lt;&gt;""),VISTORIA!W389,IF(AND(VISTORIA!T389="",VISTORIA!S389&lt;&gt;""),VISTORIA!S389,IF(AND(VISTORIA!P389="",VISTORIA!O389&lt;&gt;""),VISTORIA!O389,IF(AND(VISTORIA!L389="",VISTORIA!K389&lt;&gt;""),VISTORIA!K389,IF(AND(VISTORIA!H389="",VISTORIA!G389&lt;&gt;""),VISTORIA!G389,"SEM PEDIDO"))))))</f>
        <v>SEM PEDIDO</v>
      </c>
      <c r="AC389" s="18" t="str">
        <f>IFERROR(INDEX('CONCLUSÃO INFORMAL'!389:389,MATCH(MAX('CONCLUSÃO INFORMAL'!H389,'CONCLUSÃO INFORMAL'!L389,'CONCLUSÃO INFORMAL'!P389),'CONCLUSÃO INFORMAL'!389:389,0)-1),"NÃO INFORMADO")</f>
        <v>NÃO INFORMADO</v>
      </c>
      <c r="AD389" s="233" t="str">
        <f>IFERROR(INDEX('CONCLUSÃO INFORMAL'!389:389,MATCH(MAX('CONCLUSÃO INFORMAL'!H389,'CONCLUSÃO INFORMAL'!L389,'CONCLUSÃO INFORMAL'!P389),'CONCLUSÃO INFORMAL'!389:389,0)),"NÃO INFORMADO")</f>
        <v>NÃO INFORMADO</v>
      </c>
      <c r="AE389" s="1950" t="str">
        <f>IFERROR(INDEX('CONCLUSÃO INFORMAL'!389:389,MATCH(MAX('CONCLUSÃO INFORMAL'!H389,'CONCLUSÃO INFORMAL'!L389,'CONCLUSÃO INFORMAL'!P389),'CONCLUSÃO INFORMAL'!389:389,0)+1),"NÃO INFORMADO")</f>
        <v>NÃO INFORMADO</v>
      </c>
    </row>
    <row r="390" spans="2:31" ht="43.5" x14ac:dyDescent="0.35">
      <c r="B390" s="7" t="str">
        <f>'INF GERAIS'!B390&amp;IFERROR(IF(INDEX(APOIO!$A$5:$A$50,MATCH('INF GERAIS'!N390,APOIO!$B$5:$B$50,0))="NÃO",APOIO!$A$2&amp;"NÃO VÁLIDO",""),"")</f>
        <v>2014.0367</v>
      </c>
      <c r="C390" s="1950" t="str">
        <f>'INF GERAIS'!C390</f>
        <v>SERTÃO DO PAJEÚ</v>
      </c>
      <c r="D390" s="1950" t="str">
        <f>'INF GERAIS'!D390</f>
        <v>SERRA TALHADA</v>
      </c>
      <c r="E390" s="1950" t="str">
        <f>'INF GERAIS'!E390</f>
        <v>REFORMA DAS PRAÇA E DOS CANTEIROS</v>
      </c>
      <c r="F390" s="1950" t="str">
        <f>'INF GERAIS'!G390</f>
        <v>NORMAL</v>
      </c>
      <c r="G390" s="12" t="str">
        <f>'INF GERAIS'!N390</f>
        <v>EM CONFERÊNCIA PARA TEMAI</v>
      </c>
      <c r="H390" s="1950" t="str">
        <f>'INF GERAIS'!O390</f>
        <v>CONCLUÍDA</v>
      </c>
      <c r="I390" s="11">
        <f>'INF GERAIS'!I390</f>
        <v>1962262.9883333333</v>
      </c>
      <c r="J390" s="11">
        <f>'INF GERAIS'!J390</f>
        <v>430178.71</v>
      </c>
      <c r="K390" s="11">
        <f>'INF GERAIS'!K390</f>
        <v>430178.71</v>
      </c>
      <c r="L390" s="11">
        <f>'INF GERAIS'!L390</f>
        <v>0</v>
      </c>
      <c r="M390" s="11">
        <f>'INF GERAIS'!M390</f>
        <v>0</v>
      </c>
      <c r="N390" s="233">
        <f>IF(MAX(PAGAMENTOS!M390,PAGAMENTOS!U390,PAGAMENTOS!AC390,PAGAMENTOS!AK390,PAGAMENTOS!AQ390,PAGAMENTOS!AW390)=0,"SEM PAGAMENTO",IFERROR(INDEX(PAGAMENTOS!390:390,MATCH(MAX(PAGAMENTOS!M390,PAGAMENTOS!U390,PAGAMENTOS!AC390,PAGAMENTOS!AK390,PAGAMENTOS!AQ390,PAGAMENTOS!AW390),PAGAMENTOS!390:390,0)),"SEM PAGAMENTO"))</f>
        <v>42817</v>
      </c>
      <c r="O390" s="120" t="str">
        <f>IF(MAX(PAGAMENTOS!M390,PAGAMENTOS!U390,PAGAMENTOS!AC390,PAGAMENTOS!AK390,PAGAMENTOS!AQ390,PAGAMENTOS!AW390)=0,"SEM PAGAMENTO",IFERROR(IF(MATCH(MAX(PAGAMENTOS!M390,PAGAMENTOS!U390,PAGAMENTOS!AC390,PAGAMENTOS!AK390,PAGAMENTOS!AQ390,PAGAMENTOS!AW390),PAGAMENTOS!390:390,0)&gt;40,INDEX(PAGAMENTOS!390:390,MATCH(MAX(PAGAMENTOS!M390,PAGAMENTOS!U390,PAGAMENTOS!AC390,PAGAMENTOS!AK390,PAGAMENTOS!AQ390,PAGAMENTOS!AW390),PAGAMENTOS!390:390,0)-2)&amp;" P COMP.",IF(MATCH(MAX(PAGAMENTOS!M390,PAGAMENTOS!U390,PAGAMENTOS!AC390,PAGAMENTOS!AK390,PAGAMENTOS!AQ390,PAGAMENTOS!AW390),PAGAMENTOS!390:390,0)=13,"1ª P",IF(MATCH(MAX(PAGAMENTOS!M390,PAGAMENTOS!U390,PAGAMENTOS!AC390,PAGAMENTOS!AK390,PAGAMENTOS!AQ390,PAGAMENTOS!AW390),PAGAMENTOS!390:390,0)=21,"2ª P",IF(MATCH(MAX(PAGAMENTOS!M390,PAGAMENTOS!U390,PAGAMENTOS!AC390,PAGAMENTOS!AK390,PAGAMENTOS!AQ390,PAGAMENTOS!AW390),PAGAMENTOS!390:390,0)=29,"3ª P",IF(PAGAMENTOS!AC390=PAGAMENTOS!AK390,"4ª P","4ª P"))))),"SEM PAGAMENTO"))</f>
        <v>4ª P</v>
      </c>
      <c r="P390" s="11">
        <f>IF(MAX(PAGAMENTOS!M390,PAGAMENTOS!U390,PAGAMENTOS!AC390,PAGAMENTOS!AK390,PAGAMENTOS!AQ390,PAGAMENTOS!AW390)=0,"SEM PAGAMENTO",IFERROR(INDEX(PAGAMENTOS!390:390,MATCH(MAX(PAGAMENTOS!M390,PAGAMENTOS!U390,PAGAMENTOS!AC390,PAGAMENTOS!AK390,PAGAMENTOS!AQ390,PAGAMENTOS!AW390),PAGAMENTOS!390:390,0)-1),"SEM PAGAMENTO"))</f>
        <v>62790.79</v>
      </c>
      <c r="Q390" s="11">
        <f>SUM(PAGAMENTOS!G390,PAGAMENTOS!L390,PAGAMENTOS!T390,PAGAMENTOS!AB390,PAGAMENTOS!AJ390,PAGAMENTOS!AP390,PAGAMENTOS!AV390)</f>
        <v>430178.70999999996</v>
      </c>
      <c r="R390" s="11">
        <f>SUM(PAGAMENTOS!G390,PAGAMENTOS!H390,PAGAMENTOS!L390,PAGAMENTOS!T390,PAGAMENTOS!AB390,PAGAMENTOS!AJ390,PAGAMENTOS!AP390,PAGAMENTOS!AV390)</f>
        <v>430178.70999999996</v>
      </c>
      <c r="S390" s="17">
        <f t="shared" si="5"/>
        <v>0.99999999999999989</v>
      </c>
      <c r="T390" s="11">
        <f>IF(RIGHT(B390)="O",0,IF(AND(R390=0,PAGAMENTOS!H390&lt;&gt;0),0,K390-R390))</f>
        <v>5.8207660913467407E-11</v>
      </c>
      <c r="U390" s="120" t="str">
        <f>IF(AND(OR(PAGAMENTOS!AG390&lt;&gt;"",PAGAMENTOS!AH390&lt;&gt;""),PAGAMENTOS!AK390=""),"4ª",IF(AND(OR(PAGAMENTOS!Y390&lt;&gt;"",PAGAMENTOS!Z390&lt;&gt;""),PAGAMENTOS!AC390=""),"3ª",IF(AND(OR(PAGAMENTOS!Q390&lt;&gt;"",PAGAMENTOS!R390&lt;&gt;""),PAGAMENTOS!U390=""),"2ª",IF(AND(OR(PAGAMENTOS!I390&lt;&gt;"",PAGAMENTOS!J390&lt;&gt;""),PAGAMENTOS!M390=""),"1ª","OK"))))</f>
        <v>OK</v>
      </c>
      <c r="V390" s="120" t="str">
        <f>IF(U390="4ª",IF(PAGAMENTOS!AH390="","AGUARDANDO VISTORIA","NO FINANCEIRO"),IF(U390="3ª",IF(PAGAMENTOS!Z390="","AGUARDANDO VISTORIA","NO FINANCEIRO"),IF(U390="2ª",IF(PAGAMENTOS!R390="","AGUARDANDO VISTORIA","NO FINANCEIRO"),IF(U390="1ª",IF(PAGAMENTOS!J390="","AGUARDANDO LIBERAÇÃO","NO FINANCEIRO"),"OK"))))</f>
        <v>OK</v>
      </c>
      <c r="W390" s="233" t="str">
        <f>IF(U390="4ª",IF(PAGAMENTOS!AH390="",PAGAMENTOS!AG390,PAGAMENTOS!AH390),IF(U390="3ª",IF(PAGAMENTOS!Z390="",PAGAMENTOS!Y390,PAGAMENTOS!Z390),IF(U390="2ª",IF(PAGAMENTOS!R390="",PAGAMENTOS!Q390,PAGAMENTOS!R390),IF(U390="1ª",IF(PAGAMENTOS!J390="",PAGAMENTOS!I390,PAGAMENTOS!J390),"OK"))))</f>
        <v>OK</v>
      </c>
      <c r="X390" s="18">
        <f>MAX(VISTORIA!Y390,VISTORIA!U390,VISTORIA!Q390,VISTORIA!M390,VISTORIA!I390)</f>
        <v>1</v>
      </c>
      <c r="Y390" s="18">
        <f>IF(VISTORIA!Y390&lt;&gt;"",VISTORIA!Y390,IF(VISTORIA!U390&lt;&gt;"",VISTORIA!U390,IF(VISTORIA!Q390&lt;&gt;"",VISTORIA!Q390,IF(VISTORIA!M390&lt;&gt;"",VISTORIA!M390,IF(VISTORIA!I390&lt;&gt;"",VISTORIA!I390,0)))))</f>
        <v>1</v>
      </c>
      <c r="Z390" s="233">
        <f>IF(VISTORIA!Y390&lt;&gt;"",VISTORIA!W390,IF(VISTORIA!U390&lt;&gt;"",VISTORIA!S390,IF(VISTORIA!Q390&lt;&gt;"",VISTORIA!O390,IF(VISTORIA!M390&lt;&gt;"",VISTORIA!K390,IF(VISTORIA!I390&lt;&gt;"",VISTORIA!G390,"NA")))))</f>
        <v>42632</v>
      </c>
      <c r="AA390" s="233">
        <f>IF(VISTORIA!Y390&lt;&gt;"",VISTORIA!X390,IF(VISTORIA!U390&lt;&gt;"",VISTORIA!T390,IF(VISTORIA!Q390&lt;&gt;"",VISTORIA!P390,IF(VISTORIA!M390&lt;&gt;"",VISTORIA!L390,IF(VISTORIA!I390&lt;&gt;"",VISTORIA!H390,"NA")))))</f>
        <v>42698</v>
      </c>
      <c r="AB390" s="233" t="str">
        <f>IF(OR(G390="AGUARDANDO PRESTAÇÃO DE CONTAS",G390="AGUARDANDO APROVAÇÃO PRESTAÇÃO DE CONTAS",G390="CONCLUÍDO"),"PTM CONCLUÍDO",IF(AND(VISTORIA!X390="",VISTORIA!W390&lt;&gt;""),VISTORIA!W390,IF(AND(VISTORIA!T390="",VISTORIA!S390&lt;&gt;""),VISTORIA!S390,IF(AND(VISTORIA!P390="",VISTORIA!O390&lt;&gt;""),VISTORIA!O390,IF(AND(VISTORIA!L390="",VISTORIA!K390&lt;&gt;""),VISTORIA!K390,IF(AND(VISTORIA!H390="",VISTORIA!G390&lt;&gt;""),VISTORIA!G390,"SEM PEDIDO"))))))</f>
        <v>SEM PEDIDO</v>
      </c>
      <c r="AC390" s="18" t="str">
        <f>IFERROR(INDEX('CONCLUSÃO INFORMAL'!390:390,MATCH(MAX('CONCLUSÃO INFORMAL'!H390,'CONCLUSÃO INFORMAL'!L390,'CONCLUSÃO INFORMAL'!P390),'CONCLUSÃO INFORMAL'!390:390,0)-1),"NÃO INFORMADO")</f>
        <v>NÃO INFORMADO</v>
      </c>
      <c r="AD390" s="233" t="str">
        <f>IFERROR(INDEX('CONCLUSÃO INFORMAL'!390:390,MATCH(MAX('CONCLUSÃO INFORMAL'!H390,'CONCLUSÃO INFORMAL'!L390,'CONCLUSÃO INFORMAL'!P390),'CONCLUSÃO INFORMAL'!390:390,0)),"NÃO INFORMADO")</f>
        <v>NÃO INFORMADO</v>
      </c>
      <c r="AE390" s="1950" t="str">
        <f>IFERROR(INDEX('CONCLUSÃO INFORMAL'!390:390,MATCH(MAX('CONCLUSÃO INFORMAL'!H390,'CONCLUSÃO INFORMAL'!L390,'CONCLUSÃO INFORMAL'!P390),'CONCLUSÃO INFORMAL'!390:390,0)+1),"NÃO INFORMADO")</f>
        <v>NÃO INFORMADO</v>
      </c>
    </row>
    <row r="391" spans="2:31" ht="101.5" x14ac:dyDescent="0.35">
      <c r="B391" s="7" t="str">
        <f>'INF GERAIS'!B391&amp;IFERROR(IF(INDEX(APOIO!$A$5:$A$50,MATCH('INF GERAIS'!N391,APOIO!$B$5:$B$50,0))="NÃO",APOIO!$A$2&amp;"NÃO VÁLIDO",""),"")</f>
        <v>2014.0368</v>
      </c>
      <c r="C391" s="1950" t="str">
        <f>'INF GERAIS'!C391</f>
        <v>SERTÃO CENTRAL</v>
      </c>
      <c r="D391" s="1950" t="str">
        <f>'INF GERAIS'!D391</f>
        <v>SERRITA</v>
      </c>
      <c r="E391" s="1950" t="str">
        <f>'INF GERAIS'!E391</f>
        <v xml:space="preserve">PAVIMENTAÇÃO ASFALTICA NA RUA AMANCIO HORACIO E AVENIDA MAVIAEL DA FRANCA SAMPAIO, PAVIMENTAÇÃO EM PARALEPIPEDO NAS VILAS DE JUA  E IPUEIRA </v>
      </c>
      <c r="F391" s="1950" t="str">
        <f>'INF GERAIS'!G391</f>
        <v>NORMAL</v>
      </c>
      <c r="G391" s="12" t="str">
        <f>'INF GERAIS'!N391</f>
        <v>EM CONFERÊNCIA PARA TEMAI</v>
      </c>
      <c r="H391" s="1950" t="str">
        <f>'INF GERAIS'!O391</f>
        <v>CONCLUÍDA</v>
      </c>
      <c r="I391" s="11">
        <f>'INF GERAIS'!I391</f>
        <v>905659.85666666657</v>
      </c>
      <c r="J391" s="11">
        <f>'INF GERAIS'!J391</f>
        <v>1007037.32539745</v>
      </c>
      <c r="K391" s="11">
        <f>'INF GERAIS'!K391</f>
        <v>905659.85666666704</v>
      </c>
      <c r="L391" s="11">
        <f>'INF GERAIS'!L391</f>
        <v>0</v>
      </c>
      <c r="M391" s="11">
        <f>'INF GERAIS'!M391</f>
        <v>101377.4697</v>
      </c>
      <c r="N391" s="233">
        <f>IF(MAX(PAGAMENTOS!M391,PAGAMENTOS!U391,PAGAMENTOS!AC391,PAGAMENTOS!AK391,PAGAMENTOS!AQ391,PAGAMENTOS!AW391)=0,"SEM PAGAMENTO",IFERROR(INDEX(PAGAMENTOS!391:391,MATCH(MAX(PAGAMENTOS!M391,PAGAMENTOS!U391,PAGAMENTOS!AC391,PAGAMENTOS!AK391,PAGAMENTOS!AQ391,PAGAMENTOS!AW391),PAGAMENTOS!391:391,0)),"SEM PAGAMENTO"))</f>
        <v>42464</v>
      </c>
      <c r="O391" s="120" t="str">
        <f>IF(MAX(PAGAMENTOS!M391,PAGAMENTOS!U391,PAGAMENTOS!AC391,PAGAMENTOS!AK391,PAGAMENTOS!AQ391,PAGAMENTOS!AW391)=0,"SEM PAGAMENTO",IFERROR(IF(MATCH(MAX(PAGAMENTOS!M391,PAGAMENTOS!U391,PAGAMENTOS!AC391,PAGAMENTOS!AK391,PAGAMENTOS!AQ391,PAGAMENTOS!AW391),PAGAMENTOS!391:391,0)&gt;40,INDEX(PAGAMENTOS!391:391,MATCH(MAX(PAGAMENTOS!M391,PAGAMENTOS!U391,PAGAMENTOS!AC391,PAGAMENTOS!AK391,PAGAMENTOS!AQ391,PAGAMENTOS!AW391),PAGAMENTOS!391:391,0)-2)&amp;" P COMP.",IF(MATCH(MAX(PAGAMENTOS!M391,PAGAMENTOS!U391,PAGAMENTOS!AC391,PAGAMENTOS!AK391,PAGAMENTOS!AQ391,PAGAMENTOS!AW391),PAGAMENTOS!391:391,0)=13,"1ª P",IF(MATCH(MAX(PAGAMENTOS!M391,PAGAMENTOS!U391,PAGAMENTOS!AC391,PAGAMENTOS!AK391,PAGAMENTOS!AQ391,PAGAMENTOS!AW391),PAGAMENTOS!391:391,0)=21,"2ª P",IF(MATCH(MAX(PAGAMENTOS!M391,PAGAMENTOS!U391,PAGAMENTOS!AC391,PAGAMENTOS!AK391,PAGAMENTOS!AQ391,PAGAMENTOS!AW391),PAGAMENTOS!391:391,0)=29,"3ª P",IF(PAGAMENTOS!AC391=PAGAMENTOS!AK391,"4ª P","4ª P"))))),"SEM PAGAMENTO"))</f>
        <v>4ª P</v>
      </c>
      <c r="P391" s="11">
        <f>IF(MAX(PAGAMENTOS!M391,PAGAMENTOS!U391,PAGAMENTOS!AC391,PAGAMENTOS!AK391,PAGAMENTOS!AQ391,PAGAMENTOS!AW391)=0,"SEM PAGAMENTO",IFERROR(INDEX(PAGAMENTOS!391:391,MATCH(MAX(PAGAMENTOS!M391,PAGAMENTOS!U391,PAGAMENTOS!AC391,PAGAMENTOS!AK391,PAGAMENTOS!AQ391,PAGAMENTOS!AW391),PAGAMENTOS!391:391,0)-1),"SEM PAGAMENTO"))</f>
        <v>181131.97</v>
      </c>
      <c r="Q391" s="11">
        <f>SUM(PAGAMENTOS!G391,PAGAMENTOS!L391,PAGAMENTOS!T391,PAGAMENTOS!AB391,PAGAMENTOS!AJ391,PAGAMENTOS!AP391,PAGAMENTOS!AV391)</f>
        <v>905659.86</v>
      </c>
      <c r="R391" s="11">
        <f>SUM(PAGAMENTOS!G391,PAGAMENTOS!H391,PAGAMENTOS!L391,PAGAMENTOS!T391,PAGAMENTOS!AB391,PAGAMENTOS!AJ391,PAGAMENTOS!AP391,PAGAMENTOS!AV391)</f>
        <v>905659.86</v>
      </c>
      <c r="S391" s="17">
        <f t="shared" si="5"/>
        <v>1.0000000036805572</v>
      </c>
      <c r="T391" s="11">
        <f>IF(RIGHT(B391)="O",0,IF(AND(R391=0,PAGAMENTOS!H391&lt;&gt;0),0,K391-R391))</f>
        <v>-3.3333329483866692E-3</v>
      </c>
      <c r="U391" s="120" t="str">
        <f>IF(AND(OR(PAGAMENTOS!AG391&lt;&gt;"",PAGAMENTOS!AH391&lt;&gt;""),PAGAMENTOS!AK391=""),"4ª",IF(AND(OR(PAGAMENTOS!Y391&lt;&gt;"",PAGAMENTOS!Z391&lt;&gt;""),PAGAMENTOS!AC391=""),"3ª",IF(AND(OR(PAGAMENTOS!Q391&lt;&gt;"",PAGAMENTOS!R391&lt;&gt;""),PAGAMENTOS!U391=""),"2ª",IF(AND(OR(PAGAMENTOS!I391&lt;&gt;"",PAGAMENTOS!J391&lt;&gt;""),PAGAMENTOS!M391=""),"1ª","OK"))))</f>
        <v>OK</v>
      </c>
      <c r="V391" s="120" t="str">
        <f>IF(U391="4ª",IF(PAGAMENTOS!AH391="","AGUARDANDO VISTORIA","NO FINANCEIRO"),IF(U391="3ª",IF(PAGAMENTOS!Z391="","AGUARDANDO VISTORIA","NO FINANCEIRO"),IF(U391="2ª",IF(PAGAMENTOS!R391="","AGUARDANDO VISTORIA","NO FINANCEIRO"),IF(U391="1ª",IF(PAGAMENTOS!J391="","AGUARDANDO LIBERAÇÃO","NO FINANCEIRO"),"OK"))))</f>
        <v>OK</v>
      </c>
      <c r="W391" s="233" t="str">
        <f>IF(U391="4ª",IF(PAGAMENTOS!AH391="",PAGAMENTOS!AG391,PAGAMENTOS!AH391),IF(U391="3ª",IF(PAGAMENTOS!Z391="",PAGAMENTOS!Y391,PAGAMENTOS!Z391),IF(U391="2ª",IF(PAGAMENTOS!R391="",PAGAMENTOS!Q391,PAGAMENTOS!R391),IF(U391="1ª",IF(PAGAMENTOS!J391="",PAGAMENTOS!I391,PAGAMENTOS!J391),"OK"))))</f>
        <v>OK</v>
      </c>
      <c r="X391" s="18">
        <f>MAX(VISTORIA!Y391,VISTORIA!U391,VISTORIA!Q391,VISTORIA!M391,VISTORIA!I391)</f>
        <v>1</v>
      </c>
      <c r="Y391" s="18">
        <f>IF(VISTORIA!Y391&lt;&gt;"",VISTORIA!Y391,IF(VISTORIA!U391&lt;&gt;"",VISTORIA!U391,IF(VISTORIA!Q391&lt;&gt;"",VISTORIA!Q391,IF(VISTORIA!M391&lt;&gt;"",VISTORIA!M391,IF(VISTORIA!I391&lt;&gt;"",VISTORIA!I391,0)))))</f>
        <v>1</v>
      </c>
      <c r="Z391" s="233">
        <f>IF(VISTORIA!Y391&lt;&gt;"",VISTORIA!W391,IF(VISTORIA!U391&lt;&gt;"",VISTORIA!S391,IF(VISTORIA!Q391&lt;&gt;"",VISTORIA!O391,IF(VISTORIA!M391&lt;&gt;"",VISTORIA!K391,IF(VISTORIA!I391&lt;&gt;"",VISTORIA!G391,"NA")))))</f>
        <v>43511</v>
      </c>
      <c r="AA391" s="233" t="str">
        <f>IF(VISTORIA!Y391&lt;&gt;"",VISTORIA!X391,IF(VISTORIA!U391&lt;&gt;"",VISTORIA!T391,IF(VISTORIA!Q391&lt;&gt;"",VISTORIA!P391,IF(VISTORIA!M391&lt;&gt;"",VISTORIA!L391,IF(VISTORIA!I391&lt;&gt;"",VISTORIA!H391,"NA")))))</f>
        <v/>
      </c>
      <c r="AB391" s="233">
        <f>IF(OR(G391="AGUARDANDO PRESTAÇÃO DE CONTAS",G391="AGUARDANDO APROVAÇÃO PRESTAÇÃO DE CONTAS",G391="CONCLUÍDO"),"PTM CONCLUÍDO",IF(AND(VISTORIA!X391="",VISTORIA!W391&lt;&gt;""),VISTORIA!W391,IF(AND(VISTORIA!T391="",VISTORIA!S391&lt;&gt;""),VISTORIA!S391,IF(AND(VISTORIA!P391="",VISTORIA!O391&lt;&gt;""),VISTORIA!O391,IF(AND(VISTORIA!L391="",VISTORIA!K391&lt;&gt;""),VISTORIA!K391,IF(AND(VISTORIA!H391="",VISTORIA!G391&lt;&gt;""),VISTORIA!G391,"SEM PEDIDO"))))))</f>
        <v>43511</v>
      </c>
      <c r="AC391" s="18" t="str">
        <f>IFERROR(INDEX('CONCLUSÃO INFORMAL'!391:391,MATCH(MAX('CONCLUSÃO INFORMAL'!H391,'CONCLUSÃO INFORMAL'!L391,'CONCLUSÃO INFORMAL'!P391),'CONCLUSÃO INFORMAL'!391:391,0)-1),"NÃO INFORMADO")</f>
        <v>NÃO INFORMADO</v>
      </c>
      <c r="AD391" s="233" t="str">
        <f>IFERROR(INDEX('CONCLUSÃO INFORMAL'!391:391,MATCH(MAX('CONCLUSÃO INFORMAL'!H391,'CONCLUSÃO INFORMAL'!L391,'CONCLUSÃO INFORMAL'!P391),'CONCLUSÃO INFORMAL'!391:391,0)),"NÃO INFORMADO")</f>
        <v>NÃO INFORMADO</v>
      </c>
      <c r="AE391" s="1950" t="str">
        <f>IFERROR(INDEX('CONCLUSÃO INFORMAL'!391:391,MATCH(MAX('CONCLUSÃO INFORMAL'!H391,'CONCLUSÃO INFORMAL'!L391,'CONCLUSÃO INFORMAL'!P391),'CONCLUSÃO INFORMAL'!391:391,0)+1),"NÃO INFORMADO")</f>
        <v>NÃO INFORMADO</v>
      </c>
    </row>
    <row r="392" spans="2:31" ht="145" x14ac:dyDescent="0.35">
      <c r="B392" s="7" t="str">
        <f>'INF GERAIS'!B392&amp;IFERROR(IF(INDEX(APOIO!$A$5:$A$50,MATCH('INF GERAIS'!N392,APOIO!$B$5:$B$50,0))="NÃO",APOIO!$A$2&amp;"NÃO VÁLIDO",""),"")</f>
        <v>2014.0369</v>
      </c>
      <c r="C392" s="1950" t="str">
        <f>'INF GERAIS'!C392</f>
        <v>SERTÃO DO MOXOTÓ</v>
      </c>
      <c r="D392" s="1950" t="str">
        <f>'INF GERAIS'!D392</f>
        <v>SERTÂNIA</v>
      </c>
      <c r="E392" s="1950" t="str">
        <f>'INF GERAIS'!E392</f>
        <v>CONSTRUÇÃO DAS MURALHAS DAS CRECHES TIPO B E C LOCALIZADAS NAS RUAS EDSON LEITE, NO BAIRRO JOÃO ALEXANDRE, NA SEDE DO MUNICÍPIO; E RUA DR. UBIRAJARA CHAVES, NO BAIRRO ALTO DA CONCEIÇÃO, NA SEDE DO MUNICÍPIO.</v>
      </c>
      <c r="F392" s="1950" t="str">
        <f>'INF GERAIS'!G392</f>
        <v>NORMAL</v>
      </c>
      <c r="G392" s="1950" t="str">
        <f>'INF GERAIS'!N392</f>
        <v>E-FISCO (Baixado)</v>
      </c>
      <c r="H392" s="1950" t="str">
        <f>'INF GERAIS'!O392</f>
        <v>CONCLUÍDA</v>
      </c>
      <c r="I392" s="11">
        <f>'INF GERAIS'!I392</f>
        <v>1207546.4666666666</v>
      </c>
      <c r="J392" s="11">
        <f>'INF GERAIS'!J392</f>
        <v>182544.54</v>
      </c>
      <c r="K392" s="11">
        <f>'INF GERAIS'!K392</f>
        <v>175574.74400000001</v>
      </c>
      <c r="L392" s="11">
        <f>'INF GERAIS'!L392</f>
        <v>0</v>
      </c>
      <c r="M392" s="11">
        <f>'INF GERAIS'!M392</f>
        <v>6969.8</v>
      </c>
      <c r="N392" s="233">
        <f>IF(MAX(PAGAMENTOS!M392,PAGAMENTOS!U392,PAGAMENTOS!AC392,PAGAMENTOS!AK392,PAGAMENTOS!AQ392,PAGAMENTOS!AW392)=0,"SEM PAGAMENTO",IFERROR(INDEX(PAGAMENTOS!392:392,MATCH(MAX(PAGAMENTOS!M392,PAGAMENTOS!U392,PAGAMENTOS!AC392,PAGAMENTOS!AK392,PAGAMENTOS!AQ392,PAGAMENTOS!AW392),PAGAMENTOS!392:392,0)),"SEM PAGAMENTO"))</f>
        <v>42818</v>
      </c>
      <c r="O392" s="120" t="str">
        <f>IF(MAX(PAGAMENTOS!M392,PAGAMENTOS!U392,PAGAMENTOS!AC392,PAGAMENTOS!AK392,PAGAMENTOS!AQ392,PAGAMENTOS!AW392)=0,"SEM PAGAMENTO",IFERROR(IF(MATCH(MAX(PAGAMENTOS!M392,PAGAMENTOS!U392,PAGAMENTOS!AC392,PAGAMENTOS!AK392,PAGAMENTOS!AQ392,PAGAMENTOS!AW392),PAGAMENTOS!392:392,0)&gt;40,INDEX(PAGAMENTOS!392:392,MATCH(MAX(PAGAMENTOS!M392,PAGAMENTOS!U392,PAGAMENTOS!AC392,PAGAMENTOS!AK392,PAGAMENTOS!AQ392,PAGAMENTOS!AW392),PAGAMENTOS!392:392,0)-2)&amp;" P COMP.",IF(MATCH(MAX(PAGAMENTOS!M392,PAGAMENTOS!U392,PAGAMENTOS!AC392,PAGAMENTOS!AK392,PAGAMENTOS!AQ392,PAGAMENTOS!AW392),PAGAMENTOS!392:392,0)=13,"1ª P",IF(MATCH(MAX(PAGAMENTOS!M392,PAGAMENTOS!U392,PAGAMENTOS!AC392,PAGAMENTOS!AK392,PAGAMENTOS!AQ392,PAGAMENTOS!AW392),PAGAMENTOS!392:392,0)=21,"2ª P",IF(MATCH(MAX(PAGAMENTOS!M392,PAGAMENTOS!U392,PAGAMENTOS!AC392,PAGAMENTOS!AK392,PAGAMENTOS!AQ392,PAGAMENTOS!AW392),PAGAMENTOS!392:392,0)=29,"3ª P",IF(PAGAMENTOS!AC392=PAGAMENTOS!AK392,"4ª P","4ª P"))))),"SEM PAGAMENTO"))</f>
        <v>4ª P</v>
      </c>
      <c r="P392" s="11">
        <f>IF(MAX(PAGAMENTOS!M392,PAGAMENTOS!U392,PAGAMENTOS!AC392,PAGAMENTOS!AK392,PAGAMENTOS!AQ392,PAGAMENTOS!AW392)=0,"SEM PAGAMENTO",IFERROR(INDEX(PAGAMENTOS!392:392,MATCH(MAX(PAGAMENTOS!M392,PAGAMENTOS!U392,PAGAMENTOS!AC392,PAGAMENTOS!AK392,PAGAMENTOS!AQ392,PAGAMENTOS!AW392),PAGAMENTOS!392:392,0)-1),"SEM PAGAMENTO"))</f>
        <v>35114.949999999997</v>
      </c>
      <c r="Q392" s="11">
        <f>SUM(PAGAMENTOS!G392,PAGAMENTOS!L392,PAGAMENTOS!T392,PAGAMENTOS!AB392,PAGAMENTOS!AJ392,PAGAMENTOS!AP392,PAGAMENTOS!AV392)</f>
        <v>175574.74</v>
      </c>
      <c r="R392" s="11">
        <f>SUM(PAGAMENTOS!G392,PAGAMENTOS!H392,PAGAMENTOS!L392,PAGAMENTOS!T392,PAGAMENTOS!AB392,PAGAMENTOS!AJ392,PAGAMENTOS!AP392,PAGAMENTOS!AV392)</f>
        <v>175574.74</v>
      </c>
      <c r="S392" s="17">
        <f t="shared" ref="S392:S453" si="6">IFERROR(R392/K392,"NA")</f>
        <v>0.99999997721767997</v>
      </c>
      <c r="T392" s="11">
        <f>IF(RIGHT(B392)="O",0,IF(AND(R392=0,PAGAMENTOS!H392&lt;&gt;0),0,K392-R392))</f>
        <v>4.0000000153668225E-3</v>
      </c>
      <c r="U392" s="120" t="str">
        <f>IF(AND(OR(PAGAMENTOS!AG392&lt;&gt;"",PAGAMENTOS!AH392&lt;&gt;""),PAGAMENTOS!AK392=""),"4ª",IF(AND(OR(PAGAMENTOS!Y392&lt;&gt;"",PAGAMENTOS!Z392&lt;&gt;""),PAGAMENTOS!AC392=""),"3ª",IF(AND(OR(PAGAMENTOS!Q392&lt;&gt;"",PAGAMENTOS!R392&lt;&gt;""),PAGAMENTOS!U392=""),"2ª",IF(AND(OR(PAGAMENTOS!I392&lt;&gt;"",PAGAMENTOS!J392&lt;&gt;""),PAGAMENTOS!M392=""),"1ª","OK"))))</f>
        <v>OK</v>
      </c>
      <c r="V392" s="120" t="str">
        <f>IF(U392="4ª",IF(PAGAMENTOS!AH392="","AGUARDANDO VISTORIA","NO FINANCEIRO"),IF(U392="3ª",IF(PAGAMENTOS!Z392="","AGUARDANDO VISTORIA","NO FINANCEIRO"),IF(U392="2ª",IF(PAGAMENTOS!R392="","AGUARDANDO VISTORIA","NO FINANCEIRO"),IF(U392="1ª",IF(PAGAMENTOS!J392="","AGUARDANDO LIBERAÇÃO","NO FINANCEIRO"),"OK"))))</f>
        <v>OK</v>
      </c>
      <c r="W392" s="233" t="str">
        <f>IF(U392="4ª",IF(PAGAMENTOS!AH392="",PAGAMENTOS!AG392,PAGAMENTOS!AH392),IF(U392="3ª",IF(PAGAMENTOS!Z392="",PAGAMENTOS!Y392,PAGAMENTOS!Z392),IF(U392="2ª",IF(PAGAMENTOS!R392="",PAGAMENTOS!Q392,PAGAMENTOS!R392),IF(U392="1ª",IF(PAGAMENTOS!J392="",PAGAMENTOS!I392,PAGAMENTOS!J392),"OK"))))</f>
        <v>OK</v>
      </c>
      <c r="X392" s="18">
        <f>MAX(VISTORIA!Y392,VISTORIA!U392,VISTORIA!Q392,VISTORIA!M392,VISTORIA!I392)</f>
        <v>1</v>
      </c>
      <c r="Y392" s="18">
        <f>IF(VISTORIA!Y392&lt;&gt;"",VISTORIA!Y392,IF(VISTORIA!U392&lt;&gt;"",VISTORIA!U392,IF(VISTORIA!Q392&lt;&gt;"",VISTORIA!Q392,IF(VISTORIA!M392&lt;&gt;"",VISTORIA!M392,IF(VISTORIA!I392&lt;&gt;"",VISTORIA!I392,0)))))</f>
        <v>1</v>
      </c>
      <c r="Z392" s="233">
        <f>IF(VISTORIA!Y392&lt;&gt;"",VISTORIA!W392,IF(VISTORIA!U392&lt;&gt;"",VISTORIA!S392,IF(VISTORIA!Q392&lt;&gt;"",VISTORIA!O392,IF(VISTORIA!M392&lt;&gt;"",VISTORIA!K392,IF(VISTORIA!I392&lt;&gt;"",VISTORIA!G392,"NA")))))</f>
        <v>42685</v>
      </c>
      <c r="AA392" s="233">
        <f>IF(VISTORIA!Y392&lt;&gt;"",VISTORIA!X392,IF(VISTORIA!U392&lt;&gt;"",VISTORIA!T392,IF(VISTORIA!Q392&lt;&gt;"",VISTORIA!P392,IF(VISTORIA!M392&lt;&gt;"",VISTORIA!L392,IF(VISTORIA!I392&lt;&gt;"",VISTORIA!H392,"NA")))))</f>
        <v>42724</v>
      </c>
      <c r="AB392" s="233" t="str">
        <f>IF(OR(G392="AGUARDANDO PRESTAÇÃO DE CONTAS",G392="AGUARDANDO APROVAÇÃO PRESTAÇÃO DE CONTAS",G392="CONCLUÍDO"),"PTM CONCLUÍDO",IF(AND(VISTORIA!X392="",VISTORIA!W392&lt;&gt;""),VISTORIA!W392,IF(AND(VISTORIA!T392="",VISTORIA!S392&lt;&gt;""),VISTORIA!S392,IF(AND(VISTORIA!P392="",VISTORIA!O392&lt;&gt;""),VISTORIA!O392,IF(AND(VISTORIA!L392="",VISTORIA!K392&lt;&gt;""),VISTORIA!K392,IF(AND(VISTORIA!H392="",VISTORIA!G392&lt;&gt;""),VISTORIA!G392,"SEM PEDIDO"))))))</f>
        <v>SEM PEDIDO</v>
      </c>
      <c r="AC392" s="18" t="str">
        <f>IFERROR(INDEX('CONCLUSÃO INFORMAL'!392:392,MATCH(MAX('CONCLUSÃO INFORMAL'!H392,'CONCLUSÃO INFORMAL'!L392,'CONCLUSÃO INFORMAL'!P392),'CONCLUSÃO INFORMAL'!392:392,0)-1),"NÃO INFORMADO")</f>
        <v>NÃO INFORMADO</v>
      </c>
      <c r="AD392" s="233" t="str">
        <f>IFERROR(INDEX('CONCLUSÃO INFORMAL'!392:392,MATCH(MAX('CONCLUSÃO INFORMAL'!H392,'CONCLUSÃO INFORMAL'!L392,'CONCLUSÃO INFORMAL'!P392),'CONCLUSÃO INFORMAL'!392:392,0)),"NÃO INFORMADO")</f>
        <v>NÃO INFORMADO</v>
      </c>
      <c r="AE392" s="1950" t="str">
        <f>IFERROR(INDEX('CONCLUSÃO INFORMAL'!392:392,MATCH(MAX('CONCLUSÃO INFORMAL'!H392,'CONCLUSÃO INFORMAL'!L392,'CONCLUSÃO INFORMAL'!P392),'CONCLUSÃO INFORMAL'!392:392,0)+1),"NÃO INFORMADO")</f>
        <v>NÃO INFORMADO</v>
      </c>
    </row>
    <row r="393" spans="2:31" ht="72.5" x14ac:dyDescent="0.35">
      <c r="B393" s="7" t="str">
        <f>'INF GERAIS'!B393&amp;IFERROR(IF(INDEX(APOIO!$A$5:$A$50,MATCH('INF GERAIS'!N393,APOIO!$B$5:$B$50,0))="NÃO",APOIO!$A$2&amp;"NÃO VÁLIDO",""),"")</f>
        <v>2014.0370</v>
      </c>
      <c r="C393" s="1950" t="str">
        <f>'INF GERAIS'!C393</f>
        <v>SERTÃO DO MOXOTÓ</v>
      </c>
      <c r="D393" s="1950" t="str">
        <f>'INF GERAIS'!D393</f>
        <v>SERTÂNIA</v>
      </c>
      <c r="E393" s="1950" t="str">
        <f>'INF GERAIS'!E393</f>
        <v>CONSTRUÇÃO DE OBRAS DE ABASTECIMENTO DE ÁGUA, NAS VILAS RIO DA BARRA, 4º DISTRITO E ALBUQUERQUE NÉ, 5º DISTRITO.</v>
      </c>
      <c r="F393" s="1950" t="str">
        <f>'INF GERAIS'!G393</f>
        <v>NORMAL</v>
      </c>
      <c r="G393" s="1950" t="str">
        <f>'INF GERAIS'!N393</f>
        <v>E-FISCO (Baixado)</v>
      </c>
      <c r="H393" s="1950" t="str">
        <f>'INF GERAIS'!O393</f>
        <v>CONCLUÍDA</v>
      </c>
      <c r="I393" s="11">
        <f>'INF GERAIS'!I393</f>
        <v>1207546.4666666666</v>
      </c>
      <c r="J393" s="11">
        <f>'INF GERAIS'!J393</f>
        <v>79377.399999999994</v>
      </c>
      <c r="K393" s="11">
        <f>'INF GERAIS'!K393</f>
        <v>74523.399999999994</v>
      </c>
      <c r="L393" s="11">
        <f>'INF GERAIS'!L393</f>
        <v>0</v>
      </c>
      <c r="M393" s="11">
        <f>'INF GERAIS'!M393</f>
        <v>4854</v>
      </c>
      <c r="N393" s="233">
        <f>IF(MAX(PAGAMENTOS!M393,PAGAMENTOS!U393,PAGAMENTOS!AC393,PAGAMENTOS!AK393,PAGAMENTOS!AQ393,PAGAMENTOS!AW393)=0,"SEM PAGAMENTO",IFERROR(INDEX(PAGAMENTOS!393:393,MATCH(MAX(PAGAMENTOS!M393,PAGAMENTOS!U393,PAGAMENTOS!AC393,PAGAMENTOS!AK393,PAGAMENTOS!AQ393,PAGAMENTOS!AW393),PAGAMENTOS!393:393,0)),"SEM PAGAMENTO"))</f>
        <v>42818</v>
      </c>
      <c r="O393" s="120" t="str">
        <f>IF(MAX(PAGAMENTOS!M393,PAGAMENTOS!U393,PAGAMENTOS!AC393,PAGAMENTOS!AK393,PAGAMENTOS!AQ393,PAGAMENTOS!AW393)=0,"SEM PAGAMENTO",IFERROR(IF(MATCH(MAX(PAGAMENTOS!M393,PAGAMENTOS!U393,PAGAMENTOS!AC393,PAGAMENTOS!AK393,PAGAMENTOS!AQ393,PAGAMENTOS!AW393),PAGAMENTOS!393:393,0)&gt;40,INDEX(PAGAMENTOS!393:393,MATCH(MAX(PAGAMENTOS!M393,PAGAMENTOS!U393,PAGAMENTOS!AC393,PAGAMENTOS!AK393,PAGAMENTOS!AQ393,PAGAMENTOS!AW393),PAGAMENTOS!393:393,0)-2)&amp;" P COMP.",IF(MATCH(MAX(PAGAMENTOS!M393,PAGAMENTOS!U393,PAGAMENTOS!AC393,PAGAMENTOS!AK393,PAGAMENTOS!AQ393,PAGAMENTOS!AW393),PAGAMENTOS!393:393,0)=13,"1ª P",IF(MATCH(MAX(PAGAMENTOS!M393,PAGAMENTOS!U393,PAGAMENTOS!AC393,PAGAMENTOS!AK393,PAGAMENTOS!AQ393,PAGAMENTOS!AW393),PAGAMENTOS!393:393,0)=21,"2ª P",IF(MATCH(MAX(PAGAMENTOS!M393,PAGAMENTOS!U393,PAGAMENTOS!AC393,PAGAMENTOS!AK393,PAGAMENTOS!AQ393,PAGAMENTOS!AW393),PAGAMENTOS!393:393,0)=29,"3ª P",IF(PAGAMENTOS!AC393=PAGAMENTOS!AK393,"4ª P","4ª P"))))),"SEM PAGAMENTO"))</f>
        <v>4ª P</v>
      </c>
      <c r="P393" s="11">
        <f>IF(MAX(PAGAMENTOS!M393,PAGAMENTOS!U393,PAGAMENTOS!AC393,PAGAMENTOS!AK393,PAGAMENTOS!AQ393,PAGAMENTOS!AW393)=0,"SEM PAGAMENTO",IFERROR(INDEX(PAGAMENTOS!393:393,MATCH(MAX(PAGAMENTOS!M393,PAGAMENTOS!U393,PAGAMENTOS!AC393,PAGAMENTOS!AK393,PAGAMENTOS!AQ393,PAGAMENTOS!AW393),PAGAMENTOS!393:393,0)-1),"SEM PAGAMENTO"))</f>
        <v>14904.68</v>
      </c>
      <c r="Q393" s="11">
        <f>SUM(PAGAMENTOS!G393,PAGAMENTOS!L393,PAGAMENTOS!T393,PAGAMENTOS!AB393,PAGAMENTOS!AJ393,PAGAMENTOS!AP393,PAGAMENTOS!AV393)</f>
        <v>74523.399999999994</v>
      </c>
      <c r="R393" s="11">
        <f>SUM(PAGAMENTOS!G393,PAGAMENTOS!H393,PAGAMENTOS!L393,PAGAMENTOS!T393,PAGAMENTOS!AB393,PAGAMENTOS!AJ393,PAGAMENTOS!AP393,PAGAMENTOS!AV393)</f>
        <v>74523.399999999994</v>
      </c>
      <c r="S393" s="17">
        <f t="shared" si="6"/>
        <v>1</v>
      </c>
      <c r="T393" s="11">
        <f>IF(RIGHT(B393)="O",0,IF(AND(R393=0,PAGAMENTOS!H393&lt;&gt;0),0,K393-R393))</f>
        <v>0</v>
      </c>
      <c r="U393" s="120" t="str">
        <f>IF(AND(OR(PAGAMENTOS!AG393&lt;&gt;"",PAGAMENTOS!AH393&lt;&gt;""),PAGAMENTOS!AK393=""),"4ª",IF(AND(OR(PAGAMENTOS!Y393&lt;&gt;"",PAGAMENTOS!Z393&lt;&gt;""),PAGAMENTOS!AC393=""),"3ª",IF(AND(OR(PAGAMENTOS!Q393&lt;&gt;"",PAGAMENTOS!R393&lt;&gt;""),PAGAMENTOS!U393=""),"2ª",IF(AND(OR(PAGAMENTOS!I393&lt;&gt;"",PAGAMENTOS!J393&lt;&gt;""),PAGAMENTOS!M393=""),"1ª","OK"))))</f>
        <v>OK</v>
      </c>
      <c r="V393" s="120" t="str">
        <f>IF(U393="4ª",IF(PAGAMENTOS!AH393="","AGUARDANDO VISTORIA","NO FINANCEIRO"),IF(U393="3ª",IF(PAGAMENTOS!Z393="","AGUARDANDO VISTORIA","NO FINANCEIRO"),IF(U393="2ª",IF(PAGAMENTOS!R393="","AGUARDANDO VISTORIA","NO FINANCEIRO"),IF(U393="1ª",IF(PAGAMENTOS!J393="","AGUARDANDO LIBERAÇÃO","NO FINANCEIRO"),"OK"))))</f>
        <v>OK</v>
      </c>
      <c r="W393" s="233" t="str">
        <f>IF(U393="4ª",IF(PAGAMENTOS!AH393="",PAGAMENTOS!AG393,PAGAMENTOS!AH393),IF(U393="3ª",IF(PAGAMENTOS!Z393="",PAGAMENTOS!Y393,PAGAMENTOS!Z393),IF(U393="2ª",IF(PAGAMENTOS!R393="",PAGAMENTOS!Q393,PAGAMENTOS!R393),IF(U393="1ª",IF(PAGAMENTOS!J393="",PAGAMENTOS!I393,PAGAMENTOS!J393),"OK"))))</f>
        <v>OK</v>
      </c>
      <c r="X393" s="18">
        <f>MAX(VISTORIA!Y393,VISTORIA!U393,VISTORIA!Q393,VISTORIA!M393,VISTORIA!I393)</f>
        <v>1</v>
      </c>
      <c r="Y393" s="18">
        <f>IF(VISTORIA!Y393&lt;&gt;"",VISTORIA!Y393,IF(VISTORIA!U393&lt;&gt;"",VISTORIA!U393,IF(VISTORIA!Q393&lt;&gt;"",VISTORIA!Q393,IF(VISTORIA!M393&lt;&gt;"",VISTORIA!M393,IF(VISTORIA!I393&lt;&gt;"",VISTORIA!I393,0)))))</f>
        <v>1</v>
      </c>
      <c r="Z393" s="233">
        <f>IF(VISTORIA!Y393&lt;&gt;"",VISTORIA!W393,IF(VISTORIA!U393&lt;&gt;"",VISTORIA!S393,IF(VISTORIA!Q393&lt;&gt;"",VISTORIA!O393,IF(VISTORIA!M393&lt;&gt;"",VISTORIA!K393,IF(VISTORIA!I393&lt;&gt;"",VISTORIA!G393,"NA")))))</f>
        <v>42685</v>
      </c>
      <c r="AA393" s="233">
        <f>IF(VISTORIA!Y393&lt;&gt;"",VISTORIA!X393,IF(VISTORIA!U393&lt;&gt;"",VISTORIA!T393,IF(VISTORIA!Q393&lt;&gt;"",VISTORIA!P393,IF(VISTORIA!M393&lt;&gt;"",VISTORIA!L393,IF(VISTORIA!I393&lt;&gt;"",VISTORIA!H393,"NA")))))</f>
        <v>42711</v>
      </c>
      <c r="AB393" s="233" t="str">
        <f>IF(OR(G393="AGUARDANDO PRESTAÇÃO DE CONTAS",G393="AGUARDANDO APROVAÇÃO PRESTAÇÃO DE CONTAS",G393="CONCLUÍDO"),"PTM CONCLUÍDO",IF(AND(VISTORIA!X393="",VISTORIA!W393&lt;&gt;""),VISTORIA!W393,IF(AND(VISTORIA!T393="",VISTORIA!S393&lt;&gt;""),VISTORIA!S393,IF(AND(VISTORIA!P393="",VISTORIA!O393&lt;&gt;""),VISTORIA!O393,IF(AND(VISTORIA!L393="",VISTORIA!K393&lt;&gt;""),VISTORIA!K393,IF(AND(VISTORIA!H393="",VISTORIA!G393&lt;&gt;""),VISTORIA!G393,"SEM PEDIDO"))))))</f>
        <v>SEM PEDIDO</v>
      </c>
      <c r="AC393" s="18" t="str">
        <f>IFERROR(INDEX('CONCLUSÃO INFORMAL'!393:393,MATCH(MAX('CONCLUSÃO INFORMAL'!H393,'CONCLUSÃO INFORMAL'!L393,'CONCLUSÃO INFORMAL'!P393),'CONCLUSÃO INFORMAL'!393:393,0)-1),"NÃO INFORMADO")</f>
        <v>NÃO INFORMADO</v>
      </c>
      <c r="AD393" s="233" t="str">
        <f>IFERROR(INDEX('CONCLUSÃO INFORMAL'!393:393,MATCH(MAX('CONCLUSÃO INFORMAL'!H393,'CONCLUSÃO INFORMAL'!L393,'CONCLUSÃO INFORMAL'!P393),'CONCLUSÃO INFORMAL'!393:393,0)),"NÃO INFORMADO")</f>
        <v>NÃO INFORMADO</v>
      </c>
      <c r="AE393" s="1950" t="str">
        <f>IFERROR(INDEX('CONCLUSÃO INFORMAL'!393:393,MATCH(MAX('CONCLUSÃO INFORMAL'!H393,'CONCLUSÃO INFORMAL'!L393,'CONCLUSÃO INFORMAL'!P393),'CONCLUSÃO INFORMAL'!393:393,0)+1),"NÃO INFORMADO")</f>
        <v>NÃO INFORMADO</v>
      </c>
    </row>
    <row r="394" spans="2:31" ht="217.5" x14ac:dyDescent="0.35">
      <c r="B394" s="7" t="str">
        <f>'INF GERAIS'!B394&amp;IFERROR(IF(INDEX(APOIO!$A$5:$A$50,MATCH('INF GERAIS'!N394,APOIO!$B$5:$B$50,0))="NÃO",APOIO!$A$2&amp;"NÃO VÁLIDO",""),"")</f>
        <v>2014.0371</v>
      </c>
      <c r="C394" s="1950" t="str">
        <f>'INF GERAIS'!C394</f>
        <v>SERTÃO DO MOXOTÓ</v>
      </c>
      <c r="D394" s="1950" t="str">
        <f>'INF GERAIS'!D394</f>
        <v>SERTÂNIA</v>
      </c>
      <c r="E394" s="1950" t="str">
        <f>'INF GERAIS'!E394</f>
        <v>CONSTRUÇÃO DE OBRA DE PAVIMENTAÇÃO COM PEDRA GRANÍTICA DAS RUAS JOÃO RODRIGUES E JOSÉ RODRIGUES (FERRO VELHO), RUA I E RUA II (FERRO NOVO), RUA EXPEDITO SALVADOR E PAULO BARROS CORREIA (MARIO MELO NOVA), RUA JOÃO ALVES (ALTO DO RIO BRANCO), RUA TEOBALDO ALVES E TRAVESSA FREI DAMIÃO (COHAB), TRAVESSA PRESIDENTE VARGAS.</v>
      </c>
      <c r="F394" s="1950" t="str">
        <f>'INF GERAIS'!G394</f>
        <v>NORMAL</v>
      </c>
      <c r="G394" s="12" t="str">
        <f>'INF GERAIS'!N394</f>
        <v>PC  REPROVADA</v>
      </c>
      <c r="H394" s="1950" t="str">
        <f>'INF GERAIS'!O394</f>
        <v>CONCLUÍDA</v>
      </c>
      <c r="I394" s="11">
        <f>'INF GERAIS'!I394</f>
        <v>1207546.4666666701</v>
      </c>
      <c r="J394" s="11">
        <f>'INF GERAIS'!J394</f>
        <v>947969.07</v>
      </c>
      <c r="K394" s="11">
        <f>'INF GERAIS'!K394</f>
        <v>905196.11</v>
      </c>
      <c r="L394" s="11">
        <f>'INF GERAIS'!L394</f>
        <v>0</v>
      </c>
      <c r="M394" s="11">
        <f>'INF GERAIS'!M394</f>
        <v>42772.959999999999</v>
      </c>
      <c r="N394" s="233">
        <f>IF(MAX(PAGAMENTOS!M394,PAGAMENTOS!U394,PAGAMENTOS!AC394,PAGAMENTOS!AK394,PAGAMENTOS!AQ394,PAGAMENTOS!AW394)=0,"SEM PAGAMENTO",IFERROR(INDEX(PAGAMENTOS!394:394,MATCH(MAX(PAGAMENTOS!M394,PAGAMENTOS!U394,PAGAMENTOS!AC394,PAGAMENTOS!AK394,PAGAMENTOS!AQ394,PAGAMENTOS!AW394),PAGAMENTOS!394:394,0)),"SEM PAGAMENTO"))</f>
        <v>43690</v>
      </c>
      <c r="O394" s="120" t="str">
        <f>IF(MAX(PAGAMENTOS!M394,PAGAMENTOS!U394,PAGAMENTOS!AC394,PAGAMENTOS!AK394,PAGAMENTOS!AQ394,PAGAMENTOS!AW394)=0,"SEM PAGAMENTO",IFERROR(IF(MATCH(MAX(PAGAMENTOS!M394,PAGAMENTOS!U394,PAGAMENTOS!AC394,PAGAMENTOS!AK394,PAGAMENTOS!AQ394,PAGAMENTOS!AW394),PAGAMENTOS!394:394,0)&gt;40,INDEX(PAGAMENTOS!394:394,MATCH(MAX(PAGAMENTOS!M394,PAGAMENTOS!U394,PAGAMENTOS!AC394,PAGAMENTOS!AK394,PAGAMENTOS!AQ394,PAGAMENTOS!AW394),PAGAMENTOS!394:394,0)-2)&amp;" P COMP.",IF(MATCH(MAX(PAGAMENTOS!M394,PAGAMENTOS!U394,PAGAMENTOS!AC394,PAGAMENTOS!AK394,PAGAMENTOS!AQ394,PAGAMENTOS!AW394),PAGAMENTOS!394:394,0)=13,"1ª P",IF(MATCH(MAX(PAGAMENTOS!M394,PAGAMENTOS!U394,PAGAMENTOS!AC394,PAGAMENTOS!AK394,PAGAMENTOS!AQ394,PAGAMENTOS!AW394),PAGAMENTOS!394:394,0)=21,"2ª P",IF(MATCH(MAX(PAGAMENTOS!M394,PAGAMENTOS!U394,PAGAMENTOS!AC394,PAGAMENTOS!AK394,PAGAMENTOS!AQ394,PAGAMENTOS!AW394),PAGAMENTOS!394:394,0)=29,"3ª P",IF(PAGAMENTOS!AC394=PAGAMENTOS!AK394,"4ª P","4ª P"))))),"SEM PAGAMENTO"))</f>
        <v>4ª P</v>
      </c>
      <c r="P394" s="11">
        <f>IF(MAX(PAGAMENTOS!M394,PAGAMENTOS!U394,PAGAMENTOS!AC394,PAGAMENTOS!AK394,PAGAMENTOS!AQ394,PAGAMENTOS!AW394)=0,"SEM PAGAMENTO",IFERROR(INDEX(PAGAMENTOS!394:394,MATCH(MAX(PAGAMENTOS!M394,PAGAMENTOS!U394,PAGAMENTOS!AC394,PAGAMENTOS!AK394,PAGAMENTOS!AQ394,PAGAMENTOS!AW394),PAGAMENTOS!394:394,0)-1),"SEM PAGAMENTO"))</f>
        <v>152193.85999999999</v>
      </c>
      <c r="Q394" s="11">
        <f>SUM(PAGAMENTOS!G394,PAGAMENTOS!L394,PAGAMENTOS!T394,PAGAMENTOS!AB394,PAGAMENTOS!AJ394,PAGAMENTOS!AP394,PAGAMENTOS!AV394)</f>
        <v>905196.11</v>
      </c>
      <c r="R394" s="11">
        <f>SUM(PAGAMENTOS!G394,PAGAMENTOS!H394,PAGAMENTOS!L394,PAGAMENTOS!T394,PAGAMENTOS!AB394,PAGAMENTOS!AJ394,PAGAMENTOS!AP394,PAGAMENTOS!AV394)</f>
        <v>905196.11</v>
      </c>
      <c r="S394" s="17">
        <f t="shared" si="6"/>
        <v>1</v>
      </c>
      <c r="T394" s="11">
        <f>IF(RIGHT(B394)="O",0,IF(AND(R394=0,PAGAMENTOS!H394&lt;&gt;0),0,K394-R394))</f>
        <v>0</v>
      </c>
      <c r="U394" s="120" t="str">
        <f>IF(AND(OR(PAGAMENTOS!AG394&lt;&gt;"",PAGAMENTOS!AH394&lt;&gt;""),PAGAMENTOS!AK394=""),"4ª",IF(AND(OR(PAGAMENTOS!Y394&lt;&gt;"",PAGAMENTOS!Z394&lt;&gt;""),PAGAMENTOS!AC394=""),"3ª",IF(AND(OR(PAGAMENTOS!Q394&lt;&gt;"",PAGAMENTOS!R394&lt;&gt;""),PAGAMENTOS!U394=""),"2ª",IF(AND(OR(PAGAMENTOS!I394&lt;&gt;"",PAGAMENTOS!J394&lt;&gt;""),PAGAMENTOS!M394=""),"1ª","OK"))))</f>
        <v>OK</v>
      </c>
      <c r="V394" s="120" t="str">
        <f>IF(U394="4ª",IF(PAGAMENTOS!AH394="","AGUARDANDO VISTORIA","NO FINANCEIRO"),IF(U394="3ª",IF(PAGAMENTOS!Z394="","AGUARDANDO VISTORIA","NO FINANCEIRO"),IF(U394="2ª",IF(PAGAMENTOS!R394="","AGUARDANDO VISTORIA","NO FINANCEIRO"),IF(U394="1ª",IF(PAGAMENTOS!J394="","AGUARDANDO LIBERAÇÃO","NO FINANCEIRO"),"OK"))))</f>
        <v>OK</v>
      </c>
      <c r="W394" s="233" t="str">
        <f>IF(U394="4ª",IF(PAGAMENTOS!AH394="",PAGAMENTOS!AG394,PAGAMENTOS!AH394),IF(U394="3ª",IF(PAGAMENTOS!Z394="",PAGAMENTOS!Y394,PAGAMENTOS!Z394),IF(U394="2ª",IF(PAGAMENTOS!R394="",PAGAMENTOS!Q394,PAGAMENTOS!R394),IF(U394="1ª",IF(PAGAMENTOS!J394="",PAGAMENTOS!I394,PAGAMENTOS!J394),"OK"))))</f>
        <v>OK</v>
      </c>
      <c r="X394" s="18">
        <f>MAX(VISTORIA!Y394,VISTORIA!U394,VISTORIA!Q394,VISTORIA!M394,VISTORIA!I394)</f>
        <v>1</v>
      </c>
      <c r="Y394" s="18">
        <f>IF(VISTORIA!Y394&lt;&gt;"",VISTORIA!Y394,IF(VISTORIA!U394&lt;&gt;"",VISTORIA!U394,IF(VISTORIA!Q394&lt;&gt;"",VISTORIA!Q394,IF(VISTORIA!M394&lt;&gt;"",VISTORIA!M394,IF(VISTORIA!I394&lt;&gt;"",VISTORIA!I394,0)))))</f>
        <v>1</v>
      </c>
      <c r="Z394" s="233">
        <f>IF(VISTORIA!Y394&lt;&gt;"",VISTORIA!W394,IF(VISTORIA!U394&lt;&gt;"",VISTORIA!S394,IF(VISTORIA!Q394&lt;&gt;"",VISTORIA!O394,IF(VISTORIA!M394&lt;&gt;"",VISTORIA!K394,IF(VISTORIA!I394&lt;&gt;"",VISTORIA!G394,"NA")))))</f>
        <v>43412</v>
      </c>
      <c r="AA394" s="233">
        <f>IF(VISTORIA!Y394&lt;&gt;"",VISTORIA!X394,IF(VISTORIA!U394&lt;&gt;"",VISTORIA!T394,IF(VISTORIA!Q394&lt;&gt;"",VISTORIA!P394,IF(VISTORIA!M394&lt;&gt;"",VISTORIA!L394,IF(VISTORIA!I394&lt;&gt;"",VISTORIA!H394,"NA")))))</f>
        <v>43508</v>
      </c>
      <c r="AB394" s="233" t="str">
        <f>IF(OR(G394="AGUARDANDO PRESTAÇÃO DE CONTAS",G394="AGUARDANDO APROVAÇÃO PRESTAÇÃO DE CONTAS",G394="CONCLUÍDO"),"PTM CONCLUÍDO",IF(AND(VISTORIA!X394="",VISTORIA!W394&lt;&gt;""),VISTORIA!W394,IF(AND(VISTORIA!T394="",VISTORIA!S394&lt;&gt;""),VISTORIA!S394,IF(AND(VISTORIA!P394="",VISTORIA!O394&lt;&gt;""),VISTORIA!O394,IF(AND(VISTORIA!L394="",VISTORIA!K394&lt;&gt;""),VISTORIA!K394,IF(AND(VISTORIA!H394="",VISTORIA!G394&lt;&gt;""),VISTORIA!G394,"SEM PEDIDO"))))))</f>
        <v>SEM PEDIDO</v>
      </c>
      <c r="AC394" s="18" t="str">
        <f>IFERROR(INDEX('CONCLUSÃO INFORMAL'!394:394,MATCH(MAX('CONCLUSÃO INFORMAL'!H394,'CONCLUSÃO INFORMAL'!L394,'CONCLUSÃO INFORMAL'!P394),'CONCLUSÃO INFORMAL'!394:394,0)-1),"NÃO INFORMADO")</f>
        <v>NÃO INFORMADO</v>
      </c>
      <c r="AD394" s="233" t="str">
        <f>IFERROR(INDEX('CONCLUSÃO INFORMAL'!394:394,MATCH(MAX('CONCLUSÃO INFORMAL'!H394,'CONCLUSÃO INFORMAL'!L394,'CONCLUSÃO INFORMAL'!P394),'CONCLUSÃO INFORMAL'!394:394,0)),"NÃO INFORMADO")</f>
        <v>NÃO INFORMADO</v>
      </c>
      <c r="AE394" s="1950" t="str">
        <f>IFERROR(INDEX('CONCLUSÃO INFORMAL'!394:394,MATCH(MAX('CONCLUSÃO INFORMAL'!H394,'CONCLUSÃO INFORMAL'!L394,'CONCLUSÃO INFORMAL'!P394),'CONCLUSÃO INFORMAL'!394:394,0)+1),"NÃO INFORMADO")</f>
        <v>NÃO INFORMADO</v>
      </c>
    </row>
    <row r="395" spans="2:31" s="1635" customFormat="1" ht="87" x14ac:dyDescent="0.35">
      <c r="B395" s="1635" t="str">
        <f>'INF GERAIS'!B395&amp;IFERROR(IF(INDEX(APOIO!$A$5:$A$50,MATCH('INF GERAIS'!N395,APOIO!$B$5:$B$50,0))="NÃO",APOIO!$A$2&amp;"NÃO VÁLIDO",""),"")</f>
        <v>2014.0446
NÃO VÁLIDO</v>
      </c>
      <c r="C395" s="1950" t="str">
        <f>'INF GERAIS'!C395</f>
        <v>SERTÃO DO MOXOTÓ</v>
      </c>
      <c r="D395" s="1950" t="str">
        <f>'INF GERAIS'!D395</f>
        <v>SERTÂNIA</v>
      </c>
      <c r="E395" s="1950" t="str">
        <f>'INF GERAIS'!E395</f>
        <v>CONSTRUÇÃO DE PAVIMENTAÇÃO EM PEDRA GRANÍTICA NA RUA JOÃO ALVES, BAIRRO ALTO DO RIO BRANCO, NA SEDE DO MUNICÍPIO DE SERTÂNIA</v>
      </c>
      <c r="F395" s="1950" t="str">
        <f>'INF GERAIS'!G395</f>
        <v>NORMAL</v>
      </c>
      <c r="G395" s="1950" t="str">
        <f>'INF GERAIS'!N395</f>
        <v>CANCELADO</v>
      </c>
      <c r="H395" s="1950" t="str">
        <f>'INF GERAIS'!O395</f>
        <v>CANCELADA</v>
      </c>
      <c r="I395" s="11">
        <f>'INF GERAIS'!I395</f>
        <v>1207546.4666666701</v>
      </c>
      <c r="J395" s="11">
        <f>'INF GERAIS'!J395</f>
        <v>59157.59</v>
      </c>
      <c r="K395" s="11">
        <f>'INF GERAIS'!K395</f>
        <v>38171.449999999997</v>
      </c>
      <c r="L395" s="11">
        <f>'INF GERAIS'!L395</f>
        <v>0</v>
      </c>
      <c r="M395" s="11">
        <f>'INF GERAIS'!M395</f>
        <v>20986.14</v>
      </c>
      <c r="N395" s="233" t="str">
        <f>IF(MAX(PAGAMENTOS!M395,PAGAMENTOS!U395,PAGAMENTOS!AC395,PAGAMENTOS!AK395,PAGAMENTOS!AQ395,PAGAMENTOS!AW395)=0,"SEM PAGAMENTO",IFERROR(INDEX(PAGAMENTOS!395:395,MATCH(MAX(PAGAMENTOS!M395,PAGAMENTOS!U395,PAGAMENTOS!AC395,PAGAMENTOS!AK395,PAGAMENTOS!AQ395,PAGAMENTOS!AW395),PAGAMENTOS!395:395,0)),"SEM PAGAMENTO"))</f>
        <v>SEM PAGAMENTO</v>
      </c>
      <c r="O395" s="120" t="str">
        <f>IF(MAX(PAGAMENTOS!M395,PAGAMENTOS!U395,PAGAMENTOS!AC395,PAGAMENTOS!AK395,PAGAMENTOS!AQ395,PAGAMENTOS!AW395)=0,"SEM PAGAMENTO",IFERROR(IF(MATCH(MAX(PAGAMENTOS!M395,PAGAMENTOS!U395,PAGAMENTOS!AC395,PAGAMENTOS!AK395,PAGAMENTOS!AQ395,PAGAMENTOS!AW395),PAGAMENTOS!395:395,0)&gt;40,INDEX(PAGAMENTOS!395:395,MATCH(MAX(PAGAMENTOS!M395,PAGAMENTOS!U395,PAGAMENTOS!AC395,PAGAMENTOS!AK395,PAGAMENTOS!AQ395,PAGAMENTOS!AW395),PAGAMENTOS!395:395,0)-2)&amp;" P COMP.",IF(MATCH(MAX(PAGAMENTOS!M395,PAGAMENTOS!U395,PAGAMENTOS!AC395,PAGAMENTOS!AK395,PAGAMENTOS!AQ395,PAGAMENTOS!AW395),PAGAMENTOS!395:395,0)=13,"1ª P",IF(MATCH(MAX(PAGAMENTOS!M395,PAGAMENTOS!U395,PAGAMENTOS!AC395,PAGAMENTOS!AK395,PAGAMENTOS!AQ395,PAGAMENTOS!AW395),PAGAMENTOS!395:395,0)=21,"2ª P",IF(MATCH(MAX(PAGAMENTOS!M395,PAGAMENTOS!U395,PAGAMENTOS!AC395,PAGAMENTOS!AK395,PAGAMENTOS!AQ395,PAGAMENTOS!AW395),PAGAMENTOS!395:395,0)=29,"3ª P",IF(PAGAMENTOS!AC395=PAGAMENTOS!AK395,"4ª P","4ª P"))))),"SEM PAGAMENTO"))</f>
        <v>SEM PAGAMENTO</v>
      </c>
      <c r="P395" s="11" t="str">
        <f>IF(MAX(PAGAMENTOS!M395,PAGAMENTOS!U395,PAGAMENTOS!AC395,PAGAMENTOS!AK395,PAGAMENTOS!AQ395,PAGAMENTOS!AW395)=0,"SEM PAGAMENTO",IFERROR(INDEX(PAGAMENTOS!395:395,MATCH(MAX(PAGAMENTOS!M395,PAGAMENTOS!U395,PAGAMENTOS!AC395,PAGAMENTOS!AK395,PAGAMENTOS!AQ395,PAGAMENTOS!AW395),PAGAMENTOS!395:395,0)-1),"SEM PAGAMENTO"))</f>
        <v>SEM PAGAMENTO</v>
      </c>
      <c r="Q395" s="11">
        <f>SUM(PAGAMENTOS!G395,PAGAMENTOS!L395,PAGAMENTOS!T395,PAGAMENTOS!AB395,PAGAMENTOS!AJ395,PAGAMENTOS!AP395,PAGAMENTOS!AV395)</f>
        <v>0</v>
      </c>
      <c r="R395" s="11">
        <f>SUM(PAGAMENTOS!G395,PAGAMENTOS!H395,PAGAMENTOS!L395,PAGAMENTOS!T395,PAGAMENTOS!AB395,PAGAMENTOS!AJ395,PAGAMENTOS!AP395,PAGAMENTOS!AV395)</f>
        <v>0</v>
      </c>
      <c r="S395" s="17">
        <f t="shared" si="6"/>
        <v>0</v>
      </c>
      <c r="T395" s="11">
        <f>IF(RIGHT(B395)="O",0,IF(AND(R395=0,PAGAMENTOS!H395&lt;&gt;0),0,K395-R395))</f>
        <v>0</v>
      </c>
      <c r="U395" s="120" t="str">
        <f>IF(AND(OR(PAGAMENTOS!AG395&lt;&gt;"",PAGAMENTOS!AH395&lt;&gt;""),PAGAMENTOS!AK395=""),"4ª",IF(AND(OR(PAGAMENTOS!Y395&lt;&gt;"",PAGAMENTOS!Z395&lt;&gt;""),PAGAMENTOS!AC395=""),"3ª",IF(AND(OR(PAGAMENTOS!Q395&lt;&gt;"",PAGAMENTOS!R395&lt;&gt;""),PAGAMENTOS!U395=""),"2ª",IF(AND(OR(PAGAMENTOS!I395&lt;&gt;"",PAGAMENTOS!J395&lt;&gt;""),PAGAMENTOS!M395=""),"1ª","OK"))))</f>
        <v>OK</v>
      </c>
      <c r="V395" s="120" t="str">
        <f>IF(U395="4ª",IF(PAGAMENTOS!AH395="","AGUARDANDO VISTORIA","NO FINANCEIRO"),IF(U395="3ª",IF(PAGAMENTOS!Z395="","AGUARDANDO VISTORIA","NO FINANCEIRO"),IF(U395="2ª",IF(PAGAMENTOS!R395="","AGUARDANDO VISTORIA","NO FINANCEIRO"),IF(U395="1ª",IF(PAGAMENTOS!J395="","AGUARDANDO LIBERAÇÃO","NO FINANCEIRO"),"OK"))))</f>
        <v>OK</v>
      </c>
      <c r="W395" s="233" t="str">
        <f>IF(U395="4ª",IF(PAGAMENTOS!AH395="",PAGAMENTOS!AG395,PAGAMENTOS!AH395),IF(U395="3ª",IF(PAGAMENTOS!Z395="",PAGAMENTOS!Y395,PAGAMENTOS!Z395),IF(U395="2ª",IF(PAGAMENTOS!R395="",PAGAMENTOS!Q395,PAGAMENTOS!R395),IF(U395="1ª",IF(PAGAMENTOS!J395="",PAGAMENTOS!I395,PAGAMENTOS!J395),"OK"))))</f>
        <v>OK</v>
      </c>
      <c r="X395" s="18">
        <f>MAX(VISTORIA!Y395,VISTORIA!U395,VISTORIA!Q395,VISTORIA!M395,VISTORIA!I395)</f>
        <v>0</v>
      </c>
      <c r="Y395" s="18">
        <f>IF(VISTORIA!Y395&lt;&gt;"",VISTORIA!Y395,IF(VISTORIA!U395&lt;&gt;"",VISTORIA!U395,IF(VISTORIA!Q395&lt;&gt;"",VISTORIA!Q395,IF(VISTORIA!M395&lt;&gt;"",VISTORIA!M395,IF(VISTORIA!I395&lt;&gt;"",VISTORIA!I395,0)))))</f>
        <v>0</v>
      </c>
      <c r="Z395" s="233" t="str">
        <f>IF(VISTORIA!Y395&lt;&gt;"",VISTORIA!W395,IF(VISTORIA!U395&lt;&gt;"",VISTORIA!S395,IF(VISTORIA!Q395&lt;&gt;"",VISTORIA!O395,IF(VISTORIA!M395&lt;&gt;"",VISTORIA!K395,IF(VISTORIA!I395&lt;&gt;"",VISTORIA!G395,"NA")))))</f>
        <v>NA</v>
      </c>
      <c r="AA395" s="233" t="str">
        <f>IF(VISTORIA!Y395&lt;&gt;"",VISTORIA!X395,IF(VISTORIA!U395&lt;&gt;"",VISTORIA!T395,IF(VISTORIA!Q395&lt;&gt;"",VISTORIA!P395,IF(VISTORIA!M395&lt;&gt;"",VISTORIA!L395,IF(VISTORIA!I395&lt;&gt;"",VISTORIA!H395,"NA")))))</f>
        <v>NA</v>
      </c>
      <c r="AB395" s="233" t="str">
        <f>IF(OR(G395="AGUARDANDO PRESTAÇÃO DE CONTAS",G395="AGUARDANDO APROVAÇÃO PRESTAÇÃO DE CONTAS",G395="CONCLUÍDO"),"PTM CONCLUÍDO",IF(AND(VISTORIA!X395="",VISTORIA!W395&lt;&gt;""),VISTORIA!W395,IF(AND(VISTORIA!T395="",VISTORIA!S395&lt;&gt;""),VISTORIA!S395,IF(AND(VISTORIA!P395="",VISTORIA!O395&lt;&gt;""),VISTORIA!O395,IF(AND(VISTORIA!L395="",VISTORIA!K395&lt;&gt;""),VISTORIA!K395,IF(AND(VISTORIA!H395="",VISTORIA!G395&lt;&gt;""),VISTORIA!G395,"SEM PEDIDO"))))))</f>
        <v>SEM PEDIDO</v>
      </c>
      <c r="AC395" s="18" t="str">
        <f>IFERROR(INDEX('CONCLUSÃO INFORMAL'!395:395,MATCH(MAX('CONCLUSÃO INFORMAL'!H395,'CONCLUSÃO INFORMAL'!L395,'CONCLUSÃO INFORMAL'!P395),'CONCLUSÃO INFORMAL'!395:395,0)-1),"NÃO INFORMADO")</f>
        <v>NÃO INFORMADO</v>
      </c>
      <c r="AD395" s="233" t="str">
        <f>IFERROR(INDEX('CONCLUSÃO INFORMAL'!395:395,MATCH(MAX('CONCLUSÃO INFORMAL'!H395,'CONCLUSÃO INFORMAL'!L395,'CONCLUSÃO INFORMAL'!P395),'CONCLUSÃO INFORMAL'!395:395,0)),"NÃO INFORMADO")</f>
        <v>NÃO INFORMADO</v>
      </c>
      <c r="AE395" s="1950" t="str">
        <f>IFERROR(INDEX('CONCLUSÃO INFORMAL'!395:395,MATCH(MAX('CONCLUSÃO INFORMAL'!H395,'CONCLUSÃO INFORMAL'!L395,'CONCLUSÃO INFORMAL'!P395),'CONCLUSÃO INFORMAL'!395:395,0)+1),"NÃO INFORMADO")</f>
        <v>NÃO INFORMADO</v>
      </c>
    </row>
    <row r="396" spans="2:31" ht="43.5" x14ac:dyDescent="0.35">
      <c r="B396" s="7" t="str">
        <f>'INF GERAIS'!B396&amp;IFERROR(IF(INDEX(APOIO!$A$5:$A$50,MATCH('INF GERAIS'!N396,APOIO!$B$5:$B$50,0))="NÃO",APOIO!$A$2&amp;"NÃO VÁLIDO",""),"")</f>
        <v>2014.0372</v>
      </c>
      <c r="C396" s="1950" t="str">
        <f>'INF GERAIS'!C396</f>
        <v>MATA SUL</v>
      </c>
      <c r="D396" s="1950" t="str">
        <f>'INF GERAIS'!D396</f>
        <v>SIRINHAÉM</v>
      </c>
      <c r="E396" s="1950" t="str">
        <f>'INF GERAIS'!E396</f>
        <v xml:space="preserve"> DRENAGEM EM TORNO DA ACADEMIA DAS CIDADES</v>
      </c>
      <c r="F396" s="1950" t="str">
        <f>'INF GERAIS'!G396</f>
        <v>NORMAL</v>
      </c>
      <c r="G396" s="12" t="str">
        <f>'INF GERAIS'!N396</f>
        <v>EM CONFERÊNCIA PARA TEMAI</v>
      </c>
      <c r="H396" s="1950" t="str">
        <f>'INF GERAIS'!O396</f>
        <v>CONCLUÍDA</v>
      </c>
      <c r="I396" s="11">
        <f>'INF GERAIS'!I396</f>
        <v>1358489.7725</v>
      </c>
      <c r="J396" s="11">
        <f>'INF GERAIS'!J396</f>
        <v>177833.07</v>
      </c>
      <c r="K396" s="11">
        <f>'INF GERAIS'!K396</f>
        <v>102217</v>
      </c>
      <c r="L396" s="11">
        <f>'INF GERAIS'!L396</f>
        <v>0</v>
      </c>
      <c r="M396" s="11">
        <f>'INF GERAIS'!M396</f>
        <v>75616.070000000007</v>
      </c>
      <c r="N396" s="233">
        <f>IF(MAX(PAGAMENTOS!M396,PAGAMENTOS!U396,PAGAMENTOS!AC396,PAGAMENTOS!AK396,PAGAMENTOS!AQ396,PAGAMENTOS!AW396)=0,"SEM PAGAMENTO",IFERROR(INDEX(PAGAMENTOS!396:396,MATCH(MAX(PAGAMENTOS!M396,PAGAMENTOS!U396,PAGAMENTOS!AC396,PAGAMENTOS!AK396,PAGAMENTOS!AQ396,PAGAMENTOS!AW396),PAGAMENTOS!396:396,0)),"SEM PAGAMENTO"))</f>
        <v>42542</v>
      </c>
      <c r="O396" s="120" t="str">
        <f>IF(MAX(PAGAMENTOS!M396,PAGAMENTOS!U396,PAGAMENTOS!AC396,PAGAMENTOS!AK396,PAGAMENTOS!AQ396,PAGAMENTOS!AW396)=0,"SEM PAGAMENTO",IFERROR(IF(MATCH(MAX(PAGAMENTOS!M396,PAGAMENTOS!U396,PAGAMENTOS!AC396,PAGAMENTOS!AK396,PAGAMENTOS!AQ396,PAGAMENTOS!AW396),PAGAMENTOS!396:396,0)&gt;40,INDEX(PAGAMENTOS!396:396,MATCH(MAX(PAGAMENTOS!M396,PAGAMENTOS!U396,PAGAMENTOS!AC396,PAGAMENTOS!AK396,PAGAMENTOS!AQ396,PAGAMENTOS!AW396),PAGAMENTOS!396:396,0)-2)&amp;" P COMP.",IF(MATCH(MAX(PAGAMENTOS!M396,PAGAMENTOS!U396,PAGAMENTOS!AC396,PAGAMENTOS!AK396,PAGAMENTOS!AQ396,PAGAMENTOS!AW396),PAGAMENTOS!396:396,0)=13,"1ª P",IF(MATCH(MAX(PAGAMENTOS!M396,PAGAMENTOS!U396,PAGAMENTOS!AC396,PAGAMENTOS!AK396,PAGAMENTOS!AQ396,PAGAMENTOS!AW396),PAGAMENTOS!396:396,0)=21,"2ª P",IF(MATCH(MAX(PAGAMENTOS!M396,PAGAMENTOS!U396,PAGAMENTOS!AC396,PAGAMENTOS!AK396,PAGAMENTOS!AQ396,PAGAMENTOS!AW396),PAGAMENTOS!396:396,0)=29,"3ª P",IF(PAGAMENTOS!AC396=PAGAMENTOS!AK396,"4ª P","4ª P"))))),"SEM PAGAMENTO"))</f>
        <v>4ª P</v>
      </c>
      <c r="P396" s="11">
        <f>IF(MAX(PAGAMENTOS!M396,PAGAMENTOS!U396,PAGAMENTOS!AC396,PAGAMENTOS!AK396,PAGAMENTOS!AQ396,PAGAMENTOS!AW396)=0,"SEM PAGAMENTO",IFERROR(INDEX(PAGAMENTOS!396:396,MATCH(MAX(PAGAMENTOS!M396,PAGAMENTOS!U396,PAGAMENTOS!AC396,PAGAMENTOS!AK396,PAGAMENTOS!AQ396,PAGAMENTOS!AW396),PAGAMENTOS!396:396,0)-1),"SEM PAGAMENTO"))</f>
        <v>20443.400000000001</v>
      </c>
      <c r="Q396" s="11">
        <f>SUM(PAGAMENTOS!G396,PAGAMENTOS!L396,PAGAMENTOS!T396,PAGAMENTOS!AB396,PAGAMENTOS!AJ396,PAGAMENTOS!AP396,PAGAMENTOS!AV396)</f>
        <v>102217</v>
      </c>
      <c r="R396" s="11">
        <f>SUM(PAGAMENTOS!G396,PAGAMENTOS!H396,PAGAMENTOS!L396,PAGAMENTOS!T396,PAGAMENTOS!AB396,PAGAMENTOS!AJ396,PAGAMENTOS!AP396,PAGAMENTOS!AV396)</f>
        <v>102217</v>
      </c>
      <c r="S396" s="17">
        <f t="shared" si="6"/>
        <v>1</v>
      </c>
      <c r="T396" s="11">
        <f>IF(RIGHT(B396)="O",0,IF(AND(R396=0,PAGAMENTOS!H396&lt;&gt;0),0,K396-R396))</f>
        <v>0</v>
      </c>
      <c r="U396" s="120" t="str">
        <f>IF(AND(OR(PAGAMENTOS!AG396&lt;&gt;"",PAGAMENTOS!AH396&lt;&gt;""),PAGAMENTOS!AK396=""),"4ª",IF(AND(OR(PAGAMENTOS!Y396&lt;&gt;"",PAGAMENTOS!Z396&lt;&gt;""),PAGAMENTOS!AC396=""),"3ª",IF(AND(OR(PAGAMENTOS!Q396&lt;&gt;"",PAGAMENTOS!R396&lt;&gt;""),PAGAMENTOS!U396=""),"2ª",IF(AND(OR(PAGAMENTOS!I396&lt;&gt;"",PAGAMENTOS!J396&lt;&gt;""),PAGAMENTOS!M396=""),"1ª","OK"))))</f>
        <v>OK</v>
      </c>
      <c r="V396" s="120" t="str">
        <f>IF(U396="4ª",IF(PAGAMENTOS!AH396="","AGUARDANDO VISTORIA","NO FINANCEIRO"),IF(U396="3ª",IF(PAGAMENTOS!Z396="","AGUARDANDO VISTORIA","NO FINANCEIRO"),IF(U396="2ª",IF(PAGAMENTOS!R396="","AGUARDANDO VISTORIA","NO FINANCEIRO"),IF(U396="1ª",IF(PAGAMENTOS!J396="","AGUARDANDO LIBERAÇÃO","NO FINANCEIRO"),"OK"))))</f>
        <v>OK</v>
      </c>
      <c r="W396" s="233" t="str">
        <f>IF(U396="4ª",IF(PAGAMENTOS!AH396="",PAGAMENTOS!AG396,PAGAMENTOS!AH396),IF(U396="3ª",IF(PAGAMENTOS!Z396="",PAGAMENTOS!Y396,PAGAMENTOS!Z396),IF(U396="2ª",IF(PAGAMENTOS!R396="",PAGAMENTOS!Q396,PAGAMENTOS!R396),IF(U396="1ª",IF(PAGAMENTOS!J396="",PAGAMENTOS!I396,PAGAMENTOS!J396),"OK"))))</f>
        <v>OK</v>
      </c>
      <c r="X396" s="18">
        <f>MAX(VISTORIA!Y396,VISTORIA!U396,VISTORIA!Q396,VISTORIA!M396,VISTORIA!I396)</f>
        <v>1</v>
      </c>
      <c r="Y396" s="18">
        <f>IF(VISTORIA!Y396&lt;&gt;"",VISTORIA!Y396,IF(VISTORIA!U396&lt;&gt;"",VISTORIA!U396,IF(VISTORIA!Q396&lt;&gt;"",VISTORIA!Q396,IF(VISTORIA!M396&lt;&gt;"",VISTORIA!M396,IF(VISTORIA!I396&lt;&gt;"",VISTORIA!I396,0)))))</f>
        <v>1</v>
      </c>
      <c r="Z396" s="233">
        <f>IF(VISTORIA!Y396&lt;&gt;"",VISTORIA!W396,IF(VISTORIA!U396&lt;&gt;"",VISTORIA!S396,IF(VISTORIA!Q396&lt;&gt;"",VISTORIA!O396,IF(VISTORIA!M396&lt;&gt;"",VISTORIA!K396,IF(VISTORIA!I396&lt;&gt;"",VISTORIA!G396,"NA")))))</f>
        <v>42531</v>
      </c>
      <c r="AA396" s="233">
        <f>IF(VISTORIA!Y396&lt;&gt;"",VISTORIA!X396,IF(VISTORIA!U396&lt;&gt;"",VISTORIA!T396,IF(VISTORIA!Q396&lt;&gt;"",VISTORIA!P396,IF(VISTORIA!M396&lt;&gt;"",VISTORIA!L396,IF(VISTORIA!I396&lt;&gt;"",VISTORIA!H396,"NA")))))</f>
        <v>42524</v>
      </c>
      <c r="AB396" s="233" t="str">
        <f>IF(OR(G396="AGUARDANDO PRESTAÇÃO DE CONTAS",G396="AGUARDANDO APROVAÇÃO PRESTAÇÃO DE CONTAS",G396="CONCLUÍDO"),"PTM CONCLUÍDO",IF(AND(VISTORIA!X396="",VISTORIA!W396&lt;&gt;""),VISTORIA!W396,IF(AND(VISTORIA!T396="",VISTORIA!S396&lt;&gt;""),VISTORIA!S396,IF(AND(VISTORIA!P396="",VISTORIA!O396&lt;&gt;""),VISTORIA!O396,IF(AND(VISTORIA!L396="",VISTORIA!K396&lt;&gt;""),VISTORIA!K396,IF(AND(VISTORIA!H396="",VISTORIA!G396&lt;&gt;""),VISTORIA!G396,"SEM PEDIDO"))))))</f>
        <v>SEM PEDIDO</v>
      </c>
      <c r="AC396" s="18" t="str">
        <f>IFERROR(INDEX('CONCLUSÃO INFORMAL'!396:396,MATCH(MAX('CONCLUSÃO INFORMAL'!H396,'CONCLUSÃO INFORMAL'!L396,'CONCLUSÃO INFORMAL'!P396),'CONCLUSÃO INFORMAL'!396:396,0)-1),"NÃO INFORMADO")</f>
        <v>NÃO INFORMADO</v>
      </c>
      <c r="AD396" s="233" t="str">
        <f>IFERROR(INDEX('CONCLUSÃO INFORMAL'!396:396,MATCH(MAX('CONCLUSÃO INFORMAL'!H396,'CONCLUSÃO INFORMAL'!L396,'CONCLUSÃO INFORMAL'!P396),'CONCLUSÃO INFORMAL'!396:396,0)),"NÃO INFORMADO")</f>
        <v>NÃO INFORMADO</v>
      </c>
      <c r="AE396" s="1950" t="str">
        <f>IFERROR(INDEX('CONCLUSÃO INFORMAL'!396:396,MATCH(MAX('CONCLUSÃO INFORMAL'!H396,'CONCLUSÃO INFORMAL'!L396,'CONCLUSÃO INFORMAL'!P396),'CONCLUSÃO INFORMAL'!396:396,0)+1),"NÃO INFORMADO")</f>
        <v>NÃO INFORMADO</v>
      </c>
    </row>
    <row r="397" spans="2:31" ht="72.5" x14ac:dyDescent="0.35">
      <c r="B397" s="7" t="str">
        <f>'INF GERAIS'!B397&amp;IFERROR(IF(INDEX(APOIO!$A$5:$A$50,MATCH('INF GERAIS'!N397,APOIO!$B$5:$B$50,0))="NÃO",APOIO!$A$2&amp;"NÃO VÁLIDO",""),"")</f>
        <v>2014.0373
NÃO VÁLIDO</v>
      </c>
      <c r="C397" s="1950" t="str">
        <f>'INF GERAIS'!C397</f>
        <v>MATA SUL</v>
      </c>
      <c r="D397" s="1950" t="str">
        <f>'INF GERAIS'!D397</f>
        <v>SIRINHAÉM</v>
      </c>
      <c r="E397" s="1950" t="str">
        <f>'INF GERAIS'!E397</f>
        <v>RECUPERAÇÃO E MELHORIA DA QUADRA DA COLONIA DOS PESCADORES NO DISTRITO DA BARRA DE SIRINHAÉM</v>
      </c>
      <c r="F397" s="1950" t="str">
        <f>'INF GERAIS'!G397</f>
        <v>NORMAL</v>
      </c>
      <c r="G397" s="1950" t="str">
        <f>'INF GERAIS'!N397</f>
        <v>SUBSTITUÍDO</v>
      </c>
      <c r="H397" s="1950" t="str">
        <f>'INF GERAIS'!O397</f>
        <v>CANCELADA</v>
      </c>
      <c r="I397" s="11">
        <f>'INF GERAIS'!I397</f>
        <v>1358489.7725</v>
      </c>
      <c r="J397" s="11">
        <f>'INF GERAIS'!J397</f>
        <v>177833.07</v>
      </c>
      <c r="K397" s="11">
        <f>'INF GERAIS'!K397</f>
        <v>102217</v>
      </c>
      <c r="L397" s="11">
        <f>'INF GERAIS'!L397</f>
        <v>0</v>
      </c>
      <c r="M397" s="11">
        <f>'INF GERAIS'!M397</f>
        <v>75616.070000000007</v>
      </c>
      <c r="N397" s="233" t="str">
        <f>IF(MAX(PAGAMENTOS!M397,PAGAMENTOS!U397,PAGAMENTOS!AC397,PAGAMENTOS!AK397,PAGAMENTOS!AQ397,PAGAMENTOS!AW397)=0,"SEM PAGAMENTO",IFERROR(INDEX(PAGAMENTOS!397:397,MATCH(MAX(PAGAMENTOS!M397,PAGAMENTOS!U397,PAGAMENTOS!AC397,PAGAMENTOS!AK397,PAGAMENTOS!AQ397,PAGAMENTOS!AW397),PAGAMENTOS!397:397,0)),"SEM PAGAMENTO"))</f>
        <v>SEM PAGAMENTO</v>
      </c>
      <c r="O397" s="120" t="str">
        <f>IF(MAX(PAGAMENTOS!M397,PAGAMENTOS!U397,PAGAMENTOS!AC397,PAGAMENTOS!AK397,PAGAMENTOS!AQ397,PAGAMENTOS!AW397)=0,"SEM PAGAMENTO",IFERROR(IF(MATCH(MAX(PAGAMENTOS!M397,PAGAMENTOS!U397,PAGAMENTOS!AC397,PAGAMENTOS!AK397,PAGAMENTOS!AQ397,PAGAMENTOS!AW397),PAGAMENTOS!397:397,0)&gt;40,INDEX(PAGAMENTOS!397:397,MATCH(MAX(PAGAMENTOS!M397,PAGAMENTOS!U397,PAGAMENTOS!AC397,PAGAMENTOS!AK397,PAGAMENTOS!AQ397,PAGAMENTOS!AW397),PAGAMENTOS!397:397,0)-2)&amp;" P COMP.",IF(MATCH(MAX(PAGAMENTOS!M397,PAGAMENTOS!U397,PAGAMENTOS!AC397,PAGAMENTOS!AK397,PAGAMENTOS!AQ397,PAGAMENTOS!AW397),PAGAMENTOS!397:397,0)=13,"1ª P",IF(MATCH(MAX(PAGAMENTOS!M397,PAGAMENTOS!U397,PAGAMENTOS!AC397,PAGAMENTOS!AK397,PAGAMENTOS!AQ397,PAGAMENTOS!AW397),PAGAMENTOS!397:397,0)=21,"2ª P",IF(MATCH(MAX(PAGAMENTOS!M397,PAGAMENTOS!U397,PAGAMENTOS!AC397,PAGAMENTOS!AK397,PAGAMENTOS!AQ397,PAGAMENTOS!AW397),PAGAMENTOS!397:397,0)=29,"3ª P",IF(PAGAMENTOS!AC397=PAGAMENTOS!AK397,"4ª P","4ª P"))))),"SEM PAGAMENTO"))</f>
        <v>SEM PAGAMENTO</v>
      </c>
      <c r="P397" s="11" t="str">
        <f>IF(MAX(PAGAMENTOS!M397,PAGAMENTOS!U397,PAGAMENTOS!AC397,PAGAMENTOS!AK397,PAGAMENTOS!AQ397,PAGAMENTOS!AW397)=0,"SEM PAGAMENTO",IFERROR(INDEX(PAGAMENTOS!397:397,MATCH(MAX(PAGAMENTOS!M397,PAGAMENTOS!U397,PAGAMENTOS!AC397,PAGAMENTOS!AK397,PAGAMENTOS!AQ397,PAGAMENTOS!AW397),PAGAMENTOS!397:397,0)-1),"SEM PAGAMENTO"))</f>
        <v>SEM PAGAMENTO</v>
      </c>
      <c r="Q397" s="11">
        <f>SUM(PAGAMENTOS!G397,PAGAMENTOS!L397,PAGAMENTOS!T397,PAGAMENTOS!AB397,PAGAMENTOS!AJ397,PAGAMENTOS!AP397,PAGAMENTOS!AV397)</f>
        <v>0</v>
      </c>
      <c r="R397" s="11">
        <f>SUM(PAGAMENTOS!G397,PAGAMENTOS!H397,PAGAMENTOS!L397,PAGAMENTOS!T397,PAGAMENTOS!AB397,PAGAMENTOS!AJ397,PAGAMENTOS!AP397,PAGAMENTOS!AV397)</f>
        <v>0</v>
      </c>
      <c r="S397" s="17">
        <f t="shared" si="6"/>
        <v>0</v>
      </c>
      <c r="T397" s="11">
        <f>IF(RIGHT(B397)="O",0,IF(AND(R397=0,PAGAMENTOS!H397&lt;&gt;0),0,K397-R397))</f>
        <v>0</v>
      </c>
      <c r="U397" s="120" t="str">
        <f>IF(AND(OR(PAGAMENTOS!AG397&lt;&gt;"",PAGAMENTOS!AH397&lt;&gt;""),PAGAMENTOS!AK397=""),"4ª",IF(AND(OR(PAGAMENTOS!Y397&lt;&gt;"",PAGAMENTOS!Z397&lt;&gt;""),PAGAMENTOS!AC397=""),"3ª",IF(AND(OR(PAGAMENTOS!Q397&lt;&gt;"",PAGAMENTOS!R397&lt;&gt;""),PAGAMENTOS!U397=""),"2ª",IF(AND(OR(PAGAMENTOS!I397&lt;&gt;"",PAGAMENTOS!J397&lt;&gt;""),PAGAMENTOS!M397=""),"1ª","OK"))))</f>
        <v>OK</v>
      </c>
      <c r="V397" s="120" t="str">
        <f>IF(U397="4ª",IF(PAGAMENTOS!AH397="","AGUARDANDO VISTORIA","NO FINANCEIRO"),IF(U397="3ª",IF(PAGAMENTOS!Z397="","AGUARDANDO VISTORIA","NO FINANCEIRO"),IF(U397="2ª",IF(PAGAMENTOS!R397="","AGUARDANDO VISTORIA","NO FINANCEIRO"),IF(U397="1ª",IF(PAGAMENTOS!J397="","AGUARDANDO LIBERAÇÃO","NO FINANCEIRO"),"OK"))))</f>
        <v>OK</v>
      </c>
      <c r="W397" s="233" t="str">
        <f>IF(U397="4ª",IF(PAGAMENTOS!AH397="",PAGAMENTOS!AG397,PAGAMENTOS!AH397),IF(U397="3ª",IF(PAGAMENTOS!Z397="",PAGAMENTOS!Y397,PAGAMENTOS!Z397),IF(U397="2ª",IF(PAGAMENTOS!R397="",PAGAMENTOS!Q397,PAGAMENTOS!R397),IF(U397="1ª",IF(PAGAMENTOS!J397="",PAGAMENTOS!I397,PAGAMENTOS!J397),"OK"))))</f>
        <v>OK</v>
      </c>
      <c r="X397" s="18">
        <f>MAX(VISTORIA!Y397,VISTORIA!U397,VISTORIA!Q397,VISTORIA!M397,VISTORIA!I397)</f>
        <v>0</v>
      </c>
      <c r="Y397" s="18">
        <f>IF(VISTORIA!Y397&lt;&gt;"",VISTORIA!Y397,IF(VISTORIA!U397&lt;&gt;"",VISTORIA!U397,IF(VISTORIA!Q397&lt;&gt;"",VISTORIA!Q397,IF(VISTORIA!M397&lt;&gt;"",VISTORIA!M397,IF(VISTORIA!I397&lt;&gt;"",VISTORIA!I397,0)))))</f>
        <v>0</v>
      </c>
      <c r="Z397" s="233" t="str">
        <f>IF(VISTORIA!Y397&lt;&gt;"",VISTORIA!W397,IF(VISTORIA!U397&lt;&gt;"",VISTORIA!S397,IF(VISTORIA!Q397&lt;&gt;"",VISTORIA!O397,IF(VISTORIA!M397&lt;&gt;"",VISTORIA!K397,IF(VISTORIA!I397&lt;&gt;"",VISTORIA!G397,"NA")))))</f>
        <v>NA</v>
      </c>
      <c r="AA397" s="233" t="str">
        <f>IF(VISTORIA!Y397&lt;&gt;"",VISTORIA!X397,IF(VISTORIA!U397&lt;&gt;"",VISTORIA!T397,IF(VISTORIA!Q397&lt;&gt;"",VISTORIA!P397,IF(VISTORIA!M397&lt;&gt;"",VISTORIA!L397,IF(VISTORIA!I397&lt;&gt;"",VISTORIA!H397,"NA")))))</f>
        <v>NA</v>
      </c>
      <c r="AB397" s="233" t="str">
        <f>IF(OR(G397="AGUARDANDO PRESTAÇÃO DE CONTAS",G397="AGUARDANDO APROVAÇÃO PRESTAÇÃO DE CONTAS",G397="CONCLUÍDO"),"PTM CONCLUÍDO",IF(AND(VISTORIA!X397="",VISTORIA!W397&lt;&gt;""),VISTORIA!W397,IF(AND(VISTORIA!T397="",VISTORIA!S397&lt;&gt;""),VISTORIA!S397,IF(AND(VISTORIA!P397="",VISTORIA!O397&lt;&gt;""),VISTORIA!O397,IF(AND(VISTORIA!L397="",VISTORIA!K397&lt;&gt;""),VISTORIA!K397,IF(AND(VISTORIA!H397="",VISTORIA!G397&lt;&gt;""),VISTORIA!G397,"SEM PEDIDO"))))))</f>
        <v>SEM PEDIDO</v>
      </c>
      <c r="AC397" s="18" t="str">
        <f>IFERROR(INDEX('CONCLUSÃO INFORMAL'!397:397,MATCH(MAX('CONCLUSÃO INFORMAL'!H397,'CONCLUSÃO INFORMAL'!L397,'CONCLUSÃO INFORMAL'!P397),'CONCLUSÃO INFORMAL'!397:397,0)-1),"NÃO INFORMADO")</f>
        <v>NÃO INFORMADO</v>
      </c>
      <c r="AD397" s="233" t="str">
        <f>IFERROR(INDEX('CONCLUSÃO INFORMAL'!397:397,MATCH(MAX('CONCLUSÃO INFORMAL'!H397,'CONCLUSÃO INFORMAL'!L397,'CONCLUSÃO INFORMAL'!P397),'CONCLUSÃO INFORMAL'!397:397,0)),"NÃO INFORMADO")</f>
        <v>NÃO INFORMADO</v>
      </c>
      <c r="AE397" s="1950" t="str">
        <f>IFERROR(INDEX('CONCLUSÃO INFORMAL'!397:397,MATCH(MAX('CONCLUSÃO INFORMAL'!H397,'CONCLUSÃO INFORMAL'!L397,'CONCLUSÃO INFORMAL'!P397),'CONCLUSÃO INFORMAL'!397:397,0)+1),"NÃO INFORMADO")</f>
        <v>NÃO INFORMADO</v>
      </c>
    </row>
    <row r="398" spans="2:31" ht="58" x14ac:dyDescent="0.35">
      <c r="B398" s="7" t="str">
        <f>'INF GERAIS'!B398&amp;IFERROR(IF(INDEX(APOIO!$A$5:$A$50,MATCH('INF GERAIS'!N398,APOIO!$B$5:$B$50,0))="NÃO",APOIO!$A$2&amp;"NÃO VÁLIDO",""),"")</f>
        <v>2014.0374</v>
      </c>
      <c r="C398" s="1950" t="str">
        <f>'INF GERAIS'!C398</f>
        <v>MATA SUL</v>
      </c>
      <c r="D398" s="1950" t="str">
        <f>'INF GERAIS'!D398</f>
        <v>SIRINHAÉM</v>
      </c>
      <c r="E398" s="1950" t="str">
        <f>'INF GERAIS'!E398</f>
        <v>URBANIZAÇÃO DAS RUAS MARQUES DE OLINDA , SEBASTIÃO CHAVES  E SÃO FRANCISCO</v>
      </c>
      <c r="F398" s="1950" t="str">
        <f>'INF GERAIS'!G398</f>
        <v>NORMAL</v>
      </c>
      <c r="G398" s="12" t="str">
        <f>'INF GERAIS'!N398</f>
        <v>EM CONFERÊNCIA PARA TEMAI</v>
      </c>
      <c r="H398" s="1950" t="str">
        <f>'INF GERAIS'!O398</f>
        <v>CONCLUÍDA</v>
      </c>
      <c r="I398" s="11">
        <f>'INF GERAIS'!I398</f>
        <v>1358489.7725</v>
      </c>
      <c r="J398" s="11">
        <f>'INF GERAIS'!J398</f>
        <v>1253607.2</v>
      </c>
      <c r="K398" s="11">
        <f>'INF GERAIS'!K398</f>
        <v>1197845.76</v>
      </c>
      <c r="L398" s="11">
        <f>'INF GERAIS'!L398</f>
        <v>0</v>
      </c>
      <c r="M398" s="11">
        <f>'INF GERAIS'!M398</f>
        <v>55761.440000000002</v>
      </c>
      <c r="N398" s="233">
        <f>IF(MAX(PAGAMENTOS!M398,PAGAMENTOS!U398,PAGAMENTOS!AC398,PAGAMENTOS!AK398,PAGAMENTOS!AQ398,PAGAMENTOS!AW398)=0,"SEM PAGAMENTO",IFERROR(INDEX(PAGAMENTOS!398:398,MATCH(MAX(PAGAMENTOS!M398,PAGAMENTOS!U398,PAGAMENTOS!AC398,PAGAMENTOS!AK398,PAGAMENTOS!AQ398,PAGAMENTOS!AW398),PAGAMENTOS!398:398,0)),"SEM PAGAMENTO"))</f>
        <v>42542</v>
      </c>
      <c r="O398" s="120" t="str">
        <f>IF(MAX(PAGAMENTOS!M398,PAGAMENTOS!U398,PAGAMENTOS!AC398,PAGAMENTOS!AK398,PAGAMENTOS!AQ398,PAGAMENTOS!AW398)=0,"SEM PAGAMENTO",IFERROR(IF(MATCH(MAX(PAGAMENTOS!M398,PAGAMENTOS!U398,PAGAMENTOS!AC398,PAGAMENTOS!AK398,PAGAMENTOS!AQ398,PAGAMENTOS!AW398),PAGAMENTOS!398:398,0)&gt;40,INDEX(PAGAMENTOS!398:398,MATCH(MAX(PAGAMENTOS!M398,PAGAMENTOS!U398,PAGAMENTOS!AC398,PAGAMENTOS!AK398,PAGAMENTOS!AQ398,PAGAMENTOS!AW398),PAGAMENTOS!398:398,0)-2)&amp;" P COMP.",IF(MATCH(MAX(PAGAMENTOS!M398,PAGAMENTOS!U398,PAGAMENTOS!AC398,PAGAMENTOS!AK398,PAGAMENTOS!AQ398,PAGAMENTOS!AW398),PAGAMENTOS!398:398,0)=13,"1ª P",IF(MATCH(MAX(PAGAMENTOS!M398,PAGAMENTOS!U398,PAGAMENTOS!AC398,PAGAMENTOS!AK398,PAGAMENTOS!AQ398,PAGAMENTOS!AW398),PAGAMENTOS!398:398,0)=21,"2ª P",IF(MATCH(MAX(PAGAMENTOS!M398,PAGAMENTOS!U398,PAGAMENTOS!AC398,PAGAMENTOS!AK398,PAGAMENTOS!AQ398,PAGAMENTOS!AW398),PAGAMENTOS!398:398,0)=29,"3ª P",IF(PAGAMENTOS!AC398=PAGAMENTOS!AK398,"4ª P","4ª P"))))),"SEM PAGAMENTO"))</f>
        <v>4ª P</v>
      </c>
      <c r="P398" s="11">
        <f>IF(MAX(PAGAMENTOS!M398,PAGAMENTOS!U398,PAGAMENTOS!AC398,PAGAMENTOS!AK398,PAGAMENTOS!AQ398,PAGAMENTOS!AW398)=0,"SEM PAGAMENTO",IFERROR(INDEX(PAGAMENTOS!398:398,MATCH(MAX(PAGAMENTOS!M398,PAGAMENTOS!U398,PAGAMENTOS!AC398,PAGAMENTOS!AK398,PAGAMENTOS!AQ398,PAGAMENTOS!AW398),PAGAMENTOS!398:398,0)-1),"SEM PAGAMENTO"))</f>
        <v>239569.26</v>
      </c>
      <c r="Q398" s="11">
        <f>SUM(PAGAMENTOS!G398,PAGAMENTOS!L398,PAGAMENTOS!T398,PAGAMENTOS!AB398,PAGAMENTOS!AJ398,PAGAMENTOS!AP398,PAGAMENTOS!AV398)</f>
        <v>1197846.3</v>
      </c>
      <c r="R398" s="11">
        <f>SUM(PAGAMENTOS!G398,PAGAMENTOS!H398,PAGAMENTOS!L398,PAGAMENTOS!T398,PAGAMENTOS!AB398,PAGAMENTOS!AJ398,PAGAMENTOS!AP398,PAGAMENTOS!AV398)</f>
        <v>1197846.3</v>
      </c>
      <c r="S398" s="17">
        <f t="shared" si="6"/>
        <v>1.0000004508092928</v>
      </c>
      <c r="T398" s="11">
        <f>IF(RIGHT(B398)="O",0,IF(AND(R398=0,PAGAMENTOS!H398&lt;&gt;0),0,K398-R398))</f>
        <v>-0.5400000000372529</v>
      </c>
      <c r="U398" s="120" t="str">
        <f>IF(AND(OR(PAGAMENTOS!AG398&lt;&gt;"",PAGAMENTOS!AH398&lt;&gt;""),PAGAMENTOS!AK398=""),"4ª",IF(AND(OR(PAGAMENTOS!Y398&lt;&gt;"",PAGAMENTOS!Z398&lt;&gt;""),PAGAMENTOS!AC398=""),"3ª",IF(AND(OR(PAGAMENTOS!Q398&lt;&gt;"",PAGAMENTOS!R398&lt;&gt;""),PAGAMENTOS!U398=""),"2ª",IF(AND(OR(PAGAMENTOS!I398&lt;&gt;"",PAGAMENTOS!J398&lt;&gt;""),PAGAMENTOS!M398=""),"1ª","OK"))))</f>
        <v>OK</v>
      </c>
      <c r="V398" s="120" t="str">
        <f>IF(U398="4ª",IF(PAGAMENTOS!AH398="","AGUARDANDO VISTORIA","NO FINANCEIRO"),IF(U398="3ª",IF(PAGAMENTOS!Z398="","AGUARDANDO VISTORIA","NO FINANCEIRO"),IF(U398="2ª",IF(PAGAMENTOS!R398="","AGUARDANDO VISTORIA","NO FINANCEIRO"),IF(U398="1ª",IF(PAGAMENTOS!J398="","AGUARDANDO LIBERAÇÃO","NO FINANCEIRO"),"OK"))))</f>
        <v>OK</v>
      </c>
      <c r="W398" s="233" t="str">
        <f>IF(U398="4ª",IF(PAGAMENTOS!AH398="",PAGAMENTOS!AG398,PAGAMENTOS!AH398),IF(U398="3ª",IF(PAGAMENTOS!Z398="",PAGAMENTOS!Y398,PAGAMENTOS!Z398),IF(U398="2ª",IF(PAGAMENTOS!R398="",PAGAMENTOS!Q398,PAGAMENTOS!R398),IF(U398="1ª",IF(PAGAMENTOS!J398="",PAGAMENTOS!I398,PAGAMENTOS!J398),"OK"))))</f>
        <v>OK</v>
      </c>
      <c r="X398" s="18">
        <f>MAX(VISTORIA!Y398,VISTORIA!U398,VISTORIA!Q398,VISTORIA!M398,VISTORIA!I398)</f>
        <v>1</v>
      </c>
      <c r="Y398" s="18">
        <f>IF(VISTORIA!Y398&lt;&gt;"",VISTORIA!Y398,IF(VISTORIA!U398&lt;&gt;"",VISTORIA!U398,IF(VISTORIA!Q398&lt;&gt;"",VISTORIA!Q398,IF(VISTORIA!M398&lt;&gt;"",VISTORIA!M398,IF(VISTORIA!I398&lt;&gt;"",VISTORIA!I398,0)))))</f>
        <v>1</v>
      </c>
      <c r="Z398" s="233">
        <f>IF(VISTORIA!Y398&lt;&gt;"",VISTORIA!W398,IF(VISTORIA!U398&lt;&gt;"",VISTORIA!S398,IF(VISTORIA!Q398&lt;&gt;"",VISTORIA!O398,IF(VISTORIA!M398&lt;&gt;"",VISTORIA!K398,IF(VISTORIA!I398&lt;&gt;"",VISTORIA!G398,"NA")))))</f>
        <v>42531</v>
      </c>
      <c r="AA398" s="233">
        <f>IF(VISTORIA!Y398&lt;&gt;"",VISTORIA!X398,IF(VISTORIA!U398&lt;&gt;"",VISTORIA!T398,IF(VISTORIA!Q398&lt;&gt;"",VISTORIA!P398,IF(VISTORIA!M398&lt;&gt;"",VISTORIA!L398,IF(VISTORIA!I398&lt;&gt;"",VISTORIA!H398,"NA")))))</f>
        <v>42536</v>
      </c>
      <c r="AB398" s="233" t="str">
        <f>IF(OR(G398="AGUARDANDO PRESTAÇÃO DE CONTAS",G398="AGUARDANDO APROVAÇÃO PRESTAÇÃO DE CONTAS",G398="CONCLUÍDO"),"PTM CONCLUÍDO",IF(AND(VISTORIA!X398="",VISTORIA!W398&lt;&gt;""),VISTORIA!W398,IF(AND(VISTORIA!T398="",VISTORIA!S398&lt;&gt;""),VISTORIA!S398,IF(AND(VISTORIA!P398="",VISTORIA!O398&lt;&gt;""),VISTORIA!O398,IF(AND(VISTORIA!L398="",VISTORIA!K398&lt;&gt;""),VISTORIA!K398,IF(AND(VISTORIA!H398="",VISTORIA!G398&lt;&gt;""),VISTORIA!G398,"SEM PEDIDO"))))))</f>
        <v>SEM PEDIDO</v>
      </c>
      <c r="AC398" s="18" t="str">
        <f>IFERROR(INDEX('CONCLUSÃO INFORMAL'!398:398,MATCH(MAX('CONCLUSÃO INFORMAL'!H398,'CONCLUSÃO INFORMAL'!L398,'CONCLUSÃO INFORMAL'!P398),'CONCLUSÃO INFORMAL'!398:398,0)-1),"NÃO INFORMADO")</f>
        <v>NÃO INFORMADO</v>
      </c>
      <c r="AD398" s="233" t="str">
        <f>IFERROR(INDEX('CONCLUSÃO INFORMAL'!398:398,MATCH(MAX('CONCLUSÃO INFORMAL'!H398,'CONCLUSÃO INFORMAL'!L398,'CONCLUSÃO INFORMAL'!P398),'CONCLUSÃO INFORMAL'!398:398,0)),"NÃO INFORMADO")</f>
        <v>NÃO INFORMADO</v>
      </c>
      <c r="AE398" s="1950" t="str">
        <f>IFERROR(INDEX('CONCLUSÃO INFORMAL'!398:398,MATCH(MAX('CONCLUSÃO INFORMAL'!H398,'CONCLUSÃO INFORMAL'!L398,'CONCLUSÃO INFORMAL'!P398),'CONCLUSÃO INFORMAL'!398:398,0)+1),"NÃO INFORMADO")</f>
        <v>NÃO INFORMADO</v>
      </c>
    </row>
    <row r="399" spans="2:31" ht="58" x14ac:dyDescent="0.35">
      <c r="B399" s="7" t="str">
        <f>'INF GERAIS'!B399&amp;IFERROR(IF(INDEX(APOIO!$A$5:$A$50,MATCH('INF GERAIS'!N399,APOIO!$B$5:$B$50,0))="NÃO",APOIO!$A$2&amp;"NÃO VÁLIDO",""),"")</f>
        <v>2014.0375</v>
      </c>
      <c r="C399" s="1950" t="str">
        <f>'INF GERAIS'!C399</f>
        <v>MATA SUL</v>
      </c>
      <c r="D399" s="1950" t="str">
        <f>'INF GERAIS'!D399</f>
        <v>SIRINHAÉM</v>
      </c>
      <c r="E399" s="1950" t="str">
        <f>'INF GERAIS'!E399</f>
        <v>PAVIMENTAÇÃO EM PARALELEPIPEDOS GRANITICOS DA RUA DA JAQUEIRA</v>
      </c>
      <c r="F399" s="1950" t="str">
        <f>'INF GERAIS'!G399</f>
        <v>NORMAL</v>
      </c>
      <c r="G399" s="12" t="str">
        <f>'INF GERAIS'!N399</f>
        <v>EM CONFERÊNCIA PARA TEMAI</v>
      </c>
      <c r="H399" s="1950" t="str">
        <f>'INF GERAIS'!O399</f>
        <v>CONCLUÍDA</v>
      </c>
      <c r="I399" s="11">
        <f>'INF GERAIS'!I399</f>
        <v>1358489.7725</v>
      </c>
      <c r="J399" s="11">
        <f>'INF GERAIS'!J399</f>
        <v>65201.69</v>
      </c>
      <c r="K399" s="11">
        <f>'INF GERAIS'!K399</f>
        <v>58408.74</v>
      </c>
      <c r="L399" s="11">
        <f>'INF GERAIS'!L399</f>
        <v>0</v>
      </c>
      <c r="M399" s="11">
        <f>'INF GERAIS'!M399</f>
        <v>6792.95</v>
      </c>
      <c r="N399" s="233">
        <f>IF(MAX(PAGAMENTOS!M399,PAGAMENTOS!U399,PAGAMENTOS!AC399,PAGAMENTOS!AK399,PAGAMENTOS!AQ399,PAGAMENTOS!AW399)=0,"SEM PAGAMENTO",IFERROR(INDEX(PAGAMENTOS!399:399,MATCH(MAX(PAGAMENTOS!M399,PAGAMENTOS!U399,PAGAMENTOS!AC399,PAGAMENTOS!AK399,PAGAMENTOS!AQ399,PAGAMENTOS!AW399),PAGAMENTOS!399:399,0)),"SEM PAGAMENTO"))</f>
        <v>42542</v>
      </c>
      <c r="O399" s="120" t="str">
        <f>IF(MAX(PAGAMENTOS!M399,PAGAMENTOS!U399,PAGAMENTOS!AC399,PAGAMENTOS!AK399,PAGAMENTOS!AQ399,PAGAMENTOS!AW399)=0,"SEM PAGAMENTO",IFERROR(IF(MATCH(MAX(PAGAMENTOS!M399,PAGAMENTOS!U399,PAGAMENTOS!AC399,PAGAMENTOS!AK399,PAGAMENTOS!AQ399,PAGAMENTOS!AW399),PAGAMENTOS!399:399,0)&gt;40,INDEX(PAGAMENTOS!399:399,MATCH(MAX(PAGAMENTOS!M399,PAGAMENTOS!U399,PAGAMENTOS!AC399,PAGAMENTOS!AK399,PAGAMENTOS!AQ399,PAGAMENTOS!AW399),PAGAMENTOS!399:399,0)-2)&amp;" P COMP.",IF(MATCH(MAX(PAGAMENTOS!M399,PAGAMENTOS!U399,PAGAMENTOS!AC399,PAGAMENTOS!AK399,PAGAMENTOS!AQ399,PAGAMENTOS!AW399),PAGAMENTOS!399:399,0)=13,"1ª P",IF(MATCH(MAX(PAGAMENTOS!M399,PAGAMENTOS!U399,PAGAMENTOS!AC399,PAGAMENTOS!AK399,PAGAMENTOS!AQ399,PAGAMENTOS!AW399),PAGAMENTOS!399:399,0)=21,"2ª P",IF(MATCH(MAX(PAGAMENTOS!M399,PAGAMENTOS!U399,PAGAMENTOS!AC399,PAGAMENTOS!AK399,PAGAMENTOS!AQ399,PAGAMENTOS!AW399),PAGAMENTOS!399:399,0)=29,"3ª P",IF(PAGAMENTOS!AC399=PAGAMENTOS!AK399,"4ª P","4ª P"))))),"SEM PAGAMENTO"))</f>
        <v>4ª P</v>
      </c>
      <c r="P399" s="11">
        <f>IF(MAX(PAGAMENTOS!M399,PAGAMENTOS!U399,PAGAMENTOS!AC399,PAGAMENTOS!AK399,PAGAMENTOS!AQ399,PAGAMENTOS!AW399)=0,"SEM PAGAMENTO",IFERROR(INDEX(PAGAMENTOS!399:399,MATCH(MAX(PAGAMENTOS!M399,PAGAMENTOS!U399,PAGAMENTOS!AC399,PAGAMENTOS!AK399,PAGAMENTOS!AQ399,PAGAMENTOS!AW399),PAGAMENTOS!399:399,0)-1),"SEM PAGAMENTO"))</f>
        <v>11681.79</v>
      </c>
      <c r="Q399" s="11">
        <f>SUM(PAGAMENTOS!G399,PAGAMENTOS!L399,PAGAMENTOS!T399,PAGAMENTOS!AB399,PAGAMENTOS!AJ399,PAGAMENTOS!AP399,PAGAMENTOS!AV399)</f>
        <v>58408.95</v>
      </c>
      <c r="R399" s="11">
        <f>SUM(PAGAMENTOS!G399,PAGAMENTOS!H399,PAGAMENTOS!L399,PAGAMENTOS!T399,PAGAMENTOS!AB399,PAGAMENTOS!AJ399,PAGAMENTOS!AP399,PAGAMENTOS!AV399)</f>
        <v>58408.95</v>
      </c>
      <c r="S399" s="17">
        <f t="shared" si="6"/>
        <v>1.0000035953523394</v>
      </c>
      <c r="T399" s="11">
        <f>IF(RIGHT(B399)="O",0,IF(AND(R399=0,PAGAMENTOS!H399&lt;&gt;0),0,K399-R399))</f>
        <v>-0.20999999999912689</v>
      </c>
      <c r="U399" s="120" t="str">
        <f>IF(AND(OR(PAGAMENTOS!AG399&lt;&gt;"",PAGAMENTOS!AH399&lt;&gt;""),PAGAMENTOS!AK399=""),"4ª",IF(AND(OR(PAGAMENTOS!Y399&lt;&gt;"",PAGAMENTOS!Z399&lt;&gt;""),PAGAMENTOS!AC399=""),"3ª",IF(AND(OR(PAGAMENTOS!Q399&lt;&gt;"",PAGAMENTOS!R399&lt;&gt;""),PAGAMENTOS!U399=""),"2ª",IF(AND(OR(PAGAMENTOS!I399&lt;&gt;"",PAGAMENTOS!J399&lt;&gt;""),PAGAMENTOS!M399=""),"1ª","OK"))))</f>
        <v>OK</v>
      </c>
      <c r="V399" s="120" t="str">
        <f>IF(U399="4ª",IF(PAGAMENTOS!AH399="","AGUARDANDO VISTORIA","NO FINANCEIRO"),IF(U399="3ª",IF(PAGAMENTOS!Z399="","AGUARDANDO VISTORIA","NO FINANCEIRO"),IF(U399="2ª",IF(PAGAMENTOS!R399="","AGUARDANDO VISTORIA","NO FINANCEIRO"),IF(U399="1ª",IF(PAGAMENTOS!J399="","AGUARDANDO LIBERAÇÃO","NO FINANCEIRO"),"OK"))))</f>
        <v>OK</v>
      </c>
      <c r="W399" s="233" t="str">
        <f>IF(U399="4ª",IF(PAGAMENTOS!AH399="",PAGAMENTOS!AG399,PAGAMENTOS!AH399),IF(U399="3ª",IF(PAGAMENTOS!Z399="",PAGAMENTOS!Y399,PAGAMENTOS!Z399),IF(U399="2ª",IF(PAGAMENTOS!R399="",PAGAMENTOS!Q399,PAGAMENTOS!R399),IF(U399="1ª",IF(PAGAMENTOS!J399="",PAGAMENTOS!I399,PAGAMENTOS!J399),"OK"))))</f>
        <v>OK</v>
      </c>
      <c r="X399" s="18">
        <f>MAX(VISTORIA!Y399,VISTORIA!U399,VISTORIA!Q399,VISTORIA!M399,VISTORIA!I399)</f>
        <v>1</v>
      </c>
      <c r="Y399" s="18">
        <f>IF(VISTORIA!Y399&lt;&gt;"",VISTORIA!Y399,IF(VISTORIA!U399&lt;&gt;"",VISTORIA!U399,IF(VISTORIA!Q399&lt;&gt;"",VISTORIA!Q399,IF(VISTORIA!M399&lt;&gt;"",VISTORIA!M399,IF(VISTORIA!I399&lt;&gt;"",VISTORIA!I399,0)))))</f>
        <v>1</v>
      </c>
      <c r="Z399" s="233">
        <f>IF(VISTORIA!Y399&lt;&gt;"",VISTORIA!W399,IF(VISTORIA!U399&lt;&gt;"",VISTORIA!S399,IF(VISTORIA!Q399&lt;&gt;"",VISTORIA!O399,IF(VISTORIA!M399&lt;&gt;"",VISTORIA!K399,IF(VISTORIA!I399&lt;&gt;"",VISTORIA!G399,"NA")))))</f>
        <v>42531</v>
      </c>
      <c r="AA399" s="233">
        <f>IF(VISTORIA!Y399&lt;&gt;"",VISTORIA!X399,IF(VISTORIA!U399&lt;&gt;"",VISTORIA!T399,IF(VISTORIA!Q399&lt;&gt;"",VISTORIA!P399,IF(VISTORIA!M399&lt;&gt;"",VISTORIA!L399,IF(VISTORIA!I399&lt;&gt;"",VISTORIA!H399,"NA")))))</f>
        <v>42524</v>
      </c>
      <c r="AB399" s="233" t="str">
        <f>IF(OR(G399="AGUARDANDO PRESTAÇÃO DE CONTAS",G399="AGUARDANDO APROVAÇÃO PRESTAÇÃO DE CONTAS",G399="CONCLUÍDO"),"PTM CONCLUÍDO",IF(AND(VISTORIA!X399="",VISTORIA!W399&lt;&gt;""),VISTORIA!W399,IF(AND(VISTORIA!T399="",VISTORIA!S399&lt;&gt;""),VISTORIA!S399,IF(AND(VISTORIA!P399="",VISTORIA!O399&lt;&gt;""),VISTORIA!O399,IF(AND(VISTORIA!L399="",VISTORIA!K399&lt;&gt;""),VISTORIA!K399,IF(AND(VISTORIA!H399="",VISTORIA!G399&lt;&gt;""),VISTORIA!G399,"SEM PEDIDO"))))))</f>
        <v>SEM PEDIDO</v>
      </c>
      <c r="AC399" s="18" t="str">
        <f>IFERROR(INDEX('CONCLUSÃO INFORMAL'!399:399,MATCH(MAX('CONCLUSÃO INFORMAL'!H399,'CONCLUSÃO INFORMAL'!L399,'CONCLUSÃO INFORMAL'!P399),'CONCLUSÃO INFORMAL'!399:399,0)-1),"NÃO INFORMADO")</f>
        <v>NÃO INFORMADO</v>
      </c>
      <c r="AD399" s="233" t="str">
        <f>IFERROR(INDEX('CONCLUSÃO INFORMAL'!399:399,MATCH(MAX('CONCLUSÃO INFORMAL'!H399,'CONCLUSÃO INFORMAL'!L399,'CONCLUSÃO INFORMAL'!P399),'CONCLUSÃO INFORMAL'!399:399,0)),"NÃO INFORMADO")</f>
        <v>NÃO INFORMADO</v>
      </c>
      <c r="AE399" s="1950" t="str">
        <f>IFERROR(INDEX('CONCLUSÃO INFORMAL'!399:399,MATCH(MAX('CONCLUSÃO INFORMAL'!H399,'CONCLUSÃO INFORMAL'!L399,'CONCLUSÃO INFORMAL'!P399),'CONCLUSÃO INFORMAL'!399:399,0)+1),"NÃO INFORMADO")</f>
        <v>NÃO INFORMADO</v>
      </c>
    </row>
    <row r="400" spans="2:31" ht="43.5" x14ac:dyDescent="0.35">
      <c r="B400" s="7" t="str">
        <f>'INF GERAIS'!B400&amp;IFERROR(IF(INDEX(APOIO!$A$5:$A$50,MATCH('INF GERAIS'!N400,APOIO!$B$5:$B$50,0))="NÃO",APOIO!$A$2&amp;"NÃO VÁLIDO",""),"")</f>
        <v>2014.0376</v>
      </c>
      <c r="C400" s="1950" t="str">
        <f>'INF GERAIS'!C400</f>
        <v>SERTÃO DO PAJEÚ</v>
      </c>
      <c r="D400" s="1950" t="str">
        <f>'INF GERAIS'!D400</f>
        <v>SOLIDÃO</v>
      </c>
      <c r="E400" s="1950" t="str">
        <f>'INF GERAIS'!E400</f>
        <v>CONSTRUÇÃO DA PRAÇA DE ALIMENTAÇÃO JOSÉ BARROS SOBRINHO</v>
      </c>
      <c r="F400" s="1950" t="str">
        <f>'INF GERAIS'!G400</f>
        <v>NORMAL</v>
      </c>
      <c r="G400" s="12" t="str">
        <f>'INF GERAIS'!N400</f>
        <v>EM CONFERÊNCIA PARA TEMAI</v>
      </c>
      <c r="H400" s="1950" t="str">
        <f>'INF GERAIS'!O400</f>
        <v>CONCLUÍDA</v>
      </c>
      <c r="I400" s="11">
        <f>'INF GERAIS'!I400</f>
        <v>452829.9366666667</v>
      </c>
      <c r="J400" s="11">
        <f>'INF GERAIS'!J400</f>
        <v>116911.44</v>
      </c>
      <c r="K400" s="11">
        <f>'INF GERAIS'!K400</f>
        <v>101960.54</v>
      </c>
      <c r="L400" s="11">
        <f>'INF GERAIS'!L400</f>
        <v>0</v>
      </c>
      <c r="M400" s="11">
        <f>'INF GERAIS'!M400</f>
        <v>14950.9</v>
      </c>
      <c r="N400" s="233">
        <f>IF(MAX(PAGAMENTOS!M400,PAGAMENTOS!U400,PAGAMENTOS!AC400,PAGAMENTOS!AK400,PAGAMENTOS!AQ400,PAGAMENTOS!AW400)=0,"SEM PAGAMENTO",IFERROR(INDEX(PAGAMENTOS!400:400,MATCH(MAX(PAGAMENTOS!M400,PAGAMENTOS!U400,PAGAMENTOS!AC400,PAGAMENTOS!AK400,PAGAMENTOS!AQ400,PAGAMENTOS!AW400),PAGAMENTOS!400:400,0)),"SEM PAGAMENTO"))</f>
        <v>43193</v>
      </c>
      <c r="O400" s="120" t="str">
        <f>IF(MAX(PAGAMENTOS!M400,PAGAMENTOS!U400,PAGAMENTOS!AC400,PAGAMENTOS!AK400,PAGAMENTOS!AQ400,PAGAMENTOS!AW400)=0,"SEM PAGAMENTO",IFERROR(IF(MATCH(MAX(PAGAMENTOS!M400,PAGAMENTOS!U400,PAGAMENTOS!AC400,PAGAMENTOS!AK400,PAGAMENTOS!AQ400,PAGAMENTOS!AW400),PAGAMENTOS!400:400,0)&gt;40,INDEX(PAGAMENTOS!400:400,MATCH(MAX(PAGAMENTOS!M400,PAGAMENTOS!U400,PAGAMENTOS!AC400,PAGAMENTOS!AK400,PAGAMENTOS!AQ400,PAGAMENTOS!AW400),PAGAMENTOS!400:400,0)-2)&amp;" P COMP.",IF(MATCH(MAX(PAGAMENTOS!M400,PAGAMENTOS!U400,PAGAMENTOS!AC400,PAGAMENTOS!AK400,PAGAMENTOS!AQ400,PAGAMENTOS!AW400),PAGAMENTOS!400:400,0)=13,"1ª P",IF(MATCH(MAX(PAGAMENTOS!M400,PAGAMENTOS!U400,PAGAMENTOS!AC400,PAGAMENTOS!AK400,PAGAMENTOS!AQ400,PAGAMENTOS!AW400),PAGAMENTOS!400:400,0)=21,"2ª P",IF(MATCH(MAX(PAGAMENTOS!M400,PAGAMENTOS!U400,PAGAMENTOS!AC400,PAGAMENTOS!AK400,PAGAMENTOS!AQ400,PAGAMENTOS!AW400),PAGAMENTOS!400:400,0)=29,"3ª P",IF(PAGAMENTOS!AC400=PAGAMENTOS!AK400,"4ª P","4ª P"))))),"SEM PAGAMENTO"))</f>
        <v>3ª P</v>
      </c>
      <c r="P400" s="11">
        <f>IF(MAX(PAGAMENTOS!M400,PAGAMENTOS!U400,PAGAMENTOS!AC400,PAGAMENTOS!AK400,PAGAMENTOS!AQ400,PAGAMENTOS!AW400)=0,"SEM PAGAMENTO",IFERROR(INDEX(PAGAMENTOS!400:400,MATCH(MAX(PAGAMENTOS!M400,PAGAMENTOS!U400,PAGAMENTOS!AC400,PAGAMENTOS!AK400,PAGAMENTOS!AQ400,PAGAMENTOS!AW400),PAGAMENTOS!400:400,0)-1),"SEM PAGAMENTO"))</f>
        <v>19306.919999999998</v>
      </c>
      <c r="Q400" s="11">
        <f>SUM(PAGAMENTOS!G400,PAGAMENTOS!L400,PAGAMENTOS!T400,PAGAMENTOS!AB400,PAGAMENTOS!AJ400,PAGAMENTOS!AP400,PAGAMENTOS!AV400)</f>
        <v>101960.54</v>
      </c>
      <c r="R400" s="11">
        <f>SUM(PAGAMENTOS!G400,PAGAMENTOS!H400,PAGAMENTOS!L400,PAGAMENTOS!T400,PAGAMENTOS!AB400,PAGAMENTOS!AJ400,PAGAMENTOS!AP400,PAGAMENTOS!AV400)</f>
        <v>101960.54</v>
      </c>
      <c r="S400" s="17">
        <f t="shared" si="6"/>
        <v>1</v>
      </c>
      <c r="T400" s="11">
        <f>IF(RIGHT(B400)="O",0,IF(AND(R400=0,PAGAMENTOS!H400&lt;&gt;0),0,K400-R400))</f>
        <v>0</v>
      </c>
      <c r="U400" s="120" t="str">
        <f>IF(AND(OR(PAGAMENTOS!AG400&lt;&gt;"",PAGAMENTOS!AH400&lt;&gt;""),PAGAMENTOS!AK400=""),"4ª",IF(AND(OR(PAGAMENTOS!Y400&lt;&gt;"",PAGAMENTOS!Z400&lt;&gt;""),PAGAMENTOS!AC400=""),"3ª",IF(AND(OR(PAGAMENTOS!Q400&lt;&gt;"",PAGAMENTOS!R400&lt;&gt;""),PAGAMENTOS!U400=""),"2ª",IF(AND(OR(PAGAMENTOS!I400&lt;&gt;"",PAGAMENTOS!J400&lt;&gt;""),PAGAMENTOS!M400=""),"1ª","OK"))))</f>
        <v>OK</v>
      </c>
      <c r="V400" s="120" t="str">
        <f>IF(U400="4ª",IF(PAGAMENTOS!AH400="","AGUARDANDO VISTORIA","NO FINANCEIRO"),IF(U400="3ª",IF(PAGAMENTOS!Z400="","AGUARDANDO VISTORIA","NO FINANCEIRO"),IF(U400="2ª",IF(PAGAMENTOS!R400="","AGUARDANDO VISTORIA","NO FINANCEIRO"),IF(U400="1ª",IF(PAGAMENTOS!J400="","AGUARDANDO LIBERAÇÃO","NO FINANCEIRO"),"OK"))))</f>
        <v>OK</v>
      </c>
      <c r="W400" s="233" t="str">
        <f>IF(U400="4ª",IF(PAGAMENTOS!AH400="",PAGAMENTOS!AG400,PAGAMENTOS!AH400),IF(U400="3ª",IF(PAGAMENTOS!Z400="",PAGAMENTOS!Y400,PAGAMENTOS!Z400),IF(U400="2ª",IF(PAGAMENTOS!R400="",PAGAMENTOS!Q400,PAGAMENTOS!R400),IF(U400="1ª",IF(PAGAMENTOS!J400="",PAGAMENTOS!I400,PAGAMENTOS!J400),"OK"))))</f>
        <v>OK</v>
      </c>
      <c r="X400" s="18">
        <f>MAX(VISTORIA!Y400,VISTORIA!U400,VISTORIA!Q400,VISTORIA!M400,VISTORIA!I400)</f>
        <v>1</v>
      </c>
      <c r="Y400" s="18">
        <f>IF(VISTORIA!Y400&lt;&gt;"",VISTORIA!Y400,IF(VISTORIA!U400&lt;&gt;"",VISTORIA!U400,IF(VISTORIA!Q400&lt;&gt;"",VISTORIA!Q400,IF(VISTORIA!M400&lt;&gt;"",VISTORIA!M400,IF(VISTORIA!I400&lt;&gt;"",VISTORIA!I400,0)))))</f>
        <v>1</v>
      </c>
      <c r="Z400" s="233">
        <f>IF(VISTORIA!Y400&lt;&gt;"",VISTORIA!W400,IF(VISTORIA!U400&lt;&gt;"",VISTORIA!S400,IF(VISTORIA!Q400&lt;&gt;"",VISTORIA!O400,IF(VISTORIA!M400&lt;&gt;"",VISTORIA!K400,IF(VISTORIA!I400&lt;&gt;"",VISTORIA!G400,"NA")))))</f>
        <v>42808</v>
      </c>
      <c r="AA400" s="233">
        <f>IF(VISTORIA!Y400&lt;&gt;"",VISTORIA!X400,IF(VISTORIA!U400&lt;&gt;"",VISTORIA!T400,IF(VISTORIA!Q400&lt;&gt;"",VISTORIA!P400,IF(VISTORIA!M400&lt;&gt;"",VISTORIA!L400,IF(VISTORIA!I400&lt;&gt;"",VISTORIA!H400,"NA")))))</f>
        <v>42835</v>
      </c>
      <c r="AB400" s="233" t="str">
        <f>IF(OR(G400="AGUARDANDO PRESTAÇÃO DE CONTAS",G400="AGUARDANDO APROVAÇÃO PRESTAÇÃO DE CONTAS",G400="CONCLUÍDO"),"PTM CONCLUÍDO",IF(AND(VISTORIA!X400="",VISTORIA!W400&lt;&gt;""),VISTORIA!W400,IF(AND(VISTORIA!T400="",VISTORIA!S400&lt;&gt;""),VISTORIA!S400,IF(AND(VISTORIA!P400="",VISTORIA!O400&lt;&gt;""),VISTORIA!O400,IF(AND(VISTORIA!L400="",VISTORIA!K400&lt;&gt;""),VISTORIA!K400,IF(AND(VISTORIA!H400="",VISTORIA!G400&lt;&gt;""),VISTORIA!G400,"SEM PEDIDO"))))))</f>
        <v>SEM PEDIDO</v>
      </c>
      <c r="AC400" s="18" t="str">
        <f>IFERROR(INDEX('CONCLUSÃO INFORMAL'!400:400,MATCH(MAX('CONCLUSÃO INFORMAL'!H400,'CONCLUSÃO INFORMAL'!L400,'CONCLUSÃO INFORMAL'!P400),'CONCLUSÃO INFORMAL'!400:400,0)-1),"NÃO INFORMADO")</f>
        <v>NÃO INFORMADO</v>
      </c>
      <c r="AD400" s="233" t="str">
        <f>IFERROR(INDEX('CONCLUSÃO INFORMAL'!400:400,MATCH(MAX('CONCLUSÃO INFORMAL'!H400,'CONCLUSÃO INFORMAL'!L400,'CONCLUSÃO INFORMAL'!P400),'CONCLUSÃO INFORMAL'!400:400,0)),"NÃO INFORMADO")</f>
        <v>NÃO INFORMADO</v>
      </c>
      <c r="AE400" s="1950" t="str">
        <f>IFERROR(INDEX('CONCLUSÃO INFORMAL'!400:400,MATCH(MAX('CONCLUSÃO INFORMAL'!H400,'CONCLUSÃO INFORMAL'!L400,'CONCLUSÃO INFORMAL'!P400),'CONCLUSÃO INFORMAL'!400:400,0)+1),"NÃO INFORMADO")</f>
        <v>NÃO INFORMADO</v>
      </c>
    </row>
    <row r="401" spans="2:31" ht="58" x14ac:dyDescent="0.35">
      <c r="B401" s="7" t="str">
        <f>'INF GERAIS'!B401&amp;IFERROR(IF(INDEX(APOIO!$A$5:$A$50,MATCH('INF GERAIS'!N401,APOIO!$B$5:$B$50,0))="NÃO",APOIO!$A$2&amp;"NÃO VÁLIDO",""),"")</f>
        <v>2014.0377</v>
      </c>
      <c r="C401" s="1950" t="str">
        <f>'INF GERAIS'!C401</f>
        <v>SERTÃO DO PAJEÚ</v>
      </c>
      <c r="D401" s="1950" t="str">
        <f>'INF GERAIS'!D401</f>
        <v>SOLIDÃO</v>
      </c>
      <c r="E401" s="1950" t="str">
        <f>'INF GERAIS'!E401</f>
        <v>CONSTRUÇÃO DE UMA QUADRA POLIESPORTIVA DESCOBERTA NA AREA URBANA</v>
      </c>
      <c r="F401" s="1950" t="str">
        <f>'INF GERAIS'!G401</f>
        <v>NORMAL</v>
      </c>
      <c r="G401" s="12" t="str">
        <f>'INF GERAIS'!N401</f>
        <v>EM CONFERÊNCIA PARA TEMAI</v>
      </c>
      <c r="H401" s="1950" t="str">
        <f>'INF GERAIS'!O401</f>
        <v>CONCLUÍDA</v>
      </c>
      <c r="I401" s="11">
        <f>'INF GERAIS'!I401</f>
        <v>452829.9366666667</v>
      </c>
      <c r="J401" s="11">
        <f>'INF GERAIS'!J401</f>
        <v>136236.5</v>
      </c>
      <c r="K401" s="11">
        <f>'INF GERAIS'!K401</f>
        <v>136236.5</v>
      </c>
      <c r="L401" s="11">
        <f>'INF GERAIS'!L401</f>
        <v>0</v>
      </c>
      <c r="M401" s="11">
        <f>'INF GERAIS'!M401</f>
        <v>0</v>
      </c>
      <c r="N401" s="233">
        <f>IF(MAX(PAGAMENTOS!M401,PAGAMENTOS!U401,PAGAMENTOS!AC401,PAGAMENTOS!AK401,PAGAMENTOS!AQ401,PAGAMENTOS!AW401)=0,"SEM PAGAMENTO",IFERROR(INDEX(PAGAMENTOS!401:401,MATCH(MAX(PAGAMENTOS!M401,PAGAMENTOS!U401,PAGAMENTOS!AC401,PAGAMENTOS!AK401,PAGAMENTOS!AQ401,PAGAMENTOS!AW401),PAGAMENTOS!401:401,0)),"SEM PAGAMENTO"))</f>
        <v>43193</v>
      </c>
      <c r="O401" s="120" t="str">
        <f>IF(MAX(PAGAMENTOS!M401,PAGAMENTOS!U401,PAGAMENTOS!AC401,PAGAMENTOS!AK401,PAGAMENTOS!AQ401,PAGAMENTOS!AW401)=0,"SEM PAGAMENTO",IFERROR(IF(MATCH(MAX(PAGAMENTOS!M401,PAGAMENTOS!U401,PAGAMENTOS!AC401,PAGAMENTOS!AK401,PAGAMENTOS!AQ401,PAGAMENTOS!AW401),PAGAMENTOS!401:401,0)&gt;40,INDEX(PAGAMENTOS!401:401,MATCH(MAX(PAGAMENTOS!M401,PAGAMENTOS!U401,PAGAMENTOS!AC401,PAGAMENTOS!AK401,PAGAMENTOS!AQ401,PAGAMENTOS!AW401),PAGAMENTOS!401:401,0)-2)&amp;" P COMP.",IF(MATCH(MAX(PAGAMENTOS!M401,PAGAMENTOS!U401,PAGAMENTOS!AC401,PAGAMENTOS!AK401,PAGAMENTOS!AQ401,PAGAMENTOS!AW401),PAGAMENTOS!401:401,0)=13,"1ª P",IF(MATCH(MAX(PAGAMENTOS!M401,PAGAMENTOS!U401,PAGAMENTOS!AC401,PAGAMENTOS!AK401,PAGAMENTOS!AQ401,PAGAMENTOS!AW401),PAGAMENTOS!401:401,0)=21,"2ª P",IF(MATCH(MAX(PAGAMENTOS!M401,PAGAMENTOS!U401,PAGAMENTOS!AC401,PAGAMENTOS!AK401,PAGAMENTOS!AQ401,PAGAMENTOS!AW401),PAGAMENTOS!401:401,0)=29,"3ª P",IF(PAGAMENTOS!AC401=PAGAMENTOS!AK401,"4ª P","4ª P"))))),"SEM PAGAMENTO"))</f>
        <v>3ª P</v>
      </c>
      <c r="P401" s="11">
        <f>IF(MAX(PAGAMENTOS!M401,PAGAMENTOS!U401,PAGAMENTOS!AC401,PAGAMENTOS!AK401,PAGAMENTOS!AQ401,PAGAMENTOS!AW401)=0,"SEM PAGAMENTO",IFERROR(INDEX(PAGAMENTOS!401:401,MATCH(MAX(PAGAMENTOS!M401,PAGAMENTOS!U401,PAGAMENTOS!AC401,PAGAMENTOS!AK401,PAGAMENTOS!AQ401,PAGAMENTOS!AW401),PAGAMENTOS!401:401,0)-1),"SEM PAGAMENTO"))</f>
        <v>27854.720000000001</v>
      </c>
      <c r="Q401" s="11">
        <f>SUM(PAGAMENTOS!G401,PAGAMENTOS!L401,PAGAMENTOS!T401,PAGAMENTOS!AB401,PAGAMENTOS!AJ401,PAGAMENTOS!AP401,PAGAMENTOS!AV401)</f>
        <v>136236.5</v>
      </c>
      <c r="R401" s="11">
        <f>SUM(PAGAMENTOS!G401,PAGAMENTOS!H401,PAGAMENTOS!L401,PAGAMENTOS!T401,PAGAMENTOS!AB401,PAGAMENTOS!AJ401,PAGAMENTOS!AP401,PAGAMENTOS!AV401)</f>
        <v>136236.5</v>
      </c>
      <c r="S401" s="17">
        <f t="shared" si="6"/>
        <v>1</v>
      </c>
      <c r="T401" s="11">
        <f>IF(RIGHT(B401)="O",0,IF(AND(R401=0,PAGAMENTOS!H401&lt;&gt;0),0,K401-R401))</f>
        <v>0</v>
      </c>
      <c r="U401" s="120" t="str">
        <f>IF(AND(OR(PAGAMENTOS!AG401&lt;&gt;"",PAGAMENTOS!AH401&lt;&gt;""),PAGAMENTOS!AK401=""),"4ª",IF(AND(OR(PAGAMENTOS!Y401&lt;&gt;"",PAGAMENTOS!Z401&lt;&gt;""),PAGAMENTOS!AC401=""),"3ª",IF(AND(OR(PAGAMENTOS!Q401&lt;&gt;"",PAGAMENTOS!R401&lt;&gt;""),PAGAMENTOS!U401=""),"2ª",IF(AND(OR(PAGAMENTOS!I401&lt;&gt;"",PAGAMENTOS!J401&lt;&gt;""),PAGAMENTOS!M401=""),"1ª","OK"))))</f>
        <v>OK</v>
      </c>
      <c r="V401" s="120" t="str">
        <f>IF(U401="4ª",IF(PAGAMENTOS!AH401="","AGUARDANDO VISTORIA","NO FINANCEIRO"),IF(U401="3ª",IF(PAGAMENTOS!Z401="","AGUARDANDO VISTORIA","NO FINANCEIRO"),IF(U401="2ª",IF(PAGAMENTOS!R401="","AGUARDANDO VISTORIA","NO FINANCEIRO"),IF(U401="1ª",IF(PAGAMENTOS!J401="","AGUARDANDO LIBERAÇÃO","NO FINANCEIRO"),"OK"))))</f>
        <v>OK</v>
      </c>
      <c r="W401" s="233" t="str">
        <f>IF(U401="4ª",IF(PAGAMENTOS!AH401="",PAGAMENTOS!AG401,PAGAMENTOS!AH401),IF(U401="3ª",IF(PAGAMENTOS!Z401="",PAGAMENTOS!Y401,PAGAMENTOS!Z401),IF(U401="2ª",IF(PAGAMENTOS!R401="",PAGAMENTOS!Q401,PAGAMENTOS!R401),IF(U401="1ª",IF(PAGAMENTOS!J401="",PAGAMENTOS!I401,PAGAMENTOS!J401),"OK"))))</f>
        <v>OK</v>
      </c>
      <c r="X401" s="18">
        <f>MAX(VISTORIA!Y401,VISTORIA!U401,VISTORIA!Q401,VISTORIA!M401,VISTORIA!I401)</f>
        <v>1</v>
      </c>
      <c r="Y401" s="18">
        <f>IF(VISTORIA!Y401&lt;&gt;"",VISTORIA!Y401,IF(VISTORIA!U401&lt;&gt;"",VISTORIA!U401,IF(VISTORIA!Q401&lt;&gt;"",VISTORIA!Q401,IF(VISTORIA!M401&lt;&gt;"",VISTORIA!M401,IF(VISTORIA!I401&lt;&gt;"",VISTORIA!I401,0)))))</f>
        <v>1</v>
      </c>
      <c r="Z401" s="233">
        <f>IF(VISTORIA!Y401&lt;&gt;"",VISTORIA!W401,IF(VISTORIA!U401&lt;&gt;"",VISTORIA!S401,IF(VISTORIA!Q401&lt;&gt;"",VISTORIA!O401,IF(VISTORIA!M401&lt;&gt;"",VISTORIA!K401,IF(VISTORIA!I401&lt;&gt;"",VISTORIA!G401,"NA")))))</f>
        <v>43097</v>
      </c>
      <c r="AA401" s="233">
        <f>IF(VISTORIA!Y401&lt;&gt;"",VISTORIA!X401,IF(VISTORIA!U401&lt;&gt;"",VISTORIA!T401,IF(VISTORIA!Q401&lt;&gt;"",VISTORIA!P401,IF(VISTORIA!M401&lt;&gt;"",VISTORIA!L401,IF(VISTORIA!I401&lt;&gt;"",VISTORIA!H401,"NA")))))</f>
        <v>43117</v>
      </c>
      <c r="AB401" s="233" t="str">
        <f>IF(OR(G401="AGUARDANDO PRESTAÇÃO DE CONTAS",G401="AGUARDANDO APROVAÇÃO PRESTAÇÃO DE CONTAS",G401="CONCLUÍDO"),"PTM CONCLUÍDO",IF(AND(VISTORIA!X401="",VISTORIA!W401&lt;&gt;""),VISTORIA!W401,IF(AND(VISTORIA!T401="",VISTORIA!S401&lt;&gt;""),VISTORIA!S401,IF(AND(VISTORIA!P401="",VISTORIA!O401&lt;&gt;""),VISTORIA!O401,IF(AND(VISTORIA!L401="",VISTORIA!K401&lt;&gt;""),VISTORIA!K401,IF(AND(VISTORIA!H401="",VISTORIA!G401&lt;&gt;""),VISTORIA!G401,"SEM PEDIDO"))))))</f>
        <v>SEM PEDIDO</v>
      </c>
      <c r="AC401" s="18" t="str">
        <f>IFERROR(INDEX('CONCLUSÃO INFORMAL'!401:401,MATCH(MAX('CONCLUSÃO INFORMAL'!H401,'CONCLUSÃO INFORMAL'!L401,'CONCLUSÃO INFORMAL'!P401),'CONCLUSÃO INFORMAL'!401:401,0)-1),"NÃO INFORMADO")</f>
        <v>NÃO INFORMADO</v>
      </c>
      <c r="AD401" s="233" t="str">
        <f>IFERROR(INDEX('CONCLUSÃO INFORMAL'!401:401,MATCH(MAX('CONCLUSÃO INFORMAL'!H401,'CONCLUSÃO INFORMAL'!L401,'CONCLUSÃO INFORMAL'!P401),'CONCLUSÃO INFORMAL'!401:401,0)),"NÃO INFORMADO")</f>
        <v>NÃO INFORMADO</v>
      </c>
      <c r="AE401" s="1950" t="str">
        <f>IFERROR(INDEX('CONCLUSÃO INFORMAL'!401:401,MATCH(MAX('CONCLUSÃO INFORMAL'!H401,'CONCLUSÃO INFORMAL'!L401,'CONCLUSÃO INFORMAL'!P401),'CONCLUSÃO INFORMAL'!401:401,0)+1),"NÃO INFORMADO")</f>
        <v>NÃO INFORMADO</v>
      </c>
    </row>
    <row r="402" spans="2:31" ht="58" x14ac:dyDescent="0.35">
      <c r="B402" s="7" t="str">
        <f>'INF GERAIS'!B402&amp;IFERROR(IF(INDEX(APOIO!$A$5:$A$50,MATCH('INF GERAIS'!N402,APOIO!$B$5:$B$50,0))="NÃO",APOIO!$A$2&amp;"NÃO VÁLIDO",""),"")</f>
        <v>2014.0378</v>
      </c>
      <c r="C402" s="1950" t="str">
        <f>'INF GERAIS'!C402</f>
        <v>SERTÃO DO PAJEÚ</v>
      </c>
      <c r="D402" s="1950" t="str">
        <f>'INF GERAIS'!D402</f>
        <v>SOLIDÃO</v>
      </c>
      <c r="E402" s="1950" t="str">
        <f>'INF GERAIS'!E402</f>
        <v xml:space="preserve">REFORMA DA ESCOLA MUNICIPAL JOSÉ GONÇALVES DO NASCIMENTO </v>
      </c>
      <c r="F402" s="1950" t="str">
        <f>'INF GERAIS'!G402</f>
        <v>NORMAL</v>
      </c>
      <c r="G402" s="12" t="str">
        <f>'INF GERAIS'!N402</f>
        <v>EM CONFERÊNCIA PARA TEMAI</v>
      </c>
      <c r="H402" s="1950" t="str">
        <f>'INF GERAIS'!O402</f>
        <v>CONCLUÍDA</v>
      </c>
      <c r="I402" s="11">
        <f>'INF GERAIS'!I402</f>
        <v>452829.9366666667</v>
      </c>
      <c r="J402" s="11">
        <f>'INF GERAIS'!J402</f>
        <v>146109.18</v>
      </c>
      <c r="K402" s="11">
        <f>'INF GERAIS'!K402</f>
        <v>105681.66</v>
      </c>
      <c r="L402" s="11">
        <f>'INF GERAIS'!L402</f>
        <v>0</v>
      </c>
      <c r="M402" s="11">
        <f>'INF GERAIS'!M402</f>
        <v>0</v>
      </c>
      <c r="N402" s="233">
        <f>IF(MAX(PAGAMENTOS!M402,PAGAMENTOS!U402,PAGAMENTOS!AC402,PAGAMENTOS!AK402,PAGAMENTOS!AQ402,PAGAMENTOS!AW402)=0,"SEM PAGAMENTO",IFERROR(INDEX(PAGAMENTOS!402:402,MATCH(MAX(PAGAMENTOS!M402,PAGAMENTOS!U402,PAGAMENTOS!AC402,PAGAMENTOS!AK402,PAGAMENTOS!AQ402,PAGAMENTOS!AW402),PAGAMENTOS!402:402,0)),"SEM PAGAMENTO"))</f>
        <v>42355</v>
      </c>
      <c r="O402" s="120" t="str">
        <f>IF(MAX(PAGAMENTOS!M402,PAGAMENTOS!U402,PAGAMENTOS!AC402,PAGAMENTOS!AK402,PAGAMENTOS!AQ402,PAGAMENTOS!AW402)=0,"SEM PAGAMENTO",IFERROR(IF(MATCH(MAX(PAGAMENTOS!M402,PAGAMENTOS!U402,PAGAMENTOS!AC402,PAGAMENTOS!AK402,PAGAMENTOS!AQ402,PAGAMENTOS!AW402),PAGAMENTOS!402:402,0)&gt;40,INDEX(PAGAMENTOS!402:402,MATCH(MAX(PAGAMENTOS!M402,PAGAMENTOS!U402,PAGAMENTOS!AC402,PAGAMENTOS!AK402,PAGAMENTOS!AQ402,PAGAMENTOS!AW402),PAGAMENTOS!402:402,0)-2)&amp;" P COMP.",IF(MATCH(MAX(PAGAMENTOS!M402,PAGAMENTOS!U402,PAGAMENTOS!AC402,PAGAMENTOS!AK402,PAGAMENTOS!AQ402,PAGAMENTOS!AW402),PAGAMENTOS!402:402,0)=13,"1ª P",IF(MATCH(MAX(PAGAMENTOS!M402,PAGAMENTOS!U402,PAGAMENTOS!AC402,PAGAMENTOS!AK402,PAGAMENTOS!AQ402,PAGAMENTOS!AW402),PAGAMENTOS!402:402,0)=21,"2ª P",IF(MATCH(MAX(PAGAMENTOS!M402,PAGAMENTOS!U402,PAGAMENTOS!AC402,PAGAMENTOS!AK402,PAGAMENTOS!AQ402,PAGAMENTOS!AW402),PAGAMENTOS!402:402,0)=29,"3ª P",IF(PAGAMENTOS!AC402=PAGAMENTOS!AK402,"4ª P","4ª P"))))),"SEM PAGAMENTO"))</f>
        <v>3ª P</v>
      </c>
      <c r="P402" s="11">
        <f>IF(MAX(PAGAMENTOS!M402,PAGAMENTOS!U402,PAGAMENTOS!AC402,PAGAMENTOS!AK402,PAGAMENTOS!AQ402,PAGAMENTOS!AW402)=0,"SEM PAGAMENTO",IFERROR(INDEX(PAGAMENTOS!402:402,MATCH(MAX(PAGAMENTOS!M402,PAGAMENTOS!U402,PAGAMENTOS!AC402,PAGAMENTOS!AK402,PAGAMENTOS!AQ402,PAGAMENTOS!AW402),PAGAMENTOS!402:402,0)-1),"SEM PAGAMENTO"))</f>
        <v>28805.58</v>
      </c>
      <c r="Q402" s="11">
        <f>SUM(PAGAMENTOS!G402,PAGAMENTOS!L402,PAGAMENTOS!T402,PAGAMENTOS!AB402,PAGAMENTOS!AJ402,PAGAMENTOS!AP402,PAGAMENTOS!AV402)</f>
        <v>116887.34</v>
      </c>
      <c r="R402" s="11">
        <f>SUM(PAGAMENTOS!G402,PAGAMENTOS!H402,PAGAMENTOS!L402,PAGAMENTOS!T402,PAGAMENTOS!AB402,PAGAMENTOS!AJ402,PAGAMENTOS!AP402,PAGAMENTOS!AV402)</f>
        <v>116887.34</v>
      </c>
      <c r="S402" s="17">
        <f t="shared" si="6"/>
        <v>1.1060323995667742</v>
      </c>
      <c r="T402" s="11">
        <f>IF(RIGHT(B402)="O",0,IF(AND(R402=0,PAGAMENTOS!H402&lt;&gt;0),0,K402-R402))</f>
        <v>-11205.679999999993</v>
      </c>
      <c r="U402" s="120" t="str">
        <f>IF(AND(OR(PAGAMENTOS!AG402&lt;&gt;"",PAGAMENTOS!AH402&lt;&gt;""),PAGAMENTOS!AK402=""),"4ª",IF(AND(OR(PAGAMENTOS!Y402&lt;&gt;"",PAGAMENTOS!Z402&lt;&gt;""),PAGAMENTOS!AC402=""),"3ª",IF(AND(OR(PAGAMENTOS!Q402&lt;&gt;"",PAGAMENTOS!R402&lt;&gt;""),PAGAMENTOS!U402=""),"2ª",IF(AND(OR(PAGAMENTOS!I402&lt;&gt;"",PAGAMENTOS!J402&lt;&gt;""),PAGAMENTOS!M402=""),"1ª","OK"))))</f>
        <v>4ª</v>
      </c>
      <c r="V402" s="120" t="str">
        <f>IF(U402="4ª",IF(PAGAMENTOS!AH402="","AGUARDANDO VISTORIA","NO FINANCEIRO"),IF(U402="3ª",IF(PAGAMENTOS!Z402="","AGUARDANDO VISTORIA","NO FINANCEIRO"),IF(U402="2ª",IF(PAGAMENTOS!R402="","AGUARDANDO VISTORIA","NO FINANCEIRO"),IF(U402="1ª",IF(PAGAMENTOS!J402="","AGUARDANDO LIBERAÇÃO","NO FINANCEIRO"),"OK"))))</f>
        <v>AGUARDANDO VISTORIA</v>
      </c>
      <c r="W402" s="233">
        <f>IF(U402="4ª",IF(PAGAMENTOS!AH402="",PAGAMENTOS!AG402,PAGAMENTOS!AH402),IF(U402="3ª",IF(PAGAMENTOS!Z402="",PAGAMENTOS!Y402,PAGAMENTOS!Z402),IF(U402="2ª",IF(PAGAMENTOS!R402="",PAGAMENTOS!Q402,PAGAMENTOS!R402),IF(U402="1ª",IF(PAGAMENTOS!J402="",PAGAMENTOS!I402,PAGAMENTOS!J402),"OK"))))</f>
        <v>43096</v>
      </c>
      <c r="X402" s="18">
        <f>MAX(VISTORIA!Y402,VISTORIA!U402,VISTORIA!Q402,VISTORIA!M402,VISTORIA!I402)</f>
        <v>1</v>
      </c>
      <c r="Y402" s="18">
        <f>IF(VISTORIA!Y402&lt;&gt;"",VISTORIA!Y402,IF(VISTORIA!U402&lt;&gt;"",VISTORIA!U402,IF(VISTORIA!Q402&lt;&gt;"",VISTORIA!Q402,IF(VISTORIA!M402&lt;&gt;"",VISTORIA!M402,IF(VISTORIA!I402&lt;&gt;"",VISTORIA!I402,0)))))</f>
        <v>1</v>
      </c>
      <c r="Z402" s="233">
        <f>IF(VISTORIA!Y402&lt;&gt;"",VISTORIA!W402,IF(VISTORIA!U402&lt;&gt;"",VISTORIA!S402,IF(VISTORIA!Q402&lt;&gt;"",VISTORIA!O402,IF(VISTORIA!M402&lt;&gt;"",VISTORIA!K402,IF(VISTORIA!I402&lt;&gt;"",VISTORIA!G402,"NA")))))</f>
        <v>43097</v>
      </c>
      <c r="AA402" s="233" t="str">
        <f>IF(VISTORIA!Y402&lt;&gt;"",VISTORIA!X402,IF(VISTORIA!U402&lt;&gt;"",VISTORIA!T402,IF(VISTORIA!Q402&lt;&gt;"",VISTORIA!P402,IF(VISTORIA!M402&lt;&gt;"",VISTORIA!L402,IF(VISTORIA!I402&lt;&gt;"",VISTORIA!H402,"NA")))))</f>
        <v/>
      </c>
      <c r="AB402" s="233">
        <f>IF(OR(G402="AGUARDANDO PRESTAÇÃO DE CONTAS",G402="AGUARDANDO APROVAÇÃO PRESTAÇÃO DE CONTAS",G402="CONCLUÍDO"),"PTM CONCLUÍDO",IF(AND(VISTORIA!X402="",VISTORIA!W402&lt;&gt;""),VISTORIA!W402,IF(AND(VISTORIA!T402="",VISTORIA!S402&lt;&gt;""),VISTORIA!S402,IF(AND(VISTORIA!P402="",VISTORIA!O402&lt;&gt;""),VISTORIA!O402,IF(AND(VISTORIA!L402="",VISTORIA!K402&lt;&gt;""),VISTORIA!K402,IF(AND(VISTORIA!H402="",VISTORIA!G402&lt;&gt;""),VISTORIA!G402,"SEM PEDIDO"))))))</f>
        <v>43097</v>
      </c>
      <c r="AC402" s="18" t="str">
        <f>IFERROR(INDEX('CONCLUSÃO INFORMAL'!402:402,MATCH(MAX('CONCLUSÃO INFORMAL'!H402,'CONCLUSÃO INFORMAL'!L402,'CONCLUSÃO INFORMAL'!P402),'CONCLUSÃO INFORMAL'!402:402,0)-1),"NÃO INFORMADO")</f>
        <v>NÃO INFORMADO</v>
      </c>
      <c r="AD402" s="233" t="str">
        <f>IFERROR(INDEX('CONCLUSÃO INFORMAL'!402:402,MATCH(MAX('CONCLUSÃO INFORMAL'!H402,'CONCLUSÃO INFORMAL'!L402,'CONCLUSÃO INFORMAL'!P402),'CONCLUSÃO INFORMAL'!402:402,0)),"NÃO INFORMADO")</f>
        <v>NÃO INFORMADO</v>
      </c>
      <c r="AE402" s="1950" t="str">
        <f>IFERROR(INDEX('CONCLUSÃO INFORMAL'!402:402,MATCH(MAX('CONCLUSÃO INFORMAL'!H402,'CONCLUSÃO INFORMAL'!L402,'CONCLUSÃO INFORMAL'!P402),'CONCLUSÃO INFORMAL'!402:402,0)+1),"NÃO INFORMADO")</f>
        <v>NÃO INFORMADO</v>
      </c>
    </row>
    <row r="403" spans="2:31" ht="43.5" x14ac:dyDescent="0.35">
      <c r="B403" s="7" t="str">
        <f>'INF GERAIS'!B403&amp;IFERROR(IF(INDEX(APOIO!$A$5:$A$50,MATCH('INF GERAIS'!N403,APOIO!$B$5:$B$50,0))="NÃO",APOIO!$A$2&amp;"NÃO VÁLIDO",""),"")</f>
        <v>2014.0379</v>
      </c>
      <c r="C403" s="1950" t="str">
        <f>'INF GERAIS'!C403</f>
        <v>SERTÃO DO PAJEÚ</v>
      </c>
      <c r="D403" s="1950" t="str">
        <f>'INF GERAIS'!D403</f>
        <v>SOLIDÃO</v>
      </c>
      <c r="E403" s="1950" t="str">
        <f>'INF GERAIS'!E403</f>
        <v>CONSTRUÇÃO DA MURADA DA UNIDADE INFANTIL TURMA DA MÔNICA</v>
      </c>
      <c r="F403" s="1950" t="str">
        <f>'INF GERAIS'!G403</f>
        <v>NORMAL</v>
      </c>
      <c r="G403" s="1950" t="str">
        <f>'INF GERAIS'!N403</f>
        <v>E-FISCO (Baixado)</v>
      </c>
      <c r="H403" s="1950" t="str">
        <f>'INF GERAIS'!O403</f>
        <v>CONCLUÍDA</v>
      </c>
      <c r="I403" s="11">
        <f>'INF GERAIS'!I403</f>
        <v>452829.9366666667</v>
      </c>
      <c r="J403" s="11">
        <f>'INF GERAIS'!J403</f>
        <v>59271.65</v>
      </c>
      <c r="K403" s="11">
        <f>'INF GERAIS'!K403</f>
        <v>59271.65</v>
      </c>
      <c r="L403" s="11">
        <f>'INF GERAIS'!L403</f>
        <v>0</v>
      </c>
      <c r="M403" s="11">
        <f>'INF GERAIS'!M403</f>
        <v>0</v>
      </c>
      <c r="N403" s="233">
        <f>IF(MAX(PAGAMENTOS!M403,PAGAMENTOS!U403,PAGAMENTOS!AC403,PAGAMENTOS!AK403,PAGAMENTOS!AQ403,PAGAMENTOS!AW403)=0,"SEM PAGAMENTO",IFERROR(INDEX(PAGAMENTOS!403:403,MATCH(MAX(PAGAMENTOS!M403,PAGAMENTOS!U403,PAGAMENTOS!AC403,PAGAMENTOS!AK403,PAGAMENTOS!AQ403,PAGAMENTOS!AW403),PAGAMENTOS!403:403,0)),"SEM PAGAMENTO"))</f>
        <v>42356</v>
      </c>
      <c r="O403" s="120" t="str">
        <f>IF(MAX(PAGAMENTOS!M403,PAGAMENTOS!U403,PAGAMENTOS!AC403,PAGAMENTOS!AK403,PAGAMENTOS!AQ403,PAGAMENTOS!AW403)=0,"SEM PAGAMENTO",IFERROR(IF(MATCH(MAX(PAGAMENTOS!M403,PAGAMENTOS!U403,PAGAMENTOS!AC403,PAGAMENTOS!AK403,PAGAMENTOS!AQ403,PAGAMENTOS!AW403),PAGAMENTOS!403:403,0)&gt;40,INDEX(PAGAMENTOS!403:403,MATCH(MAX(PAGAMENTOS!M403,PAGAMENTOS!U403,PAGAMENTOS!AC403,PAGAMENTOS!AK403,PAGAMENTOS!AQ403,PAGAMENTOS!AW403),PAGAMENTOS!403:403,0)-2)&amp;" P COMP.",IF(MATCH(MAX(PAGAMENTOS!M403,PAGAMENTOS!U403,PAGAMENTOS!AC403,PAGAMENTOS!AK403,PAGAMENTOS!AQ403,PAGAMENTOS!AW403),PAGAMENTOS!403:403,0)=13,"1ª P",IF(MATCH(MAX(PAGAMENTOS!M403,PAGAMENTOS!U403,PAGAMENTOS!AC403,PAGAMENTOS!AK403,PAGAMENTOS!AQ403,PAGAMENTOS!AW403),PAGAMENTOS!403:403,0)=21,"2ª P",IF(MATCH(MAX(PAGAMENTOS!M403,PAGAMENTOS!U403,PAGAMENTOS!AC403,PAGAMENTOS!AK403,PAGAMENTOS!AQ403,PAGAMENTOS!AW403),PAGAMENTOS!403:403,0)=29,"3ª P",IF(PAGAMENTOS!AC403=PAGAMENTOS!AK403,"4ª P","4ª P"))))),"SEM PAGAMENTO"))</f>
        <v>4ª P</v>
      </c>
      <c r="P403" s="11">
        <f>IF(MAX(PAGAMENTOS!M403,PAGAMENTOS!U403,PAGAMENTOS!AC403,PAGAMENTOS!AK403,PAGAMENTOS!AQ403,PAGAMENTOS!AW403)=0,"SEM PAGAMENTO",IFERROR(INDEX(PAGAMENTOS!403:403,MATCH(MAX(PAGAMENTOS!M403,PAGAMENTOS!U403,PAGAMENTOS!AC403,PAGAMENTOS!AK403,PAGAMENTOS!AQ403,PAGAMENTOS!AW403),PAGAMENTOS!403:403,0)-1),"SEM PAGAMENTO"))</f>
        <v>8529.52</v>
      </c>
      <c r="Q403" s="11">
        <f>SUM(PAGAMENTOS!G403,PAGAMENTOS!L403,PAGAMENTOS!T403,PAGAMENTOS!AB403,PAGAMENTOS!AJ403,PAGAMENTOS!AP403,PAGAMENTOS!AV403)</f>
        <v>55946.84</v>
      </c>
      <c r="R403" s="11">
        <f>SUM(PAGAMENTOS!G403,PAGAMENTOS!H403,PAGAMENTOS!L403,PAGAMENTOS!T403,PAGAMENTOS!AB403,PAGAMENTOS!AJ403,PAGAMENTOS!AP403,PAGAMENTOS!AV403)</f>
        <v>55946.84</v>
      </c>
      <c r="S403" s="17">
        <f t="shared" si="6"/>
        <v>0.94390556024676209</v>
      </c>
      <c r="T403" s="11">
        <f>IF(RIGHT(B403)="O",0,IF(AND(R403=0,PAGAMENTOS!H403&lt;&gt;0),0,K403-R403))</f>
        <v>3324.8100000000049</v>
      </c>
      <c r="U403" s="120" t="str">
        <f>IF(AND(OR(PAGAMENTOS!AG403&lt;&gt;"",PAGAMENTOS!AH403&lt;&gt;""),PAGAMENTOS!AK403=""),"4ª",IF(AND(OR(PAGAMENTOS!Y403&lt;&gt;"",PAGAMENTOS!Z403&lt;&gt;""),PAGAMENTOS!AC403=""),"3ª",IF(AND(OR(PAGAMENTOS!Q403&lt;&gt;"",PAGAMENTOS!R403&lt;&gt;""),PAGAMENTOS!U403=""),"2ª",IF(AND(OR(PAGAMENTOS!I403&lt;&gt;"",PAGAMENTOS!J403&lt;&gt;""),PAGAMENTOS!M403=""),"1ª","OK"))))</f>
        <v>OK</v>
      </c>
      <c r="V403" s="120" t="str">
        <f>IF(U403="4ª",IF(PAGAMENTOS!AH403="","AGUARDANDO VISTORIA","NO FINANCEIRO"),IF(U403="3ª",IF(PAGAMENTOS!Z403="","AGUARDANDO VISTORIA","NO FINANCEIRO"),IF(U403="2ª",IF(PAGAMENTOS!R403="","AGUARDANDO VISTORIA","NO FINANCEIRO"),IF(U403="1ª",IF(PAGAMENTOS!J403="","AGUARDANDO LIBERAÇÃO","NO FINANCEIRO"),"OK"))))</f>
        <v>OK</v>
      </c>
      <c r="W403" s="233" t="str">
        <f>IF(U403="4ª",IF(PAGAMENTOS!AH403="",PAGAMENTOS!AG403,PAGAMENTOS!AH403),IF(U403="3ª",IF(PAGAMENTOS!Z403="",PAGAMENTOS!Y403,PAGAMENTOS!Z403),IF(U403="2ª",IF(PAGAMENTOS!R403="",PAGAMENTOS!Q403,PAGAMENTOS!R403),IF(U403="1ª",IF(PAGAMENTOS!J403="",PAGAMENTOS!I403,PAGAMENTOS!J403),"OK"))))</f>
        <v>OK</v>
      </c>
      <c r="X403" s="18">
        <f>MAX(VISTORIA!Y403,VISTORIA!U403,VISTORIA!Q403,VISTORIA!M403,VISTORIA!I403)</f>
        <v>1</v>
      </c>
      <c r="Y403" s="18">
        <f>IF(VISTORIA!Y403&lt;&gt;"",VISTORIA!Y403,IF(VISTORIA!U403&lt;&gt;"",VISTORIA!U403,IF(VISTORIA!Q403&lt;&gt;"",VISTORIA!Q403,IF(VISTORIA!M403&lt;&gt;"",VISTORIA!M403,IF(VISTORIA!I403&lt;&gt;"",VISTORIA!I403,0)))))</f>
        <v>1</v>
      </c>
      <c r="Z403" s="233">
        <f>IF(VISTORIA!Y403&lt;&gt;"",VISTORIA!W403,IF(VISTORIA!U403&lt;&gt;"",VISTORIA!S403,IF(VISTORIA!Q403&lt;&gt;"",VISTORIA!O403,IF(VISTORIA!M403&lt;&gt;"",VISTORIA!K403,IF(VISTORIA!I403&lt;&gt;"",VISTORIA!G403,"NA")))))</f>
        <v>42285</v>
      </c>
      <c r="AA403" s="233">
        <f>IF(VISTORIA!Y403&lt;&gt;"",VISTORIA!X403,IF(VISTORIA!U403&lt;&gt;"",VISTORIA!T403,IF(VISTORIA!Q403&lt;&gt;"",VISTORIA!P403,IF(VISTORIA!M403&lt;&gt;"",VISTORIA!L403,IF(VISTORIA!I403&lt;&gt;"",VISTORIA!H403,"NA")))))</f>
        <v>42304</v>
      </c>
      <c r="AB403" s="233" t="str">
        <f>IF(OR(G403="AGUARDANDO PRESTAÇÃO DE CONTAS",G403="AGUARDANDO APROVAÇÃO PRESTAÇÃO DE CONTAS",G403="CONCLUÍDO"),"PTM CONCLUÍDO",IF(AND(VISTORIA!X403="",VISTORIA!W403&lt;&gt;""),VISTORIA!W403,IF(AND(VISTORIA!T403="",VISTORIA!S403&lt;&gt;""),VISTORIA!S403,IF(AND(VISTORIA!P403="",VISTORIA!O403&lt;&gt;""),VISTORIA!O403,IF(AND(VISTORIA!L403="",VISTORIA!K403&lt;&gt;""),VISTORIA!K403,IF(AND(VISTORIA!H403="",VISTORIA!G403&lt;&gt;""),VISTORIA!G403,"SEM PEDIDO"))))))</f>
        <v>SEM PEDIDO</v>
      </c>
      <c r="AC403" s="18" t="str">
        <f>IFERROR(INDEX('CONCLUSÃO INFORMAL'!403:403,MATCH(MAX('CONCLUSÃO INFORMAL'!H403,'CONCLUSÃO INFORMAL'!L403,'CONCLUSÃO INFORMAL'!P403),'CONCLUSÃO INFORMAL'!403:403,0)-1),"NÃO INFORMADO")</f>
        <v>NÃO INFORMADO</v>
      </c>
      <c r="AD403" s="233" t="str">
        <f>IFERROR(INDEX('CONCLUSÃO INFORMAL'!403:403,MATCH(MAX('CONCLUSÃO INFORMAL'!H403,'CONCLUSÃO INFORMAL'!L403,'CONCLUSÃO INFORMAL'!P403),'CONCLUSÃO INFORMAL'!403:403,0)),"NÃO INFORMADO")</f>
        <v>NÃO INFORMADO</v>
      </c>
      <c r="AE403" s="1950" t="str">
        <f>IFERROR(INDEX('CONCLUSÃO INFORMAL'!403:403,MATCH(MAX('CONCLUSÃO INFORMAL'!H403,'CONCLUSÃO INFORMAL'!L403,'CONCLUSÃO INFORMAL'!P403),'CONCLUSÃO INFORMAL'!403:403,0)+1),"NÃO INFORMADO")</f>
        <v>NÃO INFORMADO</v>
      </c>
    </row>
    <row r="404" spans="2:31" ht="43.5" x14ac:dyDescent="0.35">
      <c r="B404" s="7" t="str">
        <f>'INF GERAIS'!B404&amp;IFERROR(IF(INDEX(APOIO!$A$5:$A$50,MATCH('INF GERAIS'!N404,APOIO!$B$5:$B$50,0))="NÃO",APOIO!$A$2&amp;"NÃO VÁLIDO",""),"")</f>
        <v>2014.0380</v>
      </c>
      <c r="C404" s="1950" t="str">
        <f>'INF GERAIS'!C404</f>
        <v>AGRESTE SETENTRIONAL</v>
      </c>
      <c r="D404" s="1950" t="str">
        <f>'INF GERAIS'!D404</f>
        <v>SURUBIM</v>
      </c>
      <c r="E404" s="1950" t="str">
        <f>'INF GERAIS'!E404</f>
        <v>REFORMA DO AÇOUGUE PUBLICO MUNICIPAL</v>
      </c>
      <c r="F404" s="1950" t="str">
        <f>'INF GERAIS'!G404</f>
        <v>NORMAL</v>
      </c>
      <c r="G404" s="1950" t="str">
        <f>'INF GERAIS'!N404</f>
        <v>E-FISCO (Baixado)</v>
      </c>
      <c r="H404" s="1950" t="str">
        <f>'INF GERAIS'!O404</f>
        <v>CONCLUÍDA</v>
      </c>
      <c r="I404" s="11">
        <f>'INF GERAIS'!I404</f>
        <v>1660376.3766666667</v>
      </c>
      <c r="J404" s="11">
        <f>'INF GERAIS'!J404</f>
        <v>298799.39</v>
      </c>
      <c r="K404" s="11">
        <f>'INF GERAIS'!K404</f>
        <v>298799.39</v>
      </c>
      <c r="L404" s="11">
        <f>'INF GERAIS'!L404</f>
        <v>0</v>
      </c>
      <c r="M404" s="11">
        <f>'INF GERAIS'!M404</f>
        <v>0</v>
      </c>
      <c r="N404" s="233">
        <f>IF(MAX(PAGAMENTOS!M404,PAGAMENTOS!U404,PAGAMENTOS!AC404,PAGAMENTOS!AK404,PAGAMENTOS!AQ404,PAGAMENTOS!AW404)=0,"SEM PAGAMENTO",IFERROR(INDEX(PAGAMENTOS!404:404,MATCH(MAX(PAGAMENTOS!M404,PAGAMENTOS!U404,PAGAMENTOS!AC404,PAGAMENTOS!AK404,PAGAMENTOS!AQ404,PAGAMENTOS!AW404),PAGAMENTOS!404:404,0)),"SEM PAGAMENTO"))</f>
        <v>43517</v>
      </c>
      <c r="O404" s="120" t="str">
        <f>IF(MAX(PAGAMENTOS!M404,PAGAMENTOS!U404,PAGAMENTOS!AC404,PAGAMENTOS!AK404,PAGAMENTOS!AQ404,PAGAMENTOS!AW404)=0,"SEM PAGAMENTO",IFERROR(IF(MATCH(MAX(PAGAMENTOS!M404,PAGAMENTOS!U404,PAGAMENTOS!AC404,PAGAMENTOS!AK404,PAGAMENTOS!AQ404,PAGAMENTOS!AW404),PAGAMENTOS!404:404,0)&gt;40,INDEX(PAGAMENTOS!404:404,MATCH(MAX(PAGAMENTOS!M404,PAGAMENTOS!U404,PAGAMENTOS!AC404,PAGAMENTOS!AK404,PAGAMENTOS!AQ404,PAGAMENTOS!AW404),PAGAMENTOS!404:404,0)-2)&amp;" P COMP.",IF(MATCH(MAX(PAGAMENTOS!M404,PAGAMENTOS!U404,PAGAMENTOS!AC404,PAGAMENTOS!AK404,PAGAMENTOS!AQ404,PAGAMENTOS!AW404),PAGAMENTOS!404:404,0)=13,"1ª P",IF(MATCH(MAX(PAGAMENTOS!M404,PAGAMENTOS!U404,PAGAMENTOS!AC404,PAGAMENTOS!AK404,PAGAMENTOS!AQ404,PAGAMENTOS!AW404),PAGAMENTOS!404:404,0)=21,"2ª P",IF(MATCH(MAX(PAGAMENTOS!M404,PAGAMENTOS!U404,PAGAMENTOS!AC404,PAGAMENTOS!AK404,PAGAMENTOS!AQ404,PAGAMENTOS!AW404),PAGAMENTOS!404:404,0)=29,"3ª P",IF(PAGAMENTOS!AC404=PAGAMENTOS!AK404,"4ª P","4ª P"))))),"SEM PAGAMENTO"))</f>
        <v>4ª P</v>
      </c>
      <c r="P404" s="11">
        <f>IF(MAX(PAGAMENTOS!M404,PAGAMENTOS!U404,PAGAMENTOS!AC404,PAGAMENTOS!AK404,PAGAMENTOS!AQ404,PAGAMENTOS!AW404)=0,"SEM PAGAMENTO",IFERROR(INDEX(PAGAMENTOS!404:404,MATCH(MAX(PAGAMENTOS!M404,PAGAMENTOS!U404,PAGAMENTOS!AC404,PAGAMENTOS!AK404,PAGAMENTOS!AQ404,PAGAMENTOS!AW404),PAGAMENTOS!404:404,0)-1),"SEM PAGAMENTO"))</f>
        <v>92748.27</v>
      </c>
      <c r="Q404" s="11">
        <f>SUM(PAGAMENTOS!G404,PAGAMENTOS!L404,PAGAMENTOS!T404,PAGAMENTOS!AB404,PAGAMENTOS!AJ404,PAGAMENTOS!AP404,PAGAMENTOS!AV404)</f>
        <v>298799.39</v>
      </c>
      <c r="R404" s="11">
        <f>SUM(PAGAMENTOS!G404,PAGAMENTOS!H404,PAGAMENTOS!L404,PAGAMENTOS!T404,PAGAMENTOS!AB404,PAGAMENTOS!AJ404,PAGAMENTOS!AP404,PAGAMENTOS!AV404)</f>
        <v>298799.39</v>
      </c>
      <c r="S404" s="17">
        <f t="shared" si="6"/>
        <v>1</v>
      </c>
      <c r="T404" s="11">
        <f>IF(RIGHT(B404)="O",0,IF(AND(R404=0,PAGAMENTOS!H404&lt;&gt;0),0,K404-R404))</f>
        <v>0</v>
      </c>
      <c r="U404" s="120" t="str">
        <f>IF(AND(OR(PAGAMENTOS!AG404&lt;&gt;"",PAGAMENTOS!AH404&lt;&gt;""),PAGAMENTOS!AK404=""),"4ª",IF(AND(OR(PAGAMENTOS!Y404&lt;&gt;"",PAGAMENTOS!Z404&lt;&gt;""),PAGAMENTOS!AC404=""),"3ª",IF(AND(OR(PAGAMENTOS!Q404&lt;&gt;"",PAGAMENTOS!R404&lt;&gt;""),PAGAMENTOS!U404=""),"2ª",IF(AND(OR(PAGAMENTOS!I404&lt;&gt;"",PAGAMENTOS!J404&lt;&gt;""),PAGAMENTOS!M404=""),"1ª","OK"))))</f>
        <v>OK</v>
      </c>
      <c r="V404" s="120" t="str">
        <f>IF(U404="4ª",IF(PAGAMENTOS!AH404="","AGUARDANDO VISTORIA","NO FINANCEIRO"),IF(U404="3ª",IF(PAGAMENTOS!Z404="","AGUARDANDO VISTORIA","NO FINANCEIRO"),IF(U404="2ª",IF(PAGAMENTOS!R404="","AGUARDANDO VISTORIA","NO FINANCEIRO"),IF(U404="1ª",IF(PAGAMENTOS!J404="","AGUARDANDO LIBERAÇÃO","NO FINANCEIRO"),"OK"))))</f>
        <v>OK</v>
      </c>
      <c r="W404" s="233" t="str">
        <f>IF(U404="4ª",IF(PAGAMENTOS!AH404="",PAGAMENTOS!AG404,PAGAMENTOS!AH404),IF(U404="3ª",IF(PAGAMENTOS!Z404="",PAGAMENTOS!Y404,PAGAMENTOS!Z404),IF(U404="2ª",IF(PAGAMENTOS!R404="",PAGAMENTOS!Q404,PAGAMENTOS!R404),IF(U404="1ª",IF(PAGAMENTOS!J404="",PAGAMENTOS!I404,PAGAMENTOS!J404),"OK"))))</f>
        <v>OK</v>
      </c>
      <c r="X404" s="18">
        <f>MAX(VISTORIA!Y404,VISTORIA!U404,VISTORIA!Q404,VISTORIA!M404,VISTORIA!I404)</f>
        <v>1</v>
      </c>
      <c r="Y404" s="18">
        <f>IF(VISTORIA!Y404&lt;&gt;"",VISTORIA!Y404,IF(VISTORIA!U404&lt;&gt;"",VISTORIA!U404,IF(VISTORIA!Q404&lt;&gt;"",VISTORIA!Q404,IF(VISTORIA!M404&lt;&gt;"",VISTORIA!M404,IF(VISTORIA!I404&lt;&gt;"",VISTORIA!I404,0)))))</f>
        <v>1</v>
      </c>
      <c r="Z404" s="233">
        <f>IF(VISTORIA!Y404&lt;&gt;"",VISTORIA!W404,IF(VISTORIA!U404&lt;&gt;"",VISTORIA!S404,IF(VISTORIA!Q404&lt;&gt;"",VISTORIA!O404,IF(VISTORIA!M404&lt;&gt;"",VISTORIA!K404,IF(VISTORIA!I404&lt;&gt;"",VISTORIA!G404,"NA")))))</f>
        <v>43285</v>
      </c>
      <c r="AA404" s="233">
        <f>IF(VISTORIA!Y404&lt;&gt;"",VISTORIA!X404,IF(VISTORIA!U404&lt;&gt;"",VISTORIA!T404,IF(VISTORIA!Q404&lt;&gt;"",VISTORIA!P404,IF(VISTORIA!M404&lt;&gt;"",VISTORIA!L404,IF(VISTORIA!I404&lt;&gt;"",VISTORIA!H404,"NA")))))</f>
        <v>43286</v>
      </c>
      <c r="AB404" s="233" t="str">
        <f>IF(OR(G404="AGUARDANDO PRESTAÇÃO DE CONTAS",G404="AGUARDANDO APROVAÇÃO PRESTAÇÃO DE CONTAS",G404="CONCLUÍDO"),"PTM CONCLUÍDO",IF(AND(VISTORIA!X404="",VISTORIA!W404&lt;&gt;""),VISTORIA!W404,IF(AND(VISTORIA!T404="",VISTORIA!S404&lt;&gt;""),VISTORIA!S404,IF(AND(VISTORIA!P404="",VISTORIA!O404&lt;&gt;""),VISTORIA!O404,IF(AND(VISTORIA!L404="",VISTORIA!K404&lt;&gt;""),VISTORIA!K404,IF(AND(VISTORIA!H404="",VISTORIA!G404&lt;&gt;""),VISTORIA!G404,"SEM PEDIDO"))))))</f>
        <v>SEM PEDIDO</v>
      </c>
      <c r="AC404" s="18" t="str">
        <f>IFERROR(INDEX('CONCLUSÃO INFORMAL'!404:404,MATCH(MAX('CONCLUSÃO INFORMAL'!H404,'CONCLUSÃO INFORMAL'!L404,'CONCLUSÃO INFORMAL'!P404),'CONCLUSÃO INFORMAL'!404:404,0)-1),"NÃO INFORMADO")</f>
        <v>NÃO INFORMADO</v>
      </c>
      <c r="AD404" s="233" t="str">
        <f>IFERROR(INDEX('CONCLUSÃO INFORMAL'!404:404,MATCH(MAX('CONCLUSÃO INFORMAL'!H404,'CONCLUSÃO INFORMAL'!L404,'CONCLUSÃO INFORMAL'!P404),'CONCLUSÃO INFORMAL'!404:404,0)),"NÃO INFORMADO")</f>
        <v>NÃO INFORMADO</v>
      </c>
      <c r="AE404" s="1950" t="str">
        <f>IFERROR(INDEX('CONCLUSÃO INFORMAL'!404:404,MATCH(MAX('CONCLUSÃO INFORMAL'!H404,'CONCLUSÃO INFORMAL'!L404,'CONCLUSÃO INFORMAL'!P404),'CONCLUSÃO INFORMAL'!404:404,0)+1),"NÃO INFORMADO")</f>
        <v>NÃO INFORMADO</v>
      </c>
    </row>
    <row r="405" spans="2:31" ht="43.5" x14ac:dyDescent="0.35">
      <c r="B405" s="7" t="str">
        <f>'INF GERAIS'!B405&amp;IFERROR(IF(INDEX(APOIO!$A$5:$A$50,MATCH('INF GERAIS'!N405,APOIO!$B$5:$B$50,0))="NÃO",APOIO!$A$2&amp;"NÃO VÁLIDO",""),"")</f>
        <v>2014.0381</v>
      </c>
      <c r="C405" s="1950" t="str">
        <f>'INF GERAIS'!C405</f>
        <v>AGRESTE SETENTRIONAL</v>
      </c>
      <c r="D405" s="1950" t="str">
        <f>'INF GERAIS'!D405</f>
        <v>SURUBIM</v>
      </c>
      <c r="E405" s="1950" t="str">
        <f>'INF GERAIS'!E405</f>
        <v>CONSTRUÇÃO DE UMA PRAÇA PÚBLICA - PRAÇA MARCELINO CHAMPAGNAT</v>
      </c>
      <c r="F405" s="1950" t="str">
        <f>'INF GERAIS'!G405</f>
        <v>NORMAL</v>
      </c>
      <c r="G405" s="12" t="str">
        <f>'INF GERAIS'!N405</f>
        <v>TERMO DE ENCERRAMENTO</v>
      </c>
      <c r="H405" s="1950" t="str">
        <f>'INF GERAIS'!O405</f>
        <v>CONCLUÍDA</v>
      </c>
      <c r="I405" s="11">
        <f>'INF GERAIS'!I405</f>
        <v>1660376.3766666667</v>
      </c>
      <c r="J405" s="11">
        <f>'INF GERAIS'!J405</f>
        <v>197563.35</v>
      </c>
      <c r="K405" s="11">
        <f>'INF GERAIS'!K405</f>
        <v>197563.35</v>
      </c>
      <c r="L405" s="11">
        <f>'INF GERAIS'!L405</f>
        <v>0</v>
      </c>
      <c r="M405" s="11">
        <f>'INF GERAIS'!M405</f>
        <v>0</v>
      </c>
      <c r="N405" s="233">
        <f>IF(MAX(PAGAMENTOS!M405,PAGAMENTOS!U405,PAGAMENTOS!AC405,PAGAMENTOS!AK405,PAGAMENTOS!AQ405,PAGAMENTOS!AW405)=0,"SEM PAGAMENTO",IFERROR(INDEX(PAGAMENTOS!405:405,MATCH(MAX(PAGAMENTOS!M405,PAGAMENTOS!U405,PAGAMENTOS!AC405,PAGAMENTOS!AK405,PAGAMENTOS!AQ405,PAGAMENTOS!AW405),PAGAMENTOS!405:405,0)),"SEM PAGAMENTO"))</f>
        <v>42366</v>
      </c>
      <c r="O405" s="120" t="str">
        <f>IF(MAX(PAGAMENTOS!M405,PAGAMENTOS!U405,PAGAMENTOS!AC405,PAGAMENTOS!AK405,PAGAMENTOS!AQ405,PAGAMENTOS!AW405)=0,"SEM PAGAMENTO",IFERROR(IF(MATCH(MAX(PAGAMENTOS!M405,PAGAMENTOS!U405,PAGAMENTOS!AC405,PAGAMENTOS!AK405,PAGAMENTOS!AQ405,PAGAMENTOS!AW405),PAGAMENTOS!405:405,0)&gt;40,INDEX(PAGAMENTOS!405:405,MATCH(MAX(PAGAMENTOS!M405,PAGAMENTOS!U405,PAGAMENTOS!AC405,PAGAMENTOS!AK405,PAGAMENTOS!AQ405,PAGAMENTOS!AW405),PAGAMENTOS!405:405,0)-2)&amp;" P COMP.",IF(MATCH(MAX(PAGAMENTOS!M405,PAGAMENTOS!U405,PAGAMENTOS!AC405,PAGAMENTOS!AK405,PAGAMENTOS!AQ405,PAGAMENTOS!AW405),PAGAMENTOS!405:405,0)=13,"1ª P",IF(MATCH(MAX(PAGAMENTOS!M405,PAGAMENTOS!U405,PAGAMENTOS!AC405,PAGAMENTOS!AK405,PAGAMENTOS!AQ405,PAGAMENTOS!AW405),PAGAMENTOS!405:405,0)=21,"2ª P",IF(MATCH(MAX(PAGAMENTOS!M405,PAGAMENTOS!U405,PAGAMENTOS!AC405,PAGAMENTOS!AK405,PAGAMENTOS!AQ405,PAGAMENTOS!AW405),PAGAMENTOS!405:405,0)=29,"3ª P",IF(PAGAMENTOS!AC405=PAGAMENTOS!AK405,"4ª P","4ª P"))))),"SEM PAGAMENTO"))</f>
        <v>3ª P</v>
      </c>
      <c r="P405" s="11">
        <f>IF(MAX(PAGAMENTOS!M405,PAGAMENTOS!U405,PAGAMENTOS!AC405,PAGAMENTOS!AK405,PAGAMENTOS!AQ405,PAGAMENTOS!AW405)=0,"SEM PAGAMENTO",IFERROR(INDEX(PAGAMENTOS!405:405,MATCH(MAX(PAGAMENTOS!M405,PAGAMENTOS!U405,PAGAMENTOS!AC405,PAGAMENTOS!AK405,PAGAMENTOS!AQ405,PAGAMENTOS!AW405),PAGAMENTOS!405:405,0)-1),"SEM PAGAMENTO"))</f>
        <v>39512.75</v>
      </c>
      <c r="Q405" s="11">
        <f>SUM(PAGAMENTOS!G405,PAGAMENTOS!L405,PAGAMENTOS!T405,PAGAMENTOS!AB405,PAGAMENTOS!AJ405,PAGAMENTOS!AP405,PAGAMENTOS!AV405)</f>
        <v>197563.43</v>
      </c>
      <c r="R405" s="11">
        <f>SUM(PAGAMENTOS!G405,PAGAMENTOS!H405,PAGAMENTOS!L405,PAGAMENTOS!T405,PAGAMENTOS!AB405,PAGAMENTOS!AJ405,PAGAMENTOS!AP405,PAGAMENTOS!AV405)</f>
        <v>197563.43</v>
      </c>
      <c r="S405" s="17">
        <f t="shared" si="6"/>
        <v>1.0000004049334048</v>
      </c>
      <c r="T405" s="11">
        <f>IF(RIGHT(B405)="O",0,IF(AND(R405=0,PAGAMENTOS!H405&lt;&gt;0),0,K405-R405))</f>
        <v>-7.9999999987194315E-2</v>
      </c>
      <c r="U405" s="120" t="str">
        <f>IF(AND(OR(PAGAMENTOS!AG405&lt;&gt;"",PAGAMENTOS!AH405&lt;&gt;""),PAGAMENTOS!AK405=""),"4ª",IF(AND(OR(PAGAMENTOS!Y405&lt;&gt;"",PAGAMENTOS!Z405&lt;&gt;""),PAGAMENTOS!AC405=""),"3ª",IF(AND(OR(PAGAMENTOS!Q405&lt;&gt;"",PAGAMENTOS!R405&lt;&gt;""),PAGAMENTOS!U405=""),"2ª",IF(AND(OR(PAGAMENTOS!I405&lt;&gt;"",PAGAMENTOS!J405&lt;&gt;""),PAGAMENTOS!M405=""),"1ª","OK"))))</f>
        <v>OK</v>
      </c>
      <c r="V405" s="120" t="str">
        <f>IF(U405="4ª",IF(PAGAMENTOS!AH405="","AGUARDANDO VISTORIA","NO FINANCEIRO"),IF(U405="3ª",IF(PAGAMENTOS!Z405="","AGUARDANDO VISTORIA","NO FINANCEIRO"),IF(U405="2ª",IF(PAGAMENTOS!R405="","AGUARDANDO VISTORIA","NO FINANCEIRO"),IF(U405="1ª",IF(PAGAMENTOS!J405="","AGUARDANDO LIBERAÇÃO","NO FINANCEIRO"),"OK"))))</f>
        <v>OK</v>
      </c>
      <c r="W405" s="233" t="str">
        <f>IF(U405="4ª",IF(PAGAMENTOS!AH405="",PAGAMENTOS!AG405,PAGAMENTOS!AH405),IF(U405="3ª",IF(PAGAMENTOS!Z405="",PAGAMENTOS!Y405,PAGAMENTOS!Z405),IF(U405="2ª",IF(PAGAMENTOS!R405="",PAGAMENTOS!Q405,PAGAMENTOS!R405),IF(U405="1ª",IF(PAGAMENTOS!J405="",PAGAMENTOS!I405,PAGAMENTOS!J405),"OK"))))</f>
        <v>OK</v>
      </c>
      <c r="X405" s="18">
        <f>MAX(VISTORIA!Y405,VISTORIA!U405,VISTORIA!Q405,VISTORIA!M405,VISTORIA!I405)</f>
        <v>1</v>
      </c>
      <c r="Y405" s="18">
        <f>IF(VISTORIA!Y405&lt;&gt;"",VISTORIA!Y405,IF(VISTORIA!U405&lt;&gt;"",VISTORIA!U405,IF(VISTORIA!Q405&lt;&gt;"",VISTORIA!Q405,IF(VISTORIA!M405&lt;&gt;"",VISTORIA!M405,IF(VISTORIA!I405&lt;&gt;"",VISTORIA!I405,0)))))</f>
        <v>1</v>
      </c>
      <c r="Z405" s="233">
        <f>IF(VISTORIA!Y405&lt;&gt;"",VISTORIA!W405,IF(VISTORIA!U405&lt;&gt;"",VISTORIA!S405,IF(VISTORIA!Q405&lt;&gt;"",VISTORIA!O405,IF(VISTORIA!M405&lt;&gt;"",VISTORIA!K405,IF(VISTORIA!I405&lt;&gt;"",VISTORIA!G405,"NA")))))</f>
        <v>42332</v>
      </c>
      <c r="AA405" s="233">
        <f>IF(VISTORIA!Y405&lt;&gt;"",VISTORIA!X405,IF(VISTORIA!U405&lt;&gt;"",VISTORIA!T405,IF(VISTORIA!Q405&lt;&gt;"",VISTORIA!P405,IF(VISTORIA!M405&lt;&gt;"",VISTORIA!L405,IF(VISTORIA!I405&lt;&gt;"",VISTORIA!H405,"NA")))))</f>
        <v>42349</v>
      </c>
      <c r="AB405" s="233" t="str">
        <f>IF(OR(G405="AGUARDANDO PRESTAÇÃO DE CONTAS",G405="AGUARDANDO APROVAÇÃO PRESTAÇÃO DE CONTAS",G405="CONCLUÍDO"),"PTM CONCLUÍDO",IF(AND(VISTORIA!X405="",VISTORIA!W405&lt;&gt;""),VISTORIA!W405,IF(AND(VISTORIA!T405="",VISTORIA!S405&lt;&gt;""),VISTORIA!S405,IF(AND(VISTORIA!P405="",VISTORIA!O405&lt;&gt;""),VISTORIA!O405,IF(AND(VISTORIA!L405="",VISTORIA!K405&lt;&gt;""),VISTORIA!K405,IF(AND(VISTORIA!H405="",VISTORIA!G405&lt;&gt;""),VISTORIA!G405,"SEM PEDIDO"))))))</f>
        <v>SEM PEDIDO</v>
      </c>
      <c r="AC405" s="18" t="str">
        <f>IFERROR(INDEX('CONCLUSÃO INFORMAL'!405:405,MATCH(MAX('CONCLUSÃO INFORMAL'!H405,'CONCLUSÃO INFORMAL'!L405,'CONCLUSÃO INFORMAL'!P405),'CONCLUSÃO INFORMAL'!405:405,0)-1),"NÃO INFORMADO")</f>
        <v>NÃO INFORMADO</v>
      </c>
      <c r="AD405" s="233" t="str">
        <f>IFERROR(INDEX('CONCLUSÃO INFORMAL'!405:405,MATCH(MAX('CONCLUSÃO INFORMAL'!H405,'CONCLUSÃO INFORMAL'!L405,'CONCLUSÃO INFORMAL'!P405),'CONCLUSÃO INFORMAL'!405:405,0)),"NÃO INFORMADO")</f>
        <v>NÃO INFORMADO</v>
      </c>
      <c r="AE405" s="1950" t="str">
        <f>IFERROR(INDEX('CONCLUSÃO INFORMAL'!405:405,MATCH(MAX('CONCLUSÃO INFORMAL'!H405,'CONCLUSÃO INFORMAL'!L405,'CONCLUSÃO INFORMAL'!P405),'CONCLUSÃO INFORMAL'!405:405,0)+1),"NÃO INFORMADO")</f>
        <v>NÃO INFORMADO</v>
      </c>
    </row>
    <row r="406" spans="2:31" ht="58" x14ac:dyDescent="0.35">
      <c r="B406" s="7" t="str">
        <f>'INF GERAIS'!B406&amp;IFERROR(IF(INDEX(APOIO!$A$5:$A$50,MATCH('INF GERAIS'!N406,APOIO!$B$5:$B$50,0))="NÃO",APOIO!$A$2&amp;"NÃO VÁLIDO",""),"")</f>
        <v>2014.0382</v>
      </c>
      <c r="C406" s="1950" t="str">
        <f>'INF GERAIS'!C406</f>
        <v>AGRESTE SETENTRIONAL</v>
      </c>
      <c r="D406" s="1950" t="str">
        <f>'INF GERAIS'!D406</f>
        <v>SURUBIM</v>
      </c>
      <c r="E406" s="1950" t="str">
        <f>'INF GERAIS'!E406</f>
        <v>PAVIMENTAÇÃO EM PARALELEPÍPEDOS GRANÍTICOS EM DIVERSAS RUAS DO MUNICÍPIO</v>
      </c>
      <c r="F406" s="1950" t="str">
        <f>'INF GERAIS'!G406</f>
        <v>NORMAL</v>
      </c>
      <c r="G406" s="12" t="str">
        <f>'INF GERAIS'!N406</f>
        <v>EM CONFERÊNCIA PARA TEMAI</v>
      </c>
      <c r="H406" s="1950" t="str">
        <f>'INF GERAIS'!O406</f>
        <v>CONCLUÍDA</v>
      </c>
      <c r="I406" s="11">
        <f>'INF GERAIS'!I406</f>
        <v>1660376.3766666667</v>
      </c>
      <c r="J406" s="11">
        <f>'INF GERAIS'!J406</f>
        <v>1225319.78</v>
      </c>
      <c r="K406" s="11">
        <f>'INF GERAIS'!K406</f>
        <v>1153577.56</v>
      </c>
      <c r="L406" s="11">
        <f>'INF GERAIS'!L406</f>
        <v>1</v>
      </c>
      <c r="M406" s="11">
        <f>'INF GERAIS'!M406</f>
        <v>16194.75</v>
      </c>
      <c r="N406" s="233">
        <f>IF(MAX(PAGAMENTOS!M406,PAGAMENTOS!U406,PAGAMENTOS!AC406,PAGAMENTOS!AK406,PAGAMENTOS!AQ406,PAGAMENTOS!AW406)=0,"SEM PAGAMENTO",IFERROR(INDEX(PAGAMENTOS!406:406,MATCH(MAX(PAGAMENTOS!M406,PAGAMENTOS!U406,PAGAMENTOS!AC406,PAGAMENTOS!AK406,PAGAMENTOS!AQ406,PAGAMENTOS!AW406),PAGAMENTOS!406:406,0)),"SEM PAGAMENTO"))</f>
        <v>43328</v>
      </c>
      <c r="O406" s="120" t="str">
        <f>IF(MAX(PAGAMENTOS!M406,PAGAMENTOS!U406,PAGAMENTOS!AC406,PAGAMENTOS!AK406,PAGAMENTOS!AQ406,PAGAMENTOS!AW406)=0,"SEM PAGAMENTO",IFERROR(IF(MATCH(MAX(PAGAMENTOS!M406,PAGAMENTOS!U406,PAGAMENTOS!AC406,PAGAMENTOS!AK406,PAGAMENTOS!AQ406,PAGAMENTOS!AW406),PAGAMENTOS!406:406,0)&gt;40,INDEX(PAGAMENTOS!406:406,MATCH(MAX(PAGAMENTOS!M406,PAGAMENTOS!U406,PAGAMENTOS!AC406,PAGAMENTOS!AK406,PAGAMENTOS!AQ406,PAGAMENTOS!AW406),PAGAMENTOS!406:406,0)-2)&amp;" P COMP.",IF(MATCH(MAX(PAGAMENTOS!M406,PAGAMENTOS!U406,PAGAMENTOS!AC406,PAGAMENTOS!AK406,PAGAMENTOS!AQ406,PAGAMENTOS!AW406),PAGAMENTOS!406:406,0)=13,"1ª P",IF(MATCH(MAX(PAGAMENTOS!M406,PAGAMENTOS!U406,PAGAMENTOS!AC406,PAGAMENTOS!AK406,PAGAMENTOS!AQ406,PAGAMENTOS!AW406),PAGAMENTOS!406:406,0)=21,"2ª P",IF(MATCH(MAX(PAGAMENTOS!M406,PAGAMENTOS!U406,PAGAMENTOS!AC406,PAGAMENTOS!AK406,PAGAMENTOS!AQ406,PAGAMENTOS!AW406),PAGAMENTOS!406:406,0)=29,"3ª P",IF(PAGAMENTOS!AC406=PAGAMENTOS!AK406,"4ª P","4ª P"))))),"SEM PAGAMENTO"))</f>
        <v>4ª P</v>
      </c>
      <c r="P406" s="11">
        <f>IF(MAX(PAGAMENTOS!M406,PAGAMENTOS!U406,PAGAMENTOS!AC406,PAGAMENTOS!AK406,PAGAMENTOS!AQ406,PAGAMENTOS!AW406)=0,"SEM PAGAMENTO",IFERROR(INDEX(PAGAMENTOS!406:406,MATCH(MAX(PAGAMENTOS!M406,PAGAMENTOS!U406,PAGAMENTOS!AC406,PAGAMENTOS!AK406,PAGAMENTOS!AQ406,PAGAMENTOS!AW406),PAGAMENTOS!406:406,0)-1),"SEM PAGAMENTO"))</f>
        <v>321124.36</v>
      </c>
      <c r="Q406" s="11">
        <f>SUM(PAGAMENTOS!G406,PAGAMENTOS!L406,PAGAMENTOS!T406,PAGAMENTOS!AB406,PAGAMENTOS!AJ406,PAGAMENTOS!AP406,PAGAMENTOS!AV406)</f>
        <v>1153577.56</v>
      </c>
      <c r="R406" s="11">
        <f>SUM(PAGAMENTOS!G406,PAGAMENTOS!H406,PAGAMENTOS!L406,PAGAMENTOS!T406,PAGAMENTOS!AB406,PAGAMENTOS!AJ406,PAGAMENTOS!AP406,PAGAMENTOS!AV406)</f>
        <v>1153577.56</v>
      </c>
      <c r="S406" s="17">
        <f t="shared" si="6"/>
        <v>1</v>
      </c>
      <c r="T406" s="11">
        <f>IF(RIGHT(B406)="O",0,IF(AND(R406=0,PAGAMENTOS!H406&lt;&gt;0),0,K406-R406))</f>
        <v>0</v>
      </c>
      <c r="U406" s="120" t="str">
        <f>IF(AND(OR(PAGAMENTOS!AG406&lt;&gt;"",PAGAMENTOS!AH406&lt;&gt;""),PAGAMENTOS!AK406=""),"4ª",IF(AND(OR(PAGAMENTOS!Y406&lt;&gt;"",PAGAMENTOS!Z406&lt;&gt;""),PAGAMENTOS!AC406=""),"3ª",IF(AND(OR(PAGAMENTOS!Q406&lt;&gt;"",PAGAMENTOS!R406&lt;&gt;""),PAGAMENTOS!U406=""),"2ª",IF(AND(OR(PAGAMENTOS!I406&lt;&gt;"",PAGAMENTOS!J406&lt;&gt;""),PAGAMENTOS!M406=""),"1ª","OK"))))</f>
        <v>OK</v>
      </c>
      <c r="V406" s="120" t="str">
        <f>IF(U406="4ª",IF(PAGAMENTOS!AH406="","AGUARDANDO VISTORIA","NO FINANCEIRO"),IF(U406="3ª",IF(PAGAMENTOS!Z406="","AGUARDANDO VISTORIA","NO FINANCEIRO"),IF(U406="2ª",IF(PAGAMENTOS!R406="","AGUARDANDO VISTORIA","NO FINANCEIRO"),IF(U406="1ª",IF(PAGAMENTOS!J406="","AGUARDANDO LIBERAÇÃO","NO FINANCEIRO"),"OK"))))</f>
        <v>OK</v>
      </c>
      <c r="W406" s="233" t="str">
        <f>IF(U406="4ª",IF(PAGAMENTOS!AH406="",PAGAMENTOS!AG406,PAGAMENTOS!AH406),IF(U406="3ª",IF(PAGAMENTOS!Z406="",PAGAMENTOS!Y406,PAGAMENTOS!Z406),IF(U406="2ª",IF(PAGAMENTOS!R406="",PAGAMENTOS!Q406,PAGAMENTOS!R406),IF(U406="1ª",IF(PAGAMENTOS!J406="",PAGAMENTOS!I406,PAGAMENTOS!J406),"OK"))))</f>
        <v>OK</v>
      </c>
      <c r="X406" s="18">
        <f>MAX(VISTORIA!Y406,VISTORIA!U406,VISTORIA!Q406,VISTORIA!M406,VISTORIA!I406)</f>
        <v>1</v>
      </c>
      <c r="Y406" s="18">
        <f>IF(VISTORIA!Y406&lt;&gt;"",VISTORIA!Y406,IF(VISTORIA!U406&lt;&gt;"",VISTORIA!U406,IF(VISTORIA!Q406&lt;&gt;"",VISTORIA!Q406,IF(VISTORIA!M406&lt;&gt;"",VISTORIA!M406,IF(VISTORIA!I406&lt;&gt;"",VISTORIA!I406,0)))))</f>
        <v>1</v>
      </c>
      <c r="Z406" s="233">
        <f>IF(VISTORIA!Y406&lt;&gt;"",VISTORIA!W406,IF(VISTORIA!U406&lt;&gt;"",VISTORIA!S406,IF(VISTORIA!Q406&lt;&gt;"",VISTORIA!O406,IF(VISTORIA!M406&lt;&gt;"",VISTORIA!K406,IF(VISTORIA!I406&lt;&gt;"",VISTORIA!G406,"NA")))))</f>
        <v>43284</v>
      </c>
      <c r="AA406" s="233">
        <f>IF(VISTORIA!Y406&lt;&gt;"",VISTORIA!X406,IF(VISTORIA!U406&lt;&gt;"",VISTORIA!T406,IF(VISTORIA!Q406&lt;&gt;"",VISTORIA!P406,IF(VISTORIA!M406&lt;&gt;"",VISTORIA!L406,IF(VISTORIA!I406&lt;&gt;"",VISTORIA!H406,"NA")))))</f>
        <v>43293</v>
      </c>
      <c r="AB406" s="233" t="str">
        <f>IF(OR(G406="AGUARDANDO PRESTAÇÃO DE CONTAS",G406="AGUARDANDO APROVAÇÃO PRESTAÇÃO DE CONTAS",G406="CONCLUÍDO"),"PTM CONCLUÍDO",IF(AND(VISTORIA!X406="",VISTORIA!W406&lt;&gt;""),VISTORIA!W406,IF(AND(VISTORIA!T406="",VISTORIA!S406&lt;&gt;""),VISTORIA!S406,IF(AND(VISTORIA!P406="",VISTORIA!O406&lt;&gt;""),VISTORIA!O406,IF(AND(VISTORIA!L406="",VISTORIA!K406&lt;&gt;""),VISTORIA!K406,IF(AND(VISTORIA!H406="",VISTORIA!G406&lt;&gt;""),VISTORIA!G406,"SEM PEDIDO"))))))</f>
        <v>SEM PEDIDO</v>
      </c>
      <c r="AC406" s="18" t="str">
        <f>IFERROR(INDEX('CONCLUSÃO INFORMAL'!406:406,MATCH(MAX('CONCLUSÃO INFORMAL'!H406,'CONCLUSÃO INFORMAL'!L406,'CONCLUSÃO INFORMAL'!P406),'CONCLUSÃO INFORMAL'!406:406,0)-1),"NÃO INFORMADO")</f>
        <v>NÃO INFORMADO</v>
      </c>
      <c r="AD406" s="233" t="str">
        <f>IFERROR(INDEX('CONCLUSÃO INFORMAL'!406:406,MATCH(MAX('CONCLUSÃO INFORMAL'!H406,'CONCLUSÃO INFORMAL'!L406,'CONCLUSÃO INFORMAL'!P406),'CONCLUSÃO INFORMAL'!406:406,0)),"NÃO INFORMADO")</f>
        <v>NÃO INFORMADO</v>
      </c>
      <c r="AE406" s="1950" t="str">
        <f>IFERROR(INDEX('CONCLUSÃO INFORMAL'!406:406,MATCH(MAX('CONCLUSÃO INFORMAL'!H406,'CONCLUSÃO INFORMAL'!L406,'CONCLUSÃO INFORMAL'!P406),'CONCLUSÃO INFORMAL'!406:406,0)+1),"NÃO INFORMADO")</f>
        <v>NÃO INFORMADO</v>
      </c>
    </row>
    <row r="407" spans="2:31" ht="58" x14ac:dyDescent="0.35">
      <c r="B407" s="7" t="str">
        <f>'INF GERAIS'!B407&amp;IFERROR(IF(INDEX(APOIO!$A$5:$A$50,MATCH('INF GERAIS'!N407,APOIO!$B$5:$B$50,0))="NÃO",APOIO!$A$2&amp;"NÃO VÁLIDO",""),"")</f>
        <v>2014.0383</v>
      </c>
      <c r="C407" s="1950" t="str">
        <f>'INF GERAIS'!C407</f>
        <v>SERTÃO DO PAJEÚ</v>
      </c>
      <c r="D407" s="1950" t="str">
        <f>'INF GERAIS'!D407</f>
        <v>TABIRA</v>
      </c>
      <c r="E407" s="1950" t="str">
        <f>'INF GERAIS'!E407</f>
        <v>PAVIMENTAÇÃO COM PARALELEPÍPEDOS GRANÍTICOS EM DIVERSAS RUAS DO MUNICÍPIO</v>
      </c>
      <c r="F407" s="1950" t="str">
        <f>'INF GERAIS'!G407</f>
        <v>NORMAL</v>
      </c>
      <c r="G407" s="12" t="str">
        <f>'INF GERAIS'!N407</f>
        <v>EM CONFERÊNCIA PARA TEMAI</v>
      </c>
      <c r="H407" s="1950" t="str">
        <f>'INF GERAIS'!O407</f>
        <v>CONCLUÍDA</v>
      </c>
      <c r="I407" s="11">
        <f>'INF GERAIS'!I407</f>
        <v>1056603.1616666669</v>
      </c>
      <c r="J407" s="11">
        <f>'INF GERAIS'!J407</f>
        <v>1056603.1616666669</v>
      </c>
      <c r="K407" s="11">
        <f>'INF GERAIS'!K407</f>
        <v>1056603.1616666669</v>
      </c>
      <c r="L407" s="11">
        <f>'INF GERAIS'!L407</f>
        <v>0</v>
      </c>
      <c r="M407" s="11">
        <f>'INF GERAIS'!M407</f>
        <v>0</v>
      </c>
      <c r="N407" s="233">
        <f>IF(MAX(PAGAMENTOS!M407,PAGAMENTOS!U407,PAGAMENTOS!AC407,PAGAMENTOS!AK407,PAGAMENTOS!AQ407,PAGAMENTOS!AW407)=0,"SEM PAGAMENTO",IFERROR(INDEX(PAGAMENTOS!407:407,MATCH(MAX(PAGAMENTOS!M407,PAGAMENTOS!U407,PAGAMENTOS!AC407,PAGAMENTOS!AK407,PAGAMENTOS!AQ407,PAGAMENTOS!AW407),PAGAMENTOS!407:407,0)),"SEM PAGAMENTO"))</f>
        <v>43776</v>
      </c>
      <c r="O407" s="120" t="str">
        <f>IF(MAX(PAGAMENTOS!M407,PAGAMENTOS!U407,PAGAMENTOS!AC407,PAGAMENTOS!AK407,PAGAMENTOS!AQ407,PAGAMENTOS!AW407)=0,"SEM PAGAMENTO",IFERROR(IF(MATCH(MAX(PAGAMENTOS!M407,PAGAMENTOS!U407,PAGAMENTOS!AC407,PAGAMENTOS!AK407,PAGAMENTOS!AQ407,PAGAMENTOS!AW407),PAGAMENTOS!407:407,0)&gt;40,INDEX(PAGAMENTOS!407:407,MATCH(MAX(PAGAMENTOS!M407,PAGAMENTOS!U407,PAGAMENTOS!AC407,PAGAMENTOS!AK407,PAGAMENTOS!AQ407,PAGAMENTOS!AW407),PAGAMENTOS!407:407,0)-2)&amp;" P COMP.",IF(MATCH(MAX(PAGAMENTOS!M407,PAGAMENTOS!U407,PAGAMENTOS!AC407,PAGAMENTOS!AK407,PAGAMENTOS!AQ407,PAGAMENTOS!AW407),PAGAMENTOS!407:407,0)=13,"1ª P",IF(MATCH(MAX(PAGAMENTOS!M407,PAGAMENTOS!U407,PAGAMENTOS!AC407,PAGAMENTOS!AK407,PAGAMENTOS!AQ407,PAGAMENTOS!AW407),PAGAMENTOS!407:407,0)=21,"2ª P",IF(MATCH(MAX(PAGAMENTOS!M407,PAGAMENTOS!U407,PAGAMENTOS!AC407,PAGAMENTOS!AK407,PAGAMENTOS!AQ407,PAGAMENTOS!AW407),PAGAMENTOS!407:407,0)=29,"3ª P",IF(PAGAMENTOS!AC407=PAGAMENTOS!AK407,"4ª P","4ª P"))))),"SEM PAGAMENTO"))</f>
        <v>4ª P</v>
      </c>
      <c r="P407" s="11">
        <f>IF(MAX(PAGAMENTOS!M407,PAGAMENTOS!U407,PAGAMENTOS!AC407,PAGAMENTOS!AK407,PAGAMENTOS!AQ407,PAGAMENTOS!AW407)=0,"SEM PAGAMENTO",IFERROR(INDEX(PAGAMENTOS!407:407,MATCH(MAX(PAGAMENTOS!M407,PAGAMENTOS!U407,PAGAMENTOS!AC407,PAGAMENTOS!AK407,PAGAMENTOS!AQ407,PAGAMENTOS!AW407),PAGAMENTOS!407:407,0)-1),"SEM PAGAMENTO"))</f>
        <v>211320.64</v>
      </c>
      <c r="Q407" s="11">
        <f>SUM(PAGAMENTOS!G407,PAGAMENTOS!L407,PAGAMENTOS!T407,PAGAMENTOS!AB407,PAGAMENTOS!AJ407,PAGAMENTOS!AP407,PAGAMENTOS!AV407)</f>
        <v>1056603.1600000001</v>
      </c>
      <c r="R407" s="11">
        <f>SUM(PAGAMENTOS!G407,PAGAMENTOS!H407,PAGAMENTOS!L407,PAGAMENTOS!T407,PAGAMENTOS!AB407,PAGAMENTOS!AJ407,PAGAMENTOS!AP407,PAGAMENTOS!AV407)</f>
        <v>1056603.1600000001</v>
      </c>
      <c r="S407" s="17">
        <f t="shared" si="6"/>
        <v>0.99999999842261811</v>
      </c>
      <c r="T407" s="11">
        <f>IF(RIGHT(B407)="O",0,IF(AND(R407=0,PAGAMENTOS!H407&lt;&gt;0),0,K407-R407))</f>
        <v>1.6666667070239782E-3</v>
      </c>
      <c r="U407" s="120" t="str">
        <f>IF(AND(OR(PAGAMENTOS!AG407&lt;&gt;"",PAGAMENTOS!AH407&lt;&gt;""),PAGAMENTOS!AK407=""),"4ª",IF(AND(OR(PAGAMENTOS!Y407&lt;&gt;"",PAGAMENTOS!Z407&lt;&gt;""),PAGAMENTOS!AC407=""),"3ª",IF(AND(OR(PAGAMENTOS!Q407&lt;&gt;"",PAGAMENTOS!R407&lt;&gt;""),PAGAMENTOS!U407=""),"2ª",IF(AND(OR(PAGAMENTOS!I407&lt;&gt;"",PAGAMENTOS!J407&lt;&gt;""),PAGAMENTOS!M407=""),"1ª","OK"))))</f>
        <v>OK</v>
      </c>
      <c r="V407" s="120" t="str">
        <f>IF(U407="4ª",IF(PAGAMENTOS!AH407="","AGUARDANDO VISTORIA","NO FINANCEIRO"),IF(U407="3ª",IF(PAGAMENTOS!Z407="","AGUARDANDO VISTORIA","NO FINANCEIRO"),IF(U407="2ª",IF(PAGAMENTOS!R407="","AGUARDANDO VISTORIA","NO FINANCEIRO"),IF(U407="1ª",IF(PAGAMENTOS!J407="","AGUARDANDO LIBERAÇÃO","NO FINANCEIRO"),"OK"))))</f>
        <v>OK</v>
      </c>
      <c r="W407" s="233" t="str">
        <f>IF(U407="4ª",IF(PAGAMENTOS!AH407="",PAGAMENTOS!AG407,PAGAMENTOS!AH407),IF(U407="3ª",IF(PAGAMENTOS!Z407="",PAGAMENTOS!Y407,PAGAMENTOS!Z407),IF(U407="2ª",IF(PAGAMENTOS!R407="",PAGAMENTOS!Q407,PAGAMENTOS!R407),IF(U407="1ª",IF(PAGAMENTOS!J407="",PAGAMENTOS!I407,PAGAMENTOS!J407),"OK"))))</f>
        <v>OK</v>
      </c>
      <c r="X407" s="18">
        <f>MAX(VISTORIA!Y407,VISTORIA!U407,VISTORIA!Q407,VISTORIA!M407,VISTORIA!I407)</f>
        <v>1</v>
      </c>
      <c r="Y407" s="18">
        <f>IF(VISTORIA!Y407&lt;&gt;"",VISTORIA!Y407,IF(VISTORIA!U407&lt;&gt;"",VISTORIA!U407,IF(VISTORIA!Q407&lt;&gt;"",VISTORIA!Q407,IF(VISTORIA!M407&lt;&gt;"",VISTORIA!M407,IF(VISTORIA!I407&lt;&gt;"",VISTORIA!I407,0)))))</f>
        <v>1</v>
      </c>
      <c r="Z407" s="233">
        <f>IF(VISTORIA!Y407&lt;&gt;"",VISTORIA!W407,IF(VISTORIA!U407&lt;&gt;"",VISTORIA!S407,IF(VISTORIA!Q407&lt;&gt;"",VISTORIA!O407,IF(VISTORIA!M407&lt;&gt;"",VISTORIA!K407,IF(VISTORIA!I407&lt;&gt;"",VISTORIA!G407,"NA")))))</f>
        <v>43194</v>
      </c>
      <c r="AA407" s="233">
        <f>IF(VISTORIA!Y407&lt;&gt;"",VISTORIA!X407,IF(VISTORIA!U407&lt;&gt;"",VISTORIA!T407,IF(VISTORIA!Q407&lt;&gt;"",VISTORIA!P407,IF(VISTORIA!M407&lt;&gt;"",VISTORIA!L407,IF(VISTORIA!I407&lt;&gt;"",VISTORIA!H407,"NA")))))</f>
        <v>43214</v>
      </c>
      <c r="AB407" s="233" t="str">
        <f>IF(OR(G407="AGUARDANDO PRESTAÇÃO DE CONTAS",G407="AGUARDANDO APROVAÇÃO PRESTAÇÃO DE CONTAS",G407="CONCLUÍDO"),"PTM CONCLUÍDO",IF(AND(VISTORIA!X407="",VISTORIA!W407&lt;&gt;""),VISTORIA!W407,IF(AND(VISTORIA!T407="",VISTORIA!S407&lt;&gt;""),VISTORIA!S407,IF(AND(VISTORIA!P407="",VISTORIA!O407&lt;&gt;""),VISTORIA!O407,IF(AND(VISTORIA!L407="",VISTORIA!K407&lt;&gt;""),VISTORIA!K407,IF(AND(VISTORIA!H407="",VISTORIA!G407&lt;&gt;""),VISTORIA!G407,"SEM PEDIDO"))))))</f>
        <v>SEM PEDIDO</v>
      </c>
      <c r="AC407" s="18" t="str">
        <f>IFERROR(INDEX('CONCLUSÃO INFORMAL'!407:407,MATCH(MAX('CONCLUSÃO INFORMAL'!H407,'CONCLUSÃO INFORMAL'!L407,'CONCLUSÃO INFORMAL'!P407),'CONCLUSÃO INFORMAL'!407:407,0)-1),"NÃO INFORMADO")</f>
        <v>NÃO INFORMADO</v>
      </c>
      <c r="AD407" s="233" t="str">
        <f>IFERROR(INDEX('CONCLUSÃO INFORMAL'!407:407,MATCH(MAX('CONCLUSÃO INFORMAL'!H407,'CONCLUSÃO INFORMAL'!L407,'CONCLUSÃO INFORMAL'!P407),'CONCLUSÃO INFORMAL'!407:407,0)),"NÃO INFORMADO")</f>
        <v>NÃO INFORMADO</v>
      </c>
      <c r="AE407" s="1950" t="str">
        <f>IFERROR(INDEX('CONCLUSÃO INFORMAL'!407:407,MATCH(MAX('CONCLUSÃO INFORMAL'!H407,'CONCLUSÃO INFORMAL'!L407,'CONCLUSÃO INFORMAL'!P407),'CONCLUSÃO INFORMAL'!407:407,0)+1),"NÃO INFORMADO")</f>
        <v>NÃO INFORMADO</v>
      </c>
    </row>
    <row r="408" spans="2:31" ht="43.5" x14ac:dyDescent="0.35">
      <c r="B408" s="7" t="str">
        <f>'INF GERAIS'!B408&amp;IFERROR(IF(INDEX(APOIO!$A$5:$A$50,MATCH('INF GERAIS'!N408,APOIO!$B$5:$B$50,0))="NÃO",APOIO!$A$2&amp;"NÃO VÁLIDO",""),"")</f>
        <v>2014.0384</v>
      </c>
      <c r="C408" s="1950" t="str">
        <f>'INF GERAIS'!C408</f>
        <v>AGRESTE CENTRAL</v>
      </c>
      <c r="D408" s="1950" t="str">
        <f>'INF GERAIS'!D408</f>
        <v>TACAIMBÓ</v>
      </c>
      <c r="E408" s="1950" t="str">
        <f>'INF GERAIS'!E408</f>
        <v>CONSTRUÇÃO DE CANAL DE DRENAGEM</v>
      </c>
      <c r="F408" s="1950" t="str">
        <f>'INF GERAIS'!G408</f>
        <v>NORMAL</v>
      </c>
      <c r="G408" s="1950" t="str">
        <f>'INF GERAIS'!N408</f>
        <v>AGUARDANDO PRESTAÇÃO DE CONTAS</v>
      </c>
      <c r="H408" s="1950" t="str">
        <f>'INF GERAIS'!O408</f>
        <v>CONCLUÍDA</v>
      </c>
      <c r="I408" s="11">
        <f>'INF GERAIS'!I408</f>
        <v>603773.24</v>
      </c>
      <c r="J408" s="11">
        <f>'INF GERAIS'!J408</f>
        <v>473465.59</v>
      </c>
      <c r="K408" s="11">
        <f>'INF GERAIS'!K408</f>
        <v>473465.59</v>
      </c>
      <c r="L408" s="11">
        <f>'INF GERAIS'!L408</f>
        <v>0</v>
      </c>
      <c r="M408" s="11">
        <f>'INF GERAIS'!M408</f>
        <v>0</v>
      </c>
      <c r="N408" s="233">
        <f>IF(MAX(PAGAMENTOS!M408,PAGAMENTOS!U408,PAGAMENTOS!AC408,PAGAMENTOS!AK408,PAGAMENTOS!AQ408,PAGAMENTOS!AW408)=0,"SEM PAGAMENTO",IFERROR(INDEX(PAGAMENTOS!408:408,MATCH(MAX(PAGAMENTOS!M408,PAGAMENTOS!U408,PAGAMENTOS!AC408,PAGAMENTOS!AK408,PAGAMENTOS!AQ408,PAGAMENTOS!AW408),PAGAMENTOS!408:408,0)),"SEM PAGAMENTO"))</f>
        <v>42961</v>
      </c>
      <c r="O408" s="120" t="str">
        <f>IF(MAX(PAGAMENTOS!M408,PAGAMENTOS!U408,PAGAMENTOS!AC408,PAGAMENTOS!AK408,PAGAMENTOS!AQ408,PAGAMENTOS!AW408)=0,"SEM PAGAMENTO",IFERROR(IF(MATCH(MAX(PAGAMENTOS!M408,PAGAMENTOS!U408,PAGAMENTOS!AC408,PAGAMENTOS!AK408,PAGAMENTOS!AQ408,PAGAMENTOS!AW408),PAGAMENTOS!408:408,0)&gt;40,INDEX(PAGAMENTOS!408:408,MATCH(MAX(PAGAMENTOS!M408,PAGAMENTOS!U408,PAGAMENTOS!AC408,PAGAMENTOS!AK408,PAGAMENTOS!AQ408,PAGAMENTOS!AW408),PAGAMENTOS!408:408,0)-2)&amp;" P COMP.",IF(MATCH(MAX(PAGAMENTOS!M408,PAGAMENTOS!U408,PAGAMENTOS!AC408,PAGAMENTOS!AK408,PAGAMENTOS!AQ408,PAGAMENTOS!AW408),PAGAMENTOS!408:408,0)=13,"1ª P",IF(MATCH(MAX(PAGAMENTOS!M408,PAGAMENTOS!U408,PAGAMENTOS!AC408,PAGAMENTOS!AK408,PAGAMENTOS!AQ408,PAGAMENTOS!AW408),PAGAMENTOS!408:408,0)=21,"2ª P",IF(MATCH(MAX(PAGAMENTOS!M408,PAGAMENTOS!U408,PAGAMENTOS!AC408,PAGAMENTOS!AK408,PAGAMENTOS!AQ408,PAGAMENTOS!AW408),PAGAMENTOS!408:408,0)=29,"3ª P",IF(PAGAMENTOS!AC408=PAGAMENTOS!AK408,"4ª P","4ª P"))))),"SEM PAGAMENTO"))</f>
        <v>3ª P</v>
      </c>
      <c r="P408" s="11">
        <f>IF(MAX(PAGAMENTOS!M408,PAGAMENTOS!U408,PAGAMENTOS!AC408,PAGAMENTOS!AK408,PAGAMENTOS!AQ408,PAGAMENTOS!AW408)=0,"SEM PAGAMENTO",IFERROR(INDEX(PAGAMENTOS!408:408,MATCH(MAX(PAGAMENTOS!M408,PAGAMENTOS!U408,PAGAMENTOS!AC408,PAGAMENTOS!AK408,PAGAMENTOS!AQ408,PAGAMENTOS!AW408),PAGAMENTOS!408:408,0)-1),"SEM PAGAMENTO"))</f>
        <v>120754.63</v>
      </c>
      <c r="Q408" s="11">
        <f>SUM(PAGAMENTOS!G408,PAGAMENTOS!L408,PAGAMENTOS!T408,PAGAMENTOS!AB408,PAGAMENTOS!AJ408,PAGAMENTOS!AP408,PAGAMENTOS!AV408)</f>
        <v>483018.56</v>
      </c>
      <c r="R408" s="11">
        <f>SUM(PAGAMENTOS!G408,PAGAMENTOS!H408,PAGAMENTOS!L408,PAGAMENTOS!T408,PAGAMENTOS!AB408,PAGAMENTOS!AJ408,PAGAMENTOS!AP408,PAGAMENTOS!AV408)</f>
        <v>483018.56</v>
      </c>
      <c r="S408" s="17">
        <f t="shared" si="6"/>
        <v>1.0201766933052092</v>
      </c>
      <c r="T408" s="11">
        <f>IF(RIGHT(B408)="O",0,IF(AND(R408=0,PAGAMENTOS!H408&lt;&gt;0),0,K408-R408))</f>
        <v>-9552.9699999999721</v>
      </c>
      <c r="U408" s="120" t="str">
        <f>IF(AND(OR(PAGAMENTOS!AG408&lt;&gt;"",PAGAMENTOS!AH408&lt;&gt;""),PAGAMENTOS!AK408=""),"4ª",IF(AND(OR(PAGAMENTOS!Y408&lt;&gt;"",PAGAMENTOS!Z408&lt;&gt;""),PAGAMENTOS!AC408=""),"3ª",IF(AND(OR(PAGAMENTOS!Q408&lt;&gt;"",PAGAMENTOS!R408&lt;&gt;""),PAGAMENTOS!U408=""),"2ª",IF(AND(OR(PAGAMENTOS!I408&lt;&gt;"",PAGAMENTOS!J408&lt;&gt;""),PAGAMENTOS!M408=""),"1ª","OK"))))</f>
        <v>OK</v>
      </c>
      <c r="V408" s="120" t="str">
        <f>IF(U408="4ª",IF(PAGAMENTOS!AH408="","AGUARDANDO VISTORIA","NO FINANCEIRO"),IF(U408="3ª",IF(PAGAMENTOS!Z408="","AGUARDANDO VISTORIA","NO FINANCEIRO"),IF(U408="2ª",IF(PAGAMENTOS!R408="","AGUARDANDO VISTORIA","NO FINANCEIRO"),IF(U408="1ª",IF(PAGAMENTOS!J408="","AGUARDANDO LIBERAÇÃO","NO FINANCEIRO"),"OK"))))</f>
        <v>OK</v>
      </c>
      <c r="W408" s="233" t="str">
        <f>IF(U408="4ª",IF(PAGAMENTOS!AH408="",PAGAMENTOS!AG408,PAGAMENTOS!AH408),IF(U408="3ª",IF(PAGAMENTOS!Z408="",PAGAMENTOS!Y408,PAGAMENTOS!Z408),IF(U408="2ª",IF(PAGAMENTOS!R408="",PAGAMENTOS!Q408,PAGAMENTOS!R408),IF(U408="1ª",IF(PAGAMENTOS!J408="",PAGAMENTOS!I408,PAGAMENTOS!J408),"OK"))))</f>
        <v>OK</v>
      </c>
      <c r="X408" s="18">
        <f>MAX(VISTORIA!Y408,VISTORIA!U408,VISTORIA!Q408,VISTORIA!M408,VISTORIA!I408)</f>
        <v>1</v>
      </c>
      <c r="Y408" s="18">
        <f>IF(VISTORIA!Y408&lt;&gt;"",VISTORIA!Y408,IF(VISTORIA!U408&lt;&gt;"",VISTORIA!U408,IF(VISTORIA!Q408&lt;&gt;"",VISTORIA!Q408,IF(VISTORIA!M408&lt;&gt;"",VISTORIA!M408,IF(VISTORIA!I408&lt;&gt;"",VISTORIA!I408,0)))))</f>
        <v>1</v>
      </c>
      <c r="Z408" s="233">
        <f>IF(VISTORIA!Y408&lt;&gt;"",VISTORIA!W408,IF(VISTORIA!U408&lt;&gt;"",VISTORIA!S408,IF(VISTORIA!Q408&lt;&gt;"",VISTORIA!O408,IF(VISTORIA!M408&lt;&gt;"",VISTORIA!K408,IF(VISTORIA!I408&lt;&gt;"",VISTORIA!G408,"NA")))))</f>
        <v>45630</v>
      </c>
      <c r="AA408" s="233">
        <f>IF(VISTORIA!Y408&lt;&gt;"",VISTORIA!X408,IF(VISTORIA!U408&lt;&gt;"",VISTORIA!T408,IF(VISTORIA!Q408&lt;&gt;"",VISTORIA!P408,IF(VISTORIA!M408&lt;&gt;"",VISTORIA!L408,IF(VISTORIA!I408&lt;&gt;"",VISTORIA!H408,"NA")))))</f>
        <v>45667</v>
      </c>
      <c r="AB408" s="233" t="str">
        <f>IF(OR(G408="AGUARDANDO PRESTAÇÃO DE CONTAS",G408="AGUARDANDO APROVAÇÃO PRESTAÇÃO DE CONTAS",G408="CONCLUÍDO"),"PTM CONCLUÍDO",IF(AND(VISTORIA!X408="",VISTORIA!W408&lt;&gt;""),VISTORIA!W408,IF(AND(VISTORIA!T408="",VISTORIA!S408&lt;&gt;""),VISTORIA!S408,IF(AND(VISTORIA!P408="",VISTORIA!O408&lt;&gt;""),VISTORIA!O408,IF(AND(VISTORIA!L408="",VISTORIA!K408&lt;&gt;""),VISTORIA!K408,IF(AND(VISTORIA!H408="",VISTORIA!G408&lt;&gt;""),VISTORIA!G408,"SEM PEDIDO"))))))</f>
        <v>PTM CONCLUÍDO</v>
      </c>
      <c r="AC408" s="18" t="str">
        <f>IFERROR(INDEX('CONCLUSÃO INFORMAL'!408:408,MATCH(MAX('CONCLUSÃO INFORMAL'!H408,'CONCLUSÃO INFORMAL'!L408,'CONCLUSÃO INFORMAL'!P408),'CONCLUSÃO INFORMAL'!408:408,0)-1),"NÃO INFORMADO")</f>
        <v>NÃO INFORMADO</v>
      </c>
      <c r="AD408" s="233" t="str">
        <f>IFERROR(INDEX('CONCLUSÃO INFORMAL'!408:408,MATCH(MAX('CONCLUSÃO INFORMAL'!H408,'CONCLUSÃO INFORMAL'!L408,'CONCLUSÃO INFORMAL'!P408),'CONCLUSÃO INFORMAL'!408:408,0)),"NÃO INFORMADO")</f>
        <v>NÃO INFORMADO</v>
      </c>
      <c r="AE408" s="1950" t="str">
        <f>IFERROR(INDEX('CONCLUSÃO INFORMAL'!408:408,MATCH(MAX('CONCLUSÃO INFORMAL'!H408,'CONCLUSÃO INFORMAL'!L408,'CONCLUSÃO INFORMAL'!P408),'CONCLUSÃO INFORMAL'!408:408,0)+1),"NÃO INFORMADO")</f>
        <v>NÃO INFORMADO</v>
      </c>
    </row>
    <row r="409" spans="2:31" s="1346" customFormat="1" ht="159.5" x14ac:dyDescent="0.35">
      <c r="B409" s="1346" t="str">
        <f>'INF GERAIS'!B409&amp;IFERROR(IF(INDEX(APOIO!$A$5:$A$50,MATCH('INF GERAIS'!N409,APOIO!$B$5:$B$50,0))="NÃO",APOIO!$A$2&amp;"NÃO VÁLIDO",""),"")</f>
        <v>2014.0439</v>
      </c>
      <c r="C409" s="1950" t="str">
        <f>'INF GERAIS'!C409</f>
        <v>AGRESTE CENTRAL</v>
      </c>
      <c r="D409" s="1950" t="str">
        <f>'INF GERAIS'!D409</f>
        <v>TACAIMBÓ</v>
      </c>
      <c r="E409" s="1950" t="str">
        <f>'INF GERAIS'!E409</f>
        <v>PAVIMENTAÇÃO EM PARALELEPIPEDOS GRANÍTICOS EM DIVERSAS RUAS EM VIAS URBANAS, NO MUNICÍPIO DE TACAIMBÓ - PE: RUA PEDRO TORRES DA SILVA (TRECHO II); RUA ROMILDO MOREIRA; RUA PEDRO TORRES DA SILVA (TRECHO III); RUA JOSÉ MALAQUIAS FILHO</v>
      </c>
      <c r="F409" s="1950" t="str">
        <f>'INF GERAIS'!G409</f>
        <v>NORMAL</v>
      </c>
      <c r="G409" s="1950" t="str">
        <f>'INF GERAIS'!N409</f>
        <v>APROVADO</v>
      </c>
      <c r="H409" s="1950" t="str">
        <f>'INF GERAIS'!O409</f>
        <v>EM ANDAMENTO</v>
      </c>
      <c r="I409" s="11">
        <f>'INF GERAIS'!I409</f>
        <v>603773.24</v>
      </c>
      <c r="J409" s="11">
        <f>'INF GERAIS'!J409</f>
        <v>147268.28</v>
      </c>
      <c r="K409" s="11">
        <f>'INF GERAIS'!K409</f>
        <v>130307.65</v>
      </c>
      <c r="L409" s="11">
        <f>'INF GERAIS'!L409</f>
        <v>0</v>
      </c>
      <c r="M409" s="11">
        <f>'INF GERAIS'!M409</f>
        <v>16960.630000000005</v>
      </c>
      <c r="N409" s="233">
        <f>IF(MAX(PAGAMENTOS!M409,PAGAMENTOS!U409,PAGAMENTOS!AC409,PAGAMENTOS!AK409,PAGAMENTOS!AQ409,PAGAMENTOS!AW409)=0,"SEM PAGAMENTO",IFERROR(INDEX(PAGAMENTOS!409:409,MATCH(MAX(PAGAMENTOS!M409,PAGAMENTOS!U409,PAGAMENTOS!AC409,PAGAMENTOS!AK409,PAGAMENTOS!AQ409,PAGAMENTOS!AW409),PAGAMENTOS!409:409,0)),"SEM PAGAMENTO"))</f>
        <v>43909</v>
      </c>
      <c r="O409" s="120" t="str">
        <f>IF(MAX(PAGAMENTOS!M409,PAGAMENTOS!U409,PAGAMENTOS!AC409,PAGAMENTOS!AK409,PAGAMENTOS!AQ409,PAGAMENTOS!AW409)=0,"SEM PAGAMENTO",IFERROR(IF(MATCH(MAX(PAGAMENTOS!M409,PAGAMENTOS!U409,PAGAMENTOS!AC409,PAGAMENTOS!AK409,PAGAMENTOS!AQ409,PAGAMENTOS!AW409),PAGAMENTOS!409:409,0)&gt;40,INDEX(PAGAMENTOS!409:409,MATCH(MAX(PAGAMENTOS!M409,PAGAMENTOS!U409,PAGAMENTOS!AC409,PAGAMENTOS!AK409,PAGAMENTOS!AQ409,PAGAMENTOS!AW409),PAGAMENTOS!409:409,0)-2)&amp;" P COMP.",IF(MATCH(MAX(PAGAMENTOS!M409,PAGAMENTOS!U409,PAGAMENTOS!AC409,PAGAMENTOS!AK409,PAGAMENTOS!AQ409,PAGAMENTOS!AW409),PAGAMENTOS!409:409,0)=13,"1ª P",IF(MATCH(MAX(PAGAMENTOS!M409,PAGAMENTOS!U409,PAGAMENTOS!AC409,PAGAMENTOS!AK409,PAGAMENTOS!AQ409,PAGAMENTOS!AW409),PAGAMENTOS!409:409,0)=21,"2ª P",IF(MATCH(MAX(PAGAMENTOS!M409,PAGAMENTOS!U409,PAGAMENTOS!AC409,PAGAMENTOS!AK409,PAGAMENTOS!AQ409,PAGAMENTOS!AW409),PAGAMENTOS!409:409,0)=29,"3ª P",IF(PAGAMENTOS!AC409=PAGAMENTOS!AK409,"4ª P","4ª P"))))),"SEM PAGAMENTO"))</f>
        <v>2ª P</v>
      </c>
      <c r="P409" s="11">
        <f>IF(MAX(PAGAMENTOS!M409,PAGAMENTOS!U409,PAGAMENTOS!AC409,PAGAMENTOS!AK409,PAGAMENTOS!AQ409,PAGAMENTOS!AW409)=0,"SEM PAGAMENTO",IFERROR(INDEX(PAGAMENTOS!409:409,MATCH(MAX(PAGAMENTOS!M409,PAGAMENTOS!U409,PAGAMENTOS!AC409,PAGAMENTOS!AK409,PAGAMENTOS!AQ409,PAGAMENTOS!AW409),PAGAMENTOS!409:409,0)-1),"SEM PAGAMENTO"))</f>
        <v>39092.29</v>
      </c>
      <c r="Q409" s="11">
        <f>SUM(PAGAMENTOS!G409,PAGAMENTOS!L409,PAGAMENTOS!T409,PAGAMENTOS!AB409,PAGAMENTOS!AJ409,PAGAMENTOS!AP409,PAGAMENTOS!AV409)</f>
        <v>78184.58</v>
      </c>
      <c r="R409" s="11">
        <f>SUM(PAGAMENTOS!G409,PAGAMENTOS!H409,PAGAMENTOS!L409,PAGAMENTOS!T409,PAGAMENTOS!AB409,PAGAMENTOS!AJ409,PAGAMENTOS!AP409,PAGAMENTOS!AV409)</f>
        <v>78184.58</v>
      </c>
      <c r="S409" s="17">
        <f t="shared" si="6"/>
        <v>0.5999999232585348</v>
      </c>
      <c r="T409" s="11">
        <f>IF(RIGHT(B409)="O",0,IF(AND(R409=0,PAGAMENTOS!H409&lt;&gt;0),0,K409-R409))</f>
        <v>52123.069999999992</v>
      </c>
      <c r="U409" s="120" t="str">
        <f>IF(AND(OR(PAGAMENTOS!AG409&lt;&gt;"",PAGAMENTOS!AH409&lt;&gt;""),PAGAMENTOS!AK409=""),"4ª",IF(AND(OR(PAGAMENTOS!Y409&lt;&gt;"",PAGAMENTOS!Z409&lt;&gt;""),PAGAMENTOS!AC409=""),"3ª",IF(AND(OR(PAGAMENTOS!Q409&lt;&gt;"",PAGAMENTOS!R409&lt;&gt;""),PAGAMENTOS!U409=""),"2ª",IF(AND(OR(PAGAMENTOS!I409&lt;&gt;"",PAGAMENTOS!J409&lt;&gt;""),PAGAMENTOS!M409=""),"1ª","OK"))))</f>
        <v>3ª</v>
      </c>
      <c r="V409" s="120" t="str">
        <f>IF(U409="4ª",IF(PAGAMENTOS!AH409="","AGUARDANDO VISTORIA","NO FINANCEIRO"),IF(U409="3ª",IF(PAGAMENTOS!Z409="","AGUARDANDO VISTORIA","NO FINANCEIRO"),IF(U409="2ª",IF(PAGAMENTOS!R409="","AGUARDANDO VISTORIA","NO FINANCEIRO"),IF(U409="1ª",IF(PAGAMENTOS!J409="","AGUARDANDO LIBERAÇÃO","NO FINANCEIRO"),"OK"))))</f>
        <v>AGUARDANDO VISTORIA</v>
      </c>
      <c r="W409" s="233">
        <f>IF(U409="4ª",IF(PAGAMENTOS!AH409="",PAGAMENTOS!AG409,PAGAMENTOS!AH409),IF(U409="3ª",IF(PAGAMENTOS!Z409="",PAGAMENTOS!Y409,PAGAMENTOS!Z409),IF(U409="2ª",IF(PAGAMENTOS!R409="",PAGAMENTOS!Q409,PAGAMENTOS!R409),IF(U409="1ª",IF(PAGAMENTOS!J409="",PAGAMENTOS!I409,PAGAMENTOS!J409),"OK"))))</f>
        <v>45314</v>
      </c>
      <c r="X409" s="18">
        <f>MAX(VISTORIA!Y409,VISTORIA!U409,VISTORIA!Q409,VISTORIA!M409,VISTORIA!I409)</f>
        <v>0.6</v>
      </c>
      <c r="Y409" s="18">
        <f>IF(VISTORIA!Y409&lt;&gt;"",VISTORIA!Y409,IF(VISTORIA!U409&lt;&gt;"",VISTORIA!U409,IF(VISTORIA!Q409&lt;&gt;"",VISTORIA!Q409,IF(VISTORIA!M409&lt;&gt;"",VISTORIA!M409,IF(VISTORIA!I409&lt;&gt;"",VISTORIA!I409,0)))))</f>
        <v>0.6</v>
      </c>
      <c r="Z409" s="233">
        <f>IF(VISTORIA!Y409&lt;&gt;"",VISTORIA!W409,IF(VISTORIA!U409&lt;&gt;"",VISTORIA!S409,IF(VISTORIA!Q409&lt;&gt;"",VISTORIA!O409,IF(VISTORIA!M409&lt;&gt;"",VISTORIA!K409,IF(VISTORIA!I409&lt;&gt;"",VISTORIA!G409,"NA")))))</f>
        <v>45314</v>
      </c>
      <c r="AA409" s="233">
        <f>IF(VISTORIA!Y409&lt;&gt;"",VISTORIA!X409,IF(VISTORIA!U409&lt;&gt;"",VISTORIA!T409,IF(VISTORIA!Q409&lt;&gt;"",VISTORIA!P409,IF(VISTORIA!M409&lt;&gt;"",VISTORIA!L409,IF(VISTORIA!I409&lt;&gt;"",VISTORIA!H409,"NA")))))</f>
        <v>45370</v>
      </c>
      <c r="AB409" s="233" t="str">
        <f>IF(OR(G409="AGUARDANDO PRESTAÇÃO DE CONTAS",G409="AGUARDANDO APROVAÇÃO PRESTAÇÃO DE CONTAS",G409="CONCLUÍDO"),"PTM CONCLUÍDO",IF(AND(VISTORIA!X409="",VISTORIA!W409&lt;&gt;""),VISTORIA!W409,IF(AND(VISTORIA!T409="",VISTORIA!S409&lt;&gt;""),VISTORIA!S409,IF(AND(VISTORIA!P409="",VISTORIA!O409&lt;&gt;""),VISTORIA!O409,IF(AND(VISTORIA!L409="",VISTORIA!K409&lt;&gt;""),VISTORIA!K409,IF(AND(VISTORIA!H409="",VISTORIA!G409&lt;&gt;""),VISTORIA!G409,"SEM PEDIDO"))))))</f>
        <v>SEM PEDIDO</v>
      </c>
      <c r="AC409" s="18" t="str">
        <f>IFERROR(INDEX('CONCLUSÃO INFORMAL'!409:409,MATCH(MAX('CONCLUSÃO INFORMAL'!H409,'CONCLUSÃO INFORMAL'!L409,'CONCLUSÃO INFORMAL'!P409),'CONCLUSÃO INFORMAL'!409:409,0)-1),"NÃO INFORMADO")</f>
        <v>NÃO INFORMADO</v>
      </c>
      <c r="AD409" s="233" t="str">
        <f>IFERROR(INDEX('CONCLUSÃO INFORMAL'!409:409,MATCH(MAX('CONCLUSÃO INFORMAL'!H409,'CONCLUSÃO INFORMAL'!L409,'CONCLUSÃO INFORMAL'!P409),'CONCLUSÃO INFORMAL'!409:409,0)),"NÃO INFORMADO")</f>
        <v>NÃO INFORMADO</v>
      </c>
      <c r="AE409" s="1950" t="str">
        <f>IFERROR(INDEX('CONCLUSÃO INFORMAL'!409:409,MATCH(MAX('CONCLUSÃO INFORMAL'!H409,'CONCLUSÃO INFORMAL'!L409,'CONCLUSÃO INFORMAL'!P409),'CONCLUSÃO INFORMAL'!409:409,0)+1),"NÃO INFORMADO")</f>
        <v>NÃO INFORMADO</v>
      </c>
    </row>
    <row r="410" spans="2:31" ht="58" x14ac:dyDescent="0.35">
      <c r="B410" s="7" t="str">
        <f>'INF GERAIS'!B410&amp;IFERROR(IF(INDEX(APOIO!$A$5:$A$50,MATCH('INF GERAIS'!N410,APOIO!$B$5:$B$50,0))="NÃO",APOIO!$A$2&amp;"NÃO VÁLIDO",""),"")</f>
        <v>2014.0385</v>
      </c>
      <c r="C410" s="1950" t="str">
        <f>'INF GERAIS'!C410</f>
        <v>SERTÃO DE ITAPARICA</v>
      </c>
      <c r="D410" s="1950" t="str">
        <f>'INF GERAIS'!D410</f>
        <v>TACARATU</v>
      </c>
      <c r="E410" s="1950" t="str">
        <f>'INF GERAIS'!E410</f>
        <v>URBANIZAÇÃO E ILUMINAÇÃO DA AVENIDA ARISTIDES TELES DE MENEZES</v>
      </c>
      <c r="F410" s="1950" t="str">
        <f>'INF GERAIS'!G410</f>
        <v>NORMAL</v>
      </c>
      <c r="G410" s="12" t="str">
        <f>'INF GERAIS'!N410</f>
        <v>EM CONFERÊNCIA PARA TEMAI</v>
      </c>
      <c r="H410" s="1950" t="str">
        <f>'INF GERAIS'!O410</f>
        <v>CONCLUÍDA</v>
      </c>
      <c r="I410" s="11">
        <f>'INF GERAIS'!I410</f>
        <v>905659.85666666657</v>
      </c>
      <c r="J410" s="11">
        <f>'INF GERAIS'!J410</f>
        <v>63129.45</v>
      </c>
      <c r="K410" s="11">
        <f>'INF GERAIS'!K410</f>
        <v>63129.45</v>
      </c>
      <c r="L410" s="11">
        <f>'INF GERAIS'!L410</f>
        <v>0</v>
      </c>
      <c r="M410" s="11">
        <f>'INF GERAIS'!M410</f>
        <v>0</v>
      </c>
      <c r="N410" s="233">
        <f>IF(MAX(PAGAMENTOS!M410,PAGAMENTOS!U410,PAGAMENTOS!AC410,PAGAMENTOS!AK410,PAGAMENTOS!AQ410,PAGAMENTOS!AW410)=0,"SEM PAGAMENTO",IFERROR(INDEX(PAGAMENTOS!410:410,MATCH(MAX(PAGAMENTOS!M410,PAGAMENTOS!U410,PAGAMENTOS!AC410,PAGAMENTOS!AK410,PAGAMENTOS!AQ410,PAGAMENTOS!AW410),PAGAMENTOS!410:410,0)),"SEM PAGAMENTO"))</f>
        <v>43279</v>
      </c>
      <c r="O410" s="120" t="str">
        <f>IF(MAX(PAGAMENTOS!M410,PAGAMENTOS!U410,PAGAMENTOS!AC410,PAGAMENTOS!AK410,PAGAMENTOS!AQ410,PAGAMENTOS!AW410)=0,"SEM PAGAMENTO",IFERROR(IF(MATCH(MAX(PAGAMENTOS!M410,PAGAMENTOS!U410,PAGAMENTOS!AC410,PAGAMENTOS!AK410,PAGAMENTOS!AQ410,PAGAMENTOS!AW410),PAGAMENTOS!410:410,0)&gt;40,INDEX(PAGAMENTOS!410:410,MATCH(MAX(PAGAMENTOS!M410,PAGAMENTOS!U410,PAGAMENTOS!AC410,PAGAMENTOS!AK410,PAGAMENTOS!AQ410,PAGAMENTOS!AW410),PAGAMENTOS!410:410,0)-2)&amp;" P COMP.",IF(MATCH(MAX(PAGAMENTOS!M410,PAGAMENTOS!U410,PAGAMENTOS!AC410,PAGAMENTOS!AK410,PAGAMENTOS!AQ410,PAGAMENTOS!AW410),PAGAMENTOS!410:410,0)=13,"1ª P",IF(MATCH(MAX(PAGAMENTOS!M410,PAGAMENTOS!U410,PAGAMENTOS!AC410,PAGAMENTOS!AK410,PAGAMENTOS!AQ410,PAGAMENTOS!AW410),PAGAMENTOS!410:410,0)=21,"2ª P",IF(MATCH(MAX(PAGAMENTOS!M410,PAGAMENTOS!U410,PAGAMENTOS!AC410,PAGAMENTOS!AK410,PAGAMENTOS!AQ410,PAGAMENTOS!AW410),PAGAMENTOS!410:410,0)=29,"3ª P",IF(PAGAMENTOS!AC410=PAGAMENTOS!AK410,"4ª P","4ª P"))))),"SEM PAGAMENTO"))</f>
        <v>3ª P</v>
      </c>
      <c r="P410" s="11">
        <f>IF(MAX(PAGAMENTOS!M410,PAGAMENTOS!U410,PAGAMENTOS!AC410,PAGAMENTOS!AK410,PAGAMENTOS!AQ410,PAGAMENTOS!AW410)=0,"SEM PAGAMENTO",IFERROR(INDEX(PAGAMENTOS!410:410,MATCH(MAX(PAGAMENTOS!M410,PAGAMENTOS!U410,PAGAMENTOS!AC410,PAGAMENTOS!AK410,PAGAMENTOS!AQ410,PAGAMENTOS!AW410),PAGAMENTOS!410:410,0)-1),"SEM PAGAMENTO"))</f>
        <v>32505.89</v>
      </c>
      <c r="Q410" s="11">
        <f>SUM(PAGAMENTOS!G410,PAGAMENTOS!L410,PAGAMENTOS!T410,PAGAMENTOS!AB410,PAGAMENTOS!AJ410,PAGAMENTOS!AP410,PAGAMENTOS!AV410)</f>
        <v>63129.439999999995</v>
      </c>
      <c r="R410" s="11">
        <f>SUM(PAGAMENTOS!G410,PAGAMENTOS!H410,PAGAMENTOS!L410,PAGAMENTOS!T410,PAGAMENTOS!AB410,PAGAMENTOS!AJ410,PAGAMENTOS!AP410,PAGAMENTOS!AV410)</f>
        <v>63129.439999999995</v>
      </c>
      <c r="S410" s="17">
        <f t="shared" si="6"/>
        <v>0.99999984159532518</v>
      </c>
      <c r="T410" s="11">
        <f>IF(RIGHT(B410)="O",0,IF(AND(R410=0,PAGAMENTOS!H410&lt;&gt;0),0,K410-R410))</f>
        <v>1.0000000002037268E-2</v>
      </c>
      <c r="U410" s="120" t="str">
        <f>IF(AND(OR(PAGAMENTOS!AG410&lt;&gt;"",PAGAMENTOS!AH410&lt;&gt;""),PAGAMENTOS!AK410=""),"4ª",IF(AND(OR(PAGAMENTOS!Y410&lt;&gt;"",PAGAMENTOS!Z410&lt;&gt;""),PAGAMENTOS!AC410=""),"3ª",IF(AND(OR(PAGAMENTOS!Q410&lt;&gt;"",PAGAMENTOS!R410&lt;&gt;""),PAGAMENTOS!U410=""),"2ª",IF(AND(OR(PAGAMENTOS!I410&lt;&gt;"",PAGAMENTOS!J410&lt;&gt;""),PAGAMENTOS!M410=""),"1ª","OK"))))</f>
        <v>OK</v>
      </c>
      <c r="V410" s="120" t="str">
        <f>IF(U410="4ª",IF(PAGAMENTOS!AH410="","AGUARDANDO VISTORIA","NO FINANCEIRO"),IF(U410="3ª",IF(PAGAMENTOS!Z410="","AGUARDANDO VISTORIA","NO FINANCEIRO"),IF(U410="2ª",IF(PAGAMENTOS!R410="","AGUARDANDO VISTORIA","NO FINANCEIRO"),IF(U410="1ª",IF(PAGAMENTOS!J410="","AGUARDANDO LIBERAÇÃO","NO FINANCEIRO"),"OK"))))</f>
        <v>OK</v>
      </c>
      <c r="W410" s="233" t="str">
        <f>IF(U410="4ª",IF(PAGAMENTOS!AH410="",PAGAMENTOS!AG410,PAGAMENTOS!AH410),IF(U410="3ª",IF(PAGAMENTOS!Z410="",PAGAMENTOS!Y410,PAGAMENTOS!Z410),IF(U410="2ª",IF(PAGAMENTOS!R410="",PAGAMENTOS!Q410,PAGAMENTOS!R410),IF(U410="1ª",IF(PAGAMENTOS!J410="",PAGAMENTOS!I410,PAGAMENTOS!J410),"OK"))))</f>
        <v>OK</v>
      </c>
      <c r="X410" s="18">
        <f>MAX(VISTORIA!Y410,VISTORIA!U410,VISTORIA!Q410,VISTORIA!M410,VISTORIA!I410)</f>
        <v>1</v>
      </c>
      <c r="Y410" s="18">
        <f>IF(VISTORIA!Y410&lt;&gt;"",VISTORIA!Y410,IF(VISTORIA!U410&lt;&gt;"",VISTORIA!U410,IF(VISTORIA!Q410&lt;&gt;"",VISTORIA!Q410,IF(VISTORIA!M410&lt;&gt;"",VISTORIA!M410,IF(VISTORIA!I410&lt;&gt;"",VISTORIA!I410,0)))))</f>
        <v>1</v>
      </c>
      <c r="Z410" s="233">
        <f>IF(VISTORIA!Y410&lt;&gt;"",VISTORIA!W410,IF(VISTORIA!U410&lt;&gt;"",VISTORIA!S410,IF(VISTORIA!Q410&lt;&gt;"",VISTORIA!O410,IF(VISTORIA!M410&lt;&gt;"",VISTORIA!K410,IF(VISTORIA!I410&lt;&gt;"",VISTORIA!G410,"NA")))))</f>
        <v>43194</v>
      </c>
      <c r="AA410" s="233">
        <f>IF(VISTORIA!Y410&lt;&gt;"",VISTORIA!X410,IF(VISTORIA!U410&lt;&gt;"",VISTORIA!T410,IF(VISTORIA!Q410&lt;&gt;"",VISTORIA!P410,IF(VISTORIA!M410&lt;&gt;"",VISTORIA!L410,IF(VISTORIA!I410&lt;&gt;"",VISTORIA!H410,"NA")))))</f>
        <v>43208</v>
      </c>
      <c r="AB410" s="233" t="str">
        <f>IF(OR(G410="AGUARDANDO PRESTAÇÃO DE CONTAS",G410="AGUARDANDO APROVAÇÃO PRESTAÇÃO DE CONTAS",G410="CONCLUÍDO"),"PTM CONCLUÍDO",IF(AND(VISTORIA!X410="",VISTORIA!W410&lt;&gt;""),VISTORIA!W410,IF(AND(VISTORIA!T410="",VISTORIA!S410&lt;&gt;""),VISTORIA!S410,IF(AND(VISTORIA!P410="",VISTORIA!O410&lt;&gt;""),VISTORIA!O410,IF(AND(VISTORIA!L410="",VISTORIA!K410&lt;&gt;""),VISTORIA!K410,IF(AND(VISTORIA!H410="",VISTORIA!G410&lt;&gt;""),VISTORIA!G410,"SEM PEDIDO"))))))</f>
        <v>SEM PEDIDO</v>
      </c>
      <c r="AC410" s="18" t="str">
        <f>IFERROR(INDEX('CONCLUSÃO INFORMAL'!410:410,MATCH(MAX('CONCLUSÃO INFORMAL'!H410,'CONCLUSÃO INFORMAL'!L410,'CONCLUSÃO INFORMAL'!P410),'CONCLUSÃO INFORMAL'!410:410,0)-1),"NÃO INFORMADO")</f>
        <v>NÃO INFORMADO</v>
      </c>
      <c r="AD410" s="233" t="str">
        <f>IFERROR(INDEX('CONCLUSÃO INFORMAL'!410:410,MATCH(MAX('CONCLUSÃO INFORMAL'!H410,'CONCLUSÃO INFORMAL'!L410,'CONCLUSÃO INFORMAL'!P410),'CONCLUSÃO INFORMAL'!410:410,0)),"NÃO INFORMADO")</f>
        <v>NÃO INFORMADO</v>
      </c>
      <c r="AE410" s="1950" t="str">
        <f>IFERROR(INDEX('CONCLUSÃO INFORMAL'!410:410,MATCH(MAX('CONCLUSÃO INFORMAL'!H410,'CONCLUSÃO INFORMAL'!L410,'CONCLUSÃO INFORMAL'!P410),'CONCLUSÃO INFORMAL'!410:410,0)+1),"NÃO INFORMADO")</f>
        <v>NÃO INFORMADO</v>
      </c>
    </row>
    <row r="411" spans="2:31" ht="83.25" customHeight="1" x14ac:dyDescent="0.35">
      <c r="B411" s="7" t="str">
        <f>'INF GERAIS'!B411&amp;IFERROR(IF(INDEX(APOIO!$A$5:$A$50,MATCH('INF GERAIS'!N411,APOIO!$B$5:$B$50,0))="NÃO",APOIO!$A$2&amp;"NÃO VÁLIDO",""),"")</f>
        <v>2014.0386</v>
      </c>
      <c r="C411" s="1950" t="str">
        <f>'INF GERAIS'!C411</f>
        <v>SERTÃO DE ITAPARICA</v>
      </c>
      <c r="D411" s="1950" t="str">
        <f>'INF GERAIS'!D411</f>
        <v>TACARATU</v>
      </c>
      <c r="E411" s="1950" t="str">
        <f>'INF GERAIS'!E411</f>
        <v>URBANIZAÇÃO E ILUMINAÇÃO DA AVENIDA DEP. AFONSO FERRAZ, NO DISTRITO DE CARAIBEIRAS</v>
      </c>
      <c r="F411" s="1950" t="str">
        <f>'INF GERAIS'!G411</f>
        <v>NORMAL</v>
      </c>
      <c r="G411" s="12" t="str">
        <f>'INF GERAIS'!N411</f>
        <v>EM CONFERÊNCIA PARA TEMAI</v>
      </c>
      <c r="H411" s="1950" t="str">
        <f>'INF GERAIS'!O411</f>
        <v>CONCLUÍDA</v>
      </c>
      <c r="I411" s="11">
        <f>'INF GERAIS'!I411</f>
        <v>905659.85666666657</v>
      </c>
      <c r="J411" s="11">
        <f>'INF GERAIS'!J411</f>
        <v>232505.8</v>
      </c>
      <c r="K411" s="11">
        <f>'INF GERAIS'!K411</f>
        <v>211352.05</v>
      </c>
      <c r="L411" s="11">
        <f>'INF GERAIS'!L411</f>
        <v>0</v>
      </c>
      <c r="M411" s="11">
        <f>'INF GERAIS'!M411</f>
        <v>21153.75</v>
      </c>
      <c r="N411" s="233">
        <f>IF(MAX(PAGAMENTOS!M411,PAGAMENTOS!U411,PAGAMENTOS!AC411,PAGAMENTOS!AK411,PAGAMENTOS!AQ411,PAGAMENTOS!AW411)=0,"SEM PAGAMENTO",IFERROR(INDEX(PAGAMENTOS!411:411,MATCH(MAX(PAGAMENTOS!M411,PAGAMENTOS!U411,PAGAMENTOS!AC411,PAGAMENTOS!AK411,PAGAMENTOS!AQ411,PAGAMENTOS!AW411),PAGAMENTOS!411:411,0)),"SEM PAGAMENTO"))</f>
        <v>43909</v>
      </c>
      <c r="O411" s="120" t="str">
        <f>IF(MAX(PAGAMENTOS!M411,PAGAMENTOS!U411,PAGAMENTOS!AC411,PAGAMENTOS!AK411,PAGAMENTOS!AQ411,PAGAMENTOS!AW411)=0,"SEM PAGAMENTO",IFERROR(IF(MATCH(MAX(PAGAMENTOS!M411,PAGAMENTOS!U411,PAGAMENTOS!AC411,PAGAMENTOS!AK411,PAGAMENTOS!AQ411,PAGAMENTOS!AW411),PAGAMENTOS!411:411,0)&gt;40,INDEX(PAGAMENTOS!411:411,MATCH(MAX(PAGAMENTOS!M411,PAGAMENTOS!U411,PAGAMENTOS!AC411,PAGAMENTOS!AK411,PAGAMENTOS!AQ411,PAGAMENTOS!AW411),PAGAMENTOS!411:411,0)-2)&amp;" P COMP.",IF(MATCH(MAX(PAGAMENTOS!M411,PAGAMENTOS!U411,PAGAMENTOS!AC411,PAGAMENTOS!AK411,PAGAMENTOS!AQ411,PAGAMENTOS!AW411),PAGAMENTOS!411:411,0)=13,"1ª P",IF(MATCH(MAX(PAGAMENTOS!M411,PAGAMENTOS!U411,PAGAMENTOS!AC411,PAGAMENTOS!AK411,PAGAMENTOS!AQ411,PAGAMENTOS!AW411),PAGAMENTOS!411:411,0)=21,"2ª P",IF(MATCH(MAX(PAGAMENTOS!M411,PAGAMENTOS!U411,PAGAMENTOS!AC411,PAGAMENTOS!AK411,PAGAMENTOS!AQ411,PAGAMENTOS!AW411),PAGAMENTOS!411:411,0)=29,"3ª P",IF(PAGAMENTOS!AC411=PAGAMENTOS!AK411,"4ª P","4ª P"))))),"SEM PAGAMENTO"))</f>
        <v>4ª P</v>
      </c>
      <c r="P411" s="11">
        <f>IF(MAX(PAGAMENTOS!M411,PAGAMENTOS!U411,PAGAMENTOS!AC411,PAGAMENTOS!AK411,PAGAMENTOS!AQ411,PAGAMENTOS!AW411)=0,"SEM PAGAMENTO",IFERROR(INDEX(PAGAMENTOS!411:411,MATCH(MAX(PAGAMENTOS!M411,PAGAMENTOS!U411,PAGAMENTOS!AC411,PAGAMENTOS!AK411,PAGAMENTOS!AQ411,PAGAMENTOS!AW411),PAGAMENTOS!411:411,0)-1),"SEM PAGAMENTO"))</f>
        <v>42270.419999999984</v>
      </c>
      <c r="Q411" s="11">
        <f>SUM(PAGAMENTOS!G411,PAGAMENTOS!L411,PAGAMENTOS!T411,PAGAMENTOS!AB411,PAGAMENTOS!AJ411,PAGAMENTOS!AP411,PAGAMENTOS!AV411)</f>
        <v>211352.05</v>
      </c>
      <c r="R411" s="11">
        <f>SUM(PAGAMENTOS!G411,PAGAMENTOS!H411,PAGAMENTOS!L411,PAGAMENTOS!T411,PAGAMENTOS!AB411,PAGAMENTOS!AJ411,PAGAMENTOS!AP411,PAGAMENTOS!AV411)</f>
        <v>211352.05</v>
      </c>
      <c r="S411" s="17">
        <f t="shared" si="6"/>
        <v>1</v>
      </c>
      <c r="T411" s="11">
        <f>IF(RIGHT(B411)="O",0,IF(AND(R411=0,PAGAMENTOS!H411&lt;&gt;0),0,K411-R411))</f>
        <v>0</v>
      </c>
      <c r="U411" s="120" t="str">
        <f>IF(AND(OR(PAGAMENTOS!AG411&lt;&gt;"",PAGAMENTOS!AH411&lt;&gt;""),PAGAMENTOS!AK411=""),"4ª",IF(AND(OR(PAGAMENTOS!Y411&lt;&gt;"",PAGAMENTOS!Z411&lt;&gt;""),PAGAMENTOS!AC411=""),"3ª",IF(AND(OR(PAGAMENTOS!Q411&lt;&gt;"",PAGAMENTOS!R411&lt;&gt;""),PAGAMENTOS!U411=""),"2ª",IF(AND(OR(PAGAMENTOS!I411&lt;&gt;"",PAGAMENTOS!J411&lt;&gt;""),PAGAMENTOS!M411=""),"1ª","OK"))))</f>
        <v>OK</v>
      </c>
      <c r="V411" s="120" t="str">
        <f>IF(U411="4ª",IF(PAGAMENTOS!AH411="","AGUARDANDO VISTORIA","NO FINANCEIRO"),IF(U411="3ª",IF(PAGAMENTOS!Z411="","AGUARDANDO VISTORIA","NO FINANCEIRO"),IF(U411="2ª",IF(PAGAMENTOS!R411="","AGUARDANDO VISTORIA","NO FINANCEIRO"),IF(U411="1ª",IF(PAGAMENTOS!J411="","AGUARDANDO LIBERAÇÃO","NO FINANCEIRO"),"OK"))))</f>
        <v>OK</v>
      </c>
      <c r="W411" s="233" t="str">
        <f>IF(U411="4ª",IF(PAGAMENTOS!AH411="",PAGAMENTOS!AG411,PAGAMENTOS!AH411),IF(U411="3ª",IF(PAGAMENTOS!Z411="",PAGAMENTOS!Y411,PAGAMENTOS!Z411),IF(U411="2ª",IF(PAGAMENTOS!R411="",PAGAMENTOS!Q411,PAGAMENTOS!R411),IF(U411="1ª",IF(PAGAMENTOS!J411="",PAGAMENTOS!I411,PAGAMENTOS!J411),"OK"))))</f>
        <v>OK</v>
      </c>
      <c r="X411" s="18">
        <f>MAX(VISTORIA!Y411,VISTORIA!U411,VISTORIA!Q411,VISTORIA!M411,VISTORIA!I411)</f>
        <v>1</v>
      </c>
      <c r="Y411" s="18">
        <f>IF(VISTORIA!Y411&lt;&gt;"",VISTORIA!Y411,IF(VISTORIA!U411&lt;&gt;"",VISTORIA!U411,IF(VISTORIA!Q411&lt;&gt;"",VISTORIA!Q411,IF(VISTORIA!M411&lt;&gt;"",VISTORIA!M411,IF(VISTORIA!I411&lt;&gt;"",VISTORIA!I411,0)))))</f>
        <v>1</v>
      </c>
      <c r="Z411" s="233">
        <f>IF(VISTORIA!Y411&lt;&gt;"",VISTORIA!W411,IF(VISTORIA!U411&lt;&gt;"",VISTORIA!S411,IF(VISTORIA!Q411&lt;&gt;"",VISTORIA!O411,IF(VISTORIA!M411&lt;&gt;"",VISTORIA!K411,IF(VISTORIA!I411&lt;&gt;"",VISTORIA!G411,"NA")))))</f>
        <v>43803</v>
      </c>
      <c r="AA411" s="233">
        <f>IF(VISTORIA!Y411&lt;&gt;"",VISTORIA!X411,IF(VISTORIA!U411&lt;&gt;"",VISTORIA!T411,IF(VISTORIA!Q411&lt;&gt;"",VISTORIA!P411,IF(VISTORIA!M411&lt;&gt;"",VISTORIA!L411,IF(VISTORIA!I411&lt;&gt;"",VISTORIA!H411,"NA")))))</f>
        <v>43865</v>
      </c>
      <c r="AB411" s="233" t="str">
        <f>IF(OR(G411="AGUARDANDO PRESTAÇÃO DE CONTAS",G411="AGUARDANDO APROVAÇÃO PRESTAÇÃO DE CONTAS",G411="CONCLUÍDO"),"PTM CONCLUÍDO",IF(AND(VISTORIA!X411="",VISTORIA!W411&lt;&gt;""),VISTORIA!W411,IF(AND(VISTORIA!T411="",VISTORIA!S411&lt;&gt;""),VISTORIA!S411,IF(AND(VISTORIA!P411="",VISTORIA!O411&lt;&gt;""),VISTORIA!O411,IF(AND(VISTORIA!L411="",VISTORIA!K411&lt;&gt;""),VISTORIA!K411,IF(AND(VISTORIA!H411="",VISTORIA!G411&lt;&gt;""),VISTORIA!G411,"SEM PEDIDO"))))))</f>
        <v>SEM PEDIDO</v>
      </c>
      <c r="AC411" s="18" t="str">
        <f>IFERROR(INDEX('CONCLUSÃO INFORMAL'!411:411,MATCH(MAX('CONCLUSÃO INFORMAL'!H411,'CONCLUSÃO INFORMAL'!L411,'CONCLUSÃO INFORMAL'!P411),'CONCLUSÃO INFORMAL'!411:411,0)-1),"NÃO INFORMADO")</f>
        <v>NÃO INFORMADO</v>
      </c>
      <c r="AD411" s="233" t="str">
        <f>IFERROR(INDEX('CONCLUSÃO INFORMAL'!411:411,MATCH(MAX('CONCLUSÃO INFORMAL'!H411,'CONCLUSÃO INFORMAL'!L411,'CONCLUSÃO INFORMAL'!P411),'CONCLUSÃO INFORMAL'!411:411,0)),"NÃO INFORMADO")</f>
        <v>NÃO INFORMADO</v>
      </c>
      <c r="AE411" s="1950" t="str">
        <f>IFERROR(INDEX('CONCLUSÃO INFORMAL'!411:411,MATCH(MAX('CONCLUSÃO INFORMAL'!H411,'CONCLUSÃO INFORMAL'!L411,'CONCLUSÃO INFORMAL'!P411),'CONCLUSÃO INFORMAL'!411:411,0)+1),"NÃO INFORMADO")</f>
        <v>NÃO INFORMADO</v>
      </c>
    </row>
    <row r="412" spans="2:31" ht="43.5" x14ac:dyDescent="0.35">
      <c r="B412" s="7" t="str">
        <f>'INF GERAIS'!B412&amp;IFERROR(IF(INDEX(APOIO!$A$5:$A$50,MATCH('INF GERAIS'!N412,APOIO!$B$5:$B$50,0))="NÃO",APOIO!$A$2&amp;"NÃO VÁLIDO",""),"")</f>
        <v>2014.0387</v>
      </c>
      <c r="C412" s="1950" t="str">
        <f>'INF GERAIS'!C412</f>
        <v>SERTÃO DE ITAPARICA</v>
      </c>
      <c r="D412" s="1950" t="str">
        <f>'INF GERAIS'!D412</f>
        <v>TACARATU</v>
      </c>
      <c r="E412" s="1950" t="str">
        <f>'INF GERAIS'!E412</f>
        <v>URBANIZAÇÃO E ILUMINAÇÃO DA AVENIDA MANOEL MARIANO</v>
      </c>
      <c r="F412" s="1950" t="str">
        <f>'INF GERAIS'!G412</f>
        <v>NORMAL</v>
      </c>
      <c r="G412" s="12" t="str">
        <f>'INF GERAIS'!N412</f>
        <v>EM CONFERÊNCIA PARA TEMAI</v>
      </c>
      <c r="H412" s="1950" t="str">
        <f>'INF GERAIS'!O412</f>
        <v>CONCLUÍDA</v>
      </c>
      <c r="I412" s="11">
        <f>'INF GERAIS'!I412</f>
        <v>905659.85666666657</v>
      </c>
      <c r="J412" s="11">
        <f>'INF GERAIS'!J412</f>
        <v>273040.36</v>
      </c>
      <c r="K412" s="11">
        <f>'INF GERAIS'!K412</f>
        <v>273040.36</v>
      </c>
      <c r="L412" s="11">
        <f>'INF GERAIS'!L412</f>
        <v>0</v>
      </c>
      <c r="M412" s="11">
        <f>'INF GERAIS'!M412</f>
        <v>0</v>
      </c>
      <c r="N412" s="233">
        <f>IF(MAX(PAGAMENTOS!M412,PAGAMENTOS!U412,PAGAMENTOS!AC412,PAGAMENTOS!AK412,PAGAMENTOS!AQ412,PAGAMENTOS!AW412)=0,"SEM PAGAMENTO",IFERROR(INDEX(PAGAMENTOS!412:412,MATCH(MAX(PAGAMENTOS!M412,PAGAMENTOS!U412,PAGAMENTOS!AC412,PAGAMENTOS!AK412,PAGAMENTOS!AQ412,PAGAMENTOS!AW412),PAGAMENTOS!412:412,0)),"SEM PAGAMENTO"))</f>
        <v>43909</v>
      </c>
      <c r="O412" s="120" t="str">
        <f>IF(MAX(PAGAMENTOS!M412,PAGAMENTOS!U412,PAGAMENTOS!AC412,PAGAMENTOS!AK412,PAGAMENTOS!AQ412,PAGAMENTOS!AW412)=0,"SEM PAGAMENTO",IFERROR(IF(MATCH(MAX(PAGAMENTOS!M412,PAGAMENTOS!U412,PAGAMENTOS!AC412,PAGAMENTOS!AK412,PAGAMENTOS!AQ412,PAGAMENTOS!AW412),PAGAMENTOS!412:412,0)&gt;40,INDEX(PAGAMENTOS!412:412,MATCH(MAX(PAGAMENTOS!M412,PAGAMENTOS!U412,PAGAMENTOS!AC412,PAGAMENTOS!AK412,PAGAMENTOS!AQ412,PAGAMENTOS!AW412),PAGAMENTOS!412:412,0)-2)&amp;" P COMP.",IF(MATCH(MAX(PAGAMENTOS!M412,PAGAMENTOS!U412,PAGAMENTOS!AC412,PAGAMENTOS!AK412,PAGAMENTOS!AQ412,PAGAMENTOS!AW412),PAGAMENTOS!412:412,0)=13,"1ª P",IF(MATCH(MAX(PAGAMENTOS!M412,PAGAMENTOS!U412,PAGAMENTOS!AC412,PAGAMENTOS!AK412,PAGAMENTOS!AQ412,PAGAMENTOS!AW412),PAGAMENTOS!412:412,0)=21,"2ª P",IF(MATCH(MAX(PAGAMENTOS!M412,PAGAMENTOS!U412,PAGAMENTOS!AC412,PAGAMENTOS!AK412,PAGAMENTOS!AQ412,PAGAMENTOS!AW412),PAGAMENTOS!412:412,0)=29,"3ª P",IF(PAGAMENTOS!AC412=PAGAMENTOS!AK412,"4ª P","4ª P"))))),"SEM PAGAMENTO"))</f>
        <v>4ª P</v>
      </c>
      <c r="P412" s="11">
        <f>IF(MAX(PAGAMENTOS!M412,PAGAMENTOS!U412,PAGAMENTOS!AC412,PAGAMENTOS!AK412,PAGAMENTOS!AQ412,PAGAMENTOS!AW412)=0,"SEM PAGAMENTO",IFERROR(INDEX(PAGAMENTOS!412:412,MATCH(MAX(PAGAMENTOS!M412,PAGAMENTOS!U412,PAGAMENTOS!AC412,PAGAMENTOS!AK412,PAGAMENTOS!AQ412,PAGAMENTOS!AW412),PAGAMENTOS!412:412,0)-1),"SEM PAGAMENTO"))</f>
        <v>59913.50999999998</v>
      </c>
      <c r="Q412" s="11">
        <f>SUM(PAGAMENTOS!G412,PAGAMENTOS!L412,PAGAMENTOS!T412,PAGAMENTOS!AB412,PAGAMENTOS!AJ412,PAGAMENTOS!AP412,PAGAMENTOS!AV412)</f>
        <v>273040.36</v>
      </c>
      <c r="R412" s="11">
        <f>SUM(PAGAMENTOS!G412,PAGAMENTOS!H412,PAGAMENTOS!L412,PAGAMENTOS!T412,PAGAMENTOS!AB412,PAGAMENTOS!AJ412,PAGAMENTOS!AP412,PAGAMENTOS!AV412)</f>
        <v>273040.36</v>
      </c>
      <c r="S412" s="17">
        <f t="shared" si="6"/>
        <v>1</v>
      </c>
      <c r="T412" s="11">
        <f>IF(RIGHT(B412)="O",0,IF(AND(R412=0,PAGAMENTOS!H412&lt;&gt;0),0,K412-R412))</f>
        <v>0</v>
      </c>
      <c r="U412" s="120" t="str">
        <f>IF(AND(OR(PAGAMENTOS!AG412&lt;&gt;"",PAGAMENTOS!AH412&lt;&gt;""),PAGAMENTOS!AK412=""),"4ª",IF(AND(OR(PAGAMENTOS!Y412&lt;&gt;"",PAGAMENTOS!Z412&lt;&gt;""),PAGAMENTOS!AC412=""),"3ª",IF(AND(OR(PAGAMENTOS!Q412&lt;&gt;"",PAGAMENTOS!R412&lt;&gt;""),PAGAMENTOS!U412=""),"2ª",IF(AND(OR(PAGAMENTOS!I412&lt;&gt;"",PAGAMENTOS!J412&lt;&gt;""),PAGAMENTOS!M412=""),"1ª","OK"))))</f>
        <v>OK</v>
      </c>
      <c r="V412" s="120" t="str">
        <f>IF(U412="4ª",IF(PAGAMENTOS!AH412="","AGUARDANDO VISTORIA","NO FINANCEIRO"),IF(U412="3ª",IF(PAGAMENTOS!Z412="","AGUARDANDO VISTORIA","NO FINANCEIRO"),IF(U412="2ª",IF(PAGAMENTOS!R412="","AGUARDANDO VISTORIA","NO FINANCEIRO"),IF(U412="1ª",IF(PAGAMENTOS!J412="","AGUARDANDO LIBERAÇÃO","NO FINANCEIRO"),"OK"))))</f>
        <v>OK</v>
      </c>
      <c r="W412" s="233" t="str">
        <f>IF(U412="4ª",IF(PAGAMENTOS!AH412="",PAGAMENTOS!AG412,PAGAMENTOS!AH412),IF(U412="3ª",IF(PAGAMENTOS!Z412="",PAGAMENTOS!Y412,PAGAMENTOS!Z412),IF(U412="2ª",IF(PAGAMENTOS!R412="",PAGAMENTOS!Q412,PAGAMENTOS!R412),IF(U412="1ª",IF(PAGAMENTOS!J412="",PAGAMENTOS!I412,PAGAMENTOS!J412),"OK"))))</f>
        <v>OK</v>
      </c>
      <c r="X412" s="18">
        <f>MAX(VISTORIA!Y412,VISTORIA!U412,VISTORIA!Q412,VISTORIA!M412,VISTORIA!I412)</f>
        <v>1</v>
      </c>
      <c r="Y412" s="18">
        <f>IF(VISTORIA!Y412&lt;&gt;"",VISTORIA!Y412,IF(VISTORIA!U412&lt;&gt;"",VISTORIA!U412,IF(VISTORIA!Q412&lt;&gt;"",VISTORIA!Q412,IF(VISTORIA!M412&lt;&gt;"",VISTORIA!M412,IF(VISTORIA!I412&lt;&gt;"",VISTORIA!I412,0)))))</f>
        <v>1</v>
      </c>
      <c r="Z412" s="233">
        <f>IF(VISTORIA!Y412&lt;&gt;"",VISTORIA!W412,IF(VISTORIA!U412&lt;&gt;"",VISTORIA!S412,IF(VISTORIA!Q412&lt;&gt;"",VISTORIA!O412,IF(VISTORIA!M412&lt;&gt;"",VISTORIA!K412,IF(VISTORIA!I412&lt;&gt;"",VISTORIA!G412,"NA")))))</f>
        <v>43803</v>
      </c>
      <c r="AA412" s="233">
        <f>IF(VISTORIA!Y412&lt;&gt;"",VISTORIA!X412,IF(VISTORIA!U412&lt;&gt;"",VISTORIA!T412,IF(VISTORIA!Q412&lt;&gt;"",VISTORIA!P412,IF(VISTORIA!M412&lt;&gt;"",VISTORIA!L412,IF(VISTORIA!I412&lt;&gt;"",VISTORIA!H412,"NA")))))</f>
        <v>43865</v>
      </c>
      <c r="AB412" s="233" t="str">
        <f>IF(OR(G412="AGUARDANDO PRESTAÇÃO DE CONTAS",G412="AGUARDANDO APROVAÇÃO PRESTAÇÃO DE CONTAS",G412="CONCLUÍDO"),"PTM CONCLUÍDO",IF(AND(VISTORIA!X412="",VISTORIA!W412&lt;&gt;""),VISTORIA!W412,IF(AND(VISTORIA!T412="",VISTORIA!S412&lt;&gt;""),VISTORIA!S412,IF(AND(VISTORIA!P412="",VISTORIA!O412&lt;&gt;""),VISTORIA!O412,IF(AND(VISTORIA!L412="",VISTORIA!K412&lt;&gt;""),VISTORIA!K412,IF(AND(VISTORIA!H412="",VISTORIA!G412&lt;&gt;""),VISTORIA!G412,"SEM PEDIDO"))))))</f>
        <v>SEM PEDIDO</v>
      </c>
      <c r="AC412" s="18" t="str">
        <f>IFERROR(INDEX('CONCLUSÃO INFORMAL'!412:412,MATCH(MAX('CONCLUSÃO INFORMAL'!H412,'CONCLUSÃO INFORMAL'!L412,'CONCLUSÃO INFORMAL'!P412),'CONCLUSÃO INFORMAL'!412:412,0)-1),"NÃO INFORMADO")</f>
        <v>NÃO INFORMADO</v>
      </c>
      <c r="AD412" s="233" t="str">
        <f>IFERROR(INDEX('CONCLUSÃO INFORMAL'!412:412,MATCH(MAX('CONCLUSÃO INFORMAL'!H412,'CONCLUSÃO INFORMAL'!L412,'CONCLUSÃO INFORMAL'!P412),'CONCLUSÃO INFORMAL'!412:412,0)),"NÃO INFORMADO")</f>
        <v>NÃO INFORMADO</v>
      </c>
      <c r="AE412" s="1950" t="str">
        <f>IFERROR(INDEX('CONCLUSÃO INFORMAL'!412:412,MATCH(MAX('CONCLUSÃO INFORMAL'!H412,'CONCLUSÃO INFORMAL'!L412,'CONCLUSÃO INFORMAL'!P412),'CONCLUSÃO INFORMAL'!412:412,0)+1),"NÃO INFORMADO")</f>
        <v>NÃO INFORMADO</v>
      </c>
    </row>
    <row r="413" spans="2:31" ht="85.5" customHeight="1" x14ac:dyDescent="0.35">
      <c r="B413" s="7" t="str">
        <f>'INF GERAIS'!B413&amp;IFERROR(IF(INDEX(APOIO!$A$5:$A$50,MATCH('INF GERAIS'!N413,APOIO!$B$5:$B$50,0))="NÃO",APOIO!$A$2&amp;"NÃO VÁLIDO",""),"")</f>
        <v>2014.0388</v>
      </c>
      <c r="C413" s="1950" t="str">
        <f>'INF GERAIS'!C413</f>
        <v>SERTÃO DE ITAPARICA</v>
      </c>
      <c r="D413" s="1950" t="str">
        <f>'INF GERAIS'!D413</f>
        <v>TACARATU</v>
      </c>
      <c r="E413" s="1950" t="str">
        <f>'INF GERAIS'!E413</f>
        <v>URBANIZAÇÃO E ILUMINAÇÃO DA AVENIDA JOSÉ ESTÊVÃO, NO DISTRITO DE CARAIBEIRAS</v>
      </c>
      <c r="F413" s="1950" t="str">
        <f>'INF GERAIS'!G413</f>
        <v>NORMAL</v>
      </c>
      <c r="G413" s="12" t="str">
        <f>'INF GERAIS'!N413</f>
        <v>EM CONFERÊNCIA PARA TEMAI</v>
      </c>
      <c r="H413" s="1950" t="str">
        <f>'INF GERAIS'!O413</f>
        <v>CONCLUÍDA</v>
      </c>
      <c r="I413" s="11">
        <f>'INF GERAIS'!I413</f>
        <v>905659.85666666657</v>
      </c>
      <c r="J413" s="11">
        <f>'INF GERAIS'!J413</f>
        <v>156009.34</v>
      </c>
      <c r="K413" s="11">
        <f>'INF GERAIS'!K413</f>
        <v>156009.34</v>
      </c>
      <c r="L413" s="11">
        <f>'INF GERAIS'!L413</f>
        <v>0</v>
      </c>
      <c r="M413" s="11">
        <f>'INF GERAIS'!M413</f>
        <v>0</v>
      </c>
      <c r="N413" s="233">
        <f>IF(MAX(PAGAMENTOS!M413,PAGAMENTOS!U413,PAGAMENTOS!AC413,PAGAMENTOS!AK413,PAGAMENTOS!AQ413,PAGAMENTOS!AW413)=0,"SEM PAGAMENTO",IFERROR(INDEX(PAGAMENTOS!413:413,MATCH(MAX(PAGAMENTOS!M413,PAGAMENTOS!U413,PAGAMENTOS!AC413,PAGAMENTOS!AK413,PAGAMENTOS!AQ413,PAGAMENTOS!AW413),PAGAMENTOS!413:413,0)),"SEM PAGAMENTO"))</f>
        <v>43909</v>
      </c>
      <c r="O413" s="120" t="str">
        <f>IF(MAX(PAGAMENTOS!M413,PAGAMENTOS!U413,PAGAMENTOS!AC413,PAGAMENTOS!AK413,PAGAMENTOS!AQ413,PAGAMENTOS!AW413)=0,"SEM PAGAMENTO",IFERROR(IF(MATCH(MAX(PAGAMENTOS!M413,PAGAMENTOS!U413,PAGAMENTOS!AC413,PAGAMENTOS!AK413,PAGAMENTOS!AQ413,PAGAMENTOS!AW413),PAGAMENTOS!413:413,0)&gt;40,INDEX(PAGAMENTOS!413:413,MATCH(MAX(PAGAMENTOS!M413,PAGAMENTOS!U413,PAGAMENTOS!AC413,PAGAMENTOS!AK413,PAGAMENTOS!AQ413,PAGAMENTOS!AW413),PAGAMENTOS!413:413,0)-2)&amp;" P COMP.",IF(MATCH(MAX(PAGAMENTOS!M413,PAGAMENTOS!U413,PAGAMENTOS!AC413,PAGAMENTOS!AK413,PAGAMENTOS!AQ413,PAGAMENTOS!AW413),PAGAMENTOS!413:413,0)=13,"1ª P",IF(MATCH(MAX(PAGAMENTOS!M413,PAGAMENTOS!U413,PAGAMENTOS!AC413,PAGAMENTOS!AK413,PAGAMENTOS!AQ413,PAGAMENTOS!AW413),PAGAMENTOS!413:413,0)=21,"2ª P",IF(MATCH(MAX(PAGAMENTOS!M413,PAGAMENTOS!U413,PAGAMENTOS!AC413,PAGAMENTOS!AK413,PAGAMENTOS!AQ413,PAGAMENTOS!AW413),PAGAMENTOS!413:413,0)=29,"3ª P",IF(PAGAMENTOS!AC413=PAGAMENTOS!AK413,"4ª P","4ª P"))))),"SEM PAGAMENTO"))</f>
        <v>3ª P</v>
      </c>
      <c r="P413" s="11">
        <f>IF(MAX(PAGAMENTOS!M413,PAGAMENTOS!U413,PAGAMENTOS!AC413,PAGAMENTOS!AK413,PAGAMENTOS!AQ413,PAGAMENTOS!AW413)=0,"SEM PAGAMENTO",IFERROR(INDEX(PAGAMENTOS!413:413,MATCH(MAX(PAGAMENTOS!M413,PAGAMENTOS!U413,PAGAMENTOS!AC413,PAGAMENTOS!AK413,PAGAMENTOS!AQ413,PAGAMENTOS!AW413),PAGAMENTOS!413:413,0)-1),"SEM PAGAMENTO"))</f>
        <v>11089.029999999999</v>
      </c>
      <c r="Q413" s="11">
        <f>SUM(PAGAMENTOS!G413,PAGAMENTOS!L413,PAGAMENTOS!T413,PAGAMENTOS!AB413,PAGAMENTOS!AJ413,PAGAMENTOS!AP413,PAGAMENTOS!AV413)</f>
        <v>156009.34</v>
      </c>
      <c r="R413" s="11">
        <f>SUM(PAGAMENTOS!G413,PAGAMENTOS!H413,PAGAMENTOS!L413,PAGAMENTOS!T413,PAGAMENTOS!AB413,PAGAMENTOS!AJ413,PAGAMENTOS!AP413,PAGAMENTOS!AV413)</f>
        <v>156009.34</v>
      </c>
      <c r="S413" s="17">
        <f t="shared" si="6"/>
        <v>1</v>
      </c>
      <c r="T413" s="11">
        <f>IF(RIGHT(B413)="O",0,IF(AND(R413=0,PAGAMENTOS!H413&lt;&gt;0),0,K413-R413))</f>
        <v>0</v>
      </c>
      <c r="U413" s="120" t="str">
        <f>IF(AND(OR(PAGAMENTOS!AG413&lt;&gt;"",PAGAMENTOS!AH413&lt;&gt;""),PAGAMENTOS!AK413=""),"4ª",IF(AND(OR(PAGAMENTOS!Y413&lt;&gt;"",PAGAMENTOS!Z413&lt;&gt;""),PAGAMENTOS!AC413=""),"3ª",IF(AND(OR(PAGAMENTOS!Q413&lt;&gt;"",PAGAMENTOS!R413&lt;&gt;""),PAGAMENTOS!U413=""),"2ª",IF(AND(OR(PAGAMENTOS!I413&lt;&gt;"",PAGAMENTOS!J413&lt;&gt;""),PAGAMENTOS!M413=""),"1ª","OK"))))</f>
        <v>OK</v>
      </c>
      <c r="V413" s="120" t="str">
        <f>IF(U413="4ª",IF(PAGAMENTOS!AH413="","AGUARDANDO VISTORIA","NO FINANCEIRO"),IF(U413="3ª",IF(PAGAMENTOS!Z413="","AGUARDANDO VISTORIA","NO FINANCEIRO"),IF(U413="2ª",IF(PAGAMENTOS!R413="","AGUARDANDO VISTORIA","NO FINANCEIRO"),IF(U413="1ª",IF(PAGAMENTOS!J413="","AGUARDANDO LIBERAÇÃO","NO FINANCEIRO"),"OK"))))</f>
        <v>OK</v>
      </c>
      <c r="W413" s="233" t="str">
        <f>IF(U413="4ª",IF(PAGAMENTOS!AH413="",PAGAMENTOS!AG413,PAGAMENTOS!AH413),IF(U413="3ª",IF(PAGAMENTOS!Z413="",PAGAMENTOS!Y413,PAGAMENTOS!Z413),IF(U413="2ª",IF(PAGAMENTOS!R413="",PAGAMENTOS!Q413,PAGAMENTOS!R413),IF(U413="1ª",IF(PAGAMENTOS!J413="",PAGAMENTOS!I413,PAGAMENTOS!J413),"OK"))))</f>
        <v>OK</v>
      </c>
      <c r="X413" s="18">
        <f>MAX(VISTORIA!Y413,VISTORIA!U413,VISTORIA!Q413,VISTORIA!M413,VISTORIA!I413)</f>
        <v>1</v>
      </c>
      <c r="Y413" s="18">
        <f>IF(VISTORIA!Y413&lt;&gt;"",VISTORIA!Y413,IF(VISTORIA!U413&lt;&gt;"",VISTORIA!U413,IF(VISTORIA!Q413&lt;&gt;"",VISTORIA!Q413,IF(VISTORIA!M413&lt;&gt;"",VISTORIA!M413,IF(VISTORIA!I413&lt;&gt;"",VISTORIA!I413,0)))))</f>
        <v>1</v>
      </c>
      <c r="Z413" s="233">
        <f>IF(VISTORIA!Y413&lt;&gt;"",VISTORIA!W413,IF(VISTORIA!U413&lt;&gt;"",VISTORIA!S413,IF(VISTORIA!Q413&lt;&gt;"",VISTORIA!O413,IF(VISTORIA!M413&lt;&gt;"",VISTORIA!K413,IF(VISTORIA!I413&lt;&gt;"",VISTORIA!G413,"NA")))))</f>
        <v>43803</v>
      </c>
      <c r="AA413" s="233">
        <f>IF(VISTORIA!Y413&lt;&gt;"",VISTORIA!X413,IF(VISTORIA!U413&lt;&gt;"",VISTORIA!T413,IF(VISTORIA!Q413&lt;&gt;"",VISTORIA!P413,IF(VISTORIA!M413&lt;&gt;"",VISTORIA!L413,IF(VISTORIA!I413&lt;&gt;"",VISTORIA!H413,"NA")))))</f>
        <v>43865</v>
      </c>
      <c r="AB413" s="233" t="str">
        <f>IF(OR(G413="AGUARDANDO PRESTAÇÃO DE CONTAS",G413="AGUARDANDO APROVAÇÃO PRESTAÇÃO DE CONTAS",G413="CONCLUÍDO"),"PTM CONCLUÍDO",IF(AND(VISTORIA!X413="",VISTORIA!W413&lt;&gt;""),VISTORIA!W413,IF(AND(VISTORIA!T413="",VISTORIA!S413&lt;&gt;""),VISTORIA!S413,IF(AND(VISTORIA!P413="",VISTORIA!O413&lt;&gt;""),VISTORIA!O413,IF(AND(VISTORIA!L413="",VISTORIA!K413&lt;&gt;""),VISTORIA!K413,IF(AND(VISTORIA!H413="",VISTORIA!G413&lt;&gt;""),VISTORIA!G413,"SEM PEDIDO"))))))</f>
        <v>SEM PEDIDO</v>
      </c>
      <c r="AC413" s="18" t="str">
        <f>IFERROR(INDEX('CONCLUSÃO INFORMAL'!413:413,MATCH(MAX('CONCLUSÃO INFORMAL'!H413,'CONCLUSÃO INFORMAL'!L413,'CONCLUSÃO INFORMAL'!P413),'CONCLUSÃO INFORMAL'!413:413,0)-1),"NÃO INFORMADO")</f>
        <v>NÃO INFORMADO</v>
      </c>
      <c r="AD413" s="233" t="str">
        <f>IFERROR(INDEX('CONCLUSÃO INFORMAL'!413:413,MATCH(MAX('CONCLUSÃO INFORMAL'!H413,'CONCLUSÃO INFORMAL'!L413,'CONCLUSÃO INFORMAL'!P413),'CONCLUSÃO INFORMAL'!413:413,0)),"NÃO INFORMADO")</f>
        <v>NÃO INFORMADO</v>
      </c>
      <c r="AE413" s="1950" t="str">
        <f>IFERROR(INDEX('CONCLUSÃO INFORMAL'!413:413,MATCH(MAX('CONCLUSÃO INFORMAL'!H413,'CONCLUSÃO INFORMAL'!L413,'CONCLUSÃO INFORMAL'!P413),'CONCLUSÃO INFORMAL'!413:413,0)+1),"NÃO INFORMADO")</f>
        <v>NÃO INFORMADO</v>
      </c>
    </row>
    <row r="414" spans="2:31" ht="58" x14ac:dyDescent="0.35">
      <c r="B414" s="7" t="str">
        <f>'INF GERAIS'!B414&amp;IFERROR(IF(INDEX(APOIO!$A$5:$A$50,MATCH('INF GERAIS'!N414,APOIO!$B$5:$B$50,0))="NÃO",APOIO!$A$2&amp;"NÃO VÁLIDO",""),"")</f>
        <v>2014.0389</v>
      </c>
      <c r="C414" s="1950" t="str">
        <f>'INF GERAIS'!C414</f>
        <v>SERTÃO DE ITAPARICA</v>
      </c>
      <c r="D414" s="1950" t="str">
        <f>'INF GERAIS'!D414</f>
        <v>TACARATU</v>
      </c>
      <c r="E414" s="1950" t="str">
        <f>'INF GERAIS'!E414</f>
        <v>REFORMA E AMPLIAÇÃO DA PRAÇA FRANCINA MARIA DE ARAÚJO NO DISTRITO DE CARAIBEIRAS</v>
      </c>
      <c r="F414" s="1950" t="str">
        <f>'INF GERAIS'!G414</f>
        <v>NORMAL</v>
      </c>
      <c r="G414" s="12" t="str">
        <f>'INF GERAIS'!N414</f>
        <v>EM CONFERÊNCIA PARA TEMAI</v>
      </c>
      <c r="H414" s="1950" t="str">
        <f>'INF GERAIS'!O414</f>
        <v>CONCLUÍDA</v>
      </c>
      <c r="I414" s="11">
        <f>'INF GERAIS'!I414</f>
        <v>905659.85666666657</v>
      </c>
      <c r="J414" s="11">
        <f>'INF GERAIS'!J414</f>
        <v>202108.67</v>
      </c>
      <c r="K414" s="11">
        <f>'INF GERAIS'!K414</f>
        <v>202108.67</v>
      </c>
      <c r="L414" s="11">
        <f>'INF GERAIS'!L414</f>
        <v>0</v>
      </c>
      <c r="M414" s="11">
        <f>'INF GERAIS'!M414</f>
        <v>0</v>
      </c>
      <c r="N414" s="233">
        <f>IF(MAX(PAGAMENTOS!M414,PAGAMENTOS!U414,PAGAMENTOS!AC414,PAGAMENTOS!AK414,PAGAMENTOS!AQ414,PAGAMENTOS!AW414)=0,"SEM PAGAMENTO",IFERROR(INDEX(PAGAMENTOS!414:414,MATCH(MAX(PAGAMENTOS!M414,PAGAMENTOS!U414,PAGAMENTOS!AC414,PAGAMENTOS!AK414,PAGAMENTOS!AQ414,PAGAMENTOS!AW414),PAGAMENTOS!414:414,0)),"SEM PAGAMENTO"))</f>
        <v>42818</v>
      </c>
      <c r="O414" s="120" t="str">
        <f>IF(MAX(PAGAMENTOS!M414,PAGAMENTOS!U414,PAGAMENTOS!AC414,PAGAMENTOS!AK414,PAGAMENTOS!AQ414,PAGAMENTOS!AW414)=0,"SEM PAGAMENTO",IFERROR(IF(MATCH(MAX(PAGAMENTOS!M414,PAGAMENTOS!U414,PAGAMENTOS!AC414,PAGAMENTOS!AK414,PAGAMENTOS!AQ414,PAGAMENTOS!AW414),PAGAMENTOS!414:414,0)&gt;40,INDEX(PAGAMENTOS!414:414,MATCH(MAX(PAGAMENTOS!M414,PAGAMENTOS!U414,PAGAMENTOS!AC414,PAGAMENTOS!AK414,PAGAMENTOS!AQ414,PAGAMENTOS!AW414),PAGAMENTOS!414:414,0)-2)&amp;" P COMP.",IF(MATCH(MAX(PAGAMENTOS!M414,PAGAMENTOS!U414,PAGAMENTOS!AC414,PAGAMENTOS!AK414,PAGAMENTOS!AQ414,PAGAMENTOS!AW414),PAGAMENTOS!414:414,0)=13,"1ª P",IF(MATCH(MAX(PAGAMENTOS!M414,PAGAMENTOS!U414,PAGAMENTOS!AC414,PAGAMENTOS!AK414,PAGAMENTOS!AQ414,PAGAMENTOS!AW414),PAGAMENTOS!414:414,0)=21,"2ª P",IF(MATCH(MAX(PAGAMENTOS!M414,PAGAMENTOS!U414,PAGAMENTOS!AC414,PAGAMENTOS!AK414,PAGAMENTOS!AQ414,PAGAMENTOS!AW414),PAGAMENTOS!414:414,0)=29,"3ª P",IF(PAGAMENTOS!AC414=PAGAMENTOS!AK414,"4ª P","4ª P"))))),"SEM PAGAMENTO"))</f>
        <v>4ª P</v>
      </c>
      <c r="P414" s="11">
        <f>IF(MAX(PAGAMENTOS!M414,PAGAMENTOS!U414,PAGAMENTOS!AC414,PAGAMENTOS!AK414,PAGAMENTOS!AQ414,PAGAMENTOS!AW414)=0,"SEM PAGAMENTO",IFERROR(INDEX(PAGAMENTOS!414:414,MATCH(MAX(PAGAMENTOS!M414,PAGAMENTOS!U414,PAGAMENTOS!AC414,PAGAMENTOS!AK414,PAGAMENTOS!AQ414,PAGAMENTOS!AW414),PAGAMENTOS!414:414,0)-1),"SEM PAGAMENTO"))</f>
        <v>40421.74</v>
      </c>
      <c r="Q414" s="11">
        <f>SUM(PAGAMENTOS!G414,PAGAMENTOS!L414,PAGAMENTOS!T414,PAGAMENTOS!AB414,PAGAMENTOS!AJ414,PAGAMENTOS!AP414,PAGAMENTOS!AV414)</f>
        <v>202108.66999999998</v>
      </c>
      <c r="R414" s="11">
        <f>SUM(PAGAMENTOS!G414,PAGAMENTOS!H414,PAGAMENTOS!L414,PAGAMENTOS!T414,PAGAMENTOS!AB414,PAGAMENTOS!AJ414,PAGAMENTOS!AP414,PAGAMENTOS!AV414)</f>
        <v>202108.66999999998</v>
      </c>
      <c r="S414" s="17">
        <f t="shared" si="6"/>
        <v>0.99999999999999989</v>
      </c>
      <c r="T414" s="11">
        <f>IF(RIGHT(B414)="O",0,IF(AND(R414=0,PAGAMENTOS!H414&lt;&gt;0),0,K414-R414))</f>
        <v>2.9103830456733704E-11</v>
      </c>
      <c r="U414" s="120" t="str">
        <f>IF(AND(OR(PAGAMENTOS!AG414&lt;&gt;"",PAGAMENTOS!AH414&lt;&gt;""),PAGAMENTOS!AK414=""),"4ª",IF(AND(OR(PAGAMENTOS!Y414&lt;&gt;"",PAGAMENTOS!Z414&lt;&gt;""),PAGAMENTOS!AC414=""),"3ª",IF(AND(OR(PAGAMENTOS!Q414&lt;&gt;"",PAGAMENTOS!R414&lt;&gt;""),PAGAMENTOS!U414=""),"2ª",IF(AND(OR(PAGAMENTOS!I414&lt;&gt;"",PAGAMENTOS!J414&lt;&gt;""),PAGAMENTOS!M414=""),"1ª","OK"))))</f>
        <v>OK</v>
      </c>
      <c r="V414" s="120" t="str">
        <f>IF(U414="4ª",IF(PAGAMENTOS!AH414="","AGUARDANDO VISTORIA","NO FINANCEIRO"),IF(U414="3ª",IF(PAGAMENTOS!Z414="","AGUARDANDO VISTORIA","NO FINANCEIRO"),IF(U414="2ª",IF(PAGAMENTOS!R414="","AGUARDANDO VISTORIA","NO FINANCEIRO"),IF(U414="1ª",IF(PAGAMENTOS!J414="","AGUARDANDO LIBERAÇÃO","NO FINANCEIRO"),"OK"))))</f>
        <v>OK</v>
      </c>
      <c r="W414" s="233" t="str">
        <f>IF(U414="4ª",IF(PAGAMENTOS!AH414="",PAGAMENTOS!AG414,PAGAMENTOS!AH414),IF(U414="3ª",IF(PAGAMENTOS!Z414="",PAGAMENTOS!Y414,PAGAMENTOS!Z414),IF(U414="2ª",IF(PAGAMENTOS!R414="",PAGAMENTOS!Q414,PAGAMENTOS!R414),IF(U414="1ª",IF(PAGAMENTOS!J414="",PAGAMENTOS!I414,PAGAMENTOS!J414),"OK"))))</f>
        <v>OK</v>
      </c>
      <c r="X414" s="18">
        <f>MAX(VISTORIA!Y414,VISTORIA!U414,VISTORIA!Q414,VISTORIA!M414,VISTORIA!I414)</f>
        <v>1</v>
      </c>
      <c r="Y414" s="18">
        <f>IF(VISTORIA!Y414&lt;&gt;"",VISTORIA!Y414,IF(VISTORIA!U414&lt;&gt;"",VISTORIA!U414,IF(VISTORIA!Q414&lt;&gt;"",VISTORIA!Q414,IF(VISTORIA!M414&lt;&gt;"",VISTORIA!M414,IF(VISTORIA!I414&lt;&gt;"",VISTORIA!I414,0)))))</f>
        <v>1</v>
      </c>
      <c r="Z414" s="233">
        <f>IF(VISTORIA!Y414&lt;&gt;"",VISTORIA!W414,IF(VISTORIA!U414&lt;&gt;"",VISTORIA!S414,IF(VISTORIA!Q414&lt;&gt;"",VISTORIA!O414,IF(VISTORIA!M414&lt;&gt;"",VISTORIA!K414,IF(VISTORIA!I414&lt;&gt;"",VISTORIA!G414,"NA")))))</f>
        <v>42597</v>
      </c>
      <c r="AA414" s="233">
        <f>IF(VISTORIA!Y414&lt;&gt;"",VISTORIA!X414,IF(VISTORIA!U414&lt;&gt;"",VISTORIA!T414,IF(VISTORIA!Q414&lt;&gt;"",VISTORIA!P414,IF(VISTORIA!M414&lt;&gt;"",VISTORIA!L414,IF(VISTORIA!I414&lt;&gt;"",VISTORIA!H414,"NA")))))</f>
        <v>42698</v>
      </c>
      <c r="AB414" s="233" t="str">
        <f>IF(OR(G414="AGUARDANDO PRESTAÇÃO DE CONTAS",G414="AGUARDANDO APROVAÇÃO PRESTAÇÃO DE CONTAS",G414="CONCLUÍDO"),"PTM CONCLUÍDO",IF(AND(VISTORIA!X414="",VISTORIA!W414&lt;&gt;""),VISTORIA!W414,IF(AND(VISTORIA!T414="",VISTORIA!S414&lt;&gt;""),VISTORIA!S414,IF(AND(VISTORIA!P414="",VISTORIA!O414&lt;&gt;""),VISTORIA!O414,IF(AND(VISTORIA!L414="",VISTORIA!K414&lt;&gt;""),VISTORIA!K414,IF(AND(VISTORIA!H414="",VISTORIA!G414&lt;&gt;""),VISTORIA!G414,"SEM PEDIDO"))))))</f>
        <v>SEM PEDIDO</v>
      </c>
      <c r="AC414" s="18" t="str">
        <f>IFERROR(INDEX('CONCLUSÃO INFORMAL'!414:414,MATCH(MAX('CONCLUSÃO INFORMAL'!H414,'CONCLUSÃO INFORMAL'!L414,'CONCLUSÃO INFORMAL'!P414),'CONCLUSÃO INFORMAL'!414:414,0)-1),"NÃO INFORMADO")</f>
        <v>NÃO INFORMADO</v>
      </c>
      <c r="AD414" s="233" t="str">
        <f>IFERROR(INDEX('CONCLUSÃO INFORMAL'!414:414,MATCH(MAX('CONCLUSÃO INFORMAL'!H414,'CONCLUSÃO INFORMAL'!L414,'CONCLUSÃO INFORMAL'!P414),'CONCLUSÃO INFORMAL'!414:414,0)),"NÃO INFORMADO")</f>
        <v>NÃO INFORMADO</v>
      </c>
      <c r="AE414" s="1950" t="str">
        <f>IFERROR(INDEX('CONCLUSÃO INFORMAL'!414:414,MATCH(MAX('CONCLUSÃO INFORMAL'!H414,'CONCLUSÃO INFORMAL'!L414,'CONCLUSÃO INFORMAL'!P414),'CONCLUSÃO INFORMAL'!414:414,0)+1),"NÃO INFORMADO")</f>
        <v>NÃO INFORMADO</v>
      </c>
    </row>
    <row r="415" spans="2:31" ht="43.5" x14ac:dyDescent="0.35">
      <c r="B415" s="7" t="str">
        <f>'INF GERAIS'!B415&amp;IFERROR(IF(INDEX(APOIO!$A$5:$A$50,MATCH('INF GERAIS'!N415,APOIO!$B$5:$B$50,0))="NÃO",APOIO!$A$2&amp;"NÃO VÁLIDO",""),"")</f>
        <v>2014.0390</v>
      </c>
      <c r="C415" s="1950" t="str">
        <f>'INF GERAIS'!C415</f>
        <v>MATA SUL</v>
      </c>
      <c r="D415" s="1950" t="str">
        <f>'INF GERAIS'!D415</f>
        <v>TAMANDARÉ</v>
      </c>
      <c r="E415" s="1950" t="str">
        <f>'INF GERAIS'!E415</f>
        <v>CONSTRUÇÃO DO PREDIO DA PREFEITURA DO MUNICÍPIO DE TAMANDARÉ</v>
      </c>
      <c r="F415" s="1950" t="str">
        <f>'INF GERAIS'!G415</f>
        <v>NORMAL</v>
      </c>
      <c r="G415" s="12" t="str">
        <f>'INF GERAIS'!N415</f>
        <v>EM CONFERÊNCIA PARA TEMAI</v>
      </c>
      <c r="H415" s="1950" t="str">
        <f>'INF GERAIS'!O415</f>
        <v>CONCLUÍDA</v>
      </c>
      <c r="I415" s="11">
        <f>'INF GERAIS'!I415</f>
        <v>905659.85666666704</v>
      </c>
      <c r="J415" s="11">
        <f>'INF GERAIS'!J415</f>
        <v>1157942.1599999999</v>
      </c>
      <c r="K415" s="11">
        <f>'INF GERAIS'!K415</f>
        <v>905610.02</v>
      </c>
      <c r="L415" s="11">
        <f>'INF GERAIS'!L415</f>
        <v>0</v>
      </c>
      <c r="M415" s="11">
        <f>'INF GERAIS'!M415</f>
        <v>252332.14</v>
      </c>
      <c r="N415" s="233">
        <f>IF(MAX(PAGAMENTOS!M415,PAGAMENTOS!U415,PAGAMENTOS!AC415,PAGAMENTOS!AK415,PAGAMENTOS!AQ415,PAGAMENTOS!AW415)=0,"SEM PAGAMENTO",IFERROR(INDEX(PAGAMENTOS!415:415,MATCH(MAX(PAGAMENTOS!M415,PAGAMENTOS!U415,PAGAMENTOS!AC415,PAGAMENTOS!AK415,PAGAMENTOS!AQ415,PAGAMENTOS!AW415),PAGAMENTOS!415:415,0)),"SEM PAGAMENTO"))</f>
        <v>42542</v>
      </c>
      <c r="O415" s="120" t="str">
        <f>IF(MAX(PAGAMENTOS!M415,PAGAMENTOS!U415,PAGAMENTOS!AC415,PAGAMENTOS!AK415,PAGAMENTOS!AQ415,PAGAMENTOS!AW415)=0,"SEM PAGAMENTO",IFERROR(IF(MATCH(MAX(PAGAMENTOS!M415,PAGAMENTOS!U415,PAGAMENTOS!AC415,PAGAMENTOS!AK415,PAGAMENTOS!AQ415,PAGAMENTOS!AW415),PAGAMENTOS!415:415,0)&gt;40,INDEX(PAGAMENTOS!415:415,MATCH(MAX(PAGAMENTOS!M415,PAGAMENTOS!U415,PAGAMENTOS!AC415,PAGAMENTOS!AK415,PAGAMENTOS!AQ415,PAGAMENTOS!AW415),PAGAMENTOS!415:415,0)-2)&amp;" P COMP.",IF(MATCH(MAX(PAGAMENTOS!M415,PAGAMENTOS!U415,PAGAMENTOS!AC415,PAGAMENTOS!AK415,PAGAMENTOS!AQ415,PAGAMENTOS!AW415),PAGAMENTOS!415:415,0)=13,"1ª P",IF(MATCH(MAX(PAGAMENTOS!M415,PAGAMENTOS!U415,PAGAMENTOS!AC415,PAGAMENTOS!AK415,PAGAMENTOS!AQ415,PAGAMENTOS!AW415),PAGAMENTOS!415:415,0)=21,"2ª P",IF(MATCH(MAX(PAGAMENTOS!M415,PAGAMENTOS!U415,PAGAMENTOS!AC415,PAGAMENTOS!AK415,PAGAMENTOS!AQ415,PAGAMENTOS!AW415),PAGAMENTOS!415:415,0)=29,"3ª P",IF(PAGAMENTOS!AC415=PAGAMENTOS!AK415,"4ª P","4ª P"))))),"SEM PAGAMENTO"))</f>
        <v>4ª P</v>
      </c>
      <c r="P415" s="11">
        <f>IF(MAX(PAGAMENTOS!M415,PAGAMENTOS!U415,PAGAMENTOS!AC415,PAGAMENTOS!AK415,PAGAMENTOS!AQ415,PAGAMENTOS!AW415)=0,"SEM PAGAMENTO",IFERROR(INDEX(PAGAMENTOS!415:415,MATCH(MAX(PAGAMENTOS!M415,PAGAMENTOS!U415,PAGAMENTOS!AC415,PAGAMENTOS!AK415,PAGAMENTOS!AQ415,PAGAMENTOS!AW415),PAGAMENTOS!415:415,0)-1),"SEM PAGAMENTO"))</f>
        <v>181082.13</v>
      </c>
      <c r="Q415" s="11">
        <f>SUM(PAGAMENTOS!G415,PAGAMENTOS!L415,PAGAMENTOS!T415,PAGAMENTOS!AB415,PAGAMENTOS!AJ415,PAGAMENTOS!AP415,PAGAMENTOS!AV415)</f>
        <v>905610.02</v>
      </c>
      <c r="R415" s="11">
        <f>SUM(PAGAMENTOS!G415,PAGAMENTOS!H415,PAGAMENTOS!L415,PAGAMENTOS!T415,PAGAMENTOS!AB415,PAGAMENTOS!AJ415,PAGAMENTOS!AP415,PAGAMENTOS!AV415)</f>
        <v>905610.02</v>
      </c>
      <c r="S415" s="17">
        <f t="shared" si="6"/>
        <v>1</v>
      </c>
      <c r="T415" s="11">
        <f>IF(RIGHT(B415)="O",0,IF(AND(R415=0,PAGAMENTOS!H415&lt;&gt;0),0,K415-R415))</f>
        <v>0</v>
      </c>
      <c r="U415" s="120" t="str">
        <f>IF(AND(OR(PAGAMENTOS!AG415&lt;&gt;"",PAGAMENTOS!AH415&lt;&gt;""),PAGAMENTOS!AK415=""),"4ª",IF(AND(OR(PAGAMENTOS!Y415&lt;&gt;"",PAGAMENTOS!Z415&lt;&gt;""),PAGAMENTOS!AC415=""),"3ª",IF(AND(OR(PAGAMENTOS!Q415&lt;&gt;"",PAGAMENTOS!R415&lt;&gt;""),PAGAMENTOS!U415=""),"2ª",IF(AND(OR(PAGAMENTOS!I415&lt;&gt;"",PAGAMENTOS!J415&lt;&gt;""),PAGAMENTOS!M415=""),"1ª","OK"))))</f>
        <v>OK</v>
      </c>
      <c r="V415" s="120" t="str">
        <f>IF(U415="4ª",IF(PAGAMENTOS!AH415="","AGUARDANDO VISTORIA","NO FINANCEIRO"),IF(U415="3ª",IF(PAGAMENTOS!Z415="","AGUARDANDO VISTORIA","NO FINANCEIRO"),IF(U415="2ª",IF(PAGAMENTOS!R415="","AGUARDANDO VISTORIA","NO FINANCEIRO"),IF(U415="1ª",IF(PAGAMENTOS!J415="","AGUARDANDO LIBERAÇÃO","NO FINANCEIRO"),"OK"))))</f>
        <v>OK</v>
      </c>
      <c r="W415" s="233" t="str">
        <f>IF(U415="4ª",IF(PAGAMENTOS!AH415="",PAGAMENTOS!AG415,PAGAMENTOS!AH415),IF(U415="3ª",IF(PAGAMENTOS!Z415="",PAGAMENTOS!Y415,PAGAMENTOS!Z415),IF(U415="2ª",IF(PAGAMENTOS!R415="",PAGAMENTOS!Q415,PAGAMENTOS!R415),IF(U415="1ª",IF(PAGAMENTOS!J415="",PAGAMENTOS!I415,PAGAMENTOS!J415),"OK"))))</f>
        <v>OK</v>
      </c>
      <c r="X415" s="18">
        <f>MAX(VISTORIA!Y415,VISTORIA!U415,VISTORIA!Q415,VISTORIA!M415,VISTORIA!I415)</f>
        <v>1</v>
      </c>
      <c r="Y415" s="18">
        <f>IF(VISTORIA!Y415&lt;&gt;"",VISTORIA!Y415,IF(VISTORIA!U415&lt;&gt;"",VISTORIA!U415,IF(VISTORIA!Q415&lt;&gt;"",VISTORIA!Q415,IF(VISTORIA!M415&lt;&gt;"",VISTORIA!M415,IF(VISTORIA!I415&lt;&gt;"",VISTORIA!I415,0)))))</f>
        <v>1</v>
      </c>
      <c r="Z415" s="233">
        <f>IF(VISTORIA!Y415&lt;&gt;"",VISTORIA!W415,IF(VISTORIA!U415&lt;&gt;"",VISTORIA!S415,IF(VISTORIA!Q415&lt;&gt;"",VISTORIA!O415,IF(VISTORIA!M415&lt;&gt;"",VISTORIA!K415,IF(VISTORIA!I415&lt;&gt;"",VISTORIA!G415,"NA")))))</f>
        <v>42536</v>
      </c>
      <c r="AA415" s="233">
        <f>IF(VISTORIA!Y415&lt;&gt;"",VISTORIA!X415,IF(VISTORIA!U415&lt;&gt;"",VISTORIA!T415,IF(VISTORIA!Q415&lt;&gt;"",VISTORIA!P415,IF(VISTORIA!M415&lt;&gt;"",VISTORIA!L415,IF(VISTORIA!I415&lt;&gt;"",VISTORIA!H415,"NA")))))</f>
        <v>42531</v>
      </c>
      <c r="AB415" s="233">
        <f>IF(OR(G415="AGUARDANDO PRESTAÇÃO DE CONTAS",G415="AGUARDANDO APROVAÇÃO PRESTAÇÃO DE CONTAS",G415="CONCLUÍDO"),"PTM CONCLUÍDO",IF(AND(VISTORIA!X415="",VISTORIA!W415&lt;&gt;""),VISTORIA!W415,IF(AND(VISTORIA!T415="",VISTORIA!S415&lt;&gt;""),VISTORIA!S415,IF(AND(VISTORIA!P415="",VISTORIA!O415&lt;&gt;""),VISTORIA!O415,IF(AND(VISTORIA!L415="",VISTORIA!K415&lt;&gt;""),VISTORIA!K415,IF(AND(VISTORIA!H415="",VISTORIA!G415&lt;&gt;""),VISTORIA!G415,"SEM PEDIDO"))))))</f>
        <v>42242</v>
      </c>
      <c r="AC415" s="18" t="str">
        <f>IFERROR(INDEX('CONCLUSÃO INFORMAL'!415:415,MATCH(MAX('CONCLUSÃO INFORMAL'!H415,'CONCLUSÃO INFORMAL'!L415,'CONCLUSÃO INFORMAL'!P415),'CONCLUSÃO INFORMAL'!415:415,0)-1),"NÃO INFORMADO")</f>
        <v>NÃO INFORMADO</v>
      </c>
      <c r="AD415" s="233" t="str">
        <f>IFERROR(INDEX('CONCLUSÃO INFORMAL'!415:415,MATCH(MAX('CONCLUSÃO INFORMAL'!H415,'CONCLUSÃO INFORMAL'!L415,'CONCLUSÃO INFORMAL'!P415),'CONCLUSÃO INFORMAL'!415:415,0)),"NÃO INFORMADO")</f>
        <v>NÃO INFORMADO</v>
      </c>
      <c r="AE415" s="1950" t="str">
        <f>IFERROR(INDEX('CONCLUSÃO INFORMAL'!415:415,MATCH(MAX('CONCLUSÃO INFORMAL'!H415,'CONCLUSÃO INFORMAL'!L415,'CONCLUSÃO INFORMAL'!P415),'CONCLUSÃO INFORMAL'!415:415,0)+1),"NÃO INFORMADO")</f>
        <v>NÃO INFORMADO</v>
      </c>
    </row>
    <row r="416" spans="2:31" ht="43.5" x14ac:dyDescent="0.35">
      <c r="B416" s="7" t="str">
        <f>'INF GERAIS'!B416&amp;IFERROR(IF(INDEX(APOIO!$A$5:$A$50,MATCH('INF GERAIS'!N416,APOIO!$B$5:$B$50,0))="NÃO",APOIO!$A$2&amp;"NÃO VÁLIDO",""),"")</f>
        <v>2014.0391</v>
      </c>
      <c r="C416" s="1950" t="str">
        <f>'INF GERAIS'!C416</f>
        <v>AGRESTE SETENTRIONAL</v>
      </c>
      <c r="D416" s="1950" t="str">
        <f>'INF GERAIS'!D416</f>
        <v>TAQUARITINGA DO NORTE</v>
      </c>
      <c r="E416" s="1950" t="str">
        <f>'INF GERAIS'!E416</f>
        <v>URBANIZAÇÃO / PAVMENTAÇÃO DE VIAS PÚBLICAS</v>
      </c>
      <c r="F416" s="1950" t="str">
        <f>'INF GERAIS'!G416</f>
        <v>NORMAL</v>
      </c>
      <c r="G416" s="12" t="str">
        <f>'INF GERAIS'!N416</f>
        <v>EM CONFERÊNCIA PARA TEMAI</v>
      </c>
      <c r="H416" s="1950" t="str">
        <f>'INF GERAIS'!O416</f>
        <v>CONCLUÍDA</v>
      </c>
      <c r="I416" s="11">
        <f>'INF GERAIS'!I416</f>
        <v>1056603.1616666669</v>
      </c>
      <c r="J416" s="11">
        <f>'INF GERAIS'!J416</f>
        <v>615268.23</v>
      </c>
      <c r="K416" s="11">
        <f>'INF GERAIS'!K416</f>
        <v>615268.23</v>
      </c>
      <c r="L416" s="11">
        <f>'INF GERAIS'!L416</f>
        <v>0</v>
      </c>
      <c r="M416" s="11">
        <f>'INF GERAIS'!M416</f>
        <v>0</v>
      </c>
      <c r="N416" s="233">
        <f>IF(MAX(PAGAMENTOS!M416,PAGAMENTOS!U416,PAGAMENTOS!AC416,PAGAMENTOS!AK416,PAGAMENTOS!AQ416,PAGAMENTOS!AW416)=0,"SEM PAGAMENTO",IFERROR(INDEX(PAGAMENTOS!416:416,MATCH(MAX(PAGAMENTOS!M416,PAGAMENTOS!U416,PAGAMENTOS!AC416,PAGAMENTOS!AK416,PAGAMENTOS!AQ416,PAGAMENTOS!AW416),PAGAMENTOS!416:416,0)),"SEM PAGAMENTO"))</f>
        <v>43066</v>
      </c>
      <c r="O416" s="120" t="str">
        <f>IF(MAX(PAGAMENTOS!M416,PAGAMENTOS!U416,PAGAMENTOS!AC416,PAGAMENTOS!AK416,PAGAMENTOS!AQ416,PAGAMENTOS!AW416)=0,"SEM PAGAMENTO",IFERROR(IF(MATCH(MAX(PAGAMENTOS!M416,PAGAMENTOS!U416,PAGAMENTOS!AC416,PAGAMENTOS!AK416,PAGAMENTOS!AQ416,PAGAMENTOS!AW416),PAGAMENTOS!416:416,0)&gt;40,INDEX(PAGAMENTOS!416:416,MATCH(MAX(PAGAMENTOS!M416,PAGAMENTOS!U416,PAGAMENTOS!AC416,PAGAMENTOS!AK416,PAGAMENTOS!AQ416,PAGAMENTOS!AW416),PAGAMENTOS!416:416,0)-2)&amp;" P COMP.",IF(MATCH(MAX(PAGAMENTOS!M416,PAGAMENTOS!U416,PAGAMENTOS!AC416,PAGAMENTOS!AK416,PAGAMENTOS!AQ416,PAGAMENTOS!AW416),PAGAMENTOS!416:416,0)=13,"1ª P",IF(MATCH(MAX(PAGAMENTOS!M416,PAGAMENTOS!U416,PAGAMENTOS!AC416,PAGAMENTOS!AK416,PAGAMENTOS!AQ416,PAGAMENTOS!AW416),PAGAMENTOS!416:416,0)=21,"2ª P",IF(MATCH(MAX(PAGAMENTOS!M416,PAGAMENTOS!U416,PAGAMENTOS!AC416,PAGAMENTOS!AK416,PAGAMENTOS!AQ416,PAGAMENTOS!AW416),PAGAMENTOS!416:416,0)=29,"3ª P",IF(PAGAMENTOS!AC416=PAGAMENTOS!AK416,"4ª P","4ª P"))))),"SEM PAGAMENTO"))</f>
        <v>4ª P</v>
      </c>
      <c r="P416" s="11">
        <f>IF(MAX(PAGAMENTOS!M416,PAGAMENTOS!U416,PAGAMENTOS!AC416,PAGAMENTOS!AK416,PAGAMENTOS!AQ416,PAGAMENTOS!AW416)=0,"SEM PAGAMENTO",IFERROR(INDEX(PAGAMENTOS!416:416,MATCH(MAX(PAGAMENTOS!M416,PAGAMENTOS!U416,PAGAMENTOS!AC416,PAGAMENTOS!AK416,PAGAMENTOS!AQ416,PAGAMENTOS!AW416),PAGAMENTOS!416:416,0)-1),"SEM PAGAMENTO"))</f>
        <v>111775.22</v>
      </c>
      <c r="Q416" s="11">
        <f>SUM(PAGAMENTOS!G416,PAGAMENTOS!L416,PAGAMENTOS!T416,PAGAMENTOS!AB416,PAGAMENTOS!AJ416,PAGAMENTOS!AP416,PAGAMENTOS!AV416)</f>
        <v>615268.23</v>
      </c>
      <c r="R416" s="11">
        <f>SUM(PAGAMENTOS!G416,PAGAMENTOS!H416,PAGAMENTOS!L416,PAGAMENTOS!T416,PAGAMENTOS!AB416,PAGAMENTOS!AJ416,PAGAMENTOS!AP416,PAGAMENTOS!AV416)</f>
        <v>615268.23</v>
      </c>
      <c r="S416" s="17">
        <f t="shared" si="6"/>
        <v>1</v>
      </c>
      <c r="T416" s="11">
        <f>IF(RIGHT(B416)="O",0,IF(AND(R416=0,PAGAMENTOS!H416&lt;&gt;0),0,K416-R416))</f>
        <v>0</v>
      </c>
      <c r="U416" s="120" t="str">
        <f>IF(AND(OR(PAGAMENTOS!AG416&lt;&gt;"",PAGAMENTOS!AH416&lt;&gt;""),PAGAMENTOS!AK416=""),"4ª",IF(AND(OR(PAGAMENTOS!Y416&lt;&gt;"",PAGAMENTOS!Z416&lt;&gt;""),PAGAMENTOS!AC416=""),"3ª",IF(AND(OR(PAGAMENTOS!Q416&lt;&gt;"",PAGAMENTOS!R416&lt;&gt;""),PAGAMENTOS!U416=""),"2ª",IF(AND(OR(PAGAMENTOS!I416&lt;&gt;"",PAGAMENTOS!J416&lt;&gt;""),PAGAMENTOS!M416=""),"1ª","OK"))))</f>
        <v>OK</v>
      </c>
      <c r="V416" s="120" t="str">
        <f>IF(U416="4ª",IF(PAGAMENTOS!AH416="","AGUARDANDO VISTORIA","NO FINANCEIRO"),IF(U416="3ª",IF(PAGAMENTOS!Z416="","AGUARDANDO VISTORIA","NO FINANCEIRO"),IF(U416="2ª",IF(PAGAMENTOS!R416="","AGUARDANDO VISTORIA","NO FINANCEIRO"),IF(U416="1ª",IF(PAGAMENTOS!J416="","AGUARDANDO LIBERAÇÃO","NO FINANCEIRO"),"OK"))))</f>
        <v>OK</v>
      </c>
      <c r="W416" s="233" t="str">
        <f>IF(U416="4ª",IF(PAGAMENTOS!AH416="",PAGAMENTOS!AG416,PAGAMENTOS!AH416),IF(U416="3ª",IF(PAGAMENTOS!Z416="",PAGAMENTOS!Y416,PAGAMENTOS!Z416),IF(U416="2ª",IF(PAGAMENTOS!R416="",PAGAMENTOS!Q416,PAGAMENTOS!R416),IF(U416="1ª",IF(PAGAMENTOS!J416="",PAGAMENTOS!I416,PAGAMENTOS!J416),"OK"))))</f>
        <v>OK</v>
      </c>
      <c r="X416" s="18">
        <f>MAX(VISTORIA!Y416,VISTORIA!U416,VISTORIA!Q416,VISTORIA!M416,VISTORIA!I416)</f>
        <v>1</v>
      </c>
      <c r="Y416" s="18">
        <f>IF(VISTORIA!Y416&lt;&gt;"",VISTORIA!Y416,IF(VISTORIA!U416&lt;&gt;"",VISTORIA!U416,IF(VISTORIA!Q416&lt;&gt;"",VISTORIA!Q416,IF(VISTORIA!M416&lt;&gt;"",VISTORIA!M416,IF(VISTORIA!I416&lt;&gt;"",VISTORIA!I416,0)))))</f>
        <v>1</v>
      </c>
      <c r="Z416" s="233">
        <f>IF(VISTORIA!Y416&lt;&gt;"",VISTORIA!W416,IF(VISTORIA!U416&lt;&gt;"",VISTORIA!S416,IF(VISTORIA!Q416&lt;&gt;"",VISTORIA!O416,IF(VISTORIA!M416&lt;&gt;"",VISTORIA!K416,IF(VISTORIA!I416&lt;&gt;"",VISTORIA!G416,"NA")))))</f>
        <v>42892</v>
      </c>
      <c r="AA416" s="233">
        <f>IF(VISTORIA!Y416&lt;&gt;"",VISTORIA!X416,IF(VISTORIA!U416&lt;&gt;"",VISTORIA!T416,IF(VISTORIA!Q416&lt;&gt;"",VISTORIA!P416,IF(VISTORIA!M416&lt;&gt;"",VISTORIA!L416,IF(VISTORIA!I416&lt;&gt;"",VISTORIA!H416,"NA")))))</f>
        <v>42969</v>
      </c>
      <c r="AB416" s="233" t="str">
        <f>IF(OR(G416="AGUARDANDO PRESTAÇÃO DE CONTAS",G416="AGUARDANDO APROVAÇÃO PRESTAÇÃO DE CONTAS",G416="CONCLUÍDO"),"PTM CONCLUÍDO",IF(AND(VISTORIA!X416="",VISTORIA!W416&lt;&gt;""),VISTORIA!W416,IF(AND(VISTORIA!T416="",VISTORIA!S416&lt;&gt;""),VISTORIA!S416,IF(AND(VISTORIA!P416="",VISTORIA!O416&lt;&gt;""),VISTORIA!O416,IF(AND(VISTORIA!L416="",VISTORIA!K416&lt;&gt;""),VISTORIA!K416,IF(AND(VISTORIA!H416="",VISTORIA!G416&lt;&gt;""),VISTORIA!G416,"SEM PEDIDO"))))))</f>
        <v>SEM PEDIDO</v>
      </c>
      <c r="AC416" s="18" t="str">
        <f>IFERROR(INDEX('CONCLUSÃO INFORMAL'!416:416,MATCH(MAX('CONCLUSÃO INFORMAL'!H416,'CONCLUSÃO INFORMAL'!L416,'CONCLUSÃO INFORMAL'!P416),'CONCLUSÃO INFORMAL'!416:416,0)-1),"NÃO INFORMADO")</f>
        <v>NÃO INFORMADO</v>
      </c>
      <c r="AD416" s="233" t="str">
        <f>IFERROR(INDEX('CONCLUSÃO INFORMAL'!416:416,MATCH(MAX('CONCLUSÃO INFORMAL'!H416,'CONCLUSÃO INFORMAL'!L416,'CONCLUSÃO INFORMAL'!P416),'CONCLUSÃO INFORMAL'!416:416,0)),"NÃO INFORMADO")</f>
        <v>NÃO INFORMADO</v>
      </c>
      <c r="AE416" s="1950" t="str">
        <f>IFERROR(INDEX('CONCLUSÃO INFORMAL'!416:416,MATCH(MAX('CONCLUSÃO INFORMAL'!H416,'CONCLUSÃO INFORMAL'!L416,'CONCLUSÃO INFORMAL'!P416),'CONCLUSÃO INFORMAL'!416:416,0)+1),"NÃO INFORMADO")</f>
        <v>NÃO INFORMADO</v>
      </c>
    </row>
    <row r="417" spans="2:31" ht="43.5" x14ac:dyDescent="0.35">
      <c r="B417" s="7" t="str">
        <f>'INF GERAIS'!B417&amp;IFERROR(IF(INDEX(APOIO!$A$5:$A$50,MATCH('INF GERAIS'!N417,APOIO!$B$5:$B$50,0))="NÃO",APOIO!$A$2&amp;"NÃO VÁLIDO",""),"")</f>
        <v>2014.0392</v>
      </c>
      <c r="C417" s="1950" t="str">
        <f>'INF GERAIS'!C417</f>
        <v>AGRESTE SETENTRIONAL</v>
      </c>
      <c r="D417" s="1950" t="str">
        <f>'INF GERAIS'!D417</f>
        <v>TAQUARITINGA DO NORTE</v>
      </c>
      <c r="E417" s="1950" t="str">
        <f>'INF GERAIS'!E417</f>
        <v>REFORMA E AMPLIAÇÃO POSTO DE SAUDE DE ALGODÃO</v>
      </c>
      <c r="F417" s="1950" t="str">
        <f>'INF GERAIS'!G417</f>
        <v>NORMAL</v>
      </c>
      <c r="G417" s="12" t="str">
        <f>'INF GERAIS'!N417</f>
        <v>EM CONFERÊNCIA PARA TEMAI</v>
      </c>
      <c r="H417" s="1950" t="str">
        <f>'INF GERAIS'!O417</f>
        <v>CONCLUÍDA</v>
      </c>
      <c r="I417" s="11">
        <f>'INF GERAIS'!I417</f>
        <v>1056603.1616666669</v>
      </c>
      <c r="J417" s="11">
        <f>'INF GERAIS'!J417</f>
        <v>38065.800000000003</v>
      </c>
      <c r="K417" s="11">
        <f>'INF GERAIS'!K417</f>
        <v>38065.800000000003</v>
      </c>
      <c r="L417" s="11">
        <f>'INF GERAIS'!L417</f>
        <v>0</v>
      </c>
      <c r="M417" s="11">
        <f>'INF GERAIS'!M417</f>
        <v>0</v>
      </c>
      <c r="N417" s="233">
        <f>IF(MAX(PAGAMENTOS!M417,PAGAMENTOS!U417,PAGAMENTOS!AC417,PAGAMENTOS!AK417,PAGAMENTOS!AQ417,PAGAMENTOS!AW417)=0,"SEM PAGAMENTO",IFERROR(INDEX(PAGAMENTOS!417:417,MATCH(MAX(PAGAMENTOS!M417,PAGAMENTOS!U417,PAGAMENTOS!AC417,PAGAMENTOS!AK417,PAGAMENTOS!AQ417,PAGAMENTOS!AW417),PAGAMENTOS!417:417,0)),"SEM PAGAMENTO"))</f>
        <v>43285</v>
      </c>
      <c r="O417" s="120" t="str">
        <f>IF(MAX(PAGAMENTOS!M417,PAGAMENTOS!U417,PAGAMENTOS!AC417,PAGAMENTOS!AK417,PAGAMENTOS!AQ417,PAGAMENTOS!AW417)=0,"SEM PAGAMENTO",IFERROR(IF(MATCH(MAX(PAGAMENTOS!M417,PAGAMENTOS!U417,PAGAMENTOS!AC417,PAGAMENTOS!AK417,PAGAMENTOS!AQ417,PAGAMENTOS!AW417),PAGAMENTOS!417:417,0)&gt;40,INDEX(PAGAMENTOS!417:417,MATCH(MAX(PAGAMENTOS!M417,PAGAMENTOS!U417,PAGAMENTOS!AC417,PAGAMENTOS!AK417,PAGAMENTOS!AQ417,PAGAMENTOS!AW417),PAGAMENTOS!417:417,0)-2)&amp;" P COMP.",IF(MATCH(MAX(PAGAMENTOS!M417,PAGAMENTOS!U417,PAGAMENTOS!AC417,PAGAMENTOS!AK417,PAGAMENTOS!AQ417,PAGAMENTOS!AW417),PAGAMENTOS!417:417,0)=13,"1ª P",IF(MATCH(MAX(PAGAMENTOS!M417,PAGAMENTOS!U417,PAGAMENTOS!AC417,PAGAMENTOS!AK417,PAGAMENTOS!AQ417,PAGAMENTOS!AW417),PAGAMENTOS!417:417,0)=21,"2ª P",IF(MATCH(MAX(PAGAMENTOS!M417,PAGAMENTOS!U417,PAGAMENTOS!AC417,PAGAMENTOS!AK417,PAGAMENTOS!AQ417,PAGAMENTOS!AW417),PAGAMENTOS!417:417,0)=29,"3ª P",IF(PAGAMENTOS!AC417=PAGAMENTOS!AK417,"4ª P","4ª P"))))),"SEM PAGAMENTO"))</f>
        <v>4ª P</v>
      </c>
      <c r="P417" s="11">
        <f>IF(MAX(PAGAMENTOS!M417,PAGAMENTOS!U417,PAGAMENTOS!AC417,PAGAMENTOS!AK417,PAGAMENTOS!AQ417,PAGAMENTOS!AW417)=0,"SEM PAGAMENTO",IFERROR(INDEX(PAGAMENTOS!417:417,MATCH(MAX(PAGAMENTOS!M417,PAGAMENTOS!U417,PAGAMENTOS!AC417,PAGAMENTOS!AK417,PAGAMENTOS!AQ417,PAGAMENTOS!AW417),PAGAMENTOS!417:417,0)-1),"SEM PAGAMENTO"))</f>
        <v>7613.46</v>
      </c>
      <c r="Q417" s="11">
        <f>SUM(PAGAMENTOS!G417,PAGAMENTOS!L417,PAGAMENTOS!T417,PAGAMENTOS!AB417,PAGAMENTOS!AJ417,PAGAMENTOS!AP417,PAGAMENTOS!AV417)</f>
        <v>38065.800000000003</v>
      </c>
      <c r="R417" s="11">
        <f>SUM(PAGAMENTOS!G417,PAGAMENTOS!H417,PAGAMENTOS!L417,PAGAMENTOS!T417,PAGAMENTOS!AB417,PAGAMENTOS!AJ417,PAGAMENTOS!AP417,PAGAMENTOS!AV417)</f>
        <v>38065.800000000003</v>
      </c>
      <c r="S417" s="17">
        <f t="shared" si="6"/>
        <v>1</v>
      </c>
      <c r="T417" s="11">
        <f>IF(RIGHT(B417)="O",0,IF(AND(R417=0,PAGAMENTOS!H417&lt;&gt;0),0,K417-R417))</f>
        <v>0</v>
      </c>
      <c r="U417" s="120" t="str">
        <f>IF(AND(OR(PAGAMENTOS!AG417&lt;&gt;"",PAGAMENTOS!AH417&lt;&gt;""),PAGAMENTOS!AK417=""),"4ª",IF(AND(OR(PAGAMENTOS!Y417&lt;&gt;"",PAGAMENTOS!Z417&lt;&gt;""),PAGAMENTOS!AC417=""),"3ª",IF(AND(OR(PAGAMENTOS!Q417&lt;&gt;"",PAGAMENTOS!R417&lt;&gt;""),PAGAMENTOS!U417=""),"2ª",IF(AND(OR(PAGAMENTOS!I417&lt;&gt;"",PAGAMENTOS!J417&lt;&gt;""),PAGAMENTOS!M417=""),"1ª","OK"))))</f>
        <v>OK</v>
      </c>
      <c r="V417" s="120" t="str">
        <f>IF(U417="4ª",IF(PAGAMENTOS!AH417="","AGUARDANDO VISTORIA","NO FINANCEIRO"),IF(U417="3ª",IF(PAGAMENTOS!Z417="","AGUARDANDO VISTORIA","NO FINANCEIRO"),IF(U417="2ª",IF(PAGAMENTOS!R417="","AGUARDANDO VISTORIA","NO FINANCEIRO"),IF(U417="1ª",IF(PAGAMENTOS!J417="","AGUARDANDO LIBERAÇÃO","NO FINANCEIRO"),"OK"))))</f>
        <v>OK</v>
      </c>
      <c r="W417" s="233" t="str">
        <f>IF(U417="4ª",IF(PAGAMENTOS!AH417="",PAGAMENTOS!AG417,PAGAMENTOS!AH417),IF(U417="3ª",IF(PAGAMENTOS!Z417="",PAGAMENTOS!Y417,PAGAMENTOS!Z417),IF(U417="2ª",IF(PAGAMENTOS!R417="",PAGAMENTOS!Q417,PAGAMENTOS!R417),IF(U417="1ª",IF(PAGAMENTOS!J417="",PAGAMENTOS!I417,PAGAMENTOS!J417),"OK"))))</f>
        <v>OK</v>
      </c>
      <c r="X417" s="18">
        <f>MAX(VISTORIA!Y417,VISTORIA!U417,VISTORIA!Q417,VISTORIA!M417,VISTORIA!I417)</f>
        <v>1</v>
      </c>
      <c r="Y417" s="18">
        <f>IF(VISTORIA!Y417&lt;&gt;"",VISTORIA!Y417,IF(VISTORIA!U417&lt;&gt;"",VISTORIA!U417,IF(VISTORIA!Q417&lt;&gt;"",VISTORIA!Q417,IF(VISTORIA!M417&lt;&gt;"",VISTORIA!M417,IF(VISTORIA!I417&lt;&gt;"",VISTORIA!I417,0)))))</f>
        <v>1</v>
      </c>
      <c r="Z417" s="233">
        <f>IF(VISTORIA!Y417&lt;&gt;"",VISTORIA!W417,IF(VISTORIA!U417&lt;&gt;"",VISTORIA!S417,IF(VISTORIA!Q417&lt;&gt;"",VISTORIA!O417,IF(VISTORIA!M417&lt;&gt;"",VISTORIA!K417,IF(VISTORIA!I417&lt;&gt;"",VISTORIA!G417,"NA")))))</f>
        <v>42955</v>
      </c>
      <c r="AA417" s="233">
        <f>IF(VISTORIA!Y417&lt;&gt;"",VISTORIA!X417,IF(VISTORIA!U417&lt;&gt;"",VISTORIA!T417,IF(VISTORIA!Q417&lt;&gt;"",VISTORIA!P417,IF(VISTORIA!M417&lt;&gt;"",VISTORIA!L417,IF(VISTORIA!I417&lt;&gt;"",VISTORIA!H417,"NA")))))</f>
        <v>43203</v>
      </c>
      <c r="AB417" s="233" t="str">
        <f>IF(OR(G417="AGUARDANDO PRESTAÇÃO DE CONTAS",G417="AGUARDANDO APROVAÇÃO PRESTAÇÃO DE CONTAS",G417="CONCLUÍDO"),"PTM CONCLUÍDO",IF(AND(VISTORIA!X417="",VISTORIA!W417&lt;&gt;""),VISTORIA!W417,IF(AND(VISTORIA!T417="",VISTORIA!S417&lt;&gt;""),VISTORIA!S417,IF(AND(VISTORIA!P417="",VISTORIA!O417&lt;&gt;""),VISTORIA!O417,IF(AND(VISTORIA!L417="",VISTORIA!K417&lt;&gt;""),VISTORIA!K417,IF(AND(VISTORIA!H417="",VISTORIA!G417&lt;&gt;""),VISTORIA!G417,"SEM PEDIDO"))))))</f>
        <v>SEM PEDIDO</v>
      </c>
      <c r="AC417" s="18" t="str">
        <f>IFERROR(INDEX('CONCLUSÃO INFORMAL'!417:417,MATCH(MAX('CONCLUSÃO INFORMAL'!H417,'CONCLUSÃO INFORMAL'!L417,'CONCLUSÃO INFORMAL'!P417),'CONCLUSÃO INFORMAL'!417:417,0)-1),"NÃO INFORMADO")</f>
        <v>NÃO INFORMADO</v>
      </c>
      <c r="AD417" s="233" t="str">
        <f>IFERROR(INDEX('CONCLUSÃO INFORMAL'!417:417,MATCH(MAX('CONCLUSÃO INFORMAL'!H417,'CONCLUSÃO INFORMAL'!L417,'CONCLUSÃO INFORMAL'!P417),'CONCLUSÃO INFORMAL'!417:417,0)),"NÃO INFORMADO")</f>
        <v>NÃO INFORMADO</v>
      </c>
      <c r="AE417" s="1950" t="str">
        <f>IFERROR(INDEX('CONCLUSÃO INFORMAL'!417:417,MATCH(MAX('CONCLUSÃO INFORMAL'!H417,'CONCLUSÃO INFORMAL'!L417,'CONCLUSÃO INFORMAL'!P417),'CONCLUSÃO INFORMAL'!417:417,0)+1),"NÃO INFORMADO")</f>
        <v>NÃO INFORMADO</v>
      </c>
    </row>
    <row r="418" spans="2:31" ht="58" x14ac:dyDescent="0.35">
      <c r="B418" s="7" t="str">
        <f>'INF GERAIS'!B418&amp;IFERROR(IF(INDEX(APOIO!$A$5:$A$50,MATCH('INF GERAIS'!N418,APOIO!$B$5:$B$50,0))="NÃO",APOIO!$A$2&amp;"NÃO VÁLIDO",""),"")</f>
        <v>2014.0393</v>
      </c>
      <c r="C418" s="1950" t="str">
        <f>'INF GERAIS'!C418</f>
        <v>AGRESTE SETENTRIONAL</v>
      </c>
      <c r="D418" s="1950" t="str">
        <f>'INF GERAIS'!D418</f>
        <v>TAQUARITINGA DO NORTE</v>
      </c>
      <c r="E418" s="1950" t="str">
        <f>'INF GERAIS'!E418</f>
        <v>PROJETO DE REFORMA COM COBERTURA DA QUADRA DE ESPORTE PE. ESTANISLAU PIRES</v>
      </c>
      <c r="F418" s="1950" t="str">
        <f>'INF GERAIS'!G418</f>
        <v>NORMAL</v>
      </c>
      <c r="G418" s="1950" t="str">
        <f>'INF GERAIS'!N418</f>
        <v>AGUARDANDO APROVAÇÃO PRESTAÇÃO DE CONTAS (SECRETARIA)</v>
      </c>
      <c r="H418" s="1950" t="str">
        <f>'INF GERAIS'!O418</f>
        <v>CONCLUÍDA</v>
      </c>
      <c r="I418" s="11">
        <f>'INF GERAIS'!I418</f>
        <v>1056603.1616666669</v>
      </c>
      <c r="J418" s="11">
        <f>'INF GERAIS'!J418</f>
        <v>424834.04</v>
      </c>
      <c r="K418" s="11">
        <f>'INF GERAIS'!K418</f>
        <v>403268.7</v>
      </c>
      <c r="L418" s="11">
        <f>'INF GERAIS'!L418</f>
        <v>0</v>
      </c>
      <c r="M418" s="11">
        <f>'INF GERAIS'!M418</f>
        <v>21565.34</v>
      </c>
      <c r="N418" s="233">
        <f>IF(MAX(PAGAMENTOS!M418,PAGAMENTOS!U418,PAGAMENTOS!AC418,PAGAMENTOS!AK418,PAGAMENTOS!AQ418,PAGAMENTOS!AW418)=0,"SEM PAGAMENTO",IFERROR(INDEX(PAGAMENTOS!418:418,MATCH(MAX(PAGAMENTOS!M418,PAGAMENTOS!U418,PAGAMENTOS!AC418,PAGAMENTOS!AK418,PAGAMENTOS!AQ418,PAGAMENTOS!AW418),PAGAMENTOS!418:418,0)),"SEM PAGAMENTO"))</f>
        <v>44232</v>
      </c>
      <c r="O418" s="120" t="str">
        <f>IF(MAX(PAGAMENTOS!M418,PAGAMENTOS!U418,PAGAMENTOS!AC418,PAGAMENTOS!AK418,PAGAMENTOS!AQ418,PAGAMENTOS!AW418)=0,"SEM PAGAMENTO",IFERROR(IF(MATCH(MAX(PAGAMENTOS!M418,PAGAMENTOS!U418,PAGAMENTOS!AC418,PAGAMENTOS!AK418,PAGAMENTOS!AQ418,PAGAMENTOS!AW418),PAGAMENTOS!418:418,0)&gt;40,INDEX(PAGAMENTOS!418:418,MATCH(MAX(PAGAMENTOS!M418,PAGAMENTOS!U418,PAGAMENTOS!AC418,PAGAMENTOS!AK418,PAGAMENTOS!AQ418,PAGAMENTOS!AW418),PAGAMENTOS!418:418,0)-2)&amp;" P COMP.",IF(MATCH(MAX(PAGAMENTOS!M418,PAGAMENTOS!U418,PAGAMENTOS!AC418,PAGAMENTOS!AK418,PAGAMENTOS!AQ418,PAGAMENTOS!AW418),PAGAMENTOS!418:418,0)=13,"1ª P",IF(MATCH(MAX(PAGAMENTOS!M418,PAGAMENTOS!U418,PAGAMENTOS!AC418,PAGAMENTOS!AK418,PAGAMENTOS!AQ418,PAGAMENTOS!AW418),PAGAMENTOS!418:418,0)=21,"2ª P",IF(MATCH(MAX(PAGAMENTOS!M418,PAGAMENTOS!U418,PAGAMENTOS!AC418,PAGAMENTOS!AK418,PAGAMENTOS!AQ418,PAGAMENTOS!AW418),PAGAMENTOS!418:418,0)=29,"3ª P",IF(PAGAMENTOS!AC418=PAGAMENTOS!AK418,"4ª P","4ª P"))))),"SEM PAGAMENTO"))</f>
        <v>4ª P</v>
      </c>
      <c r="P418" s="11">
        <f>IF(MAX(PAGAMENTOS!M418,PAGAMENTOS!U418,PAGAMENTOS!AC418,PAGAMENTOS!AK418,PAGAMENTOS!AQ418,PAGAMENTOS!AW418)=0,"SEM PAGAMENTO",IFERROR(INDEX(PAGAMENTOS!418:418,MATCH(MAX(PAGAMENTOS!M418,PAGAMENTOS!U418,PAGAMENTOS!AC418,PAGAMENTOS!AK418,PAGAMENTOS!AQ418,PAGAMENTOS!AW418),PAGAMENTOS!418:418,0)-1),"SEM PAGAMENTO"))</f>
        <v>80653.390000000014</v>
      </c>
      <c r="Q418" s="11">
        <f>SUM(PAGAMENTOS!G418,PAGAMENTOS!L418,PAGAMENTOS!T418,PAGAMENTOS!AB418,PAGAMENTOS!AJ418,PAGAMENTOS!AP418,PAGAMENTOS!AV418)</f>
        <v>403268.7</v>
      </c>
      <c r="R418" s="11">
        <f>SUM(PAGAMENTOS!G418,PAGAMENTOS!H418,PAGAMENTOS!L418,PAGAMENTOS!T418,PAGAMENTOS!AB418,PAGAMENTOS!AJ418,PAGAMENTOS!AP418,PAGAMENTOS!AV418)</f>
        <v>403268.7</v>
      </c>
      <c r="S418" s="17">
        <f t="shared" si="6"/>
        <v>1</v>
      </c>
      <c r="T418" s="11">
        <f>IF(RIGHT(B418)="O",0,IF(AND(R418=0,PAGAMENTOS!H418&lt;&gt;0),0,K418-R418))</f>
        <v>0</v>
      </c>
      <c r="U418" s="120" t="str">
        <f>IF(AND(OR(PAGAMENTOS!AG418&lt;&gt;"",PAGAMENTOS!AH418&lt;&gt;""),PAGAMENTOS!AK418=""),"4ª",IF(AND(OR(PAGAMENTOS!Y418&lt;&gt;"",PAGAMENTOS!Z418&lt;&gt;""),PAGAMENTOS!AC418=""),"3ª",IF(AND(OR(PAGAMENTOS!Q418&lt;&gt;"",PAGAMENTOS!R418&lt;&gt;""),PAGAMENTOS!U418=""),"2ª",IF(AND(OR(PAGAMENTOS!I418&lt;&gt;"",PAGAMENTOS!J418&lt;&gt;""),PAGAMENTOS!M418=""),"1ª","OK"))))</f>
        <v>OK</v>
      </c>
      <c r="V418" s="120" t="str">
        <f>IF(U418="4ª",IF(PAGAMENTOS!AH418="","AGUARDANDO VISTORIA","NO FINANCEIRO"),IF(U418="3ª",IF(PAGAMENTOS!Z418="","AGUARDANDO VISTORIA","NO FINANCEIRO"),IF(U418="2ª",IF(PAGAMENTOS!R418="","AGUARDANDO VISTORIA","NO FINANCEIRO"),IF(U418="1ª",IF(PAGAMENTOS!J418="","AGUARDANDO LIBERAÇÃO","NO FINANCEIRO"),"OK"))))</f>
        <v>OK</v>
      </c>
      <c r="W418" s="233" t="str">
        <f>IF(U418="4ª",IF(PAGAMENTOS!AH418="",PAGAMENTOS!AG418,PAGAMENTOS!AH418),IF(U418="3ª",IF(PAGAMENTOS!Z418="",PAGAMENTOS!Y418,PAGAMENTOS!Z418),IF(U418="2ª",IF(PAGAMENTOS!R418="",PAGAMENTOS!Q418,PAGAMENTOS!R418),IF(U418="1ª",IF(PAGAMENTOS!J418="",PAGAMENTOS!I418,PAGAMENTOS!J418),"OK"))))</f>
        <v>OK</v>
      </c>
      <c r="X418" s="18">
        <f>MAX(VISTORIA!Y418,VISTORIA!U418,VISTORIA!Q418,VISTORIA!M418,VISTORIA!I418)</f>
        <v>1</v>
      </c>
      <c r="Y418" s="18">
        <f>IF(VISTORIA!Y418&lt;&gt;"",VISTORIA!Y418,IF(VISTORIA!U418&lt;&gt;"",VISTORIA!U418,IF(VISTORIA!Q418&lt;&gt;"",VISTORIA!Q418,IF(VISTORIA!M418&lt;&gt;"",VISTORIA!M418,IF(VISTORIA!I418&lt;&gt;"",VISTORIA!I418,0)))))</f>
        <v>1</v>
      </c>
      <c r="Z418" s="233">
        <f>IF(VISTORIA!Y418&lt;&gt;"",VISTORIA!W418,IF(VISTORIA!U418&lt;&gt;"",VISTORIA!S418,IF(VISTORIA!Q418&lt;&gt;"",VISTORIA!O418,IF(VISTORIA!M418&lt;&gt;"",VISTORIA!K418,IF(VISTORIA!I418&lt;&gt;"",VISTORIA!G418,"NA")))))</f>
        <v>43595</v>
      </c>
      <c r="AA418" s="233" t="str">
        <f>IF(VISTORIA!Y418&lt;&gt;"",VISTORIA!X418,IF(VISTORIA!U418&lt;&gt;"",VISTORIA!T418,IF(VISTORIA!Q418&lt;&gt;"",VISTORIA!P418,IF(VISTORIA!M418&lt;&gt;"",VISTORIA!L418,IF(VISTORIA!I418&lt;&gt;"",VISTORIA!H418,"NA")))))</f>
        <v/>
      </c>
      <c r="AB418" s="233">
        <f>IF(OR(G418="AGUARDANDO PRESTAÇÃO DE CONTAS",G418="AGUARDANDO APROVAÇÃO PRESTAÇÃO DE CONTAS",G418="CONCLUÍDO"),"PTM CONCLUÍDO",IF(AND(VISTORIA!X418="",VISTORIA!W418&lt;&gt;""),VISTORIA!W418,IF(AND(VISTORIA!T418="",VISTORIA!S418&lt;&gt;""),VISTORIA!S418,IF(AND(VISTORIA!P418="",VISTORIA!O418&lt;&gt;""),VISTORIA!O418,IF(AND(VISTORIA!L418="",VISTORIA!K418&lt;&gt;""),VISTORIA!K418,IF(AND(VISTORIA!H418="",VISTORIA!G418&lt;&gt;""),VISTORIA!G418,"SEM PEDIDO"))))))</f>
        <v>43595</v>
      </c>
      <c r="AC418" s="18" t="str">
        <f>IFERROR(INDEX('CONCLUSÃO INFORMAL'!418:418,MATCH(MAX('CONCLUSÃO INFORMAL'!H418,'CONCLUSÃO INFORMAL'!L418,'CONCLUSÃO INFORMAL'!P418),'CONCLUSÃO INFORMAL'!418:418,0)-1),"NÃO INFORMADO")</f>
        <v>NÃO INFORMADO</v>
      </c>
      <c r="AD418" s="233" t="str">
        <f>IFERROR(INDEX('CONCLUSÃO INFORMAL'!418:418,MATCH(MAX('CONCLUSÃO INFORMAL'!H418,'CONCLUSÃO INFORMAL'!L418,'CONCLUSÃO INFORMAL'!P418),'CONCLUSÃO INFORMAL'!418:418,0)),"NÃO INFORMADO")</f>
        <v>NÃO INFORMADO</v>
      </c>
      <c r="AE418" s="1950" t="str">
        <f>IFERROR(INDEX('CONCLUSÃO INFORMAL'!418:418,MATCH(MAX('CONCLUSÃO INFORMAL'!H418,'CONCLUSÃO INFORMAL'!L418,'CONCLUSÃO INFORMAL'!P418),'CONCLUSÃO INFORMAL'!418:418,0)+1),"NÃO INFORMADO")</f>
        <v>NÃO INFORMADO</v>
      </c>
    </row>
    <row r="419" spans="2:31" ht="58" x14ac:dyDescent="0.35">
      <c r="B419" s="7" t="str">
        <f>'INF GERAIS'!B419&amp;IFERROR(IF(INDEX(APOIO!$A$5:$A$50,MATCH('INF GERAIS'!N419,APOIO!$B$5:$B$50,0))="NÃO",APOIO!$A$2&amp;"NÃO VÁLIDO",""),"")</f>
        <v>2014.0394</v>
      </c>
      <c r="C419" s="1950" t="str">
        <f>'INF GERAIS'!C419</f>
        <v>AGRESTE MERIDIONAL</v>
      </c>
      <c r="D419" s="1950" t="str">
        <f>'INF GERAIS'!D419</f>
        <v>TEREZINHA</v>
      </c>
      <c r="E419" s="1950" t="str">
        <f>'INF GERAIS'!E419</f>
        <v>MODERNIZAÇÃO DO ESTÁDIO MUNICIPAL ANTÔNIO FERNANDO CALADO DE LIMA</v>
      </c>
      <c r="F419" s="1950" t="str">
        <f>'INF GERAIS'!G419</f>
        <v>NORMAL</v>
      </c>
      <c r="G419" s="1950" t="str">
        <f>'INF GERAIS'!N419</f>
        <v>AGUARDANDO PRESTAÇÃO DE CONTAS</v>
      </c>
      <c r="H419" s="1950" t="str">
        <f>'INF GERAIS'!O419</f>
        <v>CONCLUÍDA</v>
      </c>
      <c r="I419" s="11">
        <f>'INF GERAIS'!I419</f>
        <v>452829.9366666667</v>
      </c>
      <c r="J419" s="11">
        <f>'INF GERAIS'!J419</f>
        <v>245377.48</v>
      </c>
      <c r="K419" s="11">
        <f>'INF GERAIS'!K419</f>
        <v>245377.48</v>
      </c>
      <c r="L419" s="11">
        <f>'INF GERAIS'!L419</f>
        <v>0</v>
      </c>
      <c r="M419" s="11">
        <f>'INF GERAIS'!M419</f>
        <v>0</v>
      </c>
      <c r="N419" s="233">
        <f>IF(MAX(PAGAMENTOS!M419,PAGAMENTOS!U419,PAGAMENTOS!AC419,PAGAMENTOS!AK419,PAGAMENTOS!AQ419,PAGAMENTOS!AW419)=0,"SEM PAGAMENTO",IFERROR(INDEX(PAGAMENTOS!419:419,MATCH(MAX(PAGAMENTOS!M419,PAGAMENTOS!U419,PAGAMENTOS!AC419,PAGAMENTOS!AK419,PAGAMENTOS!AQ419,PAGAMENTOS!AW419),PAGAMENTOS!419:419,0)),"SEM PAGAMENTO"))</f>
        <v>42342</v>
      </c>
      <c r="O419" s="120" t="str">
        <f>IF(MAX(PAGAMENTOS!M419,PAGAMENTOS!U419,PAGAMENTOS!AC419,PAGAMENTOS!AK419,PAGAMENTOS!AQ419,PAGAMENTOS!AW419)=0,"SEM PAGAMENTO",IFERROR(IF(MATCH(MAX(PAGAMENTOS!M419,PAGAMENTOS!U419,PAGAMENTOS!AC419,PAGAMENTOS!AK419,PAGAMENTOS!AQ419,PAGAMENTOS!AW419),PAGAMENTOS!419:419,0)&gt;40,INDEX(PAGAMENTOS!419:419,MATCH(MAX(PAGAMENTOS!M419,PAGAMENTOS!U419,PAGAMENTOS!AC419,PAGAMENTOS!AK419,PAGAMENTOS!AQ419,PAGAMENTOS!AW419),PAGAMENTOS!419:419,0)-2)&amp;" P COMP.",IF(MATCH(MAX(PAGAMENTOS!M419,PAGAMENTOS!U419,PAGAMENTOS!AC419,PAGAMENTOS!AK419,PAGAMENTOS!AQ419,PAGAMENTOS!AW419),PAGAMENTOS!419:419,0)=13,"1ª P",IF(MATCH(MAX(PAGAMENTOS!M419,PAGAMENTOS!U419,PAGAMENTOS!AC419,PAGAMENTOS!AK419,PAGAMENTOS!AQ419,PAGAMENTOS!AW419),PAGAMENTOS!419:419,0)=21,"2ª P",IF(MATCH(MAX(PAGAMENTOS!M419,PAGAMENTOS!U419,PAGAMENTOS!AC419,PAGAMENTOS!AK419,PAGAMENTOS!AQ419,PAGAMENTOS!AW419),PAGAMENTOS!419:419,0)=29,"3ª P",IF(PAGAMENTOS!AC419=PAGAMENTOS!AK419,"4ª P","4ª P"))))),"SEM PAGAMENTO"))</f>
        <v>2ª P</v>
      </c>
      <c r="P419" s="11">
        <f>IF(MAX(PAGAMENTOS!M419,PAGAMENTOS!U419,PAGAMENTOS!AC419,PAGAMENTOS!AK419,PAGAMENTOS!AQ419,PAGAMENTOS!AW419)=0,"SEM PAGAMENTO",IFERROR(INDEX(PAGAMENTOS!419:419,MATCH(MAX(PAGAMENTOS!M419,PAGAMENTOS!U419,PAGAMENTOS!AC419,PAGAMENTOS!AK419,PAGAMENTOS!AQ419,PAGAMENTOS!AW419),PAGAMENTOS!419:419,0)-1),"SEM PAGAMENTO"))</f>
        <v>135643.26</v>
      </c>
      <c r="Q419" s="11">
        <f>SUM(PAGAMENTOS!G419,PAGAMENTOS!L419,PAGAMENTOS!T419,PAGAMENTOS!AB419,PAGAMENTOS!AJ419,PAGAMENTOS!AP419,PAGAMENTOS!AV419)</f>
        <v>271492.24</v>
      </c>
      <c r="R419" s="11">
        <f>SUM(PAGAMENTOS!G419,PAGAMENTOS!H419,PAGAMENTOS!L419,PAGAMENTOS!T419,PAGAMENTOS!AB419,PAGAMENTOS!AJ419,PAGAMENTOS!AP419,PAGAMENTOS!AV419)</f>
        <v>271492.24</v>
      </c>
      <c r="S419" s="17">
        <f t="shared" si="6"/>
        <v>1.1064268815540854</v>
      </c>
      <c r="T419" s="11">
        <f>IF(RIGHT(B419)="O",0,IF(AND(R419=0,PAGAMENTOS!H419&lt;&gt;0),0,K419-R419))</f>
        <v>-26114.75999999998</v>
      </c>
      <c r="U419" s="120" t="str">
        <f>IF(AND(OR(PAGAMENTOS!AG419&lt;&gt;"",PAGAMENTOS!AH419&lt;&gt;""),PAGAMENTOS!AK419=""),"4ª",IF(AND(OR(PAGAMENTOS!Y419&lt;&gt;"",PAGAMENTOS!Z419&lt;&gt;""),PAGAMENTOS!AC419=""),"3ª",IF(AND(OR(PAGAMENTOS!Q419&lt;&gt;"",PAGAMENTOS!R419&lt;&gt;""),PAGAMENTOS!U419=""),"2ª",IF(AND(OR(PAGAMENTOS!I419&lt;&gt;"",PAGAMENTOS!J419&lt;&gt;""),PAGAMENTOS!M419=""),"1ª","OK"))))</f>
        <v>OK</v>
      </c>
      <c r="V419" s="120" t="str">
        <f>IF(U419="4ª",IF(PAGAMENTOS!AH419="","AGUARDANDO VISTORIA","NO FINANCEIRO"),IF(U419="3ª",IF(PAGAMENTOS!Z419="","AGUARDANDO VISTORIA","NO FINANCEIRO"),IF(U419="2ª",IF(PAGAMENTOS!R419="","AGUARDANDO VISTORIA","NO FINANCEIRO"),IF(U419="1ª",IF(PAGAMENTOS!J419="","AGUARDANDO LIBERAÇÃO","NO FINANCEIRO"),"OK"))))</f>
        <v>OK</v>
      </c>
      <c r="W419" s="233" t="str">
        <f>IF(U419="4ª",IF(PAGAMENTOS!AH419="",PAGAMENTOS!AG419,PAGAMENTOS!AH419),IF(U419="3ª",IF(PAGAMENTOS!Z419="",PAGAMENTOS!Y419,PAGAMENTOS!Z419),IF(U419="2ª",IF(PAGAMENTOS!R419="",PAGAMENTOS!Q419,PAGAMENTOS!R419),IF(U419="1ª",IF(PAGAMENTOS!J419="",PAGAMENTOS!I419,PAGAMENTOS!J419),"OK"))))</f>
        <v>OK</v>
      </c>
      <c r="X419" s="18">
        <f>MAX(VISTORIA!Y419,VISTORIA!U419,VISTORIA!Q419,VISTORIA!M419,VISTORIA!I419)</f>
        <v>1</v>
      </c>
      <c r="Y419" s="18">
        <f>IF(VISTORIA!Y419&lt;&gt;"",VISTORIA!Y419,IF(VISTORIA!U419&lt;&gt;"",VISTORIA!U419,IF(VISTORIA!Q419&lt;&gt;"",VISTORIA!Q419,IF(VISTORIA!M419&lt;&gt;"",VISTORIA!M419,IF(VISTORIA!I419&lt;&gt;"",VISTORIA!I419,0)))))</f>
        <v>1</v>
      </c>
      <c r="Z419" s="233">
        <f>IF(VISTORIA!Y419&lt;&gt;"",VISTORIA!W419,IF(VISTORIA!U419&lt;&gt;"",VISTORIA!S419,IF(VISTORIA!Q419&lt;&gt;"",VISTORIA!O419,IF(VISTORIA!M419&lt;&gt;"",VISTORIA!K419,IF(VISTORIA!I419&lt;&gt;"",VISTORIA!G419,"NA")))))</f>
        <v>44223</v>
      </c>
      <c r="AA419" s="233">
        <f>IF(VISTORIA!Y419&lt;&gt;"",VISTORIA!X419,IF(VISTORIA!U419&lt;&gt;"",VISTORIA!T419,IF(VISTORIA!Q419&lt;&gt;"",VISTORIA!P419,IF(VISTORIA!M419&lt;&gt;"",VISTORIA!L419,IF(VISTORIA!I419&lt;&gt;"",VISTORIA!H419,"NA")))))</f>
        <v>45338</v>
      </c>
      <c r="AB419" s="233" t="str">
        <f>IF(OR(G419="AGUARDANDO PRESTAÇÃO DE CONTAS",G419="AGUARDANDO APROVAÇÃO PRESTAÇÃO DE CONTAS",G419="CONCLUÍDO"),"PTM CONCLUÍDO",IF(AND(VISTORIA!X419="",VISTORIA!W419&lt;&gt;""),VISTORIA!W419,IF(AND(VISTORIA!T419="",VISTORIA!S419&lt;&gt;""),VISTORIA!S419,IF(AND(VISTORIA!P419="",VISTORIA!O419&lt;&gt;""),VISTORIA!O419,IF(AND(VISTORIA!L419="",VISTORIA!K419&lt;&gt;""),VISTORIA!K419,IF(AND(VISTORIA!H419="",VISTORIA!G419&lt;&gt;""),VISTORIA!G419,"SEM PEDIDO"))))))</f>
        <v>PTM CONCLUÍDO</v>
      </c>
      <c r="AC419" s="18" t="str">
        <f>IFERROR(INDEX('CONCLUSÃO INFORMAL'!419:419,MATCH(MAX('CONCLUSÃO INFORMAL'!H419,'CONCLUSÃO INFORMAL'!L419,'CONCLUSÃO INFORMAL'!P419),'CONCLUSÃO INFORMAL'!419:419,0)-1),"NÃO INFORMADO")</f>
        <v>NÃO INFORMADO</v>
      </c>
      <c r="AD419" s="233" t="str">
        <f>IFERROR(INDEX('CONCLUSÃO INFORMAL'!419:419,MATCH(MAX('CONCLUSÃO INFORMAL'!H419,'CONCLUSÃO INFORMAL'!L419,'CONCLUSÃO INFORMAL'!P419),'CONCLUSÃO INFORMAL'!419:419,0)),"NÃO INFORMADO")</f>
        <v>NÃO INFORMADO</v>
      </c>
      <c r="AE419" s="1950" t="str">
        <f>IFERROR(INDEX('CONCLUSÃO INFORMAL'!419:419,MATCH(MAX('CONCLUSÃO INFORMAL'!H419,'CONCLUSÃO INFORMAL'!L419,'CONCLUSÃO INFORMAL'!P419),'CONCLUSÃO INFORMAL'!419:419,0)+1),"NÃO INFORMADO")</f>
        <v>NÃO INFORMADO</v>
      </c>
    </row>
    <row r="420" spans="2:31" s="833" customFormat="1" ht="43.5" x14ac:dyDescent="0.35">
      <c r="B420" s="833" t="str">
        <f>'INF GERAIS'!B420&amp;IFERROR(IF(INDEX(APOIO!$A$5:$A$50,MATCH('INF GERAIS'!N420,APOIO!$B$5:$B$50,0))="NÃO",APOIO!$A$2&amp;"NÃO VÁLIDO",""),"")</f>
        <v>2014.0432</v>
      </c>
      <c r="C420" s="1950" t="str">
        <f>'INF GERAIS'!C420</f>
        <v>AGRESTE MERIDIONAL</v>
      </c>
      <c r="D420" s="1950" t="str">
        <f>'INF GERAIS'!D420</f>
        <v>TEREZINHA</v>
      </c>
      <c r="E420" s="1950" t="str">
        <f>'INF GERAIS'!E420</f>
        <v>PAVIMENTAÇÃO EM PARALELEPÍPEDOS DE DIVERSAS RUAS</v>
      </c>
      <c r="F420" s="1950" t="str">
        <f>'INF GERAIS'!G420</f>
        <v>NORMAL</v>
      </c>
      <c r="G420" s="1950" t="str">
        <f>'INF GERAIS'!N420</f>
        <v>AGUARDANDO CEAM (REP)</v>
      </c>
      <c r="H420" s="1950" t="str">
        <f>'INF GERAIS'!O420</f>
        <v>EM ANDAMENTO</v>
      </c>
      <c r="I420" s="11">
        <f>'INF GERAIS'!I420</f>
        <v>452829.9366666667</v>
      </c>
      <c r="J420" s="11">
        <f>'INF GERAIS'!J420</f>
        <v>180136.1</v>
      </c>
      <c r="K420" s="11">
        <f>'INF GERAIS'!K420</f>
        <v>180136.1</v>
      </c>
      <c r="L420" s="11">
        <f>'INF GERAIS'!L420</f>
        <v>0</v>
      </c>
      <c r="M420" s="11">
        <f>'INF GERAIS'!M420</f>
        <v>0</v>
      </c>
      <c r="N420" s="233">
        <f>IF(MAX(PAGAMENTOS!M420,PAGAMENTOS!U420,PAGAMENTOS!AC420,PAGAMENTOS!AK420,PAGAMENTOS!AQ420,PAGAMENTOS!AW420)=0,"SEM PAGAMENTO",IFERROR(INDEX(PAGAMENTOS!420:420,MATCH(MAX(PAGAMENTOS!M420,PAGAMENTOS!U420,PAGAMENTOS!AC420,PAGAMENTOS!AK420,PAGAMENTOS!AQ420,PAGAMENTOS!AW420),PAGAMENTOS!420:420,0)),"SEM PAGAMENTO"))</f>
        <v>44734</v>
      </c>
      <c r="O420" s="120" t="str">
        <f>IF(MAX(PAGAMENTOS!M420,PAGAMENTOS!U420,PAGAMENTOS!AC420,PAGAMENTOS!AK420,PAGAMENTOS!AQ420,PAGAMENTOS!AW420)=0,"SEM PAGAMENTO",IFERROR(IF(MATCH(MAX(PAGAMENTOS!M420,PAGAMENTOS!U420,PAGAMENTOS!AC420,PAGAMENTOS!AK420,PAGAMENTOS!AQ420,PAGAMENTOS!AW420),PAGAMENTOS!420:420,0)&gt;40,INDEX(PAGAMENTOS!420:420,MATCH(MAX(PAGAMENTOS!M420,PAGAMENTOS!U420,PAGAMENTOS!AC420,PAGAMENTOS!AK420,PAGAMENTOS!AQ420,PAGAMENTOS!AW420),PAGAMENTOS!420:420,0)-2)&amp;" P COMP.",IF(MATCH(MAX(PAGAMENTOS!M420,PAGAMENTOS!U420,PAGAMENTOS!AC420,PAGAMENTOS!AK420,PAGAMENTOS!AQ420,PAGAMENTOS!AW420),PAGAMENTOS!420:420,0)=13,"1ª P",IF(MATCH(MAX(PAGAMENTOS!M420,PAGAMENTOS!U420,PAGAMENTOS!AC420,PAGAMENTOS!AK420,PAGAMENTOS!AQ420,PAGAMENTOS!AW420),PAGAMENTOS!420:420,0)=21,"2ª P",IF(MATCH(MAX(PAGAMENTOS!M420,PAGAMENTOS!U420,PAGAMENTOS!AC420,PAGAMENTOS!AK420,PAGAMENTOS!AQ420,PAGAMENTOS!AW420),PAGAMENTOS!420:420,0)=29,"3ª P",IF(PAGAMENTOS!AC420=PAGAMENTOS!AK420,"4ª P","4ª P"))))),"SEM PAGAMENTO"))</f>
        <v>2ª P</v>
      </c>
      <c r="P420" s="11">
        <f>IF(MAX(PAGAMENTOS!M420,PAGAMENTOS!U420,PAGAMENTOS!AC420,PAGAMENTOS!AK420,PAGAMENTOS!AQ420,PAGAMENTOS!AW420)=0,"SEM PAGAMENTO",IFERROR(INDEX(PAGAMENTOS!420:420,MATCH(MAX(PAGAMENTOS!M420,PAGAMENTOS!U420,PAGAMENTOS!AC420,PAGAMENTOS!AK420,PAGAMENTOS!AQ420,PAGAMENTOS!AW420),PAGAMENTOS!420:420,0)-1),"SEM PAGAMENTO"))</f>
        <v>49319.23</v>
      </c>
      <c r="Q420" s="11">
        <f>SUM(PAGAMENTOS!G420,PAGAMENTOS!L420,PAGAMENTOS!T420,PAGAMENTOS!AB420,PAGAMENTOS!AJ420,PAGAMENTOS!AP420,PAGAMENTOS!AV420)</f>
        <v>108081.66</v>
      </c>
      <c r="R420" s="11">
        <f>SUM(PAGAMENTOS!G420,PAGAMENTOS!H420,PAGAMENTOS!L420,PAGAMENTOS!T420,PAGAMENTOS!AB420,PAGAMENTOS!AJ420,PAGAMENTOS!AP420,PAGAMENTOS!AV420)</f>
        <v>108081.66</v>
      </c>
      <c r="S420" s="17">
        <f t="shared" si="6"/>
        <v>0.6</v>
      </c>
      <c r="T420" s="11">
        <f>IF(RIGHT(B420)="O",0,IF(AND(R420=0,PAGAMENTOS!H420&lt;&gt;0),0,K420-R420))</f>
        <v>72054.44</v>
      </c>
      <c r="U420" s="120" t="str">
        <f>IF(AND(OR(PAGAMENTOS!AG420&lt;&gt;"",PAGAMENTOS!AH420&lt;&gt;""),PAGAMENTOS!AK420=""),"4ª",IF(AND(OR(PAGAMENTOS!Y420&lt;&gt;"",PAGAMENTOS!Z420&lt;&gt;""),PAGAMENTOS!AC420=""),"3ª",IF(AND(OR(PAGAMENTOS!Q420&lt;&gt;"",PAGAMENTOS!R420&lt;&gt;""),PAGAMENTOS!U420=""),"2ª",IF(AND(OR(PAGAMENTOS!I420&lt;&gt;"",PAGAMENTOS!J420&lt;&gt;""),PAGAMENTOS!M420=""),"1ª","OK"))))</f>
        <v>OK</v>
      </c>
      <c r="V420" s="120" t="str">
        <f>IF(U420="4ª",IF(PAGAMENTOS!AH420="","AGUARDANDO VISTORIA","NO FINANCEIRO"),IF(U420="3ª",IF(PAGAMENTOS!Z420="","AGUARDANDO VISTORIA","NO FINANCEIRO"),IF(U420="2ª",IF(PAGAMENTOS!R420="","AGUARDANDO VISTORIA","NO FINANCEIRO"),IF(U420="1ª",IF(PAGAMENTOS!J420="","AGUARDANDO LIBERAÇÃO","NO FINANCEIRO"),"OK"))))</f>
        <v>OK</v>
      </c>
      <c r="W420" s="233" t="str">
        <f>IF(U420="4ª",IF(PAGAMENTOS!AH420="",PAGAMENTOS!AG420,PAGAMENTOS!AH420),IF(U420="3ª",IF(PAGAMENTOS!Z420="",PAGAMENTOS!Y420,PAGAMENTOS!Z420),IF(U420="2ª",IF(PAGAMENTOS!R420="",PAGAMENTOS!Q420,PAGAMENTOS!R420),IF(U420="1ª",IF(PAGAMENTOS!J420="",PAGAMENTOS!I420,PAGAMENTOS!J420),"OK"))))</f>
        <v>OK</v>
      </c>
      <c r="X420" s="18">
        <f>MAX(VISTORIA!Y420,VISTORIA!U420,VISTORIA!Q420,VISTORIA!M420,VISTORIA!I420)</f>
        <v>0.34029999999999999</v>
      </c>
      <c r="Y420" s="18">
        <f>IF(VISTORIA!Y420&lt;&gt;"",VISTORIA!Y420,IF(VISTORIA!U420&lt;&gt;"",VISTORIA!U420,IF(VISTORIA!Q420&lt;&gt;"",VISTORIA!Q420,IF(VISTORIA!M420&lt;&gt;"",VISTORIA!M420,IF(VISTORIA!I420&lt;&gt;"",VISTORIA!I420,0)))))</f>
        <v>0.34029999999999999</v>
      </c>
      <c r="Z420" s="233">
        <f>IF(VISTORIA!Y420&lt;&gt;"",VISTORIA!W420,IF(VISTORIA!U420&lt;&gt;"",VISTORIA!S420,IF(VISTORIA!Q420&lt;&gt;"",VISTORIA!O420,IF(VISTORIA!M420&lt;&gt;"",VISTORIA!K420,IF(VISTORIA!I420&lt;&gt;"",VISTORIA!G420,"NA")))))</f>
        <v>44658</v>
      </c>
      <c r="AA420" s="233">
        <f>IF(VISTORIA!Y420&lt;&gt;"",VISTORIA!X420,IF(VISTORIA!U420&lt;&gt;"",VISTORIA!T420,IF(VISTORIA!Q420&lt;&gt;"",VISTORIA!P420,IF(VISTORIA!M420&lt;&gt;"",VISTORIA!L420,IF(VISTORIA!I420&lt;&gt;"",VISTORIA!H420,"NA")))))</f>
        <v>44707</v>
      </c>
      <c r="AB420" s="233" t="str">
        <f>IF(OR(G420="AGUARDANDO PRESTAÇÃO DE CONTAS",G420="AGUARDANDO APROVAÇÃO PRESTAÇÃO DE CONTAS",G420="CONCLUÍDO"),"PTM CONCLUÍDO",IF(AND(VISTORIA!X420="",VISTORIA!W420&lt;&gt;""),VISTORIA!W420,IF(AND(VISTORIA!T420="",VISTORIA!S420&lt;&gt;""),VISTORIA!S420,IF(AND(VISTORIA!P420="",VISTORIA!O420&lt;&gt;""),VISTORIA!O420,IF(AND(VISTORIA!L420="",VISTORIA!K420&lt;&gt;""),VISTORIA!K420,IF(AND(VISTORIA!H420="",VISTORIA!G420&lt;&gt;""),VISTORIA!G420,"SEM PEDIDO"))))))</f>
        <v>SEM PEDIDO</v>
      </c>
      <c r="AC420" s="18" t="str">
        <f>IFERROR(INDEX('CONCLUSÃO INFORMAL'!420:420,MATCH(MAX('CONCLUSÃO INFORMAL'!H420,'CONCLUSÃO INFORMAL'!L420,'CONCLUSÃO INFORMAL'!P420),'CONCLUSÃO INFORMAL'!420:420,0)-1),"NÃO INFORMADO")</f>
        <v>NÃO INFORMADO</v>
      </c>
      <c r="AD420" s="233" t="str">
        <f>IFERROR(INDEX('CONCLUSÃO INFORMAL'!420:420,MATCH(MAX('CONCLUSÃO INFORMAL'!H420,'CONCLUSÃO INFORMAL'!L420,'CONCLUSÃO INFORMAL'!P420),'CONCLUSÃO INFORMAL'!420:420,0)),"NÃO INFORMADO")</f>
        <v>NÃO INFORMADO</v>
      </c>
      <c r="AE420" s="1950" t="str">
        <f>IFERROR(INDEX('CONCLUSÃO INFORMAL'!420:420,MATCH(MAX('CONCLUSÃO INFORMAL'!H420,'CONCLUSÃO INFORMAL'!L420,'CONCLUSÃO INFORMAL'!P420),'CONCLUSÃO INFORMAL'!420:420,0)+1),"NÃO INFORMADO")</f>
        <v>NÃO INFORMADO</v>
      </c>
    </row>
    <row r="421" spans="2:31" ht="43.5" x14ac:dyDescent="0.35">
      <c r="B421" s="7" t="str">
        <f>'INF GERAIS'!B421&amp;IFERROR(IF(INDEX(APOIO!$A$5:$A$50,MATCH('INF GERAIS'!N421,APOIO!$B$5:$B$50,0))="NÃO",APOIO!$A$2&amp;"NÃO VÁLIDO",""),"")</f>
        <v>2014.0395</v>
      </c>
      <c r="C421" s="1950" t="str">
        <f>'INF GERAIS'!C421</f>
        <v>SERTÃO CENTRAL</v>
      </c>
      <c r="D421" s="1950" t="str">
        <f>'INF GERAIS'!D421</f>
        <v>TERRA NOVA</v>
      </c>
      <c r="E421" s="1950" t="str">
        <f>'INF GERAIS'!E421</f>
        <v>DRENAGEM SUPERFICIAL DE ÁGUAS PLUVIAIS E PAVIMENTAÇÃO DE VIAS</v>
      </c>
      <c r="F421" s="1950" t="str">
        <f>'INF GERAIS'!G421</f>
        <v>NORMAL</v>
      </c>
      <c r="G421" s="1950" t="str">
        <f>'INF GERAIS'!N421</f>
        <v>E-FISCO (Baixado)</v>
      </c>
      <c r="H421" s="1950" t="str">
        <f>'INF GERAIS'!O421</f>
        <v>CONCLUÍDA</v>
      </c>
      <c r="I421" s="11">
        <f>'INF GERAIS'!I421</f>
        <v>452829.9366666667</v>
      </c>
      <c r="J421" s="11">
        <f>'INF GERAIS'!J421</f>
        <v>459689.9</v>
      </c>
      <c r="K421" s="11">
        <f>'INF GERAIS'!K421</f>
        <v>452829.94</v>
      </c>
      <c r="L421" s="11">
        <f>'INF GERAIS'!L421</f>
        <v>0</v>
      </c>
      <c r="M421" s="11">
        <f>'INF GERAIS'!M421</f>
        <v>6859.96</v>
      </c>
      <c r="N421" s="233">
        <f>IF(MAX(PAGAMENTOS!M421,PAGAMENTOS!U421,PAGAMENTOS!AC421,PAGAMENTOS!AK421,PAGAMENTOS!AQ421,PAGAMENTOS!AW421)=0,"SEM PAGAMENTO",IFERROR(INDEX(PAGAMENTOS!421:421,MATCH(MAX(PAGAMENTOS!M421,PAGAMENTOS!U421,PAGAMENTOS!AC421,PAGAMENTOS!AK421,PAGAMENTOS!AQ421,PAGAMENTOS!AW421),PAGAMENTOS!421:421,0)),"SEM PAGAMENTO"))</f>
        <v>42639</v>
      </c>
      <c r="O421" s="120" t="str">
        <f>IF(MAX(PAGAMENTOS!M421,PAGAMENTOS!U421,PAGAMENTOS!AC421,PAGAMENTOS!AK421,PAGAMENTOS!AQ421,PAGAMENTOS!AW421)=0,"SEM PAGAMENTO",IFERROR(IF(MATCH(MAX(PAGAMENTOS!M421,PAGAMENTOS!U421,PAGAMENTOS!AC421,PAGAMENTOS!AK421,PAGAMENTOS!AQ421,PAGAMENTOS!AW421),PAGAMENTOS!421:421,0)&gt;40,INDEX(PAGAMENTOS!421:421,MATCH(MAX(PAGAMENTOS!M421,PAGAMENTOS!U421,PAGAMENTOS!AC421,PAGAMENTOS!AK421,PAGAMENTOS!AQ421,PAGAMENTOS!AW421),PAGAMENTOS!421:421,0)-2)&amp;" P COMP.",IF(MATCH(MAX(PAGAMENTOS!M421,PAGAMENTOS!U421,PAGAMENTOS!AC421,PAGAMENTOS!AK421,PAGAMENTOS!AQ421,PAGAMENTOS!AW421),PAGAMENTOS!421:421,0)=13,"1ª P",IF(MATCH(MAX(PAGAMENTOS!M421,PAGAMENTOS!U421,PAGAMENTOS!AC421,PAGAMENTOS!AK421,PAGAMENTOS!AQ421,PAGAMENTOS!AW421),PAGAMENTOS!421:421,0)=21,"2ª P",IF(MATCH(MAX(PAGAMENTOS!M421,PAGAMENTOS!U421,PAGAMENTOS!AC421,PAGAMENTOS!AK421,PAGAMENTOS!AQ421,PAGAMENTOS!AW421),PAGAMENTOS!421:421,0)=29,"3ª P",IF(PAGAMENTOS!AC421=PAGAMENTOS!AK421,"4ª P","4ª P"))))),"SEM PAGAMENTO"))</f>
        <v>4ª P</v>
      </c>
      <c r="P421" s="11">
        <f>IF(MAX(PAGAMENTOS!M421,PAGAMENTOS!U421,PAGAMENTOS!AC421,PAGAMENTOS!AK421,PAGAMENTOS!AQ421,PAGAMENTOS!AW421)=0,"SEM PAGAMENTO",IFERROR(INDEX(PAGAMENTOS!421:421,MATCH(MAX(PAGAMENTOS!M421,PAGAMENTOS!U421,PAGAMENTOS!AC421,PAGAMENTOS!AK421,PAGAMENTOS!AQ421,PAGAMENTOS!AW421),PAGAMENTOS!421:421,0)-1),"SEM PAGAMENTO"))</f>
        <v>90565.99</v>
      </c>
      <c r="Q421" s="11">
        <f>SUM(PAGAMENTOS!G421,PAGAMENTOS!L421,PAGAMENTOS!T421,PAGAMENTOS!AB421,PAGAMENTOS!AJ421,PAGAMENTOS!AP421,PAGAMENTOS!AV421)</f>
        <v>452829.94</v>
      </c>
      <c r="R421" s="11">
        <f>SUM(PAGAMENTOS!G421,PAGAMENTOS!H421,PAGAMENTOS!L421,PAGAMENTOS!T421,PAGAMENTOS!AB421,PAGAMENTOS!AJ421,PAGAMENTOS!AP421,PAGAMENTOS!AV421)</f>
        <v>452829.94</v>
      </c>
      <c r="S421" s="17">
        <f t="shared" si="6"/>
        <v>1</v>
      </c>
      <c r="T421" s="11">
        <f>IF(RIGHT(B421)="O",0,IF(AND(R421=0,PAGAMENTOS!H421&lt;&gt;0),0,K421-R421))</f>
        <v>0</v>
      </c>
      <c r="U421" s="120" t="str">
        <f>IF(AND(OR(PAGAMENTOS!AG421&lt;&gt;"",PAGAMENTOS!AH421&lt;&gt;""),PAGAMENTOS!AK421=""),"4ª",IF(AND(OR(PAGAMENTOS!Y421&lt;&gt;"",PAGAMENTOS!Z421&lt;&gt;""),PAGAMENTOS!AC421=""),"3ª",IF(AND(OR(PAGAMENTOS!Q421&lt;&gt;"",PAGAMENTOS!R421&lt;&gt;""),PAGAMENTOS!U421=""),"2ª",IF(AND(OR(PAGAMENTOS!I421&lt;&gt;"",PAGAMENTOS!J421&lt;&gt;""),PAGAMENTOS!M421=""),"1ª","OK"))))</f>
        <v>OK</v>
      </c>
      <c r="V421" s="120" t="str">
        <f>IF(U421="4ª",IF(PAGAMENTOS!AH421="","AGUARDANDO VISTORIA","NO FINANCEIRO"),IF(U421="3ª",IF(PAGAMENTOS!Z421="","AGUARDANDO VISTORIA","NO FINANCEIRO"),IF(U421="2ª",IF(PAGAMENTOS!R421="","AGUARDANDO VISTORIA","NO FINANCEIRO"),IF(U421="1ª",IF(PAGAMENTOS!J421="","AGUARDANDO LIBERAÇÃO","NO FINANCEIRO"),"OK"))))</f>
        <v>OK</v>
      </c>
      <c r="W421" s="233" t="str">
        <f>IF(U421="4ª",IF(PAGAMENTOS!AH421="",PAGAMENTOS!AG421,PAGAMENTOS!AH421),IF(U421="3ª",IF(PAGAMENTOS!Z421="",PAGAMENTOS!Y421,PAGAMENTOS!Z421),IF(U421="2ª",IF(PAGAMENTOS!R421="",PAGAMENTOS!Q421,PAGAMENTOS!R421),IF(U421="1ª",IF(PAGAMENTOS!J421="",PAGAMENTOS!I421,PAGAMENTOS!J421),"OK"))))</f>
        <v>OK</v>
      </c>
      <c r="X421" s="18">
        <f>MAX(VISTORIA!Y421,VISTORIA!U421,VISTORIA!Q421,VISTORIA!M421,VISTORIA!I421)</f>
        <v>1</v>
      </c>
      <c r="Y421" s="18">
        <f>IF(VISTORIA!Y421&lt;&gt;"",VISTORIA!Y421,IF(VISTORIA!U421&lt;&gt;"",VISTORIA!U421,IF(VISTORIA!Q421&lt;&gt;"",VISTORIA!Q421,IF(VISTORIA!M421&lt;&gt;"",VISTORIA!M421,IF(VISTORIA!I421&lt;&gt;"",VISTORIA!I421,0)))))</f>
        <v>1</v>
      </c>
      <c r="Z421" s="233">
        <f>IF(VISTORIA!Y421&lt;&gt;"",VISTORIA!W421,IF(VISTORIA!U421&lt;&gt;"",VISTORIA!S421,IF(VISTORIA!Q421&lt;&gt;"",VISTORIA!O421,IF(VISTORIA!M421&lt;&gt;"",VISTORIA!K421,IF(VISTORIA!I421&lt;&gt;"",VISTORIA!G421,"NA")))))</f>
        <v>42562</v>
      </c>
      <c r="AA421" s="233">
        <f>IF(VISTORIA!Y421&lt;&gt;"",VISTORIA!X421,IF(VISTORIA!U421&lt;&gt;"",VISTORIA!T421,IF(VISTORIA!Q421&lt;&gt;"",VISTORIA!P421,IF(VISTORIA!M421&lt;&gt;"",VISTORIA!L421,IF(VISTORIA!I421&lt;&gt;"",VISTORIA!H421,"NA")))))</f>
        <v>42573</v>
      </c>
      <c r="AB421" s="233" t="str">
        <f>IF(OR(G421="AGUARDANDO PRESTAÇÃO DE CONTAS",G421="AGUARDANDO APROVAÇÃO PRESTAÇÃO DE CONTAS",G421="CONCLUÍDO"),"PTM CONCLUÍDO",IF(AND(VISTORIA!X421="",VISTORIA!W421&lt;&gt;""),VISTORIA!W421,IF(AND(VISTORIA!T421="",VISTORIA!S421&lt;&gt;""),VISTORIA!S421,IF(AND(VISTORIA!P421="",VISTORIA!O421&lt;&gt;""),VISTORIA!O421,IF(AND(VISTORIA!L421="",VISTORIA!K421&lt;&gt;""),VISTORIA!K421,IF(AND(VISTORIA!H421="",VISTORIA!G421&lt;&gt;""),VISTORIA!G421,"SEM PEDIDO"))))))</f>
        <v>SEM PEDIDO</v>
      </c>
      <c r="AC421" s="18" t="str">
        <f>IFERROR(INDEX('CONCLUSÃO INFORMAL'!421:421,MATCH(MAX('CONCLUSÃO INFORMAL'!H421,'CONCLUSÃO INFORMAL'!L421,'CONCLUSÃO INFORMAL'!P421),'CONCLUSÃO INFORMAL'!421:421,0)-1),"NÃO INFORMADO")</f>
        <v>NÃO INFORMADO</v>
      </c>
      <c r="AD421" s="233" t="str">
        <f>IFERROR(INDEX('CONCLUSÃO INFORMAL'!421:421,MATCH(MAX('CONCLUSÃO INFORMAL'!H421,'CONCLUSÃO INFORMAL'!L421,'CONCLUSÃO INFORMAL'!P421),'CONCLUSÃO INFORMAL'!421:421,0)),"NÃO INFORMADO")</f>
        <v>NÃO INFORMADO</v>
      </c>
      <c r="AE421" s="1950" t="str">
        <f>IFERROR(INDEX('CONCLUSÃO INFORMAL'!421:421,MATCH(MAX('CONCLUSÃO INFORMAL'!H421,'CONCLUSÃO INFORMAL'!L421,'CONCLUSÃO INFORMAL'!P421),'CONCLUSÃO INFORMAL'!421:421,0)+1),"NÃO INFORMADO")</f>
        <v>NÃO INFORMADO</v>
      </c>
    </row>
    <row r="422" spans="2:31" ht="43.5" x14ac:dyDescent="0.35">
      <c r="B422" s="7" t="str">
        <f>'INF GERAIS'!B422&amp;IFERROR(IF(INDEX(APOIO!$A$5:$A$50,MATCH('INF GERAIS'!N422,APOIO!$B$5:$B$50,0))="NÃO",APOIO!$A$2&amp;"NÃO VÁLIDO",""),"")</f>
        <v>2014.0396</v>
      </c>
      <c r="C422" s="1950" t="str">
        <f>'INF GERAIS'!C422</f>
        <v>MATA NORTE</v>
      </c>
      <c r="D422" s="1950" t="str">
        <f>'INF GERAIS'!D422</f>
        <v>TIMBAÚBA</v>
      </c>
      <c r="E422" s="1950" t="str">
        <f>'INF GERAIS'!E422</f>
        <v>PAVIMENTAÇÃO EM PARALELEPÍPEDO DE RUAS DO BAIRRO DE SAPUCAIA</v>
      </c>
      <c r="F422" s="1950" t="str">
        <f>'INF GERAIS'!G422</f>
        <v>NORMAL</v>
      </c>
      <c r="G422" s="12" t="str">
        <f>'INF GERAIS'!N422</f>
        <v>EM CONFERÊNCIA PARA TEMAI</v>
      </c>
      <c r="H422" s="1950" t="str">
        <f>'INF GERAIS'!O422</f>
        <v>CONCLUÍDA</v>
      </c>
      <c r="I422" s="11">
        <f>'INF GERAIS'!I422</f>
        <v>1660376.3766666667</v>
      </c>
      <c r="J422" s="11">
        <f>'INF GERAIS'!J422</f>
        <v>1662815.74</v>
      </c>
      <c r="K422" s="11">
        <f>'INF GERAIS'!K422</f>
        <v>1659842.45</v>
      </c>
      <c r="L422" s="11">
        <f>'INF GERAIS'!L422</f>
        <v>0</v>
      </c>
      <c r="M422" s="11">
        <f>'INF GERAIS'!M422</f>
        <v>2973.29</v>
      </c>
      <c r="N422" s="233">
        <f>IF(MAX(PAGAMENTOS!M422,PAGAMENTOS!U422,PAGAMENTOS!AC422,PAGAMENTOS!AK422,PAGAMENTOS!AQ422,PAGAMENTOS!AW422)=0,"SEM PAGAMENTO",IFERROR(INDEX(PAGAMENTOS!422:422,MATCH(MAX(PAGAMENTOS!M422,PAGAMENTOS!U422,PAGAMENTOS!AC422,PAGAMENTOS!AK422,PAGAMENTOS!AQ422,PAGAMENTOS!AW422),PAGAMENTOS!422:422,0)),"SEM PAGAMENTO"))</f>
        <v>43193</v>
      </c>
      <c r="O422" s="120" t="str">
        <f>IF(MAX(PAGAMENTOS!M422,PAGAMENTOS!U422,PAGAMENTOS!AC422,PAGAMENTOS!AK422,PAGAMENTOS!AQ422,PAGAMENTOS!AW422)=0,"SEM PAGAMENTO",IFERROR(IF(MATCH(MAX(PAGAMENTOS!M422,PAGAMENTOS!U422,PAGAMENTOS!AC422,PAGAMENTOS!AK422,PAGAMENTOS!AQ422,PAGAMENTOS!AW422),PAGAMENTOS!422:422,0)&gt;40,INDEX(PAGAMENTOS!422:422,MATCH(MAX(PAGAMENTOS!M422,PAGAMENTOS!U422,PAGAMENTOS!AC422,PAGAMENTOS!AK422,PAGAMENTOS!AQ422,PAGAMENTOS!AW422),PAGAMENTOS!422:422,0)-2)&amp;" P COMP.",IF(MATCH(MAX(PAGAMENTOS!M422,PAGAMENTOS!U422,PAGAMENTOS!AC422,PAGAMENTOS!AK422,PAGAMENTOS!AQ422,PAGAMENTOS!AW422),PAGAMENTOS!422:422,0)=13,"1ª P",IF(MATCH(MAX(PAGAMENTOS!M422,PAGAMENTOS!U422,PAGAMENTOS!AC422,PAGAMENTOS!AK422,PAGAMENTOS!AQ422,PAGAMENTOS!AW422),PAGAMENTOS!422:422,0)=21,"2ª P",IF(MATCH(MAX(PAGAMENTOS!M422,PAGAMENTOS!U422,PAGAMENTOS!AC422,PAGAMENTOS!AK422,PAGAMENTOS!AQ422,PAGAMENTOS!AW422),PAGAMENTOS!422:422,0)=29,"3ª P",IF(PAGAMENTOS!AC422=PAGAMENTOS!AK422,"4ª P","4ª P"))))),"SEM PAGAMENTO"))</f>
        <v>4ª P</v>
      </c>
      <c r="P422" s="11">
        <f>IF(MAX(PAGAMENTOS!M422,PAGAMENTOS!U422,PAGAMENTOS!AC422,PAGAMENTOS!AK422,PAGAMENTOS!AQ422,PAGAMENTOS!AW422)=0,"SEM PAGAMENTO",IFERROR(INDEX(PAGAMENTOS!422:422,MATCH(MAX(PAGAMENTOS!M422,PAGAMENTOS!U422,PAGAMENTOS!AC422,PAGAMENTOS!AK422,PAGAMENTOS!AQ422,PAGAMENTOS!AW422),PAGAMENTOS!422:422,0)-1),"SEM PAGAMENTO"))</f>
        <v>331957.59999999998</v>
      </c>
      <c r="Q422" s="11">
        <f>SUM(PAGAMENTOS!G422,PAGAMENTOS!L422,PAGAMENTOS!T422,PAGAMENTOS!AB422,PAGAMENTOS!AJ422,PAGAMENTOS!AP422,PAGAMENTOS!AV422)</f>
        <v>1659842.4500000002</v>
      </c>
      <c r="R422" s="11">
        <f>SUM(PAGAMENTOS!G422,PAGAMENTOS!H422,PAGAMENTOS!L422,PAGAMENTOS!T422,PAGAMENTOS!AB422,PAGAMENTOS!AJ422,PAGAMENTOS!AP422,PAGAMENTOS!AV422)</f>
        <v>1659842.4500000002</v>
      </c>
      <c r="S422" s="17">
        <f t="shared" si="6"/>
        <v>1.0000000000000002</v>
      </c>
      <c r="T422" s="11">
        <f>IF(RIGHT(B422)="O",0,IF(AND(R422=0,PAGAMENTOS!H422&lt;&gt;0),0,K422-R422))</f>
        <v>-2.3283064365386963E-10</v>
      </c>
      <c r="U422" s="120" t="str">
        <f>IF(AND(OR(PAGAMENTOS!AG422&lt;&gt;"",PAGAMENTOS!AH422&lt;&gt;""),PAGAMENTOS!AK422=""),"4ª",IF(AND(OR(PAGAMENTOS!Y422&lt;&gt;"",PAGAMENTOS!Z422&lt;&gt;""),PAGAMENTOS!AC422=""),"3ª",IF(AND(OR(PAGAMENTOS!Q422&lt;&gt;"",PAGAMENTOS!R422&lt;&gt;""),PAGAMENTOS!U422=""),"2ª",IF(AND(OR(PAGAMENTOS!I422&lt;&gt;"",PAGAMENTOS!J422&lt;&gt;""),PAGAMENTOS!M422=""),"1ª","OK"))))</f>
        <v>OK</v>
      </c>
      <c r="V422" s="120" t="str">
        <f>IF(U422="4ª",IF(PAGAMENTOS!AH422="","AGUARDANDO VISTORIA","NO FINANCEIRO"),IF(U422="3ª",IF(PAGAMENTOS!Z422="","AGUARDANDO VISTORIA","NO FINANCEIRO"),IF(U422="2ª",IF(PAGAMENTOS!R422="","AGUARDANDO VISTORIA","NO FINANCEIRO"),IF(U422="1ª",IF(PAGAMENTOS!J422="","AGUARDANDO LIBERAÇÃO","NO FINANCEIRO"),"OK"))))</f>
        <v>OK</v>
      </c>
      <c r="W422" s="233" t="str">
        <f>IF(U422="4ª",IF(PAGAMENTOS!AH422="",PAGAMENTOS!AG422,PAGAMENTOS!AH422),IF(U422="3ª",IF(PAGAMENTOS!Z422="",PAGAMENTOS!Y422,PAGAMENTOS!Z422),IF(U422="2ª",IF(PAGAMENTOS!R422="",PAGAMENTOS!Q422,PAGAMENTOS!R422),IF(U422="1ª",IF(PAGAMENTOS!J422="",PAGAMENTOS!I422,PAGAMENTOS!J422),"OK"))))</f>
        <v>OK</v>
      </c>
      <c r="X422" s="18">
        <f>MAX(VISTORIA!Y422,VISTORIA!U422,VISTORIA!Q422,VISTORIA!M422,VISTORIA!I422)</f>
        <v>1</v>
      </c>
      <c r="Y422" s="18">
        <f>IF(VISTORIA!Y422&lt;&gt;"",VISTORIA!Y422,IF(VISTORIA!U422&lt;&gt;"",VISTORIA!U422,IF(VISTORIA!Q422&lt;&gt;"",VISTORIA!Q422,IF(VISTORIA!M422&lt;&gt;"",VISTORIA!M422,IF(VISTORIA!I422&lt;&gt;"",VISTORIA!I422,0)))))</f>
        <v>1</v>
      </c>
      <c r="Z422" s="233">
        <f>IF(VISTORIA!Y422&lt;&gt;"",VISTORIA!W422,IF(VISTORIA!U422&lt;&gt;"",VISTORIA!S422,IF(VISTORIA!Q422&lt;&gt;"",VISTORIA!O422,IF(VISTORIA!M422&lt;&gt;"",VISTORIA!K422,IF(VISTORIA!I422&lt;&gt;"",VISTORIA!G422,"NA")))))</f>
        <v>43049</v>
      </c>
      <c r="AA422" s="233">
        <f>IF(VISTORIA!Y422&lt;&gt;"",VISTORIA!X422,IF(VISTORIA!U422&lt;&gt;"",VISTORIA!T422,IF(VISTORIA!Q422&lt;&gt;"",VISTORIA!P422,IF(VISTORIA!M422&lt;&gt;"",VISTORIA!L422,IF(VISTORIA!I422&lt;&gt;"",VISTORIA!H422,"NA")))))</f>
        <v>43129</v>
      </c>
      <c r="AB422" s="233" t="str">
        <f>IF(OR(G422="AGUARDANDO PRESTAÇÃO DE CONTAS",G422="AGUARDANDO APROVAÇÃO PRESTAÇÃO DE CONTAS",G422="CONCLUÍDO"),"PTM CONCLUÍDO",IF(AND(VISTORIA!X422="",VISTORIA!W422&lt;&gt;""),VISTORIA!W422,IF(AND(VISTORIA!T422="",VISTORIA!S422&lt;&gt;""),VISTORIA!S422,IF(AND(VISTORIA!P422="",VISTORIA!O422&lt;&gt;""),VISTORIA!O422,IF(AND(VISTORIA!L422="",VISTORIA!K422&lt;&gt;""),VISTORIA!K422,IF(AND(VISTORIA!H422="",VISTORIA!G422&lt;&gt;""),VISTORIA!G422,"SEM PEDIDO"))))))</f>
        <v>SEM PEDIDO</v>
      </c>
      <c r="AC422" s="18" t="str">
        <f>IFERROR(INDEX('CONCLUSÃO INFORMAL'!422:422,MATCH(MAX('CONCLUSÃO INFORMAL'!H422,'CONCLUSÃO INFORMAL'!L422,'CONCLUSÃO INFORMAL'!P422),'CONCLUSÃO INFORMAL'!422:422,0)-1),"NÃO INFORMADO")</f>
        <v>NÃO INFORMADO</v>
      </c>
      <c r="AD422" s="233" t="str">
        <f>IFERROR(INDEX('CONCLUSÃO INFORMAL'!422:422,MATCH(MAX('CONCLUSÃO INFORMAL'!H422,'CONCLUSÃO INFORMAL'!L422,'CONCLUSÃO INFORMAL'!P422),'CONCLUSÃO INFORMAL'!422:422,0)),"NÃO INFORMADO")</f>
        <v>NÃO INFORMADO</v>
      </c>
      <c r="AE422" s="1950" t="str">
        <f>IFERROR(INDEX('CONCLUSÃO INFORMAL'!422:422,MATCH(MAX('CONCLUSÃO INFORMAL'!H422,'CONCLUSÃO INFORMAL'!L422,'CONCLUSÃO INFORMAL'!P422),'CONCLUSÃO INFORMAL'!422:422,0)+1),"NÃO INFORMADO")</f>
        <v>NÃO INFORMADO</v>
      </c>
    </row>
    <row r="423" spans="2:31" ht="362.5" x14ac:dyDescent="0.35">
      <c r="B423" s="7" t="str">
        <f>'INF GERAIS'!B423&amp;IFERROR(IF(INDEX(APOIO!$A$5:$A$50,MATCH('INF GERAIS'!N423,APOIO!$B$5:$B$50,0))="NÃO",APOIO!$A$2&amp;"NÃO VÁLIDO",""),"")</f>
        <v>2014.0397</v>
      </c>
      <c r="C423" s="1950" t="str">
        <f>'INF GERAIS'!C423</f>
        <v>AGRESTE SETENTRIONAL</v>
      </c>
      <c r="D423" s="1950" t="str">
        <f>'INF GERAIS'!D423</f>
        <v>TORITAMA</v>
      </c>
      <c r="E423" s="1950" t="str">
        <f>'INF GERAIS'!E423</f>
        <v>PAVIMENTAÇÃO DE RUAS DO MUNICÍPIO DE TORITAMA ATRAVÉS DA EXECUÇÃO DE PAVIMENTAÇÃO E OBRAS DE INFRAESTRUTURA DAS RUAS JOSÉ HERALDO DA SILVA, MIGUEL TAVARES, SÃO CRISTÓVÃO, JOSE LUIS TAVARES, JOÃO ANTONIO DE MOURA, MARIANO MANOEL, RUA EMIDIO JORDAO, CASTRO ALVES, SANTOS DUMONT, ABENICIO ARTHUR SOBRAL, LUIS TOMAS DA SILVA, COLOMBIA, MEXICO, ANTONIO SOARES, DAS AVENIDAS ROMEU SIMPLICIO E JOSE LUIS DA SILVA E DA TRAVESSA CASTRO ALVES, CONTARÁ AINDA COM IMPLANTAÇÃO DE MEIO-FIO EM PEDRA GRANÍTICA</v>
      </c>
      <c r="F423" s="1950" t="str">
        <f>'INF GERAIS'!G423</f>
        <v>NORMAL</v>
      </c>
      <c r="G423" s="12" t="str">
        <f>'INF GERAIS'!N423</f>
        <v>EM CONFERÊNCIA PARA TEMAI</v>
      </c>
      <c r="H423" s="1950" t="str">
        <f>'INF GERAIS'!O423</f>
        <v>CONCLUÍDA</v>
      </c>
      <c r="I423" s="11">
        <f>'INF GERAIS'!I423</f>
        <v>1358489.7725</v>
      </c>
      <c r="J423" s="11">
        <f>'INF GERAIS'!J423</f>
        <v>1284553.3999999999</v>
      </c>
      <c r="K423" s="11">
        <f>'INF GERAIS'!K423</f>
        <v>1284553.3999999999</v>
      </c>
      <c r="L423" s="11">
        <f>'INF GERAIS'!L423</f>
        <v>0</v>
      </c>
      <c r="M423" s="11">
        <f>'INF GERAIS'!M423</f>
        <v>0</v>
      </c>
      <c r="N423" s="233">
        <f>IF(MAX(PAGAMENTOS!M423,PAGAMENTOS!U423,PAGAMENTOS!AC423,PAGAMENTOS!AK423,PAGAMENTOS!AQ423,PAGAMENTOS!AW423)=0,"SEM PAGAMENTO",IFERROR(INDEX(PAGAMENTOS!423:423,MATCH(MAX(PAGAMENTOS!M423,PAGAMENTOS!U423,PAGAMENTOS!AC423,PAGAMENTOS!AK423,PAGAMENTOS!AQ423,PAGAMENTOS!AW423),PAGAMENTOS!423:423,0)),"SEM PAGAMENTO"))</f>
        <v>42965</v>
      </c>
      <c r="O423" s="120" t="str">
        <f>IF(MAX(PAGAMENTOS!M423,PAGAMENTOS!U423,PAGAMENTOS!AC423,PAGAMENTOS!AK423,PAGAMENTOS!AQ423,PAGAMENTOS!AW423)=0,"SEM PAGAMENTO",IFERROR(IF(MATCH(MAX(PAGAMENTOS!M423,PAGAMENTOS!U423,PAGAMENTOS!AC423,PAGAMENTOS!AK423,PAGAMENTOS!AQ423,PAGAMENTOS!AW423),PAGAMENTOS!423:423,0)&gt;40,INDEX(PAGAMENTOS!423:423,MATCH(MAX(PAGAMENTOS!M423,PAGAMENTOS!U423,PAGAMENTOS!AC423,PAGAMENTOS!AK423,PAGAMENTOS!AQ423,PAGAMENTOS!AW423),PAGAMENTOS!423:423,0)-2)&amp;" P COMP.",IF(MATCH(MAX(PAGAMENTOS!M423,PAGAMENTOS!U423,PAGAMENTOS!AC423,PAGAMENTOS!AK423,PAGAMENTOS!AQ423,PAGAMENTOS!AW423),PAGAMENTOS!423:423,0)=13,"1ª P",IF(MATCH(MAX(PAGAMENTOS!M423,PAGAMENTOS!U423,PAGAMENTOS!AC423,PAGAMENTOS!AK423,PAGAMENTOS!AQ423,PAGAMENTOS!AW423),PAGAMENTOS!423:423,0)=21,"2ª P",IF(MATCH(MAX(PAGAMENTOS!M423,PAGAMENTOS!U423,PAGAMENTOS!AC423,PAGAMENTOS!AK423,PAGAMENTOS!AQ423,PAGAMENTOS!AW423),PAGAMENTOS!423:423,0)=29,"3ª P",IF(PAGAMENTOS!AC423=PAGAMENTOS!AK423,"4ª P","4ª P"))))),"SEM PAGAMENTO"))</f>
        <v>4ª P</v>
      </c>
      <c r="P423" s="11">
        <f>IF(MAX(PAGAMENTOS!M423,PAGAMENTOS!U423,PAGAMENTOS!AC423,PAGAMENTOS!AK423,PAGAMENTOS!AQ423,PAGAMENTOS!AW423)=0,"SEM PAGAMENTO",IFERROR(INDEX(PAGAMENTOS!423:423,MATCH(MAX(PAGAMENTOS!M423,PAGAMENTOS!U423,PAGAMENTOS!AC423,PAGAMENTOS!AK423,PAGAMENTOS!AQ423,PAGAMENTOS!AW423),PAGAMENTOS!423:423,0)-1),"SEM PAGAMENTO"))</f>
        <v>254098.88</v>
      </c>
      <c r="Q423" s="11">
        <f>SUM(PAGAMENTOS!G423,PAGAMENTOS!L423,PAGAMENTOS!T423,PAGAMENTOS!AB423,PAGAMENTOS!AJ423,PAGAMENTOS!AP423,PAGAMENTOS!AV423)</f>
        <v>1284553.3999999999</v>
      </c>
      <c r="R423" s="11">
        <f>SUM(PAGAMENTOS!G423,PAGAMENTOS!H423,PAGAMENTOS!L423,PAGAMENTOS!T423,PAGAMENTOS!AB423,PAGAMENTOS!AJ423,PAGAMENTOS!AP423,PAGAMENTOS!AV423)</f>
        <v>1284553.3999999999</v>
      </c>
      <c r="S423" s="17">
        <f t="shared" si="6"/>
        <v>1</v>
      </c>
      <c r="T423" s="11">
        <f>IF(RIGHT(B423)="O",0,IF(AND(R423=0,PAGAMENTOS!H423&lt;&gt;0),0,K423-R423))</f>
        <v>0</v>
      </c>
      <c r="U423" s="120" t="str">
        <f>IF(AND(OR(PAGAMENTOS!AG423&lt;&gt;"",PAGAMENTOS!AH423&lt;&gt;""),PAGAMENTOS!AK423=""),"4ª",IF(AND(OR(PAGAMENTOS!Y423&lt;&gt;"",PAGAMENTOS!Z423&lt;&gt;""),PAGAMENTOS!AC423=""),"3ª",IF(AND(OR(PAGAMENTOS!Q423&lt;&gt;"",PAGAMENTOS!R423&lt;&gt;""),PAGAMENTOS!U423=""),"2ª",IF(AND(OR(PAGAMENTOS!I423&lt;&gt;"",PAGAMENTOS!J423&lt;&gt;""),PAGAMENTOS!M423=""),"1ª","OK"))))</f>
        <v>OK</v>
      </c>
      <c r="V423" s="120" t="str">
        <f>IF(U423="4ª",IF(PAGAMENTOS!AH423="","AGUARDANDO VISTORIA","NO FINANCEIRO"),IF(U423="3ª",IF(PAGAMENTOS!Z423="","AGUARDANDO VISTORIA","NO FINANCEIRO"),IF(U423="2ª",IF(PAGAMENTOS!R423="","AGUARDANDO VISTORIA","NO FINANCEIRO"),IF(U423="1ª",IF(PAGAMENTOS!J423="","AGUARDANDO LIBERAÇÃO","NO FINANCEIRO"),"OK"))))</f>
        <v>OK</v>
      </c>
      <c r="W423" s="233" t="str">
        <f>IF(U423="4ª",IF(PAGAMENTOS!AH423="",PAGAMENTOS!AG423,PAGAMENTOS!AH423),IF(U423="3ª",IF(PAGAMENTOS!Z423="",PAGAMENTOS!Y423,PAGAMENTOS!Z423),IF(U423="2ª",IF(PAGAMENTOS!R423="",PAGAMENTOS!Q423,PAGAMENTOS!R423),IF(U423="1ª",IF(PAGAMENTOS!J423="",PAGAMENTOS!I423,PAGAMENTOS!J423),"OK"))))</f>
        <v>OK</v>
      </c>
      <c r="X423" s="18">
        <f>MAX(VISTORIA!Y423,VISTORIA!U423,VISTORIA!Q423,VISTORIA!M423,VISTORIA!I423)</f>
        <v>1</v>
      </c>
      <c r="Y423" s="18">
        <f>IF(VISTORIA!Y423&lt;&gt;"",VISTORIA!Y423,IF(VISTORIA!U423&lt;&gt;"",VISTORIA!U423,IF(VISTORIA!Q423&lt;&gt;"",VISTORIA!Q423,IF(VISTORIA!M423&lt;&gt;"",VISTORIA!M423,IF(VISTORIA!I423&lt;&gt;"",VISTORIA!I423,0)))))</f>
        <v>1</v>
      </c>
      <c r="Z423" s="233">
        <f>IF(VISTORIA!Y423&lt;&gt;"",VISTORIA!W423,IF(VISTORIA!U423&lt;&gt;"",VISTORIA!S423,IF(VISTORIA!Q423&lt;&gt;"",VISTORIA!O423,IF(VISTORIA!M423&lt;&gt;"",VISTORIA!K423,IF(VISTORIA!I423&lt;&gt;"",VISTORIA!G423,"NA")))))</f>
        <v>42768</v>
      </c>
      <c r="AA423" s="233">
        <f>IF(VISTORIA!Y423&lt;&gt;"",VISTORIA!X423,IF(VISTORIA!U423&lt;&gt;"",VISTORIA!T423,IF(VISTORIA!Q423&lt;&gt;"",VISTORIA!P423,IF(VISTORIA!M423&lt;&gt;"",VISTORIA!L423,IF(VISTORIA!I423&lt;&gt;"",VISTORIA!H423,"NA")))))</f>
        <v>42830</v>
      </c>
      <c r="AB423" s="233" t="str">
        <f>IF(OR(G423="AGUARDANDO PRESTAÇÃO DE CONTAS",G423="AGUARDANDO APROVAÇÃO PRESTAÇÃO DE CONTAS",G423="CONCLUÍDO"),"PTM CONCLUÍDO",IF(AND(VISTORIA!X423="",VISTORIA!W423&lt;&gt;""),VISTORIA!W423,IF(AND(VISTORIA!T423="",VISTORIA!S423&lt;&gt;""),VISTORIA!S423,IF(AND(VISTORIA!P423="",VISTORIA!O423&lt;&gt;""),VISTORIA!O423,IF(AND(VISTORIA!L423="",VISTORIA!K423&lt;&gt;""),VISTORIA!K423,IF(AND(VISTORIA!H423="",VISTORIA!G423&lt;&gt;""),VISTORIA!G423,"SEM PEDIDO"))))))</f>
        <v>SEM PEDIDO</v>
      </c>
      <c r="AC423" s="18" t="str">
        <f>IFERROR(INDEX('CONCLUSÃO INFORMAL'!423:423,MATCH(MAX('CONCLUSÃO INFORMAL'!H423,'CONCLUSÃO INFORMAL'!L423,'CONCLUSÃO INFORMAL'!P423),'CONCLUSÃO INFORMAL'!423:423,0)-1),"NÃO INFORMADO")</f>
        <v>NÃO INFORMADO</v>
      </c>
      <c r="AD423" s="233" t="str">
        <f>IFERROR(INDEX('CONCLUSÃO INFORMAL'!423:423,MATCH(MAX('CONCLUSÃO INFORMAL'!H423,'CONCLUSÃO INFORMAL'!L423,'CONCLUSÃO INFORMAL'!P423),'CONCLUSÃO INFORMAL'!423:423,0)),"NÃO INFORMADO")</f>
        <v>NÃO INFORMADO</v>
      </c>
      <c r="AE423" s="1950" t="str">
        <f>IFERROR(INDEX('CONCLUSÃO INFORMAL'!423:423,MATCH(MAX('CONCLUSÃO INFORMAL'!H423,'CONCLUSÃO INFORMAL'!L423,'CONCLUSÃO INFORMAL'!P423),'CONCLUSÃO INFORMAL'!423:423,0)+1),"NÃO INFORMADO")</f>
        <v>NÃO INFORMADO</v>
      </c>
    </row>
    <row r="424" spans="2:31" ht="43.5" x14ac:dyDescent="0.35">
      <c r="B424" s="7" t="str">
        <f>'INF GERAIS'!B424&amp;IFERROR(IF(INDEX(APOIO!$A$5:$A$50,MATCH('INF GERAIS'!N424,APOIO!$B$5:$B$50,0))="NÃO",APOIO!$A$2&amp;"NÃO VÁLIDO",""),"")</f>
        <v>2014.0398</v>
      </c>
      <c r="C424" s="1950" t="str">
        <f>'INF GERAIS'!C424</f>
        <v>MATA NORTE</v>
      </c>
      <c r="D424" s="1950" t="str">
        <f>'INF GERAIS'!D424</f>
        <v>TRACUNHAÉM</v>
      </c>
      <c r="E424" s="1950" t="str">
        <f>'INF GERAIS'!E424</f>
        <v xml:space="preserve">PAVIMENTAÇÃO EM PARALELEPÍPEDO DE DIVERSAS RUAS </v>
      </c>
      <c r="F424" s="1950" t="str">
        <f>'INF GERAIS'!G424</f>
        <v>NORMAL</v>
      </c>
      <c r="G424" s="12" t="str">
        <f>'INF GERAIS'!N424</f>
        <v>EM CONFERÊNCIA PARA TEMAI</v>
      </c>
      <c r="H424" s="1950" t="str">
        <f>'INF GERAIS'!O424</f>
        <v>CONCLUÍDA</v>
      </c>
      <c r="I424" s="11">
        <f>'INF GERAIS'!I424</f>
        <v>603773.24</v>
      </c>
      <c r="J424" s="11">
        <f>'INF GERAIS'!J424</f>
        <v>603773.24</v>
      </c>
      <c r="K424" s="11">
        <f>'INF GERAIS'!K424</f>
        <v>603773.24</v>
      </c>
      <c r="L424" s="11">
        <f>'INF GERAIS'!L424</f>
        <v>0</v>
      </c>
      <c r="M424" s="11">
        <f>'INF GERAIS'!M424</f>
        <v>0</v>
      </c>
      <c r="N424" s="233">
        <f>IF(MAX(PAGAMENTOS!M424,PAGAMENTOS!U424,PAGAMENTOS!AC424,PAGAMENTOS!AK424,PAGAMENTOS!AQ424,PAGAMENTOS!AW424)=0,"SEM PAGAMENTO",IFERROR(INDEX(PAGAMENTOS!424:424,MATCH(MAX(PAGAMENTOS!M424,PAGAMENTOS!U424,PAGAMENTOS!AC424,PAGAMENTOS!AK424,PAGAMENTOS!AQ424,PAGAMENTOS!AW424),PAGAMENTOS!424:424,0)),"SEM PAGAMENTO"))</f>
        <v>42871</v>
      </c>
      <c r="O424" s="120" t="str">
        <f>IF(MAX(PAGAMENTOS!M424,PAGAMENTOS!U424,PAGAMENTOS!AC424,PAGAMENTOS!AK424,PAGAMENTOS!AQ424,PAGAMENTOS!AW424)=0,"SEM PAGAMENTO",IFERROR(IF(MATCH(MAX(PAGAMENTOS!M424,PAGAMENTOS!U424,PAGAMENTOS!AC424,PAGAMENTOS!AK424,PAGAMENTOS!AQ424,PAGAMENTOS!AW424),PAGAMENTOS!424:424,0)&gt;40,INDEX(PAGAMENTOS!424:424,MATCH(MAX(PAGAMENTOS!M424,PAGAMENTOS!U424,PAGAMENTOS!AC424,PAGAMENTOS!AK424,PAGAMENTOS!AQ424,PAGAMENTOS!AW424),PAGAMENTOS!424:424,0)-2)&amp;" P COMP.",IF(MATCH(MAX(PAGAMENTOS!M424,PAGAMENTOS!U424,PAGAMENTOS!AC424,PAGAMENTOS!AK424,PAGAMENTOS!AQ424,PAGAMENTOS!AW424),PAGAMENTOS!424:424,0)=13,"1ª P",IF(MATCH(MAX(PAGAMENTOS!M424,PAGAMENTOS!U424,PAGAMENTOS!AC424,PAGAMENTOS!AK424,PAGAMENTOS!AQ424,PAGAMENTOS!AW424),PAGAMENTOS!424:424,0)=21,"2ª P",IF(MATCH(MAX(PAGAMENTOS!M424,PAGAMENTOS!U424,PAGAMENTOS!AC424,PAGAMENTOS!AK424,PAGAMENTOS!AQ424,PAGAMENTOS!AW424),PAGAMENTOS!424:424,0)=29,"3ª P",IF(PAGAMENTOS!AC424=PAGAMENTOS!AK424,"4ª P","4ª P"))))),"SEM PAGAMENTO"))</f>
        <v>4ª P</v>
      </c>
      <c r="P424" s="11">
        <f>IF(MAX(PAGAMENTOS!M424,PAGAMENTOS!U424,PAGAMENTOS!AC424,PAGAMENTOS!AK424,PAGAMENTOS!AQ424,PAGAMENTOS!AW424)=0,"SEM PAGAMENTO",IFERROR(INDEX(PAGAMENTOS!424:424,MATCH(MAX(PAGAMENTOS!M424,PAGAMENTOS!U424,PAGAMENTOS!AC424,PAGAMENTOS!AK424,PAGAMENTOS!AQ424,PAGAMENTOS!AW424),PAGAMENTOS!424:424,0)-1),"SEM PAGAMENTO"))</f>
        <v>120754.65</v>
      </c>
      <c r="Q424" s="11">
        <f>SUM(PAGAMENTOS!G424,PAGAMENTOS!L424,PAGAMENTOS!T424,PAGAMENTOS!AB424,PAGAMENTOS!AJ424,PAGAMENTOS!AP424,PAGAMENTOS!AV424)</f>
        <v>603773.24</v>
      </c>
      <c r="R424" s="11">
        <f>SUM(PAGAMENTOS!G424,PAGAMENTOS!H424,PAGAMENTOS!L424,PAGAMENTOS!T424,PAGAMENTOS!AB424,PAGAMENTOS!AJ424,PAGAMENTOS!AP424,PAGAMENTOS!AV424)</f>
        <v>603773.24</v>
      </c>
      <c r="S424" s="17">
        <f t="shared" si="6"/>
        <v>1</v>
      </c>
      <c r="T424" s="11">
        <f>IF(RIGHT(B424)="O",0,IF(AND(R424=0,PAGAMENTOS!H424&lt;&gt;0),0,K424-R424))</f>
        <v>0</v>
      </c>
      <c r="U424" s="120" t="str">
        <f>IF(AND(OR(PAGAMENTOS!AG424&lt;&gt;"",PAGAMENTOS!AH424&lt;&gt;""),PAGAMENTOS!AK424=""),"4ª",IF(AND(OR(PAGAMENTOS!Y424&lt;&gt;"",PAGAMENTOS!Z424&lt;&gt;""),PAGAMENTOS!AC424=""),"3ª",IF(AND(OR(PAGAMENTOS!Q424&lt;&gt;"",PAGAMENTOS!R424&lt;&gt;""),PAGAMENTOS!U424=""),"2ª",IF(AND(OR(PAGAMENTOS!I424&lt;&gt;"",PAGAMENTOS!J424&lt;&gt;""),PAGAMENTOS!M424=""),"1ª","OK"))))</f>
        <v>OK</v>
      </c>
      <c r="V424" s="120" t="str">
        <f>IF(U424="4ª",IF(PAGAMENTOS!AH424="","AGUARDANDO VISTORIA","NO FINANCEIRO"),IF(U424="3ª",IF(PAGAMENTOS!Z424="","AGUARDANDO VISTORIA","NO FINANCEIRO"),IF(U424="2ª",IF(PAGAMENTOS!R424="","AGUARDANDO VISTORIA","NO FINANCEIRO"),IF(U424="1ª",IF(PAGAMENTOS!J424="","AGUARDANDO LIBERAÇÃO","NO FINANCEIRO"),"OK"))))</f>
        <v>OK</v>
      </c>
      <c r="W424" s="233" t="str">
        <f>IF(U424="4ª",IF(PAGAMENTOS!AH424="",PAGAMENTOS!AG424,PAGAMENTOS!AH424),IF(U424="3ª",IF(PAGAMENTOS!Z424="",PAGAMENTOS!Y424,PAGAMENTOS!Z424),IF(U424="2ª",IF(PAGAMENTOS!R424="",PAGAMENTOS!Q424,PAGAMENTOS!R424),IF(U424="1ª",IF(PAGAMENTOS!J424="",PAGAMENTOS!I424,PAGAMENTOS!J424),"OK"))))</f>
        <v>OK</v>
      </c>
      <c r="X424" s="18">
        <f>MAX(VISTORIA!Y424,VISTORIA!U424,VISTORIA!Q424,VISTORIA!M424,VISTORIA!I424)</f>
        <v>1</v>
      </c>
      <c r="Y424" s="18">
        <f>IF(VISTORIA!Y424&lt;&gt;"",VISTORIA!Y424,IF(VISTORIA!U424&lt;&gt;"",VISTORIA!U424,IF(VISTORIA!Q424&lt;&gt;"",VISTORIA!Q424,IF(VISTORIA!M424&lt;&gt;"",VISTORIA!M424,IF(VISTORIA!I424&lt;&gt;"",VISTORIA!I424,0)))))</f>
        <v>1</v>
      </c>
      <c r="Z424" s="233">
        <f>IF(VISTORIA!Y424&lt;&gt;"",VISTORIA!W424,IF(VISTORIA!U424&lt;&gt;"",VISTORIA!S424,IF(VISTORIA!Q424&lt;&gt;"",VISTORIA!O424,IF(VISTORIA!M424&lt;&gt;"",VISTORIA!K424,IF(VISTORIA!I424&lt;&gt;"",VISTORIA!G424,"NA")))))</f>
        <v>42716</v>
      </c>
      <c r="AA424" s="233">
        <f>IF(VISTORIA!Y424&lt;&gt;"",VISTORIA!X424,IF(VISTORIA!U424&lt;&gt;"",VISTORIA!T424,IF(VISTORIA!Q424&lt;&gt;"",VISTORIA!P424,IF(VISTORIA!M424&lt;&gt;"",VISTORIA!L424,IF(VISTORIA!I424&lt;&gt;"",VISTORIA!H424,"NA")))))</f>
        <v>42734</v>
      </c>
      <c r="AB424" s="233" t="str">
        <f>IF(OR(G424="AGUARDANDO PRESTAÇÃO DE CONTAS",G424="AGUARDANDO APROVAÇÃO PRESTAÇÃO DE CONTAS",G424="CONCLUÍDO"),"PTM CONCLUÍDO",IF(AND(VISTORIA!X424="",VISTORIA!W424&lt;&gt;""),VISTORIA!W424,IF(AND(VISTORIA!T424="",VISTORIA!S424&lt;&gt;""),VISTORIA!S424,IF(AND(VISTORIA!P424="",VISTORIA!O424&lt;&gt;""),VISTORIA!O424,IF(AND(VISTORIA!L424="",VISTORIA!K424&lt;&gt;""),VISTORIA!K424,IF(AND(VISTORIA!H424="",VISTORIA!G424&lt;&gt;""),VISTORIA!G424,"SEM PEDIDO"))))))</f>
        <v>SEM PEDIDO</v>
      </c>
      <c r="AC424" s="18" t="str">
        <f>IFERROR(INDEX('CONCLUSÃO INFORMAL'!424:424,MATCH(MAX('CONCLUSÃO INFORMAL'!H424,'CONCLUSÃO INFORMAL'!L424,'CONCLUSÃO INFORMAL'!P424),'CONCLUSÃO INFORMAL'!424:424,0)-1),"NÃO INFORMADO")</f>
        <v>NÃO INFORMADO</v>
      </c>
      <c r="AD424" s="233" t="str">
        <f>IFERROR(INDEX('CONCLUSÃO INFORMAL'!424:424,MATCH(MAX('CONCLUSÃO INFORMAL'!H424,'CONCLUSÃO INFORMAL'!L424,'CONCLUSÃO INFORMAL'!P424),'CONCLUSÃO INFORMAL'!424:424,0)),"NÃO INFORMADO")</f>
        <v>NÃO INFORMADO</v>
      </c>
      <c r="AE424" s="1950" t="str">
        <f>IFERROR(INDEX('CONCLUSÃO INFORMAL'!424:424,MATCH(MAX('CONCLUSÃO INFORMAL'!H424,'CONCLUSÃO INFORMAL'!L424,'CONCLUSÃO INFORMAL'!P424),'CONCLUSÃO INFORMAL'!424:424,0)+1),"NÃO INFORMADO")</f>
        <v>NÃO INFORMADO</v>
      </c>
    </row>
    <row r="425" spans="2:31" ht="174" x14ac:dyDescent="0.35">
      <c r="B425" s="7" t="str">
        <f>'INF GERAIS'!B425&amp;IFERROR(IF(INDEX(APOIO!$A$5:$A$50,MATCH('INF GERAIS'!N425,APOIO!$B$5:$B$50,0))="NÃO",APOIO!$A$2&amp;"NÃO VÁLIDO",""),"")</f>
        <v>2014.0399</v>
      </c>
      <c r="C425" s="1950" t="str">
        <f>'INF GERAIS'!C425</f>
        <v>SERTÃO DO ARARIPE</v>
      </c>
      <c r="D425" s="1950" t="str">
        <f>'INF GERAIS'!D425</f>
        <v>TRINDADE</v>
      </c>
      <c r="E425" s="1950" t="str">
        <f>'INF GERAIS'!E425</f>
        <v>MELHORIA DA ACESSIBILIDADE AS COMUNIDADES EM ÁREAS DE RISCO E VULNERABILIDADE SOCIAL/CONSTRUÇÃO DE PAVIMENTAÇÃO EM PARALEL. GRANÍTICO, CONSTRUÇÃO DE MEIO FIO, RAMPAS E ACESSIBILIDADE, PLACAS DE IDENTIFICAÇÃO DE RUAS E SINALIZAÇÃO</v>
      </c>
      <c r="F425" s="1950" t="str">
        <f>'INF GERAIS'!G425</f>
        <v>NORMAL</v>
      </c>
      <c r="G425" s="12" t="str">
        <f>'INF GERAIS'!N425</f>
        <v>EM CONFERÊNCIA PARA TEMAI</v>
      </c>
      <c r="H425" s="1950" t="str">
        <f>'INF GERAIS'!O425</f>
        <v>CONCLUÍDA</v>
      </c>
      <c r="I425" s="11">
        <f>'INF GERAIS'!I425</f>
        <v>1056603.1616666669</v>
      </c>
      <c r="J425" s="11">
        <f>'INF GERAIS'!J425</f>
        <v>1107801.96</v>
      </c>
      <c r="K425" s="11">
        <f>'INF GERAIS'!K425</f>
        <v>1056600.46</v>
      </c>
      <c r="L425" s="11">
        <f>'INF GERAIS'!L425</f>
        <v>0</v>
      </c>
      <c r="M425" s="11">
        <f>'INF GERAIS'!M425</f>
        <v>51201.5</v>
      </c>
      <c r="N425" s="233">
        <f>IF(MAX(PAGAMENTOS!M425,PAGAMENTOS!U425,PAGAMENTOS!AC425,PAGAMENTOS!AK425,PAGAMENTOS!AQ425,PAGAMENTOS!AW425)=0,"SEM PAGAMENTO",IFERROR(INDEX(PAGAMENTOS!425:425,MATCH(MAX(PAGAMENTOS!M425,PAGAMENTOS!U425,PAGAMENTOS!AC425,PAGAMENTOS!AK425,PAGAMENTOS!AQ425,PAGAMENTOS!AW425),PAGAMENTOS!425:425,0)),"SEM PAGAMENTO"))</f>
        <v>42863</v>
      </c>
      <c r="O425" s="120" t="str">
        <f>IF(MAX(PAGAMENTOS!M425,PAGAMENTOS!U425,PAGAMENTOS!AC425,PAGAMENTOS!AK425,PAGAMENTOS!AQ425,PAGAMENTOS!AW425)=0,"SEM PAGAMENTO",IFERROR(IF(MATCH(MAX(PAGAMENTOS!M425,PAGAMENTOS!U425,PAGAMENTOS!AC425,PAGAMENTOS!AK425,PAGAMENTOS!AQ425,PAGAMENTOS!AW425),PAGAMENTOS!425:425,0)&gt;40,INDEX(PAGAMENTOS!425:425,MATCH(MAX(PAGAMENTOS!M425,PAGAMENTOS!U425,PAGAMENTOS!AC425,PAGAMENTOS!AK425,PAGAMENTOS!AQ425,PAGAMENTOS!AW425),PAGAMENTOS!425:425,0)-2)&amp;" P COMP.",IF(MATCH(MAX(PAGAMENTOS!M425,PAGAMENTOS!U425,PAGAMENTOS!AC425,PAGAMENTOS!AK425,PAGAMENTOS!AQ425,PAGAMENTOS!AW425),PAGAMENTOS!425:425,0)=13,"1ª P",IF(MATCH(MAX(PAGAMENTOS!M425,PAGAMENTOS!U425,PAGAMENTOS!AC425,PAGAMENTOS!AK425,PAGAMENTOS!AQ425,PAGAMENTOS!AW425),PAGAMENTOS!425:425,0)=21,"2ª P",IF(MATCH(MAX(PAGAMENTOS!M425,PAGAMENTOS!U425,PAGAMENTOS!AC425,PAGAMENTOS!AK425,PAGAMENTOS!AQ425,PAGAMENTOS!AW425),PAGAMENTOS!425:425,0)=29,"3ª P",IF(PAGAMENTOS!AC425=PAGAMENTOS!AK425,"4ª P","4ª P"))))),"SEM PAGAMENTO"))</f>
        <v>4ª P</v>
      </c>
      <c r="P425" s="11">
        <f>IF(MAX(PAGAMENTOS!M425,PAGAMENTOS!U425,PAGAMENTOS!AC425,PAGAMENTOS!AK425,PAGAMENTOS!AQ425,PAGAMENTOS!AW425)=0,"SEM PAGAMENTO",IFERROR(INDEX(PAGAMENTOS!425:425,MATCH(MAX(PAGAMENTOS!M425,PAGAMENTOS!U425,PAGAMENTOS!AC425,PAGAMENTOS!AK425,PAGAMENTOS!AQ425,PAGAMENTOS!AW425),PAGAMENTOS!425:425,0)-1),"SEM PAGAMENTO"))</f>
        <v>211320.09</v>
      </c>
      <c r="Q425" s="11">
        <f>SUM(PAGAMENTOS!G425,PAGAMENTOS!L425,PAGAMENTOS!T425,PAGAMENTOS!AB425,PAGAMENTOS!AJ425,PAGAMENTOS!AP425,PAGAMENTOS!AV425)</f>
        <v>1056600.46</v>
      </c>
      <c r="R425" s="11">
        <f>SUM(PAGAMENTOS!G425,PAGAMENTOS!H425,PAGAMENTOS!L425,PAGAMENTOS!T425,PAGAMENTOS!AB425,PAGAMENTOS!AJ425,PAGAMENTOS!AP425,PAGAMENTOS!AV425)</f>
        <v>1056600.46</v>
      </c>
      <c r="S425" s="17">
        <f t="shared" si="6"/>
        <v>1</v>
      </c>
      <c r="T425" s="11">
        <f>IF(RIGHT(B425)="O",0,IF(AND(R425=0,PAGAMENTOS!H425&lt;&gt;0),0,K425-R425))</f>
        <v>0</v>
      </c>
      <c r="U425" s="120" t="str">
        <f>IF(AND(OR(PAGAMENTOS!AG425&lt;&gt;"",PAGAMENTOS!AH425&lt;&gt;""),PAGAMENTOS!AK425=""),"4ª",IF(AND(OR(PAGAMENTOS!Y425&lt;&gt;"",PAGAMENTOS!Z425&lt;&gt;""),PAGAMENTOS!AC425=""),"3ª",IF(AND(OR(PAGAMENTOS!Q425&lt;&gt;"",PAGAMENTOS!R425&lt;&gt;""),PAGAMENTOS!U425=""),"2ª",IF(AND(OR(PAGAMENTOS!I425&lt;&gt;"",PAGAMENTOS!J425&lt;&gt;""),PAGAMENTOS!M425=""),"1ª","OK"))))</f>
        <v>OK</v>
      </c>
      <c r="V425" s="120" t="str">
        <f>IF(U425="4ª",IF(PAGAMENTOS!AH425="","AGUARDANDO VISTORIA","NO FINANCEIRO"),IF(U425="3ª",IF(PAGAMENTOS!Z425="","AGUARDANDO VISTORIA","NO FINANCEIRO"),IF(U425="2ª",IF(PAGAMENTOS!R425="","AGUARDANDO VISTORIA","NO FINANCEIRO"),IF(U425="1ª",IF(PAGAMENTOS!J425="","AGUARDANDO LIBERAÇÃO","NO FINANCEIRO"),"OK"))))</f>
        <v>OK</v>
      </c>
      <c r="W425" s="233" t="str">
        <f>IF(U425="4ª",IF(PAGAMENTOS!AH425="",PAGAMENTOS!AG425,PAGAMENTOS!AH425),IF(U425="3ª",IF(PAGAMENTOS!Z425="",PAGAMENTOS!Y425,PAGAMENTOS!Z425),IF(U425="2ª",IF(PAGAMENTOS!R425="",PAGAMENTOS!Q425,PAGAMENTOS!R425),IF(U425="1ª",IF(PAGAMENTOS!J425="",PAGAMENTOS!I425,PAGAMENTOS!J425),"OK"))))</f>
        <v>OK</v>
      </c>
      <c r="X425" s="18">
        <f>MAX(VISTORIA!Y425,VISTORIA!U425,VISTORIA!Q425,VISTORIA!M425,VISTORIA!I425)</f>
        <v>1</v>
      </c>
      <c r="Y425" s="18">
        <f>IF(VISTORIA!Y425&lt;&gt;"",VISTORIA!Y425,IF(VISTORIA!U425&lt;&gt;"",VISTORIA!U425,IF(VISTORIA!Q425&lt;&gt;"",VISTORIA!Q425,IF(VISTORIA!M425&lt;&gt;"",VISTORIA!M425,IF(VISTORIA!I425&lt;&gt;"",VISTORIA!I425,0)))))</f>
        <v>1</v>
      </c>
      <c r="Z425" s="233">
        <f>IF(VISTORIA!Y425&lt;&gt;"",VISTORIA!W425,IF(VISTORIA!U425&lt;&gt;"",VISTORIA!S425,IF(VISTORIA!Q425&lt;&gt;"",VISTORIA!O425,IF(VISTORIA!M425&lt;&gt;"",VISTORIA!K425,IF(VISTORIA!I425&lt;&gt;"",VISTORIA!G425,"NA")))))</f>
        <v>42683</v>
      </c>
      <c r="AA425" s="233">
        <f>IF(VISTORIA!Y425&lt;&gt;"",VISTORIA!X425,IF(VISTORIA!U425&lt;&gt;"",VISTORIA!T425,IF(VISTORIA!Q425&lt;&gt;"",VISTORIA!P425,IF(VISTORIA!M425&lt;&gt;"",VISTORIA!L425,IF(VISTORIA!I425&lt;&gt;"",VISTORIA!H425,"NA")))))</f>
        <v>42732</v>
      </c>
      <c r="AB425" s="233" t="str">
        <f>IF(OR(G425="AGUARDANDO PRESTAÇÃO DE CONTAS",G425="AGUARDANDO APROVAÇÃO PRESTAÇÃO DE CONTAS",G425="CONCLUÍDO"),"PTM CONCLUÍDO",IF(AND(VISTORIA!X425="",VISTORIA!W425&lt;&gt;""),VISTORIA!W425,IF(AND(VISTORIA!T425="",VISTORIA!S425&lt;&gt;""),VISTORIA!S425,IF(AND(VISTORIA!P425="",VISTORIA!O425&lt;&gt;""),VISTORIA!O425,IF(AND(VISTORIA!L425="",VISTORIA!K425&lt;&gt;""),VISTORIA!K425,IF(AND(VISTORIA!H425="",VISTORIA!G425&lt;&gt;""),VISTORIA!G425,"SEM PEDIDO"))))))</f>
        <v>SEM PEDIDO</v>
      </c>
      <c r="AC425" s="18" t="str">
        <f>IFERROR(INDEX('CONCLUSÃO INFORMAL'!425:425,MATCH(MAX('CONCLUSÃO INFORMAL'!H425,'CONCLUSÃO INFORMAL'!L425,'CONCLUSÃO INFORMAL'!P425),'CONCLUSÃO INFORMAL'!425:425,0)-1),"NÃO INFORMADO")</f>
        <v>NÃO INFORMADO</v>
      </c>
      <c r="AD425" s="233" t="str">
        <f>IFERROR(INDEX('CONCLUSÃO INFORMAL'!425:425,MATCH(MAX('CONCLUSÃO INFORMAL'!H425,'CONCLUSÃO INFORMAL'!L425,'CONCLUSÃO INFORMAL'!P425),'CONCLUSÃO INFORMAL'!425:425,0)),"NÃO INFORMADO")</f>
        <v>NÃO INFORMADO</v>
      </c>
      <c r="AE425" s="1950" t="str">
        <f>IFERROR(INDEX('CONCLUSÃO INFORMAL'!425:425,MATCH(MAX('CONCLUSÃO INFORMAL'!H425,'CONCLUSÃO INFORMAL'!L425,'CONCLUSÃO INFORMAL'!P425),'CONCLUSÃO INFORMAL'!425:425,0)+1),"NÃO INFORMADO")</f>
        <v>NÃO INFORMADO</v>
      </c>
    </row>
    <row r="426" spans="2:31" ht="72.5" x14ac:dyDescent="0.35">
      <c r="B426" s="7" t="str">
        <f>'INF GERAIS'!B426&amp;IFERROR(IF(INDEX(APOIO!$A$5:$A$50,MATCH('INF GERAIS'!N426,APOIO!$B$5:$B$50,0))="NÃO",APOIO!$A$2&amp;"NÃO VÁLIDO",""),"")</f>
        <v>2014.0400</v>
      </c>
      <c r="C426" s="1950" t="str">
        <f>'INF GERAIS'!C426</f>
        <v>SERTÃO DO PAJEÚ</v>
      </c>
      <c r="D426" s="1950" t="str">
        <f>'INF GERAIS'!D426</f>
        <v>TRIUNFO</v>
      </c>
      <c r="E426" s="1950" t="str">
        <f>'INF GERAIS'!E426</f>
        <v>PAVIMENTAÇÃO EM PARALELEPÍPEDOS GRANÍTICOS NA RUA SEBASTIÃO MARTINS E RUA PROJETADA A</v>
      </c>
      <c r="F426" s="1950" t="str">
        <f>'INF GERAIS'!G426</f>
        <v>NORMAL</v>
      </c>
      <c r="G426" s="12" t="str">
        <f>'INF GERAIS'!N426</f>
        <v>EM CONFERÊNCIA PARA TEMAI</v>
      </c>
      <c r="H426" s="1950" t="str">
        <f>'INF GERAIS'!O426</f>
        <v>CONCLUÍDA</v>
      </c>
      <c r="I426" s="11">
        <f>'INF GERAIS'!I426</f>
        <v>754716.54749999999</v>
      </c>
      <c r="J426" s="11">
        <f>'INF GERAIS'!J426</f>
        <v>246483.81</v>
      </c>
      <c r="K426" s="11">
        <f>'INF GERAIS'!K426</f>
        <v>207436.57</v>
      </c>
      <c r="L426" s="11">
        <f>'INF GERAIS'!L426</f>
        <v>0</v>
      </c>
      <c r="M426" s="11">
        <f>'INF GERAIS'!M426</f>
        <v>39047.24</v>
      </c>
      <c r="N426" s="233">
        <f>IF(MAX(PAGAMENTOS!M426,PAGAMENTOS!U426,PAGAMENTOS!AC426,PAGAMENTOS!AK426,PAGAMENTOS!AQ426,PAGAMENTOS!AW426)=0,"SEM PAGAMENTO",IFERROR(INDEX(PAGAMENTOS!426:426,MATCH(MAX(PAGAMENTOS!M426,PAGAMENTOS!U426,PAGAMENTOS!AC426,PAGAMENTOS!AK426,PAGAMENTOS!AQ426,PAGAMENTOS!AW426),PAGAMENTOS!426:426,0)),"SEM PAGAMENTO"))</f>
        <v>42495</v>
      </c>
      <c r="O426" s="120" t="str">
        <f>IF(MAX(PAGAMENTOS!M426,PAGAMENTOS!U426,PAGAMENTOS!AC426,PAGAMENTOS!AK426,PAGAMENTOS!AQ426,PAGAMENTOS!AW426)=0,"SEM PAGAMENTO",IFERROR(IF(MATCH(MAX(PAGAMENTOS!M426,PAGAMENTOS!U426,PAGAMENTOS!AC426,PAGAMENTOS!AK426,PAGAMENTOS!AQ426,PAGAMENTOS!AW426),PAGAMENTOS!426:426,0)&gt;40,INDEX(PAGAMENTOS!426:426,MATCH(MAX(PAGAMENTOS!M426,PAGAMENTOS!U426,PAGAMENTOS!AC426,PAGAMENTOS!AK426,PAGAMENTOS!AQ426,PAGAMENTOS!AW426),PAGAMENTOS!426:426,0)-2)&amp;" P COMP.",IF(MATCH(MAX(PAGAMENTOS!M426,PAGAMENTOS!U426,PAGAMENTOS!AC426,PAGAMENTOS!AK426,PAGAMENTOS!AQ426,PAGAMENTOS!AW426),PAGAMENTOS!426:426,0)=13,"1ª P",IF(MATCH(MAX(PAGAMENTOS!M426,PAGAMENTOS!U426,PAGAMENTOS!AC426,PAGAMENTOS!AK426,PAGAMENTOS!AQ426,PAGAMENTOS!AW426),PAGAMENTOS!426:426,0)=21,"2ª P",IF(MATCH(MAX(PAGAMENTOS!M426,PAGAMENTOS!U426,PAGAMENTOS!AC426,PAGAMENTOS!AK426,PAGAMENTOS!AQ426,PAGAMENTOS!AW426),PAGAMENTOS!426:426,0)=29,"3ª P",IF(PAGAMENTOS!AC426=PAGAMENTOS!AK426,"4ª P","4ª P"))))),"SEM PAGAMENTO"))</f>
        <v>4ª P COMP.</v>
      </c>
      <c r="P426" s="11">
        <f>IF(MAX(PAGAMENTOS!M426,PAGAMENTOS!U426,PAGAMENTOS!AC426,PAGAMENTOS!AK426,PAGAMENTOS!AQ426,PAGAMENTOS!AW426)=0,"SEM PAGAMENTO",IFERROR(INDEX(PAGAMENTOS!426:426,MATCH(MAX(PAGAMENTOS!M426,PAGAMENTOS!U426,PAGAMENTOS!AC426,PAGAMENTOS!AK426,PAGAMENTOS!AQ426,PAGAMENTOS!AW426),PAGAMENTOS!426:426,0)-1),"SEM PAGAMENTO"))</f>
        <v>22363.94</v>
      </c>
      <c r="Q426" s="11">
        <f>SUM(PAGAMENTOS!G426,PAGAMENTOS!L426,PAGAMENTOS!T426,PAGAMENTOS!AB426,PAGAMENTOS!AJ426,PAGAMENTOS!AP426,PAGAMENTOS!AV426)</f>
        <v>207436.57</v>
      </c>
      <c r="R426" s="11">
        <f>SUM(PAGAMENTOS!G426,PAGAMENTOS!H426,PAGAMENTOS!L426,PAGAMENTOS!T426,PAGAMENTOS!AB426,PAGAMENTOS!AJ426,PAGAMENTOS!AP426,PAGAMENTOS!AV426)</f>
        <v>207436.57</v>
      </c>
      <c r="S426" s="17">
        <f t="shared" si="6"/>
        <v>1</v>
      </c>
      <c r="T426" s="11">
        <f>IF(RIGHT(B426)="O",0,IF(AND(R426=0,PAGAMENTOS!H426&lt;&gt;0),0,K426-R426))</f>
        <v>0</v>
      </c>
      <c r="U426" s="120" t="str">
        <f>IF(AND(OR(PAGAMENTOS!AG426&lt;&gt;"",PAGAMENTOS!AH426&lt;&gt;""),PAGAMENTOS!AK426=""),"4ª",IF(AND(OR(PAGAMENTOS!Y426&lt;&gt;"",PAGAMENTOS!Z426&lt;&gt;""),PAGAMENTOS!AC426=""),"3ª",IF(AND(OR(PAGAMENTOS!Q426&lt;&gt;"",PAGAMENTOS!R426&lt;&gt;""),PAGAMENTOS!U426=""),"2ª",IF(AND(OR(PAGAMENTOS!I426&lt;&gt;"",PAGAMENTOS!J426&lt;&gt;""),PAGAMENTOS!M426=""),"1ª","OK"))))</f>
        <v>OK</v>
      </c>
      <c r="V426" s="120" t="str">
        <f>IF(U426="4ª",IF(PAGAMENTOS!AH426="","AGUARDANDO VISTORIA","NO FINANCEIRO"),IF(U426="3ª",IF(PAGAMENTOS!Z426="","AGUARDANDO VISTORIA","NO FINANCEIRO"),IF(U426="2ª",IF(PAGAMENTOS!R426="","AGUARDANDO VISTORIA","NO FINANCEIRO"),IF(U426="1ª",IF(PAGAMENTOS!J426="","AGUARDANDO LIBERAÇÃO","NO FINANCEIRO"),"OK"))))</f>
        <v>OK</v>
      </c>
      <c r="W426" s="233" t="str">
        <f>IF(U426="4ª",IF(PAGAMENTOS!AH426="",PAGAMENTOS!AG426,PAGAMENTOS!AH426),IF(U426="3ª",IF(PAGAMENTOS!Z426="",PAGAMENTOS!Y426,PAGAMENTOS!Z426),IF(U426="2ª",IF(PAGAMENTOS!R426="",PAGAMENTOS!Q426,PAGAMENTOS!R426),IF(U426="1ª",IF(PAGAMENTOS!J426="",PAGAMENTOS!I426,PAGAMENTOS!J426),"OK"))))</f>
        <v>OK</v>
      </c>
      <c r="X426" s="18">
        <f>MAX(VISTORIA!Y426,VISTORIA!U426,VISTORIA!Q426,VISTORIA!M426,VISTORIA!I426)</f>
        <v>1</v>
      </c>
      <c r="Y426" s="18">
        <f>IF(VISTORIA!Y426&lt;&gt;"",VISTORIA!Y426,IF(VISTORIA!U426&lt;&gt;"",VISTORIA!U426,IF(VISTORIA!Q426&lt;&gt;"",VISTORIA!Q426,IF(VISTORIA!M426&lt;&gt;"",VISTORIA!M426,IF(VISTORIA!I426&lt;&gt;"",VISTORIA!I426,0)))))</f>
        <v>1</v>
      </c>
      <c r="Z426" s="233">
        <f>IF(VISTORIA!Y426&lt;&gt;"",VISTORIA!W426,IF(VISTORIA!U426&lt;&gt;"",VISTORIA!S426,IF(VISTORIA!Q426&lt;&gt;"",VISTORIA!O426,IF(VISTORIA!M426&lt;&gt;"",VISTORIA!K426,IF(VISTORIA!I426&lt;&gt;"",VISTORIA!G426,"NA")))))</f>
        <v>42367</v>
      </c>
      <c r="AA426" s="233">
        <f>IF(VISTORIA!Y426&lt;&gt;"",VISTORIA!X426,IF(VISTORIA!U426&lt;&gt;"",VISTORIA!T426,IF(VISTORIA!Q426&lt;&gt;"",VISTORIA!P426,IF(VISTORIA!M426&lt;&gt;"",VISTORIA!L426,IF(VISTORIA!I426&lt;&gt;"",VISTORIA!H426,"NA")))))</f>
        <v>42446</v>
      </c>
      <c r="AB426" s="233" t="str">
        <f>IF(OR(G426="AGUARDANDO PRESTAÇÃO DE CONTAS",G426="AGUARDANDO APROVAÇÃO PRESTAÇÃO DE CONTAS",G426="CONCLUÍDO"),"PTM CONCLUÍDO",IF(AND(VISTORIA!X426="",VISTORIA!W426&lt;&gt;""),VISTORIA!W426,IF(AND(VISTORIA!T426="",VISTORIA!S426&lt;&gt;""),VISTORIA!S426,IF(AND(VISTORIA!P426="",VISTORIA!O426&lt;&gt;""),VISTORIA!O426,IF(AND(VISTORIA!L426="",VISTORIA!K426&lt;&gt;""),VISTORIA!K426,IF(AND(VISTORIA!H426="",VISTORIA!G426&lt;&gt;""),VISTORIA!G426,"SEM PEDIDO"))))))</f>
        <v>SEM PEDIDO</v>
      </c>
      <c r="AC426" s="18" t="str">
        <f>IFERROR(INDEX('CONCLUSÃO INFORMAL'!426:426,MATCH(MAX('CONCLUSÃO INFORMAL'!H426,'CONCLUSÃO INFORMAL'!L426,'CONCLUSÃO INFORMAL'!P426),'CONCLUSÃO INFORMAL'!426:426,0)-1),"NÃO INFORMADO")</f>
        <v>NÃO INFORMADO</v>
      </c>
      <c r="AD426" s="233" t="str">
        <f>IFERROR(INDEX('CONCLUSÃO INFORMAL'!426:426,MATCH(MAX('CONCLUSÃO INFORMAL'!H426,'CONCLUSÃO INFORMAL'!L426,'CONCLUSÃO INFORMAL'!P426),'CONCLUSÃO INFORMAL'!426:426,0)),"NÃO INFORMADO")</f>
        <v>NÃO INFORMADO</v>
      </c>
      <c r="AE426" s="1950" t="str">
        <f>IFERROR(INDEX('CONCLUSÃO INFORMAL'!426:426,MATCH(MAX('CONCLUSÃO INFORMAL'!H426,'CONCLUSÃO INFORMAL'!L426,'CONCLUSÃO INFORMAL'!P426),'CONCLUSÃO INFORMAL'!426:426,0)+1),"NÃO INFORMADO")</f>
        <v>NÃO INFORMADO</v>
      </c>
    </row>
    <row r="427" spans="2:31" ht="58" x14ac:dyDescent="0.35">
      <c r="B427" s="7" t="str">
        <f>'INF GERAIS'!B427&amp;IFERROR(IF(INDEX(APOIO!$A$5:$A$50,MATCH('INF GERAIS'!N427,APOIO!$B$5:$B$50,0))="NÃO",APOIO!$A$2&amp;"NÃO VÁLIDO",""),"")</f>
        <v>2014.0401</v>
      </c>
      <c r="C427" s="1950" t="str">
        <f>'INF GERAIS'!C427</f>
        <v>SERTÃO DO PAJEÚ</v>
      </c>
      <c r="D427" s="1950" t="str">
        <f>'INF GERAIS'!D427</f>
        <v>TRIUNFO</v>
      </c>
      <c r="E427" s="1950" t="str">
        <f>'INF GERAIS'!E427</f>
        <v>2ª ETAPA DE REFORMA E AMPLIAÇÃO DA MATERNIDADE FELINDO WANDERLEY</v>
      </c>
      <c r="F427" s="1950" t="str">
        <f>'INF GERAIS'!G427</f>
        <v>NORMAL</v>
      </c>
      <c r="G427" s="12" t="str">
        <f>'INF GERAIS'!N427</f>
        <v>EM CONFERÊNCIA PARA TEMAI</v>
      </c>
      <c r="H427" s="1950" t="str">
        <f>'INF GERAIS'!O427</f>
        <v>CONCLUÍDA</v>
      </c>
      <c r="I427" s="11">
        <f>'INF GERAIS'!I427</f>
        <v>754716.54749999999</v>
      </c>
      <c r="J427" s="11">
        <f>'INF GERAIS'!J427</f>
        <v>95616.87</v>
      </c>
      <c r="K427" s="11">
        <f>'INF GERAIS'!K427</f>
        <v>95616.87</v>
      </c>
      <c r="L427" s="11">
        <f>'INF GERAIS'!L427</f>
        <v>0</v>
      </c>
      <c r="M427" s="11">
        <f>'INF GERAIS'!M427</f>
        <v>0</v>
      </c>
      <c r="N427" s="233">
        <f>IF(MAX(PAGAMENTOS!M427,PAGAMENTOS!U427,PAGAMENTOS!AC427,PAGAMENTOS!AK427,PAGAMENTOS!AQ427,PAGAMENTOS!AW427)=0,"SEM PAGAMENTO",IFERROR(INDEX(PAGAMENTOS!427:427,MATCH(MAX(PAGAMENTOS!M427,PAGAMENTOS!U427,PAGAMENTOS!AC427,PAGAMENTOS!AK427,PAGAMENTOS!AQ427,PAGAMENTOS!AW427),PAGAMENTOS!427:427,0)),"SEM PAGAMENTO"))</f>
        <v>42356</v>
      </c>
      <c r="O427" s="120" t="str">
        <f>IF(MAX(PAGAMENTOS!M427,PAGAMENTOS!U427,PAGAMENTOS!AC427,PAGAMENTOS!AK427,PAGAMENTOS!AQ427,PAGAMENTOS!AW427)=0,"SEM PAGAMENTO",IFERROR(IF(MATCH(MAX(PAGAMENTOS!M427,PAGAMENTOS!U427,PAGAMENTOS!AC427,PAGAMENTOS!AK427,PAGAMENTOS!AQ427,PAGAMENTOS!AW427),PAGAMENTOS!427:427,0)&gt;40,INDEX(PAGAMENTOS!427:427,MATCH(MAX(PAGAMENTOS!M427,PAGAMENTOS!U427,PAGAMENTOS!AC427,PAGAMENTOS!AK427,PAGAMENTOS!AQ427,PAGAMENTOS!AW427),PAGAMENTOS!427:427,0)-2)&amp;" P COMP.",IF(MATCH(MAX(PAGAMENTOS!M427,PAGAMENTOS!U427,PAGAMENTOS!AC427,PAGAMENTOS!AK427,PAGAMENTOS!AQ427,PAGAMENTOS!AW427),PAGAMENTOS!427:427,0)=13,"1ª P",IF(MATCH(MAX(PAGAMENTOS!M427,PAGAMENTOS!U427,PAGAMENTOS!AC427,PAGAMENTOS!AK427,PAGAMENTOS!AQ427,PAGAMENTOS!AW427),PAGAMENTOS!427:427,0)=21,"2ª P",IF(MATCH(MAX(PAGAMENTOS!M427,PAGAMENTOS!U427,PAGAMENTOS!AC427,PAGAMENTOS!AK427,PAGAMENTOS!AQ427,PAGAMENTOS!AW427),PAGAMENTOS!427:427,0)=29,"3ª P",IF(PAGAMENTOS!AC427=PAGAMENTOS!AK427,"4ª P","4ª P"))))),"SEM PAGAMENTO"))</f>
        <v>3ª P</v>
      </c>
      <c r="P427" s="11">
        <f>IF(MAX(PAGAMENTOS!M427,PAGAMENTOS!U427,PAGAMENTOS!AC427,PAGAMENTOS!AK427,PAGAMENTOS!AQ427,PAGAMENTOS!AW427)=0,"SEM PAGAMENTO",IFERROR(INDEX(PAGAMENTOS!427:427,MATCH(MAX(PAGAMENTOS!M427,PAGAMENTOS!U427,PAGAMENTOS!AC427,PAGAMENTOS!AK427,PAGAMENTOS!AQ427,PAGAMENTOS!AW427),PAGAMENTOS!427:427,0)-1),"SEM PAGAMENTO"))</f>
        <v>19123.37</v>
      </c>
      <c r="Q427" s="11">
        <f>SUM(PAGAMENTOS!G427,PAGAMENTOS!L427,PAGAMENTOS!T427,PAGAMENTOS!AB427,PAGAMENTOS!AJ427,PAGAMENTOS!AP427,PAGAMENTOS!AV427)</f>
        <v>95616.86</v>
      </c>
      <c r="R427" s="11">
        <f>SUM(PAGAMENTOS!G427,PAGAMENTOS!H427,PAGAMENTOS!L427,PAGAMENTOS!T427,PAGAMENTOS!AB427,PAGAMENTOS!AJ427,PAGAMENTOS!AP427,PAGAMENTOS!AV427)</f>
        <v>95616.86</v>
      </c>
      <c r="S427" s="17">
        <f t="shared" si="6"/>
        <v>0.99999989541594492</v>
      </c>
      <c r="T427" s="11">
        <f>IF(RIGHT(B427)="O",0,IF(AND(R427=0,PAGAMENTOS!H427&lt;&gt;0),0,K427-R427))</f>
        <v>9.9999999947613105E-3</v>
      </c>
      <c r="U427" s="120" t="str">
        <f>IF(AND(OR(PAGAMENTOS!AG427&lt;&gt;"",PAGAMENTOS!AH427&lt;&gt;""),PAGAMENTOS!AK427=""),"4ª",IF(AND(OR(PAGAMENTOS!Y427&lt;&gt;"",PAGAMENTOS!Z427&lt;&gt;""),PAGAMENTOS!AC427=""),"3ª",IF(AND(OR(PAGAMENTOS!Q427&lt;&gt;"",PAGAMENTOS!R427&lt;&gt;""),PAGAMENTOS!U427=""),"2ª",IF(AND(OR(PAGAMENTOS!I427&lt;&gt;"",PAGAMENTOS!J427&lt;&gt;""),PAGAMENTOS!M427=""),"1ª","OK"))))</f>
        <v>OK</v>
      </c>
      <c r="V427" s="120" t="str">
        <f>IF(U427="4ª",IF(PAGAMENTOS!AH427="","AGUARDANDO VISTORIA","NO FINANCEIRO"),IF(U427="3ª",IF(PAGAMENTOS!Z427="","AGUARDANDO VISTORIA","NO FINANCEIRO"),IF(U427="2ª",IF(PAGAMENTOS!R427="","AGUARDANDO VISTORIA","NO FINANCEIRO"),IF(U427="1ª",IF(PAGAMENTOS!J427="","AGUARDANDO LIBERAÇÃO","NO FINANCEIRO"),"OK"))))</f>
        <v>OK</v>
      </c>
      <c r="W427" s="233" t="str">
        <f>IF(U427="4ª",IF(PAGAMENTOS!AH427="",PAGAMENTOS!AG427,PAGAMENTOS!AH427),IF(U427="3ª",IF(PAGAMENTOS!Z427="",PAGAMENTOS!Y427,PAGAMENTOS!Z427),IF(U427="2ª",IF(PAGAMENTOS!R427="",PAGAMENTOS!Q427,PAGAMENTOS!R427),IF(U427="1ª",IF(PAGAMENTOS!J427="",PAGAMENTOS!I427,PAGAMENTOS!J427),"OK"))))</f>
        <v>OK</v>
      </c>
      <c r="X427" s="18">
        <f>MAX(VISTORIA!Y427,VISTORIA!U427,VISTORIA!Q427,VISTORIA!M427,VISTORIA!I427)</f>
        <v>1</v>
      </c>
      <c r="Y427" s="18">
        <f>IF(VISTORIA!Y427&lt;&gt;"",VISTORIA!Y427,IF(VISTORIA!U427&lt;&gt;"",VISTORIA!U427,IF(VISTORIA!Q427&lt;&gt;"",VISTORIA!Q427,IF(VISTORIA!M427&lt;&gt;"",VISTORIA!M427,IF(VISTORIA!I427&lt;&gt;"",VISTORIA!I427,0)))))</f>
        <v>1</v>
      </c>
      <c r="Z427" s="233">
        <f>IF(VISTORIA!Y427&lt;&gt;"",VISTORIA!W427,IF(VISTORIA!U427&lt;&gt;"",VISTORIA!S427,IF(VISTORIA!Q427&lt;&gt;"",VISTORIA!O427,IF(VISTORIA!M427&lt;&gt;"",VISTORIA!K427,IF(VISTORIA!I427&lt;&gt;"",VISTORIA!G427,"NA")))))</f>
        <v>42145</v>
      </c>
      <c r="AA427" s="233">
        <f>IF(VISTORIA!Y427&lt;&gt;"",VISTORIA!X427,IF(VISTORIA!U427&lt;&gt;"",VISTORIA!T427,IF(VISTORIA!Q427&lt;&gt;"",VISTORIA!P427,IF(VISTORIA!M427&lt;&gt;"",VISTORIA!L427,IF(VISTORIA!I427&lt;&gt;"",VISTORIA!H427,"NA")))))</f>
        <v>42068</v>
      </c>
      <c r="AB427" s="233" t="str">
        <f>IF(OR(G427="AGUARDANDO PRESTAÇÃO DE CONTAS",G427="AGUARDANDO APROVAÇÃO PRESTAÇÃO DE CONTAS",G427="CONCLUÍDO"),"PTM CONCLUÍDO",IF(AND(VISTORIA!X427="",VISTORIA!W427&lt;&gt;""),VISTORIA!W427,IF(AND(VISTORIA!T427="",VISTORIA!S427&lt;&gt;""),VISTORIA!S427,IF(AND(VISTORIA!P427="",VISTORIA!O427&lt;&gt;""),VISTORIA!O427,IF(AND(VISTORIA!L427="",VISTORIA!K427&lt;&gt;""),VISTORIA!K427,IF(AND(VISTORIA!H427="",VISTORIA!G427&lt;&gt;""),VISTORIA!G427,"SEM PEDIDO"))))))</f>
        <v>SEM PEDIDO</v>
      </c>
      <c r="AC427" s="18" t="str">
        <f>IFERROR(INDEX('CONCLUSÃO INFORMAL'!427:427,MATCH(MAX('CONCLUSÃO INFORMAL'!H427,'CONCLUSÃO INFORMAL'!L427,'CONCLUSÃO INFORMAL'!P427),'CONCLUSÃO INFORMAL'!427:427,0)-1),"NÃO INFORMADO")</f>
        <v>NÃO INFORMADO</v>
      </c>
      <c r="AD427" s="233" t="str">
        <f>IFERROR(INDEX('CONCLUSÃO INFORMAL'!427:427,MATCH(MAX('CONCLUSÃO INFORMAL'!H427,'CONCLUSÃO INFORMAL'!L427,'CONCLUSÃO INFORMAL'!P427),'CONCLUSÃO INFORMAL'!427:427,0)),"NÃO INFORMADO")</f>
        <v>NÃO INFORMADO</v>
      </c>
      <c r="AE427" s="1950" t="str">
        <f>IFERROR(INDEX('CONCLUSÃO INFORMAL'!427:427,MATCH(MAX('CONCLUSÃO INFORMAL'!H427,'CONCLUSÃO INFORMAL'!L427,'CONCLUSÃO INFORMAL'!P427),'CONCLUSÃO INFORMAL'!427:427,0)+1),"NÃO INFORMADO")</f>
        <v>NÃO INFORMADO</v>
      </c>
    </row>
    <row r="428" spans="2:31" ht="43.5" x14ac:dyDescent="0.35">
      <c r="B428" s="7" t="str">
        <f>'INF GERAIS'!B428&amp;IFERROR(IF(INDEX(APOIO!$A$5:$A$50,MATCH('INF GERAIS'!N428,APOIO!$B$5:$B$50,0))="NÃO",APOIO!$A$2&amp;"NÃO VÁLIDO",""),"")</f>
        <v>2014.0402</v>
      </c>
      <c r="C428" s="1950" t="str">
        <f>'INF GERAIS'!C428</f>
        <v>SERTÃO DO PAJEÚ</v>
      </c>
      <c r="D428" s="1950" t="str">
        <f>'INF GERAIS'!D428</f>
        <v>TRIUNFO</v>
      </c>
      <c r="E428" s="1950" t="str">
        <f>'INF GERAIS'!E428</f>
        <v>REFORMA DO MERCADO PÚBLICO DE TRIUNFO</v>
      </c>
      <c r="F428" s="1950" t="str">
        <f>'INF GERAIS'!G428</f>
        <v>NORMAL</v>
      </c>
      <c r="G428" s="1950" t="str">
        <f>'INF GERAIS'!N428</f>
        <v>E-FISCO (Baixado)</v>
      </c>
      <c r="H428" s="1950" t="str">
        <f>'INF GERAIS'!O428</f>
        <v>CONCLUÍDA</v>
      </c>
      <c r="I428" s="11">
        <f>'INF GERAIS'!I428</f>
        <v>754716.54749999999</v>
      </c>
      <c r="J428" s="11">
        <f>'INF GERAIS'!J428</f>
        <v>606825.76</v>
      </c>
      <c r="K428" s="11">
        <f>'INF GERAIS'!K428</f>
        <v>451663.11</v>
      </c>
      <c r="L428" s="11">
        <f>'INF GERAIS'!L428</f>
        <v>0</v>
      </c>
      <c r="M428" s="11">
        <f>'INF GERAIS'!M428</f>
        <v>155162.65</v>
      </c>
      <c r="N428" s="233">
        <f>IF(MAX(PAGAMENTOS!M428,PAGAMENTOS!U428,PAGAMENTOS!AC428,PAGAMENTOS!AK428,PAGAMENTOS!AQ428,PAGAMENTOS!AW428)=0,"SEM PAGAMENTO",IFERROR(INDEX(PAGAMENTOS!428:428,MATCH(MAX(PAGAMENTOS!M428,PAGAMENTOS!U428,PAGAMENTOS!AC428,PAGAMENTOS!AK428,PAGAMENTOS!AQ428,PAGAMENTOS!AW428),PAGAMENTOS!428:428,0)),"SEM PAGAMENTO"))</f>
        <v>42549</v>
      </c>
      <c r="O428" s="120" t="str">
        <f>IF(MAX(PAGAMENTOS!M428,PAGAMENTOS!U428,PAGAMENTOS!AC428,PAGAMENTOS!AK428,PAGAMENTOS!AQ428,PAGAMENTOS!AW428)=0,"SEM PAGAMENTO",IFERROR(IF(MATCH(MAX(PAGAMENTOS!M428,PAGAMENTOS!U428,PAGAMENTOS!AC428,PAGAMENTOS!AK428,PAGAMENTOS!AQ428,PAGAMENTOS!AW428),PAGAMENTOS!428:428,0)&gt;40,INDEX(PAGAMENTOS!428:428,MATCH(MAX(PAGAMENTOS!M428,PAGAMENTOS!U428,PAGAMENTOS!AC428,PAGAMENTOS!AK428,PAGAMENTOS!AQ428,PAGAMENTOS!AW428),PAGAMENTOS!428:428,0)-2)&amp;" P COMP.",IF(MATCH(MAX(PAGAMENTOS!M428,PAGAMENTOS!U428,PAGAMENTOS!AC428,PAGAMENTOS!AK428,PAGAMENTOS!AQ428,PAGAMENTOS!AW428),PAGAMENTOS!428:428,0)=13,"1ª P",IF(MATCH(MAX(PAGAMENTOS!M428,PAGAMENTOS!U428,PAGAMENTOS!AC428,PAGAMENTOS!AK428,PAGAMENTOS!AQ428,PAGAMENTOS!AW428),PAGAMENTOS!428:428,0)=21,"2ª P",IF(MATCH(MAX(PAGAMENTOS!M428,PAGAMENTOS!U428,PAGAMENTOS!AC428,PAGAMENTOS!AK428,PAGAMENTOS!AQ428,PAGAMENTOS!AW428),PAGAMENTOS!428:428,0)=29,"3ª P",IF(PAGAMENTOS!AC428=PAGAMENTOS!AK428,"4ª P","4ª P"))))),"SEM PAGAMENTO"))</f>
        <v>4ª P</v>
      </c>
      <c r="P428" s="11">
        <f>IF(MAX(PAGAMENTOS!M428,PAGAMENTOS!U428,PAGAMENTOS!AC428,PAGAMENTOS!AK428,PAGAMENTOS!AQ428,PAGAMENTOS!AW428)=0,"SEM PAGAMENTO",IFERROR(INDEX(PAGAMENTOS!428:428,MATCH(MAX(PAGAMENTOS!M428,PAGAMENTOS!U428,PAGAMENTOS!AC428,PAGAMENTOS!AK428,PAGAMENTOS!AQ428,PAGAMENTOS!AW428),PAGAMENTOS!428:428,0)-1),"SEM PAGAMENTO"))</f>
        <v>90323.62</v>
      </c>
      <c r="Q428" s="11">
        <f>SUM(PAGAMENTOS!G428,PAGAMENTOS!L428,PAGAMENTOS!T428,PAGAMENTOS!AB428,PAGAMENTOS!AJ428,PAGAMENTOS!AP428,PAGAMENTOS!AV428)</f>
        <v>451654.11</v>
      </c>
      <c r="R428" s="11">
        <f>SUM(PAGAMENTOS!G428,PAGAMENTOS!H428,PAGAMENTOS!L428,PAGAMENTOS!T428,PAGAMENTOS!AB428,PAGAMENTOS!AJ428,PAGAMENTOS!AP428,PAGAMENTOS!AV428)</f>
        <v>451654.11</v>
      </c>
      <c r="S428" s="17">
        <f t="shared" si="6"/>
        <v>0.99998007364382713</v>
      </c>
      <c r="T428" s="11">
        <f>IF(RIGHT(B428)="O",0,IF(AND(R428=0,PAGAMENTOS!H428&lt;&gt;0),0,K428-R428))</f>
        <v>9</v>
      </c>
      <c r="U428" s="120" t="str">
        <f>IF(AND(OR(PAGAMENTOS!AG428&lt;&gt;"",PAGAMENTOS!AH428&lt;&gt;""),PAGAMENTOS!AK428=""),"4ª",IF(AND(OR(PAGAMENTOS!Y428&lt;&gt;"",PAGAMENTOS!Z428&lt;&gt;""),PAGAMENTOS!AC428=""),"3ª",IF(AND(OR(PAGAMENTOS!Q428&lt;&gt;"",PAGAMENTOS!R428&lt;&gt;""),PAGAMENTOS!U428=""),"2ª",IF(AND(OR(PAGAMENTOS!I428&lt;&gt;"",PAGAMENTOS!J428&lt;&gt;""),PAGAMENTOS!M428=""),"1ª","OK"))))</f>
        <v>OK</v>
      </c>
      <c r="V428" s="120" t="str">
        <f>IF(U428="4ª",IF(PAGAMENTOS!AH428="","AGUARDANDO VISTORIA","NO FINANCEIRO"),IF(U428="3ª",IF(PAGAMENTOS!Z428="","AGUARDANDO VISTORIA","NO FINANCEIRO"),IF(U428="2ª",IF(PAGAMENTOS!R428="","AGUARDANDO VISTORIA","NO FINANCEIRO"),IF(U428="1ª",IF(PAGAMENTOS!J428="","AGUARDANDO LIBERAÇÃO","NO FINANCEIRO"),"OK"))))</f>
        <v>OK</v>
      </c>
      <c r="W428" s="233" t="str">
        <f>IF(U428="4ª",IF(PAGAMENTOS!AH428="",PAGAMENTOS!AG428,PAGAMENTOS!AH428),IF(U428="3ª",IF(PAGAMENTOS!Z428="",PAGAMENTOS!Y428,PAGAMENTOS!Z428),IF(U428="2ª",IF(PAGAMENTOS!R428="",PAGAMENTOS!Q428,PAGAMENTOS!R428),IF(U428="1ª",IF(PAGAMENTOS!J428="",PAGAMENTOS!I428,PAGAMENTOS!J428),"OK"))))</f>
        <v>OK</v>
      </c>
      <c r="X428" s="18">
        <f>MAX(VISTORIA!Y428,VISTORIA!U428,VISTORIA!Q428,VISTORIA!M428,VISTORIA!I428)</f>
        <v>1</v>
      </c>
      <c r="Y428" s="18">
        <f>IF(VISTORIA!Y428&lt;&gt;"",VISTORIA!Y428,IF(VISTORIA!U428&lt;&gt;"",VISTORIA!U428,IF(VISTORIA!Q428&lt;&gt;"",VISTORIA!Q428,IF(VISTORIA!M428&lt;&gt;"",VISTORIA!M428,IF(VISTORIA!I428&lt;&gt;"",VISTORIA!I428,0)))))</f>
        <v>1</v>
      </c>
      <c r="Z428" s="233">
        <f>IF(VISTORIA!Y428&lt;&gt;"",VISTORIA!W428,IF(VISTORIA!U428&lt;&gt;"",VISTORIA!S428,IF(VISTORIA!Q428&lt;&gt;"",VISTORIA!O428,IF(VISTORIA!M428&lt;&gt;"",VISTORIA!K428,IF(VISTORIA!I428&lt;&gt;"",VISTORIA!G428,"NA")))))</f>
        <v>42522</v>
      </c>
      <c r="AA428" s="233">
        <f>IF(VISTORIA!Y428&lt;&gt;"",VISTORIA!X428,IF(VISTORIA!U428&lt;&gt;"",VISTORIA!T428,IF(VISTORIA!Q428&lt;&gt;"",VISTORIA!P428,IF(VISTORIA!M428&lt;&gt;"",VISTORIA!L428,IF(VISTORIA!I428&lt;&gt;"",VISTORIA!H428,"NA")))))</f>
        <v>42541</v>
      </c>
      <c r="AB428" s="233" t="str">
        <f>IF(OR(G428="AGUARDANDO PRESTAÇÃO DE CONTAS",G428="AGUARDANDO APROVAÇÃO PRESTAÇÃO DE CONTAS",G428="CONCLUÍDO"),"PTM CONCLUÍDO",IF(AND(VISTORIA!X428="",VISTORIA!W428&lt;&gt;""),VISTORIA!W428,IF(AND(VISTORIA!T428="",VISTORIA!S428&lt;&gt;""),VISTORIA!S428,IF(AND(VISTORIA!P428="",VISTORIA!O428&lt;&gt;""),VISTORIA!O428,IF(AND(VISTORIA!L428="",VISTORIA!K428&lt;&gt;""),VISTORIA!K428,IF(AND(VISTORIA!H428="",VISTORIA!G428&lt;&gt;""),VISTORIA!G428,"SEM PEDIDO"))))))</f>
        <v>SEM PEDIDO</v>
      </c>
      <c r="AC428" s="18" t="str">
        <f>IFERROR(INDEX('CONCLUSÃO INFORMAL'!428:428,MATCH(MAX('CONCLUSÃO INFORMAL'!H428,'CONCLUSÃO INFORMAL'!L428,'CONCLUSÃO INFORMAL'!P428),'CONCLUSÃO INFORMAL'!428:428,0)-1),"NÃO INFORMADO")</f>
        <v>NÃO INFORMADO</v>
      </c>
      <c r="AD428" s="233" t="str">
        <f>IFERROR(INDEX('CONCLUSÃO INFORMAL'!428:428,MATCH(MAX('CONCLUSÃO INFORMAL'!H428,'CONCLUSÃO INFORMAL'!L428,'CONCLUSÃO INFORMAL'!P428),'CONCLUSÃO INFORMAL'!428:428,0)),"NÃO INFORMADO")</f>
        <v>NÃO INFORMADO</v>
      </c>
      <c r="AE428" s="1950" t="str">
        <f>IFERROR(INDEX('CONCLUSÃO INFORMAL'!428:428,MATCH(MAX('CONCLUSÃO INFORMAL'!H428,'CONCLUSÃO INFORMAL'!L428,'CONCLUSÃO INFORMAL'!P428),'CONCLUSÃO INFORMAL'!428:428,0)+1),"NÃO INFORMADO")</f>
        <v>NÃO INFORMADO</v>
      </c>
    </row>
    <row r="429" spans="2:31" ht="43.5" x14ac:dyDescent="0.35">
      <c r="B429" s="7" t="str">
        <f>'INF GERAIS'!B429&amp;IFERROR(IF(INDEX(APOIO!$A$5:$A$50,MATCH('INF GERAIS'!N429,APOIO!$B$5:$B$50,0))="NÃO",APOIO!$A$2&amp;"NÃO VÁLIDO",""),"")</f>
        <v>2014.0403</v>
      </c>
      <c r="C429" s="1950" t="str">
        <f>'INF GERAIS'!C429</f>
        <v>AGRESTE MERIDIONAL</v>
      </c>
      <c r="D429" s="1950" t="str">
        <f>'INF GERAIS'!D429</f>
        <v>TUPANATINGA</v>
      </c>
      <c r="E429" s="1950" t="str">
        <f>'INF GERAIS'!E429</f>
        <v>PAVIMENTAÇÃO GRANÍTICA DE VÁRIAS RUAS</v>
      </c>
      <c r="F429" s="1950" t="str">
        <f>'INF GERAIS'!G429</f>
        <v>NORMAL</v>
      </c>
      <c r="G429" s="1950" t="str">
        <f>'INF GERAIS'!N429</f>
        <v>APROVADO</v>
      </c>
      <c r="H429" s="1950" t="str">
        <f>'INF GERAIS'!O429</f>
        <v>EM ANDAMENTO</v>
      </c>
      <c r="I429" s="11">
        <f>'INF GERAIS'!I429</f>
        <v>1056603.1616666669</v>
      </c>
      <c r="J429" s="11">
        <f>'INF GERAIS'!J429</f>
        <v>461663.39</v>
      </c>
      <c r="K429" s="11">
        <f>'INF GERAIS'!K429</f>
        <v>461663.39</v>
      </c>
      <c r="L429" s="11">
        <f>'INF GERAIS'!L429</f>
        <v>0</v>
      </c>
      <c r="M429" s="11">
        <f>'INF GERAIS'!M429</f>
        <v>0</v>
      </c>
      <c r="N429" s="233">
        <f>IF(MAX(PAGAMENTOS!M429,PAGAMENTOS!U429,PAGAMENTOS!AC429,PAGAMENTOS!AK429,PAGAMENTOS!AQ429,PAGAMENTOS!AW429)=0,"SEM PAGAMENTO",IFERROR(INDEX(PAGAMENTOS!429:429,MATCH(MAX(PAGAMENTOS!M429,PAGAMENTOS!U429,PAGAMENTOS!AC429,PAGAMENTOS!AK429,PAGAMENTOS!AQ429,PAGAMENTOS!AW429),PAGAMENTOS!429:429,0)),"SEM PAGAMENTO"))</f>
        <v>43328</v>
      </c>
      <c r="O429" s="120" t="str">
        <f>IF(MAX(PAGAMENTOS!M429,PAGAMENTOS!U429,PAGAMENTOS!AC429,PAGAMENTOS!AK429,PAGAMENTOS!AQ429,PAGAMENTOS!AW429)=0,"SEM PAGAMENTO",IFERROR(IF(MATCH(MAX(PAGAMENTOS!M429,PAGAMENTOS!U429,PAGAMENTOS!AC429,PAGAMENTOS!AK429,PAGAMENTOS!AQ429,PAGAMENTOS!AW429),PAGAMENTOS!429:429,0)&gt;40,INDEX(PAGAMENTOS!429:429,MATCH(MAX(PAGAMENTOS!M429,PAGAMENTOS!U429,PAGAMENTOS!AC429,PAGAMENTOS!AK429,PAGAMENTOS!AQ429,PAGAMENTOS!AW429),PAGAMENTOS!429:429,0)-2)&amp;" P COMP.",IF(MATCH(MAX(PAGAMENTOS!M429,PAGAMENTOS!U429,PAGAMENTOS!AC429,PAGAMENTOS!AK429,PAGAMENTOS!AQ429,PAGAMENTOS!AW429),PAGAMENTOS!429:429,0)=13,"1ª P",IF(MATCH(MAX(PAGAMENTOS!M429,PAGAMENTOS!U429,PAGAMENTOS!AC429,PAGAMENTOS!AK429,PAGAMENTOS!AQ429,PAGAMENTOS!AW429),PAGAMENTOS!429:429,0)=21,"2ª P",IF(MATCH(MAX(PAGAMENTOS!M429,PAGAMENTOS!U429,PAGAMENTOS!AC429,PAGAMENTOS!AK429,PAGAMENTOS!AQ429,PAGAMENTOS!AW429),PAGAMENTOS!429:429,0)=29,"3ª P",IF(PAGAMENTOS!AC429=PAGAMENTOS!AK429,"4ª P","4ª P"))))),"SEM PAGAMENTO"))</f>
        <v>2ª P</v>
      </c>
      <c r="P429" s="11">
        <f>IF(MAX(PAGAMENTOS!M429,PAGAMENTOS!U429,PAGAMENTOS!AC429,PAGAMENTOS!AK429,PAGAMENTOS!AQ429,PAGAMENTOS!AW429)=0,"SEM PAGAMENTO",IFERROR(INDEX(PAGAMENTOS!429:429,MATCH(MAX(PAGAMENTOS!M429,PAGAMENTOS!U429,PAGAMENTOS!AC429,PAGAMENTOS!AK429,PAGAMENTOS!AQ429,PAGAMENTOS!AW429),PAGAMENTOS!429:429,0)-1),"SEM PAGAMENTO"))</f>
        <v>140997.17000000001</v>
      </c>
      <c r="Q429" s="11">
        <f>SUM(PAGAMENTOS!G429,PAGAMENTOS!L429,PAGAMENTOS!T429,PAGAMENTOS!AB429,PAGAMENTOS!AJ429,PAGAMENTOS!AP429,PAGAMENTOS!AV429)</f>
        <v>276998.03000000003</v>
      </c>
      <c r="R429" s="11">
        <f>SUM(PAGAMENTOS!G429,PAGAMENTOS!H429,PAGAMENTOS!L429,PAGAMENTOS!T429,PAGAMENTOS!AB429,PAGAMENTOS!AJ429,PAGAMENTOS!AP429,PAGAMENTOS!AV429)</f>
        <v>276998.03000000003</v>
      </c>
      <c r="S429" s="17">
        <f t="shared" si="6"/>
        <v>0.59999999133567861</v>
      </c>
      <c r="T429" s="11">
        <f>IF(RIGHT(B429)="O",0,IF(AND(R429=0,PAGAMENTOS!H429&lt;&gt;0),0,K429-R429))</f>
        <v>184665.36</v>
      </c>
      <c r="U429" s="120" t="str">
        <f>IF(AND(OR(PAGAMENTOS!AG429&lt;&gt;"",PAGAMENTOS!AH429&lt;&gt;""),PAGAMENTOS!AK429=""),"4ª",IF(AND(OR(PAGAMENTOS!Y429&lt;&gt;"",PAGAMENTOS!Z429&lt;&gt;""),PAGAMENTOS!AC429=""),"3ª",IF(AND(OR(PAGAMENTOS!Q429&lt;&gt;"",PAGAMENTOS!R429&lt;&gt;""),PAGAMENTOS!U429=""),"2ª",IF(AND(OR(PAGAMENTOS!I429&lt;&gt;"",PAGAMENTOS!J429&lt;&gt;""),PAGAMENTOS!M429=""),"1ª","OK"))))</f>
        <v>3ª</v>
      </c>
      <c r="V429" s="120" t="str">
        <f>IF(U429="4ª",IF(PAGAMENTOS!AH429="","AGUARDANDO VISTORIA","NO FINANCEIRO"),IF(U429="3ª",IF(PAGAMENTOS!Z429="","AGUARDANDO VISTORIA","NO FINANCEIRO"),IF(U429="2ª",IF(PAGAMENTOS!R429="","AGUARDANDO VISTORIA","NO FINANCEIRO"),IF(U429="1ª",IF(PAGAMENTOS!J429="","AGUARDANDO LIBERAÇÃO","NO FINANCEIRO"),"OK"))))</f>
        <v>AGUARDANDO VISTORIA</v>
      </c>
      <c r="W429" s="233">
        <f>IF(U429="4ª",IF(PAGAMENTOS!AH429="",PAGAMENTOS!AG429,PAGAMENTOS!AH429),IF(U429="3ª",IF(PAGAMENTOS!Z429="",PAGAMENTOS!Y429,PAGAMENTOS!Z429),IF(U429="2ª",IF(PAGAMENTOS!R429="",PAGAMENTOS!Q429,PAGAMENTOS!R429),IF(U429="1ª",IF(PAGAMENTOS!J429="",PAGAMENTOS!I429,PAGAMENTOS!J429),"OK"))))</f>
        <v>43334</v>
      </c>
      <c r="X429" s="18">
        <f>MAX(VISTORIA!Y429,VISTORIA!U429,VISTORIA!Q429,VISTORIA!M429,VISTORIA!I429)</f>
        <v>0.78839999999999999</v>
      </c>
      <c r="Y429" s="18">
        <f>IF(VISTORIA!Y429&lt;&gt;"",VISTORIA!Y429,IF(VISTORIA!U429&lt;&gt;"",VISTORIA!U429,IF(VISTORIA!Q429&lt;&gt;"",VISTORIA!Q429,IF(VISTORIA!M429&lt;&gt;"",VISTORIA!M429,IF(VISTORIA!I429&lt;&gt;"",VISTORIA!I429,0)))))</f>
        <v>0.78839999999999999</v>
      </c>
      <c r="Z429" s="233">
        <f>IF(VISTORIA!Y429&lt;&gt;"",VISTORIA!W429,IF(VISTORIA!U429&lt;&gt;"",VISTORIA!S429,IF(VISTORIA!Q429&lt;&gt;"",VISTORIA!O429,IF(VISTORIA!M429&lt;&gt;"",VISTORIA!K429,IF(VISTORIA!I429&lt;&gt;"",VISTORIA!G429,"NA")))))</f>
        <v>44771</v>
      </c>
      <c r="AA429" s="233">
        <f>IF(VISTORIA!Y429&lt;&gt;"",VISTORIA!X429,IF(VISTORIA!U429&lt;&gt;"",VISTORIA!T429,IF(VISTORIA!Q429&lt;&gt;"",VISTORIA!P429,IF(VISTORIA!M429&lt;&gt;"",VISTORIA!L429,IF(VISTORIA!I429&lt;&gt;"",VISTORIA!H429,"NA")))))</f>
        <v>44796</v>
      </c>
      <c r="AB429" s="233" t="str">
        <f>IF(OR(G429="AGUARDANDO PRESTAÇÃO DE CONTAS",G429="AGUARDANDO APROVAÇÃO PRESTAÇÃO DE CONTAS",G429="CONCLUÍDO"),"PTM CONCLUÍDO",IF(AND(VISTORIA!X429="",VISTORIA!W429&lt;&gt;""),VISTORIA!W429,IF(AND(VISTORIA!T429="",VISTORIA!S429&lt;&gt;""),VISTORIA!S429,IF(AND(VISTORIA!P429="",VISTORIA!O429&lt;&gt;""),VISTORIA!O429,IF(AND(VISTORIA!L429="",VISTORIA!K429&lt;&gt;""),VISTORIA!K429,IF(AND(VISTORIA!H429="",VISTORIA!G429&lt;&gt;""),VISTORIA!G429,"SEM PEDIDO"))))))</f>
        <v>SEM PEDIDO</v>
      </c>
      <c r="AC429" s="18" t="str">
        <f>IFERROR(INDEX('CONCLUSÃO INFORMAL'!429:429,MATCH(MAX('CONCLUSÃO INFORMAL'!H429,'CONCLUSÃO INFORMAL'!L429,'CONCLUSÃO INFORMAL'!P429),'CONCLUSÃO INFORMAL'!429:429,0)-1),"NÃO INFORMADO")</f>
        <v>NÃO INFORMADO</v>
      </c>
      <c r="AD429" s="233" t="str">
        <f>IFERROR(INDEX('CONCLUSÃO INFORMAL'!429:429,MATCH(MAX('CONCLUSÃO INFORMAL'!H429,'CONCLUSÃO INFORMAL'!L429,'CONCLUSÃO INFORMAL'!P429),'CONCLUSÃO INFORMAL'!429:429,0)),"NÃO INFORMADO")</f>
        <v>NÃO INFORMADO</v>
      </c>
      <c r="AE429" s="1950" t="str">
        <f>IFERROR(INDEX('CONCLUSÃO INFORMAL'!429:429,MATCH(MAX('CONCLUSÃO INFORMAL'!H429,'CONCLUSÃO INFORMAL'!L429,'CONCLUSÃO INFORMAL'!P429),'CONCLUSÃO INFORMAL'!429:429,0)+1),"NÃO INFORMADO")</f>
        <v>NÃO INFORMADO</v>
      </c>
    </row>
    <row r="430" spans="2:31" ht="43.5" x14ac:dyDescent="0.35">
      <c r="B430" s="7" t="str">
        <f>'INF GERAIS'!B430&amp;IFERROR(IF(INDEX(APOIO!$A$5:$A$50,MATCH('INF GERAIS'!N430,APOIO!$B$5:$B$50,0))="NÃO",APOIO!$A$2&amp;"NÃO VÁLIDO",""),"")</f>
        <v>2014.0404</v>
      </c>
      <c r="C430" s="1950" t="str">
        <f>'INF GERAIS'!C430</f>
        <v>AGRESTE MERIDIONAL</v>
      </c>
      <c r="D430" s="1950" t="str">
        <f>'INF GERAIS'!D430</f>
        <v>TUPANATINGA</v>
      </c>
      <c r="E430" s="1950" t="str">
        <f>'INF GERAIS'!E430</f>
        <v>PROJETO BÁSICO DE RECUPERAÇÃO DA COBERTA DO GINÁSIO POLIESPORTIVO</v>
      </c>
      <c r="F430" s="1950" t="str">
        <f>'INF GERAIS'!G430</f>
        <v>NORMAL</v>
      </c>
      <c r="G430" s="1950" t="str">
        <f>'INF GERAIS'!N430</f>
        <v>APROVADO</v>
      </c>
      <c r="H430" s="1950" t="str">
        <f>'INF GERAIS'!O430</f>
        <v>EM ANDAMENTO</v>
      </c>
      <c r="I430" s="11">
        <f>'INF GERAIS'!I430</f>
        <v>1056603.1616666669</v>
      </c>
      <c r="J430" s="11">
        <f>'INF GERAIS'!J430</f>
        <v>248817.03999999998</v>
      </c>
      <c r="K430" s="11">
        <f>'INF GERAIS'!K430</f>
        <v>248817.03999999998</v>
      </c>
      <c r="L430" s="11">
        <f>'INF GERAIS'!L430</f>
        <v>0</v>
      </c>
      <c r="M430" s="11">
        <f>'INF GERAIS'!M430</f>
        <v>0</v>
      </c>
      <c r="N430" s="233">
        <f>IF(MAX(PAGAMENTOS!M430,PAGAMENTOS!U430,PAGAMENTOS!AC430,PAGAMENTOS!AK430,PAGAMENTOS!AQ430,PAGAMENTOS!AW430)=0,"SEM PAGAMENTO",IFERROR(INDEX(PAGAMENTOS!430:430,MATCH(MAX(PAGAMENTOS!M430,PAGAMENTOS!U430,PAGAMENTOS!AC430,PAGAMENTOS!AK430,PAGAMENTOS!AQ430,PAGAMENTOS!AW430),PAGAMENTOS!430:430,0)),"SEM PAGAMENTO"))</f>
        <v>43517</v>
      </c>
      <c r="O430" s="120" t="str">
        <f>IF(MAX(PAGAMENTOS!M430,PAGAMENTOS!U430,PAGAMENTOS!AC430,PAGAMENTOS!AK430,PAGAMENTOS!AQ430,PAGAMENTOS!AW430)=0,"SEM PAGAMENTO",IFERROR(IF(MATCH(MAX(PAGAMENTOS!M430,PAGAMENTOS!U430,PAGAMENTOS!AC430,PAGAMENTOS!AK430,PAGAMENTOS!AQ430,PAGAMENTOS!AW430),PAGAMENTOS!430:430,0)&gt;40,INDEX(PAGAMENTOS!430:430,MATCH(MAX(PAGAMENTOS!M430,PAGAMENTOS!U430,PAGAMENTOS!AC430,PAGAMENTOS!AK430,PAGAMENTOS!AQ430,PAGAMENTOS!AW430),PAGAMENTOS!430:430,0)-2)&amp;" P COMP.",IF(MATCH(MAX(PAGAMENTOS!M430,PAGAMENTOS!U430,PAGAMENTOS!AC430,PAGAMENTOS!AK430,PAGAMENTOS!AQ430,PAGAMENTOS!AW430),PAGAMENTOS!430:430,0)=13,"1ª P",IF(MATCH(MAX(PAGAMENTOS!M430,PAGAMENTOS!U430,PAGAMENTOS!AC430,PAGAMENTOS!AK430,PAGAMENTOS!AQ430,PAGAMENTOS!AW430),PAGAMENTOS!430:430,0)=21,"2ª P",IF(MATCH(MAX(PAGAMENTOS!M430,PAGAMENTOS!U430,PAGAMENTOS!AC430,PAGAMENTOS!AK430,PAGAMENTOS!AQ430,PAGAMENTOS!AW430),PAGAMENTOS!430:430,0)=29,"3ª P",IF(PAGAMENTOS!AC430=PAGAMENTOS!AK430,"4ª P","4ª P"))))),"SEM PAGAMENTO"))</f>
        <v>3ª P</v>
      </c>
      <c r="P430" s="11">
        <f>IF(MAX(PAGAMENTOS!M430,PAGAMENTOS!U430,PAGAMENTOS!AC430,PAGAMENTOS!AK430,PAGAMENTOS!AQ430,PAGAMENTOS!AW430)=0,"SEM PAGAMENTO",IFERROR(INDEX(PAGAMENTOS!430:430,MATCH(MAX(PAGAMENTOS!M430,PAGAMENTOS!U430,PAGAMENTOS!AC430,PAGAMENTOS!AK430,PAGAMENTOS!AQ430,PAGAMENTOS!AW430),PAGAMENTOS!430:430,0)-1),"SEM PAGAMENTO"))</f>
        <v>49763.41</v>
      </c>
      <c r="Q430" s="11">
        <f>SUM(PAGAMENTOS!G430,PAGAMENTOS!L430,PAGAMENTOS!T430,PAGAMENTOS!AB430,PAGAMENTOS!AJ430,PAGAMENTOS!AP430,PAGAMENTOS!AV430)</f>
        <v>199053.63</v>
      </c>
      <c r="R430" s="11">
        <f>SUM(PAGAMENTOS!G430,PAGAMENTOS!H430,PAGAMENTOS!L430,PAGAMENTOS!T430,PAGAMENTOS!AB430,PAGAMENTOS!AJ430,PAGAMENTOS!AP430,PAGAMENTOS!AV430)</f>
        <v>199053.63</v>
      </c>
      <c r="S430" s="17">
        <f t="shared" si="6"/>
        <v>0.79999999196196536</v>
      </c>
      <c r="T430" s="11">
        <f>IF(RIGHT(B430)="O",0,IF(AND(R430=0,PAGAMENTOS!H430&lt;&gt;0),0,K430-R430))</f>
        <v>49763.409999999974</v>
      </c>
      <c r="U430" s="120" t="str">
        <f>IF(AND(OR(PAGAMENTOS!AG430&lt;&gt;"",PAGAMENTOS!AH430&lt;&gt;""),PAGAMENTOS!AK430=""),"4ª",IF(AND(OR(PAGAMENTOS!Y430&lt;&gt;"",PAGAMENTOS!Z430&lt;&gt;""),PAGAMENTOS!AC430=""),"3ª",IF(AND(OR(PAGAMENTOS!Q430&lt;&gt;"",PAGAMENTOS!R430&lt;&gt;""),PAGAMENTOS!U430=""),"2ª",IF(AND(OR(PAGAMENTOS!I430&lt;&gt;"",PAGAMENTOS!J430&lt;&gt;""),PAGAMENTOS!M430=""),"1ª","OK"))))</f>
        <v>OK</v>
      </c>
      <c r="V430" s="120" t="str">
        <f>IF(U430="4ª",IF(PAGAMENTOS!AH430="","AGUARDANDO VISTORIA","NO FINANCEIRO"),IF(U430="3ª",IF(PAGAMENTOS!Z430="","AGUARDANDO VISTORIA","NO FINANCEIRO"),IF(U430="2ª",IF(PAGAMENTOS!R430="","AGUARDANDO VISTORIA","NO FINANCEIRO"),IF(U430="1ª",IF(PAGAMENTOS!J430="","AGUARDANDO LIBERAÇÃO","NO FINANCEIRO"),"OK"))))</f>
        <v>OK</v>
      </c>
      <c r="W430" s="233" t="str">
        <f>IF(U430="4ª",IF(PAGAMENTOS!AH430="",PAGAMENTOS!AG430,PAGAMENTOS!AH430),IF(U430="3ª",IF(PAGAMENTOS!Z430="",PAGAMENTOS!Y430,PAGAMENTOS!Z430),IF(U430="2ª",IF(PAGAMENTOS!R430="",PAGAMENTOS!Q430,PAGAMENTOS!R430),IF(U430="1ª",IF(PAGAMENTOS!J430="",PAGAMENTOS!I430,PAGAMENTOS!J430),"OK"))))</f>
        <v>OK</v>
      </c>
      <c r="X430" s="18">
        <f>MAX(VISTORIA!Y430,VISTORIA!U430,VISTORIA!Q430,VISTORIA!M430,VISTORIA!I430)</f>
        <v>0.6</v>
      </c>
      <c r="Y430" s="18">
        <f>IF(VISTORIA!Y430&lt;&gt;"",VISTORIA!Y430,IF(VISTORIA!U430&lt;&gt;"",VISTORIA!U430,IF(VISTORIA!Q430&lt;&gt;"",VISTORIA!Q430,IF(VISTORIA!M430&lt;&gt;"",VISTORIA!M430,IF(VISTORIA!I430&lt;&gt;"",VISTORIA!I430,0)))))</f>
        <v>0.6</v>
      </c>
      <c r="Z430" s="233">
        <f>IF(VISTORIA!Y430&lt;&gt;"",VISTORIA!W430,IF(VISTORIA!U430&lt;&gt;"",VISTORIA!S430,IF(VISTORIA!Q430&lt;&gt;"",VISTORIA!O430,IF(VISTORIA!M430&lt;&gt;"",VISTORIA!K430,IF(VISTORIA!I430&lt;&gt;"",VISTORIA!G430,"NA")))))</f>
        <v>43334</v>
      </c>
      <c r="AA430" s="233">
        <f>IF(VISTORIA!Y430&lt;&gt;"",VISTORIA!X430,IF(VISTORIA!U430&lt;&gt;"",VISTORIA!T430,IF(VISTORIA!Q430&lt;&gt;"",VISTORIA!P430,IF(VISTORIA!M430&lt;&gt;"",VISTORIA!L430,IF(VISTORIA!I430&lt;&gt;"",VISTORIA!H430,"NA")))))</f>
        <v>43341</v>
      </c>
      <c r="AB430" s="233" t="str">
        <f>IF(OR(G430="AGUARDANDO PRESTAÇÃO DE CONTAS",G430="AGUARDANDO APROVAÇÃO PRESTAÇÃO DE CONTAS",G430="CONCLUÍDO"),"PTM CONCLUÍDO",IF(AND(VISTORIA!X430="",VISTORIA!W430&lt;&gt;""),VISTORIA!W430,IF(AND(VISTORIA!T430="",VISTORIA!S430&lt;&gt;""),VISTORIA!S430,IF(AND(VISTORIA!P430="",VISTORIA!O430&lt;&gt;""),VISTORIA!O430,IF(AND(VISTORIA!L430="",VISTORIA!K430&lt;&gt;""),VISTORIA!K430,IF(AND(VISTORIA!H430="",VISTORIA!G430&lt;&gt;""),VISTORIA!G430,"SEM PEDIDO"))))))</f>
        <v>SEM PEDIDO</v>
      </c>
      <c r="AC430" s="18" t="str">
        <f>IFERROR(INDEX('CONCLUSÃO INFORMAL'!430:430,MATCH(MAX('CONCLUSÃO INFORMAL'!H430,'CONCLUSÃO INFORMAL'!L430,'CONCLUSÃO INFORMAL'!P430),'CONCLUSÃO INFORMAL'!430:430,0)-1),"NÃO INFORMADO")</f>
        <v>NÃO INFORMADO</v>
      </c>
      <c r="AD430" s="233" t="str">
        <f>IFERROR(INDEX('CONCLUSÃO INFORMAL'!430:430,MATCH(MAX('CONCLUSÃO INFORMAL'!H430,'CONCLUSÃO INFORMAL'!L430,'CONCLUSÃO INFORMAL'!P430),'CONCLUSÃO INFORMAL'!430:430,0)),"NÃO INFORMADO")</f>
        <v>NÃO INFORMADO</v>
      </c>
      <c r="AE430" s="1950" t="str">
        <f>IFERROR(INDEX('CONCLUSÃO INFORMAL'!430:430,MATCH(MAX('CONCLUSÃO INFORMAL'!H430,'CONCLUSÃO INFORMAL'!L430,'CONCLUSÃO INFORMAL'!P430),'CONCLUSÃO INFORMAL'!430:430,0)+1),"NÃO INFORMADO")</f>
        <v>NÃO INFORMADO</v>
      </c>
    </row>
    <row r="431" spans="2:31" ht="43.5" x14ac:dyDescent="0.35">
      <c r="B431" s="7" t="str">
        <f>'INF GERAIS'!B431&amp;IFERROR(IF(INDEX(APOIO!$A$5:$A$50,MATCH('INF GERAIS'!N431,APOIO!$B$5:$B$50,0))="NÃO",APOIO!$A$2&amp;"NÃO VÁLIDO",""),"")</f>
        <v>2014.0405</v>
      </c>
      <c r="C431" s="1950" t="str">
        <f>'INF GERAIS'!C431</f>
        <v>AGRESTE MERIDIONAL</v>
      </c>
      <c r="D431" s="1950" t="str">
        <f>'INF GERAIS'!D431</f>
        <v>TUPANATINGA</v>
      </c>
      <c r="E431" s="1950" t="str">
        <f>'INF GERAIS'!E431</f>
        <v xml:space="preserve">PROJETO BÁSICO DE PAVIMENTAÇÃO GRANÍTICA </v>
      </c>
      <c r="F431" s="1950" t="str">
        <f>'INF GERAIS'!G431</f>
        <v>NORMAL</v>
      </c>
      <c r="G431" s="1950" t="str">
        <f>'INF GERAIS'!N431</f>
        <v>APROVADO</v>
      </c>
      <c r="H431" s="1950" t="str">
        <f>'INF GERAIS'!O431</f>
        <v>EM ANDAMENTO</v>
      </c>
      <c r="I431" s="11">
        <f>'INF GERAIS'!I431</f>
        <v>1056603.1616666669</v>
      </c>
      <c r="J431" s="11">
        <f>'INF GERAIS'!J431</f>
        <v>341765.69</v>
      </c>
      <c r="K431" s="11">
        <f>'INF GERAIS'!K431</f>
        <v>341765.69</v>
      </c>
      <c r="L431" s="11">
        <f>'INF GERAIS'!L431</f>
        <v>0</v>
      </c>
      <c r="M431" s="11">
        <f>'INF GERAIS'!M431</f>
        <v>0</v>
      </c>
      <c r="N431" s="233">
        <f>IF(MAX(PAGAMENTOS!M431,PAGAMENTOS!U431,PAGAMENTOS!AC431,PAGAMENTOS!AK431,PAGAMENTOS!AQ431,PAGAMENTOS!AW431)=0,"SEM PAGAMENTO",IFERROR(INDEX(PAGAMENTOS!431:431,MATCH(MAX(PAGAMENTOS!M431,PAGAMENTOS!U431,PAGAMENTOS!AC431,PAGAMENTOS!AK431,PAGAMENTOS!AQ431,PAGAMENTOS!AW431),PAGAMENTOS!431:431,0)),"SEM PAGAMENTO"))</f>
        <v>43517</v>
      </c>
      <c r="O431" s="120" t="str">
        <f>IF(MAX(PAGAMENTOS!M431,PAGAMENTOS!U431,PAGAMENTOS!AC431,PAGAMENTOS!AK431,PAGAMENTOS!AQ431,PAGAMENTOS!AW431)=0,"SEM PAGAMENTO",IFERROR(IF(MATCH(MAX(PAGAMENTOS!M431,PAGAMENTOS!U431,PAGAMENTOS!AC431,PAGAMENTOS!AK431,PAGAMENTOS!AQ431,PAGAMENTOS!AW431),PAGAMENTOS!431:431,0)&gt;40,INDEX(PAGAMENTOS!431:431,MATCH(MAX(PAGAMENTOS!M431,PAGAMENTOS!U431,PAGAMENTOS!AC431,PAGAMENTOS!AK431,PAGAMENTOS!AQ431,PAGAMENTOS!AW431),PAGAMENTOS!431:431,0)-2)&amp;" P COMP.",IF(MATCH(MAX(PAGAMENTOS!M431,PAGAMENTOS!U431,PAGAMENTOS!AC431,PAGAMENTOS!AK431,PAGAMENTOS!AQ431,PAGAMENTOS!AW431),PAGAMENTOS!431:431,0)=13,"1ª P",IF(MATCH(MAX(PAGAMENTOS!M431,PAGAMENTOS!U431,PAGAMENTOS!AC431,PAGAMENTOS!AK431,PAGAMENTOS!AQ431,PAGAMENTOS!AW431),PAGAMENTOS!431:431,0)=21,"2ª P",IF(MATCH(MAX(PAGAMENTOS!M431,PAGAMENTOS!U431,PAGAMENTOS!AC431,PAGAMENTOS!AK431,PAGAMENTOS!AQ431,PAGAMENTOS!AW431),PAGAMENTOS!431:431,0)=29,"3ª P",IF(PAGAMENTOS!AC431=PAGAMENTOS!AK431,"4ª P","4ª P"))))),"SEM PAGAMENTO"))</f>
        <v>2ª P</v>
      </c>
      <c r="P431" s="11">
        <f>IF(MAX(PAGAMENTOS!M431,PAGAMENTOS!U431,PAGAMENTOS!AC431,PAGAMENTOS!AK431,PAGAMENTOS!AQ431,PAGAMENTOS!AW431)=0,"SEM PAGAMENTO",IFERROR(INDEX(PAGAMENTOS!431:431,MATCH(MAX(PAGAMENTOS!M431,PAGAMENTOS!U431,PAGAMENTOS!AC431,PAGAMENTOS!AK431,PAGAMENTOS!AQ431,PAGAMENTOS!AW431),PAGAMENTOS!431:431,0)-1),"SEM PAGAMENTO"))</f>
        <v>102529.7</v>
      </c>
      <c r="Q431" s="11">
        <f>SUM(PAGAMENTOS!G431,PAGAMENTOS!L431,PAGAMENTOS!T431,PAGAMENTOS!AB431,PAGAMENTOS!AJ431,PAGAMENTOS!AP431,PAGAMENTOS!AV431)</f>
        <v>205059.41</v>
      </c>
      <c r="R431" s="11">
        <f>SUM(PAGAMENTOS!G431,PAGAMENTOS!H431,PAGAMENTOS!L431,PAGAMENTOS!T431,PAGAMENTOS!AB431,PAGAMENTOS!AJ431,PAGAMENTOS!AP431,PAGAMENTOS!AV431)</f>
        <v>205059.41</v>
      </c>
      <c r="S431" s="17">
        <f t="shared" si="6"/>
        <v>0.59999998829607504</v>
      </c>
      <c r="T431" s="11">
        <f>IF(RIGHT(B431)="O",0,IF(AND(R431=0,PAGAMENTOS!H431&lt;&gt;0),0,K431-R431))</f>
        <v>136706.28</v>
      </c>
      <c r="U431" s="120" t="str">
        <f>IF(AND(OR(PAGAMENTOS!AG431&lt;&gt;"",PAGAMENTOS!AH431&lt;&gt;""),PAGAMENTOS!AK431=""),"4ª",IF(AND(OR(PAGAMENTOS!Y431&lt;&gt;"",PAGAMENTOS!Z431&lt;&gt;""),PAGAMENTOS!AC431=""),"3ª",IF(AND(OR(PAGAMENTOS!Q431&lt;&gt;"",PAGAMENTOS!R431&lt;&gt;""),PAGAMENTOS!U431=""),"2ª",IF(AND(OR(PAGAMENTOS!I431&lt;&gt;"",PAGAMENTOS!J431&lt;&gt;""),PAGAMENTOS!M431=""),"1ª","OK"))))</f>
        <v>3ª</v>
      </c>
      <c r="V431" s="120" t="str">
        <f>IF(U431="4ª",IF(PAGAMENTOS!AH431="","AGUARDANDO VISTORIA","NO FINANCEIRO"),IF(U431="3ª",IF(PAGAMENTOS!Z431="","AGUARDANDO VISTORIA","NO FINANCEIRO"),IF(U431="2ª",IF(PAGAMENTOS!R431="","AGUARDANDO VISTORIA","NO FINANCEIRO"),IF(U431="1ª",IF(PAGAMENTOS!J431="","AGUARDANDO LIBERAÇÃO","NO FINANCEIRO"),"OK"))))</f>
        <v>AGUARDANDO VISTORIA</v>
      </c>
      <c r="W431" s="233">
        <f>IF(U431="4ª",IF(PAGAMENTOS!AH431="",PAGAMENTOS!AG431,PAGAMENTOS!AH431),IF(U431="3ª",IF(PAGAMENTOS!Z431="",PAGAMENTOS!Y431,PAGAMENTOS!Z431),IF(U431="2ª",IF(PAGAMENTOS!R431="",PAGAMENTOS!Q431,PAGAMENTOS!R431),IF(U431="1ª",IF(PAGAMENTOS!J431="",PAGAMENTOS!I431,PAGAMENTOS!J431),"OK"))))</f>
        <v>43334</v>
      </c>
      <c r="X431" s="18">
        <f>MAX(VISTORIA!Y431,VISTORIA!U431,VISTORIA!Q431,VISTORIA!M431,VISTORIA!I431)</f>
        <v>0.63149999999999995</v>
      </c>
      <c r="Y431" s="18">
        <f>IF(VISTORIA!Y431&lt;&gt;"",VISTORIA!Y431,IF(VISTORIA!U431&lt;&gt;"",VISTORIA!U431,IF(VISTORIA!Q431&lt;&gt;"",VISTORIA!Q431,IF(VISTORIA!M431&lt;&gt;"",VISTORIA!M431,IF(VISTORIA!I431&lt;&gt;"",VISTORIA!I431,0)))))</f>
        <v>0.63149999999999995</v>
      </c>
      <c r="Z431" s="233">
        <f>IF(VISTORIA!Y431&lt;&gt;"",VISTORIA!W431,IF(VISTORIA!U431&lt;&gt;"",VISTORIA!S431,IF(VISTORIA!Q431&lt;&gt;"",VISTORIA!O431,IF(VISTORIA!M431&lt;&gt;"",VISTORIA!K431,IF(VISTORIA!I431&lt;&gt;"",VISTORIA!G431,"NA")))))</f>
        <v>44771</v>
      </c>
      <c r="AA431" s="233">
        <f>IF(VISTORIA!Y431&lt;&gt;"",VISTORIA!X431,IF(VISTORIA!U431&lt;&gt;"",VISTORIA!T431,IF(VISTORIA!Q431&lt;&gt;"",VISTORIA!P431,IF(VISTORIA!M431&lt;&gt;"",VISTORIA!L431,IF(VISTORIA!I431&lt;&gt;"",VISTORIA!H431,"NA")))))</f>
        <v>44796</v>
      </c>
      <c r="AB431" s="233" t="str">
        <f>IF(OR(G431="AGUARDANDO PRESTAÇÃO DE CONTAS",G431="AGUARDANDO APROVAÇÃO PRESTAÇÃO DE CONTAS",G431="CONCLUÍDO"),"PTM CONCLUÍDO",IF(AND(VISTORIA!X431="",VISTORIA!W431&lt;&gt;""),VISTORIA!W431,IF(AND(VISTORIA!T431="",VISTORIA!S431&lt;&gt;""),VISTORIA!S431,IF(AND(VISTORIA!P431="",VISTORIA!O431&lt;&gt;""),VISTORIA!O431,IF(AND(VISTORIA!L431="",VISTORIA!K431&lt;&gt;""),VISTORIA!K431,IF(AND(VISTORIA!H431="",VISTORIA!G431&lt;&gt;""),VISTORIA!G431,"SEM PEDIDO"))))))</f>
        <v>SEM PEDIDO</v>
      </c>
      <c r="AC431" s="18" t="str">
        <f>IFERROR(INDEX('CONCLUSÃO INFORMAL'!431:431,MATCH(MAX('CONCLUSÃO INFORMAL'!H431,'CONCLUSÃO INFORMAL'!L431,'CONCLUSÃO INFORMAL'!P431),'CONCLUSÃO INFORMAL'!431:431,0)-1),"NÃO INFORMADO")</f>
        <v>NÃO INFORMADO</v>
      </c>
      <c r="AD431" s="233" t="str">
        <f>IFERROR(INDEX('CONCLUSÃO INFORMAL'!431:431,MATCH(MAX('CONCLUSÃO INFORMAL'!H431,'CONCLUSÃO INFORMAL'!L431,'CONCLUSÃO INFORMAL'!P431),'CONCLUSÃO INFORMAL'!431:431,0)),"NÃO INFORMADO")</f>
        <v>NÃO INFORMADO</v>
      </c>
      <c r="AE431" s="1950" t="str">
        <f>IFERROR(INDEX('CONCLUSÃO INFORMAL'!431:431,MATCH(MAX('CONCLUSÃO INFORMAL'!H431,'CONCLUSÃO INFORMAL'!L431,'CONCLUSÃO INFORMAL'!P431),'CONCLUSÃO INFORMAL'!431:431,0)+1),"NÃO INFORMADO")</f>
        <v>NÃO INFORMADO</v>
      </c>
    </row>
    <row r="432" spans="2:31" ht="43.5" x14ac:dyDescent="0.35">
      <c r="B432" s="7" t="str">
        <f>'INF GERAIS'!B432&amp;IFERROR(IF(INDEX(APOIO!$A$5:$A$50,MATCH('INF GERAIS'!N432,APOIO!$B$5:$B$50,0))="NÃO",APOIO!$A$2&amp;"NÃO VÁLIDO",""),"")</f>
        <v>2014.0406</v>
      </c>
      <c r="C432" s="1950" t="str">
        <f>'INF GERAIS'!C432</f>
        <v>SERTÃO DO PAJEÚ</v>
      </c>
      <c r="D432" s="1950" t="str">
        <f>'INF GERAIS'!D432</f>
        <v>TUPARETAMA</v>
      </c>
      <c r="E432" s="1950" t="str">
        <f>'INF GERAIS'!E432</f>
        <v>CONSTRUÇÃO DAS PRAÇAS DA RUA FREI CANECA E DO ANCIÃO</v>
      </c>
      <c r="F432" s="1950" t="str">
        <f>'INF GERAIS'!G432</f>
        <v>NORMAL</v>
      </c>
      <c r="G432" s="12" t="str">
        <f>'INF GERAIS'!N432</f>
        <v>EM CONFERÊNCIA PARA TEMAI</v>
      </c>
      <c r="H432" s="1950" t="str">
        <f>'INF GERAIS'!O432</f>
        <v>CONCLUÍDA</v>
      </c>
      <c r="I432" s="11">
        <f>'INF GERAIS'!I432</f>
        <v>452829.9366666667</v>
      </c>
      <c r="J432" s="11">
        <f>'INF GERAIS'!J432</f>
        <v>113155.97</v>
      </c>
      <c r="K432" s="11">
        <f>'INF GERAIS'!K432</f>
        <v>112988.43</v>
      </c>
      <c r="L432" s="11">
        <f>'INF GERAIS'!L432</f>
        <v>0</v>
      </c>
      <c r="M432" s="11">
        <f>'INF GERAIS'!M432</f>
        <v>167.55</v>
      </c>
      <c r="N432" s="233">
        <f>IF(MAX(PAGAMENTOS!M432,PAGAMENTOS!U432,PAGAMENTOS!AC432,PAGAMENTOS!AK432,PAGAMENTOS!AQ432,PAGAMENTOS!AW432)=0,"SEM PAGAMENTO",IFERROR(INDEX(PAGAMENTOS!432:432,MATCH(MAX(PAGAMENTOS!M432,PAGAMENTOS!U432,PAGAMENTOS!AC432,PAGAMENTOS!AK432,PAGAMENTOS!AQ432,PAGAMENTOS!AW432),PAGAMENTOS!432:432,0)),"SEM PAGAMENTO"))</f>
        <v>42550</v>
      </c>
      <c r="O432" s="120" t="str">
        <f>IF(MAX(PAGAMENTOS!M432,PAGAMENTOS!U432,PAGAMENTOS!AC432,PAGAMENTOS!AK432,PAGAMENTOS!AQ432,PAGAMENTOS!AW432)=0,"SEM PAGAMENTO",IFERROR(IF(MATCH(MAX(PAGAMENTOS!M432,PAGAMENTOS!U432,PAGAMENTOS!AC432,PAGAMENTOS!AK432,PAGAMENTOS!AQ432,PAGAMENTOS!AW432),PAGAMENTOS!432:432,0)&gt;40,INDEX(PAGAMENTOS!432:432,MATCH(MAX(PAGAMENTOS!M432,PAGAMENTOS!U432,PAGAMENTOS!AC432,PAGAMENTOS!AK432,PAGAMENTOS!AQ432,PAGAMENTOS!AW432),PAGAMENTOS!432:432,0)-2)&amp;" P COMP.",IF(MATCH(MAX(PAGAMENTOS!M432,PAGAMENTOS!U432,PAGAMENTOS!AC432,PAGAMENTOS!AK432,PAGAMENTOS!AQ432,PAGAMENTOS!AW432),PAGAMENTOS!432:432,0)=13,"1ª P",IF(MATCH(MAX(PAGAMENTOS!M432,PAGAMENTOS!U432,PAGAMENTOS!AC432,PAGAMENTOS!AK432,PAGAMENTOS!AQ432,PAGAMENTOS!AW432),PAGAMENTOS!432:432,0)=21,"2ª P",IF(MATCH(MAX(PAGAMENTOS!M432,PAGAMENTOS!U432,PAGAMENTOS!AC432,PAGAMENTOS!AK432,PAGAMENTOS!AQ432,PAGAMENTOS!AW432),PAGAMENTOS!432:432,0)=29,"3ª P",IF(PAGAMENTOS!AC432=PAGAMENTOS!AK432,"4ª P","4ª P"))))),"SEM PAGAMENTO"))</f>
        <v>4ª P</v>
      </c>
      <c r="P432" s="11">
        <f>IF(MAX(PAGAMENTOS!M432,PAGAMENTOS!U432,PAGAMENTOS!AC432,PAGAMENTOS!AK432,PAGAMENTOS!AQ432,PAGAMENTOS!AW432)=0,"SEM PAGAMENTO",IFERROR(INDEX(PAGAMENTOS!432:432,MATCH(MAX(PAGAMENTOS!M432,PAGAMENTOS!U432,PAGAMENTOS!AC432,PAGAMENTOS!AK432,PAGAMENTOS!AQ432,PAGAMENTOS!AW432),PAGAMENTOS!432:432,0)-1),"SEM PAGAMENTO"))</f>
        <v>23126.79</v>
      </c>
      <c r="Q432" s="11">
        <f>SUM(PAGAMENTOS!G432,PAGAMENTOS!L432,PAGAMENTOS!T432,PAGAMENTOS!AB432,PAGAMENTOS!AJ432,PAGAMENTOS!AP432,PAGAMENTOS!AV432)</f>
        <v>115633.93</v>
      </c>
      <c r="R432" s="11">
        <f>SUM(PAGAMENTOS!G432,PAGAMENTOS!H432,PAGAMENTOS!L432,PAGAMENTOS!T432,PAGAMENTOS!AB432,PAGAMENTOS!AJ432,PAGAMENTOS!AP432,PAGAMENTOS!AV432)</f>
        <v>115633.93</v>
      </c>
      <c r="S432" s="17">
        <f t="shared" si="6"/>
        <v>1.0234139017596757</v>
      </c>
      <c r="T432" s="11">
        <f>IF(RIGHT(B432)="O",0,IF(AND(R432=0,PAGAMENTOS!H432&lt;&gt;0),0,K432-R432))</f>
        <v>-2645.5</v>
      </c>
      <c r="U432" s="120" t="str">
        <f>IF(AND(OR(PAGAMENTOS!AG432&lt;&gt;"",PAGAMENTOS!AH432&lt;&gt;""),PAGAMENTOS!AK432=""),"4ª",IF(AND(OR(PAGAMENTOS!Y432&lt;&gt;"",PAGAMENTOS!Z432&lt;&gt;""),PAGAMENTOS!AC432=""),"3ª",IF(AND(OR(PAGAMENTOS!Q432&lt;&gt;"",PAGAMENTOS!R432&lt;&gt;""),PAGAMENTOS!U432=""),"2ª",IF(AND(OR(PAGAMENTOS!I432&lt;&gt;"",PAGAMENTOS!J432&lt;&gt;""),PAGAMENTOS!M432=""),"1ª","OK"))))</f>
        <v>OK</v>
      </c>
      <c r="V432" s="120" t="str">
        <f>IF(U432="4ª",IF(PAGAMENTOS!AH432="","AGUARDANDO VISTORIA","NO FINANCEIRO"),IF(U432="3ª",IF(PAGAMENTOS!Z432="","AGUARDANDO VISTORIA","NO FINANCEIRO"),IF(U432="2ª",IF(PAGAMENTOS!R432="","AGUARDANDO VISTORIA","NO FINANCEIRO"),IF(U432="1ª",IF(PAGAMENTOS!J432="","AGUARDANDO LIBERAÇÃO","NO FINANCEIRO"),"OK"))))</f>
        <v>OK</v>
      </c>
      <c r="W432" s="233" t="str">
        <f>IF(U432="4ª",IF(PAGAMENTOS!AH432="",PAGAMENTOS!AG432,PAGAMENTOS!AH432),IF(U432="3ª",IF(PAGAMENTOS!Z432="",PAGAMENTOS!Y432,PAGAMENTOS!Z432),IF(U432="2ª",IF(PAGAMENTOS!R432="",PAGAMENTOS!Q432,PAGAMENTOS!R432),IF(U432="1ª",IF(PAGAMENTOS!J432="",PAGAMENTOS!I432,PAGAMENTOS!J432),"OK"))))</f>
        <v>OK</v>
      </c>
      <c r="X432" s="18">
        <f>MAX(VISTORIA!Y432,VISTORIA!U432,VISTORIA!Q432,VISTORIA!M432,VISTORIA!I432)</f>
        <v>1</v>
      </c>
      <c r="Y432" s="18">
        <f>IF(VISTORIA!Y432&lt;&gt;"",VISTORIA!Y432,IF(VISTORIA!U432&lt;&gt;"",VISTORIA!U432,IF(VISTORIA!Q432&lt;&gt;"",VISTORIA!Q432,IF(VISTORIA!M432&lt;&gt;"",VISTORIA!M432,IF(VISTORIA!I432&lt;&gt;"",VISTORIA!I432,0)))))</f>
        <v>1</v>
      </c>
      <c r="Z432" s="233">
        <f>IF(VISTORIA!Y432&lt;&gt;"",VISTORIA!W432,IF(VISTORIA!U432&lt;&gt;"",VISTORIA!S432,IF(VISTORIA!Q432&lt;&gt;"",VISTORIA!O432,IF(VISTORIA!M432&lt;&gt;"",VISTORIA!K432,IF(VISTORIA!I432&lt;&gt;"",VISTORIA!G432,"NA")))))</f>
        <v>42513</v>
      </c>
      <c r="AA432" s="233">
        <f>IF(VISTORIA!Y432&lt;&gt;"",VISTORIA!X432,IF(VISTORIA!U432&lt;&gt;"",VISTORIA!T432,IF(VISTORIA!Q432&lt;&gt;"",VISTORIA!P432,IF(VISTORIA!M432&lt;&gt;"",VISTORIA!L432,IF(VISTORIA!I432&lt;&gt;"",VISTORIA!H432,"NA")))))</f>
        <v>42493</v>
      </c>
      <c r="AB432" s="233" t="str">
        <f>IF(OR(G432="AGUARDANDO PRESTAÇÃO DE CONTAS",G432="AGUARDANDO APROVAÇÃO PRESTAÇÃO DE CONTAS",G432="CONCLUÍDO"),"PTM CONCLUÍDO",IF(AND(VISTORIA!X432="",VISTORIA!W432&lt;&gt;""),VISTORIA!W432,IF(AND(VISTORIA!T432="",VISTORIA!S432&lt;&gt;""),VISTORIA!S432,IF(AND(VISTORIA!P432="",VISTORIA!O432&lt;&gt;""),VISTORIA!O432,IF(AND(VISTORIA!L432="",VISTORIA!K432&lt;&gt;""),VISTORIA!K432,IF(AND(VISTORIA!H432="",VISTORIA!G432&lt;&gt;""),VISTORIA!G432,"SEM PEDIDO"))))))</f>
        <v>SEM PEDIDO</v>
      </c>
      <c r="AC432" s="18" t="str">
        <f>IFERROR(INDEX('CONCLUSÃO INFORMAL'!432:432,MATCH(MAX('CONCLUSÃO INFORMAL'!H432,'CONCLUSÃO INFORMAL'!L432,'CONCLUSÃO INFORMAL'!P432),'CONCLUSÃO INFORMAL'!432:432,0)-1),"NÃO INFORMADO")</f>
        <v>NÃO INFORMADO</v>
      </c>
      <c r="AD432" s="233" t="str">
        <f>IFERROR(INDEX('CONCLUSÃO INFORMAL'!432:432,MATCH(MAX('CONCLUSÃO INFORMAL'!H432,'CONCLUSÃO INFORMAL'!L432,'CONCLUSÃO INFORMAL'!P432),'CONCLUSÃO INFORMAL'!432:432,0)),"NÃO INFORMADO")</f>
        <v>NÃO INFORMADO</v>
      </c>
      <c r="AE432" s="1950" t="str">
        <f>IFERROR(INDEX('CONCLUSÃO INFORMAL'!432:432,MATCH(MAX('CONCLUSÃO INFORMAL'!H432,'CONCLUSÃO INFORMAL'!L432,'CONCLUSÃO INFORMAL'!P432),'CONCLUSÃO INFORMAL'!432:432,0)+1),"NÃO INFORMADO")</f>
        <v>NÃO INFORMADO</v>
      </c>
    </row>
    <row r="433" spans="2:31" ht="43.5" x14ac:dyDescent="0.35">
      <c r="B433" s="7" t="str">
        <f>'INF GERAIS'!B433&amp;IFERROR(IF(INDEX(APOIO!$A$5:$A$50,MATCH('INF GERAIS'!N433,APOIO!$B$5:$B$50,0))="NÃO",APOIO!$A$2&amp;"NÃO VÁLIDO",""),"")</f>
        <v>2014.0407</v>
      </c>
      <c r="C433" s="1950" t="str">
        <f>'INF GERAIS'!C433</f>
        <v>SERTÃO DO PAJEÚ</v>
      </c>
      <c r="D433" s="1950" t="str">
        <f>'INF GERAIS'!D433</f>
        <v>TUPARETAMA</v>
      </c>
      <c r="E433" s="1950" t="str">
        <f>'INF GERAIS'!E433</f>
        <v>AMPLIAÇÃO E REFORMA DO HOSPITAL</v>
      </c>
      <c r="F433" s="1950" t="str">
        <f>'INF GERAIS'!G433</f>
        <v>NORMAL</v>
      </c>
      <c r="G433" s="12" t="str">
        <f>'INF GERAIS'!N433</f>
        <v>EM CONFERÊNCIA PARA TEMAI</v>
      </c>
      <c r="H433" s="1950" t="str">
        <f>'INF GERAIS'!O433</f>
        <v>CONCLUÍDA</v>
      </c>
      <c r="I433" s="11">
        <f>'INF GERAIS'!I433</f>
        <v>452829.9366666667</v>
      </c>
      <c r="J433" s="11">
        <f>'INF GERAIS'!J433</f>
        <v>139610.26</v>
      </c>
      <c r="K433" s="11">
        <f>'INF GERAIS'!K433</f>
        <v>138888.07068400001</v>
      </c>
      <c r="L433" s="11">
        <f>'INF GERAIS'!L433</f>
        <v>0</v>
      </c>
      <c r="M433" s="11">
        <f>'INF GERAIS'!M433</f>
        <v>722.09</v>
      </c>
      <c r="N433" s="233">
        <f>IF(MAX(PAGAMENTOS!M433,PAGAMENTOS!U433,PAGAMENTOS!AC433,PAGAMENTOS!AK433,PAGAMENTOS!AQ433,PAGAMENTOS!AW433)=0,"SEM PAGAMENTO",IFERROR(INDEX(PAGAMENTOS!433:433,MATCH(MAX(PAGAMENTOS!M433,PAGAMENTOS!U433,PAGAMENTOS!AC433,PAGAMENTOS!AK433,PAGAMENTOS!AQ433,PAGAMENTOS!AW433),PAGAMENTOS!433:433,0)),"SEM PAGAMENTO"))</f>
        <v>42817</v>
      </c>
      <c r="O433" s="120" t="str">
        <f>IF(MAX(PAGAMENTOS!M433,PAGAMENTOS!U433,PAGAMENTOS!AC433,PAGAMENTOS!AK433,PAGAMENTOS!AQ433,PAGAMENTOS!AW433)=0,"SEM PAGAMENTO",IFERROR(IF(MATCH(MAX(PAGAMENTOS!M433,PAGAMENTOS!U433,PAGAMENTOS!AC433,PAGAMENTOS!AK433,PAGAMENTOS!AQ433,PAGAMENTOS!AW433),PAGAMENTOS!433:433,0)&gt;40,INDEX(PAGAMENTOS!433:433,MATCH(MAX(PAGAMENTOS!M433,PAGAMENTOS!U433,PAGAMENTOS!AC433,PAGAMENTOS!AK433,PAGAMENTOS!AQ433,PAGAMENTOS!AW433),PAGAMENTOS!433:433,0)-2)&amp;" P COMP.",IF(MATCH(MAX(PAGAMENTOS!M433,PAGAMENTOS!U433,PAGAMENTOS!AC433,PAGAMENTOS!AK433,PAGAMENTOS!AQ433,PAGAMENTOS!AW433),PAGAMENTOS!433:433,0)=13,"1ª P",IF(MATCH(MAX(PAGAMENTOS!M433,PAGAMENTOS!U433,PAGAMENTOS!AC433,PAGAMENTOS!AK433,PAGAMENTOS!AQ433,PAGAMENTOS!AW433),PAGAMENTOS!433:433,0)=21,"2ª P",IF(MATCH(MAX(PAGAMENTOS!M433,PAGAMENTOS!U433,PAGAMENTOS!AC433,PAGAMENTOS!AK433,PAGAMENTOS!AQ433,PAGAMENTOS!AW433),PAGAMENTOS!433:433,0)=29,"3ª P",IF(PAGAMENTOS!AC433=PAGAMENTOS!AK433,"4ª P","4ª P"))))),"SEM PAGAMENTO"))</f>
        <v>4ª P</v>
      </c>
      <c r="P433" s="11">
        <f>IF(MAX(PAGAMENTOS!M433,PAGAMENTOS!U433,PAGAMENTOS!AC433,PAGAMENTOS!AK433,PAGAMENTOS!AQ433,PAGAMENTOS!AW433)=0,"SEM PAGAMENTO",IFERROR(INDEX(PAGAMENTOS!433:433,MATCH(MAX(PAGAMENTOS!M433,PAGAMENTOS!U433,PAGAMENTOS!AC433,PAGAMENTOS!AK433,PAGAMENTOS!AQ433,PAGAMENTOS!AW433),PAGAMENTOS!433:433,0)-1),"SEM PAGAMENTO"))</f>
        <v>25132.12</v>
      </c>
      <c r="Q433" s="11">
        <f>SUM(PAGAMENTOS!G433,PAGAMENTOS!L433,PAGAMENTOS!T433,PAGAMENTOS!AB433,PAGAMENTOS!AJ433,PAGAMENTOS!AP433,PAGAMENTOS!AV433)</f>
        <v>136242.57</v>
      </c>
      <c r="R433" s="11">
        <f>SUM(PAGAMENTOS!G433,PAGAMENTOS!H433,PAGAMENTOS!L433,PAGAMENTOS!T433,PAGAMENTOS!AB433,PAGAMENTOS!AJ433,PAGAMENTOS!AP433,PAGAMENTOS!AV433)</f>
        <v>136242.57</v>
      </c>
      <c r="S433" s="17">
        <f t="shared" si="6"/>
        <v>0.98095228286366598</v>
      </c>
      <c r="T433" s="11">
        <f>IF(RIGHT(B433)="O",0,IF(AND(R433=0,PAGAMENTOS!H433&lt;&gt;0),0,K433-R433))</f>
        <v>2645.5006839999987</v>
      </c>
      <c r="U433" s="120" t="str">
        <f>IF(AND(OR(PAGAMENTOS!AG433&lt;&gt;"",PAGAMENTOS!AH433&lt;&gt;""),PAGAMENTOS!AK433=""),"4ª",IF(AND(OR(PAGAMENTOS!Y433&lt;&gt;"",PAGAMENTOS!Z433&lt;&gt;""),PAGAMENTOS!AC433=""),"3ª",IF(AND(OR(PAGAMENTOS!Q433&lt;&gt;"",PAGAMENTOS!R433&lt;&gt;""),PAGAMENTOS!U433=""),"2ª",IF(AND(OR(PAGAMENTOS!I433&lt;&gt;"",PAGAMENTOS!J433&lt;&gt;""),PAGAMENTOS!M433=""),"1ª","OK"))))</f>
        <v>OK</v>
      </c>
      <c r="V433" s="120" t="str">
        <f>IF(U433="4ª",IF(PAGAMENTOS!AH433="","AGUARDANDO VISTORIA","NO FINANCEIRO"),IF(U433="3ª",IF(PAGAMENTOS!Z433="","AGUARDANDO VISTORIA","NO FINANCEIRO"),IF(U433="2ª",IF(PAGAMENTOS!R433="","AGUARDANDO VISTORIA","NO FINANCEIRO"),IF(U433="1ª",IF(PAGAMENTOS!J433="","AGUARDANDO LIBERAÇÃO","NO FINANCEIRO"),"OK"))))</f>
        <v>OK</v>
      </c>
      <c r="W433" s="233" t="str">
        <f>IF(U433="4ª",IF(PAGAMENTOS!AH433="",PAGAMENTOS!AG433,PAGAMENTOS!AH433),IF(U433="3ª",IF(PAGAMENTOS!Z433="",PAGAMENTOS!Y433,PAGAMENTOS!Z433),IF(U433="2ª",IF(PAGAMENTOS!R433="",PAGAMENTOS!Q433,PAGAMENTOS!R433),IF(U433="1ª",IF(PAGAMENTOS!J433="",PAGAMENTOS!I433,PAGAMENTOS!J433),"OK"))))</f>
        <v>OK</v>
      </c>
      <c r="X433" s="18">
        <f>MAX(VISTORIA!Y433,VISTORIA!U433,VISTORIA!Q433,VISTORIA!M433,VISTORIA!I433)</f>
        <v>1</v>
      </c>
      <c r="Y433" s="18">
        <f>IF(VISTORIA!Y433&lt;&gt;"",VISTORIA!Y433,IF(VISTORIA!U433&lt;&gt;"",VISTORIA!U433,IF(VISTORIA!Q433&lt;&gt;"",VISTORIA!Q433,IF(VISTORIA!M433&lt;&gt;"",VISTORIA!M433,IF(VISTORIA!I433&lt;&gt;"",VISTORIA!I433,0)))))</f>
        <v>1</v>
      </c>
      <c r="Z433" s="233">
        <f>IF(VISTORIA!Y433&lt;&gt;"",VISTORIA!W433,IF(VISTORIA!U433&lt;&gt;"",VISTORIA!S433,IF(VISTORIA!Q433&lt;&gt;"",VISTORIA!O433,IF(VISTORIA!M433&lt;&gt;"",VISTORIA!K433,IF(VISTORIA!I433&lt;&gt;"",VISTORIA!G433,"NA")))))</f>
        <v>42677</v>
      </c>
      <c r="AA433" s="233">
        <f>IF(VISTORIA!Y433&lt;&gt;"",VISTORIA!X433,IF(VISTORIA!U433&lt;&gt;"",VISTORIA!T433,IF(VISTORIA!Q433&lt;&gt;"",VISTORIA!P433,IF(VISTORIA!M433&lt;&gt;"",VISTORIA!L433,IF(VISTORIA!I433&lt;&gt;"",VISTORIA!H433,"NA")))))</f>
        <v>42718</v>
      </c>
      <c r="AB433" s="233" t="str">
        <f>IF(OR(G433="AGUARDANDO PRESTAÇÃO DE CONTAS",G433="AGUARDANDO APROVAÇÃO PRESTAÇÃO DE CONTAS",G433="CONCLUÍDO"),"PTM CONCLUÍDO",IF(AND(VISTORIA!X433="",VISTORIA!W433&lt;&gt;""),VISTORIA!W433,IF(AND(VISTORIA!T433="",VISTORIA!S433&lt;&gt;""),VISTORIA!S433,IF(AND(VISTORIA!P433="",VISTORIA!O433&lt;&gt;""),VISTORIA!O433,IF(AND(VISTORIA!L433="",VISTORIA!K433&lt;&gt;""),VISTORIA!K433,IF(AND(VISTORIA!H433="",VISTORIA!G433&lt;&gt;""),VISTORIA!G433,"SEM PEDIDO"))))))</f>
        <v>SEM PEDIDO</v>
      </c>
      <c r="AC433" s="18" t="str">
        <f>IFERROR(INDEX('CONCLUSÃO INFORMAL'!433:433,MATCH(MAX('CONCLUSÃO INFORMAL'!H433,'CONCLUSÃO INFORMAL'!L433,'CONCLUSÃO INFORMAL'!P433),'CONCLUSÃO INFORMAL'!433:433,0)-1),"NÃO INFORMADO")</f>
        <v>NÃO INFORMADO</v>
      </c>
      <c r="AD433" s="233" t="str">
        <f>IFERROR(INDEX('CONCLUSÃO INFORMAL'!433:433,MATCH(MAX('CONCLUSÃO INFORMAL'!H433,'CONCLUSÃO INFORMAL'!L433,'CONCLUSÃO INFORMAL'!P433),'CONCLUSÃO INFORMAL'!433:433,0)),"NÃO INFORMADO")</f>
        <v>NÃO INFORMADO</v>
      </c>
      <c r="AE433" s="1950" t="str">
        <f>IFERROR(INDEX('CONCLUSÃO INFORMAL'!433:433,MATCH(MAX('CONCLUSÃO INFORMAL'!H433,'CONCLUSÃO INFORMAL'!L433,'CONCLUSÃO INFORMAL'!P433),'CONCLUSÃO INFORMAL'!433:433,0)+1),"NÃO INFORMADO")</f>
        <v>NÃO INFORMADO</v>
      </c>
    </row>
    <row r="434" spans="2:31" ht="43.5" x14ac:dyDescent="0.35">
      <c r="B434" s="7" t="str">
        <f>'INF GERAIS'!B434&amp;IFERROR(IF(INDEX(APOIO!$A$5:$A$50,MATCH('INF GERAIS'!N434,APOIO!$B$5:$B$50,0))="NÃO",APOIO!$A$2&amp;"NÃO VÁLIDO",""),"")</f>
        <v>2014.0408</v>
      </c>
      <c r="C434" s="1950" t="str">
        <f>'INF GERAIS'!C434</f>
        <v>SERTÃO DO PAJEÚ</v>
      </c>
      <c r="D434" s="1950" t="str">
        <f>'INF GERAIS'!D434</f>
        <v>TUPARETAMA</v>
      </c>
      <c r="E434" s="1950" t="str">
        <f>'INF GERAIS'!E434</f>
        <v>RECONSTRUÇÃO DA PRAÇA CENTRAL</v>
      </c>
      <c r="F434" s="1950" t="str">
        <f>'INF GERAIS'!G434</f>
        <v>NORMAL</v>
      </c>
      <c r="G434" s="12" t="str">
        <f>'INF GERAIS'!N434</f>
        <v>EM CONFERÊNCIA PARA TEMAI</v>
      </c>
      <c r="H434" s="1950" t="str">
        <f>'INF GERAIS'!O434</f>
        <v>CONCLUÍDA</v>
      </c>
      <c r="I434" s="11">
        <f>'INF GERAIS'!I434</f>
        <v>452829.9366666667</v>
      </c>
      <c r="J434" s="11">
        <f>'INF GERAIS'!J434</f>
        <v>201979.11</v>
      </c>
      <c r="K434" s="11">
        <f>'INF GERAIS'!K434</f>
        <v>196757.56</v>
      </c>
      <c r="L434" s="11">
        <f>'INF GERAIS'!L434</f>
        <v>0</v>
      </c>
      <c r="M434" s="11">
        <f>'INF GERAIS'!M434</f>
        <v>5221.55</v>
      </c>
      <c r="N434" s="233">
        <f>IF(MAX(PAGAMENTOS!M434,PAGAMENTOS!U434,PAGAMENTOS!AC434,PAGAMENTOS!AK434,PAGAMENTOS!AQ434,PAGAMENTOS!AW434)=0,"SEM PAGAMENTO",IFERROR(INDEX(PAGAMENTOS!434:434,MATCH(MAX(PAGAMENTOS!M434,PAGAMENTOS!U434,PAGAMENTOS!AC434,PAGAMENTOS!AK434,PAGAMENTOS!AQ434,PAGAMENTOS!AW434),PAGAMENTOS!434:434,0)),"SEM PAGAMENTO"))</f>
        <v>42628</v>
      </c>
      <c r="O434" s="120" t="str">
        <f>IF(MAX(PAGAMENTOS!M434,PAGAMENTOS!U434,PAGAMENTOS!AC434,PAGAMENTOS!AK434,PAGAMENTOS!AQ434,PAGAMENTOS!AW434)=0,"SEM PAGAMENTO",IFERROR(IF(MATCH(MAX(PAGAMENTOS!M434,PAGAMENTOS!U434,PAGAMENTOS!AC434,PAGAMENTOS!AK434,PAGAMENTOS!AQ434,PAGAMENTOS!AW434),PAGAMENTOS!434:434,0)&gt;40,INDEX(PAGAMENTOS!434:434,MATCH(MAX(PAGAMENTOS!M434,PAGAMENTOS!U434,PAGAMENTOS!AC434,PAGAMENTOS!AK434,PAGAMENTOS!AQ434,PAGAMENTOS!AW434),PAGAMENTOS!434:434,0)-2)&amp;" P COMP.",IF(MATCH(MAX(PAGAMENTOS!M434,PAGAMENTOS!U434,PAGAMENTOS!AC434,PAGAMENTOS!AK434,PAGAMENTOS!AQ434,PAGAMENTOS!AW434),PAGAMENTOS!434:434,0)=13,"1ª P",IF(MATCH(MAX(PAGAMENTOS!M434,PAGAMENTOS!U434,PAGAMENTOS!AC434,PAGAMENTOS!AK434,PAGAMENTOS!AQ434,PAGAMENTOS!AW434),PAGAMENTOS!434:434,0)=21,"2ª P",IF(MATCH(MAX(PAGAMENTOS!M434,PAGAMENTOS!U434,PAGAMENTOS!AC434,PAGAMENTOS!AK434,PAGAMENTOS!AQ434,PAGAMENTOS!AW434),PAGAMENTOS!434:434,0)=29,"3ª P",IF(PAGAMENTOS!AC434=PAGAMENTOS!AK434,"4ª P","4ª P"))))),"SEM PAGAMENTO"))</f>
        <v>4ª P</v>
      </c>
      <c r="P434" s="11">
        <f>IF(MAX(PAGAMENTOS!M434,PAGAMENTOS!U434,PAGAMENTOS!AC434,PAGAMENTOS!AK434,PAGAMENTOS!AQ434,PAGAMENTOS!AW434)=0,"SEM PAGAMENTO",IFERROR(INDEX(PAGAMENTOS!434:434,MATCH(MAX(PAGAMENTOS!M434,PAGAMENTOS!U434,PAGAMENTOS!AC434,PAGAMENTOS!AK434,PAGAMENTOS!AQ434,PAGAMENTOS!AW434),PAGAMENTOS!434:434,0)-1),"SEM PAGAMENTO"))</f>
        <v>39900.480000000003</v>
      </c>
      <c r="Q434" s="11">
        <f>SUM(PAGAMENTOS!G434,PAGAMENTOS!L434,PAGAMENTOS!T434,PAGAMENTOS!AB434,PAGAMENTOS!AJ434,PAGAMENTOS!AP434,PAGAMENTOS!AV434)</f>
        <v>196757.56</v>
      </c>
      <c r="R434" s="11">
        <f>SUM(PAGAMENTOS!G434,PAGAMENTOS!H434,PAGAMENTOS!L434,PAGAMENTOS!T434,PAGAMENTOS!AB434,PAGAMENTOS!AJ434,PAGAMENTOS!AP434,PAGAMENTOS!AV434)</f>
        <v>196757.56</v>
      </c>
      <c r="S434" s="17">
        <f t="shared" si="6"/>
        <v>1</v>
      </c>
      <c r="T434" s="11">
        <f>IF(RIGHT(B434)="O",0,IF(AND(R434=0,PAGAMENTOS!H434&lt;&gt;0),0,K434-R434))</f>
        <v>0</v>
      </c>
      <c r="U434" s="120" t="str">
        <f>IF(AND(OR(PAGAMENTOS!AG434&lt;&gt;"",PAGAMENTOS!AH434&lt;&gt;""),PAGAMENTOS!AK434=""),"4ª",IF(AND(OR(PAGAMENTOS!Y434&lt;&gt;"",PAGAMENTOS!Z434&lt;&gt;""),PAGAMENTOS!AC434=""),"3ª",IF(AND(OR(PAGAMENTOS!Q434&lt;&gt;"",PAGAMENTOS!R434&lt;&gt;""),PAGAMENTOS!U434=""),"2ª",IF(AND(OR(PAGAMENTOS!I434&lt;&gt;"",PAGAMENTOS!J434&lt;&gt;""),PAGAMENTOS!M434=""),"1ª","OK"))))</f>
        <v>OK</v>
      </c>
      <c r="V434" s="120" t="str">
        <f>IF(U434="4ª",IF(PAGAMENTOS!AH434="","AGUARDANDO VISTORIA","NO FINANCEIRO"),IF(U434="3ª",IF(PAGAMENTOS!Z434="","AGUARDANDO VISTORIA","NO FINANCEIRO"),IF(U434="2ª",IF(PAGAMENTOS!R434="","AGUARDANDO VISTORIA","NO FINANCEIRO"),IF(U434="1ª",IF(PAGAMENTOS!J434="","AGUARDANDO LIBERAÇÃO","NO FINANCEIRO"),"OK"))))</f>
        <v>OK</v>
      </c>
      <c r="W434" s="233" t="str">
        <f>IF(U434="4ª",IF(PAGAMENTOS!AH434="",PAGAMENTOS!AG434,PAGAMENTOS!AH434),IF(U434="3ª",IF(PAGAMENTOS!Z434="",PAGAMENTOS!Y434,PAGAMENTOS!Z434),IF(U434="2ª",IF(PAGAMENTOS!R434="",PAGAMENTOS!Q434,PAGAMENTOS!R434),IF(U434="1ª",IF(PAGAMENTOS!J434="",PAGAMENTOS!I434,PAGAMENTOS!J434),"OK"))))</f>
        <v>OK</v>
      </c>
      <c r="X434" s="18">
        <f>MAX(VISTORIA!Y434,VISTORIA!U434,VISTORIA!Q434,VISTORIA!M434,VISTORIA!I434)</f>
        <v>1</v>
      </c>
      <c r="Y434" s="18">
        <f>IF(VISTORIA!Y434&lt;&gt;"",VISTORIA!Y434,IF(VISTORIA!U434&lt;&gt;"",VISTORIA!U434,IF(VISTORIA!Q434&lt;&gt;"",VISTORIA!Q434,IF(VISTORIA!M434&lt;&gt;"",VISTORIA!M434,IF(VISTORIA!I434&lt;&gt;"",VISTORIA!I434,0)))))</f>
        <v>1</v>
      </c>
      <c r="Z434" s="233">
        <f>IF(VISTORIA!Y434&lt;&gt;"",VISTORIA!W434,IF(VISTORIA!U434&lt;&gt;"",VISTORIA!S434,IF(VISTORIA!Q434&lt;&gt;"",VISTORIA!O434,IF(VISTORIA!M434&lt;&gt;"",VISTORIA!K434,IF(VISTORIA!I434&lt;&gt;"",VISTORIA!G434,"NA")))))</f>
        <v>42565</v>
      </c>
      <c r="AA434" s="233">
        <f>IF(VISTORIA!Y434&lt;&gt;"",VISTORIA!X434,IF(VISTORIA!U434&lt;&gt;"",VISTORIA!T434,IF(VISTORIA!Q434&lt;&gt;"",VISTORIA!P434,IF(VISTORIA!M434&lt;&gt;"",VISTORIA!L434,IF(VISTORIA!I434&lt;&gt;"",VISTORIA!H434,"NA")))))</f>
        <v>42614</v>
      </c>
      <c r="AB434" s="233" t="str">
        <f>IF(OR(G434="AGUARDANDO PRESTAÇÃO DE CONTAS",G434="AGUARDANDO APROVAÇÃO PRESTAÇÃO DE CONTAS",G434="CONCLUÍDO"),"PTM CONCLUÍDO",IF(AND(VISTORIA!X434="",VISTORIA!W434&lt;&gt;""),VISTORIA!W434,IF(AND(VISTORIA!T434="",VISTORIA!S434&lt;&gt;""),VISTORIA!S434,IF(AND(VISTORIA!P434="",VISTORIA!O434&lt;&gt;""),VISTORIA!O434,IF(AND(VISTORIA!L434="",VISTORIA!K434&lt;&gt;""),VISTORIA!K434,IF(AND(VISTORIA!H434="",VISTORIA!G434&lt;&gt;""),VISTORIA!G434,"SEM PEDIDO"))))))</f>
        <v>SEM PEDIDO</v>
      </c>
      <c r="AC434" s="18" t="str">
        <f>IFERROR(INDEX('CONCLUSÃO INFORMAL'!434:434,MATCH(MAX('CONCLUSÃO INFORMAL'!H434,'CONCLUSÃO INFORMAL'!L434,'CONCLUSÃO INFORMAL'!P434),'CONCLUSÃO INFORMAL'!434:434,0)-1),"NÃO INFORMADO")</f>
        <v>NÃO INFORMADO</v>
      </c>
      <c r="AD434" s="233" t="str">
        <f>IFERROR(INDEX('CONCLUSÃO INFORMAL'!434:434,MATCH(MAX('CONCLUSÃO INFORMAL'!H434,'CONCLUSÃO INFORMAL'!L434,'CONCLUSÃO INFORMAL'!P434),'CONCLUSÃO INFORMAL'!434:434,0)),"NÃO INFORMADO")</f>
        <v>NÃO INFORMADO</v>
      </c>
      <c r="AE434" s="1950" t="str">
        <f>IFERROR(INDEX('CONCLUSÃO INFORMAL'!434:434,MATCH(MAX('CONCLUSÃO INFORMAL'!H434,'CONCLUSÃO INFORMAL'!L434,'CONCLUSÃO INFORMAL'!P434),'CONCLUSÃO INFORMAL'!434:434,0)+1),"NÃO INFORMADO")</f>
        <v>NÃO INFORMADO</v>
      </c>
    </row>
    <row r="435" spans="2:31" ht="43.5" x14ac:dyDescent="0.35">
      <c r="B435" s="7" t="str">
        <f>'INF GERAIS'!B435&amp;IFERROR(IF(INDEX(APOIO!$A$5:$A$50,MATCH('INF GERAIS'!N435,APOIO!$B$5:$B$50,0))="NÃO",APOIO!$A$2&amp;"NÃO VÁLIDO",""),"")</f>
        <v>2014.0409</v>
      </c>
      <c r="C435" s="1950" t="str">
        <f>'INF GERAIS'!C435</f>
        <v>AGRESTE MERIDIONAL</v>
      </c>
      <c r="D435" s="1950" t="str">
        <f>'INF GERAIS'!D435</f>
        <v>VENTUROSA</v>
      </c>
      <c r="E435" s="1950" t="str">
        <f>'INF GERAIS'!E435</f>
        <v>PAVIMENTAÇÃO EM PARALELEPÍPEDOS GRANÍTICOS NO MUNICÍPIO</v>
      </c>
      <c r="F435" s="1950" t="str">
        <f>'INF GERAIS'!G435</f>
        <v>NORMAL</v>
      </c>
      <c r="G435" s="1950" t="str">
        <f>'INF GERAIS'!N435</f>
        <v>E-FISCO (Baixado)</v>
      </c>
      <c r="H435" s="1950" t="str">
        <f>'INF GERAIS'!O435</f>
        <v>CONCLUÍDA</v>
      </c>
      <c r="I435" s="11">
        <f>'INF GERAIS'!I435</f>
        <v>754716.54749999999</v>
      </c>
      <c r="J435" s="11">
        <f>'INF GERAIS'!J435</f>
        <v>670341</v>
      </c>
      <c r="K435" s="11">
        <f>'INF GERAIS'!K435</f>
        <v>663702.14</v>
      </c>
      <c r="L435" s="11">
        <f>'INF GERAIS'!L435</f>
        <v>6638.86</v>
      </c>
      <c r="M435" s="11">
        <f>'INF GERAIS'!M435</f>
        <v>0</v>
      </c>
      <c r="N435" s="233">
        <f>IF(MAX(PAGAMENTOS!M435,PAGAMENTOS!U435,PAGAMENTOS!AC435,PAGAMENTOS!AK435,PAGAMENTOS!AQ435,PAGAMENTOS!AW435)=0,"SEM PAGAMENTO",IFERROR(INDEX(PAGAMENTOS!435:435,MATCH(MAX(PAGAMENTOS!M435,PAGAMENTOS!U435,PAGAMENTOS!AC435,PAGAMENTOS!AK435,PAGAMENTOS!AQ435,PAGAMENTOS!AW435),PAGAMENTOS!435:435,0)),"SEM PAGAMENTO"))</f>
        <v>42361</v>
      </c>
      <c r="O435" s="120" t="str">
        <f>IF(MAX(PAGAMENTOS!M435,PAGAMENTOS!U435,PAGAMENTOS!AC435,PAGAMENTOS!AK435,PAGAMENTOS!AQ435,PAGAMENTOS!AW435)=0,"SEM PAGAMENTO",IFERROR(IF(MATCH(MAX(PAGAMENTOS!M435,PAGAMENTOS!U435,PAGAMENTOS!AC435,PAGAMENTOS!AK435,PAGAMENTOS!AQ435,PAGAMENTOS!AW435),PAGAMENTOS!435:435,0)&gt;40,INDEX(PAGAMENTOS!435:435,MATCH(MAX(PAGAMENTOS!M435,PAGAMENTOS!U435,PAGAMENTOS!AC435,PAGAMENTOS!AK435,PAGAMENTOS!AQ435,PAGAMENTOS!AW435),PAGAMENTOS!435:435,0)-2)&amp;" P COMP.",IF(MATCH(MAX(PAGAMENTOS!M435,PAGAMENTOS!U435,PAGAMENTOS!AC435,PAGAMENTOS!AK435,PAGAMENTOS!AQ435,PAGAMENTOS!AW435),PAGAMENTOS!435:435,0)=13,"1ª P",IF(MATCH(MAX(PAGAMENTOS!M435,PAGAMENTOS!U435,PAGAMENTOS!AC435,PAGAMENTOS!AK435,PAGAMENTOS!AQ435,PAGAMENTOS!AW435),PAGAMENTOS!435:435,0)=21,"2ª P",IF(MATCH(MAX(PAGAMENTOS!M435,PAGAMENTOS!U435,PAGAMENTOS!AC435,PAGAMENTOS!AK435,PAGAMENTOS!AQ435,PAGAMENTOS!AW435),PAGAMENTOS!435:435,0)=29,"3ª P",IF(PAGAMENTOS!AC435=PAGAMENTOS!AK435,"4ª P","4ª P"))))),"SEM PAGAMENTO"))</f>
        <v>4ª P</v>
      </c>
      <c r="P435" s="11">
        <f>IF(MAX(PAGAMENTOS!M435,PAGAMENTOS!U435,PAGAMENTOS!AC435,PAGAMENTOS!AK435,PAGAMENTOS!AQ435,PAGAMENTOS!AW435)=0,"SEM PAGAMENTO",IFERROR(INDEX(PAGAMENTOS!435:435,MATCH(MAX(PAGAMENTOS!M435,PAGAMENTOS!U435,PAGAMENTOS!AC435,PAGAMENTOS!AK435,PAGAMENTOS!AQ435,PAGAMENTOS!AW435),PAGAMENTOS!435:435,0)-1),"SEM PAGAMENTO"))</f>
        <v>132740.51</v>
      </c>
      <c r="Q435" s="11">
        <f>SUM(PAGAMENTOS!G435,PAGAMENTOS!L435,PAGAMENTOS!T435,PAGAMENTOS!AB435,PAGAMENTOS!AJ435,PAGAMENTOS!AP435,PAGAMENTOS!AV435)</f>
        <v>663702.51</v>
      </c>
      <c r="R435" s="11">
        <f>SUM(PAGAMENTOS!G435,PAGAMENTOS!H435,PAGAMENTOS!L435,PAGAMENTOS!T435,PAGAMENTOS!AB435,PAGAMENTOS!AJ435,PAGAMENTOS!AP435,PAGAMENTOS!AV435)</f>
        <v>663702.51</v>
      </c>
      <c r="S435" s="17">
        <f t="shared" si="6"/>
        <v>1.0000005574789921</v>
      </c>
      <c r="T435" s="11">
        <f>IF(RIGHT(B435)="O",0,IF(AND(R435=0,PAGAMENTOS!H435&lt;&gt;0),0,K435-R435))</f>
        <v>-0.36999999999534339</v>
      </c>
      <c r="U435" s="120" t="str">
        <f>IF(AND(OR(PAGAMENTOS!AG435&lt;&gt;"",PAGAMENTOS!AH435&lt;&gt;""),PAGAMENTOS!AK435=""),"4ª",IF(AND(OR(PAGAMENTOS!Y435&lt;&gt;"",PAGAMENTOS!Z435&lt;&gt;""),PAGAMENTOS!AC435=""),"3ª",IF(AND(OR(PAGAMENTOS!Q435&lt;&gt;"",PAGAMENTOS!R435&lt;&gt;""),PAGAMENTOS!U435=""),"2ª",IF(AND(OR(PAGAMENTOS!I435&lt;&gt;"",PAGAMENTOS!J435&lt;&gt;""),PAGAMENTOS!M435=""),"1ª","OK"))))</f>
        <v>OK</v>
      </c>
      <c r="V435" s="120" t="str">
        <f>IF(U435="4ª",IF(PAGAMENTOS!AH435="","AGUARDANDO VISTORIA","NO FINANCEIRO"),IF(U435="3ª",IF(PAGAMENTOS!Z435="","AGUARDANDO VISTORIA","NO FINANCEIRO"),IF(U435="2ª",IF(PAGAMENTOS!R435="","AGUARDANDO VISTORIA","NO FINANCEIRO"),IF(U435="1ª",IF(PAGAMENTOS!J435="","AGUARDANDO LIBERAÇÃO","NO FINANCEIRO"),"OK"))))</f>
        <v>OK</v>
      </c>
      <c r="W435" s="233" t="str">
        <f>IF(U435="4ª",IF(PAGAMENTOS!AH435="",PAGAMENTOS!AG435,PAGAMENTOS!AH435),IF(U435="3ª",IF(PAGAMENTOS!Z435="",PAGAMENTOS!Y435,PAGAMENTOS!Z435),IF(U435="2ª",IF(PAGAMENTOS!R435="",PAGAMENTOS!Q435,PAGAMENTOS!R435),IF(U435="1ª",IF(PAGAMENTOS!J435="",PAGAMENTOS!I435,PAGAMENTOS!J435),"OK"))))</f>
        <v>OK</v>
      </c>
      <c r="X435" s="18">
        <f>MAX(VISTORIA!Y435,VISTORIA!U435,VISTORIA!Q435,VISTORIA!M435,VISTORIA!I435)</f>
        <v>1</v>
      </c>
      <c r="Y435" s="18">
        <f>IF(VISTORIA!Y435&lt;&gt;"",VISTORIA!Y435,IF(VISTORIA!U435&lt;&gt;"",VISTORIA!U435,IF(VISTORIA!Q435&lt;&gt;"",VISTORIA!Q435,IF(VISTORIA!M435&lt;&gt;"",VISTORIA!M435,IF(VISTORIA!I435&lt;&gt;"",VISTORIA!I435,0)))))</f>
        <v>1</v>
      </c>
      <c r="Z435" s="233">
        <f>IF(VISTORIA!Y435&lt;&gt;"",VISTORIA!W435,IF(VISTORIA!U435&lt;&gt;"",VISTORIA!S435,IF(VISTORIA!Q435&lt;&gt;"",VISTORIA!O435,IF(VISTORIA!M435&lt;&gt;"",VISTORIA!K435,IF(VISTORIA!I435&lt;&gt;"",VISTORIA!G435,"NA")))))</f>
        <v>42445</v>
      </c>
      <c r="AA435" s="233">
        <f>IF(VISTORIA!Y435&lt;&gt;"",VISTORIA!X435,IF(VISTORIA!U435&lt;&gt;"",VISTORIA!T435,IF(VISTORIA!Q435&lt;&gt;"",VISTORIA!P435,IF(VISTORIA!M435&lt;&gt;"",VISTORIA!L435,IF(VISTORIA!I435&lt;&gt;"",VISTORIA!H435,"NA")))))</f>
        <v>42474</v>
      </c>
      <c r="AB435" s="233" t="str">
        <f>IF(OR(G435="AGUARDANDO PRESTAÇÃO DE CONTAS",G435="AGUARDANDO APROVAÇÃO PRESTAÇÃO DE CONTAS",G435="CONCLUÍDO"),"PTM CONCLUÍDO",IF(AND(VISTORIA!X435="",VISTORIA!W435&lt;&gt;""),VISTORIA!W435,IF(AND(VISTORIA!T435="",VISTORIA!S435&lt;&gt;""),VISTORIA!S435,IF(AND(VISTORIA!P435="",VISTORIA!O435&lt;&gt;""),VISTORIA!O435,IF(AND(VISTORIA!L435="",VISTORIA!K435&lt;&gt;""),VISTORIA!K435,IF(AND(VISTORIA!H435="",VISTORIA!G435&lt;&gt;""),VISTORIA!G435,"SEM PEDIDO"))))))</f>
        <v>SEM PEDIDO</v>
      </c>
      <c r="AC435" s="18" t="str">
        <f>IFERROR(INDEX('CONCLUSÃO INFORMAL'!435:435,MATCH(MAX('CONCLUSÃO INFORMAL'!H435,'CONCLUSÃO INFORMAL'!L435,'CONCLUSÃO INFORMAL'!P435),'CONCLUSÃO INFORMAL'!435:435,0)-1),"NÃO INFORMADO")</f>
        <v>NÃO INFORMADO</v>
      </c>
      <c r="AD435" s="233" t="str">
        <f>IFERROR(INDEX('CONCLUSÃO INFORMAL'!435:435,MATCH(MAX('CONCLUSÃO INFORMAL'!H435,'CONCLUSÃO INFORMAL'!L435,'CONCLUSÃO INFORMAL'!P435),'CONCLUSÃO INFORMAL'!435:435,0)),"NÃO INFORMADO")</f>
        <v>NÃO INFORMADO</v>
      </c>
      <c r="AE435" s="1950" t="str">
        <f>IFERROR(INDEX('CONCLUSÃO INFORMAL'!435:435,MATCH(MAX('CONCLUSÃO INFORMAL'!H435,'CONCLUSÃO INFORMAL'!L435,'CONCLUSÃO INFORMAL'!P435),'CONCLUSÃO INFORMAL'!435:435,0)+1),"NÃO INFORMADO")</f>
        <v>NÃO INFORMADO</v>
      </c>
    </row>
    <row r="436" spans="2:31" ht="43.5" x14ac:dyDescent="0.35">
      <c r="B436" s="7" t="str">
        <f>'INF GERAIS'!B436&amp;IFERROR(IF(INDEX(APOIO!$A$5:$A$50,MATCH('INF GERAIS'!N436,APOIO!$B$5:$B$50,0))="NÃO",APOIO!$A$2&amp;"NÃO VÁLIDO",""),"")</f>
        <v>2014.0410</v>
      </c>
      <c r="C436" s="1950" t="str">
        <f>'INF GERAIS'!C436</f>
        <v>AGRESTE MERIDIONAL</v>
      </c>
      <c r="D436" s="1950" t="str">
        <f>'INF GERAIS'!D436</f>
        <v>VENTUROSA</v>
      </c>
      <c r="E436" s="1950" t="str">
        <f>'INF GERAIS'!E436</f>
        <v>CONSTRUÇÃO DE UNIDADE BÁSICA DE SAÚDE NO SÍTIO CARRAPATEIRA</v>
      </c>
      <c r="F436" s="1950" t="str">
        <f>'INF GERAIS'!G436</f>
        <v>NORMAL</v>
      </c>
      <c r="G436" s="1950" t="str">
        <f>'INF GERAIS'!N436</f>
        <v>AGUARDANDO APROVAÇÃO PRESTAÇÃO DE CONTAS (SECRETARIA)</v>
      </c>
      <c r="H436" s="1950" t="str">
        <f>'INF GERAIS'!O436</f>
        <v>CONCLUÍDA</v>
      </c>
      <c r="I436" s="11">
        <f>'INF GERAIS'!I436</f>
        <v>754716.54749999999</v>
      </c>
      <c r="J436" s="11">
        <f>'INF GERAIS'!J436</f>
        <v>75397.63</v>
      </c>
      <c r="K436" s="11">
        <f>'INF GERAIS'!K436</f>
        <v>75397.63</v>
      </c>
      <c r="L436" s="11">
        <f>'INF GERAIS'!L436</f>
        <v>0</v>
      </c>
      <c r="M436" s="11">
        <f>'INF GERAIS'!M436</f>
        <v>0</v>
      </c>
      <c r="N436" s="233">
        <f>IF(MAX(PAGAMENTOS!M436,PAGAMENTOS!U436,PAGAMENTOS!AC436,PAGAMENTOS!AK436,PAGAMENTOS!AQ436,PAGAMENTOS!AW436)=0,"SEM PAGAMENTO",IFERROR(INDEX(PAGAMENTOS!436:436,MATCH(MAX(PAGAMENTOS!M436,PAGAMENTOS!U436,PAGAMENTOS!AC436,PAGAMENTOS!AK436,PAGAMENTOS!AQ436,PAGAMENTOS!AW436),PAGAMENTOS!436:436,0)),"SEM PAGAMENTO"))</f>
        <v>42255</v>
      </c>
      <c r="O436" s="120" t="str">
        <f>IF(MAX(PAGAMENTOS!M436,PAGAMENTOS!U436,PAGAMENTOS!AC436,PAGAMENTOS!AK436,PAGAMENTOS!AQ436,PAGAMENTOS!AW436)=0,"SEM PAGAMENTO",IFERROR(IF(MATCH(MAX(PAGAMENTOS!M436,PAGAMENTOS!U436,PAGAMENTOS!AC436,PAGAMENTOS!AK436,PAGAMENTOS!AQ436,PAGAMENTOS!AW436),PAGAMENTOS!436:436,0)&gt;40,INDEX(PAGAMENTOS!436:436,MATCH(MAX(PAGAMENTOS!M436,PAGAMENTOS!U436,PAGAMENTOS!AC436,PAGAMENTOS!AK436,PAGAMENTOS!AQ436,PAGAMENTOS!AW436),PAGAMENTOS!436:436,0)-2)&amp;" P COMP.",IF(MATCH(MAX(PAGAMENTOS!M436,PAGAMENTOS!U436,PAGAMENTOS!AC436,PAGAMENTOS!AK436,PAGAMENTOS!AQ436,PAGAMENTOS!AW436),PAGAMENTOS!436:436,0)=13,"1ª P",IF(MATCH(MAX(PAGAMENTOS!M436,PAGAMENTOS!U436,PAGAMENTOS!AC436,PAGAMENTOS!AK436,PAGAMENTOS!AQ436,PAGAMENTOS!AW436),PAGAMENTOS!436:436,0)=21,"2ª P",IF(MATCH(MAX(PAGAMENTOS!M436,PAGAMENTOS!U436,PAGAMENTOS!AC436,PAGAMENTOS!AK436,PAGAMENTOS!AQ436,PAGAMENTOS!AW436),PAGAMENTOS!436:436,0)=29,"3ª P",IF(PAGAMENTOS!AC436=PAGAMENTOS!AK436,"4ª P","4ª P"))))),"SEM PAGAMENTO"))</f>
        <v>3ª P</v>
      </c>
      <c r="P436" s="11">
        <f>IF(MAX(PAGAMENTOS!M436,PAGAMENTOS!U436,PAGAMENTOS!AC436,PAGAMENTOS!AK436,PAGAMENTOS!AQ436,PAGAMENTOS!AW436)=0,"SEM PAGAMENTO",IFERROR(INDEX(PAGAMENTOS!436:436,MATCH(MAX(PAGAMENTOS!M436,PAGAMENTOS!U436,PAGAMENTOS!AC436,PAGAMENTOS!AK436,PAGAMENTOS!AQ436,PAGAMENTOS!AW436),PAGAMENTOS!436:436,0)-1),"SEM PAGAMENTO"))</f>
        <v>15079.53</v>
      </c>
      <c r="Q436" s="11">
        <f>SUM(PAGAMENTOS!G436,PAGAMENTOS!L436,PAGAMENTOS!T436,PAGAMENTOS!AB436,PAGAMENTOS!AJ436,PAGAMENTOS!AP436,PAGAMENTOS!AV436)</f>
        <v>75397.64</v>
      </c>
      <c r="R436" s="11">
        <f>SUM(PAGAMENTOS!G436,PAGAMENTOS!H436,PAGAMENTOS!L436,PAGAMENTOS!T436,PAGAMENTOS!AB436,PAGAMENTOS!AJ436,PAGAMENTOS!AP436,PAGAMENTOS!AV436)</f>
        <v>75397.64</v>
      </c>
      <c r="S436" s="17">
        <f t="shared" si="6"/>
        <v>1.0000001326301635</v>
      </c>
      <c r="T436" s="11">
        <f>IF(RIGHT(B436)="O",0,IF(AND(R436=0,PAGAMENTOS!H436&lt;&gt;0),0,K436-R436))</f>
        <v>-9.9999999947613105E-3</v>
      </c>
      <c r="U436" s="120" t="str">
        <f>IF(AND(OR(PAGAMENTOS!AG436&lt;&gt;"",PAGAMENTOS!AH436&lt;&gt;""),PAGAMENTOS!AK436=""),"4ª",IF(AND(OR(PAGAMENTOS!Y436&lt;&gt;"",PAGAMENTOS!Z436&lt;&gt;""),PAGAMENTOS!AC436=""),"3ª",IF(AND(OR(PAGAMENTOS!Q436&lt;&gt;"",PAGAMENTOS!R436&lt;&gt;""),PAGAMENTOS!U436=""),"2ª",IF(AND(OR(PAGAMENTOS!I436&lt;&gt;"",PAGAMENTOS!J436&lt;&gt;""),PAGAMENTOS!M436=""),"1ª","OK"))))</f>
        <v>OK</v>
      </c>
      <c r="V436" s="120" t="str">
        <f>IF(U436="4ª",IF(PAGAMENTOS!AH436="","AGUARDANDO VISTORIA","NO FINANCEIRO"),IF(U436="3ª",IF(PAGAMENTOS!Z436="","AGUARDANDO VISTORIA","NO FINANCEIRO"),IF(U436="2ª",IF(PAGAMENTOS!R436="","AGUARDANDO VISTORIA","NO FINANCEIRO"),IF(U436="1ª",IF(PAGAMENTOS!J436="","AGUARDANDO LIBERAÇÃO","NO FINANCEIRO"),"OK"))))</f>
        <v>OK</v>
      </c>
      <c r="W436" s="233" t="str">
        <f>IF(U436="4ª",IF(PAGAMENTOS!AH436="",PAGAMENTOS!AG436,PAGAMENTOS!AH436),IF(U436="3ª",IF(PAGAMENTOS!Z436="",PAGAMENTOS!Y436,PAGAMENTOS!Z436),IF(U436="2ª",IF(PAGAMENTOS!R436="",PAGAMENTOS!Q436,PAGAMENTOS!R436),IF(U436="1ª",IF(PAGAMENTOS!J436="",PAGAMENTOS!I436,PAGAMENTOS!J436),"OK"))))</f>
        <v>OK</v>
      </c>
      <c r="X436" s="18">
        <f>MAX(VISTORIA!Y436,VISTORIA!U436,VISTORIA!Q436,VISTORIA!M436,VISTORIA!I436)</f>
        <v>1</v>
      </c>
      <c r="Y436" s="18">
        <f>IF(VISTORIA!Y436&lt;&gt;"",VISTORIA!Y436,IF(VISTORIA!U436&lt;&gt;"",VISTORIA!U436,IF(VISTORIA!Q436&lt;&gt;"",VISTORIA!Q436,IF(VISTORIA!M436&lt;&gt;"",VISTORIA!M436,IF(VISTORIA!I436&lt;&gt;"",VISTORIA!I436,0)))))</f>
        <v>1</v>
      </c>
      <c r="Z436" s="233">
        <f>IF(VISTORIA!Y436&lt;&gt;"",VISTORIA!W436,IF(VISTORIA!U436&lt;&gt;"",VISTORIA!S436,IF(VISTORIA!Q436&lt;&gt;"",VISTORIA!O436,IF(VISTORIA!M436&lt;&gt;"",VISTORIA!K436,IF(VISTORIA!I436&lt;&gt;"",VISTORIA!G436,"NA")))))</f>
        <v>42054</v>
      </c>
      <c r="AA436" s="233">
        <f>IF(VISTORIA!Y436&lt;&gt;"",VISTORIA!X436,IF(VISTORIA!U436&lt;&gt;"",VISTORIA!T436,IF(VISTORIA!Q436&lt;&gt;"",VISTORIA!P436,IF(VISTORIA!M436&lt;&gt;"",VISTORIA!L436,IF(VISTORIA!I436&lt;&gt;"",VISTORIA!H436,"NA")))))</f>
        <v>42075</v>
      </c>
      <c r="AB436" s="233" t="str">
        <f>IF(OR(G436="AGUARDANDO PRESTAÇÃO DE CONTAS",G436="AGUARDANDO APROVAÇÃO PRESTAÇÃO DE CONTAS",G436="CONCLUÍDO"),"PTM CONCLUÍDO",IF(AND(VISTORIA!X436="",VISTORIA!W436&lt;&gt;""),VISTORIA!W436,IF(AND(VISTORIA!T436="",VISTORIA!S436&lt;&gt;""),VISTORIA!S436,IF(AND(VISTORIA!P436="",VISTORIA!O436&lt;&gt;""),VISTORIA!O436,IF(AND(VISTORIA!L436="",VISTORIA!K436&lt;&gt;""),VISTORIA!K436,IF(AND(VISTORIA!H436="",VISTORIA!G436&lt;&gt;""),VISTORIA!G436,"SEM PEDIDO"))))))</f>
        <v>SEM PEDIDO</v>
      </c>
      <c r="AC436" s="18" t="str">
        <f>IFERROR(INDEX('CONCLUSÃO INFORMAL'!436:436,MATCH(MAX('CONCLUSÃO INFORMAL'!H436,'CONCLUSÃO INFORMAL'!L436,'CONCLUSÃO INFORMAL'!P436),'CONCLUSÃO INFORMAL'!436:436,0)-1),"NÃO INFORMADO")</f>
        <v>NÃO INFORMADO</v>
      </c>
      <c r="AD436" s="233" t="str">
        <f>IFERROR(INDEX('CONCLUSÃO INFORMAL'!436:436,MATCH(MAX('CONCLUSÃO INFORMAL'!H436,'CONCLUSÃO INFORMAL'!L436,'CONCLUSÃO INFORMAL'!P436),'CONCLUSÃO INFORMAL'!436:436,0)),"NÃO INFORMADO")</f>
        <v>NÃO INFORMADO</v>
      </c>
      <c r="AE436" s="1950" t="str">
        <f>IFERROR(INDEX('CONCLUSÃO INFORMAL'!436:436,MATCH(MAX('CONCLUSÃO INFORMAL'!H436,'CONCLUSÃO INFORMAL'!L436,'CONCLUSÃO INFORMAL'!P436),'CONCLUSÃO INFORMAL'!436:436,0)+1),"NÃO INFORMADO")</f>
        <v>NÃO INFORMADO</v>
      </c>
    </row>
    <row r="437" spans="2:31" ht="43.5" x14ac:dyDescent="0.35">
      <c r="B437" s="7" t="str">
        <f>'INF GERAIS'!B437&amp;IFERROR(IF(INDEX(APOIO!$A$5:$A$50,MATCH('INF GERAIS'!N437,APOIO!$B$5:$B$50,0))="NÃO",APOIO!$A$2&amp;"NÃO VÁLIDO",""),"")</f>
        <v>2014.0411</v>
      </c>
      <c r="C437" s="1950" t="str">
        <f>'INF GERAIS'!C437</f>
        <v>AGRESTE MERIDIONAL</v>
      </c>
      <c r="D437" s="1950" t="str">
        <f>'INF GERAIS'!D437</f>
        <v>VENTUROSA</v>
      </c>
      <c r="E437" s="1950" t="str">
        <f>'INF GERAIS'!E437</f>
        <v>REFORMA DA PRAÇA APOLÔNIO CORDEIRO VAZ</v>
      </c>
      <c r="F437" s="1950" t="str">
        <f>'INF GERAIS'!G437</f>
        <v>NORMAL</v>
      </c>
      <c r="G437" s="1950" t="str">
        <f>'INF GERAIS'!N437</f>
        <v>E-FISCO (Baixado)</v>
      </c>
      <c r="H437" s="1950" t="str">
        <f>'INF GERAIS'!O437</f>
        <v>CONCLUÍDA</v>
      </c>
      <c r="I437" s="11">
        <f>'INF GERAIS'!I437</f>
        <v>754716.54749999999</v>
      </c>
      <c r="J437" s="11">
        <f>'INF GERAIS'!J437</f>
        <v>13432.24</v>
      </c>
      <c r="K437" s="11">
        <f>'INF GERAIS'!K437</f>
        <v>13432.24</v>
      </c>
      <c r="L437" s="11">
        <f>'INF GERAIS'!L437</f>
        <v>0</v>
      </c>
      <c r="M437" s="11">
        <f>'INF GERAIS'!M437</f>
        <v>0</v>
      </c>
      <c r="N437" s="233">
        <f>IF(MAX(PAGAMENTOS!M437,PAGAMENTOS!U437,PAGAMENTOS!AC437,PAGAMENTOS!AK437,PAGAMENTOS!AQ437,PAGAMENTOS!AW437)=0,"SEM PAGAMENTO",IFERROR(INDEX(PAGAMENTOS!437:437,MATCH(MAX(PAGAMENTOS!M437,PAGAMENTOS!U437,PAGAMENTOS!AC437,PAGAMENTOS!AK437,PAGAMENTOS!AQ437,PAGAMENTOS!AW437),PAGAMENTOS!437:437,0)),"SEM PAGAMENTO"))</f>
        <v>42237</v>
      </c>
      <c r="O437" s="120" t="str">
        <f>IF(MAX(PAGAMENTOS!M437,PAGAMENTOS!U437,PAGAMENTOS!AC437,PAGAMENTOS!AK437,PAGAMENTOS!AQ437,PAGAMENTOS!AW437)=0,"SEM PAGAMENTO",IFERROR(IF(MATCH(MAX(PAGAMENTOS!M437,PAGAMENTOS!U437,PAGAMENTOS!AC437,PAGAMENTOS!AK437,PAGAMENTOS!AQ437,PAGAMENTOS!AW437),PAGAMENTOS!437:437,0)&gt;40,INDEX(PAGAMENTOS!437:437,MATCH(MAX(PAGAMENTOS!M437,PAGAMENTOS!U437,PAGAMENTOS!AC437,PAGAMENTOS!AK437,PAGAMENTOS!AQ437,PAGAMENTOS!AW437),PAGAMENTOS!437:437,0)-2)&amp;" P COMP.",IF(MATCH(MAX(PAGAMENTOS!M437,PAGAMENTOS!U437,PAGAMENTOS!AC437,PAGAMENTOS!AK437,PAGAMENTOS!AQ437,PAGAMENTOS!AW437),PAGAMENTOS!437:437,0)=13,"1ª P",IF(MATCH(MAX(PAGAMENTOS!M437,PAGAMENTOS!U437,PAGAMENTOS!AC437,PAGAMENTOS!AK437,PAGAMENTOS!AQ437,PAGAMENTOS!AW437),PAGAMENTOS!437:437,0)=21,"2ª P",IF(MATCH(MAX(PAGAMENTOS!M437,PAGAMENTOS!U437,PAGAMENTOS!AC437,PAGAMENTOS!AK437,PAGAMENTOS!AQ437,PAGAMENTOS!AW437),PAGAMENTOS!437:437,0)=29,"3ª P",IF(PAGAMENTOS!AC437=PAGAMENTOS!AK437,"4ª P","4ª P"))))),"SEM PAGAMENTO"))</f>
        <v>3ª P</v>
      </c>
      <c r="P437" s="11">
        <f>IF(MAX(PAGAMENTOS!M437,PAGAMENTOS!U437,PAGAMENTOS!AC437,PAGAMENTOS!AK437,PAGAMENTOS!AQ437,PAGAMENTOS!AW437)=0,"SEM PAGAMENTO",IFERROR(INDEX(PAGAMENTOS!437:437,MATCH(MAX(PAGAMENTOS!M437,PAGAMENTOS!U437,PAGAMENTOS!AC437,PAGAMENTOS!AK437,PAGAMENTOS!AQ437,PAGAMENTOS!AW437),PAGAMENTOS!437:437,0)-1),"SEM PAGAMENTO"))</f>
        <v>2686.45</v>
      </c>
      <c r="Q437" s="11">
        <f>SUM(PAGAMENTOS!G437,PAGAMENTOS!L437,PAGAMENTOS!T437,PAGAMENTOS!AB437,PAGAMENTOS!AJ437,PAGAMENTOS!AP437,PAGAMENTOS!AV437)</f>
        <v>13432.240000000002</v>
      </c>
      <c r="R437" s="11">
        <f>SUM(PAGAMENTOS!G437,PAGAMENTOS!H437,PAGAMENTOS!L437,PAGAMENTOS!T437,PAGAMENTOS!AB437,PAGAMENTOS!AJ437,PAGAMENTOS!AP437,PAGAMENTOS!AV437)</f>
        <v>13432.240000000002</v>
      </c>
      <c r="S437" s="17">
        <f t="shared" si="6"/>
        <v>1.0000000000000002</v>
      </c>
      <c r="T437" s="11">
        <f>IF(RIGHT(B437)="O",0,IF(AND(R437=0,PAGAMENTOS!H437&lt;&gt;0),0,K437-R437))</f>
        <v>-1.8189894035458565E-12</v>
      </c>
      <c r="U437" s="120" t="str">
        <f>IF(AND(OR(PAGAMENTOS!AG437&lt;&gt;"",PAGAMENTOS!AH437&lt;&gt;""),PAGAMENTOS!AK437=""),"4ª",IF(AND(OR(PAGAMENTOS!Y437&lt;&gt;"",PAGAMENTOS!Z437&lt;&gt;""),PAGAMENTOS!AC437=""),"3ª",IF(AND(OR(PAGAMENTOS!Q437&lt;&gt;"",PAGAMENTOS!R437&lt;&gt;""),PAGAMENTOS!U437=""),"2ª",IF(AND(OR(PAGAMENTOS!I437&lt;&gt;"",PAGAMENTOS!J437&lt;&gt;""),PAGAMENTOS!M437=""),"1ª","OK"))))</f>
        <v>OK</v>
      </c>
      <c r="V437" s="120" t="str">
        <f>IF(U437="4ª",IF(PAGAMENTOS!AH437="","AGUARDANDO VISTORIA","NO FINANCEIRO"),IF(U437="3ª",IF(PAGAMENTOS!Z437="","AGUARDANDO VISTORIA","NO FINANCEIRO"),IF(U437="2ª",IF(PAGAMENTOS!R437="","AGUARDANDO VISTORIA","NO FINANCEIRO"),IF(U437="1ª",IF(PAGAMENTOS!J437="","AGUARDANDO LIBERAÇÃO","NO FINANCEIRO"),"OK"))))</f>
        <v>OK</v>
      </c>
      <c r="W437" s="233" t="str">
        <f>IF(U437="4ª",IF(PAGAMENTOS!AH437="",PAGAMENTOS!AG437,PAGAMENTOS!AH437),IF(U437="3ª",IF(PAGAMENTOS!Z437="",PAGAMENTOS!Y437,PAGAMENTOS!Z437),IF(U437="2ª",IF(PAGAMENTOS!R437="",PAGAMENTOS!Q437,PAGAMENTOS!R437),IF(U437="1ª",IF(PAGAMENTOS!J437="",PAGAMENTOS!I437,PAGAMENTOS!J437),"OK"))))</f>
        <v>OK</v>
      </c>
      <c r="X437" s="18">
        <f>MAX(VISTORIA!Y437,VISTORIA!U437,VISTORIA!Q437,VISTORIA!M437,VISTORIA!I437)</f>
        <v>1</v>
      </c>
      <c r="Y437" s="18">
        <f>IF(VISTORIA!Y437&lt;&gt;"",VISTORIA!Y437,IF(VISTORIA!U437&lt;&gt;"",VISTORIA!U437,IF(VISTORIA!Q437&lt;&gt;"",VISTORIA!Q437,IF(VISTORIA!M437&lt;&gt;"",VISTORIA!M437,IF(VISTORIA!I437&lt;&gt;"",VISTORIA!I437,0)))))</f>
        <v>1</v>
      </c>
      <c r="Z437" s="233">
        <f>IF(VISTORIA!Y437&lt;&gt;"",VISTORIA!W437,IF(VISTORIA!U437&lt;&gt;"",VISTORIA!S437,IF(VISTORIA!Q437&lt;&gt;"",VISTORIA!O437,IF(VISTORIA!M437&lt;&gt;"",VISTORIA!K437,IF(VISTORIA!I437&lt;&gt;"",VISTORIA!G437,"NA")))))</f>
        <v>42018</v>
      </c>
      <c r="AA437" s="233">
        <f>IF(VISTORIA!Y437&lt;&gt;"",VISTORIA!X437,IF(VISTORIA!U437&lt;&gt;"",VISTORIA!T437,IF(VISTORIA!Q437&lt;&gt;"",VISTORIA!P437,IF(VISTORIA!M437&lt;&gt;"",VISTORIA!L437,IF(VISTORIA!I437&lt;&gt;"",VISTORIA!H437,"NA")))))</f>
        <v>42177</v>
      </c>
      <c r="AB437" s="233" t="str">
        <f>IF(OR(G437="AGUARDANDO PRESTAÇÃO DE CONTAS",G437="AGUARDANDO APROVAÇÃO PRESTAÇÃO DE CONTAS",G437="CONCLUÍDO"),"PTM CONCLUÍDO",IF(AND(VISTORIA!X437="",VISTORIA!W437&lt;&gt;""),VISTORIA!W437,IF(AND(VISTORIA!T437="",VISTORIA!S437&lt;&gt;""),VISTORIA!S437,IF(AND(VISTORIA!P437="",VISTORIA!O437&lt;&gt;""),VISTORIA!O437,IF(AND(VISTORIA!L437="",VISTORIA!K437&lt;&gt;""),VISTORIA!K437,IF(AND(VISTORIA!H437="",VISTORIA!G437&lt;&gt;""),VISTORIA!G437,"SEM PEDIDO"))))))</f>
        <v>SEM PEDIDO</v>
      </c>
      <c r="AC437" s="18" t="str">
        <f>IFERROR(INDEX('CONCLUSÃO INFORMAL'!437:437,MATCH(MAX('CONCLUSÃO INFORMAL'!H437,'CONCLUSÃO INFORMAL'!L437,'CONCLUSÃO INFORMAL'!P437),'CONCLUSÃO INFORMAL'!437:437,0)-1),"NÃO INFORMADO")</f>
        <v>NÃO INFORMADO</v>
      </c>
      <c r="AD437" s="233" t="str">
        <f>IFERROR(INDEX('CONCLUSÃO INFORMAL'!437:437,MATCH(MAX('CONCLUSÃO INFORMAL'!H437,'CONCLUSÃO INFORMAL'!L437,'CONCLUSÃO INFORMAL'!P437),'CONCLUSÃO INFORMAL'!437:437,0)),"NÃO INFORMADO")</f>
        <v>NÃO INFORMADO</v>
      </c>
      <c r="AE437" s="1950" t="str">
        <f>IFERROR(INDEX('CONCLUSÃO INFORMAL'!437:437,MATCH(MAX('CONCLUSÃO INFORMAL'!H437,'CONCLUSÃO INFORMAL'!L437,'CONCLUSÃO INFORMAL'!P437),'CONCLUSÃO INFORMAL'!437:437,0)+1),"NÃO INFORMADO")</f>
        <v>NÃO INFORMADO</v>
      </c>
    </row>
    <row r="438" spans="2:31" ht="58" x14ac:dyDescent="0.35">
      <c r="B438" s="7" t="str">
        <f>'INF GERAIS'!B438&amp;IFERROR(IF(INDEX(APOIO!$A$5:$A$50,MATCH('INF GERAIS'!N438,APOIO!$B$5:$B$50,0))="NÃO",APOIO!$A$2&amp;"NÃO VÁLIDO",""),"")</f>
        <v>2014.0412</v>
      </c>
      <c r="C438" s="1950" t="str">
        <f>'INF GERAIS'!C438</f>
        <v>SERTÃO CENTRAL</v>
      </c>
      <c r="D438" s="1950" t="str">
        <f>'INF GERAIS'!D438</f>
        <v>VERDEJANTE</v>
      </c>
      <c r="E438" s="1950" t="str">
        <f>'INF GERAIS'!E438</f>
        <v>CONSTRUÇÃO DA PRAÇA DONA ZEFINHA, NO POVOADO DE GROSSOS, ZONA RURAL</v>
      </c>
      <c r="F438" s="1950" t="str">
        <f>'INF GERAIS'!G438</f>
        <v>NORMAL</v>
      </c>
      <c r="G438" s="12" t="str">
        <f>'INF GERAIS'!N438</f>
        <v>EM CONFERÊNCIA PARA TEMAI</v>
      </c>
      <c r="H438" s="1950" t="str">
        <f>'INF GERAIS'!O438</f>
        <v>CONCLUÍDA</v>
      </c>
      <c r="I438" s="11">
        <f>'INF GERAIS'!I438</f>
        <v>452829.9366666667</v>
      </c>
      <c r="J438" s="11">
        <f>'INF GERAIS'!J438</f>
        <v>406087.26</v>
      </c>
      <c r="K438" s="11">
        <f>'INF GERAIS'!K438</f>
        <v>382711.03999999998</v>
      </c>
      <c r="L438" s="11">
        <f>'INF GERAIS'!L438</f>
        <v>0</v>
      </c>
      <c r="M438" s="11">
        <f>'INF GERAIS'!M438</f>
        <v>23376.22</v>
      </c>
      <c r="N438" s="233">
        <f>IF(MAX(PAGAMENTOS!M438,PAGAMENTOS!U438,PAGAMENTOS!AC438,PAGAMENTOS!AK438,PAGAMENTOS!AQ438,PAGAMENTOS!AW438)=0,"SEM PAGAMENTO",IFERROR(INDEX(PAGAMENTOS!438:438,MATCH(MAX(PAGAMENTOS!M438,PAGAMENTOS!U438,PAGAMENTOS!AC438,PAGAMENTOS!AK438,PAGAMENTOS!AQ438,PAGAMENTOS!AW438),PAGAMENTOS!438:438,0)),"SEM PAGAMENTO"))</f>
        <v>42863</v>
      </c>
      <c r="O438" s="120" t="str">
        <f>IF(MAX(PAGAMENTOS!M438,PAGAMENTOS!U438,PAGAMENTOS!AC438,PAGAMENTOS!AK438,PAGAMENTOS!AQ438,PAGAMENTOS!AW438)=0,"SEM PAGAMENTO",IFERROR(IF(MATCH(MAX(PAGAMENTOS!M438,PAGAMENTOS!U438,PAGAMENTOS!AC438,PAGAMENTOS!AK438,PAGAMENTOS!AQ438,PAGAMENTOS!AW438),PAGAMENTOS!438:438,0)&gt;40,INDEX(PAGAMENTOS!438:438,MATCH(MAX(PAGAMENTOS!M438,PAGAMENTOS!U438,PAGAMENTOS!AC438,PAGAMENTOS!AK438,PAGAMENTOS!AQ438,PAGAMENTOS!AW438),PAGAMENTOS!438:438,0)-2)&amp;" P COMP.",IF(MATCH(MAX(PAGAMENTOS!M438,PAGAMENTOS!U438,PAGAMENTOS!AC438,PAGAMENTOS!AK438,PAGAMENTOS!AQ438,PAGAMENTOS!AW438),PAGAMENTOS!438:438,0)=13,"1ª P",IF(MATCH(MAX(PAGAMENTOS!M438,PAGAMENTOS!U438,PAGAMENTOS!AC438,PAGAMENTOS!AK438,PAGAMENTOS!AQ438,PAGAMENTOS!AW438),PAGAMENTOS!438:438,0)=21,"2ª P",IF(MATCH(MAX(PAGAMENTOS!M438,PAGAMENTOS!U438,PAGAMENTOS!AC438,PAGAMENTOS!AK438,PAGAMENTOS!AQ438,PAGAMENTOS!AW438),PAGAMENTOS!438:438,0)=29,"3ª P",IF(PAGAMENTOS!AC438=PAGAMENTOS!AK438,"4ª P","4ª P"))))),"SEM PAGAMENTO"))</f>
        <v>3ª P</v>
      </c>
      <c r="P438" s="11">
        <f>IF(MAX(PAGAMENTOS!M438,PAGAMENTOS!U438,PAGAMENTOS!AC438,PAGAMENTOS!AK438,PAGAMENTOS!AQ438,PAGAMENTOS!AW438)=0,"SEM PAGAMENTO",IFERROR(INDEX(PAGAMENTOS!438:438,MATCH(MAX(PAGAMENTOS!M438,PAGAMENTOS!U438,PAGAMENTOS!AC438,PAGAMENTOS!AK438,PAGAMENTOS!AQ438,PAGAMENTOS!AW438),PAGAMENTOS!438:438,0)-1),"SEM PAGAMENTO"))</f>
        <v>76542.12</v>
      </c>
      <c r="Q438" s="11">
        <f>SUM(PAGAMENTOS!G438,PAGAMENTOS!L438,PAGAMENTOS!T438,PAGAMENTOS!AB438,PAGAMENTOS!AJ438,PAGAMENTOS!AP438,PAGAMENTOS!AV438)</f>
        <v>382710.95</v>
      </c>
      <c r="R438" s="11">
        <f>SUM(PAGAMENTOS!G438,PAGAMENTOS!H438,PAGAMENTOS!L438,PAGAMENTOS!T438,PAGAMENTOS!AB438,PAGAMENTOS!AJ438,PAGAMENTOS!AP438,PAGAMENTOS!AV438)</f>
        <v>382710.95</v>
      </c>
      <c r="S438" s="17">
        <f t="shared" si="6"/>
        <v>0.99999976483563169</v>
      </c>
      <c r="T438" s="11">
        <f>IF(RIGHT(B438)="O",0,IF(AND(R438=0,PAGAMENTOS!H438&lt;&gt;0),0,K438-R438))</f>
        <v>8.999999996740371E-2</v>
      </c>
      <c r="U438" s="120" t="str">
        <f>IF(AND(OR(PAGAMENTOS!AG438&lt;&gt;"",PAGAMENTOS!AH438&lt;&gt;""),PAGAMENTOS!AK438=""),"4ª",IF(AND(OR(PAGAMENTOS!Y438&lt;&gt;"",PAGAMENTOS!Z438&lt;&gt;""),PAGAMENTOS!AC438=""),"3ª",IF(AND(OR(PAGAMENTOS!Q438&lt;&gt;"",PAGAMENTOS!R438&lt;&gt;""),PAGAMENTOS!U438=""),"2ª",IF(AND(OR(PAGAMENTOS!I438&lt;&gt;"",PAGAMENTOS!J438&lt;&gt;""),PAGAMENTOS!M438=""),"1ª","OK"))))</f>
        <v>OK</v>
      </c>
      <c r="V438" s="120" t="str">
        <f>IF(U438="4ª",IF(PAGAMENTOS!AH438="","AGUARDANDO VISTORIA","NO FINANCEIRO"),IF(U438="3ª",IF(PAGAMENTOS!Z438="","AGUARDANDO VISTORIA","NO FINANCEIRO"),IF(U438="2ª",IF(PAGAMENTOS!R438="","AGUARDANDO VISTORIA","NO FINANCEIRO"),IF(U438="1ª",IF(PAGAMENTOS!J438="","AGUARDANDO LIBERAÇÃO","NO FINANCEIRO"),"OK"))))</f>
        <v>OK</v>
      </c>
      <c r="W438" s="233" t="str">
        <f>IF(U438="4ª",IF(PAGAMENTOS!AH438="",PAGAMENTOS!AG438,PAGAMENTOS!AH438),IF(U438="3ª",IF(PAGAMENTOS!Z438="",PAGAMENTOS!Y438,PAGAMENTOS!Z438),IF(U438="2ª",IF(PAGAMENTOS!R438="",PAGAMENTOS!Q438,PAGAMENTOS!R438),IF(U438="1ª",IF(PAGAMENTOS!J438="",PAGAMENTOS!I438,PAGAMENTOS!J438),"OK"))))</f>
        <v>OK</v>
      </c>
      <c r="X438" s="18">
        <f>MAX(VISTORIA!Y438,VISTORIA!U438,VISTORIA!Q438,VISTORIA!M438,VISTORIA!I438)</f>
        <v>1</v>
      </c>
      <c r="Y438" s="18">
        <f>IF(VISTORIA!Y438&lt;&gt;"",VISTORIA!Y438,IF(VISTORIA!U438&lt;&gt;"",VISTORIA!U438,IF(VISTORIA!Q438&lt;&gt;"",VISTORIA!Q438,IF(VISTORIA!M438&lt;&gt;"",VISTORIA!M438,IF(VISTORIA!I438&lt;&gt;"",VISTORIA!I438,0)))))</f>
        <v>1</v>
      </c>
      <c r="Z438" s="233">
        <f>IF(VISTORIA!Y438&lt;&gt;"",VISTORIA!W438,IF(VISTORIA!U438&lt;&gt;"",VISTORIA!S438,IF(VISTORIA!Q438&lt;&gt;"",VISTORIA!O438,IF(VISTORIA!M438&lt;&gt;"",VISTORIA!K438,IF(VISTORIA!I438&lt;&gt;"",VISTORIA!G438,"NA")))))</f>
        <v>42417</v>
      </c>
      <c r="AA438" s="233">
        <f>IF(VISTORIA!Y438&lt;&gt;"",VISTORIA!X438,IF(VISTORIA!U438&lt;&gt;"",VISTORIA!T438,IF(VISTORIA!Q438&lt;&gt;"",VISTORIA!P438,IF(VISTORIA!M438&lt;&gt;"",VISTORIA!L438,IF(VISTORIA!I438&lt;&gt;"",VISTORIA!H438,"NA")))))</f>
        <v>42605</v>
      </c>
      <c r="AB438" s="233" t="str">
        <f>IF(OR(G438="AGUARDANDO PRESTAÇÃO DE CONTAS",G438="AGUARDANDO APROVAÇÃO PRESTAÇÃO DE CONTAS",G438="CONCLUÍDO"),"PTM CONCLUÍDO",IF(AND(VISTORIA!X438="",VISTORIA!W438&lt;&gt;""),VISTORIA!W438,IF(AND(VISTORIA!T438="",VISTORIA!S438&lt;&gt;""),VISTORIA!S438,IF(AND(VISTORIA!P438="",VISTORIA!O438&lt;&gt;""),VISTORIA!O438,IF(AND(VISTORIA!L438="",VISTORIA!K438&lt;&gt;""),VISTORIA!K438,IF(AND(VISTORIA!H438="",VISTORIA!G438&lt;&gt;""),VISTORIA!G438,"SEM PEDIDO"))))))</f>
        <v>SEM PEDIDO</v>
      </c>
      <c r="AC438" s="18" t="str">
        <f>IFERROR(INDEX('CONCLUSÃO INFORMAL'!438:438,MATCH(MAX('CONCLUSÃO INFORMAL'!H438,'CONCLUSÃO INFORMAL'!L438,'CONCLUSÃO INFORMAL'!P438),'CONCLUSÃO INFORMAL'!438:438,0)-1),"NÃO INFORMADO")</f>
        <v>NÃO INFORMADO</v>
      </c>
      <c r="AD438" s="233" t="str">
        <f>IFERROR(INDEX('CONCLUSÃO INFORMAL'!438:438,MATCH(MAX('CONCLUSÃO INFORMAL'!H438,'CONCLUSÃO INFORMAL'!L438,'CONCLUSÃO INFORMAL'!P438),'CONCLUSÃO INFORMAL'!438:438,0)),"NÃO INFORMADO")</f>
        <v>NÃO INFORMADO</v>
      </c>
      <c r="AE438" s="1950" t="str">
        <f>IFERROR(INDEX('CONCLUSÃO INFORMAL'!438:438,MATCH(MAX('CONCLUSÃO INFORMAL'!H438,'CONCLUSÃO INFORMAL'!L438,'CONCLUSÃO INFORMAL'!P438),'CONCLUSÃO INFORMAL'!438:438,0)+1),"NÃO INFORMADO")</f>
        <v>NÃO INFORMADO</v>
      </c>
    </row>
    <row r="439" spans="2:31" ht="43.5" x14ac:dyDescent="0.35">
      <c r="B439" s="7" t="str">
        <f>'INF GERAIS'!B439&amp;IFERROR(IF(INDEX(APOIO!$A$5:$A$50,MATCH('INF GERAIS'!N439,APOIO!$B$5:$B$50,0))="NÃO",APOIO!$A$2&amp;"NÃO VÁLIDO",""),"")</f>
        <v>2014.0413</v>
      </c>
      <c r="C439" s="1950" t="str">
        <f>'INF GERAIS'!C439</f>
        <v>SERTÃO CENTRAL</v>
      </c>
      <c r="D439" s="1950" t="str">
        <f>'INF GERAIS'!D439</f>
        <v>VERDEJANTE</v>
      </c>
      <c r="E439" s="1950" t="str">
        <f>'INF GERAIS'!E439</f>
        <v>DRENAGEM SUPERFICIAL DE ÁGUAS PLUVIAIS E PAVIMENTAÇÃO DE VIAS</v>
      </c>
      <c r="F439" s="1950" t="str">
        <f>'INF GERAIS'!G439</f>
        <v>NORMAL</v>
      </c>
      <c r="G439" s="12" t="str">
        <f>'INF GERAIS'!N439</f>
        <v>EM CONFERÊNCIA PARA TEMAI</v>
      </c>
      <c r="H439" s="1950" t="str">
        <f>'INF GERAIS'!O439</f>
        <v>CONCLUÍDA</v>
      </c>
      <c r="I439" s="11">
        <f>'INF GERAIS'!I439</f>
        <v>452829.9366666667</v>
      </c>
      <c r="J439" s="11">
        <f>'INF GERAIS'!J439</f>
        <v>70112.06</v>
      </c>
      <c r="K439" s="11">
        <f>'INF GERAIS'!K439</f>
        <v>70112.06</v>
      </c>
      <c r="L439" s="11">
        <f>'INF GERAIS'!L439</f>
        <v>0</v>
      </c>
      <c r="M439" s="11">
        <f>'INF GERAIS'!M439</f>
        <v>0</v>
      </c>
      <c r="N439" s="233">
        <f>IF(MAX(PAGAMENTOS!M439,PAGAMENTOS!U439,PAGAMENTOS!AC439,PAGAMENTOS!AK439,PAGAMENTOS!AQ439,PAGAMENTOS!AW439)=0,"SEM PAGAMENTO",IFERROR(INDEX(PAGAMENTOS!439:439,MATCH(MAX(PAGAMENTOS!M439,PAGAMENTOS!U439,PAGAMENTOS!AC439,PAGAMENTOS!AK439,PAGAMENTOS!AQ439,PAGAMENTOS!AW439),PAGAMENTOS!439:439,0)),"SEM PAGAMENTO"))</f>
        <v>42570</v>
      </c>
      <c r="O439" s="120" t="str">
        <f>IF(MAX(PAGAMENTOS!M439,PAGAMENTOS!U439,PAGAMENTOS!AC439,PAGAMENTOS!AK439,PAGAMENTOS!AQ439,PAGAMENTOS!AW439)=0,"SEM PAGAMENTO",IFERROR(IF(MATCH(MAX(PAGAMENTOS!M439,PAGAMENTOS!U439,PAGAMENTOS!AC439,PAGAMENTOS!AK439,PAGAMENTOS!AQ439,PAGAMENTOS!AW439),PAGAMENTOS!439:439,0)&gt;40,INDEX(PAGAMENTOS!439:439,MATCH(MAX(PAGAMENTOS!M439,PAGAMENTOS!U439,PAGAMENTOS!AC439,PAGAMENTOS!AK439,PAGAMENTOS!AQ439,PAGAMENTOS!AW439),PAGAMENTOS!439:439,0)-2)&amp;" P COMP.",IF(MATCH(MAX(PAGAMENTOS!M439,PAGAMENTOS!U439,PAGAMENTOS!AC439,PAGAMENTOS!AK439,PAGAMENTOS!AQ439,PAGAMENTOS!AW439),PAGAMENTOS!439:439,0)=13,"1ª P",IF(MATCH(MAX(PAGAMENTOS!M439,PAGAMENTOS!U439,PAGAMENTOS!AC439,PAGAMENTOS!AK439,PAGAMENTOS!AQ439,PAGAMENTOS!AW439),PAGAMENTOS!439:439,0)=21,"2ª P",IF(MATCH(MAX(PAGAMENTOS!M439,PAGAMENTOS!U439,PAGAMENTOS!AC439,PAGAMENTOS!AK439,PAGAMENTOS!AQ439,PAGAMENTOS!AW439),PAGAMENTOS!439:439,0)=29,"3ª P",IF(PAGAMENTOS!AC439=PAGAMENTOS!AK439,"4ª P","4ª P"))))),"SEM PAGAMENTO"))</f>
        <v>3ª P</v>
      </c>
      <c r="P439" s="11">
        <f>IF(MAX(PAGAMENTOS!M439,PAGAMENTOS!U439,PAGAMENTOS!AC439,PAGAMENTOS!AK439,PAGAMENTOS!AQ439,PAGAMENTOS!AW439)=0,"SEM PAGAMENTO",IFERROR(INDEX(PAGAMENTOS!439:439,MATCH(MAX(PAGAMENTOS!M439,PAGAMENTOS!U439,PAGAMENTOS!AC439,PAGAMENTOS!AK439,PAGAMENTOS!AQ439,PAGAMENTOS!AW439),PAGAMENTOS!439:439,0)-1),"SEM PAGAMENTO"))</f>
        <v>14022.4</v>
      </c>
      <c r="Q439" s="11">
        <f>SUM(PAGAMENTOS!G439,PAGAMENTOS!L439,PAGAMENTOS!T439,PAGAMENTOS!AB439,PAGAMENTOS!AJ439,PAGAMENTOS!AP439,PAGAMENTOS!AV439)</f>
        <v>70112.06</v>
      </c>
      <c r="R439" s="11">
        <f>SUM(PAGAMENTOS!G439,PAGAMENTOS!H439,PAGAMENTOS!L439,PAGAMENTOS!T439,PAGAMENTOS!AB439,PAGAMENTOS!AJ439,PAGAMENTOS!AP439,PAGAMENTOS!AV439)</f>
        <v>70112.06</v>
      </c>
      <c r="S439" s="17">
        <f t="shared" si="6"/>
        <v>1</v>
      </c>
      <c r="T439" s="11">
        <f>IF(RIGHT(B439)="O",0,IF(AND(R439=0,PAGAMENTOS!H439&lt;&gt;0),0,K439-R439))</f>
        <v>0</v>
      </c>
      <c r="U439" s="120" t="str">
        <f>IF(AND(OR(PAGAMENTOS!AG439&lt;&gt;"",PAGAMENTOS!AH439&lt;&gt;""),PAGAMENTOS!AK439=""),"4ª",IF(AND(OR(PAGAMENTOS!Y439&lt;&gt;"",PAGAMENTOS!Z439&lt;&gt;""),PAGAMENTOS!AC439=""),"3ª",IF(AND(OR(PAGAMENTOS!Q439&lt;&gt;"",PAGAMENTOS!R439&lt;&gt;""),PAGAMENTOS!U439=""),"2ª",IF(AND(OR(PAGAMENTOS!I439&lt;&gt;"",PAGAMENTOS!J439&lt;&gt;""),PAGAMENTOS!M439=""),"1ª","OK"))))</f>
        <v>OK</v>
      </c>
      <c r="V439" s="120" t="str">
        <f>IF(U439="4ª",IF(PAGAMENTOS!AH439="","AGUARDANDO VISTORIA","NO FINANCEIRO"),IF(U439="3ª",IF(PAGAMENTOS!Z439="","AGUARDANDO VISTORIA","NO FINANCEIRO"),IF(U439="2ª",IF(PAGAMENTOS!R439="","AGUARDANDO VISTORIA","NO FINANCEIRO"),IF(U439="1ª",IF(PAGAMENTOS!J439="","AGUARDANDO LIBERAÇÃO","NO FINANCEIRO"),"OK"))))</f>
        <v>OK</v>
      </c>
      <c r="W439" s="233" t="str">
        <f>IF(U439="4ª",IF(PAGAMENTOS!AH439="",PAGAMENTOS!AG439,PAGAMENTOS!AH439),IF(U439="3ª",IF(PAGAMENTOS!Z439="",PAGAMENTOS!Y439,PAGAMENTOS!Z439),IF(U439="2ª",IF(PAGAMENTOS!R439="",PAGAMENTOS!Q439,PAGAMENTOS!R439),IF(U439="1ª",IF(PAGAMENTOS!J439="",PAGAMENTOS!I439,PAGAMENTOS!J439),"OK"))))</f>
        <v>OK</v>
      </c>
      <c r="X439" s="18">
        <f>MAX(VISTORIA!Y439,VISTORIA!U439,VISTORIA!Q439,VISTORIA!M439,VISTORIA!I439)</f>
        <v>1</v>
      </c>
      <c r="Y439" s="18">
        <f>IF(VISTORIA!Y439&lt;&gt;"",VISTORIA!Y439,IF(VISTORIA!U439&lt;&gt;"",VISTORIA!U439,IF(VISTORIA!Q439&lt;&gt;"",VISTORIA!Q439,IF(VISTORIA!M439&lt;&gt;"",VISTORIA!M439,IF(VISTORIA!I439&lt;&gt;"",VISTORIA!I439,0)))))</f>
        <v>1</v>
      </c>
      <c r="Z439" s="233">
        <f>IF(VISTORIA!Y439&lt;&gt;"",VISTORIA!W439,IF(VISTORIA!U439&lt;&gt;"",VISTORIA!S439,IF(VISTORIA!Q439&lt;&gt;"",VISTORIA!O439,IF(VISTORIA!M439&lt;&gt;"",VISTORIA!K439,IF(VISTORIA!I439&lt;&gt;"",VISTORIA!G439,"NA")))))</f>
        <v>42417</v>
      </c>
      <c r="AA439" s="233">
        <f>IF(VISTORIA!Y439&lt;&gt;"",VISTORIA!X439,IF(VISTORIA!U439&lt;&gt;"",VISTORIA!T439,IF(VISTORIA!Q439&lt;&gt;"",VISTORIA!P439,IF(VISTORIA!M439&lt;&gt;"",VISTORIA!L439,IF(VISTORIA!I439&lt;&gt;"",VISTORIA!H439,"NA")))))</f>
        <v>42493</v>
      </c>
      <c r="AB439" s="233" t="str">
        <f>IF(OR(G439="AGUARDANDO PRESTAÇÃO DE CONTAS",G439="AGUARDANDO APROVAÇÃO PRESTAÇÃO DE CONTAS",G439="CONCLUÍDO"),"PTM CONCLUÍDO",IF(AND(VISTORIA!X439="",VISTORIA!W439&lt;&gt;""),VISTORIA!W439,IF(AND(VISTORIA!T439="",VISTORIA!S439&lt;&gt;""),VISTORIA!S439,IF(AND(VISTORIA!P439="",VISTORIA!O439&lt;&gt;""),VISTORIA!O439,IF(AND(VISTORIA!L439="",VISTORIA!K439&lt;&gt;""),VISTORIA!K439,IF(AND(VISTORIA!H439="",VISTORIA!G439&lt;&gt;""),VISTORIA!G439,"SEM PEDIDO"))))))</f>
        <v>SEM PEDIDO</v>
      </c>
      <c r="AC439" s="18" t="str">
        <f>IFERROR(INDEX('CONCLUSÃO INFORMAL'!439:439,MATCH(MAX('CONCLUSÃO INFORMAL'!H439,'CONCLUSÃO INFORMAL'!L439,'CONCLUSÃO INFORMAL'!P439),'CONCLUSÃO INFORMAL'!439:439,0)-1),"NÃO INFORMADO")</f>
        <v>NÃO INFORMADO</v>
      </c>
      <c r="AD439" s="233" t="str">
        <f>IFERROR(INDEX('CONCLUSÃO INFORMAL'!439:439,MATCH(MAX('CONCLUSÃO INFORMAL'!H439,'CONCLUSÃO INFORMAL'!L439,'CONCLUSÃO INFORMAL'!P439),'CONCLUSÃO INFORMAL'!439:439,0)),"NÃO INFORMADO")</f>
        <v>NÃO INFORMADO</v>
      </c>
      <c r="AE439" s="1950" t="str">
        <f>IFERROR(INDEX('CONCLUSÃO INFORMAL'!439:439,MATCH(MAX('CONCLUSÃO INFORMAL'!H439,'CONCLUSÃO INFORMAL'!L439,'CONCLUSÃO INFORMAL'!P439),'CONCLUSÃO INFORMAL'!439:439,0)+1),"NÃO INFORMADO")</f>
        <v>NÃO INFORMADO</v>
      </c>
    </row>
    <row r="440" spans="2:31" ht="43.5" x14ac:dyDescent="0.35">
      <c r="B440" s="7" t="str">
        <f>'INF GERAIS'!B440&amp;IFERROR(IF(INDEX(APOIO!$A$5:$A$50,MATCH('INF GERAIS'!N440,APOIO!$B$5:$B$50,0))="NÃO",APOIO!$A$2&amp;"NÃO VÁLIDO",""),"")</f>
        <v>2014.0414</v>
      </c>
      <c r="C440" s="1950" t="str">
        <f>'INF GERAIS'!C440</f>
        <v>AGRESTE SETENTRIONAL</v>
      </c>
      <c r="D440" s="1950" t="str">
        <f>'INF GERAIS'!D440</f>
        <v>VERTENTE DO LÉRIO</v>
      </c>
      <c r="E440" s="1950" t="str">
        <f>'INF GERAIS'!E440</f>
        <v>CONSTRUÇÃO DA PONTE SOBRE RIACHO DA BALANÇA</v>
      </c>
      <c r="F440" s="1950" t="str">
        <f>'INF GERAIS'!G440</f>
        <v>NORMAL</v>
      </c>
      <c r="G440" s="12" t="str">
        <f>'INF GERAIS'!N440</f>
        <v>EM CONFERÊNCIA PARA TEMAI</v>
      </c>
      <c r="H440" s="1950" t="str">
        <f>'INF GERAIS'!O440</f>
        <v>CONCLUÍDA</v>
      </c>
      <c r="I440" s="11">
        <f>'INF GERAIS'!I440</f>
        <v>452829.9366666667</v>
      </c>
      <c r="J440" s="11">
        <f>'INF GERAIS'!J440</f>
        <v>153752.19</v>
      </c>
      <c r="K440" s="11">
        <f>'INF GERAIS'!K440</f>
        <v>147916.97</v>
      </c>
      <c r="L440" s="11">
        <f>'INF GERAIS'!L440</f>
        <v>0</v>
      </c>
      <c r="M440" s="11">
        <f>'INF GERAIS'!M440</f>
        <v>5835.22</v>
      </c>
      <c r="N440" s="233">
        <f>IF(MAX(PAGAMENTOS!M440,PAGAMENTOS!U440,PAGAMENTOS!AC440,PAGAMENTOS!AK440,PAGAMENTOS!AQ440,PAGAMENTOS!AW440)=0,"SEM PAGAMENTO",IFERROR(INDEX(PAGAMENTOS!440:440,MATCH(MAX(PAGAMENTOS!M440,PAGAMENTOS!U440,PAGAMENTOS!AC440,PAGAMENTOS!AK440,PAGAMENTOS!AQ440,PAGAMENTOS!AW440),PAGAMENTOS!440:440,0)),"SEM PAGAMENTO"))</f>
        <v>42641</v>
      </c>
      <c r="O440" s="120" t="str">
        <f>IF(MAX(PAGAMENTOS!M440,PAGAMENTOS!U440,PAGAMENTOS!AC440,PAGAMENTOS!AK440,PAGAMENTOS!AQ440,PAGAMENTOS!AW440)=0,"SEM PAGAMENTO",IFERROR(IF(MATCH(MAX(PAGAMENTOS!M440,PAGAMENTOS!U440,PAGAMENTOS!AC440,PAGAMENTOS!AK440,PAGAMENTOS!AQ440,PAGAMENTOS!AW440),PAGAMENTOS!440:440,0)&gt;40,INDEX(PAGAMENTOS!440:440,MATCH(MAX(PAGAMENTOS!M440,PAGAMENTOS!U440,PAGAMENTOS!AC440,PAGAMENTOS!AK440,PAGAMENTOS!AQ440,PAGAMENTOS!AW440),PAGAMENTOS!440:440,0)-2)&amp;" P COMP.",IF(MATCH(MAX(PAGAMENTOS!M440,PAGAMENTOS!U440,PAGAMENTOS!AC440,PAGAMENTOS!AK440,PAGAMENTOS!AQ440,PAGAMENTOS!AW440),PAGAMENTOS!440:440,0)=13,"1ª P",IF(MATCH(MAX(PAGAMENTOS!M440,PAGAMENTOS!U440,PAGAMENTOS!AC440,PAGAMENTOS!AK440,PAGAMENTOS!AQ440,PAGAMENTOS!AW440),PAGAMENTOS!440:440,0)=21,"2ª P",IF(MATCH(MAX(PAGAMENTOS!M440,PAGAMENTOS!U440,PAGAMENTOS!AC440,PAGAMENTOS!AK440,PAGAMENTOS!AQ440,PAGAMENTOS!AW440),PAGAMENTOS!440:440,0)=29,"3ª P",IF(PAGAMENTOS!AC440=PAGAMENTOS!AK440,"4ª P","4ª P"))))),"SEM PAGAMENTO"))</f>
        <v>3ª P</v>
      </c>
      <c r="P440" s="11">
        <f>IF(MAX(PAGAMENTOS!M440,PAGAMENTOS!U440,PAGAMENTOS!AC440,PAGAMENTOS!AK440,PAGAMENTOS!AQ440,PAGAMENTOS!AW440)=0,"SEM PAGAMENTO",IFERROR(INDEX(PAGAMENTOS!440:440,MATCH(MAX(PAGAMENTOS!M440,PAGAMENTOS!U440,PAGAMENTOS!AC440,PAGAMENTOS!AK440,PAGAMENTOS!AQ440,PAGAMENTOS!AW440),PAGAMENTOS!440:440,0)-1),"SEM PAGAMENTO"))</f>
        <v>36979.24</v>
      </c>
      <c r="Q440" s="11">
        <f>SUM(PAGAMENTOS!G440,PAGAMENTOS!L440,PAGAMENTOS!T440,PAGAMENTOS!AB440,PAGAMENTOS!AJ440,PAGAMENTOS!AP440,PAGAMENTOS!AV440)</f>
        <v>147916.98000000001</v>
      </c>
      <c r="R440" s="11">
        <f>SUM(PAGAMENTOS!G440,PAGAMENTOS!H440,PAGAMENTOS!L440,PAGAMENTOS!T440,PAGAMENTOS!AB440,PAGAMENTOS!AJ440,PAGAMENTOS!AP440,PAGAMENTOS!AV440)</f>
        <v>147916.98000000001</v>
      </c>
      <c r="S440" s="17">
        <f t="shared" si="6"/>
        <v>1.0000000676054952</v>
      </c>
      <c r="T440" s="11">
        <f>IF(RIGHT(B440)="O",0,IF(AND(R440=0,PAGAMENTOS!H440&lt;&gt;0),0,K440-R440))</f>
        <v>-1.0000000009313226E-2</v>
      </c>
      <c r="U440" s="120" t="str">
        <f>IF(AND(OR(PAGAMENTOS!AG440&lt;&gt;"",PAGAMENTOS!AH440&lt;&gt;""),PAGAMENTOS!AK440=""),"4ª",IF(AND(OR(PAGAMENTOS!Y440&lt;&gt;"",PAGAMENTOS!Z440&lt;&gt;""),PAGAMENTOS!AC440=""),"3ª",IF(AND(OR(PAGAMENTOS!Q440&lt;&gt;"",PAGAMENTOS!R440&lt;&gt;""),PAGAMENTOS!U440=""),"2ª",IF(AND(OR(PAGAMENTOS!I440&lt;&gt;"",PAGAMENTOS!J440&lt;&gt;""),PAGAMENTOS!M440=""),"1ª","OK"))))</f>
        <v>OK</v>
      </c>
      <c r="V440" s="120" t="str">
        <f>IF(U440="4ª",IF(PAGAMENTOS!AH440="","AGUARDANDO VISTORIA","NO FINANCEIRO"),IF(U440="3ª",IF(PAGAMENTOS!Z440="","AGUARDANDO VISTORIA","NO FINANCEIRO"),IF(U440="2ª",IF(PAGAMENTOS!R440="","AGUARDANDO VISTORIA","NO FINANCEIRO"),IF(U440="1ª",IF(PAGAMENTOS!J440="","AGUARDANDO LIBERAÇÃO","NO FINANCEIRO"),"OK"))))</f>
        <v>OK</v>
      </c>
      <c r="W440" s="233" t="str">
        <f>IF(U440="4ª",IF(PAGAMENTOS!AH440="",PAGAMENTOS!AG440,PAGAMENTOS!AH440),IF(U440="3ª",IF(PAGAMENTOS!Z440="",PAGAMENTOS!Y440,PAGAMENTOS!Z440),IF(U440="2ª",IF(PAGAMENTOS!R440="",PAGAMENTOS!Q440,PAGAMENTOS!R440),IF(U440="1ª",IF(PAGAMENTOS!J440="",PAGAMENTOS!I440,PAGAMENTOS!J440),"OK"))))</f>
        <v>OK</v>
      </c>
      <c r="X440" s="18">
        <f>MAX(VISTORIA!Y440,VISTORIA!U440,VISTORIA!Q440,VISTORIA!M440,VISTORIA!I440)</f>
        <v>0.6</v>
      </c>
      <c r="Y440" s="18">
        <f>IF(VISTORIA!Y440&lt;&gt;"",VISTORIA!Y440,IF(VISTORIA!U440&lt;&gt;"",VISTORIA!U440,IF(VISTORIA!Q440&lt;&gt;"",VISTORIA!Q440,IF(VISTORIA!M440&lt;&gt;"",VISTORIA!M440,IF(VISTORIA!I440&lt;&gt;"",VISTORIA!I440,0)))))</f>
        <v>0.6</v>
      </c>
      <c r="Z440" s="233">
        <f>IF(VISTORIA!Y440&lt;&gt;"",VISTORIA!W440,IF(VISTORIA!U440&lt;&gt;"",VISTORIA!S440,IF(VISTORIA!Q440&lt;&gt;"",VISTORIA!O440,IF(VISTORIA!M440&lt;&gt;"",VISTORIA!K440,IF(VISTORIA!I440&lt;&gt;"",VISTORIA!G440,"NA")))))</f>
        <v>42499</v>
      </c>
      <c r="AA440" s="233">
        <f>IF(VISTORIA!Y440&lt;&gt;"",VISTORIA!X440,IF(VISTORIA!U440&lt;&gt;"",VISTORIA!T440,IF(VISTORIA!Q440&lt;&gt;"",VISTORIA!P440,IF(VISTORIA!M440&lt;&gt;"",VISTORIA!L440,IF(VISTORIA!I440&lt;&gt;"",VISTORIA!H440,"NA")))))</f>
        <v>42549</v>
      </c>
      <c r="AB440" s="233" t="str">
        <f>IF(OR(G440="AGUARDANDO PRESTAÇÃO DE CONTAS",G440="AGUARDANDO APROVAÇÃO PRESTAÇÃO DE CONTAS",G440="CONCLUÍDO"),"PTM CONCLUÍDO",IF(AND(VISTORIA!X440="",VISTORIA!W440&lt;&gt;""),VISTORIA!W440,IF(AND(VISTORIA!T440="",VISTORIA!S440&lt;&gt;""),VISTORIA!S440,IF(AND(VISTORIA!P440="",VISTORIA!O440&lt;&gt;""),VISTORIA!O440,IF(AND(VISTORIA!L440="",VISTORIA!K440&lt;&gt;""),VISTORIA!K440,IF(AND(VISTORIA!H440="",VISTORIA!G440&lt;&gt;""),VISTORIA!G440,"SEM PEDIDO"))))))</f>
        <v>SEM PEDIDO</v>
      </c>
      <c r="AC440" s="18" t="str">
        <f>IFERROR(INDEX('CONCLUSÃO INFORMAL'!440:440,MATCH(MAX('CONCLUSÃO INFORMAL'!H440,'CONCLUSÃO INFORMAL'!L440,'CONCLUSÃO INFORMAL'!P440),'CONCLUSÃO INFORMAL'!440:440,0)-1),"NÃO INFORMADO")</f>
        <v>NÃO INFORMADO</v>
      </c>
      <c r="AD440" s="233" t="str">
        <f>IFERROR(INDEX('CONCLUSÃO INFORMAL'!440:440,MATCH(MAX('CONCLUSÃO INFORMAL'!H440,'CONCLUSÃO INFORMAL'!L440,'CONCLUSÃO INFORMAL'!P440),'CONCLUSÃO INFORMAL'!440:440,0)),"NÃO INFORMADO")</f>
        <v>NÃO INFORMADO</v>
      </c>
      <c r="AE440" s="1950" t="str">
        <f>IFERROR(INDEX('CONCLUSÃO INFORMAL'!440:440,MATCH(MAX('CONCLUSÃO INFORMAL'!H440,'CONCLUSÃO INFORMAL'!L440,'CONCLUSÃO INFORMAL'!P440),'CONCLUSÃO INFORMAL'!440:440,0)+1),"NÃO INFORMADO")</f>
        <v>NÃO INFORMADO</v>
      </c>
    </row>
    <row r="441" spans="2:31" ht="58" x14ac:dyDescent="0.35">
      <c r="B441" s="7" t="str">
        <f>'INF GERAIS'!B441&amp;IFERROR(IF(INDEX(APOIO!$A$5:$A$50,MATCH('INF GERAIS'!N441,APOIO!$B$5:$B$50,0))="NÃO",APOIO!$A$2&amp;"NÃO VÁLIDO",""),"")</f>
        <v>2014.0415</v>
      </c>
      <c r="C441" s="1950" t="str">
        <f>'INF GERAIS'!C441</f>
        <v>AGRESTE SETENTRIONAL</v>
      </c>
      <c r="D441" s="1950" t="str">
        <f>'INF GERAIS'!D441</f>
        <v>VERTENTE DO LÉRIO</v>
      </c>
      <c r="E441" s="1950" t="str">
        <f>'INF GERAIS'!E441</f>
        <v>PAVIMENTAÇÃO EM PARALELEPÍPEDOS GRANÍTICOS NO SÍTIO EMBEBEDADO</v>
      </c>
      <c r="F441" s="1950" t="str">
        <f>'INF GERAIS'!G441</f>
        <v>NORMAL</v>
      </c>
      <c r="G441" s="1950" t="str">
        <f>'INF GERAIS'!N441</f>
        <v>PC APROVADA COM RESSALVA</v>
      </c>
      <c r="H441" s="1950" t="str">
        <f>'INF GERAIS'!O441</f>
        <v>CONCLUÍDA</v>
      </c>
      <c r="I441" s="11">
        <f>'INF GERAIS'!I441</f>
        <v>452829.9366666667</v>
      </c>
      <c r="J441" s="11">
        <f>'INF GERAIS'!J441</f>
        <v>105113.86</v>
      </c>
      <c r="K441" s="11">
        <f>'INF GERAIS'!K441</f>
        <v>105113.86</v>
      </c>
      <c r="L441" s="11">
        <f>'INF GERAIS'!L441</f>
        <v>0</v>
      </c>
      <c r="M441" s="11">
        <f>'INF GERAIS'!M441</f>
        <v>0</v>
      </c>
      <c r="N441" s="233">
        <f>IF(MAX(PAGAMENTOS!M441,PAGAMENTOS!U441,PAGAMENTOS!AC441,PAGAMENTOS!AK441,PAGAMENTOS!AQ441,PAGAMENTOS!AW441)=0,"SEM PAGAMENTO",IFERROR(INDEX(PAGAMENTOS!441:441,MATCH(MAX(PAGAMENTOS!M441,PAGAMENTOS!U441,PAGAMENTOS!AC441,PAGAMENTOS!AK441,PAGAMENTOS!AQ441,PAGAMENTOS!AW441),PAGAMENTOS!441:441,0)),"SEM PAGAMENTO"))</f>
        <v>42965</v>
      </c>
      <c r="O441" s="120" t="str">
        <f>IF(MAX(PAGAMENTOS!M441,PAGAMENTOS!U441,PAGAMENTOS!AC441,PAGAMENTOS!AK441,PAGAMENTOS!AQ441,PAGAMENTOS!AW441)=0,"SEM PAGAMENTO",IFERROR(IF(MATCH(MAX(PAGAMENTOS!M441,PAGAMENTOS!U441,PAGAMENTOS!AC441,PAGAMENTOS!AK441,PAGAMENTOS!AQ441,PAGAMENTOS!AW441),PAGAMENTOS!441:441,0)&gt;40,INDEX(PAGAMENTOS!441:441,MATCH(MAX(PAGAMENTOS!M441,PAGAMENTOS!U441,PAGAMENTOS!AC441,PAGAMENTOS!AK441,PAGAMENTOS!AQ441,PAGAMENTOS!AW441),PAGAMENTOS!441:441,0)-2)&amp;" P COMP.",IF(MATCH(MAX(PAGAMENTOS!M441,PAGAMENTOS!U441,PAGAMENTOS!AC441,PAGAMENTOS!AK441,PAGAMENTOS!AQ441,PAGAMENTOS!AW441),PAGAMENTOS!441:441,0)=13,"1ª P",IF(MATCH(MAX(PAGAMENTOS!M441,PAGAMENTOS!U441,PAGAMENTOS!AC441,PAGAMENTOS!AK441,PAGAMENTOS!AQ441,PAGAMENTOS!AW441),PAGAMENTOS!441:441,0)=21,"2ª P",IF(MATCH(MAX(PAGAMENTOS!M441,PAGAMENTOS!U441,PAGAMENTOS!AC441,PAGAMENTOS!AK441,PAGAMENTOS!AQ441,PAGAMENTOS!AW441),PAGAMENTOS!441:441,0)=29,"3ª P",IF(PAGAMENTOS!AC441=PAGAMENTOS!AK441,"4ª P","4ª P"))))),"SEM PAGAMENTO"))</f>
        <v>4ª P</v>
      </c>
      <c r="P441" s="11">
        <f>IF(MAX(PAGAMENTOS!M441,PAGAMENTOS!U441,PAGAMENTOS!AC441,PAGAMENTOS!AK441,PAGAMENTOS!AQ441,PAGAMENTOS!AW441)=0,"SEM PAGAMENTO",IFERROR(INDEX(PAGAMENTOS!441:441,MATCH(MAX(PAGAMENTOS!M441,PAGAMENTOS!U441,PAGAMENTOS!AC441,PAGAMENTOS!AK441,PAGAMENTOS!AQ441,PAGAMENTOS!AW441),PAGAMENTOS!441:441,0)-1),"SEM PAGAMENTO"))</f>
        <v>20928.02</v>
      </c>
      <c r="Q441" s="11">
        <f>SUM(PAGAMENTOS!G441,PAGAMENTOS!L441,PAGAMENTOS!T441,PAGAMENTOS!AB441,PAGAMENTOS!AJ441,PAGAMENTOS!AP441,PAGAMENTOS!AV441)</f>
        <v>105113.86</v>
      </c>
      <c r="R441" s="11">
        <f>SUM(PAGAMENTOS!G441,PAGAMENTOS!H441,PAGAMENTOS!L441,PAGAMENTOS!T441,PAGAMENTOS!AB441,PAGAMENTOS!AJ441,PAGAMENTOS!AP441,PAGAMENTOS!AV441)</f>
        <v>105113.86</v>
      </c>
      <c r="S441" s="17">
        <f t="shared" si="6"/>
        <v>1</v>
      </c>
      <c r="T441" s="11">
        <f>IF(RIGHT(B441)="O",0,IF(AND(R441=0,PAGAMENTOS!H441&lt;&gt;0),0,K441-R441))</f>
        <v>0</v>
      </c>
      <c r="U441" s="120" t="str">
        <f>IF(AND(OR(PAGAMENTOS!AG441&lt;&gt;"",PAGAMENTOS!AH441&lt;&gt;""),PAGAMENTOS!AK441=""),"4ª",IF(AND(OR(PAGAMENTOS!Y441&lt;&gt;"",PAGAMENTOS!Z441&lt;&gt;""),PAGAMENTOS!AC441=""),"3ª",IF(AND(OR(PAGAMENTOS!Q441&lt;&gt;"",PAGAMENTOS!R441&lt;&gt;""),PAGAMENTOS!U441=""),"2ª",IF(AND(OR(PAGAMENTOS!I441&lt;&gt;"",PAGAMENTOS!J441&lt;&gt;""),PAGAMENTOS!M441=""),"1ª","OK"))))</f>
        <v>OK</v>
      </c>
      <c r="V441" s="120" t="str">
        <f>IF(U441="4ª",IF(PAGAMENTOS!AH441="","AGUARDANDO VISTORIA","NO FINANCEIRO"),IF(U441="3ª",IF(PAGAMENTOS!Z441="","AGUARDANDO VISTORIA","NO FINANCEIRO"),IF(U441="2ª",IF(PAGAMENTOS!R441="","AGUARDANDO VISTORIA","NO FINANCEIRO"),IF(U441="1ª",IF(PAGAMENTOS!J441="","AGUARDANDO LIBERAÇÃO","NO FINANCEIRO"),"OK"))))</f>
        <v>OK</v>
      </c>
      <c r="W441" s="233" t="str">
        <f>IF(U441="4ª",IF(PAGAMENTOS!AH441="",PAGAMENTOS!AG441,PAGAMENTOS!AH441),IF(U441="3ª",IF(PAGAMENTOS!Z441="",PAGAMENTOS!Y441,PAGAMENTOS!Z441),IF(U441="2ª",IF(PAGAMENTOS!R441="",PAGAMENTOS!Q441,PAGAMENTOS!R441),IF(U441="1ª",IF(PAGAMENTOS!J441="",PAGAMENTOS!I441,PAGAMENTOS!J441),"OK"))))</f>
        <v>OK</v>
      </c>
      <c r="X441" s="18">
        <f>MAX(VISTORIA!Y441,VISTORIA!U441,VISTORIA!Q441,VISTORIA!M441,VISTORIA!I441)</f>
        <v>1</v>
      </c>
      <c r="Y441" s="18">
        <f>IF(VISTORIA!Y441&lt;&gt;"",VISTORIA!Y441,IF(VISTORIA!U441&lt;&gt;"",VISTORIA!U441,IF(VISTORIA!Q441&lt;&gt;"",VISTORIA!Q441,IF(VISTORIA!M441&lt;&gt;"",VISTORIA!M441,IF(VISTORIA!I441&lt;&gt;"",VISTORIA!I441,0)))))</f>
        <v>1</v>
      </c>
      <c r="Z441" s="233">
        <f>IF(VISTORIA!Y441&lt;&gt;"",VISTORIA!W441,IF(VISTORIA!U441&lt;&gt;"",VISTORIA!S441,IF(VISTORIA!Q441&lt;&gt;"",VISTORIA!O441,IF(VISTORIA!M441&lt;&gt;"",VISTORIA!K441,IF(VISTORIA!I441&lt;&gt;"",VISTORIA!G441,"NA")))))</f>
        <v>42717</v>
      </c>
      <c r="AA441" s="233">
        <f>IF(VISTORIA!Y441&lt;&gt;"",VISTORIA!X441,IF(VISTORIA!U441&lt;&gt;"",VISTORIA!T441,IF(VISTORIA!Q441&lt;&gt;"",VISTORIA!P441,IF(VISTORIA!M441&lt;&gt;"",VISTORIA!L441,IF(VISTORIA!I441&lt;&gt;"",VISTORIA!H441,"NA")))))</f>
        <v>42815</v>
      </c>
      <c r="AB441" s="233" t="str">
        <f>IF(OR(G441="AGUARDANDO PRESTAÇÃO DE CONTAS",G441="AGUARDANDO APROVAÇÃO PRESTAÇÃO DE CONTAS",G441="CONCLUÍDO"),"PTM CONCLUÍDO",IF(AND(VISTORIA!X441="",VISTORIA!W441&lt;&gt;""),VISTORIA!W441,IF(AND(VISTORIA!T441="",VISTORIA!S441&lt;&gt;""),VISTORIA!S441,IF(AND(VISTORIA!P441="",VISTORIA!O441&lt;&gt;""),VISTORIA!O441,IF(AND(VISTORIA!L441="",VISTORIA!K441&lt;&gt;""),VISTORIA!K441,IF(AND(VISTORIA!H441="",VISTORIA!G441&lt;&gt;""),VISTORIA!G441,"SEM PEDIDO"))))))</f>
        <v>SEM PEDIDO</v>
      </c>
      <c r="AC441" s="18" t="str">
        <f>IFERROR(INDEX('CONCLUSÃO INFORMAL'!441:441,MATCH(MAX('CONCLUSÃO INFORMAL'!H441,'CONCLUSÃO INFORMAL'!L441,'CONCLUSÃO INFORMAL'!P441),'CONCLUSÃO INFORMAL'!441:441,0)-1),"NÃO INFORMADO")</f>
        <v>NÃO INFORMADO</v>
      </c>
      <c r="AD441" s="233" t="str">
        <f>IFERROR(INDEX('CONCLUSÃO INFORMAL'!441:441,MATCH(MAX('CONCLUSÃO INFORMAL'!H441,'CONCLUSÃO INFORMAL'!L441,'CONCLUSÃO INFORMAL'!P441),'CONCLUSÃO INFORMAL'!441:441,0)),"NÃO INFORMADO")</f>
        <v>NÃO INFORMADO</v>
      </c>
      <c r="AE441" s="1950" t="str">
        <f>IFERROR(INDEX('CONCLUSÃO INFORMAL'!441:441,MATCH(MAX('CONCLUSÃO INFORMAL'!H441,'CONCLUSÃO INFORMAL'!L441,'CONCLUSÃO INFORMAL'!P441),'CONCLUSÃO INFORMAL'!441:441,0)+1),"NÃO INFORMADO")</f>
        <v>NÃO INFORMADO</v>
      </c>
    </row>
    <row r="442" spans="2:31" ht="58" x14ac:dyDescent="0.35">
      <c r="B442" s="7" t="str">
        <f>'INF GERAIS'!B442&amp;IFERROR(IF(INDEX(APOIO!$A$5:$A$50,MATCH('INF GERAIS'!N442,APOIO!$B$5:$B$50,0))="NÃO",APOIO!$A$2&amp;"NÃO VÁLIDO",""),"")</f>
        <v>2014.0416</v>
      </c>
      <c r="C442" s="1950" t="str">
        <f>'INF GERAIS'!C442</f>
        <v>AGRESTE SETENTRIONAL</v>
      </c>
      <c r="D442" s="1950" t="str">
        <f>'INF GERAIS'!D442</f>
        <v>VERTENTE DO LÉRIO</v>
      </c>
      <c r="E442" s="1950" t="str">
        <f>'INF GERAIS'!E442</f>
        <v>PAVIMENTAÇÃO EM PARALELEPÍPEDOS GRANÍTICOS NO SÍTIO CAJÁ DE MARTINS</v>
      </c>
      <c r="F442" s="1950" t="str">
        <f>'INF GERAIS'!G442</f>
        <v>NORMAL</v>
      </c>
      <c r="G442" s="12" t="str">
        <f>'INF GERAIS'!N442</f>
        <v>EM CONFERÊNCIA PARA TEMAI</v>
      </c>
      <c r="H442" s="1950" t="str">
        <f>'INF GERAIS'!O442</f>
        <v>CONCLUÍDA</v>
      </c>
      <c r="I442" s="11">
        <f>'INF GERAIS'!I442</f>
        <v>452829.9366666667</v>
      </c>
      <c r="J442" s="11">
        <f>'INF GERAIS'!J442</f>
        <v>81742.44</v>
      </c>
      <c r="K442" s="11">
        <f>'INF GERAIS'!K442</f>
        <v>81742.44</v>
      </c>
      <c r="L442" s="11">
        <f>'INF GERAIS'!L442</f>
        <v>0</v>
      </c>
      <c r="M442" s="11">
        <f>'INF GERAIS'!M442</f>
        <v>0</v>
      </c>
      <c r="N442" s="233">
        <f>IF(MAX(PAGAMENTOS!M442,PAGAMENTOS!U442,PAGAMENTOS!AC442,PAGAMENTOS!AK442,PAGAMENTOS!AQ442,PAGAMENTOS!AW442)=0,"SEM PAGAMENTO",IFERROR(INDEX(PAGAMENTOS!442:442,MATCH(MAX(PAGAMENTOS!M442,PAGAMENTOS!U442,PAGAMENTOS!AC442,PAGAMENTOS!AK442,PAGAMENTOS!AQ442,PAGAMENTOS!AW442),PAGAMENTOS!442:442,0)),"SEM PAGAMENTO"))</f>
        <v>42915</v>
      </c>
      <c r="O442" s="120" t="str">
        <f>IF(MAX(PAGAMENTOS!M442,PAGAMENTOS!U442,PAGAMENTOS!AC442,PAGAMENTOS!AK442,PAGAMENTOS!AQ442,PAGAMENTOS!AW442)=0,"SEM PAGAMENTO",IFERROR(IF(MATCH(MAX(PAGAMENTOS!M442,PAGAMENTOS!U442,PAGAMENTOS!AC442,PAGAMENTOS!AK442,PAGAMENTOS!AQ442,PAGAMENTOS!AW442),PAGAMENTOS!442:442,0)&gt;40,INDEX(PAGAMENTOS!442:442,MATCH(MAX(PAGAMENTOS!M442,PAGAMENTOS!U442,PAGAMENTOS!AC442,PAGAMENTOS!AK442,PAGAMENTOS!AQ442,PAGAMENTOS!AW442),PAGAMENTOS!442:442,0)-2)&amp;" P COMP.",IF(MATCH(MAX(PAGAMENTOS!M442,PAGAMENTOS!U442,PAGAMENTOS!AC442,PAGAMENTOS!AK442,PAGAMENTOS!AQ442,PAGAMENTOS!AW442),PAGAMENTOS!442:442,0)=13,"1ª P",IF(MATCH(MAX(PAGAMENTOS!M442,PAGAMENTOS!U442,PAGAMENTOS!AC442,PAGAMENTOS!AK442,PAGAMENTOS!AQ442,PAGAMENTOS!AW442),PAGAMENTOS!442:442,0)=21,"2ª P",IF(MATCH(MAX(PAGAMENTOS!M442,PAGAMENTOS!U442,PAGAMENTOS!AC442,PAGAMENTOS!AK442,PAGAMENTOS!AQ442,PAGAMENTOS!AW442),PAGAMENTOS!442:442,0)=29,"3ª P",IF(PAGAMENTOS!AC442=PAGAMENTOS!AK442,"4ª P","4ª P"))))),"SEM PAGAMENTO"))</f>
        <v>4ª P</v>
      </c>
      <c r="P442" s="11">
        <f>IF(MAX(PAGAMENTOS!M442,PAGAMENTOS!U442,PAGAMENTOS!AC442,PAGAMENTOS!AK442,PAGAMENTOS!AQ442,PAGAMENTOS!AW442)=0,"SEM PAGAMENTO",IFERROR(INDEX(PAGAMENTOS!442:442,MATCH(MAX(PAGAMENTOS!M442,PAGAMENTOS!U442,PAGAMENTOS!AC442,PAGAMENTOS!AK442,PAGAMENTOS!AQ442,PAGAMENTOS!AW442),PAGAMENTOS!442:442,0)-1),"SEM PAGAMENTO"))</f>
        <v>1824.2</v>
      </c>
      <c r="Q442" s="11">
        <f>SUM(PAGAMENTOS!G442,PAGAMENTOS!L442,PAGAMENTOS!T442,PAGAMENTOS!AB442,PAGAMENTOS!AJ442,PAGAMENTOS!AP442,PAGAMENTOS!AV442)</f>
        <v>81742.44</v>
      </c>
      <c r="R442" s="11">
        <f>SUM(PAGAMENTOS!G442,PAGAMENTOS!H442,PAGAMENTOS!L442,PAGAMENTOS!T442,PAGAMENTOS!AB442,PAGAMENTOS!AJ442,PAGAMENTOS!AP442,PAGAMENTOS!AV442)</f>
        <v>81742.44</v>
      </c>
      <c r="S442" s="17">
        <f t="shared" si="6"/>
        <v>1</v>
      </c>
      <c r="T442" s="11">
        <f>IF(RIGHT(B442)="O",0,IF(AND(R442=0,PAGAMENTOS!H442&lt;&gt;0),0,K442-R442))</f>
        <v>0</v>
      </c>
      <c r="U442" s="120" t="str">
        <f>IF(AND(OR(PAGAMENTOS!AG442&lt;&gt;"",PAGAMENTOS!AH442&lt;&gt;""),PAGAMENTOS!AK442=""),"4ª",IF(AND(OR(PAGAMENTOS!Y442&lt;&gt;"",PAGAMENTOS!Z442&lt;&gt;""),PAGAMENTOS!AC442=""),"3ª",IF(AND(OR(PAGAMENTOS!Q442&lt;&gt;"",PAGAMENTOS!R442&lt;&gt;""),PAGAMENTOS!U442=""),"2ª",IF(AND(OR(PAGAMENTOS!I442&lt;&gt;"",PAGAMENTOS!J442&lt;&gt;""),PAGAMENTOS!M442=""),"1ª","OK"))))</f>
        <v>OK</v>
      </c>
      <c r="V442" s="120" t="str">
        <f>IF(U442="4ª",IF(PAGAMENTOS!AH442="","AGUARDANDO VISTORIA","NO FINANCEIRO"),IF(U442="3ª",IF(PAGAMENTOS!Z442="","AGUARDANDO VISTORIA","NO FINANCEIRO"),IF(U442="2ª",IF(PAGAMENTOS!R442="","AGUARDANDO VISTORIA","NO FINANCEIRO"),IF(U442="1ª",IF(PAGAMENTOS!J442="","AGUARDANDO LIBERAÇÃO","NO FINANCEIRO"),"OK"))))</f>
        <v>OK</v>
      </c>
      <c r="W442" s="233" t="str">
        <f>IF(U442="4ª",IF(PAGAMENTOS!AH442="",PAGAMENTOS!AG442,PAGAMENTOS!AH442),IF(U442="3ª",IF(PAGAMENTOS!Z442="",PAGAMENTOS!Y442,PAGAMENTOS!Z442),IF(U442="2ª",IF(PAGAMENTOS!R442="",PAGAMENTOS!Q442,PAGAMENTOS!R442),IF(U442="1ª",IF(PAGAMENTOS!J442="",PAGAMENTOS!I442,PAGAMENTOS!J442),"OK"))))</f>
        <v>OK</v>
      </c>
      <c r="X442" s="18">
        <f>MAX(VISTORIA!Y442,VISTORIA!U442,VISTORIA!Q442,VISTORIA!M442,VISTORIA!I442)</f>
        <v>1</v>
      </c>
      <c r="Y442" s="18">
        <f>IF(VISTORIA!Y442&lt;&gt;"",VISTORIA!Y442,IF(VISTORIA!U442&lt;&gt;"",VISTORIA!U442,IF(VISTORIA!Q442&lt;&gt;"",VISTORIA!Q442,IF(VISTORIA!M442&lt;&gt;"",VISTORIA!M442,IF(VISTORIA!I442&lt;&gt;"",VISTORIA!I442,0)))))</f>
        <v>1</v>
      </c>
      <c r="Z442" s="233">
        <f>IF(VISTORIA!Y442&lt;&gt;"",VISTORIA!W442,IF(VISTORIA!U442&lt;&gt;"",VISTORIA!S442,IF(VISTORIA!Q442&lt;&gt;"",VISTORIA!O442,IF(VISTORIA!M442&lt;&gt;"",VISTORIA!K442,IF(VISTORIA!I442&lt;&gt;"",VISTORIA!G442,"NA")))))</f>
        <v>42717</v>
      </c>
      <c r="AA442" s="233">
        <f>IF(VISTORIA!Y442&lt;&gt;"",VISTORIA!X442,IF(VISTORIA!U442&lt;&gt;"",VISTORIA!T442,IF(VISTORIA!Q442&lt;&gt;"",VISTORIA!P442,IF(VISTORIA!M442&lt;&gt;"",VISTORIA!L442,IF(VISTORIA!I442&lt;&gt;"",VISTORIA!H442,"NA")))))</f>
        <v>42815</v>
      </c>
      <c r="AB442" s="233" t="str">
        <f>IF(OR(G442="AGUARDANDO PRESTAÇÃO DE CONTAS",G442="AGUARDANDO APROVAÇÃO PRESTAÇÃO DE CONTAS",G442="CONCLUÍDO"),"PTM CONCLUÍDO",IF(AND(VISTORIA!X442="",VISTORIA!W442&lt;&gt;""),VISTORIA!W442,IF(AND(VISTORIA!T442="",VISTORIA!S442&lt;&gt;""),VISTORIA!S442,IF(AND(VISTORIA!P442="",VISTORIA!O442&lt;&gt;""),VISTORIA!O442,IF(AND(VISTORIA!L442="",VISTORIA!K442&lt;&gt;""),VISTORIA!K442,IF(AND(VISTORIA!H442="",VISTORIA!G442&lt;&gt;""),VISTORIA!G442,"SEM PEDIDO"))))))</f>
        <v>SEM PEDIDO</v>
      </c>
      <c r="AC442" s="18" t="str">
        <f>IFERROR(INDEX('CONCLUSÃO INFORMAL'!442:442,MATCH(MAX('CONCLUSÃO INFORMAL'!H442,'CONCLUSÃO INFORMAL'!L442,'CONCLUSÃO INFORMAL'!P442),'CONCLUSÃO INFORMAL'!442:442,0)-1),"NÃO INFORMADO")</f>
        <v>NÃO INFORMADO</v>
      </c>
      <c r="AD442" s="233" t="str">
        <f>IFERROR(INDEX('CONCLUSÃO INFORMAL'!442:442,MATCH(MAX('CONCLUSÃO INFORMAL'!H442,'CONCLUSÃO INFORMAL'!L442,'CONCLUSÃO INFORMAL'!P442),'CONCLUSÃO INFORMAL'!442:442,0)),"NÃO INFORMADO")</f>
        <v>NÃO INFORMADO</v>
      </c>
      <c r="AE442" s="1950" t="str">
        <f>IFERROR(INDEX('CONCLUSÃO INFORMAL'!442:442,MATCH(MAX('CONCLUSÃO INFORMAL'!H442,'CONCLUSÃO INFORMAL'!L442,'CONCLUSÃO INFORMAL'!P442),'CONCLUSÃO INFORMAL'!442:442,0)+1),"NÃO INFORMADO")</f>
        <v>NÃO INFORMADO</v>
      </c>
    </row>
    <row r="443" spans="2:31" ht="43.5" x14ac:dyDescent="0.35">
      <c r="B443" s="7" t="str">
        <f>'INF GERAIS'!B443&amp;IFERROR(IF(INDEX(APOIO!$A$5:$A$50,MATCH('INF GERAIS'!N443,APOIO!$B$5:$B$50,0))="NÃO",APOIO!$A$2&amp;"NÃO VÁLIDO",""),"")</f>
        <v>2014.0417</v>
      </c>
      <c r="C443" s="1950" t="str">
        <f>'INF GERAIS'!C443</f>
        <v>AGRESTE SETENTRIONAL</v>
      </c>
      <c r="D443" s="1950" t="str">
        <f>'INF GERAIS'!D443</f>
        <v>VERTENTE DO LÉRIO</v>
      </c>
      <c r="E443" s="1950" t="str">
        <f>'INF GERAIS'!E443</f>
        <v xml:space="preserve">CONSTRUÇÃO DE PARADAS DE ÔNIBUS </v>
      </c>
      <c r="F443" s="1950" t="str">
        <f>'INF GERAIS'!G443</f>
        <v>NORMAL</v>
      </c>
      <c r="G443" s="12" t="str">
        <f>'INF GERAIS'!N443</f>
        <v>EM CONFERÊNCIA PARA TEMAI</v>
      </c>
      <c r="H443" s="1950" t="str">
        <f>'INF GERAIS'!O443</f>
        <v>CONCLUÍDA</v>
      </c>
      <c r="I443" s="11">
        <f>'INF GERAIS'!I443</f>
        <v>452829.9366666667</v>
      </c>
      <c r="J443" s="11">
        <f>'INF GERAIS'!J443</f>
        <v>59426</v>
      </c>
      <c r="K443" s="11">
        <f>'INF GERAIS'!K443</f>
        <v>59426</v>
      </c>
      <c r="L443" s="11">
        <f>'INF GERAIS'!L443</f>
        <v>0</v>
      </c>
      <c r="M443" s="11">
        <f>'INF GERAIS'!M443</f>
        <v>0</v>
      </c>
      <c r="N443" s="233">
        <f>IF(MAX(PAGAMENTOS!M443,PAGAMENTOS!U443,PAGAMENTOS!AC443,PAGAMENTOS!AK443,PAGAMENTOS!AQ443,PAGAMENTOS!AW443)=0,"SEM PAGAMENTO",IFERROR(INDEX(PAGAMENTOS!443:443,MATCH(MAX(PAGAMENTOS!M443,PAGAMENTOS!U443,PAGAMENTOS!AC443,PAGAMENTOS!AK443,PAGAMENTOS!AQ443,PAGAMENTOS!AW443),PAGAMENTOS!443:443,0)),"SEM PAGAMENTO"))</f>
        <v>43193</v>
      </c>
      <c r="O443" s="120" t="str">
        <f>IF(MAX(PAGAMENTOS!M443,PAGAMENTOS!U443,PAGAMENTOS!AC443,PAGAMENTOS!AK443,PAGAMENTOS!AQ443,PAGAMENTOS!AW443)=0,"SEM PAGAMENTO",IFERROR(IF(MATCH(MAX(PAGAMENTOS!M443,PAGAMENTOS!U443,PAGAMENTOS!AC443,PAGAMENTOS!AK443,PAGAMENTOS!AQ443,PAGAMENTOS!AW443),PAGAMENTOS!443:443,0)&gt;40,INDEX(PAGAMENTOS!443:443,MATCH(MAX(PAGAMENTOS!M443,PAGAMENTOS!U443,PAGAMENTOS!AC443,PAGAMENTOS!AK443,PAGAMENTOS!AQ443,PAGAMENTOS!AW443),PAGAMENTOS!443:443,0)-2)&amp;" P COMP.",IF(MATCH(MAX(PAGAMENTOS!M443,PAGAMENTOS!U443,PAGAMENTOS!AC443,PAGAMENTOS!AK443,PAGAMENTOS!AQ443,PAGAMENTOS!AW443),PAGAMENTOS!443:443,0)=13,"1ª P",IF(MATCH(MAX(PAGAMENTOS!M443,PAGAMENTOS!U443,PAGAMENTOS!AC443,PAGAMENTOS!AK443,PAGAMENTOS!AQ443,PAGAMENTOS!AW443),PAGAMENTOS!443:443,0)=21,"2ª P",IF(MATCH(MAX(PAGAMENTOS!M443,PAGAMENTOS!U443,PAGAMENTOS!AC443,PAGAMENTOS!AK443,PAGAMENTOS!AQ443,PAGAMENTOS!AW443),PAGAMENTOS!443:443,0)=29,"3ª P",IF(PAGAMENTOS!AC443=PAGAMENTOS!AK443,"4ª P","4ª P"))))),"SEM PAGAMENTO"))</f>
        <v>4ª P</v>
      </c>
      <c r="P443" s="11">
        <f>IF(MAX(PAGAMENTOS!M443,PAGAMENTOS!U443,PAGAMENTOS!AC443,PAGAMENTOS!AK443,PAGAMENTOS!AQ443,PAGAMENTOS!AW443)=0,"SEM PAGAMENTO",IFERROR(INDEX(PAGAMENTOS!443:443,MATCH(MAX(PAGAMENTOS!M443,PAGAMENTOS!U443,PAGAMENTOS!AC443,PAGAMENTOS!AK443,PAGAMENTOS!AQ443,PAGAMENTOS!AW443),PAGAMENTOS!443:443,0)-1),"SEM PAGAMENTO"))</f>
        <v>10130.950000000001</v>
      </c>
      <c r="Q443" s="11">
        <f>SUM(PAGAMENTOS!G443,PAGAMENTOS!L443,PAGAMENTOS!T443,PAGAMENTOS!AB443,PAGAMENTOS!AJ443,PAGAMENTOS!AP443,PAGAMENTOS!AV443)</f>
        <v>59426</v>
      </c>
      <c r="R443" s="11">
        <f>SUM(PAGAMENTOS!G443,PAGAMENTOS!H443,PAGAMENTOS!L443,PAGAMENTOS!T443,PAGAMENTOS!AB443,PAGAMENTOS!AJ443,PAGAMENTOS!AP443,PAGAMENTOS!AV443)</f>
        <v>59426</v>
      </c>
      <c r="S443" s="17">
        <f t="shared" si="6"/>
        <v>1</v>
      </c>
      <c r="T443" s="11">
        <f>IF(RIGHT(B443)="O",0,IF(AND(R443=0,PAGAMENTOS!H443&lt;&gt;0),0,K443-R443))</f>
        <v>0</v>
      </c>
      <c r="U443" s="120" t="str">
        <f>IF(AND(OR(PAGAMENTOS!AG443&lt;&gt;"",PAGAMENTOS!AH443&lt;&gt;""),PAGAMENTOS!AK443=""),"4ª",IF(AND(OR(PAGAMENTOS!Y443&lt;&gt;"",PAGAMENTOS!Z443&lt;&gt;""),PAGAMENTOS!AC443=""),"3ª",IF(AND(OR(PAGAMENTOS!Q443&lt;&gt;"",PAGAMENTOS!R443&lt;&gt;""),PAGAMENTOS!U443=""),"2ª",IF(AND(OR(PAGAMENTOS!I443&lt;&gt;"",PAGAMENTOS!J443&lt;&gt;""),PAGAMENTOS!M443=""),"1ª","OK"))))</f>
        <v>OK</v>
      </c>
      <c r="V443" s="120" t="str">
        <f>IF(U443="4ª",IF(PAGAMENTOS!AH443="","AGUARDANDO VISTORIA","NO FINANCEIRO"),IF(U443="3ª",IF(PAGAMENTOS!Z443="","AGUARDANDO VISTORIA","NO FINANCEIRO"),IF(U443="2ª",IF(PAGAMENTOS!R443="","AGUARDANDO VISTORIA","NO FINANCEIRO"),IF(U443="1ª",IF(PAGAMENTOS!J443="","AGUARDANDO LIBERAÇÃO","NO FINANCEIRO"),"OK"))))</f>
        <v>OK</v>
      </c>
      <c r="W443" s="233" t="str">
        <f>IF(U443="4ª",IF(PAGAMENTOS!AH443="",PAGAMENTOS!AG443,PAGAMENTOS!AH443),IF(U443="3ª",IF(PAGAMENTOS!Z443="",PAGAMENTOS!Y443,PAGAMENTOS!Z443),IF(U443="2ª",IF(PAGAMENTOS!R443="",PAGAMENTOS!Q443,PAGAMENTOS!R443),IF(U443="1ª",IF(PAGAMENTOS!J443="",PAGAMENTOS!I443,PAGAMENTOS!J443),"OK"))))</f>
        <v>OK</v>
      </c>
      <c r="X443" s="18">
        <f>MAX(VISTORIA!Y443,VISTORIA!U443,VISTORIA!Q443,VISTORIA!M443,VISTORIA!I443)</f>
        <v>1</v>
      </c>
      <c r="Y443" s="18">
        <f>IF(VISTORIA!Y443&lt;&gt;"",VISTORIA!Y443,IF(VISTORIA!U443&lt;&gt;"",VISTORIA!U443,IF(VISTORIA!Q443&lt;&gt;"",VISTORIA!Q443,IF(VISTORIA!M443&lt;&gt;"",VISTORIA!M443,IF(VISTORIA!I443&lt;&gt;"",VISTORIA!I443,0)))))</f>
        <v>1</v>
      </c>
      <c r="Z443" s="233">
        <f>IF(VISTORIA!Y443&lt;&gt;"",VISTORIA!W443,IF(VISTORIA!U443&lt;&gt;"",VISTORIA!S443,IF(VISTORIA!Q443&lt;&gt;"",VISTORIA!O443,IF(VISTORIA!M443&lt;&gt;"",VISTORIA!K443,IF(VISTORIA!I443&lt;&gt;"",VISTORIA!G443,"NA")))))</f>
        <v>42829</v>
      </c>
      <c r="AA443" s="233">
        <f>IF(VISTORIA!Y443&lt;&gt;"",VISTORIA!X443,IF(VISTORIA!U443&lt;&gt;"",VISTORIA!T443,IF(VISTORIA!Q443&lt;&gt;"",VISTORIA!P443,IF(VISTORIA!M443&lt;&gt;"",VISTORIA!L443,IF(VISTORIA!I443&lt;&gt;"",VISTORIA!H443,"NA")))))</f>
        <v>42927</v>
      </c>
      <c r="AB443" s="233" t="str">
        <f>IF(OR(G443="AGUARDANDO PRESTAÇÃO DE CONTAS",G443="AGUARDANDO APROVAÇÃO PRESTAÇÃO DE CONTAS",G443="CONCLUÍDO"),"PTM CONCLUÍDO",IF(AND(VISTORIA!X443="",VISTORIA!W443&lt;&gt;""),VISTORIA!W443,IF(AND(VISTORIA!T443="",VISTORIA!S443&lt;&gt;""),VISTORIA!S443,IF(AND(VISTORIA!P443="",VISTORIA!O443&lt;&gt;""),VISTORIA!O443,IF(AND(VISTORIA!L443="",VISTORIA!K443&lt;&gt;""),VISTORIA!K443,IF(AND(VISTORIA!H443="",VISTORIA!G443&lt;&gt;""),VISTORIA!G443,"SEM PEDIDO"))))))</f>
        <v>SEM PEDIDO</v>
      </c>
      <c r="AC443" s="18" t="str">
        <f>IFERROR(INDEX('CONCLUSÃO INFORMAL'!443:443,MATCH(MAX('CONCLUSÃO INFORMAL'!H443,'CONCLUSÃO INFORMAL'!L443,'CONCLUSÃO INFORMAL'!P443),'CONCLUSÃO INFORMAL'!443:443,0)-1),"NÃO INFORMADO")</f>
        <v>NÃO INFORMADO</v>
      </c>
      <c r="AD443" s="233" t="str">
        <f>IFERROR(INDEX('CONCLUSÃO INFORMAL'!443:443,MATCH(MAX('CONCLUSÃO INFORMAL'!H443,'CONCLUSÃO INFORMAL'!L443,'CONCLUSÃO INFORMAL'!P443),'CONCLUSÃO INFORMAL'!443:443,0)),"NÃO INFORMADO")</f>
        <v>NÃO INFORMADO</v>
      </c>
      <c r="AE443" s="1950" t="str">
        <f>IFERROR(INDEX('CONCLUSÃO INFORMAL'!443:443,MATCH(MAX('CONCLUSÃO INFORMAL'!H443,'CONCLUSÃO INFORMAL'!L443,'CONCLUSÃO INFORMAL'!P443),'CONCLUSÃO INFORMAL'!443:443,0)+1),"NÃO INFORMADO")</f>
        <v>NÃO INFORMADO</v>
      </c>
    </row>
    <row r="444" spans="2:31" ht="43.5" x14ac:dyDescent="0.35">
      <c r="B444" s="7" t="str">
        <f>'INF GERAIS'!B444&amp;IFERROR(IF(INDEX(APOIO!$A$5:$A$50,MATCH('INF GERAIS'!N444,APOIO!$B$5:$B$50,0))="NÃO",APOIO!$A$2&amp;"NÃO VÁLIDO",""),"")</f>
        <v>2014.0418</v>
      </c>
      <c r="C444" s="1950" t="str">
        <f>'INF GERAIS'!C444</f>
        <v>AGRESTE SETENTRIONAL</v>
      </c>
      <c r="D444" s="1950" t="str">
        <f>'INF GERAIS'!D444</f>
        <v>VERTENTES</v>
      </c>
      <c r="E444" s="1950" t="str">
        <f>'INF GERAIS'!E444</f>
        <v>PAVIMENTAÇÃO E DRENAGEM DE RUAS NO MUNICÍPIO DAS VERTENTES</v>
      </c>
      <c r="F444" s="1950" t="str">
        <f>'INF GERAIS'!G444</f>
        <v>NORMAL</v>
      </c>
      <c r="G444" s="12" t="str">
        <f>'INF GERAIS'!N444</f>
        <v>EM CONFERÊNCIA PARA TEMAI</v>
      </c>
      <c r="H444" s="1950" t="str">
        <f>'INF GERAIS'!O444</f>
        <v>CONCLUÍDA</v>
      </c>
      <c r="I444" s="11">
        <f>'INF GERAIS'!I444</f>
        <v>905659.85666666657</v>
      </c>
      <c r="J444" s="11">
        <f>'INF GERAIS'!J444</f>
        <v>891820.19</v>
      </c>
      <c r="K444" s="11">
        <f>'INF GERAIS'!K444</f>
        <v>891820.19</v>
      </c>
      <c r="L444" s="11">
        <f>'INF GERAIS'!L444</f>
        <v>0</v>
      </c>
      <c r="M444" s="11">
        <f>'INF GERAIS'!M444</f>
        <v>0</v>
      </c>
      <c r="N444" s="233">
        <f>IF(MAX(PAGAMENTOS!M444,PAGAMENTOS!U444,PAGAMENTOS!AC444,PAGAMENTOS!AK444,PAGAMENTOS!AQ444,PAGAMENTOS!AW444)=0,"SEM PAGAMENTO",IFERROR(INDEX(PAGAMENTOS!444:444,MATCH(MAX(PAGAMENTOS!M444,PAGAMENTOS!U444,PAGAMENTOS!AC444,PAGAMENTOS!AK444,PAGAMENTOS!AQ444,PAGAMENTOS!AW444),PAGAMENTOS!444:444,0)),"SEM PAGAMENTO"))</f>
        <v>43193</v>
      </c>
      <c r="O444" s="120" t="str">
        <f>IF(MAX(PAGAMENTOS!M444,PAGAMENTOS!U444,PAGAMENTOS!AC444,PAGAMENTOS!AK444,PAGAMENTOS!AQ444,PAGAMENTOS!AW444)=0,"SEM PAGAMENTO",IFERROR(IF(MATCH(MAX(PAGAMENTOS!M444,PAGAMENTOS!U444,PAGAMENTOS!AC444,PAGAMENTOS!AK444,PAGAMENTOS!AQ444,PAGAMENTOS!AW444),PAGAMENTOS!444:444,0)&gt;40,INDEX(PAGAMENTOS!444:444,MATCH(MAX(PAGAMENTOS!M444,PAGAMENTOS!U444,PAGAMENTOS!AC444,PAGAMENTOS!AK444,PAGAMENTOS!AQ444,PAGAMENTOS!AW444),PAGAMENTOS!444:444,0)-2)&amp;" P COMP.",IF(MATCH(MAX(PAGAMENTOS!M444,PAGAMENTOS!U444,PAGAMENTOS!AC444,PAGAMENTOS!AK444,PAGAMENTOS!AQ444,PAGAMENTOS!AW444),PAGAMENTOS!444:444,0)=13,"1ª P",IF(MATCH(MAX(PAGAMENTOS!M444,PAGAMENTOS!U444,PAGAMENTOS!AC444,PAGAMENTOS!AK444,PAGAMENTOS!AQ444,PAGAMENTOS!AW444),PAGAMENTOS!444:444,0)=21,"2ª P",IF(MATCH(MAX(PAGAMENTOS!M444,PAGAMENTOS!U444,PAGAMENTOS!AC444,PAGAMENTOS!AK444,PAGAMENTOS!AQ444,PAGAMENTOS!AW444),PAGAMENTOS!444:444,0)=29,"3ª P",IF(PAGAMENTOS!AC444=PAGAMENTOS!AK444,"4ª P","4ª P"))))),"SEM PAGAMENTO"))</f>
        <v>4ª P</v>
      </c>
      <c r="P444" s="11">
        <f>IF(MAX(PAGAMENTOS!M444,PAGAMENTOS!U444,PAGAMENTOS!AC444,PAGAMENTOS!AK444,PAGAMENTOS!AQ444,PAGAMENTOS!AW444)=0,"SEM PAGAMENTO",IFERROR(INDEX(PAGAMENTOS!444:444,MATCH(MAX(PAGAMENTOS!M444,PAGAMENTOS!U444,PAGAMENTOS!AC444,PAGAMENTOS!AK444,PAGAMENTOS!AQ444,PAGAMENTOS!AW444),PAGAMENTOS!444:444,0)-1),"SEM PAGAMENTO"))</f>
        <v>170277.05</v>
      </c>
      <c r="Q444" s="11">
        <f>SUM(PAGAMENTOS!G444,PAGAMENTOS!L444,PAGAMENTOS!T444,PAGAMENTOS!AB444,PAGAMENTOS!AJ444,PAGAMENTOS!AP444,PAGAMENTOS!AV444)</f>
        <v>891820.19</v>
      </c>
      <c r="R444" s="11">
        <f>SUM(PAGAMENTOS!G444,PAGAMENTOS!H444,PAGAMENTOS!L444,PAGAMENTOS!T444,PAGAMENTOS!AB444,PAGAMENTOS!AJ444,PAGAMENTOS!AP444,PAGAMENTOS!AV444)</f>
        <v>891820.19</v>
      </c>
      <c r="S444" s="17">
        <f t="shared" si="6"/>
        <v>1</v>
      </c>
      <c r="T444" s="11">
        <f>IF(RIGHT(B444)="O",0,IF(AND(R444=0,PAGAMENTOS!H444&lt;&gt;0),0,K444-R444))</f>
        <v>0</v>
      </c>
      <c r="U444" s="120" t="str">
        <f>IF(AND(OR(PAGAMENTOS!AG444&lt;&gt;"",PAGAMENTOS!AH444&lt;&gt;""),PAGAMENTOS!AK444=""),"4ª",IF(AND(OR(PAGAMENTOS!Y444&lt;&gt;"",PAGAMENTOS!Z444&lt;&gt;""),PAGAMENTOS!AC444=""),"3ª",IF(AND(OR(PAGAMENTOS!Q444&lt;&gt;"",PAGAMENTOS!R444&lt;&gt;""),PAGAMENTOS!U444=""),"2ª",IF(AND(OR(PAGAMENTOS!I444&lt;&gt;"",PAGAMENTOS!J444&lt;&gt;""),PAGAMENTOS!M444=""),"1ª","OK"))))</f>
        <v>OK</v>
      </c>
      <c r="V444" s="120" t="str">
        <f>IF(U444="4ª",IF(PAGAMENTOS!AH444="","AGUARDANDO VISTORIA","NO FINANCEIRO"),IF(U444="3ª",IF(PAGAMENTOS!Z444="","AGUARDANDO VISTORIA","NO FINANCEIRO"),IF(U444="2ª",IF(PAGAMENTOS!R444="","AGUARDANDO VISTORIA","NO FINANCEIRO"),IF(U444="1ª",IF(PAGAMENTOS!J444="","AGUARDANDO LIBERAÇÃO","NO FINANCEIRO"),"OK"))))</f>
        <v>OK</v>
      </c>
      <c r="W444" s="233" t="str">
        <f>IF(U444="4ª",IF(PAGAMENTOS!AH444="",PAGAMENTOS!AG444,PAGAMENTOS!AH444),IF(U444="3ª",IF(PAGAMENTOS!Z444="",PAGAMENTOS!Y444,PAGAMENTOS!Z444),IF(U444="2ª",IF(PAGAMENTOS!R444="",PAGAMENTOS!Q444,PAGAMENTOS!R444),IF(U444="1ª",IF(PAGAMENTOS!J444="",PAGAMENTOS!I444,PAGAMENTOS!J444),"OK"))))</f>
        <v>OK</v>
      </c>
      <c r="X444" s="18">
        <f>MAX(VISTORIA!Y444,VISTORIA!U444,VISTORIA!Q444,VISTORIA!M444,VISTORIA!I444)</f>
        <v>1</v>
      </c>
      <c r="Y444" s="18">
        <f>IF(VISTORIA!Y444&lt;&gt;"",VISTORIA!Y444,IF(VISTORIA!U444&lt;&gt;"",VISTORIA!U444,IF(VISTORIA!Q444&lt;&gt;"",VISTORIA!Q444,IF(VISTORIA!M444&lt;&gt;"",VISTORIA!M444,IF(VISTORIA!I444&lt;&gt;"",VISTORIA!I444,0)))))</f>
        <v>1</v>
      </c>
      <c r="Z444" s="233">
        <f>IF(VISTORIA!Y444&lt;&gt;"",VISTORIA!W444,IF(VISTORIA!U444&lt;&gt;"",VISTORIA!S444,IF(VISTORIA!Q444&lt;&gt;"",VISTORIA!O444,IF(VISTORIA!M444&lt;&gt;"",VISTORIA!K444,IF(VISTORIA!I444&lt;&gt;"",VISTORIA!G444,"NA")))))</f>
        <v>42766</v>
      </c>
      <c r="AA444" s="233">
        <f>IF(VISTORIA!Y444&lt;&gt;"",VISTORIA!X444,IF(VISTORIA!U444&lt;&gt;"",VISTORIA!T444,IF(VISTORIA!Q444&lt;&gt;"",VISTORIA!P444,IF(VISTORIA!M444&lt;&gt;"",VISTORIA!L444,IF(VISTORIA!I444&lt;&gt;"",VISTORIA!H444,"NA")))))</f>
        <v>42859</v>
      </c>
      <c r="AB444" s="233" t="str">
        <f>IF(OR(G444="AGUARDANDO PRESTAÇÃO DE CONTAS",G444="AGUARDANDO APROVAÇÃO PRESTAÇÃO DE CONTAS",G444="CONCLUÍDO"),"PTM CONCLUÍDO",IF(AND(VISTORIA!X444="",VISTORIA!W444&lt;&gt;""),VISTORIA!W444,IF(AND(VISTORIA!T444="",VISTORIA!S444&lt;&gt;""),VISTORIA!S444,IF(AND(VISTORIA!P444="",VISTORIA!O444&lt;&gt;""),VISTORIA!O444,IF(AND(VISTORIA!L444="",VISTORIA!K444&lt;&gt;""),VISTORIA!K444,IF(AND(VISTORIA!H444="",VISTORIA!G444&lt;&gt;""),VISTORIA!G444,"SEM PEDIDO"))))))</f>
        <v>SEM PEDIDO</v>
      </c>
      <c r="AC444" s="18" t="str">
        <f>IFERROR(INDEX('CONCLUSÃO INFORMAL'!444:444,MATCH(MAX('CONCLUSÃO INFORMAL'!H444,'CONCLUSÃO INFORMAL'!L444,'CONCLUSÃO INFORMAL'!P444),'CONCLUSÃO INFORMAL'!444:444,0)-1),"NÃO INFORMADO")</f>
        <v>NÃO INFORMADO</v>
      </c>
      <c r="AD444" s="233" t="str">
        <f>IFERROR(INDEX('CONCLUSÃO INFORMAL'!444:444,MATCH(MAX('CONCLUSÃO INFORMAL'!H444,'CONCLUSÃO INFORMAL'!L444,'CONCLUSÃO INFORMAL'!P444),'CONCLUSÃO INFORMAL'!444:444,0)),"NÃO INFORMADO")</f>
        <v>NÃO INFORMADO</v>
      </c>
      <c r="AE444" s="1950" t="str">
        <f>IFERROR(INDEX('CONCLUSÃO INFORMAL'!444:444,MATCH(MAX('CONCLUSÃO INFORMAL'!H444,'CONCLUSÃO INFORMAL'!L444,'CONCLUSÃO INFORMAL'!P444),'CONCLUSÃO INFORMAL'!444:444,0)+1),"NÃO INFORMADO")</f>
        <v>NÃO INFORMADO</v>
      </c>
    </row>
    <row r="445" spans="2:31" ht="58" x14ac:dyDescent="0.35">
      <c r="B445" s="7" t="str">
        <f>'INF GERAIS'!B445&amp;IFERROR(IF(INDEX(APOIO!$A$5:$A$50,MATCH('INF GERAIS'!N445,APOIO!$B$5:$B$50,0))="NÃO",APOIO!$A$2&amp;"NÃO VÁLIDO",""),"")</f>
        <v>2014.0419</v>
      </c>
      <c r="C445" s="1950" t="str">
        <f>'INF GERAIS'!C445</f>
        <v>MATA NORTE</v>
      </c>
      <c r="D445" s="1950" t="str">
        <f>'INF GERAIS'!D445</f>
        <v>VICÊNCIA</v>
      </c>
      <c r="E445" s="1950" t="str">
        <f>'INF GERAIS'!E445</f>
        <v xml:space="preserve">PAVIMENTAÇÃO EM PARALELEPIPEDOS GRANÍTICOS EM DIVERSAS RUAS DA SEDE E DISTRITO </v>
      </c>
      <c r="F445" s="1950" t="str">
        <f>'INF GERAIS'!G445</f>
        <v>NORMAL</v>
      </c>
      <c r="G445" s="1950" t="str">
        <f>'INF GERAIS'!N445</f>
        <v>APROVADO</v>
      </c>
      <c r="H445" s="1950" t="str">
        <f>'INF GERAIS'!O445</f>
        <v>EM ANDAMENTO</v>
      </c>
      <c r="I445" s="11">
        <f>'INF GERAIS'!I445</f>
        <v>1207546.4666666701</v>
      </c>
      <c r="J445" s="11">
        <f>'INF GERAIS'!J445</f>
        <v>438396.85</v>
      </c>
      <c r="K445" s="11">
        <f>'INF GERAIS'!K445</f>
        <v>382189.99</v>
      </c>
      <c r="L445" s="11">
        <f>'INF GERAIS'!L445</f>
        <v>0</v>
      </c>
      <c r="M445" s="11">
        <f>'INF GERAIS'!M445</f>
        <v>56206.86</v>
      </c>
      <c r="N445" s="233">
        <f>IF(MAX(PAGAMENTOS!M445,PAGAMENTOS!U445,PAGAMENTOS!AC445,PAGAMENTOS!AK445,PAGAMENTOS!AQ445,PAGAMENTOS!AW445)=0,"SEM PAGAMENTO",IFERROR(INDEX(PAGAMENTOS!445:445,MATCH(MAX(PAGAMENTOS!M445,PAGAMENTOS!U445,PAGAMENTOS!AC445,PAGAMENTOS!AK445,PAGAMENTOS!AQ445,PAGAMENTOS!AW445),PAGAMENTOS!445:445,0)),"SEM PAGAMENTO"))</f>
        <v>43193</v>
      </c>
      <c r="O445" s="120" t="str">
        <f>IF(MAX(PAGAMENTOS!M445,PAGAMENTOS!U445,PAGAMENTOS!AC445,PAGAMENTOS!AK445,PAGAMENTOS!AQ445,PAGAMENTOS!AW445)=0,"SEM PAGAMENTO",IFERROR(IF(MATCH(MAX(PAGAMENTOS!M445,PAGAMENTOS!U445,PAGAMENTOS!AC445,PAGAMENTOS!AK445,PAGAMENTOS!AQ445,PAGAMENTOS!AW445),PAGAMENTOS!445:445,0)&gt;40,INDEX(PAGAMENTOS!445:445,MATCH(MAX(PAGAMENTOS!M445,PAGAMENTOS!U445,PAGAMENTOS!AC445,PAGAMENTOS!AK445,PAGAMENTOS!AQ445,PAGAMENTOS!AW445),PAGAMENTOS!445:445,0)-2)&amp;" P COMP.",IF(MATCH(MAX(PAGAMENTOS!M445,PAGAMENTOS!U445,PAGAMENTOS!AC445,PAGAMENTOS!AK445,PAGAMENTOS!AQ445,PAGAMENTOS!AW445),PAGAMENTOS!445:445,0)=13,"1ª P",IF(MATCH(MAX(PAGAMENTOS!M445,PAGAMENTOS!U445,PAGAMENTOS!AC445,PAGAMENTOS!AK445,PAGAMENTOS!AQ445,PAGAMENTOS!AW445),PAGAMENTOS!445:445,0)=21,"2ª P",IF(MATCH(MAX(PAGAMENTOS!M445,PAGAMENTOS!U445,PAGAMENTOS!AC445,PAGAMENTOS!AK445,PAGAMENTOS!AQ445,PAGAMENTOS!AW445),PAGAMENTOS!445:445,0)=29,"3ª P",IF(PAGAMENTOS!AC445=PAGAMENTOS!AK445,"4ª P","4ª P"))))),"SEM PAGAMENTO"))</f>
        <v>3ª P</v>
      </c>
      <c r="P445" s="11">
        <f>IF(MAX(PAGAMENTOS!M445,PAGAMENTOS!U445,PAGAMENTOS!AC445,PAGAMENTOS!AK445,PAGAMENTOS!AQ445,PAGAMENTOS!AW445)=0,"SEM PAGAMENTO",IFERROR(INDEX(PAGAMENTOS!445:445,MATCH(MAX(PAGAMENTOS!M445,PAGAMENTOS!U445,PAGAMENTOS!AC445,PAGAMENTOS!AK445,PAGAMENTOS!AQ445,PAGAMENTOS!AW445),PAGAMENTOS!445:445,0)-1),"SEM PAGAMENTO"))</f>
        <v>76438.09</v>
      </c>
      <c r="Q445" s="11">
        <f>SUM(PAGAMENTOS!G445,PAGAMENTOS!L445,PAGAMENTOS!T445,PAGAMENTOS!AB445,PAGAMENTOS!AJ445,PAGAMENTOS!AP445,PAGAMENTOS!AV445)</f>
        <v>305752.39</v>
      </c>
      <c r="R445" s="11">
        <f>SUM(PAGAMENTOS!G445,PAGAMENTOS!H445,PAGAMENTOS!L445,PAGAMENTOS!T445,PAGAMENTOS!AB445,PAGAMENTOS!AJ445,PAGAMENTOS!AP445,PAGAMENTOS!AV445)</f>
        <v>305752.39</v>
      </c>
      <c r="S445" s="17">
        <f t="shared" si="6"/>
        <v>0.80000104136688677</v>
      </c>
      <c r="T445" s="11">
        <f>IF(RIGHT(B445)="O",0,IF(AND(R445=0,PAGAMENTOS!H445&lt;&gt;0),0,K445-R445))</f>
        <v>76437.599999999977</v>
      </c>
      <c r="U445" s="120" t="str">
        <f>IF(AND(OR(PAGAMENTOS!AG445&lt;&gt;"",PAGAMENTOS!AH445&lt;&gt;""),PAGAMENTOS!AK445=""),"4ª",IF(AND(OR(PAGAMENTOS!Y445&lt;&gt;"",PAGAMENTOS!Z445&lt;&gt;""),PAGAMENTOS!AC445=""),"3ª",IF(AND(OR(PAGAMENTOS!Q445&lt;&gt;"",PAGAMENTOS!R445&lt;&gt;""),PAGAMENTOS!U445=""),"2ª",IF(AND(OR(PAGAMENTOS!I445&lt;&gt;"",PAGAMENTOS!J445&lt;&gt;""),PAGAMENTOS!M445=""),"1ª","OK"))))</f>
        <v>4ª</v>
      </c>
      <c r="V445" s="120" t="str">
        <f>IF(U445="4ª",IF(PAGAMENTOS!AH445="","AGUARDANDO VISTORIA","NO FINANCEIRO"),IF(U445="3ª",IF(PAGAMENTOS!Z445="","AGUARDANDO VISTORIA","NO FINANCEIRO"),IF(U445="2ª",IF(PAGAMENTOS!R445="","AGUARDANDO VISTORIA","NO FINANCEIRO"),IF(U445="1ª",IF(PAGAMENTOS!J445="","AGUARDANDO LIBERAÇÃO","NO FINANCEIRO"),"OK"))))</f>
        <v>AGUARDANDO VISTORIA</v>
      </c>
      <c r="W445" s="233">
        <f>IF(U445="4ª",IF(PAGAMENTOS!AH445="",PAGAMENTOS!AG445,PAGAMENTOS!AH445),IF(U445="3ª",IF(PAGAMENTOS!Z445="",PAGAMENTOS!Y445,PAGAMENTOS!Z445),IF(U445="2ª",IF(PAGAMENTOS!R445="",PAGAMENTOS!Q445,PAGAMENTOS!R445),IF(U445="1ª",IF(PAGAMENTOS!J445="",PAGAMENTOS!I445,PAGAMENTOS!J445),"OK"))))</f>
        <v>43908</v>
      </c>
      <c r="X445" s="18">
        <f>MAX(VISTORIA!Y445,VISTORIA!U445,VISTORIA!Q445,VISTORIA!M445,VISTORIA!I445)</f>
        <v>1</v>
      </c>
      <c r="Y445" s="18">
        <f>IF(VISTORIA!Y445&lt;&gt;"",VISTORIA!Y445,IF(VISTORIA!U445&lt;&gt;"",VISTORIA!U445,IF(VISTORIA!Q445&lt;&gt;"",VISTORIA!Q445,IF(VISTORIA!M445&lt;&gt;"",VISTORIA!M445,IF(VISTORIA!I445&lt;&gt;"",VISTORIA!I445,0)))))</f>
        <v>1</v>
      </c>
      <c r="Z445" s="233">
        <f>IF(VISTORIA!Y445&lt;&gt;"",VISTORIA!W445,IF(VISTORIA!U445&lt;&gt;"",VISTORIA!S445,IF(VISTORIA!Q445&lt;&gt;"",VISTORIA!O445,IF(VISTORIA!M445&lt;&gt;"",VISTORIA!K445,IF(VISTORIA!I445&lt;&gt;"",VISTORIA!G445,"NA")))))</f>
        <v>43908</v>
      </c>
      <c r="AA445" s="233" t="str">
        <f>IF(VISTORIA!Y445&lt;&gt;"",VISTORIA!X445,IF(VISTORIA!U445&lt;&gt;"",VISTORIA!T445,IF(VISTORIA!Q445&lt;&gt;"",VISTORIA!P445,IF(VISTORIA!M445&lt;&gt;"",VISTORIA!L445,IF(VISTORIA!I445&lt;&gt;"",VISTORIA!H445,"NA")))))</f>
        <v/>
      </c>
      <c r="AB445" s="233">
        <f>IF(OR(G445="AGUARDANDO PRESTAÇÃO DE CONTAS",G445="AGUARDANDO APROVAÇÃO PRESTAÇÃO DE CONTAS",G445="CONCLUÍDO"),"PTM CONCLUÍDO",IF(AND(VISTORIA!X445="",VISTORIA!W445&lt;&gt;""),VISTORIA!W445,IF(AND(VISTORIA!T445="",VISTORIA!S445&lt;&gt;""),VISTORIA!S445,IF(AND(VISTORIA!P445="",VISTORIA!O445&lt;&gt;""),VISTORIA!O445,IF(AND(VISTORIA!L445="",VISTORIA!K445&lt;&gt;""),VISTORIA!K445,IF(AND(VISTORIA!H445="",VISTORIA!G445&lt;&gt;""),VISTORIA!G445,"SEM PEDIDO"))))))</f>
        <v>43908</v>
      </c>
      <c r="AC445" s="18" t="str">
        <f>IFERROR(INDEX('CONCLUSÃO INFORMAL'!445:445,MATCH(MAX('CONCLUSÃO INFORMAL'!H445,'CONCLUSÃO INFORMAL'!L445,'CONCLUSÃO INFORMAL'!P445),'CONCLUSÃO INFORMAL'!445:445,0)-1),"NÃO INFORMADO")</f>
        <v>NÃO INFORMADO</v>
      </c>
      <c r="AD445" s="233" t="str">
        <f>IFERROR(INDEX('CONCLUSÃO INFORMAL'!445:445,MATCH(MAX('CONCLUSÃO INFORMAL'!H445,'CONCLUSÃO INFORMAL'!L445,'CONCLUSÃO INFORMAL'!P445),'CONCLUSÃO INFORMAL'!445:445,0)),"NÃO INFORMADO")</f>
        <v>NÃO INFORMADO</v>
      </c>
      <c r="AE445" s="1950" t="str">
        <f>IFERROR(INDEX('CONCLUSÃO INFORMAL'!445:445,MATCH(MAX('CONCLUSÃO INFORMAL'!H445,'CONCLUSÃO INFORMAL'!L445,'CONCLUSÃO INFORMAL'!P445),'CONCLUSÃO INFORMAL'!445:445,0)+1),"NÃO INFORMADO")</f>
        <v>NÃO INFORMADO</v>
      </c>
    </row>
    <row r="446" spans="2:31" ht="72.5" x14ac:dyDescent="0.35">
      <c r="B446" s="7" t="str">
        <f>'INF GERAIS'!B446&amp;IFERROR(IF(INDEX(APOIO!$A$5:$A$50,MATCH('INF GERAIS'!N446,APOIO!$B$5:$B$50,0))="NÃO",APOIO!$A$2&amp;"NÃO VÁLIDO",""),"")</f>
        <v>2014.0420</v>
      </c>
      <c r="C446" s="1950" t="str">
        <f>'INF GERAIS'!C446</f>
        <v>MATA NORTE</v>
      </c>
      <c r="D446" s="1950" t="str">
        <f>'INF GERAIS'!D446</f>
        <v>VICÊNCIA</v>
      </c>
      <c r="E446" s="1950" t="str">
        <f>'INF GERAIS'!E446</f>
        <v>RECONSTRUÇÃO, REVITALIZAÇÃO E PAISAGISMO DA PRAÇA DR. MÁRIO RAMOS DE ANDRADE LIMA</v>
      </c>
      <c r="F446" s="1950" t="str">
        <f>'INF GERAIS'!G446</f>
        <v>NORMAL</v>
      </c>
      <c r="G446" s="12" t="str">
        <f>'INF GERAIS'!N446</f>
        <v>EM CONFERÊNCIA PARA TEMAI</v>
      </c>
      <c r="H446" s="1950" t="str">
        <f>'INF GERAIS'!O446</f>
        <v>CONCLUÍDA</v>
      </c>
      <c r="I446" s="11">
        <f>'INF GERAIS'!I446</f>
        <v>1207546.4666666666</v>
      </c>
      <c r="J446" s="11">
        <f>'INF GERAIS'!J446</f>
        <v>69772.95</v>
      </c>
      <c r="K446" s="11">
        <f>'INF GERAIS'!K446</f>
        <v>64932.49</v>
      </c>
      <c r="L446" s="11">
        <f>'INF GERAIS'!L446</f>
        <v>0</v>
      </c>
      <c r="M446" s="11">
        <f>'INF GERAIS'!M446</f>
        <v>0</v>
      </c>
      <c r="N446" s="233">
        <f>IF(MAX(PAGAMENTOS!M446,PAGAMENTOS!U446,PAGAMENTOS!AC446,PAGAMENTOS!AK446,PAGAMENTOS!AQ446,PAGAMENTOS!AW446)=0,"SEM PAGAMENTO",IFERROR(INDEX(PAGAMENTOS!446:446,MATCH(MAX(PAGAMENTOS!M446,PAGAMENTOS!U446,PAGAMENTOS!AC446,PAGAMENTOS!AK446,PAGAMENTOS!AQ446,PAGAMENTOS!AW446),PAGAMENTOS!446:446,0)),"SEM PAGAMENTO"))</f>
        <v>43193</v>
      </c>
      <c r="O446" s="120" t="str">
        <f>IF(MAX(PAGAMENTOS!M446,PAGAMENTOS!U446,PAGAMENTOS!AC446,PAGAMENTOS!AK446,PAGAMENTOS!AQ446,PAGAMENTOS!AW446)=0,"SEM PAGAMENTO",IFERROR(IF(MATCH(MAX(PAGAMENTOS!M446,PAGAMENTOS!U446,PAGAMENTOS!AC446,PAGAMENTOS!AK446,PAGAMENTOS!AQ446,PAGAMENTOS!AW446),PAGAMENTOS!446:446,0)&gt;40,INDEX(PAGAMENTOS!446:446,MATCH(MAX(PAGAMENTOS!M446,PAGAMENTOS!U446,PAGAMENTOS!AC446,PAGAMENTOS!AK446,PAGAMENTOS!AQ446,PAGAMENTOS!AW446),PAGAMENTOS!446:446,0)-2)&amp;" P COMP.",IF(MATCH(MAX(PAGAMENTOS!M446,PAGAMENTOS!U446,PAGAMENTOS!AC446,PAGAMENTOS!AK446,PAGAMENTOS!AQ446,PAGAMENTOS!AW446),PAGAMENTOS!446:446,0)=13,"1ª P",IF(MATCH(MAX(PAGAMENTOS!M446,PAGAMENTOS!U446,PAGAMENTOS!AC446,PAGAMENTOS!AK446,PAGAMENTOS!AQ446,PAGAMENTOS!AW446),PAGAMENTOS!446:446,0)=21,"2ª P",IF(MATCH(MAX(PAGAMENTOS!M446,PAGAMENTOS!U446,PAGAMENTOS!AC446,PAGAMENTOS!AK446,PAGAMENTOS!AQ446,PAGAMENTOS!AW446),PAGAMENTOS!446:446,0)=29,"3ª P",IF(PAGAMENTOS!AC446=PAGAMENTOS!AK446,"4ª P","4ª P"))))),"SEM PAGAMENTO"))</f>
        <v>4ª P</v>
      </c>
      <c r="P446" s="11">
        <f>IF(MAX(PAGAMENTOS!M446,PAGAMENTOS!U446,PAGAMENTOS!AC446,PAGAMENTOS!AK446,PAGAMENTOS!AQ446,PAGAMENTOS!AW446)=0,"SEM PAGAMENTO",IFERROR(INDEX(PAGAMENTOS!446:446,MATCH(MAX(PAGAMENTOS!M446,PAGAMENTOS!U446,PAGAMENTOS!AC446,PAGAMENTOS!AK446,PAGAMENTOS!AQ446,PAGAMENTOS!AW446),PAGAMENTOS!446:446,0)-1),"SEM PAGAMENTO"))</f>
        <v>10711.57</v>
      </c>
      <c r="Q446" s="11">
        <f>SUM(PAGAMENTOS!G446,PAGAMENTOS!L446,PAGAMENTOS!T446,PAGAMENTOS!AB446,PAGAMENTOS!AJ446,PAGAMENTOS!AP446,PAGAMENTOS!AV446)</f>
        <v>64932.49</v>
      </c>
      <c r="R446" s="11">
        <f>SUM(PAGAMENTOS!G446,PAGAMENTOS!H446,PAGAMENTOS!L446,PAGAMENTOS!T446,PAGAMENTOS!AB446,PAGAMENTOS!AJ446,PAGAMENTOS!AP446,PAGAMENTOS!AV446)</f>
        <v>64932.49</v>
      </c>
      <c r="S446" s="17">
        <f t="shared" si="6"/>
        <v>1</v>
      </c>
      <c r="T446" s="11">
        <f>IF(RIGHT(B446)="O",0,IF(AND(R446=0,PAGAMENTOS!H446&lt;&gt;0),0,K446-R446))</f>
        <v>0</v>
      </c>
      <c r="U446" s="120" t="str">
        <f>IF(AND(OR(PAGAMENTOS!AG446&lt;&gt;"",PAGAMENTOS!AH446&lt;&gt;""),PAGAMENTOS!AK446=""),"4ª",IF(AND(OR(PAGAMENTOS!Y446&lt;&gt;"",PAGAMENTOS!Z446&lt;&gt;""),PAGAMENTOS!AC446=""),"3ª",IF(AND(OR(PAGAMENTOS!Q446&lt;&gt;"",PAGAMENTOS!R446&lt;&gt;""),PAGAMENTOS!U446=""),"2ª",IF(AND(OR(PAGAMENTOS!I446&lt;&gt;"",PAGAMENTOS!J446&lt;&gt;""),PAGAMENTOS!M446=""),"1ª","OK"))))</f>
        <v>OK</v>
      </c>
      <c r="V446" s="120" t="str">
        <f>IF(U446="4ª",IF(PAGAMENTOS!AH446="","AGUARDANDO VISTORIA","NO FINANCEIRO"),IF(U446="3ª",IF(PAGAMENTOS!Z446="","AGUARDANDO VISTORIA","NO FINANCEIRO"),IF(U446="2ª",IF(PAGAMENTOS!R446="","AGUARDANDO VISTORIA","NO FINANCEIRO"),IF(U446="1ª",IF(PAGAMENTOS!J446="","AGUARDANDO LIBERAÇÃO","NO FINANCEIRO"),"OK"))))</f>
        <v>OK</v>
      </c>
      <c r="W446" s="233" t="str">
        <f>IF(U446="4ª",IF(PAGAMENTOS!AH446="",PAGAMENTOS!AG446,PAGAMENTOS!AH446),IF(U446="3ª",IF(PAGAMENTOS!Z446="",PAGAMENTOS!Y446,PAGAMENTOS!Z446),IF(U446="2ª",IF(PAGAMENTOS!R446="",PAGAMENTOS!Q446,PAGAMENTOS!R446),IF(U446="1ª",IF(PAGAMENTOS!J446="",PAGAMENTOS!I446,PAGAMENTOS!J446),"OK"))))</f>
        <v>OK</v>
      </c>
      <c r="X446" s="18">
        <f>MAX(VISTORIA!Y446,VISTORIA!U446,VISTORIA!Q446,VISTORIA!M446,VISTORIA!I446)</f>
        <v>1</v>
      </c>
      <c r="Y446" s="18">
        <f>IF(VISTORIA!Y446&lt;&gt;"",VISTORIA!Y446,IF(VISTORIA!U446&lt;&gt;"",VISTORIA!U446,IF(VISTORIA!Q446&lt;&gt;"",VISTORIA!Q446,IF(VISTORIA!M446&lt;&gt;"",VISTORIA!M446,IF(VISTORIA!I446&lt;&gt;"",VISTORIA!I446,0)))))</f>
        <v>1</v>
      </c>
      <c r="Z446" s="233">
        <f>IF(VISTORIA!Y446&lt;&gt;"",VISTORIA!W446,IF(VISTORIA!U446&lt;&gt;"",VISTORIA!S446,IF(VISTORIA!Q446&lt;&gt;"",VISTORIA!O446,IF(VISTORIA!M446&lt;&gt;"",VISTORIA!K446,IF(VISTORIA!I446&lt;&gt;"",VISTORIA!G446,"NA")))))</f>
        <v>42683</v>
      </c>
      <c r="AA446" s="233">
        <f>IF(VISTORIA!Y446&lt;&gt;"",VISTORIA!X446,IF(VISTORIA!U446&lt;&gt;"",VISTORIA!T446,IF(VISTORIA!Q446&lt;&gt;"",VISTORIA!P446,IF(VISTORIA!M446&lt;&gt;"",VISTORIA!L446,IF(VISTORIA!I446&lt;&gt;"",VISTORIA!H446,"NA")))))</f>
        <v>42734</v>
      </c>
      <c r="AB446" s="233" t="str">
        <f>IF(OR(G446="AGUARDANDO PRESTAÇÃO DE CONTAS",G446="AGUARDANDO APROVAÇÃO PRESTAÇÃO DE CONTAS",G446="CONCLUÍDO"),"PTM CONCLUÍDO",IF(AND(VISTORIA!X446="",VISTORIA!W446&lt;&gt;""),VISTORIA!W446,IF(AND(VISTORIA!T446="",VISTORIA!S446&lt;&gt;""),VISTORIA!S446,IF(AND(VISTORIA!P446="",VISTORIA!O446&lt;&gt;""),VISTORIA!O446,IF(AND(VISTORIA!L446="",VISTORIA!K446&lt;&gt;""),VISTORIA!K446,IF(AND(VISTORIA!H446="",VISTORIA!G446&lt;&gt;""),VISTORIA!G446,"SEM PEDIDO"))))))</f>
        <v>SEM PEDIDO</v>
      </c>
      <c r="AC446" s="18" t="str">
        <f>IFERROR(INDEX('CONCLUSÃO INFORMAL'!446:446,MATCH(MAX('CONCLUSÃO INFORMAL'!H446,'CONCLUSÃO INFORMAL'!L446,'CONCLUSÃO INFORMAL'!P446),'CONCLUSÃO INFORMAL'!446:446,0)-1),"NÃO INFORMADO")</f>
        <v>NÃO INFORMADO</v>
      </c>
      <c r="AD446" s="233" t="str">
        <f>IFERROR(INDEX('CONCLUSÃO INFORMAL'!446:446,MATCH(MAX('CONCLUSÃO INFORMAL'!H446,'CONCLUSÃO INFORMAL'!L446,'CONCLUSÃO INFORMAL'!P446),'CONCLUSÃO INFORMAL'!446:446,0)),"NÃO INFORMADO")</f>
        <v>NÃO INFORMADO</v>
      </c>
      <c r="AE446" s="1950" t="str">
        <f>IFERROR(INDEX('CONCLUSÃO INFORMAL'!446:446,MATCH(MAX('CONCLUSÃO INFORMAL'!H446,'CONCLUSÃO INFORMAL'!L446,'CONCLUSÃO INFORMAL'!P446),'CONCLUSÃO INFORMAL'!446:446,0)+1),"NÃO INFORMADO")</f>
        <v>NÃO INFORMADO</v>
      </c>
    </row>
    <row r="447" spans="2:31" ht="72.5" x14ac:dyDescent="0.35">
      <c r="B447" s="7" t="str">
        <f>'INF GERAIS'!B447&amp;IFERROR(IF(INDEX(APOIO!$A$5:$A$50,MATCH('INF GERAIS'!N447,APOIO!$B$5:$B$50,0))="NÃO",APOIO!$A$2&amp;"NÃO VÁLIDO",""),"")</f>
        <v>2014.0421</v>
      </c>
      <c r="C447" s="1950" t="str">
        <f>'INF GERAIS'!C447</f>
        <v>MATA NORTE</v>
      </c>
      <c r="D447" s="1950" t="str">
        <f>'INF GERAIS'!D447</f>
        <v>VICÊNCIA</v>
      </c>
      <c r="E447" s="1950" t="str">
        <f>'INF GERAIS'!E447</f>
        <v>CONCLUSÃO DA ESTRUTURA DE FECHAMENTO E COBERTA DA QUADRA DE ESPORTE DO DISTRITO DE BORRACHA</v>
      </c>
      <c r="F447" s="1950" t="str">
        <f>'INF GERAIS'!G447</f>
        <v>NORMAL</v>
      </c>
      <c r="G447" s="12" t="str">
        <f>'INF GERAIS'!N447</f>
        <v>EM CONFERÊNCIA PARA TEMAI</v>
      </c>
      <c r="H447" s="1950" t="str">
        <f>'INF GERAIS'!O447</f>
        <v>CONCLUÍDA</v>
      </c>
      <c r="I447" s="11">
        <f>'INF GERAIS'!I447</f>
        <v>1207546.4666666666</v>
      </c>
      <c r="J447" s="11">
        <f>'INF GERAIS'!J447</f>
        <v>340582.94749439997</v>
      </c>
      <c r="K447" s="11">
        <f>'INF GERAIS'!K447</f>
        <v>340582.94749440002</v>
      </c>
      <c r="L447" s="11">
        <f>'INF GERAIS'!L447</f>
        <v>0</v>
      </c>
      <c r="M447" s="11">
        <f>'INF GERAIS'!M447</f>
        <v>0</v>
      </c>
      <c r="N447" s="233">
        <f>IF(MAX(PAGAMENTOS!M447,PAGAMENTOS!U447,PAGAMENTOS!AC447,PAGAMENTOS!AK447,PAGAMENTOS!AQ447,PAGAMENTOS!AW447)=0,"SEM PAGAMENTO",IFERROR(INDEX(PAGAMENTOS!447:447,MATCH(MAX(PAGAMENTOS!M447,PAGAMENTOS!U447,PAGAMENTOS!AC447,PAGAMENTOS!AK447,PAGAMENTOS!AQ447,PAGAMENTOS!AW447),PAGAMENTOS!447:447,0)),"SEM PAGAMENTO"))</f>
        <v>43909</v>
      </c>
      <c r="O447" s="120" t="str">
        <f>IF(MAX(PAGAMENTOS!M447,PAGAMENTOS!U447,PAGAMENTOS!AC447,PAGAMENTOS!AK447,PAGAMENTOS!AQ447,PAGAMENTOS!AW447)=0,"SEM PAGAMENTO",IFERROR(IF(MATCH(MAX(PAGAMENTOS!M447,PAGAMENTOS!U447,PAGAMENTOS!AC447,PAGAMENTOS!AK447,PAGAMENTOS!AQ447,PAGAMENTOS!AW447),PAGAMENTOS!447:447,0)&gt;40,INDEX(PAGAMENTOS!447:447,MATCH(MAX(PAGAMENTOS!M447,PAGAMENTOS!U447,PAGAMENTOS!AC447,PAGAMENTOS!AK447,PAGAMENTOS!AQ447,PAGAMENTOS!AW447),PAGAMENTOS!447:447,0)-2)&amp;" P COMP.",IF(MATCH(MAX(PAGAMENTOS!M447,PAGAMENTOS!U447,PAGAMENTOS!AC447,PAGAMENTOS!AK447,PAGAMENTOS!AQ447,PAGAMENTOS!AW447),PAGAMENTOS!447:447,0)=13,"1ª P",IF(MATCH(MAX(PAGAMENTOS!M447,PAGAMENTOS!U447,PAGAMENTOS!AC447,PAGAMENTOS!AK447,PAGAMENTOS!AQ447,PAGAMENTOS!AW447),PAGAMENTOS!447:447,0)=21,"2ª P",IF(MATCH(MAX(PAGAMENTOS!M447,PAGAMENTOS!U447,PAGAMENTOS!AC447,PAGAMENTOS!AK447,PAGAMENTOS!AQ447,PAGAMENTOS!AW447),PAGAMENTOS!447:447,0)=29,"3ª P",IF(PAGAMENTOS!AC447=PAGAMENTOS!AK447,"4ª P","4ª P"))))),"SEM PAGAMENTO"))</f>
        <v>4ª P</v>
      </c>
      <c r="P447" s="11">
        <f>IF(MAX(PAGAMENTOS!M447,PAGAMENTOS!U447,PAGAMENTOS!AC447,PAGAMENTOS!AK447,PAGAMENTOS!AQ447,PAGAMENTOS!AW447)=0,"SEM PAGAMENTO",IFERROR(INDEX(PAGAMENTOS!447:447,MATCH(MAX(PAGAMENTOS!M447,PAGAMENTOS!U447,PAGAMENTOS!AC447,PAGAMENTOS!AK447,PAGAMENTOS!AQ447,PAGAMENTOS!AW447),PAGAMENTOS!447:447,0)-1),"SEM PAGAMENTO"))</f>
        <v>68116.597494400048</v>
      </c>
      <c r="Q447" s="11">
        <f>SUM(PAGAMENTOS!G447,PAGAMENTOS!L447,PAGAMENTOS!T447,PAGAMENTOS!AB447,PAGAMENTOS!AJ447,PAGAMENTOS!AP447,PAGAMENTOS!AV447)</f>
        <v>340582.94749440002</v>
      </c>
      <c r="R447" s="11">
        <f>SUM(PAGAMENTOS!G447,PAGAMENTOS!H447,PAGAMENTOS!L447,PAGAMENTOS!T447,PAGAMENTOS!AB447,PAGAMENTOS!AJ447,PAGAMENTOS!AP447,PAGAMENTOS!AV447)</f>
        <v>340582.94749440002</v>
      </c>
      <c r="S447" s="17">
        <f t="shared" si="6"/>
        <v>1</v>
      </c>
      <c r="T447" s="11">
        <f>IF(RIGHT(B447)="O",0,IF(AND(R447=0,PAGAMENTOS!H447&lt;&gt;0),0,K447-R447))</f>
        <v>0</v>
      </c>
      <c r="U447" s="120" t="str">
        <f>IF(AND(OR(PAGAMENTOS!AG447&lt;&gt;"",PAGAMENTOS!AH447&lt;&gt;""),PAGAMENTOS!AK447=""),"4ª",IF(AND(OR(PAGAMENTOS!Y447&lt;&gt;"",PAGAMENTOS!Z447&lt;&gt;""),PAGAMENTOS!AC447=""),"3ª",IF(AND(OR(PAGAMENTOS!Q447&lt;&gt;"",PAGAMENTOS!R447&lt;&gt;""),PAGAMENTOS!U447=""),"2ª",IF(AND(OR(PAGAMENTOS!I447&lt;&gt;"",PAGAMENTOS!J447&lt;&gt;""),PAGAMENTOS!M447=""),"1ª","OK"))))</f>
        <v>OK</v>
      </c>
      <c r="V447" s="120" t="str">
        <f>IF(U447="4ª",IF(PAGAMENTOS!AH447="","AGUARDANDO VISTORIA","NO FINANCEIRO"),IF(U447="3ª",IF(PAGAMENTOS!Z447="","AGUARDANDO VISTORIA","NO FINANCEIRO"),IF(U447="2ª",IF(PAGAMENTOS!R447="","AGUARDANDO VISTORIA","NO FINANCEIRO"),IF(U447="1ª",IF(PAGAMENTOS!J447="","AGUARDANDO LIBERAÇÃO","NO FINANCEIRO"),"OK"))))</f>
        <v>OK</v>
      </c>
      <c r="W447" s="233" t="str">
        <f>IF(U447="4ª",IF(PAGAMENTOS!AH447="",PAGAMENTOS!AG447,PAGAMENTOS!AH447),IF(U447="3ª",IF(PAGAMENTOS!Z447="",PAGAMENTOS!Y447,PAGAMENTOS!Z447),IF(U447="2ª",IF(PAGAMENTOS!R447="",PAGAMENTOS!Q447,PAGAMENTOS!R447),IF(U447="1ª",IF(PAGAMENTOS!J447="",PAGAMENTOS!I447,PAGAMENTOS!J447),"OK"))))</f>
        <v>OK</v>
      </c>
      <c r="X447" s="18">
        <f>MAX(VISTORIA!Y447,VISTORIA!U447,VISTORIA!Q447,VISTORIA!M447,VISTORIA!I447)</f>
        <v>1</v>
      </c>
      <c r="Y447" s="18">
        <f>IF(VISTORIA!Y447&lt;&gt;"",VISTORIA!Y447,IF(VISTORIA!U447&lt;&gt;"",VISTORIA!U447,IF(VISTORIA!Q447&lt;&gt;"",VISTORIA!Q447,IF(VISTORIA!M447&lt;&gt;"",VISTORIA!M447,IF(VISTORIA!I447&lt;&gt;"",VISTORIA!I447,0)))))</f>
        <v>1</v>
      </c>
      <c r="Z447" s="233">
        <f>IF(VISTORIA!Y447&lt;&gt;"",VISTORIA!W447,IF(VISTORIA!U447&lt;&gt;"",VISTORIA!S447,IF(VISTORIA!Q447&lt;&gt;"",VISTORIA!O447,IF(VISTORIA!M447&lt;&gt;"",VISTORIA!K447,IF(VISTORIA!I447&lt;&gt;"",VISTORIA!G447,"NA")))))</f>
        <v>43200</v>
      </c>
      <c r="AA447" s="233">
        <f>IF(VISTORIA!Y447&lt;&gt;"",VISTORIA!X447,IF(VISTORIA!U447&lt;&gt;"",VISTORIA!T447,IF(VISTORIA!Q447&lt;&gt;"",VISTORIA!P447,IF(VISTORIA!M447&lt;&gt;"",VISTORIA!L447,IF(VISTORIA!I447&lt;&gt;"",VISTORIA!H447,"NA")))))</f>
        <v>42669</v>
      </c>
      <c r="AB447" s="233" t="str">
        <f>IF(OR(G447="AGUARDANDO PRESTAÇÃO DE CONTAS",G447="AGUARDANDO APROVAÇÃO PRESTAÇÃO DE CONTAS",G447="CONCLUÍDO"),"PTM CONCLUÍDO",IF(AND(VISTORIA!X447="",VISTORIA!W447&lt;&gt;""),VISTORIA!W447,IF(AND(VISTORIA!T447="",VISTORIA!S447&lt;&gt;""),VISTORIA!S447,IF(AND(VISTORIA!P447="",VISTORIA!O447&lt;&gt;""),VISTORIA!O447,IF(AND(VISTORIA!L447="",VISTORIA!K447&lt;&gt;""),VISTORIA!K447,IF(AND(VISTORIA!H447="",VISTORIA!G447&lt;&gt;""),VISTORIA!G447,"SEM PEDIDO"))))))</f>
        <v>SEM PEDIDO</v>
      </c>
      <c r="AC447" s="18" t="str">
        <f>IFERROR(INDEX('CONCLUSÃO INFORMAL'!447:447,MATCH(MAX('CONCLUSÃO INFORMAL'!H447,'CONCLUSÃO INFORMAL'!L447,'CONCLUSÃO INFORMAL'!P447),'CONCLUSÃO INFORMAL'!447:447,0)-1),"NÃO INFORMADO")</f>
        <v>NÃO INFORMADO</v>
      </c>
      <c r="AD447" s="233" t="str">
        <f>IFERROR(INDEX('CONCLUSÃO INFORMAL'!447:447,MATCH(MAX('CONCLUSÃO INFORMAL'!H447,'CONCLUSÃO INFORMAL'!L447,'CONCLUSÃO INFORMAL'!P447),'CONCLUSÃO INFORMAL'!447:447,0)),"NÃO INFORMADO")</f>
        <v>NÃO INFORMADO</v>
      </c>
      <c r="AE447" s="1950" t="str">
        <f>IFERROR(INDEX('CONCLUSÃO INFORMAL'!447:447,MATCH(MAX('CONCLUSÃO INFORMAL'!H447,'CONCLUSÃO INFORMAL'!L447,'CONCLUSÃO INFORMAL'!P447),'CONCLUSÃO INFORMAL'!447:447,0)+1),"NÃO INFORMADO")</f>
        <v>NÃO INFORMADO</v>
      </c>
    </row>
    <row r="448" spans="2:31" ht="72.5" x14ac:dyDescent="0.35">
      <c r="B448" s="7" t="str">
        <f>'INF GERAIS'!B448&amp;IFERROR(IF(INDEX(APOIO!$A$5:$A$50,MATCH('INF GERAIS'!N448,APOIO!$B$5:$B$50,0))="NÃO",APOIO!$A$2&amp;"NÃO VÁLIDO",""),"")</f>
        <v>2014.0422</v>
      </c>
      <c r="C448" s="1950" t="str">
        <f>'INF GERAIS'!C448</f>
        <v>MATA NORTE</v>
      </c>
      <c r="D448" s="1950" t="str">
        <f>'INF GERAIS'!D448</f>
        <v>VICÊNCIA</v>
      </c>
      <c r="E448" s="1950" t="str">
        <f>'INF GERAIS'!E448</f>
        <v>RECUPERAÇÃO COM AMPLIAÇÃO DE COBERTA E FECHAMENTO LATERAL DA QUADRA DE ESPORTE DO DISTRITO DE ANGELICA</v>
      </c>
      <c r="F448" s="1950" t="str">
        <f>'INF GERAIS'!G448</f>
        <v>NORMAL</v>
      </c>
      <c r="G448" s="1950" t="str">
        <f>'INF GERAIS'!N448</f>
        <v>PC APROVADA</v>
      </c>
      <c r="H448" s="1950" t="str">
        <f>'INF GERAIS'!O448</f>
        <v>CONCLUÍDA</v>
      </c>
      <c r="I448" s="11">
        <f>'INF GERAIS'!I448</f>
        <v>1207546.4666666666</v>
      </c>
      <c r="J448" s="11">
        <f>'INF GERAIS'!J448</f>
        <v>347000.77638719993</v>
      </c>
      <c r="K448" s="11">
        <f>'INF GERAIS'!K448</f>
        <v>347000.77638719993</v>
      </c>
      <c r="L448" s="11">
        <f>'INF GERAIS'!L448</f>
        <v>0</v>
      </c>
      <c r="M448" s="11">
        <f>'INF GERAIS'!M448</f>
        <v>0</v>
      </c>
      <c r="N448" s="233">
        <f>IF(MAX(PAGAMENTOS!M448,PAGAMENTOS!U448,PAGAMENTOS!AC448,PAGAMENTOS!AK448,PAGAMENTOS!AQ448,PAGAMENTOS!AW448)=0,"SEM PAGAMENTO",IFERROR(INDEX(PAGAMENTOS!448:448,MATCH(MAX(PAGAMENTOS!M448,PAGAMENTOS!U448,PAGAMENTOS!AC448,PAGAMENTOS!AK448,PAGAMENTOS!AQ448,PAGAMENTOS!AW448),PAGAMENTOS!448:448,0)),"SEM PAGAMENTO"))</f>
        <v>43909</v>
      </c>
      <c r="O448" s="120" t="str">
        <f>IF(MAX(PAGAMENTOS!M448,PAGAMENTOS!U448,PAGAMENTOS!AC448,PAGAMENTOS!AK448,PAGAMENTOS!AQ448,PAGAMENTOS!AW448)=0,"SEM PAGAMENTO",IFERROR(IF(MATCH(MAX(PAGAMENTOS!M448,PAGAMENTOS!U448,PAGAMENTOS!AC448,PAGAMENTOS!AK448,PAGAMENTOS!AQ448,PAGAMENTOS!AW448),PAGAMENTOS!448:448,0)&gt;40,INDEX(PAGAMENTOS!448:448,MATCH(MAX(PAGAMENTOS!M448,PAGAMENTOS!U448,PAGAMENTOS!AC448,PAGAMENTOS!AK448,PAGAMENTOS!AQ448,PAGAMENTOS!AW448),PAGAMENTOS!448:448,0)-2)&amp;" P COMP.",IF(MATCH(MAX(PAGAMENTOS!M448,PAGAMENTOS!U448,PAGAMENTOS!AC448,PAGAMENTOS!AK448,PAGAMENTOS!AQ448,PAGAMENTOS!AW448),PAGAMENTOS!448:448,0)=13,"1ª P",IF(MATCH(MAX(PAGAMENTOS!M448,PAGAMENTOS!U448,PAGAMENTOS!AC448,PAGAMENTOS!AK448,PAGAMENTOS!AQ448,PAGAMENTOS!AW448),PAGAMENTOS!448:448,0)=21,"2ª P",IF(MATCH(MAX(PAGAMENTOS!M448,PAGAMENTOS!U448,PAGAMENTOS!AC448,PAGAMENTOS!AK448,PAGAMENTOS!AQ448,PAGAMENTOS!AW448),PAGAMENTOS!448:448,0)=29,"3ª P",IF(PAGAMENTOS!AC448=PAGAMENTOS!AK448,"4ª P","4ª P"))))),"SEM PAGAMENTO"))</f>
        <v>4ª P</v>
      </c>
      <c r="P448" s="11">
        <f>IF(MAX(PAGAMENTOS!M448,PAGAMENTOS!U448,PAGAMENTOS!AC448,PAGAMENTOS!AK448,PAGAMENTOS!AQ448,PAGAMENTOS!AW448)=0,"SEM PAGAMENTO",IFERROR(INDEX(PAGAMENTOS!448:448,MATCH(MAX(PAGAMENTOS!M448,PAGAMENTOS!U448,PAGAMENTOS!AC448,PAGAMENTOS!AK448,PAGAMENTOS!AQ448,PAGAMENTOS!AW448),PAGAMENTOS!448:448,0)-1),"SEM PAGAMENTO"))</f>
        <v>69400.156387199939</v>
      </c>
      <c r="Q448" s="11">
        <f>SUM(PAGAMENTOS!G448,PAGAMENTOS!L448,PAGAMENTOS!T448,PAGAMENTOS!AB448,PAGAMENTOS!AJ448,PAGAMENTOS!AP448,PAGAMENTOS!AV448)</f>
        <v>347000.77638719993</v>
      </c>
      <c r="R448" s="11">
        <f>SUM(PAGAMENTOS!G448,PAGAMENTOS!H448,PAGAMENTOS!L448,PAGAMENTOS!T448,PAGAMENTOS!AB448,PAGAMENTOS!AJ448,PAGAMENTOS!AP448,PAGAMENTOS!AV448)</f>
        <v>347000.77638719993</v>
      </c>
      <c r="S448" s="17">
        <f t="shared" si="6"/>
        <v>1</v>
      </c>
      <c r="T448" s="11">
        <f>IF(RIGHT(B448)="O",0,IF(AND(R448=0,PAGAMENTOS!H448&lt;&gt;0),0,K448-R448))</f>
        <v>0</v>
      </c>
      <c r="U448" s="120" t="str">
        <f>IF(AND(OR(PAGAMENTOS!AG448&lt;&gt;"",PAGAMENTOS!AH448&lt;&gt;""),PAGAMENTOS!AK448=""),"4ª",IF(AND(OR(PAGAMENTOS!Y448&lt;&gt;"",PAGAMENTOS!Z448&lt;&gt;""),PAGAMENTOS!AC448=""),"3ª",IF(AND(OR(PAGAMENTOS!Q448&lt;&gt;"",PAGAMENTOS!R448&lt;&gt;""),PAGAMENTOS!U448=""),"2ª",IF(AND(OR(PAGAMENTOS!I448&lt;&gt;"",PAGAMENTOS!J448&lt;&gt;""),PAGAMENTOS!M448=""),"1ª","OK"))))</f>
        <v>OK</v>
      </c>
      <c r="V448" s="120" t="str">
        <f>IF(U448="4ª",IF(PAGAMENTOS!AH448="","AGUARDANDO VISTORIA","NO FINANCEIRO"),IF(U448="3ª",IF(PAGAMENTOS!Z448="","AGUARDANDO VISTORIA","NO FINANCEIRO"),IF(U448="2ª",IF(PAGAMENTOS!R448="","AGUARDANDO VISTORIA","NO FINANCEIRO"),IF(U448="1ª",IF(PAGAMENTOS!J448="","AGUARDANDO LIBERAÇÃO","NO FINANCEIRO"),"OK"))))</f>
        <v>OK</v>
      </c>
      <c r="W448" s="233" t="str">
        <f>IF(U448="4ª",IF(PAGAMENTOS!AH448="",PAGAMENTOS!AG448,PAGAMENTOS!AH448),IF(U448="3ª",IF(PAGAMENTOS!Z448="",PAGAMENTOS!Y448,PAGAMENTOS!Z448),IF(U448="2ª",IF(PAGAMENTOS!R448="",PAGAMENTOS!Q448,PAGAMENTOS!R448),IF(U448="1ª",IF(PAGAMENTOS!J448="",PAGAMENTOS!I448,PAGAMENTOS!J448),"OK"))))</f>
        <v>OK</v>
      </c>
      <c r="X448" s="18">
        <f>MAX(VISTORIA!Y448,VISTORIA!U448,VISTORIA!Q448,VISTORIA!M448,VISTORIA!I448)</f>
        <v>1</v>
      </c>
      <c r="Y448" s="18">
        <f>IF(VISTORIA!Y448&lt;&gt;"",VISTORIA!Y448,IF(VISTORIA!U448&lt;&gt;"",VISTORIA!U448,IF(VISTORIA!Q448&lt;&gt;"",VISTORIA!Q448,IF(VISTORIA!M448&lt;&gt;"",VISTORIA!M448,IF(VISTORIA!I448&lt;&gt;"",VISTORIA!I448,0)))))</f>
        <v>1</v>
      </c>
      <c r="Z448" s="233">
        <f>IF(VISTORIA!Y448&lt;&gt;"",VISTORIA!W448,IF(VISTORIA!U448&lt;&gt;"",VISTORIA!S448,IF(VISTORIA!Q448&lt;&gt;"",VISTORIA!O448,IF(VISTORIA!M448&lt;&gt;"",VISTORIA!K448,IF(VISTORIA!I448&lt;&gt;"",VISTORIA!G448,"NA")))))</f>
        <v>42716</v>
      </c>
      <c r="AA448" s="233">
        <f>IF(VISTORIA!Y448&lt;&gt;"",VISTORIA!X448,IF(VISTORIA!U448&lt;&gt;"",VISTORIA!T448,IF(VISTORIA!Q448&lt;&gt;"",VISTORIA!P448,IF(VISTORIA!M448&lt;&gt;"",VISTORIA!L448,IF(VISTORIA!I448&lt;&gt;"",VISTORIA!H448,"NA")))))</f>
        <v>43363</v>
      </c>
      <c r="AB448" s="233" t="str">
        <f>IF(OR(G448="AGUARDANDO PRESTAÇÃO DE CONTAS",G448="AGUARDANDO APROVAÇÃO PRESTAÇÃO DE CONTAS",G448="CONCLUÍDO"),"PTM CONCLUÍDO",IF(AND(VISTORIA!X448="",VISTORIA!W448&lt;&gt;""),VISTORIA!W448,IF(AND(VISTORIA!T448="",VISTORIA!S448&lt;&gt;""),VISTORIA!S448,IF(AND(VISTORIA!P448="",VISTORIA!O448&lt;&gt;""),VISTORIA!O448,IF(AND(VISTORIA!L448="",VISTORIA!K448&lt;&gt;""),VISTORIA!K448,IF(AND(VISTORIA!H448="",VISTORIA!G448&lt;&gt;""),VISTORIA!G448,"SEM PEDIDO"))))))</f>
        <v>SEM PEDIDO</v>
      </c>
      <c r="AC448" s="18" t="str">
        <f>IFERROR(INDEX('CONCLUSÃO INFORMAL'!448:448,MATCH(MAX('CONCLUSÃO INFORMAL'!H448,'CONCLUSÃO INFORMAL'!L448,'CONCLUSÃO INFORMAL'!P448),'CONCLUSÃO INFORMAL'!448:448,0)-1),"NÃO INFORMADO")</f>
        <v>NÃO INFORMADO</v>
      </c>
      <c r="AD448" s="233" t="str">
        <f>IFERROR(INDEX('CONCLUSÃO INFORMAL'!448:448,MATCH(MAX('CONCLUSÃO INFORMAL'!H448,'CONCLUSÃO INFORMAL'!L448,'CONCLUSÃO INFORMAL'!P448),'CONCLUSÃO INFORMAL'!448:448,0)),"NÃO INFORMADO")</f>
        <v>NÃO INFORMADO</v>
      </c>
      <c r="AE448" s="1950" t="str">
        <f>IFERROR(INDEX('CONCLUSÃO INFORMAL'!448:448,MATCH(MAX('CONCLUSÃO INFORMAL'!H448,'CONCLUSÃO INFORMAL'!L448,'CONCLUSÃO INFORMAL'!P448),'CONCLUSÃO INFORMAL'!448:448,0)+1),"NÃO INFORMADO")</f>
        <v>NÃO INFORMADO</v>
      </c>
    </row>
    <row r="449" spans="2:31" ht="58" x14ac:dyDescent="0.35">
      <c r="B449" s="7" t="str">
        <f>'INF GERAIS'!B449&amp;IFERROR(IF(INDEX(APOIO!$A$5:$A$50,MATCH('INF GERAIS'!N449,APOIO!$B$5:$B$50,0))="NÃO",APOIO!$A$2&amp;"NÃO VÁLIDO",""),"")</f>
        <v>2014.0423</v>
      </c>
      <c r="C449" s="1950" t="str">
        <f>'INF GERAIS'!C449</f>
        <v>MATA NORTE</v>
      </c>
      <c r="D449" s="1950" t="str">
        <f>'INF GERAIS'!D449</f>
        <v>VICÊNCIA</v>
      </c>
      <c r="E449" s="1950" t="str">
        <f>'INF GERAIS'!E449</f>
        <v>REFORMA E RECONSTRUÇÃO DE COBERTA DO MERCADO PÚBLICO DO DISTRITO DE MURUPÉ</v>
      </c>
      <c r="F449" s="1950" t="str">
        <f>'INF GERAIS'!G449</f>
        <v>NORMAL</v>
      </c>
      <c r="G449" s="12" t="str">
        <f>'INF GERAIS'!N449</f>
        <v>EM CONFERÊNCIA PARA TEMAI</v>
      </c>
      <c r="H449" s="1950" t="str">
        <f>'INF GERAIS'!O449</f>
        <v>EM ANDAMENTO</v>
      </c>
      <c r="I449" s="11">
        <f>'INF GERAIS'!I449</f>
        <v>1207546.4666666666</v>
      </c>
      <c r="J449" s="11">
        <f>'INF GERAIS'!J449</f>
        <v>68804.098396800022</v>
      </c>
      <c r="K449" s="11">
        <f>'INF GERAIS'!K449</f>
        <v>68804.098396800022</v>
      </c>
      <c r="L449" s="11">
        <f>'INF GERAIS'!L449</f>
        <v>0</v>
      </c>
      <c r="M449" s="11">
        <f>'INF GERAIS'!M449</f>
        <v>0</v>
      </c>
      <c r="N449" s="233">
        <f>IF(MAX(PAGAMENTOS!M449,PAGAMENTOS!U449,PAGAMENTOS!AC449,PAGAMENTOS!AK449,PAGAMENTOS!AQ449,PAGAMENTOS!AW449)=0,"SEM PAGAMENTO",IFERROR(INDEX(PAGAMENTOS!449:449,MATCH(MAX(PAGAMENTOS!M449,PAGAMENTOS!U449,PAGAMENTOS!AC449,PAGAMENTOS!AK449,PAGAMENTOS!AQ449,PAGAMENTOS!AW449),PAGAMENTOS!449:449,0)),"SEM PAGAMENTO"))</f>
        <v>42479</v>
      </c>
      <c r="O449" s="120" t="str">
        <f>IF(MAX(PAGAMENTOS!M449,PAGAMENTOS!U449,PAGAMENTOS!AC449,PAGAMENTOS!AK449,PAGAMENTOS!AQ449,PAGAMENTOS!AW449)=0,"SEM PAGAMENTO",IFERROR(IF(MATCH(MAX(PAGAMENTOS!M449,PAGAMENTOS!U449,PAGAMENTOS!AC449,PAGAMENTOS!AK449,PAGAMENTOS!AQ449,PAGAMENTOS!AW449),PAGAMENTOS!449:449,0)&gt;40,INDEX(PAGAMENTOS!449:449,MATCH(MAX(PAGAMENTOS!M449,PAGAMENTOS!U449,PAGAMENTOS!AC449,PAGAMENTOS!AK449,PAGAMENTOS!AQ449,PAGAMENTOS!AW449),PAGAMENTOS!449:449,0)-2)&amp;" P COMP.",IF(MATCH(MAX(PAGAMENTOS!M449,PAGAMENTOS!U449,PAGAMENTOS!AC449,PAGAMENTOS!AK449,PAGAMENTOS!AQ449,PAGAMENTOS!AW449),PAGAMENTOS!449:449,0)=13,"1ª P",IF(MATCH(MAX(PAGAMENTOS!M449,PAGAMENTOS!U449,PAGAMENTOS!AC449,PAGAMENTOS!AK449,PAGAMENTOS!AQ449,PAGAMENTOS!AW449),PAGAMENTOS!449:449,0)=21,"2ª P",IF(MATCH(MAX(PAGAMENTOS!M449,PAGAMENTOS!U449,PAGAMENTOS!AC449,PAGAMENTOS!AK449,PAGAMENTOS!AQ449,PAGAMENTOS!AW449),PAGAMENTOS!449:449,0)=29,"3ª P",IF(PAGAMENTOS!AC449=PAGAMENTOS!AK449,"4ª P","4ª P"))))),"SEM PAGAMENTO"))</f>
        <v>3ª P</v>
      </c>
      <c r="P449" s="11">
        <f>IF(MAX(PAGAMENTOS!M449,PAGAMENTOS!U449,PAGAMENTOS!AC449,PAGAMENTOS!AK449,PAGAMENTOS!AQ449,PAGAMENTOS!AW449)=0,"SEM PAGAMENTO",IFERROR(INDEX(PAGAMENTOS!449:449,MATCH(MAX(PAGAMENTOS!M449,PAGAMENTOS!U449,PAGAMENTOS!AC449,PAGAMENTOS!AK449,PAGAMENTOS!AQ449,PAGAMENTOS!AW449),PAGAMENTOS!449:449,0)-1),"SEM PAGAMENTO"))</f>
        <v>13760.81</v>
      </c>
      <c r="Q449" s="11">
        <f>SUM(PAGAMENTOS!G449,PAGAMENTOS!L449,PAGAMENTOS!T449,PAGAMENTOS!AB449,PAGAMENTOS!AJ449,PAGAMENTOS!AP449,PAGAMENTOS!AV449)</f>
        <v>55043.27</v>
      </c>
      <c r="R449" s="11">
        <f>SUM(PAGAMENTOS!G449,PAGAMENTOS!H449,PAGAMENTOS!L449,PAGAMENTOS!T449,PAGAMENTOS!AB449,PAGAMENTOS!AJ449,PAGAMENTOS!AP449,PAGAMENTOS!AV449)</f>
        <v>55043.27</v>
      </c>
      <c r="S449" s="17">
        <f t="shared" si="6"/>
        <v>0.79999987330057043</v>
      </c>
      <c r="T449" s="11">
        <f>IF(RIGHT(B449)="O",0,IF(AND(R449=0,PAGAMENTOS!H449&lt;&gt;0),0,K449-R449))</f>
        <v>13760.828396800025</v>
      </c>
      <c r="U449" s="120" t="str">
        <f>IF(AND(OR(PAGAMENTOS!AG449&lt;&gt;"",PAGAMENTOS!AH449&lt;&gt;""),PAGAMENTOS!AK449=""),"4ª",IF(AND(OR(PAGAMENTOS!Y449&lt;&gt;"",PAGAMENTOS!Z449&lt;&gt;""),PAGAMENTOS!AC449=""),"3ª",IF(AND(OR(PAGAMENTOS!Q449&lt;&gt;"",PAGAMENTOS!R449&lt;&gt;""),PAGAMENTOS!U449=""),"2ª",IF(AND(OR(PAGAMENTOS!I449&lt;&gt;"",PAGAMENTOS!J449&lt;&gt;""),PAGAMENTOS!M449=""),"1ª","OK"))))</f>
        <v>4ª</v>
      </c>
      <c r="V449" s="120" t="str">
        <f>IF(U449="4ª",IF(PAGAMENTOS!AH449="","AGUARDANDO VISTORIA","NO FINANCEIRO"),IF(U449="3ª",IF(PAGAMENTOS!Z449="","AGUARDANDO VISTORIA","NO FINANCEIRO"),IF(U449="2ª",IF(PAGAMENTOS!R449="","AGUARDANDO VISTORIA","NO FINANCEIRO"),IF(U449="1ª",IF(PAGAMENTOS!J449="","AGUARDANDO LIBERAÇÃO","NO FINANCEIRO"),"OK"))))</f>
        <v>AGUARDANDO VISTORIA</v>
      </c>
      <c r="W449" s="233">
        <f>IF(U449="4ª",IF(PAGAMENTOS!AH449="",PAGAMENTOS!AG449,PAGAMENTOS!AH449),IF(U449="3ª",IF(PAGAMENTOS!Z449="",PAGAMENTOS!Y449,PAGAMENTOS!Z449),IF(U449="2ª",IF(PAGAMENTOS!R449="",PAGAMENTOS!Q449,PAGAMENTOS!R449),IF(U449="1ª",IF(PAGAMENTOS!J449="",PAGAMENTOS!I449,PAGAMENTOS!J449),"OK"))))</f>
        <v>43200</v>
      </c>
      <c r="X449" s="18">
        <f>MAX(VISTORIA!Y449,VISTORIA!U449,VISTORIA!Q449,VISTORIA!M449,VISTORIA!I449)</f>
        <v>1</v>
      </c>
      <c r="Y449" s="18">
        <f>IF(VISTORIA!Y449&lt;&gt;"",VISTORIA!Y449,IF(VISTORIA!U449&lt;&gt;"",VISTORIA!U449,IF(VISTORIA!Q449&lt;&gt;"",VISTORIA!Q449,IF(VISTORIA!M449&lt;&gt;"",VISTORIA!M449,IF(VISTORIA!I449&lt;&gt;"",VISTORIA!I449,0)))))</f>
        <v>1</v>
      </c>
      <c r="Z449" s="233">
        <f>IF(VISTORIA!Y449&lt;&gt;"",VISTORIA!W449,IF(VISTORIA!U449&lt;&gt;"",VISTORIA!S449,IF(VISTORIA!Q449&lt;&gt;"",VISTORIA!O449,IF(VISTORIA!M449&lt;&gt;"",VISTORIA!K449,IF(VISTORIA!I449&lt;&gt;"",VISTORIA!G449,"NA")))))</f>
        <v>43200</v>
      </c>
      <c r="AA449" s="233" t="str">
        <f>IF(VISTORIA!Y449&lt;&gt;"",VISTORIA!X449,IF(VISTORIA!U449&lt;&gt;"",VISTORIA!T449,IF(VISTORIA!Q449&lt;&gt;"",VISTORIA!P449,IF(VISTORIA!M449&lt;&gt;"",VISTORIA!L449,IF(VISTORIA!I449&lt;&gt;"",VISTORIA!H449,"NA")))))</f>
        <v/>
      </c>
      <c r="AB449" s="233">
        <f>IF(OR(G449="AGUARDANDO PRESTAÇÃO DE CONTAS",G449="AGUARDANDO APROVAÇÃO PRESTAÇÃO DE CONTAS",G449="CONCLUÍDO"),"PTM CONCLUÍDO",IF(AND(VISTORIA!X449="",VISTORIA!W449&lt;&gt;""),VISTORIA!W449,IF(AND(VISTORIA!T449="",VISTORIA!S449&lt;&gt;""),VISTORIA!S449,IF(AND(VISTORIA!P449="",VISTORIA!O449&lt;&gt;""),VISTORIA!O449,IF(AND(VISTORIA!L449="",VISTORIA!K449&lt;&gt;""),VISTORIA!K449,IF(AND(VISTORIA!H449="",VISTORIA!G449&lt;&gt;""),VISTORIA!G449,"SEM PEDIDO"))))))</f>
        <v>43200</v>
      </c>
      <c r="AC449" s="18" t="str">
        <f>IFERROR(INDEX('CONCLUSÃO INFORMAL'!449:449,MATCH(MAX('CONCLUSÃO INFORMAL'!H449,'CONCLUSÃO INFORMAL'!L449,'CONCLUSÃO INFORMAL'!P449),'CONCLUSÃO INFORMAL'!449:449,0)-1),"NÃO INFORMADO")</f>
        <v>NÃO INFORMADO</v>
      </c>
      <c r="AD449" s="233" t="str">
        <f>IFERROR(INDEX('CONCLUSÃO INFORMAL'!449:449,MATCH(MAX('CONCLUSÃO INFORMAL'!H449,'CONCLUSÃO INFORMAL'!L449,'CONCLUSÃO INFORMAL'!P449),'CONCLUSÃO INFORMAL'!449:449,0)),"NÃO INFORMADO")</f>
        <v>NÃO INFORMADO</v>
      </c>
      <c r="AE449" s="1950" t="str">
        <f>IFERROR(INDEX('CONCLUSÃO INFORMAL'!449:449,MATCH(MAX('CONCLUSÃO INFORMAL'!H449,'CONCLUSÃO INFORMAL'!L449,'CONCLUSÃO INFORMAL'!P449),'CONCLUSÃO INFORMAL'!449:449,0)+1),"NÃO INFORMADO")</f>
        <v>NÃO INFORMADO</v>
      </c>
    </row>
    <row r="450" spans="2:31" ht="58" x14ac:dyDescent="0.35">
      <c r="B450" s="7" t="str">
        <f>'INF GERAIS'!B450&amp;IFERROR(IF(INDEX(APOIO!$A$5:$A$50,MATCH('INF GERAIS'!N450,APOIO!$B$5:$B$50,0))="NÃO",APOIO!$A$2&amp;"NÃO VÁLIDO",""),"")</f>
        <v>2014.0424</v>
      </c>
      <c r="C450" s="1950" t="str">
        <f>'INF GERAIS'!C450</f>
        <v>MATA SUL</v>
      </c>
      <c r="D450" s="1950" t="str">
        <f>'INF GERAIS'!D450</f>
        <v>VITÓRIA DE SANTO ANTÃO</v>
      </c>
      <c r="E450" s="1950" t="str">
        <f>'INF GERAIS'!E450</f>
        <v>PAVIMENTAÇÃO E QUALIFICAÇÃO DE VIAS URBANAS EM VITÓRIA DE SANTO ANTÃO</v>
      </c>
      <c r="F450" s="1950" t="str">
        <f>'INF GERAIS'!G450</f>
        <v>NORMAL</v>
      </c>
      <c r="G450" s="12" t="str">
        <f>'INF GERAIS'!N450</f>
        <v>EM CONFERÊNCIA PARA TEMAI</v>
      </c>
      <c r="H450" s="1950" t="str">
        <f>'INF GERAIS'!O450</f>
        <v>CONCLUÍDA</v>
      </c>
      <c r="I450" s="11">
        <f>'INF GERAIS'!I450</f>
        <v>2716979.5125000002</v>
      </c>
      <c r="J450" s="11">
        <f>'INF GERAIS'!J450</f>
        <v>2646113.25</v>
      </c>
      <c r="K450" s="11">
        <f>'INF GERAIS'!K450</f>
        <v>2235394.9300000002</v>
      </c>
      <c r="L450" s="11">
        <f>'INF GERAIS'!L450</f>
        <v>0</v>
      </c>
      <c r="M450" s="11">
        <f>'INF GERAIS'!M450</f>
        <v>410718.32</v>
      </c>
      <c r="N450" s="233">
        <f>IF(MAX(PAGAMENTOS!M450,PAGAMENTOS!U450,PAGAMENTOS!AC450,PAGAMENTOS!AK450,PAGAMENTOS!AQ450,PAGAMENTOS!AW450)=0,"SEM PAGAMENTO",IFERROR(INDEX(PAGAMENTOS!450:450,MATCH(MAX(PAGAMENTOS!M450,PAGAMENTOS!U450,PAGAMENTOS!AC450,PAGAMENTOS!AK450,PAGAMENTOS!AQ450,PAGAMENTOS!AW450),PAGAMENTOS!450:450,0)),"SEM PAGAMENTO"))</f>
        <v>42958</v>
      </c>
      <c r="O450" s="120" t="str">
        <f>IF(MAX(PAGAMENTOS!M450,PAGAMENTOS!U450,PAGAMENTOS!AC450,PAGAMENTOS!AK450,PAGAMENTOS!AQ450,PAGAMENTOS!AW450)=0,"SEM PAGAMENTO",IFERROR(IF(MATCH(MAX(PAGAMENTOS!M450,PAGAMENTOS!U450,PAGAMENTOS!AC450,PAGAMENTOS!AK450,PAGAMENTOS!AQ450,PAGAMENTOS!AW450),PAGAMENTOS!450:450,0)&gt;40,INDEX(PAGAMENTOS!450:450,MATCH(MAX(PAGAMENTOS!M450,PAGAMENTOS!U450,PAGAMENTOS!AC450,PAGAMENTOS!AK450,PAGAMENTOS!AQ450,PAGAMENTOS!AW450),PAGAMENTOS!450:450,0)-2)&amp;" P COMP.",IF(MATCH(MAX(PAGAMENTOS!M450,PAGAMENTOS!U450,PAGAMENTOS!AC450,PAGAMENTOS!AK450,PAGAMENTOS!AQ450,PAGAMENTOS!AW450),PAGAMENTOS!450:450,0)=13,"1ª P",IF(MATCH(MAX(PAGAMENTOS!M450,PAGAMENTOS!U450,PAGAMENTOS!AC450,PAGAMENTOS!AK450,PAGAMENTOS!AQ450,PAGAMENTOS!AW450),PAGAMENTOS!450:450,0)=21,"2ª P",IF(MATCH(MAX(PAGAMENTOS!M450,PAGAMENTOS!U450,PAGAMENTOS!AC450,PAGAMENTOS!AK450,PAGAMENTOS!AQ450,PAGAMENTOS!AW450),PAGAMENTOS!450:450,0)=29,"3ª P",IF(PAGAMENTOS!AC450=PAGAMENTOS!AK450,"4ª P","4ª P"))))),"SEM PAGAMENTO"))</f>
        <v>4ª P</v>
      </c>
      <c r="P450" s="11">
        <f>IF(MAX(PAGAMENTOS!M450,PAGAMENTOS!U450,PAGAMENTOS!AC450,PAGAMENTOS!AK450,PAGAMENTOS!AQ450,PAGAMENTOS!AW450)=0,"SEM PAGAMENTO",IFERROR(INDEX(PAGAMENTOS!450:450,MATCH(MAX(PAGAMENTOS!M450,PAGAMENTOS!U450,PAGAMENTOS!AC450,PAGAMENTOS!AK450,PAGAMENTOS!AQ450,PAGAMENTOS!AW450),PAGAMENTOS!450:450,0)-1),"SEM PAGAMENTO"))</f>
        <v>108397.34</v>
      </c>
      <c r="Q450" s="11">
        <f>SUM(PAGAMENTOS!G450,PAGAMENTOS!L450,PAGAMENTOS!T450,PAGAMENTOS!AB450,PAGAMENTOS!AJ450,PAGAMENTOS!AP450,PAGAMENTOS!AV450)</f>
        <v>2281980.94</v>
      </c>
      <c r="R450" s="11">
        <f>SUM(PAGAMENTOS!G450,PAGAMENTOS!H450,PAGAMENTOS!L450,PAGAMENTOS!T450,PAGAMENTOS!AB450,PAGAMENTOS!AJ450,PAGAMENTOS!AP450,PAGAMENTOS!AV450)</f>
        <v>2281980.94</v>
      </c>
      <c r="S450" s="17">
        <f t="shared" si="6"/>
        <v>1.0208401698396981</v>
      </c>
      <c r="T450" s="11">
        <f>IF(RIGHT(B450)="O",0,IF(AND(R450=0,PAGAMENTOS!H450&lt;&gt;0),0,K450-R450))</f>
        <v>-46586.009999999776</v>
      </c>
      <c r="U450" s="120" t="str">
        <f>IF(AND(OR(PAGAMENTOS!AG450&lt;&gt;"",PAGAMENTOS!AH450&lt;&gt;""),PAGAMENTOS!AK450=""),"4ª",IF(AND(OR(PAGAMENTOS!Y450&lt;&gt;"",PAGAMENTOS!Z450&lt;&gt;""),PAGAMENTOS!AC450=""),"3ª",IF(AND(OR(PAGAMENTOS!Q450&lt;&gt;"",PAGAMENTOS!R450&lt;&gt;""),PAGAMENTOS!U450=""),"2ª",IF(AND(OR(PAGAMENTOS!I450&lt;&gt;"",PAGAMENTOS!J450&lt;&gt;""),PAGAMENTOS!M450=""),"1ª","OK"))))</f>
        <v>OK</v>
      </c>
      <c r="V450" s="120" t="str">
        <f>IF(U450="4ª",IF(PAGAMENTOS!AH450="","AGUARDANDO VISTORIA","NO FINANCEIRO"),IF(U450="3ª",IF(PAGAMENTOS!Z450="","AGUARDANDO VISTORIA","NO FINANCEIRO"),IF(U450="2ª",IF(PAGAMENTOS!R450="","AGUARDANDO VISTORIA","NO FINANCEIRO"),IF(U450="1ª",IF(PAGAMENTOS!J450="","AGUARDANDO LIBERAÇÃO","NO FINANCEIRO"),"OK"))))</f>
        <v>OK</v>
      </c>
      <c r="W450" s="233" t="str">
        <f>IF(U450="4ª",IF(PAGAMENTOS!AH450="",PAGAMENTOS!AG450,PAGAMENTOS!AH450),IF(U450="3ª",IF(PAGAMENTOS!Z450="",PAGAMENTOS!Y450,PAGAMENTOS!Z450),IF(U450="2ª",IF(PAGAMENTOS!R450="",PAGAMENTOS!Q450,PAGAMENTOS!R450),IF(U450="1ª",IF(PAGAMENTOS!J450="",PAGAMENTOS!I450,PAGAMENTOS!J450),"OK"))))</f>
        <v>OK</v>
      </c>
      <c r="X450" s="18">
        <f>MAX(VISTORIA!Y450,VISTORIA!U450,VISTORIA!Q450,VISTORIA!M450,VISTORIA!I450)</f>
        <v>1</v>
      </c>
      <c r="Y450" s="18">
        <f>IF(VISTORIA!Y450&lt;&gt;"",VISTORIA!Y450,IF(VISTORIA!U450&lt;&gt;"",VISTORIA!U450,IF(VISTORIA!Q450&lt;&gt;"",VISTORIA!Q450,IF(VISTORIA!M450&lt;&gt;"",VISTORIA!M450,IF(VISTORIA!I450&lt;&gt;"",VISTORIA!I450,0)))))</f>
        <v>1</v>
      </c>
      <c r="Z450" s="233">
        <f>IF(VISTORIA!Y450&lt;&gt;"",VISTORIA!W450,IF(VISTORIA!U450&lt;&gt;"",VISTORIA!S450,IF(VISTORIA!Q450&lt;&gt;"",VISTORIA!O450,IF(VISTORIA!M450&lt;&gt;"",VISTORIA!K450,IF(VISTORIA!I450&lt;&gt;"",VISTORIA!G450,"NA")))))</f>
        <v>42629</v>
      </c>
      <c r="AA450" s="233">
        <f>IF(VISTORIA!Y450&lt;&gt;"",VISTORIA!X450,IF(VISTORIA!U450&lt;&gt;"",VISTORIA!T450,IF(VISTORIA!Q450&lt;&gt;"",VISTORIA!P450,IF(VISTORIA!M450&lt;&gt;"",VISTORIA!L450,IF(VISTORIA!I450&lt;&gt;"",VISTORIA!H450,"NA")))))</f>
        <v>42941</v>
      </c>
      <c r="AB450" s="233" t="str">
        <f>IF(OR(G450="AGUARDANDO PRESTAÇÃO DE CONTAS",G450="AGUARDANDO APROVAÇÃO PRESTAÇÃO DE CONTAS",G450="CONCLUÍDO"),"PTM CONCLUÍDO",IF(AND(VISTORIA!X450="",VISTORIA!W450&lt;&gt;""),VISTORIA!W450,IF(AND(VISTORIA!T450="",VISTORIA!S450&lt;&gt;""),VISTORIA!S450,IF(AND(VISTORIA!P450="",VISTORIA!O450&lt;&gt;""),VISTORIA!O450,IF(AND(VISTORIA!L450="",VISTORIA!K450&lt;&gt;""),VISTORIA!K450,IF(AND(VISTORIA!H450="",VISTORIA!G450&lt;&gt;""),VISTORIA!G450,"SEM PEDIDO"))))))</f>
        <v>SEM PEDIDO</v>
      </c>
      <c r="AC450" s="18" t="str">
        <f>IFERROR(INDEX('CONCLUSÃO INFORMAL'!450:450,MATCH(MAX('CONCLUSÃO INFORMAL'!H450,'CONCLUSÃO INFORMAL'!L450,'CONCLUSÃO INFORMAL'!P450),'CONCLUSÃO INFORMAL'!450:450,0)-1),"NÃO INFORMADO")</f>
        <v>NÃO INFORMADO</v>
      </c>
      <c r="AD450" s="233" t="str">
        <f>IFERROR(INDEX('CONCLUSÃO INFORMAL'!450:450,MATCH(MAX('CONCLUSÃO INFORMAL'!H450,'CONCLUSÃO INFORMAL'!L450,'CONCLUSÃO INFORMAL'!P450),'CONCLUSÃO INFORMAL'!450:450,0)),"NÃO INFORMADO")</f>
        <v>NÃO INFORMADO</v>
      </c>
      <c r="AE450" s="1950" t="str">
        <f>IFERROR(INDEX('CONCLUSÃO INFORMAL'!450:450,MATCH(MAX('CONCLUSÃO INFORMAL'!H450,'CONCLUSÃO INFORMAL'!L450,'CONCLUSÃO INFORMAL'!P450),'CONCLUSÃO INFORMAL'!450:450,0)+1),"NÃO INFORMADO")</f>
        <v>NÃO INFORMADO</v>
      </c>
    </row>
    <row r="451" spans="2:31" ht="87" x14ac:dyDescent="0.35">
      <c r="B451" s="7" t="str">
        <f>'INF GERAIS'!B451&amp;IFERROR(IF(INDEX(APOIO!$A$5:$A$50,MATCH('INF GERAIS'!N451,APOIO!$B$5:$B$50,0))="NÃO",APOIO!$A$2&amp;"NÃO VÁLIDO",""),"")</f>
        <v>2014.0425</v>
      </c>
      <c r="C451" s="1950" t="str">
        <f>'INF GERAIS'!C451</f>
        <v>MATA SUL</v>
      </c>
      <c r="D451" s="1950" t="str">
        <f>'INF GERAIS'!D451</f>
        <v>XEXÉU</v>
      </c>
      <c r="E451" s="1950" t="str">
        <f>'INF GERAIS'!E451</f>
        <v>REFORMA DAS PRAÇAS DA RUA DA ALEGRIA LOCALIZADA NA SEDE DO MUNICÍPIO E PRAÇA JOÃO VICENTE DE QUEIROZ NO DISTRITO DE CAMPOS FRIOS</v>
      </c>
      <c r="F451" s="1950" t="str">
        <f>'INF GERAIS'!G451</f>
        <v>NORMAL</v>
      </c>
      <c r="G451" s="12" t="str">
        <f>'INF GERAIS'!N451</f>
        <v>EM CONFERÊNCIA PARA TEMAI</v>
      </c>
      <c r="H451" s="1950" t="str">
        <f>'INF GERAIS'!O451</f>
        <v>CONCLUÍDA</v>
      </c>
      <c r="I451" s="11">
        <f>'INF GERAIS'!I451</f>
        <v>754716.54749999999</v>
      </c>
      <c r="J451" s="11">
        <f>'INF GERAIS'!J451</f>
        <v>284052.90999999997</v>
      </c>
      <c r="K451" s="11">
        <f>'INF GERAIS'!K451</f>
        <v>284052.90999999997</v>
      </c>
      <c r="L451" s="11">
        <f>'INF GERAIS'!L451</f>
        <v>0</v>
      </c>
      <c r="M451" s="11">
        <f>'INF GERAIS'!M451</f>
        <v>0</v>
      </c>
      <c r="N451" s="233">
        <f>IF(MAX(PAGAMENTOS!M451,PAGAMENTOS!U451,PAGAMENTOS!AC451,PAGAMENTOS!AK451,PAGAMENTOS!AQ451,PAGAMENTOS!AW451)=0,"SEM PAGAMENTO",IFERROR(INDEX(PAGAMENTOS!451:451,MATCH(MAX(PAGAMENTOS!M451,PAGAMENTOS!U451,PAGAMENTOS!AC451,PAGAMENTOS!AK451,PAGAMENTOS!AQ451,PAGAMENTOS!AW451),PAGAMENTOS!451:451,0)),"SEM PAGAMENTO"))</f>
        <v>42361</v>
      </c>
      <c r="O451" s="120" t="str">
        <f>IF(MAX(PAGAMENTOS!M451,PAGAMENTOS!U451,PAGAMENTOS!AC451,PAGAMENTOS!AK451,PAGAMENTOS!AQ451,PAGAMENTOS!AW451)=0,"SEM PAGAMENTO",IFERROR(IF(MATCH(MAX(PAGAMENTOS!M451,PAGAMENTOS!U451,PAGAMENTOS!AC451,PAGAMENTOS!AK451,PAGAMENTOS!AQ451,PAGAMENTOS!AW451),PAGAMENTOS!451:451,0)&gt;40,INDEX(PAGAMENTOS!451:451,MATCH(MAX(PAGAMENTOS!M451,PAGAMENTOS!U451,PAGAMENTOS!AC451,PAGAMENTOS!AK451,PAGAMENTOS!AQ451,PAGAMENTOS!AW451),PAGAMENTOS!451:451,0)-2)&amp;" P COMP.",IF(MATCH(MAX(PAGAMENTOS!M451,PAGAMENTOS!U451,PAGAMENTOS!AC451,PAGAMENTOS!AK451,PAGAMENTOS!AQ451,PAGAMENTOS!AW451),PAGAMENTOS!451:451,0)=13,"1ª P",IF(MATCH(MAX(PAGAMENTOS!M451,PAGAMENTOS!U451,PAGAMENTOS!AC451,PAGAMENTOS!AK451,PAGAMENTOS!AQ451,PAGAMENTOS!AW451),PAGAMENTOS!451:451,0)=21,"2ª P",IF(MATCH(MAX(PAGAMENTOS!M451,PAGAMENTOS!U451,PAGAMENTOS!AC451,PAGAMENTOS!AK451,PAGAMENTOS!AQ451,PAGAMENTOS!AW451),PAGAMENTOS!451:451,0)=29,"3ª P",IF(PAGAMENTOS!AC451=PAGAMENTOS!AK451,"4ª P","4ª P"))))),"SEM PAGAMENTO"))</f>
        <v>4ª P</v>
      </c>
      <c r="P451" s="11">
        <f>IF(MAX(PAGAMENTOS!M451,PAGAMENTOS!U451,PAGAMENTOS!AC451,PAGAMENTOS!AK451,PAGAMENTOS!AQ451,PAGAMENTOS!AW451)=0,"SEM PAGAMENTO",IFERROR(INDEX(PAGAMENTOS!451:451,MATCH(MAX(PAGAMENTOS!M451,PAGAMENTOS!U451,PAGAMENTOS!AC451,PAGAMENTOS!AK451,PAGAMENTOS!AQ451,PAGAMENTOS!AW451),PAGAMENTOS!451:451,0)-1),"SEM PAGAMENTO"))</f>
        <v>56810.59</v>
      </c>
      <c r="Q451" s="11">
        <f>SUM(PAGAMENTOS!G451,PAGAMENTOS!L451,PAGAMENTOS!T451,PAGAMENTOS!AB451,PAGAMENTOS!AJ451,PAGAMENTOS!AP451,PAGAMENTOS!AV451)</f>
        <v>284052.91000000003</v>
      </c>
      <c r="R451" s="11">
        <f>SUM(PAGAMENTOS!G451,PAGAMENTOS!H451,PAGAMENTOS!L451,PAGAMENTOS!T451,PAGAMENTOS!AB451,PAGAMENTOS!AJ451,PAGAMENTOS!AP451,PAGAMENTOS!AV451)</f>
        <v>284052.91000000003</v>
      </c>
      <c r="S451" s="17">
        <f t="shared" si="6"/>
        <v>1.0000000000000002</v>
      </c>
      <c r="T451" s="11">
        <f>IF(RIGHT(B451)="O",0,IF(AND(R451=0,PAGAMENTOS!H451&lt;&gt;0),0,K451-R451))</f>
        <v>-5.8207660913467407E-11</v>
      </c>
      <c r="U451" s="120" t="str">
        <f>IF(AND(OR(PAGAMENTOS!AG451&lt;&gt;"",PAGAMENTOS!AH451&lt;&gt;""),PAGAMENTOS!AK451=""),"4ª",IF(AND(OR(PAGAMENTOS!Y451&lt;&gt;"",PAGAMENTOS!Z451&lt;&gt;""),PAGAMENTOS!AC451=""),"3ª",IF(AND(OR(PAGAMENTOS!Q451&lt;&gt;"",PAGAMENTOS!R451&lt;&gt;""),PAGAMENTOS!U451=""),"2ª",IF(AND(OR(PAGAMENTOS!I451&lt;&gt;"",PAGAMENTOS!J451&lt;&gt;""),PAGAMENTOS!M451=""),"1ª","OK"))))</f>
        <v>OK</v>
      </c>
      <c r="V451" s="120" t="str">
        <f>IF(U451="4ª",IF(PAGAMENTOS!AH451="","AGUARDANDO VISTORIA","NO FINANCEIRO"),IF(U451="3ª",IF(PAGAMENTOS!Z451="","AGUARDANDO VISTORIA","NO FINANCEIRO"),IF(U451="2ª",IF(PAGAMENTOS!R451="","AGUARDANDO VISTORIA","NO FINANCEIRO"),IF(U451="1ª",IF(PAGAMENTOS!J451="","AGUARDANDO LIBERAÇÃO","NO FINANCEIRO"),"OK"))))</f>
        <v>OK</v>
      </c>
      <c r="W451" s="233" t="str">
        <f>IF(U451="4ª",IF(PAGAMENTOS!AH451="",PAGAMENTOS!AG451,PAGAMENTOS!AH451),IF(U451="3ª",IF(PAGAMENTOS!Z451="",PAGAMENTOS!Y451,PAGAMENTOS!Z451),IF(U451="2ª",IF(PAGAMENTOS!R451="",PAGAMENTOS!Q451,PAGAMENTOS!R451),IF(U451="1ª",IF(PAGAMENTOS!J451="",PAGAMENTOS!I451,PAGAMENTOS!J451),"OK"))))</f>
        <v>OK</v>
      </c>
      <c r="X451" s="18">
        <f>MAX(VISTORIA!Y451,VISTORIA!U451,VISTORIA!Q451,VISTORIA!M451,VISTORIA!I451)</f>
        <v>1</v>
      </c>
      <c r="Y451" s="18">
        <f>IF(VISTORIA!Y451&lt;&gt;"",VISTORIA!Y451,IF(VISTORIA!U451&lt;&gt;"",VISTORIA!U451,IF(VISTORIA!Q451&lt;&gt;"",VISTORIA!Q451,IF(VISTORIA!M451&lt;&gt;"",VISTORIA!M451,IF(VISTORIA!I451&lt;&gt;"",VISTORIA!I451,0)))))</f>
        <v>1</v>
      </c>
      <c r="Z451" s="233">
        <f>IF(VISTORIA!Y451&lt;&gt;"",VISTORIA!W451,IF(VISTORIA!U451&lt;&gt;"",VISTORIA!S451,IF(VISTORIA!Q451&lt;&gt;"",VISTORIA!O451,IF(VISTORIA!M451&lt;&gt;"",VISTORIA!K451,IF(VISTORIA!I451&lt;&gt;"",VISTORIA!G451,"NA")))))</f>
        <v>42153</v>
      </c>
      <c r="AA451" s="233">
        <f>IF(VISTORIA!Y451&lt;&gt;"",VISTORIA!X451,IF(VISTORIA!U451&lt;&gt;"",VISTORIA!T451,IF(VISTORIA!Q451&lt;&gt;"",VISTORIA!P451,IF(VISTORIA!M451&lt;&gt;"",VISTORIA!L451,IF(VISTORIA!I451&lt;&gt;"",VISTORIA!H451,"NA")))))</f>
        <v>42283</v>
      </c>
      <c r="AB451" s="233" t="str">
        <f>IF(OR(G451="AGUARDANDO PRESTAÇÃO DE CONTAS",G451="AGUARDANDO APROVAÇÃO PRESTAÇÃO DE CONTAS",G451="CONCLUÍDO"),"PTM CONCLUÍDO",IF(AND(VISTORIA!X451="",VISTORIA!W451&lt;&gt;""),VISTORIA!W451,IF(AND(VISTORIA!T451="",VISTORIA!S451&lt;&gt;""),VISTORIA!S451,IF(AND(VISTORIA!P451="",VISTORIA!O451&lt;&gt;""),VISTORIA!O451,IF(AND(VISTORIA!L451="",VISTORIA!K451&lt;&gt;""),VISTORIA!K451,IF(AND(VISTORIA!H451="",VISTORIA!G451&lt;&gt;""),VISTORIA!G451,"SEM PEDIDO"))))))</f>
        <v>SEM PEDIDO</v>
      </c>
      <c r="AC451" s="18" t="str">
        <f>IFERROR(INDEX('CONCLUSÃO INFORMAL'!451:451,MATCH(MAX('CONCLUSÃO INFORMAL'!H451,'CONCLUSÃO INFORMAL'!L451,'CONCLUSÃO INFORMAL'!P451),'CONCLUSÃO INFORMAL'!451:451,0)-1),"NÃO INFORMADO")</f>
        <v>NÃO INFORMADO</v>
      </c>
      <c r="AD451" s="233" t="str">
        <f>IFERROR(INDEX('CONCLUSÃO INFORMAL'!451:451,MATCH(MAX('CONCLUSÃO INFORMAL'!H451,'CONCLUSÃO INFORMAL'!L451,'CONCLUSÃO INFORMAL'!P451),'CONCLUSÃO INFORMAL'!451:451,0)),"NÃO INFORMADO")</f>
        <v>NÃO INFORMADO</v>
      </c>
      <c r="AE451" s="1950" t="str">
        <f>IFERROR(INDEX('CONCLUSÃO INFORMAL'!451:451,MATCH(MAX('CONCLUSÃO INFORMAL'!H451,'CONCLUSÃO INFORMAL'!L451,'CONCLUSÃO INFORMAL'!P451),'CONCLUSÃO INFORMAL'!451:451,0)+1),"NÃO INFORMADO")</f>
        <v>NÃO INFORMADO</v>
      </c>
    </row>
    <row r="452" spans="2:31" ht="145" x14ac:dyDescent="0.35">
      <c r="B452" s="7" t="str">
        <f>'INF GERAIS'!B452&amp;IFERROR(IF(INDEX(APOIO!$A$5:$A$50,MATCH('INF GERAIS'!N452,APOIO!$B$5:$B$50,0))="NÃO",APOIO!$A$2&amp;"NÃO VÁLIDO",""),"")</f>
        <v>2014.0426</v>
      </c>
      <c r="C452" s="1950" t="str">
        <f>'INF GERAIS'!C452</f>
        <v>MATA SUL</v>
      </c>
      <c r="D452" s="1950" t="str">
        <f>'INF GERAIS'!D452</f>
        <v>XEXÉU</v>
      </c>
      <c r="E452" s="1950" t="str">
        <f>'INF GERAIS'!E452</f>
        <v>PAVIMENTAÇÃO DAS RUAS BELA AURORA, NO BAIRRO ALICE GONÇALVES (810,00M²); RUA DO CEMITÉRIO, BAIRRO 07 DE SETEMBRO (1.134,00M²); E RUA JAIME DE ALMEIDA, BAIRRO ALICE GONÇALVES (1.710,00M²); NA SEDE DO MUNICÍPIO</v>
      </c>
      <c r="F452" s="1950" t="str">
        <f>'INF GERAIS'!G452</f>
        <v>NORMAL</v>
      </c>
      <c r="G452" s="12" t="str">
        <f>'INF GERAIS'!N452</f>
        <v>EM CONFERÊNCIA PARA TEMAI</v>
      </c>
      <c r="H452" s="1950" t="str">
        <f>'INF GERAIS'!O452</f>
        <v>CONCLUÍDA</v>
      </c>
      <c r="I452" s="11">
        <f>'INF GERAIS'!I452</f>
        <v>754716.54749999999</v>
      </c>
      <c r="J452" s="11">
        <f>'INF GERAIS'!J452</f>
        <v>309959.23</v>
      </c>
      <c r="K452" s="11">
        <f>'INF GERAIS'!K452</f>
        <v>309959.23</v>
      </c>
      <c r="L452" s="11">
        <f>'INF GERAIS'!L452</f>
        <v>0</v>
      </c>
      <c r="M452" s="11">
        <f>'INF GERAIS'!M452</f>
        <v>0</v>
      </c>
      <c r="N452" s="233">
        <f>IF(MAX(PAGAMENTOS!M452,PAGAMENTOS!U452,PAGAMENTOS!AC452,PAGAMENTOS!AK452,PAGAMENTOS!AQ452,PAGAMENTOS!AW452)=0,"SEM PAGAMENTO",IFERROR(INDEX(PAGAMENTOS!452:452,MATCH(MAX(PAGAMENTOS!M452,PAGAMENTOS!U452,PAGAMENTOS!AC452,PAGAMENTOS!AK452,PAGAMENTOS!AQ452,PAGAMENTOS!AW452),PAGAMENTOS!452:452,0)),"SEM PAGAMENTO"))</f>
        <v>42361</v>
      </c>
      <c r="O452" s="120" t="str">
        <f>IF(MAX(PAGAMENTOS!M452,PAGAMENTOS!U452,PAGAMENTOS!AC452,PAGAMENTOS!AK452,PAGAMENTOS!AQ452,PAGAMENTOS!AW452)=0,"SEM PAGAMENTO",IFERROR(IF(MATCH(MAX(PAGAMENTOS!M452,PAGAMENTOS!U452,PAGAMENTOS!AC452,PAGAMENTOS!AK452,PAGAMENTOS!AQ452,PAGAMENTOS!AW452),PAGAMENTOS!452:452,0)&gt;40,INDEX(PAGAMENTOS!452:452,MATCH(MAX(PAGAMENTOS!M452,PAGAMENTOS!U452,PAGAMENTOS!AC452,PAGAMENTOS!AK452,PAGAMENTOS!AQ452,PAGAMENTOS!AW452),PAGAMENTOS!452:452,0)-2)&amp;" P COMP.",IF(MATCH(MAX(PAGAMENTOS!M452,PAGAMENTOS!U452,PAGAMENTOS!AC452,PAGAMENTOS!AK452,PAGAMENTOS!AQ452,PAGAMENTOS!AW452),PAGAMENTOS!452:452,0)=13,"1ª P",IF(MATCH(MAX(PAGAMENTOS!M452,PAGAMENTOS!U452,PAGAMENTOS!AC452,PAGAMENTOS!AK452,PAGAMENTOS!AQ452,PAGAMENTOS!AW452),PAGAMENTOS!452:452,0)=21,"2ª P",IF(MATCH(MAX(PAGAMENTOS!M452,PAGAMENTOS!U452,PAGAMENTOS!AC452,PAGAMENTOS!AK452,PAGAMENTOS!AQ452,PAGAMENTOS!AW452),PAGAMENTOS!452:452,0)=29,"3ª P",IF(PAGAMENTOS!AC452=PAGAMENTOS!AK452,"4ª P","4ª P"))))),"SEM PAGAMENTO"))</f>
        <v>4ª P</v>
      </c>
      <c r="P452" s="11">
        <f>IF(MAX(PAGAMENTOS!M452,PAGAMENTOS!U452,PAGAMENTOS!AC452,PAGAMENTOS!AK452,PAGAMENTOS!AQ452,PAGAMENTOS!AW452)=0,"SEM PAGAMENTO",IFERROR(INDEX(PAGAMENTOS!452:452,MATCH(MAX(PAGAMENTOS!M452,PAGAMENTOS!U452,PAGAMENTOS!AC452,PAGAMENTOS!AK452,PAGAMENTOS!AQ452,PAGAMENTOS!AW452),PAGAMENTOS!452:452,0)-1),"SEM PAGAMENTO"))</f>
        <v>61991.839999999997</v>
      </c>
      <c r="Q452" s="11">
        <f>SUM(PAGAMENTOS!G452,PAGAMENTOS!L452,PAGAMENTOS!T452,PAGAMENTOS!AB452,PAGAMENTOS!AJ452,PAGAMENTOS!AP452,PAGAMENTOS!AV452)</f>
        <v>309959.23</v>
      </c>
      <c r="R452" s="11">
        <f>SUM(PAGAMENTOS!G452,PAGAMENTOS!H452,PAGAMENTOS!L452,PAGAMENTOS!T452,PAGAMENTOS!AB452,PAGAMENTOS!AJ452,PAGAMENTOS!AP452,PAGAMENTOS!AV452)</f>
        <v>309959.23</v>
      </c>
      <c r="S452" s="17">
        <f t="shared" si="6"/>
        <v>1</v>
      </c>
      <c r="T452" s="11">
        <f>IF(RIGHT(B452)="O",0,IF(AND(R452=0,PAGAMENTOS!H452&lt;&gt;0),0,K452-R452))</f>
        <v>0</v>
      </c>
      <c r="U452" s="120" t="str">
        <f>IF(AND(OR(PAGAMENTOS!AG452&lt;&gt;"",PAGAMENTOS!AH452&lt;&gt;""),PAGAMENTOS!AK452=""),"4ª",IF(AND(OR(PAGAMENTOS!Y452&lt;&gt;"",PAGAMENTOS!Z452&lt;&gt;""),PAGAMENTOS!AC452=""),"3ª",IF(AND(OR(PAGAMENTOS!Q452&lt;&gt;"",PAGAMENTOS!R452&lt;&gt;""),PAGAMENTOS!U452=""),"2ª",IF(AND(OR(PAGAMENTOS!I452&lt;&gt;"",PAGAMENTOS!J452&lt;&gt;""),PAGAMENTOS!M452=""),"1ª","OK"))))</f>
        <v>OK</v>
      </c>
      <c r="V452" s="120" t="str">
        <f>IF(U452="4ª",IF(PAGAMENTOS!AH452="","AGUARDANDO VISTORIA","NO FINANCEIRO"),IF(U452="3ª",IF(PAGAMENTOS!Z452="","AGUARDANDO VISTORIA","NO FINANCEIRO"),IF(U452="2ª",IF(PAGAMENTOS!R452="","AGUARDANDO VISTORIA","NO FINANCEIRO"),IF(U452="1ª",IF(PAGAMENTOS!J452="","AGUARDANDO LIBERAÇÃO","NO FINANCEIRO"),"OK"))))</f>
        <v>OK</v>
      </c>
      <c r="W452" s="233" t="str">
        <f>IF(U452="4ª",IF(PAGAMENTOS!AH452="",PAGAMENTOS!AG452,PAGAMENTOS!AH452),IF(U452="3ª",IF(PAGAMENTOS!Z452="",PAGAMENTOS!Y452,PAGAMENTOS!Z452),IF(U452="2ª",IF(PAGAMENTOS!R452="",PAGAMENTOS!Q452,PAGAMENTOS!R452),IF(U452="1ª",IF(PAGAMENTOS!J452="",PAGAMENTOS!I452,PAGAMENTOS!J452),"OK"))))</f>
        <v>OK</v>
      </c>
      <c r="X452" s="18">
        <f>MAX(VISTORIA!Y452,VISTORIA!U452,VISTORIA!Q452,VISTORIA!M452,VISTORIA!I452)</f>
        <v>1</v>
      </c>
      <c r="Y452" s="18">
        <f>IF(VISTORIA!Y452&lt;&gt;"",VISTORIA!Y452,IF(VISTORIA!U452&lt;&gt;"",VISTORIA!U452,IF(VISTORIA!Q452&lt;&gt;"",VISTORIA!Q452,IF(VISTORIA!M452&lt;&gt;"",VISTORIA!M452,IF(VISTORIA!I452&lt;&gt;"",VISTORIA!I452,0)))))</f>
        <v>1</v>
      </c>
      <c r="Z452" s="233">
        <f>IF(VISTORIA!Y452&lt;&gt;"",VISTORIA!W452,IF(VISTORIA!U452&lt;&gt;"",VISTORIA!S452,IF(VISTORIA!Q452&lt;&gt;"",VISTORIA!O452,IF(VISTORIA!M452&lt;&gt;"",VISTORIA!K452,IF(VISTORIA!I452&lt;&gt;"",VISTORIA!G452,"NA")))))</f>
        <v>42153</v>
      </c>
      <c r="AA452" s="233">
        <f>IF(VISTORIA!Y452&lt;&gt;"",VISTORIA!X452,IF(VISTORIA!U452&lt;&gt;"",VISTORIA!T452,IF(VISTORIA!Q452&lt;&gt;"",VISTORIA!P452,IF(VISTORIA!M452&lt;&gt;"",VISTORIA!L452,IF(VISTORIA!I452&lt;&gt;"",VISTORIA!H452,"NA")))))</f>
        <v>42283</v>
      </c>
      <c r="AB452" s="233" t="str">
        <f>IF(OR(G452="AGUARDANDO PRESTAÇÃO DE CONTAS",G452="AGUARDANDO APROVAÇÃO PRESTAÇÃO DE CONTAS",G452="CONCLUÍDO"),"PTM CONCLUÍDO",IF(AND(VISTORIA!X452="",VISTORIA!W452&lt;&gt;""),VISTORIA!W452,IF(AND(VISTORIA!T452="",VISTORIA!S452&lt;&gt;""),VISTORIA!S452,IF(AND(VISTORIA!P452="",VISTORIA!O452&lt;&gt;""),VISTORIA!O452,IF(AND(VISTORIA!L452="",VISTORIA!K452&lt;&gt;""),VISTORIA!K452,IF(AND(VISTORIA!H452="",VISTORIA!G452&lt;&gt;""),VISTORIA!G452,"SEM PEDIDO"))))))</f>
        <v>SEM PEDIDO</v>
      </c>
      <c r="AC452" s="18" t="str">
        <f>IFERROR(INDEX('CONCLUSÃO INFORMAL'!452:452,MATCH(MAX('CONCLUSÃO INFORMAL'!H452,'CONCLUSÃO INFORMAL'!L452,'CONCLUSÃO INFORMAL'!P452),'CONCLUSÃO INFORMAL'!452:452,0)-1),"NÃO INFORMADO")</f>
        <v>NÃO INFORMADO</v>
      </c>
      <c r="AD452" s="233" t="str">
        <f>IFERROR(INDEX('CONCLUSÃO INFORMAL'!452:452,MATCH(MAX('CONCLUSÃO INFORMAL'!H452,'CONCLUSÃO INFORMAL'!L452,'CONCLUSÃO INFORMAL'!P452),'CONCLUSÃO INFORMAL'!452:452,0)),"NÃO INFORMADO")</f>
        <v>NÃO INFORMADO</v>
      </c>
      <c r="AE452" s="1950" t="str">
        <f>IFERROR(INDEX('CONCLUSÃO INFORMAL'!452:452,MATCH(MAX('CONCLUSÃO INFORMAL'!H452,'CONCLUSÃO INFORMAL'!L452,'CONCLUSÃO INFORMAL'!P452),'CONCLUSÃO INFORMAL'!452:452,0)+1),"NÃO INFORMADO")</f>
        <v>NÃO INFORMADO</v>
      </c>
    </row>
    <row r="453" spans="2:31" ht="43.5" x14ac:dyDescent="0.35">
      <c r="B453" s="7" t="str">
        <f>'INF GERAIS'!B453&amp;IFERROR(IF(INDEX(APOIO!$A$5:$A$50,MATCH('INF GERAIS'!N453,APOIO!$B$5:$B$50,0))="NÃO",APOIO!$A$2&amp;"NÃO VÁLIDO",""),"")</f>
        <v>2014.0427</v>
      </c>
      <c r="C453" s="1950" t="str">
        <f>'INF GERAIS'!C453</f>
        <v>MATA SUL</v>
      </c>
      <c r="D453" s="1950" t="str">
        <f>'INF GERAIS'!D453</f>
        <v>XEXÉU</v>
      </c>
      <c r="E453" s="1950" t="str">
        <f>'INF GERAIS'!E453</f>
        <v>EXECUÇÃO DE FACHADA DA PREFEITURA</v>
      </c>
      <c r="F453" s="1950" t="str">
        <f>'INF GERAIS'!G453</f>
        <v>NORMAL</v>
      </c>
      <c r="G453" s="12" t="str">
        <f>'INF GERAIS'!N453</f>
        <v>EM CONFERÊNCIA PARA TEMAI</v>
      </c>
      <c r="H453" s="1950" t="str">
        <f>'INF GERAIS'!O453</f>
        <v>CONCLUÍDA</v>
      </c>
      <c r="I453" s="11">
        <f>'INF GERAIS'!I453</f>
        <v>754716.54749999999</v>
      </c>
      <c r="J453" s="11">
        <f>'INF GERAIS'!J453</f>
        <v>160704.41</v>
      </c>
      <c r="K453" s="11">
        <f>'INF GERAIS'!K453</f>
        <v>160704.41</v>
      </c>
      <c r="L453" s="11">
        <f>'INF GERAIS'!L453</f>
        <v>0</v>
      </c>
      <c r="M453" s="11">
        <f>'INF GERAIS'!M453</f>
        <v>0</v>
      </c>
      <c r="N453" s="233">
        <f>IF(MAX(PAGAMENTOS!M453,PAGAMENTOS!U453,PAGAMENTOS!AC453,PAGAMENTOS!AK453,PAGAMENTOS!AQ453,PAGAMENTOS!AW453)=0,"SEM PAGAMENTO",IFERROR(INDEX(PAGAMENTOS!453:453,MATCH(MAX(PAGAMENTOS!M453,PAGAMENTOS!U453,PAGAMENTOS!AC453,PAGAMENTOS!AK453,PAGAMENTOS!AQ453,PAGAMENTOS!AW453),PAGAMENTOS!453:453,0)),"SEM PAGAMENTO"))</f>
        <v>42361</v>
      </c>
      <c r="O453" s="120" t="str">
        <f>IF(MAX(PAGAMENTOS!M453,PAGAMENTOS!U453,PAGAMENTOS!AC453,PAGAMENTOS!AK453,PAGAMENTOS!AQ453,PAGAMENTOS!AW453)=0,"SEM PAGAMENTO",IFERROR(IF(MATCH(MAX(PAGAMENTOS!M453,PAGAMENTOS!U453,PAGAMENTOS!AC453,PAGAMENTOS!AK453,PAGAMENTOS!AQ453,PAGAMENTOS!AW453),PAGAMENTOS!453:453,0)&gt;40,INDEX(PAGAMENTOS!453:453,MATCH(MAX(PAGAMENTOS!M453,PAGAMENTOS!U453,PAGAMENTOS!AC453,PAGAMENTOS!AK453,PAGAMENTOS!AQ453,PAGAMENTOS!AW453),PAGAMENTOS!453:453,0)-2)&amp;" P COMP.",IF(MATCH(MAX(PAGAMENTOS!M453,PAGAMENTOS!U453,PAGAMENTOS!AC453,PAGAMENTOS!AK453,PAGAMENTOS!AQ453,PAGAMENTOS!AW453),PAGAMENTOS!453:453,0)=13,"1ª P",IF(MATCH(MAX(PAGAMENTOS!M453,PAGAMENTOS!U453,PAGAMENTOS!AC453,PAGAMENTOS!AK453,PAGAMENTOS!AQ453,PAGAMENTOS!AW453),PAGAMENTOS!453:453,0)=21,"2ª P",IF(MATCH(MAX(PAGAMENTOS!M453,PAGAMENTOS!U453,PAGAMENTOS!AC453,PAGAMENTOS!AK453,PAGAMENTOS!AQ453,PAGAMENTOS!AW453),PAGAMENTOS!453:453,0)=29,"3ª P",IF(PAGAMENTOS!AC453=PAGAMENTOS!AK453,"4ª P","4ª P"))))),"SEM PAGAMENTO"))</f>
        <v>4ª P</v>
      </c>
      <c r="P453" s="11">
        <f>IF(MAX(PAGAMENTOS!M453,PAGAMENTOS!U453,PAGAMENTOS!AC453,PAGAMENTOS!AK453,PAGAMENTOS!AQ453,PAGAMENTOS!AW453)=0,"SEM PAGAMENTO",IFERROR(INDEX(PAGAMENTOS!453:453,MATCH(MAX(PAGAMENTOS!M453,PAGAMENTOS!U453,PAGAMENTOS!AC453,PAGAMENTOS!AK453,PAGAMENTOS!AQ453,PAGAMENTOS!AW453),PAGAMENTOS!453:453,0)-1),"SEM PAGAMENTO"))</f>
        <v>32140.89</v>
      </c>
      <c r="Q453" s="11">
        <f>SUM(PAGAMENTOS!G453,PAGAMENTOS!L453,PAGAMENTOS!T453,PAGAMENTOS!AB453,PAGAMENTOS!AJ453,PAGAMENTOS!AP453,PAGAMENTOS!AV453)</f>
        <v>160704.41</v>
      </c>
      <c r="R453" s="11">
        <f>SUM(PAGAMENTOS!G453,PAGAMENTOS!H453,PAGAMENTOS!L453,PAGAMENTOS!T453,PAGAMENTOS!AB453,PAGAMENTOS!AJ453,PAGAMENTOS!AP453,PAGAMENTOS!AV453)</f>
        <v>160704.41</v>
      </c>
      <c r="S453" s="17">
        <f t="shared" si="6"/>
        <v>1</v>
      </c>
      <c r="T453" s="11">
        <f>IF(RIGHT(B453)="O",0,IF(AND(R453=0,PAGAMENTOS!H453&lt;&gt;0),0,K453-R453))</f>
        <v>0</v>
      </c>
      <c r="U453" s="120" t="str">
        <f>IF(AND(OR(PAGAMENTOS!AG453&lt;&gt;"",PAGAMENTOS!AH453&lt;&gt;""),PAGAMENTOS!AK453=""),"4ª",IF(AND(OR(PAGAMENTOS!Y453&lt;&gt;"",PAGAMENTOS!Z453&lt;&gt;""),PAGAMENTOS!AC453=""),"3ª",IF(AND(OR(PAGAMENTOS!Q453&lt;&gt;"",PAGAMENTOS!R453&lt;&gt;""),PAGAMENTOS!U453=""),"2ª",IF(AND(OR(PAGAMENTOS!I453&lt;&gt;"",PAGAMENTOS!J453&lt;&gt;""),PAGAMENTOS!M453=""),"1ª","OK"))))</f>
        <v>OK</v>
      </c>
      <c r="V453" s="120" t="str">
        <f>IF(U453="4ª",IF(PAGAMENTOS!AH453="","AGUARDANDO VISTORIA","NO FINANCEIRO"),IF(U453="3ª",IF(PAGAMENTOS!Z453="","AGUARDANDO VISTORIA","NO FINANCEIRO"),IF(U453="2ª",IF(PAGAMENTOS!R453="","AGUARDANDO VISTORIA","NO FINANCEIRO"),IF(U453="1ª",IF(PAGAMENTOS!J453="","AGUARDANDO LIBERAÇÃO","NO FINANCEIRO"),"OK"))))</f>
        <v>OK</v>
      </c>
      <c r="W453" s="233" t="str">
        <f>IF(U453="4ª",IF(PAGAMENTOS!AH453="",PAGAMENTOS!AG453,PAGAMENTOS!AH453),IF(U453="3ª",IF(PAGAMENTOS!Z453="",PAGAMENTOS!Y453,PAGAMENTOS!Z453),IF(U453="2ª",IF(PAGAMENTOS!R453="",PAGAMENTOS!Q453,PAGAMENTOS!R453),IF(U453="1ª",IF(PAGAMENTOS!J453="",PAGAMENTOS!I453,PAGAMENTOS!J453),"OK"))))</f>
        <v>OK</v>
      </c>
      <c r="X453" s="18">
        <f>MAX(VISTORIA!Y453,VISTORIA!U453,VISTORIA!Q453,VISTORIA!M453,VISTORIA!I453)</f>
        <v>1</v>
      </c>
      <c r="Y453" s="18">
        <f>IF(VISTORIA!Y453&lt;&gt;"",VISTORIA!Y453,IF(VISTORIA!U453&lt;&gt;"",VISTORIA!U453,IF(VISTORIA!Q453&lt;&gt;"",VISTORIA!Q453,IF(VISTORIA!M453&lt;&gt;"",VISTORIA!M453,IF(VISTORIA!I453&lt;&gt;"",VISTORIA!I453,0)))))</f>
        <v>1</v>
      </c>
      <c r="Z453" s="233">
        <f>IF(VISTORIA!Y453&lt;&gt;"",VISTORIA!W453,IF(VISTORIA!U453&lt;&gt;"",VISTORIA!S453,IF(VISTORIA!Q453&lt;&gt;"",VISTORIA!O453,IF(VISTORIA!M453&lt;&gt;"",VISTORIA!K453,IF(VISTORIA!I453&lt;&gt;"",VISTORIA!G453,"NA")))))</f>
        <v>42153</v>
      </c>
      <c r="AA453" s="233">
        <f>IF(VISTORIA!Y453&lt;&gt;"",VISTORIA!X453,IF(VISTORIA!U453&lt;&gt;"",VISTORIA!T453,IF(VISTORIA!Q453&lt;&gt;"",VISTORIA!P453,IF(VISTORIA!M453&lt;&gt;"",VISTORIA!L453,IF(VISTORIA!I453&lt;&gt;"",VISTORIA!H453,"NA")))))</f>
        <v>42283</v>
      </c>
      <c r="AB453" s="233" t="str">
        <f>IF(OR(G453="AGUARDANDO PRESTAÇÃO DE CONTAS",G453="AGUARDANDO APROVAÇÃO PRESTAÇÃO DE CONTAS",G453="CONCLUÍDO"),"PTM CONCLUÍDO",IF(AND(VISTORIA!X453="",VISTORIA!W453&lt;&gt;""),VISTORIA!W453,IF(AND(VISTORIA!T453="",VISTORIA!S453&lt;&gt;""),VISTORIA!S453,IF(AND(VISTORIA!P453="",VISTORIA!O453&lt;&gt;""),VISTORIA!O453,IF(AND(VISTORIA!L453="",VISTORIA!K453&lt;&gt;""),VISTORIA!K453,IF(AND(VISTORIA!H453="",VISTORIA!G453&lt;&gt;""),VISTORIA!G453,"SEM PEDIDO"))))))</f>
        <v>SEM PEDIDO</v>
      </c>
      <c r="AC453" s="18" t="str">
        <f>IFERROR(INDEX('CONCLUSÃO INFORMAL'!453:453,MATCH(MAX('CONCLUSÃO INFORMAL'!H453,'CONCLUSÃO INFORMAL'!L453,'CONCLUSÃO INFORMAL'!P453),'CONCLUSÃO INFORMAL'!453:453,0)-1),"NÃO INFORMADO")</f>
        <v>NÃO INFORMADO</v>
      </c>
      <c r="AD453" s="233" t="str">
        <f>IFERROR(INDEX('CONCLUSÃO INFORMAL'!453:453,MATCH(MAX('CONCLUSÃO INFORMAL'!H453,'CONCLUSÃO INFORMAL'!L453,'CONCLUSÃO INFORMAL'!P453),'CONCLUSÃO INFORMAL'!453:453,0)),"NÃO INFORMADO")</f>
        <v>NÃO INFORMADO</v>
      </c>
      <c r="AE453" s="1950" t="str">
        <f>IFERROR(INDEX('CONCLUSÃO INFORMAL'!453:453,MATCH(MAX('CONCLUSÃO INFORMAL'!H453,'CONCLUSÃO INFORMAL'!L453,'CONCLUSÃO INFORMAL'!P453),'CONCLUSÃO INFORMAL'!453:453,0)+1),"NÃO INFORMADO")</f>
        <v>NÃO INFORMADO</v>
      </c>
    </row>
    <row r="454" spans="2:31" x14ac:dyDescent="0.35">
      <c r="I454" s="11"/>
      <c r="J454" s="11"/>
      <c r="K454" s="11">
        <f>'INF GERAIS'!K454</f>
        <v>0</v>
      </c>
      <c r="L454" s="11"/>
      <c r="M454" s="10"/>
      <c r="N454" s="10"/>
      <c r="O454" s="11"/>
      <c r="P454" s="11"/>
      <c r="Q454" s="11"/>
      <c r="R454" s="17"/>
      <c r="S454" s="11"/>
      <c r="T454" s="11"/>
      <c r="U454" s="11"/>
      <c r="W454" s="18"/>
      <c r="X454" s="18"/>
    </row>
    <row r="455" spans="2:31" x14ac:dyDescent="0.35">
      <c r="I455" s="11"/>
      <c r="J455" s="11"/>
      <c r="K455" s="11"/>
      <c r="L455" s="11"/>
      <c r="M455" s="10"/>
      <c r="N455" s="10"/>
      <c r="O455" s="11"/>
      <c r="P455" s="11"/>
      <c r="Q455" s="11"/>
      <c r="R455" s="17"/>
      <c r="S455" s="11"/>
      <c r="T455" s="891"/>
      <c r="U455" s="11"/>
      <c r="W455" s="18"/>
      <c r="X455" s="18"/>
    </row>
    <row r="456" spans="2:31" x14ac:dyDescent="0.35">
      <c r="I456" s="11"/>
      <c r="J456" s="11"/>
      <c r="K456" s="11"/>
      <c r="L456" s="11"/>
      <c r="M456" s="10"/>
      <c r="N456" s="10"/>
      <c r="O456" s="11"/>
      <c r="P456" s="11"/>
      <c r="Q456" s="11"/>
      <c r="R456" s="17"/>
      <c r="S456" s="11"/>
      <c r="T456" s="11"/>
      <c r="U456" s="11"/>
      <c r="W456" s="18"/>
      <c r="X456" s="18"/>
    </row>
    <row r="457" spans="2:31" x14ac:dyDescent="0.35">
      <c r="I457" s="11"/>
      <c r="J457" s="11"/>
      <c r="K457" s="11"/>
      <c r="L457" s="11"/>
      <c r="M457" s="10"/>
      <c r="N457" s="10"/>
      <c r="O457" s="11"/>
      <c r="P457" s="11"/>
      <c r="Q457" s="11"/>
      <c r="R457" s="17"/>
      <c r="S457" s="11"/>
      <c r="T457" s="11"/>
      <c r="U457" s="11"/>
      <c r="W457" s="18"/>
      <c r="X457" s="18"/>
    </row>
    <row r="458" spans="2:31" x14ac:dyDescent="0.35">
      <c r="I458" s="11"/>
      <c r="J458" s="11"/>
      <c r="K458" s="11"/>
      <c r="L458" s="11"/>
      <c r="M458" s="10"/>
      <c r="N458" s="10"/>
      <c r="O458" s="11"/>
      <c r="P458" s="11"/>
      <c r="Q458" s="11"/>
      <c r="R458" s="17"/>
      <c r="S458" s="11"/>
      <c r="T458" s="11"/>
      <c r="U458" s="11"/>
      <c r="W458" s="18"/>
      <c r="X458" s="18"/>
    </row>
    <row r="459" spans="2:31" x14ac:dyDescent="0.35">
      <c r="I459" s="11"/>
      <c r="J459" s="11"/>
      <c r="K459" s="11"/>
      <c r="L459" s="11"/>
      <c r="M459" s="10"/>
      <c r="N459" s="10"/>
      <c r="O459" s="11"/>
      <c r="P459" s="11"/>
      <c r="Q459" s="11"/>
      <c r="R459" s="17"/>
      <c r="S459" s="11"/>
      <c r="T459" s="11"/>
      <c r="U459" s="11"/>
      <c r="W459" s="18"/>
      <c r="X459" s="18"/>
    </row>
    <row r="460" spans="2:31" x14ac:dyDescent="0.35">
      <c r="I460" s="11"/>
      <c r="J460" s="11"/>
      <c r="K460" s="11"/>
      <c r="L460" s="11"/>
      <c r="M460" s="10"/>
      <c r="N460" s="10"/>
      <c r="O460" s="11"/>
      <c r="P460" s="11"/>
      <c r="Q460" s="11"/>
      <c r="R460" s="17"/>
      <c r="S460" s="11"/>
      <c r="T460" s="11"/>
      <c r="U460" s="11"/>
      <c r="W460" s="18"/>
      <c r="X460" s="18"/>
    </row>
    <row r="461" spans="2:31" x14ac:dyDescent="0.35">
      <c r="I461" s="11"/>
      <c r="J461" s="11"/>
      <c r="K461" s="11"/>
      <c r="L461" s="11"/>
      <c r="M461" s="10"/>
      <c r="N461" s="10"/>
      <c r="O461" s="11"/>
      <c r="P461" s="11"/>
      <c r="Q461" s="11"/>
      <c r="R461" s="17"/>
      <c r="S461" s="11"/>
      <c r="T461" s="11"/>
      <c r="U461" s="11"/>
      <c r="W461" s="18"/>
      <c r="X461" s="18"/>
    </row>
    <row r="462" spans="2:31" x14ac:dyDescent="0.35">
      <c r="I462" s="11"/>
      <c r="J462" s="11"/>
      <c r="K462" s="11"/>
      <c r="L462" s="11"/>
      <c r="M462" s="10"/>
      <c r="N462" s="10"/>
      <c r="O462" s="11"/>
      <c r="P462" s="11"/>
      <c r="Q462" s="11"/>
      <c r="R462" s="17"/>
      <c r="S462" s="11"/>
      <c r="T462" s="11"/>
      <c r="U462" s="11"/>
      <c r="W462" s="18"/>
      <c r="X462" s="18"/>
    </row>
    <row r="463" spans="2:31" x14ac:dyDescent="0.35">
      <c r="I463" s="11"/>
      <c r="J463" s="11"/>
      <c r="K463" s="11"/>
      <c r="L463" s="11"/>
      <c r="M463" s="10"/>
      <c r="N463" s="10"/>
      <c r="O463" s="11"/>
      <c r="P463" s="11"/>
      <c r="Q463" s="11"/>
      <c r="R463" s="17"/>
      <c r="S463" s="11"/>
      <c r="T463" s="11"/>
      <c r="U463" s="11"/>
      <c r="W463" s="18"/>
      <c r="X463" s="18"/>
    </row>
    <row r="464" spans="2:31" x14ac:dyDescent="0.35">
      <c r="I464" s="11"/>
      <c r="J464" s="11"/>
      <c r="K464" s="11"/>
      <c r="L464" s="11"/>
      <c r="M464" s="10"/>
      <c r="N464" s="10"/>
      <c r="O464" s="11"/>
      <c r="P464" s="11"/>
      <c r="Q464" s="11"/>
      <c r="R464" s="17"/>
      <c r="S464" s="11"/>
      <c r="T464" s="11"/>
      <c r="U464" s="11"/>
      <c r="W464" s="18"/>
      <c r="X464" s="18"/>
    </row>
    <row r="465" spans="9:24" x14ac:dyDescent="0.35">
      <c r="I465" s="11"/>
      <c r="J465" s="11"/>
      <c r="K465" s="11"/>
      <c r="L465" s="11"/>
      <c r="M465" s="10"/>
      <c r="N465" s="10"/>
      <c r="O465" s="11"/>
      <c r="P465" s="11"/>
      <c r="Q465" s="11"/>
      <c r="R465" s="17"/>
      <c r="S465" s="11"/>
      <c r="T465" s="11"/>
      <c r="U465" s="11"/>
      <c r="W465" s="18"/>
      <c r="X465" s="18"/>
    </row>
    <row r="466" spans="9:24" x14ac:dyDescent="0.35">
      <c r="I466" s="11"/>
      <c r="J466" s="11"/>
      <c r="K466" s="11"/>
      <c r="L466" s="11"/>
      <c r="M466" s="10"/>
      <c r="N466" s="10"/>
      <c r="O466" s="11"/>
      <c r="P466" s="11"/>
      <c r="Q466" s="11"/>
      <c r="R466" s="17"/>
      <c r="S466" s="11"/>
      <c r="T466" s="11"/>
      <c r="U466" s="11"/>
      <c r="W466" s="18"/>
      <c r="X466" s="18"/>
    </row>
    <row r="467" spans="9:24" x14ac:dyDescent="0.35">
      <c r="I467" s="11"/>
      <c r="J467" s="11"/>
      <c r="K467" s="11"/>
      <c r="L467" s="11"/>
      <c r="M467" s="10"/>
      <c r="N467" s="10"/>
      <c r="O467" s="11"/>
      <c r="P467" s="11"/>
      <c r="Q467" s="11"/>
      <c r="R467" s="17"/>
      <c r="S467" s="11"/>
      <c r="T467" s="11"/>
      <c r="U467" s="11"/>
      <c r="W467" s="18"/>
      <c r="X467" s="18"/>
    </row>
    <row r="468" spans="9:24" x14ac:dyDescent="0.35">
      <c r="I468" s="11"/>
      <c r="J468" s="11"/>
      <c r="K468" s="11"/>
      <c r="L468" s="11"/>
      <c r="M468" s="10"/>
      <c r="N468" s="10"/>
      <c r="O468" s="11"/>
      <c r="P468" s="11"/>
      <c r="Q468" s="11"/>
      <c r="R468" s="17"/>
      <c r="S468" s="11"/>
      <c r="T468" s="11"/>
      <c r="U468" s="11"/>
      <c r="W468" s="18"/>
      <c r="X468" s="18"/>
    </row>
    <row r="469" spans="9:24" x14ac:dyDescent="0.35">
      <c r="I469" s="11"/>
      <c r="J469" s="11"/>
      <c r="K469" s="11"/>
      <c r="L469" s="11"/>
      <c r="M469" s="10"/>
      <c r="N469" s="10"/>
      <c r="O469" s="11"/>
      <c r="P469" s="11"/>
      <c r="Q469" s="11"/>
      <c r="R469" s="17"/>
      <c r="S469" s="11"/>
      <c r="T469" s="11"/>
      <c r="U469" s="11"/>
      <c r="W469" s="18"/>
      <c r="X469" s="18"/>
    </row>
    <row r="470" spans="9:24" x14ac:dyDescent="0.35">
      <c r="I470" s="11"/>
      <c r="J470" s="11"/>
      <c r="K470" s="11"/>
      <c r="L470" s="11"/>
      <c r="M470" s="10"/>
      <c r="N470" s="10"/>
      <c r="O470" s="11"/>
      <c r="P470" s="11"/>
      <c r="Q470" s="11"/>
      <c r="R470" s="17"/>
      <c r="S470" s="11"/>
      <c r="T470" s="11"/>
      <c r="U470" s="11"/>
      <c r="W470" s="18"/>
      <c r="X470" s="18"/>
    </row>
    <row r="471" spans="9:24" x14ac:dyDescent="0.35">
      <c r="I471" s="11"/>
      <c r="J471" s="11"/>
      <c r="K471" s="11"/>
      <c r="L471" s="11"/>
      <c r="M471" s="10"/>
      <c r="N471" s="10"/>
      <c r="O471" s="11"/>
      <c r="P471" s="11"/>
      <c r="Q471" s="11"/>
      <c r="R471" s="17"/>
      <c r="S471" s="11"/>
      <c r="T471" s="11"/>
      <c r="U471" s="11"/>
      <c r="W471" s="18"/>
      <c r="X471" s="18"/>
    </row>
    <row r="472" spans="9:24" x14ac:dyDescent="0.35">
      <c r="I472" s="11"/>
      <c r="J472" s="11"/>
      <c r="K472" s="11"/>
      <c r="L472" s="11"/>
      <c r="M472" s="10"/>
      <c r="N472" s="10"/>
      <c r="O472" s="11"/>
      <c r="P472" s="11"/>
      <c r="Q472" s="11"/>
      <c r="R472" s="17"/>
      <c r="S472" s="11"/>
      <c r="T472" s="11"/>
      <c r="U472" s="11"/>
      <c r="W472" s="18"/>
      <c r="X472" s="18"/>
    </row>
    <row r="473" spans="9:24" x14ac:dyDescent="0.35">
      <c r="I473" s="11"/>
      <c r="J473" s="11"/>
      <c r="K473" s="11"/>
      <c r="L473" s="11"/>
      <c r="M473" s="10"/>
      <c r="N473" s="10"/>
      <c r="O473" s="11"/>
      <c r="P473" s="11"/>
      <c r="Q473" s="11"/>
      <c r="R473" s="17"/>
      <c r="S473" s="11"/>
      <c r="T473" s="11"/>
      <c r="U473" s="11"/>
      <c r="W473" s="18"/>
      <c r="X473" s="18"/>
    </row>
    <row r="474" spans="9:24" x14ac:dyDescent="0.35">
      <c r="I474" s="11"/>
      <c r="J474" s="11"/>
      <c r="K474" s="11"/>
      <c r="L474" s="11"/>
      <c r="M474" s="10"/>
      <c r="N474" s="10"/>
      <c r="O474" s="11"/>
      <c r="P474" s="11"/>
      <c r="Q474" s="11"/>
      <c r="R474" s="17"/>
      <c r="S474" s="11"/>
      <c r="T474" s="11"/>
      <c r="U474" s="11"/>
      <c r="W474" s="18"/>
      <c r="X474" s="18"/>
    </row>
    <row r="475" spans="9:24" x14ac:dyDescent="0.35">
      <c r="I475" s="11"/>
      <c r="J475" s="11"/>
      <c r="K475" s="11"/>
      <c r="L475" s="11"/>
      <c r="M475" s="10"/>
      <c r="N475" s="10"/>
      <c r="O475" s="11"/>
      <c r="P475" s="11"/>
      <c r="Q475" s="11"/>
      <c r="R475" s="17"/>
      <c r="S475" s="11"/>
      <c r="T475" s="11"/>
      <c r="U475" s="11"/>
      <c r="W475" s="18"/>
      <c r="X475" s="18"/>
    </row>
    <row r="476" spans="9:24" x14ac:dyDescent="0.35">
      <c r="I476" s="11"/>
      <c r="J476" s="11"/>
      <c r="K476" s="11"/>
      <c r="L476" s="11"/>
      <c r="M476" s="10"/>
      <c r="N476" s="10"/>
      <c r="O476" s="11"/>
      <c r="P476" s="11"/>
      <c r="Q476" s="11"/>
      <c r="R476" s="17"/>
      <c r="S476" s="11"/>
      <c r="T476" s="11"/>
      <c r="U476" s="11"/>
      <c r="W476" s="18"/>
      <c r="X476" s="18"/>
    </row>
    <row r="477" spans="9:24" x14ac:dyDescent="0.35">
      <c r="I477" s="11"/>
      <c r="J477" s="11"/>
      <c r="K477" s="11"/>
      <c r="L477" s="11"/>
      <c r="M477" s="10"/>
      <c r="N477" s="10"/>
      <c r="O477" s="11"/>
      <c r="P477" s="11"/>
      <c r="Q477" s="11"/>
      <c r="R477" s="17"/>
      <c r="S477" s="11"/>
      <c r="T477" s="11"/>
      <c r="U477" s="11"/>
      <c r="W477" s="18"/>
      <c r="X477" s="18"/>
    </row>
    <row r="478" spans="9:24" x14ac:dyDescent="0.35">
      <c r="I478" s="11"/>
      <c r="J478" s="11"/>
      <c r="K478" s="11"/>
      <c r="L478" s="11"/>
      <c r="M478" s="10"/>
      <c r="N478" s="10"/>
      <c r="O478" s="11"/>
      <c r="P478" s="11"/>
      <c r="Q478" s="11"/>
      <c r="R478" s="17"/>
      <c r="S478" s="11"/>
      <c r="T478" s="11"/>
      <c r="U478" s="11"/>
      <c r="W478" s="18"/>
      <c r="X478" s="18"/>
    </row>
    <row r="479" spans="9:24" x14ac:dyDescent="0.35">
      <c r="I479" s="11"/>
      <c r="J479" s="11"/>
      <c r="K479" s="11"/>
      <c r="L479" s="11"/>
      <c r="M479" s="10"/>
      <c r="N479" s="10"/>
      <c r="O479" s="11"/>
      <c r="P479" s="11"/>
      <c r="Q479" s="11"/>
      <c r="R479" s="17"/>
      <c r="S479" s="11"/>
      <c r="T479" s="11"/>
      <c r="U479" s="11"/>
      <c r="W479" s="18"/>
      <c r="X479" s="18"/>
    </row>
    <row r="480" spans="9:24" x14ac:dyDescent="0.35">
      <c r="I480" s="11"/>
      <c r="J480" s="11"/>
      <c r="K480" s="11"/>
      <c r="L480" s="11"/>
      <c r="M480" s="10"/>
      <c r="N480" s="10"/>
      <c r="O480" s="11"/>
      <c r="P480" s="11"/>
      <c r="Q480" s="11"/>
      <c r="R480" s="17"/>
      <c r="S480" s="11"/>
      <c r="T480" s="11"/>
      <c r="U480" s="11"/>
      <c r="W480" s="18"/>
      <c r="X480" s="18"/>
    </row>
    <row r="481" spans="9:24" x14ac:dyDescent="0.35">
      <c r="I481" s="11"/>
      <c r="J481" s="11"/>
      <c r="K481" s="11"/>
      <c r="L481" s="11"/>
      <c r="M481" s="10"/>
      <c r="N481" s="10"/>
      <c r="O481" s="11"/>
      <c r="P481" s="11"/>
      <c r="Q481" s="11"/>
      <c r="R481" s="17"/>
      <c r="S481" s="11"/>
      <c r="T481" s="11"/>
      <c r="U481" s="11"/>
      <c r="W481" s="18"/>
      <c r="X481" s="18"/>
    </row>
    <row r="482" spans="9:24" x14ac:dyDescent="0.35">
      <c r="I482" s="11"/>
      <c r="J482" s="11"/>
      <c r="K482" s="11"/>
      <c r="L482" s="11"/>
      <c r="M482" s="10"/>
      <c r="N482" s="10"/>
      <c r="O482" s="11"/>
      <c r="P482" s="11"/>
      <c r="Q482" s="11"/>
      <c r="R482" s="17"/>
      <c r="S482" s="11"/>
      <c r="T482" s="11"/>
      <c r="U482" s="11"/>
      <c r="W482" s="18"/>
      <c r="X482" s="18"/>
    </row>
    <row r="483" spans="9:24" x14ac:dyDescent="0.35">
      <c r="I483" s="11"/>
      <c r="J483" s="11"/>
      <c r="K483" s="11"/>
      <c r="L483" s="11"/>
      <c r="M483" s="10"/>
      <c r="N483" s="10"/>
      <c r="O483" s="11"/>
      <c r="P483" s="11"/>
      <c r="Q483" s="11"/>
      <c r="R483" s="17"/>
      <c r="S483" s="11"/>
      <c r="T483" s="11"/>
      <c r="U483" s="11"/>
      <c r="W483" s="18"/>
      <c r="X483" s="18"/>
    </row>
    <row r="484" spans="9:24" x14ac:dyDescent="0.35">
      <c r="I484" s="11"/>
      <c r="J484" s="11"/>
      <c r="K484" s="11"/>
      <c r="L484" s="11"/>
      <c r="M484" s="10"/>
      <c r="N484" s="10"/>
      <c r="O484" s="11"/>
      <c r="P484" s="11"/>
      <c r="Q484" s="11"/>
      <c r="R484" s="17"/>
      <c r="S484" s="11"/>
      <c r="T484" s="11"/>
      <c r="U484" s="11"/>
      <c r="W484" s="18"/>
      <c r="X484" s="18"/>
    </row>
    <row r="485" spans="9:24" x14ac:dyDescent="0.35">
      <c r="I485" s="11"/>
      <c r="J485" s="11"/>
      <c r="K485" s="11"/>
      <c r="L485" s="11"/>
      <c r="M485" s="10"/>
      <c r="N485" s="10"/>
      <c r="O485" s="11"/>
      <c r="P485" s="11"/>
      <c r="Q485" s="11"/>
      <c r="R485" s="17"/>
      <c r="S485" s="11"/>
      <c r="T485" s="11"/>
      <c r="U485" s="11"/>
      <c r="W485" s="18"/>
      <c r="X485" s="18"/>
    </row>
  </sheetData>
  <autoFilter ref="B6:AD454" xr:uid="{00000000-0009-0000-0000-000005000000}"/>
  <customSheetViews>
    <customSheetView guid="{B5BE78D1-0D47-469B-8F65-82EBF0EA1F66}" scale="60" showPageBreaks="1" showAutoFilter="1">
      <selection activeCell="B371" sqref="B371"/>
      <pageMargins left="0.511811024" right="0.511811024" top="0.78740157499999996" bottom="0.78740157499999996" header="0.31496062000000002" footer="0.31496062000000002"/>
      <pageSetup paperSize="9" orientation="portrait" r:id="rId1"/>
      <autoFilter ref="B6:AD454" xr:uid="{00000000-0009-0000-0000-000005000000}"/>
    </customSheetView>
    <customSheetView guid="{A585DDF7-0A3C-4962-AEC1-1EDDD285BC8E}" scale="80" showAutoFilter="1">
      <selection activeCell="B394" sqref="B394"/>
      <pageMargins left="0.511811024" right="0.511811024" top="0.78740157499999996" bottom="0.78740157499999996" header="0.31496062000000002" footer="0.31496062000000002"/>
      <pageSetup paperSize="9" orientation="portrait" r:id="rId2"/>
      <autoFilter ref="B6:AD454" xr:uid="{382D54D7-A5FB-4A4C-B873-F33CA5E8E299}"/>
    </customSheetView>
    <customSheetView guid="{1504FA50-5BEF-4B72-815D-AABBA0DC206D}" scale="80" filter="1" showAutoFilter="1">
      <pane xSplit="5" ySplit="6" topLeftCell="F451" activePane="bottomRight" state="frozen"/>
      <selection pane="bottomRight" activeCell="G451" sqref="G451"/>
      <pageMargins left="0.511811024" right="0.511811024" top="0.78740157499999996" bottom="0.78740157499999996" header="0.31496062000000002" footer="0.31496062000000002"/>
      <pageSetup paperSize="9" orientation="portrait" r:id="rId3"/>
      <autoFilter ref="B6:AD454" xr:uid="{1F209B0D-AB73-45CC-8C76-04B7030D6F41}">
        <filterColumn colId="5">
          <filters>
            <filter val="TERMO DE ENCERRAMENTO"/>
          </filters>
        </filterColumn>
      </autoFilter>
    </customSheetView>
    <customSheetView guid="{14BF71DD-AD3F-418F-B86C-B7F01AFDEC65}" scale="40" showAutoFilter="1">
      <selection activeCell="B7" sqref="B7"/>
      <pageMargins left="0.511811024" right="0.511811024" top="0.78740157499999996" bottom="0.78740157499999996" header="0.31496062000000002" footer="0.31496062000000002"/>
      <pageSetup paperSize="9" orientation="portrait" r:id="rId4"/>
      <autoFilter ref="B6:AD454" xr:uid="{EB60CE2D-46DA-4847-A161-5FC377D5CB04}"/>
    </customSheetView>
    <customSheetView guid="{AD046ECD-751F-4332-8FC4-274F08D4DE7E}" scale="40" showAutoFilter="1">
      <selection activeCell="B388" sqref="B388"/>
      <pageMargins left="0.511811024" right="0.511811024" top="0.78740157499999996" bottom="0.78740157499999996" header="0.31496062000000002" footer="0.31496062000000002"/>
      <pageSetup paperSize="9" orientation="portrait" r:id="rId5"/>
      <autoFilter ref="B6:AD454" xr:uid="{0BB7C007-33AF-45E5-A629-CCA2328DA465}"/>
    </customSheetView>
    <customSheetView guid="{286B6661-33B5-4C7B-9686-166C222D27BC}" showPageBreaks="1" showAutoFilter="1">
      <selection activeCell="B24" sqref="B24"/>
      <pageMargins left="0.511811024" right="0.511811024" top="0.78740157499999996" bottom="0.78740157499999996" header="0.31496062000000002" footer="0.31496062000000002"/>
      <pageSetup paperSize="9" orientation="portrait" r:id="rId6"/>
      <autoFilter ref="B6:AD454" xr:uid="{15AA5A27-C7C4-49AB-ADBA-24969486970F}"/>
    </customSheetView>
    <customSheetView guid="{3D50BA80-5F45-4C77-89E4-3F1F12E755CC}" showAutoFilter="1">
      <selection activeCell="B237" sqref="B237"/>
      <pageMargins left="0.511811024" right="0.511811024" top="0.78740157499999996" bottom="0.78740157499999996" header="0.31496062000000002" footer="0.31496062000000002"/>
      <pageSetup paperSize="9" orientation="portrait" r:id="rId7"/>
      <autoFilter ref="B6:AD454" xr:uid="{DA1AB971-C222-441D-9AAC-D515F5A0704A}"/>
    </customSheetView>
    <customSheetView guid="{134D87D5-BBCD-491A-8CB6-269B6CA3C08C}" scale="80" showAutoFilter="1">
      <pageMargins left="0.511811024" right="0.511811024" top="0.78740157499999996" bottom="0.78740157499999996" header="0.31496062000000002" footer="0.31496062000000002"/>
      <pageSetup paperSize="9" orientation="portrait" r:id="rId8"/>
      <autoFilter ref="B6:AD454" xr:uid="{6C0F6817-8B78-4565-A2B6-0AFBA9369562}"/>
    </customSheetView>
    <customSheetView guid="{8DB724D8-71C2-4737-B6C6-48C13CCF3FA3}" scale="80" showAutoFilter="1">
      <selection activeCell="B440" sqref="B440"/>
      <pageMargins left="0.511811024" right="0.511811024" top="0.78740157499999996" bottom="0.78740157499999996" header="0.31496062000000002" footer="0.31496062000000002"/>
      <pageSetup paperSize="9" orientation="portrait" r:id="rId9"/>
      <autoFilter ref="B6:AD454" xr:uid="{38640DE7-260A-45FF-BA5F-DD464D7EA5C0}"/>
    </customSheetView>
    <customSheetView guid="{567EA607-724B-4D2C-BBE1-9D84263B16FE}" showAutoFilter="1">
      <selection activeCell="B440" sqref="B440"/>
      <pageMargins left="0.511811024" right="0.511811024" top="0.78740157499999996" bottom="0.78740157499999996" header="0.31496062000000002" footer="0.31496062000000002"/>
      <pageSetup paperSize="9" orientation="portrait" r:id="rId10"/>
      <autoFilter ref="B6:AD454" xr:uid="{AFE20C77-2D44-40D2-914A-7E5922F1129E}"/>
    </customSheetView>
    <customSheetView guid="{78A03B60-065F-4D1D-9F63-2E6EED610C2B}" scale="80" showAutoFilter="1" hiddenColumns="1">
      <pageMargins left="0.511811024" right="0.511811024" top="0.78740157499999996" bottom="0.78740157499999996" header="0.31496062000000002" footer="0.31496062000000002"/>
      <pageSetup paperSize="9" orientation="portrait" r:id="rId11"/>
      <autoFilter ref="B6:AD454" xr:uid="{476C53BC-DA67-4001-9718-2DBCF70F1CBF}"/>
    </customSheetView>
    <customSheetView guid="{7A4BD4B8-7473-48EF-95D4-11E228745E12}" scale="80" showPageBreaks="1" showAutoFilter="1">
      <pane xSplit="5" ySplit="93" topLeftCell="S95" activePane="bottomRight" state="frozen"/>
      <selection pane="bottomRight" activeCell="E3" sqref="E3"/>
      <pageMargins left="0.511811024" right="0.511811024" top="0.78740157499999996" bottom="0.78740157499999996" header="0.31496062000000002" footer="0.31496062000000002"/>
      <pageSetup paperSize="9" orientation="portrait" r:id="rId12"/>
      <autoFilter ref="B6:AD454" xr:uid="{D88CF252-C017-4338-98A3-009E0CBE36F9}"/>
    </customSheetView>
    <customSheetView guid="{85F87CD0-5EA6-4229-84BD-1D11505A928D}" scale="80" showPageBreaks="1" showAutoFilter="1">
      <selection activeCell="B401" sqref="B401"/>
      <pageMargins left="0.511811024" right="0.511811024" top="0.78740157499999996" bottom="0.78740157499999996" header="0.31496062000000002" footer="0.31496062000000002"/>
      <pageSetup paperSize="9" orientation="portrait" r:id="rId13"/>
      <autoFilter ref="B6:AD454" xr:uid="{16CE49FF-66B4-494D-9F76-0E03663170C8}"/>
    </customSheetView>
    <customSheetView guid="{3B6F0F89-6487-42F6-BC01-DE8542B769AF}" scale="80" showPageBreaks="1" showAutoFilter="1">
      <selection activeCell="B372" sqref="B372"/>
      <pageMargins left="0.511811024" right="0.511811024" top="0.78740157499999996" bottom="0.78740157499999996" header="0.31496062000000002" footer="0.31496062000000002"/>
      <pageSetup paperSize="9" orientation="portrait" r:id="rId14"/>
      <autoFilter ref="B6:AD454" xr:uid="{03C92F01-915F-45EF-BEDD-008AC5FA2629}"/>
    </customSheetView>
    <customSheetView guid="{0B05DA22-0544-45F5-9F7C-7731AB266AE9}" filter="1" showAutoFilter="1" topLeftCell="B1">
      <selection activeCell="B3" sqref="B3"/>
      <pageMargins left="0.511811024" right="0.511811024" top="0.78740157499999996" bottom="0.78740157499999996" header="0.31496062000000002" footer="0.31496062000000002"/>
      <pageSetup paperSize="9" orientation="portrait" r:id="rId15"/>
      <autoFilter ref="B6:AD454" xr:uid="{F16254CA-6CAF-49CC-9BB2-71ECF33D858C}">
        <filterColumn colId="2">
          <filters>
            <filter val="CEDRO"/>
            <filter val="ILHA DE ITAMARACA"/>
          </filters>
        </filterColumn>
      </autoFilter>
    </customSheetView>
    <customSheetView guid="{7319A0ED-B7A2-459D-898B-E7527AB2940D}" scale="77" showAutoFilter="1">
      <selection activeCell="B74" sqref="B74"/>
      <pageMargins left="0.511811024" right="0.511811024" top="0.78740157499999996" bottom="0.78740157499999996" header="0.31496062000000002" footer="0.31496062000000002"/>
      <pageSetup paperSize="9" orientation="portrait" r:id="rId16"/>
      <autoFilter ref="B6:AD446" xr:uid="{EE57EA24-2F25-4288-8F1C-A5C5C863B0EE}"/>
    </customSheetView>
    <customSheetView guid="{94E41AD1-0E1B-445B-AC0B-FFC90943438B}" scale="77" showAutoFilter="1">
      <selection activeCell="E374" sqref="E374"/>
      <pageMargins left="0.511811024" right="0.511811024" top="0.78740157499999996" bottom="0.78740157499999996" header="0.31496062000000002" footer="0.31496062000000002"/>
      <pageSetup paperSize="9" orientation="portrait" r:id="rId17"/>
      <autoFilter ref="B6:AD444" xr:uid="{4942F9EE-5099-4F41-A756-D84E3897AB6A}">
        <sortState xmlns:xlrd2="http://schemas.microsoft.com/office/spreadsheetml/2017/richdata2" ref="B7:AD444">
          <sortCondition ref="B6:B444"/>
        </sortState>
      </autoFilter>
    </customSheetView>
    <customSheetView guid="{F6ECD0CB-F2F9-4FDC-9DDC-29355C938B39}" showAutoFilter="1">
      <selection activeCell="B112" sqref="B112"/>
      <pageMargins left="0.511811024" right="0.511811024" top="0.78740157499999996" bottom="0.78740157499999996" header="0.31496062000000002" footer="0.31496062000000002"/>
      <pageSetup paperSize="9" orientation="portrait" r:id="rId18"/>
      <autoFilter ref="B6:AD437" xr:uid="{6B974BE3-6418-4450-8F86-2751B743F5A3}"/>
    </customSheetView>
    <customSheetView guid="{020877D2-9E31-47B0-BF36-B6E09DD3D5C1}" showAutoFilter="1">
      <selection activeCell="B7" sqref="B7"/>
      <pageMargins left="0.511811024" right="0.511811024" top="0.78740157499999996" bottom="0.78740157499999996" header="0.31496062000000002" footer="0.31496062000000002"/>
      <autoFilter ref="B6:AD436" xr:uid="{DC9E2A83-DD2C-4553-BA41-12EADB7DE553}"/>
    </customSheetView>
    <customSheetView guid="{B67115AF-5483-47F3-9D4D-2630A9D3733D}" showAutoFilter="1">
      <selection activeCell="B233" sqref="B233"/>
      <pageMargins left="0.511811024" right="0.511811024" top="0.78740157499999996" bottom="0.78740157499999996" header="0.31496062000000002" footer="0.31496062000000002"/>
      <autoFilter ref="B6:AD436" xr:uid="{25C4E1ED-54BB-436E-B6AA-9E7B68723008}"/>
    </customSheetView>
    <customSheetView guid="{147E138F-2973-4C9E-8537-978B336ED5C8}" showAutoFilter="1">
      <selection activeCell="G3" sqref="G3"/>
      <pageMargins left="0.511811024" right="0.511811024" top="0.78740157499999996" bottom="0.78740157499999996" header="0.31496062000000002" footer="0.31496062000000002"/>
      <autoFilter ref="B6:AD436" xr:uid="{64C60A2A-6D4F-4FEA-9BAC-F6B31136187B}"/>
    </customSheetView>
    <customSheetView guid="{CA5E33D8-95F8-4696-B4B2-B4448937BCFB}" showAutoFilter="1">
      <pane xSplit="5" ySplit="6" topLeftCell="F13" activePane="bottomRight" state="frozen"/>
      <selection pane="bottomRight" activeCell="I15" sqref="I15"/>
      <pageMargins left="0.511811024" right="0.511811024" top="0.78740157499999996" bottom="0.78740157499999996" header="0.31496062000000002" footer="0.31496062000000002"/>
      <autoFilter ref="B6:AD436" xr:uid="{5E232D62-8E25-4C09-9ACA-4774D0230FFE}"/>
    </customSheetView>
    <customSheetView guid="{F026BF9E-B40B-4FA8-8432-40C252931F7F}" showPageBreaks="1" filter="1" showAutoFilter="1">
      <pane xSplit="5" ySplit="263" topLeftCell="V265" activePane="bottomRight" state="frozen"/>
      <selection pane="bottomRight" activeCell="B3" sqref="B3"/>
      <pageMargins left="0.511811024" right="0.511811024" top="0.78740157499999996" bottom="0.78740157499999996" header="0.31496062000000002" footer="0.31496062000000002"/>
      <pageSetup paperSize="9" orientation="portrait" r:id="rId19"/>
      <autoFilter ref="B6:AD438" xr:uid="{F0CF901C-DC56-4BA7-BA78-9D010615861D}">
        <filterColumn colId="2">
          <filters>
            <filter val="OURICURI"/>
          </filters>
        </filterColumn>
      </autoFilter>
    </customSheetView>
    <customSheetView guid="{DD08D2A4-472D-447F-BF8C-563FF3A48D40}" scale="80" showAutoFilter="1">
      <pane xSplit="5" ySplit="6" topLeftCell="H7" activePane="bottomRight" state="frozen"/>
      <selection pane="bottomRight" activeCell="O8" sqref="O8"/>
      <pageMargins left="0.511811024" right="0.511811024" top="0.78740157499999996" bottom="0.78740157499999996" header="0.31496062000000002" footer="0.31496062000000002"/>
      <pageSetup paperSize="9" orientation="portrait" r:id="rId20"/>
      <autoFilter ref="B6:AD444" xr:uid="{75B4A88E-337E-4BEB-8C10-D64892F174D4}"/>
    </customSheetView>
    <customSheetView guid="{6D74C590-C00F-4FE4-A1EA-7DCD0D01B483}" scale="80" showAutoFilter="1">
      <selection activeCell="B345" sqref="B345"/>
      <pageMargins left="0.511811024" right="0.511811024" top="0.78740157499999996" bottom="0.78740157499999996" header="0.31496062000000002" footer="0.31496062000000002"/>
      <pageSetup paperSize="9" orientation="portrait" r:id="rId21"/>
      <autoFilter ref="B6:AD446" xr:uid="{F2F78313-909E-4F60-BA62-72C7C8BE2D71}"/>
    </customSheetView>
    <customSheetView guid="{C7286046-E13C-47DD-8832-615373BBE117}" scale="68" showAutoFilter="1">
      <pane xSplit="5" ySplit="182" topLeftCell="N185" activePane="bottomRight" state="frozen"/>
      <selection pane="bottomRight" activeCell="B3" sqref="B3"/>
      <pageMargins left="0.511811024" right="0.511811024" top="0.78740157499999996" bottom="0.78740157499999996" header="0.31496062000000002" footer="0.31496062000000002"/>
      <pageSetup paperSize="9" orientation="portrait" r:id="rId22"/>
      <autoFilter ref="B6:AD454" xr:uid="{A3C8A600-504D-47A7-95B3-94396BC2B01E}"/>
    </customSheetView>
    <customSheetView guid="{77D7969D-7D51-405F-9672-1A9E508C0254}" scale="60" showAutoFilter="1">
      <pane xSplit="5" ySplit="6" topLeftCell="F7" activePane="bottomRight" state="frozen"/>
      <selection pane="bottomRight" activeCell="B3" sqref="B3"/>
      <pageMargins left="0.511811024" right="0.511811024" top="0.78740157499999996" bottom="0.78740157499999996" header="0.31496062000000002" footer="0.31496062000000002"/>
      <pageSetup paperSize="0" orientation="portrait" horizontalDpi="0" verticalDpi="0" copies="0"/>
      <autoFilter ref="B6:AD454" xr:uid="{DF98205B-C83B-47CA-82AC-92165498463B}"/>
    </customSheetView>
    <customSheetView guid="{0EA8F376-CCC5-4424-82FF-4FCBECF61C7C}" scale="60" showPageBreaks="1" showAutoFilter="1">
      <selection activeCell="B138" sqref="B138"/>
      <pageMargins left="0.511811024" right="0.511811024" top="0.78740157499999996" bottom="0.78740157499999996" header="0.31496062000000002" footer="0.31496062000000002"/>
      <pageSetup paperSize="0" orientation="portrait" horizontalDpi="0" verticalDpi="0" copies="0"/>
      <autoFilter ref="B6:AD454" xr:uid="{E952B628-426D-46D5-9125-5927FAAB3A8D}"/>
    </customSheetView>
    <customSheetView guid="{D837B8D3-C51B-40F7-87E9-DF86CA90BFB5}" scale="62" showPageBreaks="1" showAutoFilter="1">
      <selection activeCell="B419" sqref="B419"/>
      <pageMargins left="0.511811024" right="0.511811024" top="0.78740157499999996" bottom="0.78740157499999996" header="0.31496062000000002" footer="0.31496062000000002"/>
      <pageSetup paperSize="9" orientation="portrait" r:id="rId23"/>
      <autoFilter ref="B6:AD454" xr:uid="{F935555A-A366-4B89-8DDC-15828FFF57ED}"/>
    </customSheetView>
    <customSheetView guid="{2D9D49CE-0FFE-48B3-B032-F69BEBAB6071}" scale="70" showPageBreaks="1" showAutoFilter="1">
      <selection activeCell="B289" sqref="B289"/>
      <pageMargins left="0.511811024" right="0.511811024" top="0.78740157499999996" bottom="0.78740157499999996" header="0.31496062000000002" footer="0.31496062000000002"/>
      <pageSetup paperSize="9" orientation="portrait" r:id="rId24"/>
      <autoFilter ref="B6:AD454" xr:uid="{CB008DDB-2E3D-42DD-B243-77220CD414A1}"/>
    </customSheetView>
    <customSheetView guid="{53728C17-6B57-4D5E-91EC-B1CDD187BF62}" showAutoFilter="1">
      <pane xSplit="5" ySplit="14" topLeftCell="P16" activePane="bottomRight" state="frozen"/>
      <selection pane="bottomRight" activeCell="E3" sqref="E3"/>
      <pageMargins left="0.511811024" right="0.511811024" top="0.78740157499999996" bottom="0.78740157499999996" header="0.31496062000000002" footer="0.31496062000000002"/>
      <pageSetup paperSize="9" orientation="portrait" r:id="rId25"/>
      <autoFilter ref="B6:AD454" xr:uid="{3D0E016D-FB1E-4E95-BBB2-BB2DAFD991DF}"/>
    </customSheetView>
    <customSheetView guid="{16C96C58-9237-4D8E-9561-63FC61590799}" showAutoFilter="1">
      <selection activeCell="B271" sqref="B271"/>
      <pageMargins left="0.511811024" right="0.511811024" top="0.78740157499999996" bottom="0.78740157499999996" header="0.31496062000000002" footer="0.31496062000000002"/>
      <pageSetup paperSize="9" orientation="portrait" r:id="rId26"/>
      <autoFilter ref="B6:AD454" xr:uid="{195A5F29-A3FD-48AD-B1A8-306E238B435A}"/>
    </customSheetView>
    <customSheetView guid="{8294B4A2-F0F1-4668-8538-74E7B1B76CE1}" scale="70" showPageBreaks="1" showAutoFilter="1">
      <selection activeCell="B409" sqref="B409"/>
      <pageMargins left="0.511811024" right="0.511811024" top="0.78740157499999996" bottom="0.78740157499999996" header="0.31496062000000002" footer="0.31496062000000002"/>
      <pageSetup paperSize="9" orientation="portrait" r:id="rId27"/>
      <autoFilter ref="B6:AD454" xr:uid="{5C9C2AEC-E416-431E-9F6C-1ECD838C48FA}"/>
    </customSheetView>
    <customSheetView guid="{1E0302C1-64F9-4274-8E78-20F1B318B61C}" scale="80" filter="1" showAutoFilter="1">
      <pane xSplit="5" ySplit="270" topLeftCell="F272" activePane="bottomRight" state="frozen"/>
      <selection pane="bottomRight" activeCell="E3" sqref="E3"/>
      <pageMargins left="0.511811024" right="0.511811024" top="0.78740157499999996" bottom="0.78740157499999996" header="0.31496062000000002" footer="0.31496062000000002"/>
      <pageSetup paperSize="9" orientation="portrait" r:id="rId28"/>
      <autoFilter ref="B6:AD454" xr:uid="{DC0AED57-8B98-492B-9DA4-F13459092D4E}">
        <filterColumn colId="2">
          <filters>
            <filter val="CUPIRA"/>
          </filters>
        </filterColumn>
      </autoFilter>
    </customSheetView>
    <customSheetView guid="{1BB36DE2-2A74-4DAD-A297-C35420235BF0}" showAutoFilter="1">
      <selection activeCell="B7" sqref="B7"/>
      <pageMargins left="0.511811024" right="0.511811024" top="0.78740157499999996" bottom="0.78740157499999996" header="0.31496062000000002" footer="0.31496062000000002"/>
      <pageSetup paperSize="9" orientation="portrait" r:id="rId29"/>
      <autoFilter ref="B6:AD454" xr:uid="{F106C377-D8FF-4C51-9C25-F6E2F0B90010}"/>
    </customSheetView>
    <customSheetView guid="{11F48615-B8BF-4323-8500-7333A467AA12}" scale="80" showAutoFilter="1">
      <selection activeCell="B388" sqref="B388"/>
      <pageMargins left="0.511811024" right="0.511811024" top="0.78740157499999996" bottom="0.78740157499999996" header="0.31496062000000002" footer="0.31496062000000002"/>
      <pageSetup paperSize="9" orientation="portrait" r:id="rId30"/>
      <autoFilter ref="B6:AD454" xr:uid="{9F14C706-79F2-455A-A53B-5C36C435A659}"/>
    </customSheetView>
    <customSheetView guid="{5BC2AC27-9B72-4144-A6DA-27C855BC56DD}" scale="80" showAutoFilter="1">
      <selection activeCell="B43" sqref="B43"/>
      <pageMargins left="0.511811024" right="0.511811024" top="0.78740157499999996" bottom="0.78740157499999996" header="0.31496062000000002" footer="0.31496062000000002"/>
      <pageSetup paperSize="9" orientation="portrait" r:id="rId31"/>
      <autoFilter ref="B6:AD454" xr:uid="{02540122-A861-48E7-BEBC-6484D0BFC103}"/>
    </customSheetView>
  </customSheetViews>
  <mergeCells count="4">
    <mergeCell ref="B2:K2"/>
    <mergeCell ref="AC5:AE5"/>
    <mergeCell ref="X5:AB5"/>
    <mergeCell ref="N5:T5"/>
  </mergeCells>
  <conditionalFormatting sqref="B2:K2">
    <cfRule type="expression" dxfId="1302" priority="431">
      <formula>STATUS_PLANILHA=FALSE</formula>
    </cfRule>
  </conditionalFormatting>
  <conditionalFormatting sqref="B7">
    <cfRule type="expression" dxfId="1301" priority="430">
      <formula>LEN(B7)&gt;9</formula>
    </cfRule>
  </conditionalFormatting>
  <conditionalFormatting sqref="B8">
    <cfRule type="expression" dxfId="1300" priority="429">
      <formula>LEN(B8)&gt;9</formula>
    </cfRule>
  </conditionalFormatting>
  <conditionalFormatting sqref="B9:B10">
    <cfRule type="expression" dxfId="1299" priority="428">
      <formula>LEN(B9)&gt;9</formula>
    </cfRule>
  </conditionalFormatting>
  <conditionalFormatting sqref="B11">
    <cfRule type="expression" dxfId="1298" priority="427">
      <formula>LEN(B11)&gt;9</formula>
    </cfRule>
  </conditionalFormatting>
  <conditionalFormatting sqref="B12">
    <cfRule type="expression" dxfId="1297" priority="426">
      <formula>LEN(B12)&gt;9</formula>
    </cfRule>
  </conditionalFormatting>
  <conditionalFormatting sqref="B13">
    <cfRule type="expression" dxfId="1296" priority="425">
      <formula>LEN(B13)&gt;9</formula>
    </cfRule>
  </conditionalFormatting>
  <conditionalFormatting sqref="B14">
    <cfRule type="expression" dxfId="1295" priority="424">
      <formula>LEN(B14)&gt;9</formula>
    </cfRule>
  </conditionalFormatting>
  <conditionalFormatting sqref="B15">
    <cfRule type="expression" dxfId="1294" priority="423">
      <formula>LEN(B15)&gt;9</formula>
    </cfRule>
  </conditionalFormatting>
  <conditionalFormatting sqref="B16">
    <cfRule type="expression" dxfId="1293" priority="422">
      <formula>LEN(B16)&gt;9</formula>
    </cfRule>
  </conditionalFormatting>
  <conditionalFormatting sqref="B17">
    <cfRule type="expression" dxfId="1292" priority="421">
      <formula>LEN(B17)&gt;9</formula>
    </cfRule>
  </conditionalFormatting>
  <conditionalFormatting sqref="B18">
    <cfRule type="expression" dxfId="1291" priority="420">
      <formula>LEN(B18)&gt;9</formula>
    </cfRule>
  </conditionalFormatting>
  <conditionalFormatting sqref="B19">
    <cfRule type="expression" dxfId="1290" priority="419">
      <formula>LEN(B19)&gt;9</formula>
    </cfRule>
  </conditionalFormatting>
  <conditionalFormatting sqref="B20">
    <cfRule type="expression" dxfId="1289" priority="418">
      <formula>LEN(B20)&gt;9</formula>
    </cfRule>
  </conditionalFormatting>
  <conditionalFormatting sqref="B21">
    <cfRule type="expression" dxfId="1288" priority="417">
      <formula>LEN(B21)&gt;9</formula>
    </cfRule>
  </conditionalFormatting>
  <conditionalFormatting sqref="B22">
    <cfRule type="expression" dxfId="1287" priority="416">
      <formula>LEN(B22)&gt;9</formula>
    </cfRule>
  </conditionalFormatting>
  <conditionalFormatting sqref="B23">
    <cfRule type="expression" dxfId="1286" priority="415">
      <formula>LEN(B23)&gt;9</formula>
    </cfRule>
  </conditionalFormatting>
  <conditionalFormatting sqref="B24">
    <cfRule type="expression" dxfId="1285" priority="414">
      <formula>LEN(B24)&gt;9</formula>
    </cfRule>
  </conditionalFormatting>
  <conditionalFormatting sqref="B25">
    <cfRule type="expression" dxfId="1284" priority="413">
      <formula>LEN(B25)&gt;9</formula>
    </cfRule>
  </conditionalFormatting>
  <conditionalFormatting sqref="B26">
    <cfRule type="expression" dxfId="1283" priority="412">
      <formula>LEN(B26)&gt;9</formula>
    </cfRule>
  </conditionalFormatting>
  <conditionalFormatting sqref="B27">
    <cfRule type="expression" dxfId="1282" priority="411">
      <formula>LEN(B27)&gt;9</formula>
    </cfRule>
  </conditionalFormatting>
  <conditionalFormatting sqref="B28">
    <cfRule type="expression" dxfId="1281" priority="410">
      <formula>LEN(B28)&gt;9</formula>
    </cfRule>
  </conditionalFormatting>
  <conditionalFormatting sqref="B29">
    <cfRule type="expression" dxfId="1280" priority="409">
      <formula>LEN(B29)&gt;9</formula>
    </cfRule>
  </conditionalFormatting>
  <conditionalFormatting sqref="B30">
    <cfRule type="expression" dxfId="1279" priority="408">
      <formula>LEN(B30)&gt;9</formula>
    </cfRule>
  </conditionalFormatting>
  <conditionalFormatting sqref="B31">
    <cfRule type="expression" dxfId="1278" priority="407">
      <formula>LEN(B31)&gt;9</formula>
    </cfRule>
  </conditionalFormatting>
  <conditionalFormatting sqref="B32">
    <cfRule type="expression" dxfId="1277" priority="406">
      <formula>LEN(B32)&gt;9</formula>
    </cfRule>
  </conditionalFormatting>
  <conditionalFormatting sqref="B33">
    <cfRule type="expression" dxfId="1276" priority="405">
      <formula>LEN(B33)&gt;9</formula>
    </cfRule>
  </conditionalFormatting>
  <conditionalFormatting sqref="B34">
    <cfRule type="expression" dxfId="1275" priority="404">
      <formula>LEN(B34)&gt;9</formula>
    </cfRule>
  </conditionalFormatting>
  <conditionalFormatting sqref="B35">
    <cfRule type="expression" dxfId="1274" priority="403">
      <formula>LEN(B35)&gt;9</formula>
    </cfRule>
  </conditionalFormatting>
  <conditionalFormatting sqref="B36">
    <cfRule type="expression" dxfId="1273" priority="402">
      <formula>LEN(B36)&gt;9</formula>
    </cfRule>
  </conditionalFormatting>
  <conditionalFormatting sqref="B37">
    <cfRule type="expression" dxfId="1272" priority="401">
      <formula>LEN(B37)&gt;9</formula>
    </cfRule>
  </conditionalFormatting>
  <conditionalFormatting sqref="B38">
    <cfRule type="expression" dxfId="1271" priority="400">
      <formula>LEN(B38)&gt;9</formula>
    </cfRule>
  </conditionalFormatting>
  <conditionalFormatting sqref="B39">
    <cfRule type="expression" dxfId="1270" priority="399">
      <formula>LEN(B39)&gt;9</formula>
    </cfRule>
  </conditionalFormatting>
  <conditionalFormatting sqref="B40">
    <cfRule type="expression" dxfId="1269" priority="398">
      <formula>LEN(B40)&gt;9</formula>
    </cfRule>
  </conditionalFormatting>
  <conditionalFormatting sqref="B41">
    <cfRule type="expression" dxfId="1268" priority="397">
      <formula>LEN(B41)&gt;9</formula>
    </cfRule>
  </conditionalFormatting>
  <conditionalFormatting sqref="B42">
    <cfRule type="expression" dxfId="1267" priority="396">
      <formula>LEN(B42)&gt;9</formula>
    </cfRule>
  </conditionalFormatting>
  <conditionalFormatting sqref="B43">
    <cfRule type="expression" dxfId="1266" priority="395">
      <formula>LEN(B43)&gt;9</formula>
    </cfRule>
  </conditionalFormatting>
  <conditionalFormatting sqref="B44">
    <cfRule type="expression" dxfId="1265" priority="394">
      <formula>LEN(B44)&gt;9</formula>
    </cfRule>
  </conditionalFormatting>
  <conditionalFormatting sqref="B45">
    <cfRule type="expression" dxfId="1264" priority="393">
      <formula>LEN(B45)&gt;9</formula>
    </cfRule>
  </conditionalFormatting>
  <conditionalFormatting sqref="B46">
    <cfRule type="expression" dxfId="1263" priority="392">
      <formula>LEN(B46)&gt;9</formula>
    </cfRule>
  </conditionalFormatting>
  <conditionalFormatting sqref="B47">
    <cfRule type="expression" dxfId="1262" priority="391">
      <formula>LEN(B47)&gt;9</formula>
    </cfRule>
  </conditionalFormatting>
  <conditionalFormatting sqref="B48">
    <cfRule type="expression" dxfId="1261" priority="390">
      <formula>LEN(B48)&gt;9</formula>
    </cfRule>
  </conditionalFormatting>
  <conditionalFormatting sqref="B49">
    <cfRule type="expression" dxfId="1260" priority="389">
      <formula>LEN(B49)&gt;9</formula>
    </cfRule>
  </conditionalFormatting>
  <conditionalFormatting sqref="B50">
    <cfRule type="expression" dxfId="1259" priority="388">
      <formula>LEN(B50)&gt;9</formula>
    </cfRule>
  </conditionalFormatting>
  <conditionalFormatting sqref="B51">
    <cfRule type="expression" dxfId="1258" priority="387">
      <formula>LEN(B51)&gt;9</formula>
    </cfRule>
  </conditionalFormatting>
  <conditionalFormatting sqref="B52">
    <cfRule type="expression" dxfId="1257" priority="386">
      <formula>LEN(B52)&gt;9</formula>
    </cfRule>
  </conditionalFormatting>
  <conditionalFormatting sqref="B53">
    <cfRule type="expression" dxfId="1256" priority="385">
      <formula>LEN(B53)&gt;9</formula>
    </cfRule>
  </conditionalFormatting>
  <conditionalFormatting sqref="B54">
    <cfRule type="expression" dxfId="1255" priority="384">
      <formula>LEN(B54)&gt;9</formula>
    </cfRule>
  </conditionalFormatting>
  <conditionalFormatting sqref="B55">
    <cfRule type="expression" dxfId="1254" priority="383">
      <formula>LEN(B55)&gt;9</formula>
    </cfRule>
  </conditionalFormatting>
  <conditionalFormatting sqref="B56">
    <cfRule type="expression" dxfId="1253" priority="382">
      <formula>LEN(B56)&gt;9</formula>
    </cfRule>
  </conditionalFormatting>
  <conditionalFormatting sqref="B57">
    <cfRule type="expression" dxfId="1252" priority="381">
      <formula>LEN(B57)&gt;9</formula>
    </cfRule>
  </conditionalFormatting>
  <conditionalFormatting sqref="B58">
    <cfRule type="expression" dxfId="1251" priority="380">
      <formula>LEN(B58)&gt;9</formula>
    </cfRule>
  </conditionalFormatting>
  <conditionalFormatting sqref="B59">
    <cfRule type="expression" dxfId="1250" priority="379">
      <formula>LEN(B59)&gt;9</formula>
    </cfRule>
  </conditionalFormatting>
  <conditionalFormatting sqref="B60">
    <cfRule type="expression" dxfId="1249" priority="378">
      <formula>LEN(B60)&gt;9</formula>
    </cfRule>
  </conditionalFormatting>
  <conditionalFormatting sqref="B61">
    <cfRule type="expression" dxfId="1248" priority="377">
      <formula>LEN(B61)&gt;9</formula>
    </cfRule>
  </conditionalFormatting>
  <conditionalFormatting sqref="B62">
    <cfRule type="expression" dxfId="1247" priority="376">
      <formula>LEN(B62)&gt;9</formula>
    </cfRule>
  </conditionalFormatting>
  <conditionalFormatting sqref="B63">
    <cfRule type="expression" dxfId="1246" priority="375">
      <formula>LEN(B63)&gt;9</formula>
    </cfRule>
  </conditionalFormatting>
  <conditionalFormatting sqref="B64">
    <cfRule type="expression" dxfId="1245" priority="374">
      <formula>LEN(B64)&gt;9</formula>
    </cfRule>
  </conditionalFormatting>
  <conditionalFormatting sqref="B65">
    <cfRule type="expression" dxfId="1244" priority="373">
      <formula>LEN(B65)&gt;9</formula>
    </cfRule>
  </conditionalFormatting>
  <conditionalFormatting sqref="B66">
    <cfRule type="expression" dxfId="1243" priority="372">
      <formula>LEN(B66)&gt;9</formula>
    </cfRule>
  </conditionalFormatting>
  <conditionalFormatting sqref="B67">
    <cfRule type="expression" dxfId="1242" priority="371">
      <formula>LEN(B67)&gt;9</formula>
    </cfRule>
  </conditionalFormatting>
  <conditionalFormatting sqref="B68">
    <cfRule type="expression" dxfId="1241" priority="370">
      <formula>LEN(B68)&gt;9</formula>
    </cfRule>
  </conditionalFormatting>
  <conditionalFormatting sqref="B69">
    <cfRule type="expression" dxfId="1240" priority="369">
      <formula>LEN(B69)&gt;9</formula>
    </cfRule>
  </conditionalFormatting>
  <conditionalFormatting sqref="B70">
    <cfRule type="expression" dxfId="1239" priority="368">
      <formula>LEN(B70)&gt;9</formula>
    </cfRule>
  </conditionalFormatting>
  <conditionalFormatting sqref="B71">
    <cfRule type="expression" dxfId="1238" priority="367">
      <formula>LEN(B71)&gt;9</formula>
    </cfRule>
  </conditionalFormatting>
  <conditionalFormatting sqref="B72">
    <cfRule type="expression" dxfId="1237" priority="366">
      <formula>LEN(B72)&gt;9</formula>
    </cfRule>
  </conditionalFormatting>
  <conditionalFormatting sqref="B73">
    <cfRule type="expression" dxfId="1236" priority="365">
      <formula>LEN(B73)&gt;9</formula>
    </cfRule>
  </conditionalFormatting>
  <conditionalFormatting sqref="B74">
    <cfRule type="expression" dxfId="1235" priority="364">
      <formula>LEN(B74)&gt;9</formula>
    </cfRule>
  </conditionalFormatting>
  <conditionalFormatting sqref="B75:B77">
    <cfRule type="expression" dxfId="1234" priority="363">
      <formula>LEN(B75)&gt;9</formula>
    </cfRule>
  </conditionalFormatting>
  <conditionalFormatting sqref="B78">
    <cfRule type="expression" dxfId="1233" priority="362">
      <formula>LEN(B78)&gt;9</formula>
    </cfRule>
  </conditionalFormatting>
  <conditionalFormatting sqref="B79">
    <cfRule type="expression" dxfId="1232" priority="361">
      <formula>LEN(B79)&gt;9</formula>
    </cfRule>
  </conditionalFormatting>
  <conditionalFormatting sqref="B80">
    <cfRule type="expression" dxfId="1231" priority="360">
      <formula>LEN(B80)&gt;9</formula>
    </cfRule>
  </conditionalFormatting>
  <conditionalFormatting sqref="B81">
    <cfRule type="expression" dxfId="1230" priority="359">
      <formula>LEN(B81)&gt;9</formula>
    </cfRule>
  </conditionalFormatting>
  <conditionalFormatting sqref="B82">
    <cfRule type="expression" dxfId="1229" priority="358">
      <formula>LEN(B82)&gt;9</formula>
    </cfRule>
  </conditionalFormatting>
  <conditionalFormatting sqref="B83">
    <cfRule type="expression" dxfId="1228" priority="357">
      <formula>LEN(B83)&gt;9</formula>
    </cfRule>
  </conditionalFormatting>
  <conditionalFormatting sqref="B84">
    <cfRule type="expression" dxfId="1227" priority="356">
      <formula>LEN(B84)&gt;9</formula>
    </cfRule>
  </conditionalFormatting>
  <conditionalFormatting sqref="B85">
    <cfRule type="expression" dxfId="1226" priority="355">
      <formula>LEN(B85)&gt;9</formula>
    </cfRule>
  </conditionalFormatting>
  <conditionalFormatting sqref="B86">
    <cfRule type="expression" dxfId="1225" priority="354">
      <formula>LEN(B86)&gt;9</formula>
    </cfRule>
  </conditionalFormatting>
  <conditionalFormatting sqref="B87">
    <cfRule type="expression" dxfId="1224" priority="353">
      <formula>LEN(B87)&gt;9</formula>
    </cfRule>
  </conditionalFormatting>
  <conditionalFormatting sqref="B88">
    <cfRule type="expression" dxfId="1223" priority="352">
      <formula>LEN(B88)&gt;9</formula>
    </cfRule>
  </conditionalFormatting>
  <conditionalFormatting sqref="B89">
    <cfRule type="expression" dxfId="1222" priority="351">
      <formula>LEN(B89)&gt;9</formula>
    </cfRule>
  </conditionalFormatting>
  <conditionalFormatting sqref="B90">
    <cfRule type="expression" dxfId="1221" priority="350">
      <formula>LEN(B90)&gt;9</formula>
    </cfRule>
  </conditionalFormatting>
  <conditionalFormatting sqref="B91">
    <cfRule type="expression" dxfId="1220" priority="349">
      <formula>LEN(B91)&gt;9</formula>
    </cfRule>
  </conditionalFormatting>
  <conditionalFormatting sqref="B92">
    <cfRule type="expression" dxfId="1219" priority="348">
      <formula>LEN(B92)&gt;9</formula>
    </cfRule>
  </conditionalFormatting>
  <conditionalFormatting sqref="B93">
    <cfRule type="expression" dxfId="1218" priority="347">
      <formula>LEN(B93)&gt;9</formula>
    </cfRule>
  </conditionalFormatting>
  <conditionalFormatting sqref="B94">
    <cfRule type="expression" dxfId="1217" priority="346">
      <formula>LEN(B94)&gt;9</formula>
    </cfRule>
  </conditionalFormatting>
  <conditionalFormatting sqref="B95">
    <cfRule type="expression" dxfId="1216" priority="345">
      <formula>LEN(B95)&gt;9</formula>
    </cfRule>
  </conditionalFormatting>
  <conditionalFormatting sqref="B96">
    <cfRule type="expression" dxfId="1215" priority="344">
      <formula>LEN(B96)&gt;9</formula>
    </cfRule>
  </conditionalFormatting>
  <conditionalFormatting sqref="B97">
    <cfRule type="expression" dxfId="1214" priority="343">
      <formula>LEN(B97)&gt;9</formula>
    </cfRule>
  </conditionalFormatting>
  <conditionalFormatting sqref="B98">
    <cfRule type="expression" dxfId="1213" priority="342">
      <formula>LEN(B98)&gt;9</formula>
    </cfRule>
  </conditionalFormatting>
  <conditionalFormatting sqref="B99">
    <cfRule type="expression" dxfId="1212" priority="341">
      <formula>LEN(B99)&gt;9</formula>
    </cfRule>
  </conditionalFormatting>
  <conditionalFormatting sqref="B100">
    <cfRule type="expression" dxfId="1211" priority="340">
      <formula>LEN(B100)&gt;9</formula>
    </cfRule>
  </conditionalFormatting>
  <conditionalFormatting sqref="B101">
    <cfRule type="expression" dxfId="1210" priority="339">
      <formula>LEN(B101)&gt;9</formula>
    </cfRule>
  </conditionalFormatting>
  <conditionalFormatting sqref="B102">
    <cfRule type="expression" dxfId="1209" priority="338">
      <formula>LEN(B102)&gt;9</formula>
    </cfRule>
  </conditionalFormatting>
  <conditionalFormatting sqref="B103">
    <cfRule type="expression" dxfId="1208" priority="337">
      <formula>LEN(B103)&gt;9</formula>
    </cfRule>
  </conditionalFormatting>
  <conditionalFormatting sqref="B104">
    <cfRule type="expression" dxfId="1207" priority="336">
      <formula>LEN(B104)&gt;9</formula>
    </cfRule>
  </conditionalFormatting>
  <conditionalFormatting sqref="B105">
    <cfRule type="expression" dxfId="1206" priority="335">
      <formula>LEN(B105)&gt;9</formula>
    </cfRule>
  </conditionalFormatting>
  <conditionalFormatting sqref="B106">
    <cfRule type="expression" dxfId="1205" priority="334">
      <formula>LEN(B106)&gt;9</formula>
    </cfRule>
  </conditionalFormatting>
  <conditionalFormatting sqref="B107">
    <cfRule type="expression" dxfId="1204" priority="333">
      <formula>LEN(B107)&gt;9</formula>
    </cfRule>
  </conditionalFormatting>
  <conditionalFormatting sqref="B108">
    <cfRule type="expression" dxfId="1203" priority="332">
      <formula>LEN(B108)&gt;9</formula>
    </cfRule>
  </conditionalFormatting>
  <conditionalFormatting sqref="B109">
    <cfRule type="expression" dxfId="1202" priority="331">
      <formula>LEN(B109)&gt;9</formula>
    </cfRule>
  </conditionalFormatting>
  <conditionalFormatting sqref="B110">
    <cfRule type="expression" dxfId="1201" priority="330">
      <formula>LEN(B110)&gt;9</formula>
    </cfRule>
  </conditionalFormatting>
  <conditionalFormatting sqref="B111">
    <cfRule type="expression" dxfId="1200" priority="329">
      <formula>LEN(B111)&gt;9</formula>
    </cfRule>
  </conditionalFormatting>
  <conditionalFormatting sqref="B112">
    <cfRule type="expression" dxfId="1199" priority="328">
      <formula>LEN(B112)&gt;9</formula>
    </cfRule>
  </conditionalFormatting>
  <conditionalFormatting sqref="B113">
    <cfRule type="expression" dxfId="1198" priority="327">
      <formula>LEN(B113)&gt;9</formula>
    </cfRule>
  </conditionalFormatting>
  <conditionalFormatting sqref="B114">
    <cfRule type="expression" dxfId="1197" priority="326">
      <formula>LEN(B114)&gt;9</formula>
    </cfRule>
  </conditionalFormatting>
  <conditionalFormatting sqref="B115">
    <cfRule type="expression" dxfId="1196" priority="325">
      <formula>LEN(B115)&gt;9</formula>
    </cfRule>
  </conditionalFormatting>
  <conditionalFormatting sqref="B116:B117">
    <cfRule type="expression" dxfId="1195" priority="324">
      <formula>LEN(B116)&gt;9</formula>
    </cfRule>
  </conditionalFormatting>
  <conditionalFormatting sqref="B118">
    <cfRule type="expression" dxfId="1194" priority="323">
      <formula>LEN(B118)&gt;9</formula>
    </cfRule>
  </conditionalFormatting>
  <conditionalFormatting sqref="B119">
    <cfRule type="expression" dxfId="1193" priority="322">
      <formula>LEN(B119)&gt;9</formula>
    </cfRule>
  </conditionalFormatting>
  <conditionalFormatting sqref="B120">
    <cfRule type="expression" dxfId="1192" priority="321">
      <formula>LEN(B120)&gt;9</formula>
    </cfRule>
  </conditionalFormatting>
  <conditionalFormatting sqref="B121">
    <cfRule type="expression" dxfId="1191" priority="320">
      <formula>LEN(B121)&gt;9</formula>
    </cfRule>
  </conditionalFormatting>
  <conditionalFormatting sqref="B122">
    <cfRule type="expression" dxfId="1190" priority="319">
      <formula>LEN(B122)&gt;9</formula>
    </cfRule>
  </conditionalFormatting>
  <conditionalFormatting sqref="B123">
    <cfRule type="expression" dxfId="1189" priority="318">
      <formula>LEN(B123)&gt;9</formula>
    </cfRule>
  </conditionalFormatting>
  <conditionalFormatting sqref="B124">
    <cfRule type="expression" dxfId="1188" priority="317">
      <formula>LEN(B124)&gt;9</formula>
    </cfRule>
  </conditionalFormatting>
  <conditionalFormatting sqref="B125">
    <cfRule type="expression" dxfId="1187" priority="316">
      <formula>LEN(B125)&gt;9</formula>
    </cfRule>
  </conditionalFormatting>
  <conditionalFormatting sqref="B126">
    <cfRule type="expression" dxfId="1186" priority="315">
      <formula>LEN(B126)&gt;9</formula>
    </cfRule>
  </conditionalFormatting>
  <conditionalFormatting sqref="B127">
    <cfRule type="expression" dxfId="1185" priority="314">
      <formula>LEN(B127)&gt;9</formula>
    </cfRule>
  </conditionalFormatting>
  <conditionalFormatting sqref="B128">
    <cfRule type="expression" dxfId="1184" priority="313">
      <formula>LEN(B128)&gt;9</formula>
    </cfRule>
  </conditionalFormatting>
  <conditionalFormatting sqref="B129">
    <cfRule type="expression" dxfId="1183" priority="312">
      <formula>LEN(B129)&gt;9</formula>
    </cfRule>
  </conditionalFormatting>
  <conditionalFormatting sqref="B130">
    <cfRule type="expression" dxfId="1182" priority="311">
      <formula>LEN(B130)&gt;9</formula>
    </cfRule>
  </conditionalFormatting>
  <conditionalFormatting sqref="B131">
    <cfRule type="expression" dxfId="1181" priority="310">
      <formula>LEN(B131)&gt;9</formula>
    </cfRule>
  </conditionalFormatting>
  <conditionalFormatting sqref="B132">
    <cfRule type="expression" dxfId="1180" priority="309">
      <formula>LEN(B132)&gt;9</formula>
    </cfRule>
  </conditionalFormatting>
  <conditionalFormatting sqref="B133">
    <cfRule type="expression" dxfId="1179" priority="308">
      <formula>LEN(B133)&gt;9</formula>
    </cfRule>
  </conditionalFormatting>
  <conditionalFormatting sqref="B134">
    <cfRule type="expression" dxfId="1178" priority="307">
      <formula>LEN(B134)&gt;9</formula>
    </cfRule>
  </conditionalFormatting>
  <conditionalFormatting sqref="B135">
    <cfRule type="expression" dxfId="1177" priority="306">
      <formula>LEN(B135)&gt;9</formula>
    </cfRule>
  </conditionalFormatting>
  <conditionalFormatting sqref="B136">
    <cfRule type="expression" dxfId="1176" priority="305">
      <formula>LEN(B136)&gt;9</formula>
    </cfRule>
  </conditionalFormatting>
  <conditionalFormatting sqref="B137">
    <cfRule type="expression" dxfId="1175" priority="304">
      <formula>LEN(B137)&gt;9</formula>
    </cfRule>
  </conditionalFormatting>
  <conditionalFormatting sqref="B138">
    <cfRule type="expression" dxfId="1174" priority="303">
      <formula>LEN(B138)&gt;9</formula>
    </cfRule>
  </conditionalFormatting>
  <conditionalFormatting sqref="B139">
    <cfRule type="expression" dxfId="1173" priority="302">
      <formula>LEN(B139)&gt;9</formula>
    </cfRule>
  </conditionalFormatting>
  <conditionalFormatting sqref="B140">
    <cfRule type="expression" dxfId="1172" priority="301">
      <formula>LEN(B140)&gt;9</formula>
    </cfRule>
  </conditionalFormatting>
  <conditionalFormatting sqref="B141">
    <cfRule type="expression" dxfId="1171" priority="300">
      <formula>LEN(B141)&gt;9</formula>
    </cfRule>
  </conditionalFormatting>
  <conditionalFormatting sqref="B142">
    <cfRule type="expression" dxfId="1170" priority="299">
      <formula>LEN(B142)&gt;9</formula>
    </cfRule>
  </conditionalFormatting>
  <conditionalFormatting sqref="B143">
    <cfRule type="expression" dxfId="1169" priority="298">
      <formula>LEN(B143)&gt;9</formula>
    </cfRule>
  </conditionalFormatting>
  <conditionalFormatting sqref="B144">
    <cfRule type="expression" dxfId="1168" priority="297">
      <formula>LEN(B144)&gt;9</formula>
    </cfRule>
  </conditionalFormatting>
  <conditionalFormatting sqref="B145">
    <cfRule type="expression" dxfId="1167" priority="296">
      <formula>LEN(B145)&gt;9</formula>
    </cfRule>
  </conditionalFormatting>
  <conditionalFormatting sqref="B146">
    <cfRule type="expression" dxfId="1166" priority="295">
      <formula>LEN(B146)&gt;9</formula>
    </cfRule>
  </conditionalFormatting>
  <conditionalFormatting sqref="B147">
    <cfRule type="expression" dxfId="1165" priority="294">
      <formula>LEN(B147)&gt;9</formula>
    </cfRule>
  </conditionalFormatting>
  <conditionalFormatting sqref="B148">
    <cfRule type="expression" dxfId="1164" priority="293">
      <formula>LEN(B148)&gt;9</formula>
    </cfRule>
  </conditionalFormatting>
  <conditionalFormatting sqref="B149">
    <cfRule type="expression" dxfId="1163" priority="292">
      <formula>LEN(B149)&gt;9</formula>
    </cfRule>
  </conditionalFormatting>
  <conditionalFormatting sqref="B150">
    <cfRule type="expression" dxfId="1162" priority="291">
      <formula>LEN(B150)&gt;9</formula>
    </cfRule>
  </conditionalFormatting>
  <conditionalFormatting sqref="B151">
    <cfRule type="expression" dxfId="1161" priority="290">
      <formula>LEN(B151)&gt;9</formula>
    </cfRule>
  </conditionalFormatting>
  <conditionalFormatting sqref="B152">
    <cfRule type="expression" dxfId="1160" priority="289">
      <formula>LEN(B152)&gt;9</formula>
    </cfRule>
  </conditionalFormatting>
  <conditionalFormatting sqref="B153">
    <cfRule type="expression" dxfId="1159" priority="288">
      <formula>LEN(B153)&gt;9</formula>
    </cfRule>
  </conditionalFormatting>
  <conditionalFormatting sqref="B154">
    <cfRule type="expression" dxfId="1158" priority="287">
      <formula>LEN(B154)&gt;9</formula>
    </cfRule>
  </conditionalFormatting>
  <conditionalFormatting sqref="B155">
    <cfRule type="expression" dxfId="1157" priority="286">
      <formula>LEN(B155)&gt;9</formula>
    </cfRule>
  </conditionalFormatting>
  <conditionalFormatting sqref="B156">
    <cfRule type="expression" dxfId="1156" priority="285">
      <formula>LEN(B156)&gt;9</formula>
    </cfRule>
  </conditionalFormatting>
  <conditionalFormatting sqref="B157">
    <cfRule type="expression" dxfId="1155" priority="284">
      <formula>LEN(B157)&gt;9</formula>
    </cfRule>
  </conditionalFormatting>
  <conditionalFormatting sqref="B158">
    <cfRule type="expression" dxfId="1154" priority="283">
      <formula>LEN(B158)&gt;9</formula>
    </cfRule>
  </conditionalFormatting>
  <conditionalFormatting sqref="B159">
    <cfRule type="expression" dxfId="1153" priority="282">
      <formula>LEN(B159)&gt;9</formula>
    </cfRule>
  </conditionalFormatting>
  <conditionalFormatting sqref="B160">
    <cfRule type="expression" dxfId="1152" priority="281">
      <formula>LEN(B160)&gt;9</formula>
    </cfRule>
  </conditionalFormatting>
  <conditionalFormatting sqref="B161">
    <cfRule type="expression" dxfId="1151" priority="280">
      <formula>LEN(B161)&gt;9</formula>
    </cfRule>
  </conditionalFormatting>
  <conditionalFormatting sqref="B162">
    <cfRule type="expression" dxfId="1150" priority="279">
      <formula>LEN(B162)&gt;9</formula>
    </cfRule>
  </conditionalFormatting>
  <conditionalFormatting sqref="B163">
    <cfRule type="expression" dxfId="1149" priority="278">
      <formula>LEN(B163)&gt;9</formula>
    </cfRule>
  </conditionalFormatting>
  <conditionalFormatting sqref="B164">
    <cfRule type="expression" dxfId="1148" priority="277">
      <formula>LEN(B164)&gt;9</formula>
    </cfRule>
  </conditionalFormatting>
  <conditionalFormatting sqref="B165">
    <cfRule type="expression" dxfId="1147" priority="276">
      <formula>LEN(B165)&gt;9</formula>
    </cfRule>
  </conditionalFormatting>
  <conditionalFormatting sqref="B166">
    <cfRule type="expression" dxfId="1146" priority="275">
      <formula>LEN(B166)&gt;9</formula>
    </cfRule>
  </conditionalFormatting>
  <conditionalFormatting sqref="B167">
    <cfRule type="expression" dxfId="1145" priority="274">
      <formula>LEN(B167)&gt;9</formula>
    </cfRule>
  </conditionalFormatting>
  <conditionalFormatting sqref="B168">
    <cfRule type="expression" dxfId="1144" priority="273">
      <formula>LEN(B168)&gt;9</formula>
    </cfRule>
  </conditionalFormatting>
  <conditionalFormatting sqref="B169">
    <cfRule type="expression" dxfId="1143" priority="272">
      <formula>LEN(B169)&gt;9</formula>
    </cfRule>
  </conditionalFormatting>
  <conditionalFormatting sqref="B170">
    <cfRule type="expression" dxfId="1142" priority="271">
      <formula>LEN(B170)&gt;9</formula>
    </cfRule>
  </conditionalFormatting>
  <conditionalFormatting sqref="B171">
    <cfRule type="expression" dxfId="1141" priority="270">
      <formula>LEN(B171)&gt;9</formula>
    </cfRule>
  </conditionalFormatting>
  <conditionalFormatting sqref="B172">
    <cfRule type="expression" dxfId="1140" priority="269">
      <formula>LEN(B172)&gt;9</formula>
    </cfRule>
  </conditionalFormatting>
  <conditionalFormatting sqref="B173">
    <cfRule type="expression" dxfId="1139" priority="268">
      <formula>LEN(B173)&gt;9</formula>
    </cfRule>
  </conditionalFormatting>
  <conditionalFormatting sqref="B174">
    <cfRule type="expression" dxfId="1138" priority="267">
      <formula>LEN(B174)&gt;9</formula>
    </cfRule>
  </conditionalFormatting>
  <conditionalFormatting sqref="B175">
    <cfRule type="expression" dxfId="1137" priority="266">
      <formula>LEN(B175)&gt;9</formula>
    </cfRule>
  </conditionalFormatting>
  <conditionalFormatting sqref="B176">
    <cfRule type="expression" dxfId="1136" priority="265">
      <formula>LEN(B176)&gt;9</formula>
    </cfRule>
  </conditionalFormatting>
  <conditionalFormatting sqref="B177">
    <cfRule type="expression" dxfId="1135" priority="264">
      <formula>LEN(B177)&gt;9</formula>
    </cfRule>
  </conditionalFormatting>
  <conditionalFormatting sqref="B178">
    <cfRule type="expression" dxfId="1134" priority="263">
      <formula>LEN(B178)&gt;9</formula>
    </cfRule>
  </conditionalFormatting>
  <conditionalFormatting sqref="B179">
    <cfRule type="expression" dxfId="1133" priority="262">
      <formula>LEN(B179)&gt;9</formula>
    </cfRule>
  </conditionalFormatting>
  <conditionalFormatting sqref="B180">
    <cfRule type="expression" dxfId="1132" priority="261">
      <formula>LEN(B180)&gt;9</formula>
    </cfRule>
  </conditionalFormatting>
  <conditionalFormatting sqref="B181">
    <cfRule type="expression" dxfId="1131" priority="260">
      <formula>LEN(B181)&gt;9</formula>
    </cfRule>
  </conditionalFormatting>
  <conditionalFormatting sqref="B182">
    <cfRule type="expression" dxfId="1130" priority="259">
      <formula>LEN(B182)&gt;9</formula>
    </cfRule>
  </conditionalFormatting>
  <conditionalFormatting sqref="B183">
    <cfRule type="expression" dxfId="1129" priority="258">
      <formula>LEN(B183)&gt;9</formula>
    </cfRule>
  </conditionalFormatting>
  <conditionalFormatting sqref="B184">
    <cfRule type="expression" dxfId="1128" priority="257">
      <formula>LEN(B184)&gt;9</formula>
    </cfRule>
  </conditionalFormatting>
  <conditionalFormatting sqref="B185">
    <cfRule type="expression" dxfId="1127" priority="256">
      <formula>LEN(B185)&gt;9</formula>
    </cfRule>
  </conditionalFormatting>
  <conditionalFormatting sqref="B186">
    <cfRule type="expression" dxfId="1126" priority="255">
      <formula>LEN(B186)&gt;9</formula>
    </cfRule>
  </conditionalFormatting>
  <conditionalFormatting sqref="B187">
    <cfRule type="expression" dxfId="1125" priority="254">
      <formula>LEN(B187)&gt;9</formula>
    </cfRule>
  </conditionalFormatting>
  <conditionalFormatting sqref="B188">
    <cfRule type="expression" dxfId="1124" priority="253">
      <formula>LEN(B188)&gt;9</formula>
    </cfRule>
  </conditionalFormatting>
  <conditionalFormatting sqref="B189">
    <cfRule type="expression" dxfId="1123" priority="252">
      <formula>LEN(B189)&gt;9</formula>
    </cfRule>
  </conditionalFormatting>
  <conditionalFormatting sqref="B190">
    <cfRule type="expression" dxfId="1122" priority="251">
      <formula>LEN(B190)&gt;9</formula>
    </cfRule>
  </conditionalFormatting>
  <conditionalFormatting sqref="B191">
    <cfRule type="expression" dxfId="1121" priority="250">
      <formula>LEN(B191)&gt;9</formula>
    </cfRule>
  </conditionalFormatting>
  <conditionalFormatting sqref="B192">
    <cfRule type="expression" dxfId="1120" priority="249">
      <formula>LEN(B192)&gt;9</formula>
    </cfRule>
  </conditionalFormatting>
  <conditionalFormatting sqref="B193">
    <cfRule type="expression" dxfId="1119" priority="248">
      <formula>LEN(B193)&gt;9</formula>
    </cfRule>
  </conditionalFormatting>
  <conditionalFormatting sqref="B194">
    <cfRule type="expression" dxfId="1118" priority="247">
      <formula>LEN(B194)&gt;9</formula>
    </cfRule>
  </conditionalFormatting>
  <conditionalFormatting sqref="B195">
    <cfRule type="expression" dxfId="1117" priority="246">
      <formula>LEN(B195)&gt;9</formula>
    </cfRule>
  </conditionalFormatting>
  <conditionalFormatting sqref="B196">
    <cfRule type="expression" dxfId="1116" priority="245">
      <formula>LEN(B196)&gt;9</formula>
    </cfRule>
  </conditionalFormatting>
  <conditionalFormatting sqref="B197">
    <cfRule type="expression" dxfId="1115" priority="244">
      <formula>LEN(B197)&gt;9</formula>
    </cfRule>
  </conditionalFormatting>
  <conditionalFormatting sqref="B198">
    <cfRule type="expression" dxfId="1114" priority="243">
      <formula>LEN(B198)&gt;9</formula>
    </cfRule>
  </conditionalFormatting>
  <conditionalFormatting sqref="B199:B200">
    <cfRule type="expression" dxfId="1113" priority="242">
      <formula>LEN(B199)&gt;9</formula>
    </cfRule>
  </conditionalFormatting>
  <conditionalFormatting sqref="B201">
    <cfRule type="expression" dxfId="1112" priority="241">
      <formula>LEN(B201)&gt;9</formula>
    </cfRule>
  </conditionalFormatting>
  <conditionalFormatting sqref="B202">
    <cfRule type="expression" dxfId="1111" priority="240">
      <formula>LEN(B202)&gt;9</formula>
    </cfRule>
  </conditionalFormatting>
  <conditionalFormatting sqref="B203">
    <cfRule type="expression" dxfId="1110" priority="239">
      <formula>LEN(B203)&gt;9</formula>
    </cfRule>
  </conditionalFormatting>
  <conditionalFormatting sqref="B204">
    <cfRule type="expression" dxfId="1109" priority="238">
      <formula>LEN(B204)&gt;9</formula>
    </cfRule>
  </conditionalFormatting>
  <conditionalFormatting sqref="B205">
    <cfRule type="expression" dxfId="1108" priority="237">
      <formula>LEN(B205)&gt;9</formula>
    </cfRule>
  </conditionalFormatting>
  <conditionalFormatting sqref="B206">
    <cfRule type="expression" dxfId="1107" priority="236">
      <formula>LEN(B206)&gt;9</formula>
    </cfRule>
  </conditionalFormatting>
  <conditionalFormatting sqref="B207">
    <cfRule type="expression" dxfId="1106" priority="235">
      <formula>LEN(B207)&gt;9</formula>
    </cfRule>
  </conditionalFormatting>
  <conditionalFormatting sqref="B208">
    <cfRule type="expression" dxfId="1105" priority="234">
      <formula>LEN(B208)&gt;9</formula>
    </cfRule>
  </conditionalFormatting>
  <conditionalFormatting sqref="B209">
    <cfRule type="expression" dxfId="1104" priority="233">
      <formula>LEN(B209)&gt;9</formula>
    </cfRule>
  </conditionalFormatting>
  <conditionalFormatting sqref="B210">
    <cfRule type="expression" dxfId="1103" priority="232">
      <formula>LEN(B210)&gt;9</formula>
    </cfRule>
  </conditionalFormatting>
  <conditionalFormatting sqref="B211">
    <cfRule type="expression" dxfId="1102" priority="231">
      <formula>LEN(B211)&gt;9</formula>
    </cfRule>
  </conditionalFormatting>
  <conditionalFormatting sqref="B212">
    <cfRule type="expression" dxfId="1101" priority="230">
      <formula>LEN(B212)&gt;9</formula>
    </cfRule>
  </conditionalFormatting>
  <conditionalFormatting sqref="B213">
    <cfRule type="expression" dxfId="1100" priority="229">
      <formula>LEN(B213)&gt;9</formula>
    </cfRule>
  </conditionalFormatting>
  <conditionalFormatting sqref="B214">
    <cfRule type="expression" dxfId="1099" priority="228">
      <formula>LEN(B214)&gt;9</formula>
    </cfRule>
  </conditionalFormatting>
  <conditionalFormatting sqref="B215">
    <cfRule type="expression" dxfId="1098" priority="227">
      <formula>LEN(B215)&gt;9</formula>
    </cfRule>
  </conditionalFormatting>
  <conditionalFormatting sqref="B216">
    <cfRule type="expression" dxfId="1097" priority="226">
      <formula>LEN(B216)&gt;9</formula>
    </cfRule>
  </conditionalFormatting>
  <conditionalFormatting sqref="B217:B218">
    <cfRule type="expression" dxfId="1096" priority="225">
      <formula>LEN(B217)&gt;9</formula>
    </cfRule>
  </conditionalFormatting>
  <conditionalFormatting sqref="B219">
    <cfRule type="expression" dxfId="1095" priority="224">
      <formula>LEN(B219)&gt;9</formula>
    </cfRule>
  </conditionalFormatting>
  <conditionalFormatting sqref="B220">
    <cfRule type="expression" dxfId="1094" priority="223">
      <formula>LEN(B220)&gt;9</formula>
    </cfRule>
  </conditionalFormatting>
  <conditionalFormatting sqref="B221">
    <cfRule type="expression" dxfId="1093" priority="222">
      <formula>LEN(B221)&gt;9</formula>
    </cfRule>
  </conditionalFormatting>
  <conditionalFormatting sqref="B222">
    <cfRule type="expression" dxfId="1092" priority="221">
      <formula>LEN(B222)&gt;9</formula>
    </cfRule>
  </conditionalFormatting>
  <conditionalFormatting sqref="B223">
    <cfRule type="expression" dxfId="1091" priority="220">
      <formula>LEN(B223)&gt;9</formula>
    </cfRule>
  </conditionalFormatting>
  <conditionalFormatting sqref="B224">
    <cfRule type="expression" dxfId="1090" priority="219">
      <formula>LEN(B224)&gt;9</formula>
    </cfRule>
  </conditionalFormatting>
  <conditionalFormatting sqref="B225">
    <cfRule type="expression" dxfId="1089" priority="218">
      <formula>LEN(B225)&gt;9</formula>
    </cfRule>
  </conditionalFormatting>
  <conditionalFormatting sqref="B226">
    <cfRule type="expression" dxfId="1088" priority="217">
      <formula>LEN(B226)&gt;9</formula>
    </cfRule>
  </conditionalFormatting>
  <conditionalFormatting sqref="B227">
    <cfRule type="expression" dxfId="1087" priority="216">
      <formula>LEN(B227)&gt;9</formula>
    </cfRule>
  </conditionalFormatting>
  <conditionalFormatting sqref="B228">
    <cfRule type="expression" dxfId="1086" priority="215">
      <formula>LEN(B228)&gt;9</formula>
    </cfRule>
  </conditionalFormatting>
  <conditionalFormatting sqref="B229">
    <cfRule type="expression" dxfId="1085" priority="214">
      <formula>LEN(B229)&gt;9</formula>
    </cfRule>
  </conditionalFormatting>
  <conditionalFormatting sqref="B230">
    <cfRule type="expression" dxfId="1084" priority="213">
      <formula>LEN(B230)&gt;9</formula>
    </cfRule>
  </conditionalFormatting>
  <conditionalFormatting sqref="B231">
    <cfRule type="expression" dxfId="1083" priority="212">
      <formula>LEN(B231)&gt;9</formula>
    </cfRule>
  </conditionalFormatting>
  <conditionalFormatting sqref="B232">
    <cfRule type="expression" dxfId="1082" priority="211">
      <formula>LEN(B232)&gt;9</formula>
    </cfRule>
  </conditionalFormatting>
  <conditionalFormatting sqref="B233">
    <cfRule type="expression" dxfId="1081" priority="210">
      <formula>LEN(B233)&gt;9</formula>
    </cfRule>
  </conditionalFormatting>
  <conditionalFormatting sqref="B234">
    <cfRule type="expression" dxfId="1080" priority="209">
      <formula>LEN(B234)&gt;9</formula>
    </cfRule>
  </conditionalFormatting>
  <conditionalFormatting sqref="B235">
    <cfRule type="expression" dxfId="1079" priority="208">
      <formula>LEN(B235)&gt;9</formula>
    </cfRule>
  </conditionalFormatting>
  <conditionalFormatting sqref="B236">
    <cfRule type="expression" dxfId="1078" priority="207">
      <formula>LEN(B236)&gt;9</formula>
    </cfRule>
  </conditionalFormatting>
  <conditionalFormatting sqref="B237">
    <cfRule type="expression" dxfId="1077" priority="206">
      <formula>LEN(B237)&gt;9</formula>
    </cfRule>
  </conditionalFormatting>
  <conditionalFormatting sqref="B238">
    <cfRule type="expression" dxfId="1076" priority="205">
      <formula>LEN(B238)&gt;9</formula>
    </cfRule>
  </conditionalFormatting>
  <conditionalFormatting sqref="B239">
    <cfRule type="expression" dxfId="1075" priority="204">
      <formula>LEN(B239)&gt;9</formula>
    </cfRule>
  </conditionalFormatting>
  <conditionalFormatting sqref="B240">
    <cfRule type="expression" dxfId="1074" priority="203">
      <formula>LEN(B240)&gt;9</formula>
    </cfRule>
  </conditionalFormatting>
  <conditionalFormatting sqref="B241">
    <cfRule type="expression" dxfId="1073" priority="202">
      <formula>LEN(B241)&gt;9</formula>
    </cfRule>
  </conditionalFormatting>
  <conditionalFormatting sqref="B242">
    <cfRule type="expression" dxfId="1072" priority="201">
      <formula>LEN(B242)&gt;9</formula>
    </cfRule>
  </conditionalFormatting>
  <conditionalFormatting sqref="B243">
    <cfRule type="expression" dxfId="1071" priority="200">
      <formula>LEN(B243)&gt;9</formula>
    </cfRule>
  </conditionalFormatting>
  <conditionalFormatting sqref="B244">
    <cfRule type="expression" dxfId="1070" priority="199">
      <formula>LEN(B244)&gt;9</formula>
    </cfRule>
  </conditionalFormatting>
  <conditionalFormatting sqref="B245">
    <cfRule type="expression" dxfId="1069" priority="198">
      <formula>LEN(B245)&gt;9</formula>
    </cfRule>
  </conditionalFormatting>
  <conditionalFormatting sqref="B246">
    <cfRule type="expression" dxfId="1068" priority="197">
      <formula>LEN(B246)&gt;9</formula>
    </cfRule>
  </conditionalFormatting>
  <conditionalFormatting sqref="B247">
    <cfRule type="expression" dxfId="1067" priority="196">
      <formula>LEN(B247)&gt;9</formula>
    </cfRule>
  </conditionalFormatting>
  <conditionalFormatting sqref="B248">
    <cfRule type="expression" dxfId="1066" priority="195">
      <formula>LEN(B248)&gt;9</formula>
    </cfRule>
  </conditionalFormatting>
  <conditionalFormatting sqref="B249">
    <cfRule type="expression" dxfId="1065" priority="194">
      <formula>LEN(B249)&gt;9</formula>
    </cfRule>
  </conditionalFormatting>
  <conditionalFormatting sqref="B250">
    <cfRule type="expression" dxfId="1064" priority="193">
      <formula>LEN(B250)&gt;9</formula>
    </cfRule>
  </conditionalFormatting>
  <conditionalFormatting sqref="B251">
    <cfRule type="expression" dxfId="1063" priority="192">
      <formula>LEN(B251)&gt;9</formula>
    </cfRule>
  </conditionalFormatting>
  <conditionalFormatting sqref="B252:B253">
    <cfRule type="expression" dxfId="1062" priority="191">
      <formula>LEN(B252)&gt;9</formula>
    </cfRule>
  </conditionalFormatting>
  <conditionalFormatting sqref="B254">
    <cfRule type="expression" dxfId="1061" priority="190">
      <formula>LEN(B254)&gt;9</formula>
    </cfRule>
  </conditionalFormatting>
  <conditionalFormatting sqref="B255">
    <cfRule type="expression" dxfId="1060" priority="189">
      <formula>LEN(B255)&gt;9</formula>
    </cfRule>
  </conditionalFormatting>
  <conditionalFormatting sqref="B256">
    <cfRule type="expression" dxfId="1059" priority="188">
      <formula>LEN(B256)&gt;9</formula>
    </cfRule>
  </conditionalFormatting>
  <conditionalFormatting sqref="B257">
    <cfRule type="expression" dxfId="1058" priority="187">
      <formula>LEN(B257)&gt;9</formula>
    </cfRule>
  </conditionalFormatting>
  <conditionalFormatting sqref="B258">
    <cfRule type="expression" dxfId="1057" priority="186">
      <formula>LEN(B258)&gt;9</formula>
    </cfRule>
  </conditionalFormatting>
  <conditionalFormatting sqref="B259">
    <cfRule type="expression" dxfId="1056" priority="185">
      <formula>LEN(B259)&gt;9</formula>
    </cfRule>
  </conditionalFormatting>
  <conditionalFormatting sqref="B260">
    <cfRule type="expression" dxfId="1055" priority="184">
      <formula>LEN(B260)&gt;9</formula>
    </cfRule>
  </conditionalFormatting>
  <conditionalFormatting sqref="B261">
    <cfRule type="expression" dxfId="1054" priority="183">
      <formula>LEN(B261)&gt;9</formula>
    </cfRule>
  </conditionalFormatting>
  <conditionalFormatting sqref="B262">
    <cfRule type="expression" dxfId="1053" priority="182">
      <formula>LEN(B262)&gt;9</formula>
    </cfRule>
  </conditionalFormatting>
  <conditionalFormatting sqref="B263">
    <cfRule type="expression" dxfId="1052" priority="181">
      <formula>LEN(B263)&gt;9</formula>
    </cfRule>
  </conditionalFormatting>
  <conditionalFormatting sqref="B264">
    <cfRule type="expression" dxfId="1051" priority="180">
      <formula>LEN(B264)&gt;9</formula>
    </cfRule>
  </conditionalFormatting>
  <conditionalFormatting sqref="B265">
    <cfRule type="expression" dxfId="1050" priority="179">
      <formula>LEN(B265)&gt;9</formula>
    </cfRule>
  </conditionalFormatting>
  <conditionalFormatting sqref="B266">
    <cfRule type="expression" dxfId="1049" priority="178">
      <formula>LEN(B266)&gt;9</formula>
    </cfRule>
  </conditionalFormatting>
  <conditionalFormatting sqref="B267">
    <cfRule type="expression" dxfId="1048" priority="177">
      <formula>LEN(B267)&gt;9</formula>
    </cfRule>
  </conditionalFormatting>
  <conditionalFormatting sqref="B268">
    <cfRule type="expression" dxfId="1047" priority="176">
      <formula>LEN(B268)&gt;9</formula>
    </cfRule>
  </conditionalFormatting>
  <conditionalFormatting sqref="B269">
    <cfRule type="expression" dxfId="1046" priority="175">
      <formula>LEN(B269)&gt;9</formula>
    </cfRule>
  </conditionalFormatting>
  <conditionalFormatting sqref="B270">
    <cfRule type="expression" dxfId="1045" priority="174">
      <formula>LEN(B270)&gt;9</formula>
    </cfRule>
  </conditionalFormatting>
  <conditionalFormatting sqref="B271">
    <cfRule type="expression" dxfId="1044" priority="173">
      <formula>LEN(B271)&gt;9</formula>
    </cfRule>
  </conditionalFormatting>
  <conditionalFormatting sqref="B272">
    <cfRule type="expression" dxfId="1043" priority="172">
      <formula>LEN(B272)&gt;9</formula>
    </cfRule>
  </conditionalFormatting>
  <conditionalFormatting sqref="B273">
    <cfRule type="expression" dxfId="1042" priority="171">
      <formula>LEN(B273)&gt;9</formula>
    </cfRule>
  </conditionalFormatting>
  <conditionalFormatting sqref="B274">
    <cfRule type="expression" dxfId="1041" priority="170">
      <formula>LEN(B274)&gt;9</formula>
    </cfRule>
  </conditionalFormatting>
  <conditionalFormatting sqref="B275">
    <cfRule type="expression" dxfId="1040" priority="169">
      <formula>LEN(B275)&gt;9</formula>
    </cfRule>
  </conditionalFormatting>
  <conditionalFormatting sqref="B276">
    <cfRule type="expression" dxfId="1039" priority="168">
      <formula>LEN(B276)&gt;9</formula>
    </cfRule>
  </conditionalFormatting>
  <conditionalFormatting sqref="B277">
    <cfRule type="expression" dxfId="1038" priority="167">
      <formula>LEN(B277)&gt;9</formula>
    </cfRule>
  </conditionalFormatting>
  <conditionalFormatting sqref="B278">
    <cfRule type="expression" dxfId="1037" priority="166">
      <formula>LEN(B278)&gt;9</formula>
    </cfRule>
  </conditionalFormatting>
  <conditionalFormatting sqref="B279">
    <cfRule type="expression" dxfId="1036" priority="165">
      <formula>LEN(B279)&gt;9</formula>
    </cfRule>
  </conditionalFormatting>
  <conditionalFormatting sqref="B280">
    <cfRule type="expression" dxfId="1035" priority="164">
      <formula>LEN(B280)&gt;9</formula>
    </cfRule>
  </conditionalFormatting>
  <conditionalFormatting sqref="B281">
    <cfRule type="expression" dxfId="1034" priority="163">
      <formula>LEN(B281)&gt;9</formula>
    </cfRule>
  </conditionalFormatting>
  <conditionalFormatting sqref="B282">
    <cfRule type="expression" dxfId="1033" priority="162">
      <formula>LEN(B282)&gt;9</formula>
    </cfRule>
  </conditionalFormatting>
  <conditionalFormatting sqref="B283">
    <cfRule type="expression" dxfId="1032" priority="161">
      <formula>LEN(B283)&gt;9</formula>
    </cfRule>
  </conditionalFormatting>
  <conditionalFormatting sqref="B284">
    <cfRule type="expression" dxfId="1031" priority="160">
      <formula>LEN(B284)&gt;9</formula>
    </cfRule>
  </conditionalFormatting>
  <conditionalFormatting sqref="B285">
    <cfRule type="expression" dxfId="1030" priority="159">
      <formula>LEN(B285)&gt;9</formula>
    </cfRule>
  </conditionalFormatting>
  <conditionalFormatting sqref="B286">
    <cfRule type="expression" dxfId="1029" priority="158">
      <formula>LEN(B286)&gt;9</formula>
    </cfRule>
  </conditionalFormatting>
  <conditionalFormatting sqref="B287">
    <cfRule type="expression" dxfId="1028" priority="157">
      <formula>LEN(B287)&gt;9</formula>
    </cfRule>
  </conditionalFormatting>
  <conditionalFormatting sqref="B288">
    <cfRule type="expression" dxfId="1027" priority="156">
      <formula>LEN(B288)&gt;9</formula>
    </cfRule>
  </conditionalFormatting>
  <conditionalFormatting sqref="B289">
    <cfRule type="expression" dxfId="1026" priority="155">
      <formula>LEN(B289)&gt;9</formula>
    </cfRule>
  </conditionalFormatting>
  <conditionalFormatting sqref="B290:B291">
    <cfRule type="expression" dxfId="1025" priority="154">
      <formula>LEN(B290)&gt;9</formula>
    </cfRule>
  </conditionalFormatting>
  <conditionalFormatting sqref="B292">
    <cfRule type="expression" dxfId="1024" priority="153">
      <formula>LEN(B292)&gt;9</formula>
    </cfRule>
  </conditionalFormatting>
  <conditionalFormatting sqref="B293">
    <cfRule type="expression" dxfId="1023" priority="152">
      <formula>LEN(B293)&gt;9</formula>
    </cfRule>
  </conditionalFormatting>
  <conditionalFormatting sqref="B294">
    <cfRule type="expression" dxfId="1022" priority="151">
      <formula>LEN(B294)&gt;9</formula>
    </cfRule>
  </conditionalFormatting>
  <conditionalFormatting sqref="B295">
    <cfRule type="expression" dxfId="1021" priority="150">
      <formula>LEN(B295)&gt;9</formula>
    </cfRule>
  </conditionalFormatting>
  <conditionalFormatting sqref="B296">
    <cfRule type="expression" dxfId="1020" priority="149">
      <formula>LEN(B296)&gt;9</formula>
    </cfRule>
  </conditionalFormatting>
  <conditionalFormatting sqref="B297">
    <cfRule type="expression" dxfId="1019" priority="148">
      <formula>LEN(B297)&gt;9</formula>
    </cfRule>
  </conditionalFormatting>
  <conditionalFormatting sqref="B298">
    <cfRule type="expression" dxfId="1018" priority="147">
      <formula>LEN(B298)&gt;9</formula>
    </cfRule>
  </conditionalFormatting>
  <conditionalFormatting sqref="B299">
    <cfRule type="expression" dxfId="1017" priority="146">
      <formula>LEN(B299)&gt;9</formula>
    </cfRule>
  </conditionalFormatting>
  <conditionalFormatting sqref="B300">
    <cfRule type="expression" dxfId="1016" priority="145">
      <formula>LEN(B300)&gt;9</formula>
    </cfRule>
  </conditionalFormatting>
  <conditionalFormatting sqref="B301">
    <cfRule type="expression" dxfId="1015" priority="144">
      <formula>LEN(B301)&gt;9</formula>
    </cfRule>
  </conditionalFormatting>
  <conditionalFormatting sqref="B302">
    <cfRule type="expression" dxfId="1014" priority="143">
      <formula>LEN(B302)&gt;9</formula>
    </cfRule>
  </conditionalFormatting>
  <conditionalFormatting sqref="B303">
    <cfRule type="expression" dxfId="1013" priority="142">
      <formula>LEN(B303)&gt;9</formula>
    </cfRule>
  </conditionalFormatting>
  <conditionalFormatting sqref="B304">
    <cfRule type="expression" dxfId="1012" priority="141">
      <formula>LEN(B304)&gt;9</formula>
    </cfRule>
  </conditionalFormatting>
  <conditionalFormatting sqref="B305">
    <cfRule type="expression" dxfId="1011" priority="140">
      <formula>LEN(B305)&gt;9</formula>
    </cfRule>
  </conditionalFormatting>
  <conditionalFormatting sqref="B306">
    <cfRule type="expression" dxfId="1010" priority="139">
      <formula>LEN(B306)&gt;9</formula>
    </cfRule>
  </conditionalFormatting>
  <conditionalFormatting sqref="B307">
    <cfRule type="expression" dxfId="1009" priority="138">
      <formula>LEN(B307)&gt;9</formula>
    </cfRule>
  </conditionalFormatting>
  <conditionalFormatting sqref="B308">
    <cfRule type="expression" dxfId="1008" priority="137">
      <formula>LEN(B308)&gt;9</formula>
    </cfRule>
  </conditionalFormatting>
  <conditionalFormatting sqref="B309">
    <cfRule type="expression" dxfId="1007" priority="136">
      <formula>LEN(B309)&gt;9</formula>
    </cfRule>
  </conditionalFormatting>
  <conditionalFormatting sqref="B310">
    <cfRule type="expression" dxfId="1006" priority="135">
      <formula>LEN(B310)&gt;9</formula>
    </cfRule>
  </conditionalFormatting>
  <conditionalFormatting sqref="B311">
    <cfRule type="expression" dxfId="1005" priority="134">
      <formula>LEN(B311)&gt;9</formula>
    </cfRule>
  </conditionalFormatting>
  <conditionalFormatting sqref="B312">
    <cfRule type="expression" dxfId="1004" priority="133">
      <formula>LEN(B312)&gt;9</formula>
    </cfRule>
  </conditionalFormatting>
  <conditionalFormatting sqref="B313">
    <cfRule type="expression" dxfId="1003" priority="132">
      <formula>LEN(B313)&gt;9</formula>
    </cfRule>
  </conditionalFormatting>
  <conditionalFormatting sqref="B314">
    <cfRule type="expression" dxfId="1002" priority="131">
      <formula>LEN(B314)&gt;9</formula>
    </cfRule>
  </conditionalFormatting>
  <conditionalFormatting sqref="B315">
    <cfRule type="expression" dxfId="1001" priority="130">
      <formula>LEN(B315)&gt;9</formula>
    </cfRule>
  </conditionalFormatting>
  <conditionalFormatting sqref="B316">
    <cfRule type="expression" dxfId="1000" priority="129">
      <formula>LEN(B316)&gt;9</formula>
    </cfRule>
  </conditionalFormatting>
  <conditionalFormatting sqref="B317">
    <cfRule type="expression" dxfId="999" priority="128">
      <formula>LEN(B317)&gt;9</formula>
    </cfRule>
  </conditionalFormatting>
  <conditionalFormatting sqref="B318">
    <cfRule type="expression" dxfId="998" priority="127">
      <formula>LEN(B318)&gt;9</formula>
    </cfRule>
  </conditionalFormatting>
  <conditionalFormatting sqref="B319:B321">
    <cfRule type="expression" dxfId="997" priority="126">
      <formula>LEN(B319)&gt;9</formula>
    </cfRule>
  </conditionalFormatting>
  <conditionalFormatting sqref="B322">
    <cfRule type="expression" dxfId="996" priority="125">
      <formula>LEN(B322)&gt;9</formula>
    </cfRule>
  </conditionalFormatting>
  <conditionalFormatting sqref="B323">
    <cfRule type="expression" dxfId="995" priority="124">
      <formula>LEN(B323)&gt;9</formula>
    </cfRule>
  </conditionalFormatting>
  <conditionalFormatting sqref="B324">
    <cfRule type="expression" dxfId="994" priority="123">
      <formula>LEN(B324)&gt;9</formula>
    </cfRule>
  </conditionalFormatting>
  <conditionalFormatting sqref="B325">
    <cfRule type="expression" dxfId="993" priority="122">
      <formula>LEN(B325)&gt;9</formula>
    </cfRule>
  </conditionalFormatting>
  <conditionalFormatting sqref="B326">
    <cfRule type="expression" dxfId="992" priority="121">
      <formula>LEN(B326)&gt;9</formula>
    </cfRule>
  </conditionalFormatting>
  <conditionalFormatting sqref="B327">
    <cfRule type="expression" dxfId="991" priority="120">
      <formula>LEN(B327)&gt;9</formula>
    </cfRule>
  </conditionalFormatting>
  <conditionalFormatting sqref="B328">
    <cfRule type="expression" dxfId="990" priority="119">
      <formula>LEN(B328)&gt;9</formula>
    </cfRule>
  </conditionalFormatting>
  <conditionalFormatting sqref="B329">
    <cfRule type="expression" dxfId="989" priority="118">
      <formula>LEN(B329)&gt;9</formula>
    </cfRule>
  </conditionalFormatting>
  <conditionalFormatting sqref="B330">
    <cfRule type="expression" dxfId="988" priority="117">
      <formula>LEN(B330)&gt;9</formula>
    </cfRule>
  </conditionalFormatting>
  <conditionalFormatting sqref="B331">
    <cfRule type="expression" dxfId="987" priority="116">
      <formula>LEN(B331)&gt;9</formula>
    </cfRule>
  </conditionalFormatting>
  <conditionalFormatting sqref="B332:B335">
    <cfRule type="expression" dxfId="986" priority="115">
      <formula>LEN(B332)&gt;9</formula>
    </cfRule>
  </conditionalFormatting>
  <conditionalFormatting sqref="B336">
    <cfRule type="expression" dxfId="985" priority="114">
      <formula>LEN(B336)&gt;9</formula>
    </cfRule>
  </conditionalFormatting>
  <conditionalFormatting sqref="B337">
    <cfRule type="expression" dxfId="984" priority="113">
      <formula>LEN(B337)&gt;9</formula>
    </cfRule>
  </conditionalFormatting>
  <conditionalFormatting sqref="B338">
    <cfRule type="expression" dxfId="983" priority="112">
      <formula>LEN(B338)&gt;9</formula>
    </cfRule>
  </conditionalFormatting>
  <conditionalFormatting sqref="B339">
    <cfRule type="expression" dxfId="982" priority="111">
      <formula>LEN(B339)&gt;9</formula>
    </cfRule>
  </conditionalFormatting>
  <conditionalFormatting sqref="B340">
    <cfRule type="expression" dxfId="981" priority="110">
      <formula>LEN(B340)&gt;9</formula>
    </cfRule>
  </conditionalFormatting>
  <conditionalFormatting sqref="B341">
    <cfRule type="expression" dxfId="980" priority="109">
      <formula>LEN(B341)&gt;9</formula>
    </cfRule>
  </conditionalFormatting>
  <conditionalFormatting sqref="B342">
    <cfRule type="expression" dxfId="979" priority="108">
      <formula>LEN(B342)&gt;9</formula>
    </cfRule>
  </conditionalFormatting>
  <conditionalFormatting sqref="B343">
    <cfRule type="expression" dxfId="978" priority="107">
      <formula>LEN(B343)&gt;9</formula>
    </cfRule>
  </conditionalFormatting>
  <conditionalFormatting sqref="B344">
    <cfRule type="expression" dxfId="977" priority="106">
      <formula>LEN(B344)&gt;9</formula>
    </cfRule>
  </conditionalFormatting>
  <conditionalFormatting sqref="B345">
    <cfRule type="expression" dxfId="976" priority="105">
      <formula>LEN(B345)&gt;9</formula>
    </cfRule>
  </conditionalFormatting>
  <conditionalFormatting sqref="B346">
    <cfRule type="expression" dxfId="975" priority="104">
      <formula>LEN(B346)&gt;9</formula>
    </cfRule>
  </conditionalFormatting>
  <conditionalFormatting sqref="B347">
    <cfRule type="expression" dxfId="974" priority="103">
      <formula>LEN(B347)&gt;9</formula>
    </cfRule>
  </conditionalFormatting>
  <conditionalFormatting sqref="B348">
    <cfRule type="expression" dxfId="973" priority="102">
      <formula>LEN(B348)&gt;9</formula>
    </cfRule>
  </conditionalFormatting>
  <conditionalFormatting sqref="B349">
    <cfRule type="expression" dxfId="972" priority="101">
      <formula>LEN(B349)&gt;9</formula>
    </cfRule>
  </conditionalFormatting>
  <conditionalFormatting sqref="B350">
    <cfRule type="expression" dxfId="971" priority="100">
      <formula>LEN(B350)&gt;9</formula>
    </cfRule>
  </conditionalFormatting>
  <conditionalFormatting sqref="B351">
    <cfRule type="expression" dxfId="970" priority="99">
      <formula>LEN(B351)&gt;9</formula>
    </cfRule>
  </conditionalFormatting>
  <conditionalFormatting sqref="B352">
    <cfRule type="expression" dxfId="969" priority="98">
      <formula>LEN(B352)&gt;9</formula>
    </cfRule>
  </conditionalFormatting>
  <conditionalFormatting sqref="B353">
    <cfRule type="expression" dxfId="968" priority="97">
      <formula>LEN(B353)&gt;9</formula>
    </cfRule>
  </conditionalFormatting>
  <conditionalFormatting sqref="B354">
    <cfRule type="expression" dxfId="967" priority="96">
      <formula>LEN(B354)&gt;9</formula>
    </cfRule>
  </conditionalFormatting>
  <conditionalFormatting sqref="B355">
    <cfRule type="expression" dxfId="966" priority="95">
      <formula>LEN(B355)&gt;9</formula>
    </cfRule>
  </conditionalFormatting>
  <conditionalFormatting sqref="B356">
    <cfRule type="expression" dxfId="965" priority="94">
      <formula>LEN(B356)&gt;9</formula>
    </cfRule>
  </conditionalFormatting>
  <conditionalFormatting sqref="B357">
    <cfRule type="expression" dxfId="964" priority="93">
      <formula>LEN(B357)&gt;9</formula>
    </cfRule>
  </conditionalFormatting>
  <conditionalFormatting sqref="B358">
    <cfRule type="expression" dxfId="963" priority="92">
      <formula>LEN(B358)&gt;9</formula>
    </cfRule>
  </conditionalFormatting>
  <conditionalFormatting sqref="B359">
    <cfRule type="expression" dxfId="962" priority="91">
      <formula>LEN(B359)&gt;9</formula>
    </cfRule>
  </conditionalFormatting>
  <conditionalFormatting sqref="B360">
    <cfRule type="expression" dxfId="961" priority="90">
      <formula>LEN(B360)&gt;9</formula>
    </cfRule>
  </conditionalFormatting>
  <conditionalFormatting sqref="B361">
    <cfRule type="expression" dxfId="960" priority="89">
      <formula>LEN(B361)&gt;9</formula>
    </cfRule>
  </conditionalFormatting>
  <conditionalFormatting sqref="B362">
    <cfRule type="expression" dxfId="959" priority="88">
      <formula>LEN(B362)&gt;9</formula>
    </cfRule>
  </conditionalFormatting>
  <conditionalFormatting sqref="B363">
    <cfRule type="expression" dxfId="958" priority="87">
      <formula>LEN(B363)&gt;9</formula>
    </cfRule>
  </conditionalFormatting>
  <conditionalFormatting sqref="B364:B365">
    <cfRule type="expression" dxfId="957" priority="86">
      <formula>LEN(B364)&gt;9</formula>
    </cfRule>
  </conditionalFormatting>
  <conditionalFormatting sqref="B366:B367">
    <cfRule type="expression" dxfId="956" priority="85">
      <formula>LEN(B366)&gt;9</formula>
    </cfRule>
  </conditionalFormatting>
  <conditionalFormatting sqref="B368">
    <cfRule type="expression" dxfId="955" priority="84">
      <formula>LEN(B368)&gt;9</formula>
    </cfRule>
  </conditionalFormatting>
  <conditionalFormatting sqref="B369">
    <cfRule type="expression" dxfId="954" priority="83">
      <formula>LEN(B369)&gt;9</formula>
    </cfRule>
  </conditionalFormatting>
  <conditionalFormatting sqref="B370">
    <cfRule type="expression" dxfId="953" priority="82">
      <formula>LEN(B370)&gt;9</formula>
    </cfRule>
  </conditionalFormatting>
  <conditionalFormatting sqref="B371">
    <cfRule type="expression" dxfId="952" priority="81">
      <formula>LEN(B371)&gt;9</formula>
    </cfRule>
  </conditionalFormatting>
  <conditionalFormatting sqref="B372">
    <cfRule type="expression" dxfId="951" priority="80">
      <formula>LEN(B372)&gt;9</formula>
    </cfRule>
  </conditionalFormatting>
  <conditionalFormatting sqref="B373">
    <cfRule type="expression" dxfId="950" priority="79">
      <formula>LEN(B373)&gt;9</formula>
    </cfRule>
  </conditionalFormatting>
  <conditionalFormatting sqref="B374">
    <cfRule type="expression" dxfId="949" priority="78">
      <formula>LEN(B374)&gt;9</formula>
    </cfRule>
  </conditionalFormatting>
  <conditionalFormatting sqref="B375">
    <cfRule type="expression" dxfId="948" priority="77">
      <formula>LEN(B375)&gt;9</formula>
    </cfRule>
  </conditionalFormatting>
  <conditionalFormatting sqref="B376">
    <cfRule type="expression" dxfId="947" priority="76">
      <formula>LEN(B376)&gt;9</formula>
    </cfRule>
  </conditionalFormatting>
  <conditionalFormatting sqref="B377">
    <cfRule type="expression" dxfId="946" priority="75">
      <formula>LEN(B377)&gt;9</formula>
    </cfRule>
  </conditionalFormatting>
  <conditionalFormatting sqref="B378">
    <cfRule type="expression" dxfId="945" priority="74">
      <formula>LEN(B378)&gt;9</formula>
    </cfRule>
  </conditionalFormatting>
  <conditionalFormatting sqref="B379">
    <cfRule type="expression" dxfId="944" priority="73">
      <formula>LEN(B379)&gt;9</formula>
    </cfRule>
  </conditionalFormatting>
  <conditionalFormatting sqref="B380">
    <cfRule type="expression" dxfId="943" priority="72">
      <formula>LEN(B380)&gt;9</formula>
    </cfRule>
  </conditionalFormatting>
  <conditionalFormatting sqref="B381">
    <cfRule type="expression" dxfId="942" priority="71">
      <formula>LEN(B381)&gt;9</formula>
    </cfRule>
  </conditionalFormatting>
  <conditionalFormatting sqref="B382">
    <cfRule type="expression" dxfId="941" priority="70">
      <formula>LEN(B382)&gt;9</formula>
    </cfRule>
  </conditionalFormatting>
  <conditionalFormatting sqref="B383">
    <cfRule type="expression" dxfId="940" priority="69">
      <formula>LEN(B383)&gt;9</formula>
    </cfRule>
  </conditionalFormatting>
  <conditionalFormatting sqref="B384">
    <cfRule type="expression" dxfId="939" priority="68">
      <formula>LEN(B384)&gt;9</formula>
    </cfRule>
  </conditionalFormatting>
  <conditionalFormatting sqref="B385">
    <cfRule type="expression" dxfId="938" priority="67">
      <formula>LEN(B385)&gt;9</formula>
    </cfRule>
  </conditionalFormatting>
  <conditionalFormatting sqref="B386">
    <cfRule type="expression" dxfId="937" priority="66">
      <formula>LEN(B386)&gt;9</formula>
    </cfRule>
  </conditionalFormatting>
  <conditionalFormatting sqref="B387">
    <cfRule type="expression" dxfId="936" priority="65">
      <formula>LEN(B387)&gt;9</formula>
    </cfRule>
  </conditionalFormatting>
  <conditionalFormatting sqref="B388">
    <cfRule type="expression" dxfId="935" priority="64">
      <formula>LEN(B388)&gt;9</formula>
    </cfRule>
  </conditionalFormatting>
  <conditionalFormatting sqref="B389">
    <cfRule type="expression" dxfId="934" priority="63">
      <formula>LEN(B389)&gt;9</formula>
    </cfRule>
  </conditionalFormatting>
  <conditionalFormatting sqref="B390">
    <cfRule type="expression" dxfId="933" priority="62">
      <formula>LEN(B390)&gt;9</formula>
    </cfRule>
  </conditionalFormatting>
  <conditionalFormatting sqref="B391">
    <cfRule type="expression" dxfId="932" priority="61">
      <formula>LEN(B391)&gt;9</formula>
    </cfRule>
  </conditionalFormatting>
  <conditionalFormatting sqref="B392">
    <cfRule type="expression" dxfId="931" priority="60">
      <formula>LEN(B392)&gt;9</formula>
    </cfRule>
  </conditionalFormatting>
  <conditionalFormatting sqref="B393">
    <cfRule type="expression" dxfId="930" priority="59">
      <formula>LEN(B393)&gt;9</formula>
    </cfRule>
  </conditionalFormatting>
  <conditionalFormatting sqref="B394:B395">
    <cfRule type="expression" dxfId="929" priority="58">
      <formula>LEN(B394)&gt;9</formula>
    </cfRule>
  </conditionalFormatting>
  <conditionalFormatting sqref="B396">
    <cfRule type="expression" dxfId="928" priority="57">
      <formula>LEN(B396)&gt;9</formula>
    </cfRule>
  </conditionalFormatting>
  <conditionalFormatting sqref="B397">
    <cfRule type="expression" dxfId="927" priority="56">
      <formula>LEN(B397)&gt;9</formula>
    </cfRule>
  </conditionalFormatting>
  <conditionalFormatting sqref="B398">
    <cfRule type="expression" dxfId="926" priority="55">
      <formula>LEN(B398)&gt;9</formula>
    </cfRule>
  </conditionalFormatting>
  <conditionalFormatting sqref="B399">
    <cfRule type="expression" dxfId="925" priority="54">
      <formula>LEN(B399)&gt;9</formula>
    </cfRule>
  </conditionalFormatting>
  <conditionalFormatting sqref="B400">
    <cfRule type="expression" dxfId="924" priority="53">
      <formula>LEN(B400)&gt;9</formula>
    </cfRule>
  </conditionalFormatting>
  <conditionalFormatting sqref="B401">
    <cfRule type="expression" dxfId="923" priority="52">
      <formula>LEN(B401)&gt;9</formula>
    </cfRule>
  </conditionalFormatting>
  <conditionalFormatting sqref="B402">
    <cfRule type="expression" dxfId="922" priority="51">
      <formula>LEN(B402)&gt;9</formula>
    </cfRule>
  </conditionalFormatting>
  <conditionalFormatting sqref="B403">
    <cfRule type="expression" dxfId="921" priority="50">
      <formula>LEN(B403)&gt;9</formula>
    </cfRule>
  </conditionalFormatting>
  <conditionalFormatting sqref="B404">
    <cfRule type="expression" dxfId="920" priority="49">
      <formula>LEN(B404)&gt;9</formula>
    </cfRule>
  </conditionalFormatting>
  <conditionalFormatting sqref="B405">
    <cfRule type="expression" dxfId="919" priority="48">
      <formula>LEN(B405)&gt;9</formula>
    </cfRule>
  </conditionalFormatting>
  <conditionalFormatting sqref="B406">
    <cfRule type="expression" dxfId="918" priority="47">
      <formula>LEN(B406)&gt;9</formula>
    </cfRule>
  </conditionalFormatting>
  <conditionalFormatting sqref="B407">
    <cfRule type="expression" dxfId="917" priority="46">
      <formula>LEN(B407)&gt;9</formula>
    </cfRule>
  </conditionalFormatting>
  <conditionalFormatting sqref="B408:B409">
    <cfRule type="expression" dxfId="916" priority="45">
      <formula>LEN(B408)&gt;9</formula>
    </cfRule>
  </conditionalFormatting>
  <conditionalFormatting sqref="B410">
    <cfRule type="expression" dxfId="915" priority="44">
      <formula>LEN(B410)&gt;9</formula>
    </cfRule>
  </conditionalFormatting>
  <conditionalFormatting sqref="B411">
    <cfRule type="expression" dxfId="914" priority="43">
      <formula>LEN(B411)&gt;9</formula>
    </cfRule>
  </conditionalFormatting>
  <conditionalFormatting sqref="B412">
    <cfRule type="expression" dxfId="913" priority="42">
      <formula>LEN(B412)&gt;9</formula>
    </cfRule>
  </conditionalFormatting>
  <conditionalFormatting sqref="B413">
    <cfRule type="expression" dxfId="912" priority="41">
      <formula>LEN(B413)&gt;9</formula>
    </cfRule>
  </conditionalFormatting>
  <conditionalFormatting sqref="B414">
    <cfRule type="expression" dxfId="911" priority="40">
      <formula>LEN(B414)&gt;9</formula>
    </cfRule>
  </conditionalFormatting>
  <conditionalFormatting sqref="B415">
    <cfRule type="expression" dxfId="910" priority="39">
      <formula>LEN(B415)&gt;9</formula>
    </cfRule>
  </conditionalFormatting>
  <conditionalFormatting sqref="B416">
    <cfRule type="expression" dxfId="909" priority="38">
      <formula>LEN(B416)&gt;9</formula>
    </cfRule>
  </conditionalFormatting>
  <conditionalFormatting sqref="B417">
    <cfRule type="expression" dxfId="908" priority="37">
      <formula>LEN(B417)&gt;9</formula>
    </cfRule>
  </conditionalFormatting>
  <conditionalFormatting sqref="B418">
    <cfRule type="expression" dxfId="907" priority="36">
      <formula>LEN(B418)&gt;9</formula>
    </cfRule>
  </conditionalFormatting>
  <conditionalFormatting sqref="B419:B420">
    <cfRule type="expression" dxfId="906" priority="35">
      <formula>LEN(B419)&gt;9</formula>
    </cfRule>
  </conditionalFormatting>
  <conditionalFormatting sqref="B421">
    <cfRule type="expression" dxfId="905" priority="34">
      <formula>LEN(B421)&gt;9</formula>
    </cfRule>
  </conditionalFormatting>
  <conditionalFormatting sqref="B422">
    <cfRule type="expression" dxfId="904" priority="33">
      <formula>LEN(B422)&gt;9</formula>
    </cfRule>
  </conditionalFormatting>
  <conditionalFormatting sqref="B423">
    <cfRule type="expression" dxfId="903" priority="32">
      <formula>LEN(B423)&gt;9</formula>
    </cfRule>
  </conditionalFormatting>
  <conditionalFormatting sqref="B424">
    <cfRule type="expression" dxfId="902" priority="31">
      <formula>LEN(B424)&gt;9</formula>
    </cfRule>
  </conditionalFormatting>
  <conditionalFormatting sqref="B425">
    <cfRule type="expression" dxfId="901" priority="30">
      <formula>LEN(B425)&gt;9</formula>
    </cfRule>
  </conditionalFormatting>
  <conditionalFormatting sqref="B426">
    <cfRule type="expression" dxfId="900" priority="29">
      <formula>LEN(B426)&gt;9</formula>
    </cfRule>
  </conditionalFormatting>
  <conditionalFormatting sqref="B427">
    <cfRule type="expression" dxfId="899" priority="28">
      <formula>LEN(B427)&gt;9</formula>
    </cfRule>
  </conditionalFormatting>
  <conditionalFormatting sqref="B428">
    <cfRule type="expression" dxfId="898" priority="27">
      <formula>LEN(B428)&gt;9</formula>
    </cfRule>
  </conditionalFormatting>
  <conditionalFormatting sqref="B429">
    <cfRule type="expression" dxfId="897" priority="26">
      <formula>LEN(B429)&gt;9</formula>
    </cfRule>
  </conditionalFormatting>
  <conditionalFormatting sqref="B430">
    <cfRule type="expression" dxfId="896" priority="25">
      <formula>LEN(B430)&gt;9</formula>
    </cfRule>
  </conditionalFormatting>
  <conditionalFormatting sqref="B431">
    <cfRule type="expression" dxfId="895" priority="24">
      <formula>LEN(B431)&gt;9</formula>
    </cfRule>
  </conditionalFormatting>
  <conditionalFormatting sqref="B432">
    <cfRule type="expression" dxfId="894" priority="23">
      <formula>LEN(B432)&gt;9</formula>
    </cfRule>
  </conditionalFormatting>
  <conditionalFormatting sqref="B433">
    <cfRule type="expression" dxfId="893" priority="22">
      <formula>LEN(B433)&gt;9</formula>
    </cfRule>
  </conditionalFormatting>
  <conditionalFormatting sqref="B434">
    <cfRule type="expression" dxfId="892" priority="21">
      <formula>LEN(B434)&gt;9</formula>
    </cfRule>
  </conditionalFormatting>
  <conditionalFormatting sqref="B435">
    <cfRule type="expression" dxfId="891" priority="20">
      <formula>LEN(B435)&gt;9</formula>
    </cfRule>
  </conditionalFormatting>
  <conditionalFormatting sqref="B436">
    <cfRule type="expression" dxfId="890" priority="19">
      <formula>LEN(B436)&gt;9</formula>
    </cfRule>
  </conditionalFormatting>
  <conditionalFormatting sqref="B437">
    <cfRule type="expression" dxfId="889" priority="18">
      <formula>LEN(B437)&gt;9</formula>
    </cfRule>
  </conditionalFormatting>
  <conditionalFormatting sqref="B438">
    <cfRule type="expression" dxfId="888" priority="17">
      <formula>LEN(B438)&gt;9</formula>
    </cfRule>
  </conditionalFormatting>
  <conditionalFormatting sqref="B439">
    <cfRule type="expression" dxfId="887" priority="16">
      <formula>LEN(B439)&gt;9</formula>
    </cfRule>
  </conditionalFormatting>
  <conditionalFormatting sqref="B440">
    <cfRule type="expression" dxfId="886" priority="15">
      <formula>LEN(B440)&gt;9</formula>
    </cfRule>
  </conditionalFormatting>
  <conditionalFormatting sqref="B441">
    <cfRule type="expression" dxfId="885" priority="14">
      <formula>LEN(B441)&gt;9</formula>
    </cfRule>
  </conditionalFormatting>
  <conditionalFormatting sqref="B442">
    <cfRule type="expression" dxfId="884" priority="13">
      <formula>LEN(B442)&gt;9</formula>
    </cfRule>
  </conditionalFormatting>
  <conditionalFormatting sqref="B443">
    <cfRule type="expression" dxfId="883" priority="12">
      <formula>LEN(B443)&gt;9</formula>
    </cfRule>
  </conditionalFormatting>
  <conditionalFormatting sqref="B444">
    <cfRule type="expression" dxfId="882" priority="11">
      <formula>LEN(B444)&gt;9</formula>
    </cfRule>
  </conditionalFormatting>
  <conditionalFormatting sqref="B445">
    <cfRule type="expression" dxfId="881" priority="10">
      <formula>LEN(B445)&gt;9</formula>
    </cfRule>
  </conditionalFormatting>
  <conditionalFormatting sqref="B446">
    <cfRule type="expression" dxfId="880" priority="9">
      <formula>LEN(B446)&gt;9</formula>
    </cfRule>
  </conditionalFormatting>
  <conditionalFormatting sqref="B447">
    <cfRule type="expression" dxfId="879" priority="8">
      <formula>LEN(B447)&gt;9</formula>
    </cfRule>
  </conditionalFormatting>
  <conditionalFormatting sqref="B448">
    <cfRule type="expression" dxfId="878" priority="7">
      <formula>LEN(B448)&gt;9</formula>
    </cfRule>
  </conditionalFormatting>
  <conditionalFormatting sqref="B449">
    <cfRule type="expression" dxfId="877" priority="6">
      <formula>LEN(B449)&gt;9</formula>
    </cfRule>
  </conditionalFormatting>
  <conditionalFormatting sqref="B450">
    <cfRule type="expression" dxfId="876" priority="5">
      <formula>LEN(B450)&gt;9</formula>
    </cfRule>
  </conditionalFormatting>
  <conditionalFormatting sqref="B451">
    <cfRule type="expression" dxfId="875" priority="4">
      <formula>LEN(B451)&gt;9</formula>
    </cfRule>
  </conditionalFormatting>
  <conditionalFormatting sqref="B452">
    <cfRule type="expression" dxfId="874" priority="3">
      <formula>LEN(B452)&gt;9</formula>
    </cfRule>
  </conditionalFormatting>
  <conditionalFormatting sqref="B453">
    <cfRule type="expression" dxfId="873" priority="2">
      <formula>LEN(B453)&gt;9</formula>
    </cfRule>
  </conditionalFormatting>
  <conditionalFormatting sqref="B218">
    <cfRule type="expression" dxfId="872" priority="1">
      <formula>LEN(B218)&gt;9</formula>
    </cfRule>
  </conditionalFormatting>
  <hyperlinks>
    <hyperlink ref="B3" location="'INF GERAIS'!A1" display="PRINCIPAL" xr:uid="{00000000-0004-0000-0500-000000000000}"/>
    <hyperlink ref="D3" location="'TERMO DE ADESÃO'!A1" display="TERMO DE ADESÃO" xr:uid="{00000000-0004-0000-0500-000001000000}"/>
    <hyperlink ref="E3" location="EVENTOS!A1" display="EVENTOS" xr:uid="{00000000-0004-0000-0500-000002000000}"/>
    <hyperlink ref="F3" location="PAGAMENTOS!A1" display="PAGAMENTOS" xr:uid="{00000000-0004-0000-0500-000003000000}"/>
    <hyperlink ref="G3" location="VISTORIA!A1" display="VISTORIA" xr:uid="{00000000-0004-0000-0500-000004000000}"/>
    <hyperlink ref="H3" location="'PRESTAÇÃO DE CONTAS'!A1" display="P. DE CONTAS" xr:uid="{00000000-0004-0000-0500-000005000000}"/>
    <hyperlink ref="I3" location="'OBS  ENC'!A1" display="OBS. ENC" xr:uid="{00000000-0004-0000-0500-000006000000}"/>
    <hyperlink ref="J3" location="'CONCLUSÃO INFORMAL'!A1" display="CONC. INFORMAL" xr:uid="{00000000-0004-0000-0500-000007000000}"/>
    <hyperlink ref="K3" location="AJUDA!A1" display="AJUDA" xr:uid="{00000000-0004-0000-0500-000008000000}"/>
  </hyperlinks>
  <pageMargins left="0.511811024" right="0.511811024" top="0.78740157499999996" bottom="0.78740157499999996" header="0.31496062000000002" footer="0.31496062000000002"/>
  <pageSetup paperSize="9" orientation="portrait" r:id="rId3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5"/>
  <dimension ref="A2:L485"/>
  <sheetViews>
    <sheetView zoomScaleNormal="80" workbookViewId="0">
      <selection activeCell="B371" sqref="B371"/>
    </sheetView>
  </sheetViews>
  <sheetFormatPr defaultColWidth="9.1796875" defaultRowHeight="14.5" x14ac:dyDescent="0.35"/>
  <cols>
    <col min="1" max="1" width="3.81640625" style="1" customWidth="1"/>
    <col min="2" max="2" width="14.1796875" style="1" customWidth="1"/>
    <col min="3" max="3" width="8.81640625" style="1" customWidth="1"/>
    <col min="4" max="4" width="19.81640625" style="1" customWidth="1"/>
    <col min="5" max="5" width="34.453125" style="1" customWidth="1"/>
    <col min="6" max="6" width="31.1796875" style="1" customWidth="1"/>
    <col min="7" max="7" width="15" style="1" customWidth="1"/>
    <col min="8" max="8" width="15.1796875" style="1" customWidth="1"/>
    <col min="9" max="9" width="38.1796875" style="1" customWidth="1"/>
    <col min="10" max="11" width="21.1796875" style="1" customWidth="1"/>
    <col min="12" max="12" width="38.453125" style="1" bestFit="1" customWidth="1"/>
    <col min="13" max="16384" width="9.1796875" style="1"/>
  </cols>
  <sheetData>
    <row r="2" spans="1:11" ht="47.25" customHeight="1" x14ac:dyDescent="0.35">
      <c r="A2" s="29"/>
      <c r="B2" s="2129" t="s">
        <v>1376</v>
      </c>
      <c r="C2" s="2129"/>
      <c r="D2" s="2129"/>
      <c r="E2" s="2129"/>
      <c r="F2" s="2129"/>
      <c r="G2" s="2129"/>
      <c r="H2" s="2129"/>
      <c r="I2" s="2129"/>
      <c r="J2" s="2129"/>
      <c r="K2" s="28"/>
    </row>
    <row r="3" spans="1:11" x14ac:dyDescent="0.35">
      <c r="A3" s="29"/>
      <c r="B3" s="27" t="s">
        <v>197</v>
      </c>
      <c r="C3" s="27" t="s">
        <v>198</v>
      </c>
      <c r="D3" s="24" t="s">
        <v>199</v>
      </c>
      <c r="E3" s="27" t="s">
        <v>200</v>
      </c>
      <c r="F3" s="27" t="s">
        <v>201</v>
      </c>
      <c r="G3" s="27" t="s">
        <v>202</v>
      </c>
      <c r="H3" s="27" t="s">
        <v>203</v>
      </c>
      <c r="I3" s="27" t="s">
        <v>204</v>
      </c>
      <c r="J3" s="27" t="s">
        <v>205</v>
      </c>
      <c r="K3" s="27" t="s">
        <v>206</v>
      </c>
    </row>
    <row r="4" spans="1:11" x14ac:dyDescent="0.35">
      <c r="A4" s="29"/>
      <c r="B4" s="22"/>
      <c r="C4" s="22"/>
      <c r="D4" s="22"/>
      <c r="E4" s="22"/>
      <c r="F4" s="22"/>
      <c r="G4" s="22"/>
      <c r="H4" s="22"/>
      <c r="I4" s="22"/>
      <c r="J4" s="22"/>
      <c r="K4" s="22"/>
    </row>
    <row r="5" spans="1:11" x14ac:dyDescent="0.35">
      <c r="A5" s="29"/>
      <c r="F5" s="24" t="s">
        <v>13812</v>
      </c>
      <c r="G5" s="24" t="s">
        <v>31</v>
      </c>
      <c r="H5" s="24" t="s">
        <v>13813</v>
      </c>
      <c r="I5" s="24" t="s">
        <v>13814</v>
      </c>
      <c r="J5" s="24" t="s">
        <v>20</v>
      </c>
      <c r="K5" s="1971"/>
    </row>
    <row r="6" spans="1:11" x14ac:dyDescent="0.35">
      <c r="A6" s="29"/>
      <c r="B6" s="36" t="s">
        <v>2</v>
      </c>
      <c r="C6" s="36" t="s">
        <v>32</v>
      </c>
      <c r="D6" s="36" t="s">
        <v>0</v>
      </c>
      <c r="E6" s="36" t="s">
        <v>1</v>
      </c>
      <c r="F6" s="1972" t="s">
        <v>3</v>
      </c>
      <c r="G6" s="1972" t="s">
        <v>4</v>
      </c>
      <c r="H6" s="1972" t="s">
        <v>2</v>
      </c>
      <c r="I6" s="1972" t="s">
        <v>5</v>
      </c>
      <c r="J6" s="1972" t="s">
        <v>6</v>
      </c>
      <c r="K6" s="1973" t="s">
        <v>7</v>
      </c>
    </row>
    <row r="7" spans="1:11" ht="50.15" customHeight="1" x14ac:dyDescent="0.35">
      <c r="B7" s="1" t="str">
        <f>'INF GERAIS'!B7&amp;IFERROR(IF(INDEX(APOIO!$A$5:$A$50,MATCH('INF GERAIS'!N7,APOIO!$B$5:$B$50,0))="NÃO",APOIO!$A$2&amp;"NÃO VÁLIDO",""),"")</f>
        <v>2014.0001</v>
      </c>
      <c r="C7" s="1" t="str">
        <f>'INF GERAIS'!C7</f>
        <v>METROPOLITANA</v>
      </c>
      <c r="D7" s="1" t="str">
        <f>'INF GERAIS'!D7</f>
        <v>ABREU E LIMA</v>
      </c>
      <c r="E7" s="1" t="str">
        <f>'INF GERAIS'!E7</f>
        <v>REESTRUTURAÇÃO DA INFRAESTRUTURA DO  MUNICÍPIO - PAVMENTAÇÃO DIVERSAS RUAS</v>
      </c>
      <c r="G7" s="233"/>
      <c r="J7" s="1971" t="s">
        <v>172</v>
      </c>
      <c r="K7" s="13">
        <v>31</v>
      </c>
    </row>
    <row r="8" spans="1:11" ht="50.15" customHeight="1" x14ac:dyDescent="0.35">
      <c r="B8" s="20" t="str">
        <f>'INF GERAIS'!B8&amp;IFERROR(IF(INDEX(APOIO!$A$5:$A$50,MATCH('INF GERAIS'!N8,APOIO!$B$5:$B$50,0))="NÃO",APOIO!$A$2&amp;"NÃO VÁLIDO",""),"")</f>
        <v>2014.0002</v>
      </c>
      <c r="C8" s="20" t="str">
        <f>'INF GERAIS'!C8</f>
        <v>METROPOLITANA</v>
      </c>
      <c r="D8" s="20" t="str">
        <f>'INF GERAIS'!D8</f>
        <v>ABREU E LIMA</v>
      </c>
      <c r="E8" s="20" t="str">
        <f>'INF GERAIS'!E8</f>
        <v xml:space="preserve">REFORMA DE PRAÇAS </v>
      </c>
      <c r="F8" s="20"/>
      <c r="G8" s="20"/>
      <c r="H8" s="20"/>
      <c r="I8" s="20"/>
      <c r="J8" s="1971" t="s">
        <v>172</v>
      </c>
      <c r="K8" s="13">
        <v>32</v>
      </c>
    </row>
    <row r="9" spans="1:11" ht="50.15" customHeight="1" x14ac:dyDescent="0.35">
      <c r="B9" s="20" t="str">
        <f>'INF GERAIS'!B9&amp;IFERROR(IF(INDEX(APOIO!$A$5:$A$50,MATCH('INF GERAIS'!N9,APOIO!$B$5:$B$50,0))="NÃO",APOIO!$A$2&amp;"NÃO VÁLIDO",""),"")</f>
        <v>2014.0003</v>
      </c>
      <c r="C9" s="20" t="str">
        <f>'INF GERAIS'!C9</f>
        <v>METROPOLITANA</v>
      </c>
      <c r="D9" s="20" t="str">
        <f>'INF GERAIS'!D9</f>
        <v>ABREU E LIMA</v>
      </c>
      <c r="E9" s="20" t="str">
        <f>'INF GERAIS'!E9</f>
        <v>REFORMA DE POSTOS DE SAÚDE NO MUNICÍPIO DE ABREU E LIMA( 5 POSTOS DE SAÚDE)</v>
      </c>
      <c r="F9" s="20"/>
      <c r="G9" s="20"/>
      <c r="H9" s="20"/>
      <c r="I9" s="20"/>
      <c r="J9" s="1971" t="s">
        <v>156</v>
      </c>
      <c r="K9" s="13">
        <v>33</v>
      </c>
    </row>
    <row r="10" spans="1:11" s="1354" customFormat="1" ht="50.15" customHeight="1" x14ac:dyDescent="0.35">
      <c r="B10" s="1354" t="str">
        <f>'INF GERAIS'!B10&amp;IFERROR(IF(INDEX(APOIO!$A$5:$A$50,MATCH('INF GERAIS'!N10,APOIO!$B$5:$B$50,0))="NÃO",APOIO!$A$2&amp;"NÃO VÁLIDO",""),"")</f>
        <v>2014.0440</v>
      </c>
      <c r="C10" s="1354" t="str">
        <f>'INF GERAIS'!C10</f>
        <v>METROPOLITANA</v>
      </c>
      <c r="D10" s="1354" t="str">
        <f>'INF GERAIS'!D10</f>
        <v>ABREU E LIMA</v>
      </c>
      <c r="E10" s="1354" t="str">
        <f>'INF GERAIS'!E10</f>
        <v>CONSTRUÇÃO DE JAZIGOS NO CEMITÉRIO SANTO ANTÔNIO</v>
      </c>
      <c r="J10" s="1971" t="s">
        <v>172</v>
      </c>
      <c r="K10" s="13"/>
    </row>
    <row r="11" spans="1:11" ht="50.15" customHeight="1" x14ac:dyDescent="0.35">
      <c r="B11" s="20" t="str">
        <f>'INF GERAIS'!B11&amp;IFERROR(IF(INDEX(APOIO!$A$5:$A$50,MATCH('INF GERAIS'!N11,APOIO!$B$5:$B$50,0))="NÃO",APOIO!$A$2&amp;"NÃO VÁLIDO",""),"")</f>
        <v>2014.0004</v>
      </c>
      <c r="C11" s="20" t="str">
        <f>'INF GERAIS'!C11</f>
        <v>SERTÃO DO PAJEÚ</v>
      </c>
      <c r="D11" s="20" t="str">
        <f>'INF GERAIS'!D11</f>
        <v>AFOGADOS DA INGAZEIRA</v>
      </c>
      <c r="E11" s="20" t="str">
        <f>'INF GERAIS'!E11</f>
        <v>CONSTRUÇÃO DE PAVIMENTO EM PARALELEPÍPEDOS GRANÍTICOS(5 RUAS)</v>
      </c>
      <c r="F11" s="20"/>
      <c r="G11" s="20"/>
      <c r="H11" s="20"/>
      <c r="I11" s="20"/>
      <c r="J11" s="1971" t="s">
        <v>172</v>
      </c>
      <c r="K11" s="13">
        <v>41</v>
      </c>
    </row>
    <row r="12" spans="1:11" ht="50.15" customHeight="1" x14ac:dyDescent="0.35">
      <c r="B12" s="20" t="str">
        <f>'INF GERAIS'!B12&amp;IFERROR(IF(INDEX(APOIO!$A$5:$A$50,MATCH('INF GERAIS'!N12,APOIO!$B$5:$B$50,0))="NÃO",APOIO!$A$2&amp;"NÃO VÁLIDO",""),"")</f>
        <v>2014.0005</v>
      </c>
      <c r="C12" s="20" t="str">
        <f>'INF GERAIS'!C12</f>
        <v>SERTÃO DO PAJEÚ</v>
      </c>
      <c r="D12" s="20" t="str">
        <f>'INF GERAIS'!D12</f>
        <v>AFOGADOS DA INGAZEIRA</v>
      </c>
      <c r="E12" s="20" t="str">
        <f>'INF GERAIS'!E12</f>
        <v>PROJETO ARQUITETÔNICO DO SETOR DE GASTRONOMIA DO MERCADO PÚBLICO</v>
      </c>
      <c r="F12" s="20"/>
      <c r="G12" s="20"/>
      <c r="H12" s="20"/>
      <c r="I12" s="20"/>
      <c r="J12" s="1971" t="s">
        <v>161</v>
      </c>
      <c r="K12" s="13">
        <v>42</v>
      </c>
    </row>
    <row r="13" spans="1:11" ht="50.15" customHeight="1" x14ac:dyDescent="0.35">
      <c r="B13" s="20" t="str">
        <f>'INF GERAIS'!B13&amp;IFERROR(IF(INDEX(APOIO!$A$5:$A$50,MATCH('INF GERAIS'!N13,APOIO!$B$5:$B$50,0))="NÃO",APOIO!$A$2&amp;"NÃO VÁLIDO",""),"")</f>
        <v>2014.0006</v>
      </c>
      <c r="C13" s="20" t="str">
        <f>'INF GERAIS'!C13</f>
        <v>SERTÃO DO PAJEÚ</v>
      </c>
      <c r="D13" s="20" t="str">
        <f>'INF GERAIS'!D13</f>
        <v>AFOGADOS DA INGAZEIRA</v>
      </c>
      <c r="E13" s="20" t="str">
        <f>'INF GERAIS'!E13</f>
        <v>INFRAESTRUTURA DE APOIO A COMERCIALIZAÇAO DE ANIMAIS NO MUNICIPIO</v>
      </c>
      <c r="F13" s="20"/>
      <c r="G13" s="20"/>
      <c r="H13" s="20"/>
      <c r="I13" s="20"/>
      <c r="J13" s="1971" t="s">
        <v>161</v>
      </c>
      <c r="K13" s="13">
        <v>44</v>
      </c>
    </row>
    <row r="14" spans="1:11" ht="50.15" customHeight="1" x14ac:dyDescent="0.35">
      <c r="B14" s="20" t="str">
        <f>'INF GERAIS'!B14&amp;IFERROR(IF(INDEX(APOIO!$A$5:$A$50,MATCH('INF GERAIS'!N14,APOIO!$B$5:$B$50,0))="NÃO",APOIO!$A$2&amp;"NÃO VÁLIDO",""),"")</f>
        <v>2014.0007</v>
      </c>
      <c r="C14" s="20" t="str">
        <f>'INF GERAIS'!C14</f>
        <v>SERTÃO DO PAJEÚ</v>
      </c>
      <c r="D14" s="20" t="str">
        <f>'INF GERAIS'!D14</f>
        <v>AFOGADOS DA INGAZEIRA</v>
      </c>
      <c r="E14" s="20" t="str">
        <f>'INF GERAIS'!E14</f>
        <v>REFORMA E AMPLIAÇÃO DAS INSTALAÇÕES FÍSICAS DA ESCOLA MUNICIPAL DOMINGOS TEOTÔNIO</v>
      </c>
      <c r="F14" s="20"/>
      <c r="G14" s="20"/>
      <c r="H14" s="20"/>
      <c r="I14" s="20"/>
      <c r="J14" s="1971" t="s">
        <v>168</v>
      </c>
      <c r="K14" s="13">
        <v>43</v>
      </c>
    </row>
    <row r="15" spans="1:11" ht="50.15" customHeight="1" x14ac:dyDescent="0.35">
      <c r="B15" s="20" t="str">
        <f>'INF GERAIS'!B15&amp;IFERROR(IF(INDEX(APOIO!$A$5:$A$50,MATCH('INF GERAIS'!N15,APOIO!$B$5:$B$50,0))="NÃO",APOIO!$A$2&amp;"NÃO VÁLIDO",""),"")</f>
        <v>2014.0008</v>
      </c>
      <c r="C15" s="20" t="str">
        <f>'INF GERAIS'!C15</f>
        <v>SERTÃO DO SÃO FRANCISCO</v>
      </c>
      <c r="D15" s="20" t="str">
        <f>'INF GERAIS'!D15</f>
        <v>AFRÂNIO</v>
      </c>
      <c r="E15" s="20" t="str">
        <f>'INF GERAIS'!E15</f>
        <v>PAVIMENTAÇÃO DE RUAS NA SEDE</v>
      </c>
      <c r="F15" s="20"/>
      <c r="G15" s="20"/>
      <c r="H15" s="20"/>
      <c r="I15" s="20"/>
      <c r="J15" s="1971" t="s">
        <v>844</v>
      </c>
      <c r="K15" s="13">
        <v>51</v>
      </c>
    </row>
    <row r="16" spans="1:11" ht="50.15" customHeight="1" x14ac:dyDescent="0.35">
      <c r="B16" s="20" t="str">
        <f>'INF GERAIS'!B16&amp;IFERROR(IF(INDEX(APOIO!$A$5:$A$50,MATCH('INF GERAIS'!N16,APOIO!$B$5:$B$50,0))="NÃO",APOIO!$A$2&amp;"NÃO VÁLIDO",""),"")</f>
        <v>2014.0009</v>
      </c>
      <c r="C16" s="20" t="str">
        <f>'INF GERAIS'!C16</f>
        <v>AGRESTE CENTRAL</v>
      </c>
      <c r="D16" s="20" t="str">
        <f>'INF GERAIS'!D16</f>
        <v>AGRESTINA</v>
      </c>
      <c r="E16" s="20" t="str">
        <f>'INF GERAIS'!E16</f>
        <v>PAVIMENTAÇÃO EM PARALELEPIPEDOS GRANÍTICOS( 11 RUAS)</v>
      </c>
      <c r="F16" s="20"/>
      <c r="G16" s="20"/>
      <c r="H16" s="20"/>
      <c r="I16" s="20"/>
      <c r="J16" s="1971" t="s">
        <v>172</v>
      </c>
      <c r="K16" s="13">
        <v>61</v>
      </c>
    </row>
    <row r="17" spans="2:11" ht="50.15" customHeight="1" x14ac:dyDescent="0.35">
      <c r="B17" s="20" t="str">
        <f>'INF GERAIS'!B17&amp;IFERROR(IF(INDEX(APOIO!$A$5:$A$50,MATCH('INF GERAIS'!N17,APOIO!$B$5:$B$50,0))="NÃO",APOIO!$A$2&amp;"NÃO VÁLIDO",""),"")</f>
        <v>2014.0010</v>
      </c>
      <c r="C17" s="20" t="str">
        <f>'INF GERAIS'!C17</f>
        <v>AGRESTE CENTRAL</v>
      </c>
      <c r="D17" s="20" t="str">
        <f>'INF GERAIS'!D17</f>
        <v>AGRESTINA</v>
      </c>
      <c r="E17" s="20" t="str">
        <f>'INF GERAIS'!E17</f>
        <v>CONSTRUÇÃO DE SALA DE ARQUIVO E SETOR DE COMPRAS NO PREDIO DA PREFEITURA</v>
      </c>
      <c r="F17" s="20"/>
      <c r="G17" s="20"/>
      <c r="H17" s="20"/>
      <c r="I17" s="20"/>
      <c r="J17" s="1971" t="s">
        <v>172</v>
      </c>
      <c r="K17" s="13">
        <v>62</v>
      </c>
    </row>
    <row r="18" spans="2:11" ht="50.15" customHeight="1" x14ac:dyDescent="0.35">
      <c r="B18" s="20" t="str">
        <f>'INF GERAIS'!B18&amp;IFERROR(IF(INDEX(APOIO!$A$5:$A$50,MATCH('INF GERAIS'!N18,APOIO!$B$5:$B$50,0))="NÃO",APOIO!$A$2&amp;"NÃO VÁLIDO",""),"")</f>
        <v>2014.0011</v>
      </c>
      <c r="C18" s="20" t="str">
        <f>'INF GERAIS'!C18</f>
        <v>AGRESTE CENTRAL</v>
      </c>
      <c r="D18" s="20" t="str">
        <f>'INF GERAIS'!D18</f>
        <v>AGRESTINA</v>
      </c>
      <c r="E18" s="20" t="str">
        <f>'INF GERAIS'!E18</f>
        <v>REQUALIFICAÇÃO DA QUADRA POLIESPORTIVA IZIDIO MARQUES GALVÃO</v>
      </c>
      <c r="F18" s="1974" t="s">
        <v>13834</v>
      </c>
      <c r="G18" s="20"/>
      <c r="H18" s="20"/>
      <c r="I18" s="20" t="s">
        <v>13833</v>
      </c>
      <c r="J18" s="1971" t="s">
        <v>168</v>
      </c>
      <c r="K18" s="13">
        <v>63</v>
      </c>
    </row>
    <row r="19" spans="2:11" ht="50.15" customHeight="1" x14ac:dyDescent="0.35">
      <c r="B19" s="20" t="str">
        <f>'INF GERAIS'!B19&amp;IFERROR(IF(INDEX(APOIO!$A$5:$A$50,MATCH('INF GERAIS'!N19,APOIO!$B$5:$B$50,0))="NÃO",APOIO!$A$2&amp;"NÃO VÁLIDO",""),"")</f>
        <v>2014.0012</v>
      </c>
      <c r="C19" s="20" t="str">
        <f>'INF GERAIS'!C19</f>
        <v>MATA SUL</v>
      </c>
      <c r="D19" s="20" t="str">
        <f>'INF GERAIS'!D19</f>
        <v>ÁGUA PRETA</v>
      </c>
      <c r="E19" s="20" t="str">
        <f>'INF GERAIS'!E19</f>
        <v>CONSTRUÇÃO DE UMA PRAÇA DE ALIMENTAÇÃO</v>
      </c>
      <c r="F19" s="20"/>
      <c r="G19" s="20"/>
      <c r="H19" s="20"/>
      <c r="I19" s="20"/>
      <c r="J19" s="1971" t="s">
        <v>172</v>
      </c>
      <c r="K19" s="13">
        <v>71</v>
      </c>
    </row>
    <row r="20" spans="2:11" ht="50.15" customHeight="1" x14ac:dyDescent="0.35">
      <c r="B20" s="20" t="str">
        <f>'INF GERAIS'!B20&amp;IFERROR(IF(INDEX(APOIO!$A$5:$A$50,MATCH('INF GERAIS'!N20,APOIO!$B$5:$B$50,0))="NÃO",APOIO!$A$2&amp;"NÃO VÁLIDO",""),"")</f>
        <v>2014.0013</v>
      </c>
      <c r="C20" s="20" t="str">
        <f>'INF GERAIS'!C20</f>
        <v>MATA SUL</v>
      </c>
      <c r="D20" s="20" t="str">
        <f>'INF GERAIS'!D20</f>
        <v>ÁGUA PRETA</v>
      </c>
      <c r="E20" s="20" t="str">
        <f>'INF GERAIS'!E20</f>
        <v>RECUPERAÇÃO DE PAVIMENTAÇÃO EM PARALELEPÍPEDOS E DRENAGEM EM RUAS DO CENTRO, COHAB,  LIBERDADE, NOVA ÁGUA PRETA E EUDÓCIA.</v>
      </c>
      <c r="F20" s="20"/>
      <c r="G20" s="20"/>
      <c r="H20" s="20"/>
      <c r="I20" s="20"/>
      <c r="J20" s="1971" t="s">
        <v>172</v>
      </c>
      <c r="K20" s="13">
        <v>72</v>
      </c>
    </row>
    <row r="21" spans="2:11" ht="50.15" customHeight="1" x14ac:dyDescent="0.35">
      <c r="B21" s="20" t="str">
        <f>'INF GERAIS'!B21&amp;IFERROR(IF(INDEX(APOIO!$A$5:$A$50,MATCH('INF GERAIS'!N21,APOIO!$B$5:$B$50,0))="NÃO",APOIO!$A$2&amp;"NÃO VÁLIDO",""),"")</f>
        <v>2014.0014</v>
      </c>
      <c r="C21" s="20" t="str">
        <f>'INF GERAIS'!C21</f>
        <v>MATA SUL</v>
      </c>
      <c r="D21" s="20" t="str">
        <f>'INF GERAIS'!D21</f>
        <v>ÁGUA PRETA</v>
      </c>
      <c r="E21" s="20" t="str">
        <f>'INF GERAIS'!E21</f>
        <v>SISTEMA DE ILUMINAÇÃO PÚBLICA EM TRAVESSIA URBANA</v>
      </c>
      <c r="F21" s="20"/>
      <c r="G21" s="20"/>
      <c r="H21" s="20"/>
      <c r="I21" s="20"/>
      <c r="J21" s="1971" t="s">
        <v>172</v>
      </c>
      <c r="K21" s="13">
        <v>73</v>
      </c>
    </row>
    <row r="22" spans="2:11" ht="50.15" customHeight="1" x14ac:dyDescent="0.35">
      <c r="B22" s="20" t="str">
        <f>'INF GERAIS'!B22&amp;IFERROR(IF(INDEX(APOIO!$A$5:$A$50,MATCH('INF GERAIS'!N22,APOIO!$B$5:$B$50,0))="NÃO",APOIO!$A$2&amp;"NÃO VÁLIDO",""),"")</f>
        <v>2014.0015</v>
      </c>
      <c r="C22" s="20" t="str">
        <f>'INF GERAIS'!C22</f>
        <v>AGRESTE MERIDIONAL</v>
      </c>
      <c r="D22" s="20" t="str">
        <f>'INF GERAIS'!D22</f>
        <v>ÁGUAS BELAS</v>
      </c>
      <c r="E22" s="20" t="str">
        <f>'INF GERAIS'!E22</f>
        <v>CONSTRUÇÃO DA 2ª ETAPA DA ALAMEDA DE ENTRADA DA CIDADE</v>
      </c>
      <c r="F22" s="20"/>
      <c r="G22" s="20"/>
      <c r="H22" s="20"/>
      <c r="I22" s="20"/>
      <c r="J22" s="1971" t="s">
        <v>172</v>
      </c>
      <c r="K22" s="13">
        <v>81</v>
      </c>
    </row>
    <row r="23" spans="2:11" ht="50.15" customHeight="1" x14ac:dyDescent="0.35">
      <c r="B23" s="20" t="str">
        <f>'INF GERAIS'!B23&amp;IFERROR(IF(INDEX(APOIO!$A$5:$A$50,MATCH('INF GERAIS'!N23,APOIO!$B$5:$B$50,0))="NÃO",APOIO!$A$2&amp;"NÃO VÁLIDO",""),"")</f>
        <v>2014.0016</v>
      </c>
      <c r="C23" s="20" t="str">
        <f>'INF GERAIS'!C23</f>
        <v>AGRESTE CENTRAL</v>
      </c>
      <c r="D23" s="20" t="str">
        <f>'INF GERAIS'!D23</f>
        <v>ALAGOINHA</v>
      </c>
      <c r="E23" s="20" t="str">
        <f>'INF GERAIS'!E23</f>
        <v>PAVIMENTAÇÃO DO TRECHO DA RUA PROFESSOR JOSÉ PEREIRA DE MELO</v>
      </c>
      <c r="F23" s="20"/>
      <c r="G23" s="20"/>
      <c r="H23" s="20"/>
      <c r="I23" s="20"/>
      <c r="J23" s="1971" t="s">
        <v>172</v>
      </c>
      <c r="K23" s="13">
        <v>91</v>
      </c>
    </row>
    <row r="24" spans="2:11" ht="50.15" customHeight="1" x14ac:dyDescent="0.35">
      <c r="B24" s="20" t="str">
        <f>'INF GERAIS'!B24&amp;IFERROR(IF(INDEX(APOIO!$A$5:$A$50,MATCH('INF GERAIS'!N24,APOIO!$B$5:$B$50,0))="NÃO",APOIO!$A$2&amp;"NÃO VÁLIDO",""),"")</f>
        <v>2014.0017</v>
      </c>
      <c r="C24" s="20" t="str">
        <f>'INF GERAIS'!C24</f>
        <v>AGRESTE CENTRAL</v>
      </c>
      <c r="D24" s="20" t="str">
        <f>'INF GERAIS'!D24</f>
        <v>ALAGOINHA</v>
      </c>
      <c r="E24" s="20" t="str">
        <f>'INF GERAIS'!E24</f>
        <v>CONSTRUÇÃO DA PRAÇA PROF. JOSÉ PEREIRA DE MELO</v>
      </c>
      <c r="F24" s="20"/>
      <c r="G24" s="20"/>
      <c r="H24" s="20"/>
      <c r="I24" s="20"/>
      <c r="J24" s="1971" t="s">
        <v>172</v>
      </c>
      <c r="K24" s="13">
        <v>92</v>
      </c>
    </row>
    <row r="25" spans="2:11" ht="50.15" customHeight="1" x14ac:dyDescent="0.35">
      <c r="B25" s="20" t="str">
        <f>'INF GERAIS'!B25&amp;IFERROR(IF(INDEX(APOIO!$A$5:$A$50,MATCH('INF GERAIS'!N25,APOIO!$B$5:$B$50,0))="NÃO",APOIO!$A$2&amp;"NÃO VÁLIDO",""),"")</f>
        <v>2014.0018</v>
      </c>
      <c r="C25" s="20" t="str">
        <f>'INF GERAIS'!C25</f>
        <v>AGRESTE CENTRAL</v>
      </c>
      <c r="D25" s="20" t="str">
        <f>'INF GERAIS'!D25</f>
        <v>ALAGOINHA</v>
      </c>
      <c r="E25" s="20" t="str">
        <f>'INF GERAIS'!E25</f>
        <v>PAVIMENTAÇÃO DE TRECHO DA COHAB</v>
      </c>
      <c r="F25" s="20"/>
      <c r="G25" s="20"/>
      <c r="H25" s="20"/>
      <c r="I25" s="20"/>
      <c r="J25" s="1971" t="s">
        <v>172</v>
      </c>
      <c r="K25" s="13">
        <v>93</v>
      </c>
    </row>
    <row r="26" spans="2:11" ht="50.15" customHeight="1" x14ac:dyDescent="0.35">
      <c r="B26" s="20" t="str">
        <f>'INF GERAIS'!B26&amp;IFERROR(IF(INDEX(APOIO!$A$5:$A$50,MATCH('INF GERAIS'!N26,APOIO!$B$5:$B$50,0))="NÃO",APOIO!$A$2&amp;"NÃO VÁLIDO",""),"")</f>
        <v>2014.0019</v>
      </c>
      <c r="C26" s="20" t="str">
        <f>'INF GERAIS'!C26</f>
        <v>AGRESTE CENTRAL</v>
      </c>
      <c r="D26" s="20" t="str">
        <f>'INF GERAIS'!D26</f>
        <v>ALAGOINHA</v>
      </c>
      <c r="E26" s="20" t="str">
        <f>'INF GERAIS'!E26</f>
        <v>URBANIZAÇÃO DE TRECHO DA AVENIDA ANIZIO GALVÃO</v>
      </c>
      <c r="F26" s="20"/>
      <c r="G26" s="20"/>
      <c r="H26" s="20"/>
      <c r="I26" s="20"/>
      <c r="J26" s="1971" t="s">
        <v>172</v>
      </c>
      <c r="K26" s="13">
        <v>94</v>
      </c>
    </row>
    <row r="27" spans="2:11" ht="50.15" customHeight="1" x14ac:dyDescent="0.35">
      <c r="B27" s="20" t="str">
        <f>'INF GERAIS'!B27&amp;IFERROR(IF(INDEX(APOIO!$A$5:$A$50,MATCH('INF GERAIS'!N27,APOIO!$B$5:$B$50,0))="NÃO",APOIO!$A$2&amp;"NÃO VÁLIDO",""),"")</f>
        <v>2014.0020</v>
      </c>
      <c r="C27" s="20" t="str">
        <f>'INF GERAIS'!C27</f>
        <v>MATA NORTE</v>
      </c>
      <c r="D27" s="20" t="str">
        <f>'INF GERAIS'!D27</f>
        <v>ALIANÇA</v>
      </c>
      <c r="E27" s="20" t="str">
        <f>'INF GERAIS'!E27</f>
        <v>PAVIMENTAÇÃO E DRENAGEM EM DIVERSAS RUAS DO MUNICÍPIO</v>
      </c>
      <c r="F27" s="20"/>
      <c r="G27" s="20"/>
      <c r="H27" s="20"/>
      <c r="I27" s="20"/>
      <c r="J27" s="1971" t="s">
        <v>172</v>
      </c>
      <c r="K27" s="13">
        <v>101</v>
      </c>
    </row>
    <row r="28" spans="2:11" ht="50.15" customHeight="1" x14ac:dyDescent="0.35">
      <c r="B28" s="20" t="str">
        <f>'INF GERAIS'!B28&amp;IFERROR(IF(INDEX(APOIO!$A$5:$A$50,MATCH('INF GERAIS'!N28,APOIO!$B$5:$B$50,0))="NÃO",APOIO!$A$2&amp;"NÃO VÁLIDO",""),"")</f>
        <v>2014.0021</v>
      </c>
      <c r="C28" s="20" t="str">
        <f>'INF GERAIS'!C28</f>
        <v>MATA NORTE</v>
      </c>
      <c r="D28" s="20" t="str">
        <f>'INF GERAIS'!D28</f>
        <v>ALIANÇA</v>
      </c>
      <c r="E28" s="20" t="str">
        <f>'INF GERAIS'!E28</f>
        <v>IMPLANTAÇÃO DE SINALIZAÇÃO DE TRANSITO NO CENTRO</v>
      </c>
      <c r="F28" s="20"/>
      <c r="G28" s="20"/>
      <c r="H28" s="20"/>
      <c r="I28" s="20"/>
      <c r="J28" s="1971" t="s">
        <v>172</v>
      </c>
      <c r="K28" s="13">
        <v>102</v>
      </c>
    </row>
    <row r="29" spans="2:11" ht="50.15" customHeight="1" x14ac:dyDescent="0.35">
      <c r="B29" s="20" t="str">
        <f>'INF GERAIS'!B29&amp;IFERROR(IF(INDEX(APOIO!$A$5:$A$50,MATCH('INF GERAIS'!N29,APOIO!$B$5:$B$50,0))="NÃO",APOIO!$A$2&amp;"NÃO VÁLIDO",""),"")</f>
        <v>2014.0022</v>
      </c>
      <c r="C29" s="20" t="str">
        <f>'INF GERAIS'!C29</f>
        <v>MATA NORTE</v>
      </c>
      <c r="D29" s="20" t="str">
        <f>'INF GERAIS'!D29</f>
        <v>ALIANÇA</v>
      </c>
      <c r="E29" s="20" t="str">
        <f>'INF GERAIS'!E29</f>
        <v>MANUTENÇÃO E PINTURA DE MÓDULOS PÚBLICOS</v>
      </c>
      <c r="F29" s="20"/>
      <c r="G29" s="20"/>
      <c r="H29" s="20"/>
      <c r="I29" s="20"/>
      <c r="J29" s="1971" t="s">
        <v>172</v>
      </c>
      <c r="K29" s="13">
        <v>103</v>
      </c>
    </row>
    <row r="30" spans="2:11" ht="50.15" customHeight="1" x14ac:dyDescent="0.35">
      <c r="B30" s="20" t="str">
        <f>'INF GERAIS'!B30&amp;IFERROR(IF(INDEX(APOIO!$A$5:$A$50,MATCH('INF GERAIS'!N30,APOIO!$B$5:$B$50,0))="NÃO",APOIO!$A$2&amp;"NÃO VÁLIDO",""),"")</f>
        <v>2014.0023</v>
      </c>
      <c r="C30" s="20" t="str">
        <f>'INF GERAIS'!C30</f>
        <v>AGRESTE CENTRAL</v>
      </c>
      <c r="D30" s="20" t="str">
        <f>'INF GERAIS'!D30</f>
        <v>ALTINHO</v>
      </c>
      <c r="E30" s="20" t="str">
        <f>'INF GERAIS'!E30</f>
        <v>PAVIMENTAÇÃO EM PARALELEPÍPEDO DIVERSAS RUAS ( 7 RUAS)</v>
      </c>
      <c r="F30" s="20"/>
      <c r="G30" s="20"/>
      <c r="H30" s="20"/>
      <c r="I30" s="20"/>
      <c r="J30" s="1971" t="s">
        <v>172</v>
      </c>
      <c r="K30" s="13">
        <v>111</v>
      </c>
    </row>
    <row r="31" spans="2:11" ht="50.15" customHeight="1" x14ac:dyDescent="0.35">
      <c r="B31" s="20" t="str">
        <f>'INF GERAIS'!B31&amp;IFERROR(IF(INDEX(APOIO!$A$5:$A$50,MATCH('INF GERAIS'!N31,APOIO!$B$5:$B$50,0))="NÃO",APOIO!$A$2&amp;"NÃO VÁLIDO",""),"")</f>
        <v>2014.0024</v>
      </c>
      <c r="C31" s="20" t="str">
        <f>'INF GERAIS'!C31</f>
        <v>AGRESTE CENTRAL</v>
      </c>
      <c r="D31" s="20" t="str">
        <f>'INF GERAIS'!D31</f>
        <v>ALTINHO</v>
      </c>
      <c r="E31" s="20" t="str">
        <f>'INF GERAIS'!E31</f>
        <v>IMPLANTACAO E RECAPEAMENTO ASFALTICO DE DIVERSAS RUAS( 2 RUAS)</v>
      </c>
      <c r="F31" s="20"/>
      <c r="G31" s="20"/>
      <c r="H31" s="20"/>
      <c r="I31" s="20"/>
      <c r="J31" s="1971" t="s">
        <v>172</v>
      </c>
      <c r="K31" s="13">
        <v>112</v>
      </c>
    </row>
    <row r="32" spans="2:11" ht="50.15" customHeight="1" x14ac:dyDescent="0.35">
      <c r="B32" s="20" t="str">
        <f>'INF GERAIS'!B32&amp;IFERROR(IF(INDEX(APOIO!$A$5:$A$50,MATCH('INF GERAIS'!N32,APOIO!$B$5:$B$50,0))="NÃO",APOIO!$A$2&amp;"NÃO VÁLIDO",""),"")</f>
        <v>2014.0025</v>
      </c>
      <c r="C32" s="20" t="str">
        <f>'INF GERAIS'!C32</f>
        <v>AGRESTE CENTRAL</v>
      </c>
      <c r="D32" s="20" t="str">
        <f>'INF GERAIS'!D32</f>
        <v>ALTINHO</v>
      </c>
      <c r="E32" s="20" t="str">
        <f>'INF GERAIS'!E32</f>
        <v>REFORMA E REVITALIZAÇÃO DA PRAÇA DR. JOSÉ FERREIRA DE LIMA</v>
      </c>
      <c r="F32" s="20"/>
      <c r="G32" s="20"/>
      <c r="H32" s="20"/>
      <c r="I32" s="20"/>
      <c r="J32" s="1971" t="s">
        <v>172</v>
      </c>
      <c r="K32" s="13">
        <v>113</v>
      </c>
    </row>
    <row r="33" spans="2:11" ht="50.15" customHeight="1" x14ac:dyDescent="0.35">
      <c r="B33" s="20" t="str">
        <f>'INF GERAIS'!B33&amp;IFERROR(IF(INDEX(APOIO!$A$5:$A$50,MATCH('INF GERAIS'!N33,APOIO!$B$5:$B$50,0))="NÃO",APOIO!$A$2&amp;"NÃO VÁLIDO",""),"")</f>
        <v>2014.0026</v>
      </c>
      <c r="C33" s="20" t="str">
        <f>'INF GERAIS'!C33</f>
        <v>MATA SUL</v>
      </c>
      <c r="D33" s="20" t="str">
        <f>'INF GERAIS'!D33</f>
        <v>AMARAJI</v>
      </c>
      <c r="E33" s="20" t="str">
        <f>'INF GERAIS'!E33</f>
        <v>CONSTRUÇÃO DA PRAÇA DO FLAMBOYANT E DA PRAÇA DO LOTEAMENTO ALICE BATISTA</v>
      </c>
      <c r="F33" s="20"/>
      <c r="G33" s="20"/>
      <c r="H33" s="20"/>
      <c r="I33" s="20"/>
      <c r="J33" s="1971" t="s">
        <v>172</v>
      </c>
      <c r="K33" s="13">
        <v>121</v>
      </c>
    </row>
    <row r="34" spans="2:11" ht="50.15" customHeight="1" x14ac:dyDescent="0.35">
      <c r="B34" s="20" t="str">
        <f>'INF GERAIS'!B34&amp;IFERROR(IF(INDEX(APOIO!$A$5:$A$50,MATCH('INF GERAIS'!N34,APOIO!$B$5:$B$50,0))="NÃO",APOIO!$A$2&amp;"NÃO VÁLIDO",""),"")</f>
        <v>2014.0027</v>
      </c>
      <c r="C34" s="20" t="str">
        <f>'INF GERAIS'!C34</f>
        <v>MATA SUL</v>
      </c>
      <c r="D34" s="20" t="str">
        <f>'INF GERAIS'!D34</f>
        <v>AMARAJI</v>
      </c>
      <c r="E34" s="20" t="str">
        <f>'INF GERAIS'!E34</f>
        <v>CONSTRUÇÃO DO GRADIL DO PARQUE DO BANANAL E CONSTRUÇÃO DO QUIOSQUE DE APOIO</v>
      </c>
      <c r="F34" s="20"/>
      <c r="G34" s="20"/>
      <c r="H34" s="20"/>
      <c r="I34" s="20"/>
      <c r="J34" s="1971" t="s">
        <v>172</v>
      </c>
      <c r="K34" s="13">
        <v>122</v>
      </c>
    </row>
    <row r="35" spans="2:11" ht="50.15" customHeight="1" x14ac:dyDescent="0.35">
      <c r="B35" s="20" t="str">
        <f>'INF GERAIS'!B35&amp;IFERROR(IF(INDEX(APOIO!$A$5:$A$50,MATCH('INF GERAIS'!N35,APOIO!$B$5:$B$50,0))="NÃO",APOIO!$A$2&amp;"NÃO VÁLIDO",""),"")</f>
        <v>2014.0028</v>
      </c>
      <c r="C35" s="20" t="str">
        <f>'INF GERAIS'!C35</f>
        <v>MATA SUL</v>
      </c>
      <c r="D35" s="20" t="str">
        <f>'INF GERAIS'!D35</f>
        <v>AMARAJI</v>
      </c>
      <c r="E35" s="20" t="str">
        <f>'INF GERAIS'!E35</f>
        <v>PAVIMENTAÇÃO EM PARALELEPÍPEDOS GRANITICOS DE DIVERSAS RUAS</v>
      </c>
      <c r="F35" s="20"/>
      <c r="G35" s="20"/>
      <c r="H35" s="20"/>
      <c r="I35" s="20"/>
      <c r="J35" s="1971" t="s">
        <v>172</v>
      </c>
      <c r="K35" s="13">
        <v>123</v>
      </c>
    </row>
    <row r="36" spans="2:11" ht="50.15" customHeight="1" x14ac:dyDescent="0.35">
      <c r="B36" s="20" t="str">
        <f>'INF GERAIS'!B36&amp;IFERROR(IF(INDEX(APOIO!$A$5:$A$50,MATCH('INF GERAIS'!N36,APOIO!$B$5:$B$50,0))="NÃO",APOIO!$A$2&amp;"NÃO VÁLIDO",""),"")</f>
        <v>2014.0029</v>
      </c>
      <c r="C36" s="20" t="str">
        <f>'INF GERAIS'!C36</f>
        <v>MATA SUL</v>
      </c>
      <c r="D36" s="20" t="str">
        <f>'INF GERAIS'!D36</f>
        <v>AMARAJI</v>
      </c>
      <c r="E36" s="20" t="str">
        <f>'INF GERAIS'!E36</f>
        <v>CONSTRUÇÃO DO MURO DA GARAGEM MUNICIPAL</v>
      </c>
      <c r="F36" s="20"/>
      <c r="G36" s="20"/>
      <c r="H36" s="20"/>
      <c r="I36" s="20"/>
      <c r="J36" s="1971" t="s">
        <v>172</v>
      </c>
      <c r="K36" s="13">
        <v>124</v>
      </c>
    </row>
    <row r="37" spans="2:11" ht="50.15" customHeight="1" x14ac:dyDescent="0.35">
      <c r="B37" s="20" t="str">
        <f>'INF GERAIS'!B37&amp;IFERROR(IF(INDEX(APOIO!$A$5:$A$50,MATCH('INF GERAIS'!N37,APOIO!$B$5:$B$50,0))="NÃO",APOIO!$A$2&amp;"NÃO VÁLIDO",""),"")</f>
        <v>2014.0030</v>
      </c>
      <c r="C37" s="20" t="str">
        <f>'INF GERAIS'!C37</f>
        <v>AGRESTE MERIDIONAL</v>
      </c>
      <c r="D37" s="20" t="str">
        <f>'INF GERAIS'!D37</f>
        <v>ANGELIM</v>
      </c>
      <c r="E37" s="20" t="str">
        <f>'INF GERAIS'!E37</f>
        <v>PAVIMENTAÇÃO EM PARALELEPIPEDOS GRANÍTICOS</v>
      </c>
      <c r="F37" s="20"/>
      <c r="G37" s="20"/>
      <c r="H37" s="20"/>
      <c r="I37" s="20"/>
      <c r="J37" s="1971" t="s">
        <v>172</v>
      </c>
      <c r="K37" s="13">
        <v>131</v>
      </c>
    </row>
    <row r="38" spans="2:11" ht="50.15" customHeight="1" x14ac:dyDescent="0.35">
      <c r="B38" s="20" t="str">
        <f>'INF GERAIS'!B38&amp;IFERROR(IF(INDEX(APOIO!$A$5:$A$50,MATCH('INF GERAIS'!N38,APOIO!$B$5:$B$50,0))="NÃO",APOIO!$A$2&amp;"NÃO VÁLIDO",""),"")</f>
        <v>2014.0031</v>
      </c>
      <c r="C38" s="20" t="str">
        <f>'INF GERAIS'!C38</f>
        <v>METROPOLITANA</v>
      </c>
      <c r="D38" s="20" t="str">
        <f>'INF GERAIS'!D38</f>
        <v>ARAÇOIABA</v>
      </c>
      <c r="E38" s="20" t="str">
        <f>'INF GERAIS'!E38</f>
        <v>DESENVOLVIMENTO E  URBANIZAÇÃO - PAVIMENTAÇÃO E CALÇAMENTO EM DIVERSAS RUAS COM PARALELEPÍPEDOS GRANÍTICOS</v>
      </c>
      <c r="F38" s="20"/>
      <c r="G38" s="20"/>
      <c r="H38" s="20"/>
      <c r="I38" s="20"/>
      <c r="J38" s="1971" t="s">
        <v>172</v>
      </c>
      <c r="K38" s="13">
        <v>141</v>
      </c>
    </row>
    <row r="39" spans="2:11" ht="50.15" customHeight="1" x14ac:dyDescent="0.35">
      <c r="B39" s="20" t="str">
        <f>'INF GERAIS'!B39&amp;IFERROR(IF(INDEX(APOIO!$A$5:$A$50,MATCH('INF GERAIS'!N39,APOIO!$B$5:$B$50,0))="NÃO",APOIO!$A$2&amp;"NÃO VÁLIDO",""),"")</f>
        <v>2014.0032</v>
      </c>
      <c r="C39" s="20" t="str">
        <f>'INF GERAIS'!C39</f>
        <v>SERTÃO DO ARARIPE</v>
      </c>
      <c r="D39" s="20" t="str">
        <f>'INF GERAIS'!D39</f>
        <v>ARARIPINA</v>
      </c>
      <c r="E39" s="20" t="str">
        <f>'INF GERAIS'!E39</f>
        <v>PAVIMENTAÇÃO ASFÁTICA EM CBUQ EM DIVERSAS RUAS</v>
      </c>
      <c r="F39" s="20"/>
      <c r="G39" s="20"/>
      <c r="H39" s="20"/>
      <c r="I39" s="20"/>
      <c r="J39" s="1971" t="s">
        <v>172</v>
      </c>
      <c r="K39" s="13">
        <v>151</v>
      </c>
    </row>
    <row r="40" spans="2:11" ht="50.15" customHeight="1" x14ac:dyDescent="0.35">
      <c r="B40" s="20" t="str">
        <f>'INF GERAIS'!B40&amp;IFERROR(IF(INDEX(APOIO!$A$5:$A$50,MATCH('INF GERAIS'!N40,APOIO!$B$5:$B$50,0))="NÃO",APOIO!$A$2&amp;"NÃO VÁLIDO",""),"")</f>
        <v>2014.0428</v>
      </c>
      <c r="C40" s="20" t="str">
        <f>'INF GERAIS'!C40</f>
        <v>SERTÃO DO ARARIPE</v>
      </c>
      <c r="D40" s="20" t="str">
        <f>'INF GERAIS'!D40</f>
        <v>ARARIPINA</v>
      </c>
      <c r="E40" s="20" t="str">
        <f>'INF GERAIS'!E40</f>
        <v>PROJETO DE DRENAGEM DO MARTINS</v>
      </c>
      <c r="F40" s="20"/>
      <c r="G40" s="20"/>
      <c r="H40" s="20"/>
      <c r="I40" s="20"/>
      <c r="J40" s="1971" t="s">
        <v>172</v>
      </c>
      <c r="K40" s="13">
        <v>152</v>
      </c>
    </row>
    <row r="41" spans="2:11" s="127" customFormat="1" ht="50.15" customHeight="1" x14ac:dyDescent="0.35">
      <c r="B41" s="127" t="str">
        <f>'INF GERAIS'!B41&amp;IFERROR(IF(INDEX(APOIO!$A$5:$A$50,MATCH('INF GERAIS'!N41,APOIO!$B$5:$B$50,0))="NÃO",APOIO!$A$2&amp;"NÃO VÁLIDO",""),"")</f>
        <v>2014.0033
NÃO VÁLIDO</v>
      </c>
      <c r="C41" s="127" t="str">
        <f>'INF GERAIS'!C41</f>
        <v>SERTÃO DO ARARIPE</v>
      </c>
      <c r="D41" s="127" t="str">
        <f>'INF GERAIS'!D41</f>
        <v>ARARIPINA</v>
      </c>
      <c r="E41" s="127" t="str">
        <f>'INF GERAIS'!E41</f>
        <v>CONSTRUÇÃO DO GALPÃO PARA TRIAGEM DE RESÍDUOS SÓLIDOS DOMICILIARES</v>
      </c>
      <c r="J41" s="1971" t="s">
        <v>877</v>
      </c>
      <c r="K41" s="13"/>
    </row>
    <row r="42" spans="2:11" ht="50.15" customHeight="1" x14ac:dyDescent="0.35">
      <c r="B42" s="20" t="str">
        <f>'INF GERAIS'!B42&amp;IFERROR(IF(INDEX(APOIO!$A$5:$A$50,MATCH('INF GERAIS'!N42,APOIO!$B$5:$B$50,0))="NÃO",APOIO!$A$2&amp;"NÃO VÁLIDO",""),"")</f>
        <v>2014.0034</v>
      </c>
      <c r="C42" s="20" t="str">
        <f>'INF GERAIS'!C42</f>
        <v>SERTÃO DO MOXOTÓ</v>
      </c>
      <c r="D42" s="20" t="str">
        <f>'INF GERAIS'!D42</f>
        <v>ARCOVERDE</v>
      </c>
      <c r="E42" s="20" t="str">
        <f>'INF GERAIS'!E42</f>
        <v>CONSTRUÇÃO DA PRAÇA DA COHAB II</v>
      </c>
      <c r="F42" s="20"/>
      <c r="G42" s="20"/>
      <c r="H42" s="20"/>
      <c r="I42" s="20"/>
      <c r="J42" s="1971" t="s">
        <v>172</v>
      </c>
      <c r="K42" s="13">
        <v>163</v>
      </c>
    </row>
    <row r="43" spans="2:11" ht="50.15" customHeight="1" x14ac:dyDescent="0.35">
      <c r="B43" s="20" t="str">
        <f>'INF GERAIS'!B43&amp;IFERROR(IF(INDEX(APOIO!$A$5:$A$50,MATCH('INF GERAIS'!N43,APOIO!$B$5:$B$50,0))="NÃO",APOIO!$A$2&amp;"NÃO VÁLIDO",""),"")</f>
        <v>2014.0035</v>
      </c>
      <c r="C43" s="20" t="str">
        <f>'INF GERAIS'!C43</f>
        <v>SERTÃO DO MOXOTÓ</v>
      </c>
      <c r="D43" s="20" t="str">
        <f>'INF GERAIS'!D43</f>
        <v>ARCOVERDE</v>
      </c>
      <c r="E43" s="20" t="str">
        <f>'INF GERAIS'!E43</f>
        <v>REFORMA DA PRAÇA PRESIDENTE KENNEDY</v>
      </c>
      <c r="F43" s="20"/>
      <c r="G43" s="20"/>
      <c r="H43" s="20"/>
      <c r="I43" s="20"/>
      <c r="J43" s="1971" t="s">
        <v>172</v>
      </c>
      <c r="K43" s="13">
        <v>164</v>
      </c>
    </row>
    <row r="44" spans="2:11" ht="50.15" customHeight="1" x14ac:dyDescent="0.35">
      <c r="B44" s="20" t="str">
        <f>'INF GERAIS'!B44&amp;IFERROR(IF(INDEX(APOIO!$A$5:$A$50,MATCH('INF GERAIS'!N44,APOIO!$B$5:$B$50,0))="NÃO",APOIO!$A$2&amp;"NÃO VÁLIDO",""),"")</f>
        <v>2014.0036</v>
      </c>
      <c r="C44" s="20" t="str">
        <f>'INF GERAIS'!C44</f>
        <v>SERTÃO DO MOXOTÓ</v>
      </c>
      <c r="D44" s="20" t="str">
        <f>'INF GERAIS'!D44</f>
        <v>ARCOVERDE</v>
      </c>
      <c r="E44" s="20" t="str">
        <f>'INF GERAIS'!E44</f>
        <v>REFORMA DO CANTEIRO DA AV. ANTONIO JAPIASSU</v>
      </c>
      <c r="F44" s="20"/>
      <c r="G44" s="20"/>
      <c r="H44" s="20"/>
      <c r="I44" s="20"/>
      <c r="J44" s="1971" t="s">
        <v>172</v>
      </c>
      <c r="K44" s="13">
        <v>161</v>
      </c>
    </row>
    <row r="45" spans="2:11" ht="50.15" customHeight="1" x14ac:dyDescent="0.35">
      <c r="B45" s="20" t="str">
        <f>'INF GERAIS'!B45&amp;IFERROR(IF(INDEX(APOIO!$A$5:$A$50,MATCH('INF GERAIS'!N45,APOIO!$B$5:$B$50,0))="NÃO",APOIO!$A$2&amp;"NÃO VÁLIDO",""),"")</f>
        <v>2014.0037</v>
      </c>
      <c r="C45" s="20" t="str">
        <f>'INF GERAIS'!C45</f>
        <v>SERTÃO DO MOXOTÓ</v>
      </c>
      <c r="D45" s="20" t="str">
        <f>'INF GERAIS'!D45</f>
        <v>ARCOVERDE</v>
      </c>
      <c r="E45" s="20" t="str">
        <f>'INF GERAIS'!E45</f>
        <v>REVITALIZAÇÃO DA PRAÇA REDONDA</v>
      </c>
      <c r="F45" s="20"/>
      <c r="G45" s="20"/>
      <c r="H45" s="20"/>
      <c r="I45" s="20"/>
      <c r="J45" s="1971" t="s">
        <v>172</v>
      </c>
      <c r="K45" s="13">
        <v>162</v>
      </c>
    </row>
    <row r="46" spans="2:11" ht="50.15" customHeight="1" x14ac:dyDescent="0.35">
      <c r="B46" s="20" t="str">
        <f>'INF GERAIS'!B46&amp;IFERROR(IF(INDEX(APOIO!$A$5:$A$50,MATCH('INF GERAIS'!N46,APOIO!$B$5:$B$50,0))="NÃO",APOIO!$A$2&amp;"NÃO VÁLIDO",""),"")</f>
        <v>2014.0038</v>
      </c>
      <c r="C46" s="20" t="str">
        <f>'INF GERAIS'!C46</f>
        <v>AGRESTE CENTRAL</v>
      </c>
      <c r="D46" s="20" t="str">
        <f>'INF GERAIS'!D46</f>
        <v>BARRA DE GUABIRABA</v>
      </c>
      <c r="E46" s="20" t="str">
        <f>'INF GERAIS'!E46</f>
        <v>REFORMA E AMPLIAÇÃO DA UNIDADE MISTA PAULO VIANA DE QUEIROZ NO MUNICÍPIO DE BARRA DE GUABIRABA - PE</v>
      </c>
      <c r="F46" s="20"/>
      <c r="G46" s="20"/>
      <c r="H46" s="20"/>
      <c r="I46" s="20"/>
      <c r="J46" s="1971" t="s">
        <v>156</v>
      </c>
      <c r="K46" s="13">
        <v>171</v>
      </c>
    </row>
    <row r="47" spans="2:11" ht="50.15" customHeight="1" x14ac:dyDescent="0.35">
      <c r="B47" s="20" t="str">
        <f>'INF GERAIS'!B47&amp;IFERROR(IF(INDEX(APOIO!$A$5:$A$50,MATCH('INF GERAIS'!N47,APOIO!$B$5:$B$50,0))="NÃO",APOIO!$A$2&amp;"NÃO VÁLIDO",""),"")</f>
        <v>2014.0039</v>
      </c>
      <c r="C47" s="20" t="str">
        <f>'INF GERAIS'!C47</f>
        <v>AGRESTE CENTRAL</v>
      </c>
      <c r="D47" s="20" t="str">
        <f>'INF GERAIS'!D47</f>
        <v>BARRA DE GUABIRABA</v>
      </c>
      <c r="E47" s="20" t="str">
        <f>'INF GERAIS'!E47</f>
        <v>PAVIMENTAÇÃO DE RUAS NA SEDE DO MUNICÍPIO DE BARRA DE GUABIRABA-PE: AV. JUCELINO KUBSTCHEK, COMPLEMENTO DA RUA N. S. DAS DORES, RUA NOSSA SENHORA APARECIDA, RUA DA CADEIA, RUA SEVERINO SABINO DA SILVA, RUA SEVERINO MIGUEL, RUA 01 - MURO DE ARRIMO</v>
      </c>
      <c r="F47" s="20"/>
      <c r="G47" s="20"/>
      <c r="H47" s="20"/>
      <c r="I47" s="20"/>
      <c r="J47" s="1971" t="s">
        <v>172</v>
      </c>
      <c r="K47" s="13">
        <v>172</v>
      </c>
    </row>
    <row r="48" spans="2:11" ht="50.15" customHeight="1" x14ac:dyDescent="0.35">
      <c r="B48" s="20" t="str">
        <f>'INF GERAIS'!B48&amp;IFERROR(IF(INDEX(APOIO!$A$5:$A$50,MATCH('INF GERAIS'!N48,APOIO!$B$5:$B$50,0))="NÃO",APOIO!$A$2&amp;"NÃO VÁLIDO",""),"")</f>
        <v>2014.0040</v>
      </c>
      <c r="C48" s="20" t="str">
        <f>'INF GERAIS'!C48</f>
        <v>MATA SUL</v>
      </c>
      <c r="D48" s="20" t="str">
        <f>'INF GERAIS'!D48</f>
        <v>BARREIROS</v>
      </c>
      <c r="E48" s="20" t="str">
        <f>'INF GERAIS'!E48</f>
        <v>PAVIMENTAÇÃO EM PARALELEPIPEDO EM DIVERSAS RUAS DO MUNICIPIO( 31 RUAS)</v>
      </c>
      <c r="F48" s="20"/>
      <c r="G48" s="20"/>
      <c r="H48" s="20"/>
      <c r="I48" s="20"/>
      <c r="J48" s="1971" t="s">
        <v>172</v>
      </c>
      <c r="K48" s="13">
        <v>181</v>
      </c>
    </row>
    <row r="49" spans="2:11" ht="50.15" customHeight="1" x14ac:dyDescent="0.35">
      <c r="B49" s="20" t="str">
        <f>'INF GERAIS'!B49&amp;IFERROR(IF(INDEX(APOIO!$A$5:$A$50,MATCH('INF GERAIS'!N49,APOIO!$B$5:$B$50,0))="NÃO",APOIO!$A$2&amp;"NÃO VÁLIDO",""),"")</f>
        <v>2014.0041</v>
      </c>
      <c r="C49" s="20" t="str">
        <f>'INF GERAIS'!C49</f>
        <v>MATA SUL</v>
      </c>
      <c r="D49" s="20" t="str">
        <f>'INF GERAIS'!D49</f>
        <v>BARREIROS</v>
      </c>
      <c r="E49" s="20" t="str">
        <f>'INF GERAIS'!E49</f>
        <v>CAPEAMENTO ASFALTICO DAS RUAS DO MUNICIPIO</v>
      </c>
      <c r="F49" s="20"/>
      <c r="G49" s="20"/>
      <c r="H49" s="20"/>
      <c r="I49" s="20"/>
      <c r="J49" s="1971" t="s">
        <v>172</v>
      </c>
      <c r="K49" s="13">
        <v>182</v>
      </c>
    </row>
    <row r="50" spans="2:11" ht="50.15" customHeight="1" x14ac:dyDescent="0.35">
      <c r="B50" s="20" t="str">
        <f>'INF GERAIS'!B50&amp;IFERROR(IF(INDEX(APOIO!$A$5:$A$50,MATCH('INF GERAIS'!N50,APOIO!$B$5:$B$50,0))="NÃO",APOIO!$A$2&amp;"NÃO VÁLIDO",""),"")</f>
        <v>2014.0042</v>
      </c>
      <c r="C50" s="20" t="str">
        <f>'INF GERAIS'!C50</f>
        <v>MATA SUL</v>
      </c>
      <c r="D50" s="20" t="str">
        <f>'INF GERAIS'!D50</f>
        <v>BELÉM DE MARIA</v>
      </c>
      <c r="E50" s="20" t="str">
        <f>'INF GERAIS'!E50</f>
        <v>PAVIMENTAÇÃO EM PARALELEPÍPEDOS GRANITICOS DO ACESSO A BATATEIRA</v>
      </c>
      <c r="F50" s="20"/>
      <c r="G50" s="20"/>
      <c r="H50" s="20"/>
      <c r="I50" s="20"/>
      <c r="J50" s="1971" t="s">
        <v>172</v>
      </c>
      <c r="K50" s="13">
        <v>191</v>
      </c>
    </row>
    <row r="51" spans="2:11" ht="50.15" customHeight="1" x14ac:dyDescent="0.35">
      <c r="B51" s="20" t="str">
        <f>'INF GERAIS'!B51&amp;IFERROR(IF(INDEX(APOIO!$A$5:$A$50,MATCH('INF GERAIS'!N51,APOIO!$B$5:$B$50,0))="NÃO",APOIO!$A$2&amp;"NÃO VÁLIDO",""),"")</f>
        <v>2014.0043</v>
      </c>
      <c r="C51" s="20" t="str">
        <f>'INF GERAIS'!C51</f>
        <v>MATA SUL</v>
      </c>
      <c r="D51" s="20" t="str">
        <f>'INF GERAIS'!D51</f>
        <v>BELÉM DE MARIA</v>
      </c>
      <c r="E51" s="20" t="str">
        <f>'INF GERAIS'!E51</f>
        <v>REFORMA DO MURO E AMPLIAÇÃO  DO CEMITÉRIO DO DISTRITO DE BATATEIRA</v>
      </c>
      <c r="F51" s="20"/>
      <c r="G51" s="20"/>
      <c r="H51" s="20"/>
      <c r="I51" s="20"/>
      <c r="J51" s="1971" t="s">
        <v>172</v>
      </c>
      <c r="K51" s="13">
        <v>192</v>
      </c>
    </row>
    <row r="52" spans="2:11" ht="50.15" customHeight="1" x14ac:dyDescent="0.35">
      <c r="B52" s="20" t="str">
        <f>'INF GERAIS'!B52&amp;IFERROR(IF(INDEX(APOIO!$A$5:$A$50,MATCH('INF GERAIS'!N52,APOIO!$B$5:$B$50,0))="NÃO",APOIO!$A$2&amp;"NÃO VÁLIDO",""),"")</f>
        <v>2014.0044</v>
      </c>
      <c r="C52" s="20" t="str">
        <f>'INF GERAIS'!C52</f>
        <v>MATA SUL</v>
      </c>
      <c r="D52" s="20" t="str">
        <f>'INF GERAIS'!D52</f>
        <v>BELÉM DE MARIA</v>
      </c>
      <c r="E52" s="20" t="str">
        <f>'INF GERAIS'!E52</f>
        <v>REFORMA E AMPLIAÇÃO DO MURO DO CEMITÉRIO NA SEDE DO MUNICÍPIO</v>
      </c>
      <c r="F52" s="20"/>
      <c r="G52" s="20"/>
      <c r="H52" s="20"/>
      <c r="I52" s="20"/>
      <c r="J52" s="1971" t="s">
        <v>172</v>
      </c>
      <c r="K52" s="13">
        <v>193</v>
      </c>
    </row>
    <row r="53" spans="2:11" ht="50.15" customHeight="1" x14ac:dyDescent="0.35">
      <c r="B53" s="20" t="str">
        <f>'INF GERAIS'!B53&amp;IFERROR(IF(INDEX(APOIO!$A$5:$A$50,MATCH('INF GERAIS'!N53,APOIO!$B$5:$B$50,0))="NÃO",APOIO!$A$2&amp;"NÃO VÁLIDO",""),"")</f>
        <v>2014.0045</v>
      </c>
      <c r="C53" s="20" t="str">
        <f>'INF GERAIS'!C53</f>
        <v>SERTÃO DE ITAPARICA</v>
      </c>
      <c r="D53" s="20" t="str">
        <f>'INF GERAIS'!D53</f>
        <v>BELÉM DE SÃO FRANCISCO</v>
      </c>
      <c r="E53" s="20" t="str">
        <f>'INF GERAIS'!E53</f>
        <v>PAVIMENTAÇÃO EM PEDRAS GRANÍTICAS DE DIVERSAS RUAS NA SEDE DO MUNICÍPIO E NO POVOADO DE CACHAUÍ DE BAIXO (ZONA RURAL) (11 RUAS)</v>
      </c>
      <c r="F53" s="20"/>
      <c r="G53" s="20"/>
      <c r="H53" s="20"/>
      <c r="I53" s="20"/>
      <c r="J53" s="1971" t="s">
        <v>172</v>
      </c>
      <c r="K53" s="13">
        <v>201</v>
      </c>
    </row>
    <row r="54" spans="2:11" ht="50.15" customHeight="1" x14ac:dyDescent="0.35">
      <c r="B54" s="20" t="str">
        <f>'INF GERAIS'!B54&amp;IFERROR(IF(INDEX(APOIO!$A$5:$A$50,MATCH('INF GERAIS'!N54,APOIO!$B$5:$B$50,0))="NÃO",APOIO!$A$2&amp;"NÃO VÁLIDO",""),"")</f>
        <v>2014.0046</v>
      </c>
      <c r="C54" s="20" t="str">
        <f>'INF GERAIS'!C54</f>
        <v>AGRESTE CENTRAL</v>
      </c>
      <c r="D54" s="20" t="str">
        <f>'INF GERAIS'!D54</f>
        <v>BELO JARDIM</v>
      </c>
      <c r="E54" s="20" t="str">
        <f>'INF GERAIS'!E54</f>
        <v>CAPEAMENTO ASFÁLTICO DE DIVERSAS RUAS</v>
      </c>
      <c r="F54" s="20"/>
      <c r="G54" s="20"/>
      <c r="H54" s="20"/>
      <c r="I54" s="20"/>
      <c r="J54" s="1971" t="s">
        <v>172</v>
      </c>
      <c r="K54" s="13">
        <v>211</v>
      </c>
    </row>
    <row r="55" spans="2:11" ht="50.15" customHeight="1" x14ac:dyDescent="0.35">
      <c r="B55" s="20" t="str">
        <f>'INF GERAIS'!B55&amp;IFERROR(IF(INDEX(APOIO!$A$5:$A$50,MATCH('INF GERAIS'!N55,APOIO!$B$5:$B$50,0))="NÃO",APOIO!$A$2&amp;"NÃO VÁLIDO",""),"")</f>
        <v>2014.0047
NÃO VÁLIDO</v>
      </c>
      <c r="C55" s="20" t="str">
        <f>'INF GERAIS'!C55</f>
        <v>AGRESTE CENTRAL</v>
      </c>
      <c r="D55" s="20" t="str">
        <f>'INF GERAIS'!D55</f>
        <v>BELO JARDIM</v>
      </c>
      <c r="E55" s="20" t="str">
        <f>'INF GERAIS'!E55</f>
        <v>APOIO A IMPLANTAÇÃO DE INFRA-ESTRUTURA URBANA NO MUNICÍPIO DE BELO JARDIM-PE - PAVIMENTAÇÃO EM TSD DE DIVERSAS RUAS NO MUNICÍPIO</v>
      </c>
      <c r="F55" s="20"/>
      <c r="G55" s="20"/>
      <c r="H55" s="20"/>
      <c r="I55" s="20"/>
      <c r="J55" s="1971">
        <v>0</v>
      </c>
      <c r="K55" s="13" t="s">
        <v>153</v>
      </c>
    </row>
    <row r="56" spans="2:11" ht="50.15" customHeight="1" x14ac:dyDescent="0.35">
      <c r="B56" s="20" t="str">
        <f>'INF GERAIS'!B56&amp;IFERROR(IF(INDEX(APOIO!$A$5:$A$50,MATCH('INF GERAIS'!N56,APOIO!$B$5:$B$50,0))="NÃO",APOIO!$A$2&amp;"NÃO VÁLIDO",""),"")</f>
        <v>2014.0048</v>
      </c>
      <c r="C56" s="20" t="str">
        <f>'INF GERAIS'!C56</f>
        <v>AGRESTE CENTRAL</v>
      </c>
      <c r="D56" s="20" t="str">
        <f>'INF GERAIS'!D56</f>
        <v>BELO JARDIM</v>
      </c>
      <c r="E56" s="20" t="str">
        <f>'INF GERAIS'!E56</f>
        <v>CONSTRUÇÃO DE PARQUE AMBIENTAL NO MUNICÍPIO DE BELO JARDIM - PE</v>
      </c>
      <c r="F56" s="20"/>
      <c r="G56" s="20"/>
      <c r="H56" s="20"/>
      <c r="I56" s="20"/>
      <c r="J56" s="1971" t="s">
        <v>172</v>
      </c>
      <c r="K56" s="13">
        <v>212</v>
      </c>
    </row>
    <row r="57" spans="2:11" ht="50.15" customHeight="1" x14ac:dyDescent="0.35">
      <c r="B57" s="20" t="str">
        <f>'INF GERAIS'!B57&amp;IFERROR(IF(INDEX(APOIO!$A$5:$A$50,MATCH('INF GERAIS'!N57,APOIO!$B$5:$B$50,0))="NÃO",APOIO!$A$2&amp;"NÃO VÁLIDO",""),"")</f>
        <v>2014.0049</v>
      </c>
      <c r="C57" s="20" t="str">
        <f>'INF GERAIS'!C57</f>
        <v>AGRESTE CENTRAL</v>
      </c>
      <c r="D57" s="20" t="str">
        <f>'INF GERAIS'!D57</f>
        <v>BELO JARDIM</v>
      </c>
      <c r="E57" s="20" t="str">
        <f>'INF GERAIS'!E57</f>
        <v>APOIO À IMPLANTAÇÃO DE INFRA-ESTRUTURA URBANA NO MUNICÍPIO DE BELO JARDIM - PE 
(CONSTRUÇÃO DE PRAÇA DE ALIMENTAÇÃO E ÁREA DE RECREAÇÃO)</v>
      </c>
      <c r="F57" s="20"/>
      <c r="G57" s="20"/>
      <c r="H57" s="20"/>
      <c r="I57" s="20"/>
      <c r="J57" s="1971" t="s">
        <v>172</v>
      </c>
      <c r="K57" s="13">
        <v>213</v>
      </c>
    </row>
    <row r="58" spans="2:11" ht="50.15" customHeight="1" x14ac:dyDescent="0.35">
      <c r="B58" s="20" t="str">
        <f>'INF GERAIS'!B58&amp;IFERROR(IF(INDEX(APOIO!$A$5:$A$50,MATCH('INF GERAIS'!N58,APOIO!$B$5:$B$50,0))="NÃO",APOIO!$A$2&amp;"NÃO VÁLIDO",""),"")</f>
        <v>2014.0050</v>
      </c>
      <c r="C58" s="20" t="str">
        <f>'INF GERAIS'!C58</f>
        <v>AGRESTE CENTRAL</v>
      </c>
      <c r="D58" s="20" t="str">
        <f>'INF GERAIS'!D58</f>
        <v>BELO JARDIM</v>
      </c>
      <c r="E58" s="20" t="str">
        <f>'INF GERAIS'!E58</f>
        <v>APOIO À IMPLANTAÇÃO DE INFRA-ESTRUTURA URBANA NO MUNICÍPIO DE BELO JARDIM - PE 
PAVIMENTAÇÃO DE VIAS EM PARALELEPÍPEDOS GRANITICOS NOS POVOADOS XUCURU E SERRA DOS VENTOS, MUNICÍPIO DE BELO JARDIM - PE</v>
      </c>
      <c r="F58" s="20"/>
      <c r="G58" s="20"/>
      <c r="H58" s="20"/>
      <c r="I58" s="20"/>
      <c r="J58" s="1971" t="s">
        <v>172</v>
      </c>
      <c r="K58" s="13">
        <v>214</v>
      </c>
    </row>
    <row r="59" spans="2:11" ht="50.15" customHeight="1" x14ac:dyDescent="0.35">
      <c r="B59" s="20" t="str">
        <f>'INF GERAIS'!B59&amp;IFERROR(IF(INDEX(APOIO!$A$5:$A$50,MATCH('INF GERAIS'!N59,APOIO!$B$5:$B$50,0))="NÃO",APOIO!$A$2&amp;"NÃO VÁLIDO",""),"")</f>
        <v>2014.0051</v>
      </c>
      <c r="C59" s="20" t="str">
        <f>'INF GERAIS'!C59</f>
        <v>AGRESTE CENTRAL</v>
      </c>
      <c r="D59" s="20" t="str">
        <f>'INF GERAIS'!D59</f>
        <v>BELO JARDIM</v>
      </c>
      <c r="E59" s="20" t="str">
        <f>'INF GERAIS'!E59</f>
        <v>REQUALIFICAÇÃO DA AVENIDA PAULO GUERRA</v>
      </c>
      <c r="F59" s="20"/>
      <c r="G59" s="20"/>
      <c r="H59" s="20"/>
      <c r="I59" s="20"/>
      <c r="J59" s="1971" t="s">
        <v>172</v>
      </c>
      <c r="K59" s="13">
        <v>215</v>
      </c>
    </row>
    <row r="60" spans="2:11" ht="50.15" customHeight="1" x14ac:dyDescent="0.35">
      <c r="B60" s="20" t="str">
        <f>'INF GERAIS'!B60&amp;IFERROR(IF(INDEX(APOIO!$A$5:$A$50,MATCH('INF GERAIS'!N60,APOIO!$B$5:$B$50,0))="NÃO",APOIO!$A$2&amp;"NÃO VÁLIDO",""),"")</f>
        <v>2014.0052</v>
      </c>
      <c r="C60" s="20" t="str">
        <f>'INF GERAIS'!C60</f>
        <v>SERTÃO DO MOXOTÓ</v>
      </c>
      <c r="D60" s="20" t="str">
        <f>'INF GERAIS'!D60</f>
        <v>BETÂNIA</v>
      </c>
      <c r="E60" s="20" t="str">
        <f>'INF GERAIS'!E60</f>
        <v>CONSTRUÇÃO DE PRAÇA PÚBLICA PARA LAZER</v>
      </c>
      <c r="F60" s="20"/>
      <c r="G60" s="20"/>
      <c r="H60" s="20"/>
      <c r="I60" s="20"/>
      <c r="J60" s="1971" t="s">
        <v>172</v>
      </c>
      <c r="K60" s="13">
        <v>221</v>
      </c>
    </row>
    <row r="61" spans="2:11" ht="50.15" customHeight="1" x14ac:dyDescent="0.35">
      <c r="B61" s="20" t="str">
        <f>'INF GERAIS'!B61&amp;IFERROR(IF(INDEX(APOIO!$A$5:$A$50,MATCH('INF GERAIS'!N61,APOIO!$B$5:$B$50,0))="NÃO",APOIO!$A$2&amp;"NÃO VÁLIDO",""),"")</f>
        <v>2014.0053</v>
      </c>
      <c r="C61" s="20" t="str">
        <f>'INF GERAIS'!C61</f>
        <v>AGRESTE CENTRAL</v>
      </c>
      <c r="D61" s="20" t="str">
        <f>'INF GERAIS'!D61</f>
        <v>BEZERROS</v>
      </c>
      <c r="E61" s="20" t="str">
        <f>'INF GERAIS'!E61</f>
        <v>PAVIMENTAÇÃO DE DIVERSAS RUAS (40 RUAS)</v>
      </c>
      <c r="F61" s="20"/>
      <c r="G61" s="20"/>
      <c r="H61" s="20"/>
      <c r="I61" s="20"/>
      <c r="J61" s="1971" t="s">
        <v>172</v>
      </c>
      <c r="K61" s="13">
        <v>231</v>
      </c>
    </row>
    <row r="62" spans="2:11" ht="50.15" customHeight="1" x14ac:dyDescent="0.35">
      <c r="B62" s="20" t="str">
        <f>'INF GERAIS'!B62&amp;IFERROR(IF(INDEX(APOIO!$A$5:$A$50,MATCH('INF GERAIS'!N62,APOIO!$B$5:$B$50,0))="NÃO",APOIO!$A$2&amp;"NÃO VÁLIDO",""),"")</f>
        <v>2014.0054</v>
      </c>
      <c r="C62" s="20" t="str">
        <f>'INF GERAIS'!C62</f>
        <v>AGRESTE CENTRAL</v>
      </c>
      <c r="D62" s="20" t="str">
        <f>'INF GERAIS'!D62</f>
        <v>BEZERROS</v>
      </c>
      <c r="E62" s="20" t="str">
        <f>'INF GERAIS'!E62</f>
        <v>CONSTRUÇÃO DO TERMINAL ALTERNATIVO DE TRANSPORTE DE PASSAGEIROS</v>
      </c>
      <c r="F62" s="20"/>
      <c r="G62" s="20"/>
      <c r="H62" s="20"/>
      <c r="I62" s="20"/>
      <c r="J62" s="1971" t="s">
        <v>172</v>
      </c>
      <c r="K62" s="13">
        <v>232</v>
      </c>
    </row>
    <row r="63" spans="2:11" ht="50.15" customHeight="1" x14ac:dyDescent="0.35">
      <c r="B63" s="20" t="str">
        <f>'INF GERAIS'!B63&amp;IFERROR(IF(INDEX(APOIO!$A$5:$A$50,MATCH('INF GERAIS'!N63,APOIO!$B$5:$B$50,0))="NÃO",APOIO!$A$2&amp;"NÃO VÁLIDO",""),"")</f>
        <v>2014.0055</v>
      </c>
      <c r="C63" s="20" t="str">
        <f>'INF GERAIS'!C63</f>
        <v>SERTÃO DO ARARIPE</v>
      </c>
      <c r="D63" s="20" t="str">
        <f>'INF GERAIS'!D63</f>
        <v>BODOCÓ</v>
      </c>
      <c r="E63" s="20" t="str">
        <f>'INF GERAIS'!E63</f>
        <v xml:space="preserve">PAVIMENTAÇÃO EM PARALELEPÍPEDOS GRANÍTICOS  NA SEDE DO MUNICÍPIO( 24 RUAS) </v>
      </c>
      <c r="F63" s="20"/>
      <c r="G63" s="20"/>
      <c r="H63" s="20"/>
      <c r="I63" s="20"/>
      <c r="J63" s="1971" t="s">
        <v>844</v>
      </c>
      <c r="K63" s="13">
        <v>241</v>
      </c>
    </row>
    <row r="64" spans="2:11" ht="50.15" customHeight="1" x14ac:dyDescent="0.35">
      <c r="B64" s="20" t="str">
        <f>'INF GERAIS'!B64&amp;IFERROR(IF(INDEX(APOIO!$A$5:$A$50,MATCH('INF GERAIS'!N64,APOIO!$B$5:$B$50,0))="NÃO",APOIO!$A$2&amp;"NÃO VÁLIDO",""),"")</f>
        <v>2014.0056</v>
      </c>
      <c r="C64" s="20" t="str">
        <f>'INF GERAIS'!C64</f>
        <v>AGRESTE MERIDIONAL</v>
      </c>
      <c r="D64" s="20" t="str">
        <f>'INF GERAIS'!D64</f>
        <v>BOM CONSELHO</v>
      </c>
      <c r="E64" s="20" t="str">
        <f>'INF GERAIS'!E64</f>
        <v>CONSTRUÇÃO DE PAVIMENTAÇÃO COM PARALELEPÍPEDOS, EM RUAS, NO MUNICÍPIO DE BOM CONSELHO - PE</v>
      </c>
      <c r="F64" s="20"/>
      <c r="G64" s="20"/>
      <c r="H64" s="20"/>
      <c r="I64" s="20"/>
      <c r="J64" s="1971" t="s">
        <v>172</v>
      </c>
      <c r="K64" s="13">
        <v>251</v>
      </c>
    </row>
    <row r="65" spans="2:11" ht="50.15" customHeight="1" x14ac:dyDescent="0.35">
      <c r="B65" s="20" t="str">
        <f>'INF GERAIS'!B65&amp;IFERROR(IF(INDEX(APOIO!$A$5:$A$50,MATCH('INF GERAIS'!N65,APOIO!$B$5:$B$50,0))="NÃO",APOIO!$A$2&amp;"NÃO VÁLIDO",""),"")</f>
        <v>2014.0057</v>
      </c>
      <c r="C65" s="20" t="str">
        <f>'INF GERAIS'!C65</f>
        <v>AGRESTE MERIDIONAL</v>
      </c>
      <c r="D65" s="20" t="str">
        <f>'INF GERAIS'!D65</f>
        <v>BOM CONSELHO</v>
      </c>
      <c r="E65" s="20" t="str">
        <f>'INF GERAIS'!E65</f>
        <v xml:space="preserve">CONSTRUÇÃO DE SISTEMA DE ABASTECIMENTO DE ÁGUA NO POVOADO DE LAGOA DE SÃO JOSÉ </v>
      </c>
      <c r="F65" s="20"/>
      <c r="G65" s="20"/>
      <c r="H65" s="20"/>
      <c r="I65" s="20"/>
      <c r="J65" s="1971" t="s">
        <v>177</v>
      </c>
      <c r="K65" s="13">
        <v>252</v>
      </c>
    </row>
    <row r="66" spans="2:11" ht="50.15" customHeight="1" x14ac:dyDescent="0.35">
      <c r="B66" s="20" t="str">
        <f>'INF GERAIS'!B66&amp;IFERROR(IF(INDEX(APOIO!$A$5:$A$50,MATCH('INF GERAIS'!N66,APOIO!$B$5:$B$50,0))="NÃO",APOIO!$A$2&amp;"NÃO VÁLIDO",""),"")</f>
        <v>2014.0058
NÃO VÁLIDO</v>
      </c>
      <c r="C66" s="20" t="str">
        <f>'INF GERAIS'!C66</f>
        <v>AGRESTE SETENTRIONAL</v>
      </c>
      <c r="D66" s="20" t="str">
        <f>'INF GERAIS'!D66</f>
        <v>BOM JARDIM</v>
      </c>
      <c r="E66" s="20" t="str">
        <f>'INF GERAIS'!E66</f>
        <v xml:space="preserve">CONSTRUÇÃO DE 10 (DEZ) POÇOS ARTESIANOS EM DIVERSAS LOCALIDADES DA ZONA RURAL DO MUNICÍPIO </v>
      </c>
      <c r="F66" s="20"/>
      <c r="G66" s="20"/>
      <c r="H66" s="20"/>
      <c r="I66" s="20"/>
      <c r="J66" s="1971">
        <v>0</v>
      </c>
      <c r="K66" s="13">
        <v>264</v>
      </c>
    </row>
    <row r="67" spans="2:11" ht="50.15" customHeight="1" x14ac:dyDescent="0.35">
      <c r="B67" s="20" t="str">
        <f>'INF GERAIS'!B67&amp;IFERROR(IF(INDEX(APOIO!$A$5:$A$50,MATCH('INF GERAIS'!N67,APOIO!$B$5:$B$50,0))="NÃO",APOIO!$A$2&amp;"NÃO VÁLIDO",""),"")</f>
        <v>2014.0059</v>
      </c>
      <c r="C67" s="20" t="str">
        <f>'INF GERAIS'!C67</f>
        <v>AGRESTE SETENTRIONAL</v>
      </c>
      <c r="D67" s="20" t="str">
        <f>'INF GERAIS'!D67</f>
        <v>BOM JARDIM</v>
      </c>
      <c r="E67" s="20" t="str">
        <f>'INF GERAIS'!E67</f>
        <v>PAVIMENTAÇÃO, DRENAGEM E SINALIZAÇÃO DO PROLONGAMENTO DA RUA PRINCIPAL DO SÍTIO ALTOS</v>
      </c>
      <c r="F67" s="20"/>
      <c r="G67" s="20"/>
      <c r="H67" s="20"/>
      <c r="I67" s="20"/>
      <c r="J67" s="1971" t="s">
        <v>172</v>
      </c>
      <c r="K67" s="13">
        <v>266</v>
      </c>
    </row>
    <row r="68" spans="2:11" ht="50.15" customHeight="1" x14ac:dyDescent="0.35">
      <c r="B68" s="20" t="str">
        <f>'INF GERAIS'!B68&amp;IFERROR(IF(INDEX(APOIO!$A$5:$A$50,MATCH('INF GERAIS'!N68,APOIO!$B$5:$B$50,0))="NÃO",APOIO!$A$2&amp;"NÃO VÁLIDO",""),"")</f>
        <v>2014.0060</v>
      </c>
      <c r="C68" s="20" t="str">
        <f>'INF GERAIS'!C68</f>
        <v>AGRESTE SETENTRIONAL</v>
      </c>
      <c r="D68" s="20" t="str">
        <f>'INF GERAIS'!D68</f>
        <v>BOM JARDIM</v>
      </c>
      <c r="E68" s="20" t="str">
        <f>'INF GERAIS'!E68</f>
        <v>PAVIMENTAÇÃO, DRENAGEM E SINALIZAÇÃO DA RUA DA VAQUEJADA, LOCALIZADA NO DISTRITO DE UMARI</v>
      </c>
      <c r="F68" s="20"/>
      <c r="G68" s="20"/>
      <c r="H68" s="20"/>
      <c r="I68" s="20"/>
      <c r="J68" s="1971" t="s">
        <v>172</v>
      </c>
      <c r="K68" s="13">
        <v>265</v>
      </c>
    </row>
    <row r="69" spans="2:11" ht="50.15" customHeight="1" x14ac:dyDescent="0.35">
      <c r="B69" s="20" t="str">
        <f>'INF GERAIS'!B69&amp;IFERROR(IF(INDEX(APOIO!$A$5:$A$50,MATCH('INF GERAIS'!N69,APOIO!$B$5:$B$50,0))="NÃO",APOIO!$A$2&amp;"NÃO VÁLIDO",""),"")</f>
        <v>2014.0061</v>
      </c>
      <c r="C69" s="20" t="str">
        <f>'INF GERAIS'!C69</f>
        <v>AGRESTE SETENTRIONAL</v>
      </c>
      <c r="D69" s="20" t="str">
        <f>'INF GERAIS'!D69</f>
        <v>BOM JARDIM</v>
      </c>
      <c r="E69" s="20" t="str">
        <f>'INF GERAIS'!E69</f>
        <v>PAVIMENTAÇÃO, DRENAGEM, CONTENÇÃO E SINALIZAÇÃO DE DIVERSAS RUAS NO LOTEAMENTO PARANÁ, DISTRITO DE BIZARRA ( 13 RUAS)</v>
      </c>
      <c r="F69" s="20"/>
      <c r="G69" s="20"/>
      <c r="H69" s="20"/>
      <c r="I69" s="20"/>
      <c r="J69" s="1971" t="s">
        <v>172</v>
      </c>
      <c r="K69" s="13">
        <v>261</v>
      </c>
    </row>
    <row r="70" spans="2:11" ht="50.15" customHeight="1" x14ac:dyDescent="0.35">
      <c r="B70" s="20" t="str">
        <f>'INF GERAIS'!B70&amp;IFERROR(IF(INDEX(APOIO!$A$5:$A$50,MATCH('INF GERAIS'!N70,APOIO!$B$5:$B$50,0))="NÃO",APOIO!$A$2&amp;"NÃO VÁLIDO",""),"")</f>
        <v>2014.0062</v>
      </c>
      <c r="C70" s="20" t="str">
        <f>'INF GERAIS'!C70</f>
        <v>AGRESTE SETENTRIONAL</v>
      </c>
      <c r="D70" s="20" t="str">
        <f>'INF GERAIS'!D70</f>
        <v>BOM JARDIM</v>
      </c>
      <c r="E70" s="20" t="str">
        <f>'INF GERAIS'!E70</f>
        <v>PAVIMENTAÇÃO, DRENAGEM E SINALIZAÇÃO DA RUA JATOBÁ, RUA ROBERTO LEONARDO DE OLIVEIRA E RUAS CASTELO BRANCO 02, CASTELO BRANCO 04 E CASTELO BRANCO 05, NO CENTRO ( 5 RUAS)</v>
      </c>
      <c r="F70" s="20"/>
      <c r="G70" s="20"/>
      <c r="H70" s="20"/>
      <c r="I70" s="20"/>
      <c r="J70" s="1971" t="s">
        <v>172</v>
      </c>
      <c r="K70" s="13">
        <v>262</v>
      </c>
    </row>
    <row r="71" spans="2:11" ht="50.15" customHeight="1" x14ac:dyDescent="0.35">
      <c r="B71" s="20" t="str">
        <f>'INF GERAIS'!B71&amp;IFERROR(IF(INDEX(APOIO!$A$5:$A$50,MATCH('INF GERAIS'!N71,APOIO!$B$5:$B$50,0))="NÃO",APOIO!$A$2&amp;"NÃO VÁLIDO",""),"")</f>
        <v>2014.0063</v>
      </c>
      <c r="C71" s="20" t="str">
        <f>'INF GERAIS'!C71</f>
        <v>AGRESTE SETENTRIONAL</v>
      </c>
      <c r="D71" s="20" t="str">
        <f>'INF GERAIS'!D71</f>
        <v>BOM JARDIM</v>
      </c>
      <c r="E71" s="20" t="str">
        <f>'INF GERAIS'!E71</f>
        <v>CONSTRUÇÃO DA PRAÇA BEIRA RIO E CONSTRUÇÃO DA PRAÇA CAIS DA ESTAÇÃO</v>
      </c>
      <c r="F71" s="20"/>
      <c r="G71" s="20"/>
      <c r="H71" s="20"/>
      <c r="I71" s="20"/>
      <c r="J71" s="1971" t="s">
        <v>172</v>
      </c>
      <c r="K71" s="13">
        <v>263</v>
      </c>
    </row>
    <row r="72" spans="2:11" ht="50.15" customHeight="1" x14ac:dyDescent="0.35">
      <c r="B72" s="20" t="str">
        <f>'INF GERAIS'!B72&amp;IFERROR(IF(INDEX(APOIO!$A$5:$A$50,MATCH('INF GERAIS'!N72,APOIO!$B$5:$B$50,0))="NÃO",APOIO!$A$2&amp;"NÃO VÁLIDO",""),"")</f>
        <v>2014.0064</v>
      </c>
      <c r="C72" s="20" t="str">
        <f>'INF GERAIS'!C72</f>
        <v>AGRESTE CENTRAL</v>
      </c>
      <c r="D72" s="20" t="str">
        <f>'INF GERAIS'!D72</f>
        <v>BONITO</v>
      </c>
      <c r="E72" s="20" t="str">
        <f>'INF GERAIS'!E72</f>
        <v>BONITO SEDE 2</v>
      </c>
      <c r="F72" s="20"/>
      <c r="G72" s="20"/>
      <c r="H72" s="20"/>
      <c r="I72" s="20"/>
      <c r="J72" s="1971" t="s">
        <v>172</v>
      </c>
      <c r="K72" s="13">
        <v>271</v>
      </c>
    </row>
    <row r="73" spans="2:11" ht="50.15" customHeight="1" x14ac:dyDescent="0.35">
      <c r="B73" s="20" t="str">
        <f>'INF GERAIS'!B73&amp;IFERROR(IF(INDEX(APOIO!$A$5:$A$50,MATCH('INF GERAIS'!N73,APOIO!$B$5:$B$50,0))="NÃO",APOIO!$A$2&amp;"NÃO VÁLIDO",""),"")</f>
        <v>2014.0065</v>
      </c>
      <c r="C73" s="20" t="str">
        <f>'INF GERAIS'!C73</f>
        <v>AGRESTE CENTRAL</v>
      </c>
      <c r="D73" s="20" t="str">
        <f>'INF GERAIS'!D73</f>
        <v>BONITO</v>
      </c>
      <c r="E73" s="20" t="str">
        <f>'INF GERAIS'!E73</f>
        <v>DISTRITOS PAVIMENTADOS</v>
      </c>
      <c r="F73" s="20"/>
      <c r="G73" s="20"/>
      <c r="H73" s="20"/>
      <c r="I73" s="20"/>
      <c r="J73" s="1971" t="s">
        <v>172</v>
      </c>
      <c r="K73" s="13">
        <v>272</v>
      </c>
    </row>
    <row r="74" spans="2:11" ht="50.15" customHeight="1" x14ac:dyDescent="0.35">
      <c r="B74" s="20" t="str">
        <f>'INF GERAIS'!B74&amp;IFERROR(IF(INDEX(APOIO!$A$5:$A$50,MATCH('INF GERAIS'!N74,APOIO!$B$5:$B$50,0))="NÃO",APOIO!$A$2&amp;"NÃO VÁLIDO",""),"")</f>
        <v>2014.0066</v>
      </c>
      <c r="C74" s="20" t="str">
        <f>'INF GERAIS'!C74</f>
        <v>AGRESTE MERIDIONAL</v>
      </c>
      <c r="D74" s="20" t="str">
        <f>'INF GERAIS'!D74</f>
        <v>BREJÃO</v>
      </c>
      <c r="E74" s="20" t="str">
        <f>'INF GERAIS'!E74</f>
        <v>RECUPERAÇÃO DA CALÇADA DA RUA JOSÉ INÁCIO DOS SANTOS</v>
      </c>
      <c r="F74" s="20"/>
      <c r="G74" s="20"/>
      <c r="H74" s="20"/>
      <c r="I74" s="20"/>
      <c r="J74" s="1971" t="s">
        <v>172</v>
      </c>
      <c r="K74" s="13">
        <v>282</v>
      </c>
    </row>
    <row r="75" spans="2:11" ht="50.15" customHeight="1" x14ac:dyDescent="0.35">
      <c r="B75" s="20" t="str">
        <f>'INF GERAIS'!B75&amp;IFERROR(IF(INDEX(APOIO!$A$5:$A$50,MATCH('INF GERAIS'!N75,APOIO!$B$5:$B$50,0))="NÃO",APOIO!$A$2&amp;"NÃO VÁLIDO",""),"")</f>
        <v>2014.0067</v>
      </c>
      <c r="C75" s="20" t="str">
        <f>'INF GERAIS'!C75</f>
        <v>AGRESTE MERIDIONAL</v>
      </c>
      <c r="D75" s="20" t="str">
        <f>'INF GERAIS'!D75</f>
        <v>BREJÃO</v>
      </c>
      <c r="E75" s="20" t="str">
        <f>'INF GERAIS'!E75</f>
        <v>REFORMA E URBANIZAÇÃO DO ACESSO PRINCIPAL DE BREJÃO</v>
      </c>
      <c r="F75" s="20"/>
      <c r="G75" s="20"/>
      <c r="H75" s="20"/>
      <c r="I75" s="20"/>
      <c r="J75" s="1971" t="s">
        <v>172</v>
      </c>
      <c r="K75" s="13">
        <v>281</v>
      </c>
    </row>
    <row r="76" spans="2:11" s="945" customFormat="1" ht="50.15" customHeight="1" x14ac:dyDescent="0.35">
      <c r="B76" s="945" t="str">
        <f>'INF GERAIS'!B76&amp;IFERROR(IF(INDEX(APOIO!$A$5:$A$50,MATCH('INF GERAIS'!N76,APOIO!$B$5:$B$50,0))="NÃO",APOIO!$A$2&amp;"NÃO VÁLIDO",""),"")</f>
        <v>2014.0434</v>
      </c>
      <c r="C76" s="945" t="str">
        <f>'INF GERAIS'!C76</f>
        <v>AGRESTE MERIDIONAL</v>
      </c>
      <c r="D76" s="945" t="str">
        <f>'INF GERAIS'!D76</f>
        <v>BREJÃO</v>
      </c>
      <c r="E76" s="945" t="str">
        <f>'INF GERAIS'!E76</f>
        <v>PAVIMENTAÇÃO EM PARALELEPÍPEDOS DE DIVERSAS RUAS</v>
      </c>
      <c r="J76" s="1971" t="s">
        <v>172</v>
      </c>
      <c r="K76" s="13"/>
    </row>
    <row r="77" spans="2:11" s="1689" customFormat="1" ht="50.15" customHeight="1" x14ac:dyDescent="0.35">
      <c r="B77" s="1689" t="str">
        <f>'INF GERAIS'!B77&amp;IFERROR(IF(INDEX(APOIO!$A$5:$A$50,MATCH('INF GERAIS'!N77,APOIO!$B$5:$B$50,0))="NÃO",APOIO!$A$2&amp;"NÃO VÁLIDO",""),"")</f>
        <v>2014.0447
NÃO VÁLIDO</v>
      </c>
      <c r="C77" s="1689" t="str">
        <f>'INF GERAIS'!C77</f>
        <v>AGRESTE MERIDIONAL</v>
      </c>
      <c r="D77" s="1689" t="str">
        <f>'INF GERAIS'!D77</f>
        <v>BREJÃO</v>
      </c>
      <c r="E77" s="1804" t="str">
        <f>'INF GERAIS'!E77</f>
        <v>PAVIMENTAÇÃO EM PARALELEPÍPEDOS GRANÍTICOS DAS TRAVESSAS ISRAEL ALVES PINTO (BECO) E TRAVESSA RUBEM F. DE MELO DO MUNICÍPIO DE BREJÃO</v>
      </c>
      <c r="J77" s="1971" t="s">
        <v>172</v>
      </c>
      <c r="K77" s="13"/>
    </row>
    <row r="78" spans="2:11" ht="50.15" customHeight="1" x14ac:dyDescent="0.35">
      <c r="B78" s="20" t="str">
        <f>'INF GERAIS'!B78&amp;IFERROR(IF(INDEX(APOIO!$A$5:$A$50,MATCH('INF GERAIS'!N78,APOIO!$B$5:$B$50,0))="NÃO",APOIO!$A$2&amp;"NÃO VÁLIDO",""),"")</f>
        <v>2014.0068</v>
      </c>
      <c r="C78" s="20" t="str">
        <f>'INF GERAIS'!C78</f>
        <v>SERTÃO DO PAJEÚ</v>
      </c>
      <c r="D78" s="20" t="str">
        <f>'INF GERAIS'!D78</f>
        <v>BREJINHO</v>
      </c>
      <c r="E78" s="1804" t="str">
        <f>'INF GERAIS'!E78</f>
        <v>PAVIMENTAÇÃO DE VIAS PÚBLICAS( 2 RUAS)</v>
      </c>
      <c r="F78" s="20"/>
      <c r="G78" s="20"/>
      <c r="H78" s="20"/>
      <c r="I78" s="20"/>
      <c r="J78" s="1971" t="s">
        <v>172</v>
      </c>
      <c r="K78" s="13">
        <v>291</v>
      </c>
    </row>
    <row r="79" spans="2:11" ht="50.15" customHeight="1" x14ac:dyDescent="0.35">
      <c r="B79" s="20" t="str">
        <f>'INF GERAIS'!B79&amp;IFERROR(IF(INDEX(APOIO!$A$5:$A$50,MATCH('INF GERAIS'!N79,APOIO!$B$5:$B$50,0))="NÃO",APOIO!$A$2&amp;"NÃO VÁLIDO",""),"")</f>
        <v>2014.0069</v>
      </c>
      <c r="C79" s="20" t="str">
        <f>'INF GERAIS'!C79</f>
        <v>SERTÃO DO PAJEÚ</v>
      </c>
      <c r="D79" s="20" t="str">
        <f>'INF GERAIS'!D79</f>
        <v>BREJINHO</v>
      </c>
      <c r="E79" s="1804" t="str">
        <f>'INF GERAIS'!E79</f>
        <v xml:space="preserve">REFORMA DO ESTÁDIO MUNICIPAL </v>
      </c>
      <c r="F79" s="20"/>
      <c r="G79" s="20"/>
      <c r="H79" s="20"/>
      <c r="I79" s="20"/>
      <c r="J79" s="1971" t="s">
        <v>168</v>
      </c>
      <c r="K79" s="13">
        <v>292</v>
      </c>
    </row>
    <row r="80" spans="2:11" ht="50.15" customHeight="1" x14ac:dyDescent="0.35">
      <c r="B80" s="20" t="str">
        <f>'INF GERAIS'!B80&amp;IFERROR(IF(INDEX(APOIO!$A$5:$A$50,MATCH('INF GERAIS'!N80,APOIO!$B$5:$B$50,0))="NÃO",APOIO!$A$2&amp;"NÃO VÁLIDO",""),"")</f>
        <v>2014.0070</v>
      </c>
      <c r="C80" s="20" t="str">
        <f>'INF GERAIS'!C80</f>
        <v>AGRESTE CENTRAL</v>
      </c>
      <c r="D80" s="20" t="str">
        <f>'INF GERAIS'!D80</f>
        <v>BREJO DA MADRE DE DEUS</v>
      </c>
      <c r="E80" s="20" t="str">
        <f>'INF GERAIS'!E80</f>
        <v>CONSTRUÇÃO DO BLOCO B - HOSPITAL MUNICIPAL JOSÉ CARLOS DE SANTANA</v>
      </c>
      <c r="F80" s="20"/>
      <c r="G80" s="20"/>
      <c r="H80" s="20"/>
      <c r="I80" s="20"/>
      <c r="J80" s="1971" t="s">
        <v>156</v>
      </c>
      <c r="K80" s="13">
        <v>301</v>
      </c>
    </row>
    <row r="81" spans="2:12" ht="50.15" customHeight="1" x14ac:dyDescent="0.35">
      <c r="B81" s="20" t="str">
        <f>'INF GERAIS'!B81&amp;IFERROR(IF(INDEX(APOIO!$A$5:$A$50,MATCH('INF GERAIS'!N81,APOIO!$B$5:$B$50,0))="NÃO",APOIO!$A$2&amp;"NÃO VÁLIDO",""),"")</f>
        <v>2014.0071</v>
      </c>
      <c r="C81" s="20" t="str">
        <f>'INF GERAIS'!C81</f>
        <v>MATA NORTE</v>
      </c>
      <c r="D81" s="20" t="str">
        <f>'INF GERAIS'!D81</f>
        <v>BUENOS AIRES</v>
      </c>
      <c r="E81" s="20" t="str">
        <f>'INF GERAIS'!E81</f>
        <v>PAVIMENTAÇÃO E DRENAGEM EM RUA DO BAIRRO SANTA ANA</v>
      </c>
      <c r="F81" s="20"/>
      <c r="G81" s="20"/>
      <c r="H81" s="20"/>
      <c r="I81" s="20"/>
      <c r="J81" s="1971" t="s">
        <v>172</v>
      </c>
      <c r="K81" s="13">
        <v>311</v>
      </c>
    </row>
    <row r="82" spans="2:12" ht="50.15" customHeight="1" x14ac:dyDescent="0.35">
      <c r="B82" s="20" t="str">
        <f>'INF GERAIS'!B82&amp;IFERROR(IF(INDEX(APOIO!$A$5:$A$50,MATCH('INF GERAIS'!N82,APOIO!$B$5:$B$50,0))="NÃO",APOIO!$A$2&amp;"NÃO VÁLIDO",""),"")</f>
        <v>2014.0072</v>
      </c>
      <c r="C82" s="20" t="str">
        <f>'INF GERAIS'!C82</f>
        <v>MATA NORTE</v>
      </c>
      <c r="D82" s="20" t="str">
        <f>'INF GERAIS'!D82</f>
        <v>BUENOS AIRES</v>
      </c>
      <c r="E82" s="20" t="str">
        <f>'INF GERAIS'!E82</f>
        <v>PAVIMENTAÇÃO E DRENAGEM EM RUA DOS BAIRROS SANTO ANTONIO E BOA FÉ (8 RUAS)</v>
      </c>
      <c r="F82" s="20"/>
      <c r="G82" s="20"/>
      <c r="H82" s="20"/>
      <c r="I82" s="20"/>
      <c r="J82" s="1971" t="s">
        <v>172</v>
      </c>
      <c r="K82" s="13">
        <v>312</v>
      </c>
    </row>
    <row r="83" spans="2:12" ht="50.15" customHeight="1" x14ac:dyDescent="0.35">
      <c r="B83" s="20" t="str">
        <f>'INF GERAIS'!B83&amp;IFERROR(IF(INDEX(APOIO!$A$5:$A$50,MATCH('INF GERAIS'!N83,APOIO!$B$5:$B$50,0))="NÃO",APOIO!$A$2&amp;"NÃO VÁLIDO",""),"")</f>
        <v>2014.0073</v>
      </c>
      <c r="C83" s="20" t="str">
        <f>'INF GERAIS'!C83</f>
        <v>AGRESTE MERIDIONAL</v>
      </c>
      <c r="D83" s="20" t="str">
        <f>'INF GERAIS'!D83</f>
        <v>BUÍQUE</v>
      </c>
      <c r="E83" s="20" t="str">
        <f>'INF GERAIS'!E83</f>
        <v>RECUPERAÇÃO E REFORMA DO PÁTIO DA FEIRA LIVRE</v>
      </c>
      <c r="F83" s="20"/>
      <c r="G83" s="20"/>
      <c r="H83" s="20"/>
      <c r="I83" s="20"/>
      <c r="J83" s="1971" t="s">
        <v>161</v>
      </c>
      <c r="K83" s="13">
        <v>321</v>
      </c>
    </row>
    <row r="84" spans="2:12" ht="50.15" customHeight="1" x14ac:dyDescent="0.35">
      <c r="B84" s="20" t="str">
        <f>'INF GERAIS'!B84&amp;IFERROR(IF(INDEX(APOIO!$A$5:$A$50,MATCH('INF GERAIS'!N84,APOIO!$B$5:$B$50,0))="NÃO",APOIO!$A$2&amp;"NÃO VÁLIDO",""),"")</f>
        <v>2014.0074</v>
      </c>
      <c r="C84" s="20" t="str">
        <f>'INF GERAIS'!C84</f>
        <v>METROPOLITANA</v>
      </c>
      <c r="D84" s="20" t="str">
        <f>'INF GERAIS'!D84</f>
        <v>CABO DE SANTO AGOSTINHO</v>
      </c>
      <c r="E84" s="20" t="str">
        <f>'INF GERAIS'!E84</f>
        <v>PAVIMENTAÇÃO E DRENAGEM DA VIA DE ACESSO À COMUNIDADE DE CEPOVO</v>
      </c>
      <c r="F84" s="20"/>
      <c r="G84" s="20"/>
      <c r="H84" s="20"/>
      <c r="I84" s="20"/>
      <c r="J84" s="1971" t="s">
        <v>172</v>
      </c>
      <c r="K84" s="13">
        <v>331</v>
      </c>
    </row>
    <row r="85" spans="2:12" ht="50.15" customHeight="1" x14ac:dyDescent="0.35">
      <c r="B85" s="20" t="str">
        <f>'INF GERAIS'!B85&amp;IFERROR(IF(INDEX(APOIO!$A$5:$A$50,MATCH('INF GERAIS'!N85,APOIO!$B$5:$B$50,0))="NÃO",APOIO!$A$2&amp;"NÃO VÁLIDO",""),"")</f>
        <v>2014.0075</v>
      </c>
      <c r="C85" s="20" t="str">
        <f>'INF GERAIS'!C85</f>
        <v>METROPOLITANA</v>
      </c>
      <c r="D85" s="20" t="str">
        <f>'INF GERAIS'!D85</f>
        <v>CABO DE SANTO AGOSTINHO</v>
      </c>
      <c r="E85" s="20" t="str">
        <f>'INF GERAIS'!E85</f>
        <v>RECUPERAÇÃO DAS INSTALAÇÕES FÍSICAS DAS FEIRAS DO MUNICÍPIO</v>
      </c>
      <c r="F85" s="20"/>
      <c r="G85" s="20"/>
      <c r="H85" s="20"/>
      <c r="I85" s="20"/>
      <c r="J85" s="1971" t="s">
        <v>161</v>
      </c>
      <c r="K85" s="13">
        <v>332</v>
      </c>
      <c r="L85" s="746" t="s">
        <v>9583</v>
      </c>
    </row>
    <row r="86" spans="2:12" ht="50.15" customHeight="1" x14ac:dyDescent="0.35">
      <c r="B86" s="20" t="str">
        <f>'INF GERAIS'!B86&amp;IFERROR(IF(INDEX(APOIO!$A$5:$A$50,MATCH('INF GERAIS'!N86,APOIO!$B$5:$B$50,0))="NÃO",APOIO!$A$2&amp;"NÃO VÁLIDO",""),"")</f>
        <v>2014.0076</v>
      </c>
      <c r="C86" s="20" t="str">
        <f>'INF GERAIS'!C86</f>
        <v>SERTÃO DO SÃO FRANCISCO</v>
      </c>
      <c r="D86" s="20" t="str">
        <f>'INF GERAIS'!D86</f>
        <v>CABROBÓ</v>
      </c>
      <c r="E86" s="20" t="str">
        <f>'INF GERAIS'!E86</f>
        <v>CONSTRUÇÃO DE CALÇAMENTO NAS RUAS( 7 RUAS)</v>
      </c>
      <c r="F86" s="20"/>
      <c r="G86" s="20"/>
      <c r="H86" s="20"/>
      <c r="I86" s="20"/>
      <c r="J86" s="1971" t="s">
        <v>844</v>
      </c>
      <c r="K86" s="13">
        <v>21</v>
      </c>
    </row>
    <row r="87" spans="2:12" ht="50.15" customHeight="1" x14ac:dyDescent="0.35">
      <c r="B87" s="20" t="str">
        <f>'INF GERAIS'!B87&amp;IFERROR(IF(INDEX(APOIO!$A$5:$A$50,MATCH('INF GERAIS'!N87,APOIO!$B$5:$B$50,0))="NÃO",APOIO!$A$2&amp;"NÃO VÁLIDO",""),"")</f>
        <v>2014.0077</v>
      </c>
      <c r="C87" s="20" t="str">
        <f>'INF GERAIS'!C87</f>
        <v>SERTÃO DO SÃO FRANCISCO</v>
      </c>
      <c r="D87" s="20" t="str">
        <f>'INF GERAIS'!D87</f>
        <v>CABROBÓ</v>
      </c>
      <c r="E87" s="20" t="str">
        <f>'INF GERAIS'!E87</f>
        <v>REFORMA DA PRAÇA DA AV. JOÃO PIRES DA SILVA</v>
      </c>
      <c r="F87" s="20"/>
      <c r="G87" s="20"/>
      <c r="H87" s="20"/>
      <c r="I87" s="20"/>
      <c r="J87" s="1971" t="s">
        <v>172</v>
      </c>
      <c r="K87" s="13">
        <v>22</v>
      </c>
    </row>
    <row r="88" spans="2:12" ht="50.15" customHeight="1" x14ac:dyDescent="0.35">
      <c r="B88" s="20" t="str">
        <f>'INF GERAIS'!B88&amp;IFERROR(IF(INDEX(APOIO!$A$5:$A$50,MATCH('INF GERAIS'!N88,APOIO!$B$5:$B$50,0))="NÃO",APOIO!$A$2&amp;"NÃO VÁLIDO",""),"")</f>
        <v>2014.0078</v>
      </c>
      <c r="C88" s="20" t="str">
        <f>'INF GERAIS'!C88</f>
        <v>AGRESTE CENTRAL</v>
      </c>
      <c r="D88" s="20" t="str">
        <f>'INF GERAIS'!D88</f>
        <v>CACHOEIRINHA</v>
      </c>
      <c r="E88" s="20" t="str">
        <f>'INF GERAIS'!E88</f>
        <v>PAVIMENTAÇÃO EM REVESTIMENTO ASFALTICO DE DIVERSAS RUAS( 19 RUAS)</v>
      </c>
      <c r="F88" s="20"/>
      <c r="G88" s="20"/>
      <c r="H88" s="20"/>
      <c r="I88" s="20"/>
      <c r="J88" s="1971" t="s">
        <v>172</v>
      </c>
      <c r="K88" s="13">
        <v>341</v>
      </c>
    </row>
    <row r="89" spans="2:12" ht="50.15" customHeight="1" x14ac:dyDescent="0.35">
      <c r="B89" s="20" t="str">
        <f>'INF GERAIS'!B89&amp;IFERROR(IF(INDEX(APOIO!$A$5:$A$50,MATCH('INF GERAIS'!N89,APOIO!$B$5:$B$50,0))="NÃO",APOIO!$A$2&amp;"NÃO VÁLIDO",""),"")</f>
        <v>2014.0079</v>
      </c>
      <c r="C89" s="20" t="str">
        <f>'INF GERAIS'!C89</f>
        <v>AGRESTE MERIDIONAL</v>
      </c>
      <c r="D89" s="20" t="str">
        <f>'INF GERAIS'!D89</f>
        <v>CAETÉS</v>
      </c>
      <c r="E89" s="20" t="str">
        <f>'INF GERAIS'!E89</f>
        <v>REFORMA E AMPLIAÇÃO DO MERCADO DE CARNES</v>
      </c>
      <c r="F89" s="20"/>
      <c r="G89" s="20"/>
      <c r="H89" s="20"/>
      <c r="I89" s="20"/>
      <c r="J89" s="1971" t="s">
        <v>161</v>
      </c>
      <c r="K89" s="13">
        <v>352</v>
      </c>
    </row>
    <row r="90" spans="2:12" ht="50.15" customHeight="1" x14ac:dyDescent="0.35">
      <c r="B90" s="20" t="str">
        <f>'INF GERAIS'!B90&amp;IFERROR(IF(INDEX(APOIO!$A$5:$A$50,MATCH('INF GERAIS'!N90,APOIO!$B$5:$B$50,0))="NÃO",APOIO!$A$2&amp;"NÃO VÁLIDO",""),"")</f>
        <v>2014.0080</v>
      </c>
      <c r="C90" s="20" t="str">
        <f>'INF GERAIS'!C90</f>
        <v>AGRESTE MERIDIONAL</v>
      </c>
      <c r="D90" s="20" t="str">
        <f>'INF GERAIS'!D90</f>
        <v>CAETÉS</v>
      </c>
      <c r="E90" s="20" t="str">
        <f>'INF GERAIS'!E90</f>
        <v>PAVIMENTAÇÃO EM PARALELEPÍPEDO GRANÍTICO EM RUAS DA SEDE E ZONA RURAL DO MUNICÍPIO</v>
      </c>
      <c r="F90" s="20"/>
      <c r="G90" s="20"/>
      <c r="H90" s="20"/>
      <c r="I90" s="20"/>
      <c r="J90" s="1971" t="s">
        <v>172</v>
      </c>
      <c r="K90" s="13">
        <v>351</v>
      </c>
    </row>
    <row r="91" spans="2:12" ht="50.15" customHeight="1" x14ac:dyDescent="0.35">
      <c r="B91" s="20" t="str">
        <f>'INF GERAIS'!B91&amp;IFERROR(IF(INDEX(APOIO!$A$5:$A$50,MATCH('INF GERAIS'!N91,APOIO!$B$5:$B$50,0))="NÃO",APOIO!$A$2&amp;"NÃO VÁLIDO",""),"")</f>
        <v>2014.0081</v>
      </c>
      <c r="C91" s="20" t="str">
        <f>'INF GERAIS'!C91</f>
        <v>AGRESTE MERIDIONAL</v>
      </c>
      <c r="D91" s="20" t="str">
        <f>'INF GERAIS'!D91</f>
        <v>CALÇADO</v>
      </c>
      <c r="E91" s="20" t="str">
        <f>'INF GERAIS'!E91</f>
        <v>CONSTRUÇÃO DE PAVIMENTAÇÃO ASFÁLTICA</v>
      </c>
      <c r="F91" s="20"/>
      <c r="G91" s="20"/>
      <c r="H91" s="20"/>
      <c r="I91" s="20"/>
      <c r="J91" s="1971" t="s">
        <v>172</v>
      </c>
      <c r="K91" s="13">
        <v>361</v>
      </c>
    </row>
    <row r="92" spans="2:12" ht="50.15" customHeight="1" x14ac:dyDescent="0.35">
      <c r="B92" s="20" t="str">
        <f>'INF GERAIS'!B92&amp;IFERROR(IF(INDEX(APOIO!$A$5:$A$50,MATCH('INF GERAIS'!N92,APOIO!$B$5:$B$50,0))="NÃO",APOIO!$A$2&amp;"NÃO VÁLIDO",""),"")</f>
        <v>2014.0082</v>
      </c>
      <c r="C92" s="20" t="str">
        <f>'INF GERAIS'!C92</f>
        <v>AGRESTE MERIDIONAL</v>
      </c>
      <c r="D92" s="20" t="str">
        <f>'INF GERAIS'!D92</f>
        <v>CALÇADO</v>
      </c>
      <c r="E92" s="20" t="str">
        <f>'INF GERAIS'!E92</f>
        <v>CONSTRUÇÃO DE PAVIMENTAÇÃO EM PARALELEPÍPEDOS GRANÍTICOS NO POVOADO DE SANTA RITA</v>
      </c>
      <c r="F92" s="20"/>
      <c r="G92" s="20"/>
      <c r="H92" s="20"/>
      <c r="I92" s="20"/>
      <c r="J92" s="1971" t="s">
        <v>172</v>
      </c>
      <c r="K92" s="13">
        <v>362</v>
      </c>
    </row>
    <row r="93" spans="2:12" ht="50.15" customHeight="1" x14ac:dyDescent="0.35">
      <c r="B93" s="20" t="str">
        <f>'INF GERAIS'!B93&amp;IFERROR(IF(INDEX(APOIO!$A$5:$A$50,MATCH('INF GERAIS'!N93,APOIO!$B$5:$B$50,0))="NÃO",APOIO!$A$2&amp;"NÃO VÁLIDO",""),"")</f>
        <v>2014.0083</v>
      </c>
      <c r="C93" s="20" t="str">
        <f>'INF GERAIS'!C93</f>
        <v>SERTÃO DO PAJEÚ</v>
      </c>
      <c r="D93" s="20" t="str">
        <f>'INF GERAIS'!D93</f>
        <v>CALUMBI</v>
      </c>
      <c r="E93" s="20" t="str">
        <f>'INF GERAIS'!E93</f>
        <v>CONSTRUÇÃO DE  PAVIMENTAÇÃO EM PEDRA GRANÍTICA</v>
      </c>
      <c r="F93" s="20"/>
      <c r="G93" s="20"/>
      <c r="H93" s="20"/>
      <c r="I93" s="20"/>
      <c r="J93" s="1971" t="s">
        <v>172</v>
      </c>
      <c r="K93" s="13">
        <v>372</v>
      </c>
    </row>
    <row r="94" spans="2:12" ht="50.15" customHeight="1" x14ac:dyDescent="0.35">
      <c r="B94" s="20" t="str">
        <f>'INF GERAIS'!B94&amp;IFERROR(IF(INDEX(APOIO!$A$5:$A$50,MATCH('INF GERAIS'!N94,APOIO!$B$5:$B$50,0))="NÃO",APOIO!$A$2&amp;"NÃO VÁLIDO",""),"")</f>
        <v>2014.0084</v>
      </c>
      <c r="C94" s="20" t="str">
        <f>'INF GERAIS'!C94</f>
        <v>SERTÃO DO PAJEÚ</v>
      </c>
      <c r="D94" s="20" t="str">
        <f>'INF GERAIS'!D94</f>
        <v>CALUMBI</v>
      </c>
      <c r="E94" s="20" t="str">
        <f>'INF GERAIS'!E94</f>
        <v>CONSTRUÇÃO DE PRAÇA PÚBLICA PARA LAZER E EVENTOS</v>
      </c>
      <c r="F94" s="20"/>
      <c r="G94" s="20"/>
      <c r="H94" s="20"/>
      <c r="I94" s="20"/>
      <c r="J94" s="1971" t="s">
        <v>172</v>
      </c>
      <c r="K94" s="13">
        <v>373</v>
      </c>
    </row>
    <row r="95" spans="2:12" ht="50.15" customHeight="1" x14ac:dyDescent="0.35">
      <c r="B95" s="20" t="str">
        <f>'INF GERAIS'!B95&amp;IFERROR(IF(INDEX(APOIO!$A$5:$A$50,MATCH('INF GERAIS'!N95,APOIO!$B$5:$B$50,0))="NÃO",APOIO!$A$2&amp;"NÃO VÁLIDO",""),"")</f>
        <v>2014.0085</v>
      </c>
      <c r="C95" s="20" t="str">
        <f>'INF GERAIS'!C95</f>
        <v>METROPOLITANA</v>
      </c>
      <c r="D95" s="20" t="str">
        <f>'INF GERAIS'!D95</f>
        <v>CAMARAGIBE</v>
      </c>
      <c r="E95" s="20" t="str">
        <f>'INF GERAIS'!E95</f>
        <v>RECAPEAMENTO ASFÁLTICO EM DIVERSAS RUAS DO MUNICÍPIO</v>
      </c>
      <c r="F95" s="20"/>
      <c r="G95" s="20"/>
      <c r="H95" s="20"/>
      <c r="I95" s="20"/>
      <c r="J95" s="1971" t="s">
        <v>172</v>
      </c>
      <c r="K95" s="13">
        <v>381</v>
      </c>
    </row>
    <row r="96" spans="2:12" s="174" customFormat="1" ht="50.15" customHeight="1" x14ac:dyDescent="0.35">
      <c r="B96" s="174" t="str">
        <f>'INF GERAIS'!B96&amp;IFERROR(IF(INDEX(APOIO!$A$5:$A$50,MATCH('INF GERAIS'!N96,APOIO!$B$5:$B$50,0))="NÃO",APOIO!$A$2&amp;"NÃO VÁLIDO",""),"")</f>
        <v>2014.0429</v>
      </c>
      <c r="C96" s="174" t="str">
        <f>'INF GERAIS'!C96</f>
        <v>METROPOLITANA</v>
      </c>
      <c r="D96" s="174" t="str">
        <f>'INF GERAIS'!D96</f>
        <v>CAMARAGIBE</v>
      </c>
      <c r="E96" s="174" t="str">
        <f>'INF GERAIS'!E96</f>
        <v>CONSTRUÇÃO DO MERCADO PÚBLICO DO MUNICÍPIO DE CAMARAGIBE ( Conclusão da 1ª etapa)</v>
      </c>
      <c r="J96" s="1971" t="s">
        <v>161</v>
      </c>
      <c r="K96" s="13"/>
    </row>
    <row r="97" spans="2:11" ht="50.15" customHeight="1" x14ac:dyDescent="0.35">
      <c r="B97" s="20" t="str">
        <f>'INF GERAIS'!B97&amp;IFERROR(IF(INDEX(APOIO!$A$5:$A$50,MATCH('INF GERAIS'!N97,APOIO!$B$5:$B$50,0))="NÃO",APOIO!$A$2&amp;"NÃO VÁLIDO",""),"")</f>
        <v>2014.0086</v>
      </c>
      <c r="C97" s="20" t="str">
        <f>'INF GERAIS'!C97</f>
        <v>AGRESTE CENTRAL</v>
      </c>
      <c r="D97" s="20" t="str">
        <f>'INF GERAIS'!D97</f>
        <v>CAMOCIM DE SÃO FÉLIX</v>
      </c>
      <c r="E97" s="20" t="str">
        <f>'INF GERAIS'!E97</f>
        <v>AMPLIAÇÃO DE SISTEMA DE ESGOTO SANITÁRIO</v>
      </c>
      <c r="F97" s="20"/>
      <c r="G97" s="20"/>
      <c r="H97" s="20"/>
      <c r="I97" s="20"/>
      <c r="J97" s="1971" t="s">
        <v>177</v>
      </c>
      <c r="K97" s="13">
        <v>393</v>
      </c>
    </row>
    <row r="98" spans="2:11" ht="50.15" customHeight="1" x14ac:dyDescent="0.35">
      <c r="B98" s="20" t="str">
        <f>'INF GERAIS'!B98&amp;IFERROR(IF(INDEX(APOIO!$A$5:$A$50,MATCH('INF GERAIS'!N98,APOIO!$B$5:$B$50,0))="NÃO",APOIO!$A$2&amp;"NÃO VÁLIDO",""),"")</f>
        <v>2014.0087</v>
      </c>
      <c r="C98" s="20" t="str">
        <f>'INF GERAIS'!C98</f>
        <v>AGRESTE CENTRAL</v>
      </c>
      <c r="D98" s="20" t="str">
        <f>'INF GERAIS'!D98</f>
        <v>CAMOCIM DE SÃO FÉLIX</v>
      </c>
      <c r="E98" s="20" t="str">
        <f>'INF GERAIS'!E98</f>
        <v>REFORMA DA PREFEITURA</v>
      </c>
      <c r="F98" s="20"/>
      <c r="G98" s="20"/>
      <c r="H98" s="20"/>
      <c r="I98" s="20"/>
      <c r="J98" s="1971" t="s">
        <v>172</v>
      </c>
      <c r="K98" s="13">
        <v>391</v>
      </c>
    </row>
    <row r="99" spans="2:11" ht="50.15" customHeight="1" x14ac:dyDescent="0.35">
      <c r="B99" s="20" t="str">
        <f>'INF GERAIS'!B99&amp;IFERROR(IF(INDEX(APOIO!$A$5:$A$50,MATCH('INF GERAIS'!N99,APOIO!$B$5:$B$50,0))="NÃO",APOIO!$A$2&amp;"NÃO VÁLIDO",""),"")</f>
        <v>2014.0088</v>
      </c>
      <c r="C99" s="20" t="str">
        <f>'INF GERAIS'!C99</f>
        <v>AGRESTE CENTRAL</v>
      </c>
      <c r="D99" s="20" t="str">
        <f>'INF GERAIS'!D99</f>
        <v>CAMOCIM DE SÃO FÉLIX</v>
      </c>
      <c r="E99" s="20" t="str">
        <f>'INF GERAIS'!E99</f>
        <v xml:space="preserve">CONSTRUÇÃO DE UM PORTAL </v>
      </c>
      <c r="F99" s="20"/>
      <c r="G99" s="20"/>
      <c r="H99" s="20"/>
      <c r="I99" s="20"/>
      <c r="J99" s="1971" t="s">
        <v>172</v>
      </c>
      <c r="K99" s="13">
        <v>392</v>
      </c>
    </row>
    <row r="100" spans="2:11" ht="50.15" customHeight="1" x14ac:dyDescent="0.35">
      <c r="B100" s="20" t="str">
        <f>'INF GERAIS'!B100&amp;IFERROR(IF(INDEX(APOIO!$A$5:$A$50,MATCH('INF GERAIS'!N100,APOIO!$B$5:$B$50,0))="NÃO",APOIO!$A$2&amp;"NÃO VÁLIDO",""),"")</f>
        <v>2014.0089</v>
      </c>
      <c r="C100" s="20" t="str">
        <f>'INF GERAIS'!C100</f>
        <v>AGRESTE CENTRAL</v>
      </c>
      <c r="D100" s="20" t="str">
        <f>'INF GERAIS'!D100</f>
        <v>CAMOCIM DE SÃO FÉLIX</v>
      </c>
      <c r="E100" s="20" t="str">
        <f>'INF GERAIS'!E100</f>
        <v>REFORMA DA ACADEMIA DAS CIDADES</v>
      </c>
      <c r="F100" s="20"/>
      <c r="G100" s="20"/>
      <c r="H100" s="20"/>
      <c r="I100" s="20"/>
      <c r="J100" s="1971" t="s">
        <v>172</v>
      </c>
      <c r="K100" s="13">
        <v>394</v>
      </c>
    </row>
    <row r="101" spans="2:11" ht="50.15" customHeight="1" x14ac:dyDescent="0.35">
      <c r="B101" s="20" t="str">
        <f>'INF GERAIS'!B101&amp;IFERROR(IF(INDEX(APOIO!$A$5:$A$50,MATCH('INF GERAIS'!N101,APOIO!$B$5:$B$50,0))="NÃO",APOIO!$A$2&amp;"NÃO VÁLIDO",""),"")</f>
        <v>2014.0090</v>
      </c>
      <c r="C101" s="20" t="str">
        <f>'INF GERAIS'!C101</f>
        <v>MATA NORTE</v>
      </c>
      <c r="D101" s="20" t="str">
        <f>'INF GERAIS'!D101</f>
        <v>CAMUTANGA</v>
      </c>
      <c r="E101" s="20" t="str">
        <f>'INF GERAIS'!E101</f>
        <v>PAVIMENTAÇÃO EM PARALELEPIPEDOS GRANITICOS EM DIVERSAS RUAS ( 13 RUAS)</v>
      </c>
      <c r="F101" s="20"/>
      <c r="G101" s="20"/>
      <c r="H101" s="20"/>
      <c r="I101" s="20"/>
      <c r="J101" s="1971" t="s">
        <v>172</v>
      </c>
      <c r="K101" s="13">
        <v>401</v>
      </c>
    </row>
    <row r="102" spans="2:11" ht="50.15" customHeight="1" x14ac:dyDescent="0.35">
      <c r="B102" s="20" t="str">
        <f>'INF GERAIS'!B102&amp;IFERROR(IF(INDEX(APOIO!$A$5:$A$50,MATCH('INF GERAIS'!N102,APOIO!$B$5:$B$50,0))="NÃO",APOIO!$A$2&amp;"NÃO VÁLIDO",""),"")</f>
        <v>2014.0091</v>
      </c>
      <c r="C102" s="20" t="str">
        <f>'INF GERAIS'!C102</f>
        <v>AGRESTE MERIDIONAL</v>
      </c>
      <c r="D102" s="20" t="str">
        <f>'INF GERAIS'!D102</f>
        <v>CANHOTINHO</v>
      </c>
      <c r="E102" s="20" t="str">
        <f>'INF GERAIS'!E102</f>
        <v>RECUPERAÇÃO DE ESTRADAS VICINAIS NO MUNICÍPIO</v>
      </c>
      <c r="F102" s="20"/>
      <c r="G102" s="20"/>
      <c r="H102" s="20"/>
      <c r="I102" s="20"/>
      <c r="J102" s="1971" t="s">
        <v>844</v>
      </c>
      <c r="K102" s="13">
        <v>411</v>
      </c>
    </row>
    <row r="103" spans="2:11" ht="50.15" customHeight="1" x14ac:dyDescent="0.35">
      <c r="B103" s="20" t="str">
        <f>'INF GERAIS'!B103&amp;IFERROR(IF(INDEX(APOIO!$A$5:$A$50,MATCH('INF GERAIS'!N103,APOIO!$B$5:$B$50,0))="NÃO",APOIO!$A$2&amp;"NÃO VÁLIDO",""),"")</f>
        <v>2014.0092</v>
      </c>
      <c r="C103" s="20" t="str">
        <f>'INF GERAIS'!C103</f>
        <v>AGRESTE MERIDIONAL</v>
      </c>
      <c r="D103" s="20" t="str">
        <f>'INF GERAIS'!D103</f>
        <v>CAPOEIRAS</v>
      </c>
      <c r="E103" s="20" t="str">
        <f>'INF GERAIS'!E103</f>
        <v>PAVIMENTAÇÃO DE DIVERSAS RUAS NA SEDE DO MUNICÍPIO</v>
      </c>
      <c r="F103" s="20"/>
      <c r="G103" s="20"/>
      <c r="H103" s="20"/>
      <c r="I103" s="20"/>
      <c r="J103" s="1971" t="s">
        <v>172</v>
      </c>
      <c r="K103" s="13">
        <v>421</v>
      </c>
    </row>
    <row r="104" spans="2:11" ht="50.15" customHeight="1" x14ac:dyDescent="0.35">
      <c r="B104" s="20" t="str">
        <f>'INF GERAIS'!B104&amp;IFERROR(IF(INDEX(APOIO!$A$5:$A$50,MATCH('INF GERAIS'!N104,APOIO!$B$5:$B$50,0))="NÃO",APOIO!$A$2&amp;"NÃO VÁLIDO",""),"")</f>
        <v>2014.0093</v>
      </c>
      <c r="C104" s="20" t="str">
        <f>'INF GERAIS'!C104</f>
        <v>AGRESTE MERIDIONAL</v>
      </c>
      <c r="D104" s="20" t="str">
        <f>'INF GERAIS'!D104</f>
        <v>CAPOEIRAS</v>
      </c>
      <c r="E104" s="20" t="str">
        <f>'INF GERAIS'!E104</f>
        <v>CONSTRUÇÃO DO CAMPO DE FUTEBOL</v>
      </c>
      <c r="F104" s="20" t="s">
        <v>13839</v>
      </c>
      <c r="G104" s="233">
        <v>44188</v>
      </c>
      <c r="H104" s="20" t="s">
        <v>0</v>
      </c>
      <c r="I104" s="20" t="s">
        <v>13828</v>
      </c>
      <c r="J104" s="1971" t="s">
        <v>168</v>
      </c>
      <c r="K104" s="13">
        <v>422</v>
      </c>
    </row>
    <row r="105" spans="2:11" ht="50.15" customHeight="1" x14ac:dyDescent="0.35">
      <c r="B105" s="20" t="str">
        <f>'INF GERAIS'!B105&amp;IFERROR(IF(INDEX(APOIO!$A$5:$A$50,MATCH('INF GERAIS'!N105,APOIO!$B$5:$B$50,0))="NÃO",APOIO!$A$2&amp;"NÃO VÁLIDO",""),"")</f>
        <v>2014.0094</v>
      </c>
      <c r="C105" s="20" t="str">
        <f>'INF GERAIS'!C105</f>
        <v>SERTÃO DO PAJEÚ</v>
      </c>
      <c r="D105" s="20" t="str">
        <f>'INF GERAIS'!D105</f>
        <v>CARNAÍBA</v>
      </c>
      <c r="E105" s="20" t="str">
        <f>'INF GERAIS'!E105</f>
        <v>CONSTRUÇÃO DE PAVIMENTAÇÃO EM PARALELEPÍPEDOS( 8 RUAS)</v>
      </c>
      <c r="F105" s="20"/>
      <c r="G105" s="20"/>
      <c r="H105" s="20"/>
      <c r="I105" s="20"/>
      <c r="J105" s="1971" t="s">
        <v>172</v>
      </c>
      <c r="K105" s="13">
        <v>431</v>
      </c>
    </row>
    <row r="106" spans="2:11" ht="50.15" customHeight="1" x14ac:dyDescent="0.35">
      <c r="B106" s="20" t="str">
        <f>'INF GERAIS'!B106&amp;IFERROR(IF(INDEX(APOIO!$A$5:$A$50,MATCH('INF GERAIS'!N106,APOIO!$B$5:$B$50,0))="NÃO",APOIO!$A$2&amp;"NÃO VÁLIDO",""),"")</f>
        <v>2014.0095</v>
      </c>
      <c r="C106" s="20" t="str">
        <f>'INF GERAIS'!C106</f>
        <v>SERTÃO DO PAJEÚ</v>
      </c>
      <c r="D106" s="20" t="str">
        <f>'INF GERAIS'!D106</f>
        <v>CARNAÍBA</v>
      </c>
      <c r="E106" s="20" t="str">
        <f>'INF GERAIS'!E106</f>
        <v>PERFURAÇÃO DE  POÇOS</v>
      </c>
      <c r="F106" s="20"/>
      <c r="G106" s="20"/>
      <c r="H106" s="20"/>
      <c r="I106" s="20"/>
      <c r="J106" s="1971" t="s">
        <v>177</v>
      </c>
      <c r="K106" s="13">
        <v>432</v>
      </c>
    </row>
    <row r="107" spans="2:11" ht="50.15" customHeight="1" x14ac:dyDescent="0.35">
      <c r="B107" s="20" t="str">
        <f>'INF GERAIS'!B107&amp;IFERROR(IF(INDEX(APOIO!$A$5:$A$50,MATCH('INF GERAIS'!N107,APOIO!$B$5:$B$50,0))="NÃO",APOIO!$A$2&amp;"NÃO VÁLIDO",""),"")</f>
        <v>2014.0096</v>
      </c>
      <c r="C107" s="20" t="str">
        <f>'INF GERAIS'!C107</f>
        <v>SERTÃO DO PAJEÚ</v>
      </c>
      <c r="D107" s="20" t="str">
        <f>'INF GERAIS'!D107</f>
        <v>CARNAÍBA</v>
      </c>
      <c r="E107" s="20" t="str">
        <f>'INF GERAIS'!E107</f>
        <v>CONSTRUÇÃO DE MINI PONTE E BUEIRAS</v>
      </c>
      <c r="F107" s="20"/>
      <c r="G107" s="20"/>
      <c r="H107" s="20"/>
      <c r="I107" s="20"/>
      <c r="J107" s="1971" t="s">
        <v>844</v>
      </c>
      <c r="K107" s="13">
        <v>433</v>
      </c>
    </row>
    <row r="108" spans="2:11" ht="50.15" customHeight="1" x14ac:dyDescent="0.35">
      <c r="B108" s="20" t="str">
        <f>'INF GERAIS'!B108&amp;IFERROR(IF(INDEX(APOIO!$A$5:$A$50,MATCH('INF GERAIS'!N108,APOIO!$B$5:$B$50,0))="NÃO",APOIO!$A$2&amp;"NÃO VÁLIDO",""),"")</f>
        <v>2014.0097</v>
      </c>
      <c r="C108" s="20" t="str">
        <f>'INF GERAIS'!C108</f>
        <v>SERTÃO DE ITAPARICA</v>
      </c>
      <c r="D108" s="20" t="str">
        <f>'INF GERAIS'!D108</f>
        <v>CARNAUBEIRA DA PENHA</v>
      </c>
      <c r="E108" s="20" t="str">
        <f>'INF GERAIS'!E108</f>
        <v>ILUMINAÇÃO DO ACESSO PRINCIPAL DA CIDADE</v>
      </c>
      <c r="F108" s="20"/>
      <c r="G108" s="20"/>
      <c r="H108" s="20"/>
      <c r="I108" s="20"/>
      <c r="J108" s="1971" t="s">
        <v>172</v>
      </c>
      <c r="K108" s="13">
        <v>441</v>
      </c>
    </row>
    <row r="109" spans="2:11" ht="50.15" customHeight="1" x14ac:dyDescent="0.35">
      <c r="B109" s="20" t="str">
        <f>'INF GERAIS'!B109&amp;IFERROR(IF(INDEX(APOIO!$A$5:$A$50,MATCH('INF GERAIS'!N109,APOIO!$B$5:$B$50,0))="NÃO",APOIO!$A$2&amp;"NÃO VÁLIDO",""),"")</f>
        <v>2014.0098</v>
      </c>
      <c r="C109" s="20" t="str">
        <f>'INF GERAIS'!C109</f>
        <v>SERTÃO DE ITAPARICA</v>
      </c>
      <c r="D109" s="20" t="str">
        <f>'INF GERAIS'!D109</f>
        <v>CARNAUBEIRA DA PENHA</v>
      </c>
      <c r="E109" s="20" t="str">
        <f>'INF GERAIS'!E109</f>
        <v>PAVIMENTAÇÃO EM PEDRAS GRANÍTICAS NAS SERRAS DO ARAPUÁ, SERRA DA CACARIA E SERRA DE UMAS( 05)</v>
      </c>
      <c r="F109" s="20"/>
      <c r="G109" s="20"/>
      <c r="H109" s="20"/>
      <c r="I109" s="20"/>
      <c r="J109" s="1971" t="s">
        <v>172</v>
      </c>
      <c r="K109" s="13">
        <v>442</v>
      </c>
    </row>
    <row r="110" spans="2:11" ht="50.15" customHeight="1" x14ac:dyDescent="0.35">
      <c r="B110" s="20" t="str">
        <f>'INF GERAIS'!B110&amp;IFERROR(IF(INDEX(APOIO!$A$5:$A$50,MATCH('INF GERAIS'!N110,APOIO!$B$5:$B$50,0))="NÃO",APOIO!$A$2&amp;"NÃO VÁLIDO",""),"")</f>
        <v>2014.0099</v>
      </c>
      <c r="C110" s="20" t="str">
        <f>'INF GERAIS'!C110</f>
        <v>MATA NORTE</v>
      </c>
      <c r="D110" s="20" t="str">
        <f>'INF GERAIS'!D110</f>
        <v>CARPINA</v>
      </c>
      <c r="E110" s="20" t="str">
        <f>'INF GERAIS'!E110</f>
        <v>PAVIMENTAÇÃO EM PARALELEPIPEDOS GRANITICOS EM DIVERSAS RUAS DO BAIRRO DO CENTRO( 2 RUAS)</v>
      </c>
      <c r="F110" s="20"/>
      <c r="G110" s="20"/>
      <c r="H110" s="20"/>
      <c r="I110" s="20"/>
      <c r="J110" s="1971" t="s">
        <v>172</v>
      </c>
      <c r="K110" s="13">
        <v>453</v>
      </c>
    </row>
    <row r="111" spans="2:11" ht="50.15" customHeight="1" x14ac:dyDescent="0.35">
      <c r="B111" s="20" t="str">
        <f>'INF GERAIS'!B111&amp;IFERROR(IF(INDEX(APOIO!$A$5:$A$50,MATCH('INF GERAIS'!N111,APOIO!$B$5:$B$50,0))="NÃO",APOIO!$A$2&amp;"NÃO VÁLIDO",""),"")</f>
        <v>2014.0100</v>
      </c>
      <c r="C111" s="20" t="str">
        <f>'INF GERAIS'!C111</f>
        <v>MATA NORTE</v>
      </c>
      <c r="D111" s="20" t="str">
        <f>'INF GERAIS'!D111</f>
        <v>CARPINA</v>
      </c>
      <c r="E111" s="20" t="str">
        <f>'INF GERAIS'!E111</f>
        <v>PAVIMENTAÇÃO EM PARALELEPIPEDOS GRANITICOS EM DIVERSAS RUAS DO BAIRRO NOVO.( 9 RUAS)</v>
      </c>
      <c r="F111" s="20"/>
      <c r="G111" s="20"/>
      <c r="H111" s="20"/>
      <c r="I111" s="20"/>
      <c r="J111" s="1971" t="s">
        <v>172</v>
      </c>
      <c r="K111" s="13">
        <v>451</v>
      </c>
    </row>
    <row r="112" spans="2:11" ht="50.15" customHeight="1" x14ac:dyDescent="0.35">
      <c r="B112" s="20" t="str">
        <f>'INF GERAIS'!B112&amp;IFERROR(IF(INDEX(APOIO!$A$5:$A$50,MATCH('INF GERAIS'!N112,APOIO!$B$5:$B$50,0))="NÃO",APOIO!$A$2&amp;"NÃO VÁLIDO",""),"")</f>
        <v>2014.0101</v>
      </c>
      <c r="C112" s="20" t="str">
        <f>'INF GERAIS'!C112</f>
        <v>MATA NORTE</v>
      </c>
      <c r="D112" s="20" t="str">
        <f>'INF GERAIS'!D112</f>
        <v>CARPINA</v>
      </c>
      <c r="E112" s="20" t="str">
        <f>'INF GERAIS'!E112</f>
        <v>PAVIMENTAÇÃO EM PARALELEPIPEDOS GRANITICOS EM DIVERSAS RUAS DO BAIRRO TRÊS MARIA( 5 RUAS)</v>
      </c>
      <c r="F112" s="20"/>
      <c r="G112" s="20"/>
      <c r="H112" s="20"/>
      <c r="I112" s="20"/>
      <c r="J112" s="1971" t="s">
        <v>172</v>
      </c>
      <c r="K112" s="13">
        <v>452</v>
      </c>
    </row>
    <row r="113" spans="2:11" ht="50.15" customHeight="1" x14ac:dyDescent="0.35">
      <c r="B113" s="20" t="str">
        <f>'INF GERAIS'!B113&amp;IFERROR(IF(INDEX(APOIO!$A$5:$A$50,MATCH('INF GERAIS'!N113,APOIO!$B$5:$B$50,0))="NÃO",APOIO!$A$2&amp;"NÃO VÁLIDO",""),"")</f>
        <v>2014.0102</v>
      </c>
      <c r="C113" s="20" t="str">
        <f>'INF GERAIS'!C113</f>
        <v>MATA NORTE</v>
      </c>
      <c r="D113" s="20" t="str">
        <f>'INF GERAIS'!D113</f>
        <v>CARPINA</v>
      </c>
      <c r="E113" s="20" t="str">
        <f>'INF GERAIS'!E113</f>
        <v>PAVIMENTAÇÃO EM PARALELEPIPEDOS GRANITICOS EM DIVERSAS RUAS DO BAIRRO JOÃO ALFREDO( 5 RUAS)</v>
      </c>
      <c r="F113" s="20"/>
      <c r="G113" s="20"/>
      <c r="H113" s="20"/>
      <c r="I113" s="20"/>
      <c r="J113" s="1971" t="s">
        <v>172</v>
      </c>
      <c r="K113" s="13">
        <v>454</v>
      </c>
    </row>
    <row r="114" spans="2:11" ht="50.15" customHeight="1" x14ac:dyDescent="0.35">
      <c r="B114" s="20" t="str">
        <f>'INF GERAIS'!B114&amp;IFERROR(IF(INDEX(APOIO!$A$5:$A$50,MATCH('INF GERAIS'!N114,APOIO!$B$5:$B$50,0))="NÃO",APOIO!$A$2&amp;"NÃO VÁLIDO",""),"")</f>
        <v>2014.0103
NÃO VÁLIDO</v>
      </c>
      <c r="C114" s="20" t="str">
        <f>'INF GERAIS'!C114</f>
        <v>MATA NORTE</v>
      </c>
      <c r="D114" s="20" t="str">
        <f>'INF GERAIS'!D114</f>
        <v>CARPINA</v>
      </c>
      <c r="E114" s="20" t="str">
        <f>'INF GERAIS'!E114</f>
        <v>PAVIMENTAÇÃO EM PARALELEPIPEDOS GRANITICOS EM DIVERSAS RUAS DO BAIRRO CARNEIRO LEÃO</v>
      </c>
      <c r="F114" s="20"/>
      <c r="G114" s="20"/>
      <c r="H114" s="20"/>
      <c r="I114" s="20"/>
      <c r="J114" s="1971" t="s">
        <v>172</v>
      </c>
      <c r="K114" s="13">
        <v>455</v>
      </c>
    </row>
    <row r="115" spans="2:11" ht="50.15" customHeight="1" x14ac:dyDescent="0.35">
      <c r="B115" s="20" t="str">
        <f>'INF GERAIS'!B115&amp;IFERROR(IF(INDEX(APOIO!$A$5:$A$50,MATCH('INF GERAIS'!N115,APOIO!$B$5:$B$50,0))="NÃO",APOIO!$A$2&amp;"NÃO VÁLIDO",""),"")</f>
        <v>2014.0104</v>
      </c>
      <c r="C115" s="20" t="str">
        <f>'INF GERAIS'!C115</f>
        <v>AGRESTE CENTRAL</v>
      </c>
      <c r="D115" s="20" t="str">
        <f>'INF GERAIS'!D115</f>
        <v>CARUARU</v>
      </c>
      <c r="E115" s="20" t="str">
        <f>'INF GERAIS'!E115</f>
        <v>OBRAS DE PAVIMENTAÇÃO NO MUNICÍPIO</v>
      </c>
      <c r="F115" s="20"/>
      <c r="G115" s="20"/>
      <c r="H115" s="20"/>
      <c r="I115" s="20"/>
      <c r="J115" s="1971" t="s">
        <v>172</v>
      </c>
      <c r="K115" s="13">
        <v>461</v>
      </c>
    </row>
    <row r="116" spans="2:11" ht="50.15" customHeight="1" x14ac:dyDescent="0.35">
      <c r="B116" s="20" t="str">
        <f>'INF GERAIS'!B116&amp;IFERROR(IF(INDEX(APOIO!$A$5:$A$50,MATCH('INF GERAIS'!N116,APOIO!$B$5:$B$50,0))="NÃO",APOIO!$A$2&amp;"NÃO VÁLIDO",""),"")</f>
        <v>2014.0105</v>
      </c>
      <c r="C116" s="20" t="str">
        <f>'INF GERAIS'!C116</f>
        <v>AGRESTE SETENTRIONAL</v>
      </c>
      <c r="D116" s="20" t="str">
        <f>'INF GERAIS'!D116</f>
        <v>CASINHAS</v>
      </c>
      <c r="E116" s="20" t="str">
        <f>'INF GERAIS'!E116</f>
        <v>PAVIMENTAÇÃO EM PARALELEPÍPEDOS E SINALIZAÇÃO EM DIVERSAS RUAS( 13 Ruas)</v>
      </c>
      <c r="F116" s="20"/>
      <c r="G116" s="20"/>
      <c r="H116" s="20"/>
      <c r="I116" s="20"/>
      <c r="J116" s="1971" t="s">
        <v>172</v>
      </c>
      <c r="K116" s="13">
        <v>471</v>
      </c>
    </row>
    <row r="117" spans="2:11" s="1451" customFormat="1" ht="50.15" customHeight="1" x14ac:dyDescent="0.35">
      <c r="B117" s="1451" t="str">
        <f>'INF GERAIS'!B117&amp;IFERROR(IF(INDEX(APOIO!$A$5:$A$50,MATCH('INF GERAIS'!N117,APOIO!$B$5:$B$50,0))="NÃO",APOIO!$A$2&amp;"NÃO VÁLIDO",""),"")</f>
        <v>2014.0443
NÃO VÁLIDO</v>
      </c>
      <c r="C117" s="1451" t="str">
        <f>'INF GERAIS'!C117</f>
        <v>AGRESTE SETENTRIONAL</v>
      </c>
      <c r="D117" s="1451" t="str">
        <f>'INF GERAIS'!D117</f>
        <v>CASINHAS</v>
      </c>
      <c r="E117" s="1451" t="str">
        <f>'INF GERAIS'!E117</f>
        <v>PAVIMENTAÇÃO EM PARALELEPÍPEDOS EM DIVERSAS RUAS DO MUNICÍPIO DE CASINHAS</v>
      </c>
      <c r="J117" s="1971" t="s">
        <v>172</v>
      </c>
      <c r="K117" s="13"/>
    </row>
    <row r="118" spans="2:11" ht="50.15" customHeight="1" x14ac:dyDescent="0.35">
      <c r="B118" s="20" t="str">
        <f>'INF GERAIS'!B118&amp;IFERROR(IF(INDEX(APOIO!$A$5:$A$50,MATCH('INF GERAIS'!N118,APOIO!$B$5:$B$50,0))="NÃO",APOIO!$A$2&amp;"NÃO VÁLIDO",""),"")</f>
        <v>2014.0106</v>
      </c>
      <c r="C118" s="20" t="str">
        <f>'INF GERAIS'!C118</f>
        <v>MATA SUL</v>
      </c>
      <c r="D118" s="20" t="str">
        <f>'INF GERAIS'!D118</f>
        <v>CATENDE</v>
      </c>
      <c r="E118" s="20" t="str">
        <f>'INF GERAIS'!E118</f>
        <v>CONSTRUÇÃO DE PAVIMENTOS EM PARALELEPÍPEDO GRANÍTICO</v>
      </c>
      <c r="F118" s="20"/>
      <c r="G118" s="20"/>
      <c r="H118" s="20"/>
      <c r="I118" s="20"/>
      <c r="J118" s="1971" t="s">
        <v>172</v>
      </c>
      <c r="K118" s="13">
        <v>481</v>
      </c>
    </row>
    <row r="119" spans="2:11" ht="50.15" customHeight="1" x14ac:dyDescent="0.35">
      <c r="B119" s="20" t="str">
        <f>'INF GERAIS'!B119&amp;IFERROR(IF(INDEX(APOIO!$A$5:$A$50,MATCH('INF GERAIS'!N119,APOIO!$B$5:$B$50,0))="NÃO",APOIO!$A$2&amp;"NÃO VÁLIDO",""),"")</f>
        <v>2014.0107</v>
      </c>
      <c r="C119" s="20" t="str">
        <f>'INF GERAIS'!C119</f>
        <v>MATA SUL</v>
      </c>
      <c r="D119" s="20" t="str">
        <f>'INF GERAIS'!D119</f>
        <v>CATENDE</v>
      </c>
      <c r="E119" s="20" t="str">
        <f>'INF GERAIS'!E119</f>
        <v>RECUPERAÇÃO DE ESTRADAS VICINAIS</v>
      </c>
      <c r="F119" s="20"/>
      <c r="G119" s="20"/>
      <c r="H119" s="20"/>
      <c r="I119" s="20"/>
      <c r="J119" s="1971" t="s">
        <v>844</v>
      </c>
      <c r="K119" s="13">
        <v>482</v>
      </c>
    </row>
    <row r="120" spans="2:11" ht="50.15" customHeight="1" x14ac:dyDescent="0.35">
      <c r="B120" s="20" t="str">
        <f>'INF GERAIS'!B120&amp;IFERROR(IF(INDEX(APOIO!$A$5:$A$50,MATCH('INF GERAIS'!N120,APOIO!$B$5:$B$50,0))="NÃO",APOIO!$A$2&amp;"NÃO VÁLIDO",""),"")</f>
        <v>2014.0108
NÃO VÁLIDO</v>
      </c>
      <c r="C120" s="20" t="str">
        <f>'INF GERAIS'!C120</f>
        <v>SERTÃO CENTRAL</v>
      </c>
      <c r="D120" s="20" t="str">
        <f>'INF GERAIS'!D120</f>
        <v>CEDRO</v>
      </c>
      <c r="E120" s="20">
        <f>'INF GERAIS'!E120</f>
        <v>0</v>
      </c>
      <c r="F120" s="20"/>
      <c r="G120" s="20"/>
      <c r="H120" s="20"/>
      <c r="I120" s="20"/>
      <c r="J120" s="1971">
        <v>0</v>
      </c>
      <c r="K120" s="13">
        <v>1841</v>
      </c>
    </row>
    <row r="121" spans="2:11" ht="50.15" customHeight="1" x14ac:dyDescent="0.35">
      <c r="B121" s="20" t="str">
        <f>'INF GERAIS'!B121&amp;IFERROR(IF(INDEX(APOIO!$A$5:$A$50,MATCH('INF GERAIS'!N121,APOIO!$B$5:$B$50,0))="NÃO",APOIO!$A$2&amp;"NÃO VÁLIDO",""),"")</f>
        <v>2014.0109</v>
      </c>
      <c r="C121" s="20" t="str">
        <f>'INF GERAIS'!C121</f>
        <v>MATA NORTE</v>
      </c>
      <c r="D121" s="20" t="str">
        <f>'INF GERAIS'!D121</f>
        <v>CHÃ DE ALEGRIA</v>
      </c>
      <c r="E121" s="20" t="str">
        <f>'INF GERAIS'!E121</f>
        <v>PAVIMENTAÇÃO EM PARALELEPIPEDOS GRANITICOS EM DIVERSAS RUAS ( 8 ruas)</v>
      </c>
      <c r="F121" s="20"/>
      <c r="G121" s="20"/>
      <c r="H121" s="20"/>
      <c r="I121" s="20"/>
      <c r="J121" s="1971" t="s">
        <v>172</v>
      </c>
      <c r="K121" s="13">
        <v>491</v>
      </c>
    </row>
    <row r="122" spans="2:11" ht="50.15" customHeight="1" x14ac:dyDescent="0.35">
      <c r="B122" s="20" t="str">
        <f>'INF GERAIS'!B122&amp;IFERROR(IF(INDEX(APOIO!$A$5:$A$50,MATCH('INF GERAIS'!N122,APOIO!$B$5:$B$50,0))="NÃO",APOIO!$A$2&amp;"NÃO VÁLIDO",""),"")</f>
        <v>2014.0110</v>
      </c>
      <c r="C122" s="20" t="str">
        <f>'INF GERAIS'!C122</f>
        <v>MATA SUL</v>
      </c>
      <c r="D122" s="20" t="str">
        <f>'INF GERAIS'!D122</f>
        <v>CHÃ GRANDE</v>
      </c>
      <c r="E122" s="20" t="str">
        <f>'INF GERAIS'!E122</f>
        <v>EXECUÇÃO DE ESCADARIAS NO CENTRO DO MUNICÍPIO</v>
      </c>
      <c r="F122" s="20"/>
      <c r="G122" s="20"/>
      <c r="H122" s="20"/>
      <c r="I122" s="20"/>
      <c r="J122" s="1971" t="s">
        <v>172</v>
      </c>
      <c r="K122" s="13">
        <v>501</v>
      </c>
    </row>
    <row r="123" spans="2:11" ht="50.15" customHeight="1" x14ac:dyDescent="0.35">
      <c r="B123" s="20" t="str">
        <f>'INF GERAIS'!B123&amp;IFERROR(IF(INDEX(APOIO!$A$5:$A$50,MATCH('INF GERAIS'!N123,APOIO!$B$5:$B$50,0))="NÃO",APOIO!$A$2&amp;"NÃO VÁLIDO",""),"")</f>
        <v>2014.0111</v>
      </c>
      <c r="C123" s="20" t="str">
        <f>'INF GERAIS'!C123</f>
        <v>MATA SUL</v>
      </c>
      <c r="D123" s="20" t="str">
        <f>'INF GERAIS'!D123</f>
        <v>CHÃ GRANDE</v>
      </c>
      <c r="E123" s="20" t="str">
        <f>'INF GERAIS'!E123</f>
        <v>CONSTRUÇÃO DE MUROS DE CONTENÇÃO DE ENCOSTAS</v>
      </c>
      <c r="F123" s="20"/>
      <c r="G123" s="20"/>
      <c r="H123" s="20"/>
      <c r="I123" s="20"/>
      <c r="J123" s="1971" t="s">
        <v>172</v>
      </c>
      <c r="K123" s="13">
        <v>502</v>
      </c>
    </row>
    <row r="124" spans="2:11" ht="50.15" customHeight="1" x14ac:dyDescent="0.35">
      <c r="B124" s="20" t="str">
        <f>'INF GERAIS'!B124&amp;IFERROR(IF(INDEX(APOIO!$A$5:$A$50,MATCH('INF GERAIS'!N124,APOIO!$B$5:$B$50,0))="NÃO",APOIO!$A$2&amp;"NÃO VÁLIDO",""),"")</f>
        <v>2014.0112</v>
      </c>
      <c r="C124" s="20" t="str">
        <f>'INF GERAIS'!C124</f>
        <v>MATA SUL</v>
      </c>
      <c r="D124" s="20" t="str">
        <f>'INF GERAIS'!D124</f>
        <v>CHÃ GRANDE</v>
      </c>
      <c r="E124" s="20" t="str">
        <f>'INF GERAIS'!E124</f>
        <v>PAVIMENTAÇÃO DE DIVERSAS RUAS</v>
      </c>
      <c r="F124" s="20"/>
      <c r="G124" s="20"/>
      <c r="H124" s="20"/>
      <c r="I124" s="20"/>
      <c r="J124" s="1971" t="s">
        <v>172</v>
      </c>
      <c r="K124" s="13">
        <v>503</v>
      </c>
    </row>
    <row r="125" spans="2:11" ht="50.15" customHeight="1" x14ac:dyDescent="0.35">
      <c r="B125" s="20" t="str">
        <f>'INF GERAIS'!B125&amp;IFERROR(IF(INDEX(APOIO!$A$5:$A$50,MATCH('INF GERAIS'!N125,APOIO!$B$5:$B$50,0))="NÃO",APOIO!$A$2&amp;"NÃO VÁLIDO",""),"")</f>
        <v>2014.0113</v>
      </c>
      <c r="C125" s="20" t="str">
        <f>'INF GERAIS'!C125</f>
        <v>MATA SUL</v>
      </c>
      <c r="D125" s="20" t="str">
        <f>'INF GERAIS'!D125</f>
        <v>CHÃ GRANDE</v>
      </c>
      <c r="E125" s="20" t="str">
        <f>'INF GERAIS'!E125</f>
        <v>CONSTRUÇÃO DA PRAÇA MANOEL GOMES</v>
      </c>
      <c r="F125" s="20"/>
      <c r="G125" s="20"/>
      <c r="H125" s="20"/>
      <c r="I125" s="20"/>
      <c r="J125" s="1971" t="s">
        <v>172</v>
      </c>
      <c r="K125" s="13">
        <v>504</v>
      </c>
    </row>
    <row r="126" spans="2:11" ht="50.15" customHeight="1" x14ac:dyDescent="0.35">
      <c r="B126" s="20" t="str">
        <f>'INF GERAIS'!B126&amp;IFERROR(IF(INDEX(APOIO!$A$5:$A$50,MATCH('INF GERAIS'!N126,APOIO!$B$5:$B$50,0))="NÃO",APOIO!$A$2&amp;"NÃO VÁLIDO",""),"")</f>
        <v>2014.0114</v>
      </c>
      <c r="C126" s="20" t="str">
        <f>'INF GERAIS'!C126</f>
        <v>MATA NORTE</v>
      </c>
      <c r="D126" s="20" t="str">
        <f>'INF GERAIS'!D126</f>
        <v>CONDADO</v>
      </c>
      <c r="E126" s="20" t="str">
        <f>'INF GERAIS'!E126</f>
        <v>PAVIMENTAÇÃO DE RUAS DO MUNICÍPIO( 9 ruas)</v>
      </c>
      <c r="F126" s="20"/>
      <c r="G126" s="20"/>
      <c r="H126" s="20"/>
      <c r="I126" s="20"/>
      <c r="J126" s="1971" t="s">
        <v>172</v>
      </c>
      <c r="K126" s="13">
        <v>511</v>
      </c>
    </row>
    <row r="127" spans="2:11" ht="50.15" customHeight="1" x14ac:dyDescent="0.35">
      <c r="B127" s="20" t="str">
        <f>'INF GERAIS'!B127&amp;IFERROR(IF(INDEX(APOIO!$A$5:$A$50,MATCH('INF GERAIS'!N127,APOIO!$B$5:$B$50,0))="NÃO",APOIO!$A$2&amp;"NÃO VÁLIDO",""),"")</f>
        <v>2014.0115</v>
      </c>
      <c r="C127" s="20" t="str">
        <f>'INF GERAIS'!C127</f>
        <v>AGRESTE MERIDIONAL</v>
      </c>
      <c r="D127" s="20" t="str">
        <f>'INF GERAIS'!D127</f>
        <v>CORRENTES</v>
      </c>
      <c r="E127" s="20" t="str">
        <f>'INF GERAIS'!E127</f>
        <v>PAVIMENTAÇÃO EM PARALELEPIPEDOS GRANÍTICOS</v>
      </c>
      <c r="F127" s="20"/>
      <c r="G127" s="20"/>
      <c r="H127" s="20"/>
      <c r="I127" s="20"/>
      <c r="J127" s="1971" t="s">
        <v>172</v>
      </c>
      <c r="K127" s="13">
        <v>521</v>
      </c>
    </row>
    <row r="128" spans="2:11" ht="50.15" customHeight="1" x14ac:dyDescent="0.35">
      <c r="B128" s="20" t="str">
        <f>'INF GERAIS'!B128&amp;IFERROR(IF(INDEX(APOIO!$A$5:$A$50,MATCH('INF GERAIS'!N128,APOIO!$B$5:$B$50,0))="NÃO",APOIO!$A$2&amp;"NÃO VÁLIDO",""),"")</f>
        <v>2014.0116</v>
      </c>
      <c r="C128" s="20" t="str">
        <f>'INF GERAIS'!C128</f>
        <v>MATA SUL</v>
      </c>
      <c r="D128" s="20" t="str">
        <f>'INF GERAIS'!D128</f>
        <v>CORTÊS</v>
      </c>
      <c r="E128" s="20" t="str">
        <f>'INF GERAIS'!E128</f>
        <v>PAVIMENTAÇÃO EM PARALELEPÍPEDO EM DIVERSAS RUAS</v>
      </c>
      <c r="F128" s="20"/>
      <c r="G128" s="20"/>
      <c r="H128" s="20"/>
      <c r="I128" s="20"/>
      <c r="J128" s="1971" t="s">
        <v>172</v>
      </c>
      <c r="K128" s="13">
        <v>531</v>
      </c>
    </row>
    <row r="129" spans="2:11" ht="50.15" customHeight="1" x14ac:dyDescent="0.35">
      <c r="B129" s="20" t="str">
        <f>'INF GERAIS'!B129&amp;IFERROR(IF(INDEX(APOIO!$A$5:$A$50,MATCH('INF GERAIS'!N129,APOIO!$B$5:$B$50,0))="NÃO",APOIO!$A$2&amp;"NÃO VÁLIDO",""),"")</f>
        <v>2014.0117</v>
      </c>
      <c r="C129" s="20" t="str">
        <f>'INF GERAIS'!C129</f>
        <v>MATA SUL</v>
      </c>
      <c r="D129" s="20" t="str">
        <f>'INF GERAIS'!D129</f>
        <v>CORTÊS</v>
      </c>
      <c r="E129" s="20" t="str">
        <f>'INF GERAIS'!E129</f>
        <v>CONSTRUÇÃO DA PRAÇA DA ENTRADA DA CIDADE E PAVIMENTAÇÃO DO ENTORNO</v>
      </c>
      <c r="F129" s="20"/>
      <c r="G129" s="20"/>
      <c r="H129" s="20"/>
      <c r="I129" s="20"/>
      <c r="J129" s="1971" t="s">
        <v>172</v>
      </c>
      <c r="K129" s="13">
        <v>532</v>
      </c>
    </row>
    <row r="130" spans="2:11" ht="50.15" customHeight="1" x14ac:dyDescent="0.35">
      <c r="B130" s="20" t="str">
        <f>'INF GERAIS'!B130&amp;IFERROR(IF(INDEX(APOIO!$A$5:$A$50,MATCH('INF GERAIS'!N130,APOIO!$B$5:$B$50,0))="NÃO",APOIO!$A$2&amp;"NÃO VÁLIDO",""),"")</f>
        <v>2014.0118</v>
      </c>
      <c r="C130" s="20" t="str">
        <f>'INF GERAIS'!C130</f>
        <v>AGRESTE SETENTRIONAL</v>
      </c>
      <c r="D130" s="20" t="str">
        <f>'INF GERAIS'!D130</f>
        <v>CUMARU</v>
      </c>
      <c r="E130" s="20" t="str">
        <f>'INF GERAIS'!E130</f>
        <v>PAVIMENTAÇÃO EM PARALELEPÍPEDOS</v>
      </c>
      <c r="F130" s="20"/>
      <c r="G130" s="20"/>
      <c r="H130" s="20"/>
      <c r="I130" s="20"/>
      <c r="J130" s="1971" t="s">
        <v>172</v>
      </c>
      <c r="K130" s="13">
        <v>541</v>
      </c>
    </row>
    <row r="131" spans="2:11" ht="50.15" customHeight="1" x14ac:dyDescent="0.35">
      <c r="B131" s="20" t="str">
        <f>'INF GERAIS'!B131&amp;IFERROR(IF(INDEX(APOIO!$A$5:$A$50,MATCH('INF GERAIS'!N131,APOIO!$B$5:$B$50,0))="NÃO",APOIO!$A$2&amp;"NÃO VÁLIDO",""),"")</f>
        <v>2014.0119</v>
      </c>
      <c r="C131" s="20" t="str">
        <f>'INF GERAIS'!C131</f>
        <v>AGRESTE CENTRAL</v>
      </c>
      <c r="D131" s="20" t="str">
        <f>'INF GERAIS'!D131</f>
        <v>CUPIRA</v>
      </c>
      <c r="E131" s="20" t="str">
        <f>'INF GERAIS'!E131</f>
        <v>ADEQUAÇÃO DO MERCADO PÚBLICO MUNICIPAL PARA IMPLANTAÇÃO DO MERCADO DE PEIXE</v>
      </c>
      <c r="F131" s="20"/>
      <c r="G131" s="20"/>
      <c r="H131" s="20"/>
      <c r="I131" s="20"/>
      <c r="J131" s="1971" t="s">
        <v>161</v>
      </c>
      <c r="K131" s="13">
        <v>553</v>
      </c>
    </row>
    <row r="132" spans="2:11" ht="50.15" customHeight="1" x14ac:dyDescent="0.35">
      <c r="B132" s="20" t="str">
        <f>'INF GERAIS'!B132&amp;IFERROR(IF(INDEX(APOIO!$A$5:$A$50,MATCH('INF GERAIS'!N132,APOIO!$B$5:$B$50,0))="NÃO",APOIO!$A$2&amp;"NÃO VÁLIDO",""),"")</f>
        <v>2014.0120</v>
      </c>
      <c r="C132" s="20" t="str">
        <f>'INF GERAIS'!C132</f>
        <v>AGRESTE CENTRAL</v>
      </c>
      <c r="D132" s="20" t="str">
        <f>'INF GERAIS'!D132</f>
        <v>CUPIRA</v>
      </c>
      <c r="E132" s="20" t="str">
        <f>'INF GERAIS'!E132</f>
        <v>CONSTRUÇÃO DE PRAÇA NO DISTRITO DE GRAVATÁ-AÇU</v>
      </c>
      <c r="F132" s="20"/>
      <c r="G132" s="20"/>
      <c r="H132" s="20"/>
      <c r="I132" s="20"/>
      <c r="J132" s="1971" t="s">
        <v>172</v>
      </c>
      <c r="K132" s="13">
        <v>554</v>
      </c>
    </row>
    <row r="133" spans="2:11" ht="50.15" customHeight="1" x14ac:dyDescent="0.35">
      <c r="B133" s="20" t="str">
        <f>'INF GERAIS'!B133&amp;IFERROR(IF(INDEX(APOIO!$A$5:$A$50,MATCH('INF GERAIS'!N133,APOIO!$B$5:$B$50,0))="NÃO",APOIO!$A$2&amp;"NÃO VÁLIDO",""),"")</f>
        <v>2014.0121</v>
      </c>
      <c r="C133" s="20" t="str">
        <f>'INF GERAIS'!C133</f>
        <v>AGRESTE CENTRAL</v>
      </c>
      <c r="D133" s="20" t="str">
        <f>'INF GERAIS'!D133</f>
        <v>CUPIRA</v>
      </c>
      <c r="E133" s="20" t="str">
        <f>'INF GERAIS'!E133</f>
        <v>CONSTRUÇÃO DE PAVIMENTAÇÃO EM PARALELEPÍPEDOS GRANÍTICOS</v>
      </c>
      <c r="F133" s="20"/>
      <c r="G133" s="20"/>
      <c r="H133" s="20"/>
      <c r="I133" s="20"/>
      <c r="J133" s="1971" t="s">
        <v>172</v>
      </c>
      <c r="K133" s="13">
        <v>551</v>
      </c>
    </row>
    <row r="134" spans="2:11" ht="50.15" customHeight="1" x14ac:dyDescent="0.35">
      <c r="B134" s="20" t="str">
        <f>'INF GERAIS'!B134&amp;IFERROR(IF(INDEX(APOIO!$A$5:$A$50,MATCH('INF GERAIS'!N134,APOIO!$B$5:$B$50,0))="NÃO",APOIO!$A$2&amp;"NÃO VÁLIDO",""),"")</f>
        <v>2014.0122</v>
      </c>
      <c r="C134" s="20" t="str">
        <f>'INF GERAIS'!C134</f>
        <v>AGRESTE CENTRAL</v>
      </c>
      <c r="D134" s="20" t="str">
        <f>'INF GERAIS'!D134</f>
        <v>CUPIRA</v>
      </c>
      <c r="E134" s="20" t="str">
        <f>'INF GERAIS'!E134</f>
        <v>CONSTRUÇÃO DO MERCADO DE CARNE NO BAIRRO NOVO HORIZONTE</v>
      </c>
      <c r="F134" s="20"/>
      <c r="G134" s="20"/>
      <c r="H134" s="20"/>
      <c r="I134" s="20"/>
      <c r="J134" s="1971" t="s">
        <v>161</v>
      </c>
      <c r="K134" s="13">
        <v>552</v>
      </c>
    </row>
    <row r="135" spans="2:11" ht="50.15" customHeight="1" x14ac:dyDescent="0.35">
      <c r="B135" s="20" t="str">
        <f>'INF GERAIS'!B135&amp;IFERROR(IF(INDEX(APOIO!$A$5:$A$50,MATCH('INF GERAIS'!N135,APOIO!$B$5:$B$50,0))="NÃO",APOIO!$A$2&amp;"NÃO VÁLIDO",""),"")</f>
        <v>2014.0123</v>
      </c>
      <c r="C135" s="20" t="str">
        <f>'INF GERAIS'!C135</f>
        <v>SERTÃO DO MOXOTÓ</v>
      </c>
      <c r="D135" s="20" t="str">
        <f>'INF GERAIS'!D135</f>
        <v>CUSTÓDIA</v>
      </c>
      <c r="E135" s="20" t="str">
        <f>'INF GERAIS'!E135</f>
        <v>APOIO A IMPLANTAÇÃO DE INFRA-ESTRUTURA URBANA NO MUNICÍPIO DE CUSTÓDIA</v>
      </c>
      <c r="F135" s="20"/>
      <c r="G135" s="20"/>
      <c r="H135" s="20"/>
      <c r="I135" s="20"/>
      <c r="J135" s="1971" t="s">
        <v>172</v>
      </c>
      <c r="K135" s="13">
        <v>561</v>
      </c>
    </row>
    <row r="136" spans="2:11" ht="50.15" customHeight="1" x14ac:dyDescent="0.35">
      <c r="B136" s="20" t="str">
        <f>'INF GERAIS'!B136&amp;IFERROR(IF(INDEX(APOIO!$A$5:$A$50,MATCH('INF GERAIS'!N136,APOIO!$B$5:$B$50,0))="NÃO",APOIO!$A$2&amp;"NÃO VÁLIDO",""),"")</f>
        <v>2014.0124</v>
      </c>
      <c r="C136" s="20" t="str">
        <f>'INF GERAIS'!C136</f>
        <v>SERTÃO DO SÃO FRANCISCO</v>
      </c>
      <c r="D136" s="20" t="str">
        <f>'INF GERAIS'!D136</f>
        <v>DORMENTES</v>
      </c>
      <c r="E136" s="20" t="str">
        <f>'INF GERAIS'!E136</f>
        <v>PAVIMENTAÇÃO ASFALTICA EM CBUQ E EM PARALELEPÍPEDOS GRANÍTICOS EM DIVERSAS RUAS DO MUNICÍPIO DE DORMENTES</v>
      </c>
      <c r="F136" s="20"/>
      <c r="G136" s="20"/>
      <c r="H136" s="20"/>
      <c r="I136" s="20"/>
      <c r="J136" s="1971" t="s">
        <v>844</v>
      </c>
      <c r="K136" s="13">
        <v>571</v>
      </c>
    </row>
    <row r="137" spans="2:11" ht="50.15" customHeight="1" x14ac:dyDescent="0.35">
      <c r="B137" s="20" t="str">
        <f>'INF GERAIS'!B137&amp;IFERROR(IF(INDEX(APOIO!$A$5:$A$50,MATCH('INF GERAIS'!N137,APOIO!$B$5:$B$50,0))="NÃO",APOIO!$A$2&amp;"NÃO VÁLIDO",""),"")</f>
        <v>2014.0125</v>
      </c>
      <c r="C137" s="20" t="str">
        <f>'INF GERAIS'!C137</f>
        <v>MATA SUL</v>
      </c>
      <c r="D137" s="20" t="str">
        <f>'INF GERAIS'!D137</f>
        <v>ESCADA</v>
      </c>
      <c r="E137" s="20" t="str">
        <f>'INF GERAIS'!E137</f>
        <v>PAVIMENTAÇÃO DE  RUAS</v>
      </c>
      <c r="F137" s="20"/>
      <c r="G137" s="20"/>
      <c r="H137" s="20"/>
      <c r="I137" s="20"/>
      <c r="J137" s="1971" t="s">
        <v>172</v>
      </c>
      <c r="K137" s="13">
        <v>581</v>
      </c>
    </row>
    <row r="138" spans="2:11" ht="50.15" customHeight="1" x14ac:dyDescent="0.35">
      <c r="B138" s="20" t="str">
        <f>'INF GERAIS'!B138&amp;IFERROR(IF(INDEX(APOIO!$A$5:$A$50,MATCH('INF GERAIS'!N138,APOIO!$B$5:$B$50,0))="NÃO",APOIO!$A$2&amp;"NÃO VÁLIDO",""),"")</f>
        <v>2014.0126</v>
      </c>
      <c r="C138" s="20" t="str">
        <f>'INF GERAIS'!C138</f>
        <v>MATA SUL</v>
      </c>
      <c r="D138" s="20" t="str">
        <f>'INF GERAIS'!D138</f>
        <v>ESCADA</v>
      </c>
      <c r="E138" s="20" t="str">
        <f>'INF GERAIS'!E138</f>
        <v>MUROS DE ARRIMO, ACESSOS E ESCADARIAS</v>
      </c>
      <c r="F138" s="20"/>
      <c r="G138" s="20"/>
      <c r="H138" s="20"/>
      <c r="I138" s="20"/>
      <c r="J138" s="1971" t="s">
        <v>172</v>
      </c>
      <c r="K138" s="13">
        <v>582</v>
      </c>
    </row>
    <row r="139" spans="2:11" ht="50.15" customHeight="1" x14ac:dyDescent="0.35">
      <c r="B139" s="20" t="str">
        <f>'INF GERAIS'!B139&amp;IFERROR(IF(INDEX(APOIO!$A$5:$A$50,MATCH('INF GERAIS'!N139,APOIO!$B$5:$B$50,0))="NÃO",APOIO!$A$2&amp;"NÃO VÁLIDO",""),"")</f>
        <v>2014.0127</v>
      </c>
      <c r="C139" s="20" t="str">
        <f>'INF GERAIS'!C139</f>
        <v>MATA SUL</v>
      </c>
      <c r="D139" s="20" t="str">
        <f>'INF GERAIS'!D139</f>
        <v>ESCADA</v>
      </c>
      <c r="E139" s="20" t="str">
        <f>'INF GERAIS'!E139</f>
        <v>REQUALIFICAÇÃO DE PRAÇAS</v>
      </c>
      <c r="F139" s="20"/>
      <c r="G139" s="20"/>
      <c r="H139" s="20"/>
      <c r="I139" s="20"/>
      <c r="J139" s="1971" t="s">
        <v>172</v>
      </c>
      <c r="K139" s="13">
        <v>583</v>
      </c>
    </row>
    <row r="140" spans="2:11" ht="50.15" customHeight="1" x14ac:dyDescent="0.35">
      <c r="B140" s="20" t="str">
        <f>'INF GERAIS'!B140&amp;IFERROR(IF(INDEX(APOIO!$A$5:$A$50,MATCH('INF GERAIS'!N140,APOIO!$B$5:$B$50,0))="NÃO",APOIO!$A$2&amp;"NÃO VÁLIDO",""),"")</f>
        <v>2014.0128
NÃO VÁLIDO</v>
      </c>
      <c r="C140" s="20" t="str">
        <f>'INF GERAIS'!C140</f>
        <v>MATA SUL</v>
      </c>
      <c r="D140" s="20" t="str">
        <f>'INF GERAIS'!D140</f>
        <v>ESCADA</v>
      </c>
      <c r="E140" s="20" t="str">
        <f>'INF GERAIS'!E140</f>
        <v>REQUALIFICAÇÃO DO CENTRO COMERCIAL ATALAIA</v>
      </c>
      <c r="F140" s="20"/>
      <c r="G140" s="20"/>
      <c r="H140" s="20"/>
      <c r="I140" s="20"/>
      <c r="J140" s="1971">
        <v>0</v>
      </c>
      <c r="K140" s="13">
        <v>584</v>
      </c>
    </row>
    <row r="141" spans="2:11" ht="50.15" customHeight="1" x14ac:dyDescent="0.35">
      <c r="B141" s="20" t="str">
        <f>'INF GERAIS'!B141&amp;IFERROR(IF(INDEX(APOIO!$A$5:$A$50,MATCH('INF GERAIS'!N141,APOIO!$B$5:$B$50,0))="NÃO",APOIO!$A$2&amp;"NÃO VÁLIDO",""),"")</f>
        <v>2014.0129</v>
      </c>
      <c r="C141" s="20" t="str">
        <f>'INF GERAIS'!C141</f>
        <v>MATA SUL</v>
      </c>
      <c r="D141" s="20" t="str">
        <f>'INF GERAIS'!D141</f>
        <v>ESCADA</v>
      </c>
      <c r="E141" s="20" t="str">
        <f>'INF GERAIS'!E141</f>
        <v>RECONSTRUÇÃO DA PONTE DA MANGUEIRA</v>
      </c>
      <c r="F141" s="20"/>
      <c r="G141" s="20"/>
      <c r="H141" s="20"/>
      <c r="I141" s="20"/>
      <c r="J141" s="1971" t="s">
        <v>844</v>
      </c>
      <c r="K141" s="13">
        <v>585</v>
      </c>
    </row>
    <row r="142" spans="2:11" ht="50.15" customHeight="1" x14ac:dyDescent="0.35">
      <c r="B142" s="20" t="str">
        <f>'INF GERAIS'!B142&amp;IFERROR(IF(INDEX(APOIO!$A$5:$A$50,MATCH('INF GERAIS'!N142,APOIO!$B$5:$B$50,0))="NÃO",APOIO!$A$2&amp;"NÃO VÁLIDO",""),"")</f>
        <v>2014.0130</v>
      </c>
      <c r="C142" s="20" t="str">
        <f>'INF GERAIS'!C142</f>
        <v>SERTÃO DO ARARIPE</v>
      </c>
      <c r="D142" s="20" t="str">
        <f>'INF GERAIS'!D142</f>
        <v>EXU</v>
      </c>
      <c r="E142" s="20" t="str">
        <f>'INF GERAIS'!E142</f>
        <v>PAVIMENTAÇÃO EM PARALELEPIPEDO GRANITICO</v>
      </c>
      <c r="F142" s="20"/>
      <c r="G142" s="20"/>
      <c r="H142" s="20"/>
      <c r="I142" s="20"/>
      <c r="J142" s="1971" t="s">
        <v>844</v>
      </c>
      <c r="K142" s="13">
        <v>591</v>
      </c>
    </row>
    <row r="143" spans="2:11" ht="50.15" customHeight="1" x14ac:dyDescent="0.35">
      <c r="B143" s="20" t="str">
        <f>'INF GERAIS'!B143&amp;IFERROR(IF(INDEX(APOIO!$A$5:$A$50,MATCH('INF GERAIS'!N143,APOIO!$B$5:$B$50,0))="NÃO",APOIO!$A$2&amp;"NÃO VÁLIDO",""),"")</f>
        <v>2014.0131</v>
      </c>
      <c r="C143" s="20" t="str">
        <f>'INF GERAIS'!C143</f>
        <v>SERTÃO DO ARARIPE</v>
      </c>
      <c r="D143" s="20" t="str">
        <f>'INF GERAIS'!D143</f>
        <v>EXU</v>
      </c>
      <c r="E143" s="20" t="str">
        <f>'INF GERAIS'!E143</f>
        <v>REFORMA DO CENTRO POLIESPORTIVO</v>
      </c>
      <c r="F143" s="20"/>
      <c r="G143" s="20"/>
      <c r="H143" s="20"/>
      <c r="I143" s="20"/>
      <c r="J143" s="1971" t="s">
        <v>168</v>
      </c>
      <c r="K143" s="13">
        <v>592</v>
      </c>
    </row>
    <row r="144" spans="2:11" ht="50.15" customHeight="1" x14ac:dyDescent="0.35">
      <c r="B144" s="20" t="str">
        <f>'INF GERAIS'!B144&amp;IFERROR(IF(INDEX(APOIO!$A$5:$A$50,MATCH('INF GERAIS'!N144,APOIO!$B$5:$B$50,0))="NÃO",APOIO!$A$2&amp;"NÃO VÁLIDO",""),"")</f>
        <v>2014.0132</v>
      </c>
      <c r="C144" s="20" t="str">
        <f>'INF GERAIS'!C144</f>
        <v>AGRESTE SETENTRIONAL</v>
      </c>
      <c r="D144" s="20" t="str">
        <f>'INF GERAIS'!D144</f>
        <v>FEIRA NOVA</v>
      </c>
      <c r="E144" s="20" t="str">
        <f>'INF GERAIS'!E144</f>
        <v>IMPLANTAÇÃO DE PAVIMENTO EM PARALELEPIPEDOS GRANITICOS EM DIVERSAS RUAS</v>
      </c>
      <c r="F144" s="20"/>
      <c r="G144" s="20"/>
      <c r="H144" s="20"/>
      <c r="I144" s="20"/>
      <c r="J144" s="1971" t="s">
        <v>172</v>
      </c>
      <c r="K144" s="13">
        <v>601</v>
      </c>
    </row>
    <row r="145" spans="2:11" ht="50.15" customHeight="1" x14ac:dyDescent="0.35">
      <c r="B145" s="20" t="str">
        <f>'INF GERAIS'!B145&amp;IFERROR(IF(INDEX(APOIO!$A$5:$A$50,MATCH('INF GERAIS'!N145,APOIO!$B$5:$B$50,0))="NÃO",APOIO!$A$2&amp;"NÃO VÁLIDO",""),"")</f>
        <v>2014.0133</v>
      </c>
      <c r="C145" s="20" t="str">
        <f>'INF GERAIS'!C145</f>
        <v>AGRESTE SETENTRIONAL</v>
      </c>
      <c r="D145" s="20" t="str">
        <f>'INF GERAIS'!D145</f>
        <v>FEIRA NOVA</v>
      </c>
      <c r="E145" s="20" t="str">
        <f>'INF GERAIS'!E145</f>
        <v>CONSTRUÇÃO DO PATIO DE EVENTOS NO MUNICIPIO DE FEIRA NOVA</v>
      </c>
      <c r="F145" s="20"/>
      <c r="G145" s="20"/>
      <c r="H145" s="20"/>
      <c r="I145" s="20"/>
      <c r="J145" s="1971" t="s">
        <v>172</v>
      </c>
      <c r="K145" s="13">
        <v>602</v>
      </c>
    </row>
    <row r="146" spans="2:11" ht="50.15" customHeight="1" x14ac:dyDescent="0.35">
      <c r="B146" s="20" t="str">
        <f>'INF GERAIS'!B146&amp;IFERROR(IF(INDEX(APOIO!$A$5:$A$50,MATCH('INF GERAIS'!N146,APOIO!$B$5:$B$50,0))="NÃO",APOIO!$A$2&amp;"NÃO VÁLIDO",""),"")</f>
        <v>2014.0134</v>
      </c>
      <c r="C146" s="20" t="str">
        <f>'INF GERAIS'!C146</f>
        <v>AGRESTE SETENTRIONAL</v>
      </c>
      <c r="D146" s="20" t="str">
        <f>'INF GERAIS'!D146</f>
        <v>FEIRA NOVA</v>
      </c>
      <c r="E146" s="20" t="str">
        <f>'INF GERAIS'!E146</f>
        <v>REVITALIZAÇÃO DO TREVO DA ENTRADA DA CIDADE</v>
      </c>
      <c r="F146" s="20"/>
      <c r="G146" s="20"/>
      <c r="H146" s="20"/>
      <c r="I146" s="20"/>
      <c r="J146" s="1971" t="s">
        <v>172</v>
      </c>
      <c r="K146" s="13">
        <v>603</v>
      </c>
    </row>
    <row r="147" spans="2:11" ht="50.15" customHeight="1" x14ac:dyDescent="0.35">
      <c r="B147" s="20" t="str">
        <f>'INF GERAIS'!B147&amp;IFERROR(IF(INDEX(APOIO!$A$5:$A$50,MATCH('INF GERAIS'!N147,APOIO!$B$5:$B$50,0))="NÃO",APOIO!$A$2&amp;"NÃO VÁLIDO",""),"")</f>
        <v>2014.0135</v>
      </c>
      <c r="C147" s="20" t="str">
        <f>'INF GERAIS'!C147</f>
        <v>MATA NORTE</v>
      </c>
      <c r="D147" s="20" t="str">
        <f>'INF GERAIS'!D147</f>
        <v>FERREIROS</v>
      </c>
      <c r="E147" s="20" t="str">
        <f>'INF GERAIS'!E147</f>
        <v>PAVIMENTAÇÃO EM PARALELO GRANÍTICOS</v>
      </c>
      <c r="F147" s="20"/>
      <c r="G147" s="20"/>
      <c r="H147" s="20"/>
      <c r="I147" s="20"/>
      <c r="J147" s="1971" t="s">
        <v>172</v>
      </c>
      <c r="K147" s="13">
        <v>611</v>
      </c>
    </row>
    <row r="148" spans="2:11" ht="50.15" customHeight="1" x14ac:dyDescent="0.35">
      <c r="B148" s="20" t="str">
        <f>'INF GERAIS'!B148&amp;IFERROR(IF(INDEX(APOIO!$A$5:$A$50,MATCH('INF GERAIS'!N148,APOIO!$B$5:$B$50,0))="NÃO",APOIO!$A$2&amp;"NÃO VÁLIDO",""),"")</f>
        <v>2014.0136</v>
      </c>
      <c r="C148" s="20" t="str">
        <f>'INF GERAIS'!C148</f>
        <v>SERTÃO DO PAJEÚ</v>
      </c>
      <c r="D148" s="20" t="str">
        <f>'INF GERAIS'!D148</f>
        <v>FLORES</v>
      </c>
      <c r="E148" s="20" t="str">
        <f>'INF GERAIS'!E148</f>
        <v>CONSTRUÇÃO DE PÁTIO DE EVENTOS</v>
      </c>
      <c r="F148" s="20"/>
      <c r="G148" s="20"/>
      <c r="H148" s="20"/>
      <c r="I148" s="20"/>
      <c r="J148" s="1971" t="s">
        <v>172</v>
      </c>
      <c r="K148" s="13">
        <v>621</v>
      </c>
    </row>
    <row r="149" spans="2:11" ht="50.15" customHeight="1" x14ac:dyDescent="0.35">
      <c r="B149" s="20" t="str">
        <f>'INF GERAIS'!B149&amp;IFERROR(IF(INDEX(APOIO!$A$5:$A$50,MATCH('INF GERAIS'!N149,APOIO!$B$5:$B$50,0))="NÃO",APOIO!$A$2&amp;"NÃO VÁLIDO",""),"")</f>
        <v>2014.0137</v>
      </c>
      <c r="C149" s="20" t="str">
        <f>'INF GERAIS'!C149</f>
        <v>SERTÃO DO PAJEÚ</v>
      </c>
      <c r="D149" s="20" t="str">
        <f>'INF GERAIS'!D149</f>
        <v>FLORES</v>
      </c>
      <c r="E149" s="20" t="str">
        <f>'INF GERAIS'!E149</f>
        <v>PAVIMENTAÇÃO EM PARALELEPÍPEDOS GRANÍTICOS EM DIVERSAS RUAS</v>
      </c>
      <c r="F149" s="20"/>
      <c r="G149" s="20"/>
      <c r="H149" s="20"/>
      <c r="I149" s="20"/>
      <c r="J149" s="1971" t="s">
        <v>172</v>
      </c>
      <c r="K149" s="13">
        <v>622</v>
      </c>
    </row>
    <row r="150" spans="2:11" ht="50.15" customHeight="1" x14ac:dyDescent="0.35">
      <c r="B150" s="20" t="str">
        <f>'INF GERAIS'!B150&amp;IFERROR(IF(INDEX(APOIO!$A$5:$A$50,MATCH('INF GERAIS'!N150,APOIO!$B$5:$B$50,0))="NÃO",APOIO!$A$2&amp;"NÃO VÁLIDO",""),"")</f>
        <v>2014.0138</v>
      </c>
      <c r="C150" s="20" t="str">
        <f>'INF GERAIS'!C150</f>
        <v>SERTÃO DE ITAPARICA</v>
      </c>
      <c r="D150" s="20" t="str">
        <f>'INF GERAIS'!D150</f>
        <v>FLORESTA</v>
      </c>
      <c r="E150" s="20" t="str">
        <f>'INF GERAIS'!E150</f>
        <v>CONSTRUÇÃO DA PRAÇA TRÊS MARIAS NA SEDE DO MUNICÍPIO</v>
      </c>
      <c r="F150" s="20"/>
      <c r="G150" s="20"/>
      <c r="H150" s="20"/>
      <c r="I150" s="20"/>
      <c r="J150" s="1971" t="s">
        <v>172</v>
      </c>
      <c r="K150" s="13">
        <v>633</v>
      </c>
    </row>
    <row r="151" spans="2:11" ht="50.15" customHeight="1" x14ac:dyDescent="0.35">
      <c r="B151" s="20" t="str">
        <f>'INF GERAIS'!B151&amp;IFERROR(IF(INDEX(APOIO!$A$5:$A$50,MATCH('INF GERAIS'!N151,APOIO!$B$5:$B$50,0))="NÃO",APOIO!$A$2&amp;"NÃO VÁLIDO",""),"")</f>
        <v>2014.0139</v>
      </c>
      <c r="C151" s="20" t="str">
        <f>'INF GERAIS'!C151</f>
        <v>SERTÃO DE ITAPARICA</v>
      </c>
      <c r="D151" s="20" t="str">
        <f>'INF GERAIS'!D151</f>
        <v>FLORESTA</v>
      </c>
      <c r="E151" s="20" t="str">
        <f>'INF GERAIS'!E151</f>
        <v>REVITALIZAÇÃO DAS PRAÇAS E CANTERIOS DAS AVENIDAS DEP. ANTÔNIO CAVALCANTI NOVAES , AUDOMAR FERRAZ, ANTÔNIO FERRAZ BOIADEIRO E PRAÇA CEL. FAUSTO FERRAZDA TRAVESSA MANOEL CORNÉLIO NA SEDE DO MUNICÍPIO</v>
      </c>
      <c r="F151" s="20"/>
      <c r="G151" s="20"/>
      <c r="H151" s="20"/>
      <c r="I151" s="20"/>
      <c r="J151" s="1971" t="s">
        <v>172</v>
      </c>
      <c r="K151" s="13">
        <v>631</v>
      </c>
    </row>
    <row r="152" spans="2:11" ht="50.15" customHeight="1" x14ac:dyDescent="0.35">
      <c r="B152" s="20" t="str">
        <f>'INF GERAIS'!B152&amp;IFERROR(IF(INDEX(APOIO!$A$5:$A$50,MATCH('INF GERAIS'!N152,APOIO!$B$5:$B$50,0))="NÃO",APOIO!$A$2&amp;"NÃO VÁLIDO",""),"")</f>
        <v>2014.0140</v>
      </c>
      <c r="C152" s="20" t="str">
        <f>'INF GERAIS'!C152</f>
        <v>SERTÃO DE ITAPARICA</v>
      </c>
      <c r="D152" s="20" t="str">
        <f>'INF GERAIS'!D152</f>
        <v>FLORESTA</v>
      </c>
      <c r="E152" s="20" t="str">
        <f>'INF GERAIS'!E152</f>
        <v>PAVIMENTAÇÃO GRANÍTICA DAS RUAS PADRE FREDERICO E FORUTUNATA GOMINHO E DA TRAVESSA PADRE FREDERICO NA SEDE DO MUNICÍPIO</v>
      </c>
      <c r="F152" s="20"/>
      <c r="G152" s="20"/>
      <c r="H152" s="20"/>
      <c r="I152" s="20"/>
      <c r="J152" s="1971" t="s">
        <v>172</v>
      </c>
      <c r="K152" s="13">
        <v>632</v>
      </c>
    </row>
    <row r="153" spans="2:11" ht="50.15" customHeight="1" x14ac:dyDescent="0.35">
      <c r="B153" s="20" t="str">
        <f>'INF GERAIS'!B153&amp;IFERROR(IF(INDEX(APOIO!$A$5:$A$50,MATCH('INF GERAIS'!N153,APOIO!$B$5:$B$50,0))="NÃO",APOIO!$A$2&amp;"NÃO VÁLIDO",""),"")</f>
        <v>2014.0141</v>
      </c>
      <c r="C153" s="20" t="str">
        <f>'INF GERAIS'!C153</f>
        <v>SERTÃO DE ITAPARICA</v>
      </c>
      <c r="D153" s="20" t="str">
        <f>'INF GERAIS'!D153</f>
        <v>FLORESTA</v>
      </c>
      <c r="E153" s="20" t="str">
        <f>'INF GERAIS'!E153</f>
        <v>PAVIMENTAÇÃO GRANÍTICA DA RUA WASHINGTON NUNES NOGUEIRA NA SEDE DO MUNICÍPIO</v>
      </c>
      <c r="F153" s="20"/>
      <c r="G153" s="20"/>
      <c r="H153" s="20"/>
      <c r="I153" s="20"/>
      <c r="J153" s="1971" t="s">
        <v>172</v>
      </c>
      <c r="K153" s="13">
        <v>634</v>
      </c>
    </row>
    <row r="154" spans="2:11" ht="50.15" customHeight="1" x14ac:dyDescent="0.35">
      <c r="B154" s="20" t="str">
        <f>'INF GERAIS'!B154&amp;IFERROR(IF(INDEX(APOIO!$A$5:$A$50,MATCH('INF GERAIS'!N154,APOIO!$B$5:$B$50,0))="NÃO",APOIO!$A$2&amp;"NÃO VÁLIDO",""),"")</f>
        <v>2014.0142</v>
      </c>
      <c r="C154" s="20" t="str">
        <f>'INF GERAIS'!C154</f>
        <v>SERTÃO DE ITAPARICA</v>
      </c>
      <c r="D154" s="20" t="str">
        <f>'INF GERAIS'!D154</f>
        <v>FLORESTA</v>
      </c>
      <c r="E154" s="20" t="str">
        <f>'INF GERAIS'!E154</f>
        <v>PAVIMENTAÇÃO GRANÍTICA DA TRAVESSA MANOEL CORNÉLIO NA SEDE DO MUNICÍPIO</v>
      </c>
      <c r="F154" s="20"/>
      <c r="G154" s="20"/>
      <c r="H154" s="20"/>
      <c r="I154" s="20"/>
      <c r="J154" s="1971" t="s">
        <v>172</v>
      </c>
      <c r="K154" s="13">
        <v>635</v>
      </c>
    </row>
    <row r="155" spans="2:11" ht="50.15" customHeight="1" x14ac:dyDescent="0.35">
      <c r="B155" s="20" t="str">
        <f>'INF GERAIS'!B155&amp;IFERROR(IF(INDEX(APOIO!$A$5:$A$50,MATCH('INF GERAIS'!N155,APOIO!$B$5:$B$50,0))="NÃO",APOIO!$A$2&amp;"NÃO VÁLIDO",""),"")</f>
        <v>2014.0143</v>
      </c>
      <c r="C155" s="20" t="str">
        <f>'INF GERAIS'!C155</f>
        <v>AGRESTE SETENTRIONAL</v>
      </c>
      <c r="D155" s="20" t="str">
        <f>'INF GERAIS'!D155</f>
        <v>FREI MIGUELINHO</v>
      </c>
      <c r="E155" s="20" t="str">
        <f>'INF GERAIS'!E155</f>
        <v>PAVIMENTAÇÃO EM PARALELEPÍPEDOS DE DIVERSAS RUAS NOS POVOADOS DE CAPIVARA, CHÃ GRANDE, LAGOA DO MEIO, PATOS E PLACAS</v>
      </c>
      <c r="F155" s="20"/>
      <c r="G155" s="20"/>
      <c r="H155" s="20"/>
      <c r="I155" s="20"/>
      <c r="J155" s="1971" t="s">
        <v>172</v>
      </c>
      <c r="K155" s="13">
        <v>642</v>
      </c>
    </row>
    <row r="156" spans="2:11" ht="50.15" customHeight="1" x14ac:dyDescent="0.35">
      <c r="B156" s="20" t="str">
        <f>'INF GERAIS'!B156&amp;IFERROR(IF(INDEX(APOIO!$A$5:$A$50,MATCH('INF GERAIS'!N156,APOIO!$B$5:$B$50,0))="NÃO",APOIO!$A$2&amp;"NÃO VÁLIDO",""),"")</f>
        <v>2014.0144</v>
      </c>
      <c r="C156" s="20" t="str">
        <f>'INF GERAIS'!C156</f>
        <v>AGRESTE SETENTRIONAL</v>
      </c>
      <c r="D156" s="20" t="str">
        <f>'INF GERAIS'!D156</f>
        <v>FREI MIGUELINHO</v>
      </c>
      <c r="E156" s="20" t="str">
        <f>'INF GERAIS'!E156</f>
        <v>PAVIMENTAÇÃO DE ACESSOS RURAIS DA CIDADE</v>
      </c>
      <c r="F156" s="20"/>
      <c r="G156" s="20"/>
      <c r="H156" s="20"/>
      <c r="I156" s="20"/>
      <c r="J156" s="1971" t="s">
        <v>172</v>
      </c>
      <c r="K156" s="13">
        <v>643</v>
      </c>
    </row>
    <row r="157" spans="2:11" ht="50.15" customHeight="1" x14ac:dyDescent="0.35">
      <c r="B157" s="20" t="str">
        <f>'INF GERAIS'!B157&amp;IFERROR(IF(INDEX(APOIO!$A$5:$A$50,MATCH('INF GERAIS'!N157,APOIO!$B$5:$B$50,0))="NÃO",APOIO!$A$2&amp;"NÃO VÁLIDO",""),"")</f>
        <v>2014.0145</v>
      </c>
      <c r="C157" s="20" t="str">
        <f>'INF GERAIS'!C157</f>
        <v>AGRESTE SETENTRIONAL</v>
      </c>
      <c r="D157" s="20" t="str">
        <f>'INF GERAIS'!D157</f>
        <v>FREI MIGUELINHO</v>
      </c>
      <c r="E157" s="20" t="str">
        <f>'INF GERAIS'!E157</f>
        <v>URBANIZAÇÃO DO CORREDOR VIÁRIO DO CENTRO DA CIDADE</v>
      </c>
      <c r="F157" s="20"/>
      <c r="G157" s="20"/>
      <c r="H157" s="20"/>
      <c r="I157" s="20"/>
      <c r="J157" s="1971" t="s">
        <v>172</v>
      </c>
      <c r="K157" s="13">
        <v>641</v>
      </c>
    </row>
    <row r="158" spans="2:11" ht="50.15" customHeight="1" x14ac:dyDescent="0.35">
      <c r="B158" s="20" t="str">
        <f>'INF GERAIS'!B158&amp;IFERROR(IF(INDEX(APOIO!$A$5:$A$50,MATCH('INF GERAIS'!N158,APOIO!$B$5:$B$50,0))="NÃO",APOIO!$A$2&amp;"NÃO VÁLIDO",""),"")</f>
        <v>2014.0146
NÃO VÁLIDO</v>
      </c>
      <c r="C158" s="20" t="str">
        <f>'INF GERAIS'!C158</f>
        <v>MATA SUL</v>
      </c>
      <c r="D158" s="20" t="str">
        <f>'INF GERAIS'!D158</f>
        <v>GAMELEIRA</v>
      </c>
      <c r="E158" s="20" t="str">
        <f>'INF GERAIS'!E158</f>
        <v>REFORMA DO TREVO DA ENTRADA DA CIDADE E CONSTRUÇÃO DE ABRIGO DE ONIBUS</v>
      </c>
      <c r="F158" s="20"/>
      <c r="G158" s="20"/>
      <c r="H158" s="20"/>
      <c r="I158" s="20"/>
      <c r="J158" s="1971">
        <v>0</v>
      </c>
      <c r="K158" s="13">
        <v>654</v>
      </c>
    </row>
    <row r="159" spans="2:11" ht="50.15" customHeight="1" x14ac:dyDescent="0.35">
      <c r="B159" s="20" t="str">
        <f>'INF GERAIS'!B159&amp;IFERROR(IF(INDEX(APOIO!$A$5:$A$50,MATCH('INF GERAIS'!N159,APOIO!$B$5:$B$50,0))="NÃO",APOIO!$A$2&amp;"NÃO VÁLIDO",""),"")</f>
        <v>2014.0147
NÃO VÁLIDO</v>
      </c>
      <c r="C159" s="20" t="str">
        <f>'INF GERAIS'!C159</f>
        <v>MATA SUL</v>
      </c>
      <c r="D159" s="20" t="str">
        <f>'INF GERAIS'!D159</f>
        <v>GAMELEIRA</v>
      </c>
      <c r="E159" s="20" t="str">
        <f>'INF GERAIS'!E159</f>
        <v>CONSTRUÇÃO DE QUADRA POLIESPORTIVA COBERTA</v>
      </c>
      <c r="F159" s="20"/>
      <c r="G159" s="20"/>
      <c r="H159" s="20"/>
      <c r="I159" s="20"/>
      <c r="J159" s="1971">
        <v>0</v>
      </c>
      <c r="K159" s="13">
        <v>651</v>
      </c>
    </row>
    <row r="160" spans="2:11" ht="50.15" customHeight="1" x14ac:dyDescent="0.35">
      <c r="B160" s="20" t="str">
        <f>'INF GERAIS'!B160&amp;IFERROR(IF(INDEX(APOIO!$A$5:$A$50,MATCH('INF GERAIS'!N160,APOIO!$B$5:$B$50,0))="NÃO",APOIO!$A$2&amp;"NÃO VÁLIDO",""),"")</f>
        <v>2014.0148
NÃO VÁLIDO</v>
      </c>
      <c r="C160" s="20" t="str">
        <f>'INF GERAIS'!C160</f>
        <v>MATA SUL</v>
      </c>
      <c r="D160" s="20" t="str">
        <f>'INF GERAIS'!D160</f>
        <v>GAMELEIRA</v>
      </c>
      <c r="E160" s="20" t="str">
        <f>'INF GERAIS'!E160</f>
        <v>CONSTRUÇÃO DE REDE DE DRENAGEM</v>
      </c>
      <c r="F160" s="20"/>
      <c r="G160" s="20"/>
      <c r="H160" s="20"/>
      <c r="I160" s="20"/>
      <c r="J160" s="1971">
        <v>0</v>
      </c>
      <c r="K160" s="13">
        <v>652</v>
      </c>
    </row>
    <row r="161" spans="2:11" ht="50.15" customHeight="1" x14ac:dyDescent="0.35">
      <c r="B161" s="20" t="str">
        <f>'INF GERAIS'!B161&amp;IFERROR(IF(INDEX(APOIO!$A$5:$A$50,MATCH('INF GERAIS'!N161,APOIO!$B$5:$B$50,0))="NÃO",APOIO!$A$2&amp;"NÃO VÁLIDO",""),"")</f>
        <v>2014.0149
NÃO VÁLIDO</v>
      </c>
      <c r="C161" s="20" t="str">
        <f>'INF GERAIS'!C161</f>
        <v>MATA SUL</v>
      </c>
      <c r="D161" s="20" t="str">
        <f>'INF GERAIS'!D161</f>
        <v>GAMELEIRA</v>
      </c>
      <c r="E161" s="20" t="str">
        <f>'INF GERAIS'!E161</f>
        <v>REFORMA DO ESTADIO MUNICIPAL</v>
      </c>
      <c r="F161" s="20"/>
      <c r="G161" s="20"/>
      <c r="H161" s="20"/>
      <c r="I161" s="20"/>
      <c r="J161" s="1971">
        <v>0</v>
      </c>
      <c r="K161" s="13">
        <v>653</v>
      </c>
    </row>
    <row r="162" spans="2:11" ht="50.15" customHeight="1" x14ac:dyDescent="0.35">
      <c r="B162" s="20" t="str">
        <f>'INF GERAIS'!B162&amp;IFERROR(IF(INDEX(APOIO!$A$5:$A$50,MATCH('INF GERAIS'!N162,APOIO!$B$5:$B$50,0))="NÃO",APOIO!$A$2&amp;"NÃO VÁLIDO",""),"")</f>
        <v>2014.0150</v>
      </c>
      <c r="C162" s="20" t="str">
        <f>'INF GERAIS'!C162</f>
        <v>MATA SUL</v>
      </c>
      <c r="D162" s="20" t="str">
        <f>'INF GERAIS'!D162</f>
        <v>GAMELEIRA</v>
      </c>
      <c r="E162" s="20" t="str">
        <f>'INF GERAIS'!E162</f>
        <v>PAVIMENTAÇÃO DE PARALELEPÍPEDOS GRANÍTICOS NOS BAIRRO DE SANTA TEREZINHA E BAIRRO NOVA GAMELEIRA</v>
      </c>
      <c r="F162" s="20"/>
      <c r="G162" s="20"/>
      <c r="H162" s="20"/>
      <c r="I162" s="20"/>
      <c r="J162" s="1971" t="s">
        <v>172</v>
      </c>
      <c r="K162" s="13">
        <v>655</v>
      </c>
    </row>
    <row r="163" spans="2:11" ht="50.15" customHeight="1" x14ac:dyDescent="0.35">
      <c r="B163" s="20" t="str">
        <f>'INF GERAIS'!B163&amp;IFERROR(IF(INDEX(APOIO!$A$5:$A$50,MATCH('INF GERAIS'!N163,APOIO!$B$5:$B$50,0))="NÃO",APOIO!$A$2&amp;"NÃO VÁLIDO",""),"")</f>
        <v>2014.0151</v>
      </c>
      <c r="C163" s="20" t="str">
        <f>'INF GERAIS'!C163</f>
        <v>AGRESTE MERIDIONAL</v>
      </c>
      <c r="D163" s="20" t="str">
        <f>'INF GERAIS'!D163</f>
        <v>GARANHUNS</v>
      </c>
      <c r="E163" s="20" t="str">
        <f>'INF GERAIS'!E163</f>
        <v>CONSTRUÇÃO DO CAMPO DE FUTEBOL DO PARQUE EUCLIDES DOURADO</v>
      </c>
      <c r="F163" s="20" t="s">
        <v>13840</v>
      </c>
      <c r="G163" s="233">
        <v>44791</v>
      </c>
      <c r="H163" s="20"/>
      <c r="I163" s="20" t="s">
        <v>13832</v>
      </c>
      <c r="J163" s="1971" t="s">
        <v>168</v>
      </c>
      <c r="K163" s="13">
        <v>662</v>
      </c>
    </row>
    <row r="164" spans="2:11" ht="50.15" customHeight="1" x14ac:dyDescent="0.35">
      <c r="B164" s="20" t="str">
        <f>'INF GERAIS'!B164&amp;IFERROR(IF(INDEX(APOIO!$A$5:$A$50,MATCH('INF GERAIS'!N164,APOIO!$B$5:$B$50,0))="NÃO",APOIO!$A$2&amp;"NÃO VÁLIDO",""),"")</f>
        <v>2014.0152</v>
      </c>
      <c r="C164" s="20" t="str">
        <f>'INF GERAIS'!C164</f>
        <v>AGRESTE MERIDIONAL</v>
      </c>
      <c r="D164" s="20" t="str">
        <f>'INF GERAIS'!D164</f>
        <v>GARANHUNS</v>
      </c>
      <c r="E164" s="20" t="str">
        <f>'INF GERAIS'!E164</f>
        <v>MELHORIA DA INFRAESTRUTURA DO INDIANO E LACERDÓPOLIS</v>
      </c>
      <c r="F164" s="20"/>
      <c r="G164" s="20"/>
      <c r="H164" s="20"/>
      <c r="I164" s="20"/>
      <c r="J164" s="1971" t="s">
        <v>172</v>
      </c>
      <c r="K164" s="13">
        <v>661</v>
      </c>
    </row>
    <row r="165" spans="2:11" ht="50.15" customHeight="1" x14ac:dyDescent="0.35">
      <c r="B165" s="20" t="str">
        <f>'INF GERAIS'!B165&amp;IFERROR(IF(INDEX(APOIO!$A$5:$A$50,MATCH('INF GERAIS'!N165,APOIO!$B$5:$B$50,0))="NÃO",APOIO!$A$2&amp;"NÃO VÁLIDO",""),"")</f>
        <v>2014.0153</v>
      </c>
      <c r="C165" s="20" t="str">
        <f>'INF GERAIS'!C165</f>
        <v>AGRESTE MERIDIONAL</v>
      </c>
      <c r="D165" s="20" t="str">
        <f>'INF GERAIS'!D165</f>
        <v>GARANHUNS</v>
      </c>
      <c r="E165" s="20" t="str">
        <f>'INF GERAIS'!E165</f>
        <v>MELHORIA DA INFRAESTRUTURA NO BAIRRO FRANCISCO FIGUEIRA</v>
      </c>
      <c r="F165" s="20"/>
      <c r="G165" s="20"/>
      <c r="H165" s="20"/>
      <c r="I165" s="20"/>
      <c r="J165" s="1971" t="s">
        <v>172</v>
      </c>
      <c r="K165" s="13">
        <v>663</v>
      </c>
    </row>
    <row r="166" spans="2:11" ht="50.15" customHeight="1" x14ac:dyDescent="0.35">
      <c r="B166" s="20" t="str">
        <f>'INF GERAIS'!B166&amp;IFERROR(IF(INDEX(APOIO!$A$5:$A$50,MATCH('INF GERAIS'!N166,APOIO!$B$5:$B$50,0))="NÃO",APOIO!$A$2&amp;"NÃO VÁLIDO",""),"")</f>
        <v>2014.0154</v>
      </c>
      <c r="C166" s="20" t="str">
        <f>'INF GERAIS'!C166</f>
        <v>AGRESTE MERIDIONAL</v>
      </c>
      <c r="D166" s="20" t="str">
        <f>'INF GERAIS'!D166</f>
        <v>GARANHUNS</v>
      </c>
      <c r="E166" s="20" t="str">
        <f>'INF GERAIS'!E166</f>
        <v>MELHORIA DA INFRAESTRUTURA NO DISTRITO DE MIRACICA</v>
      </c>
      <c r="F166" s="20"/>
      <c r="G166" s="20"/>
      <c r="H166" s="20"/>
      <c r="I166" s="20"/>
      <c r="J166" s="1971" t="s">
        <v>172</v>
      </c>
      <c r="K166" s="13">
        <v>664</v>
      </c>
    </row>
    <row r="167" spans="2:11" ht="50.15" customHeight="1" x14ac:dyDescent="0.35">
      <c r="B167" s="20" t="str">
        <f>'INF GERAIS'!B167&amp;IFERROR(IF(INDEX(APOIO!$A$5:$A$50,MATCH('INF GERAIS'!N167,APOIO!$B$5:$B$50,0))="NÃO",APOIO!$A$2&amp;"NÃO VÁLIDO",""),"")</f>
        <v>2014.0155</v>
      </c>
      <c r="C167" s="20" t="str">
        <f>'INF GERAIS'!C167</f>
        <v>MATA NORTE</v>
      </c>
      <c r="D167" s="20" t="str">
        <f>'INF GERAIS'!D167</f>
        <v>GLÓRIA DO GOITÁ</v>
      </c>
      <c r="E167" s="20" t="str">
        <f>'INF GERAIS'!E167</f>
        <v>PAVIMENTAÇÃO DE DIVERSAS RUAS</v>
      </c>
      <c r="F167" s="20"/>
      <c r="G167" s="20"/>
      <c r="H167" s="20"/>
      <c r="I167" s="20"/>
      <c r="J167" s="1971" t="s">
        <v>172</v>
      </c>
      <c r="K167" s="13">
        <v>671</v>
      </c>
    </row>
    <row r="168" spans="2:11" ht="50.15" customHeight="1" x14ac:dyDescent="0.35">
      <c r="B168" s="20" t="str">
        <f>'INF GERAIS'!B168&amp;IFERROR(IF(INDEX(APOIO!$A$5:$A$50,MATCH('INF GERAIS'!N168,APOIO!$B$5:$B$50,0))="NÃO",APOIO!$A$2&amp;"NÃO VÁLIDO",""),"")</f>
        <v>2014.0156</v>
      </c>
      <c r="C168" s="20" t="str">
        <f>'INF GERAIS'!C168</f>
        <v>METROPOLITANA</v>
      </c>
      <c r="D168" s="20" t="str">
        <f>'INF GERAIS'!D168</f>
        <v>GOIANA</v>
      </c>
      <c r="E168" s="20" t="str">
        <f>'INF GERAIS'!E168</f>
        <v>PAVIMENTAÇÃO EM PARALELEPÍPEDOS EM DIVERSAS RUAS</v>
      </c>
      <c r="F168" s="20"/>
      <c r="G168" s="20"/>
      <c r="H168" s="20"/>
      <c r="I168" s="20"/>
      <c r="J168" s="1971" t="s">
        <v>172</v>
      </c>
      <c r="K168" s="13">
        <v>681</v>
      </c>
    </row>
    <row r="169" spans="2:11" ht="50.15" customHeight="1" x14ac:dyDescent="0.35">
      <c r="B169" s="20" t="str">
        <f>'INF GERAIS'!B169&amp;IFERROR(IF(INDEX(APOIO!$A$5:$A$50,MATCH('INF GERAIS'!N169,APOIO!$B$5:$B$50,0))="NÃO",APOIO!$A$2&amp;"NÃO VÁLIDO",""),"")</f>
        <v>2014.0157</v>
      </c>
      <c r="C169" s="20" t="str">
        <f>'INF GERAIS'!C169</f>
        <v>METROPOLITANA</v>
      </c>
      <c r="D169" s="20" t="str">
        <f>'INF GERAIS'!D169</f>
        <v>GOIANA</v>
      </c>
      <c r="E169" s="20" t="str">
        <f>'INF GERAIS'!E169</f>
        <v>CONSTRUÇÃO DA PRAÇA JÚLIO RABELO</v>
      </c>
      <c r="F169" s="20"/>
      <c r="G169" s="20"/>
      <c r="H169" s="20"/>
      <c r="I169" s="20"/>
      <c r="J169" s="1971" t="s">
        <v>172</v>
      </c>
      <c r="K169" s="13">
        <v>682</v>
      </c>
    </row>
    <row r="170" spans="2:11" ht="50.15" customHeight="1" x14ac:dyDescent="0.35">
      <c r="B170" s="20" t="str">
        <f>'INF GERAIS'!B170&amp;IFERROR(IF(INDEX(APOIO!$A$5:$A$50,MATCH('INF GERAIS'!N170,APOIO!$B$5:$B$50,0))="NÃO",APOIO!$A$2&amp;"NÃO VÁLIDO",""),"")</f>
        <v>2014.0158</v>
      </c>
      <c r="C170" s="20" t="str">
        <f>'INF GERAIS'!C170</f>
        <v>SERTÃO DO ARARIPE</v>
      </c>
      <c r="D170" s="20" t="str">
        <f>'INF GERAIS'!D170</f>
        <v>GRANITO</v>
      </c>
      <c r="E170" s="20" t="str">
        <f>'INF GERAIS'!E170</f>
        <v>REFORMA DA PRAÇA ADELSON COELHO</v>
      </c>
      <c r="F170" s="20"/>
      <c r="G170" s="20"/>
      <c r="H170" s="20"/>
      <c r="I170" s="20"/>
      <c r="J170" s="1971" t="s">
        <v>172</v>
      </c>
      <c r="K170" s="13">
        <v>694</v>
      </c>
    </row>
    <row r="171" spans="2:11" ht="50.15" customHeight="1" x14ac:dyDescent="0.35">
      <c r="B171" s="20" t="str">
        <f>'INF GERAIS'!B171&amp;IFERROR(IF(INDEX(APOIO!$A$5:$A$50,MATCH('INF GERAIS'!N171,APOIO!$B$5:$B$50,0))="NÃO",APOIO!$A$2&amp;"NÃO VÁLIDO",""),"")</f>
        <v>2014.0159</v>
      </c>
      <c r="C171" s="20" t="str">
        <f>'INF GERAIS'!C171</f>
        <v>SERTÃO DO ARARIPE</v>
      </c>
      <c r="D171" s="20" t="str">
        <f>'INF GERAIS'!D171</f>
        <v>GRANITO</v>
      </c>
      <c r="E171" s="20" t="str">
        <f>'INF GERAIS'!E171</f>
        <v>DRENAGEM SUPERFICIAL DE ÁGUAS PLUVIAIS E PAVIMENTAÇÃO DE VIAS</v>
      </c>
      <c r="F171" s="20"/>
      <c r="G171" s="20"/>
      <c r="H171" s="20"/>
      <c r="I171" s="20"/>
      <c r="J171" s="1971" t="s">
        <v>5726</v>
      </c>
      <c r="K171" s="13">
        <v>691</v>
      </c>
    </row>
    <row r="172" spans="2:11" ht="50.15" customHeight="1" x14ac:dyDescent="0.35">
      <c r="B172" s="20" t="str">
        <f>'INF GERAIS'!B172&amp;IFERROR(IF(INDEX(APOIO!$A$5:$A$50,MATCH('INF GERAIS'!N172,APOIO!$B$5:$B$50,0))="NÃO",APOIO!$A$2&amp;"NÃO VÁLIDO",""),"")</f>
        <v>2014.0160</v>
      </c>
      <c r="C172" s="20" t="str">
        <f>'INF GERAIS'!C172</f>
        <v>SERTÃO DO ARARIPE</v>
      </c>
      <c r="D172" s="20" t="str">
        <f>'INF GERAIS'!D172</f>
        <v>GRANITO</v>
      </c>
      <c r="E172" s="20" t="str">
        <f>'INF GERAIS'!E172</f>
        <v>PERFURAÇÃO DE POÇOS ARTESIANOS</v>
      </c>
      <c r="F172" s="20"/>
      <c r="G172" s="20"/>
      <c r="H172" s="20"/>
      <c r="I172" s="20"/>
      <c r="J172" s="1971" t="s">
        <v>161</v>
      </c>
      <c r="K172" s="13">
        <v>692</v>
      </c>
    </row>
    <row r="173" spans="2:11" ht="50.15" customHeight="1" x14ac:dyDescent="0.35">
      <c r="B173" s="20" t="str">
        <f>'INF GERAIS'!B173&amp;IFERROR(IF(INDEX(APOIO!$A$5:$A$50,MATCH('INF GERAIS'!N173,APOIO!$B$5:$B$50,0))="NÃO",APOIO!$A$2&amp;"NÃO VÁLIDO",""),"")</f>
        <v>2014.0161</v>
      </c>
      <c r="C173" s="20" t="str">
        <f>'INF GERAIS'!C173</f>
        <v>SERTÃO DO ARARIPE</v>
      </c>
      <c r="D173" s="20" t="str">
        <f>'INF GERAIS'!D173</f>
        <v>GRANITO</v>
      </c>
      <c r="E173" s="20" t="str">
        <f>'INF GERAIS'!E173</f>
        <v>REFORMA DA SECRETARIA DE EDUCAÇÃO</v>
      </c>
      <c r="F173" s="20"/>
      <c r="G173" s="20"/>
      <c r="H173" s="20"/>
      <c r="I173" s="20"/>
      <c r="J173" s="1971" t="s">
        <v>168</v>
      </c>
      <c r="K173" s="13">
        <v>693</v>
      </c>
    </row>
    <row r="174" spans="2:11" ht="50.15" customHeight="1" x14ac:dyDescent="0.35">
      <c r="B174" s="20" t="str">
        <f>'INF GERAIS'!B174&amp;IFERROR(IF(INDEX(APOIO!$A$5:$A$50,MATCH('INF GERAIS'!N174,APOIO!$B$5:$B$50,0))="NÃO",APOIO!$A$2&amp;"NÃO VÁLIDO",""),"")</f>
        <v>2014.0162</v>
      </c>
      <c r="C174" s="20" t="str">
        <f>'INF GERAIS'!C174</f>
        <v>AGRESTE CENTRAL</v>
      </c>
      <c r="D174" s="20" t="str">
        <f>'INF GERAIS'!D174</f>
        <v>GRAVATÁ</v>
      </c>
      <c r="E174" s="20" t="str">
        <f>'INF GERAIS'!E174</f>
        <v>EXECUÇÃO DE PAVIMENTAÇÃO EM PARALELEPÍPEDOS GRANÍTICOS COM DRENAGEM DAS RUAS: NO BAIRRO ALTO DA BOA VISTA (RUA DA PAZ; RUA ELVIRA MARIA DE SOUZA; RUA SANTA BÁRBARA; RUA DEPUTADO ARRUDA CÂMARA; RUA LUIZ GONÇALVES); NO BAIRRO NOVO (RUA JURANDIR CORREIA); NO BAIRRO NOSSA SENHORA APARECIDA (RUA JOÃO ALCÂNTARADE LIMA; RUA RAUL BEZERRA E TRECHO DAS INALDA PEREIRA GUERRA / HILDA TAVARES FALCÃO / MANOEL DOS SANTOS MOREIRA); NO CENTRO (AVENIDA DANTAS BARRETO); NO BAIRRO PORTA FLORADA (RUA OLIMPIO TAVARES DE SOUZA; RUA COLINA GUSMÃO TAVARES); NO BAIRRO PORTA FLORADA DE E0 ATÉ E3 (RUA BELOJARDIM); NO BAIRRO NOSA SENHORA DAS GRAÇAS (ACESSO A ODIP)</v>
      </c>
      <c r="F174" s="20"/>
      <c r="G174" s="20"/>
      <c r="H174" s="20"/>
      <c r="I174" s="20"/>
      <c r="J174" s="1971" t="s">
        <v>172</v>
      </c>
      <c r="K174" s="13">
        <v>701</v>
      </c>
    </row>
    <row r="175" spans="2:11" ht="50.15" customHeight="1" x14ac:dyDescent="0.35">
      <c r="B175" s="20" t="str">
        <f>'INF GERAIS'!B175&amp;IFERROR(IF(INDEX(APOIO!$A$5:$A$50,MATCH('INF GERAIS'!N175,APOIO!$B$5:$B$50,0))="NÃO",APOIO!$A$2&amp;"NÃO VÁLIDO",""),"")</f>
        <v>2014.0163</v>
      </c>
      <c r="C175" s="20" t="str">
        <f>'INF GERAIS'!C175</f>
        <v>AGRESTE MERIDIONAL</v>
      </c>
      <c r="D175" s="20" t="str">
        <f>'INF GERAIS'!D175</f>
        <v>IATI</v>
      </c>
      <c r="E175" s="20" t="str">
        <f>'INF GERAIS'!E175</f>
        <v xml:space="preserve">IMPLANTAÇÂO DO ATERRO SANITARIO </v>
      </c>
      <c r="F175" s="20"/>
      <c r="G175" s="20"/>
      <c r="H175" s="20"/>
      <c r="I175" s="20"/>
      <c r="J175" s="1971" t="s">
        <v>877</v>
      </c>
      <c r="K175" s="13">
        <v>711</v>
      </c>
    </row>
    <row r="176" spans="2:11" ht="50.15" customHeight="1" x14ac:dyDescent="0.35">
      <c r="B176" s="20" t="str">
        <f>'INF GERAIS'!B176&amp;IFERROR(IF(INDEX(APOIO!$A$5:$A$50,MATCH('INF GERAIS'!N176,APOIO!$B$5:$B$50,0))="NÃO",APOIO!$A$2&amp;"NÃO VÁLIDO",""),"")</f>
        <v>2014.0164</v>
      </c>
      <c r="C176" s="20" t="str">
        <f>'INF GERAIS'!C176</f>
        <v>AGRESTE MERIDIONAL</v>
      </c>
      <c r="D176" s="20" t="str">
        <f>'INF GERAIS'!D176</f>
        <v>IATI</v>
      </c>
      <c r="E176" s="20" t="str">
        <f>'INF GERAIS'!E176</f>
        <v>CONSTRUÇÂO DE UM PORTAL</v>
      </c>
      <c r="F176" s="20"/>
      <c r="G176" s="20"/>
      <c r="H176" s="20"/>
      <c r="I176" s="20"/>
      <c r="J176" s="1971" t="s">
        <v>172</v>
      </c>
      <c r="K176" s="13">
        <v>712</v>
      </c>
    </row>
    <row r="177" spans="2:12" ht="50.15" customHeight="1" x14ac:dyDescent="0.35">
      <c r="B177" s="20" t="str">
        <f>'INF GERAIS'!B177&amp;IFERROR(IF(INDEX(APOIO!$A$5:$A$50,MATCH('INF GERAIS'!N177,APOIO!$B$5:$B$50,0))="NÃO",APOIO!$A$2&amp;"NÃO VÁLIDO",""),"")</f>
        <v>2014.0165</v>
      </c>
      <c r="C177" s="20" t="str">
        <f>'INF GERAIS'!C177</f>
        <v>AGRESTE MERIDIONAL</v>
      </c>
      <c r="D177" s="20" t="str">
        <f>'INF GERAIS'!D177</f>
        <v>IATI</v>
      </c>
      <c r="E177" s="20" t="str">
        <f>'INF GERAIS'!E177</f>
        <v xml:space="preserve">CONSTRUÇÂO DA PRAÇA DA SEDE </v>
      </c>
      <c r="F177" s="20"/>
      <c r="G177" s="20"/>
      <c r="H177" s="20"/>
      <c r="I177" s="20"/>
      <c r="J177" s="1971" t="s">
        <v>172</v>
      </c>
      <c r="K177" s="13">
        <v>713</v>
      </c>
    </row>
    <row r="178" spans="2:12" ht="50.15" customHeight="1" x14ac:dyDescent="0.35">
      <c r="B178" s="20" t="str">
        <f>'INF GERAIS'!B178&amp;IFERROR(IF(INDEX(APOIO!$A$5:$A$50,MATCH('INF GERAIS'!N178,APOIO!$B$5:$B$50,0))="NÃO",APOIO!$A$2&amp;"NÃO VÁLIDO",""),"")</f>
        <v>2014.0166</v>
      </c>
      <c r="C178" s="20" t="str">
        <f>'INF GERAIS'!C178</f>
        <v>AGRESTE MERIDIONAL</v>
      </c>
      <c r="D178" s="20" t="str">
        <f>'INF GERAIS'!D178</f>
        <v>IATI</v>
      </c>
      <c r="E178" s="20" t="str">
        <f>'INF GERAIS'!E178</f>
        <v>CONSTRUÇÃO DA PRAÇA DE SANTA ROSA</v>
      </c>
      <c r="F178" s="20"/>
      <c r="G178" s="20"/>
      <c r="H178" s="20"/>
      <c r="I178" s="20"/>
      <c r="J178" s="1971" t="s">
        <v>172</v>
      </c>
      <c r="K178" s="13">
        <v>714</v>
      </c>
    </row>
    <row r="179" spans="2:12" ht="50.15" customHeight="1" x14ac:dyDescent="0.35">
      <c r="B179" s="20" t="str">
        <f>'INF GERAIS'!B179&amp;IFERROR(IF(INDEX(APOIO!$A$5:$A$50,MATCH('INF GERAIS'!N179,APOIO!$B$5:$B$50,0))="NÃO",APOIO!$A$2&amp;"NÃO VÁLIDO",""),"")</f>
        <v>2014.0167</v>
      </c>
      <c r="C179" s="20" t="str">
        <f>'INF GERAIS'!C179</f>
        <v>SERTÃO DO MOXOTÓ</v>
      </c>
      <c r="D179" s="20" t="str">
        <f>'INF GERAIS'!D179</f>
        <v>IBIMIRIM</v>
      </c>
      <c r="E179" s="20" t="str">
        <f>'INF GERAIS'!E179</f>
        <v>REFORMA EM CASA DE SAÚDE - MARCOS FERREIRA D'ÁVILA NO BAIRRO CENTRO.</v>
      </c>
      <c r="F179" s="20"/>
      <c r="G179" s="20"/>
      <c r="H179" s="20"/>
      <c r="I179" s="20"/>
      <c r="J179" s="1971" t="s">
        <v>156</v>
      </c>
      <c r="K179" s="13">
        <v>722</v>
      </c>
    </row>
    <row r="180" spans="2:12" ht="50.15" customHeight="1" x14ac:dyDescent="0.35">
      <c r="B180" s="20" t="str">
        <f>'INF GERAIS'!B180&amp;IFERROR(IF(INDEX(APOIO!$A$5:$A$50,MATCH('INF GERAIS'!N180,APOIO!$B$5:$B$50,0))="NÃO",APOIO!$A$2&amp;"NÃO VÁLIDO",""),"")</f>
        <v>2014.0168</v>
      </c>
      <c r="C180" s="20" t="str">
        <f>'INF GERAIS'!C180</f>
        <v>SERTÃO DO MOXOTÓ</v>
      </c>
      <c r="D180" s="20" t="str">
        <f>'INF GERAIS'!D180</f>
        <v>IBIMIRIM</v>
      </c>
      <c r="E180" s="20" t="str">
        <f>'INF GERAIS'!E180</f>
        <v>CONSTRUÇÃO DE ESTÁDIO DE FUTEBOL NO BAIRRO  LAGES</v>
      </c>
      <c r="F180" s="20"/>
      <c r="G180" s="20"/>
      <c r="H180" s="20"/>
      <c r="I180" s="20"/>
      <c r="J180" s="1971" t="s">
        <v>168</v>
      </c>
      <c r="K180" s="13">
        <v>721</v>
      </c>
    </row>
    <row r="181" spans="2:12" ht="50.15" customHeight="1" x14ac:dyDescent="0.35">
      <c r="B181" s="20" t="str">
        <f>'INF GERAIS'!B181&amp;IFERROR(IF(INDEX(APOIO!$A$5:$A$50,MATCH('INF GERAIS'!N181,APOIO!$B$5:$B$50,0))="NÃO",APOIO!$A$2&amp;"NÃO VÁLIDO",""),"")</f>
        <v>2014.0169</v>
      </c>
      <c r="C181" s="20" t="str">
        <f>'INF GERAIS'!C181</f>
        <v>SERTÃO DO MOXOTÓ</v>
      </c>
      <c r="D181" s="20" t="str">
        <f>'INF GERAIS'!D181</f>
        <v>IBIMIRIM</v>
      </c>
      <c r="E181" s="20" t="str">
        <f>'INF GERAIS'!E181</f>
        <v>REFORMA EM QUADRA POLIESPORTIVA NO BAIRRO AGROVILA IV</v>
      </c>
      <c r="F181" s="20"/>
      <c r="G181" s="20"/>
      <c r="H181" s="20"/>
      <c r="I181" s="20"/>
      <c r="J181" s="1971" t="s">
        <v>168</v>
      </c>
      <c r="K181" s="13">
        <v>723</v>
      </c>
    </row>
    <row r="182" spans="2:12" ht="50.15" customHeight="1" x14ac:dyDescent="0.35">
      <c r="B182" s="20" t="str">
        <f>'INF GERAIS'!B182&amp;IFERROR(IF(INDEX(APOIO!$A$5:$A$50,MATCH('INF GERAIS'!N182,APOIO!$B$5:$B$50,0))="NÃO",APOIO!$A$2&amp;"NÃO VÁLIDO",""),"")</f>
        <v>2014.0170</v>
      </c>
      <c r="C182" s="20" t="str">
        <f>'INF GERAIS'!C182</f>
        <v>SERTÃO DO MOXOTÓ</v>
      </c>
      <c r="D182" s="20" t="str">
        <f>'INF GERAIS'!D182</f>
        <v>IBIMIRIM</v>
      </c>
      <c r="E182" s="20" t="str">
        <f>'INF GERAIS'!E182</f>
        <v>REFORMA NA QUADRA POLIESPORTIVA JOÃO INOCÊNCIO CORREIA LIMA</v>
      </c>
      <c r="F182" s="20"/>
      <c r="G182" s="20"/>
      <c r="H182" s="20"/>
      <c r="I182" s="20"/>
      <c r="J182" s="1971" t="s">
        <v>168</v>
      </c>
      <c r="K182" s="13">
        <v>724</v>
      </c>
    </row>
    <row r="183" spans="2:12" ht="50.15" customHeight="1" x14ac:dyDescent="0.35">
      <c r="B183" s="20" t="str">
        <f>'INF GERAIS'!B183&amp;IFERROR(IF(INDEX(APOIO!$A$5:$A$50,MATCH('INF GERAIS'!N183,APOIO!$B$5:$B$50,0))="NÃO",APOIO!$A$2&amp;"NÃO VÁLIDO",""),"")</f>
        <v>2014.0171</v>
      </c>
      <c r="C183" s="20" t="str">
        <f>'INF GERAIS'!C183</f>
        <v>AGRESTE CENTRAL</v>
      </c>
      <c r="D183" s="20" t="str">
        <f>'INF GERAIS'!D183</f>
        <v>IBIRAJUBA</v>
      </c>
      <c r="E183" s="20" t="str">
        <f>'INF GERAIS'!E183</f>
        <v>APOIO À IMPLANTAÇÃO DE INFRAESTRUTURA NO MUNICÍPIO DE IBIRAJUBA/PE - RECAPEAMENTO ASFÁLTICO DE VIAS URBANAS NO MUNICÍPIO DE IBIRAJUBA</v>
      </c>
      <c r="F183" s="20"/>
      <c r="G183" s="20"/>
      <c r="H183" s="20"/>
      <c r="I183" s="20"/>
      <c r="J183" s="1971" t="s">
        <v>172</v>
      </c>
      <c r="K183" s="13" t="s">
        <v>153</v>
      </c>
    </row>
    <row r="184" spans="2:12" ht="50.15" customHeight="1" x14ac:dyDescent="0.35">
      <c r="B184" s="20" t="str">
        <f>'INF GERAIS'!B184&amp;IFERROR(IF(INDEX(APOIO!$A$5:$A$50,MATCH('INF GERAIS'!N184,APOIO!$B$5:$B$50,0))="NÃO",APOIO!$A$2&amp;"NÃO VÁLIDO",""),"")</f>
        <v>2014.0172</v>
      </c>
      <c r="C184" s="20" t="str">
        <f>'INF GERAIS'!C184</f>
        <v>AGRESTE CENTRAL</v>
      </c>
      <c r="D184" s="20" t="str">
        <f>'INF GERAIS'!D184</f>
        <v>IBIRAJUBA</v>
      </c>
      <c r="E184" s="20" t="str">
        <f>'INF GERAIS'!E184</f>
        <v>IMPLANTAÇÃO DA REDE DE ESGOTO E DRENAGEM DA LAGOA 1 E LAGOA 2, VILA MUTIRÃO</v>
      </c>
      <c r="F184" s="20"/>
      <c r="G184" s="20"/>
      <c r="H184" s="20"/>
      <c r="I184" s="20"/>
      <c r="J184" s="1971" t="s">
        <v>177</v>
      </c>
      <c r="K184" s="13">
        <v>731</v>
      </c>
    </row>
    <row r="185" spans="2:12" ht="50.15" customHeight="1" x14ac:dyDescent="0.35">
      <c r="B185" s="20" t="str">
        <f>'INF GERAIS'!B185&amp;IFERROR(IF(INDEX(APOIO!$A$5:$A$50,MATCH('INF GERAIS'!N185,APOIO!$B$5:$B$50,0))="NÃO",APOIO!$A$2&amp;"NÃO VÁLIDO",""),"")</f>
        <v>2014.0173
NÃO VÁLIDO</v>
      </c>
      <c r="C185" s="20" t="str">
        <f>'INF GERAIS'!C185</f>
        <v>AGRESTE CENTRAL</v>
      </c>
      <c r="D185" s="20" t="str">
        <f>'INF GERAIS'!D185</f>
        <v>IBIRAJUBA</v>
      </c>
      <c r="E185" s="20" t="str">
        <f>'INF GERAIS'!E185</f>
        <v xml:space="preserve">APOIO À IMPLANTAÇÃO DE INFRAESTRUTURA NO MUNICÍPIO DE IBIRAJUBA/PE -MANUTENÇÃO E AMPLIAÇÃO DO CEMITÉRIO MUNICIPAL </v>
      </c>
      <c r="F185" s="20"/>
      <c r="G185" s="20"/>
      <c r="H185" s="20"/>
      <c r="I185" s="20"/>
      <c r="J185" s="1971" t="s">
        <v>172</v>
      </c>
      <c r="K185" s="13">
        <v>732</v>
      </c>
    </row>
    <row r="186" spans="2:12" ht="50.15" customHeight="1" x14ac:dyDescent="0.35">
      <c r="B186" s="20" t="str">
        <f>'INF GERAIS'!B186&amp;IFERROR(IF(INDEX(APOIO!$A$5:$A$50,MATCH('INF GERAIS'!N186,APOIO!$B$5:$B$50,0))="NÃO",APOIO!$A$2&amp;"NÃO VÁLIDO",""),"")</f>
        <v>2014.0174
NÃO VÁLIDO</v>
      </c>
      <c r="C186" s="20" t="str">
        <f>'INF GERAIS'!C186</f>
        <v>AGRESTE CENTRAL</v>
      </c>
      <c r="D186" s="20" t="str">
        <f>'INF GERAIS'!D186</f>
        <v>IBIRAJUBA</v>
      </c>
      <c r="E186" s="20" t="str">
        <f>'INF GERAIS'!E186</f>
        <v>APOIO A IMPLANTAÇÃO DE INFRA-ESTRUTURA  E LAZER NO MUNICÍPIO DE IBIRAJUBA-PE - CONSTRUÇÃO DA PRAÇA DO MULTIRÃO</v>
      </c>
      <c r="F186" s="20"/>
      <c r="G186" s="20"/>
      <c r="H186" s="20"/>
      <c r="I186" s="20"/>
      <c r="J186" s="1971" t="s">
        <v>172</v>
      </c>
      <c r="K186" s="13">
        <v>733</v>
      </c>
    </row>
    <row r="187" spans="2:12" ht="50.15" customHeight="1" x14ac:dyDescent="0.35">
      <c r="B187" s="20" t="str">
        <f>'INF GERAIS'!B187&amp;IFERROR(IF(INDEX(APOIO!$A$5:$A$50,MATCH('INF GERAIS'!N187,APOIO!$B$5:$B$50,0))="NÃO",APOIO!$A$2&amp;"NÃO VÁLIDO",""),"")</f>
        <v>2014.0175</v>
      </c>
      <c r="C187" s="20" t="str">
        <f>'INF GERAIS'!C187</f>
        <v>METROPOLITANA</v>
      </c>
      <c r="D187" s="20" t="str">
        <f>'INF GERAIS'!D187</f>
        <v>IGARASSU</v>
      </c>
      <c r="E187" s="20" t="str">
        <f>'INF GERAIS'!E187</f>
        <v>PAVIMENTAÇÃO E DRENAGEM DAS RUAS FRANCISCO DE ASSIS, CHEFE NARCISO, CEDRO, FÁBIO CORREIA, ARLINDA MONTEIRO, CARNEIRO LEÃO, CLARISSA COSTA CALADO, DRENAGEM DA AVENIDA 27 DE SETEMBRO E ESTRADA COMERCIAL DE PITANGA</v>
      </c>
      <c r="F187" s="20"/>
      <c r="G187" s="20"/>
      <c r="H187" s="20"/>
      <c r="I187" s="20"/>
      <c r="J187" s="1971" t="s">
        <v>172</v>
      </c>
      <c r="K187" s="13">
        <v>741</v>
      </c>
      <c r="L187" s="768" t="s">
        <v>9630</v>
      </c>
    </row>
    <row r="188" spans="2:12" ht="50.15" customHeight="1" x14ac:dyDescent="0.35">
      <c r="B188" s="20" t="str">
        <f>'INF GERAIS'!B188&amp;IFERROR(IF(INDEX(APOIO!$A$5:$A$50,MATCH('INF GERAIS'!N188,APOIO!$B$5:$B$50,0))="NÃO",APOIO!$A$2&amp;"NÃO VÁLIDO",""),"")</f>
        <v>2014.0176</v>
      </c>
      <c r="C188" s="20" t="str">
        <f>'INF GERAIS'!C188</f>
        <v>METROPOLITANA</v>
      </c>
      <c r="D188" s="20" t="str">
        <f>'INF GERAIS'!D188</f>
        <v>IGARASSU</v>
      </c>
      <c r="E188" s="20" t="str">
        <f>'INF GERAIS'!E188</f>
        <v>RECAPEAMENTO ASFÁLTICO EM DIVERSAS RUAS NO MUNICÍPIO DE IGARASSU</v>
      </c>
      <c r="F188" s="20"/>
      <c r="G188" s="20"/>
      <c r="H188" s="20"/>
      <c r="I188" s="20"/>
      <c r="J188" s="1971" t="s">
        <v>172</v>
      </c>
      <c r="K188" s="13">
        <v>742</v>
      </c>
    </row>
    <row r="189" spans="2:12" ht="50.15" customHeight="1" x14ac:dyDescent="0.35">
      <c r="B189" s="20" t="str">
        <f>'INF GERAIS'!B189&amp;IFERROR(IF(INDEX(APOIO!$A$5:$A$50,MATCH('INF GERAIS'!N189,APOIO!$B$5:$B$50,0))="NÃO",APOIO!$A$2&amp;"NÃO VÁLIDO",""),"")</f>
        <v>2014.0177</v>
      </c>
      <c r="C189" s="20" t="str">
        <f>'INF GERAIS'!C189</f>
        <v>METROPOLITANA</v>
      </c>
      <c r="D189" s="20" t="str">
        <f>'INF GERAIS'!D189</f>
        <v>IGARASSU</v>
      </c>
      <c r="E189" s="20" t="str">
        <f>'INF GERAIS'!E189</f>
        <v>PAVIMENTAÇÃO E DRENAGEM DE DIVERSAS RUAS NO MUNICÍPIO DE IGARASSU</v>
      </c>
      <c r="F189" s="20"/>
      <c r="G189" s="20"/>
      <c r="H189" s="20"/>
      <c r="I189" s="20"/>
      <c r="J189" s="1971" t="s">
        <v>172</v>
      </c>
      <c r="K189" s="13">
        <v>743</v>
      </c>
    </row>
    <row r="190" spans="2:12" ht="50.15" customHeight="1" x14ac:dyDescent="0.35">
      <c r="B190" s="20" t="str">
        <f>'INF GERAIS'!B190&amp;IFERROR(IF(INDEX(APOIO!$A$5:$A$50,MATCH('INF GERAIS'!N190,APOIO!$B$5:$B$50,0))="NÃO",APOIO!$A$2&amp;"NÃO VÁLIDO",""),"")</f>
        <v>2014.0178</v>
      </c>
      <c r="C190" s="20" t="str">
        <f>'INF GERAIS'!C190</f>
        <v>METROPOLITANA</v>
      </c>
      <c r="D190" s="20" t="str">
        <f>'INF GERAIS'!D190</f>
        <v>IGARASSU</v>
      </c>
      <c r="E190" s="20" t="str">
        <f>'INF GERAIS'!E190</f>
        <v xml:space="preserve">INTERLIGAÇÃO DOS BAIRROS DE MONJOPE E PASTOR EUZÉBIO PELAS RUAS CORÉIA DO NORTE E RUA MARIA DAS NEVES </v>
      </c>
      <c r="F190" s="20"/>
      <c r="G190" s="20"/>
      <c r="H190" s="20"/>
      <c r="I190" s="20"/>
      <c r="J190" s="1971" t="s">
        <v>172</v>
      </c>
      <c r="K190" s="13">
        <v>744</v>
      </c>
    </row>
    <row r="191" spans="2:12" ht="50.15" customHeight="1" x14ac:dyDescent="0.35">
      <c r="B191" s="20" t="str">
        <f>'INF GERAIS'!B191&amp;IFERROR(IF(INDEX(APOIO!$A$5:$A$50,MATCH('INF GERAIS'!N191,APOIO!$B$5:$B$50,0))="NÃO",APOIO!$A$2&amp;"NÃO VÁLIDO",""),"")</f>
        <v>2014.0179</v>
      </c>
      <c r="C191" s="20" t="str">
        <f>'INF GERAIS'!C191</f>
        <v>METROPOLITANA</v>
      </c>
      <c r="D191" s="20" t="str">
        <f>'INF GERAIS'!D191</f>
        <v>IGARASSU</v>
      </c>
      <c r="E191" s="20" t="str">
        <f>'INF GERAIS'!E191</f>
        <v>PAVIMENTAÇÃO DA RUA CURITIBA CORREDOR DE TRÁFEGO URBANO</v>
      </c>
      <c r="F191" s="20"/>
      <c r="G191" s="20"/>
      <c r="H191" s="20"/>
      <c r="I191" s="20"/>
      <c r="J191" s="1971" t="s">
        <v>172</v>
      </c>
      <c r="K191" s="13">
        <v>745</v>
      </c>
    </row>
    <row r="192" spans="2:12" ht="50.15" customHeight="1" x14ac:dyDescent="0.35">
      <c r="B192" s="20" t="str">
        <f>'INF GERAIS'!B192&amp;IFERROR(IF(INDEX(APOIO!$A$5:$A$50,MATCH('INF GERAIS'!N192,APOIO!$B$5:$B$50,0))="NÃO",APOIO!$A$2&amp;"NÃO VÁLIDO",""),"")</f>
        <v>2014.0180</v>
      </c>
      <c r="C192" s="20" t="str">
        <f>'INF GERAIS'!C192</f>
        <v>SERTÃO DO PAJEÚ</v>
      </c>
      <c r="D192" s="20" t="str">
        <f>'INF GERAIS'!D192</f>
        <v>IGUARACY</v>
      </c>
      <c r="E192" s="20" t="str">
        <f>'INF GERAIS'!E192</f>
        <v>PAVIMENTO EM PARALELEPÍPEDOS GRANÍTICOS</v>
      </c>
      <c r="F192" s="20"/>
      <c r="G192" s="20"/>
      <c r="H192" s="20"/>
      <c r="I192" s="20"/>
      <c r="J192" s="1971" t="s">
        <v>172</v>
      </c>
      <c r="K192" s="13">
        <v>751</v>
      </c>
    </row>
    <row r="193" spans="2:11" ht="50.15" customHeight="1" x14ac:dyDescent="0.35">
      <c r="B193" s="20" t="str">
        <f>'INF GERAIS'!B193&amp;IFERROR(IF(INDEX(APOIO!$A$5:$A$50,MATCH('INF GERAIS'!N193,APOIO!$B$5:$B$50,0))="NÃO",APOIO!$A$2&amp;"NÃO VÁLIDO",""),"")</f>
        <v>2014.0181
NÃO VÁLIDO</v>
      </c>
      <c r="C193" s="20" t="str">
        <f>'INF GERAIS'!C193</f>
        <v>SERTÃO DO PAJEÚ</v>
      </c>
      <c r="D193" s="20" t="str">
        <f>'INF GERAIS'!D193</f>
        <v>IGUARACY</v>
      </c>
      <c r="E193" s="20" t="str">
        <f>'INF GERAIS'!E193</f>
        <v xml:space="preserve">CONSTRUÇÃO DA BARRAGEM DE TERRA LOCALIZADA NO SÍTIO PAU LEITE </v>
      </c>
      <c r="F193" s="20"/>
      <c r="G193" s="20"/>
      <c r="H193" s="20"/>
      <c r="I193" s="20"/>
      <c r="J193" s="1971">
        <v>0</v>
      </c>
      <c r="K193" s="13">
        <v>752</v>
      </c>
    </row>
    <row r="194" spans="2:11" ht="50.15" customHeight="1" x14ac:dyDescent="0.35">
      <c r="B194" s="20" t="str">
        <f>'INF GERAIS'!B194&amp;IFERROR(IF(INDEX(APOIO!$A$5:$A$50,MATCH('INF GERAIS'!N194,APOIO!$B$5:$B$50,0))="NÃO",APOIO!$A$2&amp;"NÃO VÁLIDO",""),"")</f>
        <v>2014.0182</v>
      </c>
      <c r="C194" s="20" t="str">
        <f>'INF GERAIS'!C194</f>
        <v>METROPOLITANA</v>
      </c>
      <c r="D194" s="20" t="str">
        <f>'INF GERAIS'!D194</f>
        <v>ILHA DE ITAMARACÁ</v>
      </c>
      <c r="E194" s="20" t="str">
        <f>'INF GERAIS'!E194</f>
        <v>PAVIMENTAÇÃO DE RUAS NO MUNICÍPIO DA ILHA DE ITAMARACÁ</v>
      </c>
      <c r="F194" s="20"/>
      <c r="G194" s="20"/>
      <c r="H194" s="20"/>
      <c r="I194" s="20"/>
      <c r="J194" s="1971" t="s">
        <v>172</v>
      </c>
      <c r="K194" s="13">
        <v>761</v>
      </c>
    </row>
    <row r="195" spans="2:11" ht="50.15" customHeight="1" x14ac:dyDescent="0.35">
      <c r="B195" s="20" t="str">
        <f>'INF GERAIS'!B195&amp;IFERROR(IF(INDEX(APOIO!$A$5:$A$50,MATCH('INF GERAIS'!N195,APOIO!$B$5:$B$50,0))="NÃO",APOIO!$A$2&amp;"NÃO VÁLIDO",""),"")</f>
        <v>2014.0183</v>
      </c>
      <c r="C195" s="20" t="str">
        <f>'INF GERAIS'!C195</f>
        <v>SERTÃO DO MOXOTÓ</v>
      </c>
      <c r="D195" s="20" t="str">
        <f>'INF GERAIS'!D195</f>
        <v>INAJÁ</v>
      </c>
      <c r="E195" s="20" t="str">
        <f>'INF GERAIS'!E195</f>
        <v>CONSTRUÇÃO DE PAVIMENTAÇÃO COM PARALELEPÍPEDOS, EM RUAS DA SEDE - TRAVESSA CIRILO GOMES, 1ª TRAVESSA SANTOS DUMONT, RUA JOAQUIM GONÇALO, TRAVESSA PRIMAVERA, RUA PADRE CICERO, RUA CÍCERO TORRES, RUA SANTOS DUMONT, RUA MARGARIDA MARQUES, RUA ANTONIO MAURICIO,TRAVESSA HERCULANO GOMES ARAUJO, RUA VALDERERO FLOR DE MORAES</v>
      </c>
      <c r="F195" s="20"/>
      <c r="G195" s="20"/>
      <c r="H195" s="20"/>
      <c r="I195" s="20"/>
      <c r="J195" s="1971" t="s">
        <v>172</v>
      </c>
      <c r="K195" s="13">
        <v>771</v>
      </c>
    </row>
    <row r="196" spans="2:11" ht="50.15" customHeight="1" x14ac:dyDescent="0.35">
      <c r="B196" s="20" t="str">
        <f>'INF GERAIS'!B196&amp;IFERROR(IF(INDEX(APOIO!$A$5:$A$50,MATCH('INF GERAIS'!N196,APOIO!$B$5:$B$50,0))="NÃO",APOIO!$A$2&amp;"NÃO VÁLIDO",""),"")</f>
        <v>2014.0184</v>
      </c>
      <c r="C196" s="20" t="str">
        <f>'INF GERAIS'!C196</f>
        <v>SERTÃO DO PAJEÚ</v>
      </c>
      <c r="D196" s="20" t="str">
        <f>'INF GERAIS'!D196</f>
        <v>INGAZEIRA</v>
      </c>
      <c r="E196" s="20" t="str">
        <f>'INF GERAIS'!E196</f>
        <v>RECONSTRUÇÃO DA PRAÇA DO DISTRITO DE SANTA ROSA</v>
      </c>
      <c r="F196" s="20"/>
      <c r="G196" s="20"/>
      <c r="H196" s="20"/>
      <c r="I196" s="20"/>
      <c r="J196" s="1971" t="s">
        <v>172</v>
      </c>
      <c r="K196" s="13">
        <v>781</v>
      </c>
    </row>
    <row r="197" spans="2:11" ht="50.15" customHeight="1" x14ac:dyDescent="0.35">
      <c r="B197" s="20" t="str">
        <f>'INF GERAIS'!B197&amp;IFERROR(IF(INDEX(APOIO!$A$5:$A$50,MATCH('INF GERAIS'!N197,APOIO!$B$5:$B$50,0))="NÃO",APOIO!$A$2&amp;"NÃO VÁLIDO",""),"")</f>
        <v>2014.0185</v>
      </c>
      <c r="C197" s="20" t="str">
        <f>'INF GERAIS'!C197</f>
        <v>SERTÃO DO PAJEÚ</v>
      </c>
      <c r="D197" s="20" t="str">
        <f>'INF GERAIS'!D197</f>
        <v>INGAZEIRA</v>
      </c>
      <c r="E197" s="20" t="str">
        <f>'INF GERAIS'!E197</f>
        <v>CONSTRUÇÃO DE PAVIMENTO EM PARALELEPÍPEDOS GRANÍTICOS</v>
      </c>
      <c r="F197" s="20"/>
      <c r="G197" s="20"/>
      <c r="H197" s="20"/>
      <c r="I197" s="20"/>
      <c r="J197" s="1971" t="s">
        <v>172</v>
      </c>
      <c r="K197" s="13">
        <v>782</v>
      </c>
    </row>
    <row r="198" spans="2:11" ht="50.15" customHeight="1" x14ac:dyDescent="0.35">
      <c r="B198" s="20" t="str">
        <f>'INF GERAIS'!B198&amp;IFERROR(IF(INDEX(APOIO!$A$5:$A$50,MATCH('INF GERAIS'!N198,APOIO!$B$5:$B$50,0))="NÃO",APOIO!$A$2&amp;"NÃO VÁLIDO",""),"")</f>
        <v>2014.0186</v>
      </c>
      <c r="C198" s="20" t="str">
        <f>'INF GERAIS'!C198</f>
        <v>SERTÃO DO PAJEÚ</v>
      </c>
      <c r="D198" s="20" t="str">
        <f>'INF GERAIS'!D198</f>
        <v>INGAZEIRA</v>
      </c>
      <c r="E198" s="20" t="str">
        <f>'INF GERAIS'!E198</f>
        <v>RECONSTRUÇÃO DE POSTO DE SAÚDE DA FAMÍLIA NO ASSENTAMENTO DO SÍTIO JORGE</v>
      </c>
      <c r="F198" s="20"/>
      <c r="G198" s="20"/>
      <c r="H198" s="20"/>
      <c r="I198" s="20"/>
      <c r="J198" s="1971" t="s">
        <v>156</v>
      </c>
      <c r="K198" s="13">
        <v>783</v>
      </c>
    </row>
    <row r="199" spans="2:11" ht="50.15" customHeight="1" x14ac:dyDescent="0.35">
      <c r="B199" s="20" t="str">
        <f>'INF GERAIS'!B199&amp;IFERROR(IF(INDEX(APOIO!$A$5:$A$50,MATCH('INF GERAIS'!N199,APOIO!$B$5:$B$50,0))="NÃO",APOIO!$A$2&amp;"NÃO VÁLIDO",""),"")</f>
        <v>2014.0187
NÃO VÁLIDO</v>
      </c>
      <c r="C199" s="20" t="str">
        <f>'INF GERAIS'!C199</f>
        <v>METROPOLITANA</v>
      </c>
      <c r="D199" s="20" t="str">
        <f>'INF GERAIS'!D199</f>
        <v>IPOJUCA</v>
      </c>
      <c r="E199" s="20" t="str">
        <f>'INF GERAIS'!E199</f>
        <v>IMPLANTAÇÃO DE DRENAGEM SUPERFICIAL,TERRAPLENAGEM, COM FORNECIMENTO E APLICAÇÃO DE TRATAMENTO SUPERFICIAL DUPLO (TSD) NAS VIAS VICINAIS DE ACESSO À DIVERSAS COMUNIDADES DOS ENGENHOS NO MUNICÍPIO DO IPOJUCA</v>
      </c>
      <c r="F199" s="20"/>
      <c r="G199" s="20"/>
      <c r="H199" s="20"/>
      <c r="I199" s="20"/>
      <c r="J199" s="1971" t="s">
        <v>172</v>
      </c>
      <c r="K199" s="13">
        <v>791</v>
      </c>
    </row>
    <row r="200" spans="2:11" s="902" customFormat="1" ht="50.15" customHeight="1" x14ac:dyDescent="0.35">
      <c r="B200" s="902" t="str">
        <f>'INF GERAIS'!B200&amp;IFERROR(IF(INDEX(APOIO!$A$5:$A$50,MATCH('INF GERAIS'!N200,APOIO!$B$5:$B$50,0))="NÃO",APOIO!$A$2&amp;"NÃO VÁLIDO",""),"")</f>
        <v>2014.0433</v>
      </c>
      <c r="C200" s="902" t="str">
        <f>'INF GERAIS'!C200</f>
        <v>METROPOLITANA</v>
      </c>
      <c r="D200" s="902" t="str">
        <f>'INF GERAIS'!D200</f>
        <v>IPOJUCA</v>
      </c>
      <c r="E200" s="902" t="str">
        <f>'INF GERAIS'!E200</f>
        <v>CONTENÇÃO DE ENCOSTAS</v>
      </c>
      <c r="J200" s="1971" t="s">
        <v>172</v>
      </c>
      <c r="K200" s="13"/>
    </row>
    <row r="201" spans="2:11" ht="50.15" customHeight="1" x14ac:dyDescent="0.35">
      <c r="B201" s="20" t="str">
        <f>'INF GERAIS'!B201&amp;IFERROR(IF(INDEX(APOIO!$A$5:$A$50,MATCH('INF GERAIS'!N201,APOIO!$B$5:$B$50,0))="NÃO",APOIO!$A$2&amp;"NÃO VÁLIDO",""),"")</f>
        <v>2014.0188</v>
      </c>
      <c r="C201" s="20" t="str">
        <f>'INF GERAIS'!C201</f>
        <v>SERTÃO DO ARARIPE</v>
      </c>
      <c r="D201" s="20" t="str">
        <f>'INF GERAIS'!D201</f>
        <v>IPUBI</v>
      </c>
      <c r="E201" s="20" t="str">
        <f>'INF GERAIS'!E201</f>
        <v>CONSTRUÇÃO DO MATADOURO PÚBLICO DE SERROLÂNDIA</v>
      </c>
      <c r="F201" s="20"/>
      <c r="G201" s="20"/>
      <c r="H201" s="20"/>
      <c r="I201" s="20"/>
      <c r="J201" s="1971" t="s">
        <v>161</v>
      </c>
      <c r="K201" s="13">
        <v>801</v>
      </c>
    </row>
    <row r="202" spans="2:11" ht="50.15" customHeight="1" x14ac:dyDescent="0.35">
      <c r="B202" s="20" t="str">
        <f>'INF GERAIS'!B202&amp;IFERROR(IF(INDEX(APOIO!$A$5:$A$50,MATCH('INF GERAIS'!N202,APOIO!$B$5:$B$50,0))="NÃO",APOIO!$A$2&amp;"NÃO VÁLIDO",""),"")</f>
        <v>2014.0189</v>
      </c>
      <c r="C202" s="20" t="str">
        <f>'INF GERAIS'!C202</f>
        <v>SERTÃO DO ARARIPE</v>
      </c>
      <c r="D202" s="20" t="str">
        <f>'INF GERAIS'!D202</f>
        <v>IPUBI</v>
      </c>
      <c r="E202" s="20" t="str">
        <f>'INF GERAIS'!E202</f>
        <v>REQUALIFICAÇÃO E REFORMA DA PRAÇA NILZA LINS</v>
      </c>
      <c r="F202" s="20"/>
      <c r="G202" s="20"/>
      <c r="H202" s="20"/>
      <c r="I202" s="20"/>
      <c r="J202" s="1971" t="s">
        <v>172</v>
      </c>
      <c r="K202" s="13">
        <v>802</v>
      </c>
    </row>
    <row r="203" spans="2:11" ht="50.15" customHeight="1" x14ac:dyDescent="0.35">
      <c r="B203" s="20" t="str">
        <f>'INF GERAIS'!B203&amp;IFERROR(IF(INDEX(APOIO!$A$5:$A$50,MATCH('INF GERAIS'!N203,APOIO!$B$5:$B$50,0))="NÃO",APOIO!$A$2&amp;"NÃO VÁLIDO",""),"")</f>
        <v>2014.0190</v>
      </c>
      <c r="C203" s="20" t="str">
        <f>'INF GERAIS'!C203</f>
        <v>SERTÃO DO ARARIPE</v>
      </c>
      <c r="D203" s="20" t="str">
        <f>'INF GERAIS'!D203</f>
        <v>IPUBI</v>
      </c>
      <c r="E203" s="20" t="str">
        <f>'INF GERAIS'!E203</f>
        <v>REQUALIFICAÇÃO E REFORMA DA AVENIDA CENTRAL NORTE E SUL</v>
      </c>
      <c r="F203" s="20"/>
      <c r="G203" s="20"/>
      <c r="H203" s="20"/>
      <c r="I203" s="20"/>
      <c r="J203" s="1971" t="s">
        <v>844</v>
      </c>
      <c r="K203" s="13">
        <v>803</v>
      </c>
    </row>
    <row r="204" spans="2:11" ht="50.15" customHeight="1" x14ac:dyDescent="0.35">
      <c r="B204" s="20" t="str">
        <f>'INF GERAIS'!B204&amp;IFERROR(IF(INDEX(APOIO!$A$5:$A$50,MATCH('INF GERAIS'!N204,APOIO!$B$5:$B$50,0))="NÃO",APOIO!$A$2&amp;"NÃO VÁLIDO",""),"")</f>
        <v>2014.0191</v>
      </c>
      <c r="C204" s="20" t="str">
        <f>'INF GERAIS'!C204</f>
        <v>SERTÃO DO ARARIPE</v>
      </c>
      <c r="D204" s="20" t="str">
        <f>'INF GERAIS'!D204</f>
        <v>IPUBI</v>
      </c>
      <c r="E204" s="20" t="str">
        <f>'INF GERAIS'!E204</f>
        <v>CONSTRUÇÃO DA PRAÇA DE SÃO JOSÉ, NO BAIRRO JARDIM ROCHA</v>
      </c>
      <c r="F204" s="20"/>
      <c r="G204" s="20"/>
      <c r="H204" s="20"/>
      <c r="I204" s="20"/>
      <c r="J204" s="1971" t="s">
        <v>172</v>
      </c>
      <c r="K204" s="13">
        <v>804</v>
      </c>
    </row>
    <row r="205" spans="2:11" ht="50.15" customHeight="1" x14ac:dyDescent="0.35">
      <c r="B205" s="20" t="str">
        <f>'INF GERAIS'!B205&amp;IFERROR(IF(INDEX(APOIO!$A$5:$A$50,MATCH('INF GERAIS'!N205,APOIO!$B$5:$B$50,0))="NÃO",APOIO!$A$2&amp;"NÃO VÁLIDO",""),"")</f>
        <v>2014.0192</v>
      </c>
      <c r="C205" s="20" t="str">
        <f>'INF GERAIS'!C205</f>
        <v>SERTÃO DO ARARIPE</v>
      </c>
      <c r="D205" s="20" t="str">
        <f>'INF GERAIS'!D205</f>
        <v>IPUBI</v>
      </c>
      <c r="E205" s="20" t="str">
        <f>'INF GERAIS'!E205</f>
        <v>CONSTRUÇÃO DE ESCADARIA E ACESSO AO MONTE SANTO</v>
      </c>
      <c r="F205" s="20"/>
      <c r="G205" s="20"/>
      <c r="H205" s="20"/>
      <c r="I205" s="20"/>
      <c r="J205" s="1971" t="s">
        <v>172</v>
      </c>
      <c r="K205" s="13">
        <v>805</v>
      </c>
    </row>
    <row r="206" spans="2:11" ht="50.15" customHeight="1" x14ac:dyDescent="0.35">
      <c r="B206" s="20" t="str">
        <f>'INF GERAIS'!B206&amp;IFERROR(IF(INDEX(APOIO!$A$5:$A$50,MATCH('INF GERAIS'!N206,APOIO!$B$5:$B$50,0))="NÃO",APOIO!$A$2&amp;"NÃO VÁLIDO",""),"")</f>
        <v>2014.0193</v>
      </c>
      <c r="C206" s="20" t="str">
        <f>'INF GERAIS'!C206</f>
        <v>SERTÃO DE ITAPARICA</v>
      </c>
      <c r="D206" s="20" t="str">
        <f>'INF GERAIS'!D206</f>
        <v>ITACURUBA</v>
      </c>
      <c r="E206" s="20" t="str">
        <f>'INF GERAIS'!E206</f>
        <v>PAVIMENTAÇÃO GRANÍTICA DAS RUAS</v>
      </c>
      <c r="F206" s="20"/>
      <c r="G206" s="20"/>
      <c r="H206" s="20"/>
      <c r="I206" s="20"/>
      <c r="J206" s="1971" t="s">
        <v>172</v>
      </c>
      <c r="K206" s="13">
        <v>811</v>
      </c>
    </row>
    <row r="207" spans="2:11" ht="50.15" customHeight="1" x14ac:dyDescent="0.35">
      <c r="B207" s="20" t="str">
        <f>'INF GERAIS'!B207&amp;IFERROR(IF(INDEX(APOIO!$A$5:$A$50,MATCH('INF GERAIS'!N207,APOIO!$B$5:$B$50,0))="NÃO",APOIO!$A$2&amp;"NÃO VÁLIDO",""),"")</f>
        <v>2014.0194</v>
      </c>
      <c r="C207" s="20" t="str">
        <f>'INF GERAIS'!C207</f>
        <v>SERTÃO DE ITAPARICA</v>
      </c>
      <c r="D207" s="20" t="str">
        <f>'INF GERAIS'!D207</f>
        <v>ITACURUBA</v>
      </c>
      <c r="E207" s="20" t="str">
        <f>'INF GERAIS'!E207</f>
        <v>CONSTRUÇÃO DO MURO DA CRECHE PROINFÂNCIA</v>
      </c>
      <c r="F207" s="1975" t="s">
        <v>13835</v>
      </c>
      <c r="G207" s="233">
        <v>43066</v>
      </c>
      <c r="H207" s="20" t="s">
        <v>168</v>
      </c>
      <c r="I207" s="20" t="s">
        <v>13829</v>
      </c>
      <c r="J207" s="1971" t="s">
        <v>168</v>
      </c>
      <c r="K207" s="13">
        <v>812</v>
      </c>
    </row>
    <row r="208" spans="2:11" ht="50.15" customHeight="1" x14ac:dyDescent="0.35">
      <c r="B208" s="20" t="str">
        <f>'INF GERAIS'!B208&amp;IFERROR(IF(INDEX(APOIO!$A$5:$A$50,MATCH('INF GERAIS'!N208,APOIO!$B$5:$B$50,0))="NÃO",APOIO!$A$2&amp;"NÃO VÁLIDO",""),"")</f>
        <v>2014.0195</v>
      </c>
      <c r="C208" s="20" t="str">
        <f>'INF GERAIS'!C208</f>
        <v>AGRESTE MERIDIONAL</v>
      </c>
      <c r="D208" s="20" t="str">
        <f>'INF GERAIS'!D208</f>
        <v>ITAÍBA</v>
      </c>
      <c r="E208" s="20" t="str">
        <f>'INF GERAIS'!E208</f>
        <v>PAVIMENTAÇÃO DE VIAS NO MUNICÍPIO DE ITAÍBA/PE</v>
      </c>
      <c r="F208" s="20"/>
      <c r="G208" s="20"/>
      <c r="H208" s="20"/>
      <c r="I208" s="20"/>
      <c r="J208" s="1971" t="s">
        <v>172</v>
      </c>
      <c r="K208" s="13">
        <v>821</v>
      </c>
    </row>
    <row r="209" spans="2:12" ht="50.15" customHeight="1" x14ac:dyDescent="0.35">
      <c r="B209" s="20" t="str">
        <f>'INF GERAIS'!B209&amp;IFERROR(IF(INDEX(APOIO!$A$5:$A$50,MATCH('INF GERAIS'!N209,APOIO!$B$5:$B$50,0))="NÃO",APOIO!$A$2&amp;"NÃO VÁLIDO",""),"")</f>
        <v>2014.0196</v>
      </c>
      <c r="C209" s="20" t="str">
        <f>'INF GERAIS'!C209</f>
        <v>MATA NORTE</v>
      </c>
      <c r="D209" s="20" t="str">
        <f>'INF GERAIS'!D209</f>
        <v>ITAMBÉ</v>
      </c>
      <c r="E209" s="20" t="str">
        <f>'INF GERAIS'!E209</f>
        <v>PAVIMENTAÇÃO DE RUAS NA SEDE, DISTRITO DE QUEBEC, MUNICÍPIO DE ITAMBÉ-PE</v>
      </c>
      <c r="F209" s="20"/>
      <c r="G209" s="20"/>
      <c r="H209" s="20"/>
      <c r="I209" s="20"/>
      <c r="J209" s="1971" t="s">
        <v>172</v>
      </c>
      <c r="K209" s="13">
        <v>831</v>
      </c>
    </row>
    <row r="210" spans="2:12" ht="50.15" customHeight="1" x14ac:dyDescent="0.35">
      <c r="B210" s="20" t="str">
        <f>'INF GERAIS'!B210&amp;IFERROR(IF(INDEX(APOIO!$A$5:$A$50,MATCH('INF GERAIS'!N210,APOIO!$B$5:$B$50,0))="NÃO",APOIO!$A$2&amp;"NÃO VÁLIDO",""),"")</f>
        <v>2014.0197</v>
      </c>
      <c r="C210" s="20" t="str">
        <f>'INF GERAIS'!C210</f>
        <v>SERTÃO DO PAJEÚ</v>
      </c>
      <c r="D210" s="20" t="str">
        <f>'INF GERAIS'!D210</f>
        <v>ITAPETIM</v>
      </c>
      <c r="E210" s="20" t="str">
        <f>'INF GERAIS'!E210</f>
        <v>CONSTRUÇÃO DA PRAÇA DO CONJUNTO HABITACIONAL GOVERNADOR MIGUEL ARRAES DE ALENCAR</v>
      </c>
      <c r="F210" s="20"/>
      <c r="G210" s="20"/>
      <c r="H210" s="20"/>
      <c r="I210" s="20"/>
      <c r="J210" s="1971" t="s">
        <v>172</v>
      </c>
      <c r="K210" s="13">
        <v>843</v>
      </c>
    </row>
    <row r="211" spans="2:12" ht="50.15" customHeight="1" x14ac:dyDescent="0.35">
      <c r="B211" s="20" t="str">
        <f>'INF GERAIS'!B211&amp;IFERROR(IF(INDEX(APOIO!$A$5:$A$50,MATCH('INF GERAIS'!N211,APOIO!$B$5:$B$50,0))="NÃO",APOIO!$A$2&amp;"NÃO VÁLIDO",""),"")</f>
        <v>2014.0198</v>
      </c>
      <c r="C211" s="20" t="str">
        <f>'INF GERAIS'!C211</f>
        <v>SERTÃO DO PAJEÚ</v>
      </c>
      <c r="D211" s="20" t="str">
        <f>'INF GERAIS'!D211</f>
        <v>ITAPETIM</v>
      </c>
      <c r="E211" s="20" t="str">
        <f>'INF GERAIS'!E211</f>
        <v>CONSTRUÇÃO DE PONTE</v>
      </c>
      <c r="F211" s="20"/>
      <c r="G211" s="20"/>
      <c r="H211" s="20"/>
      <c r="I211" s="20"/>
      <c r="J211" s="1971" t="s">
        <v>12342</v>
      </c>
      <c r="K211" s="13">
        <v>841</v>
      </c>
    </row>
    <row r="212" spans="2:12" ht="50.15" customHeight="1" x14ac:dyDescent="0.35">
      <c r="B212" s="20" t="str">
        <f>'INF GERAIS'!B212&amp;IFERROR(IF(INDEX(APOIO!$A$5:$A$50,MATCH('INF GERAIS'!N212,APOIO!$B$5:$B$50,0))="NÃO",APOIO!$A$2&amp;"NÃO VÁLIDO",""),"")</f>
        <v>2014.0199</v>
      </c>
      <c r="C212" s="20" t="str">
        <f>'INF GERAIS'!C212</f>
        <v>SERTÃO DO PAJEÚ</v>
      </c>
      <c r="D212" s="20" t="str">
        <f>'INF GERAIS'!D212</f>
        <v>ITAPETIM</v>
      </c>
      <c r="E212" s="20" t="str">
        <f>'INF GERAIS'!E212</f>
        <v>CONSTRUÇÃO DE CALÇAMENTO EM DIVERSAS RUAS</v>
      </c>
      <c r="F212" s="20"/>
      <c r="G212" s="20"/>
      <c r="H212" s="20"/>
      <c r="I212" s="20"/>
      <c r="J212" s="1971" t="s">
        <v>172</v>
      </c>
      <c r="K212" s="13">
        <v>842</v>
      </c>
    </row>
    <row r="213" spans="2:12" ht="50.15" customHeight="1" x14ac:dyDescent="0.35">
      <c r="B213" s="20" t="str">
        <f>'INF GERAIS'!B213&amp;IFERROR(IF(INDEX(APOIO!$A$5:$A$50,MATCH('INF GERAIS'!N213,APOIO!$B$5:$B$50,0))="NÃO",APOIO!$A$2&amp;"NÃO VÁLIDO",""),"")</f>
        <v>2014.0200</v>
      </c>
      <c r="C213" s="20" t="str">
        <f>'INF GERAIS'!C213</f>
        <v>METROPOLITANA</v>
      </c>
      <c r="D213" s="20" t="str">
        <f>'INF GERAIS'!D213</f>
        <v>ITAPISSUMA</v>
      </c>
      <c r="E213" s="20" t="str">
        <f>'INF GERAIS'!E213</f>
        <v>CONSTRUÇÃO DO PÓRTICO DE ENTRADA DA CIDADE DE ITAPISSUMA</v>
      </c>
      <c r="F213" s="20"/>
      <c r="G213" s="20"/>
      <c r="H213" s="20"/>
      <c r="I213" s="20"/>
      <c r="J213" s="1971" t="s">
        <v>172</v>
      </c>
      <c r="K213" s="13">
        <v>852</v>
      </c>
    </row>
    <row r="214" spans="2:12" ht="50.15" customHeight="1" x14ac:dyDescent="0.35">
      <c r="B214" s="20" t="str">
        <f>'INF GERAIS'!B214&amp;IFERROR(IF(INDEX(APOIO!$A$5:$A$50,MATCH('INF GERAIS'!N214,APOIO!$B$5:$B$50,0))="NÃO",APOIO!$A$2&amp;"NÃO VÁLIDO",""),"")</f>
        <v>2014.0201</v>
      </c>
      <c r="C214" s="20" t="str">
        <f>'INF GERAIS'!C214</f>
        <v>METROPOLITANA</v>
      </c>
      <c r="D214" s="20" t="str">
        <f>'INF GERAIS'!D214</f>
        <v>ITAPISSUMA</v>
      </c>
      <c r="E214" s="20" t="str">
        <f>'INF GERAIS'!E214</f>
        <v xml:space="preserve">REFORMA DO CAMPO DE MANGABEIRA </v>
      </c>
      <c r="F214" s="20" t="s">
        <v>13835</v>
      </c>
      <c r="G214" s="20"/>
      <c r="H214" s="20" t="s">
        <v>0</v>
      </c>
      <c r="I214" s="20" t="s">
        <v>13828</v>
      </c>
      <c r="J214" s="1971" t="s">
        <v>168</v>
      </c>
      <c r="K214" s="13">
        <v>853</v>
      </c>
    </row>
    <row r="215" spans="2:12" ht="50.15" customHeight="1" x14ac:dyDescent="0.35">
      <c r="B215" s="20" t="str">
        <f>'INF GERAIS'!B215&amp;IFERROR(IF(INDEX(APOIO!$A$5:$A$50,MATCH('INF GERAIS'!N215,APOIO!$B$5:$B$50,0))="NÃO",APOIO!$A$2&amp;"NÃO VÁLIDO",""),"")</f>
        <v>2014.0202</v>
      </c>
      <c r="C215" s="20" t="str">
        <f>'INF GERAIS'!C215</f>
        <v>METROPOLITANA</v>
      </c>
      <c r="D215" s="20" t="str">
        <f>'INF GERAIS'!D215</f>
        <v>ITAPISSUMA</v>
      </c>
      <c r="E215" s="20" t="str">
        <f>'INF GERAIS'!E215</f>
        <v>PAVIMENTAÇÃO DE RUAS NO MUNICÍPIO DE ITAPISSUMA</v>
      </c>
      <c r="F215" s="20"/>
      <c r="G215" s="20"/>
      <c r="H215" s="20"/>
      <c r="I215" s="20"/>
      <c r="J215" s="1971" t="s">
        <v>172</v>
      </c>
      <c r="K215" s="13">
        <v>851</v>
      </c>
    </row>
    <row r="216" spans="2:12" ht="50.15" customHeight="1" x14ac:dyDescent="0.35">
      <c r="B216" s="20" t="str">
        <f>'INF GERAIS'!B216&amp;IFERROR(IF(INDEX(APOIO!$A$5:$A$50,MATCH('INF GERAIS'!N216,APOIO!$B$5:$B$50,0))="NÃO",APOIO!$A$2&amp;"NÃO VÁLIDO",""),"")</f>
        <v>2014.0203</v>
      </c>
      <c r="C216" s="20" t="str">
        <f>'INF GERAIS'!C216</f>
        <v>MATA NORTE</v>
      </c>
      <c r="D216" s="20" t="str">
        <f>'INF GERAIS'!D216</f>
        <v>ITAQUITINGA</v>
      </c>
      <c r="E216" s="20" t="str">
        <f>'INF GERAIS'!E216</f>
        <v>REFORMA DO MERCADO PÚBLICO MUNICIPAL</v>
      </c>
      <c r="F216" s="20"/>
      <c r="G216" s="20"/>
      <c r="H216" s="20"/>
      <c r="I216" s="20"/>
      <c r="J216" s="1971" t="s">
        <v>161</v>
      </c>
      <c r="K216" s="13">
        <v>861</v>
      </c>
    </row>
    <row r="217" spans="2:12" ht="50.15" customHeight="1" x14ac:dyDescent="0.35">
      <c r="B217" s="20" t="str">
        <f>'INF GERAIS'!B217&amp;IFERROR(IF(INDEX(APOIO!$A$5:$A$50,MATCH('INF GERAIS'!N217,APOIO!$B$5:$B$50,0))="NÃO",APOIO!$A$2&amp;"NÃO VÁLIDO",""),"")</f>
        <v>2014.0204</v>
      </c>
      <c r="C217" s="20" t="str">
        <f>'INF GERAIS'!C217</f>
        <v>METROPOLITANA</v>
      </c>
      <c r="D217" s="20" t="str">
        <f>'INF GERAIS'!D217</f>
        <v>JABOATÃO DOS GUARARAPES</v>
      </c>
      <c r="E217" s="20" t="str">
        <f>'INF GERAIS'!E217</f>
        <v>PAVIMENTAÇÃO E DRENAGENS EM 07  RUAS NO MUNICÍPIO DO JABOATÃO DOS GUARARAPES</v>
      </c>
      <c r="F217" s="20"/>
      <c r="G217" s="20"/>
      <c r="H217" s="20"/>
      <c r="I217" s="20"/>
      <c r="J217" s="1971" t="s">
        <v>172</v>
      </c>
      <c r="K217" s="13">
        <v>871</v>
      </c>
      <c r="L217" s="1" t="s">
        <v>10111</v>
      </c>
    </row>
    <row r="218" spans="2:12" s="1617" customFormat="1" ht="50.15" customHeight="1" x14ac:dyDescent="0.35">
      <c r="B218" s="1617" t="str">
        <f>'INF GERAIS'!B218&amp;IFERROR(IF(INDEX(APOIO!$A$5:$A$50,MATCH('INF GERAIS'!N218,APOIO!$B$5:$B$50,0))="NÃO",APOIO!$A$2&amp;"NÃO VÁLIDO",""),"")</f>
        <v>2014.0445
NÃO VÁLIDO</v>
      </c>
      <c r="C218" s="1617" t="str">
        <f>'INF GERAIS'!C218</f>
        <v>METROPOLITANA</v>
      </c>
      <c r="D218" s="1617" t="str">
        <f>'INF GERAIS'!D218</f>
        <v>JABOATÃO DOS GUARARAPES</v>
      </c>
      <c r="E218" s="1617" t="str">
        <f>'INF GERAIS'!E218</f>
        <v>PAVIMENTAÇÃO E DRENAGEM DE 01 RUA NO MUNICÍPIO DO JABOATÃO DOS GUARARAPES</v>
      </c>
      <c r="J218" s="1971" t="s">
        <v>172</v>
      </c>
      <c r="K218" s="13"/>
    </row>
    <row r="219" spans="2:12" ht="50.15" customHeight="1" x14ac:dyDescent="0.35">
      <c r="B219" s="20" t="str">
        <f>'INF GERAIS'!B219&amp;IFERROR(IF(INDEX(APOIO!$A$5:$A$50,MATCH('INF GERAIS'!N219,APOIO!$B$5:$B$50,0))="NÃO",APOIO!$A$2&amp;"NÃO VÁLIDO",""),"")</f>
        <v>2014.0205</v>
      </c>
      <c r="C219" s="20" t="str">
        <f>'INF GERAIS'!C219</f>
        <v>MATA SUL</v>
      </c>
      <c r="D219" s="20" t="str">
        <f>'INF GERAIS'!D219</f>
        <v>JAQUEIRA</v>
      </c>
      <c r="E219" s="20" t="str">
        <f>'INF GERAIS'!E219</f>
        <v>REFORMA E AMPLIAÇÃO DO  CLUBE MUNICIPAL PARA  INSTALAÇÃO DA NOVA SEDE DA PREFEITURA MUNICIPAL DE JAQUEIRA. 1ª ETAPA</v>
      </c>
      <c r="F219" s="20"/>
      <c r="G219" s="20"/>
      <c r="H219" s="20"/>
      <c r="I219" s="20"/>
      <c r="J219" s="1971" t="s">
        <v>172</v>
      </c>
      <c r="K219" s="13">
        <v>881</v>
      </c>
    </row>
    <row r="220" spans="2:12" ht="50.15" customHeight="1" x14ac:dyDescent="0.35">
      <c r="B220" s="20" t="str">
        <f>'INF GERAIS'!B220&amp;IFERROR(IF(INDEX(APOIO!$A$5:$A$50,MATCH('INF GERAIS'!N220,APOIO!$B$5:$B$50,0))="NÃO",APOIO!$A$2&amp;"NÃO VÁLIDO",""),"")</f>
        <v>2014.0206</v>
      </c>
      <c r="C220" s="20" t="str">
        <f>'INF GERAIS'!C220</f>
        <v>AGRESTE CENTRAL</v>
      </c>
      <c r="D220" s="20" t="str">
        <f>'INF GERAIS'!D220</f>
        <v>JATAÚBA</v>
      </c>
      <c r="E220" s="20" t="str">
        <f>'INF GERAIS'!E220</f>
        <v>PAVIMENTAÇÃO DE VIAS URBANAS DO MUNICÍPIO  - PAVIMENTAÇÃO DE VIAS URBANAS EM PARALELEPÍDOS NAS RUAS: RUA JOSÉ BATISTA PASSOS, TRECHO RUA JOSÉ CUPERTINO DE MELO, 1ª TRAV. PADRE CÍCERO, RUA PAULO PESSÔA GUERRA, TRAV. JOSÉ ALBINO DE LIMA, RUA JOSÉ JERÔNIMO NETO, RUA BARRO BRANCO, RUA A1 - A2 - A3 - A4 - A5, RUA MARCELO V. DE ARAÚJO, AV. TEÓFILO RIBEIRO, RUA LUIZ MONTEIRO, RUA ZACARIAS JOSÉ DE MELO</v>
      </c>
      <c r="F220" s="20"/>
      <c r="G220" s="20"/>
      <c r="H220" s="20"/>
      <c r="I220" s="20"/>
      <c r="J220" s="1971" t="s">
        <v>172</v>
      </c>
      <c r="K220" s="13">
        <v>891</v>
      </c>
    </row>
    <row r="221" spans="2:12" ht="50.15" customHeight="1" x14ac:dyDescent="0.35">
      <c r="B221" s="20" t="str">
        <f>'INF GERAIS'!B221&amp;IFERROR(IF(INDEX(APOIO!$A$5:$A$50,MATCH('INF GERAIS'!N221,APOIO!$B$5:$B$50,0))="NÃO",APOIO!$A$2&amp;"NÃO VÁLIDO",""),"")</f>
        <v>2014.0207</v>
      </c>
      <c r="C221" s="20" t="str">
        <f>'INF GERAIS'!C221</f>
        <v>SERTÃO DE ITAPARICA</v>
      </c>
      <c r="D221" s="20" t="str">
        <f>'INF GERAIS'!D221</f>
        <v>JATOBÁ</v>
      </c>
      <c r="E221" s="20" t="str">
        <f>'INF GERAIS'!E221</f>
        <v>PAVIMENTAÇÃO ASFÁTICA</v>
      </c>
      <c r="F221" s="20"/>
      <c r="G221" s="20"/>
      <c r="H221" s="20"/>
      <c r="I221" s="20"/>
      <c r="J221" s="1971" t="s">
        <v>172</v>
      </c>
      <c r="K221" s="13">
        <v>901</v>
      </c>
    </row>
    <row r="222" spans="2:12" ht="50.15" customHeight="1" x14ac:dyDescent="0.35">
      <c r="B222" s="20" t="str">
        <f>'INF GERAIS'!B222&amp;IFERROR(IF(INDEX(APOIO!$A$5:$A$50,MATCH('INF GERAIS'!N222,APOIO!$B$5:$B$50,0))="NÃO",APOIO!$A$2&amp;"NÃO VÁLIDO",""),"")</f>
        <v>2014.0208</v>
      </c>
      <c r="C222" s="20" t="str">
        <f>'INF GERAIS'!C222</f>
        <v>AGRESTE SETENTRIONAL</v>
      </c>
      <c r="D222" s="20" t="str">
        <f>'INF GERAIS'!D222</f>
        <v>JOÃO ALFREDO</v>
      </c>
      <c r="E222" s="20" t="str">
        <f>'INF GERAIS'!E222</f>
        <v>PAVIMENTAÇÃO EM PARALELEPÍPEDO GRANÍTICO EM DIVERSAS RUAS DO MUNICÍPIO</v>
      </c>
      <c r="F222" s="20"/>
      <c r="G222" s="20"/>
      <c r="H222" s="20"/>
      <c r="I222" s="20"/>
      <c r="J222" s="1971" t="s">
        <v>172</v>
      </c>
      <c r="K222" s="13">
        <v>911</v>
      </c>
    </row>
    <row r="223" spans="2:12" ht="50.15" customHeight="1" x14ac:dyDescent="0.35">
      <c r="B223" s="20" t="str">
        <f>'INF GERAIS'!B223&amp;IFERROR(IF(INDEX(APOIO!$A$5:$A$50,MATCH('INF GERAIS'!N223,APOIO!$B$5:$B$50,0))="NÃO",APOIO!$A$2&amp;"NÃO VÁLIDO",""),"")</f>
        <v>2014.0209</v>
      </c>
      <c r="C223" s="20" t="str">
        <f>'INF GERAIS'!C223</f>
        <v>MATA SUL</v>
      </c>
      <c r="D223" s="20" t="str">
        <f>'INF GERAIS'!D223</f>
        <v>JOAQUIM NABUCO</v>
      </c>
      <c r="E223" s="20" t="str">
        <f>'INF GERAIS'!E223</f>
        <v>CONSTRUÇÃO DE UMA PRAÇA PÚBLICA(BAIRRO DE SÃO MIGUEL)</v>
      </c>
      <c r="F223" s="20"/>
      <c r="G223" s="20"/>
      <c r="H223" s="20"/>
      <c r="I223" s="20"/>
      <c r="J223" s="1971" t="s">
        <v>172</v>
      </c>
      <c r="K223" s="13">
        <v>921</v>
      </c>
    </row>
    <row r="224" spans="2:12" ht="50.15" customHeight="1" x14ac:dyDescent="0.35">
      <c r="B224" s="20" t="str">
        <f>'INF GERAIS'!B224&amp;IFERROR(IF(INDEX(APOIO!$A$5:$A$50,MATCH('INF GERAIS'!N224,APOIO!$B$5:$B$50,0))="NÃO",APOIO!$A$2&amp;"NÃO VÁLIDO",""),"")</f>
        <v>2014.0210</v>
      </c>
      <c r="C224" s="20" t="str">
        <f>'INF GERAIS'!C224</f>
        <v>MATA SUL</v>
      </c>
      <c r="D224" s="20" t="str">
        <f>'INF GERAIS'!D224</f>
        <v>JOAQUIM NABUCO</v>
      </c>
      <c r="E224" s="20" t="str">
        <f>'INF GERAIS'!E224</f>
        <v>REFORMA, AMPLIAÇÃO E REQUALIFICAÇÃO DA QUADRA POLIESPORTIVA PARA IMPLANTAÇÃO DO CENTRO DE ATIVIDADES SOCIAIS</v>
      </c>
      <c r="F224" s="20"/>
      <c r="G224" s="20"/>
      <c r="H224" s="20"/>
      <c r="I224" s="20"/>
      <c r="J224" s="1971" t="s">
        <v>168</v>
      </c>
      <c r="K224" s="13">
        <v>922</v>
      </c>
    </row>
    <row r="225" spans="2:11" ht="50.15" customHeight="1" x14ac:dyDescent="0.35">
      <c r="B225" s="20" t="str">
        <f>'INF GERAIS'!B225&amp;IFERROR(IF(INDEX(APOIO!$A$5:$A$50,MATCH('INF GERAIS'!N225,APOIO!$B$5:$B$50,0))="NÃO",APOIO!$A$2&amp;"NÃO VÁLIDO",""),"")</f>
        <v>2014.0211</v>
      </c>
      <c r="C225" s="20" t="str">
        <f>'INF GERAIS'!C225</f>
        <v>AGRESTE MERIDIONAL</v>
      </c>
      <c r="D225" s="20" t="str">
        <f>'INF GERAIS'!D225</f>
        <v>JUCATI</v>
      </c>
      <c r="E225" s="20" t="str">
        <f>'INF GERAIS'!E225</f>
        <v>CONSTRUÇÃO DO CENTRO ADMINISTRATIVO DE JUCATI</v>
      </c>
      <c r="F225" s="20"/>
      <c r="G225" s="20"/>
      <c r="H225" s="20"/>
      <c r="I225" s="20"/>
      <c r="J225" s="1971" t="s">
        <v>172</v>
      </c>
      <c r="K225" s="13">
        <v>931</v>
      </c>
    </row>
    <row r="226" spans="2:11" ht="50.15" customHeight="1" x14ac:dyDescent="0.35">
      <c r="B226" s="20" t="str">
        <f>'INF GERAIS'!B226&amp;IFERROR(IF(INDEX(APOIO!$A$5:$A$50,MATCH('INF GERAIS'!N226,APOIO!$B$5:$B$50,0))="NÃO",APOIO!$A$2&amp;"NÃO VÁLIDO",""),"")</f>
        <v>2014.0212</v>
      </c>
      <c r="C226" s="20" t="str">
        <f>'INF GERAIS'!C226</f>
        <v>AGRESTE MERIDIONAL</v>
      </c>
      <c r="D226" s="20" t="str">
        <f>'INF GERAIS'!D226</f>
        <v>JUPI</v>
      </c>
      <c r="E226" s="20" t="str">
        <f>'INF GERAIS'!E226</f>
        <v>INFRAESTRUTURA - MELHORIA E AMPLIAÇÃO DO HOSPITAL CLAUDINA TEXEIRA</v>
      </c>
      <c r="F226" s="20"/>
      <c r="G226" s="20"/>
      <c r="H226" s="20"/>
      <c r="I226" s="20"/>
      <c r="J226" s="1971" t="s">
        <v>156</v>
      </c>
      <c r="K226" s="13">
        <v>941</v>
      </c>
    </row>
    <row r="227" spans="2:11" ht="50.15" customHeight="1" x14ac:dyDescent="0.35">
      <c r="B227" s="20" t="str">
        <f>'INF GERAIS'!B227&amp;IFERROR(IF(INDEX(APOIO!$A$5:$A$50,MATCH('INF GERAIS'!N227,APOIO!$B$5:$B$50,0))="NÃO",APOIO!$A$2&amp;"NÃO VÁLIDO",""),"")</f>
        <v>2014.0213</v>
      </c>
      <c r="C227" s="20" t="str">
        <f>'INF GERAIS'!C227</f>
        <v>AGRESTE MERIDIONAL</v>
      </c>
      <c r="D227" s="20" t="str">
        <f>'INF GERAIS'!D227</f>
        <v>JUPI</v>
      </c>
      <c r="E227" s="20" t="str">
        <f>'INF GERAIS'!E227</f>
        <v xml:space="preserve">Pavimentação em paralelepípedos graníticos </v>
      </c>
      <c r="F227" s="20"/>
      <c r="G227" s="20"/>
      <c r="H227" s="20"/>
      <c r="I227" s="20"/>
      <c r="J227" s="1971" t="s">
        <v>172</v>
      </c>
      <c r="K227" s="13">
        <v>942</v>
      </c>
    </row>
    <row r="228" spans="2:11" ht="50.15" customHeight="1" x14ac:dyDescent="0.35">
      <c r="B228" s="20" t="str">
        <f>'INF GERAIS'!B228&amp;IFERROR(IF(INDEX(APOIO!$A$5:$A$50,MATCH('INF GERAIS'!N228,APOIO!$B$5:$B$50,0))="NÃO",APOIO!$A$2&amp;"NÃO VÁLIDO",""),"")</f>
        <v>2014.0214</v>
      </c>
      <c r="C228" s="20" t="str">
        <f>'INF GERAIS'!C228</f>
        <v>AGRESTE MERIDIONAL</v>
      </c>
      <c r="D228" s="20" t="str">
        <f>'INF GERAIS'!D228</f>
        <v>JUPI</v>
      </c>
      <c r="E228" s="20" t="str">
        <f>'INF GERAIS'!E228</f>
        <v>INFRAESTRUTURA - CONSTRUÇÃO DA SEDE DO CONSELHO DO IDOSO</v>
      </c>
      <c r="F228" s="20"/>
      <c r="G228" s="20"/>
      <c r="H228" s="20"/>
      <c r="I228" s="20"/>
      <c r="J228" s="1971" t="s">
        <v>4706</v>
      </c>
      <c r="K228" s="13">
        <v>943</v>
      </c>
    </row>
    <row r="229" spans="2:11" ht="50.15" customHeight="1" x14ac:dyDescent="0.35">
      <c r="B229" s="20" t="str">
        <f>'INF GERAIS'!B229&amp;IFERROR(IF(INDEX(APOIO!$A$5:$A$50,MATCH('INF GERAIS'!N229,APOIO!$B$5:$B$50,0))="NÃO",APOIO!$A$2&amp;"NÃO VÁLIDO",""),"")</f>
        <v>2014.0215</v>
      </c>
      <c r="C229" s="20" t="str">
        <f>'INF GERAIS'!C229</f>
        <v>AGRESTE MERIDIONAL</v>
      </c>
      <c r="D229" s="20" t="str">
        <f>'INF GERAIS'!D229</f>
        <v>JUREMA</v>
      </c>
      <c r="E229" s="20" t="str">
        <f>'INF GERAIS'!E229</f>
        <v>REFORMA E RECUPERAÇÃO DA ESCOLA MUNICIPAL PADRE IBIAPINA</v>
      </c>
      <c r="F229" s="20" t="s">
        <v>13841</v>
      </c>
      <c r="G229" s="233">
        <v>44407</v>
      </c>
      <c r="H229" s="20" t="s">
        <v>0</v>
      </c>
      <c r="I229" s="20" t="s">
        <v>13830</v>
      </c>
      <c r="J229" s="1971" t="s">
        <v>168</v>
      </c>
      <c r="K229" s="13">
        <v>951</v>
      </c>
    </row>
    <row r="230" spans="2:11" ht="50.15" customHeight="1" x14ac:dyDescent="0.35">
      <c r="B230" s="20" t="str">
        <f>'INF GERAIS'!B230&amp;IFERROR(IF(INDEX(APOIO!$A$5:$A$50,MATCH('INF GERAIS'!N230,APOIO!$B$5:$B$50,0))="NÃO",APOIO!$A$2&amp;"NÃO VÁLIDO",""),"")</f>
        <v>2014.0216</v>
      </c>
      <c r="C230" s="20" t="str">
        <f>'INF GERAIS'!C230</f>
        <v>AGRESTE MERIDIONAL</v>
      </c>
      <c r="D230" s="20" t="str">
        <f>'INF GERAIS'!D230</f>
        <v>JUREMA</v>
      </c>
      <c r="E230" s="20" t="str">
        <f>'INF GERAIS'!E230</f>
        <v>REFORMA DO MERCADO DE CEREAIS DO MUNICÍPIO</v>
      </c>
      <c r="F230" s="20"/>
      <c r="G230" s="20"/>
      <c r="H230" s="20"/>
      <c r="I230" s="20"/>
      <c r="J230" s="1971" t="s">
        <v>161</v>
      </c>
      <c r="K230" s="13">
        <v>953</v>
      </c>
    </row>
    <row r="231" spans="2:11" ht="50.15" customHeight="1" x14ac:dyDescent="0.35">
      <c r="B231" s="20" t="str">
        <f>'INF GERAIS'!B231&amp;IFERROR(IF(INDEX(APOIO!$A$5:$A$50,MATCH('INF GERAIS'!N231,APOIO!$B$5:$B$50,0))="NÃO",APOIO!$A$2&amp;"NÃO VÁLIDO",""),"")</f>
        <v>2014.0217</v>
      </c>
      <c r="C231" s="20" t="str">
        <f>'INF GERAIS'!C231</f>
        <v>AGRESTE MERIDIONAL</v>
      </c>
      <c r="D231" s="20" t="str">
        <f>'INF GERAIS'!D231</f>
        <v>JUREMA</v>
      </c>
      <c r="E231" s="20" t="str">
        <f>'INF GERAIS'!E231</f>
        <v xml:space="preserve">REFORMA E AMPLIAÇÃO DA POLICLÍNICA MUNICIPAL </v>
      </c>
      <c r="F231" s="20"/>
      <c r="G231" s="20"/>
      <c r="H231" s="20"/>
      <c r="I231" s="20"/>
      <c r="J231" s="1971" t="s">
        <v>156</v>
      </c>
      <c r="K231" s="13">
        <v>954</v>
      </c>
    </row>
    <row r="232" spans="2:11" ht="50.15" customHeight="1" x14ac:dyDescent="0.35">
      <c r="B232" s="20" t="str">
        <f>'INF GERAIS'!B232&amp;IFERROR(IF(INDEX(APOIO!$A$5:$A$50,MATCH('INF GERAIS'!N232,APOIO!$B$5:$B$50,0))="NÃO",APOIO!$A$2&amp;"NÃO VÁLIDO",""),"")</f>
        <v>2014.0218</v>
      </c>
      <c r="C232" s="20" t="str">
        <f>'INF GERAIS'!C232</f>
        <v>AGRESTE MERIDIONAL</v>
      </c>
      <c r="D232" s="20" t="str">
        <f>'INF GERAIS'!D232</f>
        <v>JUREMA</v>
      </c>
      <c r="E232" s="20" t="str">
        <f>'INF GERAIS'!E232</f>
        <v>REFORMA DO AÇOUGUE PÚBLICO DO DISTRITO DE QUEIMADAS</v>
      </c>
      <c r="F232" s="20"/>
      <c r="G232" s="20"/>
      <c r="H232" s="20"/>
      <c r="I232" s="20"/>
      <c r="J232" s="1971" t="s">
        <v>161</v>
      </c>
      <c r="K232" s="13">
        <v>955</v>
      </c>
    </row>
    <row r="233" spans="2:11" ht="50.15" customHeight="1" x14ac:dyDescent="0.35">
      <c r="B233" s="20" t="str">
        <f>'INF GERAIS'!B233&amp;IFERROR(IF(INDEX(APOIO!$A$5:$A$50,MATCH('INF GERAIS'!N233,APOIO!$B$5:$B$50,0))="NÃO",APOIO!$A$2&amp;"NÃO VÁLIDO",""),"")</f>
        <v>2014.0219</v>
      </c>
      <c r="C233" s="20" t="str">
        <f>'INF GERAIS'!C233</f>
        <v>AGRESTE MERIDIONAL</v>
      </c>
      <c r="D233" s="20" t="str">
        <f>'INF GERAIS'!D233</f>
        <v>JUREMA</v>
      </c>
      <c r="E233" s="20" t="str">
        <f>'INF GERAIS'!E233</f>
        <v>REFORMA DO PRÉDIO SEDE DA PREFEITURA MUNICIPAL DE JUREMA</v>
      </c>
      <c r="F233" s="20"/>
      <c r="G233" s="20"/>
      <c r="H233" s="20"/>
      <c r="I233" s="20"/>
      <c r="J233" s="1971" t="s">
        <v>172</v>
      </c>
      <c r="K233" s="13">
        <v>952</v>
      </c>
    </row>
    <row r="234" spans="2:11" ht="50.15" customHeight="1" x14ac:dyDescent="0.35">
      <c r="B234" s="20" t="str">
        <f>'INF GERAIS'!B234&amp;IFERROR(IF(INDEX(APOIO!$A$5:$A$50,MATCH('INF GERAIS'!N234,APOIO!$B$5:$B$50,0))="NÃO",APOIO!$A$2&amp;"NÃO VÁLIDO",""),"")</f>
        <v>2014.0220</v>
      </c>
      <c r="C234" s="20" t="str">
        <f>'INF GERAIS'!C234</f>
        <v>MATA NORTE</v>
      </c>
      <c r="D234" s="20" t="str">
        <f>'INF GERAIS'!D234</f>
        <v>LAGOA DE ITAENGA</v>
      </c>
      <c r="E234" s="20" t="str">
        <f>'INF GERAIS'!E234</f>
        <v>PAVIMENTAÇÃO, MURO DE CONTENÇÃO E ESCADARIA URBANA NOS BAIRROS LOTEAMENTO ITAENGA( VILA  DA CAIXA), CENTRO E  SALINA</v>
      </c>
      <c r="F234" s="20"/>
      <c r="G234" s="20"/>
      <c r="H234" s="20"/>
      <c r="I234" s="20"/>
      <c r="J234" s="1971" t="s">
        <v>172</v>
      </c>
      <c r="K234" s="13">
        <v>961</v>
      </c>
    </row>
    <row r="235" spans="2:11" ht="50.15" customHeight="1" x14ac:dyDescent="0.35">
      <c r="B235" s="20" t="str">
        <f>'INF GERAIS'!B235&amp;IFERROR(IF(INDEX(APOIO!$A$5:$A$50,MATCH('INF GERAIS'!N235,APOIO!$B$5:$B$50,0))="NÃO",APOIO!$A$2&amp;"NÃO VÁLIDO",""),"")</f>
        <v>2014.0221</v>
      </c>
      <c r="C235" s="20" t="str">
        <f>'INF GERAIS'!C235</f>
        <v>MATA NORTE</v>
      </c>
      <c r="D235" s="20" t="str">
        <f>'INF GERAIS'!D235</f>
        <v>LAGOA DO CARRO</v>
      </c>
      <c r="E235" s="20" t="str">
        <f>'INF GERAIS'!E235</f>
        <v>PAVIMENTAÇÃO EM PARALELEPÍPEDOS GRANÍTICOS, DRENAGEM E SINALIZAÇÃO DE DIVERSAS RUAS</v>
      </c>
      <c r="F235" s="20"/>
      <c r="G235" s="20"/>
      <c r="H235" s="20"/>
      <c r="I235" s="20"/>
      <c r="J235" s="1971" t="s">
        <v>172</v>
      </c>
      <c r="K235" s="13">
        <v>971</v>
      </c>
    </row>
    <row r="236" spans="2:11" ht="50.15" customHeight="1" x14ac:dyDescent="0.35">
      <c r="B236" s="20" t="str">
        <f>'INF GERAIS'!B236&amp;IFERROR(IF(INDEX(APOIO!$A$5:$A$50,MATCH('INF GERAIS'!N236,APOIO!$B$5:$B$50,0))="NÃO",APOIO!$A$2&amp;"NÃO VÁLIDO",""),"")</f>
        <v>2014.0222</v>
      </c>
      <c r="C236" s="20" t="str">
        <f>'INF GERAIS'!C236</f>
        <v>AGRESTE MERIDIONAL</v>
      </c>
      <c r="D236" s="20" t="str">
        <f>'INF GERAIS'!D236</f>
        <v>LAGOA DO OURO</v>
      </c>
      <c r="E236" s="20" t="str">
        <f>'INF GERAIS'!E236</f>
        <v>REFORMA DAS QUADRAS DE ESPORTES DA SEDE DO MUNICÍPIO E DO DISTRITO DE CAMPO ALEGRE</v>
      </c>
      <c r="F236" s="20" t="s">
        <v>13842</v>
      </c>
      <c r="G236" s="233">
        <v>43733</v>
      </c>
      <c r="H236" s="20" t="s">
        <v>0</v>
      </c>
      <c r="I236" s="20" t="s">
        <v>13822</v>
      </c>
      <c r="J236" s="1971" t="s">
        <v>168</v>
      </c>
      <c r="K236" s="13">
        <v>981</v>
      </c>
    </row>
    <row r="237" spans="2:11" ht="50.15" customHeight="1" x14ac:dyDescent="0.35">
      <c r="B237" s="20" t="str">
        <f>'INF GERAIS'!B237&amp;IFERROR(IF(INDEX(APOIO!$A$5:$A$50,MATCH('INF GERAIS'!N237,APOIO!$B$5:$B$50,0))="NÃO",APOIO!$A$2&amp;"NÃO VÁLIDO",""),"")</f>
        <v>2014.0223</v>
      </c>
      <c r="C237" s="20" t="str">
        <f>'INF GERAIS'!C237</f>
        <v>AGRESTE MERIDIONAL</v>
      </c>
      <c r="D237" s="20" t="str">
        <f>'INF GERAIS'!D237</f>
        <v>LAGOA DO OURO</v>
      </c>
      <c r="E237" s="20" t="str">
        <f>'INF GERAIS'!E237</f>
        <v>AMPLIAÇÃO DO CEMITÉRIO MUNICIPAL</v>
      </c>
      <c r="F237" s="20"/>
      <c r="G237" s="20"/>
      <c r="H237" s="20"/>
      <c r="I237" s="20"/>
      <c r="J237" s="1971" t="s">
        <v>172</v>
      </c>
      <c r="K237" s="13">
        <v>982</v>
      </c>
    </row>
    <row r="238" spans="2:11" ht="50.15" customHeight="1" x14ac:dyDescent="0.35">
      <c r="B238" s="20" t="str">
        <f>'INF GERAIS'!B238&amp;IFERROR(IF(INDEX(APOIO!$A$5:$A$50,MATCH('INF GERAIS'!N238,APOIO!$B$5:$B$50,0))="NÃO",APOIO!$A$2&amp;"NÃO VÁLIDO",""),"")</f>
        <v>2014.0224</v>
      </c>
      <c r="C238" s="20" t="str">
        <f>'INF GERAIS'!C238</f>
        <v>AGRESTE MERIDIONAL</v>
      </c>
      <c r="D238" s="20" t="str">
        <f>'INF GERAIS'!D238</f>
        <v>LAGOA DO OURO</v>
      </c>
      <c r="E238" s="20" t="str">
        <f>'INF GERAIS'!E238</f>
        <v>RECUPERAÇÃO DA COBERTA, DA PINTURA E CONSTRUÇÃO DO NECROTÉRIO DO HOSPITAL MUNICIPAL</v>
      </c>
      <c r="F238" s="20"/>
      <c r="G238" s="20"/>
      <c r="H238" s="20"/>
      <c r="I238" s="20"/>
      <c r="J238" s="1971" t="s">
        <v>156</v>
      </c>
      <c r="K238" s="13">
        <v>983</v>
      </c>
    </row>
    <row r="239" spans="2:11" ht="50.15" customHeight="1" x14ac:dyDescent="0.35">
      <c r="B239" s="20" t="str">
        <f>'INF GERAIS'!B239&amp;IFERROR(IF(INDEX(APOIO!$A$5:$A$50,MATCH('INF GERAIS'!N239,APOIO!$B$5:$B$50,0))="NÃO",APOIO!$A$2&amp;"NÃO VÁLIDO",""),"")</f>
        <v>2014.0225</v>
      </c>
      <c r="C239" s="20" t="str">
        <f>'INF GERAIS'!C239</f>
        <v>AGRESTE CENTRAL</v>
      </c>
      <c r="D239" s="20" t="str">
        <f>'INF GERAIS'!D239</f>
        <v>LAGOA DOS GATOS</v>
      </c>
      <c r="E239" s="20" t="str">
        <f>'INF GERAIS'!E239</f>
        <v>PAVIMENTAÇÃO EM PARALELEPÍPEDOS EM DIVERSAS RUAS (12): RUA SEBASTIÃO DE OLIVEIRA DA SILVA; AV. DR. ESTÁCIO COIMBRA; RUA ERCÍLIA CAROLINA DOS SANTOS; AV. PROFESSOR DEOCLÉCIO FERREIRA DE ARAÚJO; TRAVESSA 11 DE SETEMBRO COM A AV. ENEDINA LOURENÇO DA SILVA; RUA FRANCISCO RODRIGUES (RUA DE COSME), BAIRRO DA COMPESA; RUA SEVERINO JOAQUIM SOBRAL, BAIRRO DA COMPESA; COMPLEMENTO DA RUA HIRINEU HIPÓLITO DA CUNHA, BAIRRO DA COMPESA; RUA EMERSON MARCONE DA CUNHA AMORIM; RUA PADRE JÚLIO SELMIN; LOGRADOURO RUA PROJETADA; RUA APRÍGIO S. DE ASSUNÇÃO</v>
      </c>
      <c r="F239" s="20"/>
      <c r="G239" s="20"/>
      <c r="H239" s="20"/>
      <c r="I239" s="20"/>
      <c r="J239" s="1971" t="s">
        <v>172</v>
      </c>
      <c r="K239" s="13">
        <v>991</v>
      </c>
    </row>
    <row r="240" spans="2:11" ht="50.15" customHeight="1" x14ac:dyDescent="0.35">
      <c r="B240" s="20" t="str">
        <f>'INF GERAIS'!B240&amp;IFERROR(IF(INDEX(APOIO!$A$5:$A$50,MATCH('INF GERAIS'!N240,APOIO!$B$5:$B$50,0))="NÃO",APOIO!$A$2&amp;"NÃO VÁLIDO",""),"")</f>
        <v>2014.0226</v>
      </c>
      <c r="C240" s="20" t="str">
        <f>'INF GERAIS'!C240</f>
        <v>SERTÃO DO SÃO FRANCISCO</v>
      </c>
      <c r="D240" s="20" t="str">
        <f>'INF GERAIS'!D240</f>
        <v>LAGOA GRANDE</v>
      </c>
      <c r="E240" s="20" t="str">
        <f>'INF GERAIS'!E240</f>
        <v>PAVIMENTAÇÃO EM PARALELEPÍPEDOS GRANÍTICOS EM RUAS DO BAIRRO VERMELHOS</v>
      </c>
      <c r="F240" s="20"/>
      <c r="G240" s="20"/>
      <c r="H240" s="20"/>
      <c r="I240" s="20"/>
      <c r="J240" s="1971" t="s">
        <v>844</v>
      </c>
      <c r="K240" s="13">
        <v>1002</v>
      </c>
    </row>
    <row r="241" spans="2:11" ht="50.15" customHeight="1" x14ac:dyDescent="0.35">
      <c r="B241" s="20" t="str">
        <f>'INF GERAIS'!B241&amp;IFERROR(IF(INDEX(APOIO!$A$5:$A$50,MATCH('INF GERAIS'!N241,APOIO!$B$5:$B$50,0))="NÃO",APOIO!$A$2&amp;"NÃO VÁLIDO",""),"")</f>
        <v>2014.0227</v>
      </c>
      <c r="C241" s="20" t="str">
        <f>'INF GERAIS'!C241</f>
        <v>SERTÃO DO SÃO FRANCISCO</v>
      </c>
      <c r="D241" s="20" t="str">
        <f>'INF GERAIS'!D241</f>
        <v>LAGOA GRANDE</v>
      </c>
      <c r="E241" s="20" t="str">
        <f>'INF GERAIS'!E241</f>
        <v>PAVIMENTAÇÃO EM PARALELEPÍPEDOS GRANÍTICOS DA RUA OLÍMPIO ANGELIM NO BAIRRO ESTÁTUA</v>
      </c>
      <c r="F241" s="20"/>
      <c r="G241" s="20"/>
      <c r="H241" s="20"/>
      <c r="I241" s="20"/>
      <c r="J241" s="1971" t="s">
        <v>844</v>
      </c>
      <c r="K241" s="13">
        <v>1001</v>
      </c>
    </row>
    <row r="242" spans="2:11" ht="50.15" customHeight="1" x14ac:dyDescent="0.35">
      <c r="B242" s="20" t="str">
        <f>'INF GERAIS'!B242&amp;IFERROR(IF(INDEX(APOIO!$A$5:$A$50,MATCH('INF GERAIS'!N242,APOIO!$B$5:$B$50,0))="NÃO",APOIO!$A$2&amp;"NÃO VÁLIDO",""),"")</f>
        <v>2014.0228</v>
      </c>
      <c r="C242" s="20" t="str">
        <f>'INF GERAIS'!C242</f>
        <v>AGRESTE MERIDIONAL</v>
      </c>
      <c r="D242" s="20" t="str">
        <f>'INF GERAIS'!D242</f>
        <v>LAJEDO</v>
      </c>
      <c r="E242" s="20" t="str">
        <f>'INF GERAIS'!E242</f>
        <v>MELHORIA DA INFRAESTRUTURA URBANA COM PAVIMENTAÇÃO EM PARALELEPÍPEDOS GRANÍTICOS</v>
      </c>
      <c r="F242" s="20"/>
      <c r="G242" s="20"/>
      <c r="H242" s="20"/>
      <c r="I242" s="20"/>
      <c r="J242" s="1971" t="s">
        <v>172</v>
      </c>
      <c r="K242" s="13">
        <v>1011</v>
      </c>
    </row>
    <row r="243" spans="2:11" ht="50.15" customHeight="1" x14ac:dyDescent="0.35">
      <c r="B243" s="20" t="str">
        <f>'INF GERAIS'!B243&amp;IFERROR(IF(INDEX(APOIO!$A$5:$A$50,MATCH('INF GERAIS'!N243,APOIO!$B$5:$B$50,0))="NÃO",APOIO!$A$2&amp;"NÃO VÁLIDO",""),"")</f>
        <v>2014.0229
NÃO VÁLIDO</v>
      </c>
      <c r="C243" s="20" t="str">
        <f>'INF GERAIS'!C243</f>
        <v>AGRESTE MERIDIONAL</v>
      </c>
      <c r="D243" s="20" t="str">
        <f>'INF GERAIS'!D243</f>
        <v>LAJEDO</v>
      </c>
      <c r="E243" s="20" t="str">
        <f>'INF GERAIS'!E243</f>
        <v>MELHORIA DA INFRAESTRUTURA URBANA COM PAVIMENTAÇÃO ASFÁLTICA EM TRATAMENTO SUPERFICIAL DUPLO - TSD</v>
      </c>
      <c r="F243" s="20"/>
      <c r="G243" s="20"/>
      <c r="H243" s="20"/>
      <c r="I243" s="20"/>
      <c r="J243" s="1971">
        <v>0</v>
      </c>
      <c r="K243" s="13">
        <v>1013</v>
      </c>
    </row>
    <row r="244" spans="2:11" ht="50.15" customHeight="1" x14ac:dyDescent="0.35">
      <c r="B244" s="20" t="str">
        <f>'INF GERAIS'!B244&amp;IFERROR(IF(INDEX(APOIO!$A$5:$A$50,MATCH('INF GERAIS'!N244,APOIO!$B$5:$B$50,0))="NÃO",APOIO!$A$2&amp;"NÃO VÁLIDO",""),"")</f>
        <v>2014.0230
NÃO VÁLIDO</v>
      </c>
      <c r="C244" s="20" t="str">
        <f>'INF GERAIS'!C244</f>
        <v>AGRESTE MERIDIONAL</v>
      </c>
      <c r="D244" s="20" t="str">
        <f>'INF GERAIS'!D244</f>
        <v>LAJEDO</v>
      </c>
      <c r="E244" s="20" t="str">
        <f>'INF GERAIS'!E244</f>
        <v>MELHORIA DO ACESSO DA AVENIDA 19 DE MAIO</v>
      </c>
      <c r="F244" s="20"/>
      <c r="G244" s="20"/>
      <c r="H244" s="20"/>
      <c r="I244" s="20"/>
      <c r="J244" s="1971" t="s">
        <v>172</v>
      </c>
      <c r="K244" s="13">
        <v>1015</v>
      </c>
    </row>
    <row r="245" spans="2:11" ht="50.15" customHeight="1" x14ac:dyDescent="0.35">
      <c r="B245" s="20" t="str">
        <f>'INF GERAIS'!B245&amp;IFERROR(IF(INDEX(APOIO!$A$5:$A$50,MATCH('INF GERAIS'!N245,APOIO!$B$5:$B$50,0))="NÃO",APOIO!$A$2&amp;"NÃO VÁLIDO",""),"")</f>
        <v>2014.0231</v>
      </c>
      <c r="C245" s="20" t="str">
        <f>'INF GERAIS'!C245</f>
        <v>AGRESTE SETENTRIONAL</v>
      </c>
      <c r="D245" s="20" t="str">
        <f>'INF GERAIS'!D245</f>
        <v>LIMOEIRO</v>
      </c>
      <c r="E245" s="20" t="str">
        <f>'INF GERAIS'!E245</f>
        <v>CONSTRUÇÃO DE DUAS PRAÇAS UMA NA COMUNIDADE RURAL DE CAMPO GRANDE E OUTRA NO BAIRRO DA COHAB VELHA</v>
      </c>
      <c r="F245" s="20"/>
      <c r="G245" s="20"/>
      <c r="H245" s="20"/>
      <c r="I245" s="20"/>
      <c r="J245" s="1971" t="s">
        <v>172</v>
      </c>
      <c r="K245" s="13">
        <v>1022</v>
      </c>
    </row>
    <row r="246" spans="2:11" ht="50.15" customHeight="1" x14ac:dyDescent="0.35">
      <c r="B246" s="20" t="str">
        <f>'INF GERAIS'!B246&amp;IFERROR(IF(INDEX(APOIO!$A$5:$A$50,MATCH('INF GERAIS'!N246,APOIO!$B$5:$B$50,0))="NÃO",APOIO!$A$2&amp;"NÃO VÁLIDO",""),"")</f>
        <v>2014.0232</v>
      </c>
      <c r="C246" s="20" t="str">
        <f>'INF GERAIS'!C246</f>
        <v>AGRESTE SETENTRIONAL</v>
      </c>
      <c r="D246" s="20" t="str">
        <f>'INF GERAIS'!D246</f>
        <v>LIMOEIRO</v>
      </c>
      <c r="E246" s="20" t="str">
        <f>'INF GERAIS'!E246</f>
        <v>PAVIMENTAÇÃO EM PARALELEPÍPEDOS E DRENAGEM SUPERFICIAL DE ÁGUAS PLUVIAIS</v>
      </c>
      <c r="F246" s="20"/>
      <c r="G246" s="20"/>
      <c r="H246" s="20"/>
      <c r="I246" s="20"/>
      <c r="J246" s="1971" t="s">
        <v>172</v>
      </c>
      <c r="K246" s="13">
        <v>1021</v>
      </c>
    </row>
    <row r="247" spans="2:11" ht="50.15" customHeight="1" x14ac:dyDescent="0.35">
      <c r="B247" s="20" t="str">
        <f>'INF GERAIS'!B247&amp;IFERROR(IF(INDEX(APOIO!$A$5:$A$50,MATCH('INF GERAIS'!N247,APOIO!$B$5:$B$50,0))="NÃO",APOIO!$A$2&amp;"NÃO VÁLIDO",""),"")</f>
        <v>2014.0233</v>
      </c>
      <c r="C247" s="20" t="str">
        <f>'INF GERAIS'!C247</f>
        <v>MATA NORTE</v>
      </c>
      <c r="D247" s="20" t="str">
        <f>'INF GERAIS'!D247</f>
        <v>MACAPARANA</v>
      </c>
      <c r="E247" s="20" t="str">
        <f>'INF GERAIS'!E247</f>
        <v>CONSTRUÇÃO DAS PRAÇAS DO ALVORADA, TERRA PROMETIDA, PAQUEVIRA, PIRAUÁ, EREM E  LAGOA GRANDE; REFORMA DAS PRAÇAS DO FÓRUM E POSTO</v>
      </c>
      <c r="F247" s="20"/>
      <c r="G247" s="20"/>
      <c r="H247" s="20"/>
      <c r="I247" s="20"/>
      <c r="J247" s="1971" t="s">
        <v>172</v>
      </c>
      <c r="K247" s="13">
        <v>1031</v>
      </c>
    </row>
    <row r="248" spans="2:11" ht="50.15" customHeight="1" x14ac:dyDescent="0.35">
      <c r="B248" s="20" t="str">
        <f>'INF GERAIS'!B248&amp;IFERROR(IF(INDEX(APOIO!$A$5:$A$50,MATCH('INF GERAIS'!N248,APOIO!$B$5:$B$50,0))="NÃO",APOIO!$A$2&amp;"NÃO VÁLIDO",""),"")</f>
        <v>2014.0234</v>
      </c>
      <c r="C248" s="20" t="str">
        <f>'INF GERAIS'!C248</f>
        <v>MATA NORTE</v>
      </c>
      <c r="D248" s="20" t="str">
        <f>'INF GERAIS'!D248</f>
        <v>MACAPARANA</v>
      </c>
      <c r="E248" s="20" t="str">
        <f>'INF GERAIS'!E248</f>
        <v>SUBSTITUIÇÃO DA ESTRUTURA METÁLICA E COBERTA DA QUADRA POLIESPORTIVA DO DISTRITO DE PIRAUÁ E SUBSTITUIÇÃO DO PISO EM MADEIRA DE LEI DO GINÁSIO DE ESPORTES JOAQUIM FRANCISCO</v>
      </c>
      <c r="F248" s="20"/>
      <c r="G248" s="20"/>
      <c r="H248" s="20"/>
      <c r="I248" s="20"/>
      <c r="J248" s="1971" t="s">
        <v>172</v>
      </c>
      <c r="K248" s="13">
        <v>1032</v>
      </c>
    </row>
    <row r="249" spans="2:11" ht="50.15" customHeight="1" x14ac:dyDescent="0.35">
      <c r="B249" s="20" t="str">
        <f>'INF GERAIS'!B249&amp;IFERROR(IF(INDEX(APOIO!$A$5:$A$50,MATCH('INF GERAIS'!N249,APOIO!$B$5:$B$50,0))="NÃO",APOIO!$A$2&amp;"NÃO VÁLIDO",""),"")</f>
        <v>2014.0235</v>
      </c>
      <c r="C249" s="20" t="str">
        <f>'INF GERAIS'!C249</f>
        <v>AGRESTE SETENTRIONAL</v>
      </c>
      <c r="D249" s="20" t="str">
        <f>'INF GERAIS'!D249</f>
        <v>MACHADOS</v>
      </c>
      <c r="E249" s="20" t="str">
        <f>'INF GERAIS'!E249</f>
        <v>CONSTRUÇÃO DE MURO DE CONTENÇÃO NA PE 89, NO BAIRRO LARANJEIRAS - MACHADOS/PE</v>
      </c>
      <c r="F249" s="20"/>
      <c r="G249" s="20"/>
      <c r="H249" s="20"/>
      <c r="I249" s="20"/>
      <c r="J249" s="1971" t="s">
        <v>172</v>
      </c>
      <c r="K249" s="13">
        <v>1041</v>
      </c>
    </row>
    <row r="250" spans="2:11" ht="50.15" customHeight="1" x14ac:dyDescent="0.35">
      <c r="B250" s="20" t="str">
        <f>'INF GERAIS'!B250&amp;IFERROR(IF(INDEX(APOIO!$A$5:$A$50,MATCH('INF GERAIS'!N250,APOIO!$B$5:$B$50,0))="NÃO",APOIO!$A$2&amp;"NÃO VÁLIDO",""),"")</f>
        <v>2014.0236</v>
      </c>
      <c r="C250" s="20" t="str">
        <f>'INF GERAIS'!C250</f>
        <v>AGRESTE SETENTRIONAL</v>
      </c>
      <c r="D250" s="20" t="str">
        <f>'INF GERAIS'!D250</f>
        <v>MACHADOS</v>
      </c>
      <c r="E250" s="20" t="str">
        <f>'INF GERAIS'!E250</f>
        <v>PAVIMENTAÇÃO EM PARALELEPÍPEDOS GRANÍTICOS, DRENAGEM E SINALIZAÇÃO VIÁRIA DE DIVERSAS RUAS DO CENTRO</v>
      </c>
      <c r="F250" s="20"/>
      <c r="G250" s="20"/>
      <c r="H250" s="20"/>
      <c r="I250" s="20"/>
      <c r="J250" s="1971" t="s">
        <v>172</v>
      </c>
      <c r="K250" s="13">
        <v>1042</v>
      </c>
    </row>
    <row r="251" spans="2:11" ht="50.15" customHeight="1" x14ac:dyDescent="0.35">
      <c r="B251" s="20" t="str">
        <f>'INF GERAIS'!B251&amp;IFERROR(IF(INDEX(APOIO!$A$5:$A$50,MATCH('INF GERAIS'!N251,APOIO!$B$5:$B$50,0))="NÃO",APOIO!$A$2&amp;"NÃO VÁLIDO",""),"")</f>
        <v>2014.0237</v>
      </c>
      <c r="C251" s="20" t="str">
        <f>'INF GERAIS'!C251</f>
        <v>SERTÃO DO MOXOTÓ</v>
      </c>
      <c r="D251" s="20" t="str">
        <f>'INF GERAIS'!D251</f>
        <v>MANARI</v>
      </c>
      <c r="E251" s="20" t="str">
        <f>'INF GERAIS'!E251</f>
        <v>CONSTRUÇÃO DO BLOCO II, BLOCO III E BLOCO IV DA ESCOLA NOVA MUNICIPAL MARIA ALZIRA</v>
      </c>
      <c r="F251" s="1975" t="s">
        <v>13837</v>
      </c>
      <c r="G251" s="1976">
        <v>44803</v>
      </c>
      <c r="H251" s="20" t="s">
        <v>0</v>
      </c>
      <c r="I251" s="20" t="s">
        <v>13828</v>
      </c>
      <c r="J251" s="1971" t="s">
        <v>168</v>
      </c>
      <c r="K251" s="13">
        <v>1051</v>
      </c>
    </row>
    <row r="252" spans="2:11" ht="50.15" customHeight="1" x14ac:dyDescent="0.35">
      <c r="B252" s="20" t="str">
        <f>'INF GERAIS'!B252&amp;IFERROR(IF(INDEX(APOIO!$A$5:$A$50,MATCH('INF GERAIS'!N252,APOIO!$B$5:$B$50,0))="NÃO",APOIO!$A$2&amp;"NÃO VÁLIDO",""),"")</f>
        <v>2014.0238</v>
      </c>
      <c r="C252" s="20" t="str">
        <f>'INF GERAIS'!C252</f>
        <v>MATA SUL</v>
      </c>
      <c r="D252" s="20" t="str">
        <f>'INF GERAIS'!D252</f>
        <v>MARAIAL</v>
      </c>
      <c r="E252" s="20" t="str">
        <f>'INF GERAIS'!E252</f>
        <v>PAVIMENTAÇÃO DE VIAS URBANAS DO MUNICÍPIO NOS BAIRROS NOVA MARAIAL, LOTEAMENTO MANOEL NUNES VIANA, BAIRRO BOM JESUS RUA PROJETADA 15, BAIRRO SÃO LUIZ, DISTRITO DE SERTÃOZINHO DE CIMA E DISTRITO DE SERTÃOZINHO DE BAIXO</v>
      </c>
      <c r="F252" s="20"/>
      <c r="G252" s="20"/>
      <c r="H252" s="20"/>
      <c r="I252" s="20"/>
      <c r="J252" s="1971" t="s">
        <v>172</v>
      </c>
      <c r="K252" s="13">
        <v>1061</v>
      </c>
    </row>
    <row r="253" spans="2:11" s="1506" customFormat="1" ht="50.15" customHeight="1" x14ac:dyDescent="0.35">
      <c r="B253" s="1506" t="str">
        <f>'INF GERAIS'!B253&amp;IFERROR(IF(INDEX(APOIO!$A$5:$A$50,MATCH('INF GERAIS'!N253,APOIO!$B$5:$B$50,0))="NÃO",APOIO!$A$2&amp;"NÃO VÁLIDO",""),"")</f>
        <v>2014.0444</v>
      </c>
      <c r="C253" s="1506" t="str">
        <f>'INF GERAIS'!C253</f>
        <v>SERTÃO CENTRAL</v>
      </c>
      <c r="D253" s="1506" t="str">
        <f>'INF GERAIS'!D253</f>
        <v>MIRANDIBA</v>
      </c>
      <c r="E253" s="1506" t="str">
        <f>'INF GERAIS'!E253</f>
        <v>PAVIMENTAÇÃO EM PARALELEPÍPEDOS GRANÍTICOS NA RUA EXPEDITO LOPES BARROS, LOCALIZADA NA SEDE DO MUNICÍPIO DE MIRANDIBA/PE</v>
      </c>
      <c r="J253" s="1971" t="s">
        <v>172</v>
      </c>
      <c r="K253" s="13"/>
    </row>
    <row r="254" spans="2:11" ht="50.15" customHeight="1" x14ac:dyDescent="0.35">
      <c r="B254" s="20" t="str">
        <f>'INF GERAIS'!B254&amp;IFERROR(IF(INDEX(APOIO!$A$5:$A$50,MATCH('INF GERAIS'!N254,APOIO!$B$5:$B$50,0))="NÃO",APOIO!$A$2&amp;"NÃO VÁLIDO",""),"")</f>
        <v>2014.0239</v>
      </c>
      <c r="C254" s="20" t="str">
        <f>'INF GERAIS'!C254</f>
        <v>SERTÃO CENTRAL</v>
      </c>
      <c r="D254" s="20" t="str">
        <f>'INF GERAIS'!D254</f>
        <v>MIRANDIBA</v>
      </c>
      <c r="E254" s="20" t="str">
        <f>'INF GERAIS'!E254</f>
        <v>PAVIMENTAÇÃO EM PARALELEPIPEDO GRANITICO</v>
      </c>
      <c r="F254" s="20"/>
      <c r="G254" s="20"/>
      <c r="H254" s="20"/>
      <c r="I254" s="20"/>
      <c r="J254" s="1971" t="s">
        <v>844</v>
      </c>
      <c r="K254" s="13">
        <v>1071</v>
      </c>
    </row>
    <row r="255" spans="2:11" ht="50.15" customHeight="1" x14ac:dyDescent="0.35">
      <c r="B255" s="20" t="str">
        <f>'INF GERAIS'!B255&amp;IFERROR(IF(INDEX(APOIO!$A$5:$A$50,MATCH('INF GERAIS'!N255,APOIO!$B$5:$B$50,0))="NÃO",APOIO!$A$2&amp;"NÃO VÁLIDO",""),"")</f>
        <v>2014.0240</v>
      </c>
      <c r="C255" s="20" t="str">
        <f>'INF GERAIS'!C255</f>
        <v>SERTÃO CENTRAL</v>
      </c>
      <c r="D255" s="20" t="str">
        <f>'INF GERAIS'!D255</f>
        <v>MIRANDIBA</v>
      </c>
      <c r="E255" s="20" t="str">
        <f>'INF GERAIS'!E255</f>
        <v>PAVIMENTAÇÃO EM PARALELEPIPEDO GRANITICO E URBANIZAÇÃO DA PRAÇA</v>
      </c>
      <c r="F255" s="20"/>
      <c r="G255" s="20"/>
      <c r="H255" s="20"/>
      <c r="I255" s="20"/>
      <c r="J255" s="1971" t="s">
        <v>844</v>
      </c>
      <c r="K255" s="13">
        <v>1072</v>
      </c>
    </row>
    <row r="256" spans="2:11" ht="50.15" customHeight="1" x14ac:dyDescent="0.35">
      <c r="B256" s="20" t="str">
        <f>'INF GERAIS'!B256&amp;IFERROR(IF(INDEX(APOIO!$A$5:$A$50,MATCH('INF GERAIS'!N256,APOIO!$B$5:$B$50,0))="NÃO",APOIO!$A$2&amp;"NÃO VÁLIDO",""),"")</f>
        <v>2014.0241</v>
      </c>
      <c r="C256" s="20" t="str">
        <f>'INF GERAIS'!C256</f>
        <v>SERTÃO DO ARARIPE</v>
      </c>
      <c r="D256" s="20" t="str">
        <f>'INF GERAIS'!D256</f>
        <v>MOREILÂNDIA</v>
      </c>
      <c r="E256" s="20" t="str">
        <f>'INF GERAIS'!E256</f>
        <v>REVITALIZAÇÃO DO ESTÁDIO DE FUTEBOL</v>
      </c>
      <c r="F256" s="20"/>
      <c r="G256" s="20"/>
      <c r="H256" s="20"/>
      <c r="I256" s="20"/>
      <c r="J256" s="1971" t="s">
        <v>168</v>
      </c>
      <c r="K256" s="13">
        <v>1081</v>
      </c>
    </row>
    <row r="257" spans="2:12" ht="50.15" customHeight="1" x14ac:dyDescent="0.35">
      <c r="B257" s="20" t="str">
        <f>'INF GERAIS'!B257&amp;IFERROR(IF(INDEX(APOIO!$A$5:$A$50,MATCH('INF GERAIS'!N257,APOIO!$B$5:$B$50,0))="NÃO",APOIO!$A$2&amp;"NÃO VÁLIDO",""),"")</f>
        <v>2014.0242</v>
      </c>
      <c r="C257" s="20" t="str">
        <f>'INF GERAIS'!C257</f>
        <v>SERTÃO DO ARARIPE</v>
      </c>
      <c r="D257" s="20" t="str">
        <f>'INF GERAIS'!D257</f>
        <v>MOREILÂNDIA</v>
      </c>
      <c r="E257" s="20" t="str">
        <f>'INF GERAIS'!E257</f>
        <v>CONSTRUÇÃO DO MURO DA CRECHE DO LOTEAMENTO SANTA TERESINHA</v>
      </c>
      <c r="F257" s="20"/>
      <c r="G257" s="20"/>
      <c r="H257" s="20"/>
      <c r="I257" s="20"/>
      <c r="J257" s="1971" t="s">
        <v>168</v>
      </c>
      <c r="K257" s="13">
        <v>1082</v>
      </c>
    </row>
    <row r="258" spans="2:12" ht="50.15" customHeight="1" x14ac:dyDescent="0.35">
      <c r="B258" s="20" t="str">
        <f>'INF GERAIS'!B258&amp;IFERROR(IF(INDEX(APOIO!$A$5:$A$50,MATCH('INF GERAIS'!N258,APOIO!$B$5:$B$50,0))="NÃO",APOIO!$A$2&amp;"NÃO VÁLIDO",""),"")</f>
        <v>2014.0243</v>
      </c>
      <c r="C258" s="20" t="str">
        <f>'INF GERAIS'!C258</f>
        <v>SERTÃO DO ARARIPE</v>
      </c>
      <c r="D258" s="20" t="str">
        <f>'INF GERAIS'!D258</f>
        <v>MOREILÂNDIA</v>
      </c>
      <c r="E258" s="20" t="str">
        <f>'INF GERAIS'!E258</f>
        <v>CONSTRUÇÃO DO MURO DA CRECHE DA RUA PEDRO RIBEIRO</v>
      </c>
      <c r="F258" s="20"/>
      <c r="G258" s="20"/>
      <c r="H258" s="20"/>
      <c r="I258" s="20"/>
      <c r="J258" s="1971" t="s">
        <v>168</v>
      </c>
      <c r="K258" s="13">
        <v>1083</v>
      </c>
    </row>
    <row r="259" spans="2:12" ht="50.15" customHeight="1" x14ac:dyDescent="0.35">
      <c r="B259" s="20" t="str">
        <f>'INF GERAIS'!B259&amp;IFERROR(IF(INDEX(APOIO!$A$5:$A$50,MATCH('INF GERAIS'!N259,APOIO!$B$5:$B$50,0))="NÃO",APOIO!$A$2&amp;"NÃO VÁLIDO",""),"")</f>
        <v>2014.0244</v>
      </c>
      <c r="C259" s="20" t="str">
        <f>'INF GERAIS'!C259</f>
        <v>SERTÃO DO ARARIPE</v>
      </c>
      <c r="D259" s="20" t="str">
        <f>'INF GERAIS'!D259</f>
        <v>MOREILÂNDIA</v>
      </c>
      <c r="E259" s="20" t="str">
        <f>'INF GERAIS'!E259</f>
        <v>CONSTRUÇÃO DO MURO DA QUADRA DE CARIRIMIRIM</v>
      </c>
      <c r="F259" s="20"/>
      <c r="G259" s="20"/>
      <c r="H259" s="20"/>
      <c r="I259" s="20"/>
      <c r="J259" s="1971" t="s">
        <v>168</v>
      </c>
      <c r="K259" s="13">
        <v>1084</v>
      </c>
    </row>
    <row r="260" spans="2:12" ht="50.15" customHeight="1" x14ac:dyDescent="0.35">
      <c r="B260" s="20" t="str">
        <f>'INF GERAIS'!B260&amp;IFERROR(IF(INDEX(APOIO!$A$5:$A$50,MATCH('INF GERAIS'!N260,APOIO!$B$5:$B$50,0))="NÃO",APOIO!$A$2&amp;"NÃO VÁLIDO",""),"")</f>
        <v>2014.0245</v>
      </c>
      <c r="C260" s="20" t="str">
        <f>'INF GERAIS'!C260</f>
        <v>METROPOLITANA</v>
      </c>
      <c r="D260" s="20" t="str">
        <f>'INF GERAIS'!D260</f>
        <v>MORENO</v>
      </c>
      <c r="E260" s="20" t="str">
        <f>'INF GERAIS'!E260</f>
        <v>PAVIMENTAÇÃO E DRENAGEM DE DIVERSAS RUAS NO MUNICÍPIO DE MORENO</v>
      </c>
      <c r="F260" s="20"/>
      <c r="G260" s="20"/>
      <c r="H260" s="20"/>
      <c r="I260" s="20"/>
      <c r="J260" s="1971" t="s">
        <v>172</v>
      </c>
      <c r="K260" s="13">
        <v>1091</v>
      </c>
      <c r="L260" s="746" t="s">
        <v>9498</v>
      </c>
    </row>
    <row r="261" spans="2:12" ht="50.15" customHeight="1" x14ac:dyDescent="0.35">
      <c r="B261" s="20" t="str">
        <f>'INF GERAIS'!B261&amp;IFERROR(IF(INDEX(APOIO!$A$5:$A$50,MATCH('INF GERAIS'!N261,APOIO!$B$5:$B$50,0))="NÃO",APOIO!$A$2&amp;"NÃO VÁLIDO",""),"")</f>
        <v>2014.0246</v>
      </c>
      <c r="C261" s="20" t="str">
        <f>'INF GERAIS'!C261</f>
        <v>MATA NORTE</v>
      </c>
      <c r="D261" s="20" t="str">
        <f>'INF GERAIS'!D261</f>
        <v>NAZARÉ DA MATA</v>
      </c>
      <c r="E261" s="20" t="str">
        <f>'INF GERAIS'!E261</f>
        <v>PAVIMENTAÇÃO EM PARALELEPÍPEDOS GRANÍTICOS EM DIVERSAS RUAS</v>
      </c>
      <c r="F261" s="20"/>
      <c r="G261" s="20"/>
      <c r="H261" s="20"/>
      <c r="I261" s="20"/>
      <c r="J261" s="1971" t="s">
        <v>172</v>
      </c>
      <c r="K261" s="13">
        <v>1101</v>
      </c>
    </row>
    <row r="262" spans="2:12" ht="50.15" customHeight="1" x14ac:dyDescent="0.35">
      <c r="B262" s="20" t="str">
        <f>'INF GERAIS'!B262&amp;IFERROR(IF(INDEX(APOIO!$A$5:$A$50,MATCH('INF GERAIS'!N262,APOIO!$B$5:$B$50,0))="NÃO",APOIO!$A$2&amp;"NÃO VÁLIDO",""),"")</f>
        <v>2014.0247</v>
      </c>
      <c r="C262" s="20" t="str">
        <f>'INF GERAIS'!C262</f>
        <v>METROPOLITANA</v>
      </c>
      <c r="D262" s="20" t="str">
        <f>'INF GERAIS'!D262</f>
        <v>OLINDA</v>
      </c>
      <c r="E262" s="20" t="str">
        <f>'INF GERAIS'!E262</f>
        <v>CONSTRUÇÃO DE QUADRA POLIESPORTIVA, LOCALIZADA ENTRE AS RUAS MILTON PINA, SERRITA E AMARAJI NO BAIRRO DE BULTRINS - OLINDA - PE</v>
      </c>
      <c r="F262" s="20" t="s">
        <v>13836</v>
      </c>
      <c r="G262" s="233">
        <v>44866</v>
      </c>
      <c r="H262" s="20"/>
      <c r="I262" s="20" t="s">
        <v>13833</v>
      </c>
      <c r="J262" s="1971" t="s">
        <v>168</v>
      </c>
      <c r="K262" s="13">
        <v>1113</v>
      </c>
    </row>
    <row r="263" spans="2:12" ht="50.15" customHeight="1" x14ac:dyDescent="0.35">
      <c r="B263" s="20" t="str">
        <f>'INF GERAIS'!B263&amp;IFERROR(IF(INDEX(APOIO!$A$5:$A$50,MATCH('INF GERAIS'!N263,APOIO!$B$5:$B$50,0))="NÃO",APOIO!$A$2&amp;"NÃO VÁLIDO",""),"")</f>
        <v>2014.0248</v>
      </c>
      <c r="C263" s="20" t="str">
        <f>'INF GERAIS'!C263</f>
        <v>METROPOLITANA</v>
      </c>
      <c r="D263" s="20" t="str">
        <f>'INF GERAIS'!D263</f>
        <v>OLINDA</v>
      </c>
      <c r="E263" s="20" t="str">
        <f>'INF GERAIS'!E263</f>
        <v>CONSTRUÇÃO DA ESTAÇÃO DE TRANSBORDO DE RSU</v>
      </c>
      <c r="F263" s="20"/>
      <c r="G263" s="20"/>
      <c r="H263" s="20"/>
      <c r="I263" s="20"/>
      <c r="J263" s="1971" t="s">
        <v>877</v>
      </c>
      <c r="K263" s="13">
        <v>1112</v>
      </c>
    </row>
    <row r="264" spans="2:12" ht="50.15" customHeight="1" x14ac:dyDescent="0.35">
      <c r="B264" s="20" t="str">
        <f>'INF GERAIS'!B264&amp;IFERROR(IF(INDEX(APOIO!$A$5:$A$50,MATCH('INF GERAIS'!N264,APOIO!$B$5:$B$50,0))="NÃO",APOIO!$A$2&amp;"NÃO VÁLIDO",""),"")</f>
        <v>2014.0249</v>
      </c>
      <c r="C264" s="20" t="str">
        <f>'INF GERAIS'!C264</f>
        <v>METROPOLITANA</v>
      </c>
      <c r="D264" s="20" t="str">
        <f>'INF GERAIS'!D264</f>
        <v>OLINDA</v>
      </c>
      <c r="E264" s="20" t="str">
        <f>'INF GERAIS'!E264</f>
        <v>RECUPERAÇÃO DOS CORREDORES DE TRANSPORTE COM RECAPEAMENTO ASFALTICO, DRENAGEM E SINALIZAÇÃO  NO MUNICÍPIO DE OLINDA</v>
      </c>
      <c r="F264" s="20"/>
      <c r="G264" s="20"/>
      <c r="H264" s="20"/>
      <c r="I264" s="20"/>
      <c r="J264" s="1971" t="s">
        <v>172</v>
      </c>
      <c r="K264" s="13">
        <v>1111</v>
      </c>
    </row>
    <row r="265" spans="2:12" ht="50.15" customHeight="1" x14ac:dyDescent="0.35">
      <c r="B265" s="20" t="str">
        <f>'INF GERAIS'!B265&amp;IFERROR(IF(INDEX(APOIO!$A$5:$A$50,MATCH('INF GERAIS'!N265,APOIO!$B$5:$B$50,0))="NÃO",APOIO!$A$2&amp;"NÃO VÁLIDO",""),"")</f>
        <v>2014.0250</v>
      </c>
      <c r="C265" s="20" t="str">
        <f>'INF GERAIS'!C265</f>
        <v>AGRESTE SETENTRIONAL</v>
      </c>
      <c r="D265" s="20" t="str">
        <f>'INF GERAIS'!D265</f>
        <v>OROBÓ</v>
      </c>
      <c r="E265" s="20" t="str">
        <f>'INF GERAIS'!E265</f>
        <v>PAVIMENTAÇÃO EM PARALELEPÍPEDOS GRANÍTICOS NOS DISTRITOS DE MANIBU, TANQUES, CAIÇARAS E VARJÃO</v>
      </c>
      <c r="F265" s="20"/>
      <c r="G265" s="20"/>
      <c r="H265" s="20"/>
      <c r="I265" s="20"/>
      <c r="J265" s="1971" t="s">
        <v>172</v>
      </c>
      <c r="K265" s="13">
        <v>1121</v>
      </c>
    </row>
    <row r="266" spans="2:12" ht="50.15" customHeight="1" x14ac:dyDescent="0.35">
      <c r="B266" s="20" t="str">
        <f>'INF GERAIS'!B266&amp;IFERROR(IF(INDEX(APOIO!$A$5:$A$50,MATCH('INF GERAIS'!N266,APOIO!$B$5:$B$50,0))="NÃO",APOIO!$A$2&amp;"NÃO VÁLIDO",""),"")</f>
        <v>2014.0251</v>
      </c>
      <c r="C266" s="20" t="str">
        <f>'INF GERAIS'!C266</f>
        <v>AGRESTE SETENTRIONAL</v>
      </c>
      <c r="D266" s="20" t="str">
        <f>'INF GERAIS'!D266</f>
        <v>OROBÓ</v>
      </c>
      <c r="E266" s="20" t="str">
        <f>'INF GERAIS'!E266</f>
        <v>PAVIMENTAÇÃO EM PARALELEPÍPEDOS GRANÍTICOS NA COMUNIDADE DE ÁGUA BRANCA</v>
      </c>
      <c r="F266" s="20"/>
      <c r="G266" s="20"/>
      <c r="H266" s="20"/>
      <c r="I266" s="20"/>
      <c r="J266" s="1971" t="s">
        <v>172</v>
      </c>
      <c r="K266" s="13">
        <v>1123</v>
      </c>
    </row>
    <row r="267" spans="2:12" ht="50.15" customHeight="1" x14ac:dyDescent="0.35">
      <c r="B267" s="20" t="str">
        <f>'INF GERAIS'!B267&amp;IFERROR(IF(INDEX(APOIO!$A$5:$A$50,MATCH('INF GERAIS'!N267,APOIO!$B$5:$B$50,0))="NÃO",APOIO!$A$2&amp;"NÃO VÁLIDO",""),"")</f>
        <v>2014.0252</v>
      </c>
      <c r="C267" s="20" t="str">
        <f>'INF GERAIS'!C267</f>
        <v>AGRESTE SETENTRIONAL</v>
      </c>
      <c r="D267" s="20" t="str">
        <f>'INF GERAIS'!D267</f>
        <v>OROBÓ</v>
      </c>
      <c r="E267" s="20" t="str">
        <f>'INF GERAIS'!E267</f>
        <v>PAVIMENTAÇÃO EM PARALELEPÍPEDOS GRANÍTICOS E CONSTRUÇÃO DE UM MURO DE ARRIMO NA COMUNIDADE DE CHÃ DE LIMA</v>
      </c>
      <c r="F267" s="20"/>
      <c r="G267" s="20"/>
      <c r="H267" s="20"/>
      <c r="I267" s="20"/>
      <c r="J267" s="1971" t="s">
        <v>172</v>
      </c>
      <c r="K267" s="13">
        <v>1124</v>
      </c>
    </row>
    <row r="268" spans="2:12" ht="50.15" customHeight="1" x14ac:dyDescent="0.35">
      <c r="B268" s="20" t="str">
        <f>'INF GERAIS'!B268&amp;IFERROR(IF(INDEX(APOIO!$A$5:$A$50,MATCH('INF GERAIS'!N268,APOIO!$B$5:$B$50,0))="NÃO",APOIO!$A$2&amp;"NÃO VÁLIDO",""),"")</f>
        <v>2014.0253</v>
      </c>
      <c r="C268" s="20" t="str">
        <f>'INF GERAIS'!C268</f>
        <v>AGRESTE SETENTRIONAL</v>
      </c>
      <c r="D268" s="20" t="str">
        <f>'INF GERAIS'!D268</f>
        <v>OROBÓ</v>
      </c>
      <c r="E268" s="20" t="str">
        <f>'INF GERAIS'!E268</f>
        <v>PAVIMENTAÇÃO EM PARALELEPÍPEDOS GRANÍTICOS NO BAIRRO MANOEL APRÍGIO</v>
      </c>
      <c r="F268" s="20"/>
      <c r="G268" s="20"/>
      <c r="H268" s="20"/>
      <c r="I268" s="20"/>
      <c r="J268" s="1971" t="s">
        <v>172</v>
      </c>
      <c r="K268" s="13">
        <v>1125</v>
      </c>
    </row>
    <row r="269" spans="2:12" ht="50.15" customHeight="1" x14ac:dyDescent="0.35">
      <c r="B269" s="20" t="str">
        <f>'INF GERAIS'!B269&amp;IFERROR(IF(INDEX(APOIO!$A$5:$A$50,MATCH('INF GERAIS'!N269,APOIO!$B$5:$B$50,0))="NÃO",APOIO!$A$2&amp;"NÃO VÁLIDO",""),"")</f>
        <v>2014.0254</v>
      </c>
      <c r="C269" s="20" t="str">
        <f>'INF GERAIS'!C269</f>
        <v>AGRESTE SETENTRIONAL</v>
      </c>
      <c r="D269" s="20" t="str">
        <f>'INF GERAIS'!D269</f>
        <v>OROBÓ</v>
      </c>
      <c r="E269" s="20" t="str">
        <f>'INF GERAIS'!E269</f>
        <v>PROJETO DE REVITALIZAÇÃO DA PRAÇA CORONEL ABÍLIO</v>
      </c>
      <c r="F269" s="20"/>
      <c r="G269" s="20"/>
      <c r="H269" s="20"/>
      <c r="I269" s="20"/>
      <c r="J269" s="1971" t="s">
        <v>172</v>
      </c>
      <c r="K269" s="13">
        <v>1122</v>
      </c>
    </row>
    <row r="270" spans="2:12" ht="50.15" customHeight="1" x14ac:dyDescent="0.35">
      <c r="B270" s="20" t="str">
        <f>'INF GERAIS'!B270&amp;IFERROR(IF(INDEX(APOIO!$A$5:$A$50,MATCH('INF GERAIS'!N270,APOIO!$B$5:$B$50,0))="NÃO",APOIO!$A$2&amp;"NÃO VÁLIDO",""),"")</f>
        <v>2014.0255</v>
      </c>
      <c r="C270" s="20" t="str">
        <f>'INF GERAIS'!C270</f>
        <v>SERTÃO DO SÃO FRANCISCO</v>
      </c>
      <c r="D270" s="20" t="str">
        <f>'INF GERAIS'!D270</f>
        <v>OROCÓ</v>
      </c>
      <c r="E270" s="20" t="str">
        <f>'INF GERAIS'!E270</f>
        <v>ILUMINAÇÃO PÚBLICA NAS RUAS DE OROCÓ</v>
      </c>
      <c r="F270" s="20"/>
      <c r="G270" s="20"/>
      <c r="H270" s="20"/>
      <c r="I270" s="20"/>
      <c r="J270" s="1971" t="s">
        <v>172</v>
      </c>
      <c r="K270" s="13">
        <v>1132</v>
      </c>
    </row>
    <row r="271" spans="2:12" ht="50.15" customHeight="1" x14ac:dyDescent="0.35">
      <c r="B271" s="20" t="str">
        <f>'INF GERAIS'!B271&amp;IFERROR(IF(INDEX(APOIO!$A$5:$A$50,MATCH('INF GERAIS'!N271,APOIO!$B$5:$B$50,0))="NÃO",APOIO!$A$2&amp;"NÃO VÁLIDO",""),"")</f>
        <v>2014.0256</v>
      </c>
      <c r="C271" s="20" t="str">
        <f>'INF GERAIS'!C271</f>
        <v>SERTÃO DO SÃO FRANCISCO</v>
      </c>
      <c r="D271" s="20" t="str">
        <f>'INF GERAIS'!D271</f>
        <v>OROCÓ</v>
      </c>
      <c r="E271" s="20" t="str">
        <f>'INF GERAIS'!E271</f>
        <v>PAVIMENTAÇÃO EM PARALELEPÍPEDO GRANÍTICO EM DIVERSAS RUAS DO MUNICÍPIO</v>
      </c>
      <c r="F271" s="20"/>
      <c r="G271" s="20"/>
      <c r="H271" s="20"/>
      <c r="I271" s="20"/>
      <c r="J271" s="1971" t="s">
        <v>844</v>
      </c>
      <c r="K271" s="13">
        <v>1131</v>
      </c>
    </row>
    <row r="272" spans="2:12" ht="50.15" customHeight="1" x14ac:dyDescent="0.35">
      <c r="B272" s="20" t="str">
        <f>'INF GERAIS'!B272&amp;IFERROR(IF(INDEX(APOIO!$A$5:$A$50,MATCH('INF GERAIS'!N272,APOIO!$B$5:$B$50,0))="NÃO",APOIO!$A$2&amp;"NÃO VÁLIDO",""),"")</f>
        <v>2014.0257</v>
      </c>
      <c r="C272" s="20" t="str">
        <f>'INF GERAIS'!C272</f>
        <v>SERTÃO DO ARARIPE</v>
      </c>
      <c r="D272" s="20" t="str">
        <f>'INF GERAIS'!D272</f>
        <v>OURICURI</v>
      </c>
      <c r="E272" s="20" t="str">
        <f>'INF GERAIS'!E272</f>
        <v xml:space="preserve">PAVIMENTAÇÃO EM PARALELEPÍPEDO GRANÍTICO EM DIVERSAS RUAS DO MUNICÍPIO DE OURICURI </v>
      </c>
      <c r="F272" s="20"/>
      <c r="G272" s="20"/>
      <c r="H272" s="20"/>
      <c r="I272" s="20"/>
      <c r="J272" s="1971" t="s">
        <v>844</v>
      </c>
      <c r="K272" s="13">
        <v>1141</v>
      </c>
    </row>
    <row r="273" spans="2:11" ht="50.15" customHeight="1" x14ac:dyDescent="0.35">
      <c r="B273" s="20" t="str">
        <f>'INF GERAIS'!B273&amp;IFERROR(IF(INDEX(APOIO!$A$5:$A$50,MATCH('INF GERAIS'!N273,APOIO!$B$5:$B$50,0))="NÃO",APOIO!$A$2&amp;"NÃO VÁLIDO",""),"")</f>
        <v>2014.0258</v>
      </c>
      <c r="C273" s="20" t="str">
        <f>'INF GERAIS'!C273</f>
        <v>SERTÃO DO ARARIPE</v>
      </c>
      <c r="D273" s="20" t="str">
        <f>'INF GERAIS'!D273</f>
        <v>OURICURI</v>
      </c>
      <c r="E273" s="20" t="str">
        <f>'INF GERAIS'!E273</f>
        <v>SERVIÇOS DE RESTAURAÇÃO DO PAVIMENTO, ALARGAMENTO DA PISTA E CONSTRUÇÃO DE PASSEIO DO ACESSO A OURICURI TRECHO- ENT. BR-316 (KM 85) CEMITÉRIO, SEDE DO MUNÍCIPIO.</v>
      </c>
      <c r="F273" s="20"/>
      <c r="G273" s="20"/>
      <c r="H273" s="20"/>
      <c r="I273" s="20"/>
      <c r="J273" s="1971" t="s">
        <v>844</v>
      </c>
      <c r="K273" s="13">
        <v>1142</v>
      </c>
    </row>
    <row r="274" spans="2:11" ht="50.15" customHeight="1" x14ac:dyDescent="0.35">
      <c r="B274" s="20" t="str">
        <f>'INF GERAIS'!B274&amp;IFERROR(IF(INDEX(APOIO!$A$5:$A$50,MATCH('INF GERAIS'!N274,APOIO!$B$5:$B$50,0))="NÃO",APOIO!$A$2&amp;"NÃO VÁLIDO",""),"")</f>
        <v>2014.0259</v>
      </c>
      <c r="C274" s="20" t="str">
        <f>'INF GERAIS'!C274</f>
        <v>MATA SUL</v>
      </c>
      <c r="D274" s="20" t="str">
        <f>'INF GERAIS'!D274</f>
        <v>PALMARES</v>
      </c>
      <c r="E274" s="20" t="str">
        <f>'INF GERAIS'!E274</f>
        <v>PAVIMENTAÇÃO EM PARALEPÍPEDOS GRANÍTICOS EM DIVERSAS RUAS</v>
      </c>
      <c r="F274" s="20"/>
      <c r="G274" s="20"/>
      <c r="H274" s="20"/>
      <c r="I274" s="20"/>
      <c r="J274" s="1971" t="s">
        <v>172</v>
      </c>
      <c r="K274" s="13">
        <v>1151</v>
      </c>
    </row>
    <row r="275" spans="2:11" ht="50.15" customHeight="1" x14ac:dyDescent="0.35">
      <c r="B275" s="20" t="str">
        <f>'INF GERAIS'!B275&amp;IFERROR(IF(INDEX(APOIO!$A$5:$A$50,MATCH('INF GERAIS'!N275,APOIO!$B$5:$B$50,0))="NÃO",APOIO!$A$2&amp;"NÃO VÁLIDO",""),"")</f>
        <v>2014.0260</v>
      </c>
      <c r="C275" s="20" t="str">
        <f>'INF GERAIS'!C275</f>
        <v>MATA SUL</v>
      </c>
      <c r="D275" s="20" t="str">
        <f>'INF GERAIS'!D275</f>
        <v>PALMARES</v>
      </c>
      <c r="E275" s="20" t="str">
        <f>'INF GERAIS'!E275</f>
        <v>CONSTRUÇÃO DE ESCADARIAS EM DIVERSAS RUAS</v>
      </c>
      <c r="F275" s="20"/>
      <c r="G275" s="20"/>
      <c r="H275" s="20"/>
      <c r="I275" s="20"/>
      <c r="J275" s="1971" t="s">
        <v>172</v>
      </c>
      <c r="K275" s="13">
        <v>1152</v>
      </c>
    </row>
    <row r="276" spans="2:11" ht="50.15" customHeight="1" x14ac:dyDescent="0.35">
      <c r="B276" s="20" t="str">
        <f>'INF GERAIS'!B276&amp;IFERROR(IF(INDEX(APOIO!$A$5:$A$50,MATCH('INF GERAIS'!N276,APOIO!$B$5:$B$50,0))="NÃO",APOIO!$A$2&amp;"NÃO VÁLIDO",""),"")</f>
        <v>2014.0261</v>
      </c>
      <c r="C276" s="20" t="str">
        <f>'INF GERAIS'!C276</f>
        <v>MATA SUL</v>
      </c>
      <c r="D276" s="20" t="str">
        <f>'INF GERAIS'!D276</f>
        <v>PALMARES</v>
      </c>
      <c r="E276" s="20" t="str">
        <f>'INF GERAIS'!E276</f>
        <v>REVITALIZAÇÃO DA PRAÇA PAULO PARANHOS</v>
      </c>
      <c r="F276" s="20"/>
      <c r="G276" s="20"/>
      <c r="H276" s="20"/>
      <c r="I276" s="20"/>
      <c r="J276" s="1971" t="s">
        <v>172</v>
      </c>
      <c r="K276" s="13">
        <v>1153</v>
      </c>
    </row>
    <row r="277" spans="2:11" ht="50.15" customHeight="1" x14ac:dyDescent="0.35">
      <c r="B277" s="20" t="str">
        <f>'INF GERAIS'!B277&amp;IFERROR(IF(INDEX(APOIO!$A$5:$A$50,MATCH('INF GERAIS'!N277,APOIO!$B$5:$B$50,0))="NÃO",APOIO!$A$2&amp;"NÃO VÁLIDO",""),"")</f>
        <v>2014.0262</v>
      </c>
      <c r="C277" s="20" t="str">
        <f>'INF GERAIS'!C277</f>
        <v>AGRESTE MERIDIONAL</v>
      </c>
      <c r="D277" s="20" t="str">
        <f>'INF GERAIS'!D277</f>
        <v>PALMEIRINA</v>
      </c>
      <c r="E277" s="20" t="str">
        <f>'INF GERAIS'!E277</f>
        <v>REVITALIZAÇÂO DA PRAÇA MANOEL LAFAYETE</v>
      </c>
      <c r="F277" s="20"/>
      <c r="G277" s="20"/>
      <c r="H277" s="20"/>
      <c r="I277" s="20"/>
      <c r="J277" s="1971" t="s">
        <v>172</v>
      </c>
      <c r="K277" s="13">
        <v>1161</v>
      </c>
    </row>
    <row r="278" spans="2:11" ht="50.15" customHeight="1" x14ac:dyDescent="0.35">
      <c r="B278" s="20" t="str">
        <f>'INF GERAIS'!B278&amp;IFERROR(IF(INDEX(APOIO!$A$5:$A$50,MATCH('INF GERAIS'!N278,APOIO!$B$5:$B$50,0))="NÃO",APOIO!$A$2&amp;"NÃO VÁLIDO",""),"")</f>
        <v>2014.0263
NÃO VÁLIDO</v>
      </c>
      <c r="C278" s="20" t="str">
        <f>'INF GERAIS'!C278</f>
        <v>AGRESTE CENTRAL</v>
      </c>
      <c r="D278" s="20" t="str">
        <f>'INF GERAIS'!D278</f>
        <v>PANELAS</v>
      </c>
      <c r="E278" s="20" t="str">
        <f>'INF GERAIS'!E278</f>
        <v>RESTAURAÇÃO, REFORMA E ADEQUAÇÃO DE EDIFICAÇÃO DE CARÁTER HISTÓRICO E CULTURAL (ANTIGO FORUM MUNICIPAL) E CONSTRUÇÃO DE UM BLOCO ANEXO PARA FINS DE TRANSFERÊNCIA DA SEDE DO GOVERNO MUNICIPAL.</v>
      </c>
      <c r="F278" s="20"/>
      <c r="G278" s="20"/>
      <c r="H278" s="20"/>
      <c r="I278" s="20"/>
      <c r="J278" s="1971">
        <v>0</v>
      </c>
      <c r="K278" s="13">
        <v>1175</v>
      </c>
    </row>
    <row r="279" spans="2:11" ht="50.15" customHeight="1" x14ac:dyDescent="0.35">
      <c r="B279" s="20" t="str">
        <f>'INF GERAIS'!B279&amp;IFERROR(IF(INDEX(APOIO!$A$5:$A$50,MATCH('INF GERAIS'!N279,APOIO!$B$5:$B$50,0))="NÃO",APOIO!$A$2&amp;"NÃO VÁLIDO",""),"")</f>
        <v>2014.0264</v>
      </c>
      <c r="C279" s="20" t="str">
        <f>'INF GERAIS'!C279</f>
        <v>AGRESTE CENTRAL</v>
      </c>
      <c r="D279" s="20" t="str">
        <f>'INF GERAIS'!D279</f>
        <v>PANELAS</v>
      </c>
      <c r="E279" s="20" t="str">
        <f>'INF GERAIS'!E279</f>
        <v>PAVIMENTAÇÃO DE VIAS URBANAS NA SEDE E DISTRITOS DO MUNICÍPIO</v>
      </c>
      <c r="F279" s="20"/>
      <c r="G279" s="20"/>
      <c r="H279" s="20"/>
      <c r="I279" s="20"/>
      <c r="J279" s="1971" t="s">
        <v>172</v>
      </c>
      <c r="K279" s="13">
        <v>1174</v>
      </c>
    </row>
    <row r="280" spans="2:11" ht="50.15" customHeight="1" x14ac:dyDescent="0.35">
      <c r="B280" s="20" t="str">
        <f>'INF GERAIS'!B280&amp;IFERROR(IF(INDEX(APOIO!$A$5:$A$50,MATCH('INF GERAIS'!N280,APOIO!$B$5:$B$50,0))="NÃO",APOIO!$A$2&amp;"NÃO VÁLIDO",""),"")</f>
        <v>2014.0265</v>
      </c>
      <c r="C280" s="20" t="str">
        <f>'INF GERAIS'!C280</f>
        <v>AGRESTE CENTRAL</v>
      </c>
      <c r="D280" s="20" t="str">
        <f>'INF GERAIS'!D280</f>
        <v>PANELAS</v>
      </c>
      <c r="E280" s="20" t="str">
        <f>'INF GERAIS'!E280</f>
        <v>PAVIMENTAÇÃO DE VIAS URBANAS NA SEDE MUNICIPAL</v>
      </c>
      <c r="F280" s="20"/>
      <c r="G280" s="20"/>
      <c r="H280" s="20"/>
      <c r="I280" s="20"/>
      <c r="J280" s="1971" t="s">
        <v>172</v>
      </c>
      <c r="K280" s="13">
        <v>1172</v>
      </c>
    </row>
    <row r="281" spans="2:11" ht="50.15" customHeight="1" x14ac:dyDescent="0.35">
      <c r="B281" s="20" t="str">
        <f>'INF GERAIS'!B281&amp;IFERROR(IF(INDEX(APOIO!$A$5:$A$50,MATCH('INF GERAIS'!N281,APOIO!$B$5:$B$50,0))="NÃO",APOIO!$A$2&amp;"NÃO VÁLIDO",""),"")</f>
        <v>2014.0266</v>
      </c>
      <c r="C281" s="20" t="str">
        <f>'INF GERAIS'!C281</f>
        <v>AGRESTE CENTRAL</v>
      </c>
      <c r="D281" s="20" t="str">
        <f>'INF GERAIS'!D281</f>
        <v>PANELAS</v>
      </c>
      <c r="E281" s="20" t="str">
        <f>'INF GERAIS'!E281</f>
        <v>REQUALIFICAÇÃO DA PRAÇA MANOEL BORBA (Eduardo Campos)</v>
      </c>
      <c r="F281" s="20"/>
      <c r="G281" s="20"/>
      <c r="H281" s="20"/>
      <c r="I281" s="20"/>
      <c r="J281" s="1971" t="s">
        <v>172</v>
      </c>
      <c r="K281" s="13">
        <v>1173</v>
      </c>
    </row>
    <row r="282" spans="2:11" ht="50.15" customHeight="1" x14ac:dyDescent="0.35">
      <c r="B282" s="20" t="str">
        <f>'INF GERAIS'!B282&amp;IFERROR(IF(INDEX(APOIO!$A$5:$A$50,MATCH('INF GERAIS'!N282,APOIO!$B$5:$B$50,0))="NÃO",APOIO!$A$2&amp;"NÃO VÁLIDO",""),"")</f>
        <v>2014.0267</v>
      </c>
      <c r="C282" s="20" t="str">
        <f>'INF GERAIS'!C282</f>
        <v>AGRESTE CENTRAL</v>
      </c>
      <c r="D282" s="20" t="str">
        <f>'INF GERAIS'!D282</f>
        <v>PANELAS</v>
      </c>
      <c r="E282" s="20" t="str">
        <f>'INF GERAIS'!E282</f>
        <v>PAVIMENTAÇÃO DE VIAS URBANAS NO DISTRITO DE CRUZES</v>
      </c>
      <c r="F282" s="20"/>
      <c r="G282" s="20"/>
      <c r="H282" s="20"/>
      <c r="I282" s="20"/>
      <c r="J282" s="1971" t="s">
        <v>172</v>
      </c>
      <c r="K282" s="13">
        <v>1171</v>
      </c>
    </row>
    <row r="283" spans="2:11" ht="50.15" customHeight="1" x14ac:dyDescent="0.35">
      <c r="B283" s="20" t="str">
        <f>'INF GERAIS'!B283&amp;IFERROR(IF(INDEX(APOIO!$A$5:$A$50,MATCH('INF GERAIS'!N283,APOIO!$B$5:$B$50,0))="NÃO",APOIO!$A$2&amp;"NÃO VÁLIDO",""),"")</f>
        <v>2014.0268</v>
      </c>
      <c r="C283" s="20" t="str">
        <f>'INF GERAIS'!C283</f>
        <v>AGRESTE MERIDIONAL</v>
      </c>
      <c r="D283" s="20" t="str">
        <f>'INF GERAIS'!D283</f>
        <v>PARANATAMA</v>
      </c>
      <c r="E283" s="20" t="str">
        <f>'INF GERAIS'!E283</f>
        <v>CONSTRUÇÃO DE UMA UNIDADE DE COMPOSTAGEM</v>
      </c>
      <c r="F283" s="20"/>
      <c r="G283" s="20"/>
      <c r="H283" s="20"/>
      <c r="I283" s="20"/>
      <c r="J283" s="1971" t="s">
        <v>877</v>
      </c>
      <c r="K283" s="13">
        <v>1181</v>
      </c>
    </row>
    <row r="284" spans="2:11" ht="50.15" customHeight="1" x14ac:dyDescent="0.35">
      <c r="B284" s="20" t="str">
        <f>'INF GERAIS'!B284&amp;IFERROR(IF(INDEX(APOIO!$A$5:$A$50,MATCH('INF GERAIS'!N284,APOIO!$B$5:$B$50,0))="NÃO",APOIO!$A$2&amp;"NÃO VÁLIDO",""),"")</f>
        <v>2014.0269</v>
      </c>
      <c r="C284" s="20" t="str">
        <f>'INF GERAIS'!C284</f>
        <v>AGRESTE MERIDIONAL</v>
      </c>
      <c r="D284" s="20" t="str">
        <f>'INF GERAIS'!D284</f>
        <v>PARANATAMA</v>
      </c>
      <c r="E284" s="20" t="str">
        <f>'INF GERAIS'!E284</f>
        <v xml:space="preserve">CONSTRUÇÃO DE PAVIMENTAÇÃO EM PARALELEPÍPEDOS GRANÍTICOS NO POVOADO DO ALTO DA SERRA </v>
      </c>
      <c r="F284" s="20"/>
      <c r="G284" s="20"/>
      <c r="H284" s="20"/>
      <c r="I284" s="20"/>
      <c r="J284" s="1971" t="s">
        <v>172</v>
      </c>
      <c r="K284" s="13">
        <v>1182</v>
      </c>
    </row>
    <row r="285" spans="2:11" ht="50.15" customHeight="1" x14ac:dyDescent="0.35">
      <c r="B285" s="20" t="str">
        <f>'INF GERAIS'!B285&amp;IFERROR(IF(INDEX(APOIO!$A$5:$A$50,MATCH('INF GERAIS'!N285,APOIO!$B$5:$B$50,0))="NÃO",APOIO!$A$2&amp;"NÃO VÁLIDO",""),"")</f>
        <v>2014.0270</v>
      </c>
      <c r="C285" s="20" t="str">
        <f>'INF GERAIS'!C285</f>
        <v>AGRESTE MERIDIONAL</v>
      </c>
      <c r="D285" s="20" t="str">
        <f>'INF GERAIS'!D285</f>
        <v>PARANATAMA</v>
      </c>
      <c r="E285" s="20" t="str">
        <f>'INF GERAIS'!E285</f>
        <v>CONSTRUÇÃO DE PAVIMENTAÇÃO EM PARALELEPÍPEDO GRANÍTICO NO DISTRITO DE BREJO VELHO</v>
      </c>
      <c r="F285" s="20"/>
      <c r="G285" s="20"/>
      <c r="H285" s="20"/>
      <c r="I285" s="20"/>
      <c r="J285" s="1971" t="s">
        <v>172</v>
      </c>
      <c r="K285" s="13">
        <v>1183</v>
      </c>
    </row>
    <row r="286" spans="2:11" ht="50.15" customHeight="1" x14ac:dyDescent="0.35">
      <c r="B286" s="20" t="str">
        <f>'INF GERAIS'!B286&amp;IFERROR(IF(INDEX(APOIO!$A$5:$A$50,MATCH('INF GERAIS'!N286,APOIO!$B$5:$B$50,0))="NÃO",APOIO!$A$2&amp;"NÃO VÁLIDO",""),"")</f>
        <v>2014.0271</v>
      </c>
      <c r="C286" s="20" t="str">
        <f>'INF GERAIS'!C286</f>
        <v>AGRESTE MERIDIONAL</v>
      </c>
      <c r="D286" s="20" t="str">
        <f>'INF GERAIS'!D286</f>
        <v>PARANATAMA</v>
      </c>
      <c r="E286" s="20" t="str">
        <f>'INF GERAIS'!E286</f>
        <v>CONSTRUÇÃO DE PAVIMENTAÇÃO EM PARALELEPÍPEDOS GRANÍTICOS NA RUA VICENTE FERREIRA DA SILVA</v>
      </c>
      <c r="F286" s="20"/>
      <c r="G286" s="20"/>
      <c r="H286" s="20"/>
      <c r="I286" s="20"/>
      <c r="J286" s="1971" t="s">
        <v>172</v>
      </c>
      <c r="K286" s="13">
        <v>1184</v>
      </c>
    </row>
    <row r="287" spans="2:11" ht="50.15" customHeight="1" x14ac:dyDescent="0.35">
      <c r="B287" s="20" t="str">
        <f>'INF GERAIS'!B287&amp;IFERROR(IF(INDEX(APOIO!$A$5:$A$50,MATCH('INF GERAIS'!N287,APOIO!$B$5:$B$50,0))="NÃO",APOIO!$A$2&amp;"NÃO VÁLIDO",""),"")</f>
        <v>2014.0272</v>
      </c>
      <c r="C287" s="20" t="str">
        <f>'INF GERAIS'!C287</f>
        <v>SERTÃO CENTRAL</v>
      </c>
      <c r="D287" s="20" t="str">
        <f>'INF GERAIS'!D287</f>
        <v>PARNAMIRIM</v>
      </c>
      <c r="E287" s="20" t="str">
        <f>'INF GERAIS'!E287</f>
        <v>PAVIMENTAÇÃO EM PARALELEPIPEDOS GRANITICOS NAS RUAS 01 E 02 NO BAIRRO SIMPATIA I</v>
      </c>
      <c r="F287" s="20"/>
      <c r="G287" s="20"/>
      <c r="H287" s="20"/>
      <c r="I287" s="20"/>
      <c r="J287" s="1971" t="s">
        <v>844</v>
      </c>
      <c r="K287" s="13">
        <v>1191</v>
      </c>
    </row>
    <row r="288" spans="2:11" ht="50.15" customHeight="1" x14ac:dyDescent="0.35">
      <c r="B288" s="20" t="str">
        <f>'INF GERAIS'!B288&amp;IFERROR(IF(INDEX(APOIO!$A$5:$A$50,MATCH('INF GERAIS'!N288,APOIO!$B$5:$B$50,0))="NÃO",APOIO!$A$2&amp;"NÃO VÁLIDO",""),"")</f>
        <v>2014.0273</v>
      </c>
      <c r="C288" s="20" t="str">
        <f>'INF GERAIS'!C288</f>
        <v>SERTÃO CENTRAL</v>
      </c>
      <c r="D288" s="20" t="str">
        <f>'INF GERAIS'!D288</f>
        <v>PARNAMIRIM</v>
      </c>
      <c r="E288" s="20" t="str">
        <f>'INF GERAIS'!E288</f>
        <v>CONSTRUÇÃO DE UMA QUADRA POLIESPORTIVA DESCOBERTA - REGIÃO DA FLORESTA</v>
      </c>
      <c r="F288" s="20"/>
      <c r="G288" s="20"/>
      <c r="H288" s="20"/>
      <c r="I288" s="20"/>
      <c r="J288" s="1971" t="s">
        <v>168</v>
      </c>
      <c r="K288" s="13">
        <v>1192</v>
      </c>
    </row>
    <row r="289" spans="2:12" ht="50.15" customHeight="1" x14ac:dyDescent="0.35">
      <c r="B289" s="20" t="str">
        <f>'INF GERAIS'!B289&amp;IFERROR(IF(INDEX(APOIO!$A$5:$A$50,MATCH('INF GERAIS'!N289,APOIO!$B$5:$B$50,0))="NÃO",APOIO!$A$2&amp;"NÃO VÁLIDO",""),"")</f>
        <v>2014.0274</v>
      </c>
      <c r="C289" s="20" t="str">
        <f>'INF GERAIS'!C289</f>
        <v>SERTÃO CENTRAL</v>
      </c>
      <c r="D289" s="20" t="str">
        <f>'INF GERAIS'!D289</f>
        <v>PARNAMIRIM</v>
      </c>
      <c r="E289" s="20" t="str">
        <f>'INF GERAIS'!E289</f>
        <v>CONSTRUÇÃO DE UMA QUADRA POLIESPORTIVA DESCOBERTA - REGIÃO DA VOLTA</v>
      </c>
      <c r="F289" s="20"/>
      <c r="G289" s="20"/>
      <c r="H289" s="20"/>
      <c r="I289" s="20"/>
      <c r="J289" s="1971" t="s">
        <v>168</v>
      </c>
      <c r="K289" s="13">
        <v>1193</v>
      </c>
    </row>
    <row r="290" spans="2:12" ht="50.15" customHeight="1" x14ac:dyDescent="0.35">
      <c r="B290" s="20" t="str">
        <f>'INF GERAIS'!B290&amp;IFERROR(IF(INDEX(APOIO!$A$5:$A$50,MATCH('INF GERAIS'!N290,APOIO!$B$5:$B$50,0))="NÃO",APOIO!$A$2&amp;"NÃO VÁLIDO",""),"")</f>
        <v>2014.0275</v>
      </c>
      <c r="C290" s="20" t="str">
        <f>'INF GERAIS'!C290</f>
        <v>SERTÃO CENTRAL</v>
      </c>
      <c r="D290" s="20" t="str">
        <f>'INF GERAIS'!D290</f>
        <v>PARNAMIRIM</v>
      </c>
      <c r="E290" s="20" t="str">
        <f>'INF GERAIS'!E290</f>
        <v>REVITALIZAÇÃO DAS PRAÇAS DA BOMBA E CEMITÉRIO</v>
      </c>
      <c r="F290" s="20"/>
      <c r="G290" s="20"/>
      <c r="H290" s="20"/>
      <c r="I290" s="20"/>
      <c r="J290" s="1971" t="s">
        <v>172</v>
      </c>
      <c r="K290" s="13">
        <v>1195</v>
      </c>
    </row>
    <row r="291" spans="2:12" s="1150" customFormat="1" ht="50.15" customHeight="1" x14ac:dyDescent="0.35">
      <c r="B291" s="1150" t="str">
        <f>'INF GERAIS'!B291&amp;IFERROR(IF(INDEX(APOIO!$A$5:$A$50,MATCH('INF GERAIS'!N291,APOIO!$B$5:$B$50,0))="NÃO",APOIO!$A$2&amp;"NÃO VÁLIDO",""),"")</f>
        <v>2014.0438</v>
      </c>
      <c r="C291" s="1150" t="str">
        <f>'INF GERAIS'!C291</f>
        <v>AGRESTE SETENTRIONAL</v>
      </c>
      <c r="D291" s="1150" t="str">
        <f>'INF GERAIS'!D291</f>
        <v>PASSIRA</v>
      </c>
      <c r="E291" s="1150" t="str">
        <f>'INF GERAIS'!E291</f>
        <v>PAVIMENTAÇÃO EM PARALELEPÍPEDOS DA RUA ADEMAR DA COSTA LEÃO</v>
      </c>
      <c r="J291" s="1971" t="s">
        <v>172</v>
      </c>
      <c r="K291" s="13"/>
    </row>
    <row r="292" spans="2:12" ht="50.15" customHeight="1" x14ac:dyDescent="0.35">
      <c r="B292" s="20" t="str">
        <f>'INF GERAIS'!B292&amp;IFERROR(IF(INDEX(APOIO!$A$5:$A$50,MATCH('INF GERAIS'!N292,APOIO!$B$5:$B$50,0))="NÃO",APOIO!$A$2&amp;"NÃO VÁLIDO",""),"")</f>
        <v>2014.0276</v>
      </c>
      <c r="C292" s="20" t="str">
        <f>'INF GERAIS'!C292</f>
        <v>AGRESTE SETENTRIONAL</v>
      </c>
      <c r="D292" s="20" t="str">
        <f>'INF GERAIS'!D292</f>
        <v>PASSIRA</v>
      </c>
      <c r="E292" s="20" t="str">
        <f>'INF GERAIS'!E292</f>
        <v>PAVIMENTAÇÃO DE DIVERSAS RUAS</v>
      </c>
      <c r="F292" s="20"/>
      <c r="G292" s="20"/>
      <c r="H292" s="20"/>
      <c r="I292" s="20"/>
      <c r="J292" s="1971" t="s">
        <v>172</v>
      </c>
      <c r="K292" s="13">
        <v>1201</v>
      </c>
    </row>
    <row r="293" spans="2:12" ht="50.15" customHeight="1" x14ac:dyDescent="0.35">
      <c r="B293" s="20" t="str">
        <f>'INF GERAIS'!B293&amp;IFERROR(IF(INDEX(APOIO!$A$5:$A$50,MATCH('INF GERAIS'!N293,APOIO!$B$5:$B$50,0))="NÃO",APOIO!$A$2&amp;"NÃO VÁLIDO",""),"")</f>
        <v>2014.0277</v>
      </c>
      <c r="C293" s="20" t="str">
        <f>'INF GERAIS'!C293</f>
        <v>AGRESTE SETENTRIONAL</v>
      </c>
      <c r="D293" s="20" t="str">
        <f>'INF GERAIS'!D293</f>
        <v>PASSIRA</v>
      </c>
      <c r="E293" s="20" t="str">
        <f>'INF GERAIS'!E293</f>
        <v>PAVIMENTAÇÃO, DRENAGEM, CONTENÇÃO E SINALIZAÇÃO NAS RUAS MANOEL DE BARROS E SILVA E RUA ALTO JOSÉ CABOCLO</v>
      </c>
      <c r="F293" s="20"/>
      <c r="G293" s="20"/>
      <c r="H293" s="20"/>
      <c r="I293" s="20"/>
      <c r="J293" s="1971" t="s">
        <v>172</v>
      </c>
      <c r="K293" s="13">
        <v>1202</v>
      </c>
    </row>
    <row r="294" spans="2:12" ht="50.15" customHeight="1" x14ac:dyDescent="0.35">
      <c r="B294" s="20" t="str">
        <f>'INF GERAIS'!B294&amp;IFERROR(IF(INDEX(APOIO!$A$5:$A$50,MATCH('INF GERAIS'!N294,APOIO!$B$5:$B$50,0))="NÃO",APOIO!$A$2&amp;"NÃO VÁLIDO",""),"")</f>
        <v>2014.0278</v>
      </c>
      <c r="C294" s="20" t="str">
        <f>'INF GERAIS'!C294</f>
        <v>AGRESTE SETENTRIONAL</v>
      </c>
      <c r="D294" s="20" t="str">
        <f>'INF GERAIS'!D294</f>
        <v>PASSIRA</v>
      </c>
      <c r="E294" s="20" t="str">
        <f>'INF GERAIS'!E294</f>
        <v>RECUPERAÇÃO DE ESTRADAS VICINAIS</v>
      </c>
      <c r="F294" s="20"/>
      <c r="G294" s="20"/>
      <c r="H294" s="20"/>
      <c r="I294" s="20"/>
      <c r="J294" s="1971" t="s">
        <v>844</v>
      </c>
      <c r="K294" s="13">
        <v>1203</v>
      </c>
    </row>
    <row r="295" spans="2:12" ht="50.15" customHeight="1" x14ac:dyDescent="0.35">
      <c r="B295" s="20" t="str">
        <f>'INF GERAIS'!B295&amp;IFERROR(IF(INDEX(APOIO!$A$5:$A$50,MATCH('INF GERAIS'!N295,APOIO!$B$5:$B$50,0))="NÃO",APOIO!$A$2&amp;"NÃO VÁLIDO",""),"")</f>
        <v>2014.0279</v>
      </c>
      <c r="C295" s="20" t="str">
        <f>'INF GERAIS'!C295</f>
        <v>AGRESTE SETENTRIONAL</v>
      </c>
      <c r="D295" s="20" t="str">
        <f>'INF GERAIS'!D295</f>
        <v>PASSIRA</v>
      </c>
      <c r="E295" s="20" t="str">
        <f>'INF GERAIS'!E295</f>
        <v>PAVIMENTAÇÃO DAS RUAS BOAVENTURA CELERINO DA SILVA  E TRAVESSA BOAVENTURA CELERINO DA SILVA</v>
      </c>
      <c r="F295" s="20"/>
      <c r="G295" s="20"/>
      <c r="H295" s="20"/>
      <c r="I295" s="20"/>
      <c r="J295" s="1971" t="s">
        <v>172</v>
      </c>
      <c r="K295" s="13">
        <v>1204</v>
      </c>
    </row>
    <row r="296" spans="2:12" ht="50.15" customHeight="1" x14ac:dyDescent="0.35">
      <c r="B296" s="20" t="str">
        <f>'INF GERAIS'!B296&amp;IFERROR(IF(INDEX(APOIO!$A$5:$A$50,MATCH('INF GERAIS'!N296,APOIO!$B$5:$B$50,0))="NÃO",APOIO!$A$2&amp;"NÃO VÁLIDO",""),"")</f>
        <v>2014.0280</v>
      </c>
      <c r="C296" s="20" t="str">
        <f>'INF GERAIS'!C296</f>
        <v>AGRESTE SETENTRIONAL</v>
      </c>
      <c r="D296" s="20" t="str">
        <f>'INF GERAIS'!D296</f>
        <v>PASSIRA</v>
      </c>
      <c r="E296" s="20" t="str">
        <f>'INF GERAIS'!E296</f>
        <v>CONSTRUÇÃO DE PASSAGENS MOLHADA</v>
      </c>
      <c r="F296" s="20"/>
      <c r="G296" s="20"/>
      <c r="H296" s="20"/>
      <c r="I296" s="20"/>
      <c r="J296" s="1971" t="s">
        <v>844</v>
      </c>
      <c r="K296" s="13">
        <v>1205</v>
      </c>
    </row>
    <row r="297" spans="2:12" ht="50.15" customHeight="1" x14ac:dyDescent="0.35">
      <c r="B297" s="20" t="str">
        <f>'INF GERAIS'!B297&amp;IFERROR(IF(INDEX(APOIO!$A$5:$A$50,MATCH('INF GERAIS'!N297,APOIO!$B$5:$B$50,0))="NÃO",APOIO!$A$2&amp;"NÃO VÁLIDO",""),"")</f>
        <v>2014.0281</v>
      </c>
      <c r="C297" s="20" t="str">
        <f>'INF GERAIS'!C297</f>
        <v>MATA NORTE</v>
      </c>
      <c r="D297" s="20" t="str">
        <f>'INF GERAIS'!D297</f>
        <v>PAUDALHO</v>
      </c>
      <c r="E297" s="20" t="str">
        <f>'INF GERAIS'!E297</f>
        <v xml:space="preserve">CONTRATAÇÃO DE EMPRESA DE ENGENHARIA PARA EXECUÇÃO DE PAVIMENTAÇÃO EM PARALELEPÍPEDOS E DRENAGEM EM DIVERSAS RUAS </v>
      </c>
      <c r="F297" s="20"/>
      <c r="G297" s="20"/>
      <c r="H297" s="20"/>
      <c r="I297" s="20"/>
      <c r="J297" s="1971" t="s">
        <v>172</v>
      </c>
      <c r="K297" s="13">
        <v>1211</v>
      </c>
    </row>
    <row r="298" spans="2:12" ht="50.15" customHeight="1" x14ac:dyDescent="0.35">
      <c r="B298" s="20" t="str">
        <f>'INF GERAIS'!B298&amp;IFERROR(IF(INDEX(APOIO!$A$5:$A$50,MATCH('INF GERAIS'!N298,APOIO!$B$5:$B$50,0))="NÃO",APOIO!$A$2&amp;"NÃO VÁLIDO",""),"")</f>
        <v>2014.0282</v>
      </c>
      <c r="C298" s="20" t="str">
        <f>'INF GERAIS'!C298</f>
        <v>MATA NORTE</v>
      </c>
      <c r="D298" s="20" t="str">
        <f>'INF GERAIS'!D298</f>
        <v>PAUDALHO</v>
      </c>
      <c r="E298" s="20" t="str">
        <f>'INF GERAIS'!E298</f>
        <v>CONSTRUÇÃO DO NOVO CAMPO DE FUTEBOL DE GUADALAJARA "O PIABÃO"</v>
      </c>
      <c r="F298" s="20" t="s">
        <v>13835</v>
      </c>
      <c r="G298" s="1977">
        <v>42446</v>
      </c>
      <c r="H298" s="20" t="s">
        <v>0</v>
      </c>
      <c r="I298" s="20" t="s">
        <v>13826</v>
      </c>
      <c r="J298" s="1971" t="s">
        <v>168</v>
      </c>
      <c r="K298" s="13">
        <v>1213</v>
      </c>
    </row>
    <row r="299" spans="2:12" ht="50.15" customHeight="1" x14ac:dyDescent="0.35">
      <c r="B299" s="20" t="str">
        <f>'INF GERAIS'!B299&amp;IFERROR(IF(INDEX(APOIO!$A$5:$A$50,MATCH('INF GERAIS'!N299,APOIO!$B$5:$B$50,0))="NÃO",APOIO!$A$2&amp;"NÃO VÁLIDO",""),"")</f>
        <v>2014.0283</v>
      </c>
      <c r="C299" s="20" t="str">
        <f>'INF GERAIS'!C299</f>
        <v>MATA NORTE</v>
      </c>
      <c r="D299" s="20" t="str">
        <f>'INF GERAIS'!D299</f>
        <v>PAUDALHO</v>
      </c>
      <c r="E299" s="20" t="str">
        <f>'INF GERAIS'!E299</f>
        <v xml:space="preserve">CONSTRUÇÃO DO MERCADO DE CARNE DO MUNICÍPIO </v>
      </c>
      <c r="F299" s="20"/>
      <c r="G299" s="20"/>
      <c r="H299" s="20"/>
      <c r="I299" s="20"/>
      <c r="J299" s="1971" t="s">
        <v>161</v>
      </c>
      <c r="K299" s="13">
        <v>1214</v>
      </c>
    </row>
    <row r="300" spans="2:12" ht="50.15" customHeight="1" x14ac:dyDescent="0.35">
      <c r="B300" s="20" t="str">
        <f>'INF GERAIS'!B300&amp;IFERROR(IF(INDEX(APOIO!$A$5:$A$50,MATCH('INF GERAIS'!N300,APOIO!$B$5:$B$50,0))="NÃO",APOIO!$A$2&amp;"NÃO VÁLIDO",""),"")</f>
        <v>2014.0284</v>
      </c>
      <c r="C300" s="20" t="str">
        <f>'INF GERAIS'!C300</f>
        <v>MATA NORTE</v>
      </c>
      <c r="D300" s="20" t="str">
        <f>'INF GERAIS'!D300</f>
        <v>PAUDALHO</v>
      </c>
      <c r="E300" s="20" t="str">
        <f>'INF GERAIS'!E300</f>
        <v>CONSTRUÇÃO DA PASSAGEM MOLHADA SOBRE O RIO CAPIBARIBE</v>
      </c>
      <c r="F300" s="20"/>
      <c r="G300" s="20"/>
      <c r="H300" s="20"/>
      <c r="I300" s="20"/>
      <c r="J300" s="1971" t="s">
        <v>844</v>
      </c>
      <c r="K300" s="13">
        <v>1212</v>
      </c>
    </row>
    <row r="301" spans="2:12" ht="50.15" customHeight="1" x14ac:dyDescent="0.35">
      <c r="B301" s="20" t="str">
        <f>'INF GERAIS'!B301&amp;IFERROR(IF(INDEX(APOIO!$A$5:$A$50,MATCH('INF GERAIS'!N301,APOIO!$B$5:$B$50,0))="NÃO",APOIO!$A$2&amp;"NÃO VÁLIDO",""),"")</f>
        <v>2014.0285</v>
      </c>
      <c r="C301" s="20" t="str">
        <f>'INF GERAIS'!C301</f>
        <v>MATA NORTE</v>
      </c>
      <c r="D301" s="20" t="str">
        <f>'INF GERAIS'!D301</f>
        <v>PAUDALHO</v>
      </c>
      <c r="E301" s="20" t="str">
        <f>'INF GERAIS'!E301</f>
        <v>CONTRATAÇÃO DE EMPRESA DE ENGENHARIA PARA REVITALIAZAÇÃO DAS PRAÇAS NO ALTO DOIS IRMÃOS</v>
      </c>
      <c r="F301" s="20"/>
      <c r="G301" s="20"/>
      <c r="H301" s="20"/>
      <c r="I301" s="20"/>
      <c r="J301" s="1971" t="s">
        <v>172</v>
      </c>
      <c r="K301" s="13">
        <v>1215</v>
      </c>
    </row>
    <row r="302" spans="2:12" ht="50.15" customHeight="1" x14ac:dyDescent="0.35">
      <c r="B302" s="20" t="str">
        <f>'INF GERAIS'!B302&amp;IFERROR(IF(INDEX(APOIO!$A$5:$A$50,MATCH('INF GERAIS'!N302,APOIO!$B$5:$B$50,0))="NÃO",APOIO!$A$2&amp;"NÃO VÁLIDO",""),"")</f>
        <v>2014.0286</v>
      </c>
      <c r="C302" s="20" t="str">
        <f>'INF GERAIS'!C302</f>
        <v>METROPOLITANA</v>
      </c>
      <c r="D302" s="20" t="str">
        <f>'INF GERAIS'!D302</f>
        <v>PAULISTA</v>
      </c>
      <c r="E302" s="20" t="str">
        <f>'INF GERAIS'!E302</f>
        <v>OBRAS DE PAVIMENTAÇÃO E DRENAGEM DE 08 (OITO) RUAS NA CIDADE DO PAULISTA</v>
      </c>
      <c r="F302" s="20"/>
      <c r="G302" s="20"/>
      <c r="H302" s="20"/>
      <c r="I302" s="20"/>
      <c r="J302" s="1971" t="s">
        <v>172</v>
      </c>
      <c r="K302" s="13">
        <v>1221</v>
      </c>
      <c r="L302" s="768" t="s">
        <v>10059</v>
      </c>
    </row>
    <row r="303" spans="2:12" ht="50.15" customHeight="1" x14ac:dyDescent="0.35">
      <c r="B303" s="20" t="str">
        <f>'INF GERAIS'!B303&amp;IFERROR(IF(INDEX(APOIO!$A$5:$A$50,MATCH('INF GERAIS'!N303,APOIO!$B$5:$B$50,0))="NÃO",APOIO!$A$2&amp;"NÃO VÁLIDO",""),"")</f>
        <v>2014.0287</v>
      </c>
      <c r="C303" s="20" t="str">
        <f>'INF GERAIS'!C303</f>
        <v>AGRESTE MERIDIONAL</v>
      </c>
      <c r="D303" s="20" t="str">
        <f>'INF GERAIS'!D303</f>
        <v>PEDRA</v>
      </c>
      <c r="E303" s="20" t="str">
        <f>'INF GERAIS'!E303</f>
        <v>CONSTRUÇÃO DE PAVIMENTAÇÃO COM PARALELEPÍPEDOS EM VIAS DA SEDE MUNICIPAL</v>
      </c>
      <c r="F303" s="20"/>
      <c r="G303" s="20"/>
      <c r="H303" s="20"/>
      <c r="I303" s="20"/>
      <c r="J303" s="1971" t="s">
        <v>172</v>
      </c>
      <c r="K303" s="13">
        <v>1231</v>
      </c>
    </row>
    <row r="304" spans="2:12" ht="50.15" customHeight="1" x14ac:dyDescent="0.35">
      <c r="B304" s="20" t="str">
        <f>'INF GERAIS'!B304&amp;IFERROR(IF(INDEX(APOIO!$A$5:$A$50,MATCH('INF GERAIS'!N304,APOIO!$B$5:$B$50,0))="NÃO",APOIO!$A$2&amp;"NÃO VÁLIDO",""),"")</f>
        <v>2014.0288</v>
      </c>
      <c r="C304" s="20" t="str">
        <f>'INF GERAIS'!C304</f>
        <v>AGRESTE CENTRAL</v>
      </c>
      <c r="D304" s="20" t="str">
        <f>'INF GERAIS'!D304</f>
        <v>PESQUEIRA</v>
      </c>
      <c r="E304" s="20" t="str">
        <f>'INF GERAIS'!E304</f>
        <v>LIMPEZA DE LEITOS E AMPLIAÇÃO DE PEQUENAS BARRAGENS DA ZONA RURAL DO MUNICÍPIO</v>
      </c>
      <c r="F304" s="20"/>
      <c r="G304" s="20"/>
      <c r="H304" s="20"/>
      <c r="I304" s="20"/>
      <c r="J304" s="1971" t="s">
        <v>177</v>
      </c>
      <c r="K304" s="13">
        <v>1244</v>
      </c>
    </row>
    <row r="305" spans="2:11" ht="50.15" customHeight="1" x14ac:dyDescent="0.35">
      <c r="B305" s="20" t="str">
        <f>'INF GERAIS'!B305&amp;IFERROR(IF(INDEX(APOIO!$A$5:$A$50,MATCH('INF GERAIS'!N305,APOIO!$B$5:$B$50,0))="NÃO",APOIO!$A$2&amp;"NÃO VÁLIDO",""),"")</f>
        <v>2014.0289</v>
      </c>
      <c r="C305" s="20" t="str">
        <f>'INF GERAIS'!C305</f>
        <v>AGRESTE CENTRAL</v>
      </c>
      <c r="D305" s="20" t="str">
        <f>'INF GERAIS'!D305</f>
        <v>PESQUEIRA</v>
      </c>
      <c r="E305" s="20" t="str">
        <f>'INF GERAIS'!E305</f>
        <v>PAVIMENTAÇÃO DISTRITOS</v>
      </c>
      <c r="F305" s="20"/>
      <c r="G305" s="20"/>
      <c r="H305" s="20"/>
      <c r="I305" s="20"/>
      <c r="J305" s="1971" t="s">
        <v>172</v>
      </c>
      <c r="K305" s="13">
        <v>1241</v>
      </c>
    </row>
    <row r="306" spans="2:11" ht="50.15" customHeight="1" x14ac:dyDescent="0.35">
      <c r="B306" s="20" t="str">
        <f>'INF GERAIS'!B306&amp;IFERROR(IF(INDEX(APOIO!$A$5:$A$50,MATCH('INF GERAIS'!N306,APOIO!$B$5:$B$50,0))="NÃO",APOIO!$A$2&amp;"NÃO VÁLIDO",""),"")</f>
        <v>2014.0290</v>
      </c>
      <c r="C306" s="20" t="str">
        <f>'INF GERAIS'!C306</f>
        <v>AGRESTE CENTRAL</v>
      </c>
      <c r="D306" s="20" t="str">
        <f>'INF GERAIS'!D306</f>
        <v>PESQUEIRA</v>
      </c>
      <c r="E306" s="20" t="str">
        <f>'INF GERAIS'!E306</f>
        <v xml:space="preserve">PAVIMENTAÇÃO EM PARALELEPIPEDOS GRANITICOS, COM MEIO FIO EM CONCRETO SIMPLES,  DE VIAS URBANAS NO MUNICIPIO DE PESQUEIRA - PE, NAS RUAS: LARGO BERNADO VIEIRA, RUA FREI CANECA, RUA FREI CAETANO MECINA, RUA JOSE LOURENÇO DA SILVA, RUA CLÁUDIA, RUA PRESIDENTE KENNEDY, RUA LUCÍLIA TENÓRIO DE BRITO, RUA JOSÉ MARTINS DE OLIVEIRA - TRECHO 1, RUA JOSÉ MARTINS DE OLIVEIRA - TRECHO 2 E RUA JOSÉ TIBÚRCIO DOS SANTOS. </v>
      </c>
      <c r="F306" s="20"/>
      <c r="G306" s="20"/>
      <c r="H306" s="20"/>
      <c r="I306" s="20"/>
      <c r="J306" s="1971" t="s">
        <v>172</v>
      </c>
      <c r="K306" s="13">
        <v>1242</v>
      </c>
    </row>
    <row r="307" spans="2:11" ht="50.15" customHeight="1" x14ac:dyDescent="0.35">
      <c r="B307" s="20" t="str">
        <f>'INF GERAIS'!B307&amp;IFERROR(IF(INDEX(APOIO!$A$5:$A$50,MATCH('INF GERAIS'!N307,APOIO!$B$5:$B$50,0))="NÃO",APOIO!$A$2&amp;"NÃO VÁLIDO",""),"")</f>
        <v>2014.0291</v>
      </c>
      <c r="C307" s="20" t="str">
        <f>'INF GERAIS'!C307</f>
        <v>AGRESTE CENTRAL</v>
      </c>
      <c r="D307" s="20" t="str">
        <f>'INF GERAIS'!D307</f>
        <v>PESQUEIRA</v>
      </c>
      <c r="E307" s="20" t="str">
        <f>'INF GERAIS'!E307</f>
        <v>REFORMA E AMPLIAÇÃO DA SECRETARIA DE FINANÇAS MUNICIPAL</v>
      </c>
      <c r="F307" s="20"/>
      <c r="G307" s="20"/>
      <c r="H307" s="20"/>
      <c r="I307" s="20"/>
      <c r="J307" s="1971" t="s">
        <v>172</v>
      </c>
      <c r="K307" s="13">
        <v>1243</v>
      </c>
    </row>
    <row r="308" spans="2:11" ht="50.15" customHeight="1" x14ac:dyDescent="0.35">
      <c r="B308" s="20" t="str">
        <f>'INF GERAIS'!B308&amp;IFERROR(IF(INDEX(APOIO!$A$5:$A$50,MATCH('INF GERAIS'!N308,APOIO!$B$5:$B$50,0))="NÃO",APOIO!$A$2&amp;"NÃO VÁLIDO",""),"")</f>
        <v>2014.0292</v>
      </c>
      <c r="C308" s="20" t="str">
        <f>'INF GERAIS'!C308</f>
        <v>AGRESTE CENTRAL</v>
      </c>
      <c r="D308" s="20" t="str">
        <f>'INF GERAIS'!D308</f>
        <v>PESQUEIRA</v>
      </c>
      <c r="E308" s="20" t="str">
        <f>'INF GERAIS'!E308</f>
        <v>REFORMA E RECUPERAÇÃO DAS PRAÇAS EUGENIO MACIEL CHACON, VILA ANÁPOLIS E RUA DUQUE DE CAXIAS - CENTRO</v>
      </c>
      <c r="F308" s="20"/>
      <c r="G308" s="20"/>
      <c r="H308" s="20"/>
      <c r="I308" s="20"/>
      <c r="J308" s="1971" t="s">
        <v>172</v>
      </c>
      <c r="K308" s="13">
        <v>1245</v>
      </c>
    </row>
    <row r="309" spans="2:11" ht="50.15" customHeight="1" x14ac:dyDescent="0.35">
      <c r="B309" s="20" t="str">
        <f>'INF GERAIS'!B309&amp;IFERROR(IF(INDEX(APOIO!$A$5:$A$50,MATCH('INF GERAIS'!N309,APOIO!$B$5:$B$50,0))="NÃO",APOIO!$A$2&amp;"NÃO VÁLIDO",""),"")</f>
        <v>2014.0293</v>
      </c>
      <c r="C309" s="20" t="str">
        <f>'INF GERAIS'!C309</f>
        <v>SERTÃO DE ITAPARICA</v>
      </c>
      <c r="D309" s="20" t="str">
        <f>'INF GERAIS'!D309</f>
        <v>PETROLÂNDIA</v>
      </c>
      <c r="E309" s="20" t="str">
        <f>'INF GERAIS'!E309</f>
        <v>PAVIMENTAÇÃO NAS AGROVILAS</v>
      </c>
      <c r="F309" s="20"/>
      <c r="G309" s="20"/>
      <c r="H309" s="20"/>
      <c r="I309" s="20"/>
      <c r="J309" s="1971" t="s">
        <v>172</v>
      </c>
      <c r="K309" s="13">
        <v>1251</v>
      </c>
    </row>
    <row r="310" spans="2:11" ht="50.15" customHeight="1" x14ac:dyDescent="0.35">
      <c r="B310" s="20" t="str">
        <f>'INF GERAIS'!B310&amp;IFERROR(IF(INDEX(APOIO!$A$5:$A$50,MATCH('INF GERAIS'!N310,APOIO!$B$5:$B$50,0))="NÃO",APOIO!$A$2&amp;"NÃO VÁLIDO",""),"")</f>
        <v>2014.0294
NÃO VÁLIDO</v>
      </c>
      <c r="C310" s="20" t="str">
        <f>'INF GERAIS'!C310</f>
        <v>SERTÃO DO SÃO FRANCISCO</v>
      </c>
      <c r="D310" s="20" t="str">
        <f>'INF GERAIS'!D310</f>
        <v>PETROLINA</v>
      </c>
      <c r="E310" s="20" t="str">
        <f>'INF GERAIS'!E310</f>
        <v xml:space="preserve">PAVIMENTAÇÃO EM TRATAMENTO SUPERFICIAL DUPLO (TSD) COMCAPA SELANTE DE DIVERSAS RUAS E AVENIDAS </v>
      </c>
      <c r="F310" s="20"/>
      <c r="G310" s="20"/>
      <c r="H310" s="20"/>
      <c r="I310" s="20"/>
      <c r="J310" s="1971">
        <v>0</v>
      </c>
      <c r="K310" s="13">
        <v>1261</v>
      </c>
    </row>
    <row r="311" spans="2:11" ht="50.15" customHeight="1" x14ac:dyDescent="0.35">
      <c r="B311" s="20" t="str">
        <f>'INF GERAIS'!B311&amp;IFERROR(IF(INDEX(APOIO!$A$5:$A$50,MATCH('INF GERAIS'!N311,APOIO!$B$5:$B$50,0))="NÃO",APOIO!$A$2&amp;"NÃO VÁLIDO",""),"")</f>
        <v>2014.0295</v>
      </c>
      <c r="C311" s="20" t="str">
        <f>'INF GERAIS'!C311</f>
        <v>SERTÃO DO SÃO FRANCISCO</v>
      </c>
      <c r="D311" s="20" t="str">
        <f>'INF GERAIS'!D311</f>
        <v>PETROLINA</v>
      </c>
      <c r="E311" s="20" t="str">
        <f>'INF GERAIS'!E311</f>
        <v>PAVIMENTAÇÃO EM CONCRETO BETUMINOSO USINADO A QUENTE  (CBUQ) DE DIVERSAS RUAS E AVENIDAS DO MUNICÍPIO</v>
      </c>
      <c r="F311" s="20"/>
      <c r="G311" s="20"/>
      <c r="H311" s="20"/>
      <c r="I311" s="20"/>
      <c r="J311" s="1971" t="s">
        <v>844</v>
      </c>
      <c r="K311" s="13">
        <v>1262</v>
      </c>
    </row>
    <row r="312" spans="2:11" ht="50.15" customHeight="1" x14ac:dyDescent="0.35">
      <c r="B312" s="20" t="str">
        <f>'INF GERAIS'!B312&amp;IFERROR(IF(INDEX(APOIO!$A$5:$A$50,MATCH('INF GERAIS'!N312,APOIO!$B$5:$B$50,0))="NÃO",APOIO!$A$2&amp;"NÃO VÁLIDO",""),"")</f>
        <v>2014.0296</v>
      </c>
      <c r="C312" s="20" t="str">
        <f>'INF GERAIS'!C312</f>
        <v>AGRESTE CENTRAL</v>
      </c>
      <c r="D312" s="20" t="str">
        <f>'INF GERAIS'!D312</f>
        <v>POÇÃO</v>
      </c>
      <c r="E312" s="20" t="str">
        <f>'INF GERAIS'!E312</f>
        <v xml:space="preserve">PAVIMENTANDO NOSSOS CAMINHOS - DESENVOLVIMENTO E URBANIZAÇÃO  </v>
      </c>
      <c r="F312" s="20"/>
      <c r="G312" s="20"/>
      <c r="H312" s="20"/>
      <c r="I312" s="20"/>
      <c r="J312" s="1971" t="s">
        <v>172</v>
      </c>
      <c r="K312" s="13">
        <v>1271</v>
      </c>
    </row>
    <row r="313" spans="2:11" ht="50.15" customHeight="1" x14ac:dyDescent="0.35">
      <c r="B313" s="20" t="str">
        <f>'INF GERAIS'!B313&amp;IFERROR(IF(INDEX(APOIO!$A$5:$A$50,MATCH('INF GERAIS'!N313,APOIO!$B$5:$B$50,0))="NÃO",APOIO!$A$2&amp;"NÃO VÁLIDO",""),"")</f>
        <v>2014.0297</v>
      </c>
      <c r="C313" s="20" t="str">
        <f>'INF GERAIS'!C313</f>
        <v>AGRESTE CENTRAL</v>
      </c>
      <c r="D313" s="20" t="str">
        <f>'INF GERAIS'!D313</f>
        <v>POMBOS</v>
      </c>
      <c r="E313" s="20" t="str">
        <f>'INF GERAIS'!E313</f>
        <v>PAVIMENTAÇÃO EM REVESTIMENTO ASFALTICO DE DIVERSAS RUAS</v>
      </c>
      <c r="F313" s="20"/>
      <c r="G313" s="20"/>
      <c r="H313" s="20"/>
      <c r="I313" s="20"/>
      <c r="J313" s="1971" t="s">
        <v>172</v>
      </c>
      <c r="K313" s="13">
        <v>1281</v>
      </c>
    </row>
    <row r="314" spans="2:11" ht="50.15" customHeight="1" x14ac:dyDescent="0.35">
      <c r="B314" s="20" t="str">
        <f>'INF GERAIS'!B314&amp;IFERROR(IF(INDEX(APOIO!$A$5:$A$50,MATCH('INF GERAIS'!N314,APOIO!$B$5:$B$50,0))="NÃO",APOIO!$A$2&amp;"NÃO VÁLIDO",""),"")</f>
        <v>2014.0298</v>
      </c>
      <c r="C314" s="20" t="str">
        <f>'INF GERAIS'!C314</f>
        <v>MATA SUL</v>
      </c>
      <c r="D314" s="20" t="str">
        <f>'INF GERAIS'!D314</f>
        <v>PRIMAVERA</v>
      </c>
      <c r="E314" s="20" t="str">
        <f>'INF GERAIS'!E314</f>
        <v>PAVIMENTAÇÃO EM PARALELEPÍPEDOS GRANÍTICOS EM DIVERSAS RUAS</v>
      </c>
      <c r="F314" s="20"/>
      <c r="G314" s="20"/>
      <c r="H314" s="20"/>
      <c r="I314" s="20"/>
      <c r="J314" s="1971" t="s">
        <v>172</v>
      </c>
      <c r="K314" s="13">
        <v>1291</v>
      </c>
    </row>
    <row r="315" spans="2:11" ht="50.15" customHeight="1" x14ac:dyDescent="0.35">
      <c r="B315" s="20" t="str">
        <f>'INF GERAIS'!B315&amp;IFERROR(IF(INDEX(APOIO!$A$5:$A$50,MATCH('INF GERAIS'!N315,APOIO!$B$5:$B$50,0))="NÃO",APOIO!$A$2&amp;"NÃO VÁLIDO",""),"")</f>
        <v>2014.0299</v>
      </c>
      <c r="C315" s="20" t="str">
        <f>'INF GERAIS'!C315</f>
        <v>MATA SUL</v>
      </c>
      <c r="D315" s="20" t="str">
        <f>'INF GERAIS'!D315</f>
        <v>PRIMAVERA</v>
      </c>
      <c r="E315" s="20" t="str">
        <f>'INF GERAIS'!E315</f>
        <v>REQUALIFICAÇÃO DO CALÇADÃO DE CARACITUBA</v>
      </c>
      <c r="F315" s="20"/>
      <c r="G315" s="20"/>
      <c r="H315" s="20"/>
      <c r="I315" s="20"/>
      <c r="J315" s="1971" t="s">
        <v>172</v>
      </c>
      <c r="K315" s="13">
        <v>1292</v>
      </c>
    </row>
    <row r="316" spans="2:11" ht="50.15" customHeight="1" x14ac:dyDescent="0.35">
      <c r="B316" s="20" t="str">
        <f>'INF GERAIS'!B316&amp;IFERROR(IF(INDEX(APOIO!$A$5:$A$50,MATCH('INF GERAIS'!N316,APOIO!$B$5:$B$50,0))="NÃO",APOIO!$A$2&amp;"NÃO VÁLIDO",""),"")</f>
        <v>2014.0300</v>
      </c>
      <c r="C316" s="20" t="str">
        <f>'INF GERAIS'!C316</f>
        <v>MATA SUL</v>
      </c>
      <c r="D316" s="20" t="str">
        <f>'INF GERAIS'!D316</f>
        <v>QUIPAPÁ</v>
      </c>
      <c r="E316" s="20" t="str">
        <f>'INF GERAIS'!E316</f>
        <v>CONSTRUÇÃO DE PAVIMENTAÇÃO EM PARALELEPÍPEDOS GRANÍTICOS EM DIVERSAS RUAS DA SEDE DO MUNICÍPIO</v>
      </c>
      <c r="F316" s="20"/>
      <c r="G316" s="20"/>
      <c r="H316" s="20"/>
      <c r="I316" s="20"/>
      <c r="J316" s="1971" t="s">
        <v>172</v>
      </c>
      <c r="K316" s="13">
        <v>1301</v>
      </c>
    </row>
    <row r="317" spans="2:11" ht="50.15" customHeight="1" x14ac:dyDescent="0.35">
      <c r="B317" s="20" t="str">
        <f>'INF GERAIS'!B317&amp;IFERROR(IF(INDEX(APOIO!$A$5:$A$50,MATCH('INF GERAIS'!N317,APOIO!$B$5:$B$50,0))="NÃO",APOIO!$A$2&amp;"NÃO VÁLIDO",""),"")</f>
        <v>2014.0301</v>
      </c>
      <c r="C317" s="20" t="str">
        <f>'INF GERAIS'!C317</f>
        <v>MATA SUL</v>
      </c>
      <c r="D317" s="20" t="str">
        <f>'INF GERAIS'!D317</f>
        <v>QUIPAPÁ</v>
      </c>
      <c r="E317" s="20" t="str">
        <f>'INF GERAIS'!E317</f>
        <v>CONSTRUÇÃO DE UMA PRAÇA PÚBLICA</v>
      </c>
      <c r="F317" s="20"/>
      <c r="G317" s="20"/>
      <c r="H317" s="20"/>
      <c r="I317" s="20"/>
      <c r="J317" s="1971" t="s">
        <v>172</v>
      </c>
      <c r="K317" s="13">
        <v>1302</v>
      </c>
    </row>
    <row r="318" spans="2:11" ht="50.15" customHeight="1" x14ac:dyDescent="0.35">
      <c r="B318" s="20" t="str">
        <f>'INF GERAIS'!B318&amp;IFERROR(IF(INDEX(APOIO!$A$5:$A$50,MATCH('INF GERAIS'!N318,APOIO!$B$5:$B$50,0))="NÃO",APOIO!$A$2&amp;"NÃO VÁLIDO",""),"")</f>
        <v>2014.0302</v>
      </c>
      <c r="C318" s="20" t="str">
        <f>'INF GERAIS'!C318</f>
        <v>SERTÃO DO PAJEÚ</v>
      </c>
      <c r="D318" s="20" t="str">
        <f>'INF GERAIS'!D318</f>
        <v>QUIXABA</v>
      </c>
      <c r="E318" s="20" t="str">
        <f>'INF GERAIS'!E318</f>
        <v>CONSTRUÇÃO DE PAVIMENTAÇÃO EM PARALELEPÍPEDOS</v>
      </c>
      <c r="F318" s="20"/>
      <c r="G318" s="20"/>
      <c r="H318" s="20"/>
      <c r="I318" s="20"/>
      <c r="J318" s="1971" t="s">
        <v>172</v>
      </c>
      <c r="K318" s="13">
        <v>1311</v>
      </c>
    </row>
    <row r="319" spans="2:11" ht="50.15" customHeight="1" x14ac:dyDescent="0.35">
      <c r="B319" s="20" t="str">
        <f>'INF GERAIS'!B319&amp;IFERROR(IF(INDEX(APOIO!$A$5:$A$50,MATCH('INF GERAIS'!N319,APOIO!$B$5:$B$50,0))="NÃO",APOIO!$A$2&amp;"NÃO VÁLIDO",""),"")</f>
        <v>2014.0303</v>
      </c>
      <c r="C319" s="20" t="str">
        <f>'INF GERAIS'!C319</f>
        <v>METROPOLITANA</v>
      </c>
      <c r="D319" s="20" t="str">
        <f>'INF GERAIS'!D319</f>
        <v>RECIFE</v>
      </c>
      <c r="E319" s="20" t="str">
        <f>'INF GERAIS'!E319</f>
        <v>REQUALIFICAÇÃO DAS MARGENS DO CANAL DO ARRUDA EM RECIFE - PE</v>
      </c>
      <c r="F319" s="20"/>
      <c r="G319" s="20"/>
      <c r="H319" s="20"/>
      <c r="I319" s="20"/>
      <c r="J319" s="1971" t="s">
        <v>172</v>
      </c>
      <c r="K319" s="13">
        <v>11</v>
      </c>
    </row>
    <row r="320" spans="2:11" s="226" customFormat="1" ht="50.15" customHeight="1" x14ac:dyDescent="0.35">
      <c r="B320" s="226" t="str">
        <f>'INF GERAIS'!B320&amp;IFERROR(IF(INDEX(APOIO!$A$5:$A$50,MATCH('INF GERAIS'!N320,APOIO!$B$5:$B$50,0))="NÃO",APOIO!$A$2&amp;"NÃO VÁLIDO",""),"")</f>
        <v>2014.0430</v>
      </c>
      <c r="C320" s="226" t="str">
        <f>'INF GERAIS'!C320</f>
        <v>METROPOLITANA</v>
      </c>
      <c r="D320" s="226" t="str">
        <f>'INF GERAIS'!D320</f>
        <v>RECIFE</v>
      </c>
      <c r="E320" s="226" t="str">
        <f>'INF GERAIS'!E320</f>
        <v>CENTRO COMUNITÁRIO DA PAZ - COMPAZ I</v>
      </c>
      <c r="J320" s="1971" t="s">
        <v>172</v>
      </c>
      <c r="K320" s="13"/>
    </row>
    <row r="321" spans="2:11" s="488" customFormat="1" ht="50.15" customHeight="1" x14ac:dyDescent="0.35">
      <c r="B321" s="488" t="str">
        <f>'INF GERAIS'!B321&amp;IFERROR(IF(INDEX(APOIO!$A$5:$A$50,MATCH('INF GERAIS'!N321,APOIO!$B$5:$B$50,0))="NÃO",APOIO!$A$2&amp;"NÃO VÁLIDO",""),"")</f>
        <v>2014.0431</v>
      </c>
      <c r="C321" s="488" t="str">
        <f>'INF GERAIS'!C321</f>
        <v>METROPOLITANA</v>
      </c>
      <c r="D321" s="488" t="str">
        <f>'INF GERAIS'!D321</f>
        <v>RECIFE</v>
      </c>
      <c r="E321" s="488" t="str">
        <f>'INF GERAIS'!E321</f>
        <v>RECUPERAÇÃO DE PRAÇAS, PARQUES, REFÚGIOS, ESCADARIAS, PASSARELAS, PASSEIOS, VIAS NÃO PAVIMENTADAS E PAVIMENTO FLEXÍVEL</v>
      </c>
      <c r="J321" s="1971" t="s">
        <v>172</v>
      </c>
      <c r="K321" s="13"/>
    </row>
    <row r="322" spans="2:11" ht="50.15" customHeight="1" x14ac:dyDescent="0.35">
      <c r="B322" s="20" t="str">
        <f>'INF GERAIS'!B322&amp;IFERROR(IF(INDEX(APOIO!$A$5:$A$50,MATCH('INF GERAIS'!N322,APOIO!$B$5:$B$50,0))="NÃO",APOIO!$A$2&amp;"NÃO VÁLIDO",""),"")</f>
        <v>2014.0304</v>
      </c>
      <c r="C322" s="20" t="str">
        <f>'INF GERAIS'!C322</f>
        <v>AGRESTE CENTRAL</v>
      </c>
      <c r="D322" s="20" t="str">
        <f>'INF GERAIS'!D322</f>
        <v>RIACHO DAS ALMAS</v>
      </c>
      <c r="E322" s="20" t="str">
        <f>'INF GERAIS'!E322</f>
        <v>PAVIMENTAÇÃO EM PEDRA GRANÍTICA EM DIVERSAS RUAS</v>
      </c>
      <c r="F322" s="20"/>
      <c r="G322" s="20"/>
      <c r="H322" s="20"/>
      <c r="I322" s="20"/>
      <c r="J322" s="1971" t="s">
        <v>172</v>
      </c>
      <c r="K322" s="13">
        <v>1321</v>
      </c>
    </row>
    <row r="323" spans="2:11" ht="50.15" customHeight="1" x14ac:dyDescent="0.35">
      <c r="B323" s="20" t="str">
        <f>'INF GERAIS'!B323&amp;IFERROR(IF(INDEX(APOIO!$A$5:$A$50,MATCH('INF GERAIS'!N323,APOIO!$B$5:$B$50,0))="NÃO",APOIO!$A$2&amp;"NÃO VÁLIDO",""),"")</f>
        <v>2014.0305</v>
      </c>
      <c r="C323" s="20" t="str">
        <f>'INF GERAIS'!C323</f>
        <v>MATA SUL</v>
      </c>
      <c r="D323" s="20" t="str">
        <f>'INF GERAIS'!D323</f>
        <v>RIBEIRÃO</v>
      </c>
      <c r="E323" s="20" t="str">
        <f>'INF GERAIS'!E323</f>
        <v xml:space="preserve">REFORMA E ADEQUAÇÃO DE PRAÇAS </v>
      </c>
      <c r="F323" s="20"/>
      <c r="G323" s="20"/>
      <c r="H323" s="20"/>
      <c r="I323" s="20"/>
      <c r="J323" s="1971" t="s">
        <v>172</v>
      </c>
      <c r="K323" s="13">
        <v>1331</v>
      </c>
    </row>
    <row r="324" spans="2:11" ht="50.15" customHeight="1" x14ac:dyDescent="0.35">
      <c r="B324" s="20" t="str">
        <f>'INF GERAIS'!B324&amp;IFERROR(IF(INDEX(APOIO!$A$5:$A$50,MATCH('INF GERAIS'!N324,APOIO!$B$5:$B$50,0))="NÃO",APOIO!$A$2&amp;"NÃO VÁLIDO",""),"")</f>
        <v>2014.0306</v>
      </c>
      <c r="C324" s="20" t="str">
        <f>'INF GERAIS'!C324</f>
        <v>MATA SUL</v>
      </c>
      <c r="D324" s="20" t="str">
        <f>'INF GERAIS'!D324</f>
        <v>RIBEIRÃO</v>
      </c>
      <c r="E324" s="20" t="str">
        <f>'INF GERAIS'!E324</f>
        <v>PAVIMENTAÇÃO EM PARALELEPIPEDO EM DIVERSAS RUAS DO MUNICÍPIO</v>
      </c>
      <c r="F324" s="20"/>
      <c r="G324" s="20"/>
      <c r="H324" s="20"/>
      <c r="I324" s="20"/>
      <c r="J324" s="1971" t="s">
        <v>172</v>
      </c>
      <c r="K324" s="13">
        <v>1332</v>
      </c>
    </row>
    <row r="325" spans="2:11" ht="50.15" customHeight="1" x14ac:dyDescent="0.35">
      <c r="B325" s="20" t="str">
        <f>'INF GERAIS'!B325&amp;IFERROR(IF(INDEX(APOIO!$A$5:$A$50,MATCH('INF GERAIS'!N325,APOIO!$B$5:$B$50,0))="NÃO",APOIO!$A$2&amp;"NÃO VÁLIDO",""),"")</f>
        <v>2014.0307</v>
      </c>
      <c r="C325" s="20" t="str">
        <f>'INF GERAIS'!C325</f>
        <v>MATA SUL</v>
      </c>
      <c r="D325" s="20" t="str">
        <f>'INF GERAIS'!D325</f>
        <v>RIBEIRÃO</v>
      </c>
      <c r="E325" s="20" t="str">
        <f>'INF GERAIS'!E325</f>
        <v>PAVIMENTAÇÃO EM PARALELEPIPEDO EM DIVERSAS RUAS DO MUNICÍPIO</v>
      </c>
      <c r="F325" s="20"/>
      <c r="G325" s="20"/>
      <c r="H325" s="20"/>
      <c r="I325" s="20"/>
      <c r="J325" s="1971" t="s">
        <v>172</v>
      </c>
      <c r="K325" s="13">
        <v>1333</v>
      </c>
    </row>
    <row r="326" spans="2:11" ht="50.15" customHeight="1" x14ac:dyDescent="0.35">
      <c r="B326" s="20" t="str">
        <f>'INF GERAIS'!B326&amp;IFERROR(IF(INDEX(APOIO!$A$5:$A$50,MATCH('INF GERAIS'!N326,APOIO!$B$5:$B$50,0))="NÃO",APOIO!$A$2&amp;"NÃO VÁLIDO",""),"")</f>
        <v>2014.0308</v>
      </c>
      <c r="C326" s="20" t="str">
        <f>'INF GERAIS'!C326</f>
        <v>MATA SUL</v>
      </c>
      <c r="D326" s="20" t="str">
        <f>'INF GERAIS'!D326</f>
        <v>RIBEIRÃO</v>
      </c>
      <c r="E326" s="20" t="str">
        <f>'INF GERAIS'!E326</f>
        <v xml:space="preserve">REFORMA E ADEQUAÇÃO DO MERCADO PÚBLICO DE RIBEIRÃO PARA CRIAÇÃO DO CENTRO ADMINISTRATIVO DA PREFEITURA </v>
      </c>
      <c r="F326" s="20"/>
      <c r="G326" s="20"/>
      <c r="H326" s="20"/>
      <c r="I326" s="20"/>
      <c r="J326" s="1971" t="s">
        <v>172</v>
      </c>
      <c r="K326" s="13">
        <v>1334</v>
      </c>
    </row>
    <row r="327" spans="2:11" ht="50.15" customHeight="1" x14ac:dyDescent="0.35">
      <c r="B327" s="20" t="str">
        <f>'INF GERAIS'!B327&amp;IFERROR(IF(INDEX(APOIO!$A$5:$A$50,MATCH('INF GERAIS'!N327,APOIO!$B$5:$B$50,0))="NÃO",APOIO!$A$2&amp;"NÃO VÁLIDO",""),"")</f>
        <v>2014.0309</v>
      </c>
      <c r="C327" s="20" t="str">
        <f>'INF GERAIS'!C327</f>
        <v>MATA SUL</v>
      </c>
      <c r="D327" s="20" t="str">
        <f>'INF GERAIS'!D327</f>
        <v>RIBEIRÃO</v>
      </c>
      <c r="E327" s="20" t="str">
        <f>'INF GERAIS'!E327</f>
        <v>PAVIMENTAÇÃO EM PARALELEPIPEDO EM DIVERSAS RUAS DO MUNICÍPIO</v>
      </c>
      <c r="F327" s="20"/>
      <c r="G327" s="20"/>
      <c r="H327" s="20"/>
      <c r="I327" s="20"/>
      <c r="J327" s="1971" t="s">
        <v>172</v>
      </c>
      <c r="K327" s="13">
        <v>1335</v>
      </c>
    </row>
    <row r="328" spans="2:11" ht="50.15" customHeight="1" x14ac:dyDescent="0.35">
      <c r="B328" s="20" t="str">
        <f>'INF GERAIS'!B328&amp;IFERROR(IF(INDEX(APOIO!$A$5:$A$50,MATCH('INF GERAIS'!N328,APOIO!$B$5:$B$50,0))="NÃO",APOIO!$A$2&amp;"NÃO VÁLIDO",""),"")</f>
        <v>2014.0310</v>
      </c>
      <c r="C328" s="20" t="str">
        <f>'INF GERAIS'!C328</f>
        <v>MATA SUL</v>
      </c>
      <c r="D328" s="20" t="str">
        <f>'INF GERAIS'!D328</f>
        <v>RIO FORMOSO</v>
      </c>
      <c r="E328" s="20" t="str">
        <f>'INF GERAIS'!E328</f>
        <v>PROJETO DE REQUALIFICAÇÃO DA PRAÇA AGAMENOM MAGALHÃES</v>
      </c>
      <c r="F328" s="20"/>
      <c r="G328" s="20"/>
      <c r="H328" s="20"/>
      <c r="I328" s="20"/>
      <c r="J328" s="1971" t="s">
        <v>172</v>
      </c>
      <c r="K328" s="13">
        <v>1341</v>
      </c>
    </row>
    <row r="329" spans="2:11" ht="50.15" customHeight="1" x14ac:dyDescent="0.35">
      <c r="B329" s="20" t="str">
        <f>'INF GERAIS'!B329&amp;IFERROR(IF(INDEX(APOIO!$A$5:$A$50,MATCH('INF GERAIS'!N329,APOIO!$B$5:$B$50,0))="NÃO",APOIO!$A$2&amp;"NÃO VÁLIDO",""),"")</f>
        <v>2014.0311
NÃO VÁLIDO</v>
      </c>
      <c r="C329" s="20" t="str">
        <f>'INF GERAIS'!C329</f>
        <v>MATA SUL</v>
      </c>
      <c r="D329" s="20" t="str">
        <f>'INF GERAIS'!D329</f>
        <v>RIO FORMOSO</v>
      </c>
      <c r="E329" s="20" t="str">
        <f>'INF GERAIS'!E329</f>
        <v>PROJETO DE DRENAGEM EM RUA PROJETADA NO BAIRRO ABÍLIO ARRUDA</v>
      </c>
      <c r="F329" s="20"/>
      <c r="G329" s="20"/>
      <c r="H329" s="20"/>
      <c r="I329" s="20"/>
      <c r="J329" s="1043" t="s">
        <v>177</v>
      </c>
      <c r="K329" s="13">
        <v>1342</v>
      </c>
    </row>
    <row r="330" spans="2:11" ht="50.15" customHeight="1" x14ac:dyDescent="0.35">
      <c r="B330" s="20" t="str">
        <f>'INF GERAIS'!B330&amp;IFERROR(IF(INDEX(APOIO!$A$5:$A$50,MATCH('INF GERAIS'!N330,APOIO!$B$5:$B$50,0))="NÃO",APOIO!$A$2&amp;"NÃO VÁLIDO",""),"")</f>
        <v>2014.0312</v>
      </c>
      <c r="C330" s="20" t="str">
        <f>'INF GERAIS'!C330</f>
        <v>MATA SUL</v>
      </c>
      <c r="D330" s="20" t="str">
        <f>'INF GERAIS'!D330</f>
        <v>RIO FORMOSO</v>
      </c>
      <c r="E330" s="20" t="str">
        <f>'INF GERAIS'!E330</f>
        <v>PROJETO DE CALÇAMENTO DA RUA DE ACESSO A PRAIA DA PEDRA</v>
      </c>
      <c r="F330" s="20"/>
      <c r="G330" s="20"/>
      <c r="H330" s="20"/>
      <c r="I330" s="20"/>
      <c r="J330" s="1971" t="s">
        <v>172</v>
      </c>
      <c r="K330" s="13">
        <v>1343</v>
      </c>
    </row>
    <row r="331" spans="2:11" ht="50.15" customHeight="1" x14ac:dyDescent="0.35">
      <c r="B331" s="20" t="str">
        <f>'INF GERAIS'!B331&amp;IFERROR(IF(INDEX(APOIO!$A$5:$A$50,MATCH('INF GERAIS'!N331,APOIO!$B$5:$B$50,0))="NÃO",APOIO!$A$2&amp;"NÃO VÁLIDO",""),"")</f>
        <v>2014.0313</v>
      </c>
      <c r="C331" s="20" t="str">
        <f>'INF GERAIS'!C331</f>
        <v>MATA SUL</v>
      </c>
      <c r="D331" s="20" t="str">
        <f>'INF GERAIS'!D331</f>
        <v>RIO FORMOSO</v>
      </c>
      <c r="E331" s="20" t="str">
        <f>'INF GERAIS'!E331</f>
        <v>PROJETO DE CALÇAMENTO DE RUA PROJETADA NO BAIRRO SANTA EDWIRGENS</v>
      </c>
      <c r="F331" s="20"/>
      <c r="G331" s="20"/>
      <c r="H331" s="20"/>
      <c r="I331" s="20"/>
      <c r="J331" s="1971" t="s">
        <v>172</v>
      </c>
      <c r="K331" s="13">
        <v>1344</v>
      </c>
    </row>
    <row r="332" spans="2:11" ht="50.15" customHeight="1" x14ac:dyDescent="0.35">
      <c r="B332" s="20" t="str">
        <f>'INF GERAIS'!B332&amp;IFERROR(IF(INDEX(APOIO!$A$5:$A$50,MATCH('INF GERAIS'!N332,APOIO!$B$5:$B$50,0))="NÃO",APOIO!$A$2&amp;"NÃO VÁLIDO",""),"")</f>
        <v>2014.0314</v>
      </c>
      <c r="C332" s="20" t="str">
        <f>'INF GERAIS'!C332</f>
        <v>MATA SUL</v>
      </c>
      <c r="D332" s="20" t="str">
        <f>'INF GERAIS'!D332</f>
        <v>RIO FORMOSO</v>
      </c>
      <c r="E332" s="20" t="str">
        <f>'INF GERAIS'!E332</f>
        <v>PROJETO DE CALÇAMENTO DE RUA DA REFINARIA NO DISTRITO DE CUCAÚ</v>
      </c>
      <c r="F332" s="20"/>
      <c r="G332" s="20"/>
      <c r="H332" s="20"/>
      <c r="I332" s="20"/>
      <c r="J332" s="1971" t="s">
        <v>172</v>
      </c>
      <c r="K332" s="13">
        <v>1345</v>
      </c>
    </row>
    <row r="333" spans="2:11" s="1002" customFormat="1" ht="50.15" customHeight="1" x14ac:dyDescent="0.35">
      <c r="B333" s="1002" t="str">
        <f>'INF GERAIS'!B333&amp;IFERROR(IF(INDEX(APOIO!$A$5:$A$50,MATCH('INF GERAIS'!N333,APOIO!$B$5:$B$50,0))="NÃO",APOIO!$A$2&amp;"NÃO VÁLIDO",""),"")</f>
        <v>2014.0435</v>
      </c>
      <c r="C333" s="1002" t="str">
        <f>'INF GERAIS'!C333</f>
        <v>MATA SUL</v>
      </c>
      <c r="D333" s="1002" t="str">
        <f>'INF GERAIS'!D333</f>
        <v>RIO FORMOSO</v>
      </c>
      <c r="E333" s="1002" t="str">
        <f>'INF GERAIS'!E333</f>
        <v>PAVIMENTAÇÃO EM PARALELEPÍPEDOS GRANÍTICOS( DISTRITO DE CONCEIÇÃO)</v>
      </c>
      <c r="J333" s="1043" t="s">
        <v>172</v>
      </c>
      <c r="K333" s="13"/>
    </row>
    <row r="334" spans="2:11" s="1002" customFormat="1" ht="50.15" customHeight="1" x14ac:dyDescent="0.35">
      <c r="B334" s="1002" t="str">
        <f>'INF GERAIS'!B334&amp;IFERROR(IF(INDEX(APOIO!$A$5:$A$50,MATCH('INF GERAIS'!N334,APOIO!$B$5:$B$50,0))="NÃO",APOIO!$A$2&amp;"NÃO VÁLIDO",""),"")</f>
        <v>2014.0436</v>
      </c>
      <c r="C334" s="1002" t="str">
        <f>'INF GERAIS'!C334</f>
        <v>MATA SUL</v>
      </c>
      <c r="D334" s="1002" t="str">
        <f>'INF GERAIS'!D334</f>
        <v>RIO FORMOSO</v>
      </c>
      <c r="E334" s="1002" t="str">
        <f>'INF GERAIS'!E334</f>
        <v>CONSTRUÇÃO DE MURO DE ARRIMO - OLHO D ÁGUA II</v>
      </c>
      <c r="J334" s="1043" t="s">
        <v>172</v>
      </c>
      <c r="K334" s="13"/>
    </row>
    <row r="335" spans="2:11" s="1002" customFormat="1" ht="50.15" customHeight="1" x14ac:dyDescent="0.35">
      <c r="B335" s="1002" t="str">
        <f>'INF GERAIS'!B335&amp;IFERROR(IF(INDEX(APOIO!$A$5:$A$50,MATCH('INF GERAIS'!N335,APOIO!$B$5:$B$50,0))="NÃO",APOIO!$A$2&amp;"NÃO VÁLIDO",""),"")</f>
        <v>2014.0437</v>
      </c>
      <c r="C335" s="1002" t="str">
        <f>'INF GERAIS'!C335</f>
        <v>MATA SUL</v>
      </c>
      <c r="D335" s="1002" t="str">
        <f>'INF GERAIS'!D335</f>
        <v>RIO FORMOSO</v>
      </c>
      <c r="E335" s="1002" t="str">
        <f>'INF GERAIS'!E335</f>
        <v>CONSTRUÇÃO DE PONTILHÃO NO ACESSO AO DISTRITO DE CONCEIÇÃO</v>
      </c>
      <c r="J335" s="1043" t="s">
        <v>172</v>
      </c>
      <c r="K335" s="13"/>
    </row>
    <row r="336" spans="2:11" ht="50.15" customHeight="1" x14ac:dyDescent="0.35">
      <c r="B336" s="20" t="str">
        <f>'INF GERAIS'!B336&amp;IFERROR(IF(INDEX(APOIO!$A$5:$A$50,MATCH('INF GERAIS'!N336,APOIO!$B$5:$B$50,0))="NÃO",APOIO!$A$2&amp;"NÃO VÁLIDO",""),"")</f>
        <v>2014.0315</v>
      </c>
      <c r="C336" s="20" t="str">
        <f>'INF GERAIS'!C336</f>
        <v>AGRESTE CENTRAL</v>
      </c>
      <c r="D336" s="20" t="str">
        <f>'INF GERAIS'!D336</f>
        <v>SAIRÉ</v>
      </c>
      <c r="E336" s="20" t="str">
        <f>'INF GERAIS'!E336</f>
        <v>CONSTRUÇÃO DE PASSAGEM MOLHADA E PAVIMENTAÇÃO EM PARALELEPÍPEDOS DA VIA DE ACESSO AO LOTEAMENTO ASA BRANCA DO MUNICÍPIO DE SAIRÉ - PE (TRECHO 1)</v>
      </c>
      <c r="F336" s="20"/>
      <c r="G336" s="20"/>
      <c r="H336" s="20"/>
      <c r="I336" s="20"/>
      <c r="J336" s="1971" t="s">
        <v>5724</v>
      </c>
      <c r="K336" s="13">
        <v>1831</v>
      </c>
    </row>
    <row r="337" spans="2:11" ht="50.15" customHeight="1" x14ac:dyDescent="0.35">
      <c r="B337" s="20" t="str">
        <f>'INF GERAIS'!B337&amp;IFERROR(IF(INDEX(APOIO!$A$5:$A$50,MATCH('INF GERAIS'!N337,APOIO!$B$5:$B$50,0))="NÃO",APOIO!$A$2&amp;"NÃO VÁLIDO",""),"")</f>
        <v>2014.0316</v>
      </c>
      <c r="C337" s="20" t="str">
        <f>'INF GERAIS'!C337</f>
        <v>AGRESTE CENTRAL</v>
      </c>
      <c r="D337" s="20" t="str">
        <f>'INF GERAIS'!D337</f>
        <v>SAIRÉ</v>
      </c>
      <c r="E337" s="20" t="str">
        <f>'INF GERAIS'!E337</f>
        <v>URBANIZAÇÃO E CONSTRUÇÃO DO PORTAL DE ENTRADA A CIDADE E ILUMINAÇÃO DE ACESSO DO PORTAL AO CENTRO</v>
      </c>
      <c r="F337" s="20"/>
      <c r="G337" s="20"/>
      <c r="H337" s="20"/>
      <c r="I337" s="20"/>
      <c r="J337" s="1971" t="s">
        <v>172</v>
      </c>
      <c r="K337" s="13">
        <v>1832</v>
      </c>
    </row>
    <row r="338" spans="2:11" ht="50.15" customHeight="1" x14ac:dyDescent="0.35">
      <c r="B338" s="20" t="str">
        <f>'INF GERAIS'!B338&amp;IFERROR(IF(INDEX(APOIO!$A$5:$A$50,MATCH('INF GERAIS'!N338,APOIO!$B$5:$B$50,0))="NÃO",APOIO!$A$2&amp;"NÃO VÁLIDO",""),"")</f>
        <v>2014.0317</v>
      </c>
      <c r="C338" s="20" t="str">
        <f>'INF GERAIS'!C338</f>
        <v>AGRESTE SETENTRIONAL</v>
      </c>
      <c r="D338" s="20" t="str">
        <f>'INF GERAIS'!D338</f>
        <v>SALGADINHO</v>
      </c>
      <c r="E338" s="20" t="str">
        <f>'INF GERAIS'!E338</f>
        <v>PAVIMENTAÇÃO EM PARALELEPÍPEDOS GRANÍTICOS E SINALIZAÇÃO DAS RUAS PROJETADAS A, B, C, D, E, F, G H, I, J, L E M NO BAIRRO FREI GALVÃO</v>
      </c>
      <c r="F338" s="20"/>
      <c r="G338" s="20"/>
      <c r="H338" s="20"/>
      <c r="I338" s="20"/>
      <c r="J338" s="1971" t="s">
        <v>172</v>
      </c>
      <c r="K338" s="13">
        <v>1351</v>
      </c>
    </row>
    <row r="339" spans="2:11" ht="50.15" customHeight="1" x14ac:dyDescent="0.35">
      <c r="B339" s="20" t="str">
        <f>'INF GERAIS'!B339&amp;IFERROR(IF(INDEX(APOIO!$A$5:$A$50,MATCH('INF GERAIS'!N339,APOIO!$B$5:$B$50,0))="NÃO",APOIO!$A$2&amp;"NÃO VÁLIDO",""),"")</f>
        <v>2014.0318</v>
      </c>
      <c r="C339" s="20" t="str">
        <f>'INF GERAIS'!C339</f>
        <v>AGRESTE SETENTRIONAL</v>
      </c>
      <c r="D339" s="20" t="str">
        <f>'INF GERAIS'!D339</f>
        <v>SALGADINHO</v>
      </c>
      <c r="E339" s="20" t="str">
        <f>'INF GERAIS'!E339</f>
        <v>REQUALIFICAÇÃO DA PRAÇA CENTRAL E CONSTRUÇÃO DE PAVIMENTAÇÃO EM PARALELEPIPEDOS GRANÍTICOS NA RUA DE ACESSO DO SÍTIO SOBRADINHO</v>
      </c>
      <c r="F339" s="20"/>
      <c r="G339" s="20"/>
      <c r="H339" s="20"/>
      <c r="I339" s="20"/>
      <c r="J339" s="1971" t="s">
        <v>172</v>
      </c>
      <c r="K339" s="13">
        <v>1352</v>
      </c>
    </row>
    <row r="340" spans="2:11" ht="50.15" customHeight="1" x14ac:dyDescent="0.35">
      <c r="B340" s="20" t="str">
        <f>'INF GERAIS'!B340&amp;IFERROR(IF(INDEX(APOIO!$A$5:$A$50,MATCH('INF GERAIS'!N340,APOIO!$B$5:$B$50,0))="NÃO",APOIO!$A$2&amp;"NÃO VÁLIDO",""),"")</f>
        <v>2014.0319</v>
      </c>
      <c r="C340" s="20" t="str">
        <f>'INF GERAIS'!C340</f>
        <v>SERTÃO CENTRAL</v>
      </c>
      <c r="D340" s="20" t="str">
        <f>'INF GERAIS'!D340</f>
        <v>SALGUEIRO</v>
      </c>
      <c r="E340" s="20" t="str">
        <f>'INF GERAIS'!E340</f>
        <v>RECAPEAMENTO ASFÁLTICO (CBUQ) EM RUAS PAVIMENTADAS COM PARALELEPÍPEDOS</v>
      </c>
      <c r="F340" s="20"/>
      <c r="G340" s="20"/>
      <c r="H340" s="20"/>
      <c r="I340" s="20"/>
      <c r="J340" s="1971" t="s">
        <v>844</v>
      </c>
      <c r="K340" s="13">
        <v>1362</v>
      </c>
    </row>
    <row r="341" spans="2:11" ht="50.15" customHeight="1" x14ac:dyDescent="0.35">
      <c r="B341" s="20" t="str">
        <f>'INF GERAIS'!B341&amp;IFERROR(IF(INDEX(APOIO!$A$5:$A$50,MATCH('INF GERAIS'!N341,APOIO!$B$5:$B$50,0))="NÃO",APOIO!$A$2&amp;"NÃO VÁLIDO",""),"")</f>
        <v>2014.0320</v>
      </c>
      <c r="C341" s="20" t="str">
        <f>'INF GERAIS'!C341</f>
        <v>SERTÃO CENTRAL</v>
      </c>
      <c r="D341" s="20" t="str">
        <f>'INF GERAIS'!D341</f>
        <v>SALGUEIRO</v>
      </c>
      <c r="E341" s="20" t="str">
        <f>'INF GERAIS'!E341</f>
        <v>RECAPEMENTO DE RUAS ASFALTADAS NO MUNICIPIO</v>
      </c>
      <c r="F341" s="20"/>
      <c r="G341" s="20"/>
      <c r="H341" s="20"/>
      <c r="I341" s="20"/>
      <c r="J341" s="1971" t="s">
        <v>844</v>
      </c>
      <c r="K341" s="13">
        <v>1361</v>
      </c>
    </row>
    <row r="342" spans="2:11" ht="50.15" customHeight="1" x14ac:dyDescent="0.35">
      <c r="B342" s="20" t="str">
        <f>'INF GERAIS'!B342&amp;IFERROR(IF(INDEX(APOIO!$A$5:$A$50,MATCH('INF GERAIS'!N342,APOIO!$B$5:$B$50,0))="NÃO",APOIO!$A$2&amp;"NÃO VÁLIDO",""),"")</f>
        <v>2014.0321</v>
      </c>
      <c r="C342" s="20" t="str">
        <f>'INF GERAIS'!C342</f>
        <v>AGRESTE MERIDIONAL</v>
      </c>
      <c r="D342" s="20" t="str">
        <f>'INF GERAIS'!D342</f>
        <v>SALOÁ</v>
      </c>
      <c r="E342" s="20" t="str">
        <f>'INF GERAIS'!E342</f>
        <v>PISTA DE COOPER  COM IMPLANTAÇÃO DE ILUMINAÇÃO</v>
      </c>
      <c r="F342" s="20"/>
      <c r="G342" s="20"/>
      <c r="H342" s="20"/>
      <c r="I342" s="20"/>
      <c r="J342" s="1971" t="s">
        <v>172</v>
      </c>
      <c r="K342" s="13">
        <v>1371</v>
      </c>
    </row>
    <row r="343" spans="2:11" ht="50.15" customHeight="1" x14ac:dyDescent="0.35">
      <c r="B343" s="20" t="str">
        <f>'INF GERAIS'!B343&amp;IFERROR(IF(INDEX(APOIO!$A$5:$A$50,MATCH('INF GERAIS'!N343,APOIO!$B$5:$B$50,0))="NÃO",APOIO!$A$2&amp;"NÃO VÁLIDO",""),"")</f>
        <v>2014.0322</v>
      </c>
      <c r="C343" s="20" t="str">
        <f>'INF GERAIS'!C343</f>
        <v>AGRESTE MERIDIONAL</v>
      </c>
      <c r="D343" s="20" t="str">
        <f>'INF GERAIS'!D343</f>
        <v>SALOÁ</v>
      </c>
      <c r="E343" s="20" t="str">
        <f>'INF GERAIS'!E343</f>
        <v>REVITALIZAÇÂO DA PRAÇA DO FORUM</v>
      </c>
      <c r="F343" s="20"/>
      <c r="G343" s="20"/>
      <c r="H343" s="20"/>
      <c r="I343" s="20"/>
      <c r="J343" s="1971" t="s">
        <v>172</v>
      </c>
      <c r="K343" s="13">
        <v>1372</v>
      </c>
    </row>
    <row r="344" spans="2:11" ht="50.15" customHeight="1" x14ac:dyDescent="0.35">
      <c r="B344" s="20" t="str">
        <f>'INF GERAIS'!B344&amp;IFERROR(IF(INDEX(APOIO!$A$5:$A$50,MATCH('INF GERAIS'!N344,APOIO!$B$5:$B$50,0))="NÃO",APOIO!$A$2&amp;"NÃO VÁLIDO",""),"")</f>
        <v>2014.0323</v>
      </c>
      <c r="C344" s="20" t="str">
        <f>'INF GERAIS'!C344</f>
        <v>AGRESTE MERIDIONAL</v>
      </c>
      <c r="D344" s="20" t="str">
        <f>'INF GERAIS'!D344</f>
        <v>SALOÁ</v>
      </c>
      <c r="E344" s="20" t="str">
        <f>'INF GERAIS'!E344</f>
        <v>CONSTRUÇÃO DA PRAÇA DO JAQUEIRÃO</v>
      </c>
      <c r="F344" s="20"/>
      <c r="G344" s="20"/>
      <c r="H344" s="20"/>
      <c r="I344" s="20"/>
      <c r="J344" s="1971" t="s">
        <v>172</v>
      </c>
      <c r="K344" s="13">
        <v>1373</v>
      </c>
    </row>
    <row r="345" spans="2:11" ht="50.15" customHeight="1" x14ac:dyDescent="0.35">
      <c r="B345" s="20" t="str">
        <f>'INF GERAIS'!B345&amp;IFERROR(IF(INDEX(APOIO!$A$5:$A$50,MATCH('INF GERAIS'!N345,APOIO!$B$5:$B$50,0))="NÃO",APOIO!$A$2&amp;"NÃO VÁLIDO",""),"")</f>
        <v>2014.0324</v>
      </c>
      <c r="C345" s="20" t="str">
        <f>'INF GERAIS'!C345</f>
        <v>AGRESTE MERIDIONAL</v>
      </c>
      <c r="D345" s="20" t="str">
        <f>'INF GERAIS'!D345</f>
        <v>SALOÁ</v>
      </c>
      <c r="E345" s="20" t="str">
        <f>'INF GERAIS'!E345</f>
        <v>CONSTRUÇÃO DA PRAÇA ANTÔNIO MARÇAL FILHO</v>
      </c>
      <c r="F345" s="20"/>
      <c r="G345" s="20"/>
      <c r="H345" s="20"/>
      <c r="I345" s="20"/>
      <c r="J345" s="1971" t="s">
        <v>172</v>
      </c>
      <c r="K345" s="13">
        <v>1374</v>
      </c>
    </row>
    <row r="346" spans="2:11" ht="50.15" customHeight="1" x14ac:dyDescent="0.35">
      <c r="B346" s="20" t="str">
        <f>'INF GERAIS'!B346&amp;IFERROR(IF(INDEX(APOIO!$A$5:$A$50,MATCH('INF GERAIS'!N346,APOIO!$B$5:$B$50,0))="NÃO",APOIO!$A$2&amp;"NÃO VÁLIDO",""),"")</f>
        <v>2014.0325</v>
      </c>
      <c r="C346" s="20" t="str">
        <f>'INF GERAIS'!C346</f>
        <v>AGRESTE CENTRAL</v>
      </c>
      <c r="D346" s="20" t="str">
        <f>'INF GERAIS'!D346</f>
        <v>SANHARÓ</v>
      </c>
      <c r="E346" s="20" t="str">
        <f>'INF GERAIS'!E346</f>
        <v>CALÇAMENTO EM PEDRA GRANÍTICA DE RUAS DIVERSAS E ACESSOS A DISTRITOS E COMUNIDADES DA ZONA RURAL</v>
      </c>
      <c r="F346" s="20"/>
      <c r="G346" s="20"/>
      <c r="H346" s="20"/>
      <c r="I346" s="20"/>
      <c r="J346" s="1971" t="s">
        <v>172</v>
      </c>
      <c r="K346" s="13">
        <v>1381</v>
      </c>
    </row>
    <row r="347" spans="2:11" ht="50.15" customHeight="1" x14ac:dyDescent="0.35">
      <c r="B347" s="20" t="str">
        <f>'INF GERAIS'!B347&amp;IFERROR(IF(INDEX(APOIO!$A$5:$A$50,MATCH('INF GERAIS'!N347,APOIO!$B$5:$B$50,0))="NÃO",APOIO!$A$2&amp;"NÃO VÁLIDO",""),"")</f>
        <v>2014.0326</v>
      </c>
      <c r="C347" s="20" t="str">
        <f>'INF GERAIS'!C347</f>
        <v>SERTÃO DO ARARIPE</v>
      </c>
      <c r="D347" s="20" t="str">
        <f>'INF GERAIS'!D347</f>
        <v>SANTA CRUZ</v>
      </c>
      <c r="E347" s="20" t="str">
        <f>'INF GERAIS'!E347</f>
        <v>CONCLUSÃO DA CONSTRUÇÃO DO ESTÁDIO MUNICIPAL DE SANTA CRUZ</v>
      </c>
      <c r="F347" s="20"/>
      <c r="G347" s="20"/>
      <c r="H347" s="20"/>
      <c r="I347" s="20"/>
      <c r="J347" s="1971" t="s">
        <v>168</v>
      </c>
      <c r="K347" s="13">
        <v>1391</v>
      </c>
    </row>
    <row r="348" spans="2:11" ht="50.15" customHeight="1" x14ac:dyDescent="0.35">
      <c r="B348" s="20" t="str">
        <f>'INF GERAIS'!B348&amp;IFERROR(IF(INDEX(APOIO!$A$5:$A$50,MATCH('INF GERAIS'!N348,APOIO!$B$5:$B$50,0))="NÃO",APOIO!$A$2&amp;"NÃO VÁLIDO",""),"")</f>
        <v>2014.0327</v>
      </c>
      <c r="C348" s="20" t="str">
        <f>'INF GERAIS'!C348</f>
        <v>SERTÃO DO ARARIPE</v>
      </c>
      <c r="D348" s="20" t="str">
        <f>'INF GERAIS'!D348</f>
        <v>SANTA CRUZ</v>
      </c>
      <c r="E348" s="20" t="str">
        <f>'INF GERAIS'!E348</f>
        <v>IMPLEMENTAÇÃO DE PAVIMENTAÇÃO A BASE DE PARALELEPÍPEDO GRANÍTICO</v>
      </c>
      <c r="F348" s="20"/>
      <c r="G348" s="20"/>
      <c r="H348" s="20"/>
      <c r="I348" s="20"/>
      <c r="J348" s="1971" t="s">
        <v>844</v>
      </c>
      <c r="K348" s="13">
        <v>1392</v>
      </c>
    </row>
    <row r="349" spans="2:11" ht="50.15" customHeight="1" x14ac:dyDescent="0.35">
      <c r="B349" s="20" t="str">
        <f>'INF GERAIS'!B349&amp;IFERROR(IF(INDEX(APOIO!$A$5:$A$50,MATCH('INF GERAIS'!N349,APOIO!$B$5:$B$50,0))="NÃO",APOIO!$A$2&amp;"NÃO VÁLIDO",""),"")</f>
        <v>2014.0328</v>
      </c>
      <c r="C349" s="20" t="str">
        <f>'INF GERAIS'!C349</f>
        <v>SERTÃO DO PAJEÚ</v>
      </c>
      <c r="D349" s="20" t="str">
        <f>'INF GERAIS'!D349</f>
        <v>SANTA CRUZ DA BAIXA VERDE</v>
      </c>
      <c r="E349" s="20" t="str">
        <f>'INF GERAIS'!E349</f>
        <v>REFORMA E AMPLIAÇÃO DA PRAÇA CENTRAL DO DISTRITO DE JATIÚCA</v>
      </c>
      <c r="F349" s="20"/>
      <c r="G349" s="20"/>
      <c r="H349" s="20"/>
      <c r="I349" s="20"/>
      <c r="J349" s="1971" t="s">
        <v>172</v>
      </c>
      <c r="K349" s="13">
        <v>1401</v>
      </c>
    </row>
    <row r="350" spans="2:11" ht="50.15" customHeight="1" x14ac:dyDescent="0.35">
      <c r="B350" s="20" t="str">
        <f>'INF GERAIS'!B350&amp;IFERROR(IF(INDEX(APOIO!$A$5:$A$50,MATCH('INF GERAIS'!N350,APOIO!$B$5:$B$50,0))="NÃO",APOIO!$A$2&amp;"NÃO VÁLIDO",""),"")</f>
        <v>2014.0329</v>
      </c>
      <c r="C350" s="20" t="str">
        <f>'INF GERAIS'!C350</f>
        <v>SERTÃO DO PAJEÚ</v>
      </c>
      <c r="D350" s="20" t="str">
        <f>'INF GERAIS'!D350</f>
        <v>SANTA CRUZ DA BAIXA VERDE</v>
      </c>
      <c r="E350" s="20" t="str">
        <f>'INF GERAIS'!E350</f>
        <v xml:space="preserve">CONSTRUÇÃO DE QUADRA POLIESPORTIVA COBERTA COM VESTIÁRIO E PALCO </v>
      </c>
      <c r="F350" s="20"/>
      <c r="G350" s="20"/>
      <c r="H350" s="20"/>
      <c r="I350" s="20"/>
      <c r="J350" s="1971" t="s">
        <v>168</v>
      </c>
      <c r="K350" s="13">
        <v>1402</v>
      </c>
    </row>
    <row r="351" spans="2:11" ht="50.15" customHeight="1" x14ac:dyDescent="0.35">
      <c r="B351" s="20" t="str">
        <f>'INF GERAIS'!B351&amp;IFERROR(IF(INDEX(APOIO!$A$5:$A$50,MATCH('INF GERAIS'!N351,APOIO!$B$5:$B$50,0))="NÃO",APOIO!$A$2&amp;"NÃO VÁLIDO",""),"")</f>
        <v>2014.0330</v>
      </c>
      <c r="C351" s="20" t="str">
        <f>'INF GERAIS'!C351</f>
        <v>AGRESTE SETENTRIONAL</v>
      </c>
      <c r="D351" s="20" t="str">
        <f>'INF GERAIS'!D351</f>
        <v>SANTA CRUZ DO CAPIBARIBE</v>
      </c>
      <c r="E351" s="20" t="str">
        <f>'INF GERAIS'!E351</f>
        <v>CONSTRUÇÃO DA CENTRAL DE FEIRAS E MERCADOS</v>
      </c>
      <c r="F351" s="20"/>
      <c r="G351" s="20"/>
      <c r="H351" s="20"/>
      <c r="I351" s="20"/>
      <c r="J351" s="1971" t="s">
        <v>161</v>
      </c>
      <c r="K351" s="13">
        <v>1412</v>
      </c>
    </row>
    <row r="352" spans="2:11" ht="50.15" customHeight="1" x14ac:dyDescent="0.35">
      <c r="B352" s="20" t="str">
        <f>'INF GERAIS'!B352&amp;IFERROR(IF(INDEX(APOIO!$A$5:$A$50,MATCH('INF GERAIS'!N352,APOIO!$B$5:$B$50,0))="NÃO",APOIO!$A$2&amp;"NÃO VÁLIDO",""),"")</f>
        <v>2014.0331</v>
      </c>
      <c r="C352" s="20" t="str">
        <f>'INF GERAIS'!C352</f>
        <v>AGRESTE SETENTRIONAL</v>
      </c>
      <c r="D352" s="20" t="str">
        <f>'INF GERAIS'!D352</f>
        <v>SANTA CRUZ DO CAPIBARIBE</v>
      </c>
      <c r="E352" s="20" t="str">
        <f>'INF GERAIS'!E352</f>
        <v>PAVIMENTAÇÃO EM PARALELEPÍPEDO EM DIVERSAS RUAS DO MUNICÍPIO.</v>
      </c>
      <c r="F352" s="20"/>
      <c r="G352" s="20"/>
      <c r="H352" s="20"/>
      <c r="I352" s="20"/>
      <c r="J352" s="1971" t="s">
        <v>172</v>
      </c>
      <c r="K352" s="13">
        <v>1411</v>
      </c>
    </row>
    <row r="353" spans="2:12" ht="50.15" customHeight="1" x14ac:dyDescent="0.35">
      <c r="B353" s="20" t="str">
        <f>'INF GERAIS'!B353&amp;IFERROR(IF(INDEX(APOIO!$A$5:$A$50,MATCH('INF GERAIS'!N353,APOIO!$B$5:$B$50,0))="NÃO",APOIO!$A$2&amp;"NÃO VÁLIDO",""),"")</f>
        <v>2014.0332
NÃO VÁLIDO</v>
      </c>
      <c r="C353" s="20" t="str">
        <f>'INF GERAIS'!C353</f>
        <v>AGRESTE SETENTRIONAL</v>
      </c>
      <c r="D353" s="20" t="str">
        <f>'INF GERAIS'!D353</f>
        <v>SANTA CRUZ DO CAPIBARIBE</v>
      </c>
      <c r="E353" s="20" t="str">
        <f>'INF GERAIS'!E353</f>
        <v>CONSTRUÇÃO DO AMBULATÓRIO ESPECIALIZADO DA MULHER</v>
      </c>
      <c r="F353" s="20"/>
      <c r="G353" s="20"/>
      <c r="H353" s="20"/>
      <c r="I353" s="20"/>
      <c r="J353" s="1971">
        <v>0</v>
      </c>
      <c r="K353" s="13">
        <v>1413</v>
      </c>
    </row>
    <row r="354" spans="2:12" ht="50.15" customHeight="1" x14ac:dyDescent="0.35">
      <c r="B354" s="20" t="str">
        <f>'INF GERAIS'!B354&amp;IFERROR(IF(INDEX(APOIO!$A$5:$A$50,MATCH('INF GERAIS'!N354,APOIO!$B$5:$B$50,0))="NÃO",APOIO!$A$2&amp;"NÃO VÁLIDO",""),"")</f>
        <v>2014.0333</v>
      </c>
      <c r="C354" s="20" t="str">
        <f>'INF GERAIS'!C354</f>
        <v>SERTÃO DO ARARIPE</v>
      </c>
      <c r="D354" s="20" t="str">
        <f>'INF GERAIS'!D354</f>
        <v>SANTA FILOMENA</v>
      </c>
      <c r="E354" s="20" t="str">
        <f>'INF GERAIS'!E354</f>
        <v>PAVIMENTAÇÃO  EM PARALELEPÍPEDO EM  DIVERSAS RUAS</v>
      </c>
      <c r="F354" s="20"/>
      <c r="G354" s="20"/>
      <c r="H354" s="20"/>
      <c r="I354" s="20"/>
      <c r="J354" s="1971" t="s">
        <v>844</v>
      </c>
      <c r="K354" s="13">
        <v>1421</v>
      </c>
    </row>
    <row r="355" spans="2:12" ht="50.15" customHeight="1" x14ac:dyDescent="0.35">
      <c r="B355" s="20" t="str">
        <f>'INF GERAIS'!B355&amp;IFERROR(IF(INDEX(APOIO!$A$5:$A$50,MATCH('INF GERAIS'!N355,APOIO!$B$5:$B$50,0))="NÃO",APOIO!$A$2&amp;"NÃO VÁLIDO",""),"")</f>
        <v>2014.0334</v>
      </c>
      <c r="C355" s="20" t="str">
        <f>'INF GERAIS'!C355</f>
        <v>SERTÃO DO SÃO FRANCISCO</v>
      </c>
      <c r="D355" s="20" t="str">
        <f>'INF GERAIS'!D355</f>
        <v>SANTA MARIA DA BOA VISTA</v>
      </c>
      <c r="E355" s="20" t="str">
        <f>'INF GERAIS'!E355</f>
        <v>RECAPEAMENTO ASFÁLTICO EM DIVERSAS RUAS NA SEDE DO  MUNICÍPIO</v>
      </c>
      <c r="F355" s="20"/>
      <c r="G355" s="20"/>
      <c r="H355" s="20"/>
      <c r="I355" s="20"/>
      <c r="J355" s="1971" t="s">
        <v>844</v>
      </c>
      <c r="K355" s="13">
        <v>1431</v>
      </c>
      <c r="L355" s="746" t="s">
        <v>9499</v>
      </c>
    </row>
    <row r="356" spans="2:12" ht="50.15" customHeight="1" x14ac:dyDescent="0.35">
      <c r="B356" s="20" t="str">
        <f>'INF GERAIS'!B356&amp;IFERROR(IF(INDEX(APOIO!$A$5:$A$50,MATCH('INF GERAIS'!N356,APOIO!$B$5:$B$50,0))="NÃO",APOIO!$A$2&amp;"NÃO VÁLIDO",""),"")</f>
        <v>2014.0335</v>
      </c>
      <c r="C356" s="20" t="str">
        <f>'INF GERAIS'!C356</f>
        <v>SERTÃO DO SÃO FRANCISCO</v>
      </c>
      <c r="D356" s="20" t="str">
        <f>'INF GERAIS'!D356</f>
        <v>SANTA MARIA DA BOA VISTA</v>
      </c>
      <c r="E356" s="20" t="str">
        <f>'INF GERAIS'!E356</f>
        <v>CONSTRUÇÃO DA SALA DO EMPREENDEDOR</v>
      </c>
      <c r="F356" s="20"/>
      <c r="G356" s="20"/>
      <c r="H356" s="20"/>
      <c r="I356" s="20"/>
      <c r="J356" s="1971" t="s">
        <v>172</v>
      </c>
      <c r="K356" s="13">
        <v>1434</v>
      </c>
    </row>
    <row r="357" spans="2:12" ht="50.15" customHeight="1" x14ac:dyDescent="0.35">
      <c r="B357" s="20" t="str">
        <f>'INF GERAIS'!B357&amp;IFERROR(IF(INDEX(APOIO!$A$5:$A$50,MATCH('INF GERAIS'!N357,APOIO!$B$5:$B$50,0))="NÃO",APOIO!$A$2&amp;"NÃO VÁLIDO",""),"")</f>
        <v>2014.0336</v>
      </c>
      <c r="C357" s="20" t="str">
        <f>'INF GERAIS'!C357</f>
        <v>SERTÃO DO SÃO FRANCISCO</v>
      </c>
      <c r="D357" s="20" t="str">
        <f>'INF GERAIS'!D357</f>
        <v>SANTA MARIA DA BOA VISTA</v>
      </c>
      <c r="E357" s="20" t="str">
        <f>'INF GERAIS'!E357</f>
        <v>RECUPERAÇÃO DE ESTRADAS VICINAIS</v>
      </c>
      <c r="F357" s="20"/>
      <c r="G357" s="20"/>
      <c r="H357" s="20"/>
      <c r="I357" s="20"/>
      <c r="J357" s="1971" t="s">
        <v>844</v>
      </c>
      <c r="K357" s="13">
        <v>1432</v>
      </c>
    </row>
    <row r="358" spans="2:12" ht="50.15" customHeight="1" x14ac:dyDescent="0.35">
      <c r="B358" s="20" t="str">
        <f>'INF GERAIS'!B358&amp;IFERROR(IF(INDEX(APOIO!$A$5:$A$50,MATCH('INF GERAIS'!N358,APOIO!$B$5:$B$50,0))="NÃO",APOIO!$A$2&amp;"NÃO VÁLIDO",""),"")</f>
        <v>2014.0337</v>
      </c>
      <c r="C358" s="20" t="str">
        <f>'INF GERAIS'!C358</f>
        <v>SERTÃO DO SÃO FRANCISCO</v>
      </c>
      <c r="D358" s="20" t="str">
        <f>'INF GERAIS'!D358</f>
        <v>SANTA MARIA DA BOA VISTA</v>
      </c>
      <c r="E358" s="20" t="str">
        <f>'INF GERAIS'!E358</f>
        <v>RECUPERAÇÃO DE PRÉDIO PARA INSTALAÇÃO DE UNIDADE DO SAMU</v>
      </c>
      <c r="F358" s="20"/>
      <c r="G358" s="20"/>
      <c r="H358" s="20"/>
      <c r="I358" s="20"/>
      <c r="J358" s="1971" t="s">
        <v>156</v>
      </c>
      <c r="K358" s="13">
        <v>1433</v>
      </c>
    </row>
    <row r="359" spans="2:12" ht="50.15" customHeight="1" x14ac:dyDescent="0.35">
      <c r="B359" s="20" t="str">
        <f>'INF GERAIS'!B359&amp;IFERROR(IF(INDEX(APOIO!$A$5:$A$50,MATCH('INF GERAIS'!N359,APOIO!$B$5:$B$50,0))="NÃO",APOIO!$A$2&amp;"NÃO VÁLIDO",""),"")</f>
        <v>2014.0338</v>
      </c>
      <c r="C359" s="20" t="str">
        <f>'INF GERAIS'!C359</f>
        <v>SERTÃO DO SÃO FRANCISCO</v>
      </c>
      <c r="D359" s="20" t="str">
        <f>'INF GERAIS'!D359</f>
        <v>SANTA MARIA DA BOA VISTA</v>
      </c>
      <c r="E359" s="20" t="str">
        <f>'INF GERAIS'!E359</f>
        <v>ABASTECIMENTO DE ÁGUA 1ª ETAPA</v>
      </c>
      <c r="F359" s="20"/>
      <c r="G359" s="20"/>
      <c r="H359" s="20"/>
      <c r="I359" s="20"/>
      <c r="J359" s="1971" t="s">
        <v>177</v>
      </c>
      <c r="K359" s="13">
        <v>1435</v>
      </c>
    </row>
    <row r="360" spans="2:12" ht="50.15" customHeight="1" x14ac:dyDescent="0.35">
      <c r="B360" s="20" t="str">
        <f>'INF GERAIS'!B360&amp;IFERROR(IF(INDEX(APOIO!$A$5:$A$50,MATCH('INF GERAIS'!N360,APOIO!$B$5:$B$50,0))="NÃO",APOIO!$A$2&amp;"NÃO VÁLIDO",""),"")</f>
        <v>2014.0339</v>
      </c>
      <c r="C360" s="20" t="str">
        <f>'INF GERAIS'!C360</f>
        <v>AGRESTE SETENTRIONAL</v>
      </c>
      <c r="D360" s="20" t="str">
        <f>'INF GERAIS'!D360</f>
        <v>SANTA MARIA DO CAMBUCÁ</v>
      </c>
      <c r="E360" s="20" t="str">
        <f>'INF GERAIS'!E360</f>
        <v>PAVIMENTAÇÃO EM PARALELEPIPEDOS GRANITICOS</v>
      </c>
      <c r="F360" s="20"/>
      <c r="G360" s="20"/>
      <c r="H360" s="20"/>
      <c r="I360" s="20"/>
      <c r="J360" s="1971" t="s">
        <v>844</v>
      </c>
      <c r="K360" s="13">
        <v>1442</v>
      </c>
    </row>
    <row r="361" spans="2:12" ht="50.15" customHeight="1" x14ac:dyDescent="0.35">
      <c r="B361" s="20" t="str">
        <f>'INF GERAIS'!B361&amp;IFERROR(IF(INDEX(APOIO!$A$5:$A$50,MATCH('INF GERAIS'!N361,APOIO!$B$5:$B$50,0))="NÃO",APOIO!$A$2&amp;"NÃO VÁLIDO",""),"")</f>
        <v>2014.0340</v>
      </c>
      <c r="C361" s="20" t="str">
        <f>'INF GERAIS'!C361</f>
        <v>AGRESTE SETENTRIONAL</v>
      </c>
      <c r="D361" s="20" t="str">
        <f>'INF GERAIS'!D361</f>
        <v>SANTA MARIA DO CAMBUCÁ</v>
      </c>
      <c r="E361" s="20" t="str">
        <f>'INF GERAIS'!E361</f>
        <v>CONSTRUÇÃO DE PÓRTICO, PASSEIO COM GUARDA-CORPO E REQUALIFICAÇÃO DE PRAÇAS E CANTEIROS</v>
      </c>
      <c r="F361" s="20"/>
      <c r="G361" s="20"/>
      <c r="H361" s="20"/>
      <c r="I361" s="20"/>
      <c r="J361" s="1971" t="s">
        <v>172</v>
      </c>
      <c r="K361" s="13">
        <v>1441</v>
      </c>
    </row>
    <row r="362" spans="2:12" ht="50.15" customHeight="1" x14ac:dyDescent="0.35">
      <c r="B362" s="20" t="str">
        <f>'INF GERAIS'!B362&amp;IFERROR(IF(INDEX(APOIO!$A$5:$A$50,MATCH('INF GERAIS'!N362,APOIO!$B$5:$B$50,0))="NÃO",APOIO!$A$2&amp;"NÃO VÁLIDO",""),"")</f>
        <v>2014.0341</v>
      </c>
      <c r="C362" s="20" t="str">
        <f>'INF GERAIS'!C362</f>
        <v>SERTÃO DO PAJEÚ</v>
      </c>
      <c r="D362" s="20" t="str">
        <f>'INF GERAIS'!D362</f>
        <v>SANTA TEREZINHA</v>
      </c>
      <c r="E362" s="20" t="str">
        <f>'INF GERAIS'!E362</f>
        <v>REVITALIZAÇÃO DE ESCOLAS MUNICIPAIS</v>
      </c>
      <c r="F362" s="20"/>
      <c r="G362" s="20"/>
      <c r="H362" s="20" t="s">
        <v>0</v>
      </c>
      <c r="I362" s="20" t="s">
        <v>13830</v>
      </c>
      <c r="J362" s="1971" t="s">
        <v>168</v>
      </c>
      <c r="K362" s="13">
        <v>1451</v>
      </c>
    </row>
    <row r="363" spans="2:12" ht="50.15" customHeight="1" x14ac:dyDescent="0.35">
      <c r="B363" s="20" t="str">
        <f>'INF GERAIS'!B363&amp;IFERROR(IF(INDEX(APOIO!$A$5:$A$50,MATCH('INF GERAIS'!N363,APOIO!$B$5:$B$50,0))="NÃO",APOIO!$A$2&amp;"NÃO VÁLIDO",""),"")</f>
        <v>2014.0342</v>
      </c>
      <c r="C363" s="20" t="str">
        <f>'INF GERAIS'!C363</f>
        <v>SERTÃO DO PAJEÚ</v>
      </c>
      <c r="D363" s="20" t="str">
        <f>'INF GERAIS'!D363</f>
        <v>SANTA TEREZINHA</v>
      </c>
      <c r="E363" s="20" t="str">
        <f>'INF GERAIS'!E363</f>
        <v>REVITALIZAÇÃO DE MERCADO MUNICIPAL</v>
      </c>
      <c r="F363" s="20"/>
      <c r="G363" s="20"/>
      <c r="H363" s="20"/>
      <c r="I363" s="20"/>
      <c r="J363" s="1971" t="s">
        <v>161</v>
      </c>
      <c r="K363" s="13">
        <v>1452</v>
      </c>
    </row>
    <row r="364" spans="2:12" ht="50.15" customHeight="1" x14ac:dyDescent="0.35">
      <c r="B364" s="20" t="str">
        <f>'INF GERAIS'!B364&amp;IFERROR(IF(INDEX(APOIO!$A$5:$A$50,MATCH('INF GERAIS'!N364,APOIO!$B$5:$B$50,0))="NÃO",APOIO!$A$2&amp;"NÃO VÁLIDO",""),"")</f>
        <v>2014.0343</v>
      </c>
      <c r="C364" s="20" t="str">
        <f>'INF GERAIS'!C364</f>
        <v>SERTÃO DO PAJEÚ</v>
      </c>
      <c r="D364" s="20" t="str">
        <f>'INF GERAIS'!D364</f>
        <v>SANTA TEREZINHA</v>
      </c>
      <c r="E364" s="20" t="str">
        <f>'INF GERAIS'!E364</f>
        <v>REVITALIZAÇÃO DE AÇOUGUE MUNICIPAL</v>
      </c>
      <c r="F364" s="20"/>
      <c r="G364" s="20"/>
      <c r="H364" s="20"/>
      <c r="I364" s="20"/>
      <c r="J364" s="1971" t="s">
        <v>161</v>
      </c>
      <c r="K364" s="13">
        <v>1453</v>
      </c>
    </row>
    <row r="365" spans="2:12" s="1432" customFormat="1" ht="50.15" customHeight="1" x14ac:dyDescent="0.35">
      <c r="B365" s="1432" t="str">
        <f>'INF GERAIS'!B365&amp;IFERROR(IF(INDEX(APOIO!$A$5:$A$50,MATCH('INF GERAIS'!N365,APOIO!$B$5:$B$50,0))="NÃO",APOIO!$A$2&amp;"NÃO VÁLIDO",""),"")</f>
        <v>2014.0442</v>
      </c>
      <c r="C365" s="1432" t="str">
        <f>'INF GERAIS'!C365</f>
        <v>SERTÃO DO PAJEÚ</v>
      </c>
      <c r="D365" s="1432" t="str">
        <f>'INF GERAIS'!D365</f>
        <v>SANTA TEREZINHA</v>
      </c>
      <c r="E365" s="1432" t="str">
        <f>'INF GERAIS'!E365</f>
        <v>REVITALIZAÇÃO DA PRAÇA SÃO SEBASTIÃO</v>
      </c>
      <c r="J365" s="1971" t="s">
        <v>172</v>
      </c>
      <c r="K365" s="13"/>
    </row>
    <row r="366" spans="2:12" ht="50.15" customHeight="1" x14ac:dyDescent="0.35">
      <c r="B366" s="20" t="str">
        <f>'INF GERAIS'!B366&amp;IFERROR(IF(INDEX(APOIO!$A$5:$A$50,MATCH('INF GERAIS'!N366,APOIO!$B$5:$B$50,0))="NÃO",APOIO!$A$2&amp;"NÃO VÁLIDO",""),"")</f>
        <v>2014.0344
NÃO VÁLIDO</v>
      </c>
      <c r="C366" s="20" t="str">
        <f>'INF GERAIS'!C366</f>
        <v>SERTÃO DO PAJEÚ</v>
      </c>
      <c r="D366" s="20" t="str">
        <f>'INF GERAIS'!D366</f>
        <v>SANTA TEREZINHA</v>
      </c>
      <c r="E366" s="20" t="str">
        <f>'INF GERAIS'!E366</f>
        <v xml:space="preserve">REVITALIZAÇÃO DO MATADOURO PÚBLICO </v>
      </c>
      <c r="F366" s="20"/>
      <c r="G366" s="20"/>
      <c r="H366" s="20"/>
      <c r="I366" s="20"/>
      <c r="J366" s="1971">
        <v>0</v>
      </c>
      <c r="K366" s="13">
        <v>1454</v>
      </c>
    </row>
    <row r="367" spans="2:12" s="1422" customFormat="1" ht="50.15" customHeight="1" x14ac:dyDescent="0.35">
      <c r="B367" s="1422" t="str">
        <f>'INF GERAIS'!B367&amp;IFERROR(IF(INDEX(APOIO!$A$5:$A$50,MATCH('INF GERAIS'!N367,APOIO!$B$5:$B$50,0))="NÃO",APOIO!$A$2&amp;"NÃO VÁLIDO",""),"")</f>
        <v>2014.0441</v>
      </c>
      <c r="C367" s="1422" t="str">
        <f>'INF GERAIS'!C367</f>
        <v>MATA SUL</v>
      </c>
      <c r="D367" s="1422" t="str">
        <f>'INF GERAIS'!D367</f>
        <v>SÃO BENEDITO DO SUL</v>
      </c>
      <c r="E367" s="1422" t="str">
        <f>'INF GERAIS'!E367</f>
        <v>PAVIMENTAÇÃO EM PARALELO</v>
      </c>
      <c r="J367" s="1971" t="s">
        <v>172</v>
      </c>
      <c r="K367" s="13"/>
    </row>
    <row r="368" spans="2:12" ht="50.15" customHeight="1" x14ac:dyDescent="0.35">
      <c r="B368" s="20" t="str">
        <f>'INF GERAIS'!B368&amp;IFERROR(IF(INDEX(APOIO!$A$5:$A$50,MATCH('INF GERAIS'!N368,APOIO!$B$5:$B$50,0))="NÃO",APOIO!$A$2&amp;"NÃO VÁLIDO",""),"")</f>
        <v>2014.0345</v>
      </c>
      <c r="C368" s="20" t="str">
        <f>'INF GERAIS'!C368</f>
        <v>MATA SUL</v>
      </c>
      <c r="D368" s="20" t="str">
        <f>'INF GERAIS'!D368</f>
        <v>SÃO BENEDITO DO SUL</v>
      </c>
      <c r="E368" s="20" t="str">
        <f>'INF GERAIS'!E368</f>
        <v>PAVIMENTAÇÃO ASFALTICA DE DIVERSAs RUAS</v>
      </c>
      <c r="F368" s="20"/>
      <c r="G368" s="20"/>
      <c r="H368" s="20"/>
      <c r="I368" s="20"/>
      <c r="J368" s="1971" t="s">
        <v>172</v>
      </c>
      <c r="K368" s="13">
        <v>1461</v>
      </c>
    </row>
    <row r="369" spans="2:11" ht="50.15" customHeight="1" x14ac:dyDescent="0.35">
      <c r="B369" s="20" t="str">
        <f>'INF GERAIS'!B369&amp;IFERROR(IF(INDEX(APOIO!$A$5:$A$50,MATCH('INF GERAIS'!N369,APOIO!$B$5:$B$50,0))="NÃO",APOIO!$A$2&amp;"NÃO VÁLIDO",""),"")</f>
        <v>2014.0346</v>
      </c>
      <c r="C369" s="20" t="str">
        <f>'INF GERAIS'!C369</f>
        <v>AGRESTE CENTRAL</v>
      </c>
      <c r="D369" s="20" t="str">
        <f>'INF GERAIS'!D369</f>
        <v>SÃO BENTO DO UNA</v>
      </c>
      <c r="E369" s="20" t="str">
        <f>'INF GERAIS'!E369</f>
        <v>PAVIMENTAÇÃO EM PARALELEPÍPEDOS GRANITICOS DE DIVERSAS RUAS - RUA LUIZ GONZAGA; RUA DR. LAURINDO LINS; 2.º TRAVESSA JOAQUIM NABUCO; RUA DOS TERREIROS; 1.TRAV. DOS TERREIROS; 2.TRAV. DOS TERREIROS; RUA BAIXADA DO CASTELO; RUA DA VARA; 1.TRAV.ELADIO PORFIRIO; RUA DE QUEIMADA GRANDE; RUA 6 DE ALMAS BENDITAS; TRAV. DA RUA 6 DE ALMAS BENDITAS; RUA DA JUREMA 3 E FRENTE DO MATADOURO; RUA DA TELPE - VILA DO ESPIRITO SANTO; RUA PRINCIPAL SAIDA DO TAPUIO - VILA DO ESPIRITO SANTO; RUA DA JUREMA 2; RUA DA PEDRA ATE A ENTRADA DE ESPIRITO SANTO; RUA DA PEDRA FRENTE - ESP. SANTO; RUA DE ACESSO A ETE; ACESSO / EMBARQUE / DESEMBARQUE / ESTACIONAMENTO DO MATADOURO MUNICIPAL; RUA CRISTIANO WESLEY O. ALMEIDA; TRAV. LUIZ GONZAGA; BECO DA 1º TRAV. ELADIO PORFIRIO</v>
      </c>
      <c r="F369" s="20"/>
      <c r="G369" s="20"/>
      <c r="H369" s="20"/>
      <c r="I369" s="20"/>
      <c r="J369" s="1971" t="s">
        <v>172</v>
      </c>
      <c r="K369" s="13">
        <v>1471</v>
      </c>
    </row>
    <row r="370" spans="2:11" ht="50.15" customHeight="1" x14ac:dyDescent="0.35">
      <c r="B370" s="20" t="str">
        <f>'INF GERAIS'!B370&amp;IFERROR(IF(INDEX(APOIO!$A$5:$A$50,MATCH('INF GERAIS'!N370,APOIO!$B$5:$B$50,0))="NÃO",APOIO!$A$2&amp;"NÃO VÁLIDO",""),"")</f>
        <v>2014.0347</v>
      </c>
      <c r="C370" s="20" t="str">
        <f>'INF GERAIS'!C370</f>
        <v>AGRESTE CENTRAL</v>
      </c>
      <c r="D370" s="20" t="str">
        <f>'INF GERAIS'!D370</f>
        <v>SÃO BENTO DO UNA</v>
      </c>
      <c r="E370" s="20" t="str">
        <f>'INF GERAIS'!E370</f>
        <v>URBANIZAÇÃO E ILUMINAÇÃO DA AVENIDA OSVALDO CELSO MACIEL</v>
      </c>
      <c r="F370" s="20"/>
      <c r="G370" s="20"/>
      <c r="H370" s="20"/>
      <c r="I370" s="20"/>
      <c r="J370" s="1971" t="s">
        <v>172</v>
      </c>
      <c r="K370" s="13">
        <v>1473</v>
      </c>
    </row>
    <row r="371" spans="2:11" ht="50.15" customHeight="1" x14ac:dyDescent="0.35">
      <c r="B371" s="20" t="str">
        <f>'INF GERAIS'!B371&amp;IFERROR(IF(INDEX(APOIO!$A$5:$A$50,MATCH('INF GERAIS'!N371,APOIO!$B$5:$B$50,0))="NÃO",APOIO!$A$2&amp;"NÃO VÁLIDO",""),"")</f>
        <v>2014.0348</v>
      </c>
      <c r="C371" s="20" t="str">
        <f>'INF GERAIS'!C371</f>
        <v>AGRESTE CENTRAL</v>
      </c>
      <c r="D371" s="20" t="str">
        <f>'INF GERAIS'!D371</f>
        <v>SÃO CAETANO</v>
      </c>
      <c r="E371" s="20" t="str">
        <f>'INF GERAIS'!E371</f>
        <v xml:space="preserve">RECAPEAMENTO ASFÁLTICA CBUQ: RUA ALTO DO ROSÁRIO, RUA JOSÉ BEZERRA SOBRINHO, AV. 7 DE SETEMBRO, RUA 15 DE NOVEMBRO RUA JOÃO PAES DE LIRA, RUA OSVALDO PONTES, RUA PREFEITO CAETANO GOMES, RUA OLINDINO SANTINO NA MESMA VIA, RUA LUIZ COIMBRA, RUA VEREADOR JOÃO CLEMENTE E PRAÇA ANANIAS DE MENEZES; E PAVIMENTAÇÃO EM PARALELEPÍEDOS GRANÍTICOS: :  DA 1ª TRAVESSA DO CAMPO ATÉ A 11ª </v>
      </c>
      <c r="F371" s="20"/>
      <c r="G371" s="20"/>
      <c r="H371" s="20"/>
      <c r="I371" s="20"/>
      <c r="J371" s="1971" t="s">
        <v>172</v>
      </c>
      <c r="K371" s="13">
        <v>1481</v>
      </c>
    </row>
    <row r="372" spans="2:11" ht="50.15" customHeight="1" x14ac:dyDescent="0.35">
      <c r="B372" s="20" t="str">
        <f>'INF GERAIS'!B372&amp;IFERROR(IF(INDEX(APOIO!$A$5:$A$50,MATCH('INF GERAIS'!N372,APOIO!$B$5:$B$50,0))="NÃO",APOIO!$A$2&amp;"NÃO VÁLIDO",""),"")</f>
        <v>2014.0349</v>
      </c>
      <c r="C372" s="20" t="str">
        <f>'INF GERAIS'!C372</f>
        <v>AGRESTE CENTRAL</v>
      </c>
      <c r="D372" s="20" t="str">
        <f>'INF GERAIS'!D372</f>
        <v>SÃO CAETANO</v>
      </c>
      <c r="E372" s="20" t="str">
        <f>'INF GERAIS'!E372</f>
        <v>REFORMA E AMPLIAÇÃO DA PRAÇA PRESIDENTE TANCREDO NEVES GOMES</v>
      </c>
      <c r="F372" s="20"/>
      <c r="G372" s="20"/>
      <c r="H372" s="20"/>
      <c r="I372" s="20"/>
      <c r="J372" s="1971" t="s">
        <v>172</v>
      </c>
      <c r="K372" s="13">
        <v>1482</v>
      </c>
    </row>
    <row r="373" spans="2:11" ht="50.15" customHeight="1" x14ac:dyDescent="0.35">
      <c r="B373" s="20" t="str">
        <f>'INF GERAIS'!B373&amp;IFERROR(IF(INDEX(APOIO!$A$5:$A$50,MATCH('INF GERAIS'!N373,APOIO!$B$5:$B$50,0))="NÃO",APOIO!$A$2&amp;"NÃO VÁLIDO",""),"")</f>
        <v>2014.0350</v>
      </c>
      <c r="C373" s="20" t="str">
        <f>'INF GERAIS'!C373</f>
        <v>AGRESTE CENTRAL</v>
      </c>
      <c r="D373" s="20" t="str">
        <f>'INF GERAIS'!D373</f>
        <v>SÃO CAETANO</v>
      </c>
      <c r="E373" s="20" t="str">
        <f>'INF GERAIS'!E373</f>
        <v>REVITALIZAÇÃO DOS CANTEIROS DO CENTRO</v>
      </c>
      <c r="F373" s="20"/>
      <c r="G373" s="20"/>
      <c r="H373" s="20"/>
      <c r="I373" s="20"/>
      <c r="J373" s="1971" t="s">
        <v>172</v>
      </c>
      <c r="K373" s="13">
        <v>1484</v>
      </c>
    </row>
    <row r="374" spans="2:11" ht="50.15" customHeight="1" x14ac:dyDescent="0.35">
      <c r="B374" s="20" t="str">
        <f>'INF GERAIS'!B374&amp;IFERROR(IF(INDEX(APOIO!$A$5:$A$50,MATCH('INF GERAIS'!N374,APOIO!$B$5:$B$50,0))="NÃO",APOIO!$A$2&amp;"NÃO VÁLIDO",""),"")</f>
        <v>2014.0351</v>
      </c>
      <c r="C374" s="20" t="str">
        <f>'INF GERAIS'!C374</f>
        <v>AGRESTE CENTRAL</v>
      </c>
      <c r="D374" s="20" t="str">
        <f>'INF GERAIS'!D374</f>
        <v>SÃO CAETANO</v>
      </c>
      <c r="E374" s="20" t="str">
        <f>'INF GERAIS'!E374</f>
        <v>REQUALIFICAÇÃO E HUMANIZAÇÃO DO HOSPITAL MUNICIPAL ADOLPHO PEREIRA CARNEIRO</v>
      </c>
      <c r="F374" s="20"/>
      <c r="G374" s="20"/>
      <c r="H374" s="20"/>
      <c r="I374" s="20"/>
      <c r="J374" s="1971" t="s">
        <v>156</v>
      </c>
      <c r="K374" s="13">
        <v>1483</v>
      </c>
    </row>
    <row r="375" spans="2:11" ht="50.15" customHeight="1" x14ac:dyDescent="0.35">
      <c r="B375" s="20" t="str">
        <f>'INF GERAIS'!B375&amp;IFERROR(IF(INDEX(APOIO!$A$5:$A$50,MATCH('INF GERAIS'!N375,APOIO!$B$5:$B$50,0))="NÃO",APOIO!$A$2&amp;"NÃO VÁLIDO",""),"")</f>
        <v>2014.0352</v>
      </c>
      <c r="C375" s="20" t="str">
        <f>'INF GERAIS'!C375</f>
        <v>AGRESTE MERIDIONAL</v>
      </c>
      <c r="D375" s="20" t="str">
        <f>'INF GERAIS'!D375</f>
        <v>SÃO JOÃO</v>
      </c>
      <c r="E375" s="20" t="str">
        <f>'INF GERAIS'!E375</f>
        <v>APOIO A IMPLANTAÇÃO DE INFRA-ESTRUTURA URBANA NO MUNICÍPIO DE SÃO JOÃO-PE</v>
      </c>
      <c r="F375" s="20"/>
      <c r="G375" s="20"/>
      <c r="H375" s="20"/>
      <c r="I375" s="20"/>
      <c r="J375" s="1971" t="s">
        <v>172</v>
      </c>
      <c r="K375" s="13">
        <v>1491</v>
      </c>
    </row>
    <row r="376" spans="2:11" ht="50.15" customHeight="1" x14ac:dyDescent="0.35">
      <c r="B376" s="20" t="str">
        <f>'INF GERAIS'!B376&amp;IFERROR(IF(INDEX(APOIO!$A$5:$A$50,MATCH('INF GERAIS'!N376,APOIO!$B$5:$B$50,0))="NÃO",APOIO!$A$2&amp;"NÃO VÁLIDO",""),"")</f>
        <v>2014.0353</v>
      </c>
      <c r="C376" s="20" t="str">
        <f>'INF GERAIS'!C376</f>
        <v>AGRESTE MERIDIONAL</v>
      </c>
      <c r="D376" s="20" t="str">
        <f>'INF GERAIS'!D376</f>
        <v>SÃO JOÃO</v>
      </c>
      <c r="E376" s="20" t="str">
        <f>'INF GERAIS'!E376</f>
        <v>PARQUE DE EXPOSICÃO DE ANIMAIS</v>
      </c>
      <c r="F376" s="20"/>
      <c r="G376" s="20"/>
      <c r="H376" s="20"/>
      <c r="I376" s="20"/>
      <c r="J376" s="1971" t="s">
        <v>161</v>
      </c>
      <c r="K376" s="13">
        <v>1492</v>
      </c>
    </row>
    <row r="377" spans="2:11" ht="50.15" customHeight="1" x14ac:dyDescent="0.35">
      <c r="B377" s="20" t="str">
        <f>'INF GERAIS'!B377&amp;IFERROR(IF(INDEX(APOIO!$A$5:$A$50,MATCH('INF GERAIS'!N377,APOIO!$B$5:$B$50,0))="NÃO",APOIO!$A$2&amp;"NÃO VÁLIDO",""),"")</f>
        <v>2014.0354</v>
      </c>
      <c r="C377" s="20" t="str">
        <f>'INF GERAIS'!C377</f>
        <v>AGRESTE CENTRAL</v>
      </c>
      <c r="D377" s="20" t="str">
        <f>'INF GERAIS'!D377</f>
        <v>SÃO JOAQUIM DO MONTE</v>
      </c>
      <c r="E377" s="20" t="str">
        <f>'INF GERAIS'!E377</f>
        <v>PAVIMENTAÇÃO DE VIAS URBANAS DO MUNICÍPIO - PAVIMENTAÇÃO DE VIAS URBANAS DO MUNICÍPIO DE SÃO JOAQUIM DO MONTE, PAVIMENTAÇÃO EM PARALELEPÍDOS NAS RUAS: VILA SANTANA (RUA DO CAMPO, R.PROF.AMARO CAVALCANTE, PRÇ.JOSÉ GUEDES, R. DA ESCADARIA 01, RUA DA ESCADARIA 02, R. OTÁVIO JOAQUIM DE AMORIM); MONTE ALEGRE (R. PROJETADA 02, R.PROJETADA 03, R. PROJETADA 05, R. PROJETADA 06, R. PROJETADA 07); MONTE AZUL (RUA CENTRAL); BARRA DO RIACHÃO (RUA PRINCIPAL DE BARRA DO RIACHÃO); COHAB (R.04 CONTINUAÇÃO, RUA 05, RUA 03 CONTINUAÇÃO, TRAVESSA 07); BAIRRO DO AREAL (R. PAULO RODRIGUES DA SILVA, R. JOEL VAZ CAVALCANTE, R.GOV.BARBOSA LIMA SOBRINHO); CENTRO (RUA JOSÉ CABRAL DE ANDRADE E RUA JOSÉ VIEIRA DE MELO)</v>
      </c>
      <c r="F377" s="20"/>
      <c r="G377" s="20"/>
      <c r="H377" s="20"/>
      <c r="I377" s="20"/>
      <c r="J377" s="1971" t="s">
        <v>172</v>
      </c>
      <c r="K377" s="13">
        <v>1501</v>
      </c>
    </row>
    <row r="378" spans="2:11" ht="50.15" customHeight="1" x14ac:dyDescent="0.35">
      <c r="B378" s="20" t="str">
        <f>'INF GERAIS'!B378&amp;IFERROR(IF(INDEX(APOIO!$A$5:$A$50,MATCH('INF GERAIS'!N378,APOIO!$B$5:$B$50,0))="NÃO",APOIO!$A$2&amp;"NÃO VÁLIDO",""),"")</f>
        <v>2014.0355</v>
      </c>
      <c r="C378" s="20" t="str">
        <f>'INF GERAIS'!C378</f>
        <v>AGRESTE CENTRAL</v>
      </c>
      <c r="D378" s="20" t="str">
        <f>'INF GERAIS'!D378</f>
        <v>SÃO JOAQUIM DO MONTE</v>
      </c>
      <c r="E378" s="20" t="str">
        <f>'INF GERAIS'!E378</f>
        <v>REFORMA DA PRAÇA CORONEL JOAQUIM LIMA NO MUNICÍPIO DE SÃO JOAQUIM DO MONTE – PE</v>
      </c>
      <c r="F378" s="20"/>
      <c r="G378" s="20"/>
      <c r="H378" s="20"/>
      <c r="I378" s="20"/>
      <c r="J378" s="1971" t="s">
        <v>172</v>
      </c>
      <c r="K378" s="13">
        <v>1502</v>
      </c>
    </row>
    <row r="379" spans="2:11" ht="50.15" customHeight="1" x14ac:dyDescent="0.35">
      <c r="B379" s="20" t="str">
        <f>'INF GERAIS'!B379&amp;IFERROR(IF(INDEX(APOIO!$A$5:$A$50,MATCH('INF GERAIS'!N379,APOIO!$B$5:$B$50,0))="NÃO",APOIO!$A$2&amp;"NÃO VÁLIDO",""),"")</f>
        <v>2014.0356</v>
      </c>
      <c r="C379" s="20" t="str">
        <f>'INF GERAIS'!C379</f>
        <v>MATA SUL</v>
      </c>
      <c r="D379" s="20" t="str">
        <f>'INF GERAIS'!D379</f>
        <v>SÃO JOSÉ DA COROA GRANDE</v>
      </c>
      <c r="E379" s="20" t="str">
        <f>'INF GERAIS'!E379</f>
        <v xml:space="preserve">CONSTRUÇÃO DE UM PORTAL DE ENTRADA NA CIDADE </v>
      </c>
      <c r="F379" s="20"/>
      <c r="G379" s="20"/>
      <c r="H379" s="20"/>
      <c r="I379" s="20"/>
      <c r="J379" s="1971" t="s">
        <v>172</v>
      </c>
      <c r="K379" s="13">
        <v>1512</v>
      </c>
    </row>
    <row r="380" spans="2:11" ht="50.15" customHeight="1" x14ac:dyDescent="0.35">
      <c r="B380" s="20" t="str">
        <f>'INF GERAIS'!B380&amp;IFERROR(IF(INDEX(APOIO!$A$5:$A$50,MATCH('INF GERAIS'!N380,APOIO!$B$5:$B$50,0))="NÃO",APOIO!$A$2&amp;"NÃO VÁLIDO",""),"")</f>
        <v>2014.0357</v>
      </c>
      <c r="C380" s="20" t="str">
        <f>'INF GERAIS'!C380</f>
        <v>MATA SUL</v>
      </c>
      <c r="D380" s="20" t="str">
        <f>'INF GERAIS'!D380</f>
        <v>SÃO JOSÉ DA COROA GRANDE</v>
      </c>
      <c r="E380" s="20" t="str">
        <f>'INF GERAIS'!E380</f>
        <v xml:space="preserve">SERVIÇOS DE PAVIMENTAÇÃO EM DIVERSAS RUAS DO MUNICÍPIO </v>
      </c>
      <c r="F380" s="20"/>
      <c r="G380" s="20"/>
      <c r="H380" s="20"/>
      <c r="I380" s="20"/>
      <c r="J380" s="1971" t="s">
        <v>172</v>
      </c>
      <c r="K380" s="13">
        <v>1511</v>
      </c>
    </row>
    <row r="381" spans="2:11" ht="50.15" customHeight="1" x14ac:dyDescent="0.35">
      <c r="B381" s="20" t="str">
        <f>'INF GERAIS'!B381&amp;IFERROR(IF(INDEX(APOIO!$A$5:$A$50,MATCH('INF GERAIS'!N381,APOIO!$B$5:$B$50,0))="NÃO",APOIO!$A$2&amp;"NÃO VÁLIDO",""),"")</f>
        <v>2014.0358</v>
      </c>
      <c r="C381" s="20" t="str">
        <f>'INF GERAIS'!C381</f>
        <v>SERTÃO CENTRAL</v>
      </c>
      <c r="D381" s="20" t="str">
        <f>'INF GERAIS'!D381</f>
        <v>SÃO JOSÉ DO BELMONTE</v>
      </c>
      <c r="E381" s="20" t="str">
        <f>'INF GERAIS'!E381</f>
        <v>CONSTRUÇÃO DE UNIDADE MISTA EM SÃO JOSÉ DO BELMONTE</v>
      </c>
      <c r="F381" s="20"/>
      <c r="G381" s="20"/>
      <c r="H381" s="20"/>
      <c r="I381" s="20"/>
      <c r="J381" s="1971" t="s">
        <v>156</v>
      </c>
      <c r="K381" s="13">
        <v>1521</v>
      </c>
    </row>
    <row r="382" spans="2:11" ht="50.15" customHeight="1" x14ac:dyDescent="0.35">
      <c r="B382" s="20" t="str">
        <f>'INF GERAIS'!B382&amp;IFERROR(IF(INDEX(APOIO!$A$5:$A$50,MATCH('INF GERAIS'!N382,APOIO!$B$5:$B$50,0))="NÃO",APOIO!$A$2&amp;"NÃO VÁLIDO",""),"")</f>
        <v>2014.0359</v>
      </c>
      <c r="C382" s="20" t="str">
        <f>'INF GERAIS'!C382</f>
        <v>SERTÃO DO PAJEÚ</v>
      </c>
      <c r="D382" s="20" t="str">
        <f>'INF GERAIS'!D382</f>
        <v>SÃO JOSÉ DO EGITO</v>
      </c>
      <c r="E382" s="20" t="str">
        <f>'INF GERAIS'!E382</f>
        <v>PERFURAÇÃO E INSTALAÇÃO DE POÇOS TUBULARES EM ROCHA CRISTALINA</v>
      </c>
      <c r="F382" s="20"/>
      <c r="G382" s="20"/>
      <c r="H382" s="20"/>
      <c r="I382" s="20"/>
      <c r="J382" s="1971" t="s">
        <v>177</v>
      </c>
      <c r="K382" s="13">
        <v>1532</v>
      </c>
    </row>
    <row r="383" spans="2:11" ht="50.15" customHeight="1" x14ac:dyDescent="0.35">
      <c r="B383" s="20" t="str">
        <f>'INF GERAIS'!B383&amp;IFERROR(IF(INDEX(APOIO!$A$5:$A$50,MATCH('INF GERAIS'!N383,APOIO!$B$5:$B$50,0))="NÃO",APOIO!$A$2&amp;"NÃO VÁLIDO",""),"")</f>
        <v>2014.0360</v>
      </c>
      <c r="C383" s="20" t="str">
        <f>'INF GERAIS'!C383</f>
        <v>SERTÃO DO PAJEÚ</v>
      </c>
      <c r="D383" s="20" t="str">
        <f>'INF GERAIS'!D383</f>
        <v>SÃO JOSÉ DO EGITO</v>
      </c>
      <c r="E383" s="20" t="str">
        <f>'INF GERAIS'!E383</f>
        <v>PAVIMENTAÇÃO DE VIAS PÚBLICAS</v>
      </c>
      <c r="F383" s="20"/>
      <c r="G383" s="20"/>
      <c r="H383" s="20"/>
      <c r="I383" s="20"/>
      <c r="J383" s="1971" t="s">
        <v>172</v>
      </c>
      <c r="K383" s="13">
        <v>1531</v>
      </c>
    </row>
    <row r="384" spans="2:11" ht="50.15" customHeight="1" x14ac:dyDescent="0.35">
      <c r="B384" s="20" t="str">
        <f>'INF GERAIS'!B384&amp;IFERROR(IF(INDEX(APOIO!$A$5:$A$50,MATCH('INF GERAIS'!N384,APOIO!$B$5:$B$50,0))="NÃO",APOIO!$A$2&amp;"NÃO VÁLIDO",""),"")</f>
        <v>2014.0361</v>
      </c>
      <c r="C384" s="20" t="str">
        <f>'INF GERAIS'!C384</f>
        <v>METROPOLITANA</v>
      </c>
      <c r="D384" s="20" t="str">
        <f>'INF GERAIS'!D384</f>
        <v>SÃO LOURENÇO DA MATA</v>
      </c>
      <c r="E384" s="20" t="str">
        <f>'INF GERAIS'!E384</f>
        <v>CONSTRUÇÃO DO CENTRO MULTI-CULTURAL</v>
      </c>
      <c r="F384" s="20"/>
      <c r="G384" s="20"/>
      <c r="H384" s="20"/>
      <c r="I384" s="20"/>
      <c r="J384" s="1971" t="s">
        <v>4706</v>
      </c>
      <c r="K384" s="13">
        <v>1542</v>
      </c>
    </row>
    <row r="385" spans="2:11" ht="50.15" customHeight="1" x14ac:dyDescent="0.35">
      <c r="B385" s="20" t="str">
        <f>'INF GERAIS'!B385&amp;IFERROR(IF(INDEX(APOIO!$A$5:$A$50,MATCH('INF GERAIS'!N385,APOIO!$B$5:$B$50,0))="NÃO",APOIO!$A$2&amp;"NÃO VÁLIDO",""),"")</f>
        <v>2014.0362</v>
      </c>
      <c r="C385" s="20" t="str">
        <f>'INF GERAIS'!C385</f>
        <v>METROPOLITANA</v>
      </c>
      <c r="D385" s="20" t="str">
        <f>'INF GERAIS'!D385</f>
        <v>SÃO LOURENÇO DA MATA</v>
      </c>
      <c r="E385" s="20" t="str">
        <f>'INF GERAIS'!E385</f>
        <v>CONSTRUÇÃO DE UNIDADE MISTA DE SAÚDE - UPINHA</v>
      </c>
      <c r="F385" s="20"/>
      <c r="G385" s="20"/>
      <c r="H385" s="20"/>
      <c r="I385" s="20"/>
      <c r="J385" s="1971" t="s">
        <v>156</v>
      </c>
      <c r="K385" s="13">
        <v>1541</v>
      </c>
    </row>
    <row r="386" spans="2:11" ht="50.15" customHeight="1" x14ac:dyDescent="0.35">
      <c r="B386" s="20" t="str">
        <f>'INF GERAIS'!B386&amp;IFERROR(IF(INDEX(APOIO!$A$5:$A$50,MATCH('INF GERAIS'!N386,APOIO!$B$5:$B$50,0))="NÃO",APOIO!$A$2&amp;"NÃO VÁLIDO",""),"")</f>
        <v>2014.0363</v>
      </c>
      <c r="C386" s="20" t="str">
        <f>'INF GERAIS'!C386</f>
        <v>AGRESTE SETENTRIONAL</v>
      </c>
      <c r="D386" s="20" t="str">
        <f>'INF GERAIS'!D386</f>
        <v>SÃO VICENTE FERRER</v>
      </c>
      <c r="E386" s="20" t="str">
        <f>'INF GERAIS'!E386</f>
        <v>PAVIMENTAÇÃO EM PARALELEPÍPEDOS GRANÍTICOS EM DIVERSAS RUAS DA SEDE DO MUNICÍPIO</v>
      </c>
      <c r="F386" s="20"/>
      <c r="G386" s="20"/>
      <c r="H386" s="20"/>
      <c r="I386" s="20"/>
      <c r="J386" s="1971" t="s">
        <v>172</v>
      </c>
      <c r="K386" s="13">
        <v>1551</v>
      </c>
    </row>
    <row r="387" spans="2:11" ht="50.15" customHeight="1" x14ac:dyDescent="0.35">
      <c r="B387" s="20" t="str">
        <f>'INF GERAIS'!B387&amp;IFERROR(IF(INDEX(APOIO!$A$5:$A$50,MATCH('INF GERAIS'!N387,APOIO!$B$5:$B$50,0))="NÃO",APOIO!$A$2&amp;"NÃO VÁLIDO",""),"")</f>
        <v>2014.0364</v>
      </c>
      <c r="C387" s="20" t="str">
        <f>'INF GERAIS'!C387</f>
        <v>AGRESTE SETENTRIONAL</v>
      </c>
      <c r="D387" s="20" t="str">
        <f>'INF GERAIS'!D387</f>
        <v>SÃO VICENTE FERRER</v>
      </c>
      <c r="E387" s="20" t="str">
        <f>'INF GERAIS'!E387</f>
        <v xml:space="preserve">PAVIMENTAÇÃO EM PARALELEPÍPEDOS GRANÍTICOS, DRENAGEM E SINALIZAÇÃO VIÁRIA DE DIVERSAS RUAS NO 1º DISTRITO DE SIRIJI </v>
      </c>
      <c r="F387" s="20"/>
      <c r="G387" s="20"/>
      <c r="H387" s="20"/>
      <c r="I387" s="20"/>
      <c r="J387" s="1971" t="s">
        <v>172</v>
      </c>
      <c r="K387" s="13">
        <v>1552</v>
      </c>
    </row>
    <row r="388" spans="2:11" ht="50.15" customHeight="1" x14ac:dyDescent="0.35">
      <c r="B388" s="20" t="str">
        <f>'INF GERAIS'!B388&amp;IFERROR(IF(INDEX(APOIO!$A$5:$A$50,MATCH('INF GERAIS'!N388,APOIO!$B$5:$B$50,0))="NÃO",APOIO!$A$2&amp;"NÃO VÁLIDO",""),"")</f>
        <v>2014.0365</v>
      </c>
      <c r="C388" s="20" t="str">
        <f>'INF GERAIS'!C388</f>
        <v>SERTÃO DO PAJEÚ</v>
      </c>
      <c r="D388" s="20" t="str">
        <f>'INF GERAIS'!D388</f>
        <v>SERRA TALHADA</v>
      </c>
      <c r="E388" s="20" t="str">
        <f>'INF GERAIS'!E388</f>
        <v xml:space="preserve">PAVIMENTAÇÃO ASFALTICA E EM PEDRA GRANITICA </v>
      </c>
      <c r="F388" s="20"/>
      <c r="G388" s="20"/>
      <c r="H388" s="20"/>
      <c r="I388" s="20"/>
      <c r="J388" s="1971" t="s">
        <v>172</v>
      </c>
      <c r="K388" s="13">
        <v>1563</v>
      </c>
    </row>
    <row r="389" spans="2:11" ht="50.15" customHeight="1" x14ac:dyDescent="0.35">
      <c r="B389" s="20" t="str">
        <f>'INF GERAIS'!B389&amp;IFERROR(IF(INDEX(APOIO!$A$5:$A$50,MATCH('INF GERAIS'!N389,APOIO!$B$5:$B$50,0))="NÃO",APOIO!$A$2&amp;"NÃO VÁLIDO",""),"")</f>
        <v>2014.0366</v>
      </c>
      <c r="C389" s="20" t="str">
        <f>'INF GERAIS'!C389</f>
        <v>SERTÃO DO PAJEÚ</v>
      </c>
      <c r="D389" s="20" t="str">
        <f>'INF GERAIS'!D389</f>
        <v>SERRA TALHADA</v>
      </c>
      <c r="E389" s="20" t="str">
        <f>'INF GERAIS'!E389</f>
        <v xml:space="preserve"> IMPLANTAÇÃO DO TERMINAL DE TRANSPORTE ALTERNATIVO</v>
      </c>
      <c r="F389" s="20"/>
      <c r="G389" s="20"/>
      <c r="H389" s="20"/>
      <c r="I389" s="20"/>
      <c r="J389" s="1971" t="s">
        <v>172</v>
      </c>
      <c r="K389" s="13">
        <v>1562</v>
      </c>
    </row>
    <row r="390" spans="2:11" ht="50.15" customHeight="1" x14ac:dyDescent="0.35">
      <c r="B390" s="20" t="str">
        <f>'INF GERAIS'!B390&amp;IFERROR(IF(INDEX(APOIO!$A$5:$A$50,MATCH('INF GERAIS'!N390,APOIO!$B$5:$B$50,0))="NÃO",APOIO!$A$2&amp;"NÃO VÁLIDO",""),"")</f>
        <v>2014.0367</v>
      </c>
      <c r="C390" s="20" t="str">
        <f>'INF GERAIS'!C390</f>
        <v>SERTÃO DO PAJEÚ</v>
      </c>
      <c r="D390" s="20" t="str">
        <f>'INF GERAIS'!D390</f>
        <v>SERRA TALHADA</v>
      </c>
      <c r="E390" s="20" t="str">
        <f>'INF GERAIS'!E390</f>
        <v>REFORMA DAS PRAÇA E DOS CANTEIROS</v>
      </c>
      <c r="F390" s="20"/>
      <c r="G390" s="20"/>
      <c r="H390" s="20"/>
      <c r="I390" s="20"/>
      <c r="J390" s="1971" t="s">
        <v>172</v>
      </c>
      <c r="K390" s="13">
        <v>1561</v>
      </c>
    </row>
    <row r="391" spans="2:11" ht="50.15" customHeight="1" x14ac:dyDescent="0.35">
      <c r="B391" s="20" t="str">
        <f>'INF GERAIS'!B391&amp;IFERROR(IF(INDEX(APOIO!$A$5:$A$50,MATCH('INF GERAIS'!N391,APOIO!$B$5:$B$50,0))="NÃO",APOIO!$A$2&amp;"NÃO VÁLIDO",""),"")</f>
        <v>2014.0368</v>
      </c>
      <c r="C391" s="20" t="str">
        <f>'INF GERAIS'!C391</f>
        <v>SERTÃO CENTRAL</v>
      </c>
      <c r="D391" s="20" t="str">
        <f>'INF GERAIS'!D391</f>
        <v>SERRITA</v>
      </c>
      <c r="E391" s="20" t="str">
        <f>'INF GERAIS'!E391</f>
        <v xml:space="preserve">PAVIMENTAÇÃO ASFALTICA NA RUA AMANCIO HORACIO E AVENIDA MAVIAEL DA FRANCA SAMPAIO, PAVIMENTAÇÃO EM PARALEPIPEDO NAS VILAS DE JUA  E IPUEIRA </v>
      </c>
      <c r="F391" s="20"/>
      <c r="G391" s="20"/>
      <c r="H391" s="20"/>
      <c r="I391" s="20"/>
      <c r="J391" s="1971" t="s">
        <v>844</v>
      </c>
      <c r="K391" s="13">
        <v>1571</v>
      </c>
    </row>
    <row r="392" spans="2:11" ht="50.15" customHeight="1" x14ac:dyDescent="0.35">
      <c r="B392" s="20" t="str">
        <f>'INF GERAIS'!B392&amp;IFERROR(IF(INDEX(APOIO!$A$5:$A$50,MATCH('INF GERAIS'!N392,APOIO!$B$5:$B$50,0))="NÃO",APOIO!$A$2&amp;"NÃO VÁLIDO",""),"")</f>
        <v>2014.0369</v>
      </c>
      <c r="C392" s="20" t="str">
        <f>'INF GERAIS'!C392</f>
        <v>SERTÃO DO MOXOTÓ</v>
      </c>
      <c r="D392" s="20" t="str">
        <f>'INF GERAIS'!D392</f>
        <v>SERTÂNIA</v>
      </c>
      <c r="E392" s="20" t="str">
        <f>'INF GERAIS'!E392</f>
        <v>CONSTRUÇÃO DAS MURALHAS DAS CRECHES TIPO B E C LOCALIZADAS NAS RUAS EDSON LEITE, NO BAIRRO JOÃO ALEXANDRE, NA SEDE DO MUNICÍPIO; E RUA DR. UBIRAJARA CHAVES, NO BAIRRO ALTO DA CONCEIÇÃO, NA SEDE DO MUNICÍPIO.</v>
      </c>
      <c r="F392" s="20"/>
      <c r="G392" s="20"/>
      <c r="H392" s="20"/>
      <c r="I392" s="20"/>
      <c r="J392" s="1971" t="s">
        <v>168</v>
      </c>
      <c r="K392" s="13">
        <v>1582</v>
      </c>
    </row>
    <row r="393" spans="2:11" ht="50.15" customHeight="1" x14ac:dyDescent="0.35">
      <c r="B393" s="20" t="str">
        <f>'INF GERAIS'!B393&amp;IFERROR(IF(INDEX(APOIO!$A$5:$A$50,MATCH('INF GERAIS'!N393,APOIO!$B$5:$B$50,0))="NÃO",APOIO!$A$2&amp;"NÃO VÁLIDO",""),"")</f>
        <v>2014.0370</v>
      </c>
      <c r="C393" s="20" t="str">
        <f>'INF GERAIS'!C393</f>
        <v>SERTÃO DO MOXOTÓ</v>
      </c>
      <c r="D393" s="20" t="str">
        <f>'INF GERAIS'!D393</f>
        <v>SERTÂNIA</v>
      </c>
      <c r="E393" s="20" t="str">
        <f>'INF GERAIS'!E393</f>
        <v>CONSTRUÇÃO DE OBRAS DE ABASTECIMENTO DE ÁGUA, NAS VILAS RIO DA BARRA, 4º DISTRITO E ALBUQUERQUE NÉ, 5º DISTRITO.</v>
      </c>
      <c r="F393" s="20"/>
      <c r="G393" s="20"/>
      <c r="H393" s="20"/>
      <c r="I393" s="20"/>
      <c r="J393" s="1971" t="s">
        <v>177</v>
      </c>
      <c r="K393" s="13">
        <v>1583</v>
      </c>
    </row>
    <row r="394" spans="2:11" ht="50.15" customHeight="1" x14ac:dyDescent="0.35">
      <c r="B394" s="20" t="str">
        <f>'INF GERAIS'!B394&amp;IFERROR(IF(INDEX(APOIO!$A$5:$A$50,MATCH('INF GERAIS'!N394,APOIO!$B$5:$B$50,0))="NÃO",APOIO!$A$2&amp;"NÃO VÁLIDO",""),"")</f>
        <v>2014.0371</v>
      </c>
      <c r="C394" s="20" t="str">
        <f>'INF GERAIS'!C394</f>
        <v>SERTÃO DO MOXOTÓ</v>
      </c>
      <c r="D394" s="20" t="str">
        <f>'INF GERAIS'!D394</f>
        <v>SERTÂNIA</v>
      </c>
      <c r="E394" s="20" t="str">
        <f>'INF GERAIS'!E394</f>
        <v>CONSTRUÇÃO DE OBRA DE PAVIMENTAÇÃO COM PEDRA GRANÍTICA DAS RUAS JOÃO RODRIGUES E JOSÉ RODRIGUES (FERRO VELHO), RUA I E RUA II (FERRO NOVO), RUA EXPEDITO SALVADOR E PAULO BARROS CORREIA (MARIO MELO NOVA), RUA JOÃO ALVES (ALTO DO RIO BRANCO), RUA TEOBALDO ALVES E TRAVESSA FREI DAMIÃO (COHAB), TRAVESSA PRESIDENTE VARGAS.</v>
      </c>
      <c r="F394" s="20"/>
      <c r="G394" s="20"/>
      <c r="H394" s="20"/>
      <c r="I394" s="20"/>
      <c r="J394" s="1971" t="s">
        <v>172</v>
      </c>
      <c r="K394" s="13">
        <v>1581</v>
      </c>
    </row>
    <row r="395" spans="2:11" s="1635" customFormat="1" ht="50.15" customHeight="1" x14ac:dyDescent="0.35">
      <c r="B395" s="1635" t="str">
        <f>'INF GERAIS'!B395&amp;IFERROR(IF(INDEX(APOIO!$A$5:$A$50,MATCH('INF GERAIS'!N395,APOIO!$B$5:$B$50,0))="NÃO",APOIO!$A$2&amp;"NÃO VÁLIDO",""),"")</f>
        <v>2014.0446
NÃO VÁLIDO</v>
      </c>
      <c r="C395" s="1635" t="str">
        <f>'INF GERAIS'!C395</f>
        <v>SERTÃO DO MOXOTÓ</v>
      </c>
      <c r="D395" s="1635" t="str">
        <f>'INF GERAIS'!D395</f>
        <v>SERTÂNIA</v>
      </c>
      <c r="E395" s="1635" t="str">
        <f>'INF GERAIS'!E395</f>
        <v>CONSTRUÇÃO DE PAVIMENTAÇÃO EM PEDRA GRANÍTICA NA RUA JOÃO ALVES, BAIRRO ALTO DO RIO BRANCO, NA SEDE DO MUNICÍPIO DE SERTÂNIA</v>
      </c>
      <c r="J395" s="1971" t="s">
        <v>172</v>
      </c>
      <c r="K395" s="13"/>
    </row>
    <row r="396" spans="2:11" ht="50.15" customHeight="1" x14ac:dyDescent="0.35">
      <c r="B396" s="20" t="str">
        <f>'INF GERAIS'!B396&amp;IFERROR(IF(INDEX(APOIO!$A$5:$A$50,MATCH('INF GERAIS'!N396,APOIO!$B$5:$B$50,0))="NÃO",APOIO!$A$2&amp;"NÃO VÁLIDO",""),"")</f>
        <v>2014.0372</v>
      </c>
      <c r="C396" s="20" t="str">
        <f>'INF GERAIS'!C396</f>
        <v>MATA SUL</v>
      </c>
      <c r="D396" s="20" t="str">
        <f>'INF GERAIS'!D396</f>
        <v>SIRINHAÉM</v>
      </c>
      <c r="E396" s="20" t="str">
        <f>'INF GERAIS'!E396</f>
        <v xml:space="preserve"> DRENAGEM EM TORNO DA ACADEMIA DAS CIDADES</v>
      </c>
      <c r="F396" s="20"/>
      <c r="G396" s="20"/>
      <c r="H396" s="20"/>
      <c r="I396" s="20"/>
      <c r="J396" s="1971" t="s">
        <v>172</v>
      </c>
      <c r="K396" s="13">
        <v>1594</v>
      </c>
    </row>
    <row r="397" spans="2:11" ht="50.15" customHeight="1" x14ac:dyDescent="0.35">
      <c r="B397" s="20" t="str">
        <f>'INF GERAIS'!B397&amp;IFERROR(IF(INDEX(APOIO!$A$5:$A$50,MATCH('INF GERAIS'!N397,APOIO!$B$5:$B$50,0))="NÃO",APOIO!$A$2&amp;"NÃO VÁLIDO",""),"")</f>
        <v>2014.0373
NÃO VÁLIDO</v>
      </c>
      <c r="C397" s="20" t="str">
        <f>'INF GERAIS'!C397</f>
        <v>MATA SUL</v>
      </c>
      <c r="D397" s="20" t="str">
        <f>'INF GERAIS'!D397</f>
        <v>SIRINHAÉM</v>
      </c>
      <c r="E397" s="20" t="str">
        <f>'INF GERAIS'!E397</f>
        <v>RECUPERAÇÃO E MELHORIA DA QUADRA DA COLONIA DOS PESCADORES NO DISTRITO DA BARRA DE SIRINHAÉM</v>
      </c>
      <c r="F397" s="20"/>
      <c r="G397" s="20"/>
      <c r="H397" s="20"/>
      <c r="I397" s="20"/>
      <c r="J397" s="1971" t="s">
        <v>172</v>
      </c>
      <c r="K397" s="13">
        <v>1591</v>
      </c>
    </row>
    <row r="398" spans="2:11" ht="50.15" customHeight="1" x14ac:dyDescent="0.35">
      <c r="B398" s="20" t="str">
        <f>'INF GERAIS'!B398&amp;IFERROR(IF(INDEX(APOIO!$A$5:$A$50,MATCH('INF GERAIS'!N398,APOIO!$B$5:$B$50,0))="NÃO",APOIO!$A$2&amp;"NÃO VÁLIDO",""),"")</f>
        <v>2014.0374</v>
      </c>
      <c r="C398" s="20" t="str">
        <f>'INF GERAIS'!C398</f>
        <v>MATA SUL</v>
      </c>
      <c r="D398" s="20" t="str">
        <f>'INF GERAIS'!D398</f>
        <v>SIRINHAÉM</v>
      </c>
      <c r="E398" s="20" t="str">
        <f>'INF GERAIS'!E398</f>
        <v>URBANIZAÇÃO DAS RUAS MARQUES DE OLINDA , SEBASTIÃO CHAVES  E SÃO FRANCISCO</v>
      </c>
      <c r="F398" s="20"/>
      <c r="G398" s="20"/>
      <c r="H398" s="20"/>
      <c r="I398" s="20"/>
      <c r="J398" s="1971" t="s">
        <v>172</v>
      </c>
      <c r="K398" s="13">
        <v>1592</v>
      </c>
    </row>
    <row r="399" spans="2:11" ht="50.15" customHeight="1" x14ac:dyDescent="0.35">
      <c r="B399" s="20" t="str">
        <f>'INF GERAIS'!B399&amp;IFERROR(IF(INDEX(APOIO!$A$5:$A$50,MATCH('INF GERAIS'!N399,APOIO!$B$5:$B$50,0))="NÃO",APOIO!$A$2&amp;"NÃO VÁLIDO",""),"")</f>
        <v>2014.0375</v>
      </c>
      <c r="C399" s="20" t="str">
        <f>'INF GERAIS'!C399</f>
        <v>MATA SUL</v>
      </c>
      <c r="D399" s="20" t="str">
        <f>'INF GERAIS'!D399</f>
        <v>SIRINHAÉM</v>
      </c>
      <c r="E399" s="20" t="str">
        <f>'INF GERAIS'!E399</f>
        <v>PAVIMENTAÇÃO EM PARALELEPIPEDOS GRANITICOS DA RUA DA JAQUEIRA</v>
      </c>
      <c r="F399" s="20"/>
      <c r="G399" s="20"/>
      <c r="H399" s="20"/>
      <c r="I399" s="20"/>
      <c r="J399" s="1971" t="s">
        <v>172</v>
      </c>
      <c r="K399" s="13">
        <v>1596</v>
      </c>
    </row>
    <row r="400" spans="2:11" ht="50.15" customHeight="1" x14ac:dyDescent="0.35">
      <c r="B400" s="20" t="str">
        <f>'INF GERAIS'!B400&amp;IFERROR(IF(INDEX(APOIO!$A$5:$A$50,MATCH('INF GERAIS'!N400,APOIO!$B$5:$B$50,0))="NÃO",APOIO!$A$2&amp;"NÃO VÁLIDO",""),"")</f>
        <v>2014.0376</v>
      </c>
      <c r="C400" s="20" t="str">
        <f>'INF GERAIS'!C400</f>
        <v>SERTÃO DO PAJEÚ</v>
      </c>
      <c r="D400" s="20" t="str">
        <f>'INF GERAIS'!D400</f>
        <v>SOLIDÃO</v>
      </c>
      <c r="E400" s="20" t="str">
        <f>'INF GERAIS'!E400</f>
        <v>CONSTRUÇÃO DA PRAÇA DE ALIMENTAÇÃO JOSÉ BARROS SOBRINHO</v>
      </c>
      <c r="F400" s="20"/>
      <c r="G400" s="20"/>
      <c r="H400" s="20"/>
      <c r="I400" s="20"/>
      <c r="J400" s="1971" t="s">
        <v>172</v>
      </c>
      <c r="K400" s="13">
        <v>1603</v>
      </c>
    </row>
    <row r="401" spans="2:11" ht="50.15" customHeight="1" x14ac:dyDescent="0.35">
      <c r="B401" s="20" t="str">
        <f>'INF GERAIS'!B401&amp;IFERROR(IF(INDEX(APOIO!$A$5:$A$50,MATCH('INF GERAIS'!N401,APOIO!$B$5:$B$50,0))="NÃO",APOIO!$A$2&amp;"NÃO VÁLIDO",""),"")</f>
        <v>2014.0377</v>
      </c>
      <c r="C401" s="20" t="str">
        <f>'INF GERAIS'!C401</f>
        <v>SERTÃO DO PAJEÚ</v>
      </c>
      <c r="D401" s="20" t="str">
        <f>'INF GERAIS'!D401</f>
        <v>SOLIDÃO</v>
      </c>
      <c r="E401" s="20" t="str">
        <f>'INF GERAIS'!E401</f>
        <v>CONSTRUÇÃO DE UMA QUADRA POLIESPORTIVA DESCOBERTA NA AREA URBANA</v>
      </c>
      <c r="F401" s="20"/>
      <c r="G401" s="20"/>
      <c r="H401" s="20"/>
      <c r="I401" s="20"/>
      <c r="J401" s="1971" t="s">
        <v>172</v>
      </c>
      <c r="K401" s="13">
        <v>1602</v>
      </c>
    </row>
    <row r="402" spans="2:11" ht="50.15" customHeight="1" x14ac:dyDescent="0.35">
      <c r="B402" s="20" t="str">
        <f>'INF GERAIS'!B402&amp;IFERROR(IF(INDEX(APOIO!$A$5:$A$50,MATCH('INF GERAIS'!N402,APOIO!$B$5:$B$50,0))="NÃO",APOIO!$A$2&amp;"NÃO VÁLIDO",""),"")</f>
        <v>2014.0378</v>
      </c>
      <c r="C402" s="20" t="str">
        <f>'INF GERAIS'!C402</f>
        <v>SERTÃO DO PAJEÚ</v>
      </c>
      <c r="D402" s="20" t="str">
        <f>'INF GERAIS'!D402</f>
        <v>SOLIDÃO</v>
      </c>
      <c r="E402" s="20" t="str">
        <f>'INF GERAIS'!E402</f>
        <v xml:space="preserve">REFORMA DA ESCOLA MUNICIPAL JOSÉ GONÇALVES DO NASCIMENTO </v>
      </c>
      <c r="F402" s="20"/>
      <c r="G402" s="20"/>
      <c r="H402" s="20"/>
      <c r="I402" s="20"/>
      <c r="J402" s="1971" t="s">
        <v>168</v>
      </c>
      <c r="K402" s="13">
        <v>1601</v>
      </c>
    </row>
    <row r="403" spans="2:11" ht="50.15" customHeight="1" x14ac:dyDescent="0.35">
      <c r="B403" s="20" t="str">
        <f>'INF GERAIS'!B403&amp;IFERROR(IF(INDEX(APOIO!$A$5:$A$50,MATCH('INF GERAIS'!N403,APOIO!$B$5:$B$50,0))="NÃO",APOIO!$A$2&amp;"NÃO VÁLIDO",""),"")</f>
        <v>2014.0379</v>
      </c>
      <c r="C403" s="20" t="str">
        <f>'INF GERAIS'!C403</f>
        <v>SERTÃO DO PAJEÚ</v>
      </c>
      <c r="D403" s="20" t="str">
        <f>'INF GERAIS'!D403</f>
        <v>SOLIDÃO</v>
      </c>
      <c r="E403" s="20" t="str">
        <f>'INF GERAIS'!E403</f>
        <v>CONSTRUÇÃO DA MURADA DA UNIDADE INFANTIL TURMA DA MÔNICA</v>
      </c>
      <c r="F403" s="20"/>
      <c r="G403" s="20"/>
      <c r="H403" s="20"/>
      <c r="I403" s="20"/>
      <c r="J403" s="1971" t="s">
        <v>168</v>
      </c>
      <c r="K403" s="13">
        <v>1604</v>
      </c>
    </row>
    <row r="404" spans="2:11" ht="50.15" customHeight="1" x14ac:dyDescent="0.35">
      <c r="B404" s="20" t="str">
        <f>'INF GERAIS'!B404&amp;IFERROR(IF(INDEX(APOIO!$A$5:$A$50,MATCH('INF GERAIS'!N404,APOIO!$B$5:$B$50,0))="NÃO",APOIO!$A$2&amp;"NÃO VÁLIDO",""),"")</f>
        <v>2014.0380</v>
      </c>
      <c r="C404" s="20" t="str">
        <f>'INF GERAIS'!C404</f>
        <v>AGRESTE SETENTRIONAL</v>
      </c>
      <c r="D404" s="20" t="str">
        <f>'INF GERAIS'!D404</f>
        <v>SURUBIM</v>
      </c>
      <c r="E404" s="20" t="str">
        <f>'INF GERAIS'!E404</f>
        <v>REFORMA DO AÇOUGUE PUBLICO MUNICIPAL</v>
      </c>
      <c r="F404" s="20"/>
      <c r="G404" s="20"/>
      <c r="H404" s="20"/>
      <c r="I404" s="20"/>
      <c r="J404" s="1971" t="s">
        <v>161</v>
      </c>
      <c r="K404" s="13">
        <v>1613</v>
      </c>
    </row>
    <row r="405" spans="2:11" ht="50.15" customHeight="1" x14ac:dyDescent="0.35">
      <c r="B405" s="20" t="str">
        <f>'INF GERAIS'!B405&amp;IFERROR(IF(INDEX(APOIO!$A$5:$A$50,MATCH('INF GERAIS'!N405,APOIO!$B$5:$B$50,0))="NÃO",APOIO!$A$2&amp;"NÃO VÁLIDO",""),"")</f>
        <v>2014.0381</v>
      </c>
      <c r="C405" s="20" t="str">
        <f>'INF GERAIS'!C405</f>
        <v>AGRESTE SETENTRIONAL</v>
      </c>
      <c r="D405" s="20" t="str">
        <f>'INF GERAIS'!D405</f>
        <v>SURUBIM</v>
      </c>
      <c r="E405" s="20" t="str">
        <f>'INF GERAIS'!E405</f>
        <v>CONSTRUÇÃO DE UMA PRAÇA PÚBLICA - PRAÇA MARCELINO CHAMPAGNAT</v>
      </c>
      <c r="F405" s="20"/>
      <c r="G405" s="20"/>
      <c r="H405" s="20"/>
      <c r="I405" s="20"/>
      <c r="J405" s="1971" t="s">
        <v>172</v>
      </c>
      <c r="K405" s="13">
        <v>1612</v>
      </c>
    </row>
    <row r="406" spans="2:11" ht="50.15" customHeight="1" x14ac:dyDescent="0.35">
      <c r="B406" s="20" t="str">
        <f>'INF GERAIS'!B406&amp;IFERROR(IF(INDEX(APOIO!$A$5:$A$50,MATCH('INF GERAIS'!N406,APOIO!$B$5:$B$50,0))="NÃO",APOIO!$A$2&amp;"NÃO VÁLIDO",""),"")</f>
        <v>2014.0382</v>
      </c>
      <c r="C406" s="20" t="str">
        <f>'INF GERAIS'!C406</f>
        <v>AGRESTE SETENTRIONAL</v>
      </c>
      <c r="D406" s="20" t="str">
        <f>'INF GERAIS'!D406</f>
        <v>SURUBIM</v>
      </c>
      <c r="E406" s="20" t="str">
        <f>'INF GERAIS'!E406</f>
        <v>PAVIMENTAÇÃO EM PARALELEPÍPEDOS GRANÍTICOS EM DIVERSAS RUAS DO MUNICÍPIO</v>
      </c>
      <c r="F406" s="20"/>
      <c r="G406" s="20"/>
      <c r="H406" s="20"/>
      <c r="I406" s="20"/>
      <c r="J406" s="1971" t="s">
        <v>172</v>
      </c>
      <c r="K406" s="13">
        <v>1611</v>
      </c>
    </row>
    <row r="407" spans="2:11" ht="50.15" customHeight="1" x14ac:dyDescent="0.35">
      <c r="B407" s="20" t="str">
        <f>'INF GERAIS'!B407&amp;IFERROR(IF(INDEX(APOIO!$A$5:$A$50,MATCH('INF GERAIS'!N407,APOIO!$B$5:$B$50,0))="NÃO",APOIO!$A$2&amp;"NÃO VÁLIDO",""),"")</f>
        <v>2014.0383</v>
      </c>
      <c r="C407" s="20" t="str">
        <f>'INF GERAIS'!C407</f>
        <v>SERTÃO DO PAJEÚ</v>
      </c>
      <c r="D407" s="20" t="str">
        <f>'INF GERAIS'!D407</f>
        <v>TABIRA</v>
      </c>
      <c r="E407" s="20" t="str">
        <f>'INF GERAIS'!E407</f>
        <v>PAVIMENTAÇÃO COM PARALELEPÍPEDOS GRANÍTICOS EM DIVERSAS RUAS DO MUNICÍPIO</v>
      </c>
      <c r="F407" s="20"/>
      <c r="G407" s="20"/>
      <c r="H407" s="20"/>
      <c r="I407" s="20"/>
      <c r="J407" s="1971" t="s">
        <v>172</v>
      </c>
      <c r="K407" s="13">
        <v>1621</v>
      </c>
    </row>
    <row r="408" spans="2:11" ht="50.15" customHeight="1" x14ac:dyDescent="0.35">
      <c r="B408" s="20" t="str">
        <f>'INF GERAIS'!B408&amp;IFERROR(IF(INDEX(APOIO!$A$5:$A$50,MATCH('INF GERAIS'!N408,APOIO!$B$5:$B$50,0))="NÃO",APOIO!$A$2&amp;"NÃO VÁLIDO",""),"")</f>
        <v>2014.0384</v>
      </c>
      <c r="C408" s="20" t="str">
        <f>'INF GERAIS'!C408</f>
        <v>AGRESTE CENTRAL</v>
      </c>
      <c r="D408" s="20" t="str">
        <f>'INF GERAIS'!D408</f>
        <v>TACAIMBÓ</v>
      </c>
      <c r="E408" s="20" t="str">
        <f>'INF GERAIS'!E408</f>
        <v>CONSTRUÇÃO DE CANAL DE DRENAGEM</v>
      </c>
      <c r="F408" s="20"/>
      <c r="G408" s="20"/>
      <c r="H408" s="20"/>
      <c r="I408" s="20"/>
      <c r="J408" s="1971" t="s">
        <v>11412</v>
      </c>
      <c r="K408" s="13">
        <v>1631</v>
      </c>
    </row>
    <row r="409" spans="2:11" s="1346" customFormat="1" ht="50.15" customHeight="1" x14ac:dyDescent="0.35">
      <c r="B409" s="1346" t="str">
        <f>'INF GERAIS'!B409&amp;IFERROR(IF(INDEX(APOIO!$A$5:$A$50,MATCH('INF GERAIS'!N409,APOIO!$B$5:$B$50,0))="NÃO",APOIO!$A$2&amp;"NÃO VÁLIDO",""),"")</f>
        <v>2014.0439</v>
      </c>
      <c r="C409" s="1346" t="str">
        <f>'INF GERAIS'!C409</f>
        <v>AGRESTE CENTRAL</v>
      </c>
      <c r="D409" s="1346" t="str">
        <f>'INF GERAIS'!D409</f>
        <v>TACAIMBÓ</v>
      </c>
      <c r="E409" s="1346" t="str">
        <f>'INF GERAIS'!E409</f>
        <v>PAVIMENTAÇÃO EM PARALELEPIPEDOS GRANÍTICOS EM DIVERSAS RUAS EM VIAS URBANAS, NO MUNICÍPIO DE TACAIMBÓ - PE: RUA PEDRO TORRES DA SILVA (TRECHO II); RUA ROMILDO MOREIRA; RUA PEDRO TORRES DA SILVA (TRECHO III); RUA JOSÉ MALAQUIAS FILHO</v>
      </c>
      <c r="J409" s="1971" t="s">
        <v>172</v>
      </c>
      <c r="K409" s="13"/>
    </row>
    <row r="410" spans="2:11" ht="50.15" customHeight="1" x14ac:dyDescent="0.35">
      <c r="B410" s="20" t="str">
        <f>'INF GERAIS'!B410&amp;IFERROR(IF(INDEX(APOIO!$A$5:$A$50,MATCH('INF GERAIS'!N410,APOIO!$B$5:$B$50,0))="NÃO",APOIO!$A$2&amp;"NÃO VÁLIDO",""),"")</f>
        <v>2014.0385</v>
      </c>
      <c r="C410" s="20" t="str">
        <f>'INF GERAIS'!C410</f>
        <v>SERTÃO DE ITAPARICA</v>
      </c>
      <c r="D410" s="20" t="str">
        <f>'INF GERAIS'!D410</f>
        <v>TACARATU</v>
      </c>
      <c r="E410" s="20" t="str">
        <f>'INF GERAIS'!E410</f>
        <v>URBANIZAÇÃO E ILUMINAÇÃO DA AVENIDA ARISTIDES TELES DE MENEZES</v>
      </c>
      <c r="F410" s="20"/>
      <c r="G410" s="20"/>
      <c r="H410" s="20"/>
      <c r="I410" s="20"/>
      <c r="J410" s="1971" t="s">
        <v>172</v>
      </c>
      <c r="K410" s="13">
        <v>1645</v>
      </c>
    </row>
    <row r="411" spans="2:11" ht="50.15" customHeight="1" x14ac:dyDescent="0.35">
      <c r="B411" s="20" t="str">
        <f>'INF GERAIS'!B411&amp;IFERROR(IF(INDEX(APOIO!$A$5:$A$50,MATCH('INF GERAIS'!N411,APOIO!$B$5:$B$50,0))="NÃO",APOIO!$A$2&amp;"NÃO VÁLIDO",""),"")</f>
        <v>2014.0386</v>
      </c>
      <c r="C411" s="20" t="str">
        <f>'INF GERAIS'!C411</f>
        <v>SERTÃO DE ITAPARICA</v>
      </c>
      <c r="D411" s="20" t="str">
        <f>'INF GERAIS'!D411</f>
        <v>TACARATU</v>
      </c>
      <c r="E411" s="20" t="str">
        <f>'INF GERAIS'!E411</f>
        <v>URBANIZAÇÃO E ILUMINAÇÃO DA AVENIDA DEP. AFONSO FERRAZ, NO DISTRITO DE CARAIBEIRAS</v>
      </c>
      <c r="F411" s="20"/>
      <c r="G411" s="20"/>
      <c r="H411" s="20"/>
      <c r="I411" s="20"/>
      <c r="J411" s="1971" t="s">
        <v>172</v>
      </c>
      <c r="K411" s="13">
        <v>1644</v>
      </c>
    </row>
    <row r="412" spans="2:11" ht="50.15" customHeight="1" x14ac:dyDescent="0.35">
      <c r="B412" s="20" t="str">
        <f>'INF GERAIS'!B412&amp;IFERROR(IF(INDEX(APOIO!$A$5:$A$50,MATCH('INF GERAIS'!N412,APOIO!$B$5:$B$50,0))="NÃO",APOIO!$A$2&amp;"NÃO VÁLIDO",""),"")</f>
        <v>2014.0387</v>
      </c>
      <c r="C412" s="20" t="str">
        <f>'INF GERAIS'!C412</f>
        <v>SERTÃO DE ITAPARICA</v>
      </c>
      <c r="D412" s="20" t="str">
        <f>'INF GERAIS'!D412</f>
        <v>TACARATU</v>
      </c>
      <c r="E412" s="20" t="str">
        <f>'INF GERAIS'!E412</f>
        <v>URBANIZAÇÃO E ILUMINAÇÃO DA AVENIDA MANOEL MARIANO</v>
      </c>
      <c r="F412" s="20"/>
      <c r="G412" s="20"/>
      <c r="H412" s="20"/>
      <c r="I412" s="20"/>
      <c r="J412" s="1971" t="s">
        <v>172</v>
      </c>
      <c r="K412" s="13">
        <v>1641</v>
      </c>
    </row>
    <row r="413" spans="2:11" ht="50.15" customHeight="1" x14ac:dyDescent="0.35">
      <c r="B413" s="20" t="str">
        <f>'INF GERAIS'!B413&amp;IFERROR(IF(INDEX(APOIO!$A$5:$A$50,MATCH('INF GERAIS'!N413,APOIO!$B$5:$B$50,0))="NÃO",APOIO!$A$2&amp;"NÃO VÁLIDO",""),"")</f>
        <v>2014.0388</v>
      </c>
      <c r="C413" s="20" t="str">
        <f>'INF GERAIS'!C413</f>
        <v>SERTÃO DE ITAPARICA</v>
      </c>
      <c r="D413" s="20" t="str">
        <f>'INF GERAIS'!D413</f>
        <v>TACARATU</v>
      </c>
      <c r="E413" s="20" t="str">
        <f>'INF GERAIS'!E413</f>
        <v>URBANIZAÇÃO E ILUMINAÇÃO DA AVENIDA JOSÉ ESTÊVÃO, NO DISTRITO DE CARAIBEIRAS</v>
      </c>
      <c r="F413" s="20"/>
      <c r="G413" s="20"/>
      <c r="H413" s="20"/>
      <c r="I413" s="20"/>
      <c r="J413" s="1971" t="s">
        <v>172</v>
      </c>
      <c r="K413" s="13">
        <v>1642</v>
      </c>
    </row>
    <row r="414" spans="2:11" ht="50.15" customHeight="1" x14ac:dyDescent="0.35">
      <c r="B414" s="20" t="str">
        <f>'INF GERAIS'!B414&amp;IFERROR(IF(INDEX(APOIO!$A$5:$A$50,MATCH('INF GERAIS'!N414,APOIO!$B$5:$B$50,0))="NÃO",APOIO!$A$2&amp;"NÃO VÁLIDO",""),"")</f>
        <v>2014.0389</v>
      </c>
      <c r="C414" s="20" t="str">
        <f>'INF GERAIS'!C414</f>
        <v>SERTÃO DE ITAPARICA</v>
      </c>
      <c r="D414" s="20" t="str">
        <f>'INF GERAIS'!D414</f>
        <v>TACARATU</v>
      </c>
      <c r="E414" s="20" t="str">
        <f>'INF GERAIS'!E414</f>
        <v>REFORMA E AMPLIAÇÃO DA PRAÇA FRANCINA MARIA DE ARAÚJO NO DISTRITO DE CARAIBEIRAS</v>
      </c>
      <c r="F414" s="20"/>
      <c r="G414" s="20"/>
      <c r="H414" s="20"/>
      <c r="I414" s="20"/>
      <c r="J414" s="1971" t="s">
        <v>172</v>
      </c>
      <c r="K414" s="13">
        <v>1643</v>
      </c>
    </row>
    <row r="415" spans="2:11" ht="50.15" customHeight="1" x14ac:dyDescent="0.35">
      <c r="B415" s="20" t="str">
        <f>'INF GERAIS'!B415&amp;IFERROR(IF(INDEX(APOIO!$A$5:$A$50,MATCH('INF GERAIS'!N415,APOIO!$B$5:$B$50,0))="NÃO",APOIO!$A$2&amp;"NÃO VÁLIDO",""),"")</f>
        <v>2014.0390</v>
      </c>
      <c r="C415" s="20" t="str">
        <f>'INF GERAIS'!C415</f>
        <v>MATA SUL</v>
      </c>
      <c r="D415" s="20" t="str">
        <f>'INF GERAIS'!D415</f>
        <v>TAMANDARÉ</v>
      </c>
      <c r="E415" s="20" t="str">
        <f>'INF GERAIS'!E415</f>
        <v>CONSTRUÇÃO DO PREDIO DA PREFEITURA DO MUNICÍPIO DE TAMANDARÉ</v>
      </c>
      <c r="F415" s="20"/>
      <c r="G415" s="20"/>
      <c r="H415" s="20"/>
      <c r="I415" s="20"/>
      <c r="J415" s="1971" t="s">
        <v>172</v>
      </c>
      <c r="K415" s="13">
        <v>1651</v>
      </c>
    </row>
    <row r="416" spans="2:11" ht="50.15" customHeight="1" x14ac:dyDescent="0.35">
      <c r="B416" s="20" t="str">
        <f>'INF GERAIS'!B416&amp;IFERROR(IF(INDEX(APOIO!$A$5:$A$50,MATCH('INF GERAIS'!N416,APOIO!$B$5:$B$50,0))="NÃO",APOIO!$A$2&amp;"NÃO VÁLIDO",""),"")</f>
        <v>2014.0391</v>
      </c>
      <c r="C416" s="20" t="str">
        <f>'INF GERAIS'!C416</f>
        <v>AGRESTE SETENTRIONAL</v>
      </c>
      <c r="D416" s="20" t="str">
        <f>'INF GERAIS'!D416</f>
        <v>TAQUARITINGA DO NORTE</v>
      </c>
      <c r="E416" s="20" t="str">
        <f>'INF GERAIS'!E416</f>
        <v>URBANIZAÇÃO / PAVMENTAÇÃO DE VIAS PÚBLICAS</v>
      </c>
      <c r="F416" s="20"/>
      <c r="G416" s="20"/>
      <c r="H416" s="20"/>
      <c r="I416" s="20"/>
      <c r="J416" s="1971" t="s">
        <v>172</v>
      </c>
      <c r="K416" s="13">
        <v>1661</v>
      </c>
    </row>
    <row r="417" spans="2:11" ht="50.15" customHeight="1" x14ac:dyDescent="0.35">
      <c r="B417" s="20" t="str">
        <f>'INF GERAIS'!B417&amp;IFERROR(IF(INDEX(APOIO!$A$5:$A$50,MATCH('INF GERAIS'!N417,APOIO!$B$5:$B$50,0))="NÃO",APOIO!$A$2&amp;"NÃO VÁLIDO",""),"")</f>
        <v>2014.0392</v>
      </c>
      <c r="C417" s="20" t="str">
        <f>'INF GERAIS'!C417</f>
        <v>AGRESTE SETENTRIONAL</v>
      </c>
      <c r="D417" s="20" t="str">
        <f>'INF GERAIS'!D417</f>
        <v>TAQUARITINGA DO NORTE</v>
      </c>
      <c r="E417" s="20" t="str">
        <f>'INF GERAIS'!E417</f>
        <v>REFORMA E AMPLIAÇÃO POSTO DE SAUDE DE ALGODÃO</v>
      </c>
      <c r="F417" s="20"/>
      <c r="G417" s="20"/>
      <c r="H417" s="20"/>
      <c r="I417" s="20"/>
      <c r="J417" s="1971" t="s">
        <v>156</v>
      </c>
      <c r="K417" s="13">
        <v>1663</v>
      </c>
    </row>
    <row r="418" spans="2:11" ht="50.15" customHeight="1" x14ac:dyDescent="0.35">
      <c r="B418" s="20" t="str">
        <f>'INF GERAIS'!B418&amp;IFERROR(IF(INDEX(APOIO!$A$5:$A$50,MATCH('INF GERAIS'!N418,APOIO!$B$5:$B$50,0))="NÃO",APOIO!$A$2&amp;"NÃO VÁLIDO",""),"")</f>
        <v>2014.0393</v>
      </c>
      <c r="C418" s="20" t="str">
        <f>'INF GERAIS'!C418</f>
        <v>AGRESTE SETENTRIONAL</v>
      </c>
      <c r="D418" s="20" t="str">
        <f>'INF GERAIS'!D418</f>
        <v>TAQUARITINGA DO NORTE</v>
      </c>
      <c r="E418" s="20" t="str">
        <f>'INF GERAIS'!E418</f>
        <v>PROJETO DE REFORMA COM COBERTURA DA QUADRA DE ESPORTE PE. ESTANISLAU PIRES</v>
      </c>
      <c r="F418" s="20"/>
      <c r="G418" s="20"/>
      <c r="H418" s="20"/>
      <c r="I418" s="20"/>
      <c r="J418" s="1971" t="s">
        <v>168</v>
      </c>
      <c r="K418" s="13">
        <v>1662</v>
      </c>
    </row>
    <row r="419" spans="2:11" ht="50.15" customHeight="1" x14ac:dyDescent="0.35">
      <c r="B419" s="20" t="str">
        <f>'INF GERAIS'!B419&amp;IFERROR(IF(INDEX(APOIO!$A$5:$A$50,MATCH('INF GERAIS'!N419,APOIO!$B$5:$B$50,0))="NÃO",APOIO!$A$2&amp;"NÃO VÁLIDO",""),"")</f>
        <v>2014.0394</v>
      </c>
      <c r="C419" s="20" t="str">
        <f>'INF GERAIS'!C419</f>
        <v>AGRESTE MERIDIONAL</v>
      </c>
      <c r="D419" s="20" t="str">
        <f>'INF GERAIS'!D419</f>
        <v>TEREZINHA</v>
      </c>
      <c r="E419" s="20" t="str">
        <f>'INF GERAIS'!E419</f>
        <v>MODERNIZAÇÃO DO ESTÁDIO MUNICIPAL ANTÔNIO FERNANDO CALADO DE LIMA</v>
      </c>
      <c r="F419" s="20" t="s">
        <v>13843</v>
      </c>
      <c r="G419" s="233">
        <v>45161</v>
      </c>
      <c r="H419" s="20" t="s">
        <v>0</v>
      </c>
      <c r="I419" s="20" t="s">
        <v>13823</v>
      </c>
      <c r="J419" s="12" t="s">
        <v>168</v>
      </c>
      <c r="K419" s="13">
        <v>1671</v>
      </c>
    </row>
    <row r="420" spans="2:11" s="833" customFormat="1" ht="50.15" customHeight="1" x14ac:dyDescent="0.35">
      <c r="B420" s="833" t="str">
        <f>'INF GERAIS'!B420&amp;IFERROR(IF(INDEX(APOIO!$A$5:$A$50,MATCH('INF GERAIS'!N420,APOIO!$B$5:$B$50,0))="NÃO",APOIO!$A$2&amp;"NÃO VÁLIDO",""),"")</f>
        <v>2014.0432</v>
      </c>
      <c r="C420" s="833" t="str">
        <f>'INF GERAIS'!C420</f>
        <v>AGRESTE MERIDIONAL</v>
      </c>
      <c r="D420" s="833" t="str">
        <f>'INF GERAIS'!D420</f>
        <v>TEREZINHA</v>
      </c>
      <c r="E420" s="833" t="str">
        <f>'INF GERAIS'!E420</f>
        <v>PAVIMENTAÇÃO EM PARALELEPÍPEDOS DE DIVERSAS RUAS</v>
      </c>
      <c r="J420" s="1971" t="s">
        <v>172</v>
      </c>
      <c r="K420" s="13"/>
    </row>
    <row r="421" spans="2:11" ht="50.15" customHeight="1" x14ac:dyDescent="0.35">
      <c r="B421" s="20" t="str">
        <f>'INF GERAIS'!B421&amp;IFERROR(IF(INDEX(APOIO!$A$5:$A$50,MATCH('INF GERAIS'!N421,APOIO!$B$5:$B$50,0))="NÃO",APOIO!$A$2&amp;"NÃO VÁLIDO",""),"")</f>
        <v>2014.0395</v>
      </c>
      <c r="C421" s="20" t="str">
        <f>'INF GERAIS'!C421</f>
        <v>SERTÃO CENTRAL</v>
      </c>
      <c r="D421" s="20" t="str">
        <f>'INF GERAIS'!D421</f>
        <v>TERRA NOVA</v>
      </c>
      <c r="E421" s="20" t="str">
        <f>'INF GERAIS'!E421</f>
        <v>DRENAGEM SUPERFICIAL DE ÁGUAS PLUVIAIS E PAVIMENTAÇÃO DE VIAS</v>
      </c>
      <c r="F421" s="20"/>
      <c r="G421" s="20"/>
      <c r="H421" s="20"/>
      <c r="I421" s="20"/>
      <c r="J421" s="1971" t="s">
        <v>844</v>
      </c>
      <c r="K421" s="13">
        <v>1681</v>
      </c>
    </row>
    <row r="422" spans="2:11" ht="50.15" customHeight="1" x14ac:dyDescent="0.35">
      <c r="B422" s="20" t="str">
        <f>'INF GERAIS'!B422&amp;IFERROR(IF(INDEX(APOIO!$A$5:$A$50,MATCH('INF GERAIS'!N422,APOIO!$B$5:$B$50,0))="NÃO",APOIO!$A$2&amp;"NÃO VÁLIDO",""),"")</f>
        <v>2014.0396</v>
      </c>
      <c r="C422" s="20" t="str">
        <f>'INF GERAIS'!C422</f>
        <v>MATA NORTE</v>
      </c>
      <c r="D422" s="20" t="str">
        <f>'INF GERAIS'!D422</f>
        <v>TIMBAÚBA</v>
      </c>
      <c r="E422" s="20" t="str">
        <f>'INF GERAIS'!E422</f>
        <v>PAVIMENTAÇÃO EM PARALELEPÍPEDO DE RUAS DO BAIRRO DE SAPUCAIA</v>
      </c>
      <c r="F422" s="20"/>
      <c r="G422" s="20"/>
      <c r="H422" s="20"/>
      <c r="I422" s="20"/>
      <c r="J422" s="1971" t="s">
        <v>172</v>
      </c>
      <c r="K422" s="13">
        <v>1691</v>
      </c>
    </row>
    <row r="423" spans="2:11" ht="50.15" customHeight="1" x14ac:dyDescent="0.35">
      <c r="B423" s="20" t="str">
        <f>'INF GERAIS'!B423&amp;IFERROR(IF(INDEX(APOIO!$A$5:$A$50,MATCH('INF GERAIS'!N423,APOIO!$B$5:$B$50,0))="NÃO",APOIO!$A$2&amp;"NÃO VÁLIDO",""),"")</f>
        <v>2014.0397</v>
      </c>
      <c r="C423" s="20" t="str">
        <f>'INF GERAIS'!C423</f>
        <v>AGRESTE SETENTRIONAL</v>
      </c>
      <c r="D423" s="20" t="str">
        <f>'INF GERAIS'!D423</f>
        <v>TORITAMA</v>
      </c>
      <c r="E423" s="20" t="str">
        <f>'INF GERAIS'!E423</f>
        <v>PAVIMENTAÇÃO DE RUAS DO MUNICÍPIO DE TORITAMA ATRAVÉS DA EXECUÇÃO DE PAVIMENTAÇÃO E OBRAS DE INFRAESTRUTURA DAS RUAS JOSÉ HERALDO DA SILVA, MIGUEL TAVARES, SÃO CRISTÓVÃO, JOSE LUIS TAVARES, JOÃO ANTONIO DE MOURA, MARIANO MANOEL, RUA EMIDIO JORDAO, CASTRO ALVES, SANTOS DUMONT, ABENICIO ARTHUR SOBRAL, LUIS TOMAS DA SILVA, COLOMBIA, MEXICO, ANTONIO SOARES, DAS AVENIDAS ROMEU SIMPLICIO E JOSE LUIS DA SILVA E DA TRAVESSA CASTRO ALVES, CONTARÁ AINDA COM IMPLANTAÇÃO DE MEIO-FIO EM PEDRA GRANÍTICA</v>
      </c>
      <c r="F423" s="20"/>
      <c r="G423" s="20"/>
      <c r="H423" s="20"/>
      <c r="I423" s="20"/>
      <c r="J423" s="1971" t="s">
        <v>172</v>
      </c>
      <c r="K423" s="13">
        <v>1701</v>
      </c>
    </row>
    <row r="424" spans="2:11" ht="50.15" customHeight="1" x14ac:dyDescent="0.35">
      <c r="B424" s="20" t="str">
        <f>'INF GERAIS'!B424&amp;IFERROR(IF(INDEX(APOIO!$A$5:$A$50,MATCH('INF GERAIS'!N424,APOIO!$B$5:$B$50,0))="NÃO",APOIO!$A$2&amp;"NÃO VÁLIDO",""),"")</f>
        <v>2014.0398</v>
      </c>
      <c r="C424" s="20" t="str">
        <f>'INF GERAIS'!C424</f>
        <v>MATA NORTE</v>
      </c>
      <c r="D424" s="20" t="str">
        <f>'INF GERAIS'!D424</f>
        <v>TRACUNHAÉM</v>
      </c>
      <c r="E424" s="20" t="str">
        <f>'INF GERAIS'!E424</f>
        <v xml:space="preserve">PAVIMENTAÇÃO EM PARALELEPÍPEDO DE DIVERSAS RUAS </v>
      </c>
      <c r="F424" s="20"/>
      <c r="G424" s="20"/>
      <c r="H424" s="20"/>
      <c r="I424" s="20"/>
      <c r="J424" s="1971" t="s">
        <v>172</v>
      </c>
      <c r="K424" s="13">
        <v>1711</v>
      </c>
    </row>
    <row r="425" spans="2:11" ht="50.15" customHeight="1" x14ac:dyDescent="0.35">
      <c r="B425" s="20" t="str">
        <f>'INF GERAIS'!B425&amp;IFERROR(IF(INDEX(APOIO!$A$5:$A$50,MATCH('INF GERAIS'!N425,APOIO!$B$5:$B$50,0))="NÃO",APOIO!$A$2&amp;"NÃO VÁLIDO",""),"")</f>
        <v>2014.0399</v>
      </c>
      <c r="C425" s="20" t="str">
        <f>'INF GERAIS'!C425</f>
        <v>SERTÃO DO ARARIPE</v>
      </c>
      <c r="D425" s="20" t="str">
        <f>'INF GERAIS'!D425</f>
        <v>TRINDADE</v>
      </c>
      <c r="E425" s="20" t="str">
        <f>'INF GERAIS'!E425</f>
        <v>MELHORIA DA ACESSIBILIDADE AS COMUNIDADES EM ÁREAS DE RISCO E VULNERABILIDADE SOCIAL/CONSTRUÇÃO DE PAVIMENTAÇÃO EM PARALEL. GRANÍTICO, CONSTRUÇÃO DE MEIO FIO, RAMPAS E ACESSIBILIDADE, PLACAS DE IDENTIFICAÇÃO DE RUAS E SINALIZAÇÃO</v>
      </c>
      <c r="F425" s="20"/>
      <c r="G425" s="20"/>
      <c r="H425" s="20"/>
      <c r="I425" s="20"/>
      <c r="J425" s="1971" t="s">
        <v>844</v>
      </c>
      <c r="K425" s="13">
        <v>1721</v>
      </c>
    </row>
    <row r="426" spans="2:11" ht="50.15" customHeight="1" x14ac:dyDescent="0.35">
      <c r="B426" s="20" t="str">
        <f>'INF GERAIS'!B426&amp;IFERROR(IF(INDEX(APOIO!$A$5:$A$50,MATCH('INF GERAIS'!N426,APOIO!$B$5:$B$50,0))="NÃO",APOIO!$A$2&amp;"NÃO VÁLIDO",""),"")</f>
        <v>2014.0400</v>
      </c>
      <c r="C426" s="20" t="str">
        <f>'INF GERAIS'!C426</f>
        <v>SERTÃO DO PAJEÚ</v>
      </c>
      <c r="D426" s="20" t="str">
        <f>'INF GERAIS'!D426</f>
        <v>TRIUNFO</v>
      </c>
      <c r="E426" s="20" t="str">
        <f>'INF GERAIS'!E426</f>
        <v>PAVIMENTAÇÃO EM PARALELEPÍPEDOS GRANÍTICOS NA RUA SEBASTIÃO MARTINS E RUA PROJETADA A</v>
      </c>
      <c r="F426" s="20"/>
      <c r="G426" s="20"/>
      <c r="H426" s="20"/>
      <c r="I426" s="20"/>
      <c r="J426" s="1971" t="s">
        <v>172</v>
      </c>
      <c r="K426" s="13">
        <v>1733</v>
      </c>
    </row>
    <row r="427" spans="2:11" ht="50.15" customHeight="1" x14ac:dyDescent="0.35">
      <c r="B427" s="20" t="str">
        <f>'INF GERAIS'!B427&amp;IFERROR(IF(INDEX(APOIO!$A$5:$A$50,MATCH('INF GERAIS'!N427,APOIO!$B$5:$B$50,0))="NÃO",APOIO!$A$2&amp;"NÃO VÁLIDO",""),"")</f>
        <v>2014.0401</v>
      </c>
      <c r="C427" s="20" t="str">
        <f>'INF GERAIS'!C427</f>
        <v>SERTÃO DO PAJEÚ</v>
      </c>
      <c r="D427" s="20" t="str">
        <f>'INF GERAIS'!D427</f>
        <v>TRIUNFO</v>
      </c>
      <c r="E427" s="20" t="str">
        <f>'INF GERAIS'!E427</f>
        <v>2ª ETAPA DE REFORMA E AMPLIAÇÃO DA MATERNIDADE FELINDO WANDERLEY</v>
      </c>
      <c r="F427" s="20"/>
      <c r="G427" s="20"/>
      <c r="H427" s="20"/>
      <c r="I427" s="20"/>
      <c r="J427" s="1971" t="s">
        <v>156</v>
      </c>
      <c r="K427" s="13">
        <v>1734</v>
      </c>
    </row>
    <row r="428" spans="2:11" ht="50.15" customHeight="1" x14ac:dyDescent="0.35">
      <c r="B428" s="20" t="str">
        <f>'INF GERAIS'!B428&amp;IFERROR(IF(INDEX(APOIO!$A$5:$A$50,MATCH('INF GERAIS'!N428,APOIO!$B$5:$B$50,0))="NÃO",APOIO!$A$2&amp;"NÃO VÁLIDO",""),"")</f>
        <v>2014.0402</v>
      </c>
      <c r="C428" s="20" t="str">
        <f>'INF GERAIS'!C428</f>
        <v>SERTÃO DO PAJEÚ</v>
      </c>
      <c r="D428" s="20" t="str">
        <f>'INF GERAIS'!D428</f>
        <v>TRIUNFO</v>
      </c>
      <c r="E428" s="20" t="str">
        <f>'INF GERAIS'!E428</f>
        <v>REFORMA DO MERCADO PÚBLICO DE TRIUNFO</v>
      </c>
      <c r="F428" s="20"/>
      <c r="G428" s="20"/>
      <c r="H428" s="20"/>
      <c r="I428" s="20"/>
      <c r="J428" s="1971" t="s">
        <v>161</v>
      </c>
      <c r="K428" s="13">
        <v>1731</v>
      </c>
    </row>
    <row r="429" spans="2:11" ht="50.15" customHeight="1" x14ac:dyDescent="0.35">
      <c r="B429" s="20" t="str">
        <f>'INF GERAIS'!B429&amp;IFERROR(IF(INDEX(APOIO!$A$5:$A$50,MATCH('INF GERAIS'!N429,APOIO!$B$5:$B$50,0))="NÃO",APOIO!$A$2&amp;"NÃO VÁLIDO",""),"")</f>
        <v>2014.0403</v>
      </c>
      <c r="C429" s="20" t="str">
        <f>'INF GERAIS'!C429</f>
        <v>AGRESTE MERIDIONAL</v>
      </c>
      <c r="D429" s="20" t="str">
        <f>'INF GERAIS'!D429</f>
        <v>TUPANATINGA</v>
      </c>
      <c r="E429" s="20" t="str">
        <f>'INF GERAIS'!E429</f>
        <v>PAVIMENTAÇÃO GRANÍTICA DE VÁRIAS RUAS</v>
      </c>
      <c r="F429" s="20"/>
      <c r="G429" s="20"/>
      <c r="H429" s="20"/>
      <c r="I429" s="20"/>
      <c r="J429" s="1971" t="s">
        <v>172</v>
      </c>
      <c r="K429" s="13">
        <v>1741</v>
      </c>
    </row>
    <row r="430" spans="2:11" ht="50.15" customHeight="1" x14ac:dyDescent="0.35">
      <c r="B430" s="20" t="str">
        <f>'INF GERAIS'!B430&amp;IFERROR(IF(INDEX(APOIO!$A$5:$A$50,MATCH('INF GERAIS'!N430,APOIO!$B$5:$B$50,0))="NÃO",APOIO!$A$2&amp;"NÃO VÁLIDO",""),"")</f>
        <v>2014.0404</v>
      </c>
      <c r="C430" s="20" t="str">
        <f>'INF GERAIS'!C430</f>
        <v>AGRESTE MERIDIONAL</v>
      </c>
      <c r="D430" s="20" t="str">
        <f>'INF GERAIS'!D430</f>
        <v>TUPANATINGA</v>
      </c>
      <c r="E430" s="20" t="str">
        <f>'INF GERAIS'!E430</f>
        <v>PROJETO BÁSICO DE RECUPERAÇÃO DA COBERTA DO GINÁSIO POLIESPORTIVO</v>
      </c>
      <c r="F430" s="20" t="s">
        <v>13835</v>
      </c>
      <c r="G430" s="233">
        <v>43517</v>
      </c>
      <c r="H430" s="20" t="s">
        <v>0</v>
      </c>
      <c r="I430" s="20" t="s">
        <v>13826</v>
      </c>
      <c r="J430" s="1971" t="s">
        <v>168</v>
      </c>
      <c r="K430" s="13">
        <v>1743</v>
      </c>
    </row>
    <row r="431" spans="2:11" ht="50.15" customHeight="1" x14ac:dyDescent="0.35">
      <c r="B431" s="20" t="str">
        <f>'INF GERAIS'!B431&amp;IFERROR(IF(INDEX(APOIO!$A$5:$A$50,MATCH('INF GERAIS'!N431,APOIO!$B$5:$B$50,0))="NÃO",APOIO!$A$2&amp;"NÃO VÁLIDO",""),"")</f>
        <v>2014.0405</v>
      </c>
      <c r="C431" s="20" t="str">
        <f>'INF GERAIS'!C431</f>
        <v>AGRESTE MERIDIONAL</v>
      </c>
      <c r="D431" s="20" t="str">
        <f>'INF GERAIS'!D431</f>
        <v>TUPANATINGA</v>
      </c>
      <c r="E431" s="20" t="str">
        <f>'INF GERAIS'!E431</f>
        <v xml:space="preserve">PROJETO BÁSICO DE PAVIMENTAÇÃO GRANÍTICA </v>
      </c>
      <c r="F431" s="20"/>
      <c r="G431" s="20"/>
      <c r="H431" s="20"/>
      <c r="I431" s="20"/>
      <c r="J431" s="1971" t="s">
        <v>172</v>
      </c>
      <c r="K431" s="13">
        <v>1742</v>
      </c>
    </row>
    <row r="432" spans="2:11" ht="50.15" customHeight="1" x14ac:dyDescent="0.35">
      <c r="B432" s="20" t="str">
        <f>'INF GERAIS'!B432&amp;IFERROR(IF(INDEX(APOIO!$A$5:$A$50,MATCH('INF GERAIS'!N432,APOIO!$B$5:$B$50,0))="NÃO",APOIO!$A$2&amp;"NÃO VÁLIDO",""),"")</f>
        <v>2014.0406</v>
      </c>
      <c r="C432" s="20" t="str">
        <f>'INF GERAIS'!C432</f>
        <v>SERTÃO DO PAJEÚ</v>
      </c>
      <c r="D432" s="20" t="str">
        <f>'INF GERAIS'!D432</f>
        <v>TUPARETAMA</v>
      </c>
      <c r="E432" s="20" t="str">
        <f>'INF GERAIS'!E432</f>
        <v>CONSTRUÇÃO DAS PRAÇAS DA RUA FREI CANECA E DO ANCIÃO</v>
      </c>
      <c r="F432" s="20"/>
      <c r="G432" s="20"/>
      <c r="H432" s="20"/>
      <c r="I432" s="20"/>
      <c r="J432" s="1971" t="s">
        <v>172</v>
      </c>
      <c r="K432" s="13">
        <v>1753</v>
      </c>
    </row>
    <row r="433" spans="2:11" ht="50.15" customHeight="1" x14ac:dyDescent="0.35">
      <c r="B433" s="20" t="str">
        <f>'INF GERAIS'!B433&amp;IFERROR(IF(INDEX(APOIO!$A$5:$A$50,MATCH('INF GERAIS'!N433,APOIO!$B$5:$B$50,0))="NÃO",APOIO!$A$2&amp;"NÃO VÁLIDO",""),"")</f>
        <v>2014.0407</v>
      </c>
      <c r="C433" s="20" t="str">
        <f>'INF GERAIS'!C433</f>
        <v>SERTÃO DO PAJEÚ</v>
      </c>
      <c r="D433" s="20" t="str">
        <f>'INF GERAIS'!D433</f>
        <v>TUPARETAMA</v>
      </c>
      <c r="E433" s="20" t="str">
        <f>'INF GERAIS'!E433</f>
        <v>AMPLIAÇÃO E REFORMA DO HOSPITAL</v>
      </c>
      <c r="F433" s="20"/>
      <c r="G433" s="20"/>
      <c r="H433" s="20"/>
      <c r="I433" s="20"/>
      <c r="J433" s="1971" t="s">
        <v>156</v>
      </c>
      <c r="K433" s="13">
        <v>1752</v>
      </c>
    </row>
    <row r="434" spans="2:11" ht="50.15" customHeight="1" x14ac:dyDescent="0.35">
      <c r="B434" s="20" t="str">
        <f>'INF GERAIS'!B434&amp;IFERROR(IF(INDEX(APOIO!$A$5:$A$50,MATCH('INF GERAIS'!N434,APOIO!$B$5:$B$50,0))="NÃO",APOIO!$A$2&amp;"NÃO VÁLIDO",""),"")</f>
        <v>2014.0408</v>
      </c>
      <c r="C434" s="20" t="str">
        <f>'INF GERAIS'!C434</f>
        <v>SERTÃO DO PAJEÚ</v>
      </c>
      <c r="D434" s="20" t="str">
        <f>'INF GERAIS'!D434</f>
        <v>TUPARETAMA</v>
      </c>
      <c r="E434" s="20" t="str">
        <f>'INF GERAIS'!E434</f>
        <v>RECONSTRUÇÃO DA PRAÇA CENTRAL</v>
      </c>
      <c r="F434" s="20"/>
      <c r="G434" s="20"/>
      <c r="H434" s="20"/>
      <c r="I434" s="20"/>
      <c r="J434" s="1971" t="s">
        <v>172</v>
      </c>
      <c r="K434" s="13">
        <v>1751</v>
      </c>
    </row>
    <row r="435" spans="2:11" ht="50.15" customHeight="1" x14ac:dyDescent="0.35">
      <c r="B435" s="20" t="str">
        <f>'INF GERAIS'!B435&amp;IFERROR(IF(INDEX(APOIO!$A$5:$A$50,MATCH('INF GERAIS'!N435,APOIO!$B$5:$B$50,0))="NÃO",APOIO!$A$2&amp;"NÃO VÁLIDO",""),"")</f>
        <v>2014.0409</v>
      </c>
      <c r="C435" s="20" t="str">
        <f>'INF GERAIS'!C435</f>
        <v>AGRESTE MERIDIONAL</v>
      </c>
      <c r="D435" s="20" t="str">
        <f>'INF GERAIS'!D435</f>
        <v>VENTUROSA</v>
      </c>
      <c r="E435" s="20" t="str">
        <f>'INF GERAIS'!E435</f>
        <v>PAVIMENTAÇÃO EM PARALELEPÍPEDOS GRANÍTICOS NO MUNICÍPIO</v>
      </c>
      <c r="F435" s="20"/>
      <c r="G435" s="20"/>
      <c r="H435" s="20"/>
      <c r="I435" s="20"/>
      <c r="J435" s="1971" t="s">
        <v>172</v>
      </c>
      <c r="K435" s="13">
        <v>1761</v>
      </c>
    </row>
    <row r="436" spans="2:11" ht="50.15" customHeight="1" x14ac:dyDescent="0.35">
      <c r="B436" s="20" t="str">
        <f>'INF GERAIS'!B436&amp;IFERROR(IF(INDEX(APOIO!$A$5:$A$50,MATCH('INF GERAIS'!N436,APOIO!$B$5:$B$50,0))="NÃO",APOIO!$A$2&amp;"NÃO VÁLIDO",""),"")</f>
        <v>2014.0410</v>
      </c>
      <c r="C436" s="20" t="str">
        <f>'INF GERAIS'!C436</f>
        <v>AGRESTE MERIDIONAL</v>
      </c>
      <c r="D436" s="20" t="str">
        <f>'INF GERAIS'!D436</f>
        <v>VENTUROSA</v>
      </c>
      <c r="E436" s="20" t="str">
        <f>'INF GERAIS'!E436</f>
        <v>CONSTRUÇÃO DE UNIDADE BÁSICA DE SAÚDE NO SÍTIO CARRAPATEIRA</v>
      </c>
      <c r="F436" s="20"/>
      <c r="G436" s="20"/>
      <c r="H436" s="20"/>
      <c r="I436" s="20"/>
      <c r="J436" s="1971" t="s">
        <v>156</v>
      </c>
      <c r="K436" s="13">
        <v>1762</v>
      </c>
    </row>
    <row r="437" spans="2:11" ht="50.15" customHeight="1" x14ac:dyDescent="0.35">
      <c r="B437" s="20" t="str">
        <f>'INF GERAIS'!B437&amp;IFERROR(IF(INDEX(APOIO!$A$5:$A$50,MATCH('INF GERAIS'!N437,APOIO!$B$5:$B$50,0))="NÃO",APOIO!$A$2&amp;"NÃO VÁLIDO",""),"")</f>
        <v>2014.0411</v>
      </c>
      <c r="C437" s="20" t="str">
        <f>'INF GERAIS'!C437</f>
        <v>AGRESTE MERIDIONAL</v>
      </c>
      <c r="D437" s="20" t="str">
        <f>'INF GERAIS'!D437</f>
        <v>VENTUROSA</v>
      </c>
      <c r="E437" s="20" t="str">
        <f>'INF GERAIS'!E437</f>
        <v>REFORMA DA PRAÇA APOLÔNIO CORDEIRO VAZ</v>
      </c>
      <c r="F437" s="20"/>
      <c r="G437" s="20"/>
      <c r="H437" s="20"/>
      <c r="I437" s="20"/>
      <c r="J437" s="1971" t="s">
        <v>172</v>
      </c>
      <c r="K437" s="13">
        <v>1763</v>
      </c>
    </row>
    <row r="438" spans="2:11" ht="50.15" customHeight="1" x14ac:dyDescent="0.35">
      <c r="B438" s="20" t="str">
        <f>'INF GERAIS'!B438&amp;IFERROR(IF(INDEX(APOIO!$A$5:$A$50,MATCH('INF GERAIS'!N438,APOIO!$B$5:$B$50,0))="NÃO",APOIO!$A$2&amp;"NÃO VÁLIDO",""),"")</f>
        <v>2014.0412</v>
      </c>
      <c r="C438" s="20" t="str">
        <f>'INF GERAIS'!C438</f>
        <v>SERTÃO CENTRAL</v>
      </c>
      <c r="D438" s="20" t="str">
        <f>'INF GERAIS'!D438</f>
        <v>VERDEJANTE</v>
      </c>
      <c r="E438" s="20" t="str">
        <f>'INF GERAIS'!E438</f>
        <v>CONSTRUÇÃO DA PRAÇA DONA ZEFINHA, NO POVOADO DE GROSSOS, ZONA RURAL</v>
      </c>
      <c r="F438" s="20"/>
      <c r="G438" s="20"/>
      <c r="H438" s="20"/>
      <c r="I438" s="20"/>
      <c r="J438" s="1971" t="s">
        <v>172</v>
      </c>
      <c r="K438" s="13">
        <v>1771</v>
      </c>
    </row>
    <row r="439" spans="2:11" ht="50.15" customHeight="1" x14ac:dyDescent="0.35">
      <c r="B439" s="20" t="str">
        <f>'INF GERAIS'!B439&amp;IFERROR(IF(INDEX(APOIO!$A$5:$A$50,MATCH('INF GERAIS'!N439,APOIO!$B$5:$B$50,0))="NÃO",APOIO!$A$2&amp;"NÃO VÁLIDO",""),"")</f>
        <v>2014.0413</v>
      </c>
      <c r="C439" s="20" t="str">
        <f>'INF GERAIS'!C439</f>
        <v>SERTÃO CENTRAL</v>
      </c>
      <c r="D439" s="20" t="str">
        <f>'INF GERAIS'!D439</f>
        <v>VERDEJANTE</v>
      </c>
      <c r="E439" s="20" t="str">
        <f>'INF GERAIS'!E439</f>
        <v>DRENAGEM SUPERFICIAL DE ÁGUAS PLUVIAIS E PAVIMENTAÇÃO DE VIAS</v>
      </c>
      <c r="F439" s="20"/>
      <c r="G439" s="20"/>
      <c r="H439" s="20"/>
      <c r="I439" s="20"/>
      <c r="J439" s="1971" t="s">
        <v>172</v>
      </c>
      <c r="K439" s="13">
        <v>1772</v>
      </c>
    </row>
    <row r="440" spans="2:11" ht="50.15" customHeight="1" x14ac:dyDescent="0.35">
      <c r="B440" s="20" t="str">
        <f>'INF GERAIS'!B440&amp;IFERROR(IF(INDEX(APOIO!$A$5:$A$50,MATCH('INF GERAIS'!N440,APOIO!$B$5:$B$50,0))="NÃO",APOIO!$A$2&amp;"NÃO VÁLIDO",""),"")</f>
        <v>2014.0414</v>
      </c>
      <c r="C440" s="20" t="str">
        <f>'INF GERAIS'!C440</f>
        <v>AGRESTE SETENTRIONAL</v>
      </c>
      <c r="D440" s="20" t="str">
        <f>'INF GERAIS'!D440</f>
        <v>VERTENTE DO LÉRIO</v>
      </c>
      <c r="E440" s="20" t="str">
        <f>'INF GERAIS'!E440</f>
        <v>CONSTRUÇÃO DA PONTE SOBRE RIACHO DA BALANÇA</v>
      </c>
      <c r="F440" s="20"/>
      <c r="G440" s="20"/>
      <c r="H440" s="20"/>
      <c r="I440" s="20"/>
      <c r="J440" s="1971" t="s">
        <v>844</v>
      </c>
      <c r="K440" s="13">
        <v>1781</v>
      </c>
    </row>
    <row r="441" spans="2:11" ht="50.15" customHeight="1" x14ac:dyDescent="0.35">
      <c r="B441" s="20" t="str">
        <f>'INF GERAIS'!B441&amp;IFERROR(IF(INDEX(APOIO!$A$5:$A$50,MATCH('INF GERAIS'!N441,APOIO!$B$5:$B$50,0))="NÃO",APOIO!$A$2&amp;"NÃO VÁLIDO",""),"")</f>
        <v>2014.0415</v>
      </c>
      <c r="C441" s="20" t="str">
        <f>'INF GERAIS'!C441</f>
        <v>AGRESTE SETENTRIONAL</v>
      </c>
      <c r="D441" s="20" t="str">
        <f>'INF GERAIS'!D441</f>
        <v>VERTENTE DO LÉRIO</v>
      </c>
      <c r="E441" s="20" t="str">
        <f>'INF GERAIS'!E441</f>
        <v>PAVIMENTAÇÃO EM PARALELEPÍPEDOS GRANÍTICOS NO SÍTIO EMBEBEDADO</v>
      </c>
      <c r="F441" s="20"/>
      <c r="G441" s="20"/>
      <c r="H441" s="20"/>
      <c r="I441" s="20"/>
      <c r="J441" s="1971" t="s">
        <v>172</v>
      </c>
      <c r="K441" s="13">
        <v>1782</v>
      </c>
    </row>
    <row r="442" spans="2:11" ht="50.15" customHeight="1" x14ac:dyDescent="0.35">
      <c r="B442" s="20" t="str">
        <f>'INF GERAIS'!B442&amp;IFERROR(IF(INDEX(APOIO!$A$5:$A$50,MATCH('INF GERAIS'!N442,APOIO!$B$5:$B$50,0))="NÃO",APOIO!$A$2&amp;"NÃO VÁLIDO",""),"")</f>
        <v>2014.0416</v>
      </c>
      <c r="C442" s="20" t="str">
        <f>'INF GERAIS'!C442</f>
        <v>AGRESTE SETENTRIONAL</v>
      </c>
      <c r="D442" s="20" t="str">
        <f>'INF GERAIS'!D442</f>
        <v>VERTENTE DO LÉRIO</v>
      </c>
      <c r="E442" s="20" t="str">
        <f>'INF GERAIS'!E442</f>
        <v>PAVIMENTAÇÃO EM PARALELEPÍPEDOS GRANÍTICOS NO SÍTIO CAJÁ DE MARTINS</v>
      </c>
      <c r="F442" s="20"/>
      <c r="G442" s="20"/>
      <c r="H442" s="20"/>
      <c r="I442" s="20"/>
      <c r="J442" s="1971" t="s">
        <v>172</v>
      </c>
      <c r="K442" s="13">
        <v>1783</v>
      </c>
    </row>
    <row r="443" spans="2:11" ht="50.15" customHeight="1" x14ac:dyDescent="0.35">
      <c r="B443" s="20" t="str">
        <f>'INF GERAIS'!B443&amp;IFERROR(IF(INDEX(APOIO!$A$5:$A$50,MATCH('INF GERAIS'!N443,APOIO!$B$5:$B$50,0))="NÃO",APOIO!$A$2&amp;"NÃO VÁLIDO",""),"")</f>
        <v>2014.0417</v>
      </c>
      <c r="C443" s="20" t="str">
        <f>'INF GERAIS'!C443</f>
        <v>AGRESTE SETENTRIONAL</v>
      </c>
      <c r="D443" s="20" t="str">
        <f>'INF GERAIS'!D443</f>
        <v>VERTENTE DO LÉRIO</v>
      </c>
      <c r="E443" s="20" t="str">
        <f>'INF GERAIS'!E443</f>
        <v xml:space="preserve">CONSTRUÇÃO DE PARADAS DE ÔNIBUS </v>
      </c>
      <c r="F443" s="20"/>
      <c r="G443" s="20"/>
      <c r="H443" s="20"/>
      <c r="I443" s="20"/>
      <c r="J443" s="1971" t="s">
        <v>172</v>
      </c>
      <c r="K443" s="13">
        <v>1784</v>
      </c>
    </row>
    <row r="444" spans="2:11" ht="50.15" customHeight="1" x14ac:dyDescent="0.35">
      <c r="B444" s="20" t="str">
        <f>'INF GERAIS'!B444&amp;IFERROR(IF(INDEX(APOIO!$A$5:$A$50,MATCH('INF GERAIS'!N444,APOIO!$B$5:$B$50,0))="NÃO",APOIO!$A$2&amp;"NÃO VÁLIDO",""),"")</f>
        <v>2014.0418</v>
      </c>
      <c r="C444" s="20" t="str">
        <f>'INF GERAIS'!C444</f>
        <v>AGRESTE SETENTRIONAL</v>
      </c>
      <c r="D444" s="20" t="str">
        <f>'INF GERAIS'!D444</f>
        <v>VERTENTES</v>
      </c>
      <c r="E444" s="20" t="str">
        <f>'INF GERAIS'!E444</f>
        <v>PAVIMENTAÇÃO E DRENAGEM DE RUAS NO MUNICÍPIO DAS VERTENTES</v>
      </c>
      <c r="F444" s="20"/>
      <c r="G444" s="20"/>
      <c r="H444" s="20"/>
      <c r="I444" s="20"/>
      <c r="J444" s="1971" t="s">
        <v>172</v>
      </c>
      <c r="K444" s="13">
        <v>1791</v>
      </c>
    </row>
    <row r="445" spans="2:11" ht="50.15" customHeight="1" x14ac:dyDescent="0.35">
      <c r="B445" s="20" t="str">
        <f>'INF GERAIS'!B445&amp;IFERROR(IF(INDEX(APOIO!$A$5:$A$50,MATCH('INF GERAIS'!N445,APOIO!$B$5:$B$50,0))="NÃO",APOIO!$A$2&amp;"NÃO VÁLIDO",""),"")</f>
        <v>2014.0419</v>
      </c>
      <c r="C445" s="20" t="str">
        <f>'INF GERAIS'!C445</f>
        <v>MATA NORTE</v>
      </c>
      <c r="D445" s="20" t="str">
        <f>'INF GERAIS'!D445</f>
        <v>VICÊNCIA</v>
      </c>
      <c r="E445" s="20" t="str">
        <f>'INF GERAIS'!E445</f>
        <v xml:space="preserve">PAVIMENTAÇÃO EM PARALELEPIPEDOS GRANÍTICOS EM DIVERSAS RUAS DA SEDE E DISTRITO </v>
      </c>
      <c r="F445" s="20"/>
      <c r="G445" s="20"/>
      <c r="H445" s="20"/>
      <c r="I445" s="20"/>
      <c r="J445" s="1971" t="s">
        <v>172</v>
      </c>
      <c r="K445" s="13">
        <v>1805</v>
      </c>
    </row>
    <row r="446" spans="2:11" ht="50.15" customHeight="1" x14ac:dyDescent="0.35">
      <c r="B446" s="20" t="str">
        <f>'INF GERAIS'!B446&amp;IFERROR(IF(INDEX(APOIO!$A$5:$A$50,MATCH('INF GERAIS'!N446,APOIO!$B$5:$B$50,0))="NÃO",APOIO!$A$2&amp;"NÃO VÁLIDO",""),"")</f>
        <v>2014.0420</v>
      </c>
      <c r="C446" s="20" t="str">
        <f>'INF GERAIS'!C446</f>
        <v>MATA NORTE</v>
      </c>
      <c r="D446" s="20" t="str">
        <f>'INF GERAIS'!D446</f>
        <v>VICÊNCIA</v>
      </c>
      <c r="E446" s="20" t="str">
        <f>'INF GERAIS'!E446</f>
        <v>RECONSTRUÇÃO, REVITALIZAÇÃO E PAISAGISMO DA PRAÇA DR. MÁRIO RAMOS DE ANDRADE LIMA</v>
      </c>
      <c r="F446" s="20"/>
      <c r="G446" s="20"/>
      <c r="H446" s="20"/>
      <c r="I446" s="20"/>
      <c r="J446" s="1971" t="s">
        <v>172</v>
      </c>
      <c r="K446" s="13">
        <v>1803</v>
      </c>
    </row>
    <row r="447" spans="2:11" ht="50.15" customHeight="1" x14ac:dyDescent="0.35">
      <c r="B447" s="20" t="str">
        <f>'INF GERAIS'!B447&amp;IFERROR(IF(INDEX(APOIO!$A$5:$A$50,MATCH('INF GERAIS'!N447,APOIO!$B$5:$B$50,0))="NÃO",APOIO!$A$2&amp;"NÃO VÁLIDO",""),"")</f>
        <v>2014.0421</v>
      </c>
      <c r="C447" s="20" t="str">
        <f>'INF GERAIS'!C447</f>
        <v>MATA NORTE</v>
      </c>
      <c r="D447" s="20" t="str">
        <f>'INF GERAIS'!D447</f>
        <v>VICÊNCIA</v>
      </c>
      <c r="E447" s="20" t="str">
        <f>'INF GERAIS'!E447</f>
        <v>CONCLUSÃO DA ESTRUTURA DE FECHAMENTO E COBERTA DA QUADRA DE ESPORTE DO DISTRITO DE BORRACHA</v>
      </c>
      <c r="F447" s="20" t="s">
        <v>13835</v>
      </c>
      <c r="G447" s="1976">
        <v>43909</v>
      </c>
      <c r="H447" s="20" t="s">
        <v>0</v>
      </c>
      <c r="I447" s="20" t="s">
        <v>13828</v>
      </c>
      <c r="J447" s="1971" t="s">
        <v>168</v>
      </c>
      <c r="K447" s="13">
        <v>1801</v>
      </c>
    </row>
    <row r="448" spans="2:11" ht="50.15" customHeight="1" x14ac:dyDescent="0.35">
      <c r="B448" s="20" t="str">
        <f>'INF GERAIS'!B448&amp;IFERROR(IF(INDEX(APOIO!$A$5:$A$50,MATCH('INF GERAIS'!N448,APOIO!$B$5:$B$50,0))="NÃO",APOIO!$A$2&amp;"NÃO VÁLIDO",""),"")</f>
        <v>2014.0422</v>
      </c>
      <c r="C448" s="20" t="str">
        <f>'INF GERAIS'!C448</f>
        <v>MATA NORTE</v>
      </c>
      <c r="D448" s="20" t="str">
        <f>'INF GERAIS'!D448</f>
        <v>VICÊNCIA</v>
      </c>
      <c r="E448" s="20" t="str">
        <f>'INF GERAIS'!E448</f>
        <v>RECUPERAÇÃO COM AMPLIAÇÃO DE COBERTA E FECHAMENTO LATERAL DA QUADRA DE ESPORTE DO DISTRITO DE ANGELICA</v>
      </c>
      <c r="F448" s="20" t="s">
        <v>13835</v>
      </c>
      <c r="G448" s="1976">
        <v>43909</v>
      </c>
      <c r="H448" s="20" t="s">
        <v>0</v>
      </c>
      <c r="I448" s="20" t="s">
        <v>13828</v>
      </c>
      <c r="J448" s="1971" t="s">
        <v>168</v>
      </c>
      <c r="K448" s="13">
        <v>1802</v>
      </c>
    </row>
    <row r="449" spans="2:11" ht="50.15" customHeight="1" x14ac:dyDescent="0.35">
      <c r="B449" s="20" t="str">
        <f>'INF GERAIS'!B449&amp;IFERROR(IF(INDEX(APOIO!$A$5:$A$50,MATCH('INF GERAIS'!N449,APOIO!$B$5:$B$50,0))="NÃO",APOIO!$A$2&amp;"NÃO VÁLIDO",""),"")</f>
        <v>2014.0423</v>
      </c>
      <c r="C449" s="20" t="str">
        <f>'INF GERAIS'!C449</f>
        <v>MATA NORTE</v>
      </c>
      <c r="D449" s="20" t="str">
        <f>'INF GERAIS'!D449</f>
        <v>VICÊNCIA</v>
      </c>
      <c r="E449" s="20" t="str">
        <f>'INF GERAIS'!E449</f>
        <v>REFORMA E RECONSTRUÇÃO DE COBERTA DO MERCADO PÚBLICO DO DISTRITO DE MURUPÉ</v>
      </c>
      <c r="F449" s="20"/>
      <c r="G449" s="20"/>
      <c r="H449" s="20"/>
      <c r="I449" s="20"/>
      <c r="J449" s="1971" t="s">
        <v>161</v>
      </c>
      <c r="K449" s="13">
        <v>1804</v>
      </c>
    </row>
    <row r="450" spans="2:11" ht="50.15" customHeight="1" x14ac:dyDescent="0.35">
      <c r="B450" s="20" t="str">
        <f>'INF GERAIS'!B450&amp;IFERROR(IF(INDEX(APOIO!$A$5:$A$50,MATCH('INF GERAIS'!N450,APOIO!$B$5:$B$50,0))="NÃO",APOIO!$A$2&amp;"NÃO VÁLIDO",""),"")</f>
        <v>2014.0424</v>
      </c>
      <c r="C450" s="20" t="str">
        <f>'INF GERAIS'!C450</f>
        <v>MATA SUL</v>
      </c>
      <c r="D450" s="20" t="str">
        <f>'INF GERAIS'!D450</f>
        <v>VITÓRIA DE SANTO ANTÃO</v>
      </c>
      <c r="E450" s="20" t="str">
        <f>'INF GERAIS'!E450</f>
        <v>PAVIMENTAÇÃO E QUALIFICAÇÃO DE VIAS URBANAS EM VITÓRIA DE SANTO ANTÃO</v>
      </c>
      <c r="F450" s="20"/>
      <c r="G450" s="20"/>
      <c r="H450" s="20"/>
      <c r="I450" s="20"/>
      <c r="J450" s="1971" t="s">
        <v>172</v>
      </c>
      <c r="K450" s="13">
        <v>1811</v>
      </c>
    </row>
    <row r="451" spans="2:11" ht="50.15" customHeight="1" x14ac:dyDescent="0.35">
      <c r="B451" s="20" t="str">
        <f>'INF GERAIS'!B451&amp;IFERROR(IF(INDEX(APOIO!$A$5:$A$50,MATCH('INF GERAIS'!N451,APOIO!$B$5:$B$50,0))="NÃO",APOIO!$A$2&amp;"NÃO VÁLIDO",""),"")</f>
        <v>2014.0425</v>
      </c>
      <c r="C451" s="20" t="str">
        <f>'INF GERAIS'!C451</f>
        <v>MATA SUL</v>
      </c>
      <c r="D451" s="20" t="str">
        <f>'INF GERAIS'!D451</f>
        <v>XEXÉU</v>
      </c>
      <c r="E451" s="20" t="str">
        <f>'INF GERAIS'!E451</f>
        <v>REFORMA DAS PRAÇAS DA RUA DA ALEGRIA LOCALIZADA NA SEDE DO MUNICÍPIO E PRAÇA JOÃO VICENTE DE QUEIROZ NO DISTRITO DE CAMPOS FRIOS</v>
      </c>
      <c r="F451" s="20"/>
      <c r="G451" s="20"/>
      <c r="H451" s="20"/>
      <c r="I451" s="20"/>
      <c r="J451" s="1971" t="s">
        <v>172</v>
      </c>
      <c r="K451" s="13">
        <v>1821</v>
      </c>
    </row>
    <row r="452" spans="2:11" ht="50.15" customHeight="1" x14ac:dyDescent="0.35">
      <c r="B452" s="20" t="str">
        <f>'INF GERAIS'!B452&amp;IFERROR(IF(INDEX(APOIO!$A$5:$A$50,MATCH('INF GERAIS'!N452,APOIO!$B$5:$B$50,0))="NÃO",APOIO!$A$2&amp;"NÃO VÁLIDO",""),"")</f>
        <v>2014.0426</v>
      </c>
      <c r="C452" s="20" t="str">
        <f>'INF GERAIS'!C452</f>
        <v>MATA SUL</v>
      </c>
      <c r="D452" s="20" t="str">
        <f>'INF GERAIS'!D452</f>
        <v>XEXÉU</v>
      </c>
      <c r="E452" s="20" t="str">
        <f>'INF GERAIS'!E452</f>
        <v>PAVIMENTAÇÃO DAS RUAS BELA AURORA, NO BAIRRO ALICE GONÇALVES (810,00M²); RUA DO CEMITÉRIO, BAIRRO 07 DE SETEMBRO (1.134,00M²); E RUA JAIME DE ALMEIDA, BAIRRO ALICE GONÇALVES (1.710,00M²); NA SEDE DO MUNICÍPIO</v>
      </c>
      <c r="F452" s="20"/>
      <c r="G452" s="20"/>
      <c r="H452" s="20"/>
      <c r="I452" s="20"/>
      <c r="J452" s="1971" t="s">
        <v>172</v>
      </c>
      <c r="K452" s="13">
        <v>1822</v>
      </c>
    </row>
    <row r="453" spans="2:11" ht="50.15" customHeight="1" x14ac:dyDescent="0.35">
      <c r="B453" s="20" t="str">
        <f>'INF GERAIS'!B453&amp;IFERROR(IF(INDEX(APOIO!$A$5:$A$50,MATCH('INF GERAIS'!N453,APOIO!$B$5:$B$50,0))="NÃO",APOIO!$A$2&amp;"NÃO VÁLIDO",""),"")</f>
        <v>2014.0427</v>
      </c>
      <c r="C453" s="20" t="str">
        <f>'INF GERAIS'!C453</f>
        <v>MATA SUL</v>
      </c>
      <c r="D453" s="20" t="str">
        <f>'INF GERAIS'!D453</f>
        <v>XEXÉU</v>
      </c>
      <c r="E453" s="20" t="str">
        <f>'INF GERAIS'!E453</f>
        <v>EXECUÇÃO DE FACHADA DA PREFEITURA</v>
      </c>
      <c r="F453" s="20"/>
      <c r="G453" s="20"/>
      <c r="H453" s="20"/>
      <c r="I453" s="20"/>
      <c r="J453" s="1971" t="s">
        <v>172</v>
      </c>
      <c r="K453" s="13">
        <v>1823</v>
      </c>
    </row>
    <row r="454" spans="2:11" ht="50.15" customHeight="1" x14ac:dyDescent="0.35">
      <c r="B454" s="20"/>
      <c r="C454" s="20"/>
      <c r="D454" s="20"/>
      <c r="E454" s="20"/>
      <c r="F454" s="20"/>
      <c r="G454" s="20"/>
      <c r="H454" s="20"/>
      <c r="I454" s="20"/>
      <c r="J454" s="20"/>
      <c r="K454" s="13"/>
    </row>
    <row r="455" spans="2:11" ht="50.15" customHeight="1" x14ac:dyDescent="0.35">
      <c r="B455" s="20"/>
      <c r="C455" s="20"/>
      <c r="D455" s="20"/>
      <c r="E455" s="20"/>
      <c r="F455" s="20"/>
      <c r="G455" s="20"/>
      <c r="H455" s="20"/>
      <c r="I455" s="20"/>
      <c r="J455" s="20"/>
      <c r="K455" s="13"/>
    </row>
    <row r="456" spans="2:11" ht="50.15" customHeight="1" x14ac:dyDescent="0.35">
      <c r="B456" s="20"/>
      <c r="C456" s="20"/>
      <c r="D456" s="20"/>
      <c r="E456" s="20"/>
      <c r="F456" s="20"/>
      <c r="G456" s="20"/>
      <c r="H456" s="20"/>
      <c r="I456" s="20"/>
      <c r="J456" s="20"/>
      <c r="K456" s="13"/>
    </row>
    <row r="457" spans="2:11" ht="50.15" customHeight="1" x14ac:dyDescent="0.35">
      <c r="B457" s="20"/>
      <c r="C457" s="20"/>
      <c r="D457" s="20"/>
      <c r="E457" s="20"/>
      <c r="F457" s="20"/>
      <c r="G457" s="20"/>
      <c r="H457" s="20"/>
      <c r="I457" s="20"/>
      <c r="J457" s="20"/>
      <c r="K457" s="13"/>
    </row>
    <row r="458" spans="2:11" ht="50.15" customHeight="1" x14ac:dyDescent="0.35">
      <c r="B458" s="20"/>
      <c r="C458" s="20"/>
      <c r="D458" s="20"/>
      <c r="E458" s="20"/>
      <c r="F458" s="20"/>
      <c r="G458" s="20"/>
      <c r="H458" s="20"/>
      <c r="I458" s="20"/>
      <c r="J458" s="20"/>
      <c r="K458" s="13"/>
    </row>
    <row r="459" spans="2:11" ht="50.15" customHeight="1" x14ac:dyDescent="0.35">
      <c r="B459" s="20"/>
      <c r="C459" s="20"/>
      <c r="D459" s="20"/>
      <c r="E459" s="20"/>
      <c r="F459" s="20"/>
      <c r="G459" s="20"/>
      <c r="H459" s="20"/>
      <c r="I459" s="20"/>
      <c r="J459" s="20"/>
      <c r="K459" s="13"/>
    </row>
    <row r="460" spans="2:11" ht="50.15" customHeight="1" x14ac:dyDescent="0.35">
      <c r="B460" s="20"/>
      <c r="C460" s="20"/>
      <c r="D460" s="20"/>
      <c r="E460" s="20"/>
      <c r="F460" s="20"/>
      <c r="G460" s="20"/>
      <c r="H460" s="20"/>
      <c r="I460" s="20"/>
      <c r="J460" s="20"/>
      <c r="K460" s="13"/>
    </row>
    <row r="461" spans="2:11" ht="50.15" customHeight="1" x14ac:dyDescent="0.35">
      <c r="B461" s="20"/>
      <c r="C461" s="20"/>
      <c r="D461" s="20"/>
      <c r="E461" s="20"/>
      <c r="F461" s="20"/>
      <c r="G461" s="20"/>
      <c r="H461" s="20"/>
      <c r="I461" s="20"/>
      <c r="J461" s="20"/>
      <c r="K461" s="13"/>
    </row>
    <row r="462" spans="2:11" ht="50.15" customHeight="1" x14ac:dyDescent="0.35">
      <c r="B462" s="20"/>
      <c r="C462" s="20"/>
      <c r="D462" s="20"/>
      <c r="E462" s="20"/>
      <c r="F462" s="20"/>
      <c r="G462" s="20"/>
      <c r="H462" s="20"/>
      <c r="I462" s="20"/>
      <c r="J462" s="20"/>
      <c r="K462" s="13"/>
    </row>
    <row r="463" spans="2:11" ht="50.15" customHeight="1" x14ac:dyDescent="0.35">
      <c r="B463" s="20"/>
      <c r="C463" s="20"/>
      <c r="D463" s="20"/>
      <c r="E463" s="20"/>
      <c r="F463" s="20"/>
      <c r="G463" s="20"/>
      <c r="H463" s="20"/>
      <c r="I463" s="20"/>
      <c r="J463" s="20"/>
      <c r="K463" s="13"/>
    </row>
    <row r="464" spans="2:11" ht="50.15" customHeight="1" x14ac:dyDescent="0.35">
      <c r="B464" s="20"/>
      <c r="C464" s="20"/>
      <c r="D464" s="20"/>
      <c r="E464" s="20"/>
      <c r="F464" s="20"/>
      <c r="G464" s="20"/>
      <c r="H464" s="20"/>
      <c r="I464" s="20"/>
      <c r="J464" s="20"/>
      <c r="K464" s="13"/>
    </row>
    <row r="465" spans="2:11" ht="50.15" customHeight="1" x14ac:dyDescent="0.35">
      <c r="B465" s="20"/>
      <c r="C465" s="20"/>
      <c r="D465" s="20"/>
      <c r="E465" s="20"/>
      <c r="F465" s="20"/>
      <c r="G465" s="20"/>
      <c r="H465" s="20"/>
      <c r="I465" s="20"/>
      <c r="J465" s="20"/>
      <c r="K465" s="13"/>
    </row>
    <row r="466" spans="2:11" ht="50.15" customHeight="1" x14ac:dyDescent="0.35">
      <c r="B466" s="20"/>
      <c r="C466" s="20"/>
      <c r="D466" s="20"/>
      <c r="E466" s="20"/>
      <c r="F466" s="20"/>
      <c r="G466" s="20"/>
      <c r="H466" s="20"/>
      <c r="I466" s="20"/>
      <c r="J466" s="20"/>
      <c r="K466" s="13"/>
    </row>
    <row r="467" spans="2:11" ht="50.15" customHeight="1" x14ac:dyDescent="0.35">
      <c r="B467" s="20"/>
      <c r="C467" s="20"/>
      <c r="D467" s="20"/>
      <c r="E467" s="20"/>
      <c r="F467" s="20"/>
      <c r="G467" s="20"/>
      <c r="H467" s="20"/>
      <c r="I467" s="20"/>
      <c r="J467" s="20"/>
      <c r="K467" s="13"/>
    </row>
    <row r="468" spans="2:11" ht="50.15" customHeight="1" x14ac:dyDescent="0.35">
      <c r="B468" s="20"/>
      <c r="C468" s="20"/>
      <c r="D468" s="20"/>
      <c r="E468" s="20"/>
      <c r="F468" s="20"/>
      <c r="G468" s="20"/>
      <c r="H468" s="20"/>
      <c r="I468" s="20"/>
      <c r="J468" s="20"/>
      <c r="K468" s="13"/>
    </row>
    <row r="469" spans="2:11" ht="50.15" customHeight="1" x14ac:dyDescent="0.35">
      <c r="B469" s="20"/>
      <c r="C469" s="20"/>
      <c r="D469" s="20"/>
      <c r="E469" s="20"/>
      <c r="F469" s="20"/>
      <c r="G469" s="20"/>
      <c r="H469" s="20"/>
      <c r="I469" s="20"/>
      <c r="J469" s="20"/>
      <c r="K469" s="13"/>
    </row>
    <row r="470" spans="2:11" ht="50.15" customHeight="1" x14ac:dyDescent="0.35">
      <c r="B470" s="20"/>
      <c r="C470" s="20"/>
      <c r="D470" s="20"/>
      <c r="E470" s="20"/>
      <c r="F470" s="20"/>
      <c r="G470" s="20"/>
      <c r="H470" s="20"/>
      <c r="I470" s="20"/>
      <c r="J470" s="20"/>
      <c r="K470" s="13"/>
    </row>
    <row r="471" spans="2:11" ht="50.15" customHeight="1" x14ac:dyDescent="0.35">
      <c r="B471" s="20"/>
      <c r="C471" s="20"/>
      <c r="D471" s="20"/>
      <c r="E471" s="20"/>
      <c r="F471" s="20"/>
      <c r="G471" s="20"/>
      <c r="H471" s="20"/>
      <c r="I471" s="20"/>
      <c r="J471" s="20"/>
      <c r="K471" s="13"/>
    </row>
    <row r="472" spans="2:11" ht="50.15" customHeight="1" x14ac:dyDescent="0.35">
      <c r="B472" s="20"/>
      <c r="C472" s="20"/>
      <c r="D472" s="20"/>
      <c r="E472" s="20"/>
      <c r="F472" s="20"/>
      <c r="G472" s="20"/>
      <c r="H472" s="20"/>
      <c r="I472" s="20"/>
      <c r="J472" s="20"/>
      <c r="K472" s="13"/>
    </row>
    <row r="473" spans="2:11" ht="50.15" customHeight="1" x14ac:dyDescent="0.35">
      <c r="B473" s="20"/>
      <c r="C473" s="20"/>
      <c r="D473" s="20"/>
      <c r="E473" s="20"/>
      <c r="F473" s="20"/>
      <c r="G473" s="20"/>
      <c r="H473" s="20"/>
      <c r="I473" s="20"/>
      <c r="J473" s="20"/>
      <c r="K473" s="13"/>
    </row>
    <row r="474" spans="2:11" ht="50.15" customHeight="1" x14ac:dyDescent="0.35">
      <c r="B474" s="20"/>
      <c r="C474" s="20"/>
      <c r="D474" s="20"/>
      <c r="E474" s="20"/>
      <c r="F474" s="20"/>
      <c r="G474" s="20"/>
      <c r="H474" s="20"/>
      <c r="I474" s="20"/>
      <c r="J474" s="20"/>
      <c r="K474" s="13"/>
    </row>
    <row r="475" spans="2:11" ht="50.15" customHeight="1" x14ac:dyDescent="0.35">
      <c r="B475" s="20"/>
      <c r="C475" s="20"/>
      <c r="D475" s="20"/>
      <c r="E475" s="20"/>
      <c r="F475" s="20"/>
      <c r="G475" s="20"/>
      <c r="H475" s="20"/>
      <c r="I475" s="20"/>
      <c r="J475" s="20"/>
      <c r="K475" s="13"/>
    </row>
    <row r="476" spans="2:11" ht="50.15" customHeight="1" x14ac:dyDescent="0.35">
      <c r="B476" s="20"/>
      <c r="C476" s="20"/>
      <c r="D476" s="20"/>
      <c r="E476" s="20"/>
      <c r="F476" s="20"/>
      <c r="G476" s="20"/>
      <c r="H476" s="20"/>
      <c r="I476" s="20"/>
      <c r="J476" s="20"/>
      <c r="K476" s="13"/>
    </row>
    <row r="477" spans="2:11" ht="50.15" customHeight="1" x14ac:dyDescent="0.35">
      <c r="B477" s="20"/>
      <c r="C477" s="20"/>
      <c r="D477" s="20"/>
      <c r="E477" s="20"/>
      <c r="F477" s="20"/>
      <c r="G477" s="20"/>
      <c r="H477" s="20"/>
      <c r="I477" s="20"/>
      <c r="J477" s="20"/>
      <c r="K477" s="13"/>
    </row>
    <row r="478" spans="2:11" ht="50.15" customHeight="1" x14ac:dyDescent="0.35">
      <c r="B478" s="20"/>
      <c r="C478" s="20"/>
      <c r="D478" s="20"/>
      <c r="E478" s="20"/>
      <c r="F478" s="20"/>
      <c r="G478" s="20"/>
      <c r="H478" s="20"/>
      <c r="I478" s="20"/>
      <c r="J478" s="20"/>
      <c r="K478" s="13"/>
    </row>
    <row r="479" spans="2:11" ht="50.15" customHeight="1" x14ac:dyDescent="0.35">
      <c r="B479" s="20"/>
      <c r="C479" s="20"/>
      <c r="D479" s="20"/>
      <c r="E479" s="20"/>
      <c r="F479" s="20"/>
      <c r="G479" s="20"/>
      <c r="H479" s="20"/>
      <c r="I479" s="20"/>
      <c r="J479" s="20"/>
      <c r="K479" s="13"/>
    </row>
    <row r="480" spans="2:11" ht="50.15" customHeight="1" x14ac:dyDescent="0.35">
      <c r="B480" s="20"/>
      <c r="C480" s="20"/>
      <c r="D480" s="20"/>
      <c r="E480" s="20"/>
      <c r="F480" s="20"/>
      <c r="G480" s="20"/>
      <c r="H480" s="20"/>
      <c r="I480" s="20"/>
      <c r="J480" s="20"/>
      <c r="K480" s="13"/>
    </row>
    <row r="481" spans="2:11" ht="50.15" customHeight="1" x14ac:dyDescent="0.35">
      <c r="B481" s="20"/>
      <c r="C481" s="20"/>
      <c r="D481" s="20"/>
      <c r="E481" s="20"/>
      <c r="F481" s="20"/>
      <c r="G481" s="20"/>
      <c r="H481" s="20"/>
      <c r="I481" s="20"/>
      <c r="J481" s="20"/>
      <c r="K481" s="13"/>
    </row>
    <row r="482" spans="2:11" ht="50.15" customHeight="1" x14ac:dyDescent="0.35">
      <c r="B482" s="20"/>
      <c r="C482" s="20"/>
      <c r="D482" s="20"/>
      <c r="E482" s="20"/>
      <c r="F482" s="20"/>
      <c r="G482" s="20"/>
      <c r="H482" s="20"/>
      <c r="I482" s="20"/>
      <c r="J482" s="20"/>
      <c r="K482" s="13"/>
    </row>
    <row r="483" spans="2:11" ht="50.15" customHeight="1" x14ac:dyDescent="0.35">
      <c r="B483" s="20"/>
      <c r="C483" s="20"/>
      <c r="D483" s="20"/>
      <c r="E483" s="20"/>
      <c r="F483" s="20"/>
      <c r="G483" s="20"/>
      <c r="H483" s="20"/>
      <c r="I483" s="20"/>
      <c r="J483" s="20"/>
      <c r="K483" s="13"/>
    </row>
    <row r="484" spans="2:11" ht="50.15" customHeight="1" x14ac:dyDescent="0.35">
      <c r="B484" s="20"/>
      <c r="C484" s="20"/>
      <c r="D484" s="20"/>
      <c r="E484" s="20"/>
      <c r="F484" s="20"/>
      <c r="G484" s="20"/>
      <c r="H484" s="20"/>
      <c r="I484" s="20"/>
      <c r="J484" s="20"/>
      <c r="K484" s="13"/>
    </row>
    <row r="485" spans="2:11" ht="50.15" customHeight="1" x14ac:dyDescent="0.35">
      <c r="B485" s="20"/>
      <c r="C485" s="20"/>
      <c r="D485" s="20"/>
      <c r="E485" s="20"/>
      <c r="F485" s="20"/>
      <c r="G485" s="20"/>
      <c r="H485" s="20"/>
      <c r="I485" s="20"/>
      <c r="J485" s="20"/>
      <c r="K485" s="13"/>
    </row>
  </sheetData>
  <autoFilter ref="B6:K485" xr:uid="{00000000-0009-0000-0000-000006000000}"/>
  <customSheetViews>
    <customSheetView guid="{B5BE78D1-0D47-469B-8F65-82EBF0EA1F66}" showPageBreaks="1" showAutoFilter="1">
      <selection activeCell="B371" sqref="B371"/>
      <pageMargins left="0.511811024" right="0.511811024" top="0.78740157499999996" bottom="0.78740157499999996" header="0.31496062000000002" footer="0.31496062000000002"/>
      <pageSetup paperSize="9" orientation="portrait" r:id="rId1"/>
      <autoFilter ref="B6:K485" xr:uid="{00000000-0009-0000-0000-000006000000}"/>
    </customSheetView>
    <customSheetView guid="{A585DDF7-0A3C-4962-AEC1-1EDDD285BC8E}" showAutoFilter="1">
      <selection activeCell="B394" sqref="B394"/>
      <pageMargins left="0.511811024" right="0.511811024" top="0.78740157499999996" bottom="0.78740157499999996" header="0.31496062000000002" footer="0.31496062000000002"/>
      <pageSetup paperSize="9" orientation="portrait" r:id="rId2"/>
      <autoFilter ref="B6:K485" xr:uid="{1E611B3B-937E-4258-8103-DAD666B24DC8}"/>
    </customSheetView>
    <customSheetView guid="{1504FA50-5BEF-4B72-815D-AABBA0DC206D}" showAutoFilter="1">
      <pane xSplit="5" ySplit="6" topLeftCell="F7" activePane="bottomRight" state="frozen"/>
      <selection pane="bottomRight" activeCell="C3" sqref="C3"/>
      <pageMargins left="0.511811024" right="0.511811024" top="0.78740157499999996" bottom="0.78740157499999996" header="0.31496062000000002" footer="0.31496062000000002"/>
      <pageSetup paperSize="9" orientation="portrait" r:id="rId3"/>
      <autoFilter ref="B6:K485" xr:uid="{4E301B09-7553-4CDB-92CC-06BE3D66B2CC}"/>
    </customSheetView>
    <customSheetView guid="{14BF71DD-AD3F-418F-B86C-B7F01AFDEC65}" showAutoFilter="1">
      <selection activeCell="B7" sqref="B7"/>
      <pageMargins left="0.511811024" right="0.511811024" top="0.78740157499999996" bottom="0.78740157499999996" header="0.31496062000000002" footer="0.31496062000000002"/>
      <pageSetup paperSize="9" orientation="portrait" r:id="rId4"/>
      <autoFilter ref="B6:K485" xr:uid="{A7D42FD4-CB67-4EE1-A86A-D3FF2FD88177}"/>
    </customSheetView>
    <customSheetView guid="{AD046ECD-751F-4332-8FC4-274F08D4DE7E}" showAutoFilter="1">
      <selection activeCell="B388" sqref="B388"/>
      <pageMargins left="0.511811024" right="0.511811024" top="0.78740157499999996" bottom="0.78740157499999996" header="0.31496062000000002" footer="0.31496062000000002"/>
      <pageSetup paperSize="9" orientation="portrait" r:id="rId5"/>
      <autoFilter ref="B6:K485" xr:uid="{AC82CF8A-CEC8-409B-B2E0-445D3FF86C78}"/>
    </customSheetView>
    <customSheetView guid="{286B6661-33B5-4C7B-9686-166C222D27BC}" showPageBreaks="1" showAutoFilter="1">
      <selection activeCell="B24" sqref="B24"/>
      <pageMargins left="0.511811024" right="0.511811024" top="0.78740157499999996" bottom="0.78740157499999996" header="0.31496062000000002" footer="0.31496062000000002"/>
      <pageSetup paperSize="9" orientation="portrait" r:id="rId6"/>
      <autoFilter ref="B6:K485" xr:uid="{90ABC130-39EA-460F-A587-D6C7BF9E4FAF}"/>
    </customSheetView>
    <customSheetView guid="{3D50BA80-5F45-4C77-89E4-3F1F12E755CC}" showAutoFilter="1">
      <selection activeCell="B237" sqref="B237"/>
      <pageMargins left="0.511811024" right="0.511811024" top="0.78740157499999996" bottom="0.78740157499999996" header="0.31496062000000002" footer="0.31496062000000002"/>
      <pageSetup paperSize="9" orientation="portrait" r:id="rId7"/>
      <autoFilter ref="B6:K485" xr:uid="{544BD10F-C471-4B2C-BFD9-F3E274780C56}"/>
    </customSheetView>
    <customSheetView guid="{134D87D5-BBCD-491A-8CB6-269B6CA3C08C}" showAutoFilter="1">
      <selection activeCell="F7" sqref="F7"/>
      <pageMargins left="0.511811024" right="0.511811024" top="0.78740157499999996" bottom="0.78740157499999996" header="0.31496062000000002" footer="0.31496062000000002"/>
      <pageSetup paperSize="9" orientation="portrait" r:id="rId8"/>
      <autoFilter ref="B6:K485" xr:uid="{067709D1-DAF9-4447-B55E-415F2B8944FE}"/>
    </customSheetView>
    <customSheetView guid="{8DB724D8-71C2-4737-B6C6-48C13CCF3FA3}" showAutoFilter="1">
      <selection activeCell="B440" sqref="B440"/>
      <pageMargins left="0.511811024" right="0.511811024" top="0.78740157499999996" bottom="0.78740157499999996" header="0.31496062000000002" footer="0.31496062000000002"/>
      <pageSetup paperSize="9" orientation="portrait" r:id="rId9"/>
      <autoFilter ref="B6:K485" xr:uid="{B4C9FBC5-27B2-44CF-91A3-F916A62B0542}"/>
    </customSheetView>
    <customSheetView guid="{567EA607-724B-4D2C-BBE1-9D84263B16FE}" showAutoFilter="1">
      <selection activeCell="B440" sqref="B440"/>
      <pageMargins left="0.511811024" right="0.511811024" top="0.78740157499999996" bottom="0.78740157499999996" header="0.31496062000000002" footer="0.31496062000000002"/>
      <pageSetup paperSize="9" orientation="portrait" r:id="rId10"/>
      <autoFilter ref="B6:K485" xr:uid="{1156074B-43C5-46B2-9900-74374626A230}"/>
    </customSheetView>
    <customSheetView guid="{78A03B60-065F-4D1D-9F63-2E6EED610C2B}" scale="80" showAutoFilter="1">
      <selection activeCell="F7" sqref="F7"/>
      <pageMargins left="0.511811024" right="0.511811024" top="0.78740157499999996" bottom="0.78740157499999996" header="0.31496062000000002" footer="0.31496062000000002"/>
      <pageSetup paperSize="9" orientation="portrait" r:id="rId11"/>
      <autoFilter ref="B6:K485" xr:uid="{AA5AAD18-96BB-4EB3-B872-F7713E040CCD}"/>
    </customSheetView>
    <customSheetView guid="{7A4BD4B8-7473-48EF-95D4-11E228745E12}" showPageBreaks="1"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12"/>
      <autoFilter ref="B6:K485" xr:uid="{04C57295-19D1-4F70-B038-BF89B0C1759B}"/>
    </customSheetView>
    <customSheetView guid="{85F87CD0-5EA6-4229-84BD-1D11505A928D}" showPageBreaks="1" showAutoFilter="1">
      <selection activeCell="B401" sqref="B401"/>
      <pageMargins left="0.511811024" right="0.511811024" top="0.78740157499999996" bottom="0.78740157499999996" header="0.31496062000000002" footer="0.31496062000000002"/>
      <pageSetup paperSize="9" orientation="portrait" r:id="rId13"/>
      <autoFilter ref="B6:K485" xr:uid="{8EDBBC1B-C555-45A2-8A43-A8CCF4D0AD2A}"/>
    </customSheetView>
    <customSheetView guid="{3B6F0F89-6487-42F6-BC01-DE8542B769AF}" showPageBreaks="1" showAutoFilter="1">
      <selection activeCell="B372" sqref="B372"/>
      <pageMargins left="0.511811024" right="0.511811024" top="0.78740157499999996" bottom="0.78740157499999996" header="0.31496062000000002" footer="0.31496062000000002"/>
      <pageSetup paperSize="9" orientation="portrait" r:id="rId14"/>
      <autoFilter ref="B6:K485" xr:uid="{BD662A6A-8EFE-4E3B-8260-15EB02E2AAA5}"/>
    </customSheetView>
    <customSheetView guid="{0B05DA22-0544-45F5-9F7C-7731AB266AE9}" showAutoFilter="1">
      <selection activeCell="B7" sqref="B7"/>
      <pageMargins left="0.511811024" right="0.511811024" top="0.78740157499999996" bottom="0.78740157499999996" header="0.31496062000000002" footer="0.31496062000000002"/>
      <pageSetup paperSize="9" orientation="portrait" r:id="rId15"/>
      <autoFilter ref="B6:K485" xr:uid="{027D0C13-9DD6-4E10-B8AD-C1F3C50CDA08}"/>
    </customSheetView>
    <customSheetView guid="{7319A0ED-B7A2-459D-898B-E7527AB2940D}" showAutoFilter="1">
      <selection activeCell="B74" sqref="B74"/>
      <pageMargins left="0.511811024" right="0.511811024" top="0.78740157499999996" bottom="0.78740157499999996" header="0.31496062000000002" footer="0.31496062000000002"/>
      <pageSetup paperSize="9" orientation="portrait" r:id="rId16"/>
      <autoFilter ref="B6:K478" xr:uid="{72FDA40D-FC48-48AF-89BB-0B863C65DB1B}"/>
    </customSheetView>
    <customSheetView guid="{94E41AD1-0E1B-445B-AC0B-FFC90943438B}" showAutoFilter="1">
      <selection activeCell="F7" sqref="F7"/>
      <pageMargins left="0.511811024" right="0.511811024" top="0.78740157499999996" bottom="0.78740157499999996" header="0.31496062000000002" footer="0.31496062000000002"/>
      <pageSetup paperSize="9" orientation="portrait" r:id="rId17"/>
      <autoFilter ref="B6:K476" xr:uid="{7C37A18A-7EB9-476D-B1BB-C4BD168C99B9}"/>
    </customSheetView>
    <customSheetView guid="{F6ECD0CB-F2F9-4FDC-9DDC-29355C938B39}" showAutoFilter="1">
      <selection activeCell="B112" sqref="B112"/>
      <pageMargins left="0.511811024" right="0.511811024" top="0.78740157499999996" bottom="0.78740157499999996" header="0.31496062000000002" footer="0.31496062000000002"/>
      <pageSetup paperSize="9" orientation="portrait" r:id="rId18"/>
      <autoFilter ref="B6:K469" xr:uid="{CAEC6F1B-989B-430A-AC92-2DAF0E9F83C6}"/>
    </customSheetView>
    <customSheetView guid="{020877D2-9E31-47B0-BF36-B6E09DD3D5C1}" showAutoFilter="1">
      <selection activeCell="B7" sqref="B7"/>
      <pageMargins left="0.511811024" right="0.511811024" top="0.78740157499999996" bottom="0.78740157499999996" header="0.31496062000000002" footer="0.31496062000000002"/>
      <autoFilter ref="B6:K468" xr:uid="{F6BD78C4-C698-4BFF-8D34-765D07003D7F}"/>
    </customSheetView>
    <customSheetView guid="{B67115AF-5483-47F3-9D4D-2630A9D3733D}" showAutoFilter="1">
      <selection activeCell="B233" sqref="B233"/>
      <pageMargins left="0.511811024" right="0.511811024" top="0.78740157499999996" bottom="0.78740157499999996" header="0.31496062000000002" footer="0.31496062000000002"/>
      <autoFilter ref="B6:K468" xr:uid="{F62AB927-A5B1-4C57-8717-E66142401009}"/>
    </customSheetView>
    <customSheetView guid="{147E138F-2973-4C9E-8537-978B336ED5C8}" showAutoFilter="1">
      <selection activeCell="B99" sqref="B99"/>
      <pageMargins left="0.511811024" right="0.511811024" top="0.78740157499999996" bottom="0.78740157499999996" header="0.31496062000000002" footer="0.31496062000000002"/>
      <autoFilter ref="B6:K468" xr:uid="{9E706F77-42FF-4629-AE1C-567EF59E3801}"/>
    </customSheetView>
    <customSheetView guid="{CA5E33D8-95F8-4696-B4B2-B4448937BCFB}" showAutoFilter="1">
      <pane xSplit="5" ySplit="6" topLeftCell="F7" activePane="bottomRight" state="frozen"/>
      <selection pane="bottomRight" activeCell="F7" sqref="F7"/>
      <pageMargins left="0.511811024" right="0.511811024" top="0.78740157499999996" bottom="0.78740157499999996" header="0.31496062000000002" footer="0.31496062000000002"/>
      <autoFilter ref="B6:K468" xr:uid="{D89E0236-C1EF-45AC-A5C4-B2504A67BC9D}"/>
    </customSheetView>
    <customSheetView guid="{F026BF9E-B40B-4FA8-8432-40C252931F7F}" showPageBreaks="1" showAutoFilter="1">
      <selection activeCell="I3" sqref="I3"/>
      <pageMargins left="0.511811024" right="0.511811024" top="0.78740157499999996" bottom="0.78740157499999996" header="0.31496062000000002" footer="0.31496062000000002"/>
      <pageSetup paperSize="9" orientation="portrait" r:id="rId19"/>
      <autoFilter ref="B6:K470" xr:uid="{759895A6-09DE-46A6-A385-3B6870C46D32}"/>
    </customSheetView>
    <customSheetView guid="{DD08D2A4-472D-447F-BF8C-563FF3A48D4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0"/>
      <autoFilter ref="B6:K476" xr:uid="{E8F120EE-100D-4DE5-8922-F3C40BB7135F}"/>
    </customSheetView>
    <customSheetView guid="{6D74C590-C00F-4FE4-A1EA-7DCD0D01B483}" showAutoFilter="1">
      <selection activeCell="B345" sqref="B345"/>
      <pageMargins left="0.511811024" right="0.511811024" top="0.78740157499999996" bottom="0.78740157499999996" header="0.31496062000000002" footer="0.31496062000000002"/>
      <pageSetup paperSize="9" orientation="portrait" r:id="rId21"/>
      <autoFilter ref="B6:K478" xr:uid="{D3485AB5-A880-4CF0-BB13-BF9B343BDAE7}"/>
    </customSheetView>
    <customSheetView guid="{C7286046-E13C-47DD-8832-615373BBE117}" showAutoFilter="1">
      <pane xSplit="5" ySplit="6" topLeftCell="F160" activePane="bottomRight" state="frozen"/>
      <selection pane="bottomRight" activeCell="F7" sqref="F7"/>
      <pageMargins left="0.511811024" right="0.511811024" top="0.78740157499999996" bottom="0.78740157499999996" header="0.31496062000000002" footer="0.31496062000000002"/>
      <pageSetup paperSize="9" orientation="portrait" r:id="rId22"/>
      <autoFilter ref="B6:K485" xr:uid="{DBEA76D0-E6DA-4D3D-9F52-2944AE72667C}"/>
    </customSheetView>
    <customSheetView guid="{77D7969D-7D51-405F-9672-1A9E508C0254}"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0" orientation="portrait" horizontalDpi="0" verticalDpi="0" copies="0"/>
      <autoFilter ref="B6:K485" xr:uid="{9A497FDA-D981-422D-91CF-6FBFCBAC3139}"/>
    </customSheetView>
    <customSheetView guid="{0EA8F376-CCC5-4424-82FF-4FCBECF61C7C}" showAutoFilter="1">
      <selection activeCell="B138" sqref="B138"/>
      <pageMargins left="0.511811024" right="0.511811024" top="0.78740157499999996" bottom="0.78740157499999996" header="0.31496062000000002" footer="0.31496062000000002"/>
      <pageSetup paperSize="0" orientation="portrait" horizontalDpi="0" verticalDpi="0" copies="0"/>
      <autoFilter ref="B6:K485" xr:uid="{D2BE68A7-8B9F-47CD-B4DB-30B4F342D429}"/>
    </customSheetView>
    <customSheetView guid="{D837B8D3-C51B-40F7-87E9-DF86CA90BFB5}" showPageBreaks="1" showAutoFilter="1">
      <selection activeCell="B419" sqref="B419"/>
      <pageMargins left="0.511811024" right="0.511811024" top="0.78740157499999996" bottom="0.78740157499999996" header="0.31496062000000002" footer="0.31496062000000002"/>
      <pageSetup paperSize="9" orientation="portrait" r:id="rId23"/>
      <autoFilter ref="B6:K485" xr:uid="{914F7F5F-7F6B-47D5-B116-4FE7FAC5B36B}"/>
    </customSheetView>
    <customSheetView guid="{2D9D49CE-0FFE-48B3-B032-F69BEBAB6071}" showPageBreaks="1" showAutoFilter="1">
      <selection activeCell="B289" sqref="B289"/>
      <pageMargins left="0.511811024" right="0.511811024" top="0.78740157499999996" bottom="0.78740157499999996" header="0.31496062000000002" footer="0.31496062000000002"/>
      <pageSetup paperSize="9" orientation="portrait" r:id="rId24"/>
      <autoFilter ref="B6:K485" xr:uid="{088BEAAF-8450-44D6-80BA-5CD00C139572}"/>
    </customSheetView>
    <customSheetView guid="{53728C17-6B57-4D5E-91EC-B1CDD187BF62}"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5"/>
      <autoFilter ref="B6:K485" xr:uid="{83729E0C-AB64-43C9-ADA0-A46FBBC17F10}"/>
    </customSheetView>
    <customSheetView guid="{16C96C58-9237-4D8E-9561-63FC61590799}" showAutoFilter="1">
      <selection activeCell="B271" sqref="B271"/>
      <pageMargins left="0.511811024" right="0.511811024" top="0.78740157499999996" bottom="0.78740157499999996" header="0.31496062000000002" footer="0.31496062000000002"/>
      <pageSetup paperSize="9" orientation="portrait" r:id="rId26"/>
      <autoFilter ref="B6:K485" xr:uid="{9BC1B39A-151C-4A2D-8EE0-090CF85A1F91}"/>
    </customSheetView>
    <customSheetView guid="{8294B4A2-F0F1-4668-8538-74E7B1B76CE1}" showPageBreaks="1" showAutoFilter="1">
      <selection activeCell="B409" sqref="B409"/>
      <pageMargins left="0.511811024" right="0.511811024" top="0.78740157499999996" bottom="0.78740157499999996" header="0.31496062000000002" footer="0.31496062000000002"/>
      <pageSetup paperSize="9" orientation="portrait" r:id="rId27"/>
      <autoFilter ref="B6:K485" xr:uid="{AA294E69-9DD1-4EFA-B2C6-2C5D5D446C0E}"/>
    </customSheetView>
    <customSheetView guid="{1E0302C1-64F9-4274-8E78-20F1B318B61C}"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8"/>
      <autoFilter ref="B6:K485" xr:uid="{59946142-61B0-4B98-B52D-47CDA1974E8F}"/>
    </customSheetView>
    <customSheetView guid="{1BB36DE2-2A74-4DAD-A297-C35420235BF0}" showAutoFilter="1">
      <selection activeCell="B7" sqref="B7"/>
      <pageMargins left="0.511811024" right="0.511811024" top="0.78740157499999996" bottom="0.78740157499999996" header="0.31496062000000002" footer="0.31496062000000002"/>
      <pageSetup paperSize="9" orientation="portrait" r:id="rId29"/>
      <autoFilter ref="B6:K485" xr:uid="{70A78D69-9B01-4E65-A2F3-2D437A15D572}"/>
    </customSheetView>
    <customSheetView guid="{11F48615-B8BF-4323-8500-7333A467AA12}" showAutoFilter="1">
      <selection activeCell="B388" sqref="B388"/>
      <pageMargins left="0.511811024" right="0.511811024" top="0.78740157499999996" bottom="0.78740157499999996" header="0.31496062000000002" footer="0.31496062000000002"/>
      <pageSetup paperSize="9" orientation="portrait" r:id="rId30"/>
      <autoFilter ref="B6:K485" xr:uid="{6AAA65FB-FAB6-4250-9815-D9ED95601006}"/>
    </customSheetView>
    <customSheetView guid="{5BC2AC27-9B72-4144-A6DA-27C855BC56DD}" showAutoFilter="1">
      <selection activeCell="B43" sqref="B43"/>
      <pageMargins left="0.511811024" right="0.511811024" top="0.78740157499999996" bottom="0.78740157499999996" header="0.31496062000000002" footer="0.31496062000000002"/>
      <pageSetup paperSize="9" orientation="portrait" r:id="rId31"/>
      <autoFilter ref="B6:K485" xr:uid="{B9BCA7E5-49C3-4D8B-ACB8-C277159FB86E}"/>
    </customSheetView>
  </customSheetViews>
  <mergeCells count="1">
    <mergeCell ref="B2:J2"/>
  </mergeCells>
  <conditionalFormatting sqref="B2:J2">
    <cfRule type="expression" dxfId="871" priority="431">
      <formula>STATUS_PLANILHA=FALSE</formula>
    </cfRule>
  </conditionalFormatting>
  <conditionalFormatting sqref="B7">
    <cfRule type="expression" dxfId="870" priority="430">
      <formula>LEN(B7)&gt;9</formula>
    </cfRule>
  </conditionalFormatting>
  <conditionalFormatting sqref="B8">
    <cfRule type="expression" dxfId="869" priority="429">
      <formula>LEN(B8)&gt;9</formula>
    </cfRule>
  </conditionalFormatting>
  <conditionalFormatting sqref="B9:B10">
    <cfRule type="expression" dxfId="868" priority="428">
      <formula>LEN(B9)&gt;9</formula>
    </cfRule>
  </conditionalFormatting>
  <conditionalFormatting sqref="B11">
    <cfRule type="expression" dxfId="867" priority="427">
      <formula>LEN(B11)&gt;9</formula>
    </cfRule>
  </conditionalFormatting>
  <conditionalFormatting sqref="B12">
    <cfRule type="expression" dxfId="866" priority="426">
      <formula>LEN(B12)&gt;9</formula>
    </cfRule>
  </conditionalFormatting>
  <conditionalFormatting sqref="B13">
    <cfRule type="expression" dxfId="865" priority="425">
      <formula>LEN(B13)&gt;9</formula>
    </cfRule>
  </conditionalFormatting>
  <conditionalFormatting sqref="B14">
    <cfRule type="expression" dxfId="864" priority="424">
      <formula>LEN(B14)&gt;9</formula>
    </cfRule>
  </conditionalFormatting>
  <conditionalFormatting sqref="B15">
    <cfRule type="expression" dxfId="863" priority="423">
      <formula>LEN(B15)&gt;9</formula>
    </cfRule>
  </conditionalFormatting>
  <conditionalFormatting sqref="B16">
    <cfRule type="expression" dxfId="862" priority="422">
      <formula>LEN(B16)&gt;9</formula>
    </cfRule>
  </conditionalFormatting>
  <conditionalFormatting sqref="B17">
    <cfRule type="expression" dxfId="861" priority="421">
      <formula>LEN(B17)&gt;9</formula>
    </cfRule>
  </conditionalFormatting>
  <conditionalFormatting sqref="B18">
    <cfRule type="expression" dxfId="860" priority="420">
      <formula>LEN(B18)&gt;9</formula>
    </cfRule>
  </conditionalFormatting>
  <conditionalFormatting sqref="B19">
    <cfRule type="expression" dxfId="859" priority="419">
      <formula>LEN(B19)&gt;9</formula>
    </cfRule>
  </conditionalFormatting>
  <conditionalFormatting sqref="B20">
    <cfRule type="expression" dxfId="858" priority="418">
      <formula>LEN(B20)&gt;9</formula>
    </cfRule>
  </conditionalFormatting>
  <conditionalFormatting sqref="B21">
    <cfRule type="expression" dxfId="857" priority="417">
      <formula>LEN(B21)&gt;9</formula>
    </cfRule>
  </conditionalFormatting>
  <conditionalFormatting sqref="B22">
    <cfRule type="expression" dxfId="856" priority="416">
      <formula>LEN(B22)&gt;9</formula>
    </cfRule>
  </conditionalFormatting>
  <conditionalFormatting sqref="B23">
    <cfRule type="expression" dxfId="855" priority="415">
      <formula>LEN(B23)&gt;9</formula>
    </cfRule>
  </conditionalFormatting>
  <conditionalFormatting sqref="B24">
    <cfRule type="expression" dxfId="854" priority="414">
      <formula>LEN(B24)&gt;9</formula>
    </cfRule>
  </conditionalFormatting>
  <conditionalFormatting sqref="B25">
    <cfRule type="expression" dxfId="853" priority="413">
      <formula>LEN(B25)&gt;9</formula>
    </cfRule>
  </conditionalFormatting>
  <conditionalFormatting sqref="B26">
    <cfRule type="expression" dxfId="852" priority="412">
      <formula>LEN(B26)&gt;9</formula>
    </cfRule>
  </conditionalFormatting>
  <conditionalFormatting sqref="B27">
    <cfRule type="expression" dxfId="851" priority="411">
      <formula>LEN(B27)&gt;9</formula>
    </cfRule>
  </conditionalFormatting>
  <conditionalFormatting sqref="B28">
    <cfRule type="expression" dxfId="850" priority="410">
      <formula>LEN(B28)&gt;9</formula>
    </cfRule>
  </conditionalFormatting>
  <conditionalFormatting sqref="B29">
    <cfRule type="expression" dxfId="849" priority="409">
      <formula>LEN(B29)&gt;9</formula>
    </cfRule>
  </conditionalFormatting>
  <conditionalFormatting sqref="B30">
    <cfRule type="expression" dxfId="848" priority="408">
      <formula>LEN(B30)&gt;9</formula>
    </cfRule>
  </conditionalFormatting>
  <conditionalFormatting sqref="B31">
    <cfRule type="expression" dxfId="847" priority="407">
      <formula>LEN(B31)&gt;9</formula>
    </cfRule>
  </conditionalFormatting>
  <conditionalFormatting sqref="B32">
    <cfRule type="expression" dxfId="846" priority="406">
      <formula>LEN(B32)&gt;9</formula>
    </cfRule>
  </conditionalFormatting>
  <conditionalFormatting sqref="B33">
    <cfRule type="expression" dxfId="845" priority="405">
      <formula>LEN(B33)&gt;9</formula>
    </cfRule>
  </conditionalFormatting>
  <conditionalFormatting sqref="B34">
    <cfRule type="expression" dxfId="844" priority="404">
      <formula>LEN(B34)&gt;9</formula>
    </cfRule>
  </conditionalFormatting>
  <conditionalFormatting sqref="B35">
    <cfRule type="expression" dxfId="843" priority="403">
      <formula>LEN(B35)&gt;9</formula>
    </cfRule>
  </conditionalFormatting>
  <conditionalFormatting sqref="B36">
    <cfRule type="expression" dxfId="842" priority="402">
      <formula>LEN(B36)&gt;9</formula>
    </cfRule>
  </conditionalFormatting>
  <conditionalFormatting sqref="B37">
    <cfRule type="expression" dxfId="841" priority="401">
      <formula>LEN(B37)&gt;9</formula>
    </cfRule>
  </conditionalFormatting>
  <conditionalFormatting sqref="B38">
    <cfRule type="expression" dxfId="840" priority="400">
      <formula>LEN(B38)&gt;9</formula>
    </cfRule>
  </conditionalFormatting>
  <conditionalFormatting sqref="B39">
    <cfRule type="expression" dxfId="839" priority="399">
      <formula>LEN(B39)&gt;9</formula>
    </cfRule>
  </conditionalFormatting>
  <conditionalFormatting sqref="B40">
    <cfRule type="expression" dxfId="838" priority="398">
      <formula>LEN(B40)&gt;9</formula>
    </cfRule>
  </conditionalFormatting>
  <conditionalFormatting sqref="B41">
    <cfRule type="expression" dxfId="837" priority="397">
      <formula>LEN(B41)&gt;9</formula>
    </cfRule>
  </conditionalFormatting>
  <conditionalFormatting sqref="B42">
    <cfRule type="expression" dxfId="836" priority="396">
      <formula>LEN(B42)&gt;9</formula>
    </cfRule>
  </conditionalFormatting>
  <conditionalFormatting sqref="B43">
    <cfRule type="expression" dxfId="835" priority="395">
      <formula>LEN(B43)&gt;9</formula>
    </cfRule>
  </conditionalFormatting>
  <conditionalFormatting sqref="B44">
    <cfRule type="expression" dxfId="834" priority="394">
      <formula>LEN(B44)&gt;9</formula>
    </cfRule>
  </conditionalFormatting>
  <conditionalFormatting sqref="B45">
    <cfRule type="expression" dxfId="833" priority="393">
      <formula>LEN(B45)&gt;9</formula>
    </cfRule>
  </conditionalFormatting>
  <conditionalFormatting sqref="B46">
    <cfRule type="expression" dxfId="832" priority="392">
      <formula>LEN(B46)&gt;9</formula>
    </cfRule>
  </conditionalFormatting>
  <conditionalFormatting sqref="B47">
    <cfRule type="expression" dxfId="831" priority="391">
      <formula>LEN(B47)&gt;9</formula>
    </cfRule>
  </conditionalFormatting>
  <conditionalFormatting sqref="B48">
    <cfRule type="expression" dxfId="830" priority="390">
      <formula>LEN(B48)&gt;9</formula>
    </cfRule>
  </conditionalFormatting>
  <conditionalFormatting sqref="B49">
    <cfRule type="expression" dxfId="829" priority="389">
      <formula>LEN(B49)&gt;9</formula>
    </cfRule>
  </conditionalFormatting>
  <conditionalFormatting sqref="B50">
    <cfRule type="expression" dxfId="828" priority="388">
      <formula>LEN(B50)&gt;9</formula>
    </cfRule>
  </conditionalFormatting>
  <conditionalFormatting sqref="B51">
    <cfRule type="expression" dxfId="827" priority="387">
      <formula>LEN(B51)&gt;9</formula>
    </cfRule>
  </conditionalFormatting>
  <conditionalFormatting sqref="B52">
    <cfRule type="expression" dxfId="826" priority="386">
      <formula>LEN(B52)&gt;9</formula>
    </cfRule>
  </conditionalFormatting>
  <conditionalFormatting sqref="B53">
    <cfRule type="expression" dxfId="825" priority="385">
      <formula>LEN(B53)&gt;9</formula>
    </cfRule>
  </conditionalFormatting>
  <conditionalFormatting sqref="B54">
    <cfRule type="expression" dxfId="824" priority="384">
      <formula>LEN(B54)&gt;9</formula>
    </cfRule>
  </conditionalFormatting>
  <conditionalFormatting sqref="B55">
    <cfRule type="expression" dxfId="823" priority="383">
      <formula>LEN(B55)&gt;9</formula>
    </cfRule>
  </conditionalFormatting>
  <conditionalFormatting sqref="B56">
    <cfRule type="expression" dxfId="822" priority="382">
      <formula>LEN(B56)&gt;9</formula>
    </cfRule>
  </conditionalFormatting>
  <conditionalFormatting sqref="B57">
    <cfRule type="expression" dxfId="821" priority="381">
      <formula>LEN(B57)&gt;9</formula>
    </cfRule>
  </conditionalFormatting>
  <conditionalFormatting sqref="B58">
    <cfRule type="expression" dxfId="820" priority="380">
      <formula>LEN(B58)&gt;9</formula>
    </cfRule>
  </conditionalFormatting>
  <conditionalFormatting sqref="B59">
    <cfRule type="expression" dxfId="819" priority="379">
      <formula>LEN(B59)&gt;9</formula>
    </cfRule>
  </conditionalFormatting>
  <conditionalFormatting sqref="B60">
    <cfRule type="expression" dxfId="818" priority="378">
      <formula>LEN(B60)&gt;9</formula>
    </cfRule>
  </conditionalFormatting>
  <conditionalFormatting sqref="B61">
    <cfRule type="expression" dxfId="817" priority="377">
      <formula>LEN(B61)&gt;9</formula>
    </cfRule>
  </conditionalFormatting>
  <conditionalFormatting sqref="B62">
    <cfRule type="expression" dxfId="816" priority="376">
      <formula>LEN(B62)&gt;9</formula>
    </cfRule>
  </conditionalFormatting>
  <conditionalFormatting sqref="B63">
    <cfRule type="expression" dxfId="815" priority="375">
      <formula>LEN(B63)&gt;9</formula>
    </cfRule>
  </conditionalFormatting>
  <conditionalFormatting sqref="B64">
    <cfRule type="expression" dxfId="814" priority="374">
      <formula>LEN(B64)&gt;9</formula>
    </cfRule>
  </conditionalFormatting>
  <conditionalFormatting sqref="B65">
    <cfRule type="expression" dxfId="813" priority="373">
      <formula>LEN(B65)&gt;9</formula>
    </cfRule>
  </conditionalFormatting>
  <conditionalFormatting sqref="B66">
    <cfRule type="expression" dxfId="812" priority="372">
      <formula>LEN(B66)&gt;9</formula>
    </cfRule>
  </conditionalFormatting>
  <conditionalFormatting sqref="B67">
    <cfRule type="expression" dxfId="811" priority="371">
      <formula>LEN(B67)&gt;9</formula>
    </cfRule>
  </conditionalFormatting>
  <conditionalFormatting sqref="B68">
    <cfRule type="expression" dxfId="810" priority="370">
      <formula>LEN(B68)&gt;9</formula>
    </cfRule>
  </conditionalFormatting>
  <conditionalFormatting sqref="B69">
    <cfRule type="expression" dxfId="809" priority="369">
      <formula>LEN(B69)&gt;9</formula>
    </cfRule>
  </conditionalFormatting>
  <conditionalFormatting sqref="B70">
    <cfRule type="expression" dxfId="808" priority="368">
      <formula>LEN(B70)&gt;9</formula>
    </cfRule>
  </conditionalFormatting>
  <conditionalFormatting sqref="B71">
    <cfRule type="expression" dxfId="807" priority="367">
      <formula>LEN(B71)&gt;9</formula>
    </cfRule>
  </conditionalFormatting>
  <conditionalFormatting sqref="B72">
    <cfRule type="expression" dxfId="806" priority="366">
      <formula>LEN(B72)&gt;9</formula>
    </cfRule>
  </conditionalFormatting>
  <conditionalFormatting sqref="B73">
    <cfRule type="expression" dxfId="805" priority="365">
      <formula>LEN(B73)&gt;9</formula>
    </cfRule>
  </conditionalFormatting>
  <conditionalFormatting sqref="B74">
    <cfRule type="expression" dxfId="804" priority="364">
      <formula>LEN(B74)&gt;9</formula>
    </cfRule>
  </conditionalFormatting>
  <conditionalFormatting sqref="B75:B77">
    <cfRule type="expression" dxfId="803" priority="363">
      <formula>LEN(B75)&gt;9</formula>
    </cfRule>
  </conditionalFormatting>
  <conditionalFormatting sqref="B78">
    <cfRule type="expression" dxfId="802" priority="362">
      <formula>LEN(B78)&gt;9</formula>
    </cfRule>
  </conditionalFormatting>
  <conditionalFormatting sqref="B79">
    <cfRule type="expression" dxfId="801" priority="361">
      <formula>LEN(B79)&gt;9</formula>
    </cfRule>
  </conditionalFormatting>
  <conditionalFormatting sqref="B80">
    <cfRule type="expression" dxfId="800" priority="360">
      <formula>LEN(B80)&gt;9</formula>
    </cfRule>
  </conditionalFormatting>
  <conditionalFormatting sqref="B81">
    <cfRule type="expression" dxfId="799" priority="359">
      <formula>LEN(B81)&gt;9</formula>
    </cfRule>
  </conditionalFormatting>
  <conditionalFormatting sqref="B82">
    <cfRule type="expression" dxfId="798" priority="358">
      <formula>LEN(B82)&gt;9</formula>
    </cfRule>
  </conditionalFormatting>
  <conditionalFormatting sqref="B83">
    <cfRule type="expression" dxfId="797" priority="357">
      <formula>LEN(B83)&gt;9</formula>
    </cfRule>
  </conditionalFormatting>
  <conditionalFormatting sqref="B84">
    <cfRule type="expression" dxfId="796" priority="356">
      <formula>LEN(B84)&gt;9</formula>
    </cfRule>
  </conditionalFormatting>
  <conditionalFormatting sqref="B85">
    <cfRule type="expression" dxfId="795" priority="355">
      <formula>LEN(B85)&gt;9</formula>
    </cfRule>
  </conditionalFormatting>
  <conditionalFormatting sqref="B86">
    <cfRule type="expression" dxfId="794" priority="354">
      <formula>LEN(B86)&gt;9</formula>
    </cfRule>
  </conditionalFormatting>
  <conditionalFormatting sqref="B87">
    <cfRule type="expression" dxfId="793" priority="353">
      <formula>LEN(B87)&gt;9</formula>
    </cfRule>
  </conditionalFormatting>
  <conditionalFormatting sqref="B88">
    <cfRule type="expression" dxfId="792" priority="352">
      <formula>LEN(B88)&gt;9</formula>
    </cfRule>
  </conditionalFormatting>
  <conditionalFormatting sqref="B89">
    <cfRule type="expression" dxfId="791" priority="351">
      <formula>LEN(B89)&gt;9</formula>
    </cfRule>
  </conditionalFormatting>
  <conditionalFormatting sqref="B90">
    <cfRule type="expression" dxfId="790" priority="350">
      <formula>LEN(B90)&gt;9</formula>
    </cfRule>
  </conditionalFormatting>
  <conditionalFormatting sqref="B91">
    <cfRule type="expression" dxfId="789" priority="349">
      <formula>LEN(B91)&gt;9</formula>
    </cfRule>
  </conditionalFormatting>
  <conditionalFormatting sqref="B92">
    <cfRule type="expression" dxfId="788" priority="348">
      <formula>LEN(B92)&gt;9</formula>
    </cfRule>
  </conditionalFormatting>
  <conditionalFormatting sqref="B93">
    <cfRule type="expression" dxfId="787" priority="347">
      <formula>LEN(B93)&gt;9</formula>
    </cfRule>
  </conditionalFormatting>
  <conditionalFormatting sqref="B94">
    <cfRule type="expression" dxfId="786" priority="346">
      <formula>LEN(B94)&gt;9</formula>
    </cfRule>
  </conditionalFormatting>
  <conditionalFormatting sqref="B95">
    <cfRule type="expression" dxfId="785" priority="345">
      <formula>LEN(B95)&gt;9</formula>
    </cfRule>
  </conditionalFormatting>
  <conditionalFormatting sqref="B96">
    <cfRule type="expression" dxfId="784" priority="344">
      <formula>LEN(B96)&gt;9</formula>
    </cfRule>
  </conditionalFormatting>
  <conditionalFormatting sqref="B97">
    <cfRule type="expression" dxfId="783" priority="343">
      <formula>LEN(B97)&gt;9</formula>
    </cfRule>
  </conditionalFormatting>
  <conditionalFormatting sqref="B98">
    <cfRule type="expression" dxfId="782" priority="342">
      <formula>LEN(B98)&gt;9</formula>
    </cfRule>
  </conditionalFormatting>
  <conditionalFormatting sqref="B99">
    <cfRule type="expression" dxfId="781" priority="341">
      <formula>LEN(B99)&gt;9</formula>
    </cfRule>
  </conditionalFormatting>
  <conditionalFormatting sqref="B100">
    <cfRule type="expression" dxfId="780" priority="340">
      <formula>LEN(B100)&gt;9</formula>
    </cfRule>
  </conditionalFormatting>
  <conditionalFormatting sqref="B101">
    <cfRule type="expression" dxfId="779" priority="339">
      <formula>LEN(B101)&gt;9</formula>
    </cfRule>
  </conditionalFormatting>
  <conditionalFormatting sqref="B102">
    <cfRule type="expression" dxfId="778" priority="338">
      <formula>LEN(B102)&gt;9</formula>
    </cfRule>
  </conditionalFormatting>
  <conditionalFormatting sqref="B103">
    <cfRule type="expression" dxfId="777" priority="337">
      <formula>LEN(B103)&gt;9</formula>
    </cfRule>
  </conditionalFormatting>
  <conditionalFormatting sqref="B104">
    <cfRule type="expression" dxfId="776" priority="336">
      <formula>LEN(B104)&gt;9</formula>
    </cfRule>
  </conditionalFormatting>
  <conditionalFormatting sqref="B105">
    <cfRule type="expression" dxfId="775" priority="335">
      <formula>LEN(B105)&gt;9</formula>
    </cfRule>
  </conditionalFormatting>
  <conditionalFormatting sqref="B106">
    <cfRule type="expression" dxfId="774" priority="334">
      <formula>LEN(B106)&gt;9</formula>
    </cfRule>
  </conditionalFormatting>
  <conditionalFormatting sqref="B107">
    <cfRule type="expression" dxfId="773" priority="333">
      <formula>LEN(B107)&gt;9</formula>
    </cfRule>
  </conditionalFormatting>
  <conditionalFormatting sqref="B108">
    <cfRule type="expression" dxfId="772" priority="332">
      <formula>LEN(B108)&gt;9</formula>
    </cfRule>
  </conditionalFormatting>
  <conditionalFormatting sqref="B109">
    <cfRule type="expression" dxfId="771" priority="331">
      <formula>LEN(B109)&gt;9</formula>
    </cfRule>
  </conditionalFormatting>
  <conditionalFormatting sqref="B110">
    <cfRule type="expression" dxfId="770" priority="330">
      <formula>LEN(B110)&gt;9</formula>
    </cfRule>
  </conditionalFormatting>
  <conditionalFormatting sqref="B111">
    <cfRule type="expression" dxfId="769" priority="329">
      <formula>LEN(B111)&gt;9</formula>
    </cfRule>
  </conditionalFormatting>
  <conditionalFormatting sqref="B112">
    <cfRule type="expression" dxfId="768" priority="328">
      <formula>LEN(B112)&gt;9</formula>
    </cfRule>
  </conditionalFormatting>
  <conditionalFormatting sqref="B113">
    <cfRule type="expression" dxfId="767" priority="327">
      <formula>LEN(B113)&gt;9</formula>
    </cfRule>
  </conditionalFormatting>
  <conditionalFormatting sqref="B114">
    <cfRule type="expression" dxfId="766" priority="326">
      <formula>LEN(B114)&gt;9</formula>
    </cfRule>
  </conditionalFormatting>
  <conditionalFormatting sqref="B115">
    <cfRule type="expression" dxfId="765" priority="325">
      <formula>LEN(B115)&gt;9</formula>
    </cfRule>
  </conditionalFormatting>
  <conditionalFormatting sqref="B116:B117">
    <cfRule type="expression" dxfId="764" priority="324">
      <formula>LEN(B116)&gt;9</formula>
    </cfRule>
  </conditionalFormatting>
  <conditionalFormatting sqref="B118">
    <cfRule type="expression" dxfId="763" priority="323">
      <formula>LEN(B118)&gt;9</formula>
    </cfRule>
  </conditionalFormatting>
  <conditionalFormatting sqref="B119">
    <cfRule type="expression" dxfId="762" priority="322">
      <formula>LEN(B119)&gt;9</formula>
    </cfRule>
  </conditionalFormatting>
  <conditionalFormatting sqref="B120">
    <cfRule type="expression" dxfId="761" priority="321">
      <formula>LEN(B120)&gt;9</formula>
    </cfRule>
  </conditionalFormatting>
  <conditionalFormatting sqref="B121">
    <cfRule type="expression" dxfId="760" priority="320">
      <formula>LEN(B121)&gt;9</formula>
    </cfRule>
  </conditionalFormatting>
  <conditionalFormatting sqref="B122">
    <cfRule type="expression" dxfId="759" priority="319">
      <formula>LEN(B122)&gt;9</formula>
    </cfRule>
  </conditionalFormatting>
  <conditionalFormatting sqref="B123">
    <cfRule type="expression" dxfId="758" priority="318">
      <formula>LEN(B123)&gt;9</formula>
    </cfRule>
  </conditionalFormatting>
  <conditionalFormatting sqref="B124">
    <cfRule type="expression" dxfId="757" priority="317">
      <formula>LEN(B124)&gt;9</formula>
    </cfRule>
  </conditionalFormatting>
  <conditionalFormatting sqref="B125">
    <cfRule type="expression" dxfId="756" priority="316">
      <formula>LEN(B125)&gt;9</formula>
    </cfRule>
  </conditionalFormatting>
  <conditionalFormatting sqref="B126">
    <cfRule type="expression" dxfId="755" priority="315">
      <formula>LEN(B126)&gt;9</formula>
    </cfRule>
  </conditionalFormatting>
  <conditionalFormatting sqref="B127">
    <cfRule type="expression" dxfId="754" priority="314">
      <formula>LEN(B127)&gt;9</formula>
    </cfRule>
  </conditionalFormatting>
  <conditionalFormatting sqref="B128">
    <cfRule type="expression" dxfId="753" priority="313">
      <formula>LEN(B128)&gt;9</formula>
    </cfRule>
  </conditionalFormatting>
  <conditionalFormatting sqref="B129">
    <cfRule type="expression" dxfId="752" priority="312">
      <formula>LEN(B129)&gt;9</formula>
    </cfRule>
  </conditionalFormatting>
  <conditionalFormatting sqref="B130">
    <cfRule type="expression" dxfId="751" priority="311">
      <formula>LEN(B130)&gt;9</formula>
    </cfRule>
  </conditionalFormatting>
  <conditionalFormatting sqref="B131">
    <cfRule type="expression" dxfId="750" priority="310">
      <formula>LEN(B131)&gt;9</formula>
    </cfRule>
  </conditionalFormatting>
  <conditionalFormatting sqref="B132">
    <cfRule type="expression" dxfId="749" priority="309">
      <formula>LEN(B132)&gt;9</formula>
    </cfRule>
  </conditionalFormatting>
  <conditionalFormatting sqref="B133">
    <cfRule type="expression" dxfId="748" priority="308">
      <formula>LEN(B133)&gt;9</formula>
    </cfRule>
  </conditionalFormatting>
  <conditionalFormatting sqref="B134">
    <cfRule type="expression" dxfId="747" priority="307">
      <formula>LEN(B134)&gt;9</formula>
    </cfRule>
  </conditionalFormatting>
  <conditionalFormatting sqref="B135">
    <cfRule type="expression" dxfId="746" priority="306">
      <formula>LEN(B135)&gt;9</formula>
    </cfRule>
  </conditionalFormatting>
  <conditionalFormatting sqref="B136">
    <cfRule type="expression" dxfId="745" priority="305">
      <formula>LEN(B136)&gt;9</formula>
    </cfRule>
  </conditionalFormatting>
  <conditionalFormatting sqref="B137">
    <cfRule type="expression" dxfId="744" priority="304">
      <formula>LEN(B137)&gt;9</formula>
    </cfRule>
  </conditionalFormatting>
  <conditionalFormatting sqref="B138">
    <cfRule type="expression" dxfId="743" priority="303">
      <formula>LEN(B138)&gt;9</formula>
    </cfRule>
  </conditionalFormatting>
  <conditionalFormatting sqref="B139">
    <cfRule type="expression" dxfId="742" priority="302">
      <formula>LEN(B139)&gt;9</formula>
    </cfRule>
  </conditionalFormatting>
  <conditionalFormatting sqref="B140">
    <cfRule type="expression" dxfId="741" priority="301">
      <formula>LEN(B140)&gt;9</formula>
    </cfRule>
  </conditionalFormatting>
  <conditionalFormatting sqref="B141">
    <cfRule type="expression" dxfId="740" priority="300">
      <formula>LEN(B141)&gt;9</formula>
    </cfRule>
  </conditionalFormatting>
  <conditionalFormatting sqref="B142">
    <cfRule type="expression" dxfId="739" priority="299">
      <formula>LEN(B142)&gt;9</formula>
    </cfRule>
  </conditionalFormatting>
  <conditionalFormatting sqref="B143">
    <cfRule type="expression" dxfId="738" priority="298">
      <formula>LEN(B143)&gt;9</formula>
    </cfRule>
  </conditionalFormatting>
  <conditionalFormatting sqref="B144">
    <cfRule type="expression" dxfId="737" priority="297">
      <formula>LEN(B144)&gt;9</formula>
    </cfRule>
  </conditionalFormatting>
  <conditionalFormatting sqref="B145">
    <cfRule type="expression" dxfId="736" priority="296">
      <formula>LEN(B145)&gt;9</formula>
    </cfRule>
  </conditionalFormatting>
  <conditionalFormatting sqref="B146">
    <cfRule type="expression" dxfId="735" priority="295">
      <formula>LEN(B146)&gt;9</formula>
    </cfRule>
  </conditionalFormatting>
  <conditionalFormatting sqref="B147">
    <cfRule type="expression" dxfId="734" priority="294">
      <formula>LEN(B147)&gt;9</formula>
    </cfRule>
  </conditionalFormatting>
  <conditionalFormatting sqref="B148">
    <cfRule type="expression" dxfId="733" priority="293">
      <formula>LEN(B148)&gt;9</formula>
    </cfRule>
  </conditionalFormatting>
  <conditionalFormatting sqref="B149">
    <cfRule type="expression" dxfId="732" priority="292">
      <formula>LEN(B149)&gt;9</formula>
    </cfRule>
  </conditionalFormatting>
  <conditionalFormatting sqref="B150">
    <cfRule type="expression" dxfId="731" priority="291">
      <formula>LEN(B150)&gt;9</formula>
    </cfRule>
  </conditionalFormatting>
  <conditionalFormatting sqref="B151">
    <cfRule type="expression" dxfId="730" priority="290">
      <formula>LEN(B151)&gt;9</formula>
    </cfRule>
  </conditionalFormatting>
  <conditionalFormatting sqref="B152">
    <cfRule type="expression" dxfId="729" priority="289">
      <formula>LEN(B152)&gt;9</formula>
    </cfRule>
  </conditionalFormatting>
  <conditionalFormatting sqref="B153">
    <cfRule type="expression" dxfId="728" priority="288">
      <formula>LEN(B153)&gt;9</formula>
    </cfRule>
  </conditionalFormatting>
  <conditionalFormatting sqref="B154">
    <cfRule type="expression" dxfId="727" priority="287">
      <formula>LEN(B154)&gt;9</formula>
    </cfRule>
  </conditionalFormatting>
  <conditionalFormatting sqref="B155">
    <cfRule type="expression" dxfId="726" priority="286">
      <formula>LEN(B155)&gt;9</formula>
    </cfRule>
  </conditionalFormatting>
  <conditionalFormatting sqref="B156">
    <cfRule type="expression" dxfId="725" priority="285">
      <formula>LEN(B156)&gt;9</formula>
    </cfRule>
  </conditionalFormatting>
  <conditionalFormatting sqref="B157">
    <cfRule type="expression" dxfId="724" priority="284">
      <formula>LEN(B157)&gt;9</formula>
    </cfRule>
  </conditionalFormatting>
  <conditionalFormatting sqref="B158">
    <cfRule type="expression" dxfId="723" priority="283">
      <formula>LEN(B158)&gt;9</formula>
    </cfRule>
  </conditionalFormatting>
  <conditionalFormatting sqref="B159">
    <cfRule type="expression" dxfId="722" priority="282">
      <formula>LEN(B159)&gt;9</formula>
    </cfRule>
  </conditionalFormatting>
  <conditionalFormatting sqref="B160">
    <cfRule type="expression" dxfId="721" priority="281">
      <formula>LEN(B160)&gt;9</formula>
    </cfRule>
  </conditionalFormatting>
  <conditionalFormatting sqref="B161">
    <cfRule type="expression" dxfId="720" priority="280">
      <formula>LEN(B161)&gt;9</formula>
    </cfRule>
  </conditionalFormatting>
  <conditionalFormatting sqref="B162">
    <cfRule type="expression" dxfId="719" priority="279">
      <formula>LEN(B162)&gt;9</formula>
    </cfRule>
  </conditionalFormatting>
  <conditionalFormatting sqref="B163">
    <cfRule type="expression" dxfId="718" priority="278">
      <formula>LEN(B163)&gt;9</formula>
    </cfRule>
  </conditionalFormatting>
  <conditionalFormatting sqref="B164">
    <cfRule type="expression" dxfId="717" priority="277">
      <formula>LEN(B164)&gt;9</formula>
    </cfRule>
  </conditionalFormatting>
  <conditionalFormatting sqref="B165">
    <cfRule type="expression" dxfId="716" priority="276">
      <formula>LEN(B165)&gt;9</formula>
    </cfRule>
  </conditionalFormatting>
  <conditionalFormatting sqref="B166">
    <cfRule type="expression" dxfId="715" priority="275">
      <formula>LEN(B166)&gt;9</formula>
    </cfRule>
  </conditionalFormatting>
  <conditionalFormatting sqref="B167">
    <cfRule type="expression" dxfId="714" priority="274">
      <formula>LEN(B167)&gt;9</formula>
    </cfRule>
  </conditionalFormatting>
  <conditionalFormatting sqref="B168">
    <cfRule type="expression" dxfId="713" priority="273">
      <formula>LEN(B168)&gt;9</formula>
    </cfRule>
  </conditionalFormatting>
  <conditionalFormatting sqref="B169">
    <cfRule type="expression" dxfId="712" priority="272">
      <formula>LEN(B169)&gt;9</formula>
    </cfRule>
  </conditionalFormatting>
  <conditionalFormatting sqref="B170">
    <cfRule type="expression" dxfId="711" priority="271">
      <formula>LEN(B170)&gt;9</formula>
    </cfRule>
  </conditionalFormatting>
  <conditionalFormatting sqref="B171">
    <cfRule type="expression" dxfId="710" priority="270">
      <formula>LEN(B171)&gt;9</formula>
    </cfRule>
  </conditionalFormatting>
  <conditionalFormatting sqref="B172">
    <cfRule type="expression" dxfId="709" priority="269">
      <formula>LEN(B172)&gt;9</formula>
    </cfRule>
  </conditionalFormatting>
  <conditionalFormatting sqref="B173">
    <cfRule type="expression" dxfId="708" priority="268">
      <formula>LEN(B173)&gt;9</formula>
    </cfRule>
  </conditionalFormatting>
  <conditionalFormatting sqref="B174">
    <cfRule type="expression" dxfId="707" priority="267">
      <formula>LEN(B174)&gt;9</formula>
    </cfRule>
  </conditionalFormatting>
  <conditionalFormatting sqref="B175">
    <cfRule type="expression" dxfId="706" priority="266">
      <formula>LEN(B175)&gt;9</formula>
    </cfRule>
  </conditionalFormatting>
  <conditionalFormatting sqref="B176">
    <cfRule type="expression" dxfId="705" priority="265">
      <formula>LEN(B176)&gt;9</formula>
    </cfRule>
  </conditionalFormatting>
  <conditionalFormatting sqref="B177">
    <cfRule type="expression" dxfId="704" priority="264">
      <formula>LEN(B177)&gt;9</formula>
    </cfRule>
  </conditionalFormatting>
  <conditionalFormatting sqref="B178">
    <cfRule type="expression" dxfId="703" priority="263">
      <formula>LEN(B178)&gt;9</formula>
    </cfRule>
  </conditionalFormatting>
  <conditionalFormatting sqref="B179">
    <cfRule type="expression" dxfId="702" priority="262">
      <formula>LEN(B179)&gt;9</formula>
    </cfRule>
  </conditionalFormatting>
  <conditionalFormatting sqref="B180">
    <cfRule type="expression" dxfId="701" priority="261">
      <formula>LEN(B180)&gt;9</formula>
    </cfRule>
  </conditionalFormatting>
  <conditionalFormatting sqref="B181">
    <cfRule type="expression" dxfId="700" priority="260">
      <formula>LEN(B181)&gt;9</formula>
    </cfRule>
  </conditionalFormatting>
  <conditionalFormatting sqref="B182">
    <cfRule type="expression" dxfId="699" priority="259">
      <formula>LEN(B182)&gt;9</formula>
    </cfRule>
  </conditionalFormatting>
  <conditionalFormatting sqref="B183">
    <cfRule type="expression" dxfId="698" priority="258">
      <formula>LEN(B183)&gt;9</formula>
    </cfRule>
  </conditionalFormatting>
  <conditionalFormatting sqref="B184">
    <cfRule type="expression" dxfId="697" priority="257">
      <formula>LEN(B184)&gt;9</formula>
    </cfRule>
  </conditionalFormatting>
  <conditionalFormatting sqref="B185">
    <cfRule type="expression" dxfId="696" priority="256">
      <formula>LEN(B185)&gt;9</formula>
    </cfRule>
  </conditionalFormatting>
  <conditionalFormatting sqref="B186">
    <cfRule type="expression" dxfId="695" priority="255">
      <formula>LEN(B186)&gt;9</formula>
    </cfRule>
  </conditionalFormatting>
  <conditionalFormatting sqref="B187">
    <cfRule type="expression" dxfId="694" priority="254">
      <formula>LEN(B187)&gt;9</formula>
    </cfRule>
  </conditionalFormatting>
  <conditionalFormatting sqref="B188">
    <cfRule type="expression" dxfId="693" priority="253">
      <formula>LEN(B188)&gt;9</formula>
    </cfRule>
  </conditionalFormatting>
  <conditionalFormatting sqref="B189">
    <cfRule type="expression" dxfId="692" priority="252">
      <formula>LEN(B189)&gt;9</formula>
    </cfRule>
  </conditionalFormatting>
  <conditionalFormatting sqref="B190">
    <cfRule type="expression" dxfId="691" priority="251">
      <formula>LEN(B190)&gt;9</formula>
    </cfRule>
  </conditionalFormatting>
  <conditionalFormatting sqref="B191">
    <cfRule type="expression" dxfId="690" priority="250">
      <formula>LEN(B191)&gt;9</formula>
    </cfRule>
  </conditionalFormatting>
  <conditionalFormatting sqref="B192">
    <cfRule type="expression" dxfId="689" priority="249">
      <formula>LEN(B192)&gt;9</formula>
    </cfRule>
  </conditionalFormatting>
  <conditionalFormatting sqref="B193">
    <cfRule type="expression" dxfId="688" priority="248">
      <formula>LEN(B193)&gt;9</formula>
    </cfRule>
  </conditionalFormatting>
  <conditionalFormatting sqref="B194">
    <cfRule type="expression" dxfId="687" priority="247">
      <formula>LEN(B194)&gt;9</formula>
    </cfRule>
  </conditionalFormatting>
  <conditionalFormatting sqref="B195">
    <cfRule type="expression" dxfId="686" priority="246">
      <formula>LEN(B195)&gt;9</formula>
    </cfRule>
  </conditionalFormatting>
  <conditionalFormatting sqref="B196">
    <cfRule type="expression" dxfId="685" priority="245">
      <formula>LEN(B196)&gt;9</formula>
    </cfRule>
  </conditionalFormatting>
  <conditionalFormatting sqref="B197">
    <cfRule type="expression" dxfId="684" priority="244">
      <formula>LEN(B197)&gt;9</formula>
    </cfRule>
  </conditionalFormatting>
  <conditionalFormatting sqref="B198">
    <cfRule type="expression" dxfId="683" priority="243">
      <formula>LEN(B198)&gt;9</formula>
    </cfRule>
  </conditionalFormatting>
  <conditionalFormatting sqref="B199:B200">
    <cfRule type="expression" dxfId="682" priority="242">
      <formula>LEN(B199)&gt;9</formula>
    </cfRule>
  </conditionalFormatting>
  <conditionalFormatting sqref="B201">
    <cfRule type="expression" dxfId="681" priority="241">
      <formula>LEN(B201)&gt;9</formula>
    </cfRule>
  </conditionalFormatting>
  <conditionalFormatting sqref="B202">
    <cfRule type="expression" dxfId="680" priority="240">
      <formula>LEN(B202)&gt;9</formula>
    </cfRule>
  </conditionalFormatting>
  <conditionalFormatting sqref="B203">
    <cfRule type="expression" dxfId="679" priority="239">
      <formula>LEN(B203)&gt;9</formula>
    </cfRule>
  </conditionalFormatting>
  <conditionalFormatting sqref="B204">
    <cfRule type="expression" dxfId="678" priority="238">
      <formula>LEN(B204)&gt;9</formula>
    </cfRule>
  </conditionalFormatting>
  <conditionalFormatting sqref="B205">
    <cfRule type="expression" dxfId="677" priority="237">
      <formula>LEN(B205)&gt;9</formula>
    </cfRule>
  </conditionalFormatting>
  <conditionalFormatting sqref="B206">
    <cfRule type="expression" dxfId="676" priority="236">
      <formula>LEN(B206)&gt;9</formula>
    </cfRule>
  </conditionalFormatting>
  <conditionalFormatting sqref="B207">
    <cfRule type="expression" dxfId="675" priority="235">
      <formula>LEN(B207)&gt;9</formula>
    </cfRule>
  </conditionalFormatting>
  <conditionalFormatting sqref="B208">
    <cfRule type="expression" dxfId="674" priority="234">
      <formula>LEN(B208)&gt;9</formula>
    </cfRule>
  </conditionalFormatting>
  <conditionalFormatting sqref="B209">
    <cfRule type="expression" dxfId="673" priority="233">
      <formula>LEN(B209)&gt;9</formula>
    </cfRule>
  </conditionalFormatting>
  <conditionalFormatting sqref="B210">
    <cfRule type="expression" dxfId="672" priority="232">
      <formula>LEN(B210)&gt;9</formula>
    </cfRule>
  </conditionalFormatting>
  <conditionalFormatting sqref="B211">
    <cfRule type="expression" dxfId="671" priority="231">
      <formula>LEN(B211)&gt;9</formula>
    </cfRule>
  </conditionalFormatting>
  <conditionalFormatting sqref="B212">
    <cfRule type="expression" dxfId="670" priority="230">
      <formula>LEN(B212)&gt;9</formula>
    </cfRule>
  </conditionalFormatting>
  <conditionalFormatting sqref="B213">
    <cfRule type="expression" dxfId="669" priority="229">
      <formula>LEN(B213)&gt;9</formula>
    </cfRule>
  </conditionalFormatting>
  <conditionalFormatting sqref="B214">
    <cfRule type="expression" dxfId="668" priority="228">
      <formula>LEN(B214)&gt;9</formula>
    </cfRule>
  </conditionalFormatting>
  <conditionalFormatting sqref="B215">
    <cfRule type="expression" dxfId="667" priority="227">
      <formula>LEN(B215)&gt;9</formula>
    </cfRule>
  </conditionalFormatting>
  <conditionalFormatting sqref="B216">
    <cfRule type="expression" dxfId="666" priority="226">
      <formula>LEN(B216)&gt;9</formula>
    </cfRule>
  </conditionalFormatting>
  <conditionalFormatting sqref="B217:B218">
    <cfRule type="expression" dxfId="665" priority="225">
      <formula>LEN(B217)&gt;9</formula>
    </cfRule>
  </conditionalFormatting>
  <conditionalFormatting sqref="B219">
    <cfRule type="expression" dxfId="664" priority="224">
      <formula>LEN(B219)&gt;9</formula>
    </cfRule>
  </conditionalFormatting>
  <conditionalFormatting sqref="B220">
    <cfRule type="expression" dxfId="663" priority="223">
      <formula>LEN(B220)&gt;9</formula>
    </cfRule>
  </conditionalFormatting>
  <conditionalFormatting sqref="B221">
    <cfRule type="expression" dxfId="662" priority="222">
      <formula>LEN(B221)&gt;9</formula>
    </cfRule>
  </conditionalFormatting>
  <conditionalFormatting sqref="B222">
    <cfRule type="expression" dxfId="661" priority="221">
      <formula>LEN(B222)&gt;9</formula>
    </cfRule>
  </conditionalFormatting>
  <conditionalFormatting sqref="B223">
    <cfRule type="expression" dxfId="660" priority="220">
      <formula>LEN(B223)&gt;9</formula>
    </cfRule>
  </conditionalFormatting>
  <conditionalFormatting sqref="B224">
    <cfRule type="expression" dxfId="659" priority="219">
      <formula>LEN(B224)&gt;9</formula>
    </cfRule>
  </conditionalFormatting>
  <conditionalFormatting sqref="B225">
    <cfRule type="expression" dxfId="658" priority="218">
      <formula>LEN(B225)&gt;9</formula>
    </cfRule>
  </conditionalFormatting>
  <conditionalFormatting sqref="B226">
    <cfRule type="expression" dxfId="657" priority="217">
      <formula>LEN(B226)&gt;9</formula>
    </cfRule>
  </conditionalFormatting>
  <conditionalFormatting sqref="B227">
    <cfRule type="expression" dxfId="656" priority="216">
      <formula>LEN(B227)&gt;9</formula>
    </cfRule>
  </conditionalFormatting>
  <conditionalFormatting sqref="B228">
    <cfRule type="expression" dxfId="655" priority="215">
      <formula>LEN(B228)&gt;9</formula>
    </cfRule>
  </conditionalFormatting>
  <conditionalFormatting sqref="B229">
    <cfRule type="expression" dxfId="654" priority="214">
      <formula>LEN(B229)&gt;9</formula>
    </cfRule>
  </conditionalFormatting>
  <conditionalFormatting sqref="B230">
    <cfRule type="expression" dxfId="653" priority="213">
      <formula>LEN(B230)&gt;9</formula>
    </cfRule>
  </conditionalFormatting>
  <conditionalFormatting sqref="B231">
    <cfRule type="expression" dxfId="652" priority="212">
      <formula>LEN(B231)&gt;9</formula>
    </cfRule>
  </conditionalFormatting>
  <conditionalFormatting sqref="B232">
    <cfRule type="expression" dxfId="651" priority="211">
      <formula>LEN(B232)&gt;9</formula>
    </cfRule>
  </conditionalFormatting>
  <conditionalFormatting sqref="B233">
    <cfRule type="expression" dxfId="650" priority="210">
      <formula>LEN(B233)&gt;9</formula>
    </cfRule>
  </conditionalFormatting>
  <conditionalFormatting sqref="B234">
    <cfRule type="expression" dxfId="649" priority="209">
      <formula>LEN(B234)&gt;9</formula>
    </cfRule>
  </conditionalFormatting>
  <conditionalFormatting sqref="B235">
    <cfRule type="expression" dxfId="648" priority="208">
      <formula>LEN(B235)&gt;9</formula>
    </cfRule>
  </conditionalFormatting>
  <conditionalFormatting sqref="B236">
    <cfRule type="expression" dxfId="647" priority="207">
      <formula>LEN(B236)&gt;9</formula>
    </cfRule>
  </conditionalFormatting>
  <conditionalFormatting sqref="B237">
    <cfRule type="expression" dxfId="646" priority="206">
      <formula>LEN(B237)&gt;9</formula>
    </cfRule>
  </conditionalFormatting>
  <conditionalFormatting sqref="B238">
    <cfRule type="expression" dxfId="645" priority="205">
      <formula>LEN(B238)&gt;9</formula>
    </cfRule>
  </conditionalFormatting>
  <conditionalFormatting sqref="B239">
    <cfRule type="expression" dxfId="644" priority="204">
      <formula>LEN(B239)&gt;9</formula>
    </cfRule>
  </conditionalFormatting>
  <conditionalFormatting sqref="B240">
    <cfRule type="expression" dxfId="643" priority="203">
      <formula>LEN(B240)&gt;9</formula>
    </cfRule>
  </conditionalFormatting>
  <conditionalFormatting sqref="B241">
    <cfRule type="expression" dxfId="642" priority="202">
      <formula>LEN(B241)&gt;9</formula>
    </cfRule>
  </conditionalFormatting>
  <conditionalFormatting sqref="B242">
    <cfRule type="expression" dxfId="641" priority="201">
      <formula>LEN(B242)&gt;9</formula>
    </cfRule>
  </conditionalFormatting>
  <conditionalFormatting sqref="B243">
    <cfRule type="expression" dxfId="640" priority="200">
      <formula>LEN(B243)&gt;9</formula>
    </cfRule>
  </conditionalFormatting>
  <conditionalFormatting sqref="B244">
    <cfRule type="expression" dxfId="639" priority="199">
      <formula>LEN(B244)&gt;9</formula>
    </cfRule>
  </conditionalFormatting>
  <conditionalFormatting sqref="B245">
    <cfRule type="expression" dxfId="638" priority="198">
      <formula>LEN(B245)&gt;9</formula>
    </cfRule>
  </conditionalFormatting>
  <conditionalFormatting sqref="B246">
    <cfRule type="expression" dxfId="637" priority="197">
      <formula>LEN(B246)&gt;9</formula>
    </cfRule>
  </conditionalFormatting>
  <conditionalFormatting sqref="B247">
    <cfRule type="expression" dxfId="636" priority="196">
      <formula>LEN(B247)&gt;9</formula>
    </cfRule>
  </conditionalFormatting>
  <conditionalFormatting sqref="B248">
    <cfRule type="expression" dxfId="635" priority="195">
      <formula>LEN(B248)&gt;9</formula>
    </cfRule>
  </conditionalFormatting>
  <conditionalFormatting sqref="B249">
    <cfRule type="expression" dxfId="634" priority="194">
      <formula>LEN(B249)&gt;9</formula>
    </cfRule>
  </conditionalFormatting>
  <conditionalFormatting sqref="B250">
    <cfRule type="expression" dxfId="633" priority="193">
      <formula>LEN(B250)&gt;9</formula>
    </cfRule>
  </conditionalFormatting>
  <conditionalFormatting sqref="B251">
    <cfRule type="expression" dxfId="632" priority="192">
      <formula>LEN(B251)&gt;9</formula>
    </cfRule>
  </conditionalFormatting>
  <conditionalFormatting sqref="B252:B253">
    <cfRule type="expression" dxfId="631" priority="191">
      <formula>LEN(B252)&gt;9</formula>
    </cfRule>
  </conditionalFormatting>
  <conditionalFormatting sqref="B254">
    <cfRule type="expression" dxfId="630" priority="190">
      <formula>LEN(B254)&gt;9</formula>
    </cfRule>
  </conditionalFormatting>
  <conditionalFormatting sqref="B255">
    <cfRule type="expression" dxfId="629" priority="189">
      <formula>LEN(B255)&gt;9</formula>
    </cfRule>
  </conditionalFormatting>
  <conditionalFormatting sqref="B256">
    <cfRule type="expression" dxfId="628" priority="188">
      <formula>LEN(B256)&gt;9</formula>
    </cfRule>
  </conditionalFormatting>
  <conditionalFormatting sqref="B257">
    <cfRule type="expression" dxfId="627" priority="187">
      <formula>LEN(B257)&gt;9</formula>
    </cfRule>
  </conditionalFormatting>
  <conditionalFormatting sqref="B258">
    <cfRule type="expression" dxfId="626" priority="186">
      <formula>LEN(B258)&gt;9</formula>
    </cfRule>
  </conditionalFormatting>
  <conditionalFormatting sqref="B259">
    <cfRule type="expression" dxfId="625" priority="185">
      <formula>LEN(B259)&gt;9</formula>
    </cfRule>
  </conditionalFormatting>
  <conditionalFormatting sqref="B260">
    <cfRule type="expression" dxfId="624" priority="184">
      <formula>LEN(B260)&gt;9</formula>
    </cfRule>
  </conditionalFormatting>
  <conditionalFormatting sqref="B261">
    <cfRule type="expression" dxfId="623" priority="183">
      <formula>LEN(B261)&gt;9</formula>
    </cfRule>
  </conditionalFormatting>
  <conditionalFormatting sqref="B262">
    <cfRule type="expression" dxfId="622" priority="182">
      <formula>LEN(B262)&gt;9</formula>
    </cfRule>
  </conditionalFormatting>
  <conditionalFormatting sqref="B263">
    <cfRule type="expression" dxfId="621" priority="181">
      <formula>LEN(B263)&gt;9</formula>
    </cfRule>
  </conditionalFormatting>
  <conditionalFormatting sqref="B264">
    <cfRule type="expression" dxfId="620" priority="180">
      <formula>LEN(B264)&gt;9</formula>
    </cfRule>
  </conditionalFormatting>
  <conditionalFormatting sqref="B265">
    <cfRule type="expression" dxfId="619" priority="179">
      <formula>LEN(B265)&gt;9</formula>
    </cfRule>
  </conditionalFormatting>
  <conditionalFormatting sqref="B266">
    <cfRule type="expression" dxfId="618" priority="178">
      <formula>LEN(B266)&gt;9</formula>
    </cfRule>
  </conditionalFormatting>
  <conditionalFormatting sqref="B267">
    <cfRule type="expression" dxfId="617" priority="177">
      <formula>LEN(B267)&gt;9</formula>
    </cfRule>
  </conditionalFormatting>
  <conditionalFormatting sqref="B268">
    <cfRule type="expression" dxfId="616" priority="176">
      <formula>LEN(B268)&gt;9</formula>
    </cfRule>
  </conditionalFormatting>
  <conditionalFormatting sqref="B269">
    <cfRule type="expression" dxfId="615" priority="175">
      <formula>LEN(B269)&gt;9</formula>
    </cfRule>
  </conditionalFormatting>
  <conditionalFormatting sqref="B270">
    <cfRule type="expression" dxfId="614" priority="174">
      <formula>LEN(B270)&gt;9</formula>
    </cfRule>
  </conditionalFormatting>
  <conditionalFormatting sqref="B271">
    <cfRule type="expression" dxfId="613" priority="173">
      <formula>LEN(B271)&gt;9</formula>
    </cfRule>
  </conditionalFormatting>
  <conditionalFormatting sqref="B272">
    <cfRule type="expression" dxfId="612" priority="172">
      <formula>LEN(B272)&gt;9</formula>
    </cfRule>
  </conditionalFormatting>
  <conditionalFormatting sqref="B273">
    <cfRule type="expression" dxfId="611" priority="171">
      <formula>LEN(B273)&gt;9</formula>
    </cfRule>
  </conditionalFormatting>
  <conditionalFormatting sqref="B274">
    <cfRule type="expression" dxfId="610" priority="170">
      <formula>LEN(B274)&gt;9</formula>
    </cfRule>
  </conditionalFormatting>
  <conditionalFormatting sqref="B275">
    <cfRule type="expression" dxfId="609" priority="169">
      <formula>LEN(B275)&gt;9</formula>
    </cfRule>
  </conditionalFormatting>
  <conditionalFormatting sqref="B276">
    <cfRule type="expression" dxfId="608" priority="168">
      <formula>LEN(B276)&gt;9</formula>
    </cfRule>
  </conditionalFormatting>
  <conditionalFormatting sqref="B277">
    <cfRule type="expression" dxfId="607" priority="167">
      <formula>LEN(B277)&gt;9</formula>
    </cfRule>
  </conditionalFormatting>
  <conditionalFormatting sqref="B278">
    <cfRule type="expression" dxfId="606" priority="166">
      <formula>LEN(B278)&gt;9</formula>
    </cfRule>
  </conditionalFormatting>
  <conditionalFormatting sqref="B279">
    <cfRule type="expression" dxfId="605" priority="165">
      <formula>LEN(B279)&gt;9</formula>
    </cfRule>
  </conditionalFormatting>
  <conditionalFormatting sqref="B280">
    <cfRule type="expression" dxfId="604" priority="164">
      <formula>LEN(B280)&gt;9</formula>
    </cfRule>
  </conditionalFormatting>
  <conditionalFormatting sqref="B281">
    <cfRule type="expression" dxfId="603" priority="163">
      <formula>LEN(B281)&gt;9</formula>
    </cfRule>
  </conditionalFormatting>
  <conditionalFormatting sqref="B282">
    <cfRule type="expression" dxfId="602" priority="162">
      <formula>LEN(B282)&gt;9</formula>
    </cfRule>
  </conditionalFormatting>
  <conditionalFormatting sqref="B283">
    <cfRule type="expression" dxfId="601" priority="161">
      <formula>LEN(B283)&gt;9</formula>
    </cfRule>
  </conditionalFormatting>
  <conditionalFormatting sqref="B284">
    <cfRule type="expression" dxfId="600" priority="160">
      <formula>LEN(B284)&gt;9</formula>
    </cfRule>
  </conditionalFormatting>
  <conditionalFormatting sqref="B285">
    <cfRule type="expression" dxfId="599" priority="159">
      <formula>LEN(B285)&gt;9</formula>
    </cfRule>
  </conditionalFormatting>
  <conditionalFormatting sqref="B286">
    <cfRule type="expression" dxfId="598" priority="158">
      <formula>LEN(B286)&gt;9</formula>
    </cfRule>
  </conditionalFormatting>
  <conditionalFormatting sqref="B287">
    <cfRule type="expression" dxfId="597" priority="157">
      <formula>LEN(B287)&gt;9</formula>
    </cfRule>
  </conditionalFormatting>
  <conditionalFormatting sqref="B288">
    <cfRule type="expression" dxfId="596" priority="156">
      <formula>LEN(B288)&gt;9</formula>
    </cfRule>
  </conditionalFormatting>
  <conditionalFormatting sqref="B289">
    <cfRule type="expression" dxfId="595" priority="155">
      <formula>LEN(B289)&gt;9</formula>
    </cfRule>
  </conditionalFormatting>
  <conditionalFormatting sqref="B290:B291">
    <cfRule type="expression" dxfId="594" priority="154">
      <formula>LEN(B290)&gt;9</formula>
    </cfRule>
  </conditionalFormatting>
  <conditionalFormatting sqref="B292">
    <cfRule type="expression" dxfId="593" priority="153">
      <formula>LEN(B292)&gt;9</formula>
    </cfRule>
  </conditionalFormatting>
  <conditionalFormatting sqref="B293">
    <cfRule type="expression" dxfId="592" priority="152">
      <formula>LEN(B293)&gt;9</formula>
    </cfRule>
  </conditionalFormatting>
  <conditionalFormatting sqref="B294">
    <cfRule type="expression" dxfId="591" priority="151">
      <formula>LEN(B294)&gt;9</formula>
    </cfRule>
  </conditionalFormatting>
  <conditionalFormatting sqref="B295">
    <cfRule type="expression" dxfId="590" priority="150">
      <formula>LEN(B295)&gt;9</formula>
    </cfRule>
  </conditionalFormatting>
  <conditionalFormatting sqref="B296">
    <cfRule type="expression" dxfId="589" priority="149">
      <formula>LEN(B296)&gt;9</formula>
    </cfRule>
  </conditionalFormatting>
  <conditionalFormatting sqref="B297">
    <cfRule type="expression" dxfId="588" priority="148">
      <formula>LEN(B297)&gt;9</formula>
    </cfRule>
  </conditionalFormatting>
  <conditionalFormatting sqref="B298">
    <cfRule type="expression" dxfId="587" priority="147">
      <formula>LEN(B298)&gt;9</formula>
    </cfRule>
  </conditionalFormatting>
  <conditionalFormatting sqref="B299">
    <cfRule type="expression" dxfId="586" priority="146">
      <formula>LEN(B299)&gt;9</formula>
    </cfRule>
  </conditionalFormatting>
  <conditionalFormatting sqref="B300">
    <cfRule type="expression" dxfId="585" priority="145">
      <formula>LEN(B300)&gt;9</formula>
    </cfRule>
  </conditionalFormatting>
  <conditionalFormatting sqref="B301">
    <cfRule type="expression" dxfId="584" priority="144">
      <formula>LEN(B301)&gt;9</formula>
    </cfRule>
  </conditionalFormatting>
  <conditionalFormatting sqref="B302">
    <cfRule type="expression" dxfId="583" priority="143">
      <formula>LEN(B302)&gt;9</formula>
    </cfRule>
  </conditionalFormatting>
  <conditionalFormatting sqref="B303">
    <cfRule type="expression" dxfId="582" priority="142">
      <formula>LEN(B303)&gt;9</formula>
    </cfRule>
  </conditionalFormatting>
  <conditionalFormatting sqref="B304">
    <cfRule type="expression" dxfId="581" priority="141">
      <formula>LEN(B304)&gt;9</formula>
    </cfRule>
  </conditionalFormatting>
  <conditionalFormatting sqref="B305">
    <cfRule type="expression" dxfId="580" priority="140">
      <formula>LEN(B305)&gt;9</formula>
    </cfRule>
  </conditionalFormatting>
  <conditionalFormatting sqref="B306">
    <cfRule type="expression" dxfId="579" priority="139">
      <formula>LEN(B306)&gt;9</formula>
    </cfRule>
  </conditionalFormatting>
  <conditionalFormatting sqref="B307">
    <cfRule type="expression" dxfId="578" priority="138">
      <formula>LEN(B307)&gt;9</formula>
    </cfRule>
  </conditionalFormatting>
  <conditionalFormatting sqref="B308">
    <cfRule type="expression" dxfId="577" priority="137">
      <formula>LEN(B308)&gt;9</formula>
    </cfRule>
  </conditionalFormatting>
  <conditionalFormatting sqref="B309">
    <cfRule type="expression" dxfId="576" priority="136">
      <formula>LEN(B309)&gt;9</formula>
    </cfRule>
  </conditionalFormatting>
  <conditionalFormatting sqref="B310">
    <cfRule type="expression" dxfId="575" priority="135">
      <formula>LEN(B310)&gt;9</formula>
    </cfRule>
  </conditionalFormatting>
  <conditionalFormatting sqref="B311">
    <cfRule type="expression" dxfId="574" priority="134">
      <formula>LEN(B311)&gt;9</formula>
    </cfRule>
  </conditionalFormatting>
  <conditionalFormatting sqref="B312">
    <cfRule type="expression" dxfId="573" priority="133">
      <formula>LEN(B312)&gt;9</formula>
    </cfRule>
  </conditionalFormatting>
  <conditionalFormatting sqref="B313">
    <cfRule type="expression" dxfId="572" priority="132">
      <formula>LEN(B313)&gt;9</formula>
    </cfRule>
  </conditionalFormatting>
  <conditionalFormatting sqref="B314">
    <cfRule type="expression" dxfId="571" priority="131">
      <formula>LEN(B314)&gt;9</formula>
    </cfRule>
  </conditionalFormatting>
  <conditionalFormatting sqref="B315">
    <cfRule type="expression" dxfId="570" priority="130">
      <formula>LEN(B315)&gt;9</formula>
    </cfRule>
  </conditionalFormatting>
  <conditionalFormatting sqref="B316">
    <cfRule type="expression" dxfId="569" priority="129">
      <formula>LEN(B316)&gt;9</formula>
    </cfRule>
  </conditionalFormatting>
  <conditionalFormatting sqref="B317">
    <cfRule type="expression" dxfId="568" priority="128">
      <formula>LEN(B317)&gt;9</formula>
    </cfRule>
  </conditionalFormatting>
  <conditionalFormatting sqref="B318">
    <cfRule type="expression" dxfId="567" priority="127">
      <formula>LEN(B318)&gt;9</formula>
    </cfRule>
  </conditionalFormatting>
  <conditionalFormatting sqref="B319:B321">
    <cfRule type="expression" dxfId="566" priority="126">
      <formula>LEN(B319)&gt;9</formula>
    </cfRule>
  </conditionalFormatting>
  <conditionalFormatting sqref="B322">
    <cfRule type="expression" dxfId="565" priority="125">
      <formula>LEN(B322)&gt;9</formula>
    </cfRule>
  </conditionalFormatting>
  <conditionalFormatting sqref="B323">
    <cfRule type="expression" dxfId="564" priority="124">
      <formula>LEN(B323)&gt;9</formula>
    </cfRule>
  </conditionalFormatting>
  <conditionalFormatting sqref="B324">
    <cfRule type="expression" dxfId="563" priority="123">
      <formula>LEN(B324)&gt;9</formula>
    </cfRule>
  </conditionalFormatting>
  <conditionalFormatting sqref="B325">
    <cfRule type="expression" dxfId="562" priority="122">
      <formula>LEN(B325)&gt;9</formula>
    </cfRule>
  </conditionalFormatting>
  <conditionalFormatting sqref="B326">
    <cfRule type="expression" dxfId="561" priority="121">
      <formula>LEN(B326)&gt;9</formula>
    </cfRule>
  </conditionalFormatting>
  <conditionalFormatting sqref="B327">
    <cfRule type="expression" dxfId="560" priority="120">
      <formula>LEN(B327)&gt;9</formula>
    </cfRule>
  </conditionalFormatting>
  <conditionalFormatting sqref="B328">
    <cfRule type="expression" dxfId="559" priority="119">
      <formula>LEN(B328)&gt;9</formula>
    </cfRule>
  </conditionalFormatting>
  <conditionalFormatting sqref="B329">
    <cfRule type="expression" dxfId="558" priority="118">
      <formula>LEN(B329)&gt;9</formula>
    </cfRule>
  </conditionalFormatting>
  <conditionalFormatting sqref="B330">
    <cfRule type="expression" dxfId="557" priority="117">
      <formula>LEN(B330)&gt;9</formula>
    </cfRule>
  </conditionalFormatting>
  <conditionalFormatting sqref="B331">
    <cfRule type="expression" dxfId="556" priority="116">
      <formula>LEN(B331)&gt;9</formula>
    </cfRule>
  </conditionalFormatting>
  <conditionalFormatting sqref="B332:B335">
    <cfRule type="expression" dxfId="555" priority="115">
      <formula>LEN(B332)&gt;9</formula>
    </cfRule>
  </conditionalFormatting>
  <conditionalFormatting sqref="B336">
    <cfRule type="expression" dxfId="554" priority="114">
      <formula>LEN(B336)&gt;9</formula>
    </cfRule>
  </conditionalFormatting>
  <conditionalFormatting sqref="B337">
    <cfRule type="expression" dxfId="553" priority="113">
      <formula>LEN(B337)&gt;9</formula>
    </cfRule>
  </conditionalFormatting>
  <conditionalFormatting sqref="B338">
    <cfRule type="expression" dxfId="552" priority="112">
      <formula>LEN(B338)&gt;9</formula>
    </cfRule>
  </conditionalFormatting>
  <conditionalFormatting sqref="B339">
    <cfRule type="expression" dxfId="551" priority="111">
      <formula>LEN(B339)&gt;9</formula>
    </cfRule>
  </conditionalFormatting>
  <conditionalFormatting sqref="B340">
    <cfRule type="expression" dxfId="550" priority="110">
      <formula>LEN(B340)&gt;9</formula>
    </cfRule>
  </conditionalFormatting>
  <conditionalFormatting sqref="B341">
    <cfRule type="expression" dxfId="549" priority="109">
      <formula>LEN(B341)&gt;9</formula>
    </cfRule>
  </conditionalFormatting>
  <conditionalFormatting sqref="B342">
    <cfRule type="expression" dxfId="548" priority="108">
      <formula>LEN(B342)&gt;9</formula>
    </cfRule>
  </conditionalFormatting>
  <conditionalFormatting sqref="B343">
    <cfRule type="expression" dxfId="547" priority="107">
      <formula>LEN(B343)&gt;9</formula>
    </cfRule>
  </conditionalFormatting>
  <conditionalFormatting sqref="B344">
    <cfRule type="expression" dxfId="546" priority="106">
      <formula>LEN(B344)&gt;9</formula>
    </cfRule>
  </conditionalFormatting>
  <conditionalFormatting sqref="B345">
    <cfRule type="expression" dxfId="545" priority="105">
      <formula>LEN(B345)&gt;9</formula>
    </cfRule>
  </conditionalFormatting>
  <conditionalFormatting sqref="B346">
    <cfRule type="expression" dxfId="544" priority="104">
      <formula>LEN(B346)&gt;9</formula>
    </cfRule>
  </conditionalFormatting>
  <conditionalFormatting sqref="B347">
    <cfRule type="expression" dxfId="543" priority="103">
      <formula>LEN(B347)&gt;9</formula>
    </cfRule>
  </conditionalFormatting>
  <conditionalFormatting sqref="B348">
    <cfRule type="expression" dxfId="542" priority="102">
      <formula>LEN(B348)&gt;9</formula>
    </cfRule>
  </conditionalFormatting>
  <conditionalFormatting sqref="B349">
    <cfRule type="expression" dxfId="541" priority="101">
      <formula>LEN(B349)&gt;9</formula>
    </cfRule>
  </conditionalFormatting>
  <conditionalFormatting sqref="B350">
    <cfRule type="expression" dxfId="540" priority="100">
      <formula>LEN(B350)&gt;9</formula>
    </cfRule>
  </conditionalFormatting>
  <conditionalFormatting sqref="B351">
    <cfRule type="expression" dxfId="539" priority="99">
      <formula>LEN(B351)&gt;9</formula>
    </cfRule>
  </conditionalFormatting>
  <conditionalFormatting sqref="B352">
    <cfRule type="expression" dxfId="538" priority="98">
      <formula>LEN(B352)&gt;9</formula>
    </cfRule>
  </conditionalFormatting>
  <conditionalFormatting sqref="B353">
    <cfRule type="expression" dxfId="537" priority="97">
      <formula>LEN(B353)&gt;9</formula>
    </cfRule>
  </conditionalFormatting>
  <conditionalFormatting sqref="B354">
    <cfRule type="expression" dxfId="536" priority="96">
      <formula>LEN(B354)&gt;9</formula>
    </cfRule>
  </conditionalFormatting>
  <conditionalFormatting sqref="B355">
    <cfRule type="expression" dxfId="535" priority="95">
      <formula>LEN(B355)&gt;9</formula>
    </cfRule>
  </conditionalFormatting>
  <conditionalFormatting sqref="B356">
    <cfRule type="expression" dxfId="534" priority="94">
      <formula>LEN(B356)&gt;9</formula>
    </cfRule>
  </conditionalFormatting>
  <conditionalFormatting sqref="B357">
    <cfRule type="expression" dxfId="533" priority="93">
      <formula>LEN(B357)&gt;9</formula>
    </cfRule>
  </conditionalFormatting>
  <conditionalFormatting sqref="B358">
    <cfRule type="expression" dxfId="532" priority="92">
      <formula>LEN(B358)&gt;9</formula>
    </cfRule>
  </conditionalFormatting>
  <conditionalFormatting sqref="B359">
    <cfRule type="expression" dxfId="531" priority="91">
      <formula>LEN(B359)&gt;9</formula>
    </cfRule>
  </conditionalFormatting>
  <conditionalFormatting sqref="B360">
    <cfRule type="expression" dxfId="530" priority="90">
      <formula>LEN(B360)&gt;9</formula>
    </cfRule>
  </conditionalFormatting>
  <conditionalFormatting sqref="B361">
    <cfRule type="expression" dxfId="529" priority="89">
      <formula>LEN(B361)&gt;9</formula>
    </cfRule>
  </conditionalFormatting>
  <conditionalFormatting sqref="B362">
    <cfRule type="expression" dxfId="528" priority="88">
      <formula>LEN(B362)&gt;9</formula>
    </cfRule>
  </conditionalFormatting>
  <conditionalFormatting sqref="B363">
    <cfRule type="expression" dxfId="527" priority="87">
      <formula>LEN(B363)&gt;9</formula>
    </cfRule>
  </conditionalFormatting>
  <conditionalFormatting sqref="B364:B365">
    <cfRule type="expression" dxfId="526" priority="86">
      <formula>LEN(B364)&gt;9</formula>
    </cfRule>
  </conditionalFormatting>
  <conditionalFormatting sqref="B366:B367">
    <cfRule type="expression" dxfId="525" priority="85">
      <formula>LEN(B366)&gt;9</formula>
    </cfRule>
  </conditionalFormatting>
  <conditionalFormatting sqref="B368">
    <cfRule type="expression" dxfId="524" priority="84">
      <formula>LEN(B368)&gt;9</formula>
    </cfRule>
  </conditionalFormatting>
  <conditionalFormatting sqref="B369">
    <cfRule type="expression" dxfId="523" priority="83">
      <formula>LEN(B369)&gt;9</formula>
    </cfRule>
  </conditionalFormatting>
  <conditionalFormatting sqref="B370">
    <cfRule type="expression" dxfId="522" priority="82">
      <formula>LEN(B370)&gt;9</formula>
    </cfRule>
  </conditionalFormatting>
  <conditionalFormatting sqref="B371">
    <cfRule type="expression" dxfId="521" priority="81">
      <formula>LEN(B371)&gt;9</formula>
    </cfRule>
  </conditionalFormatting>
  <conditionalFormatting sqref="B372">
    <cfRule type="expression" dxfId="520" priority="80">
      <formula>LEN(B372)&gt;9</formula>
    </cfRule>
  </conditionalFormatting>
  <conditionalFormatting sqref="B373">
    <cfRule type="expression" dxfId="519" priority="79">
      <formula>LEN(B373)&gt;9</formula>
    </cfRule>
  </conditionalFormatting>
  <conditionalFormatting sqref="B374">
    <cfRule type="expression" dxfId="518" priority="78">
      <formula>LEN(B374)&gt;9</formula>
    </cfRule>
  </conditionalFormatting>
  <conditionalFormatting sqref="B375">
    <cfRule type="expression" dxfId="517" priority="77">
      <formula>LEN(B375)&gt;9</formula>
    </cfRule>
  </conditionalFormatting>
  <conditionalFormatting sqref="B376">
    <cfRule type="expression" dxfId="516" priority="76">
      <formula>LEN(B376)&gt;9</formula>
    </cfRule>
  </conditionalFormatting>
  <conditionalFormatting sqref="B377">
    <cfRule type="expression" dxfId="515" priority="75">
      <formula>LEN(B377)&gt;9</formula>
    </cfRule>
  </conditionalFormatting>
  <conditionalFormatting sqref="B378">
    <cfRule type="expression" dxfId="514" priority="74">
      <formula>LEN(B378)&gt;9</formula>
    </cfRule>
  </conditionalFormatting>
  <conditionalFormatting sqref="B379">
    <cfRule type="expression" dxfId="513" priority="73">
      <formula>LEN(B379)&gt;9</formula>
    </cfRule>
  </conditionalFormatting>
  <conditionalFormatting sqref="B380">
    <cfRule type="expression" dxfId="512" priority="72">
      <formula>LEN(B380)&gt;9</formula>
    </cfRule>
  </conditionalFormatting>
  <conditionalFormatting sqref="B381">
    <cfRule type="expression" dxfId="511" priority="71">
      <formula>LEN(B381)&gt;9</formula>
    </cfRule>
  </conditionalFormatting>
  <conditionalFormatting sqref="B382">
    <cfRule type="expression" dxfId="510" priority="70">
      <formula>LEN(B382)&gt;9</formula>
    </cfRule>
  </conditionalFormatting>
  <conditionalFormatting sqref="B383">
    <cfRule type="expression" dxfId="509" priority="69">
      <formula>LEN(B383)&gt;9</formula>
    </cfRule>
  </conditionalFormatting>
  <conditionalFormatting sqref="B384">
    <cfRule type="expression" dxfId="508" priority="68">
      <formula>LEN(B384)&gt;9</formula>
    </cfRule>
  </conditionalFormatting>
  <conditionalFormatting sqref="B385">
    <cfRule type="expression" dxfId="507" priority="67">
      <formula>LEN(B385)&gt;9</formula>
    </cfRule>
  </conditionalFormatting>
  <conditionalFormatting sqref="B386">
    <cfRule type="expression" dxfId="506" priority="66">
      <formula>LEN(B386)&gt;9</formula>
    </cfRule>
  </conditionalFormatting>
  <conditionalFormatting sqref="B387">
    <cfRule type="expression" dxfId="505" priority="65">
      <formula>LEN(B387)&gt;9</formula>
    </cfRule>
  </conditionalFormatting>
  <conditionalFormatting sqref="B388">
    <cfRule type="expression" dxfId="504" priority="64">
      <formula>LEN(B388)&gt;9</formula>
    </cfRule>
  </conditionalFormatting>
  <conditionalFormatting sqref="B389">
    <cfRule type="expression" dxfId="503" priority="63">
      <formula>LEN(B389)&gt;9</formula>
    </cfRule>
  </conditionalFormatting>
  <conditionalFormatting sqref="B390">
    <cfRule type="expression" dxfId="502" priority="62">
      <formula>LEN(B390)&gt;9</formula>
    </cfRule>
  </conditionalFormatting>
  <conditionalFormatting sqref="B391">
    <cfRule type="expression" dxfId="501" priority="61">
      <formula>LEN(B391)&gt;9</formula>
    </cfRule>
  </conditionalFormatting>
  <conditionalFormatting sqref="B392">
    <cfRule type="expression" dxfId="500" priority="60">
      <formula>LEN(B392)&gt;9</formula>
    </cfRule>
  </conditionalFormatting>
  <conditionalFormatting sqref="B393">
    <cfRule type="expression" dxfId="499" priority="59">
      <formula>LEN(B393)&gt;9</formula>
    </cfRule>
  </conditionalFormatting>
  <conditionalFormatting sqref="B394:B395">
    <cfRule type="expression" dxfId="498" priority="58">
      <formula>LEN(B394)&gt;9</formula>
    </cfRule>
  </conditionalFormatting>
  <conditionalFormatting sqref="B396">
    <cfRule type="expression" dxfId="497" priority="57">
      <formula>LEN(B396)&gt;9</formula>
    </cfRule>
  </conditionalFormatting>
  <conditionalFormatting sqref="B397">
    <cfRule type="expression" dxfId="496" priority="56">
      <formula>LEN(B397)&gt;9</formula>
    </cfRule>
  </conditionalFormatting>
  <conditionalFormatting sqref="B398">
    <cfRule type="expression" dxfId="495" priority="55">
      <formula>LEN(B398)&gt;9</formula>
    </cfRule>
  </conditionalFormatting>
  <conditionalFormatting sqref="B399">
    <cfRule type="expression" dxfId="494" priority="54">
      <formula>LEN(B399)&gt;9</formula>
    </cfRule>
  </conditionalFormatting>
  <conditionalFormatting sqref="B400">
    <cfRule type="expression" dxfId="493" priority="53">
      <formula>LEN(B400)&gt;9</formula>
    </cfRule>
  </conditionalFormatting>
  <conditionalFormatting sqref="B401">
    <cfRule type="expression" dxfId="492" priority="52">
      <formula>LEN(B401)&gt;9</formula>
    </cfRule>
  </conditionalFormatting>
  <conditionalFormatting sqref="B402">
    <cfRule type="expression" dxfId="491" priority="51">
      <formula>LEN(B402)&gt;9</formula>
    </cfRule>
  </conditionalFormatting>
  <conditionalFormatting sqref="B403">
    <cfRule type="expression" dxfId="490" priority="50">
      <formula>LEN(B403)&gt;9</formula>
    </cfRule>
  </conditionalFormatting>
  <conditionalFormatting sqref="B404">
    <cfRule type="expression" dxfId="489" priority="49">
      <formula>LEN(B404)&gt;9</formula>
    </cfRule>
  </conditionalFormatting>
  <conditionalFormatting sqref="B405">
    <cfRule type="expression" dxfId="488" priority="48">
      <formula>LEN(B405)&gt;9</formula>
    </cfRule>
  </conditionalFormatting>
  <conditionalFormatting sqref="B406">
    <cfRule type="expression" dxfId="487" priority="47">
      <formula>LEN(B406)&gt;9</formula>
    </cfRule>
  </conditionalFormatting>
  <conditionalFormatting sqref="B407">
    <cfRule type="expression" dxfId="486" priority="46">
      <formula>LEN(B407)&gt;9</formula>
    </cfRule>
  </conditionalFormatting>
  <conditionalFormatting sqref="B408:B409">
    <cfRule type="expression" dxfId="485" priority="45">
      <formula>LEN(B408)&gt;9</formula>
    </cfRule>
  </conditionalFormatting>
  <conditionalFormatting sqref="B410">
    <cfRule type="expression" dxfId="484" priority="44">
      <formula>LEN(B410)&gt;9</formula>
    </cfRule>
  </conditionalFormatting>
  <conditionalFormatting sqref="B411">
    <cfRule type="expression" dxfId="483" priority="43">
      <formula>LEN(B411)&gt;9</formula>
    </cfRule>
  </conditionalFormatting>
  <conditionalFormatting sqref="B412">
    <cfRule type="expression" dxfId="482" priority="42">
      <formula>LEN(B412)&gt;9</formula>
    </cfRule>
  </conditionalFormatting>
  <conditionalFormatting sqref="B413">
    <cfRule type="expression" dxfId="481" priority="41">
      <formula>LEN(B413)&gt;9</formula>
    </cfRule>
  </conditionalFormatting>
  <conditionalFormatting sqref="B414">
    <cfRule type="expression" dxfId="480" priority="40">
      <formula>LEN(B414)&gt;9</formula>
    </cfRule>
  </conditionalFormatting>
  <conditionalFormatting sqref="B415">
    <cfRule type="expression" dxfId="479" priority="39">
      <formula>LEN(B415)&gt;9</formula>
    </cfRule>
  </conditionalFormatting>
  <conditionalFormatting sqref="B416">
    <cfRule type="expression" dxfId="478" priority="38">
      <formula>LEN(B416)&gt;9</formula>
    </cfRule>
  </conditionalFormatting>
  <conditionalFormatting sqref="B417">
    <cfRule type="expression" dxfId="477" priority="37">
      <formula>LEN(B417)&gt;9</formula>
    </cfRule>
  </conditionalFormatting>
  <conditionalFormatting sqref="B418">
    <cfRule type="expression" dxfId="476" priority="36">
      <formula>LEN(B418)&gt;9</formula>
    </cfRule>
  </conditionalFormatting>
  <conditionalFormatting sqref="B419:B420">
    <cfRule type="expression" dxfId="475" priority="35">
      <formula>LEN(B419)&gt;9</formula>
    </cfRule>
  </conditionalFormatting>
  <conditionalFormatting sqref="B421">
    <cfRule type="expression" dxfId="474" priority="34">
      <formula>LEN(B421)&gt;9</formula>
    </cfRule>
  </conditionalFormatting>
  <conditionalFormatting sqref="B422">
    <cfRule type="expression" dxfId="473" priority="33">
      <formula>LEN(B422)&gt;9</formula>
    </cfRule>
  </conditionalFormatting>
  <conditionalFormatting sqref="B423">
    <cfRule type="expression" dxfId="472" priority="32">
      <formula>LEN(B423)&gt;9</formula>
    </cfRule>
  </conditionalFormatting>
  <conditionalFormatting sqref="B424">
    <cfRule type="expression" dxfId="471" priority="31">
      <formula>LEN(B424)&gt;9</formula>
    </cfRule>
  </conditionalFormatting>
  <conditionalFormatting sqref="B425">
    <cfRule type="expression" dxfId="470" priority="30">
      <formula>LEN(B425)&gt;9</formula>
    </cfRule>
  </conditionalFormatting>
  <conditionalFormatting sqref="B426">
    <cfRule type="expression" dxfId="469" priority="29">
      <formula>LEN(B426)&gt;9</formula>
    </cfRule>
  </conditionalFormatting>
  <conditionalFormatting sqref="B427">
    <cfRule type="expression" dxfId="468" priority="28">
      <formula>LEN(B427)&gt;9</formula>
    </cfRule>
  </conditionalFormatting>
  <conditionalFormatting sqref="B428">
    <cfRule type="expression" dxfId="467" priority="27">
      <formula>LEN(B428)&gt;9</formula>
    </cfRule>
  </conditionalFormatting>
  <conditionalFormatting sqref="B429">
    <cfRule type="expression" dxfId="466" priority="26">
      <formula>LEN(B429)&gt;9</formula>
    </cfRule>
  </conditionalFormatting>
  <conditionalFormatting sqref="B430">
    <cfRule type="expression" dxfId="465" priority="25">
      <formula>LEN(B430)&gt;9</formula>
    </cfRule>
  </conditionalFormatting>
  <conditionalFormatting sqref="B431">
    <cfRule type="expression" dxfId="464" priority="24">
      <formula>LEN(B431)&gt;9</formula>
    </cfRule>
  </conditionalFormatting>
  <conditionalFormatting sqref="B432">
    <cfRule type="expression" dxfId="463" priority="23">
      <formula>LEN(B432)&gt;9</formula>
    </cfRule>
  </conditionalFormatting>
  <conditionalFormatting sqref="B433">
    <cfRule type="expression" dxfId="462" priority="22">
      <formula>LEN(B433)&gt;9</formula>
    </cfRule>
  </conditionalFormatting>
  <conditionalFormatting sqref="B434">
    <cfRule type="expression" dxfId="461" priority="21">
      <formula>LEN(B434)&gt;9</formula>
    </cfRule>
  </conditionalFormatting>
  <conditionalFormatting sqref="B435">
    <cfRule type="expression" dxfId="460" priority="20">
      <formula>LEN(B435)&gt;9</formula>
    </cfRule>
  </conditionalFormatting>
  <conditionalFormatting sqref="B436">
    <cfRule type="expression" dxfId="459" priority="19">
      <formula>LEN(B436)&gt;9</formula>
    </cfRule>
  </conditionalFormatting>
  <conditionalFormatting sqref="B437">
    <cfRule type="expression" dxfId="458" priority="18">
      <formula>LEN(B437)&gt;9</formula>
    </cfRule>
  </conditionalFormatting>
  <conditionalFormatting sqref="B438">
    <cfRule type="expression" dxfId="457" priority="17">
      <formula>LEN(B438)&gt;9</formula>
    </cfRule>
  </conditionalFormatting>
  <conditionalFormatting sqref="B439">
    <cfRule type="expression" dxfId="456" priority="16">
      <formula>LEN(B439)&gt;9</formula>
    </cfRule>
  </conditionalFormatting>
  <conditionalFormatting sqref="B440">
    <cfRule type="expression" dxfId="455" priority="15">
      <formula>LEN(B440)&gt;9</formula>
    </cfRule>
  </conditionalFormatting>
  <conditionalFormatting sqref="B441">
    <cfRule type="expression" dxfId="454" priority="14">
      <formula>LEN(B441)&gt;9</formula>
    </cfRule>
  </conditionalFormatting>
  <conditionalFormatting sqref="B442">
    <cfRule type="expression" dxfId="453" priority="13">
      <formula>LEN(B442)&gt;9</formula>
    </cfRule>
  </conditionalFormatting>
  <conditionalFormatting sqref="B443">
    <cfRule type="expression" dxfId="452" priority="12">
      <formula>LEN(B443)&gt;9</formula>
    </cfRule>
  </conditionalFormatting>
  <conditionalFormatting sqref="B444">
    <cfRule type="expression" dxfId="451" priority="11">
      <formula>LEN(B444)&gt;9</formula>
    </cfRule>
  </conditionalFormatting>
  <conditionalFormatting sqref="B445">
    <cfRule type="expression" dxfId="450" priority="10">
      <formula>LEN(B445)&gt;9</formula>
    </cfRule>
  </conditionalFormatting>
  <conditionalFormatting sqref="B446">
    <cfRule type="expression" dxfId="449" priority="9">
      <formula>LEN(B446)&gt;9</formula>
    </cfRule>
  </conditionalFormatting>
  <conditionalFormatting sqref="B447">
    <cfRule type="expression" dxfId="448" priority="8">
      <formula>LEN(B447)&gt;9</formula>
    </cfRule>
  </conditionalFormatting>
  <conditionalFormatting sqref="B448">
    <cfRule type="expression" dxfId="447" priority="7">
      <formula>LEN(B448)&gt;9</formula>
    </cfRule>
  </conditionalFormatting>
  <conditionalFormatting sqref="B449">
    <cfRule type="expression" dxfId="446" priority="6">
      <formula>LEN(B449)&gt;9</formula>
    </cfRule>
  </conditionalFormatting>
  <conditionalFormatting sqref="B450">
    <cfRule type="expression" dxfId="445" priority="5">
      <formula>LEN(B450)&gt;9</formula>
    </cfRule>
  </conditionalFormatting>
  <conditionalFormatting sqref="B451">
    <cfRule type="expression" dxfId="444" priority="4">
      <formula>LEN(B451)&gt;9</formula>
    </cfRule>
  </conditionalFormatting>
  <conditionalFormatting sqref="B452">
    <cfRule type="expression" dxfId="443" priority="3">
      <formula>LEN(B452)&gt;9</formula>
    </cfRule>
  </conditionalFormatting>
  <conditionalFormatting sqref="B453">
    <cfRule type="expression" dxfId="442" priority="2">
      <formula>LEN(B453)&gt;9</formula>
    </cfRule>
  </conditionalFormatting>
  <conditionalFormatting sqref="B218">
    <cfRule type="expression" dxfId="441" priority="1">
      <formula>LEN(B218)&gt;9</formula>
    </cfRule>
  </conditionalFormatting>
  <dataValidations count="2">
    <dataValidation type="list" allowBlank="1" showInputMessage="1" showErrorMessage="1" sqref="J7:J453" xr:uid="{00000000-0002-0000-0600-000000000000}">
      <formula1>SECRETARIA_FINALISTICA</formula1>
    </dataValidation>
    <dataValidation type="list" allowBlank="1" showInputMessage="1" showErrorMessage="1" sqref="H7:H453" xr:uid="{00000000-0002-0000-0600-000001000000}">
      <formula1>"MUNICÍPIO,SEPLAG,CEHAB,SEINFRA,SES,SEE,SECMULHER,SEDUH,SDS,SDSCJPVD"</formula1>
    </dataValidation>
  </dataValidations>
  <hyperlinks>
    <hyperlink ref="C3" location="RESUMO!A1" display="RESUMO" xr:uid="{00000000-0004-0000-0600-000000000000}"/>
    <hyperlink ref="B3" location="'INF GERAIS'!A1" display="PRINCIPAL" xr:uid="{00000000-0004-0000-0600-000001000000}"/>
    <hyperlink ref="E3" location="EVENTOS!A1" display="EVENTOS" xr:uid="{00000000-0004-0000-0600-000002000000}"/>
    <hyperlink ref="F3" location="PAGAMENTOS!A1" display="PAGAMENTOS" xr:uid="{00000000-0004-0000-0600-000003000000}"/>
    <hyperlink ref="G3" location="VISTORIA!A1" display="VISTORIA" xr:uid="{00000000-0004-0000-0600-000004000000}"/>
    <hyperlink ref="H3" location="'PRESTAÇÃO DE CONTAS'!A1" display="P. DE CONTAS" xr:uid="{00000000-0004-0000-0600-000005000000}"/>
    <hyperlink ref="I3" location="'OBS  ENC'!A1" display="OBS. ENC" xr:uid="{00000000-0004-0000-0600-000006000000}"/>
    <hyperlink ref="J3" location="'CONCLUSÃO INFORMAL'!A1" display="CONC. INFORMAL" xr:uid="{00000000-0004-0000-0600-000007000000}"/>
    <hyperlink ref="K3" location="AJUDA!A1" display="AJUDA" xr:uid="{00000000-0004-0000-0600-000008000000}"/>
  </hyperlinks>
  <pageMargins left="0.511811024" right="0.511811024" top="0.78740157499999996" bottom="0.78740157499999996" header="0.31496062000000002" footer="0.31496062000000002"/>
  <pageSetup paperSize="9" orientation="portrait" r:id="rId32"/>
  <legacyDrawing r:id="rId3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2000000}">
          <x14:formula1>
            <xm:f>APOIO!$E$5:$E$25</xm:f>
          </x14:formula1>
          <xm:sqref>I7:I453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6"/>
  <dimension ref="A1:DF492"/>
  <sheetViews>
    <sheetView zoomScale="60" zoomScaleNormal="60" workbookViewId="0">
      <selection activeCell="B371" sqref="B371"/>
    </sheetView>
  </sheetViews>
  <sheetFormatPr defaultColWidth="8.81640625" defaultRowHeight="14.5" x14ac:dyDescent="0.35"/>
  <cols>
    <col min="1" max="1" width="3.81640625" style="21" customWidth="1"/>
    <col min="2" max="2" width="11.1796875" style="21" customWidth="1"/>
    <col min="3" max="3" width="17.453125" style="21" customWidth="1"/>
    <col min="4" max="4" width="21.1796875" style="21" customWidth="1"/>
    <col min="5" max="5" width="30.1796875" style="21" customWidth="1"/>
    <col min="6" max="6" width="15.81640625" style="21" customWidth="1"/>
    <col min="7" max="7" width="17.1796875" style="21" customWidth="1"/>
    <col min="8" max="8" width="17" style="21" customWidth="1"/>
    <col min="9" max="9" width="22.81640625" style="21" customWidth="1"/>
    <col min="10" max="10" width="17.1796875" style="21" customWidth="1"/>
    <col min="11" max="11" width="33.54296875" style="21" customWidth="1"/>
    <col min="12" max="12" width="12.1796875" style="21" bestFit="1" customWidth="1"/>
    <col min="13" max="13" width="25" style="21" customWidth="1"/>
    <col min="14" max="14" width="19.453125" style="21" customWidth="1"/>
    <col min="15" max="15" width="25.81640625" customWidth="1"/>
    <col min="16" max="16" width="12.1796875" style="21" bestFit="1" customWidth="1"/>
    <col min="17" max="17" width="26.453125" style="21" customWidth="1"/>
    <col min="18" max="18" width="16.81640625" style="21" customWidth="1"/>
    <col min="19" max="19" width="27.54296875" style="21" customWidth="1"/>
    <col min="20" max="20" width="18.1796875" style="21" customWidth="1"/>
    <col min="21" max="21" width="25" style="21" customWidth="1"/>
    <col min="22" max="22" width="23.1796875" style="21" customWidth="1"/>
    <col min="23" max="23" width="30.453125" style="21" customWidth="1"/>
    <col min="24" max="24" width="12" style="21" bestFit="1" customWidth="1"/>
    <col min="25" max="25" width="39.08984375" style="21" customWidth="1"/>
    <col min="26" max="26" width="21.453125" style="21" customWidth="1"/>
    <col min="27" max="27" width="27.81640625" style="21" customWidth="1"/>
    <col min="28" max="28" width="12.1796875" style="21" bestFit="1" customWidth="1"/>
    <col min="29" max="29" width="34.453125" style="21" customWidth="1"/>
    <col min="30" max="30" width="19.1796875" style="21" customWidth="1"/>
    <col min="31" max="31" width="35.1796875" style="21" customWidth="1"/>
    <col min="32" max="32" width="18" style="21" customWidth="1"/>
    <col min="33" max="33" width="24.81640625" style="21" customWidth="1"/>
    <col min="34" max="34" width="14.81640625" style="21" bestFit="1" customWidth="1"/>
    <col min="35" max="35" width="28.453125" style="21" customWidth="1"/>
    <col min="36" max="36" width="12.1796875" style="21" bestFit="1" customWidth="1"/>
    <col min="37" max="37" width="17.1796875" style="21" customWidth="1"/>
    <col min="38" max="38" width="12.1796875" style="21" customWidth="1"/>
    <col min="39" max="39" width="31.54296875" style="21" customWidth="1"/>
    <col min="40" max="40" width="19.81640625" style="21" customWidth="1"/>
    <col min="41" max="41" width="24.54296875" style="21" customWidth="1"/>
    <col min="42" max="42" width="16.453125" style="21" customWidth="1"/>
    <col min="43" max="43" width="30.1796875" style="21" customWidth="1"/>
    <col min="44" max="44" width="12.1796875" style="21" bestFit="1" customWidth="1"/>
    <col min="45" max="45" width="20.1796875" style="21" customWidth="1"/>
    <col min="46" max="46" width="22.453125" style="21" customWidth="1"/>
    <col min="47" max="47" width="32.1796875" style="21" bestFit="1" customWidth="1"/>
    <col min="48" max="48" width="13.1796875" style="21" customWidth="1"/>
    <col min="49" max="49" width="23.1796875" style="21" customWidth="1"/>
    <col min="50" max="50" width="18.453125" style="21" customWidth="1"/>
    <col min="51" max="51" width="27.81640625" style="21" customWidth="1"/>
    <col min="52" max="52" width="11.453125" style="21" bestFit="1" customWidth="1"/>
    <col min="53" max="53" width="28" style="21" customWidth="1"/>
    <col min="54" max="54" width="24.453125" style="21" customWidth="1"/>
    <col min="55" max="55" width="25.81640625" style="21" customWidth="1"/>
    <col min="56" max="56" width="13.453125" style="21" customWidth="1"/>
    <col min="57" max="57" width="23.453125" style="21" customWidth="1"/>
    <col min="58" max="58" width="14.1796875" style="21" customWidth="1"/>
    <col min="59" max="59" width="25.1796875" style="21" customWidth="1"/>
    <col min="60" max="60" width="15.81640625" style="21" customWidth="1"/>
    <col min="61" max="61" width="15.1796875" style="21" customWidth="1"/>
    <col min="62" max="62" width="16" style="21" customWidth="1"/>
    <col min="63" max="63" width="15.1796875" style="21" customWidth="1"/>
    <col min="64" max="64" width="14.453125" style="21" customWidth="1"/>
    <col min="65" max="65" width="19.1796875" style="21" customWidth="1"/>
    <col min="66" max="66" width="9.1796875" style="21"/>
    <col min="67" max="67" width="18.453125" style="21" customWidth="1"/>
    <col min="68" max="68" width="11.453125" style="21" bestFit="1" customWidth="1"/>
    <col min="69" max="69" width="16.453125" style="21" customWidth="1"/>
    <col min="70" max="70" width="13.81640625" style="21" customWidth="1"/>
    <col min="71" max="71" width="35.1796875" style="21" customWidth="1"/>
    <col min="72" max="72" width="11.453125" style="21" customWidth="1"/>
    <col min="73" max="73" width="20.1796875" style="21" customWidth="1"/>
    <col min="74" max="74" width="11.81640625" style="21" customWidth="1"/>
    <col min="75" max="75" width="27.81640625" style="21" customWidth="1"/>
    <col min="76" max="76" width="13" style="21" customWidth="1"/>
    <col min="77" max="78" width="9.1796875" style="21"/>
    <col min="79" max="79" width="16.453125" style="21" customWidth="1"/>
    <col min="80" max="81" width="12" style="21" customWidth="1"/>
    <col min="82" max="82" width="10.1796875" style="21" customWidth="1"/>
    <col min="83" max="83" width="11.81640625" style="21" customWidth="1"/>
    <col min="84" max="84" width="10.81640625" style="21" bestFit="1" customWidth="1"/>
    <col min="85" max="87" width="8.81640625" style="21"/>
    <col min="88" max="88" width="10.81640625" style="21" bestFit="1" customWidth="1"/>
    <col min="89" max="91" width="8.81640625" style="21"/>
    <col min="92" max="92" width="10.54296875" style="21" bestFit="1" customWidth="1"/>
    <col min="93" max="95" width="8.81640625" style="21"/>
    <col min="96" max="96" width="8.81640625" style="21" bestFit="1" customWidth="1"/>
    <col min="97" max="99" width="8.81640625" style="21"/>
    <col min="100" max="100" width="10.81640625" style="21" bestFit="1" customWidth="1"/>
    <col min="101" max="103" width="8.81640625" style="21"/>
    <col min="104" max="104" width="8.81640625" style="21" bestFit="1" customWidth="1"/>
    <col min="105" max="107" width="8.81640625" style="21"/>
    <col min="108" max="108" width="8.81640625" style="21" bestFit="1" customWidth="1"/>
    <col min="109" max="16384" width="8.81640625" style="21"/>
  </cols>
  <sheetData>
    <row r="1" spans="1:90" ht="43.5" x14ac:dyDescent="0.35">
      <c r="A1" s="29" t="s">
        <v>7209</v>
      </c>
      <c r="B1" s="29"/>
      <c r="C1" s="29"/>
      <c r="D1" s="29"/>
      <c r="E1" s="29"/>
      <c r="F1" s="29"/>
      <c r="G1" s="29"/>
      <c r="H1" s="29"/>
      <c r="I1" s="29"/>
      <c r="J1" s="29"/>
      <c r="K1" s="29"/>
      <c r="L1" s="29"/>
      <c r="M1" s="29"/>
      <c r="N1" s="29"/>
      <c r="O1" s="29"/>
      <c r="P1" s="29"/>
      <c r="Q1" s="29"/>
      <c r="R1" s="29"/>
      <c r="S1" s="29"/>
    </row>
    <row r="2" spans="1:90" ht="47.25" customHeight="1" x14ac:dyDescent="0.35">
      <c r="A2" s="29"/>
      <c r="B2" s="2129" t="s">
        <v>1376</v>
      </c>
      <c r="C2" s="2129"/>
      <c r="D2" s="2129"/>
      <c r="E2" s="2129"/>
      <c r="F2" s="2129"/>
      <c r="G2" s="2129"/>
      <c r="H2" s="2129"/>
      <c r="I2" s="2129"/>
      <c r="J2" s="2129"/>
      <c r="K2" s="28"/>
      <c r="L2" s="29"/>
      <c r="M2" s="29"/>
      <c r="N2" s="29"/>
      <c r="O2" s="29"/>
      <c r="P2" s="29"/>
      <c r="Q2" s="29"/>
      <c r="R2" s="29"/>
      <c r="S2" s="29"/>
    </row>
    <row r="3" spans="1:90" x14ac:dyDescent="0.35">
      <c r="A3" s="29"/>
      <c r="B3" s="27" t="s">
        <v>197</v>
      </c>
      <c r="C3" s="27" t="s">
        <v>198</v>
      </c>
      <c r="D3" s="27" t="s">
        <v>199</v>
      </c>
      <c r="E3" s="24" t="s">
        <v>200</v>
      </c>
      <c r="F3" s="27" t="s">
        <v>201</v>
      </c>
      <c r="G3" s="27" t="s">
        <v>202</v>
      </c>
      <c r="H3" s="27" t="s">
        <v>203</v>
      </c>
      <c r="I3" s="27" t="s">
        <v>204</v>
      </c>
      <c r="J3" s="27" t="s">
        <v>205</v>
      </c>
      <c r="K3" s="27" t="s">
        <v>206</v>
      </c>
      <c r="L3" s="29"/>
      <c r="M3" s="29"/>
      <c r="N3" s="29"/>
      <c r="O3" s="29"/>
      <c r="P3" s="29"/>
      <c r="Q3" s="29"/>
      <c r="R3" s="29"/>
      <c r="S3" s="29"/>
    </row>
    <row r="4" spans="1:90" ht="15" customHeight="1" x14ac:dyDescent="0.35">
      <c r="A4" s="29"/>
      <c r="B4" s="22"/>
      <c r="C4" s="22"/>
      <c r="D4" s="22"/>
      <c r="E4" s="22"/>
      <c r="F4" s="22"/>
      <c r="G4" s="22"/>
      <c r="H4" s="22"/>
      <c r="I4" s="22"/>
      <c r="J4" s="22"/>
      <c r="K4" s="22"/>
      <c r="L4" s="39"/>
      <c r="M4" s="39"/>
      <c r="N4" s="39"/>
      <c r="O4" s="39"/>
      <c r="P4" s="29"/>
      <c r="Q4" s="29"/>
      <c r="R4" s="29"/>
      <c r="S4" s="29"/>
    </row>
    <row r="5" spans="1:90" x14ac:dyDescent="0.35">
      <c r="A5" s="29"/>
      <c r="B5" s="29"/>
      <c r="C5" s="29"/>
      <c r="D5" s="29"/>
      <c r="E5" s="29"/>
      <c r="F5" s="29"/>
      <c r="G5" s="40"/>
      <c r="H5" s="40"/>
      <c r="I5" s="40"/>
      <c r="J5" s="40"/>
      <c r="K5" s="40"/>
      <c r="L5" s="40"/>
      <c r="M5" s="40"/>
      <c r="N5" s="40"/>
      <c r="O5" s="40"/>
      <c r="P5" s="29"/>
      <c r="Q5" s="29"/>
      <c r="R5" s="29"/>
      <c r="S5" s="29"/>
    </row>
    <row r="6" spans="1:90" ht="26" x14ac:dyDescent="0.35">
      <c r="B6" s="36" t="s">
        <v>2</v>
      </c>
      <c r="C6" s="36" t="s">
        <v>32</v>
      </c>
      <c r="D6" s="36" t="s">
        <v>0</v>
      </c>
      <c r="E6" s="36" t="s">
        <v>1</v>
      </c>
      <c r="F6" s="37" t="s">
        <v>129</v>
      </c>
      <c r="G6" s="37" t="s">
        <v>130</v>
      </c>
      <c r="H6" s="37" t="s">
        <v>116</v>
      </c>
      <c r="I6" s="37" t="s">
        <v>4685</v>
      </c>
      <c r="J6" s="37" t="s">
        <v>4686</v>
      </c>
      <c r="K6" s="37" t="s">
        <v>131</v>
      </c>
      <c r="L6" s="37" t="s">
        <v>117</v>
      </c>
      <c r="M6" s="37" t="s">
        <v>4687</v>
      </c>
      <c r="N6" s="37" t="s">
        <v>4688</v>
      </c>
      <c r="O6" s="37" t="s">
        <v>132</v>
      </c>
      <c r="P6" s="37" t="s">
        <v>118</v>
      </c>
      <c r="Q6" s="37" t="s">
        <v>4689</v>
      </c>
      <c r="R6" s="37" t="s">
        <v>4690</v>
      </c>
      <c r="S6" s="37" t="s">
        <v>133</v>
      </c>
      <c r="T6" s="37" t="s">
        <v>122</v>
      </c>
      <c r="U6" s="37" t="s">
        <v>4691</v>
      </c>
      <c r="V6" s="37" t="s">
        <v>4692</v>
      </c>
      <c r="W6" s="37" t="s">
        <v>4693</v>
      </c>
      <c r="X6" s="37" t="s">
        <v>124</v>
      </c>
      <c r="Y6" s="37" t="s">
        <v>4694</v>
      </c>
      <c r="Z6" s="37" t="s">
        <v>4695</v>
      </c>
      <c r="AA6" s="37" t="s">
        <v>6850</v>
      </c>
      <c r="AB6" s="37" t="s">
        <v>126</v>
      </c>
      <c r="AC6" s="37" t="s">
        <v>6851</v>
      </c>
      <c r="AD6" s="37" t="s">
        <v>6852</v>
      </c>
      <c r="AE6" s="37" t="s">
        <v>6853</v>
      </c>
      <c r="AF6" s="37" t="s">
        <v>128</v>
      </c>
      <c r="AG6" s="37" t="s">
        <v>6854</v>
      </c>
      <c r="AH6" s="37" t="s">
        <v>6855</v>
      </c>
      <c r="AI6" s="37" t="s">
        <v>6856</v>
      </c>
      <c r="AJ6" s="37" t="s">
        <v>4822</v>
      </c>
      <c r="AK6" s="37" t="s">
        <v>6857</v>
      </c>
      <c r="AL6" s="37" t="s">
        <v>6858</v>
      </c>
      <c r="AM6" s="37" t="s">
        <v>6859</v>
      </c>
      <c r="AN6" s="37" t="s">
        <v>4824</v>
      </c>
      <c r="AO6" s="37" t="s">
        <v>6860</v>
      </c>
      <c r="AP6" s="37" t="s">
        <v>6861</v>
      </c>
      <c r="AQ6" s="37" t="s">
        <v>6862</v>
      </c>
      <c r="AR6" s="37" t="s">
        <v>4826</v>
      </c>
      <c r="AS6" s="37" t="s">
        <v>6863</v>
      </c>
      <c r="AT6" s="37" t="s">
        <v>6864</v>
      </c>
      <c r="AU6" s="37" t="s">
        <v>6865</v>
      </c>
      <c r="AV6" s="37" t="s">
        <v>4828</v>
      </c>
      <c r="AW6" s="37" t="s">
        <v>6866</v>
      </c>
      <c r="AX6" s="37" t="s">
        <v>6867</v>
      </c>
      <c r="AY6" s="37" t="s">
        <v>6868</v>
      </c>
      <c r="AZ6" s="37" t="s">
        <v>4830</v>
      </c>
      <c r="BA6" s="37" t="s">
        <v>6869</v>
      </c>
      <c r="BB6" s="37" t="s">
        <v>6870</v>
      </c>
      <c r="BC6" s="37" t="s">
        <v>10423</v>
      </c>
      <c r="BD6" s="37" t="s">
        <v>4832</v>
      </c>
      <c r="BE6" s="37" t="s">
        <v>10424</v>
      </c>
      <c r="BF6" s="37" t="s">
        <v>10425</v>
      </c>
      <c r="BG6" s="37" t="s">
        <v>10426</v>
      </c>
      <c r="BH6" s="37" t="s">
        <v>4834</v>
      </c>
      <c r="BI6" s="37" t="s">
        <v>10427</v>
      </c>
      <c r="BJ6" s="37" t="s">
        <v>10428</v>
      </c>
      <c r="BK6" s="37" t="s">
        <v>10429</v>
      </c>
      <c r="BL6" s="37" t="s">
        <v>4836</v>
      </c>
      <c r="BM6" s="37" t="s">
        <v>10430</v>
      </c>
      <c r="BN6" s="37" t="s">
        <v>10431</v>
      </c>
      <c r="BO6" s="37" t="s">
        <v>10432</v>
      </c>
      <c r="BP6" s="37" t="s">
        <v>4838</v>
      </c>
      <c r="BQ6" s="37" t="s">
        <v>10433</v>
      </c>
      <c r="BR6" s="37" t="s">
        <v>10434</v>
      </c>
      <c r="BS6" s="37" t="s">
        <v>10446</v>
      </c>
      <c r="BT6" s="37" t="s">
        <v>4840</v>
      </c>
      <c r="BU6" s="37" t="s">
        <v>10447</v>
      </c>
      <c r="BV6" s="37" t="s">
        <v>10448</v>
      </c>
      <c r="BW6" s="37" t="s">
        <v>13778</v>
      </c>
      <c r="BX6" s="37" t="s">
        <v>4842</v>
      </c>
      <c r="BY6" s="37" t="s">
        <v>13867</v>
      </c>
      <c r="BZ6" s="37" t="s">
        <v>13868</v>
      </c>
      <c r="CA6" s="37" t="s">
        <v>13869</v>
      </c>
      <c r="CB6" s="37" t="s">
        <v>4844</v>
      </c>
      <c r="CC6" s="37" t="s">
        <v>13870</v>
      </c>
      <c r="CD6" s="37" t="s">
        <v>13871</v>
      </c>
      <c r="CE6" s="37" t="s">
        <v>13949</v>
      </c>
      <c r="CF6" s="37" t="s">
        <v>4846</v>
      </c>
      <c r="CG6" s="37" t="s">
        <v>13950</v>
      </c>
      <c r="CH6" s="37" t="s">
        <v>13951</v>
      </c>
      <c r="CI6" s="37" t="s">
        <v>13975</v>
      </c>
      <c r="CJ6" s="37" t="s">
        <v>13976</v>
      </c>
      <c r="CK6" s="37" t="s">
        <v>13977</v>
      </c>
      <c r="CL6" s="37" t="s">
        <v>13978</v>
      </c>
    </row>
    <row r="7" spans="1:90" ht="141.75" customHeight="1" x14ac:dyDescent="0.35">
      <c r="B7" s="21" t="str">
        <f>'INF GERAIS'!B7&amp;IFERROR(IF(INDEX(APOIO!$A$5:$A$50,MATCH('INF GERAIS'!N7,APOIO!$B$5:$B$50,0))="NÃO",APOIO!$A$2&amp;"NÃO VÁLIDO",""),"")</f>
        <v>2014.0001</v>
      </c>
      <c r="C7" s="21" t="str">
        <f>'INF GERAIS'!C7</f>
        <v>METROPOLITANA</v>
      </c>
      <c r="D7" s="21" t="str">
        <f>'INF GERAIS'!D7</f>
        <v>ABREU E LIMA</v>
      </c>
      <c r="E7" s="21" t="str">
        <f>'INF GERAIS'!E7</f>
        <v>REESTRUTURAÇÃO DA INFRAESTRUTURA DO  MUNICÍPIO - PAVMENTAÇÃO DIVERSAS RUAS</v>
      </c>
      <c r="F7" s="21" t="str">
        <f>'INF GERAIS'!G7</f>
        <v>NORMAL</v>
      </c>
      <c r="G7" s="89" t="s">
        <v>4703</v>
      </c>
      <c r="H7" s="10">
        <v>42415</v>
      </c>
      <c r="I7" s="593" t="s">
        <v>230</v>
      </c>
      <c r="J7" s="21" t="s">
        <v>4682</v>
      </c>
      <c r="K7" s="233" t="s">
        <v>8391</v>
      </c>
      <c r="L7" s="233">
        <v>42640</v>
      </c>
      <c r="M7" s="556" t="s">
        <v>224</v>
      </c>
      <c r="N7" s="10" t="s">
        <v>4682</v>
      </c>
      <c r="O7" s="233" t="s">
        <v>8675</v>
      </c>
      <c r="P7" s="233">
        <v>42709</v>
      </c>
      <c r="Q7" s="21" t="s">
        <v>4705</v>
      </c>
      <c r="R7" s="21" t="s">
        <v>4682</v>
      </c>
      <c r="S7" s="627" t="s">
        <v>8733</v>
      </c>
      <c r="T7" s="233">
        <v>42733</v>
      </c>
      <c r="U7" s="21" t="s">
        <v>230</v>
      </c>
      <c r="V7" s="21" t="s">
        <v>4682</v>
      </c>
      <c r="W7" s="1354" t="s">
        <v>11916</v>
      </c>
      <c r="X7" s="233">
        <v>43531</v>
      </c>
      <c r="Y7" s="21" t="s">
        <v>224</v>
      </c>
      <c r="Z7" s="21" t="s">
        <v>4682</v>
      </c>
      <c r="AA7" s="1408" t="s">
        <v>12111</v>
      </c>
      <c r="AB7" s="233">
        <v>43584</v>
      </c>
      <c r="AC7" s="339" t="s">
        <v>4705</v>
      </c>
      <c r="AD7" s="339" t="s">
        <v>4682</v>
      </c>
      <c r="AE7" s="21" t="s">
        <v>12146</v>
      </c>
      <c r="AF7" s="233">
        <v>43600</v>
      </c>
      <c r="AG7" s="339" t="s">
        <v>230</v>
      </c>
      <c r="AH7" s="339" t="s">
        <v>4682</v>
      </c>
      <c r="AI7" s="1867" t="s">
        <v>13578</v>
      </c>
      <c r="AJ7" s="233">
        <v>44617</v>
      </c>
      <c r="AK7" s="339" t="s">
        <v>230</v>
      </c>
      <c r="AL7" s="339" t="s">
        <v>4682</v>
      </c>
      <c r="AO7" s="339"/>
      <c r="AP7" s="339"/>
      <c r="AS7" s="339"/>
      <c r="AT7" s="339"/>
      <c r="AW7" s="339"/>
      <c r="AX7" s="339"/>
      <c r="BA7" s="339"/>
      <c r="BB7" s="339"/>
    </row>
    <row r="8" spans="1:90" ht="116" x14ac:dyDescent="0.35">
      <c r="B8" s="21" t="str">
        <f>'INF GERAIS'!B8&amp;IFERROR(IF(INDEX(APOIO!$A$5:$A$50,MATCH('INF GERAIS'!N8,APOIO!$B$5:$B$50,0))="NÃO",APOIO!$A$2&amp;"NÃO VÁLIDO",""),"")</f>
        <v>2014.0002</v>
      </c>
      <c r="C8" s="21" t="str">
        <f>'INF GERAIS'!C8</f>
        <v>METROPOLITANA</v>
      </c>
      <c r="D8" s="21" t="str">
        <f>'INF GERAIS'!D8</f>
        <v>ABREU E LIMA</v>
      </c>
      <c r="E8" s="21" t="str">
        <f>'INF GERAIS'!E8</f>
        <v xml:space="preserve">REFORMA DE PRAÇAS </v>
      </c>
      <c r="F8" s="21" t="str">
        <f>'INF GERAIS'!G8</f>
        <v>NORMAL</v>
      </c>
      <c r="G8" s="89" t="s">
        <v>4703</v>
      </c>
      <c r="H8" s="10">
        <v>42415</v>
      </c>
      <c r="I8" s="89" t="s">
        <v>230</v>
      </c>
      <c r="J8" s="21" t="s">
        <v>4682</v>
      </c>
      <c r="K8" s="10" t="s">
        <v>8558</v>
      </c>
      <c r="L8" s="233">
        <v>42663</v>
      </c>
      <c r="M8" s="21" t="s">
        <v>224</v>
      </c>
      <c r="N8" s="10" t="s">
        <v>4682</v>
      </c>
      <c r="O8" s="233" t="s">
        <v>8867</v>
      </c>
      <c r="P8" s="233">
        <v>42769</v>
      </c>
      <c r="Q8" s="21" t="s">
        <v>4705</v>
      </c>
      <c r="R8" s="21" t="s">
        <v>4682</v>
      </c>
      <c r="S8" s="21" t="s">
        <v>8909</v>
      </c>
      <c r="T8" s="233">
        <v>42781</v>
      </c>
      <c r="U8" s="21" t="s">
        <v>230</v>
      </c>
      <c r="V8" s="21" t="s">
        <v>4682</v>
      </c>
      <c r="W8" s="1354" t="s">
        <v>11915</v>
      </c>
      <c r="X8" s="233">
        <v>43531</v>
      </c>
      <c r="Y8" s="21" t="s">
        <v>224</v>
      </c>
      <c r="Z8" s="21" t="s">
        <v>4682</v>
      </c>
      <c r="AA8" s="1389" t="s">
        <v>12061</v>
      </c>
      <c r="AB8" s="233">
        <v>43563</v>
      </c>
      <c r="AC8" s="339" t="s">
        <v>4705</v>
      </c>
      <c r="AD8" s="339" t="s">
        <v>4682</v>
      </c>
      <c r="AE8" s="21" t="s">
        <v>12146</v>
      </c>
      <c r="AF8" s="233">
        <v>43600</v>
      </c>
      <c r="AG8" s="339" t="s">
        <v>230</v>
      </c>
      <c r="AH8" s="339" t="s">
        <v>4682</v>
      </c>
      <c r="AI8" s="1867" t="s">
        <v>13578</v>
      </c>
      <c r="AJ8" s="233">
        <v>44617</v>
      </c>
      <c r="AK8" s="1867" t="s">
        <v>230</v>
      </c>
      <c r="AL8" s="1867" t="s">
        <v>4682</v>
      </c>
      <c r="AO8" s="339"/>
      <c r="AP8" s="339"/>
      <c r="AS8" s="339"/>
      <c r="AT8" s="339"/>
      <c r="AW8" s="339"/>
      <c r="AX8" s="339"/>
      <c r="BA8" s="339"/>
      <c r="BB8" s="339"/>
    </row>
    <row r="9" spans="1:90" ht="159.5" x14ac:dyDescent="0.35">
      <c r="B9" s="21" t="str">
        <f>'INF GERAIS'!B9&amp;IFERROR(IF(INDEX(APOIO!$A$5:$A$50,MATCH('INF GERAIS'!N9,APOIO!$B$5:$B$50,0))="NÃO",APOIO!$A$2&amp;"NÃO VÁLIDO",""),"")</f>
        <v>2014.0003</v>
      </c>
      <c r="C9" s="21" t="str">
        <f>'INF GERAIS'!C9</f>
        <v>METROPOLITANA</v>
      </c>
      <c r="D9" s="21" t="str">
        <f>'INF GERAIS'!D9</f>
        <v>ABREU E LIMA</v>
      </c>
      <c r="E9" s="21" t="str">
        <f>'INF GERAIS'!E9</f>
        <v>REFORMA DE POSTOS DE SAÚDE NO MUNICÍPIO DE ABREU E LIMA( 5 POSTOS DE SAÚDE)</v>
      </c>
      <c r="F9" s="21" t="str">
        <f>'INF GERAIS'!G9</f>
        <v>NORMAL</v>
      </c>
      <c r="G9" s="89" t="s">
        <v>4703</v>
      </c>
      <c r="H9" s="10">
        <v>42415</v>
      </c>
      <c r="I9" s="89" t="s">
        <v>230</v>
      </c>
      <c r="J9" s="21" t="s">
        <v>4682</v>
      </c>
      <c r="K9" s="233" t="s">
        <v>10614</v>
      </c>
      <c r="L9" s="233">
        <v>43192</v>
      </c>
      <c r="M9" s="21" t="s">
        <v>224</v>
      </c>
      <c r="N9" s="10" t="s">
        <v>4682</v>
      </c>
      <c r="O9" s="233" t="s">
        <v>11710</v>
      </c>
      <c r="P9" s="233">
        <v>43392</v>
      </c>
      <c r="Q9" s="21" t="s">
        <v>4705</v>
      </c>
      <c r="R9" s="21" t="s">
        <v>4682</v>
      </c>
      <c r="S9" s="1282" t="s">
        <v>11740</v>
      </c>
      <c r="T9" s="233">
        <v>43413</v>
      </c>
      <c r="U9" s="21" t="s">
        <v>230</v>
      </c>
      <c r="V9" s="21" t="s">
        <v>4682</v>
      </c>
      <c r="W9" s="1448" t="s">
        <v>11995</v>
      </c>
      <c r="X9" s="233">
        <v>43531</v>
      </c>
      <c r="Y9" s="21" t="s">
        <v>224</v>
      </c>
      <c r="Z9" s="21" t="s">
        <v>4682</v>
      </c>
      <c r="AA9" s="1719" t="s">
        <v>13040</v>
      </c>
      <c r="AB9" s="233">
        <v>43791</v>
      </c>
      <c r="AC9" s="339" t="s">
        <v>230</v>
      </c>
      <c r="AD9" s="339" t="s">
        <v>4682</v>
      </c>
      <c r="AE9" s="1723" t="s">
        <v>13060</v>
      </c>
      <c r="AF9" s="233">
        <v>43903</v>
      </c>
      <c r="AG9" s="339" t="s">
        <v>224</v>
      </c>
      <c r="AH9" s="339" t="s">
        <v>4682</v>
      </c>
      <c r="AI9" s="1737" t="s">
        <v>13186</v>
      </c>
      <c r="AJ9" s="233">
        <v>43997</v>
      </c>
      <c r="AK9" s="339" t="s">
        <v>4705</v>
      </c>
      <c r="AL9" s="339" t="s">
        <v>4682</v>
      </c>
      <c r="AM9" s="1867" t="s">
        <v>13578</v>
      </c>
      <c r="AN9" s="233">
        <v>44617</v>
      </c>
      <c r="AO9" s="1867" t="s">
        <v>230</v>
      </c>
      <c r="AP9" s="1867" t="s">
        <v>4682</v>
      </c>
      <c r="AS9" s="339"/>
      <c r="AT9" s="339"/>
      <c r="AW9" s="339"/>
      <c r="AX9" s="339"/>
      <c r="BA9" s="339"/>
      <c r="BB9" s="339"/>
    </row>
    <row r="10" spans="1:90" s="1354" customFormat="1" ht="261" x14ac:dyDescent="0.35">
      <c r="B10" s="1354" t="str">
        <f>'INF GERAIS'!B10&amp;IFERROR(IF(INDEX(APOIO!$A$5:$A$50,MATCH('INF GERAIS'!N10,APOIO!$B$5:$B$50,0))="NÃO",APOIO!$A$2&amp;"NÃO VÁLIDO",""),"")</f>
        <v>2014.0440</v>
      </c>
      <c r="C10" s="1354" t="str">
        <f>'INF GERAIS'!C10</f>
        <v>METROPOLITANA</v>
      </c>
      <c r="D10" s="1354" t="str">
        <f>'INF GERAIS'!D10</f>
        <v>ABREU E LIMA</v>
      </c>
      <c r="E10" s="1354" t="str">
        <f>'INF GERAIS'!E10</f>
        <v>CONSTRUÇÃO DE JAZIGOS NO CEMITÉRIO SANTO ANTÔNIO</v>
      </c>
      <c r="F10" s="1354" t="str">
        <f>'INF GERAIS'!G10</f>
        <v>NORMAL</v>
      </c>
      <c r="G10" s="1365" t="s">
        <v>11996</v>
      </c>
      <c r="H10" s="233">
        <v>43531</v>
      </c>
      <c r="I10" s="1354" t="s">
        <v>223</v>
      </c>
      <c r="J10" s="1354" t="s">
        <v>4701</v>
      </c>
      <c r="K10" s="233" t="s">
        <v>12117</v>
      </c>
      <c r="L10" s="233">
        <v>43585</v>
      </c>
      <c r="M10" s="1354" t="s">
        <v>4704</v>
      </c>
      <c r="N10" s="233" t="s">
        <v>4701</v>
      </c>
      <c r="O10" s="120" t="s">
        <v>12146</v>
      </c>
      <c r="P10" s="233">
        <v>43600</v>
      </c>
      <c r="Q10" s="1354" t="s">
        <v>230</v>
      </c>
      <c r="R10" s="1354" t="s">
        <v>4701</v>
      </c>
      <c r="T10" s="233"/>
    </row>
    <row r="11" spans="1:90" ht="159.5" x14ac:dyDescent="0.35">
      <c r="B11" s="21" t="str">
        <f>'INF GERAIS'!B11&amp;IFERROR(IF(INDEX(APOIO!$A$5:$A$50,MATCH('INF GERAIS'!N11,APOIO!$B$5:$B$50,0))="NÃO",APOIO!$A$2&amp;"NÃO VÁLIDO",""),"")</f>
        <v>2014.0004</v>
      </c>
      <c r="C11" s="21" t="str">
        <f>'INF GERAIS'!C11</f>
        <v>SERTÃO DO PAJEÚ</v>
      </c>
      <c r="D11" s="21" t="str">
        <f>'INF GERAIS'!D11</f>
        <v>AFOGADOS DA INGAZEIRA</v>
      </c>
      <c r="E11" s="21" t="str">
        <f>'INF GERAIS'!E11</f>
        <v>CONSTRUÇÃO DE PAVIMENTO EM PARALELEPÍPEDOS GRANÍTICOS(5 RUAS)</v>
      </c>
      <c r="F11" s="21" t="str">
        <f>'INF GERAIS'!G11</f>
        <v>NORMAL</v>
      </c>
      <c r="G11" s="89" t="s">
        <v>4703</v>
      </c>
      <c r="H11" s="10">
        <v>42415</v>
      </c>
      <c r="I11" s="89" t="s">
        <v>230</v>
      </c>
      <c r="J11" s="21" t="s">
        <v>4682</v>
      </c>
      <c r="K11" s="10" t="s">
        <v>7708</v>
      </c>
      <c r="L11" s="233">
        <v>42558</v>
      </c>
      <c r="M11" s="21" t="s">
        <v>224</v>
      </c>
      <c r="N11" s="10" t="s">
        <v>4682</v>
      </c>
      <c r="O11" s="233" t="s">
        <v>9604</v>
      </c>
      <c r="P11" s="233">
        <v>42878</v>
      </c>
      <c r="Q11" s="21" t="s">
        <v>224</v>
      </c>
      <c r="R11" s="21" t="s">
        <v>4682</v>
      </c>
      <c r="S11" s="233" t="s">
        <v>9606</v>
      </c>
      <c r="T11" s="233">
        <v>42905</v>
      </c>
      <c r="U11" s="21" t="s">
        <v>230</v>
      </c>
      <c r="V11" s="21" t="s">
        <v>4682</v>
      </c>
      <c r="W11" s="930" t="s">
        <v>10217</v>
      </c>
      <c r="X11" s="233">
        <v>43073</v>
      </c>
      <c r="Y11" s="21" t="s">
        <v>224</v>
      </c>
      <c r="Z11" s="21" t="s">
        <v>4682</v>
      </c>
      <c r="AA11" s="233" t="s">
        <v>10247</v>
      </c>
      <c r="AB11" s="233">
        <v>43083</v>
      </c>
      <c r="AC11" s="339" t="s">
        <v>4705</v>
      </c>
      <c r="AD11" s="339" t="s">
        <v>4682</v>
      </c>
      <c r="AE11" s="957" t="s">
        <v>10299</v>
      </c>
      <c r="AF11" s="233">
        <v>43084</v>
      </c>
      <c r="AG11" s="339" t="s">
        <v>230</v>
      </c>
      <c r="AH11" s="339" t="s">
        <v>4682</v>
      </c>
      <c r="AI11" s="21" t="s">
        <v>10939</v>
      </c>
      <c r="AJ11" s="233">
        <v>43193</v>
      </c>
      <c r="AK11" s="339" t="s">
        <v>226</v>
      </c>
      <c r="AL11" s="339" t="s">
        <v>4684</v>
      </c>
      <c r="AM11" s="1105" t="s">
        <v>11068</v>
      </c>
      <c r="AN11" s="233">
        <v>43234</v>
      </c>
      <c r="AO11" s="1105" t="s">
        <v>6848</v>
      </c>
      <c r="AP11" s="233" t="s">
        <v>4684</v>
      </c>
      <c r="AQ11" s="21" t="s">
        <v>14259</v>
      </c>
      <c r="AR11" s="2102">
        <v>45771</v>
      </c>
      <c r="AS11" s="339" t="s">
        <v>14283</v>
      </c>
      <c r="AT11" s="339" t="s">
        <v>4684</v>
      </c>
      <c r="AW11" s="339"/>
      <c r="AX11" s="339"/>
      <c r="BA11" s="339"/>
      <c r="BB11" s="339"/>
    </row>
    <row r="12" spans="1:90" ht="72.5" x14ac:dyDescent="0.35">
      <c r="B12" s="21" t="str">
        <f>'INF GERAIS'!B12&amp;IFERROR(IF(INDEX(APOIO!$A$5:$A$50,MATCH('INF GERAIS'!N12,APOIO!$B$5:$B$50,0))="NÃO",APOIO!$A$2&amp;"NÃO VÁLIDO",""),"")</f>
        <v>2014.0005</v>
      </c>
      <c r="C12" s="21" t="str">
        <f>'INF GERAIS'!C12</f>
        <v>SERTÃO DO PAJEÚ</v>
      </c>
      <c r="D12" s="21" t="str">
        <f>'INF GERAIS'!D12</f>
        <v>AFOGADOS DA INGAZEIRA</v>
      </c>
      <c r="E12" s="21" t="str">
        <f>'INF GERAIS'!E12</f>
        <v>PROJETO ARQUITETÔNICO DO SETOR DE GASTRONOMIA DO MERCADO PÚBLICO</v>
      </c>
      <c r="F12" s="21" t="str">
        <f>'INF GERAIS'!G12</f>
        <v>NORMAL</v>
      </c>
      <c r="G12" s="89" t="s">
        <v>4703</v>
      </c>
      <c r="H12" s="10">
        <v>42415</v>
      </c>
      <c r="I12" s="89" t="s">
        <v>230</v>
      </c>
      <c r="J12" s="21" t="s">
        <v>4684</v>
      </c>
      <c r="K12" s="322" t="s">
        <v>6925</v>
      </c>
      <c r="L12" s="233">
        <v>42485</v>
      </c>
      <c r="M12" s="21" t="s">
        <v>6848</v>
      </c>
      <c r="N12" s="10" t="s">
        <v>4684</v>
      </c>
      <c r="O12" s="35" t="s">
        <v>7197</v>
      </c>
      <c r="P12" s="233">
        <v>42494</v>
      </c>
      <c r="Q12" s="21" t="s">
        <v>6849</v>
      </c>
      <c r="R12" s="21" t="s">
        <v>4684</v>
      </c>
      <c r="S12" s="21" t="s">
        <v>10001</v>
      </c>
      <c r="T12" s="233">
        <v>42496</v>
      </c>
      <c r="U12" s="21" t="s">
        <v>225</v>
      </c>
      <c r="V12" s="21" t="s">
        <v>4684</v>
      </c>
      <c r="W12" s="34" t="s">
        <v>14064</v>
      </c>
      <c r="X12" s="2021">
        <v>43301</v>
      </c>
      <c r="Y12" s="34" t="s">
        <v>13989</v>
      </c>
      <c r="Z12" s="34" t="s">
        <v>4684</v>
      </c>
      <c r="AC12" s="339"/>
      <c r="AD12" s="339"/>
      <c r="AG12" s="339"/>
      <c r="AH12" s="339"/>
      <c r="AK12" s="339"/>
      <c r="AL12" s="339"/>
      <c r="AO12" s="339"/>
      <c r="AP12" s="339"/>
      <c r="AS12" s="339"/>
      <c r="AT12" s="339"/>
      <c r="AW12" s="339"/>
      <c r="AX12" s="339"/>
      <c r="BA12" s="339"/>
      <c r="BB12" s="339"/>
    </row>
    <row r="13" spans="1:90" ht="72.5" x14ac:dyDescent="0.35">
      <c r="B13" s="21" t="str">
        <f>'INF GERAIS'!B13&amp;IFERROR(IF(INDEX(APOIO!$A$5:$A$50,MATCH('INF GERAIS'!N13,APOIO!$B$5:$B$50,0))="NÃO",APOIO!$A$2&amp;"NÃO VÁLIDO",""),"")</f>
        <v>2014.0006</v>
      </c>
      <c r="C13" s="21" t="str">
        <f>'INF GERAIS'!C13</f>
        <v>SERTÃO DO PAJEÚ</v>
      </c>
      <c r="D13" s="21" t="str">
        <f>'INF GERAIS'!D13</f>
        <v>AFOGADOS DA INGAZEIRA</v>
      </c>
      <c r="E13" s="21" t="str">
        <f>'INF GERAIS'!E13</f>
        <v>INFRAESTRUTURA DE APOIO A COMERCIALIZAÇAO DE ANIMAIS NO MUNICIPIO</v>
      </c>
      <c r="F13" s="21" t="str">
        <f>'INF GERAIS'!G13</f>
        <v>NORMAL</v>
      </c>
      <c r="G13" s="89" t="s">
        <v>4703</v>
      </c>
      <c r="H13" s="10">
        <v>42415</v>
      </c>
      <c r="I13" s="89" t="s">
        <v>6849</v>
      </c>
      <c r="J13" s="21" t="s">
        <v>4684</v>
      </c>
      <c r="K13" s="120" t="s">
        <v>6877</v>
      </c>
      <c r="L13" s="233">
        <v>42388</v>
      </c>
      <c r="M13" s="21" t="s">
        <v>6848</v>
      </c>
      <c r="N13" s="10" t="s">
        <v>4684</v>
      </c>
      <c r="O13" s="322" t="s">
        <v>7078</v>
      </c>
      <c r="P13" s="233">
        <v>42395</v>
      </c>
      <c r="Q13" s="21" t="s">
        <v>6849</v>
      </c>
      <c r="R13" s="21" t="s">
        <v>4684</v>
      </c>
      <c r="S13" s="21" t="s">
        <v>10001</v>
      </c>
      <c r="T13" s="233">
        <v>42496</v>
      </c>
      <c r="U13" s="21" t="s">
        <v>225</v>
      </c>
      <c r="V13" s="21" t="s">
        <v>4684</v>
      </c>
      <c r="W13" s="34" t="s">
        <v>14064</v>
      </c>
      <c r="X13" s="2021">
        <v>43154</v>
      </c>
      <c r="Y13" s="34" t="s">
        <v>13989</v>
      </c>
      <c r="Z13" s="34" t="s">
        <v>4684</v>
      </c>
      <c r="AC13" s="339"/>
      <c r="AD13" s="339"/>
      <c r="AG13" s="339"/>
      <c r="AH13" s="339"/>
      <c r="AK13" s="339"/>
      <c r="AL13" s="339"/>
      <c r="AO13" s="339"/>
      <c r="AP13" s="339"/>
      <c r="AS13" s="339"/>
      <c r="AT13" s="339"/>
      <c r="AW13" s="339"/>
      <c r="AX13" s="339"/>
      <c r="BA13" s="339"/>
      <c r="BB13" s="339"/>
    </row>
    <row r="14" spans="1:90" ht="130.5" x14ac:dyDescent="0.35">
      <c r="B14" s="21" t="str">
        <f>'INF GERAIS'!B14&amp;IFERROR(IF(INDEX(APOIO!$A$5:$A$50,MATCH('INF GERAIS'!N14,APOIO!$B$5:$B$50,0))="NÃO",APOIO!$A$2&amp;"NÃO VÁLIDO",""),"")</f>
        <v>2014.0007</v>
      </c>
      <c r="C14" s="21" t="str">
        <f>'INF GERAIS'!C14</f>
        <v>SERTÃO DO PAJEÚ</v>
      </c>
      <c r="D14" s="21" t="str">
        <f>'INF GERAIS'!D14</f>
        <v>AFOGADOS DA INGAZEIRA</v>
      </c>
      <c r="E14" s="21" t="str">
        <f>'INF GERAIS'!E14</f>
        <v>REFORMA E AMPLIAÇÃO DAS INSTALAÇÕES FÍSICAS DA ESCOLA MUNICIPAL DOMINGOS TEOTÔNIO</v>
      </c>
      <c r="F14" s="21" t="str">
        <f>'INF GERAIS'!G14</f>
        <v>NORMAL</v>
      </c>
      <c r="G14" s="89" t="s">
        <v>4703</v>
      </c>
      <c r="H14" s="10">
        <v>42415</v>
      </c>
      <c r="I14" s="89" t="s">
        <v>224</v>
      </c>
      <c r="J14" s="21" t="s">
        <v>4682</v>
      </c>
      <c r="K14" s="233" t="s">
        <v>6806</v>
      </c>
      <c r="L14" s="233">
        <v>42472</v>
      </c>
      <c r="M14" s="21" t="s">
        <v>230</v>
      </c>
      <c r="N14" s="10" t="s">
        <v>4682</v>
      </c>
      <c r="O14" s="745" t="s">
        <v>9495</v>
      </c>
      <c r="P14" s="233">
        <v>42894</v>
      </c>
      <c r="Q14" s="21" t="s">
        <v>224</v>
      </c>
      <c r="R14" s="21" t="s">
        <v>4682</v>
      </c>
      <c r="S14" s="930" t="s">
        <v>10218</v>
      </c>
      <c r="T14" s="233">
        <v>43073</v>
      </c>
      <c r="U14" s="21" t="s">
        <v>224</v>
      </c>
      <c r="V14" s="21" t="s">
        <v>4682</v>
      </c>
      <c r="W14" s="943" t="s">
        <v>10261</v>
      </c>
      <c r="X14" s="233">
        <v>43088</v>
      </c>
      <c r="Y14" s="21" t="s">
        <v>4705</v>
      </c>
      <c r="Z14" s="21" t="s">
        <v>4682</v>
      </c>
      <c r="AA14" s="21" t="s">
        <v>11410</v>
      </c>
      <c r="AB14" s="233">
        <v>43154</v>
      </c>
      <c r="AC14" s="339" t="s">
        <v>230</v>
      </c>
      <c r="AD14" s="339" t="s">
        <v>4682</v>
      </c>
      <c r="AE14" s="21" t="s">
        <v>11411</v>
      </c>
      <c r="AF14" s="233">
        <v>43286</v>
      </c>
      <c r="AG14" s="339" t="s">
        <v>226</v>
      </c>
      <c r="AH14" s="339" t="s">
        <v>4684</v>
      </c>
      <c r="AI14" s="21" t="s">
        <v>11671</v>
      </c>
      <c r="AJ14" s="233">
        <v>43375</v>
      </c>
      <c r="AK14" s="339" t="s">
        <v>6848</v>
      </c>
      <c r="AL14" s="233" t="s">
        <v>4684</v>
      </c>
      <c r="AM14" s="21" t="s">
        <v>11690</v>
      </c>
      <c r="AN14" s="233">
        <v>43382</v>
      </c>
      <c r="AO14" s="339" t="s">
        <v>225</v>
      </c>
      <c r="AP14" s="339" t="s">
        <v>4684</v>
      </c>
      <c r="AQ14" s="34" t="s">
        <v>14064</v>
      </c>
      <c r="AR14" s="2021">
        <v>43413</v>
      </c>
      <c r="AS14" s="34" t="s">
        <v>13989</v>
      </c>
      <c r="AT14" s="34" t="s">
        <v>4684</v>
      </c>
      <c r="AW14" s="339"/>
      <c r="AX14" s="339"/>
      <c r="BA14" s="339"/>
      <c r="BB14" s="339"/>
    </row>
    <row r="15" spans="1:90" ht="102" thickBot="1" x14ac:dyDescent="0.4">
      <c r="B15" s="21" t="str">
        <f>'INF GERAIS'!B15&amp;IFERROR(IF(INDEX(APOIO!$A$5:$A$50,MATCH('INF GERAIS'!N15,APOIO!$B$5:$B$50,0))="NÃO",APOIO!$A$2&amp;"NÃO VÁLIDO",""),"")</f>
        <v>2014.0008</v>
      </c>
      <c r="C15" s="21" t="str">
        <f>'INF GERAIS'!C15</f>
        <v>SERTÃO DO SÃO FRANCISCO</v>
      </c>
      <c r="D15" s="21" t="str">
        <f>'INF GERAIS'!D15</f>
        <v>AFRÂNIO</v>
      </c>
      <c r="E15" s="21" t="str">
        <f>'INF GERAIS'!E15</f>
        <v>PAVIMENTAÇÃO DE RUAS NA SEDE</v>
      </c>
      <c r="F15" s="21" t="str">
        <f>'INF GERAIS'!G15</f>
        <v>NORMAL</v>
      </c>
      <c r="G15" s="89" t="s">
        <v>4703</v>
      </c>
      <c r="H15" s="10">
        <v>42415</v>
      </c>
      <c r="I15" s="89" t="s">
        <v>230</v>
      </c>
      <c r="J15" s="21" t="s">
        <v>4682</v>
      </c>
      <c r="K15" s="10" t="s">
        <v>10125</v>
      </c>
      <c r="L15" s="233">
        <v>43059</v>
      </c>
      <c r="M15" s="21" t="s">
        <v>224</v>
      </c>
      <c r="N15" s="10" t="s">
        <v>4682</v>
      </c>
      <c r="O15" s="233" t="s">
        <v>10286</v>
      </c>
      <c r="P15" s="233">
        <v>43102</v>
      </c>
      <c r="Q15" s="21" t="s">
        <v>4705</v>
      </c>
      <c r="R15" s="21" t="s">
        <v>4682</v>
      </c>
      <c r="S15" s="21" t="s">
        <v>10489</v>
      </c>
      <c r="T15" s="233">
        <v>43157</v>
      </c>
      <c r="U15" s="21" t="s">
        <v>230</v>
      </c>
      <c r="V15" s="21" t="s">
        <v>4682</v>
      </c>
      <c r="W15" s="1297" t="s">
        <v>11775</v>
      </c>
      <c r="X15" s="233">
        <v>43447</v>
      </c>
      <c r="Y15" s="21" t="s">
        <v>4705</v>
      </c>
      <c r="Z15" s="21" t="s">
        <v>4684</v>
      </c>
      <c r="AA15" s="1373" t="s">
        <v>12016</v>
      </c>
      <c r="AB15" s="233">
        <v>43544</v>
      </c>
      <c r="AC15" s="339" t="s">
        <v>230</v>
      </c>
      <c r="AD15" s="339" t="s">
        <v>4684</v>
      </c>
      <c r="AE15" s="21" t="s">
        <v>12623</v>
      </c>
      <c r="AF15" s="233">
        <v>43742</v>
      </c>
      <c r="AG15" s="339" t="s">
        <v>226</v>
      </c>
      <c r="AH15" s="339" t="s">
        <v>4684</v>
      </c>
      <c r="AI15" s="1588" t="s">
        <v>12688</v>
      </c>
      <c r="AJ15" s="233">
        <v>43774</v>
      </c>
      <c r="AK15" s="339" t="s">
        <v>6848</v>
      </c>
      <c r="AL15" s="339" t="s">
        <v>4684</v>
      </c>
      <c r="AM15" s="21" t="s">
        <v>13981</v>
      </c>
      <c r="AN15" s="2020">
        <v>44496</v>
      </c>
      <c r="AO15" s="339" t="s">
        <v>225</v>
      </c>
      <c r="AP15" s="339" t="s">
        <v>4684</v>
      </c>
      <c r="AQ15" s="34" t="s">
        <v>14064</v>
      </c>
      <c r="AR15" s="2021">
        <v>44631</v>
      </c>
      <c r="AS15" s="34" t="s">
        <v>13989</v>
      </c>
      <c r="AT15" s="34" t="s">
        <v>4684</v>
      </c>
      <c r="AW15" s="339"/>
      <c r="AX15" s="339"/>
      <c r="BA15" s="339"/>
      <c r="BB15" s="339"/>
    </row>
    <row r="16" spans="1:90" ht="105.5" thickBot="1" x14ac:dyDescent="0.3">
      <c r="B16" s="21" t="str">
        <f>'INF GERAIS'!B16&amp;IFERROR(IF(INDEX(APOIO!$A$5:$A$50,MATCH('INF GERAIS'!N16,APOIO!$B$5:$B$50,0))="NÃO",APOIO!$A$2&amp;"NÃO VÁLIDO",""),"")</f>
        <v>2014.0009</v>
      </c>
      <c r="C16" s="21" t="str">
        <f>'INF GERAIS'!C16</f>
        <v>AGRESTE CENTRAL</v>
      </c>
      <c r="D16" s="21" t="str">
        <f>'INF GERAIS'!D16</f>
        <v>AGRESTINA</v>
      </c>
      <c r="E16" s="21" t="str">
        <f>'INF GERAIS'!E16</f>
        <v>PAVIMENTAÇÃO EM PARALELEPIPEDOS GRANÍTICOS( 11 RUAS)</v>
      </c>
      <c r="F16" s="21" t="str">
        <f>'INF GERAIS'!G16</f>
        <v>NORMAL</v>
      </c>
      <c r="G16" s="89" t="s">
        <v>4703</v>
      </c>
      <c r="H16" s="10">
        <v>42415</v>
      </c>
      <c r="I16" s="89" t="s">
        <v>230</v>
      </c>
      <c r="J16" s="21" t="s">
        <v>4682</v>
      </c>
      <c r="K16" s="530" t="s">
        <v>13343</v>
      </c>
      <c r="L16" s="233">
        <v>43842</v>
      </c>
      <c r="M16" s="21" t="s">
        <v>224</v>
      </c>
      <c r="N16" s="10" t="s">
        <v>4682</v>
      </c>
      <c r="O16" s="1809" t="s">
        <v>13427</v>
      </c>
      <c r="P16" s="1810">
        <v>44211</v>
      </c>
      <c r="Q16" s="1810" t="s">
        <v>13428</v>
      </c>
      <c r="R16" s="1810" t="s">
        <v>4682</v>
      </c>
      <c r="S16" s="1810" t="s">
        <v>13615</v>
      </c>
      <c r="T16" s="1881">
        <v>44362</v>
      </c>
      <c r="U16" s="1813" t="s">
        <v>224</v>
      </c>
      <c r="V16" s="1813" t="s">
        <v>4682</v>
      </c>
      <c r="W16" s="1913" t="s">
        <v>13667</v>
      </c>
      <c r="X16" s="233">
        <v>44462</v>
      </c>
      <c r="Y16" s="21" t="s">
        <v>230</v>
      </c>
      <c r="Z16" s="21" t="s">
        <v>4682</v>
      </c>
      <c r="AA16" s="1827" t="s">
        <v>13472</v>
      </c>
      <c r="AB16" s="233">
        <v>44463</v>
      </c>
      <c r="AC16" s="339" t="s">
        <v>226</v>
      </c>
      <c r="AD16" s="339" t="s">
        <v>4684</v>
      </c>
      <c r="AE16" s="1959" t="s">
        <v>13506</v>
      </c>
      <c r="AF16" s="233">
        <v>44586</v>
      </c>
      <c r="AG16" s="339" t="s">
        <v>14283</v>
      </c>
      <c r="AH16" s="339" t="s">
        <v>4684</v>
      </c>
      <c r="AK16" s="339"/>
      <c r="AL16" s="339"/>
      <c r="AO16" s="339"/>
      <c r="AP16" s="339"/>
      <c r="AS16" s="339"/>
      <c r="AT16" s="339"/>
      <c r="AW16" s="339"/>
      <c r="AX16" s="339"/>
      <c r="BA16" s="339"/>
      <c r="BB16" s="339"/>
    </row>
    <row r="17" spans="2:86" ht="305" thickBot="1" x14ac:dyDescent="0.4">
      <c r="B17" s="21" t="str">
        <f>'INF GERAIS'!B17&amp;IFERROR(IF(INDEX(APOIO!$A$5:$A$50,MATCH('INF GERAIS'!N17,APOIO!$B$5:$B$50,0))="NÃO",APOIO!$A$2&amp;"NÃO VÁLIDO",""),"")</f>
        <v>2014.0010</v>
      </c>
      <c r="C17" s="21" t="str">
        <f>'INF GERAIS'!C17</f>
        <v>AGRESTE CENTRAL</v>
      </c>
      <c r="D17" s="21" t="str">
        <f>'INF GERAIS'!D17</f>
        <v>AGRESTINA</v>
      </c>
      <c r="E17" s="21" t="str">
        <f>'INF GERAIS'!E17</f>
        <v>CONSTRUÇÃO DE SALA DE ARQUIVO E SETOR DE COMPRAS NO PREDIO DA PREFEITURA</v>
      </c>
      <c r="F17" s="21" t="str">
        <f>'INF GERAIS'!G17</f>
        <v>NORMAL</v>
      </c>
      <c r="G17" s="89" t="s">
        <v>4703</v>
      </c>
      <c r="H17" s="10">
        <v>42415</v>
      </c>
      <c r="I17" s="89" t="s">
        <v>230</v>
      </c>
      <c r="J17" s="21" t="s">
        <v>4682</v>
      </c>
      <c r="K17" s="10" t="s">
        <v>6366</v>
      </c>
      <c r="L17" s="10">
        <v>42447</v>
      </c>
      <c r="M17" s="21" t="s">
        <v>224</v>
      </c>
      <c r="N17" s="10" t="s">
        <v>4682</v>
      </c>
      <c r="O17" s="224" t="s">
        <v>6380</v>
      </c>
      <c r="P17" s="10">
        <v>42445</v>
      </c>
      <c r="Q17" s="21" t="s">
        <v>224</v>
      </c>
      <c r="R17" s="21" t="s">
        <v>4682</v>
      </c>
      <c r="S17" s="348" t="s">
        <v>7318</v>
      </c>
      <c r="T17" s="233">
        <v>42515</v>
      </c>
      <c r="U17" s="21" t="s">
        <v>230</v>
      </c>
      <c r="V17" s="21" t="s">
        <v>4682</v>
      </c>
      <c r="W17" s="1811" t="s">
        <v>13429</v>
      </c>
      <c r="X17" s="1810">
        <v>44026</v>
      </c>
      <c r="Y17" s="1810" t="s">
        <v>224</v>
      </c>
      <c r="Z17" s="1810" t="s">
        <v>4682</v>
      </c>
      <c r="AA17" s="1810" t="s">
        <v>13430</v>
      </c>
      <c r="AB17" s="1810">
        <v>44029</v>
      </c>
      <c r="AC17" s="1810" t="s">
        <v>224</v>
      </c>
      <c r="AD17" s="1810" t="s">
        <v>4682</v>
      </c>
      <c r="AE17" s="1810" t="s">
        <v>13431</v>
      </c>
      <c r="AF17" s="1810">
        <v>44076</v>
      </c>
      <c r="AG17" s="1810" t="s">
        <v>224</v>
      </c>
      <c r="AH17" s="1810" t="s">
        <v>4682</v>
      </c>
      <c r="AI17" s="1810" t="s">
        <v>13432</v>
      </c>
      <c r="AJ17" s="1810">
        <v>44092</v>
      </c>
      <c r="AK17" s="1810" t="s">
        <v>4704</v>
      </c>
      <c r="AL17" s="1810" t="s">
        <v>4682</v>
      </c>
      <c r="AM17" s="1857" t="s">
        <v>13559</v>
      </c>
      <c r="AN17" s="233">
        <v>44412</v>
      </c>
      <c r="AO17" s="339" t="s">
        <v>226</v>
      </c>
      <c r="AP17" s="339" t="s">
        <v>4684</v>
      </c>
      <c r="AQ17" s="1901" t="s">
        <v>13657</v>
      </c>
      <c r="AR17" s="233">
        <v>44683</v>
      </c>
      <c r="AS17" s="339" t="s">
        <v>6848</v>
      </c>
      <c r="AT17" s="339" t="s">
        <v>4684</v>
      </c>
      <c r="AW17" s="339"/>
      <c r="AX17" s="339"/>
      <c r="BA17" s="339"/>
      <c r="BB17" s="339"/>
    </row>
    <row r="18" spans="2:86" ht="120" customHeight="1" thickBot="1" x14ac:dyDescent="0.4">
      <c r="B18" s="21" t="str">
        <f>'INF GERAIS'!B18&amp;IFERROR(IF(INDEX(APOIO!$A$5:$A$50,MATCH('INF GERAIS'!N18,APOIO!$B$5:$B$50,0))="NÃO",APOIO!$A$2&amp;"NÃO VÁLIDO",""),"")</f>
        <v>2014.0011</v>
      </c>
      <c r="C18" s="21" t="str">
        <f>'INF GERAIS'!C18</f>
        <v>AGRESTE CENTRAL</v>
      </c>
      <c r="D18" s="21" t="str">
        <f>'INF GERAIS'!D18</f>
        <v>AGRESTINA</v>
      </c>
      <c r="E18" s="21" t="str">
        <f>'INF GERAIS'!E18</f>
        <v>REQUALIFICAÇÃO DA QUADRA POLIESPORTIVA IZIDIO MARQUES GALVÃO</v>
      </c>
      <c r="F18" s="21" t="str">
        <f>'INF GERAIS'!G18</f>
        <v>NORMAL</v>
      </c>
      <c r="G18" s="89" t="s">
        <v>4703</v>
      </c>
      <c r="H18" s="10">
        <v>42415</v>
      </c>
      <c r="I18" s="89" t="s">
        <v>224</v>
      </c>
      <c r="J18" s="21" t="s">
        <v>4682</v>
      </c>
      <c r="K18" s="1859" t="s">
        <v>6367</v>
      </c>
      <c r="L18" s="10">
        <v>42431</v>
      </c>
      <c r="M18" s="21" t="s">
        <v>224</v>
      </c>
      <c r="N18" s="10" t="s">
        <v>4682</v>
      </c>
      <c r="O18" s="10" t="s">
        <v>6029</v>
      </c>
      <c r="P18" s="10">
        <v>42432</v>
      </c>
      <c r="Q18" s="21" t="s">
        <v>224</v>
      </c>
      <c r="R18" s="21" t="s">
        <v>4682</v>
      </c>
      <c r="S18" s="1860" t="s">
        <v>6373</v>
      </c>
      <c r="T18" s="10">
        <v>42444</v>
      </c>
      <c r="U18" s="21" t="s">
        <v>224</v>
      </c>
      <c r="V18" s="21" t="s">
        <v>4682</v>
      </c>
      <c r="W18" s="224" t="s">
        <v>6374</v>
      </c>
      <c r="X18" s="10">
        <v>42445</v>
      </c>
      <c r="Y18" s="21" t="s">
        <v>224</v>
      </c>
      <c r="Z18" s="21" t="s">
        <v>4682</v>
      </c>
      <c r="AA18" s="460" t="s">
        <v>7944</v>
      </c>
      <c r="AB18" s="233">
        <v>42569</v>
      </c>
      <c r="AC18" s="339" t="s">
        <v>224</v>
      </c>
      <c r="AD18" s="339" t="s">
        <v>4682</v>
      </c>
      <c r="AE18" s="21" t="s">
        <v>8257</v>
      </c>
      <c r="AF18" s="233">
        <v>42621</v>
      </c>
      <c r="AG18" s="339" t="s">
        <v>224</v>
      </c>
      <c r="AH18" s="339" t="s">
        <v>4682</v>
      </c>
      <c r="AI18" s="178" t="s">
        <v>8475</v>
      </c>
      <c r="AJ18" s="233">
        <v>42621</v>
      </c>
      <c r="AK18" s="339" t="s">
        <v>224</v>
      </c>
      <c r="AL18" s="339" t="s">
        <v>4682</v>
      </c>
      <c r="AM18" s="21" t="s">
        <v>8690</v>
      </c>
      <c r="AN18" s="233">
        <v>42711</v>
      </c>
      <c r="AO18" s="339" t="s">
        <v>230</v>
      </c>
      <c r="AP18" s="339" t="s">
        <v>4682</v>
      </c>
      <c r="AQ18" s="1812" t="s">
        <v>13433</v>
      </c>
      <c r="AR18" s="1810">
        <v>44026</v>
      </c>
      <c r="AS18" s="1810" t="s">
        <v>224</v>
      </c>
      <c r="AT18" s="1810" t="s">
        <v>4682</v>
      </c>
      <c r="AU18" s="1810" t="s">
        <v>13434</v>
      </c>
      <c r="AV18" s="1810">
        <v>44110</v>
      </c>
      <c r="AW18" s="1810" t="s">
        <v>224</v>
      </c>
      <c r="AX18" s="1810" t="s">
        <v>4682</v>
      </c>
      <c r="AY18" s="1810" t="s">
        <v>13435</v>
      </c>
      <c r="AZ18" s="1810">
        <v>44186</v>
      </c>
      <c r="BA18" s="1813" t="s">
        <v>224</v>
      </c>
      <c r="BB18" s="1813" t="s">
        <v>4682</v>
      </c>
      <c r="BC18" s="1810" t="s">
        <v>13436</v>
      </c>
      <c r="BD18" s="1810">
        <v>44266</v>
      </c>
      <c r="BE18" s="1813" t="s">
        <v>224</v>
      </c>
      <c r="BF18" s="1813" t="s">
        <v>4682</v>
      </c>
      <c r="BG18" s="1810" t="s">
        <v>13437</v>
      </c>
      <c r="BH18" s="1810">
        <v>44277</v>
      </c>
      <c r="BI18" s="1810" t="s">
        <v>4705</v>
      </c>
      <c r="BJ18" s="1810" t="s">
        <v>4682</v>
      </c>
      <c r="BK18" s="1857" t="s">
        <v>13560</v>
      </c>
      <c r="BL18" s="233">
        <v>44622</v>
      </c>
      <c r="BM18" s="21" t="s">
        <v>230</v>
      </c>
      <c r="BN18" s="21" t="s">
        <v>4682</v>
      </c>
      <c r="BO18" s="1923" t="s">
        <v>13697</v>
      </c>
      <c r="BP18" s="233">
        <v>44746</v>
      </c>
      <c r="BQ18" s="21" t="s">
        <v>6848</v>
      </c>
      <c r="BR18" s="21" t="s">
        <v>4684</v>
      </c>
      <c r="BS18" s="9" t="s">
        <v>14058</v>
      </c>
      <c r="BT18" s="233">
        <v>44902</v>
      </c>
      <c r="BU18" s="21" t="s">
        <v>13989</v>
      </c>
      <c r="BV18" s="21" t="s">
        <v>4684</v>
      </c>
      <c r="BW18" s="2032"/>
    </row>
    <row r="19" spans="2:86" ht="58" x14ac:dyDescent="0.35">
      <c r="B19" s="21" t="str">
        <f>'INF GERAIS'!B19&amp;IFERROR(IF(INDEX(APOIO!$A$5:$A$50,MATCH('INF GERAIS'!N19,APOIO!$B$5:$B$50,0))="NÃO",APOIO!$A$2&amp;"NÃO VÁLIDO",""),"")</f>
        <v>2014.0012</v>
      </c>
      <c r="C19" s="21" t="str">
        <f>'INF GERAIS'!C19</f>
        <v>MATA SUL</v>
      </c>
      <c r="D19" s="21" t="str">
        <f>'INF GERAIS'!D19</f>
        <v>ÁGUA PRETA</v>
      </c>
      <c r="E19" s="21" t="str">
        <f>'INF GERAIS'!E19</f>
        <v>CONSTRUÇÃO DE UMA PRAÇA DE ALIMENTAÇÃO</v>
      </c>
      <c r="F19" s="21" t="str">
        <f>'INF GERAIS'!G19</f>
        <v>NORMAL</v>
      </c>
      <c r="G19" s="89" t="s">
        <v>4703</v>
      </c>
      <c r="H19" s="10">
        <v>42415</v>
      </c>
      <c r="I19" s="89" t="s">
        <v>230</v>
      </c>
      <c r="J19" s="21" t="s">
        <v>4682</v>
      </c>
      <c r="K19" s="10" t="s">
        <v>10181</v>
      </c>
      <c r="L19" s="233">
        <v>43073</v>
      </c>
      <c r="M19" s="21" t="s">
        <v>226</v>
      </c>
      <c r="N19" s="10" t="s">
        <v>4684</v>
      </c>
      <c r="O19" s="233" t="s">
        <v>12562</v>
      </c>
      <c r="P19" s="233">
        <v>43733</v>
      </c>
      <c r="Q19" s="21" t="s">
        <v>6848</v>
      </c>
      <c r="R19" s="21" t="s">
        <v>4684</v>
      </c>
      <c r="S19" s="12"/>
      <c r="T19" s="2102">
        <v>45806</v>
      </c>
      <c r="U19" s="21" t="s">
        <v>14283</v>
      </c>
      <c r="V19" s="21" t="s">
        <v>4684</v>
      </c>
      <c r="AC19" s="339"/>
      <c r="AD19" s="339"/>
      <c r="AG19" s="339"/>
      <c r="AH19" s="339"/>
      <c r="AK19" s="339"/>
      <c r="AL19" s="339"/>
      <c r="AO19" s="339"/>
      <c r="AP19" s="339"/>
      <c r="AS19" s="339"/>
      <c r="AT19" s="339"/>
      <c r="AW19" s="339"/>
      <c r="AX19" s="339"/>
      <c r="BA19" s="339"/>
      <c r="BB19" s="339"/>
    </row>
    <row r="20" spans="2:86" ht="87" x14ac:dyDescent="0.35">
      <c r="B20" s="21" t="str">
        <f>'INF GERAIS'!B20&amp;IFERROR(IF(INDEX(APOIO!$A$5:$A$50,MATCH('INF GERAIS'!N20,APOIO!$B$5:$B$50,0))="NÃO",APOIO!$A$2&amp;"NÃO VÁLIDO",""),"")</f>
        <v>2014.0013</v>
      </c>
      <c r="C20" s="21" t="str">
        <f>'INF GERAIS'!C20</f>
        <v>MATA SUL</v>
      </c>
      <c r="D20" s="21" t="str">
        <f>'INF GERAIS'!D20</f>
        <v>ÁGUA PRETA</v>
      </c>
      <c r="E20" s="21" t="str">
        <f>'INF GERAIS'!E20</f>
        <v>RECUPERAÇÃO DE PAVIMENTAÇÃO EM PARALELEPÍPEDOS E DRENAGEM EM RUAS DO CENTRO, COHAB,  LIBERDADE, NOVA ÁGUA PRETA E EUDÓCIA.</v>
      </c>
      <c r="F20" s="21" t="str">
        <f>'INF GERAIS'!G20</f>
        <v>NORMAL</v>
      </c>
      <c r="G20" s="89" t="s">
        <v>4703</v>
      </c>
      <c r="H20" s="10">
        <v>42415</v>
      </c>
      <c r="I20" s="89" t="s">
        <v>230</v>
      </c>
      <c r="J20" s="21" t="s">
        <v>4682</v>
      </c>
      <c r="K20" s="233" t="s">
        <v>8625</v>
      </c>
      <c r="L20" s="233">
        <v>42683</v>
      </c>
      <c r="M20" s="21" t="s">
        <v>4705</v>
      </c>
      <c r="N20" s="233" t="s">
        <v>4682</v>
      </c>
      <c r="O20" s="233" t="s">
        <v>8899</v>
      </c>
      <c r="P20" s="233">
        <v>42776</v>
      </c>
      <c r="Q20" s="21" t="s">
        <v>230</v>
      </c>
      <c r="R20" s="21" t="s">
        <v>4682</v>
      </c>
      <c r="S20" s="21" t="s">
        <v>9693</v>
      </c>
      <c r="T20" s="233">
        <v>42947</v>
      </c>
      <c r="U20" s="846" t="s">
        <v>224</v>
      </c>
      <c r="V20" s="21" t="s">
        <v>4682</v>
      </c>
      <c r="W20" s="853" t="s">
        <v>9960</v>
      </c>
      <c r="X20" s="233">
        <v>42982</v>
      </c>
      <c r="Y20" s="21" t="s">
        <v>4705</v>
      </c>
      <c r="Z20" s="21" t="s">
        <v>4682</v>
      </c>
      <c r="AA20" s="21" t="s">
        <v>10330</v>
      </c>
      <c r="AB20" s="233">
        <v>43112</v>
      </c>
      <c r="AC20" s="339" t="s">
        <v>230</v>
      </c>
      <c r="AD20" s="339" t="s">
        <v>4682</v>
      </c>
      <c r="AE20" s="21" t="s">
        <v>10962</v>
      </c>
      <c r="AF20" s="233">
        <v>43206</v>
      </c>
      <c r="AG20" s="339" t="s">
        <v>224</v>
      </c>
      <c r="AH20" s="339" t="s">
        <v>4682</v>
      </c>
      <c r="AI20" s="21" t="s">
        <v>11073</v>
      </c>
      <c r="AJ20" s="233">
        <v>43235</v>
      </c>
      <c r="AK20" s="339" t="s">
        <v>4705</v>
      </c>
      <c r="AL20" s="339" t="s">
        <v>4682</v>
      </c>
      <c r="AM20" s="21" t="s">
        <v>11454</v>
      </c>
      <c r="AN20" s="233">
        <v>43306</v>
      </c>
      <c r="AO20" s="339" t="s">
        <v>230</v>
      </c>
      <c r="AP20" s="339" t="s">
        <v>4682</v>
      </c>
      <c r="AQ20" s="21" t="s">
        <v>11455</v>
      </c>
      <c r="AR20" s="233">
        <v>43307</v>
      </c>
      <c r="AS20" s="339" t="s">
        <v>226</v>
      </c>
      <c r="AT20" s="339" t="s">
        <v>4684</v>
      </c>
      <c r="AU20" s="1651" t="s">
        <v>12875</v>
      </c>
      <c r="AV20" s="233">
        <v>43833</v>
      </c>
      <c r="AW20" s="339" t="s">
        <v>6848</v>
      </c>
      <c r="AX20" s="339" t="s">
        <v>4684</v>
      </c>
      <c r="AY20" s="12"/>
      <c r="AZ20" s="2102">
        <v>45806</v>
      </c>
      <c r="BA20" s="339" t="s">
        <v>14283</v>
      </c>
      <c r="BB20" s="339" t="s">
        <v>4684</v>
      </c>
    </row>
    <row r="21" spans="2:86" ht="58" x14ac:dyDescent="0.35">
      <c r="B21" s="21" t="str">
        <f>'INF GERAIS'!B21&amp;IFERROR(IF(INDEX(APOIO!$A$5:$A$50,MATCH('INF GERAIS'!N21,APOIO!$B$5:$B$50,0))="NÃO",APOIO!$A$2&amp;"NÃO VÁLIDO",""),"")</f>
        <v>2014.0014</v>
      </c>
      <c r="C21" s="21" t="str">
        <f>'INF GERAIS'!C21</f>
        <v>MATA SUL</v>
      </c>
      <c r="D21" s="21" t="str">
        <f>'INF GERAIS'!D21</f>
        <v>ÁGUA PRETA</v>
      </c>
      <c r="E21" s="21" t="str">
        <f>'INF GERAIS'!E21</f>
        <v>SISTEMA DE ILUMINAÇÃO PÚBLICA EM TRAVESSIA URBANA</v>
      </c>
      <c r="F21" s="21" t="str">
        <f>'INF GERAIS'!G21</f>
        <v>NORMAL</v>
      </c>
      <c r="G21" s="89" t="s">
        <v>4703</v>
      </c>
      <c r="H21" s="10">
        <v>42415</v>
      </c>
      <c r="I21" s="89" t="s">
        <v>230</v>
      </c>
      <c r="J21" s="21" t="s">
        <v>4682</v>
      </c>
      <c r="K21" s="10" t="s">
        <v>10987</v>
      </c>
      <c r="L21" s="233">
        <v>43206</v>
      </c>
      <c r="M21" s="21" t="s">
        <v>226</v>
      </c>
      <c r="N21" s="10" t="s">
        <v>4684</v>
      </c>
      <c r="O21" s="233" t="s">
        <v>12509</v>
      </c>
      <c r="P21" s="233">
        <v>43713</v>
      </c>
      <c r="Q21" s="21" t="s">
        <v>6848</v>
      </c>
      <c r="R21" s="21" t="s">
        <v>4684</v>
      </c>
      <c r="S21" s="1043"/>
      <c r="T21" s="2102">
        <v>45806</v>
      </c>
      <c r="U21" s="21" t="s">
        <v>14283</v>
      </c>
      <c r="V21" s="21" t="s">
        <v>4684</v>
      </c>
      <c r="AC21" s="339"/>
      <c r="AD21" s="339"/>
      <c r="AG21" s="339"/>
      <c r="AH21" s="339"/>
      <c r="AK21" s="339"/>
      <c r="AL21" s="339"/>
      <c r="AO21" s="339"/>
      <c r="AP21" s="339"/>
      <c r="AS21" s="339"/>
      <c r="AT21" s="339"/>
      <c r="AW21" s="339"/>
      <c r="AX21" s="339"/>
      <c r="BA21" s="339"/>
      <c r="BB21" s="339"/>
    </row>
    <row r="22" spans="2:86" ht="116" x14ac:dyDescent="0.35">
      <c r="B22" s="21" t="str">
        <f>'INF GERAIS'!B22&amp;IFERROR(IF(INDEX(APOIO!$A$5:$A$50,MATCH('INF GERAIS'!N22,APOIO!$B$5:$B$50,0))="NÃO",APOIO!$A$2&amp;"NÃO VÁLIDO",""),"")</f>
        <v>2014.0015</v>
      </c>
      <c r="C22" s="21" t="str">
        <f>'INF GERAIS'!C22</f>
        <v>AGRESTE MERIDIONAL</v>
      </c>
      <c r="D22" s="21" t="str">
        <f>'INF GERAIS'!D22</f>
        <v>ÁGUAS BELAS</v>
      </c>
      <c r="E22" s="21" t="str">
        <f>'INF GERAIS'!E22</f>
        <v>CONSTRUÇÃO DA 2ª ETAPA DA ALAMEDA DE ENTRADA DA CIDADE</v>
      </c>
      <c r="F22" s="21" t="str">
        <f>'INF GERAIS'!G22</f>
        <v>NORMAL</v>
      </c>
      <c r="G22" s="89" t="s">
        <v>4703</v>
      </c>
      <c r="H22" s="10">
        <v>42415</v>
      </c>
      <c r="I22" s="89" t="s">
        <v>230</v>
      </c>
      <c r="J22" s="21" t="s">
        <v>4682</v>
      </c>
      <c r="K22" s="10" t="s">
        <v>10954</v>
      </c>
      <c r="L22" s="233">
        <v>43201</v>
      </c>
      <c r="M22" s="21" t="s">
        <v>224</v>
      </c>
      <c r="N22" s="10" t="s">
        <v>4682</v>
      </c>
      <c r="O22" s="233" t="s">
        <v>11050</v>
      </c>
      <c r="P22" s="233">
        <v>43222</v>
      </c>
      <c r="Q22" s="21" t="s">
        <v>224</v>
      </c>
      <c r="R22" s="21" t="s">
        <v>4682</v>
      </c>
      <c r="S22" s="21" t="s">
        <v>11077</v>
      </c>
      <c r="T22" s="233">
        <v>43230</v>
      </c>
      <c r="U22" s="21" t="s">
        <v>4705</v>
      </c>
      <c r="V22" s="21" t="s">
        <v>4682</v>
      </c>
      <c r="W22" s="21" t="s">
        <v>11421</v>
      </c>
      <c r="X22" s="233">
        <v>43266</v>
      </c>
      <c r="Y22" s="21" t="s">
        <v>226</v>
      </c>
      <c r="Z22" s="21" t="s">
        <v>4684</v>
      </c>
      <c r="AA22" s="21" t="s">
        <v>11422</v>
      </c>
      <c r="AB22" s="233">
        <v>43292</v>
      </c>
      <c r="AC22" s="339" t="s">
        <v>6848</v>
      </c>
      <c r="AD22" s="339" t="s">
        <v>4684</v>
      </c>
      <c r="AG22" s="339"/>
      <c r="AH22" s="339"/>
      <c r="AK22" s="339"/>
      <c r="AL22" s="339"/>
      <c r="AO22" s="339"/>
      <c r="AP22" s="339"/>
      <c r="AS22" s="339"/>
      <c r="AT22" s="339"/>
      <c r="AW22" s="339"/>
      <c r="AX22" s="339"/>
      <c r="BA22" s="339"/>
      <c r="BB22" s="339"/>
    </row>
    <row r="23" spans="2:86" ht="232" x14ac:dyDescent="0.35">
      <c r="B23" s="21" t="str">
        <f>'INF GERAIS'!B23&amp;IFERROR(IF(INDEX(APOIO!$A$5:$A$50,MATCH('INF GERAIS'!N23,APOIO!$B$5:$B$50,0))="NÃO",APOIO!$A$2&amp;"NÃO VÁLIDO",""),"")</f>
        <v>2014.0016</v>
      </c>
      <c r="C23" s="21" t="str">
        <f>'INF GERAIS'!C23</f>
        <v>AGRESTE CENTRAL</v>
      </c>
      <c r="D23" s="21" t="str">
        <f>'INF GERAIS'!D23</f>
        <v>ALAGOINHA</v>
      </c>
      <c r="E23" s="21" t="str">
        <f>'INF GERAIS'!E23</f>
        <v>PAVIMENTAÇÃO DO TRECHO DA RUA PROFESSOR JOSÉ PEREIRA DE MELO</v>
      </c>
      <c r="F23" s="21" t="str">
        <f>'INF GERAIS'!G23</f>
        <v>NORMAL</v>
      </c>
      <c r="G23" s="89" t="s">
        <v>4703</v>
      </c>
      <c r="H23" s="10">
        <v>42415</v>
      </c>
      <c r="I23" s="89" t="s">
        <v>230</v>
      </c>
      <c r="J23" s="21" t="s">
        <v>4682</v>
      </c>
      <c r="K23" s="10" t="s">
        <v>6271</v>
      </c>
      <c r="L23" s="10">
        <v>42438</v>
      </c>
      <c r="M23" s="21" t="s">
        <v>224</v>
      </c>
      <c r="N23" s="10" t="s">
        <v>4682</v>
      </c>
      <c r="O23" s="10" t="s">
        <v>6269</v>
      </c>
      <c r="P23" s="10">
        <v>42438</v>
      </c>
      <c r="Q23" s="21" t="s">
        <v>224</v>
      </c>
      <c r="R23" s="21" t="s">
        <v>4682</v>
      </c>
      <c r="S23" s="233" t="s">
        <v>6524</v>
      </c>
      <c r="T23" s="233">
        <v>42458</v>
      </c>
      <c r="U23" s="21" t="s">
        <v>224</v>
      </c>
      <c r="V23" s="21" t="s">
        <v>4682</v>
      </c>
      <c r="W23" s="178" t="s">
        <v>6554</v>
      </c>
      <c r="X23" s="253">
        <v>42460</v>
      </c>
      <c r="Y23" s="21" t="s">
        <v>224</v>
      </c>
      <c r="Z23" s="21" t="s">
        <v>4682</v>
      </c>
      <c r="AA23" s="338" t="s">
        <v>7211</v>
      </c>
      <c r="AB23" s="233">
        <v>42508</v>
      </c>
      <c r="AC23" s="339" t="s">
        <v>230</v>
      </c>
      <c r="AD23" s="339" t="s">
        <v>4682</v>
      </c>
      <c r="AE23" s="811" t="s">
        <v>9617</v>
      </c>
      <c r="AF23" s="233">
        <v>42895</v>
      </c>
      <c r="AG23" s="339" t="s">
        <v>224</v>
      </c>
      <c r="AH23" s="339" t="s">
        <v>4682</v>
      </c>
      <c r="AI23" s="646" t="s">
        <v>9616</v>
      </c>
      <c r="AJ23" s="233">
        <v>42906</v>
      </c>
      <c r="AK23" s="339" t="s">
        <v>224</v>
      </c>
      <c r="AL23" s="339" t="s">
        <v>4682</v>
      </c>
      <c r="AM23" s="811" t="s">
        <v>9818</v>
      </c>
      <c r="AN23" s="233">
        <v>42957</v>
      </c>
      <c r="AO23" s="339" t="s">
        <v>4705</v>
      </c>
      <c r="AP23" s="339" t="s">
        <v>4684</v>
      </c>
      <c r="AQ23" s="21" t="s">
        <v>10404</v>
      </c>
      <c r="AR23" s="233">
        <v>43125</v>
      </c>
      <c r="AS23" s="339" t="s">
        <v>226</v>
      </c>
      <c r="AT23" s="339" t="s">
        <v>4684</v>
      </c>
      <c r="AU23" s="646" t="s">
        <v>11062</v>
      </c>
      <c r="AV23" s="233">
        <v>43228</v>
      </c>
      <c r="AW23" s="339" t="s">
        <v>6848</v>
      </c>
      <c r="AX23" s="339" t="s">
        <v>4684</v>
      </c>
      <c r="AY23" s="21" t="s">
        <v>11214</v>
      </c>
      <c r="AZ23" s="1139">
        <v>43266</v>
      </c>
      <c r="BA23" s="339" t="s">
        <v>6848</v>
      </c>
      <c r="BB23" s="339" t="s">
        <v>4684</v>
      </c>
      <c r="BC23" s="2110" t="s">
        <v>14259</v>
      </c>
      <c r="BD23" s="2102">
        <v>45771</v>
      </c>
      <c r="BE23" s="2110" t="s">
        <v>14283</v>
      </c>
      <c r="BF23" s="2110" t="s">
        <v>4684</v>
      </c>
    </row>
    <row r="24" spans="2:86" ht="58" x14ac:dyDescent="0.35">
      <c r="B24" s="21" t="str">
        <f>'INF GERAIS'!B24&amp;IFERROR(IF(INDEX(APOIO!$A$5:$A$50,MATCH('INF GERAIS'!N24,APOIO!$B$5:$B$50,0))="NÃO",APOIO!$A$2&amp;"NÃO VÁLIDO",""),"")</f>
        <v>2014.0017</v>
      </c>
      <c r="C24" s="21" t="str">
        <f>'INF GERAIS'!C24</f>
        <v>AGRESTE CENTRAL</v>
      </c>
      <c r="D24" s="21" t="str">
        <f>'INF GERAIS'!D24</f>
        <v>ALAGOINHA</v>
      </c>
      <c r="E24" s="21" t="str">
        <f>'INF GERAIS'!E24</f>
        <v>CONSTRUÇÃO DA PRAÇA PROF. JOSÉ PEREIRA DE MELO</v>
      </c>
      <c r="F24" s="21" t="str">
        <f>'INF GERAIS'!G24</f>
        <v>NORMAL</v>
      </c>
      <c r="G24" s="89" t="s">
        <v>4703</v>
      </c>
      <c r="H24" s="10">
        <v>42415</v>
      </c>
      <c r="I24" s="89" t="s">
        <v>230</v>
      </c>
      <c r="J24" s="21" t="s">
        <v>4682</v>
      </c>
      <c r="K24" s="2102" t="s">
        <v>14259</v>
      </c>
      <c r="L24" s="2102">
        <v>45771</v>
      </c>
      <c r="M24" s="21" t="s">
        <v>14283</v>
      </c>
      <c r="N24" s="10" t="s">
        <v>4684</v>
      </c>
      <c r="AC24" s="339"/>
      <c r="AD24" s="339"/>
      <c r="AG24" s="339"/>
      <c r="AH24" s="339"/>
      <c r="AK24" s="339"/>
      <c r="AL24" s="339"/>
      <c r="AO24" s="339"/>
      <c r="AP24" s="339"/>
      <c r="AS24" s="339"/>
      <c r="AT24" s="339"/>
      <c r="AW24" s="339"/>
      <c r="AX24" s="339"/>
      <c r="BA24" s="339"/>
      <c r="BB24" s="339"/>
    </row>
    <row r="25" spans="2:86" ht="100" customHeight="1" x14ac:dyDescent="0.35">
      <c r="B25" s="21" t="str">
        <f>'INF GERAIS'!B25&amp;IFERROR(IF(INDEX(APOIO!$A$5:$A$50,MATCH('INF GERAIS'!N25,APOIO!$B$5:$B$50,0))="NÃO",APOIO!$A$2&amp;"NÃO VÁLIDO",""),"")</f>
        <v>2014.0018</v>
      </c>
      <c r="C25" s="21" t="str">
        <f>'INF GERAIS'!C25</f>
        <v>AGRESTE CENTRAL</v>
      </c>
      <c r="D25" s="21" t="str">
        <f>'INF GERAIS'!D25</f>
        <v>ALAGOINHA</v>
      </c>
      <c r="E25" s="21" t="str">
        <f>'INF GERAIS'!E25</f>
        <v>PAVIMENTAÇÃO DE TRECHO DA COHAB</v>
      </c>
      <c r="F25" s="21" t="str">
        <f>'INF GERAIS'!G25</f>
        <v>NORMAL</v>
      </c>
      <c r="G25" s="89" t="s">
        <v>4703</v>
      </c>
      <c r="H25" s="10">
        <v>42415</v>
      </c>
      <c r="I25" s="89" t="s">
        <v>230</v>
      </c>
      <c r="J25" s="21" t="s">
        <v>4682</v>
      </c>
      <c r="K25" s="10" t="s">
        <v>6272</v>
      </c>
      <c r="L25" s="10">
        <v>42438</v>
      </c>
      <c r="M25" s="21" t="s">
        <v>224</v>
      </c>
      <c r="N25" s="10" t="s">
        <v>4682</v>
      </c>
      <c r="O25" s="10" t="s">
        <v>6270</v>
      </c>
      <c r="P25" s="10">
        <v>42438</v>
      </c>
      <c r="Q25" s="21" t="s">
        <v>224</v>
      </c>
      <c r="R25" s="21" t="s">
        <v>4682</v>
      </c>
      <c r="S25" s="233" t="s">
        <v>8626</v>
      </c>
      <c r="T25" s="233">
        <v>42458</v>
      </c>
      <c r="U25" s="21" t="s">
        <v>224</v>
      </c>
      <c r="V25" s="21" t="s">
        <v>4682</v>
      </c>
      <c r="W25" s="233" t="s">
        <v>6838</v>
      </c>
      <c r="X25" s="233">
        <v>42472</v>
      </c>
      <c r="Y25" s="21" t="s">
        <v>224</v>
      </c>
      <c r="Z25" s="21" t="s">
        <v>4682</v>
      </c>
      <c r="AA25" s="338" t="s">
        <v>7210</v>
      </c>
      <c r="AB25" s="233">
        <v>42508</v>
      </c>
      <c r="AC25" s="339" t="s">
        <v>230</v>
      </c>
      <c r="AD25" s="339" t="s">
        <v>4682</v>
      </c>
      <c r="AE25" s="811" t="s">
        <v>9618</v>
      </c>
      <c r="AF25" s="233">
        <v>42895</v>
      </c>
      <c r="AG25" s="339" t="s">
        <v>224</v>
      </c>
      <c r="AH25" s="339" t="s">
        <v>4682</v>
      </c>
      <c r="AI25" s="646" t="s">
        <v>9616</v>
      </c>
      <c r="AJ25" s="233">
        <v>42906</v>
      </c>
      <c r="AK25" s="339" t="s">
        <v>224</v>
      </c>
      <c r="AL25" s="339" t="s">
        <v>4682</v>
      </c>
      <c r="AM25" s="811" t="s">
        <v>9817</v>
      </c>
      <c r="AN25" s="233">
        <v>42958</v>
      </c>
      <c r="AO25" s="339" t="s">
        <v>4705</v>
      </c>
      <c r="AP25" s="339" t="s">
        <v>4684</v>
      </c>
      <c r="AQ25" s="1007" t="s">
        <v>10404</v>
      </c>
      <c r="AR25" s="233">
        <v>43125</v>
      </c>
      <c r="AS25" s="339" t="s">
        <v>226</v>
      </c>
      <c r="AT25" s="339" t="s">
        <v>4684</v>
      </c>
      <c r="AU25" s="1104" t="s">
        <v>11063</v>
      </c>
      <c r="AV25" s="233">
        <v>43228</v>
      </c>
      <c r="AW25" s="339" t="s">
        <v>6848</v>
      </c>
      <c r="AX25" s="339" t="s">
        <v>4684</v>
      </c>
      <c r="AY25" s="21" t="s">
        <v>11435</v>
      </c>
      <c r="AZ25" s="233">
        <v>43307</v>
      </c>
      <c r="BA25" s="339" t="s">
        <v>6848</v>
      </c>
      <c r="BB25" s="339" t="s">
        <v>4684</v>
      </c>
      <c r="BC25" s="21" t="s">
        <v>12110</v>
      </c>
      <c r="BD25" s="233">
        <v>43580</v>
      </c>
      <c r="BE25" s="21" t="s">
        <v>6848</v>
      </c>
      <c r="BF25" s="21" t="s">
        <v>4684</v>
      </c>
      <c r="BG25" s="21" t="s">
        <v>12183</v>
      </c>
      <c r="BH25" s="233">
        <v>43613</v>
      </c>
      <c r="BI25" s="21" t="s">
        <v>6848</v>
      </c>
      <c r="BJ25" s="21" t="s">
        <v>4684</v>
      </c>
      <c r="BK25" s="646" t="s">
        <v>12864</v>
      </c>
      <c r="BL25" s="122">
        <v>43822</v>
      </c>
      <c r="BM25" s="1650" t="s">
        <v>6848</v>
      </c>
      <c r="BN25" s="1650" t="s">
        <v>4684</v>
      </c>
      <c r="BO25" s="21" t="s">
        <v>12937</v>
      </c>
      <c r="BP25" s="233">
        <v>43854</v>
      </c>
      <c r="BQ25" s="21" t="s">
        <v>6848</v>
      </c>
      <c r="BR25" s="21" t="s">
        <v>4684</v>
      </c>
      <c r="BS25" s="646" t="s">
        <v>13003</v>
      </c>
      <c r="BT25" s="233">
        <v>43880</v>
      </c>
      <c r="BU25" s="1706" t="s">
        <v>6848</v>
      </c>
      <c r="BV25" s="1706" t="s">
        <v>4684</v>
      </c>
      <c r="BW25" s="357" t="s">
        <v>13066</v>
      </c>
      <c r="BX25" s="1726">
        <v>43914</v>
      </c>
      <c r="BY25" s="357" t="s">
        <v>6848</v>
      </c>
      <c r="BZ25" s="357" t="s">
        <v>4684</v>
      </c>
      <c r="CA25" s="2102" t="s">
        <v>14259</v>
      </c>
      <c r="CB25" s="2102">
        <v>45771</v>
      </c>
      <c r="CC25" s="2110" t="s">
        <v>14219</v>
      </c>
      <c r="CD25" s="2102" t="s">
        <v>4684</v>
      </c>
      <c r="CE25" s="21" t="s">
        <v>14273</v>
      </c>
      <c r="CF25" s="2102">
        <v>45856</v>
      </c>
      <c r="CG25" s="2115" t="s">
        <v>6848</v>
      </c>
      <c r="CH25" s="21" t="s">
        <v>4684</v>
      </c>
    </row>
    <row r="26" spans="2:86" ht="217.5" x14ac:dyDescent="0.35">
      <c r="B26" s="21" t="str">
        <f>'INF GERAIS'!B26&amp;IFERROR(IF(INDEX(APOIO!$A$5:$A$50,MATCH('INF GERAIS'!N26,APOIO!$B$5:$B$50,0))="NÃO",APOIO!$A$2&amp;"NÃO VÁLIDO",""),"")</f>
        <v>2014.0019</v>
      </c>
      <c r="C26" s="21" t="str">
        <f>'INF GERAIS'!C26</f>
        <v>AGRESTE CENTRAL</v>
      </c>
      <c r="D26" s="21" t="str">
        <f>'INF GERAIS'!D26</f>
        <v>ALAGOINHA</v>
      </c>
      <c r="E26" s="21" t="str">
        <f>'INF GERAIS'!E26</f>
        <v>URBANIZAÇÃO DE TRECHO DA AVENIDA ANIZIO GALVÃO</v>
      </c>
      <c r="F26" s="21" t="str">
        <f>'INF GERAIS'!G26</f>
        <v>NORMAL</v>
      </c>
      <c r="G26" s="89" t="s">
        <v>4703</v>
      </c>
      <c r="H26" s="10">
        <v>42415</v>
      </c>
      <c r="I26" s="89" t="s">
        <v>230</v>
      </c>
      <c r="J26" s="21" t="s">
        <v>4682</v>
      </c>
      <c r="K26" s="233" t="s">
        <v>5957</v>
      </c>
      <c r="L26" s="10">
        <v>42060</v>
      </c>
      <c r="M26" s="21" t="s">
        <v>224</v>
      </c>
      <c r="N26" s="10" t="s">
        <v>4682</v>
      </c>
      <c r="O26" s="233" t="s">
        <v>7172</v>
      </c>
      <c r="P26" s="10">
        <v>42426</v>
      </c>
      <c r="Q26" s="21" t="s">
        <v>224</v>
      </c>
      <c r="R26" s="21" t="s">
        <v>4682</v>
      </c>
      <c r="S26" s="341" t="s">
        <v>7179</v>
      </c>
      <c r="T26" s="233">
        <v>42503</v>
      </c>
      <c r="U26" s="21" t="s">
        <v>224</v>
      </c>
      <c r="V26" s="21" t="s">
        <v>4684</v>
      </c>
      <c r="W26" s="811" t="s">
        <v>9815</v>
      </c>
      <c r="X26" s="233">
        <v>42958</v>
      </c>
      <c r="Y26" s="21" t="s">
        <v>4705</v>
      </c>
      <c r="Z26" s="21" t="s">
        <v>4684</v>
      </c>
      <c r="AA26" s="901" t="s">
        <v>10089</v>
      </c>
      <c r="AB26" s="233">
        <v>43038</v>
      </c>
      <c r="AC26" s="339" t="s">
        <v>6848</v>
      </c>
      <c r="AD26" s="339" t="s">
        <v>4684</v>
      </c>
      <c r="AE26" s="970" t="s">
        <v>10359</v>
      </c>
      <c r="AF26" s="233">
        <v>43123</v>
      </c>
      <c r="AG26" s="339" t="s">
        <v>6848</v>
      </c>
      <c r="AH26" s="339" t="s">
        <v>4684</v>
      </c>
      <c r="AI26" s="2102" t="s">
        <v>14259</v>
      </c>
      <c r="AJ26" s="2102">
        <v>45771</v>
      </c>
      <c r="AK26" s="2110" t="s">
        <v>14283</v>
      </c>
      <c r="AL26" s="2102" t="s">
        <v>4684</v>
      </c>
      <c r="AO26" s="339"/>
      <c r="AP26" s="339"/>
      <c r="AS26" s="339"/>
      <c r="AT26" s="339"/>
      <c r="AW26" s="339"/>
      <c r="AX26" s="339"/>
      <c r="BA26" s="339"/>
      <c r="BB26" s="339"/>
    </row>
    <row r="27" spans="2:86" ht="87" x14ac:dyDescent="0.35">
      <c r="B27" s="21" t="str">
        <f>'INF GERAIS'!B27&amp;IFERROR(IF(INDEX(APOIO!$A$5:$A$50,MATCH('INF GERAIS'!N27,APOIO!$B$5:$B$50,0))="NÃO",APOIO!$A$2&amp;"NÃO VÁLIDO",""),"")</f>
        <v>2014.0020</v>
      </c>
      <c r="C27" s="21" t="str">
        <f>'INF GERAIS'!C27</f>
        <v>MATA NORTE</v>
      </c>
      <c r="D27" s="21" t="str">
        <f>'INF GERAIS'!D27</f>
        <v>ALIANÇA</v>
      </c>
      <c r="E27" s="21" t="str">
        <f>'INF GERAIS'!E27</f>
        <v>PAVIMENTAÇÃO E DRENAGEM EM DIVERSAS RUAS DO MUNICÍPIO</v>
      </c>
      <c r="F27" s="21" t="str">
        <f>'INF GERAIS'!G27</f>
        <v>NORMAL</v>
      </c>
      <c r="G27" s="89" t="s">
        <v>4703</v>
      </c>
      <c r="H27" s="10">
        <v>42415</v>
      </c>
      <c r="I27" s="89" t="s">
        <v>230</v>
      </c>
      <c r="J27" s="21" t="s">
        <v>4682</v>
      </c>
      <c r="K27" s="10" t="s">
        <v>8756</v>
      </c>
      <c r="L27" s="233">
        <v>42745</v>
      </c>
      <c r="M27" s="21" t="s">
        <v>224</v>
      </c>
      <c r="N27" s="10" t="s">
        <v>4682</v>
      </c>
      <c r="O27" s="233" t="s">
        <v>9986</v>
      </c>
      <c r="P27" s="233">
        <v>42993</v>
      </c>
      <c r="Q27" s="21" t="s">
        <v>224</v>
      </c>
      <c r="R27" s="21" t="s">
        <v>4682</v>
      </c>
      <c r="S27" s="1133" t="s">
        <v>11188</v>
      </c>
      <c r="T27" s="233">
        <v>43258</v>
      </c>
      <c r="U27" s="21" t="s">
        <v>224</v>
      </c>
      <c r="V27" s="21" t="s">
        <v>4682</v>
      </c>
      <c r="W27" s="21" t="s">
        <v>11211</v>
      </c>
      <c r="X27" s="233">
        <v>43269</v>
      </c>
      <c r="Y27" s="21" t="s">
        <v>4705</v>
      </c>
      <c r="Z27" s="21" t="s">
        <v>4682</v>
      </c>
      <c r="AA27" s="1586" t="s">
        <v>12686</v>
      </c>
      <c r="AB27" s="233">
        <v>43774</v>
      </c>
      <c r="AC27" s="1586" t="s">
        <v>224</v>
      </c>
      <c r="AD27" s="1586" t="s">
        <v>4682</v>
      </c>
      <c r="AE27" s="1600" t="s">
        <v>12709</v>
      </c>
      <c r="AF27" s="233">
        <v>43788</v>
      </c>
      <c r="AG27" s="339" t="s">
        <v>230</v>
      </c>
      <c r="AH27" s="339" t="s">
        <v>4682</v>
      </c>
      <c r="AK27" s="339"/>
      <c r="AL27" s="339"/>
      <c r="AO27" s="339"/>
      <c r="AP27" s="339"/>
      <c r="AS27" s="339"/>
      <c r="AT27" s="339"/>
      <c r="AW27" s="339"/>
      <c r="AX27" s="339"/>
      <c r="BA27" s="339"/>
      <c r="BB27" s="339"/>
    </row>
    <row r="28" spans="2:86" ht="87" x14ac:dyDescent="0.35">
      <c r="B28" s="21" t="str">
        <f>'INF GERAIS'!B28&amp;IFERROR(IF(INDEX(APOIO!$A$5:$A$50,MATCH('INF GERAIS'!N28,APOIO!$B$5:$B$50,0))="NÃO",APOIO!$A$2&amp;"NÃO VÁLIDO",""),"")</f>
        <v>2014.0021</v>
      </c>
      <c r="C28" s="21" t="str">
        <f>'INF GERAIS'!C28</f>
        <v>MATA NORTE</v>
      </c>
      <c r="D28" s="21" t="str">
        <f>'INF GERAIS'!D28</f>
        <v>ALIANÇA</v>
      </c>
      <c r="E28" s="21" t="str">
        <f>'INF GERAIS'!E28</f>
        <v>IMPLANTAÇÃO DE SINALIZAÇÃO DE TRANSITO NO CENTRO</v>
      </c>
      <c r="F28" s="21" t="str">
        <f>'INF GERAIS'!G28</f>
        <v>NORMAL</v>
      </c>
      <c r="G28" s="89" t="s">
        <v>4703</v>
      </c>
      <c r="H28" s="10">
        <v>42415</v>
      </c>
      <c r="I28" s="89" t="s">
        <v>230</v>
      </c>
      <c r="J28" s="21" t="s">
        <v>4682</v>
      </c>
      <c r="K28" s="10" t="s">
        <v>9986</v>
      </c>
      <c r="L28" s="233">
        <v>42993</v>
      </c>
      <c r="M28" s="21" t="s">
        <v>224</v>
      </c>
      <c r="N28" s="10" t="s">
        <v>4682</v>
      </c>
      <c r="O28" s="1131" t="s">
        <v>11177</v>
      </c>
      <c r="P28" s="233">
        <v>43258</v>
      </c>
      <c r="Q28" s="1131" t="s">
        <v>224</v>
      </c>
      <c r="R28" s="1131" t="s">
        <v>4682</v>
      </c>
      <c r="S28" s="21" t="s">
        <v>11213</v>
      </c>
      <c r="T28" s="233">
        <v>43269</v>
      </c>
      <c r="U28" s="21" t="s">
        <v>14283</v>
      </c>
      <c r="V28" s="21" t="s">
        <v>4684</v>
      </c>
      <c r="AC28" s="339"/>
      <c r="AD28" s="339"/>
      <c r="AG28" s="339"/>
      <c r="AH28" s="339"/>
      <c r="AK28" s="339"/>
      <c r="AL28" s="339"/>
      <c r="AO28" s="339"/>
      <c r="AP28" s="339"/>
      <c r="AS28" s="339"/>
      <c r="AT28" s="339"/>
      <c r="AW28" s="339"/>
      <c r="AX28" s="339"/>
      <c r="BA28" s="339"/>
      <c r="BB28" s="339"/>
    </row>
    <row r="29" spans="2:86" ht="58.5" thickBot="1" x14ac:dyDescent="0.4">
      <c r="B29" s="21" t="str">
        <f>'INF GERAIS'!B29&amp;IFERROR(IF(INDEX(APOIO!$A$5:$A$50,MATCH('INF GERAIS'!N29,APOIO!$B$5:$B$50,0))="NÃO",APOIO!$A$2&amp;"NÃO VÁLIDO",""),"")</f>
        <v>2014.0022</v>
      </c>
      <c r="C29" s="21" t="str">
        <f>'INF GERAIS'!C29</f>
        <v>MATA NORTE</v>
      </c>
      <c r="D29" s="2111" t="str">
        <f>'INF GERAIS'!D29</f>
        <v>ALIANÇA</v>
      </c>
      <c r="E29" s="21" t="str">
        <f>'INF GERAIS'!E29</f>
        <v>MANUTENÇÃO E PINTURA DE MÓDULOS PÚBLICOS</v>
      </c>
      <c r="F29" s="21" t="str">
        <f>'INF GERAIS'!G29</f>
        <v>NORMAL</v>
      </c>
      <c r="G29" s="89" t="s">
        <v>4703</v>
      </c>
      <c r="H29" s="10">
        <v>42415</v>
      </c>
      <c r="I29" s="89" t="s">
        <v>230</v>
      </c>
      <c r="J29" s="21" t="s">
        <v>4684</v>
      </c>
      <c r="K29" s="10" t="s">
        <v>9986</v>
      </c>
      <c r="L29" s="233">
        <v>42993</v>
      </c>
      <c r="M29" s="21" t="s">
        <v>224</v>
      </c>
      <c r="N29" s="10" t="s">
        <v>4682</v>
      </c>
      <c r="O29" s="1137" t="s">
        <v>11212</v>
      </c>
      <c r="P29" s="233">
        <v>43269</v>
      </c>
      <c r="Q29" s="2111" t="s">
        <v>226</v>
      </c>
      <c r="R29" s="1590" t="s">
        <v>4684</v>
      </c>
      <c r="AC29" s="339"/>
      <c r="AD29" s="339"/>
      <c r="AG29" s="339"/>
      <c r="AH29" s="339"/>
      <c r="AK29" s="339"/>
      <c r="AL29" s="339"/>
      <c r="AO29" s="339"/>
      <c r="AP29" s="339"/>
      <c r="AS29" s="339"/>
      <c r="AT29" s="339"/>
      <c r="AW29" s="339"/>
      <c r="AX29" s="339"/>
      <c r="BA29" s="339"/>
      <c r="BB29" s="339"/>
    </row>
    <row r="30" spans="2:86" ht="305" thickBot="1" x14ac:dyDescent="0.4">
      <c r="B30" s="21" t="str">
        <f>'INF GERAIS'!B30&amp;IFERROR(IF(INDEX(APOIO!$A$5:$A$50,MATCH('INF GERAIS'!N30,APOIO!$B$5:$B$50,0))="NÃO",APOIO!$A$2&amp;"NÃO VÁLIDO",""),"")</f>
        <v>2014.0023</v>
      </c>
      <c r="C30" s="21" t="str">
        <f>'INF GERAIS'!C30</f>
        <v>AGRESTE CENTRAL</v>
      </c>
      <c r="D30" s="21" t="str">
        <f>'INF GERAIS'!D30</f>
        <v>ALTINHO</v>
      </c>
      <c r="E30" s="21" t="str">
        <f>'INF GERAIS'!E30</f>
        <v>PAVIMENTAÇÃO EM PARALELEPÍPEDO DIVERSAS RUAS ( 7 RUAS)</v>
      </c>
      <c r="F30" s="21" t="str">
        <f>'INF GERAIS'!G30</f>
        <v>NORMAL</v>
      </c>
      <c r="G30" s="89" t="s">
        <v>4703</v>
      </c>
      <c r="H30" s="10">
        <v>42415</v>
      </c>
      <c r="I30" s="89" t="s">
        <v>230</v>
      </c>
      <c r="J30" s="21" t="s">
        <v>4682</v>
      </c>
      <c r="K30" s="10" t="s">
        <v>7314</v>
      </c>
      <c r="L30" s="233">
        <v>42514</v>
      </c>
      <c r="M30" s="21" t="s">
        <v>224</v>
      </c>
      <c r="N30" s="10" t="s">
        <v>4682</v>
      </c>
      <c r="O30" s="253" t="s">
        <v>7705</v>
      </c>
      <c r="P30" s="253">
        <v>42515</v>
      </c>
      <c r="Q30" s="21" t="s">
        <v>224</v>
      </c>
      <c r="R30" s="21" t="s">
        <v>4682</v>
      </c>
      <c r="S30" s="21" t="s">
        <v>7706</v>
      </c>
      <c r="T30" s="233">
        <v>42555</v>
      </c>
      <c r="U30" s="21" t="s">
        <v>230</v>
      </c>
      <c r="V30" s="21" t="s">
        <v>4684</v>
      </c>
      <c r="W30" s="530" t="s">
        <v>9420</v>
      </c>
      <c r="X30" s="233">
        <v>42888</v>
      </c>
      <c r="Y30" s="21" t="s">
        <v>6848</v>
      </c>
      <c r="Z30" s="21" t="s">
        <v>4684</v>
      </c>
      <c r="AA30" s="822" t="s">
        <v>9878</v>
      </c>
      <c r="AB30" s="233">
        <v>42965</v>
      </c>
      <c r="AC30" s="339" t="s">
        <v>6848</v>
      </c>
      <c r="AD30" s="339" t="s">
        <v>4684</v>
      </c>
      <c r="AE30" s="646" t="s">
        <v>10105</v>
      </c>
      <c r="AF30" s="233">
        <v>43048</v>
      </c>
      <c r="AG30" s="339" t="s">
        <v>6848</v>
      </c>
      <c r="AH30" s="339" t="s">
        <v>4684</v>
      </c>
      <c r="AI30" s="21" t="s">
        <v>11168</v>
      </c>
      <c r="AJ30" s="233">
        <v>43251</v>
      </c>
      <c r="AK30" s="339" t="s">
        <v>6848</v>
      </c>
      <c r="AL30" s="339" t="s">
        <v>4684</v>
      </c>
      <c r="AM30" s="1222" t="s">
        <v>11572</v>
      </c>
      <c r="AN30" s="1139">
        <v>43334</v>
      </c>
      <c r="AO30" s="339" t="s">
        <v>6848</v>
      </c>
      <c r="AP30" s="339" t="s">
        <v>4684</v>
      </c>
      <c r="AQ30" s="21" t="s">
        <v>11794</v>
      </c>
      <c r="AR30" s="233">
        <v>43453</v>
      </c>
      <c r="AS30" s="339" t="s">
        <v>6848</v>
      </c>
      <c r="AT30" s="339" t="s">
        <v>4684</v>
      </c>
      <c r="AU30" s="1560" t="s">
        <v>12616</v>
      </c>
      <c r="AV30" s="233">
        <v>43754</v>
      </c>
      <c r="AW30" s="339" t="s">
        <v>6848</v>
      </c>
      <c r="AX30" s="339" t="s">
        <v>4684</v>
      </c>
      <c r="AY30" s="1813" t="s">
        <v>13616</v>
      </c>
      <c r="AZ30" s="1882">
        <v>44426</v>
      </c>
      <c r="BA30" s="1813" t="s">
        <v>14283</v>
      </c>
      <c r="BB30" s="1813" t="s">
        <v>4684</v>
      </c>
    </row>
    <row r="31" spans="2:86" ht="333.5" x14ac:dyDescent="0.35">
      <c r="B31" s="21" t="str">
        <f>'INF GERAIS'!B31&amp;IFERROR(IF(INDEX(APOIO!$A$5:$A$50,MATCH('INF GERAIS'!N31,APOIO!$B$5:$B$50,0))="NÃO",APOIO!$A$2&amp;"NÃO VÁLIDO",""),"")</f>
        <v>2014.0024</v>
      </c>
      <c r="C31" s="21" t="str">
        <f>'INF GERAIS'!C31</f>
        <v>AGRESTE CENTRAL</v>
      </c>
      <c r="D31" s="21" t="str">
        <f>'INF GERAIS'!D31</f>
        <v>ALTINHO</v>
      </c>
      <c r="E31" s="21" t="str">
        <f>'INF GERAIS'!E31</f>
        <v>IMPLANTACAO E RECAPEAMENTO ASFALTICO DE DIVERSAS RUAS( 2 RUAS)</v>
      </c>
      <c r="F31" s="21" t="str">
        <f>'INF GERAIS'!G31</f>
        <v>NORMAL</v>
      </c>
      <c r="G31" s="89" t="s">
        <v>4703</v>
      </c>
      <c r="H31" s="10">
        <v>42415</v>
      </c>
      <c r="I31" s="89" t="s">
        <v>230</v>
      </c>
      <c r="J31" s="21" t="s">
        <v>4682</v>
      </c>
      <c r="K31" s="10" t="s">
        <v>7315</v>
      </c>
      <c r="L31" s="233">
        <v>42514</v>
      </c>
      <c r="M31" s="21" t="s">
        <v>224</v>
      </c>
      <c r="N31" s="10" t="s">
        <v>4682</v>
      </c>
      <c r="O31" s="253" t="s">
        <v>7364</v>
      </c>
      <c r="P31" s="253">
        <v>42515</v>
      </c>
      <c r="Q31" s="21" t="s">
        <v>224</v>
      </c>
      <c r="R31" s="21" t="s">
        <v>4682</v>
      </c>
      <c r="S31" s="437" t="s">
        <v>7897</v>
      </c>
      <c r="T31" s="233">
        <v>42558</v>
      </c>
      <c r="U31" s="21" t="s">
        <v>230</v>
      </c>
      <c r="V31" s="21" t="s">
        <v>4684</v>
      </c>
      <c r="W31" s="530" t="s">
        <v>10366</v>
      </c>
      <c r="X31" s="233">
        <v>43122</v>
      </c>
      <c r="Y31" s="21" t="s">
        <v>6848</v>
      </c>
      <c r="Z31" s="21" t="s">
        <v>4684</v>
      </c>
      <c r="AA31" s="21" t="s">
        <v>11167</v>
      </c>
      <c r="AB31" s="233">
        <v>43251</v>
      </c>
      <c r="AC31" s="339" t="s">
        <v>6848</v>
      </c>
      <c r="AD31" s="339" t="s">
        <v>4684</v>
      </c>
      <c r="AE31" s="1222" t="s">
        <v>11573</v>
      </c>
      <c r="AF31" s="1139">
        <v>43334</v>
      </c>
      <c r="AG31" s="339" t="s">
        <v>6848</v>
      </c>
      <c r="AH31" s="339" t="s">
        <v>4684</v>
      </c>
      <c r="AI31" s="1314" t="s">
        <v>11821</v>
      </c>
      <c r="AJ31" s="233">
        <v>43474</v>
      </c>
      <c r="AK31" s="339" t="s">
        <v>6848</v>
      </c>
      <c r="AL31" s="339" t="s">
        <v>4684</v>
      </c>
      <c r="AM31" s="1399" t="s">
        <v>12080</v>
      </c>
      <c r="AN31" s="233">
        <v>43572</v>
      </c>
      <c r="AO31" s="339" t="s">
        <v>6848</v>
      </c>
      <c r="AP31" s="339" t="s">
        <v>4684</v>
      </c>
      <c r="AQ31" s="21" t="s">
        <v>12616</v>
      </c>
      <c r="AR31" s="233">
        <v>43754</v>
      </c>
      <c r="AS31" s="339" t="s">
        <v>14283</v>
      </c>
      <c r="AT31" s="339" t="s">
        <v>4684</v>
      </c>
      <c r="AW31" s="339"/>
      <c r="AX31" s="339"/>
      <c r="BA31" s="339"/>
      <c r="BB31" s="339"/>
    </row>
    <row r="32" spans="2:86" ht="319" x14ac:dyDescent="0.35">
      <c r="B32" s="21" t="str">
        <f>'INF GERAIS'!B32&amp;IFERROR(IF(INDEX(APOIO!$A$5:$A$50,MATCH('INF GERAIS'!N32,APOIO!$B$5:$B$50,0))="NÃO",APOIO!$A$2&amp;"NÃO VÁLIDO",""),"")</f>
        <v>2014.0025</v>
      </c>
      <c r="C32" s="21" t="str">
        <f>'INF GERAIS'!C32</f>
        <v>AGRESTE CENTRAL</v>
      </c>
      <c r="D32" s="21" t="str">
        <f>'INF GERAIS'!D32</f>
        <v>ALTINHO</v>
      </c>
      <c r="E32" s="21" t="str">
        <f>'INF GERAIS'!E32</f>
        <v>REFORMA E REVITALIZAÇÃO DA PRAÇA DR. JOSÉ FERREIRA DE LIMA</v>
      </c>
      <c r="F32" s="21" t="str">
        <f>'INF GERAIS'!G32</f>
        <v>NORMAL</v>
      </c>
      <c r="G32" s="89" t="s">
        <v>4703</v>
      </c>
      <c r="H32" s="10">
        <v>42415</v>
      </c>
      <c r="I32" s="89" t="s">
        <v>230</v>
      </c>
      <c r="J32" s="21" t="s">
        <v>4682</v>
      </c>
      <c r="K32" s="10" t="s">
        <v>7317</v>
      </c>
      <c r="L32" s="233">
        <v>42514</v>
      </c>
      <c r="M32" s="21" t="s">
        <v>224</v>
      </c>
      <c r="N32" s="10" t="s">
        <v>4682</v>
      </c>
      <c r="O32" s="253" t="s">
        <v>7363</v>
      </c>
      <c r="P32" s="253">
        <v>42515</v>
      </c>
      <c r="Q32" s="21" t="s">
        <v>224</v>
      </c>
      <c r="R32" s="21" t="s">
        <v>4682</v>
      </c>
      <c r="S32" s="437" t="s">
        <v>7896</v>
      </c>
      <c r="T32" s="233">
        <v>42555</v>
      </c>
      <c r="U32" s="21" t="s">
        <v>230</v>
      </c>
      <c r="V32" s="21" t="s">
        <v>4684</v>
      </c>
      <c r="W32" s="530" t="s">
        <v>9408</v>
      </c>
      <c r="X32" s="233">
        <v>42887</v>
      </c>
      <c r="Y32" s="21" t="s">
        <v>6848</v>
      </c>
      <c r="Z32" s="21" t="s">
        <v>4684</v>
      </c>
      <c r="AA32" s="822" t="s">
        <v>9916</v>
      </c>
      <c r="AB32" s="233">
        <v>42972</v>
      </c>
      <c r="AC32" s="339" t="s">
        <v>6848</v>
      </c>
      <c r="AD32" s="339" t="s">
        <v>4684</v>
      </c>
      <c r="AE32" s="21" t="s">
        <v>11282</v>
      </c>
      <c r="AF32" s="233">
        <v>43287</v>
      </c>
      <c r="AG32" s="339" t="s">
        <v>6848</v>
      </c>
      <c r="AH32" s="339" t="s">
        <v>4684</v>
      </c>
      <c r="AI32" s="646" t="s">
        <v>11283</v>
      </c>
      <c r="AJ32" s="233">
        <v>43290</v>
      </c>
      <c r="AK32" s="339" t="s">
        <v>6848</v>
      </c>
      <c r="AL32" s="339" t="s">
        <v>4684</v>
      </c>
      <c r="AM32" s="21" t="s">
        <v>12616</v>
      </c>
      <c r="AN32" s="233">
        <v>43754</v>
      </c>
      <c r="AO32" s="339" t="s">
        <v>14283</v>
      </c>
      <c r="AP32" s="339" t="s">
        <v>4684</v>
      </c>
      <c r="AS32" s="339"/>
      <c r="AT32" s="339"/>
      <c r="AW32" s="339"/>
      <c r="AX32" s="339"/>
      <c r="BA32" s="339"/>
      <c r="BB32" s="339"/>
    </row>
    <row r="33" spans="2:66" ht="58" x14ac:dyDescent="0.35">
      <c r="B33" s="21" t="str">
        <f>'INF GERAIS'!B33&amp;IFERROR(IF(INDEX(APOIO!$A$5:$A$50,MATCH('INF GERAIS'!N33,APOIO!$B$5:$B$50,0))="NÃO",APOIO!$A$2&amp;"NÃO VÁLIDO",""),"")</f>
        <v>2014.0026</v>
      </c>
      <c r="C33" s="21" t="str">
        <f>'INF GERAIS'!C33</f>
        <v>MATA SUL</v>
      </c>
      <c r="D33" s="21" t="str">
        <f>'INF GERAIS'!D33</f>
        <v>AMARAJI</v>
      </c>
      <c r="E33" s="21" t="str">
        <f>'INF GERAIS'!E33</f>
        <v>CONSTRUÇÃO DA PRAÇA DO FLAMBOYANT E DA PRAÇA DO LOTEAMENTO ALICE BATISTA</v>
      </c>
      <c r="F33" s="21" t="str">
        <f>'INF GERAIS'!G33</f>
        <v>NORMAL</v>
      </c>
      <c r="G33" s="89" t="s">
        <v>4703</v>
      </c>
      <c r="H33" s="10">
        <v>42415</v>
      </c>
      <c r="I33" s="89" t="s">
        <v>230</v>
      </c>
      <c r="J33" s="21" t="s">
        <v>4682</v>
      </c>
      <c r="K33" s="10" t="s">
        <v>8970</v>
      </c>
      <c r="L33" s="233">
        <v>42808</v>
      </c>
      <c r="M33" s="21" t="s">
        <v>224</v>
      </c>
      <c r="N33" s="10" t="s">
        <v>4682</v>
      </c>
      <c r="O33" s="233" t="s">
        <v>9016</v>
      </c>
      <c r="P33" s="233">
        <v>42830</v>
      </c>
      <c r="Q33" s="21" t="s">
        <v>4705</v>
      </c>
      <c r="R33" s="21" t="s">
        <v>4682</v>
      </c>
      <c r="S33" s="21" t="s">
        <v>9125</v>
      </c>
      <c r="T33" s="233">
        <v>42837</v>
      </c>
      <c r="U33" s="21" t="s">
        <v>230</v>
      </c>
      <c r="V33" s="21" t="s">
        <v>4682</v>
      </c>
      <c r="W33" s="1865" t="s">
        <v>13570</v>
      </c>
      <c r="X33" s="233">
        <v>44627</v>
      </c>
      <c r="Y33" s="21" t="s">
        <v>6848</v>
      </c>
      <c r="Z33" s="21" t="s">
        <v>4684</v>
      </c>
      <c r="AC33" s="339"/>
      <c r="AD33" s="339"/>
      <c r="AG33" s="339"/>
      <c r="AH33" s="339"/>
      <c r="AK33" s="339"/>
      <c r="AL33" s="339"/>
      <c r="AO33" s="339"/>
      <c r="AP33" s="339"/>
      <c r="AS33" s="339"/>
      <c r="AT33" s="339"/>
      <c r="AW33" s="339"/>
      <c r="AX33" s="339"/>
      <c r="BA33" s="339"/>
      <c r="BB33" s="339"/>
    </row>
    <row r="34" spans="2:66" ht="72.5" x14ac:dyDescent="0.35">
      <c r="B34" s="21" t="str">
        <f>'INF GERAIS'!B34&amp;IFERROR(IF(INDEX(APOIO!$A$5:$A$50,MATCH('INF GERAIS'!N34,APOIO!$B$5:$B$50,0))="NÃO",APOIO!$A$2&amp;"NÃO VÁLIDO",""),"")</f>
        <v>2014.0027</v>
      </c>
      <c r="C34" s="21" t="str">
        <f>'INF GERAIS'!C34</f>
        <v>MATA SUL</v>
      </c>
      <c r="D34" s="21" t="str">
        <f>'INF GERAIS'!D34</f>
        <v>AMARAJI</v>
      </c>
      <c r="E34" s="21" t="str">
        <f>'INF GERAIS'!E34</f>
        <v>CONSTRUÇÃO DO GRADIL DO PARQUE DO BANANAL E CONSTRUÇÃO DO QUIOSQUE DE APOIO</v>
      </c>
      <c r="F34" s="21" t="str">
        <f>'INF GERAIS'!G34</f>
        <v>NORMAL</v>
      </c>
      <c r="G34" s="89" t="s">
        <v>4703</v>
      </c>
      <c r="H34" s="10">
        <v>42415</v>
      </c>
      <c r="I34" s="89" t="s">
        <v>230</v>
      </c>
      <c r="J34" s="21" t="s">
        <v>4683</v>
      </c>
      <c r="K34" s="233" t="s">
        <v>6991</v>
      </c>
      <c r="L34" s="233">
        <v>42487</v>
      </c>
      <c r="M34" s="21" t="s">
        <v>224</v>
      </c>
      <c r="N34" s="10" t="s">
        <v>4683</v>
      </c>
      <c r="O34" s="233" t="s">
        <v>7159</v>
      </c>
      <c r="P34" s="233">
        <v>42502</v>
      </c>
      <c r="Q34" s="21" t="s">
        <v>4705</v>
      </c>
      <c r="R34" s="21" t="s">
        <v>4683</v>
      </c>
      <c r="S34" s="21" t="s">
        <v>7539</v>
      </c>
      <c r="T34" s="233">
        <v>42538</v>
      </c>
      <c r="U34" s="21" t="s">
        <v>230</v>
      </c>
      <c r="V34" s="21" t="s">
        <v>4682</v>
      </c>
      <c r="W34" s="582" t="s">
        <v>8574</v>
      </c>
      <c r="X34" s="233">
        <v>42668</v>
      </c>
      <c r="Y34" s="21" t="s">
        <v>224</v>
      </c>
      <c r="Z34" s="21" t="s">
        <v>4682</v>
      </c>
      <c r="AA34" s="21" t="s">
        <v>8969</v>
      </c>
      <c r="AB34" s="233">
        <v>42808</v>
      </c>
      <c r="AC34" s="339" t="s">
        <v>224</v>
      </c>
      <c r="AD34" s="339" t="s">
        <v>4682</v>
      </c>
      <c r="AE34" s="21" t="s">
        <v>9019</v>
      </c>
      <c r="AF34" s="233">
        <v>42830</v>
      </c>
      <c r="AG34" s="339" t="s">
        <v>4705</v>
      </c>
      <c r="AH34" s="339" t="s">
        <v>4682</v>
      </c>
      <c r="AI34" s="21" t="s">
        <v>9125</v>
      </c>
      <c r="AJ34" s="233">
        <v>42837</v>
      </c>
      <c r="AK34" s="339" t="s">
        <v>230</v>
      </c>
      <c r="AL34" s="339" t="s">
        <v>4682</v>
      </c>
      <c r="AM34" s="1826" t="s">
        <v>13470</v>
      </c>
      <c r="AN34" s="233">
        <v>44463</v>
      </c>
      <c r="AO34" s="339" t="s">
        <v>6848</v>
      </c>
      <c r="AP34" s="339" t="s">
        <v>4684</v>
      </c>
      <c r="AS34" s="339"/>
      <c r="AT34" s="339"/>
      <c r="AW34" s="339"/>
      <c r="AX34" s="339"/>
      <c r="BA34" s="339"/>
      <c r="BB34" s="339"/>
    </row>
    <row r="35" spans="2:66" ht="58" x14ac:dyDescent="0.35">
      <c r="B35" s="21" t="str">
        <f>'INF GERAIS'!B35&amp;IFERROR(IF(INDEX(APOIO!$A$5:$A$50,MATCH('INF GERAIS'!N35,APOIO!$B$5:$B$50,0))="NÃO",APOIO!$A$2&amp;"NÃO VÁLIDO",""),"")</f>
        <v>2014.0028</v>
      </c>
      <c r="C35" s="21" t="str">
        <f>'INF GERAIS'!C35</f>
        <v>MATA SUL</v>
      </c>
      <c r="D35" s="21" t="str">
        <f>'INF GERAIS'!D35</f>
        <v>AMARAJI</v>
      </c>
      <c r="E35" s="21" t="str">
        <f>'INF GERAIS'!E35</f>
        <v>PAVIMENTAÇÃO EM PARALELEPÍPEDOS GRANITICOS DE DIVERSAS RUAS</v>
      </c>
      <c r="F35" s="21" t="str">
        <f>'INF GERAIS'!G35</f>
        <v>NORMAL</v>
      </c>
      <c r="G35" s="89" t="s">
        <v>4703</v>
      </c>
      <c r="H35" s="10">
        <v>42415</v>
      </c>
      <c r="I35" s="89" t="s">
        <v>230</v>
      </c>
      <c r="J35" s="21" t="s">
        <v>4682</v>
      </c>
      <c r="K35" s="10" t="s">
        <v>10181</v>
      </c>
      <c r="L35" s="233">
        <v>43206</v>
      </c>
      <c r="M35" s="21" t="s">
        <v>226</v>
      </c>
      <c r="N35" s="10" t="s">
        <v>4684</v>
      </c>
      <c r="O35" s="1865" t="s">
        <v>13571</v>
      </c>
      <c r="P35" s="233">
        <v>44627</v>
      </c>
      <c r="Q35" s="21" t="s">
        <v>6848</v>
      </c>
      <c r="R35" s="21" t="s">
        <v>4684</v>
      </c>
      <c r="AC35" s="339"/>
      <c r="AD35" s="339"/>
      <c r="AG35" s="339"/>
      <c r="AH35" s="339"/>
      <c r="AK35" s="339"/>
      <c r="AL35" s="339"/>
      <c r="AO35" s="339"/>
      <c r="AP35" s="339"/>
      <c r="AS35" s="339"/>
      <c r="AT35" s="339"/>
      <c r="AW35" s="339"/>
      <c r="AX35" s="339"/>
      <c r="BA35" s="339"/>
      <c r="BB35" s="339"/>
    </row>
    <row r="36" spans="2:66" ht="58" x14ac:dyDescent="0.35">
      <c r="B36" s="21" t="str">
        <f>'INF GERAIS'!B36&amp;IFERROR(IF(INDEX(APOIO!$A$5:$A$50,MATCH('INF GERAIS'!N36,APOIO!$B$5:$B$50,0))="NÃO",APOIO!$A$2&amp;"NÃO VÁLIDO",""),"")</f>
        <v>2014.0029</v>
      </c>
      <c r="C36" s="21" t="str">
        <f>'INF GERAIS'!C36</f>
        <v>MATA SUL</v>
      </c>
      <c r="D36" s="21" t="str">
        <f>'INF GERAIS'!D36</f>
        <v>AMARAJI</v>
      </c>
      <c r="E36" s="21" t="str">
        <f>'INF GERAIS'!E36</f>
        <v>CONSTRUÇÃO DO MURO DA GARAGEM MUNICIPAL</v>
      </c>
      <c r="F36" s="21" t="str">
        <f>'INF GERAIS'!G36</f>
        <v>NORMAL</v>
      </c>
      <c r="G36" s="89" t="s">
        <v>4703</v>
      </c>
      <c r="H36" s="10">
        <v>42415</v>
      </c>
      <c r="I36" s="89" t="s">
        <v>230</v>
      </c>
      <c r="J36" s="21" t="s">
        <v>4682</v>
      </c>
      <c r="K36" s="10" t="s">
        <v>10181</v>
      </c>
      <c r="L36" s="233">
        <v>43073</v>
      </c>
      <c r="M36" s="21" t="s">
        <v>226</v>
      </c>
      <c r="N36" s="10" t="s">
        <v>4684</v>
      </c>
      <c r="O36" s="1865" t="s">
        <v>13572</v>
      </c>
      <c r="P36" s="233">
        <v>44627</v>
      </c>
      <c r="Q36" s="21" t="s">
        <v>6848</v>
      </c>
      <c r="R36" s="21" t="s">
        <v>4684</v>
      </c>
      <c r="AC36" s="339"/>
      <c r="AD36" s="339"/>
      <c r="AG36" s="339"/>
      <c r="AH36" s="339"/>
      <c r="AK36" s="339"/>
      <c r="AL36" s="339"/>
      <c r="AO36" s="339"/>
      <c r="AP36" s="339"/>
      <c r="AS36" s="339"/>
      <c r="AT36" s="339"/>
      <c r="AW36" s="339"/>
      <c r="AX36" s="339"/>
      <c r="BA36" s="339"/>
      <c r="BB36" s="339"/>
    </row>
    <row r="37" spans="2:66" ht="58" x14ac:dyDescent="0.35">
      <c r="B37" s="21" t="str">
        <f>'INF GERAIS'!B37&amp;IFERROR(IF(INDEX(APOIO!$A$5:$A$50,MATCH('INF GERAIS'!N37,APOIO!$B$5:$B$50,0))="NÃO",APOIO!$A$2&amp;"NÃO VÁLIDO",""),"")</f>
        <v>2014.0030</v>
      </c>
      <c r="C37" s="21" t="str">
        <f>'INF GERAIS'!C37</f>
        <v>AGRESTE MERIDIONAL</v>
      </c>
      <c r="D37" s="21" t="str">
        <f>'INF GERAIS'!D37</f>
        <v>ANGELIM</v>
      </c>
      <c r="E37" s="21" t="str">
        <f>'INF GERAIS'!E37</f>
        <v>PAVIMENTAÇÃO EM PARALELEPIPEDOS GRANÍTICOS</v>
      </c>
      <c r="F37" s="21" t="str">
        <f>'INF GERAIS'!G37</f>
        <v>NORMAL</v>
      </c>
      <c r="G37" s="89" t="s">
        <v>4703</v>
      </c>
      <c r="H37" s="10">
        <v>42415</v>
      </c>
      <c r="I37" s="89" t="s">
        <v>230</v>
      </c>
      <c r="J37" s="21" t="s">
        <v>4682</v>
      </c>
      <c r="K37" s="10" t="s">
        <v>12638</v>
      </c>
      <c r="L37" s="233">
        <v>43759</v>
      </c>
      <c r="M37" s="21" t="s">
        <v>226</v>
      </c>
      <c r="N37" s="10" t="s">
        <v>4684</v>
      </c>
      <c r="O37" s="233" t="s">
        <v>12640</v>
      </c>
      <c r="P37" s="233">
        <v>43760</v>
      </c>
      <c r="Q37" s="21" t="s">
        <v>6848</v>
      </c>
      <c r="R37" s="21" t="s">
        <v>4684</v>
      </c>
      <c r="S37" s="21" t="s">
        <v>14218</v>
      </c>
      <c r="T37" s="2102">
        <v>45320</v>
      </c>
      <c r="U37" s="21" t="s">
        <v>14283</v>
      </c>
      <c r="V37" s="21" t="s">
        <v>4684</v>
      </c>
      <c r="AC37" s="339"/>
      <c r="AD37" s="339"/>
      <c r="AG37" s="339"/>
      <c r="AH37" s="339"/>
      <c r="AK37" s="339"/>
      <c r="AL37" s="339"/>
      <c r="AO37" s="339"/>
      <c r="AP37" s="339"/>
      <c r="AS37" s="339"/>
      <c r="AT37" s="339"/>
      <c r="AW37" s="339"/>
      <c r="AX37" s="339"/>
      <c r="BA37" s="339"/>
      <c r="BB37" s="339"/>
    </row>
    <row r="38" spans="2:66" ht="159.5" x14ac:dyDescent="0.35">
      <c r="B38" s="21" t="str">
        <f>'INF GERAIS'!B38&amp;IFERROR(IF(INDEX(APOIO!$A$5:$A$50,MATCH('INF GERAIS'!N38,APOIO!$B$5:$B$50,0))="NÃO",APOIO!$A$2&amp;"NÃO VÁLIDO",""),"")</f>
        <v>2014.0031</v>
      </c>
      <c r="C38" s="21" t="str">
        <f>'INF GERAIS'!C38</f>
        <v>METROPOLITANA</v>
      </c>
      <c r="D38" s="21" t="str">
        <f>'INF GERAIS'!D38</f>
        <v>ARAÇOIABA</v>
      </c>
      <c r="E38" s="21" t="str">
        <f>'INF GERAIS'!E38</f>
        <v>DESENVOLVIMENTO E  URBANIZAÇÃO - PAVIMENTAÇÃO E CALÇAMENTO EM DIVERSAS RUAS COM PARALELEPÍPEDOS GRANÍTICOS</v>
      </c>
      <c r="F38" s="21" t="str">
        <f>'INF GERAIS'!G38</f>
        <v>NORMAL</v>
      </c>
      <c r="G38" s="89" t="s">
        <v>4703</v>
      </c>
      <c r="H38" s="10">
        <v>42415</v>
      </c>
      <c r="I38" s="89" t="s">
        <v>230</v>
      </c>
      <c r="J38" s="21" t="s">
        <v>4682</v>
      </c>
      <c r="K38" s="10" t="s">
        <v>7063</v>
      </c>
      <c r="L38" s="233">
        <v>42492</v>
      </c>
      <c r="M38" s="21" t="s">
        <v>224</v>
      </c>
      <c r="N38" s="10" t="s">
        <v>4682</v>
      </c>
      <c r="O38" s="233" t="s">
        <v>7367</v>
      </c>
      <c r="P38" s="233">
        <v>42523</v>
      </c>
      <c r="Q38" s="21" t="s">
        <v>4705</v>
      </c>
      <c r="R38" s="21" t="s">
        <v>4682</v>
      </c>
      <c r="S38" s="21" t="s">
        <v>7478</v>
      </c>
      <c r="T38" s="233">
        <v>42534</v>
      </c>
      <c r="U38" s="21" t="s">
        <v>230</v>
      </c>
      <c r="V38" s="21" t="s">
        <v>4682</v>
      </c>
      <c r="W38" s="21" t="s">
        <v>8530</v>
      </c>
      <c r="X38" s="233">
        <v>42538</v>
      </c>
      <c r="Y38" s="21" t="s">
        <v>226</v>
      </c>
      <c r="Z38" s="21" t="s">
        <v>4684</v>
      </c>
      <c r="AA38" s="21" t="s">
        <v>8844</v>
      </c>
      <c r="AB38" s="233">
        <v>42761</v>
      </c>
      <c r="AC38" s="339" t="s">
        <v>6848</v>
      </c>
      <c r="AD38" s="339" t="s">
        <v>4684</v>
      </c>
      <c r="AE38" s="889" t="s">
        <v>10046</v>
      </c>
      <c r="AF38" s="233">
        <v>43011</v>
      </c>
      <c r="AG38" s="339" t="s">
        <v>10037</v>
      </c>
      <c r="AH38" s="339" t="s">
        <v>4684</v>
      </c>
      <c r="AI38" s="1306" t="s">
        <v>11804</v>
      </c>
      <c r="AJ38" s="233">
        <v>43461</v>
      </c>
      <c r="AK38" s="339" t="s">
        <v>10037</v>
      </c>
      <c r="AL38" s="339" t="s">
        <v>4684</v>
      </c>
      <c r="AM38" s="1318" t="s">
        <v>11833</v>
      </c>
      <c r="AN38" s="233">
        <v>43475</v>
      </c>
      <c r="AO38" s="339" t="s">
        <v>10037</v>
      </c>
      <c r="AP38" s="339" t="s">
        <v>4684</v>
      </c>
      <c r="AQ38" s="21" t="s">
        <v>11837</v>
      </c>
      <c r="AR38" s="233">
        <v>43488</v>
      </c>
      <c r="AS38" s="339" t="s">
        <v>4705</v>
      </c>
      <c r="AT38" s="339" t="s">
        <v>4684</v>
      </c>
      <c r="AU38" s="1373" t="s">
        <v>12016</v>
      </c>
      <c r="AV38" s="233">
        <v>43544</v>
      </c>
      <c r="AW38" s="339" t="s">
        <v>6848</v>
      </c>
      <c r="AX38" s="339" t="s">
        <v>4684</v>
      </c>
      <c r="AY38" s="2118" t="s">
        <v>14287</v>
      </c>
      <c r="AZ38" s="2102">
        <v>46076</v>
      </c>
      <c r="BA38" s="339" t="s">
        <v>14219</v>
      </c>
      <c r="BB38" s="339" t="s">
        <v>4684</v>
      </c>
    </row>
    <row r="39" spans="2:66" ht="130.5" x14ac:dyDescent="0.35">
      <c r="B39" s="21" t="str">
        <f>'INF GERAIS'!B39&amp;IFERROR(IF(INDEX(APOIO!$A$5:$A$50,MATCH('INF GERAIS'!N39,APOIO!$B$5:$B$50,0))="NÃO",APOIO!$A$2&amp;"NÃO VÁLIDO",""),"")</f>
        <v>2014.0032</v>
      </c>
      <c r="C39" s="21" t="str">
        <f>'INF GERAIS'!C39</f>
        <v>SERTÃO DO ARARIPE</v>
      </c>
      <c r="D39" s="21" t="str">
        <f>'INF GERAIS'!D39</f>
        <v>ARARIPINA</v>
      </c>
      <c r="E39" s="21" t="str">
        <f>'INF GERAIS'!E39</f>
        <v>PAVIMENTAÇÃO ASFÁTICA EM CBUQ EM DIVERSAS RUAS</v>
      </c>
      <c r="F39" s="21" t="str">
        <f>'INF GERAIS'!G39</f>
        <v>NORMAL</v>
      </c>
      <c r="G39" s="89" t="s">
        <v>4703</v>
      </c>
      <c r="H39" s="10">
        <v>42415</v>
      </c>
      <c r="I39" s="89" t="s">
        <v>229</v>
      </c>
      <c r="J39" s="21" t="s">
        <v>4683</v>
      </c>
      <c r="K39" s="233" t="s">
        <v>6037</v>
      </c>
      <c r="L39" s="10">
        <v>42430</v>
      </c>
      <c r="M39" s="21" t="s">
        <v>224</v>
      </c>
      <c r="N39" s="10" t="s">
        <v>4682</v>
      </c>
      <c r="O39" s="233" t="s">
        <v>6406</v>
      </c>
      <c r="P39" s="233">
        <v>42451</v>
      </c>
      <c r="Q39" s="21" t="s">
        <v>230</v>
      </c>
      <c r="R39" s="21" t="s">
        <v>4682</v>
      </c>
      <c r="S39" s="233" t="s">
        <v>8569</v>
      </c>
      <c r="T39" s="233">
        <v>42468</v>
      </c>
      <c r="U39" s="21" t="s">
        <v>230</v>
      </c>
      <c r="V39" s="21" t="s">
        <v>4682</v>
      </c>
      <c r="W39" s="912" t="s">
        <v>10128</v>
      </c>
      <c r="X39" s="233">
        <v>43061</v>
      </c>
      <c r="Y39" s="21" t="s">
        <v>230</v>
      </c>
      <c r="Z39" s="21" t="s">
        <v>4682</v>
      </c>
      <c r="AA39" s="21" t="s">
        <v>10326</v>
      </c>
      <c r="AB39" s="233">
        <v>43110</v>
      </c>
      <c r="AC39" s="339" t="s">
        <v>224</v>
      </c>
      <c r="AD39" s="339" t="s">
        <v>4682</v>
      </c>
      <c r="AE39" s="975" t="s">
        <v>10405</v>
      </c>
      <c r="AF39" s="233">
        <v>43126</v>
      </c>
      <c r="AG39" s="339" t="s">
        <v>4705</v>
      </c>
      <c r="AH39" s="339" t="s">
        <v>4682</v>
      </c>
      <c r="AI39" s="21" t="s">
        <v>10942</v>
      </c>
      <c r="AJ39" s="233">
        <v>43154</v>
      </c>
      <c r="AK39" s="339" t="s">
        <v>230</v>
      </c>
      <c r="AL39" s="339" t="s">
        <v>4682</v>
      </c>
      <c r="AM39" s="21" t="s">
        <v>10939</v>
      </c>
      <c r="AN39" s="233">
        <v>43193</v>
      </c>
      <c r="AO39" s="339" t="s">
        <v>226</v>
      </c>
      <c r="AP39" s="339" t="s">
        <v>4684</v>
      </c>
      <c r="AQ39" s="1425" t="s">
        <v>12157</v>
      </c>
      <c r="AR39" s="233">
        <v>43602</v>
      </c>
      <c r="AS39" s="339" t="s">
        <v>6848</v>
      </c>
      <c r="AT39" s="339" t="s">
        <v>4684</v>
      </c>
      <c r="AU39" s="2102" t="s">
        <v>14259</v>
      </c>
      <c r="AV39" s="2102">
        <v>45771</v>
      </c>
      <c r="AW39" s="2110" t="s">
        <v>14283</v>
      </c>
      <c r="AX39" s="2102" t="s">
        <v>4684</v>
      </c>
      <c r="BA39" s="339"/>
      <c r="BB39" s="339"/>
    </row>
    <row r="40" spans="2:66" ht="101.5" x14ac:dyDescent="0.35">
      <c r="B40" s="21" t="str">
        <f>'INF GERAIS'!B40&amp;IFERROR(IF(INDEX(APOIO!$A$5:$A$50,MATCH('INF GERAIS'!N40,APOIO!$B$5:$B$50,0))="NÃO",APOIO!$A$2&amp;"NÃO VÁLIDO",""),"")</f>
        <v>2014.0428</v>
      </c>
      <c r="C40" s="21" t="str">
        <f>'INF GERAIS'!C40</f>
        <v>SERTÃO DO ARARIPE</v>
      </c>
      <c r="D40" s="21" t="str">
        <f>'INF GERAIS'!D40</f>
        <v>ARARIPINA</v>
      </c>
      <c r="E40" s="21" t="str">
        <f>'INF GERAIS'!E40</f>
        <v>PROJETO DE DRENAGEM DO MARTINS</v>
      </c>
      <c r="F40" s="21" t="str">
        <f>'INF GERAIS'!G40</f>
        <v>NORMAL</v>
      </c>
      <c r="G40" s="89" t="s">
        <v>5717</v>
      </c>
      <c r="H40" s="10">
        <v>42416</v>
      </c>
      <c r="I40" s="89" t="s">
        <v>4705</v>
      </c>
      <c r="J40" s="21" t="s">
        <v>4682</v>
      </c>
      <c r="K40" s="10" t="s">
        <v>8569</v>
      </c>
      <c r="L40" s="233">
        <v>42420</v>
      </c>
      <c r="M40" s="21" t="s">
        <v>230</v>
      </c>
      <c r="N40" s="10" t="s">
        <v>4682</v>
      </c>
      <c r="O40" s="233" t="s">
        <v>9589</v>
      </c>
      <c r="P40" s="233">
        <v>42897</v>
      </c>
      <c r="Q40" s="21" t="s">
        <v>4705</v>
      </c>
      <c r="R40" s="21" t="s">
        <v>4682</v>
      </c>
      <c r="S40" s="21" t="s">
        <v>10002</v>
      </c>
      <c r="T40" s="233">
        <v>42923</v>
      </c>
      <c r="U40" s="21" t="s">
        <v>230</v>
      </c>
      <c r="V40" s="21" t="s">
        <v>4684</v>
      </c>
      <c r="W40" s="1009" t="s">
        <v>10502</v>
      </c>
      <c r="X40" s="233">
        <v>42949</v>
      </c>
      <c r="Y40" s="21" t="s">
        <v>226</v>
      </c>
      <c r="Z40" s="21" t="s">
        <v>4684</v>
      </c>
      <c r="AA40" s="1383" t="s">
        <v>12038</v>
      </c>
      <c r="AB40" s="233">
        <v>43556</v>
      </c>
      <c r="AC40" s="339" t="s">
        <v>6848</v>
      </c>
      <c r="AD40" s="339" t="s">
        <v>4684</v>
      </c>
      <c r="AE40" s="2102" t="s">
        <v>14259</v>
      </c>
      <c r="AF40" s="2102">
        <v>45771</v>
      </c>
      <c r="AG40" s="2110" t="s">
        <v>14283</v>
      </c>
      <c r="AH40" s="2102" t="s">
        <v>4684</v>
      </c>
      <c r="AK40" s="339"/>
      <c r="AL40" s="339"/>
      <c r="AO40" s="339"/>
      <c r="AP40" s="339"/>
      <c r="AS40" s="339"/>
      <c r="AT40" s="339"/>
      <c r="AW40" s="339"/>
      <c r="AX40" s="339"/>
      <c r="BA40" s="339"/>
      <c r="BB40" s="339"/>
    </row>
    <row r="41" spans="2:66" s="127" customFormat="1" ht="72.5" x14ac:dyDescent="0.35">
      <c r="B41" s="127" t="str">
        <f>'INF GERAIS'!B41&amp;IFERROR(IF(INDEX(APOIO!$A$5:$A$50,MATCH('INF GERAIS'!N41,APOIO!$B$5:$B$50,0))="NÃO",APOIO!$A$2&amp;"NÃO VÁLIDO",""),"")</f>
        <v>2014.0033
NÃO VÁLIDO</v>
      </c>
      <c r="C41" s="127" t="str">
        <f>'INF GERAIS'!C41</f>
        <v>SERTÃO DO ARARIPE</v>
      </c>
      <c r="D41" s="127" t="str">
        <f>'INF GERAIS'!D41</f>
        <v>ARARIPINA</v>
      </c>
      <c r="E41" s="127" t="str">
        <f>'INF GERAIS'!E41</f>
        <v>CONSTRUÇÃO DO GALPÃO PARA TRIAGEM DE RESÍDUOS SÓLIDOS DOMICILIARES</v>
      </c>
      <c r="F41" s="127" t="str">
        <f>'INF GERAIS'!G41</f>
        <v>NORMAL</v>
      </c>
      <c r="G41" s="127" t="s">
        <v>4703</v>
      </c>
      <c r="H41" s="10">
        <v>42415</v>
      </c>
      <c r="I41" s="127" t="s">
        <v>224</v>
      </c>
      <c r="J41" s="127" t="s">
        <v>4682</v>
      </c>
      <c r="K41" s="10" t="s">
        <v>5716</v>
      </c>
      <c r="L41" s="10">
        <v>42416</v>
      </c>
      <c r="M41" s="127" t="s">
        <v>228</v>
      </c>
      <c r="N41" s="10" t="s">
        <v>4702</v>
      </c>
      <c r="O41"/>
      <c r="AC41" s="339"/>
      <c r="AD41" s="339"/>
      <c r="AG41" s="339"/>
      <c r="AH41" s="339"/>
      <c r="AK41" s="339"/>
      <c r="AL41" s="339"/>
      <c r="AO41" s="339"/>
      <c r="AP41" s="339"/>
      <c r="AS41" s="339"/>
      <c r="AT41" s="339"/>
      <c r="AW41" s="339"/>
      <c r="AX41" s="339"/>
      <c r="BA41" s="339"/>
      <c r="BB41" s="339"/>
    </row>
    <row r="42" spans="2:66" ht="72.5" x14ac:dyDescent="0.35">
      <c r="B42" s="21" t="str">
        <f>'INF GERAIS'!B42&amp;IFERROR(IF(INDEX(APOIO!$A$5:$A$50,MATCH('INF GERAIS'!N42,APOIO!$B$5:$B$50,0))="NÃO",APOIO!$A$2&amp;"NÃO VÁLIDO",""),"")</f>
        <v>2014.0034</v>
      </c>
      <c r="C42" s="21" t="str">
        <f>'INF GERAIS'!C42</f>
        <v>SERTÃO DO MOXOTÓ</v>
      </c>
      <c r="D42" s="21" t="str">
        <f>'INF GERAIS'!D42</f>
        <v>ARCOVERDE</v>
      </c>
      <c r="E42" s="21" t="str">
        <f>'INF GERAIS'!E42</f>
        <v>CONSTRUÇÃO DA PRAÇA DA COHAB II</v>
      </c>
      <c r="F42" s="21" t="str">
        <f>'INF GERAIS'!G42</f>
        <v>NORMAL</v>
      </c>
      <c r="G42" s="127" t="s">
        <v>4703</v>
      </c>
      <c r="H42" s="10">
        <v>42415</v>
      </c>
      <c r="I42" s="127" t="s">
        <v>230</v>
      </c>
      <c r="J42" s="21" t="s">
        <v>4682</v>
      </c>
      <c r="K42" s="233" t="s">
        <v>8049</v>
      </c>
      <c r="L42" s="233">
        <v>42999</v>
      </c>
      <c r="M42" s="21" t="s">
        <v>226</v>
      </c>
      <c r="N42" s="10" t="s">
        <v>4684</v>
      </c>
      <c r="O42" s="233" t="s">
        <v>11528</v>
      </c>
      <c r="P42" s="233">
        <v>43313</v>
      </c>
      <c r="Q42" s="21" t="s">
        <v>6848</v>
      </c>
      <c r="R42" s="21" t="s">
        <v>4684</v>
      </c>
      <c r="S42" s="12"/>
      <c r="T42" s="2102">
        <v>45806</v>
      </c>
      <c r="U42" s="21" t="s">
        <v>14283</v>
      </c>
      <c r="V42" s="21" t="s">
        <v>4684</v>
      </c>
      <c r="AC42" s="339"/>
      <c r="AD42" s="339"/>
      <c r="AG42" s="339"/>
      <c r="AH42" s="339"/>
      <c r="AK42" s="339"/>
      <c r="AL42" s="339"/>
      <c r="AO42" s="339"/>
      <c r="AP42" s="339"/>
      <c r="AS42" s="339"/>
      <c r="AT42" s="339"/>
      <c r="AW42" s="339"/>
      <c r="AX42" s="339"/>
      <c r="BA42" s="339"/>
      <c r="BB42" s="339"/>
    </row>
    <row r="43" spans="2:66" ht="58" x14ac:dyDescent="0.35">
      <c r="B43" s="21" t="str">
        <f>'INF GERAIS'!B43&amp;IFERROR(IF(INDEX(APOIO!$A$5:$A$50,MATCH('INF GERAIS'!N43,APOIO!$B$5:$B$50,0))="NÃO",APOIO!$A$2&amp;"NÃO VÁLIDO",""),"")</f>
        <v>2014.0035</v>
      </c>
      <c r="C43" s="21" t="str">
        <f>'INF GERAIS'!C43</f>
        <v>SERTÃO DO MOXOTÓ</v>
      </c>
      <c r="D43" s="21" t="str">
        <f>'INF GERAIS'!D43</f>
        <v>ARCOVERDE</v>
      </c>
      <c r="E43" s="21" t="str">
        <f>'INF GERAIS'!E43</f>
        <v>REFORMA DA PRAÇA PRESIDENTE KENNEDY</v>
      </c>
      <c r="F43" s="21" t="str">
        <f>'INF GERAIS'!G43</f>
        <v>NORMAL</v>
      </c>
      <c r="G43" s="89" t="s">
        <v>4703</v>
      </c>
      <c r="H43" s="10">
        <v>42415</v>
      </c>
      <c r="I43" s="89" t="s">
        <v>230</v>
      </c>
      <c r="J43" s="21" t="s">
        <v>4684</v>
      </c>
      <c r="K43" s="10" t="s">
        <v>8049</v>
      </c>
      <c r="L43" s="233">
        <v>42576</v>
      </c>
      <c r="M43" s="21" t="s">
        <v>226</v>
      </c>
      <c r="N43" s="10" t="s">
        <v>4684</v>
      </c>
      <c r="O43" s="233" t="s">
        <v>8981</v>
      </c>
      <c r="P43" s="233">
        <v>42815</v>
      </c>
      <c r="Q43" s="21" t="s">
        <v>6848</v>
      </c>
      <c r="R43" s="21" t="s">
        <v>4684</v>
      </c>
      <c r="S43" s="12"/>
      <c r="T43" s="2102">
        <v>45806</v>
      </c>
      <c r="U43" s="21" t="s">
        <v>14283</v>
      </c>
      <c r="V43" s="21" t="s">
        <v>4684</v>
      </c>
      <c r="AC43" s="339"/>
      <c r="AD43" s="339"/>
      <c r="AG43" s="339"/>
      <c r="AH43" s="339"/>
      <c r="AK43" s="339"/>
      <c r="AL43" s="339"/>
      <c r="AO43" s="339"/>
      <c r="AP43" s="339"/>
      <c r="AS43" s="339"/>
      <c r="AT43" s="339"/>
      <c r="AW43" s="339"/>
      <c r="AX43" s="339"/>
      <c r="BA43" s="339"/>
      <c r="BB43" s="339"/>
    </row>
    <row r="44" spans="2:66" ht="58" x14ac:dyDescent="0.35">
      <c r="B44" s="21" t="str">
        <f>'INF GERAIS'!B44&amp;IFERROR(IF(INDEX(APOIO!$A$5:$A$50,MATCH('INF GERAIS'!N44,APOIO!$B$5:$B$50,0))="NÃO",APOIO!$A$2&amp;"NÃO VÁLIDO",""),"")</f>
        <v>2014.0036</v>
      </c>
      <c r="C44" s="21" t="str">
        <f>'INF GERAIS'!C44</f>
        <v>SERTÃO DO MOXOTÓ</v>
      </c>
      <c r="D44" s="21" t="str">
        <f>'INF GERAIS'!D44</f>
        <v>ARCOVERDE</v>
      </c>
      <c r="E44" s="21" t="str">
        <f>'INF GERAIS'!E44</f>
        <v>REFORMA DO CANTEIRO DA AV. ANTONIO JAPIASSU</v>
      </c>
      <c r="F44" s="21" t="str">
        <f>'INF GERAIS'!G44</f>
        <v>NORMAL</v>
      </c>
      <c r="G44" s="89" t="s">
        <v>4703</v>
      </c>
      <c r="H44" s="10">
        <v>42415</v>
      </c>
      <c r="I44" s="89" t="s">
        <v>230</v>
      </c>
      <c r="J44" s="21" t="s">
        <v>4684</v>
      </c>
      <c r="K44" s="10" t="s">
        <v>8049</v>
      </c>
      <c r="L44" s="233">
        <v>42576</v>
      </c>
      <c r="M44" s="21" t="s">
        <v>6848</v>
      </c>
      <c r="N44" s="10" t="s">
        <v>4684</v>
      </c>
      <c r="O44" s="233" t="s">
        <v>13568</v>
      </c>
      <c r="P44" s="233">
        <v>44624</v>
      </c>
      <c r="Q44" s="21" t="s">
        <v>6849</v>
      </c>
      <c r="R44" s="21" t="s">
        <v>4684</v>
      </c>
      <c r="S44" s="1914" t="s">
        <v>14041</v>
      </c>
      <c r="T44" s="233">
        <v>44692</v>
      </c>
      <c r="U44" s="21" t="s">
        <v>13989</v>
      </c>
      <c r="V44" s="21" t="s">
        <v>4684</v>
      </c>
      <c r="AC44" s="339"/>
      <c r="AD44" s="339"/>
      <c r="AG44" s="339"/>
      <c r="AH44" s="339"/>
      <c r="AK44" s="339"/>
      <c r="AL44" s="339"/>
      <c r="AO44" s="339"/>
      <c r="AP44" s="339"/>
      <c r="AS44" s="339"/>
      <c r="AT44" s="339"/>
      <c r="AW44" s="339"/>
      <c r="AX44" s="339"/>
      <c r="BA44" s="339"/>
      <c r="BB44" s="339"/>
    </row>
    <row r="45" spans="2:66" ht="72.5" x14ac:dyDescent="0.35">
      <c r="B45" s="21" t="str">
        <f>'INF GERAIS'!B45&amp;IFERROR(IF(INDEX(APOIO!$A$5:$A$50,MATCH('INF GERAIS'!N45,APOIO!$B$5:$B$50,0))="NÃO",APOIO!$A$2&amp;"NÃO VÁLIDO",""),"")</f>
        <v>2014.0037</v>
      </c>
      <c r="C45" s="21" t="str">
        <f>'INF GERAIS'!C45</f>
        <v>SERTÃO DO MOXOTÓ</v>
      </c>
      <c r="D45" s="21" t="str">
        <f>'INF GERAIS'!D45</f>
        <v>ARCOVERDE</v>
      </c>
      <c r="E45" s="21" t="str">
        <f>'INF GERAIS'!E45</f>
        <v>REVITALIZAÇÃO DA PRAÇA REDONDA</v>
      </c>
      <c r="F45" s="21" t="str">
        <f>'INF GERAIS'!G45</f>
        <v>NORMAL</v>
      </c>
      <c r="G45" s="89" t="s">
        <v>4703</v>
      </c>
      <c r="H45" s="10">
        <v>42415</v>
      </c>
      <c r="I45" s="89" t="s">
        <v>6848</v>
      </c>
      <c r="J45" s="21" t="s">
        <v>4684</v>
      </c>
      <c r="K45" s="10" t="s">
        <v>6340</v>
      </c>
      <c r="L45" s="233">
        <v>42444</v>
      </c>
      <c r="M45" s="21" t="s">
        <v>230</v>
      </c>
      <c r="N45" s="10" t="s">
        <v>4684</v>
      </c>
      <c r="O45" s="318" t="s">
        <v>6404</v>
      </c>
      <c r="P45" s="233">
        <v>42451</v>
      </c>
      <c r="Q45" s="21" t="s">
        <v>230</v>
      </c>
      <c r="R45" s="21" t="s">
        <v>4684</v>
      </c>
      <c r="S45" s="21" t="s">
        <v>7927</v>
      </c>
      <c r="T45" s="233">
        <v>42563</v>
      </c>
      <c r="U45" s="21" t="s">
        <v>6848</v>
      </c>
      <c r="V45" s="21" t="s">
        <v>4684</v>
      </c>
      <c r="W45" s="1862" t="s">
        <v>13569</v>
      </c>
      <c r="X45" s="233">
        <v>44624</v>
      </c>
      <c r="Y45" s="21" t="s">
        <v>6849</v>
      </c>
      <c r="Z45" s="21" t="s">
        <v>4684</v>
      </c>
      <c r="AA45" s="1914" t="s">
        <v>14041</v>
      </c>
      <c r="AB45" s="233">
        <v>44692</v>
      </c>
      <c r="AC45" s="339" t="s">
        <v>13989</v>
      </c>
      <c r="AD45" s="339" t="s">
        <v>4684</v>
      </c>
      <c r="AG45" s="339"/>
      <c r="AH45" s="339"/>
      <c r="AK45" s="339"/>
      <c r="AL45" s="339"/>
      <c r="AO45" s="339"/>
      <c r="AP45" s="339"/>
      <c r="AS45" s="339"/>
      <c r="AT45" s="339"/>
      <c r="AW45" s="339"/>
      <c r="AX45" s="339"/>
      <c r="BA45" s="339"/>
      <c r="BB45" s="339"/>
    </row>
    <row r="46" spans="2:66" ht="188.5" x14ac:dyDescent="0.35">
      <c r="B46" s="21" t="str">
        <f>'INF GERAIS'!B46&amp;IFERROR(IF(INDEX(APOIO!$A$5:$A$50,MATCH('INF GERAIS'!N46,APOIO!$B$5:$B$50,0))="NÃO",APOIO!$A$2&amp;"NÃO VÁLIDO",""),"")</f>
        <v>2014.0038</v>
      </c>
      <c r="C46" s="21" t="str">
        <f>'INF GERAIS'!C46</f>
        <v>AGRESTE CENTRAL</v>
      </c>
      <c r="D46" s="21" t="str">
        <f>'INF GERAIS'!D46</f>
        <v>BARRA DE GUABIRABA</v>
      </c>
      <c r="E46" s="21" t="str">
        <f>'INF GERAIS'!E46</f>
        <v>REFORMA E AMPLIAÇÃO DA UNIDADE MISTA PAULO VIANA DE QUEIROZ NO MUNICÍPIO DE BARRA DE GUABIRABA - PE</v>
      </c>
      <c r="F46" s="21" t="str">
        <f>'INF GERAIS'!G46</f>
        <v>NORMAL</v>
      </c>
      <c r="G46" s="89" t="s">
        <v>4703</v>
      </c>
      <c r="H46" s="10">
        <v>42415</v>
      </c>
      <c r="I46" s="89" t="s">
        <v>230</v>
      </c>
      <c r="J46" s="21" t="s">
        <v>4682</v>
      </c>
      <c r="K46" s="10" t="s">
        <v>6886</v>
      </c>
      <c r="L46" s="233">
        <v>42450</v>
      </c>
      <c r="M46" s="21" t="s">
        <v>224</v>
      </c>
      <c r="N46" s="10" t="s">
        <v>4682</v>
      </c>
      <c r="O46" s="233" t="s">
        <v>6885</v>
      </c>
      <c r="P46" s="233">
        <v>42450</v>
      </c>
      <c r="Q46" s="21" t="s">
        <v>224</v>
      </c>
      <c r="R46" s="21" t="s">
        <v>4682</v>
      </c>
      <c r="S46" s="178" t="s">
        <v>6987</v>
      </c>
      <c r="T46" s="253">
        <v>42478</v>
      </c>
      <c r="U46" s="21" t="s">
        <v>224</v>
      </c>
      <c r="V46" s="21" t="s">
        <v>4682</v>
      </c>
      <c r="W46" s="1122" t="s">
        <v>11142</v>
      </c>
      <c r="X46" s="233">
        <v>43242</v>
      </c>
      <c r="Y46" s="21" t="s">
        <v>224</v>
      </c>
      <c r="Z46" s="21" t="s">
        <v>4682</v>
      </c>
      <c r="AA46" s="646" t="s">
        <v>11139</v>
      </c>
      <c r="AB46" s="233">
        <v>43244</v>
      </c>
      <c r="AC46" s="339" t="s">
        <v>224</v>
      </c>
      <c r="AD46" s="339" t="s">
        <v>4682</v>
      </c>
      <c r="AE46" s="233" t="s">
        <v>11569</v>
      </c>
      <c r="AF46" s="233">
        <v>43332</v>
      </c>
      <c r="AG46" s="339" t="s">
        <v>224</v>
      </c>
      <c r="AH46" s="339" t="s">
        <v>4682</v>
      </c>
      <c r="AI46" s="1222" t="s">
        <v>11570</v>
      </c>
      <c r="AJ46" s="233">
        <v>43334</v>
      </c>
      <c r="AK46" s="339" t="s">
        <v>224</v>
      </c>
      <c r="AL46" s="339" t="s">
        <v>4682</v>
      </c>
      <c r="AM46" s="1287" t="s">
        <v>11748</v>
      </c>
      <c r="AN46" s="233">
        <v>43425</v>
      </c>
      <c r="AO46" s="339" t="s">
        <v>4705</v>
      </c>
      <c r="AP46" s="339" t="s">
        <v>4682</v>
      </c>
      <c r="AQ46" s="1867" t="s">
        <v>13577</v>
      </c>
      <c r="AR46" s="233">
        <v>44615</v>
      </c>
      <c r="AS46" s="339" t="s">
        <v>224</v>
      </c>
      <c r="AT46" s="339" t="s">
        <v>4682</v>
      </c>
      <c r="AU46" s="1879" t="s">
        <v>13614</v>
      </c>
      <c r="AV46" s="233">
        <v>44662</v>
      </c>
      <c r="AW46" s="339" t="s">
        <v>223</v>
      </c>
      <c r="AX46" s="339" t="s">
        <v>4684</v>
      </c>
      <c r="AY46" s="1906" t="s">
        <v>13661</v>
      </c>
      <c r="AZ46" s="233">
        <v>44678</v>
      </c>
      <c r="BA46" s="339" t="s">
        <v>4705</v>
      </c>
      <c r="BB46" s="339" t="s">
        <v>4684</v>
      </c>
      <c r="BC46" s="1916" t="s">
        <v>13680</v>
      </c>
      <c r="BD46" s="233">
        <v>44694</v>
      </c>
      <c r="BE46" s="21" t="s">
        <v>6848</v>
      </c>
      <c r="BF46" s="21" t="s">
        <v>4684</v>
      </c>
      <c r="BG46" s="21" t="s">
        <v>13973</v>
      </c>
      <c r="BH46" s="2020">
        <v>45356</v>
      </c>
      <c r="BI46" s="21" t="s">
        <v>6848</v>
      </c>
      <c r="BJ46" s="21" t="s">
        <v>4684</v>
      </c>
      <c r="BK46" s="21" t="s">
        <v>14015</v>
      </c>
      <c r="BL46" s="2036">
        <v>45434</v>
      </c>
      <c r="BM46" s="21" t="s">
        <v>6848</v>
      </c>
      <c r="BN46" s="21" t="s">
        <v>4684</v>
      </c>
    </row>
    <row r="47" spans="2:66" ht="159.5" x14ac:dyDescent="0.35">
      <c r="B47" s="21" t="str">
        <f>'INF GERAIS'!B47&amp;IFERROR(IF(INDEX(APOIO!$A$5:$A$50,MATCH('INF GERAIS'!N47,APOIO!$B$5:$B$50,0))="NÃO",APOIO!$A$2&amp;"NÃO VÁLIDO",""),"")</f>
        <v>2014.0039</v>
      </c>
      <c r="C47" s="21" t="str">
        <f>'INF GERAIS'!C47</f>
        <v>AGRESTE CENTRAL</v>
      </c>
      <c r="D47" s="21" t="str">
        <f>'INF GERAIS'!D47</f>
        <v>BARRA DE GUABIRABA</v>
      </c>
      <c r="E47" s="21" t="str">
        <f>'INF GERAIS'!E47</f>
        <v>PAVIMENTAÇÃO DE RUAS NA SEDE DO MUNICÍPIO DE BARRA DE GUABIRABA-PE: AV. JUCELINO KUBSTCHEK, COMPLEMENTO DA RUA N. S. DAS DORES, RUA NOSSA SENHORA APARECIDA, RUA DA CADEIA, RUA SEVERINO SABINO DA SILVA, RUA SEVERINO MIGUEL, RUA 01 - MURO DE ARRIMO</v>
      </c>
      <c r="F47" s="21" t="str">
        <f>'INF GERAIS'!G47</f>
        <v>NORMAL</v>
      </c>
      <c r="G47" s="89" t="s">
        <v>4703</v>
      </c>
      <c r="H47" s="10">
        <v>42415</v>
      </c>
      <c r="I47" s="89" t="s">
        <v>230</v>
      </c>
      <c r="J47" s="21" t="s">
        <v>4682</v>
      </c>
      <c r="K47" s="10" t="s">
        <v>6889</v>
      </c>
      <c r="L47" s="233">
        <v>42473</v>
      </c>
      <c r="M47" s="21" t="s">
        <v>230</v>
      </c>
      <c r="N47" s="10" t="s">
        <v>4682</v>
      </c>
      <c r="O47" s="1122" t="s">
        <v>11141</v>
      </c>
      <c r="P47" s="233">
        <v>43242</v>
      </c>
      <c r="Q47" s="21" t="s">
        <v>224</v>
      </c>
      <c r="R47" s="21" t="s">
        <v>4682</v>
      </c>
      <c r="S47" s="646" t="s">
        <v>11140</v>
      </c>
      <c r="T47" s="233">
        <v>43244</v>
      </c>
      <c r="U47" s="21" t="s">
        <v>224</v>
      </c>
      <c r="V47" s="21" t="s">
        <v>4682</v>
      </c>
      <c r="W47" s="21" t="s">
        <v>11178</v>
      </c>
      <c r="X47" s="233">
        <v>43256</v>
      </c>
      <c r="Y47" s="21" t="s">
        <v>4705</v>
      </c>
      <c r="Z47" s="21" t="s">
        <v>4682</v>
      </c>
      <c r="AA47" s="21" t="s">
        <v>11295</v>
      </c>
      <c r="AB47" s="233">
        <v>43266</v>
      </c>
      <c r="AC47" s="339" t="s">
        <v>230</v>
      </c>
      <c r="AD47" s="339" t="s">
        <v>4682</v>
      </c>
      <c r="AE47" s="21" t="s">
        <v>11581</v>
      </c>
      <c r="AF47" s="233">
        <v>43336</v>
      </c>
      <c r="AG47" s="339" t="s">
        <v>226</v>
      </c>
      <c r="AH47" s="339" t="s">
        <v>4684</v>
      </c>
      <c r="AI47" s="1867" t="s">
        <v>13576</v>
      </c>
      <c r="AJ47" s="233">
        <v>44615</v>
      </c>
      <c r="AK47" s="339" t="s">
        <v>226</v>
      </c>
      <c r="AL47" s="1916" t="s">
        <v>4684</v>
      </c>
      <c r="AM47" s="1916" t="s">
        <v>13680</v>
      </c>
      <c r="AN47" s="233">
        <v>44694</v>
      </c>
      <c r="AO47" s="339" t="s">
        <v>226</v>
      </c>
      <c r="AP47" s="339" t="s">
        <v>4684</v>
      </c>
      <c r="AQ47" s="21" t="s">
        <v>13750</v>
      </c>
      <c r="AR47" s="233">
        <v>44894</v>
      </c>
      <c r="AS47" s="339" t="s">
        <v>6848</v>
      </c>
      <c r="AT47" s="339" t="s">
        <v>4684</v>
      </c>
      <c r="AW47" s="339"/>
      <c r="AX47" s="339"/>
      <c r="BA47" s="339"/>
      <c r="BB47" s="339"/>
    </row>
    <row r="48" spans="2:66" ht="72.5" x14ac:dyDescent="0.35">
      <c r="B48" s="21" t="str">
        <f>'INF GERAIS'!B48&amp;IFERROR(IF(INDEX(APOIO!$A$5:$A$50,MATCH('INF GERAIS'!N48,APOIO!$B$5:$B$50,0))="NÃO",APOIO!$A$2&amp;"NÃO VÁLIDO",""),"")</f>
        <v>2014.0040</v>
      </c>
      <c r="C48" s="21" t="str">
        <f>'INF GERAIS'!C48</f>
        <v>MATA SUL</v>
      </c>
      <c r="D48" s="21" t="str">
        <f>'INF GERAIS'!D48</f>
        <v>BARREIROS</v>
      </c>
      <c r="E48" s="21" t="str">
        <f>'INF GERAIS'!E48</f>
        <v>PAVIMENTAÇÃO EM PARALELEPIPEDO EM DIVERSAS RUAS DO MUNICIPIO( 31 RUAS)</v>
      </c>
      <c r="F48" s="21" t="str">
        <f>'INF GERAIS'!G48</f>
        <v>NORMAL</v>
      </c>
      <c r="G48" s="89" t="s">
        <v>4703</v>
      </c>
      <c r="H48" s="10">
        <v>42415</v>
      </c>
      <c r="I48" s="89" t="s">
        <v>230</v>
      </c>
      <c r="J48" s="21" t="s">
        <v>4682</v>
      </c>
      <c r="K48" s="233" t="s">
        <v>8561</v>
      </c>
      <c r="L48" s="233">
        <v>42662</v>
      </c>
      <c r="M48" s="21" t="s">
        <v>224</v>
      </c>
      <c r="N48" s="10" t="s">
        <v>4682</v>
      </c>
      <c r="O48" s="233" t="s">
        <v>8623</v>
      </c>
      <c r="P48" s="233">
        <v>42683</v>
      </c>
      <c r="Q48" s="21" t="s">
        <v>4705</v>
      </c>
      <c r="R48" s="21" t="s">
        <v>4682</v>
      </c>
      <c r="S48" s="21" t="s">
        <v>8708</v>
      </c>
      <c r="T48" s="233">
        <v>42719</v>
      </c>
      <c r="U48" s="21" t="s">
        <v>224</v>
      </c>
      <c r="V48" s="21" t="s">
        <v>4682</v>
      </c>
      <c r="W48" s="21" t="s">
        <v>8819</v>
      </c>
      <c r="X48" s="233">
        <v>42752</v>
      </c>
      <c r="Y48" s="21" t="s">
        <v>4705</v>
      </c>
      <c r="Z48" s="21" t="s">
        <v>4684</v>
      </c>
      <c r="AA48" s="661" t="s">
        <v>8901</v>
      </c>
      <c r="AB48" s="233">
        <v>42776</v>
      </c>
      <c r="AC48" s="339" t="s">
        <v>230</v>
      </c>
      <c r="AD48" s="339" t="s">
        <v>4684</v>
      </c>
      <c r="AE48" s="21" t="s">
        <v>10182</v>
      </c>
      <c r="AF48" s="233">
        <v>43073</v>
      </c>
      <c r="AG48" s="339" t="s">
        <v>226</v>
      </c>
      <c r="AH48" s="339" t="s">
        <v>4684</v>
      </c>
      <c r="AI48" s="21" t="s">
        <v>12534</v>
      </c>
      <c r="AJ48" s="233">
        <v>43721</v>
      </c>
      <c r="AK48" s="339" t="s">
        <v>6848</v>
      </c>
      <c r="AL48" s="339" t="s">
        <v>4684</v>
      </c>
      <c r="AM48" s="12"/>
      <c r="AN48" s="2102">
        <v>45806</v>
      </c>
      <c r="AO48" s="339" t="s">
        <v>14283</v>
      </c>
      <c r="AP48" s="339" t="s">
        <v>4684</v>
      </c>
      <c r="AS48" s="339"/>
      <c r="AT48" s="339"/>
      <c r="AW48" s="339"/>
      <c r="AX48" s="339"/>
      <c r="BA48" s="339"/>
      <c r="BB48" s="339"/>
    </row>
    <row r="49" spans="2:58" ht="58" x14ac:dyDescent="0.35">
      <c r="B49" s="21" t="str">
        <f>'INF GERAIS'!B49&amp;IFERROR(IF(INDEX(APOIO!$A$5:$A$50,MATCH('INF GERAIS'!N49,APOIO!$B$5:$B$50,0))="NÃO",APOIO!$A$2&amp;"NÃO VÁLIDO",""),"")</f>
        <v>2014.0041</v>
      </c>
      <c r="C49" s="21" t="str">
        <f>'INF GERAIS'!C49</f>
        <v>MATA SUL</v>
      </c>
      <c r="D49" s="21" t="str">
        <f>'INF GERAIS'!D49</f>
        <v>BARREIROS</v>
      </c>
      <c r="E49" s="21" t="str">
        <f>'INF GERAIS'!E49</f>
        <v>CAPEAMENTO ASFALTICO DAS RUAS DO MUNICIPIO</v>
      </c>
      <c r="F49" s="21" t="str">
        <f>'INF GERAIS'!G49</f>
        <v>NORMAL</v>
      </c>
      <c r="G49" s="89" t="s">
        <v>4703</v>
      </c>
      <c r="H49" s="10">
        <v>42415</v>
      </c>
      <c r="I49" s="89" t="s">
        <v>230</v>
      </c>
      <c r="J49" s="21" t="s">
        <v>4682</v>
      </c>
      <c r="K49" s="120" t="s">
        <v>10182</v>
      </c>
      <c r="L49" s="233">
        <v>43307</v>
      </c>
      <c r="M49" s="21" t="s">
        <v>226</v>
      </c>
      <c r="N49" s="10" t="s">
        <v>4684</v>
      </c>
      <c r="O49" s="1548" t="s">
        <v>12533</v>
      </c>
      <c r="P49" s="233">
        <v>43721</v>
      </c>
      <c r="Q49" s="21" t="s">
        <v>6848</v>
      </c>
      <c r="R49" s="21" t="s">
        <v>4684</v>
      </c>
      <c r="S49" s="12"/>
      <c r="T49" s="2102">
        <v>45806</v>
      </c>
      <c r="U49" s="21" t="s">
        <v>14283</v>
      </c>
      <c r="V49" s="21" t="s">
        <v>4684</v>
      </c>
      <c r="AC49" s="339"/>
      <c r="AD49" s="339"/>
      <c r="AG49" s="339"/>
      <c r="AH49" s="339"/>
      <c r="AK49" s="339"/>
      <c r="AL49" s="339"/>
      <c r="AO49" s="339"/>
      <c r="AP49" s="339"/>
      <c r="AS49" s="339"/>
      <c r="AT49" s="339"/>
      <c r="AW49" s="339"/>
      <c r="AX49" s="339"/>
      <c r="BA49" s="339"/>
      <c r="BB49" s="339"/>
    </row>
    <row r="50" spans="2:58" ht="58" x14ac:dyDescent="0.35">
      <c r="B50" s="21" t="str">
        <f>'INF GERAIS'!B50&amp;IFERROR(IF(INDEX(APOIO!$A$5:$A$50,MATCH('INF GERAIS'!N50,APOIO!$B$5:$B$50,0))="NÃO",APOIO!$A$2&amp;"NÃO VÁLIDO",""),"")</f>
        <v>2014.0042</v>
      </c>
      <c r="C50" s="21" t="str">
        <f>'INF GERAIS'!C50</f>
        <v>MATA SUL</v>
      </c>
      <c r="D50" s="21" t="str">
        <f>'INF GERAIS'!D50</f>
        <v>BELÉM DE MARIA</v>
      </c>
      <c r="E50" s="21" t="str">
        <f>'INF GERAIS'!E50</f>
        <v>PAVIMENTAÇÃO EM PARALELEPÍPEDOS GRANITICOS DO ACESSO A BATATEIRA</v>
      </c>
      <c r="F50" s="21" t="str">
        <f>'INF GERAIS'!G50</f>
        <v>NORMAL</v>
      </c>
      <c r="G50" s="89" t="s">
        <v>4703</v>
      </c>
      <c r="H50" s="10">
        <v>42415</v>
      </c>
      <c r="I50" s="89" t="s">
        <v>230</v>
      </c>
      <c r="J50" s="21" t="s">
        <v>4682</v>
      </c>
      <c r="K50" s="10" t="s">
        <v>10356</v>
      </c>
      <c r="L50" s="233">
        <v>43119</v>
      </c>
      <c r="M50" s="21" t="s">
        <v>4705</v>
      </c>
      <c r="N50" s="10" t="s">
        <v>4682</v>
      </c>
      <c r="O50" s="233" t="s">
        <v>10990</v>
      </c>
      <c r="P50" s="233">
        <v>43206</v>
      </c>
      <c r="Q50" s="21" t="s">
        <v>230</v>
      </c>
      <c r="R50" s="21" t="s">
        <v>4682</v>
      </c>
      <c r="S50" s="21" t="s">
        <v>11388</v>
      </c>
      <c r="T50" s="233">
        <v>43298</v>
      </c>
      <c r="U50" s="21" t="s">
        <v>6848</v>
      </c>
      <c r="V50" s="21" t="s">
        <v>4684</v>
      </c>
      <c r="W50" s="12"/>
      <c r="X50" s="2102">
        <v>45806</v>
      </c>
      <c r="Y50" s="21" t="s">
        <v>14283</v>
      </c>
      <c r="Z50" s="21" t="s">
        <v>4684</v>
      </c>
      <c r="AC50" s="339"/>
      <c r="AD50" s="339"/>
      <c r="AG50" s="339"/>
      <c r="AH50" s="339"/>
      <c r="AK50" s="339"/>
      <c r="AL50" s="339"/>
      <c r="AO50" s="339"/>
      <c r="AP50" s="339"/>
      <c r="AS50" s="339"/>
      <c r="AT50" s="339"/>
      <c r="AW50" s="339"/>
      <c r="AX50" s="339"/>
      <c r="BA50" s="339"/>
      <c r="BB50" s="339"/>
    </row>
    <row r="51" spans="2:58" ht="58" x14ac:dyDescent="0.35">
      <c r="B51" s="21" t="str">
        <f>'INF GERAIS'!B51&amp;IFERROR(IF(INDEX(APOIO!$A$5:$A$50,MATCH('INF GERAIS'!N51,APOIO!$B$5:$B$50,0))="NÃO",APOIO!$A$2&amp;"NÃO VÁLIDO",""),"")</f>
        <v>2014.0043</v>
      </c>
      <c r="C51" s="21" t="str">
        <f>'INF GERAIS'!C51</f>
        <v>MATA SUL</v>
      </c>
      <c r="D51" s="21" t="str">
        <f>'INF GERAIS'!D51</f>
        <v>BELÉM DE MARIA</v>
      </c>
      <c r="E51" s="21" t="str">
        <f>'INF GERAIS'!E51</f>
        <v>REFORMA DO MURO E AMPLIAÇÃO  DO CEMITÉRIO DO DISTRITO DE BATATEIRA</v>
      </c>
      <c r="F51" s="21" t="str">
        <f>'INF GERAIS'!G51</f>
        <v>NORMAL</v>
      </c>
      <c r="G51" s="89" t="s">
        <v>4703</v>
      </c>
      <c r="H51" s="10">
        <v>42415</v>
      </c>
      <c r="I51" s="89" t="s">
        <v>230</v>
      </c>
      <c r="J51" s="21" t="s">
        <v>4682</v>
      </c>
      <c r="K51" s="10" t="s">
        <v>9917</v>
      </c>
      <c r="L51" s="233">
        <v>42972</v>
      </c>
      <c r="M51" s="21" t="s">
        <v>224</v>
      </c>
      <c r="N51" s="10" t="s">
        <v>4682</v>
      </c>
      <c r="O51" s="233" t="s">
        <v>10017</v>
      </c>
      <c r="P51" s="233">
        <v>43006</v>
      </c>
      <c r="Q51" s="21" t="s">
        <v>4705</v>
      </c>
      <c r="R51" s="21" t="s">
        <v>4682</v>
      </c>
      <c r="S51" s="21" t="s">
        <v>10332</v>
      </c>
      <c r="T51" s="233">
        <v>43112</v>
      </c>
      <c r="U51" s="21" t="s">
        <v>230</v>
      </c>
      <c r="V51" s="21" t="s">
        <v>4682</v>
      </c>
      <c r="W51" s="21" t="s">
        <v>11389</v>
      </c>
      <c r="X51" s="233">
        <v>43298</v>
      </c>
      <c r="Y51" s="21" t="s">
        <v>6848</v>
      </c>
      <c r="Z51" s="21" t="s">
        <v>4684</v>
      </c>
      <c r="AA51" s="12"/>
      <c r="AB51" s="2102">
        <v>45806</v>
      </c>
      <c r="AC51" s="339" t="s">
        <v>14283</v>
      </c>
      <c r="AD51" s="339" t="s">
        <v>4684</v>
      </c>
      <c r="AG51" s="339"/>
      <c r="AH51" s="339"/>
      <c r="AK51" s="339"/>
      <c r="AL51" s="339"/>
      <c r="AO51" s="339"/>
      <c r="AP51" s="339"/>
      <c r="AS51" s="339"/>
      <c r="AT51" s="339"/>
      <c r="AW51" s="339"/>
      <c r="AX51" s="339"/>
      <c r="BA51" s="339"/>
      <c r="BB51" s="339"/>
    </row>
    <row r="52" spans="2:58" ht="58" x14ac:dyDescent="0.35">
      <c r="B52" s="21" t="str">
        <f>'INF GERAIS'!B52&amp;IFERROR(IF(INDEX(APOIO!$A$5:$A$50,MATCH('INF GERAIS'!N52,APOIO!$B$5:$B$50,0))="NÃO",APOIO!$A$2&amp;"NÃO VÁLIDO",""),"")</f>
        <v>2014.0044</v>
      </c>
      <c r="C52" s="21" t="str">
        <f>'INF GERAIS'!C52</f>
        <v>MATA SUL</v>
      </c>
      <c r="D52" s="21" t="str">
        <f>'INF GERAIS'!D52</f>
        <v>BELÉM DE MARIA</v>
      </c>
      <c r="E52" s="21" t="str">
        <f>'INF GERAIS'!E52</f>
        <v>REFORMA E AMPLIAÇÃO DO MURO DO CEMITÉRIO NA SEDE DO MUNICÍPIO</v>
      </c>
      <c r="F52" s="21" t="str">
        <f>'INF GERAIS'!G52</f>
        <v>NORMAL</v>
      </c>
      <c r="G52" s="89" t="s">
        <v>4703</v>
      </c>
      <c r="H52" s="10">
        <v>42415</v>
      </c>
      <c r="I52" s="89" t="s">
        <v>230</v>
      </c>
      <c r="J52" s="21" t="s">
        <v>4682</v>
      </c>
      <c r="K52" s="10" t="s">
        <v>10987</v>
      </c>
      <c r="L52" s="233">
        <v>43206</v>
      </c>
      <c r="M52" s="21" t="s">
        <v>226</v>
      </c>
      <c r="N52" s="10" t="s">
        <v>4684</v>
      </c>
      <c r="O52" s="1178" t="s">
        <v>11390</v>
      </c>
      <c r="P52" s="233">
        <v>43298</v>
      </c>
      <c r="Q52" s="21" t="s">
        <v>6848</v>
      </c>
      <c r="R52" s="21" t="s">
        <v>4684</v>
      </c>
      <c r="S52" s="12"/>
      <c r="T52" s="2102">
        <v>45806</v>
      </c>
      <c r="U52" s="21" t="s">
        <v>14283</v>
      </c>
      <c r="V52" s="21" t="s">
        <v>4684</v>
      </c>
      <c r="AC52" s="339"/>
      <c r="AD52" s="339"/>
      <c r="AG52" s="339"/>
      <c r="AH52" s="339"/>
      <c r="AK52" s="339"/>
      <c r="AL52" s="339"/>
      <c r="AO52" s="339"/>
      <c r="AP52" s="339"/>
      <c r="AS52" s="339"/>
      <c r="AT52" s="339"/>
      <c r="AW52" s="339"/>
      <c r="AX52" s="339"/>
      <c r="BA52" s="339"/>
      <c r="BB52" s="339"/>
    </row>
    <row r="53" spans="2:58" ht="101.5" x14ac:dyDescent="0.35">
      <c r="B53" s="21" t="str">
        <f>'INF GERAIS'!B53&amp;IFERROR(IF(INDEX(APOIO!$A$5:$A$50,MATCH('INF GERAIS'!N53,APOIO!$B$5:$B$50,0))="NÃO",APOIO!$A$2&amp;"NÃO VÁLIDO",""),"")</f>
        <v>2014.0045</v>
      </c>
      <c r="C53" s="21" t="str">
        <f>'INF GERAIS'!C53</f>
        <v>SERTÃO DE ITAPARICA</v>
      </c>
      <c r="D53" s="21" t="str">
        <f>'INF GERAIS'!D53</f>
        <v>BELÉM DE SÃO FRANCISCO</v>
      </c>
      <c r="E53" s="21" t="str">
        <f>'INF GERAIS'!E53</f>
        <v>PAVIMENTAÇÃO EM PEDRAS GRANÍTICAS DE DIVERSAS RUAS NA SEDE DO MUNICÍPIO E NO POVOADO DE CACHAUÍ DE BAIXO (ZONA RURAL) (11 RUAS)</v>
      </c>
      <c r="F53" s="21" t="str">
        <f>'INF GERAIS'!G53</f>
        <v>NORMAL</v>
      </c>
      <c r="G53" s="89" t="s">
        <v>4703</v>
      </c>
      <c r="H53" s="10">
        <v>42415</v>
      </c>
      <c r="I53" s="89" t="s">
        <v>230</v>
      </c>
      <c r="J53" s="21" t="s">
        <v>4682</v>
      </c>
      <c r="K53" s="319" t="s">
        <v>5789</v>
      </c>
      <c r="L53" s="10">
        <v>42418</v>
      </c>
      <c r="M53" s="21" t="s">
        <v>224</v>
      </c>
      <c r="N53" s="10" t="s">
        <v>4682</v>
      </c>
      <c r="O53" s="319" t="s">
        <v>5873</v>
      </c>
      <c r="P53" s="233">
        <v>42419</v>
      </c>
      <c r="Q53" s="21" t="s">
        <v>224</v>
      </c>
      <c r="R53" s="21" t="s">
        <v>4682</v>
      </c>
      <c r="S53" s="351" t="s">
        <v>7357</v>
      </c>
      <c r="T53" s="233">
        <v>42521</v>
      </c>
      <c r="U53" s="21" t="s">
        <v>4705</v>
      </c>
      <c r="V53" s="21" t="s">
        <v>4682</v>
      </c>
      <c r="W53" s="352" t="s">
        <v>7359</v>
      </c>
      <c r="X53" s="233">
        <v>42522</v>
      </c>
      <c r="Y53" s="21" t="s">
        <v>230</v>
      </c>
      <c r="Z53" s="21" t="s">
        <v>4682</v>
      </c>
      <c r="AA53" s="375" t="s">
        <v>7476</v>
      </c>
      <c r="AB53" s="233">
        <v>42534</v>
      </c>
      <c r="AC53" s="339" t="s">
        <v>230</v>
      </c>
      <c r="AD53" s="339" t="s">
        <v>4682</v>
      </c>
      <c r="AE53" s="774" t="s">
        <v>9657</v>
      </c>
      <c r="AF53" s="233">
        <v>42930</v>
      </c>
      <c r="AG53" s="339" t="s">
        <v>224</v>
      </c>
      <c r="AH53" s="339" t="s">
        <v>4682</v>
      </c>
      <c r="AI53" s="21" t="s">
        <v>9803</v>
      </c>
      <c r="AJ53" s="233">
        <v>42958</v>
      </c>
      <c r="AK53" s="339" t="s">
        <v>4705</v>
      </c>
      <c r="AL53" s="339" t="s">
        <v>4682</v>
      </c>
      <c r="AM53" s="852" t="s">
        <v>9957</v>
      </c>
      <c r="AN53" s="233">
        <v>42979</v>
      </c>
      <c r="AO53" s="339" t="s">
        <v>224</v>
      </c>
      <c r="AP53" s="339" t="s">
        <v>4682</v>
      </c>
      <c r="AQ53" s="871" t="s">
        <v>10000</v>
      </c>
      <c r="AR53" s="233">
        <v>42999</v>
      </c>
      <c r="AS53" s="339" t="s">
        <v>4705</v>
      </c>
      <c r="AT53" s="339" t="s">
        <v>4682</v>
      </c>
      <c r="AU53" s="120" t="s">
        <v>10458</v>
      </c>
      <c r="AV53" s="233">
        <v>43146</v>
      </c>
      <c r="AW53" s="991" t="s">
        <v>224</v>
      </c>
      <c r="AX53" s="991" t="s">
        <v>4682</v>
      </c>
      <c r="AY53" s="1003" t="s">
        <v>10487</v>
      </c>
      <c r="AZ53" s="233">
        <v>43157</v>
      </c>
      <c r="BA53" s="339" t="s">
        <v>4705</v>
      </c>
      <c r="BB53" s="339" t="s">
        <v>4682</v>
      </c>
      <c r="BC53" s="1017" t="s">
        <v>10563</v>
      </c>
      <c r="BD53" s="233">
        <v>43168</v>
      </c>
      <c r="BE53" s="21" t="s">
        <v>14283</v>
      </c>
      <c r="BF53" s="21" t="s">
        <v>4684</v>
      </c>
    </row>
    <row r="54" spans="2:58" ht="217.5" x14ac:dyDescent="0.35">
      <c r="B54" s="21" t="str">
        <f>'INF GERAIS'!B54&amp;IFERROR(IF(INDEX(APOIO!$A$5:$A$50,MATCH('INF GERAIS'!N54,APOIO!$B$5:$B$50,0))="NÃO",APOIO!$A$2&amp;"NÃO VÁLIDO",""),"")</f>
        <v>2014.0046</v>
      </c>
      <c r="C54" s="21" t="str">
        <f>'INF GERAIS'!C54</f>
        <v>AGRESTE CENTRAL</v>
      </c>
      <c r="D54" s="21" t="str">
        <f>'INF GERAIS'!D54</f>
        <v>BELO JARDIM</v>
      </c>
      <c r="E54" s="21" t="str">
        <f>'INF GERAIS'!E54</f>
        <v>CAPEAMENTO ASFÁLTICO DE DIVERSAS RUAS</v>
      </c>
      <c r="F54" s="21" t="str">
        <f>'INF GERAIS'!G54</f>
        <v>NORMAL</v>
      </c>
      <c r="G54" s="89" t="s">
        <v>4703</v>
      </c>
      <c r="H54" s="10">
        <v>42415</v>
      </c>
      <c r="I54" s="89" t="s">
        <v>230</v>
      </c>
      <c r="J54" s="21" t="s">
        <v>4682</v>
      </c>
      <c r="K54" s="122" t="s">
        <v>7465</v>
      </c>
      <c r="L54" s="233">
        <v>42521</v>
      </c>
      <c r="M54" s="21" t="s">
        <v>224</v>
      </c>
      <c r="N54" s="10" t="s">
        <v>4682</v>
      </c>
      <c r="O54" s="384" t="s">
        <v>7531</v>
      </c>
      <c r="P54" s="253">
        <v>42530</v>
      </c>
      <c r="Q54" s="21" t="s">
        <v>224</v>
      </c>
      <c r="R54" s="21" t="s">
        <v>4684</v>
      </c>
      <c r="S54" s="178" t="s">
        <v>10246</v>
      </c>
      <c r="T54" s="233">
        <v>42956</v>
      </c>
      <c r="U54" s="21" t="s">
        <v>4705</v>
      </c>
      <c r="V54" s="21" t="s">
        <v>4684</v>
      </c>
      <c r="W54" s="21" t="s">
        <v>10353</v>
      </c>
      <c r="X54" s="233">
        <v>43056</v>
      </c>
      <c r="Y54" s="21" t="s">
        <v>4705</v>
      </c>
      <c r="Z54" s="21" t="s">
        <v>4684</v>
      </c>
      <c r="AA54" s="21" t="s">
        <v>11115</v>
      </c>
      <c r="AB54" s="233">
        <v>43242</v>
      </c>
      <c r="AC54" s="339" t="s">
        <v>226</v>
      </c>
      <c r="AD54" s="339" t="s">
        <v>4684</v>
      </c>
      <c r="AE54" s="21" t="s">
        <v>14105</v>
      </c>
      <c r="AF54" s="2057">
        <v>45546</v>
      </c>
      <c r="AG54" s="339" t="s">
        <v>13924</v>
      </c>
      <c r="AH54" s="339" t="s">
        <v>4684</v>
      </c>
      <c r="AI54" s="21" t="s">
        <v>14174</v>
      </c>
      <c r="AJ54" s="2070">
        <v>45576</v>
      </c>
      <c r="AK54" s="339" t="s">
        <v>13924</v>
      </c>
      <c r="AL54" s="339" t="s">
        <v>4684</v>
      </c>
      <c r="AO54" s="339"/>
      <c r="AP54" s="339"/>
      <c r="AS54" s="339"/>
      <c r="AT54" s="339"/>
      <c r="AW54" s="339"/>
      <c r="AX54" s="339"/>
      <c r="BA54" s="339"/>
      <c r="BB54" s="339"/>
    </row>
    <row r="55" spans="2:58" ht="72.5" x14ac:dyDescent="0.35">
      <c r="B55" s="21" t="str">
        <f>'INF GERAIS'!B55&amp;IFERROR(IF(INDEX(APOIO!$A$5:$A$50,MATCH('INF GERAIS'!N55,APOIO!$B$5:$B$50,0))="NÃO",APOIO!$A$2&amp;"NÃO VÁLIDO",""),"")</f>
        <v>2014.0047
NÃO VÁLIDO</v>
      </c>
      <c r="C55" s="21" t="str">
        <f>'INF GERAIS'!C55</f>
        <v>AGRESTE CENTRAL</v>
      </c>
      <c r="D55" s="21" t="str">
        <f>'INF GERAIS'!D55</f>
        <v>BELO JARDIM</v>
      </c>
      <c r="E55" s="21" t="str">
        <f>'INF GERAIS'!E55</f>
        <v>APOIO A IMPLANTAÇÃO DE INFRA-ESTRUTURA URBANA NO MUNICÍPIO DE BELO JARDIM-PE - PAVIMENTAÇÃO EM TSD DE DIVERSAS RUAS NO MUNICÍPIO</v>
      </c>
      <c r="F55" s="21" t="str">
        <f>'INF GERAIS'!G55</f>
        <v>NORMAL</v>
      </c>
      <c r="G55" s="89" t="s">
        <v>4703</v>
      </c>
      <c r="H55" s="10">
        <v>42415</v>
      </c>
      <c r="I55" s="89" t="s">
        <v>227</v>
      </c>
      <c r="J55" s="21" t="s">
        <v>4702</v>
      </c>
      <c r="K55" s="10" t="s">
        <v>5796</v>
      </c>
      <c r="L55" s="10">
        <v>42419</v>
      </c>
      <c r="M55" s="21" t="s">
        <v>228</v>
      </c>
      <c r="N55" s="10" t="s">
        <v>4702</v>
      </c>
      <c r="AC55" s="339"/>
      <c r="AD55" s="339"/>
      <c r="AG55" s="339"/>
      <c r="AH55" s="339"/>
      <c r="AK55" s="339"/>
      <c r="AL55" s="339"/>
      <c r="AO55" s="339"/>
      <c r="AP55" s="339"/>
      <c r="AS55" s="339"/>
      <c r="AT55" s="339"/>
      <c r="AW55" s="339"/>
      <c r="AX55" s="339"/>
      <c r="BA55" s="339"/>
      <c r="BB55" s="339"/>
    </row>
    <row r="56" spans="2:58" ht="188.5" x14ac:dyDescent="0.35">
      <c r="B56" s="21" t="str">
        <f>'INF GERAIS'!B56&amp;IFERROR(IF(INDEX(APOIO!$A$5:$A$50,MATCH('INF GERAIS'!N56,APOIO!$B$5:$B$50,0))="NÃO",APOIO!$A$2&amp;"NÃO VÁLIDO",""),"")</f>
        <v>2014.0048</v>
      </c>
      <c r="C56" s="21" t="str">
        <f>'INF GERAIS'!C56</f>
        <v>AGRESTE CENTRAL</v>
      </c>
      <c r="D56" s="21" t="str">
        <f>'INF GERAIS'!D56</f>
        <v>BELO JARDIM</v>
      </c>
      <c r="E56" s="21" t="str">
        <f>'INF GERAIS'!E56</f>
        <v>CONSTRUÇÃO DE PARQUE AMBIENTAL NO MUNICÍPIO DE BELO JARDIM - PE</v>
      </c>
      <c r="F56" s="21" t="str">
        <f>'INF GERAIS'!G56</f>
        <v>NORMAL</v>
      </c>
      <c r="G56" s="89" t="s">
        <v>4703</v>
      </c>
      <c r="H56" s="10">
        <v>42415</v>
      </c>
      <c r="I56" s="89" t="s">
        <v>230</v>
      </c>
      <c r="J56" s="21" t="s">
        <v>4682</v>
      </c>
      <c r="K56" s="10" t="s">
        <v>5797</v>
      </c>
      <c r="L56" s="10">
        <v>42419</v>
      </c>
      <c r="M56" s="21" t="s">
        <v>230</v>
      </c>
      <c r="N56" s="10" t="s">
        <v>4682</v>
      </c>
      <c r="O56" s="233" t="s">
        <v>8219</v>
      </c>
      <c r="P56" s="233">
        <v>42584</v>
      </c>
      <c r="Q56" s="21" t="s">
        <v>230</v>
      </c>
      <c r="R56" s="21" t="s">
        <v>4682</v>
      </c>
      <c r="S56" s="21" t="s">
        <v>10245</v>
      </c>
      <c r="T56" s="233">
        <v>43056</v>
      </c>
      <c r="U56" s="21" t="s">
        <v>4705</v>
      </c>
      <c r="V56" s="21" t="s">
        <v>4682</v>
      </c>
      <c r="W56" s="21" t="s">
        <v>14109</v>
      </c>
      <c r="X56" s="2057">
        <v>43062</v>
      </c>
      <c r="Y56" s="21" t="s">
        <v>230</v>
      </c>
      <c r="Z56" s="21" t="s">
        <v>4684</v>
      </c>
      <c r="AC56" s="339"/>
      <c r="AD56" s="339"/>
      <c r="AG56" s="339"/>
      <c r="AH56" s="339"/>
      <c r="AK56" s="339"/>
      <c r="AL56" s="339"/>
      <c r="AO56" s="339"/>
      <c r="AP56" s="339"/>
      <c r="AS56" s="339"/>
      <c r="AT56" s="339"/>
      <c r="AW56" s="339"/>
      <c r="AX56" s="339"/>
      <c r="BA56" s="339"/>
      <c r="BB56" s="339"/>
    </row>
    <row r="57" spans="2:58" ht="145" x14ac:dyDescent="0.35">
      <c r="B57" s="21" t="str">
        <f>'INF GERAIS'!B57&amp;IFERROR(IF(INDEX(APOIO!$A$5:$A$50,MATCH('INF GERAIS'!N57,APOIO!$B$5:$B$50,0))="NÃO",APOIO!$A$2&amp;"NÃO VÁLIDO",""),"")</f>
        <v>2014.0049</v>
      </c>
      <c r="C57" s="21" t="str">
        <f>'INF GERAIS'!C57</f>
        <v>AGRESTE CENTRAL</v>
      </c>
      <c r="D57" s="21" t="str">
        <f>'INF GERAIS'!D57</f>
        <v>BELO JARDIM</v>
      </c>
      <c r="E57" s="21" t="str">
        <f>'INF GERAIS'!E57</f>
        <v>APOIO À IMPLANTAÇÃO DE INFRA-ESTRUTURA URBANA NO MUNICÍPIO DE BELO JARDIM - PE 
(CONSTRUÇÃO DE PRAÇA DE ALIMENTAÇÃO E ÁREA DE RECREAÇÃO)</v>
      </c>
      <c r="F57" s="21" t="str">
        <f>'INF GERAIS'!G57</f>
        <v>NORMAL</v>
      </c>
      <c r="G57" s="89" t="s">
        <v>4703</v>
      </c>
      <c r="H57" s="10">
        <v>42415</v>
      </c>
      <c r="I57" s="89" t="s">
        <v>230</v>
      </c>
      <c r="J57" s="21" t="s">
        <v>4682</v>
      </c>
      <c r="K57" s="233" t="s">
        <v>8222</v>
      </c>
      <c r="L57" s="233">
        <v>42591</v>
      </c>
      <c r="M57" s="21" t="s">
        <v>230</v>
      </c>
      <c r="N57" s="10" t="s">
        <v>4684</v>
      </c>
      <c r="O57" s="233" t="s">
        <v>11116</v>
      </c>
      <c r="P57" s="233">
        <v>42628</v>
      </c>
      <c r="Q57" s="21" t="s">
        <v>226</v>
      </c>
      <c r="R57" s="21" t="s">
        <v>4684</v>
      </c>
      <c r="S57" s="21" t="s">
        <v>14110</v>
      </c>
      <c r="T57" s="2057">
        <v>45546</v>
      </c>
      <c r="U57" s="21" t="s">
        <v>13924</v>
      </c>
      <c r="V57" s="21" t="s">
        <v>4684</v>
      </c>
      <c r="W57" s="21" t="s">
        <v>14175</v>
      </c>
      <c r="X57" s="2070">
        <v>45575</v>
      </c>
      <c r="Y57" s="21" t="s">
        <v>13924</v>
      </c>
      <c r="Z57" s="21" t="s">
        <v>4684</v>
      </c>
      <c r="AC57" s="339"/>
      <c r="AD57" s="339"/>
      <c r="AG57" s="339"/>
      <c r="AH57" s="339"/>
      <c r="AK57" s="339"/>
      <c r="AL57" s="339"/>
      <c r="AO57" s="339"/>
      <c r="AP57" s="339"/>
      <c r="AS57" s="339"/>
      <c r="AT57" s="339"/>
      <c r="AW57" s="339"/>
      <c r="AX57" s="339"/>
      <c r="BA57" s="339"/>
      <c r="BB57" s="339"/>
    </row>
    <row r="58" spans="2:58" ht="174" x14ac:dyDescent="0.35">
      <c r="B58" s="21" t="str">
        <f>'INF GERAIS'!B58&amp;IFERROR(IF(INDEX(APOIO!$A$5:$A$50,MATCH('INF GERAIS'!N58,APOIO!$B$5:$B$50,0))="NÃO",APOIO!$A$2&amp;"NÃO VÁLIDO",""),"")</f>
        <v>2014.0050</v>
      </c>
      <c r="C58" s="21" t="str">
        <f>'INF GERAIS'!C58</f>
        <v>AGRESTE CENTRAL</v>
      </c>
      <c r="D58" s="21" t="str">
        <f>'INF GERAIS'!D58</f>
        <v>BELO JARDIM</v>
      </c>
      <c r="E58" s="21" t="str">
        <f>'INF GERAIS'!E58</f>
        <v>APOIO À IMPLANTAÇÃO DE INFRA-ESTRUTURA URBANA NO MUNICÍPIO DE BELO JARDIM - PE 
PAVIMENTAÇÃO DE VIAS EM PARALELEPÍPEDOS GRANITICOS NOS POVOADOS XUCURU E SERRA DOS VENTOS, MUNICÍPIO DE BELO JARDIM - PE</v>
      </c>
      <c r="F58" s="21" t="str">
        <f>'INF GERAIS'!G58</f>
        <v>NORMAL</v>
      </c>
      <c r="G58" s="89" t="s">
        <v>4703</v>
      </c>
      <c r="H58" s="10">
        <v>42415</v>
      </c>
      <c r="I58" s="89" t="s">
        <v>230</v>
      </c>
      <c r="J58" s="21" t="s">
        <v>4682</v>
      </c>
      <c r="K58" s="233" t="s">
        <v>8226</v>
      </c>
      <c r="L58" s="233">
        <v>42591</v>
      </c>
      <c r="M58" s="21" t="s">
        <v>230</v>
      </c>
      <c r="N58" s="10" t="s">
        <v>4684</v>
      </c>
      <c r="O58" s="233" t="s">
        <v>11116</v>
      </c>
      <c r="P58" s="233">
        <v>42628</v>
      </c>
      <c r="Q58" s="21" t="s">
        <v>226</v>
      </c>
      <c r="R58" s="21" t="s">
        <v>4684</v>
      </c>
      <c r="S58" s="21" t="s">
        <v>14110</v>
      </c>
      <c r="T58" s="2057">
        <v>45546</v>
      </c>
      <c r="U58" s="21" t="s">
        <v>13924</v>
      </c>
      <c r="V58" s="21" t="s">
        <v>4684</v>
      </c>
      <c r="W58" s="21" t="s">
        <v>14176</v>
      </c>
      <c r="X58" s="2070">
        <v>45575</v>
      </c>
      <c r="Y58" s="2075" t="s">
        <v>13924</v>
      </c>
      <c r="Z58" s="2075" t="s">
        <v>4684</v>
      </c>
      <c r="AC58" s="339"/>
      <c r="AD58" s="339"/>
      <c r="AG58" s="339"/>
      <c r="AH58" s="339"/>
      <c r="AK58" s="339"/>
      <c r="AL58" s="339"/>
      <c r="AO58" s="339"/>
      <c r="AP58" s="339"/>
      <c r="AS58" s="339"/>
      <c r="AT58" s="339"/>
      <c r="AW58" s="339"/>
      <c r="AX58" s="339"/>
      <c r="BA58" s="339"/>
      <c r="BB58" s="339"/>
    </row>
    <row r="59" spans="2:58" ht="174" x14ac:dyDescent="0.35">
      <c r="B59" s="21" t="str">
        <f>'INF GERAIS'!B59&amp;IFERROR(IF(INDEX(APOIO!$A$5:$A$50,MATCH('INF GERAIS'!N59,APOIO!$B$5:$B$50,0))="NÃO",APOIO!$A$2&amp;"NÃO VÁLIDO",""),"")</f>
        <v>2014.0051</v>
      </c>
      <c r="C59" s="21" t="str">
        <f>'INF GERAIS'!C59</f>
        <v>AGRESTE CENTRAL</v>
      </c>
      <c r="D59" s="21" t="str">
        <f>'INF GERAIS'!D59</f>
        <v>BELO JARDIM</v>
      </c>
      <c r="E59" s="21" t="str">
        <f>'INF GERAIS'!E59</f>
        <v>REQUALIFICAÇÃO DA AVENIDA PAULO GUERRA</v>
      </c>
      <c r="F59" s="21" t="str">
        <f>'INF GERAIS'!G59</f>
        <v>NORMAL</v>
      </c>
      <c r="G59" s="89" t="s">
        <v>4703</v>
      </c>
      <c r="H59" s="10">
        <v>42415</v>
      </c>
      <c r="I59" s="89" t="s">
        <v>230</v>
      </c>
      <c r="J59" s="21" t="s">
        <v>4682</v>
      </c>
      <c r="K59" s="10" t="s">
        <v>10350</v>
      </c>
      <c r="L59" s="233">
        <v>43069</v>
      </c>
      <c r="M59" s="21" t="s">
        <v>4704</v>
      </c>
      <c r="N59" s="10" t="s">
        <v>4682</v>
      </c>
      <c r="O59" s="2057" t="s">
        <v>14121</v>
      </c>
      <c r="P59" s="2061">
        <v>43070</v>
      </c>
      <c r="Q59" s="21" t="s">
        <v>230</v>
      </c>
      <c r="R59" s="21" t="s">
        <v>4684</v>
      </c>
      <c r="AC59" s="339"/>
      <c r="AD59" s="339"/>
      <c r="AG59" s="339"/>
      <c r="AH59" s="339"/>
      <c r="AK59" s="339"/>
      <c r="AL59" s="339"/>
      <c r="AO59" s="339"/>
      <c r="AP59" s="339"/>
      <c r="AS59" s="339"/>
      <c r="AT59" s="339"/>
      <c r="AW59" s="339"/>
      <c r="AX59" s="339"/>
      <c r="BA59" s="339"/>
      <c r="BB59" s="339"/>
    </row>
    <row r="60" spans="2:58" ht="145" x14ac:dyDescent="0.35">
      <c r="B60" s="21" t="str">
        <f>'INF GERAIS'!B60&amp;IFERROR(IF(INDEX(APOIO!$A$5:$A$50,MATCH('INF GERAIS'!N60,APOIO!$B$5:$B$50,0))="NÃO",APOIO!$A$2&amp;"NÃO VÁLIDO",""),"")</f>
        <v>2014.0052</v>
      </c>
      <c r="C60" s="21" t="str">
        <f>'INF GERAIS'!C60</f>
        <v>SERTÃO DO MOXOTÓ</v>
      </c>
      <c r="D60" s="21" t="str">
        <f>'INF GERAIS'!D60</f>
        <v>BETÂNIA</v>
      </c>
      <c r="E60" s="21" t="str">
        <f>'INF GERAIS'!E60</f>
        <v>CONSTRUÇÃO DE PRAÇA PÚBLICA PARA LAZER</v>
      </c>
      <c r="F60" s="21" t="str">
        <f>'INF GERAIS'!G60</f>
        <v>NORMAL</v>
      </c>
      <c r="G60" s="89" t="s">
        <v>4703</v>
      </c>
      <c r="H60" s="10">
        <v>42415</v>
      </c>
      <c r="I60" s="89" t="s">
        <v>230</v>
      </c>
      <c r="J60" s="21" t="s">
        <v>4701</v>
      </c>
      <c r="K60" s="10" t="s">
        <v>8393</v>
      </c>
      <c r="L60" s="233">
        <v>42633</v>
      </c>
      <c r="M60" s="21" t="s">
        <v>4705</v>
      </c>
      <c r="N60" s="10" t="s">
        <v>4682</v>
      </c>
      <c r="O60" s="233" t="s">
        <v>8551</v>
      </c>
      <c r="P60" s="233">
        <v>42660</v>
      </c>
      <c r="Q60" s="21" t="s">
        <v>230</v>
      </c>
      <c r="R60" s="21" t="s">
        <v>4682</v>
      </c>
      <c r="S60" s="1752" t="s">
        <v>13220</v>
      </c>
      <c r="T60" s="233">
        <v>44060</v>
      </c>
      <c r="U60" s="21" t="s">
        <v>224</v>
      </c>
      <c r="V60" s="21" t="s">
        <v>4684</v>
      </c>
      <c r="W60" s="1775" t="s">
        <v>13304</v>
      </c>
      <c r="X60" s="233">
        <v>44112</v>
      </c>
      <c r="Y60" s="21" t="s">
        <v>224</v>
      </c>
      <c r="Z60" s="21" t="s">
        <v>4684</v>
      </c>
      <c r="AA60" s="2102" t="s">
        <v>14259</v>
      </c>
      <c r="AB60" s="2102">
        <v>45771</v>
      </c>
      <c r="AC60" s="2110" t="s">
        <v>14283</v>
      </c>
      <c r="AD60" s="2102" t="s">
        <v>4684</v>
      </c>
      <c r="AG60" s="339"/>
      <c r="AH60" s="339"/>
      <c r="AK60" s="339"/>
      <c r="AL60" s="339"/>
      <c r="AO60" s="339"/>
      <c r="AP60" s="339"/>
      <c r="AS60" s="339"/>
      <c r="AT60" s="339"/>
      <c r="AW60" s="339"/>
      <c r="AX60" s="339"/>
      <c r="BA60" s="339"/>
      <c r="BB60" s="339"/>
    </row>
    <row r="61" spans="2:58" ht="174" x14ac:dyDescent="0.35">
      <c r="B61" s="21" t="str">
        <f>'INF GERAIS'!B61&amp;IFERROR(IF(INDEX(APOIO!$A$5:$A$50,MATCH('INF GERAIS'!N61,APOIO!$B$5:$B$50,0))="NÃO",APOIO!$A$2&amp;"NÃO VÁLIDO",""),"")</f>
        <v>2014.0053</v>
      </c>
      <c r="C61" s="21" t="str">
        <f>'INF GERAIS'!C61</f>
        <v>AGRESTE CENTRAL</v>
      </c>
      <c r="D61" s="21" t="str">
        <f>'INF GERAIS'!D61</f>
        <v>BEZERROS</v>
      </c>
      <c r="E61" s="21" t="str">
        <f>'INF GERAIS'!E61</f>
        <v>PAVIMENTAÇÃO DE DIVERSAS RUAS (40 RUAS)</v>
      </c>
      <c r="F61" s="21" t="str">
        <f>'INF GERAIS'!G61</f>
        <v>NORMAL</v>
      </c>
      <c r="G61" s="89" t="s">
        <v>4703</v>
      </c>
      <c r="H61" s="10">
        <v>42415</v>
      </c>
      <c r="I61" s="89" t="s">
        <v>230</v>
      </c>
      <c r="J61" s="21" t="s">
        <v>4682</v>
      </c>
      <c r="K61" s="10" t="s">
        <v>5881</v>
      </c>
      <c r="L61" s="10">
        <v>42416</v>
      </c>
      <c r="M61" s="21" t="s">
        <v>222</v>
      </c>
      <c r="N61" s="10" t="s">
        <v>4682</v>
      </c>
      <c r="O61" s="10" t="s">
        <v>5883</v>
      </c>
      <c r="P61" s="10">
        <v>42423</v>
      </c>
      <c r="Q61" s="21" t="s">
        <v>224</v>
      </c>
      <c r="R61" s="21" t="s">
        <v>4682</v>
      </c>
      <c r="S61" s="21" t="s">
        <v>6887</v>
      </c>
      <c r="T61" s="233">
        <v>42466</v>
      </c>
      <c r="U61" s="21" t="s">
        <v>230</v>
      </c>
      <c r="V61" s="21" t="s">
        <v>4682</v>
      </c>
      <c r="W61" s="671" t="s">
        <v>8602</v>
      </c>
      <c r="X61" s="233">
        <v>42668</v>
      </c>
      <c r="Y61" s="21" t="s">
        <v>224</v>
      </c>
      <c r="Z61" s="21" t="s">
        <v>4682</v>
      </c>
      <c r="AA61" s="589" t="s">
        <v>8610</v>
      </c>
      <c r="AB61" s="233">
        <v>42677</v>
      </c>
      <c r="AC61" s="339" t="s">
        <v>224</v>
      </c>
      <c r="AD61" s="339" t="s">
        <v>4682</v>
      </c>
      <c r="AE61" s="178" t="s">
        <v>8937</v>
      </c>
      <c r="AF61" s="233">
        <v>42723</v>
      </c>
      <c r="AG61" s="339" t="s">
        <v>230</v>
      </c>
      <c r="AH61" s="339" t="s">
        <v>4684</v>
      </c>
      <c r="AI61" s="1110" t="s">
        <v>11108</v>
      </c>
      <c r="AJ61" s="863">
        <v>43237</v>
      </c>
      <c r="AK61" s="339" t="s">
        <v>6848</v>
      </c>
      <c r="AL61" s="339" t="s">
        <v>4684</v>
      </c>
      <c r="AM61" s="646" t="s">
        <v>11105</v>
      </c>
      <c r="AN61" s="233">
        <v>43241</v>
      </c>
      <c r="AO61" s="339" t="s">
        <v>6848</v>
      </c>
      <c r="AP61" s="339" t="s">
        <v>4684</v>
      </c>
      <c r="AQ61" s="1201" t="s">
        <v>11536</v>
      </c>
      <c r="AR61" s="233">
        <v>43315</v>
      </c>
      <c r="AS61" s="339" t="s">
        <v>14283</v>
      </c>
      <c r="AT61" s="339" t="s">
        <v>4684</v>
      </c>
      <c r="AW61" s="339"/>
      <c r="AX61" s="339"/>
      <c r="BA61" s="339"/>
      <c r="BB61" s="339"/>
    </row>
    <row r="62" spans="2:58" ht="174" x14ac:dyDescent="0.35">
      <c r="B62" s="21" t="str">
        <f>'INF GERAIS'!B62&amp;IFERROR(IF(INDEX(APOIO!$A$5:$A$50,MATCH('INF GERAIS'!N62,APOIO!$B$5:$B$50,0))="NÃO",APOIO!$A$2&amp;"NÃO VÁLIDO",""),"")</f>
        <v>2014.0054</v>
      </c>
      <c r="C62" s="21" t="str">
        <f>'INF GERAIS'!C62</f>
        <v>AGRESTE CENTRAL</v>
      </c>
      <c r="D62" s="21" t="str">
        <f>'INF GERAIS'!D62</f>
        <v>BEZERROS</v>
      </c>
      <c r="E62" s="21" t="str">
        <f>'INF GERAIS'!E62</f>
        <v>CONSTRUÇÃO DO TERMINAL ALTERNATIVO DE TRANSPORTE DE PASSAGEIROS</v>
      </c>
      <c r="F62" s="21" t="str">
        <f>'INF GERAIS'!G62</f>
        <v>NORMAL</v>
      </c>
      <c r="G62" s="89" t="s">
        <v>4703</v>
      </c>
      <c r="H62" s="10">
        <v>42415</v>
      </c>
      <c r="I62" s="89" t="s">
        <v>230</v>
      </c>
      <c r="J62" s="21" t="s">
        <v>4682</v>
      </c>
      <c r="K62" s="233" t="s">
        <v>7496</v>
      </c>
      <c r="L62" s="233">
        <v>42531</v>
      </c>
      <c r="M62" s="21" t="s">
        <v>224</v>
      </c>
      <c r="N62" s="10" t="s">
        <v>4682</v>
      </c>
      <c r="O62" s="253" t="s">
        <v>7530</v>
      </c>
      <c r="P62" s="253">
        <v>42536</v>
      </c>
      <c r="Q62" s="21" t="s">
        <v>224</v>
      </c>
      <c r="R62" s="21" t="s">
        <v>4682</v>
      </c>
      <c r="S62" s="21" t="s">
        <v>8577</v>
      </c>
      <c r="T62" s="233">
        <v>42668</v>
      </c>
      <c r="U62" s="21" t="s">
        <v>224</v>
      </c>
      <c r="V62" s="21" t="s">
        <v>4682</v>
      </c>
      <c r="W62" s="178" t="s">
        <v>8611</v>
      </c>
      <c r="X62" s="233">
        <v>42670</v>
      </c>
      <c r="Y62" s="21" t="s">
        <v>224</v>
      </c>
      <c r="Z62" s="21" t="s">
        <v>4682</v>
      </c>
      <c r="AA62" s="21" t="s">
        <v>8938</v>
      </c>
      <c r="AB62" s="233">
        <v>42766</v>
      </c>
      <c r="AC62" s="339" t="s">
        <v>230</v>
      </c>
      <c r="AD62" s="339" t="s">
        <v>4684</v>
      </c>
      <c r="AE62" s="1110" t="s">
        <v>11104</v>
      </c>
      <c r="AF62" s="863">
        <v>43237</v>
      </c>
      <c r="AG62" s="339" t="s">
        <v>6848</v>
      </c>
      <c r="AH62" s="339" t="s">
        <v>4684</v>
      </c>
      <c r="AI62" s="646" t="s">
        <v>11105</v>
      </c>
      <c r="AJ62" s="233">
        <v>43241</v>
      </c>
      <c r="AK62" s="339" t="s">
        <v>6848</v>
      </c>
      <c r="AL62" s="339" t="s">
        <v>4684</v>
      </c>
      <c r="AM62" s="21" t="s">
        <v>11521</v>
      </c>
      <c r="AN62" s="233">
        <v>43312</v>
      </c>
      <c r="AO62" s="339" t="s">
        <v>14283</v>
      </c>
      <c r="AP62" s="339" t="s">
        <v>4684</v>
      </c>
      <c r="AS62" s="339"/>
      <c r="AT62" s="339"/>
      <c r="AW62" s="339"/>
      <c r="AX62" s="339"/>
      <c r="BA62" s="339"/>
      <c r="BB62" s="339"/>
    </row>
    <row r="63" spans="2:58" ht="87" x14ac:dyDescent="0.35">
      <c r="B63" s="21" t="str">
        <f>'INF GERAIS'!B63&amp;IFERROR(IF(INDEX(APOIO!$A$5:$A$50,MATCH('INF GERAIS'!N63,APOIO!$B$5:$B$50,0))="NÃO",APOIO!$A$2&amp;"NÃO VÁLIDO",""),"")</f>
        <v>2014.0055</v>
      </c>
      <c r="C63" s="21" t="str">
        <f>'INF GERAIS'!C63</f>
        <v>SERTÃO DO ARARIPE</v>
      </c>
      <c r="D63" s="21" t="str">
        <f>'INF GERAIS'!D63</f>
        <v>BODOCÓ</v>
      </c>
      <c r="E63" s="21" t="str">
        <f>'INF GERAIS'!E63</f>
        <v xml:space="preserve">PAVIMENTAÇÃO EM PARALELEPÍPEDOS GRANÍTICOS  NA SEDE DO MUNICÍPIO( 24 RUAS) </v>
      </c>
      <c r="F63" s="21" t="str">
        <f>'INF GERAIS'!G63</f>
        <v>NORMAL</v>
      </c>
      <c r="G63" s="89" t="s">
        <v>4703</v>
      </c>
      <c r="H63" s="10">
        <v>42415</v>
      </c>
      <c r="I63" s="89" t="s">
        <v>230</v>
      </c>
      <c r="J63" s="21" t="s">
        <v>4682</v>
      </c>
      <c r="K63" s="233" t="s">
        <v>10300</v>
      </c>
      <c r="L63" s="233">
        <v>42863</v>
      </c>
      <c r="M63" s="21" t="s">
        <v>6848</v>
      </c>
      <c r="N63" s="10" t="s">
        <v>4684</v>
      </c>
      <c r="O63" s="2045" t="s">
        <v>14074</v>
      </c>
      <c r="P63" s="2039">
        <v>44247</v>
      </c>
      <c r="Q63" s="21" t="s">
        <v>13924</v>
      </c>
      <c r="R63" s="21" t="s">
        <v>4684</v>
      </c>
      <c r="S63" s="21" t="s">
        <v>14259</v>
      </c>
      <c r="T63" s="2102">
        <v>45771</v>
      </c>
      <c r="U63" s="21" t="s">
        <v>14283</v>
      </c>
      <c r="V63" s="21" t="s">
        <v>4684</v>
      </c>
      <c r="AC63" s="339"/>
      <c r="AD63" s="339"/>
      <c r="AG63" s="339"/>
      <c r="AH63" s="339"/>
      <c r="AK63" s="339"/>
      <c r="AL63" s="339"/>
      <c r="AO63" s="339"/>
      <c r="AP63" s="339"/>
      <c r="AS63" s="339"/>
      <c r="AT63" s="339"/>
      <c r="AW63" s="339"/>
      <c r="AX63" s="339"/>
      <c r="BA63" s="339"/>
      <c r="BB63" s="339"/>
    </row>
    <row r="64" spans="2:58" ht="58" x14ac:dyDescent="0.35">
      <c r="B64" s="21" t="str">
        <f>'INF GERAIS'!B64&amp;IFERROR(IF(INDEX(APOIO!$A$5:$A$50,MATCH('INF GERAIS'!N64,APOIO!$B$5:$B$50,0))="NÃO",APOIO!$A$2&amp;"NÃO VÁLIDO",""),"")</f>
        <v>2014.0056</v>
      </c>
      <c r="C64" s="21" t="str">
        <f>'INF GERAIS'!C64</f>
        <v>AGRESTE MERIDIONAL</v>
      </c>
      <c r="D64" s="21" t="str">
        <f>'INF GERAIS'!D64</f>
        <v>BOM CONSELHO</v>
      </c>
      <c r="E64" s="21" t="str">
        <f>'INF GERAIS'!E64</f>
        <v>CONSTRUÇÃO DE PAVIMENTAÇÃO COM PARALELEPÍPEDOS, EM RUAS, NO MUNICÍPIO DE BOM CONSELHO - PE</v>
      </c>
      <c r="F64" s="21" t="str">
        <f>'INF GERAIS'!G64</f>
        <v>NORMAL</v>
      </c>
      <c r="G64" s="89" t="s">
        <v>4703</v>
      </c>
      <c r="H64" s="10">
        <v>42415</v>
      </c>
      <c r="I64" s="89" t="s">
        <v>230</v>
      </c>
      <c r="J64" s="21" t="s">
        <v>4682</v>
      </c>
      <c r="K64" s="10" t="s">
        <v>5817</v>
      </c>
      <c r="L64" s="10">
        <v>42419</v>
      </c>
      <c r="M64" s="21" t="s">
        <v>230</v>
      </c>
      <c r="N64" s="10" t="s">
        <v>4682</v>
      </c>
      <c r="O64" s="233" t="s">
        <v>7623</v>
      </c>
      <c r="P64" s="233">
        <v>42549</v>
      </c>
      <c r="Q64" s="21" t="s">
        <v>6848</v>
      </c>
      <c r="R64" s="21" t="s">
        <v>4684</v>
      </c>
      <c r="S64" s="402" t="s">
        <v>7629</v>
      </c>
      <c r="T64" s="233">
        <v>42551</v>
      </c>
      <c r="U64" s="21" t="s">
        <v>6848</v>
      </c>
      <c r="V64" s="21" t="s">
        <v>4684</v>
      </c>
      <c r="AC64" s="339"/>
      <c r="AD64" s="339"/>
      <c r="AG64" s="339"/>
      <c r="AH64" s="339"/>
      <c r="AK64" s="339"/>
      <c r="AL64" s="339"/>
      <c r="AO64" s="339"/>
      <c r="AP64" s="339"/>
      <c r="AS64" s="339"/>
      <c r="AT64" s="339"/>
      <c r="AW64" s="339"/>
      <c r="AX64" s="339"/>
      <c r="BA64" s="339"/>
      <c r="BB64" s="339"/>
    </row>
    <row r="65" spans="2:54" ht="58" x14ac:dyDescent="0.35">
      <c r="B65" s="21" t="str">
        <f>'INF GERAIS'!B65&amp;IFERROR(IF(INDEX(APOIO!$A$5:$A$50,MATCH('INF GERAIS'!N65,APOIO!$B$5:$B$50,0))="NÃO",APOIO!$A$2&amp;"NÃO VÁLIDO",""),"")</f>
        <v>2014.0057</v>
      </c>
      <c r="C65" s="21" t="str">
        <f>'INF GERAIS'!C65</f>
        <v>AGRESTE MERIDIONAL</v>
      </c>
      <c r="D65" s="21" t="str">
        <f>'INF GERAIS'!D65</f>
        <v>BOM CONSELHO</v>
      </c>
      <c r="E65" s="21" t="str">
        <f>'INF GERAIS'!E65</f>
        <v xml:space="preserve">CONSTRUÇÃO DE SISTEMA DE ABASTECIMENTO DE ÁGUA NO POVOADO DE LAGOA DE SÃO JOSÉ </v>
      </c>
      <c r="F65" s="21" t="str">
        <f>'INF GERAIS'!G65</f>
        <v>NORMAL</v>
      </c>
      <c r="G65" s="89" t="s">
        <v>4703</v>
      </c>
      <c r="H65" s="10">
        <v>42415</v>
      </c>
      <c r="I65" s="89" t="s">
        <v>230</v>
      </c>
      <c r="J65" s="21" t="s">
        <v>4682</v>
      </c>
      <c r="K65" s="10" t="s">
        <v>5817</v>
      </c>
      <c r="L65" s="10">
        <v>42419</v>
      </c>
      <c r="M65" s="154" t="s">
        <v>230</v>
      </c>
      <c r="N65" s="10" t="s">
        <v>4682</v>
      </c>
      <c r="O65" s="233" t="s">
        <v>7623</v>
      </c>
      <c r="P65" s="233">
        <v>42549</v>
      </c>
      <c r="Q65" s="399" t="s">
        <v>6848</v>
      </c>
      <c r="R65" s="399" t="s">
        <v>4684</v>
      </c>
      <c r="S65" s="402" t="s">
        <v>7630</v>
      </c>
      <c r="T65" s="233">
        <v>42551</v>
      </c>
      <c r="U65" s="399" t="s">
        <v>6848</v>
      </c>
      <c r="V65" s="399" t="s">
        <v>4684</v>
      </c>
      <c r="AC65" s="339"/>
      <c r="AD65" s="339"/>
      <c r="AG65" s="339"/>
      <c r="AH65" s="339"/>
      <c r="AK65" s="339"/>
      <c r="AL65" s="339"/>
      <c r="AO65" s="339"/>
      <c r="AP65" s="339"/>
      <c r="AS65" s="339"/>
      <c r="AT65" s="339"/>
      <c r="AW65" s="339"/>
      <c r="AX65" s="339"/>
      <c r="BA65" s="339"/>
      <c r="BB65" s="339"/>
    </row>
    <row r="66" spans="2:54" ht="58" x14ac:dyDescent="0.35">
      <c r="B66" s="21" t="str">
        <f>'INF GERAIS'!B66&amp;IFERROR(IF(INDEX(APOIO!$A$5:$A$50,MATCH('INF GERAIS'!N66,APOIO!$B$5:$B$50,0))="NÃO",APOIO!$A$2&amp;"NÃO VÁLIDO",""),"")</f>
        <v>2014.0058
NÃO VÁLIDO</v>
      </c>
      <c r="C66" s="21" t="str">
        <f>'INF GERAIS'!C66</f>
        <v>AGRESTE SETENTRIONAL</v>
      </c>
      <c r="D66" s="21" t="str">
        <f>'INF GERAIS'!D66</f>
        <v>BOM JARDIM</v>
      </c>
      <c r="E66" s="21" t="str">
        <f>'INF GERAIS'!E66</f>
        <v xml:space="preserve">CONSTRUÇÃO DE 10 (DEZ) POÇOS ARTESIANOS EM DIVERSAS LOCALIDADES DA ZONA RURAL DO MUNICÍPIO </v>
      </c>
      <c r="F66" s="21" t="str">
        <f>'INF GERAIS'!G66</f>
        <v>NORMAL</v>
      </c>
      <c r="G66" s="89" t="s">
        <v>4703</v>
      </c>
      <c r="H66" s="10">
        <v>42415</v>
      </c>
      <c r="I66" s="89" t="s">
        <v>227</v>
      </c>
      <c r="J66" s="21" t="s">
        <v>4702</v>
      </c>
      <c r="K66" s="10" t="s">
        <v>5798</v>
      </c>
      <c r="L66" s="10">
        <v>42419</v>
      </c>
      <c r="M66" s="154" t="s">
        <v>228</v>
      </c>
      <c r="N66" s="10" t="s">
        <v>4702</v>
      </c>
      <c r="AC66" s="339"/>
      <c r="AD66" s="339"/>
      <c r="AG66" s="339"/>
      <c r="AH66" s="339"/>
      <c r="AK66" s="339"/>
      <c r="AL66" s="339"/>
      <c r="AO66" s="339"/>
      <c r="AP66" s="339"/>
      <c r="AS66" s="339"/>
      <c r="AT66" s="339"/>
      <c r="AW66" s="339"/>
      <c r="AX66" s="339"/>
      <c r="BA66" s="339"/>
      <c r="BB66" s="339"/>
    </row>
    <row r="67" spans="2:54" ht="87" x14ac:dyDescent="0.35">
      <c r="B67" s="21" t="str">
        <f>'INF GERAIS'!B67&amp;IFERROR(IF(INDEX(APOIO!$A$5:$A$50,MATCH('INF GERAIS'!N67,APOIO!$B$5:$B$50,0))="NÃO",APOIO!$A$2&amp;"NÃO VÁLIDO",""),"")</f>
        <v>2014.0059</v>
      </c>
      <c r="C67" s="21" t="str">
        <f>'INF GERAIS'!C67</f>
        <v>AGRESTE SETENTRIONAL</v>
      </c>
      <c r="D67" s="21" t="str">
        <f>'INF GERAIS'!D67</f>
        <v>BOM JARDIM</v>
      </c>
      <c r="E67" s="21" t="str">
        <f>'INF GERAIS'!E67</f>
        <v>PAVIMENTAÇÃO, DRENAGEM E SINALIZAÇÃO DO PROLONGAMENTO DA RUA PRINCIPAL DO SÍTIO ALTOS</v>
      </c>
      <c r="F67" s="21" t="str">
        <f>'INF GERAIS'!G67</f>
        <v>NORMAL</v>
      </c>
      <c r="G67" s="89" t="s">
        <v>4703</v>
      </c>
      <c r="H67" s="10">
        <v>42415</v>
      </c>
      <c r="I67" s="89" t="s">
        <v>224</v>
      </c>
      <c r="J67" s="21" t="s">
        <v>4682</v>
      </c>
      <c r="K67" s="10" t="s">
        <v>5799</v>
      </c>
      <c r="L67" s="10">
        <v>42419</v>
      </c>
      <c r="M67" s="154" t="s">
        <v>230</v>
      </c>
      <c r="N67" s="10" t="s">
        <v>4682</v>
      </c>
      <c r="O67" s="10" t="s">
        <v>6389</v>
      </c>
      <c r="P67" s="10">
        <v>42447</v>
      </c>
      <c r="Q67" s="21" t="s">
        <v>4705</v>
      </c>
      <c r="R67" s="21" t="s">
        <v>4682</v>
      </c>
      <c r="S67" s="21" t="s">
        <v>6913</v>
      </c>
      <c r="T67" s="233">
        <v>42468</v>
      </c>
      <c r="U67" s="21" t="s">
        <v>230</v>
      </c>
      <c r="V67" s="21" t="s">
        <v>4682</v>
      </c>
      <c r="W67" s="1742" t="s">
        <v>13196</v>
      </c>
      <c r="X67" s="233">
        <v>44026</v>
      </c>
      <c r="Y67" s="21" t="s">
        <v>6848</v>
      </c>
      <c r="Z67" s="1742" t="s">
        <v>4684</v>
      </c>
      <c r="AA67" s="2117" t="s">
        <v>14274</v>
      </c>
      <c r="AB67" s="2102">
        <v>45904</v>
      </c>
      <c r="AC67" s="2117" t="s">
        <v>6848</v>
      </c>
      <c r="AD67" s="2117" t="s">
        <v>4684</v>
      </c>
      <c r="AE67" s="2117" t="s">
        <v>14261</v>
      </c>
      <c r="AF67" s="2102">
        <v>45908</v>
      </c>
      <c r="AG67" s="2117" t="s">
        <v>14283</v>
      </c>
      <c r="AH67" s="2117" t="s">
        <v>4684</v>
      </c>
      <c r="AI67" s="2117"/>
      <c r="AJ67" s="2102"/>
      <c r="AK67" s="2117"/>
      <c r="AL67" s="2117"/>
      <c r="AO67" s="339"/>
      <c r="AP67" s="339"/>
      <c r="AS67" s="339"/>
      <c r="AT67" s="339"/>
      <c r="AW67" s="339"/>
      <c r="AX67" s="339"/>
      <c r="BA67" s="339"/>
      <c r="BB67" s="339"/>
    </row>
    <row r="68" spans="2:54" ht="116" x14ac:dyDescent="0.35">
      <c r="B68" s="21" t="str">
        <f>'INF GERAIS'!B68&amp;IFERROR(IF(INDEX(APOIO!$A$5:$A$50,MATCH('INF GERAIS'!N68,APOIO!$B$5:$B$50,0))="NÃO",APOIO!$A$2&amp;"NÃO VÁLIDO",""),"")</f>
        <v>2014.0060</v>
      </c>
      <c r="C68" s="21" t="str">
        <f>'INF GERAIS'!C68</f>
        <v>AGRESTE SETENTRIONAL</v>
      </c>
      <c r="D68" s="21" t="str">
        <f>'INF GERAIS'!D68</f>
        <v>BOM JARDIM</v>
      </c>
      <c r="E68" s="21" t="str">
        <f>'INF GERAIS'!E68</f>
        <v>PAVIMENTAÇÃO, DRENAGEM E SINALIZAÇÃO DA RUA DA VAQUEJADA, LOCALIZADA NO DISTRITO DE UMARI</v>
      </c>
      <c r="F68" s="21" t="str">
        <f>'INF GERAIS'!G68</f>
        <v>NORMAL</v>
      </c>
      <c r="G68" s="89" t="s">
        <v>4703</v>
      </c>
      <c r="H68" s="10">
        <v>42415</v>
      </c>
      <c r="I68" s="89" t="s">
        <v>230</v>
      </c>
      <c r="J68" s="21" t="s">
        <v>4682</v>
      </c>
      <c r="K68" s="120" t="s">
        <v>8162</v>
      </c>
      <c r="L68" s="233">
        <v>42604</v>
      </c>
      <c r="M68" s="21" t="s">
        <v>222</v>
      </c>
      <c r="N68" s="21" t="s">
        <v>4682</v>
      </c>
      <c r="O68" s="550" t="s">
        <v>8332</v>
      </c>
      <c r="P68" s="233">
        <v>42606</v>
      </c>
      <c r="Q68" s="21" t="s">
        <v>224</v>
      </c>
      <c r="R68" s="120" t="s">
        <v>4682</v>
      </c>
      <c r="S68" s="233" t="s">
        <v>8333</v>
      </c>
      <c r="T68" s="233">
        <v>42627</v>
      </c>
      <c r="U68" s="550" t="s">
        <v>4705</v>
      </c>
      <c r="V68" s="550" t="s">
        <v>4682</v>
      </c>
      <c r="W68" s="21" t="s">
        <v>8578</v>
      </c>
      <c r="X68" s="233">
        <v>42660</v>
      </c>
      <c r="Y68" s="21" t="s">
        <v>230</v>
      </c>
      <c r="Z68" s="21" t="s">
        <v>4684</v>
      </c>
      <c r="AA68" s="21" t="s">
        <v>11120</v>
      </c>
      <c r="AB68" s="233">
        <v>42727</v>
      </c>
      <c r="AC68" s="339" t="s">
        <v>226</v>
      </c>
      <c r="AD68" s="339" t="s">
        <v>4684</v>
      </c>
      <c r="AE68" s="1203" t="s">
        <v>11538</v>
      </c>
      <c r="AF68" s="233">
        <v>43318</v>
      </c>
      <c r="AG68" s="1203" t="s">
        <v>226</v>
      </c>
      <c r="AH68" s="1203" t="s">
        <v>4684</v>
      </c>
      <c r="AI68" s="233" t="s">
        <v>11618</v>
      </c>
      <c r="AJ68" s="233">
        <v>43355</v>
      </c>
      <c r="AK68" s="339" t="s">
        <v>6848</v>
      </c>
      <c r="AL68" s="233" t="s">
        <v>4684</v>
      </c>
      <c r="AM68" s="2112" t="s">
        <v>14261</v>
      </c>
      <c r="AN68" s="2102">
        <v>45799</v>
      </c>
      <c r="AO68" s="2112" t="s">
        <v>14283</v>
      </c>
      <c r="AP68" s="2112" t="s">
        <v>4684</v>
      </c>
      <c r="AS68" s="339"/>
      <c r="AT68" s="339"/>
      <c r="AW68" s="339"/>
      <c r="AX68" s="339"/>
      <c r="BA68" s="339"/>
      <c r="BB68" s="339"/>
    </row>
    <row r="69" spans="2:54" ht="116" x14ac:dyDescent="0.35">
      <c r="B69" s="21" t="str">
        <f>'INF GERAIS'!B69&amp;IFERROR(IF(INDEX(APOIO!$A$5:$A$50,MATCH('INF GERAIS'!N69,APOIO!$B$5:$B$50,0))="NÃO",APOIO!$A$2&amp;"NÃO VÁLIDO",""),"")</f>
        <v>2014.0061</v>
      </c>
      <c r="C69" s="21" t="str">
        <f>'INF GERAIS'!C69</f>
        <v>AGRESTE SETENTRIONAL</v>
      </c>
      <c r="D69" s="21" t="str">
        <f>'INF GERAIS'!D69</f>
        <v>BOM JARDIM</v>
      </c>
      <c r="E69" s="21" t="str">
        <f>'INF GERAIS'!E69</f>
        <v>PAVIMENTAÇÃO, DRENAGEM, CONTENÇÃO E SINALIZAÇÃO DE DIVERSAS RUAS NO LOTEAMENTO PARANÁ, DISTRITO DE BIZARRA ( 13 RUAS)</v>
      </c>
      <c r="F69" s="21" t="str">
        <f>'INF GERAIS'!G69</f>
        <v>NORMAL</v>
      </c>
      <c r="G69" s="89" t="s">
        <v>4703</v>
      </c>
      <c r="H69" s="10">
        <v>42415</v>
      </c>
      <c r="I69" s="89" t="s">
        <v>230</v>
      </c>
      <c r="J69" s="21" t="s">
        <v>4682</v>
      </c>
      <c r="K69" s="10" t="s">
        <v>8745</v>
      </c>
      <c r="L69" s="233">
        <v>42738</v>
      </c>
      <c r="M69" s="21" t="s">
        <v>4705</v>
      </c>
      <c r="N69" s="120" t="s">
        <v>4682</v>
      </c>
      <c r="O69" s="648" t="s">
        <v>8843</v>
      </c>
      <c r="P69" s="233">
        <v>42748</v>
      </c>
      <c r="Q69" s="648" t="s">
        <v>230</v>
      </c>
      <c r="R69" s="648" t="s">
        <v>4684</v>
      </c>
      <c r="S69" s="21" t="s">
        <v>11121</v>
      </c>
      <c r="T69" s="233">
        <v>42836</v>
      </c>
      <c r="U69" s="21" t="s">
        <v>226</v>
      </c>
      <c r="V69" s="21" t="s">
        <v>4684</v>
      </c>
      <c r="W69" s="1203" t="s">
        <v>11538</v>
      </c>
      <c r="X69" s="233">
        <v>43318</v>
      </c>
      <c r="Y69" s="1203" t="s">
        <v>226</v>
      </c>
      <c r="Z69" s="1203" t="s">
        <v>4684</v>
      </c>
      <c r="AA69" s="233" t="s">
        <v>11619</v>
      </c>
      <c r="AB69" s="233">
        <v>43355</v>
      </c>
      <c r="AC69" s="339" t="s">
        <v>6848</v>
      </c>
      <c r="AD69" s="233" t="s">
        <v>4684</v>
      </c>
      <c r="AE69" s="2112" t="s">
        <v>14261</v>
      </c>
      <c r="AF69" s="2102">
        <v>45799</v>
      </c>
      <c r="AG69" s="2112" t="s">
        <v>14283</v>
      </c>
      <c r="AH69" s="2112" t="s">
        <v>4684</v>
      </c>
      <c r="AK69" s="339"/>
      <c r="AL69" s="339"/>
      <c r="AO69" s="339"/>
      <c r="AP69" s="339"/>
      <c r="AS69" s="339"/>
      <c r="AT69" s="339"/>
      <c r="AW69" s="339"/>
      <c r="AX69" s="339"/>
      <c r="BA69" s="339"/>
      <c r="BB69" s="339"/>
    </row>
    <row r="70" spans="2:54" ht="116" x14ac:dyDescent="0.35">
      <c r="B70" s="21" t="str">
        <f>'INF GERAIS'!B70&amp;IFERROR(IF(INDEX(APOIO!$A$5:$A$50,MATCH('INF GERAIS'!N70,APOIO!$B$5:$B$50,0))="NÃO",APOIO!$A$2&amp;"NÃO VÁLIDO",""),"")</f>
        <v>2014.0062</v>
      </c>
      <c r="C70" s="21" t="str">
        <f>'INF GERAIS'!C70</f>
        <v>AGRESTE SETENTRIONAL</v>
      </c>
      <c r="D70" s="21" t="str">
        <f>'INF GERAIS'!D70</f>
        <v>BOM JARDIM</v>
      </c>
      <c r="E70" s="21" t="str">
        <f>'INF GERAIS'!E70</f>
        <v>PAVIMENTAÇÃO, DRENAGEM E SINALIZAÇÃO DA RUA JATOBÁ, RUA ROBERTO LEONARDO DE OLIVEIRA E RUAS CASTELO BRANCO 02, CASTELO BRANCO 04 E CASTELO BRANCO 05, NO CENTRO ( 5 RUAS)</v>
      </c>
      <c r="F70" s="21" t="str">
        <f>'INF GERAIS'!G70</f>
        <v>NORMAL</v>
      </c>
      <c r="G70" s="89" t="s">
        <v>4703</v>
      </c>
      <c r="H70" s="10">
        <v>42415</v>
      </c>
      <c r="I70" s="89" t="s">
        <v>230</v>
      </c>
      <c r="J70" s="21" t="s">
        <v>4682</v>
      </c>
      <c r="K70" s="120" t="s">
        <v>8701</v>
      </c>
      <c r="L70" s="233">
        <v>42711</v>
      </c>
      <c r="M70" s="621" t="s">
        <v>222</v>
      </c>
      <c r="N70" s="621" t="s">
        <v>4682</v>
      </c>
      <c r="O70" s="621" t="s">
        <v>8711</v>
      </c>
      <c r="P70" s="233">
        <v>42718</v>
      </c>
      <c r="Q70" s="621" t="s">
        <v>224</v>
      </c>
      <c r="R70" s="120" t="s">
        <v>4684</v>
      </c>
      <c r="S70" s="21" t="s">
        <v>11120</v>
      </c>
      <c r="T70" s="233">
        <v>42727</v>
      </c>
      <c r="U70" s="21" t="s">
        <v>226</v>
      </c>
      <c r="V70" s="21" t="s">
        <v>4684</v>
      </c>
      <c r="W70" s="1203" t="s">
        <v>11538</v>
      </c>
      <c r="X70" s="233">
        <v>43318</v>
      </c>
      <c r="Y70" s="1203" t="s">
        <v>226</v>
      </c>
      <c r="Z70" s="1203" t="s">
        <v>4684</v>
      </c>
      <c r="AA70" s="233" t="s">
        <v>11620</v>
      </c>
      <c r="AB70" s="233">
        <v>43355</v>
      </c>
      <c r="AC70" s="339" t="s">
        <v>6848</v>
      </c>
      <c r="AD70" s="233" t="s">
        <v>4684</v>
      </c>
      <c r="AE70" s="2112" t="s">
        <v>14261</v>
      </c>
      <c r="AF70" s="2102">
        <v>45799</v>
      </c>
      <c r="AG70" s="2112" t="s">
        <v>14283</v>
      </c>
      <c r="AH70" s="2112" t="s">
        <v>4684</v>
      </c>
      <c r="AK70" s="339"/>
      <c r="AL70" s="339"/>
      <c r="AO70" s="339"/>
      <c r="AP70" s="339"/>
      <c r="AS70" s="339"/>
      <c r="AT70" s="339"/>
      <c r="AW70" s="339"/>
      <c r="AX70" s="339"/>
      <c r="BA70" s="339"/>
      <c r="BB70" s="339"/>
    </row>
    <row r="71" spans="2:54" ht="72.5" x14ac:dyDescent="0.35">
      <c r="B71" s="21" t="str">
        <f>'INF GERAIS'!B71&amp;IFERROR(IF(INDEX(APOIO!$A$5:$A$50,MATCH('INF GERAIS'!N71,APOIO!$B$5:$B$50,0))="NÃO",APOIO!$A$2&amp;"NÃO VÁLIDO",""),"")</f>
        <v>2014.0063</v>
      </c>
      <c r="C71" s="21" t="str">
        <f>'INF GERAIS'!C71</f>
        <v>AGRESTE SETENTRIONAL</v>
      </c>
      <c r="D71" s="21" t="str">
        <f>'INF GERAIS'!D71</f>
        <v>BOM JARDIM</v>
      </c>
      <c r="E71" s="21" t="str">
        <f>'INF GERAIS'!E71</f>
        <v>CONSTRUÇÃO DA PRAÇA BEIRA RIO E CONSTRUÇÃO DA PRAÇA CAIS DA ESTAÇÃO</v>
      </c>
      <c r="F71" s="21" t="str">
        <f>'INF GERAIS'!G71</f>
        <v>NORMAL</v>
      </c>
      <c r="G71" s="89" t="s">
        <v>4703</v>
      </c>
      <c r="H71" s="10">
        <v>42415</v>
      </c>
      <c r="I71" s="89" t="s">
        <v>230</v>
      </c>
      <c r="J71" s="21" t="s">
        <v>4682</v>
      </c>
      <c r="K71" s="233" t="s">
        <v>8548</v>
      </c>
      <c r="L71" s="233">
        <v>42657</v>
      </c>
      <c r="M71" s="21" t="s">
        <v>224</v>
      </c>
      <c r="N71" s="10" t="s">
        <v>4682</v>
      </c>
      <c r="O71" s="233" t="s">
        <v>8549</v>
      </c>
      <c r="P71" s="233">
        <v>42661</v>
      </c>
      <c r="Q71" s="21" t="s">
        <v>4705</v>
      </c>
      <c r="R71" s="21" t="s">
        <v>4682</v>
      </c>
      <c r="S71" s="21" t="s">
        <v>8674</v>
      </c>
      <c r="T71" s="233">
        <v>42692</v>
      </c>
      <c r="U71" s="21" t="s">
        <v>230</v>
      </c>
      <c r="V71" s="21" t="s">
        <v>4682</v>
      </c>
      <c r="W71" s="233" t="s">
        <v>10074</v>
      </c>
      <c r="X71" s="233">
        <v>43025</v>
      </c>
      <c r="Y71" s="21" t="s">
        <v>4705</v>
      </c>
      <c r="Z71" s="21" t="s">
        <v>4682</v>
      </c>
      <c r="AA71" s="21" t="s">
        <v>10501</v>
      </c>
      <c r="AB71" s="233">
        <v>43035</v>
      </c>
      <c r="AC71" s="339" t="s">
        <v>230</v>
      </c>
      <c r="AD71" s="339" t="s">
        <v>4684</v>
      </c>
      <c r="AE71" s="2070" t="s">
        <v>14152</v>
      </c>
      <c r="AF71" s="2070">
        <v>44222</v>
      </c>
      <c r="AG71" s="339" t="s">
        <v>6848</v>
      </c>
      <c r="AH71" s="2070" t="s">
        <v>4684</v>
      </c>
      <c r="AK71" s="339"/>
      <c r="AL71" s="339"/>
      <c r="AO71" s="339"/>
      <c r="AP71" s="339"/>
      <c r="AS71" s="339"/>
      <c r="AT71" s="339"/>
      <c r="AW71" s="339"/>
      <c r="AX71" s="339"/>
      <c r="BA71" s="339"/>
      <c r="BB71" s="339"/>
    </row>
    <row r="72" spans="2:54" ht="145" x14ac:dyDescent="0.35">
      <c r="B72" s="21" t="str">
        <f>'INF GERAIS'!B72&amp;IFERROR(IF(INDEX(APOIO!$A$5:$A$50,MATCH('INF GERAIS'!N72,APOIO!$B$5:$B$50,0))="NÃO",APOIO!$A$2&amp;"NÃO VÁLIDO",""),"")</f>
        <v>2014.0064</v>
      </c>
      <c r="C72" s="21" t="str">
        <f>'INF GERAIS'!C72</f>
        <v>AGRESTE CENTRAL</v>
      </c>
      <c r="D72" s="21" t="str">
        <f>'INF GERAIS'!D72</f>
        <v>BONITO</v>
      </c>
      <c r="E72" s="21" t="str">
        <f>'INF GERAIS'!E72</f>
        <v>BONITO SEDE 2</v>
      </c>
      <c r="F72" s="21" t="str">
        <f>'INF GERAIS'!G72</f>
        <v>NORMAL</v>
      </c>
      <c r="G72" s="89" t="s">
        <v>4703</v>
      </c>
      <c r="H72" s="10">
        <v>42415</v>
      </c>
      <c r="I72" s="89" t="s">
        <v>230</v>
      </c>
      <c r="J72" s="21" t="s">
        <v>4684</v>
      </c>
      <c r="K72" s="457" t="s">
        <v>7940</v>
      </c>
      <c r="L72" s="233">
        <v>42563</v>
      </c>
      <c r="M72" s="21" t="s">
        <v>224</v>
      </c>
      <c r="N72" s="10" t="s">
        <v>4684</v>
      </c>
      <c r="O72" s="462" t="s">
        <v>7949</v>
      </c>
      <c r="P72" s="233">
        <v>42569</v>
      </c>
      <c r="Q72" s="21" t="s">
        <v>224</v>
      </c>
      <c r="R72" s="21" t="s">
        <v>4684</v>
      </c>
      <c r="S72" s="21" t="s">
        <v>8089</v>
      </c>
      <c r="T72" s="233">
        <v>42579</v>
      </c>
      <c r="U72" s="21" t="s">
        <v>230</v>
      </c>
      <c r="V72" s="21" t="s">
        <v>4684</v>
      </c>
      <c r="W72" s="530" t="s">
        <v>9420</v>
      </c>
      <c r="X72" s="233">
        <v>42888</v>
      </c>
      <c r="Y72" s="21" t="s">
        <v>6848</v>
      </c>
      <c r="Z72" s="21" t="s">
        <v>4684</v>
      </c>
      <c r="AA72" s="646" t="s">
        <v>9748</v>
      </c>
      <c r="AB72" s="233">
        <v>42954</v>
      </c>
      <c r="AC72" s="339" t="s">
        <v>14283</v>
      </c>
      <c r="AD72" s="339" t="s">
        <v>4684</v>
      </c>
      <c r="AG72" s="339"/>
      <c r="AH72" s="339"/>
      <c r="AK72" s="339"/>
      <c r="AL72" s="339"/>
      <c r="AO72" s="339"/>
      <c r="AP72" s="339"/>
      <c r="AS72" s="339"/>
      <c r="AT72" s="339"/>
      <c r="AW72" s="339"/>
      <c r="AX72" s="339"/>
      <c r="BA72" s="339"/>
      <c r="BB72" s="339"/>
    </row>
    <row r="73" spans="2:54" ht="145" x14ac:dyDescent="0.35">
      <c r="B73" s="21" t="str">
        <f>'INF GERAIS'!B73&amp;IFERROR(IF(INDEX(APOIO!$A$5:$A$50,MATCH('INF GERAIS'!N73,APOIO!$B$5:$B$50,0))="NÃO",APOIO!$A$2&amp;"NÃO VÁLIDO",""),"")</f>
        <v>2014.0065</v>
      </c>
      <c r="C73" s="21" t="str">
        <f>'INF GERAIS'!C73</f>
        <v>AGRESTE CENTRAL</v>
      </c>
      <c r="D73" s="21" t="str">
        <f>'INF GERAIS'!D73</f>
        <v>BONITO</v>
      </c>
      <c r="E73" s="21" t="str">
        <f>'INF GERAIS'!E73</f>
        <v>DISTRITOS PAVIMENTADOS</v>
      </c>
      <c r="F73" s="21" t="str">
        <f>'INF GERAIS'!G73</f>
        <v>NORMAL</v>
      </c>
      <c r="G73" s="89" t="s">
        <v>4703</v>
      </c>
      <c r="H73" s="10">
        <v>42415</v>
      </c>
      <c r="I73" s="89" t="s">
        <v>230</v>
      </c>
      <c r="J73" s="21" t="s">
        <v>4684</v>
      </c>
      <c r="K73" s="266" t="s">
        <v>7948</v>
      </c>
      <c r="L73" s="233">
        <v>42563</v>
      </c>
      <c r="M73" s="21" t="s">
        <v>224</v>
      </c>
      <c r="N73" s="10" t="s">
        <v>4684</v>
      </c>
      <c r="O73" s="462" t="s">
        <v>7949</v>
      </c>
      <c r="P73" s="233">
        <v>42569</v>
      </c>
      <c r="Q73" s="21" t="s">
        <v>224</v>
      </c>
      <c r="R73" s="21" t="s">
        <v>4684</v>
      </c>
      <c r="S73" s="21" t="s">
        <v>8090</v>
      </c>
      <c r="T73" s="233">
        <v>42578</v>
      </c>
      <c r="U73" s="21" t="s">
        <v>230</v>
      </c>
      <c r="V73" s="21" t="s">
        <v>4684</v>
      </c>
      <c r="W73" s="530" t="s">
        <v>9421</v>
      </c>
      <c r="X73" s="233">
        <v>42888</v>
      </c>
      <c r="Y73" s="21" t="s">
        <v>6848</v>
      </c>
      <c r="Z73" s="21" t="s">
        <v>4684</v>
      </c>
      <c r="AA73" s="646" t="s">
        <v>9749</v>
      </c>
      <c r="AB73" s="233">
        <v>42954</v>
      </c>
      <c r="AC73" s="339" t="s">
        <v>14283</v>
      </c>
      <c r="AD73" s="339" t="s">
        <v>4684</v>
      </c>
      <c r="AG73" s="339"/>
      <c r="AH73" s="339"/>
      <c r="AK73" s="339"/>
      <c r="AL73" s="339"/>
      <c r="AO73" s="339"/>
      <c r="AP73" s="339"/>
      <c r="AS73" s="339"/>
      <c r="AT73" s="339"/>
      <c r="AW73" s="339"/>
      <c r="AX73" s="339"/>
      <c r="BA73" s="339"/>
      <c r="BB73" s="339"/>
    </row>
    <row r="74" spans="2:54" ht="116" x14ac:dyDescent="0.35">
      <c r="B74" s="21" t="str">
        <f>'INF GERAIS'!B74&amp;IFERROR(IF(INDEX(APOIO!$A$5:$A$50,MATCH('INF GERAIS'!N74,APOIO!$B$5:$B$50,0))="NÃO",APOIO!$A$2&amp;"NÃO VÁLIDO",""),"")</f>
        <v>2014.0066</v>
      </c>
      <c r="C74" s="21" t="str">
        <f>'INF GERAIS'!C74</f>
        <v>AGRESTE MERIDIONAL</v>
      </c>
      <c r="D74" s="21" t="str">
        <f>'INF GERAIS'!D74</f>
        <v>BREJÃO</v>
      </c>
      <c r="E74" s="21" t="str">
        <f>'INF GERAIS'!E74</f>
        <v>RECUPERAÇÃO DA CALÇADA DA RUA JOSÉ INÁCIO DOS SANTOS</v>
      </c>
      <c r="F74" s="21" t="str">
        <f>'INF GERAIS'!G74</f>
        <v>NORMAL</v>
      </c>
      <c r="G74" s="89" t="s">
        <v>4703</v>
      </c>
      <c r="H74" s="10">
        <v>42415</v>
      </c>
      <c r="I74" s="89" t="s">
        <v>230</v>
      </c>
      <c r="J74" s="21" t="s">
        <v>4682</v>
      </c>
      <c r="K74" s="10" t="s">
        <v>10454</v>
      </c>
      <c r="L74" s="233">
        <v>43139</v>
      </c>
      <c r="M74" s="21" t="s">
        <v>224</v>
      </c>
      <c r="N74" s="10" t="s">
        <v>4682</v>
      </c>
      <c r="O74" s="233" t="s">
        <v>10513</v>
      </c>
      <c r="P74" s="233">
        <v>43158</v>
      </c>
      <c r="Q74" s="21" t="s">
        <v>4705</v>
      </c>
      <c r="R74" s="21" t="s">
        <v>4682</v>
      </c>
      <c r="S74" s="21" t="s">
        <v>11113</v>
      </c>
      <c r="T74" s="233">
        <v>43203</v>
      </c>
      <c r="U74" s="21" t="s">
        <v>230</v>
      </c>
      <c r="V74" s="21" t="s">
        <v>4682</v>
      </c>
      <c r="W74" s="233" t="s">
        <v>12013</v>
      </c>
      <c r="X74" s="233">
        <v>43542</v>
      </c>
      <c r="Y74" s="21" t="s">
        <v>224</v>
      </c>
      <c r="Z74" s="21" t="s">
        <v>4682</v>
      </c>
      <c r="AA74" s="233" t="s">
        <v>12121</v>
      </c>
      <c r="AB74" s="233">
        <v>43572</v>
      </c>
      <c r="AC74" s="339" t="s">
        <v>4705</v>
      </c>
      <c r="AD74" s="339" t="s">
        <v>4682</v>
      </c>
      <c r="AE74" s="21" t="s">
        <v>12549</v>
      </c>
      <c r="AF74" s="233">
        <v>43595</v>
      </c>
      <c r="AG74" s="339" t="s">
        <v>230</v>
      </c>
      <c r="AH74" s="339" t="s">
        <v>4682</v>
      </c>
      <c r="AI74" s="1805" t="s">
        <v>13419</v>
      </c>
      <c r="AJ74" s="233">
        <v>44306</v>
      </c>
      <c r="AK74" s="1805" t="s">
        <v>6848</v>
      </c>
      <c r="AL74" s="1805" t="s">
        <v>4684</v>
      </c>
      <c r="AO74" s="339"/>
      <c r="AP74" s="339"/>
      <c r="AS74" s="339"/>
      <c r="AT74" s="339"/>
      <c r="AW74" s="339"/>
      <c r="AX74" s="339"/>
      <c r="BA74" s="339"/>
      <c r="BB74" s="339"/>
    </row>
    <row r="75" spans="2:54" ht="101.5" x14ac:dyDescent="0.35">
      <c r="B75" s="21" t="str">
        <f>'INF GERAIS'!B75&amp;IFERROR(IF(INDEX(APOIO!$A$5:$A$50,MATCH('INF GERAIS'!N75,APOIO!$B$5:$B$50,0))="NÃO",APOIO!$A$2&amp;"NÃO VÁLIDO",""),"")</f>
        <v>2014.0067</v>
      </c>
      <c r="C75" s="21" t="str">
        <f>'INF GERAIS'!C75</f>
        <v>AGRESTE MERIDIONAL</v>
      </c>
      <c r="D75" s="21" t="str">
        <f>'INF GERAIS'!D75</f>
        <v>BREJÃO</v>
      </c>
      <c r="E75" s="21" t="str">
        <f>'INF GERAIS'!E75</f>
        <v>REFORMA E URBANIZAÇÃO DO ACESSO PRINCIPAL DE BREJÃO</v>
      </c>
      <c r="F75" s="21" t="str">
        <f>'INF GERAIS'!G75</f>
        <v>NORMAL</v>
      </c>
      <c r="G75" s="89" t="s">
        <v>4703</v>
      </c>
      <c r="H75" s="10">
        <v>42415</v>
      </c>
      <c r="I75" s="89" t="s">
        <v>230</v>
      </c>
      <c r="J75" s="21" t="s">
        <v>4682</v>
      </c>
      <c r="K75" s="233" t="s">
        <v>10294</v>
      </c>
      <c r="L75" s="233">
        <v>43090</v>
      </c>
      <c r="M75" s="21" t="s">
        <v>224</v>
      </c>
      <c r="N75" s="10" t="s">
        <v>4682</v>
      </c>
      <c r="O75" s="967" t="s">
        <v>10363</v>
      </c>
      <c r="P75" s="233">
        <v>43123</v>
      </c>
      <c r="Q75" s="21" t="s">
        <v>4705</v>
      </c>
      <c r="R75" s="21" t="s">
        <v>4682</v>
      </c>
      <c r="S75" s="21" t="s">
        <v>11117</v>
      </c>
      <c r="T75" s="233">
        <v>43154</v>
      </c>
      <c r="U75" s="21" t="s">
        <v>230</v>
      </c>
      <c r="V75" s="21" t="s">
        <v>4682</v>
      </c>
      <c r="W75" s="233" t="s">
        <v>12012</v>
      </c>
      <c r="X75" s="233">
        <v>43542</v>
      </c>
      <c r="Y75" s="21" t="s">
        <v>224</v>
      </c>
      <c r="Z75" s="21" t="s">
        <v>4682</v>
      </c>
      <c r="AA75" s="233" t="s">
        <v>12123</v>
      </c>
      <c r="AB75" s="233">
        <v>43579</v>
      </c>
      <c r="AC75" s="339" t="s">
        <v>4705</v>
      </c>
      <c r="AD75" s="339" t="s">
        <v>4682</v>
      </c>
      <c r="AE75" s="21" t="s">
        <v>12549</v>
      </c>
      <c r="AF75" s="233">
        <v>43595</v>
      </c>
      <c r="AG75" s="339" t="s">
        <v>230</v>
      </c>
      <c r="AH75" s="339" t="s">
        <v>4682</v>
      </c>
      <c r="AI75" s="1805" t="s">
        <v>13416</v>
      </c>
      <c r="AJ75" s="233">
        <v>44243</v>
      </c>
      <c r="AK75" s="1805" t="s">
        <v>6848</v>
      </c>
      <c r="AL75" s="1805" t="s">
        <v>4684</v>
      </c>
      <c r="AO75" s="339"/>
      <c r="AP75" s="339"/>
      <c r="AS75" s="339"/>
      <c r="AT75" s="339"/>
      <c r="AW75" s="339"/>
      <c r="AX75" s="339"/>
      <c r="BA75" s="339"/>
      <c r="BB75" s="339"/>
    </row>
    <row r="76" spans="2:54" s="945" customFormat="1" ht="101.5" x14ac:dyDescent="0.35">
      <c r="B76" s="945" t="str">
        <f>'INF GERAIS'!B76&amp;IFERROR(IF(INDEX(APOIO!$A$5:$A$50,MATCH('INF GERAIS'!N76,APOIO!$B$5:$B$50,0))="NÃO",APOIO!$A$2&amp;"NÃO VÁLIDO",""),"")</f>
        <v>2014.0434</v>
      </c>
      <c r="C76" s="945" t="str">
        <f>'INF GERAIS'!C76</f>
        <v>AGRESTE MERIDIONAL</v>
      </c>
      <c r="D76" s="945" t="str">
        <f>'INF GERAIS'!D76</f>
        <v>BREJÃO</v>
      </c>
      <c r="E76" s="945" t="str">
        <f>'INF GERAIS'!E76</f>
        <v>PAVIMENTAÇÃO EM PARALELEPÍPEDOS DE DIVERSAS RUAS</v>
      </c>
      <c r="F76" s="945" t="str">
        <f>'INF GERAIS'!G76</f>
        <v>NORMAL</v>
      </c>
      <c r="H76" s="233"/>
      <c r="K76" s="233" t="s">
        <v>10295</v>
      </c>
      <c r="L76" s="233">
        <v>43090</v>
      </c>
      <c r="M76" s="945" t="s">
        <v>223</v>
      </c>
      <c r="N76" s="233" t="s">
        <v>4701</v>
      </c>
      <c r="O76" s="233" t="s">
        <v>10604</v>
      </c>
      <c r="P76" s="233">
        <v>43178</v>
      </c>
      <c r="Q76" s="945" t="s">
        <v>4704</v>
      </c>
      <c r="R76" s="945" t="s">
        <v>4701</v>
      </c>
      <c r="S76" s="945" t="s">
        <v>11114</v>
      </c>
      <c r="T76" s="233">
        <v>43203</v>
      </c>
      <c r="U76" s="945" t="s">
        <v>230</v>
      </c>
      <c r="V76" s="945" t="s">
        <v>4682</v>
      </c>
      <c r="W76" s="945" t="s">
        <v>12537</v>
      </c>
      <c r="X76" s="233">
        <v>43724</v>
      </c>
      <c r="Y76" s="945" t="s">
        <v>230</v>
      </c>
      <c r="Z76" s="945" t="s">
        <v>4682</v>
      </c>
      <c r="AA76" s="1805" t="s">
        <v>13414</v>
      </c>
      <c r="AB76" s="233">
        <v>44243</v>
      </c>
      <c r="AC76" s="945" t="s">
        <v>6848</v>
      </c>
      <c r="AD76" s="945" t="s">
        <v>4684</v>
      </c>
    </row>
    <row r="77" spans="2:54" s="1689" customFormat="1" ht="174" x14ac:dyDescent="0.35">
      <c r="B77" s="1689" t="str">
        <f>'INF GERAIS'!B77&amp;IFERROR(IF(INDEX(APOIO!$A$5:$A$50,MATCH('INF GERAIS'!N77,APOIO!$B$5:$B$50,0))="NÃO",APOIO!$A$2&amp;"NÃO VÁLIDO",""),"")</f>
        <v>2014.0447
NÃO VÁLIDO</v>
      </c>
      <c r="C77" s="1689" t="str">
        <f>'INF GERAIS'!C77</f>
        <v>AGRESTE MERIDIONAL</v>
      </c>
      <c r="D77" s="1689" t="str">
        <f>'INF GERAIS'!D77</f>
        <v>BREJÃO</v>
      </c>
      <c r="E77" s="1689" t="str">
        <f>'INF GERAIS'!E77</f>
        <v>PAVIMENTAÇÃO EM PARALELEPÍPEDOS GRANÍTICOS DAS TRAVESSAS ISRAEL ALVES PINTO (BECO) E TRAVESSA RUBEM F. DE MELO DO MUNICÍPIO DE BREJÃO</v>
      </c>
      <c r="F77" s="1689" t="str">
        <f>'INF GERAIS'!G77</f>
        <v>NORMAL</v>
      </c>
      <c r="H77" s="233"/>
      <c r="K77" s="233" t="s">
        <v>13203</v>
      </c>
      <c r="L77" s="233">
        <v>43865</v>
      </c>
      <c r="M77" s="1689" t="s">
        <v>223</v>
      </c>
      <c r="N77" s="233" t="s">
        <v>4701</v>
      </c>
      <c r="O77" s="233" t="s">
        <v>13204</v>
      </c>
      <c r="P77" s="233">
        <v>43928</v>
      </c>
      <c r="Q77" s="1689" t="s">
        <v>4704</v>
      </c>
      <c r="R77" s="1689" t="s">
        <v>4701</v>
      </c>
      <c r="S77" s="1803" t="s">
        <v>13409</v>
      </c>
      <c r="T77" s="233">
        <v>44330</v>
      </c>
      <c r="U77" s="1689" t="s">
        <v>227</v>
      </c>
      <c r="V77" s="1689" t="s">
        <v>4702</v>
      </c>
      <c r="X77" s="233"/>
    </row>
    <row r="78" spans="2:54" ht="72.5" x14ac:dyDescent="0.35">
      <c r="B78" s="21" t="str">
        <f>'INF GERAIS'!B78&amp;IFERROR(IF(INDEX(APOIO!$A$5:$A$50,MATCH('INF GERAIS'!N78,APOIO!$B$5:$B$50,0))="NÃO",APOIO!$A$2&amp;"NÃO VÁLIDO",""),"")</f>
        <v>2014.0068</v>
      </c>
      <c r="C78" s="21" t="str">
        <f>'INF GERAIS'!C78</f>
        <v>SERTÃO DO PAJEÚ</v>
      </c>
      <c r="D78" s="21" t="str">
        <f>'INF GERAIS'!D78</f>
        <v>BREJINHO</v>
      </c>
      <c r="E78" s="1689" t="str">
        <f>'INF GERAIS'!E78</f>
        <v>PAVIMENTAÇÃO DE VIAS PÚBLICAS( 2 RUAS)</v>
      </c>
      <c r="F78" s="21" t="str">
        <f>'INF GERAIS'!G78</f>
        <v>NORMAL</v>
      </c>
      <c r="G78" s="89" t="s">
        <v>4703</v>
      </c>
      <c r="H78" s="10">
        <v>42415</v>
      </c>
      <c r="I78" s="89" t="s">
        <v>230</v>
      </c>
      <c r="J78" s="21" t="s">
        <v>4684</v>
      </c>
      <c r="K78" s="322" t="s">
        <v>6841</v>
      </c>
      <c r="L78" s="233">
        <v>42475</v>
      </c>
      <c r="M78" s="21" t="s">
        <v>6848</v>
      </c>
      <c r="N78" s="10" t="s">
        <v>4684</v>
      </c>
      <c r="O78" s="35" t="s">
        <v>7594</v>
      </c>
      <c r="P78" s="233">
        <v>42548</v>
      </c>
      <c r="Q78" s="21" t="s">
        <v>6848</v>
      </c>
      <c r="R78" s="21" t="s">
        <v>4684</v>
      </c>
      <c r="S78" s="2102" t="s">
        <v>14270</v>
      </c>
      <c r="T78" s="2102">
        <v>45838</v>
      </c>
      <c r="U78" s="21" t="s">
        <v>14283</v>
      </c>
      <c r="V78" s="21" t="s">
        <v>4684</v>
      </c>
      <c r="AC78" s="339"/>
      <c r="AD78" s="339"/>
      <c r="AG78" s="339"/>
      <c r="AH78" s="339"/>
      <c r="AK78" s="339"/>
      <c r="AL78" s="339"/>
      <c r="AO78" s="339"/>
      <c r="AP78" s="339"/>
      <c r="AS78" s="339"/>
      <c r="AT78" s="339"/>
      <c r="AW78" s="339"/>
      <c r="AX78" s="339"/>
      <c r="BA78" s="339"/>
      <c r="BB78" s="339"/>
    </row>
    <row r="79" spans="2:54" ht="145.5" thickBot="1" x14ac:dyDescent="0.4">
      <c r="B79" s="21" t="str">
        <f>'INF GERAIS'!B79&amp;IFERROR(IF(INDEX(APOIO!$A$5:$A$50,MATCH('INF GERAIS'!N79,APOIO!$B$5:$B$50,0))="NÃO",APOIO!$A$2&amp;"NÃO VÁLIDO",""),"")</f>
        <v>2014.0069</v>
      </c>
      <c r="C79" s="21" t="str">
        <f>'INF GERAIS'!C79</f>
        <v>SERTÃO DO PAJEÚ</v>
      </c>
      <c r="D79" s="21" t="str">
        <f>'INF GERAIS'!D79</f>
        <v>BREJINHO</v>
      </c>
      <c r="E79" s="21" t="str">
        <f>'INF GERAIS'!E79</f>
        <v xml:space="preserve">REFORMA DO ESTÁDIO MUNICIPAL </v>
      </c>
      <c r="F79" s="21" t="str">
        <f>'INF GERAIS'!G79</f>
        <v>NORMAL</v>
      </c>
      <c r="G79" s="89" t="s">
        <v>4703</v>
      </c>
      <c r="H79" s="10">
        <v>42415</v>
      </c>
      <c r="I79" s="89" t="s">
        <v>230</v>
      </c>
      <c r="J79" s="21" t="s">
        <v>4682</v>
      </c>
      <c r="K79" s="120" t="s">
        <v>7595</v>
      </c>
      <c r="L79" s="233">
        <v>42548</v>
      </c>
      <c r="M79" s="21" t="s">
        <v>6848</v>
      </c>
      <c r="N79" s="10" t="s">
        <v>4684</v>
      </c>
      <c r="O79" s="9" t="s">
        <v>9592</v>
      </c>
      <c r="P79" s="233">
        <v>42900</v>
      </c>
      <c r="Q79" s="757" t="s">
        <v>6849</v>
      </c>
      <c r="R79" s="757" t="s">
        <v>4684</v>
      </c>
      <c r="S79" s="872" t="s">
        <v>10003</v>
      </c>
      <c r="T79" s="233">
        <v>42923</v>
      </c>
      <c r="U79" s="21" t="s">
        <v>225</v>
      </c>
      <c r="V79" s="21" t="s">
        <v>4684</v>
      </c>
      <c r="W79" s="34" t="s">
        <v>14064</v>
      </c>
      <c r="X79" s="2021">
        <v>43301</v>
      </c>
      <c r="Y79" s="34" t="s">
        <v>13989</v>
      </c>
      <c r="Z79" s="34" t="s">
        <v>4684</v>
      </c>
      <c r="AC79" s="339"/>
      <c r="AD79" s="339"/>
      <c r="AG79" s="339"/>
      <c r="AH79" s="339"/>
      <c r="AK79" s="339"/>
      <c r="AL79" s="339"/>
      <c r="AO79" s="339"/>
      <c r="AP79" s="339"/>
      <c r="AS79" s="339"/>
      <c r="AT79" s="339"/>
      <c r="AW79" s="339"/>
      <c r="AX79" s="339"/>
      <c r="BA79" s="339"/>
      <c r="BB79" s="339"/>
    </row>
    <row r="80" spans="2:54" ht="218" thickBot="1" x14ac:dyDescent="0.4">
      <c r="B80" s="21" t="str">
        <f>'INF GERAIS'!B80&amp;IFERROR(IF(INDEX(APOIO!$A$5:$A$50,MATCH('INF GERAIS'!N80,APOIO!$B$5:$B$50,0))="NÃO",APOIO!$A$2&amp;"NÃO VÁLIDO",""),"")</f>
        <v>2014.0070</v>
      </c>
      <c r="C80" s="21" t="str">
        <f>'INF GERAIS'!C80</f>
        <v>AGRESTE CENTRAL</v>
      </c>
      <c r="D80" s="21" t="str">
        <f>'INF GERAIS'!D80</f>
        <v>BREJO DA MADRE DE DEUS</v>
      </c>
      <c r="E80" s="21" t="str">
        <f>'INF GERAIS'!E80</f>
        <v>CONSTRUÇÃO DO BLOCO B - HOSPITAL MUNICIPAL JOSÉ CARLOS DE SANTANA</v>
      </c>
      <c r="F80" s="21" t="str">
        <f>'INF GERAIS'!G80</f>
        <v>NORMAL</v>
      </c>
      <c r="G80" s="89" t="s">
        <v>4703</v>
      </c>
      <c r="H80" s="10">
        <v>42415</v>
      </c>
      <c r="I80" s="89" t="s">
        <v>230</v>
      </c>
      <c r="J80" s="21" t="s">
        <v>4682</v>
      </c>
      <c r="K80" s="10" t="s">
        <v>10569</v>
      </c>
      <c r="L80" s="233">
        <v>43160</v>
      </c>
      <c r="M80" s="21" t="s">
        <v>224</v>
      </c>
      <c r="N80" s="10" t="s">
        <v>4682</v>
      </c>
      <c r="O80" s="233" t="s">
        <v>11112</v>
      </c>
      <c r="P80" s="233">
        <v>43172</v>
      </c>
      <c r="Q80" s="21" t="s">
        <v>224</v>
      </c>
      <c r="R80" s="21" t="s">
        <v>4682</v>
      </c>
      <c r="S80" s="530" t="s">
        <v>12953</v>
      </c>
      <c r="T80" s="233">
        <v>43865</v>
      </c>
      <c r="U80" s="21" t="s">
        <v>224</v>
      </c>
      <c r="V80" s="21" t="s">
        <v>4682</v>
      </c>
      <c r="W80" s="1813" t="s">
        <v>13617</v>
      </c>
      <c r="X80" s="1882">
        <v>43950</v>
      </c>
      <c r="Y80" s="1813" t="s">
        <v>4705</v>
      </c>
      <c r="Z80" s="1813" t="s">
        <v>4682</v>
      </c>
      <c r="AA80" s="1849" t="s">
        <v>13533</v>
      </c>
      <c r="AB80" s="233">
        <v>44600</v>
      </c>
      <c r="AC80" s="21" t="s">
        <v>226</v>
      </c>
      <c r="AD80" s="21" t="s">
        <v>4684</v>
      </c>
      <c r="AE80" s="1961" t="s">
        <v>13780</v>
      </c>
      <c r="AF80" s="233">
        <v>45050</v>
      </c>
      <c r="AG80" s="1959" t="s">
        <v>6848</v>
      </c>
      <c r="AH80" s="1959" t="s">
        <v>4684</v>
      </c>
      <c r="AI80" s="1961" t="s">
        <v>13781</v>
      </c>
      <c r="AJ80" s="233">
        <v>45057</v>
      </c>
      <c r="AK80" s="1961" t="s">
        <v>6848</v>
      </c>
      <c r="AL80" s="1961" t="s">
        <v>4684</v>
      </c>
      <c r="AO80" s="339"/>
      <c r="AP80" s="339"/>
      <c r="AS80" s="339"/>
      <c r="AT80" s="339"/>
      <c r="AW80" s="339"/>
      <c r="AX80" s="339"/>
      <c r="BA80" s="339"/>
      <c r="BB80" s="339"/>
    </row>
    <row r="81" spans="2:94" ht="87" x14ac:dyDescent="0.35">
      <c r="B81" s="21" t="str">
        <f>'INF GERAIS'!B81&amp;IFERROR(IF(INDEX(APOIO!$A$5:$A$50,MATCH('INF GERAIS'!N81,APOIO!$B$5:$B$50,0))="NÃO",APOIO!$A$2&amp;"NÃO VÁLIDO",""),"")</f>
        <v>2014.0071</v>
      </c>
      <c r="C81" s="21" t="str">
        <f>'INF GERAIS'!C81</f>
        <v>MATA NORTE</v>
      </c>
      <c r="D81" s="21" t="str">
        <f>'INF GERAIS'!D81</f>
        <v>BUENOS AIRES</v>
      </c>
      <c r="E81" s="21" t="str">
        <f>'INF GERAIS'!E81</f>
        <v>PAVIMENTAÇÃO E DRENAGEM EM RUA DO BAIRRO SANTA ANA</v>
      </c>
      <c r="F81" s="21" t="str">
        <f>'INF GERAIS'!G81</f>
        <v>NORMAL</v>
      </c>
      <c r="G81" s="89" t="s">
        <v>4703</v>
      </c>
      <c r="H81" s="10">
        <v>42415</v>
      </c>
      <c r="I81" s="89" t="s">
        <v>230</v>
      </c>
      <c r="J81" s="21" t="s">
        <v>4682</v>
      </c>
      <c r="K81" s="233" t="s">
        <v>7006</v>
      </c>
      <c r="L81" s="233">
        <v>42489</v>
      </c>
      <c r="M81" s="21" t="s">
        <v>224</v>
      </c>
      <c r="N81" s="10" t="s">
        <v>4682</v>
      </c>
      <c r="O81" s="233" t="s">
        <v>9647</v>
      </c>
      <c r="P81" s="233">
        <v>42927</v>
      </c>
      <c r="Q81" s="21" t="s">
        <v>224</v>
      </c>
      <c r="R81" s="21" t="s">
        <v>4682</v>
      </c>
      <c r="S81" s="1236" t="s">
        <v>11600</v>
      </c>
      <c r="T81" s="233">
        <v>43346</v>
      </c>
      <c r="U81" s="21" t="s">
        <v>14283</v>
      </c>
      <c r="V81" s="21" t="s">
        <v>4684</v>
      </c>
      <c r="AC81" s="339"/>
      <c r="AD81" s="339"/>
      <c r="AG81" s="339"/>
      <c r="AH81" s="339"/>
      <c r="AK81" s="339"/>
      <c r="AL81" s="339"/>
      <c r="AO81" s="339"/>
      <c r="AP81" s="339"/>
      <c r="AS81" s="339"/>
      <c r="AT81" s="339"/>
      <c r="AW81" s="339"/>
      <c r="AX81" s="339"/>
      <c r="BA81" s="339"/>
      <c r="BB81" s="339"/>
    </row>
    <row r="82" spans="2:94" ht="72.5" x14ac:dyDescent="0.35">
      <c r="B82" s="21" t="str">
        <f>'INF GERAIS'!B82&amp;IFERROR(IF(INDEX(APOIO!$A$5:$A$50,MATCH('INF GERAIS'!N82,APOIO!$B$5:$B$50,0))="NÃO",APOIO!$A$2&amp;"NÃO VÁLIDO",""),"")</f>
        <v>2014.0072</v>
      </c>
      <c r="C82" s="21" t="str">
        <f>'INF GERAIS'!C82</f>
        <v>MATA NORTE</v>
      </c>
      <c r="D82" s="21" t="str">
        <f>'INF GERAIS'!D82</f>
        <v>BUENOS AIRES</v>
      </c>
      <c r="E82" s="21" t="str">
        <f>'INF GERAIS'!E82</f>
        <v>PAVIMENTAÇÃO E DRENAGEM EM RUA DOS BAIRROS SANTO ANTONIO E BOA FÉ (8 RUAS)</v>
      </c>
      <c r="F82" s="21" t="str">
        <f>'INF GERAIS'!G82</f>
        <v>NORMAL</v>
      </c>
      <c r="G82" s="89" t="s">
        <v>4703</v>
      </c>
      <c r="H82" s="10">
        <v>42415</v>
      </c>
      <c r="I82" s="89" t="s">
        <v>230</v>
      </c>
      <c r="J82" s="21" t="s">
        <v>4682</v>
      </c>
      <c r="K82" s="233" t="s">
        <v>7005</v>
      </c>
      <c r="L82" s="233">
        <v>42489</v>
      </c>
      <c r="M82" s="21" t="s">
        <v>224</v>
      </c>
      <c r="N82" s="10" t="s">
        <v>4682</v>
      </c>
      <c r="O82" s="233" t="s">
        <v>7186</v>
      </c>
      <c r="P82" s="233">
        <v>42489</v>
      </c>
      <c r="Q82" s="21" t="s">
        <v>224</v>
      </c>
      <c r="R82" s="21" t="s">
        <v>4682</v>
      </c>
      <c r="S82" s="334" t="s">
        <v>7187</v>
      </c>
      <c r="T82" s="233">
        <v>42507</v>
      </c>
      <c r="U82" s="21" t="s">
        <v>4705</v>
      </c>
      <c r="V82" s="375" t="s">
        <v>4682</v>
      </c>
      <c r="W82" s="375" t="s">
        <v>7476</v>
      </c>
      <c r="X82" s="233">
        <v>42503</v>
      </c>
      <c r="Y82" s="21" t="s">
        <v>230</v>
      </c>
      <c r="Z82" s="21" t="s">
        <v>4682</v>
      </c>
      <c r="AA82" s="718" t="s">
        <v>9323</v>
      </c>
      <c r="AB82" s="233">
        <v>42850</v>
      </c>
      <c r="AC82" s="339" t="s">
        <v>230</v>
      </c>
      <c r="AD82" s="339" t="s">
        <v>4682</v>
      </c>
      <c r="AE82" s="1236" t="s">
        <v>11600</v>
      </c>
      <c r="AF82" s="233">
        <v>43346</v>
      </c>
      <c r="AG82" s="1236" t="s">
        <v>14283</v>
      </c>
      <c r="AH82" s="1236" t="s">
        <v>4684</v>
      </c>
      <c r="AK82" s="339"/>
      <c r="AL82" s="339"/>
      <c r="AO82" s="339"/>
      <c r="AP82" s="339"/>
      <c r="AS82" s="339"/>
      <c r="AT82" s="339"/>
      <c r="AW82" s="339"/>
      <c r="AX82" s="339"/>
      <c r="BA82" s="339"/>
      <c r="BB82" s="339"/>
    </row>
    <row r="83" spans="2:94" ht="130.5" x14ac:dyDescent="0.35">
      <c r="B83" s="21" t="str">
        <f>'INF GERAIS'!B83&amp;IFERROR(IF(INDEX(APOIO!$A$5:$A$50,MATCH('INF GERAIS'!N83,APOIO!$B$5:$B$50,0))="NÃO",APOIO!$A$2&amp;"NÃO VÁLIDO",""),"")</f>
        <v>2014.0073</v>
      </c>
      <c r="C83" s="21" t="str">
        <f>'INF GERAIS'!C83</f>
        <v>AGRESTE MERIDIONAL</v>
      </c>
      <c r="D83" s="21" t="str">
        <f>'INF GERAIS'!D83</f>
        <v>BUÍQUE</v>
      </c>
      <c r="E83" s="21" t="str">
        <f>'INF GERAIS'!E83</f>
        <v>RECUPERAÇÃO E REFORMA DO PÁTIO DA FEIRA LIVRE</v>
      </c>
      <c r="F83" s="21" t="str">
        <f>'INF GERAIS'!G83</f>
        <v>NORMAL</v>
      </c>
      <c r="G83" s="89" t="s">
        <v>4703</v>
      </c>
      <c r="H83" s="10">
        <v>42415</v>
      </c>
      <c r="I83" s="89" t="s">
        <v>230</v>
      </c>
      <c r="J83" s="21" t="s">
        <v>4682</v>
      </c>
      <c r="K83" s="233" t="s">
        <v>12928</v>
      </c>
      <c r="L83" s="233">
        <v>43850</v>
      </c>
      <c r="M83" s="21" t="s">
        <v>224</v>
      </c>
      <c r="N83" s="10" t="s">
        <v>4682</v>
      </c>
      <c r="O83" s="233" t="s">
        <v>13508</v>
      </c>
      <c r="P83" s="233">
        <v>43895</v>
      </c>
      <c r="Q83" s="21" t="s">
        <v>230</v>
      </c>
      <c r="R83" s="21" t="s">
        <v>4684</v>
      </c>
      <c r="S83" s="1746" t="s">
        <v>13210</v>
      </c>
      <c r="T83" s="233">
        <v>43990</v>
      </c>
      <c r="U83" s="21" t="s">
        <v>6848</v>
      </c>
      <c r="V83" s="21" t="s">
        <v>4684</v>
      </c>
      <c r="AC83" s="339"/>
      <c r="AD83" s="339"/>
      <c r="AG83" s="339"/>
      <c r="AH83" s="339"/>
      <c r="AK83" s="339"/>
      <c r="AL83" s="339"/>
      <c r="AO83" s="339"/>
      <c r="AP83" s="339"/>
      <c r="AS83" s="339"/>
      <c r="AT83" s="339"/>
      <c r="AW83" s="339"/>
      <c r="AX83" s="339"/>
      <c r="BA83" s="339"/>
      <c r="BB83" s="339"/>
    </row>
    <row r="84" spans="2:94" ht="116" x14ac:dyDescent="0.35">
      <c r="B84" s="21" t="str">
        <f>'INF GERAIS'!B84&amp;IFERROR(IF(INDEX(APOIO!$A$5:$A$50,MATCH('INF GERAIS'!N84,APOIO!$B$5:$B$50,0))="NÃO",APOIO!$A$2&amp;"NÃO VÁLIDO",""),"")</f>
        <v>2014.0074</v>
      </c>
      <c r="C84" s="21" t="str">
        <f>'INF GERAIS'!C84</f>
        <v>METROPOLITANA</v>
      </c>
      <c r="D84" s="21" t="str">
        <f>'INF GERAIS'!D84</f>
        <v>CABO DE SANTO AGOSTINHO</v>
      </c>
      <c r="E84" s="21" t="str">
        <f>'INF GERAIS'!E84</f>
        <v>PAVIMENTAÇÃO E DRENAGEM DA VIA DE ACESSO À COMUNIDADE DE CEPOVO</v>
      </c>
      <c r="F84" s="21" t="str">
        <f>'INF GERAIS'!G84</f>
        <v>NORMAL</v>
      </c>
      <c r="G84" s="89" t="s">
        <v>4703</v>
      </c>
      <c r="H84" s="10">
        <v>42415</v>
      </c>
      <c r="I84" s="89" t="s">
        <v>230</v>
      </c>
      <c r="J84" s="21" t="s">
        <v>4682</v>
      </c>
      <c r="K84" s="10" t="s">
        <v>9431</v>
      </c>
      <c r="L84" s="233">
        <v>42888</v>
      </c>
      <c r="M84" s="21" t="s">
        <v>224</v>
      </c>
      <c r="N84" s="10" t="s">
        <v>4682</v>
      </c>
      <c r="O84" s="233" t="s">
        <v>9634</v>
      </c>
      <c r="P84" s="233">
        <v>42920</v>
      </c>
      <c r="Q84" s="21" t="s">
        <v>4705</v>
      </c>
      <c r="R84" s="21" t="s">
        <v>4682</v>
      </c>
      <c r="S84" s="21" t="s">
        <v>9641</v>
      </c>
      <c r="T84" s="233">
        <v>42923</v>
      </c>
      <c r="U84" s="21" t="s">
        <v>230</v>
      </c>
      <c r="V84" s="21" t="s">
        <v>4682</v>
      </c>
      <c r="W84" s="1235" t="s">
        <v>11597</v>
      </c>
      <c r="X84" s="233">
        <v>43342</v>
      </c>
      <c r="Y84" s="1235" t="s">
        <v>224</v>
      </c>
      <c r="Z84" s="21" t="s">
        <v>4682</v>
      </c>
      <c r="AA84" s="21" t="s">
        <v>11628</v>
      </c>
      <c r="AB84" s="233">
        <v>43353</v>
      </c>
      <c r="AC84" s="339" t="s">
        <v>4705</v>
      </c>
      <c r="AD84" s="339" t="s">
        <v>4682</v>
      </c>
      <c r="AE84" s="21" t="s">
        <v>11875</v>
      </c>
      <c r="AF84" s="233">
        <v>43722</v>
      </c>
      <c r="AG84" s="339" t="s">
        <v>230</v>
      </c>
      <c r="AH84" s="339" t="s">
        <v>4682</v>
      </c>
      <c r="AK84" s="339"/>
      <c r="AL84" s="339"/>
      <c r="AO84" s="339"/>
      <c r="AP84" s="339"/>
      <c r="AS84" s="339"/>
      <c r="AT84" s="339"/>
      <c r="AW84" s="339"/>
      <c r="AX84" s="339"/>
      <c r="BA84" s="339"/>
      <c r="BB84" s="339"/>
    </row>
    <row r="85" spans="2:94" ht="130.5" x14ac:dyDescent="0.35">
      <c r="B85" s="21" t="str">
        <f>'INF GERAIS'!B85&amp;IFERROR(IF(INDEX(APOIO!$A$5:$A$50,MATCH('INF GERAIS'!N85,APOIO!$B$5:$B$50,0))="NÃO",APOIO!$A$2&amp;"NÃO VÁLIDO",""),"")</f>
        <v>2014.0075</v>
      </c>
      <c r="C85" s="21" t="str">
        <f>'INF GERAIS'!C85</f>
        <v>METROPOLITANA</v>
      </c>
      <c r="D85" s="21" t="str">
        <f>'INF GERAIS'!D85</f>
        <v>CABO DE SANTO AGOSTINHO</v>
      </c>
      <c r="E85" s="21" t="str">
        <f>'INF GERAIS'!E85</f>
        <v>RECUPERAÇÃO DAS INSTALAÇÕES FÍSICAS DAS FEIRAS DO MUNICÍPIO</v>
      </c>
      <c r="F85" s="21" t="str">
        <f>'INF GERAIS'!G85</f>
        <v>NORMAL</v>
      </c>
      <c r="G85" s="89" t="s">
        <v>4703</v>
      </c>
      <c r="H85" s="10">
        <v>42415</v>
      </c>
      <c r="I85" s="89" t="s">
        <v>230</v>
      </c>
      <c r="J85" s="21" t="s">
        <v>4682</v>
      </c>
      <c r="K85" s="10" t="s">
        <v>8897</v>
      </c>
      <c r="L85" s="233">
        <v>42775</v>
      </c>
      <c r="M85" s="21" t="s">
        <v>224</v>
      </c>
      <c r="N85" s="10" t="s">
        <v>4682</v>
      </c>
      <c r="O85" s="233" t="s">
        <v>9124</v>
      </c>
      <c r="P85" s="233">
        <v>42832</v>
      </c>
      <c r="Q85" s="21" t="s">
        <v>4705</v>
      </c>
      <c r="R85" s="21" t="s">
        <v>4682</v>
      </c>
      <c r="S85" s="746" t="s">
        <v>9433</v>
      </c>
      <c r="T85" s="233">
        <v>42874</v>
      </c>
      <c r="U85" s="21" t="s">
        <v>230</v>
      </c>
      <c r="V85" s="21" t="s">
        <v>4682</v>
      </c>
      <c r="W85" s="21" t="s">
        <v>11598</v>
      </c>
      <c r="X85" s="233">
        <v>43342</v>
      </c>
      <c r="Y85" s="21" t="s">
        <v>224</v>
      </c>
      <c r="Z85" s="21" t="s">
        <v>4682</v>
      </c>
      <c r="AA85" s="1271" t="s">
        <v>11702</v>
      </c>
      <c r="AB85" s="233">
        <v>43384</v>
      </c>
      <c r="AC85" s="339" t="s">
        <v>230</v>
      </c>
      <c r="AD85" s="339" t="s">
        <v>4682</v>
      </c>
      <c r="AE85" s="21" t="s">
        <v>12047</v>
      </c>
      <c r="AF85" s="233">
        <v>43556</v>
      </c>
      <c r="AG85" s="339" t="s">
        <v>224</v>
      </c>
      <c r="AH85" s="339" t="s">
        <v>4682</v>
      </c>
      <c r="AI85" s="1446" t="s">
        <v>12241</v>
      </c>
      <c r="AJ85" s="233">
        <v>43636</v>
      </c>
      <c r="AK85" s="339" t="s">
        <v>4705</v>
      </c>
      <c r="AL85" s="339" t="s">
        <v>4682</v>
      </c>
      <c r="AM85" s="21" t="s">
        <v>12350</v>
      </c>
      <c r="AN85" s="233">
        <v>43658</v>
      </c>
      <c r="AO85" s="339" t="s">
        <v>230</v>
      </c>
      <c r="AP85" s="339" t="s">
        <v>4682</v>
      </c>
      <c r="AS85" s="339"/>
      <c r="AT85" s="339"/>
      <c r="AW85" s="339"/>
      <c r="AX85" s="339"/>
      <c r="BA85" s="339"/>
      <c r="BB85" s="339"/>
    </row>
    <row r="86" spans="2:94" ht="130.5" x14ac:dyDescent="0.35">
      <c r="B86" s="21" t="str">
        <f>'INF GERAIS'!B86&amp;IFERROR(IF(INDEX(APOIO!$A$5:$A$50,MATCH('INF GERAIS'!N86,APOIO!$B$5:$B$50,0))="NÃO",APOIO!$A$2&amp;"NÃO VÁLIDO",""),"")</f>
        <v>2014.0076</v>
      </c>
      <c r="C86" s="21" t="str">
        <f>'INF GERAIS'!C86</f>
        <v>SERTÃO DO SÃO FRANCISCO</v>
      </c>
      <c r="D86" s="21" t="str">
        <f>'INF GERAIS'!D86</f>
        <v>CABROBÓ</v>
      </c>
      <c r="E86" s="21" t="str">
        <f>'INF GERAIS'!E86</f>
        <v>CONSTRUÇÃO DE CALÇAMENTO NAS RUAS( 7 RUAS)</v>
      </c>
      <c r="F86" s="21" t="str">
        <f>'INF GERAIS'!G86</f>
        <v>NORMAL</v>
      </c>
      <c r="G86" s="89" t="s">
        <v>4703</v>
      </c>
      <c r="H86" s="10">
        <v>42415</v>
      </c>
      <c r="I86" s="89" t="s">
        <v>230</v>
      </c>
      <c r="J86" s="21" t="s">
        <v>4682</v>
      </c>
      <c r="K86" s="10" t="s">
        <v>6814</v>
      </c>
      <c r="L86" s="233">
        <v>42472</v>
      </c>
      <c r="M86" s="21" t="s">
        <v>224</v>
      </c>
      <c r="N86" s="10" t="s">
        <v>4682</v>
      </c>
      <c r="O86" s="233" t="s">
        <v>8109</v>
      </c>
      <c r="P86" s="233">
        <v>42587</v>
      </c>
      <c r="Q86" s="21" t="s">
        <v>4705</v>
      </c>
      <c r="R86" s="21" t="s">
        <v>4682</v>
      </c>
      <c r="S86" s="504" t="s">
        <v>8138</v>
      </c>
      <c r="T86" s="233">
        <v>42594</v>
      </c>
      <c r="U86" s="21" t="s">
        <v>230</v>
      </c>
      <c r="V86" s="21" t="s">
        <v>4682</v>
      </c>
      <c r="W86" s="21" t="s">
        <v>8951</v>
      </c>
      <c r="X86" s="233">
        <v>42789</v>
      </c>
      <c r="Y86" s="21" t="s">
        <v>230</v>
      </c>
      <c r="Z86" s="21" t="s">
        <v>4684</v>
      </c>
      <c r="AA86" s="783" t="s">
        <v>9708</v>
      </c>
      <c r="AB86" s="233">
        <v>42950</v>
      </c>
      <c r="AC86" s="339" t="s">
        <v>226</v>
      </c>
      <c r="AD86" s="339" t="s">
        <v>4684</v>
      </c>
      <c r="AE86" s="839" t="s">
        <v>9935</v>
      </c>
      <c r="AF86" s="233">
        <v>42975</v>
      </c>
      <c r="AG86" s="339" t="s">
        <v>6848</v>
      </c>
      <c r="AH86" s="339" t="s">
        <v>4684</v>
      </c>
      <c r="AI86" s="21" t="s">
        <v>14098</v>
      </c>
      <c r="AJ86" s="2057">
        <v>45482</v>
      </c>
      <c r="AK86" s="339" t="s">
        <v>13956</v>
      </c>
      <c r="AL86" s="339" t="s">
        <v>4684</v>
      </c>
      <c r="AO86" s="339"/>
      <c r="AP86" s="339"/>
      <c r="AS86" s="339"/>
      <c r="AT86" s="339"/>
      <c r="AW86" s="339"/>
      <c r="AX86" s="339"/>
      <c r="BA86" s="339"/>
      <c r="BB86" s="339"/>
    </row>
    <row r="87" spans="2:94" ht="192" customHeight="1" x14ac:dyDescent="0.35">
      <c r="B87" s="21" t="str">
        <f>'INF GERAIS'!B87&amp;IFERROR(IF(INDEX(APOIO!$A$5:$A$50,MATCH('INF GERAIS'!N87,APOIO!$B$5:$B$50,0))="NÃO",APOIO!$A$2&amp;"NÃO VÁLIDO",""),"")</f>
        <v>2014.0077</v>
      </c>
      <c r="C87" s="21" t="str">
        <f>'INF GERAIS'!C87</f>
        <v>SERTÃO DO SÃO FRANCISCO</v>
      </c>
      <c r="D87" s="21" t="str">
        <f>'INF GERAIS'!D87</f>
        <v>CABROBÓ</v>
      </c>
      <c r="E87" s="21" t="str">
        <f>'INF GERAIS'!E87</f>
        <v>REFORMA DA PRAÇA DA AV. JOÃO PIRES DA SILVA</v>
      </c>
      <c r="F87" s="21" t="str">
        <f>'INF GERAIS'!G87</f>
        <v>NORMAL</v>
      </c>
      <c r="G87" s="89" t="s">
        <v>4703</v>
      </c>
      <c r="H87" s="10">
        <v>42415</v>
      </c>
      <c r="I87" s="89" t="s">
        <v>230</v>
      </c>
      <c r="J87" s="21" t="s">
        <v>4682</v>
      </c>
      <c r="K87" s="233" t="s">
        <v>7934</v>
      </c>
      <c r="L87" s="233">
        <v>42530</v>
      </c>
      <c r="M87" s="21" t="s">
        <v>224</v>
      </c>
      <c r="N87" s="10" t="s">
        <v>4682</v>
      </c>
      <c r="O87" s="233" t="s">
        <v>8380</v>
      </c>
      <c r="P87" s="233">
        <v>42639</v>
      </c>
      <c r="Q87" s="21" t="s">
        <v>4705</v>
      </c>
      <c r="R87" s="21" t="s">
        <v>4684</v>
      </c>
      <c r="S87" s="21" t="s">
        <v>8541</v>
      </c>
      <c r="T87" s="233">
        <v>42661</v>
      </c>
      <c r="U87" s="21" t="s">
        <v>230</v>
      </c>
      <c r="V87" s="21" t="s">
        <v>4684</v>
      </c>
      <c r="W87" s="641" t="s">
        <v>8800</v>
      </c>
      <c r="X87" s="233">
        <v>42747</v>
      </c>
      <c r="Y87" s="21" t="s">
        <v>226</v>
      </c>
      <c r="Z87" s="21" t="s">
        <v>4684</v>
      </c>
      <c r="AA87" s="839" t="s">
        <v>9934</v>
      </c>
      <c r="AB87" s="233">
        <v>42975</v>
      </c>
      <c r="AC87" s="339" t="s">
        <v>6848</v>
      </c>
      <c r="AD87" s="339" t="s">
        <v>4684</v>
      </c>
      <c r="AE87" s="1514" t="s">
        <v>12438</v>
      </c>
      <c r="AF87" s="233">
        <v>43693</v>
      </c>
      <c r="AG87" s="339" t="s">
        <v>6849</v>
      </c>
      <c r="AH87" s="339" t="s">
        <v>4684</v>
      </c>
      <c r="AI87" s="1569" t="s">
        <v>12635</v>
      </c>
      <c r="AJ87" s="233">
        <v>43759</v>
      </c>
      <c r="AK87" s="339" t="s">
        <v>225</v>
      </c>
      <c r="AL87" s="339" t="s">
        <v>4684</v>
      </c>
      <c r="AM87" s="34" t="s">
        <v>14064</v>
      </c>
      <c r="AN87" s="2021">
        <v>43760</v>
      </c>
      <c r="AO87" s="34" t="s">
        <v>13989</v>
      </c>
      <c r="AP87" s="34" t="s">
        <v>4684</v>
      </c>
      <c r="AS87" s="339"/>
      <c r="AT87" s="339"/>
      <c r="AW87" s="339"/>
      <c r="AX87" s="339"/>
      <c r="BA87" s="339"/>
      <c r="BB87" s="339"/>
    </row>
    <row r="88" spans="2:94" ht="159.5" x14ac:dyDescent="0.35">
      <c r="B88" s="21" t="str">
        <f>'INF GERAIS'!B88&amp;IFERROR(IF(INDEX(APOIO!$A$5:$A$50,MATCH('INF GERAIS'!N88,APOIO!$B$5:$B$50,0))="NÃO",APOIO!$A$2&amp;"NÃO VÁLIDO",""),"")</f>
        <v>2014.0078</v>
      </c>
      <c r="C88" s="21" t="str">
        <f>'INF GERAIS'!C88</f>
        <v>AGRESTE CENTRAL</v>
      </c>
      <c r="D88" s="21" t="str">
        <f>'INF GERAIS'!D88</f>
        <v>CACHOEIRINHA</v>
      </c>
      <c r="E88" s="21" t="str">
        <f>'INF GERAIS'!E88</f>
        <v>PAVIMENTAÇÃO EM REVESTIMENTO ASFALTICO DE DIVERSAS RUAS( 19 RUAS)</v>
      </c>
      <c r="F88" s="21" t="str">
        <f>'INF GERAIS'!G88</f>
        <v>NORMAL</v>
      </c>
      <c r="G88" s="89" t="s">
        <v>4703</v>
      </c>
      <c r="H88" s="10">
        <v>42415</v>
      </c>
      <c r="I88" s="89" t="s">
        <v>230</v>
      </c>
      <c r="J88" s="21" t="s">
        <v>4682</v>
      </c>
      <c r="K88" s="233" t="s">
        <v>8977</v>
      </c>
      <c r="L88" s="233">
        <v>42769</v>
      </c>
      <c r="M88" s="21" t="s">
        <v>224</v>
      </c>
      <c r="N88" s="10" t="s">
        <v>4682</v>
      </c>
      <c r="O88" s="253" t="s">
        <v>9422</v>
      </c>
      <c r="P88" s="233">
        <v>42814</v>
      </c>
      <c r="Q88" s="21" t="s">
        <v>224</v>
      </c>
      <c r="R88" s="21" t="s">
        <v>4682</v>
      </c>
      <c r="S88" s="178" t="s">
        <v>9423</v>
      </c>
      <c r="T88" s="233">
        <v>42817</v>
      </c>
      <c r="U88" s="21" t="s">
        <v>224</v>
      </c>
      <c r="V88" s="21" t="s">
        <v>4682</v>
      </c>
      <c r="W88" s="21" t="s">
        <v>9115</v>
      </c>
      <c r="X88" s="233">
        <v>42818</v>
      </c>
      <c r="Y88" s="21" t="s">
        <v>230</v>
      </c>
      <c r="Z88" s="21" t="s">
        <v>4682</v>
      </c>
      <c r="AA88" s="21" t="s">
        <v>9992</v>
      </c>
      <c r="AB88" s="233">
        <v>42996</v>
      </c>
      <c r="AC88" s="339" t="s">
        <v>6848</v>
      </c>
      <c r="AD88" s="339" t="s">
        <v>4684</v>
      </c>
      <c r="AE88" s="992" t="s">
        <v>10445</v>
      </c>
      <c r="AF88" s="233">
        <v>43137</v>
      </c>
      <c r="AG88" s="339" t="s">
        <v>6848</v>
      </c>
      <c r="AH88" s="339" t="s">
        <v>4684</v>
      </c>
      <c r="AI88" s="21" t="s">
        <v>11265</v>
      </c>
      <c r="AJ88" s="233">
        <v>43286</v>
      </c>
      <c r="AK88" s="339" t="s">
        <v>6848</v>
      </c>
      <c r="AL88" s="339" t="s">
        <v>4684</v>
      </c>
      <c r="AM88" s="1184" t="s">
        <v>11413</v>
      </c>
      <c r="AN88" s="233">
        <v>43304</v>
      </c>
      <c r="AO88" s="339" t="s">
        <v>6848</v>
      </c>
      <c r="AP88" s="339" t="s">
        <v>4684</v>
      </c>
      <c r="AQ88" s="21" t="s">
        <v>11759</v>
      </c>
      <c r="AR88" s="233">
        <v>43432</v>
      </c>
      <c r="AS88" s="339" t="s">
        <v>6848</v>
      </c>
      <c r="AT88" s="339" t="s">
        <v>4684</v>
      </c>
      <c r="AU88" s="1402" t="s">
        <v>12091</v>
      </c>
      <c r="AV88" s="233">
        <v>43577</v>
      </c>
      <c r="AW88" s="339" t="s">
        <v>14283</v>
      </c>
      <c r="AX88" s="339" t="s">
        <v>4684</v>
      </c>
      <c r="BA88" s="339"/>
      <c r="BB88" s="339"/>
    </row>
    <row r="89" spans="2:94" ht="58" x14ac:dyDescent="0.35">
      <c r="B89" s="21" t="str">
        <f>'INF GERAIS'!B89&amp;IFERROR(IF(INDEX(APOIO!$A$5:$A$50,MATCH('INF GERAIS'!N89,APOIO!$B$5:$B$50,0))="NÃO",APOIO!$A$2&amp;"NÃO VÁLIDO",""),"")</f>
        <v>2014.0079</v>
      </c>
      <c r="C89" s="21" t="str">
        <f>'INF GERAIS'!C89</f>
        <v>AGRESTE MERIDIONAL</v>
      </c>
      <c r="D89" s="21" t="str">
        <f>'INF GERAIS'!D89</f>
        <v>CAETÉS</v>
      </c>
      <c r="E89" s="21" t="str">
        <f>'INF GERAIS'!E89</f>
        <v>REFORMA E AMPLIAÇÃO DO MERCADO DE CARNES</v>
      </c>
      <c r="F89" s="21" t="str">
        <f>'INF GERAIS'!G89</f>
        <v>NORMAL</v>
      </c>
      <c r="G89" s="89" t="s">
        <v>4703</v>
      </c>
      <c r="H89" s="10">
        <v>42415</v>
      </c>
      <c r="I89" s="89" t="s">
        <v>230</v>
      </c>
      <c r="J89" s="21" t="s">
        <v>4682</v>
      </c>
      <c r="K89" s="120" t="s">
        <v>9242</v>
      </c>
      <c r="L89" s="233">
        <v>42837</v>
      </c>
      <c r="M89" s="21" t="s">
        <v>6848</v>
      </c>
      <c r="N89" s="120" t="s">
        <v>4684</v>
      </c>
      <c r="O89" s="703" t="s">
        <v>9270</v>
      </c>
      <c r="P89" s="233">
        <v>42844</v>
      </c>
      <c r="Q89" s="21" t="s">
        <v>6848</v>
      </c>
      <c r="R89" s="21" t="s">
        <v>4684</v>
      </c>
      <c r="S89" s="21" t="s">
        <v>9632</v>
      </c>
      <c r="T89" s="233">
        <v>42916</v>
      </c>
      <c r="U89" s="21" t="s">
        <v>6849</v>
      </c>
      <c r="V89" s="21" t="s">
        <v>4684</v>
      </c>
      <c r="W89" s="1186" t="s">
        <v>11427</v>
      </c>
      <c r="X89" s="233">
        <v>43301</v>
      </c>
      <c r="Y89" s="1186" t="s">
        <v>225</v>
      </c>
      <c r="Z89" s="1186" t="s">
        <v>4684</v>
      </c>
      <c r="AA89" s="34" t="s">
        <v>14064</v>
      </c>
      <c r="AB89" s="2021">
        <v>43302</v>
      </c>
      <c r="AC89" s="34" t="s">
        <v>13989</v>
      </c>
      <c r="AD89" s="34" t="s">
        <v>4684</v>
      </c>
      <c r="AG89" s="339"/>
      <c r="AH89" s="339"/>
      <c r="AK89" s="339"/>
      <c r="AL89" s="339"/>
      <c r="AO89" s="339"/>
      <c r="AP89" s="339"/>
      <c r="AS89" s="339"/>
      <c r="AT89" s="339"/>
      <c r="AW89" s="339"/>
      <c r="AX89" s="339"/>
      <c r="BA89" s="339"/>
      <c r="BB89" s="339"/>
    </row>
    <row r="90" spans="2:94" ht="130.5" x14ac:dyDescent="0.35">
      <c r="B90" s="21" t="str">
        <f>'INF GERAIS'!B90&amp;IFERROR(IF(INDEX(APOIO!$A$5:$A$50,MATCH('INF GERAIS'!N90,APOIO!$B$5:$B$50,0))="NÃO",APOIO!$A$2&amp;"NÃO VÁLIDO",""),"")</f>
        <v>2014.0080</v>
      </c>
      <c r="C90" s="21" t="str">
        <f>'INF GERAIS'!C90</f>
        <v>AGRESTE MERIDIONAL</v>
      </c>
      <c r="D90" s="21" t="str">
        <f>'INF GERAIS'!D90</f>
        <v>CAETÉS</v>
      </c>
      <c r="E90" s="21" t="str">
        <f>'INF GERAIS'!E90</f>
        <v>PAVIMENTAÇÃO EM PARALELEPÍPEDO GRANÍTICO EM RUAS DA SEDE E ZONA RURAL DO MUNICÍPIO</v>
      </c>
      <c r="F90" s="21" t="str">
        <f>'INF GERAIS'!G90</f>
        <v>NORMAL</v>
      </c>
      <c r="G90" s="89" t="s">
        <v>4703</v>
      </c>
      <c r="H90" s="10">
        <v>42415</v>
      </c>
      <c r="I90" s="89" t="s">
        <v>230</v>
      </c>
      <c r="J90" s="21" t="s">
        <v>4682</v>
      </c>
      <c r="K90" s="233" t="s">
        <v>7426</v>
      </c>
      <c r="L90" s="233">
        <v>42508</v>
      </c>
      <c r="M90" s="21" t="s">
        <v>224</v>
      </c>
      <c r="N90" s="10" t="s">
        <v>4682</v>
      </c>
      <c r="O90" s="233" t="s">
        <v>7466</v>
      </c>
      <c r="P90" s="233">
        <v>42530</v>
      </c>
      <c r="Q90" s="21" t="s">
        <v>224</v>
      </c>
      <c r="R90" s="21" t="s">
        <v>4682</v>
      </c>
      <c r="S90" s="21" t="s">
        <v>9241</v>
      </c>
      <c r="T90" s="233">
        <v>42837</v>
      </c>
      <c r="U90" s="21" t="s">
        <v>10037</v>
      </c>
      <c r="V90" s="21" t="s">
        <v>4684</v>
      </c>
      <c r="W90" s="703" t="s">
        <v>9271</v>
      </c>
      <c r="X90" s="233">
        <v>42844</v>
      </c>
      <c r="Y90" s="21" t="s">
        <v>10037</v>
      </c>
      <c r="Z90" s="21" t="s">
        <v>4684</v>
      </c>
      <c r="AA90" s="21" t="s">
        <v>10575</v>
      </c>
      <c r="AB90" s="233">
        <v>43168</v>
      </c>
      <c r="AC90" s="339" t="s">
        <v>6848</v>
      </c>
      <c r="AD90" s="339" t="s">
        <v>4684</v>
      </c>
      <c r="AE90" s="21" t="s">
        <v>11113</v>
      </c>
      <c r="AF90" s="233">
        <v>43203</v>
      </c>
      <c r="AG90" s="339" t="s">
        <v>6848</v>
      </c>
      <c r="AH90" s="339" t="s">
        <v>4684</v>
      </c>
      <c r="AI90" s="233" t="s">
        <v>11558</v>
      </c>
      <c r="AJ90" s="233">
        <v>43322</v>
      </c>
      <c r="AK90" s="339" t="s">
        <v>10037</v>
      </c>
      <c r="AL90" s="339" t="s">
        <v>4684</v>
      </c>
      <c r="AO90" s="339"/>
      <c r="AP90" s="339"/>
      <c r="AS90" s="339"/>
      <c r="AT90" s="339"/>
      <c r="AW90" s="339"/>
      <c r="AX90" s="339"/>
      <c r="BA90" s="339"/>
      <c r="BB90" s="339"/>
    </row>
    <row r="91" spans="2:94" ht="101.5" x14ac:dyDescent="0.35">
      <c r="B91" s="21" t="str">
        <f>'INF GERAIS'!B91&amp;IFERROR(IF(INDEX(APOIO!$A$5:$A$50,MATCH('INF GERAIS'!N91,APOIO!$B$5:$B$50,0))="NÃO",APOIO!$A$2&amp;"NÃO VÁLIDO",""),"")</f>
        <v>2014.0081</v>
      </c>
      <c r="C91" s="21" t="str">
        <f>'INF GERAIS'!C91</f>
        <v>AGRESTE MERIDIONAL</v>
      </c>
      <c r="D91" s="21" t="str">
        <f>'INF GERAIS'!D91</f>
        <v>CALÇADO</v>
      </c>
      <c r="E91" s="21" t="str">
        <f>'INF GERAIS'!E91</f>
        <v>CONSTRUÇÃO DE PAVIMENTAÇÃO ASFÁLTICA</v>
      </c>
      <c r="F91" s="21" t="str">
        <f>'INF GERAIS'!G91</f>
        <v>NORMAL</v>
      </c>
      <c r="G91" s="89" t="s">
        <v>4703</v>
      </c>
      <c r="H91" s="10">
        <v>42415</v>
      </c>
      <c r="I91" s="89" t="s">
        <v>230</v>
      </c>
      <c r="J91" s="21" t="s">
        <v>4682</v>
      </c>
      <c r="K91" s="233" t="s">
        <v>9595</v>
      </c>
      <c r="L91" s="233">
        <v>42899</v>
      </c>
      <c r="M91" s="21" t="s">
        <v>224</v>
      </c>
      <c r="N91" s="10" t="s">
        <v>4682</v>
      </c>
      <c r="O91" s="233" t="s">
        <v>9937</v>
      </c>
      <c r="P91" s="233">
        <v>42975</v>
      </c>
      <c r="Q91" s="21" t="s">
        <v>4705</v>
      </c>
      <c r="R91" s="21" t="s">
        <v>4682</v>
      </c>
      <c r="S91" s="859" t="s">
        <v>9972</v>
      </c>
      <c r="T91" s="233">
        <v>42984</v>
      </c>
      <c r="U91" s="21" t="s">
        <v>230</v>
      </c>
      <c r="V91" s="21" t="s">
        <v>4682</v>
      </c>
      <c r="W91" s="21" t="s">
        <v>12535</v>
      </c>
      <c r="X91" s="233">
        <v>43724</v>
      </c>
      <c r="Y91" s="21" t="s">
        <v>6848</v>
      </c>
      <c r="Z91" s="21" t="s">
        <v>4684</v>
      </c>
      <c r="AA91" s="21" t="s">
        <v>14234</v>
      </c>
      <c r="AB91" s="2097">
        <v>45637</v>
      </c>
      <c r="AC91" s="339" t="s">
        <v>14283</v>
      </c>
      <c r="AD91" s="339" t="s">
        <v>4684</v>
      </c>
      <c r="AG91" s="339"/>
      <c r="AH91" s="339"/>
      <c r="AK91" s="339"/>
      <c r="AL91" s="339"/>
      <c r="AO91" s="339"/>
      <c r="AP91" s="339"/>
      <c r="AS91" s="339"/>
      <c r="AT91" s="339"/>
      <c r="AW91" s="339"/>
      <c r="AX91" s="339"/>
      <c r="BA91" s="339"/>
      <c r="BB91" s="339"/>
    </row>
    <row r="92" spans="2:94" ht="87" x14ac:dyDescent="0.35">
      <c r="B92" s="21" t="str">
        <f>'INF GERAIS'!B92&amp;IFERROR(IF(INDEX(APOIO!$A$5:$A$50,MATCH('INF GERAIS'!N92,APOIO!$B$5:$B$50,0))="NÃO",APOIO!$A$2&amp;"NÃO VÁLIDO",""),"")</f>
        <v>2014.0082</v>
      </c>
      <c r="C92" s="21" t="str">
        <f>'INF GERAIS'!C92</f>
        <v>AGRESTE MERIDIONAL</v>
      </c>
      <c r="D92" s="21" t="str">
        <f>'INF GERAIS'!D92</f>
        <v>CALÇADO</v>
      </c>
      <c r="E92" s="21" t="str">
        <f>'INF GERAIS'!E92</f>
        <v>CONSTRUÇÃO DE PAVIMENTAÇÃO EM PARALELEPÍPEDOS GRANÍTICOS NO POVOADO DE SANTA RITA</v>
      </c>
      <c r="F92" s="21" t="str">
        <f>'INF GERAIS'!G92</f>
        <v>NORMAL</v>
      </c>
      <c r="G92" s="89" t="s">
        <v>4703</v>
      </c>
      <c r="H92" s="10">
        <v>42415</v>
      </c>
      <c r="I92" s="89" t="s">
        <v>230</v>
      </c>
      <c r="J92" s="21" t="s">
        <v>4682</v>
      </c>
      <c r="K92" s="233" t="s">
        <v>11259</v>
      </c>
      <c r="L92" s="233">
        <v>43285</v>
      </c>
      <c r="M92" s="21" t="s">
        <v>224</v>
      </c>
      <c r="N92" s="10" t="s">
        <v>4682</v>
      </c>
      <c r="O92" s="233" t="s">
        <v>11393</v>
      </c>
      <c r="P92" s="233">
        <v>43286</v>
      </c>
      <c r="Q92" s="21" t="s">
        <v>4705</v>
      </c>
      <c r="R92" s="21" t="s">
        <v>4682</v>
      </c>
      <c r="S92" s="1187" t="s">
        <v>11429</v>
      </c>
      <c r="T92" s="233">
        <v>43301</v>
      </c>
      <c r="U92" s="21" t="s">
        <v>230</v>
      </c>
      <c r="V92" s="21" t="s">
        <v>4682</v>
      </c>
      <c r="W92" s="21" t="s">
        <v>12536</v>
      </c>
      <c r="X92" s="233">
        <v>43724</v>
      </c>
      <c r="Y92" s="21" t="s">
        <v>6848</v>
      </c>
      <c r="Z92" s="21" t="s">
        <v>4684</v>
      </c>
      <c r="AA92" s="21" t="s">
        <v>14259</v>
      </c>
      <c r="AB92" s="2102">
        <v>45771</v>
      </c>
      <c r="AC92" s="339" t="s">
        <v>14283</v>
      </c>
      <c r="AD92" s="339" t="s">
        <v>4684</v>
      </c>
      <c r="AG92" s="339"/>
      <c r="AH92" s="339"/>
      <c r="AK92" s="339"/>
      <c r="AL92" s="339"/>
      <c r="AO92" s="339"/>
      <c r="AP92" s="339"/>
      <c r="AS92" s="339"/>
      <c r="AT92" s="339"/>
      <c r="AW92" s="339"/>
      <c r="AX92" s="339"/>
      <c r="BA92" s="339"/>
      <c r="BB92" s="339"/>
    </row>
    <row r="93" spans="2:94" ht="72.5" x14ac:dyDescent="0.35">
      <c r="B93" s="21" t="str">
        <f>'INF GERAIS'!B93&amp;IFERROR(IF(INDEX(APOIO!$A$5:$A$50,MATCH('INF GERAIS'!N93,APOIO!$B$5:$B$50,0))="NÃO",APOIO!$A$2&amp;"NÃO VÁLIDO",""),"")</f>
        <v>2014.0083</v>
      </c>
      <c r="C93" s="21" t="str">
        <f>'INF GERAIS'!C93</f>
        <v>SERTÃO DO PAJEÚ</v>
      </c>
      <c r="D93" s="21" t="str">
        <f>'INF GERAIS'!D93</f>
        <v>CALUMBI</v>
      </c>
      <c r="E93" s="21" t="str">
        <f>'INF GERAIS'!E93</f>
        <v>CONSTRUÇÃO DE  PAVIMENTAÇÃO EM PEDRA GRANÍTICA</v>
      </c>
      <c r="F93" s="21" t="str">
        <f>'INF GERAIS'!G93</f>
        <v>NORMAL</v>
      </c>
      <c r="G93" s="89" t="s">
        <v>4703</v>
      </c>
      <c r="H93" s="10">
        <v>42415</v>
      </c>
      <c r="I93" s="89" t="s">
        <v>230</v>
      </c>
      <c r="J93" s="21" t="s">
        <v>4682</v>
      </c>
      <c r="K93" s="1858" t="s">
        <v>13561</v>
      </c>
      <c r="L93" s="2057">
        <v>43909</v>
      </c>
      <c r="M93" s="21" t="s">
        <v>226</v>
      </c>
      <c r="N93" s="10" t="s">
        <v>4684</v>
      </c>
      <c r="O93" s="2057" t="s">
        <v>14104</v>
      </c>
      <c r="P93" s="2057">
        <v>44971</v>
      </c>
      <c r="Q93" s="21" t="s">
        <v>13924</v>
      </c>
      <c r="R93" s="21" t="s">
        <v>4684</v>
      </c>
      <c r="S93" s="2102" t="s">
        <v>14259</v>
      </c>
      <c r="T93" s="2102">
        <v>45771</v>
      </c>
      <c r="U93" s="2110" t="s">
        <v>14283</v>
      </c>
      <c r="V93" s="2102" t="s">
        <v>4684</v>
      </c>
      <c r="AC93" s="339"/>
      <c r="AD93" s="339"/>
      <c r="AG93" s="339"/>
      <c r="AH93" s="339"/>
      <c r="AK93" s="339"/>
      <c r="AL93" s="339"/>
      <c r="AO93" s="339"/>
      <c r="AP93" s="339"/>
      <c r="AS93" s="339"/>
      <c r="AT93" s="339"/>
      <c r="AW93" s="339"/>
      <c r="AX93" s="339"/>
      <c r="BA93" s="339"/>
      <c r="BB93" s="339"/>
    </row>
    <row r="94" spans="2:94" ht="58" x14ac:dyDescent="0.35">
      <c r="B94" s="21" t="str">
        <f>'INF GERAIS'!B94&amp;IFERROR(IF(INDEX(APOIO!$A$5:$A$50,MATCH('INF GERAIS'!N94,APOIO!$B$5:$B$50,0))="NÃO",APOIO!$A$2&amp;"NÃO VÁLIDO",""),"")</f>
        <v>2014.0084</v>
      </c>
      <c r="C94" s="21" t="str">
        <f>'INF GERAIS'!C94</f>
        <v>SERTÃO DO PAJEÚ</v>
      </c>
      <c r="D94" s="21" t="str">
        <f>'INF GERAIS'!D94</f>
        <v>CALUMBI</v>
      </c>
      <c r="E94" s="21" t="str">
        <f>'INF GERAIS'!E94</f>
        <v>CONSTRUÇÃO DE PRAÇA PÚBLICA PARA LAZER E EVENTOS</v>
      </c>
      <c r="F94" s="21" t="str">
        <f>'INF GERAIS'!G94</f>
        <v>NORMAL</v>
      </c>
      <c r="G94" s="89" t="s">
        <v>4703</v>
      </c>
      <c r="H94" s="10">
        <v>42415</v>
      </c>
      <c r="I94" s="89" t="s">
        <v>230</v>
      </c>
      <c r="J94" s="21" t="s">
        <v>4682</v>
      </c>
      <c r="K94" s="10" t="s">
        <v>14259</v>
      </c>
      <c r="L94" s="2102">
        <v>45771</v>
      </c>
      <c r="M94" s="21" t="s">
        <v>14283</v>
      </c>
      <c r="N94" s="10" t="s">
        <v>4684</v>
      </c>
      <c r="AC94" s="339"/>
      <c r="AD94" s="339"/>
      <c r="AG94" s="339"/>
      <c r="AH94" s="339"/>
      <c r="AK94" s="339"/>
      <c r="AL94" s="339"/>
      <c r="AO94" s="339"/>
      <c r="AP94" s="339"/>
      <c r="AS94" s="339"/>
      <c r="AT94" s="339"/>
      <c r="AW94" s="339"/>
      <c r="AX94" s="339"/>
      <c r="BA94" s="339"/>
      <c r="BB94" s="339"/>
    </row>
    <row r="95" spans="2:94" ht="203" x14ac:dyDescent="0.35">
      <c r="B95" s="21" t="str">
        <f>'INF GERAIS'!B95&amp;IFERROR(IF(INDEX(APOIO!$A$5:$A$50,MATCH('INF GERAIS'!N95,APOIO!$B$5:$B$50,0))="NÃO",APOIO!$A$2&amp;"NÃO VÁLIDO",""),"")</f>
        <v>2014.0085</v>
      </c>
      <c r="C95" s="21" t="str">
        <f>'INF GERAIS'!C95</f>
        <v>METROPOLITANA</v>
      </c>
      <c r="D95" s="21" t="str">
        <f>'INF GERAIS'!D95</f>
        <v>CAMARAGIBE</v>
      </c>
      <c r="E95" s="21" t="str">
        <f>'INF GERAIS'!E95</f>
        <v>RECAPEAMENTO ASFÁLTICO EM DIVERSAS RUAS DO MUNICÍPIO</v>
      </c>
      <c r="F95" s="21" t="str">
        <f>'INF GERAIS'!G95</f>
        <v>NORMAL</v>
      </c>
      <c r="G95" s="89" t="s">
        <v>4703</v>
      </c>
      <c r="H95" s="10">
        <v>42415</v>
      </c>
      <c r="I95" s="89" t="s">
        <v>230</v>
      </c>
      <c r="J95" s="21" t="s">
        <v>4682</v>
      </c>
      <c r="K95" s="233" t="s">
        <v>5894</v>
      </c>
      <c r="L95" s="10">
        <v>42423</v>
      </c>
      <c r="M95" s="21" t="s">
        <v>221</v>
      </c>
      <c r="N95" s="10" t="s">
        <v>4682</v>
      </c>
      <c r="O95" s="10" t="s">
        <v>5955</v>
      </c>
      <c r="P95" s="10">
        <v>42426</v>
      </c>
      <c r="Q95" s="21" t="s">
        <v>224</v>
      </c>
      <c r="R95" s="21" t="s">
        <v>4682</v>
      </c>
      <c r="S95" s="233" t="s">
        <v>8281</v>
      </c>
      <c r="T95" s="233">
        <v>42631</v>
      </c>
      <c r="U95" s="21" t="s">
        <v>222</v>
      </c>
      <c r="V95" s="21" t="s">
        <v>4682</v>
      </c>
      <c r="W95" s="233" t="s">
        <v>8330</v>
      </c>
      <c r="X95" s="233">
        <v>42632</v>
      </c>
      <c r="Y95" s="21" t="s">
        <v>224</v>
      </c>
      <c r="Z95" s="21" t="s">
        <v>4682</v>
      </c>
      <c r="AA95" s="709" t="s">
        <v>9288</v>
      </c>
      <c r="AB95" s="233">
        <v>42864</v>
      </c>
      <c r="AC95" s="339" t="s">
        <v>224</v>
      </c>
      <c r="AD95" s="339" t="s">
        <v>4682</v>
      </c>
      <c r="AE95" s="21" t="s">
        <v>10047</v>
      </c>
      <c r="AF95" s="233">
        <v>43012</v>
      </c>
      <c r="AG95" s="339" t="s">
        <v>4705</v>
      </c>
      <c r="AH95" s="339" t="s">
        <v>4682</v>
      </c>
      <c r="AI95" s="21" t="s">
        <v>10114</v>
      </c>
      <c r="AJ95" s="233">
        <v>43055</v>
      </c>
      <c r="AK95" s="339" t="s">
        <v>230</v>
      </c>
      <c r="AL95" s="339" t="s">
        <v>4682</v>
      </c>
      <c r="AM95" s="21" t="s">
        <v>10119</v>
      </c>
      <c r="AN95" s="233">
        <v>43059</v>
      </c>
      <c r="AO95" s="339" t="s">
        <v>4705</v>
      </c>
      <c r="AP95" s="339" t="s">
        <v>4682</v>
      </c>
      <c r="AQ95" s="21" t="s">
        <v>10121</v>
      </c>
      <c r="AR95" s="233">
        <v>43059</v>
      </c>
      <c r="AS95" s="339" t="s">
        <v>4704</v>
      </c>
      <c r="AT95" s="339" t="s">
        <v>4682</v>
      </c>
      <c r="AU95" s="21" t="s">
        <v>10272</v>
      </c>
      <c r="AV95" s="233">
        <v>43095</v>
      </c>
      <c r="AW95" s="339" t="s">
        <v>230</v>
      </c>
      <c r="AX95" s="339" t="s">
        <v>4682</v>
      </c>
      <c r="AY95" s="1196" t="s">
        <v>11523</v>
      </c>
      <c r="AZ95" s="233">
        <v>43312</v>
      </c>
      <c r="BA95" s="339" t="s">
        <v>224</v>
      </c>
      <c r="BB95" s="339" t="s">
        <v>4682</v>
      </c>
      <c r="BC95" s="1204" t="s">
        <v>11539</v>
      </c>
      <c r="BD95" s="233">
        <v>43319</v>
      </c>
      <c r="BE95" s="21" t="s">
        <v>4705</v>
      </c>
      <c r="BF95" s="21" t="s">
        <v>4682</v>
      </c>
      <c r="BG95" s="1303" t="s">
        <v>11796</v>
      </c>
      <c r="BH95" s="233">
        <v>43357</v>
      </c>
      <c r="BI95" s="21" t="s">
        <v>230</v>
      </c>
      <c r="BJ95" s="21" t="s">
        <v>4682</v>
      </c>
      <c r="BK95" s="278" t="s">
        <v>13180</v>
      </c>
      <c r="BL95" s="233">
        <v>43915</v>
      </c>
      <c r="BM95" s="21" t="s">
        <v>224</v>
      </c>
      <c r="BN95" s="1734" t="s">
        <v>4682</v>
      </c>
      <c r="BO95" s="1734" t="s">
        <v>13181</v>
      </c>
      <c r="BP95" s="233">
        <v>43963</v>
      </c>
      <c r="BQ95" s="1734" t="s">
        <v>4705</v>
      </c>
      <c r="BR95" s="1734" t="s">
        <v>4682</v>
      </c>
      <c r="BS95" s="21" t="s">
        <v>13748</v>
      </c>
      <c r="BT95" s="233">
        <v>44894</v>
      </c>
      <c r="BU95" s="21" t="s">
        <v>224</v>
      </c>
      <c r="BV95" s="21" t="s">
        <v>4682</v>
      </c>
      <c r="BW95" s="21" t="s">
        <v>13779</v>
      </c>
      <c r="BX95" s="233">
        <v>45055</v>
      </c>
      <c r="BY95" s="1979" t="s">
        <v>224</v>
      </c>
      <c r="BZ95" s="1979" t="s">
        <v>4682</v>
      </c>
      <c r="CA95" s="21" t="s">
        <v>13872</v>
      </c>
      <c r="CB95" s="1987">
        <v>45209</v>
      </c>
      <c r="CC95" s="21" t="s">
        <v>224</v>
      </c>
      <c r="CD95" s="21" t="s">
        <v>4682</v>
      </c>
      <c r="CE95" s="21" t="s">
        <v>13952</v>
      </c>
      <c r="CF95" s="2003">
        <v>45322</v>
      </c>
      <c r="CG95" s="2014" t="s">
        <v>4705</v>
      </c>
      <c r="CH95" s="2023" t="s">
        <v>225</v>
      </c>
      <c r="CI95" s="21" t="s">
        <v>13979</v>
      </c>
      <c r="CJ95" s="2020">
        <v>45356</v>
      </c>
      <c r="CK95" s="2023" t="s">
        <v>230</v>
      </c>
      <c r="CL95" s="21" t="s">
        <v>225</v>
      </c>
      <c r="CM95" s="21" t="s">
        <v>14177</v>
      </c>
      <c r="CN95" s="2070">
        <v>45586</v>
      </c>
      <c r="CO95" s="2076" t="s">
        <v>230</v>
      </c>
      <c r="CP95" s="2076" t="s">
        <v>225</v>
      </c>
    </row>
    <row r="96" spans="2:94" s="174" customFormat="1" ht="160" thickBot="1" x14ac:dyDescent="0.4">
      <c r="B96" s="174" t="str">
        <f>'INF GERAIS'!B96&amp;IFERROR(IF(INDEX(APOIO!$A$5:$A$50,MATCH('INF GERAIS'!N96,APOIO!$B$5:$B$50,0))="NÃO",APOIO!$A$2&amp;"NÃO VÁLIDO",""),"")</f>
        <v>2014.0429</v>
      </c>
      <c r="C96" s="174" t="str">
        <f>'INF GERAIS'!C96</f>
        <v>METROPOLITANA</v>
      </c>
      <c r="D96" s="174" t="str">
        <f>'INF GERAIS'!D96</f>
        <v>CAMARAGIBE</v>
      </c>
      <c r="E96" s="174" t="str">
        <f>'INF GERAIS'!E96</f>
        <v>CONSTRUÇÃO DO MERCADO PÚBLICO DO MUNICÍPIO DE CAMARAGIBE ( Conclusão da 1ª etapa)</v>
      </c>
      <c r="F96" s="174" t="str">
        <f>'INF GERAIS'!G96</f>
        <v>NORMAL</v>
      </c>
      <c r="G96" s="174" t="s">
        <v>5893</v>
      </c>
      <c r="H96" s="10">
        <v>42423</v>
      </c>
      <c r="I96" s="174" t="s">
        <v>222</v>
      </c>
      <c r="J96" s="174" t="s">
        <v>4682</v>
      </c>
      <c r="K96" s="10" t="s">
        <v>5896</v>
      </c>
      <c r="L96" s="10">
        <v>42424</v>
      </c>
      <c r="M96" s="174" t="s">
        <v>224</v>
      </c>
      <c r="N96" s="10" t="s">
        <v>4682</v>
      </c>
      <c r="O96" s="251" t="s">
        <v>6532</v>
      </c>
      <c r="P96" s="233">
        <v>42460</v>
      </c>
      <c r="Q96" s="174" t="s">
        <v>4705</v>
      </c>
      <c r="R96" s="174" t="s">
        <v>4682</v>
      </c>
      <c r="S96" s="296" t="s">
        <v>6913</v>
      </c>
      <c r="T96" s="233">
        <v>42468</v>
      </c>
      <c r="U96" s="174" t="s">
        <v>230</v>
      </c>
      <c r="V96" s="174" t="s">
        <v>4682</v>
      </c>
      <c r="W96" s="233" t="s">
        <v>8282</v>
      </c>
      <c r="X96" s="233">
        <v>42631</v>
      </c>
      <c r="Y96" s="174" t="s">
        <v>222</v>
      </c>
      <c r="Z96" s="174" t="s">
        <v>4701</v>
      </c>
      <c r="AA96" s="233" t="s">
        <v>8331</v>
      </c>
      <c r="AB96" s="233">
        <v>42632</v>
      </c>
      <c r="AC96" s="339" t="s">
        <v>224</v>
      </c>
      <c r="AD96" s="339" t="s">
        <v>4682</v>
      </c>
      <c r="AE96" s="686" t="s">
        <v>9001</v>
      </c>
      <c r="AF96" s="233">
        <v>42824</v>
      </c>
      <c r="AG96" s="339" t="s">
        <v>4705</v>
      </c>
      <c r="AH96" s="339" t="s">
        <v>4682</v>
      </c>
      <c r="AI96" s="174" t="s">
        <v>9130</v>
      </c>
      <c r="AJ96" s="233">
        <v>42832</v>
      </c>
      <c r="AK96" s="339" t="s">
        <v>230</v>
      </c>
      <c r="AL96" s="339" t="s">
        <v>4682</v>
      </c>
      <c r="AM96" s="1696" t="s">
        <v>12966</v>
      </c>
      <c r="AN96" s="233">
        <v>43867</v>
      </c>
      <c r="AO96" s="339" t="s">
        <v>224</v>
      </c>
      <c r="AP96" s="339" t="s">
        <v>4682</v>
      </c>
      <c r="AQ96" s="1705" t="s">
        <v>12998</v>
      </c>
      <c r="AR96" s="233">
        <v>43879</v>
      </c>
      <c r="AS96" s="339" t="s">
        <v>4705</v>
      </c>
      <c r="AT96" s="339" t="s">
        <v>4682</v>
      </c>
      <c r="AU96" s="1778" t="s">
        <v>13310</v>
      </c>
      <c r="AV96" s="233">
        <v>44133</v>
      </c>
      <c r="AW96" s="339" t="s">
        <v>230</v>
      </c>
      <c r="AX96" s="339" t="s">
        <v>4684</v>
      </c>
      <c r="AY96" s="1958" t="s">
        <v>13774</v>
      </c>
      <c r="AZ96" s="233">
        <v>45044</v>
      </c>
      <c r="BA96" s="339" t="s">
        <v>226</v>
      </c>
      <c r="BB96" s="339" t="s">
        <v>4684</v>
      </c>
      <c r="BC96" s="174" t="s">
        <v>14094</v>
      </c>
      <c r="BD96" s="2057">
        <v>45534</v>
      </c>
      <c r="BE96" s="174" t="s">
        <v>6848</v>
      </c>
      <c r="BF96" s="174" t="s">
        <v>4684</v>
      </c>
      <c r="BG96" s="174" t="s">
        <v>14173</v>
      </c>
      <c r="BH96" s="2070">
        <v>45583</v>
      </c>
      <c r="BI96" s="174" t="s">
        <v>6848</v>
      </c>
      <c r="BJ96" s="174" t="s">
        <v>4684</v>
      </c>
      <c r="BK96" s="174" t="s">
        <v>14252</v>
      </c>
      <c r="BL96" s="2102">
        <v>45712</v>
      </c>
      <c r="BM96" s="2105" t="s">
        <v>6848</v>
      </c>
      <c r="BN96" s="2105" t="s">
        <v>4684</v>
      </c>
      <c r="BO96" s="174" t="s">
        <v>14281</v>
      </c>
      <c r="BP96" s="2102">
        <v>45965</v>
      </c>
      <c r="BQ96" s="174" t="s">
        <v>13956</v>
      </c>
      <c r="BR96" s="174" t="s">
        <v>4684</v>
      </c>
    </row>
    <row r="97" spans="2:58" ht="87.5" thickBot="1" x14ac:dyDescent="0.3">
      <c r="B97" s="21" t="str">
        <f>'INF GERAIS'!B97&amp;IFERROR(IF(INDEX(APOIO!$A$5:$A$50,MATCH('INF GERAIS'!N97,APOIO!$B$5:$B$50,0))="NÃO",APOIO!$A$2&amp;"NÃO VÁLIDO",""),"")</f>
        <v>2014.0086</v>
      </c>
      <c r="C97" s="21" t="str">
        <f>'INF GERAIS'!C97</f>
        <v>AGRESTE CENTRAL</v>
      </c>
      <c r="D97" s="21" t="str">
        <f>'INF GERAIS'!D97</f>
        <v>CAMOCIM DE SÃO FÉLIX</v>
      </c>
      <c r="E97" s="21" t="str">
        <f>'INF GERAIS'!E97</f>
        <v>AMPLIAÇÃO DE SISTEMA DE ESGOTO SANITÁRIO</v>
      </c>
      <c r="F97" s="21" t="str">
        <f>'INF GERAIS'!G97</f>
        <v>NORMAL</v>
      </c>
      <c r="G97" s="89" t="s">
        <v>4703</v>
      </c>
      <c r="H97" s="10">
        <v>42415</v>
      </c>
      <c r="I97" s="89" t="s">
        <v>230</v>
      </c>
      <c r="J97" s="21" t="s">
        <v>4684</v>
      </c>
      <c r="K97" s="829" t="s">
        <v>9890</v>
      </c>
      <c r="L97" s="233">
        <v>42968</v>
      </c>
      <c r="M97" s="21" t="s">
        <v>6848</v>
      </c>
      <c r="N97" s="10" t="s">
        <v>4684</v>
      </c>
      <c r="O97" s="1531" t="s">
        <v>12485</v>
      </c>
      <c r="P97" s="233">
        <v>43705</v>
      </c>
      <c r="Q97" s="21" t="s">
        <v>6848</v>
      </c>
      <c r="R97" s="233" t="s">
        <v>4684</v>
      </c>
      <c r="S97" s="1813" t="s">
        <v>13063</v>
      </c>
      <c r="T97" s="1882">
        <v>43913</v>
      </c>
      <c r="U97" s="1813" t="s">
        <v>6848</v>
      </c>
      <c r="V97" s="1813" t="s">
        <v>4684</v>
      </c>
      <c r="W97" s="1883" t="s">
        <v>13618</v>
      </c>
      <c r="X97" s="1881">
        <v>44138</v>
      </c>
      <c r="Y97" s="1813" t="s">
        <v>6848</v>
      </c>
      <c r="Z97" s="1813" t="s">
        <v>4684</v>
      </c>
      <c r="AA97" s="1883" t="s">
        <v>13619</v>
      </c>
      <c r="AB97" s="1881">
        <v>44391</v>
      </c>
      <c r="AC97" s="1813" t="s">
        <v>6848</v>
      </c>
      <c r="AD97" s="1813" t="s">
        <v>4684</v>
      </c>
      <c r="AE97" s="2102" t="s">
        <v>14259</v>
      </c>
      <c r="AF97" s="2102">
        <v>45771</v>
      </c>
      <c r="AG97" s="2110" t="s">
        <v>14283</v>
      </c>
      <c r="AH97" s="2102" t="s">
        <v>4684</v>
      </c>
      <c r="AK97" s="339"/>
      <c r="AL97" s="339"/>
      <c r="AO97" s="339"/>
      <c r="AP97" s="339"/>
      <c r="AS97" s="339"/>
      <c r="AT97" s="339"/>
      <c r="AW97" s="339"/>
      <c r="AX97" s="339"/>
      <c r="BA97" s="339"/>
      <c r="BB97" s="339"/>
    </row>
    <row r="98" spans="2:58" ht="145.5" thickBot="1" x14ac:dyDescent="0.3">
      <c r="B98" s="21" t="str">
        <f>'INF GERAIS'!B98&amp;IFERROR(IF(INDEX(APOIO!$A$5:$A$50,MATCH('INF GERAIS'!N98,APOIO!$B$5:$B$50,0))="NÃO",APOIO!$A$2&amp;"NÃO VÁLIDO",""),"")</f>
        <v>2014.0087</v>
      </c>
      <c r="C98" s="21" t="str">
        <f>'INF GERAIS'!C98</f>
        <v>AGRESTE CENTRAL</v>
      </c>
      <c r="D98" s="21" t="str">
        <f>'INF GERAIS'!D98</f>
        <v>CAMOCIM DE SÃO FÉLIX</v>
      </c>
      <c r="E98" s="21" t="str">
        <f>'INF GERAIS'!E98</f>
        <v>REFORMA DA PREFEITURA</v>
      </c>
      <c r="F98" s="21" t="str">
        <f>'INF GERAIS'!G98</f>
        <v>NORMAL</v>
      </c>
      <c r="G98" s="89" t="s">
        <v>4703</v>
      </c>
      <c r="H98" s="10">
        <v>42415</v>
      </c>
      <c r="I98" s="89" t="s">
        <v>230</v>
      </c>
      <c r="J98" s="21" t="s">
        <v>4682</v>
      </c>
      <c r="K98" s="10" t="s">
        <v>6821</v>
      </c>
      <c r="L98" s="233">
        <v>42473</v>
      </c>
      <c r="M98" s="21" t="s">
        <v>224</v>
      </c>
      <c r="N98" s="10" t="s">
        <v>4682</v>
      </c>
      <c r="O98" s="253" t="s">
        <v>6837</v>
      </c>
      <c r="P98" s="233">
        <v>42473</v>
      </c>
      <c r="Q98" s="21" t="s">
        <v>224</v>
      </c>
      <c r="R98" s="21" t="s">
        <v>4682</v>
      </c>
      <c r="S98" s="21" t="s">
        <v>7107</v>
      </c>
      <c r="T98" s="233">
        <v>42495</v>
      </c>
      <c r="U98" s="21" t="s">
        <v>230</v>
      </c>
      <c r="V98" s="21" t="s">
        <v>4684</v>
      </c>
      <c r="W98" s="253" t="s">
        <v>9424</v>
      </c>
      <c r="X98" s="233">
        <v>42843</v>
      </c>
      <c r="Y98" s="21" t="s">
        <v>6848</v>
      </c>
      <c r="Z98" s="21" t="s">
        <v>4684</v>
      </c>
      <c r="AA98" s="253" t="s">
        <v>9889</v>
      </c>
      <c r="AB98" s="233" t="s">
        <v>9656</v>
      </c>
      <c r="AC98" s="339" t="s">
        <v>6848</v>
      </c>
      <c r="AD98" s="339" t="s">
        <v>4684</v>
      </c>
      <c r="AE98" s="646" t="s">
        <v>9891</v>
      </c>
      <c r="AF98" s="233">
        <v>43333</v>
      </c>
      <c r="AG98" s="339" t="s">
        <v>6848</v>
      </c>
      <c r="AH98" s="339" t="s">
        <v>4684</v>
      </c>
      <c r="AI98" s="1260" t="s">
        <v>11669</v>
      </c>
      <c r="AJ98" s="21" t="s">
        <v>11668</v>
      </c>
      <c r="AK98" s="339" t="s">
        <v>6848</v>
      </c>
      <c r="AL98" s="339" t="s">
        <v>4684</v>
      </c>
      <c r="AM98" s="1726" t="s">
        <v>13064</v>
      </c>
      <c r="AN98" s="1725">
        <v>43913</v>
      </c>
      <c r="AO98" s="1726" t="s">
        <v>6848</v>
      </c>
      <c r="AP98" s="1726" t="s">
        <v>4684</v>
      </c>
      <c r="AQ98" s="1883" t="s">
        <v>13621</v>
      </c>
      <c r="AR98" s="1881">
        <v>44138</v>
      </c>
      <c r="AS98" s="1813" t="s">
        <v>6848</v>
      </c>
      <c r="AT98" s="1813" t="s">
        <v>4684</v>
      </c>
      <c r="AU98" s="1883" t="s">
        <v>13622</v>
      </c>
      <c r="AV98" s="1881">
        <v>44158</v>
      </c>
      <c r="AW98" s="1813" t="s">
        <v>6848</v>
      </c>
      <c r="AX98" s="1813" t="s">
        <v>4684</v>
      </c>
      <c r="AY98" s="1883" t="s">
        <v>13623</v>
      </c>
      <c r="AZ98" s="1881">
        <v>44391</v>
      </c>
      <c r="BA98" s="1813" t="s">
        <v>6848</v>
      </c>
      <c r="BB98" s="1813" t="s">
        <v>4684</v>
      </c>
      <c r="BC98" s="2102" t="s">
        <v>14259</v>
      </c>
      <c r="BD98" s="2102">
        <v>45771</v>
      </c>
      <c r="BE98" s="2110" t="s">
        <v>14283</v>
      </c>
      <c r="BF98" s="2102" t="s">
        <v>4684</v>
      </c>
    </row>
    <row r="99" spans="2:58" ht="145" x14ac:dyDescent="0.35">
      <c r="B99" s="21" t="str">
        <f>'INF GERAIS'!B99&amp;IFERROR(IF(INDEX(APOIO!$A$5:$A$50,MATCH('INF GERAIS'!N99,APOIO!$B$5:$B$50,0))="NÃO",APOIO!$A$2&amp;"NÃO VÁLIDO",""),"")</f>
        <v>2014.0088</v>
      </c>
      <c r="C99" s="21" t="str">
        <f>'INF GERAIS'!C99</f>
        <v>AGRESTE CENTRAL</v>
      </c>
      <c r="D99" s="21" t="str">
        <f>'INF GERAIS'!D99</f>
        <v>CAMOCIM DE SÃO FÉLIX</v>
      </c>
      <c r="E99" s="21" t="str">
        <f>'INF GERAIS'!E99</f>
        <v xml:space="preserve">CONSTRUÇÃO DE UM PORTAL </v>
      </c>
      <c r="F99" s="21" t="str">
        <f>'INF GERAIS'!G99</f>
        <v>NORMAL</v>
      </c>
      <c r="G99" s="89" t="s">
        <v>4703</v>
      </c>
      <c r="H99" s="10">
        <v>42415</v>
      </c>
      <c r="I99" s="89" t="s">
        <v>230</v>
      </c>
      <c r="J99" s="21" t="s">
        <v>4682</v>
      </c>
      <c r="K99" s="10" t="s">
        <v>6819</v>
      </c>
      <c r="L99" s="233">
        <v>42473</v>
      </c>
      <c r="M99" s="21" t="s">
        <v>224</v>
      </c>
      <c r="N99" s="10" t="s">
        <v>4682</v>
      </c>
      <c r="O99" s="253" t="s">
        <v>6835</v>
      </c>
      <c r="P99" s="233">
        <v>42473</v>
      </c>
      <c r="Q99" s="21" t="s">
        <v>224</v>
      </c>
      <c r="R99" s="21" t="s">
        <v>4682</v>
      </c>
      <c r="S99" s="21" t="s">
        <v>7075</v>
      </c>
      <c r="T99" s="233">
        <v>42489</v>
      </c>
      <c r="U99" s="21" t="s">
        <v>230</v>
      </c>
      <c r="V99" s="21" t="s">
        <v>4684</v>
      </c>
      <c r="W99" s="253" t="s">
        <v>9425</v>
      </c>
      <c r="X99" s="233">
        <v>42843</v>
      </c>
      <c r="Y99" s="21" t="s">
        <v>6848</v>
      </c>
      <c r="Z99" s="21" t="s">
        <v>4684</v>
      </c>
      <c r="AA99" s="253" t="s">
        <v>9889</v>
      </c>
      <c r="AB99" s="233" t="s">
        <v>9656</v>
      </c>
      <c r="AC99" s="339" t="s">
        <v>6848</v>
      </c>
      <c r="AD99" s="339" t="s">
        <v>4684</v>
      </c>
      <c r="AE99" s="646" t="s">
        <v>9891</v>
      </c>
      <c r="AF99" s="233">
        <v>43333</v>
      </c>
      <c r="AG99" s="339" t="s">
        <v>6848</v>
      </c>
      <c r="AH99" s="1250" t="s">
        <v>4684</v>
      </c>
      <c r="AI99" s="2102" t="s">
        <v>14259</v>
      </c>
      <c r="AJ99" s="2102">
        <v>45771</v>
      </c>
      <c r="AK99" s="2110" t="s">
        <v>14283</v>
      </c>
      <c r="AL99" s="2102" t="s">
        <v>4684</v>
      </c>
      <c r="AO99" s="339"/>
      <c r="AP99" s="339"/>
      <c r="AS99" s="339"/>
      <c r="AT99" s="339"/>
      <c r="AW99" s="339"/>
      <c r="AX99" s="339"/>
      <c r="BA99" s="339"/>
      <c r="BB99" s="339"/>
    </row>
    <row r="100" spans="2:58" ht="145" x14ac:dyDescent="0.35">
      <c r="B100" s="21" t="str">
        <f>'INF GERAIS'!B100&amp;IFERROR(IF(INDEX(APOIO!$A$5:$A$50,MATCH('INF GERAIS'!N100,APOIO!$B$5:$B$50,0))="NÃO",APOIO!$A$2&amp;"NÃO VÁLIDO",""),"")</f>
        <v>2014.0089</v>
      </c>
      <c r="C100" s="21" t="str">
        <f>'INF GERAIS'!C100</f>
        <v>AGRESTE CENTRAL</v>
      </c>
      <c r="D100" s="21" t="str">
        <f>'INF GERAIS'!D100</f>
        <v>CAMOCIM DE SÃO FÉLIX</v>
      </c>
      <c r="E100" s="21" t="str">
        <f>'INF GERAIS'!E100</f>
        <v>REFORMA DA ACADEMIA DAS CIDADES</v>
      </c>
      <c r="F100" s="21" t="str">
        <f>'INF GERAIS'!G100</f>
        <v>NORMAL</v>
      </c>
      <c r="G100" s="89" t="s">
        <v>4703</v>
      </c>
      <c r="H100" s="10">
        <v>42415</v>
      </c>
      <c r="I100" s="89" t="s">
        <v>230</v>
      </c>
      <c r="J100" s="21" t="s">
        <v>4682</v>
      </c>
      <c r="K100" s="10" t="s">
        <v>6820</v>
      </c>
      <c r="L100" s="233">
        <v>42473</v>
      </c>
      <c r="M100" s="21" t="s">
        <v>224</v>
      </c>
      <c r="N100" s="10" t="s">
        <v>4682</v>
      </c>
      <c r="O100" s="253" t="s">
        <v>6836</v>
      </c>
      <c r="P100" s="233">
        <v>42473</v>
      </c>
      <c r="Q100" s="21" t="s">
        <v>224</v>
      </c>
      <c r="R100" s="21" t="s">
        <v>4682</v>
      </c>
      <c r="S100" s="21" t="s">
        <v>7074</v>
      </c>
      <c r="T100" s="233">
        <v>42489</v>
      </c>
      <c r="U100" s="21" t="s">
        <v>230</v>
      </c>
      <c r="V100" s="21" t="s">
        <v>4684</v>
      </c>
      <c r="W100" s="253" t="s">
        <v>9426</v>
      </c>
      <c r="X100" s="233">
        <v>42843</v>
      </c>
      <c r="Y100" s="21" t="s">
        <v>6848</v>
      </c>
      <c r="Z100" s="21" t="s">
        <v>4684</v>
      </c>
      <c r="AA100" s="253" t="s">
        <v>9889</v>
      </c>
      <c r="AB100" s="233" t="s">
        <v>9656</v>
      </c>
      <c r="AC100" s="339" t="s">
        <v>6848</v>
      </c>
      <c r="AD100" s="339" t="s">
        <v>4684</v>
      </c>
      <c r="AE100" s="646" t="s">
        <v>9891</v>
      </c>
      <c r="AF100" s="233">
        <v>43333</v>
      </c>
      <c r="AG100" s="339" t="s">
        <v>6848</v>
      </c>
      <c r="AH100" s="1250" t="s">
        <v>4684</v>
      </c>
      <c r="AI100" s="1260" t="s">
        <v>11667</v>
      </c>
      <c r="AJ100" s="1258" t="s">
        <v>11668</v>
      </c>
      <c r="AK100" s="339" t="s">
        <v>6848</v>
      </c>
      <c r="AL100" s="339" t="s">
        <v>4684</v>
      </c>
      <c r="AM100" s="1726" t="s">
        <v>13063</v>
      </c>
      <c r="AN100" s="1725">
        <v>43913</v>
      </c>
      <c r="AO100" s="1726" t="s">
        <v>6848</v>
      </c>
      <c r="AP100" s="1726" t="s">
        <v>4684</v>
      </c>
      <c r="AQ100" s="21" t="s">
        <v>13955</v>
      </c>
      <c r="AR100" s="2015">
        <v>44182</v>
      </c>
      <c r="AS100" s="339" t="s">
        <v>13925</v>
      </c>
      <c r="AT100" s="339" t="s">
        <v>4684</v>
      </c>
      <c r="AU100" s="21" t="s">
        <v>14260</v>
      </c>
      <c r="AV100" s="2102">
        <v>45771</v>
      </c>
      <c r="AW100" s="339" t="s">
        <v>14283</v>
      </c>
      <c r="AX100" s="339" t="s">
        <v>4684</v>
      </c>
      <c r="BA100" s="339"/>
      <c r="BB100" s="339"/>
    </row>
    <row r="101" spans="2:58" ht="116" x14ac:dyDescent="0.35">
      <c r="B101" s="21" t="str">
        <f>'INF GERAIS'!B101&amp;IFERROR(IF(INDEX(APOIO!$A$5:$A$50,MATCH('INF GERAIS'!N101,APOIO!$B$5:$B$50,0))="NÃO",APOIO!$A$2&amp;"NÃO VÁLIDO",""),"")</f>
        <v>2014.0090</v>
      </c>
      <c r="C101" s="21" t="str">
        <f>'INF GERAIS'!C101</f>
        <v>MATA NORTE</v>
      </c>
      <c r="D101" s="2111" t="str">
        <f>'INF GERAIS'!D101</f>
        <v>CAMUTANGA</v>
      </c>
      <c r="E101" s="21" t="str">
        <f>'INF GERAIS'!E101</f>
        <v>PAVIMENTAÇÃO EM PARALELEPIPEDOS GRANITICOS EM DIVERSAS RUAS ( 13 RUAS)</v>
      </c>
      <c r="F101" s="21" t="str">
        <f>'INF GERAIS'!G101</f>
        <v>NORMAL</v>
      </c>
      <c r="G101" s="89" t="s">
        <v>4703</v>
      </c>
      <c r="H101" s="10">
        <v>42415</v>
      </c>
      <c r="I101" s="89" t="s">
        <v>230</v>
      </c>
      <c r="J101" s="21" t="s">
        <v>4682</v>
      </c>
      <c r="K101" s="233" t="s">
        <v>10523</v>
      </c>
      <c r="L101" s="233">
        <v>43166</v>
      </c>
      <c r="M101" s="21" t="s">
        <v>224</v>
      </c>
      <c r="N101" s="10" t="s">
        <v>4682</v>
      </c>
      <c r="O101" s="233" t="s">
        <v>10601</v>
      </c>
      <c r="P101" s="233">
        <v>43181</v>
      </c>
      <c r="Q101" s="21" t="s">
        <v>4705</v>
      </c>
      <c r="R101" s="21" t="s">
        <v>4682</v>
      </c>
      <c r="S101" s="1154" t="s">
        <v>11261</v>
      </c>
      <c r="T101" s="233">
        <v>43286</v>
      </c>
      <c r="U101" s="21" t="s">
        <v>4705</v>
      </c>
      <c r="V101" s="21" t="s">
        <v>4684</v>
      </c>
      <c r="W101" s="1169" t="s">
        <v>11383</v>
      </c>
      <c r="X101" s="233">
        <v>43286</v>
      </c>
      <c r="Y101" s="1169" t="s">
        <v>224</v>
      </c>
      <c r="Z101" s="339" t="s">
        <v>4684</v>
      </c>
      <c r="AA101" s="1182" t="s">
        <v>11409</v>
      </c>
      <c r="AB101" s="233">
        <v>43294</v>
      </c>
      <c r="AC101" s="339" t="s">
        <v>226</v>
      </c>
      <c r="AD101" s="339" t="s">
        <v>4684</v>
      </c>
      <c r="AE101" s="1686" t="s">
        <v>12948</v>
      </c>
      <c r="AF101" s="233">
        <v>43861</v>
      </c>
      <c r="AG101" s="2111" t="s">
        <v>6848</v>
      </c>
      <c r="AH101" s="1686" t="s">
        <v>4684</v>
      </c>
      <c r="AK101" s="339"/>
      <c r="AL101" s="339"/>
      <c r="AO101" s="339"/>
      <c r="AP101" s="339"/>
      <c r="AS101" s="339"/>
      <c r="AT101" s="339"/>
      <c r="AW101" s="339"/>
      <c r="AX101" s="339"/>
      <c r="BA101" s="339"/>
      <c r="BB101" s="339"/>
    </row>
    <row r="102" spans="2:58" ht="58" x14ac:dyDescent="0.35">
      <c r="B102" s="21" t="str">
        <f>'INF GERAIS'!B102&amp;IFERROR(IF(INDEX(APOIO!$A$5:$A$50,MATCH('INF GERAIS'!N102,APOIO!$B$5:$B$50,0))="NÃO",APOIO!$A$2&amp;"NÃO VÁLIDO",""),"")</f>
        <v>2014.0091</v>
      </c>
      <c r="C102" s="21" t="str">
        <f>'INF GERAIS'!C102</f>
        <v>AGRESTE MERIDIONAL</v>
      </c>
      <c r="D102" s="21" t="str">
        <f>'INF GERAIS'!D102</f>
        <v>CANHOTINHO</v>
      </c>
      <c r="E102" s="21" t="str">
        <f>'INF GERAIS'!E102</f>
        <v>RECUPERAÇÃO DE ESTRADAS VICINAIS NO MUNICÍPIO</v>
      </c>
      <c r="F102" s="21" t="str">
        <f>'INF GERAIS'!G102</f>
        <v>NORMAL</v>
      </c>
      <c r="G102" s="89" t="s">
        <v>4703</v>
      </c>
      <c r="H102" s="10">
        <v>42415</v>
      </c>
      <c r="I102" s="89" t="s">
        <v>230</v>
      </c>
      <c r="J102" s="21" t="s">
        <v>4682</v>
      </c>
      <c r="K102" s="10" t="s">
        <v>7632</v>
      </c>
      <c r="L102" s="233">
        <v>42551</v>
      </c>
      <c r="M102" s="21" t="s">
        <v>6848</v>
      </c>
      <c r="N102" s="10" t="s">
        <v>4684</v>
      </c>
      <c r="O102" s="233" t="s">
        <v>7887</v>
      </c>
      <c r="P102" s="233">
        <v>42556</v>
      </c>
      <c r="Q102" s="21" t="s">
        <v>6848</v>
      </c>
      <c r="R102" s="21" t="s">
        <v>4684</v>
      </c>
      <c r="AC102" s="339"/>
      <c r="AD102" s="339"/>
      <c r="AG102" s="339"/>
      <c r="AH102" s="339"/>
      <c r="AK102" s="339"/>
      <c r="AL102" s="339"/>
      <c r="AO102" s="339"/>
      <c r="AP102" s="339"/>
      <c r="AS102" s="339"/>
      <c r="AT102" s="339"/>
      <c r="AW102" s="339"/>
      <c r="AX102" s="339"/>
      <c r="BA102" s="339"/>
      <c r="BB102" s="339"/>
    </row>
    <row r="103" spans="2:58" ht="188.5" x14ac:dyDescent="0.35">
      <c r="B103" s="21" t="str">
        <f>'INF GERAIS'!B103&amp;IFERROR(IF(INDEX(APOIO!$A$5:$A$50,MATCH('INF GERAIS'!N103,APOIO!$B$5:$B$50,0))="NÃO",APOIO!$A$2&amp;"NÃO VÁLIDO",""),"")</f>
        <v>2014.0092</v>
      </c>
      <c r="C103" s="21" t="str">
        <f>'INF GERAIS'!C103</f>
        <v>AGRESTE MERIDIONAL</v>
      </c>
      <c r="D103" s="21" t="str">
        <f>'INF GERAIS'!D103</f>
        <v>CAPOEIRAS</v>
      </c>
      <c r="E103" s="21" t="str">
        <f>'INF GERAIS'!E103</f>
        <v>PAVIMENTAÇÃO DE DIVERSAS RUAS NA SEDE DO MUNICÍPIO</v>
      </c>
      <c r="F103" s="21" t="str">
        <f>'INF GERAIS'!G103</f>
        <v>NORMAL</v>
      </c>
      <c r="G103" s="89" t="s">
        <v>4703</v>
      </c>
      <c r="H103" s="10">
        <v>42415</v>
      </c>
      <c r="I103" s="89" t="s">
        <v>230</v>
      </c>
      <c r="J103" s="21" t="s">
        <v>4682</v>
      </c>
      <c r="K103" s="233" t="s">
        <v>10123</v>
      </c>
      <c r="L103" s="233">
        <v>43056</v>
      </c>
      <c r="M103" s="21" t="s">
        <v>4705</v>
      </c>
      <c r="N103" s="10" t="s">
        <v>4682</v>
      </c>
      <c r="O103" s="233" t="s">
        <v>10302</v>
      </c>
      <c r="P103" s="233">
        <v>43084</v>
      </c>
      <c r="Q103" s="21" t="s">
        <v>230</v>
      </c>
      <c r="R103" s="21" t="s">
        <v>4682</v>
      </c>
      <c r="S103" s="1509" t="s">
        <v>12423</v>
      </c>
      <c r="T103" s="233">
        <v>43678</v>
      </c>
      <c r="U103" s="21" t="s">
        <v>4705</v>
      </c>
      <c r="V103" s="21" t="s">
        <v>4682</v>
      </c>
      <c r="W103" s="21" t="s">
        <v>12551</v>
      </c>
      <c r="X103" s="233">
        <v>43686</v>
      </c>
      <c r="Y103" s="21" t="s">
        <v>226</v>
      </c>
      <c r="Z103" s="21" t="s">
        <v>4684</v>
      </c>
      <c r="AA103" s="21" t="s">
        <v>14095</v>
      </c>
      <c r="AB103" s="2057">
        <v>44965</v>
      </c>
      <c r="AC103" s="339" t="s">
        <v>13924</v>
      </c>
      <c r="AD103" s="339" t="s">
        <v>4684</v>
      </c>
      <c r="AE103" s="2110" t="s">
        <v>14259</v>
      </c>
      <c r="AF103" s="2102">
        <v>45771</v>
      </c>
      <c r="AG103" s="2110" t="s">
        <v>14283</v>
      </c>
      <c r="AH103" s="2110" t="s">
        <v>4684</v>
      </c>
      <c r="AK103" s="339"/>
      <c r="AL103" s="339"/>
      <c r="AO103" s="339"/>
      <c r="AP103" s="339"/>
      <c r="AS103" s="339"/>
      <c r="AT103" s="339"/>
      <c r="AW103" s="339"/>
      <c r="AX103" s="339"/>
      <c r="BA103" s="339"/>
      <c r="BB103" s="339"/>
    </row>
    <row r="104" spans="2:58" ht="58" x14ac:dyDescent="0.35">
      <c r="B104" s="21" t="str">
        <f>'INF GERAIS'!B104&amp;IFERROR(IF(INDEX(APOIO!$A$5:$A$50,MATCH('INF GERAIS'!N104,APOIO!$B$5:$B$50,0))="NÃO",APOIO!$A$2&amp;"NÃO VÁLIDO",""),"")</f>
        <v>2014.0093</v>
      </c>
      <c r="C104" s="21" t="str">
        <f>'INF GERAIS'!C104</f>
        <v>AGRESTE MERIDIONAL</v>
      </c>
      <c r="D104" s="21" t="str">
        <f>'INF GERAIS'!D104</f>
        <v>CAPOEIRAS</v>
      </c>
      <c r="E104" s="21" t="str">
        <f>'INF GERAIS'!E104</f>
        <v>CONSTRUÇÃO DO CAMPO DE FUTEBOL</v>
      </c>
      <c r="F104" s="21" t="str">
        <f>'INF GERAIS'!G104</f>
        <v>NORMAL</v>
      </c>
      <c r="G104" s="89" t="s">
        <v>4703</v>
      </c>
      <c r="H104" s="10">
        <v>42415</v>
      </c>
      <c r="I104" s="89" t="s">
        <v>226</v>
      </c>
      <c r="J104" s="21" t="s">
        <v>4684</v>
      </c>
      <c r="K104" s="10" t="s">
        <v>14095</v>
      </c>
      <c r="L104" s="2057">
        <v>44175</v>
      </c>
      <c r="M104" s="21" t="s">
        <v>13924</v>
      </c>
      <c r="N104" s="10" t="s">
        <v>4684</v>
      </c>
      <c r="AC104" s="339"/>
      <c r="AD104" s="339"/>
      <c r="AG104" s="339"/>
      <c r="AH104" s="339"/>
      <c r="AK104" s="339"/>
      <c r="AL104" s="339"/>
      <c r="AO104" s="339"/>
      <c r="AP104" s="339"/>
      <c r="AS104" s="339"/>
      <c r="AT104" s="339"/>
      <c r="AW104" s="339"/>
      <c r="AX104" s="339"/>
      <c r="BA104" s="339"/>
      <c r="BB104" s="339"/>
    </row>
    <row r="105" spans="2:58" ht="87" x14ac:dyDescent="0.35">
      <c r="B105" s="21" t="str">
        <f>'INF GERAIS'!B105&amp;IFERROR(IF(INDEX(APOIO!$A$5:$A$50,MATCH('INF GERAIS'!N105,APOIO!$B$5:$B$50,0))="NÃO",APOIO!$A$2&amp;"NÃO VÁLIDO",""),"")</f>
        <v>2014.0094</v>
      </c>
      <c r="C105" s="21" t="str">
        <f>'INF GERAIS'!C105</f>
        <v>SERTÃO DO PAJEÚ</v>
      </c>
      <c r="D105" s="21" t="str">
        <f>'INF GERAIS'!D105</f>
        <v>CARNAÍBA</v>
      </c>
      <c r="E105" s="21" t="str">
        <f>'INF GERAIS'!E105</f>
        <v>CONSTRUÇÃO DE PAVIMENTAÇÃO EM PARALELEPÍPEDOS( 8 RUAS)</v>
      </c>
      <c r="F105" s="21" t="str">
        <f>'INF GERAIS'!G105</f>
        <v>NORMAL</v>
      </c>
      <c r="G105" s="89" t="s">
        <v>4703</v>
      </c>
      <c r="H105" s="10">
        <v>42415</v>
      </c>
      <c r="I105" s="89" t="s">
        <v>230</v>
      </c>
      <c r="J105" s="21" t="s">
        <v>4682</v>
      </c>
      <c r="K105" s="233" t="s">
        <v>10242</v>
      </c>
      <c r="L105" s="233">
        <v>43081</v>
      </c>
      <c r="M105" s="21" t="s">
        <v>224</v>
      </c>
      <c r="N105" s="10" t="s">
        <v>4682</v>
      </c>
      <c r="O105" s="233" t="s">
        <v>10271</v>
      </c>
      <c r="P105" s="233">
        <v>43095</v>
      </c>
      <c r="Q105" s="21" t="s">
        <v>4705</v>
      </c>
      <c r="R105" s="21" t="s">
        <v>4682</v>
      </c>
      <c r="S105" s="21" t="s">
        <v>10944</v>
      </c>
      <c r="T105" s="233">
        <v>43154</v>
      </c>
      <c r="U105" s="21" t="s">
        <v>230</v>
      </c>
      <c r="V105" s="21" t="s">
        <v>4682</v>
      </c>
      <c r="W105" s="21" t="s">
        <v>10939</v>
      </c>
      <c r="X105" s="233">
        <v>43193</v>
      </c>
      <c r="Y105" s="21" t="s">
        <v>226</v>
      </c>
      <c r="Z105" s="21" t="s">
        <v>4684</v>
      </c>
      <c r="AA105" s="233" t="s">
        <v>11025</v>
      </c>
      <c r="AB105" s="233">
        <v>43215</v>
      </c>
      <c r="AC105" s="1089" t="s">
        <v>6848</v>
      </c>
      <c r="AD105" s="1089" t="s">
        <v>4684</v>
      </c>
      <c r="AE105" s="2110" t="s">
        <v>14259</v>
      </c>
      <c r="AF105" s="2102">
        <v>45771</v>
      </c>
      <c r="AG105" s="2110" t="s">
        <v>14283</v>
      </c>
      <c r="AH105" s="2110" t="s">
        <v>4684</v>
      </c>
      <c r="AK105" s="339"/>
      <c r="AL105" s="339"/>
      <c r="AO105" s="339"/>
      <c r="AP105" s="339"/>
      <c r="AS105" s="339"/>
      <c r="AT105" s="339"/>
      <c r="AW105" s="339"/>
      <c r="AX105" s="339"/>
      <c r="BA105" s="339"/>
      <c r="BB105" s="339"/>
    </row>
    <row r="106" spans="2:58" ht="87" x14ac:dyDescent="0.35">
      <c r="B106" s="21" t="str">
        <f>'INF GERAIS'!B106&amp;IFERROR(IF(INDEX(APOIO!$A$5:$A$50,MATCH('INF GERAIS'!N106,APOIO!$B$5:$B$50,0))="NÃO",APOIO!$A$2&amp;"NÃO VÁLIDO",""),"")</f>
        <v>2014.0095</v>
      </c>
      <c r="C106" s="21" t="str">
        <f>'INF GERAIS'!C106</f>
        <v>SERTÃO DO PAJEÚ</v>
      </c>
      <c r="D106" s="21" t="str">
        <f>'INF GERAIS'!D106</f>
        <v>CARNAÍBA</v>
      </c>
      <c r="E106" s="21" t="str">
        <f>'INF GERAIS'!E106</f>
        <v>PERFURAÇÃO DE  POÇOS</v>
      </c>
      <c r="F106" s="21" t="str">
        <f>'INF GERAIS'!G106</f>
        <v>NORMAL</v>
      </c>
      <c r="G106" s="89" t="s">
        <v>4703</v>
      </c>
      <c r="H106" s="10">
        <v>42415</v>
      </c>
      <c r="I106" s="89" t="s">
        <v>230</v>
      </c>
      <c r="J106" s="21" t="s">
        <v>4684</v>
      </c>
      <c r="K106" s="233" t="s">
        <v>10301</v>
      </c>
      <c r="L106" s="233">
        <v>42817</v>
      </c>
      <c r="M106" s="21" t="s">
        <v>226</v>
      </c>
      <c r="N106" s="10" t="s">
        <v>4684</v>
      </c>
      <c r="O106" s="233" t="s">
        <v>11024</v>
      </c>
      <c r="P106" s="233">
        <v>43215</v>
      </c>
      <c r="Q106" s="21" t="s">
        <v>6848</v>
      </c>
      <c r="R106" s="21" t="s">
        <v>4684</v>
      </c>
      <c r="S106" s="2039" t="s">
        <v>14022</v>
      </c>
      <c r="T106" s="2039">
        <v>45460</v>
      </c>
      <c r="U106" s="21" t="s">
        <v>6848</v>
      </c>
      <c r="V106" s="21" t="s">
        <v>4684</v>
      </c>
      <c r="W106" s="2110" t="s">
        <v>14259</v>
      </c>
      <c r="X106" s="2102">
        <v>45771</v>
      </c>
      <c r="Y106" s="2110" t="s">
        <v>14283</v>
      </c>
      <c r="Z106" s="2110" t="s">
        <v>4684</v>
      </c>
      <c r="AC106" s="339"/>
      <c r="AD106" s="339"/>
      <c r="AG106" s="339"/>
      <c r="AH106" s="339"/>
      <c r="AK106" s="339"/>
      <c r="AL106" s="339"/>
      <c r="AO106" s="339"/>
      <c r="AP106" s="339"/>
      <c r="AS106" s="339"/>
      <c r="AT106" s="339"/>
      <c r="AW106" s="339"/>
      <c r="AX106" s="339"/>
      <c r="BA106" s="339"/>
      <c r="BB106" s="339"/>
    </row>
    <row r="107" spans="2:58" ht="101.5" x14ac:dyDescent="0.35">
      <c r="B107" s="21" t="str">
        <f>'INF GERAIS'!B107&amp;IFERROR(IF(INDEX(APOIO!$A$5:$A$50,MATCH('INF GERAIS'!N107,APOIO!$B$5:$B$50,0))="NÃO",APOIO!$A$2&amp;"NÃO VÁLIDO",""),"")</f>
        <v>2014.0096</v>
      </c>
      <c r="C107" s="21" t="str">
        <f>'INF GERAIS'!C107</f>
        <v>SERTÃO DO PAJEÚ</v>
      </c>
      <c r="D107" s="21" t="str">
        <f>'INF GERAIS'!D107</f>
        <v>CARNAÍBA</v>
      </c>
      <c r="E107" s="21" t="str">
        <f>'INF GERAIS'!E107</f>
        <v>CONSTRUÇÃO DE MINI PONTE E BUEIRAS</v>
      </c>
      <c r="F107" s="21" t="str">
        <f>'INF GERAIS'!G107</f>
        <v>NORMAL</v>
      </c>
      <c r="G107" s="89" t="s">
        <v>4703</v>
      </c>
      <c r="H107" s="10">
        <v>42415</v>
      </c>
      <c r="I107" s="89" t="s">
        <v>230</v>
      </c>
      <c r="J107" s="21" t="s">
        <v>4684</v>
      </c>
      <c r="K107" s="887" t="s">
        <v>10043</v>
      </c>
      <c r="L107" s="233">
        <v>43011</v>
      </c>
      <c r="M107" s="21" t="s">
        <v>226</v>
      </c>
      <c r="N107" s="10" t="s">
        <v>4684</v>
      </c>
      <c r="O107" s="233" t="s">
        <v>10096</v>
      </c>
      <c r="P107" s="233">
        <v>43039</v>
      </c>
      <c r="Q107" s="21" t="s">
        <v>6848</v>
      </c>
      <c r="R107" s="21" t="s">
        <v>4684</v>
      </c>
      <c r="S107" s="21" t="s">
        <v>11164</v>
      </c>
      <c r="T107" s="233">
        <v>43222</v>
      </c>
      <c r="U107" s="21" t="s">
        <v>10037</v>
      </c>
      <c r="V107" s="21" t="s">
        <v>4684</v>
      </c>
      <c r="W107" s="21" t="s">
        <v>11164</v>
      </c>
      <c r="X107" s="233">
        <v>43223</v>
      </c>
      <c r="Y107" s="21" t="s">
        <v>230</v>
      </c>
      <c r="Z107" s="21" t="s">
        <v>4684</v>
      </c>
      <c r="AA107" s="21" t="s">
        <v>11164</v>
      </c>
      <c r="AB107" s="233">
        <v>43224</v>
      </c>
      <c r="AC107" s="339" t="s">
        <v>6848</v>
      </c>
      <c r="AD107" s="339" t="s">
        <v>4684</v>
      </c>
      <c r="AE107" s="2110" t="s">
        <v>14259</v>
      </c>
      <c r="AF107" s="2102">
        <v>45771</v>
      </c>
      <c r="AG107" s="2110" t="s">
        <v>14283</v>
      </c>
      <c r="AH107" s="2110" t="s">
        <v>4684</v>
      </c>
      <c r="AK107" s="339"/>
      <c r="AL107" s="339"/>
      <c r="AO107" s="339"/>
      <c r="AP107" s="339"/>
      <c r="AS107" s="339"/>
      <c r="AT107" s="339"/>
      <c r="AW107" s="339"/>
      <c r="AX107" s="339"/>
      <c r="BA107" s="339"/>
      <c r="BB107" s="339"/>
    </row>
    <row r="108" spans="2:58" ht="101.5" x14ac:dyDescent="0.35">
      <c r="B108" s="21" t="str">
        <f>'INF GERAIS'!B108&amp;IFERROR(IF(INDEX(APOIO!$A$5:$A$50,MATCH('INF GERAIS'!N108,APOIO!$B$5:$B$50,0))="NÃO",APOIO!$A$2&amp;"NÃO VÁLIDO",""),"")</f>
        <v>2014.0097</v>
      </c>
      <c r="C108" s="21" t="str">
        <f>'INF GERAIS'!C108</f>
        <v>SERTÃO DE ITAPARICA</v>
      </c>
      <c r="D108" s="21" t="str">
        <f>'INF GERAIS'!D108</f>
        <v>CARNAUBEIRA DA PENHA</v>
      </c>
      <c r="E108" s="21" t="str">
        <f>'INF GERAIS'!E108</f>
        <v>ILUMINAÇÃO DO ACESSO PRINCIPAL DA CIDADE</v>
      </c>
      <c r="F108" s="21" t="str">
        <f>'INF GERAIS'!G108</f>
        <v>NORMAL</v>
      </c>
      <c r="G108" s="89" t="s">
        <v>4703</v>
      </c>
      <c r="H108" s="10">
        <v>42415</v>
      </c>
      <c r="I108" s="89" t="s">
        <v>230</v>
      </c>
      <c r="J108" s="21" t="s">
        <v>4684</v>
      </c>
      <c r="K108" s="233" t="s">
        <v>10181</v>
      </c>
      <c r="L108" s="233">
        <v>42643</v>
      </c>
      <c r="M108" s="21" t="s">
        <v>226</v>
      </c>
      <c r="N108" s="10" t="s">
        <v>4684</v>
      </c>
      <c r="O108" s="233" t="s">
        <v>11541</v>
      </c>
      <c r="P108" s="233">
        <v>43322</v>
      </c>
      <c r="Q108" s="21" t="s">
        <v>6848</v>
      </c>
      <c r="R108" s="21" t="s">
        <v>4684</v>
      </c>
      <c r="S108" s="1367" t="s">
        <v>12005</v>
      </c>
      <c r="T108" s="233">
        <v>43451</v>
      </c>
      <c r="U108" s="21" t="s">
        <v>230</v>
      </c>
      <c r="V108" s="21" t="s">
        <v>4684</v>
      </c>
      <c r="W108" s="1367" t="s">
        <v>12004</v>
      </c>
      <c r="X108" s="233">
        <v>43537</v>
      </c>
      <c r="Y108" s="21" t="s">
        <v>230</v>
      </c>
      <c r="Z108" s="21" t="s">
        <v>4684</v>
      </c>
      <c r="AA108" s="21" t="s">
        <v>12070</v>
      </c>
      <c r="AB108" s="233">
        <v>43566</v>
      </c>
      <c r="AC108" s="339" t="s">
        <v>14283</v>
      </c>
      <c r="AD108" s="339" t="s">
        <v>4684</v>
      </c>
      <c r="AG108" s="339"/>
      <c r="AH108" s="339"/>
      <c r="AK108" s="339"/>
      <c r="AL108" s="339"/>
      <c r="AO108" s="339"/>
      <c r="AP108" s="339"/>
      <c r="AS108" s="339"/>
      <c r="AT108" s="339"/>
      <c r="AW108" s="339"/>
      <c r="AX108" s="339"/>
      <c r="BA108" s="339"/>
      <c r="BB108" s="339"/>
    </row>
    <row r="109" spans="2:58" ht="87" x14ac:dyDescent="0.35">
      <c r="B109" s="21" t="str">
        <f>'INF GERAIS'!B109&amp;IFERROR(IF(INDEX(APOIO!$A$5:$A$50,MATCH('INF GERAIS'!N109,APOIO!$B$5:$B$50,0))="NÃO",APOIO!$A$2&amp;"NÃO VÁLIDO",""),"")</f>
        <v>2014.0098</v>
      </c>
      <c r="C109" s="21" t="str">
        <f>'INF GERAIS'!C109</f>
        <v>SERTÃO DE ITAPARICA</v>
      </c>
      <c r="D109" s="21" t="str">
        <f>'INF GERAIS'!D109</f>
        <v>CARNAUBEIRA DA PENHA</v>
      </c>
      <c r="E109" s="21" t="str">
        <f>'INF GERAIS'!E109</f>
        <v>PAVIMENTAÇÃO EM PEDRAS GRANÍTICAS NAS SERRAS DO ARAPUÁ, SERRA DA CACARIA E SERRA DE UMAS( 05)</v>
      </c>
      <c r="F109" s="21" t="str">
        <f>'INF GERAIS'!G109</f>
        <v>NORMAL</v>
      </c>
      <c r="G109" s="89" t="s">
        <v>4703</v>
      </c>
      <c r="H109" s="10">
        <v>42415</v>
      </c>
      <c r="I109" s="89" t="s">
        <v>230</v>
      </c>
      <c r="J109" s="21" t="s">
        <v>4682</v>
      </c>
      <c r="K109" s="10" t="s">
        <v>8705</v>
      </c>
      <c r="L109" s="233">
        <v>42718</v>
      </c>
      <c r="M109" s="21" t="s">
        <v>224</v>
      </c>
      <c r="N109" s="10" t="s">
        <v>4682</v>
      </c>
      <c r="O109" s="233" t="s">
        <v>8796</v>
      </c>
      <c r="P109" s="233">
        <v>42653</v>
      </c>
      <c r="Q109" s="21" t="s">
        <v>223</v>
      </c>
      <c r="R109" s="21" t="s">
        <v>4682</v>
      </c>
      <c r="S109" s="837" t="s">
        <v>9922</v>
      </c>
      <c r="T109" s="233">
        <v>42975</v>
      </c>
      <c r="U109" s="21" t="s">
        <v>4705</v>
      </c>
      <c r="V109" s="21" t="s">
        <v>4682</v>
      </c>
      <c r="W109" s="21" t="s">
        <v>9981</v>
      </c>
      <c r="X109" s="233">
        <v>42991</v>
      </c>
      <c r="Y109" s="21" t="s">
        <v>224</v>
      </c>
      <c r="Z109" s="21" t="s">
        <v>4682</v>
      </c>
      <c r="AA109" s="21" t="s">
        <v>10006</v>
      </c>
      <c r="AB109" s="233">
        <v>43004</v>
      </c>
      <c r="AC109" s="339" t="s">
        <v>226</v>
      </c>
      <c r="AD109" s="339" t="s">
        <v>4684</v>
      </c>
      <c r="AE109" s="1265" t="s">
        <v>11681</v>
      </c>
      <c r="AF109" s="233">
        <v>43378</v>
      </c>
      <c r="AG109" s="339" t="s">
        <v>14283</v>
      </c>
      <c r="AH109" s="339" t="s">
        <v>4684</v>
      </c>
      <c r="AK109" s="339"/>
      <c r="AL109" s="339"/>
      <c r="AO109" s="339"/>
      <c r="AP109" s="339"/>
      <c r="AS109" s="339"/>
      <c r="AT109" s="339"/>
      <c r="AW109" s="339"/>
      <c r="AX109" s="339"/>
      <c r="BA109" s="339"/>
      <c r="BB109" s="339"/>
    </row>
    <row r="110" spans="2:58" ht="58" x14ac:dyDescent="0.35">
      <c r="B110" s="21" t="str">
        <f>'INF GERAIS'!B110&amp;IFERROR(IF(INDEX(APOIO!$A$5:$A$50,MATCH('INF GERAIS'!N110,APOIO!$B$5:$B$50,0))="NÃO",APOIO!$A$2&amp;"NÃO VÁLIDO",""),"")</f>
        <v>2014.0099</v>
      </c>
      <c r="C110" s="21" t="str">
        <f>'INF GERAIS'!C110</f>
        <v>MATA NORTE</v>
      </c>
      <c r="D110" s="21" t="str">
        <f>'INF GERAIS'!D110</f>
        <v>CARPINA</v>
      </c>
      <c r="E110" s="21" t="str">
        <f>'INF GERAIS'!E110</f>
        <v>PAVIMENTAÇÃO EM PARALELEPIPEDOS GRANITICOS EM DIVERSAS RUAS DO BAIRRO DO CENTRO( 2 RUAS)</v>
      </c>
      <c r="F110" s="21" t="str">
        <f>'INF GERAIS'!G110</f>
        <v>NORMAL</v>
      </c>
      <c r="G110" s="89" t="s">
        <v>4703</v>
      </c>
      <c r="H110" s="10">
        <v>42415</v>
      </c>
      <c r="I110" s="89" t="s">
        <v>224</v>
      </c>
      <c r="J110" s="21" t="s">
        <v>4682</v>
      </c>
      <c r="K110" s="10" t="s">
        <v>9620</v>
      </c>
      <c r="L110" s="233">
        <v>42907</v>
      </c>
      <c r="M110" s="21" t="s">
        <v>14283</v>
      </c>
      <c r="N110" s="10" t="s">
        <v>4682</v>
      </c>
      <c r="AC110" s="339"/>
      <c r="AD110" s="339"/>
      <c r="AG110" s="339"/>
      <c r="AH110" s="339"/>
      <c r="AK110" s="339"/>
      <c r="AL110" s="339"/>
      <c r="AO110" s="339"/>
      <c r="AP110" s="339"/>
      <c r="AS110" s="339"/>
      <c r="AT110" s="339"/>
      <c r="AW110" s="339"/>
      <c r="AX110" s="339"/>
      <c r="BA110" s="339"/>
      <c r="BB110" s="339"/>
    </row>
    <row r="111" spans="2:58" ht="58" x14ac:dyDescent="0.35">
      <c r="B111" s="21" t="str">
        <f>'INF GERAIS'!B111&amp;IFERROR(IF(INDEX(APOIO!$A$5:$A$50,MATCH('INF GERAIS'!N111,APOIO!$B$5:$B$50,0))="NÃO",APOIO!$A$2&amp;"NÃO VÁLIDO",""),"")</f>
        <v>2014.0100</v>
      </c>
      <c r="C111" s="21" t="str">
        <f>'INF GERAIS'!C111</f>
        <v>MATA NORTE</v>
      </c>
      <c r="D111" s="21" t="str">
        <f>'INF GERAIS'!D111</f>
        <v>CARPINA</v>
      </c>
      <c r="E111" s="21" t="str">
        <f>'INF GERAIS'!E111</f>
        <v>PAVIMENTAÇÃO EM PARALELEPIPEDOS GRANITICOS EM DIVERSAS RUAS DO BAIRRO NOVO.( 9 RUAS)</v>
      </c>
      <c r="F111" s="21" t="str">
        <f>'INF GERAIS'!G111</f>
        <v>NORMAL</v>
      </c>
      <c r="G111" s="89" t="s">
        <v>4703</v>
      </c>
      <c r="H111" s="10">
        <v>42415</v>
      </c>
      <c r="I111" s="89" t="s">
        <v>224</v>
      </c>
      <c r="J111" s="21" t="s">
        <v>4682</v>
      </c>
      <c r="K111" s="233" t="s">
        <v>9975</v>
      </c>
      <c r="L111" s="233">
        <v>42989</v>
      </c>
      <c r="M111" s="21" t="s">
        <v>14283</v>
      </c>
      <c r="N111" s="10" t="s">
        <v>4682</v>
      </c>
      <c r="AC111" s="339"/>
      <c r="AD111" s="339"/>
      <c r="AG111" s="339"/>
      <c r="AH111" s="339"/>
      <c r="AK111" s="339"/>
      <c r="AL111" s="339"/>
      <c r="AO111" s="339"/>
      <c r="AP111" s="339"/>
      <c r="AS111" s="339"/>
      <c r="AT111" s="339"/>
      <c r="AW111" s="339"/>
      <c r="AX111" s="339"/>
      <c r="BA111" s="339"/>
      <c r="BB111" s="339"/>
    </row>
    <row r="112" spans="2:58" ht="58" x14ac:dyDescent="0.35">
      <c r="B112" s="21" t="str">
        <f>'INF GERAIS'!B112&amp;IFERROR(IF(INDEX(APOIO!$A$5:$A$50,MATCH('INF GERAIS'!N112,APOIO!$B$5:$B$50,0))="NÃO",APOIO!$A$2&amp;"NÃO VÁLIDO",""),"")</f>
        <v>2014.0101</v>
      </c>
      <c r="C112" s="21" t="str">
        <f>'INF GERAIS'!C112</f>
        <v>MATA NORTE</v>
      </c>
      <c r="D112" s="21" t="str">
        <f>'INF GERAIS'!D112</f>
        <v>CARPINA</v>
      </c>
      <c r="E112" s="21" t="str">
        <f>'INF GERAIS'!E112</f>
        <v>PAVIMENTAÇÃO EM PARALELEPIPEDOS GRANITICOS EM DIVERSAS RUAS DO BAIRRO TRÊS MARIA( 5 RUAS)</v>
      </c>
      <c r="F112" s="21" t="str">
        <f>'INF GERAIS'!G112</f>
        <v>NORMAL</v>
      </c>
      <c r="G112" s="89" t="s">
        <v>4703</v>
      </c>
      <c r="H112" s="10">
        <v>42415</v>
      </c>
      <c r="I112" s="89" t="s">
        <v>224</v>
      </c>
      <c r="J112" s="21" t="s">
        <v>4682</v>
      </c>
      <c r="K112" s="233" t="s">
        <v>9976</v>
      </c>
      <c r="L112" s="233">
        <v>42989</v>
      </c>
      <c r="M112" s="21" t="s">
        <v>14283</v>
      </c>
      <c r="N112" s="10" t="s">
        <v>4682</v>
      </c>
      <c r="AC112" s="339"/>
      <c r="AD112" s="339"/>
      <c r="AG112" s="339"/>
      <c r="AH112" s="339"/>
      <c r="AK112" s="339"/>
      <c r="AL112" s="339"/>
      <c r="AO112" s="339"/>
      <c r="AP112" s="339"/>
      <c r="AS112" s="339"/>
      <c r="AT112" s="339"/>
      <c r="AW112" s="339"/>
      <c r="AX112" s="339"/>
      <c r="BA112" s="339"/>
      <c r="BB112" s="339"/>
    </row>
    <row r="113" spans="2:66" ht="72.5" x14ac:dyDescent="0.35">
      <c r="B113" s="21" t="str">
        <f>'INF GERAIS'!B113&amp;IFERROR(IF(INDEX(APOIO!$A$5:$A$50,MATCH('INF GERAIS'!N113,APOIO!$B$5:$B$50,0))="NÃO",APOIO!$A$2&amp;"NÃO VÁLIDO",""),"")</f>
        <v>2014.0102</v>
      </c>
      <c r="C113" s="21" t="str">
        <f>'INF GERAIS'!C113</f>
        <v>MATA NORTE</v>
      </c>
      <c r="D113" s="21" t="str">
        <f>'INF GERAIS'!D113</f>
        <v>CARPINA</v>
      </c>
      <c r="E113" s="21" t="str">
        <f>'INF GERAIS'!E113</f>
        <v>PAVIMENTAÇÃO EM PARALELEPIPEDOS GRANITICOS EM DIVERSAS RUAS DO BAIRRO JOÃO ALFREDO( 5 RUAS)</v>
      </c>
      <c r="F113" s="21" t="str">
        <f>'INF GERAIS'!G113</f>
        <v>NORMAL</v>
      </c>
      <c r="G113" s="89" t="s">
        <v>4703</v>
      </c>
      <c r="H113" s="10">
        <v>42415</v>
      </c>
      <c r="I113" s="89" t="s">
        <v>224</v>
      </c>
      <c r="J113" s="21" t="s">
        <v>4682</v>
      </c>
      <c r="K113" s="233" t="s">
        <v>9880</v>
      </c>
      <c r="L113" s="233">
        <v>42965</v>
      </c>
      <c r="M113" s="21" t="s">
        <v>4705</v>
      </c>
      <c r="N113" s="10" t="s">
        <v>4682</v>
      </c>
      <c r="O113" s="233" t="s">
        <v>9895</v>
      </c>
      <c r="P113" s="233">
        <v>42969</v>
      </c>
      <c r="Q113" s="21" t="s">
        <v>4705</v>
      </c>
      <c r="R113" s="21" t="s">
        <v>4682</v>
      </c>
      <c r="S113" s="830" t="s">
        <v>9896</v>
      </c>
      <c r="T113" s="233">
        <v>42969</v>
      </c>
      <c r="U113" s="21" t="s">
        <v>4705</v>
      </c>
      <c r="V113" s="21" t="s">
        <v>4682</v>
      </c>
      <c r="W113" s="21" t="s">
        <v>9983</v>
      </c>
      <c r="X113" s="233">
        <v>42992</v>
      </c>
      <c r="Y113" s="21" t="s">
        <v>230</v>
      </c>
      <c r="Z113" s="21" t="s">
        <v>4682</v>
      </c>
      <c r="AA113" s="1163" t="s">
        <v>11293</v>
      </c>
      <c r="AB113" s="233">
        <v>43290</v>
      </c>
      <c r="AC113" s="339" t="s">
        <v>224</v>
      </c>
      <c r="AD113" s="339" t="s">
        <v>4682</v>
      </c>
      <c r="AE113" s="1200" t="s">
        <v>11535</v>
      </c>
      <c r="AF113" s="233">
        <v>43315</v>
      </c>
      <c r="AG113" s="339" t="s">
        <v>14283</v>
      </c>
      <c r="AH113" s="339" t="s">
        <v>4682</v>
      </c>
      <c r="AK113" s="339"/>
      <c r="AL113" s="339"/>
      <c r="AO113" s="339"/>
      <c r="AP113" s="339"/>
      <c r="AS113" s="339"/>
      <c r="AT113" s="339"/>
      <c r="AW113" s="339"/>
      <c r="AX113" s="339"/>
      <c r="BA113" s="339"/>
      <c r="BB113" s="339"/>
    </row>
    <row r="114" spans="2:66" ht="58" x14ac:dyDescent="0.35">
      <c r="B114" s="21" t="str">
        <f>'INF GERAIS'!B114&amp;IFERROR(IF(INDEX(APOIO!$A$5:$A$50,MATCH('INF GERAIS'!N114,APOIO!$B$5:$B$50,0))="NÃO",APOIO!$A$2&amp;"NÃO VÁLIDO",""),"")</f>
        <v>2014.0103
NÃO VÁLIDO</v>
      </c>
      <c r="C114" s="21" t="str">
        <f>'INF GERAIS'!C114</f>
        <v>MATA NORTE</v>
      </c>
      <c r="D114" s="21" t="str">
        <f>'INF GERAIS'!D114</f>
        <v>CARPINA</v>
      </c>
      <c r="E114" s="21" t="str">
        <f>'INF GERAIS'!E114</f>
        <v>PAVIMENTAÇÃO EM PARALELEPIPEDOS GRANITICOS EM DIVERSAS RUAS DO BAIRRO CARNEIRO LEÃO</v>
      </c>
      <c r="F114" s="21" t="str">
        <f>'INF GERAIS'!G114</f>
        <v>NORMAL</v>
      </c>
      <c r="G114" s="89" t="s">
        <v>4703</v>
      </c>
      <c r="H114" s="10">
        <v>42415</v>
      </c>
      <c r="I114" s="89" t="s">
        <v>227</v>
      </c>
      <c r="J114" s="21" t="s">
        <v>4702</v>
      </c>
      <c r="K114" s="10"/>
      <c r="N114" s="10"/>
      <c r="AC114" s="339"/>
      <c r="AD114" s="339"/>
      <c r="AG114" s="339"/>
      <c r="AH114" s="339"/>
      <c r="AK114" s="339"/>
      <c r="AL114" s="339"/>
      <c r="AO114" s="339"/>
      <c r="AP114" s="339"/>
      <c r="AS114" s="339"/>
      <c r="AT114" s="339"/>
      <c r="AW114" s="339"/>
      <c r="AX114" s="339"/>
      <c r="BA114" s="339"/>
      <c r="BB114" s="339"/>
    </row>
    <row r="115" spans="2:66" ht="232" x14ac:dyDescent="0.35">
      <c r="B115" s="21" t="str">
        <f>'INF GERAIS'!B115&amp;IFERROR(IF(INDEX(APOIO!$A$5:$A$50,MATCH('INF GERAIS'!N115,APOIO!$B$5:$B$50,0))="NÃO",APOIO!$A$2&amp;"NÃO VÁLIDO",""),"")</f>
        <v>2014.0104</v>
      </c>
      <c r="C115" s="21" t="str">
        <f>'INF GERAIS'!C115</f>
        <v>AGRESTE CENTRAL</v>
      </c>
      <c r="D115" s="21" t="str">
        <f>'INF GERAIS'!D115</f>
        <v>CARUARU</v>
      </c>
      <c r="E115" s="21" t="str">
        <f>'INF GERAIS'!E115</f>
        <v>OBRAS DE PAVIMENTAÇÃO NO MUNICÍPIO</v>
      </c>
      <c r="F115" s="21" t="str">
        <f>'INF GERAIS'!G115</f>
        <v>NORMAL</v>
      </c>
      <c r="G115" s="89" t="s">
        <v>4703</v>
      </c>
      <c r="H115" s="10">
        <v>42415</v>
      </c>
      <c r="I115" s="89" t="s">
        <v>230</v>
      </c>
      <c r="J115" s="21" t="s">
        <v>4682</v>
      </c>
      <c r="K115" s="233" t="s">
        <v>7474</v>
      </c>
      <c r="L115" s="233">
        <v>42529</v>
      </c>
      <c r="M115" s="21" t="s">
        <v>224</v>
      </c>
      <c r="N115" s="10" t="s">
        <v>4682</v>
      </c>
      <c r="O115" s="253" t="s">
        <v>7607</v>
      </c>
      <c r="P115" s="253">
        <v>42531</v>
      </c>
      <c r="Q115" s="21" t="s">
        <v>224</v>
      </c>
      <c r="R115" s="21" t="s">
        <v>4682</v>
      </c>
      <c r="S115" s="233" t="s">
        <v>8088</v>
      </c>
      <c r="T115" s="233">
        <v>42579</v>
      </c>
      <c r="U115" s="21" t="s">
        <v>224</v>
      </c>
      <c r="V115" s="21" t="s">
        <v>4682</v>
      </c>
      <c r="W115" s="178" t="s">
        <v>8186</v>
      </c>
      <c r="X115" s="233">
        <v>42583</v>
      </c>
      <c r="Y115" s="21" t="s">
        <v>224</v>
      </c>
      <c r="Z115" s="21" t="s">
        <v>4682</v>
      </c>
      <c r="AA115" s="21" t="s">
        <v>8474</v>
      </c>
      <c r="AB115" s="233">
        <v>42641</v>
      </c>
      <c r="AC115" s="339" t="s">
        <v>224</v>
      </c>
      <c r="AD115" s="339" t="s">
        <v>4682</v>
      </c>
      <c r="AE115" s="178" t="s">
        <v>8613</v>
      </c>
      <c r="AF115" s="233">
        <v>42642</v>
      </c>
      <c r="AG115" s="339" t="s">
        <v>224</v>
      </c>
      <c r="AH115" s="339" t="s">
        <v>4682</v>
      </c>
      <c r="AI115" s="178" t="s">
        <v>8605</v>
      </c>
      <c r="AJ115" s="233">
        <v>42664</v>
      </c>
      <c r="AK115" s="339" t="s">
        <v>224</v>
      </c>
      <c r="AL115" s="339" t="s">
        <v>4682</v>
      </c>
      <c r="AM115" s="589" t="s">
        <v>8612</v>
      </c>
      <c r="AN115" s="233">
        <v>42677</v>
      </c>
      <c r="AO115" s="339" t="s">
        <v>224</v>
      </c>
      <c r="AP115" s="339" t="s">
        <v>4682</v>
      </c>
      <c r="AQ115" s="21" t="s">
        <v>9799</v>
      </c>
      <c r="AR115" s="233">
        <v>42957</v>
      </c>
      <c r="AS115" s="339" t="s">
        <v>4705</v>
      </c>
      <c r="AT115" s="339" t="s">
        <v>4684</v>
      </c>
      <c r="AU115" s="21" t="s">
        <v>11118</v>
      </c>
      <c r="AV115" s="233">
        <v>43193</v>
      </c>
      <c r="AW115" s="339" t="s">
        <v>226</v>
      </c>
      <c r="AX115" s="339" t="s">
        <v>4684</v>
      </c>
      <c r="AY115" s="21" t="s">
        <v>11206</v>
      </c>
      <c r="AZ115" s="233">
        <v>43263</v>
      </c>
      <c r="BA115" s="339" t="s">
        <v>6848</v>
      </c>
      <c r="BB115" s="339" t="s">
        <v>4684</v>
      </c>
      <c r="BC115" s="646" t="s">
        <v>11207</v>
      </c>
      <c r="BD115" s="233">
        <v>43264</v>
      </c>
      <c r="BE115" s="21" t="s">
        <v>6848</v>
      </c>
      <c r="BF115" s="21" t="s">
        <v>4684</v>
      </c>
      <c r="BG115" s="21" t="s">
        <v>11644</v>
      </c>
      <c r="BH115" s="233">
        <v>43368</v>
      </c>
      <c r="BI115" s="21" t="s">
        <v>14283</v>
      </c>
      <c r="BJ115" s="21" t="s">
        <v>4684</v>
      </c>
    </row>
    <row r="116" spans="2:66" ht="72.5" x14ac:dyDescent="0.35">
      <c r="B116" s="21" t="str">
        <f>'INF GERAIS'!B116&amp;IFERROR(IF(INDEX(APOIO!$A$5:$A$50,MATCH('INF GERAIS'!N116,APOIO!$B$5:$B$50,0))="NÃO",APOIO!$A$2&amp;"NÃO VÁLIDO",""),"")</f>
        <v>2014.0105</v>
      </c>
      <c r="C116" s="21" t="str">
        <f>'INF GERAIS'!C116</f>
        <v>AGRESTE SETENTRIONAL</v>
      </c>
      <c r="D116" s="21" t="str">
        <f>'INF GERAIS'!D116</f>
        <v>CASINHAS</v>
      </c>
      <c r="E116" s="21" t="str">
        <f>'INF GERAIS'!E116</f>
        <v>PAVIMENTAÇÃO EM PARALELEPÍPEDOS E SINALIZAÇÃO EM DIVERSAS RUAS( 13 Ruas)</v>
      </c>
      <c r="F116" s="21" t="str">
        <f>'INF GERAIS'!G116</f>
        <v>NORMAL</v>
      </c>
      <c r="G116" s="89" t="s">
        <v>4703</v>
      </c>
      <c r="H116" s="10">
        <v>42415</v>
      </c>
      <c r="I116" s="89" t="s">
        <v>230</v>
      </c>
      <c r="J116" s="21" t="s">
        <v>4682</v>
      </c>
      <c r="K116" s="120" t="s">
        <v>8589</v>
      </c>
      <c r="L116" s="233">
        <v>42674</v>
      </c>
      <c r="M116" s="588" t="s">
        <v>222</v>
      </c>
      <c r="N116" s="588" t="s">
        <v>4682</v>
      </c>
      <c r="O116" s="592" t="s">
        <v>8621</v>
      </c>
      <c r="P116" s="233">
        <v>42682</v>
      </c>
      <c r="Q116" s="21" t="s">
        <v>224</v>
      </c>
      <c r="R116" s="21" t="s">
        <v>4682</v>
      </c>
      <c r="S116" s="233" t="s">
        <v>8678</v>
      </c>
      <c r="T116" s="233">
        <v>42696</v>
      </c>
      <c r="U116" s="617" t="s">
        <v>4705</v>
      </c>
      <c r="V116" s="617" t="s">
        <v>4682</v>
      </c>
      <c r="W116" s="21" t="s">
        <v>8809</v>
      </c>
      <c r="X116" s="233">
        <v>42732</v>
      </c>
      <c r="Y116" s="21" t="s">
        <v>230</v>
      </c>
      <c r="Z116" s="21" t="s">
        <v>4682</v>
      </c>
      <c r="AA116" s="1729" t="s">
        <v>13083</v>
      </c>
      <c r="AB116" s="233">
        <v>43938</v>
      </c>
      <c r="AC116" s="339" t="s">
        <v>224</v>
      </c>
      <c r="AD116" s="339" t="s">
        <v>4682</v>
      </c>
      <c r="AE116" s="1741" t="s">
        <v>13194</v>
      </c>
      <c r="AF116" s="233">
        <v>44025</v>
      </c>
      <c r="AG116" s="339" t="s">
        <v>6848</v>
      </c>
      <c r="AH116" s="1741" t="s">
        <v>4684</v>
      </c>
      <c r="AI116" s="2112" t="s">
        <v>14261</v>
      </c>
      <c r="AJ116" s="2102">
        <v>45799</v>
      </c>
      <c r="AK116" s="2112" t="s">
        <v>14283</v>
      </c>
      <c r="AL116" s="2112" t="s">
        <v>4684</v>
      </c>
      <c r="AO116" s="339"/>
      <c r="AP116" s="339"/>
      <c r="AS116" s="339"/>
      <c r="AT116" s="339"/>
      <c r="AW116" s="339"/>
      <c r="AX116" s="339"/>
      <c r="BA116" s="339"/>
      <c r="BB116" s="339"/>
    </row>
    <row r="117" spans="2:66" s="1451" customFormat="1" ht="116" x14ac:dyDescent="0.35">
      <c r="B117" s="1451" t="str">
        <f>'INF GERAIS'!B117&amp;IFERROR(IF(INDEX(APOIO!$A$5:$A$50,MATCH('INF GERAIS'!N117,APOIO!$B$5:$B$50,0))="NÃO",APOIO!$A$2&amp;"NÃO VÁLIDO",""),"")</f>
        <v>2014.0443
NÃO VÁLIDO</v>
      </c>
      <c r="C117" s="1451" t="str">
        <f>'INF GERAIS'!C117</f>
        <v>AGRESTE SETENTRIONAL</v>
      </c>
      <c r="D117" s="1451" t="str">
        <f>'INF GERAIS'!D117</f>
        <v>CASINHAS</v>
      </c>
      <c r="E117" s="1451" t="str">
        <f>'INF GERAIS'!E117</f>
        <v>PAVIMENTAÇÃO EM PARALELEPÍPEDOS EM DIVERSAS RUAS DO MUNICÍPIO DE CASINHAS</v>
      </c>
      <c r="F117" s="1451" t="str">
        <f>'INF GERAIS'!G117</f>
        <v>NORMAL</v>
      </c>
      <c r="G117" s="1507" t="s">
        <v>12409</v>
      </c>
      <c r="H117" s="233">
        <v>43621</v>
      </c>
      <c r="I117" s="1451" t="s">
        <v>222</v>
      </c>
      <c r="J117" s="1451" t="s">
        <v>4701</v>
      </c>
      <c r="K117" s="120" t="s">
        <v>12408</v>
      </c>
      <c r="L117" s="233">
        <v>43647</v>
      </c>
      <c r="M117" s="1451" t="s">
        <v>223</v>
      </c>
      <c r="N117" s="1451" t="s">
        <v>4682</v>
      </c>
      <c r="O117" s="1512" t="s">
        <v>12431</v>
      </c>
      <c r="P117" s="233">
        <v>43689</v>
      </c>
      <c r="Q117" s="1451" t="s">
        <v>4704</v>
      </c>
      <c r="R117" s="1451" t="s">
        <v>4701</v>
      </c>
      <c r="S117" s="233" t="s">
        <v>12980</v>
      </c>
      <c r="T117" s="233">
        <v>43874</v>
      </c>
      <c r="U117" s="1451" t="s">
        <v>224</v>
      </c>
      <c r="V117" s="1451" t="s">
        <v>4701</v>
      </c>
      <c r="W117" s="1732" t="s">
        <v>13104</v>
      </c>
      <c r="X117" s="233">
        <v>43949</v>
      </c>
      <c r="Y117" s="1451" t="s">
        <v>224</v>
      </c>
      <c r="AA117" s="1735" t="s">
        <v>13182</v>
      </c>
      <c r="AB117" s="233">
        <v>43971</v>
      </c>
      <c r="AC117" s="1735" t="s">
        <v>224</v>
      </c>
      <c r="AE117" s="1741" t="s">
        <v>13195</v>
      </c>
      <c r="AF117" s="233">
        <v>44011</v>
      </c>
      <c r="AG117" s="1741" t="s">
        <v>227</v>
      </c>
      <c r="AH117" s="1451" t="s">
        <v>4701</v>
      </c>
    </row>
    <row r="118" spans="2:66" ht="58" x14ac:dyDescent="0.35">
      <c r="B118" s="21" t="str">
        <f>'INF GERAIS'!B118&amp;IFERROR(IF(INDEX(APOIO!$A$5:$A$50,MATCH('INF GERAIS'!N118,APOIO!$B$5:$B$50,0))="NÃO",APOIO!$A$2&amp;"NÃO VÁLIDO",""),"")</f>
        <v>2014.0106</v>
      </c>
      <c r="C118" s="21" t="str">
        <f>'INF GERAIS'!C118</f>
        <v>MATA SUL</v>
      </c>
      <c r="D118" s="21" t="str">
        <f>'INF GERAIS'!D118</f>
        <v>CATENDE</v>
      </c>
      <c r="E118" s="21" t="str">
        <f>'INF GERAIS'!E118</f>
        <v>CONSTRUÇÃO DE PAVIMENTOS EM PARALELEPÍPEDO GRANÍTICO</v>
      </c>
      <c r="F118" s="21" t="str">
        <f>'INF GERAIS'!G118</f>
        <v>NORMAL</v>
      </c>
      <c r="G118" s="89" t="s">
        <v>4703</v>
      </c>
      <c r="H118" s="10">
        <v>42415</v>
      </c>
      <c r="I118" s="89" t="s">
        <v>230</v>
      </c>
      <c r="J118" s="21" t="s">
        <v>4682</v>
      </c>
      <c r="K118" s="10" t="s">
        <v>9651</v>
      </c>
      <c r="L118" s="233">
        <v>42928</v>
      </c>
      <c r="M118" s="21" t="s">
        <v>222</v>
      </c>
      <c r="N118" s="10" t="s">
        <v>4682</v>
      </c>
      <c r="O118" s="233" t="s">
        <v>9894</v>
      </c>
      <c r="P118" s="233">
        <v>42969</v>
      </c>
      <c r="Q118" s="21" t="s">
        <v>224</v>
      </c>
      <c r="R118" s="21" t="s">
        <v>4682</v>
      </c>
      <c r="S118" s="21" t="s">
        <v>10226</v>
      </c>
      <c r="T118" s="233">
        <v>43075</v>
      </c>
      <c r="U118" s="21" t="s">
        <v>4705</v>
      </c>
      <c r="V118" s="21" t="s">
        <v>4682</v>
      </c>
      <c r="W118" s="21" t="s">
        <v>10333</v>
      </c>
      <c r="X118" s="233">
        <v>43112</v>
      </c>
      <c r="Y118" s="21" t="s">
        <v>230</v>
      </c>
      <c r="Z118" s="21" t="s">
        <v>4682</v>
      </c>
      <c r="AA118" s="1372" t="s">
        <v>10939</v>
      </c>
      <c r="AB118" s="233">
        <v>43544</v>
      </c>
      <c r="AC118" s="339" t="s">
        <v>226</v>
      </c>
      <c r="AD118" s="339" t="s">
        <v>4684</v>
      </c>
      <c r="AE118" s="1851" t="s">
        <v>13547</v>
      </c>
      <c r="AF118" s="233">
        <v>44565</v>
      </c>
      <c r="AG118" s="339" t="s">
        <v>6848</v>
      </c>
      <c r="AH118" s="339" t="s">
        <v>4684</v>
      </c>
      <c r="AI118" s="12"/>
      <c r="AJ118" s="2102">
        <v>45806</v>
      </c>
      <c r="AK118" s="339" t="s">
        <v>14283</v>
      </c>
      <c r="AL118" s="339" t="s">
        <v>4684</v>
      </c>
      <c r="AO118" s="339"/>
      <c r="AP118" s="339"/>
      <c r="AS118" s="339"/>
      <c r="AT118" s="339"/>
      <c r="AW118" s="339"/>
      <c r="AX118" s="339"/>
      <c r="BA118" s="339"/>
      <c r="BB118" s="339"/>
    </row>
    <row r="119" spans="2:66" ht="58" x14ac:dyDescent="0.35">
      <c r="B119" s="21" t="str">
        <f>'INF GERAIS'!B119&amp;IFERROR(IF(INDEX(APOIO!$A$5:$A$50,MATCH('INF GERAIS'!N119,APOIO!$B$5:$B$50,0))="NÃO",APOIO!$A$2&amp;"NÃO VÁLIDO",""),"")</f>
        <v>2014.0107</v>
      </c>
      <c r="C119" s="21" t="str">
        <f>'INF GERAIS'!C119</f>
        <v>MATA SUL</v>
      </c>
      <c r="D119" s="21" t="str">
        <f>'INF GERAIS'!D119</f>
        <v>CATENDE</v>
      </c>
      <c r="E119" s="21" t="str">
        <f>'INF GERAIS'!E119</f>
        <v>RECUPERAÇÃO DE ESTRADAS VICINAIS</v>
      </c>
      <c r="F119" s="21" t="str">
        <f>'INF GERAIS'!G119</f>
        <v>NORMAL</v>
      </c>
      <c r="G119" s="89" t="s">
        <v>4703</v>
      </c>
      <c r="H119" s="10">
        <v>42415</v>
      </c>
      <c r="I119" s="89" t="s">
        <v>230</v>
      </c>
      <c r="J119" s="21" t="s">
        <v>4682</v>
      </c>
      <c r="K119" s="10" t="s">
        <v>10181</v>
      </c>
      <c r="L119" s="233">
        <v>43073</v>
      </c>
      <c r="M119" s="21" t="s">
        <v>226</v>
      </c>
      <c r="N119" s="10" t="s">
        <v>4684</v>
      </c>
      <c r="O119" s="1851" t="s">
        <v>13549</v>
      </c>
      <c r="P119" s="233">
        <v>44565</v>
      </c>
      <c r="Q119" s="21" t="s">
        <v>6848</v>
      </c>
      <c r="R119" s="21" t="s">
        <v>4684</v>
      </c>
      <c r="S119" s="12"/>
      <c r="T119" s="2102">
        <v>45806</v>
      </c>
      <c r="U119" s="21" t="s">
        <v>14283</v>
      </c>
      <c r="V119" s="21" t="s">
        <v>4684</v>
      </c>
      <c r="AC119" s="339"/>
      <c r="AD119" s="339"/>
      <c r="AG119" s="339"/>
      <c r="AH119" s="339"/>
      <c r="AK119" s="339"/>
      <c r="AL119" s="339"/>
      <c r="AO119" s="339"/>
      <c r="AP119" s="339"/>
      <c r="AS119" s="339"/>
      <c r="AT119" s="339"/>
      <c r="AW119" s="339"/>
      <c r="AX119" s="339"/>
      <c r="BA119" s="339"/>
      <c r="BB119" s="339"/>
    </row>
    <row r="120" spans="2:66" ht="58" x14ac:dyDescent="0.35">
      <c r="B120" s="21" t="str">
        <f>'INF GERAIS'!B120&amp;IFERROR(IF(INDEX(APOIO!$A$5:$A$50,MATCH('INF GERAIS'!N120,APOIO!$B$5:$B$50,0))="NÃO",APOIO!$A$2&amp;"NÃO VÁLIDO",""),"")</f>
        <v>2014.0108
NÃO VÁLIDO</v>
      </c>
      <c r="C120" s="21" t="str">
        <f>'INF GERAIS'!C120</f>
        <v>SERTÃO CENTRAL</v>
      </c>
      <c r="D120" s="21" t="str">
        <f>'INF GERAIS'!D120</f>
        <v>CEDRO</v>
      </c>
      <c r="E120" s="21">
        <f>'INF GERAIS'!E120</f>
        <v>0</v>
      </c>
      <c r="F120" s="21" t="str">
        <f>'INF GERAIS'!G120</f>
        <v>NORMAL</v>
      </c>
      <c r="G120" s="89" t="s">
        <v>4703</v>
      </c>
      <c r="H120" s="10">
        <v>42415</v>
      </c>
      <c r="I120" s="89" t="s">
        <v>227</v>
      </c>
      <c r="J120" s="21" t="s">
        <v>4702</v>
      </c>
      <c r="K120" s="10"/>
      <c r="N120" s="10"/>
      <c r="AC120" s="339"/>
      <c r="AD120" s="339"/>
      <c r="AG120" s="339"/>
      <c r="AH120" s="339"/>
      <c r="AK120" s="339"/>
      <c r="AL120" s="339"/>
      <c r="AO120" s="339"/>
      <c r="AP120" s="339"/>
      <c r="AS120" s="339"/>
      <c r="AT120" s="339"/>
      <c r="AW120" s="339"/>
      <c r="AX120" s="339"/>
      <c r="BA120" s="339"/>
      <c r="BB120" s="339"/>
    </row>
    <row r="121" spans="2:66" ht="116" x14ac:dyDescent="0.35">
      <c r="B121" s="21" t="str">
        <f>'INF GERAIS'!B121&amp;IFERROR(IF(INDEX(APOIO!$A$5:$A$50,MATCH('INF GERAIS'!N121,APOIO!$B$5:$B$50,0))="NÃO",APOIO!$A$2&amp;"NÃO VÁLIDO",""),"")</f>
        <v>2014.0109</v>
      </c>
      <c r="C121" s="21" t="str">
        <f>'INF GERAIS'!C121</f>
        <v>MATA NORTE</v>
      </c>
      <c r="D121" s="21" t="str">
        <f>'INF GERAIS'!D121</f>
        <v>CHÃ DE ALEGRIA</v>
      </c>
      <c r="E121" s="21" t="str">
        <f>'INF GERAIS'!E121</f>
        <v>PAVIMENTAÇÃO EM PARALELEPIPEDOS GRANITICOS EM DIVERSAS RUAS ( 8 ruas)</v>
      </c>
      <c r="F121" s="21" t="str">
        <f>'INF GERAIS'!G121</f>
        <v>NORMAL</v>
      </c>
      <c r="G121" s="89" t="s">
        <v>4703</v>
      </c>
      <c r="H121" s="10">
        <v>42415</v>
      </c>
      <c r="I121" s="89" t="s">
        <v>230</v>
      </c>
      <c r="J121" s="21" t="s">
        <v>4682</v>
      </c>
      <c r="K121" s="233" t="s">
        <v>7589</v>
      </c>
      <c r="L121" s="233">
        <v>42543</v>
      </c>
      <c r="M121" s="21" t="s">
        <v>230</v>
      </c>
      <c r="N121" s="10" t="s">
        <v>4684</v>
      </c>
      <c r="O121" s="233" t="s">
        <v>10506</v>
      </c>
      <c r="P121" s="233">
        <v>43161</v>
      </c>
      <c r="Q121" s="21" t="s">
        <v>14283</v>
      </c>
      <c r="R121" s="21" t="s">
        <v>4684</v>
      </c>
      <c r="AC121" s="339"/>
      <c r="AD121" s="339"/>
      <c r="AG121" s="339"/>
      <c r="AH121" s="339"/>
      <c r="AK121" s="339"/>
      <c r="AL121" s="339"/>
      <c r="AO121" s="339"/>
      <c r="AP121" s="339"/>
      <c r="AS121" s="339"/>
      <c r="AT121" s="339"/>
      <c r="AW121" s="339"/>
      <c r="AX121" s="339"/>
      <c r="BA121" s="339"/>
      <c r="BB121" s="339"/>
    </row>
    <row r="122" spans="2:66" ht="72.5" x14ac:dyDescent="0.35">
      <c r="B122" s="21" t="str">
        <f>'INF GERAIS'!B122&amp;IFERROR(IF(INDEX(APOIO!$A$5:$A$50,MATCH('INF GERAIS'!N122,APOIO!$B$5:$B$50,0))="NÃO",APOIO!$A$2&amp;"NÃO VÁLIDO",""),"")</f>
        <v>2014.0110</v>
      </c>
      <c r="C122" s="21" t="str">
        <f>'INF GERAIS'!C122</f>
        <v>MATA SUL</v>
      </c>
      <c r="D122" s="21" t="str">
        <f>'INF GERAIS'!D122</f>
        <v>CHÃ GRANDE</v>
      </c>
      <c r="E122" s="21" t="str">
        <f>'INF GERAIS'!E122</f>
        <v>EXECUÇÃO DE ESCADARIAS NO CENTRO DO MUNICÍPIO</v>
      </c>
      <c r="F122" s="21" t="str">
        <f>'INF GERAIS'!G122</f>
        <v>NORMAL</v>
      </c>
      <c r="G122" s="89" t="s">
        <v>4703</v>
      </c>
      <c r="H122" s="10">
        <v>42415</v>
      </c>
      <c r="I122" s="89" t="s">
        <v>226</v>
      </c>
      <c r="J122" s="21" t="s">
        <v>4684</v>
      </c>
      <c r="K122" s="10" t="s">
        <v>6321</v>
      </c>
      <c r="L122" s="10">
        <v>42444</v>
      </c>
      <c r="M122" s="21" t="s">
        <v>6848</v>
      </c>
      <c r="N122" s="10" t="s">
        <v>4684</v>
      </c>
      <c r="O122" s="233" t="s">
        <v>12670</v>
      </c>
      <c r="P122" s="233">
        <v>43762</v>
      </c>
      <c r="Q122" s="21" t="s">
        <v>6849</v>
      </c>
      <c r="R122" s="21" t="s">
        <v>4684</v>
      </c>
      <c r="S122" s="21" t="s">
        <v>14042</v>
      </c>
      <c r="T122" s="2028">
        <v>45392</v>
      </c>
      <c r="U122" s="21" t="s">
        <v>13989</v>
      </c>
      <c r="V122" s="21" t="s">
        <v>4684</v>
      </c>
      <c r="AC122" s="339"/>
      <c r="AD122" s="339"/>
      <c r="AG122" s="339"/>
      <c r="AH122" s="339"/>
      <c r="AK122" s="339"/>
      <c r="AL122" s="339"/>
      <c r="AO122" s="339"/>
      <c r="AP122" s="339"/>
      <c r="AS122" s="339"/>
      <c r="AT122" s="339"/>
      <c r="AW122" s="339"/>
      <c r="AX122" s="339"/>
      <c r="BA122" s="339"/>
      <c r="BB122" s="339"/>
    </row>
    <row r="123" spans="2:66" ht="104" x14ac:dyDescent="0.35">
      <c r="B123" s="21" t="str">
        <f>'INF GERAIS'!B123&amp;IFERROR(IF(INDEX(APOIO!$A$5:$A$50,MATCH('INF GERAIS'!N123,APOIO!$B$5:$B$50,0))="NÃO",APOIO!$A$2&amp;"NÃO VÁLIDO",""),"")</f>
        <v>2014.0111</v>
      </c>
      <c r="C123" s="21" t="str">
        <f>'INF GERAIS'!C123</f>
        <v>MATA SUL</v>
      </c>
      <c r="D123" s="21" t="str">
        <f>'INF GERAIS'!D123</f>
        <v>CHÃ GRANDE</v>
      </c>
      <c r="E123" s="21" t="str">
        <f>'INF GERAIS'!E123</f>
        <v>CONSTRUÇÃO DE MUROS DE CONTENÇÃO DE ENCOSTAS</v>
      </c>
      <c r="F123" s="21" t="str">
        <f>'INF GERAIS'!G123</f>
        <v>NORMAL</v>
      </c>
      <c r="G123" s="89" t="s">
        <v>4703</v>
      </c>
      <c r="H123" s="10">
        <v>42404</v>
      </c>
      <c r="I123" s="89" t="s">
        <v>224</v>
      </c>
      <c r="J123" s="21" t="s">
        <v>4682</v>
      </c>
      <c r="K123" s="10" t="s">
        <v>5888</v>
      </c>
      <c r="L123" s="10">
        <v>42405</v>
      </c>
      <c r="M123" s="21" t="s">
        <v>4705</v>
      </c>
      <c r="N123" s="10" t="s">
        <v>4684</v>
      </c>
      <c r="O123" s="10" t="s">
        <v>5997</v>
      </c>
      <c r="P123" s="10">
        <v>42430</v>
      </c>
      <c r="Q123" s="21" t="s">
        <v>6848</v>
      </c>
      <c r="R123" s="21" t="s">
        <v>4684</v>
      </c>
      <c r="S123" s="2001" t="s">
        <v>13928</v>
      </c>
      <c r="T123" s="2003">
        <v>45299</v>
      </c>
      <c r="U123" s="21" t="s">
        <v>13923</v>
      </c>
      <c r="V123" s="21" t="s">
        <v>4684</v>
      </c>
      <c r="W123" s="2031" t="s">
        <v>14043</v>
      </c>
      <c r="X123" s="2028">
        <v>45392</v>
      </c>
      <c r="Y123" s="21" t="s">
        <v>13989</v>
      </c>
      <c r="Z123" s="21" t="s">
        <v>4684</v>
      </c>
      <c r="AC123" s="339"/>
      <c r="AD123" s="339"/>
      <c r="AG123" s="339"/>
      <c r="AH123" s="339"/>
      <c r="AK123" s="339"/>
      <c r="AL123" s="339"/>
      <c r="AO123" s="339"/>
      <c r="AP123" s="339"/>
      <c r="AS123" s="339"/>
      <c r="AT123" s="339"/>
      <c r="AW123" s="339"/>
      <c r="AX123" s="339"/>
      <c r="BA123" s="339"/>
      <c r="BB123" s="339"/>
    </row>
    <row r="124" spans="2:66" ht="130.5" x14ac:dyDescent="0.35">
      <c r="B124" s="21" t="str">
        <f>'INF GERAIS'!B124&amp;IFERROR(IF(INDEX(APOIO!$A$5:$A$50,MATCH('INF GERAIS'!N124,APOIO!$B$5:$B$50,0))="NÃO",APOIO!$A$2&amp;"NÃO VÁLIDO",""),"")</f>
        <v>2014.0112</v>
      </c>
      <c r="C124" s="21" t="str">
        <f>'INF GERAIS'!C124</f>
        <v>MATA SUL</v>
      </c>
      <c r="D124" s="21" t="str">
        <f>'INF GERAIS'!D124</f>
        <v>CHÃ GRANDE</v>
      </c>
      <c r="E124" s="21" t="str">
        <f>'INF GERAIS'!E124</f>
        <v>PAVIMENTAÇÃO DE DIVERSAS RUAS</v>
      </c>
      <c r="F124" s="21" t="str">
        <f>'INF GERAIS'!G124</f>
        <v>NORMAL</v>
      </c>
      <c r="G124" s="89" t="s">
        <v>4703</v>
      </c>
      <c r="H124" s="10">
        <v>42415</v>
      </c>
      <c r="I124" s="89" t="s">
        <v>226</v>
      </c>
      <c r="J124" s="21" t="s">
        <v>4684</v>
      </c>
      <c r="K124" s="10" t="s">
        <v>6226</v>
      </c>
      <c r="L124" s="10">
        <v>42439</v>
      </c>
      <c r="M124" s="21" t="s">
        <v>6848</v>
      </c>
      <c r="N124" s="10" t="s">
        <v>4684</v>
      </c>
      <c r="O124" s="9" t="s">
        <v>13927</v>
      </c>
      <c r="P124" s="1990">
        <v>45299</v>
      </c>
      <c r="Q124" s="21" t="s">
        <v>13923</v>
      </c>
      <c r="R124" s="21" t="s">
        <v>4684</v>
      </c>
      <c r="S124" s="9" t="s">
        <v>14044</v>
      </c>
      <c r="T124" s="2028">
        <v>45392</v>
      </c>
      <c r="U124" s="21" t="s">
        <v>13989</v>
      </c>
      <c r="V124" s="21" t="s">
        <v>4684</v>
      </c>
      <c r="AC124" s="339"/>
      <c r="AD124" s="339"/>
      <c r="AG124" s="339"/>
      <c r="AH124" s="339"/>
      <c r="AK124" s="339"/>
      <c r="AL124" s="339"/>
      <c r="AO124" s="339"/>
      <c r="AP124" s="339"/>
      <c r="AS124" s="339"/>
      <c r="AT124" s="339"/>
      <c r="AW124" s="339"/>
      <c r="AX124" s="339"/>
      <c r="BA124" s="339"/>
      <c r="BB124" s="339"/>
    </row>
    <row r="125" spans="2:66" ht="145" x14ac:dyDescent="0.35">
      <c r="B125" s="21" t="str">
        <f>'INF GERAIS'!B125&amp;IFERROR(IF(INDEX(APOIO!$A$5:$A$50,MATCH('INF GERAIS'!N125,APOIO!$B$5:$B$50,0))="NÃO",APOIO!$A$2&amp;"NÃO VÁLIDO",""),"")</f>
        <v>2014.0113</v>
      </c>
      <c r="C125" s="21" t="str">
        <f>'INF GERAIS'!C125</f>
        <v>MATA SUL</v>
      </c>
      <c r="D125" s="21" t="str">
        <f>'INF GERAIS'!D125</f>
        <v>CHÃ GRANDE</v>
      </c>
      <c r="E125" s="21" t="str">
        <f>'INF GERAIS'!E125</f>
        <v>CONSTRUÇÃO DA PRAÇA MANOEL GOMES</v>
      </c>
      <c r="F125" s="21" t="str">
        <f>'INF GERAIS'!G125</f>
        <v>NORMAL</v>
      </c>
      <c r="G125" s="89" t="s">
        <v>4703</v>
      </c>
      <c r="H125" s="10">
        <v>42415</v>
      </c>
      <c r="I125" s="89" t="s">
        <v>6848</v>
      </c>
      <c r="J125" s="21" t="s">
        <v>4684</v>
      </c>
      <c r="K125" s="1990" t="s">
        <v>13926</v>
      </c>
      <c r="L125" s="1990">
        <v>45299</v>
      </c>
      <c r="M125" s="21" t="s">
        <v>13923</v>
      </c>
      <c r="N125" s="10" t="s">
        <v>4684</v>
      </c>
      <c r="O125" s="9" t="s">
        <v>14050</v>
      </c>
      <c r="P125" s="2028">
        <v>45392</v>
      </c>
      <c r="Q125" s="21" t="s">
        <v>13989</v>
      </c>
      <c r="R125" s="21" t="s">
        <v>4684</v>
      </c>
      <c r="AC125" s="339"/>
      <c r="AD125" s="339"/>
      <c r="AG125" s="339"/>
      <c r="AH125" s="339"/>
      <c r="AK125" s="339"/>
      <c r="AL125" s="339"/>
      <c r="AO125" s="339"/>
      <c r="AP125" s="339"/>
      <c r="AS125" s="339"/>
      <c r="AT125" s="339"/>
      <c r="AW125" s="339"/>
      <c r="AX125" s="339"/>
      <c r="BA125" s="339"/>
      <c r="BB125" s="339"/>
    </row>
    <row r="126" spans="2:66" ht="87" x14ac:dyDescent="0.35">
      <c r="B126" s="21" t="str">
        <f>'INF GERAIS'!B126&amp;IFERROR(IF(INDEX(APOIO!$A$5:$A$50,MATCH('INF GERAIS'!N126,APOIO!$B$5:$B$50,0))="NÃO",APOIO!$A$2&amp;"NÃO VÁLIDO",""),"")</f>
        <v>2014.0114</v>
      </c>
      <c r="C126" s="21" t="str">
        <f>'INF GERAIS'!C126</f>
        <v>MATA NORTE</v>
      </c>
      <c r="D126" s="21" t="str">
        <f>'INF GERAIS'!D126</f>
        <v>CONDADO</v>
      </c>
      <c r="E126" s="21" t="str">
        <f>'INF GERAIS'!E126</f>
        <v>PAVIMENTAÇÃO DE RUAS DO MUNICÍPIO( 9 ruas)</v>
      </c>
      <c r="F126" s="21" t="str">
        <f>'INF GERAIS'!G126</f>
        <v>NORMAL</v>
      </c>
      <c r="G126" s="89" t="s">
        <v>4703</v>
      </c>
      <c r="H126" s="10">
        <v>42415</v>
      </c>
      <c r="I126" s="89" t="s">
        <v>230</v>
      </c>
      <c r="J126" s="21" t="s">
        <v>4682</v>
      </c>
      <c r="K126" s="233" t="s">
        <v>8120</v>
      </c>
      <c r="L126" s="233">
        <v>42593</v>
      </c>
      <c r="M126" s="21" t="s">
        <v>230</v>
      </c>
      <c r="N126" s="10" t="s">
        <v>4682</v>
      </c>
      <c r="O126" s="233" t="s">
        <v>8854</v>
      </c>
      <c r="P126" s="233">
        <v>42767</v>
      </c>
      <c r="Q126" s="21" t="s">
        <v>4705</v>
      </c>
      <c r="R126" s="21" t="s">
        <v>4684</v>
      </c>
      <c r="S126" s="21" t="s">
        <v>10087</v>
      </c>
      <c r="T126" s="233">
        <v>43035</v>
      </c>
      <c r="U126" s="21" t="s">
        <v>224</v>
      </c>
      <c r="V126" s="21" t="s">
        <v>4682</v>
      </c>
      <c r="W126" s="920" t="s">
        <v>10147</v>
      </c>
      <c r="X126" s="233">
        <v>43063</v>
      </c>
      <c r="Y126" s="21" t="s">
        <v>230</v>
      </c>
      <c r="Z126" s="21" t="s">
        <v>4684</v>
      </c>
      <c r="AA126" s="988" t="s">
        <v>10422</v>
      </c>
      <c r="AB126" s="233">
        <v>43133</v>
      </c>
      <c r="AC126" s="339" t="s">
        <v>6848</v>
      </c>
      <c r="AD126" s="339" t="s">
        <v>4684</v>
      </c>
      <c r="AE126" s="1241" t="s">
        <v>11631</v>
      </c>
      <c r="AF126" s="233">
        <v>43357</v>
      </c>
      <c r="AG126" s="339" t="s">
        <v>6848</v>
      </c>
      <c r="AH126" s="339" t="s">
        <v>4684</v>
      </c>
      <c r="AI126" s="1247" t="s">
        <v>11643</v>
      </c>
      <c r="AJ126" s="233">
        <v>43367</v>
      </c>
      <c r="AK126" s="339" t="s">
        <v>14283</v>
      </c>
      <c r="AL126" s="339" t="s">
        <v>4684</v>
      </c>
      <c r="AO126" s="339"/>
      <c r="AP126" s="339"/>
      <c r="AS126" s="339"/>
      <c r="AT126" s="339"/>
      <c r="AW126" s="339"/>
      <c r="AX126" s="339"/>
      <c r="BA126" s="339"/>
      <c r="BB126" s="339"/>
    </row>
    <row r="127" spans="2:66" ht="116" x14ac:dyDescent="0.35">
      <c r="B127" s="21" t="str">
        <f>'INF GERAIS'!B127&amp;IFERROR(IF(INDEX(APOIO!$A$5:$A$50,MATCH('INF GERAIS'!N127,APOIO!$B$5:$B$50,0))="NÃO",APOIO!$A$2&amp;"NÃO VÁLIDO",""),"")</f>
        <v>2014.0115</v>
      </c>
      <c r="C127" s="21" t="str">
        <f>'INF GERAIS'!C127</f>
        <v>AGRESTE MERIDIONAL</v>
      </c>
      <c r="D127" s="21" t="str">
        <f>'INF GERAIS'!D127</f>
        <v>CORRENTES</v>
      </c>
      <c r="E127" s="21" t="str">
        <f>'INF GERAIS'!E127</f>
        <v>PAVIMENTAÇÃO EM PARALELEPIPEDOS GRANÍTICOS</v>
      </c>
      <c r="F127" s="21" t="str">
        <f>'INF GERAIS'!G127</f>
        <v>NORMAL</v>
      </c>
      <c r="G127" s="89" t="s">
        <v>4703</v>
      </c>
      <c r="H127" s="10">
        <v>42415</v>
      </c>
      <c r="I127" s="89" t="s">
        <v>230</v>
      </c>
      <c r="J127" s="21" t="s">
        <v>4682</v>
      </c>
      <c r="K127" s="10" t="s">
        <v>11270</v>
      </c>
      <c r="L127" s="233">
        <v>43286</v>
      </c>
      <c r="M127" s="21" t="s">
        <v>224</v>
      </c>
      <c r="N127" s="10" t="s">
        <v>4682</v>
      </c>
      <c r="O127" s="233" t="s">
        <v>11408</v>
      </c>
      <c r="P127" s="233">
        <v>43294</v>
      </c>
      <c r="Q127" s="21" t="s">
        <v>4705</v>
      </c>
      <c r="R127" s="21" t="s">
        <v>4682</v>
      </c>
      <c r="S127" s="1187" t="s">
        <v>11429</v>
      </c>
      <c r="T127" s="233">
        <v>43301</v>
      </c>
      <c r="U127" s="1187" t="s">
        <v>230</v>
      </c>
      <c r="V127" s="1187" t="s">
        <v>4682</v>
      </c>
      <c r="W127" s="233" t="s">
        <v>12954</v>
      </c>
      <c r="X127" s="233">
        <v>43864</v>
      </c>
      <c r="Y127" s="21" t="s">
        <v>224</v>
      </c>
      <c r="Z127" s="21" t="s">
        <v>4682</v>
      </c>
      <c r="AA127" s="1745" t="s">
        <v>13205</v>
      </c>
      <c r="AB127" s="233">
        <v>43949</v>
      </c>
      <c r="AC127" s="339" t="s">
        <v>224</v>
      </c>
      <c r="AD127" s="339" t="s">
        <v>4682</v>
      </c>
      <c r="AE127" s="1745" t="s">
        <v>13206</v>
      </c>
      <c r="AF127" s="233">
        <v>43957</v>
      </c>
      <c r="AG127" s="339" t="s">
        <v>4705</v>
      </c>
      <c r="AH127" s="339" t="s">
        <v>4682</v>
      </c>
      <c r="AI127" s="21" t="s">
        <v>14125</v>
      </c>
      <c r="AJ127" s="2061">
        <v>44099</v>
      </c>
      <c r="AK127" s="339" t="s">
        <v>230</v>
      </c>
      <c r="AL127" s="339" t="s">
        <v>4682</v>
      </c>
      <c r="AO127" s="339"/>
      <c r="AP127" s="339"/>
      <c r="AS127" s="339"/>
      <c r="AT127" s="339"/>
      <c r="AW127" s="339"/>
      <c r="AX127" s="339"/>
      <c r="BA127" s="339"/>
      <c r="BB127" s="339"/>
    </row>
    <row r="128" spans="2:66" ht="101.5" x14ac:dyDescent="0.35">
      <c r="B128" s="21" t="str">
        <f>'INF GERAIS'!B128&amp;IFERROR(IF(INDEX(APOIO!$A$5:$A$50,MATCH('INF GERAIS'!N128,APOIO!$B$5:$B$50,0))="NÃO",APOIO!$A$2&amp;"NÃO VÁLIDO",""),"")</f>
        <v>2014.0116</v>
      </c>
      <c r="C128" s="21" t="str">
        <f>'INF GERAIS'!C128</f>
        <v>MATA SUL</v>
      </c>
      <c r="D128" s="21" t="str">
        <f>'INF GERAIS'!D128</f>
        <v>CORTÊS</v>
      </c>
      <c r="E128" s="21" t="str">
        <f>'INF GERAIS'!E128</f>
        <v>PAVIMENTAÇÃO EM PARALELEPÍPEDO EM DIVERSAS RUAS</v>
      </c>
      <c r="F128" s="21" t="str">
        <f>'INF GERAIS'!G128</f>
        <v>NORMAL</v>
      </c>
      <c r="G128" s="89" t="s">
        <v>4703</v>
      </c>
      <c r="H128" s="10">
        <v>42415</v>
      </c>
      <c r="I128" s="89" t="s">
        <v>230</v>
      </c>
      <c r="J128" s="21" t="s">
        <v>4682</v>
      </c>
      <c r="K128" s="10" t="s">
        <v>8528</v>
      </c>
      <c r="L128" s="233">
        <v>42656</v>
      </c>
      <c r="M128" s="21" t="s">
        <v>224</v>
      </c>
      <c r="N128" s="10" t="s">
        <v>4682</v>
      </c>
      <c r="O128" s="233" t="s">
        <v>8584</v>
      </c>
      <c r="P128" s="233">
        <v>42671</v>
      </c>
      <c r="Q128" s="21" t="s">
        <v>4705</v>
      </c>
      <c r="R128" s="21" t="s">
        <v>4682</v>
      </c>
      <c r="S128" s="660" t="s">
        <v>8900</v>
      </c>
      <c r="T128" s="233">
        <v>42776</v>
      </c>
      <c r="U128" s="21" t="s">
        <v>230</v>
      </c>
      <c r="V128" s="21" t="s">
        <v>4682</v>
      </c>
      <c r="W128" s="995" t="s">
        <v>10457</v>
      </c>
      <c r="X128" s="233">
        <v>43147</v>
      </c>
      <c r="Y128" s="21" t="s">
        <v>224</v>
      </c>
      <c r="Z128" s="21" t="s">
        <v>4682</v>
      </c>
      <c r="AA128" s="21" t="s">
        <v>10499</v>
      </c>
      <c r="AB128" s="233">
        <v>43159</v>
      </c>
      <c r="AC128" s="339" t="s">
        <v>224</v>
      </c>
      <c r="AD128" s="339" t="s">
        <v>4682</v>
      </c>
      <c r="AE128" s="21" t="s">
        <v>10571</v>
      </c>
      <c r="AF128" s="233">
        <v>43172</v>
      </c>
      <c r="AG128" s="339" t="s">
        <v>4705</v>
      </c>
      <c r="AH128" s="339" t="s">
        <v>4682</v>
      </c>
      <c r="AI128" s="21" t="s">
        <v>10988</v>
      </c>
      <c r="AJ128" s="233">
        <v>43206</v>
      </c>
      <c r="AK128" s="339" t="s">
        <v>230</v>
      </c>
      <c r="AL128" s="339" t="s">
        <v>4682</v>
      </c>
      <c r="AM128" s="1416" t="s">
        <v>12134</v>
      </c>
      <c r="AN128" s="233">
        <v>43593</v>
      </c>
      <c r="AO128" s="339" t="s">
        <v>224</v>
      </c>
      <c r="AP128" s="339" t="s">
        <v>4682</v>
      </c>
      <c r="AQ128" s="21" t="s">
        <v>12214</v>
      </c>
      <c r="AR128" s="233">
        <v>43621</v>
      </c>
      <c r="AS128" s="339" t="s">
        <v>4705</v>
      </c>
      <c r="AT128" s="339" t="s">
        <v>4682</v>
      </c>
      <c r="AU128" s="21" t="s">
        <v>12469</v>
      </c>
      <c r="AV128" s="233">
        <v>43698</v>
      </c>
      <c r="AW128" s="339" t="s">
        <v>230</v>
      </c>
      <c r="AX128" s="339" t="s">
        <v>4682</v>
      </c>
      <c r="AY128" s="1606" t="s">
        <v>12765</v>
      </c>
      <c r="AZ128" s="233">
        <v>43788</v>
      </c>
      <c r="BA128" s="339" t="s">
        <v>226</v>
      </c>
      <c r="BB128" s="339" t="s">
        <v>4684</v>
      </c>
      <c r="BC128" s="1709" t="s">
        <v>13018</v>
      </c>
      <c r="BD128" s="233">
        <v>43892</v>
      </c>
      <c r="BE128" s="21" t="s">
        <v>6848</v>
      </c>
      <c r="BF128" s="21" t="s">
        <v>4684</v>
      </c>
      <c r="BG128" s="928" t="s">
        <v>13449</v>
      </c>
      <c r="BH128" s="233">
        <v>44418</v>
      </c>
      <c r="BI128" s="21" t="s">
        <v>6848</v>
      </c>
      <c r="BJ128" s="21" t="s">
        <v>4684</v>
      </c>
      <c r="BK128" s="12"/>
      <c r="BL128" s="2102">
        <v>45806</v>
      </c>
      <c r="BM128" s="21" t="s">
        <v>14283</v>
      </c>
      <c r="BN128" s="21" t="s">
        <v>4684</v>
      </c>
    </row>
    <row r="129" spans="2:56" ht="69.650000000000006" customHeight="1" x14ac:dyDescent="0.35">
      <c r="B129" s="21" t="str">
        <f>'INF GERAIS'!B129&amp;IFERROR(IF(INDEX(APOIO!$A$5:$A$50,MATCH('INF GERAIS'!N129,APOIO!$B$5:$B$50,0))="NÃO",APOIO!$A$2&amp;"NÃO VÁLIDO",""),"")</f>
        <v>2014.0117</v>
      </c>
      <c r="C129" s="21" t="str">
        <f>'INF GERAIS'!C129</f>
        <v>MATA SUL</v>
      </c>
      <c r="D129" s="21" t="str">
        <f>'INF GERAIS'!D129</f>
        <v>CORTÊS</v>
      </c>
      <c r="E129" s="21" t="str">
        <f>'INF GERAIS'!E129</f>
        <v>CONSTRUÇÃO DA PRAÇA DA ENTRADA DA CIDADE E PAVIMENTAÇÃO DO ENTORNO</v>
      </c>
      <c r="F129" s="21" t="str">
        <f>'INF GERAIS'!G129</f>
        <v>NORMAL</v>
      </c>
      <c r="G129" s="89" t="s">
        <v>4703</v>
      </c>
      <c r="H129" s="10">
        <v>42415</v>
      </c>
      <c r="I129" s="89" t="s">
        <v>230</v>
      </c>
      <c r="J129" s="21" t="s">
        <v>4682</v>
      </c>
      <c r="K129" s="233" t="s">
        <v>7698</v>
      </c>
      <c r="L129" s="233">
        <v>42557</v>
      </c>
      <c r="M129" s="21" t="s">
        <v>4705</v>
      </c>
      <c r="N129" s="10" t="s">
        <v>4682</v>
      </c>
      <c r="O129" s="233" t="s">
        <v>7916</v>
      </c>
      <c r="P129" s="233">
        <v>42563</v>
      </c>
      <c r="Q129" s="21" t="s">
        <v>230</v>
      </c>
      <c r="R129" s="21" t="s">
        <v>4682</v>
      </c>
      <c r="S129" s="21" t="s">
        <v>10183</v>
      </c>
      <c r="T129" s="233">
        <v>43073</v>
      </c>
      <c r="U129" s="21" t="s">
        <v>226</v>
      </c>
      <c r="V129" s="21" t="s">
        <v>4684</v>
      </c>
      <c r="W129" s="21" t="s">
        <v>12497</v>
      </c>
      <c r="X129" s="233">
        <v>43711</v>
      </c>
      <c r="Y129" s="21" t="s">
        <v>6848</v>
      </c>
      <c r="Z129" s="21" t="s">
        <v>4684</v>
      </c>
      <c r="AA129" s="2082" t="s">
        <v>14193</v>
      </c>
      <c r="AB129" s="2070">
        <v>45624</v>
      </c>
      <c r="AC129" s="339" t="s">
        <v>6849</v>
      </c>
      <c r="AD129" s="339" t="s">
        <v>4684</v>
      </c>
      <c r="AE129" s="21" t="s">
        <v>14236</v>
      </c>
      <c r="AF129" s="2099">
        <v>45677</v>
      </c>
      <c r="AG129" s="339" t="s">
        <v>13923</v>
      </c>
      <c r="AH129" s="339" t="s">
        <v>4684</v>
      </c>
      <c r="AK129" s="339"/>
      <c r="AL129" s="339"/>
      <c r="AO129" s="339"/>
      <c r="AP129" s="339"/>
      <c r="AS129" s="339"/>
      <c r="AT129" s="339"/>
      <c r="AW129" s="339"/>
      <c r="AX129" s="339"/>
      <c r="BA129" s="339"/>
      <c r="BB129" s="339"/>
    </row>
    <row r="130" spans="2:56" ht="116" x14ac:dyDescent="0.35">
      <c r="B130" s="21" t="str">
        <f>'INF GERAIS'!B130&amp;IFERROR(IF(INDEX(APOIO!$A$5:$A$50,MATCH('INF GERAIS'!N130,APOIO!$B$5:$B$50,0))="NÃO",APOIO!$A$2&amp;"NÃO VÁLIDO",""),"")</f>
        <v>2014.0118</v>
      </c>
      <c r="C130" s="21" t="str">
        <f>'INF GERAIS'!C130</f>
        <v>AGRESTE SETENTRIONAL</v>
      </c>
      <c r="D130" s="21" t="str">
        <f>'INF GERAIS'!D130</f>
        <v>CUMARU</v>
      </c>
      <c r="E130" s="21" t="str">
        <f>'INF GERAIS'!E130</f>
        <v>PAVIMENTAÇÃO EM PARALELEPÍPEDOS</v>
      </c>
      <c r="F130" s="21" t="str">
        <f>'INF GERAIS'!G130</f>
        <v>NORMAL</v>
      </c>
      <c r="G130" s="89" t="s">
        <v>4703</v>
      </c>
      <c r="H130" s="10">
        <v>42415</v>
      </c>
      <c r="I130" s="89" t="s">
        <v>230</v>
      </c>
      <c r="J130" s="21" t="s">
        <v>4682</v>
      </c>
      <c r="K130" s="120" t="s">
        <v>7467</v>
      </c>
      <c r="L130" s="233">
        <v>42530</v>
      </c>
      <c r="M130" s="21" t="s">
        <v>222</v>
      </c>
      <c r="N130" s="120" t="s">
        <v>4684</v>
      </c>
      <c r="O130" s="233" t="s">
        <v>7537</v>
      </c>
      <c r="P130" s="233">
        <v>42535</v>
      </c>
      <c r="Q130" s="21" t="s">
        <v>6848</v>
      </c>
      <c r="R130" s="21" t="s">
        <v>4684</v>
      </c>
      <c r="S130" s="637" t="s">
        <v>8795</v>
      </c>
      <c r="T130" s="233">
        <v>42739</v>
      </c>
      <c r="U130" s="21" t="s">
        <v>6848</v>
      </c>
      <c r="V130" s="21" t="s">
        <v>4684</v>
      </c>
      <c r="W130" s="2112" t="s">
        <v>14261</v>
      </c>
      <c r="X130" s="2102">
        <v>45799</v>
      </c>
      <c r="Y130" s="2112" t="s">
        <v>14283</v>
      </c>
      <c r="Z130" s="2112" t="s">
        <v>4684</v>
      </c>
      <c r="AC130" s="339"/>
      <c r="AD130" s="339"/>
      <c r="AG130" s="339"/>
      <c r="AH130" s="339"/>
      <c r="AK130" s="339"/>
      <c r="AL130" s="339"/>
      <c r="AO130" s="339"/>
      <c r="AP130" s="339"/>
      <c r="AS130" s="339"/>
      <c r="AT130" s="339"/>
      <c r="AW130" s="339"/>
      <c r="AX130" s="339"/>
      <c r="BA130" s="339"/>
      <c r="BB130" s="339"/>
    </row>
    <row r="131" spans="2:56" ht="116" x14ac:dyDescent="0.35">
      <c r="B131" s="21" t="str">
        <f>'INF GERAIS'!B131&amp;IFERROR(IF(INDEX(APOIO!$A$5:$A$50,MATCH('INF GERAIS'!N131,APOIO!$B$5:$B$50,0))="NÃO",APOIO!$A$2&amp;"NÃO VÁLIDO",""),"")</f>
        <v>2014.0119</v>
      </c>
      <c r="C131" s="21" t="str">
        <f>'INF GERAIS'!C131</f>
        <v>AGRESTE CENTRAL</v>
      </c>
      <c r="D131" s="21" t="str">
        <f>'INF GERAIS'!D131</f>
        <v>CUPIRA</v>
      </c>
      <c r="E131" s="21" t="str">
        <f>'INF GERAIS'!E131</f>
        <v>ADEQUAÇÃO DO MERCADO PÚBLICO MUNICIPAL PARA IMPLANTAÇÃO DO MERCADO DE PEIXE</v>
      </c>
      <c r="F131" s="21" t="str">
        <f>'INF GERAIS'!G131</f>
        <v>NORMAL</v>
      </c>
      <c r="G131" s="89" t="s">
        <v>4703</v>
      </c>
      <c r="H131" s="10">
        <v>42415</v>
      </c>
      <c r="I131" s="89" t="s">
        <v>230</v>
      </c>
      <c r="J131" s="21" t="s">
        <v>4682</v>
      </c>
      <c r="K131" s="341" t="s">
        <v>8187</v>
      </c>
      <c r="L131" s="233">
        <v>42604</v>
      </c>
      <c r="M131" s="21" t="s">
        <v>6848</v>
      </c>
      <c r="N131" s="10" t="s">
        <v>4684</v>
      </c>
      <c r="O131" s="253" t="s">
        <v>8476</v>
      </c>
      <c r="P131" s="233">
        <v>42632</v>
      </c>
      <c r="Q131" s="21" t="s">
        <v>6848</v>
      </c>
      <c r="R131" s="21" t="s">
        <v>4684</v>
      </c>
      <c r="S131" s="178" t="s">
        <v>9131</v>
      </c>
      <c r="T131" s="233">
        <v>42800</v>
      </c>
      <c r="U131" s="21" t="s">
        <v>6848</v>
      </c>
      <c r="V131" s="21" t="s">
        <v>4684</v>
      </c>
      <c r="W131" s="178" t="s">
        <v>9430</v>
      </c>
      <c r="X131" s="233">
        <v>42842</v>
      </c>
      <c r="Y131" s="21" t="s">
        <v>13989</v>
      </c>
      <c r="Z131" s="21" t="s">
        <v>4684</v>
      </c>
      <c r="AC131" s="339"/>
      <c r="AD131" s="339"/>
      <c r="AG131" s="339"/>
      <c r="AH131" s="339"/>
      <c r="AK131" s="339"/>
      <c r="AL131" s="339"/>
      <c r="AO131" s="339"/>
      <c r="AP131" s="339"/>
      <c r="AS131" s="339"/>
      <c r="AT131" s="339"/>
      <c r="AW131" s="339"/>
      <c r="AX131" s="339"/>
      <c r="BA131" s="339"/>
      <c r="BB131" s="339"/>
    </row>
    <row r="132" spans="2:56" ht="174" x14ac:dyDescent="0.35">
      <c r="B132" s="21" t="str">
        <f>'INF GERAIS'!B132&amp;IFERROR(IF(INDEX(APOIO!$A$5:$A$50,MATCH('INF GERAIS'!N132,APOIO!$B$5:$B$50,0))="NÃO",APOIO!$A$2&amp;"NÃO VÁLIDO",""),"")</f>
        <v>2014.0120</v>
      </c>
      <c r="C132" s="21" t="str">
        <f>'INF GERAIS'!C132</f>
        <v>AGRESTE CENTRAL</v>
      </c>
      <c r="D132" s="21" t="str">
        <f>'INF GERAIS'!D132</f>
        <v>CUPIRA</v>
      </c>
      <c r="E132" s="21" t="str">
        <f>'INF GERAIS'!E132</f>
        <v>CONSTRUÇÃO DE PRAÇA NO DISTRITO DE GRAVATÁ-AÇU</v>
      </c>
      <c r="F132" s="21" t="str">
        <f>'INF GERAIS'!G132</f>
        <v>NORMAL</v>
      </c>
      <c r="G132" s="89" t="s">
        <v>4703</v>
      </c>
      <c r="H132" s="10">
        <v>42415</v>
      </c>
      <c r="I132" s="89" t="s">
        <v>230</v>
      </c>
      <c r="J132" s="21" t="s">
        <v>4682</v>
      </c>
      <c r="K132" s="10" t="s">
        <v>6915</v>
      </c>
      <c r="L132" s="10">
        <v>42473</v>
      </c>
      <c r="M132" s="21" t="s">
        <v>230</v>
      </c>
      <c r="N132" s="10" t="s">
        <v>4684</v>
      </c>
      <c r="O132" s="822" t="s">
        <v>9953</v>
      </c>
      <c r="P132" s="233">
        <v>42978</v>
      </c>
      <c r="Q132" s="21" t="s">
        <v>6848</v>
      </c>
      <c r="R132" s="21" t="s">
        <v>4684</v>
      </c>
      <c r="S132" s="1004" t="s">
        <v>10488</v>
      </c>
      <c r="T132" s="233">
        <v>43154</v>
      </c>
      <c r="U132" s="21" t="s">
        <v>14283</v>
      </c>
      <c r="V132" s="21" t="s">
        <v>4684</v>
      </c>
      <c r="AC132" s="339"/>
      <c r="AD132" s="339"/>
      <c r="AG132" s="339"/>
      <c r="AH132" s="339"/>
      <c r="AK132" s="339"/>
      <c r="AL132" s="339"/>
      <c r="AO132" s="339"/>
      <c r="AP132" s="339"/>
      <c r="AS132" s="339"/>
      <c r="AT132" s="339"/>
      <c r="AW132" s="339"/>
      <c r="AX132" s="339"/>
      <c r="BA132" s="339"/>
      <c r="BB132" s="339"/>
    </row>
    <row r="133" spans="2:56" ht="159.5" x14ac:dyDescent="0.35">
      <c r="B133" s="21" t="str">
        <f>'INF GERAIS'!B133&amp;IFERROR(IF(INDEX(APOIO!$A$5:$A$50,MATCH('INF GERAIS'!N133,APOIO!$B$5:$B$50,0))="NÃO",APOIO!$A$2&amp;"NÃO VÁLIDO",""),"")</f>
        <v>2014.0121</v>
      </c>
      <c r="C133" s="21" t="str">
        <f>'INF GERAIS'!C133</f>
        <v>AGRESTE CENTRAL</v>
      </c>
      <c r="D133" s="21" t="str">
        <f>'INF GERAIS'!D133</f>
        <v>CUPIRA</v>
      </c>
      <c r="E133" s="21" t="str">
        <f>'INF GERAIS'!E133</f>
        <v>CONSTRUÇÃO DE PAVIMENTAÇÃO EM PARALELEPÍPEDOS GRANÍTICOS</v>
      </c>
      <c r="F133" s="21" t="str">
        <f>'INF GERAIS'!G133</f>
        <v>NORMAL</v>
      </c>
      <c r="G133" s="89" t="s">
        <v>4703</v>
      </c>
      <c r="H133" s="10">
        <v>42415</v>
      </c>
      <c r="I133" s="89" t="s">
        <v>230</v>
      </c>
      <c r="J133" s="21" t="s">
        <v>4682</v>
      </c>
      <c r="K133" s="10" t="s">
        <v>6557</v>
      </c>
      <c r="L133" s="10">
        <v>42436</v>
      </c>
      <c r="M133" s="21" t="s">
        <v>224</v>
      </c>
      <c r="N133" s="10" t="s">
        <v>4682</v>
      </c>
      <c r="O133" s="10" t="s">
        <v>6558</v>
      </c>
      <c r="P133" s="10">
        <v>42438</v>
      </c>
      <c r="Q133" s="21" t="s">
        <v>224</v>
      </c>
      <c r="R133" s="21" t="s">
        <v>4682</v>
      </c>
      <c r="S133" s="21" t="s">
        <v>6559</v>
      </c>
      <c r="T133" s="233">
        <v>42459</v>
      </c>
      <c r="U133" s="21" t="s">
        <v>230</v>
      </c>
      <c r="V133" s="21" t="s">
        <v>4682</v>
      </c>
      <c r="W133" s="178" t="s">
        <v>8614</v>
      </c>
      <c r="X133" s="233">
        <v>42649</v>
      </c>
      <c r="Y133" s="21" t="s">
        <v>6848</v>
      </c>
      <c r="Z133" s="21" t="s">
        <v>4684</v>
      </c>
      <c r="AA133" s="596" t="s">
        <v>8627</v>
      </c>
      <c r="AB133" s="233">
        <v>42681</v>
      </c>
      <c r="AC133" s="339" t="s">
        <v>14283</v>
      </c>
      <c r="AD133" s="339" t="s">
        <v>4684</v>
      </c>
      <c r="AG133" s="339"/>
      <c r="AH133" s="339"/>
      <c r="AK133" s="339"/>
      <c r="AL133" s="339"/>
      <c r="AO133" s="339"/>
      <c r="AP133" s="339"/>
      <c r="AS133" s="339"/>
      <c r="AT133" s="339"/>
      <c r="AW133" s="339"/>
      <c r="AX133" s="339"/>
      <c r="BA133" s="339"/>
      <c r="BB133" s="339"/>
    </row>
    <row r="134" spans="2:56" ht="188.5" x14ac:dyDescent="0.35">
      <c r="B134" s="21" t="str">
        <f>'INF GERAIS'!B134&amp;IFERROR(IF(INDEX(APOIO!$A$5:$A$50,MATCH('INF GERAIS'!N134,APOIO!$B$5:$B$50,0))="NÃO",APOIO!$A$2&amp;"NÃO VÁLIDO",""),"")</f>
        <v>2014.0122</v>
      </c>
      <c r="C134" s="21" t="str">
        <f>'INF GERAIS'!C134</f>
        <v>AGRESTE CENTRAL</v>
      </c>
      <c r="D134" s="21" t="str">
        <f>'INF GERAIS'!D134</f>
        <v>CUPIRA</v>
      </c>
      <c r="E134" s="21" t="str">
        <f>'INF GERAIS'!E134</f>
        <v>CONSTRUÇÃO DO MERCADO DE CARNE NO BAIRRO NOVO HORIZONTE</v>
      </c>
      <c r="F134" s="21" t="str">
        <f>'INF GERAIS'!G134</f>
        <v>NORMAL</v>
      </c>
      <c r="G134" s="89" t="s">
        <v>4703</v>
      </c>
      <c r="H134" s="10">
        <v>42415</v>
      </c>
      <c r="I134" s="89" t="s">
        <v>230</v>
      </c>
      <c r="J134" s="21" t="s">
        <v>4682</v>
      </c>
      <c r="K134" s="233" t="s">
        <v>8160</v>
      </c>
      <c r="L134" s="233">
        <v>42600</v>
      </c>
      <c r="M134" s="21" t="s">
        <v>224</v>
      </c>
      <c r="N134" s="10" t="s">
        <v>4682</v>
      </c>
      <c r="O134" s="233" t="s">
        <v>8188</v>
      </c>
      <c r="P134" s="233">
        <v>42606</v>
      </c>
      <c r="Q134" s="21" t="s">
        <v>224</v>
      </c>
      <c r="R134" s="21" t="s">
        <v>4684</v>
      </c>
      <c r="S134" s="761" t="s">
        <v>9600</v>
      </c>
      <c r="T134" s="233">
        <v>42900</v>
      </c>
      <c r="U134" s="21" t="s">
        <v>4705</v>
      </c>
      <c r="V134" s="21" t="s">
        <v>4684</v>
      </c>
      <c r="W134" s="646" t="s">
        <v>9725</v>
      </c>
      <c r="X134" s="233">
        <v>42954</v>
      </c>
      <c r="Y134" s="21" t="s">
        <v>6848</v>
      </c>
      <c r="Z134" s="21" t="s">
        <v>4684</v>
      </c>
      <c r="AA134" s="822" t="s">
        <v>9945</v>
      </c>
      <c r="AB134" s="233">
        <v>42976</v>
      </c>
      <c r="AC134" s="339" t="s">
        <v>6848</v>
      </c>
      <c r="AD134" s="339" t="s">
        <v>4701</v>
      </c>
      <c r="AE134" s="178" t="s">
        <v>9990</v>
      </c>
      <c r="AF134" s="233">
        <v>42992</v>
      </c>
      <c r="AG134" s="867" t="s">
        <v>13989</v>
      </c>
      <c r="AH134" s="867" t="s">
        <v>4684</v>
      </c>
      <c r="AK134" s="339"/>
      <c r="AL134" s="339"/>
      <c r="AO134" s="339"/>
      <c r="AP134" s="339"/>
      <c r="AS134" s="339"/>
      <c r="AT134" s="339"/>
      <c r="AW134" s="339"/>
      <c r="AX134" s="339"/>
      <c r="BA134" s="339"/>
      <c r="BB134" s="339"/>
    </row>
    <row r="135" spans="2:56" ht="159.5" x14ac:dyDescent="0.35">
      <c r="B135" s="21" t="str">
        <f>'INF GERAIS'!B135&amp;IFERROR(IF(INDEX(APOIO!$A$5:$A$50,MATCH('INF GERAIS'!N135,APOIO!$B$5:$B$50,0))="NÃO",APOIO!$A$2&amp;"NÃO VÁLIDO",""),"")</f>
        <v>2014.0123</v>
      </c>
      <c r="C135" s="21" t="str">
        <f>'INF GERAIS'!C135</f>
        <v>SERTÃO DO MOXOTÓ</v>
      </c>
      <c r="D135" s="21" t="str">
        <f>'INF GERAIS'!D135</f>
        <v>CUSTÓDIA</v>
      </c>
      <c r="E135" s="21" t="str">
        <f>'INF GERAIS'!E135</f>
        <v>APOIO A IMPLANTAÇÃO DE INFRA-ESTRUTURA URBANA NO MUNICÍPIO DE CUSTÓDIA</v>
      </c>
      <c r="F135" s="21" t="str">
        <f>'INF GERAIS'!G135</f>
        <v>NORMAL</v>
      </c>
      <c r="G135" s="89" t="s">
        <v>4703</v>
      </c>
      <c r="H135" s="10">
        <v>42415</v>
      </c>
      <c r="I135" s="89" t="s">
        <v>230</v>
      </c>
      <c r="J135" s="21" t="s">
        <v>4682</v>
      </c>
      <c r="K135" s="10" t="s">
        <v>10151</v>
      </c>
      <c r="L135" s="233">
        <v>43066</v>
      </c>
      <c r="M135" s="21" t="s">
        <v>224</v>
      </c>
      <c r="N135" s="10" t="s">
        <v>4682</v>
      </c>
      <c r="O135" s="233" t="s">
        <v>10220</v>
      </c>
      <c r="P135" s="233">
        <v>43074</v>
      </c>
      <c r="Q135" s="21" t="s">
        <v>4705</v>
      </c>
      <c r="R135" s="21" t="s">
        <v>4682</v>
      </c>
      <c r="S135" s="21" t="s">
        <v>10273</v>
      </c>
      <c r="T135" s="233">
        <v>43095</v>
      </c>
      <c r="U135" s="21" t="s">
        <v>230</v>
      </c>
      <c r="V135" s="21" t="s">
        <v>4682</v>
      </c>
      <c r="W135" s="21" t="s">
        <v>11385</v>
      </c>
      <c r="X135" s="233">
        <v>43294</v>
      </c>
      <c r="Y135" s="21" t="s">
        <v>226</v>
      </c>
      <c r="Z135" s="21" t="s">
        <v>4684</v>
      </c>
      <c r="AA135" s="21" t="s">
        <v>11610</v>
      </c>
      <c r="AB135" s="233">
        <v>43347</v>
      </c>
      <c r="AC135" s="339" t="s">
        <v>6848</v>
      </c>
      <c r="AD135" s="339" t="s">
        <v>4684</v>
      </c>
      <c r="AE135" s="12"/>
      <c r="AF135" s="2102">
        <v>45806</v>
      </c>
      <c r="AG135" s="339" t="s">
        <v>14283</v>
      </c>
      <c r="AH135" s="339" t="s">
        <v>4684</v>
      </c>
      <c r="AK135" s="339"/>
      <c r="AL135" s="339"/>
      <c r="AO135" s="339"/>
      <c r="AP135" s="339"/>
      <c r="AS135" s="339"/>
      <c r="AT135" s="339"/>
      <c r="AW135" s="339"/>
      <c r="AX135" s="339"/>
      <c r="BA135" s="339"/>
      <c r="BB135" s="339"/>
    </row>
    <row r="136" spans="2:56" ht="159.5" x14ac:dyDescent="0.35">
      <c r="B136" s="21" t="str">
        <f>'INF GERAIS'!B136&amp;IFERROR(IF(INDEX(APOIO!$A$5:$A$50,MATCH('INF GERAIS'!N136,APOIO!$B$5:$B$50,0))="NÃO",APOIO!$A$2&amp;"NÃO VÁLIDO",""),"")</f>
        <v>2014.0124</v>
      </c>
      <c r="C136" s="21" t="str">
        <f>'INF GERAIS'!C136</f>
        <v>SERTÃO DO SÃO FRANCISCO</v>
      </c>
      <c r="D136" s="21" t="str">
        <f>'INF GERAIS'!D136</f>
        <v>DORMENTES</v>
      </c>
      <c r="E136" s="21" t="str">
        <f>'INF GERAIS'!E136</f>
        <v>PAVIMENTAÇÃO ASFALTICA EM CBUQ E EM PARALELEPÍPEDOS GRANÍTICOS EM DIVERSAS RUAS DO MUNICÍPIO DE DORMENTES</v>
      </c>
      <c r="F136" s="21" t="str">
        <f>'INF GERAIS'!G136</f>
        <v>NORMAL</v>
      </c>
      <c r="G136" s="89" t="s">
        <v>4703</v>
      </c>
      <c r="H136" s="10">
        <v>42415</v>
      </c>
      <c r="I136" s="89" t="s">
        <v>224</v>
      </c>
      <c r="J136" s="21" t="s">
        <v>4682</v>
      </c>
      <c r="K136" s="233" t="s">
        <v>6482</v>
      </c>
      <c r="L136" s="233">
        <v>42459</v>
      </c>
      <c r="M136" s="21" t="s">
        <v>4705</v>
      </c>
      <c r="N136" s="10" t="s">
        <v>4682</v>
      </c>
      <c r="O136" s="233" t="s">
        <v>6912</v>
      </c>
      <c r="P136" s="233">
        <v>42468</v>
      </c>
      <c r="Q136" s="21" t="s">
        <v>230</v>
      </c>
      <c r="R136" s="21" t="s">
        <v>4682</v>
      </c>
      <c r="S136" s="21" t="s">
        <v>8715</v>
      </c>
      <c r="T136" s="233">
        <v>42730</v>
      </c>
      <c r="U136" s="21" t="s">
        <v>224</v>
      </c>
      <c r="V136" s="21" t="s">
        <v>4682</v>
      </c>
      <c r="W136" s="21" t="s">
        <v>8729</v>
      </c>
      <c r="X136" s="233">
        <v>42731</v>
      </c>
      <c r="Y136" s="21" t="s">
        <v>4705</v>
      </c>
      <c r="Z136" s="21" t="s">
        <v>4684</v>
      </c>
      <c r="AA136" s="627" t="s">
        <v>8735</v>
      </c>
      <c r="AB136" s="233">
        <v>42733</v>
      </c>
      <c r="AC136" s="339" t="s">
        <v>230</v>
      </c>
      <c r="AD136" s="339" t="s">
        <v>4684</v>
      </c>
      <c r="AE136" s="783" t="s">
        <v>9709</v>
      </c>
      <c r="AF136" s="233">
        <v>42950</v>
      </c>
      <c r="AG136" s="339" t="s">
        <v>226</v>
      </c>
      <c r="AH136" s="339" t="s">
        <v>4684</v>
      </c>
      <c r="AI136" s="1010" t="s">
        <v>13864</v>
      </c>
      <c r="AJ136" s="233">
        <v>43161</v>
      </c>
      <c r="AK136" s="339" t="s">
        <v>6848</v>
      </c>
      <c r="AL136" s="339" t="s">
        <v>4684</v>
      </c>
      <c r="AM136" s="2044" t="s">
        <v>14069</v>
      </c>
      <c r="AN136" s="2021">
        <v>45506</v>
      </c>
      <c r="AO136" s="2044" t="s">
        <v>6848</v>
      </c>
      <c r="AP136" s="2044" t="s">
        <v>4684</v>
      </c>
      <c r="AQ136" s="2084" t="s">
        <v>14197</v>
      </c>
      <c r="AR136" s="2070">
        <v>45637</v>
      </c>
      <c r="AS136" s="339" t="s">
        <v>10037</v>
      </c>
      <c r="AT136" s="339" t="s">
        <v>4684</v>
      </c>
      <c r="AU136" s="21" t="s">
        <v>14237</v>
      </c>
      <c r="AV136" s="2085">
        <v>45645</v>
      </c>
      <c r="AW136" s="339" t="s">
        <v>6849</v>
      </c>
      <c r="AX136" s="339" t="s">
        <v>4684</v>
      </c>
      <c r="AY136" s="2092" t="s">
        <v>14250</v>
      </c>
      <c r="AZ136" s="2085">
        <v>45701</v>
      </c>
      <c r="BA136" s="2092" t="s">
        <v>13923</v>
      </c>
      <c r="BB136" s="2092" t="s">
        <v>4684</v>
      </c>
    </row>
    <row r="137" spans="2:56" ht="58" x14ac:dyDescent="0.35">
      <c r="B137" s="21" t="str">
        <f>'INF GERAIS'!B137&amp;IFERROR(IF(INDEX(APOIO!$A$5:$A$50,MATCH('INF GERAIS'!N137,APOIO!$B$5:$B$50,0))="NÃO",APOIO!$A$2&amp;"NÃO VÁLIDO",""),"")</f>
        <v>2014.0125</v>
      </c>
      <c r="C137" s="21" t="str">
        <f>'INF GERAIS'!C137</f>
        <v>MATA SUL</v>
      </c>
      <c r="D137" s="21" t="str">
        <f>'INF GERAIS'!D137</f>
        <v>ESCADA</v>
      </c>
      <c r="E137" s="21" t="str">
        <f>'INF GERAIS'!E137</f>
        <v>PAVIMENTAÇÃO DE  RUAS</v>
      </c>
      <c r="F137" s="21" t="str">
        <f>'INF GERAIS'!G137</f>
        <v>NORMAL</v>
      </c>
      <c r="G137" s="89" t="s">
        <v>4703</v>
      </c>
      <c r="H137" s="10">
        <v>42415</v>
      </c>
      <c r="I137" s="89" t="s">
        <v>230</v>
      </c>
      <c r="J137" s="21" t="s">
        <v>4682</v>
      </c>
      <c r="K137" s="10" t="s">
        <v>9993</v>
      </c>
      <c r="L137" s="233">
        <v>42996</v>
      </c>
      <c r="M137" s="21" t="s">
        <v>222</v>
      </c>
      <c r="N137" s="10" t="s">
        <v>4682</v>
      </c>
      <c r="O137" s="233" t="s">
        <v>10009</v>
      </c>
      <c r="P137" s="233">
        <v>43005</v>
      </c>
      <c r="Q137" s="21" t="s">
        <v>224</v>
      </c>
      <c r="R137" s="21" t="s">
        <v>4682</v>
      </c>
      <c r="S137" s="21" t="s">
        <v>10155</v>
      </c>
      <c r="T137" s="233">
        <v>43067</v>
      </c>
      <c r="U137" s="21" t="s">
        <v>4705</v>
      </c>
      <c r="V137" s="21" t="s">
        <v>4682</v>
      </c>
      <c r="W137" s="21" t="s">
        <v>10333</v>
      </c>
      <c r="X137" s="233">
        <v>43112</v>
      </c>
      <c r="Y137" s="21" t="s">
        <v>230</v>
      </c>
      <c r="Z137" s="21" t="s">
        <v>4682</v>
      </c>
      <c r="AA137" s="21" t="s">
        <v>11734</v>
      </c>
      <c r="AB137" s="233">
        <v>43410</v>
      </c>
      <c r="AC137" s="339" t="s">
        <v>224</v>
      </c>
      <c r="AD137" s="339" t="s">
        <v>4682</v>
      </c>
      <c r="AE137" s="21" t="s">
        <v>11753</v>
      </c>
      <c r="AF137" s="233">
        <v>43426</v>
      </c>
      <c r="AG137" s="339" t="s">
        <v>4705</v>
      </c>
      <c r="AH137" s="339" t="s">
        <v>4682</v>
      </c>
      <c r="AI137" s="21" t="s">
        <v>11861</v>
      </c>
      <c r="AJ137" s="233">
        <v>43496</v>
      </c>
      <c r="AK137" s="339" t="s">
        <v>230</v>
      </c>
      <c r="AL137" s="339" t="s">
        <v>4682</v>
      </c>
      <c r="AM137" s="1431" t="s">
        <v>12170</v>
      </c>
      <c r="AN137" s="233">
        <v>43608</v>
      </c>
      <c r="AO137" s="339" t="s">
        <v>224</v>
      </c>
      <c r="AP137" s="339" t="s">
        <v>4682</v>
      </c>
      <c r="AQ137" s="21" t="s">
        <v>12219</v>
      </c>
      <c r="AR137" s="233">
        <v>43619</v>
      </c>
      <c r="AS137" s="339" t="s">
        <v>4705</v>
      </c>
      <c r="AT137" s="339" t="s">
        <v>4682</v>
      </c>
      <c r="AU137" s="21" t="s">
        <v>12470</v>
      </c>
      <c r="AV137" s="233">
        <v>43698</v>
      </c>
      <c r="AW137" s="339" t="s">
        <v>230</v>
      </c>
      <c r="AX137" s="339" t="s">
        <v>4682</v>
      </c>
      <c r="BA137" s="339"/>
      <c r="BB137" s="339"/>
    </row>
    <row r="138" spans="2:56" ht="58" x14ac:dyDescent="0.35">
      <c r="B138" s="21" t="str">
        <f>'INF GERAIS'!B138&amp;IFERROR(IF(INDEX(APOIO!$A$5:$A$50,MATCH('INF GERAIS'!N138,APOIO!$B$5:$B$50,0))="NÃO",APOIO!$A$2&amp;"NÃO VÁLIDO",""),"")</f>
        <v>2014.0126</v>
      </c>
      <c r="C138" s="21" t="str">
        <f>'INF GERAIS'!C138</f>
        <v>MATA SUL</v>
      </c>
      <c r="D138" s="21" t="str">
        <f>'INF GERAIS'!D138</f>
        <v>ESCADA</v>
      </c>
      <c r="E138" s="21" t="str">
        <f>'INF GERAIS'!E138</f>
        <v>MUROS DE ARRIMO, ACESSOS E ESCADARIAS</v>
      </c>
      <c r="F138" s="21" t="str">
        <f>'INF GERAIS'!G138</f>
        <v>NORMAL</v>
      </c>
      <c r="G138" s="89" t="s">
        <v>4703</v>
      </c>
      <c r="H138" s="10">
        <v>42415</v>
      </c>
      <c r="I138" s="89" t="s">
        <v>230</v>
      </c>
      <c r="J138" s="21" t="s">
        <v>4682</v>
      </c>
      <c r="K138" s="233" t="s">
        <v>9282</v>
      </c>
      <c r="L138" s="233">
        <v>42858</v>
      </c>
      <c r="M138" s="21" t="s">
        <v>224</v>
      </c>
      <c r="N138" s="10" t="s">
        <v>4682</v>
      </c>
      <c r="O138" s="233" t="s">
        <v>10250</v>
      </c>
      <c r="P138" s="233">
        <v>43083</v>
      </c>
      <c r="Q138" s="21" t="s">
        <v>4705</v>
      </c>
      <c r="R138" s="21" t="s">
        <v>4682</v>
      </c>
      <c r="S138" s="21" t="s">
        <v>10333</v>
      </c>
      <c r="T138" s="233">
        <v>43112</v>
      </c>
      <c r="U138" s="21" t="s">
        <v>230</v>
      </c>
      <c r="V138" s="21" t="s">
        <v>4682</v>
      </c>
      <c r="W138" s="1431" t="s">
        <v>12169</v>
      </c>
      <c r="X138" s="233">
        <v>43608</v>
      </c>
      <c r="Y138" s="21" t="s">
        <v>224</v>
      </c>
      <c r="Z138" s="21" t="s">
        <v>4682</v>
      </c>
      <c r="AA138" s="21" t="s">
        <v>12222</v>
      </c>
      <c r="AB138" s="233">
        <v>43619</v>
      </c>
      <c r="AC138" s="339" t="s">
        <v>4705</v>
      </c>
      <c r="AD138" s="339" t="s">
        <v>4682</v>
      </c>
      <c r="AE138" s="21" t="s">
        <v>12470</v>
      </c>
      <c r="AF138" s="233">
        <v>43698</v>
      </c>
      <c r="AG138" s="339" t="s">
        <v>230</v>
      </c>
      <c r="AH138" s="339" t="s">
        <v>4682</v>
      </c>
      <c r="AK138" s="339"/>
      <c r="AL138" s="339"/>
      <c r="AO138" s="339"/>
      <c r="AP138" s="339"/>
      <c r="AS138" s="339"/>
      <c r="AT138" s="339"/>
      <c r="AW138" s="339"/>
      <c r="AX138" s="339"/>
      <c r="BA138" s="339"/>
      <c r="BB138" s="339"/>
    </row>
    <row r="139" spans="2:56" ht="72.5" x14ac:dyDescent="0.35">
      <c r="B139" s="21" t="str">
        <f>'INF GERAIS'!B139&amp;IFERROR(IF(INDEX(APOIO!$A$5:$A$50,MATCH('INF GERAIS'!N139,APOIO!$B$5:$B$50,0))="NÃO",APOIO!$A$2&amp;"NÃO VÁLIDO",""),"")</f>
        <v>2014.0127</v>
      </c>
      <c r="C139" s="21" t="str">
        <f>'INF GERAIS'!C139</f>
        <v>MATA SUL</v>
      </c>
      <c r="D139" s="21" t="str">
        <f>'INF GERAIS'!D139</f>
        <v>ESCADA</v>
      </c>
      <c r="E139" s="21" t="str">
        <f>'INF GERAIS'!E139</f>
        <v>REQUALIFICAÇÃO DE PRAÇAS</v>
      </c>
      <c r="F139" s="21" t="str">
        <f>'INF GERAIS'!G139</f>
        <v>NORMAL</v>
      </c>
      <c r="G139" s="89" t="s">
        <v>4703</v>
      </c>
      <c r="H139" s="10">
        <v>42415</v>
      </c>
      <c r="I139" s="89" t="s">
        <v>230</v>
      </c>
      <c r="J139" s="21" t="s">
        <v>4682</v>
      </c>
      <c r="K139" s="10" t="s">
        <v>9993</v>
      </c>
      <c r="L139" s="233">
        <v>42996</v>
      </c>
      <c r="M139" s="21" t="s">
        <v>222</v>
      </c>
      <c r="N139" s="10" t="s">
        <v>4682</v>
      </c>
      <c r="O139" s="233" t="s">
        <v>10010</v>
      </c>
      <c r="P139" s="233">
        <v>43005</v>
      </c>
      <c r="Q139" s="21" t="s">
        <v>224</v>
      </c>
      <c r="R139" s="21" t="s">
        <v>4682</v>
      </c>
      <c r="S139" s="927" t="s">
        <v>10157</v>
      </c>
      <c r="T139" s="233">
        <v>43067</v>
      </c>
      <c r="U139" s="21" t="s">
        <v>4705</v>
      </c>
      <c r="V139" s="21" t="s">
        <v>4682</v>
      </c>
      <c r="W139" s="21" t="s">
        <v>10333</v>
      </c>
      <c r="X139" s="233">
        <v>43112</v>
      </c>
      <c r="Y139" s="21" t="s">
        <v>230</v>
      </c>
      <c r="Z139" s="21" t="s">
        <v>4682</v>
      </c>
      <c r="AA139" s="21" t="s">
        <v>11617</v>
      </c>
      <c r="AB139" s="233">
        <v>43349</v>
      </c>
      <c r="AC139" s="339" t="s">
        <v>224</v>
      </c>
      <c r="AD139" s="339" t="s">
        <v>4682</v>
      </c>
      <c r="AE139" s="21" t="s">
        <v>11735</v>
      </c>
      <c r="AF139" s="233">
        <v>43410</v>
      </c>
      <c r="AG139" s="339" t="s">
        <v>224</v>
      </c>
      <c r="AH139" s="339" t="s">
        <v>4682</v>
      </c>
      <c r="AI139" s="21" t="s">
        <v>11751</v>
      </c>
      <c r="AJ139" s="233">
        <v>43426</v>
      </c>
      <c r="AK139" s="339" t="s">
        <v>4705</v>
      </c>
      <c r="AL139" s="339" t="s">
        <v>4682</v>
      </c>
      <c r="AM139" s="21" t="s">
        <v>11861</v>
      </c>
      <c r="AN139" s="233">
        <v>43496</v>
      </c>
      <c r="AO139" s="339" t="s">
        <v>230</v>
      </c>
      <c r="AP139" s="339" t="s">
        <v>4682</v>
      </c>
      <c r="AQ139" s="1607" t="s">
        <v>10183</v>
      </c>
      <c r="AR139" s="233">
        <v>43788</v>
      </c>
      <c r="AS139" s="339" t="s">
        <v>226</v>
      </c>
      <c r="AT139" s="339" t="s">
        <v>4684</v>
      </c>
      <c r="AU139" s="1870" t="s">
        <v>13588</v>
      </c>
      <c r="AV139" s="233">
        <v>44649</v>
      </c>
      <c r="AW139" s="339" t="s">
        <v>6848</v>
      </c>
      <c r="AX139" s="339" t="s">
        <v>4684</v>
      </c>
      <c r="AY139" s="12"/>
      <c r="AZ139" s="2102">
        <v>45806</v>
      </c>
      <c r="BA139" s="339" t="s">
        <v>14283</v>
      </c>
      <c r="BB139" s="339" t="s">
        <v>4684</v>
      </c>
      <c r="BC139" s="21" t="s">
        <v>14266</v>
      </c>
      <c r="BD139" s="21" t="s">
        <v>14267</v>
      </c>
    </row>
    <row r="140" spans="2:56" ht="58" x14ac:dyDescent="0.35">
      <c r="B140" s="21" t="str">
        <f>'INF GERAIS'!B140&amp;IFERROR(IF(INDEX(APOIO!$A$5:$A$50,MATCH('INF GERAIS'!N140,APOIO!$B$5:$B$50,0))="NÃO",APOIO!$A$2&amp;"NÃO VÁLIDO",""),"")</f>
        <v>2014.0128
NÃO VÁLIDO</v>
      </c>
      <c r="C140" s="21" t="str">
        <f>'INF GERAIS'!C140</f>
        <v>MATA SUL</v>
      </c>
      <c r="D140" s="21" t="str">
        <f>'INF GERAIS'!D140</f>
        <v>ESCADA</v>
      </c>
      <c r="E140" s="21" t="str">
        <f>'INF GERAIS'!E140</f>
        <v>REQUALIFICAÇÃO DO CENTRO COMERCIAL ATALAIA</v>
      </c>
      <c r="F140" s="21" t="str">
        <f>'INF GERAIS'!G140</f>
        <v>NORMAL</v>
      </c>
      <c r="G140" s="89" t="s">
        <v>4703</v>
      </c>
      <c r="H140" s="10">
        <v>42415</v>
      </c>
      <c r="I140" s="89" t="s">
        <v>227</v>
      </c>
      <c r="J140" s="21" t="s">
        <v>4702</v>
      </c>
      <c r="K140" s="10" t="s">
        <v>5800</v>
      </c>
      <c r="L140" s="10">
        <v>42419</v>
      </c>
      <c r="M140" s="154" t="s">
        <v>228</v>
      </c>
      <c r="N140" s="10" t="s">
        <v>4702</v>
      </c>
      <c r="AC140" s="339"/>
      <c r="AD140" s="339"/>
      <c r="AG140" s="339"/>
      <c r="AH140" s="339"/>
      <c r="AK140" s="339"/>
      <c r="AL140" s="339"/>
      <c r="AO140" s="339"/>
      <c r="AP140" s="339"/>
      <c r="AS140" s="339"/>
      <c r="AT140" s="339"/>
      <c r="AW140" s="339"/>
      <c r="AX140" s="339"/>
      <c r="BA140" s="339"/>
      <c r="BB140" s="339"/>
    </row>
    <row r="141" spans="2:56" ht="72.5" x14ac:dyDescent="0.35">
      <c r="B141" s="21" t="str">
        <f>'INF GERAIS'!B141&amp;IFERROR(IF(INDEX(APOIO!$A$5:$A$50,MATCH('INF GERAIS'!N141,APOIO!$B$5:$B$50,0))="NÃO",APOIO!$A$2&amp;"NÃO VÁLIDO",""),"")</f>
        <v>2014.0129</v>
      </c>
      <c r="C141" s="21" t="str">
        <f>'INF GERAIS'!C141</f>
        <v>MATA SUL</v>
      </c>
      <c r="D141" s="21" t="str">
        <f>'INF GERAIS'!D141</f>
        <v>ESCADA</v>
      </c>
      <c r="E141" s="21" t="str">
        <f>'INF GERAIS'!E141</f>
        <v>RECONSTRUÇÃO DA PONTE DA MANGUEIRA</v>
      </c>
      <c r="F141" s="21" t="str">
        <f>'INF GERAIS'!G141</f>
        <v>NORMAL</v>
      </c>
      <c r="G141" s="89" t="s">
        <v>4703</v>
      </c>
      <c r="H141" s="10">
        <v>42415</v>
      </c>
      <c r="I141" s="89" t="s">
        <v>230</v>
      </c>
      <c r="J141" s="21" t="s">
        <v>4682</v>
      </c>
      <c r="K141" s="10" t="s">
        <v>5801</v>
      </c>
      <c r="L141" s="10">
        <v>42419</v>
      </c>
      <c r="M141" s="154" t="s">
        <v>230</v>
      </c>
      <c r="N141" s="10" t="s">
        <v>4682</v>
      </c>
      <c r="O141" s="233" t="s">
        <v>10269</v>
      </c>
      <c r="P141" s="233">
        <v>43090</v>
      </c>
      <c r="Q141" s="21" t="s">
        <v>224</v>
      </c>
      <c r="R141" s="21" t="s">
        <v>4682</v>
      </c>
      <c r="S141" s="1112" t="s">
        <v>11136</v>
      </c>
      <c r="T141" s="233">
        <v>43243</v>
      </c>
      <c r="U141" s="21" t="s">
        <v>224</v>
      </c>
      <c r="V141" s="21" t="s">
        <v>4682</v>
      </c>
      <c r="W141" s="21" t="s">
        <v>11547</v>
      </c>
      <c r="X141" s="233">
        <v>43320</v>
      </c>
      <c r="Y141" s="21" t="s">
        <v>224</v>
      </c>
      <c r="Z141" s="21" t="s">
        <v>4682</v>
      </c>
      <c r="AA141" s="1431" t="s">
        <v>12171</v>
      </c>
      <c r="AB141" s="233">
        <v>43608</v>
      </c>
      <c r="AC141" s="339" t="s">
        <v>224</v>
      </c>
      <c r="AD141" s="339" t="s">
        <v>4682</v>
      </c>
      <c r="AE141" s="21" t="s">
        <v>12811</v>
      </c>
      <c r="AF141" s="233">
        <v>43809</v>
      </c>
      <c r="AG141" s="339" t="s">
        <v>4705</v>
      </c>
      <c r="AH141" s="339" t="s">
        <v>4682</v>
      </c>
      <c r="AI141" s="1826" t="s">
        <v>13471</v>
      </c>
      <c r="AJ141" s="233">
        <v>44463</v>
      </c>
      <c r="AK141" s="339" t="s">
        <v>226</v>
      </c>
      <c r="AL141" s="339" t="s">
        <v>4684</v>
      </c>
      <c r="AM141" s="1870" t="s">
        <v>13586</v>
      </c>
      <c r="AN141" s="233">
        <v>44649</v>
      </c>
      <c r="AO141" s="339" t="s">
        <v>6848</v>
      </c>
      <c r="AP141" s="339" t="s">
        <v>4684</v>
      </c>
      <c r="AQ141" s="2114"/>
      <c r="AR141" s="2102">
        <v>45806</v>
      </c>
      <c r="AS141" s="339" t="s">
        <v>14283</v>
      </c>
      <c r="AT141" s="339" t="s">
        <v>4684</v>
      </c>
      <c r="AU141" s="21" t="s">
        <v>14265</v>
      </c>
      <c r="AV141" s="2102">
        <v>45824</v>
      </c>
      <c r="AW141" s="339"/>
      <c r="AX141" s="339"/>
      <c r="BA141" s="339"/>
      <c r="BB141" s="339"/>
    </row>
    <row r="142" spans="2:56" ht="87" x14ac:dyDescent="0.35">
      <c r="B142" s="21" t="str">
        <f>'INF GERAIS'!B142&amp;IFERROR(IF(INDEX(APOIO!$A$5:$A$50,MATCH('INF GERAIS'!N142,APOIO!$B$5:$B$50,0))="NÃO",APOIO!$A$2&amp;"NÃO VÁLIDO",""),"")</f>
        <v>2014.0130</v>
      </c>
      <c r="C142" s="21" t="str">
        <f>'INF GERAIS'!C142</f>
        <v>SERTÃO DO ARARIPE</v>
      </c>
      <c r="D142" s="21" t="str">
        <f>'INF GERAIS'!D142</f>
        <v>EXU</v>
      </c>
      <c r="E142" s="21" t="str">
        <f>'INF GERAIS'!E142</f>
        <v>PAVIMENTAÇÃO EM PARALELEPIPEDO GRANITICO</v>
      </c>
      <c r="F142" s="21" t="str">
        <f>'INF GERAIS'!G142</f>
        <v>NORMAL</v>
      </c>
      <c r="G142" s="89" t="s">
        <v>4703</v>
      </c>
      <c r="H142" s="10">
        <v>42415</v>
      </c>
      <c r="I142" s="89" t="s">
        <v>224</v>
      </c>
      <c r="J142" s="21" t="s">
        <v>4682</v>
      </c>
      <c r="K142" s="10" t="s">
        <v>6548</v>
      </c>
      <c r="L142" s="233">
        <v>42464</v>
      </c>
      <c r="M142" s="21" t="s">
        <v>230</v>
      </c>
      <c r="N142" s="10" t="s">
        <v>4684</v>
      </c>
      <c r="O142" s="335" t="s">
        <v>7191</v>
      </c>
      <c r="P142" s="233">
        <v>42507</v>
      </c>
      <c r="Q142" s="21" t="s">
        <v>6848</v>
      </c>
      <c r="R142" s="21" t="s">
        <v>4684</v>
      </c>
      <c r="S142" s="2110" t="s">
        <v>14270</v>
      </c>
      <c r="T142" s="2102">
        <v>45838</v>
      </c>
      <c r="U142" s="2110" t="s">
        <v>14283</v>
      </c>
      <c r="V142" s="2110" t="s">
        <v>4684</v>
      </c>
      <c r="AC142" s="339"/>
      <c r="AD142" s="339"/>
      <c r="AG142" s="339"/>
      <c r="AH142" s="339"/>
      <c r="AK142" s="339"/>
      <c r="AL142" s="339"/>
      <c r="AO142" s="339"/>
      <c r="AP142" s="339"/>
      <c r="AS142" s="339"/>
      <c r="AT142" s="339"/>
      <c r="AW142" s="339"/>
      <c r="AX142" s="339"/>
      <c r="BA142" s="339"/>
      <c r="BB142" s="339"/>
    </row>
    <row r="143" spans="2:56" ht="101.5" x14ac:dyDescent="0.35">
      <c r="B143" s="21" t="str">
        <f>'INF GERAIS'!B143&amp;IFERROR(IF(INDEX(APOIO!$A$5:$A$50,MATCH('INF GERAIS'!N143,APOIO!$B$5:$B$50,0))="NÃO",APOIO!$A$2&amp;"NÃO VÁLIDO",""),"")</f>
        <v>2014.0131</v>
      </c>
      <c r="C143" s="21" t="str">
        <f>'INF GERAIS'!C143</f>
        <v>SERTÃO DO ARARIPE</v>
      </c>
      <c r="D143" s="21" t="str">
        <f>'INF GERAIS'!D143</f>
        <v>EXU</v>
      </c>
      <c r="E143" s="21" t="str">
        <f>'INF GERAIS'!E143</f>
        <v>REFORMA DO CENTRO POLIESPORTIVO</v>
      </c>
      <c r="F143" s="21" t="str">
        <f>'INF GERAIS'!G143</f>
        <v>NORMAL</v>
      </c>
      <c r="G143" s="89" t="s">
        <v>4703</v>
      </c>
      <c r="H143" s="10">
        <v>42415</v>
      </c>
      <c r="I143" s="89" t="s">
        <v>230</v>
      </c>
      <c r="J143" s="21" t="s">
        <v>4684</v>
      </c>
      <c r="K143" s="2016" t="s">
        <v>7192</v>
      </c>
      <c r="L143" s="233">
        <v>42507</v>
      </c>
      <c r="M143" s="21" t="s">
        <v>6848</v>
      </c>
      <c r="N143" s="10" t="s">
        <v>4684</v>
      </c>
      <c r="O143" s="2003" t="s">
        <v>13957</v>
      </c>
      <c r="P143" s="2003">
        <v>45303</v>
      </c>
      <c r="Q143" s="2012" t="s">
        <v>6848</v>
      </c>
      <c r="R143" s="2003" t="s">
        <v>4684</v>
      </c>
      <c r="S143" s="2015" t="s">
        <v>13958</v>
      </c>
      <c r="T143" s="2015">
        <v>45323</v>
      </c>
      <c r="U143" s="21" t="s">
        <v>6848</v>
      </c>
      <c r="V143" s="21" t="s">
        <v>4684</v>
      </c>
      <c r="W143" s="21" t="s">
        <v>13966</v>
      </c>
      <c r="X143" s="2020">
        <v>45341</v>
      </c>
      <c r="Y143" s="21" t="s">
        <v>6849</v>
      </c>
      <c r="Z143" s="21" t="s">
        <v>4684</v>
      </c>
      <c r="AA143" s="2027" t="s">
        <v>14002</v>
      </c>
      <c r="AB143" s="2024">
        <v>45364</v>
      </c>
      <c r="AC143" s="339" t="s">
        <v>13923</v>
      </c>
      <c r="AD143" s="339" t="s">
        <v>4684</v>
      </c>
      <c r="AE143" s="21" t="s">
        <v>14225</v>
      </c>
      <c r="AF143" s="2085">
        <v>45667</v>
      </c>
      <c r="AG143" s="339" t="s">
        <v>13989</v>
      </c>
      <c r="AH143" s="339" t="s">
        <v>4684</v>
      </c>
      <c r="AK143" s="339"/>
      <c r="AL143" s="339"/>
      <c r="AO143" s="339"/>
      <c r="AP143" s="339"/>
      <c r="AS143" s="339"/>
      <c r="AT143" s="339"/>
      <c r="AW143" s="339"/>
      <c r="AX143" s="339"/>
      <c r="BA143" s="339"/>
      <c r="BB143" s="339"/>
    </row>
    <row r="144" spans="2:56" ht="116" x14ac:dyDescent="0.35">
      <c r="B144" s="21" t="str">
        <f>'INF GERAIS'!B144&amp;IFERROR(IF(INDEX(APOIO!$A$5:$A$50,MATCH('INF GERAIS'!N144,APOIO!$B$5:$B$50,0))="NÃO",APOIO!$A$2&amp;"NÃO VÁLIDO",""),"")</f>
        <v>2014.0132</v>
      </c>
      <c r="C144" s="21" t="str">
        <f>'INF GERAIS'!C144</f>
        <v>AGRESTE SETENTRIONAL</v>
      </c>
      <c r="D144" s="21" t="str">
        <f>'INF GERAIS'!D144</f>
        <v>FEIRA NOVA</v>
      </c>
      <c r="E144" s="21" t="str">
        <f>'INF GERAIS'!E144</f>
        <v>IMPLANTAÇÃO DE PAVIMENTO EM PARALELEPIPEDOS GRANITICOS EM DIVERSAS RUAS</v>
      </c>
      <c r="F144" s="21" t="str">
        <f>'INF GERAIS'!G144</f>
        <v>NORMAL</v>
      </c>
      <c r="G144" s="89" t="s">
        <v>4703</v>
      </c>
      <c r="H144" s="10">
        <v>42415</v>
      </c>
      <c r="I144" s="89" t="s">
        <v>230</v>
      </c>
      <c r="J144" s="21" t="s">
        <v>4682</v>
      </c>
      <c r="K144" s="120" t="s">
        <v>8618</v>
      </c>
      <c r="L144" s="233">
        <v>42677</v>
      </c>
      <c r="M144" s="21" t="s">
        <v>222</v>
      </c>
      <c r="N144" s="120" t="s">
        <v>4682</v>
      </c>
      <c r="O144" s="592" t="s">
        <v>8622</v>
      </c>
      <c r="P144" s="233">
        <v>42682</v>
      </c>
      <c r="Q144" s="21" t="s">
        <v>224</v>
      </c>
      <c r="R144" s="21" t="s">
        <v>4682</v>
      </c>
      <c r="S144" s="233" t="s">
        <v>8686</v>
      </c>
      <c r="T144" s="233">
        <v>42697</v>
      </c>
      <c r="U144" s="618" t="s">
        <v>4705</v>
      </c>
      <c r="V144" s="618" t="s">
        <v>4684</v>
      </c>
      <c r="W144" s="648" t="s">
        <v>8843</v>
      </c>
      <c r="X144" s="233">
        <v>42748</v>
      </c>
      <c r="Y144" s="648" t="s">
        <v>230</v>
      </c>
      <c r="Z144" s="648" t="s">
        <v>4684</v>
      </c>
      <c r="AA144" s="233" t="s">
        <v>10382</v>
      </c>
      <c r="AB144" s="233">
        <v>43124</v>
      </c>
      <c r="AC144" s="973" t="s">
        <v>6848</v>
      </c>
      <c r="AD144" s="233" t="s">
        <v>4684</v>
      </c>
      <c r="AE144" s="2112" t="s">
        <v>14261</v>
      </c>
      <c r="AF144" s="2102">
        <v>45799</v>
      </c>
      <c r="AG144" s="2112" t="s">
        <v>14283</v>
      </c>
      <c r="AH144" s="2112" t="s">
        <v>4684</v>
      </c>
      <c r="AK144" s="339"/>
      <c r="AL144" s="339"/>
      <c r="AO144" s="339"/>
      <c r="AP144" s="339"/>
      <c r="AS144" s="339"/>
      <c r="AT144" s="339"/>
      <c r="AW144" s="339"/>
      <c r="AX144" s="339"/>
      <c r="BA144" s="339"/>
      <c r="BB144" s="339"/>
    </row>
    <row r="145" spans="2:58" ht="116" x14ac:dyDescent="0.35">
      <c r="B145" s="21" t="str">
        <f>'INF GERAIS'!B145&amp;IFERROR(IF(INDEX(APOIO!$A$5:$A$50,MATCH('INF GERAIS'!N145,APOIO!$B$5:$B$50,0))="NÃO",APOIO!$A$2&amp;"NÃO VÁLIDO",""),"")</f>
        <v>2014.0133</v>
      </c>
      <c r="C145" s="21" t="str">
        <f>'INF GERAIS'!C145</f>
        <v>AGRESTE SETENTRIONAL</v>
      </c>
      <c r="D145" s="21" t="str">
        <f>'INF GERAIS'!D145</f>
        <v>FEIRA NOVA</v>
      </c>
      <c r="E145" s="21" t="str">
        <f>'INF GERAIS'!E145</f>
        <v>CONSTRUÇÃO DO PATIO DE EVENTOS NO MUNICIPIO DE FEIRA NOVA</v>
      </c>
      <c r="F145" s="21" t="str">
        <f>'INF GERAIS'!G145</f>
        <v>NORMAL</v>
      </c>
      <c r="G145" s="89" t="s">
        <v>4703</v>
      </c>
      <c r="H145" s="10">
        <v>42415</v>
      </c>
      <c r="I145" s="89" t="s">
        <v>230</v>
      </c>
      <c r="J145" s="21" t="s">
        <v>4682</v>
      </c>
      <c r="K145" s="120" t="s">
        <v>8618</v>
      </c>
      <c r="L145" s="233">
        <v>42677</v>
      </c>
      <c r="M145" s="21" t="s">
        <v>222</v>
      </c>
      <c r="N145" s="120" t="s">
        <v>4682</v>
      </c>
      <c r="O145" s="592" t="s">
        <v>8622</v>
      </c>
      <c r="P145" s="233">
        <v>42682</v>
      </c>
      <c r="Q145" s="21" t="s">
        <v>224</v>
      </c>
      <c r="R145" s="21" t="s">
        <v>4682</v>
      </c>
      <c r="S145" s="233" t="s">
        <v>8687</v>
      </c>
      <c r="T145" s="233">
        <v>42697</v>
      </c>
      <c r="U145" s="618" t="s">
        <v>4705</v>
      </c>
      <c r="V145" s="618" t="s">
        <v>4684</v>
      </c>
      <c r="W145" s="648" t="s">
        <v>8843</v>
      </c>
      <c r="X145" s="233">
        <v>42748</v>
      </c>
      <c r="Y145" s="648" t="s">
        <v>230</v>
      </c>
      <c r="Z145" s="648" t="s">
        <v>4684</v>
      </c>
      <c r="AA145" s="233" t="s">
        <v>10441</v>
      </c>
      <c r="AB145" s="233">
        <v>43138</v>
      </c>
      <c r="AC145" s="339" t="s">
        <v>6848</v>
      </c>
      <c r="AD145" s="233" t="s">
        <v>4684</v>
      </c>
      <c r="AE145" s="2112" t="s">
        <v>14261</v>
      </c>
      <c r="AF145" s="2102">
        <v>45799</v>
      </c>
      <c r="AG145" s="2112" t="s">
        <v>14283</v>
      </c>
      <c r="AH145" s="2112" t="s">
        <v>4684</v>
      </c>
      <c r="AK145" s="339"/>
      <c r="AL145" s="339"/>
      <c r="AO145" s="339"/>
      <c r="AP145" s="339"/>
      <c r="AS145" s="339"/>
      <c r="AT145" s="339"/>
      <c r="AW145" s="339"/>
      <c r="AX145" s="339"/>
      <c r="BA145" s="339"/>
      <c r="BB145" s="339"/>
    </row>
    <row r="146" spans="2:58" ht="116" x14ac:dyDescent="0.35">
      <c r="B146" s="21" t="str">
        <f>'INF GERAIS'!B146&amp;IFERROR(IF(INDEX(APOIO!$A$5:$A$50,MATCH('INF GERAIS'!N146,APOIO!$B$5:$B$50,0))="NÃO",APOIO!$A$2&amp;"NÃO VÁLIDO",""),"")</f>
        <v>2014.0134</v>
      </c>
      <c r="C146" s="21" t="str">
        <f>'INF GERAIS'!C146</f>
        <v>AGRESTE SETENTRIONAL</v>
      </c>
      <c r="D146" s="21" t="str">
        <f>'INF GERAIS'!D146</f>
        <v>FEIRA NOVA</v>
      </c>
      <c r="E146" s="21" t="str">
        <f>'INF GERAIS'!E146</f>
        <v>REVITALIZAÇÃO DO TREVO DA ENTRADA DA CIDADE</v>
      </c>
      <c r="F146" s="21" t="str">
        <f>'INF GERAIS'!G146</f>
        <v>NORMAL</v>
      </c>
      <c r="G146" s="89" t="s">
        <v>4703</v>
      </c>
      <c r="H146" s="10">
        <v>42415</v>
      </c>
      <c r="I146" s="89" t="s">
        <v>230</v>
      </c>
      <c r="J146" s="21" t="s">
        <v>4682</v>
      </c>
      <c r="K146" s="120" t="s">
        <v>8618</v>
      </c>
      <c r="L146" s="233">
        <v>42677</v>
      </c>
      <c r="M146" s="21" t="s">
        <v>222</v>
      </c>
      <c r="N146" s="120" t="s">
        <v>4682</v>
      </c>
      <c r="O146" s="592" t="s">
        <v>8622</v>
      </c>
      <c r="P146" s="233">
        <v>42682</v>
      </c>
      <c r="Q146" s="21" t="s">
        <v>224</v>
      </c>
      <c r="R146" s="21" t="s">
        <v>4682</v>
      </c>
      <c r="S146" s="233" t="s">
        <v>8688</v>
      </c>
      <c r="T146" s="233">
        <v>42697</v>
      </c>
      <c r="U146" s="618" t="s">
        <v>4705</v>
      </c>
      <c r="V146" s="618" t="s">
        <v>4684</v>
      </c>
      <c r="W146" s="648" t="s">
        <v>8843</v>
      </c>
      <c r="X146" s="233">
        <v>42748</v>
      </c>
      <c r="Y146" s="648" t="s">
        <v>230</v>
      </c>
      <c r="Z146" s="648" t="s">
        <v>4684</v>
      </c>
      <c r="AA146" s="233" t="s">
        <v>10442</v>
      </c>
      <c r="AB146" s="233">
        <v>43138</v>
      </c>
      <c r="AC146" s="339" t="s">
        <v>6848</v>
      </c>
      <c r="AD146" s="233" t="s">
        <v>4684</v>
      </c>
      <c r="AE146" s="2112" t="s">
        <v>14261</v>
      </c>
      <c r="AF146" s="2102">
        <v>45799</v>
      </c>
      <c r="AG146" s="2112" t="s">
        <v>14283</v>
      </c>
      <c r="AH146" s="2112" t="s">
        <v>4684</v>
      </c>
      <c r="AK146" s="339"/>
      <c r="AL146" s="339"/>
      <c r="AO146" s="339"/>
      <c r="AP146" s="339"/>
      <c r="AS146" s="339"/>
      <c r="AT146" s="339"/>
      <c r="AW146" s="339"/>
      <c r="AX146" s="339"/>
      <c r="BA146" s="339"/>
      <c r="BB146" s="339"/>
    </row>
    <row r="147" spans="2:58" ht="58" x14ac:dyDescent="0.35">
      <c r="B147" s="21" t="str">
        <f>'INF GERAIS'!B147&amp;IFERROR(IF(INDEX(APOIO!$A$5:$A$50,MATCH('INF GERAIS'!N147,APOIO!$B$5:$B$50,0))="NÃO",APOIO!$A$2&amp;"NÃO VÁLIDO",""),"")</f>
        <v>2014.0135</v>
      </c>
      <c r="C147" s="21" t="str">
        <f>'INF GERAIS'!C147</f>
        <v>MATA NORTE</v>
      </c>
      <c r="D147" s="21" t="str">
        <f>'INF GERAIS'!D147</f>
        <v>FERREIROS</v>
      </c>
      <c r="E147" s="21" t="str">
        <f>'INF GERAIS'!E147</f>
        <v>PAVIMENTAÇÃO EM PARALELO GRANÍTICOS</v>
      </c>
      <c r="F147" s="21" t="str">
        <f>'INF GERAIS'!G147</f>
        <v>NORMAL</v>
      </c>
      <c r="G147" s="89" t="s">
        <v>4703</v>
      </c>
      <c r="H147" s="10">
        <v>42415</v>
      </c>
      <c r="I147" s="89" t="s">
        <v>230</v>
      </c>
      <c r="J147" s="21" t="s">
        <v>4682</v>
      </c>
      <c r="K147" s="10" t="s">
        <v>8153</v>
      </c>
      <c r="L147" s="233">
        <v>42604</v>
      </c>
      <c r="M147" s="21" t="s">
        <v>223</v>
      </c>
      <c r="N147" s="10" t="s">
        <v>4682</v>
      </c>
      <c r="O147" s="233" t="s">
        <v>8507</v>
      </c>
      <c r="P147" s="233">
        <v>42649</v>
      </c>
      <c r="Q147" s="21" t="s">
        <v>4705</v>
      </c>
      <c r="R147" s="607" t="s">
        <v>4684</v>
      </c>
      <c r="S147" s="21" t="s">
        <v>9658</v>
      </c>
      <c r="T147" s="233">
        <v>42660</v>
      </c>
      <c r="U147" s="21" t="s">
        <v>230</v>
      </c>
      <c r="V147" s="21" t="s">
        <v>4684</v>
      </c>
      <c r="W147" s="21" t="s">
        <v>9699</v>
      </c>
      <c r="X147" s="233">
        <v>42948</v>
      </c>
      <c r="Y147" s="21" t="s">
        <v>230</v>
      </c>
      <c r="Z147" s="21" t="s">
        <v>4684</v>
      </c>
      <c r="AA147" s="21" t="s">
        <v>9702</v>
      </c>
      <c r="AB147" s="233">
        <v>42949</v>
      </c>
      <c r="AC147" s="339" t="s">
        <v>14283</v>
      </c>
      <c r="AD147" s="339" t="s">
        <v>4684</v>
      </c>
      <c r="AE147" s="1020"/>
      <c r="AF147" s="233"/>
      <c r="AG147" s="339"/>
      <c r="AH147" s="339"/>
      <c r="AI147" s="1077"/>
      <c r="AJ147" s="233"/>
      <c r="AK147" s="339"/>
      <c r="AL147" s="339"/>
      <c r="AO147" s="339"/>
      <c r="AP147" s="339"/>
      <c r="AS147" s="339"/>
      <c r="AT147" s="339"/>
      <c r="AW147" s="339"/>
      <c r="AX147" s="339"/>
      <c r="BA147" s="339"/>
      <c r="BB147" s="339"/>
    </row>
    <row r="148" spans="2:58" ht="219.75" customHeight="1" x14ac:dyDescent="0.35">
      <c r="B148" s="21" t="str">
        <f>'INF GERAIS'!B148&amp;IFERROR(IF(INDEX(APOIO!$A$5:$A$50,MATCH('INF GERAIS'!N148,APOIO!$B$5:$B$50,0))="NÃO",APOIO!$A$2&amp;"NÃO VÁLIDO",""),"")</f>
        <v>2014.0136</v>
      </c>
      <c r="C148" s="21" t="str">
        <f>'INF GERAIS'!C148</f>
        <v>SERTÃO DO PAJEÚ</v>
      </c>
      <c r="D148" s="21" t="str">
        <f>'INF GERAIS'!D148</f>
        <v>FLORES</v>
      </c>
      <c r="E148" s="21" t="str">
        <f>'INF GERAIS'!E148</f>
        <v>CONSTRUÇÃO DE PÁTIO DE EVENTOS</v>
      </c>
      <c r="F148" s="21" t="str">
        <f>'INF GERAIS'!G148</f>
        <v>NORMAL</v>
      </c>
      <c r="G148" s="89" t="s">
        <v>4703</v>
      </c>
      <c r="H148" s="10">
        <v>42415</v>
      </c>
      <c r="I148" s="89" t="s">
        <v>230</v>
      </c>
      <c r="J148" s="21" t="s">
        <v>4682</v>
      </c>
      <c r="K148" s="233" t="s">
        <v>8137</v>
      </c>
      <c r="L148" s="233">
        <v>42597</v>
      </c>
      <c r="M148" s="21" t="s">
        <v>224</v>
      </c>
      <c r="N148" s="10" t="s">
        <v>4682</v>
      </c>
      <c r="O148" s="233" t="s">
        <v>8267</v>
      </c>
      <c r="P148" s="233">
        <v>42626</v>
      </c>
      <c r="Q148" s="21" t="s">
        <v>4705</v>
      </c>
      <c r="R148" s="21" t="s">
        <v>4682</v>
      </c>
      <c r="S148" s="957" t="s">
        <v>10303</v>
      </c>
      <c r="T148" s="233">
        <v>42660</v>
      </c>
      <c r="U148" s="21" t="s">
        <v>230</v>
      </c>
      <c r="V148" s="21" t="s">
        <v>4682</v>
      </c>
      <c r="W148" s="1142" t="s">
        <v>11221</v>
      </c>
      <c r="X148" s="233">
        <v>43271</v>
      </c>
      <c r="Y148" s="21" t="s">
        <v>224</v>
      </c>
      <c r="Z148" s="21" t="s">
        <v>4682</v>
      </c>
      <c r="AA148" s="1151" t="s">
        <v>11242</v>
      </c>
      <c r="AB148" s="233">
        <v>43278</v>
      </c>
      <c r="AC148" s="339" t="s">
        <v>4705</v>
      </c>
      <c r="AD148" s="339" t="s">
        <v>4682</v>
      </c>
      <c r="AE148" s="21" t="s">
        <v>12001</v>
      </c>
      <c r="AF148" s="233">
        <v>43301</v>
      </c>
      <c r="AG148" s="339" t="s">
        <v>230</v>
      </c>
      <c r="AH148" s="339" t="s">
        <v>4682</v>
      </c>
      <c r="AI148" s="21" t="s">
        <v>12002</v>
      </c>
      <c r="AJ148" s="233">
        <v>43535</v>
      </c>
      <c r="AK148" s="339" t="s">
        <v>4705</v>
      </c>
      <c r="AL148" s="339" t="s">
        <v>4682</v>
      </c>
      <c r="AM148" s="21" t="s">
        <v>12332</v>
      </c>
      <c r="AN148" s="233">
        <v>43654</v>
      </c>
      <c r="AO148" s="339" t="s">
        <v>230</v>
      </c>
      <c r="AP148" s="339" t="s">
        <v>4682</v>
      </c>
      <c r="AQ148" s="1485" t="s">
        <v>10183</v>
      </c>
      <c r="AR148" s="233">
        <v>43655</v>
      </c>
      <c r="AS148" s="339" t="s">
        <v>226</v>
      </c>
      <c r="AT148" s="339" t="s">
        <v>4684</v>
      </c>
      <c r="AU148" s="1501" t="s">
        <v>12396</v>
      </c>
      <c r="AV148" s="233">
        <v>43671</v>
      </c>
      <c r="AW148" s="339" t="s">
        <v>6848</v>
      </c>
      <c r="AX148" s="339" t="s">
        <v>4684</v>
      </c>
      <c r="AY148" s="2095" t="s">
        <v>14226</v>
      </c>
      <c r="AZ148" s="2085">
        <v>45674</v>
      </c>
      <c r="BA148" s="339" t="s">
        <v>14283</v>
      </c>
      <c r="BB148" s="339" t="s">
        <v>4684</v>
      </c>
    </row>
    <row r="149" spans="2:58" ht="72.5" x14ac:dyDescent="0.35">
      <c r="B149" s="21" t="str">
        <f>'INF GERAIS'!B149&amp;IFERROR(IF(INDEX(APOIO!$A$5:$A$50,MATCH('INF GERAIS'!N149,APOIO!$B$5:$B$50,0))="NÃO",APOIO!$A$2&amp;"NÃO VÁLIDO",""),"")</f>
        <v>2014.0137</v>
      </c>
      <c r="C149" s="21" t="str">
        <f>'INF GERAIS'!C149</f>
        <v>SERTÃO DO PAJEÚ</v>
      </c>
      <c r="D149" s="21" t="str">
        <f>'INF GERAIS'!D149</f>
        <v>FLORES</v>
      </c>
      <c r="E149" s="21" t="str">
        <f>'INF GERAIS'!E149</f>
        <v>PAVIMENTAÇÃO EM PARALELEPÍPEDOS GRANÍTICOS EM DIVERSAS RUAS</v>
      </c>
      <c r="F149" s="21" t="str">
        <f>'INF GERAIS'!G149</f>
        <v>NORMAL</v>
      </c>
      <c r="G149" s="89" t="s">
        <v>4703</v>
      </c>
      <c r="H149" s="10">
        <v>42415</v>
      </c>
      <c r="I149" s="89" t="s">
        <v>230</v>
      </c>
      <c r="J149" s="21" t="s">
        <v>4682</v>
      </c>
      <c r="K149" s="233" t="s">
        <v>9802</v>
      </c>
      <c r="L149" s="233">
        <v>42957</v>
      </c>
      <c r="M149" s="21" t="s">
        <v>4705</v>
      </c>
      <c r="N149" s="10" t="s">
        <v>4684</v>
      </c>
      <c r="O149" s="957" t="s">
        <v>10304</v>
      </c>
      <c r="P149" s="233">
        <v>42984</v>
      </c>
      <c r="Q149" s="957" t="s">
        <v>230</v>
      </c>
      <c r="R149" s="957" t="s">
        <v>4682</v>
      </c>
      <c r="S149" s="1320" t="s">
        <v>10183</v>
      </c>
      <c r="T149" s="233">
        <v>43286</v>
      </c>
      <c r="U149" s="21" t="s">
        <v>226</v>
      </c>
      <c r="V149" s="21" t="s">
        <v>4684</v>
      </c>
      <c r="W149" s="1501" t="s">
        <v>12395</v>
      </c>
      <c r="X149" s="233">
        <v>43671</v>
      </c>
      <c r="Y149" s="21" t="s">
        <v>6848</v>
      </c>
      <c r="Z149" s="21" t="s">
        <v>4684</v>
      </c>
      <c r="AA149" s="12"/>
      <c r="AB149" s="2102">
        <v>45806</v>
      </c>
      <c r="AC149" s="339" t="s">
        <v>14283</v>
      </c>
      <c r="AD149" s="339" t="s">
        <v>4684</v>
      </c>
      <c r="AG149" s="339"/>
      <c r="AH149" s="339"/>
      <c r="AK149" s="339"/>
      <c r="AL149" s="339"/>
      <c r="AO149" s="339"/>
      <c r="AP149" s="339"/>
      <c r="AS149" s="339"/>
      <c r="AT149" s="339"/>
      <c r="AW149" s="339"/>
      <c r="AX149" s="339"/>
      <c r="BA149" s="339"/>
      <c r="BB149" s="339"/>
    </row>
    <row r="150" spans="2:58" ht="116" x14ac:dyDescent="0.35">
      <c r="B150" s="21" t="str">
        <f>'INF GERAIS'!B150&amp;IFERROR(IF(INDEX(APOIO!$A$5:$A$50,MATCH('INF GERAIS'!N150,APOIO!$B$5:$B$50,0))="NÃO",APOIO!$A$2&amp;"NÃO VÁLIDO",""),"")</f>
        <v>2014.0138</v>
      </c>
      <c r="C150" s="21" t="str">
        <f>'INF GERAIS'!C150</f>
        <v>SERTÃO DE ITAPARICA</v>
      </c>
      <c r="D150" s="21" t="str">
        <f>'INF GERAIS'!D150</f>
        <v>FLORESTA</v>
      </c>
      <c r="E150" s="21" t="str">
        <f>'INF GERAIS'!E150</f>
        <v>CONSTRUÇÃO DA PRAÇA TRÊS MARIAS NA SEDE DO MUNICÍPIO</v>
      </c>
      <c r="F150" s="21" t="str">
        <f>'INF GERAIS'!G150</f>
        <v>NORMAL</v>
      </c>
      <c r="G150" s="89" t="s">
        <v>4703</v>
      </c>
      <c r="H150" s="10">
        <v>42415</v>
      </c>
      <c r="I150" s="89" t="s">
        <v>230</v>
      </c>
      <c r="J150" s="21" t="s">
        <v>4682</v>
      </c>
      <c r="K150" s="233" t="s">
        <v>8757</v>
      </c>
      <c r="L150" s="233">
        <v>42741</v>
      </c>
      <c r="M150" s="21" t="s">
        <v>224</v>
      </c>
      <c r="N150" s="10" t="s">
        <v>4682</v>
      </c>
      <c r="O150" s="233" t="s">
        <v>8858</v>
      </c>
      <c r="P150" s="233">
        <v>42767</v>
      </c>
      <c r="Q150" s="21" t="s">
        <v>4705</v>
      </c>
      <c r="R150" s="21" t="s">
        <v>4682</v>
      </c>
      <c r="S150" s="21" t="s">
        <v>8985</v>
      </c>
      <c r="T150" s="233">
        <v>42817</v>
      </c>
      <c r="U150" s="21" t="s">
        <v>4705</v>
      </c>
      <c r="V150" s="21" t="s">
        <v>4682</v>
      </c>
      <c r="W150" s="233" t="s">
        <v>9315</v>
      </c>
      <c r="X150" s="233">
        <v>42878</v>
      </c>
      <c r="Y150" s="21" t="s">
        <v>224</v>
      </c>
      <c r="Z150" s="21" t="s">
        <v>4682</v>
      </c>
      <c r="AA150" s="775" t="s">
        <v>9660</v>
      </c>
      <c r="AB150" s="233">
        <v>42933</v>
      </c>
      <c r="AC150" s="339" t="s">
        <v>230</v>
      </c>
      <c r="AD150" s="339" t="s">
        <v>4684</v>
      </c>
      <c r="AE150" s="1111" t="s">
        <v>10182</v>
      </c>
      <c r="AF150" s="233">
        <v>43066</v>
      </c>
      <c r="AG150" s="339" t="s">
        <v>226</v>
      </c>
      <c r="AH150" s="339" t="s">
        <v>4684</v>
      </c>
      <c r="AI150" s="233" t="s">
        <v>12995</v>
      </c>
      <c r="AJ150" s="233">
        <v>43878</v>
      </c>
      <c r="AK150" s="1704" t="s">
        <v>14283</v>
      </c>
      <c r="AL150" s="233" t="s">
        <v>4684</v>
      </c>
      <c r="AO150" s="339"/>
      <c r="AP150" s="339"/>
      <c r="AS150" s="339"/>
      <c r="AT150" s="339"/>
      <c r="AW150" s="339"/>
      <c r="AX150" s="339"/>
      <c r="BA150" s="339"/>
      <c r="BB150" s="339"/>
    </row>
    <row r="151" spans="2:58" ht="116" x14ac:dyDescent="0.35">
      <c r="B151" s="21" t="str">
        <f>'INF GERAIS'!B151&amp;IFERROR(IF(INDEX(APOIO!$A$5:$A$50,MATCH('INF GERAIS'!N151,APOIO!$B$5:$B$50,0))="NÃO",APOIO!$A$2&amp;"NÃO VÁLIDO",""),"")</f>
        <v>2014.0139</v>
      </c>
      <c r="C151" s="21" t="str">
        <f>'INF GERAIS'!C151</f>
        <v>SERTÃO DE ITAPARICA</v>
      </c>
      <c r="D151" s="21" t="str">
        <f>'INF GERAIS'!D151</f>
        <v>FLORESTA</v>
      </c>
      <c r="E151" s="21" t="str">
        <f>'INF GERAIS'!E151</f>
        <v>REVITALIZAÇÃO DAS PRAÇAS E CANTERIOS DAS AVENIDAS DEP. ANTÔNIO CAVALCANTI NOVAES , AUDOMAR FERRAZ, ANTÔNIO FERRAZ BOIADEIRO E PRAÇA CEL. FAUSTO FERRAZDA TRAVESSA MANOEL CORNÉLIO NA SEDE DO MUNICÍPIO</v>
      </c>
      <c r="F151" s="21" t="str">
        <f>'INF GERAIS'!G151</f>
        <v>NORMAL</v>
      </c>
      <c r="G151" s="89" t="s">
        <v>4703</v>
      </c>
      <c r="H151" s="10">
        <v>42415</v>
      </c>
      <c r="I151" s="89" t="s">
        <v>230</v>
      </c>
      <c r="J151" s="21" t="s">
        <v>4682</v>
      </c>
      <c r="K151" s="233" t="s">
        <v>8757</v>
      </c>
      <c r="L151" s="233">
        <v>42741</v>
      </c>
      <c r="M151" s="21" t="s">
        <v>224</v>
      </c>
      <c r="N151" s="10" t="s">
        <v>4682</v>
      </c>
      <c r="O151" s="233" t="s">
        <v>8858</v>
      </c>
      <c r="P151" s="233">
        <v>42767</v>
      </c>
      <c r="Q151" s="21" t="s">
        <v>4705</v>
      </c>
      <c r="R151" s="21" t="s">
        <v>4682</v>
      </c>
      <c r="S151" s="21" t="s">
        <v>8986</v>
      </c>
      <c r="T151" s="233">
        <v>42817</v>
      </c>
      <c r="U151" s="21" t="s">
        <v>6848</v>
      </c>
      <c r="V151" s="21" t="s">
        <v>4684</v>
      </c>
      <c r="W151" s="21" t="s">
        <v>14231</v>
      </c>
      <c r="X151" s="2085">
        <v>45674</v>
      </c>
      <c r="Y151" s="21" t="s">
        <v>14283</v>
      </c>
      <c r="Z151" s="21" t="s">
        <v>4684</v>
      </c>
      <c r="AC151" s="339"/>
      <c r="AD151" s="339"/>
      <c r="AG151" s="339"/>
      <c r="AH151" s="339"/>
      <c r="AK151" s="339"/>
      <c r="AL151" s="339"/>
      <c r="AO151" s="339"/>
      <c r="AP151" s="339"/>
      <c r="AS151" s="339"/>
      <c r="AT151" s="339"/>
      <c r="AW151" s="339"/>
      <c r="AX151" s="339"/>
      <c r="BA151" s="339"/>
      <c r="BB151" s="339"/>
    </row>
    <row r="152" spans="2:58" ht="72.5" x14ac:dyDescent="0.35">
      <c r="B152" s="21" t="str">
        <f>'INF GERAIS'!B152&amp;IFERROR(IF(INDEX(APOIO!$A$5:$A$50,MATCH('INF GERAIS'!N152,APOIO!$B$5:$B$50,0))="NÃO",APOIO!$A$2&amp;"NÃO VÁLIDO",""),"")</f>
        <v>2014.0140</v>
      </c>
      <c r="C152" s="21" t="str">
        <f>'INF GERAIS'!C152</f>
        <v>SERTÃO DE ITAPARICA</v>
      </c>
      <c r="D152" s="21" t="str">
        <f>'INF GERAIS'!D152</f>
        <v>FLORESTA</v>
      </c>
      <c r="E152" s="21" t="str">
        <f>'INF GERAIS'!E152</f>
        <v>PAVIMENTAÇÃO GRANÍTICA DAS RUAS PADRE FREDERICO E FORUTUNATA GOMINHO E DA TRAVESSA PADRE FREDERICO NA SEDE DO MUNICÍPIO</v>
      </c>
      <c r="F152" s="21" t="str">
        <f>'INF GERAIS'!G152</f>
        <v>NORMAL</v>
      </c>
      <c r="G152" s="89" t="s">
        <v>4703</v>
      </c>
      <c r="H152" s="10">
        <v>42415</v>
      </c>
      <c r="I152" s="89" t="s">
        <v>230</v>
      </c>
      <c r="J152" s="21" t="s">
        <v>4682</v>
      </c>
      <c r="K152" s="233" t="s">
        <v>8757</v>
      </c>
      <c r="L152" s="233">
        <v>42741</v>
      </c>
      <c r="M152" s="21" t="s">
        <v>224</v>
      </c>
      <c r="N152" s="10" t="s">
        <v>4682</v>
      </c>
      <c r="O152" s="233" t="s">
        <v>8984</v>
      </c>
      <c r="P152" s="233">
        <v>42814</v>
      </c>
      <c r="Q152" s="21" t="s">
        <v>230</v>
      </c>
      <c r="R152" s="21" t="s">
        <v>4684</v>
      </c>
      <c r="S152" s="1111" t="s">
        <v>10183</v>
      </c>
      <c r="T152" s="233">
        <v>43193</v>
      </c>
      <c r="U152" s="21" t="s">
        <v>226</v>
      </c>
      <c r="V152" s="21" t="s">
        <v>4684</v>
      </c>
      <c r="W152" s="1540" t="s">
        <v>12501</v>
      </c>
      <c r="X152" s="233">
        <v>43711</v>
      </c>
      <c r="Y152" s="21" t="s">
        <v>14283</v>
      </c>
      <c r="Z152" s="21" t="s">
        <v>4684</v>
      </c>
      <c r="AC152" s="339"/>
      <c r="AD152" s="339"/>
      <c r="AG152" s="339"/>
      <c r="AH152" s="339"/>
      <c r="AK152" s="339"/>
      <c r="AL152" s="339"/>
      <c r="AO152" s="339"/>
      <c r="AP152" s="339"/>
      <c r="AS152" s="339"/>
      <c r="AT152" s="339"/>
      <c r="AW152" s="339"/>
      <c r="AX152" s="339"/>
      <c r="BA152" s="339"/>
      <c r="BB152" s="339"/>
    </row>
    <row r="153" spans="2:58" ht="87" x14ac:dyDescent="0.35">
      <c r="B153" s="21" t="str">
        <f>'INF GERAIS'!B153&amp;IFERROR(IF(INDEX(APOIO!$A$5:$A$50,MATCH('INF GERAIS'!N153,APOIO!$B$5:$B$50,0))="NÃO",APOIO!$A$2&amp;"NÃO VÁLIDO",""),"")</f>
        <v>2014.0141</v>
      </c>
      <c r="C153" s="21" t="str">
        <f>'INF GERAIS'!C153</f>
        <v>SERTÃO DE ITAPARICA</v>
      </c>
      <c r="D153" s="21" t="str">
        <f>'INF GERAIS'!D153</f>
        <v>FLORESTA</v>
      </c>
      <c r="E153" s="21" t="str">
        <f>'INF GERAIS'!E153</f>
        <v>PAVIMENTAÇÃO GRANÍTICA DA RUA WASHINGTON NUNES NOGUEIRA NA SEDE DO MUNICÍPIO</v>
      </c>
      <c r="F153" s="21" t="str">
        <f>'INF GERAIS'!G153</f>
        <v>NORMAL</v>
      </c>
      <c r="G153" s="89" t="s">
        <v>4703</v>
      </c>
      <c r="H153" s="10">
        <v>42415</v>
      </c>
      <c r="I153" s="89" t="s">
        <v>230</v>
      </c>
      <c r="J153" s="21" t="s">
        <v>4682</v>
      </c>
      <c r="K153" s="233" t="s">
        <v>8757</v>
      </c>
      <c r="L153" s="233">
        <v>42741</v>
      </c>
      <c r="M153" s="21" t="s">
        <v>224</v>
      </c>
      <c r="N153" s="10" t="s">
        <v>4682</v>
      </c>
      <c r="O153" s="233" t="s">
        <v>8859</v>
      </c>
      <c r="P153" s="233">
        <v>42767</v>
      </c>
      <c r="Q153" s="21" t="s">
        <v>230</v>
      </c>
      <c r="R153" s="21" t="s">
        <v>4684</v>
      </c>
      <c r="S153" s="1111" t="s">
        <v>10183</v>
      </c>
      <c r="T153" s="233">
        <v>42962</v>
      </c>
      <c r="U153" s="21" t="s">
        <v>226</v>
      </c>
      <c r="V153" s="21" t="s">
        <v>4684</v>
      </c>
      <c r="W153" s="1141" t="s">
        <v>11219</v>
      </c>
      <c r="X153" s="233">
        <v>43270</v>
      </c>
      <c r="Y153" s="21" t="s">
        <v>226</v>
      </c>
      <c r="Z153" s="21" t="s">
        <v>4684</v>
      </c>
      <c r="AA153" s="21" t="s">
        <v>12473</v>
      </c>
      <c r="AB153" s="233">
        <v>43700</v>
      </c>
      <c r="AC153" s="339" t="s">
        <v>14283</v>
      </c>
      <c r="AD153" s="339" t="s">
        <v>4684</v>
      </c>
      <c r="AG153" s="339"/>
      <c r="AH153" s="339"/>
      <c r="AK153" s="339"/>
      <c r="AL153" s="339"/>
      <c r="AO153" s="339"/>
      <c r="AP153" s="339"/>
      <c r="AS153" s="339"/>
      <c r="AT153" s="339"/>
      <c r="AW153" s="339"/>
      <c r="AX153" s="339"/>
      <c r="BA153" s="339"/>
      <c r="BB153" s="339"/>
    </row>
    <row r="154" spans="2:58" ht="72.5" x14ac:dyDescent="0.35">
      <c r="B154" s="21" t="str">
        <f>'INF GERAIS'!B154&amp;IFERROR(IF(INDEX(APOIO!$A$5:$A$50,MATCH('INF GERAIS'!N154,APOIO!$B$5:$B$50,0))="NÃO",APOIO!$A$2&amp;"NÃO VÁLIDO",""),"")</f>
        <v>2014.0142</v>
      </c>
      <c r="C154" s="21" t="str">
        <f>'INF GERAIS'!C154</f>
        <v>SERTÃO DE ITAPARICA</v>
      </c>
      <c r="D154" s="21" t="str">
        <f>'INF GERAIS'!D154</f>
        <v>FLORESTA</v>
      </c>
      <c r="E154" s="21" t="str">
        <f>'INF GERAIS'!E154</f>
        <v>PAVIMENTAÇÃO GRANÍTICA DA TRAVESSA MANOEL CORNÉLIO NA SEDE DO MUNICÍPIO</v>
      </c>
      <c r="F154" s="21" t="str">
        <f>'INF GERAIS'!G154</f>
        <v>NORMAL</v>
      </c>
      <c r="G154" s="89" t="s">
        <v>4703</v>
      </c>
      <c r="H154" s="10">
        <v>42415</v>
      </c>
      <c r="I154" s="89" t="s">
        <v>230</v>
      </c>
      <c r="J154" s="21" t="s">
        <v>4682</v>
      </c>
      <c r="K154" s="233" t="s">
        <v>8757</v>
      </c>
      <c r="L154" s="233">
        <v>42741</v>
      </c>
      <c r="M154" s="21" t="s">
        <v>224</v>
      </c>
      <c r="N154" s="10" t="s">
        <v>4682</v>
      </c>
      <c r="O154" s="233" t="s">
        <v>8860</v>
      </c>
      <c r="P154" s="233">
        <v>42767</v>
      </c>
      <c r="Q154" s="21" t="s">
        <v>230</v>
      </c>
      <c r="R154" s="21" t="s">
        <v>4684</v>
      </c>
      <c r="S154" s="1111" t="s">
        <v>10183</v>
      </c>
      <c r="T154" s="233">
        <v>42962</v>
      </c>
      <c r="U154" s="21" t="s">
        <v>226</v>
      </c>
      <c r="V154" s="21" t="s">
        <v>4684</v>
      </c>
      <c r="W154" s="1141" t="s">
        <v>11219</v>
      </c>
      <c r="X154" s="233">
        <v>43270</v>
      </c>
      <c r="Y154" s="1141" t="s">
        <v>226</v>
      </c>
      <c r="Z154" s="21" t="s">
        <v>4684</v>
      </c>
      <c r="AA154" s="1459" t="s">
        <v>12271</v>
      </c>
      <c r="AB154" s="233">
        <v>43648</v>
      </c>
      <c r="AC154" s="1459" t="s">
        <v>6848</v>
      </c>
      <c r="AD154" s="1459" t="s">
        <v>4684</v>
      </c>
      <c r="AE154" s="21" t="s">
        <v>12628</v>
      </c>
      <c r="AF154" s="233">
        <v>43756</v>
      </c>
      <c r="AG154" s="339" t="s">
        <v>14283</v>
      </c>
      <c r="AH154" s="339" t="s">
        <v>4684</v>
      </c>
      <c r="AK154" s="339"/>
      <c r="AL154" s="339"/>
      <c r="AO154" s="339"/>
      <c r="AP154" s="339"/>
      <c r="AS154" s="339"/>
      <c r="AT154" s="339"/>
      <c r="AW154" s="339"/>
      <c r="AX154" s="339"/>
      <c r="BA154" s="339"/>
      <c r="BB154" s="339"/>
    </row>
    <row r="155" spans="2:58" ht="116" x14ac:dyDescent="0.35">
      <c r="B155" s="21" t="str">
        <f>'INF GERAIS'!B155&amp;IFERROR(IF(INDEX(APOIO!$A$5:$A$50,MATCH('INF GERAIS'!N155,APOIO!$B$5:$B$50,0))="NÃO",APOIO!$A$2&amp;"NÃO VÁLIDO",""),"")</f>
        <v>2014.0143</v>
      </c>
      <c r="C155" s="21" t="str">
        <f>'INF GERAIS'!C155</f>
        <v>AGRESTE SETENTRIONAL</v>
      </c>
      <c r="D155" s="21" t="str">
        <f>'INF GERAIS'!D155</f>
        <v>FREI MIGUELINHO</v>
      </c>
      <c r="E155" s="21" t="str">
        <f>'INF GERAIS'!E155</f>
        <v>PAVIMENTAÇÃO EM PARALELEPÍPEDOS DE DIVERSAS RUAS NOS POVOADOS DE CAPIVARA, CHÃ GRANDE, LAGOA DO MEIO, PATOS E PLACAS</v>
      </c>
      <c r="F155" s="21" t="str">
        <f>'INF GERAIS'!G155</f>
        <v>NORMAL</v>
      </c>
      <c r="G155" s="89" t="s">
        <v>4703</v>
      </c>
      <c r="H155" s="10">
        <v>42415</v>
      </c>
      <c r="I155" s="89" t="s">
        <v>230</v>
      </c>
      <c r="J155" s="21" t="s">
        <v>4682</v>
      </c>
      <c r="K155" s="120" t="s">
        <v>8587</v>
      </c>
      <c r="L155" s="233">
        <v>42668</v>
      </c>
      <c r="M155" s="21" t="s">
        <v>222</v>
      </c>
      <c r="N155" s="120" t="s">
        <v>4682</v>
      </c>
      <c r="O155" s="587" t="s">
        <v>8645</v>
      </c>
      <c r="P155" s="233">
        <v>42675</v>
      </c>
      <c r="Q155" s="21" t="s">
        <v>224</v>
      </c>
      <c r="R155" s="21" t="s">
        <v>4682</v>
      </c>
      <c r="S155" s="233" t="s">
        <v>8646</v>
      </c>
      <c r="T155" s="233">
        <v>42685</v>
      </c>
      <c r="U155" s="21" t="s">
        <v>4705</v>
      </c>
      <c r="V155" s="21" t="s">
        <v>4682</v>
      </c>
      <c r="W155" s="21" t="s">
        <v>8674</v>
      </c>
      <c r="X155" s="233">
        <v>42692</v>
      </c>
      <c r="Y155" s="21" t="s">
        <v>230</v>
      </c>
      <c r="Z155" s="21" t="s">
        <v>4682</v>
      </c>
      <c r="AA155" s="1420" t="s">
        <v>12142</v>
      </c>
      <c r="AB155" s="233">
        <v>43598</v>
      </c>
      <c r="AC155" s="339" t="s">
        <v>224</v>
      </c>
      <c r="AD155" s="339" t="s">
        <v>4682</v>
      </c>
      <c r="AE155" s="21" t="s">
        <v>12191</v>
      </c>
      <c r="AF155" s="233">
        <v>43609</v>
      </c>
      <c r="AG155" s="339" t="s">
        <v>4705</v>
      </c>
      <c r="AH155" s="339" t="s">
        <v>4682</v>
      </c>
      <c r="AI155" s="21" t="s">
        <v>12476</v>
      </c>
      <c r="AJ155" s="233">
        <v>43658</v>
      </c>
      <c r="AK155" s="339" t="s">
        <v>230</v>
      </c>
      <c r="AL155" s="339" t="s">
        <v>4682</v>
      </c>
      <c r="AM155" s="21" t="s">
        <v>12902</v>
      </c>
      <c r="AN155" s="233">
        <v>43826</v>
      </c>
      <c r="AO155" s="339" t="s">
        <v>226</v>
      </c>
      <c r="AP155" s="339" t="s">
        <v>4684</v>
      </c>
      <c r="AQ155" s="1737" t="s">
        <v>13184</v>
      </c>
      <c r="AR155" s="233">
        <v>43998</v>
      </c>
      <c r="AS155" s="339" t="s">
        <v>6848</v>
      </c>
      <c r="AT155" s="339" t="s">
        <v>4684</v>
      </c>
      <c r="AU155" s="2063" t="s">
        <v>13189</v>
      </c>
      <c r="AV155" s="2061">
        <v>43999</v>
      </c>
      <c r="AW155" s="2063" t="s">
        <v>6848</v>
      </c>
      <c r="AX155" s="2063" t="s">
        <v>4684</v>
      </c>
      <c r="AY155" s="1738" t="s">
        <v>14254</v>
      </c>
      <c r="AZ155" s="233">
        <v>45735</v>
      </c>
      <c r="BA155" s="2106" t="s">
        <v>6848</v>
      </c>
      <c r="BB155" s="2106" t="s">
        <v>4684</v>
      </c>
      <c r="BC155" s="2112" t="s">
        <v>14261</v>
      </c>
      <c r="BD155" s="2102">
        <v>45799</v>
      </c>
      <c r="BE155" s="2112" t="s">
        <v>14283</v>
      </c>
      <c r="BF155" s="2112" t="s">
        <v>4684</v>
      </c>
    </row>
    <row r="156" spans="2:58" ht="116" x14ac:dyDescent="0.35">
      <c r="B156" s="21" t="str">
        <f>'INF GERAIS'!B156&amp;IFERROR(IF(INDEX(APOIO!$A$5:$A$50,MATCH('INF GERAIS'!N156,APOIO!$B$5:$B$50,0))="NÃO",APOIO!$A$2&amp;"NÃO VÁLIDO",""),"")</f>
        <v>2014.0144</v>
      </c>
      <c r="C156" s="21" t="str">
        <f>'INF GERAIS'!C156</f>
        <v>AGRESTE SETENTRIONAL</v>
      </c>
      <c r="D156" s="21" t="str">
        <f>'INF GERAIS'!D156</f>
        <v>FREI MIGUELINHO</v>
      </c>
      <c r="E156" s="21" t="str">
        <f>'INF GERAIS'!E156</f>
        <v>PAVIMENTAÇÃO DE ACESSOS RURAIS DA CIDADE</v>
      </c>
      <c r="F156" s="21" t="str">
        <f>'INF GERAIS'!G156</f>
        <v>NORMAL</v>
      </c>
      <c r="G156" s="89" t="s">
        <v>4703</v>
      </c>
      <c r="H156" s="10">
        <v>42415</v>
      </c>
      <c r="I156" s="89" t="s">
        <v>230</v>
      </c>
      <c r="J156" s="21" t="s">
        <v>4682</v>
      </c>
      <c r="K156" s="120" t="s">
        <v>8587</v>
      </c>
      <c r="L156" s="233">
        <v>42668</v>
      </c>
      <c r="M156" s="21" t="s">
        <v>222</v>
      </c>
      <c r="N156" s="120" t="s">
        <v>4682</v>
      </c>
      <c r="O156" s="587" t="s">
        <v>8645</v>
      </c>
      <c r="P156" s="233">
        <v>42675</v>
      </c>
      <c r="Q156" s="21" t="s">
        <v>224</v>
      </c>
      <c r="R156" s="21" t="s">
        <v>4682</v>
      </c>
      <c r="S156" s="233" t="s">
        <v>8647</v>
      </c>
      <c r="T156" s="233">
        <v>42685</v>
      </c>
      <c r="U156" s="21" t="s">
        <v>4705</v>
      </c>
      <c r="V156" s="21" t="s">
        <v>4682</v>
      </c>
      <c r="W156" s="21" t="s">
        <v>8674</v>
      </c>
      <c r="X156" s="233">
        <v>42692</v>
      </c>
      <c r="Y156" s="21" t="s">
        <v>230</v>
      </c>
      <c r="Z156" s="21" t="s">
        <v>4682</v>
      </c>
      <c r="AA156" s="21" t="s">
        <v>11660</v>
      </c>
      <c r="AB156" s="233">
        <v>43371</v>
      </c>
      <c r="AC156" s="339" t="s">
        <v>224</v>
      </c>
      <c r="AD156" s="339" t="s">
        <v>4682</v>
      </c>
      <c r="AE156" s="1285" t="s">
        <v>11787</v>
      </c>
      <c r="AF156" s="233">
        <v>43423</v>
      </c>
      <c r="AG156" s="339" t="s">
        <v>224</v>
      </c>
      <c r="AH156" s="339" t="s">
        <v>4682</v>
      </c>
      <c r="AI156" s="21" t="s">
        <v>11788</v>
      </c>
      <c r="AJ156" s="233">
        <v>43432</v>
      </c>
      <c r="AK156" s="339" t="s">
        <v>4705</v>
      </c>
      <c r="AL156" s="339" t="s">
        <v>4682</v>
      </c>
      <c r="AM156" s="1464" t="s">
        <v>12282</v>
      </c>
      <c r="AN156" s="233">
        <v>43647</v>
      </c>
      <c r="AO156" s="339" t="s">
        <v>226</v>
      </c>
      <c r="AP156" s="339" t="s">
        <v>4684</v>
      </c>
      <c r="AQ156" s="21" t="s">
        <v>13035</v>
      </c>
      <c r="AR156" s="233">
        <v>43900</v>
      </c>
      <c r="AS156" s="339" t="s">
        <v>224</v>
      </c>
      <c r="AT156" s="339" t="s">
        <v>4684</v>
      </c>
      <c r="AU156" s="233" t="s">
        <v>13054</v>
      </c>
      <c r="AV156" s="233">
        <v>43909</v>
      </c>
      <c r="AW156" s="339" t="s">
        <v>6848</v>
      </c>
      <c r="AX156" s="233" t="s">
        <v>4684</v>
      </c>
      <c r="AY156" s="2098" t="s">
        <v>14235</v>
      </c>
      <c r="AZ156" s="2071">
        <v>45637</v>
      </c>
      <c r="BA156" s="2098" t="s">
        <v>14219</v>
      </c>
      <c r="BB156" s="2098" t="s">
        <v>4684</v>
      </c>
      <c r="BC156" s="2112" t="s">
        <v>14261</v>
      </c>
      <c r="BD156" s="2102">
        <v>45799</v>
      </c>
      <c r="BE156" s="2112" t="s">
        <v>14283</v>
      </c>
      <c r="BF156" s="2112" t="s">
        <v>4684</v>
      </c>
    </row>
    <row r="157" spans="2:58" ht="110.4" customHeight="1" x14ac:dyDescent="0.35">
      <c r="B157" s="21" t="str">
        <f>'INF GERAIS'!B157&amp;IFERROR(IF(INDEX(APOIO!$A$5:$A$50,MATCH('INF GERAIS'!N157,APOIO!$B$5:$B$50,0))="NÃO",APOIO!$A$2&amp;"NÃO VÁLIDO",""),"")</f>
        <v>2014.0145</v>
      </c>
      <c r="C157" s="21" t="str">
        <f>'INF GERAIS'!C157</f>
        <v>AGRESTE SETENTRIONAL</v>
      </c>
      <c r="D157" s="21" t="str">
        <f>'INF GERAIS'!D157</f>
        <v>FREI MIGUELINHO</v>
      </c>
      <c r="E157" s="21" t="str">
        <f>'INF GERAIS'!E157</f>
        <v>URBANIZAÇÃO DO CORREDOR VIÁRIO DO CENTRO DA CIDADE</v>
      </c>
      <c r="F157" s="21" t="str">
        <f>'INF GERAIS'!G157</f>
        <v>NORMAL</v>
      </c>
      <c r="G157" s="89" t="s">
        <v>4703</v>
      </c>
      <c r="H157" s="10">
        <v>42415</v>
      </c>
      <c r="I157" s="89" t="s">
        <v>230</v>
      </c>
      <c r="J157" s="21" t="s">
        <v>4682</v>
      </c>
      <c r="K157" s="120" t="s">
        <v>8526</v>
      </c>
      <c r="L157" s="233">
        <v>42653</v>
      </c>
      <c r="M157" s="21" t="s">
        <v>222</v>
      </c>
      <c r="N157" s="120" t="s">
        <v>4682</v>
      </c>
      <c r="O157" s="576" t="s">
        <v>8532</v>
      </c>
      <c r="P157" s="233">
        <v>42654</v>
      </c>
      <c r="Q157" s="21" t="s">
        <v>224</v>
      </c>
      <c r="R157" s="21" t="s">
        <v>4682</v>
      </c>
      <c r="S157" s="233" t="s">
        <v>12471</v>
      </c>
      <c r="T157" s="233">
        <v>42690</v>
      </c>
      <c r="U157" s="21" t="s">
        <v>4705</v>
      </c>
      <c r="V157" s="21" t="s">
        <v>4682</v>
      </c>
      <c r="W157" s="21" t="s">
        <v>8809</v>
      </c>
      <c r="X157" s="233">
        <v>42732</v>
      </c>
      <c r="Y157" s="21" t="s">
        <v>230</v>
      </c>
      <c r="Z157" s="21" t="s">
        <v>4682</v>
      </c>
      <c r="AA157" s="1527" t="s">
        <v>12478</v>
      </c>
      <c r="AB157" s="233">
        <v>43699</v>
      </c>
      <c r="AC157" s="339" t="s">
        <v>224</v>
      </c>
      <c r="AD157" s="339" t="s">
        <v>4682</v>
      </c>
      <c r="AE157" s="1550" t="s">
        <v>12546</v>
      </c>
      <c r="AF157" s="233">
        <v>43724</v>
      </c>
      <c r="AG157" s="339" t="s">
        <v>224</v>
      </c>
      <c r="AH157" s="339" t="s">
        <v>4682</v>
      </c>
      <c r="AI157" s="21" t="s">
        <v>12576</v>
      </c>
      <c r="AJ157" s="233">
        <v>43740</v>
      </c>
      <c r="AK157" s="339" t="s">
        <v>4705</v>
      </c>
      <c r="AL157" s="339" t="s">
        <v>4682</v>
      </c>
      <c r="AM157" s="21" t="s">
        <v>12806</v>
      </c>
      <c r="AN157" s="233">
        <v>43749</v>
      </c>
      <c r="AO157" s="339" t="s">
        <v>230</v>
      </c>
      <c r="AP157" s="339" t="s">
        <v>4682</v>
      </c>
      <c r="AQ157" s="1646" t="s">
        <v>12854</v>
      </c>
      <c r="AR157" s="233">
        <v>43796</v>
      </c>
      <c r="AS157" s="339" t="s">
        <v>226</v>
      </c>
      <c r="AT157" s="339" t="s">
        <v>4684</v>
      </c>
      <c r="AU157" s="1737" t="s">
        <v>13185</v>
      </c>
      <c r="AV157" s="233">
        <v>43998</v>
      </c>
      <c r="AW157" s="339" t="s">
        <v>6848</v>
      </c>
      <c r="AX157" s="339" t="s">
        <v>4684</v>
      </c>
      <c r="AY157" s="1738" t="s">
        <v>13188</v>
      </c>
      <c r="AZ157" s="233">
        <v>43999</v>
      </c>
      <c r="BA157" s="2063" t="s">
        <v>6848</v>
      </c>
      <c r="BB157" s="2063" t="s">
        <v>4684</v>
      </c>
      <c r="BC157" s="2112" t="s">
        <v>14261</v>
      </c>
      <c r="BD157" s="2102">
        <v>45799</v>
      </c>
      <c r="BE157" s="2112" t="s">
        <v>14283</v>
      </c>
      <c r="BF157" s="2112" t="s">
        <v>4684</v>
      </c>
    </row>
    <row r="158" spans="2:58" ht="58" x14ac:dyDescent="0.35">
      <c r="B158" s="21" t="str">
        <f>'INF GERAIS'!B158&amp;IFERROR(IF(INDEX(APOIO!$A$5:$A$50,MATCH('INF GERAIS'!N158,APOIO!$B$5:$B$50,0))="NÃO",APOIO!$A$2&amp;"NÃO VÁLIDO",""),"")</f>
        <v>2014.0146
NÃO VÁLIDO</v>
      </c>
      <c r="C158" s="21" t="str">
        <f>'INF GERAIS'!C158</f>
        <v>MATA SUL</v>
      </c>
      <c r="D158" s="21" t="str">
        <f>'INF GERAIS'!D158</f>
        <v>GAMELEIRA</v>
      </c>
      <c r="E158" s="21" t="str">
        <f>'INF GERAIS'!E158</f>
        <v>REFORMA DO TREVO DA ENTRADA DA CIDADE E CONSTRUÇÃO DE ABRIGO DE ONIBUS</v>
      </c>
      <c r="F158" s="21" t="str">
        <f>'INF GERAIS'!G158</f>
        <v>NORMAL</v>
      </c>
      <c r="G158" s="89" t="s">
        <v>4703</v>
      </c>
      <c r="H158" s="10">
        <v>42415</v>
      </c>
      <c r="I158" s="89" t="s">
        <v>227</v>
      </c>
      <c r="J158" s="21" t="s">
        <v>4702</v>
      </c>
      <c r="K158" s="10" t="s">
        <v>5802</v>
      </c>
      <c r="L158" s="10">
        <v>42419</v>
      </c>
      <c r="M158" s="154" t="s">
        <v>228</v>
      </c>
      <c r="N158" s="10" t="s">
        <v>4702</v>
      </c>
      <c r="AC158" s="339"/>
      <c r="AD158" s="339"/>
      <c r="AG158" s="339"/>
      <c r="AH158" s="339"/>
      <c r="AK158" s="339"/>
      <c r="AL158" s="339"/>
      <c r="AO158" s="339"/>
      <c r="AP158" s="339"/>
      <c r="AS158" s="339"/>
      <c r="AT158" s="339"/>
      <c r="AW158" s="339"/>
      <c r="AX158" s="339"/>
      <c r="BA158" s="339"/>
      <c r="BB158" s="339"/>
    </row>
    <row r="159" spans="2:58" ht="58" x14ac:dyDescent="0.35">
      <c r="B159" s="21" t="str">
        <f>'INF GERAIS'!B159&amp;IFERROR(IF(INDEX(APOIO!$A$5:$A$50,MATCH('INF GERAIS'!N159,APOIO!$B$5:$B$50,0))="NÃO",APOIO!$A$2&amp;"NÃO VÁLIDO",""),"")</f>
        <v>2014.0147
NÃO VÁLIDO</v>
      </c>
      <c r="C159" s="21" t="str">
        <f>'INF GERAIS'!C159</f>
        <v>MATA SUL</v>
      </c>
      <c r="D159" s="21" t="str">
        <f>'INF GERAIS'!D159</f>
        <v>GAMELEIRA</v>
      </c>
      <c r="E159" s="21" t="str">
        <f>'INF GERAIS'!E159</f>
        <v>CONSTRUÇÃO DE QUADRA POLIESPORTIVA COBERTA</v>
      </c>
      <c r="F159" s="21" t="str">
        <f>'INF GERAIS'!G159</f>
        <v>NORMAL</v>
      </c>
      <c r="G159" s="89" t="s">
        <v>4703</v>
      </c>
      <c r="H159" s="10">
        <v>42415</v>
      </c>
      <c r="I159" s="89" t="s">
        <v>227</v>
      </c>
      <c r="J159" s="21" t="s">
        <v>4702</v>
      </c>
      <c r="K159" s="10" t="s">
        <v>5802</v>
      </c>
      <c r="L159" s="10">
        <v>42419</v>
      </c>
      <c r="M159" s="154" t="s">
        <v>228</v>
      </c>
      <c r="N159" s="10" t="s">
        <v>4702</v>
      </c>
      <c r="AC159" s="339"/>
      <c r="AD159" s="339"/>
      <c r="AG159" s="339"/>
      <c r="AH159" s="339"/>
      <c r="AK159" s="339"/>
      <c r="AL159" s="339"/>
      <c r="AO159" s="339"/>
      <c r="AP159" s="339"/>
      <c r="AS159" s="339"/>
      <c r="AT159" s="339"/>
      <c r="AW159" s="339"/>
      <c r="AX159" s="339"/>
      <c r="BA159" s="339"/>
      <c r="BB159" s="339"/>
    </row>
    <row r="160" spans="2:58" ht="58" x14ac:dyDescent="0.35">
      <c r="B160" s="21" t="str">
        <f>'INF GERAIS'!B160&amp;IFERROR(IF(INDEX(APOIO!$A$5:$A$50,MATCH('INF GERAIS'!N160,APOIO!$B$5:$B$50,0))="NÃO",APOIO!$A$2&amp;"NÃO VÁLIDO",""),"")</f>
        <v>2014.0148
NÃO VÁLIDO</v>
      </c>
      <c r="C160" s="21" t="str">
        <f>'INF GERAIS'!C160</f>
        <v>MATA SUL</v>
      </c>
      <c r="D160" s="21" t="str">
        <f>'INF GERAIS'!D160</f>
        <v>GAMELEIRA</v>
      </c>
      <c r="E160" s="21" t="str">
        <f>'INF GERAIS'!E160</f>
        <v>CONSTRUÇÃO DE REDE DE DRENAGEM</v>
      </c>
      <c r="F160" s="21" t="str">
        <f>'INF GERAIS'!G160</f>
        <v>NORMAL</v>
      </c>
      <c r="G160" s="89" t="s">
        <v>4703</v>
      </c>
      <c r="H160" s="10">
        <v>42415</v>
      </c>
      <c r="I160" s="89" t="s">
        <v>227</v>
      </c>
      <c r="J160" s="21" t="s">
        <v>4702</v>
      </c>
      <c r="K160" s="10" t="s">
        <v>5802</v>
      </c>
      <c r="L160" s="10">
        <v>42419</v>
      </c>
      <c r="M160" s="154" t="s">
        <v>228</v>
      </c>
      <c r="N160" s="10" t="s">
        <v>4702</v>
      </c>
      <c r="AC160" s="339"/>
      <c r="AD160" s="339"/>
      <c r="AG160" s="339"/>
      <c r="AH160" s="339"/>
      <c r="AK160" s="339"/>
      <c r="AL160" s="339"/>
      <c r="AO160" s="339"/>
      <c r="AP160" s="339"/>
      <c r="AS160" s="339"/>
      <c r="AT160" s="339"/>
      <c r="AW160" s="339"/>
      <c r="AX160" s="339"/>
      <c r="BA160" s="339"/>
      <c r="BB160" s="339"/>
    </row>
    <row r="161" spans="2:62" ht="58" x14ac:dyDescent="0.35">
      <c r="B161" s="21" t="str">
        <f>'INF GERAIS'!B161&amp;IFERROR(IF(INDEX(APOIO!$A$5:$A$50,MATCH('INF GERAIS'!N161,APOIO!$B$5:$B$50,0))="NÃO",APOIO!$A$2&amp;"NÃO VÁLIDO",""),"")</f>
        <v>2014.0149
NÃO VÁLIDO</v>
      </c>
      <c r="C161" s="21" t="str">
        <f>'INF GERAIS'!C161</f>
        <v>MATA SUL</v>
      </c>
      <c r="D161" s="21" t="str">
        <f>'INF GERAIS'!D161</f>
        <v>GAMELEIRA</v>
      </c>
      <c r="E161" s="21" t="str">
        <f>'INF GERAIS'!E161</f>
        <v>REFORMA DO ESTADIO MUNICIPAL</v>
      </c>
      <c r="F161" s="21" t="str">
        <f>'INF GERAIS'!G161</f>
        <v>NORMAL</v>
      </c>
      <c r="G161" s="89" t="s">
        <v>4703</v>
      </c>
      <c r="H161" s="10">
        <v>42415</v>
      </c>
      <c r="I161" s="89" t="s">
        <v>227</v>
      </c>
      <c r="J161" s="21" t="s">
        <v>4702</v>
      </c>
      <c r="K161" s="10" t="s">
        <v>5802</v>
      </c>
      <c r="L161" s="10">
        <v>42419</v>
      </c>
      <c r="M161" s="154" t="s">
        <v>228</v>
      </c>
      <c r="N161" s="10" t="s">
        <v>4702</v>
      </c>
      <c r="AC161" s="339"/>
      <c r="AD161" s="339"/>
      <c r="AG161" s="339"/>
      <c r="AH161" s="339"/>
      <c r="AK161" s="339"/>
      <c r="AL161" s="339"/>
      <c r="AO161" s="339"/>
      <c r="AP161" s="339"/>
      <c r="AS161" s="339"/>
      <c r="AT161" s="339"/>
      <c r="AW161" s="339"/>
      <c r="AX161" s="339"/>
      <c r="BA161" s="339"/>
      <c r="BB161" s="339"/>
    </row>
    <row r="162" spans="2:62" ht="58" x14ac:dyDescent="0.35">
      <c r="B162" s="21" t="str">
        <f>'INF GERAIS'!B162&amp;IFERROR(IF(INDEX(APOIO!$A$5:$A$50,MATCH('INF GERAIS'!N162,APOIO!$B$5:$B$50,0))="NÃO",APOIO!$A$2&amp;"NÃO VÁLIDO",""),"")</f>
        <v>2014.0150</v>
      </c>
      <c r="C162" s="21" t="str">
        <f>'INF GERAIS'!C162</f>
        <v>MATA SUL</v>
      </c>
      <c r="D162" s="21" t="str">
        <f>'INF GERAIS'!D162</f>
        <v>GAMELEIRA</v>
      </c>
      <c r="E162" s="21" t="str">
        <f>'INF GERAIS'!E162</f>
        <v>PAVIMENTAÇÃO DE PARALELEPÍPEDOS GRANÍTICOS NOS BAIRRO DE SANTA TEREZINHA E BAIRRO NOVA GAMELEIRA</v>
      </c>
      <c r="F162" s="21" t="str">
        <f>'INF GERAIS'!G162</f>
        <v>NORMAL</v>
      </c>
      <c r="G162" s="89" t="s">
        <v>4703</v>
      </c>
      <c r="H162" s="10">
        <v>42415</v>
      </c>
      <c r="I162" s="89" t="s">
        <v>230</v>
      </c>
      <c r="J162" s="21" t="s">
        <v>4682</v>
      </c>
      <c r="K162" s="10" t="s">
        <v>5803</v>
      </c>
      <c r="L162" s="10">
        <v>42419</v>
      </c>
      <c r="M162" s="154" t="s">
        <v>230</v>
      </c>
      <c r="N162" s="10" t="s">
        <v>4682</v>
      </c>
      <c r="O162" s="233" t="s">
        <v>11779</v>
      </c>
      <c r="P162" s="233">
        <v>43447</v>
      </c>
      <c r="Q162" s="21" t="s">
        <v>224</v>
      </c>
      <c r="R162" s="21" t="s">
        <v>4682</v>
      </c>
      <c r="S162" s="21" t="s">
        <v>11840</v>
      </c>
      <c r="T162" s="233">
        <v>43488</v>
      </c>
      <c r="U162" s="21" t="s">
        <v>4705</v>
      </c>
      <c r="V162" s="21" t="s">
        <v>4682</v>
      </c>
      <c r="W162" s="1374" t="s">
        <v>12017</v>
      </c>
      <c r="X162" s="233">
        <v>43544</v>
      </c>
      <c r="Y162" s="21" t="s">
        <v>230</v>
      </c>
      <c r="Z162" s="21" t="s">
        <v>4682</v>
      </c>
      <c r="AA162" s="1374" t="s">
        <v>12018</v>
      </c>
      <c r="AB162" s="233">
        <v>43545</v>
      </c>
      <c r="AC162" s="339" t="s">
        <v>224</v>
      </c>
      <c r="AD162" s="339" t="s">
        <v>4682</v>
      </c>
      <c r="AE162" s="21" t="s">
        <v>12057</v>
      </c>
      <c r="AF162" s="233">
        <v>43560</v>
      </c>
      <c r="AG162" s="339" t="s">
        <v>4705</v>
      </c>
      <c r="AH162" s="339" t="s">
        <v>4682</v>
      </c>
      <c r="AI162" s="21" t="s">
        <v>12158</v>
      </c>
      <c r="AJ162" s="233">
        <v>43602</v>
      </c>
      <c r="AK162" s="339" t="s">
        <v>230</v>
      </c>
      <c r="AL162" s="339" t="s">
        <v>4682</v>
      </c>
      <c r="AM162" s="1702" t="s">
        <v>12982</v>
      </c>
      <c r="AN162" s="233">
        <v>43873</v>
      </c>
      <c r="AO162" s="339" t="s">
        <v>224</v>
      </c>
      <c r="AP162" s="339" t="s">
        <v>4682</v>
      </c>
      <c r="AQ162" s="1724" t="s">
        <v>13061</v>
      </c>
      <c r="AS162" s="339"/>
      <c r="AT162" s="339"/>
      <c r="AU162" s="1740" t="s">
        <v>13193</v>
      </c>
      <c r="AV162" s="233">
        <v>44019</v>
      </c>
      <c r="AW162" s="339" t="s">
        <v>224</v>
      </c>
      <c r="AX162" s="339" t="s">
        <v>4682</v>
      </c>
      <c r="AY162" s="1751" t="s">
        <v>13217</v>
      </c>
      <c r="AZ162" s="233">
        <v>44061</v>
      </c>
      <c r="BA162" s="339" t="s">
        <v>224</v>
      </c>
      <c r="BB162" s="339"/>
      <c r="BC162" s="1784" t="s">
        <v>13336</v>
      </c>
      <c r="BD162" s="233">
        <v>44172</v>
      </c>
      <c r="BE162" s="21" t="s">
        <v>230</v>
      </c>
      <c r="BF162" s="21" t="s">
        <v>4682</v>
      </c>
      <c r="BG162" s="1826" t="s">
        <v>13468</v>
      </c>
      <c r="BH162" s="233">
        <v>44463</v>
      </c>
      <c r="BI162" s="21" t="s">
        <v>230</v>
      </c>
      <c r="BJ162" s="21" t="s">
        <v>4682</v>
      </c>
    </row>
    <row r="163" spans="2:62" ht="130.5" x14ac:dyDescent="0.35">
      <c r="B163" s="21" t="str">
        <f>'INF GERAIS'!B163&amp;IFERROR(IF(INDEX(APOIO!$A$5:$A$50,MATCH('INF GERAIS'!N163,APOIO!$B$5:$B$50,0))="NÃO",APOIO!$A$2&amp;"NÃO VÁLIDO",""),"")</f>
        <v>2014.0151</v>
      </c>
      <c r="C163" s="21" t="str">
        <f>'INF GERAIS'!C163</f>
        <v>AGRESTE MERIDIONAL</v>
      </c>
      <c r="D163" s="21" t="str">
        <f>'INF GERAIS'!D163</f>
        <v>GARANHUNS</v>
      </c>
      <c r="E163" s="21" t="str">
        <f>'INF GERAIS'!E163</f>
        <v>CONSTRUÇÃO DO CAMPO DE FUTEBOL DO PARQUE EUCLIDES DOURADO</v>
      </c>
      <c r="F163" s="21" t="str">
        <f>'INF GERAIS'!G163</f>
        <v>NORMAL</v>
      </c>
      <c r="G163" s="89" t="s">
        <v>4703</v>
      </c>
      <c r="H163" s="10">
        <v>42415</v>
      </c>
      <c r="I163" s="89" t="s">
        <v>230</v>
      </c>
      <c r="J163" s="21" t="s">
        <v>4682</v>
      </c>
      <c r="K163" s="10" t="s">
        <v>7626</v>
      </c>
      <c r="L163" s="233">
        <v>42551</v>
      </c>
      <c r="M163" s="21" t="s">
        <v>224</v>
      </c>
      <c r="N163" s="10" t="s">
        <v>4682</v>
      </c>
      <c r="O163" s="233" t="s">
        <v>7631</v>
      </c>
      <c r="P163" s="233">
        <v>42551</v>
      </c>
      <c r="Q163" s="21" t="s">
        <v>224</v>
      </c>
      <c r="R163" s="21" t="s">
        <v>4682</v>
      </c>
      <c r="S163" s="21" t="s">
        <v>8721</v>
      </c>
      <c r="T163" s="233">
        <v>42725</v>
      </c>
      <c r="U163" s="21" t="s">
        <v>4705</v>
      </c>
      <c r="V163" s="21" t="s">
        <v>4682</v>
      </c>
      <c r="W163" s="21" t="s">
        <v>8750</v>
      </c>
      <c r="X163" s="233">
        <v>42732</v>
      </c>
      <c r="Y163" s="21" t="s">
        <v>230</v>
      </c>
      <c r="Z163" s="21" t="s">
        <v>4682</v>
      </c>
      <c r="AA163" s="233" t="s">
        <v>9623</v>
      </c>
      <c r="AB163" s="233">
        <v>42906</v>
      </c>
      <c r="AC163" s="339" t="s">
        <v>224</v>
      </c>
      <c r="AD163" s="339" t="s">
        <v>4682</v>
      </c>
      <c r="AE163" s="883" t="s">
        <v>10038</v>
      </c>
      <c r="AF163" s="233">
        <v>43004</v>
      </c>
      <c r="AG163" s="339" t="s">
        <v>4705</v>
      </c>
      <c r="AH163" s="339" t="s">
        <v>4682</v>
      </c>
      <c r="AI163" s="21" t="s">
        <v>10297</v>
      </c>
      <c r="AJ163" s="233">
        <v>43035</v>
      </c>
      <c r="AK163" s="339" t="s">
        <v>230</v>
      </c>
      <c r="AL163" s="339" t="s">
        <v>4682</v>
      </c>
      <c r="AM163" s="1833" t="s">
        <v>13481</v>
      </c>
      <c r="AN163" s="233">
        <v>44490</v>
      </c>
      <c r="AO163" s="339" t="s">
        <v>224</v>
      </c>
      <c r="AP163" s="339" t="s">
        <v>4682</v>
      </c>
      <c r="AQ163" s="1869" t="s">
        <v>13580</v>
      </c>
      <c r="AR163" s="233">
        <v>44630</v>
      </c>
      <c r="AS163" s="339" t="s">
        <v>4705</v>
      </c>
      <c r="AT163" s="339" t="s">
        <v>4684</v>
      </c>
      <c r="AU163" s="1920" t="s">
        <v>13691</v>
      </c>
      <c r="AV163" s="233">
        <v>44741</v>
      </c>
      <c r="AW163" s="339" t="s">
        <v>6848</v>
      </c>
      <c r="AX163" s="339" t="s">
        <v>4684</v>
      </c>
      <c r="AY163" s="1934" t="s">
        <v>13742</v>
      </c>
      <c r="AZ163" s="233">
        <v>44792</v>
      </c>
      <c r="BA163" s="339" t="s">
        <v>225</v>
      </c>
      <c r="BB163" s="339" t="s">
        <v>4684</v>
      </c>
    </row>
    <row r="164" spans="2:62" ht="101.5" x14ac:dyDescent="0.35">
      <c r="B164" s="21" t="str">
        <f>'INF GERAIS'!B164&amp;IFERROR(IF(INDEX(APOIO!$A$5:$A$50,MATCH('INF GERAIS'!N164,APOIO!$B$5:$B$50,0))="NÃO",APOIO!$A$2&amp;"NÃO VÁLIDO",""),"")</f>
        <v>2014.0152</v>
      </c>
      <c r="C164" s="21" t="str">
        <f>'INF GERAIS'!C164</f>
        <v>AGRESTE MERIDIONAL</v>
      </c>
      <c r="D164" s="21" t="str">
        <f>'INF GERAIS'!D164</f>
        <v>GARANHUNS</v>
      </c>
      <c r="E164" s="21" t="str">
        <f>'INF GERAIS'!E164</f>
        <v>MELHORIA DA INFRAESTRUTURA DO INDIANO E LACERDÓPOLIS</v>
      </c>
      <c r="F164" s="21" t="str">
        <f>'INF GERAIS'!G164</f>
        <v>NORMAL</v>
      </c>
      <c r="G164" s="89" t="s">
        <v>4703</v>
      </c>
      <c r="H164" s="10">
        <v>42415</v>
      </c>
      <c r="I164" s="89" t="s">
        <v>230</v>
      </c>
      <c r="J164" s="21" t="s">
        <v>4682</v>
      </c>
      <c r="K164" s="603" t="s">
        <v>8637</v>
      </c>
      <c r="L164" s="233">
        <v>42684</v>
      </c>
      <c r="M164" s="21" t="s">
        <v>4705</v>
      </c>
      <c r="N164" s="10" t="s">
        <v>4682</v>
      </c>
      <c r="O164" s="610" t="s">
        <v>8656</v>
      </c>
      <c r="P164" s="233">
        <v>42692</v>
      </c>
      <c r="Q164" s="21" t="s">
        <v>230</v>
      </c>
      <c r="R164" s="21" t="s">
        <v>4682</v>
      </c>
      <c r="S164" s="1795" t="s">
        <v>13380</v>
      </c>
      <c r="T164" s="233">
        <v>44277</v>
      </c>
      <c r="U164" s="21" t="s">
        <v>226</v>
      </c>
      <c r="V164" s="21" t="s">
        <v>4684</v>
      </c>
      <c r="W164" s="1838" t="s">
        <v>13495</v>
      </c>
      <c r="X164" s="233">
        <v>44553</v>
      </c>
      <c r="Y164" s="21" t="s">
        <v>10037</v>
      </c>
      <c r="Z164" s="21" t="s">
        <v>4684</v>
      </c>
      <c r="AA164" s="21" t="s">
        <v>14241</v>
      </c>
      <c r="AB164" s="2099">
        <v>45685</v>
      </c>
      <c r="AC164" s="2101" t="s">
        <v>10037</v>
      </c>
      <c r="AD164" s="2101" t="s">
        <v>4684</v>
      </c>
      <c r="AG164" s="339"/>
      <c r="AH164" s="339"/>
      <c r="AK164" s="339"/>
      <c r="AL164" s="339"/>
      <c r="AO164" s="339"/>
      <c r="AP164" s="339"/>
      <c r="AS164" s="339"/>
      <c r="AT164" s="339"/>
      <c r="AW164" s="339"/>
      <c r="AX164" s="339"/>
      <c r="BA164" s="339"/>
      <c r="BB164" s="339"/>
    </row>
    <row r="165" spans="2:62" ht="130.5" x14ac:dyDescent="0.35">
      <c r="B165" s="21" t="str">
        <f>'INF GERAIS'!B165&amp;IFERROR(IF(INDEX(APOIO!$A$5:$A$50,MATCH('INF GERAIS'!N165,APOIO!$B$5:$B$50,0))="NÃO",APOIO!$A$2&amp;"NÃO VÁLIDO",""),"")</f>
        <v>2014.0153</v>
      </c>
      <c r="C165" s="21" t="str">
        <f>'INF GERAIS'!C165</f>
        <v>AGRESTE MERIDIONAL</v>
      </c>
      <c r="D165" s="21" t="str">
        <f>'INF GERAIS'!D165</f>
        <v>GARANHUNS</v>
      </c>
      <c r="E165" s="21" t="str">
        <f>'INF GERAIS'!E165</f>
        <v>MELHORIA DA INFRAESTRUTURA NO BAIRRO FRANCISCO FIGUEIRA</v>
      </c>
      <c r="F165" s="21" t="str">
        <f>'INF GERAIS'!G165</f>
        <v>NORMAL</v>
      </c>
      <c r="G165" s="89" t="s">
        <v>4703</v>
      </c>
      <c r="H165" s="10">
        <v>42415</v>
      </c>
      <c r="I165" s="89" t="s">
        <v>230</v>
      </c>
      <c r="J165" s="21" t="s">
        <v>4682</v>
      </c>
      <c r="K165" s="10" t="s">
        <v>7497</v>
      </c>
      <c r="L165" s="233">
        <v>42528</v>
      </c>
      <c r="M165" s="21" t="s">
        <v>224</v>
      </c>
      <c r="N165" s="10" t="s">
        <v>4682</v>
      </c>
      <c r="O165" s="233" t="s">
        <v>7534</v>
      </c>
      <c r="P165" s="233">
        <v>42536</v>
      </c>
      <c r="Q165" s="21" t="s">
        <v>224</v>
      </c>
      <c r="R165" s="21" t="s">
        <v>4682</v>
      </c>
      <c r="S165" s="21" t="s">
        <v>8706</v>
      </c>
      <c r="T165" s="233">
        <v>42718</v>
      </c>
      <c r="U165" s="21" t="s">
        <v>4705</v>
      </c>
      <c r="V165" s="21" t="s">
        <v>4682</v>
      </c>
      <c r="W165" s="21" t="s">
        <v>8750</v>
      </c>
      <c r="X165" s="233">
        <v>42732</v>
      </c>
      <c r="Y165" s="21" t="s">
        <v>226</v>
      </c>
      <c r="Z165" s="21" t="s">
        <v>4684</v>
      </c>
      <c r="AA165" s="21" t="s">
        <v>11611</v>
      </c>
      <c r="AB165" s="233">
        <v>43348</v>
      </c>
      <c r="AC165" s="339" t="s">
        <v>6848</v>
      </c>
      <c r="AD165" s="339" t="s">
        <v>4684</v>
      </c>
      <c r="AG165" s="339"/>
      <c r="AH165" s="339"/>
      <c r="AK165" s="339"/>
      <c r="AL165" s="339"/>
      <c r="AO165" s="339"/>
      <c r="AP165" s="339"/>
      <c r="AS165" s="339"/>
      <c r="AT165" s="339"/>
      <c r="AW165" s="339"/>
      <c r="AX165" s="339"/>
      <c r="BA165" s="339"/>
      <c r="BB165" s="339"/>
    </row>
    <row r="166" spans="2:62" ht="173.25" customHeight="1" x14ac:dyDescent="0.35">
      <c r="B166" s="21" t="str">
        <f>'INF GERAIS'!B166&amp;IFERROR(IF(INDEX(APOIO!$A$5:$A$50,MATCH('INF GERAIS'!N166,APOIO!$B$5:$B$50,0))="NÃO",APOIO!$A$2&amp;"NÃO VÁLIDO",""),"")</f>
        <v>2014.0154</v>
      </c>
      <c r="C166" s="21" t="str">
        <f>'INF GERAIS'!C166</f>
        <v>AGRESTE MERIDIONAL</v>
      </c>
      <c r="D166" s="21" t="str">
        <f>'INF GERAIS'!D166</f>
        <v>GARANHUNS</v>
      </c>
      <c r="E166" s="21" t="str">
        <f>'INF GERAIS'!E166</f>
        <v>MELHORIA DA INFRAESTRUTURA NO DISTRITO DE MIRACICA</v>
      </c>
      <c r="F166" s="21" t="str">
        <f>'INF GERAIS'!G166</f>
        <v>NORMAL</v>
      </c>
      <c r="G166" s="89" t="s">
        <v>4703</v>
      </c>
      <c r="H166" s="10">
        <v>42415</v>
      </c>
      <c r="I166" s="89" t="s">
        <v>230</v>
      </c>
      <c r="J166" s="21" t="s">
        <v>4682</v>
      </c>
      <c r="K166" s="10" t="s">
        <v>7182</v>
      </c>
      <c r="L166" s="233">
        <v>42502</v>
      </c>
      <c r="M166" s="21" t="s">
        <v>224</v>
      </c>
      <c r="N166" s="10" t="s">
        <v>4682</v>
      </c>
      <c r="O166" s="233" t="s">
        <v>7695</v>
      </c>
      <c r="P166" s="233">
        <v>42506</v>
      </c>
      <c r="Q166" s="21" t="s">
        <v>224</v>
      </c>
      <c r="R166" s="233" t="s">
        <v>4682</v>
      </c>
      <c r="S166" s="600" t="s">
        <v>8633</v>
      </c>
      <c r="T166" s="233">
        <v>42622</v>
      </c>
      <c r="U166" s="21" t="s">
        <v>4705</v>
      </c>
      <c r="V166" s="21" t="s">
        <v>4682</v>
      </c>
      <c r="W166" s="21" t="s">
        <v>8656</v>
      </c>
      <c r="X166" s="233">
        <v>42692</v>
      </c>
      <c r="Y166" s="21" t="s">
        <v>230</v>
      </c>
      <c r="Z166" s="21" t="s">
        <v>4682</v>
      </c>
      <c r="AA166" s="971" t="s">
        <v>10369</v>
      </c>
      <c r="AB166" s="233">
        <v>43123</v>
      </c>
      <c r="AC166" s="339" t="s">
        <v>224</v>
      </c>
      <c r="AD166" s="339" t="s">
        <v>4682</v>
      </c>
      <c r="AE166" s="21" t="s">
        <v>10460</v>
      </c>
      <c r="AF166" s="233">
        <v>43132</v>
      </c>
      <c r="AG166" s="339" t="s">
        <v>4705</v>
      </c>
      <c r="AH166" s="339" t="s">
        <v>4684</v>
      </c>
      <c r="AI166" s="21" t="s">
        <v>11117</v>
      </c>
      <c r="AJ166" s="233">
        <v>43154</v>
      </c>
      <c r="AK166" s="339" t="s">
        <v>226</v>
      </c>
      <c r="AL166" s="339" t="s">
        <v>4684</v>
      </c>
      <c r="AM166" s="21" t="s">
        <v>11612</v>
      </c>
      <c r="AN166" s="233">
        <v>43348</v>
      </c>
      <c r="AO166" s="339" t="s">
        <v>6848</v>
      </c>
      <c r="AP166" s="339" t="s">
        <v>4684</v>
      </c>
      <c r="AS166" s="339"/>
      <c r="AT166" s="339"/>
      <c r="AW166" s="339"/>
      <c r="AX166" s="339"/>
      <c r="BA166" s="339"/>
      <c r="BB166" s="339"/>
    </row>
    <row r="167" spans="2:62" ht="87" x14ac:dyDescent="0.35">
      <c r="B167" s="21" t="str">
        <f>'INF GERAIS'!B167&amp;IFERROR(IF(INDEX(APOIO!$A$5:$A$50,MATCH('INF GERAIS'!N167,APOIO!$B$5:$B$50,0))="NÃO",APOIO!$A$2&amp;"NÃO VÁLIDO",""),"")</f>
        <v>2014.0155</v>
      </c>
      <c r="C167" s="21" t="str">
        <f>'INF GERAIS'!C167</f>
        <v>MATA NORTE</v>
      </c>
      <c r="D167" s="21" t="str">
        <f>'INF GERAIS'!D167</f>
        <v>GLÓRIA DO GOITÁ</v>
      </c>
      <c r="E167" s="21" t="str">
        <f>'INF GERAIS'!E167</f>
        <v>PAVIMENTAÇÃO DE DIVERSAS RUAS</v>
      </c>
      <c r="F167" s="21" t="str">
        <f>'INF GERAIS'!G167</f>
        <v>NORMAL</v>
      </c>
      <c r="G167" s="89" t="s">
        <v>4703</v>
      </c>
      <c r="H167" s="10">
        <v>42415</v>
      </c>
      <c r="I167" s="89" t="s">
        <v>224</v>
      </c>
      <c r="J167" s="21" t="s">
        <v>4682</v>
      </c>
      <c r="K167" s="233" t="s">
        <v>7221</v>
      </c>
      <c r="L167" s="233">
        <v>42509</v>
      </c>
      <c r="M167" s="21" t="s">
        <v>224</v>
      </c>
      <c r="N167" s="10" t="s">
        <v>4682</v>
      </c>
      <c r="O167" s="233" t="s">
        <v>9638</v>
      </c>
      <c r="P167" s="233">
        <v>42921</v>
      </c>
      <c r="Q167" s="21" t="s">
        <v>224</v>
      </c>
      <c r="R167" s="21" t="s">
        <v>4682</v>
      </c>
      <c r="S167" s="962" t="s">
        <v>10329</v>
      </c>
      <c r="T167" s="233">
        <v>43112</v>
      </c>
      <c r="U167" s="21" t="s">
        <v>224</v>
      </c>
      <c r="V167" s="21" t="s">
        <v>4682</v>
      </c>
      <c r="W167" s="986" t="s">
        <v>10420</v>
      </c>
      <c r="X167" s="233">
        <v>43132</v>
      </c>
      <c r="Y167" s="21" t="s">
        <v>230</v>
      </c>
      <c r="Z167" s="21" t="s">
        <v>4682</v>
      </c>
      <c r="AA167" s="21" t="s">
        <v>12341</v>
      </c>
      <c r="AB167" s="233">
        <v>43658</v>
      </c>
      <c r="AC167" s="339" t="s">
        <v>224</v>
      </c>
      <c r="AD167" s="339" t="s">
        <v>4682</v>
      </c>
      <c r="AE167" s="21" t="s">
        <v>12414</v>
      </c>
      <c r="AF167" s="233">
        <v>43682</v>
      </c>
      <c r="AG167" s="339" t="s">
        <v>14283</v>
      </c>
      <c r="AH167" s="339" t="s">
        <v>4684</v>
      </c>
      <c r="AK167" s="339"/>
      <c r="AL167" s="339"/>
      <c r="AO167" s="339"/>
      <c r="AP167" s="339"/>
      <c r="AS167" s="339"/>
      <c r="AT167" s="339"/>
      <c r="AW167" s="339"/>
      <c r="AX167" s="339"/>
      <c r="BA167" s="339"/>
      <c r="BB167" s="339"/>
    </row>
    <row r="168" spans="2:62" ht="130.5" x14ac:dyDescent="0.35">
      <c r="B168" s="21" t="str">
        <f>'INF GERAIS'!B168&amp;IFERROR(IF(INDEX(APOIO!$A$5:$A$50,MATCH('INF GERAIS'!N168,APOIO!$B$5:$B$50,0))="NÃO",APOIO!$A$2&amp;"NÃO VÁLIDO",""),"")</f>
        <v>2014.0156</v>
      </c>
      <c r="C168" s="21" t="str">
        <f>'INF GERAIS'!C168</f>
        <v>METROPOLITANA</v>
      </c>
      <c r="D168" s="21" t="str">
        <f>'INF GERAIS'!D168</f>
        <v>GOIANA</v>
      </c>
      <c r="E168" s="21" t="str">
        <f>'INF GERAIS'!E168</f>
        <v>PAVIMENTAÇÃO EM PARALELEPÍPEDOS EM DIVERSAS RUAS</v>
      </c>
      <c r="F168" s="21" t="str">
        <f>'INF GERAIS'!G168</f>
        <v>NORMAL</v>
      </c>
      <c r="G168" s="89" t="s">
        <v>4703</v>
      </c>
      <c r="H168" s="10">
        <v>42415</v>
      </c>
      <c r="I168" s="89" t="s">
        <v>230</v>
      </c>
      <c r="J168" s="21" t="s">
        <v>4682</v>
      </c>
      <c r="K168" s="233" t="s">
        <v>11649</v>
      </c>
      <c r="L168" s="233">
        <v>43368</v>
      </c>
      <c r="M168" s="21" t="s">
        <v>224</v>
      </c>
      <c r="N168" s="10" t="s">
        <v>4682</v>
      </c>
      <c r="O168" s="233" t="s">
        <v>11791</v>
      </c>
      <c r="P168" s="233">
        <v>43451</v>
      </c>
      <c r="Q168" s="21" t="s">
        <v>224</v>
      </c>
      <c r="R168" s="21" t="s">
        <v>4682</v>
      </c>
      <c r="S168" s="21" t="s">
        <v>12031</v>
      </c>
      <c r="T168" s="233">
        <v>43550</v>
      </c>
      <c r="U168" s="21" t="s">
        <v>224</v>
      </c>
      <c r="V168" s="21" t="s">
        <v>4682</v>
      </c>
      <c r="W168" s="1412" t="s">
        <v>12126</v>
      </c>
      <c r="X168" s="233">
        <v>43585</v>
      </c>
      <c r="Y168" s="21" t="s">
        <v>4705</v>
      </c>
      <c r="Z168" s="21" t="s">
        <v>4682</v>
      </c>
      <c r="AA168" s="21" t="s">
        <v>12146</v>
      </c>
      <c r="AB168" s="233">
        <v>43600</v>
      </c>
      <c r="AC168" s="339" t="s">
        <v>14283</v>
      </c>
      <c r="AD168" s="339" t="s">
        <v>4682</v>
      </c>
      <c r="AG168" s="339"/>
      <c r="AH168" s="339"/>
      <c r="AK168" s="339"/>
      <c r="AL168" s="339"/>
      <c r="AO168" s="339"/>
      <c r="AP168" s="339"/>
      <c r="AS168" s="339"/>
      <c r="AT168" s="339"/>
      <c r="AW168" s="339"/>
      <c r="AX168" s="339"/>
      <c r="BA168" s="339"/>
      <c r="BB168" s="339"/>
    </row>
    <row r="169" spans="2:62" ht="116" x14ac:dyDescent="0.35">
      <c r="B169" s="21" t="str">
        <f>'INF GERAIS'!B169&amp;IFERROR(IF(INDEX(APOIO!$A$5:$A$50,MATCH('INF GERAIS'!N169,APOIO!$B$5:$B$50,0))="NÃO",APOIO!$A$2&amp;"NÃO VÁLIDO",""),"")</f>
        <v>2014.0157</v>
      </c>
      <c r="C169" s="21" t="str">
        <f>'INF GERAIS'!C169</f>
        <v>METROPOLITANA</v>
      </c>
      <c r="D169" s="21" t="str">
        <f>'INF GERAIS'!D169</f>
        <v>GOIANA</v>
      </c>
      <c r="E169" s="21" t="str">
        <f>'INF GERAIS'!E169</f>
        <v>CONSTRUÇÃO DA PRAÇA JÚLIO RABELO</v>
      </c>
      <c r="F169" s="21" t="str">
        <f>'INF GERAIS'!G169</f>
        <v>NORMAL</v>
      </c>
      <c r="G169" s="89" t="s">
        <v>4703</v>
      </c>
      <c r="H169" s="10">
        <v>42415</v>
      </c>
      <c r="I169" s="89" t="s">
        <v>230</v>
      </c>
      <c r="J169" s="21" t="s">
        <v>4682</v>
      </c>
      <c r="K169" s="233" t="s">
        <v>7921</v>
      </c>
      <c r="L169" s="233">
        <v>42562</v>
      </c>
      <c r="M169" s="21" t="s">
        <v>224</v>
      </c>
      <c r="N169" s="10" t="s">
        <v>4682</v>
      </c>
      <c r="O169" s="233" t="s">
        <v>8069</v>
      </c>
      <c r="P169" s="233">
        <v>42576</v>
      </c>
      <c r="Q169" s="21" t="s">
        <v>224</v>
      </c>
      <c r="R169" s="21" t="s">
        <v>4682</v>
      </c>
      <c r="S169" s="503" t="s">
        <v>8136</v>
      </c>
      <c r="T169" s="233">
        <v>42597</v>
      </c>
      <c r="U169" s="21" t="s">
        <v>230</v>
      </c>
      <c r="V169" s="21" t="s">
        <v>4682</v>
      </c>
      <c r="W169" s="21" t="s">
        <v>11997</v>
      </c>
      <c r="X169" s="233">
        <v>43535</v>
      </c>
      <c r="Y169" s="21" t="s">
        <v>224</v>
      </c>
      <c r="Z169" s="21" t="s">
        <v>4682</v>
      </c>
      <c r="AA169" s="21" t="s">
        <v>12034</v>
      </c>
      <c r="AB169" s="233">
        <v>43552</v>
      </c>
      <c r="AC169" s="339" t="s">
        <v>4705</v>
      </c>
      <c r="AD169" s="339" t="s">
        <v>4682</v>
      </c>
      <c r="AE169" s="21" t="s">
        <v>12146</v>
      </c>
      <c r="AF169" s="233">
        <v>43600</v>
      </c>
      <c r="AG169" s="339" t="s">
        <v>230</v>
      </c>
      <c r="AH169" s="339" t="s">
        <v>4684</v>
      </c>
      <c r="AI169" s="1730" t="s">
        <v>10956</v>
      </c>
      <c r="AJ169" s="233">
        <v>43913</v>
      </c>
      <c r="AK169" s="339" t="s">
        <v>14283</v>
      </c>
      <c r="AL169" s="1730" t="s">
        <v>4684</v>
      </c>
      <c r="AO169" s="339"/>
      <c r="AP169" s="339"/>
      <c r="AS169" s="339"/>
      <c r="AT169" s="339"/>
      <c r="AW169" s="339"/>
      <c r="AX169" s="339"/>
      <c r="BA169" s="339"/>
      <c r="BB169" s="339"/>
    </row>
    <row r="170" spans="2:62" ht="87" x14ac:dyDescent="0.35">
      <c r="B170" s="21" t="str">
        <f>'INF GERAIS'!B170&amp;IFERROR(IF(INDEX(APOIO!$A$5:$A$50,MATCH('INF GERAIS'!N170,APOIO!$B$5:$B$50,0))="NÃO",APOIO!$A$2&amp;"NÃO VÁLIDO",""),"")</f>
        <v>2014.0158</v>
      </c>
      <c r="C170" s="21" t="str">
        <f>'INF GERAIS'!C170</f>
        <v>SERTÃO DO ARARIPE</v>
      </c>
      <c r="D170" s="21" t="str">
        <f>'INF GERAIS'!D170</f>
        <v>GRANITO</v>
      </c>
      <c r="E170" s="21" t="str">
        <f>'INF GERAIS'!E170</f>
        <v>REFORMA DA PRAÇA ADELSON COELHO</v>
      </c>
      <c r="F170" s="21" t="str">
        <f>'INF GERAIS'!G170</f>
        <v>NORMAL</v>
      </c>
      <c r="G170" s="89" t="s">
        <v>4703</v>
      </c>
      <c r="H170" s="10">
        <v>42415</v>
      </c>
      <c r="I170" s="89" t="s">
        <v>230</v>
      </c>
      <c r="J170" s="21" t="s">
        <v>4682</v>
      </c>
      <c r="K170" s="233" t="s">
        <v>10158</v>
      </c>
      <c r="L170" s="233">
        <v>43067</v>
      </c>
      <c r="M170" s="21" t="s">
        <v>224</v>
      </c>
      <c r="N170" s="10" t="s">
        <v>4682</v>
      </c>
      <c r="O170" s="233" t="s">
        <v>10203</v>
      </c>
      <c r="P170" s="233">
        <v>43073</v>
      </c>
      <c r="Q170" s="21" t="s">
        <v>4705</v>
      </c>
      <c r="R170" s="21" t="s">
        <v>4682</v>
      </c>
      <c r="S170" s="21" t="s">
        <v>10304</v>
      </c>
      <c r="T170" s="233">
        <v>43084</v>
      </c>
      <c r="U170" s="21" t="s">
        <v>230</v>
      </c>
      <c r="V170" s="21" t="s">
        <v>4682</v>
      </c>
      <c r="W170" s="21" t="s">
        <v>10939</v>
      </c>
      <c r="X170" s="233">
        <v>43193</v>
      </c>
      <c r="Y170" s="21" t="s">
        <v>226</v>
      </c>
      <c r="Z170" s="21" t="s">
        <v>4684</v>
      </c>
      <c r="AA170" s="233" t="s">
        <v>11238</v>
      </c>
      <c r="AB170" s="233">
        <v>43278</v>
      </c>
      <c r="AC170" s="339" t="s">
        <v>6848</v>
      </c>
      <c r="AD170" s="339" t="s">
        <v>4684</v>
      </c>
      <c r="AE170" s="2110" t="s">
        <v>14259</v>
      </c>
      <c r="AF170" s="2102">
        <v>45771</v>
      </c>
      <c r="AG170" s="2110" t="s">
        <v>14283</v>
      </c>
      <c r="AH170" s="2110" t="s">
        <v>4684</v>
      </c>
      <c r="AK170" s="339"/>
      <c r="AL170" s="339"/>
      <c r="AO170" s="339"/>
      <c r="AP170" s="339"/>
      <c r="AS170" s="339"/>
      <c r="AT170" s="339"/>
      <c r="AW170" s="339"/>
      <c r="AX170" s="339"/>
      <c r="BA170" s="339"/>
      <c r="BB170" s="339"/>
    </row>
    <row r="171" spans="2:62" ht="87" x14ac:dyDescent="0.35">
      <c r="B171" s="21" t="str">
        <f>'INF GERAIS'!B171&amp;IFERROR(IF(INDEX(APOIO!$A$5:$A$50,MATCH('INF GERAIS'!N171,APOIO!$B$5:$B$50,0))="NÃO",APOIO!$A$2&amp;"NÃO VÁLIDO",""),"")</f>
        <v>2014.0159</v>
      </c>
      <c r="C171" s="21" t="str">
        <f>'INF GERAIS'!C171</f>
        <v>SERTÃO DO ARARIPE</v>
      </c>
      <c r="D171" s="21" t="str">
        <f>'INF GERAIS'!D171</f>
        <v>GRANITO</v>
      </c>
      <c r="E171" s="21" t="str">
        <f>'INF GERAIS'!E171</f>
        <v>DRENAGEM SUPERFICIAL DE ÁGUAS PLUVIAIS E PAVIMENTAÇÃO DE VIAS</v>
      </c>
      <c r="F171" s="21" t="str">
        <f>'INF GERAIS'!G171</f>
        <v>NORMAL</v>
      </c>
      <c r="G171" s="89" t="s">
        <v>4703</v>
      </c>
      <c r="H171" s="10">
        <v>42415</v>
      </c>
      <c r="I171" s="89" t="s">
        <v>230</v>
      </c>
      <c r="J171" s="21" t="s">
        <v>4682</v>
      </c>
      <c r="K171" s="233" t="s">
        <v>10610</v>
      </c>
      <c r="L171" s="233">
        <v>43182</v>
      </c>
      <c r="M171" s="21" t="s">
        <v>224</v>
      </c>
      <c r="N171" s="10" t="s">
        <v>4682</v>
      </c>
      <c r="O171" s="233" t="s">
        <v>10620</v>
      </c>
      <c r="P171" s="233">
        <v>43194</v>
      </c>
      <c r="Q171" s="21" t="s">
        <v>4705</v>
      </c>
      <c r="R171" s="21" t="s">
        <v>4682</v>
      </c>
      <c r="S171" s="21" t="s">
        <v>10944</v>
      </c>
      <c r="T171" s="233">
        <v>43203</v>
      </c>
      <c r="U171" s="21" t="s">
        <v>230</v>
      </c>
      <c r="V171" s="21" t="s">
        <v>4682</v>
      </c>
      <c r="W171" s="21" t="s">
        <v>10939</v>
      </c>
      <c r="X171" s="233">
        <v>43235</v>
      </c>
      <c r="Y171" s="21" t="s">
        <v>226</v>
      </c>
      <c r="Z171" s="21" t="s">
        <v>4684</v>
      </c>
      <c r="AA171" s="233" t="s">
        <v>14217</v>
      </c>
      <c r="AB171" s="233">
        <v>43278</v>
      </c>
      <c r="AC171" s="1151" t="s">
        <v>6848</v>
      </c>
      <c r="AD171" s="1151" t="s">
        <v>4684</v>
      </c>
      <c r="AE171" s="2110" t="s">
        <v>14259</v>
      </c>
      <c r="AF171" s="2102">
        <v>45771</v>
      </c>
      <c r="AG171" s="2110" t="s">
        <v>14283</v>
      </c>
      <c r="AH171" s="2110" t="s">
        <v>4684</v>
      </c>
      <c r="AK171" s="339"/>
      <c r="AL171" s="339"/>
      <c r="AO171" s="339"/>
      <c r="AP171" s="339"/>
      <c r="AS171" s="339"/>
      <c r="AT171" s="339"/>
      <c r="AW171" s="339"/>
      <c r="AX171" s="339"/>
      <c r="BA171" s="339"/>
      <c r="BB171" s="339"/>
    </row>
    <row r="172" spans="2:62" ht="87" x14ac:dyDescent="0.35">
      <c r="B172" s="21" t="str">
        <f>'INF GERAIS'!B172&amp;IFERROR(IF(INDEX(APOIO!$A$5:$A$50,MATCH('INF GERAIS'!N172,APOIO!$B$5:$B$50,0))="NÃO",APOIO!$A$2&amp;"NÃO VÁLIDO",""),"")</f>
        <v>2014.0160</v>
      </c>
      <c r="C172" s="21" t="str">
        <f>'INF GERAIS'!C172</f>
        <v>SERTÃO DO ARARIPE</v>
      </c>
      <c r="D172" s="21" t="str">
        <f>'INF GERAIS'!D172</f>
        <v>GRANITO</v>
      </c>
      <c r="E172" s="21" t="str">
        <f>'INF GERAIS'!E172</f>
        <v>PERFURAÇÃO DE POÇOS ARTESIANOS</v>
      </c>
      <c r="F172" s="21" t="str">
        <f>'INF GERAIS'!G172</f>
        <v>NORMAL</v>
      </c>
      <c r="G172" s="89" t="s">
        <v>4703</v>
      </c>
      <c r="H172" s="10">
        <v>42415</v>
      </c>
      <c r="I172" s="89" t="s">
        <v>230</v>
      </c>
      <c r="J172" s="21" t="s">
        <v>4684</v>
      </c>
      <c r="K172" s="10" t="s">
        <v>10305</v>
      </c>
      <c r="L172" s="233">
        <v>42640</v>
      </c>
      <c r="M172" s="21" t="s">
        <v>226</v>
      </c>
      <c r="N172" s="10" t="s">
        <v>4684</v>
      </c>
      <c r="O172" s="233" t="s">
        <v>11239</v>
      </c>
      <c r="P172" s="233">
        <v>43278</v>
      </c>
      <c r="Q172" s="21" t="s">
        <v>6848</v>
      </c>
      <c r="R172" s="21" t="s">
        <v>4684</v>
      </c>
      <c r="S172" s="2110" t="s">
        <v>14259</v>
      </c>
      <c r="T172" s="2102">
        <v>45771</v>
      </c>
      <c r="U172" s="2110" t="s">
        <v>14283</v>
      </c>
      <c r="V172" s="2110" t="s">
        <v>4684</v>
      </c>
      <c r="AC172" s="339"/>
      <c r="AD172" s="339"/>
      <c r="AG172" s="339"/>
      <c r="AH172" s="339"/>
      <c r="AK172" s="339"/>
      <c r="AL172" s="339"/>
      <c r="AO172" s="339"/>
      <c r="AP172" s="339"/>
      <c r="AS172" s="339"/>
      <c r="AT172" s="339"/>
      <c r="AW172" s="339"/>
      <c r="AX172" s="339"/>
      <c r="BA172" s="339"/>
      <c r="BB172" s="339"/>
    </row>
    <row r="173" spans="2:62" ht="87" x14ac:dyDescent="0.35">
      <c r="B173" s="21" t="str">
        <f>'INF GERAIS'!B173&amp;IFERROR(IF(INDEX(APOIO!$A$5:$A$50,MATCH('INF GERAIS'!N173,APOIO!$B$5:$B$50,0))="NÃO",APOIO!$A$2&amp;"NÃO VÁLIDO",""),"")</f>
        <v>2014.0161</v>
      </c>
      <c r="C173" s="21" t="str">
        <f>'INF GERAIS'!C173</f>
        <v>SERTÃO DO ARARIPE</v>
      </c>
      <c r="D173" s="21" t="str">
        <f>'INF GERAIS'!D173</f>
        <v>GRANITO</v>
      </c>
      <c r="E173" s="21" t="str">
        <f>'INF GERAIS'!E173</f>
        <v>REFORMA DA SECRETARIA DE EDUCAÇÃO</v>
      </c>
      <c r="F173" s="21" t="str">
        <f>'INF GERAIS'!G173</f>
        <v>NORMAL</v>
      </c>
      <c r="G173" s="89" t="s">
        <v>4703</v>
      </c>
      <c r="H173" s="10">
        <v>42415</v>
      </c>
      <c r="I173" s="89" t="s">
        <v>230</v>
      </c>
      <c r="J173" s="21" t="s">
        <v>4684</v>
      </c>
      <c r="K173" s="10" t="s">
        <v>10305</v>
      </c>
      <c r="L173" s="233">
        <v>42548</v>
      </c>
      <c r="M173" s="21" t="s">
        <v>226</v>
      </c>
      <c r="N173" s="10" t="s">
        <v>4684</v>
      </c>
      <c r="O173" s="233" t="s">
        <v>11240</v>
      </c>
      <c r="P173" s="233">
        <v>43278</v>
      </c>
      <c r="Q173" s="1151" t="s">
        <v>6848</v>
      </c>
      <c r="R173" s="1151" t="s">
        <v>4684</v>
      </c>
      <c r="S173" s="21" t="s">
        <v>13996</v>
      </c>
      <c r="T173" s="2024">
        <v>45352</v>
      </c>
      <c r="U173" s="21" t="s">
        <v>13923</v>
      </c>
      <c r="V173" s="21" t="s">
        <v>4684</v>
      </c>
      <c r="AC173" s="339"/>
      <c r="AD173" s="339"/>
      <c r="AG173" s="339"/>
      <c r="AH173" s="339"/>
      <c r="AK173" s="339"/>
      <c r="AL173" s="339"/>
      <c r="AO173" s="339"/>
      <c r="AP173" s="339"/>
      <c r="AS173" s="339"/>
      <c r="AT173" s="339"/>
      <c r="AW173" s="339"/>
      <c r="AX173" s="339"/>
      <c r="BA173" s="339"/>
      <c r="BB173" s="339"/>
    </row>
    <row r="174" spans="2:62" ht="362.5" x14ac:dyDescent="0.35">
      <c r="B174" s="21" t="str">
        <f>'INF GERAIS'!B174&amp;IFERROR(IF(INDEX(APOIO!$A$5:$A$50,MATCH('INF GERAIS'!N174,APOIO!$B$5:$B$50,0))="NÃO",APOIO!$A$2&amp;"NÃO VÁLIDO",""),"")</f>
        <v>2014.0162</v>
      </c>
      <c r="C174" s="21" t="str">
        <f>'INF GERAIS'!C174</f>
        <v>AGRESTE CENTRAL</v>
      </c>
      <c r="D174" s="21" t="str">
        <f>'INF GERAIS'!D174</f>
        <v>GRAVATÁ</v>
      </c>
      <c r="E174" s="21" t="str">
        <f>'INF GERAIS'!E174</f>
        <v>EXECUÇÃO DE PAVIMENTAÇÃO EM PARALELEPÍPEDOS GRANÍTICOS COM DRENAGEM DAS RUAS: NO BAIRRO ALTO DA BOA VISTA (RUA DA PAZ; RUA ELVIRA MARIA DE SOUZA; RUA SANTA BÁRBARA; RUA DEPUTADO ARRUDA CÂMARA; RUA LUIZ GONÇALVES); NO BAIRRO NOVO (RUA JURANDIR CORREIA); NO BAIRRO NOSSA SENHORA APARECIDA (RUA JOÃO ALCÂNTARADE LIMA; RUA RAUL BEZERRA E TRECHO DAS INALDA PEREIRA GUERRA / HILDA TAVARES FALCÃO / MANOEL DOS SANTOS MOREIRA); NO CENTRO (AVENIDA DANTAS BARRETO); NO BAIRRO PORTA FLORADA (RUA OLIMPIO TAVARES DE SOUZA; RUA COLINA GUSMÃO TAVARES); NO BAIRRO PORTA FLORADA DE E0 ATÉ E3 (RUA BELOJARDIM); NO BAIRRO NOSA SENHORA DAS GRAÇAS (ACESSO A ODIP)</v>
      </c>
      <c r="F174" s="21" t="str">
        <f>'INF GERAIS'!G174</f>
        <v>NORMAL</v>
      </c>
      <c r="G174" s="89" t="s">
        <v>4703</v>
      </c>
      <c r="H174" s="10">
        <v>42415</v>
      </c>
      <c r="I174" s="89" t="s">
        <v>230</v>
      </c>
      <c r="J174" s="21" t="s">
        <v>4682</v>
      </c>
      <c r="K174" s="233" t="s">
        <v>8254</v>
      </c>
      <c r="L174" s="233">
        <v>42619</v>
      </c>
      <c r="M174" s="21" t="s">
        <v>222</v>
      </c>
      <c r="N174" s="10" t="s">
        <v>4682</v>
      </c>
      <c r="O174" s="253" t="s">
        <v>8477</v>
      </c>
      <c r="P174" s="233">
        <v>42627</v>
      </c>
      <c r="Q174" s="21" t="s">
        <v>224</v>
      </c>
      <c r="R174" s="21" t="s">
        <v>4682</v>
      </c>
      <c r="S174" s="233" t="s">
        <v>8546</v>
      </c>
      <c r="T174" s="233">
        <v>42661</v>
      </c>
      <c r="U174" s="21" t="s">
        <v>224</v>
      </c>
      <c r="V174" s="21" t="s">
        <v>4682</v>
      </c>
      <c r="W174" s="253" t="s">
        <v>8615</v>
      </c>
      <c r="X174" s="233">
        <v>42662</v>
      </c>
      <c r="Y174" s="21" t="s">
        <v>224</v>
      </c>
      <c r="Z174" s="21" t="s">
        <v>4682</v>
      </c>
      <c r="AA174" s="21" t="s">
        <v>8691</v>
      </c>
      <c r="AB174" s="233">
        <v>42705</v>
      </c>
      <c r="AC174" s="339" t="s">
        <v>230</v>
      </c>
      <c r="AD174" s="339" t="s">
        <v>4682</v>
      </c>
      <c r="AE174" s="21" t="s">
        <v>11009</v>
      </c>
      <c r="AF174" s="233">
        <v>43207</v>
      </c>
      <c r="AG174" s="339" t="s">
        <v>4705</v>
      </c>
      <c r="AH174" s="339" t="s">
        <v>4684</v>
      </c>
      <c r="AI174" s="1510" t="s">
        <v>11010</v>
      </c>
      <c r="AJ174" s="233">
        <v>43208</v>
      </c>
      <c r="AK174" s="339" t="s">
        <v>4705</v>
      </c>
      <c r="AL174" s="339" t="s">
        <v>4684</v>
      </c>
      <c r="AM174" s="21" t="s">
        <v>11295</v>
      </c>
      <c r="AN174" s="233">
        <v>43231</v>
      </c>
      <c r="AO174" s="339" t="s">
        <v>225</v>
      </c>
      <c r="AP174" s="339" t="s">
        <v>4684</v>
      </c>
      <c r="AQ174" s="21" t="s">
        <v>11292</v>
      </c>
      <c r="AR174" s="233">
        <v>43256</v>
      </c>
      <c r="AS174" s="339" t="s">
        <v>225</v>
      </c>
      <c r="AT174" s="339" t="s">
        <v>4684</v>
      </c>
      <c r="AU174" s="530" t="s">
        <v>13799</v>
      </c>
      <c r="AV174" s="233">
        <v>43689</v>
      </c>
      <c r="AW174" s="1510" t="s">
        <v>6848</v>
      </c>
      <c r="AX174" s="1510" t="s">
        <v>4684</v>
      </c>
      <c r="AY174" s="1965" t="s">
        <v>12696</v>
      </c>
      <c r="AZ174" s="233">
        <v>43781</v>
      </c>
      <c r="BA174" s="339" t="s">
        <v>226</v>
      </c>
      <c r="BB174" s="339" t="s">
        <v>4684</v>
      </c>
      <c r="BC174" s="21" t="s">
        <v>13062</v>
      </c>
      <c r="BD174" s="233">
        <v>43910</v>
      </c>
      <c r="BE174" s="928" t="s">
        <v>226</v>
      </c>
      <c r="BF174" s="928" t="s">
        <v>4684</v>
      </c>
      <c r="BG174" s="1837" t="s">
        <v>13493</v>
      </c>
      <c r="BH174" s="233">
        <v>44278</v>
      </c>
      <c r="BI174" s="1837" t="s">
        <v>14283</v>
      </c>
      <c r="BJ174" s="1837" t="s">
        <v>4684</v>
      </c>
    </row>
    <row r="175" spans="2:62" ht="58" x14ac:dyDescent="0.35">
      <c r="B175" s="21" t="str">
        <f>'INF GERAIS'!B175&amp;IFERROR(IF(INDEX(APOIO!$A$5:$A$50,MATCH('INF GERAIS'!N175,APOIO!$B$5:$B$50,0))="NÃO",APOIO!$A$2&amp;"NÃO VÁLIDO",""),"")</f>
        <v>2014.0163</v>
      </c>
      <c r="C175" s="21" t="str">
        <f>'INF GERAIS'!C175</f>
        <v>AGRESTE MERIDIONAL</v>
      </c>
      <c r="D175" s="21" t="str">
        <f>'INF GERAIS'!D175</f>
        <v>IATI</v>
      </c>
      <c r="E175" s="21" t="str">
        <f>'INF GERAIS'!E175</f>
        <v xml:space="preserve">IMPLANTAÇÂO DO ATERRO SANITARIO </v>
      </c>
      <c r="F175" s="21" t="str">
        <f>'INF GERAIS'!G175</f>
        <v>NORMAL</v>
      </c>
      <c r="G175" s="89" t="s">
        <v>4703</v>
      </c>
      <c r="H175" s="10">
        <v>42415</v>
      </c>
      <c r="I175" s="89" t="s">
        <v>226</v>
      </c>
      <c r="J175" s="21" t="s">
        <v>4684</v>
      </c>
      <c r="K175" s="10" t="s">
        <v>8746</v>
      </c>
      <c r="L175" s="233">
        <v>42737</v>
      </c>
      <c r="M175" s="21" t="s">
        <v>6848</v>
      </c>
      <c r="N175" s="10" t="s">
        <v>4684</v>
      </c>
      <c r="O175" s="233" t="s">
        <v>8749</v>
      </c>
      <c r="P175" s="233">
        <v>42739</v>
      </c>
      <c r="Q175" s="21" t="s">
        <v>6848</v>
      </c>
      <c r="R175" s="21" t="s">
        <v>4684</v>
      </c>
      <c r="AC175" s="339"/>
      <c r="AD175" s="339"/>
      <c r="AG175" s="339"/>
      <c r="AH175" s="339"/>
      <c r="AK175" s="339"/>
      <c r="AL175" s="339"/>
      <c r="AO175" s="339"/>
      <c r="AP175" s="339"/>
      <c r="AS175" s="339"/>
      <c r="AT175" s="339"/>
      <c r="AW175" s="339"/>
      <c r="AX175" s="339"/>
      <c r="BA175" s="339"/>
      <c r="BB175" s="339"/>
    </row>
    <row r="176" spans="2:62" ht="87" x14ac:dyDescent="0.35">
      <c r="B176" s="21" t="str">
        <f>'INF GERAIS'!B176&amp;IFERROR(IF(INDEX(APOIO!$A$5:$A$50,MATCH('INF GERAIS'!N176,APOIO!$B$5:$B$50,0))="NÃO",APOIO!$A$2&amp;"NÃO VÁLIDO",""),"")</f>
        <v>2014.0164</v>
      </c>
      <c r="C176" s="21" t="str">
        <f>'INF GERAIS'!C176</f>
        <v>AGRESTE MERIDIONAL</v>
      </c>
      <c r="D176" s="21" t="str">
        <f>'INF GERAIS'!D176</f>
        <v>IATI</v>
      </c>
      <c r="E176" s="21" t="str">
        <f>'INF GERAIS'!E176</f>
        <v>CONSTRUÇÂO DE UM PORTAL</v>
      </c>
      <c r="F176" s="21" t="str">
        <f>'INF GERAIS'!G176</f>
        <v>NORMAL</v>
      </c>
      <c r="G176" s="89" t="s">
        <v>4703</v>
      </c>
      <c r="H176" s="10">
        <v>42415</v>
      </c>
      <c r="I176" s="89" t="s">
        <v>230</v>
      </c>
      <c r="J176" s="21" t="s">
        <v>4682</v>
      </c>
      <c r="K176" s="10" t="s">
        <v>9812</v>
      </c>
      <c r="L176" s="233">
        <v>42955</v>
      </c>
      <c r="M176" s="21" t="s">
        <v>224</v>
      </c>
      <c r="N176" s="10" t="s">
        <v>4682</v>
      </c>
      <c r="O176" s="233" t="s">
        <v>10028</v>
      </c>
      <c r="P176" s="233">
        <v>42993</v>
      </c>
      <c r="Q176" s="21" t="s">
        <v>4705</v>
      </c>
      <c r="R176" s="21" t="s">
        <v>4682</v>
      </c>
      <c r="S176" s="21" t="s">
        <v>10297</v>
      </c>
      <c r="T176" s="233">
        <v>43035</v>
      </c>
      <c r="U176" s="21" t="s">
        <v>230</v>
      </c>
      <c r="V176" s="21" t="s">
        <v>4682</v>
      </c>
      <c r="AC176" s="339"/>
      <c r="AD176" s="339"/>
      <c r="AG176" s="339"/>
      <c r="AH176" s="339"/>
      <c r="AK176" s="339"/>
      <c r="AL176" s="339"/>
      <c r="AO176" s="339"/>
      <c r="AP176" s="339"/>
      <c r="AS176" s="339"/>
      <c r="AT176" s="339"/>
      <c r="AW176" s="339"/>
      <c r="AX176" s="339"/>
      <c r="BA176" s="339"/>
      <c r="BB176" s="339"/>
    </row>
    <row r="177" spans="2:70" ht="87" x14ac:dyDescent="0.35">
      <c r="B177" s="21" t="str">
        <f>'INF GERAIS'!B177&amp;IFERROR(IF(INDEX(APOIO!$A$5:$A$50,MATCH('INF GERAIS'!N177,APOIO!$B$5:$B$50,0))="NÃO",APOIO!$A$2&amp;"NÃO VÁLIDO",""),"")</f>
        <v>2014.0165</v>
      </c>
      <c r="C177" s="21" t="str">
        <f>'INF GERAIS'!C177</f>
        <v>AGRESTE MERIDIONAL</v>
      </c>
      <c r="D177" s="21" t="str">
        <f>'INF GERAIS'!D177</f>
        <v>IATI</v>
      </c>
      <c r="E177" s="21" t="str">
        <f>'INF GERAIS'!E177</f>
        <v xml:space="preserve">CONSTRUÇÂO DA PRAÇA DA SEDE </v>
      </c>
      <c r="F177" s="21" t="str">
        <f>'INF GERAIS'!G177</f>
        <v>NORMAL</v>
      </c>
      <c r="G177" s="89" t="s">
        <v>4703</v>
      </c>
      <c r="H177" s="10">
        <v>42415</v>
      </c>
      <c r="I177" s="89" t="s">
        <v>230</v>
      </c>
      <c r="J177" s="21" t="s">
        <v>4682</v>
      </c>
      <c r="K177" s="10" t="s">
        <v>9811</v>
      </c>
      <c r="L177" s="233">
        <v>42955</v>
      </c>
      <c r="M177" s="21" t="s">
        <v>224</v>
      </c>
      <c r="N177" s="10" t="s">
        <v>4682</v>
      </c>
      <c r="O177" s="233" t="s">
        <v>9961</v>
      </c>
      <c r="P177" s="233">
        <v>42978</v>
      </c>
      <c r="Q177" s="21" t="s">
        <v>4705</v>
      </c>
      <c r="R177" s="21" t="s">
        <v>4682</v>
      </c>
      <c r="S177" s="859" t="s">
        <v>9972</v>
      </c>
      <c r="T177" s="233">
        <v>42984</v>
      </c>
      <c r="U177" s="21" t="s">
        <v>230</v>
      </c>
      <c r="V177" s="21" t="s">
        <v>4682</v>
      </c>
      <c r="AC177" s="339"/>
      <c r="AD177" s="339"/>
      <c r="AG177" s="339"/>
      <c r="AH177" s="339"/>
      <c r="AK177" s="339"/>
      <c r="AL177" s="339"/>
      <c r="AO177" s="339"/>
      <c r="AP177" s="339"/>
      <c r="AS177" s="339"/>
      <c r="AT177" s="339"/>
      <c r="AW177" s="339"/>
      <c r="AX177" s="339"/>
      <c r="BA177" s="339"/>
      <c r="BB177" s="339"/>
    </row>
    <row r="178" spans="2:70" ht="87" x14ac:dyDescent="0.35">
      <c r="B178" s="21" t="str">
        <f>'INF GERAIS'!B178&amp;IFERROR(IF(INDEX(APOIO!$A$5:$A$50,MATCH('INF GERAIS'!N178,APOIO!$B$5:$B$50,0))="NÃO",APOIO!$A$2&amp;"NÃO VÁLIDO",""),"")</f>
        <v>2014.0166</v>
      </c>
      <c r="C178" s="21" t="str">
        <f>'INF GERAIS'!C178</f>
        <v>AGRESTE MERIDIONAL</v>
      </c>
      <c r="D178" s="21" t="str">
        <f>'INF GERAIS'!D178</f>
        <v>IATI</v>
      </c>
      <c r="E178" s="21" t="str">
        <f>'INF GERAIS'!E178</f>
        <v>CONSTRUÇÃO DA PRAÇA DE SANTA ROSA</v>
      </c>
      <c r="F178" s="21" t="str">
        <f>'INF GERAIS'!G178</f>
        <v>NORMAL</v>
      </c>
      <c r="G178" s="89" t="s">
        <v>4703</v>
      </c>
      <c r="H178" s="10">
        <v>42415</v>
      </c>
      <c r="I178" s="89" t="s">
        <v>230</v>
      </c>
      <c r="J178" s="21" t="s">
        <v>4682</v>
      </c>
      <c r="K178" s="10" t="s">
        <v>9810</v>
      </c>
      <c r="L178" s="233">
        <v>42955</v>
      </c>
      <c r="M178" s="21" t="s">
        <v>224</v>
      </c>
      <c r="N178" s="10" t="s">
        <v>4682</v>
      </c>
      <c r="O178" s="233" t="s">
        <v>9962</v>
      </c>
      <c r="P178" s="233">
        <v>42978</v>
      </c>
      <c r="Q178" s="854" t="s">
        <v>4705</v>
      </c>
      <c r="R178" s="854" t="s">
        <v>4682</v>
      </c>
      <c r="S178" s="859" t="s">
        <v>9972</v>
      </c>
      <c r="T178" s="233">
        <v>42984</v>
      </c>
      <c r="U178" s="859" t="s">
        <v>230</v>
      </c>
      <c r="V178" s="859" t="s">
        <v>4682</v>
      </c>
      <c r="AC178" s="339"/>
      <c r="AD178" s="339"/>
      <c r="AG178" s="339"/>
      <c r="AH178" s="339"/>
      <c r="AK178" s="339"/>
      <c r="AL178" s="339"/>
      <c r="AO178" s="339"/>
      <c r="AP178" s="339"/>
      <c r="AS178" s="339"/>
      <c r="AT178" s="339"/>
      <c r="AW178" s="339"/>
      <c r="AX178" s="339"/>
      <c r="BA178" s="339"/>
      <c r="BB178" s="339"/>
    </row>
    <row r="179" spans="2:70" ht="87" x14ac:dyDescent="0.35">
      <c r="B179" s="21" t="str">
        <f>'INF GERAIS'!B179&amp;IFERROR(IF(INDEX(APOIO!$A$5:$A$50,MATCH('INF GERAIS'!N179,APOIO!$B$5:$B$50,0))="NÃO",APOIO!$A$2&amp;"NÃO VÁLIDO",""),"")</f>
        <v>2014.0167</v>
      </c>
      <c r="C179" s="21" t="str">
        <f>'INF GERAIS'!C179</f>
        <v>SERTÃO DO MOXOTÓ</v>
      </c>
      <c r="D179" s="21" t="str">
        <f>'INF GERAIS'!D179</f>
        <v>IBIMIRIM</v>
      </c>
      <c r="E179" s="21" t="str">
        <f>'INF GERAIS'!E179</f>
        <v>REFORMA EM CASA DE SAÚDE - MARCOS FERREIRA D'ÁVILA NO BAIRRO CENTRO.</v>
      </c>
      <c r="F179" s="21" t="str">
        <f>'INF GERAIS'!G179</f>
        <v>NORMAL</v>
      </c>
      <c r="G179" s="89" t="s">
        <v>4703</v>
      </c>
      <c r="H179" s="10">
        <v>42415</v>
      </c>
      <c r="I179" s="89" t="s">
        <v>230</v>
      </c>
      <c r="J179" s="21" t="s">
        <v>4682</v>
      </c>
      <c r="K179" s="233" t="s">
        <v>6813</v>
      </c>
      <c r="L179" s="233">
        <v>42467</v>
      </c>
      <c r="M179" s="233" t="s">
        <v>224</v>
      </c>
      <c r="N179" s="10" t="s">
        <v>4682</v>
      </c>
      <c r="O179" s="233" t="s">
        <v>7469</v>
      </c>
      <c r="P179" s="233">
        <v>42530</v>
      </c>
      <c r="Q179" s="21" t="s">
        <v>224</v>
      </c>
      <c r="R179" s="21" t="s">
        <v>4682</v>
      </c>
      <c r="S179" s="997" t="s">
        <v>10462</v>
      </c>
      <c r="T179" s="233">
        <v>43150</v>
      </c>
      <c r="U179" s="21" t="s">
        <v>224</v>
      </c>
      <c r="V179" s="21" t="s">
        <v>4682</v>
      </c>
      <c r="W179" s="1077" t="s">
        <v>10995</v>
      </c>
      <c r="X179" s="233">
        <v>43207</v>
      </c>
      <c r="Y179" s="21" t="s">
        <v>6848</v>
      </c>
      <c r="Z179" s="21" t="s">
        <v>4684</v>
      </c>
      <c r="AA179" s="1508" t="s">
        <v>12411</v>
      </c>
      <c r="AB179" s="233">
        <v>43679</v>
      </c>
      <c r="AC179" s="339" t="s">
        <v>6848</v>
      </c>
      <c r="AD179" s="339" t="s">
        <v>4684</v>
      </c>
      <c r="AE179" s="2110" t="s">
        <v>14259</v>
      </c>
      <c r="AF179" s="2102">
        <v>45771</v>
      </c>
      <c r="AG179" s="2110" t="s">
        <v>14283</v>
      </c>
      <c r="AH179" s="2110" t="s">
        <v>4684</v>
      </c>
      <c r="AK179" s="339"/>
      <c r="AL179" s="339"/>
      <c r="AO179" s="339"/>
      <c r="AP179" s="339"/>
      <c r="AS179" s="339"/>
      <c r="AT179" s="339"/>
      <c r="AW179" s="339"/>
      <c r="AX179" s="339"/>
      <c r="BA179" s="339"/>
      <c r="BB179" s="339"/>
    </row>
    <row r="180" spans="2:70" ht="87" x14ac:dyDescent="0.35">
      <c r="B180" s="21" t="str">
        <f>'INF GERAIS'!B180&amp;IFERROR(IF(INDEX(APOIO!$A$5:$A$50,MATCH('INF GERAIS'!N180,APOIO!$B$5:$B$50,0))="NÃO",APOIO!$A$2&amp;"NÃO VÁLIDO",""),"")</f>
        <v>2014.0168</v>
      </c>
      <c r="C180" s="21" t="str">
        <f>'INF GERAIS'!C180</f>
        <v>SERTÃO DO MOXOTÓ</v>
      </c>
      <c r="D180" s="21" t="str">
        <f>'INF GERAIS'!D180</f>
        <v>IBIMIRIM</v>
      </c>
      <c r="E180" s="21" t="str">
        <f>'INF GERAIS'!E180</f>
        <v>CONSTRUÇÃO DE ESTÁDIO DE FUTEBOL NO BAIRRO  LAGES</v>
      </c>
      <c r="F180" s="21" t="str">
        <f>'INF GERAIS'!G180</f>
        <v>NORMAL</v>
      </c>
      <c r="G180" s="89" t="s">
        <v>4703</v>
      </c>
      <c r="H180" s="10">
        <v>42415</v>
      </c>
      <c r="I180" s="89" t="s">
        <v>230</v>
      </c>
      <c r="J180" s="21" t="s">
        <v>4682</v>
      </c>
      <c r="K180" s="233" t="s">
        <v>6809</v>
      </c>
      <c r="L180" s="233"/>
      <c r="M180" s="21" t="s">
        <v>224</v>
      </c>
      <c r="N180" s="10" t="s">
        <v>4682</v>
      </c>
      <c r="O180" s="233" t="s">
        <v>7366</v>
      </c>
      <c r="P180" s="233">
        <v>42523</v>
      </c>
      <c r="Q180" s="21" t="s">
        <v>224</v>
      </c>
      <c r="R180" s="21" t="s">
        <v>4682</v>
      </c>
      <c r="S180" s="21" t="s">
        <v>7541</v>
      </c>
      <c r="T180" s="233">
        <v>42538</v>
      </c>
      <c r="U180" s="21" t="s">
        <v>230</v>
      </c>
      <c r="V180" s="21" t="s">
        <v>4682</v>
      </c>
      <c r="W180" s="1516" t="s">
        <v>12445</v>
      </c>
      <c r="X180" s="233">
        <v>43696</v>
      </c>
      <c r="Y180" s="21" t="s">
        <v>6848</v>
      </c>
      <c r="Z180" s="21" t="s">
        <v>4684</v>
      </c>
      <c r="AA180" s="21" t="s">
        <v>12572</v>
      </c>
      <c r="AB180" s="233">
        <v>43739</v>
      </c>
      <c r="AC180" s="339" t="s">
        <v>6849</v>
      </c>
      <c r="AD180" s="339" t="s">
        <v>4684</v>
      </c>
      <c r="AE180" s="21" t="s">
        <v>14066</v>
      </c>
      <c r="AF180" s="1990">
        <v>43749</v>
      </c>
      <c r="AG180" s="34" t="s">
        <v>13989</v>
      </c>
      <c r="AH180" s="34" t="s">
        <v>4684</v>
      </c>
      <c r="AI180" s="34"/>
      <c r="AJ180" s="2021"/>
      <c r="AK180" s="34"/>
      <c r="AL180" s="34"/>
      <c r="AO180" s="339"/>
      <c r="AP180" s="339"/>
      <c r="AS180" s="339"/>
      <c r="AT180" s="339"/>
      <c r="AW180" s="339"/>
      <c r="AX180" s="339"/>
      <c r="BA180" s="339"/>
      <c r="BB180" s="339"/>
    </row>
    <row r="181" spans="2:70" ht="87" x14ac:dyDescent="0.35">
      <c r="B181" s="21" t="str">
        <f>'INF GERAIS'!B181&amp;IFERROR(IF(INDEX(APOIO!$A$5:$A$50,MATCH('INF GERAIS'!N181,APOIO!$B$5:$B$50,0))="NÃO",APOIO!$A$2&amp;"NÃO VÁLIDO",""),"")</f>
        <v>2014.0169</v>
      </c>
      <c r="C181" s="21" t="str">
        <f>'INF GERAIS'!C181</f>
        <v>SERTÃO DO MOXOTÓ</v>
      </c>
      <c r="D181" s="21" t="str">
        <f>'INF GERAIS'!D181</f>
        <v>IBIMIRIM</v>
      </c>
      <c r="E181" s="21" t="str">
        <f>'INF GERAIS'!E181</f>
        <v>REFORMA EM QUADRA POLIESPORTIVA NO BAIRRO AGROVILA IV</v>
      </c>
      <c r="F181" s="21" t="str">
        <f>'INF GERAIS'!G181</f>
        <v>NORMAL</v>
      </c>
      <c r="G181" s="89" t="s">
        <v>4703</v>
      </c>
      <c r="H181" s="10">
        <v>42415</v>
      </c>
      <c r="I181" s="89" t="s">
        <v>230</v>
      </c>
      <c r="J181" s="21" t="s">
        <v>4682</v>
      </c>
      <c r="K181" s="233" t="s">
        <v>6809</v>
      </c>
      <c r="L181" s="233"/>
      <c r="M181" s="21" t="s">
        <v>224</v>
      </c>
      <c r="N181" s="10" t="s">
        <v>4682</v>
      </c>
      <c r="O181" s="233" t="s">
        <v>7366</v>
      </c>
      <c r="P181" s="233">
        <v>42523</v>
      </c>
      <c r="Q181" s="21" t="s">
        <v>224</v>
      </c>
      <c r="R181" s="21" t="s">
        <v>4682</v>
      </c>
      <c r="S181" s="21" t="s">
        <v>7541</v>
      </c>
      <c r="T181" s="233">
        <v>42538</v>
      </c>
      <c r="U181" s="21" t="s">
        <v>226</v>
      </c>
      <c r="V181" s="21" t="s">
        <v>4684</v>
      </c>
      <c r="W181" s="1111" t="s">
        <v>10939</v>
      </c>
      <c r="X181" s="233">
        <v>43193</v>
      </c>
      <c r="Y181" s="21" t="s">
        <v>6848</v>
      </c>
      <c r="Z181" s="21" t="s">
        <v>4684</v>
      </c>
      <c r="AA181" s="1322" t="s">
        <v>11843</v>
      </c>
      <c r="AB181" s="233">
        <v>43489</v>
      </c>
      <c r="AC181" s="339" t="s">
        <v>6848</v>
      </c>
      <c r="AD181" s="339" t="s">
        <v>4684</v>
      </c>
      <c r="AE181" s="1418" t="s">
        <v>12136</v>
      </c>
      <c r="AF181" s="233">
        <v>43594</v>
      </c>
      <c r="AG181" s="339" t="s">
        <v>6849</v>
      </c>
      <c r="AH181" s="339" t="s">
        <v>4684</v>
      </c>
      <c r="AI181" s="1991" t="s">
        <v>14065</v>
      </c>
      <c r="AJ181" s="1990">
        <v>43595</v>
      </c>
      <c r="AK181" s="339" t="s">
        <v>13989</v>
      </c>
      <c r="AL181" s="339" t="s">
        <v>4684</v>
      </c>
      <c r="AO181" s="339"/>
      <c r="AP181" s="339"/>
      <c r="AS181" s="339"/>
      <c r="AT181" s="339"/>
      <c r="AW181" s="339"/>
      <c r="AX181" s="339"/>
      <c r="BA181" s="339"/>
      <c r="BB181" s="339"/>
    </row>
    <row r="182" spans="2:70" ht="87" x14ac:dyDescent="0.35">
      <c r="B182" s="21" t="str">
        <f>'INF GERAIS'!B182&amp;IFERROR(IF(INDEX(APOIO!$A$5:$A$50,MATCH('INF GERAIS'!N182,APOIO!$B$5:$B$50,0))="NÃO",APOIO!$A$2&amp;"NÃO VÁLIDO",""),"")</f>
        <v>2014.0170</v>
      </c>
      <c r="C182" s="21" t="str">
        <f>'INF GERAIS'!C182</f>
        <v>SERTÃO DO MOXOTÓ</v>
      </c>
      <c r="D182" s="21" t="str">
        <f>'INF GERAIS'!D182</f>
        <v>IBIMIRIM</v>
      </c>
      <c r="E182" s="21" t="str">
        <f>'INF GERAIS'!E182</f>
        <v>REFORMA NA QUADRA POLIESPORTIVA JOÃO INOCÊNCIO CORREIA LIMA</v>
      </c>
      <c r="F182" s="21" t="str">
        <f>'INF GERAIS'!G182</f>
        <v>NORMAL</v>
      </c>
      <c r="G182" s="89" t="s">
        <v>4703</v>
      </c>
      <c r="H182" s="10">
        <v>42415</v>
      </c>
      <c r="I182" s="89" t="s">
        <v>230</v>
      </c>
      <c r="J182" s="21" t="s">
        <v>4682</v>
      </c>
      <c r="K182" s="233" t="s">
        <v>6809</v>
      </c>
      <c r="L182" s="233"/>
      <c r="N182" s="10"/>
      <c r="O182" s="233" t="s">
        <v>7366</v>
      </c>
      <c r="P182" s="233">
        <v>42523</v>
      </c>
      <c r="Q182" s="21" t="s">
        <v>224</v>
      </c>
      <c r="R182" s="21" t="s">
        <v>4682</v>
      </c>
      <c r="S182" s="21" t="s">
        <v>7541</v>
      </c>
      <c r="T182" s="233">
        <v>42538</v>
      </c>
      <c r="U182" s="21" t="s">
        <v>226</v>
      </c>
      <c r="V182" s="21" t="s">
        <v>4684</v>
      </c>
      <c r="W182" s="1111" t="s">
        <v>10939</v>
      </c>
      <c r="X182" s="233">
        <v>43193</v>
      </c>
      <c r="Y182" s="21" t="s">
        <v>226</v>
      </c>
      <c r="Z182" s="21" t="s">
        <v>4684</v>
      </c>
      <c r="AA182" s="1322" t="s">
        <v>11844</v>
      </c>
      <c r="AB182" s="233">
        <v>43489</v>
      </c>
      <c r="AC182" s="1322" t="s">
        <v>6848</v>
      </c>
      <c r="AD182" s="1322" t="s">
        <v>4684</v>
      </c>
      <c r="AE182" s="1418" t="s">
        <v>12136</v>
      </c>
      <c r="AF182" s="233">
        <v>43594</v>
      </c>
      <c r="AG182" s="1418" t="s">
        <v>6849</v>
      </c>
      <c r="AH182" s="1418" t="s">
        <v>4684</v>
      </c>
      <c r="AI182" s="1991" t="s">
        <v>14067</v>
      </c>
      <c r="AJ182" s="1990">
        <v>43595</v>
      </c>
      <c r="AK182" s="339" t="s">
        <v>13989</v>
      </c>
      <c r="AL182" s="339" t="s">
        <v>4684</v>
      </c>
      <c r="AO182" s="339"/>
      <c r="AP182" s="339"/>
      <c r="AS182" s="339"/>
      <c r="AT182" s="339"/>
      <c r="AW182" s="339"/>
      <c r="AX182" s="339"/>
      <c r="BA182" s="339"/>
      <c r="BB182" s="339"/>
    </row>
    <row r="183" spans="2:70" ht="145" x14ac:dyDescent="0.35">
      <c r="B183" s="21" t="str">
        <f>'INF GERAIS'!B183&amp;IFERROR(IF(INDEX(APOIO!$A$5:$A$50,MATCH('INF GERAIS'!N183,APOIO!$B$5:$B$50,0))="NÃO",APOIO!$A$2&amp;"NÃO VÁLIDO",""),"")</f>
        <v>2014.0171</v>
      </c>
      <c r="C183" s="21" t="str">
        <f>'INF GERAIS'!C183</f>
        <v>AGRESTE CENTRAL</v>
      </c>
      <c r="D183" s="21" t="str">
        <f>'INF GERAIS'!D183</f>
        <v>IBIRAJUBA</v>
      </c>
      <c r="E183" s="21" t="str">
        <f>'INF GERAIS'!E183</f>
        <v>APOIO À IMPLANTAÇÃO DE INFRAESTRUTURA NO MUNICÍPIO DE IBIRAJUBA/PE - RECAPEAMENTO ASFÁLTICO DE VIAS URBANAS NO MUNICÍPIO DE IBIRAJUBA</v>
      </c>
      <c r="F183" s="21" t="str">
        <f>'INF GERAIS'!G183</f>
        <v>NORMAL</v>
      </c>
      <c r="G183" s="89" t="s">
        <v>4703</v>
      </c>
      <c r="H183" s="10">
        <v>42415</v>
      </c>
      <c r="I183" s="89" t="s">
        <v>230</v>
      </c>
      <c r="J183" s="21" t="s">
        <v>4682</v>
      </c>
      <c r="K183" s="10" t="s">
        <v>5805</v>
      </c>
      <c r="L183" s="10">
        <v>42419</v>
      </c>
      <c r="M183" s="154" t="s">
        <v>230</v>
      </c>
      <c r="N183" s="10" t="s">
        <v>4684</v>
      </c>
      <c r="O183" s="233" t="s">
        <v>11119</v>
      </c>
      <c r="P183" s="233">
        <v>42549</v>
      </c>
      <c r="Q183" s="21" t="s">
        <v>226</v>
      </c>
      <c r="R183" s="21" t="s">
        <v>4684</v>
      </c>
      <c r="S183" s="21" t="s">
        <v>11286</v>
      </c>
      <c r="T183" s="233">
        <v>43287</v>
      </c>
      <c r="U183" s="21" t="s">
        <v>6848</v>
      </c>
      <c r="V183" s="21" t="s">
        <v>4684</v>
      </c>
      <c r="W183" s="646" t="s">
        <v>11285</v>
      </c>
      <c r="X183" s="233">
        <v>43290</v>
      </c>
      <c r="Y183" s="21" t="s">
        <v>6848</v>
      </c>
      <c r="Z183" s="21" t="s">
        <v>4684</v>
      </c>
      <c r="AA183" s="21" t="s">
        <v>11682</v>
      </c>
      <c r="AB183" s="233">
        <v>43378</v>
      </c>
      <c r="AC183" s="339" t="s">
        <v>14283</v>
      </c>
      <c r="AD183" s="339" t="s">
        <v>4684</v>
      </c>
      <c r="AG183" s="339"/>
      <c r="AH183" s="339"/>
      <c r="AK183" s="339"/>
      <c r="AL183" s="339"/>
      <c r="AO183" s="339"/>
      <c r="AP183" s="339"/>
      <c r="AS183" s="339"/>
      <c r="AT183" s="339"/>
      <c r="AW183" s="339"/>
      <c r="AX183" s="339"/>
      <c r="BA183" s="339"/>
      <c r="BB183" s="339"/>
    </row>
    <row r="184" spans="2:70" ht="159.5" x14ac:dyDescent="0.35">
      <c r="B184" s="21" t="str">
        <f>'INF GERAIS'!B184&amp;IFERROR(IF(INDEX(APOIO!$A$5:$A$50,MATCH('INF GERAIS'!N184,APOIO!$B$5:$B$50,0))="NÃO",APOIO!$A$2&amp;"NÃO VÁLIDO",""),"")</f>
        <v>2014.0172</v>
      </c>
      <c r="C184" s="21" t="str">
        <f>'INF GERAIS'!C184</f>
        <v>AGRESTE CENTRAL</v>
      </c>
      <c r="D184" s="21" t="str">
        <f>'INF GERAIS'!D184</f>
        <v>IBIRAJUBA</v>
      </c>
      <c r="E184" s="21" t="str">
        <f>'INF GERAIS'!E184</f>
        <v>IMPLANTAÇÃO DA REDE DE ESGOTO E DRENAGEM DA LAGOA 1 E LAGOA 2, VILA MUTIRÃO</v>
      </c>
      <c r="F184" s="21" t="str">
        <f>'INF GERAIS'!G184</f>
        <v>NORMAL</v>
      </c>
      <c r="G184" s="89" t="s">
        <v>4703</v>
      </c>
      <c r="H184" s="10">
        <v>42415</v>
      </c>
      <c r="I184" s="89" t="s">
        <v>230</v>
      </c>
      <c r="J184" s="21" t="s">
        <v>4682</v>
      </c>
      <c r="K184" s="233" t="s">
        <v>9246</v>
      </c>
      <c r="L184" s="233">
        <v>42843</v>
      </c>
      <c r="M184" s="154" t="s">
        <v>224</v>
      </c>
      <c r="N184" s="10" t="s">
        <v>4682</v>
      </c>
      <c r="O184" s="253" t="s">
        <v>9308</v>
      </c>
      <c r="P184" s="233">
        <v>42845</v>
      </c>
      <c r="Q184" s="21" t="s">
        <v>224</v>
      </c>
      <c r="R184" s="21" t="s">
        <v>4682</v>
      </c>
      <c r="S184" s="714" t="s">
        <v>9307</v>
      </c>
      <c r="T184" s="233">
        <v>42866</v>
      </c>
      <c r="U184" s="21" t="s">
        <v>230</v>
      </c>
      <c r="V184" s="21" t="s">
        <v>4684</v>
      </c>
      <c r="W184" s="21" t="s">
        <v>11122</v>
      </c>
      <c r="X184" s="233">
        <v>43193</v>
      </c>
      <c r="Y184" s="21" t="s">
        <v>226</v>
      </c>
      <c r="Z184" s="21" t="s">
        <v>4684</v>
      </c>
      <c r="AA184" s="21" t="s">
        <v>11284</v>
      </c>
      <c r="AB184" s="233">
        <v>43287</v>
      </c>
      <c r="AC184" s="339" t="s">
        <v>6848</v>
      </c>
      <c r="AD184" s="339" t="s">
        <v>4684</v>
      </c>
      <c r="AE184" s="646" t="s">
        <v>12436</v>
      </c>
      <c r="AF184" s="233">
        <v>43290</v>
      </c>
      <c r="AG184" s="339" t="s">
        <v>6848</v>
      </c>
      <c r="AH184" s="339" t="s">
        <v>4684</v>
      </c>
      <c r="AI184" s="1532" t="s">
        <v>12487</v>
      </c>
      <c r="AJ184" s="233">
        <v>43705</v>
      </c>
      <c r="AK184" s="339" t="s">
        <v>14283</v>
      </c>
      <c r="AL184" s="233" t="s">
        <v>4684</v>
      </c>
      <c r="AO184" s="339"/>
      <c r="AP184" s="339"/>
      <c r="AS184" s="339"/>
      <c r="AT184" s="339"/>
      <c r="AW184" s="339"/>
      <c r="AX184" s="339"/>
      <c r="BA184" s="339"/>
      <c r="BB184" s="339"/>
    </row>
    <row r="185" spans="2:70" ht="72.5" x14ac:dyDescent="0.35">
      <c r="B185" s="21" t="str">
        <f>'INF GERAIS'!B185&amp;IFERROR(IF(INDEX(APOIO!$A$5:$A$50,MATCH('INF GERAIS'!N185,APOIO!$B$5:$B$50,0))="NÃO",APOIO!$A$2&amp;"NÃO VÁLIDO",""),"")</f>
        <v>2014.0173
NÃO VÁLIDO</v>
      </c>
      <c r="C185" s="21" t="str">
        <f>'INF GERAIS'!C185</f>
        <v>AGRESTE CENTRAL</v>
      </c>
      <c r="D185" s="21" t="str">
        <f>'INF GERAIS'!D185</f>
        <v>IBIRAJUBA</v>
      </c>
      <c r="E185" s="21" t="str">
        <f>'INF GERAIS'!E185</f>
        <v xml:space="preserve">APOIO À IMPLANTAÇÃO DE INFRAESTRUTURA NO MUNICÍPIO DE IBIRAJUBA/PE -MANUTENÇÃO E AMPLIAÇÃO DO CEMITÉRIO MUNICIPAL </v>
      </c>
      <c r="F185" s="21" t="str">
        <f>'INF GERAIS'!G185</f>
        <v>NORMAL</v>
      </c>
      <c r="G185" s="89" t="s">
        <v>4703</v>
      </c>
      <c r="H185" s="10">
        <v>42415</v>
      </c>
      <c r="I185" s="89" t="s">
        <v>227</v>
      </c>
      <c r="J185" s="21" t="s">
        <v>4702</v>
      </c>
      <c r="K185" s="10" t="s">
        <v>5804</v>
      </c>
      <c r="L185" s="10">
        <v>42419</v>
      </c>
      <c r="M185" s="154" t="s">
        <v>228</v>
      </c>
      <c r="N185" s="10" t="s">
        <v>4702</v>
      </c>
      <c r="AC185" s="339"/>
      <c r="AD185" s="339"/>
      <c r="AG185" s="339"/>
      <c r="AH185" s="339"/>
      <c r="AK185" s="339"/>
      <c r="AL185" s="339"/>
      <c r="AO185" s="339"/>
      <c r="AP185" s="339"/>
      <c r="AS185" s="339"/>
      <c r="AT185" s="339"/>
      <c r="AW185" s="339"/>
      <c r="AX185" s="339"/>
      <c r="BA185" s="339"/>
      <c r="BB185" s="339"/>
    </row>
    <row r="186" spans="2:70" ht="72.5" x14ac:dyDescent="0.35">
      <c r="B186" s="21" t="str">
        <f>'INF GERAIS'!B186&amp;IFERROR(IF(INDEX(APOIO!$A$5:$A$50,MATCH('INF GERAIS'!N186,APOIO!$B$5:$B$50,0))="NÃO",APOIO!$A$2&amp;"NÃO VÁLIDO",""),"")</f>
        <v>2014.0174
NÃO VÁLIDO</v>
      </c>
      <c r="C186" s="21" t="str">
        <f>'INF GERAIS'!C186</f>
        <v>AGRESTE CENTRAL</v>
      </c>
      <c r="D186" s="21" t="str">
        <f>'INF GERAIS'!D186</f>
        <v>IBIRAJUBA</v>
      </c>
      <c r="E186" s="21" t="str">
        <f>'INF GERAIS'!E186</f>
        <v>APOIO A IMPLANTAÇÃO DE INFRA-ESTRUTURA  E LAZER NO MUNICÍPIO DE IBIRAJUBA-PE - CONSTRUÇÃO DA PRAÇA DO MULTIRÃO</v>
      </c>
      <c r="F186" s="21" t="str">
        <f>'INF GERAIS'!G186</f>
        <v>NORMAL</v>
      </c>
      <c r="G186" s="89" t="s">
        <v>4703</v>
      </c>
      <c r="H186" s="10">
        <v>42415</v>
      </c>
      <c r="I186" s="89" t="s">
        <v>227</v>
      </c>
      <c r="J186" s="21" t="s">
        <v>4702</v>
      </c>
      <c r="K186" s="10" t="s">
        <v>5804</v>
      </c>
      <c r="L186" s="10">
        <v>42419</v>
      </c>
      <c r="M186" s="154" t="s">
        <v>228</v>
      </c>
      <c r="N186" s="10" t="s">
        <v>4702</v>
      </c>
      <c r="AC186" s="339"/>
      <c r="AD186" s="339"/>
      <c r="AG186" s="339"/>
      <c r="AH186" s="339"/>
      <c r="AK186" s="339"/>
      <c r="AL186" s="339"/>
      <c r="AO186" s="339"/>
      <c r="AP186" s="339"/>
      <c r="AS186" s="339"/>
      <c r="AT186" s="339"/>
      <c r="AW186" s="339"/>
      <c r="AX186" s="339"/>
      <c r="BA186" s="339"/>
      <c r="BB186" s="339"/>
    </row>
    <row r="187" spans="2:70" ht="60" customHeight="1" x14ac:dyDescent="0.35">
      <c r="B187" s="21" t="str">
        <f>'INF GERAIS'!B187&amp;IFERROR(IF(INDEX(APOIO!$A$5:$A$50,MATCH('INF GERAIS'!N187,APOIO!$B$5:$B$50,0))="NÃO",APOIO!$A$2&amp;"NÃO VÁLIDO",""),"")</f>
        <v>2014.0175</v>
      </c>
      <c r="C187" s="21" t="str">
        <f>'INF GERAIS'!C187</f>
        <v>METROPOLITANA</v>
      </c>
      <c r="D187" s="21" t="str">
        <f>'INF GERAIS'!D187</f>
        <v>IGARASSU</v>
      </c>
      <c r="E187" s="21" t="str">
        <f>'INF GERAIS'!E187</f>
        <v>PAVIMENTAÇÃO E DRENAGEM DAS RUAS FRANCISCO DE ASSIS, CHEFE NARCISO, CEDRO, FÁBIO CORREIA, ARLINDA MONTEIRO, CARNEIRO LEÃO, CLARISSA COSTA CALADO, DRENAGEM DA AVENIDA 27 DE SETEMBRO E ESTRADA COMERCIAL DE PITANGA</v>
      </c>
      <c r="F187" s="21" t="str">
        <f>'INF GERAIS'!G187</f>
        <v>NORMAL</v>
      </c>
      <c r="G187" s="89" t="s">
        <v>4703</v>
      </c>
      <c r="H187" s="10">
        <v>42415</v>
      </c>
      <c r="I187" s="89" t="s">
        <v>224</v>
      </c>
      <c r="J187" s="21" t="s">
        <v>4682</v>
      </c>
      <c r="K187" s="233" t="s">
        <v>8246</v>
      </c>
      <c r="L187" s="233">
        <v>42614</v>
      </c>
      <c r="M187" s="21" t="s">
        <v>224</v>
      </c>
      <c r="N187" s="10" t="s">
        <v>4682</v>
      </c>
      <c r="O187" s="233" t="s">
        <v>8379</v>
      </c>
      <c r="P187" s="233">
        <v>42627</v>
      </c>
      <c r="Q187" s="21" t="s">
        <v>4705</v>
      </c>
      <c r="R187" s="21" t="s">
        <v>4682</v>
      </c>
      <c r="S187" s="21" t="s">
        <v>8541</v>
      </c>
      <c r="T187" s="233">
        <v>42661</v>
      </c>
      <c r="U187" s="21" t="s">
        <v>230</v>
      </c>
      <c r="V187" s="21" t="s">
        <v>4682</v>
      </c>
      <c r="W187" s="586" t="s">
        <v>8585</v>
      </c>
      <c r="X187" s="233">
        <v>42670</v>
      </c>
      <c r="Y187" s="21" t="s">
        <v>224</v>
      </c>
      <c r="Z187" s="21" t="s">
        <v>4682</v>
      </c>
      <c r="AA187" s="21" t="s">
        <v>8650</v>
      </c>
      <c r="AB187" s="233">
        <v>42692</v>
      </c>
      <c r="AC187" s="339" t="s">
        <v>4705</v>
      </c>
      <c r="AD187" s="339" t="s">
        <v>4682</v>
      </c>
      <c r="AE187" s="627" t="s">
        <v>8734</v>
      </c>
      <c r="AF187" s="233">
        <v>42733</v>
      </c>
      <c r="AG187" s="339" t="s">
        <v>230</v>
      </c>
      <c r="AH187" s="339" t="s">
        <v>4682</v>
      </c>
      <c r="AI187" s="21" t="s">
        <v>10118</v>
      </c>
      <c r="AJ187" s="233">
        <v>43056</v>
      </c>
      <c r="AK187" s="339" t="s">
        <v>224</v>
      </c>
      <c r="AL187" s="339" t="s">
        <v>4682</v>
      </c>
      <c r="AM187" s="21" t="s">
        <v>10192</v>
      </c>
      <c r="AN187" s="233">
        <v>43073</v>
      </c>
      <c r="AO187" s="339" t="s">
        <v>4705</v>
      </c>
      <c r="AP187" s="339" t="s">
        <v>4684</v>
      </c>
      <c r="AQ187" s="21" t="s">
        <v>10273</v>
      </c>
      <c r="AR187" s="233">
        <v>43095</v>
      </c>
      <c r="AS187" s="339" t="s">
        <v>230</v>
      </c>
      <c r="AT187" s="339" t="s">
        <v>4684</v>
      </c>
      <c r="AU187" s="1060" t="s">
        <v>10955</v>
      </c>
      <c r="AV187" s="233">
        <v>43202</v>
      </c>
      <c r="AW187" s="339" t="s">
        <v>226</v>
      </c>
      <c r="AX187" s="339" t="s">
        <v>4684</v>
      </c>
      <c r="AY187" s="21" t="s">
        <v>11403</v>
      </c>
      <c r="AZ187" s="233">
        <v>43300</v>
      </c>
      <c r="BA187" s="339" t="s">
        <v>6848</v>
      </c>
      <c r="BB187" s="339" t="s">
        <v>4684</v>
      </c>
    </row>
    <row r="188" spans="2:70" ht="60" customHeight="1" x14ac:dyDescent="0.35">
      <c r="B188" s="21" t="str">
        <f>'INF GERAIS'!B188&amp;IFERROR(IF(INDEX(APOIO!$A$5:$A$50,MATCH('INF GERAIS'!N188,APOIO!$B$5:$B$50,0))="NÃO",APOIO!$A$2&amp;"NÃO VÁLIDO",""),"")</f>
        <v>2014.0176</v>
      </c>
      <c r="C188" s="21" t="str">
        <f>'INF GERAIS'!C188</f>
        <v>METROPOLITANA</v>
      </c>
      <c r="D188" s="21" t="str">
        <f>'INF GERAIS'!D188</f>
        <v>IGARASSU</v>
      </c>
      <c r="E188" s="21" t="str">
        <f>'INF GERAIS'!E188</f>
        <v>RECAPEAMENTO ASFÁLTICO EM DIVERSAS RUAS NO MUNICÍPIO DE IGARASSU</v>
      </c>
      <c r="F188" s="21" t="str">
        <f>'INF GERAIS'!G188</f>
        <v>NORMAL</v>
      </c>
      <c r="G188" s="89" t="s">
        <v>4703</v>
      </c>
      <c r="H188" s="10">
        <v>42415</v>
      </c>
      <c r="I188" s="89" t="s">
        <v>224</v>
      </c>
      <c r="J188" s="21" t="s">
        <v>4682</v>
      </c>
      <c r="K188" s="233" t="s">
        <v>8247</v>
      </c>
      <c r="L188" s="233">
        <v>42614</v>
      </c>
      <c r="M188" s="21" t="s">
        <v>224</v>
      </c>
      <c r="N188" s="10" t="s">
        <v>4682</v>
      </c>
      <c r="O188" s="233" t="s">
        <v>8383</v>
      </c>
      <c r="P188" s="233">
        <v>42627</v>
      </c>
      <c r="Q188" s="21" t="s">
        <v>4705</v>
      </c>
      <c r="R188" s="21" t="s">
        <v>4682</v>
      </c>
      <c r="S188" s="21" t="s">
        <v>8542</v>
      </c>
      <c r="T188" s="233">
        <v>42661</v>
      </c>
      <c r="U188" s="21" t="s">
        <v>230</v>
      </c>
      <c r="V188" s="21" t="s">
        <v>4682</v>
      </c>
      <c r="W188" s="21" t="s">
        <v>8599</v>
      </c>
      <c r="X188" s="233">
        <v>42677</v>
      </c>
      <c r="Y188" s="21" t="s">
        <v>4705</v>
      </c>
      <c r="Z188" s="21" t="s">
        <v>4682</v>
      </c>
      <c r="AA188" s="609" t="s">
        <v>8654</v>
      </c>
      <c r="AB188" s="233">
        <v>42695</v>
      </c>
      <c r="AC188" s="339" t="s">
        <v>230</v>
      </c>
      <c r="AD188" s="339" t="s">
        <v>4684</v>
      </c>
      <c r="AE188" s="21" t="s">
        <v>8952</v>
      </c>
      <c r="AF188" s="233">
        <v>42648</v>
      </c>
      <c r="AG188" s="339" t="s">
        <v>230</v>
      </c>
      <c r="AH188" s="339" t="s">
        <v>4684</v>
      </c>
      <c r="AI188" s="1060" t="s">
        <v>10956</v>
      </c>
      <c r="AJ188" s="233">
        <v>43202</v>
      </c>
      <c r="AK188" s="339" t="s">
        <v>226</v>
      </c>
      <c r="AL188" s="339" t="s">
        <v>4684</v>
      </c>
      <c r="AM188" s="21" t="s">
        <v>11400</v>
      </c>
      <c r="AN188" s="233">
        <v>43300</v>
      </c>
      <c r="AO188" s="339" t="s">
        <v>6848</v>
      </c>
      <c r="AP188" s="339" t="s">
        <v>4684</v>
      </c>
      <c r="AS188" s="339"/>
      <c r="AT188" s="339"/>
      <c r="AW188" s="339"/>
      <c r="AX188" s="339"/>
      <c r="BA188" s="339"/>
      <c r="BB188" s="339"/>
    </row>
    <row r="189" spans="2:70" ht="60" customHeight="1" x14ac:dyDescent="0.35">
      <c r="B189" s="21" t="str">
        <f>'INF GERAIS'!B189&amp;IFERROR(IF(INDEX(APOIO!$A$5:$A$50,MATCH('INF GERAIS'!N189,APOIO!$B$5:$B$50,0))="NÃO",APOIO!$A$2&amp;"NÃO VÁLIDO",""),"")</f>
        <v>2014.0177</v>
      </c>
      <c r="C189" s="21" t="str">
        <f>'INF GERAIS'!C189</f>
        <v>METROPOLITANA</v>
      </c>
      <c r="D189" s="21" t="str">
        <f>'INF GERAIS'!D189</f>
        <v>IGARASSU</v>
      </c>
      <c r="E189" s="21" t="str">
        <f>'INF GERAIS'!E189</f>
        <v>PAVIMENTAÇÃO E DRENAGEM DE DIVERSAS RUAS NO MUNICÍPIO DE IGARASSU</v>
      </c>
      <c r="F189" s="21" t="str">
        <f>'INF GERAIS'!G189</f>
        <v>NORMAL</v>
      </c>
      <c r="G189" s="89" t="s">
        <v>4703</v>
      </c>
      <c r="H189" s="10">
        <v>42415</v>
      </c>
      <c r="I189" s="89" t="s">
        <v>230</v>
      </c>
      <c r="J189" s="21" t="s">
        <v>4682</v>
      </c>
      <c r="K189" s="233" t="s">
        <v>8248</v>
      </c>
      <c r="L189" s="233">
        <v>42614</v>
      </c>
      <c r="M189" s="21" t="s">
        <v>224</v>
      </c>
      <c r="N189" s="10" t="s">
        <v>4682</v>
      </c>
      <c r="O189" s="233" t="s">
        <v>8386</v>
      </c>
      <c r="P189" s="233">
        <v>42627</v>
      </c>
      <c r="Q189" s="21" t="s">
        <v>4705</v>
      </c>
      <c r="R189" s="21" t="s">
        <v>4682</v>
      </c>
      <c r="S189" s="21" t="s">
        <v>8543</v>
      </c>
      <c r="T189" s="233">
        <v>42661</v>
      </c>
      <c r="U189" s="21" t="s">
        <v>230</v>
      </c>
      <c r="V189" s="21" t="s">
        <v>4682</v>
      </c>
      <c r="W189" s="21" t="s">
        <v>8601</v>
      </c>
      <c r="X189" s="233">
        <v>42677</v>
      </c>
      <c r="Y189" s="21" t="s">
        <v>4705</v>
      </c>
      <c r="Z189" s="21" t="s">
        <v>4682</v>
      </c>
      <c r="AA189" s="609" t="s">
        <v>8655</v>
      </c>
      <c r="AB189" s="233">
        <v>42696</v>
      </c>
      <c r="AC189" s="339" t="s">
        <v>230</v>
      </c>
      <c r="AD189" s="339" t="s">
        <v>4684</v>
      </c>
      <c r="AE189" s="21" t="s">
        <v>8952</v>
      </c>
      <c r="AF189" s="233">
        <v>42649</v>
      </c>
      <c r="AG189" s="339" t="s">
        <v>230</v>
      </c>
      <c r="AH189" s="339" t="s">
        <v>4684</v>
      </c>
      <c r="AI189" s="1060" t="s">
        <v>10956</v>
      </c>
      <c r="AJ189" s="233">
        <v>43202</v>
      </c>
      <c r="AK189" s="339" t="s">
        <v>226</v>
      </c>
      <c r="AL189" s="339" t="s">
        <v>4684</v>
      </c>
      <c r="AM189" s="21" t="s">
        <v>11405</v>
      </c>
      <c r="AN189" s="233">
        <v>43300</v>
      </c>
      <c r="AO189" s="339" t="s">
        <v>6848</v>
      </c>
      <c r="AP189" s="339" t="s">
        <v>4684</v>
      </c>
      <c r="AS189" s="339"/>
      <c r="AT189" s="339"/>
      <c r="AW189" s="339"/>
      <c r="AX189" s="339"/>
      <c r="BA189" s="339"/>
      <c r="BB189" s="339"/>
    </row>
    <row r="190" spans="2:70" ht="60" customHeight="1" x14ac:dyDescent="0.35">
      <c r="B190" s="21" t="str">
        <f>'INF GERAIS'!B190&amp;IFERROR(IF(INDEX(APOIO!$A$5:$A$50,MATCH('INF GERAIS'!N190,APOIO!$B$5:$B$50,0))="NÃO",APOIO!$A$2&amp;"NÃO VÁLIDO",""),"")</f>
        <v>2014.0178</v>
      </c>
      <c r="C190" s="21" t="str">
        <f>'INF GERAIS'!C190</f>
        <v>METROPOLITANA</v>
      </c>
      <c r="D190" s="21" t="str">
        <f>'INF GERAIS'!D190</f>
        <v>IGARASSU</v>
      </c>
      <c r="E190" s="21" t="str">
        <f>'INF GERAIS'!E190</f>
        <v xml:space="preserve">INTERLIGAÇÃO DOS BAIRROS DE MONJOPE E PASTOR EUZÉBIO PELAS RUAS CORÉIA DO NORTE E RUA MARIA DAS NEVES </v>
      </c>
      <c r="F190" s="21" t="str">
        <f>'INF GERAIS'!G190</f>
        <v>NORMAL</v>
      </c>
      <c r="G190" s="89" t="s">
        <v>4703</v>
      </c>
      <c r="H190" s="10">
        <v>42415</v>
      </c>
      <c r="I190" s="89" t="s">
        <v>230</v>
      </c>
      <c r="J190" s="21" t="s">
        <v>4682</v>
      </c>
      <c r="K190" s="233" t="s">
        <v>8249</v>
      </c>
      <c r="L190" s="233">
        <v>42614</v>
      </c>
      <c r="M190" s="21" t="s">
        <v>224</v>
      </c>
      <c r="N190" s="10" t="s">
        <v>4682</v>
      </c>
      <c r="O190" s="233" t="s">
        <v>8388</v>
      </c>
      <c r="P190" s="233">
        <v>42627</v>
      </c>
      <c r="Q190" s="21" t="s">
        <v>4705</v>
      </c>
      <c r="R190" s="21" t="s">
        <v>4682</v>
      </c>
      <c r="S190" s="21" t="s">
        <v>8544</v>
      </c>
      <c r="T190" s="233">
        <v>42661</v>
      </c>
      <c r="U190" s="21" t="s">
        <v>230</v>
      </c>
      <c r="V190" s="21" t="s">
        <v>4684</v>
      </c>
      <c r="W190" s="21" t="s">
        <v>8952</v>
      </c>
      <c r="X190" s="233">
        <v>42656</v>
      </c>
      <c r="Y190" s="21" t="s">
        <v>230</v>
      </c>
      <c r="Z190" s="21" t="s">
        <v>4684</v>
      </c>
      <c r="AA190" s="1060" t="s">
        <v>10957</v>
      </c>
      <c r="AB190" s="233">
        <v>43202</v>
      </c>
      <c r="AC190" s="339" t="s">
        <v>226</v>
      </c>
      <c r="AD190" s="339" t="s">
        <v>4684</v>
      </c>
      <c r="AE190" s="21" t="s">
        <v>11404</v>
      </c>
      <c r="AF190" s="233">
        <v>43300</v>
      </c>
      <c r="AG190" s="339" t="s">
        <v>6848</v>
      </c>
      <c r="AH190" s="339" t="s">
        <v>4684</v>
      </c>
      <c r="AK190" s="339"/>
      <c r="AL190" s="339"/>
      <c r="AO190" s="339"/>
      <c r="AP190" s="339"/>
      <c r="AS190" s="339"/>
      <c r="AT190" s="339"/>
      <c r="AW190" s="339"/>
      <c r="AX190" s="339"/>
      <c r="BA190" s="339"/>
      <c r="BB190" s="339"/>
    </row>
    <row r="191" spans="2:70" ht="60" customHeight="1" x14ac:dyDescent="0.35">
      <c r="B191" s="21" t="str">
        <f>'INF GERAIS'!B191&amp;IFERROR(IF(INDEX(APOIO!$A$5:$A$50,MATCH('INF GERAIS'!N191,APOIO!$B$5:$B$50,0))="NÃO",APOIO!$A$2&amp;"NÃO VÁLIDO",""),"")</f>
        <v>2014.0179</v>
      </c>
      <c r="C191" s="21" t="str">
        <f>'INF GERAIS'!C191</f>
        <v>METROPOLITANA</v>
      </c>
      <c r="D191" s="21" t="str">
        <f>'INF GERAIS'!D191</f>
        <v>IGARASSU</v>
      </c>
      <c r="E191" s="21" t="str">
        <f>'INF GERAIS'!E191</f>
        <v>PAVIMENTAÇÃO DA RUA CURITIBA CORREDOR DE TRÁFEGO URBANO</v>
      </c>
      <c r="F191" s="21" t="str">
        <f>'INF GERAIS'!G191</f>
        <v>NORMAL</v>
      </c>
      <c r="G191" s="89" t="s">
        <v>4703</v>
      </c>
      <c r="H191" s="10">
        <v>42415</v>
      </c>
      <c r="I191" s="89" t="s">
        <v>230</v>
      </c>
      <c r="J191" s="21" t="s">
        <v>4682</v>
      </c>
      <c r="K191" s="233" t="s">
        <v>8250</v>
      </c>
      <c r="L191" s="233">
        <v>42614</v>
      </c>
      <c r="M191" s="21" t="s">
        <v>224</v>
      </c>
      <c r="N191" s="10" t="s">
        <v>4682</v>
      </c>
      <c r="O191" s="233" t="s">
        <v>8390</v>
      </c>
      <c r="P191" s="233">
        <v>42627</v>
      </c>
      <c r="Q191" s="21" t="s">
        <v>4705</v>
      </c>
      <c r="R191" s="21" t="s">
        <v>4682</v>
      </c>
      <c r="S191" s="21" t="s">
        <v>8545</v>
      </c>
      <c r="T191" s="233">
        <v>42661</v>
      </c>
      <c r="U191" s="21" t="s">
        <v>230</v>
      </c>
      <c r="V191" s="21" t="s">
        <v>4684</v>
      </c>
      <c r="W191" s="21" t="s">
        <v>8952</v>
      </c>
      <c r="X191" s="233">
        <v>42648</v>
      </c>
      <c r="Y191" s="21" t="s">
        <v>230</v>
      </c>
      <c r="Z191" s="21" t="s">
        <v>4684</v>
      </c>
      <c r="AA191" s="1060" t="s">
        <v>10956</v>
      </c>
      <c r="AB191" s="233">
        <v>43202</v>
      </c>
      <c r="AC191" s="339" t="s">
        <v>226</v>
      </c>
      <c r="AD191" s="339" t="s">
        <v>4684</v>
      </c>
      <c r="AE191" s="21" t="s">
        <v>11402</v>
      </c>
      <c r="AF191" s="233">
        <v>43300</v>
      </c>
      <c r="AG191" s="339" t="s">
        <v>6848</v>
      </c>
      <c r="AH191" s="339" t="s">
        <v>4684</v>
      </c>
      <c r="AK191" s="339"/>
      <c r="AL191" s="339"/>
      <c r="AO191" s="339"/>
      <c r="AP191" s="339"/>
      <c r="AS191" s="339"/>
      <c r="AT191" s="339"/>
      <c r="AW191" s="339"/>
      <c r="AX191" s="339"/>
      <c r="BA191" s="339"/>
      <c r="BB191" s="339"/>
    </row>
    <row r="192" spans="2:70" ht="261" x14ac:dyDescent="0.35">
      <c r="B192" s="21" t="str">
        <f>'INF GERAIS'!B192&amp;IFERROR(IF(INDEX(APOIO!$A$5:$A$50,MATCH('INF GERAIS'!N192,APOIO!$B$5:$B$50,0))="NÃO",APOIO!$A$2&amp;"NÃO VÁLIDO",""),"")</f>
        <v>2014.0180</v>
      </c>
      <c r="C192" s="21" t="str">
        <f>'INF GERAIS'!C192</f>
        <v>SERTÃO DO PAJEÚ</v>
      </c>
      <c r="D192" s="21" t="str">
        <f>'INF GERAIS'!D192</f>
        <v>IGUARACY</v>
      </c>
      <c r="E192" s="21" t="str">
        <f>'INF GERAIS'!E192</f>
        <v>PAVIMENTO EM PARALELEPÍPEDOS GRANÍTICOS</v>
      </c>
      <c r="F192" s="21" t="str">
        <f>'INF GERAIS'!G192</f>
        <v>NORMAL</v>
      </c>
      <c r="G192" s="89" t="s">
        <v>4703</v>
      </c>
      <c r="H192" s="10">
        <v>42415</v>
      </c>
      <c r="I192" s="89" t="s">
        <v>230</v>
      </c>
      <c r="J192" s="21" t="s">
        <v>4682</v>
      </c>
      <c r="K192" s="10" t="s">
        <v>7535</v>
      </c>
      <c r="L192" s="233">
        <v>42537</v>
      </c>
      <c r="M192" s="21" t="s">
        <v>224</v>
      </c>
      <c r="N192" s="10" t="s">
        <v>4682</v>
      </c>
      <c r="O192" s="233" t="s">
        <v>7606</v>
      </c>
      <c r="P192" s="233">
        <v>42549</v>
      </c>
      <c r="Q192" s="21" t="s">
        <v>230</v>
      </c>
      <c r="R192" s="21" t="s">
        <v>4682</v>
      </c>
      <c r="S192" s="21" t="s">
        <v>8057</v>
      </c>
      <c r="T192" s="233">
        <v>42577</v>
      </c>
      <c r="U192" s="21" t="s">
        <v>224</v>
      </c>
      <c r="V192" s="21" t="s">
        <v>4682</v>
      </c>
      <c r="W192" s="529" t="s">
        <v>8230</v>
      </c>
      <c r="X192" s="233">
        <v>42615</v>
      </c>
      <c r="Y192" s="21" t="s">
        <v>4705</v>
      </c>
      <c r="Z192" s="21" t="s">
        <v>4682</v>
      </c>
      <c r="AA192" s="551" t="s">
        <v>8338</v>
      </c>
      <c r="AB192" s="233">
        <v>42625</v>
      </c>
      <c r="AC192" s="339" t="s">
        <v>230</v>
      </c>
      <c r="AD192" s="339" t="s">
        <v>4682</v>
      </c>
      <c r="AE192" s="233" t="s">
        <v>8640</v>
      </c>
      <c r="AF192" s="233">
        <v>42690</v>
      </c>
      <c r="AG192" s="339" t="s">
        <v>224</v>
      </c>
      <c r="AH192" s="339" t="s">
        <v>4682</v>
      </c>
      <c r="AI192" s="21" t="s">
        <v>8806</v>
      </c>
      <c r="AJ192" s="233">
        <v>42747</v>
      </c>
      <c r="AK192" s="339" t="s">
        <v>4705</v>
      </c>
      <c r="AL192" s="339" t="s">
        <v>4682</v>
      </c>
      <c r="AM192" s="792" t="s">
        <v>9730</v>
      </c>
      <c r="AN192" s="233">
        <v>42748</v>
      </c>
      <c r="AO192" s="339" t="s">
        <v>230</v>
      </c>
      <c r="AP192" s="339" t="s">
        <v>4682</v>
      </c>
      <c r="AQ192" s="233" t="s">
        <v>10274</v>
      </c>
      <c r="AR192" s="233">
        <v>43095</v>
      </c>
      <c r="AS192" s="339" t="s">
        <v>224</v>
      </c>
      <c r="AT192" s="339" t="s">
        <v>4682</v>
      </c>
      <c r="AU192" s="21" t="s">
        <v>10341</v>
      </c>
      <c r="AV192" s="233">
        <v>43116</v>
      </c>
      <c r="AW192" s="339" t="s">
        <v>4705</v>
      </c>
      <c r="AX192" s="339" t="s">
        <v>4682</v>
      </c>
      <c r="AY192" s="21" t="s">
        <v>10943</v>
      </c>
      <c r="AZ192" s="233">
        <v>43154</v>
      </c>
      <c r="BA192" s="339" t="s">
        <v>230</v>
      </c>
      <c r="BB192" s="339" t="s">
        <v>4682</v>
      </c>
      <c r="BC192" s="21" t="s">
        <v>10939</v>
      </c>
      <c r="BD192" s="233">
        <v>43193</v>
      </c>
      <c r="BE192" s="21" t="s">
        <v>230</v>
      </c>
      <c r="BF192" s="21" t="s">
        <v>4682</v>
      </c>
      <c r="BG192" s="1141" t="s">
        <v>11218</v>
      </c>
      <c r="BH192" s="233">
        <v>43269</v>
      </c>
      <c r="BI192" s="21" t="s">
        <v>6848</v>
      </c>
      <c r="BJ192" s="21" t="s">
        <v>4684</v>
      </c>
      <c r="BK192" s="1449" t="s">
        <v>12256</v>
      </c>
      <c r="BL192" s="233">
        <v>43642</v>
      </c>
      <c r="BM192" s="21" t="s">
        <v>6848</v>
      </c>
      <c r="BN192" s="21" t="s">
        <v>4684</v>
      </c>
      <c r="BO192" s="21" t="s">
        <v>12260</v>
      </c>
      <c r="BP192" s="233">
        <v>43642</v>
      </c>
      <c r="BQ192" s="21" t="s">
        <v>14283</v>
      </c>
      <c r="BR192" s="21" t="s">
        <v>4684</v>
      </c>
    </row>
    <row r="193" spans="2:86" ht="58" x14ac:dyDescent="0.35">
      <c r="B193" s="21" t="str">
        <f>'INF GERAIS'!B193&amp;IFERROR(IF(INDEX(APOIO!$A$5:$A$50,MATCH('INF GERAIS'!N193,APOIO!$B$5:$B$50,0))="NÃO",APOIO!$A$2&amp;"NÃO VÁLIDO",""),"")</f>
        <v>2014.0181
NÃO VÁLIDO</v>
      </c>
      <c r="C193" s="21" t="str">
        <f>'INF GERAIS'!C193</f>
        <v>SERTÃO DO PAJEÚ</v>
      </c>
      <c r="D193" s="21" t="str">
        <f>'INF GERAIS'!D193</f>
        <v>IGUARACY</v>
      </c>
      <c r="E193" s="21" t="str">
        <f>'INF GERAIS'!E193</f>
        <v xml:space="preserve">CONSTRUÇÃO DA BARRAGEM DE TERRA LOCALIZADA NO SÍTIO PAU LEITE </v>
      </c>
      <c r="F193" s="21" t="str">
        <f>'INF GERAIS'!G193</f>
        <v>NORMAL</v>
      </c>
      <c r="G193" s="89" t="s">
        <v>4703</v>
      </c>
      <c r="H193" s="10">
        <v>42415</v>
      </c>
      <c r="I193" s="89" t="s">
        <v>227</v>
      </c>
      <c r="J193" s="21" t="s">
        <v>4702</v>
      </c>
      <c r="K193" s="10"/>
      <c r="N193" s="10"/>
      <c r="AC193" s="339"/>
      <c r="AD193" s="339"/>
      <c r="AG193" s="339"/>
      <c r="AH193" s="339"/>
      <c r="AK193" s="339"/>
      <c r="AL193" s="339"/>
      <c r="AO193" s="339"/>
      <c r="AP193" s="339"/>
      <c r="AS193" s="339"/>
      <c r="AT193" s="339"/>
      <c r="AW193" s="339"/>
      <c r="AX193" s="339"/>
      <c r="BA193" s="339"/>
      <c r="BB193" s="339"/>
    </row>
    <row r="194" spans="2:86" ht="174" x14ac:dyDescent="0.35">
      <c r="B194" s="21" t="str">
        <f>'INF GERAIS'!B194&amp;IFERROR(IF(INDEX(APOIO!$A$5:$A$50,MATCH('INF GERAIS'!N194,APOIO!$B$5:$B$50,0))="NÃO",APOIO!$A$2&amp;"NÃO VÁLIDO",""),"")</f>
        <v>2014.0182</v>
      </c>
      <c r="C194" s="21" t="str">
        <f>'INF GERAIS'!C194</f>
        <v>METROPOLITANA</v>
      </c>
      <c r="D194" s="21" t="str">
        <f>'INF GERAIS'!D194</f>
        <v>ILHA DE ITAMARACÁ</v>
      </c>
      <c r="E194" s="21" t="str">
        <f>'INF GERAIS'!E194</f>
        <v>PAVIMENTAÇÃO DE RUAS NO MUNICÍPIO DA ILHA DE ITAMARACÁ</v>
      </c>
      <c r="F194" s="21" t="str">
        <f>'INF GERAIS'!G194</f>
        <v>NORMAL</v>
      </c>
      <c r="G194" s="89" t="s">
        <v>4703</v>
      </c>
      <c r="H194" s="10">
        <v>42415</v>
      </c>
      <c r="I194" s="89" t="s">
        <v>230</v>
      </c>
      <c r="J194" s="21" t="s">
        <v>4682</v>
      </c>
      <c r="K194" s="10" t="s">
        <v>9293</v>
      </c>
      <c r="L194" s="233">
        <v>42870</v>
      </c>
      <c r="M194" s="21" t="s">
        <v>224</v>
      </c>
      <c r="N194" s="10" t="s">
        <v>4682</v>
      </c>
      <c r="O194" s="233" t="s">
        <v>9447</v>
      </c>
      <c r="P194" s="233">
        <v>42891</v>
      </c>
      <c r="Q194" s="21" t="s">
        <v>4705</v>
      </c>
      <c r="R194" s="21" t="s">
        <v>4682</v>
      </c>
      <c r="S194" s="21" t="s">
        <v>9642</v>
      </c>
      <c r="T194" s="233">
        <v>42923</v>
      </c>
      <c r="U194" s="21" t="s">
        <v>230</v>
      </c>
      <c r="V194" s="21" t="s">
        <v>4682</v>
      </c>
      <c r="W194" s="1393" t="s">
        <v>12071</v>
      </c>
      <c r="X194" s="233">
        <v>43567</v>
      </c>
      <c r="Y194" s="21" t="s">
        <v>224</v>
      </c>
      <c r="Z194" s="21" t="s">
        <v>4682</v>
      </c>
      <c r="AA194" s="21" t="s">
        <v>12145</v>
      </c>
      <c r="AB194" s="233">
        <v>43599</v>
      </c>
      <c r="AC194" s="339" t="s">
        <v>4705</v>
      </c>
      <c r="AD194" s="339" t="s">
        <v>4682</v>
      </c>
      <c r="AE194" s="21" t="s">
        <v>12350</v>
      </c>
      <c r="AF194" s="233">
        <v>43658</v>
      </c>
      <c r="AG194" s="339" t="s">
        <v>230</v>
      </c>
      <c r="AH194" s="339" t="s">
        <v>4682</v>
      </c>
      <c r="AI194" s="21" t="s">
        <v>12682</v>
      </c>
      <c r="AJ194" s="233">
        <v>43769</v>
      </c>
      <c r="AK194" s="339" t="s">
        <v>224</v>
      </c>
      <c r="AL194" s="339" t="s">
        <v>4682</v>
      </c>
      <c r="AM194" s="1695" t="s">
        <v>12965</v>
      </c>
      <c r="AN194" s="233">
        <v>43867</v>
      </c>
      <c r="AO194" s="339" t="s">
        <v>224</v>
      </c>
      <c r="AP194" s="339" t="s">
        <v>4682</v>
      </c>
      <c r="AQ194" s="21" t="s">
        <v>13008</v>
      </c>
      <c r="AR194" s="233">
        <v>43888</v>
      </c>
      <c r="AS194" s="339" t="s">
        <v>4705</v>
      </c>
      <c r="AT194" s="339" t="s">
        <v>4682</v>
      </c>
      <c r="AU194" s="1781" t="s">
        <v>13317</v>
      </c>
      <c r="AV194" s="233">
        <v>44153</v>
      </c>
      <c r="AW194" s="339" t="s">
        <v>226</v>
      </c>
      <c r="AX194" s="339" t="s">
        <v>4684</v>
      </c>
      <c r="AY194" s="1798" t="s">
        <v>13388</v>
      </c>
      <c r="AZ194" s="233">
        <v>44299</v>
      </c>
      <c r="BA194" s="339" t="s">
        <v>6848</v>
      </c>
      <c r="BB194" s="339" t="s">
        <v>4684</v>
      </c>
      <c r="BC194" s="21" t="s">
        <v>14126</v>
      </c>
      <c r="BD194" s="2061">
        <v>45093</v>
      </c>
      <c r="BE194" s="21" t="s">
        <v>6848</v>
      </c>
      <c r="BF194" s="21" t="s">
        <v>4684</v>
      </c>
      <c r="BG194" s="2067" t="s">
        <v>14126</v>
      </c>
      <c r="BH194" s="2061">
        <v>45352</v>
      </c>
      <c r="BI194" s="2067" t="s">
        <v>6848</v>
      </c>
      <c r="BJ194" s="2067" t="s">
        <v>4684</v>
      </c>
    </row>
    <row r="195" spans="2:86" ht="174" x14ac:dyDescent="0.35">
      <c r="B195" s="21" t="str">
        <f>'INF GERAIS'!B195&amp;IFERROR(IF(INDEX(APOIO!$A$5:$A$50,MATCH('INF GERAIS'!N195,APOIO!$B$5:$B$50,0))="NÃO",APOIO!$A$2&amp;"NÃO VÁLIDO",""),"")</f>
        <v>2014.0183</v>
      </c>
      <c r="C195" s="21" t="str">
        <f>'INF GERAIS'!C195</f>
        <v>SERTÃO DO MOXOTÓ</v>
      </c>
      <c r="D195" s="21" t="str">
        <f>'INF GERAIS'!D195</f>
        <v>INAJÁ</v>
      </c>
      <c r="E195" s="21" t="str">
        <f>'INF GERAIS'!E195</f>
        <v>CONSTRUÇÃO DE PAVIMENTAÇÃO COM PARALELEPÍPEDOS, EM RUAS DA SEDE - TRAVESSA CIRILO GOMES, 1ª TRAVESSA SANTOS DUMONT, RUA JOAQUIM GONÇALO, TRAVESSA PRIMAVERA, RUA PADRE CICERO, RUA CÍCERO TORRES, RUA SANTOS DUMONT, RUA MARGARIDA MARQUES, RUA ANTONIO MAURICIO,TRAVESSA HERCULANO GOMES ARAUJO, RUA VALDERERO FLOR DE MORAES</v>
      </c>
      <c r="F195" s="21" t="str">
        <f>'INF GERAIS'!G195</f>
        <v>NORMAL</v>
      </c>
      <c r="G195" s="89" t="s">
        <v>4703</v>
      </c>
      <c r="H195" s="10">
        <v>42415</v>
      </c>
      <c r="I195" s="89" t="s">
        <v>230</v>
      </c>
      <c r="J195" s="21" t="s">
        <v>4682</v>
      </c>
      <c r="K195" s="233" t="s">
        <v>12140</v>
      </c>
      <c r="L195" s="233">
        <v>43592</v>
      </c>
      <c r="M195" s="21" t="s">
        <v>224</v>
      </c>
      <c r="N195" s="10" t="s">
        <v>4682</v>
      </c>
      <c r="O195" s="233" t="s">
        <v>12141</v>
      </c>
      <c r="P195" s="233">
        <v>43598</v>
      </c>
      <c r="Q195" s="1421" t="s">
        <v>224</v>
      </c>
      <c r="R195" s="233" t="s">
        <v>4682</v>
      </c>
      <c r="S195" s="21" t="s">
        <v>12333</v>
      </c>
      <c r="T195" s="233">
        <v>43650</v>
      </c>
      <c r="U195" s="21" t="s">
        <v>230</v>
      </c>
      <c r="V195" s="21" t="s">
        <v>4682</v>
      </c>
      <c r="AC195" s="339"/>
      <c r="AD195" s="339"/>
      <c r="AG195" s="339"/>
      <c r="AH195" s="339"/>
      <c r="AK195" s="339"/>
      <c r="AL195" s="339"/>
      <c r="AO195" s="339"/>
      <c r="AP195" s="339"/>
      <c r="AS195" s="339"/>
      <c r="AT195" s="339"/>
      <c r="AW195" s="339"/>
      <c r="AX195" s="339"/>
      <c r="BA195" s="339"/>
      <c r="BB195" s="339"/>
    </row>
    <row r="196" spans="2:86" ht="87" x14ac:dyDescent="0.35">
      <c r="B196" s="21" t="str">
        <f>'INF GERAIS'!B196&amp;IFERROR(IF(INDEX(APOIO!$A$5:$A$50,MATCH('INF GERAIS'!N196,APOIO!$B$5:$B$50,0))="NÃO",APOIO!$A$2&amp;"NÃO VÁLIDO",""),"")</f>
        <v>2014.0184</v>
      </c>
      <c r="C196" s="21" t="str">
        <f>'INF GERAIS'!C196</f>
        <v>SERTÃO DO PAJEÚ</v>
      </c>
      <c r="D196" s="21" t="str">
        <f>'INF GERAIS'!D196</f>
        <v>INGAZEIRA</v>
      </c>
      <c r="E196" s="21" t="str">
        <f>'INF GERAIS'!E196</f>
        <v>RECONSTRUÇÃO DA PRAÇA DO DISTRITO DE SANTA ROSA</v>
      </c>
      <c r="F196" s="21" t="str">
        <f>'INF GERAIS'!G196</f>
        <v>NORMAL</v>
      </c>
      <c r="G196" s="89" t="s">
        <v>4703</v>
      </c>
      <c r="H196" s="10">
        <v>42415</v>
      </c>
      <c r="I196" s="89" t="s">
        <v>230</v>
      </c>
      <c r="J196" s="21" t="s">
        <v>4682</v>
      </c>
      <c r="K196" s="10" t="s">
        <v>7238</v>
      </c>
      <c r="L196" s="233">
        <v>42514</v>
      </c>
      <c r="M196" s="21" t="s">
        <v>4705</v>
      </c>
      <c r="N196" s="10" t="s">
        <v>4682</v>
      </c>
      <c r="O196" s="395" t="s">
        <v>7217</v>
      </c>
      <c r="P196" s="233">
        <v>42548</v>
      </c>
      <c r="Q196" s="21" t="s">
        <v>13923</v>
      </c>
      <c r="R196" s="21" t="s">
        <v>4684</v>
      </c>
      <c r="S196" s="21" t="s">
        <v>14059</v>
      </c>
      <c r="T196" s="2039">
        <v>45509</v>
      </c>
      <c r="U196" s="21" t="s">
        <v>13989</v>
      </c>
      <c r="V196" s="21" t="s">
        <v>4684</v>
      </c>
      <c r="AC196" s="339"/>
      <c r="AD196" s="339"/>
      <c r="AG196" s="339"/>
      <c r="AH196" s="339"/>
      <c r="AK196" s="339"/>
      <c r="AL196" s="339"/>
      <c r="AO196" s="339"/>
      <c r="AP196" s="339"/>
      <c r="AS196" s="339"/>
      <c r="AT196" s="339"/>
      <c r="AW196" s="339"/>
      <c r="AX196" s="339"/>
      <c r="BA196" s="339"/>
      <c r="BB196" s="339"/>
    </row>
    <row r="197" spans="2:86" ht="58.5" thickBot="1" x14ac:dyDescent="0.4">
      <c r="B197" s="21" t="str">
        <f>'INF GERAIS'!B197&amp;IFERROR(IF(INDEX(APOIO!$A$5:$A$50,MATCH('INF GERAIS'!N197,APOIO!$B$5:$B$50,0))="NÃO",APOIO!$A$2&amp;"NÃO VÁLIDO",""),"")</f>
        <v>2014.0185</v>
      </c>
      <c r="C197" s="21" t="str">
        <f>'INF GERAIS'!C197</f>
        <v>SERTÃO DO PAJEÚ</v>
      </c>
      <c r="D197" s="21" t="str">
        <f>'INF GERAIS'!D197</f>
        <v>INGAZEIRA</v>
      </c>
      <c r="E197" s="21" t="str">
        <f>'INF GERAIS'!E197</f>
        <v>CONSTRUÇÃO DE PAVIMENTO EM PARALELEPÍPEDOS GRANÍTICOS</v>
      </c>
      <c r="F197" s="21" t="str">
        <f>'INF GERAIS'!G197</f>
        <v>NORMAL</v>
      </c>
      <c r="G197" s="89" t="s">
        <v>4703</v>
      </c>
      <c r="H197" s="10">
        <v>42415</v>
      </c>
      <c r="I197" s="89" t="s">
        <v>230</v>
      </c>
      <c r="J197" s="21" t="s">
        <v>4684</v>
      </c>
      <c r="K197" s="342" t="s">
        <v>7217</v>
      </c>
      <c r="L197" s="233">
        <v>42509</v>
      </c>
      <c r="M197" s="21" t="s">
        <v>6848</v>
      </c>
      <c r="N197" s="10" t="s">
        <v>4684</v>
      </c>
      <c r="O197" s="2061" t="s">
        <v>14122</v>
      </c>
      <c r="P197" s="2061">
        <v>45310</v>
      </c>
      <c r="Q197" s="21" t="s">
        <v>13923</v>
      </c>
      <c r="R197" s="21" t="s">
        <v>4684</v>
      </c>
      <c r="AC197" s="339"/>
      <c r="AD197" s="339"/>
      <c r="AG197" s="339"/>
      <c r="AH197" s="339"/>
      <c r="AK197" s="339"/>
      <c r="AL197" s="339"/>
      <c r="AO197" s="339"/>
      <c r="AP197" s="339"/>
      <c r="AS197" s="339"/>
      <c r="AT197" s="339"/>
      <c r="AW197" s="339"/>
      <c r="AX197" s="339"/>
      <c r="BA197" s="339"/>
      <c r="BB197" s="339"/>
    </row>
    <row r="198" spans="2:86" ht="145.5" thickBot="1" x14ac:dyDescent="0.3">
      <c r="B198" s="21" t="str">
        <f>'INF GERAIS'!B198&amp;IFERROR(IF(INDEX(APOIO!$A$5:$A$50,MATCH('INF GERAIS'!N198,APOIO!$B$5:$B$50,0))="NÃO",APOIO!$A$2&amp;"NÃO VÁLIDO",""),"")</f>
        <v>2014.0186</v>
      </c>
      <c r="C198" s="21" t="str">
        <f>'INF GERAIS'!C198</f>
        <v>SERTÃO DO PAJEÚ</v>
      </c>
      <c r="D198" s="21" t="str">
        <f>'INF GERAIS'!D198</f>
        <v>INGAZEIRA</v>
      </c>
      <c r="E198" s="21" t="str">
        <f>'INF GERAIS'!E198</f>
        <v>RECONSTRUÇÃO DE POSTO DE SAÚDE DA FAMÍLIA NO ASSENTAMENTO DO SÍTIO JORGE</v>
      </c>
      <c r="F198" s="21" t="str">
        <f>'INF GERAIS'!G198</f>
        <v>NORMAL</v>
      </c>
      <c r="G198" s="89" t="s">
        <v>4703</v>
      </c>
      <c r="H198" s="10">
        <v>42415</v>
      </c>
      <c r="I198" s="89" t="s">
        <v>230</v>
      </c>
      <c r="J198" s="21" t="s">
        <v>4684</v>
      </c>
      <c r="K198" s="342" t="s">
        <v>7216</v>
      </c>
      <c r="L198" s="233">
        <v>42509</v>
      </c>
      <c r="M198" s="21" t="s">
        <v>6848</v>
      </c>
      <c r="N198" s="10" t="s">
        <v>4684</v>
      </c>
      <c r="O198" s="623" t="s">
        <v>8720</v>
      </c>
      <c r="P198" s="233">
        <v>42720</v>
      </c>
      <c r="Q198" s="21" t="s">
        <v>6848</v>
      </c>
      <c r="R198" s="21" t="s">
        <v>4684</v>
      </c>
      <c r="S198" s="1406" t="s">
        <v>12094</v>
      </c>
      <c r="T198" s="233">
        <v>43578</v>
      </c>
      <c r="U198" s="1406" t="s">
        <v>6848</v>
      </c>
      <c r="V198" s="1406" t="s">
        <v>4684</v>
      </c>
      <c r="W198" s="1816" t="s">
        <v>13625</v>
      </c>
      <c r="X198" s="1817">
        <v>44498</v>
      </c>
      <c r="Y198" s="1816" t="s">
        <v>6848</v>
      </c>
      <c r="Z198" s="1816" t="s">
        <v>4684</v>
      </c>
      <c r="AA198" s="1885" t="s">
        <v>13626</v>
      </c>
      <c r="AB198" s="1886">
        <v>44503</v>
      </c>
      <c r="AC198" s="1887" t="s">
        <v>14283</v>
      </c>
      <c r="AD198" s="1887" t="s">
        <v>4684</v>
      </c>
      <c r="AG198" s="339"/>
      <c r="AH198" s="339"/>
      <c r="AK198" s="339"/>
      <c r="AL198" s="339"/>
      <c r="AO198" s="339"/>
      <c r="AP198" s="339"/>
      <c r="AS198" s="339"/>
      <c r="AT198" s="339"/>
      <c r="AW198" s="339"/>
      <c r="AX198" s="339"/>
      <c r="BA198" s="339"/>
      <c r="BB198" s="339"/>
    </row>
    <row r="199" spans="2:86" ht="130.5" x14ac:dyDescent="0.35">
      <c r="B199" s="21" t="str">
        <f>'INF GERAIS'!B199&amp;IFERROR(IF(INDEX(APOIO!$A$5:$A$50,MATCH('INF GERAIS'!N199,APOIO!$B$5:$B$50,0))="NÃO",APOIO!$A$2&amp;"NÃO VÁLIDO",""),"")</f>
        <v>2014.0187
NÃO VÁLIDO</v>
      </c>
      <c r="C199" s="21" t="str">
        <f>'INF GERAIS'!C199</f>
        <v>METROPOLITANA</v>
      </c>
      <c r="D199" s="21" t="str">
        <f>'INF GERAIS'!D199</f>
        <v>IPOJUCA</v>
      </c>
      <c r="E199" s="21" t="str">
        <f>'INF GERAIS'!E199</f>
        <v>IMPLANTAÇÃO DE DRENAGEM SUPERFICIAL,TERRAPLENAGEM, COM FORNECIMENTO E APLICAÇÃO DE TRATAMENTO SUPERFICIAL DUPLO (TSD) NAS VIAS VICINAIS DE ACESSO À DIVERSAS COMUNIDADES DOS ENGENHOS NO MUNICÍPIO DO IPOJUCA</v>
      </c>
      <c r="F199" s="21" t="str">
        <f>'INF GERAIS'!G199</f>
        <v>NORMAL</v>
      </c>
      <c r="G199" s="89" t="s">
        <v>4703</v>
      </c>
      <c r="H199" s="10">
        <v>42415</v>
      </c>
      <c r="I199" s="89" t="s">
        <v>224</v>
      </c>
      <c r="J199" s="21" t="s">
        <v>4682</v>
      </c>
      <c r="K199" s="10" t="s">
        <v>6291</v>
      </c>
      <c r="L199" s="10">
        <v>42443</v>
      </c>
      <c r="M199" s="21" t="s">
        <v>227</v>
      </c>
      <c r="N199" s="10" t="s">
        <v>4702</v>
      </c>
      <c r="O199" s="233" t="s">
        <v>6556</v>
      </c>
      <c r="P199" s="233">
        <v>42464</v>
      </c>
      <c r="Q199" s="21" t="s">
        <v>227</v>
      </c>
      <c r="R199" s="21" t="s">
        <v>4702</v>
      </c>
      <c r="S199" s="494" t="s">
        <v>8560</v>
      </c>
      <c r="T199" s="233">
        <v>42592</v>
      </c>
      <c r="U199" s="21" t="s">
        <v>227</v>
      </c>
      <c r="V199" s="21" t="s">
        <v>4701</v>
      </c>
      <c r="W199" s="1264"/>
      <c r="X199" s="233"/>
      <c r="AC199" s="339"/>
      <c r="AD199" s="339"/>
      <c r="AG199" s="339"/>
      <c r="AH199" s="339"/>
      <c r="AK199" s="339"/>
      <c r="AL199" s="339"/>
      <c r="AO199" s="339"/>
      <c r="AP199" s="339"/>
      <c r="AS199" s="339"/>
      <c r="AT199" s="339"/>
      <c r="AW199" s="339"/>
      <c r="AX199" s="339"/>
      <c r="BA199" s="339"/>
      <c r="BB199" s="339"/>
    </row>
    <row r="200" spans="2:86" s="902" customFormat="1" ht="131" thickBot="1" x14ac:dyDescent="0.4">
      <c r="B200" s="902" t="str">
        <f>'INF GERAIS'!B200&amp;IFERROR(IF(INDEX(APOIO!$A$5:$A$50,MATCH('INF GERAIS'!N200,APOIO!$B$5:$B$50,0))="NÃO",APOIO!$A$2&amp;"NÃO VÁLIDO",""),"")</f>
        <v>2014.0433</v>
      </c>
      <c r="C200" s="902" t="str">
        <f>'INF GERAIS'!C200</f>
        <v>METROPOLITANA</v>
      </c>
      <c r="D200" s="902" t="str">
        <f>'INF GERAIS'!D200</f>
        <v>IPOJUCA</v>
      </c>
      <c r="E200" s="902" t="str">
        <f>'INF GERAIS'!E200</f>
        <v>CONTENÇÃO DE ENCOSTAS</v>
      </c>
      <c r="F200" s="902" t="str">
        <f>'INF GERAIS'!G200</f>
        <v>NORMAL</v>
      </c>
      <c r="G200" s="903" t="s">
        <v>10091</v>
      </c>
      <c r="H200" s="233">
        <v>43038</v>
      </c>
      <c r="I200" s="902" t="s">
        <v>223</v>
      </c>
      <c r="J200" s="902" t="s">
        <v>4701</v>
      </c>
      <c r="K200" s="233" t="s">
        <v>11606</v>
      </c>
      <c r="L200" s="233" t="s">
        <v>11604</v>
      </c>
      <c r="M200" s="902" t="s">
        <v>223</v>
      </c>
      <c r="N200" s="233" t="s">
        <v>4701</v>
      </c>
      <c r="O200" s="233" t="s">
        <v>11652</v>
      </c>
      <c r="P200" s="233">
        <v>43369</v>
      </c>
      <c r="Q200" s="902" t="s">
        <v>223</v>
      </c>
      <c r="R200" s="902" t="s">
        <v>4701</v>
      </c>
      <c r="S200" s="1264" t="s">
        <v>11679</v>
      </c>
      <c r="T200" s="233">
        <v>43377</v>
      </c>
      <c r="U200" s="902" t="s">
        <v>4704</v>
      </c>
      <c r="V200" s="902" t="s">
        <v>4701</v>
      </c>
      <c r="W200" s="1282" t="s">
        <v>11741</v>
      </c>
      <c r="X200" s="233">
        <v>43413</v>
      </c>
      <c r="Y200" s="902" t="s">
        <v>230</v>
      </c>
      <c r="Z200" s="902" t="s">
        <v>4682</v>
      </c>
      <c r="AA200" s="902" t="s">
        <v>13808</v>
      </c>
      <c r="AB200" s="233">
        <v>45134</v>
      </c>
      <c r="AC200" s="902" t="s">
        <v>230</v>
      </c>
      <c r="AD200" s="902" t="s">
        <v>4682</v>
      </c>
      <c r="AE200" s="902" t="s">
        <v>13933</v>
      </c>
      <c r="AF200" s="233">
        <v>45168</v>
      </c>
      <c r="AG200" s="902" t="s">
        <v>230</v>
      </c>
      <c r="AH200" s="902" t="s">
        <v>4682</v>
      </c>
      <c r="AI200" s="902" t="s">
        <v>13811</v>
      </c>
      <c r="AJ200" s="233">
        <v>45168</v>
      </c>
      <c r="AK200" s="902" t="s">
        <v>230</v>
      </c>
      <c r="AL200" s="902" t="s">
        <v>4682</v>
      </c>
      <c r="AM200" s="902" t="s">
        <v>13838</v>
      </c>
      <c r="AN200" s="233">
        <v>45170</v>
      </c>
      <c r="AO200" s="902" t="s">
        <v>10037</v>
      </c>
      <c r="AP200" s="902" t="s">
        <v>4682</v>
      </c>
      <c r="AQ200" s="902" t="s">
        <v>13845</v>
      </c>
      <c r="AR200" s="233">
        <v>45175</v>
      </c>
      <c r="AS200" s="902" t="s">
        <v>4705</v>
      </c>
      <c r="AT200" s="902" t="s">
        <v>4682</v>
      </c>
      <c r="AU200" s="902" t="s">
        <v>13846</v>
      </c>
      <c r="AV200" s="233">
        <v>45184</v>
      </c>
      <c r="AW200" s="902" t="s">
        <v>4705</v>
      </c>
      <c r="AX200" s="902" t="s">
        <v>4684</v>
      </c>
      <c r="AY200" s="902" t="s">
        <v>13882</v>
      </c>
      <c r="AZ200" s="1990">
        <v>45215</v>
      </c>
      <c r="BA200" s="902" t="s">
        <v>4705</v>
      </c>
      <c r="BB200" s="902" t="s">
        <v>4684</v>
      </c>
      <c r="BC200" s="902" t="s">
        <v>13930</v>
      </c>
      <c r="BD200" s="2003">
        <v>45300</v>
      </c>
      <c r="BE200" s="902" t="s">
        <v>226</v>
      </c>
      <c r="BF200" s="902" t="s">
        <v>4684</v>
      </c>
      <c r="BG200" s="902" t="s">
        <v>13954</v>
      </c>
      <c r="BH200" s="2003">
        <v>45323</v>
      </c>
      <c r="BI200" s="902" t="s">
        <v>226</v>
      </c>
      <c r="BJ200" s="902" t="s">
        <v>4684</v>
      </c>
      <c r="BK200" s="902" t="s">
        <v>13965</v>
      </c>
      <c r="BL200" s="2015">
        <v>45344</v>
      </c>
      <c r="BM200" s="902" t="s">
        <v>226</v>
      </c>
      <c r="BN200" s="902" t="s">
        <v>4684</v>
      </c>
      <c r="BO200" s="902" t="s">
        <v>14012</v>
      </c>
      <c r="BP200" s="2028">
        <v>45425</v>
      </c>
      <c r="BQ200" s="902" t="s">
        <v>6848</v>
      </c>
      <c r="BR200" s="902" t="s">
        <v>4684</v>
      </c>
      <c r="BS200" s="902" t="s">
        <v>14024</v>
      </c>
      <c r="BT200" s="2039">
        <v>45462</v>
      </c>
      <c r="BU200" s="902" t="s">
        <v>6848</v>
      </c>
      <c r="BV200" s="902" t="s">
        <v>4684</v>
      </c>
      <c r="BW200" s="902" t="s">
        <v>14195</v>
      </c>
      <c r="BX200" s="2070">
        <v>45629</v>
      </c>
      <c r="BY200" s="2083" t="s">
        <v>6848</v>
      </c>
      <c r="BZ200" s="2083" t="s">
        <v>4684</v>
      </c>
      <c r="CA200" s="902" t="s">
        <v>14204</v>
      </c>
      <c r="CB200" s="2085">
        <v>45649</v>
      </c>
      <c r="CC200" s="2086" t="s">
        <v>6849</v>
      </c>
      <c r="CD200" s="2086" t="s">
        <v>4684</v>
      </c>
      <c r="CE200" s="902" t="s">
        <v>14251</v>
      </c>
      <c r="CF200" s="2102">
        <v>45705</v>
      </c>
      <c r="CG200" s="902" t="s">
        <v>14202</v>
      </c>
      <c r="CH200" s="902" t="s">
        <v>4684</v>
      </c>
    </row>
    <row r="201" spans="2:86" ht="247" thickBot="1" x14ac:dyDescent="0.4">
      <c r="B201" s="21" t="str">
        <f>'INF GERAIS'!B201&amp;IFERROR(IF(INDEX(APOIO!$A$5:$A$50,MATCH('INF GERAIS'!N201,APOIO!$B$5:$B$50,0))="NÃO",APOIO!$A$2&amp;"NÃO VÁLIDO",""),"")</f>
        <v>2014.0188</v>
      </c>
      <c r="C201" s="21" t="str">
        <f>'INF GERAIS'!C201</f>
        <v>SERTÃO DO ARARIPE</v>
      </c>
      <c r="D201" s="21" t="str">
        <f>'INF GERAIS'!D201</f>
        <v>IPUBI</v>
      </c>
      <c r="E201" s="21" t="str">
        <f>'INF GERAIS'!E201</f>
        <v>CONSTRUÇÃO DO MATADOURO PÚBLICO DE SERROLÂNDIA</v>
      </c>
      <c r="F201" s="21" t="str">
        <f>'INF GERAIS'!G201</f>
        <v>NORMAL</v>
      </c>
      <c r="G201" s="89" t="s">
        <v>4703</v>
      </c>
      <c r="H201" s="10">
        <v>42415</v>
      </c>
      <c r="I201" s="89" t="s">
        <v>230</v>
      </c>
      <c r="J201" s="21" t="s">
        <v>4682</v>
      </c>
      <c r="K201" s="233" t="s">
        <v>10235</v>
      </c>
      <c r="L201" s="233">
        <v>43076</v>
      </c>
      <c r="M201" s="21" t="s">
        <v>224</v>
      </c>
      <c r="N201" s="10" t="s">
        <v>4682</v>
      </c>
      <c r="O201" s="233" t="s">
        <v>10504</v>
      </c>
      <c r="P201" s="233">
        <v>43160</v>
      </c>
      <c r="Q201" s="21" t="s">
        <v>224</v>
      </c>
      <c r="R201" s="21" t="s">
        <v>4682</v>
      </c>
      <c r="S201" s="1152" t="s">
        <v>11244</v>
      </c>
      <c r="T201" s="233">
        <v>43279</v>
      </c>
      <c r="U201" s="21" t="s">
        <v>4705</v>
      </c>
      <c r="V201" s="21" t="s">
        <v>4684</v>
      </c>
      <c r="W201" s="1183" t="s">
        <v>10939</v>
      </c>
      <c r="X201" s="233">
        <v>43285</v>
      </c>
      <c r="Y201" s="21" t="s">
        <v>226</v>
      </c>
      <c r="Z201" s="21" t="s">
        <v>4684</v>
      </c>
      <c r="AA201" s="21" t="s">
        <v>11531</v>
      </c>
      <c r="AB201" s="233">
        <v>43314</v>
      </c>
      <c r="AC201" s="339" t="s">
        <v>6848</v>
      </c>
      <c r="AD201" s="339" t="s">
        <v>4684</v>
      </c>
      <c r="AE201" s="1545" t="s">
        <v>12521</v>
      </c>
      <c r="AF201" s="233">
        <v>43718</v>
      </c>
      <c r="AG201" s="1545" t="s">
        <v>6848</v>
      </c>
      <c r="AH201" s="1545" t="s">
        <v>4684</v>
      </c>
      <c r="AI201" s="646" t="s">
        <v>12658</v>
      </c>
      <c r="AJ201" s="233">
        <v>43761</v>
      </c>
      <c r="AK201" s="339" t="s">
        <v>6848</v>
      </c>
      <c r="AL201" s="339" t="s">
        <v>4684</v>
      </c>
      <c r="AM201" s="1816" t="s">
        <v>13627</v>
      </c>
      <c r="AN201" s="1817">
        <v>44586</v>
      </c>
      <c r="AO201" s="1816" t="s">
        <v>13628</v>
      </c>
      <c r="AP201" s="1816" t="s">
        <v>4684</v>
      </c>
      <c r="AQ201" s="21" t="s">
        <v>14060</v>
      </c>
      <c r="AR201" s="2039">
        <v>45509</v>
      </c>
      <c r="AS201" s="339" t="s">
        <v>13989</v>
      </c>
      <c r="AT201" s="339" t="s">
        <v>4684</v>
      </c>
      <c r="AW201" s="339"/>
      <c r="AX201" s="339"/>
      <c r="BA201" s="339"/>
      <c r="BB201" s="339"/>
    </row>
    <row r="202" spans="2:86" ht="72.5" x14ac:dyDescent="0.35">
      <c r="B202" s="21" t="str">
        <f>'INF GERAIS'!B202&amp;IFERROR(IF(INDEX(APOIO!$A$5:$A$50,MATCH('INF GERAIS'!N202,APOIO!$B$5:$B$50,0))="NÃO",APOIO!$A$2&amp;"NÃO VÁLIDO",""),"")</f>
        <v>2014.0189</v>
      </c>
      <c r="C202" s="21" t="str">
        <f>'INF GERAIS'!C202</f>
        <v>SERTÃO DO ARARIPE</v>
      </c>
      <c r="D202" s="21" t="str">
        <f>'INF GERAIS'!D202</f>
        <v>IPUBI</v>
      </c>
      <c r="E202" s="21" t="str">
        <f>'INF GERAIS'!E202</f>
        <v>REQUALIFICAÇÃO E REFORMA DA PRAÇA NILZA LINS</v>
      </c>
      <c r="F202" s="21" t="str">
        <f>'INF GERAIS'!G202</f>
        <v>NORMAL</v>
      </c>
      <c r="G202" s="89" t="s">
        <v>4703</v>
      </c>
      <c r="H202" s="10">
        <v>42415</v>
      </c>
      <c r="I202" s="89" t="s">
        <v>230</v>
      </c>
      <c r="J202" s="21" t="s">
        <v>4682</v>
      </c>
      <c r="K202" s="10" t="s">
        <v>10317</v>
      </c>
      <c r="L202" s="233">
        <v>43109</v>
      </c>
      <c r="M202" s="21" t="s">
        <v>224</v>
      </c>
      <c r="N202" s="10" t="s">
        <v>4682</v>
      </c>
      <c r="O202" s="233" t="s">
        <v>10483</v>
      </c>
      <c r="P202" s="233">
        <v>43154</v>
      </c>
      <c r="Q202" s="21" t="s">
        <v>4705</v>
      </c>
      <c r="R202" s="21" t="s">
        <v>4682</v>
      </c>
      <c r="S202" s="21" t="s">
        <v>10183</v>
      </c>
      <c r="T202" s="233">
        <v>43193</v>
      </c>
      <c r="U202" s="21" t="s">
        <v>226</v>
      </c>
      <c r="V202" s="21" t="s">
        <v>4684</v>
      </c>
      <c r="W202" s="1183" t="s">
        <v>11416</v>
      </c>
      <c r="X202" s="233">
        <v>43304</v>
      </c>
      <c r="Z202" s="21" t="s">
        <v>4684</v>
      </c>
      <c r="AA202" s="21" t="s">
        <v>14268</v>
      </c>
      <c r="AB202" s="2102">
        <v>45826</v>
      </c>
      <c r="AC202" s="339"/>
      <c r="AD202" s="339"/>
      <c r="AG202" s="339"/>
      <c r="AH202" s="339"/>
      <c r="AK202" s="339"/>
      <c r="AL202" s="339"/>
      <c r="AO202" s="339"/>
      <c r="AP202" s="339"/>
      <c r="AS202" s="339"/>
      <c r="AT202" s="339"/>
      <c r="AW202" s="339"/>
      <c r="AX202" s="339"/>
      <c r="BA202" s="339"/>
      <c r="BB202" s="339"/>
    </row>
    <row r="203" spans="2:86" ht="145" x14ac:dyDescent="0.35">
      <c r="B203" s="21" t="str">
        <f>'INF GERAIS'!B203&amp;IFERROR(IF(INDEX(APOIO!$A$5:$A$50,MATCH('INF GERAIS'!N203,APOIO!$B$5:$B$50,0))="NÃO",APOIO!$A$2&amp;"NÃO VÁLIDO",""),"")</f>
        <v>2014.0190</v>
      </c>
      <c r="C203" s="21" t="str">
        <f>'INF GERAIS'!C203</f>
        <v>SERTÃO DO ARARIPE</v>
      </c>
      <c r="D203" s="21" t="str">
        <f>'INF GERAIS'!D203</f>
        <v>IPUBI</v>
      </c>
      <c r="E203" s="21" t="str">
        <f>'INF GERAIS'!E203</f>
        <v>REQUALIFICAÇÃO E REFORMA DA AVENIDA CENTRAL NORTE E SUL</v>
      </c>
      <c r="F203" s="21" t="str">
        <f>'INF GERAIS'!G203</f>
        <v>NORMAL</v>
      </c>
      <c r="G203" s="89" t="s">
        <v>4703</v>
      </c>
      <c r="H203" s="10">
        <v>42415</v>
      </c>
      <c r="I203" s="89" t="s">
        <v>230</v>
      </c>
      <c r="J203" s="21" t="s">
        <v>4684</v>
      </c>
      <c r="K203" s="10" t="s">
        <v>10306</v>
      </c>
      <c r="L203" s="233">
        <v>42863</v>
      </c>
      <c r="M203" s="21" t="s">
        <v>226</v>
      </c>
      <c r="N203" s="10" t="s">
        <v>4684</v>
      </c>
      <c r="O203" s="1183" t="s">
        <v>11417</v>
      </c>
      <c r="P203" s="233">
        <v>43304</v>
      </c>
      <c r="Q203" s="1183" t="s">
        <v>6848</v>
      </c>
      <c r="R203" s="1183" t="s">
        <v>4684</v>
      </c>
      <c r="S203" s="21" t="s">
        <v>12504</v>
      </c>
      <c r="T203" s="233">
        <v>43713</v>
      </c>
      <c r="U203" s="21" t="s">
        <v>14283</v>
      </c>
      <c r="V203" s="21" t="s">
        <v>4684</v>
      </c>
      <c r="AC203" s="339"/>
      <c r="AD203" s="339"/>
      <c r="AG203" s="339"/>
      <c r="AH203" s="339"/>
      <c r="AK203" s="339"/>
      <c r="AL203" s="339"/>
      <c r="AO203" s="339"/>
      <c r="AP203" s="339"/>
      <c r="AS203" s="339"/>
      <c r="AT203" s="339"/>
      <c r="AW203" s="339"/>
      <c r="AX203" s="339"/>
      <c r="BA203" s="339"/>
      <c r="BB203" s="339"/>
    </row>
    <row r="204" spans="2:86" ht="87" x14ac:dyDescent="0.35">
      <c r="B204" s="21" t="str">
        <f>'INF GERAIS'!B204&amp;IFERROR(IF(INDEX(APOIO!$A$5:$A$50,MATCH('INF GERAIS'!N204,APOIO!$B$5:$B$50,0))="NÃO",APOIO!$A$2&amp;"NÃO VÁLIDO",""),"")</f>
        <v>2014.0191</v>
      </c>
      <c r="C204" s="21" t="str">
        <f>'INF GERAIS'!C204</f>
        <v>SERTÃO DO ARARIPE</v>
      </c>
      <c r="D204" s="21" t="str">
        <f>'INF GERAIS'!D204</f>
        <v>IPUBI</v>
      </c>
      <c r="E204" s="21" t="str">
        <f>'INF GERAIS'!E204</f>
        <v>CONSTRUÇÃO DA PRAÇA DE SÃO JOSÉ, NO BAIRRO JARDIM ROCHA</v>
      </c>
      <c r="F204" s="21" t="str">
        <f>'INF GERAIS'!G204</f>
        <v>NORMAL</v>
      </c>
      <c r="G204" s="89" t="s">
        <v>4703</v>
      </c>
      <c r="H204" s="10">
        <v>42415</v>
      </c>
      <c r="I204" s="89" t="s">
        <v>230</v>
      </c>
      <c r="J204" s="21" t="s">
        <v>4684</v>
      </c>
      <c r="K204" s="10" t="s">
        <v>10306</v>
      </c>
      <c r="L204" s="233">
        <v>42863</v>
      </c>
      <c r="M204" s="21" t="s">
        <v>226</v>
      </c>
      <c r="N204" s="10" t="s">
        <v>4684</v>
      </c>
      <c r="O204" s="1183" t="s">
        <v>11418</v>
      </c>
      <c r="P204" s="233">
        <v>43304</v>
      </c>
      <c r="Q204" s="1183" t="s">
        <v>6848</v>
      </c>
      <c r="R204" s="1183" t="s">
        <v>4684</v>
      </c>
      <c r="S204" s="21" t="s">
        <v>14218</v>
      </c>
      <c r="T204" s="2099">
        <v>45622</v>
      </c>
      <c r="U204" s="21" t="s">
        <v>14283</v>
      </c>
      <c r="V204" s="21" t="s">
        <v>4684</v>
      </c>
      <c r="AC204" s="339"/>
      <c r="AD204" s="339"/>
      <c r="AG204" s="339"/>
      <c r="AH204" s="339"/>
      <c r="AK204" s="339"/>
      <c r="AL204" s="339"/>
      <c r="AO204" s="339"/>
      <c r="AP204" s="339"/>
      <c r="AS204" s="339"/>
      <c r="AT204" s="339"/>
      <c r="AW204" s="339"/>
      <c r="AX204" s="339"/>
      <c r="BA204" s="339"/>
      <c r="BB204" s="339"/>
    </row>
    <row r="205" spans="2:86" ht="72.5" x14ac:dyDescent="0.35">
      <c r="B205" s="21" t="str">
        <f>'INF GERAIS'!B205&amp;IFERROR(IF(INDEX(APOIO!$A$5:$A$50,MATCH('INF GERAIS'!N205,APOIO!$B$5:$B$50,0))="NÃO",APOIO!$A$2&amp;"NÃO VÁLIDO",""),"")</f>
        <v>2014.0192</v>
      </c>
      <c r="C205" s="21" t="str">
        <f>'INF GERAIS'!C205</f>
        <v>SERTÃO DO ARARIPE</v>
      </c>
      <c r="D205" s="21" t="str">
        <f>'INF GERAIS'!D205</f>
        <v>IPUBI</v>
      </c>
      <c r="E205" s="21" t="str">
        <f>'INF GERAIS'!E205</f>
        <v>CONSTRUÇÃO DE ESCADARIA E ACESSO AO MONTE SANTO</v>
      </c>
      <c r="F205" s="21" t="str">
        <f>'INF GERAIS'!G205</f>
        <v>NORMAL</v>
      </c>
      <c r="G205" s="89" t="s">
        <v>4703</v>
      </c>
      <c r="H205" s="10">
        <v>42415</v>
      </c>
      <c r="I205" s="89" t="s">
        <v>230</v>
      </c>
      <c r="J205" s="21" t="s">
        <v>4682</v>
      </c>
      <c r="K205" s="10" t="s">
        <v>10316</v>
      </c>
      <c r="L205" s="233">
        <v>43109</v>
      </c>
      <c r="M205" s="21" t="s">
        <v>224</v>
      </c>
      <c r="N205" s="10" t="s">
        <v>4682</v>
      </c>
      <c r="O205" s="233" t="s">
        <v>10470</v>
      </c>
      <c r="P205" s="233">
        <v>43150</v>
      </c>
      <c r="Q205" s="21" t="s">
        <v>4705</v>
      </c>
      <c r="R205" s="21" t="s">
        <v>4682</v>
      </c>
      <c r="S205" s="233" t="s">
        <v>11045</v>
      </c>
      <c r="T205" s="233">
        <v>43214</v>
      </c>
      <c r="U205" s="21" t="s">
        <v>226</v>
      </c>
      <c r="V205" s="233" t="s">
        <v>4684</v>
      </c>
      <c r="W205" s="1183" t="s">
        <v>11419</v>
      </c>
      <c r="X205" s="233">
        <v>43304</v>
      </c>
      <c r="Y205" s="1183" t="s">
        <v>6848</v>
      </c>
      <c r="Z205" s="1183" t="s">
        <v>4684</v>
      </c>
      <c r="AA205" s="2100" t="s">
        <v>14218</v>
      </c>
      <c r="AB205" s="2099">
        <v>45622</v>
      </c>
      <c r="AC205" s="339" t="s">
        <v>14283</v>
      </c>
      <c r="AD205" s="339" t="s">
        <v>4684</v>
      </c>
      <c r="AG205" s="339"/>
      <c r="AH205" s="339"/>
      <c r="AK205" s="339"/>
      <c r="AL205" s="339"/>
      <c r="AO205" s="339"/>
      <c r="AP205" s="339"/>
      <c r="AS205" s="339"/>
      <c r="AT205" s="339"/>
      <c r="AW205" s="339"/>
      <c r="AX205" s="339"/>
      <c r="BA205" s="339"/>
      <c r="BB205" s="339"/>
    </row>
    <row r="206" spans="2:86" ht="72.5" x14ac:dyDescent="0.35">
      <c r="B206" s="21" t="str">
        <f>'INF GERAIS'!B206&amp;IFERROR(IF(INDEX(APOIO!$A$5:$A$50,MATCH('INF GERAIS'!N206,APOIO!$B$5:$B$50,0))="NÃO",APOIO!$A$2&amp;"NÃO VÁLIDO",""),"")</f>
        <v>2014.0193</v>
      </c>
      <c r="C206" s="21" t="str">
        <f>'INF GERAIS'!C206</f>
        <v>SERTÃO DE ITAPARICA</v>
      </c>
      <c r="D206" s="21" t="str">
        <f>'INF GERAIS'!D206</f>
        <v>ITACURUBA</v>
      </c>
      <c r="E206" s="21" t="str">
        <f>'INF GERAIS'!E206</f>
        <v>PAVIMENTAÇÃO GRANÍTICA DAS RUAS</v>
      </c>
      <c r="F206" s="21" t="str">
        <f>'INF GERAIS'!G206</f>
        <v>NORMAL</v>
      </c>
      <c r="G206" s="89" t="s">
        <v>4703</v>
      </c>
      <c r="H206" s="10">
        <v>42415</v>
      </c>
      <c r="I206" s="89" t="s">
        <v>230</v>
      </c>
      <c r="J206" s="21" t="s">
        <v>4684</v>
      </c>
      <c r="K206" s="233" t="s">
        <v>10181</v>
      </c>
      <c r="L206" s="233">
        <v>43066</v>
      </c>
      <c r="M206" s="21" t="s">
        <v>226</v>
      </c>
      <c r="N206" s="10" t="s">
        <v>4684</v>
      </c>
      <c r="O206" s="233" t="s">
        <v>12773</v>
      </c>
      <c r="P206" s="233">
        <v>43795</v>
      </c>
      <c r="Q206" s="21" t="s">
        <v>14283</v>
      </c>
      <c r="R206" s="21" t="s">
        <v>4684</v>
      </c>
      <c r="AC206" s="339"/>
      <c r="AD206" s="339"/>
      <c r="AG206" s="339"/>
      <c r="AH206" s="339"/>
      <c r="AK206" s="339"/>
      <c r="AL206" s="339"/>
      <c r="AO206" s="339"/>
      <c r="AP206" s="339"/>
      <c r="AS206" s="339"/>
      <c r="AT206" s="339"/>
      <c r="AW206" s="339"/>
      <c r="AX206" s="339"/>
      <c r="BA206" s="339"/>
      <c r="BB206" s="339"/>
    </row>
    <row r="207" spans="2:86" ht="72.5" x14ac:dyDescent="0.35">
      <c r="B207" s="21" t="str">
        <f>'INF GERAIS'!B207&amp;IFERROR(IF(INDEX(APOIO!$A$5:$A$50,MATCH('INF GERAIS'!N207,APOIO!$B$5:$B$50,0))="NÃO",APOIO!$A$2&amp;"NÃO VÁLIDO",""),"")</f>
        <v>2014.0194</v>
      </c>
      <c r="C207" s="21" t="str">
        <f>'INF GERAIS'!C207</f>
        <v>SERTÃO DE ITAPARICA</v>
      </c>
      <c r="D207" s="21" t="str">
        <f>'INF GERAIS'!D207</f>
        <v>ITACURUBA</v>
      </c>
      <c r="E207" s="21" t="str">
        <f>'INF GERAIS'!E207</f>
        <v>CONSTRUÇÃO DO MURO DA CRECHE PROINFÂNCIA</v>
      </c>
      <c r="F207" s="21" t="str">
        <f>'INF GERAIS'!G207</f>
        <v>NORMAL</v>
      </c>
      <c r="G207" s="89" t="s">
        <v>4703</v>
      </c>
      <c r="H207" s="10">
        <v>42415</v>
      </c>
      <c r="I207" s="89" t="s">
        <v>230</v>
      </c>
      <c r="J207" s="21" t="s">
        <v>4684</v>
      </c>
      <c r="K207" s="233" t="s">
        <v>10181</v>
      </c>
      <c r="L207" s="233">
        <v>43066</v>
      </c>
      <c r="M207" s="21" t="s">
        <v>226</v>
      </c>
      <c r="N207" s="10" t="s">
        <v>4684</v>
      </c>
      <c r="O207" s="233" t="s">
        <v>12776</v>
      </c>
      <c r="P207" s="233">
        <v>43795</v>
      </c>
      <c r="Q207" s="21" t="s">
        <v>14283</v>
      </c>
      <c r="R207" s="21" t="s">
        <v>4684</v>
      </c>
      <c r="AC207" s="339"/>
      <c r="AD207" s="339"/>
      <c r="AG207" s="339"/>
      <c r="AH207" s="339"/>
      <c r="AK207" s="339"/>
      <c r="AL207" s="339"/>
      <c r="AO207" s="339"/>
      <c r="AP207" s="339"/>
      <c r="AS207" s="339"/>
      <c r="AT207" s="339"/>
      <c r="AW207" s="339"/>
      <c r="AX207" s="339"/>
      <c r="BA207" s="339"/>
      <c r="BB207" s="339"/>
    </row>
    <row r="208" spans="2:86" ht="116" x14ac:dyDescent="0.35">
      <c r="B208" s="21" t="str">
        <f>'INF GERAIS'!B208&amp;IFERROR(IF(INDEX(APOIO!$A$5:$A$50,MATCH('INF GERAIS'!N208,APOIO!$B$5:$B$50,0))="NÃO",APOIO!$A$2&amp;"NÃO VÁLIDO",""),"")</f>
        <v>2014.0195</v>
      </c>
      <c r="C208" s="21" t="str">
        <f>'INF GERAIS'!C208</f>
        <v>AGRESTE MERIDIONAL</v>
      </c>
      <c r="D208" s="21" t="str">
        <f>'INF GERAIS'!D208</f>
        <v>ITAÍBA</v>
      </c>
      <c r="E208" s="21" t="str">
        <f>'INF GERAIS'!E208</f>
        <v>PAVIMENTAÇÃO DE VIAS NO MUNICÍPIO DE ITAÍBA/PE</v>
      </c>
      <c r="F208" s="21" t="str">
        <f>'INF GERAIS'!G208</f>
        <v>NORMAL</v>
      </c>
      <c r="G208" s="89" t="s">
        <v>4703</v>
      </c>
      <c r="H208" s="10">
        <v>42415</v>
      </c>
      <c r="I208" s="89" t="s">
        <v>230</v>
      </c>
      <c r="J208" s="21" t="s">
        <v>4682</v>
      </c>
      <c r="K208" s="10" t="s">
        <v>6807</v>
      </c>
      <c r="L208" s="233">
        <v>42471</v>
      </c>
      <c r="M208" s="21" t="s">
        <v>224</v>
      </c>
      <c r="N208" s="10" t="s">
        <v>4682</v>
      </c>
      <c r="O208" s="233" t="s">
        <v>6815</v>
      </c>
      <c r="P208" s="233">
        <v>42472</v>
      </c>
      <c r="Q208" s="21" t="s">
        <v>224</v>
      </c>
      <c r="R208" s="21" t="s">
        <v>4682</v>
      </c>
      <c r="S208" s="21" t="s">
        <v>7199</v>
      </c>
      <c r="T208" s="233">
        <v>42495</v>
      </c>
      <c r="U208" s="21" t="s">
        <v>4705</v>
      </c>
      <c r="V208" s="21" t="s">
        <v>4682</v>
      </c>
      <c r="W208" s="21" t="s">
        <v>7533</v>
      </c>
      <c r="X208" s="233">
        <v>42531</v>
      </c>
      <c r="Y208" s="21" t="s">
        <v>226</v>
      </c>
      <c r="Z208" s="21" t="s">
        <v>4684</v>
      </c>
      <c r="AA208" s="21" t="s">
        <v>11312</v>
      </c>
      <c r="AB208" s="233">
        <v>43293</v>
      </c>
      <c r="AC208" s="339" t="s">
        <v>6848</v>
      </c>
      <c r="AD208" s="339" t="s">
        <v>4684</v>
      </c>
      <c r="AE208" s="21" t="s">
        <v>14128</v>
      </c>
      <c r="AF208" s="2061">
        <v>43404</v>
      </c>
      <c r="AG208" s="339" t="s">
        <v>6848</v>
      </c>
      <c r="AH208" s="339" t="s">
        <v>4684</v>
      </c>
      <c r="AK208" s="339"/>
      <c r="AL208" s="339"/>
      <c r="AO208" s="339"/>
      <c r="AP208" s="339"/>
      <c r="AS208" s="339"/>
      <c r="AT208" s="339"/>
      <c r="AW208" s="339"/>
      <c r="AX208" s="339"/>
      <c r="BA208" s="339"/>
      <c r="BB208" s="339"/>
    </row>
    <row r="209" spans="2:74" ht="174" x14ac:dyDescent="0.35">
      <c r="B209" s="21" t="str">
        <f>'INF GERAIS'!B209&amp;IFERROR(IF(INDEX(APOIO!$A$5:$A$50,MATCH('INF GERAIS'!N209,APOIO!$B$5:$B$50,0))="NÃO",APOIO!$A$2&amp;"NÃO VÁLIDO",""),"")</f>
        <v>2014.0196</v>
      </c>
      <c r="C209" s="21" t="str">
        <f>'INF GERAIS'!C209</f>
        <v>MATA NORTE</v>
      </c>
      <c r="D209" s="21" t="str">
        <f>'INF GERAIS'!D209</f>
        <v>ITAMBÉ</v>
      </c>
      <c r="E209" s="21" t="str">
        <f>'INF GERAIS'!E209</f>
        <v>PAVIMENTAÇÃO DE RUAS NA SEDE, DISTRITO DE QUEBEC, MUNICÍPIO DE ITAMBÉ-PE</v>
      </c>
      <c r="F209" s="21" t="str">
        <f>'INF GERAIS'!G209</f>
        <v>NORMAL</v>
      </c>
      <c r="G209" s="89" t="s">
        <v>4703</v>
      </c>
      <c r="H209" s="10">
        <v>42415</v>
      </c>
      <c r="I209" s="89" t="s">
        <v>230</v>
      </c>
      <c r="J209" s="21" t="s">
        <v>4701</v>
      </c>
      <c r="K209" s="233" t="s">
        <v>11205</v>
      </c>
      <c r="L209" s="233">
        <v>43264</v>
      </c>
      <c r="M209" s="21" t="s">
        <v>224</v>
      </c>
      <c r="N209" s="10" t="s">
        <v>4682</v>
      </c>
      <c r="O209" s="233" t="s">
        <v>11228</v>
      </c>
      <c r="P209" s="233">
        <v>43276</v>
      </c>
      <c r="Q209" s="1491" t="s">
        <v>4705</v>
      </c>
      <c r="R209" s="21" t="s">
        <v>4682</v>
      </c>
      <c r="S209" s="1491" t="s">
        <v>12389</v>
      </c>
      <c r="T209" s="233">
        <v>43668</v>
      </c>
      <c r="U209" s="21" t="s">
        <v>224</v>
      </c>
      <c r="V209" s="21" t="s">
        <v>4682</v>
      </c>
      <c r="W209" s="21" t="s">
        <v>12418</v>
      </c>
      <c r="X209" s="233">
        <v>43683</v>
      </c>
      <c r="Y209" s="21" t="s">
        <v>4705</v>
      </c>
      <c r="Z209" s="21" t="s">
        <v>4682</v>
      </c>
      <c r="AA209" s="1831" t="s">
        <v>13479</v>
      </c>
      <c r="AB209" s="233">
        <v>44480</v>
      </c>
      <c r="AC209" s="339" t="s">
        <v>230</v>
      </c>
      <c r="AD209" s="339" t="s">
        <v>4682</v>
      </c>
      <c r="AE209" s="21" t="s">
        <v>13982</v>
      </c>
      <c r="AF209" s="2024">
        <v>45356</v>
      </c>
      <c r="AG209" s="339" t="s">
        <v>230</v>
      </c>
      <c r="AH209" s="339" t="s">
        <v>4682</v>
      </c>
      <c r="AI209" s="21" t="s">
        <v>13985</v>
      </c>
      <c r="AJ209" s="2024">
        <v>45364</v>
      </c>
      <c r="AK209" s="339" t="s">
        <v>230</v>
      </c>
      <c r="AL209" s="339" t="s">
        <v>4684</v>
      </c>
      <c r="AO209" s="339"/>
      <c r="AP209" s="339"/>
      <c r="AS209" s="339"/>
      <c r="AT209" s="339"/>
      <c r="AW209" s="339"/>
      <c r="AX209" s="339"/>
      <c r="BA209" s="339"/>
      <c r="BB209" s="339"/>
    </row>
    <row r="210" spans="2:74" ht="58" x14ac:dyDescent="0.35">
      <c r="B210" s="21" t="str">
        <f>'INF GERAIS'!B210&amp;IFERROR(IF(INDEX(APOIO!$A$5:$A$50,MATCH('INF GERAIS'!N210,APOIO!$B$5:$B$50,0))="NÃO",APOIO!$A$2&amp;"NÃO VÁLIDO",""),"")</f>
        <v>2014.0197</v>
      </c>
      <c r="C210" s="21" t="str">
        <f>'INF GERAIS'!C210</f>
        <v>SERTÃO DO PAJEÚ</v>
      </c>
      <c r="D210" s="21" t="str">
        <f>'INF GERAIS'!D210</f>
        <v>ITAPETIM</v>
      </c>
      <c r="E210" s="21" t="str">
        <f>'INF GERAIS'!E210</f>
        <v>CONSTRUÇÃO DA PRAÇA DO CONJUNTO HABITACIONAL GOVERNADOR MIGUEL ARRAES DE ALENCAR</v>
      </c>
      <c r="F210" s="21" t="str">
        <f>'INF GERAIS'!G210</f>
        <v>NORMAL</v>
      </c>
      <c r="G210" s="89" t="s">
        <v>4703</v>
      </c>
      <c r="H210" s="10">
        <v>42415</v>
      </c>
      <c r="I210" s="89" t="s">
        <v>224</v>
      </c>
      <c r="J210" s="21" t="s">
        <v>4684</v>
      </c>
      <c r="K210" s="10" t="s">
        <v>6252</v>
      </c>
      <c r="L210" s="10">
        <v>42439</v>
      </c>
      <c r="M210" s="21" t="s">
        <v>230</v>
      </c>
      <c r="N210" s="10" t="s">
        <v>4682</v>
      </c>
      <c r="O210" s="319" t="s">
        <v>7198</v>
      </c>
      <c r="P210" s="233">
        <v>42478</v>
      </c>
      <c r="Q210" s="292" t="s">
        <v>14283</v>
      </c>
      <c r="R210" s="292" t="s">
        <v>4684</v>
      </c>
      <c r="AC210" s="339"/>
      <c r="AD210" s="339"/>
      <c r="AG210" s="339"/>
      <c r="AH210" s="339"/>
      <c r="AK210" s="339"/>
      <c r="AL210" s="339"/>
      <c r="AO210" s="339"/>
      <c r="AP210" s="339"/>
      <c r="AS210" s="339"/>
      <c r="AT210" s="339"/>
      <c r="AW210" s="339"/>
      <c r="AX210" s="339"/>
      <c r="BA210" s="339"/>
      <c r="BB210" s="339"/>
    </row>
    <row r="211" spans="2:74" ht="145" x14ac:dyDescent="0.35">
      <c r="B211" s="21" t="str">
        <f>'INF GERAIS'!B211&amp;IFERROR(IF(INDEX(APOIO!$A$5:$A$50,MATCH('INF GERAIS'!N211,APOIO!$B$5:$B$50,0))="NÃO",APOIO!$A$2&amp;"NÃO VÁLIDO",""),"")</f>
        <v>2014.0198</v>
      </c>
      <c r="C211" s="21" t="str">
        <f>'INF GERAIS'!C211</f>
        <v>SERTÃO DO PAJEÚ</v>
      </c>
      <c r="D211" s="21" t="str">
        <f>'INF GERAIS'!D211</f>
        <v>ITAPETIM</v>
      </c>
      <c r="E211" s="21" t="str">
        <f>'INF GERAIS'!E211</f>
        <v>CONSTRUÇÃO DE PONTE</v>
      </c>
      <c r="F211" s="21" t="str">
        <f>'INF GERAIS'!G211</f>
        <v>NORMAL</v>
      </c>
      <c r="G211" s="89" t="s">
        <v>4703</v>
      </c>
      <c r="H211" s="10">
        <v>42415</v>
      </c>
      <c r="I211" s="89" t="s">
        <v>230</v>
      </c>
      <c r="J211" s="21" t="s">
        <v>4684</v>
      </c>
      <c r="K211" s="10" t="s">
        <v>6209</v>
      </c>
      <c r="L211" s="10">
        <v>42437</v>
      </c>
      <c r="M211" s="21" t="s">
        <v>6848</v>
      </c>
      <c r="N211" s="10" t="s">
        <v>4684</v>
      </c>
      <c r="O211" s="233" t="s">
        <v>11811</v>
      </c>
      <c r="P211" s="233">
        <v>43103</v>
      </c>
      <c r="Q211" s="21" t="s">
        <v>6849</v>
      </c>
      <c r="R211" s="21" t="s">
        <v>4684</v>
      </c>
      <c r="S211" s="1410" t="s">
        <v>11854</v>
      </c>
      <c r="T211" s="233">
        <v>43494</v>
      </c>
      <c r="U211" s="1410" t="s">
        <v>6848</v>
      </c>
      <c r="V211" s="1410" t="s">
        <v>4684</v>
      </c>
      <c r="W211" s="1411" t="s">
        <v>12115</v>
      </c>
      <c r="X211" s="233">
        <v>43584</v>
      </c>
      <c r="Y211" s="1410" t="s">
        <v>6848</v>
      </c>
      <c r="Z211" s="1410" t="s">
        <v>4684</v>
      </c>
      <c r="AA211" s="646" t="s">
        <v>12228</v>
      </c>
      <c r="AB211" s="233">
        <v>43627</v>
      </c>
      <c r="AC211" s="339" t="s">
        <v>6848</v>
      </c>
      <c r="AD211" s="339" t="s">
        <v>4684</v>
      </c>
      <c r="AE211" s="1549" t="s">
        <v>12539</v>
      </c>
      <c r="AF211" s="233">
        <v>43725</v>
      </c>
      <c r="AG211" s="339" t="s">
        <v>13989</v>
      </c>
      <c r="AH211" s="339" t="s">
        <v>4684</v>
      </c>
      <c r="AK211" s="339"/>
      <c r="AL211" s="339"/>
      <c r="AO211" s="339"/>
      <c r="AP211" s="339"/>
      <c r="AS211" s="339"/>
      <c r="AT211" s="339"/>
      <c r="AW211" s="339"/>
      <c r="AX211" s="339"/>
      <c r="BA211" s="339"/>
      <c r="BB211" s="339"/>
    </row>
    <row r="212" spans="2:74" ht="174" x14ac:dyDescent="0.35">
      <c r="B212" s="21" t="str">
        <f>'INF GERAIS'!B212&amp;IFERROR(IF(INDEX(APOIO!$A$5:$A$50,MATCH('INF GERAIS'!N212,APOIO!$B$5:$B$50,0))="NÃO",APOIO!$A$2&amp;"NÃO VÁLIDO",""),"")</f>
        <v>2014.0199</v>
      </c>
      <c r="C212" s="21" t="str">
        <f>'INF GERAIS'!C212</f>
        <v>SERTÃO DO PAJEÚ</v>
      </c>
      <c r="D212" s="21" t="str">
        <f>'INF GERAIS'!D212</f>
        <v>ITAPETIM</v>
      </c>
      <c r="E212" s="21" t="str">
        <f>'INF GERAIS'!E212</f>
        <v>CONSTRUÇÃO DE CALÇAMENTO EM DIVERSAS RUAS</v>
      </c>
      <c r="F212" s="21" t="str">
        <f>'INF GERAIS'!G212</f>
        <v>NORMAL</v>
      </c>
      <c r="G212" s="89" t="s">
        <v>4703</v>
      </c>
      <c r="H212" s="10">
        <v>42415</v>
      </c>
      <c r="I212" s="89" t="s">
        <v>230</v>
      </c>
      <c r="J212" s="21" t="s">
        <v>4684</v>
      </c>
      <c r="K212" s="233" t="s">
        <v>6490</v>
      </c>
      <c r="L212" s="233">
        <v>42459</v>
      </c>
      <c r="M212" s="21" t="s">
        <v>6848</v>
      </c>
      <c r="N212" s="10" t="s">
        <v>4684</v>
      </c>
      <c r="O212" s="233" t="s">
        <v>8185</v>
      </c>
      <c r="P212" s="233">
        <v>42608</v>
      </c>
      <c r="Q212" s="21" t="s">
        <v>6848</v>
      </c>
      <c r="R212" s="21" t="s">
        <v>4684</v>
      </c>
      <c r="S212" s="529" t="s">
        <v>8231</v>
      </c>
      <c r="T212" s="233">
        <v>42615</v>
      </c>
      <c r="U212" s="21" t="s">
        <v>6848</v>
      </c>
      <c r="V212" s="21" t="s">
        <v>4684</v>
      </c>
      <c r="W212" s="554" t="s">
        <v>8373</v>
      </c>
      <c r="X212" s="233">
        <v>42615</v>
      </c>
      <c r="Y212" s="21" t="s">
        <v>6848</v>
      </c>
      <c r="Z212" s="21" t="s">
        <v>4684</v>
      </c>
      <c r="AA212" s="554" t="s">
        <v>8375</v>
      </c>
      <c r="AB212" s="233">
        <v>42636</v>
      </c>
      <c r="AC212" s="339" t="s">
        <v>6848</v>
      </c>
      <c r="AD212" s="339" t="s">
        <v>4684</v>
      </c>
      <c r="AE212" s="646" t="s">
        <v>12631</v>
      </c>
      <c r="AF212" s="233">
        <v>43756</v>
      </c>
      <c r="AG212" s="339" t="s">
        <v>14283</v>
      </c>
      <c r="AH212" s="339" t="s">
        <v>4684</v>
      </c>
      <c r="AK212" s="339"/>
      <c r="AL212" s="339"/>
      <c r="AO212" s="339"/>
      <c r="AP212" s="339"/>
      <c r="AS212" s="339"/>
      <c r="AT212" s="339"/>
      <c r="AW212" s="339"/>
      <c r="AX212" s="339"/>
      <c r="BA212" s="339"/>
      <c r="BB212" s="339"/>
    </row>
    <row r="213" spans="2:74" ht="72.5" x14ac:dyDescent="0.35">
      <c r="B213" s="21" t="str">
        <f>'INF GERAIS'!B213&amp;IFERROR(IF(INDEX(APOIO!$A$5:$A$50,MATCH('INF GERAIS'!N213,APOIO!$B$5:$B$50,0))="NÃO",APOIO!$A$2&amp;"NÃO VÁLIDO",""),"")</f>
        <v>2014.0200</v>
      </c>
      <c r="C213" s="21" t="str">
        <f>'INF GERAIS'!C213</f>
        <v>METROPOLITANA</v>
      </c>
      <c r="D213" s="21" t="str">
        <f>'INF GERAIS'!D213</f>
        <v>ITAPISSUMA</v>
      </c>
      <c r="E213" s="21" t="str">
        <f>'INF GERAIS'!E213</f>
        <v>CONSTRUÇÃO DO PÓRTICO DE ENTRADA DA CIDADE DE ITAPISSUMA</v>
      </c>
      <c r="F213" s="21" t="str">
        <f>'INF GERAIS'!G213</f>
        <v>NORMAL</v>
      </c>
      <c r="G213" s="89" t="s">
        <v>4703</v>
      </c>
      <c r="H213" s="10">
        <v>42415</v>
      </c>
      <c r="I213" s="89" t="s">
        <v>230</v>
      </c>
      <c r="J213" s="21" t="s">
        <v>4682</v>
      </c>
      <c r="K213" s="10" t="s">
        <v>7909</v>
      </c>
      <c r="L213" s="233">
        <v>42562</v>
      </c>
      <c r="M213" s="21" t="s">
        <v>4705</v>
      </c>
      <c r="N213" s="10" t="s">
        <v>4682</v>
      </c>
      <c r="O213" s="233" t="s">
        <v>8139</v>
      </c>
      <c r="P213" s="233">
        <v>42594</v>
      </c>
      <c r="Q213" s="21" t="s">
        <v>230</v>
      </c>
      <c r="R213" s="21" t="s">
        <v>4682</v>
      </c>
      <c r="S213" s="2026" t="s">
        <v>13993</v>
      </c>
      <c r="T213" s="2024">
        <v>44664</v>
      </c>
      <c r="U213" s="2026" t="s">
        <v>13924</v>
      </c>
      <c r="V213" s="2026" t="s">
        <v>4684</v>
      </c>
      <c r="AC213" s="339"/>
      <c r="AD213" s="339"/>
      <c r="AG213" s="339"/>
      <c r="AH213" s="339"/>
      <c r="AK213" s="339"/>
      <c r="AL213" s="339"/>
      <c r="AO213" s="339"/>
      <c r="AP213" s="339"/>
      <c r="AS213" s="339"/>
      <c r="AT213" s="339"/>
      <c r="AW213" s="339"/>
      <c r="AX213" s="339"/>
      <c r="BA213" s="339"/>
      <c r="BB213" s="339"/>
    </row>
    <row r="214" spans="2:74" ht="130.5" x14ac:dyDescent="0.35">
      <c r="B214" s="21" t="str">
        <f>'INF GERAIS'!B214&amp;IFERROR(IF(INDEX(APOIO!$A$5:$A$50,MATCH('INF GERAIS'!N214,APOIO!$B$5:$B$50,0))="NÃO",APOIO!$A$2&amp;"NÃO VÁLIDO",""),"")</f>
        <v>2014.0201</v>
      </c>
      <c r="C214" s="21" t="str">
        <f>'INF GERAIS'!C214</f>
        <v>METROPOLITANA</v>
      </c>
      <c r="D214" s="21" t="str">
        <f>'INF GERAIS'!D214</f>
        <v>ITAPISSUMA</v>
      </c>
      <c r="E214" s="21" t="str">
        <f>'INF GERAIS'!E214</f>
        <v xml:space="preserve">REFORMA DO CAMPO DE MANGABEIRA </v>
      </c>
      <c r="F214" s="21" t="str">
        <f>'INF GERAIS'!G214</f>
        <v>NORMAL</v>
      </c>
      <c r="G214" s="89" t="s">
        <v>4703</v>
      </c>
      <c r="H214" s="10">
        <v>42415</v>
      </c>
      <c r="I214" s="89" t="s">
        <v>230</v>
      </c>
      <c r="J214" s="21" t="s">
        <v>4682</v>
      </c>
      <c r="K214" s="10" t="s">
        <v>8953</v>
      </c>
      <c r="L214" s="233">
        <v>42786</v>
      </c>
      <c r="M214" s="21" t="s">
        <v>224</v>
      </c>
      <c r="N214" s="10" t="s">
        <v>4682</v>
      </c>
      <c r="O214" s="233" t="s">
        <v>9692</v>
      </c>
      <c r="P214" s="233">
        <v>42947</v>
      </c>
      <c r="Q214" s="21" t="s">
        <v>224</v>
      </c>
      <c r="R214" s="21" t="s">
        <v>4682</v>
      </c>
      <c r="S214" s="21" t="s">
        <v>9723</v>
      </c>
      <c r="T214" s="233">
        <v>42954</v>
      </c>
      <c r="U214" s="21" t="s">
        <v>4705</v>
      </c>
      <c r="V214" s="21" t="s">
        <v>4682</v>
      </c>
      <c r="W214" s="864" t="s">
        <v>9980</v>
      </c>
      <c r="X214" s="233">
        <v>42984</v>
      </c>
      <c r="Y214" s="21" t="s">
        <v>230</v>
      </c>
      <c r="Z214" s="21" t="s">
        <v>4682</v>
      </c>
      <c r="AA214" s="952" t="s">
        <v>10287</v>
      </c>
      <c r="AB214" s="233">
        <v>43102</v>
      </c>
      <c r="AC214" s="339" t="s">
        <v>224</v>
      </c>
      <c r="AD214" s="339" t="s">
        <v>4682</v>
      </c>
      <c r="AE214" s="21" t="s">
        <v>10519</v>
      </c>
      <c r="AF214" s="233">
        <v>43164</v>
      </c>
      <c r="AG214" s="339" t="s">
        <v>4705</v>
      </c>
      <c r="AH214" s="339" t="s">
        <v>4682</v>
      </c>
      <c r="AI214" s="1072" t="s">
        <v>10960</v>
      </c>
      <c r="AJ214" s="233">
        <v>43206</v>
      </c>
      <c r="AK214" s="339" t="s">
        <v>230</v>
      </c>
      <c r="AL214" s="339" t="s">
        <v>4684</v>
      </c>
      <c r="AM214" s="21" t="s">
        <v>10957</v>
      </c>
      <c r="AN214" s="233">
        <v>43285</v>
      </c>
      <c r="AO214" s="339" t="s">
        <v>226</v>
      </c>
      <c r="AP214" s="339" t="s">
        <v>4684</v>
      </c>
      <c r="AQ214" s="2026" t="s">
        <v>13993</v>
      </c>
      <c r="AR214" s="2024">
        <v>44664</v>
      </c>
      <c r="AS214" s="339" t="s">
        <v>13924</v>
      </c>
      <c r="AT214" s="339" t="s">
        <v>4684</v>
      </c>
      <c r="AW214" s="339"/>
      <c r="AX214" s="339"/>
      <c r="BA214" s="339"/>
      <c r="BB214" s="339"/>
    </row>
    <row r="215" spans="2:74" ht="130.5" x14ac:dyDescent="0.35">
      <c r="B215" s="21" t="str">
        <f>'INF GERAIS'!B215&amp;IFERROR(IF(INDEX(APOIO!$A$5:$A$50,MATCH('INF GERAIS'!N215,APOIO!$B$5:$B$50,0))="NÃO",APOIO!$A$2&amp;"NÃO VÁLIDO",""),"")</f>
        <v>2014.0202</v>
      </c>
      <c r="C215" s="21" t="str">
        <f>'INF GERAIS'!C215</f>
        <v>METROPOLITANA</v>
      </c>
      <c r="D215" s="21" t="str">
        <f>'INF GERAIS'!D215</f>
        <v>ITAPISSUMA</v>
      </c>
      <c r="E215" s="21" t="str">
        <f>'INF GERAIS'!E215</f>
        <v>PAVIMENTAÇÃO DE RUAS NO MUNICÍPIO DE ITAPISSUMA</v>
      </c>
      <c r="F215" s="21" t="str">
        <f>'INF GERAIS'!G215</f>
        <v>NORMAL</v>
      </c>
      <c r="G215" s="89" t="s">
        <v>4703</v>
      </c>
      <c r="H215" s="10">
        <v>42415</v>
      </c>
      <c r="I215" s="89" t="s">
        <v>230</v>
      </c>
      <c r="J215" s="21" t="s">
        <v>4682</v>
      </c>
      <c r="K215" s="10" t="s">
        <v>6990</v>
      </c>
      <c r="L215" s="233">
        <v>42487</v>
      </c>
      <c r="M215" s="21" t="s">
        <v>224</v>
      </c>
      <c r="N215" s="10" t="s">
        <v>4682</v>
      </c>
      <c r="O215" s="233" t="s">
        <v>7907</v>
      </c>
      <c r="P215" s="233">
        <v>42594</v>
      </c>
      <c r="Q215" s="21" t="s">
        <v>230</v>
      </c>
      <c r="R215" s="21" t="s">
        <v>4682</v>
      </c>
      <c r="S215" s="233" t="s">
        <v>7907</v>
      </c>
      <c r="T215" s="233">
        <v>42562</v>
      </c>
      <c r="U215" s="21" t="s">
        <v>4705</v>
      </c>
      <c r="V215" s="21" t="s">
        <v>4682</v>
      </c>
      <c r="W215" s="504" t="s">
        <v>8139</v>
      </c>
      <c r="X215" s="233">
        <v>42594</v>
      </c>
      <c r="Y215" s="21" t="s">
        <v>230</v>
      </c>
      <c r="Z215" s="21" t="s">
        <v>4682</v>
      </c>
      <c r="AA215" s="1591" t="s">
        <v>12691</v>
      </c>
      <c r="AB215" s="233">
        <v>43776</v>
      </c>
      <c r="AC215" s="339" t="s">
        <v>224</v>
      </c>
      <c r="AD215" s="339" t="s">
        <v>4682</v>
      </c>
      <c r="AE215" s="21" t="s">
        <v>12859</v>
      </c>
      <c r="AF215" s="233">
        <v>43817</v>
      </c>
      <c r="AG215" s="339" t="s">
        <v>4705</v>
      </c>
      <c r="AH215" s="339" t="s">
        <v>4682</v>
      </c>
      <c r="AI215" s="21" t="s">
        <v>13044</v>
      </c>
      <c r="AJ215" s="233">
        <v>43906</v>
      </c>
      <c r="AK215" s="339" t="s">
        <v>230</v>
      </c>
      <c r="AL215" s="339" t="s">
        <v>4682</v>
      </c>
      <c r="AM215" s="1736" t="s">
        <v>13183</v>
      </c>
      <c r="AN215" s="233">
        <v>43978</v>
      </c>
      <c r="AO215" s="339" t="s">
        <v>224</v>
      </c>
      <c r="AP215" s="339" t="s">
        <v>4682</v>
      </c>
      <c r="AQ215" s="1777" t="s">
        <v>13309</v>
      </c>
      <c r="AR215" s="233">
        <v>44127</v>
      </c>
      <c r="AS215" s="339" t="s">
        <v>230</v>
      </c>
      <c r="AT215" s="339" t="s">
        <v>4682</v>
      </c>
      <c r="AU215" s="21" t="s">
        <v>14080</v>
      </c>
      <c r="AV215" s="2039">
        <v>44133</v>
      </c>
      <c r="AW215" s="339" t="s">
        <v>230</v>
      </c>
      <c r="AX215" s="339" t="s">
        <v>4684</v>
      </c>
      <c r="BA215" s="339"/>
      <c r="BB215" s="339"/>
    </row>
    <row r="216" spans="2:74" ht="101.5" x14ac:dyDescent="0.35">
      <c r="B216" s="21" t="str">
        <f>'INF GERAIS'!B216&amp;IFERROR(IF(INDEX(APOIO!$A$5:$A$50,MATCH('INF GERAIS'!N216,APOIO!$B$5:$B$50,0))="NÃO",APOIO!$A$2&amp;"NÃO VÁLIDO",""),"")</f>
        <v>2014.0203</v>
      </c>
      <c r="C216" s="21" t="str">
        <f>'INF GERAIS'!C216</f>
        <v>MATA NORTE</v>
      </c>
      <c r="D216" s="21" t="str">
        <f>'INF GERAIS'!D216</f>
        <v>ITAQUITINGA</v>
      </c>
      <c r="E216" s="21" t="str">
        <f>'INF GERAIS'!E216</f>
        <v>REFORMA DO MERCADO PÚBLICO MUNICIPAL</v>
      </c>
      <c r="F216" s="21" t="str">
        <f>'INF GERAIS'!G216</f>
        <v>NORMAL</v>
      </c>
      <c r="G216" s="89" t="s">
        <v>4703</v>
      </c>
      <c r="H216" s="10">
        <v>42415</v>
      </c>
      <c r="I216" s="89" t="s">
        <v>230</v>
      </c>
      <c r="J216" s="21" t="s">
        <v>4684</v>
      </c>
      <c r="K216" s="233" t="s">
        <v>10521</v>
      </c>
      <c r="L216" s="233">
        <v>43166</v>
      </c>
      <c r="M216" s="21" t="s">
        <v>6848</v>
      </c>
      <c r="N216" s="10" t="s">
        <v>4684</v>
      </c>
      <c r="O216" s="233" t="s">
        <v>11301</v>
      </c>
      <c r="P216" s="233">
        <v>43292</v>
      </c>
      <c r="Q216" s="21" t="s">
        <v>6848</v>
      </c>
      <c r="R216" s="21" t="s">
        <v>4684</v>
      </c>
      <c r="S216" s="21" t="s">
        <v>12629</v>
      </c>
      <c r="T216" s="233">
        <v>43756</v>
      </c>
      <c r="U216" s="21" t="s">
        <v>14283</v>
      </c>
      <c r="V216" s="21" t="s">
        <v>4684</v>
      </c>
      <c r="AC216" s="339"/>
      <c r="AD216" s="339"/>
      <c r="AG216" s="339"/>
      <c r="AH216" s="339"/>
      <c r="AK216" s="339"/>
      <c r="AL216" s="339"/>
      <c r="AO216" s="339"/>
      <c r="AP216" s="339"/>
      <c r="AS216" s="339"/>
      <c r="AT216" s="339"/>
      <c r="AW216" s="339"/>
      <c r="AX216" s="339"/>
      <c r="BA216" s="339"/>
      <c r="BB216" s="339"/>
    </row>
    <row r="217" spans="2:74" ht="130.5" x14ac:dyDescent="0.35">
      <c r="B217" s="21" t="str">
        <f>'INF GERAIS'!B217&amp;IFERROR(IF(INDEX(APOIO!$A$5:$A$50,MATCH('INF GERAIS'!N217,APOIO!$B$5:$B$50,0))="NÃO",APOIO!$A$2&amp;"NÃO VÁLIDO",""),"")</f>
        <v>2014.0204</v>
      </c>
      <c r="C217" s="21" t="str">
        <f>'INF GERAIS'!C217</f>
        <v>METROPOLITANA</v>
      </c>
      <c r="D217" s="21" t="str">
        <f>'INF GERAIS'!D217</f>
        <v>JABOATÃO DOS GUARARAPES</v>
      </c>
      <c r="E217" s="21" t="str">
        <f>'INF GERAIS'!E217</f>
        <v>PAVIMENTAÇÃO E DRENAGENS EM 07  RUAS NO MUNICÍPIO DO JABOATÃO DOS GUARARAPES</v>
      </c>
      <c r="F217" s="21" t="str">
        <f>'INF GERAIS'!G217</f>
        <v>NORMAL</v>
      </c>
      <c r="G217" s="89" t="s">
        <v>4703</v>
      </c>
      <c r="H217" s="10">
        <v>42415</v>
      </c>
      <c r="I217" s="89" t="s">
        <v>224</v>
      </c>
      <c r="J217" s="21" t="s">
        <v>4682</v>
      </c>
      <c r="K217" s="233" t="s">
        <v>6996</v>
      </c>
      <c r="L217" s="233">
        <v>42488</v>
      </c>
      <c r="M217" s="21" t="s">
        <v>224</v>
      </c>
      <c r="N217" s="10" t="s">
        <v>4682</v>
      </c>
      <c r="O217" s="233" t="s">
        <v>7220</v>
      </c>
      <c r="P217" s="233">
        <v>42510</v>
      </c>
      <c r="Q217" s="21" t="s">
        <v>4705</v>
      </c>
      <c r="R217" s="21" t="s">
        <v>4682</v>
      </c>
      <c r="S217" s="21" t="s">
        <v>7477</v>
      </c>
      <c r="T217" s="233">
        <v>42534</v>
      </c>
      <c r="U217" s="21" t="s">
        <v>230</v>
      </c>
      <c r="V217" s="21" t="s">
        <v>4682</v>
      </c>
      <c r="W217" s="233" t="s">
        <v>9652</v>
      </c>
      <c r="X217" s="233">
        <v>42928</v>
      </c>
      <c r="Y217" s="21" t="s">
        <v>224</v>
      </c>
      <c r="Z217" s="21" t="s">
        <v>4682</v>
      </c>
      <c r="AA217" s="832" t="s">
        <v>9910</v>
      </c>
      <c r="AB217" s="233">
        <v>42971</v>
      </c>
      <c r="AC217" s="339" t="s">
        <v>224</v>
      </c>
      <c r="AD217" s="339" t="s">
        <v>4682</v>
      </c>
      <c r="AE217" s="21" t="s">
        <v>9987</v>
      </c>
      <c r="AF217" s="233">
        <v>42993</v>
      </c>
      <c r="AG217" s="339" t="s">
        <v>4705</v>
      </c>
      <c r="AH217" s="339" t="s">
        <v>4682</v>
      </c>
      <c r="AI217" s="21" t="s">
        <v>10114</v>
      </c>
      <c r="AJ217" s="233">
        <v>43055</v>
      </c>
      <c r="AK217" s="339" t="s">
        <v>230</v>
      </c>
      <c r="AL217" s="339" t="s">
        <v>4682</v>
      </c>
      <c r="AM217" s="1550" t="s">
        <v>12541</v>
      </c>
      <c r="AN217" s="233">
        <v>43725</v>
      </c>
      <c r="AO217" s="339" t="s">
        <v>224</v>
      </c>
      <c r="AP217" s="339" t="s">
        <v>4682</v>
      </c>
      <c r="AQ217" s="1579" t="s">
        <v>12669</v>
      </c>
      <c r="AR217" s="233">
        <v>43762</v>
      </c>
      <c r="AS217" s="339" t="s">
        <v>4705</v>
      </c>
      <c r="AT217" s="339" t="s">
        <v>4682</v>
      </c>
      <c r="AU217" s="1876" t="s">
        <v>13609</v>
      </c>
      <c r="AV217" s="233">
        <v>44658</v>
      </c>
      <c r="AW217" s="339" t="s">
        <v>6848</v>
      </c>
      <c r="AX217" s="339" t="s">
        <v>4684</v>
      </c>
      <c r="AZ217" s="233"/>
      <c r="BA217" s="339"/>
      <c r="BB217" s="339"/>
    </row>
    <row r="218" spans="2:74" s="1617" customFormat="1" ht="188.5" x14ac:dyDescent="0.35">
      <c r="B218" s="1617" t="str">
        <f>'INF GERAIS'!B218&amp;IFERROR(IF(INDEX(APOIO!$A$5:$A$50,MATCH('INF GERAIS'!N218,APOIO!$B$5:$B$50,0))="NÃO",APOIO!$A$2&amp;"NÃO VÁLIDO",""),"")</f>
        <v>2014.0445
NÃO VÁLIDO</v>
      </c>
      <c r="C218" s="1617" t="str">
        <f>'INF GERAIS'!C218</f>
        <v>METROPOLITANA</v>
      </c>
      <c r="D218" s="1617" t="str">
        <f>'INF GERAIS'!D218</f>
        <v>JABOATÃO DOS GUARARAPES</v>
      </c>
      <c r="E218" s="1617" t="str">
        <f>'INF GERAIS'!E218</f>
        <v>PAVIMENTAÇÃO E DRENAGEM DE 01 RUA NO MUNICÍPIO DO JABOATÃO DOS GUARARAPES</v>
      </c>
      <c r="F218" s="1617" t="str">
        <f>'INF GERAIS'!G218</f>
        <v>NORMAL</v>
      </c>
      <c r="G218" s="1618" t="s">
        <v>12795</v>
      </c>
      <c r="H218" s="233">
        <v>43797</v>
      </c>
      <c r="I218" s="1617" t="s">
        <v>223</v>
      </c>
      <c r="J218" s="1617" t="s">
        <v>4701</v>
      </c>
      <c r="K218" s="233" t="s">
        <v>13553</v>
      </c>
      <c r="L218" s="233"/>
      <c r="N218" s="233"/>
      <c r="O218" s="233" t="s">
        <v>13710</v>
      </c>
      <c r="P218" s="233">
        <v>44782</v>
      </c>
      <c r="Q218" s="1931" t="s">
        <v>227</v>
      </c>
      <c r="R218" s="1931" t="s">
        <v>4702</v>
      </c>
      <c r="T218" s="233"/>
      <c r="W218" s="233"/>
      <c r="X218" s="233"/>
      <c r="AB218" s="233"/>
      <c r="AF218" s="233"/>
      <c r="AJ218" s="233"/>
      <c r="AN218" s="233"/>
      <c r="AR218" s="233"/>
      <c r="AV218" s="233"/>
    </row>
    <row r="219" spans="2:74" ht="73" thickBot="1" x14ac:dyDescent="0.4">
      <c r="B219" s="21" t="str">
        <f>'INF GERAIS'!B219&amp;IFERROR(IF(INDEX(APOIO!$A$5:$A$50,MATCH('INF GERAIS'!N219,APOIO!$B$5:$B$50,0))="NÃO",APOIO!$A$2&amp;"NÃO VÁLIDO",""),"")</f>
        <v>2014.0205</v>
      </c>
      <c r="C219" s="21" t="str">
        <f>'INF GERAIS'!C219</f>
        <v>MATA SUL</v>
      </c>
      <c r="D219" s="21" t="str">
        <f>'INF GERAIS'!D219</f>
        <v>JAQUEIRA</v>
      </c>
      <c r="E219" s="21" t="str">
        <f>'INF GERAIS'!E219</f>
        <v>REFORMA E AMPLIAÇÃO DO  CLUBE MUNICIPAL PARA  INSTALAÇÃO DA NOVA SEDE DA PREFEITURA MUNICIPAL DE JAQUEIRA. 1ª ETAPA</v>
      </c>
      <c r="F219" s="21" t="str">
        <f>'INF GERAIS'!G219</f>
        <v>NORMAL</v>
      </c>
      <c r="G219" s="89" t="s">
        <v>4703</v>
      </c>
      <c r="H219" s="10">
        <v>42415</v>
      </c>
      <c r="I219" s="89" t="s">
        <v>230</v>
      </c>
      <c r="J219" s="21" t="s">
        <v>4682</v>
      </c>
      <c r="K219" s="233" t="s">
        <v>7218</v>
      </c>
      <c r="L219" s="233">
        <v>42509</v>
      </c>
      <c r="M219" s="21" t="s">
        <v>224</v>
      </c>
      <c r="N219" s="10" t="s">
        <v>4682</v>
      </c>
      <c r="O219" s="233" t="s">
        <v>7588</v>
      </c>
      <c r="P219" s="233">
        <v>42543</v>
      </c>
      <c r="Q219" s="21" t="s">
        <v>4705</v>
      </c>
      <c r="R219" s="21" t="s">
        <v>4682</v>
      </c>
      <c r="S219" s="453" t="s">
        <v>7916</v>
      </c>
      <c r="T219" s="233">
        <v>42563</v>
      </c>
      <c r="U219" s="21" t="s">
        <v>230</v>
      </c>
      <c r="V219" s="21" t="s">
        <v>4682</v>
      </c>
      <c r="W219" s="21" t="s">
        <v>8971</v>
      </c>
      <c r="X219" s="233">
        <v>42808</v>
      </c>
      <c r="Y219" s="21" t="s">
        <v>224</v>
      </c>
      <c r="Z219" s="21" t="s">
        <v>4682</v>
      </c>
      <c r="AA219" s="21" t="s">
        <v>9024</v>
      </c>
      <c r="AB219" s="233">
        <v>42830</v>
      </c>
      <c r="AC219" s="339" t="s">
        <v>4705</v>
      </c>
      <c r="AD219" s="339" t="s">
        <v>4682</v>
      </c>
      <c r="AE219" s="21" t="s">
        <v>9125</v>
      </c>
      <c r="AF219" s="233">
        <v>42837</v>
      </c>
      <c r="AG219" s="339" t="s">
        <v>230</v>
      </c>
      <c r="AH219" s="339" t="s">
        <v>4682</v>
      </c>
      <c r="AI219" s="21" t="s">
        <v>10609</v>
      </c>
      <c r="AJ219" s="233">
        <v>43186</v>
      </c>
      <c r="AK219" s="339" t="s">
        <v>224</v>
      </c>
      <c r="AL219" s="339" t="s">
        <v>4684</v>
      </c>
      <c r="AM219" s="21" t="s">
        <v>10625</v>
      </c>
      <c r="AN219" s="233">
        <v>43195</v>
      </c>
      <c r="AO219" s="339" t="s">
        <v>4705</v>
      </c>
      <c r="AP219" s="339" t="s">
        <v>4684</v>
      </c>
      <c r="AQ219" s="21" t="s">
        <v>10988</v>
      </c>
      <c r="AR219" s="233">
        <v>43206</v>
      </c>
      <c r="AS219" s="339" t="s">
        <v>230</v>
      </c>
      <c r="AT219" s="339" t="s">
        <v>4684</v>
      </c>
      <c r="AU219" s="21" t="s">
        <v>11443</v>
      </c>
      <c r="AV219" s="233">
        <v>43307</v>
      </c>
      <c r="AW219" s="339" t="s">
        <v>6848</v>
      </c>
      <c r="AX219" s="339" t="s">
        <v>4684</v>
      </c>
      <c r="AY219" s="12"/>
      <c r="AZ219" s="2102">
        <v>45806</v>
      </c>
      <c r="BA219" s="339" t="s">
        <v>14283</v>
      </c>
      <c r="BB219" s="339" t="s">
        <v>4684</v>
      </c>
    </row>
    <row r="220" spans="2:74" ht="218" thickBot="1" x14ac:dyDescent="0.4">
      <c r="B220" s="21" t="str">
        <f>'INF GERAIS'!B220&amp;IFERROR(IF(INDEX(APOIO!$A$5:$A$50,MATCH('INF GERAIS'!N220,APOIO!$B$5:$B$50,0))="NÃO",APOIO!$A$2&amp;"NÃO VÁLIDO",""),"")</f>
        <v>2014.0206</v>
      </c>
      <c r="C220" s="21" t="str">
        <f>'INF GERAIS'!C220</f>
        <v>AGRESTE CENTRAL</v>
      </c>
      <c r="D220" s="21" t="str">
        <f>'INF GERAIS'!D220</f>
        <v>JATAÚBA</v>
      </c>
      <c r="E220" s="21" t="str">
        <f>'INF GERAIS'!E220</f>
        <v>PAVIMENTAÇÃO DE VIAS URBANAS DO MUNICÍPIO  - PAVIMENTAÇÃO DE VIAS URBANAS EM PARALELEPÍDOS NAS RUAS: RUA JOSÉ BATISTA PASSOS, TRECHO RUA JOSÉ CUPERTINO DE MELO, 1ª TRAV. PADRE CÍCERO, RUA PAULO PESSÔA GUERRA, TRAV. JOSÉ ALBINO DE LIMA, RUA JOSÉ JERÔNIMO NETO, RUA BARRO BRANCO, RUA A1 - A2 - A3 - A4 - A5, RUA MARCELO V. DE ARAÚJO, AV. TEÓFILO RIBEIRO, RUA LUIZ MONTEIRO, RUA ZACARIAS JOSÉ DE MELO</v>
      </c>
      <c r="F220" s="21" t="str">
        <f>'INF GERAIS'!G220</f>
        <v>NORMAL</v>
      </c>
      <c r="G220" s="89" t="s">
        <v>4703</v>
      </c>
      <c r="H220" s="10">
        <v>42415</v>
      </c>
      <c r="I220" s="89" t="s">
        <v>230</v>
      </c>
      <c r="J220" s="21" t="s">
        <v>4684</v>
      </c>
      <c r="K220" s="10" t="s">
        <v>6908</v>
      </c>
      <c r="L220" s="10">
        <v>42422</v>
      </c>
      <c r="M220" s="21" t="s">
        <v>6848</v>
      </c>
      <c r="N220" s="10" t="s">
        <v>4684</v>
      </c>
      <c r="O220" s="253" t="s">
        <v>8478</v>
      </c>
      <c r="P220" s="10">
        <v>42627</v>
      </c>
      <c r="Q220" s="21" t="s">
        <v>6848</v>
      </c>
      <c r="R220" s="21" t="s">
        <v>4684</v>
      </c>
      <c r="S220" s="178" t="s">
        <v>12397</v>
      </c>
      <c r="T220" s="233">
        <v>43671</v>
      </c>
      <c r="U220" s="1502" t="s">
        <v>6848</v>
      </c>
      <c r="V220" s="1502" t="s">
        <v>4684</v>
      </c>
      <c r="W220" s="1626" t="s">
        <v>12802</v>
      </c>
      <c r="X220" s="233">
        <v>43802</v>
      </c>
      <c r="Y220" s="1626" t="s">
        <v>6848</v>
      </c>
      <c r="Z220" s="1626" t="s">
        <v>4684</v>
      </c>
      <c r="AA220" s="1813" t="s">
        <v>13629</v>
      </c>
      <c r="AB220" s="1888">
        <v>44440</v>
      </c>
      <c r="AC220" s="1887" t="s">
        <v>14283</v>
      </c>
      <c r="AD220" s="1887" t="s">
        <v>4684</v>
      </c>
      <c r="AG220" s="339"/>
      <c r="AH220" s="339"/>
      <c r="AK220" s="339"/>
      <c r="AL220" s="339"/>
      <c r="AO220" s="339"/>
      <c r="AP220" s="339"/>
      <c r="AS220" s="339"/>
      <c r="AT220" s="339"/>
      <c r="AW220" s="339"/>
      <c r="AX220" s="339"/>
      <c r="BA220" s="339"/>
      <c r="BB220" s="339"/>
    </row>
    <row r="221" spans="2:74" ht="87" x14ac:dyDescent="0.35">
      <c r="B221" s="21" t="str">
        <f>'INF GERAIS'!B221&amp;IFERROR(IF(INDEX(APOIO!$A$5:$A$50,MATCH('INF GERAIS'!N221,APOIO!$B$5:$B$50,0))="NÃO",APOIO!$A$2&amp;"NÃO VÁLIDO",""),"")</f>
        <v>2014.0207</v>
      </c>
      <c r="C221" s="21" t="str">
        <f>'INF GERAIS'!C221</f>
        <v>SERTÃO DE ITAPARICA</v>
      </c>
      <c r="D221" s="21" t="str">
        <f>'INF GERAIS'!D221</f>
        <v>JATOBÁ</v>
      </c>
      <c r="E221" s="21" t="str">
        <f>'INF GERAIS'!E221</f>
        <v>PAVIMENTAÇÃO ASFÁTICA</v>
      </c>
      <c r="F221" s="21" t="str">
        <f>'INF GERAIS'!G221</f>
        <v>NORMAL</v>
      </c>
      <c r="G221" s="89" t="s">
        <v>4703</v>
      </c>
      <c r="H221" s="10">
        <v>42415</v>
      </c>
      <c r="I221" s="89" t="s">
        <v>230</v>
      </c>
      <c r="J221" s="21" t="s">
        <v>4682</v>
      </c>
      <c r="K221" s="10" t="s">
        <v>10468</v>
      </c>
      <c r="L221" s="233">
        <v>43150</v>
      </c>
      <c r="M221" s="21" t="s">
        <v>224</v>
      </c>
      <c r="N221" s="10" t="s">
        <v>4682</v>
      </c>
      <c r="O221" s="233" t="s">
        <v>10509</v>
      </c>
      <c r="P221" s="233">
        <v>43161</v>
      </c>
      <c r="Q221" s="21" t="s">
        <v>224</v>
      </c>
      <c r="R221" s="21" t="s">
        <v>4682</v>
      </c>
      <c r="S221" s="1012" t="s">
        <v>10520</v>
      </c>
      <c r="T221" s="233">
        <v>43164</v>
      </c>
      <c r="U221" s="21" t="s">
        <v>4705</v>
      </c>
      <c r="V221" s="21" t="s">
        <v>4682</v>
      </c>
      <c r="W221" s="1443" t="s">
        <v>12233</v>
      </c>
      <c r="X221" s="233">
        <v>43630</v>
      </c>
      <c r="Y221" s="21" t="s">
        <v>6848</v>
      </c>
      <c r="Z221" s="21" t="s">
        <v>4684</v>
      </c>
      <c r="AA221" s="1505" t="s">
        <v>12405</v>
      </c>
      <c r="AB221" s="233">
        <v>43679</v>
      </c>
      <c r="AC221" s="339" t="s">
        <v>14283</v>
      </c>
      <c r="AD221" s="339" t="s">
        <v>4684</v>
      </c>
      <c r="AG221" s="339"/>
      <c r="AH221" s="339"/>
      <c r="AK221" s="339"/>
      <c r="AL221" s="339"/>
      <c r="AO221" s="339"/>
      <c r="AP221" s="339"/>
      <c r="AS221" s="339"/>
      <c r="AT221" s="339"/>
      <c r="AW221" s="339"/>
      <c r="AX221" s="339"/>
      <c r="BA221" s="339"/>
      <c r="BB221" s="339"/>
    </row>
    <row r="222" spans="2:74" ht="150" customHeight="1" x14ac:dyDescent="0.35">
      <c r="B222" s="21" t="str">
        <f>'INF GERAIS'!B222&amp;IFERROR(IF(INDEX(APOIO!$A$5:$A$50,MATCH('INF GERAIS'!N222,APOIO!$B$5:$B$50,0))="NÃO",APOIO!$A$2&amp;"NÃO VÁLIDO",""),"")</f>
        <v>2014.0208</v>
      </c>
      <c r="C222" s="21" t="str">
        <f>'INF GERAIS'!C222</f>
        <v>AGRESTE SETENTRIONAL</v>
      </c>
      <c r="D222" s="21" t="str">
        <f>'INF GERAIS'!D222</f>
        <v>JOÃO ALFREDO</v>
      </c>
      <c r="E222" s="21" t="str">
        <f>'INF GERAIS'!E222</f>
        <v>PAVIMENTAÇÃO EM PARALELEPÍPEDO GRANÍTICO EM DIVERSAS RUAS DO MUNICÍPIO</v>
      </c>
      <c r="F222" s="21" t="str">
        <f>'INF GERAIS'!G222</f>
        <v>NORMAL</v>
      </c>
      <c r="G222" s="89" t="s">
        <v>4703</v>
      </c>
      <c r="H222" s="10">
        <v>42415</v>
      </c>
      <c r="I222" s="89" t="s">
        <v>230</v>
      </c>
      <c r="J222" s="21" t="s">
        <v>4682</v>
      </c>
      <c r="K222" s="830" t="s">
        <v>6500</v>
      </c>
      <c r="L222" s="233">
        <v>42450</v>
      </c>
      <c r="M222" s="21" t="s">
        <v>4705</v>
      </c>
      <c r="N222" s="10" t="s">
        <v>4682</v>
      </c>
      <c r="O222" s="309" t="s">
        <v>6913</v>
      </c>
      <c r="P222" s="233">
        <v>42468</v>
      </c>
      <c r="Q222" s="21" t="s">
        <v>230</v>
      </c>
      <c r="R222" s="21" t="s">
        <v>4682</v>
      </c>
      <c r="S222" s="21" t="s">
        <v>7657</v>
      </c>
      <c r="T222" s="233">
        <v>42550</v>
      </c>
      <c r="U222" s="21" t="s">
        <v>222</v>
      </c>
      <c r="V222" s="21" t="s">
        <v>4684</v>
      </c>
      <c r="W222" s="233" t="s">
        <v>7662</v>
      </c>
      <c r="X222" s="233">
        <v>42556</v>
      </c>
      <c r="Y222" s="21" t="s">
        <v>6848</v>
      </c>
      <c r="Z222" s="21" t="s">
        <v>4684</v>
      </c>
      <c r="AA222" s="649" t="s">
        <v>8845</v>
      </c>
      <c r="AB222" s="233">
        <v>42612</v>
      </c>
      <c r="AC222" s="649" t="s">
        <v>6848</v>
      </c>
      <c r="AD222" s="649" t="s">
        <v>4684</v>
      </c>
      <c r="AE222" s="233" t="s">
        <v>8847</v>
      </c>
      <c r="AF222" s="233">
        <v>42762</v>
      </c>
      <c r="AG222" s="649" t="s">
        <v>6848</v>
      </c>
      <c r="AH222" s="233" t="s">
        <v>4684</v>
      </c>
      <c r="AI222" s="233" t="s">
        <v>9805</v>
      </c>
      <c r="AJ222" s="233">
        <v>42949</v>
      </c>
      <c r="AK222" s="339" t="s">
        <v>6848</v>
      </c>
      <c r="AL222" s="233" t="s">
        <v>4684</v>
      </c>
      <c r="AM222" s="233" t="s">
        <v>9822</v>
      </c>
      <c r="AN222" s="233">
        <v>42961</v>
      </c>
      <c r="AO222" s="810" t="s">
        <v>6848</v>
      </c>
      <c r="AP222" s="233" t="s">
        <v>4684</v>
      </c>
      <c r="AQ222" s="233" t="s">
        <v>9949</v>
      </c>
      <c r="AR222" s="233">
        <v>42970</v>
      </c>
      <c r="AS222" s="339" t="s">
        <v>6848</v>
      </c>
      <c r="AT222" s="233" t="s">
        <v>4684</v>
      </c>
      <c r="AU222" s="2112" t="s">
        <v>14261</v>
      </c>
      <c r="AV222" s="2102">
        <v>45799</v>
      </c>
      <c r="AW222" s="2112" t="s">
        <v>14283</v>
      </c>
      <c r="AX222" s="2112" t="s">
        <v>4684</v>
      </c>
      <c r="BA222" s="339"/>
      <c r="BB222" s="339"/>
    </row>
    <row r="223" spans="2:74" ht="101.5" x14ac:dyDescent="0.35">
      <c r="B223" s="21" t="str">
        <f>'INF GERAIS'!B223&amp;IFERROR(IF(INDEX(APOIO!$A$5:$A$50,MATCH('INF GERAIS'!N223,APOIO!$B$5:$B$50,0))="NÃO",APOIO!$A$2&amp;"NÃO VÁLIDO",""),"")</f>
        <v>2014.0209</v>
      </c>
      <c r="C223" s="21" t="str">
        <f>'INF GERAIS'!C223</f>
        <v>MATA SUL</v>
      </c>
      <c r="D223" s="21" t="str">
        <f>'INF GERAIS'!D223</f>
        <v>JOAQUIM NABUCO</v>
      </c>
      <c r="E223" s="21" t="str">
        <f>'INF GERAIS'!E223</f>
        <v>CONSTRUÇÃO DE UMA PRAÇA PÚBLICA(BAIRRO DE SÃO MIGUEL)</v>
      </c>
      <c r="F223" s="21" t="str">
        <f>'INF GERAIS'!G223</f>
        <v>NORMAL</v>
      </c>
      <c r="G223" s="89" t="s">
        <v>4703</v>
      </c>
      <c r="H223" s="10">
        <v>42415</v>
      </c>
      <c r="I223" s="89" t="s">
        <v>230</v>
      </c>
      <c r="J223" s="21" t="s">
        <v>4682</v>
      </c>
      <c r="K223" s="233" t="s">
        <v>8181</v>
      </c>
      <c r="L223" s="233">
        <v>42605</v>
      </c>
      <c r="M223" s="21" t="s">
        <v>224</v>
      </c>
      <c r="N223" s="10" t="s">
        <v>4683</v>
      </c>
      <c r="O223" s="233" t="s">
        <v>8273</v>
      </c>
      <c r="P223" s="233">
        <v>42628</v>
      </c>
      <c r="Q223" s="21" t="s">
        <v>4705</v>
      </c>
      <c r="R223" s="21" t="s">
        <v>4683</v>
      </c>
      <c r="S223" s="21" t="s">
        <v>8555</v>
      </c>
      <c r="T223" s="233">
        <v>42663</v>
      </c>
      <c r="U223" s="21" t="s">
        <v>230</v>
      </c>
      <c r="V223" s="21" t="s">
        <v>4682</v>
      </c>
      <c r="W223" s="619" t="s">
        <v>8696</v>
      </c>
      <c r="X223" s="233">
        <v>42717</v>
      </c>
      <c r="Y223" s="21" t="s">
        <v>224</v>
      </c>
      <c r="Z223" s="21" t="s">
        <v>4682</v>
      </c>
      <c r="AA223" s="21" t="s">
        <v>8823</v>
      </c>
      <c r="AB223" s="233">
        <v>42753</v>
      </c>
      <c r="AC223" s="339" t="s">
        <v>4705</v>
      </c>
      <c r="AD223" s="339" t="s">
        <v>4684</v>
      </c>
      <c r="AE223" s="661" t="s">
        <v>8902</v>
      </c>
      <c r="AF223" s="233">
        <v>42776</v>
      </c>
      <c r="AG223" s="339" t="s">
        <v>230</v>
      </c>
      <c r="AH223" s="339" t="s">
        <v>4684</v>
      </c>
      <c r="AI223" s="21" t="s">
        <v>8929</v>
      </c>
      <c r="AJ223" s="233">
        <v>42796</v>
      </c>
      <c r="AK223" s="339" t="s">
        <v>224</v>
      </c>
      <c r="AL223" s="339" t="s">
        <v>4684</v>
      </c>
      <c r="AM223" s="21" t="s">
        <v>9002</v>
      </c>
      <c r="AN223" s="233">
        <v>42824</v>
      </c>
      <c r="AO223" s="339" t="s">
        <v>4705</v>
      </c>
      <c r="AP223" s="339" t="s">
        <v>4684</v>
      </c>
      <c r="AQ223" s="21" t="s">
        <v>9125</v>
      </c>
      <c r="AR223" s="233">
        <v>42837</v>
      </c>
      <c r="AS223" s="339" t="s">
        <v>230</v>
      </c>
      <c r="AT223" s="339" t="s">
        <v>4684</v>
      </c>
      <c r="AU223" s="21" t="s">
        <v>10184</v>
      </c>
      <c r="AV223" s="233">
        <v>43073</v>
      </c>
      <c r="AW223" s="339" t="s">
        <v>226</v>
      </c>
      <c r="AX223" s="339" t="s">
        <v>4684</v>
      </c>
      <c r="AY223" s="1294" t="s">
        <v>11770</v>
      </c>
      <c r="AZ223" s="233">
        <v>43444</v>
      </c>
      <c r="BA223" s="339" t="s">
        <v>224</v>
      </c>
      <c r="BB223" s="339" t="s">
        <v>4682</v>
      </c>
      <c r="BC223" s="1326" t="s">
        <v>11855</v>
      </c>
      <c r="BD223" s="233">
        <v>43494</v>
      </c>
      <c r="BE223" s="21" t="s">
        <v>224</v>
      </c>
      <c r="BF223" s="21" t="s">
        <v>4682</v>
      </c>
      <c r="BG223" s="1340" t="s">
        <v>11884</v>
      </c>
      <c r="BH223" s="233">
        <v>43515</v>
      </c>
      <c r="BI223" s="21" t="s">
        <v>4705</v>
      </c>
      <c r="BJ223" s="21" t="s">
        <v>4684</v>
      </c>
      <c r="BK223" s="1388" t="s">
        <v>12058</v>
      </c>
      <c r="BL223" s="233">
        <v>43560</v>
      </c>
      <c r="BM223" s="21" t="s">
        <v>226</v>
      </c>
      <c r="BN223" s="21" t="s">
        <v>4684</v>
      </c>
      <c r="BO223" s="1388" t="s">
        <v>12059</v>
      </c>
      <c r="BP223" s="233">
        <v>43563</v>
      </c>
      <c r="BQ223" s="21" t="s">
        <v>6848</v>
      </c>
      <c r="BR223" s="21" t="s">
        <v>4684</v>
      </c>
      <c r="BS223" s="12"/>
      <c r="BT223" s="2102">
        <v>45806</v>
      </c>
      <c r="BU223" s="21" t="s">
        <v>14283</v>
      </c>
      <c r="BV223" s="21" t="s">
        <v>4684</v>
      </c>
    </row>
    <row r="224" spans="2:74" ht="101.5" x14ac:dyDescent="0.35">
      <c r="B224" s="21" t="str">
        <f>'INF GERAIS'!B224&amp;IFERROR(IF(INDEX(APOIO!$A$5:$A$50,MATCH('INF GERAIS'!N224,APOIO!$B$5:$B$50,0))="NÃO",APOIO!$A$2&amp;"NÃO VÁLIDO",""),"")</f>
        <v>2014.0210</v>
      </c>
      <c r="C224" s="21" t="str">
        <f>'INF GERAIS'!C224</f>
        <v>MATA SUL</v>
      </c>
      <c r="D224" s="21" t="str">
        <f>'INF GERAIS'!D224</f>
        <v>JOAQUIM NABUCO</v>
      </c>
      <c r="E224" s="21" t="str">
        <f>'INF GERAIS'!E224</f>
        <v>REFORMA, AMPLIAÇÃO E REQUALIFICAÇÃO DA QUADRA POLIESPORTIVA PARA IMPLANTAÇÃO DO CENTRO DE ATIVIDADES SOCIAIS</v>
      </c>
      <c r="F224" s="21" t="str">
        <f>'INF GERAIS'!G224</f>
        <v>NORMAL</v>
      </c>
      <c r="G224" s="89" t="s">
        <v>4703</v>
      </c>
      <c r="H224" s="10">
        <v>42415</v>
      </c>
      <c r="I224" s="89" t="s">
        <v>230</v>
      </c>
      <c r="J224" s="21" t="s">
        <v>4682</v>
      </c>
      <c r="K224" s="233" t="s">
        <v>8182</v>
      </c>
      <c r="L224" s="233">
        <v>42605</v>
      </c>
      <c r="M224" s="21" t="s">
        <v>224</v>
      </c>
      <c r="N224" s="10" t="s">
        <v>4683</v>
      </c>
      <c r="O224" s="233" t="s">
        <v>8658</v>
      </c>
      <c r="P224" s="233">
        <v>42696</v>
      </c>
      <c r="Q224" s="21" t="s">
        <v>224</v>
      </c>
      <c r="R224" s="21" t="s">
        <v>4682</v>
      </c>
      <c r="S224" s="619" t="s">
        <v>8697</v>
      </c>
      <c r="T224" s="233">
        <v>42717</v>
      </c>
      <c r="U224" s="21" t="s">
        <v>224</v>
      </c>
      <c r="V224" s="21" t="s">
        <v>4682</v>
      </c>
      <c r="W224" s="21" t="s">
        <v>8932</v>
      </c>
      <c r="X224" s="233">
        <v>42796</v>
      </c>
      <c r="Y224" s="21" t="s">
        <v>224</v>
      </c>
      <c r="Z224" s="21" t="s">
        <v>4684</v>
      </c>
      <c r="AA224" s="21" t="s">
        <v>8973</v>
      </c>
      <c r="AB224" s="233">
        <v>42808</v>
      </c>
      <c r="AC224" s="339" t="s">
        <v>224</v>
      </c>
      <c r="AD224" s="339" t="s">
        <v>4684</v>
      </c>
      <c r="AE224" s="21" t="s">
        <v>9009</v>
      </c>
      <c r="AF224" s="233">
        <v>42829</v>
      </c>
      <c r="AG224" s="339" t="s">
        <v>224</v>
      </c>
      <c r="AH224" s="339" t="s">
        <v>4684</v>
      </c>
      <c r="AI224" s="21" t="s">
        <v>9261</v>
      </c>
      <c r="AJ224" s="233">
        <v>42850</v>
      </c>
      <c r="AK224" s="339" t="s">
        <v>4705</v>
      </c>
      <c r="AL224" s="339" t="s">
        <v>4684</v>
      </c>
      <c r="AM224" s="21" t="s">
        <v>9649</v>
      </c>
      <c r="AN224" s="233">
        <v>42927</v>
      </c>
      <c r="AO224" s="339" t="s">
        <v>224</v>
      </c>
      <c r="AP224" s="339" t="s">
        <v>4684</v>
      </c>
      <c r="AQ224" s="21" t="s">
        <v>9696</v>
      </c>
      <c r="AR224" s="233">
        <v>42948</v>
      </c>
      <c r="AS224" s="339" t="s">
        <v>4705</v>
      </c>
      <c r="AT224" s="339" t="s">
        <v>4684</v>
      </c>
      <c r="AU224" s="21" t="s">
        <v>10331</v>
      </c>
      <c r="AV224" s="233">
        <v>43112</v>
      </c>
      <c r="AW224" s="339" t="s">
        <v>230</v>
      </c>
      <c r="AX224" s="339" t="s">
        <v>4684</v>
      </c>
      <c r="AY224" s="21" t="s">
        <v>10987</v>
      </c>
      <c r="AZ224" s="233">
        <v>43206</v>
      </c>
      <c r="BA224" s="339" t="s">
        <v>226</v>
      </c>
      <c r="BB224" s="339" t="s">
        <v>4684</v>
      </c>
      <c r="BC224" s="1570" t="s">
        <v>12636</v>
      </c>
      <c r="BD224" s="233">
        <v>43759</v>
      </c>
      <c r="BE224" s="21" t="s">
        <v>224</v>
      </c>
      <c r="BF224" s="21" t="s">
        <v>4682</v>
      </c>
      <c r="BG224" s="1750" t="s">
        <v>13216</v>
      </c>
      <c r="BH224" s="233">
        <v>44061</v>
      </c>
      <c r="BI224" s="21" t="s">
        <v>224</v>
      </c>
      <c r="BJ224" s="21" t="s">
        <v>4684</v>
      </c>
      <c r="BK224" s="1759" t="s">
        <v>13232</v>
      </c>
      <c r="BL224" s="233">
        <v>44105</v>
      </c>
      <c r="BM224" s="1759" t="s">
        <v>4705</v>
      </c>
      <c r="BN224" s="1759" t="s">
        <v>4684</v>
      </c>
      <c r="BO224" s="1784" t="s">
        <v>13335</v>
      </c>
      <c r="BP224" s="233">
        <v>44172</v>
      </c>
      <c r="BQ224" s="21" t="s">
        <v>230</v>
      </c>
      <c r="BR224" s="1784" t="s">
        <v>4684</v>
      </c>
      <c r="BS224" s="34" t="s">
        <v>14051</v>
      </c>
      <c r="BT224" s="233">
        <v>44692</v>
      </c>
      <c r="BU224" s="21" t="s">
        <v>13989</v>
      </c>
      <c r="BV224" s="21" t="s">
        <v>4684</v>
      </c>
    </row>
    <row r="225" spans="2:110" ht="130.5" x14ac:dyDescent="0.35">
      <c r="B225" s="21" t="str">
        <f>'INF GERAIS'!B225&amp;IFERROR(IF(INDEX(APOIO!$A$5:$A$50,MATCH('INF GERAIS'!N225,APOIO!$B$5:$B$50,0))="NÃO",APOIO!$A$2&amp;"NÃO VÁLIDO",""),"")</f>
        <v>2014.0211</v>
      </c>
      <c r="C225" s="21" t="str">
        <f>'INF GERAIS'!C225</f>
        <v>AGRESTE MERIDIONAL</v>
      </c>
      <c r="D225" s="21" t="str">
        <f>'INF GERAIS'!D225</f>
        <v>JUCATI</v>
      </c>
      <c r="E225" s="21" t="str">
        <f>'INF GERAIS'!E225</f>
        <v>CONSTRUÇÃO DO CENTRO ADMINISTRATIVO DE JUCATI</v>
      </c>
      <c r="F225" s="21" t="str">
        <f>'INF GERAIS'!G225</f>
        <v>NORMAL</v>
      </c>
      <c r="G225" s="89" t="s">
        <v>4703</v>
      </c>
      <c r="H225" s="10">
        <v>42415</v>
      </c>
      <c r="I225" s="89" t="s">
        <v>230</v>
      </c>
      <c r="J225" s="21" t="s">
        <v>4682</v>
      </c>
      <c r="K225" s="10" t="s">
        <v>12203</v>
      </c>
      <c r="L225" s="233">
        <v>43619</v>
      </c>
      <c r="M225" s="21" t="s">
        <v>224</v>
      </c>
      <c r="N225" s="10" t="s">
        <v>4682</v>
      </c>
      <c r="O225" s="233" t="s">
        <v>12403</v>
      </c>
      <c r="P225" s="233">
        <v>43677</v>
      </c>
      <c r="Q225" s="21" t="s">
        <v>224</v>
      </c>
      <c r="R225" s="233" t="s">
        <v>4682</v>
      </c>
      <c r="S225" s="233" t="s">
        <v>12494</v>
      </c>
      <c r="T225" s="233">
        <v>43706</v>
      </c>
      <c r="U225" s="1533" t="s">
        <v>224</v>
      </c>
      <c r="V225" s="233" t="s">
        <v>4682</v>
      </c>
      <c r="W225" s="21" t="s">
        <v>12656</v>
      </c>
      <c r="X225" s="233">
        <v>43761</v>
      </c>
      <c r="Y225" s="21" t="s">
        <v>4705</v>
      </c>
      <c r="Z225" s="21" t="s">
        <v>4684</v>
      </c>
      <c r="AA225" s="1748" t="s">
        <v>13213</v>
      </c>
      <c r="AB225" s="233">
        <v>43791</v>
      </c>
      <c r="AC225" s="339" t="s">
        <v>230</v>
      </c>
      <c r="AD225" s="339" t="s">
        <v>4684</v>
      </c>
      <c r="AE225" s="1748" t="s">
        <v>12638</v>
      </c>
      <c r="AF225" s="233">
        <v>43907</v>
      </c>
      <c r="AG225" s="1748" t="s">
        <v>226</v>
      </c>
      <c r="AH225" s="1748" t="s">
        <v>4684</v>
      </c>
      <c r="AI225" s="1818" t="s">
        <v>13443</v>
      </c>
      <c r="AJ225" s="233">
        <v>44399</v>
      </c>
      <c r="AK225" s="339" t="s">
        <v>6848</v>
      </c>
      <c r="AL225" s="339" t="s">
        <v>4684</v>
      </c>
      <c r="AO225" s="339"/>
      <c r="AP225" s="339"/>
      <c r="AS225" s="339"/>
      <c r="AT225" s="339"/>
      <c r="AW225" s="339"/>
      <c r="AX225" s="339"/>
      <c r="BA225" s="339"/>
      <c r="BB225" s="339"/>
    </row>
    <row r="226" spans="2:110" ht="130.5" x14ac:dyDescent="0.35">
      <c r="B226" s="21" t="str">
        <f>'INF GERAIS'!B226&amp;IFERROR(IF(INDEX(APOIO!$A$5:$A$50,MATCH('INF GERAIS'!N226,APOIO!$B$5:$B$50,0))="NÃO",APOIO!$A$2&amp;"NÃO VÁLIDO",""),"")</f>
        <v>2014.0212</v>
      </c>
      <c r="C226" s="21" t="str">
        <f>'INF GERAIS'!C226</f>
        <v>AGRESTE MERIDIONAL</v>
      </c>
      <c r="D226" s="21" t="str">
        <f>'INF GERAIS'!D226</f>
        <v>JUPI</v>
      </c>
      <c r="E226" s="21" t="str">
        <f>'INF GERAIS'!E226</f>
        <v>INFRAESTRUTURA - MELHORIA E AMPLIAÇÃO DO HOSPITAL CLAUDINA TEXEIRA</v>
      </c>
      <c r="F226" s="21" t="str">
        <f>'INF GERAIS'!G226</f>
        <v>NORMAL</v>
      </c>
      <c r="G226" s="89" t="s">
        <v>4703</v>
      </c>
      <c r="H226" s="10">
        <v>42415</v>
      </c>
      <c r="I226" s="89" t="s">
        <v>230</v>
      </c>
      <c r="J226" s="21" t="s">
        <v>4682</v>
      </c>
      <c r="K226" s="10" t="s">
        <v>8074</v>
      </c>
      <c r="L226" s="233">
        <v>42577</v>
      </c>
      <c r="M226" s="21" t="s">
        <v>224</v>
      </c>
      <c r="N226" s="10" t="s">
        <v>4682</v>
      </c>
      <c r="O226" s="233" t="s">
        <v>8102</v>
      </c>
      <c r="P226" s="233">
        <v>42583</v>
      </c>
      <c r="Q226" s="21" t="s">
        <v>226</v>
      </c>
      <c r="R226" s="21" t="s">
        <v>4684</v>
      </c>
      <c r="S226" s="21" t="s">
        <v>11159</v>
      </c>
      <c r="T226" s="233">
        <v>43250</v>
      </c>
      <c r="U226" s="21" t="s">
        <v>226</v>
      </c>
      <c r="V226" s="21" t="s">
        <v>4684</v>
      </c>
      <c r="W226" s="1337" t="s">
        <v>11826</v>
      </c>
      <c r="X226" s="233">
        <v>43472</v>
      </c>
      <c r="Y226" s="1311" t="s">
        <v>226</v>
      </c>
      <c r="Z226" s="1311" t="s">
        <v>4684</v>
      </c>
      <c r="AA226" s="1337" t="s">
        <v>11879</v>
      </c>
      <c r="AB226" s="233">
        <v>43510</v>
      </c>
      <c r="AC226" s="339" t="s">
        <v>226</v>
      </c>
      <c r="AD226" s="339" t="s">
        <v>4684</v>
      </c>
      <c r="AE226" s="21" t="s">
        <v>12006</v>
      </c>
      <c r="AF226" s="233">
        <v>43537</v>
      </c>
      <c r="AG226" s="339" t="s">
        <v>6848</v>
      </c>
      <c r="AH226" s="339" t="s">
        <v>4684</v>
      </c>
      <c r="AK226" s="339"/>
      <c r="AL226" s="339"/>
      <c r="AO226" s="339"/>
      <c r="AP226" s="339"/>
      <c r="AS226" s="339"/>
      <c r="AT226" s="339"/>
      <c r="AW226" s="339"/>
      <c r="AX226" s="339"/>
      <c r="BA226" s="339"/>
      <c r="BB226" s="339"/>
    </row>
    <row r="227" spans="2:110" ht="116" x14ac:dyDescent="0.35">
      <c r="B227" s="21" t="str">
        <f>'INF GERAIS'!B227&amp;IFERROR(IF(INDEX(APOIO!$A$5:$A$50,MATCH('INF GERAIS'!N227,APOIO!$B$5:$B$50,0))="NÃO",APOIO!$A$2&amp;"NÃO VÁLIDO",""),"")</f>
        <v>2014.0213</v>
      </c>
      <c r="C227" s="21" t="str">
        <f>'INF GERAIS'!C227</f>
        <v>AGRESTE MERIDIONAL</v>
      </c>
      <c r="D227" s="21" t="str">
        <f>'INF GERAIS'!D227</f>
        <v>JUPI</v>
      </c>
      <c r="E227" s="21" t="str">
        <f>'INF GERAIS'!E227</f>
        <v xml:space="preserve">Pavimentação em paralelepípedos graníticos </v>
      </c>
      <c r="F227" s="21" t="str">
        <f>'INF GERAIS'!G227</f>
        <v>NORMAL</v>
      </c>
      <c r="G227" s="89" t="s">
        <v>4703</v>
      </c>
      <c r="H227" s="10">
        <v>42415</v>
      </c>
      <c r="I227" s="89" t="s">
        <v>230</v>
      </c>
      <c r="J227" s="21" t="s">
        <v>4682</v>
      </c>
      <c r="K227" s="10" t="s">
        <v>8075</v>
      </c>
      <c r="L227" s="233">
        <v>42577</v>
      </c>
      <c r="M227" s="21" t="s">
        <v>224</v>
      </c>
      <c r="N227" s="10" t="s">
        <v>4682</v>
      </c>
      <c r="O227" s="233" t="s">
        <v>8103</v>
      </c>
      <c r="P227" s="233">
        <v>42583</v>
      </c>
      <c r="Q227" s="21" t="s">
        <v>224</v>
      </c>
      <c r="R227" s="21" t="s">
        <v>4682</v>
      </c>
      <c r="S227" s="21" t="s">
        <v>8609</v>
      </c>
      <c r="T227" s="233">
        <v>42663</v>
      </c>
      <c r="U227" s="21" t="s">
        <v>4705</v>
      </c>
      <c r="V227" s="21" t="s">
        <v>4682</v>
      </c>
      <c r="W227" s="21" t="s">
        <v>8656</v>
      </c>
      <c r="X227" s="233">
        <v>42692</v>
      </c>
      <c r="Y227" s="21" t="s">
        <v>230</v>
      </c>
      <c r="Z227" s="21" t="s">
        <v>4682</v>
      </c>
      <c r="AA227" s="21" t="s">
        <v>8805</v>
      </c>
      <c r="AB227" s="233">
        <v>42745</v>
      </c>
      <c r="AC227" s="339" t="s">
        <v>4705</v>
      </c>
      <c r="AD227" s="339" t="s">
        <v>4684</v>
      </c>
      <c r="AE227" s="21" t="s">
        <v>8810</v>
      </c>
      <c r="AF227" s="233">
        <v>42748</v>
      </c>
      <c r="AG227" s="339" t="s">
        <v>226</v>
      </c>
      <c r="AH227" s="339" t="s">
        <v>4684</v>
      </c>
      <c r="AI227" s="21" t="s">
        <v>11158</v>
      </c>
      <c r="AJ227" s="233">
        <v>43250</v>
      </c>
      <c r="AK227" s="339" t="s">
        <v>226</v>
      </c>
      <c r="AL227" s="339" t="s">
        <v>4684</v>
      </c>
      <c r="AM227" s="1130" t="s">
        <v>11175</v>
      </c>
      <c r="AN227" s="233">
        <v>43256</v>
      </c>
      <c r="AO227" s="339" t="s">
        <v>226</v>
      </c>
      <c r="AP227" s="339" t="s">
        <v>4684</v>
      </c>
      <c r="AQ227" s="21" t="s">
        <v>11421</v>
      </c>
      <c r="AR227" s="233">
        <v>43266</v>
      </c>
      <c r="AS227" s="339" t="s">
        <v>226</v>
      </c>
      <c r="AT227" s="339" t="s">
        <v>4684</v>
      </c>
      <c r="AU227" s="21" t="s">
        <v>11423</v>
      </c>
      <c r="AV227" s="233">
        <v>43288</v>
      </c>
      <c r="AW227" s="339" t="s">
        <v>6848</v>
      </c>
      <c r="AX227" s="339" t="s">
        <v>4684</v>
      </c>
      <c r="BA227" s="339"/>
      <c r="BB227" s="339"/>
    </row>
    <row r="228" spans="2:110" ht="145" x14ac:dyDescent="0.35">
      <c r="B228" s="21" t="str">
        <f>'INF GERAIS'!B228&amp;IFERROR(IF(INDEX(APOIO!$A$5:$A$50,MATCH('INF GERAIS'!N228,APOIO!$B$5:$B$50,0))="NÃO",APOIO!$A$2&amp;"NÃO VÁLIDO",""),"")</f>
        <v>2014.0214</v>
      </c>
      <c r="C228" s="21" t="str">
        <f>'INF GERAIS'!C228</f>
        <v>AGRESTE MERIDIONAL</v>
      </c>
      <c r="D228" s="21" t="str">
        <f>'INF GERAIS'!D228</f>
        <v>JUPI</v>
      </c>
      <c r="E228" s="21" t="str">
        <f>'INF GERAIS'!E228</f>
        <v>INFRAESTRUTURA - CONSTRUÇÃO DA SEDE DO CONSELHO DO IDOSO</v>
      </c>
      <c r="F228" s="21" t="str">
        <f>'INF GERAIS'!G228</f>
        <v>NORMAL</v>
      </c>
      <c r="G228" s="89" t="s">
        <v>4703</v>
      </c>
      <c r="H228" s="10">
        <v>42415</v>
      </c>
      <c r="I228" s="89" t="s">
        <v>230</v>
      </c>
      <c r="J228" s="21" t="s">
        <v>4682</v>
      </c>
      <c r="K228" s="10" t="s">
        <v>8076</v>
      </c>
      <c r="L228" s="233">
        <v>42577</v>
      </c>
      <c r="M228" s="21" t="s">
        <v>224</v>
      </c>
      <c r="N228" s="10" t="s">
        <v>4682</v>
      </c>
      <c r="O228" s="233" t="s">
        <v>8104</v>
      </c>
      <c r="P228" s="233">
        <v>42583</v>
      </c>
      <c r="Q228" s="21" t="s">
        <v>224</v>
      </c>
      <c r="R228" s="21" t="s">
        <v>4684</v>
      </c>
      <c r="S228" s="21" t="s">
        <v>11157</v>
      </c>
      <c r="T228" s="233">
        <v>43250</v>
      </c>
      <c r="U228" s="21" t="s">
        <v>224</v>
      </c>
      <c r="V228" s="21" t="s">
        <v>4684</v>
      </c>
      <c r="W228" s="21" t="s">
        <v>11280</v>
      </c>
      <c r="X228" s="233">
        <v>43285</v>
      </c>
      <c r="Y228" s="21" t="s">
        <v>4705</v>
      </c>
      <c r="Z228" s="21" t="s">
        <v>4684</v>
      </c>
      <c r="AA228" s="1187" t="s">
        <v>11429</v>
      </c>
      <c r="AB228" s="233">
        <v>43301</v>
      </c>
      <c r="AC228" s="1187" t="s">
        <v>230</v>
      </c>
      <c r="AD228" s="1187" t="s">
        <v>4684</v>
      </c>
      <c r="AE228" s="21" t="s">
        <v>11866</v>
      </c>
      <c r="AF228" s="233">
        <v>43504</v>
      </c>
      <c r="AG228" s="339" t="s">
        <v>6848</v>
      </c>
      <c r="AH228" s="339" t="s">
        <v>4684</v>
      </c>
      <c r="AK228" s="339"/>
      <c r="AL228" s="339"/>
      <c r="AO228" s="339"/>
      <c r="AP228" s="339"/>
      <c r="AS228" s="339"/>
      <c r="AT228" s="339"/>
      <c r="AW228" s="339"/>
      <c r="AX228" s="339"/>
      <c r="BA228" s="339"/>
      <c r="BB228" s="339"/>
    </row>
    <row r="229" spans="2:110" ht="145" x14ac:dyDescent="0.35">
      <c r="B229" s="21" t="str">
        <f>'INF GERAIS'!B229&amp;IFERROR(IF(INDEX(APOIO!$A$5:$A$50,MATCH('INF GERAIS'!N229,APOIO!$B$5:$B$50,0))="NÃO",APOIO!$A$2&amp;"NÃO VÁLIDO",""),"")</f>
        <v>2014.0215</v>
      </c>
      <c r="C229" s="21" t="str">
        <f>'INF GERAIS'!C229</f>
        <v>AGRESTE MERIDIONAL</v>
      </c>
      <c r="D229" s="21" t="str">
        <f>'INF GERAIS'!D229</f>
        <v>JUREMA</v>
      </c>
      <c r="E229" s="21" t="str">
        <f>'INF GERAIS'!E229</f>
        <v>REFORMA E RECUPERAÇÃO DA ESCOLA MUNICIPAL PADRE IBIAPINA</v>
      </c>
      <c r="F229" s="21" t="str">
        <f>'INF GERAIS'!G229</f>
        <v>NORMAL</v>
      </c>
      <c r="G229" s="89" t="s">
        <v>4703</v>
      </c>
      <c r="H229" s="10">
        <v>42415</v>
      </c>
      <c r="I229" s="89" t="s">
        <v>230</v>
      </c>
      <c r="J229" s="21" t="s">
        <v>4682</v>
      </c>
      <c r="K229" s="233" t="s">
        <v>9409</v>
      </c>
      <c r="L229" s="233">
        <v>42863</v>
      </c>
      <c r="M229" s="21" t="s">
        <v>224</v>
      </c>
      <c r="N229" s="10" t="s">
        <v>4682</v>
      </c>
      <c r="O229" s="233" t="s">
        <v>11695</v>
      </c>
      <c r="P229" s="233">
        <v>43381</v>
      </c>
      <c r="Q229" s="21" t="s">
        <v>224</v>
      </c>
      <c r="R229" s="233" t="s">
        <v>4682</v>
      </c>
      <c r="S229" s="21" t="s">
        <v>11744</v>
      </c>
      <c r="T229" s="233">
        <v>43411</v>
      </c>
      <c r="U229" s="21" t="s">
        <v>4705</v>
      </c>
      <c r="V229" s="21" t="s">
        <v>4682</v>
      </c>
      <c r="W229" s="21" t="s">
        <v>12523</v>
      </c>
      <c r="X229" s="233">
        <v>43441</v>
      </c>
      <c r="Y229" s="21" t="s">
        <v>230</v>
      </c>
      <c r="Z229" s="21" t="s">
        <v>4684</v>
      </c>
      <c r="AA229" s="1781" t="s">
        <v>13318</v>
      </c>
      <c r="AB229" s="233">
        <v>44153</v>
      </c>
      <c r="AC229" s="339" t="s">
        <v>226</v>
      </c>
      <c r="AD229" s="339" t="s">
        <v>4684</v>
      </c>
      <c r="AE229" s="1802" t="s">
        <v>13400</v>
      </c>
      <c r="AF229" s="233">
        <v>44229</v>
      </c>
      <c r="AG229" s="339" t="s">
        <v>6848</v>
      </c>
      <c r="AH229" s="339" t="s">
        <v>4684</v>
      </c>
      <c r="AK229" s="339"/>
      <c r="AL229" s="339"/>
      <c r="AO229" s="339"/>
      <c r="AP229" s="339"/>
      <c r="AS229" s="339"/>
      <c r="AT229" s="339"/>
      <c r="AW229" s="339"/>
      <c r="AX229" s="339"/>
      <c r="BA229" s="339"/>
      <c r="BB229" s="339"/>
    </row>
    <row r="230" spans="2:110" ht="145" x14ac:dyDescent="0.35">
      <c r="B230" s="21" t="str">
        <f>'INF GERAIS'!B230&amp;IFERROR(IF(INDEX(APOIO!$A$5:$A$50,MATCH('INF GERAIS'!N230,APOIO!$B$5:$B$50,0))="NÃO",APOIO!$A$2&amp;"NÃO VÁLIDO",""),"")</f>
        <v>2014.0216</v>
      </c>
      <c r="C230" s="21" t="str">
        <f>'INF GERAIS'!C230</f>
        <v>AGRESTE MERIDIONAL</v>
      </c>
      <c r="D230" s="21" t="str">
        <f>'INF GERAIS'!D230</f>
        <v>JUREMA</v>
      </c>
      <c r="E230" s="21" t="str">
        <f>'INF GERAIS'!E230</f>
        <v>REFORMA DO MERCADO DE CEREAIS DO MUNICÍPIO</v>
      </c>
      <c r="F230" s="21" t="str">
        <f>'INF GERAIS'!G230</f>
        <v>NORMAL</v>
      </c>
      <c r="G230" s="89" t="s">
        <v>4703</v>
      </c>
      <c r="H230" s="10">
        <v>42415</v>
      </c>
      <c r="I230" s="89" t="s">
        <v>230</v>
      </c>
      <c r="J230" s="21" t="s">
        <v>4682</v>
      </c>
      <c r="K230" s="233" t="s">
        <v>9410</v>
      </c>
      <c r="L230" s="233">
        <v>42871</v>
      </c>
      <c r="M230" s="21" t="s">
        <v>224</v>
      </c>
      <c r="N230" s="10" t="s">
        <v>4682</v>
      </c>
      <c r="O230" s="233" t="s">
        <v>11686</v>
      </c>
      <c r="P230" s="233">
        <v>43381</v>
      </c>
      <c r="Q230" s="21" t="s">
        <v>224</v>
      </c>
      <c r="R230" s="233" t="s">
        <v>4682</v>
      </c>
      <c r="S230" s="1386" t="s">
        <v>12046</v>
      </c>
      <c r="T230" s="233">
        <v>43523</v>
      </c>
      <c r="U230" s="1386" t="s">
        <v>4705</v>
      </c>
      <c r="V230" s="1386" t="s">
        <v>4684</v>
      </c>
      <c r="W230" s="21" t="s">
        <v>12550</v>
      </c>
      <c r="X230" s="233">
        <v>43658</v>
      </c>
      <c r="Y230" s="21" t="s">
        <v>230</v>
      </c>
      <c r="Z230" s="21" t="s">
        <v>4684</v>
      </c>
      <c r="AA230" s="1781" t="s">
        <v>13318</v>
      </c>
      <c r="AB230" s="233">
        <v>44153</v>
      </c>
      <c r="AC230" s="1781" t="s">
        <v>226</v>
      </c>
      <c r="AD230" s="1781" t="s">
        <v>4684</v>
      </c>
      <c r="AE230" s="1802" t="s">
        <v>13402</v>
      </c>
      <c r="AF230" s="233">
        <v>44229</v>
      </c>
      <c r="AG230" s="1802" t="s">
        <v>14283</v>
      </c>
      <c r="AH230" s="1802" t="s">
        <v>4684</v>
      </c>
      <c r="AK230" s="339"/>
      <c r="AL230" s="339"/>
      <c r="AO230" s="339"/>
      <c r="AP230" s="339"/>
      <c r="AS230" s="339"/>
      <c r="AT230" s="339"/>
      <c r="AW230" s="339"/>
      <c r="AX230" s="339"/>
      <c r="BA230" s="339"/>
      <c r="BB230" s="339"/>
    </row>
    <row r="231" spans="2:110" ht="130.5" x14ac:dyDescent="0.35">
      <c r="B231" s="21" t="str">
        <f>'INF GERAIS'!B231&amp;IFERROR(IF(INDEX(APOIO!$A$5:$A$50,MATCH('INF GERAIS'!N231,APOIO!$B$5:$B$50,0))="NÃO",APOIO!$A$2&amp;"NÃO VÁLIDO",""),"")</f>
        <v>2014.0217</v>
      </c>
      <c r="C231" s="21" t="str">
        <f>'INF GERAIS'!C231</f>
        <v>AGRESTE MERIDIONAL</v>
      </c>
      <c r="D231" s="21" t="str">
        <f>'INF GERAIS'!D231</f>
        <v>JUREMA</v>
      </c>
      <c r="E231" s="21" t="str">
        <f>'INF GERAIS'!E231</f>
        <v xml:space="preserve">REFORMA E AMPLIAÇÃO DA POLICLÍNICA MUNICIPAL </v>
      </c>
      <c r="F231" s="21" t="str">
        <f>'INF GERAIS'!G231</f>
        <v>NORMAL</v>
      </c>
      <c r="G231" s="89" t="s">
        <v>4703</v>
      </c>
      <c r="H231" s="10">
        <v>42415</v>
      </c>
      <c r="I231" s="89" t="s">
        <v>230</v>
      </c>
      <c r="J231" s="21" t="s">
        <v>4682</v>
      </c>
      <c r="K231" s="233" t="s">
        <v>11694</v>
      </c>
      <c r="L231" s="233">
        <v>43381</v>
      </c>
      <c r="M231" s="21" t="s">
        <v>224</v>
      </c>
      <c r="N231" s="10" t="s">
        <v>4682</v>
      </c>
      <c r="O231" s="233" t="s">
        <v>12351</v>
      </c>
      <c r="P231" s="233">
        <v>43661</v>
      </c>
      <c r="Q231" s="21" t="s">
        <v>224</v>
      </c>
      <c r="R231" s="21" t="s">
        <v>4682</v>
      </c>
      <c r="S231" s="1891" t="s">
        <v>13644</v>
      </c>
      <c r="T231" s="233">
        <v>44670</v>
      </c>
      <c r="U231" s="21" t="s">
        <v>224</v>
      </c>
      <c r="V231" s="21" t="s">
        <v>4682</v>
      </c>
      <c r="AC231" s="339"/>
      <c r="AD231" s="339"/>
      <c r="AG231" s="339"/>
      <c r="AH231" s="339"/>
      <c r="AK231" s="339"/>
      <c r="AL231" s="339"/>
      <c r="AO231" s="339"/>
      <c r="AP231" s="339"/>
      <c r="AS231" s="339"/>
      <c r="AT231" s="339"/>
      <c r="AW231" s="339"/>
      <c r="AX231" s="339"/>
      <c r="BA231" s="339"/>
      <c r="BB231" s="339"/>
    </row>
    <row r="232" spans="2:110" ht="145" x14ac:dyDescent="0.35">
      <c r="B232" s="21" t="str">
        <f>'INF GERAIS'!B232&amp;IFERROR(IF(INDEX(APOIO!$A$5:$A$50,MATCH('INF GERAIS'!N232,APOIO!$B$5:$B$50,0))="NÃO",APOIO!$A$2&amp;"NÃO VÁLIDO",""),"")</f>
        <v>2014.0218</v>
      </c>
      <c r="C232" s="21" t="str">
        <f>'INF GERAIS'!C232</f>
        <v>AGRESTE MERIDIONAL</v>
      </c>
      <c r="D232" s="21" t="str">
        <f>'INF GERAIS'!D232</f>
        <v>JUREMA</v>
      </c>
      <c r="E232" s="21" t="str">
        <f>'INF GERAIS'!E232</f>
        <v>REFORMA DO AÇOUGUE PÚBLICO DO DISTRITO DE QUEIMADAS</v>
      </c>
      <c r="F232" s="21" t="str">
        <f>'INF GERAIS'!G232</f>
        <v>NORMAL</v>
      </c>
      <c r="G232" s="89" t="s">
        <v>4703</v>
      </c>
      <c r="H232" s="10">
        <v>42415</v>
      </c>
      <c r="I232" s="89" t="s">
        <v>230</v>
      </c>
      <c r="J232" s="21" t="s">
        <v>4682</v>
      </c>
      <c r="K232" s="233" t="s">
        <v>9411</v>
      </c>
      <c r="L232" s="233">
        <v>42871</v>
      </c>
      <c r="M232" s="21" t="s">
        <v>224</v>
      </c>
      <c r="N232" s="10" t="s">
        <v>4684</v>
      </c>
      <c r="O232" s="233" t="s">
        <v>11692</v>
      </c>
      <c r="P232" s="233">
        <v>43381</v>
      </c>
      <c r="Q232" s="21" t="s">
        <v>224</v>
      </c>
      <c r="R232" s="233" t="s">
        <v>4682</v>
      </c>
      <c r="S232" s="21" t="s">
        <v>12041</v>
      </c>
      <c r="T232" s="233">
        <v>43523</v>
      </c>
      <c r="U232" s="21" t="s">
        <v>4705</v>
      </c>
      <c r="V232" s="21" t="s">
        <v>4684</v>
      </c>
      <c r="W232" s="21" t="s">
        <v>12550</v>
      </c>
      <c r="X232" s="233">
        <v>43658</v>
      </c>
      <c r="Y232" s="21" t="s">
        <v>230</v>
      </c>
      <c r="Z232" s="21" t="s">
        <v>4684</v>
      </c>
      <c r="AA232" s="1781" t="s">
        <v>13318</v>
      </c>
      <c r="AB232" s="233">
        <v>44153</v>
      </c>
      <c r="AC232" s="1781" t="s">
        <v>226</v>
      </c>
      <c r="AD232" s="1781" t="s">
        <v>4684</v>
      </c>
      <c r="AE232" s="1802" t="s">
        <v>13403</v>
      </c>
      <c r="AF232" s="233">
        <v>44229</v>
      </c>
      <c r="AG232" s="1802" t="s">
        <v>14283</v>
      </c>
      <c r="AH232" s="1802" t="s">
        <v>4684</v>
      </c>
      <c r="AK232" s="339"/>
      <c r="AL232" s="339"/>
      <c r="AO232" s="339"/>
      <c r="AP232" s="339"/>
      <c r="AS232" s="339"/>
      <c r="AT232" s="339"/>
      <c r="AW232" s="339"/>
      <c r="AX232" s="339"/>
      <c r="BA232" s="339"/>
      <c r="BB232" s="339"/>
    </row>
    <row r="233" spans="2:110" ht="101.5" x14ac:dyDescent="0.35">
      <c r="B233" s="21" t="str">
        <f>'INF GERAIS'!B233&amp;IFERROR(IF(INDEX(APOIO!$A$5:$A$50,MATCH('INF GERAIS'!N233,APOIO!$B$5:$B$50,0))="NÃO",APOIO!$A$2&amp;"NÃO VÁLIDO",""),"")</f>
        <v>2014.0219</v>
      </c>
      <c r="C233" s="21" t="str">
        <f>'INF GERAIS'!C233</f>
        <v>AGRESTE MERIDIONAL</v>
      </c>
      <c r="D233" s="21" t="str">
        <f>'INF GERAIS'!D233</f>
        <v>JUREMA</v>
      </c>
      <c r="E233" s="21" t="str">
        <f>'INF GERAIS'!E233</f>
        <v>REFORMA DO PRÉDIO SEDE DA PREFEITURA MUNICIPAL DE JUREMA</v>
      </c>
      <c r="F233" s="21" t="str">
        <f>'INF GERAIS'!G233</f>
        <v>NORMAL</v>
      </c>
      <c r="G233" s="89" t="s">
        <v>4703</v>
      </c>
      <c r="H233" s="10">
        <v>42415</v>
      </c>
      <c r="I233" s="89" t="s">
        <v>230</v>
      </c>
      <c r="J233" s="21" t="s">
        <v>4682</v>
      </c>
      <c r="K233" s="233" t="s">
        <v>11701</v>
      </c>
      <c r="L233" s="233">
        <v>43377</v>
      </c>
      <c r="M233" s="21" t="s">
        <v>4705</v>
      </c>
      <c r="N233" s="10" t="s">
        <v>4684</v>
      </c>
      <c r="O233" s="1547" t="s">
        <v>12522</v>
      </c>
      <c r="P233" s="233">
        <v>43413</v>
      </c>
      <c r="Q233" s="21" t="s">
        <v>226</v>
      </c>
      <c r="R233" s="21" t="s">
        <v>4684</v>
      </c>
      <c r="S233" s="1802" t="s">
        <v>13405</v>
      </c>
      <c r="T233" s="233">
        <v>44229</v>
      </c>
      <c r="U233" s="1802" t="s">
        <v>6848</v>
      </c>
      <c r="V233" s="1802" t="s">
        <v>4684</v>
      </c>
      <c r="AC233" s="339"/>
      <c r="AD233" s="339"/>
      <c r="AG233" s="339"/>
      <c r="AH233" s="339"/>
      <c r="AK233" s="339"/>
      <c r="AL233" s="339"/>
      <c r="AO233" s="339"/>
      <c r="AP233" s="339"/>
      <c r="AS233" s="339"/>
      <c r="AT233" s="339"/>
      <c r="AW233" s="339"/>
      <c r="AX233" s="339"/>
      <c r="BA233" s="339"/>
      <c r="BB233" s="339"/>
    </row>
    <row r="234" spans="2:110" ht="72.5" x14ac:dyDescent="0.35">
      <c r="B234" s="21" t="str">
        <f>'INF GERAIS'!B234&amp;IFERROR(IF(INDEX(APOIO!$A$5:$A$50,MATCH('INF GERAIS'!N234,APOIO!$B$5:$B$50,0))="NÃO",APOIO!$A$2&amp;"NÃO VÁLIDO",""),"")</f>
        <v>2014.0220</v>
      </c>
      <c r="C234" s="21" t="str">
        <f>'INF GERAIS'!C234</f>
        <v>MATA NORTE</v>
      </c>
      <c r="D234" s="21" t="str">
        <f>'INF GERAIS'!D234</f>
        <v>LAGOA DE ITAENGA</v>
      </c>
      <c r="E234" s="21" t="str">
        <f>'INF GERAIS'!E234</f>
        <v>PAVIMENTAÇÃO, MURO DE CONTENÇÃO E ESCADARIA URBANA NOS BAIRROS LOTEAMENTO ITAENGA( VILA  DA CAIXA), CENTRO E  SALINA</v>
      </c>
      <c r="F234" s="21" t="str">
        <f>'INF GERAIS'!G234</f>
        <v>NORMAL</v>
      </c>
      <c r="G234" s="89" t="s">
        <v>4703</v>
      </c>
      <c r="H234" s="10">
        <v>42415</v>
      </c>
      <c r="I234" s="89" t="s">
        <v>224</v>
      </c>
      <c r="J234" s="21" t="s">
        <v>4682</v>
      </c>
      <c r="K234" s="233" t="s">
        <v>9637</v>
      </c>
      <c r="L234" s="233">
        <v>42831</v>
      </c>
      <c r="M234" s="21" t="s">
        <v>224</v>
      </c>
      <c r="N234" s="10" t="s">
        <v>4682</v>
      </c>
      <c r="O234" s="233" t="s">
        <v>9116</v>
      </c>
      <c r="P234" s="233">
        <v>42832</v>
      </c>
      <c r="Q234" s="21" t="s">
        <v>224</v>
      </c>
      <c r="R234" s="21" t="s">
        <v>4682</v>
      </c>
      <c r="S234" s="704" t="s">
        <v>9274</v>
      </c>
      <c r="T234" s="233">
        <v>42850</v>
      </c>
      <c r="U234" s="21" t="s">
        <v>230</v>
      </c>
      <c r="V234" s="21" t="s">
        <v>4684</v>
      </c>
      <c r="W234" s="1368" t="s">
        <v>12007</v>
      </c>
      <c r="X234" s="233">
        <v>43538</v>
      </c>
      <c r="Y234" s="21" t="s">
        <v>224</v>
      </c>
      <c r="Z234" s="21" t="s">
        <v>4682</v>
      </c>
      <c r="AA234" s="1384" t="s">
        <v>12044</v>
      </c>
      <c r="AB234" s="233">
        <v>43557</v>
      </c>
      <c r="AC234" s="339" t="s">
        <v>4705</v>
      </c>
      <c r="AD234" s="339" t="s">
        <v>4682</v>
      </c>
      <c r="AE234" s="21" t="s">
        <v>12097</v>
      </c>
      <c r="AF234" s="233">
        <v>43577</v>
      </c>
      <c r="AG234" s="339" t="s">
        <v>224</v>
      </c>
      <c r="AH234" s="339" t="s">
        <v>4684</v>
      </c>
      <c r="AI234" s="21" t="s">
        <v>12177</v>
      </c>
      <c r="AJ234" s="233">
        <v>43612</v>
      </c>
      <c r="AK234" s="339" t="s">
        <v>4705</v>
      </c>
      <c r="AL234" s="339" t="s">
        <v>4684</v>
      </c>
      <c r="AM234" s="1460" t="s">
        <v>12272</v>
      </c>
      <c r="AN234" s="233">
        <v>43649</v>
      </c>
      <c r="AO234" s="339" t="s">
        <v>14283</v>
      </c>
      <c r="AP234" s="339" t="s">
        <v>4684</v>
      </c>
      <c r="AS234" s="339"/>
      <c r="AT234" s="339"/>
      <c r="AW234" s="339"/>
      <c r="AX234" s="339"/>
      <c r="BA234" s="339"/>
      <c r="BB234" s="339"/>
    </row>
    <row r="235" spans="2:110" ht="72.5" x14ac:dyDescent="0.35">
      <c r="B235" s="21" t="str">
        <f>'INF GERAIS'!B235&amp;IFERROR(IF(INDEX(APOIO!$A$5:$A$50,MATCH('INF GERAIS'!N235,APOIO!$B$5:$B$50,0))="NÃO",APOIO!$A$2&amp;"NÃO VÁLIDO",""),"")</f>
        <v>2014.0221</v>
      </c>
      <c r="C235" s="21" t="str">
        <f>'INF GERAIS'!C235</f>
        <v>MATA NORTE</v>
      </c>
      <c r="D235" s="21" t="str">
        <f>'INF GERAIS'!D235</f>
        <v>LAGOA DO CARRO</v>
      </c>
      <c r="E235" s="21" t="str">
        <f>'INF GERAIS'!E235</f>
        <v>PAVIMENTAÇÃO EM PARALELEPÍPEDOS GRANÍTICOS, DRENAGEM E SINALIZAÇÃO DE DIVERSAS RUAS</v>
      </c>
      <c r="F235" s="21" t="str">
        <f>'INF GERAIS'!G235</f>
        <v>NORMAL</v>
      </c>
      <c r="G235" s="89" t="s">
        <v>4703</v>
      </c>
      <c r="H235" s="10">
        <v>42415</v>
      </c>
      <c r="I235" s="89" t="s">
        <v>230</v>
      </c>
      <c r="J235" s="21" t="s">
        <v>4682</v>
      </c>
      <c r="K235" s="233" t="s">
        <v>8554</v>
      </c>
      <c r="L235" s="233">
        <v>42657</v>
      </c>
      <c r="M235" s="21" t="s">
        <v>224</v>
      </c>
      <c r="N235" s="10" t="s">
        <v>4682</v>
      </c>
      <c r="O235" s="233" t="s">
        <v>8596</v>
      </c>
      <c r="P235" s="233">
        <v>42677</v>
      </c>
      <c r="Q235" s="21" t="s">
        <v>4705</v>
      </c>
      <c r="R235" s="21" t="s">
        <v>4682</v>
      </c>
      <c r="S235" s="21" t="s">
        <v>8662</v>
      </c>
      <c r="T235" s="233">
        <v>42696</v>
      </c>
      <c r="U235" s="21" t="s">
        <v>224</v>
      </c>
      <c r="V235" s="21" t="s">
        <v>4682</v>
      </c>
      <c r="W235" s="613" t="s">
        <v>8666</v>
      </c>
      <c r="X235" s="233">
        <v>42697</v>
      </c>
      <c r="Y235" s="21" t="s">
        <v>224</v>
      </c>
      <c r="Z235" s="21" t="s">
        <v>4682</v>
      </c>
      <c r="AA235" s="654" t="s">
        <v>8857</v>
      </c>
      <c r="AB235" s="233">
        <v>42767</v>
      </c>
      <c r="AC235" s="339" t="s">
        <v>230</v>
      </c>
      <c r="AD235" s="339" t="s">
        <v>4684</v>
      </c>
      <c r="AE235" s="21" t="s">
        <v>10628</v>
      </c>
      <c r="AF235" s="233">
        <v>43084</v>
      </c>
      <c r="AG235" s="339" t="s">
        <v>226</v>
      </c>
      <c r="AH235" s="339" t="s">
        <v>4684</v>
      </c>
      <c r="AI235" s="1124" t="s">
        <v>11147</v>
      </c>
      <c r="AJ235" s="233">
        <v>43249</v>
      </c>
      <c r="AK235" s="339" t="s">
        <v>14219</v>
      </c>
      <c r="AL235" s="339" t="s">
        <v>4684</v>
      </c>
      <c r="AO235" s="339"/>
      <c r="AP235" s="339"/>
      <c r="AS235" s="339"/>
      <c r="AT235" s="339"/>
      <c r="AW235" s="339"/>
      <c r="AX235" s="339"/>
      <c r="BA235" s="339"/>
      <c r="BB235" s="339"/>
    </row>
    <row r="236" spans="2:110" ht="87" x14ac:dyDescent="0.35">
      <c r="B236" s="21" t="str">
        <f>'INF GERAIS'!B236&amp;IFERROR(IF(INDEX(APOIO!$A$5:$A$50,MATCH('INF GERAIS'!N236,APOIO!$B$5:$B$50,0))="NÃO",APOIO!$A$2&amp;"NÃO VÁLIDO",""),"")</f>
        <v>2014.0222</v>
      </c>
      <c r="C236" s="21" t="str">
        <f>'INF GERAIS'!C236</f>
        <v>AGRESTE MERIDIONAL</v>
      </c>
      <c r="D236" s="21" t="str">
        <f>'INF GERAIS'!D236</f>
        <v>LAGOA DO OURO</v>
      </c>
      <c r="E236" s="21" t="str">
        <f>'INF GERAIS'!E236</f>
        <v>REFORMA DAS QUADRAS DE ESPORTES DA SEDE DO MUNICÍPIO E DO DISTRITO DE CAMPO ALEGRE</v>
      </c>
      <c r="F236" s="21" t="str">
        <f>'INF GERAIS'!G236</f>
        <v>NORMAL</v>
      </c>
      <c r="G236" s="89" t="s">
        <v>4703</v>
      </c>
      <c r="H236" s="10">
        <v>42415</v>
      </c>
      <c r="I236" s="89" t="s">
        <v>230</v>
      </c>
      <c r="J236" s="21" t="s">
        <v>4682</v>
      </c>
      <c r="K236" s="10" t="s">
        <v>12255</v>
      </c>
      <c r="L236" s="233">
        <v>43641</v>
      </c>
      <c r="M236" s="21" t="s">
        <v>224</v>
      </c>
      <c r="N236" s="10" t="s">
        <v>4682</v>
      </c>
      <c r="AC236" s="339"/>
      <c r="AD236" s="339"/>
      <c r="AG236" s="339"/>
      <c r="AH236" s="339"/>
      <c r="AK236" s="339"/>
      <c r="AL236" s="339"/>
      <c r="AO236" s="339"/>
      <c r="AP236" s="339"/>
      <c r="AS236" s="339"/>
      <c r="AT236" s="339"/>
      <c r="AW236" s="339"/>
      <c r="AX236" s="339"/>
      <c r="BA236" s="339"/>
      <c r="BB236" s="339"/>
    </row>
    <row r="237" spans="2:110" ht="101.5" x14ac:dyDescent="0.35">
      <c r="B237" s="21" t="str">
        <f>'INF GERAIS'!B237&amp;IFERROR(IF(INDEX(APOIO!$A$5:$A$50,MATCH('INF GERAIS'!N237,APOIO!$B$5:$B$50,0))="NÃO",APOIO!$A$2&amp;"NÃO VÁLIDO",""),"")</f>
        <v>2014.0223</v>
      </c>
      <c r="C237" s="21" t="str">
        <f>'INF GERAIS'!C237</f>
        <v>AGRESTE MERIDIONAL</v>
      </c>
      <c r="D237" s="21" t="str">
        <f>'INF GERAIS'!D237</f>
        <v>LAGOA DO OURO</v>
      </c>
      <c r="E237" s="21" t="str">
        <f>'INF GERAIS'!E237</f>
        <v>AMPLIAÇÃO DO CEMITÉRIO MUNICIPAL</v>
      </c>
      <c r="F237" s="21" t="str">
        <f>'INF GERAIS'!G237</f>
        <v>NORMAL</v>
      </c>
      <c r="G237" s="89" t="s">
        <v>4703</v>
      </c>
      <c r="H237" s="10">
        <v>42415</v>
      </c>
      <c r="I237" s="89" t="s">
        <v>230</v>
      </c>
      <c r="J237" s="21" t="s">
        <v>4682</v>
      </c>
      <c r="K237" s="10" t="s">
        <v>12253</v>
      </c>
      <c r="L237" s="233">
        <v>43641</v>
      </c>
      <c r="M237" s="21" t="s">
        <v>224</v>
      </c>
      <c r="N237" s="10" t="s">
        <v>4682</v>
      </c>
      <c r="O237" s="233" t="s">
        <v>12331</v>
      </c>
      <c r="P237" s="233">
        <v>43654</v>
      </c>
      <c r="Q237" s="21" t="s">
        <v>4705</v>
      </c>
      <c r="R237" s="21" t="s">
        <v>4682</v>
      </c>
      <c r="S237" s="21" t="s">
        <v>12550</v>
      </c>
      <c r="T237" s="233">
        <v>43658</v>
      </c>
      <c r="U237" s="21" t="s">
        <v>230</v>
      </c>
      <c r="V237" s="21" t="s">
        <v>4682</v>
      </c>
      <c r="W237" s="1795" t="s">
        <v>13373</v>
      </c>
      <c r="X237" s="233">
        <v>44277</v>
      </c>
      <c r="Y237" s="21" t="s">
        <v>13924</v>
      </c>
      <c r="Z237" s="21" t="s">
        <v>4684</v>
      </c>
      <c r="AC237" s="339"/>
      <c r="AD237" s="339"/>
      <c r="AG237" s="339"/>
      <c r="AH237" s="339"/>
      <c r="AK237" s="339"/>
      <c r="AL237" s="339"/>
      <c r="AO237" s="339"/>
      <c r="AP237" s="339"/>
      <c r="AS237" s="339"/>
      <c r="AT237" s="339"/>
      <c r="AW237" s="339"/>
      <c r="AX237" s="339"/>
      <c r="BA237" s="339"/>
      <c r="BB237" s="339"/>
    </row>
    <row r="238" spans="2:110" ht="87.5" thickBot="1" x14ac:dyDescent="0.4">
      <c r="B238" s="21" t="str">
        <f>'INF GERAIS'!B238&amp;IFERROR(IF(INDEX(APOIO!$A$5:$A$50,MATCH('INF GERAIS'!N238,APOIO!$B$5:$B$50,0))="NÃO",APOIO!$A$2&amp;"NÃO VÁLIDO",""),"")</f>
        <v>2014.0224</v>
      </c>
      <c r="C238" s="21" t="str">
        <f>'INF GERAIS'!C238</f>
        <v>AGRESTE MERIDIONAL</v>
      </c>
      <c r="D238" s="21" t="str">
        <f>'INF GERAIS'!D238</f>
        <v>LAGOA DO OURO</v>
      </c>
      <c r="E238" s="21" t="str">
        <f>'INF GERAIS'!E238</f>
        <v>RECUPERAÇÃO DA COBERTA, DA PINTURA E CONSTRUÇÃO DO NECROTÉRIO DO HOSPITAL MUNICIPAL</v>
      </c>
      <c r="F238" s="21" t="str">
        <f>'INF GERAIS'!G238</f>
        <v>NORMAL</v>
      </c>
      <c r="G238" s="89" t="s">
        <v>4703</v>
      </c>
      <c r="H238" s="10">
        <v>42415</v>
      </c>
      <c r="I238" s="89" t="s">
        <v>230</v>
      </c>
      <c r="J238" s="21" t="s">
        <v>4682</v>
      </c>
      <c r="K238" s="10" t="s">
        <v>12254</v>
      </c>
      <c r="L238" s="233">
        <v>43641</v>
      </c>
      <c r="M238" s="21" t="s">
        <v>224</v>
      </c>
      <c r="N238" s="10" t="s">
        <v>4682</v>
      </c>
      <c r="AC238" s="339"/>
      <c r="AD238" s="339"/>
      <c r="AG238" s="339"/>
      <c r="AH238" s="339"/>
      <c r="AK238" s="339"/>
      <c r="AL238" s="339"/>
      <c r="AO238" s="339"/>
      <c r="AP238" s="339"/>
      <c r="AS238" s="339"/>
      <c r="AT238" s="339"/>
      <c r="AW238" s="339"/>
      <c r="AX238" s="339"/>
      <c r="BA238" s="339"/>
      <c r="BB238" s="339"/>
    </row>
    <row r="239" spans="2:110" ht="348.5" thickBot="1" x14ac:dyDescent="0.4">
      <c r="B239" s="21" t="str">
        <f>'INF GERAIS'!B239&amp;IFERROR(IF(INDEX(APOIO!$A$5:$A$50,MATCH('INF GERAIS'!N239,APOIO!$B$5:$B$50,0))="NÃO",APOIO!$A$2&amp;"NÃO VÁLIDO",""),"")</f>
        <v>2014.0225</v>
      </c>
      <c r="C239" s="21" t="str">
        <f>'INF GERAIS'!C239</f>
        <v>AGRESTE CENTRAL</v>
      </c>
      <c r="D239" s="21" t="str">
        <f>'INF GERAIS'!D239</f>
        <v>LAGOA DOS GATOS</v>
      </c>
      <c r="E239" s="21" t="str">
        <f>'INF GERAIS'!E239</f>
        <v>PAVIMENTAÇÃO EM PARALELEPÍPEDOS EM DIVERSAS RUAS (12): RUA SEBASTIÃO DE OLIVEIRA DA SILVA; AV. DR. ESTÁCIO COIMBRA; RUA ERCÍLIA CAROLINA DOS SANTOS; AV. PROFESSOR DEOCLÉCIO FERREIRA DE ARAÚJO; TRAVESSA 11 DE SETEMBRO COM A AV. ENEDINA LOURENÇO DA SILVA; RUA FRANCISCO RODRIGUES (RUA DE COSME), BAIRRO DA COMPESA; RUA SEVERINO JOAQUIM SOBRAL, BAIRRO DA COMPESA; COMPLEMENTO DA RUA HIRINEU HIPÓLITO DA CUNHA, BAIRRO DA COMPESA; RUA EMERSON MARCONE DA CUNHA AMORIM; RUA PADRE JÚLIO SELMIN; LOGRADOURO RUA PROJETADA; RUA APRÍGIO S. DE ASSUNÇÃO</v>
      </c>
      <c r="F239" s="21" t="str">
        <f>'INF GERAIS'!G239</f>
        <v>NORMAL</v>
      </c>
      <c r="G239" s="89" t="s">
        <v>4703</v>
      </c>
      <c r="H239" s="10">
        <v>42415</v>
      </c>
      <c r="I239" s="89" t="s">
        <v>224</v>
      </c>
      <c r="J239" s="21" t="s">
        <v>4682</v>
      </c>
      <c r="K239" s="225" t="s">
        <v>6381</v>
      </c>
      <c r="L239" s="233">
        <v>42447</v>
      </c>
      <c r="M239" s="120" t="s">
        <v>230</v>
      </c>
      <c r="N239" s="10" t="s">
        <v>4682</v>
      </c>
      <c r="O239" s="10" t="s">
        <v>9371</v>
      </c>
      <c r="P239" s="233">
        <v>42880</v>
      </c>
      <c r="Q239" s="21" t="s">
        <v>224</v>
      </c>
      <c r="R239" s="21" t="s">
        <v>4682</v>
      </c>
      <c r="S239" s="178" t="s">
        <v>9427</v>
      </c>
      <c r="T239" s="233">
        <v>42881</v>
      </c>
      <c r="U239" s="21" t="s">
        <v>224</v>
      </c>
      <c r="V239" s="21" t="s">
        <v>4682</v>
      </c>
      <c r="W239" s="21" t="s">
        <v>9613</v>
      </c>
      <c r="X239" s="233">
        <v>42905</v>
      </c>
      <c r="Y239" s="21" t="s">
        <v>4705</v>
      </c>
      <c r="Z239" s="21" t="s">
        <v>4682</v>
      </c>
      <c r="AA239" s="233" t="s">
        <v>10409</v>
      </c>
      <c r="AB239" s="233">
        <v>43014</v>
      </c>
      <c r="AC239" s="339" t="s">
        <v>224</v>
      </c>
      <c r="AD239" s="339" t="s">
        <v>4682</v>
      </c>
      <c r="AE239" s="970" t="s">
        <v>10412</v>
      </c>
      <c r="AF239" s="233">
        <v>43129</v>
      </c>
      <c r="AG239" s="339" t="s">
        <v>224</v>
      </c>
      <c r="AH239" s="339" t="s">
        <v>4682</v>
      </c>
      <c r="AI239" s="233" t="s">
        <v>11052</v>
      </c>
      <c r="AJ239" s="233">
        <v>43200</v>
      </c>
      <c r="AK239" s="339" t="s">
        <v>224</v>
      </c>
      <c r="AL239" s="339" t="s">
        <v>4682</v>
      </c>
      <c r="AM239" s="646" t="s">
        <v>11053</v>
      </c>
      <c r="AN239" s="233">
        <v>43223</v>
      </c>
      <c r="AO239" s="339" t="s">
        <v>224</v>
      </c>
      <c r="AP239" s="339" t="s">
        <v>4682</v>
      </c>
      <c r="AQ239" s="21" t="s">
        <v>11086</v>
      </c>
      <c r="AR239" s="233">
        <v>43230</v>
      </c>
      <c r="AS239" s="339" t="s">
        <v>4705</v>
      </c>
      <c r="AT239" s="339" t="s">
        <v>4682</v>
      </c>
      <c r="AU239" s="1121" t="s">
        <v>11138</v>
      </c>
      <c r="AV239" s="233">
        <v>43244</v>
      </c>
      <c r="AW239" s="339" t="s">
        <v>4705</v>
      </c>
      <c r="AX239" s="339" t="s">
        <v>4684</v>
      </c>
      <c r="AY239" s="1160" t="s">
        <v>11271</v>
      </c>
      <c r="AZ239" s="233">
        <v>43286</v>
      </c>
      <c r="BA239" s="339" t="s">
        <v>6848</v>
      </c>
      <c r="BB239" s="339" t="s">
        <v>4684</v>
      </c>
      <c r="BC239" s="646" t="s">
        <v>11272</v>
      </c>
      <c r="BD239" s="233">
        <v>43287</v>
      </c>
      <c r="BE239" s="21" t="s">
        <v>6848</v>
      </c>
      <c r="BF239" s="21" t="s">
        <v>4684</v>
      </c>
      <c r="BG239" s="646" t="s">
        <v>11807</v>
      </c>
      <c r="BH239" s="233">
        <v>43462</v>
      </c>
      <c r="BI239" s="21" t="s">
        <v>6848</v>
      </c>
      <c r="BJ239" s="21" t="s">
        <v>4684</v>
      </c>
      <c r="BK239" s="1399" t="s">
        <v>12081</v>
      </c>
      <c r="BL239" s="233">
        <v>43572</v>
      </c>
      <c r="BM239" s="21" t="s">
        <v>6848</v>
      </c>
      <c r="BN239" s="21" t="s">
        <v>4684</v>
      </c>
      <c r="BO239" s="646" t="s">
        <v>12239</v>
      </c>
      <c r="BP239" s="233">
        <v>43634</v>
      </c>
      <c r="BQ239" s="21" t="s">
        <v>6848</v>
      </c>
      <c r="BR239" s="21" t="s">
        <v>4684</v>
      </c>
      <c r="BS239" s="646" t="s">
        <v>12571</v>
      </c>
      <c r="BT239" s="233">
        <v>43738</v>
      </c>
      <c r="BU239" s="21" t="s">
        <v>14219</v>
      </c>
      <c r="BV239" s="21" t="s">
        <v>4684</v>
      </c>
      <c r="BW239" s="646" t="s">
        <v>12999</v>
      </c>
      <c r="BX239" s="233">
        <v>43878</v>
      </c>
      <c r="BY239" s="21" t="s">
        <v>6848</v>
      </c>
      <c r="BZ239" s="21" t="s">
        <v>4684</v>
      </c>
      <c r="CA239" s="21" t="s">
        <v>13048</v>
      </c>
      <c r="CB239" s="233">
        <v>43909</v>
      </c>
      <c r="CC239" s="21" t="s">
        <v>6848</v>
      </c>
      <c r="CD239" s="21" t="s">
        <v>4684</v>
      </c>
      <c r="CE239" s="1816" t="s">
        <v>13630</v>
      </c>
      <c r="CF239" s="1817">
        <v>43934</v>
      </c>
      <c r="CG239" s="1816" t="s">
        <v>6848</v>
      </c>
      <c r="CH239" s="1816" t="s">
        <v>4684</v>
      </c>
      <c r="CI239" s="2052" t="s">
        <v>13631</v>
      </c>
      <c r="CJ239" s="1890">
        <v>44060</v>
      </c>
      <c r="CK239" s="1816" t="s">
        <v>14219</v>
      </c>
      <c r="CL239" s="1816" t="s">
        <v>4684</v>
      </c>
      <c r="CM239" s="2053" t="s">
        <v>13632</v>
      </c>
      <c r="CN239" s="2054">
        <v>44202</v>
      </c>
      <c r="CO239" s="1816" t="s">
        <v>6848</v>
      </c>
      <c r="CP239" s="1816" t="s">
        <v>4684</v>
      </c>
      <c r="CQ239" s="2053" t="s">
        <v>13633</v>
      </c>
      <c r="CR239" s="2054">
        <v>44237</v>
      </c>
      <c r="CS239" s="1816" t="s">
        <v>14219</v>
      </c>
      <c r="CT239" s="1816" t="s">
        <v>4684</v>
      </c>
      <c r="CU239" s="9" t="s">
        <v>13366</v>
      </c>
      <c r="CV239" s="376">
        <v>44259</v>
      </c>
      <c r="CW239" s="2050"/>
      <c r="CX239" s="2050"/>
      <c r="CY239" s="2053" t="s">
        <v>13634</v>
      </c>
      <c r="CZ239" s="2054">
        <v>44289</v>
      </c>
      <c r="DA239" s="2050" t="s">
        <v>226</v>
      </c>
      <c r="DB239" s="1816" t="s">
        <v>4684</v>
      </c>
      <c r="DC239" s="2053" t="s">
        <v>13635</v>
      </c>
      <c r="DD239" s="2054">
        <v>44578</v>
      </c>
      <c r="DE239" s="1816" t="s">
        <v>6848</v>
      </c>
      <c r="DF239" s="1816" t="s">
        <v>4684</v>
      </c>
    </row>
    <row r="240" spans="2:110" ht="72.5" x14ac:dyDescent="0.35">
      <c r="B240" s="21" t="str">
        <f>'INF GERAIS'!B240&amp;IFERROR(IF(INDEX(APOIO!$A$5:$A$50,MATCH('INF GERAIS'!N240,APOIO!$B$5:$B$50,0))="NÃO",APOIO!$A$2&amp;"NÃO VÁLIDO",""),"")</f>
        <v>2014.0226</v>
      </c>
      <c r="C240" s="21" t="str">
        <f>'INF GERAIS'!C240</f>
        <v>SERTÃO DO SÃO FRANCISCO</v>
      </c>
      <c r="D240" s="21" t="str">
        <f>'INF GERAIS'!D240</f>
        <v>LAGOA GRANDE</v>
      </c>
      <c r="E240" s="21" t="str">
        <f>'INF GERAIS'!E240</f>
        <v>PAVIMENTAÇÃO EM PARALELEPÍPEDOS GRANÍTICOS EM RUAS DO BAIRRO VERMELHOS</v>
      </c>
      <c r="F240" s="21" t="str">
        <f>'INF GERAIS'!G240</f>
        <v>NORMAL</v>
      </c>
      <c r="G240" s="89" t="s">
        <v>4703</v>
      </c>
      <c r="H240" s="10">
        <v>42415</v>
      </c>
      <c r="I240" s="89" t="s">
        <v>230</v>
      </c>
      <c r="J240" s="21" t="s">
        <v>4684</v>
      </c>
      <c r="K240" s="233" t="s">
        <v>9709</v>
      </c>
      <c r="L240" s="233">
        <v>42950</v>
      </c>
      <c r="M240" s="21" t="s">
        <v>226</v>
      </c>
      <c r="N240" s="10" t="s">
        <v>4684</v>
      </c>
      <c r="O240" s="233" t="s">
        <v>10110</v>
      </c>
      <c r="P240" s="233">
        <v>43052</v>
      </c>
      <c r="Q240" s="21" t="s">
        <v>6848</v>
      </c>
      <c r="R240" s="21" t="s">
        <v>4684</v>
      </c>
      <c r="S240" s="21" t="s">
        <v>14163</v>
      </c>
      <c r="T240" s="2070">
        <v>45567</v>
      </c>
      <c r="U240" s="21" t="s">
        <v>6849</v>
      </c>
      <c r="V240" s="21" t="s">
        <v>4684</v>
      </c>
      <c r="W240" s="21" t="s">
        <v>14179</v>
      </c>
      <c r="X240" s="2070">
        <v>45581</v>
      </c>
      <c r="Y240" s="21" t="s">
        <v>13628</v>
      </c>
      <c r="Z240" s="21" t="s">
        <v>4684</v>
      </c>
      <c r="AC240" s="339"/>
      <c r="AD240" s="339"/>
      <c r="AG240" s="339"/>
      <c r="AH240" s="339"/>
      <c r="AK240" s="339"/>
      <c r="AL240" s="339"/>
      <c r="AO240" s="339"/>
      <c r="AP240" s="339"/>
      <c r="AS240" s="339"/>
      <c r="AT240" s="339"/>
      <c r="AW240" s="339"/>
      <c r="AX240" s="339"/>
      <c r="BA240" s="339"/>
      <c r="BB240" s="339"/>
    </row>
    <row r="241" spans="2:74" ht="152.25" customHeight="1" x14ac:dyDescent="0.35">
      <c r="B241" s="21" t="str">
        <f>'INF GERAIS'!B241&amp;IFERROR(IF(INDEX(APOIO!$A$5:$A$50,MATCH('INF GERAIS'!N241,APOIO!$B$5:$B$50,0))="NÃO",APOIO!$A$2&amp;"NÃO VÁLIDO",""),"")</f>
        <v>2014.0227</v>
      </c>
      <c r="C241" s="21" t="str">
        <f>'INF GERAIS'!C241</f>
        <v>SERTÃO DO SÃO FRANCISCO</v>
      </c>
      <c r="D241" s="21" t="str">
        <f>'INF GERAIS'!D241</f>
        <v>LAGOA GRANDE</v>
      </c>
      <c r="E241" s="21" t="str">
        <f>'INF GERAIS'!E241</f>
        <v>PAVIMENTAÇÃO EM PARALELEPÍPEDOS GRANÍTICOS DA RUA OLÍMPIO ANGELIM NO BAIRRO ESTÁTUA</v>
      </c>
      <c r="F241" s="21" t="str">
        <f>'INF GERAIS'!G241</f>
        <v>NORMAL</v>
      </c>
      <c r="G241" s="89" t="s">
        <v>4703</v>
      </c>
      <c r="H241" s="10">
        <v>42415</v>
      </c>
      <c r="I241" s="89" t="s">
        <v>226</v>
      </c>
      <c r="J241" s="21" t="s">
        <v>4684</v>
      </c>
      <c r="K241" s="10" t="s">
        <v>8579</v>
      </c>
      <c r="L241" s="233">
        <v>42670</v>
      </c>
      <c r="M241" s="21" t="s">
        <v>6848</v>
      </c>
      <c r="N241" s="10" t="s">
        <v>4684</v>
      </c>
      <c r="O241" s="2028" t="s">
        <v>14003</v>
      </c>
      <c r="P241" s="2028">
        <v>45385</v>
      </c>
      <c r="Q241" s="2030" t="s">
        <v>6848</v>
      </c>
      <c r="R241" s="2028" t="s">
        <v>4684</v>
      </c>
      <c r="S241" s="21" t="s">
        <v>14029</v>
      </c>
      <c r="T241" s="2039">
        <v>45454</v>
      </c>
      <c r="U241" s="21" t="s">
        <v>6849</v>
      </c>
      <c r="V241" s="21" t="s">
        <v>4684</v>
      </c>
      <c r="W241" s="21" t="s">
        <v>14084</v>
      </c>
      <c r="X241" s="2039">
        <v>45440</v>
      </c>
      <c r="Y241" s="21" t="s">
        <v>13628</v>
      </c>
      <c r="Z241" s="21" t="s">
        <v>4684</v>
      </c>
      <c r="AA241" s="2048" t="s">
        <v>14083</v>
      </c>
      <c r="AB241" s="2039">
        <v>45490</v>
      </c>
      <c r="AC241" s="339" t="s">
        <v>13628</v>
      </c>
      <c r="AD241" s="339" t="s">
        <v>4684</v>
      </c>
      <c r="AE241" s="21" t="s">
        <v>14262</v>
      </c>
      <c r="AF241" s="2102">
        <v>45819</v>
      </c>
      <c r="AG241" s="339" t="s">
        <v>13989</v>
      </c>
      <c r="AH241" s="339" t="s">
        <v>4684</v>
      </c>
      <c r="AK241" s="339"/>
      <c r="AL241" s="339"/>
      <c r="AO241" s="339"/>
      <c r="AP241" s="339"/>
      <c r="AS241" s="339"/>
      <c r="AT241" s="339"/>
      <c r="AW241" s="339"/>
      <c r="AX241" s="339"/>
      <c r="BA241" s="339"/>
      <c r="BB241" s="339"/>
    </row>
    <row r="242" spans="2:74" ht="116" x14ac:dyDescent="0.35">
      <c r="B242" s="21" t="str">
        <f>'INF GERAIS'!B242&amp;IFERROR(IF(INDEX(APOIO!$A$5:$A$50,MATCH('INF GERAIS'!N242,APOIO!$B$5:$B$50,0))="NÃO",APOIO!$A$2&amp;"NÃO VÁLIDO",""),"")</f>
        <v>2014.0228</v>
      </c>
      <c r="C242" s="21" t="str">
        <f>'INF GERAIS'!C242</f>
        <v>AGRESTE MERIDIONAL</v>
      </c>
      <c r="D242" s="21" t="str">
        <f>'INF GERAIS'!D242</f>
        <v>LAJEDO</v>
      </c>
      <c r="E242" s="21" t="str">
        <f>'INF GERAIS'!E242</f>
        <v>MELHORIA DA INFRAESTRUTURA URBANA COM PAVIMENTAÇÃO EM PARALELEPÍPEDOS GRANÍTICOS</v>
      </c>
      <c r="F242" s="21" t="str">
        <f>'INF GERAIS'!G242</f>
        <v>NORMAL</v>
      </c>
      <c r="G242" s="89" t="s">
        <v>4703</v>
      </c>
      <c r="H242" s="10">
        <v>42415</v>
      </c>
      <c r="I242" s="89" t="s">
        <v>230</v>
      </c>
      <c r="J242" s="21" t="s">
        <v>4682</v>
      </c>
      <c r="K242" s="10" t="s">
        <v>7919</v>
      </c>
      <c r="L242" s="233">
        <v>42541</v>
      </c>
      <c r="M242" s="21" t="s">
        <v>224</v>
      </c>
      <c r="N242" s="10" t="s">
        <v>4682</v>
      </c>
      <c r="O242" s="233" t="s">
        <v>7935</v>
      </c>
      <c r="P242" s="233">
        <v>42565</v>
      </c>
      <c r="Q242" s="21" t="s">
        <v>224</v>
      </c>
      <c r="R242" s="21" t="s">
        <v>4682</v>
      </c>
      <c r="S242" s="233" t="s">
        <v>8913</v>
      </c>
      <c r="T242" s="233">
        <v>42781</v>
      </c>
      <c r="U242" s="665" t="s">
        <v>224</v>
      </c>
      <c r="V242" s="233" t="s">
        <v>4682</v>
      </c>
      <c r="W242" s="233" t="s">
        <v>8917</v>
      </c>
      <c r="X242" s="233">
        <v>42782</v>
      </c>
      <c r="Y242" s="665" t="s">
        <v>224</v>
      </c>
      <c r="Z242" s="665" t="s">
        <v>4682</v>
      </c>
      <c r="AA242" s="21" t="s">
        <v>9025</v>
      </c>
      <c r="AB242" s="233">
        <v>42796</v>
      </c>
      <c r="AC242" s="339" t="s">
        <v>4705</v>
      </c>
      <c r="AD242" s="339" t="s">
        <v>4682</v>
      </c>
      <c r="AE242" s="703" t="s">
        <v>9272</v>
      </c>
      <c r="AF242" s="233">
        <v>42832</v>
      </c>
      <c r="AG242" s="339" t="s">
        <v>230</v>
      </c>
      <c r="AH242" s="339" t="s">
        <v>4682</v>
      </c>
      <c r="AI242" s="776" t="s">
        <v>9668</v>
      </c>
      <c r="AJ242" s="233">
        <v>42936</v>
      </c>
      <c r="AK242" s="339" t="s">
        <v>4705</v>
      </c>
      <c r="AL242" s="339" t="s">
        <v>4682</v>
      </c>
      <c r="AM242" s="859" t="s">
        <v>9972</v>
      </c>
      <c r="AN242" s="233">
        <v>42984</v>
      </c>
      <c r="AO242" s="339" t="s">
        <v>230</v>
      </c>
      <c r="AP242" s="339" t="s">
        <v>4682</v>
      </c>
      <c r="AQ242" s="233" t="s">
        <v>11243</v>
      </c>
      <c r="AR242" s="233">
        <v>43277</v>
      </c>
      <c r="AS242" s="339" t="s">
        <v>224</v>
      </c>
      <c r="AT242" s="339" t="s">
        <v>4682</v>
      </c>
      <c r="AU242" s="21" t="s">
        <v>11382</v>
      </c>
      <c r="AV242" s="233">
        <v>43285</v>
      </c>
      <c r="AW242" s="339" t="s">
        <v>4705</v>
      </c>
      <c r="AX242" s="339" t="s">
        <v>4682</v>
      </c>
      <c r="AY242" s="1187" t="s">
        <v>11429</v>
      </c>
      <c r="AZ242" s="233">
        <v>43301</v>
      </c>
      <c r="BA242" s="1187" t="s">
        <v>230</v>
      </c>
      <c r="BB242" s="1187" t="s">
        <v>4684</v>
      </c>
      <c r="BC242" s="1781" t="s">
        <v>13318</v>
      </c>
      <c r="BD242" s="233">
        <v>44153</v>
      </c>
      <c r="BE242" s="21" t="s">
        <v>226</v>
      </c>
      <c r="BF242" s="21" t="s">
        <v>4684</v>
      </c>
      <c r="BG242" s="1820" t="s">
        <v>13452</v>
      </c>
      <c r="BH242" s="233">
        <v>44420</v>
      </c>
      <c r="BI242" s="21" t="s">
        <v>6848</v>
      </c>
      <c r="BJ242" s="21" t="s">
        <v>4684</v>
      </c>
    </row>
    <row r="243" spans="2:74" ht="58" x14ac:dyDescent="0.35">
      <c r="B243" s="21" t="str">
        <f>'INF GERAIS'!B243&amp;IFERROR(IF(INDEX(APOIO!$A$5:$A$50,MATCH('INF GERAIS'!N243,APOIO!$B$5:$B$50,0))="NÃO",APOIO!$A$2&amp;"NÃO VÁLIDO",""),"")</f>
        <v>2014.0229
NÃO VÁLIDO</v>
      </c>
      <c r="C243" s="21" t="str">
        <f>'INF GERAIS'!C243</f>
        <v>AGRESTE MERIDIONAL</v>
      </c>
      <c r="D243" s="21" t="str">
        <f>'INF GERAIS'!D243</f>
        <v>LAJEDO</v>
      </c>
      <c r="E243" s="21" t="str">
        <f>'INF GERAIS'!E243</f>
        <v>MELHORIA DA INFRAESTRUTURA URBANA COM PAVIMENTAÇÃO ASFÁLTICA EM TRATAMENTO SUPERFICIAL DUPLO - TSD</v>
      </c>
      <c r="F243" s="21" t="str">
        <f>'INF GERAIS'!G243</f>
        <v>NORMAL</v>
      </c>
      <c r="G243" s="89" t="s">
        <v>4703</v>
      </c>
      <c r="H243" s="10">
        <v>42415</v>
      </c>
      <c r="I243" s="89" t="s">
        <v>227</v>
      </c>
      <c r="J243" s="21" t="s">
        <v>4702</v>
      </c>
      <c r="K243" s="10"/>
      <c r="N243" s="10"/>
      <c r="AC243" s="339"/>
      <c r="AD243" s="339"/>
      <c r="AG243" s="339"/>
      <c r="AH243" s="339"/>
      <c r="AK243" s="339"/>
      <c r="AL243" s="339"/>
      <c r="AO243" s="339"/>
      <c r="AP243" s="339"/>
      <c r="AS243" s="339"/>
      <c r="AT243" s="339"/>
      <c r="AW243" s="339"/>
      <c r="AX243" s="339"/>
      <c r="BA243" s="339"/>
      <c r="BB243" s="339"/>
    </row>
    <row r="244" spans="2:74" ht="101.5" x14ac:dyDescent="0.35">
      <c r="B244" s="21" t="str">
        <f>'INF GERAIS'!B244&amp;IFERROR(IF(INDEX(APOIO!$A$5:$A$50,MATCH('INF GERAIS'!N244,APOIO!$B$5:$B$50,0))="NÃO",APOIO!$A$2&amp;"NÃO VÁLIDO",""),"")</f>
        <v>2014.0230
NÃO VÁLIDO</v>
      </c>
      <c r="C244" s="21" t="str">
        <f>'INF GERAIS'!C244</f>
        <v>AGRESTE MERIDIONAL</v>
      </c>
      <c r="D244" s="21" t="str">
        <f>'INF GERAIS'!D244</f>
        <v>LAJEDO</v>
      </c>
      <c r="E244" s="21" t="str">
        <f>'INF GERAIS'!E244</f>
        <v>MELHORIA DO ACESSO DA AVENIDA 19 DE MAIO</v>
      </c>
      <c r="F244" s="21" t="str">
        <f>'INF GERAIS'!G244</f>
        <v>NORMAL</v>
      </c>
      <c r="G244" s="89" t="s">
        <v>4703</v>
      </c>
      <c r="H244" s="10">
        <v>42415</v>
      </c>
      <c r="I244" s="89" t="s">
        <v>230</v>
      </c>
      <c r="J244" s="21" t="s">
        <v>4682</v>
      </c>
      <c r="K244" s="10" t="s">
        <v>7920</v>
      </c>
      <c r="L244" s="233">
        <v>42555</v>
      </c>
      <c r="M244" s="21" t="s">
        <v>230</v>
      </c>
      <c r="N244" s="10" t="s">
        <v>4682</v>
      </c>
      <c r="O244" s="233" t="s">
        <v>7936</v>
      </c>
      <c r="P244" s="233">
        <v>42565</v>
      </c>
      <c r="Q244" s="21" t="s">
        <v>230</v>
      </c>
      <c r="R244" s="21" t="s">
        <v>4682</v>
      </c>
      <c r="S244" s="233" t="s">
        <v>8914</v>
      </c>
      <c r="T244" s="233">
        <v>42781</v>
      </c>
      <c r="U244" s="665" t="s">
        <v>230</v>
      </c>
      <c r="V244" s="233" t="s">
        <v>4682</v>
      </c>
      <c r="W244" s="233" t="s">
        <v>8918</v>
      </c>
      <c r="X244" s="233">
        <v>42782</v>
      </c>
      <c r="Y244" s="665" t="s">
        <v>230</v>
      </c>
      <c r="Z244" s="665" t="s">
        <v>4682</v>
      </c>
      <c r="AA244" s="21" t="s">
        <v>9022</v>
      </c>
      <c r="AB244" s="233">
        <v>42801</v>
      </c>
      <c r="AC244" s="339" t="s">
        <v>227</v>
      </c>
      <c r="AD244" s="339" t="s">
        <v>4702</v>
      </c>
      <c r="AE244" s="703" t="s">
        <v>9273</v>
      </c>
      <c r="AF244" s="233">
        <v>42832</v>
      </c>
      <c r="AG244" s="339" t="s">
        <v>227</v>
      </c>
      <c r="AH244" s="339" t="s">
        <v>4702</v>
      </c>
      <c r="AK244" s="339"/>
      <c r="AL244" s="339"/>
      <c r="AO244" s="339"/>
      <c r="AP244" s="339"/>
      <c r="AS244" s="339"/>
      <c r="AT244" s="339"/>
      <c r="AW244" s="339"/>
      <c r="AX244" s="339"/>
      <c r="BA244" s="339"/>
      <c r="BB244" s="339"/>
    </row>
    <row r="245" spans="2:74" ht="116" x14ac:dyDescent="0.35">
      <c r="B245" s="21" t="str">
        <f>'INF GERAIS'!B245&amp;IFERROR(IF(INDEX(APOIO!$A$5:$A$50,MATCH('INF GERAIS'!N245,APOIO!$B$5:$B$50,0))="NÃO",APOIO!$A$2&amp;"NÃO VÁLIDO",""),"")</f>
        <v>2014.0231</v>
      </c>
      <c r="C245" s="21" t="str">
        <f>'INF GERAIS'!C245</f>
        <v>AGRESTE SETENTRIONAL</v>
      </c>
      <c r="D245" s="21" t="str">
        <f>'INF GERAIS'!D245</f>
        <v>LIMOEIRO</v>
      </c>
      <c r="E245" s="21" t="str">
        <f>'INF GERAIS'!E245</f>
        <v>CONSTRUÇÃO DE DUAS PRAÇAS UMA NA COMUNIDADE RURAL DE CAMPO GRANDE E OUTRA NO BAIRRO DA COHAB VELHA</v>
      </c>
      <c r="F245" s="21" t="str">
        <f>'INF GERAIS'!G245</f>
        <v>NORMAL</v>
      </c>
      <c r="G245" s="89" t="s">
        <v>4703</v>
      </c>
      <c r="H245" s="10">
        <v>42415</v>
      </c>
      <c r="I245" s="89" t="s">
        <v>230</v>
      </c>
      <c r="J245" s="21" t="s">
        <v>4682</v>
      </c>
      <c r="K245" s="777" t="s">
        <v>9663</v>
      </c>
      <c r="L245" s="233">
        <v>42936</v>
      </c>
      <c r="M245" s="777" t="s">
        <v>4705</v>
      </c>
      <c r="N245" s="777" t="s">
        <v>4682</v>
      </c>
      <c r="O245" s="233" t="s">
        <v>10642</v>
      </c>
      <c r="P245" s="233">
        <v>43193</v>
      </c>
      <c r="Q245" s="1042" t="s">
        <v>226</v>
      </c>
      <c r="R245" s="233" t="s">
        <v>4684</v>
      </c>
      <c r="S245" s="233" t="s">
        <v>11859</v>
      </c>
      <c r="T245" s="233">
        <v>43495</v>
      </c>
      <c r="U245" s="1328" t="s">
        <v>6848</v>
      </c>
      <c r="V245" s="233" t="s">
        <v>4684</v>
      </c>
      <c r="W245" s="2112" t="s">
        <v>14261</v>
      </c>
      <c r="X245" s="2102">
        <v>45799</v>
      </c>
      <c r="Y245" s="2112" t="s">
        <v>14283</v>
      </c>
      <c r="Z245" s="2112" t="s">
        <v>4684</v>
      </c>
      <c r="AC245" s="339"/>
      <c r="AD245" s="339"/>
      <c r="AG245" s="339"/>
      <c r="AH245" s="339"/>
      <c r="AK245" s="339"/>
      <c r="AL245" s="339"/>
      <c r="AO245" s="339"/>
      <c r="AP245" s="339"/>
      <c r="AS245" s="339"/>
      <c r="AT245" s="339"/>
      <c r="AW245" s="339"/>
      <c r="AX245" s="339"/>
      <c r="BA245" s="339"/>
      <c r="BB245" s="339"/>
    </row>
    <row r="246" spans="2:74" ht="123" customHeight="1" x14ac:dyDescent="0.35">
      <c r="B246" s="21" t="str">
        <f>'INF GERAIS'!B246&amp;IFERROR(IF(INDEX(APOIO!$A$5:$A$50,MATCH('INF GERAIS'!N246,APOIO!$B$5:$B$50,0))="NÃO",APOIO!$A$2&amp;"NÃO VÁLIDO",""),"")</f>
        <v>2014.0232</v>
      </c>
      <c r="C246" s="21" t="str">
        <f>'INF GERAIS'!C246</f>
        <v>AGRESTE SETENTRIONAL</v>
      </c>
      <c r="D246" s="21" t="str">
        <f>'INF GERAIS'!D246</f>
        <v>LIMOEIRO</v>
      </c>
      <c r="E246" s="21" t="str">
        <f>'INF GERAIS'!E246</f>
        <v>PAVIMENTAÇÃO EM PARALELEPÍPEDOS E DRENAGEM SUPERFICIAL DE ÁGUAS PLUVIAIS</v>
      </c>
      <c r="F246" s="21" t="str">
        <f>'INF GERAIS'!G246</f>
        <v>NORMAL</v>
      </c>
      <c r="G246" s="89" t="s">
        <v>4703</v>
      </c>
      <c r="H246" s="10">
        <v>42415</v>
      </c>
      <c r="I246" s="89" t="s">
        <v>230</v>
      </c>
      <c r="J246" s="21" t="s">
        <v>4682</v>
      </c>
      <c r="K246" s="233" t="s">
        <v>8534</v>
      </c>
      <c r="L246" s="233">
        <v>42657</v>
      </c>
      <c r="M246" s="576" t="s">
        <v>222</v>
      </c>
      <c r="N246" s="233" t="s">
        <v>4682</v>
      </c>
      <c r="O246" s="233" t="s">
        <v>8597</v>
      </c>
      <c r="P246" s="233">
        <v>42664</v>
      </c>
      <c r="Q246" s="576" t="s">
        <v>224</v>
      </c>
      <c r="R246" s="576" t="s">
        <v>4682</v>
      </c>
      <c r="S246" s="984" t="s">
        <v>10414</v>
      </c>
      <c r="T246" s="233">
        <v>42891</v>
      </c>
      <c r="U246" s="21" t="s">
        <v>224</v>
      </c>
      <c r="V246" s="21" t="s">
        <v>4682</v>
      </c>
      <c r="W246" s="984" t="s">
        <v>10415</v>
      </c>
      <c r="X246" s="233">
        <v>42923</v>
      </c>
      <c r="Y246" s="21" t="s">
        <v>4705</v>
      </c>
      <c r="Z246" s="21" t="s">
        <v>4682</v>
      </c>
      <c r="AA246" s="1517" t="s">
        <v>12446</v>
      </c>
      <c r="AB246" s="233">
        <v>43696</v>
      </c>
      <c r="AC246" s="339" t="s">
        <v>224</v>
      </c>
      <c r="AD246" s="339" t="s">
        <v>4682</v>
      </c>
      <c r="AE246" s="1529" t="s">
        <v>12481</v>
      </c>
      <c r="AF246" s="233">
        <v>43703</v>
      </c>
      <c r="AG246" s="1528" t="s">
        <v>224</v>
      </c>
      <c r="AH246" s="1528" t="s">
        <v>4682</v>
      </c>
      <c r="AI246" s="1534" t="s">
        <v>12490</v>
      </c>
      <c r="AJ246" s="233">
        <v>43705</v>
      </c>
      <c r="AK246" s="339" t="s">
        <v>4705</v>
      </c>
      <c r="AL246" s="339" t="s">
        <v>4682</v>
      </c>
      <c r="AM246" s="1646" t="s">
        <v>12855</v>
      </c>
      <c r="AN246" s="233">
        <v>43721</v>
      </c>
      <c r="AO246" s="339" t="s">
        <v>230</v>
      </c>
      <c r="AP246" s="339" t="s">
        <v>4682</v>
      </c>
      <c r="AQ246" s="1646" t="s">
        <v>12856</v>
      </c>
      <c r="AR246" s="233">
        <v>43796</v>
      </c>
      <c r="AS246" s="339" t="s">
        <v>226</v>
      </c>
      <c r="AT246" s="339" t="s">
        <v>4684</v>
      </c>
      <c r="AU246" s="233" t="s">
        <v>12957</v>
      </c>
      <c r="AV246" s="233">
        <v>43865</v>
      </c>
      <c r="AW246" s="1690" t="s">
        <v>6848</v>
      </c>
      <c r="AX246" s="233" t="s">
        <v>4684</v>
      </c>
      <c r="AY246" s="2112" t="s">
        <v>14261</v>
      </c>
      <c r="AZ246" s="2102">
        <v>45799</v>
      </c>
      <c r="BA246" s="2112" t="s">
        <v>14283</v>
      </c>
      <c r="BB246" s="2112" t="s">
        <v>4684</v>
      </c>
    </row>
    <row r="247" spans="2:74" ht="96.75" customHeight="1" x14ac:dyDescent="0.35">
      <c r="B247" s="21" t="str">
        <f>'INF GERAIS'!B247&amp;IFERROR(IF(INDEX(APOIO!$A$5:$A$50,MATCH('INF GERAIS'!N247,APOIO!$B$5:$B$50,0))="NÃO",APOIO!$A$2&amp;"NÃO VÁLIDO",""),"")</f>
        <v>2014.0233</v>
      </c>
      <c r="C247" s="21" t="str">
        <f>'INF GERAIS'!C247</f>
        <v>MATA NORTE</v>
      </c>
      <c r="D247" s="21" t="str">
        <f>'INF GERAIS'!D247</f>
        <v>MACAPARANA</v>
      </c>
      <c r="E247" s="21" t="str">
        <f>'INF GERAIS'!E247</f>
        <v>CONSTRUÇÃO DAS PRAÇAS DO ALVORADA, TERRA PROMETIDA, PAQUEVIRA, PIRAUÁ, EREM E  LAGOA GRANDE; REFORMA DAS PRAÇAS DO FÓRUM E POSTO</v>
      </c>
      <c r="F247" s="21" t="str">
        <f>'INF GERAIS'!G247</f>
        <v>NORMAL</v>
      </c>
      <c r="G247" s="89" t="s">
        <v>4703</v>
      </c>
      <c r="H247" s="10">
        <v>42415</v>
      </c>
      <c r="I247" s="89" t="s">
        <v>230</v>
      </c>
      <c r="J247" s="21" t="s">
        <v>4682</v>
      </c>
      <c r="K247" s="233" t="s">
        <v>6090</v>
      </c>
      <c r="L247" s="10">
        <v>42437</v>
      </c>
      <c r="M247" s="21" t="s">
        <v>224</v>
      </c>
      <c r="N247" s="10" t="s">
        <v>4682</v>
      </c>
      <c r="O247" s="10" t="s">
        <v>6353</v>
      </c>
      <c r="P247" s="10">
        <v>42445</v>
      </c>
      <c r="Q247" s="21" t="s">
        <v>224</v>
      </c>
      <c r="R247" s="21" t="s">
        <v>4682</v>
      </c>
      <c r="S247" s="21" t="s">
        <v>6552</v>
      </c>
      <c r="T247" s="233">
        <v>42464</v>
      </c>
      <c r="U247" s="21" t="s">
        <v>224</v>
      </c>
      <c r="V247" s="21" t="s">
        <v>4682</v>
      </c>
      <c r="W247" s="286" t="s">
        <v>6871</v>
      </c>
      <c r="X247" s="233">
        <v>42475</v>
      </c>
      <c r="Y247" s="21" t="s">
        <v>230</v>
      </c>
      <c r="Z247" s="21" t="s">
        <v>4682</v>
      </c>
      <c r="AA247" s="233" t="s">
        <v>7488</v>
      </c>
      <c r="AB247" s="233">
        <v>42535</v>
      </c>
      <c r="AC247" s="339" t="s">
        <v>230</v>
      </c>
      <c r="AD247" s="339" t="s">
        <v>4682</v>
      </c>
      <c r="AE247" s="21" t="s">
        <v>7618</v>
      </c>
      <c r="AF247" s="233">
        <v>42550</v>
      </c>
      <c r="AG247" s="339" t="s">
        <v>4705</v>
      </c>
      <c r="AH247" s="339" t="s">
        <v>4682</v>
      </c>
      <c r="AI247" s="21" t="s">
        <v>8595</v>
      </c>
      <c r="AJ247" s="233">
        <v>42677</v>
      </c>
      <c r="AK247" s="339" t="s">
        <v>224</v>
      </c>
      <c r="AL247" s="339" t="s">
        <v>4682</v>
      </c>
      <c r="AM247" s="607" t="s">
        <v>8648</v>
      </c>
      <c r="AN247" s="233">
        <v>42692</v>
      </c>
      <c r="AO247" s="339" t="s">
        <v>230</v>
      </c>
      <c r="AP247" s="339" t="s">
        <v>4682</v>
      </c>
      <c r="AQ247" s="1022" t="s">
        <v>10572</v>
      </c>
      <c r="AR247" s="233">
        <v>43172</v>
      </c>
      <c r="AS247" s="339" t="s">
        <v>224</v>
      </c>
      <c r="AT247" s="339" t="s">
        <v>4682</v>
      </c>
      <c r="AU247" s="21" t="s">
        <v>10600</v>
      </c>
      <c r="AV247" s="233">
        <v>43181</v>
      </c>
      <c r="AW247" s="339" t="s">
        <v>4705</v>
      </c>
      <c r="AX247" s="339" t="s">
        <v>4682</v>
      </c>
      <c r="AY247" s="1134" t="s">
        <v>11195</v>
      </c>
      <c r="AZ247" s="233">
        <v>43263</v>
      </c>
      <c r="BA247" s="339" t="s">
        <v>4705</v>
      </c>
      <c r="BB247" s="339" t="s">
        <v>4682</v>
      </c>
      <c r="BC247" s="1195" t="s">
        <v>11519</v>
      </c>
      <c r="BD247" s="233">
        <v>43311</v>
      </c>
      <c r="BE247" s="21" t="s">
        <v>224</v>
      </c>
      <c r="BF247" s="21" t="s">
        <v>4682</v>
      </c>
      <c r="BG247" s="21" t="s">
        <v>11551</v>
      </c>
      <c r="BH247" s="233">
        <v>43321</v>
      </c>
      <c r="BI247" s="21" t="s">
        <v>4705</v>
      </c>
      <c r="BJ247" s="21" t="s">
        <v>4682</v>
      </c>
      <c r="BK247" s="1251" t="s">
        <v>11656</v>
      </c>
      <c r="BL247" s="233">
        <v>43370</v>
      </c>
      <c r="BM247" s="1251" t="s">
        <v>6848</v>
      </c>
      <c r="BN247" s="21" t="s">
        <v>4684</v>
      </c>
      <c r="BO247" s="21" t="s">
        <v>14018</v>
      </c>
      <c r="BP247" s="2036">
        <v>44152</v>
      </c>
      <c r="BQ247" s="2038" t="s">
        <v>6848</v>
      </c>
      <c r="BR247" s="2038" t="s">
        <v>4684</v>
      </c>
      <c r="BS247" s="21" t="s">
        <v>14019</v>
      </c>
      <c r="BT247" s="2036">
        <v>45440</v>
      </c>
      <c r="BU247" s="21" t="s">
        <v>14283</v>
      </c>
      <c r="BV247" s="21" t="s">
        <v>4684</v>
      </c>
    </row>
    <row r="248" spans="2:74" ht="101.5" x14ac:dyDescent="0.35">
      <c r="B248" s="21" t="str">
        <f>'INF GERAIS'!B248&amp;IFERROR(IF(INDEX(APOIO!$A$5:$A$50,MATCH('INF GERAIS'!N248,APOIO!$B$5:$B$50,0))="NÃO",APOIO!$A$2&amp;"NÃO VÁLIDO",""),"")</f>
        <v>2014.0234</v>
      </c>
      <c r="C248" s="21" t="str">
        <f>'INF GERAIS'!C248</f>
        <v>MATA NORTE</v>
      </c>
      <c r="D248" s="21" t="str">
        <f>'INF GERAIS'!D248</f>
        <v>MACAPARANA</v>
      </c>
      <c r="E248" s="21" t="str">
        <f>'INF GERAIS'!E248</f>
        <v>SUBSTITUIÇÃO DA ESTRUTURA METÁLICA E COBERTA DA QUADRA POLIESPORTIVA DO DISTRITO DE PIRAUÁ E SUBSTITUIÇÃO DO PISO EM MADEIRA DE LEI DO GINÁSIO DE ESPORTES JOAQUIM FRANCISCO</v>
      </c>
      <c r="F248" s="21" t="str">
        <f>'INF GERAIS'!G248</f>
        <v>NORMAL</v>
      </c>
      <c r="G248" s="89" t="s">
        <v>4703</v>
      </c>
      <c r="H248" s="10">
        <v>42415</v>
      </c>
      <c r="I248" s="89" t="s">
        <v>230</v>
      </c>
      <c r="J248" s="21" t="s">
        <v>4682</v>
      </c>
      <c r="K248" s="10" t="s">
        <v>7488</v>
      </c>
      <c r="L248" s="233">
        <v>42535</v>
      </c>
      <c r="M248" s="21" t="s">
        <v>230</v>
      </c>
      <c r="N248" s="10" t="s">
        <v>4682</v>
      </c>
      <c r="O248" s="233" t="s">
        <v>7619</v>
      </c>
      <c r="P248" s="233">
        <v>42550</v>
      </c>
      <c r="Q248" s="21" t="s">
        <v>4705</v>
      </c>
      <c r="R248" s="21" t="s">
        <v>4682</v>
      </c>
      <c r="S248" s="692" t="s">
        <v>9121</v>
      </c>
      <c r="T248" s="233">
        <v>42835</v>
      </c>
      <c r="U248" s="21" t="s">
        <v>224</v>
      </c>
      <c r="V248" s="21" t="s">
        <v>4682</v>
      </c>
      <c r="W248" s="21" t="s">
        <v>9263</v>
      </c>
      <c r="X248" s="233">
        <v>42850</v>
      </c>
      <c r="Y248" s="21" t="s">
        <v>230</v>
      </c>
      <c r="Z248" s="21" t="s">
        <v>4682</v>
      </c>
      <c r="AA248" s="1134" t="s">
        <v>11196</v>
      </c>
      <c r="AB248" s="233">
        <v>43263</v>
      </c>
      <c r="AC248" s="339" t="s">
        <v>230</v>
      </c>
      <c r="AD248" s="339" t="s">
        <v>4682</v>
      </c>
      <c r="AE248" s="1148" t="s">
        <v>11229</v>
      </c>
      <c r="AF248" s="233">
        <v>42546</v>
      </c>
      <c r="AG248" s="339" t="s">
        <v>224</v>
      </c>
      <c r="AH248" s="339" t="s">
        <v>4682</v>
      </c>
      <c r="AI248" s="1153" t="s">
        <v>11248</v>
      </c>
      <c r="AJ248" s="233">
        <v>43280</v>
      </c>
      <c r="AK248" s="339" t="s">
        <v>4705</v>
      </c>
      <c r="AL248" s="339" t="s">
        <v>4682</v>
      </c>
      <c r="AM248" s="1272" t="s">
        <v>11703</v>
      </c>
      <c r="AN248" s="233">
        <v>43388</v>
      </c>
      <c r="AO248" s="339" t="s">
        <v>224</v>
      </c>
      <c r="AP248" s="339" t="s">
        <v>4682</v>
      </c>
      <c r="AQ248" s="21" t="s">
        <v>11714</v>
      </c>
      <c r="AR248" s="233">
        <v>43395</v>
      </c>
      <c r="AS248" s="339" t="s">
        <v>4705</v>
      </c>
      <c r="AT248" s="339" t="s">
        <v>4682</v>
      </c>
      <c r="AU248" s="21" t="s">
        <v>12767</v>
      </c>
      <c r="AV248" s="233">
        <v>43789</v>
      </c>
      <c r="AW248" s="339" t="s">
        <v>224</v>
      </c>
      <c r="AX248" s="339" t="s">
        <v>4682</v>
      </c>
      <c r="AY248" s="1630" t="s">
        <v>12807</v>
      </c>
      <c r="AZ248" s="233">
        <v>43809</v>
      </c>
      <c r="BA248" s="339" t="s">
        <v>4705</v>
      </c>
      <c r="BB248" s="339" t="s">
        <v>4682</v>
      </c>
      <c r="BC248" s="1852" t="s">
        <v>13552</v>
      </c>
      <c r="BD248" s="233">
        <v>44586</v>
      </c>
      <c r="BE248" s="21" t="s">
        <v>6848</v>
      </c>
      <c r="BF248" s="21" t="s">
        <v>4684</v>
      </c>
    </row>
    <row r="249" spans="2:74" ht="116" x14ac:dyDescent="0.35">
      <c r="B249" s="21" t="str">
        <f>'INF GERAIS'!B249&amp;IFERROR(IF(INDEX(APOIO!$A$5:$A$50,MATCH('INF GERAIS'!N249,APOIO!$B$5:$B$50,0))="NÃO",APOIO!$A$2&amp;"NÃO VÁLIDO",""),"")</f>
        <v>2014.0235</v>
      </c>
      <c r="C249" s="21" t="str">
        <f>'INF GERAIS'!C249</f>
        <v>AGRESTE SETENTRIONAL</v>
      </c>
      <c r="D249" s="21" t="str">
        <f>'INF GERAIS'!D249</f>
        <v>MACHADOS</v>
      </c>
      <c r="E249" s="21" t="str">
        <f>'INF GERAIS'!E249</f>
        <v>CONSTRUÇÃO DE MURO DE CONTENÇÃO NA PE 89, NO BAIRRO LARANJEIRAS - MACHADOS/PE</v>
      </c>
      <c r="F249" s="21" t="str">
        <f>'INF GERAIS'!G249</f>
        <v>NORMAL</v>
      </c>
      <c r="G249" s="89" t="s">
        <v>4703</v>
      </c>
      <c r="H249" s="10">
        <v>42415</v>
      </c>
      <c r="I249" s="89" t="s">
        <v>230</v>
      </c>
      <c r="J249" s="21" t="s">
        <v>4682</v>
      </c>
      <c r="K249" s="10" t="s">
        <v>8681</v>
      </c>
      <c r="L249" s="233">
        <v>42709</v>
      </c>
      <c r="M249" s="21" t="s">
        <v>222</v>
      </c>
      <c r="N249" s="10" t="s">
        <v>4682</v>
      </c>
      <c r="O249" s="233" t="s">
        <v>8693</v>
      </c>
      <c r="P249" s="233">
        <v>42716</v>
      </c>
      <c r="Q249" s="21" t="s">
        <v>224</v>
      </c>
      <c r="R249" s="21" t="s">
        <v>4682</v>
      </c>
      <c r="S249" s="233" t="s">
        <v>8871</v>
      </c>
      <c r="T249" s="233">
        <v>42744</v>
      </c>
      <c r="U249" s="21" t="s">
        <v>224</v>
      </c>
      <c r="V249" s="21" t="s">
        <v>4682</v>
      </c>
      <c r="W249" s="21" t="s">
        <v>8870</v>
      </c>
      <c r="X249" s="233">
        <v>42766</v>
      </c>
      <c r="Y249" s="21" t="s">
        <v>4705</v>
      </c>
      <c r="Z249" s="233" t="s">
        <v>4682</v>
      </c>
      <c r="AA249" s="233" t="s">
        <v>10938</v>
      </c>
      <c r="AB249" s="233">
        <v>43195</v>
      </c>
      <c r="AC249" s="1042" t="s">
        <v>226</v>
      </c>
      <c r="AD249" s="233" t="s">
        <v>4684</v>
      </c>
      <c r="AE249" s="233" t="s">
        <v>11542</v>
      </c>
      <c r="AF249" s="233">
        <v>43319</v>
      </c>
      <c r="AG249" s="339" t="s">
        <v>6848</v>
      </c>
      <c r="AH249" s="233" t="s">
        <v>4684</v>
      </c>
      <c r="AI249" s="2112" t="s">
        <v>14261</v>
      </c>
      <c r="AJ249" s="2102">
        <v>45799</v>
      </c>
      <c r="AK249" s="2112" t="s">
        <v>14283</v>
      </c>
      <c r="AL249" s="2112" t="s">
        <v>4684</v>
      </c>
      <c r="AO249" s="339"/>
      <c r="AP249" s="339"/>
      <c r="AS249" s="339"/>
      <c r="AT249" s="339"/>
      <c r="AW249" s="339"/>
      <c r="AX249" s="339"/>
      <c r="BA249" s="339"/>
      <c r="BB249" s="339"/>
    </row>
    <row r="250" spans="2:74" ht="87" x14ac:dyDescent="0.35">
      <c r="B250" s="21" t="str">
        <f>'INF GERAIS'!B250&amp;IFERROR(IF(INDEX(APOIO!$A$5:$A$50,MATCH('INF GERAIS'!N250,APOIO!$B$5:$B$50,0))="NÃO",APOIO!$A$2&amp;"NÃO VÁLIDO",""),"")</f>
        <v>2014.0236</v>
      </c>
      <c r="C250" s="21" t="str">
        <f>'INF GERAIS'!C250</f>
        <v>AGRESTE SETENTRIONAL</v>
      </c>
      <c r="D250" s="21" t="str">
        <f>'INF GERAIS'!D250</f>
        <v>MACHADOS</v>
      </c>
      <c r="E250" s="21" t="str">
        <f>'INF GERAIS'!E250</f>
        <v>PAVIMENTAÇÃO EM PARALELEPÍPEDOS GRANÍTICOS, DRENAGEM E SINALIZAÇÃO VIÁRIA DE DIVERSAS RUAS DO CENTRO</v>
      </c>
      <c r="F250" s="21" t="str">
        <f>'INF GERAIS'!G250</f>
        <v>NORMAL</v>
      </c>
      <c r="G250" s="89" t="s">
        <v>4703</v>
      </c>
      <c r="H250" s="10">
        <v>42415</v>
      </c>
      <c r="I250" s="89" t="s">
        <v>230</v>
      </c>
      <c r="J250" s="21" t="s">
        <v>4682</v>
      </c>
      <c r="K250" s="10" t="s">
        <v>8258</v>
      </c>
      <c r="L250" s="233">
        <v>42618</v>
      </c>
      <c r="M250" s="21" t="s">
        <v>222</v>
      </c>
      <c r="N250" s="10" t="s">
        <v>4682</v>
      </c>
      <c r="O250" s="233" t="s">
        <v>8533</v>
      </c>
      <c r="P250" s="233">
        <v>42625</v>
      </c>
      <c r="Q250" s="21" t="s">
        <v>224</v>
      </c>
      <c r="R250" s="21" t="s">
        <v>4682</v>
      </c>
      <c r="S250" s="21" t="s">
        <v>8619</v>
      </c>
      <c r="T250" s="233">
        <v>42677</v>
      </c>
      <c r="U250" s="21" t="s">
        <v>4705</v>
      </c>
      <c r="V250" s="233" t="s">
        <v>4682</v>
      </c>
      <c r="W250" s="21" t="s">
        <v>8674</v>
      </c>
      <c r="X250" s="233">
        <v>42692</v>
      </c>
      <c r="Y250" s="21" t="s">
        <v>230</v>
      </c>
      <c r="Z250" s="21" t="s">
        <v>4682</v>
      </c>
      <c r="AA250" s="21" t="s">
        <v>10994</v>
      </c>
      <c r="AB250" s="233">
        <v>43185</v>
      </c>
      <c r="AC250" s="339" t="s">
        <v>222</v>
      </c>
      <c r="AD250" s="339" t="s">
        <v>4682</v>
      </c>
      <c r="AE250" s="21" t="s">
        <v>10996</v>
      </c>
      <c r="AF250" s="233">
        <v>43207</v>
      </c>
      <c r="AG250" s="339" t="s">
        <v>224</v>
      </c>
      <c r="AH250" s="339" t="s">
        <v>4682</v>
      </c>
      <c r="AI250" s="1100" t="s">
        <v>11054</v>
      </c>
      <c r="AJ250" s="233">
        <v>43213</v>
      </c>
      <c r="AK250" s="1100" t="s">
        <v>4705</v>
      </c>
      <c r="AL250" s="1100" t="s">
        <v>4682</v>
      </c>
      <c r="AM250" s="21" t="s">
        <v>11127</v>
      </c>
      <c r="AN250" s="233">
        <v>43231</v>
      </c>
      <c r="AO250" s="339" t="s">
        <v>230</v>
      </c>
      <c r="AP250" s="339" t="s">
        <v>4682</v>
      </c>
      <c r="AQ250" s="233" t="s">
        <v>11380</v>
      </c>
      <c r="AR250" s="233">
        <v>43285</v>
      </c>
      <c r="AS250" s="339" t="s">
        <v>226</v>
      </c>
      <c r="AT250" s="233" t="s">
        <v>4684</v>
      </c>
      <c r="AU250" s="233" t="s">
        <v>11687</v>
      </c>
      <c r="AV250" s="233">
        <v>43383</v>
      </c>
      <c r="AW250" s="339" t="s">
        <v>6848</v>
      </c>
      <c r="AX250" s="233" t="s">
        <v>4684</v>
      </c>
      <c r="AY250" s="2112" t="s">
        <v>14261</v>
      </c>
      <c r="AZ250" s="2102">
        <v>45799</v>
      </c>
      <c r="BA250" s="2112" t="s">
        <v>14283</v>
      </c>
      <c r="BB250" s="2112" t="s">
        <v>4684</v>
      </c>
    </row>
    <row r="251" spans="2:74" ht="87" x14ac:dyDescent="0.35">
      <c r="B251" s="21" t="str">
        <f>'INF GERAIS'!B251&amp;IFERROR(IF(INDEX(APOIO!$A$5:$A$50,MATCH('INF GERAIS'!N251,APOIO!$B$5:$B$50,0))="NÃO",APOIO!$A$2&amp;"NÃO VÁLIDO",""),"")</f>
        <v>2014.0237</v>
      </c>
      <c r="C251" s="21" t="str">
        <f>'INF GERAIS'!C251</f>
        <v>SERTÃO DO MOXOTÓ</v>
      </c>
      <c r="D251" s="21" t="str">
        <f>'INF GERAIS'!D251</f>
        <v>MANARI</v>
      </c>
      <c r="E251" s="21" t="str">
        <f>'INF GERAIS'!E251</f>
        <v>CONSTRUÇÃO DO BLOCO II, BLOCO III E BLOCO IV DA ESCOLA NOVA MUNICIPAL MARIA ALZIRA</v>
      </c>
      <c r="F251" s="21" t="str">
        <f>'INF GERAIS'!G251</f>
        <v>NORMAL</v>
      </c>
      <c r="G251" s="89" t="s">
        <v>4703</v>
      </c>
      <c r="H251" s="10">
        <v>42415</v>
      </c>
      <c r="I251" s="89" t="s">
        <v>230</v>
      </c>
      <c r="J251" s="21" t="s">
        <v>4682</v>
      </c>
      <c r="K251" s="233" t="s">
        <v>13904</v>
      </c>
      <c r="L251" s="233">
        <v>44650</v>
      </c>
      <c r="M251" s="21" t="s">
        <v>226</v>
      </c>
      <c r="N251" s="10" t="s">
        <v>4684</v>
      </c>
      <c r="O251" s="2102" t="s">
        <v>14271</v>
      </c>
      <c r="P251" s="2102">
        <v>45804</v>
      </c>
      <c r="Q251" s="21" t="s">
        <v>6848</v>
      </c>
      <c r="R251" s="21" t="s">
        <v>4684</v>
      </c>
      <c r="S251" s="21" t="s">
        <v>14272</v>
      </c>
      <c r="T251" s="2102">
        <v>45855</v>
      </c>
      <c r="U251" s="21" t="s">
        <v>6848</v>
      </c>
      <c r="V251" s="21" t="s">
        <v>4684</v>
      </c>
      <c r="AC251" s="339"/>
      <c r="AD251" s="339"/>
      <c r="AG251" s="339"/>
      <c r="AH251" s="339"/>
      <c r="AK251" s="339"/>
      <c r="AL251" s="339"/>
      <c r="AO251" s="339"/>
      <c r="AP251" s="339"/>
      <c r="AS251" s="339"/>
      <c r="AT251" s="339"/>
      <c r="AW251" s="339"/>
      <c r="AX251" s="339"/>
      <c r="BA251" s="339"/>
      <c r="BB251" s="339"/>
    </row>
    <row r="252" spans="2:74" ht="130.5" x14ac:dyDescent="0.35">
      <c r="B252" s="21" t="str">
        <f>'INF GERAIS'!B252&amp;IFERROR(IF(INDEX(APOIO!$A$5:$A$50,MATCH('INF GERAIS'!N252,APOIO!$B$5:$B$50,0))="NÃO",APOIO!$A$2&amp;"NÃO VÁLIDO",""),"")</f>
        <v>2014.0238</v>
      </c>
      <c r="C252" s="21" t="str">
        <f>'INF GERAIS'!C252</f>
        <v>MATA SUL</v>
      </c>
      <c r="D252" s="21" t="str">
        <f>'INF GERAIS'!D252</f>
        <v>MARAIAL</v>
      </c>
      <c r="E252" s="21" t="str">
        <f>'INF GERAIS'!E252</f>
        <v>PAVIMENTAÇÃO DE VIAS URBANAS DO MUNICÍPIO NOS BAIRROS NOVA MARAIAL, LOTEAMENTO MANOEL NUNES VIANA, BAIRRO BOM JESUS RUA PROJETADA 15, BAIRRO SÃO LUIZ, DISTRITO DE SERTÃOZINHO DE CIMA E DISTRITO DE SERTÃOZINHO DE BAIXO</v>
      </c>
      <c r="F252" s="21" t="str">
        <f>'INF GERAIS'!G252</f>
        <v>NORMAL</v>
      </c>
      <c r="G252" s="89" t="s">
        <v>4703</v>
      </c>
      <c r="H252" s="10">
        <v>42415</v>
      </c>
      <c r="I252" s="89" t="s">
        <v>230</v>
      </c>
      <c r="J252" s="21" t="s">
        <v>4682</v>
      </c>
      <c r="K252" s="10" t="s">
        <v>6004</v>
      </c>
      <c r="L252" s="10">
        <v>42430</v>
      </c>
      <c r="M252" s="21" t="s">
        <v>224</v>
      </c>
      <c r="N252" s="10" t="s">
        <v>4682</v>
      </c>
      <c r="O252" s="10" t="s">
        <v>6005</v>
      </c>
      <c r="P252" s="10">
        <v>42431</v>
      </c>
      <c r="Q252" s="21" t="s">
        <v>224</v>
      </c>
      <c r="R252" s="21" t="s">
        <v>4682</v>
      </c>
      <c r="S252" s="1086" t="s">
        <v>11023</v>
      </c>
      <c r="T252" s="233">
        <v>43213</v>
      </c>
      <c r="U252" s="21" t="s">
        <v>224</v>
      </c>
      <c r="V252" s="21" t="s">
        <v>4682</v>
      </c>
      <c r="W252" s="1109" t="s">
        <v>11093</v>
      </c>
      <c r="X252" s="233">
        <v>43236</v>
      </c>
      <c r="Y252" s="21" t="s">
        <v>4705</v>
      </c>
      <c r="Z252" s="21" t="s">
        <v>4682</v>
      </c>
      <c r="AA252" s="21" t="s">
        <v>11487</v>
      </c>
      <c r="AB252" s="233">
        <v>43308</v>
      </c>
      <c r="AC252" s="339" t="s">
        <v>230</v>
      </c>
      <c r="AD252" s="339" t="s">
        <v>4682</v>
      </c>
      <c r="AG252" s="339"/>
      <c r="AH252" s="339"/>
      <c r="AK252" s="339"/>
      <c r="AL252" s="339"/>
      <c r="AO252" s="339"/>
      <c r="AP252" s="339"/>
      <c r="AS252" s="339"/>
      <c r="AT252" s="339"/>
      <c r="AW252" s="339"/>
      <c r="AX252" s="339"/>
      <c r="BA252" s="339"/>
      <c r="BB252" s="339"/>
    </row>
    <row r="253" spans="2:74" s="1506" customFormat="1" ht="101.5" x14ac:dyDescent="0.35">
      <c r="B253" s="1506" t="str">
        <f>'INF GERAIS'!B253&amp;IFERROR(IF(INDEX(APOIO!$A$5:$A$50,MATCH('INF GERAIS'!N253,APOIO!$B$5:$B$50,0))="NÃO",APOIO!$A$2&amp;"NÃO VÁLIDO",""),"")</f>
        <v>2014.0444</v>
      </c>
      <c r="C253" s="1506" t="str">
        <f>'INF GERAIS'!C253</f>
        <v>SERTÃO CENTRAL</v>
      </c>
      <c r="D253" s="1506" t="str">
        <f>'INF GERAIS'!D253</f>
        <v>MIRANDIBA</v>
      </c>
      <c r="E253" s="1506" t="str">
        <f>'INF GERAIS'!E253</f>
        <v>PAVIMENTAÇÃO EM PARALELEPÍPEDOS GRANÍTICOS NA RUA EXPEDITO LOPES BARROS, LOCALIZADA NA SEDE DO MUNICÍPIO DE MIRANDIBA/PE</v>
      </c>
      <c r="F253" s="1506" t="str">
        <f>'INF GERAIS'!G253</f>
        <v>NORMAL</v>
      </c>
      <c r="G253" s="1507" t="s">
        <v>12846</v>
      </c>
      <c r="H253" s="233">
        <v>43669</v>
      </c>
      <c r="I253" s="1507" t="s">
        <v>230</v>
      </c>
      <c r="J253" s="1507" t="s">
        <v>4701</v>
      </c>
      <c r="K253" s="233" t="s">
        <v>12847</v>
      </c>
      <c r="L253" s="233">
        <v>43679</v>
      </c>
      <c r="M253" s="1506" t="s">
        <v>223</v>
      </c>
      <c r="N253" s="233" t="s">
        <v>4701</v>
      </c>
      <c r="O253" s="233" t="s">
        <v>12451</v>
      </c>
      <c r="P253" s="233">
        <v>43697</v>
      </c>
      <c r="Q253" s="1506" t="s">
        <v>4704</v>
      </c>
      <c r="R253" s="1506" t="s">
        <v>4701</v>
      </c>
      <c r="S253" s="1796" t="s">
        <v>13381</v>
      </c>
      <c r="T253" s="233">
        <v>44291</v>
      </c>
      <c r="U253" s="1506" t="s">
        <v>224</v>
      </c>
      <c r="V253" s="1506" t="s">
        <v>4682</v>
      </c>
      <c r="W253" s="1832" t="s">
        <v>13480</v>
      </c>
      <c r="X253" s="233">
        <v>44490</v>
      </c>
      <c r="Y253" s="1506" t="s">
        <v>6848</v>
      </c>
      <c r="Z253" s="1506" t="s">
        <v>4684</v>
      </c>
      <c r="AB253" s="233"/>
    </row>
    <row r="254" spans="2:74" ht="72.5" x14ac:dyDescent="0.35">
      <c r="B254" s="21" t="str">
        <f>'INF GERAIS'!B254&amp;IFERROR(IF(INDEX(APOIO!$A$5:$A$50,MATCH('INF GERAIS'!N254,APOIO!$B$5:$B$50,0))="NÃO",APOIO!$A$2&amp;"NÃO VÁLIDO",""),"")</f>
        <v>2014.0239</v>
      </c>
      <c r="C254" s="21" t="str">
        <f>'INF GERAIS'!C254</f>
        <v>SERTÃO CENTRAL</v>
      </c>
      <c r="D254" s="21" t="str">
        <f>'INF GERAIS'!D254</f>
        <v>MIRANDIBA</v>
      </c>
      <c r="E254" s="21" t="str">
        <f>'INF GERAIS'!E254</f>
        <v>PAVIMENTAÇÃO EM PARALELEPIPEDO GRANITICO</v>
      </c>
      <c r="F254" s="21" t="str">
        <f>'INF GERAIS'!G254</f>
        <v>NORMAL</v>
      </c>
      <c r="G254" s="89" t="s">
        <v>4703</v>
      </c>
      <c r="H254" s="10">
        <v>42415</v>
      </c>
      <c r="I254" s="89" t="s">
        <v>230</v>
      </c>
      <c r="J254" s="21" t="s">
        <v>4701</v>
      </c>
      <c r="K254" s="233" t="s">
        <v>9621</v>
      </c>
      <c r="L254" s="233">
        <v>42906</v>
      </c>
      <c r="M254" s="766" t="s">
        <v>222</v>
      </c>
      <c r="N254" s="233" t="s">
        <v>4684</v>
      </c>
      <c r="O254" s="233" t="s">
        <v>9826</v>
      </c>
      <c r="P254" s="233">
        <v>42947</v>
      </c>
      <c r="Q254" s="21" t="s">
        <v>6848</v>
      </c>
      <c r="R254" s="21" t="s">
        <v>4684</v>
      </c>
      <c r="S254" s="1940" t="s">
        <v>13725</v>
      </c>
      <c r="T254" s="233">
        <v>44817</v>
      </c>
      <c r="U254" s="1940" t="s">
        <v>6848</v>
      </c>
      <c r="V254" s="1940" t="s">
        <v>4684</v>
      </c>
      <c r="W254" s="21" t="s">
        <v>13728</v>
      </c>
      <c r="X254" s="233">
        <v>44817</v>
      </c>
      <c r="Y254" s="1941" t="s">
        <v>6848</v>
      </c>
      <c r="Z254" s="1941" t="s">
        <v>4684</v>
      </c>
      <c r="AA254" s="2112" t="s">
        <v>14261</v>
      </c>
      <c r="AB254" s="2102">
        <v>45799</v>
      </c>
      <c r="AC254" s="2112" t="s">
        <v>14283</v>
      </c>
      <c r="AD254" s="2112" t="s">
        <v>4684</v>
      </c>
      <c r="AG254" s="339"/>
      <c r="AH254" s="339"/>
      <c r="AK254" s="339"/>
      <c r="AL254" s="339"/>
      <c r="AO254" s="339"/>
      <c r="AP254" s="339"/>
      <c r="AS254" s="339"/>
      <c r="AT254" s="339"/>
      <c r="AW254" s="339"/>
      <c r="AX254" s="339"/>
      <c r="BA254" s="339"/>
      <c r="BB254" s="339"/>
    </row>
    <row r="255" spans="2:74" ht="130.5" x14ac:dyDescent="0.35">
      <c r="B255" s="21" t="str">
        <f>'INF GERAIS'!B255&amp;IFERROR(IF(INDEX(APOIO!$A$5:$A$50,MATCH('INF GERAIS'!N255,APOIO!$B$5:$B$50,0))="NÃO",APOIO!$A$2&amp;"NÃO VÁLIDO",""),"")</f>
        <v>2014.0240</v>
      </c>
      <c r="C255" s="21" t="str">
        <f>'INF GERAIS'!C255</f>
        <v>SERTÃO CENTRAL</v>
      </c>
      <c r="D255" s="21" t="str">
        <f>'INF GERAIS'!D255</f>
        <v>MIRANDIBA</v>
      </c>
      <c r="E255" s="21" t="str">
        <f>'INF GERAIS'!E255</f>
        <v>PAVIMENTAÇÃO EM PARALELEPIPEDO GRANITICO E URBANIZAÇÃO DA PRAÇA</v>
      </c>
      <c r="F255" s="21" t="str">
        <f>'INF GERAIS'!G255</f>
        <v>NORMAL</v>
      </c>
      <c r="G255" s="89" t="s">
        <v>4703</v>
      </c>
      <c r="H255" s="10">
        <v>42415</v>
      </c>
      <c r="I255" s="89" t="s">
        <v>230</v>
      </c>
      <c r="J255" s="21" t="s">
        <v>4684</v>
      </c>
      <c r="K255" s="10" t="s">
        <v>11125</v>
      </c>
      <c r="L255" s="233">
        <v>42639</v>
      </c>
      <c r="M255" s="21" t="s">
        <v>226</v>
      </c>
      <c r="N255" s="10" t="s">
        <v>4684</v>
      </c>
      <c r="O255" s="233" t="s">
        <v>12204</v>
      </c>
      <c r="P255" s="233">
        <v>43622</v>
      </c>
      <c r="Q255" s="21" t="s">
        <v>6848</v>
      </c>
      <c r="R255" s="233" t="s">
        <v>4684</v>
      </c>
      <c r="S255" s="2112" t="s">
        <v>14261</v>
      </c>
      <c r="T255" s="2102">
        <v>45799</v>
      </c>
      <c r="U255" s="2112" t="s">
        <v>14283</v>
      </c>
      <c r="V255" s="2112" t="s">
        <v>4684</v>
      </c>
      <c r="AC255" s="339"/>
      <c r="AD255" s="339"/>
      <c r="AG255" s="339"/>
      <c r="AH255" s="339"/>
      <c r="AK255" s="339"/>
      <c r="AL255" s="339"/>
      <c r="AO255" s="339"/>
      <c r="AP255" s="339"/>
      <c r="AS255" s="339"/>
      <c r="AT255" s="339"/>
      <c r="AW255" s="339"/>
      <c r="AX255" s="339"/>
      <c r="BA255" s="339"/>
      <c r="BB255" s="339"/>
    </row>
    <row r="256" spans="2:74" ht="58" x14ac:dyDescent="0.35">
      <c r="B256" s="21" t="str">
        <f>'INF GERAIS'!B256&amp;IFERROR(IF(INDEX(APOIO!$A$5:$A$50,MATCH('INF GERAIS'!N256,APOIO!$B$5:$B$50,0))="NÃO",APOIO!$A$2&amp;"NÃO VÁLIDO",""),"")</f>
        <v>2014.0241</v>
      </c>
      <c r="C256" s="21" t="str">
        <f>'INF GERAIS'!C256</f>
        <v>SERTÃO DO ARARIPE</v>
      </c>
      <c r="D256" s="21" t="str">
        <f>'INF GERAIS'!D256</f>
        <v>MOREILÂNDIA</v>
      </c>
      <c r="E256" s="21" t="str">
        <f>'INF GERAIS'!E256</f>
        <v>REVITALIZAÇÃO DO ESTÁDIO DE FUTEBOL</v>
      </c>
      <c r="F256" s="21" t="str">
        <f>'INF GERAIS'!G256</f>
        <v>NORMAL</v>
      </c>
      <c r="G256" s="89" t="s">
        <v>4703</v>
      </c>
      <c r="H256" s="10">
        <v>42415</v>
      </c>
      <c r="I256" s="89" t="s">
        <v>230</v>
      </c>
      <c r="J256" s="21" t="s">
        <v>4684</v>
      </c>
      <c r="K256" s="10" t="s">
        <v>8816</v>
      </c>
      <c r="L256" s="233">
        <v>42555</v>
      </c>
      <c r="M256" s="21" t="s">
        <v>6848</v>
      </c>
      <c r="N256" s="10" t="s">
        <v>4684</v>
      </c>
      <c r="O256" s="2102" t="s">
        <v>14259</v>
      </c>
      <c r="P256" s="2102">
        <v>45771</v>
      </c>
      <c r="Q256" s="21" t="s">
        <v>14283</v>
      </c>
      <c r="R256" s="21" t="s">
        <v>4684</v>
      </c>
      <c r="AC256" s="339"/>
      <c r="AD256" s="339"/>
      <c r="AG256" s="339"/>
      <c r="AH256" s="339"/>
      <c r="AK256" s="339"/>
      <c r="AL256" s="339"/>
      <c r="AO256" s="339"/>
      <c r="AP256" s="339"/>
      <c r="AS256" s="339"/>
      <c r="AT256" s="339"/>
      <c r="AW256" s="339"/>
      <c r="AX256" s="339"/>
      <c r="BA256" s="339"/>
      <c r="BB256" s="339"/>
    </row>
    <row r="257" spans="2:78" ht="58" x14ac:dyDescent="0.35">
      <c r="B257" s="21" t="str">
        <f>'INF GERAIS'!B257&amp;IFERROR(IF(INDEX(APOIO!$A$5:$A$50,MATCH('INF GERAIS'!N257,APOIO!$B$5:$B$50,0))="NÃO",APOIO!$A$2&amp;"NÃO VÁLIDO",""),"")</f>
        <v>2014.0242</v>
      </c>
      <c r="C257" s="21" t="str">
        <f>'INF GERAIS'!C257</f>
        <v>SERTÃO DO ARARIPE</v>
      </c>
      <c r="D257" s="21" t="str">
        <f>'INF GERAIS'!D257</f>
        <v>MOREILÂNDIA</v>
      </c>
      <c r="E257" s="21" t="str">
        <f>'INF GERAIS'!E257</f>
        <v>CONSTRUÇÃO DO MURO DA CRECHE DO LOTEAMENTO SANTA TERESINHA</v>
      </c>
      <c r="F257" s="21" t="str">
        <f>'INF GERAIS'!G257</f>
        <v>NORMAL</v>
      </c>
      <c r="G257" s="89" t="s">
        <v>4703</v>
      </c>
      <c r="H257" s="10">
        <v>42415</v>
      </c>
      <c r="I257" s="89" t="s">
        <v>230</v>
      </c>
      <c r="J257" s="21" t="s">
        <v>4684</v>
      </c>
      <c r="K257" s="10" t="s">
        <v>8816</v>
      </c>
      <c r="L257" s="233">
        <v>42555</v>
      </c>
      <c r="M257" s="21" t="s">
        <v>6848</v>
      </c>
      <c r="N257" s="10" t="s">
        <v>4684</v>
      </c>
      <c r="O257" s="2102" t="s">
        <v>14259</v>
      </c>
      <c r="P257" s="2102">
        <v>45771</v>
      </c>
      <c r="Q257" s="2110" t="s">
        <v>14283</v>
      </c>
      <c r="R257" s="2110" t="s">
        <v>4684</v>
      </c>
      <c r="AC257" s="339"/>
      <c r="AD257" s="339"/>
      <c r="AG257" s="339"/>
      <c r="AH257" s="339"/>
      <c r="AK257" s="339"/>
      <c r="AL257" s="339"/>
      <c r="AO257" s="339"/>
      <c r="AP257" s="339"/>
      <c r="AS257" s="339"/>
      <c r="AT257" s="339"/>
      <c r="AW257" s="339"/>
      <c r="AX257" s="339"/>
      <c r="BA257" s="339"/>
      <c r="BB257" s="339"/>
    </row>
    <row r="258" spans="2:78" ht="58" x14ac:dyDescent="0.35">
      <c r="B258" s="21" t="str">
        <f>'INF GERAIS'!B258&amp;IFERROR(IF(INDEX(APOIO!$A$5:$A$50,MATCH('INF GERAIS'!N258,APOIO!$B$5:$B$50,0))="NÃO",APOIO!$A$2&amp;"NÃO VÁLIDO",""),"")</f>
        <v>2014.0243</v>
      </c>
      <c r="C258" s="21" t="str">
        <f>'INF GERAIS'!C258</f>
        <v>SERTÃO DO ARARIPE</v>
      </c>
      <c r="D258" s="21" t="str">
        <f>'INF GERAIS'!D258</f>
        <v>MOREILÂNDIA</v>
      </c>
      <c r="E258" s="21" t="str">
        <f>'INF GERAIS'!E258</f>
        <v>CONSTRUÇÃO DO MURO DA CRECHE DA RUA PEDRO RIBEIRO</v>
      </c>
      <c r="F258" s="21" t="str">
        <f>'INF GERAIS'!G258</f>
        <v>NORMAL</v>
      </c>
      <c r="G258" s="89" t="s">
        <v>4703</v>
      </c>
      <c r="H258" s="10">
        <v>42415</v>
      </c>
      <c r="I258" s="89" t="s">
        <v>230</v>
      </c>
      <c r="J258" s="21" t="s">
        <v>4684</v>
      </c>
      <c r="K258" s="10" t="s">
        <v>8816</v>
      </c>
      <c r="L258" s="233">
        <v>42555</v>
      </c>
      <c r="M258" s="21" t="s">
        <v>6848</v>
      </c>
      <c r="N258" s="10" t="s">
        <v>4684</v>
      </c>
      <c r="O258" s="2102" t="s">
        <v>14259</v>
      </c>
      <c r="P258" s="2102">
        <v>45771</v>
      </c>
      <c r="Q258" s="2110" t="s">
        <v>14283</v>
      </c>
      <c r="R258" s="2110" t="s">
        <v>4684</v>
      </c>
      <c r="AC258" s="339"/>
      <c r="AD258" s="339"/>
      <c r="AG258" s="339"/>
      <c r="AH258" s="339"/>
      <c r="AK258" s="339"/>
      <c r="AL258" s="339"/>
      <c r="AO258" s="339"/>
      <c r="AP258" s="339"/>
      <c r="AS258" s="339"/>
      <c r="AT258" s="339"/>
      <c r="AW258" s="339"/>
      <c r="AX258" s="339"/>
      <c r="BA258" s="339"/>
      <c r="BB258" s="339"/>
    </row>
    <row r="259" spans="2:78" ht="58" x14ac:dyDescent="0.35">
      <c r="B259" s="21" t="str">
        <f>'INF GERAIS'!B259&amp;IFERROR(IF(INDEX(APOIO!$A$5:$A$50,MATCH('INF GERAIS'!N259,APOIO!$B$5:$B$50,0))="NÃO",APOIO!$A$2&amp;"NÃO VÁLIDO",""),"")</f>
        <v>2014.0244</v>
      </c>
      <c r="C259" s="21" t="str">
        <f>'INF GERAIS'!C259</f>
        <v>SERTÃO DO ARARIPE</v>
      </c>
      <c r="D259" s="21" t="str">
        <f>'INF GERAIS'!D259</f>
        <v>MOREILÂNDIA</v>
      </c>
      <c r="E259" s="21" t="str">
        <f>'INF GERAIS'!E259</f>
        <v>CONSTRUÇÃO DO MURO DA QUADRA DE CARIRIMIRIM</v>
      </c>
      <c r="F259" s="21" t="str">
        <f>'INF GERAIS'!G259</f>
        <v>NORMAL</v>
      </c>
      <c r="G259" s="89" t="s">
        <v>4703</v>
      </c>
      <c r="H259" s="10">
        <v>42415</v>
      </c>
      <c r="I259" s="89" t="s">
        <v>230</v>
      </c>
      <c r="J259" s="21" t="s">
        <v>4684</v>
      </c>
      <c r="K259" s="10" t="s">
        <v>8816</v>
      </c>
      <c r="L259" s="233">
        <v>42555</v>
      </c>
      <c r="M259" s="21" t="s">
        <v>6848</v>
      </c>
      <c r="N259" s="10" t="s">
        <v>4684</v>
      </c>
      <c r="O259" s="2102" t="s">
        <v>14259</v>
      </c>
      <c r="P259" s="2102">
        <v>45771</v>
      </c>
      <c r="Q259" s="2110" t="s">
        <v>14283</v>
      </c>
      <c r="R259" s="2110" t="s">
        <v>4684</v>
      </c>
      <c r="AC259" s="339"/>
      <c r="AD259" s="339"/>
      <c r="AG259" s="339"/>
      <c r="AH259" s="339"/>
      <c r="AK259" s="339"/>
      <c r="AL259" s="339"/>
      <c r="AO259" s="339"/>
      <c r="AP259" s="339"/>
      <c r="AS259" s="339"/>
      <c r="AT259" s="339"/>
      <c r="AW259" s="339"/>
      <c r="AX259" s="339"/>
      <c r="BA259" s="339"/>
      <c r="BB259" s="339"/>
    </row>
    <row r="260" spans="2:78" ht="159.5" x14ac:dyDescent="0.35">
      <c r="B260" s="21" t="str">
        <f>'INF GERAIS'!B260&amp;IFERROR(IF(INDEX(APOIO!$A$5:$A$50,MATCH('INF GERAIS'!N260,APOIO!$B$5:$B$50,0))="NÃO",APOIO!$A$2&amp;"NÃO VÁLIDO",""),"")</f>
        <v>2014.0245</v>
      </c>
      <c r="C260" s="21" t="str">
        <f>'INF GERAIS'!C260</f>
        <v>METROPOLITANA</v>
      </c>
      <c r="D260" s="21" t="str">
        <f>'INF GERAIS'!D260</f>
        <v>MORENO</v>
      </c>
      <c r="E260" s="21" t="str">
        <f>'INF GERAIS'!E260</f>
        <v>PAVIMENTAÇÃO E DRENAGEM DE DIVERSAS RUAS NO MUNICÍPIO DE MORENO</v>
      </c>
      <c r="F260" s="21" t="str">
        <f>'INF GERAIS'!G260</f>
        <v>NORMAL</v>
      </c>
      <c r="G260" s="89" t="s">
        <v>4703</v>
      </c>
      <c r="H260" s="10">
        <v>42415</v>
      </c>
      <c r="I260" s="89" t="s">
        <v>224</v>
      </c>
      <c r="J260" s="21" t="s">
        <v>4682</v>
      </c>
      <c r="K260" s="233" t="s">
        <v>6842</v>
      </c>
      <c r="L260" s="233">
        <v>42474</v>
      </c>
      <c r="M260" s="21" t="s">
        <v>4705</v>
      </c>
      <c r="N260" s="10" t="s">
        <v>4682</v>
      </c>
      <c r="O260" s="233" t="s">
        <v>7308</v>
      </c>
      <c r="P260" s="233">
        <v>42514</v>
      </c>
      <c r="Q260" s="21" t="s">
        <v>224</v>
      </c>
      <c r="R260" s="21" t="s">
        <v>4682</v>
      </c>
      <c r="S260" s="404" t="s">
        <v>7656</v>
      </c>
      <c r="T260" s="233">
        <v>42543</v>
      </c>
      <c r="U260" s="21" t="s">
        <v>4705</v>
      </c>
      <c r="V260" s="21" t="s">
        <v>4682</v>
      </c>
      <c r="W260" s="452" t="s">
        <v>7912</v>
      </c>
      <c r="X260" s="233">
        <v>42562</v>
      </c>
      <c r="Y260" s="21" t="s">
        <v>230</v>
      </c>
      <c r="Z260" s="21" t="s">
        <v>4682</v>
      </c>
      <c r="AA260" s="21" t="s">
        <v>9297</v>
      </c>
      <c r="AB260" s="233">
        <v>42732</v>
      </c>
      <c r="AC260" s="339" t="s">
        <v>4705</v>
      </c>
      <c r="AD260" s="339" t="s">
        <v>4682</v>
      </c>
      <c r="AE260" s="21" t="s">
        <v>9433</v>
      </c>
      <c r="AF260" s="233">
        <v>42874</v>
      </c>
      <c r="AG260" s="339" t="s">
        <v>230</v>
      </c>
      <c r="AH260" s="339" t="s">
        <v>4684</v>
      </c>
      <c r="AI260" s="1060" t="s">
        <v>10956</v>
      </c>
      <c r="AJ260" s="233">
        <v>43202</v>
      </c>
      <c r="AK260" s="339" t="s">
        <v>226</v>
      </c>
      <c r="AL260" s="339" t="s">
        <v>4684</v>
      </c>
      <c r="AM260" s="21" t="s">
        <v>11069</v>
      </c>
      <c r="AN260" s="233">
        <v>43235</v>
      </c>
      <c r="AO260" s="339" t="s">
        <v>6848</v>
      </c>
      <c r="AP260" s="339" t="s">
        <v>4684</v>
      </c>
      <c r="AS260" s="339"/>
      <c r="AT260" s="339"/>
      <c r="AW260" s="339"/>
      <c r="AX260" s="339"/>
      <c r="BA260" s="339"/>
      <c r="BB260" s="339"/>
    </row>
    <row r="261" spans="2:78" ht="72.5" x14ac:dyDescent="0.35">
      <c r="B261" s="21" t="str">
        <f>'INF GERAIS'!B261&amp;IFERROR(IF(INDEX(APOIO!$A$5:$A$50,MATCH('INF GERAIS'!N261,APOIO!$B$5:$B$50,0))="NÃO",APOIO!$A$2&amp;"NÃO VÁLIDO",""),"")</f>
        <v>2014.0246</v>
      </c>
      <c r="C261" s="21" t="str">
        <f>'INF GERAIS'!C261</f>
        <v>MATA NORTE</v>
      </c>
      <c r="D261" s="21" t="str">
        <f>'INF GERAIS'!D261</f>
        <v>NAZARÉ DA MATA</v>
      </c>
      <c r="E261" s="21" t="str">
        <f>'INF GERAIS'!E261</f>
        <v>PAVIMENTAÇÃO EM PARALELEPÍPEDOS GRANÍTICOS EM DIVERSAS RUAS</v>
      </c>
      <c r="F261" s="21" t="str">
        <f>'INF GERAIS'!G261</f>
        <v>NORMAL</v>
      </c>
      <c r="G261" s="89" t="s">
        <v>4703</v>
      </c>
      <c r="H261" s="10">
        <v>42402</v>
      </c>
      <c r="I261" s="89" t="s">
        <v>224</v>
      </c>
      <c r="J261" s="21" t="s">
        <v>4682</v>
      </c>
      <c r="K261" s="10" t="s">
        <v>5782</v>
      </c>
      <c r="L261" s="10">
        <v>42403</v>
      </c>
      <c r="M261" s="21" t="s">
        <v>4705</v>
      </c>
      <c r="N261" s="10" t="s">
        <v>4684</v>
      </c>
      <c r="O261" s="233" t="s">
        <v>6714</v>
      </c>
      <c r="P261" s="233">
        <v>42460</v>
      </c>
      <c r="Q261" s="295" t="s">
        <v>6848</v>
      </c>
      <c r="R261" s="21" t="s">
        <v>4684</v>
      </c>
      <c r="S261" s="21" t="s">
        <v>6715</v>
      </c>
      <c r="T261" s="233">
        <v>42471</v>
      </c>
      <c r="U261" s="21" t="s">
        <v>6848</v>
      </c>
      <c r="V261" s="21" t="s">
        <v>4684</v>
      </c>
      <c r="W261" s="492" t="s">
        <v>8117</v>
      </c>
      <c r="X261" s="233">
        <v>42591</v>
      </c>
      <c r="Y261" s="21" t="s">
        <v>6848</v>
      </c>
      <c r="Z261" s="21" t="s">
        <v>4684</v>
      </c>
      <c r="AA261" s="21" t="s">
        <v>8586</v>
      </c>
      <c r="AB261" s="233">
        <v>42671</v>
      </c>
      <c r="AC261" s="339" t="s">
        <v>14283</v>
      </c>
      <c r="AD261" s="339" t="s">
        <v>4684</v>
      </c>
      <c r="AG261" s="339"/>
      <c r="AH261" s="339"/>
      <c r="AK261" s="339"/>
      <c r="AL261" s="339"/>
      <c r="AO261" s="339"/>
      <c r="AP261" s="339"/>
      <c r="AS261" s="339"/>
      <c r="AT261" s="339"/>
      <c r="AW261" s="339"/>
      <c r="AX261" s="339"/>
      <c r="BA261" s="339"/>
      <c r="BB261" s="339"/>
    </row>
    <row r="262" spans="2:78" ht="116" x14ac:dyDescent="0.35">
      <c r="B262" s="21" t="str">
        <f>'INF GERAIS'!B262&amp;IFERROR(IF(INDEX(APOIO!$A$5:$A$50,MATCH('INF GERAIS'!N262,APOIO!$B$5:$B$50,0))="NÃO",APOIO!$A$2&amp;"NÃO VÁLIDO",""),"")</f>
        <v>2014.0247</v>
      </c>
      <c r="C262" s="21" t="str">
        <f>'INF GERAIS'!C262</f>
        <v>METROPOLITANA</v>
      </c>
      <c r="D262" s="21" t="str">
        <f>'INF GERAIS'!D262</f>
        <v>OLINDA</v>
      </c>
      <c r="E262" s="21" t="str">
        <f>'INF GERAIS'!E262</f>
        <v>CONSTRUÇÃO DE QUADRA POLIESPORTIVA, LOCALIZADA ENTRE AS RUAS MILTON PINA, SERRITA E AMARAJI NO BAIRRO DE BULTRINS - OLINDA - PE</v>
      </c>
      <c r="F262" s="21" t="str">
        <f>'INF GERAIS'!G262</f>
        <v>NORMAL</v>
      </c>
      <c r="G262" s="89" t="s">
        <v>4703</v>
      </c>
      <c r="H262" s="10">
        <v>42415</v>
      </c>
      <c r="I262" s="89" t="s">
        <v>230</v>
      </c>
      <c r="J262" s="21" t="s">
        <v>4682</v>
      </c>
      <c r="K262" s="233" t="s">
        <v>9893</v>
      </c>
      <c r="L262" s="233">
        <v>42969</v>
      </c>
      <c r="M262" s="21" t="s">
        <v>224</v>
      </c>
      <c r="N262" s="10" t="s">
        <v>4682</v>
      </c>
      <c r="O262" s="233" t="s">
        <v>10097</v>
      </c>
      <c r="P262" s="233">
        <v>43045</v>
      </c>
      <c r="Q262" s="21" t="s">
        <v>224</v>
      </c>
      <c r="R262" s="21" t="s">
        <v>4682</v>
      </c>
      <c r="S262" s="21" t="s">
        <v>10214</v>
      </c>
      <c r="T262" s="233">
        <v>43074</v>
      </c>
      <c r="U262" s="21" t="s">
        <v>4705</v>
      </c>
      <c r="V262" s="21" t="s">
        <v>4682</v>
      </c>
      <c r="W262" s="21" t="s">
        <v>10273</v>
      </c>
      <c r="X262" s="233">
        <v>43095</v>
      </c>
      <c r="Y262" s="21" t="s">
        <v>230</v>
      </c>
      <c r="Z262" s="21" t="s">
        <v>4682</v>
      </c>
      <c r="AA262" s="1580" t="s">
        <v>12676</v>
      </c>
      <c r="AB262" s="233">
        <v>43762</v>
      </c>
      <c r="AC262" s="339" t="s">
        <v>224</v>
      </c>
      <c r="AD262" s="339" t="s">
        <v>4682</v>
      </c>
      <c r="AE262" s="21" t="s">
        <v>13731</v>
      </c>
      <c r="AF262" s="233">
        <v>44848</v>
      </c>
      <c r="AG262" s="339" t="s">
        <v>223</v>
      </c>
      <c r="AH262" s="339" t="s">
        <v>4684</v>
      </c>
      <c r="AI262" s="21" t="s">
        <v>13938</v>
      </c>
      <c r="AJ262" s="233">
        <v>44875</v>
      </c>
      <c r="AK262" s="339" t="s">
        <v>223</v>
      </c>
      <c r="AL262" s="339" t="s">
        <v>4684</v>
      </c>
      <c r="AM262" s="2008" t="s">
        <v>13743</v>
      </c>
      <c r="AN262" s="2003">
        <v>44890</v>
      </c>
      <c r="AO262" s="2008" t="s">
        <v>225</v>
      </c>
      <c r="AP262" s="2008" t="s">
        <v>4684</v>
      </c>
      <c r="AQ262" s="2008" t="s">
        <v>13932</v>
      </c>
      <c r="AR262" s="2003">
        <v>45301</v>
      </c>
      <c r="AS262" s="2008" t="s">
        <v>13923</v>
      </c>
      <c r="AT262" s="2008" t="s">
        <v>4684</v>
      </c>
      <c r="AU262" s="34" t="s">
        <v>14064</v>
      </c>
      <c r="AV262" s="2021">
        <v>44911</v>
      </c>
      <c r="AW262" s="34" t="s">
        <v>13989</v>
      </c>
      <c r="AX262" s="34" t="s">
        <v>4684</v>
      </c>
      <c r="BA262" s="339"/>
      <c r="BB262" s="339"/>
    </row>
    <row r="263" spans="2:78" ht="58" x14ac:dyDescent="0.35">
      <c r="B263" s="21" t="str">
        <f>'INF GERAIS'!B263&amp;IFERROR(IF(INDEX(APOIO!$A$5:$A$50,MATCH('INF GERAIS'!N263,APOIO!$B$5:$B$50,0))="NÃO",APOIO!$A$2&amp;"NÃO VÁLIDO",""),"")</f>
        <v>2014.0248</v>
      </c>
      <c r="C263" s="21" t="str">
        <f>'INF GERAIS'!C263</f>
        <v>METROPOLITANA</v>
      </c>
      <c r="D263" s="21" t="str">
        <f>'INF GERAIS'!D263</f>
        <v>OLINDA</v>
      </c>
      <c r="E263" s="21" t="str">
        <f>'INF GERAIS'!E263</f>
        <v>CONSTRUÇÃO DA ESTAÇÃO DE TRANSBORDO DE RSU</v>
      </c>
      <c r="F263" s="21" t="str">
        <f>'INF GERAIS'!G263</f>
        <v>NORMAL</v>
      </c>
      <c r="G263" s="1924" t="s">
        <v>4703</v>
      </c>
      <c r="H263" s="10">
        <v>42415</v>
      </c>
      <c r="I263" s="89" t="s">
        <v>230</v>
      </c>
      <c r="J263" s="21" t="s">
        <v>4682</v>
      </c>
      <c r="K263" s="233" t="s">
        <v>13698</v>
      </c>
      <c r="L263" s="233">
        <v>44742</v>
      </c>
      <c r="M263" s="21" t="s">
        <v>223</v>
      </c>
      <c r="N263" s="10" t="s">
        <v>4682</v>
      </c>
      <c r="O263" s="233" t="s">
        <v>13716</v>
      </c>
      <c r="P263" s="233">
        <v>44789</v>
      </c>
      <c r="Q263" s="21" t="s">
        <v>230</v>
      </c>
      <c r="R263" s="1935" t="s">
        <v>4682</v>
      </c>
      <c r="S263" s="233" t="s">
        <v>13715</v>
      </c>
      <c r="T263" s="233">
        <v>44798</v>
      </c>
      <c r="U263" s="1936" t="s">
        <v>4705</v>
      </c>
      <c r="V263" s="1936" t="s">
        <v>4682</v>
      </c>
      <c r="W263" s="21" t="s">
        <v>14178</v>
      </c>
      <c r="X263" s="2070">
        <v>45581</v>
      </c>
      <c r="Y263" s="21" t="s">
        <v>230</v>
      </c>
      <c r="Z263" s="21" t="s">
        <v>4682</v>
      </c>
      <c r="AC263" s="339"/>
      <c r="AD263" s="339"/>
      <c r="AG263" s="339"/>
      <c r="AH263" s="339"/>
      <c r="AK263" s="339"/>
      <c r="AL263" s="339"/>
      <c r="AO263" s="339"/>
      <c r="AP263" s="339"/>
      <c r="AS263" s="339"/>
      <c r="AT263" s="339"/>
      <c r="AW263" s="339"/>
      <c r="AX263" s="339"/>
      <c r="BA263" s="339"/>
      <c r="BB263" s="339"/>
    </row>
    <row r="264" spans="2:78" ht="130.5" x14ac:dyDescent="0.35">
      <c r="B264" s="21" t="str">
        <f>'INF GERAIS'!B264&amp;IFERROR(IF(INDEX(APOIO!$A$5:$A$50,MATCH('INF GERAIS'!N264,APOIO!$B$5:$B$50,0))="NÃO",APOIO!$A$2&amp;"NÃO VÁLIDO",""),"")</f>
        <v>2014.0249</v>
      </c>
      <c r="C264" s="21" t="str">
        <f>'INF GERAIS'!C264</f>
        <v>METROPOLITANA</v>
      </c>
      <c r="D264" s="21" t="str">
        <f>'INF GERAIS'!D264</f>
        <v>OLINDA</v>
      </c>
      <c r="E264" s="21" t="str">
        <f>'INF GERAIS'!E264</f>
        <v>RECUPERAÇÃO DOS CORREDORES DE TRANSPORTE COM RECAPEAMENTO ASFALTICO, DRENAGEM E SINALIZAÇÃO  NO MUNICÍPIO DE OLINDA</v>
      </c>
      <c r="F264" s="21" t="str">
        <f>'INF GERAIS'!G264</f>
        <v>NORMAL</v>
      </c>
      <c r="G264" s="89" t="s">
        <v>4703</v>
      </c>
      <c r="H264" s="10">
        <v>42415</v>
      </c>
      <c r="I264" s="89" t="s">
        <v>230</v>
      </c>
      <c r="J264" s="21" t="s">
        <v>4682</v>
      </c>
      <c r="K264" s="233" t="s">
        <v>11920</v>
      </c>
      <c r="L264" s="233">
        <v>43532</v>
      </c>
      <c r="M264" s="21" t="s">
        <v>230</v>
      </c>
      <c r="N264" s="10" t="s">
        <v>4682</v>
      </c>
      <c r="O264" s="233" t="s">
        <v>12016</v>
      </c>
      <c r="P264" s="233">
        <v>43544</v>
      </c>
      <c r="Q264" s="21" t="s">
        <v>230</v>
      </c>
      <c r="R264" s="21" t="s">
        <v>4682</v>
      </c>
      <c r="S264" s="1728" t="s">
        <v>13081</v>
      </c>
      <c r="T264" s="233">
        <v>43914</v>
      </c>
      <c r="U264" s="21" t="s">
        <v>224</v>
      </c>
      <c r="V264" s="21" t="s">
        <v>4682</v>
      </c>
      <c r="W264" s="1728" t="s">
        <v>13082</v>
      </c>
      <c r="X264" s="233">
        <v>43928</v>
      </c>
      <c r="Y264" s="21" t="s">
        <v>4705</v>
      </c>
      <c r="Z264" s="1728" t="s">
        <v>4682</v>
      </c>
      <c r="AA264" s="1756" t="s">
        <v>13225</v>
      </c>
      <c r="AB264" s="233">
        <v>44068</v>
      </c>
      <c r="AC264" s="339" t="s">
        <v>230</v>
      </c>
      <c r="AD264" s="339" t="s">
        <v>4682</v>
      </c>
      <c r="AE264" s="1790" t="s">
        <v>14031</v>
      </c>
      <c r="AF264" s="233">
        <v>44187</v>
      </c>
      <c r="AG264" s="339" t="s">
        <v>230</v>
      </c>
      <c r="AH264" s="339" t="s">
        <v>4682</v>
      </c>
      <c r="AI264" s="2006" t="s">
        <v>13740</v>
      </c>
      <c r="AJ264" s="2003">
        <v>44888</v>
      </c>
      <c r="AK264" s="2006" t="s">
        <v>224</v>
      </c>
      <c r="AL264" s="2006" t="s">
        <v>4682</v>
      </c>
      <c r="AM264" s="2006" t="s">
        <v>13741</v>
      </c>
      <c r="AN264" s="2003">
        <v>44889</v>
      </c>
      <c r="AO264" s="2006" t="s">
        <v>230</v>
      </c>
      <c r="AP264" s="2006" t="s">
        <v>4682</v>
      </c>
      <c r="AQ264" s="2006" t="s">
        <v>13755</v>
      </c>
      <c r="AR264" s="2003">
        <v>44924</v>
      </c>
      <c r="AS264" s="2006" t="s">
        <v>224</v>
      </c>
      <c r="AT264" s="2006" t="s">
        <v>4682</v>
      </c>
      <c r="AU264" s="2006" t="s">
        <v>13775</v>
      </c>
      <c r="AV264" s="2003">
        <v>45049</v>
      </c>
      <c r="AW264" s="2006" t="s">
        <v>224</v>
      </c>
      <c r="AX264" s="2006" t="s">
        <v>4682</v>
      </c>
      <c r="AY264" s="21" t="s">
        <v>13940</v>
      </c>
      <c r="AZ264" s="233">
        <v>45050</v>
      </c>
      <c r="BA264" s="1980" t="s">
        <v>224</v>
      </c>
      <c r="BB264" s="1980" t="s">
        <v>4682</v>
      </c>
      <c r="BC264" s="21" t="s">
        <v>13941</v>
      </c>
      <c r="BD264" s="2003">
        <v>45086</v>
      </c>
      <c r="BE264" s="21" t="s">
        <v>4705</v>
      </c>
      <c r="BF264" s="21" t="s">
        <v>4682</v>
      </c>
      <c r="BG264" s="21" t="s">
        <v>13944</v>
      </c>
      <c r="BH264" s="2003">
        <v>45317</v>
      </c>
      <c r="BI264" s="21" t="s">
        <v>4705</v>
      </c>
      <c r="BJ264" s="21" t="s">
        <v>4684</v>
      </c>
      <c r="BK264" s="21" t="s">
        <v>13974</v>
      </c>
      <c r="BL264" s="2020">
        <v>45356</v>
      </c>
      <c r="BM264" s="21" t="s">
        <v>230</v>
      </c>
      <c r="BN264" s="21" t="s">
        <v>4684</v>
      </c>
      <c r="BO264" s="21" t="s">
        <v>14032</v>
      </c>
      <c r="BP264" s="2039">
        <v>45495</v>
      </c>
      <c r="BQ264" s="21" t="s">
        <v>230</v>
      </c>
      <c r="BR264" s="21" t="s">
        <v>4684</v>
      </c>
      <c r="BS264" s="21" t="s">
        <v>14079</v>
      </c>
      <c r="BT264" s="2039">
        <v>45523</v>
      </c>
      <c r="BU264" s="21" t="s">
        <v>6848</v>
      </c>
      <c r="BV264" s="21" t="s">
        <v>4684</v>
      </c>
      <c r="BW264" s="21" t="s">
        <v>14207</v>
      </c>
      <c r="BX264" s="2070">
        <v>45656</v>
      </c>
      <c r="BY264" s="2088" t="s">
        <v>6848</v>
      </c>
      <c r="BZ264" s="2072" t="s">
        <v>4684</v>
      </c>
    </row>
    <row r="265" spans="2:78" ht="130.5" x14ac:dyDescent="0.35">
      <c r="B265" s="21" t="str">
        <f>'INF GERAIS'!B265&amp;IFERROR(IF(INDEX(APOIO!$A$5:$A$50,MATCH('INF GERAIS'!N265,APOIO!$B$5:$B$50,0))="NÃO",APOIO!$A$2&amp;"NÃO VÁLIDO",""),"")</f>
        <v>2014.0250</v>
      </c>
      <c r="C265" s="21" t="str">
        <f>'INF GERAIS'!C265</f>
        <v>AGRESTE SETENTRIONAL</v>
      </c>
      <c r="D265" s="21" t="str">
        <f>'INF GERAIS'!D265</f>
        <v>OROBÓ</v>
      </c>
      <c r="E265" s="21" t="str">
        <f>'INF GERAIS'!E265</f>
        <v>PAVIMENTAÇÃO EM PARALELEPÍPEDOS GRANÍTICOS NOS DISTRITOS DE MANIBU, TANQUES, CAIÇARAS E VARJÃO</v>
      </c>
      <c r="F265" s="21" t="str">
        <f>'INF GERAIS'!G265</f>
        <v>NORMAL</v>
      </c>
      <c r="G265" s="89" t="s">
        <v>4703</v>
      </c>
      <c r="H265" s="10">
        <v>42415</v>
      </c>
      <c r="I265" s="89" t="s">
        <v>230</v>
      </c>
      <c r="J265" s="21" t="s">
        <v>4682</v>
      </c>
      <c r="K265" s="233" t="s">
        <v>7930</v>
      </c>
      <c r="L265" s="233">
        <v>42557</v>
      </c>
      <c r="M265" s="495" t="s">
        <v>222</v>
      </c>
      <c r="N265" s="233" t="s">
        <v>4684</v>
      </c>
      <c r="O265" s="233" t="s">
        <v>8198</v>
      </c>
      <c r="P265" s="233">
        <v>42593</v>
      </c>
      <c r="Q265" s="495" t="s">
        <v>224</v>
      </c>
      <c r="R265" s="495" t="s">
        <v>4684</v>
      </c>
      <c r="S265" s="524" t="s">
        <v>8201</v>
      </c>
      <c r="T265" s="233">
        <v>42607</v>
      </c>
      <c r="U265" s="524" t="s">
        <v>4705</v>
      </c>
      <c r="V265" s="233" t="s">
        <v>4684</v>
      </c>
      <c r="W265" s="533" t="s">
        <v>8266</v>
      </c>
      <c r="X265" s="233">
        <v>42625</v>
      </c>
      <c r="Y265" s="533" t="s">
        <v>230</v>
      </c>
      <c r="Z265" s="533" t="s">
        <v>4684</v>
      </c>
      <c r="AA265" s="233" t="s">
        <v>8736</v>
      </c>
      <c r="AB265" s="233">
        <v>42731</v>
      </c>
      <c r="AC265" s="339" t="s">
        <v>6848</v>
      </c>
      <c r="AD265" s="233" t="s">
        <v>4684</v>
      </c>
      <c r="AE265" s="643" t="s">
        <v>8835</v>
      </c>
      <c r="AF265" s="233">
        <v>42751</v>
      </c>
      <c r="AG265" s="339" t="s">
        <v>6848</v>
      </c>
      <c r="AH265" s="339" t="s">
        <v>4684</v>
      </c>
      <c r="AI265" s="233" t="s">
        <v>9300</v>
      </c>
      <c r="AJ265" s="233">
        <v>42867</v>
      </c>
      <c r="AK265" s="339" t="s">
        <v>6848</v>
      </c>
      <c r="AL265" s="233" t="s">
        <v>4684</v>
      </c>
      <c r="AM265" s="21" t="s">
        <v>9645</v>
      </c>
      <c r="AN265" s="233">
        <v>42922</v>
      </c>
      <c r="AO265" s="339" t="s">
        <v>6848</v>
      </c>
      <c r="AP265" s="339" t="s">
        <v>4684</v>
      </c>
      <c r="AQ265" s="21" t="s">
        <v>10573</v>
      </c>
      <c r="AR265" s="233">
        <v>43173</v>
      </c>
      <c r="AS265" s="339" t="s">
        <v>6848</v>
      </c>
      <c r="AT265" s="339" t="s">
        <v>4684</v>
      </c>
      <c r="AU265" s="21" t="s">
        <v>11160</v>
      </c>
      <c r="AV265" s="233">
        <v>43250</v>
      </c>
      <c r="AW265" s="339" t="s">
        <v>6848</v>
      </c>
      <c r="AX265" s="339" t="s">
        <v>4684</v>
      </c>
      <c r="AY265" s="1704" t="s">
        <v>12993</v>
      </c>
      <c r="AZ265" s="233">
        <v>43871</v>
      </c>
      <c r="BA265" s="1704" t="s">
        <v>225</v>
      </c>
      <c r="BB265" s="1704" t="s">
        <v>4684</v>
      </c>
      <c r="BC265" s="21" t="s">
        <v>14045</v>
      </c>
      <c r="BD265" s="2039">
        <v>44099</v>
      </c>
      <c r="BE265" s="21" t="s">
        <v>13989</v>
      </c>
      <c r="BF265" s="21" t="s">
        <v>4684</v>
      </c>
    </row>
    <row r="266" spans="2:78" ht="130.5" x14ac:dyDescent="0.35">
      <c r="B266" s="21" t="str">
        <f>'INF GERAIS'!B266&amp;IFERROR(IF(INDEX(APOIO!$A$5:$A$50,MATCH('INF GERAIS'!N266,APOIO!$B$5:$B$50,0))="NÃO",APOIO!$A$2&amp;"NÃO VÁLIDO",""),"")</f>
        <v>2014.0251</v>
      </c>
      <c r="C266" s="21" t="str">
        <f>'INF GERAIS'!C266</f>
        <v>AGRESTE SETENTRIONAL</v>
      </c>
      <c r="D266" s="21" t="str">
        <f>'INF GERAIS'!D266</f>
        <v>OROBÓ</v>
      </c>
      <c r="E266" s="21" t="str">
        <f>'INF GERAIS'!E266</f>
        <v>PAVIMENTAÇÃO EM PARALELEPÍPEDOS GRANÍTICOS NA COMUNIDADE DE ÁGUA BRANCA</v>
      </c>
      <c r="F266" s="21" t="str">
        <f>'INF GERAIS'!G266</f>
        <v>NORMAL</v>
      </c>
      <c r="G266" s="89" t="s">
        <v>4703</v>
      </c>
      <c r="H266" s="10">
        <v>42415</v>
      </c>
      <c r="I266" s="89" t="s">
        <v>230</v>
      </c>
      <c r="J266" s="21" t="s">
        <v>4682</v>
      </c>
      <c r="K266" s="233" t="s">
        <v>7930</v>
      </c>
      <c r="L266" s="233">
        <v>42557</v>
      </c>
      <c r="M266" s="456" t="s">
        <v>222</v>
      </c>
      <c r="N266" s="233" t="s">
        <v>4684</v>
      </c>
      <c r="O266" s="233" t="s">
        <v>7932</v>
      </c>
      <c r="P266" s="233">
        <v>42564</v>
      </c>
      <c r="Q266" s="456" t="s">
        <v>224</v>
      </c>
      <c r="R266" s="456" t="s">
        <v>4684</v>
      </c>
      <c r="S266" s="524" t="s">
        <v>8203</v>
      </c>
      <c r="T266" s="233">
        <v>42607</v>
      </c>
      <c r="U266" s="524" t="s">
        <v>4705</v>
      </c>
      <c r="V266" s="233" t="s">
        <v>4684</v>
      </c>
      <c r="W266" s="533" t="s">
        <v>8266</v>
      </c>
      <c r="X266" s="233">
        <v>42625</v>
      </c>
      <c r="Y266" s="533" t="s">
        <v>230</v>
      </c>
      <c r="Z266" s="533" t="s">
        <v>4684</v>
      </c>
      <c r="AA266" s="233" t="s">
        <v>8736</v>
      </c>
      <c r="AB266" s="233">
        <v>42731</v>
      </c>
      <c r="AC266" s="339" t="s">
        <v>6848</v>
      </c>
      <c r="AD266" s="233" t="s">
        <v>4684</v>
      </c>
      <c r="AE266" s="643" t="s">
        <v>8835</v>
      </c>
      <c r="AF266" s="233">
        <v>42751</v>
      </c>
      <c r="AG266" s="643" t="s">
        <v>6848</v>
      </c>
      <c r="AH266" s="643" t="s">
        <v>4684</v>
      </c>
      <c r="AI266" s="233" t="s">
        <v>9299</v>
      </c>
      <c r="AJ266" s="233">
        <v>42867</v>
      </c>
      <c r="AK266" s="339" t="s">
        <v>6848</v>
      </c>
      <c r="AL266" s="233" t="s">
        <v>4684</v>
      </c>
      <c r="AM266" s="773" t="s">
        <v>9650</v>
      </c>
      <c r="AN266" s="233">
        <v>42928</v>
      </c>
      <c r="AO266" s="773" t="s">
        <v>6848</v>
      </c>
      <c r="AP266" s="773" t="s">
        <v>4684</v>
      </c>
      <c r="AQ266" s="1776" t="s">
        <v>13307</v>
      </c>
      <c r="AR266" s="122">
        <v>44117</v>
      </c>
      <c r="AS266" s="1776" t="s">
        <v>225</v>
      </c>
      <c r="AT266" s="1776" t="s">
        <v>4684</v>
      </c>
      <c r="AU266" s="21" t="s">
        <v>14047</v>
      </c>
      <c r="AV266" s="2039">
        <v>44421</v>
      </c>
      <c r="AW266" s="339" t="s">
        <v>13989</v>
      </c>
      <c r="AX266" s="339" t="s">
        <v>4684</v>
      </c>
      <c r="BA266" s="339"/>
      <c r="BB266" s="339"/>
    </row>
    <row r="267" spans="2:78" ht="130.5" x14ac:dyDescent="0.35">
      <c r="B267" s="21" t="str">
        <f>'INF GERAIS'!B267&amp;IFERROR(IF(INDEX(APOIO!$A$5:$A$50,MATCH('INF GERAIS'!N267,APOIO!$B$5:$B$50,0))="NÃO",APOIO!$A$2&amp;"NÃO VÁLIDO",""),"")</f>
        <v>2014.0252</v>
      </c>
      <c r="C267" s="21" t="str">
        <f>'INF GERAIS'!C267</f>
        <v>AGRESTE SETENTRIONAL</v>
      </c>
      <c r="D267" s="21" t="str">
        <f>'INF GERAIS'!D267</f>
        <v>OROBÓ</v>
      </c>
      <c r="E267" s="21" t="str">
        <f>'INF GERAIS'!E267</f>
        <v>PAVIMENTAÇÃO EM PARALELEPÍPEDOS GRANÍTICOS E CONSTRUÇÃO DE UM MURO DE ARRIMO NA COMUNIDADE DE CHÃ DE LIMA</v>
      </c>
      <c r="F267" s="21" t="str">
        <f>'INF GERAIS'!G267</f>
        <v>NORMAL</v>
      </c>
      <c r="G267" s="89" t="s">
        <v>4703</v>
      </c>
      <c r="H267" s="10">
        <v>42415</v>
      </c>
      <c r="I267" s="89" t="s">
        <v>230</v>
      </c>
      <c r="J267" s="21" t="s">
        <v>4682</v>
      </c>
      <c r="K267" s="233" t="s">
        <v>7930</v>
      </c>
      <c r="L267" s="233">
        <v>42557</v>
      </c>
      <c r="M267" s="456" t="s">
        <v>222</v>
      </c>
      <c r="N267" s="233" t="s">
        <v>4684</v>
      </c>
      <c r="O267" s="233" t="s">
        <v>7932</v>
      </c>
      <c r="P267" s="233">
        <v>42564</v>
      </c>
      <c r="Q267" s="456" t="s">
        <v>224</v>
      </c>
      <c r="R267" s="456" t="s">
        <v>4684</v>
      </c>
      <c r="S267" s="524" t="s">
        <v>8204</v>
      </c>
      <c r="T267" s="233">
        <v>42607</v>
      </c>
      <c r="U267" s="524" t="s">
        <v>4705</v>
      </c>
      <c r="V267" s="233" t="s">
        <v>4684</v>
      </c>
      <c r="W267" s="533" t="s">
        <v>8266</v>
      </c>
      <c r="X267" s="233">
        <v>42625</v>
      </c>
      <c r="Y267" s="533" t="s">
        <v>230</v>
      </c>
      <c r="Z267" s="533" t="s">
        <v>4684</v>
      </c>
      <c r="AA267" s="233" t="s">
        <v>8736</v>
      </c>
      <c r="AB267" s="233">
        <v>42731</v>
      </c>
      <c r="AC267" s="339" t="s">
        <v>6848</v>
      </c>
      <c r="AD267" s="233" t="s">
        <v>4684</v>
      </c>
      <c r="AE267" s="643" t="s">
        <v>8834</v>
      </c>
      <c r="AF267" s="233">
        <v>42751</v>
      </c>
      <c r="AG267" s="643" t="s">
        <v>6848</v>
      </c>
      <c r="AH267" s="643" t="s">
        <v>4684</v>
      </c>
      <c r="AI267" s="233" t="s">
        <v>9298</v>
      </c>
      <c r="AJ267" s="233">
        <v>42867</v>
      </c>
      <c r="AK267" s="339" t="s">
        <v>6848</v>
      </c>
      <c r="AL267" s="233" t="s">
        <v>4684</v>
      </c>
      <c r="AM267" s="773" t="s">
        <v>9653</v>
      </c>
      <c r="AN267" s="233">
        <v>42928</v>
      </c>
      <c r="AO267" s="773" t="s">
        <v>6848</v>
      </c>
      <c r="AP267" s="773" t="s">
        <v>4684</v>
      </c>
      <c r="AQ267" s="1704" t="s">
        <v>12991</v>
      </c>
      <c r="AR267" s="233">
        <v>43871</v>
      </c>
      <c r="AS267" s="339" t="s">
        <v>225</v>
      </c>
      <c r="AT267" s="339" t="s">
        <v>4684</v>
      </c>
      <c r="AU267" s="21" t="s">
        <v>14045</v>
      </c>
      <c r="AV267" s="2039">
        <v>44099</v>
      </c>
      <c r="AW267" s="339" t="s">
        <v>13989</v>
      </c>
      <c r="AX267" s="339" t="s">
        <v>4684</v>
      </c>
      <c r="BA267" s="339"/>
      <c r="BB267" s="339"/>
    </row>
    <row r="268" spans="2:78" ht="145" x14ac:dyDescent="0.35">
      <c r="B268" s="21" t="str">
        <f>'INF GERAIS'!B268&amp;IFERROR(IF(INDEX(APOIO!$A$5:$A$50,MATCH('INF GERAIS'!N268,APOIO!$B$5:$B$50,0))="NÃO",APOIO!$A$2&amp;"NÃO VÁLIDO",""),"")</f>
        <v>2014.0253</v>
      </c>
      <c r="C268" s="21" t="str">
        <f>'INF GERAIS'!C268</f>
        <v>AGRESTE SETENTRIONAL</v>
      </c>
      <c r="D268" s="21" t="str">
        <f>'INF GERAIS'!D268</f>
        <v>OROBÓ</v>
      </c>
      <c r="E268" s="21" t="str">
        <f>'INF GERAIS'!E268</f>
        <v>PAVIMENTAÇÃO EM PARALELEPÍPEDOS GRANÍTICOS NO BAIRRO MANOEL APRÍGIO</v>
      </c>
      <c r="F268" s="21" t="str">
        <f>'INF GERAIS'!G268</f>
        <v>NORMAL</v>
      </c>
      <c r="G268" s="89" t="s">
        <v>4703</v>
      </c>
      <c r="H268" s="10">
        <v>42415</v>
      </c>
      <c r="I268" s="89" t="s">
        <v>230</v>
      </c>
      <c r="J268" s="21" t="s">
        <v>4682</v>
      </c>
      <c r="K268" s="233" t="s">
        <v>7930</v>
      </c>
      <c r="L268" s="233">
        <v>42557</v>
      </c>
      <c r="M268" s="456" t="s">
        <v>222</v>
      </c>
      <c r="N268" s="233" t="s">
        <v>4684</v>
      </c>
      <c r="O268" s="233" t="s">
        <v>7932</v>
      </c>
      <c r="P268" s="233">
        <v>42564</v>
      </c>
      <c r="Q268" s="456" t="s">
        <v>224</v>
      </c>
      <c r="R268" s="456" t="s">
        <v>4684</v>
      </c>
      <c r="S268" s="524" t="s">
        <v>8202</v>
      </c>
      <c r="T268" s="233">
        <v>42607</v>
      </c>
      <c r="U268" s="524" t="s">
        <v>4705</v>
      </c>
      <c r="V268" s="233" t="s">
        <v>4684</v>
      </c>
      <c r="W268" s="533" t="s">
        <v>8266</v>
      </c>
      <c r="X268" s="233">
        <v>42625</v>
      </c>
      <c r="Y268" s="533" t="s">
        <v>230</v>
      </c>
      <c r="Z268" s="533" t="s">
        <v>4684</v>
      </c>
      <c r="AA268" s="233" t="s">
        <v>8736</v>
      </c>
      <c r="AB268" s="233">
        <v>42731</v>
      </c>
      <c r="AC268" s="339" t="s">
        <v>6848</v>
      </c>
      <c r="AD268" s="233" t="s">
        <v>4684</v>
      </c>
      <c r="AE268" s="21" t="s">
        <v>8832</v>
      </c>
      <c r="AF268" s="233">
        <v>42758</v>
      </c>
      <c r="AG268" s="339" t="s">
        <v>6848</v>
      </c>
      <c r="AH268" s="339" t="s">
        <v>4684</v>
      </c>
      <c r="AI268" s="684" t="s">
        <v>8990</v>
      </c>
      <c r="AJ268" s="233">
        <v>42818</v>
      </c>
      <c r="AK268" s="339" t="s">
        <v>6848</v>
      </c>
      <c r="AL268" s="339" t="s">
        <v>4684</v>
      </c>
      <c r="AM268" s="684" t="s">
        <v>8991</v>
      </c>
      <c r="AN268" s="233">
        <v>42821</v>
      </c>
      <c r="AO268" s="339" t="s">
        <v>6848</v>
      </c>
      <c r="AP268" s="339" t="s">
        <v>4684</v>
      </c>
      <c r="AQ268" s="233" t="s">
        <v>9825</v>
      </c>
      <c r="AR268" s="233">
        <v>42948</v>
      </c>
      <c r="AS268" s="780" t="s">
        <v>6848</v>
      </c>
      <c r="AT268" s="233" t="s">
        <v>4684</v>
      </c>
      <c r="AU268" s="233" t="s">
        <v>10327</v>
      </c>
      <c r="AV268" s="233">
        <v>43115</v>
      </c>
      <c r="AW268" s="961" t="s">
        <v>6848</v>
      </c>
      <c r="AX268" s="233" t="s">
        <v>4684</v>
      </c>
      <c r="AY268" s="21" t="s">
        <v>12814</v>
      </c>
      <c r="AZ268" s="233">
        <v>43804</v>
      </c>
      <c r="BA268" s="339" t="s">
        <v>225</v>
      </c>
      <c r="BB268" s="339" t="s">
        <v>4684</v>
      </c>
      <c r="BC268" s="21" t="s">
        <v>14049</v>
      </c>
      <c r="BD268" s="2039">
        <v>43812</v>
      </c>
      <c r="BE268" s="21" t="s">
        <v>13989</v>
      </c>
      <c r="BF268" s="21" t="s">
        <v>4684</v>
      </c>
    </row>
    <row r="269" spans="2:78" ht="116" x14ac:dyDescent="0.35">
      <c r="B269" s="21" t="str">
        <f>'INF GERAIS'!B269&amp;IFERROR(IF(INDEX(APOIO!$A$5:$A$50,MATCH('INF GERAIS'!N269,APOIO!$B$5:$B$50,0))="NÃO",APOIO!$A$2&amp;"NÃO VÁLIDO",""),"")</f>
        <v>2014.0254</v>
      </c>
      <c r="C269" s="21" t="str">
        <f>'INF GERAIS'!C269</f>
        <v>AGRESTE SETENTRIONAL</v>
      </c>
      <c r="D269" s="21" t="str">
        <f>'INF GERAIS'!D269</f>
        <v>OROBÓ</v>
      </c>
      <c r="E269" s="21" t="str">
        <f>'INF GERAIS'!E269</f>
        <v>PROJETO DE REVITALIZAÇÃO DA PRAÇA CORONEL ABÍLIO</v>
      </c>
      <c r="F269" s="21" t="str">
        <f>'INF GERAIS'!G269</f>
        <v>NORMAL</v>
      </c>
      <c r="G269" s="89" t="s">
        <v>4703</v>
      </c>
      <c r="H269" s="10">
        <v>42411</v>
      </c>
      <c r="I269" s="89" t="s">
        <v>230</v>
      </c>
      <c r="J269" s="21" t="s">
        <v>4682</v>
      </c>
      <c r="K269" s="233" t="s">
        <v>7931</v>
      </c>
      <c r="L269" s="10">
        <v>42412</v>
      </c>
      <c r="M269" s="21" t="s">
        <v>222</v>
      </c>
      <c r="N269" s="10" t="s">
        <v>4682</v>
      </c>
      <c r="O269" s="10" t="s">
        <v>11150</v>
      </c>
      <c r="P269" s="10">
        <v>42419</v>
      </c>
      <c r="Q269" s="21" t="s">
        <v>224</v>
      </c>
      <c r="R269" s="21" t="s">
        <v>4684</v>
      </c>
      <c r="S269" s="233" t="s">
        <v>7057</v>
      </c>
      <c r="T269" s="233">
        <v>42489</v>
      </c>
      <c r="U269" s="21" t="s">
        <v>4705</v>
      </c>
      <c r="V269" s="21" t="s">
        <v>4684</v>
      </c>
      <c r="W269" s="21" t="s">
        <v>7387</v>
      </c>
      <c r="X269" s="233">
        <v>42496</v>
      </c>
      <c r="Y269" s="21" t="s">
        <v>230</v>
      </c>
      <c r="Z269" s="21" t="s">
        <v>4684</v>
      </c>
      <c r="AA269" s="233" t="s">
        <v>8736</v>
      </c>
      <c r="AB269" s="233">
        <v>42731</v>
      </c>
      <c r="AC269" s="339" t="s">
        <v>6848</v>
      </c>
      <c r="AD269" s="233" t="s">
        <v>4684</v>
      </c>
      <c r="AE269" s="21" t="s">
        <v>8833</v>
      </c>
      <c r="AF269" s="233">
        <v>42758</v>
      </c>
      <c r="AG269" s="339" t="s">
        <v>6848</v>
      </c>
      <c r="AH269" s="339" t="s">
        <v>4684</v>
      </c>
      <c r="AI269" s="684" t="s">
        <v>8990</v>
      </c>
      <c r="AJ269" s="233">
        <v>42818</v>
      </c>
      <c r="AK269" s="684" t="s">
        <v>6848</v>
      </c>
      <c r="AL269" s="684" t="s">
        <v>4684</v>
      </c>
      <c r="AM269" s="684" t="s">
        <v>9698</v>
      </c>
      <c r="AN269" s="233">
        <v>42821</v>
      </c>
      <c r="AO269" s="339" t="s">
        <v>6848</v>
      </c>
      <c r="AP269" s="339" t="s">
        <v>4684</v>
      </c>
      <c r="AQ269" s="233" t="s">
        <v>9824</v>
      </c>
      <c r="AR269" s="233">
        <v>42948</v>
      </c>
      <c r="AS269" s="780" t="s">
        <v>6848</v>
      </c>
      <c r="AT269" s="233" t="s">
        <v>4684</v>
      </c>
      <c r="AU269" s="1106" t="s">
        <v>11151</v>
      </c>
      <c r="AV269" s="233">
        <v>43234</v>
      </c>
      <c r="AW269" s="1106" t="s">
        <v>224</v>
      </c>
      <c r="AX269" s="339" t="s">
        <v>4682</v>
      </c>
      <c r="AY269" s="21" t="s">
        <v>11153</v>
      </c>
      <c r="AZ269" s="233">
        <v>43243</v>
      </c>
      <c r="BA269" s="339" t="s">
        <v>4705</v>
      </c>
      <c r="BB269" s="339" t="s">
        <v>4684</v>
      </c>
      <c r="BC269" s="21" t="s">
        <v>12476</v>
      </c>
      <c r="BD269" s="233">
        <v>43658</v>
      </c>
      <c r="BE269" s="21" t="s">
        <v>6848</v>
      </c>
      <c r="BF269" s="233" t="s">
        <v>4684</v>
      </c>
      <c r="BG269" s="1776" t="s">
        <v>13306</v>
      </c>
      <c r="BH269" s="122">
        <v>44117</v>
      </c>
      <c r="BI269" s="21" t="s">
        <v>225</v>
      </c>
      <c r="BJ269" s="21" t="s">
        <v>4684</v>
      </c>
      <c r="BK269" s="21" t="s">
        <v>14046</v>
      </c>
      <c r="BL269" s="2039">
        <v>44421</v>
      </c>
      <c r="BM269" s="21" t="s">
        <v>13989</v>
      </c>
      <c r="BN269" s="21" t="s">
        <v>4684</v>
      </c>
    </row>
    <row r="270" spans="2:78" ht="58" x14ac:dyDescent="0.35">
      <c r="B270" s="21" t="str">
        <f>'INF GERAIS'!B270&amp;IFERROR(IF(INDEX(APOIO!$A$5:$A$50,MATCH('INF GERAIS'!N270,APOIO!$B$5:$B$50,0))="NÃO",APOIO!$A$2&amp;"NÃO VÁLIDO",""),"")</f>
        <v>2014.0255</v>
      </c>
      <c r="C270" s="21" t="str">
        <f>'INF GERAIS'!C270</f>
        <v>SERTÃO DO SÃO FRANCISCO</v>
      </c>
      <c r="D270" s="21" t="str">
        <f>'INF GERAIS'!D270</f>
        <v>OROCÓ</v>
      </c>
      <c r="E270" s="21" t="str">
        <f>'INF GERAIS'!E270</f>
        <v>ILUMINAÇÃO PÚBLICA NAS RUAS DE OROCÓ</v>
      </c>
      <c r="F270" s="21" t="str">
        <f>'INF GERAIS'!G270</f>
        <v>NORMAL</v>
      </c>
      <c r="G270" s="89" t="s">
        <v>4703</v>
      </c>
      <c r="H270" s="10">
        <v>42415</v>
      </c>
      <c r="I270" s="89" t="s">
        <v>230</v>
      </c>
      <c r="J270" s="21" t="s">
        <v>4682</v>
      </c>
      <c r="K270" s="233" t="s">
        <v>6553</v>
      </c>
      <c r="L270" s="233">
        <v>42513</v>
      </c>
      <c r="M270" s="21" t="s">
        <v>226</v>
      </c>
      <c r="N270" s="10" t="s">
        <v>4684</v>
      </c>
      <c r="O270" s="233" t="s">
        <v>8563</v>
      </c>
      <c r="P270" s="233">
        <v>42549</v>
      </c>
      <c r="Q270" s="21" t="s">
        <v>6848</v>
      </c>
      <c r="R270" s="21" t="s">
        <v>4684</v>
      </c>
      <c r="S270" s="21" t="s">
        <v>14035</v>
      </c>
      <c r="T270" s="2039">
        <v>45498</v>
      </c>
      <c r="U270" s="21" t="s">
        <v>13923</v>
      </c>
      <c r="V270" s="21" t="s">
        <v>4684</v>
      </c>
      <c r="AC270" s="339"/>
      <c r="AD270" s="339"/>
      <c r="AG270" s="339"/>
      <c r="AH270" s="339"/>
      <c r="AK270" s="339"/>
      <c r="AL270" s="339"/>
      <c r="AO270" s="339"/>
      <c r="AP270" s="339"/>
      <c r="AS270" s="339"/>
      <c r="AT270" s="339"/>
      <c r="AW270" s="339"/>
      <c r="AX270" s="339"/>
      <c r="BA270" s="339"/>
      <c r="BB270" s="339"/>
    </row>
    <row r="271" spans="2:78" ht="58" x14ac:dyDescent="0.35">
      <c r="B271" s="21" t="str">
        <f>'INF GERAIS'!B271&amp;IFERROR(IF(INDEX(APOIO!$A$5:$A$50,MATCH('INF GERAIS'!N271,APOIO!$B$5:$B$50,0))="NÃO",APOIO!$A$2&amp;"NÃO VÁLIDO",""),"")</f>
        <v>2014.0256</v>
      </c>
      <c r="C271" s="21" t="str">
        <f>'INF GERAIS'!C271</f>
        <v>SERTÃO DO SÃO FRANCISCO</v>
      </c>
      <c r="D271" s="21" t="str">
        <f>'INF GERAIS'!D271</f>
        <v>OROCÓ</v>
      </c>
      <c r="E271" s="21" t="str">
        <f>'INF GERAIS'!E271</f>
        <v>PAVIMENTAÇÃO EM PARALELEPÍPEDO GRANÍTICO EM DIVERSAS RUAS DO MUNICÍPIO</v>
      </c>
      <c r="F271" s="21" t="str">
        <f>'INF GERAIS'!G271</f>
        <v>NORMAL</v>
      </c>
      <c r="G271" s="89" t="s">
        <v>4703</v>
      </c>
      <c r="H271" s="10">
        <v>42415</v>
      </c>
      <c r="I271" s="89" t="s">
        <v>230</v>
      </c>
      <c r="J271" s="21" t="s">
        <v>4682</v>
      </c>
      <c r="K271" s="10" t="s">
        <v>6553</v>
      </c>
      <c r="L271" s="233">
        <v>42450</v>
      </c>
      <c r="M271" s="21" t="s">
        <v>226</v>
      </c>
      <c r="N271" s="10" t="s">
        <v>4684</v>
      </c>
      <c r="O271" s="233" t="s">
        <v>8562</v>
      </c>
      <c r="P271" s="233">
        <v>42549</v>
      </c>
      <c r="Q271" s="21" t="s">
        <v>6848</v>
      </c>
      <c r="R271" s="21" t="s">
        <v>4684</v>
      </c>
      <c r="S271" s="21" t="s">
        <v>14218</v>
      </c>
      <c r="T271" s="2085">
        <v>45642</v>
      </c>
      <c r="U271" s="21" t="s">
        <v>13956</v>
      </c>
      <c r="V271" s="2093" t="s">
        <v>4684</v>
      </c>
      <c r="W271" s="2101" t="s">
        <v>14242</v>
      </c>
      <c r="X271" s="2099">
        <v>45686</v>
      </c>
      <c r="Y271" s="21" t="s">
        <v>14283</v>
      </c>
      <c r="Z271" s="21" t="s">
        <v>4684</v>
      </c>
      <c r="AC271" s="339"/>
      <c r="AD271" s="339"/>
      <c r="AG271" s="339"/>
      <c r="AH271" s="339"/>
      <c r="AK271" s="339"/>
      <c r="AL271" s="339"/>
      <c r="AO271" s="339"/>
      <c r="AP271" s="339"/>
      <c r="AS271" s="339"/>
      <c r="AT271" s="339"/>
      <c r="AW271" s="339"/>
      <c r="AX271" s="339"/>
      <c r="BA271" s="339"/>
      <c r="BB271" s="339"/>
    </row>
    <row r="272" spans="2:78" ht="145" x14ac:dyDescent="0.35">
      <c r="B272" s="21" t="str">
        <f>'INF GERAIS'!B272&amp;IFERROR(IF(INDEX(APOIO!$A$5:$A$50,MATCH('INF GERAIS'!N272,APOIO!$B$5:$B$50,0))="NÃO",APOIO!$A$2&amp;"NÃO VÁLIDO",""),"")</f>
        <v>2014.0257</v>
      </c>
      <c r="C272" s="21" t="str">
        <f>'INF GERAIS'!C272</f>
        <v>SERTÃO DO ARARIPE</v>
      </c>
      <c r="D272" s="21" t="str">
        <f>'INF GERAIS'!D272</f>
        <v>OURICURI</v>
      </c>
      <c r="E272" s="21" t="str">
        <f>'INF GERAIS'!E272</f>
        <v xml:space="preserve">PAVIMENTAÇÃO EM PARALELEPÍPEDO GRANÍTICO EM DIVERSAS RUAS DO MUNICÍPIO DE OURICURI </v>
      </c>
      <c r="F272" s="21" t="str">
        <f>'INF GERAIS'!G272</f>
        <v>NORMAL</v>
      </c>
      <c r="G272" s="89" t="s">
        <v>4703</v>
      </c>
      <c r="H272" s="10">
        <v>42415</v>
      </c>
      <c r="I272" s="89" t="s">
        <v>230</v>
      </c>
      <c r="J272" s="21" t="s">
        <v>4682</v>
      </c>
      <c r="K272" s="1353" t="s">
        <v>11913</v>
      </c>
      <c r="L272" s="233">
        <v>43531</v>
      </c>
      <c r="M272" s="1353" t="s">
        <v>224</v>
      </c>
      <c r="N272" s="1353" t="s">
        <v>4682</v>
      </c>
      <c r="O272" s="233" t="s">
        <v>12511</v>
      </c>
      <c r="P272" s="233">
        <v>43713</v>
      </c>
      <c r="Q272" s="21" t="s">
        <v>4705</v>
      </c>
      <c r="R272" s="21" t="s">
        <v>4684</v>
      </c>
      <c r="S272" s="21" t="s">
        <v>12552</v>
      </c>
      <c r="T272" s="233">
        <v>43721</v>
      </c>
      <c r="U272" s="21" t="s">
        <v>230</v>
      </c>
      <c r="V272" s="21" t="s">
        <v>4684</v>
      </c>
      <c r="W272" s="21" t="s">
        <v>13045</v>
      </c>
      <c r="X272" s="233">
        <v>43906</v>
      </c>
      <c r="Y272" s="21" t="s">
        <v>226</v>
      </c>
      <c r="Z272" s="21" t="s">
        <v>4684</v>
      </c>
      <c r="AA272" s="1861" t="s">
        <v>13562</v>
      </c>
      <c r="AB272" s="233">
        <v>44623</v>
      </c>
      <c r="AC272" s="339" t="s">
        <v>6848</v>
      </c>
      <c r="AD272" s="339" t="s">
        <v>4684</v>
      </c>
      <c r="AE272" s="21" t="s">
        <v>14269</v>
      </c>
      <c r="AF272" s="2102">
        <v>45834</v>
      </c>
      <c r="AG272" s="339"/>
      <c r="AH272" s="339"/>
      <c r="AK272" s="339"/>
      <c r="AL272" s="339"/>
      <c r="AO272" s="339"/>
      <c r="AP272" s="339"/>
      <c r="AS272" s="339"/>
      <c r="AT272" s="339"/>
      <c r="AW272" s="339"/>
      <c r="AX272" s="339"/>
      <c r="BA272" s="339"/>
      <c r="BB272" s="339"/>
    </row>
    <row r="273" spans="2:54" ht="87" x14ac:dyDescent="0.35">
      <c r="B273" s="21" t="str">
        <f>'INF GERAIS'!B273&amp;IFERROR(IF(INDEX(APOIO!$A$5:$A$50,MATCH('INF GERAIS'!N273,APOIO!$B$5:$B$50,0))="NÃO",APOIO!$A$2&amp;"NÃO VÁLIDO",""),"")</f>
        <v>2014.0258</v>
      </c>
      <c r="C273" s="21" t="str">
        <f>'INF GERAIS'!C273</f>
        <v>SERTÃO DO ARARIPE</v>
      </c>
      <c r="D273" s="21" t="str">
        <f>'INF GERAIS'!D273</f>
        <v>OURICURI</v>
      </c>
      <c r="E273" s="21" t="str">
        <f>'INF GERAIS'!E273</f>
        <v>SERVIÇOS DE RESTAURAÇÃO DO PAVIMENTO, ALARGAMENTO DA PISTA E CONSTRUÇÃO DE PASSEIO DO ACESSO A OURICURI TRECHO- ENT. BR-316 (KM 85) CEMITÉRIO, SEDE DO MUNÍCIPIO.</v>
      </c>
      <c r="F273" s="21" t="str">
        <f>'INF GERAIS'!G273</f>
        <v>NORMAL</v>
      </c>
      <c r="G273" s="89" t="s">
        <v>4703</v>
      </c>
      <c r="H273" s="10">
        <v>42415</v>
      </c>
      <c r="I273" s="89" t="s">
        <v>230</v>
      </c>
      <c r="J273" s="21" t="s">
        <v>4682</v>
      </c>
      <c r="K273" s="10" t="s">
        <v>10306</v>
      </c>
      <c r="L273" s="233">
        <v>42863</v>
      </c>
      <c r="M273" s="21" t="s">
        <v>226</v>
      </c>
      <c r="N273" s="10" t="s">
        <v>4684</v>
      </c>
      <c r="O273" s="233" t="s">
        <v>13686</v>
      </c>
      <c r="P273" s="233">
        <v>44714</v>
      </c>
      <c r="Q273" s="21" t="s">
        <v>6848</v>
      </c>
      <c r="R273" s="21" t="s">
        <v>4684</v>
      </c>
      <c r="S273" s="2110" t="s">
        <v>14259</v>
      </c>
      <c r="T273" s="2102">
        <v>45771</v>
      </c>
      <c r="U273" s="2110" t="s">
        <v>14283</v>
      </c>
      <c r="V273" s="2110" t="s">
        <v>4684</v>
      </c>
      <c r="AC273" s="339"/>
      <c r="AD273" s="339"/>
      <c r="AG273" s="339"/>
      <c r="AH273" s="339"/>
      <c r="AK273" s="339"/>
      <c r="AL273" s="339"/>
      <c r="AO273" s="339"/>
      <c r="AP273" s="339"/>
      <c r="AS273" s="339"/>
      <c r="AT273" s="339"/>
      <c r="AW273" s="339"/>
      <c r="AX273" s="339"/>
      <c r="BA273" s="339"/>
      <c r="BB273" s="339"/>
    </row>
    <row r="274" spans="2:54" ht="58" x14ac:dyDescent="0.35">
      <c r="B274" s="21" t="str">
        <f>'INF GERAIS'!B274&amp;IFERROR(IF(INDEX(APOIO!$A$5:$A$50,MATCH('INF GERAIS'!N274,APOIO!$B$5:$B$50,0))="NÃO",APOIO!$A$2&amp;"NÃO VÁLIDO",""),"")</f>
        <v>2014.0259</v>
      </c>
      <c r="C274" s="21" t="str">
        <f>'INF GERAIS'!C274</f>
        <v>MATA SUL</v>
      </c>
      <c r="D274" s="21" t="str">
        <f>'INF GERAIS'!D274</f>
        <v>PALMARES</v>
      </c>
      <c r="E274" s="21" t="str">
        <f>'INF GERAIS'!E274</f>
        <v>PAVIMENTAÇÃO EM PARALEPÍPEDOS GRANÍTICOS EM DIVERSAS RUAS</v>
      </c>
      <c r="F274" s="21" t="str">
        <f>'INF GERAIS'!G274</f>
        <v>NORMAL</v>
      </c>
      <c r="G274" s="89" t="s">
        <v>4703</v>
      </c>
      <c r="H274" s="10">
        <v>42415</v>
      </c>
      <c r="I274" s="89" t="s">
        <v>230</v>
      </c>
      <c r="J274" s="21" t="s">
        <v>4682</v>
      </c>
      <c r="K274" s="2085" t="s">
        <v>14198</v>
      </c>
      <c r="L274" s="2085">
        <v>42527</v>
      </c>
      <c r="M274" s="339" t="s">
        <v>226</v>
      </c>
      <c r="N274" s="339" t="s">
        <v>4684</v>
      </c>
      <c r="O274" s="10" t="s">
        <v>8992</v>
      </c>
      <c r="P274" s="233">
        <v>42821</v>
      </c>
      <c r="Q274" s="21" t="s">
        <v>224</v>
      </c>
      <c r="R274" s="10" t="s">
        <v>4682</v>
      </c>
      <c r="S274" s="233" t="s">
        <v>9256</v>
      </c>
      <c r="T274" s="233">
        <v>42850</v>
      </c>
      <c r="U274" s="21" t="s">
        <v>4705</v>
      </c>
      <c r="V274" s="21" t="s">
        <v>4682</v>
      </c>
      <c r="W274" s="21" t="s">
        <v>10149</v>
      </c>
      <c r="X274" s="233">
        <v>43063</v>
      </c>
      <c r="Y274" s="21" t="s">
        <v>4705</v>
      </c>
      <c r="Z274" s="21" t="s">
        <v>4684</v>
      </c>
      <c r="AA274" s="21" t="s">
        <v>10333</v>
      </c>
      <c r="AB274" s="233">
        <v>43112</v>
      </c>
      <c r="AC274" s="21" t="s">
        <v>226</v>
      </c>
      <c r="AD274" s="21" t="s">
        <v>4684</v>
      </c>
      <c r="AE274" s="12"/>
      <c r="AF274" s="2102">
        <v>45806</v>
      </c>
      <c r="AG274" s="2113" t="s">
        <v>14283</v>
      </c>
      <c r="AH274" s="2113" t="s">
        <v>4684</v>
      </c>
      <c r="AW274" s="339"/>
      <c r="AX274" s="339"/>
      <c r="BA274" s="339"/>
      <c r="BB274" s="339"/>
    </row>
    <row r="275" spans="2:54" ht="58" x14ac:dyDescent="0.35">
      <c r="B275" s="21" t="str">
        <f>'INF GERAIS'!B275&amp;IFERROR(IF(INDEX(APOIO!$A$5:$A$50,MATCH('INF GERAIS'!N275,APOIO!$B$5:$B$50,0))="NÃO",APOIO!$A$2&amp;"NÃO VÁLIDO",""),"")</f>
        <v>2014.0260</v>
      </c>
      <c r="C275" s="21" t="str">
        <f>'INF GERAIS'!C275</f>
        <v>MATA SUL</v>
      </c>
      <c r="D275" s="21" t="str">
        <f>'INF GERAIS'!D275</f>
        <v>PALMARES</v>
      </c>
      <c r="E275" s="21" t="str">
        <f>'INF GERAIS'!E275</f>
        <v>CONSTRUÇÃO DE ESCADARIAS EM DIVERSAS RUAS</v>
      </c>
      <c r="F275" s="21" t="str">
        <f>'INF GERAIS'!G275</f>
        <v>NORMAL</v>
      </c>
      <c r="G275" s="89" t="s">
        <v>4703</v>
      </c>
      <c r="H275" s="10">
        <v>42415</v>
      </c>
      <c r="I275" s="89" t="s">
        <v>230</v>
      </c>
      <c r="J275" s="21" t="s">
        <v>4682</v>
      </c>
      <c r="K275" s="2085" t="s">
        <v>14199</v>
      </c>
      <c r="L275" s="2085">
        <v>42237</v>
      </c>
      <c r="M275" s="21" t="s">
        <v>226</v>
      </c>
      <c r="N275" s="21" t="s">
        <v>4684</v>
      </c>
      <c r="O275" s="10" t="s">
        <v>8992</v>
      </c>
      <c r="P275" s="233">
        <v>42821</v>
      </c>
      <c r="Q275" s="21" t="s">
        <v>224</v>
      </c>
      <c r="R275" s="10" t="s">
        <v>4682</v>
      </c>
      <c r="S275" s="233" t="s">
        <v>9260</v>
      </c>
      <c r="T275" s="233">
        <v>42850</v>
      </c>
      <c r="U275" s="21" t="s">
        <v>4705</v>
      </c>
      <c r="V275" s="21" t="s">
        <v>4682</v>
      </c>
      <c r="W275" s="21" t="s">
        <v>10336</v>
      </c>
      <c r="X275" s="233">
        <v>43112</v>
      </c>
      <c r="Y275" s="21" t="s">
        <v>226</v>
      </c>
      <c r="Z275" s="21" t="s">
        <v>4684</v>
      </c>
      <c r="AA275" s="12"/>
      <c r="AB275" s="2102">
        <v>45806</v>
      </c>
      <c r="AC275" s="339" t="s">
        <v>14283</v>
      </c>
      <c r="AD275" s="339" t="s">
        <v>4684</v>
      </c>
      <c r="AG275" s="339"/>
      <c r="AH275" s="339"/>
      <c r="AK275" s="339"/>
      <c r="AL275" s="339"/>
      <c r="AO275" s="339"/>
      <c r="AP275" s="339"/>
      <c r="AS275" s="339"/>
      <c r="AT275" s="339"/>
      <c r="AW275" s="339"/>
      <c r="AX275" s="339"/>
      <c r="BA275" s="339"/>
      <c r="BB275" s="339"/>
    </row>
    <row r="276" spans="2:54" ht="58" x14ac:dyDescent="0.35">
      <c r="B276" s="21" t="str">
        <f>'INF GERAIS'!B276&amp;IFERROR(IF(INDEX(APOIO!$A$5:$A$50,MATCH('INF GERAIS'!N276,APOIO!$B$5:$B$50,0))="NÃO",APOIO!$A$2&amp;"NÃO VÁLIDO",""),"")</f>
        <v>2014.0261</v>
      </c>
      <c r="C276" s="21" t="str">
        <f>'INF GERAIS'!C276</f>
        <v>MATA SUL</v>
      </c>
      <c r="D276" s="21" t="str">
        <f>'INF GERAIS'!D276</f>
        <v>PALMARES</v>
      </c>
      <c r="E276" s="21" t="str">
        <f>'INF GERAIS'!E276</f>
        <v>REVITALIZAÇÃO DA PRAÇA PAULO PARANHOS</v>
      </c>
      <c r="F276" s="21" t="str">
        <f>'INF GERAIS'!G276</f>
        <v>NORMAL</v>
      </c>
      <c r="G276" s="89" t="s">
        <v>4703</v>
      </c>
      <c r="H276" s="10">
        <v>42415</v>
      </c>
      <c r="I276" s="89" t="s">
        <v>230</v>
      </c>
      <c r="J276" s="21" t="s">
        <v>4682</v>
      </c>
      <c r="K276" s="10"/>
      <c r="N276" s="10"/>
      <c r="AC276" s="339"/>
      <c r="AD276" s="339"/>
      <c r="AG276" s="339"/>
      <c r="AH276" s="339"/>
      <c r="AK276" s="339"/>
      <c r="AL276" s="339"/>
      <c r="AO276" s="339"/>
      <c r="AP276" s="339"/>
      <c r="AS276" s="339"/>
      <c r="AT276" s="339"/>
      <c r="AW276" s="339"/>
      <c r="AX276" s="339"/>
      <c r="BA276" s="339"/>
      <c r="BB276" s="339"/>
    </row>
    <row r="277" spans="2:54" ht="101.5" x14ac:dyDescent="0.35">
      <c r="B277" s="21" t="str">
        <f>'INF GERAIS'!B277&amp;IFERROR(IF(INDEX(APOIO!$A$5:$A$50,MATCH('INF GERAIS'!N277,APOIO!$B$5:$B$50,0))="NÃO",APOIO!$A$2&amp;"NÃO VÁLIDO",""),"")</f>
        <v>2014.0262</v>
      </c>
      <c r="C277" s="21" t="str">
        <f>'INF GERAIS'!C277</f>
        <v>AGRESTE MERIDIONAL</v>
      </c>
      <c r="D277" s="21" t="str">
        <f>'INF GERAIS'!D277</f>
        <v>PALMEIRINA</v>
      </c>
      <c r="E277" s="21" t="str">
        <f>'INF GERAIS'!E277</f>
        <v>REVITALIZAÇÂO DA PRAÇA MANOEL LAFAYETE</v>
      </c>
      <c r="F277" s="21" t="str">
        <f>'INF GERAIS'!G277</f>
        <v>NORMAL</v>
      </c>
      <c r="G277" s="89" t="s">
        <v>4703</v>
      </c>
      <c r="H277" s="10">
        <v>42415</v>
      </c>
      <c r="I277" s="89" t="s">
        <v>230</v>
      </c>
      <c r="J277" s="21" t="s">
        <v>4682</v>
      </c>
      <c r="K277" s="10" t="s">
        <v>9117</v>
      </c>
      <c r="L277" s="233">
        <v>42830</v>
      </c>
      <c r="M277" s="21" t="s">
        <v>224</v>
      </c>
      <c r="N277" s="10" t="s">
        <v>4682</v>
      </c>
      <c r="O277" s="233" t="s">
        <v>9269</v>
      </c>
      <c r="P277" s="233">
        <v>42835</v>
      </c>
      <c r="Q277" s="21" t="s">
        <v>224</v>
      </c>
      <c r="R277" s="21" t="s">
        <v>4682</v>
      </c>
      <c r="S277" s="730" t="s">
        <v>9401</v>
      </c>
      <c r="T277" s="233">
        <v>42879</v>
      </c>
      <c r="U277" s="21" t="s">
        <v>4705</v>
      </c>
      <c r="V277" s="21" t="s">
        <v>4682</v>
      </c>
      <c r="W277" s="21" t="s">
        <v>9814</v>
      </c>
      <c r="X277" s="233">
        <v>42923</v>
      </c>
      <c r="Y277" s="21" t="s">
        <v>230</v>
      </c>
      <c r="Z277" s="21" t="s">
        <v>4682</v>
      </c>
      <c r="AA277" s="233" t="s">
        <v>11806</v>
      </c>
      <c r="AB277" s="233">
        <v>43461</v>
      </c>
      <c r="AC277" s="339" t="s">
        <v>224</v>
      </c>
      <c r="AD277" s="339" t="s">
        <v>4682</v>
      </c>
      <c r="AE277" s="233" t="s">
        <v>11824</v>
      </c>
      <c r="AF277" s="233">
        <v>43469</v>
      </c>
      <c r="AG277" s="339" t="s">
        <v>4705</v>
      </c>
      <c r="AH277" s="339" t="s">
        <v>4682</v>
      </c>
      <c r="AI277" s="21" t="s">
        <v>12548</v>
      </c>
      <c r="AJ277" s="233">
        <v>43539</v>
      </c>
      <c r="AK277" s="339" t="s">
        <v>230</v>
      </c>
      <c r="AL277" s="339" t="s">
        <v>4682</v>
      </c>
      <c r="AO277" s="339"/>
      <c r="AP277" s="339"/>
      <c r="AS277" s="339"/>
      <c r="AT277" s="339"/>
      <c r="AW277" s="339"/>
      <c r="AX277" s="339"/>
      <c r="BA277" s="339"/>
      <c r="BB277" s="339"/>
    </row>
    <row r="278" spans="2:54" ht="116" x14ac:dyDescent="0.35">
      <c r="B278" s="21" t="str">
        <f>'INF GERAIS'!B278&amp;IFERROR(IF(INDEX(APOIO!$A$5:$A$50,MATCH('INF GERAIS'!N278,APOIO!$B$5:$B$50,0))="NÃO",APOIO!$A$2&amp;"NÃO VÁLIDO",""),"")</f>
        <v>2014.0263
NÃO VÁLIDO</v>
      </c>
      <c r="C278" s="21" t="str">
        <f>'INF GERAIS'!C278</f>
        <v>AGRESTE CENTRAL</v>
      </c>
      <c r="D278" s="21" t="str">
        <f>'INF GERAIS'!D278</f>
        <v>PANELAS</v>
      </c>
      <c r="E278" s="21" t="str">
        <f>'INF GERAIS'!E278</f>
        <v>RESTAURAÇÃO, REFORMA E ADEQUAÇÃO DE EDIFICAÇÃO DE CARÁTER HISTÓRICO E CULTURAL (ANTIGO FORUM MUNICIPAL) E CONSTRUÇÃO DE UM BLOCO ANEXO PARA FINS DE TRANSFERÊNCIA DA SEDE DO GOVERNO MUNICIPAL.</v>
      </c>
      <c r="F278" s="21" t="str">
        <f>'INF GERAIS'!G278</f>
        <v>NORMAL</v>
      </c>
      <c r="G278" s="89" t="s">
        <v>4703</v>
      </c>
      <c r="H278" s="10">
        <v>42415</v>
      </c>
      <c r="I278" s="89" t="s">
        <v>227</v>
      </c>
      <c r="J278" s="21" t="s">
        <v>4702</v>
      </c>
      <c r="K278" s="10" t="s">
        <v>5806</v>
      </c>
      <c r="L278" s="10">
        <v>42419</v>
      </c>
      <c r="M278" s="154" t="s">
        <v>228</v>
      </c>
      <c r="N278" s="10" t="s">
        <v>4702</v>
      </c>
      <c r="AC278" s="339"/>
      <c r="AD278" s="339"/>
      <c r="AG278" s="339"/>
      <c r="AH278" s="339"/>
      <c r="AK278" s="339"/>
      <c r="AL278" s="339"/>
      <c r="AO278" s="339"/>
      <c r="AP278" s="339"/>
      <c r="AS278" s="339"/>
      <c r="AT278" s="339"/>
      <c r="AW278" s="339"/>
      <c r="AX278" s="339"/>
      <c r="BA278" s="339"/>
      <c r="BB278" s="339"/>
    </row>
    <row r="279" spans="2:54" ht="116" x14ac:dyDescent="0.35">
      <c r="B279" s="21" t="str">
        <f>'INF GERAIS'!B279&amp;IFERROR(IF(INDEX(APOIO!$A$5:$A$50,MATCH('INF GERAIS'!N279,APOIO!$B$5:$B$50,0))="NÃO",APOIO!$A$2&amp;"NÃO VÁLIDO",""),"")</f>
        <v>2014.0264</v>
      </c>
      <c r="C279" s="21" t="str">
        <f>'INF GERAIS'!C279</f>
        <v>AGRESTE CENTRAL</v>
      </c>
      <c r="D279" s="21" t="str">
        <f>'INF GERAIS'!D279</f>
        <v>PANELAS</v>
      </c>
      <c r="E279" s="21" t="str">
        <f>'INF GERAIS'!E279</f>
        <v>PAVIMENTAÇÃO DE VIAS URBANAS NA SEDE E DISTRITOS DO MUNICÍPIO</v>
      </c>
      <c r="F279" s="21" t="str">
        <f>'INF GERAIS'!G279</f>
        <v>NORMAL</v>
      </c>
      <c r="G279" s="89" t="s">
        <v>4703</v>
      </c>
      <c r="H279" s="10">
        <v>42415</v>
      </c>
      <c r="I279" s="89" t="s">
        <v>230</v>
      </c>
      <c r="J279" s="21" t="s">
        <v>4682</v>
      </c>
      <c r="K279" s="233" t="s">
        <v>7002</v>
      </c>
      <c r="L279" s="10">
        <v>42419</v>
      </c>
      <c r="M279" s="154" t="s">
        <v>230</v>
      </c>
      <c r="N279" s="10" t="s">
        <v>4682</v>
      </c>
      <c r="O279" s="233" t="s">
        <v>7003</v>
      </c>
      <c r="P279" s="233">
        <v>42485</v>
      </c>
      <c r="Q279" s="21" t="s">
        <v>230</v>
      </c>
      <c r="R279" s="21" t="s">
        <v>4682</v>
      </c>
      <c r="S279" s="337" t="s">
        <v>7195</v>
      </c>
      <c r="T279" s="233">
        <v>42507</v>
      </c>
      <c r="U279" s="21" t="s">
        <v>6848</v>
      </c>
      <c r="V279" s="21" t="s">
        <v>4684</v>
      </c>
      <c r="W279" s="598" t="s">
        <v>7584</v>
      </c>
      <c r="X279" s="233">
        <v>42534</v>
      </c>
      <c r="Y279" s="21" t="s">
        <v>6848</v>
      </c>
      <c r="Z279" s="21" t="s">
        <v>4684</v>
      </c>
      <c r="AC279" s="339"/>
      <c r="AD279" s="339"/>
      <c r="AG279" s="339"/>
      <c r="AH279" s="339"/>
      <c r="AK279" s="339"/>
      <c r="AL279" s="339"/>
      <c r="AO279" s="339"/>
      <c r="AP279" s="339"/>
      <c r="AS279" s="339"/>
      <c r="AT279" s="339"/>
      <c r="AW279" s="339"/>
      <c r="AX279" s="339"/>
      <c r="BA279" s="339"/>
      <c r="BB279" s="339"/>
    </row>
    <row r="280" spans="2:54" ht="130.5" x14ac:dyDescent="0.35">
      <c r="B280" s="21" t="str">
        <f>'INF GERAIS'!B280&amp;IFERROR(IF(INDEX(APOIO!$A$5:$A$50,MATCH('INF GERAIS'!N280,APOIO!$B$5:$B$50,0))="NÃO",APOIO!$A$2&amp;"NÃO VÁLIDO",""),"")</f>
        <v>2014.0265</v>
      </c>
      <c r="C280" s="21" t="str">
        <f>'INF GERAIS'!C280</f>
        <v>AGRESTE CENTRAL</v>
      </c>
      <c r="D280" s="21" t="str">
        <f>'INF GERAIS'!D280</f>
        <v>PANELAS</v>
      </c>
      <c r="E280" s="21" t="str">
        <f>'INF GERAIS'!E280</f>
        <v>PAVIMENTAÇÃO DE VIAS URBANAS NA SEDE MUNICIPAL</v>
      </c>
      <c r="F280" s="21" t="str">
        <f>'INF GERAIS'!G280</f>
        <v>NORMAL</v>
      </c>
      <c r="G280" s="89" t="s">
        <v>4703</v>
      </c>
      <c r="H280" s="10">
        <v>42415</v>
      </c>
      <c r="I280" s="89" t="s">
        <v>230</v>
      </c>
      <c r="J280" s="21" t="s">
        <v>4682</v>
      </c>
      <c r="K280" s="233" t="s">
        <v>7004</v>
      </c>
      <c r="L280" s="233">
        <v>42485</v>
      </c>
      <c r="M280" s="21" t="s">
        <v>230</v>
      </c>
      <c r="N280" s="10" t="s">
        <v>4682</v>
      </c>
      <c r="O280" s="337" t="s">
        <v>7196</v>
      </c>
      <c r="P280" s="233">
        <v>42507</v>
      </c>
      <c r="Q280" s="21" t="s">
        <v>230</v>
      </c>
      <c r="R280" s="21" t="s">
        <v>4684</v>
      </c>
      <c r="S280" s="378" t="s">
        <v>7585</v>
      </c>
      <c r="T280" s="233">
        <v>42534</v>
      </c>
      <c r="U280" s="21" t="s">
        <v>6848</v>
      </c>
      <c r="V280" s="21" t="s">
        <v>4684</v>
      </c>
      <c r="AC280" s="339"/>
      <c r="AD280" s="339"/>
      <c r="AG280" s="339"/>
      <c r="AH280" s="339"/>
      <c r="AK280" s="339"/>
      <c r="AL280" s="339"/>
      <c r="AO280" s="339"/>
      <c r="AP280" s="339"/>
      <c r="AS280" s="339"/>
      <c r="AT280" s="339"/>
      <c r="AW280" s="339"/>
      <c r="AX280" s="339"/>
      <c r="BA280" s="339"/>
      <c r="BB280" s="339"/>
    </row>
    <row r="281" spans="2:54" ht="101.5" x14ac:dyDescent="0.35">
      <c r="B281" s="21" t="str">
        <f>'INF GERAIS'!B281&amp;IFERROR(IF(INDEX(APOIO!$A$5:$A$50,MATCH('INF GERAIS'!N281,APOIO!$B$5:$B$50,0))="NÃO",APOIO!$A$2&amp;"NÃO VÁLIDO",""),"")</f>
        <v>2014.0266</v>
      </c>
      <c r="C281" s="21" t="str">
        <f>'INF GERAIS'!C281</f>
        <v>AGRESTE CENTRAL</v>
      </c>
      <c r="D281" s="21" t="str">
        <f>'INF GERAIS'!D281</f>
        <v>PANELAS</v>
      </c>
      <c r="E281" s="21" t="str">
        <f>'INF GERAIS'!E281</f>
        <v>REQUALIFICAÇÃO DA PRAÇA MANOEL BORBA (Eduardo Campos)</v>
      </c>
      <c r="F281" s="21" t="str">
        <f>'INF GERAIS'!G281</f>
        <v>NORMAL</v>
      </c>
      <c r="G281" s="89" t="s">
        <v>4703</v>
      </c>
      <c r="H281" s="10">
        <v>42415</v>
      </c>
      <c r="I281" s="89" t="s">
        <v>230</v>
      </c>
      <c r="J281" s="21" t="s">
        <v>4684</v>
      </c>
      <c r="K281" s="336" t="s">
        <v>7194</v>
      </c>
      <c r="L281" s="233">
        <v>42507</v>
      </c>
      <c r="M281" s="21" t="s">
        <v>6848</v>
      </c>
      <c r="N281" s="10" t="s">
        <v>4684</v>
      </c>
      <c r="AC281" s="339"/>
      <c r="AD281" s="339"/>
      <c r="AG281" s="339"/>
      <c r="AH281" s="339"/>
      <c r="AK281" s="339"/>
      <c r="AL281" s="339"/>
      <c r="AO281" s="339"/>
      <c r="AP281" s="339"/>
      <c r="AS281" s="339"/>
      <c r="AT281" s="339"/>
      <c r="AW281" s="339"/>
      <c r="AX281" s="339"/>
      <c r="BA281" s="339"/>
      <c r="BB281" s="339"/>
    </row>
    <row r="282" spans="2:54" ht="101.5" x14ac:dyDescent="0.35">
      <c r="B282" s="21" t="str">
        <f>'INF GERAIS'!B282&amp;IFERROR(IF(INDEX(APOIO!$A$5:$A$50,MATCH('INF GERAIS'!N282,APOIO!$B$5:$B$50,0))="NÃO",APOIO!$A$2&amp;"NÃO VÁLIDO",""),"")</f>
        <v>2014.0267</v>
      </c>
      <c r="C282" s="21" t="str">
        <f>'INF GERAIS'!C282</f>
        <v>AGRESTE CENTRAL</v>
      </c>
      <c r="D282" s="21" t="str">
        <f>'INF GERAIS'!D282</f>
        <v>PANELAS</v>
      </c>
      <c r="E282" s="21" t="str">
        <f>'INF GERAIS'!E282</f>
        <v>PAVIMENTAÇÃO DE VIAS URBANAS NO DISTRITO DE CRUZES</v>
      </c>
      <c r="F282" s="21" t="str">
        <f>'INF GERAIS'!G282</f>
        <v>NORMAL</v>
      </c>
      <c r="G282" s="89" t="s">
        <v>4703</v>
      </c>
      <c r="H282" s="10">
        <v>42415</v>
      </c>
      <c r="I282" s="89" t="s">
        <v>230</v>
      </c>
      <c r="J282" s="21" t="s">
        <v>4684</v>
      </c>
      <c r="K282" s="337" t="s">
        <v>7193</v>
      </c>
      <c r="L282" s="233">
        <v>42507</v>
      </c>
      <c r="M282" s="21" t="s">
        <v>6848</v>
      </c>
      <c r="N282" s="10" t="s">
        <v>4684</v>
      </c>
      <c r="O282" s="9" t="s">
        <v>13905</v>
      </c>
      <c r="P282" s="1990">
        <v>44921</v>
      </c>
      <c r="Q282" s="21" t="s">
        <v>6848</v>
      </c>
      <c r="R282" s="21" t="s">
        <v>4684</v>
      </c>
      <c r="AC282" s="339"/>
      <c r="AD282" s="339"/>
      <c r="AG282" s="339"/>
      <c r="AH282" s="339"/>
      <c r="AK282" s="339"/>
      <c r="AL282" s="339"/>
      <c r="AO282" s="339"/>
      <c r="AP282" s="339"/>
      <c r="AS282" s="339"/>
      <c r="AT282" s="339"/>
      <c r="AW282" s="339"/>
      <c r="AX282" s="339"/>
      <c r="BA282" s="339"/>
      <c r="BB282" s="339"/>
    </row>
    <row r="283" spans="2:54" ht="58" x14ac:dyDescent="0.35">
      <c r="B283" s="21" t="str">
        <f>'INF GERAIS'!B283&amp;IFERROR(IF(INDEX(APOIO!$A$5:$A$50,MATCH('INF GERAIS'!N283,APOIO!$B$5:$B$50,0))="NÃO",APOIO!$A$2&amp;"NÃO VÁLIDO",""),"")</f>
        <v>2014.0268</v>
      </c>
      <c r="C283" s="21" t="str">
        <f>'INF GERAIS'!C283</f>
        <v>AGRESTE MERIDIONAL</v>
      </c>
      <c r="D283" s="21" t="str">
        <f>'INF GERAIS'!D283</f>
        <v>PARANATAMA</v>
      </c>
      <c r="E283" s="21" t="str">
        <f>'INF GERAIS'!E283</f>
        <v>CONSTRUÇÃO DE UMA UNIDADE DE COMPOSTAGEM</v>
      </c>
      <c r="F283" s="21" t="str">
        <f>'INF GERAIS'!G283</f>
        <v>NORMAL</v>
      </c>
      <c r="G283" s="89" t="s">
        <v>4703</v>
      </c>
      <c r="H283" s="10">
        <v>42415</v>
      </c>
      <c r="I283" s="89" t="s">
        <v>230</v>
      </c>
      <c r="J283" s="21" t="s">
        <v>4682</v>
      </c>
      <c r="K283" s="10"/>
      <c r="N283" s="10"/>
      <c r="AC283" s="339"/>
      <c r="AD283" s="339"/>
      <c r="AG283" s="339"/>
      <c r="AH283" s="339"/>
      <c r="AK283" s="339"/>
      <c r="AL283" s="339"/>
      <c r="AO283" s="339"/>
      <c r="AP283" s="339"/>
      <c r="AS283" s="339"/>
      <c r="AT283" s="339"/>
      <c r="AW283" s="339"/>
      <c r="AX283" s="339"/>
      <c r="BA283" s="339"/>
      <c r="BB283" s="339"/>
    </row>
    <row r="284" spans="2:54" ht="101.5" x14ac:dyDescent="0.35">
      <c r="B284" s="21" t="str">
        <f>'INF GERAIS'!B284&amp;IFERROR(IF(INDEX(APOIO!$A$5:$A$50,MATCH('INF GERAIS'!N284,APOIO!$B$5:$B$50,0))="NÃO",APOIO!$A$2&amp;"NÃO VÁLIDO",""),"")</f>
        <v>2014.0269</v>
      </c>
      <c r="C284" s="21" t="str">
        <f>'INF GERAIS'!C284</f>
        <v>AGRESTE MERIDIONAL</v>
      </c>
      <c r="D284" s="21" t="str">
        <f>'INF GERAIS'!D284</f>
        <v>PARANATAMA</v>
      </c>
      <c r="E284" s="21" t="str">
        <f>'INF GERAIS'!E284</f>
        <v xml:space="preserve">CONSTRUÇÃO DE PAVIMENTAÇÃO EM PARALELEPÍPEDOS GRANÍTICOS NO POVOADO DO ALTO DA SERRA </v>
      </c>
      <c r="F284" s="21" t="str">
        <f>'INF GERAIS'!G284</f>
        <v>NORMAL</v>
      </c>
      <c r="G284" s="89" t="s">
        <v>4703</v>
      </c>
      <c r="H284" s="10">
        <v>42415</v>
      </c>
      <c r="I284" s="89" t="s">
        <v>230</v>
      </c>
      <c r="J284" s="21" t="s">
        <v>4682</v>
      </c>
      <c r="K284" s="233" t="s">
        <v>11189</v>
      </c>
      <c r="L284" s="233">
        <v>43258</v>
      </c>
      <c r="M284" s="21" t="s">
        <v>224</v>
      </c>
      <c r="N284" s="10" t="s">
        <v>4682</v>
      </c>
      <c r="O284" s="233" t="s">
        <v>11303</v>
      </c>
      <c r="P284" s="233">
        <v>43271</v>
      </c>
      <c r="Q284" s="21" t="s">
        <v>4705</v>
      </c>
      <c r="R284" s="21" t="s">
        <v>4682</v>
      </c>
      <c r="S284" s="1187" t="s">
        <v>11429</v>
      </c>
      <c r="T284" s="233">
        <v>43301</v>
      </c>
      <c r="U284" s="1187" t="s">
        <v>230</v>
      </c>
      <c r="V284" s="1187" t="s">
        <v>4682</v>
      </c>
      <c r="AC284" s="339"/>
      <c r="AD284" s="339"/>
      <c r="AG284" s="339"/>
      <c r="AH284" s="339"/>
      <c r="AK284" s="339"/>
      <c r="AL284" s="339"/>
      <c r="AO284" s="339"/>
      <c r="AP284" s="339"/>
      <c r="AS284" s="339"/>
      <c r="AT284" s="339"/>
      <c r="AW284" s="339"/>
      <c r="AX284" s="339"/>
      <c r="BA284" s="339"/>
      <c r="BB284" s="339"/>
    </row>
    <row r="285" spans="2:54" ht="101.5" x14ac:dyDescent="0.35">
      <c r="B285" s="21" t="str">
        <f>'INF GERAIS'!B285&amp;IFERROR(IF(INDEX(APOIO!$A$5:$A$50,MATCH('INF GERAIS'!N285,APOIO!$B$5:$B$50,0))="NÃO",APOIO!$A$2&amp;"NÃO VÁLIDO",""),"")</f>
        <v>2014.0270</v>
      </c>
      <c r="C285" s="21" t="str">
        <f>'INF GERAIS'!C285</f>
        <v>AGRESTE MERIDIONAL</v>
      </c>
      <c r="D285" s="21" t="str">
        <f>'INF GERAIS'!D285</f>
        <v>PARANATAMA</v>
      </c>
      <c r="E285" s="21" t="str">
        <f>'INF GERAIS'!E285</f>
        <v>CONSTRUÇÃO DE PAVIMENTAÇÃO EM PARALELEPÍPEDO GRANÍTICO NO DISTRITO DE BREJO VELHO</v>
      </c>
      <c r="F285" s="21" t="str">
        <f>'INF GERAIS'!G285</f>
        <v>NORMAL</v>
      </c>
      <c r="G285" s="89" t="s">
        <v>4703</v>
      </c>
      <c r="H285" s="10">
        <v>42415</v>
      </c>
      <c r="I285" s="89" t="s">
        <v>230</v>
      </c>
      <c r="J285" s="21" t="s">
        <v>4682</v>
      </c>
      <c r="K285" s="233" t="s">
        <v>11190</v>
      </c>
      <c r="L285" s="233">
        <v>43258</v>
      </c>
      <c r="M285" s="21" t="s">
        <v>224</v>
      </c>
      <c r="N285" s="10" t="s">
        <v>4682</v>
      </c>
      <c r="O285" s="233" t="s">
        <v>11304</v>
      </c>
      <c r="P285" s="233">
        <v>43271</v>
      </c>
      <c r="Q285" s="21" t="s">
        <v>4705</v>
      </c>
      <c r="R285" s="21" t="s">
        <v>4682</v>
      </c>
      <c r="S285" s="1187" t="s">
        <v>11429</v>
      </c>
      <c r="T285" s="233">
        <v>43301</v>
      </c>
      <c r="U285" s="1187" t="s">
        <v>230</v>
      </c>
      <c r="V285" s="1187" t="s">
        <v>4682</v>
      </c>
      <c r="W285" s="233" t="s">
        <v>12544</v>
      </c>
      <c r="X285" s="233">
        <v>43724</v>
      </c>
      <c r="Y285" s="21" t="s">
        <v>4705</v>
      </c>
      <c r="Z285" s="21" t="s">
        <v>4682</v>
      </c>
      <c r="AA285" s="1747" t="s">
        <v>13212</v>
      </c>
      <c r="AB285" s="233">
        <v>43749</v>
      </c>
      <c r="AC285" s="339" t="s">
        <v>230</v>
      </c>
      <c r="AD285" s="339" t="s">
        <v>4682</v>
      </c>
      <c r="AG285" s="339"/>
      <c r="AH285" s="339"/>
      <c r="AK285" s="339"/>
      <c r="AL285" s="339"/>
      <c r="AO285" s="339"/>
      <c r="AP285" s="339"/>
      <c r="AS285" s="339"/>
      <c r="AT285" s="339"/>
      <c r="AW285" s="339"/>
      <c r="AX285" s="339"/>
      <c r="BA285" s="339"/>
      <c r="BB285" s="339"/>
    </row>
    <row r="286" spans="2:54" ht="101.5" x14ac:dyDescent="0.35">
      <c r="B286" s="21" t="str">
        <f>'INF GERAIS'!B286&amp;IFERROR(IF(INDEX(APOIO!$A$5:$A$50,MATCH('INF GERAIS'!N286,APOIO!$B$5:$B$50,0))="NÃO",APOIO!$A$2&amp;"NÃO VÁLIDO",""),"")</f>
        <v>2014.0271</v>
      </c>
      <c r="C286" s="21" t="str">
        <f>'INF GERAIS'!C286</f>
        <v>AGRESTE MERIDIONAL</v>
      </c>
      <c r="D286" s="21" t="str">
        <f>'INF GERAIS'!D286</f>
        <v>PARANATAMA</v>
      </c>
      <c r="E286" s="21" t="str">
        <f>'INF GERAIS'!E286</f>
        <v>CONSTRUÇÃO DE PAVIMENTAÇÃO EM PARALELEPÍPEDOS GRANÍTICOS NA RUA VICENTE FERREIRA DA SILVA</v>
      </c>
      <c r="F286" s="21" t="str">
        <f>'INF GERAIS'!G286</f>
        <v>NORMAL</v>
      </c>
      <c r="G286" s="89" t="s">
        <v>4703</v>
      </c>
      <c r="H286" s="10">
        <v>42415</v>
      </c>
      <c r="I286" s="89" t="s">
        <v>230</v>
      </c>
      <c r="J286" s="21" t="s">
        <v>4682</v>
      </c>
      <c r="K286" s="233" t="s">
        <v>11191</v>
      </c>
      <c r="L286" s="233">
        <v>43258</v>
      </c>
      <c r="M286" s="21" t="s">
        <v>224</v>
      </c>
      <c r="N286" s="10" t="s">
        <v>4682</v>
      </c>
      <c r="O286" s="233" t="s">
        <v>11308</v>
      </c>
      <c r="P286" s="233">
        <v>43271</v>
      </c>
      <c r="Q286" s="21" t="s">
        <v>4705</v>
      </c>
      <c r="R286" s="21" t="s">
        <v>4682</v>
      </c>
      <c r="S286" s="1187" t="s">
        <v>11429</v>
      </c>
      <c r="T286" s="233">
        <v>43301</v>
      </c>
      <c r="U286" s="1187" t="s">
        <v>230</v>
      </c>
      <c r="V286" s="1187" t="s">
        <v>4682</v>
      </c>
      <c r="W286" s="1781" t="s">
        <v>13319</v>
      </c>
      <c r="X286" s="233">
        <v>44153</v>
      </c>
      <c r="Y286" s="21" t="s">
        <v>226</v>
      </c>
      <c r="Z286" s="21" t="s">
        <v>4684</v>
      </c>
      <c r="AC286" s="339"/>
      <c r="AD286" s="339"/>
      <c r="AG286" s="339"/>
      <c r="AH286" s="339"/>
      <c r="AK286" s="339"/>
      <c r="AL286" s="339"/>
      <c r="AO286" s="339"/>
      <c r="AP286" s="339"/>
      <c r="AS286" s="339"/>
      <c r="AT286" s="339"/>
      <c r="AW286" s="339"/>
      <c r="AX286" s="339"/>
      <c r="BA286" s="339"/>
      <c r="BB286" s="339"/>
    </row>
    <row r="287" spans="2:54" ht="130.5" x14ac:dyDescent="0.35">
      <c r="B287" s="21" t="str">
        <f>'INF GERAIS'!B287&amp;IFERROR(IF(INDEX(APOIO!$A$5:$A$50,MATCH('INF GERAIS'!N287,APOIO!$B$5:$B$50,0))="NÃO",APOIO!$A$2&amp;"NÃO VÁLIDO",""),"")</f>
        <v>2014.0272</v>
      </c>
      <c r="C287" s="21" t="str">
        <f>'INF GERAIS'!C287</f>
        <v>SERTÃO CENTRAL</v>
      </c>
      <c r="D287" s="21" t="str">
        <f>'INF GERAIS'!D287</f>
        <v>PARNAMIRIM</v>
      </c>
      <c r="E287" s="21" t="str">
        <f>'INF GERAIS'!E287</f>
        <v>PAVIMENTAÇÃO EM PARALELEPIPEDOS GRANITICOS NAS RUAS 01 E 02 NO BAIRRO SIMPATIA I</v>
      </c>
      <c r="F287" s="21" t="str">
        <f>'INF GERAIS'!G287</f>
        <v>NORMAL</v>
      </c>
      <c r="G287" s="89" t="s">
        <v>4703</v>
      </c>
      <c r="H287" s="10">
        <v>42270</v>
      </c>
      <c r="I287" s="89" t="s">
        <v>230</v>
      </c>
      <c r="J287" s="21" t="s">
        <v>4684</v>
      </c>
      <c r="K287" s="120" t="s">
        <v>8896</v>
      </c>
      <c r="L287" s="233">
        <v>42774</v>
      </c>
      <c r="M287" s="659" t="s">
        <v>222</v>
      </c>
      <c r="N287" s="120" t="s">
        <v>4684</v>
      </c>
      <c r="O287" s="233" t="s">
        <v>8906</v>
      </c>
      <c r="P287" s="233">
        <v>42776</v>
      </c>
      <c r="Q287" s="21" t="s">
        <v>6848</v>
      </c>
      <c r="R287" s="21" t="s">
        <v>4684</v>
      </c>
      <c r="S287" s="233" t="s">
        <v>10312</v>
      </c>
      <c r="T287" s="233">
        <v>43103</v>
      </c>
      <c r="U287" s="956" t="s">
        <v>6848</v>
      </c>
      <c r="V287" s="233" t="s">
        <v>4684</v>
      </c>
      <c r="W287" s="2112" t="s">
        <v>14261</v>
      </c>
      <c r="X287" s="2102">
        <v>45799</v>
      </c>
      <c r="Y287" s="2112" t="s">
        <v>14283</v>
      </c>
      <c r="Z287" s="2112" t="s">
        <v>4684</v>
      </c>
      <c r="AC287" s="339"/>
      <c r="AD287" s="339"/>
      <c r="AG287" s="339"/>
      <c r="AH287" s="339"/>
      <c r="AK287" s="339"/>
      <c r="AL287" s="339"/>
      <c r="AO287" s="339"/>
      <c r="AP287" s="339"/>
      <c r="AS287" s="339"/>
      <c r="AT287" s="339"/>
      <c r="AW287" s="339"/>
      <c r="AX287" s="339"/>
      <c r="BA287" s="339"/>
      <c r="BB287" s="339"/>
    </row>
    <row r="288" spans="2:54" ht="116" x14ac:dyDescent="0.35">
      <c r="B288" s="21" t="str">
        <f>'INF GERAIS'!B288&amp;IFERROR(IF(INDEX(APOIO!$A$5:$A$50,MATCH('INF GERAIS'!N288,APOIO!$B$5:$B$50,0))="NÃO",APOIO!$A$2&amp;"NÃO VÁLIDO",""),"")</f>
        <v>2014.0273</v>
      </c>
      <c r="C288" s="21" t="str">
        <f>'INF GERAIS'!C288</f>
        <v>SERTÃO CENTRAL</v>
      </c>
      <c r="D288" s="21" t="str">
        <f>'INF GERAIS'!D288</f>
        <v>PARNAMIRIM</v>
      </c>
      <c r="E288" s="21" t="str">
        <f>'INF GERAIS'!E288</f>
        <v>CONSTRUÇÃO DE UMA QUADRA POLIESPORTIVA DESCOBERTA - REGIÃO DA FLORESTA</v>
      </c>
      <c r="F288" s="21" t="str">
        <f>'INF GERAIS'!G288</f>
        <v>NORMAL</v>
      </c>
      <c r="G288" s="89" t="s">
        <v>4703</v>
      </c>
      <c r="H288" s="10">
        <v>42415</v>
      </c>
      <c r="I288" s="89" t="s">
        <v>230</v>
      </c>
      <c r="J288" s="21" t="s">
        <v>4682</v>
      </c>
      <c r="K288" s="233" t="s">
        <v>13599</v>
      </c>
      <c r="L288" s="233">
        <v>44650</v>
      </c>
      <c r="M288" s="1874" t="s">
        <v>224</v>
      </c>
      <c r="N288" s="233" t="s">
        <v>4682</v>
      </c>
      <c r="O288" s="233" t="s">
        <v>13663</v>
      </c>
      <c r="P288" s="233">
        <v>44679</v>
      </c>
      <c r="Q288" s="1907" t="s">
        <v>224</v>
      </c>
      <c r="R288" s="1907" t="s">
        <v>4682</v>
      </c>
      <c r="S288" s="1945" t="s">
        <v>13733</v>
      </c>
      <c r="T288" s="233">
        <v>44858</v>
      </c>
      <c r="U288" s="1945" t="s">
        <v>4705</v>
      </c>
      <c r="V288" s="1945" t="s">
        <v>4682</v>
      </c>
      <c r="W288" s="21" t="s">
        <v>13772</v>
      </c>
      <c r="X288" s="233">
        <v>44921</v>
      </c>
      <c r="Y288" s="21" t="s">
        <v>6848</v>
      </c>
      <c r="Z288" s="21" t="s">
        <v>4684</v>
      </c>
      <c r="AA288" s="21" t="s">
        <v>13773</v>
      </c>
      <c r="AB288" s="233">
        <v>44956</v>
      </c>
      <c r="AC288" s="339" t="s">
        <v>225</v>
      </c>
      <c r="AD288" s="339" t="s">
        <v>4684</v>
      </c>
      <c r="AE288" s="21" t="s">
        <v>14052</v>
      </c>
      <c r="AF288" s="2039">
        <v>45272</v>
      </c>
      <c r="AG288" s="339" t="s">
        <v>13989</v>
      </c>
      <c r="AH288" s="339" t="s">
        <v>4684</v>
      </c>
      <c r="AK288" s="339"/>
      <c r="AL288" s="339"/>
      <c r="AO288" s="339"/>
      <c r="AP288" s="339"/>
      <c r="AS288" s="339"/>
      <c r="AT288" s="339"/>
      <c r="AW288" s="339"/>
      <c r="AX288" s="339"/>
      <c r="BA288" s="339"/>
      <c r="BB288" s="339"/>
    </row>
    <row r="289" spans="2:66" ht="116" x14ac:dyDescent="0.35">
      <c r="B289" s="21" t="str">
        <f>'INF GERAIS'!B289&amp;IFERROR(IF(INDEX(APOIO!$A$5:$A$50,MATCH('INF GERAIS'!N289,APOIO!$B$5:$B$50,0))="NÃO",APOIO!$A$2&amp;"NÃO VÁLIDO",""),"")</f>
        <v>2014.0274</v>
      </c>
      <c r="C289" s="21" t="str">
        <f>'INF GERAIS'!C289</f>
        <v>SERTÃO CENTRAL</v>
      </c>
      <c r="D289" s="21" t="str">
        <f>'INF GERAIS'!D289</f>
        <v>PARNAMIRIM</v>
      </c>
      <c r="E289" s="21" t="str">
        <f>'INF GERAIS'!E289</f>
        <v>CONSTRUÇÃO DE UMA QUADRA POLIESPORTIVA DESCOBERTA - REGIÃO DA VOLTA</v>
      </c>
      <c r="F289" s="21" t="str">
        <f>'INF GERAIS'!G289</f>
        <v>NORMAL</v>
      </c>
      <c r="G289" s="89" t="s">
        <v>4703</v>
      </c>
      <c r="H289" s="10">
        <v>42415</v>
      </c>
      <c r="I289" s="89" t="s">
        <v>230</v>
      </c>
      <c r="J289" s="21" t="s">
        <v>4682</v>
      </c>
      <c r="K289" s="233" t="s">
        <v>13599</v>
      </c>
      <c r="L289" s="233">
        <v>44650</v>
      </c>
      <c r="M289" s="21" t="s">
        <v>224</v>
      </c>
      <c r="N289" s="10" t="s">
        <v>4682</v>
      </c>
      <c r="O289" s="233" t="s">
        <v>13662</v>
      </c>
      <c r="P289" s="233">
        <v>44679</v>
      </c>
      <c r="Q289" s="21" t="s">
        <v>224</v>
      </c>
      <c r="R289" s="21" t="s">
        <v>4682</v>
      </c>
      <c r="S289" s="21" t="s">
        <v>13732</v>
      </c>
      <c r="T289" s="233">
        <v>44858</v>
      </c>
      <c r="U289" s="21" t="s">
        <v>4705</v>
      </c>
      <c r="V289" s="21" t="s">
        <v>4682</v>
      </c>
      <c r="W289" s="1952" t="s">
        <v>13753</v>
      </c>
      <c r="X289" s="233">
        <v>44918</v>
      </c>
      <c r="Y289" s="1952" t="s">
        <v>6848</v>
      </c>
      <c r="Z289" s="1952" t="s">
        <v>4684</v>
      </c>
      <c r="AA289" s="1956" t="s">
        <v>13773</v>
      </c>
      <c r="AB289" s="233">
        <v>44956</v>
      </c>
      <c r="AC289" s="1956" t="s">
        <v>225</v>
      </c>
      <c r="AD289" s="1956" t="s">
        <v>4684</v>
      </c>
      <c r="AE289" s="21" t="s">
        <v>14052</v>
      </c>
      <c r="AF289" s="2070">
        <v>45272</v>
      </c>
      <c r="AG289" s="339" t="s">
        <v>13989</v>
      </c>
      <c r="AH289" s="339" t="s">
        <v>4684</v>
      </c>
      <c r="AK289" s="339"/>
      <c r="AL289" s="339"/>
      <c r="AO289" s="339"/>
      <c r="AP289" s="339"/>
      <c r="AS289" s="339"/>
      <c r="AT289" s="339"/>
      <c r="AW289" s="339"/>
      <c r="AX289" s="339"/>
      <c r="BA289" s="339"/>
      <c r="BB289" s="339"/>
    </row>
    <row r="290" spans="2:66" ht="58" x14ac:dyDescent="0.35">
      <c r="B290" s="21" t="str">
        <f>'INF GERAIS'!B290&amp;IFERROR(IF(INDEX(APOIO!$A$5:$A$50,MATCH('INF GERAIS'!N290,APOIO!$B$5:$B$50,0))="NÃO",APOIO!$A$2&amp;"NÃO VÁLIDO",""),"")</f>
        <v>2014.0275</v>
      </c>
      <c r="C290" s="21" t="str">
        <f>'INF GERAIS'!C290</f>
        <v>SERTÃO CENTRAL</v>
      </c>
      <c r="D290" s="21" t="str">
        <f>'INF GERAIS'!D290</f>
        <v>PARNAMIRIM</v>
      </c>
      <c r="E290" s="21" t="str">
        <f>'INF GERAIS'!E290</f>
        <v>REVITALIZAÇÃO DAS PRAÇAS DA BOMBA E CEMITÉRIO</v>
      </c>
      <c r="F290" s="21" t="str">
        <f>'INF GERAIS'!G290</f>
        <v>NORMAL</v>
      </c>
      <c r="G290" s="89" t="s">
        <v>4703</v>
      </c>
      <c r="H290" s="10">
        <v>42270</v>
      </c>
      <c r="I290" s="89" t="s">
        <v>230</v>
      </c>
      <c r="J290" s="21" t="s">
        <v>4682</v>
      </c>
      <c r="K290" s="120" t="s">
        <v>8896</v>
      </c>
      <c r="L290" s="233">
        <v>42774</v>
      </c>
      <c r="M290" s="659" t="s">
        <v>222</v>
      </c>
      <c r="N290" s="120" t="s">
        <v>4684</v>
      </c>
      <c r="O290" s="233" t="s">
        <v>8905</v>
      </c>
      <c r="P290" s="233">
        <v>42776</v>
      </c>
      <c r="Q290" s="659" t="s">
        <v>6848</v>
      </c>
      <c r="R290" s="659" t="s">
        <v>4684</v>
      </c>
      <c r="S290" s="2112" t="s">
        <v>14261</v>
      </c>
      <c r="T290" s="2102">
        <v>45799</v>
      </c>
      <c r="U290" s="2112" t="s">
        <v>14283</v>
      </c>
      <c r="V290" s="2112" t="s">
        <v>4684</v>
      </c>
      <c r="AC290" s="339"/>
      <c r="AD290" s="339"/>
      <c r="AG290" s="339"/>
      <c r="AH290" s="339"/>
      <c r="AK290" s="339"/>
      <c r="AL290" s="339"/>
      <c r="AO290" s="339"/>
      <c r="AP290" s="339"/>
      <c r="AS290" s="339"/>
      <c r="AT290" s="339"/>
      <c r="AW290" s="339"/>
      <c r="AX290" s="339"/>
      <c r="BA290" s="339"/>
      <c r="BB290" s="339"/>
    </row>
    <row r="291" spans="2:66" s="1150" customFormat="1" ht="130.5" x14ac:dyDescent="0.35">
      <c r="B291" s="1150" t="str">
        <f>'INF GERAIS'!B291&amp;IFERROR(IF(INDEX(APOIO!$A$5:$A$50,MATCH('INF GERAIS'!N291,APOIO!$B$5:$B$50,0))="NÃO",APOIO!$A$2&amp;"NÃO VÁLIDO",""),"")</f>
        <v>2014.0438</v>
      </c>
      <c r="C291" s="1150" t="str">
        <f>'INF GERAIS'!C291</f>
        <v>AGRESTE SETENTRIONAL</v>
      </c>
      <c r="D291" s="1150" t="str">
        <f>'INF GERAIS'!D291</f>
        <v>PASSIRA</v>
      </c>
      <c r="E291" s="1150" t="str">
        <f>'INF GERAIS'!E291</f>
        <v>PAVIMENTAÇÃO EM PARALELEPÍPEDOS DA RUA ADEMAR DA COSTA LEÃO</v>
      </c>
      <c r="F291" s="1150" t="str">
        <f>'INF GERAIS'!G291</f>
        <v>NORMAL</v>
      </c>
      <c r="G291" s="1150" t="s">
        <v>4703</v>
      </c>
      <c r="H291" s="233">
        <v>42415</v>
      </c>
      <c r="I291" s="1150" t="s">
        <v>230</v>
      </c>
      <c r="J291" s="1150" t="s">
        <v>4682</v>
      </c>
      <c r="K291" s="120" t="s">
        <v>11237</v>
      </c>
      <c r="L291" s="233">
        <v>43265</v>
      </c>
      <c r="M291" s="1150" t="s">
        <v>222</v>
      </c>
      <c r="N291" s="120" t="s">
        <v>4682</v>
      </c>
      <c r="O291" s="233" t="s">
        <v>11260</v>
      </c>
      <c r="P291" s="233">
        <v>43278</v>
      </c>
      <c r="Q291" s="1150" t="s">
        <v>223</v>
      </c>
      <c r="R291" s="1150" t="s">
        <v>4682</v>
      </c>
      <c r="S291" s="1155" t="s">
        <v>11262</v>
      </c>
      <c r="T291" s="233">
        <v>43280</v>
      </c>
      <c r="U291" s="1150" t="s">
        <v>4704</v>
      </c>
      <c r="V291" s="1150" t="s">
        <v>4701</v>
      </c>
      <c r="W291" s="1150" t="s">
        <v>12161</v>
      </c>
      <c r="X291" s="233">
        <v>43301</v>
      </c>
      <c r="Y291" s="1150" t="s">
        <v>230</v>
      </c>
      <c r="Z291" s="1150" t="s">
        <v>4682</v>
      </c>
      <c r="AA291" s="1430" t="s">
        <v>12167</v>
      </c>
      <c r="AB291" s="233">
        <v>43606</v>
      </c>
      <c r="AC291" s="1150" t="s">
        <v>224</v>
      </c>
      <c r="AD291" s="1150" t="s">
        <v>4682</v>
      </c>
      <c r="AE291" s="1150" t="s">
        <v>12259</v>
      </c>
      <c r="AF291" s="233">
        <v>43636</v>
      </c>
      <c r="AG291" s="1150" t="s">
        <v>230</v>
      </c>
      <c r="AH291" s="1150" t="s">
        <v>4684</v>
      </c>
      <c r="AI291" s="1150" t="s">
        <v>12392</v>
      </c>
      <c r="AJ291" s="122">
        <v>43668</v>
      </c>
      <c r="AK291" s="1150" t="s">
        <v>6848</v>
      </c>
      <c r="AL291" s="1150" t="s">
        <v>4684</v>
      </c>
      <c r="AM291" s="2112" t="s">
        <v>14261</v>
      </c>
      <c r="AN291" s="2102">
        <v>45799</v>
      </c>
      <c r="AO291" s="2112" t="s">
        <v>14283</v>
      </c>
      <c r="AP291" s="2112" t="s">
        <v>4684</v>
      </c>
    </row>
    <row r="292" spans="2:66" ht="116" x14ac:dyDescent="0.35">
      <c r="B292" s="21" t="str">
        <f>'INF GERAIS'!B292&amp;IFERROR(IF(INDEX(APOIO!$A$5:$A$50,MATCH('INF GERAIS'!N292,APOIO!$B$5:$B$50,0))="NÃO",APOIO!$A$2&amp;"NÃO VÁLIDO",""),"")</f>
        <v>2014.0276</v>
      </c>
      <c r="C292" s="21" t="str">
        <f>'INF GERAIS'!C292</f>
        <v>AGRESTE SETENTRIONAL</v>
      </c>
      <c r="D292" s="21" t="str">
        <f>'INF GERAIS'!D292</f>
        <v>PASSIRA</v>
      </c>
      <c r="E292" s="21" t="str">
        <f>'INF GERAIS'!E292</f>
        <v>PAVIMENTAÇÃO DE DIVERSAS RUAS</v>
      </c>
      <c r="F292" s="21" t="str">
        <f>'INF GERAIS'!G292</f>
        <v>NORMAL</v>
      </c>
      <c r="G292" s="89" t="s">
        <v>4703</v>
      </c>
      <c r="H292" s="10">
        <v>42415</v>
      </c>
      <c r="I292" s="89" t="s">
        <v>230</v>
      </c>
      <c r="J292" s="21" t="s">
        <v>4682</v>
      </c>
      <c r="K292" s="524" t="s">
        <v>8207</v>
      </c>
      <c r="L292" s="233">
        <v>42608</v>
      </c>
      <c r="M292" s="524" t="s">
        <v>4705</v>
      </c>
      <c r="N292" s="233" t="s">
        <v>4684</v>
      </c>
      <c r="O292" s="533" t="s">
        <v>8266</v>
      </c>
      <c r="P292" s="233">
        <v>42625</v>
      </c>
      <c r="Q292" s="533" t="s">
        <v>230</v>
      </c>
      <c r="R292" s="533" t="s">
        <v>4684</v>
      </c>
      <c r="S292" s="233" t="s">
        <v>10252</v>
      </c>
      <c r="T292" s="233">
        <v>43063</v>
      </c>
      <c r="U292" s="21" t="s">
        <v>6848</v>
      </c>
      <c r="V292" s="233" t="s">
        <v>4684</v>
      </c>
      <c r="W292" s="2112" t="s">
        <v>14261</v>
      </c>
      <c r="X292" s="2102">
        <v>45799</v>
      </c>
      <c r="Y292" s="2112" t="s">
        <v>14283</v>
      </c>
      <c r="Z292" s="2112" t="s">
        <v>4684</v>
      </c>
      <c r="AC292" s="339"/>
      <c r="AD292" s="339"/>
      <c r="AG292" s="339"/>
      <c r="AH292" s="339"/>
      <c r="AK292" s="339"/>
      <c r="AL292" s="339"/>
      <c r="AO292" s="339"/>
      <c r="AP292" s="339"/>
      <c r="AS292" s="339"/>
      <c r="AT292" s="339"/>
      <c r="AW292" s="339"/>
      <c r="AX292" s="339"/>
      <c r="BA292" s="339"/>
      <c r="BB292" s="339"/>
    </row>
    <row r="293" spans="2:66" ht="159.5" x14ac:dyDescent="0.35">
      <c r="B293" s="21" t="str">
        <f>'INF GERAIS'!B293&amp;IFERROR(IF(INDEX(APOIO!$A$5:$A$50,MATCH('INF GERAIS'!N293,APOIO!$B$5:$B$50,0))="NÃO",APOIO!$A$2&amp;"NÃO VÁLIDO",""),"")</f>
        <v>2014.0277</v>
      </c>
      <c r="C293" s="21" t="str">
        <f>'INF GERAIS'!C293</f>
        <v>AGRESTE SETENTRIONAL</v>
      </c>
      <c r="D293" s="21" t="str">
        <f>'INF GERAIS'!D293</f>
        <v>PASSIRA</v>
      </c>
      <c r="E293" s="21" t="str">
        <f>'INF GERAIS'!E293</f>
        <v>PAVIMENTAÇÃO, DRENAGEM, CONTENÇÃO E SINALIZAÇÃO NAS RUAS MANOEL DE BARROS E SILVA E RUA ALTO JOSÉ CABOCLO</v>
      </c>
      <c r="F293" s="21" t="str">
        <f>'INF GERAIS'!G293</f>
        <v>NORMAL</v>
      </c>
      <c r="G293" s="89" t="s">
        <v>4703</v>
      </c>
      <c r="H293" s="10">
        <v>42415</v>
      </c>
      <c r="I293" s="89" t="s">
        <v>230</v>
      </c>
      <c r="J293" s="21" t="s">
        <v>4682</v>
      </c>
      <c r="K293" s="10" t="s">
        <v>9136</v>
      </c>
      <c r="L293" s="233">
        <v>42842</v>
      </c>
      <c r="M293" s="21" t="s">
        <v>222</v>
      </c>
      <c r="N293" s="10" t="s">
        <v>4682</v>
      </c>
      <c r="O293" s="695" t="s">
        <v>9304</v>
      </c>
      <c r="P293" s="233">
        <v>42849</v>
      </c>
      <c r="Q293" s="21" t="s">
        <v>223</v>
      </c>
      <c r="R293" s="21" t="s">
        <v>4682</v>
      </c>
      <c r="S293" s="21" t="s">
        <v>9305</v>
      </c>
      <c r="T293" s="233">
        <v>42871</v>
      </c>
      <c r="U293" s="21" t="s">
        <v>4705</v>
      </c>
      <c r="V293" s="21" t="s">
        <v>4682</v>
      </c>
      <c r="W293" s="21" t="s">
        <v>9372</v>
      </c>
      <c r="X293" s="233">
        <v>42874</v>
      </c>
      <c r="Y293" s="21" t="s">
        <v>230</v>
      </c>
      <c r="Z293" s="21" t="s">
        <v>4682</v>
      </c>
      <c r="AA293" s="120" t="s">
        <v>9948</v>
      </c>
      <c r="AB293" s="233">
        <v>42976</v>
      </c>
      <c r="AC293" s="339" t="s">
        <v>224</v>
      </c>
      <c r="AD293" s="339" t="s">
        <v>4682</v>
      </c>
      <c r="AE293" s="984" t="s">
        <v>10416</v>
      </c>
      <c r="AF293" s="233">
        <v>43011</v>
      </c>
      <c r="AG293" s="890" t="s">
        <v>4705</v>
      </c>
      <c r="AH293" s="890" t="s">
        <v>4682</v>
      </c>
      <c r="AI293" s="120" t="s">
        <v>10623</v>
      </c>
      <c r="AJ293" s="233">
        <v>43195</v>
      </c>
      <c r="AK293" s="1037" t="s">
        <v>224</v>
      </c>
      <c r="AL293" s="1037" t="s">
        <v>4682</v>
      </c>
      <c r="AM293" s="21" t="s">
        <v>10998</v>
      </c>
      <c r="AN293" s="233">
        <v>43206</v>
      </c>
      <c r="AO293" s="339" t="s">
        <v>4705</v>
      </c>
      <c r="AP293" s="339" t="s">
        <v>4682</v>
      </c>
      <c r="AQ293" s="21" t="s">
        <v>11127</v>
      </c>
      <c r="AR293" s="233">
        <v>43231</v>
      </c>
      <c r="AS293" s="339" t="s">
        <v>230</v>
      </c>
      <c r="AT293" s="339" t="s">
        <v>4682</v>
      </c>
      <c r="AU293" s="233" t="s">
        <v>11380</v>
      </c>
      <c r="AV293" s="233">
        <v>43285</v>
      </c>
      <c r="AW293" s="339" t="s">
        <v>226</v>
      </c>
      <c r="AX293" s="233" t="s">
        <v>4684</v>
      </c>
      <c r="AY293" s="233" t="s">
        <v>11550</v>
      </c>
      <c r="AZ293" s="233">
        <v>43326</v>
      </c>
      <c r="BA293" s="339" t="s">
        <v>6848</v>
      </c>
      <c r="BB293" s="233" t="s">
        <v>4684</v>
      </c>
      <c r="BC293" s="1595" t="s">
        <v>12701</v>
      </c>
      <c r="BD293" s="233">
        <v>43782</v>
      </c>
      <c r="BE293" s="1595" t="s">
        <v>6848</v>
      </c>
      <c r="BF293" s="233" t="s">
        <v>4684</v>
      </c>
      <c r="BG293" s="1634" t="s">
        <v>12816</v>
      </c>
      <c r="BH293" s="233">
        <v>43810</v>
      </c>
      <c r="BI293" s="1634" t="s">
        <v>6848</v>
      </c>
      <c r="BJ293" s="233" t="s">
        <v>4684</v>
      </c>
      <c r="BK293" s="2112" t="s">
        <v>14261</v>
      </c>
      <c r="BL293" s="2102">
        <v>45799</v>
      </c>
      <c r="BM293" s="2112" t="s">
        <v>14283</v>
      </c>
      <c r="BN293" s="2112" t="s">
        <v>4684</v>
      </c>
    </row>
    <row r="294" spans="2:66" ht="116" x14ac:dyDescent="0.35">
      <c r="B294" s="21" t="str">
        <f>'INF GERAIS'!B294&amp;IFERROR(IF(INDEX(APOIO!$A$5:$A$50,MATCH('INF GERAIS'!N294,APOIO!$B$5:$B$50,0))="NÃO",APOIO!$A$2&amp;"NÃO VÁLIDO",""),"")</f>
        <v>2014.0278</v>
      </c>
      <c r="C294" s="21" t="str">
        <f>'INF GERAIS'!C294</f>
        <v>AGRESTE SETENTRIONAL</v>
      </c>
      <c r="D294" s="21" t="str">
        <f>'INF GERAIS'!D294</f>
        <v>PASSIRA</v>
      </c>
      <c r="E294" s="21" t="str">
        <f>'INF GERAIS'!E294</f>
        <v>RECUPERAÇÃO DE ESTRADAS VICINAIS</v>
      </c>
      <c r="F294" s="21" t="str">
        <f>'INF GERAIS'!G294</f>
        <v>NORMAL</v>
      </c>
      <c r="G294" s="89" t="s">
        <v>4703</v>
      </c>
      <c r="H294" s="10">
        <v>42415</v>
      </c>
      <c r="I294" s="89" t="s">
        <v>230</v>
      </c>
      <c r="J294" s="21" t="s">
        <v>4682</v>
      </c>
      <c r="K294" s="233" t="s">
        <v>10642</v>
      </c>
      <c r="L294" s="233">
        <v>43193</v>
      </c>
      <c r="M294" s="21" t="s">
        <v>226</v>
      </c>
      <c r="N294" s="10" t="s">
        <v>4684</v>
      </c>
      <c r="O294" s="1092" t="s">
        <v>11043</v>
      </c>
      <c r="P294" s="233">
        <v>43214</v>
      </c>
      <c r="Q294" s="21" t="s">
        <v>222</v>
      </c>
      <c r="R294" s="21" t="s">
        <v>4682</v>
      </c>
      <c r="S294" s="21" t="s">
        <v>11049</v>
      </c>
      <c r="T294" s="233">
        <v>43220</v>
      </c>
      <c r="U294" s="1419" t="s">
        <v>226</v>
      </c>
      <c r="V294" s="233" t="s">
        <v>4684</v>
      </c>
      <c r="W294" s="233" t="s">
        <v>12155</v>
      </c>
      <c r="X294" s="233">
        <v>43601</v>
      </c>
      <c r="Y294" s="1424" t="s">
        <v>6848</v>
      </c>
      <c r="Z294" s="233" t="s">
        <v>4684</v>
      </c>
      <c r="AA294" s="2112" t="s">
        <v>14261</v>
      </c>
      <c r="AB294" s="2102">
        <v>45799</v>
      </c>
      <c r="AC294" s="2112" t="s">
        <v>14283</v>
      </c>
      <c r="AD294" s="2112" t="s">
        <v>4684</v>
      </c>
      <c r="AG294" s="339"/>
      <c r="AH294" s="339"/>
      <c r="AK294" s="339"/>
      <c r="AL294" s="339"/>
      <c r="AO294" s="339"/>
      <c r="AP294" s="339"/>
      <c r="AS294" s="339"/>
      <c r="AT294" s="339"/>
      <c r="AW294" s="339"/>
      <c r="AX294" s="339"/>
      <c r="BA294" s="339"/>
      <c r="BB294" s="339"/>
    </row>
    <row r="295" spans="2:66" ht="116" x14ac:dyDescent="0.35">
      <c r="B295" s="21" t="str">
        <f>'INF GERAIS'!B295&amp;IFERROR(IF(INDEX(APOIO!$A$5:$A$50,MATCH('INF GERAIS'!N295,APOIO!$B$5:$B$50,0))="NÃO",APOIO!$A$2&amp;"NÃO VÁLIDO",""),"")</f>
        <v>2014.0279</v>
      </c>
      <c r="C295" s="21" t="str">
        <f>'INF GERAIS'!C295</f>
        <v>AGRESTE SETENTRIONAL</v>
      </c>
      <c r="D295" s="21" t="str">
        <f>'INF GERAIS'!D295</f>
        <v>PASSIRA</v>
      </c>
      <c r="E295" s="21" t="str">
        <f>'INF GERAIS'!E295</f>
        <v>PAVIMENTAÇÃO DAS RUAS BOAVENTURA CELERINO DA SILVA  E TRAVESSA BOAVENTURA CELERINO DA SILVA</v>
      </c>
      <c r="F295" s="21" t="str">
        <f>'INF GERAIS'!G295</f>
        <v>NORMAL</v>
      </c>
      <c r="G295" s="89" t="s">
        <v>4703</v>
      </c>
      <c r="H295" s="10">
        <v>42415</v>
      </c>
      <c r="I295" s="89" t="s">
        <v>230</v>
      </c>
      <c r="J295" s="21" t="s">
        <v>4682</v>
      </c>
      <c r="K295" s="233" t="s">
        <v>7699</v>
      </c>
      <c r="L295" s="233">
        <v>42556</v>
      </c>
      <c r="M295" s="403" t="s">
        <v>222</v>
      </c>
      <c r="N295" s="233" t="s">
        <v>4684</v>
      </c>
      <c r="O295" s="233" t="s">
        <v>7963</v>
      </c>
      <c r="P295" s="233">
        <v>42557</v>
      </c>
      <c r="Q295" s="21" t="s">
        <v>224</v>
      </c>
      <c r="R295" s="21" t="s">
        <v>4684</v>
      </c>
      <c r="S295" s="524" t="s">
        <v>8200</v>
      </c>
      <c r="T295" s="233">
        <v>42608</v>
      </c>
      <c r="U295" s="524" t="s">
        <v>4705</v>
      </c>
      <c r="V295" s="233" t="s">
        <v>4684</v>
      </c>
      <c r="W295" s="533" t="s">
        <v>8266</v>
      </c>
      <c r="X295" s="233">
        <v>42625</v>
      </c>
      <c r="Y295" s="533" t="s">
        <v>230</v>
      </c>
      <c r="Z295" s="533" t="s">
        <v>4684</v>
      </c>
      <c r="AA295" s="233" t="s">
        <v>10253</v>
      </c>
      <c r="AB295" s="233">
        <v>43063</v>
      </c>
      <c r="AC295" s="339" t="s">
        <v>6848</v>
      </c>
      <c r="AD295" s="233" t="s">
        <v>4684</v>
      </c>
      <c r="AE295" s="2112" t="s">
        <v>14261</v>
      </c>
      <c r="AF295" s="2102">
        <v>45799</v>
      </c>
      <c r="AG295" s="2112" t="s">
        <v>14283</v>
      </c>
      <c r="AH295" s="2112" t="s">
        <v>4684</v>
      </c>
      <c r="AK295" s="339"/>
      <c r="AL295" s="339"/>
      <c r="AO295" s="339"/>
      <c r="AP295" s="339"/>
      <c r="AS295" s="339"/>
      <c r="AT295" s="339"/>
      <c r="AW295" s="339"/>
      <c r="AX295" s="339"/>
      <c r="BA295" s="339"/>
      <c r="BB295" s="339"/>
    </row>
    <row r="296" spans="2:66" ht="159.5" x14ac:dyDescent="0.35">
      <c r="B296" s="21" t="str">
        <f>'INF GERAIS'!B296&amp;IFERROR(IF(INDEX(APOIO!$A$5:$A$50,MATCH('INF GERAIS'!N296,APOIO!$B$5:$B$50,0))="NÃO",APOIO!$A$2&amp;"NÃO VÁLIDO",""),"")</f>
        <v>2014.0280</v>
      </c>
      <c r="C296" s="21" t="str">
        <f>'INF GERAIS'!C296</f>
        <v>AGRESTE SETENTRIONAL</v>
      </c>
      <c r="D296" s="21" t="str">
        <f>'INF GERAIS'!D296</f>
        <v>PASSIRA</v>
      </c>
      <c r="E296" s="21" t="str">
        <f>'INF GERAIS'!E296</f>
        <v>CONSTRUÇÃO DE PASSAGENS MOLHADA</v>
      </c>
      <c r="F296" s="21" t="str">
        <f>'INF GERAIS'!G296</f>
        <v>NORMAL</v>
      </c>
      <c r="G296" s="89" t="s">
        <v>4703</v>
      </c>
      <c r="H296" s="10">
        <v>42415</v>
      </c>
      <c r="I296" s="89" t="s">
        <v>230</v>
      </c>
      <c r="J296" s="21" t="s">
        <v>4682</v>
      </c>
      <c r="K296" s="10" t="s">
        <v>11044</v>
      </c>
      <c r="L296" s="233">
        <v>43214</v>
      </c>
      <c r="M296" s="21" t="s">
        <v>226</v>
      </c>
      <c r="N296" s="10" t="s">
        <v>4684</v>
      </c>
      <c r="O296" s="233" t="s">
        <v>11550</v>
      </c>
      <c r="P296" s="233">
        <v>43325</v>
      </c>
      <c r="Q296" s="1206" t="s">
        <v>6848</v>
      </c>
      <c r="R296" s="233" t="s">
        <v>4684</v>
      </c>
      <c r="S296" s="21" t="s">
        <v>12172</v>
      </c>
      <c r="T296" s="233">
        <v>43607</v>
      </c>
      <c r="U296" s="21" t="s">
        <v>224</v>
      </c>
      <c r="V296" s="21" t="s">
        <v>4682</v>
      </c>
      <c r="W296" s="1595" t="s">
        <v>12701</v>
      </c>
      <c r="X296" s="233">
        <v>43782</v>
      </c>
      <c r="Y296" s="1595" t="s">
        <v>224</v>
      </c>
      <c r="Z296" s="233" t="s">
        <v>4684</v>
      </c>
      <c r="AA296" s="1637" t="s">
        <v>12850</v>
      </c>
      <c r="AB296" s="233">
        <v>43812</v>
      </c>
      <c r="AC296" s="1637" t="s">
        <v>6848</v>
      </c>
      <c r="AD296" s="233" t="s">
        <v>4684</v>
      </c>
      <c r="AE296" s="2103" t="s">
        <v>14247</v>
      </c>
      <c r="AF296" s="2102">
        <v>45692</v>
      </c>
      <c r="AG296" s="2103" t="s">
        <v>13956</v>
      </c>
      <c r="AH296" s="2103" t="s">
        <v>4684</v>
      </c>
      <c r="AI296" s="2112" t="s">
        <v>14261</v>
      </c>
      <c r="AJ296" s="2102">
        <v>45799</v>
      </c>
      <c r="AK296" s="2112" t="s">
        <v>14283</v>
      </c>
      <c r="AL296" s="2112" t="s">
        <v>4684</v>
      </c>
      <c r="AM296" s="21" t="s">
        <v>14291</v>
      </c>
      <c r="AN296" s="2102">
        <v>46086</v>
      </c>
      <c r="AO296" s="339" t="s">
        <v>14255</v>
      </c>
      <c r="AP296" s="339" t="s">
        <v>4684</v>
      </c>
      <c r="AS296" s="339"/>
      <c r="AT296" s="339"/>
      <c r="AW296" s="339"/>
      <c r="AX296" s="339"/>
      <c r="BA296" s="339"/>
      <c r="BB296" s="339"/>
    </row>
    <row r="297" spans="2:66" ht="72.5" x14ac:dyDescent="0.35">
      <c r="B297" s="21" t="str">
        <f>'INF GERAIS'!B297&amp;IFERROR(IF(INDEX(APOIO!$A$5:$A$50,MATCH('INF GERAIS'!N297,APOIO!$B$5:$B$50,0))="NÃO",APOIO!$A$2&amp;"NÃO VÁLIDO",""),"")</f>
        <v>2014.0281</v>
      </c>
      <c r="C297" s="21" t="str">
        <f>'INF GERAIS'!C297</f>
        <v>MATA NORTE</v>
      </c>
      <c r="D297" s="21" t="str">
        <f>'INF GERAIS'!D297</f>
        <v>PAUDALHO</v>
      </c>
      <c r="E297" s="21" t="str">
        <f>'INF GERAIS'!E297</f>
        <v xml:space="preserve">CONTRATAÇÃO DE EMPRESA DE ENGENHARIA PARA EXECUÇÃO DE PAVIMENTAÇÃO EM PARALELEPÍPEDOS E DRENAGEM EM DIVERSAS RUAS </v>
      </c>
      <c r="F297" s="21" t="str">
        <f>'INF GERAIS'!G297</f>
        <v>NORMAL</v>
      </c>
      <c r="G297" s="1107" t="s">
        <v>4703</v>
      </c>
      <c r="H297" s="10">
        <v>42415</v>
      </c>
      <c r="I297" s="89" t="s">
        <v>230</v>
      </c>
      <c r="J297" s="21" t="s">
        <v>4682</v>
      </c>
      <c r="K297" s="233" t="s">
        <v>11156</v>
      </c>
      <c r="L297" s="233">
        <v>43249</v>
      </c>
      <c r="M297" s="21" t="s">
        <v>14283</v>
      </c>
      <c r="N297" s="10" t="s">
        <v>4682</v>
      </c>
      <c r="AC297" s="339"/>
      <c r="AD297" s="339"/>
      <c r="AG297" s="339"/>
      <c r="AH297" s="339"/>
      <c r="AK297" s="339"/>
      <c r="AL297" s="339"/>
      <c r="AO297" s="339"/>
      <c r="AP297" s="339"/>
      <c r="AS297" s="339"/>
      <c r="AT297" s="339"/>
      <c r="AW297" s="339"/>
      <c r="AX297" s="339"/>
      <c r="BA297" s="339"/>
      <c r="BB297" s="339"/>
    </row>
    <row r="298" spans="2:66" ht="58" x14ac:dyDescent="0.35">
      <c r="B298" s="21" t="str">
        <f>'INF GERAIS'!B298&amp;IFERROR(IF(INDEX(APOIO!$A$5:$A$50,MATCH('INF GERAIS'!N298,APOIO!$B$5:$B$50,0))="NÃO",APOIO!$A$2&amp;"NÃO VÁLIDO",""),"")</f>
        <v>2014.0282</v>
      </c>
      <c r="C298" s="21" t="str">
        <f>'INF GERAIS'!C298</f>
        <v>MATA NORTE</v>
      </c>
      <c r="D298" s="21" t="str">
        <f>'INF GERAIS'!D298</f>
        <v>PAUDALHO</v>
      </c>
      <c r="E298" s="21" t="str">
        <f>'INF GERAIS'!E298</f>
        <v>CONSTRUÇÃO DO NOVO CAMPO DE FUTEBOL DE GUADALAJARA "O PIABÃO"</v>
      </c>
      <c r="F298" s="21" t="str">
        <f>'INF GERAIS'!G298</f>
        <v>NORMAL</v>
      </c>
      <c r="G298" s="89" t="s">
        <v>4703</v>
      </c>
      <c r="H298" s="10">
        <v>42415</v>
      </c>
      <c r="I298" s="89" t="s">
        <v>14283</v>
      </c>
      <c r="J298" s="21" t="s">
        <v>4682</v>
      </c>
      <c r="AC298" s="339"/>
      <c r="AD298" s="339"/>
      <c r="AG298" s="339"/>
      <c r="AH298" s="339"/>
      <c r="AK298" s="339"/>
      <c r="AL298" s="339"/>
      <c r="AO298" s="339"/>
      <c r="AP298" s="339"/>
      <c r="AS298" s="339"/>
      <c r="AT298" s="339"/>
      <c r="AW298" s="339"/>
      <c r="AX298" s="339"/>
      <c r="BA298" s="339"/>
      <c r="BB298" s="339"/>
    </row>
    <row r="299" spans="2:66" ht="116" x14ac:dyDescent="0.35">
      <c r="B299" s="21" t="str">
        <f>'INF GERAIS'!B299&amp;IFERROR(IF(INDEX(APOIO!$A$5:$A$50,MATCH('INF GERAIS'!N299,APOIO!$B$5:$B$50,0))="NÃO",APOIO!$A$2&amp;"NÃO VÁLIDO",""),"")</f>
        <v>2014.0283</v>
      </c>
      <c r="C299" s="21" t="str">
        <f>'INF GERAIS'!C299</f>
        <v>MATA NORTE</v>
      </c>
      <c r="D299" s="21" t="str">
        <f>'INF GERAIS'!D299</f>
        <v>PAUDALHO</v>
      </c>
      <c r="E299" s="21" t="str">
        <f>'INF GERAIS'!E299</f>
        <v xml:space="preserve">CONSTRUÇÃO DO MERCADO DE CARNE DO MUNICÍPIO </v>
      </c>
      <c r="F299" s="21" t="str">
        <f>'INF GERAIS'!G299</f>
        <v>NORMAL</v>
      </c>
      <c r="G299" s="89" t="s">
        <v>4703</v>
      </c>
      <c r="H299" s="10">
        <v>42415</v>
      </c>
      <c r="I299" s="89" t="s">
        <v>230</v>
      </c>
      <c r="J299" s="21" t="s">
        <v>4682</v>
      </c>
      <c r="K299" s="233" t="s">
        <v>11084</v>
      </c>
      <c r="L299" s="233">
        <v>43235</v>
      </c>
      <c r="M299" s="21" t="s">
        <v>224</v>
      </c>
      <c r="N299" s="10" t="s">
        <v>4682</v>
      </c>
      <c r="O299" s="233" t="s">
        <v>12500</v>
      </c>
      <c r="P299" s="233">
        <v>43711</v>
      </c>
      <c r="Q299" s="21" t="s">
        <v>14283</v>
      </c>
      <c r="R299" s="21" t="s">
        <v>4682</v>
      </c>
      <c r="AC299" s="339"/>
      <c r="AD299" s="339"/>
      <c r="AG299" s="339"/>
      <c r="AH299" s="339"/>
      <c r="AK299" s="339"/>
      <c r="AL299" s="339"/>
      <c r="AO299" s="339"/>
      <c r="AP299" s="339"/>
      <c r="AS299" s="339"/>
      <c r="AT299" s="339"/>
      <c r="AW299" s="339"/>
      <c r="AX299" s="339"/>
      <c r="BA299" s="339"/>
      <c r="BB299" s="339"/>
    </row>
    <row r="300" spans="2:66" ht="58" x14ac:dyDescent="0.35">
      <c r="B300" s="21" t="str">
        <f>'INF GERAIS'!B300&amp;IFERROR(IF(INDEX(APOIO!$A$5:$A$50,MATCH('INF GERAIS'!N300,APOIO!$B$5:$B$50,0))="NÃO",APOIO!$A$2&amp;"NÃO VÁLIDO",""),"")</f>
        <v>2014.0284</v>
      </c>
      <c r="C300" s="21" t="str">
        <f>'INF GERAIS'!C300</f>
        <v>MATA NORTE</v>
      </c>
      <c r="D300" s="21" t="str">
        <f>'INF GERAIS'!D300</f>
        <v>PAUDALHO</v>
      </c>
      <c r="E300" s="21" t="str">
        <f>'INF GERAIS'!E300</f>
        <v>CONSTRUÇÃO DA PASSAGEM MOLHADA SOBRE O RIO CAPIBARIBE</v>
      </c>
      <c r="F300" s="21" t="str">
        <f>'INF GERAIS'!G300</f>
        <v>NORMAL</v>
      </c>
      <c r="G300" s="89" t="s">
        <v>4703</v>
      </c>
      <c r="H300" s="10">
        <v>42415</v>
      </c>
      <c r="I300" s="89" t="s">
        <v>14283</v>
      </c>
      <c r="J300" s="21" t="s">
        <v>4682</v>
      </c>
      <c r="K300" s="10"/>
      <c r="N300" s="10"/>
      <c r="AC300" s="339"/>
      <c r="AD300" s="339"/>
      <c r="AG300" s="339"/>
      <c r="AH300" s="339"/>
      <c r="AK300" s="339"/>
      <c r="AL300" s="339"/>
      <c r="AO300" s="339"/>
      <c r="AP300" s="339"/>
      <c r="AS300" s="339"/>
      <c r="AT300" s="339"/>
      <c r="AW300" s="339"/>
      <c r="AX300" s="339"/>
      <c r="BA300" s="339"/>
      <c r="BB300" s="339"/>
    </row>
    <row r="301" spans="2:66" ht="87.5" thickBot="1" x14ac:dyDescent="0.4">
      <c r="B301" s="21" t="str">
        <f>'INF GERAIS'!B301&amp;IFERROR(IF(INDEX(APOIO!$A$5:$A$50,MATCH('INF GERAIS'!N301,APOIO!$B$5:$B$50,0))="NÃO",APOIO!$A$2&amp;"NÃO VÁLIDO",""),"")</f>
        <v>2014.0285</v>
      </c>
      <c r="C301" s="21" t="str">
        <f>'INF GERAIS'!C301</f>
        <v>MATA NORTE</v>
      </c>
      <c r="D301" s="21" t="str">
        <f>'INF GERAIS'!D301</f>
        <v>PAUDALHO</v>
      </c>
      <c r="E301" s="21" t="str">
        <f>'INF GERAIS'!E301</f>
        <v>CONTRATAÇÃO DE EMPRESA DE ENGENHARIA PARA REVITALIAZAÇÃO DAS PRAÇAS NO ALTO DOIS IRMÃOS</v>
      </c>
      <c r="F301" s="21" t="str">
        <f>'INF GERAIS'!G301</f>
        <v>NORMAL</v>
      </c>
      <c r="G301" s="89" t="s">
        <v>4703</v>
      </c>
      <c r="H301" s="10">
        <v>42415</v>
      </c>
      <c r="I301" s="89" t="s">
        <v>230</v>
      </c>
      <c r="J301" s="21" t="s">
        <v>4682</v>
      </c>
      <c r="K301" s="10" t="s">
        <v>8535</v>
      </c>
      <c r="L301" s="233">
        <v>42656</v>
      </c>
      <c r="M301" s="21" t="s">
        <v>224</v>
      </c>
      <c r="N301" s="10" t="s">
        <v>4682</v>
      </c>
      <c r="O301" s="233" t="s">
        <v>8588</v>
      </c>
      <c r="P301" s="233">
        <v>42675</v>
      </c>
      <c r="Q301" s="21" t="s">
        <v>224</v>
      </c>
      <c r="R301" s="21" t="s">
        <v>4682</v>
      </c>
      <c r="S301" s="21" t="s">
        <v>8594</v>
      </c>
      <c r="T301" s="233">
        <v>42677</v>
      </c>
      <c r="U301" s="21" t="s">
        <v>224</v>
      </c>
      <c r="V301" s="21" t="s">
        <v>4682</v>
      </c>
      <c r="W301" s="21" t="s">
        <v>8671</v>
      </c>
      <c r="X301" s="233">
        <v>42703</v>
      </c>
      <c r="Y301" s="21" t="s">
        <v>230</v>
      </c>
      <c r="Z301" s="21" t="s">
        <v>4682</v>
      </c>
      <c r="AA301" s="233" t="s">
        <v>11083</v>
      </c>
      <c r="AB301" s="233">
        <v>43235</v>
      </c>
      <c r="AC301" s="339" t="s">
        <v>14283</v>
      </c>
      <c r="AD301" s="339" t="s">
        <v>4682</v>
      </c>
      <c r="AG301" s="339"/>
      <c r="AH301" s="339"/>
      <c r="AK301" s="339"/>
      <c r="AL301" s="339"/>
      <c r="AO301" s="339"/>
      <c r="AP301" s="339"/>
      <c r="AS301" s="339"/>
      <c r="AT301" s="339"/>
      <c r="AW301" s="339"/>
      <c r="AX301" s="339"/>
      <c r="BA301" s="339"/>
      <c r="BB301" s="339"/>
    </row>
    <row r="302" spans="2:66" ht="203.5" thickBot="1" x14ac:dyDescent="0.3">
      <c r="B302" s="21" t="str">
        <f>'INF GERAIS'!B302&amp;IFERROR(IF(INDEX(APOIO!$A$5:$A$50,MATCH('INF GERAIS'!N302,APOIO!$B$5:$B$50,0))="NÃO",APOIO!$A$2&amp;"NÃO VÁLIDO",""),"")</f>
        <v>2014.0286</v>
      </c>
      <c r="C302" s="21" t="str">
        <f>'INF GERAIS'!C302</f>
        <v>METROPOLITANA</v>
      </c>
      <c r="D302" s="21" t="str">
        <f>'INF GERAIS'!D302</f>
        <v>PAULISTA</v>
      </c>
      <c r="E302" s="21" t="str">
        <f>'INF GERAIS'!E302</f>
        <v>OBRAS DE PAVIMENTAÇÃO E DRENAGEM DE 08 (OITO) RUAS NA CIDADE DO PAULISTA</v>
      </c>
      <c r="F302" s="21" t="str">
        <f>'INF GERAIS'!G302</f>
        <v>NORMAL</v>
      </c>
      <c r="G302" s="89" t="s">
        <v>4703</v>
      </c>
      <c r="H302" s="10">
        <v>42415</v>
      </c>
      <c r="I302" s="89" t="s">
        <v>230</v>
      </c>
      <c r="J302" s="21" t="s">
        <v>4682</v>
      </c>
      <c r="K302" s="233" t="s">
        <v>9006</v>
      </c>
      <c r="L302" s="233">
        <v>42824</v>
      </c>
      <c r="M302" s="21" t="s">
        <v>224</v>
      </c>
      <c r="N302" s="10" t="s">
        <v>4682</v>
      </c>
      <c r="O302" s="233" t="s">
        <v>9133</v>
      </c>
      <c r="P302" s="233">
        <v>42842</v>
      </c>
      <c r="Q302" s="21" t="s">
        <v>4705</v>
      </c>
      <c r="R302" s="21" t="s">
        <v>4682</v>
      </c>
      <c r="S302" s="21" t="s">
        <v>9247</v>
      </c>
      <c r="T302" s="233">
        <v>42845</v>
      </c>
      <c r="U302" s="21" t="s">
        <v>4705</v>
      </c>
      <c r="V302" s="21" t="s">
        <v>4682</v>
      </c>
      <c r="W302" s="755" t="s">
        <v>9588</v>
      </c>
      <c r="X302" s="233">
        <v>42874</v>
      </c>
      <c r="Y302" s="21" t="s">
        <v>230</v>
      </c>
      <c r="Z302" s="21" t="s">
        <v>4682</v>
      </c>
      <c r="AA302" s="1539" t="s">
        <v>12498</v>
      </c>
      <c r="AB302" s="233">
        <v>43711</v>
      </c>
      <c r="AC302" s="339" t="s">
        <v>224</v>
      </c>
      <c r="AD302" s="339" t="s">
        <v>4682</v>
      </c>
      <c r="AE302" s="21" t="s">
        <v>12545</v>
      </c>
      <c r="AF302" s="233">
        <v>43726</v>
      </c>
      <c r="AG302" s="339" t="s">
        <v>4705</v>
      </c>
      <c r="AH302" s="339" t="s">
        <v>4682</v>
      </c>
      <c r="AI302" s="1568" t="s">
        <v>12634</v>
      </c>
      <c r="AJ302" s="233">
        <v>43759</v>
      </c>
      <c r="AK302" s="339" t="s">
        <v>230</v>
      </c>
      <c r="AL302" s="339" t="s">
        <v>4682</v>
      </c>
      <c r="AM302" s="1783" t="s">
        <v>13334</v>
      </c>
      <c r="AN302" s="233">
        <v>44169</v>
      </c>
      <c r="AO302" s="339" t="s">
        <v>224</v>
      </c>
      <c r="AP302" s="339" t="s">
        <v>4682</v>
      </c>
      <c r="AQ302" s="1883" t="s">
        <v>13636</v>
      </c>
      <c r="AR302" s="1881">
        <v>44250</v>
      </c>
      <c r="AS302" s="1889" t="s">
        <v>224</v>
      </c>
      <c r="AT302" s="1889" t="s">
        <v>4682</v>
      </c>
      <c r="AU302" s="1791" t="s">
        <v>13350</v>
      </c>
      <c r="AV302" s="233">
        <v>44224</v>
      </c>
      <c r="AW302" s="339" t="s">
        <v>224</v>
      </c>
      <c r="AX302" s="1848" t="s">
        <v>4682</v>
      </c>
      <c r="AY302" s="1848" t="s">
        <v>13533</v>
      </c>
      <c r="AZ302" s="233">
        <v>44600</v>
      </c>
      <c r="BA302" s="339" t="s">
        <v>226</v>
      </c>
      <c r="BB302" s="339" t="s">
        <v>4684</v>
      </c>
      <c r="BC302" s="21" t="s">
        <v>13893</v>
      </c>
      <c r="BD302" s="1990">
        <v>44860</v>
      </c>
      <c r="BE302" s="21" t="s">
        <v>6848</v>
      </c>
      <c r="BF302" s="21" t="s">
        <v>4684</v>
      </c>
      <c r="BG302" s="21" t="s">
        <v>13894</v>
      </c>
      <c r="BH302" s="1990">
        <v>45241</v>
      </c>
      <c r="BI302" s="21" t="s">
        <v>6848</v>
      </c>
      <c r="BJ302" s="21" t="s">
        <v>4684</v>
      </c>
      <c r="BK302" s="21" t="s">
        <v>14115</v>
      </c>
      <c r="BL302" s="2061">
        <v>45553</v>
      </c>
      <c r="BM302" s="21" t="s">
        <v>6848</v>
      </c>
      <c r="BN302" s="21" t="s">
        <v>4684</v>
      </c>
    </row>
    <row r="303" spans="2:66" ht="130.5" x14ac:dyDescent="0.35">
      <c r="B303" s="21" t="str">
        <f>'INF GERAIS'!B303&amp;IFERROR(IF(INDEX(APOIO!$A$5:$A$50,MATCH('INF GERAIS'!N303,APOIO!$B$5:$B$50,0))="NÃO",APOIO!$A$2&amp;"NÃO VÁLIDO",""),"")</f>
        <v>2014.0287</v>
      </c>
      <c r="C303" s="21" t="str">
        <f>'INF GERAIS'!C303</f>
        <v>AGRESTE MERIDIONAL</v>
      </c>
      <c r="D303" s="21" t="str">
        <f>'INF GERAIS'!D303</f>
        <v>PEDRA</v>
      </c>
      <c r="E303" s="21" t="str">
        <f>'INF GERAIS'!E303</f>
        <v>CONSTRUÇÃO DE PAVIMENTAÇÃO COM PARALELEPÍPEDOS EM VIAS DA SEDE MUNICIPAL</v>
      </c>
      <c r="F303" s="21" t="str">
        <f>'INF GERAIS'!G303</f>
        <v>NORMAL</v>
      </c>
      <c r="G303" s="89" t="s">
        <v>4703</v>
      </c>
      <c r="H303" s="10">
        <v>42415</v>
      </c>
      <c r="I303" s="89" t="s">
        <v>230</v>
      </c>
      <c r="J303" s="21" t="s">
        <v>4682</v>
      </c>
      <c r="K303" s="10" t="s">
        <v>8521</v>
      </c>
      <c r="L303" s="233">
        <v>42641</v>
      </c>
      <c r="M303" s="21" t="s">
        <v>224</v>
      </c>
      <c r="N303" s="10" t="s">
        <v>4682</v>
      </c>
      <c r="O303" s="233" t="s">
        <v>8529</v>
      </c>
      <c r="P303" s="233">
        <v>42656</v>
      </c>
      <c r="Q303" s="21" t="s">
        <v>224</v>
      </c>
      <c r="R303" s="21" t="s">
        <v>4682</v>
      </c>
      <c r="S303" s="21" t="s">
        <v>8722</v>
      </c>
      <c r="T303" s="233">
        <v>42725</v>
      </c>
      <c r="U303" s="21" t="s">
        <v>4705</v>
      </c>
      <c r="V303" s="21" t="s">
        <v>4682</v>
      </c>
      <c r="W303" s="21" t="s">
        <v>8750</v>
      </c>
      <c r="X303" s="233">
        <v>42732</v>
      </c>
      <c r="Y303" s="21" t="s">
        <v>230</v>
      </c>
      <c r="Z303" s="21" t="s">
        <v>4682</v>
      </c>
      <c r="AA303" s="808" t="s">
        <v>9813</v>
      </c>
      <c r="AB303" s="233">
        <v>42961</v>
      </c>
      <c r="AC303" s="339" t="s">
        <v>224</v>
      </c>
      <c r="AD303" s="339" t="s">
        <v>4682</v>
      </c>
      <c r="AE303" s="21" t="s">
        <v>10060</v>
      </c>
      <c r="AF303" s="233">
        <v>43019</v>
      </c>
      <c r="AG303" s="339" t="s">
        <v>4705</v>
      </c>
      <c r="AH303" s="339" t="s">
        <v>4682</v>
      </c>
      <c r="AI303" s="21" t="s">
        <v>10297</v>
      </c>
      <c r="AJ303" s="233">
        <v>43035</v>
      </c>
      <c r="AK303" s="339" t="s">
        <v>230</v>
      </c>
      <c r="AL303" s="339" t="s">
        <v>4682</v>
      </c>
      <c r="AM303" s="233" t="s">
        <v>11712</v>
      </c>
      <c r="AN303" s="233">
        <v>43392</v>
      </c>
      <c r="AO303" s="339" t="s">
        <v>224</v>
      </c>
      <c r="AP303" s="339" t="s">
        <v>4682</v>
      </c>
      <c r="AQ303" s="21" t="s">
        <v>12234</v>
      </c>
      <c r="AR303" s="233">
        <v>43630</v>
      </c>
      <c r="AS303" s="339" t="s">
        <v>224</v>
      </c>
      <c r="AT303" s="339" t="s">
        <v>4682</v>
      </c>
      <c r="AU303" s="1490" t="s">
        <v>12378</v>
      </c>
      <c r="AV303" s="233">
        <v>43655</v>
      </c>
      <c r="AW303" s="339" t="s">
        <v>4705</v>
      </c>
      <c r="AX303" s="339" t="s">
        <v>4682</v>
      </c>
      <c r="AY303" s="21" t="s">
        <v>12551</v>
      </c>
      <c r="AZ303" s="233">
        <v>43686</v>
      </c>
      <c r="BA303" s="339" t="s">
        <v>230</v>
      </c>
      <c r="BB303" s="339" t="s">
        <v>4682</v>
      </c>
      <c r="BC303" s="1717" t="s">
        <v>13038</v>
      </c>
      <c r="BD303" s="233">
        <v>43901</v>
      </c>
      <c r="BE303" s="21" t="s">
        <v>6848</v>
      </c>
      <c r="BF303" s="21" t="s">
        <v>4684</v>
      </c>
    </row>
    <row r="304" spans="2:66" ht="174.5" thickBot="1" x14ac:dyDescent="0.4">
      <c r="B304" s="21" t="str">
        <f>'INF GERAIS'!B304&amp;IFERROR(IF(INDEX(APOIO!$A$5:$A$50,MATCH('INF GERAIS'!N304,APOIO!$B$5:$B$50,0))="NÃO",APOIO!$A$2&amp;"NÃO VÁLIDO",""),"")</f>
        <v>2014.0288</v>
      </c>
      <c r="C304" s="21" t="str">
        <f>'INF GERAIS'!C304</f>
        <v>AGRESTE CENTRAL</v>
      </c>
      <c r="D304" s="21" t="str">
        <f>'INF GERAIS'!D304</f>
        <v>PESQUEIRA</v>
      </c>
      <c r="E304" s="21" t="str">
        <f>'INF GERAIS'!E304</f>
        <v>LIMPEZA DE LEITOS E AMPLIAÇÃO DE PEQUENAS BARRAGENS DA ZONA RURAL DO MUNICÍPIO</v>
      </c>
      <c r="F304" s="21" t="str">
        <f>'INF GERAIS'!G304</f>
        <v>NORMAL</v>
      </c>
      <c r="G304" s="89" t="s">
        <v>4703</v>
      </c>
      <c r="H304" s="10">
        <v>42415</v>
      </c>
      <c r="I304" s="89" t="s">
        <v>230</v>
      </c>
      <c r="J304" s="21" t="s">
        <v>4682</v>
      </c>
      <c r="K304" s="10" t="s">
        <v>8161</v>
      </c>
      <c r="L304" s="233">
        <v>42590</v>
      </c>
      <c r="M304" s="21" t="s">
        <v>224</v>
      </c>
      <c r="N304" s="10" t="s">
        <v>4682</v>
      </c>
      <c r="O304" s="233" t="s">
        <v>8394</v>
      </c>
      <c r="P304" s="233">
        <v>42634</v>
      </c>
      <c r="Q304" s="21" t="s">
        <v>230</v>
      </c>
      <c r="R304" s="21" t="s">
        <v>4684</v>
      </c>
      <c r="S304" s="21" t="s">
        <v>11126</v>
      </c>
      <c r="T304" s="233">
        <v>43193</v>
      </c>
      <c r="U304" s="21" t="s">
        <v>226</v>
      </c>
      <c r="V304" s="21" t="s">
        <v>4684</v>
      </c>
      <c r="W304" s="21" t="s">
        <v>11715</v>
      </c>
      <c r="X304" s="233">
        <v>43395</v>
      </c>
      <c r="Y304" s="21" t="s">
        <v>6848</v>
      </c>
      <c r="Z304" s="21" t="s">
        <v>4684</v>
      </c>
      <c r="AA304" s="21" t="s">
        <v>12273</v>
      </c>
      <c r="AB304" s="233">
        <v>43650</v>
      </c>
      <c r="AC304" s="339" t="s">
        <v>6848</v>
      </c>
      <c r="AD304" s="339" t="s">
        <v>4684</v>
      </c>
      <c r="AE304" s="357" t="s">
        <v>13067</v>
      </c>
      <c r="AF304" s="1725">
        <v>43914</v>
      </c>
      <c r="AG304" s="357" t="s">
        <v>14283</v>
      </c>
      <c r="AH304" s="357" t="s">
        <v>4684</v>
      </c>
      <c r="AI304" s="2085"/>
      <c r="AK304" s="339"/>
      <c r="AL304" s="339"/>
      <c r="AO304" s="339"/>
      <c r="AP304" s="339"/>
      <c r="AS304" s="339"/>
      <c r="AT304" s="339"/>
      <c r="AW304" s="339"/>
      <c r="AX304" s="339"/>
      <c r="BA304" s="339"/>
      <c r="BB304" s="339"/>
    </row>
    <row r="305" spans="2:62" ht="293" thickBot="1" x14ac:dyDescent="0.4">
      <c r="B305" s="21" t="str">
        <f>'INF GERAIS'!B305&amp;IFERROR(IF(INDEX(APOIO!$A$5:$A$50,MATCH('INF GERAIS'!N305,APOIO!$B$5:$B$50,0))="NÃO",APOIO!$A$2&amp;"NÃO VÁLIDO",""),"")</f>
        <v>2014.0289</v>
      </c>
      <c r="C305" s="21" t="str">
        <f>'INF GERAIS'!C305</f>
        <v>AGRESTE CENTRAL</v>
      </c>
      <c r="D305" s="21" t="str">
        <f>'INF GERAIS'!D305</f>
        <v>PESQUEIRA</v>
      </c>
      <c r="E305" s="21" t="str">
        <f>'INF GERAIS'!E305</f>
        <v>PAVIMENTAÇÃO DISTRITOS</v>
      </c>
      <c r="F305" s="21" t="str">
        <f>'INF GERAIS'!G305</f>
        <v>NORMAL</v>
      </c>
      <c r="G305" s="89" t="s">
        <v>4703</v>
      </c>
      <c r="H305" s="10">
        <v>42415</v>
      </c>
      <c r="I305" s="89" t="s">
        <v>230</v>
      </c>
      <c r="J305" s="21" t="s">
        <v>4682</v>
      </c>
      <c r="K305" s="233" t="s">
        <v>8081</v>
      </c>
      <c r="L305" s="233">
        <v>42578</v>
      </c>
      <c r="M305" s="21" t="s">
        <v>224</v>
      </c>
      <c r="N305" s="10" t="s">
        <v>4682</v>
      </c>
      <c r="O305" s="253" t="s">
        <v>8189</v>
      </c>
      <c r="P305" s="233">
        <v>42583</v>
      </c>
      <c r="Q305" s="21" t="s">
        <v>224</v>
      </c>
      <c r="R305" s="21" t="s">
        <v>4682</v>
      </c>
      <c r="S305" s="21" t="s">
        <v>8155</v>
      </c>
      <c r="T305" s="233">
        <v>42598</v>
      </c>
      <c r="U305" s="21" t="s">
        <v>230</v>
      </c>
      <c r="V305" s="21" t="s">
        <v>4682</v>
      </c>
      <c r="W305" s="357" t="s">
        <v>13783</v>
      </c>
      <c r="X305" s="1963">
        <v>44232</v>
      </c>
      <c r="Y305" s="1962" t="s">
        <v>230</v>
      </c>
      <c r="Z305" s="1962" t="s">
        <v>4682</v>
      </c>
      <c r="AA305" s="1813" t="s">
        <v>13785</v>
      </c>
      <c r="AB305" s="1882">
        <v>44592</v>
      </c>
      <c r="AC305" s="1813" t="s">
        <v>224</v>
      </c>
      <c r="AD305" s="1813" t="s">
        <v>4682</v>
      </c>
      <c r="AE305" s="1962" t="s">
        <v>13784</v>
      </c>
      <c r="AF305" s="1888">
        <v>44610</v>
      </c>
      <c r="AG305" s="1813" t="s">
        <v>224</v>
      </c>
      <c r="AH305" s="1813" t="s">
        <v>4682</v>
      </c>
      <c r="AI305" s="1962" t="s">
        <v>13787</v>
      </c>
      <c r="AJ305" s="1939">
        <v>44865</v>
      </c>
      <c r="AK305" s="339" t="s">
        <v>224</v>
      </c>
      <c r="AL305" s="339" t="s">
        <v>4682</v>
      </c>
      <c r="AN305" s="1963"/>
      <c r="AO305" s="1962"/>
      <c r="AP305" s="339"/>
      <c r="AT305" s="339"/>
      <c r="AW305" s="339"/>
      <c r="AX305" s="339"/>
      <c r="BA305" s="339"/>
      <c r="BB305" s="339"/>
    </row>
    <row r="306" spans="2:62" ht="232.5" thickBot="1" x14ac:dyDescent="0.3">
      <c r="B306" s="21" t="str">
        <f>'INF GERAIS'!B306&amp;IFERROR(IF(INDEX(APOIO!$A$5:$A$50,MATCH('INF GERAIS'!N306,APOIO!$B$5:$B$50,0))="NÃO",APOIO!$A$2&amp;"NÃO VÁLIDO",""),"")</f>
        <v>2014.0290</v>
      </c>
      <c r="C306" s="21" t="str">
        <f>'INF GERAIS'!C306</f>
        <v>AGRESTE CENTRAL</v>
      </c>
      <c r="D306" s="21" t="str">
        <f>'INF GERAIS'!D306</f>
        <v>PESQUEIRA</v>
      </c>
      <c r="E306" s="21" t="str">
        <f>'INF GERAIS'!E306</f>
        <v xml:space="preserve">PAVIMENTAÇÃO EM PARALELEPIPEDOS GRANITICOS, COM MEIO FIO EM CONCRETO SIMPLES,  DE VIAS URBANAS NO MUNICIPIO DE PESQUEIRA - PE, NAS RUAS: LARGO BERNADO VIEIRA, RUA FREI CANECA, RUA FREI CAETANO MECINA, RUA JOSE LOURENÇO DA SILVA, RUA CLÁUDIA, RUA PRESIDENTE KENNEDY, RUA LUCÍLIA TENÓRIO DE BRITO, RUA JOSÉ MARTINS DE OLIVEIRA - TRECHO 1, RUA JOSÉ MARTINS DE OLIVEIRA - TRECHO 2 E RUA JOSÉ TIBÚRCIO DOS SANTOS. </v>
      </c>
      <c r="F306" s="21" t="str">
        <f>'INF GERAIS'!G306</f>
        <v>NORMAL</v>
      </c>
      <c r="G306" s="89" t="s">
        <v>4703</v>
      </c>
      <c r="H306" s="10">
        <v>42415</v>
      </c>
      <c r="I306" s="89" t="s">
        <v>230</v>
      </c>
      <c r="J306" s="21" t="s">
        <v>4682</v>
      </c>
      <c r="K306" s="233" t="s">
        <v>8086</v>
      </c>
      <c r="L306" s="233">
        <v>42578</v>
      </c>
      <c r="M306" s="21" t="s">
        <v>224</v>
      </c>
      <c r="N306" s="10" t="s">
        <v>4682</v>
      </c>
      <c r="O306" s="253" t="s">
        <v>8189</v>
      </c>
      <c r="P306" s="233">
        <v>42583</v>
      </c>
      <c r="Q306" s="21" t="s">
        <v>224</v>
      </c>
      <c r="R306" s="21" t="s">
        <v>4682</v>
      </c>
      <c r="S306" s="511" t="s">
        <v>8152</v>
      </c>
      <c r="T306" s="233">
        <v>42593</v>
      </c>
      <c r="U306" s="21" t="s">
        <v>230</v>
      </c>
      <c r="V306" s="21" t="s">
        <v>4682</v>
      </c>
      <c r="W306" s="21" t="s">
        <v>11131</v>
      </c>
      <c r="X306" s="233">
        <v>43234</v>
      </c>
      <c r="Y306" s="21" t="s">
        <v>224</v>
      </c>
      <c r="Z306" s="21" t="s">
        <v>4682</v>
      </c>
      <c r="AA306" s="646" t="s">
        <v>11137</v>
      </c>
      <c r="AB306" s="233">
        <v>43243</v>
      </c>
      <c r="AC306" s="339" t="s">
        <v>224</v>
      </c>
      <c r="AD306" s="339" t="s">
        <v>4682</v>
      </c>
      <c r="AE306" s="21" t="s">
        <v>11171</v>
      </c>
      <c r="AF306" s="233">
        <v>43250</v>
      </c>
      <c r="AG306" s="339" t="s">
        <v>4705</v>
      </c>
      <c r="AH306" s="339" t="s">
        <v>4682</v>
      </c>
      <c r="AI306" s="1962" t="s">
        <v>11126</v>
      </c>
      <c r="AJ306" s="233">
        <v>43286</v>
      </c>
      <c r="AK306" s="339" t="s">
        <v>226</v>
      </c>
      <c r="AL306" s="339" t="s">
        <v>4684</v>
      </c>
      <c r="AM306" s="1469" t="s">
        <v>12303</v>
      </c>
      <c r="AN306" s="233">
        <v>43654</v>
      </c>
      <c r="AO306" s="339" t="s">
        <v>6848</v>
      </c>
      <c r="AP306" s="339" t="s">
        <v>4684</v>
      </c>
      <c r="AQ306" s="233" t="s">
        <v>12554</v>
      </c>
      <c r="AR306" s="233">
        <v>43731</v>
      </c>
      <c r="AS306" s="339" t="s">
        <v>6848</v>
      </c>
      <c r="AT306" s="339" t="s">
        <v>4684</v>
      </c>
      <c r="AU306" s="646" t="s">
        <v>13047</v>
      </c>
      <c r="AV306" s="233">
        <v>43908</v>
      </c>
      <c r="AW306" s="339" t="s">
        <v>6848</v>
      </c>
      <c r="AX306" s="339" t="s">
        <v>4684</v>
      </c>
      <c r="AY306" s="1813" t="s">
        <v>13637</v>
      </c>
      <c r="AZ306" s="1881">
        <v>44119</v>
      </c>
      <c r="BA306" s="1813" t="s">
        <v>14283</v>
      </c>
      <c r="BB306" s="1813" t="s">
        <v>4684</v>
      </c>
    </row>
    <row r="307" spans="2:62" ht="145.5" thickBot="1" x14ac:dyDescent="0.4">
      <c r="B307" s="21" t="str">
        <f>'INF GERAIS'!B307&amp;IFERROR(IF(INDEX(APOIO!$A$5:$A$50,MATCH('INF GERAIS'!N307,APOIO!$B$5:$B$50,0))="NÃO",APOIO!$A$2&amp;"NÃO VÁLIDO",""),"")</f>
        <v>2014.0291</v>
      </c>
      <c r="C307" s="21" t="str">
        <f>'INF GERAIS'!C307</f>
        <v>AGRESTE CENTRAL</v>
      </c>
      <c r="D307" s="21" t="str">
        <f>'INF GERAIS'!D307</f>
        <v>PESQUEIRA</v>
      </c>
      <c r="E307" s="21" t="str">
        <f>'INF GERAIS'!E307</f>
        <v>REFORMA E AMPLIAÇÃO DA SECRETARIA DE FINANÇAS MUNICIPAL</v>
      </c>
      <c r="F307" s="21" t="str">
        <f>'INF GERAIS'!G307</f>
        <v>NORMAL</v>
      </c>
      <c r="G307" s="89" t="s">
        <v>4703</v>
      </c>
      <c r="H307" s="10">
        <v>42415</v>
      </c>
      <c r="I307" s="89" t="s">
        <v>230</v>
      </c>
      <c r="J307" s="21" t="s">
        <v>4682</v>
      </c>
      <c r="K307" s="233" t="s">
        <v>11846</v>
      </c>
      <c r="L307" s="233">
        <v>43481</v>
      </c>
      <c r="M307" s="21" t="s">
        <v>224</v>
      </c>
      <c r="N307" s="10" t="s">
        <v>4682</v>
      </c>
      <c r="O307" s="530" t="s">
        <v>11834</v>
      </c>
      <c r="P307" s="233">
        <v>43483</v>
      </c>
      <c r="Q307" s="21" t="s">
        <v>224</v>
      </c>
      <c r="R307" s="21" t="s">
        <v>4682</v>
      </c>
      <c r="S307" s="21" t="s">
        <v>11848</v>
      </c>
      <c r="T307" s="233">
        <v>43490</v>
      </c>
      <c r="U307" s="21" t="s">
        <v>4705</v>
      </c>
      <c r="V307" s="21" t="s">
        <v>4682</v>
      </c>
      <c r="W307" s="233" t="s">
        <v>13800</v>
      </c>
      <c r="X307" s="1413" t="s">
        <v>12129</v>
      </c>
      <c r="Y307" s="21" t="s">
        <v>224</v>
      </c>
      <c r="Z307" s="21" t="s">
        <v>4682</v>
      </c>
      <c r="AA307" s="646" t="s">
        <v>12130</v>
      </c>
      <c r="AB307" s="233">
        <v>43587</v>
      </c>
      <c r="AC307" s="339" t="s">
        <v>224</v>
      </c>
      <c r="AD307" s="339" t="s">
        <v>4682</v>
      </c>
      <c r="AE307" s="21" t="s">
        <v>12143</v>
      </c>
      <c r="AF307" s="233">
        <v>43595</v>
      </c>
      <c r="AG307" s="339" t="s">
        <v>4705</v>
      </c>
      <c r="AH307" s="339" t="s">
        <v>4682</v>
      </c>
      <c r="AI307" s="1962" t="s">
        <v>13801</v>
      </c>
      <c r="AJ307" s="233">
        <v>44865</v>
      </c>
      <c r="AK307" s="339" t="s">
        <v>14283</v>
      </c>
      <c r="AL307" s="339" t="s">
        <v>4684</v>
      </c>
      <c r="AO307" s="339"/>
      <c r="AP307" s="339"/>
      <c r="AS307" s="339"/>
      <c r="AT307" s="339"/>
      <c r="AW307" s="339"/>
      <c r="AX307" s="339"/>
      <c r="BA307" s="339"/>
      <c r="BB307" s="339"/>
    </row>
    <row r="308" spans="2:62" ht="145.5" thickBot="1" x14ac:dyDescent="0.4">
      <c r="B308" s="21" t="str">
        <f>'INF GERAIS'!B308&amp;IFERROR(IF(INDEX(APOIO!$A$5:$A$50,MATCH('INF GERAIS'!N308,APOIO!$B$5:$B$50,0))="NÃO",APOIO!$A$2&amp;"NÃO VÁLIDO",""),"")</f>
        <v>2014.0292</v>
      </c>
      <c r="C308" s="21" t="str">
        <f>'INF GERAIS'!C308</f>
        <v>AGRESTE CENTRAL</v>
      </c>
      <c r="D308" s="21" t="str">
        <f>'INF GERAIS'!D308</f>
        <v>PESQUEIRA</v>
      </c>
      <c r="E308" s="21" t="str">
        <f>'INF GERAIS'!E308</f>
        <v>REFORMA E RECUPERAÇÃO DAS PRAÇAS EUGENIO MACIEL CHACON, VILA ANÁPOLIS E RUA DUQUE DE CAXIAS - CENTRO</v>
      </c>
      <c r="F308" s="21" t="str">
        <f>'INF GERAIS'!G308</f>
        <v>NORMAL</v>
      </c>
      <c r="G308" s="89" t="s">
        <v>4703</v>
      </c>
      <c r="H308" s="10">
        <v>42415</v>
      </c>
      <c r="I308" s="89" t="s">
        <v>230</v>
      </c>
      <c r="J308" s="21" t="s">
        <v>4682</v>
      </c>
      <c r="K308" s="233" t="s">
        <v>8096</v>
      </c>
      <c r="L308" s="233">
        <v>42578</v>
      </c>
      <c r="M308" s="21" t="s">
        <v>224</v>
      </c>
      <c r="N308" s="10" t="s">
        <v>4682</v>
      </c>
      <c r="O308" s="253" t="s">
        <v>8189</v>
      </c>
      <c r="P308" s="233">
        <v>42583</v>
      </c>
      <c r="Q308" s="21" t="s">
        <v>224</v>
      </c>
      <c r="R308" s="21" t="s">
        <v>4682</v>
      </c>
      <c r="S308" s="21" t="s">
        <v>8483</v>
      </c>
      <c r="T308" s="233">
        <v>42646</v>
      </c>
      <c r="U308" s="21" t="s">
        <v>230</v>
      </c>
      <c r="V308" s="21" t="s">
        <v>4682</v>
      </c>
      <c r="W308" s="1813" t="s">
        <v>13638</v>
      </c>
      <c r="X308" s="1882">
        <v>44592</v>
      </c>
      <c r="Y308" s="1813" t="s">
        <v>224</v>
      </c>
      <c r="Z308" s="1813" t="s">
        <v>4682</v>
      </c>
      <c r="AA308" s="1887" t="s">
        <v>13790</v>
      </c>
      <c r="AB308" s="1888">
        <v>44616</v>
      </c>
      <c r="AC308" s="339" t="s">
        <v>224</v>
      </c>
      <c r="AD308" s="339" t="s">
        <v>4682</v>
      </c>
      <c r="AG308" s="339"/>
      <c r="AH308" s="339"/>
      <c r="AI308" s="1962"/>
      <c r="AK308" s="339"/>
      <c r="AL308" s="339"/>
      <c r="AO308" s="339"/>
      <c r="AP308" s="339"/>
      <c r="AS308" s="339"/>
      <c r="AT308" s="339"/>
      <c r="AW308" s="339"/>
      <c r="AX308" s="339"/>
      <c r="BA308" s="339"/>
      <c r="BB308" s="339"/>
    </row>
    <row r="309" spans="2:62" ht="87" x14ac:dyDescent="0.35">
      <c r="B309" s="21" t="str">
        <f>'INF GERAIS'!B309&amp;IFERROR(IF(INDEX(APOIO!$A$5:$A$50,MATCH('INF GERAIS'!N309,APOIO!$B$5:$B$50,0))="NÃO",APOIO!$A$2&amp;"NÃO VÁLIDO",""),"")</f>
        <v>2014.0293</v>
      </c>
      <c r="C309" s="21" t="str">
        <f>'INF GERAIS'!C309</f>
        <v>SERTÃO DE ITAPARICA</v>
      </c>
      <c r="D309" s="21" t="str">
        <f>'INF GERAIS'!D309</f>
        <v>PETROLÂNDIA</v>
      </c>
      <c r="E309" s="21" t="str">
        <f>'INF GERAIS'!E309</f>
        <v>PAVIMENTAÇÃO NAS AGROVILAS</v>
      </c>
      <c r="F309" s="21" t="str">
        <f>'INF GERAIS'!G309</f>
        <v>NORMAL</v>
      </c>
      <c r="G309" s="89" t="s">
        <v>4703</v>
      </c>
      <c r="H309" s="10">
        <v>42415</v>
      </c>
      <c r="I309" s="89" t="s">
        <v>230</v>
      </c>
      <c r="J309" s="21" t="s">
        <v>4682</v>
      </c>
      <c r="K309" s="233" t="s">
        <v>12206</v>
      </c>
      <c r="L309" s="233">
        <v>43622</v>
      </c>
      <c r="M309" s="21" t="s">
        <v>224</v>
      </c>
      <c r="N309" s="10" t="s">
        <v>4682</v>
      </c>
      <c r="O309" s="233" t="s">
        <v>12243</v>
      </c>
      <c r="P309" s="233">
        <v>43635</v>
      </c>
      <c r="Q309" s="21" t="s">
        <v>224</v>
      </c>
      <c r="R309" s="21" t="s">
        <v>4682</v>
      </c>
      <c r="S309" s="1462" t="s">
        <v>12276</v>
      </c>
      <c r="T309" s="233">
        <v>43650</v>
      </c>
      <c r="U309" s="21" t="s">
        <v>4705</v>
      </c>
      <c r="V309" s="21" t="s">
        <v>4682</v>
      </c>
      <c r="W309" s="21" t="s">
        <v>12630</v>
      </c>
      <c r="X309" s="233">
        <v>43756</v>
      </c>
      <c r="Y309" s="21" t="s">
        <v>6848</v>
      </c>
      <c r="Z309" s="21" t="s">
        <v>4684</v>
      </c>
      <c r="AC309" s="339"/>
      <c r="AD309" s="339"/>
      <c r="AG309" s="339"/>
      <c r="AH309" s="339"/>
      <c r="AK309" s="339"/>
      <c r="AL309" s="339"/>
      <c r="AO309" s="339"/>
      <c r="AP309" s="339"/>
      <c r="AS309" s="339"/>
      <c r="AT309" s="339"/>
      <c r="AW309" s="339"/>
      <c r="AX309" s="339"/>
      <c r="BA309" s="339"/>
      <c r="BB309" s="339"/>
    </row>
    <row r="310" spans="2:62" ht="58" x14ac:dyDescent="0.35">
      <c r="B310" s="21" t="str">
        <f>'INF GERAIS'!B310&amp;IFERROR(IF(INDEX(APOIO!$A$5:$A$50,MATCH('INF GERAIS'!N310,APOIO!$B$5:$B$50,0))="NÃO",APOIO!$A$2&amp;"NÃO VÁLIDO",""),"")</f>
        <v>2014.0294
NÃO VÁLIDO</v>
      </c>
      <c r="C310" s="21" t="str">
        <f>'INF GERAIS'!C310</f>
        <v>SERTÃO DO SÃO FRANCISCO</v>
      </c>
      <c r="D310" s="21" t="str">
        <f>'INF GERAIS'!D310</f>
        <v>PETROLINA</v>
      </c>
      <c r="E310" s="21" t="str">
        <f>'INF GERAIS'!E310</f>
        <v xml:space="preserve">PAVIMENTAÇÃO EM TRATAMENTO SUPERFICIAL DUPLO (TSD) COMCAPA SELANTE DE DIVERSAS RUAS E AVENIDAS </v>
      </c>
      <c r="F310" s="21" t="str">
        <f>'INF GERAIS'!G310</f>
        <v>NORMAL</v>
      </c>
      <c r="G310" s="89" t="s">
        <v>4703</v>
      </c>
      <c r="H310" s="10">
        <v>42415</v>
      </c>
      <c r="I310" s="89" t="s">
        <v>227</v>
      </c>
      <c r="J310" s="21" t="s">
        <v>4702</v>
      </c>
      <c r="K310" s="10"/>
      <c r="N310" s="10"/>
      <c r="AC310" s="339"/>
      <c r="AD310" s="339"/>
      <c r="AG310" s="339"/>
      <c r="AH310" s="339"/>
      <c r="AK310" s="339"/>
      <c r="AL310" s="339"/>
      <c r="AO310" s="339"/>
      <c r="AP310" s="339"/>
      <c r="AS310" s="339"/>
      <c r="AT310" s="339"/>
      <c r="AW310" s="339"/>
      <c r="AX310" s="339"/>
      <c r="BA310" s="339"/>
      <c r="BB310" s="339"/>
    </row>
    <row r="311" spans="2:62" ht="130.5" x14ac:dyDescent="0.35">
      <c r="B311" s="21" t="str">
        <f>'INF GERAIS'!B311&amp;IFERROR(IF(INDEX(APOIO!$A$5:$A$50,MATCH('INF GERAIS'!N311,APOIO!$B$5:$B$50,0))="NÃO",APOIO!$A$2&amp;"NÃO VÁLIDO",""),"")</f>
        <v>2014.0295</v>
      </c>
      <c r="C311" s="21" t="str">
        <f>'INF GERAIS'!C311</f>
        <v>SERTÃO DO SÃO FRANCISCO</v>
      </c>
      <c r="D311" s="21" t="str">
        <f>'INF GERAIS'!D311</f>
        <v>PETROLINA</v>
      </c>
      <c r="E311" s="21" t="str">
        <f>'INF GERAIS'!E311</f>
        <v>PAVIMENTAÇÃO EM CONCRETO BETUMINOSO USINADO A QUENTE  (CBUQ) DE DIVERSAS RUAS E AVENIDAS DO MUNICÍPIO</v>
      </c>
      <c r="F311" s="21" t="str">
        <f>'INF GERAIS'!G311</f>
        <v>NORMAL</v>
      </c>
      <c r="G311" s="89" t="s">
        <v>4703</v>
      </c>
      <c r="H311" s="10">
        <v>42415</v>
      </c>
      <c r="I311" s="89" t="s">
        <v>230</v>
      </c>
      <c r="J311" s="21" t="s">
        <v>4682</v>
      </c>
      <c r="K311" s="233" t="s">
        <v>9277</v>
      </c>
      <c r="L311" s="233">
        <v>42857</v>
      </c>
      <c r="M311" s="21" t="s">
        <v>224</v>
      </c>
      <c r="N311" s="10" t="s">
        <v>4682</v>
      </c>
      <c r="O311" s="233" t="s">
        <v>10032</v>
      </c>
      <c r="P311" s="233">
        <v>43010</v>
      </c>
      <c r="Q311" s="21" t="s">
        <v>224</v>
      </c>
      <c r="R311" s="21" t="s">
        <v>4682</v>
      </c>
      <c r="S311" s="21" t="s">
        <v>10139</v>
      </c>
      <c r="T311" s="233">
        <v>43062</v>
      </c>
      <c r="U311" s="21" t="s">
        <v>4705</v>
      </c>
      <c r="V311" s="21" t="s">
        <v>4682</v>
      </c>
      <c r="W311" s="21" t="s">
        <v>10273</v>
      </c>
      <c r="X311" s="233">
        <v>43095</v>
      </c>
      <c r="Y311" s="21" t="s">
        <v>230</v>
      </c>
      <c r="Z311" s="21" t="s">
        <v>4682</v>
      </c>
      <c r="AA311" s="1135" t="s">
        <v>11203</v>
      </c>
      <c r="AB311" s="233">
        <v>43264</v>
      </c>
      <c r="AC311" s="339" t="s">
        <v>224</v>
      </c>
      <c r="AD311" s="339" t="s">
        <v>4682</v>
      </c>
      <c r="AE311" s="1194" t="s">
        <v>11507</v>
      </c>
      <c r="AF311" s="233">
        <v>43308</v>
      </c>
      <c r="AG311" s="339" t="s">
        <v>4705</v>
      </c>
      <c r="AH311" s="339" t="s">
        <v>4684</v>
      </c>
      <c r="AI311" s="21" t="s">
        <v>12179</v>
      </c>
      <c r="AJ311" s="233">
        <v>43722</v>
      </c>
      <c r="AK311" s="339" t="s">
        <v>230</v>
      </c>
      <c r="AL311" s="339" t="s">
        <v>4684</v>
      </c>
      <c r="AM311" s="1730" t="s">
        <v>10956</v>
      </c>
      <c r="AN311" s="233">
        <v>43909</v>
      </c>
      <c r="AO311" s="1730" t="s">
        <v>226</v>
      </c>
      <c r="AP311" s="1730" t="s">
        <v>4684</v>
      </c>
      <c r="AS311" s="339"/>
      <c r="AT311" s="339"/>
      <c r="AW311" s="339"/>
      <c r="AX311" s="339"/>
      <c r="BA311" s="339"/>
      <c r="BB311" s="339"/>
    </row>
    <row r="312" spans="2:62" ht="188.5" x14ac:dyDescent="0.35">
      <c r="B312" s="21" t="str">
        <f>'INF GERAIS'!B312&amp;IFERROR(IF(INDEX(APOIO!$A$5:$A$50,MATCH('INF GERAIS'!N312,APOIO!$B$5:$B$50,0))="NÃO",APOIO!$A$2&amp;"NÃO VÁLIDO",""),"")</f>
        <v>2014.0296</v>
      </c>
      <c r="C312" s="21" t="str">
        <f>'INF GERAIS'!C312</f>
        <v>AGRESTE CENTRAL</v>
      </c>
      <c r="D312" s="21" t="str">
        <f>'INF GERAIS'!D312</f>
        <v>POÇÃO</v>
      </c>
      <c r="E312" s="21" t="str">
        <f>'INF GERAIS'!E312</f>
        <v xml:space="preserve">PAVIMENTANDO NOSSOS CAMINHOS - DESENVOLVIMENTO E URBANIZAÇÃO  </v>
      </c>
      <c r="F312" s="21" t="str">
        <f>'INF GERAIS'!G312</f>
        <v>NORMAL</v>
      </c>
      <c r="G312" s="89" t="s">
        <v>4703</v>
      </c>
      <c r="H312" s="10">
        <v>42415</v>
      </c>
      <c r="I312" s="89" t="s">
        <v>230</v>
      </c>
      <c r="J312" s="21" t="s">
        <v>4682</v>
      </c>
      <c r="K312" s="233" t="s">
        <v>7545</v>
      </c>
      <c r="L312" s="233">
        <v>42534</v>
      </c>
      <c r="M312" s="21" t="s">
        <v>224</v>
      </c>
      <c r="N312" s="10" t="s">
        <v>4682</v>
      </c>
      <c r="O312" s="253" t="s">
        <v>8051</v>
      </c>
      <c r="P312" s="253">
        <v>42569</v>
      </c>
      <c r="Q312" s="21" t="s">
        <v>224</v>
      </c>
      <c r="R312" s="21" t="s">
        <v>4682</v>
      </c>
      <c r="S312" s="21" t="s">
        <v>8070</v>
      </c>
      <c r="T312" s="233">
        <v>42578</v>
      </c>
      <c r="U312" s="21" t="s">
        <v>230</v>
      </c>
      <c r="V312" s="21" t="s">
        <v>4682</v>
      </c>
      <c r="W312" s="896" t="s">
        <v>10055</v>
      </c>
      <c r="X312" s="233">
        <v>43007</v>
      </c>
      <c r="Y312" s="21" t="s">
        <v>224</v>
      </c>
      <c r="Z312" s="21" t="s">
        <v>4682</v>
      </c>
      <c r="AA312" s="646" t="s">
        <v>9616</v>
      </c>
      <c r="AB312" s="233">
        <v>43014</v>
      </c>
      <c r="AC312" s="339" t="s">
        <v>224</v>
      </c>
      <c r="AD312" s="339" t="s">
        <v>4682</v>
      </c>
      <c r="AE312" s="896" t="s">
        <v>10077</v>
      </c>
      <c r="AF312" s="233">
        <v>43026</v>
      </c>
      <c r="AG312" s="339" t="s">
        <v>4705</v>
      </c>
      <c r="AH312" s="339" t="s">
        <v>4682</v>
      </c>
      <c r="AI312" s="1033" t="s">
        <v>10596</v>
      </c>
      <c r="AJ312" s="233">
        <v>43154</v>
      </c>
      <c r="AK312" s="339" t="s">
        <v>224</v>
      </c>
      <c r="AL312" s="339" t="s">
        <v>4682</v>
      </c>
      <c r="AM312" s="646" t="s">
        <v>10599</v>
      </c>
      <c r="AN312" s="233">
        <v>43181</v>
      </c>
      <c r="AO312" s="339" t="s">
        <v>224</v>
      </c>
      <c r="AP312" s="339" t="s">
        <v>4682</v>
      </c>
      <c r="AQ312" s="21" t="s">
        <v>10945</v>
      </c>
      <c r="AR312" s="233">
        <v>43192</v>
      </c>
      <c r="AS312" s="339" t="s">
        <v>4705</v>
      </c>
      <c r="AT312" s="339" t="s">
        <v>4682</v>
      </c>
      <c r="AU312" s="21" t="s">
        <v>11899</v>
      </c>
      <c r="AV312" s="21" t="s">
        <v>11900</v>
      </c>
      <c r="AW312" s="339" t="s">
        <v>6848</v>
      </c>
      <c r="AX312" s="339" t="s">
        <v>4684</v>
      </c>
      <c r="AY312" s="646" t="s">
        <v>11285</v>
      </c>
      <c r="AZ312" s="233">
        <v>43523</v>
      </c>
      <c r="BA312" s="339" t="s">
        <v>6848</v>
      </c>
      <c r="BB312" s="339" t="s">
        <v>4684</v>
      </c>
      <c r="BC312" s="1399" t="s">
        <v>12084</v>
      </c>
      <c r="BD312" s="233">
        <v>43571</v>
      </c>
      <c r="BE312" s="21" t="s">
        <v>6848</v>
      </c>
      <c r="BF312" s="21" t="s">
        <v>4684</v>
      </c>
      <c r="BG312" s="21" t="s">
        <v>12236</v>
      </c>
      <c r="BH312" s="233">
        <v>43629</v>
      </c>
      <c r="BI312" s="21" t="s">
        <v>14283</v>
      </c>
      <c r="BJ312" s="21" t="s">
        <v>4684</v>
      </c>
    </row>
    <row r="313" spans="2:62" ht="101.5" x14ac:dyDescent="0.35">
      <c r="B313" s="21" t="str">
        <f>'INF GERAIS'!B313&amp;IFERROR(IF(INDEX(APOIO!$A$5:$A$50,MATCH('INF GERAIS'!N313,APOIO!$B$5:$B$50,0))="NÃO",APOIO!$A$2&amp;"NÃO VÁLIDO",""),"")</f>
        <v>2014.0297</v>
      </c>
      <c r="C313" s="21" t="str">
        <f>'INF GERAIS'!C313</f>
        <v>AGRESTE CENTRAL</v>
      </c>
      <c r="D313" s="21" t="str">
        <f>'INF GERAIS'!D313</f>
        <v>POMBOS</v>
      </c>
      <c r="E313" s="21" t="str">
        <f>'INF GERAIS'!E313</f>
        <v>PAVIMENTAÇÃO EM REVESTIMENTO ASFALTICO DE DIVERSAS RUAS</v>
      </c>
      <c r="F313" s="21" t="str">
        <f>'INF GERAIS'!G313</f>
        <v>NORMAL</v>
      </c>
      <c r="G313" s="89" t="s">
        <v>4703</v>
      </c>
      <c r="H313" s="10">
        <v>42415</v>
      </c>
      <c r="I313" s="89" t="s">
        <v>230</v>
      </c>
      <c r="J313" s="21" t="s">
        <v>4682</v>
      </c>
      <c r="K313" s="233" t="s">
        <v>6594</v>
      </c>
      <c r="L313" s="233">
        <v>42465</v>
      </c>
      <c r="M313" s="21" t="s">
        <v>224</v>
      </c>
      <c r="N313" s="10" t="s">
        <v>4682</v>
      </c>
      <c r="O313" s="233" t="s">
        <v>7167</v>
      </c>
      <c r="P313" s="233">
        <v>42502</v>
      </c>
      <c r="Q313" s="21" t="s">
        <v>4705</v>
      </c>
      <c r="R313" s="21" t="s">
        <v>4682</v>
      </c>
      <c r="S313" s="21" t="s">
        <v>7539</v>
      </c>
      <c r="T313" s="233">
        <v>42538</v>
      </c>
      <c r="U313" s="21" t="s">
        <v>230</v>
      </c>
      <c r="V313" s="21" t="s">
        <v>4682</v>
      </c>
      <c r="W313" s="2116" t="s">
        <v>7655</v>
      </c>
      <c r="X313" s="233">
        <v>42555</v>
      </c>
      <c r="Y313" s="21" t="s">
        <v>6848</v>
      </c>
      <c r="Z313" s="21" t="s">
        <v>4684</v>
      </c>
      <c r="AA313" s="21" t="s">
        <v>14202</v>
      </c>
      <c r="AB313" s="2085">
        <v>45649</v>
      </c>
      <c r="AC313" s="2086" t="s">
        <v>6849</v>
      </c>
      <c r="AD313" s="2086" t="s">
        <v>4684</v>
      </c>
      <c r="AE313" s="21" t="s">
        <v>14262</v>
      </c>
      <c r="AF313" s="2102">
        <v>45883</v>
      </c>
      <c r="AG313" s="339" t="s">
        <v>13989</v>
      </c>
      <c r="AH313" s="339" t="s">
        <v>4684</v>
      </c>
      <c r="AK313" s="339"/>
      <c r="AL313" s="339"/>
      <c r="AO313" s="339"/>
      <c r="AP313" s="339"/>
      <c r="AS313" s="339"/>
      <c r="AT313" s="339"/>
      <c r="AW313" s="339"/>
      <c r="AX313" s="339"/>
      <c r="BA313" s="339"/>
      <c r="BB313" s="339"/>
    </row>
    <row r="314" spans="2:62" ht="72.5" x14ac:dyDescent="0.35">
      <c r="B314" s="21" t="str">
        <f>'INF GERAIS'!B314&amp;IFERROR(IF(INDEX(APOIO!$A$5:$A$50,MATCH('INF GERAIS'!N314,APOIO!$B$5:$B$50,0))="NÃO",APOIO!$A$2&amp;"NÃO VÁLIDO",""),"")</f>
        <v>2014.0298</v>
      </c>
      <c r="C314" s="21" t="str">
        <f>'INF GERAIS'!C314</f>
        <v>MATA SUL</v>
      </c>
      <c r="D314" s="21" t="str">
        <f>'INF GERAIS'!D314</f>
        <v>PRIMAVERA</v>
      </c>
      <c r="E314" s="21" t="str">
        <f>'INF GERAIS'!E314</f>
        <v>PAVIMENTAÇÃO EM PARALELEPÍPEDOS GRANÍTICOS EM DIVERSAS RUAS</v>
      </c>
      <c r="F314" s="21" t="str">
        <f>'INF GERAIS'!G314</f>
        <v>NORMAL</v>
      </c>
      <c r="G314" s="89" t="s">
        <v>4703</v>
      </c>
      <c r="H314" s="10">
        <v>42415</v>
      </c>
      <c r="I314" s="89" t="s">
        <v>230</v>
      </c>
      <c r="J314" s="21" t="s">
        <v>4682</v>
      </c>
      <c r="K314" s="233" t="s">
        <v>9999</v>
      </c>
      <c r="L314" s="233">
        <v>43703</v>
      </c>
      <c r="M314" s="21" t="s">
        <v>226</v>
      </c>
      <c r="N314" s="10" t="s">
        <v>4684</v>
      </c>
      <c r="O314" s="35" t="s">
        <v>12857</v>
      </c>
      <c r="P314" s="233">
        <v>43817</v>
      </c>
      <c r="Q314" s="21" t="s">
        <v>6848</v>
      </c>
      <c r="R314" s="21" t="s">
        <v>4684</v>
      </c>
      <c r="S314" s="21" t="s">
        <v>14228</v>
      </c>
      <c r="T314" s="2097">
        <v>45674</v>
      </c>
      <c r="U314" s="21" t="s">
        <v>14283</v>
      </c>
      <c r="V314" s="21" t="s">
        <v>4684</v>
      </c>
      <c r="AC314" s="339"/>
      <c r="AD314" s="339"/>
      <c r="AG314" s="339"/>
      <c r="AH314" s="339"/>
      <c r="AK314" s="339"/>
      <c r="AL314" s="339"/>
      <c r="AO314" s="339"/>
      <c r="AP314" s="339"/>
      <c r="AS314" s="339"/>
      <c r="AT314" s="339"/>
      <c r="AW314" s="339"/>
      <c r="AX314" s="339"/>
      <c r="BA314" s="339"/>
      <c r="BB314" s="339"/>
    </row>
    <row r="315" spans="2:62" ht="101.5" x14ac:dyDescent="0.35">
      <c r="B315" s="21" t="str">
        <f>'INF GERAIS'!B315&amp;IFERROR(IF(INDEX(APOIO!$A$5:$A$50,MATCH('INF GERAIS'!N315,APOIO!$B$5:$B$50,0))="NÃO",APOIO!$A$2&amp;"NÃO VÁLIDO",""),"")</f>
        <v>2014.0299</v>
      </c>
      <c r="C315" s="21" t="str">
        <f>'INF GERAIS'!C315</f>
        <v>MATA SUL</v>
      </c>
      <c r="D315" s="21" t="str">
        <f>'INF GERAIS'!D315</f>
        <v>PRIMAVERA</v>
      </c>
      <c r="E315" s="21" t="str">
        <f>'INF GERAIS'!E315</f>
        <v>REQUALIFICAÇÃO DO CALÇADÃO DE CARACITUBA</v>
      </c>
      <c r="F315" s="21" t="str">
        <f>'INF GERAIS'!G315</f>
        <v>NORMAL</v>
      </c>
      <c r="G315" s="89" t="s">
        <v>4703</v>
      </c>
      <c r="H315" s="10">
        <v>42415</v>
      </c>
      <c r="I315" s="89" t="s">
        <v>230</v>
      </c>
      <c r="J315" s="21" t="s">
        <v>4682</v>
      </c>
      <c r="K315" s="10" t="s">
        <v>11842</v>
      </c>
      <c r="L315" s="233">
        <v>43489</v>
      </c>
      <c r="M315" s="21" t="s">
        <v>224</v>
      </c>
      <c r="N315" s="10" t="s">
        <v>4682</v>
      </c>
      <c r="O315" s="233" t="s">
        <v>12769</v>
      </c>
      <c r="P315" s="233">
        <v>43790</v>
      </c>
      <c r="Q315" s="21" t="s">
        <v>224</v>
      </c>
      <c r="R315" s="21" t="s">
        <v>4682</v>
      </c>
      <c r="S315" s="1649" t="s">
        <v>12863</v>
      </c>
      <c r="T315" s="233">
        <v>43819</v>
      </c>
      <c r="U315" s="21" t="s">
        <v>4704</v>
      </c>
      <c r="V315" s="21" t="s">
        <v>4682</v>
      </c>
      <c r="W315" s="1855" t="s">
        <v>13557</v>
      </c>
      <c r="X315" s="233">
        <v>43845</v>
      </c>
      <c r="Y315" s="21" t="s">
        <v>6848</v>
      </c>
      <c r="Z315" s="21" t="s">
        <v>4684</v>
      </c>
      <c r="AA315" s="12"/>
      <c r="AB315" s="2102">
        <v>45806</v>
      </c>
      <c r="AC315" s="339" t="s">
        <v>14283</v>
      </c>
      <c r="AD315" s="339" t="s">
        <v>4684</v>
      </c>
      <c r="AG315" s="339"/>
      <c r="AH315" s="339"/>
      <c r="AK315" s="339"/>
      <c r="AL315" s="339"/>
      <c r="AO315" s="339"/>
      <c r="AP315" s="339"/>
      <c r="AS315" s="339"/>
      <c r="AT315" s="339"/>
      <c r="AW315" s="339"/>
      <c r="AX315" s="339"/>
      <c r="BA315" s="339"/>
      <c r="BB315" s="339"/>
    </row>
    <row r="316" spans="2:62" ht="87" x14ac:dyDescent="0.35">
      <c r="B316" s="21" t="str">
        <f>'INF GERAIS'!B316&amp;IFERROR(IF(INDEX(APOIO!$A$5:$A$50,MATCH('INF GERAIS'!N316,APOIO!$B$5:$B$50,0))="NÃO",APOIO!$A$2&amp;"NÃO VÁLIDO",""),"")</f>
        <v>2014.0300</v>
      </c>
      <c r="C316" s="21" t="str">
        <f>'INF GERAIS'!C316</f>
        <v>MATA SUL</v>
      </c>
      <c r="D316" s="21" t="str">
        <f>'INF GERAIS'!D316</f>
        <v>QUIPAPÁ</v>
      </c>
      <c r="E316" s="21" t="str">
        <f>'INF GERAIS'!E316</f>
        <v>CONSTRUÇÃO DE PAVIMENTAÇÃO EM PARALELEPÍPEDOS GRANÍTICOS EM DIVERSAS RUAS DA SEDE DO MUNICÍPIO</v>
      </c>
      <c r="F316" s="21" t="str">
        <f>'INF GERAIS'!G316</f>
        <v>NORMAL</v>
      </c>
      <c r="G316" s="89" t="s">
        <v>4703</v>
      </c>
      <c r="H316" s="10">
        <v>42415</v>
      </c>
      <c r="I316" s="89" t="s">
        <v>230</v>
      </c>
      <c r="J316" s="21" t="s">
        <v>4682</v>
      </c>
      <c r="K316" s="10" t="s">
        <v>8514</v>
      </c>
      <c r="L316" s="233">
        <v>42650</v>
      </c>
      <c r="M316" s="21" t="s">
        <v>4705</v>
      </c>
      <c r="N316" s="10" t="s">
        <v>4682</v>
      </c>
      <c r="O316" s="578" t="s">
        <v>8555</v>
      </c>
      <c r="P316" s="233">
        <v>42663</v>
      </c>
      <c r="Q316" s="21" t="s">
        <v>230</v>
      </c>
      <c r="R316" s="21" t="s">
        <v>4682</v>
      </c>
      <c r="S316" s="21" t="s">
        <v>10183</v>
      </c>
      <c r="T316" s="233">
        <v>43073</v>
      </c>
      <c r="U316" s="21" t="s">
        <v>226</v>
      </c>
      <c r="V316" s="21" t="s">
        <v>4684</v>
      </c>
      <c r="W316" s="21" t="s">
        <v>10275</v>
      </c>
      <c r="X316" s="233">
        <v>43095</v>
      </c>
      <c r="Y316" s="21" t="s">
        <v>6848</v>
      </c>
      <c r="Z316" s="21" t="s">
        <v>4684</v>
      </c>
      <c r="AA316" s="12"/>
      <c r="AB316" s="2102">
        <v>45806</v>
      </c>
      <c r="AC316" s="339" t="s">
        <v>14283</v>
      </c>
      <c r="AD316" s="339" t="s">
        <v>4684</v>
      </c>
      <c r="AG316" s="339"/>
      <c r="AH316" s="339"/>
      <c r="AK316" s="339"/>
      <c r="AL316" s="339"/>
      <c r="AO316" s="339"/>
      <c r="AP316" s="339"/>
      <c r="AS316" s="339"/>
      <c r="AT316" s="339"/>
      <c r="AW316" s="339"/>
      <c r="AX316" s="339"/>
      <c r="BA316" s="339"/>
      <c r="BB316" s="339"/>
    </row>
    <row r="317" spans="2:62" ht="87" x14ac:dyDescent="0.35">
      <c r="B317" s="21" t="str">
        <f>'INF GERAIS'!B317&amp;IFERROR(IF(INDEX(APOIO!$A$5:$A$50,MATCH('INF GERAIS'!N317,APOIO!$B$5:$B$50,0))="NÃO",APOIO!$A$2&amp;"NÃO VÁLIDO",""),"")</f>
        <v>2014.0301</v>
      </c>
      <c r="C317" s="21" t="str">
        <f>'INF GERAIS'!C317</f>
        <v>MATA SUL</v>
      </c>
      <c r="D317" s="21" t="str">
        <f>'INF GERAIS'!D317</f>
        <v>QUIPAPÁ</v>
      </c>
      <c r="E317" s="21" t="str">
        <f>'INF GERAIS'!E317</f>
        <v>CONSTRUÇÃO DE UMA PRAÇA PÚBLICA</v>
      </c>
      <c r="F317" s="21" t="str">
        <f>'INF GERAIS'!G317</f>
        <v>NORMAL</v>
      </c>
      <c r="G317" s="89" t="s">
        <v>4703</v>
      </c>
      <c r="H317" s="10">
        <v>42415</v>
      </c>
      <c r="I317" s="89" t="s">
        <v>230</v>
      </c>
      <c r="J317" s="21" t="s">
        <v>4682</v>
      </c>
      <c r="K317" s="233" t="s">
        <v>8516</v>
      </c>
      <c r="L317" s="233">
        <v>42650</v>
      </c>
      <c r="M317" s="21" t="s">
        <v>4705</v>
      </c>
      <c r="N317" s="10" t="s">
        <v>4682</v>
      </c>
      <c r="O317" s="9" t="s">
        <v>8555</v>
      </c>
      <c r="P317" s="233">
        <v>42663</v>
      </c>
      <c r="Q317" s="21" t="s">
        <v>230</v>
      </c>
      <c r="R317" s="21" t="s">
        <v>4682</v>
      </c>
      <c r="S317" s="21" t="s">
        <v>10183</v>
      </c>
      <c r="T317" s="233">
        <v>43073</v>
      </c>
      <c r="U317" s="21" t="s">
        <v>226</v>
      </c>
      <c r="V317" s="21" t="s">
        <v>4684</v>
      </c>
      <c r="W317" s="21" t="s">
        <v>10276</v>
      </c>
      <c r="X317" s="233">
        <v>43095</v>
      </c>
      <c r="Y317" s="21" t="s">
        <v>6848</v>
      </c>
      <c r="Z317" s="21" t="s">
        <v>4684</v>
      </c>
      <c r="AA317" s="12"/>
      <c r="AB317" s="2102">
        <v>45806</v>
      </c>
      <c r="AC317" s="339" t="s">
        <v>14283</v>
      </c>
      <c r="AD317" s="339" t="s">
        <v>4684</v>
      </c>
      <c r="AG317" s="339"/>
      <c r="AH317" s="339"/>
      <c r="AK317" s="339"/>
      <c r="AL317" s="339"/>
      <c r="AO317" s="339"/>
      <c r="AP317" s="339"/>
      <c r="AS317" s="339"/>
      <c r="AT317" s="339"/>
      <c r="AW317" s="339"/>
      <c r="AX317" s="339"/>
      <c r="BA317" s="339"/>
      <c r="BB317" s="339"/>
    </row>
    <row r="318" spans="2:62" ht="116" x14ac:dyDescent="0.35">
      <c r="B318" s="21" t="str">
        <f>'INF GERAIS'!B318&amp;IFERROR(IF(INDEX(APOIO!$A$5:$A$50,MATCH('INF GERAIS'!N318,APOIO!$B$5:$B$50,0))="NÃO",APOIO!$A$2&amp;"NÃO VÁLIDO",""),"")</f>
        <v>2014.0302</v>
      </c>
      <c r="C318" s="21" t="str">
        <f>'INF GERAIS'!C318</f>
        <v>SERTÃO DO PAJEÚ</v>
      </c>
      <c r="D318" s="21" t="str">
        <f>'INF GERAIS'!D318</f>
        <v>QUIXABA</v>
      </c>
      <c r="E318" s="21" t="str">
        <f>'INF GERAIS'!E318</f>
        <v>CONSTRUÇÃO DE PAVIMENTAÇÃO EM PARALELEPÍPEDOS</v>
      </c>
      <c r="F318" s="21" t="str">
        <f>'INF GERAIS'!G318</f>
        <v>NORMAL</v>
      </c>
      <c r="G318" s="89" t="s">
        <v>4703</v>
      </c>
      <c r="H318" s="10">
        <v>42415</v>
      </c>
      <c r="I318" s="89" t="s">
        <v>230</v>
      </c>
      <c r="J318" s="21" t="s">
        <v>4683</v>
      </c>
      <c r="K318" s="10" t="s">
        <v>6335</v>
      </c>
      <c r="L318" s="10">
        <v>42444</v>
      </c>
      <c r="M318" s="21" t="s">
        <v>4705</v>
      </c>
      <c r="N318" s="10" t="s">
        <v>4683</v>
      </c>
      <c r="O318" s="10" t="s">
        <v>6336</v>
      </c>
      <c r="P318" s="10">
        <v>42444</v>
      </c>
      <c r="Q318" s="21" t="s">
        <v>230</v>
      </c>
      <c r="R318" s="21" t="s">
        <v>4683</v>
      </c>
      <c r="S318" s="21" t="s">
        <v>7068</v>
      </c>
      <c r="T318" s="233">
        <v>42627</v>
      </c>
      <c r="U318" s="21" t="s">
        <v>230</v>
      </c>
      <c r="V318" s="21" t="s">
        <v>4682</v>
      </c>
      <c r="W318" s="233" t="s">
        <v>8557</v>
      </c>
      <c r="X318" s="233">
        <v>42663</v>
      </c>
      <c r="Y318" s="21" t="s">
        <v>224</v>
      </c>
      <c r="Z318" s="21" t="s">
        <v>4682</v>
      </c>
      <c r="AA318" s="21" t="s">
        <v>8924</v>
      </c>
      <c r="AB318" s="233">
        <v>42788</v>
      </c>
      <c r="AC318" s="339" t="s">
        <v>4704</v>
      </c>
      <c r="AD318" s="339" t="s">
        <v>4682</v>
      </c>
      <c r="AE318" s="800" t="s">
        <v>9750</v>
      </c>
      <c r="AF318" s="233">
        <v>42832</v>
      </c>
      <c r="AG318" s="339" t="s">
        <v>230</v>
      </c>
      <c r="AH318" s="339" t="s">
        <v>4682</v>
      </c>
      <c r="AI318" s="21" t="s">
        <v>10939</v>
      </c>
      <c r="AJ318" s="233">
        <v>43193</v>
      </c>
      <c r="AK318" s="339" t="s">
        <v>226</v>
      </c>
      <c r="AL318" s="339" t="s">
        <v>4684</v>
      </c>
      <c r="AM318" s="21" t="s">
        <v>11197</v>
      </c>
      <c r="AN318" s="233">
        <v>43263</v>
      </c>
      <c r="AO318" s="339" t="s">
        <v>6848</v>
      </c>
      <c r="AP318" s="339" t="s">
        <v>4684</v>
      </c>
      <c r="AQ318" s="2110" t="s">
        <v>14259</v>
      </c>
      <c r="AR318" s="2102">
        <v>45771</v>
      </c>
      <c r="AS318" s="2110" t="s">
        <v>14283</v>
      </c>
      <c r="AT318" s="2110" t="s">
        <v>4684</v>
      </c>
      <c r="AW318" s="339"/>
      <c r="AX318" s="339"/>
      <c r="BA318" s="339"/>
      <c r="BB318" s="339"/>
    </row>
    <row r="319" spans="2:62" ht="159.5" x14ac:dyDescent="0.35">
      <c r="B319" s="21" t="str">
        <f>'INF GERAIS'!B319&amp;IFERROR(IF(INDEX(APOIO!$A$5:$A$50,MATCH('INF GERAIS'!N319,APOIO!$B$5:$B$50,0))="NÃO",APOIO!$A$2&amp;"NÃO VÁLIDO",""),"")</f>
        <v>2014.0303</v>
      </c>
      <c r="C319" s="21" t="str">
        <f>'INF GERAIS'!C319</f>
        <v>METROPOLITANA</v>
      </c>
      <c r="D319" s="21" t="str">
        <f>'INF GERAIS'!D319</f>
        <v>RECIFE</v>
      </c>
      <c r="E319" s="21" t="str">
        <f>'INF GERAIS'!E319</f>
        <v>REQUALIFICAÇÃO DAS MARGENS DO CANAL DO ARRUDA EM RECIFE - PE</v>
      </c>
      <c r="F319" s="21" t="str">
        <f>'INF GERAIS'!G319</f>
        <v>NORMAL</v>
      </c>
      <c r="G319" s="89" t="s">
        <v>4703</v>
      </c>
      <c r="H319" s="10">
        <v>42415</v>
      </c>
      <c r="I319" s="89" t="s">
        <v>230</v>
      </c>
      <c r="J319" s="21" t="s">
        <v>4682</v>
      </c>
      <c r="K319" s="233" t="s">
        <v>9901</v>
      </c>
      <c r="L319" s="233">
        <v>42864</v>
      </c>
      <c r="M319" s="21" t="s">
        <v>224</v>
      </c>
      <c r="N319" s="10" t="s">
        <v>4682</v>
      </c>
      <c r="O319" s="233" t="s">
        <v>9902</v>
      </c>
      <c r="P319" s="233">
        <v>42970</v>
      </c>
      <c r="Q319" s="21" t="s">
        <v>224</v>
      </c>
      <c r="R319" s="21" t="s">
        <v>4682</v>
      </c>
      <c r="S319" s="21" t="s">
        <v>11433</v>
      </c>
      <c r="T319" s="233">
        <v>43306</v>
      </c>
      <c r="U319" s="21" t="s">
        <v>4705</v>
      </c>
      <c r="V319" s="21" t="s">
        <v>4682</v>
      </c>
      <c r="W319" s="1327" t="s">
        <v>11858</v>
      </c>
      <c r="X319" s="233">
        <v>43357</v>
      </c>
      <c r="Y319" s="21" t="s">
        <v>230</v>
      </c>
      <c r="Z319" s="21" t="s">
        <v>4682</v>
      </c>
      <c r="AA319" s="1405" t="s">
        <v>12093</v>
      </c>
      <c r="AB319" s="233">
        <v>43578</v>
      </c>
      <c r="AC319" s="339" t="s">
        <v>226</v>
      </c>
      <c r="AD319" s="339" t="s">
        <v>4684</v>
      </c>
      <c r="AE319" s="21" t="s">
        <v>12513</v>
      </c>
      <c r="AF319" s="233">
        <v>43717</v>
      </c>
      <c r="AG319" s="339" t="s">
        <v>6848</v>
      </c>
      <c r="AH319" s="339" t="s">
        <v>4684</v>
      </c>
      <c r="AI319" s="21" t="s">
        <v>13971</v>
      </c>
      <c r="AJ319" s="2020">
        <v>43782</v>
      </c>
      <c r="AK319" s="339" t="s">
        <v>6848</v>
      </c>
      <c r="AL319" s="339" t="s">
        <v>4684</v>
      </c>
      <c r="AO319" s="339"/>
      <c r="AP319" s="339"/>
      <c r="AS319" s="339"/>
      <c r="AT319" s="339"/>
      <c r="AW319" s="339"/>
      <c r="AX319" s="339"/>
      <c r="BA319" s="339"/>
      <c r="BB319" s="339"/>
    </row>
    <row r="320" spans="2:62" s="226" customFormat="1" ht="217.5" x14ac:dyDescent="0.35">
      <c r="B320" s="226" t="str">
        <f>'INF GERAIS'!B320&amp;IFERROR(IF(INDEX(APOIO!$A$5:$A$50,MATCH('INF GERAIS'!N320,APOIO!$B$5:$B$50,0))="NÃO",APOIO!$A$2&amp;"NÃO VÁLIDO",""),"")</f>
        <v>2014.0430</v>
      </c>
      <c r="C320" s="226" t="str">
        <f>'INF GERAIS'!C320</f>
        <v>METROPOLITANA</v>
      </c>
      <c r="D320" s="226" t="str">
        <f>'INF GERAIS'!D320</f>
        <v>RECIFE</v>
      </c>
      <c r="E320" s="226" t="str">
        <f>'INF GERAIS'!E320</f>
        <v>CENTRO COMUNITÁRIO DA PAZ - COMPAZ I</v>
      </c>
      <c r="F320" s="226" t="str">
        <f>'INF GERAIS'!G320</f>
        <v>NORMAL</v>
      </c>
      <c r="G320" s="226" t="s">
        <v>6384</v>
      </c>
      <c r="H320" s="10">
        <v>42431</v>
      </c>
      <c r="I320" s="226" t="s">
        <v>223</v>
      </c>
      <c r="J320" s="226" t="s">
        <v>4682</v>
      </c>
      <c r="K320" s="233" t="s">
        <v>9586</v>
      </c>
      <c r="L320" s="233">
        <v>42898</v>
      </c>
      <c r="M320" s="226" t="s">
        <v>223</v>
      </c>
      <c r="N320" s="10" t="s">
        <v>4701</v>
      </c>
      <c r="O320" s="233" t="s">
        <v>12049</v>
      </c>
      <c r="P320" s="233">
        <v>43558</v>
      </c>
      <c r="Q320" s="226" t="s">
        <v>4704</v>
      </c>
      <c r="R320" s="226" t="s">
        <v>4701</v>
      </c>
      <c r="S320" s="226" t="s">
        <v>12146</v>
      </c>
      <c r="T320" s="233">
        <v>43600</v>
      </c>
      <c r="U320" s="226" t="s">
        <v>230</v>
      </c>
      <c r="V320" s="226" t="s">
        <v>4701</v>
      </c>
      <c r="W320" s="1799" t="s">
        <v>13392</v>
      </c>
      <c r="X320" s="233">
        <v>44319</v>
      </c>
      <c r="Y320" s="226" t="s">
        <v>224</v>
      </c>
      <c r="Z320" s="1915" t="s">
        <v>4682</v>
      </c>
      <c r="AA320" s="1915" t="s">
        <v>13678</v>
      </c>
      <c r="AB320" s="233">
        <v>44694</v>
      </c>
      <c r="AC320" s="339" t="s">
        <v>226</v>
      </c>
      <c r="AD320" s="1915" t="s">
        <v>4684</v>
      </c>
      <c r="AE320" s="226" t="s">
        <v>13968</v>
      </c>
      <c r="AF320" s="2020">
        <v>44845</v>
      </c>
      <c r="AG320" s="339" t="s">
        <v>6848</v>
      </c>
      <c r="AH320" s="339" t="s">
        <v>4684</v>
      </c>
      <c r="AK320" s="339"/>
      <c r="AL320" s="339"/>
      <c r="AO320" s="339"/>
      <c r="AP320" s="339"/>
      <c r="AS320" s="339"/>
      <c r="AT320" s="339"/>
      <c r="AW320" s="339"/>
      <c r="AX320" s="339"/>
      <c r="BA320" s="339"/>
      <c r="BB320" s="339"/>
    </row>
    <row r="321" spans="2:94" s="488" customFormat="1" ht="145.5" thickBot="1" x14ac:dyDescent="0.4">
      <c r="B321" s="488" t="str">
        <f>'INF GERAIS'!B321&amp;IFERROR(IF(INDEX(APOIO!$A$5:$A$50,MATCH('INF GERAIS'!N321,APOIO!$B$5:$B$50,0))="NÃO",APOIO!$A$2&amp;"NÃO VÁLIDO",""),"")</f>
        <v>2014.0431</v>
      </c>
      <c r="C321" s="488" t="str">
        <f>'INF GERAIS'!C321</f>
        <v>METROPOLITANA</v>
      </c>
      <c r="D321" s="488" t="str">
        <f>'INF GERAIS'!D321</f>
        <v>RECIFE</v>
      </c>
      <c r="E321" s="507" t="str">
        <f>'INF GERAIS'!E321</f>
        <v>RECUPERAÇÃO DE PRAÇAS, PARQUES, REFÚGIOS, ESCADARIAS, PASSARELAS, PASSEIOS, VIAS NÃO PAVIMENTADAS E PAVIMENTO FLEXÍVEL</v>
      </c>
      <c r="F321" s="488" t="str">
        <f>'INF GERAIS'!G321</f>
        <v>NORMAL</v>
      </c>
      <c r="G321" s="34" t="s">
        <v>8107</v>
      </c>
      <c r="H321" s="233">
        <v>42586</v>
      </c>
      <c r="I321" s="488" t="s">
        <v>4704</v>
      </c>
      <c r="J321" s="488" t="s">
        <v>4701</v>
      </c>
      <c r="K321" s="233" t="s">
        <v>8140</v>
      </c>
      <c r="L321" s="233">
        <v>42594</v>
      </c>
      <c r="M321" s="504" t="s">
        <v>230</v>
      </c>
      <c r="N321" s="233" t="s">
        <v>4701</v>
      </c>
      <c r="O321" s="233" t="s">
        <v>9404</v>
      </c>
      <c r="P321" s="233">
        <v>42887</v>
      </c>
      <c r="Q321" s="488" t="s">
        <v>223</v>
      </c>
      <c r="R321" s="488" t="s">
        <v>4701</v>
      </c>
      <c r="S321" s="488" t="s">
        <v>10258</v>
      </c>
      <c r="T321" s="233">
        <v>43087</v>
      </c>
      <c r="U321" s="488" t="s">
        <v>4704</v>
      </c>
      <c r="V321" s="488" t="s">
        <v>4701</v>
      </c>
      <c r="W321" s="1327" t="s">
        <v>11858</v>
      </c>
      <c r="X321" s="233">
        <v>43357</v>
      </c>
      <c r="Y321" s="488" t="s">
        <v>230</v>
      </c>
      <c r="Z321" s="488" t="s">
        <v>4701</v>
      </c>
      <c r="AA321" s="1899" t="s">
        <v>13655</v>
      </c>
      <c r="AB321" s="233">
        <v>44669</v>
      </c>
      <c r="AC321" s="488" t="s">
        <v>4705</v>
      </c>
      <c r="AD321" s="488" t="s">
        <v>4682</v>
      </c>
      <c r="AE321" s="488" t="s">
        <v>14130</v>
      </c>
      <c r="AF321" s="2061">
        <v>45364</v>
      </c>
      <c r="AG321" s="488" t="s">
        <v>230</v>
      </c>
      <c r="AH321" s="488" t="s">
        <v>4682</v>
      </c>
    </row>
    <row r="322" spans="2:94" ht="334" thickBot="1" x14ac:dyDescent="0.4">
      <c r="B322" s="21" t="str">
        <f>'INF GERAIS'!B322&amp;IFERROR(IF(INDEX(APOIO!$A$5:$A$50,MATCH('INF GERAIS'!N322,APOIO!$B$5:$B$50,0))="NÃO",APOIO!$A$2&amp;"NÃO VÁLIDO",""),"")</f>
        <v>2014.0304</v>
      </c>
      <c r="C322" s="21" t="str">
        <f>'INF GERAIS'!C322</f>
        <v>AGRESTE CENTRAL</v>
      </c>
      <c r="D322" s="21" t="str">
        <f>'INF GERAIS'!D322</f>
        <v>RIACHO DAS ALMAS</v>
      </c>
      <c r="E322" s="21" t="str">
        <f>'INF GERAIS'!E322</f>
        <v>PAVIMENTAÇÃO EM PEDRA GRANÍTICA EM DIVERSAS RUAS</v>
      </c>
      <c r="F322" s="21" t="str">
        <f>'INF GERAIS'!G322</f>
        <v>NORMAL</v>
      </c>
      <c r="G322" s="89" t="s">
        <v>4703</v>
      </c>
      <c r="H322" s="10">
        <v>42415</v>
      </c>
      <c r="I322" s="89" t="s">
        <v>230</v>
      </c>
      <c r="J322" s="21" t="s">
        <v>4682</v>
      </c>
      <c r="K322" s="233" t="s">
        <v>7711</v>
      </c>
      <c r="L322" s="233">
        <v>42541</v>
      </c>
      <c r="M322" s="21" t="s">
        <v>224</v>
      </c>
      <c r="N322" s="10" t="s">
        <v>4682</v>
      </c>
      <c r="O322" s="233" t="s">
        <v>7609</v>
      </c>
      <c r="P322" s="233">
        <v>42549</v>
      </c>
      <c r="Q322" s="21" t="s">
        <v>224</v>
      </c>
      <c r="R322" s="21" t="s">
        <v>4682</v>
      </c>
      <c r="S322" s="21" t="s">
        <v>7710</v>
      </c>
      <c r="T322" s="233">
        <v>42555</v>
      </c>
      <c r="U322" s="21" t="s">
        <v>230</v>
      </c>
      <c r="V322" s="21" t="s">
        <v>4682</v>
      </c>
      <c r="W322" s="233" t="s">
        <v>8709</v>
      </c>
      <c r="X322" s="233">
        <v>42706</v>
      </c>
      <c r="Y322" s="21" t="s">
        <v>224</v>
      </c>
      <c r="Z322" s="21" t="s">
        <v>4682</v>
      </c>
      <c r="AA322" s="178" t="s">
        <v>8755</v>
      </c>
      <c r="AB322" s="233">
        <v>42719</v>
      </c>
      <c r="AC322" s="339" t="s">
        <v>224</v>
      </c>
      <c r="AD322" s="339" t="s">
        <v>4682</v>
      </c>
      <c r="AE322" s="233" t="s">
        <v>8861</v>
      </c>
      <c r="AF322" s="233">
        <v>42754</v>
      </c>
      <c r="AG322" s="339" t="s">
        <v>224</v>
      </c>
      <c r="AH322" s="339" t="s">
        <v>4682</v>
      </c>
      <c r="AI322" s="178" t="s">
        <v>9428</v>
      </c>
      <c r="AJ322" s="233">
        <v>42767</v>
      </c>
      <c r="AK322" s="339" t="s">
        <v>224</v>
      </c>
      <c r="AL322" s="339" t="s">
        <v>4682</v>
      </c>
      <c r="AM322" s="668" t="s">
        <v>8923</v>
      </c>
      <c r="AN322" s="233">
        <v>42782</v>
      </c>
      <c r="AO322" s="339" t="s">
        <v>230</v>
      </c>
      <c r="AP322" s="339" t="s">
        <v>4682</v>
      </c>
      <c r="AQ322" s="21" t="s">
        <v>9491</v>
      </c>
      <c r="AR322" s="233">
        <v>42891</v>
      </c>
      <c r="AS322" s="339" t="s">
        <v>224</v>
      </c>
      <c r="AT322" s="339" t="s">
        <v>4682</v>
      </c>
      <c r="AU322" s="646" t="s">
        <v>9492</v>
      </c>
      <c r="AV322" s="233">
        <v>42892</v>
      </c>
      <c r="AW322" s="339" t="s">
        <v>224</v>
      </c>
      <c r="AX322" s="339" t="s">
        <v>4682</v>
      </c>
      <c r="AY322" s="21" t="s">
        <v>9958</v>
      </c>
      <c r="AZ322" s="233">
        <v>42979</v>
      </c>
      <c r="BA322" s="339" t="s">
        <v>4705</v>
      </c>
      <c r="BB322" s="339" t="s">
        <v>4684</v>
      </c>
      <c r="BC322" s="21" t="s">
        <v>10652</v>
      </c>
      <c r="BD322" s="233">
        <v>43200</v>
      </c>
      <c r="BE322" s="21" t="s">
        <v>226</v>
      </c>
      <c r="BF322" s="21" t="s">
        <v>4684</v>
      </c>
      <c r="BG322" s="21" t="s">
        <v>11074</v>
      </c>
      <c r="BH322" s="233">
        <v>43235</v>
      </c>
      <c r="BI322" s="21" t="s">
        <v>6848</v>
      </c>
      <c r="BJ322" s="21" t="s">
        <v>4684</v>
      </c>
      <c r="BK322" s="646" t="s">
        <v>11075</v>
      </c>
      <c r="BL322" s="233">
        <v>43235</v>
      </c>
      <c r="BM322" s="21" t="s">
        <v>6848</v>
      </c>
      <c r="BN322" s="21" t="s">
        <v>4684</v>
      </c>
      <c r="BO322" s="646" t="s">
        <v>11216</v>
      </c>
      <c r="BP322" s="233">
        <v>43269</v>
      </c>
      <c r="BQ322" s="21" t="s">
        <v>6848</v>
      </c>
      <c r="BR322" s="21" t="s">
        <v>4684</v>
      </c>
      <c r="BS322" s="21" t="s">
        <v>11637</v>
      </c>
      <c r="BT322" s="233">
        <v>43361</v>
      </c>
      <c r="BU322" s="21" t="s">
        <v>6848</v>
      </c>
      <c r="BV322" s="21" t="s">
        <v>4684</v>
      </c>
      <c r="BW322" s="646" t="s">
        <v>12010</v>
      </c>
      <c r="BX322" s="233">
        <v>43542</v>
      </c>
      <c r="BY322" s="1370" t="s">
        <v>6848</v>
      </c>
      <c r="BZ322" s="1370" t="s">
        <v>4684</v>
      </c>
      <c r="CA322" s="1396" t="s">
        <v>12077</v>
      </c>
      <c r="CB322" s="233">
        <v>43571</v>
      </c>
      <c r="CC322" s="1396" t="s">
        <v>6848</v>
      </c>
      <c r="CD322" s="1396" t="s">
        <v>4684</v>
      </c>
      <c r="CE322" s="646" t="s">
        <v>13344</v>
      </c>
      <c r="CF322" s="16">
        <v>44208</v>
      </c>
      <c r="CG322" s="1786" t="s">
        <v>6848</v>
      </c>
      <c r="CH322" s="1786" t="s">
        <v>4684</v>
      </c>
      <c r="CI322" s="1816" t="s">
        <v>13440</v>
      </c>
      <c r="CJ322" s="1817">
        <v>44236</v>
      </c>
      <c r="CK322" s="1816" t="s">
        <v>14283</v>
      </c>
      <c r="CL322" s="1816" t="s">
        <v>4684</v>
      </c>
    </row>
    <row r="323" spans="2:94" ht="58" x14ac:dyDescent="0.35">
      <c r="B323" s="21" t="str">
        <f>'INF GERAIS'!B323&amp;IFERROR(IF(INDEX(APOIO!$A$5:$A$50,MATCH('INF GERAIS'!N323,APOIO!$B$5:$B$50,0))="NÃO",APOIO!$A$2&amp;"NÃO VÁLIDO",""),"")</f>
        <v>2014.0305</v>
      </c>
      <c r="C323" s="21" t="str">
        <f>'INF GERAIS'!C323</f>
        <v>MATA SUL</v>
      </c>
      <c r="D323" s="21" t="str">
        <f>'INF GERAIS'!D323</f>
        <v>RIBEIRÃO</v>
      </c>
      <c r="E323" s="21" t="str">
        <f>'INF GERAIS'!E323</f>
        <v xml:space="preserve">REFORMA E ADEQUAÇÃO DE PRAÇAS </v>
      </c>
      <c r="F323" s="21" t="str">
        <f>'INF GERAIS'!G323</f>
        <v>NORMAL</v>
      </c>
      <c r="G323" s="89" t="s">
        <v>4703</v>
      </c>
      <c r="H323" s="10">
        <v>42415</v>
      </c>
      <c r="I323" s="89" t="s">
        <v>230</v>
      </c>
      <c r="J323" s="21" t="s">
        <v>4682</v>
      </c>
      <c r="K323" s="10"/>
      <c r="N323" s="10"/>
      <c r="AC323" s="339"/>
      <c r="AD323" s="339"/>
      <c r="AG323" s="339"/>
      <c r="AH323" s="339"/>
      <c r="AK323" s="339"/>
      <c r="AL323" s="339"/>
      <c r="AO323" s="339"/>
      <c r="AP323" s="339"/>
      <c r="AS323" s="339"/>
      <c r="AT323" s="339"/>
      <c r="AW323" s="339"/>
      <c r="AX323" s="339"/>
      <c r="BA323" s="339"/>
      <c r="BB323" s="339"/>
    </row>
    <row r="324" spans="2:94" ht="58" x14ac:dyDescent="0.35">
      <c r="B324" s="21" t="str">
        <f>'INF GERAIS'!B324&amp;IFERROR(IF(INDEX(APOIO!$A$5:$A$50,MATCH('INF GERAIS'!N324,APOIO!$B$5:$B$50,0))="NÃO",APOIO!$A$2&amp;"NÃO VÁLIDO",""),"")</f>
        <v>2014.0306</v>
      </c>
      <c r="C324" s="21" t="str">
        <f>'INF GERAIS'!C324</f>
        <v>MATA SUL</v>
      </c>
      <c r="D324" s="21" t="str">
        <f>'INF GERAIS'!D324</f>
        <v>RIBEIRÃO</v>
      </c>
      <c r="E324" s="21" t="str">
        <f>'INF GERAIS'!E324</f>
        <v>PAVIMENTAÇÃO EM PARALELEPIPEDO EM DIVERSAS RUAS DO MUNICÍPIO</v>
      </c>
      <c r="F324" s="21" t="str">
        <f>'INF GERAIS'!G324</f>
        <v>NORMAL</v>
      </c>
      <c r="G324" s="89" t="s">
        <v>4703</v>
      </c>
      <c r="H324" s="10">
        <v>42415</v>
      </c>
      <c r="I324" s="89" t="s">
        <v>230</v>
      </c>
      <c r="J324" s="21" t="s">
        <v>4682</v>
      </c>
      <c r="K324" s="233" t="s">
        <v>9984</v>
      </c>
      <c r="L324" s="233">
        <v>42992</v>
      </c>
      <c r="M324" s="21" t="s">
        <v>224</v>
      </c>
      <c r="N324" s="10" t="s">
        <v>4682</v>
      </c>
      <c r="O324" s="233" t="s">
        <v>10044</v>
      </c>
      <c r="P324" s="233">
        <v>43011</v>
      </c>
      <c r="Q324" s="21" t="s">
        <v>4705</v>
      </c>
      <c r="R324" s="21" t="s">
        <v>4682</v>
      </c>
      <c r="S324" s="21" t="s">
        <v>10113</v>
      </c>
      <c r="T324" s="233">
        <v>43053</v>
      </c>
      <c r="U324" s="21" t="s">
        <v>224</v>
      </c>
      <c r="V324" s="21" t="s">
        <v>4682</v>
      </c>
      <c r="W324" s="21" t="s">
        <v>10162</v>
      </c>
      <c r="X324" s="233">
        <v>43068</v>
      </c>
      <c r="Y324" s="21" t="s">
        <v>4705</v>
      </c>
      <c r="Z324" s="21" t="s">
        <v>4682</v>
      </c>
      <c r="AA324" s="21" t="s">
        <v>10335</v>
      </c>
      <c r="AB324" s="233">
        <v>43112</v>
      </c>
      <c r="AC324" s="339" t="s">
        <v>230</v>
      </c>
      <c r="AD324" s="339" t="s">
        <v>4682</v>
      </c>
      <c r="AG324" s="339"/>
      <c r="AH324" s="339"/>
      <c r="AK324" s="339"/>
      <c r="AL324" s="339"/>
      <c r="AO324" s="339"/>
      <c r="AP324" s="339"/>
      <c r="AS324" s="339"/>
      <c r="AT324" s="339"/>
      <c r="AW324" s="339"/>
      <c r="AX324" s="339"/>
      <c r="BA324" s="339"/>
      <c r="BB324" s="339"/>
    </row>
    <row r="325" spans="2:94" ht="58" x14ac:dyDescent="0.35">
      <c r="B325" s="21" t="str">
        <f>'INF GERAIS'!B325&amp;IFERROR(IF(INDEX(APOIO!$A$5:$A$50,MATCH('INF GERAIS'!N325,APOIO!$B$5:$B$50,0))="NÃO",APOIO!$A$2&amp;"NÃO VÁLIDO",""),"")</f>
        <v>2014.0307</v>
      </c>
      <c r="C325" s="21" t="str">
        <f>'INF GERAIS'!C325</f>
        <v>MATA SUL</v>
      </c>
      <c r="D325" s="21" t="str">
        <f>'INF GERAIS'!D325</f>
        <v>RIBEIRÃO</v>
      </c>
      <c r="E325" s="21" t="str">
        <f>'INF GERAIS'!E325</f>
        <v>PAVIMENTAÇÃO EM PARALELEPIPEDO EM DIVERSAS RUAS DO MUNICÍPIO</v>
      </c>
      <c r="F325" s="21" t="str">
        <f>'INF GERAIS'!G325</f>
        <v>NORMAL</v>
      </c>
      <c r="G325" s="89" t="s">
        <v>4703</v>
      </c>
      <c r="H325" s="10">
        <v>42415</v>
      </c>
      <c r="I325" s="89" t="s">
        <v>230</v>
      </c>
      <c r="J325" s="21" t="s">
        <v>4682</v>
      </c>
      <c r="K325" s="233" t="s">
        <v>9984</v>
      </c>
      <c r="L325" s="233">
        <v>42992</v>
      </c>
      <c r="M325" s="21" t="s">
        <v>224</v>
      </c>
      <c r="N325" s="10" t="s">
        <v>4682</v>
      </c>
      <c r="O325" s="233" t="s">
        <v>10044</v>
      </c>
      <c r="P325" s="233">
        <v>43011</v>
      </c>
      <c r="Q325" s="21" t="s">
        <v>4705</v>
      </c>
      <c r="R325" s="21" t="s">
        <v>4682</v>
      </c>
      <c r="S325" s="21" t="s">
        <v>10113</v>
      </c>
      <c r="T325" s="233">
        <v>43053</v>
      </c>
      <c r="U325" s="21" t="s">
        <v>224</v>
      </c>
      <c r="V325" s="21" t="s">
        <v>4682</v>
      </c>
      <c r="W325" s="21" t="s">
        <v>10165</v>
      </c>
      <c r="X325" s="233">
        <v>43068</v>
      </c>
      <c r="Y325" s="21" t="s">
        <v>4705</v>
      </c>
      <c r="Z325" s="21" t="s">
        <v>4682</v>
      </c>
      <c r="AA325" s="21" t="s">
        <v>10335</v>
      </c>
      <c r="AB325" s="233">
        <v>43112</v>
      </c>
      <c r="AC325" s="339" t="s">
        <v>230</v>
      </c>
      <c r="AD325" s="339" t="s">
        <v>4682</v>
      </c>
      <c r="AG325" s="339"/>
      <c r="AH325" s="339"/>
      <c r="AK325" s="339"/>
      <c r="AL325" s="339"/>
      <c r="AO325" s="339"/>
      <c r="AP325" s="339"/>
      <c r="AS325" s="339"/>
      <c r="AT325" s="339"/>
      <c r="AW325" s="339"/>
      <c r="AX325" s="339"/>
      <c r="BA325" s="339"/>
      <c r="BB325" s="339"/>
    </row>
    <row r="326" spans="2:94" ht="58" x14ac:dyDescent="0.35">
      <c r="B326" s="21" t="str">
        <f>'INF GERAIS'!B326&amp;IFERROR(IF(INDEX(APOIO!$A$5:$A$50,MATCH('INF GERAIS'!N326,APOIO!$B$5:$B$50,0))="NÃO",APOIO!$A$2&amp;"NÃO VÁLIDO",""),"")</f>
        <v>2014.0308</v>
      </c>
      <c r="C326" s="21" t="str">
        <f>'INF GERAIS'!C326</f>
        <v>MATA SUL</v>
      </c>
      <c r="D326" s="21" t="str">
        <f>'INF GERAIS'!D326</f>
        <v>RIBEIRÃO</v>
      </c>
      <c r="E326" s="21" t="str">
        <f>'INF GERAIS'!E326</f>
        <v xml:space="preserve">REFORMA E ADEQUAÇÃO DO MERCADO PÚBLICO DE RIBEIRÃO PARA CRIAÇÃO DO CENTRO ADMINISTRATIVO DA PREFEITURA </v>
      </c>
      <c r="F326" s="21" t="str">
        <f>'INF GERAIS'!G326</f>
        <v>NORMAL</v>
      </c>
      <c r="G326" s="89" t="s">
        <v>4703</v>
      </c>
      <c r="H326" s="10">
        <v>42415</v>
      </c>
      <c r="I326" s="89" t="s">
        <v>230</v>
      </c>
      <c r="J326" s="21" t="s">
        <v>4682</v>
      </c>
      <c r="K326" s="10"/>
      <c r="N326" s="10"/>
      <c r="AC326" s="339"/>
      <c r="AD326" s="339"/>
      <c r="AG326" s="339"/>
      <c r="AH326" s="339"/>
      <c r="AK326" s="339"/>
      <c r="AL326" s="339"/>
      <c r="AO326" s="339"/>
      <c r="AP326" s="339"/>
      <c r="AS326" s="339"/>
      <c r="AT326" s="339"/>
      <c r="AW326" s="339"/>
      <c r="AX326" s="339"/>
      <c r="BA326" s="339"/>
      <c r="BB326" s="339"/>
    </row>
    <row r="327" spans="2:94" ht="58" x14ac:dyDescent="0.35">
      <c r="B327" s="21" t="str">
        <f>'INF GERAIS'!B327&amp;IFERROR(IF(INDEX(APOIO!$A$5:$A$50,MATCH('INF GERAIS'!N327,APOIO!$B$5:$B$50,0))="NÃO",APOIO!$A$2&amp;"NÃO VÁLIDO",""),"")</f>
        <v>2014.0309</v>
      </c>
      <c r="C327" s="21" t="str">
        <f>'INF GERAIS'!C327</f>
        <v>MATA SUL</v>
      </c>
      <c r="D327" s="21" t="str">
        <f>'INF GERAIS'!D327</f>
        <v>RIBEIRÃO</v>
      </c>
      <c r="E327" s="21" t="str">
        <f>'INF GERAIS'!E327</f>
        <v>PAVIMENTAÇÃO EM PARALELEPIPEDO EM DIVERSAS RUAS DO MUNICÍPIO</v>
      </c>
      <c r="F327" s="21" t="str">
        <f>'INF GERAIS'!G327</f>
        <v>NORMAL</v>
      </c>
      <c r="G327" s="89" t="s">
        <v>4703</v>
      </c>
      <c r="H327" s="10">
        <v>42415</v>
      </c>
      <c r="I327" s="89" t="s">
        <v>230</v>
      </c>
      <c r="J327" s="21" t="s">
        <v>4682</v>
      </c>
      <c r="K327" s="233" t="s">
        <v>9984</v>
      </c>
      <c r="L327" s="233">
        <v>42992</v>
      </c>
      <c r="M327" s="21" t="s">
        <v>224</v>
      </c>
      <c r="N327" s="10" t="s">
        <v>4682</v>
      </c>
      <c r="O327" s="233" t="s">
        <v>10044</v>
      </c>
      <c r="P327" s="233">
        <v>43011</v>
      </c>
      <c r="Q327" s="21" t="s">
        <v>4705</v>
      </c>
      <c r="R327" s="21" t="s">
        <v>4682</v>
      </c>
      <c r="S327" s="21" t="s">
        <v>10113</v>
      </c>
      <c r="T327" s="233">
        <v>43053</v>
      </c>
      <c r="U327" s="21" t="s">
        <v>224</v>
      </c>
      <c r="V327" s="21" t="s">
        <v>4682</v>
      </c>
      <c r="W327" s="21" t="s">
        <v>10168</v>
      </c>
      <c r="X327" s="233">
        <v>43068</v>
      </c>
      <c r="Y327" s="21" t="s">
        <v>4705</v>
      </c>
      <c r="Z327" s="21" t="s">
        <v>4682</v>
      </c>
      <c r="AA327" s="21" t="s">
        <v>10334</v>
      </c>
      <c r="AB327" s="233">
        <v>43112</v>
      </c>
      <c r="AC327" s="339" t="s">
        <v>230</v>
      </c>
      <c r="AD327" s="339" t="s">
        <v>4682</v>
      </c>
      <c r="AG327" s="339"/>
      <c r="AH327" s="339"/>
      <c r="AK327" s="339"/>
      <c r="AL327" s="339"/>
      <c r="AO327" s="339"/>
      <c r="AP327" s="339"/>
      <c r="AS327" s="339"/>
      <c r="AT327" s="339"/>
      <c r="AW327" s="339"/>
      <c r="AX327" s="339"/>
      <c r="BA327" s="339"/>
      <c r="BB327" s="339"/>
    </row>
    <row r="328" spans="2:94" ht="58" x14ac:dyDescent="0.35">
      <c r="B328" s="21" t="str">
        <f>'INF GERAIS'!B328&amp;IFERROR(IF(INDEX(APOIO!$A$5:$A$50,MATCH('INF GERAIS'!N328,APOIO!$B$5:$B$50,0))="NÃO",APOIO!$A$2&amp;"NÃO VÁLIDO",""),"")</f>
        <v>2014.0310</v>
      </c>
      <c r="C328" s="21" t="str">
        <f>'INF GERAIS'!C328</f>
        <v>MATA SUL</v>
      </c>
      <c r="D328" s="21" t="str">
        <f>'INF GERAIS'!D328</f>
        <v>RIO FORMOSO</v>
      </c>
      <c r="E328" s="21" t="str">
        <f>'INF GERAIS'!E328</f>
        <v>PROJETO DE REQUALIFICAÇÃO DA PRAÇA AGAMENOM MAGALHÃES</v>
      </c>
      <c r="F328" s="21" t="str">
        <f>'INF GERAIS'!G328</f>
        <v>NORMAL</v>
      </c>
      <c r="G328" s="89" t="s">
        <v>4703</v>
      </c>
      <c r="H328" s="10">
        <v>42415</v>
      </c>
      <c r="I328" s="89" t="s">
        <v>230</v>
      </c>
      <c r="J328" s="21" t="s">
        <v>4682</v>
      </c>
      <c r="K328" s="10" t="s">
        <v>10419</v>
      </c>
      <c r="L328" s="233">
        <v>43131</v>
      </c>
      <c r="M328" s="21" t="s">
        <v>224</v>
      </c>
      <c r="N328" s="10" t="s">
        <v>4682</v>
      </c>
      <c r="O328" s="233" t="s">
        <v>10456</v>
      </c>
      <c r="P328" s="233">
        <v>43146</v>
      </c>
      <c r="Q328" s="21" t="s">
        <v>4705</v>
      </c>
      <c r="R328" s="21" t="s">
        <v>4682</v>
      </c>
      <c r="S328" s="21" t="s">
        <v>10989</v>
      </c>
      <c r="T328" s="233">
        <v>43206</v>
      </c>
      <c r="U328" s="21" t="s">
        <v>230</v>
      </c>
      <c r="V328" s="21" t="s">
        <v>4682</v>
      </c>
      <c r="AC328" s="339"/>
      <c r="AD328" s="339"/>
      <c r="AG328" s="339"/>
      <c r="AH328" s="339"/>
      <c r="AK328" s="339"/>
      <c r="AL328" s="339"/>
      <c r="AO328" s="339"/>
      <c r="AP328" s="339"/>
      <c r="AS328" s="339"/>
      <c r="AT328" s="339"/>
      <c r="AW328" s="339"/>
      <c r="AX328" s="339"/>
      <c r="BA328" s="339"/>
      <c r="BB328" s="339"/>
    </row>
    <row r="329" spans="2:94" ht="101.5" x14ac:dyDescent="0.35">
      <c r="B329" s="21" t="str">
        <f>'INF GERAIS'!B329&amp;IFERROR(IF(INDEX(APOIO!$A$5:$A$50,MATCH('INF GERAIS'!N329,APOIO!$B$5:$B$50,0))="NÃO",APOIO!$A$2&amp;"NÃO VÁLIDO",""),"")</f>
        <v>2014.0311
NÃO VÁLIDO</v>
      </c>
      <c r="C329" s="21" t="str">
        <f>'INF GERAIS'!C329</f>
        <v>MATA SUL</v>
      </c>
      <c r="D329" s="21" t="str">
        <f>'INF GERAIS'!D329</f>
        <v>RIO FORMOSO</v>
      </c>
      <c r="E329" s="21" t="str">
        <f>'INF GERAIS'!E329</f>
        <v>PROJETO DE DRENAGEM EM RUA PROJETADA NO BAIRRO ABÍLIO ARRUDA</v>
      </c>
      <c r="F329" s="21" t="str">
        <f>'INF GERAIS'!G329</f>
        <v>NORMAL</v>
      </c>
      <c r="G329" s="89" t="s">
        <v>4703</v>
      </c>
      <c r="H329" s="10">
        <v>42415</v>
      </c>
      <c r="I329" s="89" t="s">
        <v>230</v>
      </c>
      <c r="J329" s="21" t="s">
        <v>4682</v>
      </c>
      <c r="K329" s="233" t="s">
        <v>10481</v>
      </c>
      <c r="L329" s="233">
        <v>43154</v>
      </c>
      <c r="M329" s="21" t="s">
        <v>228</v>
      </c>
      <c r="N329" s="10" t="s">
        <v>4702</v>
      </c>
      <c r="AC329" s="339"/>
      <c r="AD329" s="339"/>
      <c r="AG329" s="339"/>
      <c r="AH329" s="339"/>
      <c r="AK329" s="339"/>
      <c r="AL329" s="339"/>
      <c r="AO329" s="339"/>
      <c r="AP329" s="339"/>
      <c r="AS329" s="339"/>
      <c r="AT329" s="339"/>
      <c r="AW329" s="339"/>
      <c r="AX329" s="339"/>
      <c r="BA329" s="339"/>
      <c r="BB329" s="339"/>
    </row>
    <row r="330" spans="2:94" ht="72.5" x14ac:dyDescent="0.35">
      <c r="B330" s="21" t="str">
        <f>'INF GERAIS'!B330&amp;IFERROR(IF(INDEX(APOIO!$A$5:$A$50,MATCH('INF GERAIS'!N330,APOIO!$B$5:$B$50,0))="NÃO",APOIO!$A$2&amp;"NÃO VÁLIDO",""),"")</f>
        <v>2014.0312</v>
      </c>
      <c r="C330" s="21" t="str">
        <f>'INF GERAIS'!C330</f>
        <v>MATA SUL</v>
      </c>
      <c r="D330" s="21" t="str">
        <f>'INF GERAIS'!D330</f>
        <v>RIO FORMOSO</v>
      </c>
      <c r="E330" s="21" t="str">
        <f>'INF GERAIS'!E330</f>
        <v>PROJETO DE CALÇAMENTO DA RUA DE ACESSO A PRAIA DA PEDRA</v>
      </c>
      <c r="F330" s="21" t="str">
        <f>'INF GERAIS'!G330</f>
        <v>NORMAL</v>
      </c>
      <c r="G330" s="89" t="s">
        <v>4703</v>
      </c>
      <c r="H330" s="10">
        <v>42415</v>
      </c>
      <c r="I330" s="89" t="s">
        <v>230</v>
      </c>
      <c r="J330" s="21" t="s">
        <v>4682</v>
      </c>
      <c r="K330" s="233" t="s">
        <v>13382</v>
      </c>
      <c r="L330" s="233">
        <v>44293</v>
      </c>
      <c r="M330" s="21" t="s">
        <v>224</v>
      </c>
      <c r="N330" s="10" t="s">
        <v>4682</v>
      </c>
      <c r="O330" s="233" t="s">
        <v>13669</v>
      </c>
      <c r="P330" s="233">
        <v>44522</v>
      </c>
      <c r="Q330" s="21" t="s">
        <v>230</v>
      </c>
      <c r="R330" s="21" t="s">
        <v>4682</v>
      </c>
      <c r="S330" s="1850" t="s">
        <v>13533</v>
      </c>
      <c r="T330" s="233">
        <v>44600</v>
      </c>
      <c r="U330" s="21" t="s">
        <v>226</v>
      </c>
      <c r="V330" s="21" t="s">
        <v>4684</v>
      </c>
      <c r="W330" s="12"/>
      <c r="X330" s="2102">
        <v>45806</v>
      </c>
      <c r="Y330" s="21" t="s">
        <v>14283</v>
      </c>
      <c r="Z330" s="21" t="s">
        <v>4684</v>
      </c>
      <c r="AC330" s="339"/>
      <c r="AD330" s="339"/>
      <c r="AG330" s="339"/>
      <c r="AH330" s="339"/>
      <c r="AK330" s="339"/>
      <c r="AL330" s="339"/>
      <c r="AO330" s="339"/>
      <c r="AP330" s="339"/>
      <c r="AS330" s="339"/>
      <c r="AT330" s="339"/>
      <c r="AW330" s="339"/>
      <c r="AX330" s="339"/>
      <c r="BA330" s="339"/>
      <c r="BB330" s="339"/>
    </row>
    <row r="331" spans="2:94" ht="72.5" x14ac:dyDescent="0.35">
      <c r="B331" s="21" t="str">
        <f>'INF GERAIS'!B331&amp;IFERROR(IF(INDEX(APOIO!$A$5:$A$50,MATCH('INF GERAIS'!N331,APOIO!$B$5:$B$50,0))="NÃO",APOIO!$A$2&amp;"NÃO VÁLIDO",""),"")</f>
        <v>2014.0313</v>
      </c>
      <c r="C331" s="21" t="str">
        <f>'INF GERAIS'!C331</f>
        <v>MATA SUL</v>
      </c>
      <c r="D331" s="21" t="str">
        <f>'INF GERAIS'!D331</f>
        <v>RIO FORMOSO</v>
      </c>
      <c r="E331" s="21" t="str">
        <f>'INF GERAIS'!E331</f>
        <v>PROJETO DE CALÇAMENTO DE RUA PROJETADA NO BAIRRO SANTA EDWIRGENS</v>
      </c>
      <c r="F331" s="21" t="str">
        <f>'INF GERAIS'!G331</f>
        <v>NORMAL</v>
      </c>
      <c r="G331" s="89" t="s">
        <v>4703</v>
      </c>
      <c r="H331" s="10">
        <v>42415</v>
      </c>
      <c r="I331" s="89" t="s">
        <v>230</v>
      </c>
      <c r="J331" s="21" t="s">
        <v>4682</v>
      </c>
      <c r="K331" s="233" t="s">
        <v>13383</v>
      </c>
      <c r="L331" s="233">
        <v>44293</v>
      </c>
      <c r="M331" s="21" t="s">
        <v>224</v>
      </c>
      <c r="N331" s="10" t="s">
        <v>4682</v>
      </c>
      <c r="O331" s="233" t="s">
        <v>13669</v>
      </c>
      <c r="P331" s="233">
        <v>44522</v>
      </c>
      <c r="Q331" s="21" t="s">
        <v>230</v>
      </c>
      <c r="R331" s="21" t="s">
        <v>4682</v>
      </c>
      <c r="S331" s="1850" t="s">
        <v>13533</v>
      </c>
      <c r="T331" s="233">
        <v>44600</v>
      </c>
      <c r="U331" s="21" t="s">
        <v>226</v>
      </c>
      <c r="V331" s="21" t="s">
        <v>4684</v>
      </c>
      <c r="W331" s="12"/>
      <c r="X331" s="2102">
        <v>45806</v>
      </c>
      <c r="Y331" s="21" t="s">
        <v>14283</v>
      </c>
      <c r="Z331" s="21" t="s">
        <v>4684</v>
      </c>
      <c r="AC331" s="339"/>
      <c r="AD331" s="339"/>
      <c r="AG331" s="339"/>
      <c r="AH331" s="339"/>
      <c r="AK331" s="339"/>
      <c r="AL331" s="339"/>
      <c r="AO331" s="339"/>
      <c r="AP331" s="339"/>
      <c r="AS331" s="339"/>
      <c r="AT331" s="339"/>
      <c r="AW331" s="339"/>
      <c r="AX331" s="339"/>
      <c r="BA331" s="339"/>
      <c r="BB331" s="339"/>
    </row>
    <row r="332" spans="2:94" ht="58" x14ac:dyDescent="0.35">
      <c r="B332" s="21" t="str">
        <f>'INF GERAIS'!B332&amp;IFERROR(IF(INDEX(APOIO!$A$5:$A$50,MATCH('INF GERAIS'!N332,APOIO!$B$5:$B$50,0))="NÃO",APOIO!$A$2&amp;"NÃO VÁLIDO",""),"")</f>
        <v>2014.0314</v>
      </c>
      <c r="C332" s="21" t="str">
        <f>'INF GERAIS'!C332</f>
        <v>MATA SUL</v>
      </c>
      <c r="D332" s="21" t="str">
        <f>'INF GERAIS'!D332</f>
        <v>RIO FORMOSO</v>
      </c>
      <c r="E332" s="21" t="str">
        <f>'INF GERAIS'!E332</f>
        <v>PROJETO DE CALÇAMENTO DE RUA DA REFINARIA NO DISTRITO DE CUCAÚ</v>
      </c>
      <c r="F332" s="21" t="str">
        <f>'INF GERAIS'!G332</f>
        <v>NORMAL</v>
      </c>
      <c r="G332" s="89" t="s">
        <v>4703</v>
      </c>
      <c r="H332" s="10">
        <v>42415</v>
      </c>
      <c r="I332" s="89" t="s">
        <v>230</v>
      </c>
      <c r="J332" s="21" t="s">
        <v>4682</v>
      </c>
      <c r="K332" s="233" t="s">
        <v>13668</v>
      </c>
      <c r="L332" s="233">
        <v>44522</v>
      </c>
      <c r="M332" s="21" t="s">
        <v>230</v>
      </c>
      <c r="N332" s="10" t="s">
        <v>4682</v>
      </c>
      <c r="O332" s="1905" t="s">
        <v>13660</v>
      </c>
      <c r="P332" s="233">
        <v>44684</v>
      </c>
      <c r="Q332" s="21" t="s">
        <v>226</v>
      </c>
      <c r="R332" s="21" t="s">
        <v>4684</v>
      </c>
      <c r="S332" s="12"/>
      <c r="T332" s="2102">
        <v>45806</v>
      </c>
      <c r="U332" s="21" t="s">
        <v>14283</v>
      </c>
      <c r="V332" s="21" t="s">
        <v>4684</v>
      </c>
      <c r="AC332" s="339"/>
      <c r="AD332" s="339"/>
      <c r="AG332" s="339"/>
      <c r="AH332" s="339"/>
      <c r="AK332" s="339"/>
      <c r="AL332" s="339"/>
      <c r="AO332" s="339"/>
      <c r="AP332" s="339"/>
      <c r="AS332" s="339"/>
      <c r="AT332" s="339"/>
      <c r="AW332" s="339"/>
      <c r="AX332" s="339"/>
      <c r="BA332" s="339"/>
      <c r="BB332" s="339"/>
    </row>
    <row r="333" spans="2:94" s="1002" customFormat="1" ht="72.5" x14ac:dyDescent="0.35">
      <c r="B333" s="1002" t="str">
        <f>'INF GERAIS'!B333&amp;IFERROR(IF(INDEX(APOIO!$A$5:$A$50,MATCH('INF GERAIS'!N333,APOIO!$B$5:$B$50,0))="NÃO",APOIO!$A$2&amp;"NÃO VÁLIDO",""),"")</f>
        <v>2014.0435</v>
      </c>
      <c r="C333" s="1002" t="str">
        <f>'INF GERAIS'!C333</f>
        <v>MATA SUL</v>
      </c>
      <c r="D333" s="1002" t="str">
        <f>'INF GERAIS'!D333</f>
        <v>RIO FORMOSO</v>
      </c>
      <c r="E333" s="1002" t="str">
        <f>'INF GERAIS'!E333</f>
        <v>PAVIMENTAÇÃO EM PARALELEPÍPEDOS GRANÍTICOS( DISTRITO DE CONCEIÇÃO)</v>
      </c>
      <c r="F333" s="1002" t="str">
        <f>'INF GERAIS'!G333</f>
        <v>NORMAL</v>
      </c>
      <c r="G333" s="1002" t="s">
        <v>10490</v>
      </c>
      <c r="H333" s="233">
        <v>43154</v>
      </c>
      <c r="I333" s="1002" t="s">
        <v>223</v>
      </c>
      <c r="J333" s="1002" t="s">
        <v>4701</v>
      </c>
      <c r="K333" s="233" t="s">
        <v>10584</v>
      </c>
      <c r="L333" s="233">
        <v>43175</v>
      </c>
      <c r="M333" s="1002" t="s">
        <v>4704</v>
      </c>
      <c r="N333" s="233" t="s">
        <v>4701</v>
      </c>
      <c r="O333" s="233" t="s">
        <v>10992</v>
      </c>
      <c r="P333" s="233">
        <v>43206</v>
      </c>
      <c r="Q333" s="1002" t="s">
        <v>230</v>
      </c>
      <c r="R333" s="1002" t="s">
        <v>4682</v>
      </c>
      <c r="S333" s="1826" t="s">
        <v>12765</v>
      </c>
      <c r="T333" s="233">
        <v>44463</v>
      </c>
      <c r="U333" s="1002" t="s">
        <v>226</v>
      </c>
      <c r="V333" s="1002" t="s">
        <v>4684</v>
      </c>
      <c r="W333" s="2094" t="s">
        <v>14224</v>
      </c>
      <c r="X333" s="2085">
        <v>45673</v>
      </c>
      <c r="Y333" s="1002" t="s">
        <v>13924</v>
      </c>
      <c r="Z333" s="1002" t="s">
        <v>4684</v>
      </c>
    </row>
    <row r="334" spans="2:94" s="1002" customFormat="1" ht="72.5" x14ac:dyDescent="0.35">
      <c r="B334" s="1002" t="str">
        <f>'INF GERAIS'!B334&amp;IFERROR(IF(INDEX(APOIO!$A$5:$A$50,MATCH('INF GERAIS'!N334,APOIO!$B$5:$B$50,0))="NÃO",APOIO!$A$2&amp;"NÃO VÁLIDO",""),"")</f>
        <v>2014.0436</v>
      </c>
      <c r="C334" s="1002" t="str">
        <f>'INF GERAIS'!C334</f>
        <v>MATA SUL</v>
      </c>
      <c r="D334" s="1002" t="str">
        <f>'INF GERAIS'!D334</f>
        <v>RIO FORMOSO</v>
      </c>
      <c r="E334" s="1002" t="str">
        <f>'INF GERAIS'!E334</f>
        <v>CONSTRUÇÃO DE MURO DE ARRIMO - OLHO D ÁGUA II</v>
      </c>
      <c r="F334" s="1002" t="str">
        <f>'INF GERAIS'!G334</f>
        <v>NORMAL</v>
      </c>
      <c r="G334" s="1002" t="s">
        <v>10491</v>
      </c>
      <c r="H334" s="233">
        <v>43154</v>
      </c>
      <c r="I334" s="1002" t="s">
        <v>223</v>
      </c>
      <c r="J334" s="1002" t="s">
        <v>4701</v>
      </c>
      <c r="K334" s="233" t="s">
        <v>10588</v>
      </c>
      <c r="L334" s="233">
        <v>43175</v>
      </c>
      <c r="M334" s="1002" t="s">
        <v>4704</v>
      </c>
      <c r="N334" s="233" t="s">
        <v>4701</v>
      </c>
      <c r="O334" s="233" t="s">
        <v>10992</v>
      </c>
      <c r="P334" s="233">
        <v>43206</v>
      </c>
      <c r="Q334" s="1002" t="s">
        <v>230</v>
      </c>
      <c r="R334" s="1002" t="s">
        <v>4682</v>
      </c>
      <c r="S334" s="1606" t="s">
        <v>12765</v>
      </c>
      <c r="T334" s="233">
        <v>43788</v>
      </c>
      <c r="U334" s="1002" t="s">
        <v>226</v>
      </c>
      <c r="V334" s="1002" t="s">
        <v>4684</v>
      </c>
      <c r="W334" s="2094" t="s">
        <v>14224</v>
      </c>
      <c r="X334" s="2085">
        <v>45673</v>
      </c>
      <c r="Y334" s="1002" t="s">
        <v>13924</v>
      </c>
      <c r="Z334" s="1002" t="s">
        <v>4684</v>
      </c>
    </row>
    <row r="335" spans="2:94" s="1002" customFormat="1" ht="73" thickBot="1" x14ac:dyDescent="0.4">
      <c r="B335" s="1002" t="str">
        <f>'INF GERAIS'!B335&amp;IFERROR(IF(INDEX(APOIO!$A$5:$A$50,MATCH('INF GERAIS'!N335,APOIO!$B$5:$B$50,0))="NÃO",APOIO!$A$2&amp;"NÃO VÁLIDO",""),"")</f>
        <v>2014.0437</v>
      </c>
      <c r="C335" s="1002" t="str">
        <f>'INF GERAIS'!C335</f>
        <v>MATA SUL</v>
      </c>
      <c r="D335" s="1002" t="str">
        <f>'INF GERAIS'!D335</f>
        <v>RIO FORMOSO</v>
      </c>
      <c r="E335" s="1002" t="str">
        <f>'INF GERAIS'!E335</f>
        <v>CONSTRUÇÃO DE PONTILHÃO NO ACESSO AO DISTRITO DE CONCEIÇÃO</v>
      </c>
      <c r="F335" s="1002" t="str">
        <f>'INF GERAIS'!G335</f>
        <v>NORMAL</v>
      </c>
      <c r="G335" s="1002" t="s">
        <v>10492</v>
      </c>
      <c r="H335" s="233">
        <v>43154</v>
      </c>
      <c r="I335" s="1002" t="s">
        <v>223</v>
      </c>
      <c r="J335" s="1002" t="s">
        <v>4701</v>
      </c>
      <c r="K335" s="233" t="s">
        <v>10595</v>
      </c>
      <c r="L335" s="233">
        <v>43181</v>
      </c>
      <c r="M335" s="1002" t="s">
        <v>4704</v>
      </c>
      <c r="N335" s="233" t="s">
        <v>4701</v>
      </c>
      <c r="O335" s="233" t="s">
        <v>10992</v>
      </c>
      <c r="P335" s="233">
        <v>43206</v>
      </c>
      <c r="Q335" s="1002" t="s">
        <v>230</v>
      </c>
      <c r="R335" s="1002" t="s">
        <v>4682</v>
      </c>
      <c r="S335" s="1606" t="s">
        <v>12765</v>
      </c>
      <c r="T335" s="233">
        <v>43788</v>
      </c>
      <c r="U335" s="1002" t="s">
        <v>226</v>
      </c>
      <c r="V335" s="1002" t="s">
        <v>4684</v>
      </c>
      <c r="W335" s="2094" t="s">
        <v>14224</v>
      </c>
      <c r="X335" s="2085">
        <v>45673</v>
      </c>
      <c r="Y335" s="1002" t="s">
        <v>13924</v>
      </c>
      <c r="Z335" s="1002" t="s">
        <v>4684</v>
      </c>
    </row>
    <row r="336" spans="2:94" ht="409.6" thickBot="1" x14ac:dyDescent="0.4">
      <c r="B336" s="21" t="str">
        <f>'INF GERAIS'!B336&amp;IFERROR(IF(INDEX(APOIO!$A$5:$A$50,MATCH('INF GERAIS'!N336,APOIO!$B$5:$B$50,0))="NÃO",APOIO!$A$2&amp;"NÃO VÁLIDO",""),"")</f>
        <v>2014.0315</v>
      </c>
      <c r="C336" s="21" t="str">
        <f>'INF GERAIS'!C336</f>
        <v>AGRESTE CENTRAL</v>
      </c>
      <c r="D336" s="21" t="str">
        <f>'INF GERAIS'!D336</f>
        <v>SAIRÉ</v>
      </c>
      <c r="E336" s="21" t="str">
        <f>'INF GERAIS'!E336</f>
        <v>CONSTRUÇÃO DE PASSAGEM MOLHADA E PAVIMENTAÇÃO EM PARALELEPÍPEDOS DA VIA DE ACESSO AO LOTEAMENTO ASA BRANCA DO MUNICÍPIO DE SAIRÉ - PE (TRECHO 1)</v>
      </c>
      <c r="F336" s="21" t="str">
        <f>'INF GERAIS'!G336</f>
        <v>NORMAL</v>
      </c>
      <c r="G336" s="89" t="s">
        <v>4703</v>
      </c>
      <c r="H336" s="10">
        <v>42415</v>
      </c>
      <c r="I336" s="89" t="s">
        <v>224</v>
      </c>
      <c r="J336" s="21" t="s">
        <v>4682</v>
      </c>
      <c r="K336" s="10" t="s">
        <v>6549</v>
      </c>
      <c r="L336" s="233">
        <v>42464</v>
      </c>
      <c r="M336" s="21" t="s">
        <v>230</v>
      </c>
      <c r="N336" s="10" t="s">
        <v>4682</v>
      </c>
      <c r="O336" s="233" t="s">
        <v>8828</v>
      </c>
      <c r="P336" s="233">
        <v>42751</v>
      </c>
      <c r="Q336" s="21" t="s">
        <v>224</v>
      </c>
      <c r="R336" s="21" t="s">
        <v>4682</v>
      </c>
      <c r="S336" s="646" t="s">
        <v>7949</v>
      </c>
      <c r="T336" s="233">
        <v>42755</v>
      </c>
      <c r="U336" s="21" t="s">
        <v>224</v>
      </c>
      <c r="V336" s="21" t="s">
        <v>4682</v>
      </c>
      <c r="W336" s="646" t="s">
        <v>8927</v>
      </c>
      <c r="X336" s="233">
        <v>42796</v>
      </c>
      <c r="Y336" s="21" t="s">
        <v>224</v>
      </c>
      <c r="Z336" s="21" t="s">
        <v>4684</v>
      </c>
      <c r="AA336" s="680" t="s">
        <v>8978</v>
      </c>
      <c r="AB336" s="233">
        <v>42804</v>
      </c>
      <c r="AC336" s="339" t="s">
        <v>224</v>
      </c>
      <c r="AD336" s="339" t="s">
        <v>4684</v>
      </c>
      <c r="AE336" s="21" t="s">
        <v>10054</v>
      </c>
      <c r="AF336" s="233">
        <v>42978</v>
      </c>
      <c r="AG336" s="339" t="s">
        <v>224</v>
      </c>
      <c r="AH336" s="339" t="s">
        <v>4684</v>
      </c>
      <c r="AI336" s="646" t="s">
        <v>10053</v>
      </c>
      <c r="AJ336" s="233">
        <v>43013</v>
      </c>
      <c r="AK336" s="339" t="s">
        <v>224</v>
      </c>
      <c r="AL336" s="339" t="s">
        <v>4684</v>
      </c>
      <c r="AM336" s="21" t="s">
        <v>10092</v>
      </c>
      <c r="AN336" s="233">
        <v>43034</v>
      </c>
      <c r="AO336" s="339" t="s">
        <v>224</v>
      </c>
      <c r="AP336" s="339" t="s">
        <v>4684</v>
      </c>
      <c r="AQ336" s="21" t="s">
        <v>10093</v>
      </c>
      <c r="AR336" s="233">
        <v>43038</v>
      </c>
      <c r="AS336" s="339" t="s">
        <v>224</v>
      </c>
      <c r="AT336" s="339" t="s">
        <v>4684</v>
      </c>
      <c r="AU336" s="21" t="s">
        <v>10436</v>
      </c>
      <c r="AV336" s="233">
        <v>43049</v>
      </c>
      <c r="AW336" s="339" t="s">
        <v>4705</v>
      </c>
      <c r="AX336" s="339" t="s">
        <v>4684</v>
      </c>
      <c r="AY336" s="21" t="s">
        <v>10437</v>
      </c>
      <c r="AZ336" s="233">
        <v>43084</v>
      </c>
      <c r="BA336" s="21" t="s">
        <v>230</v>
      </c>
      <c r="BB336" s="21" t="s">
        <v>4684</v>
      </c>
      <c r="BC336" s="993" t="s">
        <v>10449</v>
      </c>
      <c r="BD336" s="233">
        <v>43053</v>
      </c>
      <c r="BE336" s="21" t="s">
        <v>6848</v>
      </c>
      <c r="BF336" s="21" t="s">
        <v>4684</v>
      </c>
      <c r="BG336" s="993" t="s">
        <v>10450</v>
      </c>
      <c r="BH336" s="233">
        <v>43055</v>
      </c>
      <c r="BI336" s="21" t="s">
        <v>6848</v>
      </c>
      <c r="BJ336" s="21" t="s">
        <v>4684</v>
      </c>
      <c r="BK336" s="21" t="s">
        <v>11683</v>
      </c>
      <c r="BL336" s="233">
        <v>43376</v>
      </c>
      <c r="BM336" s="21" t="s">
        <v>224</v>
      </c>
      <c r="BN336" s="21" t="s">
        <v>4684</v>
      </c>
      <c r="BO336" s="646" t="s">
        <v>11685</v>
      </c>
      <c r="BP336" s="233">
        <v>43378</v>
      </c>
      <c r="BQ336" s="21" t="s">
        <v>224</v>
      </c>
      <c r="BR336" s="21" t="s">
        <v>4684</v>
      </c>
      <c r="BS336" s="21" t="s">
        <v>11889</v>
      </c>
      <c r="BT336" s="233">
        <v>43515</v>
      </c>
      <c r="BU336" s="21" t="s">
        <v>224</v>
      </c>
      <c r="BV336" s="21" t="s">
        <v>4684</v>
      </c>
      <c r="BW336" s="1344" t="s">
        <v>11891</v>
      </c>
      <c r="BX336" s="233">
        <v>43517</v>
      </c>
      <c r="BY336" s="21" t="s">
        <v>224</v>
      </c>
      <c r="BZ336" s="21" t="s">
        <v>4684</v>
      </c>
      <c r="CA336" s="646" t="s">
        <v>12477</v>
      </c>
      <c r="CB336" s="233">
        <v>43700</v>
      </c>
      <c r="CC336" s="21" t="s">
        <v>224</v>
      </c>
      <c r="CD336" s="21" t="s">
        <v>4684</v>
      </c>
      <c r="CE336" s="21" t="s">
        <v>12556</v>
      </c>
      <c r="CF336" s="233">
        <v>43732</v>
      </c>
      <c r="CG336" s="21" t="s">
        <v>4705</v>
      </c>
      <c r="CH336" s="21" t="s">
        <v>4684</v>
      </c>
      <c r="CI336" s="21" t="s">
        <v>12668</v>
      </c>
      <c r="CJ336" s="233">
        <v>43762</v>
      </c>
      <c r="CK336" s="21" t="s">
        <v>6848</v>
      </c>
      <c r="CL336" s="21" t="s">
        <v>4684</v>
      </c>
      <c r="CM336" s="1816" t="s">
        <v>13639</v>
      </c>
      <c r="CN336" s="1817">
        <v>44228</v>
      </c>
      <c r="CO336" s="1816" t="s">
        <v>14283</v>
      </c>
      <c r="CP336" s="1816" t="s">
        <v>4684</v>
      </c>
    </row>
    <row r="337" spans="2:58" ht="145.5" thickBot="1" x14ac:dyDescent="0.3">
      <c r="B337" s="21" t="str">
        <f>'INF GERAIS'!B337&amp;IFERROR(IF(INDEX(APOIO!$A$5:$A$50,MATCH('INF GERAIS'!N337,APOIO!$B$5:$B$50,0))="NÃO",APOIO!$A$2&amp;"NÃO VÁLIDO",""),"")</f>
        <v>2014.0316</v>
      </c>
      <c r="C337" s="21" t="str">
        <f>'INF GERAIS'!C337</f>
        <v>AGRESTE CENTRAL</v>
      </c>
      <c r="D337" s="21" t="str">
        <f>'INF GERAIS'!D337</f>
        <v>SAIRÉ</v>
      </c>
      <c r="E337" s="21" t="str">
        <f>'INF GERAIS'!E337</f>
        <v>URBANIZAÇÃO E CONSTRUÇÃO DO PORTAL DE ENTRADA A CIDADE E ILUMINAÇÃO DE ACESSO DO PORTAL AO CENTRO</v>
      </c>
      <c r="F337" s="21" t="str">
        <f>'INF GERAIS'!G337</f>
        <v>NORMAL</v>
      </c>
      <c r="G337" s="89" t="s">
        <v>4703</v>
      </c>
      <c r="H337" s="10">
        <v>42415</v>
      </c>
      <c r="I337" s="89" t="s">
        <v>224</v>
      </c>
      <c r="J337" s="21" t="s">
        <v>4682</v>
      </c>
      <c r="K337" s="233" t="s">
        <v>6993</v>
      </c>
      <c r="L337" s="233">
        <v>42486</v>
      </c>
      <c r="M337" s="21" t="s">
        <v>230</v>
      </c>
      <c r="N337" s="10" t="s">
        <v>4682</v>
      </c>
      <c r="O337" s="233" t="s">
        <v>7371</v>
      </c>
      <c r="P337" s="233">
        <v>42522</v>
      </c>
      <c r="Q337" s="21" t="s">
        <v>224</v>
      </c>
      <c r="R337" s="21" t="s">
        <v>4682</v>
      </c>
      <c r="S337" s="357" t="s">
        <v>7377</v>
      </c>
      <c r="T337" s="358">
        <v>42524</v>
      </c>
      <c r="U337" s="21" t="s">
        <v>224</v>
      </c>
      <c r="V337" s="21" t="s">
        <v>4682</v>
      </c>
      <c r="W337" s="233" t="s">
        <v>8068</v>
      </c>
      <c r="X337" s="233">
        <v>42563</v>
      </c>
      <c r="Y337" s="21" t="s">
        <v>224</v>
      </c>
      <c r="Z337" s="21" t="s">
        <v>4682</v>
      </c>
      <c r="AA337" s="178" t="s">
        <v>8190</v>
      </c>
      <c r="AB337" s="233">
        <v>42578</v>
      </c>
      <c r="AC337" s="339" t="s">
        <v>224</v>
      </c>
      <c r="AD337" s="339" t="s">
        <v>4682</v>
      </c>
      <c r="AE337" s="512" t="s">
        <v>8154</v>
      </c>
      <c r="AF337" s="233">
        <v>42593</v>
      </c>
      <c r="AG337" s="339" t="s">
        <v>230</v>
      </c>
      <c r="AH337" s="339" t="s">
        <v>4684</v>
      </c>
      <c r="AI337" s="646" t="s">
        <v>9908</v>
      </c>
      <c r="AJ337" s="233">
        <v>42969</v>
      </c>
      <c r="AK337" s="339" t="s">
        <v>6848</v>
      </c>
      <c r="AL337" s="339" t="s">
        <v>4684</v>
      </c>
      <c r="AM337" s="970" t="s">
        <v>10360</v>
      </c>
      <c r="AN337" s="233">
        <v>43123</v>
      </c>
      <c r="AO337" s="339" t="s">
        <v>6848</v>
      </c>
      <c r="AP337" s="339" t="s">
        <v>4684</v>
      </c>
      <c r="AQ337" s="21" t="s">
        <v>11099</v>
      </c>
      <c r="AR337" s="233">
        <v>43236</v>
      </c>
      <c r="AS337" s="339" t="s">
        <v>6848</v>
      </c>
      <c r="AT337" s="339" t="s">
        <v>4684</v>
      </c>
      <c r="AU337" s="21" t="s">
        <v>11288</v>
      </c>
      <c r="AV337" s="233">
        <v>43285</v>
      </c>
      <c r="AW337" s="339" t="s">
        <v>6848</v>
      </c>
      <c r="AX337" s="339" t="s">
        <v>4684</v>
      </c>
      <c r="AY337" s="646" t="s">
        <v>13345</v>
      </c>
      <c r="AZ337" s="233">
        <v>44208</v>
      </c>
      <c r="BA337" s="1785" t="s">
        <v>6848</v>
      </c>
      <c r="BB337" s="1785" t="s">
        <v>4684</v>
      </c>
      <c r="BC337" s="1883" t="s">
        <v>13640</v>
      </c>
      <c r="BD337" s="1881">
        <v>44263</v>
      </c>
      <c r="BE337" s="1813" t="s">
        <v>14283</v>
      </c>
      <c r="BF337" s="1813" t="s">
        <v>4684</v>
      </c>
    </row>
    <row r="338" spans="2:58" ht="72.5" x14ac:dyDescent="0.35">
      <c r="B338" s="21" t="str">
        <f>'INF GERAIS'!B338&amp;IFERROR(IF(INDEX(APOIO!$A$5:$A$50,MATCH('INF GERAIS'!N338,APOIO!$B$5:$B$50,0))="NÃO",APOIO!$A$2&amp;"NÃO VÁLIDO",""),"")</f>
        <v>2014.0317</v>
      </c>
      <c r="C338" s="21" t="str">
        <f>'INF GERAIS'!C338</f>
        <v>AGRESTE SETENTRIONAL</v>
      </c>
      <c r="D338" s="21" t="str">
        <f>'INF GERAIS'!D338</f>
        <v>SALGADINHO</v>
      </c>
      <c r="E338" s="21" t="str">
        <f>'INF GERAIS'!E338</f>
        <v>PAVIMENTAÇÃO EM PARALELEPÍPEDOS GRANÍTICOS E SINALIZAÇÃO DAS RUAS PROJETADAS A, B, C, D, E, F, G H, I, J, L E M NO BAIRRO FREI GALVÃO</v>
      </c>
      <c r="F338" s="21" t="str">
        <f>'INF GERAIS'!G338</f>
        <v>NORMAL</v>
      </c>
      <c r="G338" s="89" t="s">
        <v>4703</v>
      </c>
      <c r="H338" s="10">
        <v>42415</v>
      </c>
      <c r="I338" s="89" t="s">
        <v>230</v>
      </c>
      <c r="J338" s="21" t="s">
        <v>4682</v>
      </c>
      <c r="K338" s="233" t="s">
        <v>7644</v>
      </c>
      <c r="L338" s="233">
        <v>42524</v>
      </c>
      <c r="M338" s="21" t="s">
        <v>4705</v>
      </c>
      <c r="N338" s="10" t="s">
        <v>4684</v>
      </c>
      <c r="O338" s="375" t="s">
        <v>7476</v>
      </c>
      <c r="P338" s="233">
        <v>42531</v>
      </c>
      <c r="Q338" s="374" t="s">
        <v>230</v>
      </c>
      <c r="R338" s="374" t="s">
        <v>4684</v>
      </c>
      <c r="S338" s="672" t="s">
        <v>8944</v>
      </c>
      <c r="T338" s="233">
        <v>42435</v>
      </c>
      <c r="U338" s="672" t="s">
        <v>221</v>
      </c>
      <c r="V338" s="672" t="s">
        <v>4684</v>
      </c>
      <c r="W338" s="779" t="s">
        <v>9671</v>
      </c>
      <c r="X338" s="233">
        <v>42943</v>
      </c>
      <c r="Y338" s="21" t="s">
        <v>6848</v>
      </c>
      <c r="Z338" s="21" t="s">
        <v>4684</v>
      </c>
      <c r="AA338" s="2112" t="s">
        <v>14261</v>
      </c>
      <c r="AB338" s="2102">
        <v>45799</v>
      </c>
      <c r="AC338" s="2112" t="s">
        <v>14283</v>
      </c>
      <c r="AD338" s="2112" t="s">
        <v>4684</v>
      </c>
      <c r="AG338" s="339"/>
      <c r="AH338" s="339"/>
      <c r="AK338" s="339"/>
      <c r="AL338" s="339"/>
      <c r="AO338" s="339"/>
      <c r="AP338" s="339"/>
      <c r="AS338" s="339"/>
      <c r="AT338" s="339"/>
      <c r="AW338" s="339"/>
      <c r="AX338" s="339"/>
      <c r="BA338" s="339"/>
      <c r="BB338" s="339"/>
    </row>
    <row r="339" spans="2:58" ht="87" x14ac:dyDescent="0.35">
      <c r="B339" s="21" t="str">
        <f>'INF GERAIS'!B339&amp;IFERROR(IF(INDEX(APOIO!$A$5:$A$50,MATCH('INF GERAIS'!N339,APOIO!$B$5:$B$50,0))="NÃO",APOIO!$A$2&amp;"NÃO VÁLIDO",""),"")</f>
        <v>2014.0318</v>
      </c>
      <c r="C339" s="21" t="str">
        <f>'INF GERAIS'!C339</f>
        <v>AGRESTE SETENTRIONAL</v>
      </c>
      <c r="D339" s="21" t="str">
        <f>'INF GERAIS'!D339</f>
        <v>SALGADINHO</v>
      </c>
      <c r="E339" s="21" t="str">
        <f>'INF GERAIS'!E339</f>
        <v>REQUALIFICAÇÃO DA PRAÇA CENTRAL E CONSTRUÇÃO DE PAVIMENTAÇÃO EM PARALELEPIPEDOS GRANÍTICOS NA RUA DE ACESSO DO SÍTIO SOBRADINHO</v>
      </c>
      <c r="F339" s="21" t="str">
        <f>'INF GERAIS'!G339</f>
        <v>NORMAL</v>
      </c>
      <c r="G339" s="89" t="s">
        <v>4703</v>
      </c>
      <c r="H339" s="10">
        <v>42415</v>
      </c>
      <c r="I339" s="89" t="s">
        <v>230</v>
      </c>
      <c r="J339" s="21" t="s">
        <v>4682</v>
      </c>
      <c r="K339" s="233" t="s">
        <v>7645</v>
      </c>
      <c r="L339" s="233">
        <v>42524</v>
      </c>
      <c r="M339" s="21" t="s">
        <v>4705</v>
      </c>
      <c r="N339" s="10" t="s">
        <v>4684</v>
      </c>
      <c r="O339" s="374" t="s">
        <v>7476</v>
      </c>
      <c r="P339" s="233">
        <v>42531</v>
      </c>
      <c r="Q339" s="374" t="s">
        <v>230</v>
      </c>
      <c r="R339" s="374" t="s">
        <v>4684</v>
      </c>
      <c r="S339" s="672" t="s">
        <v>8944</v>
      </c>
      <c r="T339" s="233">
        <v>42435</v>
      </c>
      <c r="U339" s="672" t="s">
        <v>221</v>
      </c>
      <c r="V339" s="672" t="s">
        <v>4684</v>
      </c>
      <c r="W339" s="779" t="s">
        <v>9671</v>
      </c>
      <c r="X339" s="233">
        <v>42943</v>
      </c>
      <c r="Y339" s="21" t="s">
        <v>6848</v>
      </c>
      <c r="Z339" s="21" t="s">
        <v>4684</v>
      </c>
      <c r="AA339" s="2112" t="s">
        <v>14261</v>
      </c>
      <c r="AB339" s="2102">
        <v>45799</v>
      </c>
      <c r="AC339" s="2112" t="s">
        <v>14283</v>
      </c>
      <c r="AD339" s="2112" t="s">
        <v>4684</v>
      </c>
      <c r="AG339" s="339"/>
      <c r="AH339" s="339"/>
      <c r="AK339" s="339"/>
      <c r="AL339" s="339"/>
      <c r="AO339" s="339"/>
      <c r="AP339" s="339"/>
      <c r="AS339" s="339"/>
      <c r="AT339" s="339"/>
      <c r="AW339" s="339"/>
      <c r="AX339" s="339"/>
      <c r="BA339" s="339"/>
      <c r="BB339" s="339"/>
    </row>
    <row r="340" spans="2:58" ht="130.5" x14ac:dyDescent="0.35">
      <c r="B340" s="21" t="str">
        <f>'INF GERAIS'!B340&amp;IFERROR(IF(INDEX(APOIO!$A$5:$A$50,MATCH('INF GERAIS'!N340,APOIO!$B$5:$B$50,0))="NÃO",APOIO!$A$2&amp;"NÃO VÁLIDO",""),"")</f>
        <v>2014.0319</v>
      </c>
      <c r="C340" s="21" t="str">
        <f>'INF GERAIS'!C340</f>
        <v>SERTÃO CENTRAL</v>
      </c>
      <c r="D340" s="21" t="str">
        <f>'INF GERAIS'!D340</f>
        <v>SALGUEIRO</v>
      </c>
      <c r="E340" s="21" t="str">
        <f>'INF GERAIS'!E340</f>
        <v>RECAPEAMENTO ASFÁLTICO (CBUQ) EM RUAS PAVIMENTADAS COM PARALELEPÍPEDOS</v>
      </c>
      <c r="F340" s="21" t="str">
        <f>'INF GERAIS'!G340</f>
        <v>NORMAL</v>
      </c>
      <c r="G340" s="89" t="s">
        <v>4703</v>
      </c>
      <c r="H340" s="10">
        <v>42415</v>
      </c>
      <c r="I340" s="89" t="s">
        <v>230</v>
      </c>
      <c r="J340" s="21" t="s">
        <v>4682</v>
      </c>
      <c r="K340" s="10" t="s">
        <v>6043</v>
      </c>
      <c r="L340" s="10">
        <v>42429</v>
      </c>
      <c r="M340" s="21" t="s">
        <v>222</v>
      </c>
      <c r="N340" s="10" t="s">
        <v>4682</v>
      </c>
      <c r="O340" s="10" t="s">
        <v>6056</v>
      </c>
      <c r="P340" s="233">
        <v>42435</v>
      </c>
      <c r="Q340" s="21" t="s">
        <v>230</v>
      </c>
      <c r="R340" s="21" t="s">
        <v>4682</v>
      </c>
      <c r="S340" s="325" t="s">
        <v>7101</v>
      </c>
      <c r="T340" s="233">
        <v>42494</v>
      </c>
      <c r="U340" s="21" t="s">
        <v>222</v>
      </c>
      <c r="V340" s="21" t="s">
        <v>4684</v>
      </c>
      <c r="W340" s="233" t="s">
        <v>7185</v>
      </c>
      <c r="X340" s="233">
        <v>42506</v>
      </c>
      <c r="Y340" s="21" t="s">
        <v>6848</v>
      </c>
      <c r="Z340" s="21" t="s">
        <v>4684</v>
      </c>
      <c r="AA340" s="496" t="s">
        <v>8124</v>
      </c>
      <c r="AB340" s="233">
        <v>42591</v>
      </c>
      <c r="AC340" s="496" t="s">
        <v>6848</v>
      </c>
      <c r="AD340" s="496" t="s">
        <v>4684</v>
      </c>
      <c r="AE340" s="496" t="s">
        <v>8573</v>
      </c>
      <c r="AF340" s="233">
        <v>42593</v>
      </c>
      <c r="AG340" s="496" t="s">
        <v>6848</v>
      </c>
      <c r="AH340" s="496" t="s">
        <v>4684</v>
      </c>
      <c r="AI340" s="178" t="s">
        <v>8571</v>
      </c>
      <c r="AJ340" s="233">
        <v>42669</v>
      </c>
      <c r="AK340" s="339" t="s">
        <v>6848</v>
      </c>
      <c r="AL340" s="339" t="s">
        <v>4684</v>
      </c>
      <c r="AM340" s="2112" t="s">
        <v>14261</v>
      </c>
      <c r="AN340" s="2102">
        <v>45799</v>
      </c>
      <c r="AO340" s="2112" t="s">
        <v>14283</v>
      </c>
      <c r="AP340" s="2112" t="s">
        <v>4684</v>
      </c>
      <c r="AS340" s="339"/>
      <c r="AT340" s="339"/>
      <c r="AW340" s="339"/>
      <c r="AX340" s="339"/>
      <c r="BA340" s="339"/>
      <c r="BB340" s="339"/>
    </row>
    <row r="341" spans="2:58" ht="116" x14ac:dyDescent="0.35">
      <c r="B341" s="21" t="str">
        <f>'INF GERAIS'!B341&amp;IFERROR(IF(INDEX(APOIO!$A$5:$A$50,MATCH('INF GERAIS'!N341,APOIO!$B$5:$B$50,0))="NÃO",APOIO!$A$2&amp;"NÃO VÁLIDO",""),"")</f>
        <v>2014.0320</v>
      </c>
      <c r="C341" s="21" t="str">
        <f>'INF GERAIS'!C341</f>
        <v>SERTÃO CENTRAL</v>
      </c>
      <c r="D341" s="21" t="str">
        <f>'INF GERAIS'!D341</f>
        <v>SALGUEIRO</v>
      </c>
      <c r="E341" s="21" t="str">
        <f>'INF GERAIS'!E341</f>
        <v>RECAPEMENTO DE RUAS ASFALTADAS NO MUNICIPIO</v>
      </c>
      <c r="F341" s="21" t="str">
        <f>'INF GERAIS'!G341</f>
        <v>NORMAL</v>
      </c>
      <c r="G341" s="89" t="s">
        <v>4703</v>
      </c>
      <c r="H341" s="10">
        <v>42415</v>
      </c>
      <c r="I341" s="89" t="s">
        <v>230</v>
      </c>
      <c r="J341" s="21" t="s">
        <v>4682</v>
      </c>
      <c r="K341" s="325" t="s">
        <v>7101</v>
      </c>
      <c r="L341" s="233">
        <v>42494</v>
      </c>
      <c r="M341" s="496" t="s">
        <v>222</v>
      </c>
      <c r="N341" s="10" t="s">
        <v>4684</v>
      </c>
      <c r="O341" s="233" t="s">
        <v>7185</v>
      </c>
      <c r="P341" s="233">
        <v>42506</v>
      </c>
      <c r="Q341" s="21" t="s">
        <v>6848</v>
      </c>
      <c r="R341" s="21" t="s">
        <v>4684</v>
      </c>
      <c r="S341" s="496" t="s">
        <v>8124</v>
      </c>
      <c r="T341" s="233">
        <v>42591</v>
      </c>
      <c r="U341" s="496" t="s">
        <v>6848</v>
      </c>
      <c r="V341" s="496" t="s">
        <v>4684</v>
      </c>
      <c r="W341" s="496" t="s">
        <v>8573</v>
      </c>
      <c r="X341" s="233">
        <v>42593</v>
      </c>
      <c r="Y341" s="496" t="s">
        <v>6848</v>
      </c>
      <c r="Z341" s="496" t="s">
        <v>4684</v>
      </c>
      <c r="AA341" s="178" t="s">
        <v>8571</v>
      </c>
      <c r="AB341" s="233">
        <v>42669</v>
      </c>
      <c r="AC341" s="339" t="s">
        <v>6848</v>
      </c>
      <c r="AD341" s="339" t="s">
        <v>4684</v>
      </c>
      <c r="AE341" s="2112" t="s">
        <v>14261</v>
      </c>
      <c r="AF341" s="2102">
        <v>45799</v>
      </c>
      <c r="AG341" s="2112" t="s">
        <v>14283</v>
      </c>
      <c r="AH341" s="2112" t="s">
        <v>4684</v>
      </c>
      <c r="AK341" s="339"/>
      <c r="AL341" s="339"/>
      <c r="AO341" s="339"/>
      <c r="AP341" s="339"/>
      <c r="AS341" s="339"/>
      <c r="AT341" s="339"/>
      <c r="AW341" s="339"/>
      <c r="AX341" s="339"/>
      <c r="BA341" s="339"/>
      <c r="BB341" s="339"/>
    </row>
    <row r="342" spans="2:58" ht="72.5" x14ac:dyDescent="0.35">
      <c r="B342" s="21" t="str">
        <f>'INF GERAIS'!B342&amp;IFERROR(IF(INDEX(APOIO!$A$5:$A$50,MATCH('INF GERAIS'!N342,APOIO!$B$5:$B$50,0))="NÃO",APOIO!$A$2&amp;"NÃO VÁLIDO",""),"")</f>
        <v>2014.0321</v>
      </c>
      <c r="C342" s="21" t="str">
        <f>'INF GERAIS'!C342</f>
        <v>AGRESTE MERIDIONAL</v>
      </c>
      <c r="D342" s="21" t="str">
        <f>'INF GERAIS'!D342</f>
        <v>SALOÁ</v>
      </c>
      <c r="E342" s="21" t="str">
        <f>'INF GERAIS'!E342</f>
        <v>PISTA DE COOPER  COM IMPLANTAÇÃO DE ILUMINAÇÃO</v>
      </c>
      <c r="F342" s="21" t="str">
        <f>'INF GERAIS'!G342</f>
        <v>NORMAL</v>
      </c>
      <c r="G342" s="89" t="s">
        <v>4703</v>
      </c>
      <c r="H342" s="10">
        <v>42415</v>
      </c>
      <c r="I342" s="89" t="s">
        <v>224</v>
      </c>
      <c r="J342" s="21" t="s">
        <v>4682</v>
      </c>
      <c r="K342" s="10" t="s">
        <v>6823</v>
      </c>
      <c r="L342" s="233">
        <v>42472</v>
      </c>
      <c r="M342" s="21" t="s">
        <v>4705</v>
      </c>
      <c r="N342" s="10" t="s">
        <v>4682</v>
      </c>
      <c r="O342" s="233" t="s">
        <v>7108</v>
      </c>
      <c r="P342" s="233">
        <v>42496</v>
      </c>
      <c r="Q342" s="21" t="s">
        <v>230</v>
      </c>
      <c r="R342" s="21" t="s">
        <v>4682</v>
      </c>
      <c r="S342" s="21" t="s">
        <v>7640</v>
      </c>
      <c r="T342" s="233">
        <v>42548</v>
      </c>
      <c r="U342" s="21" t="s">
        <v>6848</v>
      </c>
      <c r="V342" s="21" t="s">
        <v>4684</v>
      </c>
      <c r="W342" s="21" t="s">
        <v>7886</v>
      </c>
      <c r="X342" s="233">
        <v>42555</v>
      </c>
      <c r="Y342" s="21" t="s">
        <v>6848</v>
      </c>
      <c r="Z342" s="21" t="s">
        <v>4684</v>
      </c>
      <c r="AA342" s="2112" t="s">
        <v>14261</v>
      </c>
      <c r="AB342" s="2102">
        <v>45799</v>
      </c>
      <c r="AC342" s="2112" t="s">
        <v>14283</v>
      </c>
      <c r="AD342" s="2112" t="s">
        <v>4684</v>
      </c>
      <c r="AG342" s="339"/>
      <c r="AH342" s="339"/>
      <c r="AK342" s="339"/>
      <c r="AL342" s="339"/>
      <c r="AO342" s="339"/>
      <c r="AP342" s="339"/>
      <c r="AS342" s="339"/>
      <c r="AT342" s="339"/>
      <c r="AW342" s="339"/>
      <c r="AX342" s="339"/>
      <c r="BA342" s="339"/>
      <c r="BB342" s="339"/>
    </row>
    <row r="343" spans="2:58" ht="72.5" x14ac:dyDescent="0.35">
      <c r="B343" s="21" t="str">
        <f>'INF GERAIS'!B343&amp;IFERROR(IF(INDEX(APOIO!$A$5:$A$50,MATCH('INF GERAIS'!N343,APOIO!$B$5:$B$50,0))="NÃO",APOIO!$A$2&amp;"NÃO VÁLIDO",""),"")</f>
        <v>2014.0322</v>
      </c>
      <c r="C343" s="21" t="str">
        <f>'INF GERAIS'!C343</f>
        <v>AGRESTE MERIDIONAL</v>
      </c>
      <c r="D343" s="21" t="str">
        <f>'INF GERAIS'!D343</f>
        <v>SALOÁ</v>
      </c>
      <c r="E343" s="21" t="str">
        <f>'INF GERAIS'!E343</f>
        <v>REVITALIZAÇÂO DA PRAÇA DO FORUM</v>
      </c>
      <c r="F343" s="21" t="str">
        <f>'INF GERAIS'!G343</f>
        <v>NORMAL</v>
      </c>
      <c r="G343" s="89" t="s">
        <v>4703</v>
      </c>
      <c r="H343" s="10">
        <v>42415</v>
      </c>
      <c r="I343" s="89" t="s">
        <v>230</v>
      </c>
      <c r="J343" s="21" t="s">
        <v>4682</v>
      </c>
      <c r="K343" s="10" t="s">
        <v>6497</v>
      </c>
      <c r="L343" s="233">
        <v>42458</v>
      </c>
      <c r="M343" s="21" t="s">
        <v>4705</v>
      </c>
      <c r="N343" s="10" t="s">
        <v>4682</v>
      </c>
      <c r="O343" s="233" t="s">
        <v>6713</v>
      </c>
      <c r="P343" s="233">
        <v>42468</v>
      </c>
      <c r="Q343" s="21" t="s">
        <v>230</v>
      </c>
      <c r="R343" s="21" t="s">
        <v>4682</v>
      </c>
      <c r="S343" s="21" t="s">
        <v>7643</v>
      </c>
      <c r="T343" s="233">
        <v>42548</v>
      </c>
      <c r="U343" s="21" t="s">
        <v>6848</v>
      </c>
      <c r="V343" s="21" t="s">
        <v>4684</v>
      </c>
      <c r="W343" s="21" t="s">
        <v>7886</v>
      </c>
      <c r="X343" s="233">
        <v>42556</v>
      </c>
      <c r="Y343" s="21" t="s">
        <v>6848</v>
      </c>
      <c r="Z343" s="21" t="s">
        <v>4684</v>
      </c>
      <c r="AA343" s="2112" t="s">
        <v>14261</v>
      </c>
      <c r="AB343" s="2102">
        <v>45799</v>
      </c>
      <c r="AC343" s="2112" t="s">
        <v>14283</v>
      </c>
      <c r="AD343" s="2112" t="s">
        <v>4684</v>
      </c>
      <c r="AG343" s="339"/>
      <c r="AH343" s="339"/>
      <c r="AK343" s="339"/>
      <c r="AL343" s="339"/>
      <c r="AO343" s="339"/>
      <c r="AP343" s="339"/>
      <c r="AS343" s="339"/>
      <c r="AT343" s="339"/>
      <c r="AW343" s="339"/>
      <c r="AX343" s="339"/>
      <c r="BA343" s="339"/>
      <c r="BB343" s="339"/>
    </row>
    <row r="344" spans="2:58" ht="72.5" x14ac:dyDescent="0.35">
      <c r="B344" s="21" t="str">
        <f>'INF GERAIS'!B344&amp;IFERROR(IF(INDEX(APOIO!$A$5:$A$50,MATCH('INF GERAIS'!N344,APOIO!$B$5:$B$50,0))="NÃO",APOIO!$A$2&amp;"NÃO VÁLIDO",""),"")</f>
        <v>2014.0323</v>
      </c>
      <c r="C344" s="21" t="str">
        <f>'INF GERAIS'!C344</f>
        <v>AGRESTE MERIDIONAL</v>
      </c>
      <c r="D344" s="21" t="str">
        <f>'INF GERAIS'!D344</f>
        <v>SALOÁ</v>
      </c>
      <c r="E344" s="21" t="str">
        <f>'INF GERAIS'!E344</f>
        <v>CONSTRUÇÃO DA PRAÇA DO JAQUEIRÃO</v>
      </c>
      <c r="F344" s="21" t="str">
        <f>'INF GERAIS'!G344</f>
        <v>NORMAL</v>
      </c>
      <c r="G344" s="89" t="s">
        <v>4703</v>
      </c>
      <c r="H344" s="10">
        <v>42415</v>
      </c>
      <c r="I344" s="89" t="s">
        <v>230</v>
      </c>
      <c r="J344" s="21" t="s">
        <v>4682</v>
      </c>
      <c r="K344" s="10" t="s">
        <v>6515</v>
      </c>
      <c r="L344" s="233">
        <v>42458</v>
      </c>
      <c r="M344" s="21" t="s">
        <v>4705</v>
      </c>
      <c r="N344" s="10" t="s">
        <v>4682</v>
      </c>
      <c r="O344" s="233" t="s">
        <v>6713</v>
      </c>
      <c r="P344" s="233">
        <v>42468</v>
      </c>
      <c r="Q344" s="21" t="s">
        <v>230</v>
      </c>
      <c r="R344" s="21" t="s">
        <v>4682</v>
      </c>
      <c r="S344" s="21" t="s">
        <v>7641</v>
      </c>
      <c r="T344" s="233">
        <v>42548</v>
      </c>
      <c r="U344" s="21" t="s">
        <v>6848</v>
      </c>
      <c r="V344" s="21" t="s">
        <v>4684</v>
      </c>
      <c r="W344" s="21" t="s">
        <v>7886</v>
      </c>
      <c r="X344" s="233">
        <v>42556</v>
      </c>
      <c r="Y344" s="21" t="s">
        <v>6848</v>
      </c>
      <c r="Z344" s="21" t="s">
        <v>4684</v>
      </c>
      <c r="AA344" s="2112" t="s">
        <v>14261</v>
      </c>
      <c r="AB344" s="2102">
        <v>45799</v>
      </c>
      <c r="AC344" s="2112" t="s">
        <v>14283</v>
      </c>
      <c r="AD344" s="2112" t="s">
        <v>4684</v>
      </c>
      <c r="AG344" s="339"/>
      <c r="AH344" s="339"/>
      <c r="AK344" s="339"/>
      <c r="AL344" s="339"/>
      <c r="AO344" s="339"/>
      <c r="AP344" s="339"/>
      <c r="AS344" s="339"/>
      <c r="AT344" s="339"/>
      <c r="AW344" s="339"/>
      <c r="AX344" s="339"/>
      <c r="BA344" s="339"/>
      <c r="BB344" s="339"/>
    </row>
    <row r="345" spans="2:58" ht="72.5" x14ac:dyDescent="0.35">
      <c r="B345" s="21" t="str">
        <f>'INF GERAIS'!B345&amp;IFERROR(IF(INDEX(APOIO!$A$5:$A$50,MATCH('INF GERAIS'!N345,APOIO!$B$5:$B$50,0))="NÃO",APOIO!$A$2&amp;"NÃO VÁLIDO",""),"")</f>
        <v>2014.0324</v>
      </c>
      <c r="C345" s="21" t="str">
        <f>'INF GERAIS'!C345</f>
        <v>AGRESTE MERIDIONAL</v>
      </c>
      <c r="D345" s="21" t="str">
        <f>'INF GERAIS'!D345</f>
        <v>SALOÁ</v>
      </c>
      <c r="E345" s="21" t="str">
        <f>'INF GERAIS'!E345</f>
        <v>CONSTRUÇÃO DA PRAÇA ANTÔNIO MARÇAL FILHO</v>
      </c>
      <c r="F345" s="21" t="str">
        <f>'INF GERAIS'!G345</f>
        <v>NORMAL</v>
      </c>
      <c r="G345" s="89" t="s">
        <v>4703</v>
      </c>
      <c r="H345" s="10">
        <v>42415</v>
      </c>
      <c r="I345" s="89" t="s">
        <v>230</v>
      </c>
      <c r="J345" s="21" t="s">
        <v>4682</v>
      </c>
      <c r="K345" s="10" t="s">
        <v>6521</v>
      </c>
      <c r="L345" s="233">
        <v>42458</v>
      </c>
      <c r="M345" s="21" t="s">
        <v>4705</v>
      </c>
      <c r="N345" s="10" t="s">
        <v>4682</v>
      </c>
      <c r="O345" s="233" t="s">
        <v>6713</v>
      </c>
      <c r="P345" s="233">
        <v>42468</v>
      </c>
      <c r="Q345" s="21" t="s">
        <v>230</v>
      </c>
      <c r="R345" s="21" t="s">
        <v>4682</v>
      </c>
      <c r="S345" s="21" t="s">
        <v>7642</v>
      </c>
      <c r="T345" s="233">
        <v>42548</v>
      </c>
      <c r="U345" s="21" t="s">
        <v>6848</v>
      </c>
      <c r="V345" s="21" t="s">
        <v>4684</v>
      </c>
      <c r="W345" s="21" t="s">
        <v>7886</v>
      </c>
      <c r="X345" s="233">
        <v>42556</v>
      </c>
      <c r="Y345" s="21" t="s">
        <v>6848</v>
      </c>
      <c r="Z345" s="21" t="s">
        <v>4684</v>
      </c>
      <c r="AA345" s="2112" t="s">
        <v>14261</v>
      </c>
      <c r="AB345" s="2102">
        <v>45799</v>
      </c>
      <c r="AC345" s="2112" t="s">
        <v>14283</v>
      </c>
      <c r="AD345" s="2112" t="s">
        <v>4684</v>
      </c>
      <c r="AG345" s="339"/>
      <c r="AH345" s="339"/>
      <c r="AK345" s="339"/>
      <c r="AL345" s="339"/>
      <c r="AO345" s="339"/>
      <c r="AP345" s="339"/>
      <c r="AS345" s="339"/>
      <c r="AT345" s="339"/>
      <c r="AW345" s="339"/>
      <c r="AX345" s="339"/>
      <c r="BA345" s="339"/>
      <c r="BB345" s="339"/>
    </row>
    <row r="346" spans="2:58" ht="58" x14ac:dyDescent="0.35">
      <c r="B346" s="21" t="str">
        <f>'INF GERAIS'!B346&amp;IFERROR(IF(INDEX(APOIO!$A$5:$A$50,MATCH('INF GERAIS'!N346,APOIO!$B$5:$B$50,0))="NÃO",APOIO!$A$2&amp;"NÃO VÁLIDO",""),"")</f>
        <v>2014.0325</v>
      </c>
      <c r="C346" s="21" t="str">
        <f>'INF GERAIS'!C346</f>
        <v>AGRESTE CENTRAL</v>
      </c>
      <c r="D346" s="21" t="str">
        <f>'INF GERAIS'!D346</f>
        <v>SANHARÓ</v>
      </c>
      <c r="E346" s="21" t="str">
        <f>'INF GERAIS'!E346</f>
        <v>CALÇAMENTO EM PEDRA GRANÍTICA DE RUAS DIVERSAS E ACESSOS A DISTRITOS E COMUNIDADES DA ZONA RURAL</v>
      </c>
      <c r="F346" s="21" t="str">
        <f>'INF GERAIS'!G346</f>
        <v>NORMAL</v>
      </c>
      <c r="G346" s="89" t="s">
        <v>4703</v>
      </c>
      <c r="H346" s="10">
        <v>42415</v>
      </c>
      <c r="I346" s="89" t="s">
        <v>230</v>
      </c>
      <c r="J346" s="21" t="s">
        <v>4682</v>
      </c>
      <c r="K346" s="10"/>
      <c r="N346" s="10"/>
      <c r="AC346" s="339"/>
      <c r="AD346" s="339"/>
      <c r="AG346" s="339"/>
      <c r="AH346" s="339"/>
      <c r="AK346" s="339"/>
      <c r="AL346" s="339"/>
      <c r="AO346" s="339"/>
      <c r="AP346" s="339"/>
      <c r="AS346" s="339"/>
      <c r="AT346" s="339"/>
      <c r="AW346" s="339"/>
      <c r="AX346" s="339"/>
      <c r="BA346" s="339"/>
      <c r="BB346" s="339"/>
    </row>
    <row r="347" spans="2:58" ht="101.5" x14ac:dyDescent="0.35">
      <c r="B347" s="21" t="str">
        <f>'INF GERAIS'!B347&amp;IFERROR(IF(INDEX(APOIO!$A$5:$A$50,MATCH('INF GERAIS'!N347,APOIO!$B$5:$B$50,0))="NÃO",APOIO!$A$2&amp;"NÃO VÁLIDO",""),"")</f>
        <v>2014.0326</v>
      </c>
      <c r="C347" s="21" t="str">
        <f>'INF GERAIS'!C347</f>
        <v>SERTÃO DO ARARIPE</v>
      </c>
      <c r="D347" s="21" t="str">
        <f>'INF GERAIS'!D347</f>
        <v>SANTA CRUZ</v>
      </c>
      <c r="E347" s="21" t="str">
        <f>'INF GERAIS'!E347</f>
        <v>CONCLUSÃO DA CONSTRUÇÃO DO ESTÁDIO MUNICIPAL DE SANTA CRUZ</v>
      </c>
      <c r="F347" s="21" t="str">
        <f>'INF GERAIS'!G347</f>
        <v>NORMAL</v>
      </c>
      <c r="G347" s="89" t="s">
        <v>4703</v>
      </c>
      <c r="H347" s="10">
        <v>42415</v>
      </c>
      <c r="I347" s="89" t="s">
        <v>230</v>
      </c>
      <c r="J347" s="21" t="s">
        <v>4684</v>
      </c>
      <c r="K347" s="10" t="s">
        <v>10391</v>
      </c>
      <c r="L347" s="233">
        <v>43125</v>
      </c>
      <c r="M347" s="21" t="s">
        <v>226</v>
      </c>
      <c r="N347" s="10" t="s">
        <v>4684</v>
      </c>
      <c r="O347" s="233" t="s">
        <v>10497</v>
      </c>
      <c r="P347" s="233">
        <v>43159</v>
      </c>
      <c r="Q347" s="21" t="s">
        <v>6848</v>
      </c>
      <c r="R347" s="21" t="s">
        <v>4684</v>
      </c>
      <c r="S347" s="120" t="s">
        <v>10615</v>
      </c>
      <c r="T347" s="233">
        <v>43193</v>
      </c>
      <c r="U347" s="21" t="s">
        <v>6849</v>
      </c>
      <c r="V347" s="21" t="s">
        <v>4684</v>
      </c>
      <c r="W347" s="21" t="s">
        <v>13990</v>
      </c>
      <c r="X347" s="2024">
        <v>45369</v>
      </c>
      <c r="Y347" s="21" t="s">
        <v>13989</v>
      </c>
      <c r="Z347" s="21" t="s">
        <v>4684</v>
      </c>
      <c r="AC347" s="339"/>
      <c r="AD347" s="339"/>
      <c r="AG347" s="339"/>
      <c r="AH347" s="339"/>
      <c r="AK347" s="339"/>
      <c r="AL347" s="339"/>
      <c r="AO347" s="339"/>
      <c r="AP347" s="339"/>
      <c r="AS347" s="339"/>
      <c r="AT347" s="339"/>
      <c r="AW347" s="339"/>
      <c r="AX347" s="339"/>
      <c r="BA347" s="339"/>
      <c r="BB347" s="339"/>
    </row>
    <row r="348" spans="2:58" ht="101.5" x14ac:dyDescent="0.35">
      <c r="B348" s="21" t="str">
        <f>'INF GERAIS'!B348&amp;IFERROR(IF(INDEX(APOIO!$A$5:$A$50,MATCH('INF GERAIS'!N348,APOIO!$B$5:$B$50,0))="NÃO",APOIO!$A$2&amp;"NÃO VÁLIDO",""),"")</f>
        <v>2014.0327</v>
      </c>
      <c r="C348" s="21" t="str">
        <f>'INF GERAIS'!C348</f>
        <v>SERTÃO DO ARARIPE</v>
      </c>
      <c r="D348" s="21" t="str">
        <f>'INF GERAIS'!D348</f>
        <v>SANTA CRUZ</v>
      </c>
      <c r="E348" s="21" t="str">
        <f>'INF GERAIS'!E348</f>
        <v>IMPLEMENTAÇÃO DE PAVIMENTAÇÃO A BASE DE PARALELEPÍPEDO GRANÍTICO</v>
      </c>
      <c r="F348" s="21" t="str">
        <f>'INF GERAIS'!G348</f>
        <v>NORMAL</v>
      </c>
      <c r="G348" s="89" t="s">
        <v>4703</v>
      </c>
      <c r="H348" s="10">
        <v>42415</v>
      </c>
      <c r="I348" s="89" t="s">
        <v>230</v>
      </c>
      <c r="J348" s="21" t="s">
        <v>4684</v>
      </c>
      <c r="K348" s="10" t="s">
        <v>10438</v>
      </c>
      <c r="L348" s="233">
        <v>42863</v>
      </c>
      <c r="M348" s="21" t="s">
        <v>226</v>
      </c>
      <c r="N348" s="10" t="s">
        <v>4684</v>
      </c>
      <c r="O348" s="233" t="s">
        <v>10439</v>
      </c>
      <c r="P348" s="233">
        <v>43137</v>
      </c>
      <c r="Q348" s="21" t="s">
        <v>6848</v>
      </c>
      <c r="R348" s="21" t="s">
        <v>4684</v>
      </c>
      <c r="S348" s="2110" t="s">
        <v>14259</v>
      </c>
      <c r="T348" s="2102">
        <v>45771</v>
      </c>
      <c r="U348" s="2110" t="s">
        <v>14283</v>
      </c>
      <c r="V348" s="2110" t="s">
        <v>4684</v>
      </c>
      <c r="AC348" s="339"/>
      <c r="AD348" s="339"/>
      <c r="AG348" s="339"/>
      <c r="AH348" s="339"/>
      <c r="AK348" s="339"/>
      <c r="AL348" s="339"/>
      <c r="AO348" s="339"/>
      <c r="AP348" s="339"/>
      <c r="AS348" s="339"/>
      <c r="AT348" s="339"/>
      <c r="AW348" s="339"/>
      <c r="AX348" s="339"/>
      <c r="BA348" s="339"/>
      <c r="BB348" s="339"/>
    </row>
    <row r="349" spans="2:58" ht="101.5" x14ac:dyDescent="0.35">
      <c r="B349" s="21" t="str">
        <f>'INF GERAIS'!B349&amp;IFERROR(IF(INDEX(APOIO!$A$5:$A$50,MATCH('INF GERAIS'!N349,APOIO!$B$5:$B$50,0))="NÃO",APOIO!$A$2&amp;"NÃO VÁLIDO",""),"")</f>
        <v>2014.0328</v>
      </c>
      <c r="C349" s="21" t="str">
        <f>'INF GERAIS'!C349</f>
        <v>SERTÃO DO PAJEÚ</v>
      </c>
      <c r="D349" s="21" t="str">
        <f>'INF GERAIS'!D349</f>
        <v>SANTA CRUZ DA BAIXA VERDE</v>
      </c>
      <c r="E349" s="21" t="str">
        <f>'INF GERAIS'!E349</f>
        <v>REFORMA E AMPLIAÇÃO DA PRAÇA CENTRAL DO DISTRITO DE JATIÚCA</v>
      </c>
      <c r="F349" s="21" t="str">
        <f>'INF GERAIS'!G349</f>
        <v>NORMAL</v>
      </c>
      <c r="G349" s="89" t="s">
        <v>4703</v>
      </c>
      <c r="H349" s="10">
        <v>42415</v>
      </c>
      <c r="I349" s="89" t="s">
        <v>230</v>
      </c>
      <c r="J349" s="21" t="s">
        <v>4682</v>
      </c>
      <c r="K349" s="120" t="s">
        <v>9264</v>
      </c>
      <c r="L349" s="233">
        <v>42851</v>
      </c>
      <c r="M349" s="21" t="s">
        <v>6848</v>
      </c>
      <c r="N349" s="10" t="s">
        <v>4684</v>
      </c>
      <c r="O349" s="233" t="s">
        <v>13747</v>
      </c>
      <c r="P349" s="233">
        <v>44890</v>
      </c>
      <c r="Q349" s="21" t="s">
        <v>6848</v>
      </c>
      <c r="R349" s="21" t="s">
        <v>4684</v>
      </c>
      <c r="S349" s="2110" t="s">
        <v>14259</v>
      </c>
      <c r="T349" s="2102">
        <v>45771</v>
      </c>
      <c r="U349" s="2110" t="s">
        <v>14283</v>
      </c>
      <c r="V349" s="2110" t="s">
        <v>4684</v>
      </c>
      <c r="AC349" s="339"/>
      <c r="AD349" s="339"/>
      <c r="AG349" s="339"/>
      <c r="AH349" s="339"/>
      <c r="AK349" s="339"/>
      <c r="AL349" s="339"/>
      <c r="AO349" s="339"/>
      <c r="AP349" s="339"/>
      <c r="AS349" s="339"/>
      <c r="AT349" s="339"/>
      <c r="AW349" s="339"/>
      <c r="AX349" s="339"/>
      <c r="BA349" s="339"/>
      <c r="BB349" s="339"/>
    </row>
    <row r="350" spans="2:58" ht="58" x14ac:dyDescent="0.35">
      <c r="B350" s="21" t="str">
        <f>'INF GERAIS'!B350&amp;IFERROR(IF(INDEX(APOIO!$A$5:$A$50,MATCH('INF GERAIS'!N350,APOIO!$B$5:$B$50,0))="NÃO",APOIO!$A$2&amp;"NÃO VÁLIDO",""),"")</f>
        <v>2014.0329</v>
      </c>
      <c r="C350" s="21" t="str">
        <f>'INF GERAIS'!C350</f>
        <v>SERTÃO DO PAJEÚ</v>
      </c>
      <c r="D350" s="21" t="str">
        <f>'INF GERAIS'!D350</f>
        <v>SANTA CRUZ DA BAIXA VERDE</v>
      </c>
      <c r="E350" s="21" t="str">
        <f>'INF GERAIS'!E350</f>
        <v xml:space="preserve">CONSTRUÇÃO DE QUADRA POLIESPORTIVA COBERTA COM VESTIÁRIO E PALCO </v>
      </c>
      <c r="F350" s="21" t="str">
        <f>'INF GERAIS'!G350</f>
        <v>NORMAL</v>
      </c>
      <c r="G350" s="89" t="s">
        <v>4703</v>
      </c>
      <c r="H350" s="10">
        <v>42415</v>
      </c>
      <c r="I350" s="89" t="s">
        <v>230</v>
      </c>
      <c r="J350" s="21" t="s">
        <v>4682</v>
      </c>
      <c r="K350" s="120" t="s">
        <v>7596</v>
      </c>
      <c r="L350" s="233">
        <v>42548</v>
      </c>
      <c r="M350" s="21" t="s">
        <v>6848</v>
      </c>
      <c r="N350" s="10" t="s">
        <v>4684</v>
      </c>
      <c r="O350" s="120" t="s">
        <v>8508</v>
      </c>
      <c r="P350" s="233">
        <v>42649</v>
      </c>
      <c r="Q350" s="21" t="s">
        <v>6849</v>
      </c>
      <c r="R350" s="21" t="s">
        <v>4684</v>
      </c>
      <c r="S350" s="681" t="s">
        <v>8979</v>
      </c>
      <c r="T350" s="233">
        <v>42692</v>
      </c>
      <c r="U350" s="21" t="s">
        <v>225</v>
      </c>
      <c r="V350" s="21" t="s">
        <v>4684</v>
      </c>
      <c r="W350" s="34" t="s">
        <v>14064</v>
      </c>
      <c r="X350" s="2021">
        <v>43357</v>
      </c>
      <c r="Y350" s="34" t="s">
        <v>13989</v>
      </c>
      <c r="Z350" s="34" t="s">
        <v>4684</v>
      </c>
      <c r="AC350" s="339"/>
      <c r="AD350" s="339"/>
      <c r="AG350" s="339"/>
      <c r="AH350" s="339"/>
      <c r="AK350" s="339"/>
      <c r="AL350" s="339"/>
      <c r="AO350" s="339"/>
      <c r="AP350" s="339"/>
      <c r="AS350" s="339"/>
      <c r="AT350" s="339"/>
      <c r="AW350" s="339"/>
      <c r="AX350" s="339"/>
      <c r="BA350" s="339"/>
      <c r="BB350" s="339"/>
    </row>
    <row r="351" spans="2:58" ht="145" x14ac:dyDescent="0.35">
      <c r="B351" s="21" t="str">
        <f>'INF GERAIS'!B351&amp;IFERROR(IF(INDEX(APOIO!$A$5:$A$50,MATCH('INF GERAIS'!N351,APOIO!$B$5:$B$50,0))="NÃO",APOIO!$A$2&amp;"NÃO VÁLIDO",""),"")</f>
        <v>2014.0330</v>
      </c>
      <c r="C351" s="21" t="str">
        <f>'INF GERAIS'!C351</f>
        <v>AGRESTE SETENTRIONAL</v>
      </c>
      <c r="D351" s="21" t="str">
        <f>'INF GERAIS'!D351</f>
        <v>SANTA CRUZ DO CAPIBARIBE</v>
      </c>
      <c r="E351" s="21" t="str">
        <f>'INF GERAIS'!E351</f>
        <v>CONSTRUÇÃO DA CENTRAL DE FEIRAS E MERCADOS</v>
      </c>
      <c r="F351" s="21" t="str">
        <f>'INF GERAIS'!G351</f>
        <v>NORMAL</v>
      </c>
      <c r="G351" s="89" t="s">
        <v>4703</v>
      </c>
      <c r="H351" s="10">
        <v>42415</v>
      </c>
      <c r="I351" s="89" t="s">
        <v>230</v>
      </c>
      <c r="J351" s="21" t="s">
        <v>4682</v>
      </c>
      <c r="K351" s="10" t="s">
        <v>7180</v>
      </c>
      <c r="L351" s="233">
        <v>42500</v>
      </c>
      <c r="M351" s="21" t="s">
        <v>222</v>
      </c>
      <c r="N351" s="10" t="s">
        <v>4682</v>
      </c>
      <c r="O351" s="233" t="s">
        <v>9951</v>
      </c>
      <c r="P351" s="233">
        <v>42503</v>
      </c>
      <c r="Q351" s="21" t="s">
        <v>224</v>
      </c>
      <c r="R351" s="21" t="s">
        <v>4682</v>
      </c>
      <c r="S351" s="233" t="s">
        <v>7372</v>
      </c>
      <c r="T351" s="233">
        <v>42523</v>
      </c>
      <c r="U351" s="21" t="s">
        <v>4705</v>
      </c>
      <c r="V351" s="21" t="s">
        <v>4684</v>
      </c>
      <c r="W351" s="21" t="s">
        <v>7476</v>
      </c>
      <c r="X351" s="233">
        <v>42531</v>
      </c>
      <c r="Y351" s="21" t="s">
        <v>230</v>
      </c>
      <c r="Z351" s="21" t="s">
        <v>4684</v>
      </c>
      <c r="AA351" s="233" t="s">
        <v>10116</v>
      </c>
      <c r="AB351" s="233">
        <v>42944</v>
      </c>
      <c r="AC351" s="779" t="s">
        <v>6848</v>
      </c>
      <c r="AD351" s="233" t="s">
        <v>4684</v>
      </c>
      <c r="AE351" s="942" t="s">
        <v>10254</v>
      </c>
      <c r="AF351" s="233">
        <v>43060</v>
      </c>
      <c r="AG351" s="339" t="s">
        <v>6848</v>
      </c>
      <c r="AH351" s="339" t="s">
        <v>4684</v>
      </c>
      <c r="AI351" s="21" t="s">
        <v>10510</v>
      </c>
      <c r="AJ351" s="233">
        <v>43160</v>
      </c>
      <c r="AK351" s="339" t="s">
        <v>6849</v>
      </c>
      <c r="AL351" s="339" t="s">
        <v>4684</v>
      </c>
      <c r="AM351" s="21" t="s">
        <v>10581</v>
      </c>
      <c r="AN351" s="233">
        <v>43175</v>
      </c>
      <c r="AO351" s="339" t="s">
        <v>225</v>
      </c>
      <c r="AP351" s="339" t="s">
        <v>4684</v>
      </c>
      <c r="AQ351" s="21" t="s">
        <v>14053</v>
      </c>
      <c r="AR351" s="2039">
        <v>43413</v>
      </c>
      <c r="AS351" s="339" t="s">
        <v>13989</v>
      </c>
      <c r="AT351" s="339" t="s">
        <v>4684</v>
      </c>
      <c r="AW351" s="339"/>
      <c r="AX351" s="339"/>
      <c r="BA351" s="339"/>
      <c r="BB351" s="339"/>
    </row>
    <row r="352" spans="2:58" ht="145" x14ac:dyDescent="0.35">
      <c r="B352" s="21" t="str">
        <f>'INF GERAIS'!B352&amp;IFERROR(IF(INDEX(APOIO!$A$5:$A$50,MATCH('INF GERAIS'!N352,APOIO!$B$5:$B$50,0))="NÃO",APOIO!$A$2&amp;"NÃO VÁLIDO",""),"")</f>
        <v>2014.0331</v>
      </c>
      <c r="C352" s="21" t="str">
        <f>'INF GERAIS'!C352</f>
        <v>AGRESTE SETENTRIONAL</v>
      </c>
      <c r="D352" s="21" t="str">
        <f>'INF GERAIS'!D352</f>
        <v>SANTA CRUZ DO CAPIBARIBE</v>
      </c>
      <c r="E352" s="21" t="str">
        <f>'INF GERAIS'!E352</f>
        <v>PAVIMENTAÇÃO EM PARALELEPÍPEDO EM DIVERSAS RUAS DO MUNICÍPIO.</v>
      </c>
      <c r="F352" s="21" t="str">
        <f>'INF GERAIS'!G352</f>
        <v>NORMAL</v>
      </c>
      <c r="G352" s="89" t="s">
        <v>4703</v>
      </c>
      <c r="H352" s="10">
        <v>42415</v>
      </c>
      <c r="I352" s="89" t="s">
        <v>230</v>
      </c>
      <c r="J352" s="21" t="s">
        <v>4682</v>
      </c>
      <c r="K352" s="233" t="s">
        <v>7181</v>
      </c>
      <c r="L352" s="233">
        <v>42500</v>
      </c>
      <c r="M352" s="21" t="s">
        <v>222</v>
      </c>
      <c r="N352" s="10" t="s">
        <v>4682</v>
      </c>
      <c r="O352" s="233" t="s">
        <v>7955</v>
      </c>
      <c r="P352" s="233">
        <v>42503</v>
      </c>
      <c r="Q352" s="21" t="s">
        <v>224</v>
      </c>
      <c r="R352" s="21" t="s">
        <v>4682</v>
      </c>
      <c r="S352" s="233" t="s">
        <v>7380</v>
      </c>
      <c r="T352" s="233">
        <v>42524</v>
      </c>
      <c r="U352" s="21" t="s">
        <v>4705</v>
      </c>
      <c r="V352" s="21" t="s">
        <v>4682</v>
      </c>
      <c r="W352" s="21" t="s">
        <v>7476</v>
      </c>
      <c r="X352" s="233">
        <v>42531</v>
      </c>
      <c r="Y352" s="21" t="s">
        <v>230</v>
      </c>
      <c r="Z352" s="21" t="s">
        <v>4682</v>
      </c>
      <c r="AA352" s="463" t="s">
        <v>7964</v>
      </c>
      <c r="AB352" s="233">
        <v>42571</v>
      </c>
      <c r="AC352" s="339" t="s">
        <v>224</v>
      </c>
      <c r="AD352" s="339" t="s">
        <v>4682</v>
      </c>
      <c r="AE352" s="495" t="s">
        <v>8121</v>
      </c>
      <c r="AF352" s="233">
        <v>42592</v>
      </c>
      <c r="AG352" s="339" t="s">
        <v>224</v>
      </c>
      <c r="AH352" s="339" t="s">
        <v>4682</v>
      </c>
      <c r="AI352" s="233" t="s">
        <v>9279</v>
      </c>
      <c r="AJ352" s="233">
        <v>42599</v>
      </c>
      <c r="AK352" s="339" t="s">
        <v>230</v>
      </c>
      <c r="AL352" s="339" t="s">
        <v>4684</v>
      </c>
      <c r="AM352" s="233" t="s">
        <v>9670</v>
      </c>
      <c r="AN352" s="233">
        <v>42944</v>
      </c>
      <c r="AO352" s="779" t="s">
        <v>6848</v>
      </c>
      <c r="AP352" s="233" t="s">
        <v>4684</v>
      </c>
      <c r="AQ352" s="1024" t="s">
        <v>10580</v>
      </c>
      <c r="AR352" s="233">
        <v>43175</v>
      </c>
      <c r="AS352" s="339" t="s">
        <v>6848</v>
      </c>
      <c r="AT352" s="339" t="s">
        <v>4684</v>
      </c>
      <c r="AU352" s="2112" t="s">
        <v>14261</v>
      </c>
      <c r="AV352" s="2102">
        <v>45799</v>
      </c>
      <c r="AW352" s="2112" t="s">
        <v>14283</v>
      </c>
      <c r="AX352" s="2112" t="s">
        <v>4684</v>
      </c>
      <c r="BA352" s="339"/>
      <c r="BB352" s="339"/>
    </row>
    <row r="353" spans="2:54" ht="58" x14ac:dyDescent="0.35">
      <c r="B353" s="21" t="str">
        <f>'INF GERAIS'!B353&amp;IFERROR(IF(INDEX(APOIO!$A$5:$A$50,MATCH('INF GERAIS'!N353,APOIO!$B$5:$B$50,0))="NÃO",APOIO!$A$2&amp;"NÃO VÁLIDO",""),"")</f>
        <v>2014.0332
NÃO VÁLIDO</v>
      </c>
      <c r="C353" s="21" t="str">
        <f>'INF GERAIS'!C353</f>
        <v>AGRESTE SETENTRIONAL</v>
      </c>
      <c r="D353" s="21" t="str">
        <f>'INF GERAIS'!D353</f>
        <v>SANTA CRUZ DO CAPIBARIBE</v>
      </c>
      <c r="E353" s="21" t="str">
        <f>'INF GERAIS'!E353</f>
        <v>CONSTRUÇÃO DO AMBULATÓRIO ESPECIALIZADO DA MULHER</v>
      </c>
      <c r="F353" s="21" t="str">
        <f>'INF GERAIS'!G353</f>
        <v>NORMAL</v>
      </c>
      <c r="G353" s="89" t="s">
        <v>4703</v>
      </c>
      <c r="H353" s="10">
        <v>42415</v>
      </c>
      <c r="I353" s="89" t="s">
        <v>227</v>
      </c>
      <c r="J353" s="21" t="s">
        <v>4702</v>
      </c>
      <c r="K353" s="10"/>
      <c r="L353" s="10"/>
      <c r="M353" s="154"/>
      <c r="N353" s="10"/>
      <c r="AC353" s="339"/>
      <c r="AD353" s="339"/>
      <c r="AG353" s="339"/>
      <c r="AH353" s="339"/>
      <c r="AK353" s="339"/>
      <c r="AL353" s="339"/>
      <c r="AO353" s="339"/>
      <c r="AP353" s="339"/>
      <c r="AS353" s="339"/>
      <c r="AT353" s="339"/>
      <c r="AW353" s="339"/>
      <c r="AX353" s="339"/>
      <c r="BA353" s="339"/>
      <c r="BB353" s="339"/>
    </row>
    <row r="354" spans="2:54" ht="72.5" x14ac:dyDescent="0.35">
      <c r="B354" s="21" t="str">
        <f>'INF GERAIS'!B354&amp;IFERROR(IF(INDEX(APOIO!$A$5:$A$50,MATCH('INF GERAIS'!N354,APOIO!$B$5:$B$50,0))="NÃO",APOIO!$A$2&amp;"NÃO VÁLIDO",""),"")</f>
        <v>2014.0333</v>
      </c>
      <c r="C354" s="21" t="str">
        <f>'INF GERAIS'!C354</f>
        <v>SERTÃO DO ARARIPE</v>
      </c>
      <c r="D354" s="21" t="str">
        <f>'INF GERAIS'!D354</f>
        <v>SANTA FILOMENA</v>
      </c>
      <c r="E354" s="21" t="str">
        <f>'INF GERAIS'!E354</f>
        <v>PAVIMENTAÇÃO  EM PARALELEPÍPEDO EM  DIVERSAS RUAS</v>
      </c>
      <c r="F354" s="21" t="str">
        <f>'INF GERAIS'!G354</f>
        <v>NORMAL</v>
      </c>
      <c r="G354" s="89" t="s">
        <v>4703</v>
      </c>
      <c r="H354" s="10">
        <v>42415</v>
      </c>
      <c r="I354" s="89" t="s">
        <v>230</v>
      </c>
      <c r="J354" s="21" t="s">
        <v>4682</v>
      </c>
      <c r="K354" s="685" t="s">
        <v>8999</v>
      </c>
      <c r="L354" s="233">
        <v>42732</v>
      </c>
      <c r="M354" s="685" t="s">
        <v>6848</v>
      </c>
      <c r="N354" s="685" t="s">
        <v>4684</v>
      </c>
      <c r="O354" s="685" t="s">
        <v>9000</v>
      </c>
      <c r="P354" s="233">
        <v>42738</v>
      </c>
      <c r="Q354" s="685" t="s">
        <v>14283</v>
      </c>
      <c r="R354" s="685" t="s">
        <v>4684</v>
      </c>
      <c r="AC354" s="339"/>
      <c r="AD354" s="339"/>
      <c r="AG354" s="339"/>
      <c r="AH354" s="339"/>
      <c r="AK354" s="339"/>
      <c r="AL354" s="339"/>
      <c r="AO354" s="339"/>
      <c r="AP354" s="339"/>
      <c r="AS354" s="339"/>
      <c r="AT354" s="339"/>
      <c r="AW354" s="339"/>
      <c r="AX354" s="339"/>
      <c r="BA354" s="339"/>
      <c r="BB354" s="339"/>
    </row>
    <row r="355" spans="2:54" ht="116" x14ac:dyDescent="0.35">
      <c r="B355" s="21" t="str">
        <f>'INF GERAIS'!B355&amp;IFERROR(IF(INDEX(APOIO!$A$5:$A$50,MATCH('INF GERAIS'!N355,APOIO!$B$5:$B$50,0))="NÃO",APOIO!$A$2&amp;"NÃO VÁLIDO",""),"")</f>
        <v>2014.0334</v>
      </c>
      <c r="C355" s="21" t="str">
        <f>'INF GERAIS'!C355</f>
        <v>SERTÃO DO SÃO FRANCISCO</v>
      </c>
      <c r="D355" s="21" t="str">
        <f>'INF GERAIS'!D355</f>
        <v>SANTA MARIA DA BOA VISTA</v>
      </c>
      <c r="E355" s="21" t="str">
        <f>'INF GERAIS'!E355</f>
        <v>RECAPEAMENTO ASFÁLTICO EM DIVERSAS RUAS NA SEDE DO  MUNICÍPIO</v>
      </c>
      <c r="F355" s="21" t="str">
        <f>'INF GERAIS'!G355</f>
        <v>NORMAL</v>
      </c>
      <c r="G355" s="89" t="s">
        <v>4703</v>
      </c>
      <c r="H355" s="10">
        <v>42415</v>
      </c>
      <c r="I355" s="89" t="s">
        <v>224</v>
      </c>
      <c r="J355" s="21" t="s">
        <v>4682</v>
      </c>
      <c r="K355" s="233" t="s">
        <v>6927</v>
      </c>
      <c r="L355" s="10">
        <v>42433</v>
      </c>
      <c r="M355" s="468" t="s">
        <v>224</v>
      </c>
      <c r="N355" s="10" t="s">
        <v>4682</v>
      </c>
      <c r="O355" s="233" t="s">
        <v>8524</v>
      </c>
      <c r="P355" s="233">
        <v>42654</v>
      </c>
      <c r="Q355" s="21" t="s">
        <v>4705</v>
      </c>
      <c r="R355" s="21" t="s">
        <v>4682</v>
      </c>
      <c r="S355" s="21" t="s">
        <v>8541</v>
      </c>
      <c r="T355" s="233">
        <v>42661</v>
      </c>
      <c r="U355" s="21" t="s">
        <v>230</v>
      </c>
      <c r="V355" s="21" t="s">
        <v>4682</v>
      </c>
      <c r="W355" s="1043" t="s">
        <v>13332</v>
      </c>
      <c r="X355" s="1046">
        <v>44166</v>
      </c>
      <c r="Y355" s="1043" t="s">
        <v>224</v>
      </c>
      <c r="Z355" s="1043" t="s">
        <v>4682</v>
      </c>
      <c r="AA355" s="21" t="s">
        <v>13887</v>
      </c>
      <c r="AB355" s="2061">
        <v>45222</v>
      </c>
      <c r="AC355" s="339" t="s">
        <v>14283</v>
      </c>
      <c r="AD355" s="339" t="s">
        <v>4684</v>
      </c>
      <c r="AG355" s="339"/>
      <c r="AH355" s="339"/>
      <c r="AK355" s="339"/>
      <c r="AL355" s="339"/>
      <c r="AO355" s="339"/>
      <c r="AP355" s="339"/>
      <c r="AS355" s="339"/>
      <c r="AT355" s="339"/>
      <c r="AW355" s="339"/>
      <c r="AX355" s="339"/>
      <c r="BA355" s="339"/>
      <c r="BB355" s="339"/>
    </row>
    <row r="356" spans="2:54" ht="145" x14ac:dyDescent="0.35">
      <c r="B356" s="21" t="str">
        <f>'INF GERAIS'!B356&amp;IFERROR(IF(INDEX(APOIO!$A$5:$A$50,MATCH('INF GERAIS'!N356,APOIO!$B$5:$B$50,0))="NÃO",APOIO!$A$2&amp;"NÃO VÁLIDO",""),"")</f>
        <v>2014.0335</v>
      </c>
      <c r="C356" s="21" t="str">
        <f>'INF GERAIS'!C356</f>
        <v>SERTÃO DO SÃO FRANCISCO</v>
      </c>
      <c r="D356" s="21" t="str">
        <f>'INF GERAIS'!D356</f>
        <v>SANTA MARIA DA BOA VISTA</v>
      </c>
      <c r="E356" s="21" t="str">
        <f>'INF GERAIS'!E356</f>
        <v>CONSTRUÇÃO DA SALA DO EMPREENDEDOR</v>
      </c>
      <c r="F356" s="21" t="str">
        <f>'INF GERAIS'!G356</f>
        <v>NORMAL</v>
      </c>
      <c r="G356" s="89" t="s">
        <v>4703</v>
      </c>
      <c r="H356" s="10">
        <v>42415</v>
      </c>
      <c r="I356" s="89" t="s">
        <v>230</v>
      </c>
      <c r="J356" s="21" t="s">
        <v>4682</v>
      </c>
      <c r="K356" s="233" t="s">
        <v>8564</v>
      </c>
      <c r="L356" s="233">
        <v>42576</v>
      </c>
      <c r="M356" s="21" t="s">
        <v>224</v>
      </c>
      <c r="N356" s="10" t="s">
        <v>4682</v>
      </c>
      <c r="O356" s="233" t="s">
        <v>8519</v>
      </c>
      <c r="P356" s="233">
        <v>42653</v>
      </c>
      <c r="Q356" s="21" t="s">
        <v>224</v>
      </c>
      <c r="R356" s="21" t="s">
        <v>4682</v>
      </c>
      <c r="S356" s="21" t="s">
        <v>9248</v>
      </c>
      <c r="T356" s="233">
        <v>42845</v>
      </c>
      <c r="U356" s="21" t="s">
        <v>224</v>
      </c>
      <c r="V356" s="21" t="s">
        <v>4682</v>
      </c>
      <c r="W356" s="746" t="s">
        <v>9503</v>
      </c>
      <c r="X356" s="233">
        <v>42898</v>
      </c>
      <c r="Y356" s="21" t="s">
        <v>224</v>
      </c>
      <c r="Z356" s="21" t="s">
        <v>4682</v>
      </c>
      <c r="AA356" s="21" t="s">
        <v>10079</v>
      </c>
      <c r="AB356" s="233">
        <v>43026</v>
      </c>
      <c r="AC356" s="339" t="s">
        <v>224</v>
      </c>
      <c r="AD356" s="339" t="s">
        <v>4682</v>
      </c>
      <c r="AE356" s="917" t="s">
        <v>10135</v>
      </c>
      <c r="AF356" s="233">
        <v>43061</v>
      </c>
      <c r="AG356" s="339" t="s">
        <v>4705</v>
      </c>
      <c r="AH356" s="339" t="s">
        <v>4684</v>
      </c>
      <c r="AI356" s="21" t="s">
        <v>10273</v>
      </c>
      <c r="AJ356" s="233">
        <v>43095</v>
      </c>
      <c r="AK356" s="339" t="s">
        <v>230</v>
      </c>
      <c r="AL356" s="339" t="s">
        <v>4684</v>
      </c>
      <c r="AM356" s="21" t="s">
        <v>10957</v>
      </c>
      <c r="AN356" s="233">
        <v>43202</v>
      </c>
      <c r="AO356" s="339" t="s">
        <v>226</v>
      </c>
      <c r="AP356" s="339" t="s">
        <v>4684</v>
      </c>
      <c r="AQ356" s="21" t="s">
        <v>11548</v>
      </c>
      <c r="AR356" s="233">
        <v>43320</v>
      </c>
      <c r="AS356" s="339" t="s">
        <v>14283</v>
      </c>
      <c r="AT356" s="339" t="s">
        <v>4684</v>
      </c>
      <c r="AW356" s="339"/>
      <c r="AX356" s="339"/>
      <c r="BA356" s="339"/>
      <c r="BB356" s="339"/>
    </row>
    <row r="357" spans="2:54" ht="101.5" x14ac:dyDescent="0.35">
      <c r="B357" s="21" t="str">
        <f>'INF GERAIS'!B357&amp;IFERROR(IF(INDEX(APOIO!$A$5:$A$50,MATCH('INF GERAIS'!N357,APOIO!$B$5:$B$50,0))="NÃO",APOIO!$A$2&amp;"NÃO VÁLIDO",""),"")</f>
        <v>2014.0336</v>
      </c>
      <c r="C357" s="21" t="str">
        <f>'INF GERAIS'!C357</f>
        <v>SERTÃO DO SÃO FRANCISCO</v>
      </c>
      <c r="D357" s="21" t="str">
        <f>'INF GERAIS'!D357</f>
        <v>SANTA MARIA DA BOA VISTA</v>
      </c>
      <c r="E357" s="21" t="str">
        <f>'INF GERAIS'!E357</f>
        <v>RECUPERAÇÃO DE ESTRADAS VICINAIS</v>
      </c>
      <c r="F357" s="21" t="str">
        <f>'INF GERAIS'!G357</f>
        <v>NORMAL</v>
      </c>
      <c r="G357" s="89" t="s">
        <v>4703</v>
      </c>
      <c r="H357" s="10">
        <v>42410</v>
      </c>
      <c r="I357" s="89" t="s">
        <v>230</v>
      </c>
      <c r="K357" s="10" t="s">
        <v>5824</v>
      </c>
      <c r="L357" s="10">
        <v>42411</v>
      </c>
      <c r="M357" s="21" t="s">
        <v>226</v>
      </c>
      <c r="N357" s="10" t="s">
        <v>4684</v>
      </c>
      <c r="O357" s="233" t="s">
        <v>8592</v>
      </c>
      <c r="P357" s="233">
        <v>42677</v>
      </c>
      <c r="Q357" s="21" t="s">
        <v>14283</v>
      </c>
      <c r="R357" s="21" t="s">
        <v>4684</v>
      </c>
      <c r="AC357" s="339"/>
      <c r="AD357" s="339"/>
      <c r="AG357" s="339"/>
      <c r="AH357" s="339"/>
      <c r="AK357" s="339"/>
      <c r="AL357" s="339"/>
      <c r="AO357" s="339"/>
      <c r="AP357" s="339"/>
      <c r="AS357" s="339"/>
      <c r="AT357" s="339"/>
      <c r="AW357" s="339"/>
      <c r="AX357" s="339"/>
      <c r="BA357" s="339"/>
      <c r="BB357" s="339"/>
    </row>
    <row r="358" spans="2:54" ht="87" x14ac:dyDescent="0.35">
      <c r="B358" s="21" t="str">
        <f>'INF GERAIS'!B358&amp;IFERROR(IF(INDEX(APOIO!$A$5:$A$50,MATCH('INF GERAIS'!N358,APOIO!$B$5:$B$50,0))="NÃO",APOIO!$A$2&amp;"NÃO VÁLIDO",""),"")</f>
        <v>2014.0337</v>
      </c>
      <c r="C358" s="21" t="str">
        <f>'INF GERAIS'!C358</f>
        <v>SERTÃO DO SÃO FRANCISCO</v>
      </c>
      <c r="D358" s="21" t="str">
        <f>'INF GERAIS'!D358</f>
        <v>SANTA MARIA DA BOA VISTA</v>
      </c>
      <c r="E358" s="21" t="str">
        <f>'INF GERAIS'!E358</f>
        <v>RECUPERAÇÃO DE PRÉDIO PARA INSTALAÇÃO DE UNIDADE DO SAMU</v>
      </c>
      <c r="F358" s="21" t="str">
        <f>'INF GERAIS'!G358</f>
        <v>NORMAL</v>
      </c>
      <c r="G358" s="89" t="s">
        <v>4703</v>
      </c>
      <c r="H358" s="10">
        <v>42415</v>
      </c>
      <c r="I358" s="89" t="s">
        <v>223</v>
      </c>
      <c r="J358" s="146" t="s">
        <v>4682</v>
      </c>
      <c r="K358" s="10" t="s">
        <v>5766</v>
      </c>
      <c r="L358" s="10">
        <v>42417</v>
      </c>
      <c r="M358" s="21" t="s">
        <v>230</v>
      </c>
      <c r="N358" s="10" t="s">
        <v>4684</v>
      </c>
      <c r="O358" s="233" t="s">
        <v>9710</v>
      </c>
      <c r="P358" s="233">
        <v>42950</v>
      </c>
      <c r="Q358" s="21" t="s">
        <v>226</v>
      </c>
      <c r="R358" s="21" t="s">
        <v>4684</v>
      </c>
      <c r="S358" s="21" t="s">
        <v>11111</v>
      </c>
      <c r="T358" s="233">
        <v>43241</v>
      </c>
      <c r="U358" s="21" t="s">
        <v>6848</v>
      </c>
      <c r="V358" s="21" t="s">
        <v>4684</v>
      </c>
      <c r="W358" s="21" t="s">
        <v>13981</v>
      </c>
      <c r="X358" s="1939">
        <v>45576</v>
      </c>
      <c r="Y358" s="21" t="s">
        <v>13923</v>
      </c>
      <c r="Z358" s="21" t="s">
        <v>4684</v>
      </c>
      <c r="AC358" s="339"/>
      <c r="AD358" s="339"/>
      <c r="AG358" s="339"/>
      <c r="AH358" s="339"/>
      <c r="AK358" s="339"/>
      <c r="AL358" s="339"/>
      <c r="AO358" s="339"/>
      <c r="AP358" s="339"/>
      <c r="AS358" s="339"/>
      <c r="AT358" s="339"/>
      <c r="AW358" s="339"/>
      <c r="AX358" s="339"/>
      <c r="BA358" s="339"/>
      <c r="BB358" s="339"/>
    </row>
    <row r="359" spans="2:54" ht="87" x14ac:dyDescent="0.35">
      <c r="B359" s="21" t="str">
        <f>'INF GERAIS'!B359&amp;IFERROR(IF(INDEX(APOIO!$A$5:$A$50,MATCH('INF GERAIS'!N359,APOIO!$B$5:$B$50,0))="NÃO",APOIO!$A$2&amp;"NÃO VÁLIDO",""),"")</f>
        <v>2014.0338</v>
      </c>
      <c r="C359" s="21" t="str">
        <f>'INF GERAIS'!C359</f>
        <v>SERTÃO DO SÃO FRANCISCO</v>
      </c>
      <c r="D359" s="21" t="str">
        <f>'INF GERAIS'!D359</f>
        <v>SANTA MARIA DA BOA VISTA</v>
      </c>
      <c r="E359" s="21" t="str">
        <f>'INF GERAIS'!E359</f>
        <v>ABASTECIMENTO DE ÁGUA 1ª ETAPA</v>
      </c>
      <c r="F359" s="21" t="str">
        <f>'INF GERAIS'!G359</f>
        <v>NORMAL</v>
      </c>
      <c r="G359" s="89" t="s">
        <v>4703</v>
      </c>
      <c r="H359" s="10">
        <v>42415</v>
      </c>
      <c r="I359" s="89" t="s">
        <v>230</v>
      </c>
      <c r="J359" s="21" t="s">
        <v>4684</v>
      </c>
      <c r="K359" s="233" t="s">
        <v>9710</v>
      </c>
      <c r="L359" s="233">
        <v>42950</v>
      </c>
      <c r="M359" s="21" t="s">
        <v>226</v>
      </c>
      <c r="N359" s="10" t="s">
        <v>4684</v>
      </c>
      <c r="O359" s="233" t="s">
        <v>11231</v>
      </c>
      <c r="P359" s="233">
        <v>43277</v>
      </c>
      <c r="Q359" s="21" t="s">
        <v>6848</v>
      </c>
      <c r="R359" s="21" t="s">
        <v>4684</v>
      </c>
      <c r="S359" s="21" t="s">
        <v>14181</v>
      </c>
      <c r="T359" s="1939">
        <v>45602</v>
      </c>
      <c r="U359" s="21" t="s">
        <v>6849</v>
      </c>
      <c r="V359" s="21" t="s">
        <v>4684</v>
      </c>
      <c r="W359" s="2079" t="s">
        <v>14185</v>
      </c>
      <c r="X359" s="2070">
        <v>45618</v>
      </c>
      <c r="Y359" s="21" t="s">
        <v>13923</v>
      </c>
      <c r="Z359" s="21" t="s">
        <v>4684</v>
      </c>
      <c r="AA359" s="21" t="s">
        <v>14064</v>
      </c>
      <c r="AB359" s="2085">
        <v>45667</v>
      </c>
      <c r="AC359" s="339" t="s">
        <v>13989</v>
      </c>
      <c r="AD359" s="339" t="s">
        <v>4684</v>
      </c>
      <c r="AG359" s="339"/>
      <c r="AH359" s="339"/>
      <c r="AK359" s="339"/>
      <c r="AL359" s="339"/>
      <c r="AO359" s="339"/>
      <c r="AP359" s="339"/>
      <c r="AS359" s="339"/>
      <c r="AT359" s="339"/>
      <c r="AW359" s="339"/>
      <c r="AX359" s="339"/>
      <c r="BA359" s="339"/>
      <c r="BB359" s="339"/>
    </row>
    <row r="360" spans="2:54" ht="130.5" x14ac:dyDescent="0.35">
      <c r="B360" s="21" t="str">
        <f>'INF GERAIS'!B360&amp;IFERROR(IF(INDEX(APOIO!$A$5:$A$50,MATCH('INF GERAIS'!N360,APOIO!$B$5:$B$50,0))="NÃO",APOIO!$A$2&amp;"NÃO VÁLIDO",""),"")</f>
        <v>2014.0339</v>
      </c>
      <c r="C360" s="21" t="str">
        <f>'INF GERAIS'!C360</f>
        <v>AGRESTE SETENTRIONAL</v>
      </c>
      <c r="D360" s="21" t="str">
        <f>'INF GERAIS'!D360</f>
        <v>SANTA MARIA DO CAMBUCÁ</v>
      </c>
      <c r="E360" s="21" t="str">
        <f>'INF GERAIS'!E360</f>
        <v>PAVIMENTAÇÃO EM PARALELEPIPEDOS GRANITICOS</v>
      </c>
      <c r="F360" s="21" t="str">
        <f>'INF GERAIS'!G360</f>
        <v>NORMAL</v>
      </c>
      <c r="G360" s="89" t="s">
        <v>4703</v>
      </c>
      <c r="H360" s="10">
        <v>42415</v>
      </c>
      <c r="I360" s="89" t="s">
        <v>230</v>
      </c>
      <c r="J360" s="21" t="s">
        <v>4684</v>
      </c>
      <c r="K360" s="233" t="s">
        <v>10052</v>
      </c>
      <c r="L360" s="233">
        <v>43010</v>
      </c>
      <c r="M360" s="882" t="s">
        <v>6848</v>
      </c>
      <c r="N360" s="233" t="s">
        <v>4684</v>
      </c>
      <c r="O360" s="1111" t="s">
        <v>11192</v>
      </c>
      <c r="P360" s="233">
        <v>43242</v>
      </c>
      <c r="Q360" s="21" t="s">
        <v>224</v>
      </c>
      <c r="R360" s="21" t="s">
        <v>4682</v>
      </c>
      <c r="S360" s="21" t="s">
        <v>11193</v>
      </c>
      <c r="T360" s="233">
        <v>43259</v>
      </c>
      <c r="U360" s="21" t="s">
        <v>4705</v>
      </c>
      <c r="V360" s="21" t="s">
        <v>4682</v>
      </c>
      <c r="W360" s="1143" t="s">
        <v>11223</v>
      </c>
      <c r="X360" s="233">
        <v>43266</v>
      </c>
      <c r="Y360" s="1143" t="s">
        <v>230</v>
      </c>
      <c r="Z360" s="1143" t="s">
        <v>4684</v>
      </c>
      <c r="AA360" s="21" t="s">
        <v>12637</v>
      </c>
      <c r="AB360" s="233">
        <v>43760</v>
      </c>
      <c r="AC360" s="339" t="s">
        <v>6848</v>
      </c>
      <c r="AD360" s="339" t="s">
        <v>4684</v>
      </c>
      <c r="AE360" s="1917" t="s">
        <v>13683</v>
      </c>
      <c r="AF360" s="233">
        <v>44700</v>
      </c>
      <c r="AG360" s="1917" t="s">
        <v>13923</v>
      </c>
      <c r="AH360" s="1917" t="s">
        <v>4684</v>
      </c>
      <c r="AI360" s="21" t="s">
        <v>14054</v>
      </c>
      <c r="AJ360" s="2039">
        <v>44798</v>
      </c>
      <c r="AK360" s="339" t="s">
        <v>13989</v>
      </c>
      <c r="AL360" s="339" t="s">
        <v>4684</v>
      </c>
      <c r="AO360" s="339"/>
      <c r="AP360" s="339"/>
      <c r="AS360" s="339"/>
      <c r="AT360" s="339"/>
      <c r="AW360" s="339"/>
      <c r="AX360" s="339"/>
      <c r="BA360" s="339"/>
      <c r="BB360" s="339"/>
    </row>
    <row r="361" spans="2:54" ht="116" x14ac:dyDescent="0.35">
      <c r="B361" s="21" t="str">
        <f>'INF GERAIS'!B361&amp;IFERROR(IF(INDEX(APOIO!$A$5:$A$50,MATCH('INF GERAIS'!N361,APOIO!$B$5:$B$50,0))="NÃO",APOIO!$A$2&amp;"NÃO VÁLIDO",""),"")</f>
        <v>2014.0340</v>
      </c>
      <c r="C361" s="21" t="str">
        <f>'INF GERAIS'!C361</f>
        <v>AGRESTE SETENTRIONAL</v>
      </c>
      <c r="D361" s="21" t="str">
        <f>'INF GERAIS'!D361</f>
        <v>SANTA MARIA DO CAMBUCÁ</v>
      </c>
      <c r="E361" s="21" t="str">
        <f>'INF GERAIS'!E361</f>
        <v>CONSTRUÇÃO DE PÓRTICO, PASSEIO COM GUARDA-CORPO E REQUALIFICAÇÃO DE PRAÇAS E CANTEIROS</v>
      </c>
      <c r="F361" s="21" t="str">
        <f>'INF GERAIS'!G361</f>
        <v>NORMAL</v>
      </c>
      <c r="G361" s="89" t="s">
        <v>4703</v>
      </c>
      <c r="H361" s="10">
        <v>42415</v>
      </c>
      <c r="I361" s="89" t="s">
        <v>230</v>
      </c>
      <c r="J361" s="21" t="s">
        <v>4682</v>
      </c>
      <c r="K361" s="120" t="s">
        <v>8850</v>
      </c>
      <c r="L361" s="233">
        <v>42762</v>
      </c>
      <c r="M361" s="652" t="s">
        <v>222</v>
      </c>
      <c r="N361" s="120" t="s">
        <v>4682</v>
      </c>
      <c r="O361" s="662" t="s">
        <v>8907</v>
      </c>
      <c r="P361" s="233">
        <v>42766</v>
      </c>
      <c r="Q361" s="21" t="s">
        <v>224</v>
      </c>
      <c r="R361" s="21" t="s">
        <v>4682</v>
      </c>
      <c r="S361" s="672" t="s">
        <v>8950</v>
      </c>
      <c r="T361" s="233">
        <v>42801</v>
      </c>
      <c r="U361" s="672" t="s">
        <v>4705</v>
      </c>
      <c r="V361" s="233" t="s">
        <v>4684</v>
      </c>
      <c r="W361" s="21" t="s">
        <v>9285</v>
      </c>
      <c r="X361" s="707">
        <v>42832</v>
      </c>
      <c r="Y361" s="21" t="s">
        <v>230</v>
      </c>
      <c r="Z361" s="21" t="s">
        <v>4684</v>
      </c>
      <c r="AA361" s="233" t="s">
        <v>10051</v>
      </c>
      <c r="AB361" s="233">
        <v>43010</v>
      </c>
      <c r="AC361" s="882" t="s">
        <v>6848</v>
      </c>
      <c r="AD361" s="233" t="s">
        <v>4684</v>
      </c>
      <c r="AE361" s="21" t="s">
        <v>11098</v>
      </c>
      <c r="AF361" s="233">
        <v>43234</v>
      </c>
      <c r="AG361" s="339" t="s">
        <v>225</v>
      </c>
      <c r="AH361" s="339" t="s">
        <v>4684</v>
      </c>
      <c r="AI361" s="2043" t="s">
        <v>14055</v>
      </c>
      <c r="AJ361" s="2039">
        <v>43301</v>
      </c>
      <c r="AK361" s="2043" t="s">
        <v>13989</v>
      </c>
      <c r="AL361" s="2043" t="s">
        <v>4684</v>
      </c>
      <c r="AO361" s="339"/>
      <c r="AP361" s="339"/>
      <c r="AS361" s="339"/>
      <c r="AT361" s="339"/>
      <c r="AW361" s="339"/>
      <c r="AX361" s="339"/>
      <c r="BA361" s="339"/>
      <c r="BB361" s="339"/>
    </row>
    <row r="362" spans="2:54" ht="130.5" x14ac:dyDescent="0.35">
      <c r="B362" s="21" t="str">
        <f>'INF GERAIS'!B362&amp;IFERROR(IF(INDEX(APOIO!$A$5:$A$50,MATCH('INF GERAIS'!N362,APOIO!$B$5:$B$50,0))="NÃO",APOIO!$A$2&amp;"NÃO VÁLIDO",""),"")</f>
        <v>2014.0341</v>
      </c>
      <c r="C362" s="21" t="str">
        <f>'INF GERAIS'!C362</f>
        <v>SERTÃO DO PAJEÚ</v>
      </c>
      <c r="D362" s="21" t="str">
        <f>'INF GERAIS'!D362</f>
        <v>SANTA TEREZINHA</v>
      </c>
      <c r="E362" s="21" t="str">
        <f>'INF GERAIS'!E362</f>
        <v>REVITALIZAÇÃO DE ESCOLAS MUNICIPAIS</v>
      </c>
      <c r="F362" s="21" t="str">
        <f>'INF GERAIS'!G362</f>
        <v>NORMAL</v>
      </c>
      <c r="G362" s="89" t="s">
        <v>4703</v>
      </c>
      <c r="H362" s="10">
        <v>42415</v>
      </c>
      <c r="I362" s="89" t="s">
        <v>230</v>
      </c>
      <c r="J362" s="21" t="s">
        <v>4682</v>
      </c>
      <c r="K362" s="233" t="s">
        <v>11562</v>
      </c>
      <c r="L362" s="233">
        <v>43327</v>
      </c>
      <c r="M362" s="21" t="s">
        <v>224</v>
      </c>
      <c r="N362" s="10" t="s">
        <v>4682</v>
      </c>
      <c r="O362" s="233" t="s">
        <v>12527</v>
      </c>
      <c r="P362" s="233">
        <v>43719</v>
      </c>
      <c r="Q362" s="21" t="s">
        <v>4705</v>
      </c>
      <c r="R362" s="21" t="s">
        <v>4684</v>
      </c>
      <c r="S362" s="1574" t="s">
        <v>12653</v>
      </c>
      <c r="T362" s="233">
        <v>43761</v>
      </c>
      <c r="U362" s="21" t="s">
        <v>230</v>
      </c>
      <c r="V362" s="21" t="s">
        <v>4684</v>
      </c>
      <c r="W362" s="21" t="s">
        <v>12851</v>
      </c>
      <c r="X362" s="233">
        <v>43796</v>
      </c>
      <c r="Y362" s="21" t="s">
        <v>226</v>
      </c>
      <c r="Z362" s="21" t="s">
        <v>4684</v>
      </c>
      <c r="AA362" s="1937" t="s">
        <v>13717</v>
      </c>
      <c r="AB362" s="233">
        <v>44802</v>
      </c>
      <c r="AC362" s="339" t="s">
        <v>13923</v>
      </c>
      <c r="AD362" s="339" t="s">
        <v>4684</v>
      </c>
      <c r="AE362" s="21" t="s">
        <v>14061</v>
      </c>
      <c r="AF362" s="2039">
        <v>45509</v>
      </c>
      <c r="AG362" s="339" t="s">
        <v>13989</v>
      </c>
      <c r="AH362" s="339" t="s">
        <v>4684</v>
      </c>
      <c r="AK362" s="339"/>
      <c r="AL362" s="339"/>
      <c r="AO362" s="339"/>
      <c r="AP362" s="339"/>
      <c r="AS362" s="339"/>
      <c r="AT362" s="339"/>
      <c r="AW362" s="339"/>
      <c r="AX362" s="339"/>
      <c r="BA362" s="339"/>
      <c r="BB362" s="339"/>
    </row>
    <row r="363" spans="2:54" ht="116" x14ac:dyDescent="0.35">
      <c r="B363" s="21" t="str">
        <f>'INF GERAIS'!B363&amp;IFERROR(IF(INDEX(APOIO!$A$5:$A$50,MATCH('INF GERAIS'!N363,APOIO!$B$5:$B$50,0))="NÃO",APOIO!$A$2&amp;"NÃO VÁLIDO",""),"")</f>
        <v>2014.0342</v>
      </c>
      <c r="C363" s="21" t="str">
        <f>'INF GERAIS'!C363</f>
        <v>SERTÃO DO PAJEÚ</v>
      </c>
      <c r="D363" s="21" t="str">
        <f>'INF GERAIS'!D363</f>
        <v>SANTA TEREZINHA</v>
      </c>
      <c r="E363" s="21" t="str">
        <f>'INF GERAIS'!E363</f>
        <v>REVITALIZAÇÃO DE MERCADO MUNICIPAL</v>
      </c>
      <c r="F363" s="21" t="str">
        <f>'INF GERAIS'!G363</f>
        <v>NORMAL</v>
      </c>
      <c r="G363" s="89" t="s">
        <v>4703</v>
      </c>
      <c r="H363" s="10">
        <v>42415</v>
      </c>
      <c r="I363" s="89" t="s">
        <v>230</v>
      </c>
      <c r="J363" s="21" t="s">
        <v>4682</v>
      </c>
      <c r="K363" s="233" t="s">
        <v>8657</v>
      </c>
      <c r="L363" s="233">
        <v>42695</v>
      </c>
      <c r="M363" s="21" t="s">
        <v>224</v>
      </c>
      <c r="N363" s="10" t="s">
        <v>4682</v>
      </c>
      <c r="O363" s="821" t="s">
        <v>9877</v>
      </c>
      <c r="P363" s="233">
        <v>42808</v>
      </c>
      <c r="Q363" s="21" t="s">
        <v>4705</v>
      </c>
      <c r="R363" s="21" t="s">
        <v>4684</v>
      </c>
      <c r="S363" s="21" t="s">
        <v>10304</v>
      </c>
      <c r="T363" s="233">
        <v>42832</v>
      </c>
      <c r="U363" s="21" t="s">
        <v>230</v>
      </c>
      <c r="V363" s="21" t="s">
        <v>4682</v>
      </c>
      <c r="W363" s="21" t="s">
        <v>10939</v>
      </c>
      <c r="X363" s="233">
        <v>43193</v>
      </c>
      <c r="Y363" s="21" t="s">
        <v>226</v>
      </c>
      <c r="Z363" s="21" t="s">
        <v>4684</v>
      </c>
      <c r="AA363" s="233" t="s">
        <v>11642</v>
      </c>
      <c r="AB363" s="233">
        <v>43367</v>
      </c>
      <c r="AC363" s="339" t="s">
        <v>6848</v>
      </c>
      <c r="AD363" s="233" t="s">
        <v>4684</v>
      </c>
      <c r="AE363" s="21" t="s">
        <v>11813</v>
      </c>
      <c r="AF363" s="233">
        <v>43473</v>
      </c>
      <c r="AG363" s="339" t="s">
        <v>6849</v>
      </c>
      <c r="AH363" s="339" t="s">
        <v>4684</v>
      </c>
      <c r="AI363" s="21" t="s">
        <v>14062</v>
      </c>
      <c r="AJ363" s="233">
        <v>43474</v>
      </c>
      <c r="AK363" s="339" t="s">
        <v>13989</v>
      </c>
      <c r="AL363" s="339" t="s">
        <v>4684</v>
      </c>
      <c r="AO363" s="339"/>
      <c r="AP363" s="339"/>
      <c r="AS363" s="339"/>
      <c r="AT363" s="339"/>
      <c r="AW363" s="339"/>
      <c r="AX363" s="339"/>
      <c r="BA363" s="339"/>
      <c r="BB363" s="339"/>
    </row>
    <row r="364" spans="2:54" ht="72.5" x14ac:dyDescent="0.35">
      <c r="B364" s="21" t="str">
        <f>'INF GERAIS'!B364&amp;IFERROR(IF(INDEX(APOIO!$A$5:$A$50,MATCH('INF GERAIS'!N364,APOIO!$B$5:$B$50,0))="NÃO",APOIO!$A$2&amp;"NÃO VÁLIDO",""),"")</f>
        <v>2014.0343</v>
      </c>
      <c r="C364" s="21" t="str">
        <f>'INF GERAIS'!C364</f>
        <v>SERTÃO DO PAJEÚ</v>
      </c>
      <c r="D364" s="21" t="str">
        <f>'INF GERAIS'!D364</f>
        <v>SANTA TEREZINHA</v>
      </c>
      <c r="E364" s="21" t="str">
        <f>'INF GERAIS'!E364</f>
        <v>REVITALIZAÇÃO DE AÇOUGUE MUNICIPAL</v>
      </c>
      <c r="F364" s="21" t="str">
        <f>'INF GERAIS'!G364</f>
        <v>NORMAL</v>
      </c>
      <c r="G364" s="89" t="s">
        <v>4703</v>
      </c>
      <c r="H364" s="10">
        <v>42415</v>
      </c>
      <c r="I364" s="89" t="s">
        <v>230</v>
      </c>
      <c r="J364" s="21" t="s">
        <v>4684</v>
      </c>
      <c r="K364" s="905" t="s">
        <v>10098</v>
      </c>
      <c r="L364" s="905" t="s">
        <v>10099</v>
      </c>
      <c r="M364" s="21" t="s">
        <v>6848</v>
      </c>
      <c r="N364" s="10" t="s">
        <v>4684</v>
      </c>
      <c r="O364" s="646" t="s">
        <v>10100</v>
      </c>
      <c r="P364" s="233">
        <v>43047</v>
      </c>
      <c r="Q364" s="21" t="s">
        <v>6848</v>
      </c>
      <c r="R364" s="21" t="s">
        <v>4684</v>
      </c>
      <c r="S364" s="1031" t="s">
        <v>10592</v>
      </c>
      <c r="T364" s="233">
        <v>43180</v>
      </c>
      <c r="U364" s="21" t="s">
        <v>13989</v>
      </c>
      <c r="V364" s="21" t="s">
        <v>4684</v>
      </c>
      <c r="AC364" s="339"/>
      <c r="AD364" s="339"/>
      <c r="AG364" s="339"/>
      <c r="AH364" s="339"/>
      <c r="AK364" s="339"/>
      <c r="AL364" s="339"/>
      <c r="AO364" s="339"/>
      <c r="AP364" s="339"/>
      <c r="AS364" s="339"/>
      <c r="AT364" s="339"/>
      <c r="AW364" s="339"/>
      <c r="AX364" s="339"/>
      <c r="BA364" s="339"/>
      <c r="BB364" s="339"/>
    </row>
    <row r="365" spans="2:54" s="1432" customFormat="1" ht="188.5" x14ac:dyDescent="0.35">
      <c r="B365" s="1432" t="str">
        <f>'INF GERAIS'!B365&amp;IFERROR(IF(INDEX(APOIO!$A$5:$A$50,MATCH('INF GERAIS'!N365,APOIO!$B$5:$B$50,0))="NÃO",APOIO!$A$2&amp;"NÃO VÁLIDO",""),"")</f>
        <v>2014.0442</v>
      </c>
      <c r="C365" s="1432" t="str">
        <f>'INF GERAIS'!C365</f>
        <v>SERTÃO DO PAJEÚ</v>
      </c>
      <c r="D365" s="1432" t="str">
        <f>'INF GERAIS'!D365</f>
        <v>SANTA TEREZINHA</v>
      </c>
      <c r="E365" s="1432" t="str">
        <f>'INF GERAIS'!E365</f>
        <v>REVITALIZAÇÃO DA PRAÇA SÃO SEBASTIÃO</v>
      </c>
      <c r="F365" s="1432" t="str">
        <f>'INF GERAIS'!G365</f>
        <v>NORMAL</v>
      </c>
      <c r="G365" s="1433" t="s">
        <v>12178</v>
      </c>
      <c r="H365" s="233">
        <v>43612</v>
      </c>
      <c r="I365" s="1432" t="s">
        <v>223</v>
      </c>
      <c r="J365" s="1432" t="s">
        <v>4701</v>
      </c>
      <c r="K365" s="1432" t="s">
        <v>12424</v>
      </c>
      <c r="L365" s="233">
        <v>43685</v>
      </c>
      <c r="M365" s="1432" t="s">
        <v>223</v>
      </c>
      <c r="N365" s="233" t="s">
        <v>4701</v>
      </c>
      <c r="O365" s="178" t="s">
        <v>12515</v>
      </c>
      <c r="P365" s="233">
        <v>43717</v>
      </c>
      <c r="Q365" s="1432" t="s">
        <v>4704</v>
      </c>
      <c r="R365" s="1432" t="s">
        <v>4701</v>
      </c>
      <c r="S365" s="1574" t="s">
        <v>12654</v>
      </c>
      <c r="T365" s="233">
        <v>43761</v>
      </c>
      <c r="U365" s="1432" t="s">
        <v>230</v>
      </c>
      <c r="V365" s="1432" t="s">
        <v>4701</v>
      </c>
      <c r="W365" s="1846" t="s">
        <v>13515</v>
      </c>
      <c r="X365" s="233">
        <v>44595</v>
      </c>
      <c r="Y365" s="1432" t="s">
        <v>6848</v>
      </c>
      <c r="Z365" s="1432" t="s">
        <v>4684</v>
      </c>
      <c r="AA365" s="1847" t="s">
        <v>13522</v>
      </c>
      <c r="AB365" s="233">
        <v>44599</v>
      </c>
      <c r="AC365" s="1432" t="s">
        <v>6848</v>
      </c>
      <c r="AD365" s="1432" t="s">
        <v>4684</v>
      </c>
    </row>
    <row r="366" spans="2:54" ht="58" x14ac:dyDescent="0.35">
      <c r="B366" s="21" t="str">
        <f>'INF GERAIS'!B366&amp;IFERROR(IF(INDEX(APOIO!$A$5:$A$50,MATCH('INF GERAIS'!N366,APOIO!$B$5:$B$50,0))="NÃO",APOIO!$A$2&amp;"NÃO VÁLIDO",""),"")</f>
        <v>2014.0344
NÃO VÁLIDO</v>
      </c>
      <c r="C366" s="21" t="str">
        <f>'INF GERAIS'!C366</f>
        <v>SERTÃO DO PAJEÚ</v>
      </c>
      <c r="D366" s="21" t="str">
        <f>'INF GERAIS'!D366</f>
        <v>SANTA TEREZINHA</v>
      </c>
      <c r="E366" s="21" t="str">
        <f>'INF GERAIS'!E366</f>
        <v xml:space="preserve">REVITALIZAÇÃO DO MATADOURO PÚBLICO </v>
      </c>
      <c r="F366" s="21" t="str">
        <f>'INF GERAIS'!G366</f>
        <v>NORMAL</v>
      </c>
      <c r="G366" s="89" t="s">
        <v>4703</v>
      </c>
      <c r="H366" s="10">
        <v>42415</v>
      </c>
      <c r="I366" s="89" t="s">
        <v>227</v>
      </c>
      <c r="J366" s="21" t="s">
        <v>4702</v>
      </c>
      <c r="K366" s="10"/>
      <c r="N366" s="10"/>
      <c r="AC366" s="339"/>
      <c r="AD366" s="339"/>
      <c r="AG366" s="339"/>
      <c r="AH366" s="339"/>
      <c r="AK366" s="339"/>
      <c r="AL366" s="339"/>
      <c r="AO366" s="339"/>
      <c r="AP366" s="339"/>
      <c r="AS366" s="339"/>
      <c r="AT366" s="339"/>
      <c r="AW366" s="339"/>
      <c r="AX366" s="339"/>
      <c r="BA366" s="339"/>
      <c r="BB366" s="339"/>
    </row>
    <row r="367" spans="2:54" s="1422" customFormat="1" ht="43.5" x14ac:dyDescent="0.35">
      <c r="B367" s="1422" t="str">
        <f>'INF GERAIS'!B367&amp;IFERROR(IF(INDEX(APOIO!$A$5:$A$50,MATCH('INF GERAIS'!N367,APOIO!$B$5:$B$50,0))="NÃO",APOIO!$A$2&amp;"NÃO VÁLIDO",""),"")</f>
        <v>2014.0441</v>
      </c>
      <c r="C367" s="1422" t="str">
        <f>'INF GERAIS'!C367</f>
        <v>MATA SUL</v>
      </c>
      <c r="D367" s="1422" t="str">
        <f>'INF GERAIS'!D367</f>
        <v>SÃO BENEDITO DO SUL</v>
      </c>
      <c r="E367" s="1422" t="str">
        <f>'INF GERAIS'!E367</f>
        <v>PAVIMENTAÇÃO EM PARALELO</v>
      </c>
      <c r="F367" s="1422" t="str">
        <f>'INF GERAIS'!G367</f>
        <v>NORMAL</v>
      </c>
      <c r="G367" s="278" t="s">
        <v>12108</v>
      </c>
      <c r="H367" s="233">
        <v>43580</v>
      </c>
      <c r="I367" s="1422" t="s">
        <v>224</v>
      </c>
      <c r="J367" s="1422" t="s">
        <v>4682</v>
      </c>
      <c r="K367" s="233" t="s">
        <v>12152</v>
      </c>
      <c r="L367" s="233">
        <v>43600</v>
      </c>
      <c r="M367" s="1422" t="s">
        <v>4704</v>
      </c>
      <c r="N367" s="233" t="s">
        <v>4701</v>
      </c>
      <c r="O367" s="1520" t="s">
        <v>12470</v>
      </c>
      <c r="P367" s="233">
        <v>43698</v>
      </c>
      <c r="Q367" s="1422" t="s">
        <v>230</v>
      </c>
      <c r="R367" s="1422" t="s">
        <v>4682</v>
      </c>
      <c r="S367" s="1825" t="s">
        <v>13460</v>
      </c>
      <c r="T367" s="233">
        <v>44463</v>
      </c>
      <c r="U367" s="1422" t="s">
        <v>6848</v>
      </c>
      <c r="V367" s="1422" t="s">
        <v>4684</v>
      </c>
      <c r="W367" s="12"/>
      <c r="X367" s="2102">
        <v>45806</v>
      </c>
      <c r="Y367" s="1422" t="s">
        <v>14283</v>
      </c>
      <c r="Z367" s="1422" t="s">
        <v>4684</v>
      </c>
    </row>
    <row r="368" spans="2:54" ht="101.5" x14ac:dyDescent="0.35">
      <c r="B368" s="21" t="str">
        <f>'INF GERAIS'!B368&amp;IFERROR(IF(INDEX(APOIO!$A$5:$A$50,MATCH('INF GERAIS'!N368,APOIO!$B$5:$B$50,0))="NÃO",APOIO!$A$2&amp;"NÃO VÁLIDO",""),"")</f>
        <v>2014.0345</v>
      </c>
      <c r="C368" s="21" t="str">
        <f>'INF GERAIS'!C368</f>
        <v>MATA SUL</v>
      </c>
      <c r="D368" s="21" t="str">
        <f>'INF GERAIS'!D368</f>
        <v>SÃO BENEDITO DO SUL</v>
      </c>
      <c r="E368" s="21" t="str">
        <f>'INF GERAIS'!E368</f>
        <v>PAVIMENTAÇÃO ASFALTICA DE DIVERSAs RUAS</v>
      </c>
      <c r="F368" s="21" t="str">
        <f>'INF GERAIS'!G368</f>
        <v>NORMAL</v>
      </c>
      <c r="G368" s="89" t="s">
        <v>4703</v>
      </c>
      <c r="H368" s="10">
        <v>42415</v>
      </c>
      <c r="I368" s="89" t="s">
        <v>230</v>
      </c>
      <c r="J368" s="21" t="s">
        <v>4682</v>
      </c>
      <c r="K368" s="233" t="s">
        <v>10365</v>
      </c>
      <c r="L368" s="233">
        <v>43119</v>
      </c>
      <c r="M368" s="21" t="s">
        <v>224</v>
      </c>
      <c r="N368" s="10" t="s">
        <v>4682</v>
      </c>
      <c r="O368" s="233" t="s">
        <v>10453</v>
      </c>
      <c r="P368" s="233">
        <v>43146</v>
      </c>
      <c r="Q368" s="21" t="s">
        <v>4705</v>
      </c>
      <c r="R368" s="21" t="s">
        <v>4682</v>
      </c>
      <c r="S368" s="21" t="s">
        <v>10991</v>
      </c>
      <c r="T368" s="233">
        <v>43206</v>
      </c>
      <c r="U368" s="21" t="s">
        <v>230</v>
      </c>
      <c r="V368" s="21" t="s">
        <v>4682</v>
      </c>
      <c r="W368" s="1140" t="s">
        <v>11217</v>
      </c>
      <c r="X368" s="233">
        <v>43266</v>
      </c>
      <c r="Y368" s="21" t="s">
        <v>224</v>
      </c>
      <c r="Z368" s="21" t="s">
        <v>4682</v>
      </c>
      <c r="AA368" s="21" t="s">
        <v>11310</v>
      </c>
      <c r="AB368" s="233">
        <v>43292</v>
      </c>
      <c r="AC368" s="339" t="s">
        <v>4705</v>
      </c>
      <c r="AD368" s="339" t="s">
        <v>4682</v>
      </c>
      <c r="AE368" s="21" t="s">
        <v>11488</v>
      </c>
      <c r="AF368" s="233">
        <v>43308</v>
      </c>
      <c r="AG368" s="339" t="s">
        <v>230</v>
      </c>
      <c r="AH368" s="339" t="s">
        <v>4682</v>
      </c>
      <c r="AI368" s="1372" t="s">
        <v>10939</v>
      </c>
      <c r="AJ368" s="233">
        <v>43544</v>
      </c>
      <c r="AK368" s="339" t="s">
        <v>226</v>
      </c>
      <c r="AL368" s="339" t="s">
        <v>4684</v>
      </c>
      <c r="AM368" s="21" t="s">
        <v>12151</v>
      </c>
      <c r="AN368" s="233">
        <v>43600</v>
      </c>
      <c r="AO368" s="339" t="s">
        <v>226</v>
      </c>
      <c r="AP368" s="339" t="s">
        <v>4684</v>
      </c>
      <c r="AQ368" s="1819" t="s">
        <v>13451</v>
      </c>
      <c r="AR368" s="233">
        <v>44418</v>
      </c>
      <c r="AS368" s="339" t="s">
        <v>6848</v>
      </c>
      <c r="AT368" s="339" t="s">
        <v>4684</v>
      </c>
      <c r="AU368" s="12"/>
      <c r="AV368" s="2102">
        <v>45806</v>
      </c>
      <c r="AW368" s="339" t="s">
        <v>14283</v>
      </c>
      <c r="AX368" s="339" t="s">
        <v>4684</v>
      </c>
      <c r="BA368" s="339"/>
      <c r="BB368" s="339"/>
    </row>
    <row r="369" spans="2:74" ht="409.5" x14ac:dyDescent="0.35">
      <c r="B369" s="21" t="str">
        <f>'INF GERAIS'!B369&amp;IFERROR(IF(INDEX(APOIO!$A$5:$A$50,MATCH('INF GERAIS'!N369,APOIO!$B$5:$B$50,0))="NÃO",APOIO!$A$2&amp;"NÃO VÁLIDO",""),"")</f>
        <v>2014.0346</v>
      </c>
      <c r="C369" s="21" t="str">
        <f>'INF GERAIS'!C369</f>
        <v>AGRESTE CENTRAL</v>
      </c>
      <c r="D369" s="21" t="str">
        <f>'INF GERAIS'!D369</f>
        <v>SÃO BENTO DO UNA</v>
      </c>
      <c r="E369" s="21" t="str">
        <f>'INF GERAIS'!E369</f>
        <v>PAVIMENTAÇÃO EM PARALELEPÍPEDOS GRANITICOS DE DIVERSAS RUAS - RUA LUIZ GONZAGA; RUA DR. LAURINDO LINS; 2.º TRAVESSA JOAQUIM NABUCO; RUA DOS TERREIROS; 1.TRAV. DOS TERREIROS; 2.TRAV. DOS TERREIROS; RUA BAIXADA DO CASTELO; RUA DA VARA; 1.TRAV.ELADIO PORFIRIO; RUA DE QUEIMADA GRANDE; RUA 6 DE ALMAS BENDITAS; TRAV. DA RUA 6 DE ALMAS BENDITAS; RUA DA JUREMA 3 E FRENTE DO MATADOURO; RUA DA TELPE - VILA DO ESPIRITO SANTO; RUA PRINCIPAL SAIDA DO TAPUIO - VILA DO ESPIRITO SANTO; RUA DA JUREMA 2; RUA DA PEDRA ATE A ENTRADA DE ESPIRITO SANTO; RUA DA PEDRA FRENTE - ESP. SANTO; RUA DE ACESSO A ETE; ACESSO / EMBARQUE / DESEMBARQUE / ESTACIONAMENTO DO MATADOURO MUNICIPAL; RUA CRISTIANO WESLEY O. ALMEIDA; TRAV. LUIZ GONZAGA; BECO DA 1º TRAV. ELADIO PORFIRIO</v>
      </c>
      <c r="F369" s="21" t="str">
        <f>'INF GERAIS'!G369</f>
        <v>NORMAL</v>
      </c>
      <c r="G369" s="89" t="s">
        <v>4703</v>
      </c>
      <c r="H369" s="10">
        <v>42415</v>
      </c>
      <c r="I369" s="89" t="s">
        <v>230</v>
      </c>
      <c r="J369" s="21" t="s">
        <v>4682</v>
      </c>
      <c r="K369" s="253" t="s">
        <v>8173</v>
      </c>
      <c r="L369" s="233">
        <v>42534</v>
      </c>
      <c r="M369" s="21" t="s">
        <v>224</v>
      </c>
      <c r="N369" s="10" t="s">
        <v>4682</v>
      </c>
      <c r="O369" s="253" t="s">
        <v>8052</v>
      </c>
      <c r="P369" s="253">
        <v>42558</v>
      </c>
      <c r="Q369" s="21" t="s">
        <v>224</v>
      </c>
      <c r="R369" s="21" t="s">
        <v>4682</v>
      </c>
      <c r="S369" s="519" t="s">
        <v>8172</v>
      </c>
      <c r="T369" s="233">
        <v>42598</v>
      </c>
      <c r="U369" s="21" t="s">
        <v>230</v>
      </c>
      <c r="V369" s="21" t="s">
        <v>4682</v>
      </c>
      <c r="W369" s="253" t="s">
        <v>9286</v>
      </c>
      <c r="X369" s="233">
        <v>42858</v>
      </c>
      <c r="Y369" s="21" t="s">
        <v>224</v>
      </c>
      <c r="Z369" s="21" t="s">
        <v>4682</v>
      </c>
      <c r="AA369" s="253" t="s">
        <v>9429</v>
      </c>
      <c r="AB369" s="233">
        <v>42863</v>
      </c>
      <c r="AC369" s="339" t="s">
        <v>224</v>
      </c>
      <c r="AD369" s="339" t="s">
        <v>4682</v>
      </c>
      <c r="AE369" s="738" t="s">
        <v>9432</v>
      </c>
      <c r="AF369" s="233">
        <v>42887</v>
      </c>
      <c r="AG369" s="339" t="s">
        <v>4705</v>
      </c>
      <c r="AH369" s="339" t="s">
        <v>4682</v>
      </c>
      <c r="AI369" s="253" t="s">
        <v>12581</v>
      </c>
      <c r="AJ369" s="233">
        <v>43734</v>
      </c>
      <c r="AK369" s="1555" t="s">
        <v>224</v>
      </c>
      <c r="AL369" s="1555" t="s">
        <v>4682</v>
      </c>
      <c r="AM369" s="253" t="s">
        <v>12582</v>
      </c>
      <c r="AN369" s="233">
        <v>43746</v>
      </c>
      <c r="AO369" s="1555" t="s">
        <v>224</v>
      </c>
      <c r="AP369" s="1555" t="s">
        <v>4682</v>
      </c>
      <c r="AQ369" s="21" t="s">
        <v>12612</v>
      </c>
      <c r="AR369" s="233">
        <v>43752</v>
      </c>
      <c r="AS369" s="339" t="s">
        <v>4705</v>
      </c>
      <c r="AT369" s="339" t="s">
        <v>4682</v>
      </c>
      <c r="AU369" s="1742" t="s">
        <v>13197</v>
      </c>
      <c r="AV369" s="233">
        <v>44029</v>
      </c>
      <c r="AW369" s="1742" t="s">
        <v>6848</v>
      </c>
      <c r="AX369" s="1742" t="s">
        <v>4684</v>
      </c>
      <c r="AY369" s="2101" t="s">
        <v>14240</v>
      </c>
      <c r="AZ369" s="2099">
        <v>45685</v>
      </c>
      <c r="BA369" s="2101" t="s">
        <v>6848</v>
      </c>
      <c r="BB369" s="2101" t="s">
        <v>4684</v>
      </c>
    </row>
    <row r="370" spans="2:74" ht="261" x14ac:dyDescent="0.35">
      <c r="B370" s="21" t="str">
        <f>'INF GERAIS'!B370&amp;IFERROR(IF(INDEX(APOIO!$A$5:$A$50,MATCH('INF GERAIS'!N370,APOIO!$B$5:$B$50,0))="NÃO",APOIO!$A$2&amp;"NÃO VÁLIDO",""),"")</f>
        <v>2014.0347</v>
      </c>
      <c r="C370" s="21" t="str">
        <f>'INF GERAIS'!C370</f>
        <v>AGRESTE CENTRAL</v>
      </c>
      <c r="D370" s="21" t="str">
        <f>'INF GERAIS'!D370</f>
        <v>SÃO BENTO DO UNA</v>
      </c>
      <c r="E370" s="21" t="str">
        <f>'INF GERAIS'!E370</f>
        <v>URBANIZAÇÃO E ILUMINAÇÃO DA AVENIDA OSVALDO CELSO MACIEL</v>
      </c>
      <c r="F370" s="21" t="str">
        <f>'INF GERAIS'!G370</f>
        <v>NORMAL</v>
      </c>
      <c r="G370" s="89" t="s">
        <v>4703</v>
      </c>
      <c r="H370" s="10">
        <v>42415</v>
      </c>
      <c r="I370" s="89" t="s">
        <v>230</v>
      </c>
      <c r="J370" s="21" t="s">
        <v>4682</v>
      </c>
      <c r="K370" s="994" t="s">
        <v>10346</v>
      </c>
      <c r="L370" s="233">
        <v>43112</v>
      </c>
      <c r="M370" s="965" t="s">
        <v>224</v>
      </c>
      <c r="N370" s="965" t="s">
        <v>4682</v>
      </c>
      <c r="O370" s="646" t="s">
        <v>10364</v>
      </c>
      <c r="P370" s="233">
        <v>43122</v>
      </c>
      <c r="Q370" s="965" t="s">
        <v>224</v>
      </c>
      <c r="R370" s="965" t="s">
        <v>4682</v>
      </c>
      <c r="S370" s="994" t="s">
        <v>10451</v>
      </c>
      <c r="T370" s="233">
        <v>43137</v>
      </c>
      <c r="U370" s="21" t="s">
        <v>4705</v>
      </c>
      <c r="V370" s="21" t="s">
        <v>4682</v>
      </c>
      <c r="W370" s="1323" t="s">
        <v>11845</v>
      </c>
      <c r="X370" s="233">
        <v>43340</v>
      </c>
      <c r="Y370" s="1323" t="s">
        <v>230</v>
      </c>
      <c r="Z370" s="1323" t="s">
        <v>4684</v>
      </c>
      <c r="AA370" s="1401" t="s">
        <v>12085</v>
      </c>
      <c r="AB370" s="233">
        <v>43361</v>
      </c>
      <c r="AC370" s="21" t="s">
        <v>224</v>
      </c>
      <c r="AD370" s="21" t="s">
        <v>4684</v>
      </c>
      <c r="AE370" s="646" t="s">
        <v>12086</v>
      </c>
      <c r="AF370" s="233">
        <v>43367</v>
      </c>
      <c r="AG370" s="339" t="s">
        <v>224</v>
      </c>
      <c r="AH370" s="339" t="s">
        <v>4684</v>
      </c>
      <c r="AI370" s="1323" t="s">
        <v>12087</v>
      </c>
      <c r="AJ370" s="233">
        <v>43375</v>
      </c>
      <c r="AK370" s="1323" t="s">
        <v>4705</v>
      </c>
      <c r="AL370" s="1323" t="s">
        <v>4684</v>
      </c>
      <c r="AM370" s="1323" t="s">
        <v>12088</v>
      </c>
      <c r="AN370" s="233">
        <v>43383</v>
      </c>
      <c r="AO370" s="339" t="s">
        <v>4704</v>
      </c>
      <c r="AP370" s="339" t="s">
        <v>4682</v>
      </c>
      <c r="AQ370" s="1323" t="s">
        <v>12089</v>
      </c>
      <c r="AR370" s="233">
        <v>43413</v>
      </c>
      <c r="AS370" s="339" t="s">
        <v>230</v>
      </c>
      <c r="AT370" s="339" t="s">
        <v>4684</v>
      </c>
      <c r="AU370" s="233" t="s">
        <v>12585</v>
      </c>
      <c r="AV370" s="233">
        <v>43747</v>
      </c>
      <c r="AW370" s="1557" t="s">
        <v>6848</v>
      </c>
      <c r="AX370" s="233" t="s">
        <v>4684</v>
      </c>
      <c r="AY370" s="21" t="s">
        <v>12703</v>
      </c>
      <c r="AZ370" s="233">
        <v>43787</v>
      </c>
      <c r="BA370" s="339" t="s">
        <v>6848</v>
      </c>
      <c r="BB370" s="233" t="s">
        <v>4684</v>
      </c>
    </row>
    <row r="371" spans="2:74" ht="217.5" x14ac:dyDescent="0.35">
      <c r="B371" s="21" t="str">
        <f>'INF GERAIS'!B371&amp;IFERROR(IF(INDEX(APOIO!$A$5:$A$50,MATCH('INF GERAIS'!N371,APOIO!$B$5:$B$50,0))="NÃO",APOIO!$A$2&amp;"NÃO VÁLIDO",""),"")</f>
        <v>2014.0348</v>
      </c>
      <c r="C371" s="21" t="str">
        <f>'INF GERAIS'!C371</f>
        <v>AGRESTE CENTRAL</v>
      </c>
      <c r="D371" s="21" t="str">
        <f>'INF GERAIS'!D371</f>
        <v>SÃO CAETANO</v>
      </c>
      <c r="E371" s="21" t="str">
        <f>'INF GERAIS'!E371</f>
        <v xml:space="preserve">RECAPEAMENTO ASFÁLTICA CBUQ: RUA ALTO DO ROSÁRIO, RUA JOSÉ BEZERRA SOBRINHO, AV. 7 DE SETEMBRO, RUA 15 DE NOVEMBRO RUA JOÃO PAES DE LIRA, RUA OSVALDO PONTES, RUA PREFEITO CAETANO GOMES, RUA OLINDINO SANTINO NA MESMA VIA, RUA LUIZ COIMBRA, RUA VEREADOR JOÃO CLEMENTE E PRAÇA ANANIAS DE MENEZES; E PAVIMENTAÇÃO EM PARALELEPÍEDOS GRANÍTICOS: :  DA 1ª TRAVESSA DO CAMPO ATÉ A 11ª </v>
      </c>
      <c r="F371" s="21" t="str">
        <f>'INF GERAIS'!G371</f>
        <v>NORMAL</v>
      </c>
      <c r="G371" s="89" t="s">
        <v>4703</v>
      </c>
      <c r="H371" s="10">
        <v>42415</v>
      </c>
      <c r="I371" s="89" t="s">
        <v>230</v>
      </c>
      <c r="J371" s="21" t="s">
        <v>4682</v>
      </c>
      <c r="K371" s="10" t="s">
        <v>7614</v>
      </c>
      <c r="L371" s="233">
        <v>42541</v>
      </c>
      <c r="M371" s="21" t="s">
        <v>224</v>
      </c>
      <c r="N371" s="10" t="s">
        <v>4682</v>
      </c>
      <c r="O371" s="253" t="s">
        <v>7938</v>
      </c>
      <c r="P371" s="233">
        <v>42550</v>
      </c>
      <c r="Q371" s="21" t="s">
        <v>224</v>
      </c>
      <c r="R371" s="21" t="s">
        <v>4682</v>
      </c>
      <c r="S371" s="21" t="s">
        <v>7929</v>
      </c>
      <c r="T371" s="233">
        <v>42559</v>
      </c>
      <c r="U371" s="21" t="s">
        <v>230</v>
      </c>
      <c r="V371" s="21" t="s">
        <v>4682</v>
      </c>
      <c r="W371" s="21" t="s">
        <v>9899</v>
      </c>
      <c r="X371" s="233">
        <v>42969</v>
      </c>
      <c r="Y371" s="21" t="s">
        <v>224</v>
      </c>
      <c r="Z371" s="21" t="s">
        <v>4682</v>
      </c>
      <c r="AA371" s="646" t="s">
        <v>9898</v>
      </c>
      <c r="AB371" s="233">
        <v>42969</v>
      </c>
      <c r="AC371" s="339" t="s">
        <v>224</v>
      </c>
      <c r="AD371" s="339" t="s">
        <v>4682</v>
      </c>
      <c r="AE371" s="1006" t="s">
        <v>10495</v>
      </c>
      <c r="AF371" s="233">
        <v>42984</v>
      </c>
      <c r="AG371" s="339" t="s">
        <v>4705</v>
      </c>
      <c r="AH371" s="339" t="s">
        <v>4682</v>
      </c>
      <c r="AI371" s="233" t="s">
        <v>11096</v>
      </c>
      <c r="AJ371" s="233">
        <v>43220</v>
      </c>
      <c r="AK371" s="339" t="s">
        <v>224</v>
      </c>
      <c r="AL371" s="339" t="s">
        <v>4682</v>
      </c>
      <c r="AM371" s="646" t="s">
        <v>7949</v>
      </c>
      <c r="AN371" s="233">
        <v>43222</v>
      </c>
      <c r="AO371" s="339" t="s">
        <v>224</v>
      </c>
      <c r="AP371" s="339" t="s">
        <v>4682</v>
      </c>
      <c r="AQ371" s="21" t="s">
        <v>11087</v>
      </c>
      <c r="AR371" s="233">
        <v>43230</v>
      </c>
      <c r="AS371" s="339" t="s">
        <v>4705</v>
      </c>
      <c r="AT371" s="339" t="s">
        <v>4682</v>
      </c>
      <c r="AU371" s="1299" t="s">
        <v>11783</v>
      </c>
      <c r="AV371" s="233">
        <v>43237</v>
      </c>
      <c r="AW371" s="339" t="s">
        <v>226</v>
      </c>
      <c r="AX371" s="339" t="s">
        <v>4684</v>
      </c>
      <c r="AY371" s="1299" t="s">
        <v>11784</v>
      </c>
      <c r="AZ371" s="233">
        <v>43266</v>
      </c>
      <c r="BA371" s="339" t="s">
        <v>226</v>
      </c>
      <c r="BB371" s="339" t="s">
        <v>4684</v>
      </c>
      <c r="BC371" s="233" t="s">
        <v>12976</v>
      </c>
      <c r="BD371" s="233">
        <v>43874</v>
      </c>
      <c r="BE371" s="21" t="s">
        <v>6848</v>
      </c>
      <c r="BF371" s="21" t="s">
        <v>4684</v>
      </c>
      <c r="BG371" s="21" t="s">
        <v>13050</v>
      </c>
      <c r="BH371" s="233">
        <v>43909</v>
      </c>
      <c r="BI371" s="21" t="s">
        <v>6848</v>
      </c>
      <c r="BJ371" s="21" t="s">
        <v>4684</v>
      </c>
      <c r="BK371" s="21" t="s">
        <v>14180</v>
      </c>
      <c r="BL371" s="2070">
        <v>45597</v>
      </c>
      <c r="BM371" s="2077" t="s">
        <v>6848</v>
      </c>
      <c r="BN371" s="2077" t="s">
        <v>4684</v>
      </c>
      <c r="BO371" s="21" t="s">
        <v>14191</v>
      </c>
      <c r="BP371" s="2070">
        <v>45624</v>
      </c>
      <c r="BQ371" s="2081" t="s">
        <v>14219</v>
      </c>
      <c r="BR371" s="2081" t="s">
        <v>4684</v>
      </c>
      <c r="BT371" s="2097"/>
    </row>
    <row r="372" spans="2:74" ht="145.5" thickBot="1" x14ac:dyDescent="0.4">
      <c r="B372" s="21" t="str">
        <f>'INF GERAIS'!B372&amp;IFERROR(IF(INDEX(APOIO!$A$5:$A$50,MATCH('INF GERAIS'!N372,APOIO!$B$5:$B$50,0))="NÃO",APOIO!$A$2&amp;"NÃO VÁLIDO",""),"")</f>
        <v>2014.0349</v>
      </c>
      <c r="C372" s="21" t="str">
        <f>'INF GERAIS'!C372</f>
        <v>AGRESTE CENTRAL</v>
      </c>
      <c r="D372" s="21" t="str">
        <f>'INF GERAIS'!D372</f>
        <v>SÃO CAETANO</v>
      </c>
      <c r="E372" s="21" t="str">
        <f>'INF GERAIS'!E372</f>
        <v>REFORMA E AMPLIAÇÃO DA PRAÇA PRESIDENTE TANCREDO NEVES GOMES</v>
      </c>
      <c r="F372" s="21" t="str">
        <f>'INF GERAIS'!G372</f>
        <v>NORMAL</v>
      </c>
      <c r="G372" s="89" t="s">
        <v>4703</v>
      </c>
      <c r="H372" s="10">
        <v>42415</v>
      </c>
      <c r="I372" s="89" t="s">
        <v>230</v>
      </c>
      <c r="J372" s="21" t="s">
        <v>4682</v>
      </c>
      <c r="K372" s="10" t="s">
        <v>7617</v>
      </c>
      <c r="L372" s="233">
        <v>42541</v>
      </c>
      <c r="M372" s="21" t="s">
        <v>224</v>
      </c>
      <c r="N372" s="10" t="s">
        <v>4682</v>
      </c>
      <c r="O372" s="253" t="s">
        <v>7937</v>
      </c>
      <c r="P372" s="233">
        <v>42550</v>
      </c>
      <c r="Q372" s="21" t="s">
        <v>224</v>
      </c>
      <c r="R372" s="21" t="s">
        <v>4682</v>
      </c>
      <c r="S372" s="459" t="s">
        <v>7942</v>
      </c>
      <c r="T372" s="233">
        <v>42559</v>
      </c>
      <c r="U372" s="21" t="s">
        <v>224</v>
      </c>
      <c r="V372" s="21" t="s">
        <v>4682</v>
      </c>
      <c r="W372" s="21" t="s">
        <v>9624</v>
      </c>
      <c r="X372" s="233">
        <v>42912</v>
      </c>
      <c r="Y372" s="21" t="s">
        <v>4704</v>
      </c>
      <c r="Z372" s="21" t="s">
        <v>4684</v>
      </c>
      <c r="AA372" s="21" t="s">
        <v>11124</v>
      </c>
      <c r="AB372" s="233">
        <v>43116</v>
      </c>
      <c r="AC372" s="339" t="s">
        <v>226</v>
      </c>
      <c r="AD372" s="339" t="s">
        <v>4684</v>
      </c>
      <c r="AE372" s="233" t="s">
        <v>12977</v>
      </c>
      <c r="AF372" s="233">
        <v>43874</v>
      </c>
      <c r="AG372" s="339" t="s">
        <v>6848</v>
      </c>
      <c r="AH372" s="339" t="s">
        <v>4684</v>
      </c>
      <c r="AI372" s="21" t="s">
        <v>13053</v>
      </c>
      <c r="AJ372" s="233">
        <v>43909</v>
      </c>
      <c r="AK372" s="339" t="s">
        <v>6848</v>
      </c>
      <c r="AL372" s="339" t="s">
        <v>4684</v>
      </c>
      <c r="AM372" s="21" t="s">
        <v>14190</v>
      </c>
      <c r="AN372" s="2070">
        <v>45624</v>
      </c>
      <c r="AO372" s="2081" t="s">
        <v>6848</v>
      </c>
      <c r="AP372" s="2081" t="s">
        <v>4684</v>
      </c>
      <c r="AS372" s="339"/>
      <c r="AT372" s="339"/>
      <c r="AW372" s="339"/>
      <c r="AX372" s="339"/>
      <c r="BA372" s="339"/>
      <c r="BB372" s="339"/>
    </row>
    <row r="373" spans="2:74" ht="131" thickBot="1" x14ac:dyDescent="0.4">
      <c r="B373" s="21" t="str">
        <f>'INF GERAIS'!B373&amp;IFERROR(IF(INDEX(APOIO!$A$5:$A$50,MATCH('INF GERAIS'!N373,APOIO!$B$5:$B$50,0))="NÃO",APOIO!$A$2&amp;"NÃO VÁLIDO",""),"")</f>
        <v>2014.0350</v>
      </c>
      <c r="C373" s="21" t="str">
        <f>'INF GERAIS'!C373</f>
        <v>AGRESTE CENTRAL</v>
      </c>
      <c r="D373" s="21" t="str">
        <f>'INF GERAIS'!D373</f>
        <v>SÃO CAETANO</v>
      </c>
      <c r="E373" s="21" t="str">
        <f>'INF GERAIS'!E373</f>
        <v>REVITALIZAÇÃO DOS CANTEIROS DO CENTRO</v>
      </c>
      <c r="F373" s="21" t="str">
        <f>'INF GERAIS'!G373</f>
        <v>NORMAL</v>
      </c>
      <c r="G373" s="89" t="s">
        <v>4703</v>
      </c>
      <c r="H373" s="10">
        <v>42415</v>
      </c>
      <c r="I373" s="89" t="s">
        <v>230</v>
      </c>
      <c r="J373" s="21" t="s">
        <v>4684</v>
      </c>
      <c r="K373" s="10" t="s">
        <v>11123</v>
      </c>
      <c r="L373" s="233">
        <v>42961</v>
      </c>
      <c r="M373" s="21" t="s">
        <v>226</v>
      </c>
      <c r="N373" s="10" t="s">
        <v>4684</v>
      </c>
      <c r="O373" s="233" t="s">
        <v>12974</v>
      </c>
      <c r="P373" s="233">
        <v>43874</v>
      </c>
      <c r="Q373" s="21" t="s">
        <v>6848</v>
      </c>
      <c r="R373" s="21" t="s">
        <v>4684</v>
      </c>
      <c r="S373" s="1816" t="s">
        <v>13643</v>
      </c>
      <c r="T373" s="1817">
        <v>43924</v>
      </c>
      <c r="U373" s="1816" t="s">
        <v>6848</v>
      </c>
      <c r="V373" s="1816" t="s">
        <v>4684</v>
      </c>
      <c r="W373" s="21" t="s">
        <v>14189</v>
      </c>
      <c r="X373" s="2070">
        <v>45624</v>
      </c>
      <c r="Y373" s="1816" t="s">
        <v>14219</v>
      </c>
      <c r="Z373" s="1816" t="s">
        <v>4684</v>
      </c>
      <c r="AC373" s="339"/>
      <c r="AD373" s="339"/>
      <c r="AG373" s="339"/>
      <c r="AH373" s="339"/>
      <c r="AK373" s="339"/>
      <c r="AL373" s="339"/>
      <c r="AO373" s="339"/>
      <c r="AP373" s="339"/>
      <c r="AS373" s="339"/>
      <c r="AT373" s="339"/>
      <c r="AW373" s="339"/>
      <c r="AX373" s="339"/>
      <c r="BA373" s="339"/>
      <c r="BB373" s="339"/>
    </row>
    <row r="374" spans="2:74" ht="290" x14ac:dyDescent="0.35">
      <c r="B374" s="21" t="str">
        <f>'INF GERAIS'!B374&amp;IFERROR(IF(INDEX(APOIO!$A$5:$A$50,MATCH('INF GERAIS'!N374,APOIO!$B$5:$B$50,0))="NÃO",APOIO!$A$2&amp;"NÃO VÁLIDO",""),"")</f>
        <v>2014.0351</v>
      </c>
      <c r="C374" s="21" t="str">
        <f>'INF GERAIS'!C374</f>
        <v>AGRESTE CENTRAL</v>
      </c>
      <c r="D374" s="21" t="str">
        <f>'INF GERAIS'!D374</f>
        <v>SÃO CAETANO</v>
      </c>
      <c r="E374" s="21" t="str">
        <f>'INF GERAIS'!E374</f>
        <v>REQUALIFICAÇÃO E HUMANIZAÇÃO DO HOSPITAL MUNICIPAL ADOLPHO PEREIRA CARNEIRO</v>
      </c>
      <c r="F374" s="21" t="str">
        <f>'INF GERAIS'!G374</f>
        <v>NORMAL</v>
      </c>
      <c r="G374" s="89" t="s">
        <v>4703</v>
      </c>
      <c r="H374" s="10">
        <v>42415</v>
      </c>
      <c r="I374" s="89" t="s">
        <v>230</v>
      </c>
      <c r="J374" s="21" t="s">
        <v>4682</v>
      </c>
      <c r="K374" s="10" t="s">
        <v>7616</v>
      </c>
      <c r="L374" s="233">
        <v>42541</v>
      </c>
      <c r="M374" s="21" t="s">
        <v>224</v>
      </c>
      <c r="N374" s="10" t="s">
        <v>4682</v>
      </c>
      <c r="O374" s="253" t="s">
        <v>8604</v>
      </c>
      <c r="P374" s="233">
        <v>42550</v>
      </c>
      <c r="Q374" s="21" t="s">
        <v>224</v>
      </c>
      <c r="R374" s="21" t="s">
        <v>4682</v>
      </c>
      <c r="S374" s="459" t="s">
        <v>7943</v>
      </c>
      <c r="T374" s="233">
        <v>42559</v>
      </c>
      <c r="U374" s="21" t="s">
        <v>224</v>
      </c>
      <c r="V374" s="21" t="s">
        <v>4682</v>
      </c>
      <c r="W374" s="1221" t="s">
        <v>8603</v>
      </c>
      <c r="X374" s="233">
        <v>42674</v>
      </c>
      <c r="Y374" s="21" t="s">
        <v>224</v>
      </c>
      <c r="Z374" s="21" t="s">
        <v>4682</v>
      </c>
      <c r="AA374" s="178" t="s">
        <v>8616</v>
      </c>
      <c r="AB374" s="233">
        <v>42677</v>
      </c>
      <c r="AC374" s="767" t="s">
        <v>224</v>
      </c>
      <c r="AD374" s="339" t="s">
        <v>4682</v>
      </c>
      <c r="AE374" s="767" t="s">
        <v>9622</v>
      </c>
      <c r="AF374" s="233">
        <v>42908</v>
      </c>
      <c r="AG374" s="339" t="s">
        <v>230</v>
      </c>
      <c r="AH374" s="339" t="s">
        <v>4682</v>
      </c>
      <c r="AI374" s="1221" t="s">
        <v>11574</v>
      </c>
      <c r="AJ374" s="233">
        <v>43334</v>
      </c>
      <c r="AK374" s="339" t="s">
        <v>224</v>
      </c>
      <c r="AL374" s="339" t="s">
        <v>4682</v>
      </c>
      <c r="AM374" s="646" t="s">
        <v>11580</v>
      </c>
      <c r="AN374" s="233">
        <v>43335</v>
      </c>
      <c r="AO374" s="339" t="s">
        <v>224</v>
      </c>
      <c r="AP374" s="1221" t="s">
        <v>4682</v>
      </c>
      <c r="AQ374" s="21" t="s">
        <v>11763</v>
      </c>
      <c r="AR374" s="233">
        <v>43434</v>
      </c>
      <c r="AS374" s="339" t="s">
        <v>4705</v>
      </c>
      <c r="AT374" s="339" t="s">
        <v>4684</v>
      </c>
      <c r="AU374" s="21" t="s">
        <v>11138</v>
      </c>
      <c r="AV374" s="233">
        <v>43437</v>
      </c>
      <c r="AW374" s="339" t="s">
        <v>4705</v>
      </c>
      <c r="AX374" s="339" t="s">
        <v>4684</v>
      </c>
      <c r="AY374" s="233" t="s">
        <v>12008</v>
      </c>
      <c r="AZ374" s="233">
        <v>43538</v>
      </c>
      <c r="BA374" s="339" t="s">
        <v>224</v>
      </c>
      <c r="BB374" s="339" t="s">
        <v>4684</v>
      </c>
      <c r="BC374" s="1369" t="s">
        <v>12009</v>
      </c>
      <c r="BD374" s="233">
        <v>43539</v>
      </c>
      <c r="BE374" s="21" t="s">
        <v>224</v>
      </c>
      <c r="BF374" s="21" t="s">
        <v>4684</v>
      </c>
      <c r="BG374" s="646" t="s">
        <v>12479</v>
      </c>
      <c r="BH374" s="233">
        <v>43719</v>
      </c>
      <c r="BI374" s="21" t="s">
        <v>226</v>
      </c>
      <c r="BJ374" s="21" t="s">
        <v>4684</v>
      </c>
      <c r="BK374" s="233" t="s">
        <v>12975</v>
      </c>
      <c r="BL374" s="233">
        <v>43874</v>
      </c>
      <c r="BM374" s="21" t="s">
        <v>6848</v>
      </c>
      <c r="BN374" s="21" t="s">
        <v>4684</v>
      </c>
      <c r="BO374" s="21" t="s">
        <v>14288</v>
      </c>
      <c r="BP374" s="2070">
        <v>45590</v>
      </c>
      <c r="BQ374" s="21" t="s">
        <v>6849</v>
      </c>
      <c r="BR374" s="21" t="s">
        <v>4684</v>
      </c>
      <c r="BS374" s="21" t="s">
        <v>14233</v>
      </c>
      <c r="BT374" s="2097">
        <v>45666</v>
      </c>
      <c r="BU374" s="21" t="s">
        <v>13989</v>
      </c>
      <c r="BV374" s="21" t="s">
        <v>4684</v>
      </c>
    </row>
    <row r="375" spans="2:74" ht="145" x14ac:dyDescent="0.35">
      <c r="B375" s="21" t="str">
        <f>'INF GERAIS'!B375&amp;IFERROR(IF(INDEX(APOIO!$A$5:$A$50,MATCH('INF GERAIS'!N375,APOIO!$B$5:$B$50,0))="NÃO",APOIO!$A$2&amp;"NÃO VÁLIDO",""),"")</f>
        <v>2014.0352</v>
      </c>
      <c r="C375" s="21" t="str">
        <f>'INF GERAIS'!C375</f>
        <v>AGRESTE MERIDIONAL</v>
      </c>
      <c r="D375" s="21" t="str">
        <f>'INF GERAIS'!D375</f>
        <v>SÃO JOÃO</v>
      </c>
      <c r="E375" s="21" t="str">
        <f>'INF GERAIS'!E375</f>
        <v>APOIO A IMPLANTAÇÃO DE INFRA-ESTRUTURA URBANA NO MUNICÍPIO DE SÃO JOÃO-PE</v>
      </c>
      <c r="F375" s="21" t="str">
        <f>'INF GERAIS'!G375</f>
        <v>NORMAL</v>
      </c>
      <c r="G375" s="89" t="s">
        <v>4703</v>
      </c>
      <c r="H375" s="10">
        <v>42415</v>
      </c>
      <c r="I375" s="89" t="s">
        <v>230</v>
      </c>
      <c r="J375" s="21" t="s">
        <v>4682</v>
      </c>
      <c r="K375" s="10" t="s">
        <v>10277</v>
      </c>
      <c r="L375" s="233">
        <v>43066</v>
      </c>
      <c r="M375" s="21" t="s">
        <v>6848</v>
      </c>
      <c r="N375" s="10" t="s">
        <v>4684</v>
      </c>
      <c r="O375" s="233" t="s">
        <v>10296</v>
      </c>
      <c r="P375" s="233">
        <v>43095</v>
      </c>
      <c r="Q375" s="21" t="s">
        <v>10037</v>
      </c>
      <c r="R375" s="21" t="s">
        <v>4684</v>
      </c>
      <c r="S375" s="21" t="s">
        <v>10473</v>
      </c>
      <c r="T375" s="233">
        <v>43132</v>
      </c>
      <c r="U375" s="21" t="s">
        <v>4705</v>
      </c>
      <c r="V375" s="21" t="s">
        <v>4684</v>
      </c>
      <c r="W375" s="21" t="s">
        <v>11117</v>
      </c>
      <c r="X375" s="233">
        <v>43154</v>
      </c>
      <c r="Y375" s="21" t="s">
        <v>6848</v>
      </c>
      <c r="Z375" s="21" t="s">
        <v>4684</v>
      </c>
      <c r="AC375" s="339"/>
      <c r="AD375" s="339"/>
      <c r="AG375" s="339"/>
      <c r="AH375" s="339"/>
      <c r="AK375" s="339"/>
      <c r="AL375" s="339"/>
      <c r="AO375" s="339"/>
      <c r="AP375" s="339"/>
      <c r="AS375" s="339"/>
      <c r="AT375" s="339"/>
      <c r="AW375" s="339"/>
      <c r="AX375" s="339"/>
      <c r="BA375" s="339"/>
      <c r="BB375" s="339"/>
    </row>
    <row r="376" spans="2:74" ht="116" x14ac:dyDescent="0.35">
      <c r="B376" s="21" t="str">
        <f>'INF GERAIS'!B376&amp;IFERROR(IF(INDEX(APOIO!$A$5:$A$50,MATCH('INF GERAIS'!N376,APOIO!$B$5:$B$50,0))="NÃO",APOIO!$A$2&amp;"NÃO VÁLIDO",""),"")</f>
        <v>2014.0353</v>
      </c>
      <c r="C376" s="21" t="str">
        <f>'INF GERAIS'!C376</f>
        <v>AGRESTE MERIDIONAL</v>
      </c>
      <c r="D376" s="21" t="str">
        <f>'INF GERAIS'!D376</f>
        <v>SÃO JOÃO</v>
      </c>
      <c r="E376" s="21" t="str">
        <f>'INF GERAIS'!E376</f>
        <v>PARQUE DE EXPOSICÃO DE ANIMAIS</v>
      </c>
      <c r="F376" s="21" t="str">
        <f>'INF GERAIS'!G376</f>
        <v>NORMAL</v>
      </c>
      <c r="G376" s="89" t="s">
        <v>4703</v>
      </c>
      <c r="H376" s="10">
        <v>42415</v>
      </c>
      <c r="I376" s="89" t="s">
        <v>230</v>
      </c>
      <c r="J376" s="21" t="s">
        <v>4682</v>
      </c>
      <c r="K376" s="10" t="s">
        <v>10278</v>
      </c>
      <c r="L376" s="233">
        <v>43066</v>
      </c>
      <c r="M376" s="21" t="s">
        <v>6848</v>
      </c>
      <c r="N376" s="10" t="s">
        <v>4684</v>
      </c>
      <c r="O376" s="233" t="s">
        <v>11468</v>
      </c>
      <c r="P376" s="233">
        <v>43308</v>
      </c>
      <c r="Q376" s="21" t="s">
        <v>13989</v>
      </c>
      <c r="R376" s="21" t="s">
        <v>4684</v>
      </c>
      <c r="AC376" s="339"/>
      <c r="AD376" s="339"/>
      <c r="AG376" s="339"/>
      <c r="AH376" s="339"/>
      <c r="AK376" s="339"/>
      <c r="AL376" s="339"/>
      <c r="AO376" s="339"/>
      <c r="AP376" s="339"/>
      <c r="AS376" s="339"/>
      <c r="AT376" s="339"/>
      <c r="AW376" s="339"/>
      <c r="AX376" s="339"/>
      <c r="BA376" s="339"/>
      <c r="BB376" s="339"/>
    </row>
    <row r="377" spans="2:74" ht="406" x14ac:dyDescent="0.35">
      <c r="B377" s="21" t="str">
        <f>'INF GERAIS'!B377&amp;IFERROR(IF(INDEX(APOIO!$A$5:$A$50,MATCH('INF GERAIS'!N377,APOIO!$B$5:$B$50,0))="NÃO",APOIO!$A$2&amp;"NÃO VÁLIDO",""),"")</f>
        <v>2014.0354</v>
      </c>
      <c r="C377" s="21" t="str">
        <f>'INF GERAIS'!C377</f>
        <v>AGRESTE CENTRAL</v>
      </c>
      <c r="D377" s="21" t="str">
        <f>'INF GERAIS'!D377</f>
        <v>SÃO JOAQUIM DO MONTE</v>
      </c>
      <c r="E377" s="21" t="str">
        <f>'INF GERAIS'!E377</f>
        <v>PAVIMENTAÇÃO DE VIAS URBANAS DO MUNICÍPIO - PAVIMENTAÇÃO DE VIAS URBANAS DO MUNICÍPIO DE SÃO JOAQUIM DO MONTE, PAVIMENTAÇÃO EM PARALELEPÍDOS NAS RUAS: VILA SANTANA (RUA DO CAMPO, R.PROF.AMARO CAVALCANTE, PRÇ.JOSÉ GUEDES, R. DA ESCADARIA 01, RUA DA ESCADARIA 02, R. OTÁVIO JOAQUIM DE AMORIM); MONTE ALEGRE (R. PROJETADA 02, R.PROJETADA 03, R. PROJETADA 05, R. PROJETADA 06, R. PROJETADA 07); MONTE AZUL (RUA CENTRAL); BARRA DO RIACHÃO (RUA PRINCIPAL DE BARRA DO RIACHÃO); COHAB (R.04 CONTINUAÇÃO, RUA 05, RUA 03 CONTINUAÇÃO, TRAVESSA 07); BAIRRO DO AREAL (R. PAULO RODRIGUES DA SILVA, R. JOEL VAZ CAVALCANTE, R.GOV.BARBOSA LIMA SOBRINHO); CENTRO (RUA JOSÉ CABRAL DE ANDRADE E RUA JOSÉ VIEIRA DE MELO)</v>
      </c>
      <c r="F377" s="21" t="str">
        <f>'INF GERAIS'!G377</f>
        <v>NORMAL</v>
      </c>
      <c r="G377" s="89" t="s">
        <v>4703</v>
      </c>
      <c r="H377" s="10">
        <v>42415</v>
      </c>
      <c r="I377" s="89" t="s">
        <v>230</v>
      </c>
      <c r="J377" s="21" t="s">
        <v>4682</v>
      </c>
      <c r="K377" s="233" t="s">
        <v>7602</v>
      </c>
      <c r="L377" s="233">
        <v>42522</v>
      </c>
      <c r="M377" s="21" t="s">
        <v>224</v>
      </c>
      <c r="N377" s="10" t="s">
        <v>4682</v>
      </c>
      <c r="O377" s="253" t="s">
        <v>7612</v>
      </c>
      <c r="P377" s="233">
        <v>42549</v>
      </c>
      <c r="Q377" s="21" t="s">
        <v>224</v>
      </c>
      <c r="R377" s="21" t="s">
        <v>4682</v>
      </c>
      <c r="S377" s="398" t="s">
        <v>7610</v>
      </c>
      <c r="T377" s="233">
        <v>42549</v>
      </c>
      <c r="U377" s="21" t="s">
        <v>230</v>
      </c>
      <c r="V377" s="21" t="s">
        <v>4684</v>
      </c>
      <c r="W377" s="178" t="s">
        <v>8053</v>
      </c>
      <c r="X377" s="233">
        <v>42555</v>
      </c>
      <c r="Y377" s="21" t="s">
        <v>6848</v>
      </c>
      <c r="Z377" s="21" t="s">
        <v>4684</v>
      </c>
      <c r="AA377" s="178" t="s">
        <v>8191</v>
      </c>
      <c r="AB377" s="233">
        <v>42599</v>
      </c>
      <c r="AC377" s="339" t="s">
        <v>6848</v>
      </c>
      <c r="AD377" s="339" t="s">
        <v>4684</v>
      </c>
      <c r="AE377" s="646" t="s">
        <v>9643</v>
      </c>
      <c r="AF377" s="233">
        <v>42923</v>
      </c>
      <c r="AG377" s="339" t="s">
        <v>6848</v>
      </c>
      <c r="AH377" s="339" t="s">
        <v>4684</v>
      </c>
      <c r="AI377" s="822" t="s">
        <v>9909</v>
      </c>
      <c r="AJ377" s="233">
        <v>42970</v>
      </c>
      <c r="AK377" s="339" t="s">
        <v>6848</v>
      </c>
      <c r="AL377" s="339" t="s">
        <v>4684</v>
      </c>
      <c r="AM377" s="21" t="s">
        <v>14263</v>
      </c>
      <c r="AN377" s="2102">
        <v>45824</v>
      </c>
      <c r="AO377" s="339" t="s">
        <v>14283</v>
      </c>
      <c r="AP377" s="339" t="s">
        <v>4684</v>
      </c>
      <c r="AS377" s="339"/>
      <c r="AT377" s="339"/>
      <c r="AW377" s="339"/>
      <c r="AX377" s="339"/>
      <c r="BA377" s="339"/>
      <c r="BB377" s="339"/>
    </row>
    <row r="378" spans="2:74" ht="116" x14ac:dyDescent="0.35">
      <c r="B378" s="21" t="str">
        <f>'INF GERAIS'!B378&amp;IFERROR(IF(INDEX(APOIO!$A$5:$A$50,MATCH('INF GERAIS'!N378,APOIO!$B$5:$B$50,0))="NÃO",APOIO!$A$2&amp;"NÃO VÁLIDO",""),"")</f>
        <v>2014.0355</v>
      </c>
      <c r="C378" s="21" t="str">
        <f>'INF GERAIS'!C378</f>
        <v>AGRESTE CENTRAL</v>
      </c>
      <c r="D378" s="21" t="str">
        <f>'INF GERAIS'!D378</f>
        <v>SÃO JOAQUIM DO MONTE</v>
      </c>
      <c r="E378" s="21" t="str">
        <f>'INF GERAIS'!E378</f>
        <v>REFORMA DA PRAÇA CORONEL JOAQUIM LIMA NO MUNICÍPIO DE SÃO JOAQUIM DO MONTE – PE</v>
      </c>
      <c r="F378" s="21" t="str">
        <f>'INF GERAIS'!G378</f>
        <v>NORMAL</v>
      </c>
      <c r="G378" s="89" t="s">
        <v>4703</v>
      </c>
      <c r="H378" s="10">
        <v>42415</v>
      </c>
      <c r="I378" s="89" t="s">
        <v>230</v>
      </c>
      <c r="J378" s="21" t="s">
        <v>4684</v>
      </c>
      <c r="K378" s="233" t="s">
        <v>7603</v>
      </c>
      <c r="L378" s="233">
        <v>42522</v>
      </c>
      <c r="M378" s="21" t="s">
        <v>224</v>
      </c>
      <c r="N378" s="10" t="s">
        <v>4684</v>
      </c>
      <c r="O378" s="253" t="s">
        <v>7612</v>
      </c>
      <c r="P378" s="233">
        <v>42549</v>
      </c>
      <c r="Q378" s="21" t="s">
        <v>224</v>
      </c>
      <c r="R378" s="21" t="s">
        <v>4684</v>
      </c>
      <c r="S378" s="398" t="s">
        <v>7611</v>
      </c>
      <c r="T378" s="233">
        <v>42549</v>
      </c>
      <c r="U378" s="21" t="s">
        <v>230</v>
      </c>
      <c r="V378" s="21" t="s">
        <v>4684</v>
      </c>
      <c r="W378" s="178" t="s">
        <v>8053</v>
      </c>
      <c r="X378" s="233">
        <v>42555</v>
      </c>
      <c r="Y378" s="21" t="s">
        <v>6848</v>
      </c>
      <c r="Z378" s="21" t="s">
        <v>4684</v>
      </c>
      <c r="AA378" s="178" t="s">
        <v>8192</v>
      </c>
      <c r="AB378" s="233">
        <v>42599</v>
      </c>
      <c r="AC378" s="339" t="s">
        <v>6848</v>
      </c>
      <c r="AD378" s="339" t="s">
        <v>4684</v>
      </c>
      <c r="AE378" s="646" t="s">
        <v>9644</v>
      </c>
      <c r="AF378" s="233">
        <v>42923</v>
      </c>
      <c r="AG378" s="339" t="s">
        <v>6848</v>
      </c>
      <c r="AH378" s="339" t="s">
        <v>4684</v>
      </c>
      <c r="AI378" s="822" t="s">
        <v>9879</v>
      </c>
      <c r="AJ378" s="233">
        <v>42965</v>
      </c>
      <c r="AK378" s="339" t="s">
        <v>6848</v>
      </c>
      <c r="AL378" s="339" t="s">
        <v>4684</v>
      </c>
      <c r="AM378" s="21" t="s">
        <v>14264</v>
      </c>
      <c r="AN378" s="2102">
        <v>45824</v>
      </c>
      <c r="AO378" s="2120" t="s">
        <v>14283</v>
      </c>
      <c r="AP378" s="2120" t="s">
        <v>4684</v>
      </c>
      <c r="AS378" s="339"/>
      <c r="AT378" s="339"/>
      <c r="AW378" s="339"/>
      <c r="AX378" s="339"/>
      <c r="BA378" s="339"/>
      <c r="BB378" s="339"/>
    </row>
    <row r="379" spans="2:74" ht="58" x14ac:dyDescent="0.35">
      <c r="B379" s="21" t="str">
        <f>'INF GERAIS'!B379&amp;IFERROR(IF(INDEX(APOIO!$A$5:$A$50,MATCH('INF GERAIS'!N379,APOIO!$B$5:$B$50,0))="NÃO",APOIO!$A$2&amp;"NÃO VÁLIDO",""),"")</f>
        <v>2014.0356</v>
      </c>
      <c r="C379" s="21" t="str">
        <f>'INF GERAIS'!C379</f>
        <v>MATA SUL</v>
      </c>
      <c r="D379" s="21" t="str">
        <f>'INF GERAIS'!D379</f>
        <v>SÃO JOSÉ DA COROA GRANDE</v>
      </c>
      <c r="E379" s="21" t="str">
        <f>'INF GERAIS'!E379</f>
        <v xml:space="preserve">CONSTRUÇÃO DE UM PORTAL DE ENTRADA NA CIDADE </v>
      </c>
      <c r="F379" s="21" t="str">
        <f>'INF GERAIS'!G379</f>
        <v>NORMAL</v>
      </c>
      <c r="G379" s="89" t="s">
        <v>4703</v>
      </c>
      <c r="H379" s="10">
        <v>42415</v>
      </c>
      <c r="I379" s="89" t="s">
        <v>230</v>
      </c>
      <c r="J379" s="21" t="s">
        <v>4682</v>
      </c>
      <c r="K379" s="10" t="s">
        <v>13002</v>
      </c>
      <c r="L379" s="233">
        <v>43878</v>
      </c>
      <c r="M379" s="21" t="s">
        <v>224</v>
      </c>
      <c r="N379" s="10" t="s">
        <v>4682</v>
      </c>
      <c r="O379" s="253" t="s">
        <v>13027</v>
      </c>
      <c r="P379" s="233">
        <v>43895</v>
      </c>
      <c r="Q379" s="21" t="s">
        <v>4705</v>
      </c>
      <c r="R379" s="21" t="s">
        <v>4682</v>
      </c>
      <c r="S379" s="1856" t="s">
        <v>13558</v>
      </c>
      <c r="T379" s="233">
        <v>44463</v>
      </c>
      <c r="U379" s="21" t="s">
        <v>226</v>
      </c>
      <c r="V379" s="21" t="s">
        <v>4684</v>
      </c>
      <c r="W379" s="1851" t="s">
        <v>13551</v>
      </c>
      <c r="X379" s="233">
        <v>44565</v>
      </c>
      <c r="Y379" s="21" t="s">
        <v>6848</v>
      </c>
      <c r="Z379" s="21" t="s">
        <v>4684</v>
      </c>
      <c r="AC379" s="339"/>
      <c r="AD379" s="339"/>
      <c r="AG379" s="339"/>
      <c r="AH379" s="339"/>
      <c r="AK379" s="339"/>
      <c r="AL379" s="339"/>
      <c r="AO379" s="339"/>
      <c r="AP379" s="339"/>
      <c r="AS379" s="339"/>
      <c r="AT379" s="339"/>
      <c r="AW379" s="339"/>
      <c r="AX379" s="339"/>
      <c r="BA379" s="339"/>
      <c r="BB379" s="339"/>
    </row>
    <row r="380" spans="2:74" ht="58" x14ac:dyDescent="0.35">
      <c r="B380" s="21" t="str">
        <f>'INF GERAIS'!B380&amp;IFERROR(IF(INDEX(APOIO!$A$5:$A$50,MATCH('INF GERAIS'!N380,APOIO!$B$5:$B$50,0))="NÃO",APOIO!$A$2&amp;"NÃO VÁLIDO",""),"")</f>
        <v>2014.0357</v>
      </c>
      <c r="C380" s="21" t="str">
        <f>'INF GERAIS'!C380</f>
        <v>MATA SUL</v>
      </c>
      <c r="D380" s="21" t="str">
        <f>'INF GERAIS'!D380</f>
        <v>SÃO JOSÉ DA COROA GRANDE</v>
      </c>
      <c r="E380" s="21" t="str">
        <f>'INF GERAIS'!E380</f>
        <v xml:space="preserve">SERVIÇOS DE PAVIMENTAÇÃO EM DIVERSAS RUAS DO MUNICÍPIO </v>
      </c>
      <c r="F380" s="21" t="str">
        <f>'INF GERAIS'!G380</f>
        <v>NORMAL</v>
      </c>
      <c r="G380" s="89" t="s">
        <v>4703</v>
      </c>
      <c r="H380" s="10">
        <v>42415</v>
      </c>
      <c r="I380" s="89" t="s">
        <v>230</v>
      </c>
      <c r="J380" s="21" t="s">
        <v>4682</v>
      </c>
      <c r="K380" s="233" t="s">
        <v>13702</v>
      </c>
      <c r="L380" s="233">
        <v>44761</v>
      </c>
      <c r="M380" s="21" t="s">
        <v>224</v>
      </c>
      <c r="N380" s="10" t="s">
        <v>4682</v>
      </c>
      <c r="O380" s="34" t="s">
        <v>13759</v>
      </c>
      <c r="P380" s="21" t="s">
        <v>13760</v>
      </c>
      <c r="Q380" s="21" t="s">
        <v>224</v>
      </c>
      <c r="R380" s="21" t="s">
        <v>4682</v>
      </c>
      <c r="AC380" s="339"/>
      <c r="AD380" s="339"/>
      <c r="AG380" s="339"/>
      <c r="AH380" s="339"/>
      <c r="AK380" s="339"/>
      <c r="AL380" s="339"/>
      <c r="AO380" s="339"/>
      <c r="AP380" s="339"/>
      <c r="AS380" s="339"/>
      <c r="AT380" s="339"/>
      <c r="AW380" s="339"/>
      <c r="AX380" s="339"/>
      <c r="BA380" s="339"/>
      <c r="BB380" s="339"/>
    </row>
    <row r="381" spans="2:74" ht="87" x14ac:dyDescent="0.35">
      <c r="B381" s="21" t="str">
        <f>'INF GERAIS'!B381&amp;IFERROR(IF(INDEX(APOIO!$A$5:$A$50,MATCH('INF GERAIS'!N381,APOIO!$B$5:$B$50,0))="NÃO",APOIO!$A$2&amp;"NÃO VÁLIDO",""),"")</f>
        <v>2014.0358</v>
      </c>
      <c r="C381" s="21" t="str">
        <f>'INF GERAIS'!C381</f>
        <v>SERTÃO CENTRAL</v>
      </c>
      <c r="D381" s="21" t="str">
        <f>'INF GERAIS'!D381</f>
        <v>SÃO JOSÉ DO BELMONTE</v>
      </c>
      <c r="E381" s="21" t="str">
        <f>'INF GERAIS'!E381</f>
        <v>CONSTRUÇÃO DE UNIDADE MISTA EM SÃO JOSÉ DO BELMONTE</v>
      </c>
      <c r="F381" s="21" t="str">
        <f>'INF GERAIS'!G381</f>
        <v>NORMAL</v>
      </c>
      <c r="G381" s="89" t="s">
        <v>4703</v>
      </c>
      <c r="H381" s="10">
        <v>42415</v>
      </c>
      <c r="I381" s="89" t="s">
        <v>230</v>
      </c>
      <c r="J381" s="21" t="s">
        <v>4684</v>
      </c>
      <c r="K381" s="233" t="s">
        <v>8737</v>
      </c>
      <c r="L381" s="233">
        <v>42723</v>
      </c>
      <c r="M381" s="621" t="s">
        <v>6848</v>
      </c>
      <c r="N381" s="233" t="s">
        <v>4684</v>
      </c>
      <c r="O381" s="2112" t="s">
        <v>14261</v>
      </c>
      <c r="P381" s="2102">
        <v>45799</v>
      </c>
      <c r="Q381" s="2112" t="s">
        <v>14283</v>
      </c>
      <c r="R381" s="2112" t="s">
        <v>4684</v>
      </c>
      <c r="AC381" s="339"/>
      <c r="AD381" s="339"/>
      <c r="AG381" s="339"/>
      <c r="AH381" s="339"/>
      <c r="AK381" s="339"/>
      <c r="AL381" s="339"/>
      <c r="AO381" s="339"/>
      <c r="AP381" s="339"/>
      <c r="AS381" s="339"/>
      <c r="AT381" s="339"/>
      <c r="AW381" s="339"/>
      <c r="AX381" s="339"/>
      <c r="BA381" s="339"/>
      <c r="BB381" s="339"/>
    </row>
    <row r="382" spans="2:74" ht="130.5" x14ac:dyDescent="0.35">
      <c r="B382" s="21" t="str">
        <f>'INF GERAIS'!B382&amp;IFERROR(IF(INDEX(APOIO!$A$5:$A$50,MATCH('INF GERAIS'!N382,APOIO!$B$5:$B$50,0))="NÃO",APOIO!$A$2&amp;"NÃO VÁLIDO",""),"")</f>
        <v>2014.0359</v>
      </c>
      <c r="C382" s="21" t="str">
        <f>'INF GERAIS'!C382</f>
        <v>SERTÃO DO PAJEÚ</v>
      </c>
      <c r="D382" s="21" t="str">
        <f>'INF GERAIS'!D382</f>
        <v>SÃO JOSÉ DO EGITO</v>
      </c>
      <c r="E382" s="21" t="str">
        <f>'INF GERAIS'!E382</f>
        <v>PERFURAÇÃO E INSTALAÇÃO DE POÇOS TUBULARES EM ROCHA CRISTALINA</v>
      </c>
      <c r="F382" s="21" t="str">
        <f>'INF GERAIS'!G382</f>
        <v>NORMAL</v>
      </c>
      <c r="G382" s="89" t="s">
        <v>4703</v>
      </c>
      <c r="H382" s="10">
        <v>42415</v>
      </c>
      <c r="I382" s="89" t="s">
        <v>230</v>
      </c>
      <c r="J382" s="21" t="s">
        <v>4684</v>
      </c>
      <c r="K382" s="10" t="s">
        <v>10301</v>
      </c>
      <c r="L382" s="233">
        <v>42817</v>
      </c>
      <c r="M382" s="21" t="s">
        <v>226</v>
      </c>
      <c r="N382" s="10" t="s">
        <v>4684</v>
      </c>
      <c r="O382" s="233" t="s">
        <v>11276</v>
      </c>
      <c r="P382" s="233">
        <v>43290</v>
      </c>
      <c r="Q382" s="1161" t="s">
        <v>14283</v>
      </c>
      <c r="R382" s="233" t="s">
        <v>4684</v>
      </c>
      <c r="AC382" s="339"/>
      <c r="AD382" s="339"/>
      <c r="AG382" s="339"/>
      <c r="AH382" s="339"/>
      <c r="AK382" s="339"/>
      <c r="AL382" s="339"/>
      <c r="AO382" s="339"/>
      <c r="AP382" s="339"/>
      <c r="AS382" s="339"/>
      <c r="AT382" s="339"/>
      <c r="AW382" s="339"/>
      <c r="AX382" s="339"/>
      <c r="BA382" s="339"/>
      <c r="BB382" s="339"/>
    </row>
    <row r="383" spans="2:74" ht="101.5" x14ac:dyDescent="0.35">
      <c r="B383" s="21" t="str">
        <f>'INF GERAIS'!B383&amp;IFERROR(IF(INDEX(APOIO!$A$5:$A$50,MATCH('INF GERAIS'!N383,APOIO!$B$5:$B$50,0))="NÃO",APOIO!$A$2&amp;"NÃO VÁLIDO",""),"")</f>
        <v>2014.0360</v>
      </c>
      <c r="C383" s="21" t="str">
        <f>'INF GERAIS'!C383</f>
        <v>SERTÃO DO PAJEÚ</v>
      </c>
      <c r="D383" s="21" t="str">
        <f>'INF GERAIS'!D383</f>
        <v>SÃO JOSÉ DO EGITO</v>
      </c>
      <c r="E383" s="21" t="str">
        <f>'INF GERAIS'!E383</f>
        <v>PAVIMENTAÇÃO DE VIAS PÚBLICAS</v>
      </c>
      <c r="F383" s="21" t="str">
        <f>'INF GERAIS'!G383</f>
        <v>NORMAL</v>
      </c>
      <c r="G383" s="89" t="s">
        <v>4703</v>
      </c>
      <c r="H383" s="10">
        <v>42415</v>
      </c>
      <c r="I383" s="89" t="s">
        <v>230</v>
      </c>
      <c r="J383" s="21" t="s">
        <v>4682</v>
      </c>
      <c r="K383" s="233" t="s">
        <v>8537</v>
      </c>
      <c r="L383" s="233">
        <v>42660</v>
      </c>
      <c r="M383" s="21" t="s">
        <v>222</v>
      </c>
      <c r="N383" s="10" t="s">
        <v>4682</v>
      </c>
      <c r="O383" s="728" t="s">
        <v>9398</v>
      </c>
      <c r="P383" s="233">
        <v>42886</v>
      </c>
      <c r="Q383" s="21" t="s">
        <v>224</v>
      </c>
      <c r="R383" s="21" t="s">
        <v>4682</v>
      </c>
      <c r="S383" s="233" t="s">
        <v>9406</v>
      </c>
      <c r="T383" s="233">
        <v>42886</v>
      </c>
      <c r="U383" s="21" t="s">
        <v>224</v>
      </c>
      <c r="V383" s="21" t="s">
        <v>4682</v>
      </c>
      <c r="W383" s="21" t="s">
        <v>9610</v>
      </c>
      <c r="X383" s="233">
        <v>42905</v>
      </c>
      <c r="Y383" s="21" t="s">
        <v>4705</v>
      </c>
      <c r="Z383" s="21" t="s">
        <v>4682</v>
      </c>
      <c r="AA383" s="21" t="s">
        <v>10304</v>
      </c>
      <c r="AB383" s="233">
        <v>42923</v>
      </c>
      <c r="AC383" s="339" t="s">
        <v>230</v>
      </c>
      <c r="AD383" s="339" t="s">
        <v>4682</v>
      </c>
      <c r="AE383" s="1000" t="s">
        <v>10475</v>
      </c>
      <c r="AF383" s="233">
        <v>43151</v>
      </c>
      <c r="AG383" s="339" t="s">
        <v>224</v>
      </c>
      <c r="AH383" s="339" t="s">
        <v>4682</v>
      </c>
      <c r="AI383" s="1011" t="s">
        <v>10511</v>
      </c>
      <c r="AJ383" s="233">
        <v>43161</v>
      </c>
      <c r="AK383" s="339" t="s">
        <v>4705</v>
      </c>
      <c r="AL383" s="339" t="s">
        <v>4682</v>
      </c>
      <c r="AM383" s="233" t="s">
        <v>11279</v>
      </c>
      <c r="AN383" s="233">
        <v>43290</v>
      </c>
      <c r="AO383" s="1161" t="s">
        <v>14283</v>
      </c>
      <c r="AP383" s="233" t="s">
        <v>4684</v>
      </c>
      <c r="AS383" s="339"/>
      <c r="AT383" s="339"/>
      <c r="AW383" s="339"/>
      <c r="AX383" s="339"/>
      <c r="BA383" s="339"/>
      <c r="BB383" s="339"/>
    </row>
    <row r="384" spans="2:74" ht="58" x14ac:dyDescent="0.35">
      <c r="B384" s="21" t="str">
        <f>'INF GERAIS'!B384&amp;IFERROR(IF(INDEX(APOIO!$A$5:$A$50,MATCH('INF GERAIS'!N384,APOIO!$B$5:$B$50,0))="NÃO",APOIO!$A$2&amp;"NÃO VÁLIDO",""),"")</f>
        <v>2014.0361</v>
      </c>
      <c r="C384" s="21" t="str">
        <f>'INF GERAIS'!C384</f>
        <v>METROPOLITANA</v>
      </c>
      <c r="D384" s="21" t="str">
        <f>'INF GERAIS'!D384</f>
        <v>SÃO LOURENÇO DA MATA</v>
      </c>
      <c r="E384" s="21" t="str">
        <f>'INF GERAIS'!E384</f>
        <v>CONSTRUÇÃO DO CENTRO MULTI-CULTURAL</v>
      </c>
      <c r="F384" s="21" t="str">
        <f>'INF GERAIS'!G384</f>
        <v>NORMAL</v>
      </c>
      <c r="G384" s="89" t="s">
        <v>4703</v>
      </c>
      <c r="H384" s="10">
        <v>42415</v>
      </c>
      <c r="I384" s="89" t="s">
        <v>230</v>
      </c>
      <c r="J384" s="21" t="s">
        <v>4701</v>
      </c>
      <c r="K384" s="10"/>
      <c r="N384" s="10"/>
      <c r="AC384" s="339"/>
      <c r="AD384" s="339"/>
      <c r="AG384" s="339"/>
      <c r="AH384" s="339"/>
      <c r="AK384" s="339"/>
      <c r="AL384" s="339"/>
      <c r="AO384" s="339"/>
      <c r="AP384" s="339"/>
      <c r="AS384" s="339"/>
      <c r="AT384" s="339"/>
      <c r="AW384" s="339"/>
      <c r="AX384" s="339"/>
      <c r="BA384" s="339"/>
      <c r="BB384" s="339"/>
    </row>
    <row r="385" spans="2:62" ht="58" x14ac:dyDescent="0.35">
      <c r="B385" s="21" t="str">
        <f>'INF GERAIS'!B385&amp;IFERROR(IF(INDEX(APOIO!$A$5:$A$50,MATCH('INF GERAIS'!N385,APOIO!$B$5:$B$50,0))="NÃO",APOIO!$A$2&amp;"NÃO VÁLIDO",""),"")</f>
        <v>2014.0362</v>
      </c>
      <c r="C385" s="21" t="str">
        <f>'INF GERAIS'!C385</f>
        <v>METROPOLITANA</v>
      </c>
      <c r="D385" s="21" t="str">
        <f>'INF GERAIS'!D385</f>
        <v>SÃO LOURENÇO DA MATA</v>
      </c>
      <c r="E385" s="21" t="str">
        <f>'INF GERAIS'!E385</f>
        <v>CONSTRUÇÃO DE UNIDADE MISTA DE SAÚDE - UPINHA</v>
      </c>
      <c r="F385" s="21" t="str">
        <f>'INF GERAIS'!G385</f>
        <v>NORMAL</v>
      </c>
      <c r="G385" s="89" t="s">
        <v>4703</v>
      </c>
      <c r="H385" s="10">
        <v>42415</v>
      </c>
      <c r="I385" s="89" t="s">
        <v>230</v>
      </c>
      <c r="J385" s="21" t="s">
        <v>4701</v>
      </c>
      <c r="K385" s="10"/>
      <c r="N385" s="10"/>
      <c r="AC385" s="339"/>
      <c r="AD385" s="339"/>
      <c r="AG385" s="339"/>
      <c r="AH385" s="339"/>
      <c r="AK385" s="339"/>
      <c r="AL385" s="339"/>
      <c r="AO385" s="339"/>
      <c r="AP385" s="339"/>
      <c r="AS385" s="339"/>
      <c r="AT385" s="339"/>
      <c r="AW385" s="339"/>
      <c r="AX385" s="339"/>
      <c r="BA385" s="339"/>
      <c r="BB385" s="339"/>
    </row>
    <row r="386" spans="2:62" ht="198" customHeight="1" x14ac:dyDescent="0.35">
      <c r="B386" s="21" t="str">
        <f>'INF GERAIS'!B386&amp;IFERROR(IF(INDEX(APOIO!$A$5:$A$50,MATCH('INF GERAIS'!N386,APOIO!$B$5:$B$50,0))="NÃO",APOIO!$A$2&amp;"NÃO VÁLIDO",""),"")</f>
        <v>2014.0363</v>
      </c>
      <c r="C386" s="21" t="str">
        <f>'INF GERAIS'!C386</f>
        <v>AGRESTE SETENTRIONAL</v>
      </c>
      <c r="D386" s="21" t="str">
        <f>'INF GERAIS'!D386</f>
        <v>SÃO VICENTE FERRER</v>
      </c>
      <c r="E386" s="21" t="str">
        <f>'INF GERAIS'!E386</f>
        <v>PAVIMENTAÇÃO EM PARALELEPÍPEDOS GRANÍTICOS EM DIVERSAS RUAS DA SEDE DO MUNICÍPIO</v>
      </c>
      <c r="F386" s="21" t="str">
        <f>'INF GERAIS'!G386</f>
        <v>NORMAL</v>
      </c>
      <c r="G386" s="89" t="s">
        <v>4703</v>
      </c>
      <c r="H386" s="10">
        <v>42415</v>
      </c>
      <c r="I386" s="89" t="s">
        <v>230</v>
      </c>
      <c r="J386" s="21" t="s">
        <v>4682</v>
      </c>
      <c r="K386" s="120" t="s">
        <v>8260</v>
      </c>
      <c r="L386" s="233">
        <v>42593</v>
      </c>
      <c r="M386" s="21" t="s">
        <v>222</v>
      </c>
      <c r="N386" s="120" t="s">
        <v>4682</v>
      </c>
      <c r="O386" s="531" t="s">
        <v>8261</v>
      </c>
      <c r="P386" s="233">
        <v>42599</v>
      </c>
      <c r="Q386" s="21" t="s">
        <v>224</v>
      </c>
      <c r="R386" s="21" t="s">
        <v>4682</v>
      </c>
      <c r="S386" s="21" t="s">
        <v>8262</v>
      </c>
      <c r="T386" s="233">
        <v>42622</v>
      </c>
      <c r="U386" s="21" t="s">
        <v>4705</v>
      </c>
      <c r="V386" s="233" t="s">
        <v>4682</v>
      </c>
      <c r="W386" s="533" t="s">
        <v>8266</v>
      </c>
      <c r="X386" s="233">
        <v>42625</v>
      </c>
      <c r="Y386" s="533" t="s">
        <v>230</v>
      </c>
      <c r="Z386" s="533" t="s">
        <v>4682</v>
      </c>
      <c r="AA386" s="862" t="s">
        <v>9977</v>
      </c>
      <c r="AB386" s="233">
        <v>42988</v>
      </c>
      <c r="AC386" s="857" t="s">
        <v>224</v>
      </c>
      <c r="AD386" s="857" t="s">
        <v>4682</v>
      </c>
      <c r="AE386" s="178" t="s">
        <v>12353</v>
      </c>
      <c r="AF386" s="863">
        <v>42989</v>
      </c>
      <c r="AG386" s="862" t="s">
        <v>4705</v>
      </c>
      <c r="AH386" s="862" t="s">
        <v>4682</v>
      </c>
      <c r="AI386" s="906" t="s">
        <v>10102</v>
      </c>
      <c r="AJ386" s="233">
        <v>43035</v>
      </c>
      <c r="AK386" s="906" t="s">
        <v>230</v>
      </c>
      <c r="AL386" s="906" t="s">
        <v>4682</v>
      </c>
      <c r="AM386" s="1463" t="s">
        <v>12278</v>
      </c>
      <c r="AN386" s="233">
        <v>43650</v>
      </c>
      <c r="AO386" s="339" t="s">
        <v>224</v>
      </c>
      <c r="AP386" s="339" t="s">
        <v>4682</v>
      </c>
      <c r="AQ386" s="21" t="s">
        <v>12354</v>
      </c>
      <c r="AR386" s="233">
        <v>43658</v>
      </c>
      <c r="AS386" s="339" t="s">
        <v>4705</v>
      </c>
      <c r="AT386" s="339" t="s">
        <v>4682</v>
      </c>
      <c r="AU386" s="1557" t="s">
        <v>12589</v>
      </c>
      <c r="AV386" s="233">
        <v>43686</v>
      </c>
      <c r="AW386" s="1557" t="s">
        <v>230</v>
      </c>
      <c r="AX386" s="1557" t="s">
        <v>4682</v>
      </c>
      <c r="AY386" s="1947" t="s">
        <v>13739</v>
      </c>
      <c r="AZ386" s="233">
        <v>44876</v>
      </c>
      <c r="BA386" s="1947" t="s">
        <v>6848</v>
      </c>
      <c r="BB386" s="1947" t="s">
        <v>4684</v>
      </c>
      <c r="BC386" s="2112" t="s">
        <v>14261</v>
      </c>
      <c r="BD386" s="2102">
        <v>45799</v>
      </c>
      <c r="BE386" s="2112" t="s">
        <v>14283</v>
      </c>
      <c r="BF386" s="2112" t="s">
        <v>4684</v>
      </c>
    </row>
    <row r="387" spans="2:62" ht="196.5" customHeight="1" x14ac:dyDescent="0.35">
      <c r="B387" s="21" t="str">
        <f>'INF GERAIS'!B387&amp;IFERROR(IF(INDEX(APOIO!$A$5:$A$50,MATCH('INF GERAIS'!N387,APOIO!$B$5:$B$50,0))="NÃO",APOIO!$A$2&amp;"NÃO VÁLIDO",""),"")</f>
        <v>2014.0364</v>
      </c>
      <c r="C387" s="21" t="str">
        <f>'INF GERAIS'!C387</f>
        <v>AGRESTE SETENTRIONAL</v>
      </c>
      <c r="D387" s="21" t="str">
        <f>'INF GERAIS'!D387</f>
        <v>SÃO VICENTE FERRER</v>
      </c>
      <c r="E387" s="21" t="str">
        <f>'INF GERAIS'!E387</f>
        <v xml:space="preserve">PAVIMENTAÇÃO EM PARALELEPÍPEDOS GRANÍTICOS, DRENAGEM E SINALIZAÇÃO VIÁRIA DE DIVERSAS RUAS NO 1º DISTRITO DE SIRIJI </v>
      </c>
      <c r="F387" s="21" t="str">
        <f>'INF GERAIS'!G387</f>
        <v>NORMAL</v>
      </c>
      <c r="G387" s="89" t="s">
        <v>4703</v>
      </c>
      <c r="H387" s="10">
        <v>42415</v>
      </c>
      <c r="I387" s="89" t="s">
        <v>230</v>
      </c>
      <c r="J387" s="21" t="s">
        <v>4682</v>
      </c>
      <c r="K387" s="120" t="s">
        <v>8260</v>
      </c>
      <c r="L387" s="233">
        <v>42593</v>
      </c>
      <c r="M387" s="21" t="s">
        <v>222</v>
      </c>
      <c r="N387" s="120" t="s">
        <v>4682</v>
      </c>
      <c r="O387" s="857" t="s">
        <v>8261</v>
      </c>
      <c r="P387" s="233">
        <v>42599</v>
      </c>
      <c r="Q387" s="21" t="s">
        <v>224</v>
      </c>
      <c r="R387" s="21" t="s">
        <v>4682</v>
      </c>
      <c r="S387" s="21" t="s">
        <v>8259</v>
      </c>
      <c r="T387" s="233">
        <v>42622</v>
      </c>
      <c r="U387" s="21" t="s">
        <v>4705</v>
      </c>
      <c r="V387" s="233" t="s">
        <v>4682</v>
      </c>
      <c r="W387" s="533" t="s">
        <v>8266</v>
      </c>
      <c r="X387" s="233">
        <v>42625</v>
      </c>
      <c r="Y387" s="533" t="s">
        <v>230</v>
      </c>
      <c r="Z387" s="533" t="s">
        <v>4682</v>
      </c>
      <c r="AA387" s="857" t="s">
        <v>9970</v>
      </c>
      <c r="AB387" s="233">
        <v>42984</v>
      </c>
      <c r="AC387" s="339" t="s">
        <v>224</v>
      </c>
      <c r="AD387" s="339" t="s">
        <v>4682</v>
      </c>
      <c r="AE387" s="178" t="s">
        <v>10103</v>
      </c>
      <c r="AF387" s="863">
        <v>43047</v>
      </c>
      <c r="AG387" s="906" t="s">
        <v>4705</v>
      </c>
      <c r="AH387" s="906" t="s">
        <v>4682</v>
      </c>
      <c r="AI387" s="958" t="s">
        <v>10314</v>
      </c>
      <c r="AJ387" s="233">
        <v>43084</v>
      </c>
      <c r="AK387" s="958" t="s">
        <v>230</v>
      </c>
      <c r="AL387" s="958" t="s">
        <v>4682</v>
      </c>
      <c r="AM387" s="1463" t="s">
        <v>12277</v>
      </c>
      <c r="AN387" s="233">
        <v>43650</v>
      </c>
      <c r="AO387" s="339" t="s">
        <v>224</v>
      </c>
      <c r="AP387" s="339" t="s">
        <v>4682</v>
      </c>
      <c r="AQ387" s="21" t="s">
        <v>12356</v>
      </c>
      <c r="AR387" s="233">
        <v>43658</v>
      </c>
      <c r="AS387" s="339" t="s">
        <v>4705</v>
      </c>
      <c r="AT387" s="339" t="s">
        <v>4682</v>
      </c>
      <c r="AU387" s="1557" t="s">
        <v>12589</v>
      </c>
      <c r="AV387" s="233">
        <v>43686</v>
      </c>
      <c r="AW387" s="339" t="s">
        <v>230</v>
      </c>
      <c r="AX387" s="339" t="s">
        <v>4682</v>
      </c>
      <c r="AY387" s="233" t="s">
        <v>13341</v>
      </c>
      <c r="AZ387" s="233">
        <v>44194</v>
      </c>
      <c r="BA387" s="339" t="s">
        <v>6848</v>
      </c>
      <c r="BB387" s="339" t="s">
        <v>4684</v>
      </c>
      <c r="BC387" s="21" t="s">
        <v>13736</v>
      </c>
      <c r="BD387" s="233">
        <v>44876</v>
      </c>
      <c r="BE387" s="1947" t="s">
        <v>6848</v>
      </c>
      <c r="BF387" s="1947" t="s">
        <v>4684</v>
      </c>
      <c r="BG387" s="2112" t="s">
        <v>14261</v>
      </c>
      <c r="BH387" s="2102">
        <v>45799</v>
      </c>
      <c r="BI387" s="2112" t="s">
        <v>14283</v>
      </c>
      <c r="BJ387" s="2112" t="s">
        <v>4684</v>
      </c>
    </row>
    <row r="388" spans="2:62" ht="87" x14ac:dyDescent="0.35">
      <c r="B388" s="21" t="str">
        <f>'INF GERAIS'!B388&amp;IFERROR(IF(INDEX(APOIO!$A$5:$A$50,MATCH('INF GERAIS'!N388,APOIO!$B$5:$B$50,0))="NÃO",APOIO!$A$2&amp;"NÃO VÁLIDO",""),"")</f>
        <v>2014.0365</v>
      </c>
      <c r="C388" s="21" t="str">
        <f>'INF GERAIS'!C388</f>
        <v>SERTÃO DO PAJEÚ</v>
      </c>
      <c r="D388" s="21" t="str">
        <f>'INF GERAIS'!D388</f>
        <v>SERRA TALHADA</v>
      </c>
      <c r="E388" s="21" t="str">
        <f>'INF GERAIS'!E388</f>
        <v xml:space="preserve">PAVIMENTAÇÃO ASFALTICA E EM PEDRA GRANITICA </v>
      </c>
      <c r="F388" s="21" t="str">
        <f>'INF GERAIS'!G388</f>
        <v>NORMAL</v>
      </c>
      <c r="G388" s="89" t="s">
        <v>4703</v>
      </c>
      <c r="H388" s="10">
        <v>42415</v>
      </c>
      <c r="I388" s="89" t="s">
        <v>230</v>
      </c>
      <c r="J388" s="21" t="s">
        <v>4682</v>
      </c>
      <c r="K388" s="233" t="s">
        <v>9700</v>
      </c>
      <c r="L388" s="233">
        <v>42949</v>
      </c>
      <c r="M388" s="21" t="s">
        <v>222</v>
      </c>
      <c r="N388" s="10" t="s">
        <v>4682</v>
      </c>
      <c r="O388" s="233" t="s">
        <v>9796</v>
      </c>
      <c r="P388" s="233">
        <v>42956</v>
      </c>
      <c r="Q388" s="21" t="s">
        <v>224</v>
      </c>
      <c r="R388" s="21" t="s">
        <v>4682</v>
      </c>
      <c r="S388" s="875" t="s">
        <v>10012</v>
      </c>
      <c r="T388" s="233">
        <v>43005</v>
      </c>
      <c r="U388" s="21" t="s">
        <v>4705</v>
      </c>
      <c r="V388" s="21" t="s">
        <v>4684</v>
      </c>
      <c r="W388" s="21" t="s">
        <v>10307</v>
      </c>
      <c r="X388" s="233">
        <v>43035</v>
      </c>
      <c r="Y388" s="21" t="s">
        <v>230</v>
      </c>
      <c r="Z388" s="21" t="s">
        <v>4684</v>
      </c>
      <c r="AA388" s="21" t="s">
        <v>12593</v>
      </c>
      <c r="AB388" s="233">
        <v>43726</v>
      </c>
      <c r="AC388" s="339" t="s">
        <v>226</v>
      </c>
      <c r="AD388" s="339" t="s">
        <v>4684</v>
      </c>
      <c r="AE388" s="1682" t="s">
        <v>12938</v>
      </c>
      <c r="AF388" s="233">
        <v>43857</v>
      </c>
      <c r="AG388" s="339" t="s">
        <v>13923</v>
      </c>
      <c r="AH388" s="339" t="s">
        <v>4684</v>
      </c>
      <c r="AI388" s="21" t="s">
        <v>14290</v>
      </c>
      <c r="AJ388" s="2102">
        <v>46080</v>
      </c>
      <c r="AK388" s="339" t="s">
        <v>13628</v>
      </c>
      <c r="AL388" s="339" t="s">
        <v>4684</v>
      </c>
      <c r="AO388" s="339"/>
      <c r="AP388" s="339"/>
      <c r="AS388" s="339"/>
      <c r="AT388" s="339"/>
      <c r="AW388" s="339"/>
      <c r="AX388" s="339"/>
      <c r="BA388" s="339"/>
      <c r="BB388" s="339"/>
    </row>
    <row r="389" spans="2:62" ht="87" x14ac:dyDescent="0.35">
      <c r="B389" s="21" t="str">
        <f>'INF GERAIS'!B389&amp;IFERROR(IF(INDEX(APOIO!$A$5:$A$50,MATCH('INF GERAIS'!N389,APOIO!$B$5:$B$50,0))="NÃO",APOIO!$A$2&amp;"NÃO VÁLIDO",""),"")</f>
        <v>2014.0366</v>
      </c>
      <c r="C389" s="21" t="str">
        <f>'INF GERAIS'!C389</f>
        <v>SERTÃO DO PAJEÚ</v>
      </c>
      <c r="D389" s="21" t="str">
        <f>'INF GERAIS'!D389</f>
        <v>SERRA TALHADA</v>
      </c>
      <c r="E389" s="21" t="str">
        <f>'INF GERAIS'!E389</f>
        <v xml:space="preserve"> IMPLANTAÇÃO DO TERMINAL DE TRANSPORTE ALTERNATIVO</v>
      </c>
      <c r="F389" s="21" t="str">
        <f>'INF GERAIS'!G389</f>
        <v>NORMAL</v>
      </c>
      <c r="G389" s="89" t="s">
        <v>4703</v>
      </c>
      <c r="H389" s="10">
        <v>42415</v>
      </c>
      <c r="I389" s="89" t="s">
        <v>224</v>
      </c>
      <c r="J389" s="21" t="s">
        <v>4683</v>
      </c>
      <c r="K389" s="10" t="s">
        <v>8123</v>
      </c>
      <c r="L389" s="233">
        <v>42591</v>
      </c>
      <c r="M389" s="21" t="s">
        <v>224</v>
      </c>
      <c r="N389" s="10" t="s">
        <v>4682</v>
      </c>
      <c r="O389" s="233" t="s">
        <v>8236</v>
      </c>
      <c r="P389" s="233">
        <v>42593</v>
      </c>
      <c r="Q389" s="21" t="s">
        <v>224</v>
      </c>
      <c r="R389" s="21" t="s">
        <v>4682</v>
      </c>
      <c r="S389" s="664" t="s">
        <v>8912</v>
      </c>
      <c r="T389" s="233">
        <v>42782</v>
      </c>
      <c r="U389" s="21" t="s">
        <v>4705</v>
      </c>
      <c r="V389" s="21" t="s">
        <v>4682</v>
      </c>
      <c r="W389" s="700" t="s">
        <v>8569</v>
      </c>
      <c r="X389" s="233">
        <v>42832</v>
      </c>
      <c r="Y389" s="21" t="s">
        <v>230</v>
      </c>
      <c r="Z389" s="21" t="s">
        <v>4684</v>
      </c>
      <c r="AA389" s="21" t="s">
        <v>11005</v>
      </c>
      <c r="AB389" s="233">
        <v>43196</v>
      </c>
      <c r="AC389" s="339" t="s">
        <v>226</v>
      </c>
      <c r="AD389" s="339" t="s">
        <v>4684</v>
      </c>
      <c r="AE389" s="21" t="s">
        <v>11473</v>
      </c>
      <c r="AF389" s="233">
        <v>43308</v>
      </c>
      <c r="AG389" s="339" t="s">
        <v>6848</v>
      </c>
      <c r="AH389" s="339" t="s">
        <v>4684</v>
      </c>
      <c r="AI389" s="21" t="s">
        <v>14239</v>
      </c>
      <c r="AJ389" s="2099">
        <v>45684</v>
      </c>
      <c r="AK389" s="339" t="s">
        <v>14283</v>
      </c>
      <c r="AL389" s="339" t="s">
        <v>4684</v>
      </c>
      <c r="AO389" s="339"/>
      <c r="AP389" s="339"/>
      <c r="AS389" s="339"/>
      <c r="AT389" s="339"/>
      <c r="AW389" s="339"/>
      <c r="AX389" s="339"/>
      <c r="BA389" s="339"/>
      <c r="BB389" s="339"/>
    </row>
    <row r="390" spans="2:62" ht="145" x14ac:dyDescent="0.35">
      <c r="B390" s="21" t="str">
        <f>'INF GERAIS'!B390&amp;IFERROR(IF(INDEX(APOIO!$A$5:$A$50,MATCH('INF GERAIS'!N390,APOIO!$B$5:$B$50,0))="NÃO",APOIO!$A$2&amp;"NÃO VÁLIDO",""),"")</f>
        <v>2014.0367</v>
      </c>
      <c r="C390" s="21" t="str">
        <f>'INF GERAIS'!C390</f>
        <v>SERTÃO DO PAJEÚ</v>
      </c>
      <c r="D390" s="21" t="str">
        <f>'INF GERAIS'!D390</f>
        <v>SERRA TALHADA</v>
      </c>
      <c r="E390" s="21" t="str">
        <f>'INF GERAIS'!E390</f>
        <v>REFORMA DAS PRAÇA E DOS CANTEIROS</v>
      </c>
      <c r="F390" s="21" t="str">
        <f>'INF GERAIS'!G390</f>
        <v>NORMAL</v>
      </c>
      <c r="G390" s="89" t="s">
        <v>4703</v>
      </c>
      <c r="H390" s="10">
        <v>42415</v>
      </c>
      <c r="I390" s="89" t="s">
        <v>224</v>
      </c>
      <c r="J390" s="21" t="s">
        <v>4682</v>
      </c>
      <c r="K390" s="10" t="s">
        <v>6253</v>
      </c>
      <c r="L390" s="10">
        <v>42439</v>
      </c>
      <c r="M390" s="21" t="s">
        <v>229</v>
      </c>
      <c r="N390" s="10" t="s">
        <v>4682</v>
      </c>
      <c r="O390" s="35" t="s">
        <v>6547</v>
      </c>
      <c r="P390" s="233">
        <v>42464</v>
      </c>
      <c r="Q390" s="21" t="s">
        <v>224</v>
      </c>
      <c r="R390" s="21" t="s">
        <v>4682</v>
      </c>
      <c r="S390" s="608" t="s">
        <v>8649</v>
      </c>
      <c r="T390" s="233">
        <v>42479</v>
      </c>
      <c r="U390" s="21" t="s">
        <v>230</v>
      </c>
      <c r="V390" s="21" t="s">
        <v>4682</v>
      </c>
      <c r="W390" s="233" t="s">
        <v>8651</v>
      </c>
      <c r="X390" s="233">
        <v>42661</v>
      </c>
      <c r="Y390" s="21" t="s">
        <v>224</v>
      </c>
      <c r="Z390" s="21" t="s">
        <v>4682</v>
      </c>
      <c r="AA390" s="608" t="s">
        <v>8652</v>
      </c>
      <c r="AB390" s="233">
        <v>42692</v>
      </c>
      <c r="AC390" s="339" t="s">
        <v>4705</v>
      </c>
      <c r="AD390" s="339" t="s">
        <v>4682</v>
      </c>
      <c r="AE390" s="800" t="s">
        <v>9792</v>
      </c>
      <c r="AF390" s="233">
        <v>42732</v>
      </c>
      <c r="AG390" s="339" t="s">
        <v>230</v>
      </c>
      <c r="AH390" s="339" t="s">
        <v>4684</v>
      </c>
      <c r="AI390" s="21" t="s">
        <v>10308</v>
      </c>
      <c r="AJ390" s="233">
        <v>42817</v>
      </c>
      <c r="AK390" s="339" t="s">
        <v>226</v>
      </c>
      <c r="AL390" s="339" t="s">
        <v>4684</v>
      </c>
      <c r="AM390" s="21" t="s">
        <v>11475</v>
      </c>
      <c r="AN390" s="233">
        <v>43308</v>
      </c>
      <c r="AO390" s="339" t="s">
        <v>6848</v>
      </c>
      <c r="AP390" s="339" t="s">
        <v>4684</v>
      </c>
      <c r="AQ390" s="21" t="s">
        <v>14238</v>
      </c>
      <c r="AR390" s="2099">
        <v>45622</v>
      </c>
      <c r="AS390" s="339" t="s">
        <v>14283</v>
      </c>
      <c r="AT390" s="339" t="s">
        <v>4684</v>
      </c>
      <c r="AW390" s="339"/>
      <c r="AX390" s="339"/>
      <c r="BA390" s="339"/>
      <c r="BB390" s="339"/>
    </row>
    <row r="391" spans="2:62" ht="116" x14ac:dyDescent="0.35">
      <c r="B391" s="21" t="str">
        <f>'INF GERAIS'!B391&amp;IFERROR(IF(INDEX(APOIO!$A$5:$A$50,MATCH('INF GERAIS'!N391,APOIO!$B$5:$B$50,0))="NÃO",APOIO!$A$2&amp;"NÃO VÁLIDO",""),"")</f>
        <v>2014.0368</v>
      </c>
      <c r="C391" s="21" t="str">
        <f>'INF GERAIS'!C391</f>
        <v>SERTÃO CENTRAL</v>
      </c>
      <c r="D391" s="21" t="str">
        <f>'INF GERAIS'!D391</f>
        <v>SERRITA</v>
      </c>
      <c r="E391" s="21" t="str">
        <f>'INF GERAIS'!E391</f>
        <v xml:space="preserve">PAVIMENTAÇÃO ASFALTICA NA RUA AMANCIO HORACIO E AVENIDA MAVIAEL DA FRANCA SAMPAIO, PAVIMENTAÇÃO EM PARALEPIPEDO NAS VILAS DE JUA  E IPUEIRA </v>
      </c>
      <c r="F391" s="21" t="str">
        <f>'INF GERAIS'!G391</f>
        <v>NORMAL</v>
      </c>
      <c r="G391" s="89" t="s">
        <v>4703</v>
      </c>
      <c r="H391" s="10">
        <v>42415</v>
      </c>
      <c r="I391" s="89" t="s">
        <v>230</v>
      </c>
      <c r="J391" s="21" t="s">
        <v>4682</v>
      </c>
      <c r="K391" s="120" t="s">
        <v>7532</v>
      </c>
      <c r="L391" s="233">
        <v>42536</v>
      </c>
      <c r="M391" s="21" t="s">
        <v>222</v>
      </c>
      <c r="N391" s="10" t="s">
        <v>4684</v>
      </c>
      <c r="O391" s="233" t="s">
        <v>7601</v>
      </c>
      <c r="P391" s="233">
        <v>42549</v>
      </c>
      <c r="Q391" s="21" t="s">
        <v>6848</v>
      </c>
      <c r="R391" s="21" t="s">
        <v>4684</v>
      </c>
      <c r="S391" s="584" t="s">
        <v>8571</v>
      </c>
      <c r="T391" s="233">
        <v>42669</v>
      </c>
      <c r="U391" s="21" t="s">
        <v>6848</v>
      </c>
      <c r="V391" s="21" t="s">
        <v>4684</v>
      </c>
      <c r="W391" s="2112" t="s">
        <v>14261</v>
      </c>
      <c r="X391" s="2102">
        <v>45799</v>
      </c>
      <c r="Y391" s="2112" t="s">
        <v>14283</v>
      </c>
      <c r="Z391" s="2112" t="s">
        <v>4684</v>
      </c>
      <c r="AC391" s="339"/>
      <c r="AD391" s="339"/>
      <c r="AG391" s="339"/>
      <c r="AH391" s="339"/>
      <c r="AK391" s="339"/>
      <c r="AL391" s="339"/>
      <c r="AO391" s="339"/>
      <c r="AP391" s="339"/>
      <c r="AS391" s="339"/>
      <c r="AT391" s="339"/>
      <c r="AW391" s="339"/>
      <c r="AX391" s="339"/>
      <c r="BA391" s="339"/>
      <c r="BB391" s="339"/>
    </row>
    <row r="392" spans="2:62" ht="130.5" x14ac:dyDescent="0.35">
      <c r="B392" s="21" t="str">
        <f>'INF GERAIS'!B392&amp;IFERROR(IF(INDEX(APOIO!$A$5:$A$50,MATCH('INF GERAIS'!N392,APOIO!$B$5:$B$50,0))="NÃO",APOIO!$A$2&amp;"NÃO VÁLIDO",""),"")</f>
        <v>2014.0369</v>
      </c>
      <c r="C392" s="21" t="str">
        <f>'INF GERAIS'!C392</f>
        <v>SERTÃO DO MOXOTÓ</v>
      </c>
      <c r="D392" s="21" t="str">
        <f>'INF GERAIS'!D392</f>
        <v>SERTÂNIA</v>
      </c>
      <c r="E392" s="21" t="str">
        <f>'INF GERAIS'!E392</f>
        <v>CONSTRUÇÃO DAS MURALHAS DAS CRECHES TIPO B E C LOCALIZADAS NAS RUAS EDSON LEITE, NO BAIRRO JOÃO ALEXANDRE, NA SEDE DO MUNICÍPIO; E RUA DR. UBIRAJARA CHAVES, NO BAIRRO ALTO DA CONCEIÇÃO, NA SEDE DO MUNICÍPIO.</v>
      </c>
      <c r="F392" s="21" t="str">
        <f>'INF GERAIS'!G392</f>
        <v>NORMAL</v>
      </c>
      <c r="G392" s="89" t="s">
        <v>4703</v>
      </c>
      <c r="H392" s="10">
        <v>42415</v>
      </c>
      <c r="I392" s="89" t="s">
        <v>230</v>
      </c>
      <c r="J392" s="21" t="s">
        <v>4682</v>
      </c>
      <c r="K392" s="870" t="s">
        <v>9999</v>
      </c>
      <c r="L392" s="233">
        <v>42999</v>
      </c>
      <c r="M392" s="21" t="s">
        <v>226</v>
      </c>
      <c r="N392" s="10" t="s">
        <v>4684</v>
      </c>
      <c r="O392" s="233" t="s">
        <v>11599</v>
      </c>
      <c r="P392" s="233">
        <v>43341</v>
      </c>
      <c r="Q392" s="21" t="s">
        <v>6848</v>
      </c>
      <c r="R392" s="233" t="s">
        <v>4684</v>
      </c>
      <c r="S392" s="21" t="s">
        <v>11651</v>
      </c>
      <c r="T392" s="233">
        <v>43367</v>
      </c>
      <c r="U392" s="21" t="s">
        <v>225</v>
      </c>
      <c r="V392" s="21" t="s">
        <v>4684</v>
      </c>
      <c r="W392" s="21" t="s">
        <v>14053</v>
      </c>
      <c r="X392" s="2039">
        <v>43413</v>
      </c>
      <c r="Y392" s="21" t="s">
        <v>13989</v>
      </c>
      <c r="Z392" s="21" t="s">
        <v>4684</v>
      </c>
      <c r="AC392" s="339"/>
      <c r="AD392" s="339"/>
      <c r="AG392" s="339"/>
      <c r="AH392" s="339"/>
      <c r="AK392" s="339"/>
      <c r="AL392" s="339"/>
      <c r="AO392" s="339"/>
      <c r="AP392" s="339"/>
      <c r="AS392" s="339"/>
      <c r="AT392" s="339"/>
      <c r="AW392" s="339"/>
      <c r="AX392" s="339"/>
      <c r="BA392" s="339"/>
      <c r="BB392" s="339"/>
    </row>
    <row r="393" spans="2:62" ht="130.5" x14ac:dyDescent="0.35">
      <c r="B393" s="21" t="str">
        <f>'INF GERAIS'!B393&amp;IFERROR(IF(INDEX(APOIO!$A$5:$A$50,MATCH('INF GERAIS'!N393,APOIO!$B$5:$B$50,0))="NÃO",APOIO!$A$2&amp;"NÃO VÁLIDO",""),"")</f>
        <v>2014.0370</v>
      </c>
      <c r="C393" s="21" t="str">
        <f>'INF GERAIS'!C393</f>
        <v>SERTÃO DO MOXOTÓ</v>
      </c>
      <c r="D393" s="21" t="str">
        <f>'INF GERAIS'!D393</f>
        <v>SERTÂNIA</v>
      </c>
      <c r="E393" s="21" t="str">
        <f>'INF GERAIS'!E393</f>
        <v>CONSTRUÇÃO DE OBRAS DE ABASTECIMENTO DE ÁGUA, NAS VILAS RIO DA BARRA, 4º DISTRITO E ALBUQUERQUE NÉ, 5º DISTRITO.</v>
      </c>
      <c r="F393" s="21" t="str">
        <f>'INF GERAIS'!G393</f>
        <v>NORMAL</v>
      </c>
      <c r="G393" s="89" t="s">
        <v>4703</v>
      </c>
      <c r="H393" s="10">
        <v>42415</v>
      </c>
      <c r="I393" s="89" t="s">
        <v>230</v>
      </c>
      <c r="J393" s="21" t="s">
        <v>4682</v>
      </c>
      <c r="K393" s="870" t="s">
        <v>9999</v>
      </c>
      <c r="L393" s="233">
        <v>42999</v>
      </c>
      <c r="M393" s="21" t="s">
        <v>226</v>
      </c>
      <c r="N393" s="10" t="s">
        <v>4684</v>
      </c>
      <c r="O393" s="233" t="s">
        <v>12685</v>
      </c>
      <c r="P393" s="233">
        <v>43341</v>
      </c>
      <c r="Q393" s="21" t="s">
        <v>6848</v>
      </c>
      <c r="R393" s="233" t="s">
        <v>4684</v>
      </c>
      <c r="S393" s="21" t="s">
        <v>14056</v>
      </c>
      <c r="T393" s="2039">
        <v>43791</v>
      </c>
      <c r="U393" s="21" t="s">
        <v>13989</v>
      </c>
      <c r="V393" s="21" t="s">
        <v>4684</v>
      </c>
      <c r="AC393" s="339"/>
      <c r="AD393" s="339"/>
      <c r="AG393" s="339"/>
      <c r="AH393" s="339"/>
      <c r="AK393" s="339"/>
      <c r="AL393" s="339"/>
      <c r="AO393" s="339"/>
      <c r="AP393" s="339"/>
      <c r="AS393" s="339"/>
      <c r="AT393" s="339"/>
      <c r="AW393" s="339"/>
      <c r="AX393" s="339"/>
      <c r="BA393" s="339"/>
      <c r="BB393" s="339"/>
    </row>
    <row r="394" spans="2:62" ht="174" x14ac:dyDescent="0.35">
      <c r="B394" s="21" t="str">
        <f>'INF GERAIS'!B394&amp;IFERROR(IF(INDEX(APOIO!$A$5:$A$50,MATCH('INF GERAIS'!N394,APOIO!$B$5:$B$50,0))="NÃO",APOIO!$A$2&amp;"NÃO VÁLIDO",""),"")</f>
        <v>2014.0371</v>
      </c>
      <c r="C394" s="21" t="str">
        <f>'INF GERAIS'!C394</f>
        <v>SERTÃO DO MOXOTÓ</v>
      </c>
      <c r="D394" s="21" t="str">
        <f>'INF GERAIS'!D394</f>
        <v>SERTÂNIA</v>
      </c>
      <c r="E394" s="1739" t="str">
        <f>'INF GERAIS'!E394</f>
        <v>CONSTRUÇÃO DE OBRA DE PAVIMENTAÇÃO COM PEDRA GRANÍTICA DAS RUAS JOÃO RODRIGUES E JOSÉ RODRIGUES (FERRO VELHO), RUA I E RUA II (FERRO NOVO), RUA EXPEDITO SALVADOR E PAULO BARROS CORREIA (MARIO MELO NOVA), RUA JOÃO ALVES (ALTO DO RIO BRANCO), RUA TEOBALDO ALVES E TRAVESSA FREI DAMIÃO (COHAB), TRAVESSA PRESIDENTE VARGAS.</v>
      </c>
      <c r="F394" s="21" t="str">
        <f>'INF GERAIS'!G394</f>
        <v>NORMAL</v>
      </c>
      <c r="G394" s="89" t="s">
        <v>4703</v>
      </c>
      <c r="H394" s="10">
        <v>42415</v>
      </c>
      <c r="I394" s="89" t="s">
        <v>230</v>
      </c>
      <c r="J394" s="21" t="s">
        <v>4682</v>
      </c>
      <c r="K394" s="10" t="s">
        <v>8802</v>
      </c>
      <c r="L394" s="233">
        <v>42593</v>
      </c>
      <c r="M394" s="21" t="s">
        <v>224</v>
      </c>
      <c r="N394" s="10" t="s">
        <v>4682</v>
      </c>
      <c r="O394" s="641" t="s">
        <v>8803</v>
      </c>
      <c r="P394" s="233">
        <v>42718</v>
      </c>
      <c r="Q394" s="21" t="s">
        <v>4705</v>
      </c>
      <c r="R394" s="21" t="s">
        <v>4682</v>
      </c>
      <c r="S394" s="648" t="s">
        <v>8843</v>
      </c>
      <c r="T394" s="233">
        <v>42748</v>
      </c>
      <c r="U394" s="648" t="s">
        <v>230</v>
      </c>
      <c r="V394" s="648" t="s">
        <v>4682</v>
      </c>
      <c r="W394" s="21" t="s">
        <v>11738</v>
      </c>
      <c r="X394" s="233">
        <v>43404</v>
      </c>
      <c r="Y394" s="21" t="s">
        <v>224</v>
      </c>
      <c r="Z394" s="21" t="s">
        <v>4682</v>
      </c>
      <c r="AA394" s="178" t="s">
        <v>13880</v>
      </c>
      <c r="AB394" s="233">
        <v>43412</v>
      </c>
      <c r="AC394" s="339" t="s">
        <v>224</v>
      </c>
      <c r="AD394" s="339" t="s">
        <v>4682</v>
      </c>
      <c r="AE394" s="1518" t="s">
        <v>12456</v>
      </c>
      <c r="AF394" s="233">
        <v>43424</v>
      </c>
      <c r="AG394" s="339" t="s">
        <v>4705</v>
      </c>
      <c r="AH394" s="339" t="s">
        <v>4682</v>
      </c>
      <c r="AI394" s="1518" t="s">
        <v>12457</v>
      </c>
      <c r="AJ394" s="233">
        <v>43441</v>
      </c>
      <c r="AK394" s="339" t="s">
        <v>230</v>
      </c>
      <c r="AL394" s="339" t="s">
        <v>4682</v>
      </c>
      <c r="AM394" s="1518" t="s">
        <v>12458</v>
      </c>
      <c r="AN394" s="233">
        <v>43690</v>
      </c>
      <c r="AO394" s="339" t="s">
        <v>226</v>
      </c>
      <c r="AP394" s="339" t="s">
        <v>4684</v>
      </c>
      <c r="AQ394" s="1739" t="s">
        <v>13192</v>
      </c>
      <c r="AR394" s="233">
        <v>44004</v>
      </c>
      <c r="AS394" s="339" t="s">
        <v>6848</v>
      </c>
      <c r="AT394" s="1739" t="s">
        <v>4684</v>
      </c>
      <c r="AU394" s="21" t="s">
        <v>13879</v>
      </c>
      <c r="AV394" s="1987">
        <v>44259</v>
      </c>
      <c r="AW394" s="1988" t="s">
        <v>6848</v>
      </c>
      <c r="AX394" s="1988" t="s">
        <v>4684</v>
      </c>
      <c r="AY394" s="21" t="s">
        <v>13881</v>
      </c>
      <c r="AZ394" s="1987">
        <v>45210</v>
      </c>
      <c r="BA394" s="1988" t="s">
        <v>6848</v>
      </c>
      <c r="BB394" s="1988" t="s">
        <v>4684</v>
      </c>
      <c r="BC394" s="2112" t="s">
        <v>14261</v>
      </c>
      <c r="BD394" s="2102">
        <v>45799</v>
      </c>
      <c r="BE394" s="2112" t="s">
        <v>14283</v>
      </c>
      <c r="BF394" s="2112" t="s">
        <v>4684</v>
      </c>
      <c r="BG394" s="21" t="s">
        <v>14294</v>
      </c>
      <c r="BH394" s="2102">
        <v>46091</v>
      </c>
      <c r="BI394" s="21" t="s">
        <v>13956</v>
      </c>
      <c r="BJ394" s="21" t="s">
        <v>4684</v>
      </c>
    </row>
    <row r="395" spans="2:62" s="1635" customFormat="1" ht="101.5" x14ac:dyDescent="0.35">
      <c r="B395" s="1635" t="str">
        <f>'INF GERAIS'!B395&amp;IFERROR(IF(INDEX(APOIO!$A$5:$A$50,MATCH('INF GERAIS'!N395,APOIO!$B$5:$B$50,0))="NÃO",APOIO!$A$2&amp;"NÃO VÁLIDO",""),"")</f>
        <v>2014.0446
NÃO VÁLIDO</v>
      </c>
      <c r="C395" s="1635" t="str">
        <f>'INF GERAIS'!C395</f>
        <v>SERTÃO DO MOXOTÓ</v>
      </c>
      <c r="D395" s="1635" t="str">
        <f>'INF GERAIS'!D395</f>
        <v>SERTÂNIA</v>
      </c>
      <c r="E395" s="1635" t="str">
        <f>'INF GERAIS'!E395</f>
        <v>CONSTRUÇÃO DE PAVIMENTAÇÃO EM PEDRA GRANÍTICA NA RUA JOÃO ALVES, BAIRRO ALTO DO RIO BRANCO, NA SEDE DO MUNICÍPIO DE SERTÂNIA</v>
      </c>
      <c r="F395" s="1635" t="str">
        <f>'INF GERAIS'!G395</f>
        <v>NORMAL</v>
      </c>
      <c r="G395" s="1635" t="s">
        <v>12848</v>
      </c>
      <c r="H395" s="233">
        <v>43810</v>
      </c>
      <c r="I395" s="1635" t="s">
        <v>223</v>
      </c>
      <c r="J395" s="1635" t="s">
        <v>4701</v>
      </c>
      <c r="K395" s="233" t="s">
        <v>12849</v>
      </c>
      <c r="L395" s="233">
        <v>43811</v>
      </c>
      <c r="M395" s="1635" t="s">
        <v>223</v>
      </c>
      <c r="N395" s="233" t="s">
        <v>4701</v>
      </c>
      <c r="O395" s="1703" t="s">
        <v>13000</v>
      </c>
      <c r="P395" s="233">
        <v>43875</v>
      </c>
      <c r="Q395" s="1703" t="s">
        <v>223</v>
      </c>
      <c r="R395" s="233" t="s">
        <v>4701</v>
      </c>
      <c r="S395" s="1722" t="s">
        <v>13059</v>
      </c>
      <c r="T395" s="233">
        <v>43908</v>
      </c>
      <c r="U395" s="1720" t="s">
        <v>223</v>
      </c>
      <c r="V395" s="233" t="s">
        <v>4701</v>
      </c>
      <c r="W395" s="1863" t="s">
        <v>14214</v>
      </c>
      <c r="X395" s="233">
        <v>43970</v>
      </c>
      <c r="Y395" s="1635" t="s">
        <v>227</v>
      </c>
      <c r="Z395" s="1635" t="s">
        <v>4702</v>
      </c>
      <c r="AA395" s="646"/>
      <c r="AB395" s="233"/>
      <c r="AF395" s="233"/>
      <c r="AJ395" s="233"/>
      <c r="AN395" s="233"/>
    </row>
    <row r="396" spans="2:62" ht="58" x14ac:dyDescent="0.35">
      <c r="B396" s="21" t="str">
        <f>'INF GERAIS'!B396&amp;IFERROR(IF(INDEX(APOIO!$A$5:$A$50,MATCH('INF GERAIS'!N396,APOIO!$B$5:$B$50,0))="NÃO",APOIO!$A$2&amp;"NÃO VÁLIDO",""),"")</f>
        <v>2014.0372</v>
      </c>
      <c r="C396" s="21" t="str">
        <f>'INF GERAIS'!C396</f>
        <v>MATA SUL</v>
      </c>
      <c r="D396" s="21" t="str">
        <f>'INF GERAIS'!D396</f>
        <v>SIRINHAÉM</v>
      </c>
      <c r="E396" s="21" t="str">
        <f>'INF GERAIS'!E396</f>
        <v xml:space="preserve"> DRENAGEM EM TORNO DA ACADEMIA DAS CIDADES</v>
      </c>
      <c r="F396" s="21" t="str">
        <f>'INF GERAIS'!G396</f>
        <v>NORMAL</v>
      </c>
      <c r="G396" s="89" t="s">
        <v>4703</v>
      </c>
      <c r="H396" s="10">
        <v>42415</v>
      </c>
      <c r="I396" s="89" t="s">
        <v>227</v>
      </c>
      <c r="J396" s="21" t="s">
        <v>4702</v>
      </c>
      <c r="K396" s="10" t="s">
        <v>5810</v>
      </c>
      <c r="L396" s="10">
        <v>42419</v>
      </c>
      <c r="M396" s="154" t="s">
        <v>228</v>
      </c>
      <c r="N396" s="10" t="s">
        <v>4702</v>
      </c>
      <c r="O396" s="10" t="s">
        <v>6378</v>
      </c>
      <c r="P396" s="10">
        <v>42447</v>
      </c>
      <c r="Q396" s="21" t="s">
        <v>230</v>
      </c>
      <c r="R396" s="21" t="s">
        <v>4682</v>
      </c>
      <c r="S396" s="453" t="s">
        <v>7917</v>
      </c>
      <c r="T396" s="233">
        <v>42563</v>
      </c>
      <c r="U396" s="21" t="s">
        <v>6848</v>
      </c>
      <c r="V396" s="21" t="s">
        <v>4684</v>
      </c>
      <c r="W396" s="12"/>
      <c r="X396" s="2102">
        <v>45806</v>
      </c>
      <c r="Y396" s="21" t="s">
        <v>14283</v>
      </c>
      <c r="Z396" s="21" t="s">
        <v>4684</v>
      </c>
      <c r="AC396" s="339"/>
      <c r="AD396" s="339"/>
      <c r="AG396" s="339"/>
      <c r="AH396" s="339"/>
      <c r="AK396" s="339"/>
      <c r="AL396" s="339"/>
      <c r="AO396" s="339"/>
      <c r="AP396" s="339"/>
      <c r="AS396" s="339"/>
      <c r="AT396" s="339"/>
      <c r="AW396" s="339"/>
      <c r="AX396" s="339"/>
      <c r="BA396" s="339"/>
      <c r="BB396" s="339"/>
    </row>
    <row r="397" spans="2:62" ht="58" x14ac:dyDescent="0.35">
      <c r="B397" s="21" t="str">
        <f>'INF GERAIS'!B397&amp;IFERROR(IF(INDEX(APOIO!$A$5:$A$50,MATCH('INF GERAIS'!N397,APOIO!$B$5:$B$50,0))="NÃO",APOIO!$A$2&amp;"NÃO VÁLIDO",""),"")</f>
        <v>2014.0373
NÃO VÁLIDO</v>
      </c>
      <c r="C397" s="21" t="str">
        <f>'INF GERAIS'!C397</f>
        <v>MATA SUL</v>
      </c>
      <c r="D397" s="21" t="str">
        <f>'INF GERAIS'!D397</f>
        <v>SIRINHAÉM</v>
      </c>
      <c r="E397" s="21" t="str">
        <f>'INF GERAIS'!E397</f>
        <v>RECUPERAÇÃO E MELHORIA DA QUADRA DA COLONIA DOS PESCADORES NO DISTRITO DA BARRA DE SIRINHAÉM</v>
      </c>
      <c r="F397" s="21" t="str">
        <f>'INF GERAIS'!G397</f>
        <v>NORMAL</v>
      </c>
      <c r="G397" s="89" t="s">
        <v>4703</v>
      </c>
      <c r="H397" s="10">
        <v>42415</v>
      </c>
      <c r="I397" s="89" t="s">
        <v>224</v>
      </c>
      <c r="J397" s="21" t="s">
        <v>4682</v>
      </c>
      <c r="K397" s="10" t="s">
        <v>5811</v>
      </c>
      <c r="L397" s="10">
        <v>42419</v>
      </c>
      <c r="M397" s="154" t="s">
        <v>224</v>
      </c>
      <c r="N397" s="10" t="s">
        <v>4682</v>
      </c>
      <c r="O397" s="10" t="s">
        <v>6377</v>
      </c>
      <c r="P397" s="10">
        <v>42447</v>
      </c>
      <c r="Q397" s="21" t="s">
        <v>228</v>
      </c>
      <c r="R397" s="21" t="s">
        <v>4702</v>
      </c>
      <c r="AC397" s="339"/>
      <c r="AD397" s="339"/>
      <c r="AG397" s="339"/>
      <c r="AH397" s="339"/>
      <c r="AK397" s="339"/>
      <c r="AL397" s="339"/>
      <c r="AO397" s="339"/>
      <c r="AP397" s="339"/>
      <c r="AS397" s="339"/>
      <c r="AT397" s="339"/>
      <c r="AW397" s="339"/>
      <c r="AX397" s="339"/>
      <c r="BA397" s="339"/>
      <c r="BB397" s="339"/>
    </row>
    <row r="398" spans="2:62" ht="72.5" x14ac:dyDescent="0.35">
      <c r="B398" s="21" t="str">
        <f>'INF GERAIS'!B398&amp;IFERROR(IF(INDEX(APOIO!$A$5:$A$50,MATCH('INF GERAIS'!N398,APOIO!$B$5:$B$50,0))="NÃO",APOIO!$A$2&amp;"NÃO VÁLIDO",""),"")</f>
        <v>2014.0374</v>
      </c>
      <c r="C398" s="21" t="str">
        <f>'INF GERAIS'!C398</f>
        <v>MATA SUL</v>
      </c>
      <c r="D398" s="21" t="str">
        <f>'INF GERAIS'!D398</f>
        <v>SIRINHAÉM</v>
      </c>
      <c r="E398" s="21" t="str">
        <f>'INF GERAIS'!E398</f>
        <v>URBANIZAÇÃO DAS RUAS MARQUES DE OLINDA , SEBASTIÃO CHAVES  E SÃO FRANCISCO</v>
      </c>
      <c r="F398" s="21" t="str">
        <f>'INF GERAIS'!G398</f>
        <v>NORMAL</v>
      </c>
      <c r="G398" s="89" t="s">
        <v>4703</v>
      </c>
      <c r="H398" s="10">
        <v>42415</v>
      </c>
      <c r="I398" s="89" t="s">
        <v>230</v>
      </c>
      <c r="J398" s="21" t="s">
        <v>4682</v>
      </c>
      <c r="K398" s="233" t="s">
        <v>7472</v>
      </c>
      <c r="L398" s="233">
        <v>42534</v>
      </c>
      <c r="M398" s="21" t="s">
        <v>224</v>
      </c>
      <c r="N398" s="10" t="s">
        <v>4682</v>
      </c>
      <c r="O398" s="233" t="s">
        <v>7622</v>
      </c>
      <c r="P398" s="233">
        <v>42550</v>
      </c>
      <c r="Q398" s="21" t="s">
        <v>4705</v>
      </c>
      <c r="R398" s="21" t="s">
        <v>4684</v>
      </c>
      <c r="S398" s="453" t="s">
        <v>7916</v>
      </c>
      <c r="T398" s="233">
        <v>42563</v>
      </c>
      <c r="U398" s="21" t="s">
        <v>230</v>
      </c>
      <c r="V398" s="21" t="s">
        <v>4684</v>
      </c>
      <c r="W398" s="453" t="s">
        <v>7917</v>
      </c>
      <c r="X398" s="233">
        <v>42564</v>
      </c>
      <c r="Y398" s="21" t="s">
        <v>6848</v>
      </c>
      <c r="Z398" s="21" t="s">
        <v>4684</v>
      </c>
      <c r="AA398" s="12"/>
      <c r="AB398" s="2102">
        <v>45806</v>
      </c>
      <c r="AC398" s="339" t="s">
        <v>14283</v>
      </c>
      <c r="AD398" s="339" t="s">
        <v>4684</v>
      </c>
      <c r="AG398" s="339"/>
      <c r="AH398" s="339"/>
      <c r="AK398" s="339"/>
      <c r="AL398" s="339"/>
      <c r="AO398" s="339"/>
      <c r="AP398" s="339"/>
      <c r="AS398" s="339"/>
      <c r="AT398" s="339"/>
      <c r="AW398" s="339"/>
      <c r="AX398" s="339"/>
      <c r="BA398" s="339"/>
      <c r="BB398" s="339"/>
    </row>
    <row r="399" spans="2:62" ht="58" x14ac:dyDescent="0.35">
      <c r="B399" s="21" t="str">
        <f>'INF GERAIS'!B399&amp;IFERROR(IF(INDEX(APOIO!$A$5:$A$50,MATCH('INF GERAIS'!N399,APOIO!$B$5:$B$50,0))="NÃO",APOIO!$A$2&amp;"NÃO VÁLIDO",""),"")</f>
        <v>2014.0375</v>
      </c>
      <c r="C399" s="21" t="str">
        <f>'INF GERAIS'!C399</f>
        <v>MATA SUL</v>
      </c>
      <c r="D399" s="21" t="str">
        <f>'INF GERAIS'!D399</f>
        <v>SIRINHAÉM</v>
      </c>
      <c r="E399" s="21" t="str">
        <f>'INF GERAIS'!E399</f>
        <v>PAVIMENTAÇÃO EM PARALELEPIPEDOS GRANITICOS DA RUA DA JAQUEIRA</v>
      </c>
      <c r="F399" s="21" t="str">
        <f>'INF GERAIS'!G399</f>
        <v>NORMAL</v>
      </c>
      <c r="G399" s="89" t="s">
        <v>4703</v>
      </c>
      <c r="H399" s="10">
        <v>42415</v>
      </c>
      <c r="I399" s="89" t="s">
        <v>230</v>
      </c>
      <c r="J399" s="21" t="s">
        <v>4682</v>
      </c>
      <c r="K399" s="10" t="s">
        <v>7479</v>
      </c>
      <c r="L399" s="233">
        <v>42534</v>
      </c>
      <c r="M399" s="21" t="s">
        <v>224</v>
      </c>
      <c r="N399" s="10" t="s">
        <v>4682</v>
      </c>
      <c r="O399" s="233" t="s">
        <v>7925</v>
      </c>
      <c r="P399" s="233">
        <v>42563</v>
      </c>
      <c r="Q399" s="21" t="s">
        <v>4705</v>
      </c>
      <c r="R399" s="21" t="s">
        <v>4684</v>
      </c>
      <c r="S399" s="506" t="s">
        <v>8141</v>
      </c>
      <c r="T399" s="233">
        <v>42598</v>
      </c>
      <c r="U399" s="21" t="s">
        <v>6848</v>
      </c>
      <c r="V399" s="21" t="s">
        <v>4684</v>
      </c>
      <c r="W399" s="12"/>
      <c r="X399" s="2102">
        <v>45806</v>
      </c>
      <c r="Y399" s="21" t="s">
        <v>14283</v>
      </c>
      <c r="Z399" s="21" t="s">
        <v>4684</v>
      </c>
      <c r="AC399" s="339"/>
      <c r="AD399" s="339"/>
      <c r="AG399" s="339"/>
      <c r="AH399" s="339"/>
      <c r="AK399" s="339"/>
      <c r="AL399" s="339"/>
      <c r="AO399" s="339"/>
      <c r="AP399" s="339"/>
      <c r="AS399" s="339"/>
      <c r="AT399" s="339"/>
      <c r="AW399" s="339"/>
      <c r="AX399" s="339"/>
      <c r="BA399" s="339"/>
      <c r="BB399" s="339"/>
    </row>
    <row r="400" spans="2:62" ht="116" x14ac:dyDescent="0.35">
      <c r="B400" s="21" t="str">
        <f>'INF GERAIS'!B400&amp;IFERROR(IF(INDEX(APOIO!$A$5:$A$50,MATCH('INF GERAIS'!N400,APOIO!$B$5:$B$50,0))="NÃO",APOIO!$A$2&amp;"NÃO VÁLIDO",""),"")</f>
        <v>2014.0376</v>
      </c>
      <c r="C400" s="21" t="str">
        <f>'INF GERAIS'!C400</f>
        <v>SERTÃO DO PAJEÚ</v>
      </c>
      <c r="D400" s="21" t="str">
        <f>'INF GERAIS'!D400</f>
        <v>SOLIDÃO</v>
      </c>
      <c r="E400" s="21" t="str">
        <f>'INF GERAIS'!E400</f>
        <v>CONSTRUÇÃO DA PRAÇA DE ALIMENTAÇÃO JOSÉ BARROS SOBRINHO</v>
      </c>
      <c r="F400" s="21" t="str">
        <f>'INF GERAIS'!G400</f>
        <v>NORMAL</v>
      </c>
      <c r="G400" s="89" t="s">
        <v>4703</v>
      </c>
      <c r="H400" s="10">
        <v>42415</v>
      </c>
      <c r="I400" s="89" t="s">
        <v>230</v>
      </c>
      <c r="J400" s="21" t="s">
        <v>4682</v>
      </c>
      <c r="K400" s="233" t="s">
        <v>8638</v>
      </c>
      <c r="L400" s="233">
        <v>42685</v>
      </c>
      <c r="M400" s="21" t="s">
        <v>224</v>
      </c>
      <c r="N400" s="10" t="s">
        <v>4682</v>
      </c>
      <c r="O400" s="233" t="s">
        <v>8739</v>
      </c>
      <c r="P400" s="233">
        <v>42372</v>
      </c>
      <c r="Q400" s="21" t="s">
        <v>4705</v>
      </c>
      <c r="R400" s="21" t="s">
        <v>4684</v>
      </c>
      <c r="S400" s="21" t="s">
        <v>10939</v>
      </c>
      <c r="T400" s="233">
        <v>43193</v>
      </c>
      <c r="U400" s="21" t="s">
        <v>226</v>
      </c>
      <c r="V400" s="21" t="s">
        <v>4684</v>
      </c>
      <c r="W400" s="21" t="s">
        <v>11730</v>
      </c>
      <c r="X400" s="233">
        <v>43409</v>
      </c>
      <c r="Y400" s="21" t="s">
        <v>6848</v>
      </c>
      <c r="Z400" s="21" t="s">
        <v>4684</v>
      </c>
      <c r="AA400" s="2110" t="s">
        <v>14259</v>
      </c>
      <c r="AB400" s="2102">
        <v>45771</v>
      </c>
      <c r="AC400" s="2110" t="s">
        <v>14283</v>
      </c>
      <c r="AD400" s="2110" t="s">
        <v>4684</v>
      </c>
      <c r="AG400" s="339"/>
      <c r="AH400" s="339"/>
      <c r="AK400" s="339"/>
      <c r="AL400" s="339"/>
      <c r="AO400" s="339"/>
      <c r="AP400" s="339"/>
      <c r="AS400" s="339"/>
      <c r="AT400" s="339"/>
      <c r="AW400" s="339"/>
      <c r="AX400" s="339"/>
      <c r="BA400" s="339"/>
      <c r="BB400" s="339"/>
    </row>
    <row r="401" spans="2:62" ht="116" x14ac:dyDescent="0.35">
      <c r="B401" s="21" t="str">
        <f>'INF GERAIS'!B401&amp;IFERROR(IF(INDEX(APOIO!$A$5:$A$50,MATCH('INF GERAIS'!N401,APOIO!$B$5:$B$50,0))="NÃO",APOIO!$A$2&amp;"NÃO VÁLIDO",""),"")</f>
        <v>2014.0377</v>
      </c>
      <c r="C401" s="21" t="str">
        <f>'INF GERAIS'!C401</f>
        <v>SERTÃO DO PAJEÚ</v>
      </c>
      <c r="D401" s="21" t="str">
        <f>'INF GERAIS'!D401</f>
        <v>SOLIDÃO</v>
      </c>
      <c r="E401" s="21" t="str">
        <f>'INF GERAIS'!E401</f>
        <v>CONSTRUÇÃO DE UMA QUADRA POLIESPORTIVA DESCOBERTA NA AREA URBANA</v>
      </c>
      <c r="F401" s="21" t="str">
        <f>'INF GERAIS'!G401</f>
        <v>NORMAL</v>
      </c>
      <c r="G401" s="89" t="s">
        <v>4703</v>
      </c>
      <c r="H401" s="10">
        <v>42415</v>
      </c>
      <c r="I401" s="89" t="s">
        <v>230</v>
      </c>
      <c r="J401" s="21" t="s">
        <v>4682</v>
      </c>
      <c r="K401" s="233" t="s">
        <v>7178</v>
      </c>
      <c r="L401" s="233">
        <v>42503</v>
      </c>
      <c r="M401" s="21" t="s">
        <v>224</v>
      </c>
      <c r="N401" s="10" t="s">
        <v>4682</v>
      </c>
      <c r="O401" s="233" t="s">
        <v>8943</v>
      </c>
      <c r="P401" s="233">
        <v>42801</v>
      </c>
      <c r="Q401" s="21" t="s">
        <v>4705</v>
      </c>
      <c r="R401" s="21" t="s">
        <v>4682</v>
      </c>
      <c r="S401" s="800" t="s">
        <v>9793</v>
      </c>
      <c r="T401" s="233">
        <v>42832</v>
      </c>
      <c r="U401" s="21" t="s">
        <v>230</v>
      </c>
      <c r="V401" s="21" t="s">
        <v>4682</v>
      </c>
      <c r="W401" s="21" t="s">
        <v>10939</v>
      </c>
      <c r="X401" s="233">
        <v>43193</v>
      </c>
      <c r="Y401" s="21" t="s">
        <v>226</v>
      </c>
      <c r="Z401" s="21" t="s">
        <v>4684</v>
      </c>
      <c r="AA401" s="21" t="s">
        <v>11762</v>
      </c>
      <c r="AB401" s="233">
        <v>43437</v>
      </c>
      <c r="AC401" s="339" t="s">
        <v>6848</v>
      </c>
      <c r="AD401" s="339" t="s">
        <v>4684</v>
      </c>
      <c r="AE401" s="2110" t="s">
        <v>14259</v>
      </c>
      <c r="AF401" s="2102">
        <v>45771</v>
      </c>
      <c r="AG401" s="2110" t="s">
        <v>14283</v>
      </c>
      <c r="AH401" s="2110" t="s">
        <v>4684</v>
      </c>
      <c r="AK401" s="339"/>
      <c r="AL401" s="339"/>
      <c r="AO401" s="339"/>
      <c r="AP401" s="339"/>
      <c r="AS401" s="339"/>
      <c r="AT401" s="339"/>
      <c r="AW401" s="339"/>
      <c r="AX401" s="339"/>
      <c r="BA401" s="339"/>
      <c r="BB401" s="339"/>
    </row>
    <row r="402" spans="2:62" ht="145" x14ac:dyDescent="0.35">
      <c r="B402" s="21" t="str">
        <f>'INF GERAIS'!B402&amp;IFERROR(IF(INDEX(APOIO!$A$5:$A$50,MATCH('INF GERAIS'!N402,APOIO!$B$5:$B$50,0))="NÃO",APOIO!$A$2&amp;"NÃO VÁLIDO",""),"")</f>
        <v>2014.0378</v>
      </c>
      <c r="C402" s="21" t="str">
        <f>'INF GERAIS'!C402</f>
        <v>SERTÃO DO PAJEÚ</v>
      </c>
      <c r="D402" s="21" t="str">
        <f>'INF GERAIS'!D402</f>
        <v>SOLIDÃO</v>
      </c>
      <c r="E402" s="21" t="str">
        <f>'INF GERAIS'!E402</f>
        <v xml:space="preserve">REFORMA DA ESCOLA MUNICIPAL JOSÉ GONÇALVES DO NASCIMENTO </v>
      </c>
      <c r="F402" s="21" t="str">
        <f>'INF GERAIS'!G402</f>
        <v>NORMAL</v>
      </c>
      <c r="G402" s="89" t="s">
        <v>4703</v>
      </c>
      <c r="H402" s="10">
        <v>42415</v>
      </c>
      <c r="I402" s="89" t="s">
        <v>230</v>
      </c>
      <c r="J402" s="21" t="s">
        <v>4682</v>
      </c>
      <c r="K402" s="233" t="s">
        <v>12981</v>
      </c>
      <c r="L402" s="233">
        <v>43873</v>
      </c>
      <c r="M402" s="1699" t="s">
        <v>224</v>
      </c>
      <c r="N402" s="233" t="s">
        <v>4682</v>
      </c>
      <c r="O402" s="233" t="s">
        <v>13315</v>
      </c>
      <c r="P402" s="233">
        <v>44144</v>
      </c>
      <c r="Q402" s="21" t="s">
        <v>224</v>
      </c>
      <c r="R402" s="21" t="s">
        <v>4682</v>
      </c>
      <c r="S402" s="1933" t="s">
        <v>13712</v>
      </c>
      <c r="T402" s="1990">
        <v>44510</v>
      </c>
      <c r="U402" s="1933" t="s">
        <v>226</v>
      </c>
      <c r="V402" s="1933" t="s">
        <v>4684</v>
      </c>
      <c r="W402" s="21" t="s">
        <v>13997</v>
      </c>
      <c r="X402" s="1990">
        <v>45370</v>
      </c>
      <c r="Y402" s="21" t="s">
        <v>6848</v>
      </c>
      <c r="Z402" s="21" t="s">
        <v>4684</v>
      </c>
      <c r="AA402" s="21" t="s">
        <v>14021</v>
      </c>
      <c r="AB402" s="2039">
        <v>45434</v>
      </c>
      <c r="AC402" s="339" t="s">
        <v>6848</v>
      </c>
      <c r="AD402" s="339" t="s">
        <v>4684</v>
      </c>
      <c r="AE402" s="2110" t="s">
        <v>14259</v>
      </c>
      <c r="AF402" s="2102">
        <v>45771</v>
      </c>
      <c r="AG402" s="2110" t="s">
        <v>14283</v>
      </c>
      <c r="AH402" s="2110" t="s">
        <v>4684</v>
      </c>
      <c r="AK402" s="339"/>
      <c r="AL402" s="339"/>
      <c r="AO402" s="339"/>
      <c r="AP402" s="339"/>
      <c r="AS402" s="339"/>
      <c r="AT402" s="339"/>
      <c r="AW402" s="339"/>
      <c r="AX402" s="339"/>
      <c r="BA402" s="339"/>
      <c r="BB402" s="339"/>
    </row>
    <row r="403" spans="2:62" ht="101.5" x14ac:dyDescent="0.35">
      <c r="B403" s="21" t="str">
        <f>'INF GERAIS'!B403&amp;IFERROR(IF(INDEX(APOIO!$A$5:$A$50,MATCH('INF GERAIS'!N403,APOIO!$B$5:$B$50,0))="NÃO",APOIO!$A$2&amp;"NÃO VÁLIDO",""),"")</f>
        <v>2014.0379</v>
      </c>
      <c r="C403" s="21" t="str">
        <f>'INF GERAIS'!C403</f>
        <v>SERTÃO DO PAJEÚ</v>
      </c>
      <c r="D403" s="21" t="str">
        <f>'INF GERAIS'!D403</f>
        <v>SOLIDÃO</v>
      </c>
      <c r="E403" s="21" t="str">
        <f>'INF GERAIS'!E403</f>
        <v>CONSTRUÇÃO DA MURADA DA UNIDADE INFANTIL TURMA DA MÔNICA</v>
      </c>
      <c r="F403" s="21" t="str">
        <f>'INF GERAIS'!G403</f>
        <v>NORMAL</v>
      </c>
      <c r="G403" s="89" t="s">
        <v>4703</v>
      </c>
      <c r="H403" s="10">
        <v>42415</v>
      </c>
      <c r="I403" s="89" t="s">
        <v>230</v>
      </c>
      <c r="J403" s="21" t="s">
        <v>4684</v>
      </c>
      <c r="K403" s="233" t="s">
        <v>8128</v>
      </c>
      <c r="L403" s="233">
        <v>42593</v>
      </c>
      <c r="M403" s="21" t="s">
        <v>226</v>
      </c>
      <c r="N403" s="10" t="s">
        <v>4684</v>
      </c>
      <c r="O403" s="233" t="s">
        <v>8713</v>
      </c>
      <c r="P403" s="233">
        <v>42719</v>
      </c>
      <c r="Q403" s="21" t="s">
        <v>6848</v>
      </c>
      <c r="R403" s="21" t="s">
        <v>4684</v>
      </c>
      <c r="S403" s="1259" t="s">
        <v>11674</v>
      </c>
      <c r="T403" s="122">
        <v>43376</v>
      </c>
      <c r="U403" s="21" t="s">
        <v>6849</v>
      </c>
      <c r="V403" s="21" t="s">
        <v>4684</v>
      </c>
      <c r="W403" s="1983" t="s">
        <v>14068</v>
      </c>
      <c r="X403" s="2021">
        <v>43412</v>
      </c>
      <c r="Y403" s="21" t="s">
        <v>225</v>
      </c>
      <c r="Z403" s="21" t="s">
        <v>4684</v>
      </c>
      <c r="AA403" s="34" t="s">
        <v>14064</v>
      </c>
      <c r="AB403" s="2021">
        <v>43413</v>
      </c>
      <c r="AC403" s="34" t="s">
        <v>13989</v>
      </c>
      <c r="AD403" s="34" t="s">
        <v>4684</v>
      </c>
      <c r="AG403" s="339"/>
      <c r="AH403" s="339"/>
      <c r="AK403" s="339"/>
      <c r="AL403" s="339"/>
      <c r="AO403" s="339"/>
      <c r="AP403" s="339"/>
      <c r="AS403" s="339"/>
      <c r="AT403" s="339"/>
      <c r="AW403" s="339"/>
      <c r="AX403" s="339"/>
      <c r="BA403" s="339"/>
      <c r="BB403" s="339"/>
    </row>
    <row r="404" spans="2:62" ht="116" x14ac:dyDescent="0.35">
      <c r="B404" s="21" t="str">
        <f>'INF GERAIS'!B404&amp;IFERROR(IF(INDEX(APOIO!$A$5:$A$50,MATCH('INF GERAIS'!N404,APOIO!$B$5:$B$50,0))="NÃO",APOIO!$A$2&amp;"NÃO VÁLIDO",""),"")</f>
        <v>2014.0380</v>
      </c>
      <c r="C404" s="21" t="str">
        <f>'INF GERAIS'!C404</f>
        <v>AGRESTE SETENTRIONAL</v>
      </c>
      <c r="D404" s="21" t="str">
        <f>'INF GERAIS'!D404</f>
        <v>SURUBIM</v>
      </c>
      <c r="E404" s="21" t="str">
        <f>'INF GERAIS'!E404</f>
        <v>REFORMA DO AÇOUGUE PUBLICO MUNICIPAL</v>
      </c>
      <c r="F404" s="21" t="str">
        <f>'INF GERAIS'!G404</f>
        <v>NORMAL</v>
      </c>
      <c r="G404" s="89" t="s">
        <v>4703</v>
      </c>
      <c r="H404" s="10">
        <v>42415</v>
      </c>
      <c r="I404" s="89" t="s">
        <v>230</v>
      </c>
      <c r="J404" s="21" t="s">
        <v>4682</v>
      </c>
      <c r="K404" s="120" t="s">
        <v>11428</v>
      </c>
      <c r="L404" s="233">
        <v>43286</v>
      </c>
      <c r="M404" s="21" t="s">
        <v>4705</v>
      </c>
      <c r="N404" s="120" t="s">
        <v>4682</v>
      </c>
      <c r="O404" s="1199" t="s">
        <v>11534</v>
      </c>
      <c r="P404" s="233">
        <v>43301</v>
      </c>
      <c r="Q404" s="21" t="s">
        <v>230</v>
      </c>
      <c r="R404" s="21" t="s">
        <v>4682</v>
      </c>
      <c r="S404" s="233" t="s">
        <v>12133</v>
      </c>
      <c r="T404" s="233">
        <v>43594</v>
      </c>
      <c r="U404" s="1417" t="s">
        <v>6848</v>
      </c>
      <c r="V404" s="233" t="s">
        <v>4684</v>
      </c>
      <c r="W404" s="1537" t="s">
        <v>12495</v>
      </c>
      <c r="X404" s="233">
        <v>43706</v>
      </c>
      <c r="Y404" s="21" t="s">
        <v>225</v>
      </c>
      <c r="Z404" s="21" t="s">
        <v>4684</v>
      </c>
      <c r="AA404" s="21" t="s">
        <v>14057</v>
      </c>
      <c r="AB404" s="2039">
        <v>44421</v>
      </c>
      <c r="AC404" s="339" t="s">
        <v>13989</v>
      </c>
      <c r="AD404" s="339" t="s">
        <v>4684</v>
      </c>
      <c r="AG404" s="339"/>
      <c r="AH404" s="339"/>
      <c r="AK404" s="339"/>
      <c r="AL404" s="339"/>
      <c r="AO404" s="339"/>
      <c r="AP404" s="339"/>
      <c r="AS404" s="339"/>
      <c r="AT404" s="339"/>
      <c r="AW404" s="339"/>
      <c r="AX404" s="339"/>
      <c r="BA404" s="339"/>
      <c r="BB404" s="339"/>
    </row>
    <row r="405" spans="2:62" ht="156" customHeight="1" x14ac:dyDescent="0.35">
      <c r="B405" s="21" t="str">
        <f>'INF GERAIS'!B405&amp;IFERROR(IF(INDEX(APOIO!$A$5:$A$50,MATCH('INF GERAIS'!N405,APOIO!$B$5:$B$50,0))="NÃO",APOIO!$A$2&amp;"NÃO VÁLIDO",""),"")</f>
        <v>2014.0381</v>
      </c>
      <c r="C405" s="21" t="str">
        <f>'INF GERAIS'!C405</f>
        <v>AGRESTE SETENTRIONAL</v>
      </c>
      <c r="D405" s="21" t="str">
        <f>'INF GERAIS'!D405</f>
        <v>SURUBIM</v>
      </c>
      <c r="E405" s="21" t="str">
        <f>'INF GERAIS'!E405</f>
        <v>CONSTRUÇÃO DE UMA PRAÇA PÚBLICA - PRAÇA MARCELINO CHAMPAGNAT</v>
      </c>
      <c r="F405" s="21" t="str">
        <f>'INF GERAIS'!G405</f>
        <v>NORMAL</v>
      </c>
      <c r="G405" s="89" t="s">
        <v>4703</v>
      </c>
      <c r="H405" s="10">
        <v>42415</v>
      </c>
      <c r="I405" s="89" t="s">
        <v>230</v>
      </c>
      <c r="J405" s="21" t="s">
        <v>4684</v>
      </c>
      <c r="K405" s="233" t="s">
        <v>8801</v>
      </c>
      <c r="L405" s="233">
        <v>42739</v>
      </c>
      <c r="M405" s="628" t="s">
        <v>6848</v>
      </c>
      <c r="N405" s="233" t="s">
        <v>4684</v>
      </c>
      <c r="O405" s="647" t="s">
        <v>8842</v>
      </c>
      <c r="P405" s="233">
        <v>42760</v>
      </c>
      <c r="Q405" s="647" t="s">
        <v>6848</v>
      </c>
      <c r="R405" s="647" t="s">
        <v>4684</v>
      </c>
      <c r="S405" s="21" t="s">
        <v>9010</v>
      </c>
      <c r="T405" s="233">
        <v>42829</v>
      </c>
      <c r="U405" s="21" t="s">
        <v>6848</v>
      </c>
      <c r="V405" s="21" t="s">
        <v>4684</v>
      </c>
      <c r="W405" s="233" t="s">
        <v>9301</v>
      </c>
      <c r="X405" s="233">
        <v>42864</v>
      </c>
      <c r="Y405" s="708" t="s">
        <v>6848</v>
      </c>
      <c r="Z405" s="233" t="s">
        <v>4684</v>
      </c>
      <c r="AA405" s="233" t="s">
        <v>9947</v>
      </c>
      <c r="AB405" s="233">
        <v>42970</v>
      </c>
      <c r="AC405" s="339" t="s">
        <v>6848</v>
      </c>
      <c r="AD405" s="233" t="s">
        <v>4684</v>
      </c>
      <c r="AE405" s="233" t="s">
        <v>10379</v>
      </c>
      <c r="AF405" s="233">
        <v>43124</v>
      </c>
      <c r="AG405" s="973" t="s">
        <v>6848</v>
      </c>
      <c r="AH405" s="233" t="s">
        <v>4684</v>
      </c>
      <c r="AI405" s="1241" t="s">
        <v>11632</v>
      </c>
      <c r="AJ405" s="233">
        <v>43360</v>
      </c>
      <c r="AK405" s="339" t="s">
        <v>224</v>
      </c>
      <c r="AL405" s="339" t="s">
        <v>4682</v>
      </c>
      <c r="AM405" s="1273" t="s">
        <v>11704</v>
      </c>
      <c r="AN405" s="233">
        <v>43368</v>
      </c>
      <c r="AO405" s="339" t="s">
        <v>6848</v>
      </c>
      <c r="AP405" s="339" t="s">
        <v>4684</v>
      </c>
      <c r="AQ405" s="2112" t="s">
        <v>14261</v>
      </c>
      <c r="AR405" s="2102">
        <v>45799</v>
      </c>
      <c r="AS405" s="2112" t="s">
        <v>14283</v>
      </c>
      <c r="AT405" s="2112" t="s">
        <v>4684</v>
      </c>
      <c r="AU405" s="2119" t="s">
        <v>14289</v>
      </c>
      <c r="AV405" s="2102">
        <v>46078</v>
      </c>
      <c r="AW405" s="2119" t="s">
        <v>14219</v>
      </c>
      <c r="AX405" s="2119" t="s">
        <v>4684</v>
      </c>
      <c r="BA405" s="339"/>
      <c r="BB405" s="339"/>
    </row>
    <row r="406" spans="2:62" ht="87" x14ac:dyDescent="0.35">
      <c r="B406" s="21" t="str">
        <f>'INF GERAIS'!B406&amp;IFERROR(IF(INDEX(APOIO!$A$5:$A$50,MATCH('INF GERAIS'!N406,APOIO!$B$5:$B$50,0))="NÃO",APOIO!$A$2&amp;"NÃO VÁLIDO",""),"")</f>
        <v>2014.0382</v>
      </c>
      <c r="C406" s="21" t="str">
        <f>'INF GERAIS'!C406</f>
        <v>AGRESTE SETENTRIONAL</v>
      </c>
      <c r="D406" s="21" t="str">
        <f>'INF GERAIS'!D406</f>
        <v>SURUBIM</v>
      </c>
      <c r="E406" s="21" t="str">
        <f>'INF GERAIS'!E406</f>
        <v>PAVIMENTAÇÃO EM PARALELEPÍPEDOS GRANÍTICOS EM DIVERSAS RUAS DO MUNICÍPIO</v>
      </c>
      <c r="F406" s="21" t="str">
        <f>'INF GERAIS'!G406</f>
        <v>NORMAL</v>
      </c>
      <c r="G406" s="89" t="s">
        <v>4703</v>
      </c>
      <c r="H406" s="10">
        <v>42415</v>
      </c>
      <c r="I406" s="89" t="s">
        <v>230</v>
      </c>
      <c r="J406" s="21" t="s">
        <v>4682</v>
      </c>
      <c r="K406" s="120" t="s">
        <v>8527</v>
      </c>
      <c r="L406" s="233">
        <v>42656</v>
      </c>
      <c r="M406" s="21" t="s">
        <v>4705</v>
      </c>
      <c r="N406" s="10" t="s">
        <v>4682</v>
      </c>
      <c r="O406" s="616" t="s">
        <v>8674</v>
      </c>
      <c r="P406" s="233">
        <v>42692</v>
      </c>
      <c r="Q406" s="21" t="s">
        <v>230</v>
      </c>
      <c r="R406" s="21" t="s">
        <v>4682</v>
      </c>
      <c r="S406" s="21" t="s">
        <v>10608</v>
      </c>
      <c r="T406" s="233">
        <v>43185</v>
      </c>
      <c r="U406" s="21" t="s">
        <v>222</v>
      </c>
      <c r="V406" s="21" t="s">
        <v>4682</v>
      </c>
      <c r="W406" s="1042" t="s">
        <v>10940</v>
      </c>
      <c r="X406" s="233">
        <v>43186</v>
      </c>
      <c r="Y406" s="21" t="s">
        <v>224</v>
      </c>
      <c r="Z406" s="21" t="s">
        <v>4682</v>
      </c>
      <c r="AA406" s="1042" t="s">
        <v>10941</v>
      </c>
      <c r="AB406" s="233">
        <v>43199</v>
      </c>
      <c r="AC406" s="339" t="s">
        <v>4705</v>
      </c>
      <c r="AD406" s="339" t="s">
        <v>4682</v>
      </c>
      <c r="AE406" s="1100" t="s">
        <v>11056</v>
      </c>
      <c r="AF406" s="233">
        <v>43203</v>
      </c>
      <c r="AG406" s="339" t="s">
        <v>230</v>
      </c>
      <c r="AH406" s="339" t="s">
        <v>4682</v>
      </c>
      <c r="AI406" s="1227" t="s">
        <v>11585</v>
      </c>
      <c r="AJ406" s="233">
        <v>43328</v>
      </c>
      <c r="AK406" s="339" t="s">
        <v>226</v>
      </c>
      <c r="AL406" s="339" t="s">
        <v>4684</v>
      </c>
      <c r="AM406" s="1324" t="s">
        <v>11847</v>
      </c>
      <c r="AN406" s="233">
        <v>43490</v>
      </c>
      <c r="AO406" s="339" t="s">
        <v>224</v>
      </c>
      <c r="AP406" s="339" t="s">
        <v>4682</v>
      </c>
      <c r="AQ406" s="21" t="s">
        <v>11910</v>
      </c>
      <c r="AR406" s="233">
        <v>43525</v>
      </c>
      <c r="AS406" s="339" t="s">
        <v>4705</v>
      </c>
      <c r="AT406" s="339" t="s">
        <v>4682</v>
      </c>
      <c r="AU406" s="233" t="s">
        <v>12132</v>
      </c>
      <c r="AV406" s="233">
        <v>43594</v>
      </c>
      <c r="AW406" s="1417" t="s">
        <v>6848</v>
      </c>
      <c r="AX406" s="233" t="s">
        <v>4684</v>
      </c>
      <c r="AY406" s="2112" t="s">
        <v>14261</v>
      </c>
      <c r="AZ406" s="2102">
        <v>45799</v>
      </c>
      <c r="BA406" s="2112" t="s">
        <v>14283</v>
      </c>
      <c r="BB406" s="2112" t="s">
        <v>4684</v>
      </c>
    </row>
    <row r="407" spans="2:62" ht="116" x14ac:dyDescent="0.35">
      <c r="B407" s="21" t="str">
        <f>'INF GERAIS'!B407&amp;IFERROR(IF(INDEX(APOIO!$A$5:$A$50,MATCH('INF GERAIS'!N407,APOIO!$B$5:$B$50,0))="NÃO",APOIO!$A$2&amp;"NÃO VÁLIDO",""),"")</f>
        <v>2014.0383</v>
      </c>
      <c r="C407" s="21" t="str">
        <f>'INF GERAIS'!C407</f>
        <v>SERTÃO DO PAJEÚ</v>
      </c>
      <c r="D407" s="21" t="str">
        <f>'INF GERAIS'!D407</f>
        <v>TABIRA</v>
      </c>
      <c r="E407" s="21" t="str">
        <f>'INF GERAIS'!E407</f>
        <v>PAVIMENTAÇÃO COM PARALELEPÍPEDOS GRANÍTICOS EM DIVERSAS RUAS DO MUNICÍPIO</v>
      </c>
      <c r="F407" s="21" t="str">
        <f>'INF GERAIS'!G407</f>
        <v>NORMAL</v>
      </c>
      <c r="G407" s="89" t="s">
        <v>4703</v>
      </c>
      <c r="H407" s="10">
        <v>42415</v>
      </c>
      <c r="I407" s="89" t="s">
        <v>230</v>
      </c>
      <c r="J407" s="21" t="s">
        <v>4682</v>
      </c>
      <c r="K407" s="233" t="s">
        <v>10219</v>
      </c>
      <c r="L407" s="233">
        <v>43073</v>
      </c>
      <c r="M407" s="21" t="s">
        <v>224</v>
      </c>
      <c r="N407" s="10" t="s">
        <v>4682</v>
      </c>
      <c r="O407" s="120" t="s">
        <v>10248</v>
      </c>
      <c r="P407" s="233">
        <v>43083</v>
      </c>
      <c r="Q407" s="21" t="s">
        <v>4705</v>
      </c>
      <c r="R407" s="21" t="s">
        <v>4682</v>
      </c>
      <c r="S407" s="21" t="s">
        <v>10299</v>
      </c>
      <c r="T407" s="233">
        <v>43084</v>
      </c>
      <c r="U407" s="21" t="s">
        <v>230</v>
      </c>
      <c r="V407" s="21" t="s">
        <v>4682</v>
      </c>
      <c r="W407" s="1088" t="s">
        <v>11019</v>
      </c>
      <c r="X407" s="233">
        <v>43213</v>
      </c>
      <c r="Y407" s="21" t="s">
        <v>4705</v>
      </c>
      <c r="Z407" s="21" t="s">
        <v>4682</v>
      </c>
      <c r="AA407" s="21" t="s">
        <v>12915</v>
      </c>
      <c r="AB407" s="233">
        <v>43231</v>
      </c>
      <c r="AC407" s="339" t="s">
        <v>230</v>
      </c>
      <c r="AD407" s="339" t="s">
        <v>4682</v>
      </c>
      <c r="AE407" s="21" t="s">
        <v>12916</v>
      </c>
      <c r="AF407" s="233">
        <v>43776</v>
      </c>
      <c r="AG407" s="339" t="s">
        <v>226</v>
      </c>
      <c r="AH407" s="339" t="s">
        <v>4684</v>
      </c>
      <c r="AI407" s="233" t="s">
        <v>12969</v>
      </c>
      <c r="AJ407" s="233">
        <v>43871</v>
      </c>
      <c r="AK407" s="1698" t="s">
        <v>6848</v>
      </c>
      <c r="AL407" s="233" t="s">
        <v>4684</v>
      </c>
      <c r="AM407" s="1866" t="s">
        <v>13574</v>
      </c>
      <c r="AN407" s="233">
        <v>44602</v>
      </c>
      <c r="AO407" s="1866" t="s">
        <v>6848</v>
      </c>
      <c r="AP407" s="233" t="s">
        <v>4684</v>
      </c>
      <c r="AQ407" s="2110" t="s">
        <v>14259</v>
      </c>
      <c r="AR407" s="2102">
        <v>45771</v>
      </c>
      <c r="AS407" s="2110" t="s">
        <v>14283</v>
      </c>
      <c r="AT407" s="2110" t="s">
        <v>4684</v>
      </c>
      <c r="AW407" s="339"/>
      <c r="AX407" s="339"/>
      <c r="BA407" s="339"/>
      <c r="BB407" s="339"/>
    </row>
    <row r="408" spans="2:62" ht="203" x14ac:dyDescent="0.35">
      <c r="B408" s="21" t="str">
        <f>'INF GERAIS'!B408&amp;IFERROR(IF(INDEX(APOIO!$A$5:$A$50,MATCH('INF GERAIS'!N408,APOIO!$B$5:$B$50,0))="NÃO",APOIO!$A$2&amp;"NÃO VÁLIDO",""),"")</f>
        <v>2014.0384</v>
      </c>
      <c r="C408" s="21" t="str">
        <f>'INF GERAIS'!C408</f>
        <v>AGRESTE CENTRAL</v>
      </c>
      <c r="D408" s="21" t="str">
        <f>'INF GERAIS'!D408</f>
        <v>TACAIMBÓ</v>
      </c>
      <c r="E408" s="21" t="str">
        <f>'INF GERAIS'!E408</f>
        <v>CONSTRUÇÃO DE CANAL DE DRENAGEM</v>
      </c>
      <c r="F408" s="21" t="str">
        <f>'INF GERAIS'!G408</f>
        <v>NORMAL</v>
      </c>
      <c r="G408" s="89" t="s">
        <v>4703</v>
      </c>
      <c r="H408" s="10">
        <v>42415</v>
      </c>
      <c r="I408" s="89" t="s">
        <v>230</v>
      </c>
      <c r="J408" s="21" t="s">
        <v>4682</v>
      </c>
      <c r="K408" s="10" t="s">
        <v>11894</v>
      </c>
      <c r="L408" s="233">
        <v>43518</v>
      </c>
      <c r="M408" s="21" t="s">
        <v>224</v>
      </c>
      <c r="N408" s="10" t="s">
        <v>4682</v>
      </c>
      <c r="O408" s="1347" t="s">
        <v>7949</v>
      </c>
      <c r="P408" s="233">
        <v>43521</v>
      </c>
      <c r="Q408" s="21" t="s">
        <v>224</v>
      </c>
      <c r="R408" s="21" t="s">
        <v>4682</v>
      </c>
      <c r="S408" s="21" t="s">
        <v>11905</v>
      </c>
      <c r="T408" s="233">
        <v>43516</v>
      </c>
      <c r="U408" s="21" t="s">
        <v>224</v>
      </c>
      <c r="V408" s="21" t="s">
        <v>4682</v>
      </c>
      <c r="W408" s="646" t="s">
        <v>12000</v>
      </c>
      <c r="X408" s="233">
        <v>43535</v>
      </c>
      <c r="Y408" s="21" t="s">
        <v>224</v>
      </c>
      <c r="Z408" s="21" t="s">
        <v>4682</v>
      </c>
      <c r="AA408" s="2018" t="s">
        <v>13960</v>
      </c>
      <c r="AB408" s="2015">
        <v>45330</v>
      </c>
      <c r="AC408" s="2017" t="s">
        <v>224</v>
      </c>
      <c r="AD408" s="2017" t="s">
        <v>4684</v>
      </c>
      <c r="AE408" s="21" t="s">
        <v>14027</v>
      </c>
      <c r="AF408" s="2039">
        <v>45469</v>
      </c>
      <c r="AG408" s="339" t="s">
        <v>224</v>
      </c>
      <c r="AH408" s="339" t="s">
        <v>4684</v>
      </c>
      <c r="AI408" s="21" t="s">
        <v>14118</v>
      </c>
      <c r="AJ408" s="2061">
        <v>45555</v>
      </c>
      <c r="AK408" s="339" t="s">
        <v>4705</v>
      </c>
      <c r="AL408" s="339" t="s">
        <v>4684</v>
      </c>
      <c r="AM408" s="21" t="s">
        <v>14124</v>
      </c>
      <c r="AN408" s="2061">
        <v>45559</v>
      </c>
      <c r="AO408" s="339" t="s">
        <v>4705</v>
      </c>
      <c r="AP408" s="339" t="s">
        <v>4684</v>
      </c>
      <c r="AQ408" s="21" t="s">
        <v>14244</v>
      </c>
      <c r="AR408" s="2102">
        <v>45583</v>
      </c>
      <c r="AS408" s="339" t="s">
        <v>226</v>
      </c>
      <c r="AT408" s="339" t="s">
        <v>4684</v>
      </c>
      <c r="AU408" s="21" t="s">
        <v>14245</v>
      </c>
      <c r="AV408" s="2102">
        <v>45687</v>
      </c>
      <c r="AW408" s="339" t="s">
        <v>226</v>
      </c>
      <c r="AX408" s="339" t="s">
        <v>4684</v>
      </c>
      <c r="BA408" s="339"/>
      <c r="BB408" s="339"/>
    </row>
    <row r="409" spans="2:62" s="1346" customFormat="1" ht="130.5" x14ac:dyDescent="0.35">
      <c r="B409" s="1346" t="str">
        <f>'INF GERAIS'!B409&amp;IFERROR(IF(INDEX(APOIO!$A$5:$A$50,MATCH('INF GERAIS'!N409,APOIO!$B$5:$B$50,0))="NÃO",APOIO!$A$2&amp;"NÃO VÁLIDO",""),"")</f>
        <v>2014.0439</v>
      </c>
      <c r="C409" s="1346" t="str">
        <f>'INF GERAIS'!C409</f>
        <v>AGRESTE CENTRAL</v>
      </c>
      <c r="D409" s="1346" t="str">
        <f>'INF GERAIS'!D409</f>
        <v>TACAIMBÓ</v>
      </c>
      <c r="E409" s="1346" t="str">
        <f>'INF GERAIS'!E409</f>
        <v>PAVIMENTAÇÃO EM PARALELEPIPEDOS GRANÍTICOS EM DIVERSAS RUAS EM VIAS URBANAS, NO MUNICÍPIO DE TACAIMBÓ - PE: RUA PEDRO TORRES DA SILVA (TRECHO II); RUA ROMILDO MOREIRA; RUA PEDRO TORRES DA SILVA (TRECHO III); RUA JOSÉ MALAQUIAS FILHO</v>
      </c>
      <c r="F409" s="1346" t="str">
        <f>'INF GERAIS'!G409</f>
        <v>NORMAL</v>
      </c>
      <c r="G409" s="34" t="s">
        <v>11903</v>
      </c>
      <c r="H409" s="233">
        <v>43518</v>
      </c>
      <c r="I409" s="1346" t="s">
        <v>222</v>
      </c>
      <c r="J409" s="1346" t="s">
        <v>4701</v>
      </c>
      <c r="K409" s="530" t="s">
        <v>11907</v>
      </c>
      <c r="L409" s="233">
        <v>43523</v>
      </c>
      <c r="M409" s="1346" t="s">
        <v>223</v>
      </c>
      <c r="N409" s="233" t="s">
        <v>4701</v>
      </c>
      <c r="O409" s="341" t="s">
        <v>12027</v>
      </c>
      <c r="P409" s="1381">
        <v>43545</v>
      </c>
      <c r="Q409" s="1346" t="s">
        <v>4704</v>
      </c>
      <c r="R409" s="1346" t="s">
        <v>4682</v>
      </c>
      <c r="S409" s="1346" t="s">
        <v>13961</v>
      </c>
      <c r="T409" s="2015">
        <v>45337</v>
      </c>
      <c r="U409" s="1346" t="s">
        <v>230</v>
      </c>
      <c r="V409" s="1346" t="s">
        <v>4682</v>
      </c>
      <c r="W409" s="1346" t="s">
        <v>14196</v>
      </c>
      <c r="X409" s="2070">
        <v>45637</v>
      </c>
      <c r="Y409" s="1346" t="s">
        <v>230</v>
      </c>
      <c r="Z409" s="1346" t="s">
        <v>4682</v>
      </c>
      <c r="AA409" s="1346" t="s">
        <v>14243</v>
      </c>
      <c r="AB409" s="2099">
        <v>45656</v>
      </c>
      <c r="AC409" s="2101" t="s">
        <v>230</v>
      </c>
      <c r="AD409" s="2101" t="s">
        <v>4682</v>
      </c>
      <c r="AE409" s="1346" t="s">
        <v>14257</v>
      </c>
      <c r="AF409" s="2102">
        <v>45748</v>
      </c>
      <c r="AG409" s="2108" t="s">
        <v>230</v>
      </c>
      <c r="AH409" s="2108" t="s">
        <v>4682</v>
      </c>
    </row>
    <row r="410" spans="2:62" ht="87" x14ac:dyDescent="0.35">
      <c r="B410" s="21" t="str">
        <f>'INF GERAIS'!B410&amp;IFERROR(IF(INDEX(APOIO!$A$5:$A$50,MATCH('INF GERAIS'!N410,APOIO!$B$5:$B$50,0))="NÃO",APOIO!$A$2&amp;"NÃO VÁLIDO",""),"")</f>
        <v>2014.0385</v>
      </c>
      <c r="C410" s="21" t="str">
        <f>'INF GERAIS'!C410</f>
        <v>SERTÃO DE ITAPARICA</v>
      </c>
      <c r="D410" s="21" t="str">
        <f>'INF GERAIS'!D410</f>
        <v>TACARATU</v>
      </c>
      <c r="E410" s="21" t="str">
        <f>'INF GERAIS'!E410</f>
        <v>URBANIZAÇÃO E ILUMINAÇÃO DA AVENIDA ARISTIDES TELES DE MENEZES</v>
      </c>
      <c r="F410" s="21" t="str">
        <f>'INF GERAIS'!G410</f>
        <v>NORMAL</v>
      </c>
      <c r="G410" s="89" t="s">
        <v>4703</v>
      </c>
      <c r="H410" s="10">
        <v>42415</v>
      </c>
      <c r="I410" s="89" t="s">
        <v>230</v>
      </c>
      <c r="J410" s="21" t="s">
        <v>4682</v>
      </c>
      <c r="K410" s="233" t="s">
        <v>10073</v>
      </c>
      <c r="L410" s="233">
        <v>43026</v>
      </c>
      <c r="M410" s="21" t="s">
        <v>224</v>
      </c>
      <c r="N410" s="10" t="s">
        <v>4682</v>
      </c>
      <c r="O410" s="233" t="s">
        <v>10417</v>
      </c>
      <c r="P410" s="233">
        <v>43130</v>
      </c>
      <c r="Q410" s="21" t="s">
        <v>224</v>
      </c>
      <c r="R410" s="21" t="s">
        <v>4682</v>
      </c>
      <c r="S410" s="21" t="s">
        <v>10464</v>
      </c>
      <c r="T410" s="233">
        <v>43150</v>
      </c>
      <c r="U410" s="21" t="s">
        <v>4705</v>
      </c>
      <c r="V410" s="21" t="s">
        <v>4682</v>
      </c>
      <c r="W410" s="1034" t="s">
        <v>10597</v>
      </c>
      <c r="X410" s="233">
        <v>43180</v>
      </c>
      <c r="Y410" s="21" t="s">
        <v>4705</v>
      </c>
      <c r="Z410" s="21" t="s">
        <v>4684</v>
      </c>
      <c r="AA410" s="1839" t="s">
        <v>13497</v>
      </c>
      <c r="AB410" s="233">
        <v>44557</v>
      </c>
      <c r="AC410" s="339" t="s">
        <v>14283</v>
      </c>
      <c r="AD410" s="339" t="s">
        <v>4684</v>
      </c>
      <c r="AG410" s="339"/>
      <c r="AH410" s="339"/>
      <c r="AK410" s="339"/>
      <c r="AL410" s="339"/>
      <c r="AO410" s="339"/>
      <c r="AP410" s="339"/>
      <c r="AS410" s="339"/>
      <c r="AT410" s="339"/>
      <c r="AW410" s="339"/>
      <c r="AX410" s="339"/>
      <c r="BA410" s="339"/>
      <c r="BB410" s="339"/>
    </row>
    <row r="411" spans="2:62" ht="87" x14ac:dyDescent="0.35">
      <c r="B411" s="21" t="str">
        <f>'INF GERAIS'!B411&amp;IFERROR(IF(INDEX(APOIO!$A$5:$A$50,MATCH('INF GERAIS'!N411,APOIO!$B$5:$B$50,0))="NÃO",APOIO!$A$2&amp;"NÃO VÁLIDO",""),"")</f>
        <v>2014.0386</v>
      </c>
      <c r="C411" s="21" t="str">
        <f>'INF GERAIS'!C411</f>
        <v>SERTÃO DE ITAPARICA</v>
      </c>
      <c r="D411" s="21" t="str">
        <f>'INF GERAIS'!D411</f>
        <v>TACARATU</v>
      </c>
      <c r="E411" s="21" t="str">
        <f>'INF GERAIS'!E411</f>
        <v>URBANIZAÇÃO E ILUMINAÇÃO DA AVENIDA DEP. AFONSO FERRAZ, NO DISTRITO DE CARAIBEIRAS</v>
      </c>
      <c r="F411" s="21" t="str">
        <f>'INF GERAIS'!G411</f>
        <v>NORMAL</v>
      </c>
      <c r="G411" s="89" t="s">
        <v>4703</v>
      </c>
      <c r="H411" s="10">
        <v>42415</v>
      </c>
      <c r="I411" s="89" t="s">
        <v>230</v>
      </c>
      <c r="J411" s="21" t="s">
        <v>4684</v>
      </c>
      <c r="K411" s="233" t="s">
        <v>10073</v>
      </c>
      <c r="L411" s="233">
        <v>43026</v>
      </c>
      <c r="M411" s="21" t="s">
        <v>224</v>
      </c>
      <c r="N411" s="10" t="s">
        <v>4682</v>
      </c>
      <c r="O411" s="233" t="s">
        <v>10417</v>
      </c>
      <c r="P411" s="233">
        <v>43130</v>
      </c>
      <c r="Q411" s="21" t="s">
        <v>224</v>
      </c>
      <c r="R411" s="21" t="s">
        <v>4682</v>
      </c>
      <c r="S411" s="21" t="s">
        <v>10465</v>
      </c>
      <c r="T411" s="233">
        <v>43150</v>
      </c>
      <c r="U411" s="21" t="s">
        <v>4705</v>
      </c>
      <c r="V411" s="21" t="s">
        <v>4682</v>
      </c>
      <c r="W411" s="1034" t="s">
        <v>10598</v>
      </c>
      <c r="X411" s="233">
        <v>43180</v>
      </c>
      <c r="Y411" s="21" t="s">
        <v>4705</v>
      </c>
      <c r="Z411" s="21" t="s">
        <v>4682</v>
      </c>
      <c r="AA411" s="1839" t="s">
        <v>13501</v>
      </c>
      <c r="AB411" s="233">
        <v>44557</v>
      </c>
      <c r="AC411" s="1839" t="s">
        <v>14283</v>
      </c>
      <c r="AD411" s="1839" t="s">
        <v>4684</v>
      </c>
      <c r="AG411" s="339"/>
      <c r="AH411" s="339"/>
      <c r="AK411" s="339"/>
      <c r="AL411" s="339"/>
      <c r="AO411" s="339"/>
      <c r="AP411" s="339"/>
      <c r="AS411" s="339"/>
      <c r="AT411" s="339"/>
      <c r="AW411" s="339"/>
      <c r="AX411" s="339"/>
      <c r="BA411" s="339"/>
      <c r="BB411" s="339"/>
    </row>
    <row r="412" spans="2:62" ht="87" x14ac:dyDescent="0.35">
      <c r="B412" s="21" t="str">
        <f>'INF GERAIS'!B412&amp;IFERROR(IF(INDEX(APOIO!$A$5:$A$50,MATCH('INF GERAIS'!N412,APOIO!$B$5:$B$50,0))="NÃO",APOIO!$A$2&amp;"NÃO VÁLIDO",""),"")</f>
        <v>2014.0387</v>
      </c>
      <c r="C412" s="21" t="str">
        <f>'INF GERAIS'!C412</f>
        <v>SERTÃO DE ITAPARICA</v>
      </c>
      <c r="D412" s="21" t="str">
        <f>'INF GERAIS'!D412</f>
        <v>TACARATU</v>
      </c>
      <c r="E412" s="21" t="str">
        <f>'INF GERAIS'!E412</f>
        <v>URBANIZAÇÃO E ILUMINAÇÃO DA AVENIDA MANOEL MARIANO</v>
      </c>
      <c r="F412" s="21" t="str">
        <f>'INF GERAIS'!G412</f>
        <v>NORMAL</v>
      </c>
      <c r="G412" s="89" t="s">
        <v>4703</v>
      </c>
      <c r="H412" s="10">
        <v>42415</v>
      </c>
      <c r="I412" s="89" t="s">
        <v>230</v>
      </c>
      <c r="J412" s="21" t="s">
        <v>4682</v>
      </c>
      <c r="K412" s="233" t="s">
        <v>10073</v>
      </c>
      <c r="L412" s="233">
        <v>43026</v>
      </c>
      <c r="M412" s="21" t="s">
        <v>224</v>
      </c>
      <c r="N412" s="10" t="s">
        <v>4682</v>
      </c>
      <c r="O412" s="233" t="s">
        <v>10417</v>
      </c>
      <c r="P412" s="233">
        <v>43130</v>
      </c>
      <c r="Q412" s="21" t="s">
        <v>224</v>
      </c>
      <c r="R412" s="21" t="s">
        <v>4682</v>
      </c>
      <c r="S412" s="21" t="s">
        <v>10466</v>
      </c>
      <c r="T412" s="233">
        <v>43150</v>
      </c>
      <c r="U412" s="21" t="s">
        <v>4705</v>
      </c>
      <c r="V412" s="21" t="s">
        <v>4682</v>
      </c>
      <c r="W412" s="1034" t="s">
        <v>10598</v>
      </c>
      <c r="X412" s="233">
        <v>43180</v>
      </c>
      <c r="Y412" s="21" t="s">
        <v>4705</v>
      </c>
      <c r="Z412" s="21" t="s">
        <v>4682</v>
      </c>
      <c r="AA412" s="1839" t="s">
        <v>13499</v>
      </c>
      <c r="AB412" s="233">
        <v>44557</v>
      </c>
      <c r="AC412" s="1839" t="s">
        <v>14283</v>
      </c>
      <c r="AD412" s="1839" t="s">
        <v>4684</v>
      </c>
      <c r="AG412" s="339"/>
      <c r="AH412" s="339"/>
      <c r="AK412" s="339"/>
      <c r="AL412" s="339"/>
      <c r="AO412" s="339"/>
      <c r="AP412" s="339"/>
      <c r="AS412" s="339"/>
      <c r="AT412" s="339"/>
      <c r="AW412" s="339"/>
      <c r="AX412" s="339"/>
      <c r="BA412" s="339"/>
      <c r="BB412" s="339"/>
    </row>
    <row r="413" spans="2:62" ht="87" x14ac:dyDescent="0.35">
      <c r="B413" s="21" t="str">
        <f>'INF GERAIS'!B413&amp;IFERROR(IF(INDEX(APOIO!$A$5:$A$50,MATCH('INF GERAIS'!N413,APOIO!$B$5:$B$50,0))="NÃO",APOIO!$A$2&amp;"NÃO VÁLIDO",""),"")</f>
        <v>2014.0388</v>
      </c>
      <c r="C413" s="21" t="str">
        <f>'INF GERAIS'!C413</f>
        <v>SERTÃO DE ITAPARICA</v>
      </c>
      <c r="D413" s="21" t="str">
        <f>'INF GERAIS'!D413</f>
        <v>TACARATU</v>
      </c>
      <c r="E413" s="21" t="str">
        <f>'INF GERAIS'!E413</f>
        <v>URBANIZAÇÃO E ILUMINAÇÃO DA AVENIDA JOSÉ ESTÊVÃO, NO DISTRITO DE CARAIBEIRAS</v>
      </c>
      <c r="F413" s="21" t="str">
        <f>'INF GERAIS'!G413</f>
        <v>NORMAL</v>
      </c>
      <c r="G413" s="89" t="s">
        <v>4703</v>
      </c>
      <c r="H413" s="10">
        <v>42415</v>
      </c>
      <c r="I413" s="89" t="s">
        <v>230</v>
      </c>
      <c r="J413" s="21" t="s">
        <v>4682</v>
      </c>
      <c r="K413" s="233" t="s">
        <v>10073</v>
      </c>
      <c r="L413" s="233">
        <v>43026</v>
      </c>
      <c r="M413" s="21" t="s">
        <v>224</v>
      </c>
      <c r="N413" s="10" t="s">
        <v>4682</v>
      </c>
      <c r="O413" s="233" t="s">
        <v>10417</v>
      </c>
      <c r="P413" s="233">
        <v>43130</v>
      </c>
      <c r="Q413" s="21" t="s">
        <v>224</v>
      </c>
      <c r="R413" s="21" t="s">
        <v>4682</v>
      </c>
      <c r="S413" s="21" t="s">
        <v>10467</v>
      </c>
      <c r="T413" s="233">
        <v>43150</v>
      </c>
      <c r="U413" s="21" t="s">
        <v>4705</v>
      </c>
      <c r="V413" s="21" t="s">
        <v>4682</v>
      </c>
      <c r="W413" s="1034" t="s">
        <v>10598</v>
      </c>
      <c r="X413" s="233">
        <v>43180</v>
      </c>
      <c r="Y413" s="21" t="s">
        <v>14283</v>
      </c>
      <c r="Z413" s="21" t="s">
        <v>4684</v>
      </c>
      <c r="AC413" s="339"/>
      <c r="AD413" s="339"/>
      <c r="AG413" s="339"/>
      <c r="AH413" s="339"/>
      <c r="AK413" s="339"/>
      <c r="AL413" s="339"/>
      <c r="AO413" s="339"/>
      <c r="AP413" s="339"/>
      <c r="AS413" s="339"/>
      <c r="AT413" s="339"/>
      <c r="AW413" s="339"/>
      <c r="AX413" s="339"/>
      <c r="BA413" s="339"/>
      <c r="BB413" s="339"/>
    </row>
    <row r="414" spans="2:62" ht="58" x14ac:dyDescent="0.35">
      <c r="B414" s="21" t="str">
        <f>'INF GERAIS'!B414&amp;IFERROR(IF(INDEX(APOIO!$A$5:$A$50,MATCH('INF GERAIS'!N414,APOIO!$B$5:$B$50,0))="NÃO",APOIO!$A$2&amp;"NÃO VÁLIDO",""),"")</f>
        <v>2014.0389</v>
      </c>
      <c r="C414" s="21" t="str">
        <f>'INF GERAIS'!C414</f>
        <v>SERTÃO DE ITAPARICA</v>
      </c>
      <c r="D414" s="21" t="str">
        <f>'INF GERAIS'!D414</f>
        <v>TACARATU</v>
      </c>
      <c r="E414" s="21" t="str">
        <f>'INF GERAIS'!E414</f>
        <v>REFORMA E AMPLIAÇÃO DA PRAÇA FRANCINA MARIA DE ARAÚJO NO DISTRITO DE CARAIBEIRAS</v>
      </c>
      <c r="F414" s="21" t="str">
        <f>'INF GERAIS'!G414</f>
        <v>NORMAL</v>
      </c>
      <c r="G414" s="89" t="s">
        <v>4703</v>
      </c>
      <c r="H414" s="10">
        <v>42415</v>
      </c>
      <c r="I414" s="89" t="s">
        <v>230</v>
      </c>
      <c r="J414" s="21" t="s">
        <v>4684</v>
      </c>
      <c r="K414" s="233" t="s">
        <v>10181</v>
      </c>
      <c r="L414" s="233">
        <v>42818</v>
      </c>
      <c r="M414" s="21" t="s">
        <v>14283</v>
      </c>
      <c r="N414" s="10" t="s">
        <v>4684</v>
      </c>
      <c r="AC414" s="339"/>
      <c r="AD414" s="339"/>
      <c r="AG414" s="339"/>
      <c r="AH414" s="339"/>
      <c r="AK414" s="339"/>
      <c r="AL414" s="339"/>
      <c r="AO414" s="339"/>
      <c r="AP414" s="339"/>
      <c r="AS414" s="339"/>
      <c r="AT414" s="339"/>
      <c r="AW414" s="339"/>
      <c r="AX414" s="339"/>
      <c r="BA414" s="339"/>
      <c r="BB414" s="339"/>
    </row>
    <row r="415" spans="2:62" ht="58" x14ac:dyDescent="0.35">
      <c r="B415" s="21" t="str">
        <f>'INF GERAIS'!B415&amp;IFERROR(IF(INDEX(APOIO!$A$5:$A$50,MATCH('INF GERAIS'!N415,APOIO!$B$5:$B$50,0))="NÃO",APOIO!$A$2&amp;"NÃO VÁLIDO",""),"")</f>
        <v>2014.0390</v>
      </c>
      <c r="C415" s="21" t="str">
        <f>'INF GERAIS'!C415</f>
        <v>MATA SUL</v>
      </c>
      <c r="D415" s="21" t="str">
        <f>'INF GERAIS'!D415</f>
        <v>TAMANDARÉ</v>
      </c>
      <c r="E415" s="21" t="str">
        <f>'INF GERAIS'!E415</f>
        <v>CONSTRUÇÃO DO PREDIO DA PREFEITURA DO MUNICÍPIO DE TAMANDARÉ</v>
      </c>
      <c r="F415" s="21" t="str">
        <f>'INF GERAIS'!G415</f>
        <v>NORMAL</v>
      </c>
      <c r="G415" s="89" t="s">
        <v>4703</v>
      </c>
      <c r="H415" s="10">
        <v>42415</v>
      </c>
      <c r="I415" s="89" t="s">
        <v>4705</v>
      </c>
      <c r="J415" s="21" t="s">
        <v>4682</v>
      </c>
      <c r="K415" s="10" t="s">
        <v>5998</v>
      </c>
      <c r="L415" s="10">
        <v>42430</v>
      </c>
      <c r="M415" s="21" t="s">
        <v>230</v>
      </c>
      <c r="N415" s="10" t="s">
        <v>4682</v>
      </c>
      <c r="O415" s="233" t="s">
        <v>7543</v>
      </c>
      <c r="P415" s="233">
        <v>42541</v>
      </c>
      <c r="Q415" s="21" t="s">
        <v>4705</v>
      </c>
      <c r="R415" s="21" t="s">
        <v>4684</v>
      </c>
      <c r="S415" s="453" t="s">
        <v>7916</v>
      </c>
      <c r="T415" s="233">
        <v>42562</v>
      </c>
      <c r="U415" s="21" t="s">
        <v>230</v>
      </c>
      <c r="V415" s="21" t="s">
        <v>4684</v>
      </c>
      <c r="W415" s="453" t="s">
        <v>7918</v>
      </c>
      <c r="X415" s="233">
        <v>42563</v>
      </c>
      <c r="Y415" s="21" t="s">
        <v>6848</v>
      </c>
      <c r="Z415" s="21" t="s">
        <v>4684</v>
      </c>
      <c r="AA415" s="12"/>
      <c r="AB415" s="2102">
        <v>45806</v>
      </c>
      <c r="AC415" s="339" t="s">
        <v>14283</v>
      </c>
      <c r="AD415" s="339" t="s">
        <v>4684</v>
      </c>
      <c r="AG415" s="339"/>
      <c r="AH415" s="339"/>
      <c r="AK415" s="339"/>
      <c r="AL415" s="339"/>
      <c r="AO415" s="339"/>
      <c r="AP415" s="339"/>
      <c r="AS415" s="339"/>
      <c r="AT415" s="339"/>
      <c r="AW415" s="339"/>
      <c r="AX415" s="339"/>
      <c r="BA415" s="339"/>
      <c r="BB415" s="339"/>
    </row>
    <row r="416" spans="2:62" ht="174" x14ac:dyDescent="0.35">
      <c r="B416" s="21" t="str">
        <f>'INF GERAIS'!B416&amp;IFERROR(IF(INDEX(APOIO!$A$5:$A$50,MATCH('INF GERAIS'!N416,APOIO!$B$5:$B$50,0))="NÃO",APOIO!$A$2&amp;"NÃO VÁLIDO",""),"")</f>
        <v>2014.0391</v>
      </c>
      <c r="C416" s="21" t="str">
        <f>'INF GERAIS'!C416</f>
        <v>AGRESTE SETENTRIONAL</v>
      </c>
      <c r="D416" s="21" t="str">
        <f>'INF GERAIS'!D416</f>
        <v>TAQUARITINGA DO NORTE</v>
      </c>
      <c r="E416" s="21" t="str">
        <f>'INF GERAIS'!E416</f>
        <v>URBANIZAÇÃO / PAVMENTAÇÃO DE VIAS PÚBLICAS</v>
      </c>
      <c r="F416" s="21" t="str">
        <f>'INF GERAIS'!G416</f>
        <v>NORMAL</v>
      </c>
      <c r="G416" s="89" t="s">
        <v>4703</v>
      </c>
      <c r="H416" s="10">
        <v>42415</v>
      </c>
      <c r="I416" s="89" t="s">
        <v>230</v>
      </c>
      <c r="J416" s="21" t="s">
        <v>4682</v>
      </c>
      <c r="K416" s="10" t="s">
        <v>6003</v>
      </c>
      <c r="L416" s="10">
        <v>42366</v>
      </c>
      <c r="M416" s="21" t="s">
        <v>222</v>
      </c>
      <c r="N416" s="10" t="s">
        <v>4682</v>
      </c>
      <c r="O416" s="189" t="s">
        <v>9501</v>
      </c>
      <c r="P416" s="10">
        <v>42390</v>
      </c>
      <c r="Q416" s="21" t="s">
        <v>224</v>
      </c>
      <c r="R416" s="21" t="s">
        <v>4682</v>
      </c>
      <c r="S416" s="10" t="s">
        <v>6055</v>
      </c>
      <c r="T416" s="10">
        <v>42423</v>
      </c>
      <c r="U416" s="21" t="s">
        <v>222</v>
      </c>
      <c r="V416" s="21" t="s">
        <v>4682</v>
      </c>
      <c r="W416" s="190" t="s">
        <v>9497</v>
      </c>
      <c r="X416" s="10">
        <v>42436</v>
      </c>
      <c r="Y416" s="21" t="s">
        <v>224</v>
      </c>
      <c r="Z416" s="21" t="s">
        <v>4682</v>
      </c>
      <c r="AA416" s="218" t="s">
        <v>6284</v>
      </c>
      <c r="AB416" s="10">
        <v>42440</v>
      </c>
      <c r="AC416" s="339" t="s">
        <v>222</v>
      </c>
      <c r="AD416" s="339" t="s">
        <v>4682</v>
      </c>
      <c r="AE416" s="21" t="s">
        <v>6290</v>
      </c>
      <c r="AF416" s="10">
        <v>42443</v>
      </c>
      <c r="AG416" s="339" t="s">
        <v>224</v>
      </c>
      <c r="AH416" s="339" t="s">
        <v>4682</v>
      </c>
      <c r="AI416" s="706" t="s">
        <v>9316</v>
      </c>
      <c r="AJ416" s="233">
        <v>42863</v>
      </c>
      <c r="AK416" s="339" t="s">
        <v>224</v>
      </c>
      <c r="AL416" s="339" t="s">
        <v>4682</v>
      </c>
      <c r="AM416" s="21" t="s">
        <v>9502</v>
      </c>
      <c r="AN416" s="233">
        <v>42894</v>
      </c>
      <c r="AO416" s="339" t="s">
        <v>4705</v>
      </c>
      <c r="AP416" s="339" t="s">
        <v>4682</v>
      </c>
      <c r="AQ416" s="21" t="s">
        <v>9648</v>
      </c>
      <c r="AR416" s="233">
        <v>42923</v>
      </c>
      <c r="AS416" s="339" t="s">
        <v>230</v>
      </c>
      <c r="AT416" s="339" t="s">
        <v>4682</v>
      </c>
      <c r="AU416" s="21" t="s">
        <v>11128</v>
      </c>
      <c r="AV416" s="233">
        <v>43066</v>
      </c>
      <c r="AW416" s="339" t="s">
        <v>226</v>
      </c>
      <c r="AX416" s="339" t="s">
        <v>4684</v>
      </c>
      <c r="AY416" s="233" t="s">
        <v>12210</v>
      </c>
      <c r="AZ416" s="233">
        <v>43627</v>
      </c>
      <c r="BA416" s="339" t="s">
        <v>6848</v>
      </c>
      <c r="BB416" s="233" t="s">
        <v>4684</v>
      </c>
      <c r="BC416" s="1573" t="s">
        <v>12650</v>
      </c>
      <c r="BD416" s="233">
        <v>43760</v>
      </c>
      <c r="BE416" s="1572" t="s">
        <v>6848</v>
      </c>
      <c r="BF416" s="233" t="s">
        <v>4684</v>
      </c>
      <c r="BG416" s="2112" t="s">
        <v>14261</v>
      </c>
      <c r="BH416" s="2102">
        <v>45799</v>
      </c>
      <c r="BI416" s="2112" t="s">
        <v>14283</v>
      </c>
      <c r="BJ416" s="2112" t="s">
        <v>4684</v>
      </c>
    </row>
    <row r="417" spans="2:54" ht="116" x14ac:dyDescent="0.35">
      <c r="B417" s="21" t="str">
        <f>'INF GERAIS'!B417&amp;IFERROR(IF(INDEX(APOIO!$A$5:$A$50,MATCH('INF GERAIS'!N417,APOIO!$B$5:$B$50,0))="NÃO",APOIO!$A$2&amp;"NÃO VÁLIDO",""),"")</f>
        <v>2014.0392</v>
      </c>
      <c r="C417" s="21" t="str">
        <f>'INF GERAIS'!C417</f>
        <v>AGRESTE SETENTRIONAL</v>
      </c>
      <c r="D417" s="21" t="str">
        <f>'INF GERAIS'!D417</f>
        <v>TAQUARITINGA DO NORTE</v>
      </c>
      <c r="E417" s="21" t="str">
        <f>'INF GERAIS'!E417</f>
        <v>REFORMA E AMPLIAÇÃO POSTO DE SAUDE DE ALGODÃO</v>
      </c>
      <c r="F417" s="21" t="str">
        <f>'INF GERAIS'!G417</f>
        <v>NORMAL</v>
      </c>
      <c r="G417" s="89" t="s">
        <v>4703</v>
      </c>
      <c r="H417" s="10">
        <v>42415</v>
      </c>
      <c r="I417" s="89" t="s">
        <v>230</v>
      </c>
      <c r="J417" s="21" t="s">
        <v>4682</v>
      </c>
      <c r="K417" s="706" t="s">
        <v>9317</v>
      </c>
      <c r="L417" s="233">
        <v>42863</v>
      </c>
      <c r="M417" s="706" t="s">
        <v>224</v>
      </c>
      <c r="N417" s="706" t="s">
        <v>4682</v>
      </c>
      <c r="O417" s="898" t="s">
        <v>10080</v>
      </c>
      <c r="P417" s="233">
        <v>43018</v>
      </c>
      <c r="Q417" s="898" t="s">
        <v>4705</v>
      </c>
      <c r="R417" s="898" t="s">
        <v>4682</v>
      </c>
      <c r="S417" s="21" t="s">
        <v>10324</v>
      </c>
      <c r="T417" s="233">
        <v>43035</v>
      </c>
      <c r="U417" s="21" t="s">
        <v>230</v>
      </c>
      <c r="V417" s="21" t="s">
        <v>4682</v>
      </c>
      <c r="W417" s="21" t="s">
        <v>11380</v>
      </c>
      <c r="X417" s="233">
        <v>43285</v>
      </c>
      <c r="Y417" s="21" t="s">
        <v>226</v>
      </c>
      <c r="Z417" s="21" t="s">
        <v>4684</v>
      </c>
      <c r="AA417" s="233" t="s">
        <v>12209</v>
      </c>
      <c r="AB417" s="233">
        <v>43627</v>
      </c>
      <c r="AC417" s="339" t="s">
        <v>6848</v>
      </c>
      <c r="AD417" s="233" t="s">
        <v>4684</v>
      </c>
      <c r="AE417" s="21" t="s">
        <v>14004</v>
      </c>
      <c r="AF417" s="2028">
        <v>45387</v>
      </c>
      <c r="AG417" s="339" t="s">
        <v>6848</v>
      </c>
      <c r="AH417" s="339" t="s">
        <v>4684</v>
      </c>
      <c r="AI417" s="21" t="s">
        <v>14014</v>
      </c>
      <c r="AJ417" s="2036">
        <v>45425</v>
      </c>
      <c r="AK417" s="339" t="s">
        <v>6848</v>
      </c>
      <c r="AL417" s="339" t="s">
        <v>4684</v>
      </c>
      <c r="AM417" s="2112" t="s">
        <v>14261</v>
      </c>
      <c r="AN417" s="2102">
        <v>45799</v>
      </c>
      <c r="AO417" s="2112" t="s">
        <v>14283</v>
      </c>
      <c r="AP417" s="2112" t="s">
        <v>4684</v>
      </c>
      <c r="AS417" s="339"/>
      <c r="AT417" s="339"/>
      <c r="AW417" s="339"/>
      <c r="AX417" s="339"/>
      <c r="BA417" s="339"/>
      <c r="BB417" s="339"/>
    </row>
    <row r="418" spans="2:54" ht="130.5" x14ac:dyDescent="0.35">
      <c r="B418" s="21" t="str">
        <f>'INF GERAIS'!B418&amp;IFERROR(IF(INDEX(APOIO!$A$5:$A$50,MATCH('INF GERAIS'!N418,APOIO!$B$5:$B$50,0))="NÃO",APOIO!$A$2&amp;"NÃO VÁLIDO",""),"")</f>
        <v>2014.0393</v>
      </c>
      <c r="C418" s="21" t="str">
        <f>'INF GERAIS'!C418</f>
        <v>AGRESTE SETENTRIONAL</v>
      </c>
      <c r="D418" s="21" t="str">
        <f>'INF GERAIS'!D418</f>
        <v>TAQUARITINGA DO NORTE</v>
      </c>
      <c r="E418" s="21" t="str">
        <f>'INF GERAIS'!E418</f>
        <v>PROJETO DE REFORMA COM COBERTURA DA QUADRA DE ESPORTE PE. ESTANISLAU PIRES</v>
      </c>
      <c r="F418" s="21" t="str">
        <f>'INF GERAIS'!G418</f>
        <v>NORMAL</v>
      </c>
      <c r="G418" s="89" t="s">
        <v>4703</v>
      </c>
      <c r="H418" s="10">
        <v>42415</v>
      </c>
      <c r="I418" s="89" t="s">
        <v>230</v>
      </c>
      <c r="J418" s="21" t="s">
        <v>4682</v>
      </c>
      <c r="K418" s="706" t="s">
        <v>9318</v>
      </c>
      <c r="L418" s="233">
        <v>42863</v>
      </c>
      <c r="M418" s="706" t="s">
        <v>224</v>
      </c>
      <c r="N418" s="706" t="s">
        <v>4682</v>
      </c>
      <c r="O418" s="845" t="s">
        <v>9946</v>
      </c>
      <c r="P418" s="233">
        <v>42976</v>
      </c>
      <c r="Q418" s="838" t="s">
        <v>224</v>
      </c>
      <c r="R418" s="869" t="s">
        <v>4682</v>
      </c>
      <c r="S418" s="869" t="s">
        <v>10026</v>
      </c>
      <c r="T418" s="233">
        <v>42999</v>
      </c>
      <c r="U418" s="21" t="s">
        <v>224</v>
      </c>
      <c r="V418" s="21" t="s">
        <v>4682</v>
      </c>
      <c r="W418" s="1534" t="s">
        <v>12491</v>
      </c>
      <c r="X418" s="233">
        <v>43013</v>
      </c>
      <c r="Y418" s="890" t="s">
        <v>4705</v>
      </c>
      <c r="Z418" s="890" t="s">
        <v>4682</v>
      </c>
      <c r="AA418" s="21" t="s">
        <v>10324</v>
      </c>
      <c r="AB418" s="233">
        <v>43035</v>
      </c>
      <c r="AC418" s="339" t="s">
        <v>230</v>
      </c>
      <c r="AD418" s="339" t="s">
        <v>4682</v>
      </c>
      <c r="AE418" s="21" t="s">
        <v>13006</v>
      </c>
      <c r="AF418" s="233">
        <v>43879</v>
      </c>
      <c r="AG418" s="339" t="s">
        <v>224</v>
      </c>
      <c r="AH418" s="339" t="s">
        <v>4682</v>
      </c>
      <c r="AI418" s="1734" t="s">
        <v>13178</v>
      </c>
      <c r="AJ418" s="233">
        <v>43958</v>
      </c>
      <c r="AK418" s="339" t="s">
        <v>4705</v>
      </c>
      <c r="AL418" s="1734" t="s">
        <v>4682</v>
      </c>
      <c r="AM418" s="1793" t="s">
        <v>13359</v>
      </c>
      <c r="AN418" s="233">
        <v>44232</v>
      </c>
      <c r="AO418" s="339" t="s">
        <v>226</v>
      </c>
      <c r="AP418" s="339" t="s">
        <v>4684</v>
      </c>
      <c r="AQ418" s="21" t="s">
        <v>13995</v>
      </c>
      <c r="AR418" s="2028">
        <v>44266</v>
      </c>
      <c r="AS418" s="339" t="s">
        <v>6848</v>
      </c>
      <c r="AT418" s="339" t="s">
        <v>4684</v>
      </c>
      <c r="AW418" s="339"/>
      <c r="AX418" s="339"/>
      <c r="BA418" s="339"/>
      <c r="BB418" s="339"/>
    </row>
    <row r="419" spans="2:54" ht="101.5" x14ac:dyDescent="0.35">
      <c r="B419" s="21" t="str">
        <f>'INF GERAIS'!B419&amp;IFERROR(IF(INDEX(APOIO!$A$5:$A$50,MATCH('INF GERAIS'!N419,APOIO!$B$5:$B$50,0))="NÃO",APOIO!$A$2&amp;"NÃO VÁLIDO",""),"")</f>
        <v>2014.0394</v>
      </c>
      <c r="C419" s="21" t="str">
        <f>'INF GERAIS'!C419</f>
        <v>AGRESTE MERIDIONAL</v>
      </c>
      <c r="D419" s="21" t="str">
        <f>'INF GERAIS'!D419</f>
        <v>TEREZINHA</v>
      </c>
      <c r="E419" s="21" t="str">
        <f>'INF GERAIS'!E419</f>
        <v>MODERNIZAÇÃO DO ESTÁDIO MUNICIPAL ANTÔNIO FERNANDO CALADO DE LIMA</v>
      </c>
      <c r="F419" s="21" t="str">
        <f>'INF GERAIS'!G419</f>
        <v>NORMAL</v>
      </c>
      <c r="G419" s="89" t="s">
        <v>4703</v>
      </c>
      <c r="H419" s="10">
        <v>42415</v>
      </c>
      <c r="I419" s="89" t="s">
        <v>230</v>
      </c>
      <c r="J419" s="21" t="s">
        <v>4682</v>
      </c>
      <c r="K419" s="233" t="s">
        <v>9920</v>
      </c>
      <c r="L419" s="233">
        <v>42972</v>
      </c>
      <c r="M419" s="21" t="s">
        <v>224</v>
      </c>
      <c r="N419" s="10" t="s">
        <v>4682</v>
      </c>
      <c r="O419" s="233" t="s">
        <v>12393</v>
      </c>
      <c r="P419" s="233">
        <v>43668</v>
      </c>
      <c r="Q419" s="21" t="s">
        <v>4705</v>
      </c>
      <c r="R419" s="21" t="s">
        <v>4682</v>
      </c>
      <c r="S419" s="21" t="s">
        <v>12551</v>
      </c>
      <c r="T419" s="233">
        <v>43686</v>
      </c>
      <c r="U419" s="21" t="s">
        <v>230</v>
      </c>
      <c r="V419" s="1800" t="s">
        <v>4682</v>
      </c>
      <c r="W419" s="233" t="s">
        <v>13395</v>
      </c>
      <c r="X419" s="233">
        <v>44223</v>
      </c>
      <c r="Y419" s="21" t="s">
        <v>224</v>
      </c>
      <c r="Z419" s="21" t="s">
        <v>4682</v>
      </c>
      <c r="AA419" s="233" t="s">
        <v>13396</v>
      </c>
      <c r="AB419" s="233">
        <v>44250</v>
      </c>
      <c r="AC419" s="339" t="s">
        <v>226</v>
      </c>
      <c r="AD419" s="339" t="s">
        <v>4684</v>
      </c>
      <c r="AG419" s="339"/>
      <c r="AH419" s="339"/>
      <c r="AK419" s="339"/>
      <c r="AL419" s="339"/>
      <c r="AO419" s="339"/>
      <c r="AP419" s="339"/>
      <c r="AS419" s="339"/>
      <c r="AT419" s="339"/>
      <c r="AW419" s="339"/>
      <c r="AX419" s="339"/>
      <c r="BA419" s="339"/>
      <c r="BB419" s="339"/>
    </row>
    <row r="420" spans="2:54" s="833" customFormat="1" ht="72.5" x14ac:dyDescent="0.35">
      <c r="B420" s="833" t="str">
        <f>'INF GERAIS'!B420&amp;IFERROR(IF(INDEX(APOIO!$A$5:$A$50,MATCH('INF GERAIS'!N420,APOIO!$B$5:$B$50,0))="NÃO",APOIO!$A$2&amp;"NÃO VÁLIDO",""),"")</f>
        <v>2014.0432</v>
      </c>
      <c r="C420" s="833" t="str">
        <f>'INF GERAIS'!C420</f>
        <v>AGRESTE MERIDIONAL</v>
      </c>
      <c r="D420" s="833" t="str">
        <f>'INF GERAIS'!D420</f>
        <v>TEREZINHA</v>
      </c>
      <c r="E420" s="833" t="str">
        <f>'INF GERAIS'!E420</f>
        <v>PAVIMENTAÇÃO EM PARALELEPÍPEDOS DE DIVERSAS RUAS</v>
      </c>
      <c r="F420" s="833" t="str">
        <f>'INF GERAIS'!G420</f>
        <v>NORMAL</v>
      </c>
      <c r="H420" s="233"/>
      <c r="K420" s="233" t="s">
        <v>9921</v>
      </c>
      <c r="L420" s="233">
        <v>42972</v>
      </c>
      <c r="M420" s="833" t="s">
        <v>223</v>
      </c>
      <c r="N420" s="233" t="s">
        <v>4701</v>
      </c>
      <c r="O420" s="233" t="s">
        <v>10065</v>
      </c>
      <c r="P420" s="233">
        <v>43018</v>
      </c>
      <c r="Q420" s="833" t="s">
        <v>4704</v>
      </c>
      <c r="R420" s="833" t="s">
        <v>4701</v>
      </c>
      <c r="S420" s="833" t="s">
        <v>10298</v>
      </c>
      <c r="T420" s="233">
        <v>43035</v>
      </c>
      <c r="U420" s="833" t="s">
        <v>230</v>
      </c>
      <c r="V420" s="833" t="s">
        <v>4701</v>
      </c>
      <c r="W420" s="1833" t="s">
        <v>13482</v>
      </c>
      <c r="X420" s="233">
        <v>44484</v>
      </c>
      <c r="Y420" s="833" t="s">
        <v>224</v>
      </c>
      <c r="Z420" s="833" t="s">
        <v>4682</v>
      </c>
      <c r="AA420" s="1918" t="s">
        <v>13613</v>
      </c>
      <c r="AB420" s="233">
        <v>44658</v>
      </c>
      <c r="AC420" s="833" t="s">
        <v>4705</v>
      </c>
      <c r="AD420" s="833" t="s">
        <v>4682</v>
      </c>
      <c r="AE420" s="1918" t="s">
        <v>13684</v>
      </c>
      <c r="AF420" s="233">
        <v>44704</v>
      </c>
      <c r="AG420" s="833" t="s">
        <v>4705</v>
      </c>
      <c r="AH420" s="833" t="s">
        <v>4682</v>
      </c>
    </row>
    <row r="421" spans="2:54" ht="101.5" x14ac:dyDescent="0.35">
      <c r="B421" s="21" t="str">
        <f>'INF GERAIS'!B421&amp;IFERROR(IF(INDEX(APOIO!$A$5:$A$50,MATCH('INF GERAIS'!N421,APOIO!$B$5:$B$50,0))="NÃO",APOIO!$A$2&amp;"NÃO VÁLIDO",""),"")</f>
        <v>2014.0395</v>
      </c>
      <c r="C421" s="21" t="str">
        <f>'INF GERAIS'!C421</f>
        <v>SERTÃO CENTRAL</v>
      </c>
      <c r="D421" s="21" t="str">
        <f>'INF GERAIS'!D421</f>
        <v>TERRA NOVA</v>
      </c>
      <c r="E421" s="21" t="str">
        <f>'INF GERAIS'!E421</f>
        <v>DRENAGEM SUPERFICIAL DE ÁGUAS PLUVIAIS E PAVIMENTAÇÃO DE VIAS</v>
      </c>
      <c r="F421" s="21" t="str">
        <f>'INF GERAIS'!G421</f>
        <v>NORMAL</v>
      </c>
      <c r="G421" s="89" t="s">
        <v>4703</v>
      </c>
      <c r="H421" s="10">
        <v>42415</v>
      </c>
      <c r="I421" s="89" t="s">
        <v>230</v>
      </c>
      <c r="J421" s="21" t="s">
        <v>4684</v>
      </c>
      <c r="K421" s="233" t="s">
        <v>8699</v>
      </c>
      <c r="L421" s="233">
        <v>42717</v>
      </c>
      <c r="M421" s="21" t="s">
        <v>6848</v>
      </c>
      <c r="N421" s="10" t="s">
        <v>4684</v>
      </c>
      <c r="O421" s="1633" t="s">
        <v>12815</v>
      </c>
      <c r="P421" s="233">
        <v>43810</v>
      </c>
      <c r="Q421" s="1633" t="s">
        <v>6848</v>
      </c>
      <c r="R421" s="233" t="s">
        <v>4684</v>
      </c>
      <c r="S421" s="21" t="s">
        <v>13735</v>
      </c>
      <c r="T421" s="233">
        <v>44874</v>
      </c>
      <c r="U421" s="21" t="s">
        <v>6848</v>
      </c>
      <c r="V421" s="21" t="s">
        <v>4684</v>
      </c>
      <c r="W421" s="21" t="s">
        <v>13754</v>
      </c>
      <c r="X421" s="233">
        <v>44921</v>
      </c>
      <c r="Y421" s="21" t="s">
        <v>13923</v>
      </c>
      <c r="Z421" s="21" t="s">
        <v>4684</v>
      </c>
      <c r="AA421" s="21" t="s">
        <v>14052</v>
      </c>
      <c r="AB421" s="2039">
        <v>45272</v>
      </c>
      <c r="AC421" s="339" t="s">
        <v>13989</v>
      </c>
      <c r="AD421" s="339" t="s">
        <v>4684</v>
      </c>
      <c r="AG421" s="339"/>
      <c r="AH421" s="339"/>
      <c r="AK421" s="339"/>
      <c r="AL421" s="339"/>
      <c r="AO421" s="339"/>
      <c r="AP421" s="339"/>
      <c r="AS421" s="339"/>
      <c r="AT421" s="339"/>
      <c r="AW421" s="339"/>
      <c r="AX421" s="339"/>
      <c r="BA421" s="339"/>
      <c r="BB421" s="339"/>
    </row>
    <row r="422" spans="2:54" ht="87" x14ac:dyDescent="0.35">
      <c r="B422" s="21" t="str">
        <f>'INF GERAIS'!B422&amp;IFERROR(IF(INDEX(APOIO!$A$5:$A$50,MATCH('INF GERAIS'!N422,APOIO!$B$5:$B$50,0))="NÃO",APOIO!$A$2&amp;"NÃO VÁLIDO",""),"")</f>
        <v>2014.0396</v>
      </c>
      <c r="C422" s="21" t="str">
        <f>'INF GERAIS'!C422</f>
        <v>MATA NORTE</v>
      </c>
      <c r="D422" s="21" t="str">
        <f>'INF GERAIS'!D422</f>
        <v>TIMBAÚBA</v>
      </c>
      <c r="E422" s="21" t="str">
        <f>'INF GERAIS'!E422</f>
        <v>PAVIMENTAÇÃO EM PARALELEPÍPEDO DE RUAS DO BAIRRO DE SAPUCAIA</v>
      </c>
      <c r="F422" s="21" t="str">
        <f>'INF GERAIS'!G422</f>
        <v>NORMAL</v>
      </c>
      <c r="G422" s="89" t="s">
        <v>4703</v>
      </c>
      <c r="H422" s="10">
        <v>42415</v>
      </c>
      <c r="I422" s="89" t="s">
        <v>230</v>
      </c>
      <c r="J422" s="21" t="s">
        <v>4682</v>
      </c>
      <c r="K422" s="233" t="s">
        <v>8726</v>
      </c>
      <c r="L422" s="233">
        <v>42677</v>
      </c>
      <c r="M422" s="21" t="s">
        <v>224</v>
      </c>
      <c r="N422" s="10" t="s">
        <v>4682</v>
      </c>
      <c r="O422" s="233" t="s">
        <v>8725</v>
      </c>
      <c r="P422" s="233">
        <v>42731</v>
      </c>
      <c r="Q422" s="21" t="s">
        <v>224</v>
      </c>
      <c r="R422" s="21" t="s">
        <v>4682</v>
      </c>
      <c r="S422" s="645" t="s">
        <v>8829</v>
      </c>
      <c r="T422" s="233">
        <v>42758</v>
      </c>
      <c r="U422" s="21" t="s">
        <v>4705</v>
      </c>
      <c r="V422" s="21" t="s">
        <v>4682</v>
      </c>
      <c r="W422" s="21" t="s">
        <v>10291</v>
      </c>
      <c r="X422" s="233">
        <v>43102</v>
      </c>
      <c r="Y422" s="21" t="s">
        <v>4705</v>
      </c>
      <c r="Z422" s="21" t="s">
        <v>4682</v>
      </c>
      <c r="AA422" s="963" t="s">
        <v>10344</v>
      </c>
      <c r="AB422" s="233">
        <v>43117</v>
      </c>
      <c r="AC422" s="339" t="s">
        <v>226</v>
      </c>
      <c r="AD422" s="339" t="s">
        <v>4684</v>
      </c>
      <c r="AE422" s="1111" t="s">
        <v>10182</v>
      </c>
      <c r="AF422" s="233">
        <v>43193</v>
      </c>
      <c r="AG422" s="339" t="s">
        <v>226</v>
      </c>
      <c r="AH422" s="339" t="s">
        <v>4684</v>
      </c>
      <c r="AI422" s="21" t="s">
        <v>11287</v>
      </c>
      <c r="AJ422" s="233">
        <v>43290</v>
      </c>
      <c r="AK422" s="339" t="s">
        <v>14283</v>
      </c>
      <c r="AL422" s="339" t="s">
        <v>4684</v>
      </c>
      <c r="AO422" s="339"/>
      <c r="AP422" s="339"/>
      <c r="AS422" s="339"/>
      <c r="AT422" s="339"/>
      <c r="AW422" s="339"/>
      <c r="AX422" s="339"/>
      <c r="BA422" s="339"/>
      <c r="BB422" s="339"/>
    </row>
    <row r="423" spans="2:54" ht="145" x14ac:dyDescent="0.35">
      <c r="B423" s="21" t="str">
        <f>'INF GERAIS'!B423&amp;IFERROR(IF(INDEX(APOIO!$A$5:$A$50,MATCH('INF GERAIS'!N423,APOIO!$B$5:$B$50,0))="NÃO",APOIO!$A$2&amp;"NÃO VÁLIDO",""),"")</f>
        <v>2014.0397</v>
      </c>
      <c r="C423" s="21" t="str">
        <f>'INF GERAIS'!C423</f>
        <v>AGRESTE SETENTRIONAL</v>
      </c>
      <c r="D423" s="21" t="str">
        <f>'INF GERAIS'!D423</f>
        <v>TORITAMA</v>
      </c>
      <c r="E423" s="34" t="str">
        <f>'INF GERAIS'!E423</f>
        <v>PAVIMENTAÇÃO DE RUAS DO MUNICÍPIO DE TORITAMA ATRAVÉS DA EXECUÇÃO DE PAVIMENTAÇÃO E OBRAS DE INFRAESTRUTURA DAS RUAS JOSÉ HERALDO DA SILVA, MIGUEL TAVARES, SÃO CRISTÓVÃO, JOSE LUIS TAVARES, JOÃO ANTONIO DE MOURA, MARIANO MANOEL, RUA EMIDIO JORDAO, CASTRO ALVES, SANTOS DUMONT, ABENICIO ARTHUR SOBRAL, LUIS TOMAS DA SILVA, COLOMBIA, MEXICO, ANTONIO SOARES, DAS AVENIDAS ROMEU SIMPLICIO E JOSE LUIS DA SILVA E DA TRAVESSA CASTRO ALVES, CONTARÁ AINDA COM IMPLANTAÇÃO DE MEIO-FIO EM PEDRA GRANÍTICA</v>
      </c>
      <c r="F423" s="21" t="str">
        <f>'INF GERAIS'!G423</f>
        <v>NORMAL</v>
      </c>
      <c r="G423" s="89" t="s">
        <v>4703</v>
      </c>
      <c r="H423" s="10">
        <v>42415</v>
      </c>
      <c r="I423" s="89" t="s">
        <v>230</v>
      </c>
      <c r="J423" s="21" t="s">
        <v>4682</v>
      </c>
      <c r="K423" s="10" t="s">
        <v>6210</v>
      </c>
      <c r="L423" s="10">
        <v>42422</v>
      </c>
      <c r="M423" s="21" t="s">
        <v>222</v>
      </c>
      <c r="N423" s="10" t="s">
        <v>4682</v>
      </c>
      <c r="O423" s="189" t="s">
        <v>5912</v>
      </c>
      <c r="P423" s="10">
        <v>42424</v>
      </c>
      <c r="Q423" s="21" t="s">
        <v>224</v>
      </c>
      <c r="R423" s="21" t="s">
        <v>4682</v>
      </c>
      <c r="S423" s="206" t="s">
        <v>6211</v>
      </c>
      <c r="T423" s="10">
        <v>42433</v>
      </c>
      <c r="U423" s="21" t="s">
        <v>4705</v>
      </c>
      <c r="V423" s="21" t="s">
        <v>4682</v>
      </c>
      <c r="W423" s="21" t="s">
        <v>6913</v>
      </c>
      <c r="X423" s="233">
        <v>42468</v>
      </c>
      <c r="Y423" s="21" t="s">
        <v>230</v>
      </c>
      <c r="Z423" s="21" t="s">
        <v>4682</v>
      </c>
      <c r="AA423" s="233" t="s">
        <v>8700</v>
      </c>
      <c r="AB423" s="233">
        <v>42717</v>
      </c>
      <c r="AC423" s="618" t="s">
        <v>223</v>
      </c>
      <c r="AD423" s="233" t="s">
        <v>4682</v>
      </c>
      <c r="AE423" s="233" t="s">
        <v>8742</v>
      </c>
      <c r="AF423" s="233">
        <v>42738</v>
      </c>
      <c r="AG423" s="339" t="s">
        <v>4705</v>
      </c>
      <c r="AH423" s="339" t="s">
        <v>4682</v>
      </c>
      <c r="AI423" s="983" t="s">
        <v>10407</v>
      </c>
      <c r="AJ423" s="233">
        <v>42748</v>
      </c>
      <c r="AK423" s="648" t="s">
        <v>230</v>
      </c>
      <c r="AL423" s="648" t="s">
        <v>4682</v>
      </c>
      <c r="AM423" s="233" t="s">
        <v>9292</v>
      </c>
      <c r="AN423" s="233">
        <v>42816</v>
      </c>
      <c r="AO423" s="339" t="s">
        <v>4705</v>
      </c>
      <c r="AP423" s="339" t="s">
        <v>4682</v>
      </c>
      <c r="AQ423" s="21" t="s">
        <v>9285</v>
      </c>
      <c r="AR423" s="707">
        <v>42832</v>
      </c>
      <c r="AS423" s="339" t="s">
        <v>230</v>
      </c>
      <c r="AT423" s="339" t="s">
        <v>4684</v>
      </c>
      <c r="AU423" s="233" t="s">
        <v>11183</v>
      </c>
      <c r="AV423" s="233">
        <v>43129</v>
      </c>
      <c r="AW423" s="983" t="s">
        <v>6848</v>
      </c>
      <c r="AX423" s="233" t="s">
        <v>4684</v>
      </c>
      <c r="AY423" s="2112" t="s">
        <v>14261</v>
      </c>
      <c r="AZ423" s="2102">
        <v>45799</v>
      </c>
      <c r="BA423" s="2112" t="s">
        <v>14283</v>
      </c>
      <c r="BB423" s="2112" t="s">
        <v>4684</v>
      </c>
    </row>
    <row r="424" spans="2:54" ht="139.5" customHeight="1" x14ac:dyDescent="0.35">
      <c r="B424" s="21" t="str">
        <f>'INF GERAIS'!B424&amp;IFERROR(IF(INDEX(APOIO!$A$5:$A$50,MATCH('INF GERAIS'!N424,APOIO!$B$5:$B$50,0))="NÃO",APOIO!$A$2&amp;"NÃO VÁLIDO",""),"")</f>
        <v>2014.0398</v>
      </c>
      <c r="C424" s="21" t="str">
        <f>'INF GERAIS'!C424</f>
        <v>MATA NORTE</v>
      </c>
      <c r="D424" s="21" t="str">
        <f>'INF GERAIS'!D424</f>
        <v>TRACUNHAÉM</v>
      </c>
      <c r="E424" s="21" t="str">
        <f>'INF GERAIS'!E424</f>
        <v xml:space="preserve">PAVIMENTAÇÃO EM PARALELEPÍPEDO DE DIVERSAS RUAS </v>
      </c>
      <c r="F424" s="21" t="str">
        <f>'INF GERAIS'!G424</f>
        <v>NORMAL</v>
      </c>
      <c r="G424" s="89" t="s">
        <v>4703</v>
      </c>
      <c r="H424" s="10">
        <v>42415</v>
      </c>
      <c r="I424" s="89" t="s">
        <v>230</v>
      </c>
      <c r="J424" s="21" t="s">
        <v>4682</v>
      </c>
      <c r="K424" s="10" t="s">
        <v>9703</v>
      </c>
      <c r="L424" s="233">
        <v>42888</v>
      </c>
      <c r="M424" s="21" t="s">
        <v>6848</v>
      </c>
      <c r="N424" s="10" t="s">
        <v>4684</v>
      </c>
      <c r="O424" s="233" t="s">
        <v>9704</v>
      </c>
      <c r="P424" s="233">
        <v>42949</v>
      </c>
      <c r="Q424" s="21" t="s">
        <v>6848</v>
      </c>
      <c r="R424" s="21" t="s">
        <v>4684</v>
      </c>
      <c r="S424" s="21" t="s">
        <v>11426</v>
      </c>
      <c r="T424" s="233">
        <v>43306</v>
      </c>
      <c r="U424" s="21" t="s">
        <v>6848</v>
      </c>
      <c r="V424" s="21" t="s">
        <v>4684</v>
      </c>
      <c r="W424" s="21" t="s">
        <v>11494</v>
      </c>
      <c r="X424" s="233">
        <v>43308</v>
      </c>
      <c r="Y424" s="21" t="s">
        <v>6848</v>
      </c>
      <c r="Z424" s="21" t="s">
        <v>4684</v>
      </c>
      <c r="AA424" s="1609" t="s">
        <v>12772</v>
      </c>
      <c r="AB424" s="233">
        <v>43791</v>
      </c>
      <c r="AC424" s="339" t="s">
        <v>14283</v>
      </c>
      <c r="AD424" s="339" t="s">
        <v>4684</v>
      </c>
      <c r="AG424" s="339"/>
      <c r="AH424" s="339"/>
      <c r="AK424" s="339"/>
      <c r="AL424" s="339"/>
      <c r="AO424" s="339"/>
      <c r="AP424" s="339"/>
      <c r="AS424" s="339"/>
      <c r="AT424" s="339"/>
      <c r="AW424" s="339"/>
      <c r="AX424" s="339"/>
      <c r="BA424" s="339"/>
      <c r="BB424" s="339"/>
    </row>
    <row r="425" spans="2:54" ht="145" x14ac:dyDescent="0.35">
      <c r="B425" s="21" t="str">
        <f>'INF GERAIS'!B425&amp;IFERROR(IF(INDEX(APOIO!$A$5:$A$50,MATCH('INF GERAIS'!N425,APOIO!$B$5:$B$50,0))="NÃO",APOIO!$A$2&amp;"NÃO VÁLIDO",""),"")</f>
        <v>2014.0399</v>
      </c>
      <c r="C425" s="21" t="str">
        <f>'INF GERAIS'!C425</f>
        <v>SERTÃO DO ARARIPE</v>
      </c>
      <c r="D425" s="21" t="str">
        <f>'INF GERAIS'!D425</f>
        <v>TRINDADE</v>
      </c>
      <c r="E425" s="21" t="str">
        <f>'INF GERAIS'!E425</f>
        <v>MELHORIA DA ACESSIBILIDADE AS COMUNIDADES EM ÁREAS DE RISCO E VULNERABILIDADE SOCIAL/CONSTRUÇÃO DE PAVIMENTAÇÃO EM PARALEL. GRANÍTICO, CONSTRUÇÃO DE MEIO FIO, RAMPAS E ACESSIBILIDADE, PLACAS DE IDENTIFICAÇÃO DE RUAS E SINALIZAÇÃO</v>
      </c>
      <c r="F425" s="21" t="str">
        <f>'INF GERAIS'!G425</f>
        <v>NORMAL</v>
      </c>
      <c r="G425" s="89" t="s">
        <v>4703</v>
      </c>
      <c r="H425" s="10">
        <v>42415</v>
      </c>
      <c r="I425" s="89" t="s">
        <v>230</v>
      </c>
      <c r="J425" s="21" t="s">
        <v>4682</v>
      </c>
      <c r="K425" s="233" t="s">
        <v>8628</v>
      </c>
      <c r="L425" s="233">
        <v>42683</v>
      </c>
      <c r="M425" s="21" t="s">
        <v>224</v>
      </c>
      <c r="N425" s="10" t="s">
        <v>4684</v>
      </c>
      <c r="O425" s="233" t="s">
        <v>9918</v>
      </c>
      <c r="P425" s="233">
        <v>42972</v>
      </c>
      <c r="Q425" s="21" t="s">
        <v>6848</v>
      </c>
      <c r="R425" s="21" t="s">
        <v>4684</v>
      </c>
      <c r="S425" s="21" t="s">
        <v>14188</v>
      </c>
      <c r="T425" s="2070">
        <v>45623</v>
      </c>
      <c r="U425" s="2080" t="s">
        <v>6848</v>
      </c>
      <c r="V425" s="2080" t="s">
        <v>4684</v>
      </c>
      <c r="W425" s="21" t="s">
        <v>14211</v>
      </c>
      <c r="X425" s="2085">
        <v>45632</v>
      </c>
      <c r="Y425" s="21" t="s">
        <v>13956</v>
      </c>
      <c r="Z425" s="21" t="s">
        <v>4684</v>
      </c>
      <c r="AA425" s="21" t="s">
        <v>14218</v>
      </c>
      <c r="AB425" s="2102">
        <v>45700</v>
      </c>
      <c r="AC425" s="339" t="s">
        <v>14283</v>
      </c>
      <c r="AD425" s="2104" t="s">
        <v>4684</v>
      </c>
      <c r="AE425" s="2110" t="s">
        <v>14259</v>
      </c>
      <c r="AF425" s="2102">
        <v>45771</v>
      </c>
      <c r="AG425" s="2110" t="s">
        <v>14283</v>
      </c>
      <c r="AH425" s="2110" t="s">
        <v>4684</v>
      </c>
      <c r="AK425" s="339"/>
      <c r="AL425" s="339"/>
      <c r="AO425" s="339"/>
      <c r="AP425" s="339"/>
      <c r="AS425" s="339"/>
      <c r="AT425" s="339"/>
      <c r="AW425" s="339"/>
      <c r="AX425" s="339"/>
      <c r="BA425" s="339"/>
      <c r="BB425" s="339"/>
    </row>
    <row r="426" spans="2:54" ht="87" x14ac:dyDescent="0.35">
      <c r="B426" s="21" t="str">
        <f>'INF GERAIS'!B426&amp;IFERROR(IF(INDEX(APOIO!$A$5:$A$50,MATCH('INF GERAIS'!N426,APOIO!$B$5:$B$50,0))="NÃO",APOIO!$A$2&amp;"NÃO VÁLIDO",""),"")</f>
        <v>2014.0400</v>
      </c>
      <c r="C426" s="21" t="str">
        <f>'INF GERAIS'!C426</f>
        <v>SERTÃO DO PAJEÚ</v>
      </c>
      <c r="D426" s="21" t="str">
        <f>'INF GERAIS'!D426</f>
        <v>TRIUNFO</v>
      </c>
      <c r="E426" s="21" t="str">
        <f>'INF GERAIS'!E426</f>
        <v>PAVIMENTAÇÃO EM PARALELEPÍPEDOS GRANÍTICOS NA RUA SEBASTIÃO MARTINS E RUA PROJETADA A</v>
      </c>
      <c r="F426" s="21" t="str">
        <f>'INF GERAIS'!G426</f>
        <v>NORMAL</v>
      </c>
      <c r="G426" s="89" t="s">
        <v>4703</v>
      </c>
      <c r="H426" s="10">
        <v>42415</v>
      </c>
      <c r="I426" s="89" t="s">
        <v>230</v>
      </c>
      <c r="J426" s="21" t="s">
        <v>4682</v>
      </c>
      <c r="K426" s="10" t="s">
        <v>7608</v>
      </c>
      <c r="L426" s="233">
        <v>42549</v>
      </c>
      <c r="M426" s="21" t="s">
        <v>6848</v>
      </c>
      <c r="N426" s="10" t="s">
        <v>4684</v>
      </c>
      <c r="O426" s="2110" t="s">
        <v>14259</v>
      </c>
      <c r="P426" s="2102">
        <v>45771</v>
      </c>
      <c r="Q426" s="2110" t="s">
        <v>14283</v>
      </c>
      <c r="R426" s="2110" t="s">
        <v>4684</v>
      </c>
      <c r="AC426" s="339"/>
      <c r="AD426" s="339"/>
      <c r="AG426" s="339"/>
      <c r="AH426" s="339"/>
      <c r="AK426" s="339"/>
      <c r="AL426" s="339"/>
      <c r="AO426" s="339"/>
      <c r="AP426" s="339"/>
      <c r="AS426" s="339"/>
      <c r="AT426" s="339"/>
      <c r="AW426" s="339"/>
      <c r="AX426" s="339"/>
      <c r="BA426" s="339"/>
      <c r="BB426" s="339"/>
    </row>
    <row r="427" spans="2:54" ht="58" x14ac:dyDescent="0.35">
      <c r="B427" s="21" t="str">
        <f>'INF GERAIS'!B427&amp;IFERROR(IF(INDEX(APOIO!$A$5:$A$50,MATCH('INF GERAIS'!N427,APOIO!$B$5:$B$50,0))="NÃO",APOIO!$A$2&amp;"NÃO VÁLIDO",""),"")</f>
        <v>2014.0401</v>
      </c>
      <c r="C427" s="21" t="str">
        <f>'INF GERAIS'!C427</f>
        <v>SERTÃO DO PAJEÚ</v>
      </c>
      <c r="D427" s="21" t="str">
        <f>'INF GERAIS'!D427</f>
        <v>TRIUNFO</v>
      </c>
      <c r="E427" s="21" t="str">
        <f>'INF GERAIS'!E427</f>
        <v>2ª ETAPA DE REFORMA E AMPLIAÇÃO DA MATERNIDADE FELINDO WANDERLEY</v>
      </c>
      <c r="F427" s="21" t="str">
        <f>'INF GERAIS'!G427</f>
        <v>NORMAL</v>
      </c>
      <c r="G427" s="89" t="s">
        <v>4703</v>
      </c>
      <c r="H427" s="10">
        <v>42415</v>
      </c>
      <c r="I427" s="89" t="s">
        <v>230</v>
      </c>
      <c r="J427" s="21" t="s">
        <v>4684</v>
      </c>
      <c r="K427" s="287" t="s">
        <v>6875</v>
      </c>
      <c r="L427" s="233">
        <v>42422</v>
      </c>
      <c r="M427" s="21" t="s">
        <v>6848</v>
      </c>
      <c r="N427" s="10" t="s">
        <v>4684</v>
      </c>
      <c r="O427" s="2110" t="s">
        <v>14259</v>
      </c>
      <c r="P427" s="2102">
        <v>45771</v>
      </c>
      <c r="Q427" s="2110" t="s">
        <v>14283</v>
      </c>
      <c r="R427" s="2110" t="s">
        <v>4684</v>
      </c>
      <c r="AC427" s="339"/>
      <c r="AD427" s="339"/>
      <c r="AG427" s="339"/>
      <c r="AH427" s="339"/>
      <c r="AK427" s="339"/>
      <c r="AL427" s="339"/>
      <c r="AO427" s="339"/>
      <c r="AP427" s="339"/>
      <c r="AS427" s="339"/>
      <c r="AT427" s="339"/>
      <c r="AW427" s="339"/>
      <c r="AX427" s="339"/>
      <c r="BA427" s="339"/>
      <c r="BB427" s="339"/>
    </row>
    <row r="428" spans="2:54" ht="101.5" x14ac:dyDescent="0.35">
      <c r="B428" s="21" t="str">
        <f>'INF GERAIS'!B428&amp;IFERROR(IF(INDEX(APOIO!$A$5:$A$50,MATCH('INF GERAIS'!N428,APOIO!$B$5:$B$50,0))="NÃO",APOIO!$A$2&amp;"NÃO VÁLIDO",""),"")</f>
        <v>2014.0402</v>
      </c>
      <c r="C428" s="21" t="str">
        <f>'INF GERAIS'!C428</f>
        <v>SERTÃO DO PAJEÚ</v>
      </c>
      <c r="D428" s="21" t="str">
        <f>'INF GERAIS'!D428</f>
        <v>TRIUNFO</v>
      </c>
      <c r="E428" s="21" t="str">
        <f>'INF GERAIS'!E428</f>
        <v>REFORMA DO MERCADO PÚBLICO DE TRIUNFO</v>
      </c>
      <c r="F428" s="21" t="str">
        <f>'INF GERAIS'!G428</f>
        <v>NORMAL</v>
      </c>
      <c r="G428" s="89" t="s">
        <v>4703</v>
      </c>
      <c r="H428" s="10">
        <v>42415</v>
      </c>
      <c r="I428" s="89" t="s">
        <v>230</v>
      </c>
      <c r="J428" s="21" t="s">
        <v>4682</v>
      </c>
      <c r="K428" s="233" t="s">
        <v>7307</v>
      </c>
      <c r="L428" s="233">
        <v>42514</v>
      </c>
      <c r="M428" s="21" t="s">
        <v>224</v>
      </c>
      <c r="N428" s="10" t="s">
        <v>4682</v>
      </c>
      <c r="O428" s="400" t="s">
        <v>7628</v>
      </c>
      <c r="P428" s="233">
        <v>42552</v>
      </c>
      <c r="Q428" s="21" t="s">
        <v>6848</v>
      </c>
      <c r="R428" s="233" t="s">
        <v>4684</v>
      </c>
      <c r="S428" s="406" t="s">
        <v>7660</v>
      </c>
      <c r="T428" s="233">
        <v>42556</v>
      </c>
      <c r="U428" s="21" t="s">
        <v>4705</v>
      </c>
      <c r="V428" s="21" t="s">
        <v>4684</v>
      </c>
      <c r="W428" s="21" t="s">
        <v>7912</v>
      </c>
      <c r="X428" s="233">
        <v>42618</v>
      </c>
      <c r="Y428" s="21" t="s">
        <v>6848</v>
      </c>
      <c r="Z428" s="21" t="s">
        <v>4684</v>
      </c>
      <c r="AA428" s="534" t="s">
        <v>8275</v>
      </c>
      <c r="AB428" s="233">
        <v>42627</v>
      </c>
      <c r="AC428" s="339" t="s">
        <v>6849</v>
      </c>
      <c r="AD428" s="339" t="s">
        <v>4684</v>
      </c>
      <c r="AE428" s="651" t="s">
        <v>8849</v>
      </c>
      <c r="AF428" s="233">
        <v>42692</v>
      </c>
      <c r="AG428" s="339" t="s">
        <v>225</v>
      </c>
      <c r="AH428" s="339" t="s">
        <v>4684</v>
      </c>
      <c r="AI428" s="34" t="s">
        <v>14064</v>
      </c>
      <c r="AJ428" s="2021">
        <v>43301</v>
      </c>
      <c r="AK428" s="34" t="s">
        <v>13989</v>
      </c>
      <c r="AL428" s="34" t="s">
        <v>4684</v>
      </c>
      <c r="AO428" s="339"/>
      <c r="AP428" s="339"/>
      <c r="AS428" s="339"/>
      <c r="AT428" s="339"/>
      <c r="AW428" s="339"/>
      <c r="AX428" s="339"/>
      <c r="BA428" s="339"/>
      <c r="BB428" s="339"/>
    </row>
    <row r="429" spans="2:54" ht="174" x14ac:dyDescent="0.35">
      <c r="B429" s="21" t="str">
        <f>'INF GERAIS'!B429&amp;IFERROR(IF(INDEX(APOIO!$A$5:$A$50,MATCH('INF GERAIS'!N429,APOIO!$B$5:$B$50,0))="NÃO",APOIO!$A$2&amp;"NÃO VÁLIDO",""),"")</f>
        <v>2014.0403</v>
      </c>
      <c r="C429" s="21" t="str">
        <f>'INF GERAIS'!C429</f>
        <v>AGRESTE MERIDIONAL</v>
      </c>
      <c r="D429" s="21" t="str">
        <f>'INF GERAIS'!D429</f>
        <v>TUPANATINGA</v>
      </c>
      <c r="E429" s="21" t="str">
        <f>'INF GERAIS'!E429</f>
        <v>PAVIMENTAÇÃO GRANÍTICA DE VÁRIAS RUAS</v>
      </c>
      <c r="F429" s="21" t="str">
        <f>'INF GERAIS'!G429</f>
        <v>NORMAL</v>
      </c>
      <c r="G429" s="89" t="s">
        <v>4703</v>
      </c>
      <c r="H429" s="10">
        <v>42415</v>
      </c>
      <c r="I429" s="89" t="s">
        <v>230</v>
      </c>
      <c r="J429" s="21" t="s">
        <v>4682</v>
      </c>
      <c r="K429" s="10" t="s">
        <v>7155</v>
      </c>
      <c r="L429" s="233">
        <v>42494</v>
      </c>
      <c r="M429" s="21" t="s">
        <v>224</v>
      </c>
      <c r="N429" s="10" t="s">
        <v>4682</v>
      </c>
      <c r="O429" s="233" t="s">
        <v>7168</v>
      </c>
      <c r="P429" s="233">
        <v>42502</v>
      </c>
      <c r="Q429" s="21" t="s">
        <v>224</v>
      </c>
      <c r="R429" s="233" t="s">
        <v>4682</v>
      </c>
      <c r="S429" s="21" t="s">
        <v>7650</v>
      </c>
      <c r="T429" s="233">
        <v>42537</v>
      </c>
      <c r="U429" s="21" t="s">
        <v>4705</v>
      </c>
      <c r="V429" s="21" t="s">
        <v>4682</v>
      </c>
      <c r="W429" s="21" t="s">
        <v>8056</v>
      </c>
      <c r="X429" s="233">
        <v>42559</v>
      </c>
      <c r="Y429" s="21" t="s">
        <v>230</v>
      </c>
      <c r="Z429" s="21" t="s">
        <v>4682</v>
      </c>
      <c r="AC429" s="339"/>
      <c r="AD429" s="339"/>
      <c r="AG429" s="339"/>
      <c r="AH429" s="339"/>
      <c r="AK429" s="339"/>
      <c r="AL429" s="339"/>
      <c r="AO429" s="339"/>
      <c r="AP429" s="339"/>
      <c r="AS429" s="339"/>
      <c r="AT429" s="339"/>
      <c r="AW429" s="339"/>
      <c r="AX429" s="339"/>
      <c r="BA429" s="339"/>
      <c r="BB429" s="339"/>
    </row>
    <row r="430" spans="2:54" ht="58" x14ac:dyDescent="0.35">
      <c r="B430" s="21" t="str">
        <f>'INF GERAIS'!B430&amp;IFERROR(IF(INDEX(APOIO!$A$5:$A$50,MATCH('INF GERAIS'!N430,APOIO!$B$5:$B$50,0))="NÃO",APOIO!$A$2&amp;"NÃO VÁLIDO",""),"")</f>
        <v>2014.0404</v>
      </c>
      <c r="C430" s="21" t="str">
        <f>'INF GERAIS'!C430</f>
        <v>AGRESTE MERIDIONAL</v>
      </c>
      <c r="D430" s="21" t="str">
        <f>'INF GERAIS'!D430</f>
        <v>TUPANATINGA</v>
      </c>
      <c r="E430" s="21" t="str">
        <f>'INF GERAIS'!E430</f>
        <v>PROJETO BÁSICO DE RECUPERAÇÃO DA COBERTA DO GINÁSIO POLIESPORTIVO</v>
      </c>
      <c r="F430" s="21" t="str">
        <f>'INF GERAIS'!G430</f>
        <v>NORMAL</v>
      </c>
      <c r="G430" s="89" t="s">
        <v>4703</v>
      </c>
      <c r="H430" s="10">
        <v>42415</v>
      </c>
      <c r="I430" s="89" t="s">
        <v>230</v>
      </c>
      <c r="J430" s="21" t="s">
        <v>4682</v>
      </c>
      <c r="K430" s="10"/>
      <c r="N430" s="10"/>
      <c r="AC430" s="339"/>
      <c r="AD430" s="339"/>
      <c r="AG430" s="339"/>
      <c r="AH430" s="339"/>
      <c r="AK430" s="339"/>
      <c r="AL430" s="339"/>
      <c r="AO430" s="339"/>
      <c r="AP430" s="339"/>
      <c r="AS430" s="339"/>
      <c r="AT430" s="339"/>
      <c r="AW430" s="339"/>
      <c r="AX430" s="339"/>
      <c r="BA430" s="339"/>
      <c r="BB430" s="339"/>
    </row>
    <row r="431" spans="2:54" ht="58" x14ac:dyDescent="0.35">
      <c r="B431" s="21" t="str">
        <f>'INF GERAIS'!B431&amp;IFERROR(IF(INDEX(APOIO!$A$5:$A$50,MATCH('INF GERAIS'!N431,APOIO!$B$5:$B$50,0))="NÃO",APOIO!$A$2&amp;"NÃO VÁLIDO",""),"")</f>
        <v>2014.0405</v>
      </c>
      <c r="C431" s="21" t="str">
        <f>'INF GERAIS'!C431</f>
        <v>AGRESTE MERIDIONAL</v>
      </c>
      <c r="D431" s="21" t="str">
        <f>'INF GERAIS'!D431</f>
        <v>TUPANATINGA</v>
      </c>
      <c r="E431" s="21" t="str">
        <f>'INF GERAIS'!E431</f>
        <v xml:space="preserve">PROJETO BÁSICO DE PAVIMENTAÇÃO GRANÍTICA </v>
      </c>
      <c r="F431" s="21" t="str">
        <f>'INF GERAIS'!G431</f>
        <v>NORMAL</v>
      </c>
      <c r="G431" s="89" t="s">
        <v>4703</v>
      </c>
      <c r="H431" s="10">
        <v>42415</v>
      </c>
      <c r="I431" s="89" t="s">
        <v>230</v>
      </c>
      <c r="J431" s="21" t="s">
        <v>4682</v>
      </c>
      <c r="K431" s="10"/>
      <c r="N431" s="10"/>
      <c r="AC431" s="339"/>
      <c r="AD431" s="339"/>
      <c r="AG431" s="339"/>
      <c r="AH431" s="339"/>
      <c r="AK431" s="339"/>
      <c r="AL431" s="339"/>
      <c r="AO431" s="339"/>
      <c r="AP431" s="339"/>
      <c r="AS431" s="339"/>
      <c r="AT431" s="339"/>
      <c r="AW431" s="339"/>
      <c r="AX431" s="339"/>
      <c r="BA431" s="339"/>
      <c r="BB431" s="339"/>
    </row>
    <row r="432" spans="2:54" ht="174" x14ac:dyDescent="0.35">
      <c r="B432" s="21" t="str">
        <f>'INF GERAIS'!B432&amp;IFERROR(IF(INDEX(APOIO!$A$5:$A$50,MATCH('INF GERAIS'!N432,APOIO!$B$5:$B$50,0))="NÃO",APOIO!$A$2&amp;"NÃO VÁLIDO",""),"")</f>
        <v>2014.0406</v>
      </c>
      <c r="C432" s="21" t="str">
        <f>'INF GERAIS'!C432</f>
        <v>SERTÃO DO PAJEÚ</v>
      </c>
      <c r="D432" s="21" t="str">
        <f>'INF GERAIS'!D432</f>
        <v>TUPARETAMA</v>
      </c>
      <c r="E432" s="21" t="str">
        <f>'INF GERAIS'!E432</f>
        <v>CONSTRUÇÃO DAS PRAÇAS DA RUA FREI CANECA E DO ANCIÃO</v>
      </c>
      <c r="F432" s="21" t="str">
        <f>'INF GERAIS'!G432</f>
        <v>NORMAL</v>
      </c>
      <c r="G432" s="89" t="s">
        <v>4703</v>
      </c>
      <c r="H432" s="10">
        <v>42415</v>
      </c>
      <c r="I432" s="89" t="s">
        <v>230</v>
      </c>
      <c r="J432" s="21" t="s">
        <v>4682</v>
      </c>
      <c r="K432" s="10" t="s">
        <v>8059</v>
      </c>
      <c r="L432" s="233">
        <v>42577</v>
      </c>
      <c r="M432" s="21" t="s">
        <v>4705</v>
      </c>
      <c r="N432" s="10" t="s">
        <v>4682</v>
      </c>
      <c r="O432" s="233" t="s">
        <v>8139</v>
      </c>
      <c r="P432" s="233">
        <v>42594</v>
      </c>
      <c r="Q432" s="21" t="s">
        <v>230</v>
      </c>
      <c r="R432" s="21" t="s">
        <v>4684</v>
      </c>
      <c r="S432" s="21" t="s">
        <v>10309</v>
      </c>
      <c r="T432" s="233">
        <v>42550</v>
      </c>
      <c r="U432" s="21" t="s">
        <v>226</v>
      </c>
      <c r="V432" s="21" t="s">
        <v>4684</v>
      </c>
      <c r="W432" s="968" t="s">
        <v>10368</v>
      </c>
      <c r="X432" s="233">
        <v>43123</v>
      </c>
      <c r="Y432" s="21" t="s">
        <v>6848</v>
      </c>
      <c r="Z432" s="21" t="s">
        <v>4684</v>
      </c>
      <c r="AA432" s="2110" t="s">
        <v>14259</v>
      </c>
      <c r="AB432" s="2102">
        <v>45771</v>
      </c>
      <c r="AC432" s="2110" t="s">
        <v>14283</v>
      </c>
      <c r="AD432" s="2110" t="s">
        <v>4684</v>
      </c>
      <c r="AG432" s="339"/>
      <c r="AH432" s="339"/>
      <c r="AK432" s="339"/>
      <c r="AL432" s="339"/>
      <c r="AO432" s="339"/>
      <c r="AP432" s="339"/>
      <c r="AS432" s="339"/>
      <c r="AT432" s="339"/>
      <c r="AW432" s="339"/>
      <c r="AX432" s="339"/>
      <c r="BA432" s="339"/>
      <c r="BB432" s="339"/>
    </row>
    <row r="433" spans="2:58" ht="116" x14ac:dyDescent="0.35">
      <c r="B433" s="21" t="str">
        <f>'INF GERAIS'!B433&amp;IFERROR(IF(INDEX(APOIO!$A$5:$A$50,MATCH('INF GERAIS'!N433,APOIO!$B$5:$B$50,0))="NÃO",APOIO!$A$2&amp;"NÃO VÁLIDO",""),"")</f>
        <v>2014.0407</v>
      </c>
      <c r="C433" s="21" t="str">
        <f>'INF GERAIS'!C433</f>
        <v>SERTÃO DO PAJEÚ</v>
      </c>
      <c r="D433" s="21" t="str">
        <f>'INF GERAIS'!D433</f>
        <v>TUPARETAMA</v>
      </c>
      <c r="E433" s="21" t="str">
        <f>'INF GERAIS'!E433</f>
        <v>AMPLIAÇÃO E REFORMA DO HOSPITAL</v>
      </c>
      <c r="F433" s="21" t="str">
        <f>'INF GERAIS'!G433</f>
        <v>NORMAL</v>
      </c>
      <c r="G433" s="89" t="s">
        <v>4703</v>
      </c>
      <c r="H433" s="10">
        <v>42415</v>
      </c>
      <c r="I433" s="89" t="s">
        <v>230</v>
      </c>
      <c r="J433" s="21" t="s">
        <v>4684</v>
      </c>
      <c r="K433" s="10" t="s">
        <v>10308</v>
      </c>
      <c r="L433" s="233">
        <v>42817</v>
      </c>
      <c r="M433" s="21" t="s">
        <v>226</v>
      </c>
      <c r="N433" s="10" t="s">
        <v>4684</v>
      </c>
      <c r="O433" s="968" t="s">
        <v>14038</v>
      </c>
      <c r="P433" s="233">
        <v>43123</v>
      </c>
      <c r="Q433" s="967" t="s">
        <v>6848</v>
      </c>
      <c r="R433" s="967" t="s">
        <v>4684</v>
      </c>
      <c r="S433" s="2074" t="s">
        <v>14172</v>
      </c>
      <c r="T433" s="2070">
        <v>45579</v>
      </c>
      <c r="U433" s="2074" t="s">
        <v>6848</v>
      </c>
      <c r="V433" s="2074" t="s">
        <v>4684</v>
      </c>
      <c r="W433" s="2110" t="s">
        <v>14259</v>
      </c>
      <c r="X433" s="2102">
        <v>45771</v>
      </c>
      <c r="Y433" s="2110" t="s">
        <v>14283</v>
      </c>
      <c r="Z433" s="2110" t="s">
        <v>4684</v>
      </c>
      <c r="AC433" s="339"/>
      <c r="AD433" s="339"/>
      <c r="AG433" s="339"/>
      <c r="AH433" s="339"/>
      <c r="AK433" s="339"/>
      <c r="AL433" s="339"/>
      <c r="AO433" s="339"/>
      <c r="AP433" s="339"/>
      <c r="AS433" s="339"/>
      <c r="AT433" s="339"/>
      <c r="AW433" s="339"/>
      <c r="AX433" s="339"/>
      <c r="BA433" s="339"/>
      <c r="BB433" s="339"/>
    </row>
    <row r="434" spans="2:58" ht="159.5" x14ac:dyDescent="0.35">
      <c r="B434" s="21" t="str">
        <f>'INF GERAIS'!B434&amp;IFERROR(IF(INDEX(APOIO!$A$5:$A$50,MATCH('INF GERAIS'!N434,APOIO!$B$5:$B$50,0))="NÃO",APOIO!$A$2&amp;"NÃO VÁLIDO",""),"")</f>
        <v>2014.0408</v>
      </c>
      <c r="C434" s="21" t="str">
        <f>'INF GERAIS'!C434</f>
        <v>SERTÃO DO PAJEÚ</v>
      </c>
      <c r="D434" s="21" t="str">
        <f>'INF GERAIS'!D434</f>
        <v>TUPARETAMA</v>
      </c>
      <c r="E434" s="21" t="str">
        <f>'INF GERAIS'!E434</f>
        <v>RECONSTRUÇÃO DA PRAÇA CENTRAL</v>
      </c>
      <c r="F434" s="21" t="str">
        <f>'INF GERAIS'!G434</f>
        <v>NORMAL</v>
      </c>
      <c r="G434" s="89" t="s">
        <v>4703</v>
      </c>
      <c r="H434" s="10">
        <v>42415</v>
      </c>
      <c r="I434" s="89" t="s">
        <v>230</v>
      </c>
      <c r="J434" s="21" t="s">
        <v>4682</v>
      </c>
      <c r="K434" s="233" t="s">
        <v>7468</v>
      </c>
      <c r="L434" s="233">
        <v>42530</v>
      </c>
      <c r="M434" s="21" t="s">
        <v>224</v>
      </c>
      <c r="N434" s="10" t="s">
        <v>4682</v>
      </c>
      <c r="O434" s="233" t="s">
        <v>7615</v>
      </c>
      <c r="P434" s="233">
        <v>42550</v>
      </c>
      <c r="Q434" s="21" t="s">
        <v>4705</v>
      </c>
      <c r="R434" s="21" t="s">
        <v>4682</v>
      </c>
      <c r="S434" s="21" t="s">
        <v>8134</v>
      </c>
      <c r="T434" s="233">
        <v>42594</v>
      </c>
      <c r="U434" s="21" t="s">
        <v>230</v>
      </c>
      <c r="V434" s="21" t="s">
        <v>4682</v>
      </c>
      <c r="W434" s="21" t="s">
        <v>8215</v>
      </c>
      <c r="X434" s="233">
        <v>42612</v>
      </c>
      <c r="Y434" s="21" t="s">
        <v>230</v>
      </c>
      <c r="Z434" s="21" t="s">
        <v>4684</v>
      </c>
      <c r="AA434" s="21" t="s">
        <v>10310</v>
      </c>
      <c r="AB434" s="233">
        <v>42634</v>
      </c>
      <c r="AC434" s="339" t="s">
        <v>230</v>
      </c>
      <c r="AD434" s="339" t="s">
        <v>4682</v>
      </c>
      <c r="AE434" s="21" t="s">
        <v>10311</v>
      </c>
      <c r="AF434" s="233">
        <v>42628</v>
      </c>
      <c r="AG434" s="339" t="s">
        <v>226</v>
      </c>
      <c r="AH434" s="339" t="s">
        <v>4684</v>
      </c>
      <c r="AI434" s="968" t="s">
        <v>10367</v>
      </c>
      <c r="AJ434" s="233">
        <v>43123</v>
      </c>
      <c r="AK434" s="967" t="s">
        <v>6848</v>
      </c>
      <c r="AL434" s="967" t="s">
        <v>4684</v>
      </c>
      <c r="AM434" s="2073" t="s">
        <v>14171</v>
      </c>
      <c r="AN434" s="2070">
        <v>45579</v>
      </c>
      <c r="AO434" s="339" t="s">
        <v>6848</v>
      </c>
      <c r="AP434" s="339" t="s">
        <v>4684</v>
      </c>
      <c r="AQ434" s="2110" t="s">
        <v>14259</v>
      </c>
      <c r="AR434" s="2102">
        <v>45771</v>
      </c>
      <c r="AS434" s="2110" t="s">
        <v>14283</v>
      </c>
      <c r="AT434" s="2110" t="s">
        <v>4684</v>
      </c>
      <c r="AW434" s="339"/>
      <c r="AX434" s="339"/>
      <c r="BA434" s="339"/>
      <c r="BB434" s="339"/>
    </row>
    <row r="435" spans="2:58" ht="87" x14ac:dyDescent="0.35">
      <c r="B435" s="21" t="str">
        <f>'INF GERAIS'!B435&amp;IFERROR(IF(INDEX(APOIO!$A$5:$A$50,MATCH('INF GERAIS'!N435,APOIO!$B$5:$B$50,0))="NÃO",APOIO!$A$2&amp;"NÃO VÁLIDO",""),"")</f>
        <v>2014.0409</v>
      </c>
      <c r="C435" s="21" t="str">
        <f>'INF GERAIS'!C435</f>
        <v>AGRESTE MERIDIONAL</v>
      </c>
      <c r="D435" s="21" t="str">
        <f>'INF GERAIS'!D435</f>
        <v>VENTUROSA</v>
      </c>
      <c r="E435" s="21" t="str">
        <f>'INF GERAIS'!E435</f>
        <v>PAVIMENTAÇÃO EM PARALELEPÍPEDOS GRANÍTICOS NO MUNICÍPIO</v>
      </c>
      <c r="F435" s="21" t="str">
        <f>'INF GERAIS'!G435</f>
        <v>NORMAL</v>
      </c>
      <c r="G435" s="89" t="s">
        <v>4703</v>
      </c>
      <c r="H435" s="10">
        <v>42411</v>
      </c>
      <c r="I435" s="89" t="s">
        <v>224</v>
      </c>
      <c r="J435" s="21" t="s">
        <v>4684</v>
      </c>
      <c r="K435" s="10" t="s">
        <v>5760</v>
      </c>
      <c r="L435" s="10">
        <v>42412</v>
      </c>
      <c r="M435" s="21" t="s">
        <v>4705</v>
      </c>
      <c r="N435" s="10" t="s">
        <v>4684</v>
      </c>
      <c r="O435" s="10" t="s">
        <v>6002</v>
      </c>
      <c r="P435" s="10">
        <v>42426</v>
      </c>
      <c r="Q435" s="21" t="s">
        <v>230</v>
      </c>
      <c r="R435" s="21" t="s">
        <v>4684</v>
      </c>
      <c r="S435" s="233" t="s">
        <v>6847</v>
      </c>
      <c r="T435" s="233">
        <v>42475</v>
      </c>
      <c r="U435" s="21" t="s">
        <v>6848</v>
      </c>
      <c r="V435" s="233" t="s">
        <v>4684</v>
      </c>
      <c r="W435" s="233" t="s">
        <v>6890</v>
      </c>
      <c r="X435" s="233">
        <v>42475</v>
      </c>
      <c r="Y435" s="21" t="s">
        <v>6848</v>
      </c>
      <c r="Z435" s="233" t="s">
        <v>4684</v>
      </c>
      <c r="AA435" s="21" t="s">
        <v>13746</v>
      </c>
      <c r="AB435" s="233">
        <v>44890</v>
      </c>
      <c r="AC435" s="339" t="s">
        <v>6848</v>
      </c>
      <c r="AD435" s="339" t="s">
        <v>4684</v>
      </c>
      <c r="AE435" s="21" t="s">
        <v>13946</v>
      </c>
      <c r="AF435" s="2003">
        <v>45317</v>
      </c>
      <c r="AG435" s="339" t="s">
        <v>6849</v>
      </c>
      <c r="AH435" s="339" t="s">
        <v>4684</v>
      </c>
      <c r="AI435" s="21" t="s">
        <v>14059</v>
      </c>
      <c r="AJ435" s="2039">
        <v>45509</v>
      </c>
      <c r="AK435" s="339" t="s">
        <v>13989</v>
      </c>
      <c r="AL435" s="339" t="s">
        <v>4684</v>
      </c>
      <c r="AO435" s="339"/>
      <c r="AP435" s="339"/>
      <c r="AS435" s="339"/>
      <c r="AT435" s="339"/>
      <c r="AW435" s="339"/>
      <c r="AX435" s="339"/>
      <c r="BA435" s="339"/>
      <c r="BB435" s="339"/>
    </row>
    <row r="436" spans="2:58" ht="58" x14ac:dyDescent="0.35">
      <c r="B436" s="21" t="str">
        <f>'INF GERAIS'!B436&amp;IFERROR(IF(INDEX(APOIO!$A$5:$A$50,MATCH('INF GERAIS'!N436,APOIO!$B$5:$B$50,0))="NÃO",APOIO!$A$2&amp;"NÃO VÁLIDO",""),"")</f>
        <v>2014.0410</v>
      </c>
      <c r="C436" s="21" t="str">
        <f>'INF GERAIS'!C436</f>
        <v>AGRESTE MERIDIONAL</v>
      </c>
      <c r="D436" s="21" t="str">
        <f>'INF GERAIS'!D436</f>
        <v>VENTUROSA</v>
      </c>
      <c r="E436" s="21" t="str">
        <f>'INF GERAIS'!E436</f>
        <v>CONSTRUÇÃO DE UNIDADE BÁSICA DE SAÚDE NO SÍTIO CARRAPATEIRA</v>
      </c>
      <c r="F436" s="21" t="str">
        <f>'INF GERAIS'!G436</f>
        <v>NORMAL</v>
      </c>
      <c r="G436" s="89" t="s">
        <v>4703</v>
      </c>
      <c r="H436" s="10">
        <v>42415</v>
      </c>
      <c r="I436" s="89" t="s">
        <v>226</v>
      </c>
      <c r="J436" s="21" t="s">
        <v>4684</v>
      </c>
      <c r="K436" s="10" t="s">
        <v>6278</v>
      </c>
      <c r="L436" s="10">
        <v>42440</v>
      </c>
      <c r="M436" s="21" t="s">
        <v>6848</v>
      </c>
      <c r="N436" s="10" t="s">
        <v>4684</v>
      </c>
      <c r="AC436" s="339"/>
      <c r="AD436" s="339"/>
      <c r="AG436" s="339"/>
      <c r="AH436" s="339"/>
      <c r="AK436" s="339"/>
      <c r="AL436" s="339"/>
      <c r="AO436" s="339"/>
      <c r="AP436" s="339"/>
      <c r="AS436" s="339"/>
      <c r="AT436" s="339"/>
      <c r="AW436" s="339"/>
      <c r="AX436" s="339"/>
      <c r="BA436" s="339"/>
      <c r="BB436" s="339"/>
    </row>
    <row r="437" spans="2:58" ht="58" x14ac:dyDescent="0.35">
      <c r="B437" s="21" t="str">
        <f>'INF GERAIS'!B437&amp;IFERROR(IF(INDEX(APOIO!$A$5:$A$50,MATCH('INF GERAIS'!N437,APOIO!$B$5:$B$50,0))="NÃO",APOIO!$A$2&amp;"NÃO VÁLIDO",""),"")</f>
        <v>2014.0411</v>
      </c>
      <c r="C437" s="21" t="str">
        <f>'INF GERAIS'!C437</f>
        <v>AGRESTE MERIDIONAL</v>
      </c>
      <c r="D437" s="21" t="str">
        <f>'INF GERAIS'!D437</f>
        <v>VENTUROSA</v>
      </c>
      <c r="E437" s="21" t="str">
        <f>'INF GERAIS'!E437</f>
        <v>REFORMA DA PRAÇA APOLÔNIO CORDEIRO VAZ</v>
      </c>
      <c r="F437" s="21" t="str">
        <f>'INF GERAIS'!G437</f>
        <v>NORMAL</v>
      </c>
      <c r="G437" s="89" t="s">
        <v>4703</v>
      </c>
      <c r="H437" s="10">
        <v>42415</v>
      </c>
      <c r="I437" s="89" t="s">
        <v>226</v>
      </c>
      <c r="J437" s="21" t="s">
        <v>4684</v>
      </c>
      <c r="K437" s="10" t="s">
        <v>6279</v>
      </c>
      <c r="L437" s="10">
        <v>42440</v>
      </c>
      <c r="M437" s="215" t="s">
        <v>6848</v>
      </c>
      <c r="N437" s="10" t="s">
        <v>4684</v>
      </c>
      <c r="O437" s="233" t="s">
        <v>13421</v>
      </c>
      <c r="P437" s="233">
        <v>44214</v>
      </c>
      <c r="Q437" s="21" t="s">
        <v>6849</v>
      </c>
      <c r="R437" s="21" t="s">
        <v>4684</v>
      </c>
      <c r="S437" s="1806" t="s">
        <v>14063</v>
      </c>
      <c r="T437" s="233">
        <v>44239</v>
      </c>
      <c r="U437" s="21" t="s">
        <v>13989</v>
      </c>
      <c r="V437" s="21" t="s">
        <v>4684</v>
      </c>
      <c r="AC437" s="339"/>
      <c r="AD437" s="339"/>
      <c r="AG437" s="339"/>
      <c r="AH437" s="339"/>
      <c r="AK437" s="339"/>
      <c r="AL437" s="339"/>
      <c r="AO437" s="339"/>
      <c r="AP437" s="339"/>
      <c r="AS437" s="339"/>
      <c r="AT437" s="339"/>
      <c r="AW437" s="339"/>
      <c r="AX437" s="339"/>
      <c r="BA437" s="339"/>
      <c r="BB437" s="339"/>
    </row>
    <row r="438" spans="2:58" ht="130.5" x14ac:dyDescent="0.35">
      <c r="B438" s="21" t="str">
        <f>'INF GERAIS'!B438&amp;IFERROR(IF(INDEX(APOIO!$A$5:$A$50,MATCH('INF GERAIS'!N438,APOIO!$B$5:$B$50,0))="NÃO",APOIO!$A$2&amp;"NÃO VÁLIDO",""),"")</f>
        <v>2014.0412</v>
      </c>
      <c r="C438" s="21" t="str">
        <f>'INF GERAIS'!C438</f>
        <v>SERTÃO CENTRAL</v>
      </c>
      <c r="D438" s="21" t="str">
        <f>'INF GERAIS'!D438</f>
        <v>VERDEJANTE</v>
      </c>
      <c r="E438" s="21" t="str">
        <f>'INF GERAIS'!E438</f>
        <v>CONSTRUÇÃO DA PRAÇA DONA ZEFINHA, NO POVOADO DE GROSSOS, ZONA RURAL</v>
      </c>
      <c r="F438" s="21" t="str">
        <f>'INF GERAIS'!G438</f>
        <v>NORMAL</v>
      </c>
      <c r="G438" s="89" t="s">
        <v>4703</v>
      </c>
      <c r="H438" s="10">
        <v>42415</v>
      </c>
      <c r="I438" s="89" t="s">
        <v>230</v>
      </c>
      <c r="J438" s="21" t="s">
        <v>4684</v>
      </c>
      <c r="K438" s="233" t="s">
        <v>9979</v>
      </c>
      <c r="L438" s="233">
        <v>42923</v>
      </c>
      <c r="M438" s="771" t="s">
        <v>6848</v>
      </c>
      <c r="N438" s="233" t="s">
        <v>4684</v>
      </c>
      <c r="O438" s="233" t="s">
        <v>13720</v>
      </c>
      <c r="P438" s="233">
        <v>44804</v>
      </c>
      <c r="Q438" s="1938" t="s">
        <v>6848</v>
      </c>
      <c r="R438" s="233" t="s">
        <v>4684</v>
      </c>
      <c r="S438" s="2112" t="s">
        <v>14261</v>
      </c>
      <c r="T438" s="2102">
        <v>45799</v>
      </c>
      <c r="U438" s="2112" t="s">
        <v>14283</v>
      </c>
      <c r="V438" s="2112" t="s">
        <v>4684</v>
      </c>
      <c r="AC438" s="339"/>
      <c r="AD438" s="339"/>
      <c r="AG438" s="339"/>
      <c r="AH438" s="339"/>
      <c r="AK438" s="339"/>
      <c r="AL438" s="339"/>
      <c r="AO438" s="339"/>
      <c r="AP438" s="339"/>
      <c r="AS438" s="339"/>
      <c r="AT438" s="339"/>
      <c r="AW438" s="339"/>
      <c r="AX438" s="339"/>
      <c r="BA438" s="339"/>
      <c r="BB438" s="339"/>
    </row>
    <row r="439" spans="2:58" ht="130.5" x14ac:dyDescent="0.35">
      <c r="B439" s="21" t="str">
        <f>'INF GERAIS'!B439&amp;IFERROR(IF(INDEX(APOIO!$A$5:$A$50,MATCH('INF GERAIS'!N439,APOIO!$B$5:$B$50,0))="NÃO",APOIO!$A$2&amp;"NÃO VÁLIDO",""),"")</f>
        <v>2014.0413</v>
      </c>
      <c r="C439" s="21" t="str">
        <f>'INF GERAIS'!C439</f>
        <v>SERTÃO CENTRAL</v>
      </c>
      <c r="D439" s="21" t="str">
        <f>'INF GERAIS'!D439</f>
        <v>VERDEJANTE</v>
      </c>
      <c r="E439" s="21" t="str">
        <f>'INF GERAIS'!E439</f>
        <v>DRENAGEM SUPERFICIAL DE ÁGUAS PLUVIAIS E PAVIMENTAÇÃO DE VIAS</v>
      </c>
      <c r="F439" s="21" t="str">
        <f>'INF GERAIS'!G439</f>
        <v>NORMAL</v>
      </c>
      <c r="G439" s="89" t="s">
        <v>4703</v>
      </c>
      <c r="H439" s="10">
        <v>42415</v>
      </c>
      <c r="I439" s="89" t="s">
        <v>230</v>
      </c>
      <c r="J439" s="21" t="s">
        <v>4684</v>
      </c>
      <c r="K439" s="10" t="s">
        <v>8855</v>
      </c>
      <c r="L439" s="233">
        <v>42760</v>
      </c>
      <c r="M439" s="21" t="s">
        <v>6848</v>
      </c>
      <c r="N439" s="10" t="s">
        <v>4684</v>
      </c>
      <c r="O439" s="662" t="s">
        <v>9695</v>
      </c>
      <c r="P439" s="233">
        <v>42780</v>
      </c>
      <c r="Q439" s="662" t="s">
        <v>6848</v>
      </c>
      <c r="R439" s="662" t="s">
        <v>4684</v>
      </c>
      <c r="S439" s="233" t="s">
        <v>9823</v>
      </c>
      <c r="T439" s="233">
        <v>42948</v>
      </c>
      <c r="U439" s="21" t="s">
        <v>6848</v>
      </c>
      <c r="V439" s="233" t="s">
        <v>4684</v>
      </c>
      <c r="W439" s="233" t="s">
        <v>13719</v>
      </c>
      <c r="X439" s="233">
        <v>44804</v>
      </c>
      <c r="Y439" s="1938" t="s">
        <v>6848</v>
      </c>
      <c r="Z439" s="233" t="s">
        <v>4684</v>
      </c>
      <c r="AA439" s="2112" t="s">
        <v>14261</v>
      </c>
      <c r="AB439" s="2102">
        <v>45799</v>
      </c>
      <c r="AC439" s="2112" t="s">
        <v>14283</v>
      </c>
      <c r="AD439" s="2112" t="s">
        <v>4684</v>
      </c>
      <c r="AG439" s="339"/>
      <c r="AH439" s="339"/>
      <c r="AK439" s="339"/>
      <c r="AL439" s="339"/>
      <c r="AO439" s="339"/>
      <c r="AP439" s="339"/>
      <c r="AS439" s="339"/>
      <c r="AT439" s="339"/>
      <c r="AW439" s="339"/>
      <c r="AX439" s="339"/>
      <c r="BA439" s="339"/>
      <c r="BB439" s="339"/>
    </row>
    <row r="440" spans="2:58" ht="145" x14ac:dyDescent="0.35">
      <c r="B440" s="21" t="str">
        <f>'INF GERAIS'!B440&amp;IFERROR(IF(INDEX(APOIO!$A$5:$A$50,MATCH('INF GERAIS'!N440,APOIO!$B$5:$B$50,0))="NÃO",APOIO!$A$2&amp;"NÃO VÁLIDO",""),"")</f>
        <v>2014.0414</v>
      </c>
      <c r="C440" s="21" t="str">
        <f>'INF GERAIS'!C440</f>
        <v>AGRESTE SETENTRIONAL</v>
      </c>
      <c r="D440" s="21" t="str">
        <f>'INF GERAIS'!D440</f>
        <v>VERTENTE DO LÉRIO</v>
      </c>
      <c r="E440" s="21" t="str">
        <f>'INF GERAIS'!E440</f>
        <v>CONSTRUÇÃO DA PONTE SOBRE RIACHO DA BALANÇA</v>
      </c>
      <c r="F440" s="21" t="str">
        <f>'INF GERAIS'!G440</f>
        <v>NORMAL</v>
      </c>
      <c r="G440" s="89" t="s">
        <v>4703</v>
      </c>
      <c r="H440" s="10">
        <v>42415</v>
      </c>
      <c r="I440" s="89" t="s">
        <v>230</v>
      </c>
      <c r="J440" s="21" t="s">
        <v>4682</v>
      </c>
      <c r="K440" s="233" t="s">
        <v>7639</v>
      </c>
      <c r="L440" s="233">
        <v>42552</v>
      </c>
      <c r="M440" s="403" t="s">
        <v>222</v>
      </c>
      <c r="N440" s="233" t="s">
        <v>4682</v>
      </c>
      <c r="O440" s="233" t="s">
        <v>7663</v>
      </c>
      <c r="P440" s="233">
        <v>42556</v>
      </c>
      <c r="Q440" s="403" t="s">
        <v>224</v>
      </c>
      <c r="R440" s="403" t="s">
        <v>4682</v>
      </c>
      <c r="S440" s="960" t="s">
        <v>10318</v>
      </c>
      <c r="T440" s="233">
        <v>42864</v>
      </c>
      <c r="U440" s="21" t="s">
        <v>224</v>
      </c>
      <c r="V440" s="21" t="s">
        <v>4682</v>
      </c>
      <c r="W440" s="21" t="s">
        <v>14149</v>
      </c>
      <c r="X440" s="233">
        <v>42948</v>
      </c>
      <c r="Y440" s="21" t="s">
        <v>224</v>
      </c>
      <c r="Z440" s="21" t="s">
        <v>4682</v>
      </c>
      <c r="AA440" s="942" t="s">
        <v>10255</v>
      </c>
      <c r="AB440" s="233">
        <v>43055</v>
      </c>
      <c r="AC440" s="908" t="s">
        <v>224</v>
      </c>
      <c r="AD440" s="908" t="s">
        <v>4682</v>
      </c>
      <c r="AE440" s="960" t="s">
        <v>10319</v>
      </c>
      <c r="AF440" s="233">
        <v>43087</v>
      </c>
      <c r="AG440" s="339" t="s">
        <v>224</v>
      </c>
      <c r="AH440" s="339" t="s">
        <v>4682</v>
      </c>
      <c r="AI440" s="960" t="s">
        <v>10320</v>
      </c>
      <c r="AJ440" s="233">
        <v>43109</v>
      </c>
      <c r="AK440" s="339" t="s">
        <v>4705</v>
      </c>
      <c r="AL440" s="339" t="s">
        <v>4682</v>
      </c>
      <c r="AM440" s="21" t="s">
        <v>11130</v>
      </c>
      <c r="AN440" s="233">
        <v>43154</v>
      </c>
      <c r="AO440" s="339" t="s">
        <v>226</v>
      </c>
      <c r="AP440" s="339" t="s">
        <v>4684</v>
      </c>
      <c r="AQ440" s="233" t="s">
        <v>11633</v>
      </c>
      <c r="AR440" s="233">
        <v>43361</v>
      </c>
      <c r="AS440" s="1242" t="s">
        <v>6848</v>
      </c>
      <c r="AT440" s="233" t="s">
        <v>4684</v>
      </c>
      <c r="AU440" s="21" t="s">
        <v>14168</v>
      </c>
      <c r="AV440" s="2070">
        <v>45566</v>
      </c>
      <c r="AW440" s="339" t="s">
        <v>6848</v>
      </c>
      <c r="AX440" s="2070" t="s">
        <v>4684</v>
      </c>
      <c r="AY440" s="21" t="s">
        <v>14169</v>
      </c>
      <c r="AZ440" s="2070">
        <v>45576</v>
      </c>
      <c r="BA440" s="339" t="s">
        <v>13956</v>
      </c>
      <c r="BB440" s="339" t="s">
        <v>4684</v>
      </c>
      <c r="BC440" s="2112" t="s">
        <v>14261</v>
      </c>
      <c r="BD440" s="2102">
        <v>45799</v>
      </c>
      <c r="BE440" s="2112" t="s">
        <v>14283</v>
      </c>
      <c r="BF440" s="2112" t="s">
        <v>4684</v>
      </c>
    </row>
    <row r="441" spans="2:58" ht="116" x14ac:dyDescent="0.35">
      <c r="B441" s="21" t="str">
        <f>'INF GERAIS'!B441&amp;IFERROR(IF(INDEX(APOIO!$A$5:$A$50,MATCH('INF GERAIS'!N441,APOIO!$B$5:$B$50,0))="NÃO",APOIO!$A$2&amp;"NÃO VÁLIDO",""),"")</f>
        <v>2014.0415</v>
      </c>
      <c r="C441" s="21" t="str">
        <f>'INF GERAIS'!C441</f>
        <v>AGRESTE SETENTRIONAL</v>
      </c>
      <c r="D441" s="21" t="str">
        <f>'INF GERAIS'!D441</f>
        <v>VERTENTE DO LÉRIO</v>
      </c>
      <c r="E441" s="21" t="str">
        <f>'INF GERAIS'!E441</f>
        <v>PAVIMENTAÇÃO EM PARALELEPÍPEDOS GRANÍTICOS NO SÍTIO EMBEBEDADO</v>
      </c>
      <c r="F441" s="21" t="str">
        <f>'INF GERAIS'!G441</f>
        <v>NORMAL</v>
      </c>
      <c r="G441" s="89" t="s">
        <v>4703</v>
      </c>
      <c r="H441" s="10">
        <v>42415</v>
      </c>
      <c r="I441" s="89" t="s">
        <v>230</v>
      </c>
      <c r="J441" s="21" t="s">
        <v>4682</v>
      </c>
      <c r="K441" s="233" t="s">
        <v>7914</v>
      </c>
      <c r="L441" s="233">
        <v>42541</v>
      </c>
      <c r="M441" s="21" t="s">
        <v>4705</v>
      </c>
      <c r="N441" s="233" t="s">
        <v>4682</v>
      </c>
      <c r="O441" s="120" t="s">
        <v>7913</v>
      </c>
      <c r="P441" s="233">
        <v>42559</v>
      </c>
      <c r="Q441" s="21" t="s">
        <v>230</v>
      </c>
      <c r="R441" s="120" t="s">
        <v>4682</v>
      </c>
      <c r="S441" s="233" t="s">
        <v>8062</v>
      </c>
      <c r="T441" s="233">
        <v>42577</v>
      </c>
      <c r="U441" s="21" t="s">
        <v>230</v>
      </c>
      <c r="V441" s="233" t="s">
        <v>4684</v>
      </c>
      <c r="W441" s="479" t="s">
        <v>11129</v>
      </c>
      <c r="X441" s="233">
        <v>42965</v>
      </c>
      <c r="Y441" s="21" t="s">
        <v>226</v>
      </c>
      <c r="Z441" s="21" t="s">
        <v>4684</v>
      </c>
      <c r="AA441" s="233" t="s">
        <v>11296</v>
      </c>
      <c r="AB441" s="233">
        <v>43292</v>
      </c>
      <c r="AC441" s="1166" t="s">
        <v>6848</v>
      </c>
      <c r="AD441" s="233" t="s">
        <v>4684</v>
      </c>
      <c r="AE441" s="21" t="s">
        <v>11755</v>
      </c>
      <c r="AF441" s="1289" t="s">
        <v>11754</v>
      </c>
      <c r="AG441" s="339" t="s">
        <v>6848</v>
      </c>
      <c r="AH441" s="339" t="s">
        <v>4684</v>
      </c>
      <c r="AI441" s="21" t="s">
        <v>14106</v>
      </c>
      <c r="AJ441" s="2061">
        <v>45545</v>
      </c>
      <c r="AK441" s="339" t="s">
        <v>6848</v>
      </c>
      <c r="AL441" s="339" t="s">
        <v>4684</v>
      </c>
      <c r="AM441" s="21" t="s">
        <v>14184</v>
      </c>
      <c r="AN441" s="2070">
        <v>45607</v>
      </c>
      <c r="AO441" s="339" t="s">
        <v>13923</v>
      </c>
      <c r="AP441" s="339" t="s">
        <v>4684</v>
      </c>
      <c r="AS441" s="339"/>
      <c r="AT441" s="339"/>
      <c r="AW441" s="339"/>
      <c r="AX441" s="339"/>
      <c r="BA441" s="339"/>
      <c r="BB441" s="339"/>
    </row>
    <row r="442" spans="2:58" ht="116" x14ac:dyDescent="0.35">
      <c r="B442" s="21" t="str">
        <f>'INF GERAIS'!B442&amp;IFERROR(IF(INDEX(APOIO!$A$5:$A$50,MATCH('INF GERAIS'!N442,APOIO!$B$5:$B$50,0))="NÃO",APOIO!$A$2&amp;"NÃO VÁLIDO",""),"")</f>
        <v>2014.0416</v>
      </c>
      <c r="C442" s="21" t="str">
        <f>'INF GERAIS'!C442</f>
        <v>AGRESTE SETENTRIONAL</v>
      </c>
      <c r="D442" s="21" t="str">
        <f>'INF GERAIS'!D442</f>
        <v>VERTENTE DO LÉRIO</v>
      </c>
      <c r="E442" s="21" t="str">
        <f>'INF GERAIS'!E442</f>
        <v>PAVIMENTAÇÃO EM PARALELEPÍPEDOS GRANÍTICOS NO SÍTIO CAJÁ DE MARTINS</v>
      </c>
      <c r="F442" s="21" t="str">
        <f>'INF GERAIS'!G442</f>
        <v>NORMAL</v>
      </c>
      <c r="G442" s="89" t="s">
        <v>4703</v>
      </c>
      <c r="H442" s="10">
        <v>42415</v>
      </c>
      <c r="I442" s="89" t="s">
        <v>230</v>
      </c>
      <c r="J442" s="21" t="s">
        <v>4682</v>
      </c>
      <c r="K442" s="233" t="s">
        <v>7915</v>
      </c>
      <c r="L442" s="233">
        <v>42541</v>
      </c>
      <c r="M442" s="21" t="s">
        <v>4705</v>
      </c>
      <c r="N442" s="233" t="s">
        <v>4682</v>
      </c>
      <c r="O442" s="120" t="s">
        <v>7913</v>
      </c>
      <c r="P442" s="233">
        <v>42559</v>
      </c>
      <c r="Q442" s="21" t="s">
        <v>230</v>
      </c>
      <c r="R442" s="120" t="s">
        <v>4682</v>
      </c>
      <c r="S442" s="622" t="s">
        <v>8714</v>
      </c>
      <c r="T442" s="233">
        <v>42717</v>
      </c>
      <c r="U442" s="21" t="s">
        <v>222</v>
      </c>
      <c r="V442" s="21" t="s">
        <v>4682</v>
      </c>
      <c r="W442" s="693" t="s">
        <v>9128</v>
      </c>
      <c r="X442" s="233">
        <v>42723</v>
      </c>
      <c r="Y442" s="21" t="s">
        <v>224</v>
      </c>
      <c r="Z442" s="21" t="s">
        <v>4682</v>
      </c>
      <c r="AA442" s="677" t="s">
        <v>8967</v>
      </c>
      <c r="AB442" s="233">
        <v>42808</v>
      </c>
      <c r="AC442" s="339" t="s">
        <v>4705</v>
      </c>
      <c r="AD442" s="339" t="s">
        <v>4682</v>
      </c>
      <c r="AE442" s="693" t="s">
        <v>9129</v>
      </c>
      <c r="AF442" s="233">
        <v>42832</v>
      </c>
      <c r="AG442" s="693" t="s">
        <v>230</v>
      </c>
      <c r="AH442" s="693" t="s">
        <v>4684</v>
      </c>
      <c r="AI442" s="233" t="s">
        <v>11076</v>
      </c>
      <c r="AJ442" s="233">
        <v>43235</v>
      </c>
      <c r="AK442" s="339" t="s">
        <v>6848</v>
      </c>
      <c r="AL442" s="233" t="s">
        <v>4684</v>
      </c>
      <c r="AM442" s="21" t="s">
        <v>14107</v>
      </c>
      <c r="AN442" s="2061">
        <v>45545</v>
      </c>
      <c r="AO442" s="339" t="s">
        <v>6848</v>
      </c>
      <c r="AP442" s="339" t="s">
        <v>4684</v>
      </c>
      <c r="AQ442" s="2112" t="s">
        <v>14261</v>
      </c>
      <c r="AR442" s="2102">
        <v>45799</v>
      </c>
      <c r="AS442" s="2112" t="s">
        <v>14283</v>
      </c>
      <c r="AT442" s="2112" t="s">
        <v>4684</v>
      </c>
      <c r="AW442" s="339"/>
      <c r="AX442" s="339"/>
      <c r="BA442" s="339"/>
      <c r="BB442" s="339"/>
    </row>
    <row r="443" spans="2:58" ht="101.5" x14ac:dyDescent="0.35">
      <c r="B443" s="21" t="str">
        <f>'INF GERAIS'!B443&amp;IFERROR(IF(INDEX(APOIO!$A$5:$A$50,MATCH('INF GERAIS'!N443,APOIO!$B$5:$B$50,0))="NÃO",APOIO!$A$2&amp;"NÃO VÁLIDO",""),"")</f>
        <v>2014.0417</v>
      </c>
      <c r="C443" s="21" t="str">
        <f>'INF GERAIS'!C443</f>
        <v>AGRESTE SETENTRIONAL</v>
      </c>
      <c r="D443" s="21" t="str">
        <f>'INF GERAIS'!D443</f>
        <v>VERTENTE DO LÉRIO</v>
      </c>
      <c r="E443" s="21" t="str">
        <f>'INF GERAIS'!E443</f>
        <v xml:space="preserve">CONSTRUÇÃO DE PARADAS DE ÔNIBUS </v>
      </c>
      <c r="F443" s="21" t="str">
        <f>'INF GERAIS'!G443</f>
        <v>NORMAL</v>
      </c>
      <c r="G443" s="89" t="s">
        <v>4703</v>
      </c>
      <c r="H443" s="10">
        <v>42415</v>
      </c>
      <c r="I443" s="89" t="s">
        <v>230</v>
      </c>
      <c r="J443" s="21" t="s">
        <v>4684</v>
      </c>
      <c r="K443" s="233" t="s">
        <v>9615</v>
      </c>
      <c r="L443" s="233">
        <v>42905</v>
      </c>
      <c r="M443" s="765" t="s">
        <v>4705</v>
      </c>
      <c r="N443" s="233" t="s">
        <v>4682</v>
      </c>
      <c r="O443" s="772" t="s">
        <v>9648</v>
      </c>
      <c r="P443" s="233">
        <v>42923</v>
      </c>
      <c r="Q443" s="21" t="s">
        <v>230</v>
      </c>
      <c r="R443" s="21" t="s">
        <v>4682</v>
      </c>
      <c r="S443" s="233" t="s">
        <v>10642</v>
      </c>
      <c r="T443" s="233">
        <v>43193</v>
      </c>
      <c r="U443" s="1042" t="s">
        <v>226</v>
      </c>
      <c r="V443" s="233" t="s">
        <v>4684</v>
      </c>
      <c r="W443" s="233" t="s">
        <v>11596</v>
      </c>
      <c r="X443" s="233">
        <v>43341</v>
      </c>
      <c r="Y443" s="1234" t="s">
        <v>6848</v>
      </c>
      <c r="Z443" s="233" t="s">
        <v>4684</v>
      </c>
      <c r="AA443" s="2112" t="s">
        <v>14261</v>
      </c>
      <c r="AB443" s="2102">
        <v>45799</v>
      </c>
      <c r="AC443" s="2112" t="s">
        <v>14283</v>
      </c>
      <c r="AD443" s="2112" t="s">
        <v>4684</v>
      </c>
      <c r="AG443" s="339"/>
      <c r="AH443" s="339"/>
      <c r="AK443" s="339"/>
      <c r="AL443" s="339"/>
      <c r="AO443" s="339"/>
      <c r="AP443" s="339"/>
      <c r="AS443" s="339"/>
      <c r="AT443" s="339"/>
      <c r="AW443" s="339"/>
      <c r="AX443" s="339"/>
      <c r="BA443" s="339"/>
      <c r="BB443" s="339"/>
    </row>
    <row r="444" spans="2:58" ht="87" x14ac:dyDescent="0.35">
      <c r="B444" s="21" t="str">
        <f>'INF GERAIS'!B444&amp;IFERROR(IF(INDEX(APOIO!$A$5:$A$50,MATCH('INF GERAIS'!N444,APOIO!$B$5:$B$50,0))="NÃO",APOIO!$A$2&amp;"NÃO VÁLIDO",""),"")</f>
        <v>2014.0418</v>
      </c>
      <c r="C444" s="21" t="str">
        <f>'INF GERAIS'!C444</f>
        <v>AGRESTE SETENTRIONAL</v>
      </c>
      <c r="D444" s="21" t="str">
        <f>'INF GERAIS'!D444</f>
        <v>VERTENTES</v>
      </c>
      <c r="E444" s="21" t="str">
        <f>'INF GERAIS'!E444</f>
        <v>PAVIMENTAÇÃO E DRENAGEM DE RUAS NO MUNICÍPIO DAS VERTENTES</v>
      </c>
      <c r="F444" s="21" t="str">
        <f>'INF GERAIS'!G444</f>
        <v>NORMAL</v>
      </c>
      <c r="G444" s="89" t="s">
        <v>4703</v>
      </c>
      <c r="H444" s="10">
        <v>42415</v>
      </c>
      <c r="I444" s="89" t="s">
        <v>230</v>
      </c>
      <c r="J444" s="21" t="s">
        <v>4682</v>
      </c>
      <c r="K444" s="120" t="s">
        <v>8856</v>
      </c>
      <c r="L444" s="233">
        <v>42766</v>
      </c>
      <c r="M444" s="21" t="s">
        <v>222</v>
      </c>
      <c r="N444" s="120" t="s">
        <v>4682</v>
      </c>
      <c r="O444" s="654" t="s">
        <v>8862</v>
      </c>
      <c r="P444" s="233">
        <v>42767</v>
      </c>
      <c r="Q444" s="21" t="s">
        <v>224</v>
      </c>
      <c r="R444" s="21" t="s">
        <v>4682</v>
      </c>
      <c r="S444" s="233" t="s">
        <v>8946</v>
      </c>
      <c r="T444" s="233">
        <v>42796</v>
      </c>
      <c r="U444" s="672" t="s">
        <v>4705</v>
      </c>
      <c r="V444" s="233" t="s">
        <v>4682</v>
      </c>
      <c r="W444" s="691" t="s">
        <v>9119</v>
      </c>
      <c r="X444" s="233">
        <v>42817</v>
      </c>
      <c r="Y444" s="21" t="s">
        <v>4705</v>
      </c>
      <c r="Z444" s="21" t="s">
        <v>4682</v>
      </c>
      <c r="AA444" s="691" t="s">
        <v>9118</v>
      </c>
      <c r="AB444" s="233">
        <v>42832</v>
      </c>
      <c r="AC444" s="339" t="s">
        <v>4705</v>
      </c>
      <c r="AD444" s="339" t="s">
        <v>4682</v>
      </c>
      <c r="AE444" s="691" t="s">
        <v>9120</v>
      </c>
      <c r="AF444" s="233">
        <v>42832</v>
      </c>
      <c r="AG444" s="339" t="s">
        <v>230</v>
      </c>
      <c r="AH444" s="339" t="s">
        <v>4682</v>
      </c>
      <c r="AI444" s="233" t="s">
        <v>10642</v>
      </c>
      <c r="AJ444" s="233">
        <v>43193</v>
      </c>
      <c r="AK444" s="1042" t="s">
        <v>226</v>
      </c>
      <c r="AL444" s="233" t="s">
        <v>4684</v>
      </c>
      <c r="AM444" s="233" t="s">
        <v>12188</v>
      </c>
      <c r="AN444" s="233">
        <v>43614</v>
      </c>
      <c r="AO444" s="339" t="s">
        <v>6848</v>
      </c>
      <c r="AP444" s="233" t="s">
        <v>4684</v>
      </c>
      <c r="AQ444" s="2112" t="s">
        <v>14261</v>
      </c>
      <c r="AR444" s="2102">
        <v>45799</v>
      </c>
      <c r="AS444" s="2112" t="s">
        <v>14283</v>
      </c>
      <c r="AT444" s="2112" t="s">
        <v>4684</v>
      </c>
      <c r="AW444" s="339"/>
      <c r="AX444" s="339"/>
      <c r="BA444" s="339"/>
      <c r="BB444" s="339"/>
    </row>
    <row r="445" spans="2:58" ht="101.5" x14ac:dyDescent="0.35">
      <c r="B445" s="21" t="str">
        <f>'INF GERAIS'!B445&amp;IFERROR(IF(INDEX(APOIO!$A$5:$A$50,MATCH('INF GERAIS'!N445,APOIO!$B$5:$B$50,0))="NÃO",APOIO!$A$2&amp;"NÃO VÁLIDO",""),"")</f>
        <v>2014.0419</v>
      </c>
      <c r="C445" s="21" t="str">
        <f>'INF GERAIS'!C445</f>
        <v>MATA NORTE</v>
      </c>
      <c r="D445" s="21" t="str">
        <f>'INF GERAIS'!D445</f>
        <v>VICÊNCIA</v>
      </c>
      <c r="E445" s="21" t="str">
        <f>'INF GERAIS'!E445</f>
        <v xml:space="preserve">PAVIMENTAÇÃO EM PARALELEPIPEDOS GRANÍTICOS EM DIVERSAS RUAS DA SEDE E DISTRITO </v>
      </c>
      <c r="F445" s="21" t="str">
        <f>'INF GERAIS'!G445</f>
        <v>NORMAL</v>
      </c>
      <c r="G445" s="89" t="s">
        <v>4703</v>
      </c>
      <c r="H445" s="10">
        <v>42415</v>
      </c>
      <c r="I445" s="89" t="s">
        <v>230</v>
      </c>
      <c r="J445" s="21" t="s">
        <v>4682</v>
      </c>
      <c r="K445" s="10" t="s">
        <v>8122</v>
      </c>
      <c r="L445" s="233">
        <v>42586</v>
      </c>
      <c r="M445" s="21" t="s">
        <v>230</v>
      </c>
      <c r="N445" s="10" t="s">
        <v>4682</v>
      </c>
      <c r="O445" s="233" t="s">
        <v>8718</v>
      </c>
      <c r="P445" s="233">
        <v>42724</v>
      </c>
      <c r="Q445" s="21" t="s">
        <v>4705</v>
      </c>
      <c r="R445" s="21" t="s">
        <v>4682</v>
      </c>
      <c r="S445" s="233" t="s">
        <v>9402</v>
      </c>
      <c r="T445" s="233">
        <v>42849</v>
      </c>
      <c r="U445" s="21" t="s">
        <v>230</v>
      </c>
      <c r="V445" s="21" t="s">
        <v>4682</v>
      </c>
      <c r="W445" s="21" t="s">
        <v>10493</v>
      </c>
      <c r="X445" s="233">
        <v>43154</v>
      </c>
      <c r="Y445" s="21" t="s">
        <v>224</v>
      </c>
      <c r="Z445" s="21" t="s">
        <v>4682</v>
      </c>
      <c r="AA445" s="1018" t="s">
        <v>10564</v>
      </c>
      <c r="AB445" s="233">
        <v>43168</v>
      </c>
      <c r="AC445" s="339" t="s">
        <v>230</v>
      </c>
      <c r="AD445" s="339" t="s">
        <v>4682</v>
      </c>
      <c r="AG445" s="339"/>
      <c r="AH445" s="339"/>
      <c r="AK445" s="339"/>
      <c r="AL445" s="339"/>
      <c r="AO445" s="339"/>
      <c r="AP445" s="339"/>
      <c r="AS445" s="339"/>
      <c r="AT445" s="339"/>
      <c r="AW445" s="339"/>
      <c r="AX445" s="339"/>
      <c r="BA445" s="339"/>
      <c r="BB445" s="339"/>
    </row>
    <row r="446" spans="2:58" ht="101.5" x14ac:dyDescent="0.35">
      <c r="B446" s="21" t="str">
        <f>'INF GERAIS'!B446&amp;IFERROR(IF(INDEX(APOIO!$A$5:$A$50,MATCH('INF GERAIS'!N446,APOIO!$B$5:$B$50,0))="NÃO",APOIO!$A$2&amp;"NÃO VÁLIDO",""),"")</f>
        <v>2014.0420</v>
      </c>
      <c r="C446" s="21" t="str">
        <f>'INF GERAIS'!C446</f>
        <v>MATA NORTE</v>
      </c>
      <c r="D446" s="21" t="str">
        <f>'INF GERAIS'!D446</f>
        <v>VICÊNCIA</v>
      </c>
      <c r="E446" s="21" t="str">
        <f>'INF GERAIS'!E446</f>
        <v>RECONSTRUÇÃO, REVITALIZAÇÃO E PAISAGISMO DA PRAÇA DR. MÁRIO RAMOS DE ANDRADE LIMA</v>
      </c>
      <c r="F446" s="21" t="str">
        <f>'INF GERAIS'!G446</f>
        <v>NORMAL</v>
      </c>
      <c r="G446" s="89" t="s">
        <v>4703</v>
      </c>
      <c r="H446" s="10">
        <v>42415</v>
      </c>
      <c r="I446" s="89" t="s">
        <v>230</v>
      </c>
      <c r="J446" s="21" t="s">
        <v>4682</v>
      </c>
      <c r="K446" s="10" t="s">
        <v>8719</v>
      </c>
      <c r="L446" s="233">
        <v>42724</v>
      </c>
      <c r="M446" s="21" t="s">
        <v>4705</v>
      </c>
      <c r="N446" s="10" t="s">
        <v>4682</v>
      </c>
      <c r="O446" s="233" t="s">
        <v>9403</v>
      </c>
      <c r="P446" s="233">
        <v>42849</v>
      </c>
      <c r="Q446" s="21" t="s">
        <v>226</v>
      </c>
      <c r="R446" s="21" t="s">
        <v>4684</v>
      </c>
      <c r="S446" s="1554" t="s">
        <v>12577</v>
      </c>
      <c r="T446" s="233">
        <v>43742</v>
      </c>
      <c r="U446" s="21" t="s">
        <v>14283</v>
      </c>
      <c r="V446" s="21" t="s">
        <v>4684</v>
      </c>
      <c r="AC446" s="339"/>
      <c r="AD446" s="339"/>
      <c r="AG446" s="339"/>
      <c r="AH446" s="339"/>
      <c r="AK446" s="339"/>
      <c r="AL446" s="339"/>
      <c r="AO446" s="339"/>
      <c r="AP446" s="339"/>
      <c r="AS446" s="339"/>
      <c r="AT446" s="339"/>
      <c r="AW446" s="339"/>
      <c r="AX446" s="339"/>
      <c r="BA446" s="339"/>
      <c r="BB446" s="339"/>
    </row>
    <row r="447" spans="2:58" ht="58" x14ac:dyDescent="0.35">
      <c r="B447" s="21" t="str">
        <f>'INF GERAIS'!B447&amp;IFERROR(IF(INDEX(APOIO!$A$5:$A$50,MATCH('INF GERAIS'!N447,APOIO!$B$5:$B$50,0))="NÃO",APOIO!$A$2&amp;"NÃO VÁLIDO",""),"")</f>
        <v>2014.0421</v>
      </c>
      <c r="C447" s="21" t="str">
        <f>'INF GERAIS'!C447</f>
        <v>MATA NORTE</v>
      </c>
      <c r="D447" s="21" t="str">
        <f>'INF GERAIS'!D447</f>
        <v>VICÊNCIA</v>
      </c>
      <c r="E447" s="21" t="str">
        <f>'INF GERAIS'!E447</f>
        <v>CONCLUSÃO DA ESTRUTURA DE FECHAMENTO E COBERTA DA QUADRA DE ESPORTE DO DISTRITO DE BORRACHA</v>
      </c>
      <c r="F447" s="21" t="str">
        <f>'INF GERAIS'!G447</f>
        <v>NORMAL</v>
      </c>
      <c r="G447" s="89" t="s">
        <v>4703</v>
      </c>
      <c r="H447" s="10">
        <v>42415</v>
      </c>
      <c r="I447" s="89" t="s">
        <v>14283</v>
      </c>
      <c r="J447" s="21" t="s">
        <v>4684</v>
      </c>
      <c r="K447" s="10"/>
      <c r="N447" s="10"/>
      <c r="AC447" s="339"/>
      <c r="AD447" s="339"/>
      <c r="AG447" s="339"/>
      <c r="AH447" s="339"/>
      <c r="AK447" s="339"/>
      <c r="AL447" s="339"/>
      <c r="AO447" s="339"/>
      <c r="AP447" s="339"/>
      <c r="AS447" s="339"/>
      <c r="AT447" s="339"/>
      <c r="AW447" s="339"/>
      <c r="AX447" s="339"/>
      <c r="BA447" s="339"/>
      <c r="BB447" s="339"/>
    </row>
    <row r="448" spans="2:58" ht="72.5" x14ac:dyDescent="0.35">
      <c r="B448" s="21" t="str">
        <f>'INF GERAIS'!B448&amp;IFERROR(IF(INDEX(APOIO!$A$5:$A$50,MATCH('INF GERAIS'!N448,APOIO!$B$5:$B$50,0))="NÃO",APOIO!$A$2&amp;"NÃO VÁLIDO",""),"")</f>
        <v>2014.0422</v>
      </c>
      <c r="C448" s="21" t="str">
        <f>'INF GERAIS'!C448</f>
        <v>MATA NORTE</v>
      </c>
      <c r="D448" s="21" t="str">
        <f>'INF GERAIS'!D448</f>
        <v>VICÊNCIA</v>
      </c>
      <c r="E448" s="21" t="str">
        <f>'INF GERAIS'!E448</f>
        <v>RECUPERAÇÃO COM AMPLIAÇÃO DE COBERTA E FECHAMENTO LATERAL DA QUADRA DE ESPORTE DO DISTRITO DE ANGELICA</v>
      </c>
      <c r="F448" s="21" t="str">
        <f>'INF GERAIS'!G448</f>
        <v>NORMAL</v>
      </c>
      <c r="G448" s="89" t="s">
        <v>4703</v>
      </c>
      <c r="H448" s="10">
        <v>42415</v>
      </c>
      <c r="I448" s="89" t="s">
        <v>230</v>
      </c>
      <c r="J448" s="21" t="s">
        <v>4682</v>
      </c>
      <c r="K448" s="233" t="s">
        <v>8730</v>
      </c>
      <c r="L448" s="233">
        <v>42732</v>
      </c>
      <c r="M448" s="21" t="s">
        <v>224</v>
      </c>
      <c r="N448" s="10" t="s">
        <v>4682</v>
      </c>
      <c r="O448" s="233" t="s">
        <v>10031</v>
      </c>
      <c r="P448" s="233">
        <v>43010</v>
      </c>
      <c r="Q448" s="21" t="s">
        <v>224</v>
      </c>
      <c r="R448" s="21" t="s">
        <v>4682</v>
      </c>
      <c r="S448" s="21" t="s">
        <v>10095</v>
      </c>
      <c r="T448" s="233">
        <v>43039</v>
      </c>
      <c r="U448" s="21" t="s">
        <v>224</v>
      </c>
      <c r="V448" s="21" t="s">
        <v>4682</v>
      </c>
      <c r="W448" s="21" t="s">
        <v>10150</v>
      </c>
      <c r="X448" s="233">
        <v>43066</v>
      </c>
      <c r="Y448" s="21" t="s">
        <v>226</v>
      </c>
      <c r="Z448" s="21" t="s">
        <v>4684</v>
      </c>
      <c r="AA448" s="21" t="s">
        <v>14248</v>
      </c>
      <c r="AB448" s="2102">
        <v>45700</v>
      </c>
      <c r="AC448" s="339" t="s">
        <v>6848</v>
      </c>
      <c r="AD448" s="339" t="s">
        <v>4684</v>
      </c>
      <c r="AE448" s="21" t="s">
        <v>14204</v>
      </c>
      <c r="AF448" s="2102">
        <v>45743</v>
      </c>
      <c r="AG448" s="339" t="s">
        <v>13628</v>
      </c>
      <c r="AH448" s="339" t="s">
        <v>4684</v>
      </c>
      <c r="AK448" s="339"/>
      <c r="AL448" s="339"/>
      <c r="AO448" s="339"/>
      <c r="AP448" s="339"/>
      <c r="AS448" s="339"/>
      <c r="AT448" s="339"/>
      <c r="AW448" s="339"/>
      <c r="AX448" s="339"/>
      <c r="BA448" s="339"/>
      <c r="BB448" s="339"/>
    </row>
    <row r="449" spans="2:58" ht="58" x14ac:dyDescent="0.35">
      <c r="B449" s="21" t="str">
        <f>'INF GERAIS'!B449&amp;IFERROR(IF(INDEX(APOIO!$A$5:$A$50,MATCH('INF GERAIS'!N449,APOIO!$B$5:$B$50,0))="NÃO",APOIO!$A$2&amp;"NÃO VÁLIDO",""),"")</f>
        <v>2014.0423</v>
      </c>
      <c r="C449" s="21" t="str">
        <f>'INF GERAIS'!C449</f>
        <v>MATA NORTE</v>
      </c>
      <c r="D449" s="21" t="str">
        <f>'INF GERAIS'!D449</f>
        <v>VICÊNCIA</v>
      </c>
      <c r="E449" s="21" t="str">
        <f>'INF GERAIS'!E449</f>
        <v>REFORMA E RECONSTRUÇÃO DE COBERTA DO MERCADO PÚBLICO DO DISTRITO DE MURUPÉ</v>
      </c>
      <c r="F449" s="21" t="str">
        <f>'INF GERAIS'!G449</f>
        <v>NORMAL</v>
      </c>
      <c r="G449" s="89" t="s">
        <v>4703</v>
      </c>
      <c r="H449" s="10">
        <v>42415</v>
      </c>
      <c r="I449" s="89" t="s">
        <v>14283</v>
      </c>
      <c r="J449" s="21" t="s">
        <v>4682</v>
      </c>
      <c r="K449" s="10"/>
      <c r="N449" s="10"/>
      <c r="AC449" s="339"/>
      <c r="AD449" s="339"/>
      <c r="AG449" s="339"/>
      <c r="AH449" s="339"/>
      <c r="AK449" s="339"/>
      <c r="AL449" s="339"/>
      <c r="AO449" s="339"/>
      <c r="AP449" s="339"/>
      <c r="AS449" s="339"/>
      <c r="AT449" s="339"/>
      <c r="AW449" s="339"/>
      <c r="AX449" s="339"/>
      <c r="BA449" s="339"/>
      <c r="BB449" s="339"/>
    </row>
    <row r="450" spans="2:58" ht="130.5" x14ac:dyDescent="0.35">
      <c r="B450" s="21" t="str">
        <f>'INF GERAIS'!B450&amp;IFERROR(IF(INDEX(APOIO!$A$5:$A$50,MATCH('INF GERAIS'!N450,APOIO!$B$5:$B$50,0))="NÃO",APOIO!$A$2&amp;"NÃO VÁLIDO",""),"")</f>
        <v>2014.0424</v>
      </c>
      <c r="C450" s="21" t="str">
        <f>'INF GERAIS'!C450</f>
        <v>MATA SUL</v>
      </c>
      <c r="D450" s="21" t="str">
        <f>'INF GERAIS'!D450</f>
        <v>VITÓRIA DE SANTO ANTÃO</v>
      </c>
      <c r="E450" s="21" t="str">
        <f>'INF GERAIS'!E450</f>
        <v>PAVIMENTAÇÃO E QUALIFICAÇÃO DE VIAS URBANAS EM VITÓRIA DE SANTO ANTÃO</v>
      </c>
      <c r="F450" s="21" t="str">
        <f>'INF GERAIS'!G450</f>
        <v>NORMAL</v>
      </c>
      <c r="G450" s="89" t="s">
        <v>4703</v>
      </c>
      <c r="H450" s="10">
        <v>42415</v>
      </c>
      <c r="I450" s="89" t="s">
        <v>224</v>
      </c>
      <c r="J450" s="21" t="s">
        <v>4682</v>
      </c>
      <c r="K450" s="233" t="s">
        <v>6437</v>
      </c>
      <c r="L450" s="233">
        <v>42452</v>
      </c>
      <c r="M450" s="21" t="s">
        <v>224</v>
      </c>
      <c r="N450" s="10" t="s">
        <v>4682</v>
      </c>
      <c r="O450" s="233" t="s">
        <v>6812</v>
      </c>
      <c r="P450" s="233">
        <v>42468</v>
      </c>
      <c r="Q450" s="21" t="s">
        <v>4705</v>
      </c>
      <c r="R450" s="21" t="s">
        <v>4682</v>
      </c>
      <c r="S450" s="2061" t="s">
        <v>7233</v>
      </c>
      <c r="T450" s="233">
        <v>42513</v>
      </c>
      <c r="U450" s="21" t="s">
        <v>4705</v>
      </c>
      <c r="V450" s="21" t="s">
        <v>4682</v>
      </c>
      <c r="W450" s="21" t="s">
        <v>7540</v>
      </c>
      <c r="X450" s="233">
        <v>42538</v>
      </c>
      <c r="Y450" s="21" t="s">
        <v>230</v>
      </c>
      <c r="Z450" s="21" t="s">
        <v>4682</v>
      </c>
      <c r="AA450" s="635" t="s">
        <v>8754</v>
      </c>
      <c r="AB450" s="233">
        <v>42740</v>
      </c>
      <c r="AC450" s="339" t="s">
        <v>224</v>
      </c>
      <c r="AD450" s="339" t="s">
        <v>4682</v>
      </c>
      <c r="AE450" s="702" t="s">
        <v>9262</v>
      </c>
      <c r="AF450" s="233">
        <v>42850</v>
      </c>
      <c r="AG450" s="339" t="s">
        <v>4705</v>
      </c>
      <c r="AH450" s="339" t="s">
        <v>4684</v>
      </c>
      <c r="AI450" s="21" t="s">
        <v>10035</v>
      </c>
      <c r="AJ450" s="233">
        <v>43010</v>
      </c>
      <c r="AK450" s="339" t="s">
        <v>224</v>
      </c>
      <c r="AL450" s="339" t="s">
        <v>4684</v>
      </c>
      <c r="AM450" s="21" t="s">
        <v>10072</v>
      </c>
      <c r="AN450" s="233">
        <v>43025</v>
      </c>
      <c r="AO450" s="339" t="s">
        <v>4705</v>
      </c>
      <c r="AP450" s="339" t="s">
        <v>4684</v>
      </c>
      <c r="AQ450" s="21" t="s">
        <v>10185</v>
      </c>
      <c r="AR450" s="233">
        <v>43073</v>
      </c>
      <c r="AS450" s="339" t="s">
        <v>226</v>
      </c>
      <c r="AT450" s="339" t="s">
        <v>4684</v>
      </c>
      <c r="AU450" s="1285" t="s">
        <v>11776</v>
      </c>
      <c r="AV450" s="233">
        <v>43311</v>
      </c>
      <c r="AW450" s="339" t="s">
        <v>6848</v>
      </c>
      <c r="AX450" s="339" t="s">
        <v>4684</v>
      </c>
      <c r="AY450" s="21" t="s">
        <v>14111</v>
      </c>
      <c r="AZ450" s="2061">
        <v>45552</v>
      </c>
      <c r="BA450" s="339" t="s">
        <v>6848</v>
      </c>
      <c r="BB450" s="339" t="s">
        <v>4684</v>
      </c>
      <c r="BC450" s="12"/>
      <c r="BD450" s="2102">
        <v>45806</v>
      </c>
      <c r="BE450" s="21" t="s">
        <v>14283</v>
      </c>
      <c r="BF450" s="21" t="s">
        <v>4684</v>
      </c>
    </row>
    <row r="451" spans="2:58" ht="72.5" x14ac:dyDescent="0.35">
      <c r="B451" s="21" t="str">
        <f>'INF GERAIS'!B451&amp;IFERROR(IF(INDEX(APOIO!$A$5:$A$50,MATCH('INF GERAIS'!N451,APOIO!$B$5:$B$50,0))="NÃO",APOIO!$A$2&amp;"NÃO VÁLIDO",""),"")</f>
        <v>2014.0425</v>
      </c>
      <c r="C451" s="21" t="str">
        <f>'INF GERAIS'!C451</f>
        <v>MATA SUL</v>
      </c>
      <c r="D451" s="21" t="str">
        <f>'INF GERAIS'!D451</f>
        <v>XEXÉU</v>
      </c>
      <c r="E451" s="21" t="str">
        <f>'INF GERAIS'!E451</f>
        <v>REFORMA DAS PRAÇAS DA RUA DA ALEGRIA LOCALIZADA NA SEDE DO MUNICÍPIO E PRAÇA JOÃO VICENTE DE QUEIROZ NO DISTRITO DE CAMPOS FRIOS</v>
      </c>
      <c r="F451" s="21" t="str">
        <f>'INF GERAIS'!G451</f>
        <v>NORMAL</v>
      </c>
      <c r="G451" s="89" t="s">
        <v>4703</v>
      </c>
      <c r="H451" s="10">
        <v>42415</v>
      </c>
      <c r="I451" s="89" t="s">
        <v>226</v>
      </c>
      <c r="J451" s="21" t="s">
        <v>4684</v>
      </c>
      <c r="K451" s="10" t="s">
        <v>6356</v>
      </c>
      <c r="L451" s="10">
        <v>42446</v>
      </c>
      <c r="M451" s="21" t="s">
        <v>6848</v>
      </c>
      <c r="N451" s="10" t="s">
        <v>4684</v>
      </c>
      <c r="O451" s="116"/>
      <c r="P451" s="2102">
        <v>45806</v>
      </c>
      <c r="Q451" s="21" t="s">
        <v>14283</v>
      </c>
      <c r="R451" s="21" t="s">
        <v>4684</v>
      </c>
      <c r="AC451" s="339"/>
      <c r="AD451" s="339"/>
      <c r="AG451" s="339"/>
      <c r="AH451" s="339"/>
      <c r="AK451" s="339"/>
      <c r="AL451" s="339"/>
      <c r="AO451" s="339"/>
      <c r="AP451" s="339"/>
      <c r="AS451" s="339"/>
      <c r="AT451" s="339"/>
      <c r="AW451" s="339"/>
      <c r="AX451" s="339"/>
      <c r="BA451" s="339"/>
      <c r="BB451" s="339"/>
    </row>
    <row r="452" spans="2:58" ht="116" x14ac:dyDescent="0.35">
      <c r="B452" s="21" t="str">
        <f>'INF GERAIS'!B452&amp;IFERROR(IF(INDEX(APOIO!$A$5:$A$50,MATCH('INF GERAIS'!N452,APOIO!$B$5:$B$50,0))="NÃO",APOIO!$A$2&amp;"NÃO VÁLIDO",""),"")</f>
        <v>2014.0426</v>
      </c>
      <c r="C452" s="21" t="str">
        <f>'INF GERAIS'!C452</f>
        <v>MATA SUL</v>
      </c>
      <c r="D452" s="21" t="str">
        <f>'INF GERAIS'!D452</f>
        <v>XEXÉU</v>
      </c>
      <c r="E452" s="21" t="str">
        <f>'INF GERAIS'!E452</f>
        <v>PAVIMENTAÇÃO DAS RUAS BELA AURORA, NO BAIRRO ALICE GONÇALVES (810,00M²); RUA DO CEMITÉRIO, BAIRRO 07 DE SETEMBRO (1.134,00M²); E RUA JAIME DE ALMEIDA, BAIRRO ALICE GONÇALVES (1.710,00M²); NA SEDE DO MUNICÍPIO</v>
      </c>
      <c r="F452" s="21" t="str">
        <f>'INF GERAIS'!G452</f>
        <v>NORMAL</v>
      </c>
      <c r="G452" s="89" t="s">
        <v>4703</v>
      </c>
      <c r="H452" s="10">
        <v>42415</v>
      </c>
      <c r="I452" s="89" t="s">
        <v>226</v>
      </c>
      <c r="J452" s="21" t="s">
        <v>4684</v>
      </c>
      <c r="K452" s="10" t="s">
        <v>6357</v>
      </c>
      <c r="L452" s="10">
        <v>42446</v>
      </c>
      <c r="M452" s="21" t="s">
        <v>6848</v>
      </c>
      <c r="N452" s="10" t="s">
        <v>4684</v>
      </c>
      <c r="O452" s="116"/>
      <c r="P452" s="2102">
        <v>45806</v>
      </c>
      <c r="Q452" s="21" t="s">
        <v>14283</v>
      </c>
      <c r="R452" s="21" t="s">
        <v>4684</v>
      </c>
      <c r="AC452" s="339"/>
      <c r="AD452" s="339"/>
      <c r="AG452" s="339"/>
      <c r="AH452" s="339"/>
      <c r="AK452" s="339"/>
      <c r="AL452" s="339"/>
      <c r="AO452" s="339"/>
      <c r="AP452" s="339"/>
      <c r="AS452" s="339"/>
      <c r="AT452" s="339"/>
      <c r="AW452" s="339"/>
      <c r="AX452" s="339"/>
      <c r="BA452" s="339"/>
      <c r="BB452" s="339"/>
    </row>
    <row r="453" spans="2:58" ht="72.5" x14ac:dyDescent="0.35">
      <c r="B453" s="21" t="str">
        <f>'INF GERAIS'!B453&amp;IFERROR(IF(INDEX(APOIO!$A$5:$A$50,MATCH('INF GERAIS'!N453,APOIO!$B$5:$B$50,0))="NÃO",APOIO!$A$2&amp;"NÃO VÁLIDO",""),"")</f>
        <v>2014.0427</v>
      </c>
      <c r="C453" s="21" t="str">
        <f>'INF GERAIS'!C453</f>
        <v>MATA SUL</v>
      </c>
      <c r="D453" s="21" t="str">
        <f>'INF GERAIS'!D453</f>
        <v>XEXÉU</v>
      </c>
      <c r="E453" s="21" t="str">
        <f>'INF GERAIS'!E453</f>
        <v>EXECUÇÃO DE FACHADA DA PREFEITURA</v>
      </c>
      <c r="F453" s="21" t="str">
        <f>'INF GERAIS'!G453</f>
        <v>NORMAL</v>
      </c>
      <c r="G453" s="89" t="s">
        <v>4703</v>
      </c>
      <c r="H453" s="10">
        <v>42415</v>
      </c>
      <c r="I453" s="89" t="s">
        <v>226</v>
      </c>
      <c r="J453" s="21" t="s">
        <v>4684</v>
      </c>
      <c r="K453" s="10" t="s">
        <v>6355</v>
      </c>
      <c r="L453" s="10">
        <v>42446</v>
      </c>
      <c r="M453" s="21" t="s">
        <v>6848</v>
      </c>
      <c r="N453" s="10" t="s">
        <v>4684</v>
      </c>
      <c r="O453" s="116"/>
      <c r="P453" s="2102">
        <v>45806</v>
      </c>
      <c r="Q453" s="21" t="s">
        <v>14283</v>
      </c>
      <c r="R453" s="21" t="s">
        <v>4684</v>
      </c>
      <c r="AC453" s="339"/>
      <c r="AD453" s="339"/>
      <c r="AG453" s="339"/>
      <c r="AH453" s="339"/>
      <c r="AK453" s="339"/>
      <c r="AL453" s="339"/>
      <c r="AO453" s="339"/>
      <c r="AP453" s="339"/>
      <c r="AS453" s="339"/>
      <c r="AT453" s="339"/>
      <c r="AW453" s="339"/>
      <c r="AX453" s="339"/>
      <c r="BA453" s="339"/>
      <c r="BB453" s="339"/>
    </row>
    <row r="454" spans="2:58" x14ac:dyDescent="0.35">
      <c r="H454" s="10"/>
      <c r="K454" s="10"/>
      <c r="N454" s="10"/>
    </row>
    <row r="455" spans="2:58" x14ac:dyDescent="0.35">
      <c r="H455" s="10"/>
      <c r="K455" s="10"/>
      <c r="N455" s="10"/>
    </row>
    <row r="456" spans="2:58" x14ac:dyDescent="0.35">
      <c r="H456" s="10"/>
      <c r="K456" s="10"/>
      <c r="N456" s="10"/>
    </row>
    <row r="457" spans="2:58" x14ac:dyDescent="0.35">
      <c r="H457" s="10"/>
      <c r="K457" s="10"/>
      <c r="N457" s="10"/>
    </row>
    <row r="458" spans="2:58" x14ac:dyDescent="0.35">
      <c r="H458" s="10"/>
      <c r="K458" s="10"/>
      <c r="N458" s="10"/>
    </row>
    <row r="459" spans="2:58" x14ac:dyDescent="0.35">
      <c r="H459" s="10"/>
      <c r="K459" s="10"/>
      <c r="N459" s="10"/>
    </row>
    <row r="460" spans="2:58" x14ac:dyDescent="0.35">
      <c r="H460" s="10"/>
      <c r="K460" s="10"/>
      <c r="N460" s="10"/>
    </row>
    <row r="461" spans="2:58" x14ac:dyDescent="0.35">
      <c r="H461" s="10"/>
      <c r="K461" s="10"/>
      <c r="N461" s="10"/>
    </row>
    <row r="462" spans="2:58" x14ac:dyDescent="0.35">
      <c r="H462" s="10"/>
      <c r="K462" s="10"/>
      <c r="N462" s="10"/>
    </row>
    <row r="463" spans="2:58" x14ac:dyDescent="0.35">
      <c r="H463" s="10"/>
      <c r="K463" s="10"/>
      <c r="N463" s="10"/>
    </row>
    <row r="464" spans="2:58" x14ac:dyDescent="0.35">
      <c r="H464" s="10"/>
      <c r="K464" s="10"/>
      <c r="N464" s="10"/>
    </row>
    <row r="465" spans="8:14" x14ac:dyDescent="0.35">
      <c r="H465" s="10"/>
      <c r="K465" s="10"/>
      <c r="N465" s="10"/>
    </row>
    <row r="466" spans="8:14" x14ac:dyDescent="0.35">
      <c r="H466" s="10"/>
      <c r="K466" s="10"/>
      <c r="N466" s="10"/>
    </row>
    <row r="467" spans="8:14" x14ac:dyDescent="0.35">
      <c r="H467" s="10"/>
      <c r="K467" s="10"/>
      <c r="N467" s="10"/>
    </row>
    <row r="468" spans="8:14" x14ac:dyDescent="0.35">
      <c r="H468" s="10"/>
      <c r="K468" s="10"/>
      <c r="N468" s="10"/>
    </row>
    <row r="469" spans="8:14" x14ac:dyDescent="0.35">
      <c r="H469" s="10"/>
      <c r="K469" s="10"/>
      <c r="N469" s="10"/>
    </row>
    <row r="470" spans="8:14" x14ac:dyDescent="0.35">
      <c r="H470" s="10"/>
      <c r="K470" s="10"/>
      <c r="N470" s="10"/>
    </row>
    <row r="471" spans="8:14" x14ac:dyDescent="0.35">
      <c r="H471" s="10"/>
      <c r="K471" s="10"/>
      <c r="N471" s="10"/>
    </row>
    <row r="472" spans="8:14" x14ac:dyDescent="0.35">
      <c r="H472" s="10"/>
      <c r="K472" s="10"/>
      <c r="N472" s="10"/>
    </row>
    <row r="473" spans="8:14" x14ac:dyDescent="0.35">
      <c r="H473" s="10"/>
      <c r="K473" s="10"/>
      <c r="N473" s="10"/>
    </row>
    <row r="474" spans="8:14" x14ac:dyDescent="0.35">
      <c r="H474" s="10"/>
      <c r="K474" s="10"/>
      <c r="N474" s="10"/>
    </row>
    <row r="475" spans="8:14" x14ac:dyDescent="0.35">
      <c r="H475" s="10"/>
      <c r="K475" s="10"/>
      <c r="N475" s="10"/>
    </row>
    <row r="476" spans="8:14" x14ac:dyDescent="0.35">
      <c r="H476" s="10"/>
      <c r="K476" s="10"/>
      <c r="N476" s="10"/>
    </row>
    <row r="477" spans="8:14" x14ac:dyDescent="0.35">
      <c r="H477" s="10"/>
      <c r="K477" s="10"/>
      <c r="N477" s="10"/>
    </row>
    <row r="478" spans="8:14" x14ac:dyDescent="0.35">
      <c r="H478" s="10"/>
      <c r="K478" s="10"/>
      <c r="N478" s="10"/>
    </row>
    <row r="479" spans="8:14" x14ac:dyDescent="0.35">
      <c r="H479" s="10"/>
      <c r="K479" s="10"/>
      <c r="N479" s="10"/>
    </row>
    <row r="480" spans="8:14" x14ac:dyDescent="0.35">
      <c r="H480" s="10"/>
      <c r="K480" s="10"/>
      <c r="N480" s="10"/>
    </row>
    <row r="481" spans="8:28" x14ac:dyDescent="0.35">
      <c r="H481" s="10"/>
      <c r="K481" s="10"/>
      <c r="N481" s="10"/>
    </row>
    <row r="482" spans="8:28" x14ac:dyDescent="0.35">
      <c r="H482" s="10"/>
      <c r="K482" s="10"/>
      <c r="N482" s="10"/>
    </row>
    <row r="483" spans="8:28" x14ac:dyDescent="0.35">
      <c r="H483" s="10"/>
      <c r="K483" s="10"/>
      <c r="N483" s="10"/>
    </row>
    <row r="484" spans="8:28" x14ac:dyDescent="0.35">
      <c r="H484" s="10"/>
      <c r="K484" s="10"/>
      <c r="N484" s="10"/>
    </row>
    <row r="485" spans="8:28" x14ac:dyDescent="0.35">
      <c r="H485" s="10"/>
      <c r="K485" s="10"/>
      <c r="N485" s="10"/>
    </row>
    <row r="487" spans="8:28" x14ac:dyDescent="0.35">
      <c r="AB487" s="21" t="s">
        <v>737</v>
      </c>
    </row>
    <row r="492" spans="8:28" x14ac:dyDescent="0.35">
      <c r="M492" s="34"/>
    </row>
  </sheetData>
  <autoFilter ref="B6:R485" xr:uid="{00000000-0009-0000-0000-000007000000}"/>
  <customSheetViews>
    <customSheetView guid="{B5BE78D1-0D47-469B-8F65-82EBF0EA1F66}" scale="60" showPageBreaks="1" showAutoFilter="1">
      <selection activeCell="B371" sqref="B371"/>
      <pageMargins left="0.511811024" right="0.511811024" top="0.78740157499999996" bottom="0.78740157499999996" header="0.31496062000000002" footer="0.31496062000000002"/>
      <pageSetup paperSize="9" orientation="portrait" r:id="rId1"/>
      <autoFilter ref="B6:R485" xr:uid="{00000000-0009-0000-0000-000007000000}"/>
    </customSheetView>
    <customSheetView guid="{A585DDF7-0A3C-4962-AEC1-1EDDD285BC8E}" scale="80" showAutoFilter="1">
      <selection activeCell="B394" sqref="B394"/>
      <pageMargins left="0.511811024" right="0.511811024" top="0.78740157499999996" bottom="0.78740157499999996" header="0.31496062000000002" footer="0.31496062000000002"/>
      <pageSetup paperSize="9" orientation="portrait" r:id="rId2"/>
      <autoFilter ref="B6:R485" xr:uid="{11DD7D97-02F8-4BCF-BFD9-3E3707A30A0C}"/>
    </customSheetView>
    <customSheetView guid="{1504FA50-5BEF-4B72-815D-AABBA0DC206D}" scale="8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3"/>
      <autoFilter ref="B6:R485" xr:uid="{FBC056DE-8315-47CE-8016-002B3EAA47E5}"/>
    </customSheetView>
    <customSheetView guid="{14BF71DD-AD3F-418F-B86C-B7F01AFDEC65}" scale="55" showAutoFilter="1">
      <selection activeCell="B7" sqref="B7"/>
      <pageMargins left="0.511811024" right="0.511811024" top="0.78740157499999996" bottom="0.78740157499999996" header="0.31496062000000002" footer="0.31496062000000002"/>
      <pageSetup paperSize="9" orientation="portrait" r:id="rId4"/>
      <autoFilter ref="B6:R485" xr:uid="{C905B733-C080-4F2D-9C76-0B5AB4C474FB}"/>
    </customSheetView>
    <customSheetView guid="{AD046ECD-751F-4332-8FC4-274F08D4DE7E}" scale="40" showAutoFilter="1">
      <selection activeCell="B388" sqref="B388"/>
      <pageMargins left="0.511811024" right="0.511811024" top="0.78740157499999996" bottom="0.78740157499999996" header="0.31496062000000002" footer="0.31496062000000002"/>
      <pageSetup paperSize="9" orientation="portrait" r:id="rId5"/>
      <autoFilter ref="B6:R485" xr:uid="{2BFC67E3-7DBC-40B6-9363-02E2FCE9E218}"/>
    </customSheetView>
    <customSheetView guid="{286B6661-33B5-4C7B-9686-166C222D27BC}" scale="70" showPageBreaks="1" showAutoFilter="1">
      <selection activeCell="B24" sqref="B24"/>
      <pageMargins left="0.511811024" right="0.511811024" top="0.78740157499999996" bottom="0.78740157499999996" header="0.31496062000000002" footer="0.31496062000000002"/>
      <pageSetup paperSize="9" orientation="portrait" r:id="rId6"/>
      <autoFilter ref="B6:R485" xr:uid="{51994750-2F55-491B-9BE3-5E90517B4792}"/>
    </customSheetView>
    <customSheetView guid="{3D50BA80-5F45-4C77-89E4-3F1F12E755CC}" scale="70" showAutoFilter="1">
      <selection activeCell="B237" sqref="B237"/>
      <pageMargins left="0.511811024" right="0.511811024" top="0.78740157499999996" bottom="0.78740157499999996" header="0.31496062000000002" footer="0.31496062000000002"/>
      <pageSetup paperSize="9" orientation="portrait" r:id="rId7"/>
      <autoFilter ref="B6:R485" xr:uid="{13239BC0-DF9A-4B0C-B968-60FB824D9969}"/>
    </customSheetView>
    <customSheetView guid="{134D87D5-BBCD-491A-8CB6-269B6CA3C08C}" scale="55" showAutoFilter="1">
      <selection activeCell="F7" sqref="F7"/>
      <pageMargins left="0.511811024" right="0.511811024" top="0.78740157499999996" bottom="0.78740157499999996" header="0.31496062000000002" footer="0.31496062000000002"/>
      <pageSetup paperSize="9" orientation="portrait" r:id="rId8"/>
      <autoFilter ref="B6:R485" xr:uid="{C2175280-06BA-4439-84F9-38805158228F}"/>
    </customSheetView>
    <customSheetView guid="{8DB724D8-71C2-4737-B6C6-48C13CCF3FA3}" scale="80" showAutoFilter="1">
      <selection activeCell="B440" sqref="B440"/>
      <pageMargins left="0.511811024" right="0.511811024" top="0.78740157499999996" bottom="0.78740157499999996" header="0.31496062000000002" footer="0.31496062000000002"/>
      <pageSetup paperSize="9" orientation="portrait" r:id="rId9"/>
      <autoFilter ref="B6:R485" xr:uid="{40616CE9-BCED-48E6-8FC5-6BBCB0F0A164}"/>
    </customSheetView>
    <customSheetView guid="{567EA607-724B-4D2C-BBE1-9D84263B16FE}" scale="80" showAutoFilter="1" topLeftCell="B1">
      <selection activeCell="B440" sqref="B440"/>
      <pageMargins left="0.511811024" right="0.511811024" top="0.78740157499999996" bottom="0.78740157499999996" header="0.31496062000000002" footer="0.31496062000000002"/>
      <pageSetup paperSize="9" orientation="portrait" r:id="rId10"/>
      <autoFilter ref="B6:R485" xr:uid="{D7A35721-9B33-49BF-8220-44B52AEEB2BF}"/>
    </customSheetView>
    <customSheetView guid="{78A03B60-065F-4D1D-9F63-2E6EED610C2B}" scale="60" showAutoFilter="1">
      <selection activeCell="F7" sqref="F7"/>
      <pageMargins left="0.511811024" right="0.511811024" top="0.78740157499999996" bottom="0.78740157499999996" header="0.31496062000000002" footer="0.31496062000000002"/>
      <pageSetup paperSize="9" orientation="portrait" r:id="rId11"/>
      <autoFilter ref="A6:CL453" xr:uid="{9D7C4CB5-9DE1-48C5-987A-2BBE8C3E5601}"/>
    </customSheetView>
    <customSheetView guid="{7A4BD4B8-7473-48EF-95D4-11E228745E12}" showPageBreaks="1" filter="1" showAutoFilter="1">
      <pane xSplit="5" ySplit="6" topLeftCell="AA263" activePane="bottomRight" state="frozen"/>
      <selection pane="bottomRight" activeCell="AC487" sqref="AC487"/>
      <pageMargins left="0.511811024" right="0.511811024" top="0.78740157499999996" bottom="0.78740157499999996" header="0.31496062000000002" footer="0.31496062000000002"/>
      <pageSetup paperSize="9" orientation="portrait" r:id="rId12"/>
      <autoFilter ref="B6:R485" xr:uid="{C5E1FC6A-E567-4349-8424-AAC38A9078A4}">
        <filterColumn colId="2">
          <filters>
            <filter val="OLINDA"/>
          </filters>
        </filterColumn>
      </autoFilter>
    </customSheetView>
    <customSheetView guid="{85F87CD0-5EA6-4229-84BD-1D11505A928D}" scale="90" showPageBreaks="1" showAutoFilter="1">
      <selection activeCell="B401" sqref="B401"/>
      <pageMargins left="0.511811024" right="0.511811024" top="0.78740157499999996" bottom="0.78740157499999996" header="0.31496062000000002" footer="0.31496062000000002"/>
      <pageSetup paperSize="9" orientation="portrait" r:id="rId13"/>
      <autoFilter ref="B6:R485" xr:uid="{8B2F6E5E-B362-4B12-AFDB-3D01FE831F28}"/>
    </customSheetView>
    <customSheetView guid="{3B6F0F89-6487-42F6-BC01-DE8542B769AF}" scale="70" showAutoFilter="1">
      <selection activeCell="B372" sqref="B372"/>
      <pageMargins left="0.511811024" right="0.511811024" top="0.78740157499999996" bottom="0.78740157499999996" header="0.31496062000000002" footer="0.31496062000000002"/>
      <pageSetup paperSize="9" orientation="portrait" r:id="rId14"/>
      <autoFilter ref="B6:R485" xr:uid="{4B3257C9-027F-4FF0-9B42-8CDE65A32A9D}"/>
    </customSheetView>
    <customSheetView guid="{0B05DA22-0544-45F5-9F7C-7731AB266AE9}" scale="80" showAutoFilter="1">
      <selection activeCell="B7" sqref="B7"/>
      <pageMargins left="0.511811024" right="0.511811024" top="0.78740157499999996" bottom="0.78740157499999996" header="0.31496062000000002" footer="0.31496062000000002"/>
      <pageSetup paperSize="9" orientation="portrait" r:id="rId15"/>
      <autoFilter ref="B6:R485" xr:uid="{058C5711-5550-4BB0-8372-13ABDA1E5119}"/>
    </customSheetView>
    <customSheetView guid="{7319A0ED-B7A2-459D-898B-E7527AB2940D}" scale="85" showAutoFilter="1">
      <selection activeCell="B74" sqref="B74"/>
      <pageMargins left="0.511811024" right="0.511811024" top="0.78740157499999996" bottom="0.78740157499999996" header="0.31496062000000002" footer="0.31496062000000002"/>
      <pageSetup paperSize="9" orientation="portrait" r:id="rId16"/>
      <autoFilter ref="B6:R478" xr:uid="{34DC31D9-D07C-4E7D-BD86-D9D180618E42}"/>
    </customSheetView>
    <customSheetView guid="{94E41AD1-0E1B-445B-AC0B-FFC90943438B}" scale="85" showAutoFilter="1">
      <selection activeCell="F7" sqref="F7"/>
      <pageMargins left="0.511811024" right="0.511811024" top="0.78740157499999996" bottom="0.78740157499999996" header="0.31496062000000002" footer="0.31496062000000002"/>
      <pageSetup paperSize="9" orientation="portrait" r:id="rId17"/>
      <autoFilter ref="B6:R476" xr:uid="{57312DB6-362D-48BF-8010-6F3D44DF2BE5}"/>
    </customSheetView>
    <customSheetView guid="{F6ECD0CB-F2F9-4FDC-9DDC-29355C938B39}" scale="90" showAutoFilter="1">
      <selection activeCell="B112" sqref="B112"/>
      <pageMargins left="0.511811024" right="0.511811024" top="0.78740157499999996" bottom="0.78740157499999996" header="0.31496062000000002" footer="0.31496062000000002"/>
      <pageSetup paperSize="9" orientation="portrait" r:id="rId18"/>
      <autoFilter ref="B6:R469" xr:uid="{ACA17AB1-B8E5-42B3-BAAA-86837152074F}"/>
    </customSheetView>
    <customSheetView guid="{020877D2-9E31-47B0-BF36-B6E09DD3D5C1}" showAutoFilter="1">
      <selection activeCell="B7" sqref="B7"/>
      <pageMargins left="0.511811024" right="0.511811024" top="0.78740157499999996" bottom="0.78740157499999996" header="0.31496062000000002" footer="0.31496062000000002"/>
      <autoFilter ref="B6:R468" xr:uid="{D3999C7D-632C-4A74-967C-209278914F63}"/>
    </customSheetView>
    <customSheetView guid="{B67115AF-5483-47F3-9D4D-2630A9D3733D}" scale="80" showAutoFilter="1">
      <selection activeCell="B233" sqref="B233"/>
      <pageMargins left="0.511811024" right="0.511811024" top="0.78740157499999996" bottom="0.78740157499999996" header="0.31496062000000002" footer="0.31496062000000002"/>
      <autoFilter ref="B6:R468" xr:uid="{49FB061D-978D-4CDA-B695-C44C60B9EBB5}"/>
    </customSheetView>
    <customSheetView guid="{147E138F-2973-4C9E-8537-978B336ED5C8}" showAutoFilter="1">
      <selection activeCell="B99" sqref="B99"/>
      <pageMargins left="0.511811024" right="0.511811024" top="0.78740157499999996" bottom="0.78740157499999996" header="0.31496062000000002" footer="0.31496062000000002"/>
      <autoFilter ref="B6:R468" xr:uid="{FCEB6ED8-B394-4CAF-AC9E-4DD4DAE343B0}"/>
    </customSheetView>
    <customSheetView guid="{CA5E33D8-95F8-4696-B4B2-B4448937BCFB}" showAutoFilter="1">
      <pane xSplit="5" ySplit="6" topLeftCell="F7" activePane="bottomRight" state="frozen"/>
      <selection pane="bottomRight" activeCell="F7" sqref="F7"/>
      <pageMargins left="0.511811024" right="0.511811024" top="0.78740157499999996" bottom="0.78740157499999996" header="0.31496062000000002" footer="0.31496062000000002"/>
      <autoFilter ref="B6:R468" xr:uid="{10FAECA0-B396-47B6-8AD9-DAA8EF6CD50F}"/>
    </customSheetView>
    <customSheetView guid="{F026BF9E-B40B-4FA8-8432-40C252931F7F}" showPageBreaks="1" filter="1" showAutoFilter="1">
      <selection activeCell="G3" sqref="G3"/>
      <pageMargins left="0.511811024" right="0.511811024" top="0.78740157499999996" bottom="0.78740157499999996" header="0.31496062000000002" footer="0.31496062000000002"/>
      <pageSetup paperSize="9" orientation="portrait" r:id="rId19"/>
      <autoFilter ref="B6:R470" xr:uid="{800A8772-4BA2-4810-94CB-260B06DAAEFD}">
        <filterColumn colId="2">
          <filters>
            <filter val="TRINDADE"/>
            <filter val="TRIUNFO"/>
          </filters>
        </filterColumn>
      </autoFilter>
    </customSheetView>
    <customSheetView guid="{DD08D2A4-472D-447F-BF8C-563FF3A48D4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0"/>
      <autoFilter ref="B6:R476" xr:uid="{EE628DAE-31E2-4BC1-92AD-BF811F05568D}"/>
    </customSheetView>
    <customSheetView guid="{6D74C590-C00F-4FE4-A1EA-7DCD0D01B483}" scale="60" showAutoFilter="1">
      <selection activeCell="B345" sqref="B345"/>
      <pageMargins left="0.511811024" right="0.511811024" top="0.78740157499999996" bottom="0.78740157499999996" header="0.31496062000000002" footer="0.31496062000000002"/>
      <pageSetup paperSize="9" orientation="portrait" r:id="rId21"/>
      <autoFilter ref="B6:R478" xr:uid="{06352CA1-2713-4434-BCA2-083906B6D485}"/>
    </customSheetView>
    <customSheetView guid="{C7286046-E13C-47DD-8832-615373BBE117}" scale="63" showAutoFilter="1">
      <pane xSplit="5" ySplit="6" topLeftCell="F103" activePane="bottomRight" state="frozen"/>
      <selection pane="bottomRight" activeCell="F3" sqref="F3"/>
      <pageMargins left="0.511811024" right="0.511811024" top="0.78740157499999996" bottom="0.78740157499999996" header="0.31496062000000002" footer="0.31496062000000002"/>
      <pageSetup paperSize="9" orientation="portrait" r:id="rId22"/>
      <autoFilter ref="B6:R485" xr:uid="{C2A38B82-D912-419C-90F0-A9A8F70D825D}"/>
    </customSheetView>
    <customSheetView guid="{77D7969D-7D51-405F-9672-1A9E508C0254}" scale="70" showAutoFilter="1">
      <selection activeCell="F3" sqref="F3"/>
      <pageMargins left="0.511811024" right="0.511811024" top="0.78740157499999996" bottom="0.78740157499999996" header="0.31496062000000002" footer="0.31496062000000002"/>
      <pageSetup paperSize="0" orientation="portrait" horizontalDpi="0" verticalDpi="0" copies="0"/>
      <autoFilter ref="B6:R485" xr:uid="{A3ED310A-B6F2-49F3-83FE-28381354D977}"/>
    </customSheetView>
    <customSheetView guid="{0EA8F376-CCC5-4424-82FF-4FCBECF61C7C}" scale="70" showAutoFilter="1">
      <selection activeCell="B138" sqref="B138"/>
      <pageMargins left="0.511811024" right="0.511811024" top="0.78740157499999996" bottom="0.78740157499999996" header="0.31496062000000002" footer="0.31496062000000002"/>
      <pageSetup paperSize="0" orientation="portrait" horizontalDpi="0" verticalDpi="0" copies="0"/>
      <autoFilter ref="B6:R485" xr:uid="{ADA2C406-F2D2-4874-8258-B86B6639FF9A}"/>
    </customSheetView>
    <customSheetView guid="{D837B8D3-C51B-40F7-87E9-DF86CA90BFB5}" scale="80" showPageBreaks="1" showAutoFilter="1" topLeftCell="BJ262">
      <selection activeCell="B419" sqref="B419"/>
      <pageMargins left="0.511811024" right="0.511811024" top="0.78740157499999996" bottom="0.78740157499999996" header="0.31496062000000002" footer="0.31496062000000002"/>
      <pageSetup paperSize="9" orientation="portrait" r:id="rId23"/>
      <autoFilter ref="B6:R485" xr:uid="{9F0B955C-1CB6-4D67-B1AF-69BFA4190C40}"/>
    </customSheetView>
    <customSheetView guid="{2D9D49CE-0FFE-48B3-B032-F69BEBAB6071}" scale="70" showPageBreaks="1" showAutoFilter="1">
      <selection activeCell="B289" sqref="B289"/>
      <pageMargins left="0.511811024" right="0.511811024" top="0.78740157499999996" bottom="0.78740157499999996" header="0.31496062000000002" footer="0.31496062000000002"/>
      <pageSetup paperSize="9" orientation="portrait" r:id="rId24"/>
      <autoFilter ref="B6:R485" xr:uid="{8E37AB8C-FB3F-4AA6-B992-8C946F0CF5C7}"/>
    </customSheetView>
    <customSheetView guid="{53728C17-6B57-4D5E-91EC-B1CDD187BF62}" showAutoFilter="1" topLeftCell="A18">
      <pane xSplit="5" ySplit="467" topLeftCell="F486" activePane="bottomRight" state="frozen"/>
      <selection pane="bottomRight" activeCell="D18" sqref="D18"/>
      <pageMargins left="0.511811024" right="0.511811024" top="0.78740157499999996" bottom="0.78740157499999996" header="0.31496062000000002" footer="0.31496062000000002"/>
      <pageSetup paperSize="9" orientation="portrait" r:id="rId25"/>
      <autoFilter ref="B6:R485" xr:uid="{1A4BBDAE-E22B-4DE9-A5A8-F49DB3D0FDA0}"/>
    </customSheetView>
    <customSheetView guid="{16C96C58-9237-4D8E-9561-63FC61590799}" scale="70" showAutoFilter="1">
      <selection activeCell="B271" sqref="B271"/>
      <pageMargins left="0.511811024" right="0.511811024" top="0.78740157499999996" bottom="0.78740157499999996" header="0.31496062000000002" footer="0.31496062000000002"/>
      <pageSetup paperSize="9" orientation="portrait" r:id="rId26"/>
      <autoFilter ref="B6:R485" xr:uid="{D0263A4B-9EF0-4A5D-859F-2AC687FFA449}"/>
    </customSheetView>
    <customSheetView guid="{8294B4A2-F0F1-4668-8538-74E7B1B76CE1}" showPageBreaks="1" showAutoFilter="1" topLeftCell="AB409">
      <selection activeCell="B409" sqref="B409"/>
      <pageMargins left="0.511811024" right="0.511811024" top="0.78740157499999996" bottom="0.78740157499999996" header="0.31496062000000002" footer="0.31496062000000002"/>
      <pageSetup paperSize="9" orientation="portrait" r:id="rId27"/>
      <autoFilter ref="B6:R485" xr:uid="{96FE3F7C-1F76-4FC3-8C8D-091B0591FED3}"/>
    </customSheetView>
    <customSheetView guid="{1E0302C1-64F9-4274-8E78-20F1B318B61C}" scale="70" filter="1" showAutoFilter="1">
      <selection activeCell="B3" sqref="B3"/>
      <pageMargins left="0.511811024" right="0.511811024" top="0.78740157499999996" bottom="0.78740157499999996" header="0.31496062000000002" footer="0.31496062000000002"/>
      <pageSetup paperSize="9" orientation="portrait" r:id="rId28"/>
      <autoFilter ref="B6:R485" xr:uid="{2CA03136-79C8-495E-B95A-1AA5DE073F84}">
        <filterColumn colId="2">
          <filters>
            <filter val="CUPIRA"/>
          </filters>
        </filterColumn>
      </autoFilter>
    </customSheetView>
    <customSheetView guid="{1BB36DE2-2A74-4DAD-A297-C35420235BF0}" scale="70" showAutoFilter="1" topLeftCell="A3">
      <selection activeCell="B7" sqref="B7"/>
      <pageMargins left="0.511811024" right="0.511811024" top="0.78740157499999996" bottom="0.78740157499999996" header="0.31496062000000002" footer="0.31496062000000002"/>
      <pageSetup paperSize="9" orientation="portrait" r:id="rId29"/>
      <autoFilter ref="B6:R485" xr:uid="{26D95C56-6550-4B9C-BD1E-31D3CD53523E}"/>
    </customSheetView>
    <customSheetView guid="{11F48615-B8BF-4323-8500-7333A467AA12}" scale="60" showAutoFilter="1">
      <selection activeCell="B388" sqref="B388"/>
      <pageMargins left="0.511811024" right="0.511811024" top="0.78740157499999996" bottom="0.78740157499999996" header="0.31496062000000002" footer="0.31496062000000002"/>
      <pageSetup paperSize="9" orientation="portrait" r:id="rId30"/>
      <autoFilter ref="B6:R485" xr:uid="{84A45A53-7ECA-43BA-B684-FB2E8ACA25B2}"/>
    </customSheetView>
    <customSheetView guid="{5BC2AC27-9B72-4144-A6DA-27C855BC56DD}" scale="60" showAutoFilter="1">
      <selection activeCell="B43" sqref="B43"/>
      <pageMargins left="0.511811024" right="0.511811024" top="0.78740157499999996" bottom="0.78740157499999996" header="0.31496062000000002" footer="0.31496062000000002"/>
      <pageSetup paperSize="9" orientation="portrait" r:id="rId31"/>
      <autoFilter ref="B6:R485" xr:uid="{7332F589-B32E-4DC2-BC93-AB982B0780F2}"/>
    </customSheetView>
  </customSheetViews>
  <mergeCells count="1">
    <mergeCell ref="B2:J2"/>
  </mergeCells>
  <conditionalFormatting sqref="B2:J2">
    <cfRule type="expression" dxfId="440" priority="430">
      <formula>STATUS_PLANILHA=FALSE</formula>
    </cfRule>
  </conditionalFormatting>
  <conditionalFormatting sqref="B7:B453">
    <cfRule type="expression" dxfId="439" priority="429">
      <formula>LEN(B7)&gt;9</formula>
    </cfRule>
  </conditionalFormatting>
  <dataValidations count="2">
    <dataValidation type="list" allowBlank="1" showInputMessage="1" showErrorMessage="1" sqref="BV25 Y98:Y197 BA31:BA97 AW7:AW97 AS7:AS97 AC28:AC96 Y81:Y96 Y7:Y79 AG7:AG100 U17:U96 BA7:BA29 U7:U15 BU7:BU24 BU26:BU453 Y199:Y219 M69:M238 V220 U212:U219 Y371:Y453 U374:U441 AC199:AC219 I7:I453 BQ7:BQ453 M299:M440 AO7:AO200 BE338:BE453 AC98:AC197 Y293:Y307 BI294:BI453 BI7:BI292 BM7:BM453 Z220 AW99:AW453 U443:U453 AC7:AC26 BA307:BA335 AS441:AS453 Q7:Q28 M7:M67 M443:M453 M240:M271 U98:U210 BA370:BA453 BA99:BA305 Y309:Y369 BE7:BE336 BA337:BA368 AG306:AG453 AS306:AS439 AC306:AC453 AS99:AS273 AS275:AS304 AK7:AK273 AK275:AK453 AO202:AO273 AO275:AO453 AG102:AG273 AG275:AG304 AC221:AC304 M273:M274 M276:M297 Q30:Q453 Y221:Y291 U221:U372" xr:uid="{00000000-0002-0000-0700-000000000000}">
      <formula1>LISTA_STATUS</formula1>
    </dataValidation>
    <dataValidation type="list" allowBlank="1" showInputMessage="1" showErrorMessage="1" sqref="AH306:AH453 AP7:AP200 AD98:AD197 Z98:Z197 BB31:BB97 AX7:AX97 AT7:AT97 AD28:AD96 Z81:Z96 Z7:Z79 AH7:AH100 V17:V96 BB7:BB29 V7:V15 BV7:BV24 V212:V219 N69:N271 AD199:AD219 Z199:Z219 Z371:Z453 J7:J453 V374:V441 N299:N440 BR7:BR453 BF338:BF453 BV26:BV453 Z293:Z307 BJ294:BJ453 BJ7:BJ292 BN7:BN453 BB370:BB453 AX99:AX453 R7:R28 N7:N67 AD7:AD26 BB307:BB335 AT441:AT453 N443:N453 V443:V453 V98:V210 BB99:BB305 Z309:Z369 BF7:BF336 BB337:BB368 AD306:AD453 AT99:AT273 AT275:AT439 AH102:AH273 AH275:AH304 AL7:AL273 AL275:AL453 AP202:AP273 AP275:AP453 AD221:AD304 N273:N274 N276:N297 Z221:Z291 V221:V372 R30:R453" xr:uid="{00000000-0002-0000-0700-000001000000}">
      <formula1>LISTA_STATUS_OBRA</formula1>
    </dataValidation>
  </dataValidations>
  <hyperlinks>
    <hyperlink ref="C3" location="RESUMO!A1" display="RESUMO" xr:uid="{00000000-0004-0000-0700-000000000000}"/>
    <hyperlink ref="B3" location="'INF GERAIS'!A1" display="PRINCIPAL" xr:uid="{00000000-0004-0000-0700-000001000000}"/>
    <hyperlink ref="F3" location="PAGAMENTOS!A1" display="PAGAMENTOS" xr:uid="{00000000-0004-0000-0700-000002000000}"/>
    <hyperlink ref="G3" location="VISTORIA!A1" display="VISTORIA" xr:uid="{00000000-0004-0000-0700-000003000000}"/>
    <hyperlink ref="H3" location="'PRESTAÇÃO DE CONTAS'!A1" display="P. DE CONTAS" xr:uid="{00000000-0004-0000-0700-000004000000}"/>
    <hyperlink ref="I3" location="'OBS  ENC'!A1" display="OBS. ENC" xr:uid="{00000000-0004-0000-0700-000005000000}"/>
    <hyperlink ref="J3" location="'CONCLUSÃO INFORMAL'!A1" display="CONC. INFORMAL" xr:uid="{00000000-0004-0000-0700-000006000000}"/>
    <hyperlink ref="K3" location="AJUDA!A1" display="AJUDA" xr:uid="{00000000-0004-0000-0700-000007000000}"/>
    <hyperlink ref="D3" location="'TERMO DE ADESÃO'!A1" display="TERMO DE ADESÃO" xr:uid="{00000000-0004-0000-0700-000008000000}"/>
    <hyperlink ref="O16" r:id="rId32" display="https://sei.pe.gov.br/sei/controlador.php?acao=procedimento_trabalhar&amp;acao_origem=procedimento_controlar&amp;acao_retorno=procedimento_controlar&amp;id_procedimento=13068763&amp;infra_sistema=100000100&amp;infra_unidade_atual=110008448&amp;infra_hash=fb144b41d918aad21b5984c710b81ac1a3fb260de910b290f551a2cebf706a00" xr:uid="{00000000-0004-0000-0700-000009000000}"/>
  </hyperlinks>
  <pageMargins left="0.511811024" right="0.511811024" top="0.78740157499999996" bottom="0.78740157499999996" header="0.31496062000000002" footer="0.31496062000000002"/>
  <pageSetup paperSize="9" orientation="portrait" r:id="rId33"/>
  <legacyDrawing r:id="rId3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7"/>
  <dimension ref="A1:BL491"/>
  <sheetViews>
    <sheetView zoomScale="90" zoomScaleNormal="70" workbookViewId="0">
      <selection activeCell="B371" sqref="B371"/>
    </sheetView>
  </sheetViews>
  <sheetFormatPr defaultColWidth="9.1796875" defaultRowHeight="14.5" x14ac:dyDescent="0.35"/>
  <cols>
    <col min="1" max="1" width="3.81640625" style="1" customWidth="1"/>
    <col min="2" max="2" width="12.1796875" style="1" bestFit="1" customWidth="1"/>
    <col min="3" max="3" width="21.81640625" style="1" customWidth="1"/>
    <col min="4" max="4" width="18.81640625" style="1" customWidth="1"/>
    <col min="5" max="5" width="44" style="1" customWidth="1"/>
    <col min="6" max="6" width="14.453125" style="1"/>
    <col min="7" max="7" width="15.1796875" style="1" bestFit="1" customWidth="1"/>
    <col min="8" max="8" width="21.1796875" style="1" customWidth="1"/>
    <col min="9" max="10" width="14.81640625" style="1" bestFit="1" customWidth="1"/>
    <col min="11" max="11" width="16.453125" style="1" bestFit="1" customWidth="1"/>
    <col min="12" max="12" width="17" style="10" bestFit="1" customWidth="1"/>
    <col min="13" max="14" width="14.453125" style="1"/>
    <col min="15" max="15" width="14.453125" style="1" bestFit="1" customWidth="1"/>
    <col min="16" max="16" width="42.1796875" style="1" customWidth="1"/>
    <col min="17" max="18" width="14.453125" style="1"/>
    <col min="19" max="19" width="16.453125" style="1" customWidth="1"/>
    <col min="20" max="20" width="18.1796875" style="505" bestFit="1" customWidth="1"/>
    <col min="21" max="21" width="14.81640625" style="1" bestFit="1" customWidth="1"/>
    <col min="22" max="22" width="14.453125" style="1"/>
    <col min="23" max="23" width="28.81640625" style="1" bestFit="1" customWidth="1"/>
    <col min="24" max="24" width="50.81640625" style="1" customWidth="1"/>
    <col min="25" max="26" width="14.81640625" style="1" bestFit="1" customWidth="1"/>
    <col min="27" max="27" width="18.1796875" style="1" bestFit="1" customWidth="1"/>
    <col min="28" max="28" width="16.453125" style="1" bestFit="1" customWidth="1"/>
    <col min="29" max="29" width="14.453125" style="1"/>
    <col min="30" max="30" width="16.1796875" style="1" customWidth="1"/>
    <col min="31" max="31" width="28.453125" style="1" bestFit="1" customWidth="1"/>
    <col min="32" max="32" width="50.1796875" style="1" customWidth="1"/>
    <col min="33" max="34" width="14.453125" style="1"/>
    <col min="35" max="35" width="18.1796875" style="1" customWidth="1"/>
    <col min="36" max="36" width="17.1796875" style="1" customWidth="1"/>
    <col min="37" max="38" width="14.453125" style="1"/>
    <col min="39" max="39" width="21.81640625" style="1" customWidth="1"/>
    <col min="40" max="40" width="46.81640625" style="1" customWidth="1"/>
    <col min="41" max="41" width="14.453125" style="1"/>
    <col min="42" max="42" width="15.1796875" style="10" bestFit="1" customWidth="1"/>
    <col min="43" max="45" width="14.453125" style="1"/>
    <col min="46" max="46" width="59.81640625" style="1" customWidth="1"/>
    <col min="47" max="47" width="9.1796875" style="1"/>
    <col min="48" max="48" width="13.81640625" style="1" bestFit="1" customWidth="1"/>
    <col min="49" max="49" width="14.81640625" style="1" customWidth="1"/>
    <col min="50" max="51" width="9.1796875" style="1"/>
    <col min="58" max="58" width="10.81640625" bestFit="1" customWidth="1"/>
    <col min="59" max="59" width="13.453125" customWidth="1"/>
    <col min="65" max="16384" width="9.1796875" style="1"/>
  </cols>
  <sheetData>
    <row r="1" spans="1:64" x14ac:dyDescent="0.35">
      <c r="A1" s="29"/>
      <c r="B1" s="29"/>
      <c r="C1" s="29"/>
      <c r="D1" s="29"/>
      <c r="E1" s="29"/>
      <c r="F1" s="29"/>
      <c r="G1" s="29"/>
      <c r="H1" s="29"/>
      <c r="I1" s="29"/>
      <c r="J1" s="29"/>
      <c r="K1" s="29"/>
      <c r="L1" s="38"/>
      <c r="M1" s="29"/>
      <c r="N1" s="29"/>
      <c r="O1" s="29"/>
      <c r="P1" s="29"/>
      <c r="Q1" s="29"/>
      <c r="R1" s="29"/>
      <c r="S1" s="29"/>
      <c r="T1" s="733"/>
      <c r="U1" s="29"/>
      <c r="V1" s="29"/>
      <c r="W1" s="29"/>
      <c r="X1" s="29"/>
      <c r="Y1" s="29"/>
      <c r="Z1" s="29"/>
      <c r="AA1" s="29"/>
      <c r="AB1" s="29"/>
      <c r="AC1" s="29"/>
      <c r="AD1" s="29"/>
      <c r="AE1" s="29"/>
      <c r="AF1" s="29"/>
      <c r="AG1" s="29"/>
      <c r="AH1" s="29"/>
      <c r="AI1" s="29"/>
      <c r="AJ1" s="29"/>
      <c r="AK1" s="29"/>
      <c r="AL1" s="29"/>
      <c r="AM1" s="29"/>
      <c r="AN1" s="29"/>
      <c r="AO1" s="29"/>
      <c r="AP1" s="38"/>
      <c r="AQ1" s="29"/>
      <c r="AR1" s="29"/>
      <c r="AS1" s="29"/>
      <c r="AT1" s="29"/>
      <c r="AU1" s="29"/>
      <c r="AV1" s="29"/>
      <c r="AW1" s="29"/>
      <c r="AX1" s="29"/>
      <c r="AY1" s="29"/>
    </row>
    <row r="2" spans="1:64" ht="26" x14ac:dyDescent="0.35">
      <c r="A2" s="29"/>
      <c r="B2" s="2129" t="s">
        <v>1376</v>
      </c>
      <c r="C2" s="2129"/>
      <c r="D2" s="2129"/>
      <c r="E2" s="2129"/>
      <c r="F2" s="2129"/>
      <c r="G2" s="2129"/>
      <c r="H2" s="2129"/>
      <c r="I2" s="2129"/>
      <c r="J2" s="2129"/>
      <c r="K2" s="28"/>
      <c r="L2" s="38"/>
      <c r="M2" s="29"/>
      <c r="N2" s="29"/>
      <c r="O2" s="29"/>
      <c r="P2" s="29"/>
      <c r="Q2" s="29"/>
      <c r="R2" s="29"/>
      <c r="S2" s="29"/>
      <c r="T2" s="733"/>
      <c r="U2" s="29"/>
      <c r="V2" s="29"/>
      <c r="W2" s="29"/>
      <c r="X2" s="29"/>
      <c r="Y2" s="29"/>
      <c r="Z2" s="29"/>
      <c r="AA2" s="29"/>
      <c r="AB2" s="29"/>
      <c r="AC2" s="29"/>
      <c r="AD2" s="29"/>
      <c r="AE2" s="29"/>
      <c r="AF2" s="29"/>
      <c r="AG2" s="29"/>
      <c r="AH2" s="29"/>
      <c r="AI2" s="29"/>
      <c r="AJ2" s="29"/>
      <c r="AK2" s="29"/>
      <c r="AL2" s="29"/>
      <c r="AM2" s="29"/>
      <c r="AN2" s="29"/>
      <c r="AO2" s="29"/>
      <c r="AP2" s="38"/>
      <c r="AQ2" s="29"/>
      <c r="AR2" s="29"/>
      <c r="AS2" s="29"/>
      <c r="AT2" s="29"/>
      <c r="AU2" s="29"/>
      <c r="AV2" s="29"/>
      <c r="AW2" s="29"/>
      <c r="AX2" s="29"/>
      <c r="AY2" s="29"/>
    </row>
    <row r="3" spans="1:64" ht="29" x14ac:dyDescent="0.35">
      <c r="A3" s="29"/>
      <c r="B3" s="27" t="s">
        <v>197</v>
      </c>
      <c r="C3" s="27" t="s">
        <v>198</v>
      </c>
      <c r="D3" s="27" t="s">
        <v>199</v>
      </c>
      <c r="E3" s="27" t="s">
        <v>200</v>
      </c>
      <c r="F3" s="24" t="s">
        <v>201</v>
      </c>
      <c r="G3" s="27" t="s">
        <v>202</v>
      </c>
      <c r="H3" s="27" t="s">
        <v>203</v>
      </c>
      <c r="I3" s="27" t="s">
        <v>204</v>
      </c>
      <c r="J3" s="27" t="s">
        <v>205</v>
      </c>
      <c r="K3" s="27" t="s">
        <v>206</v>
      </c>
      <c r="L3" s="38"/>
      <c r="M3" s="29"/>
      <c r="N3" s="29"/>
      <c r="O3" s="29"/>
      <c r="P3" s="29"/>
      <c r="Q3" s="29"/>
      <c r="R3" s="29"/>
      <c r="S3" s="29"/>
      <c r="T3" s="733"/>
      <c r="U3" s="29"/>
      <c r="V3" s="29"/>
      <c r="W3" s="29"/>
      <c r="X3" s="29"/>
      <c r="Y3" s="29"/>
      <c r="Z3" s="29"/>
      <c r="AA3" s="29"/>
      <c r="AB3" s="29"/>
      <c r="AC3" s="29"/>
      <c r="AD3" s="29"/>
      <c r="AE3" s="29"/>
      <c r="AF3" s="29"/>
      <c r="AG3" s="29"/>
      <c r="AH3" s="29"/>
      <c r="AI3" s="29"/>
      <c r="AJ3" s="29"/>
      <c r="AK3" s="29"/>
      <c r="AL3" s="29"/>
      <c r="AM3" s="29"/>
      <c r="AN3" s="29"/>
      <c r="AO3" s="29"/>
      <c r="AP3" s="38"/>
      <c r="AQ3" s="29"/>
      <c r="AR3" s="29"/>
      <c r="AS3" s="29"/>
      <c r="AT3" s="29"/>
      <c r="AU3" s="29"/>
      <c r="AV3" s="29"/>
      <c r="AW3" s="29"/>
      <c r="AX3" s="29"/>
      <c r="AY3" s="29"/>
    </row>
    <row r="4" spans="1:64" x14ac:dyDescent="0.35">
      <c r="A4" s="29"/>
      <c r="B4" s="22"/>
      <c r="C4" s="22"/>
      <c r="D4" s="22"/>
      <c r="E4" s="22"/>
      <c r="F4" s="22"/>
      <c r="G4" s="22"/>
      <c r="H4" s="22"/>
      <c r="I4" s="22"/>
      <c r="J4" s="22"/>
      <c r="K4" s="22"/>
      <c r="L4" s="38"/>
      <c r="M4" s="29"/>
      <c r="N4" s="29"/>
      <c r="O4" s="29"/>
      <c r="P4" s="29"/>
      <c r="Q4" s="29"/>
      <c r="R4" s="29"/>
      <c r="S4" s="29"/>
      <c r="T4" s="733"/>
      <c r="U4" s="29"/>
      <c r="V4" s="29"/>
      <c r="W4" s="29"/>
      <c r="X4" s="29"/>
      <c r="Y4" s="29"/>
      <c r="Z4" s="29"/>
      <c r="AA4" s="29"/>
      <c r="AB4" s="29"/>
      <c r="AC4" s="29"/>
      <c r="AD4" s="29"/>
      <c r="AE4" s="29"/>
      <c r="AF4" s="29"/>
      <c r="AG4" s="29"/>
      <c r="AH4" s="29"/>
      <c r="AI4" s="29"/>
      <c r="AJ4" s="29"/>
      <c r="AK4" s="29"/>
      <c r="AL4" s="29"/>
      <c r="AM4" s="29"/>
      <c r="AN4" s="2176"/>
      <c r="AO4" s="2176"/>
      <c r="AP4" s="2176"/>
      <c r="AQ4" s="2176"/>
      <c r="AR4" s="2176"/>
      <c r="AS4" s="2176"/>
      <c r="AT4" s="29"/>
      <c r="AU4" s="29"/>
      <c r="AV4" s="29"/>
      <c r="AW4" s="29"/>
      <c r="AX4" s="29"/>
      <c r="AY4" s="29"/>
    </row>
    <row r="5" spans="1:64" x14ac:dyDescent="0.35">
      <c r="A5" s="29"/>
      <c r="B5" s="29"/>
      <c r="C5" s="29"/>
      <c r="D5" s="29"/>
      <c r="E5" s="29" t="s">
        <v>30</v>
      </c>
      <c r="F5" s="29"/>
      <c r="G5" s="29"/>
      <c r="I5" s="2175" t="s">
        <v>34</v>
      </c>
      <c r="J5" s="2175"/>
      <c r="K5" s="2175"/>
      <c r="L5" s="2175"/>
      <c r="M5" s="2175"/>
      <c r="N5" s="2175"/>
      <c r="O5" s="2175"/>
      <c r="P5" s="2175"/>
      <c r="Q5" s="2177" t="s">
        <v>43</v>
      </c>
      <c r="R5" s="2177"/>
      <c r="S5" s="2177"/>
      <c r="T5" s="2177"/>
      <c r="U5" s="2177"/>
      <c r="V5" s="2177"/>
      <c r="W5" s="2177"/>
      <c r="X5" s="2177"/>
      <c r="Y5" s="2175" t="s">
        <v>60</v>
      </c>
      <c r="Z5" s="2175"/>
      <c r="AA5" s="2175"/>
      <c r="AB5" s="2175"/>
      <c r="AC5" s="2175"/>
      <c r="AD5" s="2175"/>
      <c r="AE5" s="2175"/>
      <c r="AF5" s="2175"/>
      <c r="AG5" s="2177" t="s">
        <v>61</v>
      </c>
      <c r="AH5" s="2177"/>
      <c r="AI5" s="2177"/>
      <c r="AJ5" s="2177"/>
      <c r="AK5" s="2177"/>
      <c r="AL5" s="2177"/>
      <c r="AM5" s="2177"/>
      <c r="AN5" s="2177"/>
      <c r="AO5" s="2173" t="s">
        <v>70</v>
      </c>
      <c r="AP5" s="2173"/>
      <c r="AQ5" s="2173"/>
      <c r="AR5" s="2173"/>
      <c r="AS5" s="2173"/>
      <c r="AT5" s="2173"/>
      <c r="AU5" s="2174" t="s">
        <v>192</v>
      </c>
      <c r="AV5" s="2174"/>
      <c r="AW5" s="2174"/>
      <c r="AX5" s="2174"/>
      <c r="AY5" s="2174"/>
      <c r="AZ5" s="2174"/>
    </row>
    <row r="6" spans="1:64" x14ac:dyDescent="0.35">
      <c r="A6" s="29"/>
      <c r="B6" s="36" t="s">
        <v>2</v>
      </c>
      <c r="C6" s="36" t="s">
        <v>32</v>
      </c>
      <c r="D6" s="36" t="s">
        <v>0</v>
      </c>
      <c r="E6" s="36" t="s">
        <v>1</v>
      </c>
      <c r="F6" s="37" t="s">
        <v>129</v>
      </c>
      <c r="G6" s="37" t="s">
        <v>180</v>
      </c>
      <c r="H6" s="37" t="s">
        <v>4847</v>
      </c>
      <c r="I6" s="37" t="s">
        <v>35</v>
      </c>
      <c r="J6" s="37" t="s">
        <v>36</v>
      </c>
      <c r="K6" s="37" t="s">
        <v>37</v>
      </c>
      <c r="L6" s="37" t="s">
        <v>38</v>
      </c>
      <c r="M6" s="46" t="s">
        <v>39</v>
      </c>
      <c r="N6" s="37" t="s">
        <v>40</v>
      </c>
      <c r="O6" s="37" t="s">
        <v>41</v>
      </c>
      <c r="P6" s="37" t="s">
        <v>42</v>
      </c>
      <c r="Q6" s="37" t="s">
        <v>44</v>
      </c>
      <c r="R6" s="37" t="s">
        <v>45</v>
      </c>
      <c r="S6" s="37" t="s">
        <v>46</v>
      </c>
      <c r="T6" s="732" t="s">
        <v>47</v>
      </c>
      <c r="U6" s="37" t="s">
        <v>48</v>
      </c>
      <c r="V6" s="37" t="s">
        <v>49</v>
      </c>
      <c r="W6" s="37" t="s">
        <v>50</v>
      </c>
      <c r="X6" s="37" t="s">
        <v>51</v>
      </c>
      <c r="Y6" s="37" t="s">
        <v>52</v>
      </c>
      <c r="Z6" s="37" t="s">
        <v>53</v>
      </c>
      <c r="AA6" s="37" t="s">
        <v>54</v>
      </c>
      <c r="AB6" s="37" t="s">
        <v>55</v>
      </c>
      <c r="AC6" s="37" t="s">
        <v>56</v>
      </c>
      <c r="AD6" s="37" t="s">
        <v>57</v>
      </c>
      <c r="AE6" s="37" t="s">
        <v>58</v>
      </c>
      <c r="AF6" s="37" t="s">
        <v>59</v>
      </c>
      <c r="AG6" s="37" t="s">
        <v>62</v>
      </c>
      <c r="AH6" s="37" t="s">
        <v>63</v>
      </c>
      <c r="AI6" s="37" t="s">
        <v>64</v>
      </c>
      <c r="AJ6" s="37" t="s">
        <v>65</v>
      </c>
      <c r="AK6" s="37" t="s">
        <v>66</v>
      </c>
      <c r="AL6" s="37" t="s">
        <v>67</v>
      </c>
      <c r="AM6" s="37" t="s">
        <v>68</v>
      </c>
      <c r="AN6" s="37" t="s">
        <v>69</v>
      </c>
      <c r="AO6" s="37" t="s">
        <v>71</v>
      </c>
      <c r="AP6" s="37" t="s">
        <v>72</v>
      </c>
      <c r="AQ6" s="37" t="s">
        <v>73</v>
      </c>
      <c r="AR6" s="37" t="s">
        <v>74</v>
      </c>
      <c r="AS6" s="37" t="s">
        <v>75</v>
      </c>
      <c r="AT6" s="37" t="s">
        <v>76</v>
      </c>
      <c r="AU6" s="37" t="s">
        <v>71</v>
      </c>
      <c r="AV6" s="37" t="s">
        <v>72</v>
      </c>
      <c r="AW6" s="37" t="s">
        <v>73</v>
      </c>
      <c r="AX6" s="37" t="s">
        <v>74</v>
      </c>
      <c r="AY6" s="37" t="s">
        <v>75</v>
      </c>
      <c r="AZ6" s="37" t="s">
        <v>76</v>
      </c>
    </row>
    <row r="7" spans="1:64" ht="72.5" x14ac:dyDescent="0.35">
      <c r="B7" s="1" t="str">
        <f>'INF GERAIS'!B7&amp;IFERROR(IF(INDEX(APOIO!$A$5:$A$50,MATCH('INF GERAIS'!N7,APOIO!$B$5:$B$50,0))="NÃO",APOIO!$A$2&amp;"NÃO VÁLIDO",""),"")</f>
        <v>2014.0001</v>
      </c>
      <c r="C7" s="1" t="str">
        <f>'INF GERAIS'!C7</f>
        <v>METROPOLITANA</v>
      </c>
      <c r="D7" s="1" t="str">
        <f>'INF GERAIS'!D7</f>
        <v>ABREU E LIMA</v>
      </c>
      <c r="E7" s="1" t="str">
        <f>'INF GERAIS'!E7</f>
        <v>REESTRUTURAÇÃO DA INFRAESTRUTURA DO  MUNICÍPIO - PAVMENTAÇÃO DIVERSAS RUAS</v>
      </c>
      <c r="F7" s="1" t="str">
        <f>'INF GERAIS'!G7</f>
        <v>NORMAL</v>
      </c>
      <c r="G7" s="11"/>
      <c r="H7" s="11"/>
      <c r="I7" s="10">
        <v>5</v>
      </c>
      <c r="J7" s="10">
        <v>41816</v>
      </c>
      <c r="K7" s="11">
        <f>IF(G7&lt;0,"NA",IF(G7&gt;ROUNDDOWN('INF GERAIS'!K7*0.3,2),0,ROUNDDOWN('INF GERAIS'!K7*0.3,2)-G7))</f>
        <v>169386.32</v>
      </c>
      <c r="L7" s="11">
        <v>153275.91</v>
      </c>
      <c r="M7" s="10">
        <v>41823</v>
      </c>
      <c r="N7" s="120" t="s">
        <v>2381</v>
      </c>
      <c r="O7" s="120" t="s">
        <v>2383</v>
      </c>
      <c r="P7" s="120"/>
      <c r="Q7" s="10">
        <v>42381</v>
      </c>
      <c r="R7" s="10">
        <v>42395</v>
      </c>
      <c r="S7" s="11">
        <f>IF(G7&lt;0,"NA",IF((G7+H7+L7+IF(AO7="1ª",AP7,0)+IF(AU7="1ª",AV7,0))&gt;ROUNDDOWN('INF GERAIS'!K7*0.6,2),0,IF(M7="",ROUNDDOWN('INF GERAIS'!K7*0.6,2)-K7-G7-H7,ROUNDDOWN('INF GERAIS'!K7*0.6,2)-(G7+H7+L7+IF(AO7="1ª",AP7,0)+IF(AU7="1ª",AV7,0)))))</f>
        <v>185496.73</v>
      </c>
      <c r="T7" s="505">
        <v>230783.22</v>
      </c>
      <c r="U7" s="10">
        <v>42402</v>
      </c>
      <c r="V7" s="120" t="s">
        <v>4710</v>
      </c>
      <c r="W7" s="120" t="s">
        <v>4711</v>
      </c>
      <c r="X7" s="120" t="s">
        <v>4712</v>
      </c>
      <c r="Y7" s="10">
        <v>42612</v>
      </c>
      <c r="Z7" s="10">
        <v>42769</v>
      </c>
      <c r="AA7" s="11">
        <f>IF(G7&lt;0,"NA",IF((G7+H7+L7+T7+IF(AO7="1ª",AP7,0)+IF(AU7="1ª",AV7,0)+IF(AO7="2ª",AP7,0)+IF(AU7="2ª",AV7,0))&gt;ROUNDDOWN('INF GERAIS'!K7*0.8,2),0,IF(AND(M7="",U7=""),ROUNDDOWN('INF GERAIS'!K7*0.8,2)-K7-S7-G7-H7,IF(U7="",ROUNDDOWN('INF GERAIS'!K7*0.8,2)-S7-L7-G7-H7-IF(AO7="1ª",AP7,0)-IF(AU7="1ª",AV7,0),ROUNDDOWN('INF GERAIS'!K7*0.8,2)-(G7+H7+L7+T7+IF(AO7="1ª",AP7,0)+IF(AU7="1ª",AV7,0)+IF(AO7="2ª",AP7,0)+IF(AU7="2ª",AV7,0))))))</f>
        <v>67637.729999999981</v>
      </c>
      <c r="AB7" s="913">
        <v>120427.89</v>
      </c>
      <c r="AC7" s="914">
        <v>43049</v>
      </c>
      <c r="AD7" s="915" t="s">
        <v>10129</v>
      </c>
      <c r="AE7" s="915" t="s">
        <v>10130</v>
      </c>
      <c r="AF7" s="915" t="s">
        <v>10131</v>
      </c>
      <c r="AG7" s="122">
        <v>44133</v>
      </c>
      <c r="AH7" s="10" t="s">
        <v>153</v>
      </c>
      <c r="AI7" s="11">
        <f>IF(G7&lt;0,"NA",IF((G7+H7+L7+T7+AB7+IF(AO7="1ª",AP7,0)+IF(AU7="1ª",AV7,0)+IF(AO7="2ª",AP7,0)+IF(AU7="2ª",AV7,0)+IF(AO7="3ª",AP7,0)+IF(AU7="3ª",AV7,0))&gt;'INF GERAIS'!K7,0,IF(AND(M7="",U7="",AC7=""),'INF GERAIS'!K7-K7-S7-AA7-G7-H7,IF(AND(U7="",AC7=""),'INF GERAIS'!K7-L7-S7-AA7-G7-H7-IF(AO7="1ª",AP7,0)-IF(AU7="1ª",AV7,0),IF(AC7="",'INF GERAIS'!K7-L7-T7-AA7-G7-H7-IF(AO7="1ª",AP7,0)-IF(AU7="1ª",AV7,0)-IF(AO7="2ª",AP7,0)-IF(AU7="2ª",AV7,0),'INF GERAIS'!K7-(G7+H7+L7+T7+AB7+IF(AO7="1ª",AP7,0)+IF(AU7="1ª",AV7,0)+IF(AO7="2ª",AP7,0)+IF(AU7="2ª",AV7,0)+IF(AO7="3ª",AP7,0)+IF(AU7="3ª",AV7,0)))))))</f>
        <v>60134.059999999939</v>
      </c>
      <c r="AJ7" s="11" t="s">
        <v>153</v>
      </c>
      <c r="AK7" s="10"/>
      <c r="AL7" s="120" t="s">
        <v>153</v>
      </c>
      <c r="AM7" s="120" t="s">
        <v>153</v>
      </c>
      <c r="AN7" s="120" t="s">
        <v>153</v>
      </c>
      <c r="AP7" s="11"/>
      <c r="AQ7" s="10"/>
      <c r="AV7" s="11"/>
      <c r="AW7" s="10"/>
      <c r="AZ7" s="1"/>
      <c r="BF7" s="16"/>
      <c r="BG7" s="155"/>
    </row>
    <row r="8" spans="1:64" ht="62.5" x14ac:dyDescent="0.35">
      <c r="B8" s="45" t="str">
        <f>'INF GERAIS'!B8&amp;IFERROR(IF(INDEX(APOIO!$A$5:$A$50,MATCH('INF GERAIS'!N8,APOIO!$B$5:$B$50,0))="NÃO",APOIO!$A$2&amp;"NÃO VÁLIDO",""),"")</f>
        <v>2014.0002</v>
      </c>
      <c r="C8" s="1" t="str">
        <f>'INF GERAIS'!C8</f>
        <v>METROPOLITANA</v>
      </c>
      <c r="D8" s="1" t="str">
        <f>'INF GERAIS'!D8</f>
        <v>ABREU E LIMA</v>
      </c>
      <c r="E8" s="1" t="str">
        <f>'INF GERAIS'!E8</f>
        <v xml:space="preserve">REFORMA DE PRAÇAS </v>
      </c>
      <c r="F8" s="1" t="str">
        <f>'INF GERAIS'!G8</f>
        <v>NORMAL</v>
      </c>
      <c r="G8" s="11"/>
      <c r="H8" s="11"/>
      <c r="I8" s="10">
        <v>41802</v>
      </c>
      <c r="J8" s="10">
        <v>41816</v>
      </c>
      <c r="K8" s="11">
        <f>IF(G8&lt;0,"NA",IF(G8&gt;ROUNDDOWN('INF GERAIS'!K8*0.3,2),0,ROUNDDOWN('INF GERAIS'!K8*0.3,2)-G8))</f>
        <v>182275.86</v>
      </c>
      <c r="L8" s="11">
        <v>161137.85999999999</v>
      </c>
      <c r="M8" s="10">
        <v>41823</v>
      </c>
      <c r="N8" s="120" t="s">
        <v>153</v>
      </c>
      <c r="O8" s="120" t="s">
        <v>153</v>
      </c>
      <c r="P8" s="120"/>
      <c r="Q8" s="10">
        <v>42381</v>
      </c>
      <c r="R8" s="10">
        <v>42395</v>
      </c>
      <c r="S8" s="11">
        <f>IF(G8&lt;0,"NA",IF((G8+H8+L8+IF(AO8="1ª",AP8,0)+IF(AU8="1ª",AV8,0))&gt;ROUNDDOWN('INF GERAIS'!K8*0.6,2),0,IF(M8="",ROUNDDOWN('INF GERAIS'!K8*0.6,2)-K8-G8-H8,ROUNDDOWN('INF GERAIS'!K8*0.6,2)-(G8+H8+L8+IF(AO8="1ª",AP8,0)+IF(AU8="1ª",AV8,0)))))</f>
        <v>203413.87</v>
      </c>
      <c r="T8" s="505">
        <v>211547.51999999999</v>
      </c>
      <c r="U8" s="10">
        <v>42402</v>
      </c>
      <c r="V8" s="120" t="s">
        <v>4713</v>
      </c>
      <c r="W8" s="120" t="s">
        <v>4711</v>
      </c>
      <c r="X8" s="120" t="s">
        <v>4714</v>
      </c>
      <c r="Y8" s="10">
        <v>42662</v>
      </c>
      <c r="Z8" s="10">
        <v>42787</v>
      </c>
      <c r="AA8" s="11">
        <f>IF(G8&lt;0,"NA",IF((G8+H8+L8+T8+IF(AO8="1ª",AP8,0)+IF(AU8="1ª",AV8,0)+IF(AO8="2ª",AP8,0)+IF(AU8="2ª",AV8,0))&gt;ROUNDDOWN('INF GERAIS'!K8*0.8,2),0,IF(AND(M8="",U8=""),ROUNDDOWN('INF GERAIS'!K8*0.8,2)-K8-S8-G8-H8,IF(U8="",ROUNDDOWN('INF GERAIS'!K8*0.8,2)-S8-L8-G8-H8-IF(AO8="1ª",AP8,0)-IF(AU8="1ª",AV8,0),ROUNDDOWN('INF GERAIS'!K8*0.8,2)-(G8+H8+L8+T8+IF(AO8="1ª",AP8,0)+IF(AU8="1ª",AV8,0)+IF(AO8="2ª",AP8,0)+IF(AU8="2ª",AV8,0))))))</f>
        <v>113383.58999999997</v>
      </c>
      <c r="AB8" s="916">
        <v>124185.93</v>
      </c>
      <c r="AC8" s="914">
        <v>43049</v>
      </c>
      <c r="AD8" s="825" t="s">
        <v>10132</v>
      </c>
      <c r="AE8" s="825" t="s">
        <v>10130</v>
      </c>
      <c r="AF8" s="366" t="s">
        <v>10131</v>
      </c>
      <c r="AG8" s="10">
        <v>43706</v>
      </c>
      <c r="AH8" s="10" t="s">
        <v>153</v>
      </c>
      <c r="AI8" s="11">
        <f>IF(G8&lt;0,"NA",IF((G8+H8+L8+T8+AB8+IF(AO8="1ª",AP8,0)+IF(AU8="1ª",AV8,0)+IF(AO8="2ª",AP8,0)+IF(AU8="2ª",AV8,0)+IF(AO8="3ª",AP8,0)+IF(AU8="3ª",AV8,0))&gt;'INF GERAIS'!K8,0,IF(AND(M8="",U8="",AC8=""),'INF GERAIS'!K8-K8-S8-AA8-G8-H8,IF(AND(U8="",AC8=""),'INF GERAIS'!K8-L8-S8-AA8-G8-H8-IF(AO8="1ª",AP8,0)-IF(AU8="1ª",AV8,0),IF(AC8="",'INF GERAIS'!K8-L8-T8-AA8-G8-H8-IF(AO8="1ª",AP8,0)-IF(AU8="1ª",AV8,0)-IF(AO8="2ª",AP8,0)-IF(AU8="2ª",AV8,0),'INF GERAIS'!K8-(G8+H8+L8+T8+AB8+IF(AO8="1ª",AP8,0)+IF(AU8="1ª",AV8,0)+IF(AO8="2ª",AP8,0)+IF(AU8="2ª",AV8,0)+IF(AO8="3ª",AP8,0)+IF(AU8="3ª",AV8,0)))))))</f>
        <v>110714.90999999997</v>
      </c>
      <c r="AJ8" s="11" t="s">
        <v>153</v>
      </c>
      <c r="AK8" s="10"/>
      <c r="AL8" s="120" t="s">
        <v>153</v>
      </c>
      <c r="AM8" s="120" t="s">
        <v>153</v>
      </c>
      <c r="AN8" s="120" t="s">
        <v>153</v>
      </c>
      <c r="AP8" s="11"/>
      <c r="AQ8" s="10"/>
      <c r="AV8" s="11"/>
      <c r="AW8" s="10"/>
      <c r="AZ8" s="1"/>
      <c r="BF8" s="16"/>
      <c r="BG8" s="155"/>
    </row>
    <row r="9" spans="1:64" ht="58" x14ac:dyDescent="0.35">
      <c r="B9" s="45" t="str">
        <f>'INF GERAIS'!B9&amp;IFERROR(IF(INDEX(APOIO!$A$5:$A$50,MATCH('INF GERAIS'!N9,APOIO!$B$5:$B$50,0))="NÃO",APOIO!$A$2&amp;"NÃO VÁLIDO",""),"")</f>
        <v>2014.0003</v>
      </c>
      <c r="C9" s="1" t="str">
        <f>'INF GERAIS'!C9</f>
        <v>METROPOLITANA</v>
      </c>
      <c r="D9" s="1" t="str">
        <f>'INF GERAIS'!D9</f>
        <v>ABREU E LIMA</v>
      </c>
      <c r="E9" s="1" t="str">
        <f>'INF GERAIS'!E9</f>
        <v>REFORMA DE POSTOS DE SAÚDE NO MUNICÍPIO DE ABREU E LIMA( 5 POSTOS DE SAÚDE)</v>
      </c>
      <c r="F9" s="1" t="str">
        <f>'INF GERAIS'!G9</f>
        <v>NORMAL</v>
      </c>
      <c r="G9" s="11"/>
      <c r="H9" s="11"/>
      <c r="I9" s="10">
        <v>41802</v>
      </c>
      <c r="J9" s="10">
        <v>41816</v>
      </c>
      <c r="K9" s="11">
        <f>IF(G9&lt;0,"NA",IF(G9&gt;ROUNDDOWN('INF GERAIS'!K9*0.3,2),0,ROUNDDOWN('INF GERAIS'!K9*0.3,2)-G9))</f>
        <v>258575.71</v>
      </c>
      <c r="L9" s="11">
        <v>226514</v>
      </c>
      <c r="M9" s="10">
        <v>41823</v>
      </c>
      <c r="N9" s="120" t="s">
        <v>153</v>
      </c>
      <c r="O9" s="120" t="s">
        <v>153</v>
      </c>
      <c r="P9" s="120"/>
      <c r="Q9" s="10">
        <v>42381</v>
      </c>
      <c r="R9" s="10">
        <v>42395</v>
      </c>
      <c r="S9" s="11">
        <f>IF(G9&lt;0,"NA",IF((G9+H9+L9+IF(AO9="1ª",AP9,0)+IF(AU9="1ª",AV9,0))&gt;ROUNDDOWN('INF GERAIS'!K9*0.6,2),0,IF(M9="",ROUNDDOWN('INF GERAIS'!K9*0.6,2)-K9-G9-H9,ROUNDDOWN('INF GERAIS'!K9*0.6,2)-(G9+H9+L9+IF(AO9="1ª",AP9,0)+IF(AU9="1ª",AV9,0)))))</f>
        <v>290637.43</v>
      </c>
      <c r="T9" s="505">
        <v>337364.12</v>
      </c>
      <c r="U9" s="10">
        <v>42402</v>
      </c>
      <c r="V9" s="120" t="s">
        <v>4715</v>
      </c>
      <c r="W9" s="120" t="s">
        <v>4711</v>
      </c>
      <c r="X9" s="120" t="s">
        <v>4716</v>
      </c>
      <c r="Y9" s="10">
        <v>43199</v>
      </c>
      <c r="Z9" s="10">
        <v>43392</v>
      </c>
      <c r="AA9" s="11">
        <f>IF(G9&lt;0,"NA",IF((G9+H9+L9+T9+IF(AO9="1ª",AP9,0)+IF(AU9="1ª",AV9,0)+IF(AO9="2ª",AP9,0)+IF(AU9="2ª",AV9,0))&gt;ROUNDDOWN('INF GERAIS'!K9*0.8,2),0,IF(AND(M9="",U9=""),ROUNDDOWN('INF GERAIS'!K9*0.8,2)-K9-S9-G9-H9,IF(U9="",ROUNDDOWN('INF GERAIS'!K9*0.8,2)-S9-L9-G9-H9-IF(AO9="1ª",AP9,0)-IF(AU9="1ª",AV9,0),ROUNDDOWN('INF GERAIS'!K9*0.8,2)-(G9+H9+L9+T9+IF(AO9="1ª",AP9,0)+IF(AU9="1ª",AV9,0)+IF(AO9="2ª",AP9,0)+IF(AU9="2ª",AV9,0))))))</f>
        <v>125657.12</v>
      </c>
      <c r="AB9" s="11">
        <v>186179.95</v>
      </c>
      <c r="AC9" s="233">
        <v>43909</v>
      </c>
      <c r="AD9" s="1730" t="s">
        <v>13094</v>
      </c>
      <c r="AE9" s="1730" t="s">
        <v>13095</v>
      </c>
      <c r="AF9" s="366" t="s">
        <v>13096</v>
      </c>
      <c r="AG9" s="10"/>
      <c r="AH9" s="10" t="s">
        <v>153</v>
      </c>
      <c r="AI9" s="11">
        <f>IF(G9&lt;0,"NA",IF((G9+H9+L9+T9+AB9+IF(AO9="1ª",AP9,0)+IF(AU9="1ª",AV9,0)+IF(AO9="2ª",AP9,0)+IF(AU9="2ª",AV9,0)+IF(AO9="3ª",AP9,0)+IF(AU9="3ª",AV9,0))&gt;'INF GERAIS'!K9,0,IF(AND(M9="",U9="",AC9=""),'INF GERAIS'!K9-K9-S9-AA9-G9-H9,IF(AND(U9="",AC9=""),'INF GERAIS'!K9-L9-S9-AA9-G9-H9-IF(AO9="1ª",AP9,0)-IF(AU9="1ª",AV9,0),IF(AC9="",'INF GERAIS'!K9-L9-T9-AA9-G9-H9-IF(AO9="1ª",AP9,0)-IF(AU9="1ª",AV9,0)-IF(AO9="2ª",AP9,0)-IF(AU9="2ª",AV9,0),'INF GERAIS'!K9-(G9+H9+L9+T9+AB9+IF(AO9="1ª",AP9,0)+IF(AU9="1ª",AV9,0)+IF(AO9="2ª",AP9,0)+IF(AU9="2ª",AV9,0)+IF(AO9="3ª",AP9,0)+IF(AU9="3ª",AV9,0)))))))</f>
        <v>111860.98999999999</v>
      </c>
      <c r="AJ9" s="11" t="s">
        <v>153</v>
      </c>
      <c r="AK9" s="10"/>
      <c r="AL9" s="120" t="s">
        <v>153</v>
      </c>
      <c r="AM9" s="120" t="s">
        <v>153</v>
      </c>
      <c r="AN9" s="120" t="s">
        <v>153</v>
      </c>
      <c r="AP9" s="11"/>
      <c r="AQ9" s="10"/>
      <c r="AV9" s="11"/>
      <c r="AW9" s="10"/>
      <c r="AZ9" s="1"/>
      <c r="BF9" s="16"/>
      <c r="BG9" s="155"/>
    </row>
    <row r="10" spans="1:64" s="1354" customFormat="1" ht="87" x14ac:dyDescent="0.35">
      <c r="B10" s="1354" t="str">
        <f>'INF GERAIS'!B10&amp;IFERROR(IF(INDEX(APOIO!$A$5:$A$50,MATCH('INF GERAIS'!N10,APOIO!$B$5:$B$50,0))="NÃO",APOIO!$A$2&amp;"NÃO VÁLIDO",""),"")</f>
        <v>2014.0440</v>
      </c>
      <c r="C10" s="1354" t="str">
        <f>'INF GERAIS'!C10</f>
        <v>METROPOLITANA</v>
      </c>
      <c r="D10" s="1354" t="str">
        <f>'INF GERAIS'!D10</f>
        <v>ABREU E LIMA</v>
      </c>
      <c r="E10" s="1354" t="str">
        <f>'INF GERAIS'!E10</f>
        <v>CONSTRUÇÃO DE JAZIGOS NO CEMITÉRIO SANTO ANTÔNIO</v>
      </c>
      <c r="F10" s="1354" t="str">
        <f>'INF GERAIS'!G10</f>
        <v>NORMAL</v>
      </c>
      <c r="G10" s="11"/>
      <c r="H10" s="11"/>
      <c r="I10" s="233">
        <v>44063</v>
      </c>
      <c r="J10" s="233">
        <v>44063</v>
      </c>
      <c r="K10" s="11">
        <f>IF(G10&lt;0,"NA",IF(G10&gt;ROUNDDOWN('INF GERAIS'!K10*0.3,2),0,ROUNDDOWN('INF GERAIS'!K10*0.3,2)-G10))</f>
        <v>53502.239999999998</v>
      </c>
      <c r="L10" s="11">
        <v>53502.239999999998</v>
      </c>
      <c r="M10" s="233">
        <v>44595</v>
      </c>
      <c r="N10" s="120" t="s">
        <v>13524</v>
      </c>
      <c r="O10" s="120" t="s">
        <v>13525</v>
      </c>
      <c r="P10" s="120" t="s">
        <v>13526</v>
      </c>
      <c r="Q10" s="233"/>
      <c r="R10" s="233"/>
      <c r="S10" s="11">
        <f>IF(G10&lt;0,"NA",IF((G10+H10+L10+IF(AO10="1ª",AP10,0)+IF(AU10="1ª",AV10,0))&gt;ROUNDDOWN('INF GERAIS'!K10*0.6,2),0,IF(M10="",ROUNDDOWN('INF GERAIS'!K10*0.6,2)-K10-G10-H10,ROUNDDOWN('INF GERAIS'!K10*0.6,2)-(G10+H10+L10+IF(AO10="1ª",AP10,0)+IF(AU10="1ª",AV10,0)))))</f>
        <v>53502.250000000007</v>
      </c>
      <c r="T10" s="505"/>
      <c r="U10" s="233"/>
      <c r="V10" s="120"/>
      <c r="W10" s="120"/>
      <c r="X10" s="120"/>
      <c r="Y10" s="233"/>
      <c r="Z10" s="233"/>
      <c r="AA10" s="11">
        <f>IF(G10&lt;0,"NA",IF((G10+H10+L10+T10+IF(AO10="1ª",AP10,0)+IF(AU10="1ª",AV10,0)+IF(AO10="2ª",AP10,0)+IF(AU10="2ª",AV10,0))&gt;ROUNDDOWN('INF GERAIS'!K10*0.8,2),0,IF(AND(M10="",U10=""),ROUNDDOWN('INF GERAIS'!K10*0.8,2)-K10-S10-G10-H10,IF(U10="",ROUNDDOWN('INF GERAIS'!K10*0.8,2)-S10-L10-G10-H10-IF(AO10="1ª",AP10,0)-IF(AU10="1ª",AV10,0),ROUNDDOWN('INF GERAIS'!K10*0.8,2)-(G10+H10+L10+T10+IF(AO10="1ª",AP10,0)+IF(AU10="1ª",AV10,0)+IF(AO10="2ª",AP10,0)+IF(AU10="2ª",AV10,0))))))</f>
        <v>35668.170000000006</v>
      </c>
      <c r="AB10" s="11"/>
      <c r="AC10" s="233"/>
      <c r="AD10" s="120"/>
      <c r="AE10" s="120"/>
      <c r="AF10" s="120"/>
      <c r="AG10" s="233"/>
      <c r="AH10" s="233"/>
      <c r="AI10" s="11">
        <f>IF(G10&lt;0,"NA",IF((G10+H10+L10+T10+AB10+IF(AO10="1ª",AP10,0)+IF(AU10="1ª",AV10,0)+IF(AO10="2ª",AP10,0)+IF(AU10="2ª",AV10,0)+IF(AO10="3ª",AP10,0)+IF(AU10="3ª",AV10,0))&gt;'INF GERAIS'!K10,0,IF(AND(M10="",U10="",AC10=""),'INF GERAIS'!K10-K10-S10-AA10-G10-H10,IF(AND(U10="",AC10=""),'INF GERAIS'!K10-L10-S10-AA10-G10-H10-IF(AO10="1ª",AP10,0)-IF(AU10="1ª",AV10,0),IF(AC10="",'INF GERAIS'!K10-L10-T10-AA10-G10-H10-IF(AO10="1ª",AP10,0)-IF(AU10="1ª",AV10,0)-IF(AO10="2ª",AP10,0)-IF(AU10="2ª",AV10,0),'INF GERAIS'!K10-(G10+H10+L10+T10+AB10+IF(AO10="1ª",AP10,0)+IF(AU10="1ª",AV10,0)+IF(AO10="2ª",AP10,0)+IF(AU10="2ª",AV10,0)+IF(AO10="3ª",AP10,0)+IF(AU10="3ª",AV10,0)))))))</f>
        <v>35668.169999999991</v>
      </c>
      <c r="AJ10" s="11"/>
      <c r="AK10" s="233"/>
      <c r="AL10" s="120"/>
      <c r="AM10" s="120"/>
      <c r="AN10" s="120"/>
      <c r="AP10" s="11"/>
      <c r="AQ10" s="233"/>
      <c r="AV10" s="11"/>
      <c r="AW10" s="233"/>
      <c r="BA10"/>
      <c r="BB10"/>
      <c r="BC10"/>
      <c r="BD10"/>
      <c r="BE10"/>
      <c r="BF10" s="16"/>
      <c r="BG10" s="155"/>
      <c r="BH10"/>
      <c r="BI10"/>
      <c r="BJ10"/>
      <c r="BK10"/>
      <c r="BL10"/>
    </row>
    <row r="11" spans="1:64" ht="72.5" x14ac:dyDescent="0.35">
      <c r="B11" s="45" t="str">
        <f>'INF GERAIS'!B11&amp;IFERROR(IF(INDEX(APOIO!$A$5:$A$50,MATCH('INF GERAIS'!N11,APOIO!$B$5:$B$50,0))="NÃO",APOIO!$A$2&amp;"NÃO VÁLIDO",""),"")</f>
        <v>2014.0004</v>
      </c>
      <c r="C11" s="1" t="str">
        <f>'INF GERAIS'!C11</f>
        <v>SERTÃO DO PAJEÚ</v>
      </c>
      <c r="D11" s="1" t="str">
        <f>'INF GERAIS'!D11</f>
        <v>AFOGADOS DA INGAZEIRA</v>
      </c>
      <c r="E11" s="1" t="str">
        <f>'INF GERAIS'!E11</f>
        <v>CONSTRUÇÃO DE PAVIMENTO EM PARALELEPÍPEDOS GRANÍTICOS(5 RUAS)</v>
      </c>
      <c r="F11" s="1" t="str">
        <f>'INF GERAIS'!G11</f>
        <v>NORMAL</v>
      </c>
      <c r="G11" s="11"/>
      <c r="H11" s="11"/>
      <c r="I11" s="10">
        <v>41801</v>
      </c>
      <c r="J11" s="10">
        <v>41815</v>
      </c>
      <c r="K11" s="11">
        <f>IF(G11&lt;0,"NA",IF(G11&gt;ROUNDDOWN('INF GERAIS'!K11*0.3,2),0,ROUNDDOWN('INF GERAIS'!K11*0.3,2)-G11))</f>
        <v>99098.77</v>
      </c>
      <c r="L11" s="11">
        <v>99418.76</v>
      </c>
      <c r="M11" s="10">
        <v>41822</v>
      </c>
      <c r="N11" s="120" t="s">
        <v>1739</v>
      </c>
      <c r="O11" s="120" t="s">
        <v>1729</v>
      </c>
      <c r="P11" s="120"/>
      <c r="Q11" s="10">
        <v>42216</v>
      </c>
      <c r="R11" s="10">
        <v>42230</v>
      </c>
      <c r="S11" s="11">
        <f>IF(G11&lt;0,"NA",IF((G11+H11+L11+IF(AO11="1ª",AP11,0)+IF(AU11="1ª",AV11,0))&gt;ROUNDDOWN('INF GERAIS'!K11*0.6,2),0,IF(M11="",ROUNDDOWN('INF GERAIS'!K11*0.6,2)-K11-G11-H11,ROUNDDOWN('INF GERAIS'!K11*0.6,2)-(G11+H11+L11+IF(AO11="1ª",AP11,0)+IF(AU11="1ª",AV11,0)))))</f>
        <v>98778.780000000013</v>
      </c>
      <c r="T11" s="505">
        <v>99418.76</v>
      </c>
      <c r="U11" s="10">
        <v>42237</v>
      </c>
      <c r="V11" s="120" t="s">
        <v>3551</v>
      </c>
      <c r="W11" s="120" t="s">
        <v>3554</v>
      </c>
      <c r="X11" s="120" t="s">
        <v>3555</v>
      </c>
      <c r="Y11" s="10">
        <v>42317</v>
      </c>
      <c r="Z11" s="10">
        <v>42563</v>
      </c>
      <c r="AA11" s="11">
        <f>IF(G11&lt;0,"NA",IF((G11+H11+L11+T11+IF(AO11="1ª",AP11,0)+IF(AU11="1ª",AV11,0)+IF(AO11="2ª",AP11,0)+IF(AU11="2ª",AV11,0))&gt;ROUNDDOWN('INF GERAIS'!K11*0.8,2),0,IF(AND(M11="",U11=""),ROUNDDOWN('INF GERAIS'!K11*0.8,2)-K11-S11-G11-H11,IF(U11="",ROUNDDOWN('INF GERAIS'!K11*0.8,2)-S11-L11-G11-H11-IF(AO11="1ª",AP11,0)-IF(AU11="1ª",AV11,0),ROUNDDOWN('INF GERAIS'!K11*0.8,2)-(G11+H11+L11+T11+IF(AO11="1ª",AP11,0)+IF(AU11="1ª",AV11,0)+IF(AO11="2ª",AP11,0)+IF(AU11="2ª",AV11,0))))))</f>
        <v>65425.870000000024</v>
      </c>
      <c r="AB11" s="205">
        <v>66279.16</v>
      </c>
      <c r="AC11" s="233">
        <v>42570</v>
      </c>
      <c r="AD11" s="467" t="s">
        <v>7991</v>
      </c>
      <c r="AE11" s="467" t="s">
        <v>7993</v>
      </c>
      <c r="AF11" s="467" t="s">
        <v>7994</v>
      </c>
      <c r="AG11" s="10">
        <v>42905</v>
      </c>
      <c r="AH11" s="10">
        <v>43102</v>
      </c>
      <c r="AI11" s="11">
        <f>IF(G11&lt;0,"NA",IF((G11+H11+L11+T11+AB11+IF(AO11="1ª",AP11,0)+IF(AU11="1ª",AV11,0)+IF(AO11="2ª",AP11,0)+IF(AU11="2ª",AV11,0)+IF(AO11="3ª",AP11,0)+IF(AU11="3ª",AV11,0))&gt;'INF GERAIS'!K11,0,IF(AND(M11="",U11="",AC11=""),'INF GERAIS'!K11-K11-S11-AA11-G11-H11,IF(AND(U11="",AC11=""),'INF GERAIS'!K11-L11-S11-AA11-G11-H11-IF(AO11="1ª",AP11,0)-IF(AU11="1ª",AV11,0),IF(AC11="",'INF GERAIS'!K11-L11-T11-AA11-G11-H11-IF(AO11="1ª",AP11,0)-IF(AU11="1ª",AV11,0)-IF(AO11="2ª",AP11,0)-IF(AU11="2ª",AV11,0),'INF GERAIS'!K11-(G11+H11+L11+T11+AB11+IF(AO11="1ª",AP11,0)+IF(AU11="1ª",AV11,0)+IF(AO11="2ª",AP11,0)+IF(AU11="2ª",AV11,0)+IF(AO11="3ª",AP11,0)+IF(AU11="3ª",AV11,0)))))))</f>
        <v>65212.56</v>
      </c>
      <c r="AJ11" s="11">
        <v>65212.57</v>
      </c>
      <c r="AK11" s="10">
        <v>43193</v>
      </c>
      <c r="AL11" s="120" t="s">
        <v>10742</v>
      </c>
      <c r="AM11" s="120" t="s">
        <v>10744</v>
      </c>
      <c r="AN11" s="120" t="s">
        <v>10745</v>
      </c>
      <c r="AP11" s="11"/>
      <c r="AQ11" s="10"/>
      <c r="AV11" s="11"/>
      <c r="AW11" s="10"/>
      <c r="AZ11" s="1"/>
      <c r="BF11" s="16"/>
      <c r="BG11" s="155"/>
    </row>
    <row r="12" spans="1:64" ht="72.5" x14ac:dyDescent="0.35">
      <c r="B12" s="45" t="str">
        <f>'INF GERAIS'!B12&amp;IFERROR(IF(INDEX(APOIO!$A$5:$A$50,MATCH('INF GERAIS'!N12,APOIO!$B$5:$B$50,0))="NÃO",APOIO!$A$2&amp;"NÃO VÁLIDO",""),"")</f>
        <v>2014.0005</v>
      </c>
      <c r="C12" s="1" t="str">
        <f>'INF GERAIS'!C12</f>
        <v>SERTÃO DO PAJEÚ</v>
      </c>
      <c r="D12" s="1" t="str">
        <f>'INF GERAIS'!D12</f>
        <v>AFOGADOS DA INGAZEIRA</v>
      </c>
      <c r="E12" s="1" t="str">
        <f>'INF GERAIS'!E12</f>
        <v>PROJETO ARQUITETÔNICO DO SETOR DE GASTRONOMIA DO MERCADO PÚBLICO</v>
      </c>
      <c r="F12" s="1" t="str">
        <f>'INF GERAIS'!G12</f>
        <v>NORMAL</v>
      </c>
      <c r="G12" s="11"/>
      <c r="H12" s="11"/>
      <c r="I12" s="10">
        <v>41801</v>
      </c>
      <c r="J12" s="10">
        <v>41815</v>
      </c>
      <c r="K12" s="11">
        <f>IF(G12&lt;0,"NA",IF(G12&gt;ROUNDDOWN('INF GERAIS'!K12*0.3,2),0,ROUNDDOWN('INF GERAIS'!K12*0.3,2)-G12))</f>
        <v>92409.03</v>
      </c>
      <c r="L12" s="11">
        <v>92409.03</v>
      </c>
      <c r="M12" s="10">
        <v>41822</v>
      </c>
      <c r="N12" s="120" t="s">
        <v>1736</v>
      </c>
      <c r="O12" s="120" t="s">
        <v>1729</v>
      </c>
      <c r="P12" s="120"/>
      <c r="Q12" s="10">
        <v>42216</v>
      </c>
      <c r="R12" s="10">
        <v>42230</v>
      </c>
      <c r="S12" s="11">
        <f>IF(G12&lt;0,"NA",IF((G12+H12+L12+IF(AO12="1ª",AP12,0)+IF(AU12="1ª",AV12,0))&gt;ROUNDDOWN('INF GERAIS'!K12*0.6,2),0,IF(M12="",ROUNDDOWN('INF GERAIS'!K12*0.6,2)-K12-G12-H12,ROUNDDOWN('INF GERAIS'!K12*0.6,2)-(G12+H12+L12+IF(AO12="1ª",AP12,0)+IF(AU12="1ª",AV12,0)))))</f>
        <v>92409.03</v>
      </c>
      <c r="T12" s="505">
        <v>92409.03</v>
      </c>
      <c r="U12" s="10">
        <v>42237</v>
      </c>
      <c r="V12" s="120" t="s">
        <v>3556</v>
      </c>
      <c r="W12" s="120" t="s">
        <v>3554</v>
      </c>
      <c r="X12" s="120" t="s">
        <v>3558</v>
      </c>
      <c r="Y12" s="10">
        <v>42317</v>
      </c>
      <c r="Z12" s="10">
        <v>42335</v>
      </c>
      <c r="AA12" s="11">
        <f>IF(G12&lt;0,"NA",IF((G12+H12+L12+T12+IF(AO12="1ª",AP12,0)+IF(AU12="1ª",AV12,0)+IF(AO12="2ª",AP12,0)+IF(AU12="2ª",AV12,0))&gt;ROUNDDOWN('INF GERAIS'!K12*0.8,2),0,IF(AND(M12="",U12=""),ROUNDDOWN('INF GERAIS'!K12*0.8,2)-K12-S12-G12-H12,IF(U12="",ROUNDDOWN('INF GERAIS'!K12*0.8,2)-S12-L12-G12-H12-IF(AO12="1ª",AP12,0)-IF(AU12="1ª",AV12,0),ROUNDDOWN('INF GERAIS'!K12*0.8,2)-(G12+H12+L12+T12+IF(AO12="1ª",AP12,0)+IF(AU12="1ª",AV12,0)+IF(AO12="2ª",AP12,0)+IF(AU12="2ª",AV12,0))))))</f>
        <v>61606.01999999999</v>
      </c>
      <c r="AB12" s="11">
        <v>61606.03</v>
      </c>
      <c r="AC12" s="10">
        <v>42355</v>
      </c>
      <c r="AD12" s="120" t="s">
        <v>4351</v>
      </c>
      <c r="AE12" s="120" t="s">
        <v>4353</v>
      </c>
      <c r="AF12" s="120" t="s">
        <v>4354</v>
      </c>
      <c r="AG12" s="10">
        <v>42391</v>
      </c>
      <c r="AH12" s="10">
        <v>42433</v>
      </c>
      <c r="AI12" s="11">
        <f>IF(G12&lt;0,"NA",IF((G12+H12+L12+T12+AB12+IF(AO12="1ª",AP12,0)+IF(AU12="1ª",AV12,0)+IF(AO12="2ª",AP12,0)+IF(AU12="2ª",AV12,0)+IF(AO12="3ª",AP12,0)+IF(AU12="3ª",AV12,0))&gt;'INF GERAIS'!K12,0,IF(AND(M12="",U12="",AC12=""),'INF GERAIS'!K12-K12-S12-AA12-G12-H12,IF(AND(U12="",AC12=""),'INF GERAIS'!K12-L12-S12-AA12-G12-H12-IF(AO12="1ª",AP12,0)-IF(AU12="1ª",AV12,0),IF(AC12="",'INF GERAIS'!K12-L12-T12-AA12-G12-H12-IF(AO12="1ª",AP12,0)-IF(AU12="1ª",AV12,0)-IF(AO12="2ª",AP12,0)-IF(AU12="2ª",AV12,0),'INF GERAIS'!K12-(G12+H12+L12+T12+AB12+IF(AO12="1ª",AP12,0)+IF(AU12="1ª",AV12,0)+IF(AO12="2ª",AP12,0)+IF(AU12="2ª",AV12,0)+IF(AO12="3ª",AP12,0)+IF(AU12="3ª",AV12,0)))))))</f>
        <v>61606.01999999999</v>
      </c>
      <c r="AJ12" s="163">
        <v>61606.02</v>
      </c>
      <c r="AK12" s="160">
        <v>42417</v>
      </c>
      <c r="AL12" s="161" t="s">
        <v>5861</v>
      </c>
      <c r="AM12" s="161" t="s">
        <v>5862</v>
      </c>
      <c r="AN12" s="162" t="s">
        <v>5863</v>
      </c>
      <c r="AP12" s="11"/>
      <c r="AQ12" s="10"/>
      <c r="AV12" s="11"/>
      <c r="AW12" s="10"/>
      <c r="AZ12" s="1"/>
      <c r="BF12" s="16"/>
      <c r="BG12" s="155"/>
    </row>
    <row r="13" spans="1:64" ht="72.5" x14ac:dyDescent="0.35">
      <c r="B13" s="45" t="str">
        <f>'INF GERAIS'!B13&amp;IFERROR(IF(INDEX(APOIO!$A$5:$A$50,MATCH('INF GERAIS'!N13,APOIO!$B$5:$B$50,0))="NÃO",APOIO!$A$2&amp;"NÃO VÁLIDO",""),"")</f>
        <v>2014.0006</v>
      </c>
      <c r="C13" s="1" t="str">
        <f>'INF GERAIS'!C13</f>
        <v>SERTÃO DO PAJEÚ</v>
      </c>
      <c r="D13" s="1" t="str">
        <f>'INF GERAIS'!D13</f>
        <v>AFOGADOS DA INGAZEIRA</v>
      </c>
      <c r="E13" s="1" t="str">
        <f>'INF GERAIS'!E13</f>
        <v>INFRAESTRUTURA DE APOIO A COMERCIALIZAÇAO DE ANIMAIS NO MUNICIPIO</v>
      </c>
      <c r="F13" s="1" t="str">
        <f>'INF GERAIS'!G13</f>
        <v>NORMAL</v>
      </c>
      <c r="G13" s="11"/>
      <c r="H13" s="11"/>
      <c r="I13" s="10">
        <v>41801</v>
      </c>
      <c r="J13" s="10">
        <v>41815</v>
      </c>
      <c r="K13" s="11">
        <f>IF(G13&lt;0,"NA",IF(G13&gt;ROUNDDOWN('INF GERAIS'!K13*0.3,2),0,ROUNDDOWN('INF GERAIS'!K13*0.3,2)-G13))</f>
        <v>83166.86</v>
      </c>
      <c r="L13" s="11">
        <v>83166.86</v>
      </c>
      <c r="M13" s="10">
        <v>41822</v>
      </c>
      <c r="N13" s="120" t="s">
        <v>1727</v>
      </c>
      <c r="O13" s="120" t="s">
        <v>1729</v>
      </c>
      <c r="P13" s="120"/>
      <c r="Q13" s="10">
        <v>42216</v>
      </c>
      <c r="R13" s="10">
        <v>42230</v>
      </c>
      <c r="S13" s="11">
        <f>IF(G13&lt;0,"NA",IF((G13+H13+L13+IF(AO13="1ª",AP13,0)+IF(AU13="1ª",AV13,0))&gt;ROUNDDOWN('INF GERAIS'!K13*0.6,2),0,IF(M13="",ROUNDDOWN('INF GERAIS'!K13*0.6,2)-K13-G13-H13,ROUNDDOWN('INF GERAIS'!K13*0.6,2)-(G13+H13+L13+IF(AO13="1ª",AP13,0)+IF(AU13="1ª",AV13,0)))))</f>
        <v>83166.86</v>
      </c>
      <c r="T13" s="505">
        <v>83166.86</v>
      </c>
      <c r="U13" s="10">
        <v>42237</v>
      </c>
      <c r="V13" s="120" t="s">
        <v>3559</v>
      </c>
      <c r="W13" s="120" t="s">
        <v>3554</v>
      </c>
      <c r="X13" s="120" t="s">
        <v>3561</v>
      </c>
      <c r="Y13" s="10">
        <v>42255</v>
      </c>
      <c r="Z13" s="10">
        <v>42278</v>
      </c>
      <c r="AA13" s="11">
        <f>IF(G13&lt;0,"NA",IF((G13+H13+L13+T13+IF(AO13="1ª",AP13,0)+IF(AU13="1ª",AV13,0)+IF(AO13="2ª",AP13,0)+IF(AU13="2ª",AV13,0))&gt;ROUNDDOWN('INF GERAIS'!K13*0.8,2),0,IF(AND(M13="",U13=""),ROUNDDOWN('INF GERAIS'!K13*0.8,2)-K13-S13-G13-H13,IF(U13="",ROUNDDOWN('INF GERAIS'!K13*0.8,2)-S13-L13-G13-H13-IF(AO13="1ª",AP13,0)-IF(AU13="1ª",AV13,0),ROUNDDOWN('INF GERAIS'!K13*0.8,2)-(G13+H13+L13+T13+IF(AO13="1ª",AP13,0)+IF(AU13="1ª",AV13,0)+IF(AO13="2ª",AP13,0)+IF(AU13="2ª",AV13,0))))))</f>
        <v>55444.579999999987</v>
      </c>
      <c r="AB13" s="11">
        <v>55444.58</v>
      </c>
      <c r="AC13" s="10">
        <v>42339</v>
      </c>
      <c r="AD13" s="120" t="s">
        <v>4238</v>
      </c>
      <c r="AE13" s="120" t="s">
        <v>4240</v>
      </c>
      <c r="AF13" s="120" t="s">
        <v>4241</v>
      </c>
      <c r="AG13" s="10">
        <v>42255</v>
      </c>
      <c r="AH13" s="10">
        <v>42278</v>
      </c>
      <c r="AI13" s="11">
        <f>IF(G13&lt;0,"NA",IF((G13+H13+L13+T13+AB13+IF(AO13="1ª",AP13,0)+IF(AU13="1ª",AV13,0)+IF(AO13="2ª",AP13,0)+IF(AU13="2ª",AV13,0)+IF(AO13="3ª",AP13,0)+IF(AU13="3ª",AV13,0))&gt;'INF GERAIS'!K13,0,IF(AND(M13="",U13="",AC13=""),'INF GERAIS'!K13-K13-S13-AA13-G13-H13,IF(AND(U13="",AC13=""),'INF GERAIS'!K13-L13-S13-AA13-G13-H13-IF(AO13="1ª",AP13,0)-IF(AU13="1ª",AV13,0),IF(AC13="",'INF GERAIS'!K13-L13-T13-AA13-G13-H13-IF(AO13="1ª",AP13,0)-IF(AU13="1ª",AV13,0)-IF(AO13="2ª",AP13,0)-IF(AU13="2ª",AV13,0),'INF GERAIS'!K13-(G13+H13+L13+T13+AB13+IF(AO13="1ª",AP13,0)+IF(AU13="1ª",AV13,0)+IF(AO13="2ª",AP13,0)+IF(AU13="2ª",AV13,0)+IF(AO13="3ª",AP13,0)+IF(AU13="3ª",AV13,0)))))))</f>
        <v>55444.580000000016</v>
      </c>
      <c r="AJ13" s="11">
        <v>55235.01</v>
      </c>
      <c r="AK13" s="10">
        <v>42340</v>
      </c>
      <c r="AL13" s="120" t="s">
        <v>4301</v>
      </c>
      <c r="AM13" s="120" t="s">
        <v>4303</v>
      </c>
      <c r="AN13" s="120" t="s">
        <v>4304</v>
      </c>
      <c r="AP13" s="11"/>
      <c r="AQ13" s="10"/>
      <c r="AV13" s="11"/>
      <c r="AW13" s="10"/>
      <c r="AZ13" s="1"/>
      <c r="BF13" s="16"/>
      <c r="BG13" s="155"/>
    </row>
    <row r="14" spans="1:64" ht="87.5" x14ac:dyDescent="0.35">
      <c r="B14" s="45" t="str">
        <f>'INF GERAIS'!B14&amp;IFERROR(IF(INDEX(APOIO!$A$5:$A$50,MATCH('INF GERAIS'!N14,APOIO!$B$5:$B$50,0))="NÃO",APOIO!$A$2&amp;"NÃO VÁLIDO",""),"")</f>
        <v>2014.0007</v>
      </c>
      <c r="C14" s="1" t="str">
        <f>'INF GERAIS'!C14</f>
        <v>SERTÃO DO PAJEÚ</v>
      </c>
      <c r="D14" s="1" t="str">
        <f>'INF GERAIS'!D14</f>
        <v>AFOGADOS DA INGAZEIRA</v>
      </c>
      <c r="E14" s="1" t="str">
        <f>'INF GERAIS'!E14</f>
        <v>REFORMA E AMPLIAÇÃO DAS INSTALAÇÕES FÍSICAS DA ESCOLA MUNICIPAL DOMINGOS TEOTÔNIO</v>
      </c>
      <c r="F14" s="1" t="str">
        <f>'INF GERAIS'!G14</f>
        <v>NORMAL</v>
      </c>
      <c r="G14" s="11"/>
      <c r="H14" s="11"/>
      <c r="I14" s="10">
        <v>41801</v>
      </c>
      <c r="J14" s="10">
        <v>41815</v>
      </c>
      <c r="K14" s="11">
        <f>IF(G14&lt;0,"NA",IF(G14&gt;ROUNDDOWN('INF GERAIS'!K14*0.3,2),0,ROUNDDOWN('INF GERAIS'!K14*0.3,2)-G14))</f>
        <v>86990.720000000001</v>
      </c>
      <c r="L14" s="11">
        <v>86850.75</v>
      </c>
      <c r="M14" s="10">
        <v>41822</v>
      </c>
      <c r="N14" s="120" t="s">
        <v>1733</v>
      </c>
      <c r="O14" s="120" t="s">
        <v>1729</v>
      </c>
      <c r="P14" s="120"/>
      <c r="Q14" s="10">
        <v>42216</v>
      </c>
      <c r="R14" s="10">
        <v>42230</v>
      </c>
      <c r="S14" s="11">
        <f>IF(G14&lt;0,"NA",IF((G14+H14+L14+IF(AO14="1ª",AP14,0)+IF(AU14="1ª",AV14,0))&gt;ROUNDDOWN('INF GERAIS'!K14*0.6,2),0,IF(M14="",ROUNDDOWN('INF GERAIS'!K14*0.6,2)-K14-G14-H14,ROUNDDOWN('INF GERAIS'!K14*0.6,2)-(G14+H14+L14+IF(AO14="1ª",AP14,0)+IF(AU14="1ª",AV14,0)))))</f>
        <v>87130.69</v>
      </c>
      <c r="T14" s="505">
        <v>87130.69</v>
      </c>
      <c r="U14" s="10">
        <v>42237</v>
      </c>
      <c r="V14" s="120" t="s">
        <v>3784</v>
      </c>
      <c r="W14" s="120" t="s">
        <v>3554</v>
      </c>
      <c r="X14" s="120" t="s">
        <v>3786</v>
      </c>
      <c r="Y14" s="10">
        <v>42485</v>
      </c>
      <c r="Z14" s="10">
        <v>42587</v>
      </c>
      <c r="AA14" s="11">
        <f>IF(G14&lt;0,"NA",IF((G14+H14+L14+T14+IF(AO14="1ª",AP14,0)+IF(AU14="1ª",AV14,0)+IF(AO14="2ª",AP14,0)+IF(AU14="2ª",AV14,0))&gt;ROUNDDOWN('INF GERAIS'!K14*0.8,2),0,IF(AND(M14="",U14=""),ROUNDDOWN('INF GERAIS'!K14*0.8,2)-K14-S14-G14-H14,IF(U14="",ROUNDDOWN('INF GERAIS'!K14*0.8,2)-S14-L14-G14-H14-IF(AO14="1ª",AP14,0)-IF(AU14="1ª",AV14,0),ROUNDDOWN('INF GERAIS'!K14*0.8,2)-(G14+H14+L14+T14+IF(AO14="1ª",AP14,0)+IF(AU14="1ª",AV14,0)+IF(AO14="2ª",AP14,0)+IF(AU14="2ª",AV14,0))))))</f>
        <v>57993.81</v>
      </c>
      <c r="AB14" s="205">
        <v>57993.81</v>
      </c>
      <c r="AC14" s="233">
        <v>42628</v>
      </c>
      <c r="AD14" s="538" t="s">
        <v>8316</v>
      </c>
      <c r="AE14" s="538" t="s">
        <v>7993</v>
      </c>
      <c r="AF14" s="538" t="s">
        <v>8318</v>
      </c>
      <c r="AG14" s="10">
        <v>42905</v>
      </c>
      <c r="AH14" s="10">
        <v>43262</v>
      </c>
      <c r="AI14" s="11">
        <f>IF(G14&lt;0,"NA",IF((G14+H14+L14+T14+AB14+IF(AO14="1ª",AP14,0)+IF(AU14="1ª",AV14,0)+IF(AO14="2ª",AP14,0)+IF(AU14="2ª",AV14,0)+IF(AO14="3ª",AP14,0)+IF(AU14="3ª",AV14,0))&gt;'INF GERAIS'!K14,0,IF(AND(M14="",U14="",AC14=""),'INF GERAIS'!K14-K14-S14-AA14-G14-H14,IF(AND(U14="",AC14=""),'INF GERAIS'!K14-L14-S14-AA14-G14-H14-IF(AO14="1ª",AP14,0)-IF(AU14="1ª",AV14,0),IF(AC14="",'INF GERAIS'!K14-L14-T14-AA14-G14-H14-IF(AO14="1ª",AP14,0)-IF(AU14="1ª",AV14,0)-IF(AO14="2ª",AP14,0)-IF(AU14="2ª",AV14,0),'INF GERAIS'!K14-(G14+H14+L14+T14+AB14+IF(AO14="1ª",AP14,0)+IF(AU14="1ª",AV14,0)+IF(AO14="2ª",AP14,0)+IF(AU14="2ª",AV14,0)+IF(AO14="3ª",AP14,0)+IF(AU14="3ª",AV14,0)))))))</f>
        <v>57993.820000000007</v>
      </c>
      <c r="AJ14" s="823">
        <v>57993.82</v>
      </c>
      <c r="AK14" s="826">
        <v>43286</v>
      </c>
      <c r="AL14" s="827" t="s">
        <v>11313</v>
      </c>
      <c r="AM14" s="827" t="s">
        <v>11314</v>
      </c>
      <c r="AN14" s="827" t="s">
        <v>11315</v>
      </c>
      <c r="AP14" s="11"/>
      <c r="AQ14" s="10"/>
      <c r="AV14" s="11"/>
      <c r="AW14" s="10"/>
      <c r="AZ14" s="1"/>
      <c r="BF14" s="16"/>
      <c r="BG14" s="155"/>
    </row>
    <row r="15" spans="1:64" ht="62.5" x14ac:dyDescent="0.35">
      <c r="B15" s="45" t="str">
        <f>'INF GERAIS'!B15&amp;IFERROR(IF(INDEX(APOIO!$A$5:$A$50,MATCH('INF GERAIS'!N15,APOIO!$B$5:$B$50,0))="NÃO",APOIO!$A$2&amp;"NÃO VÁLIDO",""),"")</f>
        <v>2014.0008</v>
      </c>
      <c r="C15" s="1" t="str">
        <f>'INF GERAIS'!C15</f>
        <v>SERTÃO DO SÃO FRANCISCO</v>
      </c>
      <c r="D15" s="1" t="str">
        <f>'INF GERAIS'!D15</f>
        <v>AFRÂNIO</v>
      </c>
      <c r="E15" s="1" t="str">
        <f>'INF GERAIS'!E15</f>
        <v>PAVIMENTAÇÃO DE RUAS NA SEDE</v>
      </c>
      <c r="F15" s="1" t="str">
        <f>'INF GERAIS'!G15</f>
        <v>NORMAL</v>
      </c>
      <c r="G15" s="11"/>
      <c r="H15" s="11"/>
      <c r="I15" s="10">
        <v>41801</v>
      </c>
      <c r="J15" s="10">
        <v>41815</v>
      </c>
      <c r="K15" s="11">
        <f>IF(G15&lt;0,"NA",IF(G15&gt;ROUNDDOWN('INF GERAIS'!K15*0.3,2),0,ROUNDDOWN('INF GERAIS'!K15*0.3,2)-G15))</f>
        <v>257070.29</v>
      </c>
      <c r="L15" s="11">
        <v>271697.96000000002</v>
      </c>
      <c r="M15" s="10">
        <v>41822</v>
      </c>
      <c r="N15" s="120" t="s">
        <v>1742</v>
      </c>
      <c r="O15" s="120" t="s">
        <v>1744</v>
      </c>
      <c r="P15" s="120"/>
      <c r="Q15" s="10">
        <v>42339</v>
      </c>
      <c r="R15" s="10">
        <v>42353</v>
      </c>
      <c r="S15" s="11">
        <f>IF(G15&lt;0,"NA",IF((G15+H15+L15+IF(AO15="1ª",AP15,0)+IF(AU15="1ª",AV15,0))&gt;ROUNDDOWN('INF GERAIS'!K15*0.6,2),0,IF(M15="",ROUNDDOWN('INF GERAIS'!K15*0.6,2)-K15-G15-H15,ROUNDDOWN('INF GERAIS'!K15*0.6,2)-(G15+H15+L15+IF(AO15="1ª",AP15,0)+IF(AU15="1ª",AV15,0)))))</f>
        <v>242442.62</v>
      </c>
      <c r="T15" s="505">
        <v>271697.95</v>
      </c>
      <c r="U15" s="10">
        <v>42360</v>
      </c>
      <c r="V15" s="120" t="s">
        <v>4388</v>
      </c>
      <c r="W15" s="120" t="s">
        <v>4390</v>
      </c>
      <c r="X15" s="120" t="s">
        <v>4391</v>
      </c>
      <c r="Y15" s="10">
        <v>42433</v>
      </c>
      <c r="Z15" s="10">
        <v>42550</v>
      </c>
      <c r="AA15" s="11">
        <f>IF(G15&lt;0,"NA",IF((G15+H15+L15+T15+IF(AO15="1ª",AP15,0)+IF(AU15="1ª",AV15,0)+IF(AO15="2ª",AP15,0)+IF(AU15="2ª",AV15,0))&gt;ROUNDDOWN('INF GERAIS'!K15*0.8,2),0,IF(AND(M15="",U15=""),ROUNDDOWN('INF GERAIS'!K15*0.8,2)-K15-S15-G15-H15,IF(U15="",ROUNDDOWN('INF GERAIS'!K15*0.8,2)-S15-L15-G15-H15-IF(AO15="1ª",AP15,0)-IF(AU15="1ª",AV15,0),ROUNDDOWN('INF GERAIS'!K15*0.8,2)-(G15+H15+L15+T15+IF(AO15="1ª",AP15,0)+IF(AU15="1ª",AV15,0)+IF(AO15="2ª",AP15,0)+IF(AU15="2ª",AV15,0))))))</f>
        <v>142124.87</v>
      </c>
      <c r="AB15" s="11">
        <v>181131.97</v>
      </c>
      <c r="AC15" s="233">
        <v>42940</v>
      </c>
      <c r="AD15" s="120" t="s">
        <v>9678</v>
      </c>
      <c r="AE15" s="120" t="s">
        <v>9679</v>
      </c>
      <c r="AF15" s="120" t="s">
        <v>9680</v>
      </c>
      <c r="AG15" s="10">
        <v>43335</v>
      </c>
      <c r="AH15" s="10">
        <v>43454</v>
      </c>
      <c r="AI15" s="11">
        <f>IF(G15&lt;0,"NA",IF((G15+H15+L15+T15+AB15+IF(AO15="1ª",AP15,0)+IF(AU15="1ª",AV15,0)+IF(AO15="2ª",AP15,0)+IF(AU15="2ª",AV15,0)+IF(AO15="3ª",AP15,0)+IF(AU15="3ª",AV15,0))&gt;'INF GERAIS'!K15,0,IF(AND(M15="",U15="",AC15=""),'INF GERAIS'!K15-K15-S15-AA15-G15-H15,IF(AND(U15="",AC15=""),'INF GERAIS'!K15-L15-S15-AA15-G15-H15-IF(AO15="1ª",AP15,0)-IF(AU15="1ª",AV15,0),IF(AC15="",'INF GERAIS'!K15-L15-T15-AA15-G15-H15-IF(AO15="1ª",AP15,0)-IF(AU15="1ª",AV15,0)-IF(AO15="2ª",AP15,0)-IF(AU15="2ª",AV15,0),'INF GERAIS'!K15-(G15+H15+L15+T15+AB15+IF(AO15="1ª",AP15,0)+IF(AU15="1ª",AV15,0)+IF(AO15="2ª",AP15,0)+IF(AU15="2ª",AV15,0)+IF(AO15="3ª",AP15,0)+IF(AU15="3ª",AV15,0)))))))</f>
        <v>132373.09999999998</v>
      </c>
      <c r="AJ15" s="1561">
        <v>132373.1</v>
      </c>
      <c r="AK15" s="1562">
        <v>43742</v>
      </c>
      <c r="AL15" s="1563" t="s">
        <v>12620</v>
      </c>
      <c r="AM15" s="1563" t="s">
        <v>12621</v>
      </c>
      <c r="AN15" s="1563" t="s">
        <v>12622</v>
      </c>
      <c r="AP15" s="11"/>
      <c r="AQ15" s="10"/>
      <c r="AV15" s="11"/>
      <c r="AW15" s="10"/>
      <c r="AZ15" s="1"/>
      <c r="BF15" s="16"/>
      <c r="BG15" s="155"/>
    </row>
    <row r="16" spans="1:64" ht="62.5" x14ac:dyDescent="0.35">
      <c r="B16" s="45" t="str">
        <f>'INF GERAIS'!B16&amp;IFERROR(IF(INDEX(APOIO!$A$5:$A$50,MATCH('INF GERAIS'!N16,APOIO!$B$5:$B$50,0))="NÃO",APOIO!$A$2&amp;"NÃO VÁLIDO",""),"")</f>
        <v>2014.0009</v>
      </c>
      <c r="C16" s="1" t="str">
        <f>'INF GERAIS'!C16</f>
        <v>AGRESTE CENTRAL</v>
      </c>
      <c r="D16" s="1" t="str">
        <f>'INF GERAIS'!D16</f>
        <v>AGRESTINA</v>
      </c>
      <c r="E16" s="1" t="str">
        <f>'INF GERAIS'!E16</f>
        <v>PAVIMENTAÇÃO EM PARALELEPIPEDOS GRANÍTICOS( 11 RUAS)</v>
      </c>
      <c r="F16" s="1" t="str">
        <f>'INF GERAIS'!G16</f>
        <v>NORMAL</v>
      </c>
      <c r="G16" s="11"/>
      <c r="H16" s="11"/>
      <c r="I16" s="10">
        <v>41801</v>
      </c>
      <c r="J16" s="10">
        <v>41815</v>
      </c>
      <c r="K16" s="11">
        <f>IF(G16&lt;0,"NA",IF(G16&gt;ROUNDDOWN('INF GERAIS'!K16*0.3,2),0,ROUNDDOWN('INF GERAIS'!K16*0.3,2)-G16))</f>
        <v>170962.14</v>
      </c>
      <c r="L16" s="11">
        <v>213521.89</v>
      </c>
      <c r="M16" s="10">
        <v>41822</v>
      </c>
      <c r="N16" s="120" t="s">
        <v>1757</v>
      </c>
      <c r="O16" s="120" t="s">
        <v>1750</v>
      </c>
      <c r="P16" s="120"/>
      <c r="Q16" s="10">
        <v>42314</v>
      </c>
      <c r="R16" s="10">
        <v>42328</v>
      </c>
      <c r="S16" s="11">
        <f>IF(G16&lt;0,"NA",IF((G16+H16+L16+IF(AO16="1ª",AP16,0)+IF(AU16="1ª",AV16,0))&gt;ROUNDDOWN('INF GERAIS'!K16*0.6,2),0,IF(M16="",ROUNDDOWN('INF GERAIS'!K16*0.6,2)-K16-G16-H16,ROUNDDOWN('INF GERAIS'!K16*0.6,2)-(G16+H16+L16+IF(AO16="1ª",AP16,0)+IF(AU16="1ª",AV16,0)))))</f>
        <v>128402.39000000001</v>
      </c>
      <c r="T16" s="505">
        <v>213521.89</v>
      </c>
      <c r="U16" s="10">
        <v>42335</v>
      </c>
      <c r="V16" s="120" t="s">
        <v>4120</v>
      </c>
      <c r="W16" s="120" t="s">
        <v>4121</v>
      </c>
      <c r="X16" s="120" t="s">
        <v>4122</v>
      </c>
      <c r="Y16" s="10">
        <v>42426</v>
      </c>
      <c r="Z16" s="10">
        <v>42640</v>
      </c>
      <c r="AA16" s="11">
        <f>IF(G16&lt;0,"NA",IF((G16+H16+L16+T16+IF(AO16="1ª",AP16,0)+IF(AU16="1ª",AV16,0)+IF(AO16="2ª",AP16,0)+IF(AU16="2ª",AV16,0))&gt;ROUNDDOWN('INF GERAIS'!K16*0.8,2),0,IF(AND(M16="",U16=""),ROUNDDOWN('INF GERAIS'!K16*0.8,2)-K16-S16-G16-H16,IF(U16="",ROUNDDOWN('INF GERAIS'!K16*0.8,2)-S16-L16-G16-H16-IF(AO16="1ª",AP16,0)-IF(AU16="1ª",AV16,0),ROUNDDOWN('INF GERAIS'!K16*0.8,2)-(G16+H16+L16+T16+IF(AO16="1ª",AP16,0)+IF(AU16="1ª",AV16,0)+IF(AO16="2ª",AP16,0)+IF(AU16="2ª",AV16,0))))))</f>
        <v>28855.259999999951</v>
      </c>
      <c r="AB16" s="818">
        <v>142347.92000000001</v>
      </c>
      <c r="AC16" s="819">
        <v>42961</v>
      </c>
      <c r="AD16" s="820" t="s">
        <v>9855</v>
      </c>
      <c r="AE16" s="820" t="s">
        <v>9857</v>
      </c>
      <c r="AF16" s="820" t="s">
        <v>9858</v>
      </c>
      <c r="AG16" s="233">
        <v>44362</v>
      </c>
      <c r="AH16" s="10" t="s">
        <v>153</v>
      </c>
      <c r="AI16" s="11">
        <f>IF(G16&lt;0,"NA",IF((G16+H16+L16+T16+AB16+IF(AO16="1ª",AP16,0)+IF(AU16="1ª",AV16,0)+IF(AO16="2ª",AP16,0)+IF(AU16="2ª",AV16,0)+IF(AO16="3ª",AP16,0)+IF(AU16="3ª",AV16,0))&gt;'INF GERAIS'!K16,0,IF(AND(M16="",U16="",AC16=""),'INF GERAIS'!K16-K16-S16-AA16-G16-H16,IF(AND(U16="",AC16=""),'INF GERAIS'!K16-L16-S16-AA16-G16-H16-IF(AO16="1ª",AP16,0)-IF(AU16="1ª",AV16,0),IF(AC16="",'INF GERAIS'!K16-L16-T16-AA16-G16-H16-IF(AO16="1ª",AP16,0)-IF(AU16="1ª",AV16,0)-IF(AO16="2ª",AP16,0)-IF(AU16="2ª",AV16,0),'INF GERAIS'!K16-(G16+H16+L16+T16+AB16+IF(AO16="1ª",AP16,0)+IF(AU16="1ª",AV16,0)+IF(AO16="2ª",AP16,0)+IF(AU16="2ª",AV16,0)+IF(AO16="3ª",AP16,0)+IF(AU16="3ª",AV16,0)))))))</f>
        <v>482.09999999997672</v>
      </c>
      <c r="AJ16" s="11" t="s">
        <v>153</v>
      </c>
      <c r="AK16" s="10"/>
      <c r="AL16" s="120" t="s">
        <v>153</v>
      </c>
      <c r="AM16" s="120" t="s">
        <v>153</v>
      </c>
      <c r="AN16" s="120" t="s">
        <v>153</v>
      </c>
      <c r="AP16" s="11"/>
      <c r="AQ16" s="10"/>
      <c r="AV16" s="11"/>
      <c r="AW16" s="10"/>
      <c r="AZ16" s="1"/>
      <c r="BF16" s="16"/>
      <c r="BG16" s="155"/>
    </row>
    <row r="17" spans="2:59" ht="72.5" x14ac:dyDescent="0.35">
      <c r="B17" s="45" t="str">
        <f>'INF GERAIS'!B17&amp;IFERROR(IF(INDEX(APOIO!$A$5:$A$50,MATCH('INF GERAIS'!N17,APOIO!$B$5:$B$50,0))="NÃO",APOIO!$A$2&amp;"NÃO VÁLIDO",""),"")</f>
        <v>2014.0010</v>
      </c>
      <c r="C17" s="1" t="str">
        <f>'INF GERAIS'!C17</f>
        <v>AGRESTE CENTRAL</v>
      </c>
      <c r="D17" s="1" t="str">
        <f>'INF GERAIS'!D17</f>
        <v>AGRESTINA</v>
      </c>
      <c r="E17" s="1" t="str">
        <f>'INF GERAIS'!E17</f>
        <v>CONSTRUÇÃO DE SALA DE ARQUIVO E SETOR DE COMPRAS NO PREDIO DA PREFEITURA</v>
      </c>
      <c r="F17" s="1" t="str">
        <f>'INF GERAIS'!G17</f>
        <v>NORMAL</v>
      </c>
      <c r="G17" s="11"/>
      <c r="H17" s="11"/>
      <c r="I17" s="10">
        <v>41801</v>
      </c>
      <c r="J17" s="10">
        <v>41815</v>
      </c>
      <c r="K17" s="11">
        <f>IF(G17&lt;0,"NA",IF(G17&gt;ROUNDDOWN('INF GERAIS'!K17*0.3,2),0,ROUNDDOWN('INF GERAIS'!K17*0.3,2)-G17))</f>
        <v>26661.97</v>
      </c>
      <c r="L17" s="11">
        <v>27141.7</v>
      </c>
      <c r="M17" s="10">
        <v>41822</v>
      </c>
      <c r="N17" s="120" t="s">
        <v>1748</v>
      </c>
      <c r="O17" s="120" t="s">
        <v>1750</v>
      </c>
      <c r="P17" s="120"/>
      <c r="Q17" s="10">
        <v>42216</v>
      </c>
      <c r="R17" s="10">
        <v>42230</v>
      </c>
      <c r="S17" s="11">
        <f>IF(G17&lt;0,"NA",IF((G17+H17+L17+IF(AO17="1ª",AP17,0)+IF(AU17="1ª",AV17,0))&gt;ROUNDDOWN('INF GERAIS'!K17*0.6,2),0,IF(M17="",ROUNDDOWN('INF GERAIS'!K17*0.6,2)-K17-G17-H17,ROUNDDOWN('INF GERAIS'!K17*0.6,2)-(G17+H17+L17+IF(AO17="1ª",AP17,0)+IF(AU17="1ª",AV17,0)))))</f>
        <v>26182.240000000002</v>
      </c>
      <c r="T17" s="505">
        <v>27141.7</v>
      </c>
      <c r="U17" s="10">
        <v>42237</v>
      </c>
      <c r="V17" s="120" t="s">
        <v>3575</v>
      </c>
      <c r="W17" s="120" t="s">
        <v>3564</v>
      </c>
      <c r="X17" s="120" t="s">
        <v>3577</v>
      </c>
      <c r="Y17" s="122">
        <v>43063</v>
      </c>
      <c r="Z17" s="10">
        <v>43104</v>
      </c>
      <c r="AA17" s="11">
        <f>IF(G17&lt;0,"NA",IF((G17+H17+L17+T17+IF(AO17="1ª",AP17,0)+IF(AU17="1ª",AV17,0)+IF(AO17="2ª",AP17,0)+IF(AU17="2ª",AV17,0))&gt;ROUNDDOWN('INF GERAIS'!K17*0.8,2),0,IF(AND(M17="",U17=""),ROUNDDOWN('INF GERAIS'!K17*0.8,2)-K17-S17-G17-H17,IF(U17="",ROUNDDOWN('INF GERAIS'!K17*0.8,2)-S17-L17-G17-H17-IF(AO17="1ª",AP17,0)-IF(AU17="1ª",AV17,0),ROUNDDOWN('INF GERAIS'!K17*0.8,2)-(G17+H17+L17+T17+IF(AO17="1ª",AP17,0)+IF(AU17="1ª",AV17,0)+IF(AO17="2ª",AP17,0)+IF(AU17="2ª",AV17,0))))))</f>
        <v>16815.189999999995</v>
      </c>
      <c r="AB17" s="368">
        <v>18058.48</v>
      </c>
      <c r="AC17" s="367">
        <v>43193</v>
      </c>
      <c r="AD17" s="931" t="s">
        <v>10648</v>
      </c>
      <c r="AE17" s="931" t="s">
        <v>10647</v>
      </c>
      <c r="AF17" s="931" t="s">
        <v>10646</v>
      </c>
      <c r="AG17" s="10">
        <v>43978</v>
      </c>
      <c r="AH17" s="233" t="s">
        <v>13441</v>
      </c>
      <c r="AI17" s="11">
        <f>IF(G17&lt;0,"NA",IF((G17+H17+L17+T17+AB17+IF(AO17="1ª",AP17,0)+IF(AU17="1ª",AV17,0)+IF(AO17="2ª",AP17,0)+IF(AU17="2ª",AV17,0)+IF(AO17="3ª",AP17,0)+IF(AU17="3ª",AV17,0))&gt;'INF GERAIS'!K17,0,IF(AND(M17="",U17="",AC17=""),'INF GERAIS'!K17-K17-S17-AA17-G17-H17,IF(AND(U17="",AC17=""),'INF GERAIS'!K17-L17-S17-AA17-G17-H17-IF(AO17="1ª",AP17,0)-IF(AU17="1ª",AV17,0),IF(AC17="",'INF GERAIS'!K17-L17-T17-AA17-G17-H17-IF(AO17="1ª",AP17,0)-IF(AU17="1ª",AV17,0)-IF(AO17="2ª",AP17,0)-IF(AU17="2ª",AV17,0),'INF GERAIS'!K17-(G17+H17+L17+T17+AB17+IF(AO17="1ª",AP17,0)+IF(AU17="1ª",AV17,0)+IF(AO17="2ª",AP17,0)+IF(AU17="2ª",AV17,0)+IF(AO17="3ª",AP17,0)+IF(AU17="3ª",AV17,0)))))))</f>
        <v>16531.36</v>
      </c>
      <c r="AJ17" s="11">
        <v>16531.16</v>
      </c>
      <c r="AK17" s="10">
        <v>44410</v>
      </c>
      <c r="AL17" s="120" t="s">
        <v>13446</v>
      </c>
      <c r="AM17" s="120" t="s">
        <v>13447</v>
      </c>
      <c r="AN17" s="120" t="s">
        <v>13448</v>
      </c>
      <c r="AP17" s="11"/>
      <c r="AQ17" s="10"/>
      <c r="AV17" s="11"/>
      <c r="AW17" s="10"/>
      <c r="AZ17" s="1"/>
      <c r="BF17" s="16"/>
      <c r="BG17" s="155"/>
    </row>
    <row r="18" spans="2:59" ht="58" x14ac:dyDescent="0.35">
      <c r="B18" s="45" t="str">
        <f>'INF GERAIS'!B18&amp;IFERROR(IF(INDEX(APOIO!$A$5:$A$50,MATCH('INF GERAIS'!N18,APOIO!$B$5:$B$50,0))="NÃO",APOIO!$A$2&amp;"NÃO VÁLIDO",""),"")</f>
        <v>2014.0011</v>
      </c>
      <c r="C18" s="1" t="str">
        <f>'INF GERAIS'!C18</f>
        <v>AGRESTE CENTRAL</v>
      </c>
      <c r="D18" s="1" t="str">
        <f>'INF GERAIS'!D18</f>
        <v>AGRESTINA</v>
      </c>
      <c r="E18" s="1" t="str">
        <f>'INF GERAIS'!E18</f>
        <v>REQUALIFICAÇÃO DA QUADRA POLIESPORTIVA IZIDIO MARQUES GALVÃO</v>
      </c>
      <c r="F18" s="1" t="str">
        <f>'INF GERAIS'!G18</f>
        <v>NORMAL</v>
      </c>
      <c r="G18" s="11"/>
      <c r="H18" s="11"/>
      <c r="I18" s="10">
        <v>41801</v>
      </c>
      <c r="J18" s="10">
        <v>41815</v>
      </c>
      <c r="K18" s="11">
        <f>IF(G18&lt;0,"NA",IF(G18&gt;ROUNDDOWN('INF GERAIS'!K18*0.3,2),0,ROUNDDOWN('INF GERAIS'!K18*0.3,2)-G18))</f>
        <v>28769.22</v>
      </c>
      <c r="L18" s="11">
        <v>30639.82</v>
      </c>
      <c r="M18" s="10">
        <v>41822</v>
      </c>
      <c r="N18" s="120" t="s">
        <v>1754</v>
      </c>
      <c r="O18" s="120" t="s">
        <v>1750</v>
      </c>
      <c r="P18" s="120"/>
      <c r="Q18" s="10">
        <v>42216</v>
      </c>
      <c r="R18" s="10">
        <v>42230</v>
      </c>
      <c r="S18" s="11">
        <f>IF(G18&lt;0,"NA",IF((G18+H18+L18+IF(AO18="1ª",AP18,0)+IF(AU18="1ª",AV18,0))&gt;ROUNDDOWN('INF GERAIS'!K18*0.6,2),0,IF(M18="",ROUNDDOWN('INF GERAIS'!K18*0.6,2)-K18-G18-H18,ROUNDDOWN('INF GERAIS'!K18*0.6,2)-(G18+H18+L18+IF(AO18="1ª",AP18,0)+IF(AU18="1ª",AV18,0)))))</f>
        <v>26898.629999999997</v>
      </c>
      <c r="T18" s="505">
        <v>30954.639999999999</v>
      </c>
      <c r="U18" s="10">
        <v>42237</v>
      </c>
      <c r="V18" s="120" t="s">
        <v>3562</v>
      </c>
      <c r="W18" s="120" t="s">
        <v>3564</v>
      </c>
      <c r="X18" s="120" t="s">
        <v>3566</v>
      </c>
      <c r="Y18" s="10">
        <v>43115</v>
      </c>
      <c r="Z18" s="10">
        <v>43179</v>
      </c>
      <c r="AA18" s="11">
        <f>IF(G18&lt;0,"NA",IF((G18+H18+L18+T18+IF(AO18="1ª",AP18,0)+IF(AU18="1ª",AV18,0)+IF(AO18="2ª",AP18,0)+IF(AU18="2ª",AV18,0))&gt;ROUNDDOWN('INF GERAIS'!K18*0.8,2),0,IF(AND(M18="",U18=""),ROUNDDOWN('INF GERAIS'!K18*0.8,2)-K18-S18-G18-H18,IF(U18="",ROUNDDOWN('INF GERAIS'!K18*0.8,2)-S18-L18-G18-H18-IF(AO18="1ª",AP18,0)-IF(AU18="1ª",AV18,0),ROUNDDOWN('INF GERAIS'!K18*0.8,2)-(G18+H18+L18+T18+IF(AO18="1ª",AP18,0)+IF(AU18="1ª",AV18,0)+IF(AO18="2ª",AP18,0)+IF(AU18="2ª",AV18,0))))))</f>
        <v>15123.469999999994</v>
      </c>
      <c r="AB18" s="368">
        <v>20531.34</v>
      </c>
      <c r="AC18" s="367">
        <v>43193</v>
      </c>
      <c r="AD18" s="931" t="s">
        <v>10658</v>
      </c>
      <c r="AE18" s="931" t="s">
        <v>10657</v>
      </c>
      <c r="AF18" s="931" t="s">
        <v>10656</v>
      </c>
      <c r="AG18" s="233">
        <v>43978</v>
      </c>
      <c r="AH18" s="10"/>
      <c r="AI18" s="11">
        <f>IF(G18&lt;0,"NA",IF((G18+H18+L18+T18+AB18+IF(AO18="1ª",AP18,0)+IF(AU18="1ª",AV18,0)+IF(AO18="2ª",AP18,0)+IF(AU18="2ª",AV18,0)+IF(AO18="3ª",AP18,0)+IF(AU18="3ª",AV18,0))&gt;'INF GERAIS'!K18,0,IF(AND(M18="",U18="",AC18=""),'INF GERAIS'!K18-K18-S18-AA18-G18-H18,IF(AND(U18="",AC18=""),'INF GERAIS'!K18-L18-S18-AA18-G18-H18-IF(AO18="1ª",AP18,0)-IF(AU18="1ª",AV18,0),IF(AC18="",'INF GERAIS'!K18-L18-T18-AA18-G18-H18-IF(AO18="1ª",AP18,0)-IF(AU18="1ª",AV18,0)-IF(AO18="2ª",AP18,0)-IF(AU18="2ª",AV18,0),'INF GERAIS'!K18-(G18+H18+L18+T18+AB18+IF(AO18="1ª",AP18,0)+IF(AU18="1ª",AV18,0)+IF(AO18="2ª",AP18,0)+IF(AU18="2ª",AV18,0)+IF(AO18="3ª",AP18,0)+IF(AU18="3ª",AV18,0)))))))</f>
        <v>13771.619999999995</v>
      </c>
      <c r="AJ18" s="11" t="s">
        <v>153</v>
      </c>
      <c r="AK18" s="10"/>
      <c r="AL18" s="120" t="s">
        <v>153</v>
      </c>
      <c r="AM18" s="120" t="s">
        <v>153</v>
      </c>
      <c r="AN18" s="120" t="s">
        <v>153</v>
      </c>
      <c r="AP18" s="11"/>
      <c r="AQ18" s="10"/>
      <c r="AV18" s="11"/>
      <c r="AW18" s="10"/>
      <c r="AZ18" s="1"/>
      <c r="BF18" s="16"/>
      <c r="BG18" s="155"/>
    </row>
    <row r="19" spans="2:59" ht="87" x14ac:dyDescent="0.35">
      <c r="B19" s="45" t="str">
        <f>'INF GERAIS'!B19&amp;IFERROR(IF(INDEX(APOIO!$A$5:$A$50,MATCH('INF GERAIS'!N19,APOIO!$B$5:$B$50,0))="NÃO",APOIO!$A$2&amp;"NÃO VÁLIDO",""),"")</f>
        <v>2014.0012</v>
      </c>
      <c r="C19" s="1" t="str">
        <f>'INF GERAIS'!C19</f>
        <v>MATA SUL</v>
      </c>
      <c r="D19" s="1" t="str">
        <f>'INF GERAIS'!D19</f>
        <v>ÁGUA PRETA</v>
      </c>
      <c r="E19" s="1" t="str">
        <f>'INF GERAIS'!E19</f>
        <v>CONSTRUÇÃO DE UMA PRAÇA DE ALIMENTAÇÃO</v>
      </c>
      <c r="F19" s="1" t="str">
        <f>'INF GERAIS'!G19</f>
        <v>NORMAL</v>
      </c>
      <c r="G19" s="11"/>
      <c r="H19" s="11"/>
      <c r="I19" s="10">
        <v>41808</v>
      </c>
      <c r="J19" s="10">
        <v>41822</v>
      </c>
      <c r="K19" s="11">
        <f>IF(G19&lt;0,"NA",IF(G19&gt;ROUNDDOWN('INF GERAIS'!K19*0.3,2),0,ROUNDDOWN('INF GERAIS'!K19*0.3,2)-G19))</f>
        <v>167635.53</v>
      </c>
      <c r="L19" s="11">
        <v>167635.54</v>
      </c>
      <c r="M19" s="10">
        <v>41829</v>
      </c>
      <c r="N19" s="120" t="s">
        <v>3092</v>
      </c>
      <c r="O19" s="120" t="s">
        <v>3088</v>
      </c>
      <c r="P19" s="120"/>
      <c r="Q19" s="10">
        <v>42388</v>
      </c>
      <c r="R19" s="10">
        <v>42394</v>
      </c>
      <c r="S19" s="11">
        <f>IF(G19&lt;0,"NA",IF((G19+H19+L19+IF(AO19="1ª",AP19,0)+IF(AU19="1ª",AV19,0))&gt;ROUNDDOWN('INF GERAIS'!K19*0.6,2),0,IF(M19="",ROUNDDOWN('INF GERAIS'!K19*0.6,2)-K19-G19-H19,ROUNDDOWN('INF GERAIS'!K19*0.6,2)-(G19+H19+L19+IF(AO19="1ª",AP19,0)+IF(AU19="1ª",AV19,0)))))</f>
        <v>167635.53</v>
      </c>
      <c r="T19" s="505">
        <v>167635.54</v>
      </c>
      <c r="U19" s="10">
        <v>42401</v>
      </c>
      <c r="V19" s="120" t="s">
        <v>4717</v>
      </c>
      <c r="W19" s="120" t="s">
        <v>4718</v>
      </c>
      <c r="X19" s="120" t="s">
        <v>4719</v>
      </c>
      <c r="Y19" s="10">
        <v>42451</v>
      </c>
      <c r="Z19" s="10">
        <v>42507</v>
      </c>
      <c r="AA19" s="11">
        <f>IF(G19&lt;0,"NA",IF((G19+H19+L19+T19+IF(AO19="1ª",AP19,0)+IF(AU19="1ª",AV19,0)+IF(AO19="2ª",AP19,0)+IF(AU19="2ª",AV19,0))&gt;ROUNDDOWN('INF GERAIS'!K19*0.8,2),0,IF(AND(M19="",U19=""),ROUNDDOWN('INF GERAIS'!K19*0.8,2)-K19-S19-G19-H19,IF(U19="",ROUNDDOWN('INF GERAIS'!K19*0.8,2)-S19-L19-G19-H19-IF(AO19="1ª",AP19,0)-IF(AU19="1ª",AV19,0),ROUNDDOWN('INF GERAIS'!K19*0.8,2)-(G19+H19+L19+T19+IF(AO19="1ª",AP19,0)+IF(AU19="1ª",AV19,0)+IF(AO19="2ª",AP19,0)+IF(AU19="2ª",AV19,0))))))</f>
        <v>111757.01999999996</v>
      </c>
      <c r="AB19" s="205">
        <v>111757.02</v>
      </c>
      <c r="AC19" s="233">
        <v>42510</v>
      </c>
      <c r="AD19" s="347" t="s">
        <v>7270</v>
      </c>
      <c r="AE19" s="347" t="s">
        <v>4718</v>
      </c>
      <c r="AF19" s="347" t="s">
        <v>7272</v>
      </c>
      <c r="AG19" s="10">
        <v>42451</v>
      </c>
      <c r="AH19" s="1543">
        <v>42511</v>
      </c>
      <c r="AI19" s="11">
        <f>IF(G19&lt;0,"NA",IF((G19+H19+L19+T19+AB19+IF(AO19="1ª",AP19,0)+IF(AU19="1ª",AV19,0)+IF(AO19="2ª",AP19,0)+IF(AU19="2ª",AV19,0)+IF(AO19="3ª",AP19,0)+IF(AU19="3ª",AV19,0))&gt;'INF GERAIS'!K19,0,IF(AND(M19="",U19="",AC19=""),'INF GERAIS'!K19-K19-S19-AA19-G19-H19,IF(AND(U19="",AC19=""),'INF GERAIS'!K19-L19-S19-AA19-G19-H19-IF(AO19="1ª",AP19,0)-IF(AU19="1ª",AV19,0),IF(AC19="",'INF GERAIS'!K19-L19-T19-AA19-G19-H19-IF(AO19="1ª",AP19,0)-IF(AU19="1ª",AV19,0)-IF(AO19="2ª",AP19,0)-IF(AU19="2ª",AV19,0),'INF GERAIS'!K19-(G19+H19+L19+T19+AB19+IF(AO19="1ª",AP19,0)+IF(AU19="1ª",AV19,0)+IF(AO19="2ª",AP19,0)+IF(AU19="2ª",AV19,0)+IF(AO19="3ª",AP19,0)+IF(AU19="3ª",AV19,0)))))))</f>
        <v>111757.02999999997</v>
      </c>
      <c r="AJ19" s="205">
        <v>111757.03</v>
      </c>
      <c r="AK19" s="233">
        <v>42510</v>
      </c>
      <c r="AL19" s="347" t="s">
        <v>7267</v>
      </c>
      <c r="AM19" s="347" t="s">
        <v>4718</v>
      </c>
      <c r="AN19" s="347" t="s">
        <v>7269</v>
      </c>
      <c r="AP19" s="11"/>
      <c r="AQ19" s="10"/>
      <c r="AV19" s="11"/>
      <c r="AW19" s="10"/>
      <c r="AZ19" s="1"/>
      <c r="BF19" s="16"/>
      <c r="BG19" s="155"/>
    </row>
    <row r="20" spans="2:59" ht="87" x14ac:dyDescent="0.35">
      <c r="B20" s="45" t="str">
        <f>'INF GERAIS'!B20&amp;IFERROR(IF(INDEX(APOIO!$A$5:$A$50,MATCH('INF GERAIS'!N20,APOIO!$B$5:$B$50,0))="NÃO",APOIO!$A$2&amp;"NÃO VÁLIDO",""),"")</f>
        <v>2014.0013</v>
      </c>
      <c r="C20" s="1" t="str">
        <f>'INF GERAIS'!C20</f>
        <v>MATA SUL</v>
      </c>
      <c r="D20" s="1" t="str">
        <f>'INF GERAIS'!D20</f>
        <v>ÁGUA PRETA</v>
      </c>
      <c r="E20" s="1" t="str">
        <f>'INF GERAIS'!E20</f>
        <v>RECUPERAÇÃO DE PAVIMENTAÇÃO EM PARALELEPÍPEDOS E DRENAGEM EM RUAS DO CENTRO, COHAB,  LIBERDADE, NOVA ÁGUA PRETA E EUDÓCIA.</v>
      </c>
      <c r="F20" s="1" t="str">
        <f>'INF GERAIS'!G20</f>
        <v>NORMAL</v>
      </c>
      <c r="G20" s="11"/>
      <c r="H20" s="11"/>
      <c r="I20" s="10">
        <v>41808</v>
      </c>
      <c r="J20" s="10">
        <v>41822</v>
      </c>
      <c r="K20" s="11">
        <f>IF(G20&lt;0,"NA",IF(G20&gt;ROUNDDOWN('INF GERAIS'!K20*0.3,2),0,ROUNDDOWN('INF GERAIS'!K20*0.3,2)-G20))</f>
        <v>137984.01</v>
      </c>
      <c r="L20" s="11">
        <v>145763.73000000001</v>
      </c>
      <c r="M20" s="10">
        <v>41829</v>
      </c>
      <c r="N20" s="120" t="s">
        <v>3095</v>
      </c>
      <c r="O20" s="120" t="s">
        <v>3088</v>
      </c>
      <c r="P20" s="120"/>
      <c r="Q20" s="10">
        <v>42388</v>
      </c>
      <c r="R20" s="10">
        <v>42394</v>
      </c>
      <c r="S20" s="11">
        <f>IF(G20&lt;0,"NA",IF((G20+H20+L20+IF(AO20="1ª",AP20,0)+IF(AU20="1ª",AV20,0))&gt;ROUNDDOWN('INF GERAIS'!K20*0.6,2),0,IF(M20="",ROUNDDOWN('INF GERAIS'!K20*0.6,2)-K20-G20-H20,ROUNDDOWN('INF GERAIS'!K20*0.6,2)-(G20+H20+L20+IF(AO20="1ª",AP20,0)+IF(AU20="1ª",AV20,0)))))</f>
        <v>130204.30000000002</v>
      </c>
      <c r="T20" s="505">
        <v>145763.73000000001</v>
      </c>
      <c r="U20" s="10">
        <v>42401</v>
      </c>
      <c r="V20" s="120" t="s">
        <v>4720</v>
      </c>
      <c r="W20" s="120" t="s">
        <v>4718</v>
      </c>
      <c r="X20" s="120" t="s">
        <v>4721</v>
      </c>
      <c r="Y20" s="122">
        <v>42562</v>
      </c>
      <c r="Z20" s="10">
        <v>42681</v>
      </c>
      <c r="AA20" s="11">
        <f>IF(G20&lt;0,"NA",IF((G20+H20+L20+T20+IF(AO20="1ª",AP20,0)+IF(AU20="1ª",AV20,0)+IF(AO20="2ª",AP20,0)+IF(AU20="2ª",AV20,0))&gt;ROUNDDOWN('INF GERAIS'!K20*0.8,2),0,IF(AND(M20="",U20=""),ROUNDDOWN('INF GERAIS'!K20*0.8,2)-K20-S20-G20-H20,IF(U20="",ROUNDDOWN('INF GERAIS'!K20*0.8,2)-S20-L20-G20-H20-IF(AO20="1ª",AP20,0)-IF(AU20="1ª",AV20,0),ROUNDDOWN('INF GERAIS'!K20*0.8,2)-(G20+H20+L20+T20+IF(AO20="1ª",AP20,0)+IF(AU20="1ª",AV20,0)+IF(AO20="2ª",AP20,0)+IF(AU20="2ª",AV20,0))))))</f>
        <v>76429.919999999984</v>
      </c>
      <c r="AB20" s="11">
        <v>97175.82</v>
      </c>
      <c r="AC20" s="10">
        <v>42871</v>
      </c>
      <c r="AD20" s="120" t="s">
        <v>9332</v>
      </c>
      <c r="AE20" s="721" t="s">
        <v>9333</v>
      </c>
      <c r="AF20" s="120" t="s">
        <v>9334</v>
      </c>
      <c r="AG20" s="122">
        <v>43245</v>
      </c>
      <c r="AH20" s="10">
        <v>43279</v>
      </c>
      <c r="AI20" s="11">
        <f>IF(G20&lt;0,"NA",IF((G20+H20+L20+T20+AB20+IF(AO20="1ª",AP20,0)+IF(AU20="1ª",AV20,0)+IF(AO20="2ª",AP20,0)+IF(AU20="2ª",AV20,0)+IF(AO20="3ª",AP20,0)+IF(AU20="3ª",AV20,0))&gt;'INF GERAIS'!K20,0,IF(AND(M20="",U20="",AC20=""),'INF GERAIS'!K20-K20-S20-AA20-G20-H20,IF(AND(U20="",AC20=""),'INF GERAIS'!K20-L20-S20-AA20-G20-H20-IF(AO20="1ª",AP20,0)-IF(AU20="1ª",AV20,0),IF(AC20="",'INF GERAIS'!K20-L20-T20-AA20-G20-H20-IF(AO20="1ª",AP20,0)-IF(AU20="1ª",AV20,0)-IF(AO20="2ª",AP20,0)-IF(AU20="2ª",AV20,0),'INF GERAIS'!K20-(G20+H20+L20+T20+AB20+IF(AO20="1ª",AP20,0)+IF(AU20="1ª",AV20,0)+IF(AO20="2ª",AP20,0)+IF(AU20="2ª",AV20,0)+IF(AO20="3ª",AP20,0)+IF(AU20="3ª",AV20,0)))))))</f>
        <v>71243.449999999953</v>
      </c>
      <c r="AJ20" s="205">
        <v>71243.45</v>
      </c>
      <c r="AK20" s="10">
        <v>43285</v>
      </c>
      <c r="AL20" s="120" t="s">
        <v>11333</v>
      </c>
      <c r="AM20" s="120" t="s">
        <v>11335</v>
      </c>
      <c r="AN20" s="120" t="s">
        <v>11336</v>
      </c>
      <c r="AP20" s="11"/>
      <c r="AQ20" s="10"/>
      <c r="AV20" s="11"/>
      <c r="AW20" s="10"/>
      <c r="AZ20" s="1"/>
      <c r="BF20" s="16"/>
      <c r="BG20" s="155"/>
    </row>
    <row r="21" spans="2:59" ht="87" x14ac:dyDescent="0.35">
      <c r="B21" s="45" t="str">
        <f>'INF GERAIS'!B21&amp;IFERROR(IF(INDEX(APOIO!$A$5:$A$50,MATCH('INF GERAIS'!N21,APOIO!$B$5:$B$50,0))="NÃO",APOIO!$A$2&amp;"NÃO VÁLIDO",""),"")</f>
        <v>2014.0014</v>
      </c>
      <c r="C21" s="1" t="str">
        <f>'INF GERAIS'!C21</f>
        <v>MATA SUL</v>
      </c>
      <c r="D21" s="1" t="str">
        <f>'INF GERAIS'!D21</f>
        <v>ÁGUA PRETA</v>
      </c>
      <c r="E21" s="1" t="str">
        <f>'INF GERAIS'!E21</f>
        <v>SISTEMA DE ILUMINAÇÃO PÚBLICA EM TRAVESSIA URBANA</v>
      </c>
      <c r="F21" s="1" t="str">
        <f>'INF GERAIS'!G21</f>
        <v>NORMAL</v>
      </c>
      <c r="G21" s="11"/>
      <c r="H21" s="11"/>
      <c r="I21" s="10">
        <v>41808</v>
      </c>
      <c r="J21" s="10">
        <v>41822</v>
      </c>
      <c r="K21" s="11">
        <f>IF(G21&lt;0,"NA",IF(G21&gt;ROUNDDOWN('INF GERAIS'!K21*0.3,2),0,ROUNDDOWN('INF GERAIS'!K21*0.3,2)-G21))</f>
        <v>48142.59</v>
      </c>
      <c r="L21" s="11">
        <v>48142.59</v>
      </c>
      <c r="M21" s="10">
        <v>41829</v>
      </c>
      <c r="N21" s="120" t="s">
        <v>3086</v>
      </c>
      <c r="O21" s="120" t="s">
        <v>3088</v>
      </c>
      <c r="P21" s="120"/>
      <c r="Q21" s="10">
        <v>42388</v>
      </c>
      <c r="R21" s="10">
        <v>42394</v>
      </c>
      <c r="S21" s="11">
        <f>IF(G21&lt;0,"NA",IF((G21+H21+L21+IF(AO21="1ª",AP21,0)+IF(AU21="1ª",AV21,0))&gt;ROUNDDOWN('INF GERAIS'!K21*0.6,2),0,IF(M21="",ROUNDDOWN('INF GERAIS'!K21*0.6,2)-K21-G21-H21,ROUNDDOWN('INF GERAIS'!K21*0.6,2)-(G21+H21+L21+IF(AO21="1ª",AP21,0)+IF(AU21="1ª",AV21,0)))))</f>
        <v>48142.59</v>
      </c>
      <c r="T21" s="505">
        <v>48142.59</v>
      </c>
      <c r="U21" s="10">
        <v>42401</v>
      </c>
      <c r="V21" s="120" t="s">
        <v>4722</v>
      </c>
      <c r="W21" s="120" t="s">
        <v>4718</v>
      </c>
      <c r="X21" s="120" t="s">
        <v>4723</v>
      </c>
      <c r="Y21" s="122">
        <v>42562</v>
      </c>
      <c r="Z21" s="10">
        <v>42648</v>
      </c>
      <c r="AA21" s="11">
        <f>IF(G21&lt;0,"NA",IF((G21+H21+L21+T21+IF(AO21="1ª",AP21,0)+IF(AU21="1ª",AV21,0)+IF(AO21="2ª",AP21,0)+IF(AU21="2ª",AV21,0))&gt;ROUNDDOWN('INF GERAIS'!K21*0.8,2),0,IF(AND(M21="",U21=""),ROUNDDOWN('INF GERAIS'!K21*0.8,2)-K21-S21-G21-H21,IF(U21="",ROUNDDOWN('INF GERAIS'!K21*0.8,2)-S21-L21-G21-H21-IF(AO21="1ª",AP21,0)-IF(AU21="1ª",AV21,0),ROUNDDOWN('INF GERAIS'!K21*0.8,2)-(G21+H21+L21+T21+IF(AO21="1ª",AP21,0)+IF(AU21="1ª",AV21,0)+IF(AO21="2ª",AP21,0)+IF(AU21="2ª",AV21,0))))))</f>
        <v>32095.060000000012</v>
      </c>
      <c r="AB21" s="11">
        <v>32095.06</v>
      </c>
      <c r="AC21" s="10">
        <v>42871</v>
      </c>
      <c r="AD21" s="120" t="s">
        <v>9336</v>
      </c>
      <c r="AE21" s="120" t="s">
        <v>9333</v>
      </c>
      <c r="AF21" s="120" t="s">
        <v>9335</v>
      </c>
      <c r="AG21" s="122">
        <v>42746</v>
      </c>
      <c r="AH21" s="10">
        <v>43073</v>
      </c>
      <c r="AI21" s="11">
        <f>IF(G21&lt;0,"NA",IF((G21+H21+L21+T21+AB21+IF(AO21="1ª",AP21,0)+IF(AU21="1ª",AV21,0)+IF(AO21="2ª",AP21,0)+IF(AU21="2ª",AV21,0)+IF(AO21="3ª",AP21,0)+IF(AU21="3ª",AV21,0))&gt;'INF GERAIS'!K21,0,IF(AND(M21="",U21="",AC21=""),'INF GERAIS'!K21-K21-S21-AA21-G21-H21,IF(AND(U21="",AC21=""),'INF GERAIS'!K21-L21-S21-AA21-G21-H21-IF(AO21="1ª",AP21,0)-IF(AU21="1ª",AV21,0),IF(AC21="",'INF GERAIS'!K21-L21-T21-AA21-G21-H21-IF(AO21="1ª",AP21,0)-IF(AU21="1ª",AV21,0)-IF(AO21="2ª",AP21,0)-IF(AU21="2ª",AV21,0),'INF GERAIS'!K21-(G21+H21+L21+T21+AB21+IF(AO21="1ª",AP21,0)+IF(AU21="1ª",AV21,0)+IF(AO21="2ª",AP21,0)+IF(AU21="2ª",AV21,0)+IF(AO21="3ª",AP21,0)+IF(AU21="3ª",AV21,0)))))))</f>
        <v>32095.059999999998</v>
      </c>
      <c r="AJ21" s="205">
        <v>32095.06</v>
      </c>
      <c r="AK21" s="10">
        <v>43193</v>
      </c>
      <c r="AL21" s="120" t="s">
        <v>10767</v>
      </c>
      <c r="AM21" s="120" t="s">
        <v>10769</v>
      </c>
      <c r="AN21" s="120" t="s">
        <v>10770</v>
      </c>
      <c r="AP21" s="11"/>
      <c r="AQ21" s="10"/>
      <c r="AV21" s="11"/>
      <c r="AW21" s="10"/>
      <c r="AZ21" s="1"/>
      <c r="BF21" s="16"/>
      <c r="BG21" s="155"/>
    </row>
    <row r="22" spans="2:59" ht="72.5" x14ac:dyDescent="0.35">
      <c r="B22" s="45" t="str">
        <f>'INF GERAIS'!B22&amp;IFERROR(IF(INDEX(APOIO!$A$5:$A$50,MATCH('INF GERAIS'!N22,APOIO!$B$5:$B$50,0))="NÃO",APOIO!$A$2&amp;"NÃO VÁLIDO",""),"")</f>
        <v>2014.0015</v>
      </c>
      <c r="C22" s="1" t="str">
        <f>'INF GERAIS'!C22</f>
        <v>AGRESTE MERIDIONAL</v>
      </c>
      <c r="D22" s="1" t="str">
        <f>'INF GERAIS'!D22</f>
        <v>ÁGUAS BELAS</v>
      </c>
      <c r="E22" s="1" t="str">
        <f>'INF GERAIS'!E22</f>
        <v>CONSTRUÇÃO DA 2ª ETAPA DA ALAMEDA DE ENTRADA DA CIDADE</v>
      </c>
      <c r="F22" s="1" t="str">
        <f>'INF GERAIS'!G22</f>
        <v>NORMAL</v>
      </c>
      <c r="G22" s="11"/>
      <c r="H22" s="11"/>
      <c r="I22" s="10">
        <v>41801</v>
      </c>
      <c r="J22" s="10">
        <v>41815</v>
      </c>
      <c r="K22" s="11">
        <f>IF(G22&lt;0,"NA",IF(G22&gt;ROUNDDOWN('INF GERAIS'!K22*0.3,2),0,ROUNDDOWN('INF GERAIS'!K22*0.3,2)-G22))</f>
        <v>326030.78999999998</v>
      </c>
      <c r="L22" s="11">
        <v>407546.93</v>
      </c>
      <c r="M22" s="10">
        <v>41822</v>
      </c>
      <c r="N22" s="120" t="s">
        <v>1760</v>
      </c>
      <c r="O22" s="120" t="s">
        <v>1762</v>
      </c>
      <c r="P22" s="120"/>
      <c r="Q22" s="10">
        <v>42789</v>
      </c>
      <c r="R22" s="10">
        <v>42789</v>
      </c>
      <c r="S22" s="11">
        <f>IF(G22&lt;0,"NA",IF((G22+H22+L22+IF(AO22="1ª",AP22,0)+IF(AU22="1ª",AV22,0))&gt;ROUNDDOWN('INF GERAIS'!K22*0.6,2),0,IF(M22="",ROUNDDOWN('INF GERAIS'!K22*0.6,2)-K22-G22-H22,ROUNDDOWN('INF GERAIS'!K22*0.6,2)-(G22+H22+L22+IF(AO22="1ª",AP22,0)+IF(AU22="1ª",AV22,0)))))</f>
        <v>244514.64999999997</v>
      </c>
      <c r="T22" s="505">
        <v>407546.93</v>
      </c>
      <c r="U22" s="10">
        <v>42836</v>
      </c>
      <c r="V22" s="120" t="s">
        <v>9195</v>
      </c>
      <c r="W22" s="120" t="s">
        <v>9197</v>
      </c>
      <c r="X22" s="120" t="s">
        <v>9475</v>
      </c>
      <c r="Y22" s="10">
        <v>42863</v>
      </c>
      <c r="Z22" s="10">
        <v>42908</v>
      </c>
      <c r="AA22" s="11">
        <f>IF(G22&lt;0,"NA",IF((G22+H22+L22+T22+IF(AO22="1ª",AP22,0)+IF(AU22="1ª",AV22,0)+IF(AO22="2ª",AP22,0)+IF(AU22="2ª",AV22,0))&gt;ROUNDDOWN('INF GERAIS'!K22*0.8,2),0,IF(AND(M22="",U22=""),ROUNDDOWN('INF GERAIS'!K22*0.8,2)-K22-S22-G22-H22,IF(U22="",ROUNDDOWN('INF GERAIS'!K22*0.8,2)-S22-L22-G22-H22-IF(AO22="1ª",AP22,0)-IF(AU22="1ª",AV22,0),ROUNDDOWN('INF GERAIS'!K22*0.8,2)-(G22+H22+L22+T22+IF(AO22="1ª",AP22,0)+IF(AU22="1ª",AV22,0)+IF(AO22="2ª",AP22,0)+IF(AU22="2ª",AV22,0))))))</f>
        <v>54321.579999999958</v>
      </c>
      <c r="AB22" s="11">
        <v>271697.95</v>
      </c>
      <c r="AC22" s="10">
        <v>43152</v>
      </c>
      <c r="AD22" s="120" t="s">
        <v>10514</v>
      </c>
      <c r="AE22" s="120" t="s">
        <v>10515</v>
      </c>
      <c r="AF22" s="120" t="s">
        <v>10516</v>
      </c>
      <c r="AG22" s="10"/>
      <c r="AH22" s="10" t="s">
        <v>153</v>
      </c>
      <c r="AI22" s="11">
        <f>IF(G22&lt;0,"NA",IF((G22+H22+L22+T22+AB22+IF(AO22="1ª",AP22,0)+IF(AU22="1ª",AV22,0)+IF(AO22="2ª",AP22,0)+IF(AU22="2ª",AV22,0)+IF(AO22="3ª",AP22,0)+IF(AU22="3ª",AV22,0))&gt;'INF GERAIS'!K22,0,IF(AND(M22="",U22="",AC22=""),'INF GERAIS'!K22-K22-S22-AA22-G22-H22,IF(AND(U22="",AC22=""),'INF GERAIS'!K22-L22-S22-AA22-G22-H22-IF(AO22="1ª",AP22,0)-IF(AU22="1ª",AV22,0),IF(AC22="",'INF GERAIS'!K22-L22-T22-AA22-G22-H22-IF(AO22="1ª",AP22,0)-IF(AU22="1ª",AV22,0)-IF(AO22="2ª",AP22,0)-IF(AU22="2ª",AV22,0),'INF GERAIS'!K22-(G22+H22+L22+T22+AB22+IF(AO22="1ª",AP22,0)+IF(AU22="1ª",AV22,0)+IF(AO22="2ª",AP22,0)+IF(AU22="2ª",AV22,0)+IF(AO22="3ª",AP22,0)+IF(AU22="3ª",AV22,0)))))))</f>
        <v>0</v>
      </c>
      <c r="AJ22" s="11" t="s">
        <v>153</v>
      </c>
      <c r="AK22" s="10"/>
      <c r="AL22" s="120" t="s">
        <v>153</v>
      </c>
      <c r="AM22" s="120" t="s">
        <v>153</v>
      </c>
      <c r="AN22" s="120" t="s">
        <v>153</v>
      </c>
      <c r="AP22" s="11"/>
      <c r="AQ22" s="10"/>
      <c r="AV22" s="11"/>
      <c r="AW22" s="10"/>
      <c r="AZ22" s="1"/>
      <c r="BF22" s="16"/>
      <c r="BG22" s="155"/>
    </row>
    <row r="23" spans="2:59" ht="87" x14ac:dyDescent="0.35">
      <c r="B23" s="45" t="str">
        <f>'INF GERAIS'!B23&amp;IFERROR(IF(INDEX(APOIO!$A$5:$A$50,MATCH('INF GERAIS'!N23,APOIO!$B$5:$B$50,0))="NÃO",APOIO!$A$2&amp;"NÃO VÁLIDO",""),"")</f>
        <v>2014.0016</v>
      </c>
      <c r="C23" s="1" t="str">
        <f>'INF GERAIS'!C23</f>
        <v>AGRESTE CENTRAL</v>
      </c>
      <c r="D23" s="1" t="str">
        <f>'INF GERAIS'!D23</f>
        <v>ALAGOINHA</v>
      </c>
      <c r="E23" s="1" t="str">
        <f>'INF GERAIS'!E23</f>
        <v>PAVIMENTAÇÃO DO TRECHO DA RUA PROFESSOR JOSÉ PEREIRA DE MELO</v>
      </c>
      <c r="F23" s="1" t="str">
        <f>'INF GERAIS'!G23</f>
        <v>NORMAL</v>
      </c>
      <c r="G23" s="11"/>
      <c r="H23" s="11"/>
      <c r="I23" s="10">
        <v>41801</v>
      </c>
      <c r="J23" s="10">
        <v>41815</v>
      </c>
      <c r="K23" s="11">
        <f>IF(G23&lt;0,"NA",IF(G23&gt;ROUNDDOWN('INF GERAIS'!K23*0.3,2),0,ROUNDDOWN('INF GERAIS'!K23*0.3,2)-G23))</f>
        <v>79201.240000000005</v>
      </c>
      <c r="L23" s="11">
        <v>81954.02</v>
      </c>
      <c r="M23" s="10">
        <v>41822</v>
      </c>
      <c r="N23" s="120" t="s">
        <v>1775</v>
      </c>
      <c r="O23" s="120" t="s">
        <v>1768</v>
      </c>
      <c r="P23" s="120"/>
      <c r="Q23" s="10">
        <v>41969</v>
      </c>
      <c r="R23" s="10">
        <v>41983</v>
      </c>
      <c r="S23" s="11">
        <f>IF(G23&lt;0,"NA",IF((G23+H23+L23+IF(AO23="1ª",AP23,0)+IF(AU23="1ª",AV23,0))&gt;ROUNDDOWN('INF GERAIS'!K23*0.6,2),0,IF(M23="",ROUNDDOWN('INF GERAIS'!K23*0.6,2)-K23-G23-H23,ROUNDDOWN('INF GERAIS'!K23*0.6,2)-(G23+H23+L23+IF(AO23="1ª",AP23,0)+IF(AU23="1ª",AV23,0)))))</f>
        <v>76448.469999999987</v>
      </c>
      <c r="T23" s="505">
        <v>81954.02</v>
      </c>
      <c r="U23" s="10">
        <v>41990</v>
      </c>
      <c r="V23" s="120" t="s">
        <v>3237</v>
      </c>
      <c r="W23" s="120" t="s">
        <v>1768</v>
      </c>
      <c r="X23" s="976" t="s">
        <v>3240</v>
      </c>
      <c r="Y23" s="10">
        <v>42425</v>
      </c>
      <c r="Z23" s="10">
        <v>42543</v>
      </c>
      <c r="AA23" s="11">
        <f>IF(G23&lt;0,"NA",IF((G23+H23+L23+T23+IF(AO23="1ª",AP23,0)+IF(AU23="1ª",AV23,0)+IF(AO23="2ª",AP23,0)+IF(AU23="2ª",AV23,0))&gt;ROUNDDOWN('INF GERAIS'!K23*0.8,2),0,IF(AND(M23="",U23=""),ROUNDDOWN('INF GERAIS'!K23*0.8,2)-K23-S23-G23-H23,IF(U23="",ROUNDDOWN('INF GERAIS'!K23*0.8,2)-S23-L23-G23-H23-IF(AO23="1ª",AP23,0)-IF(AU23="1ª",AV23,0),ROUNDDOWN('INF GERAIS'!K23*0.8,2)-(G23+H23+L23+T23+IF(AO23="1ª",AP23,0)+IF(AU23="1ª",AV23,0)+IF(AO23="2ª",AP23,0)+IF(AU23="2ª",AV23,0))))))</f>
        <v>47295.28</v>
      </c>
      <c r="AB23" s="440">
        <v>54636.02</v>
      </c>
      <c r="AC23" s="441">
        <v>42549</v>
      </c>
      <c r="AD23" s="442" t="s">
        <v>7846</v>
      </c>
      <c r="AE23" s="341" t="s">
        <v>7674</v>
      </c>
      <c r="AF23" s="341" t="s">
        <v>7848</v>
      </c>
      <c r="AG23" s="10">
        <v>42907</v>
      </c>
      <c r="AH23" s="10">
        <v>42984</v>
      </c>
      <c r="AI23" s="11">
        <f>IF(G23&lt;0,"NA",IF((G23+H23+L23+T23+AB23+IF(AO23="1ª",AP23,0)+IF(AU23="1ª",AV23,0)+IF(AO23="2ª",AP23,0)+IF(AU23="2ª",AV23,0)+IF(AO23="3ª",AP23,0)+IF(AU23="3ª",AV23,0))&gt;'INF GERAIS'!K23,0,IF(AND(M23="",U23="",AC23=""),'INF GERAIS'!K23-K23-S23-AA23-G23-H23,IF(AND(U23="",AC23=""),'INF GERAIS'!K23-L23-S23-AA23-G23-H23-IF(AO23="1ª",AP23,0)-IF(AU23="1ª",AV23,0),IF(AC23="",'INF GERAIS'!K23-L23-T23-AA23-G23-H23-IF(AO23="1ª",AP23,0)-IF(AU23="1ª",AV23,0)-IF(AO23="2ª",AP23,0)-IF(AU23="2ª",AV23,0),'INF GERAIS'!K23-(G23+H23+L23+T23+AB23+IF(AO23="1ª",AP23,0)+IF(AU23="1ª",AV23,0)+IF(AO23="2ª",AP23,0)+IF(AU23="2ª",AV23,0)+IF(AO23="3ª",AP23,0)+IF(AU23="3ª",AV23,0)))))))</f>
        <v>45460.090000000026</v>
      </c>
      <c r="AJ23" s="368">
        <v>45460.09</v>
      </c>
      <c r="AK23" s="367">
        <v>43116</v>
      </c>
      <c r="AL23" s="931" t="s">
        <v>10393</v>
      </c>
      <c r="AM23" s="931" t="s">
        <v>10191</v>
      </c>
      <c r="AN23" s="931" t="s">
        <v>10392</v>
      </c>
      <c r="AP23" s="11"/>
      <c r="AQ23" s="10"/>
      <c r="AV23" s="11"/>
      <c r="AW23" s="10"/>
      <c r="AZ23" s="1"/>
      <c r="BF23" s="16"/>
      <c r="BG23" s="155"/>
    </row>
    <row r="24" spans="2:59" ht="72.5" x14ac:dyDescent="0.35">
      <c r="B24" s="45" t="str">
        <f>'INF GERAIS'!B24&amp;IFERROR(IF(INDEX(APOIO!$A$5:$A$50,MATCH('INF GERAIS'!N24,APOIO!$B$5:$B$50,0))="NÃO",APOIO!$A$2&amp;"NÃO VÁLIDO",""),"")</f>
        <v>2014.0017</v>
      </c>
      <c r="C24" s="1" t="str">
        <f>'INF GERAIS'!C24</f>
        <v>AGRESTE CENTRAL</v>
      </c>
      <c r="D24" s="1" t="str">
        <f>'INF GERAIS'!D24</f>
        <v>ALAGOINHA</v>
      </c>
      <c r="E24" s="1" t="str">
        <f>'INF GERAIS'!E24</f>
        <v>CONSTRUÇÃO DA PRAÇA PROF. JOSÉ PEREIRA DE MELO</v>
      </c>
      <c r="F24" s="1" t="str">
        <f>'INF GERAIS'!G24</f>
        <v>NORMAL</v>
      </c>
      <c r="G24" s="11"/>
      <c r="H24" s="11"/>
      <c r="I24" s="10">
        <v>41801</v>
      </c>
      <c r="J24" s="10">
        <v>41815</v>
      </c>
      <c r="K24" s="11">
        <f>IF(G24&lt;0,"NA",IF(G24&gt;ROUNDDOWN('INF GERAIS'!K24*0.3,2),0,ROUNDDOWN('INF GERAIS'!K24*0.3,2)-G24))</f>
        <v>51461.03</v>
      </c>
      <c r="L24" s="11">
        <v>51461.03</v>
      </c>
      <c r="M24" s="10">
        <v>41822</v>
      </c>
      <c r="N24" s="120" t="s">
        <v>1778</v>
      </c>
      <c r="O24" s="120" t="s">
        <v>1768</v>
      </c>
      <c r="P24" s="120"/>
      <c r="Q24" s="10">
        <v>41969</v>
      </c>
      <c r="R24" s="10">
        <v>41983</v>
      </c>
      <c r="S24" s="11">
        <f>IF(G24&lt;0,"NA",IF((G24+H24+L24+IF(AO24="1ª",AP24,0)+IF(AU24="1ª",AV24,0))&gt;ROUNDDOWN('INF GERAIS'!K24*0.6,2),0,IF(M24="",ROUNDDOWN('INF GERAIS'!K24*0.6,2)-K24-G24-H24,ROUNDDOWN('INF GERAIS'!K24*0.6,2)-(G24+H24+L24+IF(AO24="1ª",AP24,0)+IF(AU24="1ª",AV24,0)))))</f>
        <v>51461.03</v>
      </c>
      <c r="T24" s="505">
        <v>51461.03</v>
      </c>
      <c r="U24" s="10">
        <v>41990</v>
      </c>
      <c r="V24" s="120" t="s">
        <v>3241</v>
      </c>
      <c r="W24" s="120" t="s">
        <v>1768</v>
      </c>
      <c r="X24" s="120" t="s">
        <v>153</v>
      </c>
      <c r="Y24" s="10"/>
      <c r="Z24" s="10">
        <v>42324</v>
      </c>
      <c r="AA24" s="11">
        <f>IF(G24&lt;0,"NA",IF((G24+H24+L24+T24+IF(AO24="1ª",AP24,0)+IF(AU24="1ª",AV24,0)+IF(AO24="2ª",AP24,0)+IF(AU24="2ª",AV24,0))&gt;ROUNDDOWN('INF GERAIS'!K24*0.8,2),0,IF(AND(M24="",U24=""),ROUNDDOWN('INF GERAIS'!K24*0.8,2)-K24-S24-G24-H24,IF(U24="",ROUNDDOWN('INF GERAIS'!K24*0.8,2)-S24-L24-G24-H24-IF(AO24="1ª",AP24,0)-IF(AU24="1ª",AV24,0),ROUNDDOWN('INF GERAIS'!K24*0.8,2)-(G24+H24+L24+T24+IF(AO24="1ª",AP24,0)+IF(AU24="1ª",AV24,0)+IF(AO24="2ª",AP24,0)+IF(AU24="2ª",AV24,0))))))</f>
        <v>34307.360000000015</v>
      </c>
      <c r="AB24" s="11">
        <v>34307.360000000001</v>
      </c>
      <c r="AC24" s="10">
        <v>42361</v>
      </c>
      <c r="AD24" s="120" t="s">
        <v>4553</v>
      </c>
      <c r="AE24" s="120" t="s">
        <v>4555</v>
      </c>
      <c r="AF24" s="120" t="s">
        <v>4556</v>
      </c>
      <c r="AG24" s="10"/>
      <c r="AH24" s="10"/>
      <c r="AI24" s="11">
        <f>IF(G24&lt;0,"NA",IF((G24+H24+L24+T24+AB24+IF(AO24="1ª",AP24,0)+IF(AU24="1ª",AV24,0)+IF(AO24="2ª",AP24,0)+IF(AU24="2ª",AV24,0)+IF(AO24="3ª",AP24,0)+IF(AU24="3ª",AV24,0))&gt;'INF GERAIS'!K24,0,IF(AND(M24="",U24="",AC24=""),'INF GERAIS'!K24-K24-S24-AA24-G24-H24,IF(AND(U24="",AC24=""),'INF GERAIS'!K24-L24-S24-AA24-G24-H24-IF(AO24="1ª",AP24,0)-IF(AU24="1ª",AV24,0),IF(AC24="",'INF GERAIS'!K24-L24-T24-AA24-G24-H24-IF(AO24="1ª",AP24,0)-IF(AU24="1ª",AV24,0)-IF(AO24="2ª",AP24,0)-IF(AU24="2ª",AV24,0),'INF GERAIS'!K24-(G24+H24+L24+T24+AB24+IF(AO24="1ª",AP24,0)+IF(AU24="1ª",AV24,0)+IF(AO24="2ª",AP24,0)+IF(AU24="2ª",AV24,0)+IF(AO24="3ª",AP24,0)+IF(AU24="3ª",AV24,0)))))))</f>
        <v>34307.360000000015</v>
      </c>
      <c r="AJ24" s="11" t="s">
        <v>153</v>
      </c>
      <c r="AK24" s="10"/>
      <c r="AL24" s="120" t="s">
        <v>153</v>
      </c>
      <c r="AM24" s="120" t="s">
        <v>153</v>
      </c>
      <c r="AN24" s="120" t="s">
        <v>153</v>
      </c>
      <c r="AP24" s="11"/>
      <c r="AQ24" s="10"/>
      <c r="AV24" s="11"/>
      <c r="AW24" s="10"/>
      <c r="AZ24" s="1"/>
      <c r="BF24" s="16"/>
      <c r="BG24" s="155"/>
    </row>
    <row r="25" spans="2:59" ht="72.5" x14ac:dyDescent="0.35">
      <c r="B25" s="45" t="str">
        <f>'INF GERAIS'!B25&amp;IFERROR(IF(INDEX(APOIO!$A$5:$A$50,MATCH('INF GERAIS'!N25,APOIO!$B$5:$B$50,0))="NÃO",APOIO!$A$2&amp;"NÃO VÁLIDO",""),"")</f>
        <v>2014.0018</v>
      </c>
      <c r="C25" s="1" t="str">
        <f>'INF GERAIS'!C25</f>
        <v>AGRESTE CENTRAL</v>
      </c>
      <c r="D25" s="1" t="str">
        <f>'INF GERAIS'!D25</f>
        <v>ALAGOINHA</v>
      </c>
      <c r="E25" s="1" t="str">
        <f>'INF GERAIS'!E25</f>
        <v>PAVIMENTAÇÃO DE TRECHO DA COHAB</v>
      </c>
      <c r="F25" s="1" t="str">
        <f>'INF GERAIS'!G25</f>
        <v>NORMAL</v>
      </c>
      <c r="G25" s="11"/>
      <c r="H25" s="11"/>
      <c r="I25" s="10">
        <v>41801</v>
      </c>
      <c r="J25" s="10">
        <v>41815</v>
      </c>
      <c r="K25" s="11">
        <f>IF(G25&lt;0,"NA",IF(G25&gt;ROUNDDOWN('INF GERAIS'!K25*0.3,2),0,ROUNDDOWN('INF GERAIS'!K25*0.3,2)-G25))</f>
        <v>48019.4</v>
      </c>
      <c r="L25" s="11">
        <v>48019.31</v>
      </c>
      <c r="M25" s="10">
        <v>41822</v>
      </c>
      <c r="N25" s="120" t="s">
        <v>1772</v>
      </c>
      <c r="O25" s="120" t="s">
        <v>1768</v>
      </c>
      <c r="P25" s="120"/>
      <c r="Q25" s="10">
        <v>41969</v>
      </c>
      <c r="R25" s="10">
        <v>41983</v>
      </c>
      <c r="S25" s="11">
        <f>IF(G25&lt;0,"NA",IF((G25+H25+L25+IF(AO25="1ª",AP25,0)+IF(AU25="1ª",AV25,0))&gt;ROUNDDOWN('INF GERAIS'!K25*0.6,2),0,IF(M25="",ROUNDDOWN('INF GERAIS'!K25*0.6,2)-K25-G25-H25,ROUNDDOWN('INF GERAIS'!K25*0.6,2)-(G25+H25+L25+IF(AO25="1ª",AP25,0)+IF(AU25="1ª",AV25,0)))))</f>
        <v>48019.5</v>
      </c>
      <c r="T25" s="505">
        <v>48019.31</v>
      </c>
      <c r="U25" s="10">
        <v>41990</v>
      </c>
      <c r="V25" s="120" t="s">
        <v>3286</v>
      </c>
      <c r="W25" s="120" t="s">
        <v>1768</v>
      </c>
      <c r="X25" s="120" t="s">
        <v>153</v>
      </c>
      <c r="Y25" s="10">
        <v>42425</v>
      </c>
      <c r="Z25" s="10">
        <v>42543</v>
      </c>
      <c r="AA25" s="11">
        <f>IF(G25&lt;0,"NA",IF((G25+H25+L25+T25+IF(AO25="1ª",AP25,0)+IF(AU25="1ª",AV25,0)+IF(AO25="2ª",AP25,0)+IF(AU25="2ª",AV25,0))&gt;ROUNDDOWN('INF GERAIS'!K25*0.8,2),0,IF(AND(M25="",U25=""),ROUNDDOWN('INF GERAIS'!K25*0.8,2)-K25-S25-G25-H25,IF(U25="",ROUNDDOWN('INF GERAIS'!K25*0.8,2)-S25-L25-G25-H25-IF(AO25="1ª",AP25,0)-IF(AU25="1ª",AV25,0),ROUNDDOWN('INF GERAIS'!K25*0.8,2)-(G25+H25+L25+T25+IF(AO25="1ª",AP25,0)+IF(AU25="1ª",AV25,0)+IF(AO25="2ª",AP25,0)+IF(AU25="2ª",AV25,0))))))</f>
        <v>32013.130000000005</v>
      </c>
      <c r="AB25" s="440">
        <v>32014.1</v>
      </c>
      <c r="AC25" s="441">
        <v>42549</v>
      </c>
      <c r="AD25" s="442" t="s">
        <v>7849</v>
      </c>
      <c r="AE25" s="341" t="s">
        <v>7674</v>
      </c>
      <c r="AF25" s="341" t="s">
        <v>7851</v>
      </c>
      <c r="AG25" s="10">
        <v>42907</v>
      </c>
      <c r="AH25" s="10">
        <v>42984</v>
      </c>
      <c r="AI25" s="11">
        <f>IF(G25&lt;0,"NA",IF((G25+H25+L25+T25+AB25+IF(AO25="1ª",AP25,0)+IF(AU25="1ª",AV25,0)+IF(AO25="2ª",AP25,0)+IF(AU25="2ª",AV25,0)+IF(AO25="3ª",AP25,0)+IF(AU25="3ª",AV25,0))&gt;'INF GERAIS'!K25,0,IF(AND(M25="",U25="",AC25=""),'INF GERAIS'!K25-K25-S25-AA25-G25-H25,IF(AND(U25="",AC25=""),'INF GERAIS'!K25-L25-S25-AA25-G25-H25-IF(AO25="1ª",AP25,0)-IF(AU25="1ª",AV25,0),IF(AC25="",'INF GERAIS'!K25-L25-T25-AA25-G25-H25-IF(AO25="1ª",AP25,0)-IF(AU25="1ª",AV25,0)-IF(AO25="2ª",AP25,0)-IF(AU25="2ª",AV25,0),'INF GERAIS'!K25-(G25+H25+L25+T25+AB25+IF(AO25="1ª",AP25,0)+IF(AU25="1ª",AV25,0)+IF(AO25="2ª",AP25,0)+IF(AU25="2ª",AV25,0)+IF(AO25="3ª",AP25,0)+IF(AU25="3ª",AV25,0)))))))</f>
        <v>32011.97</v>
      </c>
      <c r="AJ25" s="368">
        <v>32011.97</v>
      </c>
      <c r="AK25" s="367">
        <v>43066</v>
      </c>
      <c r="AL25" s="931" t="s">
        <v>10190</v>
      </c>
      <c r="AM25" s="931" t="s">
        <v>10191</v>
      </c>
      <c r="AN25" s="931" t="s">
        <v>10189</v>
      </c>
      <c r="AP25" s="11"/>
      <c r="AQ25" s="10"/>
      <c r="AV25" s="11"/>
      <c r="AW25" s="10"/>
      <c r="AZ25" s="1"/>
      <c r="BF25" s="16"/>
      <c r="BG25" s="155"/>
    </row>
    <row r="26" spans="2:59" ht="87" x14ac:dyDescent="0.35">
      <c r="B26" s="45" t="str">
        <f>'INF GERAIS'!B26&amp;IFERROR(IF(INDEX(APOIO!$A$5:$A$50,MATCH('INF GERAIS'!N26,APOIO!$B$5:$B$50,0))="NÃO",APOIO!$A$2&amp;"NÃO VÁLIDO",""),"")</f>
        <v>2014.0019</v>
      </c>
      <c r="C26" s="1" t="str">
        <f>'INF GERAIS'!C26</f>
        <v>AGRESTE CENTRAL</v>
      </c>
      <c r="D26" s="1" t="str">
        <f>'INF GERAIS'!D26</f>
        <v>ALAGOINHA</v>
      </c>
      <c r="E26" s="1" t="str">
        <f>'INF GERAIS'!E26</f>
        <v>URBANIZAÇÃO DE TRECHO DA AVENIDA ANIZIO GALVÃO</v>
      </c>
      <c r="F26" s="1" t="str">
        <f>'INF GERAIS'!G26</f>
        <v>NORMAL</v>
      </c>
      <c r="G26" s="11"/>
      <c r="H26" s="11"/>
      <c r="I26" s="10">
        <v>41801</v>
      </c>
      <c r="J26" s="10">
        <v>41815</v>
      </c>
      <c r="K26" s="11">
        <f>IF(G26&lt;0,"NA",IF(G26&gt;ROUNDDOWN('INF GERAIS'!K26*0.3,2),0,ROUNDDOWN('INF GERAIS'!K26*0.3,2)-G26))</f>
        <v>44810.33</v>
      </c>
      <c r="L26" s="11">
        <v>44810.34</v>
      </c>
      <c r="M26" s="10">
        <v>41822</v>
      </c>
      <c r="N26" s="120" t="s">
        <v>1766</v>
      </c>
      <c r="O26" s="120" t="s">
        <v>1768</v>
      </c>
      <c r="P26" s="120"/>
      <c r="Q26" s="10">
        <v>41969</v>
      </c>
      <c r="R26" s="10">
        <v>41983</v>
      </c>
      <c r="S26" s="11">
        <f>IF(G26&lt;0,"NA",IF((G26+H26+L26+IF(AO26="1ª",AP26,0)+IF(AU26="1ª",AV26,0))&gt;ROUNDDOWN('INF GERAIS'!K26*0.6,2),0,IF(M26="",ROUNDDOWN('INF GERAIS'!K26*0.6,2)-K26-G26-H26,ROUNDDOWN('INF GERAIS'!K26*0.6,2)-(G26+H26+L26+IF(AO26="1ª",AP26,0)+IF(AU26="1ª",AV26,0)))))</f>
        <v>44810.33</v>
      </c>
      <c r="T26" s="505">
        <v>44810.34</v>
      </c>
      <c r="U26" s="10">
        <v>41990</v>
      </c>
      <c r="V26" s="120" t="s">
        <v>3283</v>
      </c>
      <c r="W26" s="120" t="s">
        <v>1768</v>
      </c>
      <c r="X26" s="120" t="s">
        <v>153</v>
      </c>
      <c r="Y26" s="10">
        <v>42425</v>
      </c>
      <c r="Z26" s="10">
        <v>42543</v>
      </c>
      <c r="AA26" s="11">
        <f>IF(G26&lt;0,"NA",IF((G26+H26+L26+T26+IF(AO26="1ª",AP26,0)+IF(AU26="1ª",AV26,0)+IF(AO26="2ª",AP26,0)+IF(AU26="2ª",AV26,0))&gt;ROUNDDOWN('INF GERAIS'!K26*0.8,2),0,IF(AND(M26="",U26=""),ROUNDDOWN('INF GERAIS'!K26*0.8,2)-K26-S26-G26-H26,IF(U26="",ROUNDDOWN('INF GERAIS'!K26*0.8,2)-S26-L26-G26-H26-IF(AO26="1ª",AP26,0)-IF(AU26="1ª",AV26,0),ROUNDDOWN('INF GERAIS'!K26*0.8,2)-(G26+H26+L26+T26+IF(AO26="1ª",AP26,0)+IF(AU26="1ª",AV26,0)+IF(AO26="2ª",AP26,0)+IF(AU26="2ª",AV26,0))))))</f>
        <v>29873.550000000003</v>
      </c>
      <c r="AB26" s="440">
        <v>29873.55</v>
      </c>
      <c r="AC26" s="441">
        <v>42548</v>
      </c>
      <c r="AD26" s="442" t="s">
        <v>7855</v>
      </c>
      <c r="AE26" s="341" t="s">
        <v>7674</v>
      </c>
      <c r="AF26" s="341" t="s">
        <v>7857</v>
      </c>
      <c r="AG26" s="10">
        <v>42425</v>
      </c>
      <c r="AH26" s="10">
        <v>42543</v>
      </c>
      <c r="AI26" s="11">
        <f>IF(G26&lt;0,"NA",IF((G26+H26+L26+T26+AB26+IF(AO26="1ª",AP26,0)+IF(AU26="1ª",AV26,0)+IF(AO26="2ª",AP26,0)+IF(AU26="2ª",AV26,0)+IF(AO26="3ª",AP26,0)+IF(AU26="3ª",AV26,0))&gt;'INF GERAIS'!K26,0,IF(AND(M26="",U26="",AC26=""),'INF GERAIS'!K26-K26-S26-AA26-G26-H26,IF(AND(U26="",AC26=""),'INF GERAIS'!K26-L26-S26-AA26-G26-H26-IF(AO26="1ª",AP26,0)-IF(AU26="1ª",AV26,0),IF(AC26="",'INF GERAIS'!K26-L26-T26-AA26-G26-H26-IF(AO26="1ª",AP26,0)-IF(AU26="1ª",AV26,0)-IF(AO26="2ª",AP26,0)-IF(AU26="2ª",AV26,0),'INF GERAIS'!K26-(G26+H26+L26+T26+AB26+IF(AO26="1ª",AP26,0)+IF(AU26="1ª",AV26,0)+IF(AO26="2ª",AP26,0)+IF(AU26="2ª",AV26,0)+IF(AO26="3ª",AP26,0)+IF(AU26="3ª",AV26,0)))))))</f>
        <v>29873.560000000012</v>
      </c>
      <c r="AJ26" s="440">
        <v>29873.56</v>
      </c>
      <c r="AK26" s="441">
        <v>42549</v>
      </c>
      <c r="AL26" s="442" t="s">
        <v>7852</v>
      </c>
      <c r="AM26" s="341" t="s">
        <v>7674</v>
      </c>
      <c r="AN26" s="341" t="s">
        <v>7854</v>
      </c>
      <c r="AP26" s="11"/>
      <c r="AQ26" s="10"/>
      <c r="AV26" s="11"/>
      <c r="AW26" s="10"/>
      <c r="AZ26" s="1"/>
      <c r="BF26" s="16"/>
      <c r="BG26" s="155"/>
    </row>
    <row r="27" spans="2:59" ht="72.5" x14ac:dyDescent="0.35">
      <c r="B27" s="45" t="str">
        <f>'INF GERAIS'!B27&amp;IFERROR(IF(INDEX(APOIO!$A$5:$A$50,MATCH('INF GERAIS'!N27,APOIO!$B$5:$B$50,0))="NÃO",APOIO!$A$2&amp;"NÃO VÁLIDO",""),"")</f>
        <v>2014.0020</v>
      </c>
      <c r="C27" s="1" t="str">
        <f>'INF GERAIS'!C27</f>
        <v>MATA NORTE</v>
      </c>
      <c r="D27" s="1" t="str">
        <f>'INF GERAIS'!D27</f>
        <v>ALIANÇA</v>
      </c>
      <c r="E27" s="1" t="str">
        <f>'INF GERAIS'!E27</f>
        <v>PAVIMENTAÇÃO E DRENAGEM EM DIVERSAS RUAS DO MUNICÍPIO</v>
      </c>
      <c r="F27" s="1" t="str">
        <f>'INF GERAIS'!G27</f>
        <v>NORMAL</v>
      </c>
      <c r="G27" s="11"/>
      <c r="H27" s="11"/>
      <c r="I27" s="10">
        <v>41801</v>
      </c>
      <c r="J27" s="10">
        <v>41815</v>
      </c>
      <c r="K27" s="11">
        <f>IF(G27&lt;0,"NA",IF(G27&gt;ROUNDDOWN('INF GERAIS'!K27*0.3,2),0,ROUNDDOWN('INF GERAIS'!K27*0.3,2)-G27))</f>
        <v>379488.75</v>
      </c>
      <c r="L27" s="11">
        <v>345256.83</v>
      </c>
      <c r="M27" s="10">
        <v>41822</v>
      </c>
      <c r="N27" s="120" t="s">
        <v>1790</v>
      </c>
      <c r="O27" s="120" t="s">
        <v>1783</v>
      </c>
      <c r="P27" s="120"/>
      <c r="Q27" s="10">
        <v>42339</v>
      </c>
      <c r="R27" s="10">
        <v>42353</v>
      </c>
      <c r="S27" s="11">
        <f>IF(G27&lt;0,"NA",IF((G27+H27+L27+IF(AO27="1ª",AP27,0)+IF(AU27="1ª",AV27,0))&gt;ROUNDDOWN('INF GERAIS'!K27*0.6,2),0,IF(M27="",ROUNDDOWN('INF GERAIS'!K27*0.6,2)-K27-G27-H27,ROUNDDOWN('INF GERAIS'!K27*0.6,2)-(G27+H27+L27+IF(AO27="1ª",AP27,0)+IF(AU27="1ª",AV27,0)))))</f>
        <v>413720.68</v>
      </c>
      <c r="T27" s="505">
        <v>345253.61</v>
      </c>
      <c r="U27" s="10">
        <v>42360</v>
      </c>
      <c r="V27" s="120" t="s">
        <v>4501</v>
      </c>
      <c r="W27" s="120" t="s">
        <v>4503</v>
      </c>
      <c r="X27" s="120" t="s">
        <v>4505</v>
      </c>
      <c r="Y27" s="10">
        <v>42458</v>
      </c>
      <c r="Z27" s="10">
        <v>43539</v>
      </c>
      <c r="AA27" s="11">
        <f>IF(G27&lt;0,"NA",IF((G27+H27+L27+T27+IF(AO27="1ª",AP27,0)+IF(AU27="1ª",AV27,0)+IF(AO27="2ª",AP27,0)+IF(AU27="2ª",AV27,0))&gt;ROUNDDOWN('INF GERAIS'!K27*0.8,2),0,IF(AND(M27="",U27=""),ROUNDDOWN('INF GERAIS'!K27*0.8,2)-K27-S27-G27-H27,IF(U27="",ROUNDDOWN('INF GERAIS'!K27*0.8,2)-S27-L27-G27-H27-IF(AO27="1ª",AP27,0)-IF(AU27="1ª",AV27,0),ROUNDDOWN('INF GERAIS'!K27*0.8,2)-(G27+H27+L27+T27+IF(AO27="1ª",AP27,0)+IF(AU27="1ª",AV27,0)+IF(AO27="2ª",AP27,0)+IF(AU27="2ª",AV27,0))))))</f>
        <v>321459.57000000007</v>
      </c>
      <c r="AB27" s="11">
        <v>321501.40000000002</v>
      </c>
      <c r="AC27" s="10">
        <v>43909</v>
      </c>
      <c r="AD27" s="120" t="s">
        <v>13170</v>
      </c>
      <c r="AE27" s="120" t="s">
        <v>13171</v>
      </c>
      <c r="AF27" s="120" t="s">
        <v>13169</v>
      </c>
      <c r="AG27" s="10"/>
      <c r="AH27" s="10" t="s">
        <v>153</v>
      </c>
      <c r="AI27" s="11">
        <f>IF(G27&lt;0,"NA",IF((G27+H27+L27+T27+AB27+IF(AO27="1ª",AP27,0)+IF(AU27="1ª",AV27,0)+IF(AO27="2ª",AP27,0)+IF(AU27="2ª",AV27,0)+IF(AO27="3ª",AP27,0)+IF(AU27="3ª",AV27,0))&gt;'INF GERAIS'!K27,0,IF(AND(M27="",U27="",AC27=""),'INF GERAIS'!K27-K27-S27-AA27-G27-H27,IF(AND(U27="",AC27=""),'INF GERAIS'!K27-L27-S27-AA27-G27-H27-IF(AO27="1ª",AP27,0)-IF(AU27="1ª",AV27,0),IF(AC27="",'INF GERAIS'!K27-L27-T27-AA27-G27-H27-IF(AO27="1ª",AP27,0)-IF(AU27="1ª",AV27,0)-IF(AO27="2ª",AP27,0)-IF(AU27="2ª",AV27,0),'INF GERAIS'!K27-(G27+H27+L27+T27+AB27+IF(AO27="1ª",AP27,0)+IF(AU27="1ª",AV27,0)+IF(AO27="2ª",AP27,0)+IF(AU27="2ª",AV27,0)+IF(AO27="3ª",AP27,0)+IF(AU27="3ª",AV27,0)))))))</f>
        <v>252950.68000000005</v>
      </c>
      <c r="AJ27" s="11" t="s">
        <v>153</v>
      </c>
      <c r="AK27" s="10"/>
      <c r="AL27" s="120" t="s">
        <v>153</v>
      </c>
      <c r="AM27" s="120" t="s">
        <v>153</v>
      </c>
      <c r="AN27" s="120" t="s">
        <v>153</v>
      </c>
      <c r="AP27" s="11"/>
      <c r="AQ27" s="10"/>
      <c r="AV27" s="11"/>
      <c r="AW27" s="10"/>
      <c r="AZ27" s="1"/>
      <c r="BF27" s="16"/>
      <c r="BG27" s="155"/>
    </row>
    <row r="28" spans="2:59" ht="72.5" x14ac:dyDescent="0.35">
      <c r="B28" s="45" t="str">
        <f>'INF GERAIS'!B28&amp;IFERROR(IF(INDEX(APOIO!$A$5:$A$50,MATCH('INF GERAIS'!N28,APOIO!$B$5:$B$50,0))="NÃO",APOIO!$A$2&amp;"NÃO VÁLIDO",""),"")</f>
        <v>2014.0021</v>
      </c>
      <c r="C28" s="1" t="str">
        <f>'INF GERAIS'!C28</f>
        <v>MATA NORTE</v>
      </c>
      <c r="D28" s="1" t="str">
        <f>'INF GERAIS'!D28</f>
        <v>ALIANÇA</v>
      </c>
      <c r="E28" s="1" t="str">
        <f>'INF GERAIS'!E28</f>
        <v>IMPLANTAÇÃO DE SINALIZAÇÃO DE TRANSITO NO CENTRO</v>
      </c>
      <c r="F28" s="1" t="str">
        <f>'INF GERAIS'!G28</f>
        <v>NORMAL</v>
      </c>
      <c r="G28" s="11"/>
      <c r="H28" s="11"/>
      <c r="I28" s="10">
        <v>41801</v>
      </c>
      <c r="J28" s="10">
        <v>41815</v>
      </c>
      <c r="K28" s="11">
        <f>IF(G28&lt;0,"NA",IF(G28&gt;ROUNDDOWN('INF GERAIS'!K28*0.3,2),0,ROUNDDOWN('INF GERAIS'!K28*0.3,2)-G28))</f>
        <v>23991.57</v>
      </c>
      <c r="L28" s="11">
        <v>54061.58</v>
      </c>
      <c r="M28" s="10">
        <v>41822</v>
      </c>
      <c r="N28" s="120" t="s">
        <v>1787</v>
      </c>
      <c r="O28" s="120" t="s">
        <v>1783</v>
      </c>
      <c r="P28" s="120"/>
      <c r="Q28" s="10">
        <v>42339</v>
      </c>
      <c r="R28" s="10">
        <v>42353</v>
      </c>
      <c r="S28" s="505">
        <v>53951.58</v>
      </c>
      <c r="T28" s="505">
        <v>53951.58</v>
      </c>
      <c r="U28" s="10">
        <v>42360</v>
      </c>
      <c r="V28" s="120" t="s">
        <v>4506</v>
      </c>
      <c r="W28" s="120" t="s">
        <v>4503</v>
      </c>
      <c r="X28" s="120" t="s">
        <v>4508</v>
      </c>
      <c r="Y28" s="10"/>
      <c r="Z28" s="10"/>
      <c r="AA28" s="11">
        <f>IF(G28&lt;0,"NA",IF((G28+H28+L28+T28+IF(AO28="1ª",AP28,0)+IF(AU28="1ª",AV28,0)+IF(AO28="2ª",AP28,0)+IF(AU28="2ª",AV28,0))&gt;ROUNDDOWN('INF GERAIS'!K28*0.8,2),0,IF(AND(M28="",U28=""),ROUNDDOWN('INF GERAIS'!K28*0.8,2)-K28-S28-G28-H28,IF(U28="",ROUNDDOWN('INF GERAIS'!K28*0.8,2)-S28-L28-G28-H28-IF(AO28="1ª",AP28,0)-IF(AU28="1ª",AV28,0),ROUNDDOWN('INF GERAIS'!K28*0.8,2)-(G28+H28+L28+T28+IF(AO28="1ª",AP28,0)+IF(AU28="1ª",AV28,0)+IF(AO28="2ª",AP28,0)+IF(AU28="2ª",AV28,0))))))</f>
        <v>0</v>
      </c>
      <c r="AB28" s="11"/>
      <c r="AC28" s="10"/>
      <c r="AD28" s="120" t="s">
        <v>153</v>
      </c>
      <c r="AE28" s="120" t="s">
        <v>153</v>
      </c>
      <c r="AF28" s="120" t="s">
        <v>153</v>
      </c>
      <c r="AG28" s="10">
        <v>43307</v>
      </c>
      <c r="AH28" s="10">
        <v>43518</v>
      </c>
      <c r="AI28" s="11">
        <f>IF(G28&lt;0,"NA",IF((G28+H28+L28+T28+AB28+IF(AO28="1ª",AP28,0)+IF(AU28="1ª",AV28,0)+IF(AO28="2ª",AP28,0)+IF(AU28="2ª",AV28,0)+IF(AO28="3ª",AP28,0)+IF(AU28="3ª",AV28,0))&gt;'INF GERAIS'!K28,0,IF(AND(M28="",U28="",AC28=""),'INF GERAIS'!K28-K28-S28-AA28-G28-H28,IF(AND(U28="",AC28=""),'INF GERAIS'!K28-L28-S28-AA28-G28-H28-IF(AO28="1ª",AP28,0)-IF(AU28="1ª",AV28,0),IF(AC28="",'INF GERAIS'!K28-L28-T28-AA28-G28-H28-IF(AO28="1ª",AP28,0)-IF(AU28="1ª",AV28,0)-IF(AO28="2ª",AP28,0)-IF(AU28="2ª",AV28,0),'INF GERAIS'!K28-(G28+H28+L28+T28+AB28+IF(AO28="1ª",AP28,0)+IF(AU28="1ª",AV28,0)+IF(AO28="2ª",AP28,0)+IF(AU28="2ª",AV28,0)+IF(AO28="3ª",AP28,0)+IF(AU28="3ª",AV28,0)))))))</f>
        <v>0</v>
      </c>
      <c r="AJ28" s="11" t="s">
        <v>153</v>
      </c>
      <c r="AK28" s="10"/>
      <c r="AL28" s="120" t="s">
        <v>153</v>
      </c>
      <c r="AM28" s="120" t="s">
        <v>153</v>
      </c>
      <c r="AN28" s="120" t="s">
        <v>153</v>
      </c>
      <c r="AP28" s="11"/>
      <c r="AQ28" s="10"/>
      <c r="AV28" s="11"/>
      <c r="AW28" s="10"/>
      <c r="AZ28" s="1"/>
      <c r="BF28" s="16"/>
      <c r="BG28" s="155"/>
    </row>
    <row r="29" spans="2:59" ht="72.5" x14ac:dyDescent="0.35">
      <c r="B29" s="45" t="str">
        <f>'INF GERAIS'!B29&amp;IFERROR(IF(INDEX(APOIO!$A$5:$A$50,MATCH('INF GERAIS'!N29,APOIO!$B$5:$B$50,0))="NÃO",APOIO!$A$2&amp;"NÃO VÁLIDO",""),"")</f>
        <v>2014.0022</v>
      </c>
      <c r="C29" s="1" t="str">
        <f>'INF GERAIS'!C29</f>
        <v>MATA NORTE</v>
      </c>
      <c r="D29" s="1" t="str">
        <f>'INF GERAIS'!D29</f>
        <v>ALIANÇA</v>
      </c>
      <c r="E29" s="1" t="str">
        <f>'INF GERAIS'!E29</f>
        <v>MANUTENÇÃO E PINTURA DE MÓDULOS PÚBLICOS</v>
      </c>
      <c r="F29" s="1" t="str">
        <f>'INF GERAIS'!G29</f>
        <v>NORMAL</v>
      </c>
      <c r="G29" s="11"/>
      <c r="H29" s="11"/>
      <c r="I29" s="10">
        <v>41801</v>
      </c>
      <c r="J29" s="10">
        <v>41815</v>
      </c>
      <c r="K29" s="11">
        <f>IF(G29&lt;0,"NA",IF(G29&gt;ROUNDDOWN('INF GERAIS'!K29*0.3,2),0,ROUNDDOWN('INF GERAIS'!K29*0.3,2)-G29))</f>
        <v>4030.02</v>
      </c>
      <c r="L29" s="11">
        <v>5681.55</v>
      </c>
      <c r="M29" s="10">
        <v>41822</v>
      </c>
      <c r="N29" s="120" t="s">
        <v>1781</v>
      </c>
      <c r="O29" s="120" t="s">
        <v>1783</v>
      </c>
      <c r="P29" s="120" t="s">
        <v>1786</v>
      </c>
      <c r="Q29" s="10">
        <v>42339</v>
      </c>
      <c r="R29" s="10">
        <v>42353</v>
      </c>
      <c r="S29" s="11">
        <f>IF(G29&lt;0,"NA",IF((G29+H29+L29+IF(AO29="1ª",AP29,0)+IF(AU29="1ª",AV29,0))&gt;ROUNDDOWN('INF GERAIS'!K29*0.6,2),0,IF(M29="",ROUNDDOWN('INF GERAIS'!K29*0.6,2)-K29-G29-H29,ROUNDDOWN('INF GERAIS'!K29*0.6,2)-(G29+H29+L29+IF(AO29="1ª",AP29,0)+IF(AU29="1ª",AV29,0)))))</f>
        <v>2378.4899999999998</v>
      </c>
      <c r="T29" s="505">
        <v>5673.92</v>
      </c>
      <c r="U29" s="10">
        <v>42360</v>
      </c>
      <c r="V29" s="120" t="s">
        <v>4509</v>
      </c>
      <c r="W29" s="120" t="s">
        <v>4503</v>
      </c>
      <c r="X29" s="120" t="s">
        <v>4511</v>
      </c>
      <c r="Y29" s="10">
        <v>42458</v>
      </c>
      <c r="Z29" s="10">
        <v>43517</v>
      </c>
      <c r="AA29" s="11">
        <v>2077.94</v>
      </c>
      <c r="AB29" s="823">
        <v>2077.94</v>
      </c>
      <c r="AC29" s="826">
        <v>43644</v>
      </c>
      <c r="AD29" s="827" t="s">
        <v>12293</v>
      </c>
      <c r="AE29" s="827" t="s">
        <v>12294</v>
      </c>
      <c r="AF29" s="827" t="s">
        <v>12295</v>
      </c>
      <c r="AG29" s="10"/>
      <c r="AH29" s="10"/>
      <c r="AI29" s="11">
        <f>IF(G29&lt;0,"NA",IF((G29+H29+L29+T29+AB29+IF(AO29="1ª",AP29,0)+IF(AU29="1ª",AV29,0)+IF(AO29="2ª",AP29,0)+IF(AU29="2ª",AV29,0)+IF(AO29="3ª",AP29,0)+IF(AU29="3ª",AV29,0))&gt;'INF GERAIS'!K29,0,IF(AND(M29="",U29="",AC29=""),'INF GERAIS'!K29-K29-S29-AA29-G29-H29,IF(AND(U29="",AC29=""),'INF GERAIS'!K29-L29-S29-AA29-G29-H29-IF(AO29="1ª",AP29,0)-IF(AU29="1ª",AV29,0),IF(AC29="",'INF GERAIS'!K29-L29-T29-AA29-G29-H29-IF(AO29="1ª",AP29,0)-IF(AU29="1ª",AV29,0)-IF(AO29="2ª",AP29,0)-IF(AU29="2ª",AV29,0),'INF GERAIS'!K29-(G29+H29+L29+T29+AB29+IF(AO29="1ª",AP29,0)+IF(AU29="1ª",AV29,0)+IF(AO29="2ª",AP29,0)+IF(AU29="2ª",AV29,0)+IF(AO29="3ª",AP29,0)+IF(AU29="3ª",AV29,0)))))))</f>
        <v>-1.8189894035458565E-12</v>
      </c>
      <c r="AJ29" s="11"/>
      <c r="AK29" s="10"/>
      <c r="AL29" s="1946"/>
      <c r="AM29" s="1946"/>
      <c r="AN29" s="1946"/>
      <c r="AP29" s="11"/>
      <c r="AQ29" s="10"/>
      <c r="AV29" s="11"/>
      <c r="AW29" s="10"/>
      <c r="AZ29" s="1"/>
      <c r="BF29" s="16"/>
      <c r="BG29" s="155"/>
    </row>
    <row r="30" spans="2:59" ht="72.5" x14ac:dyDescent="0.35">
      <c r="B30" s="45" t="str">
        <f>'INF GERAIS'!B30&amp;IFERROR(IF(INDEX(APOIO!$A$5:$A$50,MATCH('INF GERAIS'!N30,APOIO!$B$5:$B$50,0))="NÃO",APOIO!$A$2&amp;"NÃO VÁLIDO",""),"")</f>
        <v>2014.0023</v>
      </c>
      <c r="C30" s="1" t="str">
        <f>'INF GERAIS'!C30</f>
        <v>AGRESTE CENTRAL</v>
      </c>
      <c r="D30" s="1" t="str">
        <f>'INF GERAIS'!D30</f>
        <v>ALTINHO</v>
      </c>
      <c r="E30" s="1" t="str">
        <f>'INF GERAIS'!E30</f>
        <v>PAVIMENTAÇÃO EM PARALELEPÍPEDO DIVERSAS RUAS ( 7 RUAS)</v>
      </c>
      <c r="F30" s="1" t="str">
        <f>'INF GERAIS'!G30</f>
        <v>NORMAL</v>
      </c>
      <c r="G30" s="11"/>
      <c r="H30" s="11"/>
      <c r="I30" s="10">
        <v>41801</v>
      </c>
      <c r="J30" s="10">
        <v>41815</v>
      </c>
      <c r="K30" s="11">
        <f>IF(G30&lt;0,"NA",IF(G30&gt;ROUNDDOWN('INF GERAIS'!K30*0.3,2),0,ROUNDDOWN('INF GERAIS'!K30*0.3,2)-G30))</f>
        <v>133064.57999999999</v>
      </c>
      <c r="L30" s="11">
        <v>138008.01</v>
      </c>
      <c r="M30" s="10">
        <v>41822</v>
      </c>
      <c r="N30" s="120" t="s">
        <v>1794</v>
      </c>
      <c r="O30" s="120" t="s">
        <v>1796</v>
      </c>
      <c r="P30" s="120"/>
      <c r="Q30" s="10">
        <v>42314</v>
      </c>
      <c r="R30" s="10">
        <v>42328</v>
      </c>
      <c r="S30" s="11">
        <f>IF(G30&lt;0,"NA",IF((G30+H30+L30+IF(AO30="1ª",AP30,0)+IF(AU30="1ª",AV30,0))&gt;ROUNDDOWN('INF GERAIS'!K30*0.6,2),0,IF(M30="",ROUNDDOWN('INF GERAIS'!K30*0.6,2)-K30-G30-H30,ROUNDDOWN('INF GERAIS'!K30*0.6,2)-(G30+H30+L30+IF(AO30="1ª",AP30,0)+IF(AU30="1ª",AV30,0)))))</f>
        <v>128121.15999999997</v>
      </c>
      <c r="T30" s="505">
        <v>138008.01</v>
      </c>
      <c r="U30" s="10">
        <v>42335</v>
      </c>
      <c r="V30" s="120" t="s">
        <v>4016</v>
      </c>
      <c r="W30" s="120" t="s">
        <v>4013</v>
      </c>
      <c r="X30" s="120" t="s">
        <v>4017</v>
      </c>
      <c r="Y30" s="10"/>
      <c r="Z30" s="10">
        <v>42311</v>
      </c>
      <c r="AA30" s="11">
        <f>IF(G30&lt;0,"NA",IF((G30+H30+L30+T30+IF(AO30="1ª",AP30,0)+IF(AU30="1ª",AV30,0)+IF(AO30="2ª",AP30,0)+IF(AU30="2ª",AV30,0))&gt;ROUNDDOWN('INF GERAIS'!K30*0.8,2),0,IF(AND(M30="",U30=""),ROUNDDOWN('INF GERAIS'!K30*0.8,2)-K30-S30-G30-H30,IF(U30="",ROUNDDOWN('INF GERAIS'!K30*0.8,2)-S30-L30-G30-H30-IF(AO30="1ª",AP30,0)-IF(AU30="1ª",AV30,0),ROUNDDOWN('INF GERAIS'!K30*0.8,2)-(G30+H30+L30+T30+IF(AO30="1ª",AP30,0)+IF(AU30="1ª",AV30,0)+IF(AO30="2ª",AP30,0)+IF(AU30="2ª",AV30,0))))))</f>
        <v>78822.87</v>
      </c>
      <c r="AB30" s="11">
        <v>92005.34</v>
      </c>
      <c r="AC30" s="10">
        <v>42361</v>
      </c>
      <c r="AD30" s="120" t="s">
        <v>4532</v>
      </c>
      <c r="AE30" s="120" t="s">
        <v>4534</v>
      </c>
      <c r="AF30" s="120" t="s">
        <v>4536</v>
      </c>
      <c r="AG30" s="10">
        <v>42514</v>
      </c>
      <c r="AH30" s="10">
        <v>42562</v>
      </c>
      <c r="AI30" s="11">
        <f>IF(G30&lt;0,"NA",IF((G30+H30+L30+T30+AB30+IF(AO30="1ª",AP30,0)+IF(AU30="1ª",AV30,0)+IF(AO30="2ª",AP30,0)+IF(AU30="2ª",AV30,0)+IF(AO30="3ª",AP30,0)+IF(AU30="3ª",AV30,0))&gt;'INF GERAIS'!K30,0,IF(AND(M30="",U30="",AC30=""),'INF GERAIS'!K30-K30-S30-AA30-G30-H30,IF(AND(U30="",AC30=""),'INF GERAIS'!K30-L30-S30-AA30-G30-H30-IF(AO30="1ª",AP30,0)-IF(AU30="1ª",AV30,0),IF(AC30="",'INF GERAIS'!K30-L30-T30-AA30-G30-H30-IF(AO30="1ª",AP30,0)-IF(AU30="1ª",AV30,0)-IF(AO30="2ª",AP30,0)-IF(AU30="2ª",AV30,0),'INF GERAIS'!K30-(G30+H30+L30+T30+AB30+IF(AO30="1ª",AP30,0)+IF(AU30="1ª",AV30,0)+IF(AO30="2ª",AP30,0)+IF(AU30="2ª",AV30,0)+IF(AO30="3ª",AP30,0)+IF(AU30="3ª",AV30,0)))))))</f>
        <v>75527.260000000009</v>
      </c>
      <c r="AJ30" s="205">
        <v>75527.259999999995</v>
      </c>
      <c r="AK30" s="233">
        <v>42570</v>
      </c>
      <c r="AL30" s="467" t="s">
        <v>8041</v>
      </c>
      <c r="AM30" s="467" t="s">
        <v>7553</v>
      </c>
      <c r="AN30" s="467" t="s">
        <v>8043</v>
      </c>
      <c r="AP30" s="11"/>
      <c r="AQ30" s="10"/>
      <c r="AV30" s="11"/>
      <c r="AW30" s="10"/>
      <c r="AZ30" s="1"/>
      <c r="BF30" s="16"/>
      <c r="BG30" s="155"/>
    </row>
    <row r="31" spans="2:59" ht="87" x14ac:dyDescent="0.35">
      <c r="B31" s="45" t="str">
        <f>'INF GERAIS'!B31&amp;IFERROR(IF(INDEX(APOIO!$A$5:$A$50,MATCH('INF GERAIS'!N31,APOIO!$B$5:$B$50,0))="NÃO",APOIO!$A$2&amp;"NÃO VÁLIDO",""),"")</f>
        <v>2014.0024</v>
      </c>
      <c r="C31" s="1" t="str">
        <f>'INF GERAIS'!C31</f>
        <v>AGRESTE CENTRAL</v>
      </c>
      <c r="D31" s="1" t="str">
        <f>'INF GERAIS'!D31</f>
        <v>ALTINHO</v>
      </c>
      <c r="E31" s="1" t="str">
        <f>'INF GERAIS'!E31</f>
        <v>IMPLANTACAO E RECAPEAMENTO ASFALTICO DE DIVERSAS RUAS( 2 RUAS)</v>
      </c>
      <c r="F31" s="1" t="str">
        <f>'INF GERAIS'!G31</f>
        <v>NORMAL</v>
      </c>
      <c r="G31" s="11"/>
      <c r="H31" s="11"/>
      <c r="I31" s="10">
        <v>41801</v>
      </c>
      <c r="J31" s="10">
        <v>41815</v>
      </c>
      <c r="K31" s="11">
        <f>IF(G31&lt;0,"NA",IF(G31&gt;ROUNDDOWN('INF GERAIS'!K31*0.3,2),0,ROUNDDOWN('INF GERAIS'!K31*0.3,2)-G31))</f>
        <v>77953.19</v>
      </c>
      <c r="L31" s="11">
        <v>82018.429999999993</v>
      </c>
      <c r="M31" s="10">
        <v>41822</v>
      </c>
      <c r="N31" s="120" t="s">
        <v>1800</v>
      </c>
      <c r="O31" s="120" t="s">
        <v>1796</v>
      </c>
      <c r="P31" s="120"/>
      <c r="Q31" s="10">
        <v>42314</v>
      </c>
      <c r="R31" s="10">
        <v>42328</v>
      </c>
      <c r="S31" s="11">
        <f>IF(G31&lt;0,"NA",IF((G31+H31+L31+IF(AO31="1ª",AP31,0)+IF(AU31="1ª",AV31,0))&gt;ROUNDDOWN('INF GERAIS'!K31*0.6,2),0,IF(M31="",ROUNDDOWN('INF GERAIS'!K31*0.6,2)-K31-G31-H31,ROUNDDOWN('INF GERAIS'!K31*0.6,2)-(G31+H31+L31+IF(AO31="1ª",AP31,0)+IF(AU31="1ª",AV31,0)))))</f>
        <v>73887.960000000021</v>
      </c>
      <c r="T31" s="505">
        <v>82018.429999999993</v>
      </c>
      <c r="U31" s="10">
        <v>42335</v>
      </c>
      <c r="V31" s="120" t="s">
        <v>4724</v>
      </c>
      <c r="W31" s="120" t="s">
        <v>4013</v>
      </c>
      <c r="X31" s="120" t="s">
        <v>4014</v>
      </c>
      <c r="Y31" s="10">
        <v>42436</v>
      </c>
      <c r="Z31" s="10">
        <v>42531</v>
      </c>
      <c r="AA31" s="11">
        <f>IF(G31&lt;0,"NA",IF((G31+H31+L31+T31+IF(AO31="1ª",AP31,0)+IF(AU31="1ª",AV31,0)+IF(AO31="2ª",AP31,0)+IF(AU31="2ª",AV31,0))&gt;ROUNDDOWN('INF GERAIS'!K31*0.8,2),0,IF(AND(M31="",U31=""),ROUNDDOWN('INF GERAIS'!K31*0.8,2)-K31-S31-G31-H31,IF(U31="",ROUNDDOWN('INF GERAIS'!K31*0.8,2)-S31-L31-G31-H31-IF(AO31="1ª",AP31,0)-IF(AU31="1ª",AV31,0),ROUNDDOWN('INF GERAIS'!K31*0.8,2)-(G31+H31+L31+T31+IF(AO31="1ª",AP31,0)+IF(AU31="1ª",AV31,0)+IF(AO31="2ª",AP31,0)+IF(AU31="2ª",AV31,0))))))</f>
        <v>43838.330000000016</v>
      </c>
      <c r="AB31" s="205">
        <v>54678.94</v>
      </c>
      <c r="AC31" s="10">
        <v>42537</v>
      </c>
      <c r="AD31" s="120" t="s">
        <v>7551</v>
      </c>
      <c r="AE31" s="120" t="s">
        <v>7553</v>
      </c>
      <c r="AF31" s="120" t="s">
        <v>7554</v>
      </c>
      <c r="AG31" s="10">
        <v>42436</v>
      </c>
      <c r="AH31" s="10">
        <v>42599</v>
      </c>
      <c r="AI31" s="11">
        <f>IF(G31&lt;0,"NA",IF((G31+H31+L31+T31+AB31+IF(AO31="1ª",AP31,0)+IF(AU31="1ª",AV31,0)+IF(AO31="2ª",AP31,0)+IF(AU31="2ª",AV31,0)+IF(AO31="3ª",AP31,0)+IF(AU31="3ª",AV31,0))&gt;'INF GERAIS'!K31,0,IF(AND(M31="",U31="",AC31=""),'INF GERAIS'!K31-K31-S31-AA31-G31-H31,IF(AND(U31="",AC31=""),'INF GERAIS'!K31-L31-S31-AA31-G31-H31-IF(AO31="1ª",AP31,0)-IF(AU31="1ª",AV31,0),IF(AC31="",'INF GERAIS'!K31-L31-T31-AA31-G31-H31-IF(AO31="1ª",AP31,0)-IF(AU31="1ª",AV31,0)-IF(AO31="2ª",AP31,0)-IF(AU31="2ª",AV31,0),'INF GERAIS'!K31-(G31+H31+L31+T31+AB31+IF(AO31="1ª",AP31,0)+IF(AU31="1ª",AV31,0)+IF(AO31="2ª",AP31,0)+IF(AU31="2ª",AV31,0)+IF(AO31="3ª",AP31,0)+IF(AU31="3ª",AV31,0)))))))</f>
        <v>41128.19</v>
      </c>
      <c r="AJ31" s="787">
        <v>41128.19</v>
      </c>
      <c r="AK31" s="173">
        <v>42915</v>
      </c>
      <c r="AL31" s="788" t="s">
        <v>9719</v>
      </c>
      <c r="AM31" s="788" t="s">
        <v>9718</v>
      </c>
      <c r="AN31" s="788" t="s">
        <v>9717</v>
      </c>
      <c r="AP31" s="11"/>
      <c r="AQ31" s="10"/>
      <c r="AV31" s="11"/>
      <c r="AW31" s="10"/>
      <c r="AZ31" s="1"/>
      <c r="BF31" s="16"/>
      <c r="BG31" s="155"/>
    </row>
    <row r="32" spans="2:59" ht="87" x14ac:dyDescent="0.35">
      <c r="B32" s="45" t="str">
        <f>'INF GERAIS'!B32&amp;IFERROR(IF(INDEX(APOIO!$A$5:$A$50,MATCH('INF GERAIS'!N32,APOIO!$B$5:$B$50,0))="NÃO",APOIO!$A$2&amp;"NÃO VÁLIDO",""),"")</f>
        <v>2014.0025</v>
      </c>
      <c r="C32" s="1" t="str">
        <f>'INF GERAIS'!C32</f>
        <v>AGRESTE CENTRAL</v>
      </c>
      <c r="D32" s="1" t="str">
        <f>'INF GERAIS'!D32</f>
        <v>ALTINHO</v>
      </c>
      <c r="E32" s="1" t="str">
        <f>'INF GERAIS'!E32</f>
        <v>REFORMA E REVITALIZAÇÃO DA PRAÇA DR. JOSÉ FERREIRA DE LIMA</v>
      </c>
      <c r="F32" s="1" t="str">
        <f>'INF GERAIS'!G32</f>
        <v>NORMAL</v>
      </c>
      <c r="G32" s="11"/>
      <c r="H32" s="11"/>
      <c r="I32" s="10">
        <v>41801</v>
      </c>
      <c r="J32" s="10">
        <v>41815</v>
      </c>
      <c r="K32" s="11">
        <f>IF(G32&lt;0,"NA",IF(G32&gt;ROUNDDOWN('INF GERAIS'!K32*0.3,2),0,ROUNDDOWN('INF GERAIS'!K32*0.3,2)-G32))</f>
        <v>51155.44</v>
      </c>
      <c r="L32" s="11">
        <v>51671.519999999997</v>
      </c>
      <c r="M32" s="10">
        <v>41822</v>
      </c>
      <c r="N32" s="120" t="s">
        <v>1803</v>
      </c>
      <c r="O32" s="120" t="s">
        <v>1796</v>
      </c>
      <c r="P32" s="120"/>
      <c r="Q32" s="10">
        <v>42314</v>
      </c>
      <c r="R32" s="10">
        <v>42328</v>
      </c>
      <c r="S32" s="11">
        <f>IF(G32&lt;0,"NA",IF((G32+H32+L32+IF(AO32="1ª",AP32,0)+IF(AU32="1ª",AV32,0))&gt;ROUNDDOWN('INF GERAIS'!K32*0.6,2),0,IF(M32="",ROUNDDOWN('INF GERAIS'!K32*0.6,2)-K32-G32-H32,ROUNDDOWN('INF GERAIS'!K32*0.6,2)-(G32+H32+L32+IF(AO32="1ª",AP32,0)+IF(AU32="1ª",AV32,0)))))</f>
        <v>50639.37</v>
      </c>
      <c r="T32" s="505">
        <v>51671.519999999997</v>
      </c>
      <c r="U32" s="10">
        <v>42335</v>
      </c>
      <c r="V32" s="120" t="s">
        <v>4019</v>
      </c>
      <c r="W32" s="120" t="s">
        <v>4013</v>
      </c>
      <c r="X32" s="120" t="s">
        <v>4020</v>
      </c>
      <c r="Y32" s="10">
        <v>42436</v>
      </c>
      <c r="Z32" s="10">
        <v>42527</v>
      </c>
      <c r="AA32" s="11">
        <f>IF(G32&lt;0,"NA",IF((G32+H32+L32+T32+IF(AO32="1ª",AP32,0)+IF(AU32="1ª",AV32,0)+IF(AO32="2ª",AP32,0)+IF(AU32="2ª",AV32,0))&gt;ROUNDDOWN('INF GERAIS'!K32*0.8,2),0,IF(AND(M32="",U32=""),ROUNDDOWN('INF GERAIS'!K32*0.8,2)-K32-S32-G32-H32,IF(U32="",ROUNDDOWN('INF GERAIS'!K32*0.8,2)-S32-L32-G32-H32-IF(AO32="1ª",AP32,0)-IF(AU32="1ª",AV32,0),ROUNDDOWN('INF GERAIS'!K32*0.8,2)-(G32+H32+L32+T32+IF(AO32="1ª",AP32,0)+IF(AU32="1ª",AV32,0)+IF(AO32="2ª",AP32,0)+IF(AU32="2ª",AV32,0))))))</f>
        <v>33071.479999999996</v>
      </c>
      <c r="AB32" s="205">
        <v>34447.68</v>
      </c>
      <c r="AC32" s="10">
        <v>42537</v>
      </c>
      <c r="AD32" s="120" t="s">
        <v>7558</v>
      </c>
      <c r="AE32" s="120" t="s">
        <v>7553</v>
      </c>
      <c r="AF32" s="120" t="s">
        <v>7560</v>
      </c>
      <c r="AG32" s="10">
        <v>42515</v>
      </c>
      <c r="AH32" s="10">
        <v>42557</v>
      </c>
      <c r="AI32" s="11">
        <f>IF(G32&lt;0,"NA",IF((G32+H32+L32+T32+AB32+IF(AO32="1ª",AP32,0)+IF(AU32="1ª",AV32,0)+IF(AO32="2ª",AP32,0)+IF(AU32="2ª",AV32,0)+IF(AO32="3ª",AP32,0)+IF(AU32="3ª",AV32,0))&gt;'INF GERAIS'!K32,0,IF(AND(M32="",U32="",AC32=""),'INF GERAIS'!K32-K32-S32-AA32-G32-H32,IF(AND(U32="",AC32=""),'INF GERAIS'!K32-L32-S32-AA32-G32-H32-IF(AO32="1ª",AP32,0)-IF(AU32="1ª",AV32,0),IF(AC32="",'INF GERAIS'!K32-L32-T32-AA32-G32-H32-IF(AO32="1ª",AP32,0)-IF(AU32="1ª",AV32,0)-IF(AO32="2ª",AP32,0)-IF(AU32="2ª",AV32,0),'INF GERAIS'!K32-(G32+H32+L32+T32+AB32+IF(AO32="1ª",AP32,0)+IF(AU32="1ª",AV32,0)+IF(AO32="2ª",AP32,0)+IF(AU32="2ª",AV32,0)+IF(AO32="3ª",AP32,0)+IF(AU32="3ª",AV32,0)))))))</f>
        <v>32727.440000000002</v>
      </c>
      <c r="AJ32" s="205">
        <v>32727.439999999999</v>
      </c>
      <c r="AK32" s="233">
        <v>42570</v>
      </c>
      <c r="AL32" s="467" t="s">
        <v>8044</v>
      </c>
      <c r="AM32" s="467" t="s">
        <v>7553</v>
      </c>
      <c r="AN32" s="467" t="s">
        <v>8046</v>
      </c>
      <c r="AP32" s="11"/>
      <c r="AQ32" s="10"/>
      <c r="AV32" s="11"/>
      <c r="AW32" s="10"/>
      <c r="AZ32" s="1"/>
      <c r="BF32" s="16"/>
      <c r="BG32" s="155"/>
    </row>
    <row r="33" spans="2:64" ht="72.5" x14ac:dyDescent="0.35">
      <c r="B33" s="1998" t="str">
        <f>'INF GERAIS'!B33&amp;IFERROR(IF(INDEX(APOIO!$A$5:$A$50,MATCH('INF GERAIS'!N33,APOIO!$B$5:$B$50,0))="NÃO",APOIO!$A$2&amp;"NÃO VÁLIDO",""),"")</f>
        <v>2014.0026</v>
      </c>
      <c r="C33" s="1" t="str">
        <f>'INF GERAIS'!C33</f>
        <v>MATA SUL</v>
      </c>
      <c r="D33" s="1" t="str">
        <f>'INF GERAIS'!D33</f>
        <v>AMARAJI</v>
      </c>
      <c r="E33" s="1" t="str">
        <f>'INF GERAIS'!E33</f>
        <v>CONSTRUÇÃO DA PRAÇA DO FLAMBOYANT E DA PRAÇA DO LOTEAMENTO ALICE BATISTA</v>
      </c>
      <c r="F33" s="1" t="str">
        <f>'INF GERAIS'!G33</f>
        <v>NORMAL</v>
      </c>
      <c r="G33" s="11"/>
      <c r="H33" s="11"/>
      <c r="I33" s="10">
        <v>41801</v>
      </c>
      <c r="J33" s="10">
        <v>41815</v>
      </c>
      <c r="K33" s="11">
        <f>IF(G33&lt;0,"NA",IF(G33&gt;ROUNDDOWN('INF GERAIS'!K33*0.3,2),0,ROUNDDOWN('INF GERAIS'!K33*0.3,2)-G33))</f>
        <v>70084.81</v>
      </c>
      <c r="L33" s="11">
        <v>101001.23</v>
      </c>
      <c r="M33" s="10">
        <v>41822</v>
      </c>
      <c r="N33" s="120" t="s">
        <v>1806</v>
      </c>
      <c r="O33" s="120" t="s">
        <v>1808</v>
      </c>
      <c r="P33" s="120"/>
      <c r="Q33" s="10">
        <v>42424</v>
      </c>
      <c r="R33" s="10">
        <v>42429</v>
      </c>
      <c r="S33" s="11">
        <f>IF(G33&lt;0,"NA",IF((G33+H33+L33+IF(AO33="1ª",AP33,0)+IF(AU33="1ª",AV33,0))&gt;ROUNDDOWN('INF GERAIS'!K33*0.6,2),0,IF(M33="",ROUNDDOWN('INF GERAIS'!K33*0.6,2)-K33-G33-H33,ROUNDDOWN('INF GERAIS'!K33*0.6,2)-(G33+H33+L33+IF(AO33="1ª",AP33,0)+IF(AU33="1ª",AV33,0)))))</f>
        <v>39168.400000000009</v>
      </c>
      <c r="T33" s="505">
        <v>101001.22</v>
      </c>
      <c r="U33" s="10">
        <v>42432</v>
      </c>
      <c r="V33" s="120" t="s">
        <v>6152</v>
      </c>
      <c r="W33" s="120" t="s">
        <v>6154</v>
      </c>
      <c r="X33" s="120" t="s">
        <v>6155</v>
      </c>
      <c r="Y33" s="10">
        <v>43906</v>
      </c>
      <c r="Z33" s="10" t="s">
        <v>153</v>
      </c>
      <c r="AA33" s="11">
        <f>IF(G33&lt;0,"NA",IF((G33+H33+L33+T33+IF(AO33="1ª",AP33,0)+IF(AU33="1ª",AV33,0)+IF(AO33="2ª",AP33,0)+IF(AU33="2ª",AV33,0))&gt;ROUNDDOWN('INF GERAIS'!K33*0.8,2),0,IF(AND(M33="",U33=""),ROUNDDOWN('INF GERAIS'!K33*0.8,2)-K33-S33-G33-H33,IF(U33="",ROUNDDOWN('INF GERAIS'!K33*0.8,2)-S33-L33-G33-H33-IF(AO33="1ª",AP33,0)-IF(AU33="1ª",AV33,0),ROUNDDOWN('INF GERAIS'!K33*0.8,2)-(G33+H33+L33+T33+IF(AO33="1ª",AP33,0)+IF(AU33="1ª",AV33,0)+IF(AO33="2ª",AP33,0)+IF(AU33="2ª",AV33,0))))))</f>
        <v>0</v>
      </c>
      <c r="AB33" s="11"/>
      <c r="AC33" s="10"/>
      <c r="AD33" s="120" t="s">
        <v>153</v>
      </c>
      <c r="AE33" s="120" t="s">
        <v>153</v>
      </c>
      <c r="AF33" s="120" t="s">
        <v>153</v>
      </c>
      <c r="AG33" s="10">
        <v>43906</v>
      </c>
      <c r="AH33" s="10" t="s">
        <v>153</v>
      </c>
      <c r="AI33" s="11">
        <f>IF(G33&lt;0,"NA",IF((G33+H33+L33+T33+AB33+IF(AO33="1ª",AP33,0)+IF(AU33="1ª",AV33,0)+IF(AO33="2ª",AP33,0)+IF(AU33="2ª",AV33,0)+IF(AO33="3ª",AP33,0)+IF(AU33="3ª",AV33,0))&gt;'INF GERAIS'!K33,0,IF(AND(M33="",U33="",AC33=""),'INF GERAIS'!K33-K33-S33-AA33-G33-H33,IF(AND(U33="",AC33=""),'INF GERAIS'!K33-L33-S33-AA33-G33-H33-IF(AO33="1ª",AP33,0)-IF(AU33="1ª",AV33,0),IF(AC33="",'INF GERAIS'!K33-L33-T33-AA33-G33-H33-IF(AO33="1ª",AP33,0)-IF(AU33="1ª",AV33,0)-IF(AO33="2ª",AP33,0)-IF(AU33="2ª",AV33,0),'INF GERAIS'!K33-(G33+H33+L33+T33+AB33+IF(AO33="1ª",AP33,0)+IF(AU33="1ª",AV33,0)+IF(AO33="2ª",AP33,0)+IF(AU33="2ª",AV33,0)+IF(AO33="3ª",AP33,0)+IF(AU33="3ª",AV33,0)))))))</f>
        <v>31613.610000000015</v>
      </c>
      <c r="AJ33" s="11" t="s">
        <v>153</v>
      </c>
      <c r="AK33" s="10"/>
      <c r="AL33" s="120" t="s">
        <v>153</v>
      </c>
      <c r="AM33" s="120" t="s">
        <v>153</v>
      </c>
      <c r="AN33" s="120" t="s">
        <v>153</v>
      </c>
      <c r="AP33" s="11"/>
      <c r="AQ33" s="10"/>
      <c r="AV33" s="11"/>
      <c r="AW33" s="10"/>
      <c r="AZ33" s="1"/>
      <c r="BF33" s="16"/>
      <c r="BG33" s="155"/>
    </row>
    <row r="34" spans="2:64" ht="72.5" x14ac:dyDescent="0.35">
      <c r="B34" s="45" t="str">
        <f>'INF GERAIS'!B34&amp;IFERROR(IF(INDEX(APOIO!$A$5:$A$50,MATCH('INF GERAIS'!N34,APOIO!$B$5:$B$50,0))="NÃO",APOIO!$A$2&amp;"NÃO VÁLIDO",""),"")</f>
        <v>2014.0027</v>
      </c>
      <c r="C34" s="1" t="str">
        <f>'INF GERAIS'!C34</f>
        <v>MATA SUL</v>
      </c>
      <c r="D34" s="1" t="str">
        <f>'INF GERAIS'!D34</f>
        <v>AMARAJI</v>
      </c>
      <c r="E34" s="1" t="str">
        <f>'INF GERAIS'!E34</f>
        <v>CONSTRUÇÃO DO GRADIL DO PARQUE DO BANANAL E CONSTRUÇÃO DO QUIOSQUE DE APOIO</v>
      </c>
      <c r="F34" s="1" t="str">
        <f>'INF GERAIS'!G34</f>
        <v>NORMAL</v>
      </c>
      <c r="G34" s="11"/>
      <c r="H34" s="11"/>
      <c r="I34" s="10">
        <v>41801</v>
      </c>
      <c r="J34" s="10">
        <v>41815</v>
      </c>
      <c r="K34" s="11">
        <f>IF(G34&lt;0,"NA",IF(G34&gt;ROUNDDOWN('INF GERAIS'!K34*0.3,2),0,ROUNDDOWN('INF GERAIS'!K34*0.3,2)-G34))</f>
        <v>94506.25</v>
      </c>
      <c r="L34" s="11">
        <v>94508.89</v>
      </c>
      <c r="M34" s="10">
        <v>41822</v>
      </c>
      <c r="N34" s="120" t="s">
        <v>1812</v>
      </c>
      <c r="O34" s="120" t="s">
        <v>1808</v>
      </c>
      <c r="P34" s="120"/>
      <c r="Q34" s="10">
        <v>42424</v>
      </c>
      <c r="R34" s="10">
        <v>42429</v>
      </c>
      <c r="S34" s="11">
        <f>IF(G34&lt;0,"NA",IF((G34+H34+L34+IF(AO34="1ª",AP34,0)+IF(AU34="1ª",AV34,0))&gt;ROUNDDOWN('INF GERAIS'!K34*0.6,2),0,IF(M34="",ROUNDDOWN('INF GERAIS'!K34*0.6,2)-K34-G34-H34,ROUNDDOWN('INF GERAIS'!K34*0.6,2)-(G34+H34+L34+IF(AO34="1ª",AP34,0)+IF(AU34="1ª",AV34,0)))))</f>
        <v>94503.62000000001</v>
      </c>
      <c r="T34" s="505">
        <v>94508.88</v>
      </c>
      <c r="U34" s="10">
        <v>42432</v>
      </c>
      <c r="V34" s="120" t="s">
        <v>6156</v>
      </c>
      <c r="W34" s="120" t="s">
        <v>6154</v>
      </c>
      <c r="X34" s="120" t="s">
        <v>6158</v>
      </c>
      <c r="Y34" s="122">
        <v>43607</v>
      </c>
      <c r="Z34" s="10">
        <v>43644</v>
      </c>
      <c r="AA34" s="11">
        <f>IF(G34&lt;0,"NA",IF((G34+H34+L34+T34+IF(AO34="1ª",AP34,0)+IF(AU34="1ª",AV34,0)+IF(AO34="2ª",AP34,0)+IF(AU34="2ª",AV34,0))&gt;ROUNDDOWN('INF GERAIS'!K34*0.8,2),0,IF(AND(M34="",U34=""),ROUNDDOWN('INF GERAIS'!K34*0.8,2)-K34-S34-G34-H34,IF(U34="",ROUNDDOWN('INF GERAIS'!K34*0.8,2)-S34-L34-G34-H34-IF(AO34="1ª",AP34,0)-IF(AU34="1ª",AV34,0),ROUNDDOWN('INF GERAIS'!K34*0.8,2)-(G34+H34+L34+T34+IF(AO34="1ª",AP34,0)+IF(AU34="1ª",AV34,0)+IF(AO34="2ª",AP34,0)+IF(AU34="2ª",AV34,0))))))</f>
        <v>62998.909999999974</v>
      </c>
      <c r="AB34" s="205">
        <v>62998.91</v>
      </c>
      <c r="AC34" s="10">
        <v>43819</v>
      </c>
      <c r="AD34" s="120" t="s">
        <v>12893</v>
      </c>
      <c r="AE34" s="120" t="s">
        <v>12895</v>
      </c>
      <c r="AF34" s="120" t="s">
        <v>12896</v>
      </c>
      <c r="AG34" s="122">
        <v>43607</v>
      </c>
      <c r="AH34" s="10">
        <v>43644</v>
      </c>
      <c r="AI34" s="11">
        <f>IF(G34&lt;0,"NA",IF((G34+H34+L34+T34+AB34+IF(AO34="1ª",AP34,0)+IF(AU34="1ª",AV34,0)+IF(AO34="2ª",AP34,0)+IF(AU34="2ª",AV34,0)+IF(AO34="3ª",AP34,0)+IF(AU34="3ª",AV34,0))&gt;'INF GERAIS'!K34,0,IF(AND(M34="",U34="",AC34=""),'INF GERAIS'!K34-K34-S34-AA34-G34-H34,IF(AND(U34="",AC34=""),'INF GERAIS'!K34-L34-S34-AA34-G34-H34-IF(AO34="1ª",AP34,0)-IF(AU34="1ª",AV34,0),IF(AC34="",'INF GERAIS'!K34-L34-T34-AA34-G34-H34-IF(AO34="1ª",AP34,0)-IF(AU34="1ª",AV34,0)-IF(AO34="2ª",AP34,0)-IF(AU34="2ª",AV34,0),'INF GERAIS'!K34-(G34+H34+L34+T34+AB34+IF(AO34="1ª",AP34,0)+IF(AU34="1ª",AV34,0)+IF(AO34="2ª",AP34,0)+IF(AU34="2ª",AV34,0)+IF(AO34="3ª",AP34,0)+IF(AU34="3ª",AV34,0)))))))</f>
        <v>63004.179999999964</v>
      </c>
      <c r="AJ34" s="11">
        <v>63004.179999999964</v>
      </c>
      <c r="AK34" s="10">
        <v>43909</v>
      </c>
      <c r="AL34" s="120" t="s">
        <v>13106</v>
      </c>
      <c r="AM34" s="120" t="s">
        <v>13107</v>
      </c>
      <c r="AN34" s="120" t="s">
        <v>13108</v>
      </c>
      <c r="AP34" s="11"/>
      <c r="AQ34" s="10"/>
      <c r="AV34" s="11"/>
      <c r="AW34" s="10"/>
      <c r="AZ34" s="1"/>
      <c r="BF34" s="16"/>
      <c r="BG34" s="155"/>
    </row>
    <row r="35" spans="2:64" ht="72.5" x14ac:dyDescent="0.35">
      <c r="B35" s="45" t="str">
        <f>'INF GERAIS'!B35&amp;IFERROR(IF(INDEX(APOIO!$A$5:$A$50,MATCH('INF GERAIS'!N35,APOIO!$B$5:$B$50,0))="NÃO",APOIO!$A$2&amp;"NÃO VÁLIDO",""),"")</f>
        <v>2014.0028</v>
      </c>
      <c r="C35" s="1" t="str">
        <f>'INF GERAIS'!C35</f>
        <v>MATA SUL</v>
      </c>
      <c r="D35" s="1" t="str">
        <f>'INF GERAIS'!D35</f>
        <v>AMARAJI</v>
      </c>
      <c r="E35" s="1" t="str">
        <f>'INF GERAIS'!E35</f>
        <v>PAVIMENTAÇÃO EM PARALELEPÍPEDOS GRANITICOS DE DIVERSAS RUAS</v>
      </c>
      <c r="F35" s="1" t="str">
        <f>'INF GERAIS'!G35</f>
        <v>NORMAL</v>
      </c>
      <c r="G35" s="11"/>
      <c r="H35" s="11"/>
      <c r="I35" s="10">
        <v>41801</v>
      </c>
      <c r="J35" s="10">
        <v>41815</v>
      </c>
      <c r="K35" s="11">
        <f>IF(G35&lt;0,"NA",IF(G35&gt;ROUNDDOWN('INF GERAIS'!K35*0.3,2),0,ROUNDDOWN('INF GERAIS'!K35*0.3,2)-G35))</f>
        <v>61952.92</v>
      </c>
      <c r="L35" s="11">
        <v>61952.92</v>
      </c>
      <c r="M35" s="10">
        <v>41822</v>
      </c>
      <c r="N35" s="120" t="s">
        <v>1818</v>
      </c>
      <c r="O35" s="120" t="s">
        <v>1808</v>
      </c>
      <c r="P35" s="120"/>
      <c r="Q35" s="10">
        <v>42424</v>
      </c>
      <c r="R35" s="10">
        <v>42429</v>
      </c>
      <c r="S35" s="11">
        <f>IF(G35&lt;0,"NA",IF((G35+H35+L35+IF(AO35="1ª",AP35,0)+IF(AU35="1ª",AV35,0))&gt;ROUNDDOWN('INF GERAIS'!K35*0.6,2),0,IF(M35="",ROUNDDOWN('INF GERAIS'!K35*0.6,2)-K35-G35-H35,ROUNDDOWN('INF GERAIS'!K35*0.6,2)-(G35+H35+L35+IF(AO35="1ª",AP35,0)+IF(AU35="1ª",AV35,0)))))</f>
        <v>61952.92</v>
      </c>
      <c r="T35" s="505">
        <v>61952.92</v>
      </c>
      <c r="U35" s="10">
        <v>42432</v>
      </c>
      <c r="V35" s="120" t="s">
        <v>6159</v>
      </c>
      <c r="W35" s="120" t="s">
        <v>6154</v>
      </c>
      <c r="X35" s="120" t="s">
        <v>6161</v>
      </c>
      <c r="Y35" s="10">
        <v>42541</v>
      </c>
      <c r="Z35" s="10">
        <v>42566</v>
      </c>
      <c r="AA35" s="11">
        <f>IF(G35&lt;0,"NA",IF((G35+H35+L35+T35+IF(AO35="1ª",AP35,0)+IF(AU35="1ª",AV35,0)+IF(AO35="2ª",AP35,0)+IF(AU35="2ª",AV35,0))&gt;ROUNDDOWN('INF GERAIS'!K35*0.8,2),0,IF(AND(M35="",U35=""),ROUNDDOWN('INF GERAIS'!K35*0.8,2)-K35-S35-G35-H35,IF(U35="",ROUNDDOWN('INF GERAIS'!K35*0.8,2)-S35-L35-G35-H35-IF(AO35="1ª",AP35,0)-IF(AU35="1ª",AV35,0),ROUNDDOWN('INF GERAIS'!K35*0.8,2)-(G35+H35+L35+T35+IF(AO35="1ª",AP35,0)+IF(AU35="1ª",AV35,0)+IF(AO35="2ª",AP35,0)+IF(AU35="2ª",AV35,0))))))</f>
        <v>41301.950000000012</v>
      </c>
      <c r="AB35" s="205">
        <v>41301.949999999997</v>
      </c>
      <c r="AC35" s="233">
        <v>42570</v>
      </c>
      <c r="AD35" s="467" t="s">
        <v>7972</v>
      </c>
      <c r="AE35" s="467" t="s">
        <v>7974</v>
      </c>
      <c r="AF35" s="467" t="s">
        <v>7975</v>
      </c>
      <c r="AG35" s="10">
        <v>42541</v>
      </c>
      <c r="AH35" s="10">
        <v>43137</v>
      </c>
      <c r="AI35" s="11">
        <f>IF(G35&lt;0,"NA",IF((G35+H35+L35+T35+AB35+IF(AO35="1ª",AP35,0)+IF(AU35="1ª",AV35,0)+IF(AO35="2ª",AP35,0)+IF(AU35="2ª",AV35,0)+IF(AO35="3ª",AP35,0)+IF(AU35="3ª",AV35,0))&gt;'INF GERAIS'!K35,0,IF(AND(M35="",U35="",AC35=""),'INF GERAIS'!K35-K35-S35-AA35-G35-H35,IF(AND(U35="",AC35=""),'INF GERAIS'!K35-L35-S35-AA35-G35-H35-IF(AO35="1ª",AP35,0)-IF(AU35="1ª",AV35,0),IF(AC35="",'INF GERAIS'!K35-L35-T35-AA35-G35-H35-IF(AO35="1ª",AP35,0)-IF(AU35="1ª",AV35,0)-IF(AO35="2ª",AP35,0)-IF(AU35="2ª",AV35,0),'INF GERAIS'!K35-(G35+H35+L35+T35+AB35+IF(AO35="1ª",AP35,0)+IF(AU35="1ª",AV35,0)+IF(AO35="2ª",AP35,0)+IF(AU35="2ª",AV35,0)+IF(AO35="3ª",AP35,0)+IF(AU35="3ª",AV35,0)))))))</f>
        <v>41301.950000000012</v>
      </c>
      <c r="AJ35" s="205">
        <v>41301.949999999997</v>
      </c>
      <c r="AK35" s="10">
        <v>43193</v>
      </c>
      <c r="AL35" s="120" t="s">
        <v>10700</v>
      </c>
      <c r="AM35" s="120" t="s">
        <v>10702</v>
      </c>
      <c r="AN35" s="120" t="s">
        <v>10703</v>
      </c>
      <c r="AP35" s="11"/>
      <c r="AQ35" s="10"/>
      <c r="AV35" s="11"/>
      <c r="AW35" s="10"/>
      <c r="AZ35" s="1"/>
      <c r="BF35" s="16"/>
      <c r="BG35" s="155"/>
    </row>
    <row r="36" spans="2:64" ht="58" x14ac:dyDescent="0.35">
      <c r="B36" s="45" t="str">
        <f>'INF GERAIS'!B36&amp;IFERROR(IF(INDEX(APOIO!$A$5:$A$50,MATCH('INF GERAIS'!N36,APOIO!$B$5:$B$50,0))="NÃO",APOIO!$A$2&amp;"NÃO VÁLIDO",""),"")</f>
        <v>2014.0029</v>
      </c>
      <c r="C36" s="1" t="str">
        <f>'INF GERAIS'!C36</f>
        <v>MATA SUL</v>
      </c>
      <c r="D36" s="1" t="str">
        <f>'INF GERAIS'!D36</f>
        <v>AMARAJI</v>
      </c>
      <c r="E36" s="1" t="str">
        <f>'INF GERAIS'!E36</f>
        <v>CONSTRUÇÃO DO MURO DA GARAGEM MUNICIPAL</v>
      </c>
      <c r="F36" s="1" t="str">
        <f>'INF GERAIS'!G36</f>
        <v>NORMAL</v>
      </c>
      <c r="G36" s="11"/>
      <c r="H36" s="11"/>
      <c r="I36" s="10">
        <v>41801</v>
      </c>
      <c r="J36" s="10">
        <v>41815</v>
      </c>
      <c r="K36" s="11">
        <f>IF(G36&lt;0,"NA",IF(G36&gt;ROUNDDOWN('INF GERAIS'!K36*0.3,2),0,ROUNDDOWN('INF GERAIS'!K36*0.3,2)-G36))</f>
        <v>14234.91</v>
      </c>
      <c r="L36" s="11">
        <v>14234.92</v>
      </c>
      <c r="M36" s="10">
        <v>41822</v>
      </c>
      <c r="N36" s="120" t="s">
        <v>1815</v>
      </c>
      <c r="O36" s="120" t="s">
        <v>1808</v>
      </c>
      <c r="P36" s="120"/>
      <c r="Q36" s="10">
        <v>42424</v>
      </c>
      <c r="R36" s="10">
        <v>42429</v>
      </c>
      <c r="S36" s="11">
        <f>IF(G36&lt;0,"NA",IF((G36+H36+L36+IF(AO36="1ª",AP36,0)+IF(AU36="1ª",AV36,0))&gt;ROUNDDOWN('INF GERAIS'!K36*0.6,2),0,IF(M36="",ROUNDDOWN('INF GERAIS'!K36*0.6,2)-K36-G36-H36,ROUNDDOWN('INF GERAIS'!K36*0.6,2)-(G36+H36+L36+IF(AO36="1ª",AP36,0)+IF(AU36="1ª",AV36,0)))))</f>
        <v>14234.910000000002</v>
      </c>
      <c r="T36" s="505">
        <v>14234.91</v>
      </c>
      <c r="U36" s="10">
        <v>42432</v>
      </c>
      <c r="V36" s="120" t="s">
        <v>6162</v>
      </c>
      <c r="W36" s="120" t="s">
        <v>6154</v>
      </c>
      <c r="X36" s="120" t="s">
        <v>6164</v>
      </c>
      <c r="Y36" s="10">
        <v>42541</v>
      </c>
      <c r="Z36" s="10">
        <v>42557</v>
      </c>
      <c r="AA36" s="11">
        <f>IF(G36&lt;0,"NA",IF((G36+H36+L36+T36+IF(AO36="1ª",AP36,0)+IF(AU36="1ª",AV36,0)+IF(AO36="2ª",AP36,0)+IF(AU36="2ª",AV36,0))&gt;ROUNDDOWN('INF GERAIS'!K36*0.8,2),0,IF(AND(M36="",U36=""),ROUNDDOWN('INF GERAIS'!K36*0.8,2)-K36-S36-G36-H36,IF(U36="",ROUNDDOWN('INF GERAIS'!K36*0.8,2)-S36-L36-G36-H36-IF(AO36="1ª",AP36,0)-IF(AU36="1ª",AV36,0),ROUNDDOWN('INF GERAIS'!K36*0.8,2)-(G36+H36+L36+T36+IF(AO36="1ª",AP36,0)+IF(AU36="1ª",AV36,0)+IF(AO36="2ª",AP36,0)+IF(AU36="2ª",AV36,0))))))</f>
        <v>9489.9399999999951</v>
      </c>
      <c r="AB36" s="205">
        <v>9489.94</v>
      </c>
      <c r="AC36" s="233">
        <v>42570</v>
      </c>
      <c r="AD36" s="467" t="s">
        <v>7976</v>
      </c>
      <c r="AE36" s="467" t="s">
        <v>7974</v>
      </c>
      <c r="AF36" s="467" t="s">
        <v>7978</v>
      </c>
      <c r="AG36" s="233">
        <v>42541</v>
      </c>
      <c r="AH36" s="233">
        <v>42557</v>
      </c>
      <c r="AI36" s="11">
        <f>IF(G36&lt;0,"NA",IF((G36+H36+L36+T36+AB36+IF(AO36="1ª",AP36,0)+IF(AU36="1ª",AV36,0)+IF(AO36="2ª",AP36,0)+IF(AU36="2ª",AV36,0)+IF(AO36="3ª",AP36,0)+IF(AU36="3ª",AV36,0))&gt;'INF GERAIS'!K36,0,IF(AND(M36="",U36="",AC36=""),'INF GERAIS'!K36-K36-S36-AA36-G36-H36,IF(AND(U36="",AC36=""),'INF GERAIS'!K36-L36-S36-AA36-G36-H36-IF(AO36="1ª",AP36,0)-IF(AU36="1ª",AV36,0),IF(AC36="",'INF GERAIS'!K36-L36-T36-AA36-G36-H36-IF(AO36="1ª",AP36,0)-IF(AU36="1ª",AV36,0)-IF(AO36="2ª",AP36,0)-IF(AU36="2ª",AV36,0),'INF GERAIS'!K36-(G36+H36+L36+T36+AB36+IF(AO36="1ª",AP36,0)+IF(AU36="1ª",AV36,0)+IF(AO36="2ª",AP36,0)+IF(AU36="2ª",AV36,0)+IF(AO36="3ª",AP36,0)+IF(AU36="3ª",AV36,0)))))))</f>
        <v>9489.9499999999971</v>
      </c>
      <c r="AJ36" s="205">
        <v>9489.9500000000007</v>
      </c>
      <c r="AK36" s="233">
        <v>42570</v>
      </c>
      <c r="AL36" s="467" t="s">
        <v>8034</v>
      </c>
      <c r="AM36" s="467" t="s">
        <v>8036</v>
      </c>
      <c r="AN36" s="467" t="s">
        <v>8037</v>
      </c>
      <c r="AP36" s="11"/>
      <c r="AQ36" s="10"/>
      <c r="AV36" s="11"/>
      <c r="AW36" s="10"/>
      <c r="AZ36" s="1"/>
      <c r="BF36" s="16"/>
      <c r="BG36" s="155"/>
    </row>
    <row r="37" spans="2:64" ht="72.5" x14ac:dyDescent="0.35">
      <c r="B37" s="45" t="str">
        <f>'INF GERAIS'!B37&amp;IFERROR(IF(INDEX(APOIO!$A$5:$A$50,MATCH('INF GERAIS'!N37,APOIO!$B$5:$B$50,0))="NÃO",APOIO!$A$2&amp;"NÃO VÁLIDO",""),"")</f>
        <v>2014.0030</v>
      </c>
      <c r="C37" s="1" t="str">
        <f>'INF GERAIS'!C37</f>
        <v>AGRESTE MERIDIONAL</v>
      </c>
      <c r="D37" s="1" t="str">
        <f>'INF GERAIS'!D37</f>
        <v>ANGELIM</v>
      </c>
      <c r="E37" s="1" t="str">
        <f>'INF GERAIS'!E37</f>
        <v>PAVIMENTAÇÃO EM PARALELEPIPEDOS GRANÍTICOS</v>
      </c>
      <c r="F37" s="1" t="str">
        <f>'INF GERAIS'!G37</f>
        <v>NORMAL</v>
      </c>
      <c r="G37" s="11"/>
      <c r="H37" s="11"/>
      <c r="I37" s="10">
        <v>41801</v>
      </c>
      <c r="J37" s="10">
        <v>41815</v>
      </c>
      <c r="K37" s="11">
        <f>IF(G37&lt;0,"NA",IF(G37&gt;ROUNDDOWN('INF GERAIS'!K37*0.3,2),0,ROUNDDOWN('INF GERAIS'!K37*0.3,2)-G37))</f>
        <v>181041.91</v>
      </c>
      <c r="L37" s="11">
        <v>181041.92000000001</v>
      </c>
      <c r="M37" s="10">
        <v>41822</v>
      </c>
      <c r="N37" s="120" t="s">
        <v>1393</v>
      </c>
      <c r="O37" s="120" t="s">
        <v>1397</v>
      </c>
      <c r="P37" s="120"/>
      <c r="Q37" s="10">
        <v>42576</v>
      </c>
      <c r="R37" s="233">
        <v>42576</v>
      </c>
      <c r="S37" s="11">
        <f>IF(G37&lt;0,"NA",IF((G37+H37+L37+IF(AO37="1ª",AP37,0)+IF(AU37="1ª",AV37,0))&gt;ROUNDDOWN('INF GERAIS'!K37*0.6,2),0,IF(M37="",ROUNDDOWN('INF GERAIS'!K37*0.6,2)-K37-G37-H37,ROUNDDOWN('INF GERAIS'!K37*0.6,2)-(G37+H37+L37+IF(AO37="1ª",AP37,0)+IF(AU37="1ª",AV37,0)))))</f>
        <v>181041.91</v>
      </c>
      <c r="T37" s="505">
        <v>181041.91</v>
      </c>
      <c r="U37" s="10">
        <v>42836</v>
      </c>
      <c r="V37" s="120" t="s">
        <v>9138</v>
      </c>
      <c r="W37" s="120" t="s">
        <v>9141</v>
      </c>
      <c r="X37" s="120" t="s">
        <v>9142</v>
      </c>
      <c r="Y37" s="10">
        <v>42576</v>
      </c>
      <c r="Z37" s="10">
        <v>42625</v>
      </c>
      <c r="AA37" s="11">
        <f>IF(G37&lt;0,"NA",IF((G37+H37+L37+T37+IF(AO37="1ª",AP37,0)+IF(AU37="1ª",AV37,0)+IF(AO37="2ª",AP37,0)+IF(AU37="2ª",AV37,0))&gt;ROUNDDOWN('INF GERAIS'!K37*0.8,2),0,IF(AND(M37="",U37=""),ROUNDDOWN('INF GERAIS'!K37*0.8,2)-K37-S37-G37-H37,IF(U37="",ROUNDDOWN('INF GERAIS'!K37*0.8,2)-S37-L37-G37-H37-IF(AO37="1ª",AP37,0)-IF(AU37="1ª",AV37,0),ROUNDDOWN('INF GERAIS'!K37*0.8,2)-(G37+H37+L37+T37+IF(AO37="1ª",AP37,0)+IF(AU37="1ª",AV37,0)+IF(AO37="2ª",AP37,0)+IF(AU37="2ª",AV37,0))))))</f>
        <v>120694.60999999999</v>
      </c>
      <c r="AB37" s="205">
        <v>120694.61</v>
      </c>
      <c r="AC37" s="10">
        <v>42836</v>
      </c>
      <c r="AD37" s="120" t="s">
        <v>9143</v>
      </c>
      <c r="AE37" s="120" t="s">
        <v>9141</v>
      </c>
      <c r="AF37" s="120" t="s">
        <v>9145</v>
      </c>
      <c r="AG37" s="10">
        <v>42675</v>
      </c>
      <c r="AH37" s="10">
        <v>43572</v>
      </c>
      <c r="AI37" s="11">
        <f>IF(G37&lt;0,"NA",IF((G37+H37+L37+T37+AB37+IF(AO37="1ª",AP37,0)+IF(AU37="1ª",AV37,0)+IF(AO37="2ª",AP37,0)+IF(AU37="2ª",AV37,0)+IF(AO37="3ª",AP37,0)+IF(AU37="3ª",AV37,0))&gt;'INF GERAIS'!K37,0,IF(AND(M37="",U37="",AC37=""),'INF GERAIS'!K37-K37-S37-AA37-G37-H37,IF(AND(U37="",AC37=""),'INF GERAIS'!K37-L37-S37-AA37-G37-H37-IF(AO37="1ª",AP37,0)-IF(AU37="1ª",AV37,0),IF(AC37="",'INF GERAIS'!K37-L37-T37-AA37-G37-H37-IF(AO37="1ª",AP37,0)-IF(AU37="1ª",AV37,0)-IF(AO37="2ª",AP37,0)-IF(AU37="2ª",AV37,0),'INF GERAIS'!K37-(G37+H37+L37+T37+AB37+IF(AO37="1ª",AP37,0)+IF(AU37="1ª",AV37,0)+IF(AO37="2ª",AP37,0)+IF(AU37="2ª",AV37,0)+IF(AO37="3ª",AP37,0)+IF(AU37="3ª",AV37,0)))))))</f>
        <v>120694.61000000004</v>
      </c>
      <c r="AJ37" s="11">
        <v>120694.61</v>
      </c>
      <c r="AK37" s="10">
        <v>43690</v>
      </c>
      <c r="AL37" s="120" t="s">
        <v>12459</v>
      </c>
      <c r="AM37" s="120" t="s">
        <v>12461</v>
      </c>
      <c r="AN37" s="120" t="s">
        <v>12462</v>
      </c>
      <c r="AP37" s="11"/>
      <c r="AQ37" s="10"/>
      <c r="AV37" s="11"/>
      <c r="AW37" s="10"/>
      <c r="AZ37" s="1"/>
      <c r="BF37" s="16"/>
      <c r="BG37" s="155"/>
    </row>
    <row r="38" spans="2:64" ht="87" x14ac:dyDescent="0.35">
      <c r="B38" s="45" t="str">
        <f>'INF GERAIS'!B38&amp;IFERROR(IF(INDEX(APOIO!$A$5:$A$50,MATCH('INF GERAIS'!N38,APOIO!$B$5:$B$50,0))="NÃO",APOIO!$A$2&amp;"NÃO VÁLIDO",""),"")</f>
        <v>2014.0031</v>
      </c>
      <c r="C38" s="1" t="str">
        <f>'INF GERAIS'!C38</f>
        <v>METROPOLITANA</v>
      </c>
      <c r="D38" s="1" t="str">
        <f>'INF GERAIS'!D38</f>
        <v>ARAÇOIABA</v>
      </c>
      <c r="E38" s="1" t="str">
        <f>'INF GERAIS'!E38</f>
        <v>DESENVOLVIMENTO E  URBANIZAÇÃO - PAVIMENTAÇÃO E CALÇAMENTO EM DIVERSAS RUAS COM PARALELEPÍPEDOS GRANÍTICOS</v>
      </c>
      <c r="F38" s="1" t="str">
        <f>'INF GERAIS'!G38</f>
        <v>NORMAL</v>
      </c>
      <c r="G38" s="11"/>
      <c r="H38" s="11"/>
      <c r="I38" s="10">
        <v>41801</v>
      </c>
      <c r="J38" s="10">
        <v>41815</v>
      </c>
      <c r="K38" s="11">
        <f>IF(G38&lt;0,"NA",IF(G38&gt;ROUNDDOWN('INF GERAIS'!K38*0.3,2),0,ROUNDDOWN('INF GERAIS'!K38*0.3,2)-G38))</f>
        <v>271291.26</v>
      </c>
      <c r="L38" s="11">
        <v>271114.43</v>
      </c>
      <c r="M38" s="10">
        <v>41822</v>
      </c>
      <c r="N38" s="120" t="s">
        <v>1402</v>
      </c>
      <c r="O38" s="120" t="s">
        <v>1404</v>
      </c>
      <c r="P38" s="120"/>
      <c r="Q38" s="10">
        <v>42053</v>
      </c>
      <c r="R38" s="10">
        <v>42067</v>
      </c>
      <c r="S38" s="11">
        <f>IF(G38&lt;0,"NA",IF((G38+H38+L38+IF(AO38="1ª",AP38,0)+IF(AU38="1ª",AV38,0))&gt;ROUNDDOWN('INF GERAIS'!K38*0.6,2),0,IF(M38="",ROUNDDOWN('INF GERAIS'!K38*0.6,2)-K38-G38-H38,ROUNDDOWN('INF GERAIS'!K38*0.6,2)-(G38+H38+L38+IF(AO38="1ª",AP38,0)+IF(AU38="1ª",AV38,0)))))</f>
        <v>271468.09000000003</v>
      </c>
      <c r="T38" s="505">
        <v>271457.8</v>
      </c>
      <c r="U38" s="10">
        <v>42074</v>
      </c>
      <c r="V38" s="120" t="s">
        <v>3444</v>
      </c>
      <c r="W38" s="120" t="s">
        <v>3446</v>
      </c>
      <c r="X38" s="120" t="s">
        <v>3448</v>
      </c>
      <c r="Y38" s="10">
        <v>42163</v>
      </c>
      <c r="Z38" s="10">
        <v>42255</v>
      </c>
      <c r="AA38" s="11">
        <f>IF(G38&lt;0,"NA",IF((G38+H38+L38+T38+IF(AO38="1ª",AP38,0)+IF(AU38="1ª",AV38,0)+IF(AO38="2ª",AP38,0)+IF(AU38="2ª",AV38,0))&gt;ROUNDDOWN('INF GERAIS'!K38*0.8,2),0,IF(AND(M38="",U38=""),ROUNDDOWN('INF GERAIS'!K38*0.8,2)-K38-S38-G38-H38,IF(U38="",ROUNDDOWN('INF GERAIS'!K38*0.8,2)-S38-L38-G38-H38-IF(AO38="1ª",AP38,0)-IF(AU38="1ª",AV38,0),ROUNDDOWN('INF GERAIS'!K38*0.8,2)-(G38+H38+L38+T38+IF(AO38="1ª",AP38,0)+IF(AU38="1ª",AV38,0)+IF(AO38="2ª",AP38,0)+IF(AU38="2ª",AV38,0))))))</f>
        <v>180871.13</v>
      </c>
      <c r="AB38" s="11">
        <v>180857.4</v>
      </c>
      <c r="AC38" s="10">
        <v>42339</v>
      </c>
      <c r="AD38" s="120" t="s">
        <v>4222</v>
      </c>
      <c r="AE38" s="120" t="s">
        <v>4224</v>
      </c>
      <c r="AF38" s="120" t="s">
        <v>4225</v>
      </c>
      <c r="AG38" s="10">
        <v>42489</v>
      </c>
      <c r="AH38" s="10">
        <v>42538</v>
      </c>
      <c r="AI38" s="11">
        <f>IF(G38&lt;0,"NA",IF((G38+H38+L38+T38+AB38+IF(AO38="1ª",AP38,0)+IF(AU38="1ª",AV38,0)+IF(AO38="2ª",AP38,0)+IF(AU38="2ª",AV38,0)+IF(AO38="3ª",AP38,0)+IF(AU38="3ª",AV38,0))&gt;'INF GERAIS'!K38,0,IF(AND(M38="",U38="",AC38=""),'INF GERAIS'!K38-K38-S38-AA38-G38-H38,IF(AND(U38="",AC38=""),'INF GERAIS'!K38-L38-S38-AA38-G38-H38-IF(AO38="1ª",AP38,0)-IF(AU38="1ª",AV38,0),IF(AC38="",'INF GERAIS'!K38-L38-T38-AA38-G38-H38-IF(AO38="1ª",AP38,0)-IF(AU38="1ª",AV38,0)-IF(AO38="2ª",AP38,0)-IF(AU38="2ª",AV38,0),'INF GERAIS'!K38-(G38+H38+L38+T38+AB38+IF(AO38="1ª",AP38,0)+IF(AU38="1ª",AV38,0)+IF(AO38="2ª",AP38,0)+IF(AU38="2ª",AV38,0)+IF(AO38="3ª",AP38,0)+IF(AU38="3ª",AV38,0)))))))</f>
        <v>180874.56999999995</v>
      </c>
      <c r="AJ38" s="439">
        <v>180874.57</v>
      </c>
      <c r="AK38" s="253">
        <v>42542</v>
      </c>
      <c r="AL38" s="178" t="s">
        <v>7751</v>
      </c>
      <c r="AM38" s="341" t="s">
        <v>7685</v>
      </c>
      <c r="AN38" s="341" t="s">
        <v>7753</v>
      </c>
      <c r="AP38" s="11"/>
      <c r="AQ38" s="10"/>
      <c r="AV38" s="11"/>
      <c r="AW38" s="10"/>
      <c r="AZ38" s="1"/>
      <c r="BF38" s="16"/>
      <c r="BG38" s="155"/>
    </row>
    <row r="39" spans="2:64" ht="58" x14ac:dyDescent="0.35">
      <c r="B39" s="45" t="str">
        <f>'INF GERAIS'!B39&amp;IFERROR(IF(INDEX(APOIO!$A$5:$A$50,MATCH('INF GERAIS'!N39,APOIO!$B$5:$B$50,0))="NÃO",APOIO!$A$2&amp;"NÃO VÁLIDO",""),"")</f>
        <v>2014.0032</v>
      </c>
      <c r="C39" s="1" t="str">
        <f>'INF GERAIS'!C39</f>
        <v>SERTÃO DO ARARIPE</v>
      </c>
      <c r="D39" s="1" t="str">
        <f>'INF GERAIS'!D39</f>
        <v>ARARIPINA</v>
      </c>
      <c r="E39" s="1" t="str">
        <f>'INF GERAIS'!E39</f>
        <v>PAVIMENTAÇÃO ASFÁTICA EM CBUQ EM DIVERSAS RUAS</v>
      </c>
      <c r="F39" s="1" t="str">
        <f>'INF GERAIS'!G39</f>
        <v>NORMAL</v>
      </c>
      <c r="G39" s="11"/>
      <c r="H39" s="11"/>
      <c r="I39" s="10">
        <v>41801</v>
      </c>
      <c r="J39" s="10">
        <v>41815</v>
      </c>
      <c r="K39" s="11">
        <f>IF(G39&lt;0,"NA",IF(G39&gt;ROUNDDOWN('INF GERAIS'!K39*0.3,2),0,ROUNDDOWN('INF GERAIS'!K39*0.3,2)-G39))</f>
        <v>513417.06</v>
      </c>
      <c r="L39" s="11">
        <v>416430.87</v>
      </c>
      <c r="M39" s="10">
        <v>41822</v>
      </c>
      <c r="N39" s="120" t="s">
        <v>1414</v>
      </c>
      <c r="O39" s="120" t="s">
        <v>1410</v>
      </c>
      <c r="P39" s="120"/>
      <c r="Q39" s="10">
        <v>42317</v>
      </c>
      <c r="R39" s="10">
        <v>42331</v>
      </c>
      <c r="S39" s="11">
        <f>IF(G39&lt;0,"NA",IF((G39+H39+L39+IF(AO39="1ª",AP39,0)+IF(AU39="1ª",AV39,0))&gt;ROUNDDOWN('INF GERAIS'!K39*0.6,2),0,IF(M39="",ROUNDDOWN('INF GERAIS'!K39*0.6,2)-K39-G39-H39,ROUNDDOWN('INF GERAIS'!K39*0.6,2)-(G39+H39+L39+IF(AO39="1ª",AP39,0)+IF(AU39="1ª",AV39,0)))))</f>
        <v>610403.26</v>
      </c>
      <c r="T39" s="505">
        <v>416430.87</v>
      </c>
      <c r="U39" s="10">
        <v>42338</v>
      </c>
      <c r="V39" s="120" t="s">
        <v>4216</v>
      </c>
      <c r="W39" s="120" t="s">
        <v>4219</v>
      </c>
      <c r="X39" s="120" t="s">
        <v>4221</v>
      </c>
      <c r="Y39" s="10">
        <v>42972</v>
      </c>
      <c r="Z39" s="10">
        <v>43108</v>
      </c>
      <c r="AA39" s="11">
        <f>IF(G39&lt;0,"NA",IF((G39+H39+L39+T39+IF(AO39="1ª",AP39,0)+IF(AU39="1ª",AV39,0)+IF(AO39="2ª",AP39,0)+IF(AU39="2ª",AV39,0))&gt;ROUNDDOWN('INF GERAIS'!K39*0.8,2),0,IF(AND(M39="",U39=""),ROUNDDOWN('INF GERAIS'!K39*0.8,2)-K39-S39-G39-H39,IF(U39="",ROUNDDOWN('INF GERAIS'!K39*0.8,2)-S39-L39-G39-H39-IF(AO39="1ª",AP39,0)-IF(AU39="1ª",AV39,0),ROUNDDOWN('INF GERAIS'!K39*0.8,2)-(G39+H39+L39+T39+IF(AO39="1ª",AP39,0)+IF(AU39="1ª",AV39,0)+IF(AO39="2ª",AP39,0)+IF(AU39="2ª",AV39,0))))))</f>
        <v>536250.43999999994</v>
      </c>
      <c r="AB39" s="11">
        <v>536250.43999999994</v>
      </c>
      <c r="AC39" s="10">
        <v>43193</v>
      </c>
      <c r="AD39" s="120" t="s">
        <v>10737</v>
      </c>
      <c r="AE39" s="120" t="s">
        <v>10739</v>
      </c>
      <c r="AF39" s="120" t="s">
        <v>10740</v>
      </c>
      <c r="AG39" s="10">
        <v>43081</v>
      </c>
      <c r="AH39" s="10">
        <v>43150</v>
      </c>
      <c r="AI39" s="11">
        <f>IF(G39&lt;0,"NA",IF((G39+H39+L39+T39+AB39+IF(AO39="1ª",AP39,0)+IF(AU39="1ª",AV39,0)+IF(AO39="2ª",AP39,0)+IF(AU39="2ª",AV39,0)+IF(AO39="3ª",AP39,0)+IF(AU39="3ª",AV39,0))&gt;'INF GERAIS'!K39,0,IF(AND(M39="",U39="",AC39=""),'INF GERAIS'!K39-K39-S39-AA39-G39-H39,IF(AND(U39="",AC39=""),'INF GERAIS'!K39-L39-S39-AA39-G39-H39-IF(AO39="1ª",AP39,0)-IF(AU39="1ª",AV39,0),IF(AC39="",'INF GERAIS'!K39-L39-T39-AA39-G39-H39-IF(AO39="1ª",AP39,0)-IF(AU39="1ª",AV39,0)-IF(AO39="2ª",AP39,0)-IF(AU39="2ª",AV39,0),'INF GERAIS'!K39-(G39+H39+L39+T39+AB39+IF(AO39="1ª",AP39,0)+IF(AU39="1ª",AV39,0)+IF(AO39="2ª",AP39,0)+IF(AU39="2ª",AV39,0)+IF(AO39="3ª",AP39,0)+IF(AU39="3ª",AV39,0)))))))</f>
        <v>342278.05000000005</v>
      </c>
      <c r="AJ39" s="11">
        <v>251404.11</v>
      </c>
      <c r="AK39" s="10">
        <v>43193</v>
      </c>
      <c r="AL39" s="120" t="s">
        <v>10797</v>
      </c>
      <c r="AM39" s="120" t="s">
        <v>10799</v>
      </c>
      <c r="AN39" s="120" t="s">
        <v>10800</v>
      </c>
      <c r="AP39" s="11"/>
      <c r="AQ39" s="10"/>
      <c r="AV39" s="11"/>
      <c r="AW39" s="10"/>
      <c r="AZ39" s="1"/>
      <c r="BF39" s="16"/>
      <c r="BG39" s="155"/>
    </row>
    <row r="40" spans="2:64" ht="53.25" customHeight="1" x14ac:dyDescent="0.35">
      <c r="B40" s="45" t="str">
        <f>'INF GERAIS'!B40&amp;IFERROR(IF(INDEX(APOIO!$A$5:$A$50,MATCH('INF GERAIS'!N40,APOIO!$B$5:$B$50,0))="NÃO",APOIO!$A$2&amp;"NÃO VÁLIDO",""),"")</f>
        <v>2014.0428</v>
      </c>
      <c r="C40" s="1" t="str">
        <f>'INF GERAIS'!C40</f>
        <v>SERTÃO DO ARARIPE</v>
      </c>
      <c r="D40" s="1" t="str">
        <f>'INF GERAIS'!D40</f>
        <v>ARARIPINA</v>
      </c>
      <c r="E40" s="1" t="str">
        <f>'INF GERAIS'!E40</f>
        <v>PROJETO DE DRENAGEM DO MARTINS</v>
      </c>
      <c r="F40" s="1" t="str">
        <f>'INF GERAIS'!G40</f>
        <v>NORMAL</v>
      </c>
      <c r="G40" s="11">
        <v>301794.15999999997</v>
      </c>
      <c r="H40" s="11"/>
      <c r="I40" s="10"/>
      <c r="J40" s="10"/>
      <c r="K40" s="11">
        <f>IF(G40&lt;0,"NA",IF(G40&gt;ROUNDDOWN('INF GERAIS'!K40*0.3,2),0,ROUNDDOWN('INF GERAIS'!K40*0.3,2)-G40))</f>
        <v>0</v>
      </c>
      <c r="L40" s="11">
        <v>0</v>
      </c>
      <c r="M40" s="10"/>
      <c r="N40" s="120"/>
      <c r="O40" s="120"/>
      <c r="P40" s="120"/>
      <c r="Q40" s="10" t="s">
        <v>153</v>
      </c>
      <c r="R40" s="10" t="s">
        <v>153</v>
      </c>
      <c r="S40" s="11">
        <f>IF(G40&lt;0,"NA",IF((G40+H40+L40+IF(AO40="1ª",AP40,0)+IF(AU40="1ª",AV40,0))&gt;ROUNDDOWN('INF GERAIS'!K40*0.6,2),0,IF(M40="",ROUNDDOWN('INF GERAIS'!K40*0.6,2)-K40-G40-H40,ROUNDDOWN('INF GERAIS'!K40*0.6,2)-(G40+H40+L40+IF(AO40="1ª",AP40,0)+IF(AU40="1ª",AV40,0)))))</f>
        <v>0</v>
      </c>
      <c r="U40" s="10"/>
      <c r="V40" s="120"/>
      <c r="W40" s="120"/>
      <c r="X40" s="120"/>
      <c r="Y40" s="10"/>
      <c r="Z40" s="10" t="s">
        <v>153</v>
      </c>
      <c r="AA40" s="11">
        <f>IF(G40&lt;0,"NA",IF((G40+H40+L40+T40+IF(AO40="1ª",AP40,0)+IF(AU40="1ª",AV40,0)+IF(AO40="2ª",AP40,0)+IF(AU40="2ª",AV40,0))&gt;ROUNDDOWN('INF GERAIS'!K40*0.8,2),0,IF(AND(M40="",U40=""),ROUNDDOWN('INF GERAIS'!K40*0.8,2)-K40-S40-G40-H40,IF(U40="",ROUNDDOWN('INF GERAIS'!K40*0.8,2)-S40-L40-G40-H40-IF(AO40="1ª",AP40,0)-IF(AU40="1ª",AV40,0),ROUNDDOWN('INF GERAIS'!K40*0.8,2)-(G40+H40+L40+T40+IF(AO40="1ª",AP40,0)+IF(AU40="1ª",AV40,0)+IF(AO40="2ª",AP40,0)+IF(AU40="2ª",AV40,0))))))</f>
        <v>0</v>
      </c>
      <c r="AB40" s="11"/>
      <c r="AC40" s="10"/>
      <c r="AD40" s="120" t="s">
        <v>153</v>
      </c>
      <c r="AE40" s="120" t="s">
        <v>153</v>
      </c>
      <c r="AF40" s="120" t="s">
        <v>153</v>
      </c>
      <c r="AG40" s="10"/>
      <c r="AH40" s="10" t="s">
        <v>153</v>
      </c>
      <c r="AI40" s="11">
        <f>IF(G40&lt;0,"NA",IF((G40+H40+L40+T40+AB40+IF(AO40="1ª",AP40,0)+IF(AU40="1ª",AV40,0)+IF(AO40="2ª",AP40,0)+IF(AU40="2ª",AV40,0)+IF(AO40="3ª",AP40,0)+IF(AU40="3ª",AV40,0))&gt;'INF GERAIS'!K40,0,IF(AND(M40="",U40="",AC40=""),'INF GERAIS'!K40-K40-S40-AA40-G40-H40,IF(AND(U40="",AC40=""),'INF GERAIS'!K40-L40-S40-AA40-G40-H40-IF(AO40="1ª",AP40,0)-IF(AU40="1ª",AV40,0),IF(AC40="",'INF GERAIS'!K40-L40-T40-AA40-G40-H40-IF(AO40="1ª",AP40,0)-IF(AU40="1ª",AV40,0)-IF(AO40="2ª",AP40,0)-IF(AU40="2ª",AV40,0),'INF GERAIS'!K40-(G40+H40+L40+T40+AB40+IF(AO40="1ª",AP40,0)+IF(AU40="1ª",AV40,0)+IF(AO40="2ª",AP40,0)+IF(AU40="2ª",AV40,0)+IF(AO40="3ª",AP40,0)+IF(AU40="3ª",AV40,0)))))))</f>
        <v>0</v>
      </c>
      <c r="AJ40" s="11" t="s">
        <v>153</v>
      </c>
      <c r="AK40" s="10"/>
      <c r="AL40" s="120" t="s">
        <v>153</v>
      </c>
      <c r="AM40" s="120" t="s">
        <v>153</v>
      </c>
      <c r="AN40" s="120" t="s">
        <v>153</v>
      </c>
      <c r="AP40" s="11"/>
      <c r="AQ40" s="10"/>
      <c r="AV40" s="11"/>
      <c r="AW40" s="10"/>
      <c r="AZ40" s="1"/>
      <c r="BF40" s="16"/>
      <c r="BG40" s="155"/>
    </row>
    <row r="41" spans="2:64" s="127" customFormat="1" ht="58" x14ac:dyDescent="0.35">
      <c r="B41" s="127" t="str">
        <f>'INF GERAIS'!B41&amp;IFERROR(IF(INDEX(APOIO!$A$5:$A$50,MATCH('INF GERAIS'!N41,APOIO!$B$5:$B$50,0))="NÃO",APOIO!$A$2&amp;"NÃO VÁLIDO",""),"")</f>
        <v>2014.0033
NÃO VÁLIDO</v>
      </c>
      <c r="C41" s="127" t="str">
        <f>'INF GERAIS'!C41</f>
        <v>SERTÃO DO ARARIPE</v>
      </c>
      <c r="D41" s="127" t="str">
        <f>'INF GERAIS'!D41</f>
        <v>ARARIPINA</v>
      </c>
      <c r="E41" s="127" t="str">
        <f>'INF GERAIS'!E41</f>
        <v>CONSTRUÇÃO DO GALPÃO PARA TRIAGEM DE RESÍDUOS SÓLIDOS DOMICILIARES</v>
      </c>
      <c r="F41" s="127" t="str">
        <f>'INF GERAIS'!G41</f>
        <v>NORMAL</v>
      </c>
      <c r="G41" s="11">
        <v>-301794.15999999997</v>
      </c>
      <c r="H41" s="11"/>
      <c r="I41" s="10">
        <v>41801</v>
      </c>
      <c r="J41" s="10">
        <v>41815</v>
      </c>
      <c r="K41" s="11" t="str">
        <f>IF(G41&lt;0,"NA",IF(G41&gt;ROUNDDOWN('INF GERAIS'!K41*0.3,2),0,ROUNDDOWN('INF GERAIS'!K41*0.3,2)-G41))</f>
        <v>NA</v>
      </c>
      <c r="L41" s="11">
        <v>150897.07999999999</v>
      </c>
      <c r="M41" s="10">
        <v>41822</v>
      </c>
      <c r="N41" s="120" t="s">
        <v>1408</v>
      </c>
      <c r="O41" s="120" t="s">
        <v>1410</v>
      </c>
      <c r="P41" s="120"/>
      <c r="Q41" s="10">
        <v>42230</v>
      </c>
      <c r="R41" s="10">
        <v>42244</v>
      </c>
      <c r="S41" s="11" t="str">
        <f>IF(G41&lt;0,"NA",IF((G41+H41+L41+IF(AO41="1ª",AP41,0)+IF(AU41="1ª",AV41,0))&gt;ROUNDDOWN('INF GERAIS'!K41*0.6,2),0,IF(M41="",ROUNDDOWN('INF GERAIS'!K41*0.6,2)-K41-G41-H41,ROUNDDOWN('INF GERAIS'!K41*0.6,2)-(G41+H41+L41+IF(AO41="1ª",AP41,0)+IF(AU41="1ª",AV41,0)))))</f>
        <v>NA</v>
      </c>
      <c r="T41" s="505">
        <v>150897.07999999999</v>
      </c>
      <c r="U41" s="10">
        <v>42251</v>
      </c>
      <c r="V41" s="120" t="s">
        <v>3924</v>
      </c>
      <c r="W41" s="120" t="s">
        <v>3927</v>
      </c>
      <c r="X41" s="120" t="s">
        <v>3929</v>
      </c>
      <c r="Y41" s="10"/>
      <c r="Z41" s="10"/>
      <c r="AA41" s="11" t="str">
        <f>IF(G41&lt;0,"NA",IF((G41+H41+L41+T41+IF(AO41="1ª",AP41,0)+IF(AU41="1ª",AV41,0)+IF(AO41="2ª",AP41,0)+IF(AU41="2ª",AV41,0))&gt;ROUNDDOWN('INF GERAIS'!K41*0.8,2),0,IF(AND(M41="",U41=""),ROUNDDOWN('INF GERAIS'!K41*0.8,2)-K41-S41-G41-H41,IF(U41="",ROUNDDOWN('INF GERAIS'!K41*0.8,2)-S41-L41-G41-H41-IF(AO41="1ª",AP41,0)-IF(AU41="1ª",AV41,0),ROUNDDOWN('INF GERAIS'!K41*0.8,2)-(G41+H41+L41+T41+IF(AO41="1ª",AP41,0)+IF(AU41="1ª",AV41,0)+IF(AO41="2ª",AP41,0)+IF(AU41="2ª",AV41,0))))))</f>
        <v>NA</v>
      </c>
      <c r="AB41" s="11"/>
      <c r="AC41" s="10"/>
      <c r="AD41" s="120"/>
      <c r="AE41" s="120"/>
      <c r="AF41" s="120"/>
      <c r="AG41" s="10"/>
      <c r="AH41" s="10"/>
      <c r="AI41" s="11" t="str">
        <f>IF(G41&lt;0,"NA",IF((G41+H41+L41+T41+AB41+IF(AO41="1ª",AP41,0)+IF(AU41="1ª",AV41,0)+IF(AO41="2ª",AP41,0)+IF(AU41="2ª",AV41,0)+IF(AO41="3ª",AP41,0)+IF(AU41="3ª",AV41,0))&gt;'INF GERAIS'!K41,0,IF(AND(M41="",U41="",AC41=""),'INF GERAIS'!K41-K41-S41-AA41-G41-H41,IF(AND(U41="",AC41=""),'INF GERAIS'!K41-L41-S41-AA41-G41-H41-IF(AO41="1ª",AP41,0)-IF(AU41="1ª",AV41,0),IF(AC41="",'INF GERAIS'!K41-L41-T41-AA41-G41-H41-IF(AO41="1ª",AP41,0)-IF(AU41="1ª",AV41,0)-IF(AO41="2ª",AP41,0)-IF(AU41="2ª",AV41,0),'INF GERAIS'!K41-(G41+H41+L41+T41+AB41+IF(AO41="1ª",AP41,0)+IF(AU41="1ª",AV41,0)+IF(AO41="2ª",AP41,0)+IF(AU41="2ª",AV41,0)+IF(AO41="3ª",AP41,0)+IF(AU41="3ª",AV41,0)))))))</f>
        <v>NA</v>
      </c>
      <c r="AJ41" s="11"/>
      <c r="AK41" s="10"/>
      <c r="AL41" s="120"/>
      <c r="AM41" s="120"/>
      <c r="AN41" s="120"/>
      <c r="AP41" s="11"/>
      <c r="AQ41" s="10"/>
      <c r="AV41" s="11"/>
      <c r="AW41" s="10"/>
      <c r="BA41"/>
      <c r="BB41"/>
      <c r="BC41"/>
      <c r="BD41"/>
      <c r="BE41"/>
      <c r="BF41" s="16"/>
      <c r="BG41" s="155"/>
      <c r="BH41"/>
      <c r="BI41"/>
      <c r="BJ41"/>
      <c r="BK41"/>
      <c r="BL41"/>
    </row>
    <row r="42" spans="2:64" ht="58" x14ac:dyDescent="0.35">
      <c r="B42" s="45" t="str">
        <f>'INF GERAIS'!B42&amp;IFERROR(IF(INDEX(APOIO!$A$5:$A$50,MATCH('INF GERAIS'!N42,APOIO!$B$5:$B$50,0))="NÃO",APOIO!$A$2&amp;"NÃO VÁLIDO",""),"")</f>
        <v>2014.0034</v>
      </c>
      <c r="C42" s="1" t="str">
        <f>'INF GERAIS'!C42</f>
        <v>SERTÃO DO MOXOTÓ</v>
      </c>
      <c r="D42" s="1" t="str">
        <f>'INF GERAIS'!D42</f>
        <v>ARCOVERDE</v>
      </c>
      <c r="E42" s="1" t="str">
        <f>'INF GERAIS'!E42</f>
        <v>CONSTRUÇÃO DA PRAÇA DA COHAB II</v>
      </c>
      <c r="F42" s="1" t="str">
        <f>'INF GERAIS'!G42</f>
        <v>NORMAL</v>
      </c>
      <c r="G42" s="11"/>
      <c r="H42" s="11"/>
      <c r="I42" s="10">
        <v>41802</v>
      </c>
      <c r="J42" s="10">
        <v>41816</v>
      </c>
      <c r="K42" s="11">
        <f>IF(G42&lt;0,"NA",IF(G42&gt;ROUNDDOWN('INF GERAIS'!K42*0.3,2),0,ROUNDDOWN('INF GERAIS'!K42*0.3,2)-G42))</f>
        <v>152820.35</v>
      </c>
      <c r="L42" s="11">
        <v>152820.35999999999</v>
      </c>
      <c r="M42" s="10">
        <v>41823</v>
      </c>
      <c r="N42" s="120" t="s">
        <v>2378</v>
      </c>
      <c r="O42" s="120" t="s">
        <v>1419</v>
      </c>
      <c r="P42" s="120"/>
      <c r="Q42" s="10">
        <v>42216</v>
      </c>
      <c r="R42" s="10">
        <v>42230</v>
      </c>
      <c r="S42" s="11">
        <f>IF(G42&lt;0,"NA",IF((G42+H42+L42+IF(AO42="1ª",AP42,0)+IF(AU42="1ª",AV42,0))&gt;ROUNDDOWN('INF GERAIS'!K42*0.6,2),0,IF(M42="",ROUNDDOWN('INF GERAIS'!K42*0.6,2)-K42-G42-H42,ROUNDDOWN('INF GERAIS'!K42*0.6,2)-(G42+H42+L42+IF(AO42="1ª",AP42,0)+IF(AU42="1ª",AV42,0)))))</f>
        <v>152820.35000000003</v>
      </c>
      <c r="T42" s="505">
        <v>152820.35999999999</v>
      </c>
      <c r="U42" s="10">
        <v>42237</v>
      </c>
      <c r="V42" s="120" t="s">
        <v>3816</v>
      </c>
      <c r="W42" s="120" t="s">
        <v>3807</v>
      </c>
      <c r="X42" s="120" t="s">
        <v>3818</v>
      </c>
      <c r="Y42" s="10">
        <v>42502</v>
      </c>
      <c r="Z42" s="10">
        <v>42548</v>
      </c>
      <c r="AA42" s="11">
        <f>IF(G42&lt;0,"NA",IF((G42+H42+L42+T42+IF(AO42="1ª",AP42,0)+IF(AU42="1ª",AV42,0)+IF(AO42="2ª",AP42,0)+IF(AU42="2ª",AV42,0))&gt;ROUNDDOWN('INF GERAIS'!K42*0.8,2),0,IF(AND(M42="",U42=""),ROUNDDOWN('INF GERAIS'!K42*0.8,2)-K42-S42-G42-H42,IF(U42="",ROUNDDOWN('INF GERAIS'!K42*0.8,2)-S42-L42-G42-H42-IF(AO42="1ª",AP42,0)-IF(AU42="1ª",AV42,0),ROUNDDOWN('INF GERAIS'!K42*0.8,2)-(G42+H42+L42+T42+IF(AO42="1ª",AP42,0)+IF(AU42="1ª",AV42,0)+IF(AO42="2ª",AP42,0)+IF(AU42="2ª",AV42,0))))))</f>
        <v>101880.23000000004</v>
      </c>
      <c r="AB42" s="440">
        <v>101880.23</v>
      </c>
      <c r="AC42" s="441">
        <v>42549</v>
      </c>
      <c r="AD42" s="442" t="s">
        <v>7861</v>
      </c>
      <c r="AE42" s="341" t="s">
        <v>7673</v>
      </c>
      <c r="AF42" s="341" t="s">
        <v>7863</v>
      </c>
      <c r="AG42" s="10">
        <v>42600</v>
      </c>
      <c r="AH42" s="10">
        <v>42662</v>
      </c>
      <c r="AI42" s="11">
        <f>IF(G42&lt;0,"NA",IF((G42+H42+L42+T42+AB42+IF(AO42="1ª",AP42,0)+IF(AU42="1ª",AV42,0)+IF(AO42="2ª",AP42,0)+IF(AU42="2ª",AV42,0)+IF(AO42="3ª",AP42,0)+IF(AU42="3ª",AV42,0))&gt;'INF GERAIS'!K42,0,IF(AND(M42="",U42="",AC42=""),'INF GERAIS'!K42-K42-S42-AA42-G42-H42,IF(AND(U42="",AC42=""),'INF GERAIS'!K42-L42-S42-AA42-G42-H42-IF(AO42="1ª",AP42,0)-IF(AU42="1ª",AV42,0),IF(AC42="",'INF GERAIS'!K42-L42-T42-AA42-G42-H42-IF(AO42="1ª",AP42,0)-IF(AU42="1ª",AV42,0)-IF(AO42="2ª",AP42,0)-IF(AU42="2ª",AV42,0),'INF GERAIS'!K42-(G42+H42+L42+T42+AB42+IF(AO42="1ª",AP42,0)+IF(AU42="1ª",AV42,0)+IF(AO42="2ª",AP42,0)+IF(AU42="2ª",AV42,0)+IF(AO42="3ª",AP42,0)+IF(AU42="3ª",AV42,0)))))))</f>
        <v>101880.24000000005</v>
      </c>
      <c r="AJ42" s="205">
        <v>101880.24</v>
      </c>
      <c r="AK42" s="233">
        <v>42817</v>
      </c>
      <c r="AL42" s="690" t="s">
        <v>9063</v>
      </c>
      <c r="AM42" s="690" t="s">
        <v>9065</v>
      </c>
      <c r="AN42" s="690" t="s">
        <v>9066</v>
      </c>
      <c r="AP42" s="11"/>
      <c r="AQ42" s="10"/>
      <c r="AV42" s="11"/>
      <c r="AW42" s="10"/>
      <c r="AZ42" s="1"/>
      <c r="BF42" s="16"/>
      <c r="BG42" s="155"/>
    </row>
    <row r="43" spans="2:64" ht="58" x14ac:dyDescent="0.35">
      <c r="B43" s="45" t="str">
        <f>'INF GERAIS'!B43&amp;IFERROR(IF(INDEX(APOIO!$A$5:$A$50,MATCH('INF GERAIS'!N43,APOIO!$B$5:$B$50,0))="NÃO",APOIO!$A$2&amp;"NÃO VÁLIDO",""),"")</f>
        <v>2014.0035</v>
      </c>
      <c r="C43" s="1" t="str">
        <f>'INF GERAIS'!C43</f>
        <v>SERTÃO DO MOXOTÓ</v>
      </c>
      <c r="D43" s="1" t="str">
        <f>'INF GERAIS'!D43</f>
        <v>ARCOVERDE</v>
      </c>
      <c r="E43" s="1" t="str">
        <f>'INF GERAIS'!E43</f>
        <v>REFORMA DA PRAÇA PRESIDENTE KENNEDY</v>
      </c>
      <c r="F43" s="1" t="str">
        <f>'INF GERAIS'!G43</f>
        <v>NORMAL</v>
      </c>
      <c r="G43" s="11"/>
      <c r="H43" s="11"/>
      <c r="I43" s="10">
        <v>41801</v>
      </c>
      <c r="J43" s="10">
        <v>41815</v>
      </c>
      <c r="K43" s="11">
        <f>IF(G43&lt;0,"NA",IF(G43&gt;ROUNDDOWN('INF GERAIS'!K43*0.3,2),0,ROUNDDOWN('INF GERAIS'!K43*0.3,2)-G43))</f>
        <v>173980.5</v>
      </c>
      <c r="L43" s="11">
        <v>173980.5</v>
      </c>
      <c r="M43" s="10">
        <v>41822</v>
      </c>
      <c r="N43" s="120" t="s">
        <v>1417</v>
      </c>
      <c r="O43" s="120" t="s">
        <v>1419</v>
      </c>
      <c r="P43" s="120"/>
      <c r="Q43" s="10">
        <v>42216</v>
      </c>
      <c r="R43" s="10">
        <v>42230</v>
      </c>
      <c r="S43" s="11">
        <f>IF(G43&lt;0,"NA",IF((G43+H43+L43+IF(AO43="1ª",AP43,0)+IF(AU43="1ª",AV43,0))&gt;ROUNDDOWN('INF GERAIS'!K43*0.6,2),0,IF(M43="",ROUNDDOWN('INF GERAIS'!K43*0.6,2)-K43-G43-H43,ROUNDDOWN('INF GERAIS'!K43*0.6,2)-(G43+H43+L43+IF(AO43="1ª",AP43,0)+IF(AU43="1ª",AV43,0)))))</f>
        <v>173980.5</v>
      </c>
      <c r="T43" s="505">
        <v>173980.5</v>
      </c>
      <c r="U43" s="10">
        <v>42237</v>
      </c>
      <c r="V43" s="120" t="s">
        <v>3813</v>
      </c>
      <c r="W43" s="120" t="s">
        <v>3807</v>
      </c>
      <c r="X43" s="120" t="s">
        <v>3815</v>
      </c>
      <c r="Y43" s="10">
        <v>42549</v>
      </c>
      <c r="Z43" s="10">
        <v>42552</v>
      </c>
      <c r="AA43" s="11">
        <f>IF(G43&lt;0,"NA",IF((G43+H43+L43+T43+IF(AO43="1ª",AP43,0)+IF(AU43="1ª",AV43,0)+IF(AO43="2ª",AP43,0)+IF(AU43="2ª",AV43,0))&gt;ROUNDDOWN('INF GERAIS'!K43*0.8,2),0,IF(AND(M43="",U43=""),ROUNDDOWN('INF GERAIS'!K43*0.8,2)-K43-S43-G43-H43,IF(U43="",ROUNDDOWN('INF GERAIS'!K43*0.8,2)-S43-L43-G43-H43-IF(AO43="1ª",AP43,0)-IF(AU43="1ª",AV43,0),ROUNDDOWN('INF GERAIS'!K43*0.8,2)-(G43+H43+L43+T43+IF(AO43="1ª",AP43,0)+IF(AU43="1ª",AV43,0)+IF(AO43="2ª",AP43,0)+IF(AU43="2ª",AV43,0))))))</f>
        <v>115987</v>
      </c>
      <c r="AB43" s="205">
        <v>115987</v>
      </c>
      <c r="AC43" s="233">
        <v>42570</v>
      </c>
      <c r="AD43" s="467" t="s">
        <v>8021</v>
      </c>
      <c r="AE43" s="467" t="s">
        <v>7673</v>
      </c>
      <c r="AF43" s="467" t="s">
        <v>8023</v>
      </c>
      <c r="AG43" s="10">
        <v>42549</v>
      </c>
      <c r="AH43" s="10">
        <v>42552</v>
      </c>
      <c r="AI43" s="11">
        <f>IF(G43&lt;0,"NA",IF((G43+H43+L43+T43+AB43+IF(AO43="1ª",AP43,0)+IF(AU43="1ª",AV43,0)+IF(AO43="2ª",AP43,0)+IF(AU43="2ª",AV43,0)+IF(AO43="3ª",AP43,0)+IF(AU43="3ª",AV43,0))&gt;'INF GERAIS'!K43,0,IF(AND(M43="",U43="",AC43=""),'INF GERAIS'!K43-K43-S43-AA43-G43-H43,IF(AND(U43="",AC43=""),'INF GERAIS'!K43-L43-S43-AA43-G43-H43-IF(AO43="1ª",AP43,0)-IF(AU43="1ª",AV43,0),IF(AC43="",'INF GERAIS'!K43-L43-T43-AA43-G43-H43-IF(AO43="1ª",AP43,0)-IF(AU43="1ª",AV43,0)-IF(AO43="2ª",AP43,0)-IF(AU43="2ª",AV43,0),'INF GERAIS'!K43-(G43+H43+L43+T43+AB43+IF(AO43="1ª",AP43,0)+IF(AU43="1ª",AV43,0)+IF(AO43="2ª",AP43,0)+IF(AU43="2ª",AV43,0)+IF(AO43="3ª",AP43,0)+IF(AU43="3ª",AV43,0)))))))</f>
        <v>115987.01000000001</v>
      </c>
      <c r="AJ43" s="205">
        <v>115987.01</v>
      </c>
      <c r="AK43" s="233">
        <v>42570</v>
      </c>
      <c r="AL43" s="467" t="s">
        <v>8028</v>
      </c>
      <c r="AM43" s="467" t="s">
        <v>7673</v>
      </c>
      <c r="AN43" s="467" t="s">
        <v>8030</v>
      </c>
      <c r="AP43" s="11"/>
      <c r="AQ43" s="10"/>
      <c r="AV43" s="11"/>
      <c r="AW43" s="10"/>
      <c r="AZ43" s="1"/>
      <c r="BF43" s="16"/>
      <c r="BG43" s="155"/>
    </row>
    <row r="44" spans="2:64" ht="72.5" x14ac:dyDescent="0.35">
      <c r="B44" s="45" t="str">
        <f>'INF GERAIS'!B44&amp;IFERROR(IF(INDEX(APOIO!$A$5:$A$50,MATCH('INF GERAIS'!N44,APOIO!$B$5:$B$50,0))="NÃO",APOIO!$A$2&amp;"NÃO VÁLIDO",""),"")</f>
        <v>2014.0036</v>
      </c>
      <c r="C44" s="1" t="str">
        <f>'INF GERAIS'!C44</f>
        <v>SERTÃO DO MOXOTÓ</v>
      </c>
      <c r="D44" s="1" t="str">
        <f>'INF GERAIS'!D44</f>
        <v>ARCOVERDE</v>
      </c>
      <c r="E44" s="1" t="str">
        <f>'INF GERAIS'!E44</f>
        <v>REFORMA DO CANTEIRO DA AV. ANTONIO JAPIASSU</v>
      </c>
      <c r="F44" s="1" t="str">
        <f>'INF GERAIS'!G44</f>
        <v>NORMAL</v>
      </c>
      <c r="G44" s="11"/>
      <c r="H44" s="11"/>
      <c r="I44" s="10">
        <v>41802</v>
      </c>
      <c r="J44" s="10">
        <v>41816</v>
      </c>
      <c r="K44" s="11">
        <f>IF(G44&lt;0,"NA",IF(G44&gt;ROUNDDOWN('INF GERAIS'!K44*0.3,2),0,ROUNDDOWN('INF GERAIS'!K44*0.3,2)-G44))</f>
        <v>160465.41</v>
      </c>
      <c r="L44" s="11">
        <v>160465.41</v>
      </c>
      <c r="M44" s="10">
        <v>41823</v>
      </c>
      <c r="N44" s="120" t="s">
        <v>2371</v>
      </c>
      <c r="O44" s="120" t="s">
        <v>1419</v>
      </c>
      <c r="P44" s="120"/>
      <c r="Q44" s="10">
        <v>42216</v>
      </c>
      <c r="R44" s="10">
        <v>42230</v>
      </c>
      <c r="S44" s="11">
        <f>IF(G44&lt;0,"NA",IF((G44+H44+L44+IF(AO44="1ª",AP44,0)+IF(AU44="1ª",AV44,0))&gt;ROUNDDOWN('INF GERAIS'!K44*0.6,2),0,IF(M44="",ROUNDDOWN('INF GERAIS'!K44*0.6,2)-K44-G44-H44,ROUNDDOWN('INF GERAIS'!K44*0.6,2)-(G44+H44+L44+IF(AO44="1ª",AP44,0)+IF(AU44="1ª",AV44,0)))))</f>
        <v>160465.41</v>
      </c>
      <c r="T44" s="505">
        <v>160465.41</v>
      </c>
      <c r="U44" s="10">
        <v>42237</v>
      </c>
      <c r="V44" s="120" t="s">
        <v>3810</v>
      </c>
      <c r="W44" s="120" t="s">
        <v>3807</v>
      </c>
      <c r="X44" s="120" t="s">
        <v>3812</v>
      </c>
      <c r="Y44" s="10"/>
      <c r="Z44" s="10">
        <v>42219</v>
      </c>
      <c r="AA44" s="11">
        <f>IF(G44&lt;0,"NA",IF((G44+H44+L44+T44+IF(AO44="1ª",AP44,0)+IF(AU44="1ª",AV44,0)+IF(AO44="2ª",AP44,0)+IF(AU44="2ª",AV44,0))&gt;ROUNDDOWN('INF GERAIS'!K44*0.8,2),0,IF(AND(M44="",U44=""),ROUNDDOWN('INF GERAIS'!K44*0.8,2)-K44-S44-G44-H44,IF(U44="",ROUNDDOWN('INF GERAIS'!K44*0.8,2)-S44-L44-G44-H44-IF(AO44="1ª",AP44,0)-IF(AU44="1ª",AV44,0),ROUNDDOWN('INF GERAIS'!K44*0.8,2)-(G44+H44+L44+T44+IF(AO44="1ª",AP44,0)+IF(AU44="1ª",AV44,0)+IF(AO44="2ª",AP44,0)+IF(AU44="2ª",AV44,0))))))</f>
        <v>106976.94</v>
      </c>
      <c r="AB44" s="11">
        <v>106976.94</v>
      </c>
      <c r="AC44" s="10">
        <v>42237</v>
      </c>
      <c r="AD44" s="120" t="s">
        <v>3819</v>
      </c>
      <c r="AE44" s="120" t="s">
        <v>3807</v>
      </c>
      <c r="AF44" s="120" t="s">
        <v>3821</v>
      </c>
      <c r="AG44" s="10"/>
      <c r="AH44" s="10">
        <v>42349</v>
      </c>
      <c r="AI44" s="11">
        <f>IF(G44&lt;0,"NA",IF((G44+H44+L44+T44+AB44+IF(AO44="1ª",AP44,0)+IF(AU44="1ª",AV44,0)+IF(AO44="2ª",AP44,0)+IF(AU44="2ª",AV44,0)+IF(AO44="3ª",AP44,0)+IF(AU44="3ª",AV44,0))&gt;'INF GERAIS'!K44,0,IF(AND(M44="",U44="",AC44=""),'INF GERAIS'!K44-K44-S44-AA44-G44-H44,IF(AND(U44="",AC44=""),'INF GERAIS'!K44-L44-S44-AA44-G44-H44-IF(AO44="1ª",AP44,0)-IF(AU44="1ª",AV44,0),IF(AC44="",'INF GERAIS'!K44-L44-T44-AA44-G44-H44-IF(AO44="1ª",AP44,0)-IF(AU44="1ª",AV44,0)-IF(AO44="2ª",AP44,0)-IF(AU44="2ª",AV44,0),'INF GERAIS'!K44-(G44+H44+L44+T44+AB44+IF(AO44="1ª",AP44,0)+IF(AU44="1ª",AV44,0)+IF(AO44="2ª",AP44,0)+IF(AU44="2ª",AV44,0)+IF(AO44="3ª",AP44,0)+IF(AU44="3ª",AV44,0)))))))</f>
        <v>106976.94999999995</v>
      </c>
      <c r="AJ44" s="11">
        <v>102937.74</v>
      </c>
      <c r="AK44" s="10">
        <v>42355</v>
      </c>
      <c r="AL44" s="120" t="s">
        <v>4327</v>
      </c>
      <c r="AM44" s="120" t="s">
        <v>4329</v>
      </c>
      <c r="AN44" s="120" t="s">
        <v>4330</v>
      </c>
      <c r="AP44" s="11"/>
      <c r="AQ44" s="10"/>
      <c r="AV44" s="11"/>
      <c r="AW44" s="10"/>
      <c r="AZ44" s="1"/>
      <c r="BF44" s="16"/>
      <c r="BG44" s="155"/>
    </row>
    <row r="45" spans="2:64" ht="58" x14ac:dyDescent="0.35">
      <c r="B45" s="45" t="str">
        <f>'INF GERAIS'!B45&amp;IFERROR(IF(INDEX(APOIO!$A$5:$A$50,MATCH('INF GERAIS'!N45,APOIO!$B$5:$B$50,0))="NÃO",APOIO!$A$2&amp;"NÃO VÁLIDO",""),"")</f>
        <v>2014.0037</v>
      </c>
      <c r="C45" s="1" t="str">
        <f>'INF GERAIS'!C45</f>
        <v>SERTÃO DO MOXOTÓ</v>
      </c>
      <c r="D45" s="1" t="str">
        <f>'INF GERAIS'!D45</f>
        <v>ARCOVERDE</v>
      </c>
      <c r="E45" s="1" t="str">
        <f>'INF GERAIS'!E45</f>
        <v>REVITALIZAÇÃO DA PRAÇA REDONDA</v>
      </c>
      <c r="F45" s="1" t="str">
        <f>'INF GERAIS'!G45</f>
        <v>NORMAL</v>
      </c>
      <c r="G45" s="11"/>
      <c r="H45" s="11"/>
      <c r="I45" s="10">
        <v>41802</v>
      </c>
      <c r="J45" s="10">
        <v>41816</v>
      </c>
      <c r="K45" s="11">
        <f>IF(G45&lt;0,"NA",IF(G45&gt;ROUNDDOWN('INF GERAIS'!K45*0.3,2),0,ROUNDDOWN('INF GERAIS'!K45*0.3,2)-G45))</f>
        <v>55951.57</v>
      </c>
      <c r="L45" s="11">
        <v>55951.51</v>
      </c>
      <c r="M45" s="10">
        <v>41823</v>
      </c>
      <c r="N45" s="120" t="s">
        <v>2375</v>
      </c>
      <c r="O45" s="120" t="s">
        <v>1419</v>
      </c>
      <c r="P45" s="120"/>
      <c r="Q45" s="10">
        <v>42216</v>
      </c>
      <c r="R45" s="10">
        <v>42230</v>
      </c>
      <c r="S45" s="11">
        <f>IF(G45&lt;0,"NA",IF((G45+H45+L45+IF(AO45="1ª",AP45,0)+IF(AU45="1ª",AV45,0))&gt;ROUNDDOWN('INF GERAIS'!K45*0.6,2),0,IF(M45="",ROUNDDOWN('INF GERAIS'!K45*0.6,2)-K45-G45-H45,ROUNDDOWN('INF GERAIS'!K45*0.6,2)-(G45+H45+L45+IF(AO45="1ª",AP45,0)+IF(AU45="1ª",AV45,0)))))</f>
        <v>55951.63</v>
      </c>
      <c r="T45" s="505">
        <v>55951.63</v>
      </c>
      <c r="U45" s="10">
        <v>42237</v>
      </c>
      <c r="V45" s="120" t="s">
        <v>3805</v>
      </c>
      <c r="W45" s="120" t="s">
        <v>3807</v>
      </c>
      <c r="X45" s="120" t="s">
        <v>3809</v>
      </c>
      <c r="Y45" s="10"/>
      <c r="Z45" s="10">
        <v>42278</v>
      </c>
      <c r="AA45" s="11">
        <f>IF(G45&lt;0,"NA",IF((G45+H45+L45+T45+IF(AO45="1ª",AP45,0)+IF(AU45="1ª",AV45,0)+IF(AO45="2ª",AP45,0)+IF(AU45="2ª",AV45,0))&gt;ROUNDDOWN('INF GERAIS'!K45*0.8,2),0,IF(AND(M45="",U45=""),ROUNDDOWN('INF GERAIS'!K45*0.8,2)-K45-S45-G45-H45,IF(U45="",ROUNDDOWN('INF GERAIS'!K45*0.8,2)-S45-L45-G45-H45-IF(AO45="1ª",AP45,0)-IF(AU45="1ª",AV45,0),ROUNDDOWN('INF GERAIS'!K45*0.8,2)-(G45+H45+L45+T45+IF(AO45="1ª",AP45,0)+IF(AU45="1ª",AV45,0)+IF(AO45="2ª",AP45,0)+IF(AU45="2ª",AV45,0))))))</f>
        <v>37301.050000000003</v>
      </c>
      <c r="AB45" s="11">
        <v>37301.050000000003</v>
      </c>
      <c r="AC45" s="10">
        <v>42339</v>
      </c>
      <c r="AD45" s="120" t="s">
        <v>4254</v>
      </c>
      <c r="AE45" s="120" t="s">
        <v>4256</v>
      </c>
      <c r="AF45" s="120" t="s">
        <v>4257</v>
      </c>
      <c r="AG45" s="10"/>
      <c r="AH45" s="10">
        <v>42278</v>
      </c>
      <c r="AI45" s="11">
        <f>IF(G45&lt;0,"NA",IF((G45+H45+L45+T45+AB45+IF(AO45="1ª",AP45,0)+IF(AU45="1ª",AV45,0)+IF(AO45="2ª",AP45,0)+IF(AU45="2ª",AV45,0)+IF(AO45="3ª",AP45,0)+IF(AU45="3ª",AV45,0))&gt;'INF GERAIS'!K45,0,IF(AND(M45="",U45="",AC45=""),'INF GERAIS'!K45-K45-S45-AA45-G45-H45,IF(AND(U45="",AC45=""),'INF GERAIS'!K45-L45-S45-AA45-G45-H45-IF(AO45="1ª",AP45,0)-IF(AU45="1ª",AV45,0),IF(AC45="",'INF GERAIS'!K45-L45-T45-AA45-G45-H45-IF(AO45="1ª",AP45,0)-IF(AU45="1ª",AV45,0)-IF(AO45="2ª",AP45,0)-IF(AU45="2ª",AV45,0),'INF GERAIS'!K45-(G45+H45+L45+T45+AB45+IF(AO45="1ª",AP45,0)+IF(AU45="1ª",AV45,0)+IF(AO45="2ª",AP45,0)+IF(AU45="2ª",AV45,0)+IF(AO45="3ª",AP45,0)+IF(AU45="3ª",AV45,0)))))))</f>
        <v>37301.049999999988</v>
      </c>
      <c r="AJ45" s="11">
        <v>16057.66</v>
      </c>
      <c r="AK45" s="10">
        <v>42340</v>
      </c>
      <c r="AL45" s="120" t="s">
        <v>4305</v>
      </c>
      <c r="AM45" s="120" t="s">
        <v>4307</v>
      </c>
      <c r="AN45" s="120" t="s">
        <v>4308</v>
      </c>
      <c r="AP45" s="11"/>
      <c r="AQ45" s="10"/>
      <c r="AV45" s="11"/>
      <c r="AW45" s="10"/>
      <c r="AZ45" s="1"/>
      <c r="BF45" s="16"/>
      <c r="BG45" s="155"/>
    </row>
    <row r="46" spans="2:64" ht="72.5" x14ac:dyDescent="0.35">
      <c r="B46" s="45" t="str">
        <f>'INF GERAIS'!B46&amp;IFERROR(IF(INDEX(APOIO!$A$5:$A$50,MATCH('INF GERAIS'!N46,APOIO!$B$5:$B$50,0))="NÃO",APOIO!$A$2&amp;"NÃO VÁLIDO",""),"")</f>
        <v>2014.0038</v>
      </c>
      <c r="C46" s="1" t="str">
        <f>'INF GERAIS'!C46</f>
        <v>AGRESTE CENTRAL</v>
      </c>
      <c r="D46" s="1" t="str">
        <f>'INF GERAIS'!D46</f>
        <v>BARRA DE GUABIRABA</v>
      </c>
      <c r="E46" s="1" t="str">
        <f>'INF GERAIS'!E46</f>
        <v>REFORMA E AMPLIAÇÃO DA UNIDADE MISTA PAULO VIANA DE QUEIROZ NO MUNICÍPIO DE BARRA DE GUABIRABA - PE</v>
      </c>
      <c r="F46" s="1" t="str">
        <f>'INF GERAIS'!G46</f>
        <v>NORMAL</v>
      </c>
      <c r="G46" s="11"/>
      <c r="H46" s="11"/>
      <c r="I46" s="10">
        <v>41801</v>
      </c>
      <c r="J46" s="10">
        <v>41815</v>
      </c>
      <c r="K46" s="11">
        <f>IF(G46&lt;0,"NA",IF(G46&gt;ROUNDDOWN('INF GERAIS'!K46*0.3,2),0,ROUNDDOWN('INF GERAIS'!K46*0.3,2)-G46))</f>
        <v>73132.83</v>
      </c>
      <c r="L46" s="11">
        <v>91416.05</v>
      </c>
      <c r="M46" s="10">
        <v>41822</v>
      </c>
      <c r="N46" s="120" t="s">
        <v>1447</v>
      </c>
      <c r="O46" s="120" t="s">
        <v>1434</v>
      </c>
      <c r="P46" s="120"/>
      <c r="Q46" s="10">
        <v>42053</v>
      </c>
      <c r="R46" s="10">
        <v>42067</v>
      </c>
      <c r="S46" s="11">
        <f>IF(G46&lt;0,"NA",IF((G46+H46+L46+IF(AO46="1ª",AP46,0)+IF(AU46="1ª",AV46,0))&gt;ROUNDDOWN('INF GERAIS'!K46*0.6,2),0,IF(M46="",ROUNDDOWN('INF GERAIS'!K46*0.6,2)-K46-G46-H46,ROUNDDOWN('INF GERAIS'!K46*0.6,2)-(G46+H46+L46+IF(AO46="1ª",AP46,0)+IF(AU46="1ª",AV46,0)))))</f>
        <v>54849.62000000001</v>
      </c>
      <c r="T46" s="505">
        <v>91416.05</v>
      </c>
      <c r="U46" s="10">
        <v>42074</v>
      </c>
      <c r="V46" s="120" t="s">
        <v>3391</v>
      </c>
      <c r="W46" s="120" t="s">
        <v>3388</v>
      </c>
      <c r="X46" s="120" t="s">
        <v>3393</v>
      </c>
      <c r="Y46" s="10">
        <v>42478</v>
      </c>
      <c r="Z46" s="10">
        <v>42479</v>
      </c>
      <c r="AA46" s="11">
        <f>IF(G46&lt;0,"NA",IF((G46+H46+L46+T46+IF(AO46="1ª",AP46,0)+IF(AU46="1ª",AV46,0)+IF(AO46="2ª",AP46,0)+IF(AU46="2ª",AV46,0))&gt;ROUNDDOWN('INF GERAIS'!K46*0.8,2),0,IF(AND(M46="",U46=""),ROUNDDOWN('INF GERAIS'!K46*0.8,2)-K46-S46-G46-H46,IF(U46="",ROUNDDOWN('INF GERAIS'!K46*0.8,2)-S46-L46-G46-H46-IF(AO46="1ª",AP46,0)-IF(AU46="1ª",AV46,0),ROUNDDOWN('INF GERAIS'!K46*0.8,2)-(G46+H46+L46+T46+IF(AO46="1ª",AP46,0)+IF(AU46="1ª",AV46,0)+IF(AO46="2ª",AP46,0)+IF(AU46="2ª",AV46,0))))))</f>
        <v>12188.790000000008</v>
      </c>
      <c r="AB46" s="205">
        <v>60944.02</v>
      </c>
      <c r="AC46" s="10">
        <v>42527</v>
      </c>
      <c r="AD46" s="120" t="s">
        <v>7428</v>
      </c>
      <c r="AE46" s="120" t="s">
        <v>7430</v>
      </c>
      <c r="AF46" s="120" t="s">
        <v>7431</v>
      </c>
      <c r="AG46" s="10"/>
      <c r="AH46" s="10" t="s">
        <v>153</v>
      </c>
      <c r="AI46" s="11">
        <f>IF(G46&lt;0,"NA",IF((G46+H46+L46+T46+AB46+IF(AO46="1ª",AP46,0)+IF(AU46="1ª",AV46,0)+IF(AO46="2ª",AP46,0)+IF(AU46="2ª",AV46,0)+IF(AO46="3ª",AP46,0)+IF(AU46="3ª",AV46,0))&gt;'INF GERAIS'!K46,0,IF(AND(M46="",U46="",AC46=""),'INF GERAIS'!K46-K46-S46-AA46-G46-H46,IF(AND(U46="",AC46=""),'INF GERAIS'!K46-L46-S46-AA46-G46-H46-IF(AO46="1ª",AP46,0)-IF(AU46="1ª",AV46,0),IF(AC46="",'INF GERAIS'!K46-L46-T46-AA46-G46-H46-IF(AO46="1ª",AP46,0)-IF(AU46="1ª",AV46,0)-IF(AO46="2ª",AP46,0)-IF(AU46="2ª",AV46,0),'INF GERAIS'!K46-(G46+H46+L46+T46+AB46+IF(AO46="1ª",AP46,0)+IF(AU46="1ª",AV46,0)+IF(AO46="2ª",AP46,0)+IF(AU46="2ª",AV46,0)+IF(AO46="3ª",AP46,0)+IF(AU46="3ª",AV46,0)))))))</f>
        <v>0</v>
      </c>
      <c r="AJ46" s="11" t="s">
        <v>153</v>
      </c>
      <c r="AK46" s="10"/>
      <c r="AL46" s="120" t="s">
        <v>153</v>
      </c>
      <c r="AM46" s="120" t="s">
        <v>153</v>
      </c>
      <c r="AN46" s="120" t="s">
        <v>153</v>
      </c>
      <c r="AP46" s="11"/>
      <c r="AQ46" s="10"/>
      <c r="AV46" s="11"/>
      <c r="AW46" s="10"/>
      <c r="AZ46" s="1"/>
      <c r="BF46" s="16"/>
      <c r="BG46" s="155"/>
    </row>
    <row r="47" spans="2:64" ht="87" x14ac:dyDescent="0.35">
      <c r="B47" s="45" t="str">
        <f>'INF GERAIS'!B47&amp;IFERROR(IF(INDEX(APOIO!$A$5:$A$50,MATCH('INF GERAIS'!N47,APOIO!$B$5:$B$50,0))="NÃO",APOIO!$A$2&amp;"NÃO VÁLIDO",""),"")</f>
        <v>2014.0039</v>
      </c>
      <c r="C47" s="1" t="str">
        <f>'INF GERAIS'!C47</f>
        <v>AGRESTE CENTRAL</v>
      </c>
      <c r="D47" s="1" t="str">
        <f>'INF GERAIS'!D47</f>
        <v>BARRA DE GUABIRABA</v>
      </c>
      <c r="E47" s="1" t="str">
        <f>'INF GERAIS'!E47</f>
        <v>PAVIMENTAÇÃO DE RUAS NA SEDE DO MUNICÍPIO DE BARRA DE GUABIRABA-PE: AV. JUCELINO KUBSTCHEK, COMPLEMENTO DA RUA N. S. DAS DORES, RUA NOSSA SENHORA APARECIDA, RUA DA CADEIA, RUA SEVERINO SABINO DA SILVA, RUA SEVERINO MIGUEL, RUA 01 - MURO DE ARRIMO</v>
      </c>
      <c r="F47" s="1" t="str">
        <f>'INF GERAIS'!G47</f>
        <v>NORMAL</v>
      </c>
      <c r="G47" s="11"/>
      <c r="H47" s="11"/>
      <c r="I47" s="10">
        <v>41801</v>
      </c>
      <c r="J47" s="10">
        <v>41815</v>
      </c>
      <c r="K47" s="11">
        <f>IF(G47&lt;0,"NA",IF(G47&gt;ROUNDDOWN('INF GERAIS'!K47*0.3,2),0,ROUNDDOWN('INF GERAIS'!K47*0.3,2)-G47))</f>
        <v>71088.89</v>
      </c>
      <c r="L47" s="11">
        <v>88882.36</v>
      </c>
      <c r="M47" s="10">
        <v>41822</v>
      </c>
      <c r="N47" s="120" t="s">
        <v>1432</v>
      </c>
      <c r="O47" s="120" t="s">
        <v>1434</v>
      </c>
      <c r="P47" s="120"/>
      <c r="Q47" s="10">
        <v>42053</v>
      </c>
      <c r="R47" s="10">
        <v>42067</v>
      </c>
      <c r="S47" s="11">
        <f>IF(G47&lt;0,"NA",IF((G47+H47+L47+IF(AO47="1ª",AP47,0)+IF(AU47="1ª",AV47,0))&gt;ROUNDDOWN('INF GERAIS'!K47*0.6,2),0,IF(M47="",ROUNDDOWN('INF GERAIS'!K47*0.6,2)-K47-G47-H47,ROUNDDOWN('INF GERAIS'!K47*0.6,2)-(G47+H47+L47+IF(AO47="1ª",AP47,0)+IF(AU47="1ª",AV47,0)))))</f>
        <v>53295.42</v>
      </c>
      <c r="T47" s="505">
        <v>88882.36</v>
      </c>
      <c r="U47" s="10">
        <v>42074</v>
      </c>
      <c r="V47" s="120" t="s">
        <v>3386</v>
      </c>
      <c r="W47" s="120" t="s">
        <v>3388</v>
      </c>
      <c r="X47" s="120" t="s">
        <v>3390</v>
      </c>
      <c r="Y47" s="10">
        <v>42342</v>
      </c>
      <c r="Z47" s="10">
        <v>42527</v>
      </c>
      <c r="AA47" s="11">
        <f>IF(G47&lt;0,"NA",IF((G47+H47+L47+T47+IF(AO47="1ª",AP47,0)+IF(AU47="1ª",AV47,0)+IF(AO47="2ª",AP47,0)+IF(AU47="2ª",AV47,0))&gt;ROUNDDOWN('INF GERAIS'!K47*0.8,2),0,IF(AND(M47="",U47=""),ROUNDDOWN('INF GERAIS'!K47*0.8,2)-K47-S47-G47-H47,IF(U47="",ROUNDDOWN('INF GERAIS'!K47*0.8,2)-S47-L47-G47-H47-IF(AO47="1ª",AP47,0)-IF(AU47="1ª",AV47,0),ROUNDDOWN('INF GERAIS'!K47*0.8,2)-(G47+H47+L47+T47+IF(AO47="1ª",AP47,0)+IF(AU47="1ª",AV47,0)+IF(AO47="2ª",AP47,0)+IF(AU47="2ª",AV47,0))))))</f>
        <v>11805.660000000003</v>
      </c>
      <c r="AB47" s="205">
        <v>59198.26</v>
      </c>
      <c r="AC47" s="10">
        <v>42537</v>
      </c>
      <c r="AD47" s="120" t="s">
        <v>7555</v>
      </c>
      <c r="AE47" s="120" t="s">
        <v>7430</v>
      </c>
      <c r="AF47" s="120" t="s">
        <v>7557</v>
      </c>
      <c r="AG47" s="10">
        <v>43257</v>
      </c>
      <c r="AH47" s="10">
        <v>43336</v>
      </c>
      <c r="AI47" s="11">
        <f>IF(G47&lt;0,"NA",IF((G47+H47+L47+T47+AB47+IF(AO47="1ª",AP47,0)+IF(AU47="1ª",AV47,0)+IF(AO47="2ª",AP47,0)+IF(AU47="2ª",AV47,0)+IF(AO47="3ª",AP47,0)+IF(AU47="3ª",AV47,0))&gt;'INF GERAIS'!K47,0,IF(AND(M47="",U47="",AC47=""),'INF GERAIS'!K47-K47-S47-AA47-G47-H47,IF(AND(U47="",AC47=""),'INF GERAIS'!K47-L47-S47-AA47-G47-H47-IF(AO47="1ª",AP47,0)-IF(AU47="1ª",AV47,0),IF(AC47="",'INF GERAIS'!K47-L47-T47-AA47-G47-H47-IF(AO47="1ª",AP47,0)-IF(AU47="1ª",AV47,0)-IF(AO47="2ª",AP47,0)-IF(AU47="2ª",AV47,0),'INF GERAIS'!K47-(G47+H47+L47+T47+AB47+IF(AO47="1ª",AP47,0)+IF(AU47="1ª",AV47,0)+IF(AO47="2ª",AP47,0)+IF(AU47="2ª",AV47,0)+IF(AO47="3ª",AP47,0)+IF(AU47="3ª",AV47,0)))))))</f>
        <v>0</v>
      </c>
      <c r="AJ47" s="11" t="s">
        <v>153</v>
      </c>
      <c r="AK47" s="10"/>
      <c r="AL47" s="120" t="s">
        <v>153</v>
      </c>
      <c r="AM47" s="120" t="s">
        <v>153</v>
      </c>
      <c r="AN47" s="120" t="s">
        <v>153</v>
      </c>
      <c r="AP47" s="11"/>
      <c r="AQ47" s="10"/>
      <c r="AV47" s="11"/>
      <c r="AW47" s="10"/>
      <c r="AZ47" s="1"/>
      <c r="BF47" s="16"/>
      <c r="BG47" s="155"/>
    </row>
    <row r="48" spans="2:64" ht="72.5" x14ac:dyDescent="0.35">
      <c r="B48" s="45" t="str">
        <f>'INF GERAIS'!B48&amp;IFERROR(IF(INDEX(APOIO!$A$5:$A$50,MATCH('INF GERAIS'!N48,APOIO!$B$5:$B$50,0))="NÃO",APOIO!$A$2&amp;"NÃO VÁLIDO",""),"")</f>
        <v>2014.0040</v>
      </c>
      <c r="C48" s="1" t="str">
        <f>'INF GERAIS'!C48</f>
        <v>MATA SUL</v>
      </c>
      <c r="D48" s="1" t="str">
        <f>'INF GERAIS'!D48</f>
        <v>BARREIROS</v>
      </c>
      <c r="E48" s="1" t="str">
        <f>'INF GERAIS'!E48</f>
        <v>PAVIMENTAÇÃO EM PARALELEPIPEDO EM DIVERSAS RUAS DO MUNICIPIO( 31 RUAS)</v>
      </c>
      <c r="F48" s="1" t="str">
        <f>'INF GERAIS'!G48</f>
        <v>NORMAL</v>
      </c>
      <c r="G48" s="11"/>
      <c r="H48" s="11"/>
      <c r="I48" s="10">
        <v>41801</v>
      </c>
      <c r="J48" s="10">
        <v>41815</v>
      </c>
      <c r="K48" s="11">
        <f>IF(G48&lt;0,"NA",IF(G48&gt;ROUNDDOWN('INF GERAIS'!K48*0.3,2),0,ROUNDDOWN('INF GERAIS'!K48*0.3,2)-G48))</f>
        <v>301563.13</v>
      </c>
      <c r="L48" s="11">
        <v>303369.84999999998</v>
      </c>
      <c r="M48" s="10">
        <v>41822</v>
      </c>
      <c r="N48" s="120" t="s">
        <v>1456</v>
      </c>
      <c r="O48" s="120" t="s">
        <v>1452</v>
      </c>
      <c r="P48" s="120"/>
      <c r="Q48" s="10">
        <v>41969</v>
      </c>
      <c r="R48" s="10">
        <v>41983</v>
      </c>
      <c r="S48" s="11">
        <f>IF(G48&lt;0,"NA",IF((G48+H48+L48+IF(AO48="1ª",AP48,0)+IF(AU48="1ª",AV48,0))&gt;ROUNDDOWN('INF GERAIS'!K48*0.6,2),0,IF(M48="",ROUNDDOWN('INF GERAIS'!K48*0.6,2)-K48-G48-H48,ROUNDDOWN('INF GERAIS'!K48*0.6,2)-(G48+H48+L48+IF(AO48="1ª",AP48,0)+IF(AU48="1ª",AV48,0)))))</f>
        <v>299756.42000000004</v>
      </c>
      <c r="T48" s="505">
        <v>303369.84999999998</v>
      </c>
      <c r="U48" s="10">
        <v>41990</v>
      </c>
      <c r="V48" s="120" t="s">
        <v>3230</v>
      </c>
      <c r="W48" s="120" t="s">
        <v>1452</v>
      </c>
      <c r="X48" s="120" t="s">
        <v>153</v>
      </c>
      <c r="Y48" s="10" t="s">
        <v>4815</v>
      </c>
      <c r="Z48" s="10">
        <v>42285</v>
      </c>
      <c r="AA48" s="11">
        <f>IF(G48&lt;0,"NA",IF((G48+H48+L48+T48+IF(AO48="1ª",AP48,0)+IF(AU48="1ª",AV48,0)+IF(AO48="2ª",AP48,0)+IF(AU48="2ª",AV48,0))&gt;ROUNDDOWN('INF GERAIS'!K48*0.8,2),0,IF(AND(M48="",U48=""),ROUNDDOWN('INF GERAIS'!K48*0.8,2)-K48-S48-G48-H48,IF(U48="",ROUNDDOWN('INF GERAIS'!K48*0.8,2)-S48-L48-G48-H48-IF(AO48="1ª",AP48,0)-IF(AU48="1ª",AV48,0),ROUNDDOWN('INF GERAIS'!K48*0.8,2)-(G48+H48+L48+T48+IF(AO48="1ª",AP48,0)+IF(AU48="1ª",AV48,0)+IF(AO48="2ª",AP48,0)+IF(AU48="2ª",AV48,0))))))</f>
        <v>197428.66000000003</v>
      </c>
      <c r="AB48" s="11">
        <v>202246.57</v>
      </c>
      <c r="AC48" s="10">
        <v>42339</v>
      </c>
      <c r="AD48" s="120" t="s">
        <v>4234</v>
      </c>
      <c r="AE48" s="120" t="s">
        <v>4236</v>
      </c>
      <c r="AF48" s="120" t="s">
        <v>4237</v>
      </c>
      <c r="AG48" s="10">
        <v>42628</v>
      </c>
      <c r="AH48" s="10">
        <v>42684</v>
      </c>
      <c r="AI48" s="11">
        <f>IF(G48&lt;0,"NA",IF((G48+H48+L48+T48+AB48+IF(AO48="1ª",AP48,0)+IF(AU48="1ª",AV48,0)+IF(AO48="2ª",AP48,0)+IF(AU48="2ª",AV48,0)+IF(AO48="3ª",AP48,0)+IF(AU48="3ª",AV48,0))&gt;'INF GERAIS'!K48,0,IF(AND(M48="",U48="",AC48=""),'INF GERAIS'!K48-K48-S48-AA48-G48-H48,IF(AND(U48="",AC48=""),'INF GERAIS'!K48-L48-S48-AA48-G48-H48-IF(AO48="1ª",AP48,0)-IF(AU48="1ª",AV48,0),IF(AC48="",'INF GERAIS'!K48-L48-T48-AA48-G48-H48-IF(AO48="1ª",AP48,0)-IF(AU48="1ª",AV48,0)-IF(AO48="2ª",AP48,0)-IF(AU48="2ª",AV48,0),'INF GERAIS'!K48-(G48+H48+L48+T48+AB48+IF(AO48="1ª",AP48,0)+IF(AU48="1ª",AV48,0)+IF(AO48="2ª",AP48,0)+IF(AU48="2ª",AV48,0)+IF(AO48="3ª",AP48,0)+IF(AU48="3ª",AV48,0)))))))</f>
        <v>196224.18999999994</v>
      </c>
      <c r="AJ48" s="11">
        <v>196224.19</v>
      </c>
      <c r="AK48" s="10">
        <v>42886</v>
      </c>
      <c r="AL48" s="120" t="s">
        <v>9490</v>
      </c>
      <c r="AM48" s="120" t="s">
        <v>9489</v>
      </c>
      <c r="AN48" s="120" t="s">
        <v>9488</v>
      </c>
      <c r="AP48" s="11"/>
      <c r="AQ48" s="10"/>
      <c r="AV48" s="11"/>
      <c r="AW48" s="10"/>
      <c r="AZ48" s="1"/>
      <c r="BF48" s="16"/>
      <c r="BG48" s="155"/>
    </row>
    <row r="49" spans="2:59" ht="72.5" x14ac:dyDescent="0.35">
      <c r="B49" s="45" t="str">
        <f>'INF GERAIS'!B49&amp;IFERROR(IF(INDEX(APOIO!$A$5:$A$50,MATCH('INF GERAIS'!N49,APOIO!$B$5:$B$50,0))="NÃO",APOIO!$A$2&amp;"NÃO VÁLIDO",""),"")</f>
        <v>2014.0041</v>
      </c>
      <c r="C49" s="1" t="str">
        <f>'INF GERAIS'!C49</f>
        <v>MATA SUL</v>
      </c>
      <c r="D49" s="1" t="str">
        <f>'INF GERAIS'!D49</f>
        <v>BARREIROS</v>
      </c>
      <c r="E49" s="1" t="str">
        <f>'INF GERAIS'!E49</f>
        <v>CAPEAMENTO ASFALTICO DAS RUAS DO MUNICIPIO</v>
      </c>
      <c r="F49" s="1" t="str">
        <f>'INF GERAIS'!G49</f>
        <v>NORMAL</v>
      </c>
      <c r="G49" s="11"/>
      <c r="H49" s="11"/>
      <c r="I49" s="10">
        <v>41801</v>
      </c>
      <c r="J49" s="10">
        <v>41815</v>
      </c>
      <c r="K49" s="11">
        <f>IF(G49&lt;0,"NA",IF(G49&gt;ROUNDDOWN('INF GERAIS'!K49*0.3,2),0,ROUNDDOWN('INF GERAIS'!K49*0.3,2)-G49))</f>
        <v>102416.17</v>
      </c>
      <c r="L49" s="11">
        <v>103956.88</v>
      </c>
      <c r="M49" s="10">
        <v>41822</v>
      </c>
      <c r="N49" s="120" t="s">
        <v>1450</v>
      </c>
      <c r="O49" s="120" t="s">
        <v>1452</v>
      </c>
      <c r="P49" s="120"/>
      <c r="Q49" s="10">
        <v>41974</v>
      </c>
      <c r="R49" s="10">
        <v>41988</v>
      </c>
      <c r="S49" s="11">
        <f>IF(G49&lt;0,"NA",IF((G49+H49+L49+IF(AO49="1ª",AP49,0)+IF(AU49="1ª",AV49,0))&gt;ROUNDDOWN('INF GERAIS'!K49*0.6,2),0,IF(M49="",ROUNDDOWN('INF GERAIS'!K49*0.6,2)-K49-G49-H49,ROUNDDOWN('INF GERAIS'!K49*0.6,2)-(G49+H49+L49+IF(AO49="1ª",AP49,0)+IF(AU49="1ª",AV49,0)))))</f>
        <v>100875.47</v>
      </c>
      <c r="T49" s="505">
        <v>100875.48</v>
      </c>
      <c r="U49" s="10">
        <v>41992</v>
      </c>
      <c r="V49" s="120" t="s">
        <v>3279</v>
      </c>
      <c r="W49" s="120" t="s">
        <v>1452</v>
      </c>
      <c r="X49" s="120" t="s">
        <v>153</v>
      </c>
      <c r="Y49" s="10">
        <v>42200</v>
      </c>
      <c r="Z49" s="10">
        <v>42321</v>
      </c>
      <c r="AA49" s="11">
        <f>IF(G49&lt;0,"NA",IF((G49+H49+L49+T49+IF(AO49="1ª",AP49,0)+IF(AU49="1ª",AV49,0)+IF(AO49="2ª",AP49,0)+IF(AU49="2ª",AV49,0))&gt;ROUNDDOWN('INF GERAIS'!K49*0.8,2),0,IF(AND(M49="",U49=""),ROUNDDOWN('INF GERAIS'!K49*0.8,2)-K49-S49-G49-H49,IF(U49="",ROUNDDOWN('INF GERAIS'!K49*0.8,2)-S49-L49-G49-H49-IF(AO49="1ª",AP49,0)-IF(AU49="1ª",AV49,0),ROUNDDOWN('INF GERAIS'!K49*0.8,2)-(G49+H49+L49+T49+IF(AO49="1ª",AP49,0)+IF(AU49="1ª",AV49,0)+IF(AO49="2ª",AP49,0)+IF(AU49="2ª",AV49,0))))))</f>
        <v>68277.440000000002</v>
      </c>
      <c r="AB49" s="11">
        <v>68277.440000000002</v>
      </c>
      <c r="AC49" s="10">
        <v>42366</v>
      </c>
      <c r="AD49" s="120" t="s">
        <v>4651</v>
      </c>
      <c r="AE49" s="120" t="s">
        <v>4653</v>
      </c>
      <c r="AF49" s="120" t="s">
        <v>4654</v>
      </c>
      <c r="AG49" s="122">
        <v>42516</v>
      </c>
      <c r="AH49" s="10">
        <v>43192</v>
      </c>
      <c r="AI49" s="11">
        <f>IF(G49&lt;0,"NA",IF((G49+H49+L49+T49+AB49+IF(AO49="1ª",AP49,0)+IF(AU49="1ª",AV49,0)+IF(AO49="2ª",AP49,0)+IF(AU49="2ª",AV49,0)+IF(AO49="3ª",AP49,0)+IF(AU49="3ª",AV49,0))&gt;'INF GERAIS'!K49,0,IF(AND(M49="",U49="",AC49=""),'INF GERAIS'!K49-K49-S49-AA49-G49-H49,IF(AND(U49="",AC49=""),'INF GERAIS'!K49-L49-S49-AA49-G49-H49-IF(AO49="1ª",AP49,0)-IF(AU49="1ª",AV49,0),IF(AC49="",'INF GERAIS'!K49-L49-T49-AA49-G49-H49-IF(AO49="1ª",AP49,0)-IF(AU49="1ª",AV49,0)-IF(AO49="2ª",AP49,0)-IF(AU49="2ª",AV49,0),'INF GERAIS'!K49-(G49+H49+L49+T49+AB49+IF(AO49="1ª",AP49,0)+IF(AU49="1ª",AV49,0)+IF(AO49="2ª",AP49,0)+IF(AU49="2ª",AV49,0)+IF(AO49="3ª",AP49,0)+IF(AU49="3ª",AV49,0)))))))</f>
        <v>68277.450000000012</v>
      </c>
      <c r="AJ49" s="205">
        <v>68277.440000000002</v>
      </c>
      <c r="AK49" s="10">
        <v>43284</v>
      </c>
      <c r="AL49" s="120" t="s">
        <v>11325</v>
      </c>
      <c r="AM49" s="120" t="s">
        <v>11327</v>
      </c>
      <c r="AN49" s="120" t="s">
        <v>11328</v>
      </c>
      <c r="AP49" s="11"/>
      <c r="AQ49" s="10"/>
      <c r="AV49" s="11"/>
      <c r="AW49" s="10"/>
      <c r="AZ49" s="1"/>
      <c r="BF49" s="16"/>
      <c r="BG49" s="155"/>
    </row>
    <row r="50" spans="2:59" ht="72.5" x14ac:dyDescent="0.35">
      <c r="B50" s="45" t="str">
        <f>'INF GERAIS'!B50&amp;IFERROR(IF(INDEX(APOIO!$A$5:$A$50,MATCH('INF GERAIS'!N50,APOIO!$B$5:$B$50,0))="NÃO",APOIO!$A$2&amp;"NÃO VÁLIDO",""),"")</f>
        <v>2014.0042</v>
      </c>
      <c r="C50" s="1" t="str">
        <f>'INF GERAIS'!C50</f>
        <v>MATA SUL</v>
      </c>
      <c r="D50" s="1" t="str">
        <f>'INF GERAIS'!D50</f>
        <v>BELÉM DE MARIA</v>
      </c>
      <c r="E50" s="1" t="str">
        <f>'INF GERAIS'!E50</f>
        <v>PAVIMENTAÇÃO EM PARALELEPÍPEDOS GRANITICOS DO ACESSO A BATATEIRA</v>
      </c>
      <c r="F50" s="1" t="str">
        <f>'INF GERAIS'!G50</f>
        <v>NORMAL</v>
      </c>
      <c r="G50" s="11"/>
      <c r="H50" s="11"/>
      <c r="I50" s="10">
        <v>41801</v>
      </c>
      <c r="J50" s="10">
        <v>41815</v>
      </c>
      <c r="K50" s="11">
        <f>IF(G50&lt;0,"NA",IF(G50&gt;ROUNDDOWN('INF GERAIS'!K50*0.3,2),0,ROUNDDOWN('INF GERAIS'!K50*0.3,2)-G50))</f>
        <v>132310.32</v>
      </c>
      <c r="L50" s="11">
        <v>132172.09</v>
      </c>
      <c r="M50" s="10">
        <v>41822</v>
      </c>
      <c r="N50" s="120" t="s">
        <v>1459</v>
      </c>
      <c r="O50" s="120" t="s">
        <v>1461</v>
      </c>
      <c r="P50" s="120"/>
      <c r="Q50" s="10">
        <v>42216</v>
      </c>
      <c r="R50" s="10">
        <v>42230</v>
      </c>
      <c r="S50" s="11">
        <f>IF(G50&lt;0,"NA",IF((G50+H50+L50+IF(AO50="1ª",AP50,0)+IF(AU50="1ª",AV50,0))&gt;ROUNDDOWN('INF GERAIS'!K50*0.6,2),0,IF(M50="",ROUNDDOWN('INF GERAIS'!K50*0.6,2)-K50-G50-H50,ROUNDDOWN('INF GERAIS'!K50*0.6,2)-(G50+H50+L50+IF(AO50="1ª",AP50,0)+IF(AU50="1ª",AV50,0)))))</f>
        <v>132448.55000000002</v>
      </c>
      <c r="T50" s="505">
        <v>132172.09</v>
      </c>
      <c r="U50" s="10">
        <v>42237</v>
      </c>
      <c r="V50" s="120" t="s">
        <v>3567</v>
      </c>
      <c r="W50" s="120" t="s">
        <v>3569</v>
      </c>
      <c r="X50" s="120" t="s">
        <v>3571</v>
      </c>
      <c r="Y50" s="122">
        <v>43083</v>
      </c>
      <c r="Z50" s="10">
        <v>43131</v>
      </c>
      <c r="AA50" s="11">
        <f>IF(G50&lt;0,"NA",IF((G50+H50+L50+T50+IF(AO50="1ª",AP50,0)+IF(AU50="1ª",AV50,0)+IF(AO50="2ª",AP50,0)+IF(AU50="2ª",AV50,0))&gt;ROUNDDOWN('INF GERAIS'!K50*0.8,2),0,IF(AND(M50="",U50=""),ROUNDDOWN('INF GERAIS'!K50*0.8,2)-K50-S50-G50-H50,IF(U50="",ROUNDDOWN('INF GERAIS'!K50*0.8,2)-S50-L50-G50-H50-IF(AO50="1ª",AP50,0)-IF(AU50="1ª",AV50,0),ROUNDDOWN('INF GERAIS'!K50*0.8,2)-(G50+H50+L50+T50+IF(AO50="1ª",AP50,0)+IF(AU50="1ª",AV50,0)+IF(AO50="2ª",AP50,0)+IF(AU50="2ª",AV50,0))))))</f>
        <v>88483.340000000026</v>
      </c>
      <c r="AB50" s="205">
        <v>88483.34</v>
      </c>
      <c r="AC50" s="10">
        <v>43193</v>
      </c>
      <c r="AD50" s="120" t="s">
        <v>10717</v>
      </c>
      <c r="AE50" s="120" t="s">
        <v>10719</v>
      </c>
      <c r="AF50" s="120" t="s">
        <v>10720</v>
      </c>
      <c r="AG50" s="10">
        <v>43229</v>
      </c>
      <c r="AH50" s="10">
        <v>43244</v>
      </c>
      <c r="AI50" s="11">
        <f>IF(G50&lt;0,"NA",IF((G50+H50+L50+T50+AB50+IF(AO50="1ª",AP50,0)+IF(AU50="1ª",AV50,0)+IF(AO50="2ª",AP50,0)+IF(AU50="2ª",AV50,0)+IF(AO50="3ª",AP50,0)+IF(AU50="3ª",AV50,0))&gt;'INF GERAIS'!K50,0,IF(AND(M50="",U50="",AC50=""),'INF GERAIS'!K50-K50-S50-AA50-G50-H50,IF(AND(U50="",AC50=""),'INF GERAIS'!K50-L50-S50-AA50-G50-H50-IF(AO50="1ª",AP50,0)-IF(AU50="1ª",AV50,0),IF(AC50="",'INF GERAIS'!K50-L50-T50-AA50-G50-H50-IF(AO50="1ª",AP50,0)-IF(AU50="1ª",AV50,0)-IF(AO50="2ª",AP50,0)-IF(AU50="2ª",AV50,0),'INF GERAIS'!K50-(G50+H50+L50+T50+AB50+IF(AO50="1ª",AP50,0)+IF(AU50="1ª",AV50,0)+IF(AO50="2ª",AP50,0)+IF(AU50="2ª",AV50,0)+IF(AO50="3ª",AP50,0)+IF(AU50="3ª",AV50,0)))))))</f>
        <v>88206.889999999956</v>
      </c>
      <c r="AJ50" s="205">
        <v>88206.89</v>
      </c>
      <c r="AK50" s="10">
        <v>43287</v>
      </c>
      <c r="AL50" s="120" t="s">
        <v>11370</v>
      </c>
      <c r="AM50" s="120" t="s">
        <v>11372</v>
      </c>
      <c r="AN50" s="120" t="s">
        <v>11374</v>
      </c>
      <c r="AP50" s="11"/>
      <c r="AQ50" s="10"/>
      <c r="AV50" s="11"/>
      <c r="AW50" s="10"/>
      <c r="AZ50" s="1"/>
      <c r="BF50" s="16"/>
      <c r="BG50" s="155"/>
    </row>
    <row r="51" spans="2:59" ht="72.5" x14ac:dyDescent="0.35">
      <c r="B51" s="45" t="str">
        <f>'INF GERAIS'!B51&amp;IFERROR(IF(INDEX(APOIO!$A$5:$A$50,MATCH('INF GERAIS'!N51,APOIO!$B$5:$B$50,0))="NÃO",APOIO!$A$2&amp;"NÃO VÁLIDO",""),"")</f>
        <v>2014.0043</v>
      </c>
      <c r="C51" s="1" t="str">
        <f>'INF GERAIS'!C51</f>
        <v>MATA SUL</v>
      </c>
      <c r="D51" s="1" t="str">
        <f>'INF GERAIS'!D51</f>
        <v>BELÉM DE MARIA</v>
      </c>
      <c r="E51" s="1" t="str">
        <f>'INF GERAIS'!E51</f>
        <v>REFORMA DO MURO E AMPLIAÇÃO  DO CEMITÉRIO DO DISTRITO DE BATATEIRA</v>
      </c>
      <c r="F51" s="1" t="str">
        <f>'INF GERAIS'!G51</f>
        <v>NORMAL</v>
      </c>
      <c r="G51" s="11"/>
      <c r="H51" s="11"/>
      <c r="I51" s="10">
        <v>41801</v>
      </c>
      <c r="J51" s="10">
        <v>41815</v>
      </c>
      <c r="K51" s="11">
        <f>IF(G51&lt;0,"NA",IF(G51&gt;ROUNDDOWN('INF GERAIS'!K51*0.3,2),0,ROUNDDOWN('INF GERAIS'!K51*0.3,2)-G51))</f>
        <v>29391.119999999999</v>
      </c>
      <c r="L51" s="11">
        <v>29986.68</v>
      </c>
      <c r="M51" s="10">
        <v>41822</v>
      </c>
      <c r="N51" s="120" t="s">
        <v>1471</v>
      </c>
      <c r="O51" s="120" t="s">
        <v>1461</v>
      </c>
      <c r="P51" s="120"/>
      <c r="Q51" s="10">
        <v>42222</v>
      </c>
      <c r="R51" s="10">
        <v>42236</v>
      </c>
      <c r="S51" s="11">
        <f>IF(G51&lt;0,"NA",IF((G51+H51+L51+IF(AO51="1ª",AP51,0)+IF(AU51="1ª",AV51,0))&gt;ROUNDDOWN('INF GERAIS'!K51*0.6,2),0,IF(M51="",ROUNDDOWN('INF GERAIS'!K51*0.6,2)-K51-G51-H51,ROUNDDOWN('INF GERAIS'!K51*0.6,2)-(G51+H51+L51+IF(AO51="1ª",AP51,0)+IF(AU51="1ª",AV51,0)))))</f>
        <v>28795.559999999998</v>
      </c>
      <c r="T51" s="505">
        <v>29986.68</v>
      </c>
      <c r="U51" s="10">
        <v>42243</v>
      </c>
      <c r="V51" s="120" t="s">
        <v>3897</v>
      </c>
      <c r="W51" s="120" t="s">
        <v>3899</v>
      </c>
      <c r="X51" s="120" t="s">
        <v>3900</v>
      </c>
      <c r="Y51" s="233">
        <v>43068</v>
      </c>
      <c r="Z51" s="10">
        <v>43136</v>
      </c>
      <c r="AA51" s="11">
        <f>IF(G51&lt;0,"NA",IF((G51+H51+L51+T51+IF(AO51="1ª",AP51,0)+IF(AU51="1ª",AV51,0)+IF(AO51="2ª",AP51,0)+IF(AU51="2ª",AV51,0))&gt;ROUNDDOWN('INF GERAIS'!K51*0.8,2),0,IF(AND(M51="",U51=""),ROUNDDOWN('INF GERAIS'!K51*0.8,2)-K51-S51-G51-H51,IF(U51="",ROUNDDOWN('INF GERAIS'!K51*0.8,2)-S51-L51-G51-H51-IF(AO51="1ª",AP51,0)-IF(AU51="1ª",AV51,0),ROUNDDOWN('INF GERAIS'!K51*0.8,2)-(G51+H51+L51+T51+IF(AO51="1ª",AP51,0)+IF(AU51="1ª",AV51,0)+IF(AO51="2ª",AP51,0)+IF(AU51="2ª",AV51,0))))))</f>
        <v>18402.960000000006</v>
      </c>
      <c r="AB51" s="205">
        <v>18402.96</v>
      </c>
      <c r="AC51" s="10">
        <v>43193</v>
      </c>
      <c r="AD51" s="120" t="s">
        <v>10771</v>
      </c>
      <c r="AE51" s="120" t="s">
        <v>10773</v>
      </c>
      <c r="AF51" s="120" t="s">
        <v>10774</v>
      </c>
      <c r="AG51" s="10">
        <v>43229</v>
      </c>
      <c r="AH51" s="10">
        <v>43244</v>
      </c>
      <c r="AI51" s="11">
        <f>IF(G51&lt;0,"NA",IF((G51+H51+L51+T51+AB51+IF(AO51="1ª",AP51,0)+IF(AU51="1ª",AV51,0)+IF(AO51="2ª",AP51,0)+IF(AU51="2ª",AV51,0)+IF(AO51="3ª",AP51,0)+IF(AU51="3ª",AV51,0))&gt;'INF GERAIS'!K51,0,IF(AND(M51="",U51="",AC51=""),'INF GERAIS'!K51-K51-S51-AA51-G51-H51,IF(AND(U51="",AC51=""),'INF GERAIS'!K51-L51-S51-AA51-G51-H51-IF(AO51="1ª",AP51,0)-IF(AU51="1ª",AV51,0),IF(AC51="",'INF GERAIS'!K51-L51-T51-AA51-G51-H51-IF(AO51="1ª",AP51,0)-IF(AU51="1ª",AV51,0)-IF(AO51="2ª",AP51,0)-IF(AU51="2ª",AV51,0),'INF GERAIS'!K51-(G51+H51+L51+T51+AB51+IF(AO51="1ª",AP51,0)+IF(AU51="1ª",AV51,0)+IF(AO51="2ª",AP51,0)+IF(AU51="2ª",AV51,0)+IF(AO51="3ª",AP51,0)+IF(AU51="3ª",AV51,0)))))))</f>
        <v>19594.089999999997</v>
      </c>
      <c r="AJ51" s="205">
        <v>19594.09</v>
      </c>
      <c r="AK51" s="10">
        <v>43285</v>
      </c>
      <c r="AL51" s="120" t="s">
        <v>11337</v>
      </c>
      <c r="AM51" s="120" t="s">
        <v>11339</v>
      </c>
      <c r="AN51" s="120" t="s">
        <v>11340</v>
      </c>
      <c r="AP51" s="11"/>
      <c r="AQ51" s="10"/>
      <c r="AV51" s="11"/>
      <c r="AW51" s="10"/>
      <c r="AZ51" s="1"/>
      <c r="BF51" s="16"/>
      <c r="BG51" s="155"/>
    </row>
    <row r="52" spans="2:59" ht="72.5" x14ac:dyDescent="0.35">
      <c r="B52" s="45" t="str">
        <f>'INF GERAIS'!B52&amp;IFERROR(IF(INDEX(APOIO!$A$5:$A$50,MATCH('INF GERAIS'!N52,APOIO!$B$5:$B$50,0))="NÃO",APOIO!$A$2&amp;"NÃO VÁLIDO",""),"")</f>
        <v>2014.0044</v>
      </c>
      <c r="C52" s="1" t="str">
        <f>'INF GERAIS'!C52</f>
        <v>MATA SUL</v>
      </c>
      <c r="D52" s="1" t="str">
        <f>'INF GERAIS'!D52</f>
        <v>BELÉM DE MARIA</v>
      </c>
      <c r="E52" s="1" t="str">
        <f>'INF GERAIS'!E52</f>
        <v>REFORMA E AMPLIAÇÃO DO MURO DO CEMITÉRIO NA SEDE DO MUNICÍPIO</v>
      </c>
      <c r="F52" s="1" t="str">
        <f>'INF GERAIS'!G52</f>
        <v>NORMAL</v>
      </c>
      <c r="G52" s="11"/>
      <c r="H52" s="11"/>
      <c r="I52" s="10">
        <v>41801</v>
      </c>
      <c r="J52" s="10">
        <v>41815</v>
      </c>
      <c r="K52" s="11">
        <f>IF(G52&lt;0,"NA",IF(G52&gt;ROUNDDOWN('INF GERAIS'!K52*0.3,2),0,ROUNDDOWN('INF GERAIS'!K52*0.3,2)-G52))</f>
        <v>18973.2</v>
      </c>
      <c r="L52" s="11">
        <v>18973.21</v>
      </c>
      <c r="M52" s="10">
        <v>41822</v>
      </c>
      <c r="N52" s="120" t="s">
        <v>1474</v>
      </c>
      <c r="O52" s="120" t="s">
        <v>1461</v>
      </c>
      <c r="P52" s="120"/>
      <c r="Q52" s="10">
        <v>42216</v>
      </c>
      <c r="R52" s="10">
        <v>42230</v>
      </c>
      <c r="S52" s="11">
        <f>IF(G52&lt;0,"NA",IF((G52+H52+L52+IF(AO52="1ª",AP52,0)+IF(AU52="1ª",AV52,0))&gt;ROUNDDOWN('INF GERAIS'!K52*0.6,2),0,IF(M52="",ROUNDDOWN('INF GERAIS'!K52*0.6,2)-K52-G52-H52,ROUNDDOWN('INF GERAIS'!K52*0.6,2)-(G52+H52+L52+IF(AO52="1ª",AP52,0)+IF(AU52="1ª",AV52,0)))))</f>
        <v>18973.200000000004</v>
      </c>
      <c r="T52" s="505">
        <v>18973.21</v>
      </c>
      <c r="U52" s="10">
        <v>42237</v>
      </c>
      <c r="V52" s="120" t="s">
        <v>3572</v>
      </c>
      <c r="W52" s="120" t="s">
        <v>3569</v>
      </c>
      <c r="X52" s="120" t="s">
        <v>3574</v>
      </c>
      <c r="Y52" s="122">
        <v>43074</v>
      </c>
      <c r="Z52" s="10">
        <v>43131</v>
      </c>
      <c r="AA52" s="11">
        <f>IF(G52&lt;0,"NA",IF((G52+H52+L52+T52+IF(AO52="1ª",AP52,0)+IF(AU52="1ª",AV52,0)+IF(AO52="2ª",AP52,0)+IF(AU52="2ª",AV52,0))&gt;ROUNDDOWN('INF GERAIS'!K52*0.8,2),0,IF(AND(M52="",U52=""),ROUNDDOWN('INF GERAIS'!K52*0.8,2)-K52-S52-G52-H52,IF(U52="",ROUNDDOWN('INF GERAIS'!K52*0.8,2)-S52-L52-G52-H52-IF(AO52="1ª",AP52,0)-IF(AU52="1ª",AV52,0),ROUNDDOWN('INF GERAIS'!K52*0.8,2)-(G52+H52+L52+T52+IF(AO52="1ª",AP52,0)+IF(AU52="1ª",AV52,0)+IF(AO52="2ª",AP52,0)+IF(AU52="2ª",AV52,0))))))</f>
        <v>12648.79</v>
      </c>
      <c r="AB52" s="205">
        <v>12648.79</v>
      </c>
      <c r="AC52" s="10">
        <v>43193</v>
      </c>
      <c r="AD52" s="120" t="s">
        <v>10721</v>
      </c>
      <c r="AE52" s="120" t="s">
        <v>10723</v>
      </c>
      <c r="AF52" s="120" t="s">
        <v>10724</v>
      </c>
      <c r="AG52" s="122">
        <v>43116</v>
      </c>
      <c r="AH52" s="10">
        <v>43131</v>
      </c>
      <c r="AI52" s="11">
        <f>IF(G52&lt;0,"NA",IF((G52+H52+L52+T52+AB52+IF(AO52="1ª",AP52,0)+IF(AU52="1ª",AV52,0)+IF(AO52="2ª",AP52,0)+IF(AU52="2ª",AV52,0)+IF(AO52="3ª",AP52,0)+IF(AU52="3ª",AV52,0))&gt;'INF GERAIS'!K52,0,IF(AND(M52="",U52="",AC52=""),'INF GERAIS'!K52-K52-S52-AA52-G52-H52,IF(AND(U52="",AC52=""),'INF GERAIS'!K52-L52-S52-AA52-G52-H52-IF(AO52="1ª",AP52,0)-IF(AU52="1ª",AV52,0),IF(AC52="",'INF GERAIS'!K52-L52-T52-AA52-G52-H52-IF(AO52="1ª",AP52,0)-IF(AU52="1ª",AV52,0)-IF(AO52="2ª",AP52,0)-IF(AU52="2ª",AV52,0),'INF GERAIS'!K52-(G52+H52+L52+T52+AB52+IF(AO52="1ª",AP52,0)+IF(AU52="1ª",AV52,0)+IF(AO52="2ª",AP52,0)+IF(AU52="2ª",AV52,0)+IF(AO52="3ª",AP52,0)+IF(AU52="3ª",AV52,0)))))))</f>
        <v>12648.809999999998</v>
      </c>
      <c r="AJ52" s="205">
        <v>12648.81</v>
      </c>
      <c r="AK52" s="10">
        <v>43193</v>
      </c>
      <c r="AL52" s="120" t="s">
        <v>10733</v>
      </c>
      <c r="AM52" s="120" t="s">
        <v>10735</v>
      </c>
      <c r="AN52" s="120" t="s">
        <v>10736</v>
      </c>
      <c r="AP52" s="11"/>
      <c r="AQ52" s="10"/>
      <c r="AV52" s="11"/>
      <c r="AW52" s="10"/>
      <c r="AZ52" s="1"/>
      <c r="BF52" s="16"/>
      <c r="BG52" s="155"/>
    </row>
    <row r="53" spans="2:59" ht="87" x14ac:dyDescent="0.35">
      <c r="B53" s="45" t="str">
        <f>'INF GERAIS'!B53&amp;IFERROR(IF(INDEX(APOIO!$A$5:$A$50,MATCH('INF GERAIS'!N53,APOIO!$B$5:$B$50,0))="NÃO",APOIO!$A$2&amp;"NÃO VÁLIDO",""),"")</f>
        <v>2014.0045</v>
      </c>
      <c r="C53" s="1" t="str">
        <f>'INF GERAIS'!C53</f>
        <v>SERTÃO DE ITAPARICA</v>
      </c>
      <c r="D53" s="1" t="str">
        <f>'INF GERAIS'!D53</f>
        <v>BELÉM DE SÃO FRANCISCO</v>
      </c>
      <c r="E53" s="1" t="str">
        <f>'INF GERAIS'!E53</f>
        <v>PAVIMENTAÇÃO EM PEDRAS GRANÍTICAS DE DIVERSAS RUAS NA SEDE DO MUNICÍPIO E NO POVOADO DE CACHAUÍ DE BAIXO (ZONA RURAL) (11 RUAS)</v>
      </c>
      <c r="F53" s="1" t="str">
        <f>'INF GERAIS'!G53</f>
        <v>NORMAL</v>
      </c>
      <c r="G53" s="11"/>
      <c r="H53" s="11"/>
      <c r="I53" s="10">
        <v>41808</v>
      </c>
      <c r="J53" s="10">
        <v>41822</v>
      </c>
      <c r="K53" s="11">
        <f>IF(G53&lt;0,"NA",IF(G53&gt;ROUNDDOWN('INF GERAIS'!K53*0.3,2),0,ROUNDDOWN('INF GERAIS'!K53*0.3,2)-G53))</f>
        <v>271697.77</v>
      </c>
      <c r="L53" s="11">
        <v>271697.96000000002</v>
      </c>
      <c r="M53" s="10">
        <v>41829</v>
      </c>
      <c r="N53" s="120" t="s">
        <v>3104</v>
      </c>
      <c r="O53" s="120" t="s">
        <v>3106</v>
      </c>
      <c r="P53" s="120"/>
      <c r="Q53" s="10">
        <v>42216</v>
      </c>
      <c r="R53" s="10">
        <v>42230</v>
      </c>
      <c r="S53" s="11">
        <f>IF(G53&lt;0,"NA",IF((G53+H53+L53+IF(AO53="1ª",AP53,0)+IF(AU53="1ª",AV53,0))&gt;ROUNDDOWN('INF GERAIS'!K53*0.6,2),0,IF(M53="",ROUNDDOWN('INF GERAIS'!K53*0.6,2)-K53-G53-H53,ROUNDDOWN('INF GERAIS'!K53*0.6,2)-(G53+H53+L53+IF(AO53="1ª",AP53,0)+IF(AU53="1ª",AV53,0)))))</f>
        <v>271697.59000000003</v>
      </c>
      <c r="T53" s="505">
        <v>271697.96000000002</v>
      </c>
      <c r="U53" s="10">
        <v>42237</v>
      </c>
      <c r="V53" s="120" t="s">
        <v>3769</v>
      </c>
      <c r="W53" s="120" t="s">
        <v>3771</v>
      </c>
      <c r="X53" s="120" t="s">
        <v>3773</v>
      </c>
      <c r="Y53" s="122">
        <v>42340</v>
      </c>
      <c r="Z53" s="10">
        <v>42550</v>
      </c>
      <c r="AA53" s="11">
        <f>IF(G53&lt;0,"NA",IF((G53+H53+L53+T53+IF(AO53="1ª",AP53,0)+IF(AU53="1ª",AV53,0)+IF(AO53="2ª",AP53,0)+IF(AU53="2ª",AV53,0))&gt;ROUNDDOWN('INF GERAIS'!K53*0.8,2),0,IF(AND(M53="",U53=""),ROUNDDOWN('INF GERAIS'!K53*0.8,2)-K53-S53-G53-H53,IF(U53="",ROUNDDOWN('INF GERAIS'!K53*0.8,2)-S53-L53-G53-H53-IF(AO53="1ª",AP53,0)-IF(AU53="1ª",AV53,0),ROUNDDOWN('INF GERAIS'!K53*0.8,2)-(G53+H53+L53+T53+IF(AO53="1ª",AP53,0)+IF(AU53="1ª",AV53,0)+IF(AO53="2ª",AP53,0)+IF(AU53="2ª",AV53,0))))))</f>
        <v>181131.47999999998</v>
      </c>
      <c r="AB53" s="205">
        <v>181131.48</v>
      </c>
      <c r="AC53" s="233">
        <v>42569</v>
      </c>
      <c r="AD53" s="467" t="s">
        <v>7968</v>
      </c>
      <c r="AE53" s="467" t="s">
        <v>7970</v>
      </c>
      <c r="AF53" s="467" t="s">
        <v>7971</v>
      </c>
      <c r="AG53" s="10">
        <v>43236</v>
      </c>
      <c r="AH53" s="10">
        <v>43278</v>
      </c>
      <c r="AI53" s="11">
        <f>IF(G53&lt;0,"NA",IF((G53+H53+L53+T53+AB53+IF(AO53="1ª",AP53,0)+IF(AU53="1ª",AV53,0)+IF(AO53="2ª",AP53,0)+IF(AU53="2ª",AV53,0)+IF(AO53="3ª",AP53,0)+IF(AU53="3ª",AV53,0))&gt;'INF GERAIS'!K53,0,IF(AND(M53="",U53="",AC53=""),'INF GERAIS'!K53-K53-S53-AA53-G53-H53,IF(AND(U53="",AC53=""),'INF GERAIS'!K53-L53-S53-AA53-G53-H53-IF(AO53="1ª",AP53,0)-IF(AU53="1ª",AV53,0),IF(AC53="",'INF GERAIS'!K53-L53-T53-AA53-G53-H53-IF(AO53="1ª",AP53,0)-IF(AU53="1ª",AV53,0)-IF(AO53="2ª",AP53,0)-IF(AU53="2ª",AV53,0),'INF GERAIS'!K53-(G53+H53+L53+T53+AB53+IF(AO53="1ª",AP53,0)+IF(AU53="1ª",AV53,0)+IF(AO53="2ª",AP53,0)+IF(AU53="2ª",AV53,0)+IF(AO53="3ª",AP53,0)+IF(AU53="3ª",AV53,0)))))))</f>
        <v>181131.84999999998</v>
      </c>
      <c r="AJ53" s="823">
        <v>181131.85</v>
      </c>
      <c r="AK53" s="826">
        <v>43517</v>
      </c>
      <c r="AL53" s="827" t="s">
        <v>11980</v>
      </c>
      <c r="AM53" s="827" t="s">
        <v>11982</v>
      </c>
      <c r="AN53" s="120" t="s">
        <v>11998</v>
      </c>
      <c r="AP53" s="11"/>
      <c r="AQ53" s="10"/>
      <c r="AV53" s="11"/>
      <c r="AW53" s="10"/>
      <c r="AZ53" s="1"/>
      <c r="BF53" s="16"/>
      <c r="BG53" s="155"/>
    </row>
    <row r="54" spans="2:59" ht="87" x14ac:dyDescent="0.35">
      <c r="B54" s="45" t="str">
        <f>'INF GERAIS'!B54&amp;IFERROR(IF(INDEX(APOIO!$A$5:$A$50,MATCH('INF GERAIS'!N54,APOIO!$B$5:$B$50,0))="NÃO",APOIO!$A$2&amp;"NÃO VÁLIDO",""),"")</f>
        <v>2014.0046</v>
      </c>
      <c r="C54" s="1" t="str">
        <f>'INF GERAIS'!C54</f>
        <v>AGRESTE CENTRAL</v>
      </c>
      <c r="D54" s="1" t="str">
        <f>'INF GERAIS'!D54</f>
        <v>BELO JARDIM</v>
      </c>
      <c r="E54" s="1" t="str">
        <f>'INF GERAIS'!E54</f>
        <v>CAPEAMENTO ASFÁLTICO DE DIVERSAS RUAS</v>
      </c>
      <c r="F54" s="1" t="str">
        <f>'INF GERAIS'!G54</f>
        <v>NORMAL</v>
      </c>
      <c r="G54" s="11"/>
      <c r="H54" s="11"/>
      <c r="I54" s="10">
        <v>41801</v>
      </c>
      <c r="J54" s="10">
        <v>41815</v>
      </c>
      <c r="K54" s="11">
        <f>IF(G54&lt;0,"NA",IF(G54&gt;ROUNDDOWN('INF GERAIS'!K54*0.3,2),0,ROUNDDOWN('INF GERAIS'!K54*0.3,2)-G54))</f>
        <v>135107</v>
      </c>
      <c r="L54" s="11">
        <v>131435.82999999999</v>
      </c>
      <c r="M54" s="10">
        <v>41822</v>
      </c>
      <c r="N54" s="120" t="s">
        <v>1484</v>
      </c>
      <c r="O54" s="120" t="s">
        <v>1480</v>
      </c>
      <c r="P54" s="120"/>
      <c r="Q54" s="10">
        <v>42216</v>
      </c>
      <c r="R54" s="10">
        <v>42230</v>
      </c>
      <c r="S54" s="11">
        <f>IF(G54&lt;0,"NA",IF((G54+H54+L54+IF(AO54="1ª",AP54,0)+IF(AU54="1ª",AV54,0))&gt;ROUNDDOWN('INF GERAIS'!K54*0.6,2),0,IF(M54="",ROUNDDOWN('INF GERAIS'!K54*0.6,2)-K54-G54-H54,ROUNDDOWN('INF GERAIS'!K54*0.6,2)-(G54+H54+L54+IF(AO54="1ª",AP54,0)+IF(AU54="1ª",AV54,0)))))</f>
        <v>138778.17000000001</v>
      </c>
      <c r="T54" s="505">
        <v>131435.82999999999</v>
      </c>
      <c r="U54" s="10">
        <v>42237</v>
      </c>
      <c r="V54" s="120" t="s">
        <v>3777</v>
      </c>
      <c r="W54" s="120" t="s">
        <v>3779</v>
      </c>
      <c r="X54" s="120" t="s">
        <v>3780</v>
      </c>
      <c r="Y54" s="122">
        <v>42521</v>
      </c>
      <c r="Z54" s="10">
        <v>42599</v>
      </c>
      <c r="AA54" s="11">
        <f>IF(G54&lt;0,"NA",IF((G54+H54+L54+T54+IF(AO54="1ª",AP54,0)+IF(AU54="1ª",AV54,0)+IF(AO54="2ª",AP54,0)+IF(AU54="2ª",AV54,0))&gt;ROUNDDOWN('INF GERAIS'!K54*0.8,2),0,IF(AND(M54="",U54=""),ROUNDDOWN('INF GERAIS'!K54*0.8,2)-K54-S54-G54-H54,IF(U54="",ROUNDDOWN('INF GERAIS'!K54*0.8,2)-S54-L54-G54-H54-IF(AO54="1ª",AP54,0)-IF(AU54="1ª",AV54,0),ROUNDDOWN('INF GERAIS'!K54*0.8,2)-(G54+H54+L54+T54+IF(AO54="1ª",AP54,0)+IF(AU54="1ª",AV54,0)+IF(AO54="2ª",AP54,0)+IF(AU54="2ª",AV54,0))))))</f>
        <v>97413.680000000051</v>
      </c>
      <c r="AB54" s="205">
        <v>87623.87</v>
      </c>
      <c r="AC54" s="233">
        <v>42627</v>
      </c>
      <c r="AD54" s="538" t="s">
        <v>8293</v>
      </c>
      <c r="AE54" s="538" t="s">
        <v>8285</v>
      </c>
      <c r="AF54" s="538" t="s">
        <v>8295</v>
      </c>
      <c r="AG54" s="122">
        <v>42521</v>
      </c>
      <c r="AH54" s="10">
        <v>42599</v>
      </c>
      <c r="AI54" s="11">
        <f>IF(G54&lt;0,"NA",IF((G54+H54+L54+T54+AB54+IF(AO54="1ª",AP54,0)+IF(AU54="1ª",AV54,0)+IF(AO54="2ª",AP54,0)+IF(AU54="2ª",AV54,0)+IF(AO54="3ª",AP54,0)+IF(AU54="3ª",AV54,0))&gt;'INF GERAIS'!K54,0,IF(AND(M54="",U54="",AC54=""),'INF GERAIS'!K54-K54-S54-AA54-G54-H54,IF(AND(U54="",AC54=""),'INF GERAIS'!K54-L54-S54-AA54-G54-H54-IF(AO54="1ª",AP54,0)-IF(AU54="1ª",AV54,0),IF(AC54="",'INF GERAIS'!K54-L54-T54-AA54-G54-H54-IF(AO54="1ª",AP54,0)-IF(AU54="1ª",AV54,0)-IF(AO54="2ª",AP54,0)-IF(AU54="2ª",AV54,0),'INF GERAIS'!K54-(G54+H54+L54+T54+AB54+IF(AO54="1ª",AP54,0)+IF(AU54="1ª",AV54,0)+IF(AO54="2ª",AP54,0)+IF(AU54="2ª",AV54,0)+IF(AO54="3ª",AP54,0)+IF(AU54="3ª",AV54,0)))))))</f>
        <v>99861.150000000023</v>
      </c>
      <c r="AJ54" s="205">
        <v>87623.89</v>
      </c>
      <c r="AK54" s="530">
        <v>42628</v>
      </c>
      <c r="AL54" s="538" t="s">
        <v>8296</v>
      </c>
      <c r="AM54" s="538" t="s">
        <v>8285</v>
      </c>
      <c r="AN54" s="538" t="s">
        <v>8298</v>
      </c>
      <c r="AP54" s="11"/>
      <c r="AQ54" s="10"/>
      <c r="AV54" s="11"/>
      <c r="AW54" s="10"/>
      <c r="AZ54" s="1"/>
      <c r="BF54" s="16"/>
      <c r="BG54" s="155"/>
    </row>
    <row r="55" spans="2:59" ht="58" x14ac:dyDescent="0.35">
      <c r="B55" s="45" t="str">
        <f>'INF GERAIS'!B55&amp;IFERROR(IF(INDEX(APOIO!$A$5:$A$50,MATCH('INF GERAIS'!N55,APOIO!$B$5:$B$50,0))="NÃO",APOIO!$A$2&amp;"NÃO VÁLIDO",""),"")</f>
        <v>2014.0047
NÃO VÁLIDO</v>
      </c>
      <c r="C55" s="1" t="str">
        <f>'INF GERAIS'!C55</f>
        <v>AGRESTE CENTRAL</v>
      </c>
      <c r="D55" s="1" t="str">
        <f>'INF GERAIS'!D55</f>
        <v>BELO JARDIM</v>
      </c>
      <c r="E55" s="1" t="str">
        <f>'INF GERAIS'!E55</f>
        <v>APOIO A IMPLANTAÇÃO DE INFRA-ESTRUTURA URBANA NO MUNICÍPIO DE BELO JARDIM-PE - PAVIMENTAÇÃO EM TSD DE DIVERSAS RUAS NO MUNICÍPIO</v>
      </c>
      <c r="F55" s="1" t="str">
        <f>'INF GERAIS'!G55</f>
        <v>NORMAL</v>
      </c>
      <c r="G55" s="11">
        <v>-169279.88</v>
      </c>
      <c r="H55" s="11"/>
      <c r="I55" s="10">
        <v>41801</v>
      </c>
      <c r="J55" s="10">
        <v>41815</v>
      </c>
      <c r="K55" s="11" t="str">
        <f>IF(G55&lt;0,"NA",IF(G55&gt;ROUNDDOWN('INF GERAIS'!K55*0.3,2),0,ROUNDDOWN('INF GERAIS'!K55*0.3,2)-G55))</f>
        <v>NA</v>
      </c>
      <c r="L55" s="11">
        <v>169279.88</v>
      </c>
      <c r="M55" s="10">
        <v>41822</v>
      </c>
      <c r="N55" s="120" t="s">
        <v>1487</v>
      </c>
      <c r="O55" s="120" t="s">
        <v>1480</v>
      </c>
      <c r="P55" s="120"/>
      <c r="Q55" s="10" t="s">
        <v>153</v>
      </c>
      <c r="R55" s="10" t="s">
        <v>153</v>
      </c>
      <c r="S55" s="11" t="str">
        <f>IF(G55&lt;0,"NA",IF((G55+H55+L55+IF(AO55="1ª",AP55,0)+IF(AU55="1ª",AV55,0))&gt;ROUNDDOWN('INF GERAIS'!K55*0.6,2),0,IF(M55="",ROUNDDOWN('INF GERAIS'!K55*0.6,2)-K55-G55-H55,ROUNDDOWN('INF GERAIS'!K55*0.6,2)-(G55+H55+L55+IF(AO55="1ª",AP55,0)+IF(AU55="1ª",AV55,0)))))</f>
        <v>NA</v>
      </c>
      <c r="U55" s="10"/>
      <c r="V55" s="120" t="s">
        <v>153</v>
      </c>
      <c r="W55" s="120" t="s">
        <v>153</v>
      </c>
      <c r="X55" s="120" t="s">
        <v>153</v>
      </c>
      <c r="Y55" s="10"/>
      <c r="Z55" s="10" t="s">
        <v>153</v>
      </c>
      <c r="AA55" s="11" t="str">
        <f>IF(G55&lt;0,"NA",IF((G55+H55+L55+T55+IF(AO55="1ª",AP55,0)+IF(AU55="1ª",AV55,0)+IF(AO55="2ª",AP55,0)+IF(AU55="2ª",AV55,0))&gt;ROUNDDOWN('INF GERAIS'!K55*0.8,2),0,IF(AND(M55="",U55=""),ROUNDDOWN('INF GERAIS'!K55*0.8,2)-K55-S55-G55-H55,IF(U55="",ROUNDDOWN('INF GERAIS'!K55*0.8,2)-S55-L55-G55-H55-IF(AO55="1ª",AP55,0)-IF(AU55="1ª",AV55,0),ROUNDDOWN('INF GERAIS'!K55*0.8,2)-(G55+H55+L55+T55+IF(AO55="1ª",AP55,0)+IF(AU55="1ª",AV55,0)+IF(AO55="2ª",AP55,0)+IF(AU55="2ª",AV55,0))))))</f>
        <v>NA</v>
      </c>
      <c r="AB55" s="11"/>
      <c r="AC55" s="10"/>
      <c r="AD55" s="120" t="s">
        <v>153</v>
      </c>
      <c r="AE55" s="120" t="s">
        <v>153</v>
      </c>
      <c r="AF55" s="120" t="s">
        <v>153</v>
      </c>
      <c r="AG55" s="10"/>
      <c r="AH55" s="10" t="s">
        <v>153</v>
      </c>
      <c r="AI55" s="11" t="str">
        <f>IF(G55&lt;0,"NA",IF((G55+H55+L55+T55+AB55+IF(AO55="1ª",AP55,0)+IF(AU55="1ª",AV55,0)+IF(AO55="2ª",AP55,0)+IF(AU55="2ª",AV55,0)+IF(AO55="3ª",AP55,0)+IF(AU55="3ª",AV55,0))&gt;'INF GERAIS'!K55,0,IF(AND(M55="",U55="",AC55=""),'INF GERAIS'!K55-K55-S55-AA55-G55-H55,IF(AND(U55="",AC55=""),'INF GERAIS'!K55-L55-S55-AA55-G55-H55-IF(AO55="1ª",AP55,0)-IF(AU55="1ª",AV55,0),IF(AC55="",'INF GERAIS'!K55-L55-T55-AA55-G55-H55-IF(AO55="1ª",AP55,0)-IF(AU55="1ª",AV55,0)-IF(AO55="2ª",AP55,0)-IF(AU55="2ª",AV55,0),'INF GERAIS'!K55-(G55+H55+L55+T55+AB55+IF(AO55="1ª",AP55,0)+IF(AU55="1ª",AV55,0)+IF(AO55="2ª",AP55,0)+IF(AU55="2ª",AV55,0)+IF(AO55="3ª",AP55,0)+IF(AU55="3ª",AV55,0)))))))</f>
        <v>NA</v>
      </c>
      <c r="AJ55" s="11" t="s">
        <v>153</v>
      </c>
      <c r="AK55" s="10"/>
      <c r="AL55" s="120" t="s">
        <v>153</v>
      </c>
      <c r="AM55" s="120" t="s">
        <v>153</v>
      </c>
      <c r="AN55" s="120" t="s">
        <v>153</v>
      </c>
      <c r="AP55" s="11"/>
      <c r="AQ55" s="10"/>
      <c r="AV55" s="11"/>
      <c r="AW55" s="10"/>
      <c r="AZ55" s="1"/>
      <c r="BF55" s="16"/>
      <c r="BG55" s="155"/>
    </row>
    <row r="56" spans="2:59" ht="87" x14ac:dyDescent="0.35">
      <c r="B56" s="45" t="str">
        <f>'INF GERAIS'!B56&amp;IFERROR(IF(INDEX(APOIO!$A$5:$A$50,MATCH('INF GERAIS'!N56,APOIO!$B$5:$B$50,0))="NÃO",APOIO!$A$2&amp;"NÃO VÁLIDO",""),"")</f>
        <v>2014.0048</v>
      </c>
      <c r="C56" s="1" t="str">
        <f>'INF GERAIS'!C56</f>
        <v>AGRESTE CENTRAL</v>
      </c>
      <c r="D56" s="1" t="str">
        <f>'INF GERAIS'!D56</f>
        <v>BELO JARDIM</v>
      </c>
      <c r="E56" s="1" t="str">
        <f>'INF GERAIS'!E56</f>
        <v>CONSTRUÇÃO DE PARQUE AMBIENTAL NO MUNICÍPIO DE BELO JARDIM - PE</v>
      </c>
      <c r="F56" s="1" t="str">
        <f>'INF GERAIS'!G56</f>
        <v>NORMAL</v>
      </c>
      <c r="G56" s="11">
        <v>169279.88</v>
      </c>
      <c r="H56" s="11"/>
      <c r="I56" s="10"/>
      <c r="J56" s="10"/>
      <c r="K56" s="11">
        <f>IF(G56&lt;0,"NA",IF(G56&gt;ROUNDDOWN('INF GERAIS'!K56*0.3,2),0,ROUNDDOWN('INF GERAIS'!K56*0.3,2)-G56))</f>
        <v>0</v>
      </c>
      <c r="L56" s="11">
        <v>0</v>
      </c>
      <c r="M56" s="10"/>
      <c r="N56" s="120" t="s">
        <v>153</v>
      </c>
      <c r="O56" s="120" t="s">
        <v>153</v>
      </c>
      <c r="P56" s="120"/>
      <c r="Q56" s="10">
        <v>42216</v>
      </c>
      <c r="R56" s="10">
        <v>42230</v>
      </c>
      <c r="S56" s="11">
        <f>IF(G56&lt;0,"NA",IF((G56+H56+L56+IF(AO56="1ª",AP56,0)+IF(AU56="1ª",AV56,0))&gt;ROUNDDOWN('INF GERAIS'!K56*0.6,2),0,IF(M56="",ROUNDDOWN('INF GERAIS'!K56*0.6,2)-K56-G56-H56,ROUNDDOWN('INF GERAIS'!K56*0.6,2)-(G56+H56+L56+IF(AO56="1ª",AP56,0)+IF(AU56="1ª",AV56,0)))))</f>
        <v>150240.34999999998</v>
      </c>
      <c r="T56" s="505">
        <v>171649.4</v>
      </c>
      <c r="U56" s="10">
        <v>42237</v>
      </c>
      <c r="V56" s="120" t="s">
        <v>3790</v>
      </c>
      <c r="W56" s="120" t="s">
        <v>3779</v>
      </c>
      <c r="X56" s="120" t="s">
        <v>3792</v>
      </c>
      <c r="Y56" s="10">
        <v>42507</v>
      </c>
      <c r="Z56" s="10">
        <v>42599</v>
      </c>
      <c r="AA56" s="11">
        <f>IF(G56&lt;0,"NA",IF((G56+H56+L56+T56+IF(AO56="1ª",AP56,0)+IF(AU56="1ª",AV56,0)+IF(AO56="2ª",AP56,0)+IF(AU56="2ª",AV56,0))&gt;ROUNDDOWN('INF GERAIS'!K56*0.8,2),0,IF(AND(M56="",U56=""),ROUNDDOWN('INF GERAIS'!K56*0.8,2)-K56-S56-G56-H56,IF(U56="",ROUNDDOWN('INF GERAIS'!K56*0.8,2)-S56-L56-G56-H56-IF(AO56="1ª",AP56,0)-IF(AU56="1ª",AV56,0),ROUNDDOWN('INF GERAIS'!K56*0.8,2)-(G56+H56+L56+T56+IF(AO56="1ª",AP56,0)+IF(AU56="1ª",AV56,0)+IF(AO56="2ª",AP56,0)+IF(AU56="2ª",AV56,0))))))</f>
        <v>85097.689999999944</v>
      </c>
      <c r="AB56" s="205">
        <v>98488.52</v>
      </c>
      <c r="AC56" s="233">
        <v>42627</v>
      </c>
      <c r="AD56" s="538" t="s">
        <v>8290</v>
      </c>
      <c r="AE56" s="538" t="s">
        <v>8285</v>
      </c>
      <c r="AF56" s="538" t="s">
        <v>8292</v>
      </c>
      <c r="AG56" s="10">
        <v>42867</v>
      </c>
      <c r="AH56" s="10" t="s">
        <v>153</v>
      </c>
      <c r="AI56" s="11">
        <f>IF(G56&lt;0,"NA",IF((G56+H56+L56+T56+AB56+IF(AO56="1ª",AP56,0)+IF(AU56="1ª",AV56,0)+IF(AO56="2ª",AP56,0)+IF(AU56="2ª",AV56,0)+IF(AO56="3ª",AP56,0)+IF(AU56="3ª",AV56,0))&gt;'INF GERAIS'!K56,0,IF(AND(M56="",U56="",AC56=""),'INF GERAIS'!K56-K56-S56-AA56-G56-H56,IF(AND(U56="",AC56=""),'INF GERAIS'!K56-L56-S56-AA56-G56-H56-IF(AO56="1ª",AP56,0)-IF(AU56="1ª",AV56,0),IF(AC56="",'INF GERAIS'!K56-L56-T56-AA56-G56-H56-IF(AO56="1ª",AP56,0)-IF(AU56="1ª",AV56,0)-IF(AO56="2ª",AP56,0)-IF(AU56="2ª",AV56,0),'INF GERAIS'!K56-(G56+H56+L56+T56+AB56+IF(AO56="1ª",AP56,0)+IF(AU56="1ª",AV56,0)+IF(AO56="2ª",AP56,0)+IF(AU56="2ª",AV56,0)+IF(AO56="3ª",AP56,0)+IF(AU56="3ª",AV56,0)))))))</f>
        <v>93115.919999999925</v>
      </c>
      <c r="AJ56" s="11" t="s">
        <v>153</v>
      </c>
      <c r="AK56" s="10"/>
      <c r="AL56" s="120" t="s">
        <v>153</v>
      </c>
      <c r="AM56" s="120" t="s">
        <v>153</v>
      </c>
      <c r="AN56" s="120" t="s">
        <v>153</v>
      </c>
      <c r="AP56" s="11"/>
      <c r="AQ56" s="10"/>
      <c r="AV56" s="11"/>
      <c r="AW56" s="10"/>
      <c r="AZ56" s="1"/>
      <c r="BF56" s="16"/>
      <c r="BG56" s="155"/>
    </row>
    <row r="57" spans="2:59" ht="87" x14ac:dyDescent="0.35">
      <c r="B57" s="45" t="str">
        <f>'INF GERAIS'!B57&amp;IFERROR(IF(INDEX(APOIO!$A$5:$A$50,MATCH('INF GERAIS'!N57,APOIO!$B$5:$B$50,0))="NÃO",APOIO!$A$2&amp;"NÃO VÁLIDO",""),"")</f>
        <v>2014.0049</v>
      </c>
      <c r="C57" s="1" t="str">
        <f>'INF GERAIS'!C57</f>
        <v>AGRESTE CENTRAL</v>
      </c>
      <c r="D57" s="1" t="str">
        <f>'INF GERAIS'!D57</f>
        <v>BELO JARDIM</v>
      </c>
      <c r="E57" s="1" t="str">
        <f>'INF GERAIS'!E57</f>
        <v>APOIO À IMPLANTAÇÃO DE INFRA-ESTRUTURA URBANA NO MUNICÍPIO DE BELO JARDIM - PE 
(CONSTRUÇÃO DE PRAÇA DE ALIMENTAÇÃO E ÁREA DE RECREAÇÃO)</v>
      </c>
      <c r="F57" s="1" t="str">
        <f>'INF GERAIS'!G57</f>
        <v>NORMAL</v>
      </c>
      <c r="G57" s="11"/>
      <c r="H57" s="11"/>
      <c r="I57" s="10">
        <v>41801</v>
      </c>
      <c r="J57" s="10">
        <v>41815</v>
      </c>
      <c r="K57" s="11">
        <f>IF(G57&lt;0,"NA",IF(G57&gt;ROUNDDOWN('INF GERAIS'!K57*0.3,2),0,ROUNDDOWN('INF GERAIS'!K57*0.3,2)-G57))</f>
        <v>117873.3</v>
      </c>
      <c r="L57" s="11">
        <v>114438.44</v>
      </c>
      <c r="M57" s="10">
        <v>41822</v>
      </c>
      <c r="N57" s="120" t="s">
        <v>1493</v>
      </c>
      <c r="O57" s="120" t="s">
        <v>1480</v>
      </c>
      <c r="P57" s="120"/>
      <c r="Q57" s="10">
        <v>42216</v>
      </c>
      <c r="R57" s="10">
        <v>42230</v>
      </c>
      <c r="S57" s="11">
        <f>IF(G57&lt;0,"NA",IF((G57+H57+L57+IF(AO57="1ª",AP57,0)+IF(AU57="1ª",AV57,0))&gt;ROUNDDOWN('INF GERAIS'!K57*0.6,2),0,IF(M57="",ROUNDDOWN('INF GERAIS'!K57*0.6,2)-K57-G57-H57,ROUNDDOWN('INF GERAIS'!K57*0.6,2)-(G57+H57+L57+IF(AO57="1ª",AP57,0)+IF(AU57="1ª",AV57,0)))))</f>
        <v>121308.16</v>
      </c>
      <c r="T57" s="505">
        <v>114438.52</v>
      </c>
      <c r="U57" s="10">
        <v>42237</v>
      </c>
      <c r="V57" s="120" t="s">
        <v>3578</v>
      </c>
      <c r="W57" s="120" t="s">
        <v>3580</v>
      </c>
      <c r="X57" s="120" t="s">
        <v>3581</v>
      </c>
      <c r="Y57" s="10">
        <v>42507</v>
      </c>
      <c r="Z57" s="10">
        <v>42599</v>
      </c>
      <c r="AA57" s="11">
        <f>IF(G57&lt;0,"NA",IF((G57+H57+L57+T57+IF(AO57="1ª",AP57,0)+IF(AU57="1ª",AV57,0)+IF(AO57="2ª",AP57,0)+IF(AU57="2ª",AV57,0))&gt;ROUNDDOWN('INF GERAIS'!K57*0.8,2),0,IF(AND(M57="",U57=""),ROUNDDOWN('INF GERAIS'!K57*0.8,2)-K57-S57-G57-H57,IF(U57="",ROUNDDOWN('INF GERAIS'!K57*0.8,2)-S57-L57-G57-H57-IF(AO57="1ª",AP57,0)-IF(AU57="1ª",AV57,0),ROUNDDOWN('INF GERAIS'!K57*0.8,2)-(G57+H57+L57+T57+IF(AO57="1ª",AP57,0)+IF(AU57="1ª",AV57,0)+IF(AO57="2ª",AP57,0)+IF(AU57="2ª",AV57,0))))))</f>
        <v>85451.839999999967</v>
      </c>
      <c r="AB57" s="205">
        <v>85451.839999999997</v>
      </c>
      <c r="AC57" s="233">
        <v>42627</v>
      </c>
      <c r="AD57" s="538" t="s">
        <v>8299</v>
      </c>
      <c r="AE57" s="538" t="s">
        <v>8285</v>
      </c>
      <c r="AF57" s="538" t="s">
        <v>8301</v>
      </c>
      <c r="AG57" s="10">
        <v>42507</v>
      </c>
      <c r="AH57" s="10">
        <v>42599</v>
      </c>
      <c r="AI57" s="11">
        <f>IF(G57&lt;0,"NA",IF((G57+H57+L57+T57+AB57+IF(AO57="1ª",AP57,0)+IF(AU57="1ª",AV57,0)+IF(AO57="2ª",AP57,0)+IF(AU57="2ª",AV57,0)+IF(AO57="3ª",AP57,0)+IF(AU57="3ª",AV57,0))&gt;'INF GERAIS'!K57,0,IF(AND(M57="",U57="",AC57=""),'INF GERAIS'!K57-K57-S57-AA57-G57-H57,IF(AND(U57="",AC57=""),'INF GERAIS'!K57-L57-S57-AA57-G57-H57-IF(AO57="1ª",AP57,0)-IF(AU57="1ª",AV57,0),IF(AC57="",'INF GERAIS'!K57-L57-T57-AA57-G57-H57-IF(AO57="1ª",AP57,0)-IF(AU57="1ª",AV57,0)-IF(AO57="2ª",AP57,0)-IF(AU57="2ª",AV57,0),'INF GERAIS'!K57-(G57+H57+L57+T57+AB57+IF(AO57="1ª",AP57,0)+IF(AU57="1ª",AV57,0)+IF(AO57="2ª",AP57,0)+IF(AU57="2ª",AV57,0)+IF(AO57="3ª",AP57,0)+IF(AU57="3ª",AV57,0)))))))</f>
        <v>78582.209999999963</v>
      </c>
      <c r="AJ57" s="205">
        <v>78582.210000000006</v>
      </c>
      <c r="AK57" s="530">
        <v>42628</v>
      </c>
      <c r="AL57" s="538" t="s">
        <v>8302</v>
      </c>
      <c r="AM57" s="538" t="s">
        <v>8285</v>
      </c>
      <c r="AN57" s="538" t="s">
        <v>8304</v>
      </c>
      <c r="AP57" s="11"/>
      <c r="AQ57" s="10"/>
      <c r="AV57" s="11"/>
      <c r="AW57" s="10"/>
      <c r="AZ57" s="1"/>
      <c r="BF57" s="16"/>
      <c r="BG57" s="155"/>
    </row>
    <row r="58" spans="2:59" ht="101.5" x14ac:dyDescent="0.35">
      <c r="B58" s="45" t="str">
        <f>'INF GERAIS'!B58&amp;IFERROR(IF(INDEX(APOIO!$A$5:$A$50,MATCH('INF GERAIS'!N58,APOIO!$B$5:$B$50,0))="NÃO",APOIO!$A$2&amp;"NÃO VÁLIDO",""),"")</f>
        <v>2014.0050</v>
      </c>
      <c r="C58" s="1" t="str">
        <f>'INF GERAIS'!C58</f>
        <v>AGRESTE CENTRAL</v>
      </c>
      <c r="D58" s="1" t="str">
        <f>'INF GERAIS'!D58</f>
        <v>BELO JARDIM</v>
      </c>
      <c r="E58" s="1" t="str">
        <f>'INF GERAIS'!E58</f>
        <v>APOIO À IMPLANTAÇÃO DE INFRA-ESTRUTURA URBANA NO MUNICÍPIO DE BELO JARDIM - PE 
PAVIMENTAÇÃO DE VIAS EM PARALELEPÍPEDOS GRANITICOS NOS POVOADOS XUCURU E SERRA DOS VENTOS, MUNICÍPIO DE BELO JARDIM - PE</v>
      </c>
      <c r="F58" s="1" t="str">
        <f>'INF GERAIS'!G58</f>
        <v>NORMAL</v>
      </c>
      <c r="G58" s="11"/>
      <c r="H58" s="11"/>
      <c r="I58" s="10">
        <v>41801</v>
      </c>
      <c r="J58" s="10">
        <v>41815</v>
      </c>
      <c r="K58" s="11">
        <f>IF(G58&lt;0,"NA",IF(G58&gt;ROUNDDOWN('INF GERAIS'!K58*0.3,2),0,ROUNDDOWN('INF GERAIS'!K58*0.3,2)-G58))</f>
        <v>84650.72</v>
      </c>
      <c r="L58" s="11">
        <v>83328.06</v>
      </c>
      <c r="M58" s="10">
        <v>41822</v>
      </c>
      <c r="N58" s="120" t="s">
        <v>1490</v>
      </c>
      <c r="O58" s="120" t="s">
        <v>1480</v>
      </c>
      <c r="P58" s="120"/>
      <c r="Q58" s="10">
        <v>42216</v>
      </c>
      <c r="R58" s="10">
        <v>42230</v>
      </c>
      <c r="S58" s="11">
        <f>IF(G58&lt;0,"NA",IF((G58+H58+L58+IF(AO58="1ª",AP58,0)+IF(AU58="1ª",AV58,0))&gt;ROUNDDOWN('INF GERAIS'!K58*0.6,2),0,IF(M58="",ROUNDDOWN('INF GERAIS'!K58*0.6,2)-K58-G58-H58,ROUNDDOWN('INF GERAIS'!K58*0.6,2)-(G58+H58+L58+IF(AO58="1ª",AP58,0)+IF(AU58="1ª",AV58,0)))))</f>
        <v>85973.38</v>
      </c>
      <c r="T58" s="505">
        <v>83328.06</v>
      </c>
      <c r="U58" s="10">
        <v>42237</v>
      </c>
      <c r="V58" s="120" t="s">
        <v>3609</v>
      </c>
      <c r="W58" s="120" t="s">
        <v>3580</v>
      </c>
      <c r="X58" s="120" t="s">
        <v>3611</v>
      </c>
      <c r="Y58" s="10">
        <v>42507</v>
      </c>
      <c r="Z58" s="10">
        <v>42599</v>
      </c>
      <c r="AA58" s="11">
        <f>IF(G58&lt;0,"NA",IF((G58+H58+L58+T58+IF(AO58="1ª",AP58,0)+IF(AU58="1ª",AV58,0)+IF(AO58="2ª",AP58,0)+IF(AU58="2ª",AV58,0))&gt;ROUNDDOWN('INF GERAIS'!K58*0.8,2),0,IF(AND(M58="",U58=""),ROUNDDOWN('INF GERAIS'!K58*0.8,2)-K58-S58-G58-H58,IF(U58="",ROUNDDOWN('INF GERAIS'!K58*0.8,2)-S58-L58-G58-H58-IF(AO58="1ª",AP58,0)-IF(AU58="1ª",AV58,0),ROUNDDOWN('INF GERAIS'!K58*0.8,2)-(G58+H58+L58+T58+IF(AO58="1ª",AP58,0)+IF(AU58="1ª",AV58,0)+IF(AO58="2ª",AP58,0)+IF(AU58="2ª",AV58,0))))))</f>
        <v>59079.130000000005</v>
      </c>
      <c r="AB58" s="205">
        <v>59079.13</v>
      </c>
      <c r="AC58" s="233">
        <v>42627</v>
      </c>
      <c r="AD58" s="538" t="s">
        <v>8283</v>
      </c>
      <c r="AE58" s="538" t="s">
        <v>8285</v>
      </c>
      <c r="AF58" s="538" t="s">
        <v>8286</v>
      </c>
      <c r="AG58" s="10">
        <v>42507</v>
      </c>
      <c r="AH58" s="10">
        <v>42599</v>
      </c>
      <c r="AI58" s="11">
        <f>IF(G58&lt;0,"NA",IF((G58+H58+L58+T58+AB58+IF(AO58="1ª",AP58,0)+IF(AU58="1ª",AV58,0)+IF(AO58="2ª",AP58,0)+IF(AU58="2ª",AV58,0)+IF(AO58="3ª",AP58,0)+IF(AU58="3ª",AV58,0))&gt;'INF GERAIS'!K58,0,IF(AND(M58="",U58="",AC58=""),'INF GERAIS'!K58-K58-S58-AA58-G58-H58,IF(AND(U58="",AC58=""),'INF GERAIS'!K58-L58-S58-AA58-G58-H58-IF(AO58="1ª",AP58,0)-IF(AU58="1ª",AV58,0),IF(AC58="",'INF GERAIS'!K58-L58-T58-AA58-G58-H58-IF(AO58="1ª",AP58,0)-IF(AU58="1ª",AV58,0)-IF(AO58="2ª",AP58,0)-IF(AU58="2ª",AV58,0),'INF GERAIS'!K58-(G58+H58+L58+T58+AB58+IF(AO58="1ª",AP58,0)+IF(AU58="1ª",AV58,0)+IF(AO58="2ª",AP58,0)+IF(AU58="2ª",AV58,0)+IF(AO58="3ª",AP58,0)+IF(AU58="3ª",AV58,0)))))))</f>
        <v>56433.820000000007</v>
      </c>
      <c r="AJ58" s="205">
        <v>56433.82</v>
      </c>
      <c r="AK58" s="530">
        <v>42628</v>
      </c>
      <c r="AL58" s="538" t="s">
        <v>8287</v>
      </c>
      <c r="AM58" s="538" t="s">
        <v>8285</v>
      </c>
      <c r="AN58" s="538" t="s">
        <v>8289</v>
      </c>
      <c r="AP58" s="11"/>
      <c r="AQ58" s="10"/>
      <c r="AV58" s="11"/>
      <c r="AW58" s="10"/>
      <c r="AZ58" s="1"/>
      <c r="BF58" s="16"/>
      <c r="BG58" s="155"/>
    </row>
    <row r="59" spans="2:59" ht="58" x14ac:dyDescent="0.35">
      <c r="B59" s="45" t="str">
        <f>'INF GERAIS'!B59&amp;IFERROR(IF(INDEX(APOIO!$A$5:$A$50,MATCH('INF GERAIS'!N59,APOIO!$B$5:$B$50,0))="NÃO",APOIO!$A$2&amp;"NÃO VÁLIDO",""),"")</f>
        <v>2014.0051</v>
      </c>
      <c r="C59" s="1" t="str">
        <f>'INF GERAIS'!C59</f>
        <v>AGRESTE CENTRAL</v>
      </c>
      <c r="D59" s="1" t="str">
        <f>'INF GERAIS'!D59</f>
        <v>BELO JARDIM</v>
      </c>
      <c r="E59" s="1" t="str">
        <f>'INF GERAIS'!E59</f>
        <v>REQUALIFICAÇÃO DA AVENIDA PAULO GUERRA</v>
      </c>
      <c r="F59" s="1" t="str">
        <f>'INF GERAIS'!G59</f>
        <v>NORMAL</v>
      </c>
      <c r="G59" s="11"/>
      <c r="H59" s="11"/>
      <c r="I59" s="10">
        <v>41801</v>
      </c>
      <c r="J59" s="10">
        <v>41815</v>
      </c>
      <c r="K59" s="11">
        <f>IF(G59&lt;0,"NA",IF(G59&gt;ROUNDDOWN('INF GERAIS'!K59*0.3,2),0,ROUNDDOWN('INF GERAIS'!K59*0.3,2)-G59))</f>
        <v>80215.86</v>
      </c>
      <c r="L59" s="11">
        <v>87086.37</v>
      </c>
      <c r="M59" s="10">
        <v>41822</v>
      </c>
      <c r="N59" s="120" t="s">
        <v>1477</v>
      </c>
      <c r="O59" s="120" t="s">
        <v>1480</v>
      </c>
      <c r="P59" s="120"/>
      <c r="Q59" s="10">
        <v>42216</v>
      </c>
      <c r="R59" s="10">
        <v>42230</v>
      </c>
      <c r="S59" s="11">
        <f>IF(G59&lt;0,"NA",IF((G59+H59+L59+IF(AO59="1ª",AP59,0)+IF(AU59="1ª",AV59,0))&gt;ROUNDDOWN('INF GERAIS'!K59*0.6,2),0,IF(M59="",ROUNDDOWN('INF GERAIS'!K59*0.6,2)-K59-G59-H59,ROUNDDOWN('INF GERAIS'!K59*0.6,2)-(G59+H59+L59+IF(AO59="1ª",AP59,0)+IF(AU59="1ª",AV59,0)))))</f>
        <v>73345.360000000015</v>
      </c>
      <c r="T59" s="505">
        <v>87086.37</v>
      </c>
      <c r="U59" s="10">
        <v>42237</v>
      </c>
      <c r="V59" s="120" t="s">
        <v>3582</v>
      </c>
      <c r="W59" s="120" t="s">
        <v>3580</v>
      </c>
      <c r="X59" s="120" t="s">
        <v>3584</v>
      </c>
      <c r="Y59" s="10">
        <v>42867</v>
      </c>
      <c r="Z59" s="10" t="s">
        <v>153</v>
      </c>
      <c r="AA59" s="11">
        <f>IF(G59&lt;0,"NA",IF((G59+H59+L59+T59+IF(AO59="1ª",AP59,0)+IF(AU59="1ª",AV59,0)+IF(AO59="2ª",AP59,0)+IF(AU59="2ª",AV59,0))&gt;ROUNDDOWN('INF GERAIS'!K59*0.8,2),0,IF(AND(M59="",U59=""),ROUNDDOWN('INF GERAIS'!K59*0.8,2)-K59-S59-G59-H59,IF(U59="",ROUNDDOWN('INF GERAIS'!K59*0.8,2)-S59-L59-G59-H59-IF(AO59="1ª",AP59,0)-IF(AU59="1ª",AV59,0),ROUNDDOWN('INF GERAIS'!K59*0.8,2)-(G59+H59+L59+T59+IF(AO59="1ª",AP59,0)+IF(AU59="1ª",AV59,0)+IF(AO59="2ª",AP59,0)+IF(AU59="2ª",AV59,0))))))</f>
        <v>39736.23000000001</v>
      </c>
      <c r="AB59" s="11"/>
      <c r="AC59" s="10"/>
      <c r="AD59" s="120" t="s">
        <v>153</v>
      </c>
      <c r="AE59" s="120" t="s">
        <v>153</v>
      </c>
      <c r="AF59" s="120" t="s">
        <v>153</v>
      </c>
      <c r="AG59" s="233">
        <v>42867</v>
      </c>
      <c r="AH59" s="10" t="s">
        <v>153</v>
      </c>
      <c r="AI59" s="11">
        <f>IF(G59&lt;0,"NA",IF((G59+H59+L59+T59+AB59+IF(AO59="1ª",AP59,0)+IF(AU59="1ª",AV59,0)+IF(AO59="2ª",AP59,0)+IF(AU59="2ª",AV59,0)+IF(AO59="3ª",AP59,0)+IF(AU59="3ª",AV59,0))&gt;'INF GERAIS'!K59,0,IF(AND(M59="",U59="",AC59=""),'INF GERAIS'!K59-K59-S59-AA59-G59-H59,IF(AND(U59="",AC59=""),'INF GERAIS'!K59-L59-S59-AA59-G59-H59-IF(AO59="1ª",AP59,0)-IF(AU59="1ª",AV59,0),IF(AC59="",'INF GERAIS'!K59-L59-T59-AA59-G59-H59-IF(AO59="1ª",AP59,0)-IF(AU59="1ª",AV59,0)-IF(AO59="2ª",AP59,0)-IF(AU59="2ª",AV59,0),'INF GERAIS'!K59-(G59+H59+L59+T59+AB59+IF(AO59="1ª",AP59,0)+IF(AU59="1ª",AV59,0)+IF(AO59="2ª",AP59,0)+IF(AU59="2ª",AV59,0)+IF(AO59="3ª",AP59,0)+IF(AU59="3ª",AV59,0)))))))</f>
        <v>53477.249999999971</v>
      </c>
      <c r="AJ59" s="11" t="s">
        <v>153</v>
      </c>
      <c r="AK59" s="10"/>
      <c r="AL59" s="120" t="s">
        <v>153</v>
      </c>
      <c r="AM59" s="120" t="s">
        <v>153</v>
      </c>
      <c r="AN59" s="120" t="s">
        <v>153</v>
      </c>
      <c r="AP59" s="11"/>
      <c r="AQ59" s="10"/>
      <c r="AV59" s="11"/>
      <c r="AW59" s="10"/>
      <c r="AZ59" s="1"/>
      <c r="BF59" s="16"/>
      <c r="BG59" s="155"/>
    </row>
    <row r="60" spans="2:59" ht="72.5" x14ac:dyDescent="0.35">
      <c r="B60" s="45" t="str">
        <f>'INF GERAIS'!B60&amp;IFERROR(IF(INDEX(APOIO!$A$5:$A$50,MATCH('INF GERAIS'!N60,APOIO!$B$5:$B$50,0))="NÃO",APOIO!$A$2&amp;"NÃO VÁLIDO",""),"")</f>
        <v>2014.0052</v>
      </c>
      <c r="C60" s="1" t="str">
        <f>'INF GERAIS'!C60</f>
        <v>SERTÃO DO MOXOTÓ</v>
      </c>
      <c r="D60" s="1" t="str">
        <f>'INF GERAIS'!D60</f>
        <v>BETÂNIA</v>
      </c>
      <c r="E60" s="1" t="str">
        <f>'INF GERAIS'!E60</f>
        <v>CONSTRUÇÃO DE PRAÇA PÚBLICA PARA LAZER</v>
      </c>
      <c r="F60" s="1" t="str">
        <f>'INF GERAIS'!G60</f>
        <v>NORMAL</v>
      </c>
      <c r="G60" s="11"/>
      <c r="H60" s="11"/>
      <c r="I60" s="10">
        <v>41801</v>
      </c>
      <c r="J60" s="10">
        <v>41815</v>
      </c>
      <c r="K60" s="11">
        <f>IF(G60&lt;0,"NA",IF(G60&gt;ROUNDDOWN('INF GERAIS'!K60*0.3,2),0,ROUNDDOWN('INF GERAIS'!K60*0.3,2)-G60))</f>
        <v>180909.53</v>
      </c>
      <c r="L60" s="11">
        <v>181131.97</v>
      </c>
      <c r="M60" s="10">
        <v>41822</v>
      </c>
      <c r="N60" s="120" t="s">
        <v>1496</v>
      </c>
      <c r="O60" s="120" t="s">
        <v>1498</v>
      </c>
      <c r="P60" s="120"/>
      <c r="Q60" s="10">
        <v>42478</v>
      </c>
      <c r="R60" s="10">
        <v>42488</v>
      </c>
      <c r="S60" s="11">
        <f>IF(G60&lt;0,"NA",IF((G60+H60+L60+IF(AO60="1ª",AP60,0)+IF(AU60="1ª",AV60,0))&gt;ROUNDDOWN('INF GERAIS'!K60*0.6,2),0,IF(M60="",ROUNDDOWN('INF GERAIS'!K60*0.6,2)-K60-G60-H60,ROUNDDOWN('INF GERAIS'!K60*0.6,2)-(G60+H60+L60+IF(AO60="1ª",AP60,0)+IF(AU60="1ª",AV60,0)))))</f>
        <v>180687.09</v>
      </c>
      <c r="T60" s="505">
        <v>180687.11</v>
      </c>
      <c r="U60" s="10">
        <v>42495</v>
      </c>
      <c r="V60" s="120" t="s">
        <v>7132</v>
      </c>
      <c r="W60" s="120" t="s">
        <v>7134</v>
      </c>
      <c r="X60" s="120" t="s">
        <v>7135</v>
      </c>
      <c r="Y60" s="10">
        <v>42516</v>
      </c>
      <c r="Z60" s="10">
        <v>42663</v>
      </c>
      <c r="AA60" s="11">
        <f>IF(G60&lt;0,"NA",IF((G60+H60+L60+T60+IF(AO60="1ª",AP60,0)+IF(AU60="1ª",AV60,0)+IF(AO60="2ª",AP60,0)+IF(AU60="2ª",AV60,0))&gt;ROUNDDOWN('INF GERAIS'!K60*0.8,2),0,IF(AND(M60="",U60=""),ROUNDDOWN('INF GERAIS'!K60*0.8,2)-K60-S60-G60-H60,IF(U60="",ROUNDDOWN('INF GERAIS'!K60*0.8,2)-S60-L60-G60-H60-IF(AO60="1ª",AP60,0)-IF(AU60="1ª",AV60,0),ROUNDDOWN('INF GERAIS'!K60*0.8,2)-(G60+H60+L60+T60+IF(AO60="1ª",AP60,0)+IF(AU60="1ª",AV60,0)+IF(AO60="2ª",AP60,0)+IF(AU60="2ª",AV60,0))))))</f>
        <v>120606.34000000003</v>
      </c>
      <c r="AB60" s="205">
        <v>120606.34</v>
      </c>
      <c r="AC60" s="10">
        <v>42823</v>
      </c>
      <c r="AD60" s="120" t="s">
        <v>9106</v>
      </c>
      <c r="AE60" s="120" t="s">
        <v>9108</v>
      </c>
      <c r="AF60" s="120" t="s">
        <v>9109</v>
      </c>
      <c r="AG60" s="10">
        <v>43523</v>
      </c>
      <c r="AH60" s="10">
        <v>43570</v>
      </c>
      <c r="AI60" s="11">
        <f>IF(G60&lt;0,"NA",IF((G60+H60+L60+T60+AB60+IF(AO60="1ª",AP60,0)+IF(AU60="1ª",AV60,0)+IF(AO60="2ª",AP60,0)+IF(AU60="2ª",AV60,0)+IF(AO60="3ª",AP60,0)+IF(AU60="3ª",AV60,0))&gt;'INF GERAIS'!K60,0,IF(AND(M60="",U60="",AC60=""),'INF GERAIS'!K60-K60-S60-AA60-G60-H60,IF(AND(U60="",AC60=""),'INF GERAIS'!K60-L60-S60-AA60-G60-H60-IF(AO60="1ª",AP60,0)-IF(AU60="1ª",AV60,0),IF(AC60="",'INF GERAIS'!K60-L60-T60-AA60-G60-H60-IF(AO60="1ª",AP60,0)-IF(AU60="1ª",AV60,0)-IF(AO60="2ª",AP60,0)-IF(AU60="2ª",AV60,0),'INF GERAIS'!K60-(G60+H60+L60+T60+AB60+IF(AO60="1ª",AP60,0)+IF(AU60="1ª",AV60,0)+IF(AO60="2ª",AP60,0)+IF(AU60="2ª",AV60,0)+IF(AO60="3ª",AP60,0)+IF(AU60="3ª",AV60,0)))))))</f>
        <v>120606.3600000001</v>
      </c>
      <c r="AJ60" s="11">
        <v>120606.3600000001</v>
      </c>
      <c r="AK60" s="10">
        <v>43909</v>
      </c>
      <c r="AL60" s="120" t="s">
        <v>13109</v>
      </c>
      <c r="AM60" s="120" t="s">
        <v>13110</v>
      </c>
      <c r="AN60" s="120" t="s">
        <v>13111</v>
      </c>
      <c r="AP60" s="11"/>
      <c r="AQ60" s="10"/>
      <c r="AV60" s="11"/>
      <c r="AW60" s="10"/>
      <c r="AZ60" s="1"/>
      <c r="BF60" s="16"/>
      <c r="BG60" s="155"/>
    </row>
    <row r="61" spans="2:59" ht="72.5" x14ac:dyDescent="0.35">
      <c r="B61" s="45" t="str">
        <f>'INF GERAIS'!B61&amp;IFERROR(IF(INDEX(APOIO!$A$5:$A$50,MATCH('INF GERAIS'!N61,APOIO!$B$5:$B$50,0))="NÃO",APOIO!$A$2&amp;"NÃO VÁLIDO",""),"")</f>
        <v>2014.0053</v>
      </c>
      <c r="C61" s="1" t="str">
        <f>'INF GERAIS'!C61</f>
        <v>AGRESTE CENTRAL</v>
      </c>
      <c r="D61" s="1" t="str">
        <f>'INF GERAIS'!D61</f>
        <v>BEZERROS</v>
      </c>
      <c r="E61" s="1" t="str">
        <f>'INF GERAIS'!E61</f>
        <v>PAVIMENTAÇÃO DE DIVERSAS RUAS (40 RUAS)</v>
      </c>
      <c r="F61" s="1" t="str">
        <f>'INF GERAIS'!G61</f>
        <v>NORMAL</v>
      </c>
      <c r="G61" s="11"/>
      <c r="H61" s="11"/>
      <c r="I61" s="10">
        <v>41801</v>
      </c>
      <c r="J61" s="10">
        <v>41815</v>
      </c>
      <c r="K61" s="11">
        <f>IF(G61&lt;0,"NA",IF(G61&gt;ROUNDDOWN('INF GERAIS'!K61*0.3,2),0,ROUNDDOWN('INF GERAIS'!K61*0.3,2)-G61))</f>
        <v>431479.71</v>
      </c>
      <c r="L61" s="11">
        <v>421554.62</v>
      </c>
      <c r="M61" s="10">
        <v>41822</v>
      </c>
      <c r="N61" s="120" t="s">
        <v>1501</v>
      </c>
      <c r="O61" s="120" t="s">
        <v>1503</v>
      </c>
      <c r="P61" s="120"/>
      <c r="Q61" s="10">
        <v>42314</v>
      </c>
      <c r="R61" s="10">
        <v>42328</v>
      </c>
      <c r="S61" s="11">
        <f>IF(G61&lt;0,"NA",IF((G61+H61+L61+IF(AO61="1ª",AP61,0)+IF(AU61="1ª",AV61,0))&gt;ROUNDDOWN('INF GERAIS'!K61*0.6,2),0,IF(M61="",ROUNDDOWN('INF GERAIS'!K61*0.6,2)-K61-G61-H61,ROUNDDOWN('INF GERAIS'!K61*0.6,2)-(G61+H61+L61+IF(AO61="1ª",AP61,0)+IF(AU61="1ª",AV61,0)))))</f>
        <v>441404.80000000005</v>
      </c>
      <c r="T61" s="505">
        <v>342762.1</v>
      </c>
      <c r="U61" s="10">
        <v>42335</v>
      </c>
      <c r="V61" s="120" t="s">
        <v>4166</v>
      </c>
      <c r="W61" s="120" t="s">
        <v>4164</v>
      </c>
      <c r="X61" s="120" t="s">
        <v>4168</v>
      </c>
      <c r="Y61" s="233">
        <v>42474</v>
      </c>
      <c r="Z61" s="10">
        <v>42507</v>
      </c>
      <c r="AA61" s="11">
        <f>IF(G61&lt;0,"NA",IF((G61+H61+L61+T61+IF(AO61="1ª",AP61,0)+IF(AU61="1ª",AV61,0)+IF(AO61="2ª",AP61,0)+IF(AU61="2ª",AV61,0))&gt;ROUNDDOWN('INF GERAIS'!K61*0.8,2),0,IF(AND(M61="",U61=""),ROUNDDOWN('INF GERAIS'!K61*0.8,2)-K61-S61-G61-H61,IF(U61="",ROUNDDOWN('INF GERAIS'!K61*0.8,2)-S61-L61-G61-H61-IF(AO61="1ª",AP61,0)-IF(AU61="1ª",AV61,0),ROUNDDOWN('INF GERAIS'!K61*0.8,2)-(G61+H61+L61+T61+IF(AO61="1ª",AP61,0)+IF(AU61="1ª",AV61,0)+IF(AO61="2ª",AP61,0)+IF(AU61="2ª",AV61,0))))))</f>
        <v>386295.84000000008</v>
      </c>
      <c r="AB61" s="205">
        <v>371181.92</v>
      </c>
      <c r="AC61" s="233">
        <v>42510</v>
      </c>
      <c r="AD61" s="347" t="s">
        <v>7297</v>
      </c>
      <c r="AE61" s="347" t="s">
        <v>7299</v>
      </c>
      <c r="AF61" s="347" t="s">
        <v>7300</v>
      </c>
      <c r="AG61" s="10">
        <v>42992</v>
      </c>
      <c r="AH61" s="233">
        <v>43019</v>
      </c>
      <c r="AI61" s="11">
        <f>IF(G61&lt;0,"NA",IF((G61+H61+L61+T61+AB61+IF(AO61="1ª",AP61,0)+IF(AU61="1ª",AV61,0)+IF(AO61="2ª",AP61,0)+IF(AU61="2ª",AV61,0)+IF(AO61="3ª",AP61,0)+IF(AU61="3ª",AV61,0))&gt;'INF GERAIS'!K61,0,IF(AND(M61="",U61="",AC61=""),'INF GERAIS'!K61-K61-S61-AA61-G61-H61,IF(AND(U61="",AC61=""),'INF GERAIS'!K61-L61-S61-AA61-G61-H61-IF(AO61="1ª",AP61,0)-IF(AU61="1ª",AV61,0),IF(AC61="",'INF GERAIS'!K61-L61-T61-AA61-G61-H61-IF(AO61="1ª",AP61,0)-IF(AU61="1ª",AV61,0)-IF(AO61="2ª",AP61,0)-IF(AU61="2ª",AV61,0),'INF GERAIS'!K61-(G61+H61+L61+T61+AB61+IF(AO61="1ª",AP61,0)+IF(AU61="1ª",AV61,0)+IF(AO61="2ª",AP61,0)+IF(AU61="2ª",AV61,0)+IF(AO61="3ª",AP61,0)+IF(AU61="3ª",AV61,0)))))))</f>
        <v>302767.06000000006</v>
      </c>
      <c r="AJ61" s="11">
        <v>302767.06</v>
      </c>
      <c r="AK61" s="233">
        <v>43089</v>
      </c>
      <c r="AL61" s="120" t="s">
        <v>10279</v>
      </c>
      <c r="AM61" s="120" t="s">
        <v>10281</v>
      </c>
      <c r="AN61" s="120" t="s">
        <v>10282</v>
      </c>
      <c r="AP61" s="11"/>
      <c r="AQ61" s="10"/>
      <c r="AV61" s="11"/>
      <c r="AW61" s="10"/>
      <c r="AZ61" s="1"/>
      <c r="BF61" s="16"/>
      <c r="BG61" s="155"/>
    </row>
    <row r="62" spans="2:59" ht="72.5" x14ac:dyDescent="0.35">
      <c r="B62" s="45" t="str">
        <f>'INF GERAIS'!B62&amp;IFERROR(IF(INDEX(APOIO!$A$5:$A$50,MATCH('INF GERAIS'!N62,APOIO!$B$5:$B$50,0))="NÃO",APOIO!$A$2&amp;"NÃO VÁLIDO",""),"")</f>
        <v>2014.0054</v>
      </c>
      <c r="C62" s="1" t="str">
        <f>'INF GERAIS'!C62</f>
        <v>AGRESTE CENTRAL</v>
      </c>
      <c r="D62" s="1" t="str">
        <f>'INF GERAIS'!D62</f>
        <v>BEZERROS</v>
      </c>
      <c r="E62" s="1" t="str">
        <f>'INF GERAIS'!E62</f>
        <v>CONSTRUÇÃO DO TERMINAL ALTERNATIVO DE TRANSPORTE DE PASSAGEIROS</v>
      </c>
      <c r="F62" s="1" t="str">
        <f>'INF GERAIS'!G62</f>
        <v>NORMAL</v>
      </c>
      <c r="G62" s="11"/>
      <c r="H62" s="11"/>
      <c r="I62" s="10">
        <v>41801</v>
      </c>
      <c r="J62" s="10">
        <v>41815</v>
      </c>
      <c r="K62" s="11">
        <f>IF(G62&lt;0,"NA",IF(G62&gt;ROUNDDOWN('INF GERAIS'!K62*0.3,2),0,ROUNDDOWN('INF GERAIS'!K62*0.3,2)-G62))</f>
        <v>66633.2</v>
      </c>
      <c r="L62" s="11">
        <v>70687.5</v>
      </c>
      <c r="M62" s="10">
        <v>41822</v>
      </c>
      <c r="N62" s="120" t="s">
        <v>1516</v>
      </c>
      <c r="O62" s="120" t="s">
        <v>1503</v>
      </c>
      <c r="P62" s="120"/>
      <c r="Q62" s="10">
        <v>42314</v>
      </c>
      <c r="R62" s="10">
        <v>42328</v>
      </c>
      <c r="S62" s="11">
        <f>IF(G62&lt;0,"NA",IF((G62+H62+L62+IF(AO62="1ª",AP62,0)+IF(AU62="1ª",AV62,0))&gt;ROUNDDOWN('INF GERAIS'!K62*0.6,2),0,IF(M62="",ROUNDDOWN('INF GERAIS'!K62*0.6,2)-K62-G62-H62,ROUNDDOWN('INF GERAIS'!K62*0.6,2)-(G62+H62+L62+IF(AO62="1ª",AP62,0)+IF(AU62="1ª",AV62,0)))))</f>
        <v>62578.899999999994</v>
      </c>
      <c r="T62" s="505">
        <v>73403.320000000007</v>
      </c>
      <c r="U62" s="10">
        <v>42335</v>
      </c>
      <c r="V62" s="120" t="s">
        <v>4162</v>
      </c>
      <c r="W62" s="120" t="s">
        <v>4164</v>
      </c>
      <c r="X62" s="120" t="s">
        <v>4165</v>
      </c>
      <c r="Y62" s="10">
        <v>42531</v>
      </c>
      <c r="Z62" s="10">
        <v>42800</v>
      </c>
      <c r="AA62" s="11">
        <f>IF(G62&lt;0,"NA",IF((G62+H62+L62+T62+IF(AO62="1ª",AP62,0)+IF(AU62="1ª",AV62,0)+IF(AO62="2ª",AP62,0)+IF(AU62="2ª",AV62,0))&gt;ROUNDDOWN('INF GERAIS'!K62*0.8,2),0,IF(AND(M62="",U62=""),ROUNDDOWN('INF GERAIS'!K62*0.8,2)-K62-S62-G62-H62,IF(U62="",ROUNDDOWN('INF GERAIS'!K62*0.8,2)-S62-L62-G62-H62-IF(AO62="1ª",AP62,0)-IF(AU62="1ª",AV62,0),ROUNDDOWN('INF GERAIS'!K62*0.8,2)-(G62+H62+L62+T62+IF(AO62="1ª",AP62,0)+IF(AU62="1ª",AV62,0)+IF(AO62="2ª",AP62,0)+IF(AU62="2ª",AV62,0))))))</f>
        <v>33597.72</v>
      </c>
      <c r="AB62" s="818">
        <v>33597.72</v>
      </c>
      <c r="AC62" s="819">
        <v>42961</v>
      </c>
      <c r="AD62" s="931" t="s">
        <v>9841</v>
      </c>
      <c r="AE62" s="820" t="s">
        <v>9839</v>
      </c>
      <c r="AF62" s="820" t="s">
        <v>9843</v>
      </c>
      <c r="AG62" s="10">
        <v>42668</v>
      </c>
      <c r="AH62" s="233">
        <v>42800</v>
      </c>
      <c r="AI62" s="11">
        <f>IF(G62&lt;0,"NA",IF((G62+H62+L62+T62+AB62+IF(AO62="1ª",AP62,0)+IF(AU62="1ª",AV62,0)+IF(AO62="2ª",AP62,0)+IF(AU62="2ª",AV62,0)+IF(AO62="3ª",AP62,0)+IF(AU62="3ª",AV62,0))&gt;'INF GERAIS'!K62,0,IF(AND(M62="",U62="",AC62=""),'INF GERAIS'!K62-K62-S62-AA62-G62-H62,IF(AND(U62="",AC62=""),'INF GERAIS'!K62-L62-S62-AA62-G62-H62-IF(AO62="1ª",AP62,0)-IF(AU62="1ª",AV62,0),IF(AC62="",'INF GERAIS'!K62-L62-T62-AA62-G62-H62-IF(AO62="1ª",AP62,0)-IF(AU62="1ª",AV62,0)-IF(AO62="2ª",AP62,0)-IF(AU62="2ª",AV62,0),'INF GERAIS'!K62-(G62+H62+L62+T62+AB62+IF(AO62="1ª",AP62,0)+IF(AU62="1ª",AV62,0)+IF(AO62="2ª",AP62,0)+IF(AU62="2ª",AV62,0)+IF(AO62="3ª",AP62,0)+IF(AU62="3ª",AV62,0)))))))</f>
        <v>44422.139999999985</v>
      </c>
      <c r="AJ62" s="11">
        <v>44422.14</v>
      </c>
      <c r="AK62" s="2102">
        <v>42962</v>
      </c>
      <c r="AL62" s="233" t="s">
        <v>9837</v>
      </c>
      <c r="AM62" s="120" t="s">
        <v>9839</v>
      </c>
      <c r="AN62" s="120" t="s">
        <v>9840</v>
      </c>
      <c r="AP62" s="11"/>
      <c r="AQ62" s="10"/>
      <c r="AV62" s="11"/>
      <c r="AW62" s="10"/>
      <c r="AZ62" s="1"/>
      <c r="BF62" s="16"/>
      <c r="BG62" s="155"/>
    </row>
    <row r="63" spans="2:59" ht="72.5" x14ac:dyDescent="0.35">
      <c r="B63" s="45" t="str">
        <f>'INF GERAIS'!B63&amp;IFERROR(IF(INDEX(APOIO!$A$5:$A$50,MATCH('INF GERAIS'!N63,APOIO!$B$5:$B$50,0))="NÃO",APOIO!$A$2&amp;"NÃO VÁLIDO",""),"")</f>
        <v>2014.0055</v>
      </c>
      <c r="C63" s="1" t="str">
        <f>'INF GERAIS'!C63</f>
        <v>SERTÃO DO ARARIPE</v>
      </c>
      <c r="D63" s="1" t="str">
        <f>'INF GERAIS'!D63</f>
        <v>BODOCÓ</v>
      </c>
      <c r="E63" s="1" t="str">
        <f>'INF GERAIS'!E63</f>
        <v xml:space="preserve">PAVIMENTAÇÃO EM PARALELEPÍPEDOS GRANÍTICOS  NA SEDE DO MUNICÍPIO( 24 RUAS) </v>
      </c>
      <c r="F63" s="1" t="str">
        <f>'INF GERAIS'!G63</f>
        <v>NORMAL</v>
      </c>
      <c r="G63" s="11"/>
      <c r="H63" s="11"/>
      <c r="I63" s="10">
        <v>41906</v>
      </c>
      <c r="J63" s="10">
        <v>41920</v>
      </c>
      <c r="K63" s="11">
        <f>IF(G63&lt;0,"NA",IF(G63&gt;ROUNDDOWN('INF GERAIS'!K63*0.3,2),0,ROUNDDOWN('INF GERAIS'!K63*0.3,2)-G63))</f>
        <v>362204.19</v>
      </c>
      <c r="L63" s="11">
        <v>362204.19</v>
      </c>
      <c r="M63" s="10">
        <v>41927</v>
      </c>
      <c r="N63" s="120" t="s">
        <v>3188</v>
      </c>
      <c r="O63" s="120" t="s">
        <v>3191</v>
      </c>
      <c r="P63" s="120"/>
      <c r="Q63" s="10">
        <v>42216</v>
      </c>
      <c r="R63" s="10">
        <v>42230</v>
      </c>
      <c r="S63" s="11">
        <f>IF(G63&lt;0,"NA",IF((G63+H63+L63+IF(AO63="1ª",AP63,0)+IF(AU63="1ª",AV63,0))&gt;ROUNDDOWN('INF GERAIS'!K63*0.6,2),0,IF(M63="",ROUNDDOWN('INF GERAIS'!K63*0.6,2)-K63-G63-H63,ROUNDDOWN('INF GERAIS'!K63*0.6,2)-(G63+H63+L63+IF(AO63="1ª",AP63,0)+IF(AU63="1ª",AV63,0)))))</f>
        <v>362204.19</v>
      </c>
      <c r="T63" s="505">
        <v>362204.19</v>
      </c>
      <c r="U63" s="10">
        <v>42237</v>
      </c>
      <c r="V63" s="120" t="s">
        <v>3612</v>
      </c>
      <c r="W63" s="120" t="s">
        <v>3614</v>
      </c>
      <c r="X63" s="120" t="s">
        <v>3616</v>
      </c>
      <c r="Y63" s="10">
        <v>42499</v>
      </c>
      <c r="Z63" s="10">
        <v>42597</v>
      </c>
      <c r="AA63" s="11">
        <f>IF(G63&lt;0,"NA",IF((G63+H63+L63+T63+IF(AO63="1ª",AP63,0)+IF(AU63="1ª",AV63,0)+IF(AO63="2ª",AP63,0)+IF(AU63="2ª",AV63,0))&gt;ROUNDDOWN('INF GERAIS'!K63*0.8,2),0,IF(AND(M63="",U63=""),ROUNDDOWN('INF GERAIS'!K63*0.8,2)-K63-S63-G63-H63,IF(U63="",ROUNDDOWN('INF GERAIS'!K63*0.8,2)-S63-L63-G63-H63-IF(AO63="1ª",AP63,0)-IF(AU63="1ª",AV63,0),ROUNDDOWN('INF GERAIS'!K63*0.8,2)-(G63+H63+L63+T63+IF(AO63="1ª",AP63,0)+IF(AU63="1ª",AV63,0)+IF(AO63="2ª",AP63,0)+IF(AU63="2ª",AV63,0))))))</f>
        <v>241469.45999999996</v>
      </c>
      <c r="AB63" s="205">
        <v>241469.46</v>
      </c>
      <c r="AC63" s="10">
        <v>42599</v>
      </c>
      <c r="AD63" s="120" t="s">
        <v>8167</v>
      </c>
      <c r="AE63" s="120" t="s">
        <v>8169</v>
      </c>
      <c r="AF63" s="120" t="s">
        <v>8171</v>
      </c>
      <c r="AG63" s="10">
        <v>42699</v>
      </c>
      <c r="AH63" s="10">
        <v>42372</v>
      </c>
      <c r="AI63" s="11">
        <f>IF(G63&lt;0,"NA",IF((G63+H63+L63+T63+AB63+IF(AO63="1ª",AP63,0)+IF(AU63="1ª",AV63,0)+IF(AO63="2ª",AP63,0)+IF(AU63="2ª",AV63,0)+IF(AO63="3ª",AP63,0)+IF(AU63="3ª",AV63,0))&gt;'INF GERAIS'!K63,0,IF(AND(M63="",U63="",AC63=""),'INF GERAIS'!K63-K63-S63-AA63-G63-H63,IF(AND(U63="",AC63=""),'INF GERAIS'!K63-L63-S63-AA63-G63-H63-IF(AO63="1ª",AP63,0)-IF(AU63="1ª",AV63,0),IF(AC63="",'INF GERAIS'!K63-L63-T63-AA63-G63-H63-IF(AO63="1ª",AP63,0)-IF(AU63="1ª",AV63,0)-IF(AO63="2ª",AP63,0)-IF(AU63="2ª",AV63,0),'INF GERAIS'!K63-(G63+H63+L63+T63+AB63+IF(AO63="1ª",AP63,0)+IF(AU63="1ª",AV63,0)+IF(AO63="2ª",AP63,0)+IF(AU63="2ª",AV63,0)+IF(AO63="3ª",AP63,0)+IF(AU63="3ª",AV63,0)))))))</f>
        <v>241469.46000000008</v>
      </c>
      <c r="AJ63" s="11">
        <v>241469.46</v>
      </c>
      <c r="AK63" s="10">
        <v>42863</v>
      </c>
      <c r="AL63" s="120" t="s">
        <v>9464</v>
      </c>
      <c r="AM63" s="120" t="s">
        <v>9463</v>
      </c>
      <c r="AN63" s="742" t="s">
        <v>9462</v>
      </c>
      <c r="AP63" s="11"/>
      <c r="AQ63" s="10"/>
      <c r="AV63" s="11"/>
      <c r="AW63" s="10"/>
      <c r="AZ63" s="1"/>
      <c r="BF63" s="16"/>
      <c r="BG63" s="155"/>
    </row>
    <row r="64" spans="2:59" ht="87" x14ac:dyDescent="0.35">
      <c r="B64" s="45" t="str">
        <f>'INF GERAIS'!B64&amp;IFERROR(IF(INDEX(APOIO!$A$5:$A$50,MATCH('INF GERAIS'!N64,APOIO!$B$5:$B$50,0))="NÃO",APOIO!$A$2&amp;"NÃO VÁLIDO",""),"")</f>
        <v>2014.0056</v>
      </c>
      <c r="C64" s="1" t="str">
        <f>'INF GERAIS'!C64</f>
        <v>AGRESTE MERIDIONAL</v>
      </c>
      <c r="D64" s="1" t="str">
        <f>'INF GERAIS'!D64</f>
        <v>BOM CONSELHO</v>
      </c>
      <c r="E64" s="1" t="str">
        <f>'INF GERAIS'!E64</f>
        <v>CONSTRUÇÃO DE PAVIMENTAÇÃO COM PARALELEPÍPEDOS, EM RUAS, NO MUNICÍPIO DE BOM CONSELHO - PE</v>
      </c>
      <c r="F64" s="1" t="str">
        <f>'INF GERAIS'!G64</f>
        <v>NORMAL</v>
      </c>
      <c r="G64" s="11">
        <v>286955.33</v>
      </c>
      <c r="H64" s="11"/>
      <c r="I64" s="10">
        <v>41801</v>
      </c>
      <c r="J64" s="10">
        <v>41815</v>
      </c>
      <c r="K64" s="11">
        <f>IF(G64&lt;0,"NA",IF(G64&gt;ROUNDDOWN('INF GERAIS'!K64*0.3,2),0,ROUNDDOWN('INF GERAIS'!K64*0.3,2)-G64))</f>
        <v>0</v>
      </c>
      <c r="L64" s="11">
        <v>286955.33</v>
      </c>
      <c r="M64" s="10">
        <v>41822</v>
      </c>
      <c r="N64" s="120" t="s">
        <v>1583</v>
      </c>
      <c r="O64" s="120" t="s">
        <v>1585</v>
      </c>
      <c r="P64" s="120"/>
      <c r="Q64" s="10" t="s">
        <v>153</v>
      </c>
      <c r="R64" s="10" t="s">
        <v>153</v>
      </c>
      <c r="S64" s="11">
        <f>IF(G64&lt;0,"NA",IF((G64+H64+L64+IF(AO64="1ª",AP64,0)+IF(AU64="1ª",AV64,0))&gt;ROUNDDOWN('INF GERAIS'!K64*0.6,2),0,IF(M64="",ROUNDDOWN('INF GERAIS'!K64*0.6,2)-K64-G64-H64,ROUNDDOWN('INF GERAIS'!K64*0.6,2)-(G64+H64+L64+IF(AO64="1ª",AP64,0)+IF(AU64="1ª",AV64,0)))))</f>
        <v>0</v>
      </c>
      <c r="T64" s="505">
        <v>0</v>
      </c>
      <c r="U64" s="10"/>
      <c r="V64" s="120" t="s">
        <v>153</v>
      </c>
      <c r="W64" s="120" t="s">
        <v>153</v>
      </c>
      <c r="X64" s="120" t="s">
        <v>153</v>
      </c>
      <c r="Y64" s="10">
        <v>42304</v>
      </c>
      <c r="Z64" s="10">
        <v>42335</v>
      </c>
      <c r="AA64" s="11">
        <f>IF(G64&lt;0,"NA",IF((G64+H64+L64+T64+IF(AO64="1ª",AP64,0)+IF(AU64="1ª",AV64,0)+IF(AO64="2ª",AP64,0)+IF(AU64="2ª",AV64,0))&gt;ROUNDDOWN('INF GERAIS'!K64*0.8,2),0,IF(AND(M64="",U64=""),ROUNDDOWN('INF GERAIS'!K64*0.8,2)-K64-S64-G64-H64,IF(U64="",ROUNDDOWN('INF GERAIS'!K64*0.8,2)-S64-L64-G64-H64-IF(AO64="1ª",AP64,0)-IF(AU64="1ª",AV64,0),ROUNDDOWN('INF GERAIS'!K64*0.8,2)-(G64+H64+L64+T64+IF(AO64="1ª",AP64,0)+IF(AU64="1ª",AV64,0)+IF(AO64="2ª",AP64,0)+IF(AU64="2ª",AV64,0))))))</f>
        <v>191303.54999999993</v>
      </c>
      <c r="AB64" s="11">
        <v>191303.56</v>
      </c>
      <c r="AC64" s="10">
        <v>42340</v>
      </c>
      <c r="AD64" s="120" t="s">
        <v>4309</v>
      </c>
      <c r="AE64" s="120" t="s">
        <v>4311</v>
      </c>
      <c r="AF64" s="120" t="s">
        <v>4312</v>
      </c>
      <c r="AG64" s="10">
        <v>42501</v>
      </c>
      <c r="AH64" s="10">
        <v>42521</v>
      </c>
      <c r="AI64" s="11">
        <f>IF(G64&lt;0,"NA",IF((G64+H64+L64+T64+AB64+IF(AO64="1ª",AP64,0)+IF(AU64="1ª",AV64,0)+IF(AO64="2ª",AP64,0)+IF(AU64="2ª",AV64,0)+IF(AO64="3ª",AP64,0)+IF(AU64="3ª",AV64,0))&gt;'INF GERAIS'!K64,0,IF(AND(M64="",U64="",AC64=""),'INF GERAIS'!K64-K64-S64-AA64-G64-H64,IF(AND(U64="",AC64=""),'INF GERAIS'!K64-L64-S64-AA64-G64-H64-IF(AO64="1ª",AP64,0)-IF(AU64="1ª",AV64,0),IF(AC64="",'INF GERAIS'!K64-L64-T64-AA64-G64-H64-IF(AO64="1ª",AP64,0)-IF(AU64="1ª",AV64,0)-IF(AO64="2ª",AP64,0)-IF(AU64="2ª",AV64,0),'INF GERAIS'!K64-(G64+H64+L64+T64+AB64+IF(AO64="1ª",AP64,0)+IF(AU64="1ª",AV64,0)+IF(AO64="2ª",AP64,0)+IF(AU64="2ª",AV64,0)+IF(AO64="3ª",AP64,0)+IF(AU64="3ª",AV64,0)))))))</f>
        <v>191303.55000000005</v>
      </c>
      <c r="AJ64" s="205">
        <v>191303.55</v>
      </c>
      <c r="AK64" s="233">
        <v>42524</v>
      </c>
      <c r="AL64" s="363" t="s">
        <v>7420</v>
      </c>
      <c r="AM64" s="363" t="s">
        <v>7422</v>
      </c>
      <c r="AN64" s="363" t="s">
        <v>7423</v>
      </c>
      <c r="AP64" s="11"/>
      <c r="AQ64" s="10"/>
      <c r="AV64" s="11"/>
      <c r="AW64" s="10"/>
      <c r="AZ64" s="1"/>
      <c r="BF64" s="16"/>
      <c r="BG64" s="155"/>
    </row>
    <row r="65" spans="2:64" ht="87" x14ac:dyDescent="0.35">
      <c r="B65" s="45" t="str">
        <f>'INF GERAIS'!B65&amp;IFERROR(IF(INDEX(APOIO!$A$5:$A$50,MATCH('INF GERAIS'!N65,APOIO!$B$5:$B$50,0))="NÃO",APOIO!$A$2&amp;"NÃO VÁLIDO",""),"")</f>
        <v>2014.0057</v>
      </c>
      <c r="C65" s="1" t="str">
        <f>'INF GERAIS'!C65</f>
        <v>AGRESTE MERIDIONAL</v>
      </c>
      <c r="D65" s="1" t="str">
        <f>'INF GERAIS'!D65</f>
        <v>BOM CONSELHO</v>
      </c>
      <c r="E65" s="1" t="str">
        <f>'INF GERAIS'!E65</f>
        <v xml:space="preserve">CONSTRUÇÃO DE SISTEMA DE ABASTECIMENTO DE ÁGUA NO POVOADO DE LAGOA DE SÃO JOSÉ </v>
      </c>
      <c r="F65" s="1" t="str">
        <f>'INF GERAIS'!G65</f>
        <v>NORMAL</v>
      </c>
      <c r="G65" s="11">
        <v>116190.51</v>
      </c>
      <c r="H65" s="11"/>
      <c r="I65" s="10">
        <v>41801</v>
      </c>
      <c r="J65" s="10">
        <v>41815</v>
      </c>
      <c r="K65" s="11">
        <f>IF(G65&lt;0,"NA",IF(G65&gt;ROUNDDOWN('INF GERAIS'!K65*0.3,2),0,ROUNDDOWN('INF GERAIS'!K65*0.3,2)-G65))</f>
        <v>49633.470000000016</v>
      </c>
      <c r="L65" s="11">
        <v>165823.99</v>
      </c>
      <c r="M65" s="10">
        <v>41822</v>
      </c>
      <c r="N65" s="120" t="s">
        <v>1589</v>
      </c>
      <c r="O65" s="120" t="s">
        <v>1585</v>
      </c>
      <c r="P65" s="120"/>
      <c r="Q65" s="10">
        <v>42234</v>
      </c>
      <c r="R65" s="10">
        <v>42248</v>
      </c>
      <c r="S65" s="11">
        <f>IF(G65&lt;0,"NA",IF((G65+H65+L65+IF(AO65="1ª",AP65,0)+IF(AU65="1ª",AV65,0))&gt;ROUNDDOWN('INF GERAIS'!K65*0.6,2),0,IF(M65="",ROUNDDOWN('INF GERAIS'!K65*0.6,2)-K65-G65-H65,ROUNDDOWN('INF GERAIS'!K65*0.6,2)-(G65+H65+L65+IF(AO65="1ª",AP65,0)+IF(AU65="1ª",AV65,0)))))</f>
        <v>49633.469999999972</v>
      </c>
      <c r="T65" s="505">
        <v>49633.48</v>
      </c>
      <c r="U65" s="10">
        <v>42255</v>
      </c>
      <c r="V65" s="120" t="s">
        <v>3930</v>
      </c>
      <c r="W65" s="120" t="s">
        <v>3933</v>
      </c>
      <c r="X65" s="120" t="s">
        <v>3934</v>
      </c>
      <c r="Y65" s="10">
        <v>42304</v>
      </c>
      <c r="Z65" s="10">
        <v>42339</v>
      </c>
      <c r="AA65" s="11">
        <f>IF(G65&lt;0,"NA",IF((G65+H65+L65+T65+IF(AO65="1ª",AP65,0)+IF(AU65="1ª",AV65,0)+IF(AO65="2ª",AP65,0)+IF(AU65="2ª",AV65,0))&gt;ROUNDDOWN('INF GERAIS'!K65*0.8,2),0,IF(AND(M65="",U65=""),ROUNDDOWN('INF GERAIS'!K65*0.8,2)-K65-S65-G65-H65,IF(U65="",ROUNDDOWN('INF GERAIS'!K65*0.8,2)-S65-L65-G65-H65-IF(AO65="1ª",AP65,0)-IF(AU65="1ª",AV65,0),ROUNDDOWN('INF GERAIS'!K65*0.8,2)-(G65+H65+L65+T65+IF(AO65="1ª",AP65,0)+IF(AU65="1ª",AV65,0)+IF(AO65="2ª",AP65,0)+IF(AU65="2ª",AV65,0))))))</f>
        <v>110549.32</v>
      </c>
      <c r="AB65" s="11">
        <v>110549.32</v>
      </c>
      <c r="AC65" s="10">
        <v>42355</v>
      </c>
      <c r="AD65" s="120" t="s">
        <v>4362</v>
      </c>
      <c r="AE65" s="120" t="s">
        <v>4364</v>
      </c>
      <c r="AF65" s="120" t="s">
        <v>4365</v>
      </c>
      <c r="AG65" s="10">
        <v>42501</v>
      </c>
      <c r="AH65" s="10">
        <v>42538</v>
      </c>
      <c r="AI65" s="11">
        <f>IF(G65&lt;0,"NA",IF((G65+H65+L65+T65+AB65+IF(AO65="1ª",AP65,0)+IF(AU65="1ª",AV65,0)+IF(AO65="2ª",AP65,0)+IF(AU65="2ª",AV65,0)+IF(AO65="3ª",AP65,0)+IF(AU65="3ª",AV65,0))&gt;'INF GERAIS'!K65,0,IF(AND(M65="",U65="",AC65=""),'INF GERAIS'!K65-K65-S65-AA65-G65-H65,IF(AND(U65="",AC65=""),'INF GERAIS'!K65-L65-S65-AA65-G65-H65-IF(AO65="1ª",AP65,0)-IF(AU65="1ª",AV65,0),IF(AC65="",'INF GERAIS'!K65-L65-T65-AA65-G65-H65-IF(AO65="1ª",AP65,0)-IF(AU65="1ª",AV65,0)-IF(AO65="2ª",AP65,0)-IF(AU65="2ª",AV65,0),'INF GERAIS'!K65-(G65+H65+L65+T65+AB65+IF(AO65="1ª",AP65,0)+IF(AU65="1ª",AV65,0)+IF(AO65="2ª",AP65,0)+IF(AU65="2ª",AV65,0)+IF(AO65="3ª",AP65,0)+IF(AU65="3ª",AV65,0)))))))</f>
        <v>110549.33000000002</v>
      </c>
      <c r="AJ65" s="439">
        <v>110549.33</v>
      </c>
      <c r="AK65" s="253">
        <v>42542</v>
      </c>
      <c r="AL65" s="178" t="s">
        <v>7748</v>
      </c>
      <c r="AM65" s="341" t="s">
        <v>7686</v>
      </c>
      <c r="AN65" s="341" t="s">
        <v>7750</v>
      </c>
      <c r="AP65" s="11"/>
      <c r="AQ65" s="10"/>
      <c r="AV65" s="11"/>
      <c r="AW65" s="10"/>
      <c r="AZ65" s="1"/>
      <c r="BF65" s="16"/>
      <c r="BG65" s="155"/>
    </row>
    <row r="66" spans="2:64" ht="43.5" x14ac:dyDescent="0.35">
      <c r="B66" s="45" t="str">
        <f>'INF GERAIS'!B66&amp;IFERROR(IF(INDEX(APOIO!$A$5:$A$50,MATCH('INF GERAIS'!N66,APOIO!$B$5:$B$50,0))="NÃO",APOIO!$A$2&amp;"NÃO VÁLIDO",""),"")</f>
        <v>2014.0058
NÃO VÁLIDO</v>
      </c>
      <c r="C66" s="1" t="str">
        <f>'INF GERAIS'!C66</f>
        <v>AGRESTE SETENTRIONAL</v>
      </c>
      <c r="D66" s="1" t="str">
        <f>'INF GERAIS'!D66</f>
        <v>BOM JARDIM</v>
      </c>
      <c r="E66" s="1" t="str">
        <f>'INF GERAIS'!E66</f>
        <v xml:space="preserve">CONSTRUÇÃO DE 10 (DEZ) POÇOS ARTESIANOS EM DIVERSAS LOCALIDADES DA ZONA RURAL DO MUNICÍPIO </v>
      </c>
      <c r="F66" s="1" t="str">
        <f>'INF GERAIS'!G66</f>
        <v>NORMAL</v>
      </c>
      <c r="G66" s="11">
        <v>-52048.38</v>
      </c>
      <c r="H66" s="11"/>
      <c r="I66" s="10">
        <v>41801</v>
      </c>
      <c r="J66" s="10">
        <v>41815</v>
      </c>
      <c r="K66" s="11" t="str">
        <f>IF(G66&lt;0,"NA",IF(G66&gt;ROUNDDOWN('INF GERAIS'!K66*0.3,2),0,ROUNDDOWN('INF GERAIS'!K66*0.3,2)-G66))</f>
        <v>NA</v>
      </c>
      <c r="L66" s="11">
        <v>52048.38</v>
      </c>
      <c r="M66" s="10">
        <v>41822</v>
      </c>
      <c r="N66" s="120" t="s">
        <v>1607</v>
      </c>
      <c r="O66" s="120" t="s">
        <v>1594</v>
      </c>
      <c r="P66" s="120"/>
      <c r="Q66" s="10" t="s">
        <v>153</v>
      </c>
      <c r="R66" s="10" t="s">
        <v>153</v>
      </c>
      <c r="S66" s="11" t="str">
        <f>IF(G66&lt;0,"NA",IF((G66+H66+L66+IF(AO66="1ª",AP66,0)+IF(AU66="1ª",AV66,0))&gt;ROUNDDOWN('INF GERAIS'!K66*0.6,2),0,IF(M66="",ROUNDDOWN('INF GERAIS'!K66*0.6,2)-K66-G66-H66,ROUNDDOWN('INF GERAIS'!K66*0.6,2)-(G66+H66+L66+IF(AO66="1ª",AP66,0)+IF(AU66="1ª",AV66,0)))))</f>
        <v>NA</v>
      </c>
      <c r="U66" s="10"/>
      <c r="V66" s="120" t="s">
        <v>153</v>
      </c>
      <c r="W66" s="120" t="s">
        <v>153</v>
      </c>
      <c r="X66" s="120" t="s">
        <v>153</v>
      </c>
      <c r="Y66" s="10"/>
      <c r="Z66" s="10" t="s">
        <v>153</v>
      </c>
      <c r="AA66" s="11" t="str">
        <f>IF(G66&lt;0,"NA",IF((G66+H66+L66+T66+IF(AO66="1ª",AP66,0)+IF(AU66="1ª",AV66,0)+IF(AO66="2ª",AP66,0)+IF(AU66="2ª",AV66,0))&gt;ROUNDDOWN('INF GERAIS'!K66*0.8,2),0,IF(AND(M66="",U66=""),ROUNDDOWN('INF GERAIS'!K66*0.8,2)-K66-S66-G66-H66,IF(U66="",ROUNDDOWN('INF GERAIS'!K66*0.8,2)-S66-L66-G66-H66-IF(AO66="1ª",AP66,0)-IF(AU66="1ª",AV66,0),ROUNDDOWN('INF GERAIS'!K66*0.8,2)-(G66+H66+L66+T66+IF(AO66="1ª",AP66,0)+IF(AU66="1ª",AV66,0)+IF(AO66="2ª",AP66,0)+IF(AU66="2ª",AV66,0))))))</f>
        <v>NA</v>
      </c>
      <c r="AB66" s="11"/>
      <c r="AC66" s="10"/>
      <c r="AD66" s="120" t="s">
        <v>153</v>
      </c>
      <c r="AE66" s="120" t="s">
        <v>153</v>
      </c>
      <c r="AF66" s="120" t="s">
        <v>153</v>
      </c>
      <c r="AG66" s="10"/>
      <c r="AH66" s="10" t="s">
        <v>153</v>
      </c>
      <c r="AI66" s="11" t="str">
        <f>IF(G66&lt;0,"NA",IF((G66+H66+L66+T66+AB66+IF(AO66="1ª",AP66,0)+IF(AU66="1ª",AV66,0)+IF(AO66="2ª",AP66,0)+IF(AU66="2ª",AV66,0)+IF(AO66="3ª",AP66,0)+IF(AU66="3ª",AV66,0))&gt;'INF GERAIS'!K66,0,IF(AND(M66="",U66="",AC66=""),'INF GERAIS'!K66-K66-S66-AA66-G66-H66,IF(AND(U66="",AC66=""),'INF GERAIS'!K66-L66-S66-AA66-G66-H66-IF(AO66="1ª",AP66,0)-IF(AU66="1ª",AV66,0),IF(AC66="",'INF GERAIS'!K66-L66-T66-AA66-G66-H66-IF(AO66="1ª",AP66,0)-IF(AU66="1ª",AV66,0)-IF(AO66="2ª",AP66,0)-IF(AU66="2ª",AV66,0),'INF GERAIS'!K66-(G66+H66+L66+T66+AB66+IF(AO66="1ª",AP66,0)+IF(AU66="1ª",AV66,0)+IF(AO66="2ª",AP66,0)+IF(AU66="2ª",AV66,0)+IF(AO66="3ª",AP66,0)+IF(AU66="3ª",AV66,0)))))))</f>
        <v>NA</v>
      </c>
      <c r="AJ66" s="11" t="s">
        <v>153</v>
      </c>
      <c r="AK66" s="10"/>
      <c r="AL66" s="120" t="s">
        <v>153</v>
      </c>
      <c r="AM66" s="120" t="s">
        <v>153</v>
      </c>
      <c r="AN66" s="120" t="s">
        <v>153</v>
      </c>
      <c r="AP66" s="11"/>
      <c r="AQ66" s="10"/>
      <c r="AV66" s="11"/>
      <c r="AW66" s="10"/>
      <c r="AZ66" s="1"/>
      <c r="BF66" s="16"/>
      <c r="BG66" s="155"/>
    </row>
    <row r="67" spans="2:64" ht="72.5" x14ac:dyDescent="0.35">
      <c r="B67" s="45" t="str">
        <f>'INF GERAIS'!B67&amp;IFERROR(IF(INDEX(APOIO!$A$5:$A$50,MATCH('INF GERAIS'!N67,APOIO!$B$5:$B$50,0))="NÃO",APOIO!$A$2&amp;"NÃO VÁLIDO",""),"")</f>
        <v>2014.0059</v>
      </c>
      <c r="C67" s="1" t="str">
        <f>'INF GERAIS'!C67</f>
        <v>AGRESTE SETENTRIONAL</v>
      </c>
      <c r="D67" s="1" t="str">
        <f>'INF GERAIS'!D67</f>
        <v>BOM JARDIM</v>
      </c>
      <c r="E67" s="1" t="str">
        <f>'INF GERAIS'!E67</f>
        <v>PAVIMENTAÇÃO, DRENAGEM E SINALIZAÇÃO DO PROLONGAMENTO DA RUA PRINCIPAL DO SÍTIO ALTOS</v>
      </c>
      <c r="F67" s="1" t="str">
        <f>'INF GERAIS'!G67</f>
        <v>NORMAL</v>
      </c>
      <c r="G67" s="11">
        <v>52048.38</v>
      </c>
      <c r="H67" s="11"/>
      <c r="I67" s="10"/>
      <c r="J67" s="10"/>
      <c r="K67" s="11">
        <f>IF(G67&lt;0,"NA",IF(G67&gt;ROUNDDOWN('INF GERAIS'!K67*0.3,2),0,ROUNDDOWN('INF GERAIS'!K67*0.3,2)-G67))</f>
        <v>0</v>
      </c>
      <c r="L67" s="11">
        <v>0</v>
      </c>
      <c r="M67" s="10"/>
      <c r="N67" s="120" t="s">
        <v>153</v>
      </c>
      <c r="O67" s="120" t="s">
        <v>153</v>
      </c>
      <c r="P67" s="120"/>
      <c r="Q67" s="10">
        <v>42216</v>
      </c>
      <c r="R67" s="10">
        <v>42230</v>
      </c>
      <c r="S67" s="11">
        <f>IF(G67&lt;0,"NA",IF((G67+H67+L67+IF(AO67="1ª",AP67,0)+IF(AU67="1ª",AV67,0))&gt;ROUNDDOWN('INF GERAIS'!K67*0.6,2),0,IF(M67="",ROUNDDOWN('INF GERAIS'!K67*0.6,2)-K67-G67-H67,ROUNDDOWN('INF GERAIS'!K67*0.6,2)-(G67+H67+L67+IF(AO67="1ª",AP67,0)+IF(AU67="1ª",AV67,0)))))</f>
        <v>52048.38</v>
      </c>
      <c r="T67" s="505">
        <v>52048.38</v>
      </c>
      <c r="U67" s="10">
        <v>42237</v>
      </c>
      <c r="V67" s="120" t="s">
        <v>3585</v>
      </c>
      <c r="W67" s="120" t="s">
        <v>3587</v>
      </c>
      <c r="X67" s="120" t="s">
        <v>3588</v>
      </c>
      <c r="Y67" s="122">
        <v>42299</v>
      </c>
      <c r="Z67" s="10">
        <v>43299</v>
      </c>
      <c r="AA67" s="11">
        <f>IF(G67&lt;0,"NA",IF((G67+H67+L67+T67+IF(AO67="1ª",AP67,0)+IF(AU67="1ª",AV67,0)+IF(AO67="2ª",AP67,0)+IF(AU67="2ª",AV67,0))&gt;ROUNDDOWN('INF GERAIS'!K67*0.8,2),0,IF(AND(M67="",U67=""),ROUNDDOWN('INF GERAIS'!K67*0.8,2)-K67-S67-G67-H67,IF(U67="",ROUNDDOWN('INF GERAIS'!K67*0.8,2)-S67-L67-G67-H67-IF(AO67="1ª",AP67,0)-IF(AU67="1ª",AV67,0),ROUNDDOWN('INF GERAIS'!K67*0.8,2)-(G67+H67+L67+T67+IF(AO67="1ª",AP67,0)+IF(AU67="1ª",AV67,0)+IF(AO67="2ª",AP67,0)+IF(AU67="2ª",AV67,0))))))</f>
        <v>34698.92</v>
      </c>
      <c r="AB67" s="11">
        <v>34698.92</v>
      </c>
      <c r="AC67" s="10">
        <v>43909</v>
      </c>
      <c r="AD67" s="120" t="s">
        <v>13069</v>
      </c>
      <c r="AE67" s="120" t="s">
        <v>13070</v>
      </c>
      <c r="AF67" s="120" t="s">
        <v>13071</v>
      </c>
      <c r="AG67" s="10">
        <v>42535</v>
      </c>
      <c r="AH67" s="10">
        <v>43299</v>
      </c>
      <c r="AI67" s="11">
        <f>IF(G67&lt;0,"NA",IF((G67+H67+L67+T67+AB67+IF(AO67="1ª",AP67,0)+IF(AU67="1ª",AV67,0)+IF(AO67="2ª",AP67,0)+IF(AU67="2ª",AV67,0)+IF(AO67="3ª",AP67,0)+IF(AU67="3ª",AV67,0))&gt;'INF GERAIS'!K67,0,IF(AND(M67="",U67="",AC67=""),'INF GERAIS'!K67-K67-S67-AA67-G67-H67,IF(AND(U67="",AC67=""),'INF GERAIS'!K67-L67-S67-AA67-G67-H67-IF(AO67="1ª",AP67,0)-IF(AU67="1ª",AV67,0),IF(AC67="",'INF GERAIS'!K67-L67-T67-AA67-G67-H67-IF(AO67="1ª",AP67,0)-IF(AU67="1ª",AV67,0)-IF(AO67="2ª",AP67,0)-IF(AU67="2ª",AV67,0),'INF GERAIS'!K67-(G67+H67+L67+T67+AB67+IF(AO67="1ª",AP67,0)+IF(AU67="1ª",AV67,0)+IF(AO67="2ª",AP67,0)+IF(AU67="2ª",AV67,0)+IF(AO67="3ª",AP67,0)+IF(AU67="3ª",AV67,0)))))))</f>
        <v>34698.920000000013</v>
      </c>
      <c r="AJ67" s="11">
        <v>34698.920000000013</v>
      </c>
      <c r="AK67" s="233">
        <v>43909</v>
      </c>
      <c r="AL67" s="120" t="s">
        <v>13072</v>
      </c>
      <c r="AM67" s="120" t="s">
        <v>13073</v>
      </c>
      <c r="AN67" s="120" t="s">
        <v>13074</v>
      </c>
      <c r="AP67" s="11"/>
      <c r="AQ67" s="10"/>
      <c r="AV67" s="11"/>
      <c r="AW67" s="10"/>
      <c r="AZ67" s="1"/>
      <c r="BF67" s="16"/>
      <c r="BG67" s="155"/>
    </row>
    <row r="68" spans="2:64" ht="87" x14ac:dyDescent="0.35">
      <c r="B68" s="45" t="str">
        <f>'INF GERAIS'!B68&amp;IFERROR(IF(INDEX(APOIO!$A$5:$A$50,MATCH('INF GERAIS'!N68,APOIO!$B$5:$B$50,0))="NÃO",APOIO!$A$2&amp;"NÃO VÁLIDO",""),"")</f>
        <v>2014.0060</v>
      </c>
      <c r="C68" s="1" t="str">
        <f>'INF GERAIS'!C68</f>
        <v>AGRESTE SETENTRIONAL</v>
      </c>
      <c r="D68" s="1" t="str">
        <f>'INF GERAIS'!D68</f>
        <v>BOM JARDIM</v>
      </c>
      <c r="E68" s="1" t="str">
        <f>'INF GERAIS'!E68</f>
        <v>PAVIMENTAÇÃO, DRENAGEM E SINALIZAÇÃO DA RUA DA VAQUEJADA, LOCALIZADA NO DISTRITO DE UMARI</v>
      </c>
      <c r="F68" s="1" t="str">
        <f>'INF GERAIS'!G68</f>
        <v>NORMAL</v>
      </c>
      <c r="G68" s="11"/>
      <c r="H68" s="11"/>
      <c r="I68" s="10">
        <v>41801</v>
      </c>
      <c r="J68" s="10">
        <v>41815</v>
      </c>
      <c r="K68" s="11">
        <f>IF(G68&lt;0,"NA",IF(G68&gt;ROUNDDOWN('INF GERAIS'!K68*0.3,2),0,ROUNDDOWN('INF GERAIS'!K68*0.3,2)-G68))</f>
        <v>29152.37</v>
      </c>
      <c r="L68" s="11">
        <v>31512.86</v>
      </c>
      <c r="M68" s="10">
        <v>41822</v>
      </c>
      <c r="N68" s="120" t="s">
        <v>1604</v>
      </c>
      <c r="O68" s="120" t="s">
        <v>1594</v>
      </c>
      <c r="P68" s="120"/>
      <c r="Q68" s="10">
        <v>42314</v>
      </c>
      <c r="R68" s="10">
        <v>42328</v>
      </c>
      <c r="S68" s="11">
        <f>IF(G68&lt;0,"NA",IF((G68+H68+L68+IF(AO68="1ª",AP68,0)+IF(AU68="1ª",AV68,0))&gt;ROUNDDOWN('INF GERAIS'!K68*0.6,2),0,IF(M68="",ROUNDDOWN('INF GERAIS'!K68*0.6,2)-K68-G68-H68,ROUNDDOWN('INF GERAIS'!K68*0.6,2)-(G68+H68+L68+IF(AO68="1ª",AP68,0)+IF(AU68="1ª",AV68,0)))))</f>
        <v>26791.879999999997</v>
      </c>
      <c r="T68" s="505">
        <v>31512.86</v>
      </c>
      <c r="U68" s="10">
        <v>42335</v>
      </c>
      <c r="V68" s="1238" t="s">
        <v>3997</v>
      </c>
      <c r="W68" s="120" t="s">
        <v>3995</v>
      </c>
      <c r="X68" s="120" t="s">
        <v>3999</v>
      </c>
      <c r="Y68" s="10"/>
      <c r="Z68" s="10">
        <v>42278</v>
      </c>
      <c r="AA68" s="11">
        <f>IF(G68&lt;0,"NA",IF((G68+H68+L68+T68+IF(AO68="1ª",AP68,0)+IF(AU68="1ª",AV68,0)+IF(AO68="2ª",AP68,0)+IF(AU68="2ª",AV68,0))&gt;ROUNDDOWN('INF GERAIS'!K68*0.8,2),0,IF(AND(M68="",U68=""),ROUNDDOWN('INF GERAIS'!K68*0.8,2)-K68-S68-G68-H68,IF(U68="",ROUNDDOWN('INF GERAIS'!K68*0.8,2)-S68-L68-G68-H68-IF(AO68="1ª",AP68,0)-IF(AU68="1ª",AV68,0),ROUNDDOWN('INF GERAIS'!K68*0.8,2)-(G68+H68+L68+T68+IF(AO68="1ª",AP68,0)+IF(AU68="1ª",AV68,0)+IF(AO68="2ª",AP68,0)+IF(AU68="2ª",AV68,0))))))</f>
        <v>14713.940000000002</v>
      </c>
      <c r="AB68" s="11">
        <v>21008.57</v>
      </c>
      <c r="AC68" s="10">
        <v>42340</v>
      </c>
      <c r="AD68" s="120" t="s">
        <v>4268</v>
      </c>
      <c r="AE68" s="120" t="s">
        <v>4270</v>
      </c>
      <c r="AF68" s="120" t="s">
        <v>4271</v>
      </c>
      <c r="AG68" s="10">
        <v>42321</v>
      </c>
      <c r="AH68" s="10">
        <v>42641</v>
      </c>
      <c r="AI68" s="11">
        <f>IF(G68&lt;0,"NA",IF((G68+H68+L68+T68+AB68+IF(AO68="1ª",AP68,0)+IF(AU68="1ª",AV68,0)+IF(AO68="2ª",AP68,0)+IF(AU68="2ª",AV68,0)+IF(AO68="3ª",AP68,0)+IF(AU68="3ª",AV68,0))&gt;'INF GERAIS'!K68,0,IF(AND(M68="",U68="",AC68=""),'INF GERAIS'!K68-K68-S68-AA68-G68-H68,IF(AND(U68="",AC68=""),'INF GERAIS'!K68-L68-S68-AA68-G68-H68-IF(AO68="1ª",AP68,0)-IF(AU68="1ª",AV68,0),IF(AC68="",'INF GERAIS'!K68-L68-T68-AA68-G68-H68-IF(AO68="1ª",AP68,0)-IF(AU68="1ª",AV68,0)-IF(AO68="2ª",AP68,0)-IF(AU68="2ª",AV68,0),'INF GERAIS'!K68-(G68+H68+L68+T68+AB68+IF(AO68="1ª",AP68,0)+IF(AU68="1ª",AV68,0)+IF(AO68="2ª",AP68,0)+IF(AU68="2ª",AV68,0)+IF(AO68="3ª",AP68,0)+IF(AU68="3ª",AV68,0)))))))</f>
        <v>13140.289999999994</v>
      </c>
      <c r="AJ68" s="205">
        <v>13140.29</v>
      </c>
      <c r="AK68" s="233">
        <v>42727</v>
      </c>
      <c r="AL68" s="636" t="s">
        <v>8765</v>
      </c>
      <c r="AM68" s="636" t="s">
        <v>8019</v>
      </c>
      <c r="AN68" s="636" t="s">
        <v>8767</v>
      </c>
      <c r="AP68" s="11"/>
      <c r="AQ68" s="10"/>
      <c r="AV68" s="11"/>
      <c r="AW68" s="10"/>
      <c r="AZ68" s="1"/>
      <c r="BF68" s="16"/>
      <c r="BG68" s="155"/>
    </row>
    <row r="69" spans="2:64" ht="101.5" x14ac:dyDescent="0.35">
      <c r="B69" s="45" t="str">
        <f>'INF GERAIS'!B69&amp;IFERROR(IF(INDEX(APOIO!$A$5:$A$50,MATCH('INF GERAIS'!N69,APOIO!$B$5:$B$50,0))="NÃO",APOIO!$A$2&amp;"NÃO VÁLIDO",""),"")</f>
        <v>2014.0061</v>
      </c>
      <c r="C69" s="1" t="str">
        <f>'INF GERAIS'!C69</f>
        <v>AGRESTE SETENTRIONAL</v>
      </c>
      <c r="D69" s="1" t="str">
        <f>'INF GERAIS'!D69</f>
        <v>BOM JARDIM</v>
      </c>
      <c r="E69" s="1" t="str">
        <f>'INF GERAIS'!E69</f>
        <v>PAVIMENTAÇÃO, DRENAGEM, CONTENÇÃO E SINALIZAÇÃO DE DIVERSAS RUAS NO LOTEAMENTO PARANÁ, DISTRITO DE BIZARRA ( 13 RUAS)</v>
      </c>
      <c r="F69" s="1" t="str">
        <f>'INF GERAIS'!G69</f>
        <v>NORMAL</v>
      </c>
      <c r="G69" s="11"/>
      <c r="H69" s="11"/>
      <c r="I69" s="10">
        <v>41801</v>
      </c>
      <c r="J69" s="10">
        <v>41815</v>
      </c>
      <c r="K69" s="11">
        <f>IF(G69&lt;0,"NA",IF(G69&gt;ROUNDDOWN('INF GERAIS'!K69*0.3,2),0,ROUNDDOWN('INF GERAIS'!K69*0.3,2)-G69))</f>
        <v>112368.17</v>
      </c>
      <c r="L69" s="11">
        <v>117250.45</v>
      </c>
      <c r="M69" s="10">
        <v>41822</v>
      </c>
      <c r="N69" s="120" t="s">
        <v>1598</v>
      </c>
      <c r="O69" s="120" t="s">
        <v>1594</v>
      </c>
      <c r="P69" s="120"/>
      <c r="Q69" s="10">
        <v>42314</v>
      </c>
      <c r="R69" s="10">
        <v>42328</v>
      </c>
      <c r="S69" s="11">
        <f>IF(G69&lt;0,"NA",IF((G69+H69+L69+IF(AO69="1ª",AP69,0)+IF(AU69="1ª",AV69,0))&gt;ROUNDDOWN('INF GERAIS'!K69*0.6,2),0,IF(M69="",ROUNDDOWN('INF GERAIS'!K69*0.6,2)-K69-G69-H69,ROUNDDOWN('INF GERAIS'!K69*0.6,2)-(G69+H69+L69+IF(AO69="1ª",AP69,0)+IF(AU69="1ª",AV69,0)))))</f>
        <v>107485.89</v>
      </c>
      <c r="T69" s="505">
        <v>117250.45</v>
      </c>
      <c r="U69" s="10">
        <v>42335</v>
      </c>
      <c r="V69" s="1239" t="s">
        <v>4000</v>
      </c>
      <c r="W69" s="120" t="s">
        <v>3995</v>
      </c>
      <c r="X69" s="120" t="s">
        <v>4002</v>
      </c>
      <c r="Y69" s="10"/>
      <c r="Z69" s="10">
        <v>42278</v>
      </c>
      <c r="AA69" s="11">
        <f>IF(G69&lt;0,"NA",IF((G69+H69+L69+T69+IF(AO69="1ª",AP69,0)+IF(AU69="1ª",AV69,0)+IF(AO69="2ª",AP69,0)+IF(AU69="2ª",AV69,0))&gt;ROUNDDOWN('INF GERAIS'!K69*0.8,2),0,IF(AND(M69="",U69=""),ROUNDDOWN('INF GERAIS'!K69*0.8,2)-K69-S69-G69-H69,IF(U69="",ROUNDDOWN('INF GERAIS'!K69*0.8,2)-S69-L69-G69-H69-IF(AO69="1ª",AP69,0)-IF(AU69="1ª",AV69,0),ROUNDDOWN('INF GERAIS'!K69*0.8,2)-(G69+H69+L69+T69+IF(AO69="1ª",AP69,0)+IF(AU69="1ª",AV69,0)+IF(AO69="2ª",AP69,0)+IF(AU69="2ª",AV69,0))))))</f>
        <v>65147.560000000027</v>
      </c>
      <c r="AB69" s="11">
        <v>78175.72</v>
      </c>
      <c r="AC69" s="10">
        <v>42340</v>
      </c>
      <c r="AD69" s="120" t="s">
        <v>4272</v>
      </c>
      <c r="AE69" s="120" t="s">
        <v>4270</v>
      </c>
      <c r="AF69" s="120" t="s">
        <v>4274</v>
      </c>
      <c r="AG69" s="10">
        <v>42711</v>
      </c>
      <c r="AH69" s="10">
        <v>42781</v>
      </c>
      <c r="AI69" s="11">
        <f>IF(G69&lt;0,"NA",IF((G69+H69+L69+T69+AB69+IF(AO69="1ª",AP69,0)+IF(AU69="1ª",AV69,0)+IF(AO69="2ª",AP69,0)+IF(AU69="2ª",AV69,0)+IF(AO69="3ª",AP69,0)+IF(AU69="3ª",AV69,0))&gt;'INF GERAIS'!K69,0,IF(AND(M69="",U69="",AC69=""),'INF GERAIS'!K69-K69-S69-AA69-G69-H69,IF(AND(U69="",AC69=""),'INF GERAIS'!K69-L69-S69-AA69-G69-H69-IF(AO69="1ª",AP69,0)-IF(AU69="1ª",AV69,0),IF(AC69="",'INF GERAIS'!K69-L69-T69-AA69-G69-H69-IF(AO69="1ª",AP69,0)-IF(AU69="1ª",AV69,0)-IF(AO69="2ª",AP69,0)-IF(AU69="2ª",AV69,0),'INF GERAIS'!K69-(G69+H69+L69+T69+AB69+IF(AO69="1ª",AP69,0)+IF(AU69="1ª",AV69,0)+IF(AO69="2ª",AP69,0)+IF(AU69="2ª",AV69,0)+IF(AO69="3ª",AP69,0)+IF(AU69="3ª",AV69,0)))))))</f>
        <v>61883.960000000021</v>
      </c>
      <c r="AJ69" s="205">
        <v>61883.96</v>
      </c>
      <c r="AK69" s="10">
        <v>42836</v>
      </c>
      <c r="AL69" s="120" t="s">
        <v>9166</v>
      </c>
      <c r="AM69" s="120" t="s">
        <v>9168</v>
      </c>
      <c r="AN69" s="120" t="s">
        <v>9169</v>
      </c>
      <c r="AP69" s="11"/>
      <c r="AQ69" s="10"/>
      <c r="AV69" s="11"/>
      <c r="AW69" s="10"/>
      <c r="AZ69" s="1"/>
      <c r="BF69" s="16"/>
      <c r="BG69" s="155"/>
    </row>
    <row r="70" spans="2:64" ht="87" x14ac:dyDescent="0.35">
      <c r="B70" s="45" t="str">
        <f>'INF GERAIS'!B70&amp;IFERROR(IF(INDEX(APOIO!$A$5:$A$50,MATCH('INF GERAIS'!N70,APOIO!$B$5:$B$50,0))="NÃO",APOIO!$A$2&amp;"NÃO VÁLIDO",""),"")</f>
        <v>2014.0062</v>
      </c>
      <c r="C70" s="1" t="str">
        <f>'INF GERAIS'!C70</f>
        <v>AGRESTE SETENTRIONAL</v>
      </c>
      <c r="D70" s="1" t="str">
        <f>'INF GERAIS'!D70</f>
        <v>BOM JARDIM</v>
      </c>
      <c r="E70" s="1" t="str">
        <f>'INF GERAIS'!E70</f>
        <v>PAVIMENTAÇÃO, DRENAGEM E SINALIZAÇÃO DA RUA JATOBÁ, RUA ROBERTO LEONARDO DE OLIVEIRA E RUAS CASTELO BRANCO 02, CASTELO BRANCO 04 E CASTELO BRANCO 05, NO CENTRO ( 5 RUAS)</v>
      </c>
      <c r="F70" s="1" t="str">
        <f>'INF GERAIS'!G70</f>
        <v>NORMAL</v>
      </c>
      <c r="G70" s="11"/>
      <c r="H70" s="11"/>
      <c r="I70" s="10">
        <v>41801</v>
      </c>
      <c r="J70" s="10">
        <v>41815</v>
      </c>
      <c r="K70" s="11">
        <f>IF(G70&lt;0,"NA",IF(G70&gt;ROUNDDOWN('INF GERAIS'!K70*0.3,2),0,ROUNDDOWN('INF GERAIS'!K70*0.3,2)-G70))</f>
        <v>119119.29</v>
      </c>
      <c r="L70" s="11">
        <v>119114.57</v>
      </c>
      <c r="M70" s="10">
        <v>41822</v>
      </c>
      <c r="N70" s="120" t="s">
        <v>1601</v>
      </c>
      <c r="O70" s="120" t="s">
        <v>1594</v>
      </c>
      <c r="P70" s="120"/>
      <c r="Q70" s="10">
        <v>42314</v>
      </c>
      <c r="R70" s="10">
        <v>42328</v>
      </c>
      <c r="S70" s="11">
        <f>IF(G70&lt;0,"NA",IF((G70+H70+L70+IF(AO70="1ª",AP70,0)+IF(AU70="1ª",AV70,0))&gt;ROUNDDOWN('INF GERAIS'!K70*0.6,2),0,IF(M70="",ROUNDDOWN('INF GERAIS'!K70*0.6,2)-K70-G70-H70,ROUNDDOWN('INF GERAIS'!K70*0.6,2)-(G70+H70+L70+IF(AO70="1ª",AP70,0)+IF(AU70="1ª",AV70,0)))))</f>
        <v>119124.01999999999</v>
      </c>
      <c r="T70" s="505">
        <v>119114.57</v>
      </c>
      <c r="U70" s="10">
        <v>42335</v>
      </c>
      <c r="V70" s="1238" t="s">
        <v>4003</v>
      </c>
      <c r="W70" s="120" t="s">
        <v>3995</v>
      </c>
      <c r="X70" s="120" t="s">
        <v>4005</v>
      </c>
      <c r="Y70" s="122">
        <v>42535</v>
      </c>
      <c r="Z70" s="10">
        <v>42563</v>
      </c>
      <c r="AA70" s="11">
        <f>IF(G70&lt;0,"NA",IF((G70+H70+L70+T70+IF(AO70="1ª",AP70,0)+IF(AU70="1ª",AV70,0)+IF(AO70="2ª",AP70,0)+IF(AU70="2ª",AV70,0))&gt;ROUNDDOWN('INF GERAIS'!K70*0.8,2),0,IF(AND(M70="",U70=""),ROUNDDOWN('INF GERAIS'!K70*0.8,2)-K70-S70-G70-H70,IF(U70="",ROUNDDOWN('INF GERAIS'!K70*0.8,2)-S70-L70-G70-H70-IF(AO70="1ª",AP70,0)-IF(AU70="1ª",AV70,0),ROUNDDOWN('INF GERAIS'!K70*0.8,2)-(G70+H70+L70+T70+IF(AO70="1ª",AP70,0)+IF(AU70="1ª",AV70,0)+IF(AO70="2ª",AP70,0)+IF(AU70="2ª",AV70,0))))))</f>
        <v>79422.320000000007</v>
      </c>
      <c r="AB70" s="205">
        <v>79422.320000000007</v>
      </c>
      <c r="AC70" s="233">
        <v>42570</v>
      </c>
      <c r="AD70" s="467" t="s">
        <v>8017</v>
      </c>
      <c r="AE70" s="467" t="s">
        <v>8019</v>
      </c>
      <c r="AF70" s="467" t="s">
        <v>8020</v>
      </c>
      <c r="AG70" s="10">
        <v>42664</v>
      </c>
      <c r="AH70" s="10">
        <v>42719</v>
      </c>
      <c r="AI70" s="11">
        <f>IF(G70&lt;0,"NA",IF((G70+H70+L70+T70+AB70+IF(AO70="1ª",AP70,0)+IF(AU70="1ª",AV70,0)+IF(AO70="2ª",AP70,0)+IF(AU70="2ª",AV70,0)+IF(AO70="3ª",AP70,0)+IF(AU70="3ª",AV70,0))&gt;'INF GERAIS'!K70,0,IF(AND(M70="",U70="",AC70=""),'INF GERAIS'!K70-K70-S70-AA70-G70-H70,IF(AND(U70="",AC70=""),'INF GERAIS'!K70-L70-S70-AA70-G70-H70-IF(AO70="1ª",AP70,0)-IF(AU70="1ª",AV70,0),IF(AC70="",'INF GERAIS'!K70-L70-T70-AA70-G70-H70-IF(AO70="1ª",AP70,0)-IF(AU70="1ª",AV70,0)-IF(AO70="2ª",AP70,0)-IF(AU70="2ª",AV70,0),'INF GERAIS'!K70-(G70+H70+L70+T70+AB70+IF(AO70="1ª",AP70,0)+IF(AU70="1ª",AV70,0)+IF(AO70="2ª",AP70,0)+IF(AU70="2ª",AV70,0)+IF(AO70="3ª",AP70,0)+IF(AU70="3ª",AV70,0)))))))</f>
        <v>79412.87</v>
      </c>
      <c r="AJ70" s="205">
        <v>79412.87</v>
      </c>
      <c r="AK70" s="233">
        <v>42727</v>
      </c>
      <c r="AL70" s="636" t="s">
        <v>8758</v>
      </c>
      <c r="AM70" s="636" t="s">
        <v>8019</v>
      </c>
      <c r="AN70" s="636" t="s">
        <v>8761</v>
      </c>
      <c r="AP70" s="11"/>
      <c r="AQ70" s="10"/>
      <c r="AV70" s="11"/>
      <c r="AW70" s="10"/>
      <c r="AZ70" s="1"/>
      <c r="BF70" s="16"/>
      <c r="BG70" s="155"/>
    </row>
    <row r="71" spans="2:64" ht="72.5" x14ac:dyDescent="0.35">
      <c r="B71" s="45" t="str">
        <f>'INF GERAIS'!B71&amp;IFERROR(IF(INDEX(APOIO!$A$5:$A$50,MATCH('INF GERAIS'!N71,APOIO!$B$5:$B$50,0))="NÃO",APOIO!$A$2&amp;"NÃO VÁLIDO",""),"")</f>
        <v>2014.0063</v>
      </c>
      <c r="C71" s="1" t="str">
        <f>'INF GERAIS'!C71</f>
        <v>AGRESTE SETENTRIONAL</v>
      </c>
      <c r="D71" s="1" t="str">
        <f>'INF GERAIS'!D71</f>
        <v>BOM JARDIM</v>
      </c>
      <c r="E71" s="1" t="str">
        <f>'INF GERAIS'!E71</f>
        <v>CONSTRUÇÃO DA PRAÇA BEIRA RIO E CONSTRUÇÃO DA PRAÇA CAIS DA ESTAÇÃO</v>
      </c>
      <c r="F71" s="1" t="str">
        <f>'INF GERAIS'!G71</f>
        <v>NORMAL</v>
      </c>
      <c r="G71" s="11"/>
      <c r="H71" s="11"/>
      <c r="I71" s="10">
        <v>41801</v>
      </c>
      <c r="J71" s="10">
        <v>41815</v>
      </c>
      <c r="K71" s="11">
        <f>IF(G71&lt;0,"NA",IF(G71&gt;ROUNDDOWN('INF GERAIS'!K71*0.3,2),0,ROUNDDOWN('INF GERAIS'!K71*0.3,2)-G71))</f>
        <v>78738.63</v>
      </c>
      <c r="L71" s="11">
        <v>87326.9</v>
      </c>
      <c r="M71" s="10">
        <v>41822</v>
      </c>
      <c r="N71" s="120" t="s">
        <v>1592</v>
      </c>
      <c r="O71" s="120" t="s">
        <v>1594</v>
      </c>
      <c r="P71" s="120"/>
      <c r="Q71" s="10">
        <v>42314</v>
      </c>
      <c r="R71" s="10">
        <v>42328</v>
      </c>
      <c r="S71" s="11">
        <f>IF(G71&lt;0,"NA",IF((G71+H71+L71+IF(AO71="1ª",AP71,0)+IF(AU71="1ª",AV71,0))&gt;ROUNDDOWN('INF GERAIS'!K71*0.6,2),0,IF(M71="",ROUNDDOWN('INF GERAIS'!K71*0.6,2)-K71-G71-H71,ROUNDDOWN('INF GERAIS'!K71*0.6,2)-(G71+H71+L71+IF(AO71="1ª",AP71,0)+IF(AU71="1ª",AV71,0)))))</f>
        <v>70150.37</v>
      </c>
      <c r="T71" s="505">
        <v>87326.9</v>
      </c>
      <c r="U71" s="10">
        <v>42335</v>
      </c>
      <c r="V71" s="120" t="s">
        <v>3994</v>
      </c>
      <c r="W71" s="120" t="s">
        <v>3995</v>
      </c>
      <c r="X71" s="120" t="s">
        <v>3996</v>
      </c>
      <c r="Y71" s="10">
        <v>42604</v>
      </c>
      <c r="Z71" s="10">
        <v>42683</v>
      </c>
      <c r="AA71" s="11">
        <f>IF(G71&lt;0,"NA",IF((G71+H71+L71+T71+IF(AO71="1ª",AP71,0)+IF(AU71="1ª",AV71,0)+IF(AO71="2ª",AP71,0)+IF(AU71="2ª",AV71,0))&gt;ROUNDDOWN('INF GERAIS'!K71*0.8,2),0,IF(AND(M71="",U71=""),ROUNDDOWN('INF GERAIS'!K71*0.8,2)-K71-S71-G71-H71,IF(U71="",ROUNDDOWN('INF GERAIS'!K71*0.8,2)-S71-L71-G71-H71-IF(AO71="1ª",AP71,0)-IF(AU71="1ª",AV71,0),ROUNDDOWN('INF GERAIS'!K71*0.8,2)-(G71+H71+L71+T71+IF(AO71="1ª",AP71,0)+IF(AU71="1ª",AV71,0)+IF(AO71="2ª",AP71,0)+IF(AU71="2ª",AV71,0))))))</f>
        <v>35315.890000000014</v>
      </c>
      <c r="AB71" s="205">
        <v>58217.919999999998</v>
      </c>
      <c r="AC71" s="233">
        <v>42727</v>
      </c>
      <c r="AD71" s="636" t="s">
        <v>8762</v>
      </c>
      <c r="AE71" s="636" t="s">
        <v>8019</v>
      </c>
      <c r="AF71" s="636" t="s">
        <v>8764</v>
      </c>
      <c r="AG71" s="10">
        <v>43000</v>
      </c>
      <c r="AH71" s="10" t="s">
        <v>153</v>
      </c>
      <c r="AI71" s="11">
        <f>IF(G71&lt;0,"NA",IF((G71+H71+L71+T71+AB71+IF(AO71="1ª",AP71,0)+IF(AU71="1ª",AV71,0)+IF(AO71="2ª",AP71,0)+IF(AU71="2ª",AV71,0)+IF(AO71="3ª",AP71,0)+IF(AU71="3ª",AV71,0))&gt;'INF GERAIS'!K71,0,IF(AND(M71="",U71="",AC71=""),'INF GERAIS'!K71-K71-S71-AA71-G71-H71,IF(AND(U71="",AC71=""),'INF GERAIS'!K71-L71-S71-AA71-G71-H71-IF(AO71="1ª",AP71,0)-IF(AU71="1ª",AV71,0),IF(AC71="",'INF GERAIS'!K71-L71-T71-AA71-G71-H71-IF(AO71="1ª",AP71,0)-IF(AU71="1ª",AV71,0)-IF(AO71="2ª",AP71,0)-IF(AU71="2ª",AV71,0),'INF GERAIS'!K71-(G71+H71+L71+T71+AB71+IF(AO71="1ª",AP71,0)+IF(AU71="1ª",AV71,0)+IF(AO71="2ª",AP71,0)+IF(AU71="2ª",AV71,0)+IF(AO71="3ª",AP71,0)+IF(AU71="3ª",AV71,0)))))))</f>
        <v>29590.400000000023</v>
      </c>
      <c r="AJ71" s="11">
        <v>29590.400000000023</v>
      </c>
      <c r="AK71" s="10">
        <v>44139</v>
      </c>
      <c r="AL71" s="120" t="s">
        <v>13314</v>
      </c>
      <c r="AM71" s="120" t="s">
        <v>153</v>
      </c>
      <c r="AN71" s="120" t="s">
        <v>153</v>
      </c>
      <c r="AP71" s="11"/>
      <c r="AQ71" s="10"/>
      <c r="AV71" s="11"/>
      <c r="AW71" s="10"/>
      <c r="AZ71" s="1"/>
      <c r="BF71" s="16"/>
      <c r="BG71" s="155"/>
    </row>
    <row r="72" spans="2:64" ht="72.5" x14ac:dyDescent="0.35">
      <c r="B72" s="45" t="str">
        <f>'INF GERAIS'!B72&amp;IFERROR(IF(INDEX(APOIO!$A$5:$A$50,MATCH('INF GERAIS'!N72,APOIO!$B$5:$B$50,0))="NÃO",APOIO!$A$2&amp;"NÃO VÁLIDO",""),"")</f>
        <v>2014.0064</v>
      </c>
      <c r="C72" s="1" t="str">
        <f>'INF GERAIS'!C72</f>
        <v>AGRESTE CENTRAL</v>
      </c>
      <c r="D72" s="1" t="str">
        <f>'INF GERAIS'!D72</f>
        <v>BONITO</v>
      </c>
      <c r="E72" s="34" t="str">
        <f>'INF GERAIS'!E72</f>
        <v>BONITO SEDE 2</v>
      </c>
      <c r="F72" s="1" t="str">
        <f>'INF GERAIS'!G72</f>
        <v>NORMAL</v>
      </c>
      <c r="G72" s="11"/>
      <c r="H72" s="11"/>
      <c r="I72" s="10">
        <v>41808</v>
      </c>
      <c r="J72" s="10">
        <v>41822</v>
      </c>
      <c r="K72" s="11">
        <f>IF(G72&lt;0,"NA",IF(G72&gt;ROUNDDOWN('INF GERAIS'!K72*0.3,2),0,ROUNDDOWN('INF GERAIS'!K72*0.3,2)-G72))</f>
        <v>276640.83</v>
      </c>
      <c r="L72" s="11">
        <v>276642.96999999997</v>
      </c>
      <c r="M72" s="10">
        <v>41829</v>
      </c>
      <c r="N72" s="120" t="s">
        <v>3160</v>
      </c>
      <c r="O72" s="120" t="s">
        <v>3156</v>
      </c>
      <c r="P72" s="120"/>
      <c r="Q72" s="10">
        <v>42053</v>
      </c>
      <c r="R72" s="10">
        <v>42067</v>
      </c>
      <c r="S72" s="11">
        <f>IF(G72&lt;0,"NA",IF((G72+H72+L72+IF(AO72="1ª",AP72,0)+IF(AU72="1ª",AV72,0))&gt;ROUNDDOWN('INF GERAIS'!K72*0.6,2),0,IF(M72="",ROUNDDOWN('INF GERAIS'!K72*0.6,2)-K72-G72-H72,ROUNDDOWN('INF GERAIS'!K72*0.6,2)-(G72+H72+L72+IF(AO72="1ª",AP72,0)+IF(AU72="1ª",AV72,0)))))</f>
        <v>276638.69000000006</v>
      </c>
      <c r="T72" s="505">
        <v>276642.96999999997</v>
      </c>
      <c r="U72" s="10">
        <v>42074</v>
      </c>
      <c r="V72" s="120" t="s">
        <v>3383</v>
      </c>
      <c r="W72" s="120" t="s">
        <v>3369</v>
      </c>
      <c r="X72" s="120" t="s">
        <v>3385</v>
      </c>
      <c r="Y72" s="10"/>
      <c r="Z72" s="10">
        <v>42340</v>
      </c>
      <c r="AA72" s="11">
        <f>IF(G72&lt;0,"NA",IF((G72+H72+L72+T72+IF(AO72="1ª",AP72,0)+IF(AU72="1ª",AV72,0)+IF(AO72="2ª",AP72,0)+IF(AU72="2ª",AV72,0))&gt;ROUNDDOWN('INF GERAIS'!K72*0.8,2),0,IF(AND(M72="",U72=""),ROUNDDOWN('INF GERAIS'!K72*0.8,2)-K72-S72-G72-H72,IF(U72="",ROUNDDOWN('INF GERAIS'!K72*0.8,2)-S72-L72-G72-H72-IF(AO72="1ª",AP72,0)-IF(AU72="1ª",AV72,0),ROUNDDOWN('INF GERAIS'!K72*0.8,2)-(G72+H72+L72+T72+IF(AO72="1ª",AP72,0)+IF(AU72="1ª",AV72,0)+IF(AO72="2ª",AP72,0)+IF(AU72="2ª",AV72,0))))))</f>
        <v>184422.94000000006</v>
      </c>
      <c r="AB72" s="11">
        <v>184428.64</v>
      </c>
      <c r="AC72" s="10">
        <v>42361</v>
      </c>
      <c r="AD72" s="120" t="s">
        <v>4575</v>
      </c>
      <c r="AE72" s="120" t="s">
        <v>4577</v>
      </c>
      <c r="AF72" s="120" t="s">
        <v>4578</v>
      </c>
      <c r="AG72" s="10">
        <v>42452</v>
      </c>
      <c r="AH72" s="10">
        <v>42541</v>
      </c>
      <c r="AI72" s="11">
        <f>IF(G72&lt;0,"NA",IF((G72+H72+L72+T72+AB72+IF(AO72="1ª",AP72,0)+IF(AU72="1ª",AV72,0)+IF(AO72="2ª",AP72,0)+IF(AU72="2ª",AV72,0)+IF(AO72="3ª",AP72,0)+IF(AU72="3ª",AV72,0))&gt;'INF GERAIS'!K72,0,IF(AND(M72="",U72="",AC72=""),'INF GERAIS'!K72-K72-S72-AA72-G72-H72,IF(AND(U72="",AC72=""),'INF GERAIS'!K72-L72-S72-AA72-G72-H72-IF(AO72="1ª",AP72,0)-IF(AU72="1ª",AV72,0),IF(AC72="",'INF GERAIS'!K72-L72-T72-AA72-G72-H72-IF(AO72="1ª",AP72,0)-IF(AU72="1ª",AV72,0)-IF(AO72="2ª",AP72,0)-IF(AU72="2ª",AV72,0),'INF GERAIS'!K72-(G72+H72+L72+T72+AB72+IF(AO72="1ª",AP72,0)+IF(AU72="1ª",AV72,0)+IF(AO72="2ª",AP72,0)+IF(AU72="2ª",AV72,0)+IF(AO72="3ª",AP72,0)+IF(AU72="3ª",AV72,0)))))))</f>
        <v>184421.53000000003</v>
      </c>
      <c r="AJ72" s="439">
        <v>184428.65</v>
      </c>
      <c r="AK72" s="253">
        <v>42542</v>
      </c>
      <c r="AL72" s="178" t="s">
        <v>7712</v>
      </c>
      <c r="AM72" s="341" t="s">
        <v>7687</v>
      </c>
      <c r="AN72" s="341" t="s">
        <v>7714</v>
      </c>
      <c r="AP72" s="11"/>
      <c r="AQ72" s="10"/>
      <c r="AV72" s="11"/>
      <c r="AW72" s="10"/>
      <c r="AZ72" s="1"/>
      <c r="BF72" s="16"/>
      <c r="BG72" s="155"/>
    </row>
    <row r="73" spans="2:64" ht="72.5" x14ac:dyDescent="0.35">
      <c r="B73" s="45" t="str">
        <f>'INF GERAIS'!B73&amp;IFERROR(IF(INDEX(APOIO!$A$5:$A$50,MATCH('INF GERAIS'!N73,APOIO!$B$5:$B$50,0))="NÃO",APOIO!$A$2&amp;"NÃO VÁLIDO",""),"")</f>
        <v>2014.0065</v>
      </c>
      <c r="C73" s="1" t="str">
        <f>'INF GERAIS'!C73</f>
        <v>AGRESTE CENTRAL</v>
      </c>
      <c r="D73" s="1" t="str">
        <f>'INF GERAIS'!D73</f>
        <v>BONITO</v>
      </c>
      <c r="E73" s="1" t="str">
        <f>'INF GERAIS'!E73</f>
        <v>DISTRITOS PAVIMENTADOS</v>
      </c>
      <c r="F73" s="1" t="str">
        <f>'INF GERAIS'!G73</f>
        <v>NORMAL</v>
      </c>
      <c r="G73" s="11"/>
      <c r="H73" s="11"/>
      <c r="I73" s="10">
        <v>41808</v>
      </c>
      <c r="J73" s="10">
        <v>41822</v>
      </c>
      <c r="K73" s="11">
        <f>IF(G73&lt;0,"NA",IF(G73&gt;ROUNDDOWN('INF GERAIS'!K73*0.3,2),0,ROUNDDOWN('INF GERAIS'!K73*0.3,2)-G73))</f>
        <v>130567.52</v>
      </c>
      <c r="L73" s="11">
        <v>130620.11</v>
      </c>
      <c r="M73" s="10">
        <v>41829</v>
      </c>
      <c r="N73" s="120" t="s">
        <v>3154</v>
      </c>
      <c r="O73" s="120" t="s">
        <v>3156</v>
      </c>
      <c r="P73" s="120"/>
      <c r="Q73" s="10">
        <v>42053</v>
      </c>
      <c r="R73" s="10">
        <v>42067</v>
      </c>
      <c r="S73" s="11">
        <f>IF(G73&lt;0,"NA",IF((G73+H73+L73+IF(AO73="1ª",AP73,0)+IF(AU73="1ª",AV73,0))&gt;ROUNDDOWN('INF GERAIS'!K73*0.6,2),0,IF(M73="",ROUNDDOWN('INF GERAIS'!K73*0.6,2)-K73-G73-H73,ROUNDDOWN('INF GERAIS'!K73*0.6,2)-(G73+H73+L73+IF(AO73="1ª",AP73,0)+IF(AU73="1ª",AV73,0)))))</f>
        <v>130514.93999999999</v>
      </c>
      <c r="T73" s="505">
        <v>130620.11</v>
      </c>
      <c r="U73" s="10">
        <v>42074</v>
      </c>
      <c r="V73" s="120" t="s">
        <v>3367</v>
      </c>
      <c r="W73" s="120" t="s">
        <v>3369</v>
      </c>
      <c r="X73" s="120" t="s">
        <v>3371</v>
      </c>
      <c r="Y73" s="10"/>
      <c r="Z73" s="10">
        <v>42340</v>
      </c>
      <c r="AA73" s="11">
        <f>IF(G73&lt;0,"NA",IF((G73+H73+L73+T73+IF(AO73="1ª",AP73,0)+IF(AU73="1ª",AV73,0)+IF(AO73="2ª",AP73,0)+IF(AU73="2ª",AV73,0))&gt;ROUNDDOWN('INF GERAIS'!K73*0.8,2),0,IF(AND(M73="",U73=""),ROUNDDOWN('INF GERAIS'!K73*0.8,2)-K73-S73-G73-H73,IF(U73="",ROUNDDOWN('INF GERAIS'!K73*0.8,2)-S73-L73-G73-H73-IF(AO73="1ª",AP73,0)-IF(AU73="1ª",AV73,0),ROUNDDOWN('INF GERAIS'!K73*0.8,2)-(G73+H73+L73+T73+IF(AO73="1ª",AP73,0)+IF(AU73="1ª",AV73,0)+IF(AO73="2ª",AP73,0)+IF(AU73="2ª",AV73,0))))))</f>
        <v>86939.85</v>
      </c>
      <c r="AB73" s="11">
        <v>87080.06</v>
      </c>
      <c r="AC73" s="10">
        <v>42361</v>
      </c>
      <c r="AD73" s="120" t="s">
        <v>4579</v>
      </c>
      <c r="AE73" s="120" t="s">
        <v>4577</v>
      </c>
      <c r="AF73" s="120" t="s">
        <v>4581</v>
      </c>
      <c r="AG73" s="10">
        <v>42452</v>
      </c>
      <c r="AH73" s="10">
        <v>42541</v>
      </c>
      <c r="AI73" s="11">
        <f>IF(G73&lt;0,"NA",IF((G73+H73+L73+T73+AB73+IF(AO73="1ª",AP73,0)+IF(AU73="1ª",AV73,0)+IF(AO73="2ª",AP73,0)+IF(AU73="2ª",AV73,0)+IF(AO73="3ª",AP73,0)+IF(AU73="3ª",AV73,0))&gt;'INF GERAIS'!K73,0,IF(AND(M73="",U73="",AC73=""),'INF GERAIS'!K73-K73-S73-AA73-G73-H73,IF(AND(U73="",AC73=""),'INF GERAIS'!K73-L73-S73-AA73-G73-H73-IF(AO73="1ª",AP73,0)-IF(AU73="1ª",AV73,0),IF(AC73="",'INF GERAIS'!K73-L73-T73-AA73-G73-H73-IF(AO73="1ª",AP73,0)-IF(AU73="1ª",AV73,0)-IF(AO73="2ª",AP73,0)-IF(AU73="2ª",AV73,0),'INF GERAIS'!K73-(G73+H73+L73+T73+AB73+IF(AO73="1ª",AP73,0)+IF(AU73="1ª",AV73,0)+IF(AO73="2ª",AP73,0)+IF(AU73="2ª",AV73,0)+IF(AO73="3ª",AP73,0)+IF(AU73="3ª",AV73,0)))))))</f>
        <v>86904.81</v>
      </c>
      <c r="AJ73" s="439">
        <v>87080.07</v>
      </c>
      <c r="AK73" s="253">
        <v>42542</v>
      </c>
      <c r="AL73" s="178" t="s">
        <v>7739</v>
      </c>
      <c r="AM73" s="341" t="s">
        <v>7687</v>
      </c>
      <c r="AN73" s="341" t="s">
        <v>7741</v>
      </c>
      <c r="AP73" s="11"/>
      <c r="AQ73" s="10"/>
      <c r="AV73" s="11"/>
      <c r="AW73" s="10"/>
      <c r="AZ73" s="1"/>
      <c r="BF73" s="16"/>
      <c r="BG73" s="155"/>
    </row>
    <row r="74" spans="2:64" ht="72.5" x14ac:dyDescent="0.35">
      <c r="B74" s="45" t="str">
        <f>'INF GERAIS'!B74&amp;IFERROR(IF(INDEX(APOIO!$A$5:$A$50,MATCH('INF GERAIS'!N74,APOIO!$B$5:$B$50,0))="NÃO",APOIO!$A$2&amp;"NÃO VÁLIDO",""),"")</f>
        <v>2014.0066</v>
      </c>
      <c r="C74" s="1" t="str">
        <f>'INF GERAIS'!C74</f>
        <v>AGRESTE MERIDIONAL</v>
      </c>
      <c r="D74" s="1" t="str">
        <f>'INF GERAIS'!D74</f>
        <v>BREJÃO</v>
      </c>
      <c r="E74" s="1" t="str">
        <f>'INF GERAIS'!E74</f>
        <v>RECUPERAÇÃO DA CALÇADA DA RUA JOSÉ INÁCIO DOS SANTOS</v>
      </c>
      <c r="F74" s="1" t="str">
        <f>'INF GERAIS'!G74</f>
        <v>NORMAL</v>
      </c>
      <c r="G74" s="11"/>
      <c r="H74" s="11"/>
      <c r="I74" s="10">
        <v>41807</v>
      </c>
      <c r="J74" s="10">
        <v>41821</v>
      </c>
      <c r="K74" s="11">
        <f>IF(G74&lt;0,"NA",IF(G74&gt;ROUNDDOWN('INF GERAIS'!K74*0.3,2),0,ROUNDDOWN('INF GERAIS'!K74*0.3,2)-G74))</f>
        <v>6903.26</v>
      </c>
      <c r="L74" s="11">
        <v>6903.26</v>
      </c>
      <c r="M74" s="10">
        <v>41828</v>
      </c>
      <c r="N74" s="120" t="s">
        <v>3032</v>
      </c>
      <c r="O74" s="120" t="s">
        <v>3034</v>
      </c>
      <c r="P74" s="120"/>
      <c r="Q74" s="10">
        <v>42425</v>
      </c>
      <c r="R74" s="10">
        <v>42429</v>
      </c>
      <c r="S74" s="11">
        <f>IF(G74&lt;0,"NA",IF((G74+H74+L74+IF(AO74="1ª",AP74,0)+IF(AU74="1ª",AV74,0))&gt;ROUNDDOWN('INF GERAIS'!K74*0.6,2),0,IF(M74="",ROUNDDOWN('INF GERAIS'!K74*0.6,2)-K74-G74-H74,ROUNDDOWN('INF GERAIS'!K74*0.6,2)-(G74+H74+L74+IF(AO74="1ª",AP74,0)+IF(AU74="1ª",AV74,0)))))</f>
        <v>6903.27</v>
      </c>
      <c r="T74" s="505">
        <v>6903.25</v>
      </c>
      <c r="U74" s="10">
        <v>42432</v>
      </c>
      <c r="V74" s="120" t="s">
        <v>6165</v>
      </c>
      <c r="W74" s="120" t="s">
        <v>6167</v>
      </c>
      <c r="X74" s="120" t="s">
        <v>6169</v>
      </c>
      <c r="Y74" s="10">
        <v>43502</v>
      </c>
      <c r="Z74" s="233">
        <v>43816</v>
      </c>
      <c r="AA74" s="11">
        <f>IF(G74&lt;0,"NA",IF((G74+H74+L74+T74+IF(AO74="1ª",AP74,0)+IF(AU74="1ª",AV74,0)+IF(AO74="2ª",AP74,0)+IF(AU74="2ª",AV74,0))&gt;ROUNDDOWN('INF GERAIS'!K74*0.8,2),0,IF(AND(M74="",U74=""),ROUNDDOWN('INF GERAIS'!K74*0.8,2)-K74-S74-G74-H74,IF(U74="",ROUNDDOWN('INF GERAIS'!K74*0.8,2)-S74-L74-G74-H74-IF(AO74="1ª",AP74,0)-IF(AU74="1ª",AV74,0),ROUNDDOWN('INF GERAIS'!K74*0.8,2)-(G74+H74+L74+T74+IF(AO74="1ª",AP74,0)+IF(AU74="1ª",AV74,0)+IF(AO74="2ª",AP74,0)+IF(AU74="2ª",AV74,0))))))</f>
        <v>4602.1999999999989</v>
      </c>
      <c r="AB74" s="11">
        <v>1604.45</v>
      </c>
      <c r="AC74" s="10">
        <v>43909</v>
      </c>
      <c r="AD74" s="120" t="s">
        <v>13175</v>
      </c>
      <c r="AE74" s="120" t="s">
        <v>13176</v>
      </c>
      <c r="AF74" s="120" t="s">
        <v>13177</v>
      </c>
      <c r="AG74" s="10">
        <v>43502</v>
      </c>
      <c r="AH74" s="233">
        <v>43816</v>
      </c>
      <c r="AI74" s="11">
        <f>IF(G74&lt;0,"NA",IF((G74+H74+L74+T74+AB74+IF(AO74="1ª",AP74,0)+IF(AU74="1ª",AV74,0)+IF(AO74="2ª",AP74,0)+IF(AU74="2ª",AV74,0)+IF(AO74="3ª",AP74,0)+IF(AU74="3ª",AV74,0))&gt;'INF GERAIS'!K74,0,IF(AND(M74="",U74="",AC74=""),'INF GERAIS'!K74-K74-S74-AA74-G74-H74,IF(AND(U74="",AC74=""),'INF GERAIS'!K74-L74-S74-AA74-G74-H74-IF(AO74="1ª",AP74,0)-IF(AU74="1ª",AV74,0),IF(AC74="",'INF GERAIS'!K74-L74-T74-AA74-G74-H74-IF(AO74="1ª",AP74,0)-IF(AU74="1ª",AV74,0)-IF(AO74="2ª",AP74,0)-IF(AU74="2ª",AV74,0),'INF GERAIS'!K74-(G74+H74+L74+T74+AB74+IF(AO74="1ª",AP74,0)+IF(AU74="1ª",AV74,0)+IF(AO74="2ª",AP74,0)+IF(AU74="2ª",AV74,0)+IF(AO74="3ª",AP74,0)+IF(AU74="3ª",AV74,0)))))))</f>
        <v>7599.9299999999985</v>
      </c>
      <c r="AJ74" s="11">
        <v>1604.44</v>
      </c>
      <c r="AK74" s="10">
        <v>43909</v>
      </c>
      <c r="AL74" s="120" t="s">
        <v>13112</v>
      </c>
      <c r="AM74" s="120" t="s">
        <v>13113</v>
      </c>
      <c r="AN74" s="120" t="s">
        <v>13114</v>
      </c>
      <c r="AP74" s="11"/>
      <c r="AQ74" s="10"/>
      <c r="AV74" s="11"/>
      <c r="AW74" s="10"/>
      <c r="AZ74" s="1"/>
      <c r="BF74" s="16"/>
      <c r="BG74" s="155"/>
    </row>
    <row r="75" spans="2:64" ht="43.5" x14ac:dyDescent="0.35">
      <c r="B75" s="45" t="str">
        <f>'INF GERAIS'!B75&amp;IFERROR(IF(INDEX(APOIO!$A$5:$A$50,MATCH('INF GERAIS'!N75,APOIO!$B$5:$B$50,0))="NÃO",APOIO!$A$2&amp;"NÃO VÁLIDO",""),"")</f>
        <v>2014.0067</v>
      </c>
      <c r="C75" s="1" t="str">
        <f>'INF GERAIS'!C75</f>
        <v>AGRESTE MERIDIONAL</v>
      </c>
      <c r="D75" s="1" t="str">
        <f>'INF GERAIS'!D75</f>
        <v>BREJÃO</v>
      </c>
      <c r="E75" s="1" t="str">
        <f>'INF GERAIS'!E75</f>
        <v>REFORMA E URBANIZAÇÃO DO ACESSO PRINCIPAL DE BREJÃO</v>
      </c>
      <c r="F75" s="1" t="str">
        <f>'INF GERAIS'!G75</f>
        <v>NORMAL</v>
      </c>
      <c r="G75" s="11"/>
      <c r="H75" s="11"/>
      <c r="I75" s="10">
        <v>41808</v>
      </c>
      <c r="J75" s="10">
        <v>41822</v>
      </c>
      <c r="K75" s="11">
        <f>IF(G75&lt;0,"NA",IF(G75&gt;ROUNDDOWN('INF GERAIS'!K75*0.3,2),0,ROUNDDOWN('INF GERAIS'!K75*0.3,2)-G75))</f>
        <v>75411.03</v>
      </c>
      <c r="L75" s="11">
        <v>128682.81</v>
      </c>
      <c r="M75" s="10">
        <v>41829</v>
      </c>
      <c r="N75" s="120" t="s">
        <v>3101</v>
      </c>
      <c r="O75" s="120" t="s">
        <v>3034</v>
      </c>
      <c r="P75" s="120"/>
      <c r="Q75" s="10">
        <v>42425</v>
      </c>
      <c r="R75" s="10">
        <v>42429</v>
      </c>
      <c r="S75" s="11">
        <f>IF(G75&lt;0,"NA",IF((G75+H75+L75+IF(AO75="1ª",AP75,0)+IF(AU75="1ª",AV75,0))&gt;ROUNDDOWN('INF GERAIS'!K75*0.6,2),0,IF(M75="",ROUNDDOWN('INF GERAIS'!K75*0.6,2)-K75-G75-H75,ROUNDDOWN('INF GERAIS'!K75*0.6,2)-(G75+H75+L75+IF(AO75="1ª",AP75,0)+IF(AU75="1ª",AV75,0)))))</f>
        <v>22139.260000000009</v>
      </c>
      <c r="T75" s="505">
        <v>128682.81</v>
      </c>
      <c r="U75" s="10">
        <v>42432</v>
      </c>
      <c r="V75" s="120" t="s">
        <v>6170</v>
      </c>
      <c r="W75" s="120" t="s">
        <v>6167</v>
      </c>
      <c r="X75" s="120" t="s">
        <v>6172</v>
      </c>
      <c r="Y75" s="10"/>
      <c r="Z75" s="10"/>
      <c r="AA75" s="11">
        <f>IF(G75&lt;0,"NA",IF((G75+H75+L75+T75+IF(AO75="1ª",AP75,0)+IF(AU75="1ª",AV75,0)+IF(AO75="2ª",AP75,0)+IF(AU75="2ª",AV75,0))&gt;ROUNDDOWN('INF GERAIS'!K75*0.8,2),0,IF(AND(M75="",U75=""),ROUNDDOWN('INF GERAIS'!K75*0.8,2)-K75-S75-G75-H75,IF(U75="",ROUNDDOWN('INF GERAIS'!K75*0.8,2)-S75-L75-G75-H75-IF(AO75="1ª",AP75,0)-IF(AU75="1ª",AV75,0),ROUNDDOWN('INF GERAIS'!K75*0.8,2)-(G75+H75+L75+T75+IF(AO75="1ª",AP75,0)+IF(AU75="1ª",AV75,0)+IF(AO75="2ª",AP75,0)+IF(AU75="2ª",AV75,0))))))</f>
        <v>0</v>
      </c>
      <c r="AB75" s="11"/>
      <c r="AC75" s="10"/>
      <c r="AD75" s="120" t="s">
        <v>153</v>
      </c>
      <c r="AE75" s="120" t="s">
        <v>153</v>
      </c>
      <c r="AF75" s="120" t="s">
        <v>153</v>
      </c>
      <c r="AG75" s="233"/>
      <c r="AH75" s="233"/>
      <c r="AI75" s="11">
        <f>IF(G75&lt;0,"NA",IF((G75+H75+L75+T75+AB75+IF(AO75="1ª",AP75,0)+IF(AU75="1ª",AV75,0)+IF(AO75="2ª",AP75,0)+IF(AU75="2ª",AV75,0)+IF(AO75="3ª",AP75,0)+IF(AU75="3ª",AV75,0))&gt;'INF GERAIS'!K75,0,IF(AND(M75="",U75="",AC75=""),'INF GERAIS'!K75-K75-S75-AA75-G75-H75,IF(AND(U75="",AC75=""),'INF GERAIS'!K75-L75-S75-AA75-G75-H75-IF(AO75="1ª",AP75,0)-IF(AU75="1ª",AV75,0),IF(AC75="",'INF GERAIS'!K75-L75-T75-AA75-G75-H75-IF(AO75="1ª",AP75,0)-IF(AU75="1ª",AV75,0)-IF(AO75="2ª",AP75,0)-IF(AU75="2ª",AV75,0),'INF GERAIS'!K75-(G75+H75+L75+T75+AB75+IF(AO75="1ª",AP75,0)+IF(AU75="1ª",AV75,0)+IF(AO75="2ª",AP75,0)+IF(AU75="2ª",AV75,0)+IF(AO75="3ª",AP75,0)+IF(AU75="3ª",AV75,0)))))))</f>
        <v>0</v>
      </c>
      <c r="AJ75" s="11" t="s">
        <v>153</v>
      </c>
      <c r="AK75" s="10"/>
      <c r="AL75" s="120" t="s">
        <v>153</v>
      </c>
      <c r="AM75" s="120" t="s">
        <v>153</v>
      </c>
      <c r="AN75" s="120" t="s">
        <v>153</v>
      </c>
      <c r="AP75" s="11"/>
      <c r="AQ75" s="10"/>
      <c r="AV75" s="11"/>
      <c r="AW75" s="10"/>
      <c r="AZ75" s="1"/>
      <c r="BF75" s="16"/>
      <c r="BG75" s="155"/>
    </row>
    <row r="76" spans="2:64" s="945" customFormat="1" ht="72.5" x14ac:dyDescent="0.35">
      <c r="B76" s="945" t="str">
        <f>'INF GERAIS'!B76&amp;IFERROR(IF(INDEX(APOIO!$A$5:$A$50,MATCH('INF GERAIS'!N76,APOIO!$B$5:$B$50,0))="NÃO",APOIO!$A$2&amp;"NÃO VÁLIDO",""),"")</f>
        <v>2014.0434</v>
      </c>
      <c r="C76" s="945" t="str">
        <f>'INF GERAIS'!C76</f>
        <v>AGRESTE MERIDIONAL</v>
      </c>
      <c r="D76" s="945" t="str">
        <f>'INF GERAIS'!D76</f>
        <v>BREJÃO</v>
      </c>
      <c r="E76" s="1804" t="str">
        <f>'INF GERAIS'!E76</f>
        <v>PAVIMENTAÇÃO EM PARALELEPÍPEDOS DE DIVERSAS RUAS</v>
      </c>
      <c r="F76" s="945" t="str">
        <f>'INF GERAIS'!G76</f>
        <v>NORMAL</v>
      </c>
      <c r="G76" s="11"/>
      <c r="H76" s="11"/>
      <c r="I76" s="233">
        <v>43502</v>
      </c>
      <c r="J76" s="233">
        <v>43570</v>
      </c>
      <c r="K76" s="11">
        <f>IF(G76&lt;0,"NA",IF(G76&gt;ROUNDDOWN('INF GERAIS'!K76*0.3,2),0,ROUNDDOWN('INF GERAIS'!K76*0.3,2)-G76))</f>
        <v>51473.120000000003</v>
      </c>
      <c r="L76" s="11">
        <v>51473.120000000003</v>
      </c>
      <c r="M76" s="233">
        <v>43644</v>
      </c>
      <c r="N76" s="120" t="s">
        <v>12285</v>
      </c>
      <c r="O76" s="120" t="s">
        <v>12284</v>
      </c>
      <c r="P76" s="120" t="s">
        <v>12283</v>
      </c>
      <c r="Q76" s="233">
        <v>43502</v>
      </c>
      <c r="R76" s="233">
        <v>43570</v>
      </c>
      <c r="S76" s="11">
        <f>IF(G76&lt;0,"NA",IF((G76+H76+L76+IF(AO76="1ª",AP76,0)+IF(AU76="1ª",AV76,0))&gt;ROUNDDOWN('INF GERAIS'!K76*0.6,2),0,IF(M76="",ROUNDDOWN('INF GERAIS'!K76*0.6,2)-K76-G76-H76,ROUNDDOWN('INF GERAIS'!K76*0.6,2)-(G76+H76+L76+IF(AO76="1ª",AP76,0)+IF(AU76="1ª",AV76,0)))))</f>
        <v>51473.120000000003</v>
      </c>
      <c r="T76" s="505">
        <v>51473.120000000003</v>
      </c>
      <c r="U76" s="233">
        <v>43656</v>
      </c>
      <c r="V76" s="120" t="s">
        <v>12358</v>
      </c>
      <c r="W76" s="120" t="s">
        <v>12359</v>
      </c>
      <c r="X76" s="120" t="s">
        <v>12360</v>
      </c>
      <c r="Y76" s="233">
        <v>43502</v>
      </c>
      <c r="Z76" s="233">
        <v>43570</v>
      </c>
      <c r="AA76" s="11">
        <f>IF(G76&lt;0,"NA",IF((G76+H76+L76+T76+IF(AO76="1ª",AP76,0)+IF(AU76="1ª",AV76,0)+IF(AO76="2ª",AP76,0)+IF(AU76="2ª",AV76,0))&gt;ROUNDDOWN('INF GERAIS'!K76*0.8,2),0,IF(AND(M76="",U76=""),ROUNDDOWN('INF GERAIS'!K76*0.8,2)-K76-S76-G76-H76,IF(U76="",ROUNDDOWN('INF GERAIS'!K76*0.8,2)-S76-L76-G76-H76-IF(AO76="1ª",AP76,0)-IF(AU76="1ª",AV76,0),ROUNDDOWN('INF GERAIS'!K76*0.8,2)-(G76+H76+L76+T76+IF(AO76="1ª",AP76,0)+IF(AU76="1ª",AV76,0)+IF(AO76="2ª",AP76,0)+IF(AU76="2ª",AV76,0))))))</f>
        <v>34315.42</v>
      </c>
      <c r="AB76" s="11">
        <v>34315.42</v>
      </c>
      <c r="AC76" s="233">
        <v>43767</v>
      </c>
      <c r="AD76" s="120" t="s">
        <v>12738</v>
      </c>
      <c r="AE76" s="120" t="s">
        <v>12740</v>
      </c>
      <c r="AF76" s="120" t="s">
        <v>12741</v>
      </c>
      <c r="AG76" s="233">
        <v>43658</v>
      </c>
      <c r="AH76" s="122">
        <v>43740</v>
      </c>
      <c r="AI76" s="11">
        <f>IF(G76&lt;0,"NA",IF((G76+H76+L76+T76+AB76+IF(AO76="1ª",AP76,0)+IF(AU76="1ª",AV76,0)+IF(AO76="2ª",AP76,0)+IF(AU76="2ª",AV76,0)+IF(AO76="3ª",AP76,0)+IF(AU76="3ª",AV76,0))&gt;'INF GERAIS'!K76,0,IF(AND(M76="",U76="",AC76=""),'INF GERAIS'!K76-K76-S76-AA76-G76-H76,IF(AND(U76="",AC76=""),'INF GERAIS'!K76-L76-S76-AA76-G76-H76-IF(AO76="1ª",AP76,0)-IF(AU76="1ª",AV76,0),IF(AC76="",'INF GERAIS'!K76-L76-T76-AA76-G76-H76-IF(AO76="1ª",AP76,0)-IF(AU76="1ª",AV76,0)-IF(AO76="2ª",AP76,0)-IF(AU76="2ª",AV76,0),'INF GERAIS'!K76-(G76+H76+L76+T76+AB76+IF(AO76="1ª",AP76,0)+IF(AU76="1ª",AV76,0)+IF(AO76="2ª",AP76,0)+IF(AU76="2ª",AV76,0)+IF(AO76="3ª",AP76,0)+IF(AU76="3ª",AV76,0)))))))</f>
        <v>34315.419999999984</v>
      </c>
      <c r="AJ76" s="11">
        <v>34315.42</v>
      </c>
      <c r="AK76" s="233">
        <v>43819</v>
      </c>
      <c r="AL76" s="120" t="s">
        <v>12876</v>
      </c>
      <c r="AM76" s="120" t="s">
        <v>12877</v>
      </c>
      <c r="AN76" s="120" t="s">
        <v>12878</v>
      </c>
      <c r="AP76" s="11"/>
      <c r="AQ76" s="233"/>
      <c r="AV76" s="11"/>
      <c r="AW76" s="233"/>
      <c r="BA76"/>
      <c r="BB76"/>
      <c r="BC76"/>
      <c r="BD76"/>
      <c r="BE76"/>
      <c r="BF76" s="16"/>
      <c r="BG76" s="155"/>
      <c r="BH76"/>
      <c r="BI76"/>
      <c r="BJ76"/>
      <c r="BK76"/>
      <c r="BL76"/>
    </row>
    <row r="77" spans="2:64" s="1689" customFormat="1" ht="58" x14ac:dyDescent="0.35">
      <c r="B77" s="1689" t="str">
        <f>'INF GERAIS'!B77&amp;IFERROR(IF(INDEX(APOIO!$A$5:$A$50,MATCH('INF GERAIS'!N77,APOIO!$B$5:$B$50,0))="NÃO",APOIO!$A$2&amp;"NÃO VÁLIDO",""),"")</f>
        <v>2014.0447
NÃO VÁLIDO</v>
      </c>
      <c r="C77" s="1689" t="str">
        <f>'INF GERAIS'!C77</f>
        <v>AGRESTE MERIDIONAL</v>
      </c>
      <c r="D77" s="1689" t="str">
        <f>'INF GERAIS'!D77</f>
        <v>BREJÃO</v>
      </c>
      <c r="E77" s="1804" t="str">
        <f>'INF GERAIS'!E77</f>
        <v>PAVIMENTAÇÃO EM PARALELEPÍPEDOS GRANÍTICOS DAS TRAVESSAS ISRAEL ALVES PINTO (BECO) E TRAVESSA RUBEM F. DE MELO DO MUNICÍPIO DE BREJÃO</v>
      </c>
      <c r="F77" s="1689" t="str">
        <f>'INF GERAIS'!G77</f>
        <v>NORMAL</v>
      </c>
      <c r="G77" s="11"/>
      <c r="H77" s="11"/>
      <c r="I77" s="233"/>
      <c r="J77" s="233"/>
      <c r="K77" s="11">
        <f>IF(G77&lt;0,"NA",IF(G77&gt;ROUNDDOWN('INF GERAIS'!K77*0.3,2),0,ROUNDDOWN('INF GERAIS'!K77*0.3,2)-G77))</f>
        <v>0</v>
      </c>
      <c r="L77" s="11"/>
      <c r="M77" s="233"/>
      <c r="N77" s="120"/>
      <c r="O77" s="120"/>
      <c r="P77" s="120"/>
      <c r="Q77" s="233"/>
      <c r="R77" s="233"/>
      <c r="S77" s="11">
        <f>IF(G77&lt;0,"NA",IF((G77+H77+L77+IF(AO77="1ª",AP77,0)+IF(AU77="1ª",AV77,0))&gt;ROUNDDOWN('INF GERAIS'!K77*0.6,2),0,IF(M77="",ROUNDDOWN('INF GERAIS'!K77*0.6,2)-K77-G77-H77,ROUNDDOWN('INF GERAIS'!K77*0.6,2)-(G77+H77+L77+IF(AO77="1ª",AP77,0)+IF(AU77="1ª",AV77,0)))))</f>
        <v>0</v>
      </c>
      <c r="T77" s="505"/>
      <c r="U77" s="233"/>
      <c r="V77" s="120"/>
      <c r="W77" s="120"/>
      <c r="X77" s="120"/>
      <c r="Y77" s="233"/>
      <c r="Z77" s="233"/>
      <c r="AA77" s="11">
        <f>IF(G77&lt;0,"NA",IF((G77+H77+L77+T77+IF(AO77="1ª",AP77,0)+IF(AU77="1ª",AV77,0)+IF(AO77="2ª",AP77,0)+IF(AU77="2ª",AV77,0))&gt;ROUNDDOWN('INF GERAIS'!K77*0.8,2),0,IF(AND(M77="",U77=""),ROUNDDOWN('INF GERAIS'!K77*0.8,2)-K77-S77-G77-H77,IF(U77="",ROUNDDOWN('INF GERAIS'!K77*0.8,2)-S77-L77-G77-H77-IF(AO77="1ª",AP77,0)-IF(AU77="1ª",AV77,0),ROUNDDOWN('INF GERAIS'!K77*0.8,2)-(G77+H77+L77+T77+IF(AO77="1ª",AP77,0)+IF(AU77="1ª",AV77,0)+IF(AO77="2ª",AP77,0)+IF(AU77="2ª",AV77,0))))))</f>
        <v>0</v>
      </c>
      <c r="AB77" s="11"/>
      <c r="AC77" s="233"/>
      <c r="AD77" s="120"/>
      <c r="AE77" s="120"/>
      <c r="AF77" s="120"/>
      <c r="AG77" s="233"/>
      <c r="AH77" s="122"/>
      <c r="AI77" s="11">
        <f>IF(G77&lt;0,"NA",IF((G77+H77+L77+T77+AB77+IF(AO77="1ª",AP77,0)+IF(AU77="1ª",AV77,0)+IF(AO77="2ª",AP77,0)+IF(AU77="2ª",AV77,0)+IF(AO77="3ª",AP77,0)+IF(AU77="3ª",AV77,0))&gt;'INF GERAIS'!K77,0,IF(AND(M77="",U77="",AC77=""),'INF GERAIS'!K77-K77-S77-AA77-G77-H77,IF(AND(U77="",AC77=""),'INF GERAIS'!K77-L77-S77-AA77-G77-H77-IF(AO77="1ª",AP77,0)-IF(AU77="1ª",AV77,0),IF(AC77="",'INF GERAIS'!K77-L77-T77-AA77-G77-H77-IF(AO77="1ª",AP77,0)-IF(AU77="1ª",AV77,0)-IF(AO77="2ª",AP77,0)-IF(AU77="2ª",AV77,0),'INF GERAIS'!K77-(G77+H77+L77+T77+AB77+IF(AO77="1ª",AP77,0)+IF(AU77="1ª",AV77,0)+IF(AO77="2ª",AP77,0)+IF(AU77="2ª",AV77,0)+IF(AO77="3ª",AP77,0)+IF(AU77="3ª",AV77,0)))))))</f>
        <v>0</v>
      </c>
      <c r="AJ77" s="11"/>
      <c r="AK77" s="233"/>
      <c r="AL77" s="120"/>
      <c r="AM77" s="120"/>
      <c r="AN77" s="120"/>
      <c r="AP77" s="11"/>
      <c r="AQ77" s="233"/>
      <c r="AV77" s="11"/>
      <c r="AW77" s="233"/>
      <c r="BA77"/>
      <c r="BB77"/>
      <c r="BC77"/>
      <c r="BD77"/>
      <c r="BE77"/>
      <c r="BF77" s="16"/>
      <c r="BG77" s="155"/>
      <c r="BH77"/>
      <c r="BI77"/>
      <c r="BJ77"/>
      <c r="BK77"/>
      <c r="BL77"/>
    </row>
    <row r="78" spans="2:64" ht="72.5" x14ac:dyDescent="0.35">
      <c r="B78" s="45" t="str">
        <f>'INF GERAIS'!B78&amp;IFERROR(IF(INDEX(APOIO!$A$5:$A$50,MATCH('INF GERAIS'!N78,APOIO!$B$5:$B$50,0))="NÃO",APOIO!$A$2&amp;"NÃO VÁLIDO",""),"")</f>
        <v>2014.0068</v>
      </c>
      <c r="C78" s="1" t="str">
        <f>'INF GERAIS'!C78</f>
        <v>SERTÃO DO PAJEÚ</v>
      </c>
      <c r="D78" s="1" t="str">
        <f>'INF GERAIS'!D78</f>
        <v>BREJINHO</v>
      </c>
      <c r="E78" s="1804" t="str">
        <f>'INF GERAIS'!E78</f>
        <v>PAVIMENTAÇÃO DE VIAS PÚBLICAS( 2 RUAS)</v>
      </c>
      <c r="F78" s="1" t="str">
        <f>'INF GERAIS'!G78</f>
        <v>NORMAL</v>
      </c>
      <c r="G78" s="11"/>
      <c r="H78" s="11"/>
      <c r="I78" s="10">
        <v>41801</v>
      </c>
      <c r="J78" s="10">
        <v>41815</v>
      </c>
      <c r="K78" s="11">
        <f>IF(G78&lt;0,"NA",IF(G78&gt;ROUNDDOWN('INF GERAIS'!K78*0.3,2),0,ROUNDDOWN('INF GERAIS'!K78*0.3,2)-G78))</f>
        <v>89194.51</v>
      </c>
      <c r="L78" s="11">
        <v>89194.52</v>
      </c>
      <c r="M78" s="10">
        <v>41822</v>
      </c>
      <c r="N78" s="120" t="s">
        <v>1623</v>
      </c>
      <c r="O78" s="120" t="s">
        <v>1612</v>
      </c>
      <c r="P78" s="120"/>
      <c r="Q78" s="10">
        <v>42053</v>
      </c>
      <c r="R78" s="10">
        <v>42067</v>
      </c>
      <c r="S78" s="11">
        <f>IF(G78&lt;0,"NA",IF((G78+H78+L78+IF(AO78="1ª",AP78,0)+IF(AU78="1ª",AV78,0))&gt;ROUNDDOWN('INF GERAIS'!K78*0.6,2),0,IF(M78="",ROUNDDOWN('INF GERAIS'!K78*0.6,2)-K78-G78-H78,ROUNDDOWN('INF GERAIS'!K78*0.6,2)-(G78+H78+L78+IF(AO78="1ª",AP78,0)+IF(AU78="1ª",AV78,0)))))</f>
        <v>89194.51</v>
      </c>
      <c r="T78" s="505">
        <v>89194.52</v>
      </c>
      <c r="U78" s="10">
        <v>42074</v>
      </c>
      <c r="V78" s="120" t="s">
        <v>3359</v>
      </c>
      <c r="W78" s="120" t="s">
        <v>3361</v>
      </c>
      <c r="X78" s="120" t="s">
        <v>3363</v>
      </c>
      <c r="Y78" s="10">
        <v>42149</v>
      </c>
      <c r="Z78" s="10">
        <v>42318</v>
      </c>
      <c r="AA78" s="11">
        <f>IF(G78&lt;0,"NA",IF((G78+H78+L78+T78+IF(AO78="1ª",AP78,0)+IF(AU78="1ª",AV78,0)+IF(AO78="2ª",AP78,0)+IF(AU78="2ª",AV78,0))&gt;ROUNDDOWN('INF GERAIS'!K78*0.8,2),0,IF(AND(M78="",U78=""),ROUNDDOWN('INF GERAIS'!K78*0.8,2)-K78-S78-G78-H78,IF(U78="",ROUNDDOWN('INF GERAIS'!K78*0.8,2)-S78-L78-G78-H78-IF(AO78="1ª",AP78,0)-IF(AU78="1ª",AV78,0),ROUNDDOWN('INF GERAIS'!K78*0.8,2)-(G78+H78+L78+T78+IF(AO78="1ª",AP78,0)+IF(AU78="1ª",AV78,0)+IF(AO78="2ª",AP78,0)+IF(AU78="2ª",AV78,0))))))</f>
        <v>59463</v>
      </c>
      <c r="AB78" s="11">
        <v>59463</v>
      </c>
      <c r="AC78" s="10">
        <v>42355</v>
      </c>
      <c r="AD78" s="120" t="s">
        <v>4340</v>
      </c>
      <c r="AE78" s="120" t="s">
        <v>4342</v>
      </c>
      <c r="AF78" s="120" t="s">
        <v>4343</v>
      </c>
      <c r="AG78" s="10">
        <v>42256</v>
      </c>
      <c r="AH78" s="10">
        <v>42318</v>
      </c>
      <c r="AI78" s="11">
        <f>IF(G78&lt;0,"NA",IF((G78+H78+L78+T78+AB78+IF(AO78="1ª",AP78,0)+IF(AU78="1ª",AV78,0)+IF(AO78="2ª",AP78,0)+IF(AU78="2ª",AV78,0)+IF(AO78="3ª",AP78,0)+IF(AU78="3ª",AV78,0))&gt;'INF GERAIS'!K78,0,IF(AND(M78="",U78="",AC78=""),'INF GERAIS'!K78-K78-S78-AA78-G78-H78,IF(AND(U78="",AC78=""),'INF GERAIS'!K78-L78-S78-AA78-G78-H78-IF(AO78="1ª",AP78,0)-IF(AU78="1ª",AV78,0),IF(AC78="",'INF GERAIS'!K78-L78-T78-AA78-G78-H78-IF(AO78="1ª",AP78,0)-IF(AU78="1ª",AV78,0)-IF(AO78="2ª",AP78,0)-IF(AU78="2ª",AV78,0),'INF GERAIS'!K78-(G78+H78+L78+T78+AB78+IF(AO78="1ª",AP78,0)+IF(AU78="1ª",AV78,0)+IF(AO78="2ª",AP78,0)+IF(AU78="2ª",AV78,0)+IF(AO78="3ª",AP78,0)+IF(AU78="3ª",AV78,0)))))))</f>
        <v>59463.00999999998</v>
      </c>
      <c r="AJ78" s="11">
        <v>59463.01</v>
      </c>
      <c r="AK78" s="10">
        <v>42361</v>
      </c>
      <c r="AL78" s="120" t="s">
        <v>4626</v>
      </c>
      <c r="AM78" s="120" t="s">
        <v>4628</v>
      </c>
      <c r="AN78" s="120" t="s">
        <v>4629</v>
      </c>
      <c r="AP78" s="11"/>
      <c r="AQ78" s="10"/>
      <c r="AV78" s="11"/>
      <c r="AW78" s="10"/>
      <c r="AZ78" s="1"/>
      <c r="BF78" s="16"/>
      <c r="BG78" s="155"/>
    </row>
    <row r="79" spans="2:64" ht="72.5" x14ac:dyDescent="0.35">
      <c r="B79" s="45" t="str">
        <f>'INF GERAIS'!B79&amp;IFERROR(IF(INDEX(APOIO!$A$5:$A$50,MATCH('INF GERAIS'!N79,APOIO!$B$5:$B$50,0))="NÃO",APOIO!$A$2&amp;"NÃO VÁLIDO",""),"")</f>
        <v>2014.0069</v>
      </c>
      <c r="C79" s="1" t="str">
        <f>'INF GERAIS'!C79</f>
        <v>SERTÃO DO PAJEÚ</v>
      </c>
      <c r="D79" s="1" t="str">
        <f>'INF GERAIS'!D79</f>
        <v>BREJINHO</v>
      </c>
      <c r="E79" s="1" t="str">
        <f>'INF GERAIS'!E79</f>
        <v xml:space="preserve">REFORMA DO ESTÁDIO MUNICIPAL </v>
      </c>
      <c r="F79" s="1" t="str">
        <f>'INF GERAIS'!G79</f>
        <v>NORMAL</v>
      </c>
      <c r="G79" s="11"/>
      <c r="H79" s="11"/>
      <c r="I79" s="10">
        <v>41801</v>
      </c>
      <c r="J79" s="10">
        <v>41815</v>
      </c>
      <c r="K79" s="11">
        <f>IF(G79&lt;0,"NA",IF(G79&gt;ROUNDDOWN('INF GERAIS'!K79*0.3,2),0,ROUNDDOWN('INF GERAIS'!K79*0.3,2)-G79))</f>
        <v>46654.46</v>
      </c>
      <c r="L79" s="11">
        <v>46654.47</v>
      </c>
      <c r="M79" s="10">
        <v>41822</v>
      </c>
      <c r="N79" s="120" t="s">
        <v>1610</v>
      </c>
      <c r="O79" s="120" t="s">
        <v>1612</v>
      </c>
      <c r="P79" s="120"/>
      <c r="Q79" s="10">
        <v>42079</v>
      </c>
      <c r="R79" s="10">
        <v>42093</v>
      </c>
      <c r="S79" s="11">
        <f>IF(G79&lt;0,"NA",IF((G79+H79+L79+IF(AO79="1ª",AP79,0)+IF(AU79="1ª",AV79,0))&gt;ROUNDDOWN('INF GERAIS'!K79*0.6,2),0,IF(M79="",ROUNDDOWN('INF GERAIS'!K79*0.6,2)-K79-G79-H79,ROUNDDOWN('INF GERAIS'!K79*0.6,2)-(G79+H79+L79+IF(AO79="1ª",AP79,0)+IF(AU79="1ª",AV79,0)))))</f>
        <v>46654.459999999992</v>
      </c>
      <c r="T79" s="505">
        <v>46654.47</v>
      </c>
      <c r="U79" s="10">
        <v>42100</v>
      </c>
      <c r="V79" s="120" t="s">
        <v>4725</v>
      </c>
      <c r="W79" s="120" t="s">
        <v>3361</v>
      </c>
      <c r="X79" s="120" t="s">
        <v>4726</v>
      </c>
      <c r="Y79" s="10">
        <v>42130</v>
      </c>
      <c r="Z79" s="10">
        <v>42205</v>
      </c>
      <c r="AA79" s="11">
        <f>IF(G79&lt;0,"NA",IF((G79+H79+L79+T79+IF(AO79="1ª",AP79,0)+IF(AU79="1ª",AV79,0)+IF(AO79="2ª",AP79,0)+IF(AU79="2ª",AV79,0))&gt;ROUNDDOWN('INF GERAIS'!K79*0.8,2),0,IF(AND(M79="",U79=""),ROUNDDOWN('INF GERAIS'!K79*0.8,2)-K79-S79-G79-H79,IF(U79="",ROUNDDOWN('INF GERAIS'!K79*0.8,2)-S79-L79-G79-H79-IF(AO79="1ª",AP79,0)-IF(AU79="1ª",AV79,0),ROUNDDOWN('INF GERAIS'!K79*0.8,2)-(G79+H79+L79+T79+IF(AO79="1ª",AP79,0)+IF(AU79="1ª",AV79,0)+IF(AO79="2ª",AP79,0)+IF(AU79="2ª",AV79,0))))))</f>
        <v>31102.97</v>
      </c>
      <c r="AB79" s="11">
        <v>31102.98</v>
      </c>
      <c r="AC79" s="10">
        <v>42243</v>
      </c>
      <c r="AD79" s="120" t="s">
        <v>3874</v>
      </c>
      <c r="AE79" s="120" t="s">
        <v>3876</v>
      </c>
      <c r="AF79" s="120" t="s">
        <v>3877</v>
      </c>
      <c r="AG79" s="10">
        <v>42437</v>
      </c>
      <c r="AH79" s="10">
        <v>42516</v>
      </c>
      <c r="AI79" s="11">
        <f>IF(G79&lt;0,"NA",IF((G79+H79+L79+T79+AB79+IF(AO79="1ª",AP79,0)+IF(AU79="1ª",AV79,0)+IF(AO79="2ª",AP79,0)+IF(AU79="2ª",AV79,0)+IF(AO79="3ª",AP79,0)+IF(AU79="3ª",AV79,0))&gt;'INF GERAIS'!K79,0,IF(AND(M79="",U79="",AC79=""),'INF GERAIS'!K79-K79-S79-AA79-G79-H79,IF(AND(U79="",AC79=""),'INF GERAIS'!K79-L79-S79-AA79-G79-H79-IF(AO79="1ª",AP79,0)-IF(AU79="1ª",AV79,0),IF(AC79="",'INF GERAIS'!K79-L79-T79-AA79-G79-H79-IF(AO79="1ª",AP79,0)-IF(AU79="1ª",AV79,0)-IF(AO79="2ª",AP79,0)-IF(AU79="2ª",AV79,0),'INF GERAIS'!K79-(G79+H79+L79+T79+AB79+IF(AO79="1ª",AP79,0)+IF(AU79="1ª",AV79,0)+IF(AO79="2ª",AP79,0)+IF(AU79="2ª",AV79,0)+IF(AO79="3ª",AP79,0)+IF(AU79="3ª",AV79,0)))))))</f>
        <v>31102.970000000016</v>
      </c>
      <c r="AJ79" s="205">
        <v>31102.97</v>
      </c>
      <c r="AK79" s="10">
        <v>42527</v>
      </c>
      <c r="AL79" s="120" t="s">
        <v>7432</v>
      </c>
      <c r="AM79" s="120" t="s">
        <v>7434</v>
      </c>
      <c r="AN79" s="120" t="s">
        <v>7435</v>
      </c>
      <c r="AP79" s="11"/>
      <c r="AQ79" s="10"/>
      <c r="AV79" s="11"/>
      <c r="AW79" s="10"/>
      <c r="AZ79" s="1"/>
      <c r="BF79" s="16"/>
      <c r="BG79" s="155"/>
    </row>
    <row r="80" spans="2:64" ht="87" x14ac:dyDescent="0.35">
      <c r="B80" s="45" t="str">
        <f>'INF GERAIS'!B80&amp;IFERROR(IF(INDEX(APOIO!$A$5:$A$50,MATCH('INF GERAIS'!N80,APOIO!$B$5:$B$50,0))="NÃO",APOIO!$A$2&amp;"NÃO VÁLIDO",""),"")</f>
        <v>2014.0070</v>
      </c>
      <c r="C80" s="1" t="str">
        <f>'INF GERAIS'!C80</f>
        <v>AGRESTE CENTRAL</v>
      </c>
      <c r="D80" s="1" t="str">
        <f>'INF GERAIS'!D80</f>
        <v>BREJO DA MADRE DE DEUS</v>
      </c>
      <c r="E80" s="1" t="str">
        <f>'INF GERAIS'!E80</f>
        <v>CONSTRUÇÃO DO BLOCO B - HOSPITAL MUNICIPAL JOSÉ CARLOS DE SANTANA</v>
      </c>
      <c r="F80" s="1" t="str">
        <f>'INF GERAIS'!G80</f>
        <v>NORMAL</v>
      </c>
      <c r="G80" s="11"/>
      <c r="H80" s="11"/>
      <c r="I80" s="10">
        <v>41801</v>
      </c>
      <c r="J80" s="10">
        <v>41815</v>
      </c>
      <c r="K80" s="11">
        <f>IF(G80&lt;0,"NA",IF(G80&gt;ROUNDDOWN('INF GERAIS'!K80*0.3,2),0,ROUNDDOWN('INF GERAIS'!K80*0.3,2)-G80))</f>
        <v>450000</v>
      </c>
      <c r="L80" s="11">
        <v>452829.92</v>
      </c>
      <c r="M80" s="10">
        <v>41822</v>
      </c>
      <c r="N80" s="120" t="s">
        <v>1626</v>
      </c>
      <c r="O80" s="120" t="s">
        <v>1629</v>
      </c>
      <c r="P80" s="120"/>
      <c r="Q80" s="10">
        <v>42472</v>
      </c>
      <c r="R80" s="10">
        <v>42478</v>
      </c>
      <c r="S80" s="11">
        <f>IF(G80&lt;0,"NA",IF((G80+H80+L80+IF(AO80="1ª",AP80,0)+IF(AU80="1ª",AV80,0))&gt;ROUNDDOWN('INF GERAIS'!K80*0.6,2),0,IF(M80="",ROUNDDOWN('INF GERAIS'!K80*0.6,2)-K80-G80-H80,ROUNDDOWN('INF GERAIS'!K80*0.6,2)-(G80+H80+L80+IF(AO80="1ª",AP80,0)+IF(AU80="1ª",AV80,0)))))</f>
        <v>447170.08</v>
      </c>
      <c r="T80" s="505">
        <v>447170.08</v>
      </c>
      <c r="U80" s="233">
        <v>42479</v>
      </c>
      <c r="V80" s="1959" t="s">
        <v>6929</v>
      </c>
      <c r="W80" s="298" t="s">
        <v>6931</v>
      </c>
      <c r="X80" s="298" t="s">
        <v>6932</v>
      </c>
      <c r="Y80" s="10">
        <v>42717</v>
      </c>
      <c r="Z80" s="10">
        <v>42923</v>
      </c>
      <c r="AA80" s="11">
        <f>IF(G80&lt;0,"NA",IF((G80+H80+L80+T80+IF(AO80="1ª",AP80,0)+IF(AU80="1ª",AV80,0)+IF(AO80="2ª",AP80,0)+IF(AU80="2ª",AV80,0))&gt;ROUNDDOWN('INF GERAIS'!K80*0.8,2),0,IF(AND(M80="",U80=""),ROUNDDOWN('INF GERAIS'!K80*0.8,2)-K80-S80-G80-H80,IF(U80="",ROUNDDOWN('INF GERAIS'!K80*0.8,2)-S80-L80-G80-H80-IF(AO80="1ª",AP80,0)-IF(AU80="1ª",AV80,0),ROUNDDOWN('INF GERAIS'!K80*0.8,2)-(G80+H80+L80+T80+IF(AO80="1ª",AP80,0)+IF(AU80="1ª",AV80,0)+IF(AO80="2ª",AP80,0)+IF(AU80="2ª",AV80,0))))))</f>
        <v>300000</v>
      </c>
      <c r="AB80" s="818">
        <v>300000</v>
      </c>
      <c r="AC80" s="819">
        <v>42961</v>
      </c>
      <c r="AD80" s="931" t="s">
        <v>9863</v>
      </c>
      <c r="AE80" s="820" t="s">
        <v>9865</v>
      </c>
      <c r="AF80" s="820" t="s">
        <v>9866</v>
      </c>
      <c r="AG80" s="10">
        <v>44133</v>
      </c>
      <c r="AH80" s="233">
        <v>44225</v>
      </c>
      <c r="AI80" s="11">
        <f>IF(G80&lt;0,"NA",IF((G80+H80+L80+T80+AB80+IF(AO80="1ª",AP80,0)+IF(AU80="1ª",AV80,0)+IF(AO80="2ª",AP80,0)+IF(AU80="2ª",AV80,0)+IF(AO80="3ª",AP80,0)+IF(AU80="3ª",AV80,0))&gt;'INF GERAIS'!K80,0,IF(AND(M80="",U80="",AC80=""),'INF GERAIS'!K80-K80-S80-AA80-G80-H80,IF(AND(U80="",AC80=""),'INF GERAIS'!K80-L80-S80-AA80-G80-H80-IF(AO80="1ª",AP80,0)-IF(AU80="1ª",AV80,0),IF(AC80="",'INF GERAIS'!K80-L80-T80-AA80-G80-H80-IF(AO80="1ª",AP80,0)-IF(AU80="1ª",AV80,0)-IF(AO80="2ª",AP80,0)-IF(AU80="2ª",AV80,0),'INF GERAIS'!K80-(G80+H80+L80+T80+AB80+IF(AO80="1ª",AP80,0)+IF(AU80="1ª",AV80,0)+IF(AO80="2ª",AP80,0)+IF(AU80="2ª",AV80,0)+IF(AO80="3ª",AP80,0)+IF(AU80="3ª",AV80,0)))))))</f>
        <v>300000</v>
      </c>
      <c r="AJ80" s="11">
        <v>300000</v>
      </c>
      <c r="AK80" s="10">
        <v>44595</v>
      </c>
      <c r="AL80" s="120" t="s">
        <v>13534</v>
      </c>
      <c r="AM80" s="120" t="s">
        <v>13535</v>
      </c>
      <c r="AN80" s="120" t="s">
        <v>13536</v>
      </c>
      <c r="AP80" s="11"/>
      <c r="AQ80" s="10"/>
      <c r="AV80" s="11"/>
      <c r="AW80" s="10"/>
      <c r="AZ80" s="1"/>
      <c r="BF80" s="16"/>
      <c r="BG80" s="155"/>
    </row>
    <row r="81" spans="2:64" ht="87" x14ac:dyDescent="0.35">
      <c r="B81" s="45" t="str">
        <f>'INF GERAIS'!B81&amp;IFERROR(IF(INDEX(APOIO!$A$5:$A$50,MATCH('INF GERAIS'!N81,APOIO!$B$5:$B$50,0))="NÃO",APOIO!$A$2&amp;"NÃO VÁLIDO",""),"")</f>
        <v>2014.0071</v>
      </c>
      <c r="C81" s="1" t="str">
        <f>'INF GERAIS'!C81</f>
        <v>MATA NORTE</v>
      </c>
      <c r="D81" s="1" t="str">
        <f>'INF GERAIS'!D81</f>
        <v>BUENOS AIRES</v>
      </c>
      <c r="E81" s="1" t="str">
        <f>'INF GERAIS'!E81</f>
        <v>PAVIMENTAÇÃO E DRENAGEM EM RUA DO BAIRRO SANTA ANA</v>
      </c>
      <c r="F81" s="1" t="str">
        <f>'INF GERAIS'!G81</f>
        <v>NORMAL</v>
      </c>
      <c r="G81" s="11"/>
      <c r="H81" s="11"/>
      <c r="I81" s="10">
        <v>41801</v>
      </c>
      <c r="J81" s="10">
        <v>41815</v>
      </c>
      <c r="K81" s="11">
        <f>IF(G81&lt;0,"NA",IF(G81&gt;ROUNDDOWN('INF GERAIS'!K81*0.3,2),0,ROUNDDOWN('INF GERAIS'!K81*0.3,2)-G81))</f>
        <v>108898.35</v>
      </c>
      <c r="L81" s="11">
        <v>108898.35</v>
      </c>
      <c r="M81" s="10">
        <v>41822</v>
      </c>
      <c r="N81" s="120" t="s">
        <v>1633</v>
      </c>
      <c r="O81" s="120" t="s">
        <v>1635</v>
      </c>
      <c r="P81" s="120"/>
      <c r="Q81" s="10">
        <v>42053</v>
      </c>
      <c r="R81" s="10">
        <v>42067</v>
      </c>
      <c r="S81" s="11">
        <f>IF(G81&lt;0,"NA",IF((G81+H81+L81+IF(AO81="1ª",AP81,0)+IF(AU81="1ª",AV81,0))&gt;ROUNDDOWN('INF GERAIS'!K81*0.6,2),0,IF(M81="",ROUNDDOWN('INF GERAIS'!K81*0.6,2)-K81-G81-H81,ROUNDDOWN('INF GERAIS'!K81*0.6,2)-(G81+H81+L81+IF(AO81="1ª",AP81,0)+IF(AU81="1ª",AV81,0)))))</f>
        <v>108898.35</v>
      </c>
      <c r="T81" s="505">
        <v>108898.35</v>
      </c>
      <c r="U81" s="10">
        <v>42074</v>
      </c>
      <c r="V81" s="120" t="s">
        <v>3342</v>
      </c>
      <c r="W81" s="120" t="s">
        <v>3344</v>
      </c>
      <c r="X81" s="120" t="s">
        <v>4727</v>
      </c>
      <c r="Y81" s="10">
        <v>42488</v>
      </c>
      <c r="Z81" s="10">
        <v>42594</v>
      </c>
      <c r="AA81" s="11">
        <f>IF(G81&lt;0,"NA",IF((G81+H81+L81+T81+IF(AO81="1ª",AP81,0)+IF(AU81="1ª",AV81,0)+IF(AO81="2ª",AP81,0)+IF(AU81="2ª",AV81,0))&gt;ROUNDDOWN('INF GERAIS'!K81*0.8,2),0,IF(AND(M81="",U81=""),ROUNDDOWN('INF GERAIS'!K81*0.8,2)-K81-S81-G81-H81,IF(U81="",ROUNDDOWN('INF GERAIS'!K81*0.8,2)-S81-L81-G81-H81-IF(AO81="1ª",AP81,0)-IF(AU81="1ª",AV81,0),ROUNDDOWN('INF GERAIS'!K81*0.8,2)-(G81+H81+L81+T81+IF(AO81="1ª",AP81,0)+IF(AU81="1ª",AV81,0)+IF(AO81="2ª",AP81,0)+IF(AU81="2ª",AV81,0))))))</f>
        <v>72598.899999999965</v>
      </c>
      <c r="AB81" s="723">
        <v>72598.899999999994</v>
      </c>
      <c r="AC81" s="724">
        <v>42871</v>
      </c>
      <c r="AD81" s="725" t="s">
        <v>9329</v>
      </c>
      <c r="AE81" s="725" t="s">
        <v>9330</v>
      </c>
      <c r="AF81" s="722" t="s">
        <v>9331</v>
      </c>
      <c r="AG81" s="233">
        <v>43322</v>
      </c>
      <c r="AH81" s="10">
        <v>43441</v>
      </c>
      <c r="AI81" s="11">
        <f>IF(G81&lt;0,"NA",IF((G81+H81+L81+T81+AB81+IF(AO81="1ª",AP81,0)+IF(AU81="1ª",AV81,0)+IF(AO81="2ª",AP81,0)+IF(AU81="2ª",AV81,0)+IF(AO81="3ª",AP81,0)+IF(AU81="3ª",AV81,0))&gt;'INF GERAIS'!K81,0,IF(AND(M81="",U81="",AC81=""),'INF GERAIS'!K81-K81-S81-AA81-G81-H81,IF(AND(U81="",AC81=""),'INF GERAIS'!K81-L81-S81-AA81-G81-H81-IF(AO81="1ª",AP81,0)-IF(AU81="1ª",AV81,0),IF(AC81="",'INF GERAIS'!K81-L81-T81-AA81-G81-H81-IF(AO81="1ª",AP81,0)-IF(AU81="1ª",AV81,0)-IF(AO81="2ª",AP81,0)-IF(AU81="2ª",AV81,0),'INF GERAIS'!K81-(G81+H81+L81+T81+AB81+IF(AO81="1ª",AP81,0)+IF(AU81="1ª",AV81,0)+IF(AO81="2ª",AP81,0)+IF(AU81="2ª",AV81,0)+IF(AO81="3ª",AP81,0)+IF(AU81="3ª",AV81,0)))))))</f>
        <v>72598.910000000033</v>
      </c>
      <c r="AJ81" s="11">
        <v>72598.910000000033</v>
      </c>
      <c r="AK81" s="10">
        <v>43909</v>
      </c>
      <c r="AL81" s="120" t="s">
        <v>13173</v>
      </c>
      <c r="AM81" s="120" t="s">
        <v>13174</v>
      </c>
      <c r="AN81" s="120" t="s">
        <v>13172</v>
      </c>
      <c r="AP81" s="11"/>
      <c r="AQ81" s="10"/>
      <c r="AV81" s="11"/>
      <c r="AW81" s="10"/>
      <c r="AZ81" s="1"/>
      <c r="BF81" s="16"/>
      <c r="BG81" s="155"/>
    </row>
    <row r="82" spans="2:64" ht="87.5" x14ac:dyDescent="0.35">
      <c r="B82" s="45" t="str">
        <f>'INF GERAIS'!B82&amp;IFERROR(IF(INDEX(APOIO!$A$5:$A$50,MATCH('INF GERAIS'!N82,APOIO!$B$5:$B$50,0))="NÃO",APOIO!$A$2&amp;"NÃO VÁLIDO",""),"")</f>
        <v>2014.0072</v>
      </c>
      <c r="C82" s="1" t="str">
        <f>'INF GERAIS'!C82</f>
        <v>MATA NORTE</v>
      </c>
      <c r="D82" s="1" t="str">
        <f>'INF GERAIS'!D82</f>
        <v>BUENOS AIRES</v>
      </c>
      <c r="E82" s="1" t="str">
        <f>'INF GERAIS'!E82</f>
        <v>PAVIMENTAÇÃO E DRENAGEM EM RUA DOS BAIRROS SANTO ANTONIO E BOA FÉ (8 RUAS)</v>
      </c>
      <c r="F82" s="1" t="str">
        <f>'INF GERAIS'!G82</f>
        <v>NORMAL</v>
      </c>
      <c r="G82" s="11"/>
      <c r="H82" s="11"/>
      <c r="I82" s="10">
        <v>41801</v>
      </c>
      <c r="J82" s="10">
        <v>41815</v>
      </c>
      <c r="K82" s="11">
        <f>IF(G82&lt;0,"NA",IF(G82&gt;ROUNDDOWN('INF GERAIS'!K82*0.3,2),0,ROUNDDOWN('INF GERAIS'!K82*0.3,2)-G82))</f>
        <v>72051.38</v>
      </c>
      <c r="L82" s="11">
        <v>72229.279999999999</v>
      </c>
      <c r="M82" s="10">
        <v>41822</v>
      </c>
      <c r="N82" s="120" t="s">
        <v>1639</v>
      </c>
      <c r="O82" s="120" t="s">
        <v>1635</v>
      </c>
      <c r="P82" s="120"/>
      <c r="Q82" s="10">
        <v>42053</v>
      </c>
      <c r="R82" s="10">
        <v>42067</v>
      </c>
      <c r="S82" s="11">
        <f>IF(G82&lt;0,"NA",IF((G82+H82+L82+IF(AO82="1ª",AP82,0)+IF(AU82="1ª",AV82,0))&gt;ROUNDDOWN('INF GERAIS'!K82*0.6,2),0,IF(M82="",ROUNDDOWN('INF GERAIS'!K82*0.6,2)-K82-G82-H82,ROUNDDOWN('INF GERAIS'!K82*0.6,2)-(G82+H82+L82+IF(AO82="1ª",AP82,0)+IF(AU82="1ª",AV82,0)))))</f>
        <v>71873.48000000001</v>
      </c>
      <c r="T82" s="505">
        <v>72229.279999999999</v>
      </c>
      <c r="U82" s="10">
        <v>42074</v>
      </c>
      <c r="V82" s="120" t="s">
        <v>3346</v>
      </c>
      <c r="W82" s="120" t="s">
        <v>3344</v>
      </c>
      <c r="X82" s="120" t="s">
        <v>4728</v>
      </c>
      <c r="Y82" s="10">
        <v>42488</v>
      </c>
      <c r="Z82" s="10">
        <v>42600</v>
      </c>
      <c r="AA82" s="11">
        <f>IF(G82&lt;0,"NA",IF((G82+H82+L82+T82+IF(AO82="1ª",AP82,0)+IF(AU82="1ª",AV82,0)+IF(AO82="2ª",AP82,0)+IF(AU82="2ª",AV82,0))&gt;ROUNDDOWN('INF GERAIS'!K82*0.8,2),0,IF(AND(M82="",U82=""),ROUNDDOWN('INF GERAIS'!K82*0.8,2)-K82-S82-G82-H82,IF(U82="",ROUNDDOWN('INF GERAIS'!K82*0.8,2)-S82-L82-G82-H82-IF(AO82="1ª",AP82,0)-IF(AU82="1ª",AV82,0),ROUNDDOWN('INF GERAIS'!K82*0.8,2)-(G82+H82+L82+T82+IF(AO82="1ª",AP82,0)+IF(AU82="1ª",AV82,0)+IF(AO82="2ª",AP82,0)+IF(AU82="2ª",AV82,0))))))</f>
        <v>47678.459999999992</v>
      </c>
      <c r="AB82" s="823">
        <v>47678.46</v>
      </c>
      <c r="AC82" s="826">
        <v>43193</v>
      </c>
      <c r="AD82" s="932" t="s">
        <v>10686</v>
      </c>
      <c r="AE82" s="932" t="s">
        <v>10687</v>
      </c>
      <c r="AF82" s="932" t="s">
        <v>10688</v>
      </c>
      <c r="AG82" s="10">
        <v>43322</v>
      </c>
      <c r="AH82" s="10">
        <v>43375</v>
      </c>
      <c r="AI82" s="11">
        <f>IF(G82&lt;0,"NA",IF((G82+H82+L82+T82+AB82+IF(AO82="1ª",AP82,0)+IF(AU82="1ª",AV82,0)+IF(AO82="2ª",AP82,0)+IF(AU82="2ª",AV82,0)+IF(AO82="3ª",AP82,0)+IF(AU82="3ª",AV82,0))&gt;'INF GERAIS'!K82,0,IF(AND(M82="",U82="",AC82=""),'INF GERAIS'!K82-K82-S82-AA82-G82-H82,IF(AND(U82="",AC82=""),'INF GERAIS'!K82-L82-S82-AA82-G82-H82-IF(AO82="1ª",AP82,0)-IF(AU82="1ª",AV82,0),IF(AC82="",'INF GERAIS'!K82-L82-T82-AA82-G82-H82-IF(AO82="1ª",AP82,0)-IF(AU82="1ª",AV82,0)-IF(AO82="2ª",AP82,0)-IF(AU82="2ª",AV82,0),'INF GERAIS'!K82-(G82+H82+L82+T82+AB82+IF(AO82="1ª",AP82,0)+IF(AU82="1ª",AV82,0)+IF(AO82="2ª",AP82,0)+IF(AU82="2ª",AV82,0)+IF(AO82="3ª",AP82,0)+IF(AU82="3ª",AV82,0)))))))</f>
        <v>48034.260000000009</v>
      </c>
      <c r="AJ82" s="823">
        <v>48034.26</v>
      </c>
      <c r="AK82" s="826">
        <v>43656</v>
      </c>
      <c r="AL82" s="827" t="s">
        <v>12346</v>
      </c>
      <c r="AM82" s="827" t="s">
        <v>12347</v>
      </c>
      <c r="AN82" s="827" t="s">
        <v>12348</v>
      </c>
      <c r="AP82" s="11"/>
      <c r="AQ82" s="10"/>
      <c r="AV82" s="11"/>
      <c r="AW82" s="10"/>
      <c r="AZ82" s="1"/>
      <c r="BF82" s="16"/>
      <c r="BG82" s="155"/>
    </row>
    <row r="83" spans="2:64" ht="72.5" x14ac:dyDescent="0.35">
      <c r="B83" s="45" t="str">
        <f>'INF GERAIS'!B83&amp;IFERROR(IF(INDEX(APOIO!$A$5:$A$50,MATCH('INF GERAIS'!N83,APOIO!$B$5:$B$50,0))="NÃO",APOIO!$A$2&amp;"NÃO VÁLIDO",""),"")</f>
        <v>2014.0073</v>
      </c>
      <c r="C83" s="1" t="str">
        <f>'INF GERAIS'!C83</f>
        <v>AGRESTE MERIDIONAL</v>
      </c>
      <c r="D83" s="1" t="str">
        <f>'INF GERAIS'!D83</f>
        <v>BUÍQUE</v>
      </c>
      <c r="E83" s="1" t="str">
        <f>'INF GERAIS'!E83</f>
        <v>RECUPERAÇÃO E REFORMA DO PÁTIO DA FEIRA LIVRE</v>
      </c>
      <c r="F83" s="1" t="str">
        <f>'INF GERAIS'!G83</f>
        <v>NORMAL</v>
      </c>
      <c r="G83" s="11"/>
      <c r="H83" s="11"/>
      <c r="I83" s="10">
        <v>41801</v>
      </c>
      <c r="J83" s="10">
        <v>41815</v>
      </c>
      <c r="K83" s="11">
        <f>IF(G83&lt;0,"NA",IF(G83&gt;ROUNDDOWN('INF GERAIS'!K83*0.3,2),0,ROUNDDOWN('INF GERAIS'!K83*0.3,2)-G83))</f>
        <v>467798.23</v>
      </c>
      <c r="L83" s="11">
        <v>479798.24</v>
      </c>
      <c r="M83" s="10">
        <v>41822</v>
      </c>
      <c r="N83" s="120" t="s">
        <v>1642</v>
      </c>
      <c r="O83" s="120" t="s">
        <v>1644</v>
      </c>
      <c r="P83" s="120"/>
      <c r="Q83" s="10">
        <v>42339</v>
      </c>
      <c r="R83" s="10">
        <v>42353</v>
      </c>
      <c r="S83" s="11">
        <f>IF(G83&lt;0,"NA",IF((G83+H83+L83+IF(AO83="1ª",AP83,0)+IF(AU83="1ª",AV83,0))&gt;ROUNDDOWN('INF GERAIS'!K83*0.6,2),0,IF(M83="",ROUNDDOWN('INF GERAIS'!K83*0.6,2)-K83-G83-H83,ROUNDDOWN('INF GERAIS'!K83*0.6,2)-(G83+H83+L83+IF(AO83="1ª",AP83,0)+IF(AU83="1ª",AV83,0)))))</f>
        <v>455798.23</v>
      </c>
      <c r="T83" s="505">
        <v>455797.88</v>
      </c>
      <c r="U83" s="10">
        <v>42360</v>
      </c>
      <c r="V83" s="120" t="s">
        <v>4466</v>
      </c>
      <c r="W83" s="120" t="s">
        <v>4468</v>
      </c>
      <c r="X83" s="120" t="s">
        <v>4469</v>
      </c>
      <c r="Y83" s="10">
        <v>42685</v>
      </c>
      <c r="Z83" s="10">
        <v>42705</v>
      </c>
      <c r="AA83" s="11">
        <f>IF(G83&lt;0,"NA",IF((G83+H83+L83+T83+IF(AO83="1ª",AP83,0)+IF(AU83="1ª",AV83,0)+IF(AO83="2ª",AP83,0)+IF(AU83="2ª",AV83,0))&gt;ROUNDDOWN('INF GERAIS'!K83*0.8,2),0,IF(AND(M83="",U83=""),ROUNDDOWN('INF GERAIS'!K83*0.8,2)-K83-S83-G83-H83,IF(U83="",ROUNDDOWN('INF GERAIS'!K83*0.8,2)-S83-L83-G83-H83-IF(AO83="1ª",AP83,0)-IF(AU83="1ª",AV83,0),ROUNDDOWN('INF GERAIS'!K83*0.8,2)-(G83+H83+L83+T83+IF(AO83="1ª",AP83,0)+IF(AU83="1ª",AV83,0)+IF(AO83="2ª",AP83,0)+IF(AU83="2ª",AV83,0))))))</f>
        <v>311865.83999999997</v>
      </c>
      <c r="AB83" s="11">
        <v>311865.36</v>
      </c>
      <c r="AC83" s="10">
        <v>42863</v>
      </c>
      <c r="AD83" s="120" t="s">
        <v>9512</v>
      </c>
      <c r="AE83" s="120" t="s">
        <v>9514</v>
      </c>
      <c r="AF83" s="120" t="s">
        <v>9515</v>
      </c>
      <c r="AG83" s="10">
        <v>43802</v>
      </c>
      <c r="AH83" s="10">
        <v>43895</v>
      </c>
      <c r="AI83" s="11">
        <f>IF(G83&lt;0,"NA",IF((G83+H83+L83+T83+AB83+IF(AO83="1ª",AP83,0)+IF(AU83="1ª",AV83,0)+IF(AO83="2ª",AP83,0)+IF(AU83="2ª",AV83,0)+IF(AO83="3ª",AP83,0)+IF(AU83="3ª",AV83,0))&gt;'INF GERAIS'!K83,0,IF(AND(M83="",U83="",AC83=""),'INF GERAIS'!K83-K83-S83-AA83-G83-H83,IF(AND(U83="",AC83=""),'INF GERAIS'!K83-L83-S83-AA83-G83-H83-IF(AO83="1ª",AP83,0)-IF(AU83="1ª",AV83,0),IF(AC83="",'INF GERAIS'!K83-L83-T83-AA83-G83-H83-IF(AO83="1ª",AP83,0)-IF(AU83="1ª",AV83,0)-IF(AO83="2ª",AP83,0)-IF(AU83="2ª",AV83,0),'INF GERAIS'!K83-(G83+H83+L83+T83+AB83+IF(AO83="1ª",AP83,0)+IF(AU83="1ª",AV83,0)+IF(AO83="2ª",AP83,0)+IF(AU83="2ª",AV83,0)+IF(AO83="3ª",AP83,0)+IF(AU83="3ª",AV83,0)))))))</f>
        <v>311865.98</v>
      </c>
      <c r="AJ83" s="11">
        <v>311865.98</v>
      </c>
      <c r="AK83" s="10">
        <v>43909</v>
      </c>
      <c r="AL83" s="120" t="s">
        <v>13115</v>
      </c>
      <c r="AM83" s="120" t="s">
        <v>13117</v>
      </c>
      <c r="AN83" s="120" t="s">
        <v>13116</v>
      </c>
      <c r="AP83" s="11"/>
      <c r="AQ83" s="10"/>
      <c r="AV83" s="11"/>
      <c r="AW83" s="10"/>
      <c r="AZ83" s="1"/>
      <c r="BF83" s="16"/>
      <c r="BG83" s="155"/>
    </row>
    <row r="84" spans="2:64" ht="72.5" x14ac:dyDescent="0.35">
      <c r="B84" s="45" t="str">
        <f>'INF GERAIS'!B84&amp;IFERROR(IF(INDEX(APOIO!$A$5:$A$50,MATCH('INF GERAIS'!N84,APOIO!$B$5:$B$50,0))="NÃO",APOIO!$A$2&amp;"NÃO VÁLIDO",""),"")</f>
        <v>2014.0074</v>
      </c>
      <c r="C84" s="1" t="str">
        <f>'INF GERAIS'!C84</f>
        <v>METROPOLITANA</v>
      </c>
      <c r="D84" s="1" t="str">
        <f>'INF GERAIS'!D84</f>
        <v>CABO DE SANTO AGOSTINHO</v>
      </c>
      <c r="E84" s="1" t="str">
        <f>'INF GERAIS'!E84</f>
        <v>PAVIMENTAÇÃO E DRENAGEM DA VIA DE ACESSO À COMUNIDADE DE CEPOVO</v>
      </c>
      <c r="F84" s="1" t="str">
        <f>'INF GERAIS'!G84</f>
        <v>NORMAL</v>
      </c>
      <c r="G84" s="11"/>
      <c r="H84" s="11"/>
      <c r="I84" s="10">
        <v>41801</v>
      </c>
      <c r="J84" s="10">
        <v>41815</v>
      </c>
      <c r="K84" s="11">
        <f>IF(G84&lt;0,"NA",IF(G84&gt;ROUNDDOWN('INF GERAIS'!K84*0.3,2),0,ROUNDDOWN('INF GERAIS'!K84*0.3,2)-G84))</f>
        <v>913280.11</v>
      </c>
      <c r="L84" s="11">
        <v>939868.1</v>
      </c>
      <c r="M84" s="10">
        <v>41822</v>
      </c>
      <c r="N84" s="120" t="s">
        <v>1660</v>
      </c>
      <c r="O84" s="120" t="s">
        <v>1656</v>
      </c>
      <c r="P84" s="120"/>
      <c r="Q84" s="10">
        <v>42431</v>
      </c>
      <c r="R84" s="10">
        <v>42433</v>
      </c>
      <c r="S84" s="11">
        <f>IF(G84&lt;0,"NA",IF((G84+H84+L84+IF(AO84="1ª",AP84,0)+IF(AU84="1ª",AV84,0))&gt;ROUNDDOWN('INF GERAIS'!K84*0.6,2),0,IF(M84="",ROUNDDOWN('INF GERAIS'!K84*0.6,2)-K84-G84-H84,ROUNDDOWN('INF GERAIS'!K84*0.6,2)-(G84+H84+L84+IF(AO84="1ª",AP84,0)+IF(AU84="1ª",AV84,0)))))</f>
        <v>886692.13</v>
      </c>
      <c r="T84" s="505">
        <v>939868.1</v>
      </c>
      <c r="U84" s="10">
        <v>42436</v>
      </c>
      <c r="V84" s="120" t="s">
        <v>6202</v>
      </c>
      <c r="W84" s="120" t="s">
        <v>6204</v>
      </c>
      <c r="X84" s="120" t="s">
        <v>6205</v>
      </c>
      <c r="Y84" s="10">
        <v>42650</v>
      </c>
      <c r="Z84" s="10">
        <v>42717</v>
      </c>
      <c r="AA84" s="11">
        <f>IF(G84&lt;0,"NA",IF((G84+H84+L84+T84+IF(AO84="1ª",AP84,0)+IF(AU84="1ª",AV84,0)+IF(AO84="2ª",AP84,0)+IF(AU84="2ª",AV84,0))&gt;ROUNDDOWN('INF GERAIS'!K84*0.8,2),0,IF(AND(M84="",U84=""),ROUNDDOWN('INF GERAIS'!K84*0.8,2)-K84-S84-G84-H84,IF(U84="",ROUNDDOWN('INF GERAIS'!K84*0.8,2)-S84-L84-G84-H84-IF(AO84="1ª",AP84,0)-IF(AU84="1ª",AV84,0),ROUNDDOWN('INF GERAIS'!K84*0.8,2)-(G84+H84+L84+T84+IF(AO84="1ª",AP84,0)+IF(AU84="1ª",AV84,0)+IF(AO84="2ª",AP84,0)+IF(AU84="2ª",AV84,0))))))</f>
        <v>555677.44000000018</v>
      </c>
      <c r="AB84" s="11">
        <v>626578.74</v>
      </c>
      <c r="AC84" s="10">
        <v>42871</v>
      </c>
      <c r="AD84" s="120" t="s">
        <v>9325</v>
      </c>
      <c r="AE84" s="1" t="s">
        <v>9327</v>
      </c>
      <c r="AF84" s="120" t="s">
        <v>9326</v>
      </c>
      <c r="AG84" s="10">
        <v>43341</v>
      </c>
      <c r="AH84" s="10" t="s">
        <v>153</v>
      </c>
      <c r="AI84" s="11">
        <f>IF(G84&lt;0,"NA",IF((G84+H84+L84+T84+AB84+IF(AO84="1ª",AP84,0)+IF(AU84="1ª",AV84,0)+IF(AO84="2ª",AP84,0)+IF(AU84="2ª",AV84,0)+IF(AO84="3ª",AP84,0)+IF(AU84="3ª",AV84,0))&gt;'INF GERAIS'!K84,0,IF(AND(M84="",U84="",AC84=""),'INF GERAIS'!K84-K84-S84-AA84-G84-H84,IF(AND(U84="",AC84=""),'INF GERAIS'!K84-L84-S84-AA84-G84-H84-IF(AO84="1ª",AP84,0)-IF(AU84="1ª",AV84,0),IF(AC84="",'INF GERAIS'!K84-L84-T84-AA84-G84-H84-IF(AO84="1ª",AP84,0)-IF(AU84="1ª",AV84,0)-IF(AO84="2ª",AP84,0)-IF(AU84="2ª",AV84,0),'INF GERAIS'!K84-(G84+H84+L84+T84+AB84+IF(AO84="1ª",AP84,0)+IF(AU84="1ª",AV84,0)+IF(AO84="2ª",AP84,0)+IF(AU84="2ª",AV84,0)+IF(AO84="3ª",AP84,0)+IF(AU84="3ª",AV84,0)))))))</f>
        <v>537952.10999999987</v>
      </c>
      <c r="AJ84" s="11" t="s">
        <v>153</v>
      </c>
      <c r="AK84" s="10"/>
      <c r="AL84" s="120" t="s">
        <v>153</v>
      </c>
      <c r="AM84" s="120" t="s">
        <v>153</v>
      </c>
      <c r="AN84" s="120" t="s">
        <v>153</v>
      </c>
      <c r="AP84" s="11"/>
      <c r="AQ84" s="10"/>
      <c r="AV84" s="11"/>
      <c r="AW84" s="10"/>
      <c r="AZ84" s="1"/>
      <c r="BF84" s="16"/>
      <c r="BG84" s="155"/>
    </row>
    <row r="85" spans="2:64" ht="72.5" x14ac:dyDescent="0.35">
      <c r="B85" s="45" t="str">
        <f>'INF GERAIS'!B85&amp;IFERROR(IF(INDEX(APOIO!$A$5:$A$50,MATCH('INF GERAIS'!N85,APOIO!$B$5:$B$50,0))="NÃO",APOIO!$A$2&amp;"NÃO VÁLIDO",""),"")</f>
        <v>2014.0075</v>
      </c>
      <c r="C85" s="1" t="str">
        <f>'INF GERAIS'!C85</f>
        <v>METROPOLITANA</v>
      </c>
      <c r="D85" s="1" t="str">
        <f>'INF GERAIS'!D85</f>
        <v>CABO DE SANTO AGOSTINHO</v>
      </c>
      <c r="E85" s="1" t="str">
        <f>'INF GERAIS'!E85</f>
        <v>RECUPERAÇÃO DAS INSTALAÇÕES FÍSICAS DAS FEIRAS DO MUNICÍPIO</v>
      </c>
      <c r="F85" s="1" t="str">
        <f>'INF GERAIS'!G85</f>
        <v>NORMAL</v>
      </c>
      <c r="G85" s="11"/>
      <c r="H85" s="11"/>
      <c r="I85" s="10">
        <v>41801</v>
      </c>
      <c r="J85" s="10">
        <v>41815</v>
      </c>
      <c r="K85" s="11">
        <f>IF(G85&lt;0,"NA",IF(G85&gt;ROUNDDOWN('INF GERAIS'!K85*0.3,2),0,ROUNDDOWN('INF GERAIS'!K85*0.3,2)-G85))</f>
        <v>365067.93</v>
      </c>
      <c r="L85" s="11">
        <v>384882.03</v>
      </c>
      <c r="M85" s="10">
        <v>41822</v>
      </c>
      <c r="N85" s="120" t="s">
        <v>1654</v>
      </c>
      <c r="O85" s="120" t="s">
        <v>1656</v>
      </c>
      <c r="P85" s="120"/>
      <c r="Q85" s="10">
        <v>42431</v>
      </c>
      <c r="R85" s="10">
        <v>42433</v>
      </c>
      <c r="S85" s="11">
        <f>IF(G85&lt;0,"NA",IF((G85+H85+L85+IF(AO85="1ª",AP85,0)+IF(AU85="1ª",AV85,0))&gt;ROUNDDOWN('INF GERAIS'!K85*0.6,2),0,IF(M85="",ROUNDDOWN('INF GERAIS'!K85*0.6,2)-K85-G85-H85,ROUNDDOWN('INF GERAIS'!K85*0.6,2)-(G85+H85+L85+IF(AO85="1ª",AP85,0)+IF(AU85="1ª",AV85,0)))))</f>
        <v>345253.82999999996</v>
      </c>
      <c r="T85" s="505">
        <v>383928.09</v>
      </c>
      <c r="U85" s="10">
        <v>42436</v>
      </c>
      <c r="V85" s="120" t="s">
        <v>6206</v>
      </c>
      <c r="W85" s="120" t="s">
        <v>6204</v>
      </c>
      <c r="X85" s="120" t="s">
        <v>6208</v>
      </c>
      <c r="Y85" s="10">
        <v>42773</v>
      </c>
      <c r="Z85" s="10">
        <v>42844</v>
      </c>
      <c r="AA85" s="11">
        <f>IF(G85&lt;0,"NA",IF((G85+H85+L85+T85+IF(AO85="1ª",AP85,0)+IF(AU85="1ª",AV85,0)+IF(AO85="2ª",AP85,0)+IF(AU85="2ª",AV85,0))&gt;ROUNDDOWN('INF GERAIS'!K85*0.8,2),0,IF(AND(M85="",U85=""),ROUNDDOWN('INF GERAIS'!K85*0.8,2)-K85-S85-G85-H85,IF(U85="",ROUNDDOWN('INF GERAIS'!K85*0.8,2)-S85-L85-G85-H85-IF(AO85="1ª",AP85,0)-IF(AU85="1ª",AV85,0),ROUNDDOWN('INF GERAIS'!K85*0.8,2)-(G85+H85+L85+T85+IF(AO85="1ª",AP85,0)+IF(AU85="1ª",AV85,0)+IF(AO85="2ª",AP85,0)+IF(AU85="2ª",AV85,0))))))</f>
        <v>204704.35999999987</v>
      </c>
      <c r="AB85" s="11">
        <f>'[2]FEM 2'!$M$1367</f>
        <v>256270.04</v>
      </c>
      <c r="AC85" s="10">
        <f>'[2]FEM 2'!$D$1367</f>
        <v>43200</v>
      </c>
      <c r="AD85" s="120" t="str">
        <f>'[2]FEM 2'!$C$1367</f>
        <v>2018OB000274</v>
      </c>
      <c r="AE85" s="120" t="str">
        <f>'[2]FEM 2'!$I$1367</f>
        <v>2017NE000410</v>
      </c>
      <c r="AF85" s="120" t="str">
        <f>'[2]FEM 2'!$O$1367</f>
        <v>VALOR PAGO REF. AO REPASSE DA 3º PARCELA DO FEM II - 2014 PARA RECUPERAÇÃO DAS INSTALAÇÕES FÍSICAS DAS FEIRAS DO MUNICÍPIO DO CABO DE SANTO AGOSTINHO, CONFORME CI Nº 213/2017 SGTG/FEM.</v>
      </c>
      <c r="AG85" s="10">
        <v>43342</v>
      </c>
      <c r="AH85" s="10" t="s">
        <v>153</v>
      </c>
      <c r="AI85" s="11">
        <f>IF(G85&lt;0,"NA",IF((G85+H85+L85+T85+AB85+IF(AO85="1ª",AP85,0)+IF(AU85="1ª",AV85,0)+IF(AO85="2ª",AP85,0)+IF(AU85="2ª",AV85,0)+IF(AO85="3ª",AP85,0)+IF(AU85="3ª",AV85,0))&gt;'INF GERAIS'!K85,0,IF(AND(M85="",U85="",AC85=""),'INF GERAIS'!K85-K85-S85-AA85-G85-H85,IF(AND(U85="",AC85=""),'INF GERAIS'!K85-L85-S85-AA85-G85-H85-IF(AO85="1ª",AP85,0)-IF(AU85="1ª",AV85,0),IF(AC85="",'INF GERAIS'!K85-L85-T85-AA85-G85-H85-IF(AO85="1ª",AP85,0)-IF(AU85="1ª",AV85,0)-IF(AO85="2ª",AP85,0)-IF(AU85="2ª",AV85,0),'INF GERAIS'!K85-(G85+H85+L85+T85+AB85+IF(AO85="1ª",AP85,0)+IF(AU85="1ª",AV85,0)+IF(AO85="2ª",AP85,0)+IF(AU85="2ª",AV85,0)+IF(AO85="3ª",AP85,0)+IF(AU85="3ª",AV85,0)))))))</f>
        <v>191812.94999999995</v>
      </c>
      <c r="AJ85" s="11" t="s">
        <v>153</v>
      </c>
      <c r="AK85" s="10"/>
      <c r="AL85" s="120" t="s">
        <v>153</v>
      </c>
      <c r="AM85" s="120" t="s">
        <v>153</v>
      </c>
      <c r="AN85" s="120" t="s">
        <v>153</v>
      </c>
      <c r="AP85" s="11"/>
      <c r="AQ85" s="10"/>
      <c r="AV85" s="11"/>
      <c r="AW85" s="10"/>
      <c r="AZ85" s="1"/>
      <c r="BF85" s="16"/>
      <c r="BG85" s="155"/>
    </row>
    <row r="86" spans="2:64" ht="58" x14ac:dyDescent="0.35">
      <c r="B86" s="45" t="str">
        <f>'INF GERAIS'!B86&amp;IFERROR(IF(INDEX(APOIO!$A$5:$A$50,MATCH('INF GERAIS'!N86,APOIO!$B$5:$B$50,0))="NÃO",APOIO!$A$2&amp;"NÃO VÁLIDO",""),"")</f>
        <v>2014.0076</v>
      </c>
      <c r="C86" s="1" t="str">
        <f>'INF GERAIS'!C86</f>
        <v>SERTÃO DO SÃO FRANCISCO</v>
      </c>
      <c r="D86" s="1" t="str">
        <f>'INF GERAIS'!D86</f>
        <v>CABROBÓ</v>
      </c>
      <c r="E86" s="1" t="str">
        <f>'INF GERAIS'!E86</f>
        <v>CONSTRUÇÃO DE CALÇAMENTO NAS RUAS( 7 RUAS)</v>
      </c>
      <c r="F86" s="1" t="str">
        <f>'INF GERAIS'!G86</f>
        <v>NORMAL</v>
      </c>
      <c r="G86" s="11"/>
      <c r="H86" s="11"/>
      <c r="I86" s="10">
        <v>41801</v>
      </c>
      <c r="J86" s="10">
        <v>41815</v>
      </c>
      <c r="K86" s="11">
        <f>IF(G86&lt;0,"NA",IF(G86&gt;ROUNDDOWN('INF GERAIS'!K86*0.3,2),0,ROUNDDOWN('INF GERAIS'!K86*0.3,2)-G86))</f>
        <v>211432.41</v>
      </c>
      <c r="L86" s="11">
        <v>211432.41</v>
      </c>
      <c r="M86" s="10">
        <v>41822</v>
      </c>
      <c r="N86" s="120" t="s">
        <v>1669</v>
      </c>
      <c r="O86" s="120" t="s">
        <v>1671</v>
      </c>
      <c r="P86" s="120"/>
      <c r="Q86" s="10">
        <v>42079</v>
      </c>
      <c r="R86" s="10">
        <v>42093</v>
      </c>
      <c r="S86" s="11">
        <f>IF(G86&lt;0,"NA",IF((G86+H86+L86+IF(AO86="1ª",AP86,0)+IF(AU86="1ª",AV86,0))&gt;ROUNDDOWN('INF GERAIS'!K86*0.6,2),0,IF(M86="",ROUNDDOWN('INF GERAIS'!K86*0.6,2)-K86-G86-H86,ROUNDDOWN('INF GERAIS'!K86*0.6,2)-(G86+H86+L86+IF(AO86="1ª",AP86,0)+IF(AU86="1ª",AV86,0)))))</f>
        <v>211432.41</v>
      </c>
      <c r="T86" s="505">
        <v>211432.41</v>
      </c>
      <c r="U86" s="10">
        <v>42100</v>
      </c>
      <c r="V86" s="120" t="s">
        <v>3449</v>
      </c>
      <c r="W86" s="120" t="s">
        <v>3452</v>
      </c>
      <c r="X86" s="120" t="s">
        <v>3454</v>
      </c>
      <c r="Y86" s="10">
        <v>42166</v>
      </c>
      <c r="Z86" s="10">
        <v>42233</v>
      </c>
      <c r="AA86" s="11">
        <f>IF(G86&lt;0,"NA",IF((G86+H86+L86+T86+IF(AO86="1ª",AP86,0)+IF(AU86="1ª",AV86,0)+IF(AO86="2ª",AP86,0)+IF(AU86="2ª",AV86,0))&gt;ROUNDDOWN('INF GERAIS'!K86*0.8,2),0,IF(AND(M86="",U86=""),ROUNDDOWN('INF GERAIS'!K86*0.8,2)-K86-S86-G86-H86,IF(U86="",ROUNDDOWN('INF GERAIS'!K86*0.8,2)-S86-L86-G86-H86-IF(AO86="1ª",AP86,0)-IF(AU86="1ª",AV86,0),ROUNDDOWN('INF GERAIS'!K86*0.8,2)-(G86+H86+L86+T86+IF(AO86="1ª",AP86,0)+IF(AU86="1ª",AV86,0)+IF(AO86="2ª",AP86,0)+IF(AU86="2ª",AV86,0))))))</f>
        <v>140954.94</v>
      </c>
      <c r="AB86" s="11">
        <v>140954.94</v>
      </c>
      <c r="AC86" s="10">
        <v>42335</v>
      </c>
      <c r="AD86" s="120" t="s">
        <v>4173</v>
      </c>
      <c r="AE86" s="120" t="s">
        <v>4175</v>
      </c>
      <c r="AF86" s="120" t="s">
        <v>4176</v>
      </c>
      <c r="AG86" s="10">
        <v>42718</v>
      </c>
      <c r="AH86" s="10">
        <v>42796</v>
      </c>
      <c r="AI86" s="11">
        <f>IF(G86&lt;0,"NA",IF((G86+H86+L86+T86+AB86+IF(AO86="1ª",AP86,0)+IF(AU86="1ª",AV86,0)+IF(AO86="2ª",AP86,0)+IF(AU86="2ª",AV86,0)+IF(AO86="3ª",AP86,0)+IF(AU86="3ª",AV86,0))&gt;'INF GERAIS'!K86,0,IF(AND(M86="",U86="",AC86=""),'INF GERAIS'!K86-K86-S86-AA86-G86-H86,IF(AND(U86="",AC86=""),'INF GERAIS'!K86-L86-S86-AA86-G86-H86-IF(AO86="1ª",AP86,0)-IF(AU86="1ª",AV86,0),IF(AC86="",'INF GERAIS'!K86-L86-T86-AA86-G86-H86-IF(AO86="1ª",AP86,0)-IF(AU86="1ª",AV86,0)-IF(AO86="2ª",AP86,0)-IF(AU86="2ª",AV86,0),'INF GERAIS'!K86-(G86+H86+L86+T86+AB86+IF(AO86="1ª",AP86,0)+IF(AU86="1ª",AV86,0)+IF(AO86="2ª",AP86,0)+IF(AU86="2ª",AV86,0)+IF(AO86="3ª",AP86,0)+IF(AU86="3ª",AV86,0)))))))</f>
        <v>140954.94999999995</v>
      </c>
      <c r="AJ86" s="11">
        <v>140954.95000000001</v>
      </c>
      <c r="AK86" s="233">
        <v>42940</v>
      </c>
      <c r="AL86" s="120" t="s">
        <v>9672</v>
      </c>
      <c r="AM86" s="120" t="s">
        <v>9673</v>
      </c>
      <c r="AN86" s="120" t="s">
        <v>9674</v>
      </c>
      <c r="AP86" s="11"/>
      <c r="AQ86" s="10"/>
      <c r="AV86" s="11"/>
      <c r="AW86" s="10"/>
      <c r="AZ86" s="1"/>
      <c r="BF86" s="16"/>
      <c r="BG86" s="155"/>
    </row>
    <row r="87" spans="2:64" ht="58" x14ac:dyDescent="0.35">
      <c r="B87" s="45" t="str">
        <f>'INF GERAIS'!B87&amp;IFERROR(IF(INDEX(APOIO!$A$5:$A$50,MATCH('INF GERAIS'!N87,APOIO!$B$5:$B$50,0))="NÃO",APOIO!$A$2&amp;"NÃO VÁLIDO",""),"")</f>
        <v>2014.0077</v>
      </c>
      <c r="C87" s="1" t="str">
        <f>'INF GERAIS'!C87</f>
        <v>SERTÃO DO SÃO FRANCISCO</v>
      </c>
      <c r="D87" s="1" t="str">
        <f>'INF GERAIS'!D87</f>
        <v>CABROBÓ</v>
      </c>
      <c r="E87" s="1" t="str">
        <f>'INF GERAIS'!E87</f>
        <v>REFORMA DA PRAÇA DA AV. JOÃO PIRES DA SILVA</v>
      </c>
      <c r="F87" s="1" t="str">
        <f>'INF GERAIS'!G87</f>
        <v>NORMAL</v>
      </c>
      <c r="G87" s="11"/>
      <c r="H87" s="11"/>
      <c r="I87" s="10">
        <v>41801</v>
      </c>
      <c r="J87" s="10">
        <v>41815</v>
      </c>
      <c r="K87" s="11">
        <f>IF(G87&lt;0,"NA",IF(G87&gt;ROUNDDOWN('INF GERAIS'!K87*0.3,2),0,ROUNDDOWN('INF GERAIS'!K87*0.3,2)-G87))</f>
        <v>150577.59</v>
      </c>
      <c r="L87" s="11">
        <v>150577.59</v>
      </c>
      <c r="M87" s="10">
        <v>41822</v>
      </c>
      <c r="N87" s="120" t="s">
        <v>1675</v>
      </c>
      <c r="O87" s="120" t="s">
        <v>1671</v>
      </c>
      <c r="P87" s="120"/>
      <c r="Q87" s="10">
        <v>42079</v>
      </c>
      <c r="R87" s="10">
        <v>42093</v>
      </c>
      <c r="S87" s="11">
        <f>IF(G87&lt;0,"NA",IF((G87+H87+L87+IF(AO87="1ª",AP87,0)+IF(AU87="1ª",AV87,0))&gt;ROUNDDOWN('INF GERAIS'!K87*0.6,2),0,IF(M87="",ROUNDDOWN('INF GERAIS'!K87*0.6,2)-K87-G87-H87,ROUNDDOWN('INF GERAIS'!K87*0.6,2)-(G87+H87+L87+IF(AO87="1ª",AP87,0)+IF(AU87="1ª",AV87,0)))))</f>
        <v>150577.59</v>
      </c>
      <c r="T87" s="505">
        <v>150577.59</v>
      </c>
      <c r="U87" s="10">
        <v>42100</v>
      </c>
      <c r="V87" s="120" t="s">
        <v>3455</v>
      </c>
      <c r="W87" s="120" t="s">
        <v>3452</v>
      </c>
      <c r="X87" s="120" t="s">
        <v>3457</v>
      </c>
      <c r="Y87" s="10">
        <v>42166</v>
      </c>
      <c r="Z87" s="10">
        <v>42382</v>
      </c>
      <c r="AA87" s="11">
        <f>IF(G87&lt;0,"NA",IF((G87+H87+L87+T87+IF(AO87="1ª",AP87,0)+IF(AU87="1ª",AV87,0)+IF(AO87="2ª",AP87,0)+IF(AU87="2ª",AV87,0))&gt;ROUNDDOWN('INF GERAIS'!K87*0.8,2),0,IF(AND(M87="",U87=""),ROUNDDOWN('INF GERAIS'!K87*0.8,2)-K87-S87-G87-H87,IF(U87="",ROUNDDOWN('INF GERAIS'!K87*0.8,2)-S87-L87-G87-H87-IF(AO87="1ª",AP87,0)-IF(AU87="1ª",AV87,0),ROUNDDOWN('INF GERAIS'!K87*0.8,2)-(G87+H87+L87+T87+IF(AO87="1ª",AP87,0)+IF(AU87="1ª",AV87,0)+IF(AO87="2ª",AP87,0)+IF(AU87="2ª",AV87,0))))))</f>
        <v>100385.06</v>
      </c>
      <c r="AB87" s="11">
        <v>99755.34</v>
      </c>
      <c r="AC87" s="10">
        <v>42402</v>
      </c>
      <c r="AD87" s="120" t="s">
        <v>4729</v>
      </c>
      <c r="AE87" s="120" t="s">
        <v>4730</v>
      </c>
      <c r="AF87" s="120" t="s">
        <v>4731</v>
      </c>
      <c r="AG87" s="10">
        <v>42528</v>
      </c>
      <c r="AH87" s="10">
        <v>42639</v>
      </c>
      <c r="AI87" s="11">
        <f>IF(G87&lt;0,"NA",IF((G87+H87+L87+T87+AB87+IF(AO87="1ª",AP87,0)+IF(AU87="1ª",AV87,0)+IF(AO87="2ª",AP87,0)+IF(AU87="2ª",AV87,0)+IF(AO87="3ª",AP87,0)+IF(AU87="3ª",AV87,0))&gt;'INF GERAIS'!K87,0,IF(AND(M87="",U87="",AC87=""),'INF GERAIS'!K87-K87-S87-AA87-G87-H87,IF(AND(U87="",AC87=""),'INF GERAIS'!K87-L87-S87-AA87-G87-H87-IF(AO87="1ª",AP87,0)-IF(AU87="1ª",AV87,0),IF(AC87="",'INF GERAIS'!K87-L87-T87-AA87-G87-H87-IF(AO87="1ª",AP87,0)-IF(AU87="1ª",AV87,0)-IF(AO87="2ª",AP87,0)-IF(AU87="2ª",AV87,0),'INF GERAIS'!K87-(G87+H87+L87+T87+AB87+IF(AO87="1ª",AP87,0)+IF(AU87="1ª",AV87,0)+IF(AO87="2ª",AP87,0)+IF(AU87="2ª",AV87,0)+IF(AO87="3ª",AP87,0)+IF(AU87="3ª",AV87,0)))))))</f>
        <v>101014.77999999997</v>
      </c>
      <c r="AJ87" s="205">
        <v>101014.78</v>
      </c>
      <c r="AK87" s="233">
        <v>42727</v>
      </c>
      <c r="AL87" s="636" t="s">
        <v>8789</v>
      </c>
      <c r="AM87" s="636" t="s">
        <v>4730</v>
      </c>
      <c r="AN87" s="636" t="s">
        <v>8791</v>
      </c>
      <c r="AP87" s="11"/>
      <c r="AQ87" s="10"/>
      <c r="AV87" s="11"/>
      <c r="AW87" s="10"/>
      <c r="AZ87" s="1"/>
      <c r="BF87" s="16"/>
      <c r="BG87" s="155"/>
    </row>
    <row r="88" spans="2:64" ht="75" x14ac:dyDescent="0.35">
      <c r="B88" s="45" t="str">
        <f>'INF GERAIS'!B88&amp;IFERROR(IF(INDEX(APOIO!$A$5:$A$50,MATCH('INF GERAIS'!N88,APOIO!$B$5:$B$50,0))="NÃO",APOIO!$A$2&amp;"NÃO VÁLIDO",""),"")</f>
        <v>2014.0078</v>
      </c>
      <c r="C88" s="1" t="str">
        <f>'INF GERAIS'!C88</f>
        <v>AGRESTE CENTRAL</v>
      </c>
      <c r="D88" s="1" t="str">
        <f>'INF GERAIS'!D88</f>
        <v>CACHOEIRINHA</v>
      </c>
      <c r="E88" s="1" t="str">
        <f>'INF GERAIS'!E88</f>
        <v>PAVIMENTAÇÃO EM REVESTIMENTO ASFALTICO DE DIVERSAS RUAS( 19 RUAS)</v>
      </c>
      <c r="F88" s="1" t="str">
        <f>'INF GERAIS'!G88</f>
        <v>NORMAL</v>
      </c>
      <c r="G88" s="11"/>
      <c r="H88" s="11"/>
      <c r="I88" s="10">
        <v>41801</v>
      </c>
      <c r="J88" s="10">
        <v>41815</v>
      </c>
      <c r="K88" s="11">
        <f>IF(G88&lt;0,"NA",IF(G88&gt;ROUNDDOWN('INF GERAIS'!K88*0.3,2),0,ROUNDDOWN('INF GERAIS'!K88*0.3,2)-G88))</f>
        <v>271375.34000000003</v>
      </c>
      <c r="L88" s="11">
        <v>270419.09000000003</v>
      </c>
      <c r="M88" s="10">
        <v>41822</v>
      </c>
      <c r="N88" s="120" t="s">
        <v>1684</v>
      </c>
      <c r="O88" s="120" t="s">
        <v>1686</v>
      </c>
      <c r="P88" s="120"/>
      <c r="Q88" s="233">
        <v>42604</v>
      </c>
      <c r="R88" s="10">
        <v>42605</v>
      </c>
      <c r="S88" s="11">
        <f>IF(G88&lt;0,"NA",IF((G88+H88+L88+IF(AO88="1ª",AP88,0)+IF(AU88="1ª",AV88,0))&gt;ROUNDDOWN('INF GERAIS'!K88*0.6,2),0,IF(M88="",ROUNDDOWN('INF GERAIS'!K88*0.6,2)-K88-G88-H88,ROUNDDOWN('INF GERAIS'!K88*0.6,2)-(G88+H88+L88+IF(AO88="1ª",AP88,0)+IF(AU88="1ª",AV88,0)))))</f>
        <v>272331.59000000003</v>
      </c>
      <c r="T88" s="505">
        <v>272356.96999999997</v>
      </c>
      <c r="U88" s="10">
        <v>42643</v>
      </c>
      <c r="V88" s="120" t="s">
        <v>8498</v>
      </c>
      <c r="W88" s="120" t="s">
        <v>8500</v>
      </c>
      <c r="X88" s="120" t="s">
        <v>8501</v>
      </c>
      <c r="Y88" s="233">
        <v>42832</v>
      </c>
      <c r="Z88" s="10">
        <v>42871</v>
      </c>
      <c r="AA88" s="11">
        <f>IF(G88&lt;0,"NA",IF((G88+H88+L88+T88+IF(AO88="1ª",AP88,0)+IF(AU88="1ª",AV88,0)+IF(AO88="2ª",AP88,0)+IF(AU88="2ª",AV88,0))&gt;ROUNDDOWN('INF GERAIS'!K88*0.8,2),0,IF(AND(M88="",U88=""),ROUNDDOWN('INF GERAIS'!K88*0.8,2)-K88-S88-G88-H88,IF(U88="",ROUNDDOWN('INF GERAIS'!K88*0.8,2)-S88-L88-G88-H88-IF(AO88="1ª",AP88,0)-IF(AU88="1ª",AV88,0),ROUNDDOWN('INF GERAIS'!K88*0.8,2)-(G88+H88+L88+T88+IF(AO88="1ª",AP88,0)+IF(AU88="1ª",AV88,0)+IF(AO88="2ª",AP88,0)+IF(AU88="2ª",AV88,0))))))</f>
        <v>180891.5199999999</v>
      </c>
      <c r="AB88" s="818">
        <v>180891.51999999999</v>
      </c>
      <c r="AC88" s="819">
        <v>42960</v>
      </c>
      <c r="AD88" s="820" t="s">
        <v>9848</v>
      </c>
      <c r="AE88" s="820" t="s">
        <v>9850</v>
      </c>
      <c r="AF88" s="820" t="s">
        <v>9851</v>
      </c>
      <c r="AG88" s="10">
        <v>42832</v>
      </c>
      <c r="AH88" s="10">
        <v>42871</v>
      </c>
      <c r="AI88" s="11">
        <f>IF(G88&lt;0,"NA",IF((G88+H88+L88+T88+AB88+IF(AO88="1ª",AP88,0)+IF(AU88="1ª",AV88,0)+IF(AO88="2ª",AP88,0)+IF(AU88="2ª",AV88,0)+IF(AO88="3ª",AP88,0)+IF(AU88="3ª",AV88,0))&gt;'INF GERAIS'!K88,0,IF(AND(M88="",U88="",AC88=""),'INF GERAIS'!K88-K88-S88-AA88-G88-H88,IF(AND(U88="",AC88=""),'INF GERAIS'!K88-L88-S88-AA88-G88-H88-IF(AO88="1ª",AP88,0)-IF(AU88="1ª",AV88,0),IF(AC88="",'INF GERAIS'!K88-L88-T88-AA88-G88-H88-IF(AO88="1ª",AP88,0)-IF(AU88="1ª",AV88,0)-IF(AO88="2ª",AP88,0)-IF(AU88="2ª",AV88,0),'INF GERAIS'!K88-(G88+H88+L88+T88+AB88+IF(AO88="1ª",AP88,0)+IF(AU88="1ª",AV88,0)+IF(AO88="2ª",AP88,0)+IF(AU88="2ª",AV88,0)+IF(AO88="3ª",AP88,0)+IF(AU88="3ª",AV88,0)))))))</f>
        <v>180916.89999999991</v>
      </c>
      <c r="AJ88" s="818">
        <v>180916.9</v>
      </c>
      <c r="AK88" s="819">
        <v>42961</v>
      </c>
      <c r="AL88" s="820" t="s">
        <v>9852</v>
      </c>
      <c r="AM88" s="820" t="s">
        <v>9850</v>
      </c>
      <c r="AN88" s="820" t="s">
        <v>9854</v>
      </c>
      <c r="AP88" s="11"/>
      <c r="AQ88" s="10"/>
      <c r="AV88" s="11"/>
      <c r="AW88" s="10"/>
      <c r="AZ88" s="1"/>
      <c r="BF88" s="16"/>
      <c r="BG88" s="155"/>
    </row>
    <row r="89" spans="2:64" ht="72.5" x14ac:dyDescent="0.35">
      <c r="B89" s="45" t="str">
        <f>'INF GERAIS'!B89&amp;IFERROR(IF(INDEX(APOIO!$A$5:$A$50,MATCH('INF GERAIS'!N89,APOIO!$B$5:$B$50,0))="NÃO",APOIO!$A$2&amp;"NÃO VÁLIDO",""),"")</f>
        <v>2014.0079</v>
      </c>
      <c r="C89" s="1" t="str">
        <f>'INF GERAIS'!C89</f>
        <v>AGRESTE MERIDIONAL</v>
      </c>
      <c r="D89" s="1" t="str">
        <f>'INF GERAIS'!D89</f>
        <v>CAETÉS</v>
      </c>
      <c r="E89" s="1" t="str">
        <f>'INF GERAIS'!E89</f>
        <v>REFORMA E AMPLIAÇÃO DO MERCADO DE CARNES</v>
      </c>
      <c r="F89" s="1" t="str">
        <f>'INF GERAIS'!G89</f>
        <v>NORMAL</v>
      </c>
      <c r="G89" s="11"/>
      <c r="H89" s="11"/>
      <c r="I89" s="10">
        <v>41808</v>
      </c>
      <c r="J89" s="10">
        <v>41822</v>
      </c>
      <c r="K89" s="11">
        <f>IF(G89&lt;0,"NA",IF(G89&gt;ROUNDDOWN('INF GERAIS'!K89*0.3,2),0,ROUNDDOWN('INF GERAIS'!K89*0.3,2)-G89))</f>
        <v>22548.54</v>
      </c>
      <c r="L89" s="11">
        <v>22548.54</v>
      </c>
      <c r="M89" s="10">
        <v>41829</v>
      </c>
      <c r="N89" s="120" t="s">
        <v>3126</v>
      </c>
      <c r="O89" s="120" t="s">
        <v>3122</v>
      </c>
      <c r="P89" s="120"/>
      <c r="Q89" s="10">
        <v>42339</v>
      </c>
      <c r="R89" s="10">
        <v>42353</v>
      </c>
      <c r="S89" s="11">
        <f>IF(G89&lt;0,"NA",IF((G89+H89+L89+IF(AO89="1ª",AP89,0)+IF(AU89="1ª",AV89,0))&gt;ROUNDDOWN('INF GERAIS'!K89*0.6,2),0,IF(M89="",ROUNDDOWN('INF GERAIS'!K89*0.6,2)-K89-G89-H89,ROUNDDOWN('INF GERAIS'!K89*0.6,2)-(G89+H89+L89+IF(AO89="1ª",AP89,0)+IF(AU89="1ª",AV89,0)))))</f>
        <v>22548.54</v>
      </c>
      <c r="T89" s="505">
        <v>22548.55</v>
      </c>
      <c r="U89" s="10">
        <v>42360</v>
      </c>
      <c r="V89" s="120" t="s">
        <v>4392</v>
      </c>
      <c r="W89" s="120" t="s">
        <v>4394</v>
      </c>
      <c r="X89" s="120" t="s">
        <v>4396</v>
      </c>
      <c r="Y89" s="10">
        <v>42467</v>
      </c>
      <c r="Z89" s="10">
        <v>42488</v>
      </c>
      <c r="AA89" s="11">
        <f>IF(G89&lt;0,"NA",IF((G89+H89+L89+T89+IF(AO89="1ª",AP89,0)+IF(AU89="1ª",AV89,0)+IF(AO89="2ª",AP89,0)+IF(AU89="2ª",AV89,0))&gt;ROUNDDOWN('INF GERAIS'!K89*0.8,2),0,IF(AND(M89="",U89=""),ROUNDDOWN('INF GERAIS'!K89*0.8,2)-K89-S89-G89-H89,IF(U89="",ROUNDDOWN('INF GERAIS'!K89*0.8,2)-S89-L89-G89-H89-IF(AO89="1ª",AP89,0)-IF(AU89="1ª",AV89,0),ROUNDDOWN('INF GERAIS'!K89*0.8,2)-(G89+H89+L89+T89+IF(AO89="1ª",AP89,0)+IF(AU89="1ª",AV89,0)+IF(AO89="2ª",AP89,0)+IF(AU89="2ª",AV89,0))))))</f>
        <v>15032.350000000006</v>
      </c>
      <c r="AB89" s="11">
        <v>15032.35</v>
      </c>
      <c r="AC89" s="10">
        <v>42495</v>
      </c>
      <c r="AD89" s="120" t="s">
        <v>7128</v>
      </c>
      <c r="AE89" s="120" t="s">
        <v>7130</v>
      </c>
      <c r="AF89" s="120" t="s">
        <v>7131</v>
      </c>
      <c r="AG89" s="10">
        <v>42535</v>
      </c>
      <c r="AH89" s="10">
        <v>42551</v>
      </c>
      <c r="AI89" s="11">
        <f>IF(G89&lt;0,"NA",IF((G89+H89+L89+T89+AB89+IF(AO89="1ª",AP89,0)+IF(AU89="1ª",AV89,0)+IF(AO89="2ª",AP89,0)+IF(AU89="2ª",AV89,0)+IF(AO89="3ª",AP89,0)+IF(AU89="3ª",AV89,0))&gt;'INF GERAIS'!K89,0,IF(AND(M89="",U89="",AC89=""),'INF GERAIS'!K89-K89-S89-AA89-G89-H89,IF(AND(U89="",AC89=""),'INF GERAIS'!K89-L89-S89-AA89-G89-H89-IF(AO89="1ª",AP89,0)-IF(AU89="1ª",AV89,0),IF(AC89="",'INF GERAIS'!K89-L89-T89-AA89-G89-H89-IF(AO89="1ª",AP89,0)-IF(AU89="1ª",AV89,0)-IF(AO89="2ª",AP89,0)-IF(AU89="2ª",AV89,0),'INF GERAIS'!K89-(G89+H89+L89+T89+AB89+IF(AO89="1ª",AP89,0)+IF(AU89="1ª",AV89,0)+IF(AO89="2ª",AP89,0)+IF(AU89="2ª",AV89,0)+IF(AO89="3ª",AP89,0)+IF(AU89="3ª",AV89,0)))))))</f>
        <v>15032.370000000003</v>
      </c>
      <c r="AJ89" s="205">
        <v>15032.37</v>
      </c>
      <c r="AK89" s="233">
        <v>42570</v>
      </c>
      <c r="AL89" s="467" t="s">
        <v>8038</v>
      </c>
      <c r="AM89" s="467" t="s">
        <v>7130</v>
      </c>
      <c r="AN89" s="467" t="s">
        <v>8040</v>
      </c>
      <c r="AP89" s="11"/>
      <c r="AQ89" s="10"/>
      <c r="AV89" s="11"/>
      <c r="AW89" s="10"/>
      <c r="AZ89" s="1"/>
      <c r="BF89" s="16"/>
      <c r="BG89" s="155"/>
    </row>
    <row r="90" spans="2:64" ht="87" x14ac:dyDescent="0.35">
      <c r="B90" s="45" t="str">
        <f>'INF GERAIS'!B90&amp;IFERROR(IF(INDEX(APOIO!$A$5:$A$50,MATCH('INF GERAIS'!N90,APOIO!$B$5:$B$50,0))="NÃO",APOIO!$A$2&amp;"NÃO VÁLIDO",""),"")</f>
        <v>2014.0080</v>
      </c>
      <c r="C90" s="1" t="str">
        <f>'INF GERAIS'!C90</f>
        <v>AGRESTE MERIDIONAL</v>
      </c>
      <c r="D90" s="1" t="str">
        <f>'INF GERAIS'!D90</f>
        <v>CAETÉS</v>
      </c>
      <c r="E90" s="1" t="str">
        <f>'INF GERAIS'!E90</f>
        <v>PAVIMENTAÇÃO EM PARALELEPÍPEDO GRANÍTICO EM RUAS DA SEDE E ZONA RURAL DO MUNICÍPIO</v>
      </c>
      <c r="F90" s="1" t="str">
        <f>'INF GERAIS'!G90</f>
        <v>NORMAL</v>
      </c>
      <c r="G90" s="11"/>
      <c r="H90" s="11"/>
      <c r="I90" s="10">
        <v>41808</v>
      </c>
      <c r="J90" s="10">
        <v>41822</v>
      </c>
      <c r="K90" s="11">
        <f>IF(G90&lt;0,"NA",IF(G90&gt;ROUNDDOWN('INF GERAIS'!K90*0.3,2),0,ROUNDDOWN('INF GERAIS'!K90*0.3,2)-G90))</f>
        <v>293724.21000000002</v>
      </c>
      <c r="L90" s="11">
        <v>293724.21999999997</v>
      </c>
      <c r="M90" s="10">
        <v>41829</v>
      </c>
      <c r="N90" s="120" t="s">
        <v>3119</v>
      </c>
      <c r="O90" s="120" t="s">
        <v>3122</v>
      </c>
      <c r="P90" s="120"/>
      <c r="Q90" s="10">
        <v>42339</v>
      </c>
      <c r="R90" s="10">
        <v>42353</v>
      </c>
      <c r="S90" s="11">
        <f>IF(G90&lt;0,"NA",IF((G90+H90+L90+IF(AO90="1ª",AP90,0)+IF(AU90="1ª",AV90,0))&gt;ROUNDDOWN('INF GERAIS'!K90*0.6,2),0,IF(M90="",ROUNDDOWN('INF GERAIS'!K90*0.6,2)-K90-G90-H90,ROUNDDOWN('INF GERAIS'!K90*0.6,2)-(G90+H90+L90+IF(AO90="1ª",AP90,0)+IF(AU90="1ª",AV90,0)))))</f>
        <v>293724.20000000007</v>
      </c>
      <c r="T90" s="505">
        <v>293724.21999999997</v>
      </c>
      <c r="U90" s="10">
        <v>42360</v>
      </c>
      <c r="V90" s="120" t="s">
        <v>4397</v>
      </c>
      <c r="W90" s="120" t="s">
        <v>4394</v>
      </c>
      <c r="X90" s="120" t="s">
        <v>4399</v>
      </c>
      <c r="Y90" s="10">
        <v>42396</v>
      </c>
      <c r="Z90" s="10">
        <v>42548</v>
      </c>
      <c r="AA90" s="11">
        <f>IF(G90&lt;0,"NA",IF((G90+H90+L90+T90+IF(AO90="1ª",AP90,0)+IF(AU90="1ª",AV90,0)+IF(AO90="2ª",AP90,0)+IF(AU90="2ª",AV90,0))&gt;ROUNDDOWN('INF GERAIS'!K90*0.8,2),0,IF(AND(M90="",U90=""),ROUNDDOWN('INF GERAIS'!K90*0.8,2)-K90-S90-G90-H90,IF(U90="",ROUNDDOWN('INF GERAIS'!K90*0.8,2)-S90-L90-G90-H90-IF(AO90="1ª",AP90,0)-IF(AU90="1ª",AV90,0),ROUNDDOWN('INF GERAIS'!K90*0.8,2)-(G90+H90+L90+T90+IF(AO90="1ª",AP90,0)+IF(AU90="1ª",AV90,0)+IF(AO90="2ª",AP90,0)+IF(AU90="2ª",AV90,0))))))</f>
        <v>195816.12000000011</v>
      </c>
      <c r="AB90" s="440">
        <v>195816.15</v>
      </c>
      <c r="AC90" s="441">
        <v>42549</v>
      </c>
      <c r="AD90" s="442" t="s">
        <v>7800</v>
      </c>
      <c r="AE90" s="341" t="s">
        <v>7130</v>
      </c>
      <c r="AF90" s="341" t="s">
        <v>7802</v>
      </c>
      <c r="AG90" s="10">
        <v>42467</v>
      </c>
      <c r="AH90" s="10">
        <v>42548</v>
      </c>
      <c r="AI90" s="11">
        <f>IF(G90&lt;0,"NA",IF((G90+H90+L90+T90+AB90+IF(AO90="1ª",AP90,0)+IF(AU90="1ª",AV90,0)+IF(AO90="2ª",AP90,0)+IF(AU90="2ª",AV90,0)+IF(AO90="3ª",AP90,0)+IF(AU90="3ª",AV90,0))&gt;'INF GERAIS'!K90,0,IF(AND(M90="",U90="",AC90=""),'INF GERAIS'!K90-K90-S90-AA90-G90-H90,IF(AND(U90="",AC90=""),'INF GERAIS'!K90-L90-S90-AA90-G90-H90-IF(AO90="1ª",AP90,0)-IF(AU90="1ª",AV90,0),IF(AC90="",'INF GERAIS'!K90-L90-T90-AA90-G90-H90-IF(AO90="1ª",AP90,0)-IF(AU90="1ª",AV90,0)-IF(AO90="2ª",AP90,0)-IF(AU90="2ª",AV90,0),'INF GERAIS'!K90-(G90+H90+L90+T90+AB90+IF(AO90="1ª",AP90,0)+IF(AU90="1ª",AV90,0)+IF(AO90="2ª",AP90,0)+IF(AU90="2ª",AV90,0)+IF(AO90="3ª",AP90,0)+IF(AU90="3ª",AV90,0)))))))</f>
        <v>195816.12</v>
      </c>
      <c r="AJ90" s="440">
        <v>195816.15</v>
      </c>
      <c r="AK90" s="441">
        <v>42549</v>
      </c>
      <c r="AL90" s="442" t="s">
        <v>7797</v>
      </c>
      <c r="AM90" s="341" t="s">
        <v>7130</v>
      </c>
      <c r="AN90" s="341" t="s">
        <v>7799</v>
      </c>
      <c r="AP90" s="11"/>
      <c r="AQ90" s="10"/>
      <c r="AV90" s="11"/>
      <c r="AW90" s="10"/>
      <c r="AZ90" s="1"/>
      <c r="BF90" s="16"/>
      <c r="BG90" s="155"/>
    </row>
    <row r="91" spans="2:64" ht="72.5" x14ac:dyDescent="0.35">
      <c r="B91" s="45" t="str">
        <f>'INF GERAIS'!B91&amp;IFERROR(IF(INDEX(APOIO!$A$5:$A$50,MATCH('INF GERAIS'!N91,APOIO!$B$5:$B$50,0))="NÃO",APOIO!$A$2&amp;"NÃO VÁLIDO",""),"")</f>
        <v>2014.0081</v>
      </c>
      <c r="C91" s="1" t="str">
        <f>'INF GERAIS'!C91</f>
        <v>AGRESTE MERIDIONAL</v>
      </c>
      <c r="D91" s="1" t="str">
        <f>'INF GERAIS'!D91</f>
        <v>CALÇADO</v>
      </c>
      <c r="E91" s="1" t="str">
        <f>'INF GERAIS'!E91</f>
        <v>CONSTRUÇÃO DE PAVIMENTAÇÃO ASFÁLTICA</v>
      </c>
      <c r="F91" s="1" t="str">
        <f>'INF GERAIS'!G91</f>
        <v>NORMAL</v>
      </c>
      <c r="G91" s="11"/>
      <c r="H91" s="11"/>
      <c r="I91" s="10">
        <v>41801</v>
      </c>
      <c r="J91" s="10">
        <v>41815</v>
      </c>
      <c r="K91" s="11">
        <f>IF(G91&lt;0,"NA",IF(G91&gt;ROUNDDOWN('INF GERAIS'!K91*0.3,2),0,ROUNDDOWN('INF GERAIS'!K91*0.3,2)-G91))</f>
        <v>104297.94</v>
      </c>
      <c r="L91" s="11">
        <v>138242.54</v>
      </c>
      <c r="M91" s="10">
        <v>41822</v>
      </c>
      <c r="N91" s="120" t="s">
        <v>1423</v>
      </c>
      <c r="O91" s="120" t="s">
        <v>1425</v>
      </c>
      <c r="P91" s="120"/>
      <c r="Q91" s="10">
        <v>42522</v>
      </c>
      <c r="R91" s="10">
        <v>42536</v>
      </c>
      <c r="S91" s="11">
        <f>IF(G91&lt;0,"NA",IF((G91+H91+L91+IF(AO91="1ª",AP91,0)+IF(AU91="1ª",AV91,0))&gt;ROUNDDOWN('INF GERAIS'!K91*0.6,2),0,IF(M91="",ROUNDDOWN('INF GERAIS'!K91*0.6,2)-K91-G91-H91,ROUNDDOWN('INF GERAIS'!K91*0.6,2)-(G91+H91+L91+IF(AO91="1ª",AP91,0)+IF(AU91="1ª",AV91,0)))))</f>
        <v>70353.350000000006</v>
      </c>
      <c r="T91" s="734">
        <v>116350.22</v>
      </c>
      <c r="U91" s="253">
        <v>42543</v>
      </c>
      <c r="V91" s="178" t="s">
        <v>7758</v>
      </c>
      <c r="W91" s="341" t="s">
        <v>7684</v>
      </c>
      <c r="X91" s="341" t="s">
        <v>7760</v>
      </c>
      <c r="Y91" s="10">
        <v>42703</v>
      </c>
      <c r="Z91" s="10">
        <v>42754</v>
      </c>
      <c r="AA91" s="11">
        <f>IF(G91&lt;0,"NA",IF((G91+H91+L91+T91+IF(AO91="1ª",AP91,0)+IF(AU91="1ª",AV91,0)+IF(AO91="2ª",AP91,0)+IF(AU91="2ª",AV91,0))&gt;ROUNDDOWN('INF GERAIS'!K91*0.8,2),0,IF(AND(M91="",U91=""),ROUNDDOWN('INF GERAIS'!K91*0.8,2)-K91-S91-G91-H91,IF(U91="",ROUNDDOWN('INF GERAIS'!K91*0.8,2)-S91-L91-G91-H91-IF(AO91="1ª",AP91,0)-IF(AU91="1ª",AV91,0),ROUNDDOWN('INF GERAIS'!K91*0.8,2)-(G91+H91+L91+T91+IF(AO91="1ª",AP91,0)+IF(AU91="1ª",AV91,0)+IF(AO91="2ª",AP91,0)+IF(AU91="2ª",AV91,0))))))</f>
        <v>23535.099999999977</v>
      </c>
      <c r="AB91" s="205">
        <v>84864.25</v>
      </c>
      <c r="AC91" s="10">
        <v>42836</v>
      </c>
      <c r="AD91" s="120" t="s">
        <v>9184</v>
      </c>
      <c r="AE91" s="120" t="s">
        <v>9186</v>
      </c>
      <c r="AF91" s="120" t="s">
        <v>9187</v>
      </c>
      <c r="AG91" s="10">
        <v>43285</v>
      </c>
      <c r="AH91" s="10">
        <v>43493</v>
      </c>
      <c r="AI91" s="11">
        <f>IF(G91&lt;0,"NA",IF((G91+H91+L91+T91+AB91+IF(AO91="1ª",AP91,0)+IF(AU91="1ª",AV91,0)+IF(AO91="2ª",AP91,0)+IF(AU91="2ª",AV91,0)+IF(AO91="3ª",AP91,0)+IF(AU91="3ª",AV91,0))&gt;'INF GERAIS'!K91,0,IF(AND(M91="",U91="",AC91=""),'INF GERAIS'!K91-K91-S91-AA91-G91-H91,IF(AND(U91="",AC91=""),'INF GERAIS'!K91-L91-S91-AA91-G91-H91-IF(AO91="1ª",AP91,0)-IF(AU91="1ª",AV91,0),IF(AC91="",'INF GERAIS'!K91-L91-T91-AA91-G91-H91-IF(AO91="1ª",AP91,0)-IF(AU91="1ª",AV91,0)-IF(AO91="2ª",AP91,0)-IF(AU91="2ª",AV91,0),'INF GERAIS'!K91-(G91+H91+L91+T91+AB91+IF(AO91="1ª",AP91,0)+IF(AU91="1ª",AV91,0)+IF(AO91="2ª",AP91,0)+IF(AU91="2ª",AV91,0)+IF(AO91="3ª",AP91,0)+IF(AU91="3ª",AV91,0)))))))</f>
        <v>8202.820000000007</v>
      </c>
      <c r="AJ91" s="11">
        <v>8202.82</v>
      </c>
      <c r="AK91" s="233">
        <v>43644</v>
      </c>
      <c r="AL91" s="120" t="s">
        <v>12288</v>
      </c>
      <c r="AM91" s="120" t="s">
        <v>12287</v>
      </c>
      <c r="AN91" s="120" t="s">
        <v>12286</v>
      </c>
      <c r="AP91" s="11"/>
      <c r="AQ91" s="10"/>
      <c r="AV91" s="11"/>
      <c r="AW91" s="10"/>
      <c r="AZ91" s="1"/>
      <c r="BF91" s="16"/>
      <c r="BG91" s="155"/>
    </row>
    <row r="92" spans="2:64" ht="72.5" x14ac:dyDescent="0.35">
      <c r="B92" s="45" t="str">
        <f>'INF GERAIS'!B92&amp;IFERROR(IF(INDEX(APOIO!$A$5:$A$50,MATCH('INF GERAIS'!N92,APOIO!$B$5:$B$50,0))="NÃO",APOIO!$A$2&amp;"NÃO VÁLIDO",""),"")</f>
        <v>2014.0082</v>
      </c>
      <c r="C92" s="1" t="str">
        <f>'INF GERAIS'!C92</f>
        <v>AGRESTE MERIDIONAL</v>
      </c>
      <c r="D92" s="1" t="str">
        <f>'INF GERAIS'!D92</f>
        <v>CALÇADO</v>
      </c>
      <c r="E92" s="1" t="str">
        <f>'INF GERAIS'!E92</f>
        <v>CONSTRUÇÃO DE PAVIMENTAÇÃO EM PARALELEPÍPEDOS GRANÍTICOS NO POVOADO DE SANTA RITA</v>
      </c>
      <c r="F92" s="1" t="str">
        <f>'INF GERAIS'!G92</f>
        <v>NORMAL</v>
      </c>
      <c r="G92" s="11"/>
      <c r="H92" s="11"/>
      <c r="I92" s="10">
        <v>41801</v>
      </c>
      <c r="J92" s="10">
        <v>41815</v>
      </c>
      <c r="K92" s="11">
        <f>IF(G92&lt;0,"NA",IF(G92&gt;ROUNDDOWN('INF GERAIS'!K92*0.3,2),0,ROUNDDOWN('INF GERAIS'!K92*0.3,2)-G92))</f>
        <v>38241.86</v>
      </c>
      <c r="L92" s="11">
        <v>42840.31</v>
      </c>
      <c r="M92" s="10">
        <v>41822</v>
      </c>
      <c r="N92" s="120" t="s">
        <v>1429</v>
      </c>
      <c r="O92" s="120" t="s">
        <v>1425</v>
      </c>
      <c r="P92" s="120"/>
      <c r="Q92" s="10" t="s">
        <v>7498</v>
      </c>
      <c r="R92" s="10">
        <v>42536</v>
      </c>
      <c r="S92" s="11">
        <f>IF(G92&lt;0,"NA",IF((G92+H92+L92+IF(AO92="1ª",AP92,0)+IF(AU92="1ª",AV92,0))&gt;ROUNDDOWN('INF GERAIS'!K92*0.6,2),0,IF(M92="",ROUNDDOWN('INF GERAIS'!K92*0.6,2)-K92-G92-H92,ROUNDDOWN('INF GERAIS'!K92*0.6,2)-(G92+H92+L92+IF(AO92="1ª",AP92,0)+IF(AU92="1ª",AV92,0)))))</f>
        <v>33643.410000000003</v>
      </c>
      <c r="T92" s="734">
        <v>38001.269999999997</v>
      </c>
      <c r="U92" s="253">
        <v>42543</v>
      </c>
      <c r="V92" s="178" t="s">
        <v>7754</v>
      </c>
      <c r="W92" s="341" t="s">
        <v>7684</v>
      </c>
      <c r="X92" s="341" t="s">
        <v>7757</v>
      </c>
      <c r="Y92" s="10">
        <v>42703</v>
      </c>
      <c r="Z92" s="10">
        <v>42754</v>
      </c>
      <c r="AA92" s="11">
        <f>IF(G92&lt;0,"NA",IF((G92+H92+L92+T92+IF(AO92="1ª",AP92,0)+IF(AU92="1ª",AV92,0)+IF(AO92="2ª",AP92,0)+IF(AU92="2ª",AV92,0))&gt;ROUNDDOWN('INF GERAIS'!K92*0.8,2),0,IF(AND(M92="",U92=""),ROUNDDOWN('INF GERAIS'!K92*0.8,2)-K92-S92-G92-H92,IF(U92="",ROUNDDOWN('INF GERAIS'!K92*0.8,2)-S92-L92-G92-H92-IF(AO92="1ª",AP92,0)-IF(AU92="1ª",AV92,0),ROUNDDOWN('INF GERAIS'!K92*0.8,2)-(G92+H92+L92+T92+IF(AO92="1ª",AP92,0)+IF(AU92="1ª",AV92,0)+IF(AO92="2ª",AP92,0)+IF(AU92="2ª",AV92,0))))))</f>
        <v>21136.720000000016</v>
      </c>
      <c r="AB92" s="205">
        <v>26947.200000000001</v>
      </c>
      <c r="AC92" s="10">
        <v>42836</v>
      </c>
      <c r="AD92" s="120" t="s">
        <v>9192</v>
      </c>
      <c r="AE92" s="120" t="s">
        <v>9186</v>
      </c>
      <c r="AF92" s="120" t="s">
        <v>9194</v>
      </c>
      <c r="AG92" s="10">
        <v>43285</v>
      </c>
      <c r="AH92" s="10">
        <v>43493</v>
      </c>
      <c r="AI92" s="11">
        <f>IF(G92&lt;0,"NA",IF((G92+H92+L92+T92+AB92+IF(AO92="1ª",AP92,0)+IF(AU92="1ª",AV92,0)+IF(AO92="2ª",AP92,0)+IF(AU92="2ª",AV92,0)+IF(AO92="3ª",AP92,0)+IF(AU92="3ª",AV92,0))&gt;'INF GERAIS'!K92,0,IF(AND(M92="",U92="",AC92=""),'INF GERAIS'!K92-K92-S92-AA92-G92-H92,IF(AND(U92="",AC92=""),'INF GERAIS'!K92-L92-S92-AA92-G92-H92-IF(AO92="1ª",AP92,0)-IF(AU92="1ª",AV92,0),IF(AC92="",'INF GERAIS'!K92-L92-T92-AA92-G92-H92-IF(AO92="1ª",AP92,0)-IF(AU92="1ª",AV92,0)-IF(AO92="2ª",AP92,0)-IF(AU92="2ª",AV92,0),'INF GERAIS'!K92-(G92+H92+L92+T92+AB92+IF(AO92="1ª",AP92,0)+IF(AU92="1ª",AV92,0)+IF(AO92="2ª",AP92,0)+IF(AU92="2ª",AV92,0)+IF(AO92="3ª",AP92,0)+IF(AU92="3ª",AV92,0)))))))</f>
        <v>19684.10000000002</v>
      </c>
      <c r="AJ92" s="11">
        <v>19684.099999999999</v>
      </c>
      <c r="AK92" s="233">
        <v>43644</v>
      </c>
      <c r="AL92" s="120" t="s">
        <v>12291</v>
      </c>
      <c r="AM92" s="120" t="s">
        <v>12290</v>
      </c>
      <c r="AN92" s="120" t="s">
        <v>12289</v>
      </c>
      <c r="AP92" s="11"/>
      <c r="AQ92" s="10"/>
      <c r="AV92" s="11"/>
      <c r="AW92" s="10"/>
      <c r="AZ92" s="1"/>
      <c r="BF92" s="16"/>
      <c r="BG92" s="155"/>
    </row>
    <row r="93" spans="2:64" ht="72.5" x14ac:dyDescent="0.35">
      <c r="B93" s="45" t="str">
        <f>'INF GERAIS'!B93&amp;IFERROR(IF(INDEX(APOIO!$A$5:$A$50,MATCH('INF GERAIS'!N93,APOIO!$B$5:$B$50,0))="NÃO",APOIO!$A$2&amp;"NÃO VÁLIDO",""),"")</f>
        <v>2014.0083</v>
      </c>
      <c r="C93" s="1" t="str">
        <f>'INF GERAIS'!C93</f>
        <v>SERTÃO DO PAJEÚ</v>
      </c>
      <c r="D93" s="1" t="str">
        <f>'INF GERAIS'!D93</f>
        <v>CALUMBI</v>
      </c>
      <c r="E93" s="1" t="str">
        <f>'INF GERAIS'!E93</f>
        <v>CONSTRUÇÃO DE  PAVIMENTAÇÃO EM PEDRA GRANÍTICA</v>
      </c>
      <c r="F93" s="1" t="str">
        <f>'INF GERAIS'!G93</f>
        <v>NORMAL</v>
      </c>
      <c r="G93" s="11"/>
      <c r="H93" s="11"/>
      <c r="I93" s="10">
        <v>41801</v>
      </c>
      <c r="J93" s="10">
        <v>41815</v>
      </c>
      <c r="K93" s="11">
        <f>IF(G93&lt;0,"NA",IF(G93&gt;ROUNDDOWN('INF GERAIS'!K93*0.3,2),0,ROUNDDOWN('INF GERAIS'!K93*0.3,2)-G93))</f>
        <v>74079.95</v>
      </c>
      <c r="L93" s="11">
        <v>74079.960000000006</v>
      </c>
      <c r="M93" s="10">
        <v>41822</v>
      </c>
      <c r="N93" s="120" t="s">
        <v>1438</v>
      </c>
      <c r="O93" s="120" t="s">
        <v>1440</v>
      </c>
      <c r="P93" s="120"/>
      <c r="Q93" s="10">
        <v>42272</v>
      </c>
      <c r="R93" s="10">
        <v>42286</v>
      </c>
      <c r="S93" s="11">
        <f>IF(G93&lt;0,"NA",IF((G93+H93+L93+IF(AO93="1ª",AP93,0)+IF(AU93="1ª",AV93,0))&gt;ROUNDDOWN('INF GERAIS'!K93*0.6,2),0,IF(M93="",ROUNDDOWN('INF GERAIS'!K93*0.6,2)-K93-G93-H93,ROUNDDOWN('INF GERAIS'!K93*0.6,2)-(G93+H93+L93+IF(AO93="1ª",AP93,0)+IF(AU93="1ª",AV93,0)))))</f>
        <v>74079.95</v>
      </c>
      <c r="T93" s="505">
        <v>74079.960000000006</v>
      </c>
      <c r="U93" s="10">
        <v>42293</v>
      </c>
      <c r="V93" s="120" t="s">
        <v>3946</v>
      </c>
      <c r="W93" s="120" t="s">
        <v>3948</v>
      </c>
      <c r="X93" s="120" t="s">
        <v>3949</v>
      </c>
      <c r="Y93" s="10">
        <v>42166</v>
      </c>
      <c r="Z93" s="10">
        <v>42304</v>
      </c>
      <c r="AA93" s="11">
        <f>IF(G93&lt;0,"NA",IF((G93+H93+L93+T93+IF(AO93="1ª",AP93,0)+IF(AU93="1ª",AV93,0)+IF(AO93="2ª",AP93,0)+IF(AU93="2ª",AV93,0))&gt;ROUNDDOWN('INF GERAIS'!K93*0.8,2),0,IF(AND(M93="",U93=""),ROUNDDOWN('INF GERAIS'!K93*0.8,2)-K93-S93-G93-H93,IF(U93="",ROUNDDOWN('INF GERAIS'!K93*0.8,2)-S93-L93-G93-H93-IF(AO93="1ª",AP93,0)-IF(AU93="1ª",AV93,0),ROUNDDOWN('INF GERAIS'!K93*0.8,2)-(G93+H93+L93+T93+IF(AO93="1ª",AP93,0)+IF(AU93="1ª",AV93,0)+IF(AO93="2ª",AP93,0)+IF(AU93="2ª",AV93,0))))))</f>
        <v>49386.629999999976</v>
      </c>
      <c r="AB93" s="11">
        <v>49386.63</v>
      </c>
      <c r="AC93" s="10">
        <v>42361</v>
      </c>
      <c r="AD93" s="120" t="s">
        <v>4542</v>
      </c>
      <c r="AE93" s="120" t="s">
        <v>4539</v>
      </c>
      <c r="AF93" s="120" t="s">
        <v>4544</v>
      </c>
      <c r="AG93" s="10">
        <v>43817</v>
      </c>
      <c r="AH93" s="10">
        <v>43861</v>
      </c>
      <c r="AI93" s="11">
        <f>IF(G93&lt;0,"NA",IF((G93+H93+L93+T93+AB93+IF(AO93="1ª",AP93,0)+IF(AU93="1ª",AV93,0)+IF(AO93="2ª",AP93,0)+IF(AU93="2ª",AV93,0)+IF(AO93="3ª",AP93,0)+IF(AU93="3ª",AV93,0))&gt;'INF GERAIS'!K93,0,IF(AND(M93="",U93="",AC93=""),'INF GERAIS'!K93-K93-S93-AA93-G93-H93,IF(AND(U93="",AC93=""),'INF GERAIS'!K93-L93-S93-AA93-G93-H93-IF(AO93="1ª",AP93,0)-IF(AU93="1ª",AV93,0),IF(AC93="",'INF GERAIS'!K93-L93-T93-AA93-G93-H93-IF(AO93="1ª",AP93,0)-IF(AU93="1ª",AV93,0)-IF(AO93="2ª",AP93,0)-IF(AU93="2ª",AV93,0),'INF GERAIS'!K93-(G93+H93+L93+T93+AB93+IF(AO93="1ª",AP93,0)+IF(AU93="1ª",AV93,0)+IF(AO93="2ª",AP93,0)+IF(AU93="2ª",AV93,0)+IF(AO93="3ª",AP93,0)+IF(AU93="3ª",AV93,0)))))))</f>
        <v>49386.639999999985</v>
      </c>
      <c r="AJ93" s="11">
        <v>49386.639999999985</v>
      </c>
      <c r="AK93" s="10">
        <v>43909</v>
      </c>
      <c r="AL93" s="120" t="s">
        <v>13118</v>
      </c>
      <c r="AM93" s="120" t="s">
        <v>13119</v>
      </c>
      <c r="AN93" s="120" t="s">
        <v>13120</v>
      </c>
      <c r="AP93" s="11"/>
      <c r="AQ93" s="10"/>
      <c r="AV93" s="11"/>
      <c r="AW93" s="10"/>
      <c r="AZ93" s="1"/>
      <c r="BF93" s="16"/>
      <c r="BG93" s="155"/>
    </row>
    <row r="94" spans="2:64" ht="72.5" x14ac:dyDescent="0.35">
      <c r="B94" s="45" t="str">
        <f>'INF GERAIS'!B94&amp;IFERROR(IF(INDEX(APOIO!$A$5:$A$50,MATCH('INF GERAIS'!N94,APOIO!$B$5:$B$50,0))="NÃO",APOIO!$A$2&amp;"NÃO VÁLIDO",""),"")</f>
        <v>2014.0084</v>
      </c>
      <c r="C94" s="1" t="str">
        <f>'INF GERAIS'!C94</f>
        <v>SERTÃO DO PAJEÚ</v>
      </c>
      <c r="D94" s="1" t="str">
        <f>'INF GERAIS'!D94</f>
        <v>CALUMBI</v>
      </c>
      <c r="E94" s="1" t="str">
        <f>'INF GERAIS'!E94</f>
        <v>CONSTRUÇÃO DE PRAÇA PÚBLICA PARA LAZER E EVENTOS</v>
      </c>
      <c r="F94" s="1" t="str">
        <f>'INF GERAIS'!G94</f>
        <v>NORMAL</v>
      </c>
      <c r="G94" s="11"/>
      <c r="H94" s="11"/>
      <c r="I94" s="10">
        <v>41801</v>
      </c>
      <c r="J94" s="10">
        <v>41815</v>
      </c>
      <c r="K94" s="11">
        <f>IF(G94&lt;0,"NA",IF(G94&gt;ROUNDDOWN('INF GERAIS'!K94*0.3,2),0,ROUNDDOWN('INF GERAIS'!K94*0.3,2)-G94))</f>
        <v>56512.9</v>
      </c>
      <c r="L94" s="11">
        <v>56512.91</v>
      </c>
      <c r="M94" s="10">
        <v>41822</v>
      </c>
      <c r="N94" s="120" t="s">
        <v>1444</v>
      </c>
      <c r="O94" s="120" t="s">
        <v>1440</v>
      </c>
      <c r="P94" s="120"/>
      <c r="Q94" s="10">
        <v>42227</v>
      </c>
      <c r="R94" s="10">
        <v>42241</v>
      </c>
      <c r="S94" s="11">
        <f>IF(G94&lt;0,"NA",IF((G94+H94+L94+IF(AO94="1ª",AP94,0)+IF(AU94="1ª",AV94,0))&gt;ROUNDDOWN('INF GERAIS'!K94*0.6,2),0,IF(M94="",ROUNDDOWN('INF GERAIS'!K94*0.6,2)-K94-G94-H94,ROUNDDOWN('INF GERAIS'!K94*0.6,2)-(G94+H94+L94+IF(AO94="1ª",AP94,0)+IF(AU94="1ª",AV94,0)))))</f>
        <v>56512.899999999994</v>
      </c>
      <c r="T94" s="505">
        <v>56512.91</v>
      </c>
      <c r="U94" s="10">
        <v>42248</v>
      </c>
      <c r="V94" s="120" t="s">
        <v>3920</v>
      </c>
      <c r="W94" s="120" t="s">
        <v>3922</v>
      </c>
      <c r="X94" s="120" t="s">
        <v>3923</v>
      </c>
      <c r="Y94" s="10">
        <v>42166</v>
      </c>
      <c r="Z94" s="10">
        <v>42304</v>
      </c>
      <c r="AA94" s="11">
        <f>IF(G94&lt;0,"NA",IF((G94+H94+L94+T94+IF(AO94="1ª",AP94,0)+IF(AU94="1ª",AV94,0)+IF(AO94="2ª",AP94,0)+IF(AU94="2ª",AV94,0))&gt;ROUNDDOWN('INF GERAIS'!K94*0.8,2),0,IF(AND(M94="",U94=""),ROUNDDOWN('INF GERAIS'!K94*0.8,2)-K94-S94-G94-H94,IF(U94="",ROUNDDOWN('INF GERAIS'!K94*0.8,2)-S94-L94-G94-H94-IF(AO94="1ª",AP94,0)-IF(AU94="1ª",AV94,0),ROUNDDOWN('INF GERAIS'!K94*0.8,2)-(G94+H94+L94+T94+IF(AO94="1ª",AP94,0)+IF(AU94="1ª",AV94,0)+IF(AO94="2ª",AP94,0)+IF(AU94="2ª",AV94,0))))))</f>
        <v>37675.25999999998</v>
      </c>
      <c r="AB94" s="11">
        <v>37675.26</v>
      </c>
      <c r="AC94" s="10">
        <v>42361</v>
      </c>
      <c r="AD94" s="120" t="s">
        <v>4537</v>
      </c>
      <c r="AE94" s="120" t="s">
        <v>4539</v>
      </c>
      <c r="AF94" s="120" t="s">
        <v>4541</v>
      </c>
      <c r="AG94" s="10"/>
      <c r="AH94" s="10" t="s">
        <v>153</v>
      </c>
      <c r="AI94" s="11">
        <f>IF(G94&lt;0,"NA",IF((G94+H94+L94+T94+AB94+IF(AO94="1ª",AP94,0)+IF(AU94="1ª",AV94,0)+IF(AO94="2ª",AP94,0)+IF(AU94="2ª",AV94,0)+IF(AO94="3ª",AP94,0)+IF(AU94="3ª",AV94,0))&gt;'INF GERAIS'!K94,0,IF(AND(M94="",U94="",AC94=""),'INF GERAIS'!K94-K94-S94-AA94-G94-H94,IF(AND(U94="",AC94=""),'INF GERAIS'!K94-L94-S94-AA94-G94-H94-IF(AO94="1ª",AP94,0)-IF(AU94="1ª",AV94,0),IF(AC94="",'INF GERAIS'!K94-L94-T94-AA94-G94-H94-IF(AO94="1ª",AP94,0)-IF(AU94="1ª",AV94,0)-IF(AO94="2ª",AP94,0)-IF(AU94="2ª",AV94,0),'INF GERAIS'!K94-(G94+H94+L94+T94+AB94+IF(AO94="1ª",AP94,0)+IF(AU94="1ª",AV94,0)+IF(AO94="2ª",AP94,0)+IF(AU94="2ª",AV94,0)+IF(AO94="3ª",AP94,0)+IF(AU94="3ª",AV94,0)))))))</f>
        <v>37675.26999999999</v>
      </c>
      <c r="AJ94" s="11" t="s">
        <v>153</v>
      </c>
      <c r="AK94" s="10"/>
      <c r="AL94" s="120" t="s">
        <v>153</v>
      </c>
      <c r="AM94" s="120" t="s">
        <v>153</v>
      </c>
      <c r="AN94" s="120" t="s">
        <v>153</v>
      </c>
      <c r="AP94" s="11"/>
      <c r="AQ94" s="10"/>
      <c r="AV94" s="11"/>
      <c r="AW94" s="10"/>
      <c r="AZ94" s="1"/>
      <c r="BF94" s="16"/>
      <c r="BG94" s="155"/>
    </row>
    <row r="95" spans="2:64" ht="172" customHeight="1" x14ac:dyDescent="0.35">
      <c r="B95" s="45" t="str">
        <f>'INF GERAIS'!B95&amp;IFERROR(IF(INDEX(APOIO!$A$5:$A$50,MATCH('INF GERAIS'!N95,APOIO!$B$5:$B$50,0))="NÃO",APOIO!$A$2&amp;"NÃO VÁLIDO",""),"")</f>
        <v>2014.0085</v>
      </c>
      <c r="C95" s="1" t="str">
        <f>'INF GERAIS'!C95</f>
        <v>METROPOLITANA</v>
      </c>
      <c r="D95" s="1" t="str">
        <f>'INF GERAIS'!D95</f>
        <v>CAMARAGIBE</v>
      </c>
      <c r="E95" s="1" t="str">
        <f>'INF GERAIS'!E95</f>
        <v>RECAPEAMENTO ASFÁLTICO EM DIVERSAS RUAS DO MUNICÍPIO</v>
      </c>
      <c r="F95" s="1" t="str">
        <f>'INF GERAIS'!G95</f>
        <v>NORMAL</v>
      </c>
      <c r="G95" s="11"/>
      <c r="H95" s="11"/>
      <c r="I95" s="10">
        <v>41801</v>
      </c>
      <c r="J95" s="10">
        <v>41815</v>
      </c>
      <c r="K95" s="11">
        <f>IF(G95&lt;0,"NA",IF(G95&gt;ROUNDDOWN('INF GERAIS'!K95*0.3,2),0,ROUNDDOWN('INF GERAIS'!K95*0.3,2)-G95))</f>
        <v>1329810.69</v>
      </c>
      <c r="L95" s="11">
        <v>1393500</v>
      </c>
      <c r="M95" s="10">
        <v>41822</v>
      </c>
      <c r="N95" s="120" t="s">
        <v>1465</v>
      </c>
      <c r="O95" s="120" t="s">
        <v>1467</v>
      </c>
      <c r="P95" s="120"/>
      <c r="Q95" s="10">
        <v>42299</v>
      </c>
      <c r="R95" s="10">
        <v>42429</v>
      </c>
      <c r="S95" s="11">
        <f>IF(G95&lt;0,"NA",IF((G95+H95+L95+IF(AO95="1ª",AP95,0)+IF(AU95="1ª",AV95,0))&gt;ROUNDDOWN('INF GERAIS'!K95*0.6,2),0,IF(M95="",ROUNDDOWN('INF GERAIS'!K95*0.6,2)-K95-G95-H95,ROUNDDOWN('INF GERAIS'!K95*0.6,2)-(G95+H95+L95+IF(AO95="1ª",AP95,0)+IF(AU95="1ª",AV95,0)))))</f>
        <v>1266121.3799999999</v>
      </c>
      <c r="T95" s="505">
        <v>1344733.21</v>
      </c>
      <c r="U95" s="10">
        <v>42432</v>
      </c>
      <c r="V95" s="120" t="s">
        <v>9137</v>
      </c>
      <c r="W95" s="120" t="s">
        <v>6150</v>
      </c>
      <c r="X95" s="120" t="s">
        <v>6151</v>
      </c>
      <c r="Y95" s="10">
        <v>43726</v>
      </c>
      <c r="Z95" s="10">
        <v>44046</v>
      </c>
      <c r="AA95" s="11">
        <f>IF(G95&lt;0,"NA",IF((G95+H95+L95+T95+IF(AO95="1ª",AP95,0)+IF(AU95="1ª",AV95,0)+IF(AO95="2ª",AP95,0)+IF(AU95="2ª",AV95,0))&gt;ROUNDDOWN('INF GERAIS'!K95*0.8,2),0,IF(AND(M95="",U95=""),ROUNDDOWN('INF GERAIS'!K95*0.8,2)-K95-S95-G95-H95,IF(U95="",ROUNDDOWN('INF GERAIS'!K95*0.8,2)-S95-L95-G95-H95-IF(AO95="1ª",AP95,0)-IF(AU95="1ª",AV95,0),ROUNDDOWN('INF GERAIS'!K95*0.8,2)-(G95+H95+L95+T95+IF(AO95="1ª",AP95,0)+IF(AU95="1ª",AV95,0)+IF(AO95="2ª",AP95,0)+IF(AU95="2ª",AV95,0))))))</f>
        <v>807928.62999999989</v>
      </c>
      <c r="AB95" s="11">
        <v>269309.53999999998</v>
      </c>
      <c r="AC95" s="10">
        <v>44117</v>
      </c>
      <c r="AD95" s="120" t="s">
        <v>13305</v>
      </c>
      <c r="AE95" s="120" t="s">
        <v>13321</v>
      </c>
      <c r="AF95" s="120" t="s">
        <v>13875</v>
      </c>
      <c r="AG95" s="10">
        <v>45181</v>
      </c>
      <c r="AH95" s="10" t="s">
        <v>153</v>
      </c>
      <c r="AI95" s="11">
        <f>IF(G95&lt;0,"NA",IF((G95+H95+L95+T95+AB95+IF(AO95="1ª",AP95,0)+IF(AU95="1ª",AV95,0)+IF(AO95="2ª",AP95,0)+IF(AU95="2ª",AV95,0)+IF(AO95="3ª",AP95,0)+IF(AU95="3ª",AV95,0))&gt;'INF GERAIS'!K95,0,IF(AND(M95="",U95="",AC95=""),'INF GERAIS'!K95-K95-S95-AA95-G95-H95,IF(AND(U95="",AC95=""),'INF GERAIS'!K95-L95-S95-AA95-G95-H95-IF(AO95="1ª",AP95,0)-IF(AU95="1ª",AV95,0),IF(AC95="",'INF GERAIS'!K95-L95-T95-AA95-G95-H95-IF(AO95="1ª",AP95,0)-IF(AU95="1ª",AV95,0)-IF(AO95="2ª",AP95,0)-IF(AU95="2ª",AV95,0),'INF GERAIS'!K95-(G95+H95+L95+T95+AB95+IF(AO95="1ª",AP95,0)+IF(AU95="1ª",AV95,0)+IF(AO95="2ª",AP95,0)+IF(AU95="2ª",AV95,0)+IF(AO95="3ª",AP95,0)+IF(AU95="3ª",AV95,0)))))))</f>
        <v>886540.46</v>
      </c>
      <c r="AJ95" s="11" t="s">
        <v>153</v>
      </c>
      <c r="AK95" s="10"/>
      <c r="AL95" s="120" t="s">
        <v>153</v>
      </c>
      <c r="AM95" s="120" t="s">
        <v>153</v>
      </c>
      <c r="AN95" s="120" t="s">
        <v>153</v>
      </c>
      <c r="AO95" s="1779" t="s">
        <v>5678</v>
      </c>
      <c r="AP95" s="11">
        <v>269309.53999999998</v>
      </c>
      <c r="AQ95" s="10">
        <v>44131</v>
      </c>
      <c r="AR95" s="1779" t="s">
        <v>13311</v>
      </c>
      <c r="AU95" s="1848" t="s">
        <v>5678</v>
      </c>
      <c r="AV95" s="11">
        <v>269309.55</v>
      </c>
      <c r="AW95" s="10">
        <v>44595</v>
      </c>
      <c r="AX95" s="1848" t="s">
        <v>13527</v>
      </c>
      <c r="AY95" s="1848" t="s">
        <v>13528</v>
      </c>
      <c r="AZ95" s="2035" t="s">
        <v>13529</v>
      </c>
      <c r="BF95" s="16"/>
      <c r="BG95" s="155"/>
    </row>
    <row r="96" spans="2:64" s="174" customFormat="1" ht="92.5" customHeight="1" x14ac:dyDescent="0.35">
      <c r="B96" s="174" t="str">
        <f>'INF GERAIS'!B96&amp;IFERROR(IF(INDEX(APOIO!$A$5:$A$50,MATCH('INF GERAIS'!N96,APOIO!$B$5:$B$50,0))="NÃO",APOIO!$A$2&amp;"NÃO VÁLIDO",""),"")</f>
        <v>2014.0429</v>
      </c>
      <c r="C96" s="174" t="str">
        <f>'INF GERAIS'!C96</f>
        <v>METROPOLITANA</v>
      </c>
      <c r="D96" s="174" t="str">
        <f>'INF GERAIS'!D96</f>
        <v>CAMARAGIBE</v>
      </c>
      <c r="E96" s="174" t="str">
        <f>'INF GERAIS'!E96</f>
        <v>CONSTRUÇÃO DO MERCADO PÚBLICO DO MUNICÍPIO DE CAMARAGIBE ( Conclusão da 1ª etapa)</v>
      </c>
      <c r="F96" s="174" t="str">
        <f>'INF GERAIS'!G96</f>
        <v>NORMAL</v>
      </c>
      <c r="G96" s="11"/>
      <c r="H96" s="11"/>
      <c r="I96" s="10"/>
      <c r="J96" s="10"/>
      <c r="K96" s="11">
        <f>IF(G96&lt;0,"NA",IF(G96&gt;ROUNDDOWN('INF GERAIS'!K96*0.3,2),0,ROUNDDOWN('INF GERAIS'!K96*0.3,2)-G96))</f>
        <v>63950.28</v>
      </c>
      <c r="L96" s="11"/>
      <c r="M96" s="10"/>
      <c r="N96" s="120"/>
      <c r="O96" s="120"/>
      <c r="P96" s="120"/>
      <c r="Q96" s="10">
        <v>42299</v>
      </c>
      <c r="R96" s="10"/>
      <c r="S96" s="11">
        <f>IF(G96&lt;0,"NA",IF((G96+H96+L96+IF(AO96="1ª",AP96,0)+IF(AU96="1ª",AV96,0))&gt;ROUNDDOWN('INF GERAIS'!K96*0.6,2),0,IF(M96="",ROUNDDOWN('INF GERAIS'!K96*0.6,2)-K96-G96-H96,ROUNDDOWN('INF GERAIS'!K96*0.6,2)-(G96+H96+L96+IF(AO96="1ª",AP96,0)+IF(AU96="1ª",AV96,0)))))</f>
        <v>63950.28</v>
      </c>
      <c r="T96" s="505"/>
      <c r="U96" s="233"/>
      <c r="V96" s="298"/>
      <c r="W96" s="298"/>
      <c r="X96" s="298"/>
      <c r="Y96" s="10">
        <v>42474</v>
      </c>
      <c r="Z96" s="10">
        <v>42524</v>
      </c>
      <c r="AA96" s="11">
        <f>IF(G96&lt;0,"NA",IF((G96+H96+L96+T96+IF(AO96="1ª",AP96,0)+IF(AU96="1ª",AV96,0)+IF(AO96="2ª",AP96,0)+IF(AU96="2ª",AV96,0))&gt;ROUNDDOWN('INF GERAIS'!K96*0.8,2),0,IF(AND(M96="",U96=""),ROUNDDOWN('INF GERAIS'!K96*0.8,2)-K96-S96-G96-H96,IF(U96="",ROUNDDOWN('INF GERAIS'!K96*0.8,2)-S96-L96-G96-H96-IF(AO96="1ª",AP96,0)-IF(AU96="1ª",AV96,0),ROUNDDOWN('INF GERAIS'!K96*0.8,2)-(G96+H96+L96+T96+IF(AO96="1ª",AP96,0)+IF(AU96="1ª",AV96,0)+IF(AO96="2ª",AP96,0)+IF(AU96="2ª",AV96,0))))))</f>
        <v>42633.51999999999</v>
      </c>
      <c r="AB96" s="205">
        <v>213197.07</v>
      </c>
      <c r="AC96" s="10">
        <v>42537</v>
      </c>
      <c r="AD96" s="120" t="s">
        <v>7561</v>
      </c>
      <c r="AE96" s="120" t="s">
        <v>6150</v>
      </c>
      <c r="AF96" s="120" t="s">
        <v>7564</v>
      </c>
      <c r="AG96" s="10">
        <v>44133</v>
      </c>
      <c r="AH96" s="10"/>
      <c r="AI96" s="11">
        <f>IF(G96&lt;0,"NA",IF((G96+H96+L96+T96+AB96+IF(AO96="1ª",AP96,0)+IF(AU96="1ª",AV96,0)+IF(AO96="2ª",AP96,0)+IF(AU96="2ª",AV96,0)+IF(AO96="3ª",AP96,0)+IF(AU96="3ª",AV96,0))&gt;'INF GERAIS'!K96,0,IF(AND(M96="",U96="",AC96=""),'INF GERAIS'!K96-K96-S96-AA96-G96-H96,IF(AND(U96="",AC96=""),'INF GERAIS'!K96-L96-S96-AA96-G96-H96-IF(AO96="1ª",AP96,0)-IF(AU96="1ª",AV96,0),IF(AC96="",'INF GERAIS'!K96-L96-T96-AA96-G96-H96-IF(AO96="1ª",AP96,0)-IF(AU96="1ª",AV96,0)-IF(AO96="2ª",AP96,0)-IF(AU96="2ª",AV96,0),'INF GERAIS'!K96-(G96+H96+L96+T96+AB96+IF(AO96="1ª",AP96,0)+IF(AU96="1ª",AV96,0)+IF(AO96="2ª",AP96,0)+IF(AU96="2ª",AV96,0)+IF(AO96="3ª",AP96,0)+IF(AU96="3ª",AV96,0)))))))</f>
        <v>0</v>
      </c>
      <c r="AJ96" s="11"/>
      <c r="AK96" s="10"/>
      <c r="AL96" s="120"/>
      <c r="AM96" s="120"/>
      <c r="AN96" s="120"/>
      <c r="AP96" s="11"/>
      <c r="AQ96" s="10"/>
      <c r="AV96" s="11"/>
      <c r="AW96" s="10"/>
      <c r="BA96"/>
      <c r="BB96"/>
      <c r="BC96"/>
      <c r="BD96"/>
      <c r="BE96"/>
      <c r="BF96" s="16"/>
      <c r="BG96" s="155"/>
      <c r="BH96"/>
      <c r="BI96"/>
      <c r="BJ96"/>
      <c r="BK96"/>
      <c r="BL96"/>
    </row>
    <row r="97" spans="2:59" ht="72.5" x14ac:dyDescent="0.35">
      <c r="B97" s="45" t="str">
        <f>'INF GERAIS'!B97&amp;IFERROR(IF(INDEX(APOIO!$A$5:$A$50,MATCH('INF GERAIS'!N97,APOIO!$B$5:$B$50,0))="NÃO",APOIO!$A$2&amp;"NÃO VÁLIDO",""),"")</f>
        <v>2014.0086</v>
      </c>
      <c r="C97" s="1" t="str">
        <f>'INF GERAIS'!C97</f>
        <v>AGRESTE CENTRAL</v>
      </c>
      <c r="D97" s="1" t="str">
        <f>'INF GERAIS'!D97</f>
        <v>CAMOCIM DE SÃO FÉLIX</v>
      </c>
      <c r="E97" s="1" t="str">
        <f>'INF GERAIS'!E97</f>
        <v>AMPLIAÇÃO DE SISTEMA DE ESGOTO SANITÁRIO</v>
      </c>
      <c r="F97" s="1" t="str">
        <f>'INF GERAIS'!G97</f>
        <v>NORMAL</v>
      </c>
      <c r="G97" s="11"/>
      <c r="H97" s="11"/>
      <c r="I97" s="10">
        <v>41801</v>
      </c>
      <c r="J97" s="10">
        <v>41815</v>
      </c>
      <c r="K97" s="11">
        <f>IF(G97&lt;0,"NA",IF(G97&gt;ROUNDDOWN('INF GERAIS'!K97*0.3,2),0,ROUNDDOWN('INF GERAIS'!K97*0.3,2)-G97))</f>
        <v>45114.33</v>
      </c>
      <c r="L97" s="11">
        <v>45114.33</v>
      </c>
      <c r="M97" s="10">
        <v>41822</v>
      </c>
      <c r="N97" s="120" t="s">
        <v>1507</v>
      </c>
      <c r="O97" s="120" t="s">
        <v>1509</v>
      </c>
      <c r="P97" s="120"/>
      <c r="Q97" s="10">
        <v>42216</v>
      </c>
      <c r="R97" s="10">
        <v>42230</v>
      </c>
      <c r="S97" s="11">
        <f>IF(G97&lt;0,"NA",IF((G97+H97+L97+IF(AO97="1ª",AP97,0)+IF(AU97="1ª",AV97,0))&gt;ROUNDDOWN('INF GERAIS'!K97*0.6,2),0,IF(M97="",ROUNDDOWN('INF GERAIS'!K97*0.6,2)-K97-G97-H97,ROUNDDOWN('INF GERAIS'!K97*0.6,2)-(G97+H97+L97+IF(AO97="1ª",AP97,0)+IF(AU97="1ª",AV97,0)))))</f>
        <v>45114.33</v>
      </c>
      <c r="T97" s="505">
        <v>45114.33</v>
      </c>
      <c r="U97" s="10">
        <v>42237</v>
      </c>
      <c r="V97" s="120" t="s">
        <v>3701</v>
      </c>
      <c r="W97" s="120" t="s">
        <v>3703</v>
      </c>
      <c r="X97" s="120" t="s">
        <v>3705</v>
      </c>
      <c r="Y97" s="10">
        <v>42487</v>
      </c>
      <c r="Z97" s="10">
        <v>42508</v>
      </c>
      <c r="AA97" s="11">
        <f>IF(G97&lt;0,"NA",IF((G97+H97+L97+T97+IF(AO97="1ª",AP97,0)+IF(AU97="1ª",AV97,0)+IF(AO97="2ª",AP97,0)+IF(AU97="2ª",AV97,0))&gt;ROUNDDOWN('INF GERAIS'!K97*0.8,2),0,IF(AND(M97="",U97=""),ROUNDDOWN('INF GERAIS'!K97*0.8,2)-K97-S97-G97-H97,IF(U97="",ROUNDDOWN('INF GERAIS'!K97*0.8,2)-S97-L97-G97-H97-IF(AO97="1ª",AP97,0)-IF(AU97="1ª",AV97,0),ROUNDDOWN('INF GERAIS'!K97*0.8,2)-(G97+H97+L97+T97+IF(AO97="1ª",AP97,0)+IF(AU97="1ª",AV97,0)+IF(AO97="2ª",AP97,0)+IF(AU97="2ª",AV97,0))))))</f>
        <v>30076.22</v>
      </c>
      <c r="AB97" s="205">
        <v>30076.22</v>
      </c>
      <c r="AC97" s="233">
        <v>42510</v>
      </c>
      <c r="AD97" s="347" t="s">
        <v>7249</v>
      </c>
      <c r="AE97" s="347" t="s">
        <v>7251</v>
      </c>
      <c r="AF97" s="347" t="s">
        <v>7252</v>
      </c>
      <c r="AG97" s="10">
        <v>42537</v>
      </c>
      <c r="AH97" s="10">
        <v>42577</v>
      </c>
      <c r="AI97" s="11">
        <f>IF(G97&lt;0,"NA",IF((G97+H97+L97+T97+AB97+IF(AO97="1ª",AP97,0)+IF(AU97="1ª",AV97,0)+IF(AO97="2ª",AP97,0)+IF(AU97="2ª",AV97,0)+IF(AO97="3ª",AP97,0)+IF(AU97="3ª",AV97,0))&gt;'INF GERAIS'!K97,0,IF(AND(M97="",U97="",AC97=""),'INF GERAIS'!K97-K97-S97-AA97-G97-H97,IF(AND(U97="",AC97=""),'INF GERAIS'!K97-L97-S97-AA97-G97-H97-IF(AO97="1ª",AP97,0)-IF(AU97="1ª",AV97,0),IF(AC97="",'INF GERAIS'!K97-L97-T97-AA97-G97-H97-IF(AO97="1ª",AP97,0)-IF(AU97="1ª",AV97,0)-IF(AO97="2ª",AP97,0)-IF(AU97="2ª",AV97,0),'INF GERAIS'!K97-(G97+H97+L97+T97+AB97+IF(AO97="1ª",AP97,0)+IF(AU97="1ª",AV97,0)+IF(AO97="2ª",AP97,0)+IF(AU97="2ª",AV97,0)+IF(AO97="3ª",AP97,0)+IF(AU97="3ª",AV97,0)))))))</f>
        <v>30076.229999999981</v>
      </c>
      <c r="AJ97" s="789">
        <v>30076.23</v>
      </c>
      <c r="AK97" s="790">
        <v>42940</v>
      </c>
      <c r="AL97" s="791" t="s">
        <v>9721</v>
      </c>
      <c r="AM97" s="791" t="s">
        <v>9722</v>
      </c>
      <c r="AN97" s="791" t="s">
        <v>9720</v>
      </c>
      <c r="AP97" s="11"/>
      <c r="AQ97" s="10"/>
      <c r="AV97" s="11"/>
      <c r="AW97" s="10"/>
      <c r="AZ97" s="1"/>
      <c r="BF97" s="16"/>
      <c r="BG97" s="155"/>
    </row>
    <row r="98" spans="2:59" ht="72.5" x14ac:dyDescent="0.35">
      <c r="B98" s="45" t="str">
        <f>'INF GERAIS'!B98&amp;IFERROR(IF(INDEX(APOIO!$A$5:$A$50,MATCH('INF GERAIS'!N98,APOIO!$B$5:$B$50,0))="NÃO",APOIO!$A$2&amp;"NÃO VÁLIDO",""),"")</f>
        <v>2014.0087</v>
      </c>
      <c r="C98" s="1" t="str">
        <f>'INF GERAIS'!C98</f>
        <v>AGRESTE CENTRAL</v>
      </c>
      <c r="D98" s="1" t="str">
        <f>'INF GERAIS'!D98</f>
        <v>CAMOCIM DE SÃO FÉLIX</v>
      </c>
      <c r="E98" s="1" t="str">
        <f>'INF GERAIS'!E98</f>
        <v>REFORMA DA PREFEITURA</v>
      </c>
      <c r="F98" s="1" t="str">
        <f>'INF GERAIS'!G98</f>
        <v>NORMAL</v>
      </c>
      <c r="G98" s="11"/>
      <c r="H98" s="11"/>
      <c r="I98" s="10">
        <v>41801</v>
      </c>
      <c r="J98" s="10">
        <v>41815</v>
      </c>
      <c r="K98" s="11">
        <f>IF(G98&lt;0,"NA",IF(G98&gt;ROUNDDOWN('INF GERAIS'!K98*0.3,2),0,ROUNDDOWN('INF GERAIS'!K98*0.3,2)-G98))</f>
        <v>92348.73</v>
      </c>
      <c r="L98" s="11">
        <v>92350.42</v>
      </c>
      <c r="M98" s="10">
        <v>41822</v>
      </c>
      <c r="N98" s="120" t="s">
        <v>1522</v>
      </c>
      <c r="O98" s="120" t="s">
        <v>1509</v>
      </c>
      <c r="P98" s="120"/>
      <c r="Q98" s="10">
        <v>42314</v>
      </c>
      <c r="R98" s="10">
        <v>42328</v>
      </c>
      <c r="S98" s="11">
        <f>IF(G98&lt;0,"NA",IF((G98+H98+L98+IF(AO98="1ª",AP98,0)+IF(AU98="1ª",AV98,0))&gt;ROUNDDOWN('INF GERAIS'!K98*0.6,2),0,IF(M98="",ROUNDDOWN('INF GERAIS'!K98*0.6,2)-K98-G98-H98,ROUNDDOWN('INF GERAIS'!K98*0.6,2)-(G98+H98+L98+IF(AO98="1ª",AP98,0)+IF(AU98="1ª",AV98,0)))))</f>
        <v>92347.05</v>
      </c>
      <c r="T98" s="505">
        <v>92347.32</v>
      </c>
      <c r="U98" s="10">
        <v>42335</v>
      </c>
      <c r="V98" s="120" t="s">
        <v>4102</v>
      </c>
      <c r="W98" s="120" t="s">
        <v>4096</v>
      </c>
      <c r="X98" s="120" t="s">
        <v>4103</v>
      </c>
      <c r="Y98" s="233">
        <v>42405</v>
      </c>
      <c r="Z98" s="233">
        <v>42522</v>
      </c>
      <c r="AA98" s="11">
        <f>IF(G98&lt;0,"NA",IF((G98+H98+L98+T98+IF(AO98="1ª",AP98,0)+IF(AU98="1ª",AV98,0)+IF(AO98="2ª",AP98,0)+IF(AU98="2ª",AV98,0))&gt;ROUNDDOWN('INF GERAIS'!K98*0.8,2),0,IF(AND(M98="",U98=""),ROUNDDOWN('INF GERAIS'!K98*0.8,2)-K98-S98-G98-H98,IF(U98="",ROUNDDOWN('INF GERAIS'!K98*0.8,2)-S98-L98-G98-H98-IF(AO98="1ª",AP98,0)-IF(AU98="1ª",AV98,0),ROUNDDOWN('INF GERAIS'!K98*0.8,2)-(G98+H98+L98+T98+IF(AO98="1ª",AP98,0)+IF(AU98="1ª",AV98,0)+IF(AO98="2ª",AP98,0)+IF(AU98="2ª",AV98,0))))))</f>
        <v>61565.56</v>
      </c>
      <c r="AB98" s="205">
        <v>61565.56</v>
      </c>
      <c r="AC98" s="10">
        <v>42533</v>
      </c>
      <c r="AD98" s="120" t="s">
        <v>7504</v>
      </c>
      <c r="AE98" s="120" t="s">
        <v>7506</v>
      </c>
      <c r="AF98" s="120" t="s">
        <v>7507</v>
      </c>
      <c r="AG98" s="233">
        <v>42405</v>
      </c>
      <c r="AH98" s="233">
        <v>42522</v>
      </c>
      <c r="AI98" s="11">
        <f>IF(G98&lt;0,"NA",IF((G98+H98+L98+T98+AB98+IF(AO98="1ª",AP98,0)+IF(AU98="1ª",AV98,0)+IF(AO98="2ª",AP98,0)+IF(AU98="2ª",AV98,0)+IF(AO98="3ª",AP98,0)+IF(AU98="3ª",AV98,0))&gt;'INF GERAIS'!K98,0,IF(AND(M98="",U98="",AC98=""),'INF GERAIS'!K98-K98-S98-AA98-G98-H98,IF(AND(U98="",AC98=""),'INF GERAIS'!K98-L98-S98-AA98-G98-H98-IF(AO98="1ª",AP98,0)-IF(AU98="1ª",AV98,0),IF(AC98="",'INF GERAIS'!K98-L98-T98-AA98-G98-H98-IF(AO98="1ª",AP98,0)-IF(AU98="1ª",AV98,0)-IF(AO98="2ª",AP98,0)-IF(AU98="2ª",AV98,0),'INF GERAIS'!K98-(G98+H98+L98+T98+AB98+IF(AO98="1ª",AP98,0)+IF(AU98="1ª",AV98,0)+IF(AO98="2ª",AP98,0)+IF(AU98="2ª",AV98,0)+IF(AO98="3ª",AP98,0)+IF(AU98="3ª",AV98,0)))))))</f>
        <v>61565.830000000016</v>
      </c>
      <c r="AJ98" s="205">
        <v>61565.83</v>
      </c>
      <c r="AK98" s="10">
        <v>42534</v>
      </c>
      <c r="AL98" s="120" t="s">
        <v>7508</v>
      </c>
      <c r="AM98" s="120" t="s">
        <v>7506</v>
      </c>
      <c r="AN98" s="120" t="s">
        <v>7510</v>
      </c>
      <c r="AP98" s="11"/>
      <c r="AQ98" s="10"/>
      <c r="AV98" s="11"/>
      <c r="AW98" s="10"/>
      <c r="AZ98" s="1"/>
      <c r="BF98" s="16"/>
      <c r="BG98" s="155"/>
    </row>
    <row r="99" spans="2:59" ht="87" x14ac:dyDescent="0.35">
      <c r="B99" s="45" t="str">
        <f>'INF GERAIS'!B99&amp;IFERROR(IF(INDEX(APOIO!$A$5:$A$50,MATCH('INF GERAIS'!N99,APOIO!$B$5:$B$50,0))="NÃO",APOIO!$A$2&amp;"NÃO VÁLIDO",""),"")</f>
        <v>2014.0088</v>
      </c>
      <c r="C99" s="1" t="str">
        <f>'INF GERAIS'!C99</f>
        <v>AGRESTE CENTRAL</v>
      </c>
      <c r="D99" s="1" t="str">
        <f>'INF GERAIS'!D99</f>
        <v>CAMOCIM DE SÃO FÉLIX</v>
      </c>
      <c r="E99" s="1" t="str">
        <f>'INF GERAIS'!E99</f>
        <v xml:space="preserve">CONSTRUÇÃO DE UM PORTAL </v>
      </c>
      <c r="F99" s="1" t="str">
        <f>'INF GERAIS'!G99</f>
        <v>NORMAL</v>
      </c>
      <c r="G99" s="11"/>
      <c r="H99" s="11"/>
      <c r="I99" s="10">
        <v>41801</v>
      </c>
      <c r="J99" s="10">
        <v>41815</v>
      </c>
      <c r="K99" s="11">
        <f>IF(G99&lt;0,"NA",IF(G99&gt;ROUNDDOWN('INF GERAIS'!K99*0.3,2),0,ROUNDDOWN('INF GERAIS'!K99*0.3,2)-G99))</f>
        <v>90274.77</v>
      </c>
      <c r="L99" s="11">
        <v>90274.78</v>
      </c>
      <c r="M99" s="10">
        <v>41822</v>
      </c>
      <c r="N99" s="120" t="s">
        <v>1513</v>
      </c>
      <c r="O99" s="120" t="s">
        <v>1509</v>
      </c>
      <c r="P99" s="120"/>
      <c r="Q99" s="10">
        <v>42314</v>
      </c>
      <c r="R99" s="10">
        <v>42328</v>
      </c>
      <c r="S99" s="11">
        <f>IF(G99&lt;0,"NA",IF((G99+H99+L99+IF(AO99="1ª",AP99,0)+IF(AU99="1ª",AV99,0))&gt;ROUNDDOWN('INF GERAIS'!K99*0.6,2),0,IF(M99="",ROUNDDOWN('INF GERAIS'!K99*0.6,2)-K99-G99-H99,ROUNDDOWN('INF GERAIS'!K99*0.6,2)-(G99+H99+L99+IF(AO99="1ª",AP99,0)+IF(AU99="1ª",AV99,0)))))</f>
        <v>90274.76999999999</v>
      </c>
      <c r="T99" s="505">
        <v>90274.78</v>
      </c>
      <c r="U99" s="10">
        <v>42335</v>
      </c>
      <c r="V99" s="120" t="s">
        <v>4099</v>
      </c>
      <c r="W99" s="120" t="s">
        <v>4096</v>
      </c>
      <c r="X99" s="120" t="s">
        <v>4100</v>
      </c>
      <c r="Y99" s="10">
        <v>42405</v>
      </c>
      <c r="Z99" s="10">
        <v>42516</v>
      </c>
      <c r="AA99" s="11">
        <f>IF(G99&lt;0,"NA",IF((G99+H99+L99+T99+IF(AO99="1ª",AP99,0)+IF(AU99="1ª",AV99,0)+IF(AO99="2ª",AP99,0)+IF(AU99="2ª",AV99,0))&gt;ROUNDDOWN('INF GERAIS'!K99*0.8,2),0,IF(AND(M99="",U99=""),ROUNDDOWN('INF GERAIS'!K99*0.8,2)-K99-S99-G99-H99,IF(U99="",ROUNDDOWN('INF GERAIS'!K99*0.8,2)-S99-L99-G99-H99-IF(AO99="1ª",AP99,0)-IF(AU99="1ª",AV99,0),ROUNDDOWN('INF GERAIS'!K99*0.8,2)-(G99+H99+L99+T99+IF(AO99="1ª",AP99,0)+IF(AU99="1ª",AV99,0)+IF(AO99="2ª",AP99,0)+IF(AU99="2ª",AV99,0))))))</f>
        <v>60183.170000000013</v>
      </c>
      <c r="AB99" s="205">
        <v>60183.17</v>
      </c>
      <c r="AC99" s="10">
        <v>42526</v>
      </c>
      <c r="AD99" s="120" t="s">
        <v>7436</v>
      </c>
      <c r="AE99" s="120" t="s">
        <v>7438</v>
      </c>
      <c r="AF99" s="120" t="s">
        <v>7439</v>
      </c>
      <c r="AG99" s="10">
        <v>42473</v>
      </c>
      <c r="AH99" s="10">
        <v>42516</v>
      </c>
      <c r="AI99" s="11">
        <f>IF(G99&lt;0,"NA",IF((G99+H99+L99+T99+AB99+IF(AO99="1ª",AP99,0)+IF(AU99="1ª",AV99,0)+IF(AO99="2ª",AP99,0)+IF(AU99="2ª",AV99,0)+IF(AO99="3ª",AP99,0)+IF(AU99="3ª",AV99,0))&gt;'INF GERAIS'!K99,0,IF(AND(M99="",U99="",AC99=""),'INF GERAIS'!K99-K99-S99-AA99-G99-H99,IF(AND(U99="",AC99=""),'INF GERAIS'!K99-L99-S99-AA99-G99-H99-IF(AO99="1ª",AP99,0)-IF(AU99="1ª",AV99,0),IF(AC99="",'INF GERAIS'!K99-L99-T99-AA99-G99-H99-IF(AO99="1ª",AP99,0)-IF(AU99="1ª",AV99,0)-IF(AO99="2ª",AP99,0)-IF(AU99="2ª",AV99,0),'INF GERAIS'!K99-(G99+H99+L99+T99+AB99+IF(AO99="1ª",AP99,0)+IF(AU99="1ª",AV99,0)+IF(AO99="2ª",AP99,0)+IF(AU99="2ª",AV99,0)+IF(AO99="3ª",AP99,0)+IF(AU99="3ª",AV99,0)))))))</f>
        <v>60183.19</v>
      </c>
      <c r="AJ99" s="205">
        <v>60183.19</v>
      </c>
      <c r="AK99" s="10">
        <v>42527</v>
      </c>
      <c r="AL99" s="120" t="s">
        <v>7440</v>
      </c>
      <c r="AM99" s="120" t="s">
        <v>7438</v>
      </c>
      <c r="AN99" s="120" t="s">
        <v>7442</v>
      </c>
      <c r="AP99" s="11"/>
      <c r="AQ99" s="10"/>
      <c r="AV99" s="11"/>
      <c r="AW99" s="10"/>
      <c r="AZ99" s="1"/>
      <c r="BF99" s="16"/>
      <c r="BG99" s="155"/>
    </row>
    <row r="100" spans="2:59" ht="72.5" x14ac:dyDescent="0.35">
      <c r="B100" s="45" t="str">
        <f>'INF GERAIS'!B100&amp;IFERROR(IF(INDEX(APOIO!$A$5:$A$50,MATCH('INF GERAIS'!N100,APOIO!$B$5:$B$50,0))="NÃO",APOIO!$A$2&amp;"NÃO VÁLIDO",""),"")</f>
        <v>2014.0089</v>
      </c>
      <c r="C100" s="1" t="str">
        <f>'INF GERAIS'!C100</f>
        <v>AGRESTE CENTRAL</v>
      </c>
      <c r="D100" s="1" t="str">
        <f>'INF GERAIS'!D100</f>
        <v>CAMOCIM DE SÃO FÉLIX</v>
      </c>
      <c r="E100" s="1" t="str">
        <f>'INF GERAIS'!E100</f>
        <v>REFORMA DA ACADEMIA DAS CIDADES</v>
      </c>
      <c r="F100" s="1" t="str">
        <f>'INF GERAIS'!G100</f>
        <v>NORMAL</v>
      </c>
      <c r="G100" s="11"/>
      <c r="H100" s="11"/>
      <c r="I100" s="10">
        <v>41801</v>
      </c>
      <c r="J100" s="10">
        <v>41815</v>
      </c>
      <c r="K100" s="11">
        <f>IF(G100&lt;0,"NA",IF(G100&gt;ROUNDDOWN('INF GERAIS'!K100*0.3,2),0,ROUNDDOWN('INF GERAIS'!K100*0.3,2)-G100))</f>
        <v>43878.239999999998</v>
      </c>
      <c r="L100" s="11">
        <v>43958.43</v>
      </c>
      <c r="M100" s="10">
        <v>41822</v>
      </c>
      <c r="N100" s="120" t="s">
        <v>1519</v>
      </c>
      <c r="O100" s="120" t="s">
        <v>1509</v>
      </c>
      <c r="P100" s="120"/>
      <c r="Q100" s="10">
        <v>42314</v>
      </c>
      <c r="R100" s="10">
        <v>42328</v>
      </c>
      <c r="S100" s="11">
        <f>IF(G100&lt;0,"NA",IF((G100+H100+L100+IF(AO100="1ª",AP100,0)+IF(AU100="1ª",AV100,0))&gt;ROUNDDOWN('INF GERAIS'!K100*0.6,2),0,IF(M100="",ROUNDDOWN('INF GERAIS'!K100*0.6,2)-K100-G100-H100,ROUNDDOWN('INF GERAIS'!K100*0.6,2)-(G100+H100+L100+IF(AO100="1ª",AP100,0)+IF(AU100="1ª",AV100,0)))))</f>
        <v>43798.060000000005</v>
      </c>
      <c r="T100" s="505">
        <v>43798.07</v>
      </c>
      <c r="U100" s="10">
        <v>42335</v>
      </c>
      <c r="V100" s="120" t="s">
        <v>4095</v>
      </c>
      <c r="W100" s="120" t="s">
        <v>4096</v>
      </c>
      <c r="X100" s="120" t="s">
        <v>4097</v>
      </c>
      <c r="Y100" s="10">
        <v>42405</v>
      </c>
      <c r="Z100" s="10">
        <v>42522</v>
      </c>
      <c r="AA100" s="11">
        <f>IF(G100&lt;0,"NA",IF((G100+H100+L100+T100+IF(AO100="1ª",AP100,0)+IF(AU100="1ª",AV100,0)+IF(AO100="2ª",AP100,0)+IF(AU100="2ª",AV100,0))&gt;ROUNDDOWN('INF GERAIS'!K100*0.8,2),0,IF(AND(M100="",U100=""),ROUNDDOWN('INF GERAIS'!K100*0.8,2)-K100-S100-G100-H100,IF(U100="",ROUNDDOWN('INF GERAIS'!K100*0.8,2)-S100-L100-G100-H100-IF(AO100="1ª",AP100,0)-IF(AU100="1ª",AV100,0),ROUNDDOWN('INF GERAIS'!K100*0.8,2)-(G100+H100+L100+T100+IF(AO100="1ª",AP100,0)+IF(AU100="1ª",AV100,0)+IF(AO100="2ª",AP100,0)+IF(AU100="2ª",AV100,0))))))</f>
        <v>29252.160000000003</v>
      </c>
      <c r="AB100" s="205">
        <v>29252.16</v>
      </c>
      <c r="AC100" s="10">
        <v>42533</v>
      </c>
      <c r="AD100" s="120" t="s">
        <v>7511</v>
      </c>
      <c r="AE100" s="120" t="s">
        <v>7506</v>
      </c>
      <c r="AF100" s="120" t="s">
        <v>7513</v>
      </c>
      <c r="AG100" s="233">
        <v>42405</v>
      </c>
      <c r="AH100" s="233">
        <v>42522</v>
      </c>
      <c r="AI100" s="11">
        <f>IF(G100&lt;0,"NA",IF((G100+H100+L100+T100+AB100+IF(AO100="1ª",AP100,0)+IF(AU100="1ª",AV100,0)+IF(AO100="2ª",AP100,0)+IF(AU100="2ª",AV100,0)+IF(AO100="3ª",AP100,0)+IF(AU100="3ª",AV100,0))&gt;'INF GERAIS'!K100,0,IF(AND(M100="",U100="",AC100=""),'INF GERAIS'!K100-K100-S100-AA100-G100-H100,IF(AND(U100="",AC100=""),'INF GERAIS'!K100-L100-S100-AA100-G100-H100-IF(AO100="1ª",AP100,0)-IF(AU100="1ª",AV100,0),IF(AC100="",'INF GERAIS'!K100-L100-T100-AA100-G100-H100-IF(AO100="1ª",AP100,0)-IF(AU100="1ª",AV100,0)-IF(AO100="2ª",AP100,0)-IF(AU100="2ª",AV100,0),'INF GERAIS'!K100-(G100+H100+L100+T100+AB100+IF(AO100="1ª",AP100,0)+IF(AU100="1ª",AV100,0)+IF(AO100="2ª",AP100,0)+IF(AU100="2ª",AV100,0)+IF(AO100="3ª",AP100,0)+IF(AU100="3ª",AV100,0)))))))</f>
        <v>29252.169999999984</v>
      </c>
      <c r="AJ100" s="205">
        <v>29252.17</v>
      </c>
      <c r="AK100" s="10">
        <v>42534</v>
      </c>
      <c r="AL100" s="120" t="s">
        <v>7514</v>
      </c>
      <c r="AM100" s="120" t="s">
        <v>7506</v>
      </c>
      <c r="AN100" s="120" t="s">
        <v>7516</v>
      </c>
      <c r="AP100" s="11"/>
      <c r="AQ100" s="10"/>
      <c r="AV100" s="11"/>
      <c r="AW100" s="10"/>
      <c r="AZ100" s="1"/>
      <c r="BF100" s="16"/>
      <c r="BG100" s="155"/>
    </row>
    <row r="101" spans="2:59" ht="87" x14ac:dyDescent="0.35">
      <c r="B101" s="120" t="str">
        <f>'INF GERAIS'!B101&amp;IFERROR(IF(INDEX(APOIO!$A$5:$A$50,MATCH('INF GERAIS'!N101,APOIO!$B$5:$B$50,0))="NÃO",APOIO!$A$2&amp;"NÃO VÁLIDO",""),"")</f>
        <v>2014.0090</v>
      </c>
      <c r="C101" s="1" t="str">
        <f>'INF GERAIS'!C101</f>
        <v>MATA NORTE</v>
      </c>
      <c r="D101" s="1" t="str">
        <f>'INF GERAIS'!D101</f>
        <v>CAMUTANGA</v>
      </c>
      <c r="E101" s="1" t="str">
        <f>'INF GERAIS'!E101</f>
        <v>PAVIMENTAÇÃO EM PARALELEPIPEDOS GRANITICOS EM DIVERSAS RUAS ( 13 RUAS)</v>
      </c>
      <c r="F101" s="1" t="str">
        <f>'INF GERAIS'!G101</f>
        <v>NORMAL</v>
      </c>
      <c r="G101" s="11"/>
      <c r="H101" s="11">
        <v>-9732.86</v>
      </c>
      <c r="I101" s="10">
        <v>41801</v>
      </c>
      <c r="J101" s="10">
        <v>41815</v>
      </c>
      <c r="K101" s="11">
        <f>IF(G101&lt;0,"NA",IF(G101&gt;ROUNDDOWN('INF GERAIS'!K101*0.3,2),0,ROUNDDOWN('INF GERAIS'!K101*0.3,2)-G101))</f>
        <v>105244.32</v>
      </c>
      <c r="L101" s="11">
        <v>135205.24</v>
      </c>
      <c r="M101" s="10">
        <v>41822</v>
      </c>
      <c r="N101" s="120" t="s">
        <v>1525</v>
      </c>
      <c r="O101" s="120" t="s">
        <v>1527</v>
      </c>
      <c r="P101" s="120"/>
      <c r="Q101" s="10">
        <v>42380</v>
      </c>
      <c r="R101" s="10">
        <v>42394</v>
      </c>
      <c r="S101" s="11">
        <f>IF(G101&lt;0,"NA",IF((G101+H101+L101+IF(AO101="1ª",AP101,0)+IF(AU101="1ª",AV101,0))&gt;ROUNDDOWN('INF GERAIS'!K101*0.6,2),0,IF(M101="",ROUNDDOWN('INF GERAIS'!K101*0.6,2)-K101-G101-H101,ROUNDDOWN('INF GERAIS'!K101*0.6,2)-(G101+H101+L101+IF(AO101="1ª",AP101,0)+IF(AU101="1ª",AV101,0)))))</f>
        <v>85016.27</v>
      </c>
      <c r="T101" s="505">
        <v>135205.23000000001</v>
      </c>
      <c r="U101" s="10">
        <v>42401</v>
      </c>
      <c r="V101" s="120" t="s">
        <v>4732</v>
      </c>
      <c r="W101" s="120" t="s">
        <v>4733</v>
      </c>
      <c r="X101" s="120" t="s">
        <v>4734</v>
      </c>
      <c r="Y101" s="10">
        <v>42668</v>
      </c>
      <c r="Z101" s="10">
        <v>42767</v>
      </c>
      <c r="AA101" s="11">
        <f>IF(G101&lt;0,"NA",IF((G101+H101+L101+T101+IF(AO101="1ª",AP101,0)+IF(AU101="1ª",AV101,0)+IF(AO101="2ª",AP101,0)+IF(AU101="2ª",AV101,0))&gt;ROUNDDOWN('INF GERAIS'!K101*0.8,2),0,IF(AND(M101="",U101=""),ROUNDDOWN('INF GERAIS'!K101*0.8,2)-K101-S101-G101-H101,IF(U101="",ROUNDDOWN('INF GERAIS'!K101*0.8,2)-S101-L101-G101-H101-IF(AO101="1ª",AP101,0)-IF(AU101="1ª",AV101,0),ROUNDDOWN('INF GERAIS'!K101*0.8,2)-(G101+H101+L101+T101+IF(AO101="1ª",AP101,0)+IF(AU101="1ª",AV101,0)+IF(AO101="2ª",AP101,0)+IF(AU101="2ª",AV101,0))))))</f>
        <v>19973.929999999993</v>
      </c>
      <c r="AB101" s="11">
        <v>90136.82</v>
      </c>
      <c r="AC101" s="10">
        <v>42871</v>
      </c>
      <c r="AD101" s="120" t="s">
        <v>9358</v>
      </c>
      <c r="AE101" s="120" t="s">
        <v>9359</v>
      </c>
      <c r="AF101" s="120" t="s">
        <v>9360</v>
      </c>
      <c r="AG101" s="10"/>
      <c r="AH101" s="10" t="s">
        <v>153</v>
      </c>
      <c r="AI101" s="11">
        <f>IF(G101&lt;0,"NA",IF((G101+H101+L101+T101+AB101+IF(AO101="1ª",AP101,0)+IF(AU101="1ª",AV101,0)+IF(AO101="2ª",AP101,0)+IF(AU101="2ª",AV101,0)+IF(AO101="3ª",AP101,0)+IF(AU101="3ª",AV101,0))&gt;'INF GERAIS'!K101,0,IF(AND(M101="",U101="",AC101=""),'INF GERAIS'!K101-K101-S101-AA101-G101-H101,IF(AND(U101="",AC101=""),'INF GERAIS'!K101-L101-S101-AA101-G101-H101-IF(AO101="1ª",AP101,0)-IF(AU101="1ª",AV101,0),IF(AC101="",'INF GERAIS'!K101-L101-T101-AA101-G101-H101-IF(AO101="1ª",AP101,0)-IF(AU101="1ª",AV101,0)-IF(AO101="2ª",AP101,0)-IF(AU101="2ª",AV101,0),'INF GERAIS'!K101-(G101+H101+L101+T101+AB101+IF(AO101="1ª",AP101,0)+IF(AU101="1ª",AV101,0)+IF(AO101="2ª",AP101,0)+IF(AU101="2ª",AV101,0)+IF(AO101="3ª",AP101,0)+IF(AU101="3ª",AV101,0)))))))</f>
        <v>0</v>
      </c>
      <c r="AJ101" s="11" t="s">
        <v>153</v>
      </c>
      <c r="AK101" s="10"/>
      <c r="AL101" s="120" t="s">
        <v>153</v>
      </c>
      <c r="AM101" s="120" t="s">
        <v>153</v>
      </c>
      <c r="AN101" s="120" t="s">
        <v>153</v>
      </c>
      <c r="AP101" s="11"/>
      <c r="AQ101" s="10"/>
      <c r="AV101" s="11"/>
      <c r="AW101" s="10"/>
      <c r="AZ101" s="1"/>
      <c r="BF101" s="16"/>
      <c r="BG101" s="155"/>
    </row>
    <row r="102" spans="2:59" ht="72.5" x14ac:dyDescent="0.35">
      <c r="B102" s="45" t="str">
        <f>'INF GERAIS'!B102&amp;IFERROR(IF(INDEX(APOIO!$A$5:$A$50,MATCH('INF GERAIS'!N102,APOIO!$B$5:$B$50,0))="NÃO",APOIO!$A$2&amp;"NÃO VÁLIDO",""),"")</f>
        <v>2014.0091</v>
      </c>
      <c r="C102" s="1" t="str">
        <f>'INF GERAIS'!C102</f>
        <v>AGRESTE MERIDIONAL</v>
      </c>
      <c r="D102" s="1" t="str">
        <f>'INF GERAIS'!D102</f>
        <v>CANHOTINHO</v>
      </c>
      <c r="E102" s="1" t="str">
        <f>'INF GERAIS'!E102</f>
        <v>RECUPERAÇÃO DE ESTRADAS VICINAIS NO MUNICÍPIO</v>
      </c>
      <c r="F102" s="1" t="str">
        <f>'INF GERAIS'!G102</f>
        <v>NORMAL</v>
      </c>
      <c r="G102" s="11"/>
      <c r="H102" s="11"/>
      <c r="I102" s="10">
        <v>41831</v>
      </c>
      <c r="J102" s="10">
        <v>41845</v>
      </c>
      <c r="K102" s="11">
        <f>IF(G102&lt;0,"NA",IF(G102&gt;ROUNDDOWN('INF GERAIS'!K102*0.3,2),0,ROUNDDOWN('INF GERAIS'!K102*0.3,2)-G102))</f>
        <v>315259.56</v>
      </c>
      <c r="L102" s="11">
        <v>315259.36</v>
      </c>
      <c r="M102" s="10">
        <v>41852</v>
      </c>
      <c r="N102" s="120" t="s">
        <v>3181</v>
      </c>
      <c r="O102" s="120" t="s">
        <v>3184</v>
      </c>
      <c r="P102" s="120"/>
      <c r="Q102" s="10">
        <v>42121</v>
      </c>
      <c r="R102" s="10">
        <v>42135</v>
      </c>
      <c r="S102" s="11">
        <f>IF(G102&lt;0,"NA",IF((G102+H102+L102+IF(AO102="1ª",AP102,0)+IF(AU102="1ª",AV102,0))&gt;ROUNDDOWN('INF GERAIS'!K102*0.6,2),0,IF(M102="",ROUNDDOWN('INF GERAIS'!K102*0.6,2)-K102-G102-H102,ROUNDDOWN('INF GERAIS'!K102*0.6,2)-(G102+H102+L102+IF(AO102="1ª",AP102,0)+IF(AU102="1ª",AV102,0)))))</f>
        <v>315259.76</v>
      </c>
      <c r="T102" s="505">
        <v>315259.56</v>
      </c>
      <c r="U102" s="10">
        <v>42142</v>
      </c>
      <c r="V102" s="120" t="s">
        <v>3501</v>
      </c>
      <c r="W102" s="120" t="s">
        <v>3503</v>
      </c>
      <c r="X102" s="120" t="s">
        <v>3505</v>
      </c>
      <c r="Y102" s="10">
        <v>42194</v>
      </c>
      <c r="Z102" s="10">
        <v>42255</v>
      </c>
      <c r="AA102" s="11">
        <f>IF(G102&lt;0,"NA",IF((G102+H102+L102+T102+IF(AO102="1ª",AP102,0)+IF(AU102="1ª",AV102,0)+IF(AO102="2ª",AP102,0)+IF(AU102="2ª",AV102,0))&gt;ROUNDDOWN('INF GERAIS'!K102*0.8,2),0,IF(AND(M102="",U102=""),ROUNDDOWN('INF GERAIS'!K102*0.8,2)-K102-S102-G102-H102,IF(U102="",ROUNDDOWN('INF GERAIS'!K102*0.8,2)-S102-L102-G102-H102-IF(AO102="1ª",AP102,0)-IF(AU102="1ª",AV102,0),ROUNDDOWN('INF GERAIS'!K102*0.8,2)-(G102+H102+L102+T102+IF(AO102="1ª",AP102,0)+IF(AU102="1ª",AV102,0)+IF(AO102="2ª",AP102,0)+IF(AU102="2ª",AV102,0))))))</f>
        <v>210173.24000000011</v>
      </c>
      <c r="AB102" s="11">
        <v>210173.24</v>
      </c>
      <c r="AC102" s="10">
        <v>42339</v>
      </c>
      <c r="AD102" s="120" t="s">
        <v>4226</v>
      </c>
      <c r="AE102" s="120" t="s">
        <v>4228</v>
      </c>
      <c r="AF102" s="120" t="s">
        <v>4229</v>
      </c>
      <c r="AG102" s="10">
        <v>42527</v>
      </c>
      <c r="AH102" s="10">
        <v>42549</v>
      </c>
      <c r="AI102" s="11">
        <f>IF(G102&lt;0,"NA",IF((G102+H102+L102+T102+AB102+IF(AO102="1ª",AP102,0)+IF(AU102="1ª",AV102,0)+IF(AO102="2ª",AP102,0)+IF(AU102="2ª",AV102,0)+IF(AO102="3ª",AP102,0)+IF(AU102="3ª",AV102,0))&gt;'INF GERAIS'!K102,0,IF(AND(M102="",U102="",AC102=""),'INF GERAIS'!K102-K102-S102-AA102-G102-H102,IF(AND(U102="",AC102=""),'INF GERAIS'!K102-L102-S102-AA102-G102-H102-IF(AO102="1ª",AP102,0)-IF(AU102="1ª",AV102,0),IF(AC102="",'INF GERAIS'!K102-L102-T102-AA102-G102-H102-IF(AO102="1ª",AP102,0)-IF(AU102="1ª",AV102,0)-IF(AO102="2ª",AP102,0)-IF(AU102="2ª",AV102,0),'INF GERAIS'!K102-(G102+H102+L102+T102+AB102+IF(AO102="1ª",AP102,0)+IF(AU102="1ª",AV102,0)+IF(AO102="2ª",AP102,0)+IF(AU102="2ª",AV102,0)+IF(AO102="3ª",AP102,0)+IF(AU102="3ª",AV102,0)))))))</f>
        <v>210173.04000000004</v>
      </c>
      <c r="AJ102" s="446">
        <v>210173.04</v>
      </c>
      <c r="AK102" s="441">
        <v>42550</v>
      </c>
      <c r="AL102" s="447" t="s">
        <v>7879</v>
      </c>
      <c r="AM102" s="341" t="s">
        <v>7669</v>
      </c>
      <c r="AN102" s="341" t="s">
        <v>7881</v>
      </c>
      <c r="AP102" s="11"/>
      <c r="AQ102" s="10"/>
      <c r="AV102" s="11"/>
      <c r="AW102" s="10"/>
      <c r="AZ102" s="1"/>
      <c r="BF102" s="16"/>
      <c r="BG102" s="155"/>
    </row>
    <row r="103" spans="2:59" ht="72.5" x14ac:dyDescent="0.35">
      <c r="B103" s="45" t="str">
        <f>'INF GERAIS'!B103&amp;IFERROR(IF(INDEX(APOIO!$A$5:$A$50,MATCH('INF GERAIS'!N103,APOIO!$B$5:$B$50,0))="NÃO",APOIO!$A$2&amp;"NÃO VÁLIDO",""),"")</f>
        <v>2014.0092</v>
      </c>
      <c r="C103" s="1" t="str">
        <f>'INF GERAIS'!C103</f>
        <v>AGRESTE MERIDIONAL</v>
      </c>
      <c r="D103" s="1" t="str">
        <f>'INF GERAIS'!D103</f>
        <v>CAPOEIRAS</v>
      </c>
      <c r="E103" s="1" t="str">
        <f>'INF GERAIS'!E103</f>
        <v>PAVIMENTAÇÃO DE DIVERSAS RUAS NA SEDE DO MUNICÍPIO</v>
      </c>
      <c r="F103" s="1" t="str">
        <f>'INF GERAIS'!G103</f>
        <v>NORMAL</v>
      </c>
      <c r="G103" s="11"/>
      <c r="H103" s="11"/>
      <c r="I103" s="10">
        <v>41801</v>
      </c>
      <c r="J103" s="10">
        <v>41815</v>
      </c>
      <c r="K103" s="11">
        <f>IF(G103&lt;0,"NA",IF(G103&gt;ROUNDDOWN('INF GERAIS'!K103*0.3,2),0,ROUNDDOWN('INF GERAIS'!K103*0.3,2)-G103))</f>
        <v>177360.98</v>
      </c>
      <c r="L103" s="11">
        <v>178596.37</v>
      </c>
      <c r="M103" s="10">
        <v>41822</v>
      </c>
      <c r="N103" s="120" t="s">
        <v>1537</v>
      </c>
      <c r="O103" s="120" t="s">
        <v>1533</v>
      </c>
      <c r="P103" s="120"/>
      <c r="Q103" s="10">
        <v>42475</v>
      </c>
      <c r="R103" s="10">
        <v>42478</v>
      </c>
      <c r="S103" s="11">
        <f>IF(G103&lt;0,"NA",IF((G103+H103+L103+IF(AO103="1ª",AP103,0)+IF(AU103="1ª",AV103,0))&gt;ROUNDDOWN('INF GERAIS'!K103*0.6,2),0,IF(M103="",ROUNDDOWN('INF GERAIS'!K103*0.6,2)-K103-G103-H103,ROUNDDOWN('INF GERAIS'!K103*0.6,2)-(G103+H103+L103+IF(AO103="1ª",AP103,0)+IF(AU103="1ª",AV103,0)))))</f>
        <v>176125.59999999998</v>
      </c>
      <c r="T103" s="505">
        <v>178596.36</v>
      </c>
      <c r="U103" s="233">
        <v>42479</v>
      </c>
      <c r="V103" s="298" t="s">
        <v>6969</v>
      </c>
      <c r="W103" s="298" t="s">
        <v>6967</v>
      </c>
      <c r="X103" s="298" t="s">
        <v>6971</v>
      </c>
      <c r="Y103" s="10">
        <v>42999</v>
      </c>
      <c r="Z103" s="10">
        <v>43080</v>
      </c>
      <c r="AA103" s="11">
        <f>IF(G103&lt;0,"NA",IF((G103+H103+L103+T103+IF(AO103="1ª",AP103,0)+IF(AU103="1ª",AV103,0)+IF(AO103="2ª",AP103,0)+IF(AU103="2ª",AV103,0))&gt;ROUNDDOWN('INF GERAIS'!K103*0.8,2),0,IF(AND(M103="",U103=""),ROUNDDOWN('INF GERAIS'!K103*0.8,2)-K103-S103-G103-H103,IF(U103="",ROUNDDOWN('INF GERAIS'!K103*0.8,2)-S103-L103-G103-H103-IF(AO103="1ª",AP103,0)-IF(AU103="1ª",AV103,0),ROUNDDOWN('INF GERAIS'!K103*0.8,2)-(G103+H103+L103+T103+IF(AO103="1ª",AP103,0)+IF(AU103="1ª",AV103,0)+IF(AO103="2ª",AP103,0)+IF(AU103="2ª",AV103,0))))))</f>
        <v>115769.90000000002</v>
      </c>
      <c r="AB103" s="11">
        <v>118967.03</v>
      </c>
      <c r="AC103" s="10">
        <v>43193</v>
      </c>
      <c r="AD103" s="120" t="s">
        <v>10780</v>
      </c>
      <c r="AE103" s="120" t="s">
        <v>10782</v>
      </c>
      <c r="AF103" s="120" t="s">
        <v>10783</v>
      </c>
      <c r="AG103" s="10">
        <v>43661</v>
      </c>
      <c r="AH103" s="10">
        <v>43699</v>
      </c>
      <c r="AI103" s="11">
        <f>IF(G103&lt;0,"NA",IF((G103+H103+L103+T103+AB103+IF(AO103="1ª",AP103,0)+IF(AU103="1ª",AV103,0)+IF(AO103="2ª",AP103,0)+IF(AU103="2ª",AV103,0)+IF(AO103="3ª",AP103,0)+IF(AU103="3ª",AV103,0))&gt;'INF GERAIS'!K103,0,IF(AND(M103="",U103="",AC103=""),'INF GERAIS'!K103-K103-S103-AA103-G103-H103,IF(AND(U103="",AC103=""),'INF GERAIS'!K103-L103-S103-AA103-G103-H103-IF(AO103="1ª",AP103,0)-IF(AU103="1ª",AV103,0),IF(AC103="",'INF GERAIS'!K103-L103-T103-AA103-G103-H103-IF(AO103="1ª",AP103,0)-IF(AU103="1ª",AV103,0)-IF(AO103="2ª",AP103,0)-IF(AU103="2ª",AV103,0),'INF GERAIS'!K103-(G103+H103+L103+T103+AB103+IF(AO103="1ª",AP103,0)+IF(AU103="1ª",AV103,0)+IF(AO103="2ª",AP103,0)+IF(AU103="2ª",AV103,0)+IF(AO103="3ª",AP103,0)+IF(AU103="3ª",AV103,0)))))))</f>
        <v>115043.53000000003</v>
      </c>
      <c r="AJ103" s="11">
        <v>115043.53</v>
      </c>
      <c r="AK103" s="10">
        <v>43767</v>
      </c>
      <c r="AL103" s="120" t="s">
        <v>12733</v>
      </c>
      <c r="AM103" s="120" t="s">
        <v>12736</v>
      </c>
      <c r="AN103" s="120" t="s">
        <v>12737</v>
      </c>
      <c r="AP103" s="11"/>
      <c r="AQ103" s="10"/>
      <c r="AV103" s="11"/>
      <c r="AW103" s="10"/>
      <c r="AZ103" s="1"/>
      <c r="BF103" s="16"/>
      <c r="BG103" s="155"/>
    </row>
    <row r="104" spans="2:59" ht="58" x14ac:dyDescent="0.35">
      <c r="B104" s="45" t="str">
        <f>'INF GERAIS'!B104&amp;IFERROR(IF(INDEX(APOIO!$A$5:$A$50,MATCH('INF GERAIS'!N104,APOIO!$B$5:$B$50,0))="NÃO",APOIO!$A$2&amp;"NÃO VÁLIDO",""),"")</f>
        <v>2014.0093</v>
      </c>
      <c r="C104" s="1" t="str">
        <f>'INF GERAIS'!C104</f>
        <v>AGRESTE MERIDIONAL</v>
      </c>
      <c r="D104" s="1" t="str">
        <f>'INF GERAIS'!D104</f>
        <v>CAPOEIRAS</v>
      </c>
      <c r="E104" s="1" t="str">
        <f>'INF GERAIS'!E104</f>
        <v>CONSTRUÇÃO DO CAMPO DE FUTEBOL</v>
      </c>
      <c r="F104" s="1" t="str">
        <f>'INF GERAIS'!G104</f>
        <v>NORMAL</v>
      </c>
      <c r="G104" s="11"/>
      <c r="H104" s="11"/>
      <c r="I104" s="10">
        <v>41801</v>
      </c>
      <c r="J104" s="10">
        <v>41815</v>
      </c>
      <c r="K104" s="11">
        <f>IF(G104&lt;0,"NA",IF(G104&gt;ROUNDDOWN('INF GERAIS'!K104*0.3,2),0,ROUNDDOWN('INF GERAIS'!K104*0.3,2)-G104))</f>
        <v>92700.09</v>
      </c>
      <c r="L104" s="11">
        <v>92693.92</v>
      </c>
      <c r="M104" s="10">
        <v>41822</v>
      </c>
      <c r="N104" s="120" t="s">
        <v>1531</v>
      </c>
      <c r="O104" s="120" t="s">
        <v>1533</v>
      </c>
      <c r="P104" s="120"/>
      <c r="Q104" s="10">
        <v>42475</v>
      </c>
      <c r="R104" s="10">
        <v>42478</v>
      </c>
      <c r="S104" s="11">
        <f>IF(G104&lt;0,"NA",IF((G104+H104+L104+IF(AO104="1ª",AP104,0)+IF(AU104="1ª",AV104,0))&gt;ROUNDDOWN('INF GERAIS'!K104*0.6,2),0,IF(M104="",ROUNDDOWN('INF GERAIS'!K104*0.6,2)-K104-G104-H104,ROUNDDOWN('INF GERAIS'!K104*0.6,2)-(G104+H104+L104+IF(AO104="1ª",AP104,0)+IF(AU104="1ª",AV104,0)))))</f>
        <v>92706.26</v>
      </c>
      <c r="T104" s="505">
        <v>92706.26</v>
      </c>
      <c r="U104" s="233">
        <v>42479</v>
      </c>
      <c r="V104" s="298" t="s">
        <v>6965</v>
      </c>
      <c r="W104" s="298" t="s">
        <v>6967</v>
      </c>
      <c r="X104" s="298" t="s">
        <v>6968</v>
      </c>
      <c r="Y104" s="10"/>
      <c r="Z104" s="10">
        <v>44175</v>
      </c>
      <c r="AA104" s="11">
        <f>IF(G104&lt;0,"NA",IF((G104+H104+L104+T104+IF(AO104="1ª",AP104,0)+IF(AU104="1ª",AV104,0)+IF(AO104="2ª",AP104,0)+IF(AU104="2ª",AV104,0))&gt;ROUNDDOWN('INF GERAIS'!K104*0.8,2),0,IF(AND(M104="",U104=""),ROUNDDOWN('INF GERAIS'!K104*0.8,2)-K104-S104-G104-H104,IF(U104="",ROUNDDOWN('INF GERAIS'!K104*0.8,2)-S104-L104-G104-H104-IF(AO104="1ª",AP104,0)-IF(AU104="1ª",AV104,0),ROUNDDOWN('INF GERAIS'!K104*0.8,2)-(G104+H104+L104+T104+IF(AO104="1ª",AP104,0)+IF(AU104="1ª",AV104,0)+IF(AO104="2ª",AP104,0)+IF(AU104="2ª",AV104,0))))))</f>
        <v>61800.06</v>
      </c>
      <c r="AB104" s="11">
        <v>61800.06</v>
      </c>
      <c r="AC104" s="10">
        <v>44188</v>
      </c>
      <c r="AD104" s="120" t="s">
        <v>13337</v>
      </c>
      <c r="AE104" s="120" t="s">
        <v>153</v>
      </c>
      <c r="AF104" s="120" t="s">
        <v>153</v>
      </c>
      <c r="AG104" s="10"/>
      <c r="AH104" s="233">
        <v>44175</v>
      </c>
      <c r="AI104" s="11">
        <f>IF(G104&lt;0,"NA",IF((G104+H104+L104+T104+AB104+IF(AO104="1ª",AP104,0)+IF(AU104="1ª",AV104,0)+IF(AO104="2ª",AP104,0)+IF(AU104="2ª",AV104,0)+IF(AO104="3ª",AP104,0)+IF(AU104="3ª",AV104,0))&gt;'INF GERAIS'!K104,0,IF(AND(M104="",U104="",AC104=""),'INF GERAIS'!K104-K104-S104-AA104-G104-H104,IF(AND(U104="",AC104=""),'INF GERAIS'!K104-L104-S104-AA104-G104-H104-IF(AO104="1ª",AP104,0)-IF(AU104="1ª",AV104,0),IF(AC104="",'INF GERAIS'!K104-L104-T104-AA104-G104-H104-IF(AO104="1ª",AP104,0)-IF(AU104="1ª",AV104,0)-IF(AO104="2ª",AP104,0)-IF(AU104="2ª",AV104,0),'INF GERAIS'!K104-(G104+H104+L104+T104+AB104+IF(AO104="1ª",AP104,0)+IF(AU104="1ª",AV104,0)+IF(AO104="2ª",AP104,0)+IF(AU104="2ª",AV104,0)+IF(AO104="3ª",AP104,0)+IF(AU104="3ª",AV104,0)))))))</f>
        <v>61800.070000000007</v>
      </c>
      <c r="AJ104" s="11">
        <v>61800.070000000007</v>
      </c>
      <c r="AK104" s="233">
        <v>44188</v>
      </c>
      <c r="AL104" s="120" t="s">
        <v>13338</v>
      </c>
      <c r="AM104" s="120" t="s">
        <v>153</v>
      </c>
      <c r="AN104" s="120" t="s">
        <v>153</v>
      </c>
      <c r="AP104" s="11"/>
      <c r="AQ104" s="10"/>
      <c r="AV104" s="11"/>
      <c r="AW104" s="10"/>
      <c r="AZ104" s="1"/>
      <c r="BF104" s="16"/>
      <c r="BG104" s="155"/>
    </row>
    <row r="105" spans="2:59" ht="58" x14ac:dyDescent="0.35">
      <c r="B105" s="45" t="str">
        <f>'INF GERAIS'!B105&amp;IFERROR(IF(INDEX(APOIO!$A$5:$A$50,MATCH('INF GERAIS'!N105,APOIO!$B$5:$B$50,0))="NÃO",APOIO!$A$2&amp;"NÃO VÁLIDO",""),"")</f>
        <v>2014.0094</v>
      </c>
      <c r="C105" s="1" t="str">
        <f>'INF GERAIS'!C105</f>
        <v>SERTÃO DO PAJEÚ</v>
      </c>
      <c r="D105" s="1" t="str">
        <f>'INF GERAIS'!D105</f>
        <v>CARNAÍBA</v>
      </c>
      <c r="E105" s="1" t="str">
        <f>'INF GERAIS'!E105</f>
        <v>CONSTRUÇÃO DE PAVIMENTAÇÃO EM PARALELEPÍPEDOS( 8 RUAS)</v>
      </c>
      <c r="F105" s="1" t="str">
        <f>'INF GERAIS'!G105</f>
        <v>NORMAL</v>
      </c>
      <c r="G105" s="11"/>
      <c r="H105" s="11"/>
      <c r="I105" s="10">
        <v>41801</v>
      </c>
      <c r="J105" s="10">
        <v>41815</v>
      </c>
      <c r="K105" s="11">
        <f>IF(G105&lt;0,"NA",IF(G105&gt;ROUNDDOWN('INF GERAIS'!K105*0.3,2),0,ROUNDDOWN('INF GERAIS'!K105*0.3,2)-G105))</f>
        <v>148264.10999999999</v>
      </c>
      <c r="L105" s="11">
        <v>148264.14000000001</v>
      </c>
      <c r="M105" s="10">
        <v>41822</v>
      </c>
      <c r="N105" s="120" t="s">
        <v>1549</v>
      </c>
      <c r="O105" s="120" t="s">
        <v>1542</v>
      </c>
      <c r="P105" s="120"/>
      <c r="Q105" s="10">
        <v>41969</v>
      </c>
      <c r="R105" s="10">
        <v>41983</v>
      </c>
      <c r="S105" s="11">
        <f>IF(G105&lt;0,"NA",IF((G105+H105+L105+IF(AO105="1ª",AP105,0)+IF(AU105="1ª",AV105,0))&gt;ROUNDDOWN('INF GERAIS'!K105*0.6,2),0,IF(M105="",ROUNDDOWN('INF GERAIS'!K105*0.6,2)-K105-G105-H105,ROUNDDOWN('INF GERAIS'!K105*0.6,2)-(G105+H105+L105+IF(AO105="1ª",AP105,0)+IF(AU105="1ª",AV105,0)))))</f>
        <v>148264.08999999997</v>
      </c>
      <c r="T105" s="505">
        <v>148264.14000000001</v>
      </c>
      <c r="U105" s="10">
        <v>41990</v>
      </c>
      <c r="V105" s="120" t="s">
        <v>3227</v>
      </c>
      <c r="W105" s="120" t="s">
        <v>1542</v>
      </c>
      <c r="X105" s="120" t="s">
        <v>153</v>
      </c>
      <c r="Y105" s="10">
        <v>42627</v>
      </c>
      <c r="Z105" s="10">
        <v>42717</v>
      </c>
      <c r="AA105" s="11">
        <f>IF(G105&lt;0,"NA",IF((G105+H105+L105+T105+IF(AO105="1ª",AP105,0)+IF(AU105="1ª",AV105,0)+IF(AO105="2ª",AP105,0)+IF(AU105="2ª",AV105,0))&gt;ROUNDDOWN('INF GERAIS'!K105*0.8,2),0,IF(AND(M105="",U105=""),ROUNDDOWN('INF GERAIS'!K105*0.8,2)-K105-S105-G105-H105,IF(U105="",ROUNDDOWN('INF GERAIS'!K105*0.8,2)-S105-L105-G105-H105-IF(AO105="1ª",AP105,0)-IF(AU105="1ª",AV105,0),ROUNDDOWN('INF GERAIS'!K105*0.8,2)-(G105+H105+L105+T105+IF(AO105="1ª",AP105,0)+IF(AU105="1ª",AV105,0)+IF(AO105="2ª",AP105,0)+IF(AU105="2ª",AV105,0))))))</f>
        <v>98842.689999999944</v>
      </c>
      <c r="AB105" s="205">
        <v>98842.76</v>
      </c>
      <c r="AC105" s="233">
        <v>42817</v>
      </c>
      <c r="AD105" s="690" t="s">
        <v>9082</v>
      </c>
      <c r="AE105" s="690" t="s">
        <v>9080</v>
      </c>
      <c r="AF105" s="690" t="s">
        <v>9084</v>
      </c>
      <c r="AG105" s="10">
        <v>43097</v>
      </c>
      <c r="AH105" s="10">
        <v>43133</v>
      </c>
      <c r="AI105" s="11">
        <f>IF(G105&lt;0,"NA",IF((G105+H105+L105+T105+AB105+IF(AO105="1ª",AP105,0)+IF(AU105="1ª",AV105,0)+IF(AO105="2ª",AP105,0)+IF(AU105="2ª",AV105,0)+IF(AO105="3ª",AP105,0)+IF(AU105="3ª",AV105,0))&gt;'INF GERAIS'!K105,0,IF(AND(M105="",U105="",AC105=""),'INF GERAIS'!K105-K105-S105-AA105-G105-H105,IF(AND(U105="",AC105=""),'INF GERAIS'!K105-L105-S105-AA105-G105-H105-IF(AO105="1ª",AP105,0)-IF(AU105="1ª",AV105,0),IF(AC105="",'INF GERAIS'!K105-L105-T105-AA105-G105-H105-IF(AO105="1ª",AP105,0)-IF(AU105="1ª",AV105,0)-IF(AO105="2ª",AP105,0)-IF(AU105="2ª",AV105,0),'INF GERAIS'!K105-(G105+H105+L105+T105+AB105+IF(AO105="1ª",AP105,0)+IF(AU105="1ª",AV105,0)+IF(AO105="2ª",AP105,0)+IF(AU105="2ª",AV105,0)+IF(AO105="3ª",AP105,0)+IF(AU105="3ª",AV105,0)))))))</f>
        <v>98842.679999999935</v>
      </c>
      <c r="AJ105" s="11">
        <v>98842.68</v>
      </c>
      <c r="AK105" s="10">
        <v>43193</v>
      </c>
      <c r="AL105" s="120" t="s">
        <v>10776</v>
      </c>
      <c r="AM105" s="120" t="s">
        <v>10778</v>
      </c>
      <c r="AN105" s="120" t="s">
        <v>10779</v>
      </c>
      <c r="AP105" s="11"/>
      <c r="AQ105" s="10"/>
      <c r="AV105" s="11"/>
      <c r="AW105" s="10"/>
      <c r="AZ105" s="1"/>
      <c r="BF105" s="16"/>
      <c r="BG105" s="155"/>
    </row>
    <row r="106" spans="2:59" ht="58" x14ac:dyDescent="0.35">
      <c r="B106" s="45" t="str">
        <f>'INF GERAIS'!B106&amp;IFERROR(IF(INDEX(APOIO!$A$5:$A$50,MATCH('INF GERAIS'!N106,APOIO!$B$5:$B$50,0))="NÃO",APOIO!$A$2&amp;"NÃO VÁLIDO",""),"")</f>
        <v>2014.0095</v>
      </c>
      <c r="C106" s="1" t="str">
        <f>'INF GERAIS'!C106</f>
        <v>SERTÃO DO PAJEÚ</v>
      </c>
      <c r="D106" s="1" t="str">
        <f>'INF GERAIS'!D106</f>
        <v>CARNAÍBA</v>
      </c>
      <c r="E106" s="1" t="str">
        <f>'INF GERAIS'!E106</f>
        <v>PERFURAÇÃO DE  POÇOS</v>
      </c>
      <c r="F106" s="1" t="str">
        <f>'INF GERAIS'!G106</f>
        <v>NORMAL</v>
      </c>
      <c r="G106" s="11"/>
      <c r="H106" s="11"/>
      <c r="I106" s="10">
        <v>41801</v>
      </c>
      <c r="J106" s="10">
        <v>41815</v>
      </c>
      <c r="K106" s="11">
        <f>IF(G106&lt;0,"NA",IF(G106&gt;ROUNDDOWN('INF GERAIS'!K106*0.3,2),0,ROUNDDOWN('INF GERAIS'!K106*0.3,2)-G106))</f>
        <v>80781.08</v>
      </c>
      <c r="L106" s="11">
        <v>80781.08</v>
      </c>
      <c r="M106" s="10">
        <v>41822</v>
      </c>
      <c r="N106" s="120" t="s">
        <v>1540</v>
      </c>
      <c r="O106" s="120" t="s">
        <v>1542</v>
      </c>
      <c r="P106" s="120"/>
      <c r="Q106" s="10">
        <v>41969</v>
      </c>
      <c r="R106" s="10">
        <v>41983</v>
      </c>
      <c r="S106" s="11">
        <f>IF(G106&lt;0,"NA",IF((G106+H106+L106+IF(AO106="1ª",AP106,0)+IF(AU106="1ª",AV106,0))&gt;ROUNDDOWN('INF GERAIS'!K106*0.6,2),0,IF(M106="",ROUNDDOWN('INF GERAIS'!K106*0.6,2)-K106-G106-H106,ROUNDDOWN('INF GERAIS'!K106*0.6,2)-(G106+H106+L106+IF(AO106="1ª",AP106,0)+IF(AU106="1ª",AV106,0)))))</f>
        <v>80781.08</v>
      </c>
      <c r="T106" s="505">
        <v>80781.08</v>
      </c>
      <c r="U106" s="10">
        <v>41990</v>
      </c>
      <c r="V106" s="120" t="s">
        <v>3223</v>
      </c>
      <c r="W106" s="120" t="s">
        <v>1542</v>
      </c>
      <c r="X106" s="120" t="s">
        <v>153</v>
      </c>
      <c r="Y106" s="10">
        <v>42079</v>
      </c>
      <c r="Z106" s="10">
        <v>42167</v>
      </c>
      <c r="AA106" s="11">
        <f>IF(G106&lt;0,"NA",IF((G106+H106+L106+T106+IF(AO106="1ª",AP106,0)+IF(AU106="1ª",AV106,0)+IF(AO106="2ª",AP106,0)+IF(AU106="2ª",AV106,0))&gt;ROUNDDOWN('INF GERAIS'!K106*0.8,2),0,IF(AND(M106="",U106=""),ROUNDDOWN('INF GERAIS'!K106*0.8,2)-K106-S106-G106-H106,IF(U106="",ROUNDDOWN('INF GERAIS'!K106*0.8,2)-S106-L106-G106-H106-IF(AO106="1ª",AP106,0)-IF(AU106="1ª",AV106,0),ROUNDDOWN('INF GERAIS'!K106*0.8,2)-(G106+H106+L106+T106+IF(AO106="1ª",AP106,0)+IF(AU106="1ª",AV106,0)+IF(AO106="2ª",AP106,0)+IF(AU106="2ª",AV106,0))))))</f>
        <v>53854.06</v>
      </c>
      <c r="AB106" s="11">
        <v>53854.06</v>
      </c>
      <c r="AC106" s="10">
        <v>42237</v>
      </c>
      <c r="AD106" s="120" t="s">
        <v>3754</v>
      </c>
      <c r="AE106" s="120" t="s">
        <v>3756</v>
      </c>
      <c r="AF106" s="120" t="s">
        <v>3757</v>
      </c>
      <c r="AG106" s="10">
        <v>42653</v>
      </c>
      <c r="AH106" s="10">
        <v>42703</v>
      </c>
      <c r="AI106" s="11">
        <f>IF(G106&lt;0,"NA",IF((G106+H106+L106+T106+AB106+IF(AO106="1ª",AP106,0)+IF(AU106="1ª",AV106,0)+IF(AO106="2ª",AP106,0)+IF(AU106="2ª",AV106,0)+IF(AO106="3ª",AP106,0)+IF(AU106="3ª",AV106,0))&gt;'INF GERAIS'!K106,0,IF(AND(M106="",U106="",AC106=""),'INF GERAIS'!K106-K106-S106-AA106-G106-H106,IF(AND(U106="",AC106=""),'INF GERAIS'!K106-L106-S106-AA106-G106-H106-IF(AO106="1ª",AP106,0)-IF(AU106="1ª",AV106,0),IF(AC106="",'INF GERAIS'!K106-L106-T106-AA106-G106-H106-IF(AO106="1ª",AP106,0)-IF(AU106="1ª",AV106,0)-IF(AO106="2ª",AP106,0)-IF(AU106="2ª",AV106,0),'INF GERAIS'!K106-(G106+H106+L106+T106+AB106+IF(AO106="1ª",AP106,0)+IF(AU106="1ª",AV106,0)+IF(AO106="2ª",AP106,0)+IF(AU106="2ª",AV106,0)+IF(AO106="3ª",AP106,0)+IF(AU106="3ª",AV106,0)))))))</f>
        <v>53854.060000000027</v>
      </c>
      <c r="AJ106" s="205">
        <v>53854.06</v>
      </c>
      <c r="AK106" s="233">
        <v>42817</v>
      </c>
      <c r="AL106" s="690" t="s">
        <v>9078</v>
      </c>
      <c r="AM106" s="690" t="s">
        <v>9080</v>
      </c>
      <c r="AN106" s="690" t="s">
        <v>9081</v>
      </c>
      <c r="AP106" s="11"/>
      <c r="AQ106" s="10"/>
      <c r="AV106" s="11"/>
      <c r="AW106" s="10"/>
      <c r="AZ106" s="1"/>
      <c r="BF106" s="16"/>
      <c r="BG106" s="155"/>
    </row>
    <row r="107" spans="2:59" ht="58" x14ac:dyDescent="0.35">
      <c r="B107" s="45" t="str">
        <f>'INF GERAIS'!B107&amp;IFERROR(IF(INDEX(APOIO!$A$5:$A$50,MATCH('INF GERAIS'!N107,APOIO!$B$5:$B$50,0))="NÃO",APOIO!$A$2&amp;"NÃO VÁLIDO",""),"")</f>
        <v>2014.0096</v>
      </c>
      <c r="C107" s="1" t="str">
        <f>'INF GERAIS'!C107</f>
        <v>SERTÃO DO PAJEÚ</v>
      </c>
      <c r="D107" s="1" t="str">
        <f>'INF GERAIS'!D107</f>
        <v>CARNAÍBA</v>
      </c>
      <c r="E107" s="1" t="str">
        <f>'INF GERAIS'!E107</f>
        <v>CONSTRUÇÃO DE MINI PONTE E BUEIRAS</v>
      </c>
      <c r="F107" s="1" t="str">
        <f>'INF GERAIS'!G107</f>
        <v>NORMAL</v>
      </c>
      <c r="G107" s="11"/>
      <c r="H107" s="11"/>
      <c r="I107" s="10">
        <v>41801</v>
      </c>
      <c r="J107" s="10">
        <v>41815</v>
      </c>
      <c r="K107" s="11">
        <f>IF(G107&lt;0,"NA",IF(G107&gt;ROUNDDOWN('INF GERAIS'!K107*0.3,2),0,ROUNDDOWN('INF GERAIS'!K107*0.3,2)-G107))</f>
        <v>42487.96</v>
      </c>
      <c r="L107" s="11">
        <v>42625.1</v>
      </c>
      <c r="M107" s="10">
        <v>41822</v>
      </c>
      <c r="N107" s="120" t="s">
        <v>1546</v>
      </c>
      <c r="O107" s="120" t="s">
        <v>1542</v>
      </c>
      <c r="P107" s="120"/>
      <c r="Q107" s="10">
        <v>41969</v>
      </c>
      <c r="R107" s="10">
        <v>41983</v>
      </c>
      <c r="S107" s="11">
        <f>IF(G107&lt;0,"NA",IF((G107+H107+L107+IF(AO107="1ª",AP107,0)+IF(AU107="1ª",AV107,0))&gt;ROUNDDOWN('INF GERAIS'!K107*0.6,2),0,IF(M107="",ROUNDDOWN('INF GERAIS'!K107*0.6,2)-K107-G107-H107,ROUNDDOWN('INF GERAIS'!K107*0.6,2)-(G107+H107+L107+IF(AO107="1ª",AP107,0)+IF(AU107="1ª",AV107,0)))))</f>
        <v>42350.829999999994</v>
      </c>
      <c r="T107" s="505">
        <v>42625.1</v>
      </c>
      <c r="U107" s="10">
        <v>41990</v>
      </c>
      <c r="V107" s="120" t="s">
        <v>3234</v>
      </c>
      <c r="W107" s="120" t="s">
        <v>1542</v>
      </c>
      <c r="X107" s="120" t="s">
        <v>153</v>
      </c>
      <c r="Y107" s="10">
        <v>42079</v>
      </c>
      <c r="Z107" s="10">
        <v>42233</v>
      </c>
      <c r="AA107" s="11">
        <f>IF(G107&lt;0,"NA",IF((G107+H107+L107+T107+IF(AO107="1ª",AP107,0)+IF(AU107="1ª",AV107,0)+IF(AO107="2ª",AP107,0)+IF(AU107="2ª",AV107,0))&gt;ROUNDDOWN('INF GERAIS'!K107*0.8,2),0,IF(AND(M107="",U107=""),ROUNDDOWN('INF GERAIS'!K107*0.8,2)-K107-S107-G107-H107,IF(U107="",ROUNDDOWN('INF GERAIS'!K107*0.8,2)-S107-L107-G107-H107-IF(AO107="1ª",AP107,0)-IF(AU107="1ª",AV107,0),ROUNDDOWN('INF GERAIS'!K107*0.8,2)-(G107+H107+L107+T107+IF(AO107="1ª",AP107,0)+IF(AU107="1ª",AV107,0)+IF(AO107="2ª",AP107,0)+IF(AU107="2ª",AV107,0))))))</f>
        <v>28051.040000000008</v>
      </c>
      <c r="AB107" s="11">
        <v>28416.73</v>
      </c>
      <c r="AC107" s="10">
        <v>42243</v>
      </c>
      <c r="AD107" s="120" t="s">
        <v>3863</v>
      </c>
      <c r="AE107" s="120" t="s">
        <v>3756</v>
      </c>
      <c r="AF107" s="120" t="s">
        <v>3865</v>
      </c>
      <c r="AG107" s="10">
        <v>42383</v>
      </c>
      <c r="AH107" s="10">
        <v>42444</v>
      </c>
      <c r="AI107" s="11">
        <f>IF(G107&lt;0,"NA",IF((G107+H107+L107+T107+AB107+IF(AO107="1ª",AP107,0)+IF(AU107="1ª",AV107,0)+IF(AO107="2ª",AP107,0)+IF(AU107="2ª",AV107,0)+IF(AO107="3ª",AP107,0)+IF(AU107="3ª",AV107,0))&gt;'INF GERAIS'!K107,0,IF(AND(M107="",U107="",AC107=""),'INF GERAIS'!K107-K107-S107-AA107-G107-H107,IF(AND(U107="",AC107=""),'INF GERAIS'!K107-L107-S107-AA107-G107-H107-IF(AO107="1ª",AP107,0)-IF(AU107="1ª",AV107,0),IF(AC107="",'INF GERAIS'!K107-L107-T107-AA107-G107-H107-IF(AO107="1ª",AP107,0)-IF(AU107="1ª",AV107,0)-IF(AO107="2ª",AP107,0)-IF(AU107="2ª",AV107,0),'INF GERAIS'!K107-(G107+H107+L107+T107+AB107+IF(AO107="1ª",AP107,0)+IF(AU107="1ª",AV107,0)+IF(AO107="2ª",AP107,0)+IF(AU107="2ª",AV107,0)+IF(AO107="3ª",AP107,0)+IF(AU107="3ª",AV107,0)))))))</f>
        <v>27959.619999999995</v>
      </c>
      <c r="AJ107" s="205">
        <v>28416.73</v>
      </c>
      <c r="AK107" s="10">
        <v>42450</v>
      </c>
      <c r="AL107" s="120" t="s">
        <v>6471</v>
      </c>
      <c r="AM107" s="120" t="s">
        <v>6473</v>
      </c>
      <c r="AN107" s="120" t="s">
        <v>6474</v>
      </c>
      <c r="AP107" s="11"/>
      <c r="AQ107" s="10"/>
      <c r="AV107" s="11"/>
      <c r="AW107" s="10"/>
      <c r="AZ107" s="1"/>
      <c r="BF107" s="16"/>
      <c r="BG107" s="155"/>
    </row>
    <row r="108" spans="2:59" ht="87" x14ac:dyDescent="0.35">
      <c r="B108" s="45" t="str">
        <f>'INF GERAIS'!B108&amp;IFERROR(IF(INDEX(APOIO!$A$5:$A$50,MATCH('INF GERAIS'!N108,APOIO!$B$5:$B$50,0))="NÃO",APOIO!$A$2&amp;"NÃO VÁLIDO",""),"")</f>
        <v>2014.0097</v>
      </c>
      <c r="C108" s="1" t="str">
        <f>'INF GERAIS'!C108</f>
        <v>SERTÃO DE ITAPARICA</v>
      </c>
      <c r="D108" s="1" t="str">
        <f>'INF GERAIS'!D108</f>
        <v>CARNAUBEIRA DA PENHA</v>
      </c>
      <c r="E108" s="1" t="str">
        <f>'INF GERAIS'!E108</f>
        <v>ILUMINAÇÃO DO ACESSO PRINCIPAL DA CIDADE</v>
      </c>
      <c r="F108" s="1" t="str">
        <f>'INF GERAIS'!G108</f>
        <v>NORMAL</v>
      </c>
      <c r="G108" s="11"/>
      <c r="H108" s="11"/>
      <c r="I108" s="10">
        <v>41801</v>
      </c>
      <c r="J108" s="10">
        <v>41815</v>
      </c>
      <c r="K108" s="11">
        <f>IF(G108&lt;0,"NA",IF(G108&gt;ROUNDDOWN('INF GERAIS'!K108*0.3,2),0,ROUNDDOWN('INF GERAIS'!K108*0.3,2)-G108))</f>
        <v>101860.63</v>
      </c>
      <c r="L108" s="11">
        <v>101860.63</v>
      </c>
      <c r="M108" s="10">
        <v>41822</v>
      </c>
      <c r="N108" s="120" t="s">
        <v>1558</v>
      </c>
      <c r="O108" s="120" t="s">
        <v>1554</v>
      </c>
      <c r="P108" s="120"/>
      <c r="Q108" s="10">
        <v>42053</v>
      </c>
      <c r="R108" s="10">
        <v>42067</v>
      </c>
      <c r="S108" s="11">
        <f>IF(G108&lt;0,"NA",IF((G108+H108+L108+IF(AO108="1ª",AP108,0)+IF(AU108="1ª",AV108,0))&gt;ROUNDDOWN('INF GERAIS'!K108*0.6,2),0,IF(M108="",ROUNDDOWN('INF GERAIS'!K108*0.6,2)-K108-G108-H108,ROUNDDOWN('INF GERAIS'!K108*0.6,2)-(G108+H108+L108+IF(AO108="1ª",AP108,0)+IF(AU108="1ª",AV108,0)))))</f>
        <v>101860.63</v>
      </c>
      <c r="T108" s="505">
        <v>101860.63</v>
      </c>
      <c r="U108" s="10">
        <v>42074</v>
      </c>
      <c r="V108" s="120" t="s">
        <v>3339</v>
      </c>
      <c r="W108" s="120" t="s">
        <v>3337</v>
      </c>
      <c r="X108" s="120" t="s">
        <v>3341</v>
      </c>
      <c r="Y108" s="10">
        <v>42384</v>
      </c>
      <c r="Z108" s="10">
        <v>42445</v>
      </c>
      <c r="AA108" s="11">
        <f>IF(G108&lt;0,"NA",IF((G108+H108+L108+T108+IF(AO108="1ª",AP108,0)+IF(AU108="1ª",AV108,0)+IF(AO108="2ª",AP108,0)+IF(AU108="2ª",AV108,0))&gt;ROUNDDOWN('INF GERAIS'!K108*0.8,2),0,IF(AND(M108="",U108=""),ROUNDDOWN('INF GERAIS'!K108*0.8,2)-K108-S108-G108-H108,IF(U108="",ROUNDDOWN('INF GERAIS'!K108*0.8,2)-S108-L108-G108-H108-IF(AO108="1ª",AP108,0)-IF(AU108="1ª",AV108,0),ROUNDDOWN('INF GERAIS'!K108*0.8,2)-(G108+H108+L108+T108+IF(AO108="1ª",AP108,0)+IF(AU108="1ª",AV108,0)+IF(AO108="2ª",AP108,0)+IF(AU108="2ª",AV108,0))))))</f>
        <v>67907.089999999967</v>
      </c>
      <c r="AB108" s="205">
        <v>67907.09</v>
      </c>
      <c r="AC108" s="10">
        <v>42464</v>
      </c>
      <c r="AD108" s="120" t="s">
        <v>6770</v>
      </c>
      <c r="AE108" s="120" t="s">
        <v>6772</v>
      </c>
      <c r="AF108" s="120" t="s">
        <v>6773</v>
      </c>
      <c r="AG108" s="10">
        <v>42604</v>
      </c>
      <c r="AH108" s="10">
        <v>42633</v>
      </c>
      <c r="AI108" s="11">
        <f>IF(G108&lt;0,"NA",IF((G108+H108+L108+T108+AB108+IF(AO108="1ª",AP108,0)+IF(AU108="1ª",AV108,0)+IF(AO108="2ª",AP108,0)+IF(AU108="2ª",AV108,0)+IF(AO108="3ª",AP108,0)+IF(AU108="3ª",AV108,0))&gt;'INF GERAIS'!K108,0,IF(AND(M108="",U108="",AC108=""),'INF GERAIS'!K108-K108-S108-AA108-G108-H108,IF(AND(U108="",AC108=""),'INF GERAIS'!K108-L108-S108-AA108-G108-H108-IF(AO108="1ª",AP108,0)-IF(AU108="1ª",AV108,0),IF(AC108="",'INF GERAIS'!K108-L108-T108-AA108-G108-H108-IF(AO108="1ª",AP108,0)-IF(AU108="1ª",AV108,0)-IF(AO108="2ª",AP108,0)-IF(AU108="2ª",AV108,0),'INF GERAIS'!K108-(G108+H108+L108+T108+AB108+IF(AO108="1ª",AP108,0)+IF(AU108="1ª",AV108,0)+IF(AO108="2ª",AP108,0)+IF(AU108="2ª",AV108,0)+IF(AO108="3ª",AP108,0)+IF(AU108="3ª",AV108,0)))))))</f>
        <v>67907.090000000026</v>
      </c>
      <c r="AJ108" s="205">
        <v>67907.09</v>
      </c>
      <c r="AK108" s="10">
        <v>42643</v>
      </c>
      <c r="AL108" s="120" t="s">
        <v>8491</v>
      </c>
      <c r="AM108" s="120" t="s">
        <v>6772</v>
      </c>
      <c r="AN108" s="120" t="s">
        <v>8494</v>
      </c>
      <c r="AP108" s="11"/>
      <c r="AQ108" s="10"/>
      <c r="AV108" s="11"/>
      <c r="AW108" s="10"/>
      <c r="AZ108" s="1"/>
      <c r="BF108" s="16"/>
      <c r="BG108" s="155"/>
    </row>
    <row r="109" spans="2:59" ht="87" x14ac:dyDescent="0.35">
      <c r="B109" s="45" t="str">
        <f>'INF GERAIS'!B109&amp;IFERROR(IF(INDEX(APOIO!$A$5:$A$50,MATCH('INF GERAIS'!N109,APOIO!$B$5:$B$50,0))="NÃO",APOIO!$A$2&amp;"NÃO VÁLIDO",""),"")</f>
        <v>2014.0098</v>
      </c>
      <c r="C109" s="1" t="str">
        <f>'INF GERAIS'!C109</f>
        <v>SERTÃO DE ITAPARICA</v>
      </c>
      <c r="D109" s="1" t="str">
        <f>'INF GERAIS'!D109</f>
        <v>CARNAUBEIRA DA PENHA</v>
      </c>
      <c r="E109" s="1" t="str">
        <f>'INF GERAIS'!E109</f>
        <v>PAVIMENTAÇÃO EM PEDRAS GRANÍTICAS NAS SERRAS DO ARAPUÁ, SERRA DA CACARIA E SERRA DE UMAS( 05)</v>
      </c>
      <c r="F109" s="1" t="str">
        <f>'INF GERAIS'!G109</f>
        <v>NORMAL</v>
      </c>
      <c r="G109" s="11"/>
      <c r="H109" s="11"/>
      <c r="I109" s="10">
        <v>41801</v>
      </c>
      <c r="J109" s="10">
        <v>41815</v>
      </c>
      <c r="K109" s="11">
        <f>IF(G109&lt;0,"NA",IF(G109&gt;ROUNDDOWN('INF GERAIS'!K109*0.3,2),0,ROUNDDOWN('INF GERAIS'!K109*0.3,2)-G109))</f>
        <v>78950.61</v>
      </c>
      <c r="L109" s="11">
        <v>79267.12</v>
      </c>
      <c r="M109" s="10">
        <v>41822</v>
      </c>
      <c r="N109" s="120" t="s">
        <v>1552</v>
      </c>
      <c r="O109" s="120" t="s">
        <v>1554</v>
      </c>
      <c r="P109" s="120"/>
      <c r="Q109" s="10">
        <v>42053</v>
      </c>
      <c r="R109" s="10">
        <v>42067</v>
      </c>
      <c r="S109" s="11">
        <f>IF(G109&lt;0,"NA",IF((G109+H109+L109+IF(AO109="1ª",AP109,0)+IF(AU109="1ª",AV109,0))&gt;ROUNDDOWN('INF GERAIS'!K109*0.6,2),0,IF(M109="",ROUNDDOWN('INF GERAIS'!K109*0.6,2)-K109-G109-H109,ROUNDDOWN('INF GERAIS'!K109*0.6,2)-(G109+H109+L109+IF(AO109="1ª",AP109,0)+IF(AU109="1ª",AV109,0)))))</f>
        <v>78634.100000000006</v>
      </c>
      <c r="T109" s="505">
        <v>79267.12</v>
      </c>
      <c r="U109" s="10">
        <v>42074</v>
      </c>
      <c r="V109" s="120" t="s">
        <v>3334</v>
      </c>
      <c r="W109" s="120" t="s">
        <v>3337</v>
      </c>
      <c r="X109" s="120" t="s">
        <v>3338</v>
      </c>
      <c r="Y109" s="10">
        <v>42527</v>
      </c>
      <c r="Z109" s="10">
        <v>42543</v>
      </c>
      <c r="AA109" s="11">
        <f>IF(G109&lt;0,"NA",IF((G109+H109+L109+T109+IF(AO109="1ª",AP109,0)+IF(AU109="1ª",AV109,0)+IF(AO109="2ª",AP109,0)+IF(AU109="2ª",AV109,0))&gt;ROUNDDOWN('INF GERAIS'!K109*0.8,2),0,IF(AND(M109="",U109=""),ROUNDDOWN('INF GERAIS'!K109*0.8,2)-K109-S109-G109-H109,IF(U109="",ROUNDDOWN('INF GERAIS'!K109*0.8,2)-S109-L109-G109-H109-IF(AO109="1ª",AP109,0)-IF(AU109="1ª",AV109,0),ROUNDDOWN('INF GERAIS'!K109*0.8,2)-(G109+H109+L109+T109+IF(AO109="1ª",AP109,0)+IF(AU109="1ª",AV109,0)+IF(AO109="2ª",AP109,0)+IF(AU109="2ª",AV109,0))))))</f>
        <v>52000.72</v>
      </c>
      <c r="AB109" s="440">
        <v>52701.08</v>
      </c>
      <c r="AC109" s="441">
        <v>42549</v>
      </c>
      <c r="AD109" s="442" t="s">
        <v>7843</v>
      </c>
      <c r="AE109" s="341" t="s">
        <v>6772</v>
      </c>
      <c r="AF109" s="341" t="s">
        <v>7845</v>
      </c>
      <c r="AG109" s="10">
        <v>42745</v>
      </c>
      <c r="AH109" s="10">
        <v>43019</v>
      </c>
      <c r="AI109" s="11">
        <f>IF(G109&lt;0,"NA",IF((G109+H109+L109+T109+AB109+IF(AO109="1ª",AP109,0)+IF(AU109="1ª",AV109,0)+IF(AO109="2ª",AP109,0)+IF(AU109="2ª",AV109,0)+IF(AO109="3ª",AP109,0)+IF(AU109="3ª",AV109,0))&gt;'INF GERAIS'!K109,0,IF(AND(M109="",U109="",AC109=""),'INF GERAIS'!K109-K109-S109-AA109-G109-H109,IF(AND(U109="",AC109=""),'INF GERAIS'!K109-L109-S109-AA109-G109-H109-IF(AO109="1ª",AP109,0)-IF(AU109="1ª",AV109,0),IF(AC109="",'INF GERAIS'!K109-L109-T109-AA109-G109-H109-IF(AO109="1ª",AP109,0)-IF(AU109="1ª",AV109,0)-IF(AO109="2ª",AP109,0)-IF(AU109="2ª",AV109,0),'INF GERAIS'!K109-(G109+H109+L109+T109+AB109+IF(AO109="1ª",AP109,0)+IF(AU109="1ª",AV109,0)+IF(AO109="2ª",AP109,0)+IF(AU109="2ª",AV109,0)+IF(AO109="3ª",AP109,0)+IF(AU109="3ª",AV109,0)))))))</f>
        <v>51933.390000000014</v>
      </c>
      <c r="AJ109" s="823">
        <v>51933.39</v>
      </c>
      <c r="AK109" s="826">
        <v>43193</v>
      </c>
      <c r="AL109" s="932" t="s">
        <v>10689</v>
      </c>
      <c r="AM109" s="932" t="s">
        <v>10690</v>
      </c>
      <c r="AN109" s="932" t="s">
        <v>10691</v>
      </c>
      <c r="AP109" s="11"/>
      <c r="AQ109" s="10"/>
      <c r="AV109" s="11"/>
      <c r="AW109" s="10"/>
      <c r="AZ109" s="1"/>
      <c r="BF109" s="16"/>
      <c r="BG109" s="155"/>
    </row>
    <row r="110" spans="2:59" ht="87" x14ac:dyDescent="0.35">
      <c r="B110" s="45" t="str">
        <f>'INF GERAIS'!B110&amp;IFERROR(IF(INDEX(APOIO!$A$5:$A$50,MATCH('INF GERAIS'!N110,APOIO!$B$5:$B$50,0))="NÃO",APOIO!$A$2&amp;"NÃO VÁLIDO",""),"")</f>
        <v>2014.0099</v>
      </c>
      <c r="C110" s="1" t="str">
        <f>'INF GERAIS'!C110</f>
        <v>MATA NORTE</v>
      </c>
      <c r="D110" s="1" t="str">
        <f>'INF GERAIS'!D110</f>
        <v>CARPINA</v>
      </c>
      <c r="E110" s="1" t="str">
        <f>'INF GERAIS'!E110</f>
        <v>PAVIMENTAÇÃO EM PARALELEPIPEDOS GRANITICOS EM DIVERSAS RUAS DO BAIRRO DO CENTRO( 2 RUAS)</v>
      </c>
      <c r="F110" s="1" t="str">
        <f>'INF GERAIS'!G110</f>
        <v>NORMAL</v>
      </c>
      <c r="G110" s="11"/>
      <c r="H110" s="11"/>
      <c r="I110" s="10">
        <v>41801</v>
      </c>
      <c r="J110" s="10">
        <v>41815</v>
      </c>
      <c r="K110" s="11">
        <f>IF(G110&lt;0,"NA",IF(G110&gt;ROUNDDOWN('INF GERAIS'!K110*0.3,2),0,ROUNDDOWN('INF GERAIS'!K110*0.3,2)-G110))</f>
        <v>14668.29</v>
      </c>
      <c r="L110" s="11">
        <v>14980.14</v>
      </c>
      <c r="M110" s="10">
        <v>41822</v>
      </c>
      <c r="N110" s="120" t="s">
        <v>1562</v>
      </c>
      <c r="O110" s="120" t="s">
        <v>1564</v>
      </c>
      <c r="P110" s="120"/>
      <c r="Q110" s="10">
        <v>42339</v>
      </c>
      <c r="R110" s="10">
        <v>42353</v>
      </c>
      <c r="S110" s="11">
        <f>IF(G110&lt;0,"NA",IF((G110+H110+L110+IF(AO110="1ª",AP110,0)+IF(AU110="1ª",AV110,0))&gt;ROUNDDOWN('INF GERAIS'!K110*0.6,2),0,IF(M110="",ROUNDDOWN('INF GERAIS'!K110*0.6,2)-K110-G110-H110,ROUNDDOWN('INF GERAIS'!K110*0.6,2)-(G110+H110+L110+IF(AO110="1ª",AP110,0)+IF(AU110="1ª",AV110,0)))))</f>
        <v>14356.440000000002</v>
      </c>
      <c r="T110" s="505">
        <v>14356.44</v>
      </c>
      <c r="U110" s="10">
        <v>42360</v>
      </c>
      <c r="V110" s="120" t="s">
        <v>4487</v>
      </c>
      <c r="W110" s="120" t="s">
        <v>4489</v>
      </c>
      <c r="X110" s="120" t="s">
        <v>4491</v>
      </c>
      <c r="Y110" s="10"/>
      <c r="Z110" s="10" t="s">
        <v>153</v>
      </c>
      <c r="AA110" s="11">
        <f>IF(G110&lt;0,"NA",IF((G110+H110+L110+T110+IF(AO110="1ª",AP110,0)+IF(AU110="1ª",AV110,0)+IF(AO110="2ª",AP110,0)+IF(AU110="2ª",AV110,0))&gt;ROUNDDOWN('INF GERAIS'!K110*0.8,2),0,IF(AND(M110="",U110=""),ROUNDDOWN('INF GERAIS'!K110*0.8,2)-K110-S110-G110-H110,IF(U110="",ROUNDDOWN('INF GERAIS'!K110*0.8,2)-S110-L110-G110-H110-IF(AO110="1ª",AP110,0)-IF(AU110="1ª",AV110,0),ROUNDDOWN('INF GERAIS'!K110*0.8,2)-(G110+H110+L110+T110+IF(AO110="1ª",AP110,0)+IF(AU110="1ª",AV110,0)+IF(AO110="2ª",AP110,0)+IF(AU110="2ª",AV110,0))))))</f>
        <v>9778.86</v>
      </c>
      <c r="AB110" s="11"/>
      <c r="AC110" s="10"/>
      <c r="AD110" s="120" t="s">
        <v>153</v>
      </c>
      <c r="AE110" s="120" t="s">
        <v>153</v>
      </c>
      <c r="AF110" s="120" t="s">
        <v>153</v>
      </c>
      <c r="AG110" s="10"/>
      <c r="AH110" s="10" t="s">
        <v>153</v>
      </c>
      <c r="AI110" s="11">
        <f>IF(G110&lt;0,"NA",IF((G110+H110+L110+T110+AB110+IF(AO110="1ª",AP110,0)+IF(AU110="1ª",AV110,0)+IF(AO110="2ª",AP110,0)+IF(AU110="2ª",AV110,0)+IF(AO110="3ª",AP110,0)+IF(AU110="3ª",AV110,0))&gt;'INF GERAIS'!K110,0,IF(AND(M110="",U110="",AC110=""),'INF GERAIS'!K110-K110-S110-AA110-G110-H110,IF(AND(U110="",AC110=""),'INF GERAIS'!K110-L110-S110-AA110-G110-H110-IF(AO110="1ª",AP110,0)-IF(AU110="1ª",AV110,0),IF(AC110="",'INF GERAIS'!K110-L110-T110-AA110-G110-H110-IF(AO110="1ª",AP110,0)-IF(AU110="1ª",AV110,0)-IF(AO110="2ª",AP110,0)-IF(AU110="2ª",AV110,0),'INF GERAIS'!K110-(G110+H110+L110+T110+AB110+IF(AO110="1ª",AP110,0)+IF(AU110="1ª",AV110,0)+IF(AO110="2ª",AP110,0)+IF(AU110="2ª",AV110,0)+IF(AO110="3ª",AP110,0)+IF(AU110="3ª",AV110,0)))))))</f>
        <v>9778.86</v>
      </c>
      <c r="AJ110" s="11" t="s">
        <v>153</v>
      </c>
      <c r="AK110" s="10"/>
      <c r="AL110" s="120" t="s">
        <v>153</v>
      </c>
      <c r="AM110" s="120" t="s">
        <v>153</v>
      </c>
      <c r="AN110" s="120" t="s">
        <v>153</v>
      </c>
      <c r="AP110" s="11"/>
      <c r="AQ110" s="10"/>
      <c r="AV110" s="11"/>
      <c r="AW110" s="10"/>
      <c r="AZ110" s="1"/>
      <c r="BF110" s="16"/>
      <c r="BG110" s="155"/>
    </row>
    <row r="111" spans="2:59" ht="72.5" x14ac:dyDescent="0.35">
      <c r="B111" s="45" t="str">
        <f>'INF GERAIS'!B111&amp;IFERROR(IF(INDEX(APOIO!$A$5:$A$50,MATCH('INF GERAIS'!N111,APOIO!$B$5:$B$50,0))="NÃO",APOIO!$A$2&amp;"NÃO VÁLIDO",""),"")</f>
        <v>2014.0100</v>
      </c>
      <c r="C111" s="1" t="str">
        <f>'INF GERAIS'!C111</f>
        <v>MATA NORTE</v>
      </c>
      <c r="D111" s="1" t="str">
        <f>'INF GERAIS'!D111</f>
        <v>CARPINA</v>
      </c>
      <c r="E111" s="1" t="str">
        <f>'INF GERAIS'!E111</f>
        <v>PAVIMENTAÇÃO EM PARALELEPIPEDOS GRANITICOS EM DIVERSAS RUAS DO BAIRRO NOVO.( 9 RUAS)</v>
      </c>
      <c r="F111" s="1" t="str">
        <f>'INF GERAIS'!G111</f>
        <v>NORMAL</v>
      </c>
      <c r="G111" s="11"/>
      <c r="H111" s="11"/>
      <c r="I111" s="10">
        <v>41801</v>
      </c>
      <c r="J111" s="10">
        <v>41815</v>
      </c>
      <c r="K111" s="11">
        <f>IF(G111&lt;0,"NA",IF(G111&gt;ROUNDDOWN('INF GERAIS'!K111*0.3,2),0,ROUNDDOWN('INF GERAIS'!K111*0.3,2)-G111))</f>
        <v>258690.67</v>
      </c>
      <c r="L111" s="11">
        <v>260614.08</v>
      </c>
      <c r="M111" s="10">
        <v>41822</v>
      </c>
      <c r="N111" s="120" t="s">
        <v>1574</v>
      </c>
      <c r="O111" s="120" t="s">
        <v>1564</v>
      </c>
      <c r="P111" s="120"/>
      <c r="Q111" s="10">
        <v>42339</v>
      </c>
      <c r="R111" s="10">
        <v>42353</v>
      </c>
      <c r="S111" s="11">
        <f>IF(G111&lt;0,"NA",IF((G111+H111+L111+IF(AO111="1ª",AP111,0)+IF(AU111="1ª",AV111,0))&gt;ROUNDDOWN('INF GERAIS'!K111*0.6,2),0,IF(M111="",ROUNDDOWN('INF GERAIS'!K111*0.6,2)-K111-G111-H111,ROUNDDOWN('INF GERAIS'!K111*0.6,2)-(G111+H111+L111+IF(AO111="1ª",AP111,0)+IF(AU111="1ª",AV111,0)))))</f>
        <v>256767.27</v>
      </c>
      <c r="T111" s="505">
        <v>260605.47</v>
      </c>
      <c r="U111" s="10">
        <v>42360</v>
      </c>
      <c r="V111" s="120" t="s">
        <v>4492</v>
      </c>
      <c r="W111" s="120" t="s">
        <v>4489</v>
      </c>
      <c r="X111" s="120" t="s">
        <v>4494</v>
      </c>
      <c r="Y111" s="10">
        <v>42577</v>
      </c>
      <c r="Z111" s="10" t="s">
        <v>153</v>
      </c>
      <c r="AA111" s="11">
        <f>IF(G111&lt;0,"NA",IF((G111+H111+L111+T111+IF(AO111="1ª",AP111,0)+IF(AU111="1ª",AV111,0)+IF(AO111="2ª",AP111,0)+IF(AU111="2ª",AV111,0))&gt;ROUNDDOWN('INF GERAIS'!K111*0.8,2),0,IF(AND(M111="",U111=""),ROUNDDOWN('INF GERAIS'!K111*0.8,2)-K111-S111-G111-H111,IF(U111="",ROUNDDOWN('INF GERAIS'!K111*0.8,2)-S111-L111-G111-H111-IF(AO111="1ª",AP111,0)-IF(AU111="1ª",AV111,0),ROUNDDOWN('INF GERAIS'!K111*0.8,2)-(G111+H111+L111+T111+IF(AO111="1ª",AP111,0)+IF(AU111="1ª",AV111,0)+IF(AO111="2ª",AP111,0)+IF(AU111="2ª",AV111,0))))))</f>
        <v>168622.25000000006</v>
      </c>
      <c r="AB111" s="11"/>
      <c r="AC111" s="10"/>
      <c r="AD111" s="120" t="s">
        <v>153</v>
      </c>
      <c r="AE111" s="120" t="s">
        <v>153</v>
      </c>
      <c r="AF111" s="120" t="s">
        <v>153</v>
      </c>
      <c r="AG111" s="10"/>
      <c r="AH111" s="10" t="s">
        <v>153</v>
      </c>
      <c r="AI111" s="11">
        <f>IF(G111&lt;0,"NA",IF((G111+H111+L111+T111+AB111+IF(AO111="1ª",AP111,0)+IF(AU111="1ª",AV111,0)+IF(AO111="2ª",AP111,0)+IF(AU111="2ª",AV111,0)+IF(AO111="3ª",AP111,0)+IF(AU111="3ª",AV111,0))&gt;'INF GERAIS'!K111,0,IF(AND(M111="",U111="",AC111=""),'INF GERAIS'!K111-K111-S111-AA111-G111-H111,IF(AND(U111="",AC111=""),'INF GERAIS'!K111-L111-S111-AA111-G111-H111-IF(AO111="1ª",AP111,0)-IF(AU111="1ª",AV111,0),IF(AC111="",'INF GERAIS'!K111-L111-T111-AA111-G111-H111-IF(AO111="1ª",AP111,0)-IF(AU111="1ª",AV111,0)-IF(AO111="2ª",AP111,0)-IF(AU111="2ª",AV111,0),'INF GERAIS'!K111-(G111+H111+L111+T111+AB111+IF(AO111="1ª",AP111,0)+IF(AU111="1ª",AV111,0)+IF(AO111="2ª",AP111,0)+IF(AU111="2ª",AV111,0)+IF(AO111="3ª",AP111,0)+IF(AU111="3ª",AV111,0)))))))</f>
        <v>172460.45</v>
      </c>
      <c r="AJ111" s="11" t="s">
        <v>153</v>
      </c>
      <c r="AK111" s="10"/>
      <c r="AL111" s="120" t="s">
        <v>153</v>
      </c>
      <c r="AM111" s="120" t="s">
        <v>153</v>
      </c>
      <c r="AN111" s="120" t="s">
        <v>153</v>
      </c>
      <c r="AP111" s="11"/>
      <c r="AQ111" s="10"/>
      <c r="AV111" s="11"/>
      <c r="AW111" s="10"/>
      <c r="AZ111" s="1"/>
      <c r="BF111" s="16"/>
      <c r="BG111" s="155"/>
    </row>
    <row r="112" spans="2:59" ht="72.5" x14ac:dyDescent="0.35">
      <c r="B112" s="45" t="str">
        <f>'INF GERAIS'!B112&amp;IFERROR(IF(INDEX(APOIO!$A$5:$A$50,MATCH('INF GERAIS'!N112,APOIO!$B$5:$B$50,0))="NÃO",APOIO!$A$2&amp;"NÃO VÁLIDO",""),"")</f>
        <v>2014.0101</v>
      </c>
      <c r="C112" s="1" t="str">
        <f>'INF GERAIS'!C112</f>
        <v>MATA NORTE</v>
      </c>
      <c r="D112" s="1" t="str">
        <f>'INF GERAIS'!D112</f>
        <v>CARPINA</v>
      </c>
      <c r="E112" s="1" t="str">
        <f>'INF GERAIS'!E112</f>
        <v>PAVIMENTAÇÃO EM PARALELEPIPEDOS GRANITICOS EM DIVERSAS RUAS DO BAIRRO TRÊS MARIA( 5 RUAS)</v>
      </c>
      <c r="F112" s="1" t="str">
        <f>'INF GERAIS'!G112</f>
        <v>NORMAL</v>
      </c>
      <c r="G112" s="11"/>
      <c r="H112" s="11"/>
      <c r="I112" s="10">
        <v>41801</v>
      </c>
      <c r="J112" s="10">
        <v>41815</v>
      </c>
      <c r="K112" s="11">
        <f>IF(G112&lt;0,"NA",IF(G112&gt;ROUNDDOWN('INF GERAIS'!K112*0.3,2),0,ROUNDDOWN('INF GERAIS'!K112*0.3,2)-G112))</f>
        <v>247431.93</v>
      </c>
      <c r="L112" s="11">
        <v>252458.81</v>
      </c>
      <c r="M112" s="10">
        <v>41822</v>
      </c>
      <c r="N112" s="120" t="s">
        <v>1571</v>
      </c>
      <c r="O112" s="120" t="s">
        <v>1564</v>
      </c>
      <c r="P112" s="120"/>
      <c r="Q112" s="10">
        <v>42339</v>
      </c>
      <c r="R112" s="10">
        <v>42353</v>
      </c>
      <c r="S112" s="11">
        <f>IF(G112&lt;0,"NA",IF((G112+H112+L112+IF(AO112="1ª",AP112,0)+IF(AU112="1ª",AV112,0))&gt;ROUNDDOWN('INF GERAIS'!K112*0.6,2),0,IF(M112="",ROUNDDOWN('INF GERAIS'!K112*0.6,2)-K112-G112-H112,ROUNDDOWN('INF GERAIS'!K112*0.6,2)-(G112+H112+L112+IF(AO112="1ª",AP112,0)+IF(AU112="1ª",AV112,0)))))</f>
        <v>242405.05</v>
      </c>
      <c r="T112" s="505">
        <v>252450.92</v>
      </c>
      <c r="U112" s="10">
        <v>42360</v>
      </c>
      <c r="V112" s="120" t="s">
        <v>4495</v>
      </c>
      <c r="W112" s="120" t="s">
        <v>4489</v>
      </c>
      <c r="X112" s="120" t="s">
        <v>4497</v>
      </c>
      <c r="Y112" s="10">
        <v>42577</v>
      </c>
      <c r="Z112" s="10" t="s">
        <v>153</v>
      </c>
      <c r="AA112" s="11">
        <f>IF(G112&lt;0,"NA",IF((G112+H112+L112+T112+IF(AO112="1ª",AP112,0)+IF(AU112="1ª",AV112,0)+IF(AO112="2ª",AP112,0)+IF(AU112="2ª",AV112,0))&gt;ROUNDDOWN('INF GERAIS'!K112*0.8,2),0,IF(AND(M112="",U112=""),ROUNDDOWN('INF GERAIS'!K112*0.8,2)-K112-S112-G112-H112,IF(U112="",ROUNDDOWN('INF GERAIS'!K112*0.8,2)-S112-L112-G112-H112-IF(AO112="1ª",AP112,0)-IF(AU112="1ª",AV112,0),ROUNDDOWN('INF GERAIS'!K112*0.8,2)-(G112+H112+L112+T112+IF(AO112="1ª",AP112,0)+IF(AU112="1ª",AV112,0)+IF(AO112="2ª",AP112,0)+IF(AU112="2ª",AV112,0))))))</f>
        <v>154908.75</v>
      </c>
      <c r="AB112" s="11"/>
      <c r="AC112" s="10"/>
      <c r="AD112" s="120" t="s">
        <v>153</v>
      </c>
      <c r="AE112" s="120" t="s">
        <v>153</v>
      </c>
      <c r="AF112" s="120" t="s">
        <v>153</v>
      </c>
      <c r="AG112" s="10"/>
      <c r="AH112" s="10" t="s">
        <v>153</v>
      </c>
      <c r="AI112" s="11">
        <f>IF(G112&lt;0,"NA",IF((G112+H112+L112+T112+AB112+IF(AO112="1ª",AP112,0)+IF(AU112="1ª",AV112,0)+IF(AO112="2ª",AP112,0)+IF(AU112="2ª",AV112,0)+IF(AO112="3ª",AP112,0)+IF(AU112="3ª",AV112,0))&gt;'INF GERAIS'!K112,0,IF(AND(M112="",U112="",AC112=""),'INF GERAIS'!K112-K112-S112-AA112-G112-H112,IF(AND(U112="",AC112=""),'INF GERAIS'!K112-L112-S112-AA112-G112-H112-IF(AO112="1ª",AP112,0)-IF(AU112="1ª",AV112,0),IF(AC112="",'INF GERAIS'!K112-L112-T112-AA112-G112-H112-IF(AO112="1ª",AP112,0)-IF(AU112="1ª",AV112,0)-IF(AO112="2ª",AP112,0)-IF(AU112="2ª",AV112,0),'INF GERAIS'!K112-(G112+H112+L112+T112+AB112+IF(AO112="1ª",AP112,0)+IF(AU112="1ª",AV112,0)+IF(AO112="2ª",AP112,0)+IF(AU112="2ª",AV112,0)+IF(AO112="3ª",AP112,0)+IF(AU112="3ª",AV112,0)))))))</f>
        <v>164954.63</v>
      </c>
      <c r="AJ112" s="11" t="s">
        <v>153</v>
      </c>
      <c r="AK112" s="10"/>
      <c r="AL112" s="120" t="s">
        <v>153</v>
      </c>
      <c r="AM112" s="120" t="s">
        <v>153</v>
      </c>
      <c r="AN112" s="120" t="s">
        <v>153</v>
      </c>
      <c r="AP112" s="11"/>
      <c r="AQ112" s="10"/>
      <c r="AV112" s="11"/>
      <c r="AW112" s="10"/>
      <c r="AZ112" s="1"/>
      <c r="BF112" s="16"/>
      <c r="BG112" s="155"/>
    </row>
    <row r="113" spans="2:64" ht="87" x14ac:dyDescent="0.35">
      <c r="B113" s="45" t="str">
        <f>'INF GERAIS'!B113&amp;IFERROR(IF(INDEX(APOIO!$A$5:$A$50,MATCH('INF GERAIS'!N113,APOIO!$B$5:$B$50,0))="NÃO",APOIO!$A$2&amp;"NÃO VÁLIDO",""),"")</f>
        <v>2014.0102</v>
      </c>
      <c r="C113" s="1" t="str">
        <f>'INF GERAIS'!C113</f>
        <v>MATA NORTE</v>
      </c>
      <c r="D113" s="1" t="str">
        <f>'INF GERAIS'!D113</f>
        <v>CARPINA</v>
      </c>
      <c r="E113" s="1" t="str">
        <f>'INF GERAIS'!E113</f>
        <v>PAVIMENTAÇÃO EM PARALELEPIPEDOS GRANITICOS EM DIVERSAS RUAS DO BAIRRO JOÃO ALFREDO( 5 RUAS)</v>
      </c>
      <c r="F113" s="1" t="str">
        <f>'INF GERAIS'!G113</f>
        <v>NORMAL</v>
      </c>
      <c r="G113" s="11"/>
      <c r="H113" s="11"/>
      <c r="I113" s="10">
        <v>41801</v>
      </c>
      <c r="J113" s="10">
        <v>41815</v>
      </c>
      <c r="K113" s="11">
        <f>IF(G113&lt;0,"NA",IF(G113&gt;ROUNDDOWN('INF GERAIS'!K113*0.3,2),0,ROUNDDOWN('INF GERAIS'!K113*0.3,2)-G113))</f>
        <v>60181.4</v>
      </c>
      <c r="L113" s="11">
        <v>60625.83</v>
      </c>
      <c r="M113" s="10">
        <v>41822</v>
      </c>
      <c r="N113" s="120" t="s">
        <v>1568</v>
      </c>
      <c r="O113" s="120" t="s">
        <v>1564</v>
      </c>
      <c r="P113" s="120"/>
      <c r="Q113" s="10">
        <v>42339</v>
      </c>
      <c r="R113" s="10">
        <v>42353</v>
      </c>
      <c r="S113" s="11">
        <f>IF(G113&lt;0,"NA",IF((G113+H113+L113+IF(AO113="1ª",AP113,0)+IF(AU113="1ª",AV113,0))&gt;ROUNDDOWN('INF GERAIS'!K113*0.6,2),0,IF(M113="",ROUNDDOWN('INF GERAIS'!K113*0.6,2)-K113-G113-H113,ROUNDDOWN('INF GERAIS'!K113*0.6,2)-(G113+H113+L113+IF(AO113="1ª",AP113,0)+IF(AU113="1ª",AV113,0)))))</f>
        <v>59736.97</v>
      </c>
      <c r="T113" s="505">
        <v>60623.93</v>
      </c>
      <c r="U113" s="10">
        <v>42360</v>
      </c>
      <c r="V113" s="120" t="s">
        <v>4498</v>
      </c>
      <c r="W113" s="120" t="s">
        <v>4489</v>
      </c>
      <c r="X113" s="120" t="s">
        <v>4500</v>
      </c>
      <c r="Y113" s="10">
        <v>42577</v>
      </c>
      <c r="Z113" s="10">
        <v>43073</v>
      </c>
      <c r="AA113" s="11">
        <f>IF(G113&lt;0,"NA",IF((G113+H113+L113+T113+IF(AO113="1ª",AP113,0)+IF(AU113="1ª",AV113,0)+IF(AO113="2ª",AP113,0)+IF(AU113="2ª",AV113,0))&gt;ROUNDDOWN('INF GERAIS'!K113*0.8,2),0,IF(AND(M113="",U113=""),ROUNDDOWN('INF GERAIS'!K113*0.8,2)-K113-S113-G113-H113,IF(U113="",ROUNDDOWN('INF GERAIS'!K113*0.8,2)-S113-L113-G113-H113-IF(AO113="1ª",AP113,0)-IF(AU113="1ª",AV113,0),ROUNDDOWN('INF GERAIS'!K113*0.8,2)-(G113+H113+L113+T113+IF(AO113="1ª",AP113,0)+IF(AU113="1ª",AV113,0)+IF(AO113="2ª",AP113,0)+IF(AU113="2ª",AV113,0))))))</f>
        <v>39233.97</v>
      </c>
      <c r="AB113" s="505">
        <v>38802.33</v>
      </c>
      <c r="AC113" s="233">
        <v>43193</v>
      </c>
      <c r="AD113" s="120" t="s">
        <v>10668</v>
      </c>
      <c r="AE113" s="120" t="s">
        <v>10669</v>
      </c>
      <c r="AF113" s="120" t="s">
        <v>10670</v>
      </c>
      <c r="AG113" s="10">
        <v>43290</v>
      </c>
      <c r="AH113" s="10" t="s">
        <v>153</v>
      </c>
      <c r="AI113" s="11">
        <f>IF(G113&lt;0,"NA",IF((G113+H113+L113+T113+AB113+IF(AO113="1ª",AP113,0)+IF(AU113="1ª",AV113,0)+IF(AO113="2ª",AP113,0)+IF(AU113="2ª",AV113,0)+IF(AO113="3ª",AP113,0)+IF(AU113="3ª",AV113,0))&gt;'INF GERAIS'!K113,0,IF(AND(M113="",U113="",AC113=""),'INF GERAIS'!K113-K113-S113-AA113-G113-H113,IF(AND(U113="",AC113=""),'INF GERAIS'!K113-L113-S113-AA113-G113-H113-IF(AO113="1ª",AP113,0)-IF(AU113="1ª",AV113,0),IF(AC113="",'INF GERAIS'!K113-L113-T113-AA113-G113-H113-IF(AO113="1ª",AP113,0)-IF(AU113="1ª",AV113,0)-IF(AO113="2ª",AP113,0)-IF(AU113="2ª",AV113,0),'INF GERAIS'!K113-(G113+H113+L113+T113+AB113+IF(AO113="1ª",AP113,0)+IF(AU113="1ª",AV113,0)+IF(AO113="2ª",AP113,0)+IF(AU113="2ª",AV113,0)+IF(AO113="3ª",AP113,0)+IF(AU113="3ª",AV113,0)))))))</f>
        <v>40552.579999999987</v>
      </c>
      <c r="AJ113" s="11" t="s">
        <v>153</v>
      </c>
      <c r="AK113" s="10"/>
      <c r="AL113" s="120" t="s">
        <v>153</v>
      </c>
      <c r="AM113" s="120" t="s">
        <v>153</v>
      </c>
      <c r="AN113" s="120" t="s">
        <v>153</v>
      </c>
      <c r="AP113" s="11"/>
      <c r="AQ113" s="10"/>
      <c r="AV113" s="11"/>
      <c r="AW113" s="10"/>
      <c r="AZ113" s="1"/>
      <c r="BF113" s="16"/>
      <c r="BG113" s="155"/>
    </row>
    <row r="114" spans="2:64" ht="43.5" x14ac:dyDescent="0.35">
      <c r="B114" s="45" t="str">
        <f>'INF GERAIS'!B114&amp;IFERROR(IF(INDEX(APOIO!$A$5:$A$50,MATCH('INF GERAIS'!N114,APOIO!$B$5:$B$50,0))="NÃO",APOIO!$A$2&amp;"NÃO VÁLIDO",""),"")</f>
        <v>2014.0103
NÃO VÁLIDO</v>
      </c>
      <c r="C114" s="1" t="str">
        <f>'INF GERAIS'!C114</f>
        <v>MATA NORTE</v>
      </c>
      <c r="D114" s="1" t="str">
        <f>'INF GERAIS'!D114</f>
        <v>CARPINA</v>
      </c>
      <c r="E114" s="1" t="str">
        <f>'INF GERAIS'!E114</f>
        <v>PAVIMENTAÇÃO EM PARALELEPIPEDOS GRANITICOS EM DIVERSAS RUAS DO BAIRRO CARNEIRO LEÃO</v>
      </c>
      <c r="F114" s="1" t="str">
        <f>'INF GERAIS'!G114</f>
        <v>NORMAL</v>
      </c>
      <c r="G114" s="11"/>
      <c r="H114" s="11"/>
      <c r="I114" s="10"/>
      <c r="J114" s="10"/>
      <c r="K114" s="11">
        <f>IF(G114&lt;0,"NA",IF(G114&gt;ROUNDDOWN('INF GERAIS'!K114*0.3,2),0,ROUNDDOWN('INF GERAIS'!K114*0.3,2)-G114))</f>
        <v>0</v>
      </c>
      <c r="L114" s="11">
        <v>0</v>
      </c>
      <c r="M114" s="10"/>
      <c r="N114" s="120" t="s">
        <v>153</v>
      </c>
      <c r="O114" s="120" t="s">
        <v>153</v>
      </c>
      <c r="P114" s="120"/>
      <c r="Q114" s="10" t="s">
        <v>153</v>
      </c>
      <c r="R114" s="10" t="s">
        <v>153</v>
      </c>
      <c r="S114" s="11">
        <f>IF(G114&lt;0,"NA",IF((G114+H114+L114+IF(AO114="1ª",AP114,0)+IF(AU114="1ª",AV114,0))&gt;ROUNDDOWN('INF GERAIS'!K114*0.6,2),0,IF(M114="",ROUNDDOWN('INF GERAIS'!K114*0.6,2)-K114-G114-H114,ROUNDDOWN('INF GERAIS'!K114*0.6,2)-(G114+H114+L114+IF(AO114="1ª",AP114,0)+IF(AU114="1ª",AV114,0)))))</f>
        <v>0</v>
      </c>
      <c r="U114" s="10"/>
      <c r="V114" s="120" t="s">
        <v>153</v>
      </c>
      <c r="W114" s="120" t="s">
        <v>153</v>
      </c>
      <c r="X114" s="120" t="s">
        <v>153</v>
      </c>
      <c r="Y114" s="10"/>
      <c r="Z114" s="10" t="s">
        <v>153</v>
      </c>
      <c r="AA114" s="11">
        <f>IF(G114&lt;0,"NA",IF((G114+H114+L114+T114+IF(AO114="1ª",AP114,0)+IF(AU114="1ª",AV114,0)+IF(AO114="2ª",AP114,0)+IF(AU114="2ª",AV114,0))&gt;ROUNDDOWN('INF GERAIS'!K114*0.8,2),0,IF(AND(M114="",U114=""),ROUNDDOWN('INF GERAIS'!K114*0.8,2)-K114-S114-G114-H114,IF(U114="",ROUNDDOWN('INF GERAIS'!K114*0.8,2)-S114-L114-G114-H114-IF(AO114="1ª",AP114,0)-IF(AU114="1ª",AV114,0),ROUNDDOWN('INF GERAIS'!K114*0.8,2)-(G114+H114+L114+T114+IF(AO114="1ª",AP114,0)+IF(AU114="1ª",AV114,0)+IF(AO114="2ª",AP114,0)+IF(AU114="2ª",AV114,0))))))</f>
        <v>0</v>
      </c>
      <c r="AB114" s="11"/>
      <c r="AC114" s="10"/>
      <c r="AD114" s="120" t="s">
        <v>153</v>
      </c>
      <c r="AE114" s="120" t="s">
        <v>153</v>
      </c>
      <c r="AF114" s="120" t="s">
        <v>153</v>
      </c>
      <c r="AG114" s="10"/>
      <c r="AH114" s="10" t="s">
        <v>153</v>
      </c>
      <c r="AI114" s="11">
        <f>IF(G114&lt;0,"NA",IF((G114+H114+L114+T114+AB114+IF(AO114="1ª",AP114,0)+IF(AU114="1ª",AV114,0)+IF(AO114="2ª",AP114,0)+IF(AU114="2ª",AV114,0)+IF(AO114="3ª",AP114,0)+IF(AU114="3ª",AV114,0))&gt;'INF GERAIS'!K114,0,IF(AND(M114="",U114="",AC114=""),'INF GERAIS'!K114-K114-S114-AA114-G114-H114,IF(AND(U114="",AC114=""),'INF GERAIS'!K114-L114-S114-AA114-G114-H114-IF(AO114="1ª",AP114,0)-IF(AU114="1ª",AV114,0),IF(AC114="",'INF GERAIS'!K114-L114-T114-AA114-G114-H114-IF(AO114="1ª",AP114,0)-IF(AU114="1ª",AV114,0)-IF(AO114="2ª",AP114,0)-IF(AU114="2ª",AV114,0),'INF GERAIS'!K114-(G114+H114+L114+T114+AB114+IF(AO114="1ª",AP114,0)+IF(AU114="1ª",AV114,0)+IF(AO114="2ª",AP114,0)+IF(AU114="2ª",AV114,0)+IF(AO114="3ª",AP114,0)+IF(AU114="3ª",AV114,0)))))))</f>
        <v>0</v>
      </c>
      <c r="AJ114" s="11" t="s">
        <v>153</v>
      </c>
      <c r="AK114" s="10"/>
      <c r="AL114" s="120" t="s">
        <v>153</v>
      </c>
      <c r="AM114" s="120" t="s">
        <v>153</v>
      </c>
      <c r="AN114" s="120" t="s">
        <v>153</v>
      </c>
      <c r="AP114" s="11"/>
      <c r="AQ114" s="10"/>
      <c r="AV114" s="11"/>
      <c r="AW114" s="10"/>
      <c r="AZ114" s="1"/>
      <c r="BF114" s="16"/>
      <c r="BG114" s="155"/>
    </row>
    <row r="115" spans="2:64" ht="72.5" x14ac:dyDescent="0.35">
      <c r="B115" s="45" t="str">
        <f>'INF GERAIS'!B115&amp;IFERROR(IF(INDEX(APOIO!$A$5:$A$50,MATCH('INF GERAIS'!N115,APOIO!$B$5:$B$50,0))="NÃO",APOIO!$A$2&amp;"NÃO VÁLIDO",""),"")</f>
        <v>2014.0104</v>
      </c>
      <c r="C115" s="1" t="str">
        <f>'INF GERAIS'!C115</f>
        <v>AGRESTE CENTRAL</v>
      </c>
      <c r="D115" s="1" t="str">
        <f>'INF GERAIS'!D115</f>
        <v>CARUARU</v>
      </c>
      <c r="E115" s="1" t="str">
        <f>'INF GERAIS'!E115</f>
        <v>OBRAS DE PAVIMENTAÇÃO NO MUNICÍPIO</v>
      </c>
      <c r="F115" s="1" t="str">
        <f>'INF GERAIS'!G115</f>
        <v>NORMAL</v>
      </c>
      <c r="G115" s="11"/>
      <c r="H115" s="11"/>
      <c r="I115" s="10">
        <v>41801</v>
      </c>
      <c r="J115" s="10">
        <v>41815</v>
      </c>
      <c r="K115" s="11">
        <f>IF(G115&lt;0,"NA",IF(G115&gt;ROUNDDOWN('INF GERAIS'!K115*0.3,2),0,ROUNDDOWN('INF GERAIS'!K115*0.3,2)-G115))</f>
        <v>1431216.17</v>
      </c>
      <c r="L115" s="11">
        <v>1439043.96</v>
      </c>
      <c r="M115" s="10">
        <v>41822</v>
      </c>
      <c r="N115" s="120" t="s">
        <v>1577</v>
      </c>
      <c r="O115" s="120" t="s">
        <v>1579</v>
      </c>
      <c r="P115" s="120"/>
      <c r="Q115" s="10">
        <v>42570</v>
      </c>
      <c r="R115" s="10">
        <v>42570</v>
      </c>
      <c r="S115" s="11">
        <f>IF(G115&lt;0,"NA",IF((G115+H115+L115+IF(AO115="1ª",AP115,0)+IF(AU115="1ª",AV115,0))&gt;ROUNDDOWN('INF GERAIS'!K115*0.6,2),0,IF(M115="",ROUNDDOWN('INF GERAIS'!K115*0.6,2)-K115-G115-H115,ROUNDDOWN('INF GERAIS'!K115*0.6,2)-(G115+H115+L115+IF(AO115="1ª",AP115,0)+IF(AU115="1ª",AV115,0)))))</f>
        <v>1423388.3900000001</v>
      </c>
      <c r="T115" s="505">
        <v>1439043.75</v>
      </c>
      <c r="U115" s="233">
        <v>42628</v>
      </c>
      <c r="V115" s="538" t="s">
        <v>8322</v>
      </c>
      <c r="W115" s="538" t="s">
        <v>8324</v>
      </c>
      <c r="X115" s="538" t="s">
        <v>8326</v>
      </c>
      <c r="Y115" s="122">
        <v>42510</v>
      </c>
      <c r="Z115" s="10">
        <v>42607</v>
      </c>
      <c r="AA115" s="11">
        <f>IF(G115&lt;0,"NA",IF((G115+H115+L115+T115+IF(AO115="1ª",AP115,0)+IF(AU115="1ª",AV115,0)+IF(AO115="2ª",AP115,0)+IF(AU115="2ª",AV115,0))&gt;ROUNDDOWN('INF GERAIS'!K115*0.8,2),0,IF(AND(M115="",U115=""),ROUNDDOWN('INF GERAIS'!K115*0.8,2)-K115-S115-G115-H115,IF(U115="",ROUNDDOWN('INF GERAIS'!K115*0.8,2)-S115-L115-G115-H115-IF(AO115="1ª",AP115,0)-IF(AU115="1ª",AV115,0),ROUNDDOWN('INF GERAIS'!K115*0.8,2)-(G115+H115+L115+T115+IF(AO115="1ª",AP115,0)+IF(AU115="1ª",AV115,0)+IF(AO115="2ª",AP115,0)+IF(AU115="2ª",AV115,0))))))</f>
        <v>938488.76000000024</v>
      </c>
      <c r="AB115" s="205">
        <v>959362.57</v>
      </c>
      <c r="AC115" s="530">
        <v>42629</v>
      </c>
      <c r="AD115" s="538" t="s">
        <v>8327</v>
      </c>
      <c r="AE115" s="538" t="s">
        <v>8324</v>
      </c>
      <c r="AF115" s="538" t="s">
        <v>8329</v>
      </c>
      <c r="AG115" s="10">
        <v>42692</v>
      </c>
      <c r="AH115" s="10">
        <v>43007</v>
      </c>
      <c r="AI115" s="11">
        <f>IF(G115&lt;0,"NA",IF((G115+H115+L115+T115+AB115+IF(AO115="1ª",AP115,0)+IF(AU115="1ª",AV115,0)+IF(AO115="2ª",AP115,0)+IF(AU115="2ª",AV115,0)+IF(AO115="3ª",AP115,0)+IF(AU115="3ª",AV115,0))&gt;'INF GERAIS'!K115,0,IF(AND(M115="",U115="",AC115=""),'INF GERAIS'!K115-K115-S115-AA115-G115-H115,IF(AND(U115="",AC115=""),'INF GERAIS'!K115-L115-S115-AA115-G115-H115-IF(AO115="1ª",AP115,0)-IF(AU115="1ª",AV115,0),IF(AC115="",'INF GERAIS'!K115-L115-T115-AA115-G115-H115-IF(AO115="1ª",AP115,0)-IF(AU115="1ª",AV115,0)-IF(AO115="2ª",AP115,0)-IF(AU115="2ª",AV115,0),'INF GERAIS'!K115-(G115+H115+L115+T115+AB115+IF(AO115="1ª",AP115,0)+IF(AU115="1ª",AV115,0)+IF(AO115="2ª",AP115,0)+IF(AU115="2ª",AV115,0)+IF(AO115="3ª",AP115,0)+IF(AU115="3ª",AV115,0)))))))</f>
        <v>933270.31</v>
      </c>
      <c r="AJ115" s="505">
        <v>933270.31</v>
      </c>
      <c r="AK115" s="233">
        <v>43193</v>
      </c>
      <c r="AL115" s="120" t="s">
        <v>10661</v>
      </c>
      <c r="AM115" s="120" t="s">
        <v>10660</v>
      </c>
      <c r="AN115" s="120" t="s">
        <v>10659</v>
      </c>
      <c r="AP115" s="11"/>
      <c r="AQ115" s="10"/>
      <c r="AV115" s="11"/>
      <c r="AW115" s="10"/>
      <c r="AZ115" s="1"/>
      <c r="BF115" s="16"/>
      <c r="BG115" s="155"/>
    </row>
    <row r="116" spans="2:64" ht="87" x14ac:dyDescent="0.35">
      <c r="B116" s="45" t="str">
        <f>'INF GERAIS'!B116&amp;IFERROR(IF(INDEX(APOIO!$A$5:$A$50,MATCH('INF GERAIS'!N116,APOIO!$B$5:$B$50,0))="NÃO",APOIO!$A$2&amp;"NÃO VÁLIDO",""),"")</f>
        <v>2014.0105</v>
      </c>
      <c r="C116" s="1" t="str">
        <f>'INF GERAIS'!C116</f>
        <v>AGRESTE SETENTRIONAL</v>
      </c>
      <c r="D116" s="1" t="str">
        <f>'INF GERAIS'!D116</f>
        <v>CASINHAS</v>
      </c>
      <c r="E116" s="1" t="str">
        <f>'INF GERAIS'!E116</f>
        <v>PAVIMENTAÇÃO EM PARALELEPÍPEDOS E SINALIZAÇÃO EM DIVERSAS RUAS( 13 Ruas)</v>
      </c>
      <c r="F116" s="1" t="str">
        <f>'INF GERAIS'!G116</f>
        <v>NORMAL</v>
      </c>
      <c r="G116" s="11"/>
      <c r="H116" s="11"/>
      <c r="I116" s="10">
        <v>41801</v>
      </c>
      <c r="J116" s="10">
        <v>41815</v>
      </c>
      <c r="K116" s="11">
        <f>IF(G116&lt;0,"NA",IF(G116&gt;ROUNDDOWN('INF GERAIS'!K116*0.3,2),0,ROUNDDOWN('INF GERAIS'!K116*0.3,2)-G116))</f>
        <v>203359.78</v>
      </c>
      <c r="L116" s="11">
        <v>226414.97</v>
      </c>
      <c r="M116" s="10">
        <v>41822</v>
      </c>
      <c r="N116" s="120" t="s">
        <v>1617</v>
      </c>
      <c r="O116" s="120" t="s">
        <v>1619</v>
      </c>
      <c r="P116" s="120"/>
      <c r="Q116" s="10">
        <v>42380</v>
      </c>
      <c r="R116" s="10">
        <v>42394</v>
      </c>
      <c r="S116" s="11">
        <f>IF(G116&lt;0,"NA",IF((G116+H116+L116+IF(AO116="1ª",AP116,0)+IF(AU116="1ª",AV116,0))&gt;ROUNDDOWN('INF GERAIS'!K116*0.6,2),0,IF(M116="",ROUNDDOWN('INF GERAIS'!K116*0.6,2)-K116-G116-H116,ROUNDDOWN('INF GERAIS'!K116*0.6,2)-(G116+H116+L116+IF(AO116="1ª",AP116,0)+IF(AU116="1ª",AV116,0)))))</f>
        <v>180304.6</v>
      </c>
      <c r="T116" s="505">
        <v>226414.96</v>
      </c>
      <c r="U116" s="10">
        <v>42401</v>
      </c>
      <c r="V116" s="120" t="s">
        <v>4735</v>
      </c>
      <c r="W116" s="120" t="s">
        <v>4736</v>
      </c>
      <c r="X116" s="120" t="s">
        <v>4737</v>
      </c>
      <c r="Y116" s="122">
        <v>42583</v>
      </c>
      <c r="Z116" s="10">
        <v>42705</v>
      </c>
      <c r="AA116" s="11">
        <f>IF(G116&lt;0,"NA",IF((G116+H116+L116+T116+IF(AO116="1ª",AP116,0)+IF(AU116="1ª",AV116,0)+IF(AO116="2ª",AP116,0)+IF(AU116="2ª",AV116,0))&gt;ROUNDDOWN('INF GERAIS'!K116*0.8,2),0,IF(AND(M116="",U116=""),ROUNDDOWN('INF GERAIS'!K116*0.8,2)-K116-S116-G116-H116,IF(U116="",ROUNDDOWN('INF GERAIS'!K116*0.8,2)-S116-L116-G116-H116-IF(AO116="1ª",AP116,0)-IF(AU116="1ª",AV116,0),ROUNDDOWN('INF GERAIS'!K116*0.8,2)-(G116+H116+L116+T116+IF(AO116="1ª",AP116,0)+IF(AU116="1ª",AV116,0)+IF(AO116="2ª",AP116,0)+IF(AU116="2ª",AV116,0))))))</f>
        <v>89462.830000000016</v>
      </c>
      <c r="AB116" s="205">
        <v>89462.83</v>
      </c>
      <c r="AC116" s="10">
        <v>42836</v>
      </c>
      <c r="AD116" s="120" t="s">
        <v>9213</v>
      </c>
      <c r="AE116" s="120" t="s">
        <v>9215</v>
      </c>
      <c r="AF116" s="120" t="s">
        <v>9216</v>
      </c>
      <c r="AG116" s="10">
        <v>43284</v>
      </c>
      <c r="AH116" s="10">
        <v>43348</v>
      </c>
      <c r="AI116" s="11">
        <f>IF(G116&lt;0,"NA",IF((G116+H116+L116+T116+AB116+IF(AO116="1ª",AP116,0)+IF(AU116="1ª",AV116,0)+IF(AO116="2ª",AP116,0)+IF(AU116="2ª",AV116,0)+IF(AO116="3ª",AP116,0)+IF(AU116="3ª",AV116,0))&gt;'INF GERAIS'!K116,0,IF(AND(M116="",U116="",AC116=""),'INF GERAIS'!K116-K116-S116-AA116-G116-H116,IF(AND(U116="",AC116=""),'INF GERAIS'!K116-L116-S116-AA116-G116-H116-IF(AO116="1ª",AP116,0)-IF(AU116="1ª",AV116,0),IF(AC116="",'INF GERAIS'!K116-L116-T116-AA116-G116-H116-IF(AO116="1ª",AP116,0)-IF(AU116="1ª",AV116,0)-IF(AO116="2ª",AP116,0)-IF(AU116="2ª",AV116,0),'INF GERAIS'!K116-(G116+H116+L116+T116+AB116+IF(AO116="1ª",AP116,0)+IF(AU116="1ª",AV116,0)+IF(AO116="2ª",AP116,0)+IF(AU116="2ª",AV116,0)+IF(AO116="3ª",AP116,0)+IF(AU116="3ª",AV116,0)))))))</f>
        <v>135573.19999999995</v>
      </c>
      <c r="AJ116" s="823">
        <v>135573.20000000001</v>
      </c>
      <c r="AK116" s="826">
        <v>43517</v>
      </c>
      <c r="AL116" s="827" t="s">
        <v>11984</v>
      </c>
      <c r="AM116" s="827" t="s">
        <v>11986</v>
      </c>
      <c r="AN116" s="827" t="s">
        <v>11987</v>
      </c>
      <c r="AP116" s="11"/>
      <c r="AQ116" s="10"/>
      <c r="AV116" s="11"/>
      <c r="AW116" s="10"/>
      <c r="AZ116" s="1"/>
      <c r="BF116" s="16"/>
      <c r="BG116" s="155"/>
    </row>
    <row r="117" spans="2:64" s="1451" customFormat="1" ht="29" x14ac:dyDescent="0.35">
      <c r="B117" s="1451" t="str">
        <f>'INF GERAIS'!B117&amp;IFERROR(IF(INDEX(APOIO!$A$5:$A$50,MATCH('INF GERAIS'!N117,APOIO!$B$5:$B$50,0))="NÃO",APOIO!$A$2&amp;"NÃO VÁLIDO",""),"")</f>
        <v>2014.0443
NÃO VÁLIDO</v>
      </c>
      <c r="C117" s="1451" t="str">
        <f>'INF GERAIS'!C117</f>
        <v>AGRESTE SETENTRIONAL</v>
      </c>
      <c r="D117" s="1451" t="str">
        <f>'INF GERAIS'!D117</f>
        <v>CASINHAS</v>
      </c>
      <c r="E117" s="1451" t="str">
        <f>'INF GERAIS'!E117</f>
        <v>PAVIMENTAÇÃO EM PARALELEPÍPEDOS EM DIVERSAS RUAS DO MUNICÍPIO DE CASINHAS</v>
      </c>
      <c r="F117" s="1451" t="str">
        <f>'INF GERAIS'!G117</f>
        <v>NORMAL</v>
      </c>
      <c r="G117" s="11"/>
      <c r="H117" s="11"/>
      <c r="I117" s="233"/>
      <c r="J117" s="233"/>
      <c r="K117" s="11">
        <f>IF(G117&lt;0,"NA",IF(G117&gt;ROUNDDOWN('INF GERAIS'!K117*0.3,2),0,ROUNDDOWN('INF GERAIS'!K117*0.3,2)-G117))</f>
        <v>26229.37</v>
      </c>
      <c r="L117" s="11"/>
      <c r="M117" s="233"/>
      <c r="N117" s="120"/>
      <c r="O117" s="120"/>
      <c r="P117" s="120"/>
      <c r="Q117" s="233"/>
      <c r="R117" s="233"/>
      <c r="S117" s="11">
        <f>IF(G117&lt;0,"NA",IF((G117+H117+L117+IF(AO117="1ª",AP117,0)+IF(AU117="1ª",AV117,0))&gt;ROUNDDOWN('INF GERAIS'!K117*0.6,2),0,IF(M117="",ROUNDDOWN('INF GERAIS'!K117*0.6,2)-K117-G117-H117,ROUNDDOWN('INF GERAIS'!K117*0.6,2)-(G117+H117+L117+IF(AO117="1ª",AP117,0)+IF(AU117="1ª",AV117,0)))))</f>
        <v>26229.38</v>
      </c>
      <c r="T117" s="505"/>
      <c r="U117" s="233"/>
      <c r="V117" s="120"/>
      <c r="W117" s="120"/>
      <c r="X117" s="120"/>
      <c r="Y117" s="122"/>
      <c r="Z117" s="233"/>
      <c r="AA117" s="11">
        <f>IF(G117&lt;0,"NA",IF((G117+H117+L117+T117+IF(AO117="1ª",AP117,0)+IF(AU117="1ª",AV117,0)+IF(AO117="2ª",AP117,0)+IF(AU117="2ª",AV117,0))&gt;ROUNDDOWN('INF GERAIS'!K117*0.8,2),0,IF(AND(M117="",U117=""),ROUNDDOWN('INF GERAIS'!K117*0.8,2)-K117-S117-G117-H117,IF(U117="",ROUNDDOWN('INF GERAIS'!K117*0.8,2)-S117-L117-G117-H117-IF(AO117="1ª",AP117,0)-IF(AU117="1ª",AV117,0),ROUNDDOWN('INF GERAIS'!K117*0.8,2)-(G117+H117+L117+T117+IF(AO117="1ª",AP117,0)+IF(AU117="1ª",AV117,0)+IF(AO117="2ª",AP117,0)+IF(AU117="2ª",AV117,0))))))</f>
        <v>17486.250000000004</v>
      </c>
      <c r="AB117" s="205"/>
      <c r="AC117" s="233"/>
      <c r="AD117" s="120"/>
      <c r="AE117" s="120"/>
      <c r="AF117" s="120"/>
      <c r="AG117" s="233"/>
      <c r="AH117" s="233"/>
      <c r="AI117" s="11">
        <f>IF(G117&lt;0,"NA",IF((G117+H117+L117+T117+AB117+IF(AO117="1ª",AP117,0)+IF(AU117="1ª",AV117,0)+IF(AO117="2ª",AP117,0)+IF(AU117="2ª",AV117,0)+IF(AO117="3ª",AP117,0)+IF(AU117="3ª",AV117,0))&gt;'INF GERAIS'!K117,0,IF(AND(M117="",U117="",AC117=""),'INF GERAIS'!K117-K117-S117-AA117-G117-H117,IF(AND(U117="",AC117=""),'INF GERAIS'!K117-L117-S117-AA117-G117-H117-IF(AO117="1ª",AP117,0)-IF(AU117="1ª",AV117,0),IF(AC117="",'INF GERAIS'!K117-L117-T117-AA117-G117-H117-IF(AO117="1ª",AP117,0)-IF(AU117="1ª",AV117,0)-IF(AO117="2ª",AP117,0)-IF(AU117="2ª",AV117,0),'INF GERAIS'!K117-(G117+H117+L117+T117+AB117+IF(AO117="1ª",AP117,0)+IF(AU117="1ª",AV117,0)+IF(AO117="2ª",AP117,0)+IF(AU117="2ª",AV117,0)+IF(AO117="3ª",AP117,0)+IF(AU117="3ª",AV117,0)))))))</f>
        <v>17486.259999999991</v>
      </c>
      <c r="AJ117" s="1453"/>
      <c r="AK117" s="1454"/>
      <c r="AL117" s="1455"/>
      <c r="AM117" s="1455"/>
      <c r="AN117" s="1455"/>
      <c r="AP117" s="11"/>
      <c r="AQ117" s="233"/>
      <c r="AV117" s="11"/>
      <c r="AW117" s="233"/>
      <c r="BA117"/>
      <c r="BB117"/>
      <c r="BC117"/>
      <c r="BD117"/>
      <c r="BE117"/>
      <c r="BF117" s="16"/>
      <c r="BG117" s="155"/>
      <c r="BH117"/>
      <c r="BI117"/>
      <c r="BJ117"/>
      <c r="BK117"/>
      <c r="BL117"/>
    </row>
    <row r="118" spans="2:64" ht="72.5" x14ac:dyDescent="0.35">
      <c r="B118" s="45" t="str">
        <f>'INF GERAIS'!B118&amp;IFERROR(IF(INDEX(APOIO!$A$5:$A$50,MATCH('INF GERAIS'!N118,APOIO!$B$5:$B$50,0))="NÃO",APOIO!$A$2&amp;"NÃO VÁLIDO",""),"")</f>
        <v>2014.0106</v>
      </c>
      <c r="C118" s="1" t="str">
        <f>'INF GERAIS'!C118</f>
        <v>MATA SUL</v>
      </c>
      <c r="D118" s="1" t="str">
        <f>'INF GERAIS'!D118</f>
        <v>CATENDE</v>
      </c>
      <c r="E118" s="1" t="str">
        <f>'INF GERAIS'!E118</f>
        <v>CONSTRUÇÃO DE PAVIMENTOS EM PARALELEPÍPEDO GRANÍTICO</v>
      </c>
      <c r="F118" s="1" t="str">
        <f>'INF GERAIS'!G118</f>
        <v>NORMAL</v>
      </c>
      <c r="G118" s="11"/>
      <c r="H118" s="11"/>
      <c r="I118" s="10">
        <v>41808</v>
      </c>
      <c r="J118" s="10">
        <v>41822</v>
      </c>
      <c r="K118" s="11">
        <f>IF(G118&lt;0,"NA",IF(G118&gt;ROUNDDOWN('INF GERAIS'!K118*0.3,2),0,ROUNDDOWN('INF GERAIS'!K118*0.3,2)-G118))</f>
        <v>209907.61</v>
      </c>
      <c r="L118" s="11">
        <v>217643.9</v>
      </c>
      <c r="M118" s="10">
        <v>41829</v>
      </c>
      <c r="N118" s="120" t="s">
        <v>3110</v>
      </c>
      <c r="O118" s="120" t="s">
        <v>3112</v>
      </c>
      <c r="P118" s="120"/>
      <c r="Q118" s="10">
        <v>42314</v>
      </c>
      <c r="R118" s="10">
        <v>42328</v>
      </c>
      <c r="S118" s="11">
        <f>IF(G118&lt;0,"NA",IF((G118+H118+L118+IF(AO118="1ª",AP118,0)+IF(AU118="1ª",AV118,0))&gt;ROUNDDOWN('INF GERAIS'!K118*0.6,2),0,IF(M118="",ROUNDDOWN('INF GERAIS'!K118*0.6,2)-K118-G118-H118,ROUNDDOWN('INF GERAIS'!K118*0.6,2)-(G118+H118+L118+IF(AO118="1ª",AP118,0)+IF(AU118="1ª",AV118,0)))))</f>
        <v>202171.33</v>
      </c>
      <c r="T118" s="505">
        <v>217643.9</v>
      </c>
      <c r="U118" s="10">
        <v>42335</v>
      </c>
      <c r="V118" s="120" t="s">
        <v>4078</v>
      </c>
      <c r="W118" s="120" t="s">
        <v>4079</v>
      </c>
      <c r="X118" s="120" t="s">
        <v>4080</v>
      </c>
      <c r="Y118" s="122" t="s">
        <v>8676</v>
      </c>
      <c r="Z118" s="10">
        <v>43329</v>
      </c>
      <c r="AA118" s="11">
        <f>IF(G118&lt;0,"NA",IF((G118+H118+L118+T118+IF(AO118="1ª",AP118,0)+IF(AU118="1ª",AV118,0)+IF(AO118="2ª",AP118,0)+IF(AU118="2ª",AV118,0))&gt;ROUNDDOWN('INF GERAIS'!K118*0.8,2),0,IF(AND(M118="",U118=""),ROUNDDOWN('INF GERAIS'!K118*0.8,2)-K118-S118-G118-H118,IF(U118="",ROUNDDOWN('INF GERAIS'!K118*0.8,2)-S118-L118-G118-H118-IF(AO118="1ª",AP118,0)-IF(AU118="1ª",AV118,0),ROUNDDOWN('INF GERAIS'!K118*0.8,2)-(G118+H118+L118+T118+IF(AO118="1ª",AP118,0)+IF(AU118="1ª",AV118,0)+IF(AO118="2ª",AP118,0)+IF(AU118="2ª",AV118,0))))))</f>
        <v>124465.84000000003</v>
      </c>
      <c r="AB118" s="205">
        <v>124465.84</v>
      </c>
      <c r="AC118" s="233">
        <v>43517</v>
      </c>
      <c r="AD118" s="1355" t="s">
        <v>11977</v>
      </c>
      <c r="AE118" s="1355" t="s">
        <v>11975</v>
      </c>
      <c r="AF118" s="1355" t="s">
        <v>11979</v>
      </c>
      <c r="AG118" s="10">
        <v>43083</v>
      </c>
      <c r="AH118" s="10">
        <v>43329</v>
      </c>
      <c r="AI118" s="11">
        <f>IF(G118&lt;0,"NA",IF((G118+H118+L118+T118+AB118+IF(AO118="1ª",AP118,0)+IF(AU118="1ª",AV118,0)+IF(AO118="2ª",AP118,0)+IF(AU118="2ª",AV118,0)+IF(AO118="3ª",AP118,0)+IF(AU118="3ª",AV118,0))&gt;'INF GERAIS'!K118,0,IF(AND(M118="",U118="",AC118=""),'INF GERAIS'!K118-K118-S118-AA118-G118-H118,IF(AND(U118="",AC118=""),'INF GERAIS'!K118-L118-S118-AA118-G118-H118-IF(AO118="1ª",AP118,0)-IF(AU118="1ª",AV118,0),IF(AC118="",'INF GERAIS'!K118-L118-T118-AA118-G118-H118-IF(AO118="1ª",AP118,0)-IF(AU118="1ª",AV118,0)-IF(AO118="2ª",AP118,0)-IF(AU118="2ª",AV118,0),'INF GERAIS'!K118-(G118+H118+L118+T118+AB118+IF(AO118="1ª",AP118,0)+IF(AU118="1ª",AV118,0)+IF(AO118="2ª",AP118,0)+IF(AU118="2ª",AV118,0)+IF(AO118="3ª",AP118,0)+IF(AU118="3ª",AV118,0)))))))</f>
        <v>139938.41000000003</v>
      </c>
      <c r="AJ118" s="11">
        <v>139938.41</v>
      </c>
      <c r="AK118" s="233">
        <v>43517</v>
      </c>
      <c r="AL118" s="1355" t="s">
        <v>11973</v>
      </c>
      <c r="AM118" s="1355" t="s">
        <v>11975</v>
      </c>
      <c r="AN118" s="1355" t="s">
        <v>11976</v>
      </c>
      <c r="AP118" s="11"/>
      <c r="AQ118" s="10"/>
      <c r="AV118" s="11"/>
      <c r="AW118" s="10"/>
      <c r="AZ118" s="1"/>
      <c r="BF118" s="16"/>
      <c r="BG118" s="155"/>
    </row>
    <row r="119" spans="2:64" ht="58" x14ac:dyDescent="0.35">
      <c r="B119" s="45" t="str">
        <f>'INF GERAIS'!B119&amp;IFERROR(IF(INDEX(APOIO!$A$5:$A$50,MATCH('INF GERAIS'!N119,APOIO!$B$5:$B$50,0))="NÃO",APOIO!$A$2&amp;"NÃO VÁLIDO",""),"")</f>
        <v>2014.0107</v>
      </c>
      <c r="C119" s="1" t="str">
        <f>'INF GERAIS'!C119</f>
        <v>MATA SUL</v>
      </c>
      <c r="D119" s="1" t="str">
        <f>'INF GERAIS'!D119</f>
        <v>CATENDE</v>
      </c>
      <c r="E119" s="1" t="str">
        <f>'INF GERAIS'!E119</f>
        <v>RECUPERAÇÃO DE ESTRADAS VICINAIS</v>
      </c>
      <c r="F119" s="1" t="str">
        <f>'INF GERAIS'!G119</f>
        <v>NORMAL</v>
      </c>
      <c r="G119" s="11"/>
      <c r="H119" s="11"/>
      <c r="I119" s="10">
        <v>41808</v>
      </c>
      <c r="J119" s="10">
        <v>41822</v>
      </c>
      <c r="K119" s="11">
        <f>IF(G119&lt;0,"NA",IF(G119&gt;ROUNDDOWN('INF GERAIS'!K119*0.3,2),0,ROUNDDOWN('INF GERAIS'!K119*0.3,2)-G119))</f>
        <v>189298.83</v>
      </c>
      <c r="L119" s="11">
        <v>189298.84</v>
      </c>
      <c r="M119" s="10">
        <v>41829</v>
      </c>
      <c r="N119" s="120" t="s">
        <v>3116</v>
      </c>
      <c r="O119" s="120" t="s">
        <v>3112</v>
      </c>
      <c r="P119" s="120"/>
      <c r="Q119" s="10">
        <v>42216</v>
      </c>
      <c r="R119" s="10">
        <v>42230</v>
      </c>
      <c r="S119" s="11">
        <f>IF(G119&lt;0,"NA",IF((G119+H119+L119+IF(AO119="1ª",AP119,0)+IF(AU119="1ª",AV119,0))&gt;ROUNDDOWN('INF GERAIS'!K119*0.6,2),0,IF(M119="",ROUNDDOWN('INF GERAIS'!K119*0.6,2)-K119-G119-H119,ROUNDDOWN('INF GERAIS'!K119*0.6,2)-(G119+H119+L119+IF(AO119="1ª",AP119,0)+IF(AU119="1ª",AV119,0)))))</f>
        <v>189298.83</v>
      </c>
      <c r="T119" s="505">
        <v>189298.84</v>
      </c>
      <c r="U119" s="10">
        <v>42237</v>
      </c>
      <c r="V119" s="120" t="s">
        <v>3595</v>
      </c>
      <c r="W119" s="120" t="s">
        <v>3597</v>
      </c>
      <c r="X119" s="120" t="s">
        <v>3599</v>
      </c>
      <c r="Y119" s="10">
        <v>42711</v>
      </c>
      <c r="Z119" s="10">
        <v>42738</v>
      </c>
      <c r="AA119" s="11">
        <f>IF(G119&lt;0,"NA",IF((G119+H119+L119+T119+IF(AO119="1ª",AP119,0)+IF(AU119="1ª",AV119,0)+IF(AO119="2ª",AP119,0)+IF(AU119="2ª",AV119,0))&gt;ROUNDDOWN('INF GERAIS'!K119*0.8,2),0,IF(AND(M119="",U119=""),ROUNDDOWN('INF GERAIS'!K119*0.8,2)-K119-S119-G119-H119,IF(U119="",ROUNDDOWN('INF GERAIS'!K119*0.8,2)-S119-L119-G119-H119-IF(AO119="1ª",AP119,0)-IF(AU119="1ª",AV119,0),ROUNDDOWN('INF GERAIS'!K119*0.8,2)-(G119+H119+L119+T119+IF(AO119="1ª",AP119,0)+IF(AU119="1ª",AV119,0)+IF(AO119="2ª",AP119,0)+IF(AU119="2ª",AV119,0))))))</f>
        <v>126199.21000000002</v>
      </c>
      <c r="AB119" s="205">
        <v>126199.21</v>
      </c>
      <c r="AC119" s="10">
        <v>42871</v>
      </c>
      <c r="AD119" s="120" t="s">
        <v>9339</v>
      </c>
      <c r="AE119" s="120" t="s">
        <v>9338</v>
      </c>
      <c r="AF119" s="120" t="s">
        <v>9337</v>
      </c>
      <c r="AG119" s="10">
        <v>42711</v>
      </c>
      <c r="AH119" s="10">
        <v>42738</v>
      </c>
      <c r="AI119" s="11">
        <f>IF(G119&lt;0,"NA",IF((G119+H119+L119+T119+AB119+IF(AO119="1ª",AP119,0)+IF(AU119="1ª",AV119,0)+IF(AO119="2ª",AP119,0)+IF(AU119="2ª",AV119,0)+IF(AO119="3ª",AP119,0)+IF(AU119="3ª",AV119,0))&gt;'INF GERAIS'!K119,0,IF(AND(M119="",U119="",AC119=""),'INF GERAIS'!K119-K119-S119-AA119-G119-H119,IF(AND(U119="",AC119=""),'INF GERAIS'!K119-L119-S119-AA119-G119-H119-IF(AO119="1ª",AP119,0)-IF(AU119="1ª",AV119,0),IF(AC119="",'INF GERAIS'!K119-L119-T119-AA119-G119-H119-IF(AO119="1ª",AP119,0)-IF(AU119="1ª",AV119,0)-IF(AO119="2ª",AP119,0)-IF(AU119="2ª",AV119,0),'INF GERAIS'!K119-(G119+H119+L119+T119+AB119+IF(AO119="1ª",AP119,0)+IF(AU119="1ª",AV119,0)+IF(AO119="2ª",AP119,0)+IF(AU119="2ª",AV119,0)+IF(AO119="3ª",AP119,0)+IF(AU119="3ª",AV119,0)))))))</f>
        <v>126199.22999999998</v>
      </c>
      <c r="AJ119" s="11">
        <v>126199.23</v>
      </c>
      <c r="AK119" s="10">
        <v>42871</v>
      </c>
      <c r="AL119" s="1" t="s">
        <v>9341</v>
      </c>
      <c r="AM119" s="120" t="s">
        <v>9338</v>
      </c>
      <c r="AN119" s="120" t="s">
        <v>9340</v>
      </c>
      <c r="AP119" s="11"/>
      <c r="AQ119" s="10"/>
      <c r="AV119" s="11"/>
      <c r="AW119" s="10"/>
      <c r="AZ119" s="1"/>
      <c r="BF119" s="16"/>
      <c r="BG119" s="155"/>
    </row>
    <row r="120" spans="2:64" ht="29" x14ac:dyDescent="0.35">
      <c r="B120" s="45" t="str">
        <f>'INF GERAIS'!B120&amp;IFERROR(IF(INDEX(APOIO!$A$5:$A$50,MATCH('INF GERAIS'!N120,APOIO!$B$5:$B$50,0))="NÃO",APOIO!$A$2&amp;"NÃO VÁLIDO",""),"")</f>
        <v>2014.0108
NÃO VÁLIDO</v>
      </c>
      <c r="C120" s="1" t="str">
        <f>'INF GERAIS'!C120</f>
        <v>SERTÃO CENTRAL</v>
      </c>
      <c r="D120" s="1" t="str">
        <f>'INF GERAIS'!D120</f>
        <v>CEDRO</v>
      </c>
      <c r="E120" s="1">
        <f>'INF GERAIS'!E120</f>
        <v>0</v>
      </c>
      <c r="F120" s="1" t="str">
        <f>'INF GERAIS'!G120</f>
        <v>NORMAL</v>
      </c>
      <c r="G120" s="11"/>
      <c r="H120" s="11"/>
      <c r="I120" s="10"/>
      <c r="J120" s="10"/>
      <c r="K120" s="11">
        <f>IF(G120&lt;0,"NA",IF(G120&gt;ROUNDDOWN('INF GERAIS'!K120*0.3,2),0,ROUNDDOWN('INF GERAIS'!K120*0.3,2)-G120))</f>
        <v>0</v>
      </c>
      <c r="L120" s="11">
        <v>0</v>
      </c>
      <c r="M120" s="10"/>
      <c r="N120" s="120" t="s">
        <v>153</v>
      </c>
      <c r="O120" s="120" t="s">
        <v>153</v>
      </c>
      <c r="P120" s="120"/>
      <c r="Q120" s="10" t="s">
        <v>153</v>
      </c>
      <c r="R120" s="10" t="s">
        <v>153</v>
      </c>
      <c r="S120" s="11">
        <f>IF(G120&lt;0,"NA",IF((G120+H120+L120+IF(AO120="1ª",AP120,0)+IF(AU120="1ª",AV120,0))&gt;ROUNDDOWN('INF GERAIS'!K120*0.6,2),0,IF(M120="",ROUNDDOWN('INF GERAIS'!K120*0.6,2)-K120-G120-H120,ROUNDDOWN('INF GERAIS'!K120*0.6,2)-(G120+H120+L120+IF(AO120="1ª",AP120,0)+IF(AU120="1ª",AV120,0)))))</f>
        <v>0</v>
      </c>
      <c r="U120" s="10"/>
      <c r="V120" s="120" t="s">
        <v>153</v>
      </c>
      <c r="W120" s="120" t="s">
        <v>153</v>
      </c>
      <c r="X120" s="120" t="s">
        <v>153</v>
      </c>
      <c r="Y120" s="10"/>
      <c r="Z120" s="10" t="s">
        <v>153</v>
      </c>
      <c r="AA120" s="11">
        <f>IF(G120&lt;0,"NA",IF((G120+H120+L120+T120+IF(AO120="1ª",AP120,0)+IF(AU120="1ª",AV120,0)+IF(AO120="2ª",AP120,0)+IF(AU120="2ª",AV120,0))&gt;ROUNDDOWN('INF GERAIS'!K120*0.8,2),0,IF(AND(M120="",U120=""),ROUNDDOWN('INF GERAIS'!K120*0.8,2)-K120-S120-G120-H120,IF(U120="",ROUNDDOWN('INF GERAIS'!K120*0.8,2)-S120-L120-G120-H120-IF(AO120="1ª",AP120,0)-IF(AU120="1ª",AV120,0),ROUNDDOWN('INF GERAIS'!K120*0.8,2)-(G120+H120+L120+T120+IF(AO120="1ª",AP120,0)+IF(AU120="1ª",AV120,0)+IF(AO120="2ª",AP120,0)+IF(AU120="2ª",AV120,0))))))</f>
        <v>0</v>
      </c>
      <c r="AB120" s="11"/>
      <c r="AC120" s="10"/>
      <c r="AD120" s="120" t="s">
        <v>153</v>
      </c>
      <c r="AE120" s="120" t="s">
        <v>153</v>
      </c>
      <c r="AF120" s="120" t="s">
        <v>153</v>
      </c>
      <c r="AG120" s="10"/>
      <c r="AH120" s="10" t="s">
        <v>153</v>
      </c>
      <c r="AI120" s="11">
        <f>IF(G120&lt;0,"NA",IF((G120+H120+L120+T120+AB120+IF(AO120="1ª",AP120,0)+IF(AU120="1ª",AV120,0)+IF(AO120="2ª",AP120,0)+IF(AU120="2ª",AV120,0)+IF(AO120="3ª",AP120,0)+IF(AU120="3ª",AV120,0))&gt;'INF GERAIS'!K120,0,IF(AND(M120="",U120="",AC120=""),'INF GERAIS'!K120-K120-S120-AA120-G120-H120,IF(AND(U120="",AC120=""),'INF GERAIS'!K120-L120-S120-AA120-G120-H120-IF(AO120="1ª",AP120,0)-IF(AU120="1ª",AV120,0),IF(AC120="",'INF GERAIS'!K120-L120-T120-AA120-G120-H120-IF(AO120="1ª",AP120,0)-IF(AU120="1ª",AV120,0)-IF(AO120="2ª",AP120,0)-IF(AU120="2ª",AV120,0),'INF GERAIS'!K120-(G120+H120+L120+T120+AB120+IF(AO120="1ª",AP120,0)+IF(AU120="1ª",AV120,0)+IF(AO120="2ª",AP120,0)+IF(AU120="2ª",AV120,0)+IF(AO120="3ª",AP120,0)+IF(AU120="3ª",AV120,0)))))))</f>
        <v>0</v>
      </c>
      <c r="AJ120" s="11" t="s">
        <v>153</v>
      </c>
      <c r="AK120" s="10"/>
      <c r="AL120" s="120" t="s">
        <v>153</v>
      </c>
      <c r="AM120" s="120" t="s">
        <v>153</v>
      </c>
      <c r="AN120" s="120" t="s">
        <v>153</v>
      </c>
      <c r="AP120" s="11"/>
      <c r="AQ120" s="10"/>
      <c r="AV120" s="11"/>
      <c r="AW120" s="10"/>
      <c r="AZ120" s="1"/>
      <c r="BF120" s="16"/>
      <c r="BG120" s="155"/>
    </row>
    <row r="121" spans="2:64" ht="87" x14ac:dyDescent="0.35">
      <c r="B121" s="45" t="str">
        <f>'INF GERAIS'!B121&amp;IFERROR(IF(INDEX(APOIO!$A$5:$A$50,MATCH('INF GERAIS'!N121,APOIO!$B$5:$B$50,0))="NÃO",APOIO!$A$2&amp;"NÃO VÁLIDO",""),"")</f>
        <v>2014.0109</v>
      </c>
      <c r="C121" s="1" t="str">
        <f>'INF GERAIS'!C121</f>
        <v>MATA NORTE</v>
      </c>
      <c r="D121" s="1" t="str">
        <f>'INF GERAIS'!D121</f>
        <v>CHÃ DE ALEGRIA</v>
      </c>
      <c r="E121" s="1" t="str">
        <f>'INF GERAIS'!E121</f>
        <v>PAVIMENTAÇÃO EM PARALELEPIPEDOS GRANITICOS EM DIVERSAS RUAS ( 8 ruas)</v>
      </c>
      <c r="F121" s="1" t="str">
        <f>'INF GERAIS'!G121</f>
        <v>NORMAL</v>
      </c>
      <c r="G121" s="11"/>
      <c r="H121" s="11"/>
      <c r="I121" s="10">
        <v>41801</v>
      </c>
      <c r="J121" s="10">
        <v>41815</v>
      </c>
      <c r="K121" s="11">
        <f>IF(G121&lt;0,"NA",IF(G121&gt;ROUNDDOWN('INF GERAIS'!K121*0.3,2),0,ROUNDDOWN('INF GERAIS'!K121*0.3,2)-G121))</f>
        <v>179912.95</v>
      </c>
      <c r="L121" s="11">
        <v>181131.97</v>
      </c>
      <c r="M121" s="10">
        <v>41822</v>
      </c>
      <c r="N121" s="120" t="s">
        <v>1648</v>
      </c>
      <c r="O121" s="120" t="s">
        <v>1650</v>
      </c>
      <c r="P121" s="120"/>
      <c r="Q121" s="10">
        <v>42339</v>
      </c>
      <c r="R121" s="10">
        <v>42353</v>
      </c>
      <c r="S121" s="11">
        <f>IF(G121&lt;0,"NA",IF((G121+H121+L121+IF(AO121="1ª",AP121,0)+IF(AU121="1ª",AV121,0))&gt;ROUNDDOWN('INF GERAIS'!K121*0.6,2),0,IF(M121="",ROUNDDOWN('INF GERAIS'!K121*0.6,2)-K121-G121-H121,ROUNDDOWN('INF GERAIS'!K121*0.6,2)-(G121+H121+L121+IF(AO121="1ª",AP121,0)+IF(AU121="1ª",AV121,0)))))</f>
        <v>178693.93999999997</v>
      </c>
      <c r="T121" s="505">
        <v>181131.97</v>
      </c>
      <c r="U121" s="10">
        <v>42360</v>
      </c>
      <c r="V121" s="120" t="s">
        <v>4400</v>
      </c>
      <c r="W121" s="120" t="s">
        <v>4402</v>
      </c>
      <c r="X121" s="120" t="s">
        <v>4404</v>
      </c>
      <c r="Y121" s="10">
        <v>42530</v>
      </c>
      <c r="Z121" s="10">
        <v>42543</v>
      </c>
      <c r="AA121" s="11">
        <f>IF(G121&lt;0,"NA",IF((G121+H121+L121+T121+IF(AO121="1ª",AP121,0)+IF(AU121="1ª",AV121,0)+IF(AO121="2ª",AP121,0)+IF(AU121="2ª",AV121,0))&gt;ROUNDDOWN('INF GERAIS'!K121*0.8,2),0,IF(AND(M121="",U121=""),ROUNDDOWN('INF GERAIS'!K121*0.8,2)-K121-S121-G121-H121,IF(U121="",ROUNDDOWN('INF GERAIS'!K121*0.8,2)-S121-L121-G121-H121-IF(AO121="1ª",AP121,0)-IF(AU121="1ª",AV121,0),ROUNDDOWN('INF GERAIS'!K121*0.8,2)-(G121+H121+L121+T121+IF(AO121="1ª",AP121,0)+IF(AU121="1ª",AV121,0)+IF(AO121="2ª",AP121,0)+IF(AU121="2ª",AV121,0))))))</f>
        <v>117503.94</v>
      </c>
      <c r="AB121" s="440">
        <v>117503.94</v>
      </c>
      <c r="AC121" s="441">
        <v>42549</v>
      </c>
      <c r="AD121" s="442" t="s">
        <v>7840</v>
      </c>
      <c r="AE121" s="341" t="s">
        <v>7675</v>
      </c>
      <c r="AF121" s="341" t="s">
        <v>7842</v>
      </c>
      <c r="AG121" s="10">
        <v>42619</v>
      </c>
      <c r="AH121" s="10">
        <v>42641</v>
      </c>
      <c r="AI121" s="11">
        <f>IF(G121&lt;0,"NA",IF((G121+H121+L121+T121+AB121+IF(AO121="1ª",AP121,0)+IF(AU121="1ª",AV121,0)+IF(AO121="2ª",AP121,0)+IF(AU121="2ª",AV121,0)+IF(AO121="3ª",AP121,0)+IF(AU121="3ª",AV121,0))&gt;'INF GERAIS'!K121,0,IF(AND(M121="",U121="",AC121=""),'INF GERAIS'!K121-K121-S121-AA121-G121-H121,IF(AND(U121="",AC121=""),'INF GERAIS'!K121-L121-S121-AA121-G121-H121-IF(AO121="1ª",AP121,0)-IF(AU121="1ª",AV121,0),IF(AC121="",'INF GERAIS'!K121-L121-T121-AA121-G121-H121-IF(AO121="1ª",AP121,0)-IF(AU121="1ª",AV121,0)-IF(AO121="2ª",AP121,0)-IF(AU121="2ª",AV121,0),'INF GERAIS'!K121-(G121+H121+L121+T121+AB121+IF(AO121="1ª",AP121,0)+IF(AU121="1ª",AV121,0)+IF(AO121="2ª",AP121,0)+IF(AU121="2ª",AV121,0)+IF(AO121="3ª",AP121,0)+IF(AU121="3ª",AV121,0)))))))</f>
        <v>119941.96999999997</v>
      </c>
      <c r="AJ121" s="205">
        <v>119941.97</v>
      </c>
      <c r="AK121" s="233">
        <v>42727</v>
      </c>
      <c r="AL121" s="636" t="s">
        <v>8786</v>
      </c>
      <c r="AM121" s="636" t="s">
        <v>7675</v>
      </c>
      <c r="AN121" s="636" t="s">
        <v>8788</v>
      </c>
      <c r="AP121" s="11"/>
      <c r="AQ121" s="10"/>
      <c r="AV121" s="11"/>
      <c r="AW121" s="10"/>
      <c r="AZ121" s="1"/>
      <c r="BF121" s="16"/>
      <c r="BG121" s="155"/>
    </row>
    <row r="122" spans="2:64" ht="72.5" x14ac:dyDescent="0.35">
      <c r="B122" s="45" t="str">
        <f>'INF GERAIS'!B122&amp;IFERROR(IF(INDEX(APOIO!$A$5:$A$50,MATCH('INF GERAIS'!N122,APOIO!$B$5:$B$50,0))="NÃO",APOIO!$A$2&amp;"NÃO VÁLIDO",""),"")</f>
        <v>2014.0110</v>
      </c>
      <c r="C122" s="1" t="str">
        <f>'INF GERAIS'!C122</f>
        <v>MATA SUL</v>
      </c>
      <c r="D122" s="1" t="str">
        <f>'INF GERAIS'!D122</f>
        <v>CHÃ GRANDE</v>
      </c>
      <c r="E122" s="1" t="str">
        <f>'INF GERAIS'!E122</f>
        <v>EXECUÇÃO DE ESCADARIAS NO CENTRO DO MUNICÍPIO</v>
      </c>
      <c r="F122" s="1" t="str">
        <f>'INF GERAIS'!G122</f>
        <v>NORMAL</v>
      </c>
      <c r="G122" s="11"/>
      <c r="H122" s="11"/>
      <c r="I122" s="10">
        <v>41801</v>
      </c>
      <c r="J122" s="10">
        <v>41815</v>
      </c>
      <c r="K122" s="11">
        <f>IF(G122&lt;0,"NA",IF(G122&gt;ROUNDDOWN('INF GERAIS'!K122*0.3,2),0,ROUNDDOWN('INF GERAIS'!K122*0.3,2)-G122))</f>
        <v>136959.12</v>
      </c>
      <c r="L122" s="11">
        <v>140404.29999999999</v>
      </c>
      <c r="M122" s="10">
        <v>41822</v>
      </c>
      <c r="N122" s="120" t="s">
        <v>1821</v>
      </c>
      <c r="O122" s="120" t="s">
        <v>1823</v>
      </c>
      <c r="P122" s="120"/>
      <c r="Q122" s="10">
        <v>41969</v>
      </c>
      <c r="R122" s="10">
        <v>41983</v>
      </c>
      <c r="S122" s="11">
        <f>IF(G122&lt;0,"NA",IF((G122+H122+L122+IF(AO122="1ª",AP122,0)+IF(AU122="1ª",AV122,0))&gt;ROUNDDOWN('INF GERAIS'!K122*0.6,2),0,IF(M122="",ROUNDDOWN('INF GERAIS'!K122*0.6,2)-K122-G122-H122,ROUNDDOWN('INF GERAIS'!K122*0.6,2)-(G122+H122+L122+IF(AO122="1ª",AP122,0)+IF(AU122="1ª",AV122,0)))))</f>
        <v>133513.95000000001</v>
      </c>
      <c r="T122" s="505">
        <v>140404.29999999999</v>
      </c>
      <c r="U122" s="10">
        <v>41990</v>
      </c>
      <c r="V122" s="120" t="s">
        <v>3214</v>
      </c>
      <c r="W122" s="120" t="s">
        <v>1823</v>
      </c>
      <c r="X122" s="120" t="s">
        <v>153</v>
      </c>
      <c r="Y122" s="10">
        <v>42128</v>
      </c>
      <c r="Z122" s="10">
        <v>42170</v>
      </c>
      <c r="AA122" s="11">
        <f>IF(G122&lt;0,"NA",IF((G122+H122+L122+T122+IF(AO122="1ª",AP122,0)+IF(AU122="1ª",AV122,0)+IF(AO122="2ª",AP122,0)+IF(AU122="2ª",AV122,0))&gt;ROUNDDOWN('INF GERAIS'!K122*0.8,2),0,IF(AND(M122="",U122=""),ROUNDDOWN('INF GERAIS'!K122*0.8,2)-K122-S122-G122-H122,IF(U122="",ROUNDDOWN('INF GERAIS'!K122*0.8,2)-S122-L122-G122-H122-IF(AO122="1ª",AP122,0)-IF(AU122="1ª",AV122,0),ROUNDDOWN('INF GERAIS'!K122*0.8,2)-(G122+H122+L122+T122+IF(AO122="1ª",AP122,0)+IF(AU122="1ª",AV122,0)+IF(AO122="2ª",AP122,0)+IF(AU122="2ª",AV122,0))))))</f>
        <v>84415.73000000004</v>
      </c>
      <c r="AB122" s="11">
        <v>84415.72</v>
      </c>
      <c r="AC122" s="10">
        <v>42237</v>
      </c>
      <c r="AD122" s="120" t="s">
        <v>3781</v>
      </c>
      <c r="AE122" s="120" t="s">
        <v>3718</v>
      </c>
      <c r="AF122" s="120" t="s">
        <v>3783</v>
      </c>
      <c r="AG122" s="10">
        <v>42299</v>
      </c>
      <c r="AH122" s="10">
        <v>42341</v>
      </c>
      <c r="AI122" s="11">
        <f>IF(G122&lt;0,"NA",IF((G122+H122+L122+T122+AB122+IF(AO122="1ª",AP122,0)+IF(AU122="1ª",AV122,0)+IF(AO122="2ª",AP122,0)+IF(AU122="2ª",AV122,0)+IF(AO122="3ª",AP122,0)+IF(AU122="3ª",AV122,0))&gt;'INF GERAIS'!K122,0,IF(AND(M122="",U122="",AC122=""),'INF GERAIS'!K122-K122-S122-AA122-G122-H122,IF(AND(U122="",AC122=""),'INF GERAIS'!K122-L122-S122-AA122-G122-H122-IF(AO122="1ª",AP122,0)-IF(AU122="1ª",AV122,0),IF(AC122="",'INF GERAIS'!K122-L122-T122-AA122-G122-H122-IF(AO122="1ª",AP122,0)-IF(AU122="1ª",AV122,0)-IF(AO122="2ª",AP122,0)-IF(AU122="2ª",AV122,0),'INF GERAIS'!K122-(G122+H122+L122+T122+AB122+IF(AO122="1ª",AP122,0)+IF(AU122="1ª",AV122,0)+IF(AO122="2ª",AP122,0)+IF(AU122="2ª",AV122,0)+IF(AO122="3ª",AP122,0)+IF(AU122="3ª",AV122,0)))))))</f>
        <v>91306.100000000035</v>
      </c>
      <c r="AJ122" s="11">
        <v>91306.1</v>
      </c>
      <c r="AK122" s="10">
        <v>42361</v>
      </c>
      <c r="AL122" s="120" t="s">
        <v>4613</v>
      </c>
      <c r="AM122" s="120" t="s">
        <v>4615</v>
      </c>
      <c r="AN122" s="120" t="s">
        <v>4616</v>
      </c>
      <c r="AP122" s="11"/>
      <c r="AQ122" s="10"/>
      <c r="AV122" s="11"/>
      <c r="AW122" s="10"/>
      <c r="AZ122" s="1"/>
      <c r="BF122" s="16"/>
      <c r="BG122" s="155"/>
    </row>
    <row r="123" spans="2:64" ht="72.5" x14ac:dyDescent="0.35">
      <c r="B123" s="45" t="str">
        <f>'INF GERAIS'!B123&amp;IFERROR(IF(INDEX(APOIO!$A$5:$A$50,MATCH('INF GERAIS'!N123,APOIO!$B$5:$B$50,0))="NÃO",APOIO!$A$2&amp;"NÃO VÁLIDO",""),"")</f>
        <v>2014.0111</v>
      </c>
      <c r="C123" s="1" t="str">
        <f>'INF GERAIS'!C123</f>
        <v>MATA SUL</v>
      </c>
      <c r="D123" s="1" t="str">
        <f>'INF GERAIS'!D123</f>
        <v>CHÃ GRANDE</v>
      </c>
      <c r="E123" s="1" t="str">
        <f>'INF GERAIS'!E123</f>
        <v>CONSTRUÇÃO DE MUROS DE CONTENÇÃO DE ENCOSTAS</v>
      </c>
      <c r="F123" s="1" t="str">
        <f>'INF GERAIS'!G123</f>
        <v>NORMAL</v>
      </c>
      <c r="G123" s="11"/>
      <c r="H123" s="11"/>
      <c r="I123" s="10">
        <v>41801</v>
      </c>
      <c r="J123" s="10">
        <v>41815</v>
      </c>
      <c r="K123" s="11">
        <f>IF(G123&lt;0,"NA",IF(G123&gt;ROUNDDOWN('INF GERAIS'!K123*0.3,2),0,ROUNDDOWN('INF GERAIS'!K123*0.3,2)-G123))</f>
        <v>54183.94</v>
      </c>
      <c r="L123" s="11">
        <v>54279.49</v>
      </c>
      <c r="M123" s="10">
        <v>41822</v>
      </c>
      <c r="N123" s="120" t="s">
        <v>1826</v>
      </c>
      <c r="O123" s="120" t="s">
        <v>1823</v>
      </c>
      <c r="P123" s="120"/>
      <c r="Q123" s="10">
        <v>41969</v>
      </c>
      <c r="R123" s="10">
        <v>41983</v>
      </c>
      <c r="S123" s="11">
        <f>IF(G123&lt;0,"NA",IF((G123+H123+L123+IF(AO123="1ª",AP123,0)+IF(AU123="1ª",AV123,0))&gt;ROUNDDOWN('INF GERAIS'!K123*0.6,2),0,IF(M123="",ROUNDDOWN('INF GERAIS'!K123*0.6,2)-K123-G123-H123,ROUNDDOWN('INF GERAIS'!K123*0.6,2)-(G123+H123+L123+IF(AO123="1ª",AP123,0)+IF(AU123="1ª",AV123,0)))))</f>
        <v>54088.390000000007</v>
      </c>
      <c r="T123" s="505">
        <v>54279.49</v>
      </c>
      <c r="U123" s="10">
        <v>41990</v>
      </c>
      <c r="V123" s="120" t="s">
        <v>3217</v>
      </c>
      <c r="W123" s="120" t="s">
        <v>1823</v>
      </c>
      <c r="X123" s="120" t="s">
        <v>153</v>
      </c>
      <c r="Y123" s="10">
        <v>42089</v>
      </c>
      <c r="Z123" s="10">
        <v>42153</v>
      </c>
      <c r="AA123" s="11">
        <f>IF(G123&lt;0,"NA",IF((G123+H123+L123+T123+IF(AO123="1ª",AP123,0)+IF(AU123="1ª",AV123,0)+IF(AO123="2ª",AP123,0)+IF(AU123="2ª",AV123,0))&gt;ROUNDDOWN('INF GERAIS'!K123*0.8,2),0,IF(AND(M123="",U123=""),ROUNDDOWN('INF GERAIS'!K123*0.8,2)-K123-S123-G123-H123,IF(U123="",ROUNDDOWN('INF GERAIS'!K123*0.8,2)-S123-L123-G123-H123-IF(AO123="1ª",AP123,0)-IF(AU123="1ª",AV123,0),ROUNDDOWN('INF GERAIS'!K123*0.8,2)-(G123+H123+L123+T123+IF(AO123="1ª",AP123,0)+IF(AU123="1ª",AV123,0)+IF(AO123="2ª",AP123,0)+IF(AU123="2ª",AV123,0))))))</f>
        <v>35931.530000000013</v>
      </c>
      <c r="AB123" s="11">
        <v>36186.33</v>
      </c>
      <c r="AC123" s="10">
        <v>42237</v>
      </c>
      <c r="AD123" s="120" t="s">
        <v>3787</v>
      </c>
      <c r="AE123" s="120" t="s">
        <v>3718</v>
      </c>
      <c r="AF123" s="120" t="s">
        <v>3789</v>
      </c>
      <c r="AG123" s="10">
        <v>42299</v>
      </c>
      <c r="AH123" s="10">
        <v>42339</v>
      </c>
      <c r="AI123" s="11">
        <f>IF(G123&lt;0,"NA",IF((G123+H123+L123+T123+AB123+IF(AO123="1ª",AP123,0)+IF(AU123="1ª",AV123,0)+IF(AO123="2ª",AP123,0)+IF(AU123="2ª",AV123,0)+IF(AO123="3ª",AP123,0)+IF(AU123="3ª",AV123,0))&gt;'INF GERAIS'!K123,0,IF(AND(M123="",U123="",AC123=""),'INF GERAIS'!K123-K123-S123-AA123-G123-H123,IF(AND(U123="",AC123=""),'INF GERAIS'!K123-L123-S123-AA123-G123-H123-IF(AO123="1ª",AP123,0)-IF(AU123="1ª",AV123,0),IF(AC123="",'INF GERAIS'!K123-L123-T123-AA123-G123-H123-IF(AO123="1ª",AP123,0)-IF(AU123="1ª",AV123,0)-IF(AO123="2ª",AP123,0)-IF(AU123="2ª",AV123,0),'INF GERAIS'!K123-(G123+H123+L123+T123+AB123+IF(AO123="1ª",AP123,0)+IF(AU123="1ª",AV123,0)+IF(AO123="2ª",AP123,0)+IF(AU123="2ª",AV123,0)+IF(AO123="3ª",AP123,0)+IF(AU123="3ª",AV123,0)))))))</f>
        <v>35867.830000000016</v>
      </c>
      <c r="AJ123" s="11">
        <v>36186.32</v>
      </c>
      <c r="AK123" s="10">
        <v>42361</v>
      </c>
      <c r="AL123" s="120" t="s">
        <v>4617</v>
      </c>
      <c r="AM123" s="120" t="s">
        <v>4615</v>
      </c>
      <c r="AN123" s="120" t="s">
        <v>4619</v>
      </c>
      <c r="AP123" s="11"/>
      <c r="AQ123" s="10"/>
      <c r="AV123" s="11"/>
      <c r="AW123" s="10"/>
      <c r="AZ123" s="1"/>
      <c r="BF123" s="16"/>
      <c r="BG123" s="155"/>
    </row>
    <row r="124" spans="2:64" ht="72.5" x14ac:dyDescent="0.35">
      <c r="B124" s="45" t="str">
        <f>'INF GERAIS'!B124&amp;IFERROR(IF(INDEX(APOIO!$A$5:$A$50,MATCH('INF GERAIS'!N124,APOIO!$B$5:$B$50,0))="NÃO",APOIO!$A$2&amp;"NÃO VÁLIDO",""),"")</f>
        <v>2014.0112</v>
      </c>
      <c r="C124" s="1" t="str">
        <f>'INF GERAIS'!C124</f>
        <v>MATA SUL</v>
      </c>
      <c r="D124" s="1" t="str">
        <f>'INF GERAIS'!D124</f>
        <v>CHÃ GRANDE</v>
      </c>
      <c r="E124" s="1" t="str">
        <f>'INF GERAIS'!E124</f>
        <v>PAVIMENTAÇÃO DE DIVERSAS RUAS</v>
      </c>
      <c r="F124" s="1" t="str">
        <f>'INF GERAIS'!G124</f>
        <v>NORMAL</v>
      </c>
      <c r="G124" s="11"/>
      <c r="H124" s="11"/>
      <c r="I124" s="10">
        <v>41801</v>
      </c>
      <c r="J124" s="10">
        <v>41815</v>
      </c>
      <c r="K124" s="11">
        <f>IF(G124&lt;0,"NA",IF(G124&gt;ROUNDDOWN('INF GERAIS'!K124*0.3,2),0,ROUNDDOWN('INF GERAIS'!K124*0.3,2)-G124))</f>
        <v>64554.59</v>
      </c>
      <c r="L124" s="11">
        <v>61589.14</v>
      </c>
      <c r="M124" s="10">
        <v>41822</v>
      </c>
      <c r="N124" s="120" t="s">
        <v>1829</v>
      </c>
      <c r="O124" s="120" t="s">
        <v>1823</v>
      </c>
      <c r="P124" s="120"/>
      <c r="Q124" s="10">
        <v>41969</v>
      </c>
      <c r="R124" s="10">
        <v>41983</v>
      </c>
      <c r="S124" s="11">
        <f>IF(G124&lt;0,"NA",IF((G124+H124+L124+IF(AO124="1ª",AP124,0)+IF(AU124="1ª",AV124,0))&gt;ROUNDDOWN('INF GERAIS'!K124*0.6,2),0,IF(M124="",ROUNDDOWN('INF GERAIS'!K124*0.6,2)-K124-G124-H124,ROUNDDOWN('INF GERAIS'!K124*0.6,2)-(G124+H124+L124+IF(AO124="1ª",AP124,0)+IF(AU124="1ª",AV124,0)))))</f>
        <v>67520.039999999994</v>
      </c>
      <c r="T124" s="505">
        <v>61269.62</v>
      </c>
      <c r="U124" s="10">
        <v>41990</v>
      </c>
      <c r="V124" s="120" t="s">
        <v>3211</v>
      </c>
      <c r="W124" s="120" t="s">
        <v>1823</v>
      </c>
      <c r="X124" s="120" t="s">
        <v>153</v>
      </c>
      <c r="Y124" s="10">
        <v>42089</v>
      </c>
      <c r="Z124" s="10">
        <v>42153</v>
      </c>
      <c r="AA124" s="11">
        <f>IF(G124&lt;0,"NA",IF((G124+H124+L124+T124+IF(AO124="1ª",AP124,0)+IF(AU124="1ª",AV124,0)+IF(AO124="2ª",AP124,0)+IF(AU124="2ª",AV124,0))&gt;ROUNDDOWN('INF GERAIS'!K124*0.8,2),0,IF(AND(M124="",U124=""),ROUNDDOWN('INF GERAIS'!K124*0.8,2)-K124-S124-G124-H124,IF(U124="",ROUNDDOWN('INF GERAIS'!K124*0.8,2)-S124-L124-G124-H124-IF(AO124="1ª",AP124,0)-IF(AU124="1ª",AV124,0),ROUNDDOWN('INF GERAIS'!K124*0.8,2)-(G124+H124+L124+T124+IF(AO124="1ª",AP124,0)+IF(AU124="1ª",AV124,0)+IF(AO124="2ª",AP124,0)+IF(AU124="2ª",AV124,0))))))</f>
        <v>49286.819999999978</v>
      </c>
      <c r="AB124" s="11">
        <v>43036.4</v>
      </c>
      <c r="AC124" s="10">
        <v>42237</v>
      </c>
      <c r="AD124" s="120" t="s">
        <v>3793</v>
      </c>
      <c r="AE124" s="120" t="s">
        <v>3718</v>
      </c>
      <c r="AF124" s="120" t="s">
        <v>3795</v>
      </c>
      <c r="AG124" s="10">
        <v>42299</v>
      </c>
      <c r="AH124" s="10">
        <v>42339</v>
      </c>
      <c r="AI124" s="11">
        <f>IF(G124&lt;0,"NA",IF((G124+H124+L124+T124+AB124+IF(AO124="1ª",AP124,0)+IF(AU124="1ª",AV124,0)+IF(AO124="2ª",AP124,0)+IF(AU124="2ª",AV124,0)+IF(AO124="3ª",AP124,0)+IF(AU124="3ª",AV124,0))&gt;'INF GERAIS'!K124,0,IF(AND(M124="",U124="",AC124=""),'INF GERAIS'!K124-K124-S124-AA124-G124-H124,IF(AND(U124="",AC124=""),'INF GERAIS'!K124-L124-S124-AA124-G124-H124-IF(AO124="1ª",AP124,0)-IF(AU124="1ª",AV124,0),IF(AC124="",'INF GERAIS'!K124-L124-T124-AA124-G124-H124-IF(AO124="1ª",AP124,0)-IF(AU124="1ª",AV124,0)-IF(AO124="2ª",AP124,0)-IF(AU124="2ª",AV124,0),'INF GERAIS'!K124-(G124+H124+L124+T124+AB124+IF(AO124="1ª",AP124,0)+IF(AU124="1ª",AV124,0)+IF(AO124="2ª",AP124,0)+IF(AU124="2ª",AV124,0)+IF(AO124="3ª",AP124,0)+IF(AU124="3ª",AV124,0)))))))</f>
        <v>49286.820000000007</v>
      </c>
      <c r="AJ124" s="11">
        <v>43036.39</v>
      </c>
      <c r="AK124" s="10">
        <v>42361</v>
      </c>
      <c r="AL124" s="120" t="s">
        <v>4623</v>
      </c>
      <c r="AM124" s="120" t="s">
        <v>4615</v>
      </c>
      <c r="AN124" s="120" t="s">
        <v>4625</v>
      </c>
      <c r="AO124" s="1" t="s">
        <v>5681</v>
      </c>
      <c r="AP124" s="205">
        <v>6250.42</v>
      </c>
      <c r="AQ124" s="10">
        <v>42431</v>
      </c>
      <c r="AR124" s="1" t="s">
        <v>6134</v>
      </c>
      <c r="AS124" s="1" t="s">
        <v>6136</v>
      </c>
      <c r="AT124" s="1" t="s">
        <v>6137</v>
      </c>
      <c r="AV124" s="11"/>
      <c r="AW124" s="10"/>
      <c r="AZ124" s="1"/>
      <c r="BF124" s="16"/>
      <c r="BG124" s="155"/>
    </row>
    <row r="125" spans="2:64" ht="72.5" x14ac:dyDescent="0.35">
      <c r="B125" s="45" t="str">
        <f>'INF GERAIS'!B125&amp;IFERROR(IF(INDEX(APOIO!$A$5:$A$50,MATCH('INF GERAIS'!N125,APOIO!$B$5:$B$50,0))="NÃO",APOIO!$A$2&amp;"NÃO VÁLIDO",""),"")</f>
        <v>2014.0113</v>
      </c>
      <c r="C125" s="1" t="str">
        <f>'INF GERAIS'!C125</f>
        <v>MATA SUL</v>
      </c>
      <c r="D125" s="1" t="str">
        <f>'INF GERAIS'!D125</f>
        <v>CHÃ GRANDE</v>
      </c>
      <c r="E125" s="1" t="str">
        <f>'INF GERAIS'!E125</f>
        <v>CONSTRUÇÃO DA PRAÇA MANOEL GOMES</v>
      </c>
      <c r="F125" s="1" t="str">
        <f>'INF GERAIS'!G125</f>
        <v>NORMAL</v>
      </c>
      <c r="G125" s="11"/>
      <c r="H125" s="11"/>
      <c r="I125" s="10">
        <v>41801</v>
      </c>
      <c r="J125" s="10">
        <v>41815</v>
      </c>
      <c r="K125" s="11">
        <f>IF(G125&lt;0,"NA",IF(G125&gt;ROUNDDOWN('INF GERAIS'!K125*0.3,2),0,ROUNDDOWN('INF GERAIS'!K125*0.3,2)-G125))</f>
        <v>15862.64</v>
      </c>
      <c r="L125" s="11">
        <v>15584.79</v>
      </c>
      <c r="M125" s="10">
        <v>41822</v>
      </c>
      <c r="N125" s="120" t="s">
        <v>1832</v>
      </c>
      <c r="O125" s="120" t="s">
        <v>1823</v>
      </c>
      <c r="P125" s="120"/>
      <c r="Q125" s="10">
        <v>41969</v>
      </c>
      <c r="R125" s="10">
        <v>41983</v>
      </c>
      <c r="S125" s="11">
        <f>IF(G125&lt;0,"NA",IF((G125+H125+L125+IF(AO125="1ª",AP125,0)+IF(AU125="1ª",AV125,0))&gt;ROUNDDOWN('INF GERAIS'!K125*0.6,2),0,IF(M125="",ROUNDDOWN('INF GERAIS'!K125*0.6,2)-K125-G125-H125,ROUNDDOWN('INF GERAIS'!K125*0.6,2)-(G125+H125+L125+IF(AO125="1ª",AP125,0)+IF(AU125="1ª",AV125,0)))))</f>
        <v>16140.489999999998</v>
      </c>
      <c r="T125" s="505">
        <v>15584.79</v>
      </c>
      <c r="U125" s="10">
        <v>41990</v>
      </c>
      <c r="V125" s="120" t="s">
        <v>3220</v>
      </c>
      <c r="W125" s="120" t="s">
        <v>1823</v>
      </c>
      <c r="X125" s="120" t="s">
        <v>153</v>
      </c>
      <c r="Y125" s="10">
        <v>42018</v>
      </c>
      <c r="Z125" s="10">
        <v>42153</v>
      </c>
      <c r="AA125" s="11">
        <f>IF(G125&lt;0,"NA",IF((G125+H125+L125+T125+IF(AO125="1ª",AP125,0)+IF(AU125="1ª",AV125,0)+IF(AO125="2ª",AP125,0)+IF(AU125="2ª",AV125,0))&gt;ROUNDDOWN('INF GERAIS'!K125*0.8,2),0,IF(AND(M125="",U125=""),ROUNDDOWN('INF GERAIS'!K125*0.8,2)-K125-S125-G125-H125,IF(U125="",ROUNDDOWN('INF GERAIS'!K125*0.8,2)-S125-L125-G125-H125-IF(AO125="1ª",AP125,0)-IF(AU125="1ª",AV125,0),ROUNDDOWN('INF GERAIS'!K125*0.8,2)-(G125+H125+L125+T125+IF(AO125="1ª",AP125,0)+IF(AU125="1ª",AV125,0)+IF(AO125="2ª",AP125,0)+IF(AU125="2ª",AV125,0))))))</f>
        <v>11130.79</v>
      </c>
      <c r="AB125" s="11">
        <v>10575.09</v>
      </c>
      <c r="AC125" s="10">
        <v>42237</v>
      </c>
      <c r="AD125" s="120" t="s">
        <v>3716</v>
      </c>
      <c r="AE125" s="120" t="s">
        <v>3718</v>
      </c>
      <c r="AF125" s="120" t="s">
        <v>3719</v>
      </c>
      <c r="AG125" s="10">
        <v>42089</v>
      </c>
      <c r="AH125" s="10">
        <v>42153</v>
      </c>
      <c r="AI125" s="11">
        <f>IF(G125&lt;0,"NA",IF((G125+H125+L125+T125+AB125+IF(AO125="1ª",AP125,0)+IF(AU125="1ª",AV125,0)+IF(AO125="2ª",AP125,0)+IF(AU125="2ª",AV125,0)+IF(AO125="3ª",AP125,0)+IF(AU125="3ª",AV125,0))&gt;'INF GERAIS'!K125,0,IF(AND(M125="",U125="",AC125=""),'INF GERAIS'!K125-K125-S125-AA125-G125-H125,IF(AND(U125="",AC125=""),'INF GERAIS'!K125-L125-S125-AA125-G125-H125-IF(AO125="1ª",AP125,0)-IF(AU125="1ª",AV125,0),IF(AC125="",'INF GERAIS'!K125-L125-T125-AA125-G125-H125-IF(AO125="1ª",AP125,0)-IF(AU125="1ª",AV125,0)-IF(AO125="2ª",AP125,0)-IF(AU125="2ª",AV125,0),'INF GERAIS'!K125-(G125+H125+L125+T125+AB125+IF(AO125="1ª",AP125,0)+IF(AU125="1ª",AV125,0)+IF(AO125="2ª",AP125,0)+IF(AU125="2ª",AV125,0)+IF(AO125="3ª",AP125,0)+IF(AU125="3ª",AV125,0)))))))</f>
        <v>11130.800000000003</v>
      </c>
      <c r="AJ125" s="11">
        <v>10575.09</v>
      </c>
      <c r="AK125" s="10">
        <v>42335</v>
      </c>
      <c r="AL125" s="120" t="s">
        <v>4090</v>
      </c>
      <c r="AM125" s="120" t="s">
        <v>4092</v>
      </c>
      <c r="AN125" s="120" t="s">
        <v>4093</v>
      </c>
      <c r="AP125" s="11"/>
      <c r="AQ125" s="10"/>
      <c r="AV125" s="11"/>
      <c r="AW125" s="10"/>
      <c r="AZ125" s="1"/>
      <c r="BF125" s="16"/>
      <c r="BG125" s="155"/>
    </row>
    <row r="126" spans="2:64" ht="72.5" x14ac:dyDescent="0.35">
      <c r="B126" s="45" t="str">
        <f>'INF GERAIS'!B126&amp;IFERROR(IF(INDEX(APOIO!$A$5:$A$50,MATCH('INF GERAIS'!N126,APOIO!$B$5:$B$50,0))="NÃO",APOIO!$A$2&amp;"NÃO VÁLIDO",""),"")</f>
        <v>2014.0114</v>
      </c>
      <c r="C126" s="1" t="str">
        <f>'INF GERAIS'!C126</f>
        <v>MATA NORTE</v>
      </c>
      <c r="D126" s="1" t="str">
        <f>'INF GERAIS'!D126</f>
        <v>CONDADO</v>
      </c>
      <c r="E126" s="1" t="str">
        <f>'INF GERAIS'!E126</f>
        <v>PAVIMENTAÇÃO DE RUAS DO MUNICÍPIO( 9 ruas)</v>
      </c>
      <c r="F126" s="1" t="str">
        <f>'INF GERAIS'!G126</f>
        <v>NORMAL</v>
      </c>
      <c r="G126" s="11"/>
      <c r="H126" s="11"/>
      <c r="I126" s="10">
        <v>41801</v>
      </c>
      <c r="J126" s="10">
        <v>41815</v>
      </c>
      <c r="K126" s="11">
        <f>IF(G126&lt;0,"NA",IF(G126&gt;ROUNDDOWN('INF GERAIS'!K126*0.3,2),0,ROUNDDOWN('INF GERAIS'!K126*0.3,2)-G126))</f>
        <v>309434.11</v>
      </c>
      <c r="L126" s="11">
        <v>308015.01</v>
      </c>
      <c r="M126" s="10">
        <v>41822</v>
      </c>
      <c r="N126" s="120" t="s">
        <v>1663</v>
      </c>
      <c r="O126" s="120" t="s">
        <v>1665</v>
      </c>
      <c r="P126" s="120"/>
      <c r="Q126" s="10">
        <v>42314</v>
      </c>
      <c r="R126" s="10">
        <v>42328</v>
      </c>
      <c r="S126" s="11">
        <f>IF(G126&lt;0,"NA",IF((G126+H126+L126+IF(AO126="1ª",AP126,0)+IF(AU126="1ª",AV126,0))&gt;ROUNDDOWN('INF GERAIS'!K126*0.6,2),0,IF(M126="",ROUNDDOWN('INF GERAIS'!K126*0.6,2)-K126-G126-H126,ROUNDDOWN('INF GERAIS'!K126*0.6,2)-(G126+H126+L126+IF(AO126="1ª",AP126,0)+IF(AU126="1ª",AV126,0)))))</f>
        <v>310853.21999999997</v>
      </c>
      <c r="T126" s="505">
        <v>310885.28999999998</v>
      </c>
      <c r="U126" s="10">
        <v>42335</v>
      </c>
      <c r="V126" s="120" t="s">
        <v>4057</v>
      </c>
      <c r="W126" s="120" t="s">
        <v>4058</v>
      </c>
      <c r="X126" s="120" t="s">
        <v>4059</v>
      </c>
      <c r="Y126" s="10">
        <v>42375</v>
      </c>
      <c r="Z126" s="10">
        <v>42445</v>
      </c>
      <c r="AA126" s="11">
        <f>IF(G126&lt;0,"NA",IF((G126+H126+L126+T126+IF(AO126="1ª",AP126,0)+IF(AU126="1ª",AV126,0)+IF(AO126="2ª",AP126,0)+IF(AU126="2ª",AV126,0))&gt;ROUNDDOWN('INF GERAIS'!K126*0.8,2),0,IF(AND(M126="",U126=""),ROUNDDOWN('INF GERAIS'!K126*0.8,2)-K126-S126-G126-H126,IF(U126="",ROUNDDOWN('INF GERAIS'!K126*0.8,2)-S126-L126-G126-H126-IF(AO126="1ª",AP126,0)-IF(AU126="1ª",AV126,0),ROUNDDOWN('INF GERAIS'!K126*0.8,2)-(G126+H126+L126+T126+IF(AO126="1ª",AP126,0)+IF(AU126="1ª",AV126,0)+IF(AO126="2ª",AP126,0)+IF(AU126="2ª",AV126,0))))))</f>
        <v>206257.33999999997</v>
      </c>
      <c r="AB126" s="205">
        <v>206300.09</v>
      </c>
      <c r="AC126" s="10">
        <v>42464</v>
      </c>
      <c r="AD126" s="120" t="s">
        <v>6784</v>
      </c>
      <c r="AE126" s="120" t="s">
        <v>6786</v>
      </c>
      <c r="AF126" s="120" t="s">
        <v>6787</v>
      </c>
      <c r="AG126" s="10">
        <v>42648</v>
      </c>
      <c r="AH126" s="10">
        <v>42782</v>
      </c>
      <c r="AI126" s="11">
        <f>IF(G126&lt;0,"NA",IF((G126+H126+L126+T126+AB126+IF(AO126="1ª",AP126,0)+IF(AU126="1ª",AV126,0)+IF(AO126="2ª",AP126,0)+IF(AU126="2ª",AV126,0)+IF(AO126="3ª",AP126,0)+IF(AU126="3ª",AV126,0))&gt;'INF GERAIS'!K126,0,IF(AND(M126="",U126="",AC126=""),'INF GERAIS'!K126-K126-S126-AA126-G126-H126,IF(AND(U126="",AC126=""),'INF GERAIS'!K126-L126-S126-AA126-G126-H126-IF(AO126="1ª",AP126,0)-IF(AU126="1ª",AV126,0),IF(AC126="",'INF GERAIS'!K126-L126-T126-AA126-G126-H126-IF(AO126="1ª",AP126,0)-IF(AU126="1ª",AV126,0)-IF(AO126="2ª",AP126,0)-IF(AU126="2ª",AV126,0),'INF GERAIS'!K126-(G126+H126+L126+T126+AB126+IF(AO126="1ª",AP126,0)+IF(AU126="1ª",AV126,0)+IF(AO126="2ª",AP126,0)+IF(AU126="2ª",AV126,0)+IF(AO126="3ª",AP126,0)+IF(AU126="3ª",AV126,0)))))))</f>
        <v>206246.67000000004</v>
      </c>
      <c r="AJ126" s="11">
        <v>206246.67</v>
      </c>
      <c r="AK126" s="10">
        <v>42871</v>
      </c>
      <c r="AL126" s="120" t="s">
        <v>9361</v>
      </c>
      <c r="AM126" s="120" t="s">
        <v>9362</v>
      </c>
      <c r="AN126" s="120" t="s">
        <v>9363</v>
      </c>
      <c r="AP126" s="11"/>
      <c r="AQ126" s="10"/>
      <c r="AV126" s="11"/>
      <c r="AW126" s="10"/>
      <c r="AZ126" s="1"/>
      <c r="BF126" s="16"/>
      <c r="BG126" s="155"/>
    </row>
    <row r="127" spans="2:64" ht="72.5" x14ac:dyDescent="0.35">
      <c r="B127" s="45" t="str">
        <f>'INF GERAIS'!B127&amp;IFERROR(IF(INDEX(APOIO!$A$5:$A$50,MATCH('INF GERAIS'!N127,APOIO!$B$5:$B$50,0))="NÃO",APOIO!$A$2&amp;"NÃO VÁLIDO",""),"")</f>
        <v>2014.0115</v>
      </c>
      <c r="C127" s="1" t="str">
        <f>'INF GERAIS'!C127</f>
        <v>AGRESTE MERIDIONAL</v>
      </c>
      <c r="D127" s="1" t="str">
        <f>'INF GERAIS'!D127</f>
        <v>CORRENTES</v>
      </c>
      <c r="E127" s="1" t="str">
        <f>'INF GERAIS'!E127</f>
        <v>PAVIMENTAÇÃO EM PARALELEPIPEDOS GRANÍTICOS</v>
      </c>
      <c r="F127" s="1" t="str">
        <f>'INF GERAIS'!G127</f>
        <v>NORMAL</v>
      </c>
      <c r="G127" s="11"/>
      <c r="H127" s="11"/>
      <c r="I127" s="10">
        <v>41801</v>
      </c>
      <c r="J127" s="10">
        <v>41815</v>
      </c>
      <c r="K127" s="11">
        <f>IF(G127&lt;0,"NA",IF(G127&gt;ROUNDDOWN('INF GERAIS'!K127*0.3,2),0,ROUNDDOWN('INF GERAIS'!K127*0.3,2)-G127))</f>
        <v>266231.73</v>
      </c>
      <c r="L127" s="11">
        <v>271492.14</v>
      </c>
      <c r="M127" s="10">
        <v>41822</v>
      </c>
      <c r="N127" s="120" t="s">
        <v>1678</v>
      </c>
      <c r="O127" s="120" t="s">
        <v>1680</v>
      </c>
      <c r="P127" s="120"/>
      <c r="Q127" s="10">
        <v>42739</v>
      </c>
      <c r="R127" s="10">
        <v>42739</v>
      </c>
      <c r="S127" s="11">
        <f>IF(G127&lt;0,"NA",IF((G127+H127+L127+IF(AO127="1ª",AP127,0)+IF(AU127="1ª",AV127,0))&gt;ROUNDDOWN('INF GERAIS'!K127*0.6,2),0,IF(M127="",ROUNDDOWN('INF GERAIS'!K127*0.6,2)-K127-G127-H127,ROUNDDOWN('INF GERAIS'!K127*0.6,2)-(G127+H127+L127+IF(AO127="1ª",AP127,0)+IF(AU127="1ª",AV127,0)))))</f>
        <v>260971.32999999996</v>
      </c>
      <c r="T127" s="505">
        <v>271492.14</v>
      </c>
      <c r="U127" s="10">
        <v>42836</v>
      </c>
      <c r="V127" s="120" t="s">
        <v>9150</v>
      </c>
      <c r="W127" s="120" t="s">
        <v>9152</v>
      </c>
      <c r="X127" s="120" t="s">
        <v>9153</v>
      </c>
      <c r="Y127" s="10">
        <v>43207</v>
      </c>
      <c r="Z127" s="10">
        <v>43306</v>
      </c>
      <c r="AA127" s="11">
        <f>IF(G127&lt;0,"NA",IF((G127+H127+L127+T127+IF(AO127="1ª",AP127,0)+IF(AU127="1ª",AV127,0)+IF(AO127="2ª",AP127,0)+IF(AU127="2ª",AV127,0))&gt;ROUNDDOWN('INF GERAIS'!K127*0.8,2),0,IF(AND(M127="",U127=""),ROUNDDOWN('INF GERAIS'!K127*0.8,2)-K127-S127-G127-H127,IF(U127="",ROUNDDOWN('INF GERAIS'!K127*0.8,2)-S127-L127-G127-H127-IF(AO127="1ª",AP127,0)-IF(AU127="1ª",AV127,0),ROUNDDOWN('INF GERAIS'!K127*0.8,2)-(G127+H127+L127+T127+IF(AO127="1ª",AP127,0)+IF(AU127="1ª",AV127,0)+IF(AO127="2ª",AP127,0)+IF(AU127="2ª",AV127,0))))))</f>
        <v>166967.02000000002</v>
      </c>
      <c r="AB127" s="11">
        <v>170818.55</v>
      </c>
      <c r="AC127" s="10">
        <v>43517</v>
      </c>
      <c r="AD127" s="120" t="s">
        <v>11969</v>
      </c>
      <c r="AE127" s="120" t="s">
        <v>11971</v>
      </c>
      <c r="AF127" s="120" t="s">
        <v>11972</v>
      </c>
      <c r="AG127" s="10"/>
      <c r="AH127" s="10" t="s">
        <v>153</v>
      </c>
      <c r="AI127" s="11">
        <f>IF(G127&lt;0,"NA",IF((G127+H127+L127+T127+AB127+IF(AO127="1ª",AP127,0)+IF(AU127="1ª",AV127,0)+IF(AO127="2ª",AP127,0)+IF(AU127="2ª",AV127,0)+IF(AO127="3ª",AP127,0)+IF(AU127="3ª",AV127,0))&gt;'INF GERAIS'!K127,0,IF(AND(M127="",U127="",AC127=""),'INF GERAIS'!K127-K127-S127-AA127-G127-H127,IF(AND(U127="",AC127=""),'INF GERAIS'!K127-L127-S127-AA127-G127-H127-IF(AO127="1ª",AP127,0)-IF(AU127="1ª",AV127,0),IF(AC127="",'INF GERAIS'!K127-L127-T127-AA127-G127-H127-IF(AO127="1ª",AP127,0)-IF(AU127="1ª",AV127,0)-IF(AO127="2ª",AP127,0)-IF(AU127="2ª",AV127,0),'INF GERAIS'!K127-(G127+H127+L127+T127+AB127+IF(AO127="1ª",AP127,0)+IF(AU127="1ª",AV127,0)+IF(AO127="2ª",AP127,0)+IF(AU127="2ª",AV127,0)+IF(AO127="3ª",AP127,0)+IF(AU127="3ª",AV127,0)))))))</f>
        <v>173636.29999999993</v>
      </c>
      <c r="AJ127" s="11" t="s">
        <v>153</v>
      </c>
      <c r="AK127" s="10"/>
      <c r="AL127" s="120" t="s">
        <v>153</v>
      </c>
      <c r="AM127" s="120" t="s">
        <v>153</v>
      </c>
      <c r="AN127" s="120" t="s">
        <v>153</v>
      </c>
      <c r="AP127" s="11"/>
      <c r="AQ127" s="10"/>
      <c r="AV127" s="11"/>
      <c r="AW127" s="10"/>
      <c r="AZ127" s="1"/>
      <c r="BF127" s="16"/>
      <c r="BG127" s="155"/>
    </row>
    <row r="128" spans="2:64" ht="72.5" x14ac:dyDescent="0.35">
      <c r="B128" s="45" t="str">
        <f>'INF GERAIS'!B128&amp;IFERROR(IF(INDEX(APOIO!$A$5:$A$50,MATCH('INF GERAIS'!N128,APOIO!$B$5:$B$50,0))="NÃO",APOIO!$A$2&amp;"NÃO VÁLIDO",""),"")</f>
        <v>2014.0116</v>
      </c>
      <c r="C128" s="1" t="str">
        <f>'INF GERAIS'!C128</f>
        <v>MATA SUL</v>
      </c>
      <c r="D128" s="1" t="str">
        <f>'INF GERAIS'!D128</f>
        <v>CORTÊS</v>
      </c>
      <c r="E128" s="1" t="str">
        <f>'INF GERAIS'!E128</f>
        <v>PAVIMENTAÇÃO EM PARALELEPÍPEDO EM DIVERSAS RUAS</v>
      </c>
      <c r="F128" s="1" t="str">
        <f>'INF GERAIS'!G128</f>
        <v>NORMAL</v>
      </c>
      <c r="G128" s="11"/>
      <c r="H128" s="11"/>
      <c r="I128" s="10">
        <v>41801</v>
      </c>
      <c r="J128" s="10">
        <v>41815</v>
      </c>
      <c r="K128" s="11">
        <f>IF(G128&lt;0,"NA",IF(G128&gt;ROUNDDOWN('INF GERAIS'!K128*0.3,2),0,ROUNDDOWN('INF GERAIS'!K128*0.3,2)-G128))</f>
        <v>160011.79</v>
      </c>
      <c r="L128" s="11">
        <v>160431.98000000001</v>
      </c>
      <c r="M128" s="10">
        <v>41822</v>
      </c>
      <c r="N128" s="120" t="s">
        <v>1690</v>
      </c>
      <c r="O128" s="120" t="s">
        <v>1692</v>
      </c>
      <c r="P128" s="120"/>
      <c r="Q128" s="10">
        <v>42339</v>
      </c>
      <c r="R128" s="10">
        <v>42353</v>
      </c>
      <c r="S128" s="11">
        <f>IF(G128&lt;0,"NA",IF((G128+H128+L128+IF(AO128="1ª",AP128,0)+IF(AU128="1ª",AV128,0))&gt;ROUNDDOWN('INF GERAIS'!K128*0.6,2),0,IF(M128="",ROUNDDOWN('INF GERAIS'!K128*0.6,2)-K128-G128-H128,ROUNDDOWN('INF GERAIS'!K128*0.6,2)-(G128+H128+L128+IF(AO128="1ª",AP128,0)+IF(AU128="1ª",AV128,0)))))</f>
        <v>159591.6</v>
      </c>
      <c r="T128" s="505">
        <v>160431.97</v>
      </c>
      <c r="U128" s="10">
        <v>42360</v>
      </c>
      <c r="V128" s="120" t="s">
        <v>4405</v>
      </c>
      <c r="W128" s="120" t="s">
        <v>4407</v>
      </c>
      <c r="X128" s="120" t="s">
        <v>4409</v>
      </c>
      <c r="Y128" s="10">
        <v>42626</v>
      </c>
      <c r="Z128" s="10">
        <v>42682</v>
      </c>
      <c r="AA128" s="11">
        <f>IF(G128&lt;0,"NA",IF((G128+H128+L128+T128+IF(AO128="1ª",AP128,0)+IF(AU128="1ª",AV128,0)+IF(AO128="2ª",AP128,0)+IF(AU128="2ª",AV128,0))&gt;ROUNDDOWN('INF GERAIS'!K128*0.8,2),0,IF(AND(M128="",U128=""),ROUNDDOWN('INF GERAIS'!K128*0.8,2)-K128-S128-G128-H128,IF(U128="",ROUNDDOWN('INF GERAIS'!K128*0.8,2)-S128-L128-G128-H128-IF(AO128="1ª",AP128,0)-IF(AU128="1ª",AV128,0),ROUNDDOWN('INF GERAIS'!K128*0.8,2)-(G128+H128+L128+T128+IF(AO128="1ª",AP128,0)+IF(AU128="1ª",AV128,0)+IF(AO128="2ª",AP128,0)+IF(AU128="2ª",AV128,0))))))</f>
        <v>105834.15999999997</v>
      </c>
      <c r="AB128" s="11">
        <v>105752.81</v>
      </c>
      <c r="AC128" s="10">
        <v>42871</v>
      </c>
      <c r="AD128" s="120" t="s">
        <v>9344</v>
      </c>
      <c r="AE128" s="120" t="s">
        <v>9343</v>
      </c>
      <c r="AF128" s="120" t="s">
        <v>9342</v>
      </c>
      <c r="AG128" s="10">
        <v>43264</v>
      </c>
      <c r="AH128" s="10">
        <v>43300</v>
      </c>
      <c r="AI128" s="11">
        <f>IF(G128&lt;0,"NA",IF((G128+H128+L128+T128+AB128+IF(AO128="1ª",AP128,0)+IF(AU128="1ª",AV128,0)+IF(AO128="2ª",AP128,0)+IF(AU128="2ª",AV128,0)+IF(AO128="3ª",AP128,0)+IF(AU128="3ª",AV128,0))&gt;'INF GERAIS'!K128,0,IF(AND(M128="",U128="",AC128=""),'INF GERAIS'!K128-K128-S128-AA128-G128-H128,IF(AND(U128="",AC128=""),'INF GERAIS'!K128-L128-S128-AA128-G128-H128-IF(AO128="1ª",AP128,0)-IF(AU128="1ª",AV128,0),IF(AC128="",'INF GERAIS'!K128-L128-T128-AA128-G128-H128-IF(AO128="1ª",AP128,0)-IF(AU128="1ª",AV128,0)-IF(AO128="2ª",AP128,0)-IF(AU128="2ª",AV128,0),'INF GERAIS'!K128-(G128+H128+L128+T128+AB128+IF(AO128="1ª",AP128,0)+IF(AU128="1ª",AV128,0)+IF(AO128="2ª",AP128,0)+IF(AU128="2ª",AV128,0)+IF(AO128="3ª",AP128,0)+IF(AU128="3ª",AV128,0)))))))</f>
        <v>106755.88</v>
      </c>
      <c r="AJ128" s="205">
        <v>76984.69</v>
      </c>
      <c r="AK128" s="233">
        <v>43517</v>
      </c>
      <c r="AL128" s="1355" t="s">
        <v>11965</v>
      </c>
      <c r="AM128" s="1355" t="s">
        <v>11967</v>
      </c>
      <c r="AN128" s="1355" t="s">
        <v>11968</v>
      </c>
      <c r="AO128" s="1" t="s">
        <v>5681</v>
      </c>
      <c r="AP128" s="205">
        <v>29771.19</v>
      </c>
      <c r="AQ128" s="233">
        <v>43776</v>
      </c>
      <c r="AR128" s="1606" t="s">
        <v>12742</v>
      </c>
      <c r="AS128" s="1606" t="s">
        <v>12745</v>
      </c>
      <c r="AT128" s="1606" t="s">
        <v>12747</v>
      </c>
      <c r="AU128" s="34"/>
      <c r="AV128" s="11"/>
      <c r="AW128" s="10"/>
      <c r="AZ128" s="1"/>
      <c r="BF128" s="16"/>
      <c r="BG128" s="155"/>
    </row>
    <row r="129" spans="2:59" ht="72.5" x14ac:dyDescent="0.35">
      <c r="B129" s="45" t="str">
        <f>'INF GERAIS'!B129&amp;IFERROR(IF(INDEX(APOIO!$A$5:$A$50,MATCH('INF GERAIS'!N129,APOIO!$B$5:$B$50,0))="NÃO",APOIO!$A$2&amp;"NÃO VÁLIDO",""),"")</f>
        <v>2014.0117</v>
      </c>
      <c r="C129" s="1" t="str">
        <f>'INF GERAIS'!C129</f>
        <v>MATA SUL</v>
      </c>
      <c r="D129" s="1" t="str">
        <f>'INF GERAIS'!D129</f>
        <v>CORTÊS</v>
      </c>
      <c r="E129" s="1" t="str">
        <f>'INF GERAIS'!E129</f>
        <v>CONSTRUÇÃO DA PRAÇA DA ENTRADA DA CIDADE E PAVIMENTAÇÃO DO ENTORNO</v>
      </c>
      <c r="F129" s="1" t="str">
        <f>'INF GERAIS'!G129</f>
        <v>NORMAL</v>
      </c>
      <c r="G129" s="11"/>
      <c r="H129" s="11"/>
      <c r="I129" s="10">
        <v>41801</v>
      </c>
      <c r="J129" s="10">
        <v>41815</v>
      </c>
      <c r="K129" s="11">
        <f>IF(G129&lt;0,"NA",IF(G129&gt;ROUNDDOWN('INF GERAIS'!K129*0.3,2),0,ROUNDDOWN('INF GERAIS'!K129*0.3,2)-G129))</f>
        <v>20497.79</v>
      </c>
      <c r="L129" s="11">
        <v>20633.900000000001</v>
      </c>
      <c r="M129" s="10">
        <v>41822</v>
      </c>
      <c r="N129" s="120" t="s">
        <v>1696</v>
      </c>
      <c r="O129" s="120" t="s">
        <v>1692</v>
      </c>
      <c r="P129" s="120"/>
      <c r="Q129" s="10">
        <v>42339</v>
      </c>
      <c r="R129" s="10">
        <v>42353</v>
      </c>
      <c r="S129" s="11">
        <f>IF(G129&lt;0,"NA",IF((G129+H129+L129+IF(AO129="1ª",AP129,0)+IF(AU129="1ª",AV129,0))&gt;ROUNDDOWN('INF GERAIS'!K129*0.6,2),0,IF(M129="",ROUNDDOWN('INF GERAIS'!K129*0.6,2)-K129-G129-H129,ROUNDDOWN('INF GERAIS'!K129*0.6,2)-(G129+H129+L129+IF(AO129="1ª",AP129,0)+IF(AU129="1ª",AV129,0)))))</f>
        <v>20361.68</v>
      </c>
      <c r="T129" s="505">
        <v>20633.91</v>
      </c>
      <c r="U129" s="10">
        <v>42360</v>
      </c>
      <c r="V129" s="120" t="s">
        <v>4410</v>
      </c>
      <c r="W129" s="120" t="s">
        <v>4407</v>
      </c>
      <c r="X129" s="120" t="s">
        <v>4412</v>
      </c>
      <c r="Y129" s="122">
        <v>42514</v>
      </c>
      <c r="Z129" s="10">
        <v>42566</v>
      </c>
      <c r="AA129" s="11">
        <f>IF(G129&lt;0,"NA",IF((G129+H129+L129+T129+IF(AO129="1ª",AP129,0)+IF(AU129="1ª",AV129,0)+IF(AO129="2ª",AP129,0)+IF(AU129="2ª",AV129,0))&gt;ROUNDDOWN('INF GERAIS'!K129*0.8,2),0,IF(AND(M129="",U129=""),ROUNDDOWN('INF GERAIS'!K129*0.8,2)-K129-S129-G129-H129,IF(U129="",ROUNDDOWN('INF GERAIS'!K129*0.8,2)-S129-L129-G129-H129-IF(AO129="1ª",AP129,0)-IF(AU129="1ª",AV129,0),ROUNDDOWN('INF GERAIS'!K129*0.8,2)-(G129+H129+L129+T129+IF(AO129="1ª",AP129,0)+IF(AU129="1ª",AV129,0)+IF(AO129="2ª",AP129,0)+IF(AU129="2ª",AV129,0))))))</f>
        <v>13392.96</v>
      </c>
      <c r="AB129" s="205">
        <v>13392.96</v>
      </c>
      <c r="AC129" s="233">
        <v>42570</v>
      </c>
      <c r="AD129" s="467" t="s">
        <v>7995</v>
      </c>
      <c r="AE129" s="467" t="s">
        <v>7997</v>
      </c>
      <c r="AF129" s="467" t="s">
        <v>7998</v>
      </c>
      <c r="AG129" s="122">
        <v>42514</v>
      </c>
      <c r="AH129" s="10">
        <v>42598</v>
      </c>
      <c r="AI129" s="11">
        <f>IF(G129&lt;0,"NA",IF((G129+H129+L129+T129+AB129+IF(AO129="1ª",AP129,0)+IF(AU129="1ª",AV129,0)+IF(AO129="2ª",AP129,0)+IF(AU129="2ª",AV129,0)+IF(AO129="3ª",AP129,0)+IF(AU129="3ª",AV129,0))&gt;'INF GERAIS'!K129,0,IF(AND(M129="",U129="",AC129=""),'INF GERAIS'!K129-K129-S129-AA129-G129-H129,IF(AND(U129="",AC129=""),'INF GERAIS'!K129-L129-S129-AA129-G129-H129-IF(AO129="1ª",AP129,0)-IF(AU129="1ª",AV129,0),IF(AC129="",'INF GERAIS'!K129-L129-T129-AA129-G129-H129-IF(AO129="1ª",AP129,0)-IF(AU129="1ª",AV129,0)-IF(AO129="2ª",AP129,0)-IF(AU129="2ª",AV129,0),'INF GERAIS'!K129-(G129+H129+L129+T129+AB129+IF(AO129="1ª",AP129,0)+IF(AU129="1ª",AV129,0)+IF(AO129="2ª",AP129,0)+IF(AU129="2ª",AV129,0)+IF(AO129="3ª",AP129,0)+IF(AU129="3ª",AV129,0)))))))</f>
        <v>13665.200000000004</v>
      </c>
      <c r="AJ129" s="205">
        <v>13665.2</v>
      </c>
      <c r="AK129" s="10">
        <v>42639</v>
      </c>
      <c r="AL129" s="120" t="s">
        <v>8426</v>
      </c>
      <c r="AM129" s="120" t="s">
        <v>7997</v>
      </c>
      <c r="AN129" s="120" t="s">
        <v>8428</v>
      </c>
      <c r="AP129" s="11"/>
      <c r="AQ129" s="10"/>
      <c r="AV129" s="11"/>
      <c r="AW129" s="10"/>
      <c r="AZ129" s="1"/>
      <c r="BF129" s="16"/>
      <c r="BG129" s="155"/>
    </row>
    <row r="130" spans="2:59" ht="72.5" x14ac:dyDescent="0.35">
      <c r="B130" s="45" t="str">
        <f>'INF GERAIS'!B130&amp;IFERROR(IF(INDEX(APOIO!$A$5:$A$50,MATCH('INF GERAIS'!N130,APOIO!$B$5:$B$50,0))="NÃO",APOIO!$A$2&amp;"NÃO VÁLIDO",""),"")</f>
        <v>2014.0118</v>
      </c>
      <c r="C130" s="1" t="str">
        <f>'INF GERAIS'!C130</f>
        <v>AGRESTE SETENTRIONAL</v>
      </c>
      <c r="D130" s="1" t="str">
        <f>'INF GERAIS'!D130</f>
        <v>CUMARU</v>
      </c>
      <c r="E130" s="1" t="str">
        <f>'INF GERAIS'!E130</f>
        <v>PAVIMENTAÇÃO EM PARALELEPÍPEDOS</v>
      </c>
      <c r="F130" s="1" t="str">
        <f>'INF GERAIS'!G130</f>
        <v>NORMAL</v>
      </c>
      <c r="G130" s="11"/>
      <c r="H130" s="11"/>
      <c r="I130" s="10">
        <v>41801</v>
      </c>
      <c r="J130" s="10">
        <v>41815</v>
      </c>
      <c r="K130" s="11">
        <f>IF(G130&lt;0,"NA",IF(G130&gt;ROUNDDOWN('INF GERAIS'!K130*0.3,2),0,ROUNDDOWN('INF GERAIS'!K130*0.3,2)-G130))</f>
        <v>271697.95</v>
      </c>
      <c r="L130" s="11">
        <v>271697.78999999998</v>
      </c>
      <c r="M130" s="10">
        <v>41822</v>
      </c>
      <c r="N130" s="120" t="s">
        <v>1699</v>
      </c>
      <c r="O130" s="120" t="s">
        <v>1701</v>
      </c>
      <c r="P130" s="120"/>
      <c r="Q130" s="10">
        <v>42079</v>
      </c>
      <c r="R130" s="10">
        <v>42093</v>
      </c>
      <c r="S130" s="11">
        <f>IF(G130&lt;0,"NA",IF((G130+H130+L130+IF(AO130="1ª",AP130,0)+IF(AU130="1ª",AV130,0))&gt;ROUNDDOWN('INF GERAIS'!K130*0.6,2),0,IF(M130="",ROUNDDOWN('INF GERAIS'!K130*0.6,2)-K130-G130-H130,ROUNDDOWN('INF GERAIS'!K130*0.6,2)-(G130+H130+L130+IF(AO130="1ª",AP130,0)+IF(AU130="1ª",AV130,0)))))</f>
        <v>271698.12000000005</v>
      </c>
      <c r="T130" s="505">
        <v>271698.13</v>
      </c>
      <c r="U130" s="10">
        <v>42100</v>
      </c>
      <c r="V130" s="120" t="s">
        <v>3458</v>
      </c>
      <c r="W130" s="120" t="s">
        <v>3460</v>
      </c>
      <c r="X130" s="120" t="s">
        <v>3461</v>
      </c>
      <c r="Y130" s="10"/>
      <c r="Z130" s="10">
        <v>42321</v>
      </c>
      <c r="AA130" s="11">
        <f>IF(G130&lt;0,"NA",IF((G130+H130+L130+T130+IF(AO130="1ª",AP130,0)+IF(AU130="1ª",AV130,0)+IF(AO130="2ª",AP130,0)+IF(AU130="2ª",AV130,0))&gt;ROUNDDOWN('INF GERAIS'!K130*0.8,2),0,IF(AND(M130="",U130=""),ROUNDDOWN('INF GERAIS'!K130*0.8,2)-K130-S130-G130-H130,IF(U130="",ROUNDDOWN('INF GERAIS'!K130*0.8,2)-S130-L130-G130-H130-IF(AO130="1ª",AP130,0)-IF(AU130="1ª",AV130,0),ROUNDDOWN('INF GERAIS'!K130*0.8,2)-(G130+H130+L130+T130+IF(AO130="1ª",AP130,0)+IF(AU130="1ª",AV130,0)+IF(AO130="2ª",AP130,0)+IF(AU130="2ª",AV130,0))))))</f>
        <v>181131.96000000008</v>
      </c>
      <c r="AB130" s="11">
        <v>181131.97</v>
      </c>
      <c r="AC130" s="10">
        <v>42361</v>
      </c>
      <c r="AD130" s="120" t="s">
        <v>4557</v>
      </c>
      <c r="AE130" s="120" t="s">
        <v>4559</v>
      </c>
      <c r="AF130" s="120" t="s">
        <v>4561</v>
      </c>
      <c r="AG130" s="10">
        <v>42439</v>
      </c>
      <c r="AH130" s="10">
        <v>42479</v>
      </c>
      <c r="AI130" s="11">
        <f>IF(G130&lt;0,"NA",IF((G130+H130+L130+T130+AB130+IF(AO130="1ª",AP130,0)+IF(AU130="1ª",AV130,0)+IF(AO130="2ª",AP130,0)+IF(AU130="2ª",AV130,0)+IF(AO130="3ª",AP130,0)+IF(AU130="3ª",AV130,0))&gt;'INF GERAIS'!K130,0,IF(AND(M130="",U130="",AC130=""),'INF GERAIS'!K130-K130-S130-AA130-G130-H130,IF(AND(U130="",AC130=""),'INF GERAIS'!K130-L130-S130-AA130-G130-H130-IF(AO130="1ª",AP130,0)-IF(AU130="1ª",AV130,0),IF(AC130="",'INF GERAIS'!K130-L130-T130-AA130-G130-H130-IF(AO130="1ª",AP130,0)-IF(AU130="1ª",AV130,0)-IF(AO130="2ª",AP130,0)-IF(AU130="2ª",AV130,0),'INF GERAIS'!K130-(G130+H130+L130+T130+AB130+IF(AO130="1ª",AP130,0)+IF(AU130="1ª",AV130,0)+IF(AO130="2ª",AP130,0)+IF(AU130="2ª",AV130,0)+IF(AO130="3ª",AP130,0)+IF(AU130="3ª",AV130,0)))))))</f>
        <v>181131.97000000009</v>
      </c>
      <c r="AJ130" s="11">
        <v>181131.97</v>
      </c>
      <c r="AK130" s="10">
        <v>42485</v>
      </c>
      <c r="AL130" s="120" t="s">
        <v>7022</v>
      </c>
      <c r="AM130" s="120" t="s">
        <v>7023</v>
      </c>
      <c r="AN130" s="120" t="s">
        <v>7024</v>
      </c>
      <c r="AP130" s="11"/>
      <c r="AQ130" s="10"/>
      <c r="AV130" s="11"/>
      <c r="AW130" s="10"/>
      <c r="AZ130" s="1"/>
      <c r="BF130" s="16"/>
      <c r="BG130" s="155"/>
    </row>
    <row r="131" spans="2:59" ht="87" x14ac:dyDescent="0.35">
      <c r="B131" s="45" t="str">
        <f>'INF GERAIS'!B131&amp;IFERROR(IF(INDEX(APOIO!$A$5:$A$50,MATCH('INF GERAIS'!N131,APOIO!$B$5:$B$50,0))="NÃO",APOIO!$A$2&amp;"NÃO VÁLIDO",""),"")</f>
        <v>2014.0119</v>
      </c>
      <c r="C131" s="1" t="str">
        <f>'INF GERAIS'!C131</f>
        <v>AGRESTE CENTRAL</v>
      </c>
      <c r="D131" s="1" t="str">
        <f>'INF GERAIS'!D131</f>
        <v>CUPIRA</v>
      </c>
      <c r="E131" s="1" t="str">
        <f>'INF GERAIS'!E131</f>
        <v>ADEQUAÇÃO DO MERCADO PÚBLICO MUNICIPAL PARA IMPLANTAÇÃO DO MERCADO DE PEIXE</v>
      </c>
      <c r="F131" s="1" t="str">
        <f>'INF GERAIS'!G131</f>
        <v>NORMAL</v>
      </c>
      <c r="G131" s="11"/>
      <c r="H131" s="11"/>
      <c r="I131" s="10">
        <v>41801</v>
      </c>
      <c r="J131" s="10">
        <v>41815</v>
      </c>
      <c r="K131" s="11">
        <f>IF(G131&lt;0,"NA",IF(G131&gt;ROUNDDOWN('INF GERAIS'!K131*0.3,2),0,ROUNDDOWN('INF GERAIS'!K131*0.3,2)-G131))</f>
        <v>21357.31</v>
      </c>
      <c r="L131" s="11">
        <v>21357.31</v>
      </c>
      <c r="M131" s="10">
        <v>41822</v>
      </c>
      <c r="N131" s="120" t="s">
        <v>1711</v>
      </c>
      <c r="O131" s="120" t="s">
        <v>1707</v>
      </c>
      <c r="P131" s="120"/>
      <c r="Q131" s="10">
        <v>42121</v>
      </c>
      <c r="R131" s="10">
        <v>42135</v>
      </c>
      <c r="S131" s="11">
        <f>IF(G131&lt;0,"NA",IF((G131+H131+L131+IF(AO131="1ª",AP131,0)+IF(AU131="1ª",AV131,0))&gt;ROUNDDOWN('INF GERAIS'!K131*0.6,2),0,IF(M131="",ROUNDDOWN('INF GERAIS'!K131*0.6,2)-K131-G131-H131,ROUNDDOWN('INF GERAIS'!K131*0.6,2)-(G131+H131+L131+IF(AO131="1ª",AP131,0)+IF(AU131="1ª",AV131,0)))))</f>
        <v>21357.31</v>
      </c>
      <c r="T131" s="505">
        <v>21357.31</v>
      </c>
      <c r="U131" s="10">
        <v>42142</v>
      </c>
      <c r="V131" s="120" t="s">
        <v>3519</v>
      </c>
      <c r="W131" s="120" t="s">
        <v>3517</v>
      </c>
      <c r="X131" s="120" t="s">
        <v>3521</v>
      </c>
      <c r="Y131" s="10"/>
      <c r="Z131" s="10">
        <v>42296</v>
      </c>
      <c r="AA131" s="11">
        <f>IF(G131&lt;0,"NA",IF((G131+H131+L131+T131+IF(AO131="1ª",AP131,0)+IF(AU131="1ª",AV131,0)+IF(AO131="2ª",AP131,0)+IF(AU131="2ª",AV131,0))&gt;ROUNDDOWN('INF GERAIS'!K131*0.8,2),0,IF(AND(M131="",U131=""),ROUNDDOWN('INF GERAIS'!K131*0.8,2)-K131-S131-G131-H131,IF(U131="",ROUNDDOWN('INF GERAIS'!K131*0.8,2)-S131-L131-G131-H131-IF(AO131="1ª",AP131,0)-IF(AU131="1ª",AV131,0),ROUNDDOWN('INF GERAIS'!K131*0.8,2)-(G131+H131+L131+T131+IF(AO131="1ª",AP131,0)+IF(AU131="1ª",AV131,0)+IF(AO131="2ª",AP131,0)+IF(AU131="2ª",AV131,0))))))</f>
        <v>14238.199999999997</v>
      </c>
      <c r="AB131" s="11">
        <v>14238.21</v>
      </c>
      <c r="AC131" s="10">
        <v>42361</v>
      </c>
      <c r="AD131" s="120" t="s">
        <v>4550</v>
      </c>
      <c r="AE131" s="120" t="s">
        <v>4547</v>
      </c>
      <c r="AF131" s="120" t="s">
        <v>4552</v>
      </c>
      <c r="AG131" s="10">
        <v>42451</v>
      </c>
      <c r="AH131" s="122">
        <v>42480</v>
      </c>
      <c r="AI131" s="11">
        <f>IF(G131&lt;0,"NA",IF((G131+H131+L131+T131+AB131+IF(AO131="1ª",AP131,0)+IF(AU131="1ª",AV131,0)+IF(AO131="2ª",AP131,0)+IF(AU131="2ª",AV131,0)+IF(AO131="3ª",AP131,0)+IF(AU131="3ª",AV131,0))&gt;'INF GERAIS'!K131,0,IF(AND(M131="",U131="",AC131=""),'INF GERAIS'!K131-K131-S131-AA131-G131-H131,IF(AND(U131="",AC131=""),'INF GERAIS'!K131-L131-S131-AA131-G131-H131-IF(AO131="1ª",AP131,0)-IF(AU131="1ª",AV131,0),IF(AC131="",'INF GERAIS'!K131-L131-T131-AA131-G131-H131-IF(AO131="1ª",AP131,0)-IF(AU131="1ª",AV131,0)-IF(AO131="2ª",AP131,0)-IF(AU131="2ª",AV131,0),'INF GERAIS'!K131-(G131+H131+L131+T131+AB131+IF(AO131="1ª",AP131,0)+IF(AU131="1ª",AV131,0)+IF(AO131="2ª",AP131,0)+IF(AU131="2ª",AV131,0)+IF(AO131="3ª",AP131,0)+IF(AU131="3ª",AV131,0)))))))</f>
        <v>14238.205000000002</v>
      </c>
      <c r="AJ131" s="11">
        <v>14238.21</v>
      </c>
      <c r="AK131" s="10">
        <v>42500</v>
      </c>
      <c r="AL131" s="120" t="s">
        <v>7147</v>
      </c>
      <c r="AM131" s="120" t="s">
        <v>7145</v>
      </c>
      <c r="AN131" s="333" t="s">
        <v>7149</v>
      </c>
      <c r="AP131" s="11"/>
      <c r="AQ131" s="10"/>
      <c r="AV131" s="11"/>
      <c r="AW131" s="10"/>
      <c r="AZ131" s="1"/>
      <c r="BF131" s="16"/>
      <c r="BG131" s="155"/>
    </row>
    <row r="132" spans="2:59" ht="72.5" x14ac:dyDescent="0.35">
      <c r="B132" s="45" t="str">
        <f>'INF GERAIS'!B132&amp;IFERROR(IF(INDEX(APOIO!$A$5:$A$50,MATCH('INF GERAIS'!N132,APOIO!$B$5:$B$50,0))="NÃO",APOIO!$A$2&amp;"NÃO VÁLIDO",""),"")</f>
        <v>2014.0120</v>
      </c>
      <c r="C132" s="1" t="str">
        <f>'INF GERAIS'!C132</f>
        <v>AGRESTE CENTRAL</v>
      </c>
      <c r="D132" s="1" t="str">
        <f>'INF GERAIS'!D132</f>
        <v>CUPIRA</v>
      </c>
      <c r="E132" s="1" t="str">
        <f>'INF GERAIS'!E132</f>
        <v>CONSTRUÇÃO DE PRAÇA NO DISTRITO DE GRAVATÁ-AÇU</v>
      </c>
      <c r="F132" s="1" t="str">
        <f>'INF GERAIS'!G132</f>
        <v>NORMAL</v>
      </c>
      <c r="G132" s="11"/>
      <c r="H132" s="11"/>
      <c r="I132" s="10">
        <v>41801</v>
      </c>
      <c r="J132" s="10">
        <v>41815</v>
      </c>
      <c r="K132" s="11">
        <f>IF(G132&lt;0,"NA",IF(G132&gt;ROUNDDOWN('INF GERAIS'!K132*0.3,2),0,ROUNDDOWN('INF GERAIS'!K132*0.3,2)-G132))</f>
        <v>14359.62</v>
      </c>
      <c r="L132" s="11">
        <v>15890.5</v>
      </c>
      <c r="M132" s="10">
        <v>41822</v>
      </c>
      <c r="N132" s="120" t="s">
        <v>1717</v>
      </c>
      <c r="O132" s="120" t="s">
        <v>1707</v>
      </c>
      <c r="P132" s="120"/>
      <c r="Q132" s="10">
        <v>42121</v>
      </c>
      <c r="R132" s="10">
        <v>42135</v>
      </c>
      <c r="S132" s="11">
        <f>IF(G132&lt;0,"NA",IF((G132+H132+L132+IF(AO132="1ª",AP132,0)+IF(AU132="1ª",AV132,0))&gt;ROUNDDOWN('INF GERAIS'!K132*0.6,2),0,IF(M132="",ROUNDDOWN('INF GERAIS'!K132*0.6,2)-K132-G132-H132,ROUNDDOWN('INF GERAIS'!K132*0.6,2)-(G132+H132+L132+IF(AO132="1ª",AP132,0)+IF(AU132="1ª",AV132,0)))))</f>
        <v>12828.75</v>
      </c>
      <c r="T132" s="505">
        <v>15890.5</v>
      </c>
      <c r="U132" s="10">
        <v>42142</v>
      </c>
      <c r="V132" s="120" t="s">
        <v>3525</v>
      </c>
      <c r="W132" s="120" t="s">
        <v>3517</v>
      </c>
      <c r="X132" s="120" t="s">
        <v>3527</v>
      </c>
      <c r="Y132" s="122">
        <v>42271</v>
      </c>
      <c r="Z132" s="10">
        <v>42627</v>
      </c>
      <c r="AA132" s="11">
        <f>IF(G132&lt;0,"NA",IF((G132+H132+L132+T132+IF(AO132="1ª",AP132,0)+IF(AU132="1ª",AV132,0)+IF(AO132="2ª",AP132,0)+IF(AU132="2ª",AV132,0))&gt;ROUNDDOWN('INF GERAIS'!K132*0.8,2),0,IF(AND(M132="",U132=""),ROUNDDOWN('INF GERAIS'!K132*0.8,2)-K132-S132-G132-H132,IF(U132="",ROUNDDOWN('INF GERAIS'!K132*0.8,2)-S132-L132-G132-H132-IF(AO132="1ª",AP132,0)-IF(AU132="1ª",AV132,0),ROUNDDOWN('INF GERAIS'!K132*0.8,2)-(G132+H132+L132+T132+IF(AO132="1ª",AP132,0)+IF(AU132="1ª",AV132,0)+IF(AO132="2ª",AP132,0)+IF(AU132="2ª",AV132,0))))))</f>
        <v>6511.3399999999965</v>
      </c>
      <c r="AB132" s="205">
        <v>6511.34</v>
      </c>
      <c r="AC132" s="233">
        <v>42639</v>
      </c>
      <c r="AD132" s="557" t="s">
        <v>8432</v>
      </c>
      <c r="AE132" s="557" t="s">
        <v>8434</v>
      </c>
      <c r="AF132" s="557" t="s">
        <v>8435</v>
      </c>
      <c r="AG132" s="10">
        <v>42422</v>
      </c>
      <c r="AH132" s="233">
        <v>42627</v>
      </c>
      <c r="AI132" s="11">
        <f>IF(G132&lt;0,"NA",IF((G132+H132+L132+T132+AB132+IF(AO132="1ª",AP132,0)+IF(AU132="1ª",AV132,0)+IF(AO132="2ª",AP132,0)+IF(AU132="2ª",AV132,0)+IF(AO132="3ª",AP132,0)+IF(AU132="3ª",AV132,0))&gt;'INF GERAIS'!K132,0,IF(AND(M132="",U132="",AC132=""),'INF GERAIS'!K132-K132-S132-AA132-G132-H132,IF(AND(U132="",AC132=""),'INF GERAIS'!K132-L132-S132-AA132-G132-H132-IF(AO132="1ª",AP132,0)-IF(AU132="1ª",AV132,0),IF(AC132="",'INF GERAIS'!K132-L132-T132-AA132-G132-H132-IF(AO132="1ª",AP132,0)-IF(AU132="1ª",AV132,0)-IF(AO132="2ª",AP132,0)-IF(AU132="2ª",AV132,0),'INF GERAIS'!K132-(G132+H132+L132+T132+AB132+IF(AO132="1ª",AP132,0)+IF(AU132="1ª",AV132,0)+IF(AO132="2ª",AP132,0)+IF(AU132="2ª",AV132,0)+IF(AO132="3ª",AP132,0)+IF(AU132="3ª",AV132,0)))))))</f>
        <v>9573.0900000000038</v>
      </c>
      <c r="AJ132" s="205">
        <v>9573.09</v>
      </c>
      <c r="AK132" s="530">
        <v>42640</v>
      </c>
      <c r="AL132" s="557" t="s">
        <v>8436</v>
      </c>
      <c r="AM132" s="557" t="s">
        <v>8434</v>
      </c>
      <c r="AN132" s="557" t="s">
        <v>8438</v>
      </c>
      <c r="AP132" s="11"/>
      <c r="AQ132" s="10"/>
      <c r="AV132" s="11"/>
      <c r="AW132" s="10"/>
      <c r="AZ132" s="1"/>
      <c r="BF132" s="16"/>
      <c r="BG132" s="155"/>
    </row>
    <row r="133" spans="2:59" ht="87" x14ac:dyDescent="0.35">
      <c r="B133" s="45" t="str">
        <f>'INF GERAIS'!B133&amp;IFERROR(IF(INDEX(APOIO!$A$5:$A$50,MATCH('INF GERAIS'!N133,APOIO!$B$5:$B$50,0))="NÃO",APOIO!$A$2&amp;"NÃO VÁLIDO",""),"")</f>
        <v>2014.0121</v>
      </c>
      <c r="C133" s="1" t="str">
        <f>'INF GERAIS'!C133</f>
        <v>AGRESTE CENTRAL</v>
      </c>
      <c r="D133" s="1" t="str">
        <f>'INF GERAIS'!D133</f>
        <v>CUPIRA</v>
      </c>
      <c r="E133" s="1" t="str">
        <f>'INF GERAIS'!E133</f>
        <v>CONSTRUÇÃO DE PAVIMENTAÇÃO EM PARALELEPÍPEDOS GRANÍTICOS</v>
      </c>
      <c r="F133" s="1" t="str">
        <f>'INF GERAIS'!G133</f>
        <v>NORMAL</v>
      </c>
      <c r="G133" s="11"/>
      <c r="H133" s="11"/>
      <c r="I133" s="10">
        <v>41801</v>
      </c>
      <c r="J133" s="10">
        <v>41815</v>
      </c>
      <c r="K133" s="11">
        <f>IF(G133&lt;0,"NA",IF(G133&gt;ROUNDDOWN('INF GERAIS'!K133*0.3,2),0,ROUNDDOWN('INF GERAIS'!K133*0.3,2)-G133))</f>
        <v>159599.5</v>
      </c>
      <c r="L133" s="11">
        <v>159615.97</v>
      </c>
      <c r="M133" s="10">
        <v>41822</v>
      </c>
      <c r="N133" s="120" t="s">
        <v>1714</v>
      </c>
      <c r="O133" s="120" t="s">
        <v>1707</v>
      </c>
      <c r="P133" s="120"/>
      <c r="Q133" s="10">
        <v>42121</v>
      </c>
      <c r="R133" s="10">
        <v>42135</v>
      </c>
      <c r="S133" s="11">
        <f>IF(G133&lt;0,"NA",IF((G133+H133+L133+IF(AO133="1ª",AP133,0)+IF(AU133="1ª",AV133,0))&gt;ROUNDDOWN('INF GERAIS'!K133*0.6,2),0,IF(M133="",ROUNDDOWN('INF GERAIS'!K133*0.6,2)-K133-G133-H133,ROUNDDOWN('INF GERAIS'!K133*0.6,2)-(G133+H133+L133+IF(AO133="1ª",AP133,0)+IF(AU133="1ª",AV133,0)))))</f>
        <v>159583.03</v>
      </c>
      <c r="T133" s="505">
        <v>159615.97</v>
      </c>
      <c r="U133" s="10">
        <v>42142</v>
      </c>
      <c r="V133" s="120" t="s">
        <v>3522</v>
      </c>
      <c r="W133" s="120" t="s">
        <v>3517</v>
      </c>
      <c r="X133" s="120" t="s">
        <v>3524</v>
      </c>
      <c r="Y133" s="10"/>
      <c r="Z133" s="10">
        <v>42396</v>
      </c>
      <c r="AA133" s="11">
        <f>IF(G133&lt;0,"NA",IF((G133+H133+L133+T133+IF(AO133="1ª",AP133,0)+IF(AU133="1ª",AV133,0)+IF(AO133="2ª",AP133,0)+IF(AU133="2ª",AV133,0))&gt;ROUNDDOWN('INF GERAIS'!K133*0.8,2),0,IF(AND(M133="",U133=""),ROUNDDOWN('INF GERAIS'!K133*0.8,2)-K133-S133-G133-H133,IF(U133="",ROUNDDOWN('INF GERAIS'!K133*0.8,2)-S133-L133-G133-H133-IF(AO133="1ª",AP133,0)-IF(AU133="1ª",AV133,0),ROUNDDOWN('INF GERAIS'!K133*0.8,2)-(G133+H133+L133+T133+IF(AO133="1ª",AP133,0)+IF(AU133="1ª",AV133,0)+IF(AO133="2ª",AP133,0)+IF(AU133="2ª",AV133,0))))))</f>
        <v>106366.72999999998</v>
      </c>
      <c r="AB133" s="11">
        <v>102864.11</v>
      </c>
      <c r="AC133" s="10">
        <v>42402</v>
      </c>
      <c r="AD133" s="120" t="s">
        <v>4738</v>
      </c>
      <c r="AE133" s="120" t="s">
        <v>4739</v>
      </c>
      <c r="AF133" s="120" t="s">
        <v>4740</v>
      </c>
      <c r="AG133" s="10">
        <v>42471</v>
      </c>
      <c r="AH133" s="10">
        <v>42548</v>
      </c>
      <c r="AI133" s="11">
        <f>IF(G133&lt;0,"NA",IF((G133+H133+L133+T133+AB133+IF(AO133="1ª",AP133,0)+IF(AU133="1ª",AV133,0)+IF(AO133="2ª",AP133,0)+IF(AU133="2ª",AV133,0)+IF(AO133="3ª",AP133,0)+IF(AU133="3ª",AV133,0))&gt;'INF GERAIS'!K133,0,IF(AND(M133="",U133="",AC133=""),'INF GERAIS'!K133-K133-S133-AA133-G133-H133,IF(AND(U133="",AC133=""),'INF GERAIS'!K133-L133-S133-AA133-G133-H133-IF(AO133="1ª",AP133,0)-IF(AU133="1ª",AV133,0),IF(AC133="",'INF GERAIS'!K133-L133-T133-AA133-G133-H133-IF(AO133="1ª",AP133,0)-IF(AU133="1ª",AV133,0)-IF(AO133="2ª",AP133,0)-IF(AU133="2ª",AV133,0),'INF GERAIS'!K133-(G133+H133+L133+T133+AB133+IF(AO133="1ª",AP133,0)+IF(AU133="1ª",AV133,0)+IF(AO133="2ª",AP133,0)+IF(AU133="2ª",AV133,0)+IF(AO133="3ª",AP133,0)+IF(AU133="3ª",AV133,0)))))))</f>
        <v>109902.28999999998</v>
      </c>
      <c r="AJ133" s="440">
        <v>109902.29</v>
      </c>
      <c r="AK133" s="441">
        <v>42549</v>
      </c>
      <c r="AL133" s="442" t="s">
        <v>7794</v>
      </c>
      <c r="AM133" s="341" t="s">
        <v>4739</v>
      </c>
      <c r="AN133" s="341" t="s">
        <v>7796</v>
      </c>
      <c r="AP133" s="11"/>
      <c r="AQ133" s="10"/>
      <c r="AV133" s="11"/>
      <c r="AW133" s="10"/>
      <c r="AZ133" s="1"/>
      <c r="BF133" s="16"/>
      <c r="BG133" s="155"/>
    </row>
    <row r="134" spans="2:59" ht="87" x14ac:dyDescent="0.35">
      <c r="B134" s="45" t="str">
        <f>'INF GERAIS'!B134&amp;IFERROR(IF(INDEX(APOIO!$A$5:$A$50,MATCH('INF GERAIS'!N134,APOIO!$B$5:$B$50,0))="NÃO",APOIO!$A$2&amp;"NÃO VÁLIDO",""),"")</f>
        <v>2014.0122</v>
      </c>
      <c r="C134" s="1" t="str">
        <f>'INF GERAIS'!C134</f>
        <v>AGRESTE CENTRAL</v>
      </c>
      <c r="D134" s="1" t="str">
        <f>'INF GERAIS'!D134</f>
        <v>CUPIRA</v>
      </c>
      <c r="E134" s="1" t="str">
        <f>'INF GERAIS'!E134</f>
        <v>CONSTRUÇÃO DO MERCADO DE CARNE NO BAIRRO NOVO HORIZONTE</v>
      </c>
      <c r="F134" s="1" t="str">
        <f>'INF GERAIS'!G134</f>
        <v>NORMAL</v>
      </c>
      <c r="G134" s="11"/>
      <c r="H134" s="11"/>
      <c r="I134" s="10">
        <v>41801</v>
      </c>
      <c r="J134" s="10">
        <v>41815</v>
      </c>
      <c r="K134" s="11">
        <f>IF(G134&lt;0,"NA",IF(G134&gt;ROUNDDOWN('INF GERAIS'!K134*0.3,2),0,ROUNDDOWN('INF GERAIS'!K134*0.3,2)-G134))</f>
        <v>70206.399999999994</v>
      </c>
      <c r="L134" s="11">
        <v>74832.09</v>
      </c>
      <c r="M134" s="10">
        <v>41822</v>
      </c>
      <c r="N134" s="120" t="s">
        <v>1705</v>
      </c>
      <c r="O134" s="120" t="s">
        <v>1707</v>
      </c>
      <c r="P134" s="120"/>
      <c r="Q134" s="10">
        <v>42121</v>
      </c>
      <c r="R134" s="10">
        <v>42135</v>
      </c>
      <c r="S134" s="11">
        <f>IF(G134&lt;0,"NA",IF((G134+H134+L134+IF(AO134="1ª",AP134,0)+IF(AU134="1ª",AV134,0))&gt;ROUNDDOWN('INF GERAIS'!K134*0.6,2),0,IF(M134="",ROUNDDOWN('INF GERAIS'!K134*0.6,2)-K134-G134-H134,ROUNDDOWN('INF GERAIS'!K134*0.6,2)-(G134+H134+L134+IF(AO134="1ª",AP134,0)+IF(AU134="1ª",AV134,0)))))</f>
        <v>65580.709999999992</v>
      </c>
      <c r="T134" s="505">
        <v>74832.09</v>
      </c>
      <c r="U134" s="10">
        <v>42142</v>
      </c>
      <c r="V134" s="120" t="s">
        <v>3514</v>
      </c>
      <c r="W134" s="120" t="s">
        <v>3517</v>
      </c>
      <c r="X134" s="120" t="s">
        <v>3518</v>
      </c>
      <c r="Y134" s="10"/>
      <c r="Z134" s="10">
        <v>42296</v>
      </c>
      <c r="AA134" s="11">
        <f>IF(G134&lt;0,"NA",IF((G134+H134+L134+T134+IF(AO134="1ª",AP134,0)+IF(AU134="1ª",AV134,0)+IF(AO134="2ª",AP134,0)+IF(AU134="2ª",AV134,0))&gt;ROUNDDOWN('INF GERAIS'!K134*0.8,2),0,IF(AND(M134="",U134=""),ROUNDDOWN('INF GERAIS'!K134*0.8,2)-K134-S134-G134-H134,IF(U134="",ROUNDDOWN('INF GERAIS'!K134*0.8,2)-S134-L134-G134-H134-IF(AO134="1ª",AP134,0)-IF(AU134="1ª",AV134,0),ROUNDDOWN('INF GERAIS'!K134*0.8,2)-(G134+H134+L134+T134+IF(AO134="1ª",AP134,0)+IF(AU134="1ª",AV134,0)+IF(AO134="2ª",AP134,0)+IF(AU134="2ª",AV134,0))))))</f>
        <v>37552.890000000014</v>
      </c>
      <c r="AB134" s="11">
        <v>49888.07</v>
      </c>
      <c r="AC134" s="10">
        <v>42361</v>
      </c>
      <c r="AD134" s="120" t="s">
        <v>4545</v>
      </c>
      <c r="AE134" s="120" t="s">
        <v>4547</v>
      </c>
      <c r="AF134" s="120" t="s">
        <v>4549</v>
      </c>
      <c r="AG134" s="10">
        <v>42464</v>
      </c>
      <c r="AH134" s="122">
        <v>42480</v>
      </c>
      <c r="AI134" s="11">
        <f>IF(G134&lt;0,"NA",IF((G134+H134+L134+T134+AB134+IF(AO134="1ª",AP134,0)+IF(AU134="1ª",AV134,0)+IF(AO134="2ª",AP134,0)+IF(AU134="2ª",AV134,0)+IF(AO134="3ª",AP134,0)+IF(AU134="3ª",AV134,0))&gt;'INF GERAIS'!K134,0,IF(AND(M134="",U134="",AC134=""),'INF GERAIS'!K134-K134-S134-AA134-G134-H134,IF(AND(U134="",AC134=""),'INF GERAIS'!K134-L134-S134-AA134-G134-H134-IF(AO134="1ª",AP134,0)-IF(AU134="1ª",AV134,0),IF(AC134="",'INF GERAIS'!K134-L134-T134-AA134-G134-H134-IF(AO134="1ª",AP134,0)-IF(AU134="1ª",AV134,0)-IF(AO134="2ª",AP134,0)-IF(AU134="2ª",AV134,0),'INF GERAIS'!K134-(G134+H134+L134+T134+AB134+IF(AO134="1ª",AP134,0)+IF(AU134="1ª",AV134,0)+IF(AO134="2ª",AP134,0)+IF(AU134="2ª",AV134,0)+IF(AO134="3ª",AP134,0)+IF(AU134="3ª",AV134,0)))))))</f>
        <v>34469.089999999997</v>
      </c>
      <c r="AJ134" s="11">
        <v>49888.06</v>
      </c>
      <c r="AK134" s="10">
        <v>42500</v>
      </c>
      <c r="AL134" s="120" t="s">
        <v>7143</v>
      </c>
      <c r="AM134" s="120" t="s">
        <v>7145</v>
      </c>
      <c r="AN134" s="120" t="s">
        <v>7146</v>
      </c>
      <c r="AP134" s="11"/>
      <c r="AQ134" s="10"/>
      <c r="AV134" s="11"/>
      <c r="AW134" s="10"/>
      <c r="AZ134" s="1"/>
      <c r="BF134" s="16"/>
      <c r="BG134" s="155"/>
    </row>
    <row r="135" spans="2:59" ht="75" x14ac:dyDescent="0.35">
      <c r="B135" s="45" t="str">
        <f>'INF GERAIS'!B135&amp;IFERROR(IF(INDEX(APOIO!$A$5:$A$50,MATCH('INF GERAIS'!N135,APOIO!$B$5:$B$50,0))="NÃO",APOIO!$A$2&amp;"NÃO VÁLIDO",""),"")</f>
        <v>2014.0123</v>
      </c>
      <c r="C135" s="1" t="str">
        <f>'INF GERAIS'!C135</f>
        <v>SERTÃO DO MOXOTÓ</v>
      </c>
      <c r="D135" s="1" t="str">
        <f>'INF GERAIS'!D135</f>
        <v>CUSTÓDIA</v>
      </c>
      <c r="E135" s="1" t="str">
        <f>'INF GERAIS'!E135</f>
        <v>APOIO A IMPLANTAÇÃO DE INFRA-ESTRUTURA URBANA NO MUNICÍPIO DE CUSTÓDIA</v>
      </c>
      <c r="F135" s="1" t="str">
        <f>'INF GERAIS'!G135</f>
        <v>NORMAL</v>
      </c>
      <c r="G135" s="11"/>
      <c r="H135" s="11"/>
      <c r="I135" s="10">
        <v>41801</v>
      </c>
      <c r="J135" s="10">
        <v>41815</v>
      </c>
      <c r="K135" s="11">
        <f>IF(G135&lt;0,"NA",IF(G135&gt;ROUNDDOWN('INF GERAIS'!K135*0.3,2),0,ROUNDDOWN('INF GERAIS'!K135*0.3,2)-G135))</f>
        <v>353435.1</v>
      </c>
      <c r="L135" s="11">
        <v>362125.1</v>
      </c>
      <c r="M135" s="10">
        <v>41822</v>
      </c>
      <c r="N135" s="120" t="s">
        <v>1721</v>
      </c>
      <c r="O135" s="120" t="s">
        <v>1723</v>
      </c>
      <c r="P135" s="120"/>
      <c r="Q135" s="10">
        <v>42514</v>
      </c>
      <c r="R135" s="10">
        <v>42521</v>
      </c>
      <c r="S135" s="11">
        <f>IF(G135&lt;0,"NA",IF((G135+H135+L135+IF(AO135="1ª",AP135,0)+IF(AU135="1ª",AV135,0))&gt;ROUNDDOWN('INF GERAIS'!K135*0.6,2),0,IF(M135="",ROUNDDOWN('INF GERAIS'!K135*0.6,2)-K135-G135-H135,ROUNDDOWN('INF GERAIS'!K135*0.6,2)-(G135+H135+L135+IF(AO135="1ª",AP135,0)+IF(AU135="1ª",AV135,0)))))</f>
        <v>344745.1</v>
      </c>
      <c r="T135" s="505">
        <v>359670.86</v>
      </c>
      <c r="U135" s="10">
        <v>42530</v>
      </c>
      <c r="V135" s="120" t="s">
        <v>7500</v>
      </c>
      <c r="W135" s="120" t="s">
        <v>7502</v>
      </c>
      <c r="X135" s="120" t="s">
        <v>7503</v>
      </c>
      <c r="Y135" s="10">
        <v>42829</v>
      </c>
      <c r="Z135" s="10">
        <v>42872</v>
      </c>
      <c r="AA135" s="11">
        <f>IF(G135&lt;0,"NA",IF((G135+H135+L135+T135+IF(AO135="1ª",AP135,0)+IF(AU135="1ª",AV135,0)+IF(AO135="2ª",AP135,0)+IF(AU135="2ª",AV135,0))&gt;ROUNDDOWN('INF GERAIS'!K135*0.8,2),0,IF(AND(M135="",U135=""),ROUNDDOWN('INF GERAIS'!K135*0.8,2)-K135-S135-G135-H135,IF(U135="",ROUNDDOWN('INF GERAIS'!K135*0.8,2)-S135-L135-G135-H135-IF(AO135="1ª",AP135,0)-IF(AU135="1ª",AV135,0),ROUNDDOWN('INF GERAIS'!K135*0.8,2)-(G135+H135+L135+T135+IF(AO135="1ª",AP135,0)+IF(AU135="1ª",AV135,0)+IF(AO135="2ª",AP135,0)+IF(AU135="2ª",AV135,0))))))</f>
        <v>220697.64</v>
      </c>
      <c r="AB135" s="884">
        <v>240598.65</v>
      </c>
      <c r="AC135" s="885">
        <v>42993</v>
      </c>
      <c r="AD135" s="886" t="s">
        <v>10039</v>
      </c>
      <c r="AE135" s="886" t="s">
        <v>10040</v>
      </c>
      <c r="AF135" s="886" t="s">
        <v>10041</v>
      </c>
      <c r="AG135" s="10">
        <v>43269</v>
      </c>
      <c r="AH135" s="10">
        <v>43286</v>
      </c>
      <c r="AI135" s="11">
        <f>IF(G135&lt;0,"NA",IF((G135+H135+L135+T135+AB135+IF(AO135="1ª",AP135,0)+IF(AU135="1ª",AV135,0)+IF(AO135="2ª",AP135,0)+IF(AU135="2ª",AV135,0)+IF(AO135="3ª",AP135,0)+IF(AU135="3ª",AV135,0))&gt;'INF GERAIS'!K135,0,IF(AND(M135="",U135="",AC135=""),'INF GERAIS'!K135-K135-S135-AA135-G135-H135,IF(AND(U135="",AC135=""),'INF GERAIS'!K135-L135-S135-AA135-G135-H135-IF(AO135="1ª",AP135,0)-IF(AU135="1ª",AV135,0),IF(AC135="",'INF GERAIS'!K135-L135-T135-AA135-G135-H135-IF(AO135="1ª",AP135,0)-IF(AU135="1ª",AV135,0)-IF(AO135="2ª",AP135,0)-IF(AU135="2ª",AV135,0),'INF GERAIS'!K135-(G135+H135+L135+T135+AB135+IF(AO135="1ª",AP135,0)+IF(AU135="1ª",AV135,0)+IF(AO135="2ª",AP135,0)+IF(AU135="2ª",AV135,0)+IF(AO135="3ª",AP135,0)+IF(AU135="3ª",AV135,0)))))))</f>
        <v>215722.39</v>
      </c>
      <c r="AJ135" s="11">
        <v>215722.39</v>
      </c>
      <c r="AK135" s="10">
        <v>43287</v>
      </c>
      <c r="AL135" s="120" t="s">
        <v>11375</v>
      </c>
      <c r="AM135" s="120" t="s">
        <v>11377</v>
      </c>
      <c r="AN135" s="120" t="s">
        <v>11379</v>
      </c>
      <c r="AP135" s="11"/>
      <c r="AQ135" s="10"/>
      <c r="AV135" s="11"/>
      <c r="AW135" s="10"/>
      <c r="AZ135" s="1"/>
      <c r="BF135" s="16"/>
      <c r="BG135" s="155"/>
    </row>
    <row r="136" spans="2:59" ht="87" x14ac:dyDescent="0.35">
      <c r="B136" s="45" t="str">
        <f>'INF GERAIS'!B136&amp;IFERROR(IF(INDEX(APOIO!$A$5:$A$50,MATCH('INF GERAIS'!N136,APOIO!$B$5:$B$50,0))="NÃO",APOIO!$A$2&amp;"NÃO VÁLIDO",""),"")</f>
        <v>2014.0124</v>
      </c>
      <c r="C136" s="1" t="str">
        <f>'INF GERAIS'!C136</f>
        <v>SERTÃO DO SÃO FRANCISCO</v>
      </c>
      <c r="D136" s="1" t="str">
        <f>'INF GERAIS'!D136</f>
        <v>DORMENTES</v>
      </c>
      <c r="E136" s="1" t="str">
        <f>'INF GERAIS'!E136</f>
        <v>PAVIMENTAÇÃO ASFALTICA EM CBUQ E EM PARALELEPÍPEDOS GRANÍTICOS EM DIVERSAS RUAS DO MUNICÍPIO DE DORMENTES</v>
      </c>
      <c r="F136" s="1" t="str">
        <f>'INF GERAIS'!G136</f>
        <v>NORMAL</v>
      </c>
      <c r="G136" s="11"/>
      <c r="H136" s="11"/>
      <c r="I136" s="10">
        <v>41802</v>
      </c>
      <c r="J136" s="10">
        <v>41816</v>
      </c>
      <c r="K136" s="11">
        <f>IF(G136&lt;0,"NA",IF(G136&gt;ROUNDDOWN('INF GERAIS'!K136*0.3,2),0,ROUNDDOWN('INF GERAIS'!K136*0.3,2)-G136))</f>
        <v>271323.93</v>
      </c>
      <c r="L136" s="11">
        <v>271697.96000000002</v>
      </c>
      <c r="M136" s="10">
        <v>41823</v>
      </c>
      <c r="N136" s="120" t="s">
        <v>1888</v>
      </c>
      <c r="O136" s="120" t="s">
        <v>1890</v>
      </c>
      <c r="P136" s="120"/>
      <c r="Q136" s="10">
        <v>41969</v>
      </c>
      <c r="R136" s="10">
        <v>41983</v>
      </c>
      <c r="S136" s="11">
        <f>IF(G136&lt;0,"NA",IF((G136+H136+L136+IF(AO136="1ª",AP136,0)+IF(AU136="1ª",AV136,0))&gt;ROUNDDOWN('INF GERAIS'!K136*0.6,2),0,IF(M136="",ROUNDDOWN('INF GERAIS'!K136*0.6,2)-K136-G136-H136,ROUNDDOWN('INF GERAIS'!K136*0.6,2)-(G136+H136+L136+IF(AO136="1ª",AP136,0)+IF(AU136="1ª",AV136,0)))))</f>
        <v>270949.89999999997</v>
      </c>
      <c r="T136" s="505">
        <v>271697.96000000002</v>
      </c>
      <c r="U136" s="10">
        <v>41990</v>
      </c>
      <c r="V136" s="120" t="s">
        <v>3207</v>
      </c>
      <c r="W136" s="120" t="s">
        <v>1890</v>
      </c>
      <c r="X136" s="120" t="s">
        <v>153</v>
      </c>
      <c r="Y136" s="10">
        <v>42522</v>
      </c>
      <c r="Z136" s="10">
        <v>42598</v>
      </c>
      <c r="AA136" s="11">
        <f>IF(G136&lt;0,"NA",IF((G136+H136+L136+T136+IF(AO136="1ª",AP136,0)+IF(AU136="1ª",AV136,0)+IF(AO136="2ª",AP136,0)+IF(AU136="2ª",AV136,0))&gt;ROUNDDOWN('INF GERAIS'!K136*0.8,2),0,IF(AND(M136="",U136=""),ROUNDDOWN('INF GERAIS'!K136*0.8,2)-K136-S136-G136-H136,IF(U136="",ROUNDDOWN('INF GERAIS'!K136*0.8,2)-S136-L136-G136-H136-IF(AO136="1ª",AP136,0)-IF(AU136="1ª",AV136,0),ROUNDDOWN('INF GERAIS'!K136*0.8,2)-(G136+H136+L136+T136+IF(AO136="1ª",AP136,0)+IF(AU136="1ª",AV136,0)+IF(AO136="2ª",AP136,0)+IF(AU136="2ª",AV136,0))))))</f>
        <v>180134.55999999994</v>
      </c>
      <c r="AB136" s="205">
        <v>180988.52</v>
      </c>
      <c r="AC136" s="233">
        <v>42632</v>
      </c>
      <c r="AD136" s="552" t="s">
        <v>8367</v>
      </c>
      <c r="AE136" s="552" t="s">
        <v>8369</v>
      </c>
      <c r="AF136" s="552" t="s">
        <v>8370</v>
      </c>
      <c r="AG136" s="10">
        <v>42720</v>
      </c>
      <c r="AH136" s="10">
        <v>42731</v>
      </c>
      <c r="AI136" s="11">
        <f>IF(G136&lt;0,"NA",IF((G136+H136+L136+T136+AB136+IF(AO136="1ª",AP136,0)+IF(AU136="1ª",AV136,0)+IF(AO136="2ª",AP136,0)+IF(AU136="2ª",AV136,0)+IF(AO136="3ª",AP136,0)+IF(AU136="3ª",AV136,0))&gt;'INF GERAIS'!K136,0,IF(AND(M136="",U136="",AC136=""),'INF GERAIS'!K136-K136-S136-AA136-G136-H136,IF(AND(U136="",AC136=""),'INF GERAIS'!K136-L136-S136-AA136-G136-H136-IF(AO136="1ª",AP136,0)-IF(AU136="1ª",AV136,0),IF(AC136="",'INF GERAIS'!K136-L136-T136-AA136-G136-H136-IF(AO136="1ª",AP136,0)-IF(AU136="1ª",AV136,0)-IF(AO136="2ª",AP136,0)-IF(AU136="2ª",AV136,0),'INF GERAIS'!K136-(G136+H136+L136+T136+AB136+IF(AO136="1ª",AP136,0)+IF(AU136="1ª",AV136,0)+IF(AO136="2ª",AP136,0)+IF(AU136="2ª",AV136,0)+IF(AO136="3ª",AP136,0)+IF(AU136="3ª",AV136,0)))))))</f>
        <v>180028.66999999993</v>
      </c>
      <c r="AJ136" s="11">
        <v>181095.64</v>
      </c>
      <c r="AK136" s="233">
        <v>42940</v>
      </c>
      <c r="AL136" s="120" t="s">
        <v>9681</v>
      </c>
      <c r="AM136" s="120" t="s">
        <v>9682</v>
      </c>
      <c r="AN136" s="120" t="s">
        <v>9683</v>
      </c>
      <c r="AP136" s="11"/>
      <c r="AQ136" s="10"/>
      <c r="AV136" s="11"/>
      <c r="AW136" s="10"/>
      <c r="AZ136" s="1"/>
      <c r="BF136" s="16"/>
      <c r="BG136" s="155"/>
    </row>
    <row r="137" spans="2:59" ht="72.5" x14ac:dyDescent="0.35">
      <c r="B137" s="45" t="str">
        <f>'INF GERAIS'!B137&amp;IFERROR(IF(INDEX(APOIO!$A$5:$A$50,MATCH('INF GERAIS'!N137,APOIO!$B$5:$B$50,0))="NÃO",APOIO!$A$2&amp;"NÃO VÁLIDO",""),"")</f>
        <v>2014.0125</v>
      </c>
      <c r="C137" s="1" t="str">
        <f>'INF GERAIS'!C137</f>
        <v>MATA SUL</v>
      </c>
      <c r="D137" s="1" t="str">
        <f>'INF GERAIS'!D137</f>
        <v>ESCADA</v>
      </c>
      <c r="E137" s="1" t="str">
        <f>'INF GERAIS'!E137</f>
        <v>PAVIMENTAÇÃO DE  RUAS</v>
      </c>
      <c r="F137" s="1" t="str">
        <f>'INF GERAIS'!G137</f>
        <v>NORMAL</v>
      </c>
      <c r="G137" s="11"/>
      <c r="H137" s="11"/>
      <c r="I137" s="10">
        <v>41802</v>
      </c>
      <c r="J137" s="10">
        <v>41816</v>
      </c>
      <c r="K137" s="11">
        <f>IF(G137&lt;0,"NA",IF(G137&gt;ROUNDDOWN('INF GERAIS'!K137*0.3,2),0,ROUNDDOWN('INF GERAIS'!K137*0.3,2)-G137))</f>
        <v>266316.69</v>
      </c>
      <c r="L137" s="11">
        <v>194228.59</v>
      </c>
      <c r="M137" s="10">
        <v>41823</v>
      </c>
      <c r="N137" s="120" t="s">
        <v>1903</v>
      </c>
      <c r="O137" s="120" t="s">
        <v>1896</v>
      </c>
      <c r="P137" s="120"/>
      <c r="Q137" s="233">
        <v>42578</v>
      </c>
      <c r="R137" s="233">
        <v>42578</v>
      </c>
      <c r="S137" s="11">
        <f>IF(G137&lt;0,"NA",IF((G137+H137+L137+IF(AO137="1ª",AP137,0)+IF(AU137="1ª",AV137,0))&gt;ROUNDDOWN('INF GERAIS'!K137*0.6,2),0,IF(M137="",ROUNDDOWN('INF GERAIS'!K137*0.6,2)-K137-G137-H137,ROUNDDOWN('INF GERAIS'!K137*0.6,2)-(G137+H137+L137+IF(AO137="1ª",AP137,0)+IF(AU137="1ª",AV137,0)))))</f>
        <v>338404.79000000004</v>
      </c>
      <c r="T137" s="505">
        <v>194408.58</v>
      </c>
      <c r="U137" s="10">
        <v>42639</v>
      </c>
      <c r="V137" s="120" t="s">
        <v>8419</v>
      </c>
      <c r="W137" s="120" t="s">
        <v>8411</v>
      </c>
      <c r="X137" s="120" t="s">
        <v>8421</v>
      </c>
      <c r="Y137" s="10">
        <v>43265</v>
      </c>
      <c r="Z137" s="10">
        <v>43333</v>
      </c>
      <c r="AA137" s="11">
        <f>IF(G137&lt;0,"NA",IF((G137+H137+L137+T137+IF(AO137="1ª",AP137,0)+IF(AU137="1ª",AV137,0)+IF(AO137="2ª",AP137,0)+IF(AU137="2ª",AV137,0))&gt;ROUNDDOWN('INF GERAIS'!K137*0.8,2),0,IF(AND(M137="",U137=""),ROUNDDOWN('INF GERAIS'!K137*0.8,2)-K137-S137-G137-H137,IF(U137="",ROUNDDOWN('INF GERAIS'!K137*0.8,2)-S137-L137-G137-H137-IF(AO137="1ª",AP137,0)-IF(AU137="1ª",AV137,0),ROUNDDOWN('INF GERAIS'!K137*0.8,2)-(G137+H137+L137+T137+IF(AO137="1ª",AP137,0)+IF(AU137="1ª",AV137,0)+IF(AO137="2ª",AP137,0)+IF(AU137="2ª",AV137,0))))))</f>
        <v>321540.67</v>
      </c>
      <c r="AB137" s="205">
        <v>129545.73</v>
      </c>
      <c r="AC137" s="233">
        <v>43517</v>
      </c>
      <c r="AD137" s="1355" t="s">
        <v>11961</v>
      </c>
      <c r="AE137" s="1355" t="s">
        <v>11963</v>
      </c>
      <c r="AF137" s="1355" t="s">
        <v>11964</v>
      </c>
      <c r="AG137" s="10">
        <v>43818</v>
      </c>
      <c r="AH137" s="10" t="s">
        <v>153</v>
      </c>
      <c r="AI137" s="11">
        <f>IF(G137&lt;0,"NA",IF((G137+H137+L137+T137+AB137+IF(AO137="1ª",AP137,0)+IF(AU137="1ª",AV137,0)+IF(AO137="2ª",AP137,0)+IF(AU137="2ª",AV137,0)+IF(AO137="3ª",AP137,0)+IF(AU137="3ª",AV137,0))&gt;'INF GERAIS'!K137,0,IF(AND(M137="",U137="",AC137=""),'INF GERAIS'!K137-K137-S137-AA137-G137-H137,IF(AND(U137="",AC137=""),'INF GERAIS'!K137-L137-S137-AA137-G137-H137-IF(AO137="1ª",AP137,0)-IF(AU137="1ª",AV137,0),IF(AC137="",'INF GERAIS'!K137-L137-T137-AA137-G137-H137-IF(AO137="1ª",AP137,0)-IF(AU137="1ª",AV137,0)-IF(AO137="2ª",AP137,0)-IF(AU137="2ª",AV137,0),'INF GERAIS'!K137-(G137+H137+L137+T137+AB137+IF(AO137="1ª",AP137,0)+IF(AU137="1ª",AV137,0)+IF(AO137="2ª",AP137,0)+IF(AU137="2ª",AV137,0)+IF(AO137="3ª",AP137,0)+IF(AU137="3ª",AV137,0)))))))</f>
        <v>369539.41000000009</v>
      </c>
      <c r="AJ137" s="11" t="s">
        <v>153</v>
      </c>
      <c r="AK137" s="10"/>
      <c r="AL137" s="120" t="s">
        <v>153</v>
      </c>
      <c r="AM137" s="120" t="s">
        <v>153</v>
      </c>
      <c r="AN137" s="120" t="s">
        <v>153</v>
      </c>
      <c r="AP137" s="11"/>
      <c r="AQ137" s="10"/>
      <c r="AV137" s="11"/>
      <c r="AW137" s="10"/>
      <c r="AZ137" s="1"/>
      <c r="BF137" s="16"/>
      <c r="BG137" s="155"/>
    </row>
    <row r="138" spans="2:59" ht="72.5" x14ac:dyDescent="0.35">
      <c r="B138" s="45" t="str">
        <f>'INF GERAIS'!B138&amp;IFERROR(IF(INDEX(APOIO!$A$5:$A$50,MATCH('INF GERAIS'!N138,APOIO!$B$5:$B$50,0))="NÃO",APOIO!$A$2&amp;"NÃO VÁLIDO",""),"")</f>
        <v>2014.0126</v>
      </c>
      <c r="C138" s="1" t="str">
        <f>'INF GERAIS'!C138</f>
        <v>MATA SUL</v>
      </c>
      <c r="D138" s="1" t="str">
        <f>'INF GERAIS'!D138</f>
        <v>ESCADA</v>
      </c>
      <c r="E138" s="1" t="str">
        <f>'INF GERAIS'!E138</f>
        <v>MUROS DE ARRIMO, ACESSOS E ESCADARIAS</v>
      </c>
      <c r="F138" s="1" t="str">
        <f>'INF GERAIS'!G138</f>
        <v>NORMAL</v>
      </c>
      <c r="G138" s="11"/>
      <c r="H138" s="11"/>
      <c r="I138" s="10">
        <v>41802</v>
      </c>
      <c r="J138" s="10">
        <v>41816</v>
      </c>
      <c r="K138" s="11">
        <f>IF(G138&lt;0,"NA",IF(G138&gt;ROUNDDOWN('INF GERAIS'!K138*0.3,2),0,ROUNDDOWN('INF GERAIS'!K138*0.3,2)-G138))</f>
        <v>163701.32999999999</v>
      </c>
      <c r="L138" s="11">
        <v>132993.17000000001</v>
      </c>
      <c r="M138" s="10">
        <v>41823</v>
      </c>
      <c r="N138" s="120" t="s">
        <v>1900</v>
      </c>
      <c r="O138" s="120" t="s">
        <v>1896</v>
      </c>
      <c r="P138" s="120"/>
      <c r="Q138" s="233">
        <v>42578</v>
      </c>
      <c r="R138" s="233">
        <v>42578</v>
      </c>
      <c r="S138" s="11">
        <f>IF(G138&lt;0,"NA",IF((G138+H138+L138+IF(AO138="1ª",AP138,0)+IF(AU138="1ª",AV138,0))&gt;ROUNDDOWN('INF GERAIS'!K138*0.6,2),0,IF(M138="",ROUNDDOWN('INF GERAIS'!K138*0.6,2)-K138-G138-H138,ROUNDDOWN('INF GERAIS'!K138*0.6,2)-(G138+H138+L138+IF(AO138="1ª",AP138,0)+IF(AU138="1ª",AV138,0)))))</f>
        <v>194409.48999999996</v>
      </c>
      <c r="T138" s="505">
        <v>132993.17000000001</v>
      </c>
      <c r="U138" s="10">
        <v>42639</v>
      </c>
      <c r="V138" s="120" t="s">
        <v>8416</v>
      </c>
      <c r="W138" s="120" t="s">
        <v>8411</v>
      </c>
      <c r="X138" s="120" t="s">
        <v>8418</v>
      </c>
      <c r="Y138" s="10">
        <v>43818</v>
      </c>
      <c r="Z138" s="10" t="s">
        <v>153</v>
      </c>
      <c r="AA138" s="11">
        <f>IF(G138&lt;0,"NA",IF((G138+H138+L138+T138+IF(AO138="1ª",AP138,0)+IF(AU138="1ª",AV138,0)+IF(AO138="2ª",AP138,0)+IF(AU138="2ª",AV138,0))&gt;ROUNDDOWN('INF GERAIS'!K138*0.8,2),0,IF(AND(M138="",U138=""),ROUNDDOWN('INF GERAIS'!K138*0.8,2)-K138-S138-G138-H138,IF(U138="",ROUNDDOWN('INF GERAIS'!K138*0.8,2)-S138-L138-G138-H138-IF(AO138="1ª",AP138,0)-IF(AU138="1ª",AV138,0),ROUNDDOWN('INF GERAIS'!K138*0.8,2)-(G138+H138+L138+T138+IF(AO138="1ª",AP138,0)+IF(AU138="1ª",AV138,0)+IF(AO138="2ª",AP138,0)+IF(AU138="2ª",AV138,0))))))</f>
        <v>170550.53999999998</v>
      </c>
      <c r="AB138" s="11"/>
      <c r="AC138" s="10"/>
      <c r="AD138" s="120" t="s">
        <v>153</v>
      </c>
      <c r="AE138" s="120" t="s">
        <v>153</v>
      </c>
      <c r="AF138" s="120" t="s">
        <v>153</v>
      </c>
      <c r="AG138" s="10">
        <v>43818</v>
      </c>
      <c r="AH138" s="10" t="s">
        <v>153</v>
      </c>
      <c r="AI138" s="11">
        <f>IF(G138&lt;0,"NA",IF((G138+H138+L138+T138+AB138+IF(AO138="1ª",AP138,0)+IF(AU138="1ª",AV138,0)+IF(AO138="2ª",AP138,0)+IF(AU138="2ª",AV138,0)+IF(AO138="3ª",AP138,0)+IF(AU138="3ª",AV138,0))&gt;'INF GERAIS'!K138,0,IF(AND(M138="",U138="",AC138=""),'INF GERAIS'!K138-K138-S138-AA138-G138-H138,IF(AND(U138="",AC138=""),'INF GERAIS'!K138-L138-S138-AA138-G138-H138-IF(AO138="1ª",AP138,0)-IF(AU138="1ª",AV138,0),IF(AC138="",'INF GERAIS'!K138-L138-T138-AA138-G138-H138-IF(AO138="1ª",AP138,0)-IF(AU138="1ª",AV138,0)-IF(AO138="2ª",AP138,0)-IF(AU138="2ª",AV138,0),'INF GERAIS'!K138-(G138+H138+L138+T138+AB138+IF(AO138="1ª",AP138,0)+IF(AU138="1ª",AV138,0)+IF(AO138="2ª",AP138,0)+IF(AU138="2ª",AV138,0)+IF(AO138="3ª",AP138,0)+IF(AU138="3ª",AV138,0)))))))</f>
        <v>109134.22999999992</v>
      </c>
      <c r="AJ138" s="11" t="s">
        <v>153</v>
      </c>
      <c r="AK138" s="10"/>
      <c r="AL138" s="120" t="s">
        <v>153</v>
      </c>
      <c r="AM138" s="120" t="s">
        <v>153</v>
      </c>
      <c r="AN138" s="120" t="s">
        <v>153</v>
      </c>
      <c r="AP138" s="11"/>
      <c r="AQ138" s="10"/>
      <c r="AV138" s="11"/>
      <c r="AW138" s="10"/>
      <c r="AZ138" s="1"/>
      <c r="BF138" s="16"/>
      <c r="BG138" s="155"/>
    </row>
    <row r="139" spans="2:59" ht="58" x14ac:dyDescent="0.35">
      <c r="B139" s="45" t="str">
        <f>'INF GERAIS'!B139&amp;IFERROR(IF(INDEX(APOIO!$A$5:$A$50,MATCH('INF GERAIS'!N139,APOIO!$B$5:$B$50,0))="NÃO",APOIO!$A$2&amp;"NÃO VÁLIDO",""),"")</f>
        <v>2014.0127</v>
      </c>
      <c r="C139" s="1" t="str">
        <f>'INF GERAIS'!C139</f>
        <v>MATA SUL</v>
      </c>
      <c r="D139" s="1" t="str">
        <f>'INF GERAIS'!D139</f>
        <v>ESCADA</v>
      </c>
      <c r="E139" s="1" t="str">
        <f>'INF GERAIS'!E139</f>
        <v>REQUALIFICAÇÃO DE PRAÇAS</v>
      </c>
      <c r="F139" s="1" t="str">
        <f>'INF GERAIS'!G139</f>
        <v>NORMAL</v>
      </c>
      <c r="G139" s="11"/>
      <c r="H139" s="11"/>
      <c r="I139" s="10">
        <v>41802</v>
      </c>
      <c r="J139" s="10">
        <v>41816</v>
      </c>
      <c r="K139" s="11">
        <f>IF(G139&lt;0,"NA",IF(G139&gt;ROUNDDOWN('INF GERAIS'!K139*0.3,2),0,ROUNDDOWN('INF GERAIS'!K139*0.3,2)-G139))</f>
        <v>94992.07</v>
      </c>
      <c r="L139" s="11">
        <v>95066.33</v>
      </c>
      <c r="M139" s="10">
        <v>41823</v>
      </c>
      <c r="N139" s="120" t="s">
        <v>1907</v>
      </c>
      <c r="O139" s="120" t="s">
        <v>1896</v>
      </c>
      <c r="P139" s="120"/>
      <c r="Q139" s="233">
        <v>42578</v>
      </c>
      <c r="R139" s="233">
        <v>42578</v>
      </c>
      <c r="S139" s="11">
        <f>IF(G139&lt;0,"NA",IF((G139+H139+L139+IF(AO139="1ª",AP139,0)+IF(AU139="1ª",AV139,0))&gt;ROUNDDOWN('INF GERAIS'!K139*0.6,2),0,IF(M139="",ROUNDDOWN('INF GERAIS'!K139*0.6,2)-K139-G139-H139,ROUNDDOWN('INF GERAIS'!K139*0.6,2)-(G139+H139+L139+IF(AO139="1ª",AP139,0)+IF(AU139="1ª",AV139,0)))))</f>
        <v>94917.819999999992</v>
      </c>
      <c r="T139" s="505">
        <v>94916.87</v>
      </c>
      <c r="U139" s="10">
        <v>42639</v>
      </c>
      <c r="V139" s="120" t="s">
        <v>8413</v>
      </c>
      <c r="W139" s="120" t="s">
        <v>8411</v>
      </c>
      <c r="X139" s="120" t="s">
        <v>8415</v>
      </c>
      <c r="Y139" s="10">
        <v>43265</v>
      </c>
      <c r="Z139" s="10">
        <v>43608</v>
      </c>
      <c r="AA139" s="11">
        <f>IF(G139&lt;0,"NA",IF((G139+H139+L139+T139+IF(AO139="1ª",AP139,0)+IF(AU139="1ª",AV139,0)+IF(AO139="2ª",AP139,0)+IF(AU139="2ª",AV139,0))&gt;ROUNDDOWN('INF GERAIS'!K139*0.8,2),0,IF(AND(M139="",U139=""),ROUNDDOWN('INF GERAIS'!K139*0.8,2)-K139-S139-G139-H139,IF(U139="",ROUNDDOWN('INF GERAIS'!K139*0.8,2)-S139-L139-G139-H139-IF(AO139="1ª",AP139,0)-IF(AU139="1ª",AV139,0),ROUNDDOWN('INF GERAIS'!K139*0.8,2)-(G139+H139+L139+T139+IF(AO139="1ª",AP139,0)+IF(AU139="1ª",AV139,0)+IF(AO139="2ª",AP139,0)+IF(AU139="2ª",AV139,0))))))</f>
        <v>63329</v>
      </c>
      <c r="AB139" s="205">
        <v>63329</v>
      </c>
      <c r="AC139" s="10">
        <v>43739</v>
      </c>
      <c r="AD139" s="120" t="s">
        <v>12603</v>
      </c>
      <c r="AE139" s="120" t="s">
        <v>12605</v>
      </c>
      <c r="AF139" s="120" t="s">
        <v>12606</v>
      </c>
      <c r="AG139" s="10">
        <v>43410</v>
      </c>
      <c r="AH139" s="10">
        <v>43608</v>
      </c>
      <c r="AI139" s="11">
        <f>IF(G139&lt;0,"NA",IF((G139+H139+L139+T139+AB139+IF(AO139="1ª",AP139,0)+IF(AU139="1ª",AV139,0)+IF(AO139="2ª",AP139,0)+IF(AU139="2ª",AV139,0)+IF(AO139="3ª",AP139,0)+IF(AU139="3ª",AV139,0))&gt;'INF GERAIS'!K139,0,IF(AND(M139="",U139="",AC139=""),'INF GERAIS'!K139-K139-S139-AA139-G139-H139,IF(AND(U139="",AC139=""),'INF GERAIS'!K139-L139-S139-AA139-G139-H139-IF(AO139="1ª",AP139,0)-IF(AU139="1ª",AV139,0),IF(AC139="",'INF GERAIS'!K139-L139-T139-AA139-G139-H139-IF(AO139="1ª",AP139,0)-IF(AU139="1ª",AV139,0)-IF(AO139="2ª",AP139,0)-IF(AU139="2ª",AV139,0),'INF GERAIS'!K139-(G139+H139+L139+T139+AB139+IF(AO139="1ª",AP139,0)+IF(AU139="1ª",AV139,0)+IF(AO139="2ª",AP139,0)+IF(AU139="2ª",AV139,0)+IF(AO139="3ª",AP139,0)+IF(AU139="3ª",AV139,0)))))))</f>
        <v>63328.049999999988</v>
      </c>
      <c r="AJ139" s="205">
        <v>63328.05</v>
      </c>
      <c r="AK139" s="233">
        <v>43776</v>
      </c>
      <c r="AL139" s="1606" t="s">
        <v>12748</v>
      </c>
      <c r="AM139" s="1606" t="s">
        <v>12750</v>
      </c>
      <c r="AN139" s="1606" t="s">
        <v>12751</v>
      </c>
      <c r="AP139" s="11"/>
      <c r="AQ139" s="10"/>
      <c r="AV139" s="11"/>
      <c r="AW139" s="10"/>
      <c r="AZ139" s="1"/>
      <c r="BF139" s="16"/>
      <c r="BG139" s="155"/>
    </row>
    <row r="140" spans="2:59" ht="29" x14ac:dyDescent="0.35">
      <c r="B140" s="45" t="str">
        <f>'INF GERAIS'!B140&amp;IFERROR(IF(INDEX(APOIO!$A$5:$A$50,MATCH('INF GERAIS'!N140,APOIO!$B$5:$B$50,0))="NÃO",APOIO!$A$2&amp;"NÃO VÁLIDO",""),"")</f>
        <v>2014.0128
NÃO VÁLIDO</v>
      </c>
      <c r="C140" s="1" t="str">
        <f>'INF GERAIS'!C140</f>
        <v>MATA SUL</v>
      </c>
      <c r="D140" s="1" t="str">
        <f>'INF GERAIS'!D140</f>
        <v>ESCADA</v>
      </c>
      <c r="E140" s="1" t="str">
        <f>'INF GERAIS'!E140</f>
        <v>REQUALIFICAÇÃO DO CENTRO COMERCIAL ATALAIA</v>
      </c>
      <c r="F140" s="1" t="str">
        <f>'INF GERAIS'!G140</f>
        <v>NORMAL</v>
      </c>
      <c r="G140" s="11">
        <v>-29701.37</v>
      </c>
      <c r="H140" s="11"/>
      <c r="I140" s="10">
        <v>41802</v>
      </c>
      <c r="J140" s="10">
        <v>41816</v>
      </c>
      <c r="K140" s="11" t="str">
        <f>IF(G140&lt;0,"NA",IF(G140&gt;ROUNDDOWN('INF GERAIS'!K140*0.3,2),0,ROUNDDOWN('INF GERAIS'!K140*0.3,2)-G140))</f>
        <v>NA</v>
      </c>
      <c r="L140" s="11">
        <v>29701.37</v>
      </c>
      <c r="M140" s="10">
        <v>41823</v>
      </c>
      <c r="N140" s="120" t="s">
        <v>1894</v>
      </c>
      <c r="O140" s="120" t="s">
        <v>1896</v>
      </c>
      <c r="P140" s="120"/>
      <c r="Q140" s="10" t="s">
        <v>153</v>
      </c>
      <c r="R140" s="10" t="s">
        <v>153</v>
      </c>
      <c r="S140" s="11" t="str">
        <f>IF(G140&lt;0,"NA",IF((G140+H140+L140+IF(AO140="1ª",AP140,0)+IF(AU140="1ª",AV140,0))&gt;ROUNDDOWN('INF GERAIS'!K140*0.6,2),0,IF(M140="",ROUNDDOWN('INF GERAIS'!K140*0.6,2)-K140-G140-H140,ROUNDDOWN('INF GERAIS'!K140*0.6,2)-(G140+H140+L140+IF(AO140="1ª",AP140,0)+IF(AU140="1ª",AV140,0)))))</f>
        <v>NA</v>
      </c>
      <c r="U140" s="10"/>
      <c r="V140" s="120" t="s">
        <v>153</v>
      </c>
      <c r="W140" s="120" t="s">
        <v>153</v>
      </c>
      <c r="X140" s="120" t="s">
        <v>153</v>
      </c>
      <c r="Y140" s="10"/>
      <c r="Z140" s="10" t="s">
        <v>153</v>
      </c>
      <c r="AA140" s="11" t="str">
        <f>IF(G140&lt;0,"NA",IF((G140+H140+L140+T140+IF(AO140="1ª",AP140,0)+IF(AU140="1ª",AV140,0)+IF(AO140="2ª",AP140,0)+IF(AU140="2ª",AV140,0))&gt;ROUNDDOWN('INF GERAIS'!K140*0.8,2),0,IF(AND(M140="",U140=""),ROUNDDOWN('INF GERAIS'!K140*0.8,2)-K140-S140-G140-H140,IF(U140="",ROUNDDOWN('INF GERAIS'!K140*0.8,2)-S140-L140-G140-H140-IF(AO140="1ª",AP140,0)-IF(AU140="1ª",AV140,0),ROUNDDOWN('INF GERAIS'!K140*0.8,2)-(G140+H140+L140+T140+IF(AO140="1ª",AP140,0)+IF(AU140="1ª",AV140,0)+IF(AO140="2ª",AP140,0)+IF(AU140="2ª",AV140,0))))))</f>
        <v>NA</v>
      </c>
      <c r="AB140" s="11"/>
      <c r="AC140" s="10"/>
      <c r="AD140" s="120" t="s">
        <v>153</v>
      </c>
      <c r="AE140" s="120" t="s">
        <v>153</v>
      </c>
      <c r="AF140" s="120" t="s">
        <v>153</v>
      </c>
      <c r="AG140" s="10"/>
      <c r="AH140" s="10" t="s">
        <v>153</v>
      </c>
      <c r="AI140" s="11" t="str">
        <f>IF(G140&lt;0,"NA",IF((G140+H140+L140+T140+AB140+IF(AO140="1ª",AP140,0)+IF(AU140="1ª",AV140,0)+IF(AO140="2ª",AP140,0)+IF(AU140="2ª",AV140,0)+IF(AO140="3ª",AP140,0)+IF(AU140="3ª",AV140,0))&gt;'INF GERAIS'!K140,0,IF(AND(M140="",U140="",AC140=""),'INF GERAIS'!K140-K140-S140-AA140-G140-H140,IF(AND(U140="",AC140=""),'INF GERAIS'!K140-L140-S140-AA140-G140-H140-IF(AO140="1ª",AP140,0)-IF(AU140="1ª",AV140,0),IF(AC140="",'INF GERAIS'!K140-L140-T140-AA140-G140-H140-IF(AO140="1ª",AP140,0)-IF(AU140="1ª",AV140,0)-IF(AO140="2ª",AP140,0)-IF(AU140="2ª",AV140,0),'INF GERAIS'!K140-(G140+H140+L140+T140+AB140+IF(AO140="1ª",AP140,0)+IF(AU140="1ª",AV140,0)+IF(AO140="2ª",AP140,0)+IF(AU140="2ª",AV140,0)+IF(AO140="3ª",AP140,0)+IF(AU140="3ª",AV140,0)))))))</f>
        <v>NA</v>
      </c>
      <c r="AJ140" s="11" t="s">
        <v>153</v>
      </c>
      <c r="AK140" s="10"/>
      <c r="AL140" s="120" t="s">
        <v>153</v>
      </c>
      <c r="AM140" s="120" t="s">
        <v>153</v>
      </c>
      <c r="AN140" s="120" t="s">
        <v>153</v>
      </c>
      <c r="AP140" s="11"/>
      <c r="AQ140" s="10"/>
      <c r="AV140" s="11"/>
      <c r="AW140" s="10"/>
      <c r="AZ140" s="1"/>
      <c r="BF140" s="16"/>
      <c r="BG140" s="155"/>
    </row>
    <row r="141" spans="2:59" ht="72.5" x14ac:dyDescent="0.35">
      <c r="B141" s="45" t="str">
        <f>'INF GERAIS'!B141&amp;IFERROR(IF(INDEX(APOIO!$A$5:$A$50,MATCH('INF GERAIS'!N141,APOIO!$B$5:$B$50,0))="NÃO",APOIO!$A$2&amp;"NÃO VÁLIDO",""),"")</f>
        <v>2014.0129</v>
      </c>
      <c r="C141" s="1" t="str">
        <f>'INF GERAIS'!C141</f>
        <v>MATA SUL</v>
      </c>
      <c r="D141" s="1" t="str">
        <f>'INF GERAIS'!D141</f>
        <v>ESCADA</v>
      </c>
      <c r="E141" s="1" t="str">
        <f>'INF GERAIS'!E141</f>
        <v>RECONSTRUÇÃO DA PONTE DA MANGUEIRA</v>
      </c>
      <c r="F141" s="1" t="str">
        <f>'INF GERAIS'!G141</f>
        <v>NORMAL</v>
      </c>
      <c r="G141" s="11">
        <v>29701.37</v>
      </c>
      <c r="H141" s="11"/>
      <c r="I141" s="10"/>
      <c r="J141" s="10"/>
      <c r="K141" s="11">
        <f>IF(G141&lt;0,"NA",IF(G141&gt;ROUNDDOWN('INF GERAIS'!K141*0.3,2),0,ROUNDDOWN('INF GERAIS'!K141*0.3,2)-G141))</f>
        <v>0</v>
      </c>
      <c r="L141" s="11">
        <v>0</v>
      </c>
      <c r="M141" s="10"/>
      <c r="N141" s="120" t="s">
        <v>153</v>
      </c>
      <c r="O141" s="120" t="s">
        <v>153</v>
      </c>
      <c r="P141" s="120"/>
      <c r="Q141" s="233">
        <v>42578</v>
      </c>
      <c r="R141" s="233">
        <v>42578</v>
      </c>
      <c r="S141" s="11">
        <f>IF(G141&lt;0,"NA",IF((G141+H141+L141+IF(AO141="1ª",AP141,0)+IF(AU141="1ª",AV141,0))&gt;ROUNDDOWN('INF GERAIS'!K141*0.6,2),0,IF(M141="",ROUNDDOWN('INF GERAIS'!K141*0.6,2)-K141-G141-H141,ROUNDDOWN('INF GERAIS'!K141*0.6,2)-(G141+H141+L141+IF(AO141="1ª",AP141,0)+IF(AU141="1ª",AV141,0)))))</f>
        <v>5857.2100000000028</v>
      </c>
      <c r="T141" s="505">
        <v>29562.94</v>
      </c>
      <c r="U141" s="10">
        <v>42639</v>
      </c>
      <c r="V141" s="120" t="s">
        <v>8409</v>
      </c>
      <c r="W141" s="120" t="s">
        <v>8411</v>
      </c>
      <c r="X141" s="120" t="s">
        <v>8412</v>
      </c>
      <c r="Y141" s="10"/>
      <c r="Z141" s="10" t="s">
        <v>153</v>
      </c>
      <c r="AA141" s="11">
        <f>IF(G141&lt;0,"NA",IF((G141+H141+L141+T141+IF(AO141="1ª",AP141,0)+IF(AU141="1ª",AV141,0)+IF(AO141="2ª",AP141,0)+IF(AU141="2ª",AV141,0))&gt;ROUNDDOWN('INF GERAIS'!K141*0.8,2),0,IF(AND(M141="",U141=""),ROUNDDOWN('INF GERAIS'!K141*0.8,2)-K141-S141-G141-H141,IF(U141="",ROUNDDOWN('INF GERAIS'!K141*0.8,2)-S141-L141-G141-H141-IF(AO141="1ª",AP141,0)-IF(AU141="1ª",AV141,0),ROUNDDOWN('INF GERAIS'!K141*0.8,2)-(G141+H141+L141+T141+IF(AO141="1ª",AP141,0)+IF(AU141="1ª",AV141,0)+IF(AO141="2ª",AP141,0)+IF(AU141="2ª",AV141,0))))))</f>
        <v>0</v>
      </c>
      <c r="AB141" s="11"/>
      <c r="AC141" s="10"/>
      <c r="AD141" s="120" t="s">
        <v>153</v>
      </c>
      <c r="AE141" s="120" t="s">
        <v>153</v>
      </c>
      <c r="AF141" s="120" t="s">
        <v>153</v>
      </c>
      <c r="AG141" s="10"/>
      <c r="AH141" s="10" t="s">
        <v>153</v>
      </c>
      <c r="AI141" s="11">
        <f>IF(G141&lt;0,"NA",IF((G141+H141+L141+T141+AB141+IF(AO141="1ª",AP141,0)+IF(AU141="1ª",AV141,0)+IF(AO141="2ª",AP141,0)+IF(AU141="2ª",AV141,0)+IF(AO141="3ª",AP141,0)+IF(AU141="3ª",AV141,0))&gt;'INF GERAIS'!K141,0,IF(AND(M141="",U141="",AC141=""),'INF GERAIS'!K141-K141-S141-AA141-G141-H141,IF(AND(U141="",AC141=""),'INF GERAIS'!K141-L141-S141-AA141-G141-H141-IF(AO141="1ª",AP141,0)-IF(AU141="1ª",AV141,0),IF(AC141="",'INF GERAIS'!K141-L141-T141-AA141-G141-H141-IF(AO141="1ª",AP141,0)-IF(AU141="1ª",AV141,0)-IF(AO141="2ª",AP141,0)-IF(AU141="2ª",AV141,0),'INF GERAIS'!K141-(G141+H141+L141+T141+AB141+IF(AO141="1ª",AP141,0)+IF(AU141="1ª",AV141,0)+IF(AO141="2ª",AP141,0)+IF(AU141="2ª",AV141,0)+IF(AO141="3ª",AP141,0)+IF(AU141="3ª",AV141,0)))))))</f>
        <v>0</v>
      </c>
      <c r="AJ141" s="11" t="s">
        <v>153</v>
      </c>
      <c r="AK141" s="10"/>
      <c r="AL141" s="120" t="s">
        <v>153</v>
      </c>
      <c r="AM141" s="120" t="s">
        <v>153</v>
      </c>
      <c r="AN141" s="120" t="s">
        <v>153</v>
      </c>
      <c r="AP141" s="11"/>
      <c r="AQ141" s="10"/>
      <c r="AV141" s="11"/>
      <c r="AW141" s="10"/>
      <c r="AZ141" s="1"/>
      <c r="BF141" s="16"/>
      <c r="BG141" s="155"/>
    </row>
    <row r="142" spans="2:59" ht="72.5" x14ac:dyDescent="0.35">
      <c r="B142" s="45" t="str">
        <f>'INF GERAIS'!B142&amp;IFERROR(IF(INDEX(APOIO!$A$5:$A$50,MATCH('INF GERAIS'!N142,APOIO!$B$5:$B$50,0))="NÃO",APOIO!$A$2&amp;"NÃO VÁLIDO",""),"")</f>
        <v>2014.0130</v>
      </c>
      <c r="C142" s="1" t="str">
        <f>'INF GERAIS'!C142</f>
        <v>SERTÃO DO ARARIPE</v>
      </c>
      <c r="D142" s="1" t="str">
        <f>'INF GERAIS'!D142</f>
        <v>EXU</v>
      </c>
      <c r="E142" s="1" t="str">
        <f>'INF GERAIS'!E142</f>
        <v>PAVIMENTAÇÃO EM PARALELEPIPEDO GRANITICO</v>
      </c>
      <c r="F142" s="1" t="str">
        <f>'INF GERAIS'!G142</f>
        <v>NORMAL</v>
      </c>
      <c r="G142" s="11"/>
      <c r="H142" s="11"/>
      <c r="I142" s="10">
        <v>41802</v>
      </c>
      <c r="J142" s="10">
        <v>41816</v>
      </c>
      <c r="K142" s="11">
        <f>IF(G142&lt;0,"NA",IF(G142&gt;ROUNDDOWN('INF GERAIS'!K142*0.3,2),0,ROUNDDOWN('INF GERAIS'!K142*0.3,2)-G142))</f>
        <v>148625.21</v>
      </c>
      <c r="L142" s="11">
        <v>148625.21</v>
      </c>
      <c r="M142" s="10">
        <v>41823</v>
      </c>
      <c r="N142" s="120" t="s">
        <v>1910</v>
      </c>
      <c r="O142" s="120" t="s">
        <v>1912</v>
      </c>
      <c r="P142" s="120"/>
      <c r="Q142" s="10">
        <v>41969</v>
      </c>
      <c r="R142" s="10">
        <v>41983</v>
      </c>
      <c r="S142" s="11">
        <f>IF(G142&lt;0,"NA",IF((G142+H142+L142+IF(AO142="1ª",AP142,0)+IF(AU142="1ª",AV142,0))&gt;ROUNDDOWN('INF GERAIS'!K142*0.6,2),0,IF(M142="",ROUNDDOWN('INF GERAIS'!K142*0.6,2)-K142-G142-H142,ROUNDDOWN('INF GERAIS'!K142*0.6,2)-(G142+H142+L142+IF(AO142="1ª",AP142,0)+IF(AU142="1ª",AV142,0)))))</f>
        <v>148625.21</v>
      </c>
      <c r="T142" s="505">
        <v>148624.21</v>
      </c>
      <c r="U142" s="10">
        <v>41990</v>
      </c>
      <c r="V142" s="120" t="s">
        <v>3201</v>
      </c>
      <c r="W142" s="120" t="s">
        <v>1912</v>
      </c>
      <c r="X142" s="120" t="s">
        <v>153</v>
      </c>
      <c r="Y142" s="10">
        <v>42243</v>
      </c>
      <c r="Z142" s="10">
        <v>42265</v>
      </c>
      <c r="AA142" s="11">
        <f>IF(G142&lt;0,"NA",IF((G142+H142+L142+T142+IF(AO142="1ª",AP142,0)+IF(AU142="1ª",AV142,0)+IF(AO142="2ª",AP142,0)+IF(AU142="2ª",AV142,0))&gt;ROUNDDOWN('INF GERAIS'!K142*0.8,2),0,IF(AND(M142="",U142=""),ROUNDDOWN('INF GERAIS'!K142*0.8,2)-K142-S142-G142-H142,IF(U142="",ROUNDDOWN('INF GERAIS'!K142*0.8,2)-S142-L142-G142-H142-IF(AO142="1ª",AP142,0)-IF(AU142="1ª",AV142,0),ROUNDDOWN('INF GERAIS'!K142*0.8,2)-(G142+H142+L142+T142+IF(AO142="1ª",AP142,0)+IF(AU142="1ª",AV142,0)+IF(AO142="2ª",AP142,0)+IF(AU142="2ª",AV142,0))))))</f>
        <v>99084.47000000003</v>
      </c>
      <c r="AB142" s="11">
        <v>99084.479999999996</v>
      </c>
      <c r="AC142" s="10">
        <v>42339</v>
      </c>
      <c r="AD142" s="120" t="s">
        <v>4250</v>
      </c>
      <c r="AE142" s="120" t="s">
        <v>4252</v>
      </c>
      <c r="AF142" s="120" t="s">
        <v>4253</v>
      </c>
      <c r="AG142" s="10">
        <v>42416</v>
      </c>
      <c r="AH142" s="10">
        <v>42464</v>
      </c>
      <c r="AI142" s="11">
        <f>IF(G142&lt;0,"NA",IF((G142+H142+L142+T142+AB142+IF(AO142="1ª",AP142,0)+IF(AU142="1ª",AV142,0)+IF(AO142="2ª",AP142,0)+IF(AU142="2ª",AV142,0)+IF(AO142="3ª",AP142,0)+IF(AU142="3ª",AV142,0))&gt;'INF GERAIS'!K142,0,IF(AND(M142="",U142="",AC142=""),'INF GERAIS'!K142-K142-S142-AA142-G142-H142,IF(AND(U142="",AC142=""),'INF GERAIS'!K142-L142-S142-AA142-G142-H142-IF(AO142="1ª",AP142,0)-IF(AU142="1ª",AV142,0),IF(AC142="",'INF GERAIS'!K142-L142-T142-AA142-G142-H142-IF(AO142="1ª",AP142,0)-IF(AU142="1ª",AV142,0)-IF(AO142="2ª",AP142,0)-IF(AU142="2ª",AV142,0),'INF GERAIS'!K142-(G142+H142+L142+T142+AB142+IF(AO142="1ª",AP142,0)+IF(AU142="1ª",AV142,0)+IF(AO142="2ª",AP142,0)+IF(AU142="2ª",AV142,0)+IF(AO142="3ª",AP142,0)+IF(AU142="3ª",AV142,0)))))))</f>
        <v>99083.47000000003</v>
      </c>
      <c r="AJ142" s="205">
        <v>99083.47</v>
      </c>
      <c r="AK142" s="233">
        <v>42479</v>
      </c>
      <c r="AL142" s="298" t="s">
        <v>6936</v>
      </c>
      <c r="AM142" s="298" t="s">
        <v>6097</v>
      </c>
      <c r="AN142" s="298" t="s">
        <v>6938</v>
      </c>
      <c r="AP142" s="11"/>
      <c r="AQ142" s="10"/>
      <c r="AV142" s="11"/>
      <c r="AW142" s="10"/>
      <c r="AZ142" s="1"/>
      <c r="BF142" s="16"/>
      <c r="BG142" s="155"/>
    </row>
    <row r="143" spans="2:59" ht="58" x14ac:dyDescent="0.35">
      <c r="B143" s="45" t="str">
        <f>'INF GERAIS'!B143&amp;IFERROR(IF(INDEX(APOIO!$A$5:$A$50,MATCH('INF GERAIS'!N143,APOIO!$B$5:$B$50,0))="NÃO",APOIO!$A$2&amp;"NÃO VÁLIDO",""),"")</f>
        <v>2014.0131</v>
      </c>
      <c r="C143" s="1" t="str">
        <f>'INF GERAIS'!C143</f>
        <v>SERTÃO DO ARARIPE</v>
      </c>
      <c r="D143" s="1" t="str">
        <f>'INF GERAIS'!D143</f>
        <v>EXU</v>
      </c>
      <c r="E143" s="1" t="str">
        <f>'INF GERAIS'!E143</f>
        <v>REFORMA DO CENTRO POLIESPORTIVO</v>
      </c>
      <c r="F143" s="1" t="str">
        <f>'INF GERAIS'!G143</f>
        <v>NORMAL</v>
      </c>
      <c r="G143" s="11"/>
      <c r="H143" s="11"/>
      <c r="I143" s="10">
        <v>41802</v>
      </c>
      <c r="J143" s="10">
        <v>41816</v>
      </c>
      <c r="K143" s="11">
        <f>IF(G143&lt;0,"NA",IF(G143&gt;ROUNDDOWN('INF GERAIS'!K143*0.3,2),0,ROUNDDOWN('INF GERAIS'!K143*0.3,2)-G143))</f>
        <v>206789.76000000001</v>
      </c>
      <c r="L143" s="11">
        <v>212021.18</v>
      </c>
      <c r="M143" s="10">
        <v>41823</v>
      </c>
      <c r="N143" s="120" t="s">
        <v>1916</v>
      </c>
      <c r="O143" s="120" t="s">
        <v>1912</v>
      </c>
      <c r="P143" s="120"/>
      <c r="Q143" s="10">
        <v>41969</v>
      </c>
      <c r="R143" s="10">
        <v>41983</v>
      </c>
      <c r="S143" s="11">
        <f>IF(G143&lt;0,"NA",IF((G143+H143+L143+IF(AO143="1ª",AP143,0)+IF(AU143="1ª",AV143,0))&gt;ROUNDDOWN('INF GERAIS'!K143*0.6,2),0,IF(M143="",ROUNDDOWN('INF GERAIS'!K143*0.6,2)-K143-G143-H143,ROUNDDOWN('INF GERAIS'!K143*0.6,2)-(G143+H143+L143+IF(AO143="1ª",AP143,0)+IF(AU143="1ª",AV143,0)))))</f>
        <v>201558.35000000003</v>
      </c>
      <c r="T143" s="505">
        <v>201558.36</v>
      </c>
      <c r="U143" s="10">
        <v>41990</v>
      </c>
      <c r="V143" s="120" t="s">
        <v>3260</v>
      </c>
      <c r="W143" s="120" t="s">
        <v>1912</v>
      </c>
      <c r="X143" s="120" t="s">
        <v>153</v>
      </c>
      <c r="Y143" s="10">
        <v>42138</v>
      </c>
      <c r="Z143" s="10">
        <v>42205</v>
      </c>
      <c r="AA143" s="11">
        <f>IF(G143&lt;0,"NA",IF((G143+H143+L143+T143+IF(AO143="1ª",AP143,0)+IF(AU143="1ª",AV143,0)+IF(AO143="2ª",AP143,0)+IF(AU143="2ª",AV143,0))&gt;ROUNDDOWN('INF GERAIS'!K143*0.8,2),0,IF(AND(M143="",U143=""),ROUNDDOWN('INF GERAIS'!K143*0.8,2)-K143-S143-G143-H143,IF(U143="",ROUNDDOWN('INF GERAIS'!K143*0.8,2)-S143-L143-G143-H143-IF(AO143="1ª",AP143,0)-IF(AU143="1ª",AV143,0),ROUNDDOWN('INF GERAIS'!K143*0.8,2)-(G143+H143+L143+T143+IF(AO143="1ª",AP143,0)+IF(AU143="1ª",AV143,0)+IF(AO143="2ª",AP143,0)+IF(AU143="2ª",AV143,0))))))</f>
        <v>137859.84000000003</v>
      </c>
      <c r="AB143" s="11">
        <v>137859.85</v>
      </c>
      <c r="AC143" s="10">
        <v>42237</v>
      </c>
      <c r="AD143" s="120" t="s">
        <v>3822</v>
      </c>
      <c r="AE143" s="120" t="s">
        <v>3824</v>
      </c>
      <c r="AF143" s="120" t="s">
        <v>3825</v>
      </c>
      <c r="AG143" s="10">
        <v>42359</v>
      </c>
      <c r="AH143" s="10">
        <v>42417</v>
      </c>
      <c r="AI143" s="11">
        <f>IF(G143&lt;0,"NA",IF((G143+H143+L143+T143+AB143+IF(AO143="1ª",AP143,0)+IF(AU143="1ª",AV143,0)+IF(AO143="2ª",AP143,0)+IF(AU143="2ª",AV143,0)+IF(AO143="3ª",AP143,0)+IF(AU143="3ª",AV143,0))&gt;'INF GERAIS'!K143,0,IF(AND(M143="",U143="",AC143=""),'INF GERAIS'!K143-K143-S143-AA143-G143-H143,IF(AND(U143="",AC143=""),'INF GERAIS'!K143-L143-S143-AA143-G143-H143-IF(AO143="1ª",AP143,0)-IF(AU143="1ª",AV143,0),IF(AC143="",'INF GERAIS'!K143-L143-T143-AA143-G143-H143-IF(AO143="1ª",AP143,0)-IF(AU143="1ª",AV143,0)-IF(AO143="2ª",AP143,0)-IF(AU143="2ª",AV143,0),'INF GERAIS'!K143-(G143+H143+L143+T143+AB143+IF(AO143="1ª",AP143,0)+IF(AU143="1ª",AV143,0)+IF(AO143="2ª",AP143,0)+IF(AU143="2ª",AV143,0)+IF(AO143="3ª",AP143,0)+IF(AU143="3ª",AV143,0)))))))</f>
        <v>137859.83999999997</v>
      </c>
      <c r="AJ143" s="205">
        <v>135368.84</v>
      </c>
      <c r="AK143" s="10">
        <v>42422</v>
      </c>
      <c r="AL143" s="120" t="s">
        <v>6095</v>
      </c>
      <c r="AM143" s="120" t="s">
        <v>6097</v>
      </c>
      <c r="AN143" s="120" t="s">
        <v>6098</v>
      </c>
      <c r="AP143" s="11"/>
      <c r="AQ143" s="10"/>
      <c r="AV143" s="11"/>
      <c r="AW143" s="10"/>
      <c r="AZ143" s="1"/>
      <c r="BF143" s="16"/>
      <c r="BG143" s="155"/>
    </row>
    <row r="144" spans="2:59" ht="72.5" x14ac:dyDescent="0.35">
      <c r="B144" s="45" t="str">
        <f>'INF GERAIS'!B144&amp;IFERROR(IF(INDEX(APOIO!$A$5:$A$50,MATCH('INF GERAIS'!N144,APOIO!$B$5:$B$50,0))="NÃO",APOIO!$A$2&amp;"NÃO VÁLIDO",""),"")</f>
        <v>2014.0132</v>
      </c>
      <c r="C144" s="1" t="str">
        <f>'INF GERAIS'!C144</f>
        <v>AGRESTE SETENTRIONAL</v>
      </c>
      <c r="D144" s="1" t="str">
        <f>'INF GERAIS'!D144</f>
        <v>FEIRA NOVA</v>
      </c>
      <c r="E144" s="1" t="str">
        <f>'INF GERAIS'!E144</f>
        <v>IMPLANTAÇÃO DE PAVIMENTO EM PARALELEPIPEDOS GRANITICOS EM DIVERSAS RUAS</v>
      </c>
      <c r="F144" s="1" t="str">
        <f>'INF GERAIS'!G144</f>
        <v>NORMAL</v>
      </c>
      <c r="G144" s="11"/>
      <c r="H144" s="11"/>
      <c r="I144" s="10">
        <v>41802</v>
      </c>
      <c r="J144" s="10">
        <v>41816</v>
      </c>
      <c r="K144" s="11">
        <f>IF(G144&lt;0,"NA",IF(G144&gt;ROUNDDOWN('INF GERAIS'!K144*0.3,2),0,ROUNDDOWN('INF GERAIS'!K144*0.3,2)-G144))</f>
        <v>216476.22</v>
      </c>
      <c r="L144" s="11">
        <v>216707.29</v>
      </c>
      <c r="M144" s="10">
        <v>41823</v>
      </c>
      <c r="N144" s="120" t="s">
        <v>1943</v>
      </c>
      <c r="O144" s="120" t="s">
        <v>1921</v>
      </c>
      <c r="P144" s="120"/>
      <c r="Q144" s="10">
        <v>42216</v>
      </c>
      <c r="R144" s="10">
        <v>42230</v>
      </c>
      <c r="S144" s="11">
        <f>IF(G144&lt;0,"NA",IF((G144+H144+L144+IF(AO144="1ª",AP144,0)+IF(AU144="1ª",AV144,0))&gt;ROUNDDOWN('INF GERAIS'!K144*0.6,2),0,IF(M144="",ROUNDDOWN('INF GERAIS'!K144*0.6,2)-K144-G144-H144,ROUNDDOWN('INF GERAIS'!K144*0.6,2)-(G144+H144+L144+IF(AO144="1ª",AP144,0)+IF(AU144="1ª",AV144,0)))))</f>
        <v>216245.15</v>
      </c>
      <c r="T144" s="505">
        <v>216707.29</v>
      </c>
      <c r="U144" s="10">
        <v>42237</v>
      </c>
      <c r="V144" s="120" t="s">
        <v>3604</v>
      </c>
      <c r="W144" s="120" t="s">
        <v>3606</v>
      </c>
      <c r="X144" s="120" t="s">
        <v>3608</v>
      </c>
      <c r="Y144" s="10"/>
      <c r="Z144" s="10">
        <v>42395</v>
      </c>
      <c r="AA144" s="11">
        <f>IF(G144&lt;0,"NA",IF((G144+H144+L144+T144+IF(AO144="1ª",AP144,0)+IF(AU144="1ª",AV144,0)+IF(AO144="2ª",AP144,0)+IF(AU144="2ª",AV144,0))&gt;ROUNDDOWN('INF GERAIS'!K144*0.8,2),0,IF(AND(M144="",U144=""),ROUNDDOWN('INF GERAIS'!K144*0.8,2)-K144-S144-G144-H144,IF(U144="",ROUNDDOWN('INF GERAIS'!K144*0.8,2)-S144-L144-G144-H144-IF(AO144="1ª",AP144,0)-IF(AU144="1ª",AV144,0),ROUNDDOWN('INF GERAIS'!K144*0.8,2)-(G144+H144+L144+T144+IF(AO144="1ª",AP144,0)+IF(AU144="1ª",AV144,0)+IF(AO144="2ª",AP144,0)+IF(AU144="2ª",AV144,0))))))</f>
        <v>143855.34000000003</v>
      </c>
      <c r="AB144" s="11">
        <v>144471.51999999999</v>
      </c>
      <c r="AC144" s="10">
        <v>42402</v>
      </c>
      <c r="AD144" s="120" t="s">
        <v>4741</v>
      </c>
      <c r="AE144" s="120" t="s">
        <v>4742</v>
      </c>
      <c r="AF144" s="120" t="s">
        <v>4743</v>
      </c>
      <c r="AG144" s="10">
        <v>42677</v>
      </c>
      <c r="AH144" s="10">
        <v>42717</v>
      </c>
      <c r="AI144" s="11">
        <f>IF(G144&lt;0,"NA",IF((G144+H144+L144+T144+AB144+IF(AO144="1ª",AP144,0)+IF(AU144="1ª",AV144,0)+IF(AO144="2ª",AP144,0)+IF(AU144="2ª",AV144,0)+IF(AO144="3ª",AP144,0)+IF(AU144="3ª",AV144,0))&gt;'INF GERAIS'!K144,0,IF(AND(M144="",U144="",AC144=""),'INF GERAIS'!K144-K144-S144-AA144-G144-H144,IF(AND(U144="",AC144=""),'INF GERAIS'!K144-L144-S144-AA144-G144-H144-IF(AO144="1ª",AP144,0)-IF(AU144="1ª",AV144,0),IF(AC144="",'INF GERAIS'!K144-L144-T144-AA144-G144-H144-IF(AO144="1ª",AP144,0)-IF(AU144="1ª",AV144,0)-IF(AO144="2ª",AP144,0)-IF(AU144="2ª",AV144,0),'INF GERAIS'!K144-(G144+H144+L144+T144+AB144+IF(AO144="1ª",AP144,0)+IF(AU144="1ª",AV144,0)+IF(AO144="2ª",AP144,0)+IF(AU144="2ª",AV144,0)+IF(AO144="3ª",AP144,0)+IF(AU144="3ª",AV144,0)))))))</f>
        <v>143701.31000000006</v>
      </c>
      <c r="AJ144" s="205">
        <v>143701.31</v>
      </c>
      <c r="AK144" s="233">
        <v>42727</v>
      </c>
      <c r="AL144" s="973" t="s">
        <v>8774</v>
      </c>
      <c r="AM144" s="636" t="s">
        <v>8132</v>
      </c>
      <c r="AN144" s="636" t="s">
        <v>8776</v>
      </c>
      <c r="AP144" s="11"/>
      <c r="AQ144" s="10"/>
      <c r="AV144" s="11"/>
      <c r="AW144" s="10"/>
      <c r="AZ144" s="1"/>
      <c r="BF144" s="16"/>
      <c r="BG144" s="155"/>
    </row>
    <row r="145" spans="1:59" ht="72.5" x14ac:dyDescent="0.35">
      <c r="B145" s="45" t="str">
        <f>'INF GERAIS'!B145&amp;IFERROR(IF(INDEX(APOIO!$A$5:$A$50,MATCH('INF GERAIS'!N145,APOIO!$B$5:$B$50,0))="NÃO",APOIO!$A$2&amp;"NÃO VÁLIDO",""),"")</f>
        <v>2014.0133</v>
      </c>
      <c r="C145" s="1" t="str">
        <f>'INF GERAIS'!C145</f>
        <v>AGRESTE SETENTRIONAL</v>
      </c>
      <c r="D145" s="1" t="str">
        <f>'INF GERAIS'!D145</f>
        <v>FEIRA NOVA</v>
      </c>
      <c r="E145" s="1" t="str">
        <f>'INF GERAIS'!E145</f>
        <v>CONSTRUÇÃO DO PATIO DE EVENTOS NO MUNICIPIO DE FEIRA NOVA</v>
      </c>
      <c r="F145" s="1" t="str">
        <f>'INF GERAIS'!G145</f>
        <v>NORMAL</v>
      </c>
      <c r="G145" s="11"/>
      <c r="H145" s="11"/>
      <c r="I145" s="10">
        <v>41802</v>
      </c>
      <c r="J145" s="10">
        <v>41816</v>
      </c>
      <c r="K145" s="11">
        <f>IF(G145&lt;0,"NA",IF(G145&gt;ROUNDDOWN('INF GERAIS'!K145*0.3,2),0,ROUNDDOWN('INF GERAIS'!K145*0.3,2)-G145))</f>
        <v>35797.32</v>
      </c>
      <c r="L145" s="11">
        <v>36214.67</v>
      </c>
      <c r="M145" s="10">
        <v>41823</v>
      </c>
      <c r="N145" s="120" t="s">
        <v>1931</v>
      </c>
      <c r="O145" s="120" t="s">
        <v>1921</v>
      </c>
      <c r="P145" s="120"/>
      <c r="Q145" s="10">
        <v>42216</v>
      </c>
      <c r="R145" s="10">
        <v>42230</v>
      </c>
      <c r="S145" s="11">
        <f>IF(G145&lt;0,"NA",IF((G145+H145+L145+IF(AO145="1ª",AP145,0)+IF(AU145="1ª",AV145,0))&gt;ROUNDDOWN('INF GERAIS'!K145*0.6,2),0,IF(M145="",ROUNDDOWN('INF GERAIS'!K145*0.6,2)-K145-G145-H145,ROUNDDOWN('INF GERAIS'!K145*0.6,2)-(G145+H145+L145+IF(AO145="1ª",AP145,0)+IF(AU145="1ª",AV145,0)))))</f>
        <v>35379.97</v>
      </c>
      <c r="T145" s="505">
        <v>36214.67</v>
      </c>
      <c r="U145" s="10">
        <v>42237</v>
      </c>
      <c r="V145" s="120" t="s">
        <v>3624</v>
      </c>
      <c r="W145" s="120" t="s">
        <v>3606</v>
      </c>
      <c r="X145" s="120" t="s">
        <v>3626</v>
      </c>
      <c r="Y145" s="10">
        <v>42452</v>
      </c>
      <c r="Z145" s="10">
        <v>42465</v>
      </c>
      <c r="AA145" s="11">
        <f>IF(G145&lt;0,"NA",IF((G145+H145+L145+T145+IF(AO145="1ª",AP145,0)+IF(AU145="1ª",AV145,0)+IF(AO145="2ª",AP145,0)+IF(AU145="2ª",AV145,0))&gt;ROUNDDOWN('INF GERAIS'!K145*0.8,2),0,IF(AND(M145="",U145=""),ROUNDDOWN('INF GERAIS'!K145*0.8,2)-K145-S145-G145-H145,IF(U145="",ROUNDDOWN('INF GERAIS'!K145*0.8,2)-S145-L145-G145-H145-IF(AO145="1ª",AP145,0)-IF(AU145="1ª",AV145,0),ROUNDDOWN('INF GERAIS'!K145*0.8,2)-(G145+H145+L145+T145+IF(AO145="1ª",AP145,0)+IF(AU145="1ª",AV145,0)+IF(AO145="2ª",AP145,0)+IF(AU145="2ª",AV145,0))))))</f>
        <v>23030.180000000008</v>
      </c>
      <c r="AB145" s="205">
        <v>24143.11</v>
      </c>
      <c r="AC145" s="233">
        <v>42479</v>
      </c>
      <c r="AD145" s="298" t="s">
        <v>6962</v>
      </c>
      <c r="AE145" s="298" t="s">
        <v>4742</v>
      </c>
      <c r="AF145" s="298" t="s">
        <v>6964</v>
      </c>
      <c r="AG145" s="10">
        <v>42677</v>
      </c>
      <c r="AH145" s="233">
        <v>42717</v>
      </c>
      <c r="AI145" s="11">
        <f>IF(G145&lt;0,"NA",IF((G145+H145+L145+T145+AB145+IF(AO145="1ª",AP145,0)+IF(AU145="1ª",AV145,0)+IF(AO145="2ª",AP145,0)+IF(AU145="2ª",AV145,0)+IF(AO145="3ª",AP145,0)+IF(AU145="3ª",AV145,0))&gt;'INF GERAIS'!K145,0,IF(AND(M145="",U145="",AC145=""),'INF GERAIS'!K145-K145-S145-AA145-G145-H145,IF(AND(U145="",AC145=""),'INF GERAIS'!K145-L145-S145-AA145-G145-H145-IF(AO145="1ª",AP145,0)-IF(AU145="1ª",AV145,0),IF(AC145="",'INF GERAIS'!K145-L145-T145-AA145-G145-H145-IF(AO145="1ª",AP145,0)-IF(AU145="1ª",AV145,0)-IF(AO145="2ª",AP145,0)-IF(AU145="2ª",AV145,0),'INF GERAIS'!K145-(G145+H145+L145+T145+AB145+IF(AO145="1ª",AP145,0)+IF(AU145="1ª",AV145,0)+IF(AO145="2ª",AP145,0)+IF(AU145="2ª",AV145,0)+IF(AO145="3ª",AP145,0)+IF(AU145="3ª",AV145,0)))))))</f>
        <v>22751.960000000006</v>
      </c>
      <c r="AJ145" s="205">
        <v>22751.96</v>
      </c>
      <c r="AK145" s="233">
        <v>42727</v>
      </c>
      <c r="AL145" s="636" t="s">
        <v>8771</v>
      </c>
      <c r="AM145" s="636" t="s">
        <v>8132</v>
      </c>
      <c r="AN145" s="636" t="s">
        <v>8773</v>
      </c>
      <c r="AP145" s="11"/>
      <c r="AQ145" s="10"/>
      <c r="AV145" s="11"/>
      <c r="AW145" s="10"/>
      <c r="AZ145" s="1"/>
      <c r="BF145" s="16"/>
      <c r="BG145" s="155"/>
    </row>
    <row r="146" spans="1:59" ht="58" x14ac:dyDescent="0.35">
      <c r="B146" s="45" t="str">
        <f>'INF GERAIS'!B146&amp;IFERROR(IF(INDEX(APOIO!$A$5:$A$50,MATCH('INF GERAIS'!N146,APOIO!$B$5:$B$50,0))="NÃO",APOIO!$A$2&amp;"NÃO VÁLIDO",""),"")</f>
        <v>2014.0134</v>
      </c>
      <c r="C146" s="1" t="str">
        <f>'INF GERAIS'!C146</f>
        <v>AGRESTE SETENTRIONAL</v>
      </c>
      <c r="D146" s="1" t="str">
        <f>'INF GERAIS'!D146</f>
        <v>FEIRA NOVA</v>
      </c>
      <c r="E146" s="1" t="str">
        <f>'INF GERAIS'!E146</f>
        <v>REVITALIZAÇÃO DO TREVO DA ENTRADA DA CIDADE</v>
      </c>
      <c r="F146" s="1" t="str">
        <f>'INF GERAIS'!G146</f>
        <v>NORMAL</v>
      </c>
      <c r="G146" s="11"/>
      <c r="H146" s="11"/>
      <c r="I146" s="10">
        <v>41802</v>
      </c>
      <c r="J146" s="10">
        <v>41816</v>
      </c>
      <c r="K146" s="11">
        <f>IF(G146&lt;0,"NA",IF(G146&gt;ROUNDDOWN('INF GERAIS'!K146*0.3,2),0,ROUNDDOWN('INF GERAIS'!K146*0.3,2)-G146))</f>
        <v>18385.71</v>
      </c>
      <c r="L146" s="11">
        <v>18760.41</v>
      </c>
      <c r="M146" s="10">
        <v>41823</v>
      </c>
      <c r="N146" s="120" t="s">
        <v>1919</v>
      </c>
      <c r="O146" s="120" t="s">
        <v>1921</v>
      </c>
      <c r="P146" s="120"/>
      <c r="Q146" s="10">
        <v>42216</v>
      </c>
      <c r="R146" s="10">
        <v>42230</v>
      </c>
      <c r="S146" s="11">
        <f>IF(G146&lt;0,"NA",IF((G146+H146+L146+IF(AO146="1ª",AP146,0)+IF(AU146="1ª",AV146,0))&gt;ROUNDDOWN('INF GERAIS'!K146*0.6,2),0,IF(M146="",ROUNDDOWN('INF GERAIS'!K146*0.6,2)-K146-G146-H146,ROUNDDOWN('INF GERAIS'!K146*0.6,2)-(G146+H146+L146+IF(AO146="1ª",AP146,0)+IF(AU146="1ª",AV146,0)))))</f>
        <v>18011.009999999998</v>
      </c>
      <c r="T146" s="505">
        <v>18760.41</v>
      </c>
      <c r="U146" s="10">
        <v>42237</v>
      </c>
      <c r="V146" s="120" t="s">
        <v>3627</v>
      </c>
      <c r="W146" s="120" t="s">
        <v>3606</v>
      </c>
      <c r="X146" s="120" t="s">
        <v>3629</v>
      </c>
      <c r="Y146" s="122">
        <v>42324</v>
      </c>
      <c r="Z146" s="10">
        <v>42570</v>
      </c>
      <c r="AA146" s="11">
        <f>IF(G146&lt;0,"NA",IF((G146+H146+L146+T146+IF(AO146="1ª",AP146,0)+IF(AU146="1ª",AV146,0)+IF(AO146="2ª",AP146,0)+IF(AU146="2ª",AV146,0))&gt;ROUNDDOWN('INF GERAIS'!K146*0.8,2),0,IF(AND(M146="",U146=""),ROUNDDOWN('INF GERAIS'!K146*0.8,2)-K146-S146-G146-H146,IF(U146="",ROUNDDOWN('INF GERAIS'!K146*0.8,2)-S146-L146-G146-H146-IF(AO146="1ª",AP146,0)-IF(AU146="1ª",AV146,0),ROUNDDOWN('INF GERAIS'!K146*0.8,2)-(G146+H146+L146+T146+IF(AO146="1ª",AP146,0)+IF(AU146="1ª",AV146,0)+IF(AO146="2ª",AP146,0)+IF(AU146="2ª",AV146,0))))))</f>
        <v>11507.739999999998</v>
      </c>
      <c r="AB146" s="205">
        <v>12506.93</v>
      </c>
      <c r="AC146" s="10">
        <v>42590</v>
      </c>
      <c r="AD146" s="120" t="s">
        <v>8130</v>
      </c>
      <c r="AE146" s="120" t="s">
        <v>8132</v>
      </c>
      <c r="AF146" s="120" t="s">
        <v>8133</v>
      </c>
      <c r="AG146" s="10">
        <v>42677</v>
      </c>
      <c r="AH146" s="233">
        <v>42717</v>
      </c>
      <c r="AI146" s="11">
        <f>IF(G146&lt;0,"NA",IF((G146+H146+L146+T146+AB146+IF(AO146="1ª",AP146,0)+IF(AU146="1ª",AV146,0)+IF(AO146="2ª",AP146,0)+IF(AU146="2ª",AV146,0)+IF(AO146="3ª",AP146,0)+IF(AU146="3ª",AV146,0))&gt;'INF GERAIS'!K146,0,IF(AND(M146="",U146="",AC146=""),'INF GERAIS'!K146-K146-S146-AA146-G146-H146,IF(AND(U146="",AC146=""),'INF GERAIS'!K146-L146-S146-AA146-G146-H146-IF(AO146="1ª",AP146,0)-IF(AU146="1ª",AV146,0),IF(AC146="",'INF GERAIS'!K146-L146-T146-AA146-G146-H146-IF(AO146="1ª",AP146,0)-IF(AU146="1ª",AV146,0)-IF(AO146="2ª",AP146,0)-IF(AU146="2ª",AV146,0),'INF GERAIS'!K146-(G146+H146+L146+T146+AB146+IF(AO146="1ª",AP146,0)+IF(AU146="1ª",AV146,0)+IF(AO146="2ª",AP146,0)+IF(AU146="2ª",AV146,0)+IF(AO146="3ª",AP146,0)+IF(AU146="3ª",AV146,0)))))))</f>
        <v>11257.96</v>
      </c>
      <c r="AJ146" s="205">
        <v>11257.96</v>
      </c>
      <c r="AK146" s="233">
        <v>42727</v>
      </c>
      <c r="AL146" s="636" t="s">
        <v>8768</v>
      </c>
      <c r="AM146" s="636" t="s">
        <v>8132</v>
      </c>
      <c r="AN146" s="636" t="s">
        <v>8770</v>
      </c>
      <c r="AP146" s="11"/>
      <c r="AQ146" s="10"/>
      <c r="AV146" s="11"/>
      <c r="AW146" s="10"/>
      <c r="AZ146" s="1"/>
      <c r="BF146" s="16"/>
      <c r="BG146" s="155"/>
    </row>
    <row r="147" spans="1:59" ht="72.5" x14ac:dyDescent="0.35">
      <c r="B147" s="45" t="str">
        <f>'INF GERAIS'!B147&amp;IFERROR(IF(INDEX(APOIO!$A$5:$A$50,MATCH('INF GERAIS'!N147,APOIO!$B$5:$B$50,0))="NÃO",APOIO!$A$2&amp;"NÃO VÁLIDO",""),"")</f>
        <v>2014.0135</v>
      </c>
      <c r="C147" s="1" t="str">
        <f>'INF GERAIS'!C147</f>
        <v>MATA NORTE</v>
      </c>
      <c r="D147" s="1" t="str">
        <f>'INF GERAIS'!D147</f>
        <v>FERREIROS</v>
      </c>
      <c r="E147" s="1" t="str">
        <f>'INF GERAIS'!E147</f>
        <v>PAVIMENTAÇÃO EM PARALELO GRANÍTICOS</v>
      </c>
      <c r="F147" s="1" t="str">
        <f>'INF GERAIS'!G147</f>
        <v>NORMAL</v>
      </c>
      <c r="G147" s="11"/>
      <c r="H147" s="11"/>
      <c r="I147" s="10">
        <v>41802</v>
      </c>
      <c r="J147" s="10">
        <v>41816</v>
      </c>
      <c r="K147" s="11">
        <f>IF(G147&lt;0,"NA",IF(G147&gt;ROUNDDOWN('INF GERAIS'!K147*0.3,2),0,ROUNDDOWN('INF GERAIS'!K147*0.3,2)-G147))</f>
        <v>181131.97</v>
      </c>
      <c r="L147" s="11">
        <v>181131.97</v>
      </c>
      <c r="M147" s="10">
        <v>41823</v>
      </c>
      <c r="N147" s="120" t="s">
        <v>1955</v>
      </c>
      <c r="O147" s="120" t="s">
        <v>1957</v>
      </c>
      <c r="P147" s="120"/>
      <c r="Q147" s="10">
        <v>41969</v>
      </c>
      <c r="R147" s="10">
        <v>41983</v>
      </c>
      <c r="S147" s="11">
        <f>IF(G147&lt;0,"NA",IF((G147+H147+L147+IF(AO147="1ª",AP147,0)+IF(AU147="1ª",AV147,0))&gt;ROUNDDOWN('INF GERAIS'!K147*0.6,2),0,IF(M147="",ROUNDDOWN('INF GERAIS'!K147*0.6,2)-K147-G147-H147,ROUNDDOWN('INF GERAIS'!K147*0.6,2)-(G147+H147+L147+IF(AO147="1ª",AP147,0)+IF(AU147="1ª",AV147,0)))))</f>
        <v>181131.97</v>
      </c>
      <c r="T147" s="505">
        <v>181131.97</v>
      </c>
      <c r="U147" s="10">
        <v>41990</v>
      </c>
      <c r="V147" s="120" t="s">
        <v>3257</v>
      </c>
      <c r="W147" s="120" t="s">
        <v>1957</v>
      </c>
      <c r="X147" s="120" t="s">
        <v>153</v>
      </c>
      <c r="Y147" s="10">
        <v>42380</v>
      </c>
      <c r="Z147" s="10">
        <v>42426</v>
      </c>
      <c r="AA147" s="11">
        <f>IF(G147&lt;0,"NA",IF((G147+H147+L147+T147+IF(AO147="1ª",AP147,0)+IF(AU147="1ª",AV147,0)+IF(AO147="2ª",AP147,0)+IF(AU147="2ª",AV147,0))&gt;ROUNDDOWN('INF GERAIS'!K147*0.8,2),0,IF(AND(M147="",U147=""),ROUNDDOWN('INF GERAIS'!K147*0.8,2)-K147-S147-G147-H147,IF(U147="",ROUNDDOWN('INF GERAIS'!K147*0.8,2)-S147-L147-G147-H147-IF(AO147="1ª",AP147,0)-IF(AU147="1ª",AV147,0),ROUNDDOWN('INF GERAIS'!K147*0.8,2)-(G147+H147+L147+T147+IF(AO147="1ª",AP147,0)+IF(AU147="1ª",AV147,0)+IF(AO147="2ª",AP147,0)+IF(AU147="2ª",AV147,0))))))</f>
        <v>120754.65000000002</v>
      </c>
      <c r="AB147" s="205">
        <v>120754.66</v>
      </c>
      <c r="AC147" s="10">
        <v>42431</v>
      </c>
      <c r="AD147" s="120" t="s">
        <v>6126</v>
      </c>
      <c r="AE147" s="120" t="s">
        <v>6128</v>
      </c>
      <c r="AF147" s="120" t="s">
        <v>6129</v>
      </c>
      <c r="AG147" s="10">
        <v>42606</v>
      </c>
      <c r="AH147" s="10">
        <v>42682</v>
      </c>
      <c r="AI147" s="11">
        <f>IF(G147&lt;0,"NA",IF((G147+H147+L147+T147+AB147+IF(AO147="1ª",AP147,0)+IF(AU147="1ª",AV147,0)+IF(AO147="2ª",AP147,0)+IF(AU147="2ª",AV147,0)+IF(AO147="3ª",AP147,0)+IF(AU147="3ª",AV147,0))&gt;'INF GERAIS'!K147,0,IF(AND(M147="",U147="",AC147=""),'INF GERAIS'!K147-K147-S147-AA147-G147-H147,IF(AND(U147="",AC147=""),'INF GERAIS'!K147-L147-S147-AA147-G147-H147-IF(AO147="1ª",AP147,0)-IF(AU147="1ª",AV147,0),IF(AC147="",'INF GERAIS'!K147-L147-T147-AA147-G147-H147-IF(AO147="1ª",AP147,0)-IF(AU147="1ª",AV147,0)-IF(AO147="2ª",AP147,0)-IF(AU147="2ª",AV147,0),'INF GERAIS'!K147-(G147+H147+L147+T147+AB147+IF(AO147="1ª",AP147,0)+IF(AU147="1ª",AV147,0)+IF(AO147="2ª",AP147,0)+IF(AU147="2ª",AV147,0)+IF(AO147="3ª",AP147,0)+IF(AU147="3ª",AV147,0)))))))</f>
        <v>120754.64000000001</v>
      </c>
      <c r="AJ147" s="11">
        <v>120754.64</v>
      </c>
      <c r="AK147" s="10">
        <v>42871</v>
      </c>
      <c r="AL147" s="120" t="s">
        <v>9348</v>
      </c>
      <c r="AM147" s="120" t="s">
        <v>9349</v>
      </c>
      <c r="AN147" s="120" t="s">
        <v>9350</v>
      </c>
      <c r="AP147" s="11"/>
      <c r="AQ147" s="10"/>
      <c r="AV147" s="11"/>
      <c r="AW147" s="10"/>
      <c r="AZ147" s="1"/>
      <c r="BF147" s="16"/>
      <c r="BG147" s="155"/>
    </row>
    <row r="148" spans="1:59" ht="72.5" x14ac:dyDescent="0.35">
      <c r="A148" s="31" t="s">
        <v>1375</v>
      </c>
      <c r="B148" s="45" t="str">
        <f>'INF GERAIS'!B148&amp;IFERROR(IF(INDEX(APOIO!$A$5:$A$50,MATCH('INF GERAIS'!N148,APOIO!$B$5:$B$50,0))="NÃO",APOIO!$A$2&amp;"NÃO VÁLIDO",""),"")</f>
        <v>2014.0136</v>
      </c>
      <c r="C148" s="1" t="str">
        <f>'INF GERAIS'!C148</f>
        <v>SERTÃO DO PAJEÚ</v>
      </c>
      <c r="D148" s="1" t="str">
        <f>'INF GERAIS'!D148</f>
        <v>FLORES</v>
      </c>
      <c r="E148" s="1" t="str">
        <f>'INF GERAIS'!E148</f>
        <v>CONSTRUÇÃO DE PÁTIO DE EVENTOS</v>
      </c>
      <c r="F148" s="1" t="str">
        <f>'INF GERAIS'!G148</f>
        <v>NORMAL</v>
      </c>
      <c r="G148" s="11"/>
      <c r="H148" s="11">
        <v>112295.39</v>
      </c>
      <c r="I148" s="10">
        <v>41802</v>
      </c>
      <c r="J148" s="10">
        <v>41816</v>
      </c>
      <c r="K148" s="11">
        <f>IF(G148&lt;0,"NA",IF(G148&gt;ROUNDDOWN('INF GERAIS'!K148*0.3,2),0,ROUNDDOWN('INF GERAIS'!K148*0.3,2)-G148))</f>
        <v>198276.79</v>
      </c>
      <c r="L148" s="11">
        <v>204673.57</v>
      </c>
      <c r="M148" s="10">
        <v>41823</v>
      </c>
      <c r="N148" s="120" t="s">
        <v>1982</v>
      </c>
      <c r="O148" s="120" t="s">
        <v>1969</v>
      </c>
      <c r="P148" s="120"/>
      <c r="Q148" s="10">
        <v>42227</v>
      </c>
      <c r="R148" s="10">
        <v>42241</v>
      </c>
      <c r="S148" s="11">
        <f>IF(G148&lt;0,"NA",IF((G148+H148+L148+IF(AO148="1ª",AP148,0)+IF(AU148="1ª",AV148,0))&gt;ROUNDDOWN('INF GERAIS'!K148*0.6,2),0,IF(M148="",ROUNDDOWN('INF GERAIS'!K148*0.6,2)-K148-G148-H148,ROUNDDOWN('INF GERAIS'!K148*0.6,2)-(G148+H148+L148+IF(AO148="1ª",AP148,0)+IF(AU148="1ª",AV148,0)))))</f>
        <v>79584.63</v>
      </c>
      <c r="T148" s="505">
        <v>60000</v>
      </c>
      <c r="U148" s="10">
        <v>42248</v>
      </c>
      <c r="V148" s="120" t="s">
        <v>3916</v>
      </c>
      <c r="W148" s="120" t="s">
        <v>3918</v>
      </c>
      <c r="X148" s="120" t="s">
        <v>3919</v>
      </c>
      <c r="Y148" s="10">
        <v>42430</v>
      </c>
      <c r="Z148" s="10">
        <v>42634</v>
      </c>
      <c r="AA148" s="11">
        <f>IF(G148&lt;0,"NA",IF((G148+H148+L148+T148+IF(AO148="1ª",AP148,0)+IF(AU148="1ª",AV148,0)+IF(AO148="2ª",AP148,0)+IF(AU148="2ª",AV148,0))&gt;ROUNDDOWN('INF GERAIS'!K148*0.8,2),0,IF(AND(M148="",U148=""),ROUNDDOWN('INF GERAIS'!K148*0.8,2)-K148-S148-G148-H148,IF(U148="",ROUNDDOWN('INF GERAIS'!K148*0.8,2)-S148-L148-G148-H148-IF(AO148="1ª",AP148,0)-IF(AU148="1ª",AV148,0),ROUNDDOWN('INF GERAIS'!K148*0.8,2)-(G148+H148+L148+T148+IF(AO148="1ª",AP148,0)+IF(AU148="1ª",AV148,0)+IF(AO148="2ª",AP148,0)+IF(AU148="2ª",AV148,0))))))</f>
        <v>119390.97999999998</v>
      </c>
      <c r="AB148" s="205">
        <v>139280.12</v>
      </c>
      <c r="AC148" s="10">
        <v>42823</v>
      </c>
      <c r="AD148" s="120" t="s">
        <v>9110</v>
      </c>
      <c r="AE148" s="120" t="s">
        <v>9112</v>
      </c>
      <c r="AF148" s="120" t="s">
        <v>9113</v>
      </c>
      <c r="AG148" s="10">
        <v>43503</v>
      </c>
      <c r="AH148" s="1409">
        <v>43581</v>
      </c>
      <c r="AI148" s="11">
        <f>IF(G148&lt;0,"NA",IF((G148+H148+L148+T148+AB148+IF(AO148="1ª",AP148,0)+IF(AU148="1ª",AV148,0)+IF(AO148="2ª",AP148,0)+IF(AU148="2ª",AV148,0)+IF(AO148="3ª",AP148,0)+IF(AU148="3ª",AV148,0))&gt;'INF GERAIS'!K148,0,IF(AND(M148="",U148="",AC148=""),'INF GERAIS'!K148-K148-S148-AA148-G148-H148,IF(AND(U148="",AC148=""),'INF GERAIS'!K148-L148-S148-AA148-G148-H148-IF(AO148="1ª",AP148,0)-IF(AU148="1ª",AV148,0),IF(AC148="",'INF GERAIS'!K148-L148-T148-AA148-G148-H148-IF(AO148="1ª",AP148,0)-IF(AU148="1ª",AV148,0)-IF(AO148="2ª",AP148,0)-IF(AU148="2ª",AV148,0),'INF GERAIS'!K148-(G148+H148+L148+T148+AB148+IF(AO148="1ª",AP148,0)+IF(AU148="1ª",AV148,0)+IF(AO148="2ª",AP148,0)+IF(AU148="2ª",AV148,0)+IF(AO148="3ª",AP148,0)+IF(AU148="3ª",AV148,0)))))))</f>
        <v>112295.39000000001</v>
      </c>
      <c r="AJ148" s="205">
        <v>112295.39</v>
      </c>
      <c r="AK148" s="10">
        <v>43647</v>
      </c>
      <c r="AL148" s="120" t="s">
        <v>12324</v>
      </c>
      <c r="AM148" s="120" t="s">
        <v>12326</v>
      </c>
      <c r="AN148" s="120" t="s">
        <v>12327</v>
      </c>
      <c r="AO148" s="1" t="s">
        <v>5679</v>
      </c>
      <c r="AP148" s="11">
        <v>32378.18</v>
      </c>
      <c r="AQ148" s="10">
        <v>42360</v>
      </c>
      <c r="AR148" s="120" t="s">
        <v>4528</v>
      </c>
      <c r="AS148" s="120" t="s">
        <v>4530</v>
      </c>
      <c r="AT148" s="120" t="s">
        <v>4531</v>
      </c>
      <c r="AV148" s="11"/>
      <c r="AW148" s="10"/>
      <c r="AZ148" s="1"/>
      <c r="BF148" s="16"/>
      <c r="BG148" s="155"/>
    </row>
    <row r="149" spans="1:59" ht="72.5" x14ac:dyDescent="0.35">
      <c r="A149" s="31" t="s">
        <v>1375</v>
      </c>
      <c r="B149" s="45" t="str">
        <f>'INF GERAIS'!B149&amp;IFERROR(IF(INDEX(APOIO!$A$5:$A$50,MATCH('INF GERAIS'!N149,APOIO!$B$5:$B$50,0))="NÃO",APOIO!$A$2&amp;"NÃO VÁLIDO",""),"")</f>
        <v>2014.0137</v>
      </c>
      <c r="C149" s="1" t="str">
        <f>'INF GERAIS'!C149</f>
        <v>SERTÃO DO PAJEÚ</v>
      </c>
      <c r="D149" s="1" t="str">
        <f>'INF GERAIS'!D149</f>
        <v>FLORES</v>
      </c>
      <c r="E149" s="1" t="str">
        <f>'INF GERAIS'!E149</f>
        <v>PAVIMENTAÇÃO EM PARALELEPÍPEDOS GRANÍTICOS EM DIVERSAS RUAS</v>
      </c>
      <c r="F149" s="1" t="str">
        <f>'INF GERAIS'!G149</f>
        <v>NORMAL</v>
      </c>
      <c r="G149" s="11"/>
      <c r="H149" s="11">
        <v>-112295.39</v>
      </c>
      <c r="I149" s="10">
        <v>41802</v>
      </c>
      <c r="J149" s="10">
        <v>41816</v>
      </c>
      <c r="K149" s="11">
        <f>IF(G149&lt;0,"NA",IF(G149&gt;ROUNDDOWN('INF GERAIS'!K149*0.3,2),0,ROUNDDOWN('INF GERAIS'!K149*0.3,2)-G149))</f>
        <v>107685.66</v>
      </c>
      <c r="L149" s="11">
        <v>112295.39</v>
      </c>
      <c r="M149" s="10">
        <v>41823</v>
      </c>
      <c r="N149" s="120" t="s">
        <v>1967</v>
      </c>
      <c r="O149" s="120" t="s">
        <v>1969</v>
      </c>
      <c r="P149" s="120"/>
      <c r="Q149" s="10">
        <v>42272</v>
      </c>
      <c r="R149" s="10">
        <v>42286</v>
      </c>
      <c r="S149" s="11">
        <f>IF(G149&lt;0,"NA",IF((G149+H149+L149+IF(AO149="1ª",AP149,0)+IF(AU149="1ª",AV149,0))&gt;ROUNDDOWN('INF GERAIS'!K149*0.6,2),0,IF(M149="",ROUNDDOWN('INF GERAIS'!K149*0.6,2)-K149-G149-H149,ROUNDDOWN('INF GERAIS'!K149*0.6,2)-(G149+H149+L149+IF(AO149="1ª",AP149,0)+IF(AU149="1ª",AV149,0)))))</f>
        <v>215371.33</v>
      </c>
      <c r="T149" s="505">
        <v>112295.39</v>
      </c>
      <c r="U149" s="10">
        <v>42293</v>
      </c>
      <c r="V149" s="120" t="s">
        <v>3941</v>
      </c>
      <c r="W149" s="120" t="s">
        <v>3944</v>
      </c>
      <c r="X149" s="120" t="s">
        <v>3945</v>
      </c>
      <c r="Y149" s="10">
        <v>42430</v>
      </c>
      <c r="Z149" s="10">
        <v>42508</v>
      </c>
      <c r="AA149" s="11">
        <f>IF(G149&lt;0,"NA",IF((G149+H149+L149+T149+IF(AO149="1ª",AP149,0)+IF(AU149="1ª",AV149,0)+IF(AO149="2ª",AP149,0)+IF(AU149="2ª",AV149,0))&gt;ROUNDDOWN('INF GERAIS'!K149*0.8,2),0,IF(AND(M149="",U149=""),ROUNDDOWN('INF GERAIS'!K149*0.8,2)-K149-S149-G149-H149,IF(U149="",ROUNDDOWN('INF GERAIS'!K149*0.8,2)-S149-L149-G149-H149-IF(AO149="1ª",AP149,0)-IF(AU149="1ª",AV149,0),ROUNDDOWN('INF GERAIS'!K149*0.8,2)-(G149+H149+L149+T149+IF(AO149="1ª",AP149,0)+IF(AU149="1ª",AV149,0)+IF(AO149="2ª",AP149,0)+IF(AU149="2ª",AV149,0))))))</f>
        <v>62571.000000000029</v>
      </c>
      <c r="AB149" s="205">
        <v>74863.59</v>
      </c>
      <c r="AC149" s="10">
        <v>42536</v>
      </c>
      <c r="AD149" s="120" t="s">
        <v>7547</v>
      </c>
      <c r="AE149" s="120" t="s">
        <v>7549</v>
      </c>
      <c r="AF149" s="120" t="s">
        <v>7550</v>
      </c>
      <c r="AG149" s="10">
        <v>42870</v>
      </c>
      <c r="AH149" s="1126">
        <v>43249</v>
      </c>
      <c r="AI149" s="11">
        <f>IF(G149&lt;0,"NA",IF((G149+H149+L149+T149+AB149+IF(AO149="1ª",AP149,0)+IF(AU149="1ª",AV149,0)+IF(AO149="2ª",AP149,0)+IF(AU149="2ª",AV149,0)+IF(AO149="3ª",AP149,0)+IF(AU149="3ª",AV149,0))&gt;'INF GERAIS'!K149,0,IF(AND(M149="",U149="",AC149=""),'INF GERAIS'!K149-K149-S149-AA149-G149-H149,IF(AND(U149="",AC149=""),'INF GERAIS'!K149-L149-S149-AA149-G149-H149-IF(AO149="1ª",AP149,0)-IF(AU149="1ª",AV149,0),IF(AC149="",'INF GERAIS'!K149-L149-T149-AA149-G149-H149-IF(AO149="1ª",AP149,0)-IF(AU149="1ª",AV149,0)-IF(AO149="2ª",AP149,0)-IF(AU149="2ª",AV149,0),'INF GERAIS'!K149-(G149+H149+L149+T149+AB149+IF(AO149="1ª",AP149,0)+IF(AU149="1ª",AV149,0)+IF(AO149="2ª",AP149,0)+IF(AU149="2ª",AV149,0)+IF(AO149="3ª",AP149,0)+IF(AU149="3ª",AV149,0)))))))</f>
        <v>59497.859999999986</v>
      </c>
      <c r="AJ149" s="1663">
        <v>59497.86</v>
      </c>
      <c r="AK149" s="1661">
        <v>43286</v>
      </c>
      <c r="AL149" s="1664" t="s">
        <v>11366</v>
      </c>
      <c r="AM149" s="1664" t="s">
        <v>11368</v>
      </c>
      <c r="AN149" s="1664" t="s">
        <v>11369</v>
      </c>
      <c r="AO149" s="1" t="s">
        <v>5679</v>
      </c>
      <c r="AP149" s="11">
        <v>112295.39</v>
      </c>
      <c r="AQ149" s="10">
        <v>42335</v>
      </c>
      <c r="AR149" s="120" t="s">
        <v>4072</v>
      </c>
      <c r="AS149" s="120" t="s">
        <v>4074</v>
      </c>
      <c r="AT149" s="120" t="s">
        <v>4076</v>
      </c>
      <c r="AV149" s="11"/>
      <c r="AW149" s="10"/>
      <c r="AZ149" s="1"/>
      <c r="BF149" s="16"/>
      <c r="BG149" s="155"/>
    </row>
    <row r="150" spans="1:59" ht="72.5" x14ac:dyDescent="0.35">
      <c r="B150" s="45" t="str">
        <f>'INF GERAIS'!B150&amp;IFERROR(IF(INDEX(APOIO!$A$5:$A$50,MATCH('INF GERAIS'!N150,APOIO!$B$5:$B$50,0))="NÃO",APOIO!$A$2&amp;"NÃO VÁLIDO",""),"")</f>
        <v>2014.0138</v>
      </c>
      <c r="C150" s="1" t="str">
        <f>'INF GERAIS'!C150</f>
        <v>SERTÃO DE ITAPARICA</v>
      </c>
      <c r="D150" s="1" t="str">
        <f>'INF GERAIS'!D150</f>
        <v>FLORESTA</v>
      </c>
      <c r="E150" s="1" t="str">
        <f>'INF GERAIS'!E150</f>
        <v>CONSTRUÇÃO DA PRAÇA TRÊS MARIAS NA SEDE DO MUNICÍPIO</v>
      </c>
      <c r="F150" s="1" t="str">
        <f>'INF GERAIS'!G150</f>
        <v>NORMAL</v>
      </c>
      <c r="G150" s="11"/>
      <c r="H150" s="11"/>
      <c r="I150" s="10">
        <v>41802</v>
      </c>
      <c r="J150" s="10">
        <v>41816</v>
      </c>
      <c r="K150" s="11">
        <f>IF(G150&lt;0,"NA",IF(G150&gt;ROUNDDOWN('INF GERAIS'!K150*0.3,2),0,ROUNDDOWN('INF GERAIS'!K150*0.3,2)-G150))</f>
        <v>63645.78</v>
      </c>
      <c r="L150" s="11">
        <v>63645.79</v>
      </c>
      <c r="M150" s="10">
        <v>41823</v>
      </c>
      <c r="N150" s="120" t="s">
        <v>2010</v>
      </c>
      <c r="O150" s="120" t="s">
        <v>1997</v>
      </c>
      <c r="P150" s="120"/>
      <c r="Q150" s="10">
        <v>42314</v>
      </c>
      <c r="R150" s="10">
        <v>42328</v>
      </c>
      <c r="S150" s="11">
        <f>IF(G150&lt;0,"NA",IF((G150+H150+L150+IF(AO150="1ª",AP150,0)+IF(AU150="1ª",AV150,0))&gt;ROUNDDOWN('INF GERAIS'!K150*0.6,2),0,IF(M150="",ROUNDDOWN('INF GERAIS'!K150*0.6,2)-K150-G150-H150,ROUNDDOWN('INF GERAIS'!K150*0.6,2)-(G150+H150+L150+IF(AO150="1ª",AP150,0)+IF(AU150="1ª",AV150,0)))))</f>
        <v>63645.780000000006</v>
      </c>
      <c r="T150" s="505">
        <v>63645.79</v>
      </c>
      <c r="U150" s="10">
        <v>42335</v>
      </c>
      <c r="V150" s="120" t="s">
        <v>4156</v>
      </c>
      <c r="W150" s="120" t="s">
        <v>4147</v>
      </c>
      <c r="X150" s="120" t="s">
        <v>4158</v>
      </c>
      <c r="Y150" s="10">
        <v>42496</v>
      </c>
      <c r="Z150" s="10">
        <v>42543</v>
      </c>
      <c r="AA150" s="11">
        <f>IF(G150&lt;0,"NA",IF((G150+H150+L150+T150+IF(AO150="1ª",AP150,0)+IF(AU150="1ª",AV150,0)+IF(AO150="2ª",AP150,0)+IF(AU150="2ª",AV150,0))&gt;ROUNDDOWN('INF GERAIS'!K150*0.8,2),0,IF(AND(M150="",U150=""),ROUNDDOWN('INF GERAIS'!K150*0.8,2)-K150-S150-G150-H150,IF(U150="",ROUNDDOWN('INF GERAIS'!K150*0.8,2)-S150-L150-G150-H150-IF(AO150="1ª",AP150,0)-IF(AU150="1ª",AV150,0),ROUNDDOWN('INF GERAIS'!K150*0.8,2)-(G150+H150+L150+T150+IF(AO150="1ª",AP150,0)+IF(AU150="1ª",AV150,0)+IF(AO150="2ª",AP150,0)+IF(AU150="2ª",AV150,0))))))</f>
        <v>42430.520000000004</v>
      </c>
      <c r="AB150" s="440">
        <v>42430.52</v>
      </c>
      <c r="AC150" s="441">
        <v>42549</v>
      </c>
      <c r="AD150" s="442" t="s">
        <v>7837</v>
      </c>
      <c r="AE150" s="341" t="s">
        <v>7027</v>
      </c>
      <c r="AF150" s="341" t="s">
        <v>7839</v>
      </c>
      <c r="AG150" s="10">
        <v>42850</v>
      </c>
      <c r="AH150" s="10">
        <v>42902</v>
      </c>
      <c r="AI150" s="11">
        <f>IF(G150&lt;0,"NA",IF((G150+H150+L150+T150+AB150+IF(AO150="1ª",AP150,0)+IF(AU150="1ª",AV150,0)+IF(AO150="2ª",AP150,0)+IF(AU150="2ª",AV150,0)+IF(AO150="3ª",AP150,0)+IF(AU150="3ª",AV150,0))&gt;'INF GERAIS'!K150,0,IF(AND(M150="",U150="",AC150=""),'INF GERAIS'!K150-K150-S150-AA150-G150-H150,IF(AND(U150="",AC150=""),'INF GERAIS'!K150-L150-S150-AA150-G150-H150-IF(AO150="1ª",AP150,0)-IF(AU150="1ª",AV150,0),IF(AC150="",'INF GERAIS'!K150-L150-T150-AA150-G150-H150-IF(AO150="1ª",AP150,0)-IF(AU150="1ª",AV150,0)-IF(AO150="2ª",AP150,0)-IF(AU150="2ª",AV150,0),'INF GERAIS'!K150-(G150+H150+L150+T150+AB150+IF(AO150="1ª",AP150,0)+IF(AU150="1ª",AV150,0)+IF(AO150="2ª",AP150,0)+IF(AU150="2ª",AV150,0)+IF(AO150="3ª",AP150,0)+IF(AU150="3ª",AV150,0)))))))</f>
        <v>42430.53</v>
      </c>
      <c r="AJ150" s="11">
        <v>42430.53</v>
      </c>
      <c r="AK150" s="10">
        <v>43066</v>
      </c>
      <c r="AL150" s="1662" t="s">
        <v>10196</v>
      </c>
      <c r="AM150" s="1662" t="s">
        <v>10198</v>
      </c>
      <c r="AN150" s="1662" t="s">
        <v>10201</v>
      </c>
      <c r="AP150" s="11"/>
      <c r="AQ150" s="10"/>
      <c r="AV150" s="11"/>
      <c r="AW150" s="10"/>
      <c r="AZ150" s="1"/>
      <c r="BF150" s="16"/>
      <c r="BG150" s="155"/>
    </row>
    <row r="151" spans="1:59" ht="87" x14ac:dyDescent="0.35">
      <c r="B151" s="45" t="str">
        <f>'INF GERAIS'!B151&amp;IFERROR(IF(INDEX(APOIO!$A$5:$A$50,MATCH('INF GERAIS'!N151,APOIO!$B$5:$B$50,0))="NÃO",APOIO!$A$2&amp;"NÃO VÁLIDO",""),"")</f>
        <v>2014.0139</v>
      </c>
      <c r="C151" s="1" t="str">
        <f>'INF GERAIS'!C151</f>
        <v>SERTÃO DE ITAPARICA</v>
      </c>
      <c r="D151" s="1" t="str">
        <f>'INF GERAIS'!D151</f>
        <v>FLORESTA</v>
      </c>
      <c r="E151" s="1" t="str">
        <f>'INF GERAIS'!E151</f>
        <v>REVITALIZAÇÃO DAS PRAÇAS E CANTERIOS DAS AVENIDAS DEP. ANTÔNIO CAVALCANTI NOVAES , AUDOMAR FERRAZ, ANTÔNIO FERRAZ BOIADEIRO E PRAÇA CEL. FAUSTO FERRAZDA TRAVESSA MANOEL CORNÉLIO NA SEDE DO MUNICÍPIO</v>
      </c>
      <c r="F151" s="1" t="str">
        <f>'INF GERAIS'!G151</f>
        <v>NORMAL</v>
      </c>
      <c r="G151" s="11"/>
      <c r="H151" s="11"/>
      <c r="I151" s="10">
        <v>41802</v>
      </c>
      <c r="J151" s="10">
        <v>41816</v>
      </c>
      <c r="K151" s="11">
        <f>IF(G151&lt;0,"NA",IF(G151&gt;ROUNDDOWN('INF GERAIS'!K151*0.3,2),0,ROUNDDOWN('INF GERAIS'!K151*0.3,2)-G151))</f>
        <v>113200.67</v>
      </c>
      <c r="L151" s="11">
        <v>119616.43</v>
      </c>
      <c r="M151" s="10">
        <v>41823</v>
      </c>
      <c r="N151" s="120" t="s">
        <v>1995</v>
      </c>
      <c r="O151" s="120" t="s">
        <v>1997</v>
      </c>
      <c r="P151" s="120"/>
      <c r="Q151" s="10">
        <v>42314</v>
      </c>
      <c r="R151" s="10">
        <v>42328</v>
      </c>
      <c r="S151" s="11">
        <f>IF(G151&lt;0,"NA",IF((G151+H151+L151+IF(AO151="1ª",AP151,0)+IF(AU151="1ª",AV151,0))&gt;ROUNDDOWN('INF GERAIS'!K151*0.6,2),0,IF(M151="",ROUNDDOWN('INF GERAIS'!K151*0.6,2)-K151-G151-H151,ROUNDDOWN('INF GERAIS'!K151*0.6,2)-(G151+H151+L151+IF(AO151="1ª",AP151,0)+IF(AU151="1ª",AV151,0)))))</f>
        <v>106784.92000000001</v>
      </c>
      <c r="T151" s="505">
        <v>119616.43</v>
      </c>
      <c r="U151" s="10">
        <v>42335</v>
      </c>
      <c r="V151" s="120" t="s">
        <v>4153</v>
      </c>
      <c r="W151" s="120" t="s">
        <v>4147</v>
      </c>
      <c r="X151" s="120" t="s">
        <v>4155</v>
      </c>
      <c r="Y151" s="10">
        <v>42485</v>
      </c>
      <c r="Z151" s="10">
        <v>42522</v>
      </c>
      <c r="AA151" s="11">
        <f>IF(G151&lt;0,"NA",IF((G151+H151+L151+T151+IF(AO151="1ª",AP151,0)+IF(AU151="1ª",AV151,0)+IF(AO151="2ª",AP151,0)+IF(AU151="2ª",AV151,0))&gt;ROUNDDOWN('INF GERAIS'!K151*0.8,2),0,IF(AND(M151="",U151=""),ROUNDDOWN('INF GERAIS'!K151*0.8,2)-K151-S151-G151-H151,IF(U151="",ROUNDDOWN('INF GERAIS'!K151*0.8,2)-S151-L151-G151-H151-IF(AO151="1ª",AP151,0)-IF(AU151="1ª",AV151,0),ROUNDDOWN('INF GERAIS'!K151*0.8,2)-(G151+H151+L151+T151+IF(AO151="1ª",AP151,0)+IF(AU151="1ª",AV151,0)+IF(AO151="2ª",AP151,0)+IF(AU151="2ª",AV151,0))))))</f>
        <v>62635.609999999986</v>
      </c>
      <c r="AB151" s="205">
        <v>79744.28</v>
      </c>
      <c r="AC151" s="10">
        <v>42537</v>
      </c>
      <c r="AD151" s="120" t="s">
        <v>7565</v>
      </c>
      <c r="AE151" s="120" t="s">
        <v>7027</v>
      </c>
      <c r="AF151" s="120" t="s">
        <v>7567</v>
      </c>
      <c r="AG151" s="10">
        <v>43423</v>
      </c>
      <c r="AH151" s="10">
        <v>43441</v>
      </c>
      <c r="AI151" s="11">
        <f>IF(G151&lt;0,"NA",IF((G151+H151+L151+T151+AB151+IF(AO151="1ª",AP151,0)+IF(AU151="1ª",AV151,0)+IF(AO151="2ª",AP151,0)+IF(AU151="2ª",AV151,0)+IF(AO151="3ª",AP151,0)+IF(AU151="3ª",AV151,0))&gt;'INF GERAIS'!K151,0,IF(AND(M151="",U151="",AC151=""),'INF GERAIS'!K151-K151-S151-AA151-G151-H151,IF(AND(U151="",AC151=""),'INF GERAIS'!K151-L151-S151-AA151-G151-H151-IF(AO151="1ª",AP151,0)-IF(AU151="1ª",AV151,0),IF(AC151="",'INF GERAIS'!K151-L151-T151-AA151-G151-H151-IF(AO151="1ª",AP151,0)-IF(AU151="1ª",AV151,0)-IF(AO151="2ª",AP151,0)-IF(AU151="2ª",AV151,0),'INF GERAIS'!K151-(G151+H151+L151+T151+AB151+IF(AO151="1ª",AP151,0)+IF(AU151="1ª",AV151,0)+IF(AO151="2ª",AP151,0)+IF(AU151="2ª",AV151,0)+IF(AO151="3ª",AP151,0)+IF(AU151="3ª",AV151,0)))))))</f>
        <v>58358.450000000012</v>
      </c>
      <c r="AJ151" s="1663">
        <v>58358.45</v>
      </c>
      <c r="AK151" s="1661">
        <v>43644</v>
      </c>
      <c r="AL151" s="1664" t="s">
        <v>12296</v>
      </c>
      <c r="AM151" s="1664" t="s">
        <v>12297</v>
      </c>
      <c r="AN151" s="1664" t="s">
        <v>12298</v>
      </c>
      <c r="AP151" s="11"/>
      <c r="AQ151" s="10"/>
      <c r="AV151" s="11"/>
      <c r="AW151" s="10"/>
      <c r="AZ151" s="1"/>
      <c r="BF151" s="16"/>
      <c r="BG151" s="155"/>
    </row>
    <row r="152" spans="1:59" ht="101.5" x14ac:dyDescent="0.35">
      <c r="B152" s="45" t="str">
        <f>'INF GERAIS'!B152&amp;IFERROR(IF(INDEX(APOIO!$A$5:$A$50,MATCH('INF GERAIS'!N152,APOIO!$B$5:$B$50,0))="NÃO",APOIO!$A$2&amp;"NÃO VÁLIDO",""),"")</f>
        <v>2014.0140</v>
      </c>
      <c r="C152" s="1" t="str">
        <f>'INF GERAIS'!C152</f>
        <v>SERTÃO DE ITAPARICA</v>
      </c>
      <c r="D152" s="1" t="str">
        <f>'INF GERAIS'!D152</f>
        <v>FLORESTA</v>
      </c>
      <c r="E152" s="1" t="str">
        <f>'INF GERAIS'!E152</f>
        <v>PAVIMENTAÇÃO GRANÍTICA DAS RUAS PADRE FREDERICO E FORUTUNATA GOMINHO E DA TRAVESSA PADRE FREDERICO NA SEDE DO MUNICÍPIO</v>
      </c>
      <c r="F152" s="1" t="str">
        <f>'INF GERAIS'!G152</f>
        <v>NORMAL</v>
      </c>
      <c r="G152" s="11"/>
      <c r="H152" s="11"/>
      <c r="I152" s="10">
        <v>41802</v>
      </c>
      <c r="J152" s="10">
        <v>41816</v>
      </c>
      <c r="K152" s="11">
        <f>IF(G152&lt;0,"NA",IF(G152&gt;ROUNDDOWN('INF GERAIS'!K152*0.3,2),0,ROUNDDOWN('INF GERAIS'!K152*0.3,2)-G152))</f>
        <v>102830.13</v>
      </c>
      <c r="L152" s="11">
        <v>100943.75</v>
      </c>
      <c r="M152" s="10">
        <v>41823</v>
      </c>
      <c r="N152" s="120" t="s">
        <v>2016</v>
      </c>
      <c r="O152" s="120" t="s">
        <v>1997</v>
      </c>
      <c r="P152" s="120"/>
      <c r="Q152" s="10">
        <v>42314</v>
      </c>
      <c r="R152" s="10">
        <v>42328</v>
      </c>
      <c r="S152" s="11">
        <f>IF(G152&lt;0,"NA",IF((G152+H152+L152+IF(AO152="1ª",AP152,0)+IF(AU152="1ª",AV152,0))&gt;ROUNDDOWN('INF GERAIS'!K152*0.6,2),0,IF(M152="",ROUNDDOWN('INF GERAIS'!K152*0.6,2)-K152-G152-H152,ROUNDDOWN('INF GERAIS'!K152*0.6,2)-(G152+H152+L152+IF(AO152="1ª",AP152,0)+IF(AU152="1ª",AV152,0)))))</f>
        <v>104716.51999999999</v>
      </c>
      <c r="T152" s="505">
        <v>100943.76</v>
      </c>
      <c r="U152" s="10">
        <v>42335</v>
      </c>
      <c r="V152" s="120" t="s">
        <v>4159</v>
      </c>
      <c r="W152" s="120" t="s">
        <v>4147</v>
      </c>
      <c r="X152" s="120" t="s">
        <v>4161</v>
      </c>
      <c r="Y152" s="10">
        <v>42417</v>
      </c>
      <c r="Z152" s="10">
        <v>42496</v>
      </c>
      <c r="AA152" s="11">
        <f>IF(G152&lt;0,"NA",IF((G152+H152+L152+T152+IF(AO152="1ª",AP152,0)+IF(AU152="1ª",AV152,0)+IF(AO152="2ª",AP152,0)+IF(AU152="2ª",AV152,0))&gt;ROUNDDOWN('INF GERAIS'!K152*0.8,2),0,IF(AND(M152="",U152=""),ROUNDDOWN('INF GERAIS'!K152*0.8,2)-K152-S152-G152-H152,IF(U152="",ROUNDDOWN('INF GERAIS'!K152*0.8,2)-S152-L152-G152-H152-IF(AO152="1ª",AP152,0)-IF(AU152="1ª",AV152,0),ROUNDDOWN('INF GERAIS'!K152*0.8,2)-(G152+H152+L152+T152+IF(AO152="1ª",AP152,0)+IF(AU152="1ª",AV152,0)+IF(AO152="2ª",AP152,0)+IF(AU152="2ª",AV152,0))))))</f>
        <v>72326.19</v>
      </c>
      <c r="AB152" s="205">
        <v>67295.83</v>
      </c>
      <c r="AC152" s="233">
        <v>42510</v>
      </c>
      <c r="AD152" s="347" t="s">
        <v>7280</v>
      </c>
      <c r="AE152" s="347" t="s">
        <v>7027</v>
      </c>
      <c r="AF152" s="347" t="s">
        <v>7282</v>
      </c>
      <c r="AG152" s="10">
        <v>42837</v>
      </c>
      <c r="AH152" s="10">
        <v>42879</v>
      </c>
      <c r="AI152" s="11">
        <f>IF(G152&lt;0,"NA",IF((G152+H152+L152+T152+AB152+IF(AO152="1ª",AP152,0)+IF(AU152="1ª",AV152,0)+IF(AO152="2ª",AP152,0)+IF(AU152="2ª",AV152,0)+IF(AO152="3ª",AP152,0)+IF(AU152="3ª",AV152,0))&gt;'INF GERAIS'!K152,0,IF(AND(M152="",U152="",AC152=""),'INF GERAIS'!K152-K152-S152-AA152-G152-H152,IF(AND(U152="",AC152=""),'INF GERAIS'!K152-L152-S152-AA152-G152-H152-IF(AO152="1ª",AP152,0)-IF(AU152="1ª",AV152,0),IF(AC152="",'INF GERAIS'!K152-L152-T152-AA152-G152-H152-IF(AO152="1ª",AP152,0)-IF(AU152="1ª",AV152,0)-IF(AO152="2ª",AP152,0)-IF(AU152="2ª",AV152,0),'INF GERAIS'!K152-(G152+H152+L152+T152+AB152+IF(AO152="1ª",AP152,0)+IF(AU152="1ª",AV152,0)+IF(AO152="2ª",AP152,0)+IF(AU152="2ª",AV152,0)+IF(AO152="3ª",AP152,0)+IF(AU152="3ª",AV152,0)))))))</f>
        <v>73583.789999999979</v>
      </c>
      <c r="AJ152" s="1663">
        <v>73583.789999999994</v>
      </c>
      <c r="AK152" s="1661">
        <v>43193</v>
      </c>
      <c r="AL152" s="1662" t="s">
        <v>10695</v>
      </c>
      <c r="AM152" s="1662" t="s">
        <v>9883</v>
      </c>
      <c r="AN152" s="1662" t="s">
        <v>10696</v>
      </c>
      <c r="AP152" s="11"/>
      <c r="AQ152" s="10"/>
      <c r="AV152" s="11"/>
      <c r="AW152" s="10"/>
      <c r="AZ152" s="1"/>
      <c r="BF152" s="16"/>
      <c r="BG152" s="155"/>
    </row>
    <row r="153" spans="1:59" ht="72.5" x14ac:dyDescent="0.35">
      <c r="B153" s="45" t="str">
        <f>'INF GERAIS'!B153&amp;IFERROR(IF(INDEX(APOIO!$A$5:$A$50,MATCH('INF GERAIS'!N153,APOIO!$B$5:$B$50,0))="NÃO",APOIO!$A$2&amp;"NÃO VÁLIDO",""),"")</f>
        <v>2014.0141</v>
      </c>
      <c r="C153" s="1" t="str">
        <f>'INF GERAIS'!C153</f>
        <v>SERTÃO DE ITAPARICA</v>
      </c>
      <c r="D153" s="1" t="str">
        <f>'INF GERAIS'!D153</f>
        <v>FLORESTA</v>
      </c>
      <c r="E153" s="1" t="str">
        <f>'INF GERAIS'!E153</f>
        <v>PAVIMENTAÇÃO GRANÍTICA DA RUA WASHINGTON NUNES NOGUEIRA NA SEDE DO MUNICÍPIO</v>
      </c>
      <c r="F153" s="1" t="str">
        <f>'INF GERAIS'!G153</f>
        <v>NORMAL</v>
      </c>
      <c r="G153" s="11"/>
      <c r="H153" s="11"/>
      <c r="I153" s="10">
        <v>41802</v>
      </c>
      <c r="J153" s="10">
        <v>41816</v>
      </c>
      <c r="K153" s="11">
        <f>IF(G153&lt;0,"NA",IF(G153&gt;ROUNDDOWN('INF GERAIS'!K153*0.3,2),0,ROUNDDOWN('INF GERAIS'!K153*0.3,2)-G153))</f>
        <v>22068.25</v>
      </c>
      <c r="L153" s="11">
        <v>19688.27</v>
      </c>
      <c r="M153" s="10">
        <v>41823</v>
      </c>
      <c r="N153" s="120" t="s">
        <v>2025</v>
      </c>
      <c r="O153" s="120" t="s">
        <v>1997</v>
      </c>
      <c r="P153" s="120"/>
      <c r="Q153" s="10">
        <v>42314</v>
      </c>
      <c r="R153" s="10">
        <v>42328</v>
      </c>
      <c r="S153" s="11">
        <f>IF(G153&lt;0,"NA",IF((G153+H153+L153+IF(AO153="1ª",AP153,0)+IF(AU153="1ª",AV153,0))&gt;ROUNDDOWN('INF GERAIS'!K153*0.6,2),0,IF(M153="",ROUNDDOWN('INF GERAIS'!K153*0.6,2)-K153-G153-H153,ROUNDDOWN('INF GERAIS'!K153*0.6,2)-(G153+H153+L153+IF(AO153="1ª",AP153,0)+IF(AU153="1ª",AV153,0)))))</f>
        <v>24448.240000000002</v>
      </c>
      <c r="T153" s="505">
        <v>19688.28</v>
      </c>
      <c r="U153" s="10">
        <v>42335</v>
      </c>
      <c r="V153" s="120" t="s">
        <v>4150</v>
      </c>
      <c r="W153" s="120" t="s">
        <v>4147</v>
      </c>
      <c r="X153" s="120" t="s">
        <v>4152</v>
      </c>
      <c r="Y153" s="10">
        <v>42417</v>
      </c>
      <c r="Z153" s="10">
        <v>42479</v>
      </c>
      <c r="AA153" s="11">
        <f>IF(G153&lt;0,"NA",IF((G153+H153+L153+T153+IF(AO153="1ª",AP153,0)+IF(AU153="1ª",AV153,0)+IF(AO153="2ª",AP153,0)+IF(AU153="2ª",AV153,0))&gt;ROUNDDOWN('INF GERAIS'!K153*0.8,2),0,IF(AND(M153="",U153=""),ROUNDDOWN('INF GERAIS'!K153*0.8,2)-K153-S153-G153-H153,IF(U153="",ROUNDDOWN('INF GERAIS'!K153*0.8,2)-S153-L153-G153-H153-IF(AO153="1ª",AP153,0)-IF(AU153="1ª",AV153,0),ROUNDDOWN('INF GERAIS'!K153*0.8,2)-(G153+H153+L153+T153+IF(AO153="1ª",AP153,0)+IF(AU153="1ª",AV153,0)+IF(AO153="2ª",AP153,0)+IF(AU153="2ª",AV153,0))))))</f>
        <v>19472.129999999997</v>
      </c>
      <c r="AB153" s="11">
        <v>13125.51</v>
      </c>
      <c r="AC153" s="10">
        <v>42485</v>
      </c>
      <c r="AD153" s="120" t="s">
        <v>7025</v>
      </c>
      <c r="AE153" s="120" t="s">
        <v>7027</v>
      </c>
      <c r="AF153" s="120" t="s">
        <v>7028</v>
      </c>
      <c r="AG153" s="10">
        <v>42837</v>
      </c>
      <c r="AH153" s="10">
        <v>42879</v>
      </c>
      <c r="AI153" s="11">
        <f>IF(G153&lt;0,"NA",IF((G153+H153+L153+T153+AB153+IF(AO153="1ª",AP153,0)+IF(AU153="1ª",AV153,0)+IF(AO153="2ª",AP153,0)+IF(AU153="2ª",AV153,0)+IF(AO153="3ª",AP153,0)+IF(AU153="3ª",AV153,0))&gt;'INF GERAIS'!K153,0,IF(AND(M153="",U153="",AC153=""),'INF GERAIS'!K153-K153-S153-AA153-G153-H153,IF(AND(U153="",AC153=""),'INF GERAIS'!K153-L153-S153-AA153-G153-H153-IF(AO153="1ª",AP153,0)-IF(AU153="1ª",AV153,0),IF(AC153="",'INF GERAIS'!K153-L153-T153-AA153-G153-H153-IF(AO153="1ª",AP153,0)-IF(AU153="1ª",AV153,0)-IF(AO153="2ª",AP153,0)-IF(AU153="2ª",AV153,0),'INF GERAIS'!K153-(G153+H153+L153+T153+AB153+IF(AO153="1ª",AP153,0)+IF(AU153="1ª",AV153,0)+IF(AO153="2ª",AP153,0)+IF(AU153="2ª",AV153,0)+IF(AO153="3ª",AP153,0)+IF(AU153="3ª",AV153,0)))))))</f>
        <v>21058.799999999996</v>
      </c>
      <c r="AJ153" s="1663">
        <v>13125.52</v>
      </c>
      <c r="AK153" s="1661">
        <v>42962</v>
      </c>
      <c r="AL153" s="1664" t="s">
        <v>9885</v>
      </c>
      <c r="AM153" s="1664" t="s">
        <v>9883</v>
      </c>
      <c r="AN153" s="1664" t="s">
        <v>9884</v>
      </c>
      <c r="AP153" s="11"/>
      <c r="AQ153" s="10"/>
      <c r="AV153" s="11"/>
      <c r="AW153" s="10"/>
      <c r="AZ153" s="1"/>
      <c r="BF153" s="16"/>
      <c r="BG153" s="155"/>
    </row>
    <row r="154" spans="1:59" ht="72.5" x14ac:dyDescent="0.35">
      <c r="B154" s="45" t="str">
        <f>'INF GERAIS'!B154&amp;IFERROR(IF(INDEX(APOIO!$A$5:$A$50,MATCH('INF GERAIS'!N154,APOIO!$B$5:$B$50,0))="NÃO",APOIO!$A$2&amp;"NÃO VÁLIDO",""),"")</f>
        <v>2014.0142</v>
      </c>
      <c r="C154" s="1" t="str">
        <f>'INF GERAIS'!C154</f>
        <v>SERTÃO DE ITAPARICA</v>
      </c>
      <c r="D154" s="1" t="str">
        <f>'INF GERAIS'!D154</f>
        <v>FLORESTA</v>
      </c>
      <c r="E154" s="1" t="str">
        <f>'INF GERAIS'!E154</f>
        <v>PAVIMENTAÇÃO GRANÍTICA DA TRAVESSA MANOEL CORNÉLIO NA SEDE DO MUNICÍPIO</v>
      </c>
      <c r="F154" s="1" t="str">
        <f>'INF GERAIS'!G154</f>
        <v>NORMAL</v>
      </c>
      <c r="G154" s="11"/>
      <c r="H154" s="11"/>
      <c r="I154" s="10">
        <v>41802</v>
      </c>
      <c r="J154" s="10">
        <v>41816</v>
      </c>
      <c r="K154" s="11">
        <f>IF(G154&lt;0,"NA",IF(G154&gt;ROUNDDOWN('INF GERAIS'!K154*0.3,2),0,ROUNDDOWN('INF GERAIS'!K154*0.3,2)-G154))</f>
        <v>10431.620000000001</v>
      </c>
      <c r="L154" s="11">
        <v>11649.8</v>
      </c>
      <c r="M154" s="10">
        <v>41823</v>
      </c>
      <c r="N154" s="120" t="s">
        <v>2028</v>
      </c>
      <c r="O154" s="120" t="s">
        <v>1997</v>
      </c>
      <c r="P154" s="120"/>
      <c r="Q154" s="10">
        <v>42314</v>
      </c>
      <c r="R154" s="10">
        <v>42328</v>
      </c>
      <c r="S154" s="11">
        <f>IF(G154&lt;0,"NA",IF((G154+H154+L154+IF(AO154="1ª",AP154,0)+IF(AU154="1ª",AV154,0))&gt;ROUNDDOWN('INF GERAIS'!K154*0.6,2),0,IF(M154="",ROUNDDOWN('INF GERAIS'!K154*0.6,2)-K154-G154-H154,ROUNDDOWN('INF GERAIS'!K154*0.6,2)-(G154+H154+L154+IF(AO154="1ª",AP154,0)+IF(AU154="1ª",AV154,0)))))</f>
        <v>9213.4400000000023</v>
      </c>
      <c r="T154" s="505">
        <v>11649.79</v>
      </c>
      <c r="U154" s="10">
        <v>42335</v>
      </c>
      <c r="V154" s="120" t="s">
        <v>4145</v>
      </c>
      <c r="W154" s="120" t="s">
        <v>4147</v>
      </c>
      <c r="X154" s="120" t="s">
        <v>4149</v>
      </c>
      <c r="Y154" s="10">
        <v>42417</v>
      </c>
      <c r="Z154" s="10">
        <v>42479</v>
      </c>
      <c r="AA154" s="11">
        <f>IF(G154&lt;0,"NA",IF((G154+H154+L154+T154+IF(AO154="1ª",AP154,0)+IF(AU154="1ª",AV154,0)+IF(AO154="2ª",AP154,0)+IF(AU154="2ª",AV154,0))&gt;ROUNDDOWN('INF GERAIS'!K154*0.8,2),0,IF(AND(M154="",U154=""),ROUNDDOWN('INF GERAIS'!K154*0.8,2)-K154-S154-G154-H154,IF(U154="",ROUNDDOWN('INF GERAIS'!K154*0.8,2)-S154-L154-G154-H154-IF(AO154="1ª",AP154,0)-IF(AU154="1ª",AV154,0),ROUNDDOWN('INF GERAIS'!K154*0.8,2)-(G154+H154+L154+T154+IF(AO154="1ª",AP154,0)+IF(AU154="1ª",AV154,0)+IF(AO154="2ª",AP154,0)+IF(AU154="2ª",AV154,0))))))</f>
        <v>4518.0600000000013</v>
      </c>
      <c r="AB154" s="11">
        <v>7766.53</v>
      </c>
      <c r="AC154" s="10">
        <v>42485</v>
      </c>
      <c r="AD154" s="120" t="s">
        <v>7029</v>
      </c>
      <c r="AE154" s="120" t="s">
        <v>7027</v>
      </c>
      <c r="AF154" s="120" t="s">
        <v>7031</v>
      </c>
      <c r="AG154" s="10">
        <v>42837</v>
      </c>
      <c r="AH154" s="10">
        <v>42879</v>
      </c>
      <c r="AI154" s="11">
        <f>IF(G154&lt;0,"NA",IF((G154+H154+L154+T154+AB154+IF(AO154="1ª",AP154,0)+IF(AU154="1ª",AV154,0)+IF(AO154="2ª",AP154,0)+IF(AU154="2ª",AV154,0)+IF(AO154="3ª",AP154,0)+IF(AU154="3ª",AV154,0))&gt;'INF GERAIS'!K154,0,IF(AND(M154="",U154="",AC154=""),'INF GERAIS'!K154-K154-S154-AA154-G154-H154,IF(AND(U154="",AC154=""),'INF GERAIS'!K154-L154-S154-AA154-G154-H154-IF(AO154="1ª",AP154,0)-IF(AU154="1ª",AV154,0),IF(AC154="",'INF GERAIS'!K154-L154-T154-AA154-G154-H154-IF(AO154="1ª",AP154,0)-IF(AU154="1ª",AV154,0)-IF(AO154="2ª",AP154,0)-IF(AU154="2ª",AV154,0),'INF GERAIS'!K154-(G154+H154+L154+T154+AB154+IF(AO154="1ª",AP154,0)+IF(AU154="1ª",AV154,0)+IF(AO154="2ª",AP154,0)+IF(AU154="2ª",AV154,0)+IF(AO154="3ª",AP154,0)+IF(AU154="3ª",AV154,0)))))))</f>
        <v>3705.9500000000007</v>
      </c>
      <c r="AJ154" s="1663">
        <v>7766.53</v>
      </c>
      <c r="AK154" s="1661">
        <v>42962</v>
      </c>
      <c r="AL154" s="1664" t="s">
        <v>9882</v>
      </c>
      <c r="AM154" s="1664" t="s">
        <v>9883</v>
      </c>
      <c r="AN154" s="1664" t="s">
        <v>9881</v>
      </c>
      <c r="AP154" s="11"/>
      <c r="AQ154" s="10"/>
      <c r="AV154" s="11"/>
      <c r="AW154" s="10"/>
      <c r="AZ154" s="1"/>
      <c r="BF154" s="16"/>
      <c r="BG154" s="155"/>
    </row>
    <row r="155" spans="1:59" ht="101.5" x14ac:dyDescent="0.35">
      <c r="B155" s="45" t="str">
        <f>'INF GERAIS'!B155&amp;IFERROR(IF(INDEX(APOIO!$A$5:$A$50,MATCH('INF GERAIS'!N155,APOIO!$B$5:$B$50,0))="NÃO",APOIO!$A$2&amp;"NÃO VÁLIDO",""),"")</f>
        <v>2014.0143</v>
      </c>
      <c r="C155" s="1" t="str">
        <f>'INF GERAIS'!C155</f>
        <v>AGRESTE SETENTRIONAL</v>
      </c>
      <c r="D155" s="1" t="str">
        <f>'INF GERAIS'!D155</f>
        <v>FREI MIGUELINHO</v>
      </c>
      <c r="E155" s="1" t="str">
        <f>'INF GERAIS'!E155</f>
        <v>PAVIMENTAÇÃO EM PARALELEPÍPEDOS DE DIVERSAS RUAS NOS POVOADOS DE CAPIVARA, CHÃ GRANDE, LAGOA DO MEIO, PATOS E PLACAS</v>
      </c>
      <c r="F155" s="1" t="str">
        <f>'INF GERAIS'!G155</f>
        <v>NORMAL</v>
      </c>
      <c r="G155" s="11"/>
      <c r="H155" s="11"/>
      <c r="I155" s="10">
        <v>41802</v>
      </c>
      <c r="J155" s="10">
        <v>41816</v>
      </c>
      <c r="K155" s="11">
        <f>IF(G155&lt;0,"NA",IF(G155&gt;ROUNDDOWN('INF GERAIS'!K155*0.3,2),0,ROUNDDOWN('INF GERAIS'!K155*0.3,2)-G155))</f>
        <v>86793.09</v>
      </c>
      <c r="L155" s="11">
        <v>86793.09</v>
      </c>
      <c r="M155" s="10">
        <v>41823</v>
      </c>
      <c r="N155" s="120" t="s">
        <v>2046</v>
      </c>
      <c r="O155" s="120" t="s">
        <v>2048</v>
      </c>
      <c r="P155" s="120"/>
      <c r="Q155" s="10">
        <v>42517</v>
      </c>
      <c r="R155" s="10">
        <v>42521</v>
      </c>
      <c r="S155" s="11">
        <f>IF(G155&lt;0,"NA",IF((G155+H155+L155+IF(AO155="1ª",AP155,0)+IF(AU155="1ª",AV155,0))&gt;ROUNDDOWN('INF GERAIS'!K155*0.6,2),0,IF(M155="",ROUNDDOWN('INF GERAIS'!K155*0.6,2)-K155-G155-H155,ROUNDDOWN('INF GERAIS'!K155*0.6,2)-(G155+H155+L155+IF(AO155="1ª",AP155,0)+IF(AU155="1ª",AV155,0)))))</f>
        <v>86793.09</v>
      </c>
      <c r="T155" s="505">
        <v>86793.09</v>
      </c>
      <c r="U155" s="233">
        <v>42524</v>
      </c>
      <c r="V155" s="363" t="s">
        <v>7417</v>
      </c>
      <c r="W155" s="363" t="s">
        <v>7411</v>
      </c>
      <c r="X155" s="363" t="s">
        <v>7419</v>
      </c>
      <c r="Y155" s="10">
        <v>42579</v>
      </c>
      <c r="Z155" s="10">
        <v>42705</v>
      </c>
      <c r="AA155" s="11">
        <f>IF(G155&lt;0,"NA",IF((G155+H155+L155+T155+IF(AO155="1ª",AP155,0)+IF(AU155="1ª",AV155,0)+IF(AO155="2ª",AP155,0)+IF(AU155="2ª",AV155,0))&gt;ROUNDDOWN('INF GERAIS'!K155*0.8,2),0,IF(AND(M155="",U155=""),ROUNDDOWN('INF GERAIS'!K155*0.8,2)-K155-S155-G155-H155,IF(U155="",ROUNDDOWN('INF GERAIS'!K155*0.8,2)-S155-L155-G155-H155-IF(AO155="1ª",AP155,0)-IF(AU155="1ª",AV155,0),ROUNDDOWN('INF GERAIS'!K155*0.8,2)-(G155+H155+L155+T155+IF(AO155="1ª",AP155,0)+IF(AU155="1ª",AV155,0)+IF(AO155="2ª",AP155,0)+IF(AU155="2ª",AV155,0))))))</f>
        <v>57862.06</v>
      </c>
      <c r="AB155" s="205">
        <v>57862.06</v>
      </c>
      <c r="AC155" s="10">
        <v>42836</v>
      </c>
      <c r="AD155" s="120" t="s">
        <v>9207</v>
      </c>
      <c r="AE155" s="120" t="s">
        <v>9205</v>
      </c>
      <c r="AF155" s="120" t="s">
        <v>9209</v>
      </c>
      <c r="AG155" s="10">
        <v>43633</v>
      </c>
      <c r="AH155" s="10">
        <v>43658</v>
      </c>
      <c r="AI155" s="11">
        <f>IF(G155&lt;0,"NA",IF((G155+H155+L155+T155+AB155+IF(AO155="1ª",AP155,0)+IF(AU155="1ª",AV155,0)+IF(AO155="2ª",AP155,0)+IF(AU155="2ª",AV155,0)+IF(AO155="3ª",AP155,0)+IF(AU155="3ª",AV155,0))&gt;'INF GERAIS'!K155,0,IF(AND(M155="",U155="",AC155=""),'INF GERAIS'!K155-K155-S155-AA155-G155-H155,IF(AND(U155="",AC155=""),'INF GERAIS'!K155-L155-S155-AA155-G155-H155-IF(AO155="1ª",AP155,0)-IF(AU155="1ª",AV155,0),IF(AC155="",'INF GERAIS'!K155-L155-T155-AA155-G155-H155-IF(AO155="1ª",AP155,0)-IF(AU155="1ª",AV155,0)-IF(AO155="2ª",AP155,0)-IF(AU155="2ª",AV155,0),'INF GERAIS'!K155-(G155+H155+L155+T155+AB155+IF(AO155="1ª",AP155,0)+IF(AU155="1ª",AV155,0)+IF(AO155="2ª",AP155,0)+IF(AU155="2ª",AV155,0)+IF(AO155="3ª",AP155,0)+IF(AU155="3ª",AV155,0)))))))</f>
        <v>57862.070000000007</v>
      </c>
      <c r="AJ155" s="11">
        <v>57862.07</v>
      </c>
      <c r="AK155" s="10">
        <v>43826</v>
      </c>
      <c r="AL155" s="1659" t="s">
        <v>12899</v>
      </c>
      <c r="AM155" s="1659" t="s">
        <v>12900</v>
      </c>
      <c r="AN155" s="1659" t="s">
        <v>12901</v>
      </c>
      <c r="AP155" s="11"/>
      <c r="AQ155" s="10"/>
      <c r="AV155" s="11"/>
      <c r="AW155" s="10"/>
      <c r="AZ155" s="1"/>
      <c r="BF155" s="16"/>
      <c r="BG155" s="155"/>
    </row>
    <row r="156" spans="1:59" ht="87" x14ac:dyDescent="0.35">
      <c r="B156" s="45" t="str">
        <f>'INF GERAIS'!B156&amp;IFERROR(IF(INDEX(APOIO!$A$5:$A$50,MATCH('INF GERAIS'!N156,APOIO!$B$5:$B$50,0))="NÃO",APOIO!$A$2&amp;"NÃO VÁLIDO",""),"")</f>
        <v>2014.0144</v>
      </c>
      <c r="C156" s="1" t="str">
        <f>'INF GERAIS'!C156</f>
        <v>AGRESTE SETENTRIONAL</v>
      </c>
      <c r="D156" s="1" t="str">
        <f>'INF GERAIS'!D156</f>
        <v>FREI MIGUELINHO</v>
      </c>
      <c r="E156" s="1" t="str">
        <f>'INF GERAIS'!E156</f>
        <v>PAVIMENTAÇÃO DE ACESSOS RURAIS DA CIDADE</v>
      </c>
      <c r="F156" s="1" t="str">
        <f>'INF GERAIS'!G156</f>
        <v>NORMAL</v>
      </c>
      <c r="G156" s="11"/>
      <c r="H156" s="11"/>
      <c r="I156" s="10">
        <v>41802</v>
      </c>
      <c r="J156" s="10">
        <v>41816</v>
      </c>
      <c r="K156" s="11">
        <f>IF(G156&lt;0,"NA",IF(G156&gt;ROUNDDOWN('INF GERAIS'!K156*0.3,2),0,ROUNDDOWN('INF GERAIS'!K156*0.3,2)-G156))</f>
        <v>51171.61</v>
      </c>
      <c r="L156" s="11">
        <v>51384.26</v>
      </c>
      <c r="M156" s="10">
        <v>41823</v>
      </c>
      <c r="N156" s="120" t="s">
        <v>2061</v>
      </c>
      <c r="O156" s="120" t="s">
        <v>2048</v>
      </c>
      <c r="P156" s="120"/>
      <c r="Q156" s="10">
        <v>42517</v>
      </c>
      <c r="R156" s="10">
        <v>42521</v>
      </c>
      <c r="S156" s="11">
        <f>IF(G156&lt;0,"NA",IF((G156+H156+L156+IF(AO156="1ª",AP156,0)+IF(AU156="1ª",AV156,0))&gt;ROUNDDOWN('INF GERAIS'!K156*0.6,2),0,IF(M156="",ROUNDDOWN('INF GERAIS'!K156*0.6,2)-K156-G156-H156,ROUNDDOWN('INF GERAIS'!K156*0.6,2)-(G156+H156+L156+IF(AO156="1ª",AP156,0)+IF(AU156="1ª",AV156,0)))))</f>
        <v>50958.969999999994</v>
      </c>
      <c r="T156" s="505">
        <v>51384.25</v>
      </c>
      <c r="U156" s="233">
        <v>42524</v>
      </c>
      <c r="V156" s="363" t="s">
        <v>7414</v>
      </c>
      <c r="W156" s="363" t="s">
        <v>7411</v>
      </c>
      <c r="X156" s="363" t="s">
        <v>7416</v>
      </c>
      <c r="Y156" s="10">
        <v>42579</v>
      </c>
      <c r="Z156" s="10">
        <v>42705</v>
      </c>
      <c r="AA156" s="11">
        <f>IF(G156&lt;0,"NA",IF((G156+H156+L156+T156+IF(AO156="1ª",AP156,0)+IF(AU156="1ª",AV156,0)+IF(AO156="2ª",AP156,0)+IF(AU156="2ª",AV156,0))&gt;ROUNDDOWN('INF GERAIS'!K156*0.8,2),0,IF(AND(M156="",U156=""),ROUNDDOWN('INF GERAIS'!K156*0.8,2)-K156-S156-G156-H156,IF(U156="",ROUNDDOWN('INF GERAIS'!K156*0.8,2)-S156-L156-G156-H156-IF(AO156="1ª",AP156,0)-IF(AU156="1ª",AV156,0),ROUNDDOWN('INF GERAIS'!K156*0.8,2)-(G156+H156+L156+T156+IF(AO156="1ª",AP156,0)+IF(AU156="1ª",AV156,0)+IF(AO156="2ª",AP156,0)+IF(AU156="2ª",AV156,0))))))</f>
        <v>33689.130000000005</v>
      </c>
      <c r="AB156" s="205">
        <v>34256.17</v>
      </c>
      <c r="AC156" s="10">
        <v>42836</v>
      </c>
      <c r="AD156" s="120" t="s">
        <v>9203</v>
      </c>
      <c r="AE156" s="120" t="s">
        <v>9205</v>
      </c>
      <c r="AF156" s="120" t="s">
        <v>9206</v>
      </c>
      <c r="AG156" s="10">
        <v>43213</v>
      </c>
      <c r="AH156" s="10">
        <v>43481</v>
      </c>
      <c r="AI156" s="11">
        <f>IF(G156&lt;0,"NA",IF((G156+H156+L156+T156+AB156+IF(AO156="1ª",AP156,0)+IF(AU156="1ª",AV156,0)+IF(AO156="2ª",AP156,0)+IF(AU156="2ª",AV156,0)+IF(AO156="3ª",AP156,0)+IF(AU156="3ª",AV156,0))&gt;'INF GERAIS'!K156,0,IF(AND(M156="",U156="",AC156=""),'INF GERAIS'!K156-K156-S156-AA156-G156-H156,IF(AND(U156="",AC156=""),'INF GERAIS'!K156-L156-S156-AA156-G156-H156-IF(AO156="1ª",AP156,0)-IF(AU156="1ª",AV156,0),IF(AC156="",'INF GERAIS'!K156-L156-T156-AA156-G156-H156-IF(AO156="1ª",AP156,0)-IF(AU156="1ª",AV156,0)-IF(AO156="2ª",AP156,0)-IF(AU156="2ª",AV156,0),'INF GERAIS'!K156-(G156+H156+L156+T156+AB156+IF(AO156="1ª",AP156,0)+IF(AU156="1ª",AV156,0)+IF(AO156="2ª",AP156,0)+IF(AU156="2ª",AV156,0)+IF(AO156="3ª",AP156,0)+IF(AU156="3ª",AV156,0)))))))</f>
        <v>33547.380000000005</v>
      </c>
      <c r="AJ156" s="11">
        <v>33547.379999999997</v>
      </c>
      <c r="AK156" s="233">
        <v>43647</v>
      </c>
      <c r="AL156" s="120" t="s">
        <v>12279</v>
      </c>
      <c r="AM156" s="120" t="s">
        <v>12280</v>
      </c>
      <c r="AN156" s="120" t="s">
        <v>12281</v>
      </c>
      <c r="AP156" s="11"/>
      <c r="AQ156" s="10"/>
      <c r="AV156" s="11"/>
      <c r="AW156" s="10"/>
      <c r="AZ156" s="1"/>
      <c r="BF156" s="16"/>
      <c r="BG156" s="155"/>
    </row>
    <row r="157" spans="1:59" ht="87" x14ac:dyDescent="0.35">
      <c r="B157" s="45" t="str">
        <f>'INF GERAIS'!B157&amp;IFERROR(IF(INDEX(APOIO!$A$5:$A$50,MATCH('INF GERAIS'!N157,APOIO!$B$5:$B$50,0))="NÃO",APOIO!$A$2&amp;"NÃO VÁLIDO",""),"")</f>
        <v>2014.0145</v>
      </c>
      <c r="C157" s="1" t="str">
        <f>'INF GERAIS'!C157</f>
        <v>AGRESTE SETENTRIONAL</v>
      </c>
      <c r="D157" s="1" t="str">
        <f>'INF GERAIS'!D157</f>
        <v>FREI MIGUELINHO</v>
      </c>
      <c r="E157" s="1" t="str">
        <f>'INF GERAIS'!E157</f>
        <v>URBANIZAÇÃO DO CORREDOR VIÁRIO DO CENTRO DA CIDADE</v>
      </c>
      <c r="F157" s="1" t="str">
        <f>'INF GERAIS'!G157</f>
        <v>NORMAL</v>
      </c>
      <c r="G157" s="11"/>
      <c r="H157" s="11"/>
      <c r="I157" s="10">
        <v>41802</v>
      </c>
      <c r="J157" s="10">
        <v>41816</v>
      </c>
      <c r="K157" s="11">
        <f>IF(G157&lt;0,"NA",IF(G157&gt;ROUNDDOWN('INF GERAIS'!K157*0.3,2),0,ROUNDDOWN('INF GERAIS'!K157*0.3,2)-G157))</f>
        <v>88211.82</v>
      </c>
      <c r="L157" s="11">
        <v>88211.839999999997</v>
      </c>
      <c r="M157" s="10">
        <v>41823</v>
      </c>
      <c r="N157" s="120" t="s">
        <v>2070</v>
      </c>
      <c r="O157" s="120" t="s">
        <v>2048</v>
      </c>
      <c r="P157" s="120"/>
      <c r="Q157" s="10">
        <v>42517</v>
      </c>
      <c r="R157" s="10">
        <v>42521</v>
      </c>
      <c r="S157" s="11">
        <f>IF(G157&lt;0,"NA",IF((G157+H157+L157+IF(AO157="1ª",AP157,0)+IF(AU157="1ª",AV157,0))&gt;ROUNDDOWN('INF GERAIS'!K157*0.6,2),0,IF(M157="",ROUNDDOWN('INF GERAIS'!K157*0.6,2)-K157-G157-H157,ROUNDDOWN('INF GERAIS'!K157*0.6,2)-(G157+H157+L157+IF(AO157="1ª",AP157,0)+IF(AU157="1ª",AV157,0)))))</f>
        <v>88211.81</v>
      </c>
      <c r="T157" s="505">
        <v>88211.76</v>
      </c>
      <c r="U157" s="233">
        <v>42524</v>
      </c>
      <c r="V157" s="363" t="s">
        <v>7409</v>
      </c>
      <c r="W157" s="363" t="s">
        <v>7411</v>
      </c>
      <c r="X157" s="363" t="s">
        <v>7413</v>
      </c>
      <c r="Y157" s="10">
        <v>42579</v>
      </c>
      <c r="Z157" s="10">
        <v>42705</v>
      </c>
      <c r="AA157" s="11">
        <f>IF(G157&lt;0,"NA",IF((G157+H157+L157+T157+IF(AO157="1ª",AP157,0)+IF(AU157="1ª",AV157,0)+IF(AO157="2ª",AP157,0)+IF(AU157="2ª",AV157,0))&gt;ROUNDDOWN('INF GERAIS'!K157*0.8,2),0,IF(AND(M157="",U157=""),ROUNDDOWN('INF GERAIS'!K157*0.8,2)-K157-S157-G157-H157,IF(U157="",ROUNDDOWN('INF GERAIS'!K157*0.8,2)-S157-L157-G157-H157-IF(AO157="1ª",AP157,0)-IF(AU157="1ª",AV157,0),ROUNDDOWN('INF GERAIS'!K157*0.8,2)-(G157+H157+L157+T157+IF(AO157="1ª",AP157,0)+IF(AU157="1ª",AV157,0)+IF(AO157="2ª",AP157,0)+IF(AU157="2ª",AV157,0))))))</f>
        <v>58807.940000000031</v>
      </c>
      <c r="AB157" s="205">
        <v>58807.96</v>
      </c>
      <c r="AC157" s="10">
        <v>42836</v>
      </c>
      <c r="AD157" s="120" t="s">
        <v>9210</v>
      </c>
      <c r="AE157" s="120" t="s">
        <v>9205</v>
      </c>
      <c r="AF157" s="120" t="s">
        <v>9212</v>
      </c>
      <c r="AG157" s="10">
        <v>43698</v>
      </c>
      <c r="AH157" s="10">
        <v>43752</v>
      </c>
      <c r="AI157" s="11">
        <f>IF(G157&lt;0,"NA",IF((G157+H157+L157+T157+AB157+IF(AO157="1ª",AP157,0)+IF(AU157="1ª",AV157,0)+IF(AO157="2ª",AP157,0)+IF(AU157="2ª",AV157,0)+IF(AO157="3ª",AP157,0)+IF(AU157="3ª",AV157,0))&gt;'INF GERAIS'!K157,0,IF(AND(M157="",U157="",AC157=""),'INF GERAIS'!K157-K157-S157-AA157-G157-H157,IF(AND(U157="",AC157=""),'INF GERAIS'!K157-L157-S157-AA157-G157-H157-IF(AO157="1ª",AP157,0)-IF(AU157="1ª",AV157,0),IF(AC157="",'INF GERAIS'!K157-L157-T157-AA157-G157-H157-IF(AO157="1ª",AP157,0)-IF(AU157="1ª",AV157,0)-IF(AO157="2ª",AP157,0)-IF(AU157="2ª",AV157,0),'INF GERAIS'!K157-(G157+H157+L157+T157+AB157+IF(AO157="1ª",AP157,0)+IF(AU157="1ª",AV157,0)+IF(AO157="2ª",AP157,0)+IF(AU157="2ª",AV157,0)+IF(AO157="3ª",AP157,0)+IF(AU157="3ª",AV157,0)))))))</f>
        <v>58807.870000000024</v>
      </c>
      <c r="AJ157" s="11">
        <v>58807.87</v>
      </c>
      <c r="AK157" s="233">
        <v>43796</v>
      </c>
      <c r="AL157" s="120" t="s">
        <v>12834</v>
      </c>
      <c r="AM157" s="120" t="s">
        <v>12836</v>
      </c>
      <c r="AN157" s="120" t="s">
        <v>12838</v>
      </c>
      <c r="AP157" s="11"/>
      <c r="AQ157" s="10"/>
      <c r="AV157" s="11"/>
      <c r="AW157" s="10"/>
      <c r="AZ157" s="1"/>
      <c r="BF157" s="16"/>
      <c r="BG157" s="155"/>
    </row>
    <row r="158" spans="1:59" ht="29" x14ac:dyDescent="0.35">
      <c r="B158" s="45" t="str">
        <f>'INF GERAIS'!B158&amp;IFERROR(IF(INDEX(APOIO!$A$5:$A$50,MATCH('INF GERAIS'!N158,APOIO!$B$5:$B$50,0))="NÃO",APOIO!$A$2&amp;"NÃO VÁLIDO",""),"")</f>
        <v>2014.0146
NÃO VÁLIDO</v>
      </c>
      <c r="C158" s="1" t="str">
        <f>'INF GERAIS'!C158</f>
        <v>MATA SUL</v>
      </c>
      <c r="D158" s="1" t="str">
        <f>'INF GERAIS'!D158</f>
        <v>GAMELEIRA</v>
      </c>
      <c r="E158" s="1" t="str">
        <f>'INF GERAIS'!E158</f>
        <v>REFORMA DO TREVO DA ENTRADA DA CIDADE E CONSTRUÇÃO DE ABRIGO DE ONIBUS</v>
      </c>
      <c r="F158" s="1" t="str">
        <f>'INF GERAIS'!G158</f>
        <v>NORMAL</v>
      </c>
      <c r="G158" s="11">
        <v>-27389.48</v>
      </c>
      <c r="H158" s="11"/>
      <c r="I158" s="10">
        <v>41802</v>
      </c>
      <c r="J158" s="10">
        <v>41816</v>
      </c>
      <c r="K158" s="11" t="str">
        <f>IF(G158&lt;0,"NA",IF(G158&gt;ROUNDDOWN('INF GERAIS'!K158*0.3,2),0,ROUNDDOWN('INF GERAIS'!K158*0.3,2)-G158))</f>
        <v>NA</v>
      </c>
      <c r="L158" s="11">
        <v>27389.48</v>
      </c>
      <c r="M158" s="10">
        <v>41823</v>
      </c>
      <c r="N158" s="120" t="s">
        <v>2131</v>
      </c>
      <c r="O158" s="120" t="s">
        <v>2082</v>
      </c>
      <c r="P158" s="120"/>
      <c r="Q158" s="10" t="s">
        <v>153</v>
      </c>
      <c r="R158" s="10" t="s">
        <v>153</v>
      </c>
      <c r="S158" s="11" t="str">
        <f>IF(G158&lt;0,"NA",IF((G158+H158+L158+IF(AO158="1ª",AP158,0)+IF(AU158="1ª",AV158,0))&gt;ROUNDDOWN('INF GERAIS'!K158*0.6,2),0,IF(M158="",ROUNDDOWN('INF GERAIS'!K158*0.6,2)-K158-G158-H158,ROUNDDOWN('INF GERAIS'!K158*0.6,2)-(G158+H158+L158+IF(AO158="1ª",AP158,0)+IF(AU158="1ª",AV158,0)))))</f>
        <v>NA</v>
      </c>
      <c r="U158" s="10"/>
      <c r="V158" s="120" t="s">
        <v>153</v>
      </c>
      <c r="W158" s="120" t="s">
        <v>153</v>
      </c>
      <c r="X158" s="120" t="s">
        <v>153</v>
      </c>
      <c r="Y158" s="10"/>
      <c r="Z158" s="10" t="s">
        <v>153</v>
      </c>
      <c r="AA158" s="11" t="str">
        <f>IF(G158&lt;0,"NA",IF((G158+H158+L158+T158+IF(AO158="1ª",AP158,0)+IF(AU158="1ª",AV158,0)+IF(AO158="2ª",AP158,0)+IF(AU158="2ª",AV158,0))&gt;ROUNDDOWN('INF GERAIS'!K158*0.8,2),0,IF(AND(M158="",U158=""),ROUNDDOWN('INF GERAIS'!K158*0.8,2)-K158-S158-G158-H158,IF(U158="",ROUNDDOWN('INF GERAIS'!K158*0.8,2)-S158-L158-G158-H158-IF(AO158="1ª",AP158,0)-IF(AU158="1ª",AV158,0),ROUNDDOWN('INF GERAIS'!K158*0.8,2)-(G158+H158+L158+T158+IF(AO158="1ª",AP158,0)+IF(AU158="1ª",AV158,0)+IF(AO158="2ª",AP158,0)+IF(AU158="2ª",AV158,0))))))</f>
        <v>NA</v>
      </c>
      <c r="AB158" s="11"/>
      <c r="AC158" s="10"/>
      <c r="AD158" s="120" t="s">
        <v>153</v>
      </c>
      <c r="AE158" s="120" t="s">
        <v>153</v>
      </c>
      <c r="AF158" s="120" t="s">
        <v>153</v>
      </c>
      <c r="AG158" s="10"/>
      <c r="AH158" s="10" t="s">
        <v>153</v>
      </c>
      <c r="AI158" s="11" t="str">
        <f>IF(G158&lt;0,"NA",IF((G158+H158+L158+T158+AB158+IF(AO158="1ª",AP158,0)+IF(AU158="1ª",AV158,0)+IF(AO158="2ª",AP158,0)+IF(AU158="2ª",AV158,0)+IF(AO158="3ª",AP158,0)+IF(AU158="3ª",AV158,0))&gt;'INF GERAIS'!K158,0,IF(AND(M158="",U158="",AC158=""),'INF GERAIS'!K158-K158-S158-AA158-G158-H158,IF(AND(U158="",AC158=""),'INF GERAIS'!K158-L158-S158-AA158-G158-H158-IF(AO158="1ª",AP158,0)-IF(AU158="1ª",AV158,0),IF(AC158="",'INF GERAIS'!K158-L158-T158-AA158-G158-H158-IF(AO158="1ª",AP158,0)-IF(AU158="1ª",AV158,0)-IF(AO158="2ª",AP158,0)-IF(AU158="2ª",AV158,0),'INF GERAIS'!K158-(G158+H158+L158+T158+AB158+IF(AO158="1ª",AP158,0)+IF(AU158="1ª",AV158,0)+IF(AO158="2ª",AP158,0)+IF(AU158="2ª",AV158,0)+IF(AO158="3ª",AP158,0)+IF(AU158="3ª",AV158,0)))))))</f>
        <v>NA</v>
      </c>
      <c r="AJ158" s="11" t="s">
        <v>153</v>
      </c>
      <c r="AK158" s="10"/>
      <c r="AL158" s="120" t="s">
        <v>153</v>
      </c>
      <c r="AM158" s="120" t="s">
        <v>153</v>
      </c>
      <c r="AN158" s="120" t="s">
        <v>153</v>
      </c>
      <c r="AP158" s="11"/>
      <c r="AQ158" s="10"/>
      <c r="AV158" s="11"/>
      <c r="AW158" s="10"/>
      <c r="AZ158" s="1"/>
      <c r="BF158" s="16"/>
      <c r="BG158" s="155"/>
    </row>
    <row r="159" spans="1:59" ht="29" x14ac:dyDescent="0.35">
      <c r="B159" s="45" t="str">
        <f>'INF GERAIS'!B159&amp;IFERROR(IF(INDEX(APOIO!$A$5:$A$50,MATCH('INF GERAIS'!N159,APOIO!$B$5:$B$50,0))="NÃO",APOIO!$A$2&amp;"NÃO VÁLIDO",""),"")</f>
        <v>2014.0147
NÃO VÁLIDO</v>
      </c>
      <c r="C159" s="1" t="str">
        <f>'INF GERAIS'!C159</f>
        <v>MATA SUL</v>
      </c>
      <c r="D159" s="1" t="str">
        <f>'INF GERAIS'!D159</f>
        <v>GAMELEIRA</v>
      </c>
      <c r="E159" s="1" t="str">
        <f>'INF GERAIS'!E159</f>
        <v>CONSTRUÇÃO DE QUADRA POLIESPORTIVA COBERTA</v>
      </c>
      <c r="F159" s="1" t="str">
        <f>'INF GERAIS'!G159</f>
        <v>NORMAL</v>
      </c>
      <c r="G159" s="11">
        <v>-186329.17</v>
      </c>
      <c r="H159" s="11"/>
      <c r="I159" s="10">
        <v>41802</v>
      </c>
      <c r="J159" s="10">
        <v>41816</v>
      </c>
      <c r="K159" s="11" t="str">
        <f>IF(G159&lt;0,"NA",IF(G159&gt;ROUNDDOWN('INF GERAIS'!K159*0.3,2),0,ROUNDDOWN('INF GERAIS'!K159*0.3,2)-G159))</f>
        <v>NA</v>
      </c>
      <c r="L159" s="11">
        <v>186329.17</v>
      </c>
      <c r="M159" s="10">
        <v>41823</v>
      </c>
      <c r="N159" s="120" t="s">
        <v>2122</v>
      </c>
      <c r="O159" s="120" t="s">
        <v>2082</v>
      </c>
      <c r="P159" s="120"/>
      <c r="Q159" s="10" t="s">
        <v>153</v>
      </c>
      <c r="R159" s="10" t="s">
        <v>153</v>
      </c>
      <c r="S159" s="11" t="str">
        <f>IF(G159&lt;0,"NA",IF((G159+H159+L159+IF(AO159="1ª",AP159,0)+IF(AU159="1ª",AV159,0))&gt;ROUNDDOWN('INF GERAIS'!K159*0.6,2),0,IF(M159="",ROUNDDOWN('INF GERAIS'!K159*0.6,2)-K159-G159-H159,ROUNDDOWN('INF GERAIS'!K159*0.6,2)-(G159+H159+L159+IF(AO159="1ª",AP159,0)+IF(AU159="1ª",AV159,0)))))</f>
        <v>NA</v>
      </c>
      <c r="U159" s="10"/>
      <c r="V159" s="120" t="s">
        <v>153</v>
      </c>
      <c r="W159" s="120" t="s">
        <v>153</v>
      </c>
      <c r="X159" s="120" t="s">
        <v>153</v>
      </c>
      <c r="Y159" s="10"/>
      <c r="Z159" s="10" t="s">
        <v>153</v>
      </c>
      <c r="AA159" s="11" t="str">
        <f>IF(G159&lt;0,"NA",IF((G159+H159+L159+T159+IF(AO159="1ª",AP159,0)+IF(AU159="1ª",AV159,0)+IF(AO159="2ª",AP159,0)+IF(AU159="2ª",AV159,0))&gt;ROUNDDOWN('INF GERAIS'!K159*0.8,2),0,IF(AND(M159="",U159=""),ROUNDDOWN('INF GERAIS'!K159*0.8,2)-K159-S159-G159-H159,IF(U159="",ROUNDDOWN('INF GERAIS'!K159*0.8,2)-S159-L159-G159-H159-IF(AO159="1ª",AP159,0)-IF(AU159="1ª",AV159,0),ROUNDDOWN('INF GERAIS'!K159*0.8,2)-(G159+H159+L159+T159+IF(AO159="1ª",AP159,0)+IF(AU159="1ª",AV159,0)+IF(AO159="2ª",AP159,0)+IF(AU159="2ª",AV159,0))))))</f>
        <v>NA</v>
      </c>
      <c r="AB159" s="11"/>
      <c r="AC159" s="10"/>
      <c r="AD159" s="120" t="s">
        <v>153</v>
      </c>
      <c r="AE159" s="120" t="s">
        <v>153</v>
      </c>
      <c r="AF159" s="120" t="s">
        <v>153</v>
      </c>
      <c r="AG159" s="10"/>
      <c r="AH159" s="10" t="s">
        <v>153</v>
      </c>
      <c r="AI159" s="11" t="str">
        <f>IF(G159&lt;0,"NA",IF((G159+H159+L159+T159+AB159+IF(AO159="1ª",AP159,0)+IF(AU159="1ª",AV159,0)+IF(AO159="2ª",AP159,0)+IF(AU159="2ª",AV159,0)+IF(AO159="3ª",AP159,0)+IF(AU159="3ª",AV159,0))&gt;'INF GERAIS'!K159,0,IF(AND(M159="",U159="",AC159=""),'INF GERAIS'!K159-K159-S159-AA159-G159-H159,IF(AND(U159="",AC159=""),'INF GERAIS'!K159-L159-S159-AA159-G159-H159-IF(AO159="1ª",AP159,0)-IF(AU159="1ª",AV159,0),IF(AC159="",'INF GERAIS'!K159-L159-T159-AA159-G159-H159-IF(AO159="1ª",AP159,0)-IF(AU159="1ª",AV159,0)-IF(AO159="2ª",AP159,0)-IF(AU159="2ª",AV159,0),'INF GERAIS'!K159-(G159+H159+L159+T159+AB159+IF(AO159="1ª",AP159,0)+IF(AU159="1ª",AV159,0)+IF(AO159="2ª",AP159,0)+IF(AU159="2ª",AV159,0)+IF(AO159="3ª",AP159,0)+IF(AU159="3ª",AV159,0)))))))</f>
        <v>NA</v>
      </c>
      <c r="AJ159" s="11" t="s">
        <v>153</v>
      </c>
      <c r="AK159" s="10"/>
      <c r="AL159" s="120" t="s">
        <v>153</v>
      </c>
      <c r="AM159" s="120" t="s">
        <v>153</v>
      </c>
      <c r="AN159" s="120" t="s">
        <v>153</v>
      </c>
      <c r="AP159" s="11"/>
      <c r="AQ159" s="10"/>
      <c r="AV159" s="11"/>
      <c r="AW159" s="10"/>
      <c r="AZ159" s="1"/>
      <c r="BF159" s="16"/>
      <c r="BG159" s="155"/>
    </row>
    <row r="160" spans="1:59" ht="29" x14ac:dyDescent="0.35">
      <c r="B160" s="45" t="str">
        <f>'INF GERAIS'!B160&amp;IFERROR(IF(INDEX(APOIO!$A$5:$A$50,MATCH('INF GERAIS'!N160,APOIO!$B$5:$B$50,0))="NÃO",APOIO!$A$2&amp;"NÃO VÁLIDO",""),"")</f>
        <v>2014.0148
NÃO VÁLIDO</v>
      </c>
      <c r="C160" s="1" t="str">
        <f>'INF GERAIS'!C160</f>
        <v>MATA SUL</v>
      </c>
      <c r="D160" s="1" t="str">
        <f>'INF GERAIS'!D160</f>
        <v>GAMELEIRA</v>
      </c>
      <c r="E160" s="1" t="str">
        <f>'INF GERAIS'!E160</f>
        <v>CONSTRUÇÃO DE REDE DE DRENAGEM</v>
      </c>
      <c r="F160" s="1" t="str">
        <f>'INF GERAIS'!G160</f>
        <v>NORMAL</v>
      </c>
      <c r="G160" s="11">
        <v>-60189.68</v>
      </c>
      <c r="H160" s="11"/>
      <c r="I160" s="10">
        <v>41802</v>
      </c>
      <c r="J160" s="10">
        <v>41816</v>
      </c>
      <c r="K160" s="11" t="str">
        <f>IF(G160&lt;0,"NA",IF(G160&gt;ROUNDDOWN('INF GERAIS'!K160*0.3,2),0,ROUNDDOWN('INF GERAIS'!K160*0.3,2)-G160))</f>
        <v>NA</v>
      </c>
      <c r="L160" s="11">
        <v>60189.68</v>
      </c>
      <c r="M160" s="10">
        <v>41823</v>
      </c>
      <c r="N160" s="120" t="s">
        <v>2107</v>
      </c>
      <c r="O160" s="120" t="s">
        <v>2082</v>
      </c>
      <c r="P160" s="120"/>
      <c r="Q160" s="10" t="s">
        <v>153</v>
      </c>
      <c r="R160" s="10" t="s">
        <v>153</v>
      </c>
      <c r="S160" s="11" t="str">
        <f>IF(G160&lt;0,"NA",IF((G160+H160+L160+IF(AO160="1ª",AP160,0)+IF(AU160="1ª",AV160,0))&gt;ROUNDDOWN('INF GERAIS'!K160*0.6,2),0,IF(M160="",ROUNDDOWN('INF GERAIS'!K160*0.6,2)-K160-G160-H160,ROUNDDOWN('INF GERAIS'!K160*0.6,2)-(G160+H160+L160+IF(AO160="1ª",AP160,0)+IF(AU160="1ª",AV160,0)))))</f>
        <v>NA</v>
      </c>
      <c r="U160" s="10"/>
      <c r="V160" s="120" t="s">
        <v>153</v>
      </c>
      <c r="W160" s="120" t="s">
        <v>153</v>
      </c>
      <c r="X160" s="120" t="s">
        <v>153</v>
      </c>
      <c r="Y160" s="10"/>
      <c r="Z160" s="10" t="s">
        <v>153</v>
      </c>
      <c r="AA160" s="11" t="str">
        <f>IF(G160&lt;0,"NA",IF((G160+H160+L160+T160+IF(AO160="1ª",AP160,0)+IF(AU160="1ª",AV160,0)+IF(AO160="2ª",AP160,0)+IF(AU160="2ª",AV160,0))&gt;ROUNDDOWN('INF GERAIS'!K160*0.8,2),0,IF(AND(M160="",U160=""),ROUNDDOWN('INF GERAIS'!K160*0.8,2)-K160-S160-G160-H160,IF(U160="",ROUNDDOWN('INF GERAIS'!K160*0.8,2)-S160-L160-G160-H160-IF(AO160="1ª",AP160,0)-IF(AU160="1ª",AV160,0),ROUNDDOWN('INF GERAIS'!K160*0.8,2)-(G160+H160+L160+T160+IF(AO160="1ª",AP160,0)+IF(AU160="1ª",AV160,0)+IF(AO160="2ª",AP160,0)+IF(AU160="2ª",AV160,0))))))</f>
        <v>NA</v>
      </c>
      <c r="AB160" s="11"/>
      <c r="AC160" s="10"/>
      <c r="AD160" s="120" t="s">
        <v>153</v>
      </c>
      <c r="AE160" s="120" t="s">
        <v>153</v>
      </c>
      <c r="AF160" s="120" t="s">
        <v>153</v>
      </c>
      <c r="AG160" s="10"/>
      <c r="AH160" s="10" t="s">
        <v>153</v>
      </c>
      <c r="AI160" s="11" t="str">
        <f>IF(G160&lt;0,"NA",IF((G160+H160+L160+T160+AB160+IF(AO160="1ª",AP160,0)+IF(AU160="1ª",AV160,0)+IF(AO160="2ª",AP160,0)+IF(AU160="2ª",AV160,0)+IF(AO160="3ª",AP160,0)+IF(AU160="3ª",AV160,0))&gt;'INF GERAIS'!K160,0,IF(AND(M160="",U160="",AC160=""),'INF GERAIS'!K160-K160-S160-AA160-G160-H160,IF(AND(U160="",AC160=""),'INF GERAIS'!K160-L160-S160-AA160-G160-H160-IF(AO160="1ª",AP160,0)-IF(AU160="1ª",AV160,0),IF(AC160="",'INF GERAIS'!K160-L160-T160-AA160-G160-H160-IF(AO160="1ª",AP160,0)-IF(AU160="1ª",AV160,0)-IF(AO160="2ª",AP160,0)-IF(AU160="2ª",AV160,0),'INF GERAIS'!K160-(G160+H160+L160+T160+AB160+IF(AO160="1ª",AP160,0)+IF(AU160="1ª",AV160,0)+IF(AO160="2ª",AP160,0)+IF(AU160="2ª",AV160,0)+IF(AO160="3ª",AP160,0)+IF(AU160="3ª",AV160,0)))))))</f>
        <v>NA</v>
      </c>
      <c r="AJ160" s="11" t="s">
        <v>153</v>
      </c>
      <c r="AK160" s="10"/>
      <c r="AL160" s="120" t="s">
        <v>153</v>
      </c>
      <c r="AM160" s="120" t="s">
        <v>153</v>
      </c>
      <c r="AN160" s="120" t="s">
        <v>153</v>
      </c>
      <c r="AP160" s="11"/>
      <c r="AQ160" s="10"/>
      <c r="AV160" s="11"/>
      <c r="AW160" s="10"/>
      <c r="AZ160" s="1"/>
      <c r="BF160" s="16"/>
      <c r="BG160" s="155"/>
    </row>
    <row r="161" spans="2:59" ht="29" x14ac:dyDescent="0.35">
      <c r="B161" s="45" t="str">
        <f>'INF GERAIS'!B161&amp;IFERROR(IF(INDEX(APOIO!$A$5:$A$50,MATCH('INF GERAIS'!N161,APOIO!$B$5:$B$50,0))="NÃO",APOIO!$A$2&amp;"NÃO VÁLIDO",""),"")</f>
        <v>2014.0149
NÃO VÁLIDO</v>
      </c>
      <c r="C161" s="1" t="str">
        <f>'INF GERAIS'!C161</f>
        <v>MATA SUL</v>
      </c>
      <c r="D161" s="1" t="str">
        <f>'INF GERAIS'!D161</f>
        <v>GAMELEIRA</v>
      </c>
      <c r="E161" s="1" t="str">
        <f>'INF GERAIS'!E161</f>
        <v>REFORMA DO ESTADIO MUNICIPAL</v>
      </c>
      <c r="F161" s="1" t="str">
        <f>'INF GERAIS'!G161</f>
        <v>NORMAL</v>
      </c>
      <c r="G161" s="11">
        <v>-42320</v>
      </c>
      <c r="H161" s="11"/>
      <c r="I161" s="10">
        <v>41802</v>
      </c>
      <c r="J161" s="10">
        <v>41816</v>
      </c>
      <c r="K161" s="11" t="str">
        <f>IF(G161&lt;0,"NA",IF(G161&gt;ROUNDDOWN('INF GERAIS'!K161*0.3,2),0,ROUNDDOWN('INF GERAIS'!K161*0.3,2)-G161))</f>
        <v>NA</v>
      </c>
      <c r="L161" s="11">
        <v>42320</v>
      </c>
      <c r="M161" s="10">
        <v>41823</v>
      </c>
      <c r="N161" s="120" t="s">
        <v>2080</v>
      </c>
      <c r="O161" s="120" t="s">
        <v>2082</v>
      </c>
      <c r="P161" s="120"/>
      <c r="Q161" s="10" t="s">
        <v>153</v>
      </c>
      <c r="R161" s="10" t="s">
        <v>153</v>
      </c>
      <c r="S161" s="11" t="str">
        <f>IF(G161&lt;0,"NA",IF((G161+H161+L161+IF(AO161="1ª",AP161,0)+IF(AU161="1ª",AV161,0))&gt;ROUNDDOWN('INF GERAIS'!K161*0.6,2),0,IF(M161="",ROUNDDOWN('INF GERAIS'!K161*0.6,2)-K161-G161-H161,ROUNDDOWN('INF GERAIS'!K161*0.6,2)-(G161+H161+L161+IF(AO161="1ª",AP161,0)+IF(AU161="1ª",AV161,0)))))</f>
        <v>NA</v>
      </c>
      <c r="U161" s="10"/>
      <c r="V161" s="120" t="s">
        <v>153</v>
      </c>
      <c r="W161" s="120" t="s">
        <v>153</v>
      </c>
      <c r="X161" s="120" t="s">
        <v>153</v>
      </c>
      <c r="Y161" s="10"/>
      <c r="Z161" s="10" t="s">
        <v>153</v>
      </c>
      <c r="AA161" s="11" t="str">
        <f>IF(G161&lt;0,"NA",IF((G161+H161+L161+T161+IF(AO161="1ª",AP161,0)+IF(AU161="1ª",AV161,0)+IF(AO161="2ª",AP161,0)+IF(AU161="2ª",AV161,0))&gt;ROUNDDOWN('INF GERAIS'!K161*0.8,2),0,IF(AND(M161="",U161=""),ROUNDDOWN('INF GERAIS'!K161*0.8,2)-K161-S161-G161-H161,IF(U161="",ROUNDDOWN('INF GERAIS'!K161*0.8,2)-S161-L161-G161-H161-IF(AO161="1ª",AP161,0)-IF(AU161="1ª",AV161,0),ROUNDDOWN('INF GERAIS'!K161*0.8,2)-(G161+H161+L161+T161+IF(AO161="1ª",AP161,0)+IF(AU161="1ª",AV161,0)+IF(AO161="2ª",AP161,0)+IF(AU161="2ª",AV161,0))))))</f>
        <v>NA</v>
      </c>
      <c r="AB161" s="11"/>
      <c r="AC161" s="10"/>
      <c r="AD161" s="120" t="s">
        <v>153</v>
      </c>
      <c r="AE161" s="120" t="s">
        <v>153</v>
      </c>
      <c r="AF161" s="120" t="s">
        <v>153</v>
      </c>
      <c r="AG161" s="10"/>
      <c r="AH161" s="10" t="s">
        <v>153</v>
      </c>
      <c r="AI161" s="11" t="str">
        <f>IF(G161&lt;0,"NA",IF((G161+H161+L161+T161+AB161+IF(AO161="1ª",AP161,0)+IF(AU161="1ª",AV161,0)+IF(AO161="2ª",AP161,0)+IF(AU161="2ª",AV161,0)+IF(AO161="3ª",AP161,0)+IF(AU161="3ª",AV161,0))&gt;'INF GERAIS'!K161,0,IF(AND(M161="",U161="",AC161=""),'INF GERAIS'!K161-K161-S161-AA161-G161-H161,IF(AND(U161="",AC161=""),'INF GERAIS'!K161-L161-S161-AA161-G161-H161-IF(AO161="1ª",AP161,0)-IF(AU161="1ª",AV161,0),IF(AC161="",'INF GERAIS'!K161-L161-T161-AA161-G161-H161-IF(AO161="1ª",AP161,0)-IF(AU161="1ª",AV161,0)-IF(AO161="2ª",AP161,0)-IF(AU161="2ª",AV161,0),'INF GERAIS'!K161-(G161+H161+L161+T161+AB161+IF(AO161="1ª",AP161,0)+IF(AU161="1ª",AV161,0)+IF(AO161="2ª",AP161,0)+IF(AU161="2ª",AV161,0)+IF(AO161="3ª",AP161,0)+IF(AU161="3ª",AV161,0)))))))</f>
        <v>NA</v>
      </c>
      <c r="AJ161" s="11" t="s">
        <v>153</v>
      </c>
      <c r="AK161" s="10"/>
      <c r="AL161" s="120" t="s">
        <v>153</v>
      </c>
      <c r="AM161" s="120" t="s">
        <v>153</v>
      </c>
      <c r="AN161" s="120" t="s">
        <v>153</v>
      </c>
      <c r="AP161" s="11"/>
      <c r="AQ161" s="10"/>
      <c r="AV161" s="11"/>
      <c r="AW161" s="10"/>
      <c r="AZ161" s="1"/>
      <c r="BF161" s="16"/>
      <c r="BG161" s="155"/>
    </row>
    <row r="162" spans="2:59" ht="87" x14ac:dyDescent="0.35">
      <c r="B162" s="45" t="str">
        <f>'INF GERAIS'!B162&amp;IFERROR(IF(INDEX(APOIO!$A$5:$A$50,MATCH('INF GERAIS'!N162,APOIO!$B$5:$B$50,0))="NÃO",APOIO!$A$2&amp;"NÃO VÁLIDO",""),"")</f>
        <v>2014.0150</v>
      </c>
      <c r="C162" s="1" t="str">
        <f>'INF GERAIS'!C162</f>
        <v>MATA SUL</v>
      </c>
      <c r="D162" s="1" t="str">
        <f>'INF GERAIS'!D162</f>
        <v>GAMELEIRA</v>
      </c>
      <c r="E162" s="1" t="str">
        <f>'INF GERAIS'!E162</f>
        <v>PAVIMENTAÇÃO DE PARALELEPÍPEDOS GRANÍTICOS NOS BAIRRO DE SANTA TEREZINHA E BAIRRO NOVA GAMELEIRA</v>
      </c>
      <c r="F162" s="1" t="str">
        <f>'INF GERAIS'!G162</f>
        <v>NORMAL</v>
      </c>
      <c r="G162" s="11">
        <v>316228.33</v>
      </c>
      <c r="H162" s="11"/>
      <c r="I162" s="10"/>
      <c r="J162" s="10"/>
      <c r="K162" s="11">
        <f>IF(G162&lt;0,"NA",IF(G162&gt;ROUNDDOWN('INF GERAIS'!K162*0.3,2),0,ROUNDDOWN('INF GERAIS'!K162*0.3,2)-G162))</f>
        <v>752.46999999997206</v>
      </c>
      <c r="L162" s="11">
        <v>0</v>
      </c>
      <c r="M162" s="10"/>
      <c r="N162" s="120" t="s">
        <v>153</v>
      </c>
      <c r="O162" s="120" t="s">
        <v>153</v>
      </c>
      <c r="P162" s="120"/>
      <c r="Q162" s="10">
        <v>43209</v>
      </c>
      <c r="R162" s="10">
        <v>43209</v>
      </c>
      <c r="S162" s="11">
        <f>IF(G162&lt;0,"NA",IF((G162+H162+L162+IF(AO162="1ª",AP162,0)+IF(AU162="1ª",AV162,0))&gt;ROUNDDOWN('INF GERAIS'!K162*0.6,2),0,IF(M162="",ROUNDDOWN('INF GERAIS'!K162*0.6,2)-K162-G162-H162,ROUNDDOWN('INF GERAIS'!K162*0.6,2)-(G162+H162+L162+IF(AO162="1ª",AP162,0)+IF(AU162="1ª",AV162,0)))))</f>
        <v>316980.8</v>
      </c>
      <c r="T162" s="205">
        <v>316979.02</v>
      </c>
      <c r="U162" s="10">
        <v>43340</v>
      </c>
      <c r="V162" s="120" t="s">
        <v>11661</v>
      </c>
      <c r="W162" s="120" t="s">
        <v>11663</v>
      </c>
      <c r="X162" s="120" t="s">
        <v>11665</v>
      </c>
      <c r="Y162" s="10">
        <v>44174</v>
      </c>
      <c r="Z162" s="10">
        <v>44468</v>
      </c>
      <c r="AA162" s="11">
        <f>IF(G162&lt;0,"NA",IF((G162+H162+L162+T162+IF(AO162="1ª",AP162,0)+IF(AU162="1ª",AV162,0)+IF(AO162="2ª",AP162,0)+IF(AU162="2ª",AV162,0))&gt;ROUNDDOWN('INF GERAIS'!K162*0.8,2),0,IF(AND(M162="",U162=""),ROUNDDOWN('INF GERAIS'!K162*0.8,2)-K162-S162-G162-H162,IF(U162="",ROUNDDOWN('INF GERAIS'!K162*0.8,2)-S162-L162-G162-H162-IF(AO162="1ª",AP162,0)-IF(AU162="1ª",AV162,0),ROUNDDOWN('INF GERAIS'!K162*0.8,2)-(G162+H162+L162+T162+IF(AO162="1ª",AP162,0)+IF(AU162="1ª",AV162,0)+IF(AO162="2ª",AP162,0)+IF(AU162="2ª",AV162,0))))))</f>
        <v>212074.77999999991</v>
      </c>
      <c r="AB162" s="205">
        <v>212074.78</v>
      </c>
      <c r="AC162" s="233">
        <v>44526</v>
      </c>
      <c r="AD162" s="1853" t="s">
        <v>13554</v>
      </c>
      <c r="AE162" s="1853" t="s">
        <v>13555</v>
      </c>
      <c r="AF162" s="1853" t="s">
        <v>13556</v>
      </c>
      <c r="AG162" s="10"/>
      <c r="AH162" s="10" t="s">
        <v>153</v>
      </c>
      <c r="AI162" s="11">
        <f>IF(G162&lt;0,"NA",IF((G162+H162+L162+T162+AB162+IF(AO162="1ª",AP162,0)+IF(AU162="1ª",AV162,0)+IF(AO162="2ª",AP162,0)+IF(AU162="2ª",AV162,0)+IF(AO162="3ª",AP162,0)+IF(AU162="3ª",AV162,0))&gt;'INF GERAIS'!K162,0,IF(AND(M162="",U162="",AC162=""),'INF GERAIS'!K162-K162-S162-AA162-G162-H162,IF(AND(U162="",AC162=""),'INF GERAIS'!K162-L162-S162-AA162-G162-H162-IF(AO162="1ª",AP162,0)-IF(AU162="1ª",AV162,0),IF(AC162="",'INF GERAIS'!K162-L162-T162-AA162-G162-H162-IF(AO162="1ª",AP162,0)-IF(AU162="1ª",AV162,0)-IF(AO162="2ª",AP162,0)-IF(AU162="2ª",AV162,0),'INF GERAIS'!K162-(G162+H162+L162+T162+AB162+IF(AO162="1ª",AP162,0)+IF(AU162="1ª",AV162,0)+IF(AO162="2ª",AP162,0)+IF(AU162="2ª",AV162,0)+IF(AO162="3ª",AP162,0)+IF(AU162="3ª",AV162,0)))))))</f>
        <v>211320.5399999998</v>
      </c>
      <c r="AJ162" s="11" t="s">
        <v>153</v>
      </c>
      <c r="AK162" s="10"/>
      <c r="AL162" s="120" t="s">
        <v>153</v>
      </c>
      <c r="AM162" s="120" t="s">
        <v>153</v>
      </c>
      <c r="AN162" s="120" t="s">
        <v>153</v>
      </c>
      <c r="AP162" s="11"/>
      <c r="AQ162" s="10"/>
      <c r="AV162" s="11"/>
      <c r="AW162" s="10"/>
      <c r="AZ162" s="1"/>
      <c r="BF162" s="16"/>
      <c r="BG162" s="155"/>
    </row>
    <row r="163" spans="2:59" ht="87" x14ac:dyDescent="0.35">
      <c r="B163" s="45" t="str">
        <f>'INF GERAIS'!B163&amp;IFERROR(IF(INDEX(APOIO!$A$5:$A$50,MATCH('INF GERAIS'!N163,APOIO!$B$5:$B$50,0))="NÃO",APOIO!$A$2&amp;"NÃO VÁLIDO",""),"")</f>
        <v>2014.0151</v>
      </c>
      <c r="C163" s="1" t="str">
        <f>'INF GERAIS'!C163</f>
        <v>AGRESTE MERIDIONAL</v>
      </c>
      <c r="D163" s="1" t="str">
        <f>'INF GERAIS'!D163</f>
        <v>GARANHUNS</v>
      </c>
      <c r="E163" s="1" t="str">
        <f>'INF GERAIS'!E163</f>
        <v>CONSTRUÇÃO DO CAMPO DE FUTEBOL DO PARQUE EUCLIDES DOURADO</v>
      </c>
      <c r="F163" s="1" t="str">
        <f>'INF GERAIS'!G163</f>
        <v>NORMAL</v>
      </c>
      <c r="G163" s="11"/>
      <c r="H163" s="11"/>
      <c r="I163" s="10">
        <v>41802</v>
      </c>
      <c r="J163" s="10">
        <v>41816</v>
      </c>
      <c r="K163" s="11">
        <f>IF(G163&lt;0,"NA",IF(G163&gt;ROUNDDOWN('INF GERAIS'!K163*0.3,2),0,ROUNDDOWN('INF GERAIS'!K163*0.3,2)-G163))</f>
        <v>147102.46</v>
      </c>
      <c r="L163" s="11">
        <v>147102.47</v>
      </c>
      <c r="M163" s="10">
        <v>41823</v>
      </c>
      <c r="N163" s="120" t="s">
        <v>2420</v>
      </c>
      <c r="O163" s="120" t="s">
        <v>2410</v>
      </c>
      <c r="P163" s="120"/>
      <c r="Q163" s="10">
        <v>42314</v>
      </c>
      <c r="R163" s="10">
        <v>42328</v>
      </c>
      <c r="S163" s="11">
        <f>IF(G163&lt;0,"NA",IF((G163+H163+L163+IF(AO163="1ª",AP163,0)+IF(AU163="1ª",AV163,0))&gt;ROUNDDOWN('INF GERAIS'!K163*0.6,2),0,IF(M163="",ROUNDDOWN('INF GERAIS'!K163*0.6,2)-K163-G163-H163,ROUNDDOWN('INF GERAIS'!K163*0.6,2)-(G163+H163+L163+IF(AO163="1ª",AP163,0)+IF(AU163="1ª",AV163,0)))))</f>
        <v>147102.46</v>
      </c>
      <c r="T163" s="505">
        <v>147102.47</v>
      </c>
      <c r="U163" s="10">
        <v>42335</v>
      </c>
      <c r="V163" s="120" t="s">
        <v>3979</v>
      </c>
      <c r="W163" s="120" t="s">
        <v>3981</v>
      </c>
      <c r="X163" s="120" t="s">
        <v>3982</v>
      </c>
      <c r="Y163" s="10">
        <v>42965</v>
      </c>
      <c r="Z163" s="10">
        <v>43031</v>
      </c>
      <c r="AA163" s="11">
        <f>IF(G163&lt;0,"NA",IF((G163+H163+L163+T163+IF(AO163="1ª",AP163,0)+IF(AU163="1ª",AV163,0)+IF(AO163="2ª",AP163,0)+IF(AU163="2ª",AV163,0))&gt;ROUNDDOWN('INF GERAIS'!K163*0.8,2),0,IF(AND(M163="",U163=""),ROUNDDOWN('INF GERAIS'!K163*0.8,2)-K163-S163-G163-H163,IF(U163="",ROUNDDOWN('INF GERAIS'!K163*0.8,2)-S163-L163-G163-H163-IF(AO163="1ª",AP163,0)-IF(AU163="1ª",AV163,0),ROUNDDOWN('INF GERAIS'!K163*0.8,2)-(G163+H163+L163+T163+IF(AO163="1ª",AP163,0)+IF(AU163="1ª",AV163,0)+IF(AO163="2ª",AP163,0)+IF(AU163="2ª",AV163,0))))))</f>
        <v>98068.299999999988</v>
      </c>
      <c r="AB163" s="11">
        <v>98068.3</v>
      </c>
      <c r="AC163" s="10">
        <v>43193</v>
      </c>
      <c r="AD163" s="120" t="s">
        <v>10789</v>
      </c>
      <c r="AE163" s="120" t="s">
        <v>10791</v>
      </c>
      <c r="AF163" s="120" t="s">
        <v>10792</v>
      </c>
      <c r="AG163" s="10">
        <v>44582</v>
      </c>
      <c r="AH163" s="10">
        <v>44630</v>
      </c>
      <c r="AI163" s="11">
        <f>IF(G163&lt;0,"NA",IF((G163+H163+L163+T163+AB163+IF(AO163="1ª",AP163,0)+IF(AU163="1ª",AV163,0)+IF(AO163="2ª",AP163,0)+IF(AU163="2ª",AV163,0)+IF(AO163="3ª",AP163,0)+IF(AU163="3ª",AV163,0))&gt;'INF GERAIS'!K163,0,IF(AND(M163="",U163="",AC163=""),'INF GERAIS'!K163-K163-S163-AA163-G163-H163,IF(AND(U163="",AC163=""),'INF GERAIS'!K163-L163-S163-AA163-G163-H163-IF(AO163="1ª",AP163,0)-IF(AU163="1ª",AV163,0),IF(AC163="",'INF GERAIS'!K163-L163-T163-AA163-G163-H163-IF(AO163="1ª",AP163,0)-IF(AU163="1ª",AV163,0)-IF(AO163="2ª",AP163,0)-IF(AU163="2ª",AV163,0),'INF GERAIS'!K163-(G163+H163+L163+T163+AB163+IF(AO163="1ª",AP163,0)+IF(AU163="1ª",AV163,0)+IF(AO163="2ª",AP163,0)+IF(AU163="2ª",AV163,0)+IF(AO163="3ª",AP163,0)+IF(AU163="3ª",AV163,0)))))))</f>
        <v>98068.32</v>
      </c>
      <c r="AJ163" s="11">
        <v>98068.32</v>
      </c>
      <c r="AK163" s="10">
        <v>44642</v>
      </c>
      <c r="AL163" s="120" t="s">
        <v>13589</v>
      </c>
      <c r="AM163" s="120" t="s">
        <v>13590</v>
      </c>
      <c r="AN163" s="120" t="s">
        <v>13591</v>
      </c>
      <c r="AP163" s="11"/>
      <c r="AQ163" s="10"/>
      <c r="AV163" s="11"/>
      <c r="AW163" s="10"/>
      <c r="AZ163" s="1"/>
      <c r="BF163" s="16"/>
      <c r="BG163" s="155"/>
    </row>
    <row r="164" spans="2:59" ht="72.5" x14ac:dyDescent="0.35">
      <c r="B164" s="45" t="str">
        <f>'INF GERAIS'!B164&amp;IFERROR(IF(INDEX(APOIO!$A$5:$A$50,MATCH('INF GERAIS'!N164,APOIO!$B$5:$B$50,0))="NÃO",APOIO!$A$2&amp;"NÃO VÁLIDO",""),"")</f>
        <v>2014.0152</v>
      </c>
      <c r="C164" s="1" t="str">
        <f>'INF GERAIS'!C164</f>
        <v>AGRESTE MERIDIONAL</v>
      </c>
      <c r="D164" s="1" t="str">
        <f>'INF GERAIS'!D164</f>
        <v>GARANHUNS</v>
      </c>
      <c r="E164" s="1" t="str">
        <f>'INF GERAIS'!E164</f>
        <v>MELHORIA DA INFRAESTRUTURA DO INDIANO E LACERDÓPOLIS</v>
      </c>
      <c r="F164" s="1" t="str">
        <f>'INF GERAIS'!G164</f>
        <v>NORMAL</v>
      </c>
      <c r="G164" s="11"/>
      <c r="H164" s="11"/>
      <c r="I164" s="10">
        <v>41802</v>
      </c>
      <c r="J164" s="10">
        <v>41816</v>
      </c>
      <c r="K164" s="11">
        <f>IF(G164&lt;0,"NA",IF(G164&gt;ROUNDDOWN('INF GERAIS'!K164*0.3,2),0,ROUNDDOWN('INF GERAIS'!K164*0.3,2)-G164))</f>
        <v>448762.91</v>
      </c>
      <c r="L164" s="11">
        <v>448762.91</v>
      </c>
      <c r="M164" s="10">
        <v>41823</v>
      </c>
      <c r="N164" s="120" t="s">
        <v>2408</v>
      </c>
      <c r="O164" s="120" t="s">
        <v>2410</v>
      </c>
      <c r="P164" s="120"/>
      <c r="Q164" s="10">
        <v>42314</v>
      </c>
      <c r="R164" s="10">
        <v>42328</v>
      </c>
      <c r="S164" s="11">
        <f>IF(G164&lt;0,"NA",IF((G164+H164+L164+IF(AO164="1ª",AP164,0)+IF(AU164="1ª",AV164,0))&gt;ROUNDDOWN('INF GERAIS'!K164*0.6,2),0,IF(M164="",ROUNDDOWN('INF GERAIS'!K164*0.6,2)-K164-G164-H164,ROUNDDOWN('INF GERAIS'!K164*0.6,2)-(G164+H164+L164+IF(AO164="1ª",AP164,0)+IF(AU164="1ª",AV164,0)))))</f>
        <v>448762.91</v>
      </c>
      <c r="T164" s="505">
        <v>448762.91</v>
      </c>
      <c r="U164" s="10">
        <v>42335</v>
      </c>
      <c r="V164" s="120" t="s">
        <v>3983</v>
      </c>
      <c r="W164" s="120" t="s">
        <v>3981</v>
      </c>
      <c r="X164" s="120" t="s">
        <v>3985</v>
      </c>
      <c r="Y164" s="10">
        <v>42401</v>
      </c>
      <c r="Z164" s="10">
        <v>42724</v>
      </c>
      <c r="AA164" s="11">
        <f>IF(G164&lt;0,"NA",IF((G164+H164+L164+T164+IF(AO164="1ª",AP164,0)+IF(AU164="1ª",AV164,0)+IF(AO164="2ª",AP164,0)+IF(AU164="2ª",AV164,0))&gt;ROUNDDOWN('INF GERAIS'!K164*0.8,2),0,IF(AND(M164="",U164=""),ROUNDDOWN('INF GERAIS'!K164*0.8,2)-K164-S164-G164-H164,IF(U164="",ROUNDDOWN('INF GERAIS'!K164*0.8,2)-S164-L164-G164-H164-IF(AO164="1ª",AP164,0)-IF(AU164="1ª",AV164,0),ROUNDDOWN('INF GERAIS'!K164*0.8,2)-(G164+H164+L164+T164+IF(AO164="1ª",AP164,0)+IF(AU164="1ª",AV164,0)+IF(AO164="2ª",AP164,0)+IF(AU164="2ª",AV164,0))))))</f>
        <v>299175.27000000014</v>
      </c>
      <c r="AB164" s="205">
        <v>299175.27</v>
      </c>
      <c r="AC164" s="10">
        <v>42836</v>
      </c>
      <c r="AD164" s="120" t="s">
        <v>9181</v>
      </c>
      <c r="AE164" s="120" t="s">
        <v>9172</v>
      </c>
      <c r="AF164" s="120" t="s">
        <v>9183</v>
      </c>
      <c r="AG164" s="10">
        <v>43921</v>
      </c>
      <c r="AH164" s="10">
        <v>44056</v>
      </c>
      <c r="AI164" s="11">
        <f>IF(G164&lt;0,"NA",IF((G164+H164+L164+T164+AB164+IF(AO164="1ª",AP164,0)+IF(AU164="1ª",AV164,0)+IF(AO164="2ª",AP164,0)+IF(AU164="2ª",AV164,0)+IF(AO164="3ª",AP164,0)+IF(AU164="3ª",AV164,0))&gt;'INF GERAIS'!K164,0,IF(AND(M164="",U164="",AC164=""),'INF GERAIS'!K164-K164-S164-AA164-G164-H164,IF(AND(U164="",AC164=""),'INF GERAIS'!K164-L164-S164-AA164-G164-H164-IF(AO164="1ª",AP164,0)-IF(AU164="1ª",AV164,0),IF(AC164="",'INF GERAIS'!K164-L164-T164-AA164-G164-H164-IF(AO164="1ª",AP164,0)-IF(AU164="1ª",AV164,0)-IF(AO164="2ª",AP164,0)-IF(AU164="2ª",AV164,0),'INF GERAIS'!K164-(G164+H164+L164+T164+AB164+IF(AO164="1ª",AP164,0)+IF(AU164="1ª",AV164,0)+IF(AO164="2ª",AP164,0)+IF(AU164="2ª",AV164,0)+IF(AO164="3ª",AP164,0)+IF(AU164="3ª",AV164,0)))))))</f>
        <v>299175.28000000026</v>
      </c>
      <c r="AJ164" s="11">
        <v>149587.64000000001</v>
      </c>
      <c r="AK164" s="10">
        <v>44257</v>
      </c>
      <c r="AL164" s="233" t="s">
        <v>13592</v>
      </c>
      <c r="AM164" s="120" t="s">
        <v>13367</v>
      </c>
      <c r="AN164" s="120" t="s">
        <v>13368</v>
      </c>
      <c r="AO164" s="1795" t="s">
        <v>5681</v>
      </c>
      <c r="AP164" s="11">
        <v>149587.64000000001</v>
      </c>
      <c r="AQ164" s="10">
        <v>44274</v>
      </c>
      <c r="AR164" s="1795" t="s">
        <v>13377</v>
      </c>
      <c r="AS164" s="1795" t="s">
        <v>13378</v>
      </c>
      <c r="AT164" s="1795" t="s">
        <v>13379</v>
      </c>
      <c r="AV164" s="11"/>
      <c r="AW164" s="10"/>
      <c r="AZ164" s="1"/>
      <c r="BF164" s="16"/>
      <c r="BG164" s="155"/>
    </row>
    <row r="165" spans="2:59" ht="72.5" x14ac:dyDescent="0.35">
      <c r="B165" s="45" t="str">
        <f>'INF GERAIS'!B165&amp;IFERROR(IF(INDEX(APOIO!$A$5:$A$50,MATCH('INF GERAIS'!N165,APOIO!$B$5:$B$50,0))="NÃO",APOIO!$A$2&amp;"NÃO VÁLIDO",""),"")</f>
        <v>2014.0153</v>
      </c>
      <c r="C165" s="1" t="str">
        <f>'INF GERAIS'!C165</f>
        <v>AGRESTE MERIDIONAL</v>
      </c>
      <c r="D165" s="1" t="str">
        <f>'INF GERAIS'!D165</f>
        <v>GARANHUNS</v>
      </c>
      <c r="E165" s="1" t="str">
        <f>'INF GERAIS'!E165</f>
        <v>MELHORIA DA INFRAESTRUTURA NO BAIRRO FRANCISCO FIGUEIRA</v>
      </c>
      <c r="F165" s="1" t="str">
        <f>'INF GERAIS'!G165</f>
        <v>NORMAL</v>
      </c>
      <c r="G165" s="11"/>
      <c r="H165" s="11"/>
      <c r="I165" s="10">
        <v>41802</v>
      </c>
      <c r="J165" s="10">
        <v>41816</v>
      </c>
      <c r="K165" s="11">
        <f>IF(G165&lt;0,"NA",IF(G165&gt;ROUNDDOWN('INF GERAIS'!K165*0.3,2),0,ROUNDDOWN('INF GERAIS'!K165*0.3,2)-G165))</f>
        <v>129595.86</v>
      </c>
      <c r="L165" s="11">
        <v>129595.87</v>
      </c>
      <c r="M165" s="10">
        <v>41823</v>
      </c>
      <c r="N165" s="120" t="s">
        <v>2414</v>
      </c>
      <c r="O165" s="120" t="s">
        <v>2410</v>
      </c>
      <c r="P165" s="120"/>
      <c r="Q165" s="10">
        <v>42216</v>
      </c>
      <c r="R165" s="10">
        <v>42230</v>
      </c>
      <c r="S165" s="11">
        <f>IF(G165&lt;0,"NA",IF((G165+H165+L165+IF(AO165="1ª",AP165,0)+IF(AU165="1ª",AV165,0))&gt;ROUNDDOWN('INF GERAIS'!K165*0.6,2),0,IF(M165="",ROUNDDOWN('INF GERAIS'!K165*0.6,2)-K165-G165-H165,ROUNDDOWN('INF GERAIS'!K165*0.6,2)-(G165+H165+L165+IF(AO165="1ª",AP165,0)+IF(AU165="1ª",AV165,0)))))</f>
        <v>129595.86000000002</v>
      </c>
      <c r="T165" s="505">
        <v>129595.87</v>
      </c>
      <c r="U165" s="10">
        <v>42237</v>
      </c>
      <c r="V165" s="120" t="s">
        <v>3589</v>
      </c>
      <c r="W165" s="120" t="s">
        <v>3592</v>
      </c>
      <c r="X165" s="120" t="s">
        <v>3594</v>
      </c>
      <c r="Y165" s="10">
        <v>42401</v>
      </c>
      <c r="Z165" s="10">
        <v>42717</v>
      </c>
      <c r="AA165" s="11">
        <f>IF(G165&lt;0,"NA",IF((G165+H165+L165+T165+IF(AO165="1ª",AP165,0)+IF(AU165="1ª",AV165,0)+IF(AO165="2ª",AP165,0)+IF(AU165="2ª",AV165,0))&gt;ROUNDDOWN('INF GERAIS'!K165*0.8,2),0,IF(AND(M165="",U165=""),ROUNDDOWN('INF GERAIS'!K165*0.8,2)-K165-S165-G165-H165,IF(U165="",ROUNDDOWN('INF GERAIS'!K165*0.8,2)-S165-L165-G165-H165-IF(AO165="1ª",AP165,0)-IF(AU165="1ª",AV165,0),ROUNDDOWN('INF GERAIS'!K165*0.8,2)-(G165+H165+L165+T165+IF(AO165="1ª",AP165,0)+IF(AU165="1ª",AV165,0)+IF(AO165="2ª",AP165,0)+IF(AU165="2ª",AV165,0))))))</f>
        <v>86397.239999999991</v>
      </c>
      <c r="AB165" s="205">
        <v>86397.24</v>
      </c>
      <c r="AC165" s="10">
        <v>42836</v>
      </c>
      <c r="AD165" s="120" t="s">
        <v>9178</v>
      </c>
      <c r="AE165" s="120" t="s">
        <v>9172</v>
      </c>
      <c r="AF165" s="120" t="s">
        <v>9180</v>
      </c>
      <c r="AG165" s="10">
        <v>43158</v>
      </c>
      <c r="AH165" s="10">
        <v>43175</v>
      </c>
      <c r="AI165" s="11">
        <f>IF(G165&lt;0,"NA",IF((G165+H165+L165+T165+AB165+IF(AO165="1ª",AP165,0)+IF(AU165="1ª",AV165,0)+IF(AO165="2ª",AP165,0)+IF(AU165="2ª",AV165,0)+IF(AO165="3ª",AP165,0)+IF(AU165="3ª",AV165,0))&gt;'INF GERAIS'!K165,0,IF(AND(M165="",U165="",AC165=""),'INF GERAIS'!K165-K165-S165-AA165-G165-H165,IF(AND(U165="",AC165=""),'INF GERAIS'!K165-L165-S165-AA165-G165-H165-IF(AO165="1ª",AP165,0)-IF(AU165="1ª",AV165,0),IF(AC165="",'INF GERAIS'!K165-L165-T165-AA165-G165-H165-IF(AO165="1ª",AP165,0)-IF(AU165="1ª",AV165,0)-IF(AO165="2ª",AP165,0)-IF(AU165="2ª",AV165,0),'INF GERAIS'!K165-(G165+H165+L165+T165+AB165+IF(AO165="1ª",AP165,0)+IF(AU165="1ª",AV165,0)+IF(AO165="2ª",AP165,0)+IF(AU165="2ª",AV165,0)+IF(AO165="3ª",AP165,0)+IF(AU165="3ª",AV165,0)))))))</f>
        <v>86397.25</v>
      </c>
      <c r="AJ165" s="11">
        <v>86397.25</v>
      </c>
      <c r="AK165" s="10">
        <v>43193</v>
      </c>
      <c r="AL165" s="120" t="s">
        <v>10905</v>
      </c>
      <c r="AM165" s="120" t="s">
        <v>10907</v>
      </c>
      <c r="AN165" s="120" t="s">
        <v>10908</v>
      </c>
      <c r="AP165" s="11"/>
      <c r="AQ165" s="10"/>
      <c r="AV165" s="11"/>
      <c r="AW165" s="10"/>
      <c r="AZ165" s="1"/>
      <c r="BF165" s="16"/>
      <c r="BG165" s="155"/>
    </row>
    <row r="166" spans="2:59" ht="72.5" x14ac:dyDescent="0.35">
      <c r="B166" s="45" t="str">
        <f>'INF GERAIS'!B166&amp;IFERROR(IF(INDEX(APOIO!$A$5:$A$50,MATCH('INF GERAIS'!N166,APOIO!$B$5:$B$50,0))="NÃO",APOIO!$A$2&amp;"NÃO VÁLIDO",""),"")</f>
        <v>2014.0154</v>
      </c>
      <c r="C166" s="1" t="str">
        <f>'INF GERAIS'!C166</f>
        <v>AGRESTE MERIDIONAL</v>
      </c>
      <c r="D166" s="1" t="str">
        <f>'INF GERAIS'!D166</f>
        <v>GARANHUNS</v>
      </c>
      <c r="E166" s="1" t="str">
        <f>'INF GERAIS'!E166</f>
        <v>MELHORIA DA INFRAESTRUTURA NO DISTRITO DE MIRACICA</v>
      </c>
      <c r="F166" s="1" t="str">
        <f>'INF GERAIS'!G166</f>
        <v>NORMAL</v>
      </c>
      <c r="G166" s="11"/>
      <c r="H166" s="11"/>
      <c r="I166" s="10">
        <v>41802</v>
      </c>
      <c r="J166" s="10">
        <v>41816</v>
      </c>
      <c r="K166" s="11">
        <f>IF(G166&lt;0,"NA",IF(G166&gt;ROUNDDOWN('INF GERAIS'!K166*0.3,2),0,ROUNDDOWN('INF GERAIS'!K166*0.3,2)-G166))</f>
        <v>89632.6</v>
      </c>
      <c r="L166" s="11">
        <v>89632.61</v>
      </c>
      <c r="M166" s="10">
        <v>41823</v>
      </c>
      <c r="N166" s="120" t="s">
        <v>2417</v>
      </c>
      <c r="O166" s="120" t="s">
        <v>2410</v>
      </c>
      <c r="P166" s="120"/>
      <c r="Q166" s="10">
        <v>42314</v>
      </c>
      <c r="R166" s="10">
        <v>42328</v>
      </c>
      <c r="S166" s="11">
        <f>IF(G166&lt;0,"NA",IF((G166+H166+L166+IF(AO166="1ª",AP166,0)+IF(AU166="1ª",AV166,0))&gt;ROUNDDOWN('INF GERAIS'!K166*0.6,2),0,IF(M166="",ROUNDDOWN('INF GERAIS'!K166*0.6,2)-K166-G166-H166,ROUNDDOWN('INF GERAIS'!K166*0.6,2)-(G166+H166+L166+IF(AO166="1ª",AP166,0)+IF(AU166="1ª",AV166,0)))))</f>
        <v>89632.599999999991</v>
      </c>
      <c r="T166" s="505">
        <v>89632.61</v>
      </c>
      <c r="U166" s="10">
        <v>42335</v>
      </c>
      <c r="V166" s="120" t="s">
        <v>3986</v>
      </c>
      <c r="W166" s="120" t="s">
        <v>3981</v>
      </c>
      <c r="X166" s="120" t="s">
        <v>3988</v>
      </c>
      <c r="Y166" s="10">
        <v>42401</v>
      </c>
      <c r="Z166" s="10">
        <v>42710</v>
      </c>
      <c r="AA166" s="11">
        <f>IF(G166&lt;0,"NA",IF((G166+H166+L166+T166+IF(AO166="1ª",AP166,0)+IF(AU166="1ª",AV166,0)+IF(AO166="2ª",AP166,0)+IF(AU166="2ª",AV166,0))&gt;ROUNDDOWN('INF GERAIS'!K166*0.8,2),0,IF(AND(M166="",U166=""),ROUNDDOWN('INF GERAIS'!K166*0.8,2)-K166-S166-G166-H166,IF(U166="",ROUNDDOWN('INF GERAIS'!K166*0.8,2)-S166-L166-G166-H166-IF(AO166="1ª",AP166,0)-IF(AU166="1ª",AV166,0),ROUNDDOWN('INF GERAIS'!K166*0.8,2)-(G166+H166+L166+T166+IF(AO166="1ª",AP166,0)+IF(AU166="1ª",AV166,0)+IF(AO166="2ª",AP166,0)+IF(AU166="2ª",AV166,0))))))</f>
        <v>59755.06</v>
      </c>
      <c r="AB166" s="205">
        <v>59755.06</v>
      </c>
      <c r="AC166" s="10">
        <v>42836</v>
      </c>
      <c r="AD166" s="120" t="s">
        <v>9170</v>
      </c>
      <c r="AE166" s="120" t="s">
        <v>9172</v>
      </c>
      <c r="AF166" s="120" t="s">
        <v>9173</v>
      </c>
      <c r="AG166" s="10">
        <v>43158</v>
      </c>
      <c r="AH166" s="10">
        <v>43175</v>
      </c>
      <c r="AI166" s="11">
        <f>IF(G166&lt;0,"NA",IF((G166+H166+L166+T166+AB166+IF(AO166="1ª",AP166,0)+IF(AU166="1ª",AV166,0)+IF(AO166="2ª",AP166,0)+IF(AU166="2ª",AV166,0)+IF(AO166="3ª",AP166,0)+IF(AU166="3ª",AV166,0))&gt;'INF GERAIS'!K166,0,IF(AND(M166="",U166="",AC166=""),'INF GERAIS'!K166-K166-S166-AA166-G166-H166,IF(AND(U166="",AC166=""),'INF GERAIS'!K166-L166-S166-AA166-G166-H166-IF(AO166="1ª",AP166,0)-IF(AU166="1ª",AV166,0),IF(AC166="",'INF GERAIS'!K166-L166-T166-AA166-G166-H166-IF(AO166="1ª",AP166,0)-IF(AU166="1ª",AV166,0)-IF(AO166="2ª",AP166,0)-IF(AU166="2ª",AV166,0),'INF GERAIS'!K166-(G166+H166+L166+T166+AB166+IF(AO166="1ª",AP166,0)+IF(AU166="1ª",AV166,0)+IF(AO166="2ª",AP166,0)+IF(AU166="2ª",AV166,0)+IF(AO166="3ª",AP166,0)+IF(AU166="3ª",AV166,0)))))))</f>
        <v>59755.069999999978</v>
      </c>
      <c r="AJ166" s="11">
        <v>59755.07</v>
      </c>
      <c r="AK166" s="10">
        <v>43193</v>
      </c>
      <c r="AL166" s="120" t="s">
        <v>10909</v>
      </c>
      <c r="AM166" s="120" t="s">
        <v>10911</v>
      </c>
      <c r="AN166" s="120" t="s">
        <v>10912</v>
      </c>
      <c r="AP166" s="11"/>
      <c r="AQ166" s="10"/>
      <c r="AV166" s="11"/>
      <c r="AW166" s="10"/>
      <c r="AZ166" s="1"/>
      <c r="BF166" s="16"/>
      <c r="BG166" s="155"/>
    </row>
    <row r="167" spans="2:59" ht="58" x14ac:dyDescent="0.35">
      <c r="B167" s="45" t="str">
        <f>'INF GERAIS'!B167&amp;IFERROR(IF(INDEX(APOIO!$A$5:$A$50,MATCH('INF GERAIS'!N167,APOIO!$B$5:$B$50,0))="NÃO",APOIO!$A$2&amp;"NÃO VÁLIDO",""),"")</f>
        <v>2014.0155</v>
      </c>
      <c r="C167" s="1" t="str">
        <f>'INF GERAIS'!C167</f>
        <v>MATA NORTE</v>
      </c>
      <c r="D167" s="1" t="str">
        <f>'INF GERAIS'!D167</f>
        <v>GLÓRIA DO GOITÁ</v>
      </c>
      <c r="E167" s="1" t="str">
        <f>'INF GERAIS'!E167</f>
        <v>PAVIMENTAÇÃO DE DIVERSAS RUAS</v>
      </c>
      <c r="F167" s="1" t="str">
        <f>'INF GERAIS'!G167</f>
        <v>NORMAL</v>
      </c>
      <c r="G167" s="11"/>
      <c r="H167" s="11"/>
      <c r="I167" s="10">
        <v>41802</v>
      </c>
      <c r="J167" s="10">
        <v>41816</v>
      </c>
      <c r="K167" s="11">
        <f>IF(G167&lt;0,"NA",IF(G167&gt;ROUNDDOWN('INF GERAIS'!K167*0.3,2),0,ROUNDDOWN('INF GERAIS'!K167*0.3,2)-G167))</f>
        <v>316980.94</v>
      </c>
      <c r="L167" s="11">
        <v>316980.95</v>
      </c>
      <c r="M167" s="10">
        <v>41823</v>
      </c>
      <c r="N167" s="120" t="s">
        <v>2423</v>
      </c>
      <c r="O167" s="120" t="s">
        <v>2425</v>
      </c>
      <c r="P167" s="120"/>
      <c r="Q167" s="181">
        <v>42403</v>
      </c>
      <c r="R167" s="10">
        <v>42410</v>
      </c>
      <c r="S167" s="11">
        <f>IF(G167&lt;0,"NA",IF((G167+H167+L167+IF(AO167="1ª",AP167,0)+IF(AU167="1ª",AV167,0))&gt;ROUNDDOWN('INF GERAIS'!K167*0.6,2),0,IF(M167="",ROUNDDOWN('INF GERAIS'!K167*0.6,2)-K167-G167-H167,ROUNDDOWN('INF GERAIS'!K167*0.6,2)-(G167+H167+L167+IF(AO167="1ª",AP167,0)+IF(AU167="1ª",AV167,0)))))</f>
        <v>316980.93</v>
      </c>
      <c r="T167" s="505">
        <v>316980.95</v>
      </c>
      <c r="U167" s="233">
        <v>42416</v>
      </c>
      <c r="V167" s="120" t="s">
        <v>5850</v>
      </c>
      <c r="W167" s="120" t="s">
        <v>5851</v>
      </c>
      <c r="X167" s="120" t="s">
        <v>5852</v>
      </c>
      <c r="Y167" s="10">
        <v>42425</v>
      </c>
      <c r="Z167" s="10">
        <v>43146</v>
      </c>
      <c r="AA167" s="11">
        <f>IF(G167&lt;0,"NA",IF((G167+H167+L167+T167+IF(AO167="1ª",AP167,0)+IF(AU167="1ª",AV167,0)+IF(AO167="2ª",AP167,0)+IF(AU167="2ª",AV167,0))&gt;ROUNDDOWN('INF GERAIS'!K167*0.8,2),0,IF(AND(M167="",U167=""),ROUNDDOWN('INF GERAIS'!K167*0.8,2)-K167-S167-G167-H167,IF(U167="",ROUNDDOWN('INF GERAIS'!K167*0.8,2)-S167-L167-G167-H167-IF(AO167="1ª",AP167,0)-IF(AU167="1ª",AV167,0),ROUNDDOWN('INF GERAIS'!K167*0.8,2)-(G167+H167+L167+T167+IF(AO167="1ª",AP167,0)+IF(AU167="1ª",AV167,0)+IF(AO167="2ª",AP167,0)+IF(AU167="2ª",AV167,0))))))</f>
        <v>211320.61</v>
      </c>
      <c r="AB167" s="205">
        <v>211320.61</v>
      </c>
      <c r="AC167" s="233">
        <v>43193</v>
      </c>
      <c r="AD167" s="1980" t="s">
        <v>10665</v>
      </c>
      <c r="AE167" s="1980" t="s">
        <v>10666</v>
      </c>
      <c r="AF167" s="1980" t="s">
        <v>10667</v>
      </c>
      <c r="AG167" s="10">
        <v>43746</v>
      </c>
      <c r="AH167" s="10">
        <v>43802</v>
      </c>
      <c r="AI167" s="11">
        <f>IF(G167&lt;0,"NA",IF((G167+H167+L167+T167+AB167+IF(AO167="1ª",AP167,0)+IF(AU167="1ª",AV167,0)+IF(AO167="2ª",AP167,0)+IF(AU167="2ª",AV167,0)+IF(AO167="3ª",AP167,0)+IF(AU167="3ª",AV167,0))&gt;'INF GERAIS'!K167,0,IF(AND(M167="",U167="",AC167=""),'INF GERAIS'!K167-K167-S167-AA167-G167-H167,IF(AND(U167="",AC167=""),'INF GERAIS'!K167-L167-S167-AA167-G167-H167-IF(AO167="1ª",AP167,0)-IF(AU167="1ª",AV167,0),IF(AC167="",'INF GERAIS'!K167-L167-T167-AA167-G167-H167-IF(AO167="1ª",AP167,0)-IF(AU167="1ª",AV167,0)-IF(AO167="2ª",AP167,0)-IF(AU167="2ª",AV167,0),'INF GERAIS'!K167-(G167+H167+L167+T167+AB167+IF(AO167="1ª",AP167,0)+IF(AU167="1ª",AV167,0)+IF(AO167="2ª",AP167,0)+IF(AU167="2ª",AV167,0)+IF(AO167="3ª",AP167,0)+IF(AU167="3ª",AV167,0)))))))</f>
        <v>211320.62999999989</v>
      </c>
      <c r="AJ167" s="11">
        <v>211320.63</v>
      </c>
      <c r="AK167" s="233">
        <v>43819</v>
      </c>
      <c r="AL167" s="1980" t="s">
        <v>12869</v>
      </c>
      <c r="AM167" s="1980" t="s">
        <v>12870</v>
      </c>
      <c r="AN167" s="1980" t="s">
        <v>12871</v>
      </c>
      <c r="AP167" s="11"/>
      <c r="AQ167" s="10"/>
      <c r="AV167" s="11"/>
      <c r="AW167" s="10"/>
      <c r="AZ167" s="1"/>
      <c r="BF167" s="16"/>
      <c r="BG167" s="155"/>
    </row>
    <row r="168" spans="2:59" ht="72.5" x14ac:dyDescent="0.35">
      <c r="B168" s="45" t="str">
        <f>'INF GERAIS'!B168&amp;IFERROR(IF(INDEX(APOIO!$A$5:$A$50,MATCH('INF GERAIS'!N168,APOIO!$B$5:$B$50,0))="NÃO",APOIO!$A$2&amp;"NÃO VÁLIDO",""),"")</f>
        <v>2014.0156</v>
      </c>
      <c r="C168" s="1" t="str">
        <f>'INF GERAIS'!C168</f>
        <v>METROPOLITANA</v>
      </c>
      <c r="D168" s="1" t="str">
        <f>'INF GERAIS'!D168</f>
        <v>GOIANA</v>
      </c>
      <c r="E168" s="1" t="str">
        <f>'INF GERAIS'!E168</f>
        <v>PAVIMENTAÇÃO EM PARALELEPÍPEDOS EM DIVERSAS RUAS</v>
      </c>
      <c r="F168" s="1" t="str">
        <f>'INF GERAIS'!G168</f>
        <v>NORMAL</v>
      </c>
      <c r="G168" s="11"/>
      <c r="H168" s="11"/>
      <c r="I168" s="10">
        <v>41802</v>
      </c>
      <c r="J168" s="10">
        <v>41816</v>
      </c>
      <c r="K168" s="11">
        <f>IF(G168&lt;0,"NA",IF(G168&gt;ROUNDDOWN('INF GERAIS'!K168*0.3,2),0,ROUNDDOWN('INF GERAIS'!K168*0.3,2)-G168))</f>
        <v>508532.75</v>
      </c>
      <c r="L168" s="11">
        <v>500089</v>
      </c>
      <c r="M168" s="10">
        <v>41823</v>
      </c>
      <c r="N168" s="120" t="s">
        <v>2435</v>
      </c>
      <c r="O168" s="120" t="s">
        <v>2431</v>
      </c>
      <c r="P168" s="120"/>
      <c r="Q168" s="10">
        <v>42432</v>
      </c>
      <c r="R168" s="10">
        <v>42433</v>
      </c>
      <c r="S168" s="11">
        <f>IF(G168&lt;0,"NA",IF((G168+H168+L168+IF(AO168="1ª",AP168,0)+IF(AU168="1ª",AV168,0))&gt;ROUNDDOWN('INF GERAIS'!K168*0.6,2),0,IF(M168="",ROUNDDOWN('INF GERAIS'!K168*0.6,2)-K168-G168-H168,ROUNDDOWN('INF GERAIS'!K168*0.6,2)-(G168+H168+L168+IF(AO168="1ª",AP168,0)+IF(AU168="1ª",AV168,0)))))</f>
        <v>516976.5</v>
      </c>
      <c r="T168" s="505">
        <v>500088.99</v>
      </c>
      <c r="U168" s="10">
        <v>42436</v>
      </c>
      <c r="V168" s="120" t="s">
        <v>6189</v>
      </c>
      <c r="W168" s="120" t="s">
        <v>6187</v>
      </c>
      <c r="X168" s="120" t="s">
        <v>6191</v>
      </c>
      <c r="Y168" s="10"/>
      <c r="Z168" s="10" t="s">
        <v>153</v>
      </c>
      <c r="AA168" s="11">
        <f>IF(G168&lt;0,"NA",IF((G168+H168+L168+T168+IF(AO168="1ª",AP168,0)+IF(AU168="1ª",AV168,0)+IF(AO168="2ª",AP168,0)+IF(AU168="2ª",AV168,0))&gt;ROUNDDOWN('INF GERAIS'!K168*0.8,2),0,IF(AND(M168="",U168=""),ROUNDDOWN('INF GERAIS'!K168*0.8,2)-K168-S168-G168-H168,IF(U168="",ROUNDDOWN('INF GERAIS'!K168*0.8,2)-S168-L168-G168-H168-IF(AO168="1ª",AP168,0)-IF(AU168="1ª",AV168,0),ROUNDDOWN('INF GERAIS'!K168*0.8,2)-(G168+H168+L168+T168+IF(AO168="1ª",AP168,0)+IF(AU168="1ª",AV168,0)+IF(AO168="2ª",AP168,0)+IF(AU168="2ª",AV168,0))))))</f>
        <v>355909.34000000008</v>
      </c>
      <c r="AB168" s="11"/>
      <c r="AC168" s="10"/>
      <c r="AD168" s="120" t="s">
        <v>153</v>
      </c>
      <c r="AE168" s="120" t="s">
        <v>153</v>
      </c>
      <c r="AF168" s="120" t="s">
        <v>153</v>
      </c>
      <c r="AG168" s="10"/>
      <c r="AH168" s="10" t="s">
        <v>153</v>
      </c>
      <c r="AI168" s="11">
        <f>IF(G168&lt;0,"NA",IF((G168+H168+L168+T168+AB168+IF(AO168="1ª",AP168,0)+IF(AU168="1ª",AV168,0)+IF(AO168="2ª",AP168,0)+IF(AU168="2ª",AV168,0)+IF(AO168="3ª",AP168,0)+IF(AU168="3ª",AV168,0))&gt;'INF GERAIS'!K168,0,IF(AND(M168="",U168="",AC168=""),'INF GERAIS'!K168-K168-S168-AA168-G168-H168,IF(AND(U168="",AC168=""),'INF GERAIS'!K168-L168-S168-AA168-G168-H168-IF(AO168="1ª",AP168,0)-IF(AU168="1ª",AV168,0),IF(AC168="",'INF GERAIS'!K168-L168-T168-AA168-G168-H168-IF(AO168="1ª",AP168,0)-IF(AU168="1ª",AV168,0)-IF(AO168="2ª",AP168,0)-IF(AU168="2ª",AV168,0),'INF GERAIS'!K168-(G168+H168+L168+T168+AB168+IF(AO168="1ª",AP168,0)+IF(AU168="1ª",AV168,0)+IF(AO168="2ª",AP168,0)+IF(AU168="2ª",AV168,0)+IF(AO168="3ª",AP168,0)+IF(AU168="3ª",AV168,0)))))))</f>
        <v>339021.83999999985</v>
      </c>
      <c r="AJ168" s="11" t="s">
        <v>153</v>
      </c>
      <c r="AK168" s="10"/>
      <c r="AL168" s="120" t="s">
        <v>153</v>
      </c>
      <c r="AM168" s="120" t="s">
        <v>153</v>
      </c>
      <c r="AN168" s="120" t="s">
        <v>153</v>
      </c>
      <c r="AP168" s="11"/>
      <c r="AQ168" s="10"/>
      <c r="AV168" s="11"/>
      <c r="AW168" s="10"/>
      <c r="AZ168" s="1"/>
      <c r="BF168" s="16"/>
      <c r="BG168" s="155"/>
    </row>
    <row r="169" spans="2:59" ht="72.5" x14ac:dyDescent="0.35">
      <c r="B169" s="45" t="str">
        <f>'INF GERAIS'!B169&amp;IFERROR(IF(INDEX(APOIO!$A$5:$A$50,MATCH('INF GERAIS'!N169,APOIO!$B$5:$B$50,0))="NÃO",APOIO!$A$2&amp;"NÃO VÁLIDO",""),"")</f>
        <v>2014.0157</v>
      </c>
      <c r="C169" s="1" t="str">
        <f>'INF GERAIS'!C169</f>
        <v>METROPOLITANA</v>
      </c>
      <c r="D169" s="1" t="str">
        <f>'INF GERAIS'!D169</f>
        <v>GOIANA</v>
      </c>
      <c r="E169" s="1" t="str">
        <f>'INF GERAIS'!E169</f>
        <v>CONSTRUÇÃO DA PRAÇA JÚLIO RABELO</v>
      </c>
      <c r="F169" s="1" t="str">
        <f>'INF GERAIS'!G169</f>
        <v>NORMAL</v>
      </c>
      <c r="G169" s="11"/>
      <c r="H169" s="11"/>
      <c r="I169" s="10">
        <v>41802</v>
      </c>
      <c r="J169" s="10">
        <v>41816</v>
      </c>
      <c r="K169" s="11">
        <f>IF(G169&lt;0,"NA",IF(G169&gt;ROUNDDOWN('INF GERAIS'!K169*0.3,2),0,ROUNDDOWN('INF GERAIS'!K169*0.3,2)-G169))</f>
        <v>79289.070000000007</v>
      </c>
      <c r="L169" s="11">
        <v>88589.9</v>
      </c>
      <c r="M169" s="10">
        <v>41823</v>
      </c>
      <c r="N169" s="120" t="s">
        <v>2429</v>
      </c>
      <c r="O169" s="120" t="s">
        <v>2431</v>
      </c>
      <c r="P169" s="120"/>
      <c r="Q169" s="10">
        <v>42432</v>
      </c>
      <c r="R169" s="10">
        <v>42433</v>
      </c>
      <c r="S169" s="11">
        <f>IF(G169&lt;0,"NA",IF((G169+H169+L169+IF(AO169="1ª",AP169,0)+IF(AU169="1ª",AV169,0))&gt;ROUNDDOWN('INF GERAIS'!K169*0.6,2),0,IF(M169="",ROUNDDOWN('INF GERAIS'!K169*0.6,2)-K169-G169-H169,ROUNDDOWN('INF GERAIS'!K169*0.6,2)-(G169+H169+L169+IF(AO169="1ª",AP169,0)+IF(AU169="1ª",AV169,0)))))</f>
        <v>69988.25</v>
      </c>
      <c r="T169" s="505">
        <v>88589.8</v>
      </c>
      <c r="U169" s="10">
        <v>42436</v>
      </c>
      <c r="V169" s="120" t="s">
        <v>6185</v>
      </c>
      <c r="W169" s="120" t="s">
        <v>6187</v>
      </c>
      <c r="X169" s="120" t="s">
        <v>6188</v>
      </c>
      <c r="Y169" s="10">
        <v>42536</v>
      </c>
      <c r="Z169" s="10">
        <v>42615</v>
      </c>
      <c r="AA169" s="11">
        <f>IF(G169&lt;0,"NA",IF((G169+H169+L169+T169+IF(AO169="1ª",AP169,0)+IF(AU169="1ª",AV169,0)+IF(AO169="2ª",AP169,0)+IF(AU169="2ª",AV169,0))&gt;ROUNDDOWN('INF GERAIS'!K169*0.8,2),0,IF(AND(M169="",U169=""),ROUNDDOWN('INF GERAIS'!K169*0.8,2)-K169-S169-G169-H169,IF(U169="",ROUNDDOWN('INF GERAIS'!K169*0.8,2)-S169-L169-G169-H169-IF(AO169="1ª",AP169,0)-IF(AU169="1ª",AV169,0),ROUNDDOWN('INF GERAIS'!K169*0.8,2)-(G169+H169+L169+T169+IF(AO169="1ª",AP169,0)+IF(AU169="1ª",AV169,0)+IF(AO169="2ª",AP169,0)+IF(AU169="2ª",AV169,0))))))</f>
        <v>34257.829999999987</v>
      </c>
      <c r="AB169" s="205">
        <v>34694.089999999997</v>
      </c>
      <c r="AC169" s="233">
        <v>42639</v>
      </c>
      <c r="AD169" s="557" t="s">
        <v>8462</v>
      </c>
      <c r="AE169" s="557" t="s">
        <v>8464</v>
      </c>
      <c r="AF169" s="557" t="s">
        <v>8465</v>
      </c>
      <c r="AG169" s="10">
        <v>43357</v>
      </c>
      <c r="AH169" s="10">
        <v>43699</v>
      </c>
      <c r="AI169" s="11">
        <f>IF(G169&lt;0,"NA",IF((G169+H169+L169+T169+AB169+IF(AO169="1ª",AP169,0)+IF(AU169="1ª",AV169,0)+IF(AO169="2ª",AP169,0)+IF(AU169="2ª",AV169,0)+IF(AO169="3ª",AP169,0)+IF(AU169="3ª",AV169,0))&gt;'INF GERAIS'!K169,0,IF(AND(M169="",U169="",AC169=""),'INF GERAIS'!K169-K169-S169-AA169-G169-H169,IF(AND(U169="",AC169=""),'INF GERAIS'!K169-L169-S169-AA169-G169-H169-IF(AO169="1ª",AP169,0)-IF(AU169="1ª",AV169,0),IF(AC169="",'INF GERAIS'!K169-L169-T169-AA169-G169-H169-IF(AO169="1ª",AP169,0)-IF(AU169="1ª",AV169,0)-IF(AO169="2ª",AP169,0)-IF(AU169="2ª",AV169,0),'INF GERAIS'!K169-(G169+H169+L169+T169+AB169+IF(AO169="1ª",AP169,0)+IF(AU169="1ª",AV169,0)+IF(AO169="2ª",AP169,0)+IF(AU169="2ª",AV169,0)+IF(AO169="3ª",AP169,0)+IF(AU169="3ª",AV169,0)))))))</f>
        <v>52423.129999999976</v>
      </c>
      <c r="AJ169" s="11">
        <v>52423.13</v>
      </c>
      <c r="AK169" s="233">
        <v>43909</v>
      </c>
      <c r="AL169" s="1730" t="s">
        <v>13085</v>
      </c>
      <c r="AM169" s="1730" t="s">
        <v>13086</v>
      </c>
      <c r="AN169" s="1730" t="s">
        <v>13087</v>
      </c>
      <c r="AP169" s="11"/>
      <c r="AQ169" s="10"/>
      <c r="AV169" s="11"/>
      <c r="AW169" s="10"/>
      <c r="AZ169" s="1"/>
      <c r="BF169" s="16"/>
      <c r="BG169" s="155"/>
    </row>
    <row r="170" spans="2:59" ht="72.5" x14ac:dyDescent="0.35">
      <c r="B170" s="45" t="str">
        <f>'INF GERAIS'!B170&amp;IFERROR(IF(INDEX(APOIO!$A$5:$A$50,MATCH('INF GERAIS'!N170,APOIO!$B$5:$B$50,0))="NÃO",APOIO!$A$2&amp;"NÃO VÁLIDO",""),"")</f>
        <v>2014.0158</v>
      </c>
      <c r="C170" s="1" t="str">
        <f>'INF GERAIS'!C170</f>
        <v>SERTÃO DO ARARIPE</v>
      </c>
      <c r="D170" s="1" t="str">
        <f>'INF GERAIS'!D170</f>
        <v>GRANITO</v>
      </c>
      <c r="E170" s="1" t="str">
        <f>'INF GERAIS'!E170</f>
        <v>REFORMA DA PRAÇA ADELSON COELHO</v>
      </c>
      <c r="F170" s="1" t="str">
        <f>'INF GERAIS'!G170</f>
        <v>NORMAL</v>
      </c>
      <c r="G170" s="11"/>
      <c r="H170" s="11"/>
      <c r="I170" s="10">
        <v>41808</v>
      </c>
      <c r="J170" s="10">
        <v>41822</v>
      </c>
      <c r="K170" s="11">
        <f>IF(G170&lt;0,"NA",IF(G170&gt;ROUNDDOWN('INF GERAIS'!K170*0.3,2),0,ROUNDDOWN('INF GERAIS'!K170*0.3,2)-G170))</f>
        <v>10350.52</v>
      </c>
      <c r="L170" s="11">
        <v>10563.69</v>
      </c>
      <c r="M170" s="10">
        <v>41829</v>
      </c>
      <c r="N170" s="120" t="s">
        <v>3098</v>
      </c>
      <c r="O170" s="120" t="s">
        <v>3074</v>
      </c>
      <c r="P170" s="120"/>
      <c r="Q170" s="10">
        <v>42380</v>
      </c>
      <c r="R170" s="10">
        <v>42394</v>
      </c>
      <c r="S170" s="11">
        <f>IF(G170&lt;0,"NA",IF((G170+H170+L170+IF(AO170="1ª",AP170,0)+IF(AU170="1ª",AV170,0))&gt;ROUNDDOWN('INF GERAIS'!K170*0.6,2),0,IF(M170="",ROUNDDOWN('INF GERAIS'!K170*0.6,2)-K170-G170-H170,ROUNDDOWN('INF GERAIS'!K170*0.6,2)-(G170+H170+L170+IF(AO170="1ª",AP170,0)+IF(AU170="1ª",AV170,0)))))</f>
        <v>10137.35</v>
      </c>
      <c r="T170" s="505">
        <v>10563.7</v>
      </c>
      <c r="U170" s="10">
        <v>42401</v>
      </c>
      <c r="V170" s="120" t="s">
        <v>4744</v>
      </c>
      <c r="W170" s="120" t="s">
        <v>4745</v>
      </c>
      <c r="X170" s="120" t="s">
        <v>4746</v>
      </c>
      <c r="Y170" s="10">
        <v>42626</v>
      </c>
      <c r="Z170" s="10">
        <v>43110</v>
      </c>
      <c r="AA170" s="11">
        <f>IF(G170&lt;0,"NA",IF((G170+H170+L170+T170+IF(AO170="1ª",AP170,0)+IF(AU170="1ª",AV170,0)+IF(AO170="2ª",AP170,0)+IF(AU170="2ª",AV170,0))&gt;ROUNDDOWN('INF GERAIS'!K170*0.8,2),0,IF(AND(M170="",U170=""),ROUNDDOWN('INF GERAIS'!K170*0.8,2)-K170-S170-G170-H170,IF(U170="",ROUNDDOWN('INF GERAIS'!K170*0.8,2)-S170-L170-G170-H170-IF(AO170="1ª",AP170,0)-IF(AU170="1ª",AV170,0),ROUNDDOWN('INF GERAIS'!K170*0.8,2)-(G170+H170+L170+T170+IF(AO170="1ª",AP170,0)+IF(AU170="1ª",AV170,0)+IF(AO170="2ª",AP170,0)+IF(AU170="2ª",AV170,0))))))</f>
        <v>6474</v>
      </c>
      <c r="AB170" s="11">
        <v>7042.45</v>
      </c>
      <c r="AC170" s="10">
        <v>43193</v>
      </c>
      <c r="AD170" s="120" t="s">
        <v>10725</v>
      </c>
      <c r="AE170" s="120" t="s">
        <v>10727</v>
      </c>
      <c r="AF170" s="120" t="s">
        <v>10728</v>
      </c>
      <c r="AG170" s="10">
        <v>42626</v>
      </c>
      <c r="AH170" s="10">
        <v>43110</v>
      </c>
      <c r="AI170" s="11">
        <f>IF(G170&lt;0,"NA",IF((G170+H170+L170+T170+AB170+IF(AO170="1ª",AP170,0)+IF(AU170="1ª",AV170,0)+IF(AO170="2ª",AP170,0)+IF(AU170="2ª",AV170,0)+IF(AO170="3ª",AP170,0)+IF(AU170="3ª",AV170,0))&gt;'INF GERAIS'!K170,0,IF(AND(M170="",U170="",AC170=""),'INF GERAIS'!K170-K170-S170-AA170-G170-H170,IF(AND(U170="",AC170=""),'INF GERAIS'!K170-L170-S170-AA170-G170-H170-IF(AO170="1ª",AP170,0)-IF(AU170="1ª",AV170,0),IF(AC170="",'INF GERAIS'!K170-L170-T170-AA170-G170-H170-IF(AO170="1ª",AP170,0)-IF(AU170="1ª",AV170,0)-IF(AO170="2ª",AP170,0)-IF(AU170="2ª",AV170,0),'INF GERAIS'!K170-(G170+H170+L170+T170+AB170+IF(AO170="1ª",AP170,0)+IF(AU170="1ª",AV170,0)+IF(AO170="2ª",AP170,0)+IF(AU170="2ª",AV170,0)+IF(AO170="3ª",AP170,0)+IF(AU170="3ª",AV170,0)))))))</f>
        <v>6331.8999999999978</v>
      </c>
      <c r="AJ170" s="11">
        <v>7042.47</v>
      </c>
      <c r="AK170" s="10">
        <v>43193</v>
      </c>
      <c r="AL170" s="120" t="s">
        <v>10729</v>
      </c>
      <c r="AM170" s="120" t="s">
        <v>10731</v>
      </c>
      <c r="AN170" s="120" t="s">
        <v>10732</v>
      </c>
      <c r="AP170" s="11"/>
      <c r="AQ170" s="10"/>
      <c r="AV170" s="11"/>
      <c r="AW170" s="10"/>
      <c r="AZ170" s="1"/>
      <c r="BF170" s="16"/>
      <c r="BG170" s="155"/>
    </row>
    <row r="171" spans="2:59" ht="87" x14ac:dyDescent="0.35">
      <c r="B171" s="45" t="str">
        <f>'INF GERAIS'!B171&amp;IFERROR(IF(INDEX(APOIO!$A$5:$A$50,MATCH('INF GERAIS'!N171,APOIO!$B$5:$B$50,0))="NÃO",APOIO!$A$2&amp;"NÃO VÁLIDO",""),"")</f>
        <v>2014.0159</v>
      </c>
      <c r="C171" s="1" t="str">
        <f>'INF GERAIS'!C171</f>
        <v>SERTÃO DO ARARIPE</v>
      </c>
      <c r="D171" s="357" t="str">
        <f>'INF GERAIS'!D171</f>
        <v>GRANITO</v>
      </c>
      <c r="E171" s="1" t="str">
        <f>'INF GERAIS'!E171</f>
        <v>DRENAGEM SUPERFICIAL DE ÁGUAS PLUVIAIS E PAVIMENTAÇÃO DE VIAS</v>
      </c>
      <c r="F171" s="1" t="str">
        <f>'INF GERAIS'!G171</f>
        <v>NORMAL</v>
      </c>
      <c r="G171" s="11"/>
      <c r="H171" s="11"/>
      <c r="I171" s="10">
        <v>41808</v>
      </c>
      <c r="J171" s="10">
        <v>41822</v>
      </c>
      <c r="K171" s="11">
        <f>IF(G171&lt;0,"NA",IF(G171&gt;ROUNDDOWN('INF GERAIS'!K171*0.3,2),0,ROUNDDOWN('INF GERAIS'!K171*0.3,2)-G171))</f>
        <v>95766.45</v>
      </c>
      <c r="L171" s="11">
        <v>97821.52</v>
      </c>
      <c r="M171" s="10">
        <v>41829</v>
      </c>
      <c r="N171" s="120" t="s">
        <v>3083</v>
      </c>
      <c r="O171" s="120" t="s">
        <v>3074</v>
      </c>
      <c r="P171" s="120"/>
      <c r="Q171" s="10">
        <v>42380</v>
      </c>
      <c r="R171" s="10">
        <v>42394</v>
      </c>
      <c r="S171" s="11">
        <f>IF(G171&lt;0,"NA",IF((G171+H171+L171+IF(AO171="1ª",AP171,0)+IF(AU171="1ª",AV171,0))&gt;ROUNDDOWN('INF GERAIS'!K171*0.6,2),0,IF(M171="",ROUNDDOWN('INF GERAIS'!K171*0.6,2)-K171-G171-H171,ROUNDDOWN('INF GERAIS'!K171*0.6,2)-(G171+H171+L171+IF(AO171="1ª",AP171,0)+IF(AU171="1ª",AV171,0)))))</f>
        <v>93711.37999999999</v>
      </c>
      <c r="T171" s="505">
        <v>97821.51</v>
      </c>
      <c r="U171" s="10">
        <v>42401</v>
      </c>
      <c r="V171" s="120" t="s">
        <v>4747</v>
      </c>
      <c r="W171" s="120" t="s">
        <v>4745</v>
      </c>
      <c r="X171" s="120" t="s">
        <v>4748</v>
      </c>
      <c r="Y171" s="10">
        <v>42431</v>
      </c>
      <c r="Z171" s="10">
        <v>42654</v>
      </c>
      <c r="AA171" s="11">
        <f>IF(G171&lt;0,"NA",IF((G171+H171+L171+T171+IF(AO171="1ª",AP171,0)+IF(AU171="1ª",AV171,0)+IF(AO171="2ª",AP171,0)+IF(AU171="2ª",AV171,0))&gt;ROUNDDOWN('INF GERAIS'!K171*0.8,2),0,IF(AND(M171="",U171=""),ROUNDDOWN('INF GERAIS'!K171*0.8,2)-K171-S171-G171-H171,IF(U171="",ROUNDDOWN('INF GERAIS'!K171*0.8,2)-S171-L171-G171-H171-IF(AO171="1ª",AP171,0)-IF(AU171="1ª",AV171,0),ROUNDDOWN('INF GERAIS'!K171*0.8,2)-(G171+H171+L171+T171+IF(AO171="1ª",AP171,0)+IF(AU171="1ª",AV171,0)+IF(AO171="2ª",AP171,0)+IF(AU171="2ª",AV171,0))))))</f>
        <v>59734.170000000013</v>
      </c>
      <c r="AB171" s="11">
        <v>65214.34</v>
      </c>
      <c r="AC171" s="10">
        <v>42863</v>
      </c>
      <c r="AD171" s="120" t="s">
        <v>9467</v>
      </c>
      <c r="AE171" s="120" t="s">
        <v>9466</v>
      </c>
      <c r="AF171" s="743" t="s">
        <v>9465</v>
      </c>
      <c r="AG171" s="10">
        <v>42863</v>
      </c>
      <c r="AH171" s="10">
        <v>43195</v>
      </c>
      <c r="AI171" s="11">
        <f>IF(G171&lt;0,"NA",IF((G171+H171+L171+T171+AB171+IF(AO171="1ª",AP171,0)+IF(AU171="1ª",AV171,0)+IF(AO171="2ª",AP171,0)+IF(AU171="2ª",AV171,0)+IF(AO171="3ª",AP171,0)+IF(AU171="3ª",AV171,0))&gt;'INF GERAIS'!K171,0,IF(AND(M171="",U171="",AC171=""),'INF GERAIS'!K171-K171-S171-AA171-G171-H171,IF(AND(U171="",AC171=""),'INF GERAIS'!K171-L171-S171-AA171-G171-H171-IF(AO171="1ª",AP171,0)-IF(AU171="1ª",AV171,0),IF(AC171="",'INF GERAIS'!K171-L171-T171-AA171-G171-H171-IF(AO171="1ª",AP171,0)-IF(AU171="1ª",AV171,0)-IF(AO171="2ª",AP171,0)-IF(AU171="2ª",AV171,0),'INF GERAIS'!K171-(G171+H171+L171+T171+AB171+IF(AO171="1ª",AP171,0)+IF(AU171="1ª",AV171,0)+IF(AO171="2ª",AP171,0)+IF(AU171="2ª",AV171,0)+IF(AO171="3ª",AP171,0)+IF(AU171="3ª",AV171,0)))))))</f>
        <v>58364.140000000014</v>
      </c>
      <c r="AJ171" s="11">
        <v>58364.13</v>
      </c>
      <c r="AK171" s="10">
        <v>43235</v>
      </c>
      <c r="AL171" s="120" t="s">
        <v>11132</v>
      </c>
      <c r="AM171" s="120" t="s">
        <v>11133</v>
      </c>
      <c r="AN171" s="120" t="s">
        <v>11134</v>
      </c>
      <c r="AP171" s="11"/>
      <c r="AQ171" s="10"/>
      <c r="AV171" s="11"/>
      <c r="AW171" s="10"/>
      <c r="AZ171" s="1"/>
      <c r="BF171" s="16"/>
      <c r="BG171" s="155"/>
    </row>
    <row r="172" spans="2:59" ht="87" x14ac:dyDescent="0.35">
      <c r="B172" s="45" t="str">
        <f>'INF GERAIS'!B172&amp;IFERROR(IF(INDEX(APOIO!$A$5:$A$50,MATCH('INF GERAIS'!N172,APOIO!$B$5:$B$50,0))="NÃO",APOIO!$A$2&amp;"NÃO VÁLIDO",""),"")</f>
        <v>2014.0160</v>
      </c>
      <c r="C172" s="1" t="str">
        <f>'INF GERAIS'!C172</f>
        <v>SERTÃO DO ARARIPE</v>
      </c>
      <c r="D172" s="1" t="str">
        <f>'INF GERAIS'!D172</f>
        <v>GRANITO</v>
      </c>
      <c r="E172" s="1" t="str">
        <f>'INF GERAIS'!E172</f>
        <v>PERFURAÇÃO DE POÇOS ARTESIANOS</v>
      </c>
      <c r="F172" s="1" t="str">
        <f>'INF GERAIS'!G172</f>
        <v>NORMAL</v>
      </c>
      <c r="G172" s="11"/>
      <c r="H172" s="11"/>
      <c r="I172" s="10">
        <v>41808</v>
      </c>
      <c r="J172" s="10">
        <v>41822</v>
      </c>
      <c r="K172" s="11">
        <f>IF(G172&lt;0,"NA",IF(G172&gt;ROUNDDOWN('INF GERAIS'!K172*0.3,2),0,ROUNDDOWN('INF GERAIS'!K172*0.3,2)-G172))</f>
        <v>12438.51</v>
      </c>
      <c r="L172" s="11">
        <v>12439.95</v>
      </c>
      <c r="M172" s="10">
        <v>41829</v>
      </c>
      <c r="N172" s="120" t="s">
        <v>3072</v>
      </c>
      <c r="O172" s="120" t="s">
        <v>3074</v>
      </c>
      <c r="P172" s="120"/>
      <c r="Q172" s="10">
        <v>42380</v>
      </c>
      <c r="R172" s="10">
        <v>42394</v>
      </c>
      <c r="S172" s="11">
        <f>IF(G172&lt;0,"NA",IF((G172+H172+L172+IF(AO172="1ª",AP172,0)+IF(AU172="1ª",AV172,0))&gt;ROUNDDOWN('INF GERAIS'!K172*0.6,2),0,IF(M172="",ROUNDDOWN('INF GERAIS'!K172*0.6,2)-K172-G172-H172,ROUNDDOWN('INF GERAIS'!K172*0.6,2)-(G172+H172+L172+IF(AO172="1ª",AP172,0)+IF(AU172="1ª",AV172,0)))))</f>
        <v>12437.07</v>
      </c>
      <c r="T172" s="505">
        <v>12437.08</v>
      </c>
      <c r="U172" s="10">
        <v>42401</v>
      </c>
      <c r="V172" s="120" t="s">
        <v>4749</v>
      </c>
      <c r="W172" s="120" t="s">
        <v>4745</v>
      </c>
      <c r="X172" s="120" t="s">
        <v>4750</v>
      </c>
      <c r="Y172" s="122">
        <v>42488</v>
      </c>
      <c r="Z172" s="10">
        <v>42611</v>
      </c>
      <c r="AA172" s="11">
        <f>IF(G172&lt;0,"NA",IF((G172+H172+L172+T172+IF(AO172="1ª",AP172,0)+IF(AU172="1ª",AV172,0)+IF(AO172="2ª",AP172,0)+IF(AU172="2ª",AV172,0))&gt;ROUNDDOWN('INF GERAIS'!K172*0.8,2),0,IF(AND(M172="",U172=""),ROUNDDOWN('INF GERAIS'!K172*0.8,2)-K172-S172-G172-H172,IF(U172="",ROUNDDOWN('INF GERAIS'!K172*0.8,2)-S172-L172-G172-H172-IF(AO172="1ª",AP172,0)-IF(AU172="1ª",AV172,0),ROUNDDOWN('INF GERAIS'!K172*0.8,2)-(G172+H172+L172+T172+IF(AO172="1ª",AP172,0)+IF(AU172="1ª",AV172,0)+IF(AO172="2ª",AP172,0)+IF(AU172="2ª",AV172,0))))))</f>
        <v>8292.3300000000017</v>
      </c>
      <c r="AB172" s="205">
        <v>8292.33</v>
      </c>
      <c r="AC172" s="233">
        <v>42639</v>
      </c>
      <c r="AD172" s="557" t="s">
        <v>8459</v>
      </c>
      <c r="AE172" s="557" t="s">
        <v>4745</v>
      </c>
      <c r="AF172" s="557" t="s">
        <v>8461</v>
      </c>
      <c r="AG172" s="122">
        <v>42488</v>
      </c>
      <c r="AH172" s="10">
        <v>42611</v>
      </c>
      <c r="AI172" s="11">
        <f>IF(G172&lt;0,"NA",IF((G172+H172+L172+T172+AB172+IF(AO172="1ª",AP172,0)+IF(AU172="1ª",AV172,0)+IF(AO172="2ª",AP172,0)+IF(AU172="2ª",AV172,0)+IF(AO172="3ª",AP172,0)+IF(AU172="3ª",AV172,0))&gt;'INF GERAIS'!K172,0,IF(AND(M172="",U172="",AC172=""),'INF GERAIS'!K172-K172-S172-AA172-G172-H172,IF(AND(U172="",AC172=""),'INF GERAIS'!K172-L172-S172-AA172-G172-H172-IF(AO172="1ª",AP172,0)-IF(AU172="1ª",AV172,0),IF(AC172="",'INF GERAIS'!K172-L172-T172-AA172-G172-H172-IF(AO172="1ª",AP172,0)-IF(AU172="1ª",AV172,0)-IF(AO172="2ª",AP172,0)-IF(AU172="2ª",AV172,0),'INF GERAIS'!K172-(G172+H172+L172+T172+AB172+IF(AO172="1ª",AP172,0)+IF(AU172="1ª",AV172,0)+IF(AO172="2ª",AP172,0)+IF(AU172="2ª",AV172,0)+IF(AO172="3ª",AP172,0)+IF(AU172="3ª",AV172,0)))))))</f>
        <v>8292.3499999999985</v>
      </c>
      <c r="AJ172" s="205">
        <v>8292.35</v>
      </c>
      <c r="AK172" s="530">
        <v>42640</v>
      </c>
      <c r="AL172" s="557" t="s">
        <v>8456</v>
      </c>
      <c r="AM172" s="557" t="s">
        <v>4745</v>
      </c>
      <c r="AN172" s="557" t="s">
        <v>8458</v>
      </c>
      <c r="AP172" s="11"/>
      <c r="AQ172" s="10"/>
      <c r="AV172" s="11"/>
      <c r="AW172" s="10"/>
      <c r="AZ172" s="1"/>
      <c r="BF172" s="16"/>
      <c r="BG172" s="155"/>
    </row>
    <row r="173" spans="2:59" ht="72.5" x14ac:dyDescent="0.35">
      <c r="B173" s="45" t="str">
        <f>'INF GERAIS'!B173&amp;IFERROR(IF(INDEX(APOIO!$A$5:$A$50,MATCH('INF GERAIS'!N173,APOIO!$B$5:$B$50,0))="NÃO",APOIO!$A$2&amp;"NÃO VÁLIDO",""),"")</f>
        <v>2014.0161</v>
      </c>
      <c r="C173" s="1" t="str">
        <f>'INF GERAIS'!C173</f>
        <v>SERTÃO DO ARARIPE</v>
      </c>
      <c r="D173" s="1" t="str">
        <f>'INF GERAIS'!D173</f>
        <v>GRANITO</v>
      </c>
      <c r="E173" s="1" t="str">
        <f>'INF GERAIS'!E173</f>
        <v>REFORMA DA SECRETARIA DE EDUCAÇÃO</v>
      </c>
      <c r="F173" s="1" t="str">
        <f>'INF GERAIS'!G173</f>
        <v>NORMAL</v>
      </c>
      <c r="G173" s="11"/>
      <c r="H173" s="11"/>
      <c r="I173" s="10">
        <v>41808</v>
      </c>
      <c r="J173" s="10">
        <v>41822</v>
      </c>
      <c r="K173" s="11">
        <f>IF(G173&lt;0,"NA",IF(G173&gt;ROUNDDOWN('INF GERAIS'!K173*0.3,2),0,ROUNDDOWN('INF GERAIS'!K173*0.3,2)-G173))</f>
        <v>15186.51</v>
      </c>
      <c r="L173" s="11">
        <v>14982.18</v>
      </c>
      <c r="M173" s="10">
        <v>41829</v>
      </c>
      <c r="N173" s="120" t="s">
        <v>3081</v>
      </c>
      <c r="O173" s="120" t="s">
        <v>3074</v>
      </c>
      <c r="P173" s="120"/>
      <c r="Q173" s="10">
        <v>42380</v>
      </c>
      <c r="R173" s="10">
        <v>42394</v>
      </c>
      <c r="S173" s="11">
        <f>IF(G173&lt;0,"NA",IF((G173+H173+L173+IF(AO173="1ª",AP173,0)+IF(AU173="1ª",AV173,0))&gt;ROUNDDOWN('INF GERAIS'!K173*0.6,2),0,IF(M173="",ROUNDDOWN('INF GERAIS'!K173*0.6,2)-K173-G173-H173,ROUNDDOWN('INF GERAIS'!K173*0.6,2)-(G173+H173+L173+IF(AO173="1ª",AP173,0)+IF(AU173="1ª",AV173,0)))))</f>
        <v>15390.84</v>
      </c>
      <c r="T173" s="505">
        <v>15380.84</v>
      </c>
      <c r="U173" s="10">
        <v>42401</v>
      </c>
      <c r="V173" s="120" t="s">
        <v>4751</v>
      </c>
      <c r="W173" s="120" t="s">
        <v>4745</v>
      </c>
      <c r="X173" s="120" t="s">
        <v>4752</v>
      </c>
      <c r="Y173" s="122">
        <v>42488</v>
      </c>
      <c r="Z173" s="10">
        <v>42536</v>
      </c>
      <c r="AA173" s="11">
        <f>IF(G173&lt;0,"NA",IF((G173+H173+L173+T173+IF(AO173="1ª",AP173,0)+IF(AU173="1ª",AV173,0)+IF(AO173="2ª",AP173,0)+IF(AU173="2ª",AV173,0))&gt;ROUNDDOWN('INF GERAIS'!K173*0.8,2),0,IF(AND(M173="",U173=""),ROUNDDOWN('INF GERAIS'!K173*0.8,2)-K173-S173-G173-H173,IF(U173="",ROUNDDOWN('INF GERAIS'!K173*0.8,2)-S173-L173-G173-H173-IF(AO173="1ª",AP173,0)-IF(AU173="1ª",AV173,0),ROUNDDOWN('INF GERAIS'!K173*0.8,2)-(G173+H173+L173+T173+IF(AO173="1ª",AP173,0)+IF(AU173="1ª",AV173,0)+IF(AO173="2ª",AP173,0)+IF(AU173="2ª",AV173,0))))))</f>
        <v>10134.34</v>
      </c>
      <c r="AB173" s="439">
        <v>10134.34</v>
      </c>
      <c r="AC173" s="253">
        <v>42542</v>
      </c>
      <c r="AD173" s="178" t="s">
        <v>7742</v>
      </c>
      <c r="AE173" s="341" t="s">
        <v>4745</v>
      </c>
      <c r="AF173" s="341" t="s">
        <v>7744</v>
      </c>
      <c r="AG173" s="122">
        <v>42488</v>
      </c>
      <c r="AH173" s="10">
        <v>42536</v>
      </c>
      <c r="AI173" s="11">
        <f>IF(G173&lt;0,"NA",IF((G173+H173+L173+T173+AB173+IF(AO173="1ª",AP173,0)+IF(AU173="1ª",AV173,0)+IF(AO173="2ª",AP173,0)+IF(AU173="2ª",AV173,0)+IF(AO173="3ª",AP173,0)+IF(AU173="3ª",AV173,0))&gt;'INF GERAIS'!K173,0,IF(AND(M173="",U173="",AC173=""),'INF GERAIS'!K173-K173-S173-AA173-G173-H173,IF(AND(U173="",AC173=""),'INF GERAIS'!K173-L173-S173-AA173-G173-H173-IF(AO173="1ª",AP173,0)-IF(AU173="1ª",AV173,0),IF(AC173="",'INF GERAIS'!K173-L173-T173-AA173-G173-H173-IF(AO173="1ª",AP173,0)-IF(AU173="1ª",AV173,0)-IF(AO173="2ª",AP173,0)-IF(AU173="2ª",AV173,0),'INF GERAIS'!K173-(G173+H173+L173+T173+AB173+IF(AO173="1ª",AP173,0)+IF(AU173="1ª",AV173,0)+IF(AO173="2ª",AP173,0)+IF(AU173="2ª",AV173,0)+IF(AO173="3ª",AP173,0)+IF(AU173="3ª",AV173,0)))))))</f>
        <v>10124.339999999997</v>
      </c>
      <c r="AJ173" s="439">
        <v>10124.34</v>
      </c>
      <c r="AK173" s="253">
        <v>42542</v>
      </c>
      <c r="AL173" s="178" t="s">
        <v>7745</v>
      </c>
      <c r="AM173" s="341" t="s">
        <v>4745</v>
      </c>
      <c r="AN173" s="341" t="s">
        <v>7747</v>
      </c>
      <c r="AP173" s="11"/>
      <c r="AQ173" s="10"/>
      <c r="AV173" s="11"/>
      <c r="AW173" s="10"/>
      <c r="AZ173" s="1"/>
      <c r="BF173" s="16"/>
      <c r="BG173" s="155"/>
    </row>
    <row r="174" spans="2:59" ht="232" x14ac:dyDescent="0.35">
      <c r="B174" s="45" t="str">
        <f>'INF GERAIS'!B174&amp;IFERROR(IF(INDEX(APOIO!$A$5:$A$50,MATCH('INF GERAIS'!N174,APOIO!$B$5:$B$50,0))="NÃO",APOIO!$A$2&amp;"NÃO VÁLIDO",""),"")</f>
        <v>2014.0162</v>
      </c>
      <c r="C174" s="1" t="str">
        <f>'INF GERAIS'!C174</f>
        <v>AGRESTE CENTRAL</v>
      </c>
      <c r="D174" s="1" t="str">
        <f>'INF GERAIS'!D174</f>
        <v>GRAVATÁ</v>
      </c>
      <c r="E174" s="1" t="str">
        <f>'INF GERAIS'!E174</f>
        <v>EXECUÇÃO DE PAVIMENTAÇÃO EM PARALELEPÍPEDOS GRANÍTICOS COM DRENAGEM DAS RUAS: NO BAIRRO ALTO DA BOA VISTA (RUA DA PAZ; RUA ELVIRA MARIA DE SOUZA; RUA SANTA BÁRBARA; RUA DEPUTADO ARRUDA CÂMARA; RUA LUIZ GONÇALVES); NO BAIRRO NOVO (RUA JURANDIR CORREIA); NO BAIRRO NOSSA SENHORA APARECIDA (RUA JOÃO ALCÂNTARADE LIMA; RUA RAUL BEZERRA E TRECHO DAS INALDA PEREIRA GUERRA / HILDA TAVARES FALCÃO / MANOEL DOS SANTOS MOREIRA); NO CENTRO (AVENIDA DANTAS BARRETO); NO BAIRRO PORTA FLORADA (RUA OLIMPIO TAVARES DE SOUZA; RUA COLINA GUSMÃO TAVARES); NO BAIRRO PORTA FLORADA DE E0 ATÉ E3 (RUA BELOJARDIM); NO BAIRRO NOSA SENHORA DAS GRAÇAS (ACESSO A ODIP)</v>
      </c>
      <c r="F174" s="1" t="str">
        <f>'INF GERAIS'!G174</f>
        <v>NORMAL</v>
      </c>
      <c r="G174" s="11"/>
      <c r="H174" s="11"/>
      <c r="I174" s="10">
        <v>41802</v>
      </c>
      <c r="J174" s="10">
        <v>41816</v>
      </c>
      <c r="K174" s="11">
        <f>IF(G174&lt;0,"NA",IF(G174&gt;ROUNDDOWN('INF GERAIS'!K174*0.3,2),0,ROUNDDOWN('INF GERAIS'!K174*0.3,2)-G174))</f>
        <v>352817.07</v>
      </c>
      <c r="L174" s="11">
        <v>588678.9</v>
      </c>
      <c r="M174" s="10">
        <v>41823</v>
      </c>
      <c r="N174" s="120" t="s">
        <v>2438</v>
      </c>
      <c r="O174" s="120" t="s">
        <v>2440</v>
      </c>
      <c r="P174" s="120"/>
      <c r="Q174" s="10">
        <v>42380</v>
      </c>
      <c r="R174" s="10">
        <v>42394</v>
      </c>
      <c r="S174" s="11">
        <f>IF(G174&lt;0,"NA",IF((G174+H174+L174+IF(AO174="1ª",AP174,0)+IF(AU174="1ª",AV174,0))&gt;ROUNDDOWN('INF GERAIS'!K174*0.6,2),0,IF(M174="",ROUNDDOWN('INF GERAIS'!K174*0.6,2)-K174-G174-H174,ROUNDDOWN('INF GERAIS'!K174*0.6,2)-(G174+H174+L174+IF(AO174="1ª",AP174,0)+IF(AU174="1ª",AV174,0)))))</f>
        <v>116955.23999999999</v>
      </c>
      <c r="T174" s="505">
        <v>588678.89</v>
      </c>
      <c r="U174" s="10">
        <v>42401</v>
      </c>
      <c r="V174" s="120" t="s">
        <v>4753</v>
      </c>
      <c r="W174" s="120" t="s">
        <v>4754</v>
      </c>
      <c r="X174" s="120" t="s">
        <v>4755</v>
      </c>
      <c r="Y174" s="10">
        <v>42641</v>
      </c>
      <c r="Z174" s="233">
        <v>42726</v>
      </c>
      <c r="AA174" s="11">
        <f>IF(G174&lt;0,"NA",IF((G174+H174+L174+T174+IF(AO174="1ª",AP174,0)+IF(AU174="1ª",AV174,0)+IF(AO174="2ª",AP174,0)+IF(AU174="2ª",AV174,0))&gt;ROUNDDOWN('INF GERAIS'!K174*0.8,2),0,IF(AND(M174="",U174=""),ROUNDDOWN('INF GERAIS'!K174*0.8,2)-K174-S174-G174-H174,IF(U174="",ROUNDDOWN('INF GERAIS'!K174*0.8,2)-S174-L174-G174-H174-IF(AO174="1ª",AP174,0)-IF(AU174="1ª",AV174,0),ROUNDDOWN('INF GERAIS'!K174*0.8,2)-(G174+H174+L174+T174+IF(AO174="1ª",AP174,0)+IF(AU174="1ª",AV174,0)+IF(AO174="2ª",AP174,0)+IF(AU174="2ª",AV174,0))))))</f>
        <v>0</v>
      </c>
      <c r="AB174" s="205">
        <v>276325.84999999998</v>
      </c>
      <c r="AC174" s="233">
        <v>42727</v>
      </c>
      <c r="AD174" s="1510" t="s">
        <v>8792</v>
      </c>
      <c r="AE174" s="636" t="s">
        <v>4754</v>
      </c>
      <c r="AF174" s="636" t="s">
        <v>8794</v>
      </c>
      <c r="AG174" s="10"/>
      <c r="AH174" s="10" t="s">
        <v>153</v>
      </c>
      <c r="AI174" s="11">
        <f>IF(G174&lt;0,"NA",IF((G174+H174+L174+T174+AB174+IF(AO174="1ª",AP174,0)+IF(AU174="1ª",AV174,0)+IF(AO174="2ª",AP174,0)+IF(AU174="2ª",AV174,0)+IF(AO174="3ª",AP174,0)+IF(AU174="3ª",AV174,0))&gt;'INF GERAIS'!K174,0,IF(AND(M174="",U174="",AC174=""),'INF GERAIS'!K174-K174-S174-AA174-G174-H174,IF(AND(U174="",AC174=""),'INF GERAIS'!K174-L174-S174-AA174-G174-H174-IF(AO174="1ª",AP174,0)-IF(AU174="1ª",AV174,0),IF(AC174="",'INF GERAIS'!K174-L174-T174-AA174-G174-H174-IF(AO174="1ª",AP174,0)-IF(AU174="1ª",AV174,0)-IF(AO174="2ª",AP174,0)-IF(AU174="2ª",AV174,0),'INF GERAIS'!K174-(G174+H174+L174+T174+AB174+IF(AO174="1ª",AP174,0)+IF(AU174="1ª",AV174,0)+IF(AO174="2ª",AP174,0)+IF(AU174="2ª",AV174,0)+IF(AO174="3ª",AP174,0)+IF(AU174="3ª",AV174,0)))))))</f>
        <v>0</v>
      </c>
      <c r="AJ174" s="11" t="s">
        <v>153</v>
      </c>
      <c r="AK174" s="10"/>
      <c r="AL174" s="120" t="s">
        <v>153</v>
      </c>
      <c r="AM174" s="120" t="s">
        <v>153</v>
      </c>
      <c r="AN174" s="120" t="s">
        <v>153</v>
      </c>
      <c r="AP174" s="11"/>
      <c r="AQ174" s="10"/>
      <c r="AV174" s="11"/>
      <c r="AW174" s="10"/>
      <c r="AZ174" s="1"/>
      <c r="BF174" s="16"/>
      <c r="BG174" s="155"/>
    </row>
    <row r="175" spans="2:59" ht="58" x14ac:dyDescent="0.35">
      <c r="B175" s="45" t="str">
        <f>'INF GERAIS'!B175&amp;IFERROR(IF(INDEX(APOIO!$A$5:$A$50,MATCH('INF GERAIS'!N175,APOIO!$B$5:$B$50,0))="NÃO",APOIO!$A$2&amp;"NÃO VÁLIDO",""),"")</f>
        <v>2014.0163</v>
      </c>
      <c r="C175" s="1" t="str">
        <f>'INF GERAIS'!C175</f>
        <v>AGRESTE MERIDIONAL</v>
      </c>
      <c r="D175" s="1" t="str">
        <f>'INF GERAIS'!D175</f>
        <v>IATI</v>
      </c>
      <c r="E175" s="1" t="str">
        <f>'INF GERAIS'!E175</f>
        <v xml:space="preserve">IMPLANTAÇÂO DO ATERRO SANITARIO </v>
      </c>
      <c r="F175" s="1" t="str">
        <f>'INF GERAIS'!G175</f>
        <v>NORMAL</v>
      </c>
      <c r="G175" s="11"/>
      <c r="H175" s="11"/>
      <c r="I175" s="10">
        <v>41802</v>
      </c>
      <c r="J175" s="10">
        <v>41816</v>
      </c>
      <c r="K175" s="11">
        <f>IF(G175&lt;0,"NA",IF(G175&gt;ROUNDDOWN('INF GERAIS'!K175*0.3,2),0,ROUNDDOWN('INF GERAIS'!K175*0.3,2)-G175))</f>
        <v>134369.79</v>
      </c>
      <c r="L175" s="11">
        <v>132778.16</v>
      </c>
      <c r="M175" s="10">
        <v>41823</v>
      </c>
      <c r="N175" s="120" t="s">
        <v>2444</v>
      </c>
      <c r="O175" s="120" t="s">
        <v>2446</v>
      </c>
      <c r="P175" s="120"/>
      <c r="Q175" s="10">
        <v>41969</v>
      </c>
      <c r="R175" s="10">
        <v>41983</v>
      </c>
      <c r="S175" s="11">
        <f>IF(G175&lt;0,"NA",IF((G175+H175+L175+IF(AO175="1ª",AP175,0)+IF(AU175="1ª",AV175,0))&gt;ROUNDDOWN('INF GERAIS'!K175*0.6,2),0,IF(M175="",ROUNDDOWN('INF GERAIS'!K175*0.6,2)-K175-G175-H175,ROUNDDOWN('INF GERAIS'!K175*0.6,2)-(G175+H175+L175+IF(AO175="1ª",AP175,0)+IF(AU175="1ª",AV175,0)))))</f>
        <v>135961.42000000001</v>
      </c>
      <c r="T175" s="505">
        <v>132778.16</v>
      </c>
      <c r="U175" s="10">
        <v>41990</v>
      </c>
      <c r="V175" s="120" t="s">
        <v>3244</v>
      </c>
      <c r="W175" s="120" t="s">
        <v>2446</v>
      </c>
      <c r="X175" s="120" t="s">
        <v>153</v>
      </c>
      <c r="Y175" s="10">
        <v>42144</v>
      </c>
      <c r="Z175" s="10">
        <v>42205</v>
      </c>
      <c r="AA175" s="11">
        <f>IF(G175&lt;0,"NA",IF((G175+H175+L175+T175+IF(AO175="1ª",AP175,0)+IF(AU175="1ª",AV175,0)+IF(AO175="2ª",AP175,0)+IF(AU175="2ª",AV175,0))&gt;ROUNDDOWN('INF GERAIS'!K175*0.8,2),0,IF(AND(M175="",U175=""),ROUNDDOWN('INF GERAIS'!K175*0.8,2)-K175-S175-G175-H175,IF(U175="",ROUNDDOWN('INF GERAIS'!K175*0.8,2)-S175-L175-G175-H175-IF(AO175="1ª",AP175,0)-IF(AU175="1ª",AV175,0),ROUNDDOWN('INF GERAIS'!K175*0.8,2)-(G175+H175+L175+T175+IF(AO175="1ª",AP175,0)+IF(AU175="1ª",AV175,0)+IF(AO175="2ª",AP175,0)+IF(AU175="2ª",AV175,0))))))</f>
        <v>92763.12</v>
      </c>
      <c r="AB175" s="11">
        <v>89579.86</v>
      </c>
      <c r="AC175" s="10">
        <v>42335</v>
      </c>
      <c r="AD175" s="120" t="s">
        <v>4187</v>
      </c>
      <c r="AE175" s="120" t="s">
        <v>4189</v>
      </c>
      <c r="AF175" s="120" t="s">
        <v>4190</v>
      </c>
      <c r="AG175" s="10">
        <v>42144</v>
      </c>
      <c r="AH175" s="10">
        <v>42205</v>
      </c>
      <c r="AI175" s="11">
        <f>IF(G175&lt;0,"NA",IF((G175+H175+L175+T175+AB175+IF(AO175="1ª",AP175,0)+IF(AU175="1ª",AV175,0)+IF(AO175="2ª",AP175,0)+IF(AU175="2ª",AV175,0)+IF(AO175="3ª",AP175,0)+IF(AU175="3ª",AV175,0))&gt;'INF GERAIS'!K175,0,IF(AND(M175="",U175="",AC175=""),'INF GERAIS'!K175-K175-S175-AA175-G175-H175,IF(AND(U175="",AC175=""),'INF GERAIS'!K175-L175-S175-AA175-G175-H175-IF(AO175="1ª",AP175,0)-IF(AU175="1ª",AV175,0),IF(AC175="",'INF GERAIS'!K175-L175-T175-AA175-G175-H175-IF(AO175="1ª",AP175,0)-IF(AU175="1ª",AV175,0)-IF(AO175="2ª",AP175,0)-IF(AU175="2ª",AV175,0),'INF GERAIS'!K175-(G175+H175+L175+T175+AB175+IF(AO175="1ª",AP175,0)+IF(AU175="1ª",AV175,0)+IF(AO175="2ª",AP175,0)+IF(AU175="2ª",AV175,0)+IF(AO175="3ª",AP175,0)+IF(AU175="3ª",AV175,0)))))))</f>
        <v>92763.12</v>
      </c>
      <c r="AJ175" s="11">
        <v>89579.86</v>
      </c>
      <c r="AK175" s="10">
        <v>42335</v>
      </c>
      <c r="AL175" s="120" t="s">
        <v>4191</v>
      </c>
      <c r="AM175" s="120" t="s">
        <v>4189</v>
      </c>
      <c r="AN175" s="120" t="s">
        <v>4193</v>
      </c>
      <c r="AP175" s="11"/>
      <c r="AQ175" s="10"/>
      <c r="AV175" s="11"/>
      <c r="AW175" s="10"/>
      <c r="AZ175" s="1"/>
      <c r="BF175" s="16"/>
      <c r="BG175" s="155"/>
    </row>
    <row r="176" spans="2:59" ht="72.5" x14ac:dyDescent="0.35">
      <c r="B176" s="45" t="str">
        <f>'INF GERAIS'!B176&amp;IFERROR(IF(INDEX(APOIO!$A$5:$A$50,MATCH('INF GERAIS'!N176,APOIO!$B$5:$B$50,0))="NÃO",APOIO!$A$2&amp;"NÃO VÁLIDO",""),"")</f>
        <v>2014.0164</v>
      </c>
      <c r="C176" s="1" t="str">
        <f>'INF GERAIS'!C176</f>
        <v>AGRESTE MERIDIONAL</v>
      </c>
      <c r="D176" s="1" t="str">
        <f>'INF GERAIS'!D176</f>
        <v>IATI</v>
      </c>
      <c r="E176" s="1" t="str">
        <f>'INF GERAIS'!E176</f>
        <v>CONSTRUÇÂO DE UM PORTAL</v>
      </c>
      <c r="F176" s="1" t="str">
        <f>'INF GERAIS'!G176</f>
        <v>NORMAL</v>
      </c>
      <c r="G176" s="11"/>
      <c r="H176" s="11"/>
      <c r="I176" s="10">
        <v>41803</v>
      </c>
      <c r="J176" s="10">
        <v>41817</v>
      </c>
      <c r="K176" s="11">
        <f>IF(G176&lt;0,"NA",IF(G176&gt;ROUNDDOWN('INF GERAIS'!K176*0.3,2),0,ROUNDDOWN('INF GERAIS'!K176*0.3,2)-G176))</f>
        <v>74761.31</v>
      </c>
      <c r="L176" s="11">
        <v>74761.31</v>
      </c>
      <c r="M176" s="10">
        <v>41824</v>
      </c>
      <c r="N176" s="120" t="s">
        <v>2456</v>
      </c>
      <c r="O176" s="120" t="s">
        <v>2446</v>
      </c>
      <c r="P176" s="120"/>
      <c r="Q176" s="10">
        <v>41969</v>
      </c>
      <c r="R176" s="10">
        <v>41983</v>
      </c>
      <c r="S176" s="11">
        <f>IF(G176&lt;0,"NA",IF((G176+H176+L176+IF(AO176="1ª",AP176,0)+IF(AU176="1ª",AV176,0))&gt;ROUNDDOWN('INF GERAIS'!K176*0.6,2),0,IF(M176="",ROUNDDOWN('INF GERAIS'!K176*0.6,2)-K176-G176-H176,ROUNDDOWN('INF GERAIS'!K176*0.6,2)-(G176+H176+L176+IF(AO176="1ª",AP176,0)+IF(AU176="1ª",AV176,0)))))</f>
        <v>74761.31</v>
      </c>
      <c r="T176" s="505">
        <v>74761.31</v>
      </c>
      <c r="U176" s="10">
        <v>41990</v>
      </c>
      <c r="V176" s="120" t="s">
        <v>3251</v>
      </c>
      <c r="W176" s="120" t="s">
        <v>2446</v>
      </c>
      <c r="X176" s="120" t="s">
        <v>153</v>
      </c>
      <c r="Y176" s="10">
        <v>42513</v>
      </c>
      <c r="Z176" s="10">
        <v>42548</v>
      </c>
      <c r="AA176" s="11">
        <f>IF(G176&lt;0,"NA",IF((G176+H176+L176+T176+IF(AO176="1ª",AP176,0)+IF(AU176="1ª",AV176,0)+IF(AO176="2ª",AP176,0)+IF(AU176="2ª",AV176,0))&gt;ROUNDDOWN('INF GERAIS'!K176*0.8,2),0,IF(AND(M176="",U176=""),ROUNDDOWN('INF GERAIS'!K176*0.8,2)-K176-S176-G176-H176,IF(U176="",ROUNDDOWN('INF GERAIS'!K176*0.8,2)-S176-L176-G176-H176-IF(AO176="1ª",AP176,0)-IF(AU176="1ª",AV176,0),ROUNDDOWN('INF GERAIS'!K176*0.8,2)-(G176+H176+L176+T176+IF(AO176="1ª",AP176,0)+IF(AU176="1ª",AV176,0)+IF(AO176="2ª",AP176,0)+IF(AU176="2ª",AV176,0))))))</f>
        <v>49840.869999999995</v>
      </c>
      <c r="AB176" s="440">
        <v>49840.87</v>
      </c>
      <c r="AC176" s="441">
        <v>42549</v>
      </c>
      <c r="AD176" s="442" t="s">
        <v>7791</v>
      </c>
      <c r="AE176" s="341" t="s">
        <v>7679</v>
      </c>
      <c r="AF176" s="341" t="s">
        <v>7793</v>
      </c>
      <c r="AG176" s="10"/>
      <c r="AH176" s="10" t="s">
        <v>153</v>
      </c>
      <c r="AI176" s="11">
        <f>IF(G176&lt;0,"NA",IF((G176+H176+L176+T176+AB176+IF(AO176="1ª",AP176,0)+IF(AU176="1ª",AV176,0)+IF(AO176="2ª",AP176,0)+IF(AU176="2ª",AV176,0)+IF(AO176="3ª",AP176,0)+IF(AU176="3ª",AV176,0))&gt;'INF GERAIS'!K176,0,IF(AND(M176="",U176="",AC176=""),'INF GERAIS'!K176-K176-S176-AA176-G176-H176,IF(AND(U176="",AC176=""),'INF GERAIS'!K176-L176-S176-AA176-G176-H176-IF(AO176="1ª",AP176,0)-IF(AU176="1ª",AV176,0),IF(AC176="",'INF GERAIS'!K176-L176-T176-AA176-G176-H176-IF(AO176="1ª",AP176,0)-IF(AU176="1ª",AV176,0)-IF(AO176="2ª",AP176,0)-IF(AU176="2ª",AV176,0),'INF GERAIS'!K176-(G176+H176+L176+T176+AB176+IF(AO176="1ª",AP176,0)+IF(AU176="1ª",AV176,0)+IF(AO176="2ª",AP176,0)+IF(AU176="2ª",AV176,0)+IF(AO176="3ª",AP176,0)+IF(AU176="3ª",AV176,0)))))))</f>
        <v>49840.880000000005</v>
      </c>
      <c r="AJ176" s="11" t="s">
        <v>153</v>
      </c>
      <c r="AK176" s="10"/>
      <c r="AL176" s="120" t="s">
        <v>153</v>
      </c>
      <c r="AM176" s="120" t="s">
        <v>153</v>
      </c>
      <c r="AN176" s="120" t="s">
        <v>153</v>
      </c>
      <c r="AP176" s="11"/>
      <c r="AQ176" s="10"/>
      <c r="AV176" s="11"/>
      <c r="AW176" s="10"/>
      <c r="AZ176" s="1"/>
      <c r="BF176" s="16"/>
      <c r="BG176" s="155"/>
    </row>
    <row r="177" spans="2:59" ht="43.5" x14ac:dyDescent="0.35">
      <c r="B177" s="45" t="str">
        <f>'INF GERAIS'!B177&amp;IFERROR(IF(INDEX(APOIO!$A$5:$A$50,MATCH('INF GERAIS'!N177,APOIO!$B$5:$B$50,0))="NÃO",APOIO!$A$2&amp;"NÃO VÁLIDO",""),"")</f>
        <v>2014.0165</v>
      </c>
      <c r="C177" s="1" t="str">
        <f>'INF GERAIS'!C177</f>
        <v>AGRESTE MERIDIONAL</v>
      </c>
      <c r="D177" s="1" t="str">
        <f>'INF GERAIS'!D177</f>
        <v>IATI</v>
      </c>
      <c r="E177" s="1" t="str">
        <f>'INF GERAIS'!E177</f>
        <v xml:space="preserve">CONSTRUÇÂO DA PRAÇA DA SEDE </v>
      </c>
      <c r="F177" s="1" t="str">
        <f>'INF GERAIS'!G177</f>
        <v>NORMAL</v>
      </c>
      <c r="G177" s="11"/>
      <c r="H177" s="11"/>
      <c r="I177" s="10">
        <v>41803</v>
      </c>
      <c r="J177" s="10">
        <v>41817</v>
      </c>
      <c r="K177" s="11">
        <f>IF(G177&lt;0,"NA",IF(G177&gt;ROUNDDOWN('INF GERAIS'!K177*0.3,2),0,ROUNDDOWN('INF GERAIS'!K177*0.3,2)-G177))</f>
        <v>35767.35</v>
      </c>
      <c r="L177" s="11">
        <v>35767.360000000001</v>
      </c>
      <c r="M177" s="10">
        <v>41824</v>
      </c>
      <c r="N177" s="120" t="s">
        <v>2463</v>
      </c>
      <c r="O177" s="120" t="s">
        <v>2446</v>
      </c>
      <c r="P177" s="120"/>
      <c r="Q177" s="10">
        <v>41969</v>
      </c>
      <c r="R177" s="10">
        <v>41983</v>
      </c>
      <c r="S177" s="11">
        <f>IF(G177&lt;0,"NA",IF((G177+H177+L177+IF(AO177="1ª",AP177,0)+IF(AU177="1ª",AV177,0))&gt;ROUNDDOWN('INF GERAIS'!K177*0.6,2),0,IF(M177="",ROUNDDOWN('INF GERAIS'!K177*0.6,2)-K177-G177-H177,ROUNDDOWN('INF GERAIS'!K177*0.6,2)-(G177+H177+L177+IF(AO177="1ª",AP177,0)+IF(AU177="1ª",AV177,0)))))</f>
        <v>35767.350000000006</v>
      </c>
      <c r="T177" s="505">
        <v>35767.360000000001</v>
      </c>
      <c r="U177" s="10">
        <v>41990</v>
      </c>
      <c r="V177" s="120" t="s">
        <v>3254</v>
      </c>
      <c r="W177" s="120" t="s">
        <v>2446</v>
      </c>
      <c r="X177" s="120" t="s">
        <v>153</v>
      </c>
      <c r="Y177" s="10">
        <v>43045</v>
      </c>
      <c r="Z177" s="10">
        <v>43073</v>
      </c>
      <c r="AA177" s="11">
        <f>IF(G177&lt;0,"NA",IF((G177+H177+L177+T177+IF(AO177="1ª",AP177,0)+IF(AU177="1ª",AV177,0)+IF(AO177="2ª",AP177,0)+IF(AU177="2ª",AV177,0))&gt;ROUNDDOWN('INF GERAIS'!K177*0.8,2),0,IF(AND(M177="",U177=""),ROUNDDOWN('INF GERAIS'!K177*0.8,2)-K177-S177-G177-H177,IF(U177="",ROUNDDOWN('INF GERAIS'!K177*0.8,2)-S177-L177-G177-H177-IF(AO177="1ª",AP177,0)-IF(AU177="1ª",AV177,0),ROUNDDOWN('INF GERAIS'!K177*0.8,2)-(G177+H177+L177+T177+IF(AO177="1ª",AP177,0)+IF(AU177="1ª",AV177,0)+IF(AO177="2ª",AP177,0)+IF(AU177="2ª",AV177,0))))))</f>
        <v>23844.899999999994</v>
      </c>
      <c r="AB177" s="11">
        <v>23844.9</v>
      </c>
      <c r="AC177" s="10">
        <v>43193</v>
      </c>
      <c r="AD177" s="120" t="s">
        <v>10917</v>
      </c>
      <c r="AE177" s="120" t="s">
        <v>10919</v>
      </c>
      <c r="AF177" s="120" t="s">
        <v>10920</v>
      </c>
      <c r="AG177" s="233"/>
      <c r="AH177" s="10" t="s">
        <v>153</v>
      </c>
      <c r="AI177" s="11">
        <f>IF(G177&lt;0,"NA",IF((G177+H177+L177+T177+AB177+IF(AO177="1ª",AP177,0)+IF(AU177="1ª",AV177,0)+IF(AO177="2ª",AP177,0)+IF(AU177="2ª",AV177,0)+IF(AO177="3ª",AP177,0)+IF(AU177="3ª",AV177,0))&gt;'INF GERAIS'!K177,0,IF(AND(M177="",U177="",AC177=""),'INF GERAIS'!K177-K177-S177-AA177-G177-H177,IF(AND(U177="",AC177=""),'INF GERAIS'!K177-L177-S177-AA177-G177-H177-IF(AO177="1ª",AP177,0)-IF(AU177="1ª",AV177,0),IF(AC177="",'INF GERAIS'!K177-L177-T177-AA177-G177-H177-IF(AO177="1ª",AP177,0)-IF(AU177="1ª",AV177,0)-IF(AO177="2ª",AP177,0)-IF(AU177="2ª",AV177,0),'INF GERAIS'!K177-(G177+H177+L177+T177+AB177+IF(AO177="1ª",AP177,0)+IF(AU177="1ª",AV177,0)+IF(AO177="2ª",AP177,0)+IF(AU177="2ª",AV177,0)+IF(AO177="3ª",AP177,0)+IF(AU177="3ª",AV177,0)))))))</f>
        <v>23844.910000000003</v>
      </c>
      <c r="AJ177" s="11" t="s">
        <v>153</v>
      </c>
      <c r="AK177" s="10"/>
      <c r="AL177" s="120" t="s">
        <v>153</v>
      </c>
      <c r="AM177" s="120" t="s">
        <v>153</v>
      </c>
      <c r="AN177" s="120" t="s">
        <v>153</v>
      </c>
      <c r="AP177" s="11"/>
      <c r="AQ177" s="10"/>
      <c r="AV177" s="11"/>
      <c r="AW177" s="10"/>
      <c r="AZ177" s="1"/>
      <c r="BF177" s="16"/>
      <c r="BG177" s="155"/>
    </row>
    <row r="178" spans="2:59" ht="43.5" x14ac:dyDescent="0.35">
      <c r="B178" s="45" t="str">
        <f>'INF GERAIS'!B178&amp;IFERROR(IF(INDEX(APOIO!$A$5:$A$50,MATCH('INF GERAIS'!N178,APOIO!$B$5:$B$50,0))="NÃO",APOIO!$A$2&amp;"NÃO VÁLIDO",""),"")</f>
        <v>2014.0166</v>
      </c>
      <c r="C178" s="1" t="str">
        <f>'INF GERAIS'!C178</f>
        <v>AGRESTE MERIDIONAL</v>
      </c>
      <c r="D178" s="1" t="str">
        <f>'INF GERAIS'!D178</f>
        <v>IATI</v>
      </c>
      <c r="E178" s="1" t="str">
        <f>'INF GERAIS'!E178</f>
        <v>CONSTRUÇÃO DA PRAÇA DE SANTA ROSA</v>
      </c>
      <c r="F178" s="1" t="str">
        <f>'INF GERAIS'!G178</f>
        <v>NORMAL</v>
      </c>
      <c r="G178" s="11"/>
      <c r="H178" s="11"/>
      <c r="I178" s="10">
        <v>41803</v>
      </c>
      <c r="J178" s="10">
        <v>41817</v>
      </c>
      <c r="K178" s="11">
        <f>IF(G178&lt;0,"NA",IF(G178&gt;ROUNDDOWN('INF GERAIS'!K178*0.3,2),0,ROUNDDOWN('INF GERAIS'!K178*0.3,2)-G178))</f>
        <v>25719.66</v>
      </c>
      <c r="L178" s="11">
        <v>25719.67</v>
      </c>
      <c r="M178" s="10">
        <v>41824</v>
      </c>
      <c r="N178" s="120" t="s">
        <v>2460</v>
      </c>
      <c r="O178" s="120" t="s">
        <v>2446</v>
      </c>
      <c r="P178" s="120"/>
      <c r="Q178" s="10">
        <v>41969</v>
      </c>
      <c r="R178" s="10">
        <v>41983</v>
      </c>
      <c r="S178" s="11">
        <f>IF(G178&lt;0,"NA",IF((G178+H178+L178+IF(AO178="1ª",AP178,0)+IF(AU178="1ª",AV178,0))&gt;ROUNDDOWN('INF GERAIS'!K178*0.6,2),0,IF(M178="",ROUNDDOWN('INF GERAIS'!K178*0.6,2)-K178-G178-H178,ROUNDDOWN('INF GERAIS'!K178*0.6,2)-(G178+H178+L178+IF(AO178="1ª",AP178,0)+IF(AU178="1ª",AV178,0)))))</f>
        <v>25719.660000000003</v>
      </c>
      <c r="T178" s="505">
        <v>25719.67</v>
      </c>
      <c r="U178" s="10">
        <v>41990</v>
      </c>
      <c r="V178" s="120" t="s">
        <v>3248</v>
      </c>
      <c r="W178" s="120" t="s">
        <v>2446</v>
      </c>
      <c r="X178" s="120" t="s">
        <v>153</v>
      </c>
      <c r="Y178" s="10">
        <v>43045</v>
      </c>
      <c r="Z178" s="10">
        <v>43073</v>
      </c>
      <c r="AA178" s="11">
        <f>IF(G178&lt;0,"NA",IF((G178+H178+L178+T178+IF(AO178="1ª",AP178,0)+IF(AU178="1ª",AV178,0)+IF(AO178="2ª",AP178,0)+IF(AU178="2ª",AV178,0))&gt;ROUNDDOWN('INF GERAIS'!K178*0.8,2),0,IF(AND(M178="",U178=""),ROUNDDOWN('INF GERAIS'!K178*0.8,2)-K178-S178-G178-H178,IF(U178="",ROUNDDOWN('INF GERAIS'!K178*0.8,2)-S178-L178-G178-H178-IF(AO178="1ª",AP178,0)-IF(AU178="1ª",AV178,0),ROUNDDOWN('INF GERAIS'!K178*0.8,2)-(G178+H178+L178+T178+IF(AO178="1ª",AP178,0)+IF(AU178="1ª",AV178,0)+IF(AO178="2ª",AP178,0)+IF(AU178="2ª",AV178,0))))))</f>
        <v>17146.440000000002</v>
      </c>
      <c r="AB178" s="11">
        <v>17146.439999999999</v>
      </c>
      <c r="AC178" s="10">
        <v>43195</v>
      </c>
      <c r="AD178" s="120" t="s">
        <v>10921</v>
      </c>
      <c r="AE178" s="120" t="s">
        <v>10923</v>
      </c>
      <c r="AF178" s="120" t="s">
        <v>10924</v>
      </c>
      <c r="AG178" s="233"/>
      <c r="AH178" s="10" t="s">
        <v>153</v>
      </c>
      <c r="AI178" s="11">
        <f>IF(G178&lt;0,"NA",IF((G178+H178+L178+T178+AB178+IF(AO178="1ª",AP178,0)+IF(AU178="1ª",AV178,0)+IF(AO178="2ª",AP178,0)+IF(AU178="2ª",AV178,0)+IF(AO178="3ª",AP178,0)+IF(AU178="3ª",AV178,0))&gt;'INF GERAIS'!K178,0,IF(AND(M178="",U178="",AC178=""),'INF GERAIS'!K178-K178-S178-AA178-G178-H178,IF(AND(U178="",AC178=""),'INF GERAIS'!K178-L178-S178-AA178-G178-H178-IF(AO178="1ª",AP178,0)-IF(AU178="1ª",AV178,0),IF(AC178="",'INF GERAIS'!K178-L178-T178-AA178-G178-H178-IF(AO178="1ª",AP178,0)-IF(AU178="1ª",AV178,0)-IF(AO178="2ª",AP178,0)-IF(AU178="2ª",AV178,0),'INF GERAIS'!K178-(G178+H178+L178+T178+AB178+IF(AO178="1ª",AP178,0)+IF(AU178="1ª",AV178,0)+IF(AO178="2ª",AP178,0)+IF(AU178="2ª",AV178,0)+IF(AO178="3ª",AP178,0)+IF(AU178="3ª",AV178,0)))))))</f>
        <v>17146.449999999997</v>
      </c>
      <c r="AJ178" s="11" t="s">
        <v>153</v>
      </c>
      <c r="AK178" s="10"/>
      <c r="AL178" s="120" t="s">
        <v>153</v>
      </c>
      <c r="AM178" s="120" t="s">
        <v>153</v>
      </c>
      <c r="AN178" s="120" t="s">
        <v>153</v>
      </c>
      <c r="AP178" s="11"/>
      <c r="AQ178" s="10"/>
      <c r="AV178" s="11"/>
      <c r="AW178" s="10"/>
      <c r="AZ178" s="1"/>
      <c r="BF178" s="16"/>
      <c r="BG178" s="155"/>
    </row>
    <row r="179" spans="2:59" ht="75" x14ac:dyDescent="0.35">
      <c r="B179" s="45" t="str">
        <f>'INF GERAIS'!B179&amp;IFERROR(IF(INDEX(APOIO!$A$5:$A$50,MATCH('INF GERAIS'!N179,APOIO!$B$5:$B$50,0))="NÃO",APOIO!$A$2&amp;"NÃO VÁLIDO",""),"")</f>
        <v>2014.0167</v>
      </c>
      <c r="C179" s="1" t="str">
        <f>'INF GERAIS'!C179</f>
        <v>SERTÃO DO MOXOTÓ</v>
      </c>
      <c r="D179" s="1" t="str">
        <f>'INF GERAIS'!D179</f>
        <v>IBIMIRIM</v>
      </c>
      <c r="E179" s="1" t="str">
        <f>'INF GERAIS'!E179</f>
        <v>REFORMA EM CASA DE SAÚDE - MARCOS FERREIRA D'ÁVILA NO BAIRRO CENTRO.</v>
      </c>
      <c r="F179" s="1" t="str">
        <f>'INF GERAIS'!G179</f>
        <v>NORMAL</v>
      </c>
      <c r="G179" s="11"/>
      <c r="H179" s="11"/>
      <c r="I179" s="10">
        <v>41803</v>
      </c>
      <c r="J179" s="10">
        <v>41817</v>
      </c>
      <c r="K179" s="11">
        <f>IF(G179&lt;0,"NA",IF(G179&gt;ROUNDDOWN('INF GERAIS'!K179*0.3,2),0,ROUNDDOWN('INF GERAIS'!K179*0.3,2)-G179))</f>
        <v>62447.75</v>
      </c>
      <c r="L179" s="11">
        <v>62448.14</v>
      </c>
      <c r="M179" s="10">
        <v>41824</v>
      </c>
      <c r="N179" s="120" t="s">
        <v>2472</v>
      </c>
      <c r="O179" s="120" t="s">
        <v>2468</v>
      </c>
      <c r="P179" s="120"/>
      <c r="Q179" s="10">
        <v>42314</v>
      </c>
      <c r="R179" s="10">
        <v>42328</v>
      </c>
      <c r="S179" s="11">
        <f>IF(G179&lt;0,"NA",IF((G179+H179+L179+IF(AO179="1ª",AP179,0)+IF(AU179="1ª",AV179,0))&gt;ROUNDDOWN('INF GERAIS'!K179*0.6,2),0,IF(M179="",ROUNDDOWN('INF GERAIS'!K179*0.6,2)-K179-G179-H179,ROUNDDOWN('INF GERAIS'!K179*0.6,2)-(G179+H179+L179+IF(AO179="1ª",AP179,0)+IF(AU179="1ª",AV179,0)))))</f>
        <v>62447.369999999995</v>
      </c>
      <c r="T179" s="505">
        <v>62448.14</v>
      </c>
      <c r="U179" s="10">
        <v>42335</v>
      </c>
      <c r="V179" s="120" t="s">
        <v>4038</v>
      </c>
      <c r="W179" s="120" t="s">
        <v>4030</v>
      </c>
      <c r="X179" s="120" t="s">
        <v>4040</v>
      </c>
      <c r="Y179" s="10">
        <v>42788</v>
      </c>
      <c r="Z179" s="10">
        <v>42863</v>
      </c>
      <c r="AA179" s="11">
        <f>IF(G179&lt;0,"NA",IF((G179+H179+L179+T179+IF(AO179="1ª",AP179,0)+IF(AU179="1ª",AV179,0)+IF(AO179="2ª",AP179,0)+IF(AU179="2ª",AV179,0))&gt;ROUNDDOWN('INF GERAIS'!K179*0.8,2),0,IF(AND(M179="",U179=""),ROUNDDOWN('INF GERAIS'!K179*0.8,2)-K179-S179-G179-H179,IF(U179="",ROUNDDOWN('INF GERAIS'!K179*0.8,2)-S179-L179-G179-H179-IF(AO179="1ª",AP179,0)-IF(AU179="1ª",AV179,0),ROUNDDOWN('INF GERAIS'!K179*0.8,2)-(G179+H179+L179+T179+IF(AO179="1ª",AP179,0)+IF(AU179="1ª",AV179,0)+IF(AO179="2ª",AP179,0)+IF(AU179="2ª",AV179,0))))))</f>
        <v>41631.070000000007</v>
      </c>
      <c r="AB179" s="11">
        <v>41632.1</v>
      </c>
      <c r="AC179" s="233">
        <v>42915</v>
      </c>
      <c r="AD179" s="792" t="s">
        <v>9733</v>
      </c>
      <c r="AE179" s="1226" t="s">
        <v>9735</v>
      </c>
      <c r="AF179" s="1226" t="s">
        <v>9737</v>
      </c>
      <c r="AG179" s="10">
        <v>43270</v>
      </c>
      <c r="AH179" s="10">
        <v>43339</v>
      </c>
      <c r="AI179" s="11">
        <f>IF(G179&lt;0,"NA",IF((G179+H179+L179+T179+AB179+IF(AO179="1ª",AP179,0)+IF(AU179="1ª",AV179,0)+IF(AO179="2ª",AP179,0)+IF(AU179="2ª",AV179,0)+IF(AO179="3ª",AP179,0)+IF(AU179="3ª",AV179,0))&gt;'INF GERAIS'!K179,0,IF(AND(M179="",U179="",AC179=""),'INF GERAIS'!K179-K179-S179-AA179-G179-H179,IF(AND(U179="",AC179=""),'INF GERAIS'!K179-L179-S179-AA179-G179-H179-IF(AO179="1ª",AP179,0)-IF(AU179="1ª",AV179,0),IF(AC179="",'INF GERAIS'!K179-L179-T179-AA179-G179-H179-IF(AO179="1ª",AP179,0)-IF(AU179="1ª",AV179,0)-IF(AO179="2ª",AP179,0)-IF(AU179="2ª",AV179,0),'INF GERAIS'!K179-(G179+H179+L179+T179+AB179+IF(AO179="1ª",AP179,0)+IF(AU179="1ª",AV179,0)+IF(AO179="2ª",AP179,0)+IF(AU179="2ª",AV179,0)+IF(AO179="3ª",AP179,0)+IF(AU179="3ª",AV179,0)))))))</f>
        <v>41630.81</v>
      </c>
      <c r="AJ179" s="823">
        <v>41632.1</v>
      </c>
      <c r="AK179" s="826">
        <v>43517</v>
      </c>
      <c r="AL179" s="827" t="s">
        <v>11954</v>
      </c>
      <c r="AM179" s="827" t="s">
        <v>11956</v>
      </c>
      <c r="AN179" s="827" t="s">
        <v>11957</v>
      </c>
      <c r="AO179" s="1043"/>
      <c r="AP179" s="11"/>
      <c r="AQ179" s="10"/>
      <c r="AV179" s="11"/>
      <c r="AW179" s="10"/>
      <c r="AZ179" s="1"/>
      <c r="BF179" s="16"/>
      <c r="BG179" s="155"/>
    </row>
    <row r="180" spans="2:59" ht="75" x14ac:dyDescent="0.35">
      <c r="B180" s="45" t="str">
        <f>'INF GERAIS'!B180&amp;IFERROR(IF(INDEX(APOIO!$A$5:$A$50,MATCH('INF GERAIS'!N180,APOIO!$B$5:$B$50,0))="NÃO",APOIO!$A$2&amp;"NÃO VÁLIDO",""),"")</f>
        <v>2014.0168</v>
      </c>
      <c r="C180" s="1" t="str">
        <f>'INF GERAIS'!C180</f>
        <v>SERTÃO DO MOXOTÓ</v>
      </c>
      <c r="D180" s="1" t="str">
        <f>'INF GERAIS'!D180</f>
        <v>IBIMIRIM</v>
      </c>
      <c r="E180" s="1" t="str">
        <f>'INF GERAIS'!E180</f>
        <v>CONSTRUÇÃO DE ESTÁDIO DE FUTEBOL NO BAIRRO  LAGES</v>
      </c>
      <c r="F180" s="1" t="str">
        <f>'INF GERAIS'!G180</f>
        <v>NORMAL</v>
      </c>
      <c r="G180" s="11"/>
      <c r="H180" s="11"/>
      <c r="I180" s="10">
        <v>41803</v>
      </c>
      <c r="J180" s="10">
        <v>41817</v>
      </c>
      <c r="K180" s="11">
        <f>IF(G180&lt;0,"NA",IF(G180&gt;ROUNDDOWN('INF GERAIS'!K180*0.3,2),0,ROUNDDOWN('INF GERAIS'!K180*0.3,2)-G180))</f>
        <v>158230.54</v>
      </c>
      <c r="L180" s="11">
        <v>168651.24</v>
      </c>
      <c r="M180" s="10">
        <v>41824</v>
      </c>
      <c r="N180" s="120" t="s">
        <v>2466</v>
      </c>
      <c r="O180" s="120" t="s">
        <v>2468</v>
      </c>
      <c r="P180" s="120"/>
      <c r="Q180" s="10">
        <v>42314</v>
      </c>
      <c r="R180" s="10">
        <v>42328</v>
      </c>
      <c r="S180" s="11">
        <f>IF(G180&lt;0,"NA",IF((G180+H180+L180+IF(AO180="1ª",AP180,0)+IF(AU180="1ª",AV180,0))&gt;ROUNDDOWN('INF GERAIS'!K180*0.6,2),0,IF(M180="",ROUNDDOWN('INF GERAIS'!K180*0.6,2)-K180-G180-H180,ROUNDDOWN('INF GERAIS'!K180*0.6,2)-(G180+H180+L180+IF(AO180="1ª",AP180,0)+IF(AU180="1ª",AV180,0)))))</f>
        <v>147809.84000000003</v>
      </c>
      <c r="T180" s="505">
        <v>147809.98000000001</v>
      </c>
      <c r="U180" s="10">
        <v>42335</v>
      </c>
      <c r="V180" s="120" t="s">
        <v>4045</v>
      </c>
      <c r="W180" s="120" t="s">
        <v>4030</v>
      </c>
      <c r="X180" s="120" t="s">
        <v>4047</v>
      </c>
      <c r="Y180" s="10">
        <v>42599</v>
      </c>
      <c r="Z180" s="233">
        <v>42649</v>
      </c>
      <c r="AA180" s="11">
        <f>IF(G180&lt;0,"NA",IF((G180+H180+L180+T180+IF(AO180="1ª",AP180,0)+IF(AU180="1ª",AV180,0)+IF(AO180="2ª",AP180,0)+IF(AU180="2ª",AV180,0))&gt;ROUNDDOWN('INF GERAIS'!K180*0.8,2),0,IF(AND(M180="",U180=""),ROUNDDOWN('INF GERAIS'!K180*0.8,2)-K180-S180-G180-H180,IF(U180="",ROUNDDOWN('INF GERAIS'!K180*0.8,2)-S180-L180-G180-H180-IF(AO180="1ª",AP180,0)-IF(AU180="1ª",AV180,0),ROUNDDOWN('INF GERAIS'!K180*0.8,2)-(G180+H180+L180+T180+IF(AO180="1ª",AP180,0)+IF(AU180="1ª",AV180,0)+IF(AO180="2ª",AP180,0)+IF(AU180="2ª",AV180,0))))))</f>
        <v>105486.89000000001</v>
      </c>
      <c r="AB180" s="205">
        <v>105486.89</v>
      </c>
      <c r="AC180" s="233">
        <v>42817</v>
      </c>
      <c r="AD180" s="690" t="s">
        <v>9060</v>
      </c>
      <c r="AE180" s="690" t="s">
        <v>9055</v>
      </c>
      <c r="AF180" s="690" t="s">
        <v>9062</v>
      </c>
      <c r="AG180" s="10">
        <v>42428</v>
      </c>
      <c r="AH180" s="10">
        <v>43229</v>
      </c>
      <c r="AI180" s="11">
        <f>IF(G180&lt;0,"NA",IF((G180+H180+L180+T180+AB180+IF(AO180="1ª",AP180,0)+IF(AU180="1ª",AV180,0)+IF(AO180="2ª",AP180,0)+IF(AU180="2ª",AV180,0)+IF(AO180="3ª",AP180,0)+IF(AU180="3ª",AV180,0))&gt;'INF GERAIS'!K180,0,IF(AND(M180="",U180="",AC180=""),'INF GERAIS'!K180-K180-S180-AA180-G180-H180,IF(AND(U180="",AC180=""),'INF GERAIS'!K180-L180-S180-AA180-G180-H180-IF(AO180="1ª",AP180,0)-IF(AU180="1ª",AV180,0),IF(AC180="",'INF GERAIS'!K180-L180-T180-AA180-G180-H180-IF(AO180="1ª",AP180,0)-IF(AU180="1ª",AV180,0)-IF(AO180="2ª",AP180,0)-IF(AU180="2ª",AV180,0),'INF GERAIS'!K180-(G180+H180+L180+T180+AB180+IF(AO180="1ª",AP180,0)+IF(AU180="1ª",AV180,0)+IF(AO180="2ª",AP180,0)+IF(AU180="2ª",AV180,0)+IF(AO180="3ª",AP180,0)+IF(AU180="3ª",AV180,0)))))))</f>
        <v>105487.03000000003</v>
      </c>
      <c r="AJ180" s="823">
        <v>105487.03</v>
      </c>
      <c r="AK180" s="826">
        <v>43517</v>
      </c>
      <c r="AL180" s="827" t="s">
        <v>11958</v>
      </c>
      <c r="AM180" s="827" t="s">
        <v>11956</v>
      </c>
      <c r="AN180" s="827" t="s">
        <v>11960</v>
      </c>
      <c r="AP180" s="11"/>
      <c r="AQ180" s="10"/>
      <c r="AV180" s="11"/>
      <c r="AW180" s="10"/>
      <c r="AZ180" s="1"/>
      <c r="BF180" s="16"/>
      <c r="BG180" s="155"/>
    </row>
    <row r="181" spans="2:59" ht="72.5" x14ac:dyDescent="0.35">
      <c r="B181" s="45" t="str">
        <f>'INF GERAIS'!B181&amp;IFERROR(IF(INDEX(APOIO!$A$5:$A$50,MATCH('INF GERAIS'!N181,APOIO!$B$5:$B$50,0))="NÃO",APOIO!$A$2&amp;"NÃO VÁLIDO",""),"")</f>
        <v>2014.0169</v>
      </c>
      <c r="C181" s="1" t="str">
        <f>'INF GERAIS'!C181</f>
        <v>SERTÃO DO MOXOTÓ</v>
      </c>
      <c r="D181" s="1" t="str">
        <f>'INF GERAIS'!D181</f>
        <v>IBIMIRIM</v>
      </c>
      <c r="E181" s="1" t="str">
        <f>'INF GERAIS'!E181</f>
        <v>REFORMA EM QUADRA POLIESPORTIVA NO BAIRRO AGROVILA IV</v>
      </c>
      <c r="F181" s="1" t="str">
        <f>'INF GERAIS'!G181</f>
        <v>NORMAL</v>
      </c>
      <c r="G181" s="11"/>
      <c r="H181" s="11"/>
      <c r="I181" s="10">
        <v>41803</v>
      </c>
      <c r="J181" s="10">
        <v>41817</v>
      </c>
      <c r="K181" s="11">
        <f>IF(G181&lt;0,"NA",IF(G181&gt;ROUNDDOWN('INF GERAIS'!K181*0.3,2),0,ROUNDDOWN('INF GERAIS'!K181*0.3,2)-G181))</f>
        <v>43744.23</v>
      </c>
      <c r="L181" s="11">
        <v>45114.68</v>
      </c>
      <c r="M181" s="10">
        <v>41824</v>
      </c>
      <c r="N181" s="120" t="s">
        <v>2478</v>
      </c>
      <c r="O181" s="120" t="s">
        <v>2468</v>
      </c>
      <c r="P181" s="120"/>
      <c r="Q181" s="10">
        <v>42314</v>
      </c>
      <c r="R181" s="10">
        <v>42328</v>
      </c>
      <c r="S181" s="11">
        <f>IF(G181&lt;0,"NA",IF((G181+H181+L181+IF(AO181="1ª",AP181,0)+IF(AU181="1ª",AV181,0))&gt;ROUNDDOWN('INF GERAIS'!K181*0.6,2),0,IF(M181="",ROUNDDOWN('INF GERAIS'!K181*0.6,2)-K181-G181-H181,ROUNDDOWN('INF GERAIS'!K181*0.6,2)-(G181+H181+L181+IF(AO181="1ª",AP181,0)+IF(AU181="1ª",AV181,0)))))</f>
        <v>42373.780000000006</v>
      </c>
      <c r="T181" s="505">
        <v>42084.72</v>
      </c>
      <c r="U181" s="10">
        <v>42335</v>
      </c>
      <c r="V181" s="120" t="s">
        <v>4035</v>
      </c>
      <c r="W181" s="120" t="s">
        <v>4030</v>
      </c>
      <c r="X181" s="120" t="s">
        <v>4037</v>
      </c>
      <c r="Y181" s="10">
        <v>42549</v>
      </c>
      <c r="Z181" s="10">
        <v>42649</v>
      </c>
      <c r="AA181" s="11">
        <f>IF(G181&lt;0,"NA",IF((G181+H181+L181+T181+IF(AO181="1ª",AP181,0)+IF(AU181="1ª",AV181,0)+IF(AO181="2ª",AP181,0)+IF(AU181="2ª",AV181,0))&gt;ROUNDDOWN('INF GERAIS'!K181*0.8,2),0,IF(AND(M181="",U181=""),ROUNDDOWN('INF GERAIS'!K181*0.8,2)-K181-S181-G181-H181,IF(U181="",ROUNDDOWN('INF GERAIS'!K181*0.8,2)-S181-L181-G181-H181-IF(AO181="1ª",AP181,0)-IF(AU181="1ª",AV181,0),ROUNDDOWN('INF GERAIS'!K181*0.8,2)-(G181+H181+L181+T181+IF(AO181="1ª",AP181,0)+IF(AU181="1ª",AV181,0)+IF(AO181="2ª",AP181,0)+IF(AU181="2ª",AV181,0))))))</f>
        <v>29451.880000000005</v>
      </c>
      <c r="AB181" s="205">
        <v>29451.88</v>
      </c>
      <c r="AC181" s="233">
        <v>42817</v>
      </c>
      <c r="AD181" s="690" t="s">
        <v>9057</v>
      </c>
      <c r="AE181" s="690" t="s">
        <v>9055</v>
      </c>
      <c r="AF181" s="690" t="s">
        <v>9059</v>
      </c>
      <c r="AG181" s="10">
        <v>43024</v>
      </c>
      <c r="AH181" s="10">
        <v>43081</v>
      </c>
      <c r="AI181" s="11">
        <f>IF(G181&lt;0,"NA",IF((G181+H181+L181+T181+AB181+IF(AO181="1ª",AP181,0)+IF(AU181="1ª",AV181,0)+IF(AO181="2ª",AP181,0)+IF(AU181="2ª",AV181,0)+IF(AO181="3ª",AP181,0)+IF(AU181="3ª",AV181,0))&gt;'INF GERAIS'!K181,0,IF(AND(M181="",U181="",AC181=""),'INF GERAIS'!K181-K181-S181-AA181-G181-H181,IF(AND(U181="",AC181=""),'INF GERAIS'!K181-L181-S181-AA181-G181-H181-IF(AO181="1ª",AP181,0)-IF(AU181="1ª",AV181,0),IF(AC181="",'INF GERAIS'!K181-L181-T181-AA181-G181-H181-IF(AO181="1ª",AP181,0)-IF(AU181="1ª",AV181,0)-IF(AO181="2ª",AP181,0)-IF(AU181="2ª",AV181,0),'INF GERAIS'!K181-(G181+H181+L181+T181+AB181+IF(AO181="1ª",AP181,0)+IF(AU181="1ª",AV181,0)+IF(AO181="2ª",AP181,0)+IF(AU181="2ª",AV181,0)+IF(AO181="3ª",AP181,0)+IF(AU181="3ª",AV181,0)))))))</f>
        <v>29162.829999999987</v>
      </c>
      <c r="AJ181" s="823">
        <v>29162.83</v>
      </c>
      <c r="AK181" s="826">
        <v>43193</v>
      </c>
      <c r="AL181" s="932" t="s">
        <v>10713</v>
      </c>
      <c r="AM181" s="932" t="s">
        <v>10715</v>
      </c>
      <c r="AN181" s="932" t="s">
        <v>10716</v>
      </c>
      <c r="AP181" s="11"/>
      <c r="AQ181" s="10"/>
      <c r="AV181" s="11"/>
      <c r="AW181" s="10"/>
      <c r="AZ181" s="1"/>
      <c r="BF181" s="16"/>
      <c r="BG181" s="155"/>
    </row>
    <row r="182" spans="2:59" ht="72.5" x14ac:dyDescent="0.35">
      <c r="B182" s="45" t="str">
        <f>'INF GERAIS'!B182&amp;IFERROR(IF(INDEX(APOIO!$A$5:$A$50,MATCH('INF GERAIS'!N182,APOIO!$B$5:$B$50,0))="NÃO",APOIO!$A$2&amp;"NÃO VÁLIDO",""),"")</f>
        <v>2014.0170</v>
      </c>
      <c r="C182" s="1" t="str">
        <f>'INF GERAIS'!C182</f>
        <v>SERTÃO DO MOXOTÓ</v>
      </c>
      <c r="D182" s="1" t="str">
        <f>'INF GERAIS'!D182</f>
        <v>IBIMIRIM</v>
      </c>
      <c r="E182" s="1" t="str">
        <f>'INF GERAIS'!E182</f>
        <v>REFORMA NA QUADRA POLIESPORTIVA JOÃO INOCÊNCIO CORREIA LIMA</v>
      </c>
      <c r="F182" s="1" t="str">
        <f>'INF GERAIS'!G182</f>
        <v>NORMAL</v>
      </c>
      <c r="G182" s="11"/>
      <c r="H182" s="11"/>
      <c r="I182" s="10">
        <v>41803</v>
      </c>
      <c r="J182" s="10">
        <v>41817</v>
      </c>
      <c r="K182" s="11">
        <f>IF(G182&lt;0,"NA",IF(G182&gt;ROUNDDOWN('INF GERAIS'!K182*0.3,2),0,ROUNDDOWN('INF GERAIS'!K182*0.3,2)-G182))</f>
        <v>37458.449999999997</v>
      </c>
      <c r="L182" s="11">
        <v>39266.879999999997</v>
      </c>
      <c r="M182" s="10">
        <v>41824</v>
      </c>
      <c r="N182" s="120" t="s">
        <v>2475</v>
      </c>
      <c r="O182" s="120" t="s">
        <v>2468</v>
      </c>
      <c r="P182" s="120"/>
      <c r="Q182" s="10">
        <v>42314</v>
      </c>
      <c r="R182" s="10">
        <v>42328</v>
      </c>
      <c r="S182" s="11">
        <f>IF(G182&lt;0,"NA",IF((G182+H182+L182+IF(AO182="1ª",AP182,0)+IF(AU182="1ª",AV182,0))&gt;ROUNDDOWN('INF GERAIS'!K182*0.6,2),0,IF(M182="",ROUNDDOWN('INF GERAIS'!K182*0.6,2)-K182-G182-H182,ROUNDDOWN('INF GERAIS'!K182*0.6,2)-(G182+H182+L182+IF(AO182="1ª",AP182,0)+IF(AU182="1ª",AV182,0)))))</f>
        <v>35650.019999999997</v>
      </c>
      <c r="T182" s="505">
        <v>35650.18</v>
      </c>
      <c r="U182" s="10">
        <v>42335</v>
      </c>
      <c r="V182" s="120" t="s">
        <v>4028</v>
      </c>
      <c r="W182" s="120" t="s">
        <v>4030</v>
      </c>
      <c r="X182" s="120" t="s">
        <v>4031</v>
      </c>
      <c r="Y182" s="10">
        <v>42549</v>
      </c>
      <c r="Z182" s="10">
        <v>42649</v>
      </c>
      <c r="AA182" s="11">
        <f>IF(G182&lt;0,"NA",IF((G182+H182+L182+T182+IF(AO182="1ª",AP182,0)+IF(AU182="1ª",AV182,0)+IF(AO182="2ª",AP182,0)+IF(AU182="2ª",AV182,0))&gt;ROUNDDOWN('INF GERAIS'!K182*0.8,2),0,IF(AND(M182="",U182=""),ROUNDDOWN('INF GERAIS'!K182*0.8,2)-K182-S182-G182-H182,IF(U182="",ROUNDDOWN('INF GERAIS'!K182*0.8,2)-S182-L182-G182-H182-IF(AO182="1ª",AP182,0)-IF(AU182="1ª",AV182,0),ROUNDDOWN('INF GERAIS'!K182*0.8,2)-(G182+H182+L182+T182+IF(AO182="1ª",AP182,0)+IF(AU182="1ª",AV182,0)+IF(AO182="2ª",AP182,0)+IF(AU182="2ª",AV182,0))))))</f>
        <v>24972.14</v>
      </c>
      <c r="AB182" s="205">
        <v>24972.14</v>
      </c>
      <c r="AC182" s="233">
        <v>42817</v>
      </c>
      <c r="AD182" s="690" t="s">
        <v>9053</v>
      </c>
      <c r="AE182" s="690" t="s">
        <v>9055</v>
      </c>
      <c r="AF182" s="690" t="s">
        <v>9056</v>
      </c>
      <c r="AG182" s="10">
        <v>43024</v>
      </c>
      <c r="AH182" s="10">
        <v>43081</v>
      </c>
      <c r="AI182" s="11">
        <f>IF(G182&lt;0,"NA",IF((G182+H182+L182+T182+AB182+IF(AO182="1ª",AP182,0)+IF(AU182="1ª",AV182,0)+IF(AO182="2ª",AP182,0)+IF(AU182="2ª",AV182,0)+IF(AO182="3ª",AP182,0)+IF(AU182="3ª",AV182,0))&gt;'INF GERAIS'!K182,0,IF(AND(M182="",U182="",AC182=""),'INF GERAIS'!K182-K182-S182-AA182-G182-H182,IF(AND(U182="",AC182=""),'INF GERAIS'!K182-L182-S182-AA182-G182-H182-IF(AO182="1ª",AP182,0)-IF(AU182="1ª",AV182,0),IF(AC182="",'INF GERAIS'!K182-L182-T182-AA182-G182-H182-IF(AO182="1ª",AP182,0)-IF(AU182="1ª",AV182,0)-IF(AO182="2ª",AP182,0)-IF(AU182="2ª",AV182,0),'INF GERAIS'!K182-(G182+H182+L182+T182+AB182+IF(AO182="1ª",AP182,0)+IF(AU182="1ª",AV182,0)+IF(AO182="2ª",AP182,0)+IF(AU182="2ª",AV182,0)+IF(AO182="3ª",AP182,0)+IF(AU182="3ª",AV182,0)))))))</f>
        <v>24972.309999999998</v>
      </c>
      <c r="AJ182" s="1058">
        <v>24972.31</v>
      </c>
      <c r="AK182" s="824">
        <v>43193</v>
      </c>
      <c r="AL182" s="1053" t="s">
        <v>10709</v>
      </c>
      <c r="AM182" s="1053" t="s">
        <v>10711</v>
      </c>
      <c r="AN182" s="1053" t="s">
        <v>10712</v>
      </c>
      <c r="AP182" s="11"/>
      <c r="AQ182" s="10"/>
      <c r="AV182" s="11"/>
      <c r="AW182" s="10"/>
      <c r="AZ182" s="1"/>
      <c r="BF182" s="16"/>
      <c r="BG182" s="155"/>
    </row>
    <row r="183" spans="2:59" ht="87" x14ac:dyDescent="0.35">
      <c r="B183" s="45" t="str">
        <f>'INF GERAIS'!B183&amp;IFERROR(IF(INDEX(APOIO!$A$5:$A$50,MATCH('INF GERAIS'!N183,APOIO!$B$5:$B$50,0))="NÃO",APOIO!$A$2&amp;"NÃO VÁLIDO",""),"")</f>
        <v>2014.0171</v>
      </c>
      <c r="C183" s="1" t="str">
        <f>'INF GERAIS'!C183</f>
        <v>AGRESTE CENTRAL</v>
      </c>
      <c r="D183" s="1" t="str">
        <f>'INF GERAIS'!D183</f>
        <v>IBIRAJUBA</v>
      </c>
      <c r="E183" s="1" t="str">
        <f>'INF GERAIS'!E183</f>
        <v>APOIO À IMPLANTAÇÃO DE INFRAESTRUTURA NO MUNICÍPIO DE IBIRAJUBA/PE - RECAPEAMENTO ASFÁLTICO DE VIAS URBANAS NO MUNICÍPIO DE IBIRAJUBA</v>
      </c>
      <c r="F183" s="1" t="str">
        <f>'INF GERAIS'!G183</f>
        <v>NORMAL</v>
      </c>
      <c r="G183" s="11">
        <f>77371.42+77371.42</f>
        <v>154742.84</v>
      </c>
      <c r="H183" s="11"/>
      <c r="I183" s="10"/>
      <c r="J183" s="10"/>
      <c r="K183" s="11">
        <f>IF(G183&lt;0,"NA",IF(G183&gt;ROUNDDOWN('INF GERAIS'!K183*0.3,2),0,ROUNDDOWN('INF GERAIS'!K183*0.3,2)-G183))</f>
        <v>0</v>
      </c>
      <c r="L183" s="11">
        <v>0</v>
      </c>
      <c r="M183" s="10"/>
      <c r="N183" s="120"/>
      <c r="O183" s="120" t="s">
        <v>153</v>
      </c>
      <c r="P183" s="120"/>
      <c r="Q183" s="10" t="s">
        <v>153</v>
      </c>
      <c r="R183" s="10" t="s">
        <v>153</v>
      </c>
      <c r="S183" s="11">
        <f>IF(G183&lt;0,"NA",IF((G183+H183+L183+IF(AO183="1ª",AP183,0)+IF(AU183="1ª",AV183,0))&gt;ROUNDDOWN('INF GERAIS'!K183*0.6,2),0,IF(M183="",ROUNDDOWN('INF GERAIS'!K183*0.6,2)-K183-G183-H183,ROUNDDOWN('INF GERAIS'!K183*0.6,2)-(G183+H183+L183+IF(AO183="1ª",AP183,0)+IF(AU183="1ª",AV183,0)))))</f>
        <v>4960.3600000000151</v>
      </c>
      <c r="T183" s="505">
        <v>0</v>
      </c>
      <c r="U183" s="10"/>
      <c r="V183" s="120" t="s">
        <v>153</v>
      </c>
      <c r="W183" s="120" t="s">
        <v>153</v>
      </c>
      <c r="X183" s="120" t="s">
        <v>4709</v>
      </c>
      <c r="Y183" s="10">
        <v>42467</v>
      </c>
      <c r="Z183" s="10">
        <v>42543</v>
      </c>
      <c r="AA183" s="11">
        <f>IF(G183&lt;0,"NA",IF((G183+H183+L183+T183+IF(AO183="1ª",AP183,0)+IF(AU183="1ª",AV183,0)+IF(AO183="2ª",AP183,0)+IF(AU183="2ª",AV183,0))&gt;ROUNDDOWN('INF GERAIS'!K183*0.8,2),0,IF(AND(M183="",U183=""),ROUNDDOWN('INF GERAIS'!K183*0.8,2)-K183-S183-G183-H183,IF(U183="",ROUNDDOWN('INF GERAIS'!K183*0.8,2)-S183-L183-G183-H183-IF(AO183="1ª",AP183,0)-IF(AU183="1ª",AV183,0),ROUNDDOWN('INF GERAIS'!K183*0.8,2)-(G183+H183+L183+T183+IF(AO183="1ª",AP183,0)+IF(AU183="1ª",AV183,0)+IF(AO183="2ª",AP183,0)+IF(AU183="2ª",AV183,0))))))</f>
        <v>53234.399999999994</v>
      </c>
      <c r="AB183" s="440">
        <v>53234.400000000001</v>
      </c>
      <c r="AC183" s="441">
        <v>42548</v>
      </c>
      <c r="AD183" s="442" t="s">
        <v>7779</v>
      </c>
      <c r="AE183" s="341" t="s">
        <v>7682</v>
      </c>
      <c r="AF183" s="341" t="s">
        <v>7781</v>
      </c>
      <c r="AG183" s="10"/>
      <c r="AH183" s="10">
        <v>42543</v>
      </c>
      <c r="AI183" s="11">
        <f>IF(G183&lt;0,"NA",IF((G183+H183+L183+T183+AB183+IF(AO183="1ª",AP183,0)+IF(AU183="1ª",AV183,0)+IF(AO183="2ª",AP183,0)+IF(AU183="2ª",AV183,0)+IF(AO183="3ª",AP183,0)+IF(AU183="3ª",AV183,0))&gt;'INF GERAIS'!K183,0,IF(AND(M183="",U183="",AC183=""),'INF GERAIS'!K183-K183-S183-AA183-G183-H183,IF(AND(U183="",AC183=""),'INF GERAIS'!K183-L183-S183-AA183-G183-H183-IF(AO183="1ª",AP183,0)-IF(AU183="1ª",AV183,0),IF(AC183="",'INF GERAIS'!K183-L183-T183-AA183-G183-H183-IF(AO183="1ª",AP183,0)-IF(AU183="1ª",AV183,0)-IF(AO183="2ª",AP183,0)-IF(AU183="2ª",AV183,0),'INF GERAIS'!K183-(G183+H183+L183+T183+AB183+IF(AO183="1ª",AP183,0)+IF(AU183="1ª",AV183,0)+IF(AO183="2ª",AP183,0)+IF(AU183="2ª",AV183,0)+IF(AO183="3ª",AP183,0)+IF(AU183="3ª",AV183,0)))))))</f>
        <v>58194.760000000009</v>
      </c>
      <c r="AJ183" s="439">
        <v>58194.76</v>
      </c>
      <c r="AK183" s="253">
        <v>42549</v>
      </c>
      <c r="AL183" s="178" t="s">
        <v>7776</v>
      </c>
      <c r="AM183" s="120" t="s">
        <v>7682</v>
      </c>
      <c r="AN183" s="120" t="s">
        <v>7778</v>
      </c>
      <c r="AP183" s="11"/>
      <c r="AQ183" s="10"/>
      <c r="AV183" s="11"/>
      <c r="AW183" s="10"/>
      <c r="AZ183" s="1"/>
      <c r="BF183" s="16"/>
      <c r="BG183" s="155"/>
    </row>
    <row r="184" spans="2:59" ht="72.5" x14ac:dyDescent="0.35">
      <c r="B184" s="45" t="str">
        <f>'INF GERAIS'!B184&amp;IFERROR(IF(INDEX(APOIO!$A$5:$A$50,MATCH('INF GERAIS'!N184,APOIO!$B$5:$B$50,0))="NÃO",APOIO!$A$2&amp;"NÃO VÁLIDO",""),"")</f>
        <v>2014.0172</v>
      </c>
      <c r="C184" s="1" t="str">
        <f>'INF GERAIS'!C184</f>
        <v>AGRESTE CENTRAL</v>
      </c>
      <c r="D184" s="1" t="str">
        <f>'INF GERAIS'!D184</f>
        <v>IBIRAJUBA</v>
      </c>
      <c r="E184" s="1" t="str">
        <f>'INF GERAIS'!E184</f>
        <v>IMPLANTAÇÃO DA REDE DE ESGOTO E DRENAGEM DA LAGOA 1 E LAGOA 2, VILA MUTIRÃO</v>
      </c>
      <c r="F184" s="1" t="str">
        <f>'INF GERAIS'!G184</f>
        <v>NORMAL</v>
      </c>
      <c r="G184" s="11"/>
      <c r="H184" s="11"/>
      <c r="I184" s="10">
        <v>41803</v>
      </c>
      <c r="J184" s="10">
        <v>41817</v>
      </c>
      <c r="K184" s="11">
        <f>IF(G184&lt;0,"NA",IF(G184&gt;ROUNDDOWN('INF GERAIS'!K184*0.3,2),0,ROUNDDOWN('INF GERAIS'!K184*0.3,2)-G184))</f>
        <v>45865.45</v>
      </c>
      <c r="L184" s="11">
        <v>46525.89</v>
      </c>
      <c r="M184" s="10">
        <v>41824</v>
      </c>
      <c r="N184" s="120" t="s">
        <v>2545</v>
      </c>
      <c r="O184" s="120" t="s">
        <v>2483</v>
      </c>
      <c r="P184" s="120"/>
      <c r="Q184" s="10">
        <v>42317</v>
      </c>
      <c r="R184" s="10">
        <v>42331</v>
      </c>
      <c r="S184" s="11">
        <f>IF(G184&lt;0,"NA",IF((G184+H184+L184+IF(AO184="1ª",AP184,0)+IF(AU184="1ª",AV184,0))&gt;ROUNDDOWN('INF GERAIS'!K184*0.6,2),0,IF(M184="",ROUNDDOWN('INF GERAIS'!K184*0.6,2)-K184-G184-H184,ROUNDDOWN('INF GERAIS'!K184*0.6,2)-(G184+H184+L184+IF(AO184="1ª",AP184,0)+IF(AU184="1ª",AV184,0)))))</f>
        <v>45205.020000000004</v>
      </c>
      <c r="T184" s="505">
        <v>46525.89</v>
      </c>
      <c r="U184" s="10">
        <v>42338</v>
      </c>
      <c r="V184" s="120" t="s">
        <v>4194</v>
      </c>
      <c r="W184" s="120" t="s">
        <v>4197</v>
      </c>
      <c r="X184" s="120" t="s">
        <v>4199</v>
      </c>
      <c r="Y184" s="10">
        <v>42467</v>
      </c>
      <c r="Z184" s="10">
        <v>42508</v>
      </c>
      <c r="AA184" s="11">
        <f>IF(G184&lt;0,"NA",IF((G184+H184+L184+T184+IF(AO184="1ª",AP184,0)+IF(AU184="1ª",AV184,0)+IF(AO184="2ª",AP184,0)+IF(AU184="2ª",AV184,0))&gt;ROUNDDOWN('INF GERAIS'!K184*0.8,2),0,IF(AND(M184="",U184=""),ROUNDDOWN('INF GERAIS'!K184*0.8,2)-K184-S184-G184-H184,IF(U184="",ROUNDDOWN('INF GERAIS'!K184*0.8,2)-S184-L184-G184-H184-IF(AO184="1ª",AP184,0)-IF(AU184="1ª",AV184,0),ROUNDDOWN('INF GERAIS'!K184*0.8,2)-(G184+H184+L184+T184+IF(AO184="1ª",AP184,0)+IF(AU184="1ª",AV184,0)+IF(AO184="2ª",AP184,0)+IF(AU184="2ª",AV184,0))))))</f>
        <v>29256.100000000006</v>
      </c>
      <c r="AB184" s="205">
        <v>31017.26</v>
      </c>
      <c r="AC184" s="233">
        <v>42510</v>
      </c>
      <c r="AD184" s="347" t="s">
        <v>7253</v>
      </c>
      <c r="AE184" s="347" t="s">
        <v>7255</v>
      </c>
      <c r="AF184" s="347" t="s">
        <v>7256</v>
      </c>
      <c r="AG184" s="10">
        <v>42941</v>
      </c>
      <c r="AH184" s="10">
        <v>42983</v>
      </c>
      <c r="AI184" s="11">
        <f>IF(G184&lt;0,"NA",IF((G184+H184+L184+T184+AB184+IF(AO184="1ª",AP184,0)+IF(AU184="1ª",AV184,0)+IF(AO184="2ª",AP184,0)+IF(AU184="2ª",AV184,0)+IF(AO184="3ª",AP184,0)+IF(AU184="3ª",AV184,0))&gt;'INF GERAIS'!K184,0,IF(AND(M184="",U184="",AC184=""),'INF GERAIS'!K184-K184-S184-AA184-G184-H184,IF(AND(U184="",AC184=""),'INF GERAIS'!K184-L184-S184-AA184-G184-H184-IF(AO184="1ª",AP184,0)-IF(AU184="1ª",AV184,0),IF(AC184="",'INF GERAIS'!K184-L184-T184-AA184-G184-H184-IF(AO184="1ª",AP184,0)-IF(AU184="1ª",AV184,0)-IF(AO184="2ª",AP184,0)-IF(AU184="2ª",AV184,0),'INF GERAIS'!K184-(G184+H184+L184+T184+AB184+IF(AO184="1ª",AP184,0)+IF(AU184="1ª",AV184,0)+IF(AO184="2ª",AP184,0)+IF(AU184="2ª",AV184,0)+IF(AO184="3ª",AP184,0)+IF(AU184="3ª",AV184,0)))))))</f>
        <v>28815.819999999992</v>
      </c>
      <c r="AJ184" s="368">
        <v>28815.82</v>
      </c>
      <c r="AK184" s="367">
        <v>43193</v>
      </c>
      <c r="AL184" s="931" t="s">
        <v>10673</v>
      </c>
      <c r="AM184" s="931" t="s">
        <v>10672</v>
      </c>
      <c r="AN184" s="931" t="s">
        <v>10671</v>
      </c>
      <c r="AP184" s="11"/>
      <c r="AQ184" s="10"/>
      <c r="AV184" s="11"/>
      <c r="AW184" s="10"/>
      <c r="AZ184" s="1"/>
      <c r="BF184" s="16"/>
      <c r="BG184" s="155"/>
    </row>
    <row r="185" spans="2:59" ht="72.5" x14ac:dyDescent="0.35">
      <c r="B185" s="45" t="str">
        <f>'INF GERAIS'!B185&amp;IFERROR(IF(INDEX(APOIO!$A$5:$A$50,MATCH('INF GERAIS'!N185,APOIO!$B$5:$B$50,0))="NÃO",APOIO!$A$2&amp;"NÃO VÁLIDO",""),"")</f>
        <v>2014.0173
NÃO VÁLIDO</v>
      </c>
      <c r="C185" s="1" t="str">
        <f>'INF GERAIS'!C185</f>
        <v>AGRESTE CENTRAL</v>
      </c>
      <c r="D185" s="1" t="str">
        <f>'INF GERAIS'!D185</f>
        <v>IBIRAJUBA</v>
      </c>
      <c r="E185" s="1" t="str">
        <f>'INF GERAIS'!E185</f>
        <v xml:space="preserve">APOIO À IMPLANTAÇÃO DE INFRAESTRUTURA NO MUNICÍPIO DE IBIRAJUBA/PE -MANUTENÇÃO E AMPLIAÇÃO DO CEMITÉRIO MUNICIPAL </v>
      </c>
      <c r="F185" s="1" t="str">
        <f>'INF GERAIS'!G185</f>
        <v>NORMAL</v>
      </c>
      <c r="G185" s="11">
        <f>-41651.24-41651.24</f>
        <v>-83302.48</v>
      </c>
      <c r="H185" s="11"/>
      <c r="I185" s="10">
        <v>41803</v>
      </c>
      <c r="J185" s="10">
        <v>41817</v>
      </c>
      <c r="K185" s="11" t="str">
        <f>IF(G185&lt;0,"NA",IF(G185&gt;ROUNDDOWN('INF GERAIS'!K185*0.3,2),0,ROUNDDOWN('INF GERAIS'!K185*0.3,2)-G185))</f>
        <v>NA</v>
      </c>
      <c r="L185" s="11">
        <v>41651.24</v>
      </c>
      <c r="M185" s="10">
        <v>41824</v>
      </c>
      <c r="N185" s="120" t="s">
        <v>2481</v>
      </c>
      <c r="O185" s="120" t="s">
        <v>2483</v>
      </c>
      <c r="P185" s="120"/>
      <c r="Q185" s="10">
        <v>42317</v>
      </c>
      <c r="R185" s="10">
        <v>42331</v>
      </c>
      <c r="S185" s="11" t="str">
        <f>IF(G185&lt;0,"NA",IF((G185+H185+L185+IF(AO185="1ª",AP185,0)+IF(AU185="1ª",AV185,0))&gt;ROUNDDOWN('INF GERAIS'!K185*0.6,2),0,IF(M185="",ROUNDDOWN('INF GERAIS'!K185*0.6,2)-K185-G185-H185,ROUNDDOWN('INF GERAIS'!K185*0.6,2)-(G185+H185+L185+IF(AO185="1ª",AP185,0)+IF(AU185="1ª",AV185,0)))))</f>
        <v>NA</v>
      </c>
      <c r="T185" s="505">
        <v>41651.24</v>
      </c>
      <c r="U185" s="10">
        <v>42338</v>
      </c>
      <c r="V185" s="120" t="s">
        <v>4203</v>
      </c>
      <c r="W185" s="120" t="s">
        <v>4197</v>
      </c>
      <c r="X185" s="120" t="s">
        <v>4205</v>
      </c>
      <c r="Y185" s="10"/>
      <c r="Z185" s="10" t="s">
        <v>153</v>
      </c>
      <c r="AA185" s="11" t="str">
        <f>IF(G185&lt;0,"NA",IF((G185+H185+L185+T185+IF(AO185="1ª",AP185,0)+IF(AU185="1ª",AV185,0)+IF(AO185="2ª",AP185,0)+IF(AU185="2ª",AV185,0))&gt;ROUNDDOWN('INF GERAIS'!K185*0.8,2),0,IF(AND(M185="",U185=""),ROUNDDOWN('INF GERAIS'!K185*0.8,2)-K185-S185-G185-H185,IF(U185="",ROUNDDOWN('INF GERAIS'!K185*0.8,2)-S185-L185-G185-H185-IF(AO185="1ª",AP185,0)-IF(AU185="1ª",AV185,0),ROUNDDOWN('INF GERAIS'!K185*0.8,2)-(G185+H185+L185+T185+IF(AO185="1ª",AP185,0)+IF(AU185="1ª",AV185,0)+IF(AO185="2ª",AP185,0)+IF(AU185="2ª",AV185,0))))))</f>
        <v>NA</v>
      </c>
      <c r="AB185" s="11"/>
      <c r="AC185" s="10"/>
      <c r="AD185" s="120" t="s">
        <v>153</v>
      </c>
      <c r="AE185" s="120" t="s">
        <v>153</v>
      </c>
      <c r="AF185" s="120" t="s">
        <v>153</v>
      </c>
      <c r="AG185" s="10"/>
      <c r="AH185" s="10" t="s">
        <v>153</v>
      </c>
      <c r="AI185" s="11" t="str">
        <f>IF(G185&lt;0,"NA",IF((G185+H185+L185+T185+AB185+IF(AO185="1ª",AP185,0)+IF(AU185="1ª",AV185,0)+IF(AO185="2ª",AP185,0)+IF(AU185="2ª",AV185,0)+IF(AO185="3ª",AP185,0)+IF(AU185="3ª",AV185,0))&gt;'INF GERAIS'!K185,0,IF(AND(M185="",U185="",AC185=""),'INF GERAIS'!K185-K185-S185-AA185-G185-H185,IF(AND(U185="",AC185=""),'INF GERAIS'!K185-L185-S185-AA185-G185-H185-IF(AO185="1ª",AP185,0)-IF(AU185="1ª",AV185,0),IF(AC185="",'INF GERAIS'!K185-L185-T185-AA185-G185-H185-IF(AO185="1ª",AP185,0)-IF(AU185="1ª",AV185,0)-IF(AO185="2ª",AP185,0)-IF(AU185="2ª",AV185,0),'INF GERAIS'!K185-(G185+H185+L185+T185+AB185+IF(AO185="1ª",AP185,0)+IF(AU185="1ª",AV185,0)+IF(AO185="2ª",AP185,0)+IF(AU185="2ª",AV185,0)+IF(AO185="3ª",AP185,0)+IF(AU185="3ª",AV185,0)))))))</f>
        <v>NA</v>
      </c>
      <c r="AJ185" s="11" t="s">
        <v>153</v>
      </c>
      <c r="AK185" s="10"/>
      <c r="AL185" s="120" t="s">
        <v>153</v>
      </c>
      <c r="AM185" s="120" t="s">
        <v>153</v>
      </c>
      <c r="AN185" s="120" t="s">
        <v>153</v>
      </c>
      <c r="AP185" s="11"/>
      <c r="AQ185" s="10"/>
      <c r="AV185" s="11"/>
      <c r="AW185" s="10"/>
      <c r="AZ185" s="1"/>
      <c r="BF185" s="16"/>
      <c r="BG185" s="155"/>
    </row>
    <row r="186" spans="2:59" ht="58" x14ac:dyDescent="0.35">
      <c r="B186" s="45" t="str">
        <f>'INF GERAIS'!B186&amp;IFERROR(IF(INDEX(APOIO!$A$5:$A$50,MATCH('INF GERAIS'!N186,APOIO!$B$5:$B$50,0))="NÃO",APOIO!$A$2&amp;"NÃO VÁLIDO",""),"")</f>
        <v>2014.0174
NÃO VÁLIDO</v>
      </c>
      <c r="C186" s="1" t="str">
        <f>'INF GERAIS'!C186</f>
        <v>AGRESTE CENTRAL</v>
      </c>
      <c r="D186" s="1" t="str">
        <f>'INF GERAIS'!D186</f>
        <v>IBIRAJUBA</v>
      </c>
      <c r="E186" s="1" t="str">
        <f>'INF GERAIS'!E186</f>
        <v>APOIO A IMPLANTAÇÃO DE INFRA-ESTRUTURA  E LAZER NO MUNICÍPIO DE IBIRAJUBA-PE - CONSTRUÇÃO DA PRAÇA DO MULTIRÃO</v>
      </c>
      <c r="F186" s="1" t="str">
        <f>'INF GERAIS'!G186</f>
        <v>NORMAL</v>
      </c>
      <c r="G186" s="11">
        <f>-35720.18-35720.18</f>
        <v>-71440.36</v>
      </c>
      <c r="H186" s="11"/>
      <c r="I186" s="10">
        <v>41803</v>
      </c>
      <c r="J186" s="10">
        <v>41817</v>
      </c>
      <c r="K186" s="11" t="str">
        <f>IF(G186&lt;0,"NA",IF(G186&gt;ROUNDDOWN('INF GERAIS'!K186*0.3,2),0,ROUNDDOWN('INF GERAIS'!K186*0.3,2)-G186))</f>
        <v>NA</v>
      </c>
      <c r="L186" s="11">
        <v>35720.18</v>
      </c>
      <c r="M186" s="10">
        <v>41824</v>
      </c>
      <c r="N186" s="120" t="s">
        <v>2533</v>
      </c>
      <c r="O186" s="120" t="s">
        <v>2483</v>
      </c>
      <c r="P186" s="120"/>
      <c r="Q186" s="10">
        <v>42317</v>
      </c>
      <c r="R186" s="10">
        <v>42331</v>
      </c>
      <c r="S186" s="11" t="str">
        <f>IF(G186&lt;0,"NA",IF((G186+H186+L186+IF(AO186="1ª",AP186,0)+IF(AU186="1ª",AV186,0))&gt;ROUNDDOWN('INF GERAIS'!K186*0.6,2),0,IF(M186="",ROUNDDOWN('INF GERAIS'!K186*0.6,2)-K186-G186-H186,ROUNDDOWN('INF GERAIS'!K186*0.6,2)-(G186+H186+L186+IF(AO186="1ª",AP186,0)+IF(AU186="1ª",AV186,0)))))</f>
        <v>NA</v>
      </c>
      <c r="T186" s="505">
        <v>35720.18</v>
      </c>
      <c r="U186" s="10">
        <v>42338</v>
      </c>
      <c r="V186" s="120" t="s">
        <v>4200</v>
      </c>
      <c r="W186" s="120" t="s">
        <v>4197</v>
      </c>
      <c r="X186" s="120" t="s">
        <v>4202</v>
      </c>
      <c r="Y186" s="10"/>
      <c r="Z186" s="10" t="s">
        <v>153</v>
      </c>
      <c r="AA186" s="11" t="str">
        <f>IF(G186&lt;0,"NA",IF((G186+H186+L186+T186+IF(AO186="1ª",AP186,0)+IF(AU186="1ª",AV186,0)+IF(AO186="2ª",AP186,0)+IF(AU186="2ª",AV186,0))&gt;ROUNDDOWN('INF GERAIS'!K186*0.8,2),0,IF(AND(M186="",U186=""),ROUNDDOWN('INF GERAIS'!K186*0.8,2)-K186-S186-G186-H186,IF(U186="",ROUNDDOWN('INF GERAIS'!K186*0.8,2)-S186-L186-G186-H186-IF(AO186="1ª",AP186,0)-IF(AU186="1ª",AV186,0),ROUNDDOWN('INF GERAIS'!K186*0.8,2)-(G186+H186+L186+T186+IF(AO186="1ª",AP186,0)+IF(AU186="1ª",AV186,0)+IF(AO186="2ª",AP186,0)+IF(AU186="2ª",AV186,0))))))</f>
        <v>NA</v>
      </c>
      <c r="AB186" s="11"/>
      <c r="AC186" s="10"/>
      <c r="AD186" s="120" t="s">
        <v>153</v>
      </c>
      <c r="AE186" s="120" t="s">
        <v>153</v>
      </c>
      <c r="AF186" s="120" t="s">
        <v>153</v>
      </c>
      <c r="AG186" s="10"/>
      <c r="AH186" s="10" t="s">
        <v>153</v>
      </c>
      <c r="AI186" s="11" t="str">
        <f>IF(G186&lt;0,"NA",IF((G186+H186+L186+T186+AB186+IF(AO186="1ª",AP186,0)+IF(AU186="1ª",AV186,0)+IF(AO186="2ª",AP186,0)+IF(AU186="2ª",AV186,0)+IF(AO186="3ª",AP186,0)+IF(AU186="3ª",AV186,0))&gt;'INF GERAIS'!K186,0,IF(AND(M186="",U186="",AC186=""),'INF GERAIS'!K186-K186-S186-AA186-G186-H186,IF(AND(U186="",AC186=""),'INF GERAIS'!K186-L186-S186-AA186-G186-H186-IF(AO186="1ª",AP186,0)-IF(AU186="1ª",AV186,0),IF(AC186="",'INF GERAIS'!K186-L186-T186-AA186-G186-H186-IF(AO186="1ª",AP186,0)-IF(AU186="1ª",AV186,0)-IF(AO186="2ª",AP186,0)-IF(AU186="2ª",AV186,0),'INF GERAIS'!K186-(G186+H186+L186+T186+AB186+IF(AO186="1ª",AP186,0)+IF(AU186="1ª",AV186,0)+IF(AO186="2ª",AP186,0)+IF(AU186="2ª",AV186,0)+IF(AO186="3ª",AP186,0)+IF(AU186="3ª",AV186,0)))))))</f>
        <v>NA</v>
      </c>
      <c r="AJ186" s="11" t="s">
        <v>153</v>
      </c>
      <c r="AK186" s="10"/>
      <c r="AL186" s="120" t="s">
        <v>153</v>
      </c>
      <c r="AM186" s="120" t="s">
        <v>153</v>
      </c>
      <c r="AN186" s="120" t="s">
        <v>153</v>
      </c>
      <c r="AP186" s="11"/>
      <c r="AQ186" s="10"/>
      <c r="AV186" s="11"/>
      <c r="AW186" s="10"/>
      <c r="AZ186" s="1"/>
      <c r="BF186" s="16"/>
      <c r="BG186" s="155"/>
    </row>
    <row r="187" spans="2:59" ht="87" x14ac:dyDescent="0.35">
      <c r="B187" s="45" t="str">
        <f>'INF GERAIS'!B187&amp;IFERROR(IF(INDEX(APOIO!$A$5:$A$50,MATCH('INF GERAIS'!N187,APOIO!$B$5:$B$50,0))="NÃO",APOIO!$A$2&amp;"NÃO VÁLIDO",""),"")</f>
        <v>2014.0175</v>
      </c>
      <c r="C187" s="1" t="str">
        <f>'INF GERAIS'!C187</f>
        <v>METROPOLITANA</v>
      </c>
      <c r="D187" s="1" t="str">
        <f>'INF GERAIS'!D187</f>
        <v>IGARASSU</v>
      </c>
      <c r="E187" s="1" t="str">
        <f>'INF GERAIS'!E187</f>
        <v>PAVIMENTAÇÃO E DRENAGEM DAS RUAS FRANCISCO DE ASSIS, CHEFE NARCISO, CEDRO, FÁBIO CORREIA, ARLINDA MONTEIRO, CARNEIRO LEÃO, CLARISSA COSTA CALADO, DRENAGEM DA AVENIDA 27 DE SETEMBRO E ESTRADA COMERCIAL DE PITANGA</v>
      </c>
      <c r="F187" s="1" t="str">
        <f>'INF GERAIS'!G187</f>
        <v>NORMAL</v>
      </c>
      <c r="G187" s="11"/>
      <c r="H187" s="11"/>
      <c r="I187" s="10">
        <v>41803</v>
      </c>
      <c r="J187" s="10">
        <v>41817</v>
      </c>
      <c r="K187" s="11">
        <f>IF(G187&lt;0,"NA",IF(G187&gt;ROUNDDOWN('INF GERAIS'!K187*0.3,2),0,ROUNDDOWN('INF GERAIS'!K187*0.3,2)-G187))</f>
        <v>271037.74</v>
      </c>
      <c r="L187" s="11">
        <v>271750.82</v>
      </c>
      <c r="M187" s="10">
        <v>41824</v>
      </c>
      <c r="N187" s="120" t="s">
        <v>2609</v>
      </c>
      <c r="O187" s="120" t="s">
        <v>2568</v>
      </c>
      <c r="P187" s="120"/>
      <c r="Q187" s="10">
        <v>42523</v>
      </c>
      <c r="R187" s="10">
        <v>42536</v>
      </c>
      <c r="S187" s="11">
        <f>IF(G187&lt;0,"NA",IF((G187+H187+L187+IF(AO187="1ª",AP187,0)+IF(AU187="1ª",AV187,0))&gt;ROUNDDOWN('INF GERAIS'!K187*0.6,2),0,IF(M187="",ROUNDDOWN('INF GERAIS'!K187*0.6,2)-K187-G187-H187,ROUNDDOWN('INF GERAIS'!K187*0.6,2)-(G187+H187+L187+IF(AO187="1ª",AP187,0)+IF(AU187="1ª",AV187,0)))))</f>
        <v>270324.67</v>
      </c>
      <c r="T187" s="734">
        <v>382535.73</v>
      </c>
      <c r="U187" s="253">
        <v>42543</v>
      </c>
      <c r="V187" s="178" t="s">
        <v>7773</v>
      </c>
      <c r="W187" s="341" t="s">
        <v>7683</v>
      </c>
      <c r="X187" s="341" t="s">
        <v>7775</v>
      </c>
      <c r="Y187" s="10">
        <v>42543</v>
      </c>
      <c r="Z187" s="10">
        <v>42695</v>
      </c>
      <c r="AA187" s="11">
        <f>IF(G187&lt;0,"NA",IF((G187+H187+L187+T187+IF(AO187="1ª",AP187,0)+IF(AU187="1ª",AV187,0)+IF(AO187="2ª",AP187,0)+IF(AU187="2ª",AV187,0))&gt;ROUNDDOWN('INF GERAIS'!K187*0.8,2),0,IF(AND(M187="",U187=""),ROUNDDOWN('INF GERAIS'!K187*0.8,2)-K187-S187-G187-H187,IF(U187="",ROUNDDOWN('INF GERAIS'!K187*0.8,2)-S187-L187-G187-H187-IF(AO187="1ª",AP187,0)-IF(AU187="1ª",AV187,0),ROUNDDOWN('INF GERAIS'!K187*0.8,2)-(G187+H187+L187+T187+IF(AO187="1ª",AP187,0)+IF(AU187="1ª",AV187,0)+IF(AO187="2ª",AP187,0)+IF(AU187="2ª",AV187,0))))))</f>
        <v>68480.769999999902</v>
      </c>
      <c r="AB187" s="1066">
        <v>73723.17</v>
      </c>
      <c r="AC187" s="1067">
        <v>43193</v>
      </c>
      <c r="AD187" s="1068" t="s">
        <v>10831</v>
      </c>
      <c r="AE187" s="1068" t="s">
        <v>10833</v>
      </c>
      <c r="AF187" s="1068" t="s">
        <v>10835</v>
      </c>
      <c r="AG187" s="10">
        <v>42983</v>
      </c>
      <c r="AH187" s="10">
        <v>43073</v>
      </c>
      <c r="AI187" s="11">
        <f>IF(G187&lt;0,"NA",IF((G187+H187+L187+T187+AB187+IF(AO187="1ª",AP187,0)+IF(AU187="1ª",AV187,0)+IF(AO187="2ª",AP187,0)+IF(AU187="2ª",AV187,0)+IF(AO187="3ª",AP187,0)+IF(AU187="3ª",AV187,0))&gt;'INF GERAIS'!K187,0,IF(AND(M187="",U187="",AC187=""),'INF GERAIS'!K187-K187-S187-AA187-G187-H187,IF(AND(U187="",AC187=""),'INF GERAIS'!K187-L187-S187-AA187-G187-H187-IF(AO187="1ª",AP187,0)-IF(AU187="1ª",AV187,0),IF(AC187="",'INF GERAIS'!K187-L187-T187-AA187-G187-H187-IF(AO187="1ª",AP187,0)-IF(AU187="1ª",AV187,0)-IF(AO187="2ª",AP187,0)-IF(AU187="2ª",AV187,0),'INF GERAIS'!K187-(G187+H187+L187+T187+AB187+IF(AO187="1ª",AP187,0)+IF(AU187="1ª",AV187,0)+IF(AO187="2ª",AP187,0)+IF(AU187="2ª",AV187,0)+IF(AO187="3ª",AP187,0)+IF(AU187="3ª",AV187,0)))))))</f>
        <v>175449.43999999994</v>
      </c>
      <c r="AJ187" s="1066">
        <v>175449.44</v>
      </c>
      <c r="AK187" s="1067">
        <v>43193</v>
      </c>
      <c r="AL187" s="1068" t="s">
        <v>10751</v>
      </c>
      <c r="AM187" s="1068" t="s">
        <v>10753</v>
      </c>
      <c r="AN187" s="1068" t="s">
        <v>10754</v>
      </c>
      <c r="AP187" s="11"/>
      <c r="AQ187" s="10"/>
      <c r="AV187" s="11"/>
      <c r="AW187" s="10"/>
      <c r="AZ187" s="1"/>
      <c r="BF187" s="16"/>
      <c r="BG187" s="155"/>
    </row>
    <row r="188" spans="2:59" ht="87" x14ac:dyDescent="0.35">
      <c r="B188" s="45" t="str">
        <f>'INF GERAIS'!B188&amp;IFERROR(IF(INDEX(APOIO!$A$5:$A$50,MATCH('INF GERAIS'!N188,APOIO!$B$5:$B$50,0))="NÃO",APOIO!$A$2&amp;"NÃO VÁLIDO",""),"")</f>
        <v>2014.0176</v>
      </c>
      <c r="C188" s="1" t="str">
        <f>'INF GERAIS'!C188</f>
        <v>METROPOLITANA</v>
      </c>
      <c r="D188" s="1" t="str">
        <f>'INF GERAIS'!D188</f>
        <v>IGARASSU</v>
      </c>
      <c r="E188" s="1" t="str">
        <f>'INF GERAIS'!E188</f>
        <v>RECAPEAMENTO ASFÁLTICO EM DIVERSAS RUAS NO MUNICÍPIO DE IGARASSU</v>
      </c>
      <c r="F188" s="1" t="str">
        <f>'INF GERAIS'!G188</f>
        <v>NORMAL</v>
      </c>
      <c r="G188" s="11"/>
      <c r="H188" s="11"/>
      <c r="I188" s="10">
        <v>41803</v>
      </c>
      <c r="J188" s="10">
        <v>41817</v>
      </c>
      <c r="K188" s="11">
        <f>IF(G188&lt;0,"NA",IF(G188&gt;ROUNDDOWN('INF GERAIS'!K188*0.3,2),0,ROUNDDOWN('INF GERAIS'!K188*0.3,2)-G188))</f>
        <v>88800.78</v>
      </c>
      <c r="L188" s="11">
        <v>89742.54</v>
      </c>
      <c r="M188" s="10">
        <v>41824</v>
      </c>
      <c r="N188" s="120" t="s">
        <v>2585</v>
      </c>
      <c r="O188" s="120" t="s">
        <v>2568</v>
      </c>
      <c r="P188" s="120"/>
      <c r="Q188" s="10">
        <v>42523</v>
      </c>
      <c r="R188" s="10">
        <v>42536</v>
      </c>
      <c r="S188" s="11">
        <f>IF(G188&lt;0,"NA",IF((G188+H188+L188+IF(AO188="1ª",AP188,0)+IF(AU188="1ª",AV188,0))&gt;ROUNDDOWN('INF GERAIS'!K188*0.6,2),0,IF(M188="",ROUNDDOWN('INF GERAIS'!K188*0.6,2)-K188-G188-H188,ROUNDDOWN('INF GERAIS'!K188*0.6,2)-(G188+H188+L188+IF(AO188="1ª",AP188,0)+IF(AU188="1ª",AV188,0)))))</f>
        <v>87859.030000000013</v>
      </c>
      <c r="T188" s="734">
        <v>95514.7</v>
      </c>
      <c r="U188" s="253">
        <v>42543</v>
      </c>
      <c r="V188" s="178" t="s">
        <v>7770</v>
      </c>
      <c r="W188" s="341" t="s">
        <v>7683</v>
      </c>
      <c r="X188" s="341" t="s">
        <v>7772</v>
      </c>
      <c r="Y188" s="10">
        <v>42543</v>
      </c>
      <c r="Z188" s="10">
        <v>42678</v>
      </c>
      <c r="AA188" s="11">
        <f>IF(G188&lt;0,"NA",IF((G188+H188+L188+T188+IF(AO188="1ª",AP188,0)+IF(AU188="1ª",AV188,0)+IF(AO188="2ª",AP188,0)+IF(AU188="2ª",AV188,0))&gt;ROUNDDOWN('INF GERAIS'!K188*0.8,2),0,IF(AND(M188="",U188=""),ROUNDDOWN('INF GERAIS'!K188*0.8,2)-K188-S188-G188-H188,IF(U188="",ROUNDDOWN('INF GERAIS'!K188*0.8,2)-S188-L188-G188-H188-IF(AO188="1ª",AP188,0)-IF(AU188="1ª",AV188,0),ROUNDDOWN('INF GERAIS'!K188*0.8,2)-(G188+H188+L188+T188+IF(AO188="1ª",AP188,0)+IF(AU188="1ª",AV188,0)+IF(AO188="2ª",AP188,0)+IF(AU188="2ª",AV188,0))))))</f>
        <v>51544.850000000006</v>
      </c>
      <c r="AB188" s="11">
        <v>51544.850000000006</v>
      </c>
      <c r="AC188" s="1067">
        <v>43193</v>
      </c>
      <c r="AD188" s="1068" t="s">
        <v>10836</v>
      </c>
      <c r="AE188" s="1068" t="s">
        <v>10838</v>
      </c>
      <c r="AF188" s="1068" t="s">
        <v>10840</v>
      </c>
      <c r="AG188" s="10">
        <v>42705</v>
      </c>
      <c r="AH188" s="10">
        <v>42709</v>
      </c>
      <c r="AI188" s="11">
        <f>IF(G188&lt;0,"NA",IF((G188+H188+L188+T188+AB188+IF(AO188="1ª",AP188,0)+IF(AU188="1ª",AV188,0)+IF(AO188="2ª",AP188,0)+IF(AU188="2ª",AV188,0)+IF(AO188="3ª",AP188,0)+IF(AU188="3ª",AV188,0))&gt;'INF GERAIS'!K188,0,IF(AND(M188="",U188="",AC188=""),'INF GERAIS'!K188-K188-S188-AA188-G188-H188,IF(AND(U188="",AC188=""),'INF GERAIS'!K188-L188-S188-AA188-G188-H188-IF(AO188="1ª",AP188,0)-IF(AU188="1ª",AV188,0),IF(AC188="",'INF GERAIS'!K188-L188-T188-AA188-G188-H188-IF(AO188="1ª",AP188,0)-IF(AU188="1ª",AV188,0)-IF(AO188="2ª",AP188,0)-IF(AU188="2ª",AV188,0),'INF GERAIS'!K188-(G188+H188+L188+T188+AB188+IF(AO188="1ª",AP188,0)+IF(AU188="1ª",AV188,0)+IF(AO188="2ª",AP188,0)+IF(AU188="2ª",AV188,0)+IF(AO188="3ª",AP188,0)+IF(AU188="3ª",AV188,0)))))))</f>
        <v>59200.53</v>
      </c>
      <c r="AJ188" s="11">
        <v>59200.530000000013</v>
      </c>
      <c r="AK188" s="1067">
        <v>43193</v>
      </c>
      <c r="AL188" s="1068" t="s">
        <v>10836</v>
      </c>
      <c r="AM188" s="1068" t="s">
        <v>10838</v>
      </c>
      <c r="AN188" s="1068" t="s">
        <v>10840</v>
      </c>
      <c r="AP188" s="11"/>
      <c r="AQ188" s="10"/>
      <c r="AV188" s="11"/>
      <c r="AW188" s="10"/>
      <c r="AZ188" s="1"/>
      <c r="BF188" s="16"/>
      <c r="BG188" s="155"/>
    </row>
    <row r="189" spans="2:59" ht="101.5" x14ac:dyDescent="0.35">
      <c r="B189" s="45" t="str">
        <f>'INF GERAIS'!B189&amp;IFERROR(IF(INDEX(APOIO!$A$5:$A$50,MATCH('INF GERAIS'!N189,APOIO!$B$5:$B$50,0))="NÃO",APOIO!$A$2&amp;"NÃO VÁLIDO",""),"")</f>
        <v>2014.0177</v>
      </c>
      <c r="C189" s="1" t="str">
        <f>'INF GERAIS'!C189</f>
        <v>METROPOLITANA</v>
      </c>
      <c r="D189" s="1" t="str">
        <f>'INF GERAIS'!D189</f>
        <v>IGARASSU</v>
      </c>
      <c r="E189" s="1" t="str">
        <f>'INF GERAIS'!E189</f>
        <v>PAVIMENTAÇÃO E DRENAGEM DE DIVERSAS RUAS NO MUNICÍPIO DE IGARASSU</v>
      </c>
      <c r="F189" s="1" t="str">
        <f>'INF GERAIS'!G189</f>
        <v>NORMAL</v>
      </c>
      <c r="G189" s="11"/>
      <c r="H189" s="11"/>
      <c r="I189" s="10">
        <v>41803</v>
      </c>
      <c r="J189" s="10">
        <v>41817</v>
      </c>
      <c r="K189" s="11">
        <f>IF(G189&lt;0,"NA",IF(G189&gt;ROUNDDOWN('INF GERAIS'!K189*0.3,2),0,ROUNDDOWN('INF GERAIS'!K189*0.3,2)-G189))</f>
        <v>143414.75</v>
      </c>
      <c r="L189" s="11">
        <v>118977.72</v>
      </c>
      <c r="M189" s="10">
        <v>41824</v>
      </c>
      <c r="N189" s="120" t="s">
        <v>2566</v>
      </c>
      <c r="O189" s="120" t="s">
        <v>2568</v>
      </c>
      <c r="P189" s="120"/>
      <c r="Q189" s="10">
        <v>42523</v>
      </c>
      <c r="R189" s="10">
        <v>42536</v>
      </c>
      <c r="S189" s="11">
        <f>IF(G189&lt;0,"NA",IF((G189+H189+L189+IF(AO189="1ª",AP189,0)+IF(AU189="1ª",AV189,0))&gt;ROUNDDOWN('INF GERAIS'!K189*0.6,2),0,IF(M189="",ROUNDDOWN('INF GERAIS'!K189*0.6,2)-K189-G189-H189,ROUNDDOWN('INF GERAIS'!K189*0.6,2)-(G189+H189+L189+IF(AO189="1ª",AP189,0)+IF(AU189="1ª",AV189,0)))))</f>
        <v>167851.78</v>
      </c>
      <c r="T189" s="734">
        <v>118977.72</v>
      </c>
      <c r="U189" s="253">
        <v>42543</v>
      </c>
      <c r="V189" s="178" t="s">
        <v>7767</v>
      </c>
      <c r="W189" s="341" t="s">
        <v>7683</v>
      </c>
      <c r="X189" s="341" t="s">
        <v>7769</v>
      </c>
      <c r="Y189" s="10">
        <v>42543</v>
      </c>
      <c r="Z189" s="10">
        <v>42678</v>
      </c>
      <c r="AA189" s="11">
        <f>IF(G189&lt;0,"NA",IF((G189+H189+L189+T189+IF(AO189="1ª",AP189,0)+IF(AU189="1ª",AV189,0)+IF(AO189="2ª",AP189,0)+IF(AU189="2ª",AV189,0))&gt;ROUNDDOWN('INF GERAIS'!K189*0.8,2),0,IF(AND(M189="",U189=""),ROUNDDOWN('INF GERAIS'!K189*0.8,2)-K189-S189-G189-H189,IF(U189="",ROUNDDOWN('INF GERAIS'!K189*0.8,2)-S189-L189-G189-H189-IF(AO189="1ª",AP189,0)-IF(AU189="1ª",AV189,0),ROUNDDOWN('INF GERAIS'!K189*0.8,2)-(G189+H189+L189+T189+IF(AO189="1ª",AP189,0)+IF(AU189="1ª",AV189,0)+IF(AO189="2ª",AP189,0)+IF(AU189="2ª",AV189,0))))))</f>
        <v>144483.89000000001</v>
      </c>
      <c r="AB189" s="11">
        <v>144483.89000000001</v>
      </c>
      <c r="AC189" s="1067">
        <v>43193</v>
      </c>
      <c r="AD189" s="1068" t="s">
        <v>10827</v>
      </c>
      <c r="AE189" s="1068" t="s">
        <v>10829</v>
      </c>
      <c r="AF189" s="1068" t="s">
        <v>10830</v>
      </c>
      <c r="AG189" s="10">
        <v>42705</v>
      </c>
      <c r="AH189" s="10">
        <v>42709</v>
      </c>
      <c r="AI189" s="11">
        <f>IF(G189&lt;0,"NA",IF((G189+H189+L189+T189+AB189+IF(AO189="1ª",AP189,0)+IF(AU189="1ª",AV189,0)+IF(AO189="2ª",AP189,0)+IF(AU189="2ª",AV189,0)+IF(AO189="3ª",AP189,0)+IF(AU189="3ª",AV189,0))&gt;'INF GERAIS'!K189,0,IF(AND(M189="",U189="",AC189=""),'INF GERAIS'!K189-K189-S189-AA189-G189-H189,IF(AND(U189="",AC189=""),'INF GERAIS'!K189-L189-S189-AA189-G189-H189-IF(AO189="1ª",AP189,0)-IF(AU189="1ª",AV189,0),IF(AC189="",'INF GERAIS'!K189-L189-T189-AA189-G189-H189-IF(AO189="1ª",AP189,0)-IF(AU189="1ª",AV189,0)-IF(AO189="2ª",AP189,0)-IF(AU189="2ª",AV189,0),'INF GERAIS'!K189-(G189+H189+L189+T189+AB189+IF(AO189="1ª",AP189,0)+IF(AU189="1ª",AV189,0)+IF(AO189="2ª",AP189,0)+IF(AU189="2ª",AV189,0)+IF(AO189="3ª",AP189,0)+IF(AU189="3ª",AV189,0)))))))</f>
        <v>95609.839999999967</v>
      </c>
      <c r="AJ189" s="11">
        <v>95609.839999999938</v>
      </c>
      <c r="AK189" s="1067">
        <v>43193</v>
      </c>
      <c r="AL189" s="1068" t="s">
        <v>10827</v>
      </c>
      <c r="AM189" s="1068" t="s">
        <v>10829</v>
      </c>
      <c r="AN189" s="1068" t="s">
        <v>10830</v>
      </c>
      <c r="AP189" s="11"/>
      <c r="AQ189" s="10"/>
      <c r="AV189" s="11"/>
      <c r="AW189" s="10"/>
      <c r="AZ189" s="1"/>
      <c r="BF189" s="16"/>
      <c r="BG189" s="155"/>
    </row>
    <row r="190" spans="2:59" ht="87" x14ac:dyDescent="0.35">
      <c r="B190" s="45" t="str">
        <f>'INF GERAIS'!B190&amp;IFERROR(IF(INDEX(APOIO!$A$5:$A$50,MATCH('INF GERAIS'!N190,APOIO!$B$5:$B$50,0))="NÃO",APOIO!$A$2&amp;"NÃO VÁLIDO",""),"")</f>
        <v>2014.0178</v>
      </c>
      <c r="C190" s="1" t="str">
        <f>'INF GERAIS'!C190</f>
        <v>METROPOLITANA</v>
      </c>
      <c r="D190" s="1" t="str">
        <f>'INF GERAIS'!D190</f>
        <v>IGARASSU</v>
      </c>
      <c r="E190" s="1" t="str">
        <f>'INF GERAIS'!E190</f>
        <v xml:space="preserve">INTERLIGAÇÃO DOS BAIRROS DE MONJOPE E PASTOR EUZÉBIO PELAS RUAS CORÉIA DO NORTE E RUA MARIA DAS NEVES </v>
      </c>
      <c r="F190" s="1" t="str">
        <f>'INF GERAIS'!G190</f>
        <v>NORMAL</v>
      </c>
      <c r="G190" s="11"/>
      <c r="H190" s="11"/>
      <c r="I190" s="10">
        <v>41803</v>
      </c>
      <c r="J190" s="10">
        <v>41817</v>
      </c>
      <c r="K190" s="11">
        <f>IF(G190&lt;0,"NA",IF(G190&gt;ROUNDDOWN('INF GERAIS'!K190*0.3,2),0,ROUNDDOWN('INF GERAIS'!K190*0.3,2)-G190))</f>
        <v>116668.58</v>
      </c>
      <c r="L190" s="11">
        <v>101012.06</v>
      </c>
      <c r="M190" s="10">
        <v>41824</v>
      </c>
      <c r="N190" s="120" t="s">
        <v>2572</v>
      </c>
      <c r="O190" s="120" t="s">
        <v>2568</v>
      </c>
      <c r="P190" s="120"/>
      <c r="Q190" s="10">
        <v>42523</v>
      </c>
      <c r="R190" s="10">
        <v>42536</v>
      </c>
      <c r="S190" s="11">
        <f>IF(G190&lt;0,"NA",IF((G190+H190+L190+IF(AO190="1ª",AP190,0)+IF(AU190="1ª",AV190,0))&gt;ROUNDDOWN('INF GERAIS'!K190*0.6,2),0,IF(M190="",ROUNDDOWN('INF GERAIS'!K190*0.6,2)-K190-G190-H190,ROUNDDOWN('INF GERAIS'!K190*0.6,2)-(G190+H190+L190+IF(AO190="1ª",AP190,0)+IF(AU190="1ª",AV190,0)))))</f>
        <v>132325.11000000002</v>
      </c>
      <c r="T190" s="734">
        <v>101012.05</v>
      </c>
      <c r="U190" s="253">
        <v>42543</v>
      </c>
      <c r="V190" s="178" t="s">
        <v>7764</v>
      </c>
      <c r="W190" s="341" t="s">
        <v>7683</v>
      </c>
      <c r="X190" s="341" t="s">
        <v>7766</v>
      </c>
      <c r="Y190" s="10">
        <v>42543</v>
      </c>
      <c r="Z190" s="10">
        <v>42678</v>
      </c>
      <c r="AA190" s="11">
        <f>IF(G190&lt;0,"NA",IF((G190+H190+L190+T190+IF(AO190="1ª",AP190,0)+IF(AU190="1ª",AV190,0)+IF(AO190="2ª",AP190,0)+IF(AU190="2ª",AV190,0))&gt;ROUNDDOWN('INF GERAIS'!K190*0.8,2),0,IF(AND(M190="",U190=""),ROUNDDOWN('INF GERAIS'!K190*0.8,2)-K190-S190-G190-H190,IF(U190="",ROUNDDOWN('INF GERAIS'!K190*0.8,2)-S190-L190-G190-H190-IF(AO190="1ª",AP190,0)-IF(AU190="1ª",AV190,0),ROUNDDOWN('INF GERAIS'!K190*0.8,2)-(G190+H190+L190+T190+IF(AO190="1ª",AP190,0)+IF(AU190="1ª",AV190,0)+IF(AO190="2ª",AP190,0)+IF(AU190="2ª",AV190,0))))))</f>
        <v>109092.12</v>
      </c>
      <c r="AB190" s="11">
        <v>109092.12</v>
      </c>
      <c r="AC190" s="1067">
        <v>43193</v>
      </c>
      <c r="AD190" s="1068" t="s">
        <v>10823</v>
      </c>
      <c r="AE190" s="1068" t="s">
        <v>10825</v>
      </c>
      <c r="AF190" s="1068" t="s">
        <v>10826</v>
      </c>
      <c r="AG190" s="10">
        <v>42705</v>
      </c>
      <c r="AH190" s="10">
        <v>42709</v>
      </c>
      <c r="AI190" s="11">
        <f>IF(G190&lt;0,"NA",IF((G190+H190+L190+T190+AB190+IF(AO190="1ª",AP190,0)+IF(AU190="1ª",AV190,0)+IF(AO190="2ª",AP190,0)+IF(AU190="2ª",AV190,0)+IF(AO190="3ª",AP190,0)+IF(AU190="3ª",AV190,0))&gt;'INF GERAIS'!K190,0,IF(AND(M190="",U190="",AC190=""),'INF GERAIS'!K190-K190-S190-AA190-G190-H190,IF(AND(U190="",AC190=""),'INF GERAIS'!K190-L190-S190-AA190-G190-H190-IF(AO190="1ª",AP190,0)-IF(AU190="1ª",AV190,0),IF(AC190="",'INF GERAIS'!K190-L190-T190-AA190-G190-H190-IF(AO190="1ª",AP190,0)-IF(AU190="1ª",AV190,0)-IF(AO190="2ª",AP190,0)-IF(AU190="2ª",AV190,0),'INF GERAIS'!K190-(G190+H190+L190+T190+AB190+IF(AO190="1ª",AP190,0)+IF(AU190="1ª",AV190,0)+IF(AO190="2ª",AP190,0)+IF(AU190="2ª",AV190,0)+IF(AO190="3ª",AP190,0)+IF(AU190="3ª",AV190,0)))))))</f>
        <v>77779.06</v>
      </c>
      <c r="AJ190" s="11">
        <v>77779.06</v>
      </c>
      <c r="AK190" s="1067">
        <v>43193</v>
      </c>
      <c r="AL190" s="1068" t="s">
        <v>10823</v>
      </c>
      <c r="AM190" s="1068" t="s">
        <v>10825</v>
      </c>
      <c r="AN190" s="1068" t="s">
        <v>10826</v>
      </c>
      <c r="AP190" s="11"/>
      <c r="AQ190" s="10"/>
      <c r="AV190" s="11"/>
      <c r="AW190" s="10"/>
      <c r="AZ190" s="1"/>
      <c r="BF190" s="16"/>
      <c r="BG190" s="155"/>
    </row>
    <row r="191" spans="2:59" ht="72.5" x14ac:dyDescent="0.35">
      <c r="B191" s="45" t="str">
        <f>'INF GERAIS'!B191&amp;IFERROR(IF(INDEX(APOIO!$A$5:$A$50,MATCH('INF GERAIS'!N191,APOIO!$B$5:$B$50,0))="NÃO",APOIO!$A$2&amp;"NÃO VÁLIDO",""),"")</f>
        <v>2014.0179</v>
      </c>
      <c r="C191" s="1" t="str">
        <f>'INF GERAIS'!C191</f>
        <v>METROPOLITANA</v>
      </c>
      <c r="D191" s="1" t="str">
        <f>'INF GERAIS'!D191</f>
        <v>IGARASSU</v>
      </c>
      <c r="E191" s="1" t="str">
        <f>'INF GERAIS'!E191</f>
        <v>PAVIMENTAÇÃO DA RUA CURITIBA CORREDOR DE TRÁFEGO URBANO</v>
      </c>
      <c r="F191" s="1" t="str">
        <f>'INF GERAIS'!G191</f>
        <v>NORMAL</v>
      </c>
      <c r="G191" s="11"/>
      <c r="H191" s="11"/>
      <c r="I191" s="10">
        <v>41803</v>
      </c>
      <c r="J191" s="10">
        <v>41817</v>
      </c>
      <c r="K191" s="11">
        <f>IF(G191&lt;0,"NA",IF(G191&gt;ROUNDDOWN('INF GERAIS'!K191*0.3,2),0,ROUNDDOWN('INF GERAIS'!K191*0.3,2)-G191))</f>
        <v>102865.09</v>
      </c>
      <c r="L191" s="11">
        <v>84286.82</v>
      </c>
      <c r="M191" s="10">
        <v>41824</v>
      </c>
      <c r="N191" s="120" t="s">
        <v>2603</v>
      </c>
      <c r="O191" s="120" t="s">
        <v>2568</v>
      </c>
      <c r="P191" s="120"/>
      <c r="Q191" s="10">
        <v>42523</v>
      </c>
      <c r="R191" s="10">
        <v>42536</v>
      </c>
      <c r="S191" s="11">
        <f>IF(G191&lt;0,"NA",IF((G191+H191+L191+IF(AO191="1ª",AP191,0)+IF(AU191="1ª",AV191,0))&gt;ROUNDDOWN('INF GERAIS'!K191*0.6,2),0,IF(M191="",ROUNDDOWN('INF GERAIS'!K191*0.6,2)-K191-G191-H191,ROUNDDOWN('INF GERAIS'!K191*0.6,2)-(G191+H191+L191+IF(AO191="1ª",AP191,0)+IF(AU191="1ª",AV191,0)))))</f>
        <v>121443.37</v>
      </c>
      <c r="T191" s="734">
        <v>84286.82</v>
      </c>
      <c r="U191" s="253">
        <v>42543</v>
      </c>
      <c r="V191" s="178" t="s">
        <v>7761</v>
      </c>
      <c r="W191" s="341" t="s">
        <v>7683</v>
      </c>
      <c r="X191" s="341" t="s">
        <v>7763</v>
      </c>
      <c r="Y191" s="10">
        <v>42543</v>
      </c>
      <c r="Z191" s="10">
        <v>42678</v>
      </c>
      <c r="AA191" s="11">
        <f>IF(G191&lt;0,"NA",IF((G191+H191+L191+T191+IF(AO191="1ª",AP191,0)+IF(AU191="1ª",AV191,0)+IF(AO191="2ª",AP191,0)+IF(AU191="2ª",AV191,0))&gt;ROUNDDOWN('INF GERAIS'!K191*0.8,2),0,IF(AND(M191="",U191=""),ROUNDDOWN('INF GERAIS'!K191*0.8,2)-K191-S191-G191-H191,IF(U191="",ROUNDDOWN('INF GERAIS'!K191*0.8,2)-S191-L191-G191-H191-IF(AO191="1ª",AP191,0)-IF(AU191="1ª",AV191,0),ROUNDDOWN('INF GERAIS'!K191*0.8,2)-(G191+H191+L191+T191+IF(AO191="1ª",AP191,0)+IF(AU191="1ª",AV191,0)+IF(AO191="2ª",AP191,0)+IF(AU191="2ª",AV191,0))))))</f>
        <v>105733.27999999997</v>
      </c>
      <c r="AB191" s="11">
        <v>105733.27999999997</v>
      </c>
      <c r="AC191" s="1067">
        <v>43193</v>
      </c>
      <c r="AD191" s="1068" t="s">
        <v>10818</v>
      </c>
      <c r="AE191" s="1068" t="s">
        <v>10820</v>
      </c>
      <c r="AF191" s="1068" t="s">
        <v>10822</v>
      </c>
      <c r="AG191" s="10">
        <v>42705</v>
      </c>
      <c r="AH191" s="10">
        <v>42709</v>
      </c>
      <c r="AI191" s="11">
        <f>IF(G191&lt;0,"NA",IF((G191+H191+L191+T191+AB191+IF(AO191="1ª",AP191,0)+IF(AU191="1ª",AV191,0)+IF(AO191="2ª",AP191,0)+IF(AU191="2ª",AV191,0)+IF(AO191="3ª",AP191,0)+IF(AU191="3ª",AV191,0))&gt;'INF GERAIS'!K191,0,IF(AND(M191="",U191="",AC191=""),'INF GERAIS'!K191-K191-S191-AA191-G191-H191,IF(AND(U191="",AC191=""),'INF GERAIS'!K191-L191-S191-AA191-G191-H191-IF(AO191="1ª",AP191,0)-IF(AU191="1ª",AV191,0),IF(AC191="",'INF GERAIS'!K191-L191-T191-AA191-G191-H191-IF(AO191="1ª",AP191,0)-IF(AU191="1ª",AV191,0)-IF(AO191="2ª",AP191,0)-IF(AU191="2ª",AV191,0),'INF GERAIS'!K191-(G191+H191+L191+T191+AB191+IF(AO191="1ª",AP191,0)+IF(AU191="1ª",AV191,0)+IF(AO191="2ª",AP191,0)+IF(AU191="2ª",AV191,0)+IF(AO191="3ª",AP191,0)+IF(AU191="3ª",AV191,0)))))))</f>
        <v>68576.73000000004</v>
      </c>
      <c r="AJ191" s="11">
        <v>68576.73000000004</v>
      </c>
      <c r="AK191" s="10">
        <v>43193</v>
      </c>
      <c r="AL191" s="1069" t="s">
        <v>10818</v>
      </c>
      <c r="AM191" s="1069" t="s">
        <v>10820</v>
      </c>
      <c r="AN191" s="1068" t="s">
        <v>10822</v>
      </c>
      <c r="AP191" s="11"/>
      <c r="AQ191" s="10"/>
      <c r="AV191" s="11"/>
      <c r="AW191" s="10"/>
      <c r="AZ191" s="1"/>
      <c r="BF191" s="16"/>
      <c r="BG191" s="155"/>
    </row>
    <row r="192" spans="2:59" ht="72.5" x14ac:dyDescent="0.35">
      <c r="B192" s="45" t="str">
        <f>'INF GERAIS'!B192&amp;IFERROR(IF(INDEX(APOIO!$A$5:$A$50,MATCH('INF GERAIS'!N192,APOIO!$B$5:$B$50,0))="NÃO",APOIO!$A$2&amp;"NÃO VÁLIDO",""),"")</f>
        <v>2014.0180</v>
      </c>
      <c r="C192" s="1" t="str">
        <f>'INF GERAIS'!C192</f>
        <v>SERTÃO DO PAJEÚ</v>
      </c>
      <c r="D192" s="1" t="str">
        <f>'INF GERAIS'!D192</f>
        <v>IGUARACY</v>
      </c>
      <c r="E192" s="1" t="str">
        <f>'INF GERAIS'!E192</f>
        <v>PAVIMENTO EM PARALELEPÍPEDOS GRANÍTICOS</v>
      </c>
      <c r="F192" s="1" t="str">
        <f>'INF GERAIS'!G192</f>
        <v>NORMAL</v>
      </c>
      <c r="G192" s="11"/>
      <c r="H192" s="11"/>
      <c r="I192" s="10">
        <v>41803</v>
      </c>
      <c r="J192" s="10">
        <v>41817</v>
      </c>
      <c r="K192" s="11">
        <f>IF(G192&lt;0,"NA",IF(G192&gt;ROUNDDOWN('INF GERAIS'!K192*0.3,2),0,ROUNDDOWN('INF GERAIS'!K192*0.3,2)-G192))</f>
        <v>180008.84</v>
      </c>
      <c r="L192" s="11">
        <v>181125.74</v>
      </c>
      <c r="M192" s="10">
        <v>41824</v>
      </c>
      <c r="N192" s="120" t="s">
        <v>2618</v>
      </c>
      <c r="O192" s="120" t="s">
        <v>2620</v>
      </c>
      <c r="P192" s="120"/>
      <c r="Q192" s="10">
        <v>42222</v>
      </c>
      <c r="R192" s="10">
        <v>42236</v>
      </c>
      <c r="S192" s="11">
        <f>IF(G192&lt;0,"NA",IF((G192+H192+L192+IF(AO192="1ª",AP192,0)+IF(AU192="1ª",AV192,0))&gt;ROUNDDOWN('INF GERAIS'!K192*0.6,2),0,IF(M192="",ROUNDDOWN('INF GERAIS'!K192*0.6,2)-K192-G192-H192,ROUNDDOWN('INF GERAIS'!K192*0.6,2)-(G192+H192+L192+IF(AO192="1ª",AP192,0)+IF(AU192="1ª",AV192,0)))))</f>
        <v>178891.94</v>
      </c>
      <c r="T192" s="505">
        <v>181125.74</v>
      </c>
      <c r="U192" s="10">
        <v>42243</v>
      </c>
      <c r="V192" s="120" t="s">
        <v>3845</v>
      </c>
      <c r="W192" s="120" t="s">
        <v>3848</v>
      </c>
      <c r="X192" s="120" t="s">
        <v>3849</v>
      </c>
      <c r="Y192" s="10">
        <v>42349</v>
      </c>
      <c r="Z192" s="10">
        <v>42432</v>
      </c>
      <c r="AA192" s="11">
        <f>IF(G192&lt;0,"NA",IF((G192+H192+L192+T192+IF(AO192="1ª",AP192,0)+IF(AU192="1ª",AV192,0)+IF(AO192="2ª",AP192,0)+IF(AU192="2ª",AV192,0))&gt;ROUNDDOWN('INF GERAIS'!K192*0.8,2),0,IF(AND(M192="",U192=""),ROUNDDOWN('INF GERAIS'!K192*0.8,2)-K192-S192-G192-H192,IF(U192="",ROUNDDOWN('INF GERAIS'!K192*0.8,2)-S192-L192-G192-H192-IF(AO192="1ª",AP192,0)-IF(AU192="1ª",AV192,0),ROUNDDOWN('INF GERAIS'!K192*0.8,2)-(G192+H192+L192+T192+IF(AO192="1ª",AP192,0)+IF(AU192="1ª",AV192,0)+IF(AO192="2ª",AP192,0)+IF(AU192="2ª",AV192,0))))))</f>
        <v>117772.09000000003</v>
      </c>
      <c r="AB192" s="205">
        <v>120750.48</v>
      </c>
      <c r="AC192" s="10">
        <v>42436</v>
      </c>
      <c r="AD192" s="120" t="s">
        <v>6173</v>
      </c>
      <c r="AE192" s="120" t="s">
        <v>6175</v>
      </c>
      <c r="AF192" s="120" t="s">
        <v>6176</v>
      </c>
      <c r="AG192" s="10">
        <v>42825</v>
      </c>
      <c r="AH192" s="10">
        <v>43124</v>
      </c>
      <c r="AI192" s="11">
        <f>IF(G192&lt;0,"NA",IF((G192+H192+L192+T192+AB192+IF(AO192="1ª",AP192,0)+IF(AU192="1ª",AV192,0)+IF(AO192="2ª",AP192,0)+IF(AU192="2ª",AV192,0)+IF(AO192="3ª",AP192,0)+IF(AU192="3ª",AV192,0))&gt;'INF GERAIS'!K192,0,IF(AND(M192="",U192="",AC192=""),'INF GERAIS'!K192-K192-S192-AA192-G192-H192,IF(AND(U192="",AC192=""),'INF GERAIS'!K192-L192-S192-AA192-G192-H192-IF(AO192="1ª",AP192,0)-IF(AU192="1ª",AV192,0),IF(AC192="",'INF GERAIS'!K192-L192-T192-AA192-G192-H192-IF(AO192="1ª",AP192,0)-IF(AU192="1ª",AV192,0)-IF(AO192="2ª",AP192,0)-IF(AU192="2ª",AV192,0),'INF GERAIS'!K192-(G192+H192+L192+T192+AB192+IF(AO192="1ª",AP192,0)+IF(AU192="1ª",AV192,0)+IF(AO192="2ª",AP192,0)+IF(AU192="2ª",AV192,0)+IF(AO192="3ª",AP192,0)+IF(AU192="3ª",AV192,0)))))))</f>
        <v>117027.51000000001</v>
      </c>
      <c r="AJ192" s="11">
        <v>117027.51</v>
      </c>
      <c r="AK192" s="10">
        <v>43193</v>
      </c>
      <c r="AL192" s="120" t="s">
        <v>10746</v>
      </c>
      <c r="AM192" s="120" t="s">
        <v>10748</v>
      </c>
      <c r="AN192" s="120" t="s">
        <v>10749</v>
      </c>
      <c r="AP192" s="11"/>
      <c r="AQ192" s="10"/>
      <c r="AV192" s="11"/>
      <c r="AW192" s="10"/>
      <c r="AZ192" s="1"/>
      <c r="BF192" s="16"/>
      <c r="BG192" s="155"/>
    </row>
    <row r="193" spans="2:64" ht="29" x14ac:dyDescent="0.35">
      <c r="B193" s="45" t="str">
        <f>'INF GERAIS'!B193&amp;IFERROR(IF(INDEX(APOIO!$A$5:$A$50,MATCH('INF GERAIS'!N193,APOIO!$B$5:$B$50,0))="NÃO",APOIO!$A$2&amp;"NÃO VÁLIDO",""),"")</f>
        <v>2014.0181
NÃO VÁLIDO</v>
      </c>
      <c r="C193" s="1" t="str">
        <f>'INF GERAIS'!C193</f>
        <v>SERTÃO DO PAJEÚ</v>
      </c>
      <c r="D193" s="1" t="str">
        <f>'INF GERAIS'!D193</f>
        <v>IGUARACY</v>
      </c>
      <c r="E193" s="1" t="str">
        <f>'INF GERAIS'!E193</f>
        <v xml:space="preserve">CONSTRUÇÃO DA BARRAGEM DE TERRA LOCALIZADA NO SÍTIO PAU LEITE </v>
      </c>
      <c r="F193" s="1" t="str">
        <f>'INF GERAIS'!G193</f>
        <v>NORMAL</v>
      </c>
      <c r="G193" s="11"/>
      <c r="H193" s="11"/>
      <c r="I193" s="10"/>
      <c r="J193" s="10"/>
      <c r="K193" s="11">
        <f>IF(G193&lt;0,"NA",IF(G193&gt;ROUNDDOWN('INF GERAIS'!K193*0.3,2),0,ROUNDDOWN('INF GERAIS'!K193*0.3,2)-G193))</f>
        <v>0</v>
      </c>
      <c r="L193" s="11">
        <v>0</v>
      </c>
      <c r="M193" s="10"/>
      <c r="N193" s="120" t="s">
        <v>153</v>
      </c>
      <c r="O193" s="120" t="s">
        <v>153</v>
      </c>
      <c r="P193" s="120"/>
      <c r="Q193" s="10" t="s">
        <v>153</v>
      </c>
      <c r="R193" s="10" t="s">
        <v>153</v>
      </c>
      <c r="S193" s="11">
        <f>IF(G193&lt;0,"NA",IF((G193+H193+L193+IF(AO193="1ª",AP193,0)+IF(AU193="1ª",AV193,0))&gt;ROUNDDOWN('INF GERAIS'!K193*0.6,2),0,IF(M193="",ROUNDDOWN('INF GERAIS'!K193*0.6,2)-K193-G193-H193,ROUNDDOWN('INF GERAIS'!K193*0.6,2)-(G193+H193+L193+IF(AO193="1ª",AP193,0)+IF(AU193="1ª",AV193,0)))))</f>
        <v>0</v>
      </c>
      <c r="U193" s="10"/>
      <c r="V193" s="120" t="s">
        <v>153</v>
      </c>
      <c r="W193" s="120" t="s">
        <v>153</v>
      </c>
      <c r="X193" s="120" t="s">
        <v>153</v>
      </c>
      <c r="Y193" s="10"/>
      <c r="Z193" s="10" t="s">
        <v>153</v>
      </c>
      <c r="AA193" s="11">
        <f>IF(G193&lt;0,"NA",IF((G193+H193+L193+T193+IF(AO193="1ª",AP193,0)+IF(AU193="1ª",AV193,0)+IF(AO193="2ª",AP193,0)+IF(AU193="2ª",AV193,0))&gt;ROUNDDOWN('INF GERAIS'!K193*0.8,2),0,IF(AND(M193="",U193=""),ROUNDDOWN('INF GERAIS'!K193*0.8,2)-K193-S193-G193-H193,IF(U193="",ROUNDDOWN('INF GERAIS'!K193*0.8,2)-S193-L193-G193-H193-IF(AO193="1ª",AP193,0)-IF(AU193="1ª",AV193,0),ROUNDDOWN('INF GERAIS'!K193*0.8,2)-(G193+H193+L193+T193+IF(AO193="1ª",AP193,0)+IF(AU193="1ª",AV193,0)+IF(AO193="2ª",AP193,0)+IF(AU193="2ª",AV193,0))))))</f>
        <v>0</v>
      </c>
      <c r="AB193" s="11"/>
      <c r="AC193" s="10"/>
      <c r="AD193" s="120" t="s">
        <v>153</v>
      </c>
      <c r="AE193" s="120" t="s">
        <v>153</v>
      </c>
      <c r="AF193" s="120" t="s">
        <v>153</v>
      </c>
      <c r="AG193" s="10"/>
      <c r="AH193" s="10" t="s">
        <v>153</v>
      </c>
      <c r="AI193" s="11">
        <f>IF(G193&lt;0,"NA",IF((G193+H193+L193+T193+AB193+IF(AO193="1ª",AP193,0)+IF(AU193="1ª",AV193,0)+IF(AO193="2ª",AP193,0)+IF(AU193="2ª",AV193,0)+IF(AO193="3ª",AP193,0)+IF(AU193="3ª",AV193,0))&gt;'INF GERAIS'!K193,0,IF(AND(M193="",U193="",AC193=""),'INF GERAIS'!K193-K193-S193-AA193-G193-H193,IF(AND(U193="",AC193=""),'INF GERAIS'!K193-L193-S193-AA193-G193-H193-IF(AO193="1ª",AP193,0)-IF(AU193="1ª",AV193,0),IF(AC193="",'INF GERAIS'!K193-L193-T193-AA193-G193-H193-IF(AO193="1ª",AP193,0)-IF(AU193="1ª",AV193,0)-IF(AO193="2ª",AP193,0)-IF(AU193="2ª",AV193,0),'INF GERAIS'!K193-(G193+H193+L193+T193+AB193+IF(AO193="1ª",AP193,0)+IF(AU193="1ª",AV193,0)+IF(AO193="2ª",AP193,0)+IF(AU193="2ª",AV193,0)+IF(AO193="3ª",AP193,0)+IF(AU193="3ª",AV193,0)))))))</f>
        <v>0</v>
      </c>
      <c r="AJ193" s="11" t="s">
        <v>153</v>
      </c>
      <c r="AK193" s="10"/>
      <c r="AL193" s="120" t="s">
        <v>153</v>
      </c>
      <c r="AM193" s="120" t="s">
        <v>153</v>
      </c>
      <c r="AN193" s="120" t="s">
        <v>153</v>
      </c>
      <c r="AP193" s="11"/>
      <c r="AQ193" s="10"/>
      <c r="AV193" s="11"/>
      <c r="AW193" s="10"/>
      <c r="AZ193" s="1"/>
      <c r="BF193" s="16"/>
      <c r="BG193" s="155"/>
    </row>
    <row r="194" spans="2:64" ht="58" x14ac:dyDescent="0.35">
      <c r="B194" s="45" t="str">
        <f>'INF GERAIS'!B194&amp;IFERROR(IF(INDEX(APOIO!$A$5:$A$50,MATCH('INF GERAIS'!N194,APOIO!$B$5:$B$50,0))="NÃO",APOIO!$A$2&amp;"NÃO VÁLIDO",""),"")</f>
        <v>2014.0182</v>
      </c>
      <c r="C194" s="1" t="str">
        <f>'INF GERAIS'!C194</f>
        <v>METROPOLITANA</v>
      </c>
      <c r="D194" s="1" t="str">
        <f>'INF GERAIS'!D194</f>
        <v>ILHA DE ITAMARACÁ</v>
      </c>
      <c r="E194" s="1" t="str">
        <f>'INF GERAIS'!E194</f>
        <v>PAVIMENTAÇÃO DE RUAS NO MUNICÍPIO DA ILHA DE ITAMARACÁ</v>
      </c>
      <c r="F194" s="1" t="str">
        <f>'INF GERAIS'!G194</f>
        <v>NORMAL</v>
      </c>
      <c r="G194" s="11"/>
      <c r="H194" s="11"/>
      <c r="I194" s="10">
        <v>41808</v>
      </c>
      <c r="J194" s="10">
        <v>41822</v>
      </c>
      <c r="K194" s="11">
        <f>IF(G194&lt;0,"NA",IF(G194&gt;ROUNDDOWN('INF GERAIS'!K194*0.3,2),0,ROUNDDOWN('INF GERAIS'!K194*0.3,2)-G194))</f>
        <v>245361.12</v>
      </c>
      <c r="L194" s="11">
        <v>270935.8</v>
      </c>
      <c r="M194" s="10">
        <v>41829</v>
      </c>
      <c r="N194" s="120" t="s">
        <v>3047</v>
      </c>
      <c r="O194" s="120" t="s">
        <v>3050</v>
      </c>
      <c r="P194" s="120"/>
      <c r="Q194" s="10">
        <v>42430</v>
      </c>
      <c r="R194" s="10">
        <v>42433</v>
      </c>
      <c r="S194" s="11">
        <f>IF(G194&lt;0,"NA",IF((G194+H194+L194+IF(AO194="1ª",AP194,0)+IF(AU194="1ª",AV194,0))&gt;ROUNDDOWN('INF GERAIS'!K194*0.6,2),0,IF(M194="",ROUNDDOWN('INF GERAIS'!K194*0.6,2)-K194-G194-H194,ROUNDDOWN('INF GERAIS'!K194*0.6,2)-(G194+H194+L194+IF(AO194="1ª",AP194,0)+IF(AU194="1ª",AV194,0)))))</f>
        <v>219786.44</v>
      </c>
      <c r="T194" s="505">
        <v>272417.56</v>
      </c>
      <c r="U194" s="10">
        <v>42436</v>
      </c>
      <c r="V194" s="120" t="s">
        <v>6197</v>
      </c>
      <c r="W194" s="120" t="s">
        <v>6199</v>
      </c>
      <c r="X194" s="120" t="s">
        <v>6201</v>
      </c>
      <c r="Y194" s="10">
        <v>42864</v>
      </c>
      <c r="Z194" s="10">
        <v>43152</v>
      </c>
      <c r="AA194" s="11">
        <f>IF(G194&lt;0,"NA",IF((G194+H194+L194+T194+IF(AO194="1ª",AP194,0)+IF(AU194="1ª",AV194,0)+IF(AO194="2ª",AP194,0)+IF(AU194="2ª",AV194,0))&gt;ROUNDDOWN('INF GERAIS'!K194*0.8,2),0,IF(AND(M194="",U194=""),ROUNDDOWN('INF GERAIS'!K194*0.8,2)-K194-S194-G194-H194,IF(U194="",ROUNDDOWN('INF GERAIS'!K194*0.8,2)-S194-L194-G194-H194-IF(AO194="1ª",AP194,0)-IF(AU194="1ª",AV194,0),ROUNDDOWN('INF GERAIS'!K194*0.8,2)-(G194+H194+L194+T194+IF(AO194="1ª",AP194,0)+IF(AU194="1ª",AV194,0)+IF(AO194="2ª",AP194,0)+IF(AU194="2ª",AV194,0))))))</f>
        <v>110942.95999999996</v>
      </c>
      <c r="AB194" s="11">
        <v>180900.22</v>
      </c>
      <c r="AC194" s="233">
        <v>43193</v>
      </c>
      <c r="AD194" s="120" t="s">
        <v>10892</v>
      </c>
      <c r="AE194" s="120" t="s">
        <v>10894</v>
      </c>
      <c r="AF194" s="120" t="s">
        <v>10895</v>
      </c>
      <c r="AG194" s="10">
        <v>43867</v>
      </c>
      <c r="AH194" s="10">
        <v>43899</v>
      </c>
      <c r="AI194" s="11">
        <f>IF(G194&lt;0,"NA",IF((G194+H194+L194+T194+AB194+IF(AO194="1ª",AP194,0)+IF(AU194="1ª",AV194,0)+IF(AO194="2ª",AP194,0)+IF(AU194="2ª",AV194,0)+IF(AO194="3ª",AP194,0)+IF(AU194="3ª",AV194,0))&gt;'INF GERAIS'!K194,0,IF(AND(M194="",U194="",AC194=""),'INF GERAIS'!K194-K194-S194-AA194-G194-H194,IF(AND(U194="",AC194=""),'INF GERAIS'!K194-L194-S194-AA194-G194-H194-IF(AO194="1ª",AP194,0)-IF(AU194="1ª",AV194,0),IF(AC194="",'INF GERAIS'!K194-L194-T194-AA194-G194-H194-IF(AO194="1ª",AP194,0)-IF(AU194="1ª",AV194,0)-IF(AO194="2ª",AP194,0)-IF(AU194="2ª",AV194,0),'INF GERAIS'!K194-(G194+H194+L194+T194+AB194+IF(AO194="1ª",AP194,0)+IF(AU194="1ª",AV194,0)+IF(AO194="2ª",AP194,0)+IF(AU194="2ª",AV194,0)+IF(AO194="3ª",AP194,0)+IF(AU194="3ª",AV194,0)))))))</f>
        <v>93616.830000000075</v>
      </c>
      <c r="AJ194" s="11">
        <v>93616.830000000075</v>
      </c>
      <c r="AK194" s="10">
        <v>44056</v>
      </c>
      <c r="AL194" s="120" t="s">
        <v>13218</v>
      </c>
      <c r="AM194" s="120" t="s">
        <v>153</v>
      </c>
      <c r="AN194" s="120" t="s">
        <v>153</v>
      </c>
      <c r="AP194" s="11"/>
      <c r="AQ194" s="10"/>
      <c r="AV194" s="11"/>
      <c r="AW194" s="10"/>
      <c r="AZ194" s="1"/>
      <c r="BF194" s="16"/>
      <c r="BG194" s="155"/>
    </row>
    <row r="195" spans="2:64" ht="130.5" x14ac:dyDescent="0.35">
      <c r="B195" s="45" t="str">
        <f>'INF GERAIS'!B195&amp;IFERROR(IF(INDEX(APOIO!$A$5:$A$50,MATCH('INF GERAIS'!N195,APOIO!$B$5:$B$50,0))="NÃO",APOIO!$A$2&amp;"NÃO VÁLIDO",""),"")</f>
        <v>2014.0183</v>
      </c>
      <c r="C195" s="1" t="str">
        <f>'INF GERAIS'!C195</f>
        <v>SERTÃO DO MOXOTÓ</v>
      </c>
      <c r="D195" s="1" t="str">
        <f>'INF GERAIS'!D195</f>
        <v>INAJÁ</v>
      </c>
      <c r="E195" s="1" t="str">
        <f>'INF GERAIS'!E195</f>
        <v>CONSTRUÇÃO DE PAVIMENTAÇÃO COM PARALELEPÍPEDOS, EM RUAS DA SEDE - TRAVESSA CIRILO GOMES, 1ª TRAVESSA SANTOS DUMONT, RUA JOAQUIM GONÇALO, TRAVESSA PRIMAVERA, RUA PADRE CICERO, RUA CÍCERO TORRES, RUA SANTOS DUMONT, RUA MARGARIDA MARQUES, RUA ANTONIO MAURICIO,TRAVESSA HERCULANO GOMES ARAUJO, RUA VALDERERO FLOR DE MORAES</v>
      </c>
      <c r="F195" s="1" t="str">
        <f>'INF GERAIS'!G195</f>
        <v>NORMAL</v>
      </c>
      <c r="G195" s="11"/>
      <c r="H195" s="11"/>
      <c r="I195" s="10">
        <v>41802</v>
      </c>
      <c r="J195" s="10">
        <v>41816</v>
      </c>
      <c r="K195" s="11">
        <f>IF(G195&lt;0,"NA",IF(G195&gt;ROUNDDOWN('INF GERAIS'!K195*0.3,2),0,ROUNDDOWN('INF GERAIS'!K195*0.3,2)-G195))</f>
        <v>271692.02</v>
      </c>
      <c r="L195" s="11">
        <v>271692.03000000003</v>
      </c>
      <c r="M195" s="10">
        <v>41823</v>
      </c>
      <c r="N195" s="120" t="s">
        <v>1851</v>
      </c>
      <c r="O195" s="120" t="s">
        <v>1853</v>
      </c>
      <c r="P195" s="120" t="s">
        <v>1856</v>
      </c>
      <c r="Q195" s="10">
        <v>44771</v>
      </c>
      <c r="R195" s="10">
        <v>44431</v>
      </c>
      <c r="S195" s="11">
        <f>IF(G195&lt;0,"NA",IF((G195+H195+L195+IF(AO195="1ª",AP195,0)+IF(AU195="1ª",AV195,0))&gt;ROUNDDOWN('INF GERAIS'!K195*0.6,2),0,IF(M195="",ROUNDDOWN('INF GERAIS'!K195*0.6,2)-K195-G195-H195,ROUNDDOWN('INF GERAIS'!K195*0.6,2)-(G195+H195+L195+IF(AO195="1ª",AP195,0)+IF(AU195="1ª",AV195,0)))))</f>
        <v>271692.02</v>
      </c>
      <c r="U195" s="10"/>
      <c r="V195" s="120" t="s">
        <v>153</v>
      </c>
      <c r="W195" s="120" t="s">
        <v>153</v>
      </c>
      <c r="X195" s="120" t="s">
        <v>153</v>
      </c>
      <c r="Y195" s="10">
        <v>44771</v>
      </c>
      <c r="Z195" s="10" t="s">
        <v>153</v>
      </c>
      <c r="AA195" s="11">
        <f>IF(G195&lt;0,"NA",IF((G195+H195+L195+T195+IF(AO195="1ª",AP195,0)+IF(AU195="1ª",AV195,0)+IF(AO195="2ª",AP195,0)+IF(AU195="2ª",AV195,0))&gt;ROUNDDOWN('INF GERAIS'!K195*0.8,2),0,IF(AND(M195="",U195=""),ROUNDDOWN('INF GERAIS'!K195*0.8,2)-K195-S195-G195-H195,IF(U195="",ROUNDDOWN('INF GERAIS'!K195*0.8,2)-S195-L195-G195-H195-IF(AO195="1ª",AP195,0)-IF(AU195="1ª",AV195,0),ROUNDDOWN('INF GERAIS'!K195*0.8,2)-(G195+H195+L195+T195+IF(AO195="1ª",AP195,0)+IF(AU195="1ª",AV195,0)+IF(AO195="2ª",AP195,0)+IF(AU195="2ª",AV195,0))))))</f>
        <v>181128.0199999999</v>
      </c>
      <c r="AB195" s="11"/>
      <c r="AC195" s="10"/>
      <c r="AD195" s="120" t="s">
        <v>153</v>
      </c>
      <c r="AE195" s="120" t="s">
        <v>153</v>
      </c>
      <c r="AF195" s="120" t="s">
        <v>153</v>
      </c>
      <c r="AG195" s="10"/>
      <c r="AH195" s="10" t="s">
        <v>153</v>
      </c>
      <c r="AI195" s="11">
        <f>IF(G195&lt;0,"NA",IF((G195+H195+L195+T195+AB195+IF(AO195="1ª",AP195,0)+IF(AU195="1ª",AV195,0)+IF(AO195="2ª",AP195,0)+IF(AU195="2ª",AV195,0)+IF(AO195="3ª",AP195,0)+IF(AU195="3ª",AV195,0))&gt;'INF GERAIS'!K195,0,IF(AND(M195="",U195="",AC195=""),'INF GERAIS'!K195-K195-S195-AA195-G195-H195,IF(AND(U195="",AC195=""),'INF GERAIS'!K195-L195-S195-AA195-G195-H195-IF(AO195="1ª",AP195,0)-IF(AU195="1ª",AV195,0),IF(AC195="",'INF GERAIS'!K195-L195-T195-AA195-G195-H195-IF(AO195="1ª",AP195,0)-IF(AU195="1ª",AV195,0)-IF(AO195="2ª",AP195,0)-IF(AU195="2ª",AV195,0),'INF GERAIS'!K195-(G195+H195+L195+T195+AB195+IF(AO195="1ª",AP195,0)+IF(AU195="1ª",AV195,0)+IF(AO195="2ª",AP195,0)+IF(AU195="2ª",AV195,0)+IF(AO195="3ª",AP195,0)+IF(AU195="3ª",AV195,0)))))))</f>
        <v>181128.02000000002</v>
      </c>
      <c r="AJ195" s="11" t="s">
        <v>153</v>
      </c>
      <c r="AK195" s="10"/>
      <c r="AL195" s="120" t="s">
        <v>153</v>
      </c>
      <c r="AM195" s="120" t="s">
        <v>153</v>
      </c>
      <c r="AN195" s="120" t="s">
        <v>153</v>
      </c>
      <c r="AP195" s="11"/>
      <c r="AQ195" s="10"/>
      <c r="AV195" s="11"/>
      <c r="AW195" s="10"/>
      <c r="AZ195" s="1"/>
      <c r="BF195" s="16"/>
      <c r="BG195" s="155"/>
    </row>
    <row r="196" spans="2:64" ht="72.5" x14ac:dyDescent="0.35">
      <c r="B196" s="45" t="str">
        <f>'INF GERAIS'!B196&amp;IFERROR(IF(INDEX(APOIO!$A$5:$A$50,MATCH('INF GERAIS'!N196,APOIO!$B$5:$B$50,0))="NÃO",APOIO!$A$2&amp;"NÃO VÁLIDO",""),"")</f>
        <v>2014.0184</v>
      </c>
      <c r="C196" s="1" t="str">
        <f>'INF GERAIS'!C196</f>
        <v>SERTÃO DO PAJEÚ</v>
      </c>
      <c r="D196" s="1" t="str">
        <f>'INF GERAIS'!D196</f>
        <v>INGAZEIRA</v>
      </c>
      <c r="E196" s="1" t="str">
        <f>'INF GERAIS'!E196</f>
        <v>RECONSTRUÇÃO DA PRAÇA DO DISTRITO DE SANTA ROSA</v>
      </c>
      <c r="F196" s="1" t="str">
        <f>'INF GERAIS'!G196</f>
        <v>NORMAL</v>
      </c>
      <c r="G196" s="11"/>
      <c r="H196" s="11"/>
      <c r="I196" s="10">
        <v>41802</v>
      </c>
      <c r="J196" s="10">
        <v>41816</v>
      </c>
      <c r="K196" s="11">
        <f>IF(G196&lt;0,"NA",IF(G196&gt;ROUNDDOWN('INF GERAIS'!K196*0.3,2),0,ROUNDDOWN('INF GERAIS'!K196*0.3,2)-G196))</f>
        <v>88801.67</v>
      </c>
      <c r="L196" s="11">
        <v>88801.68</v>
      </c>
      <c r="M196" s="10">
        <v>41823</v>
      </c>
      <c r="N196" s="120" t="s">
        <v>2207</v>
      </c>
      <c r="O196" s="120" t="s">
        <v>1859</v>
      </c>
      <c r="P196" s="120"/>
      <c r="Q196" s="10">
        <v>42216</v>
      </c>
      <c r="R196" s="10">
        <v>42230</v>
      </c>
      <c r="S196" s="11">
        <f>IF(G196&lt;0,"NA",IF((G196+H196+L196+IF(AO196="1ª",AP196,0)+IF(AU196="1ª",AV196,0))&gt;ROUNDDOWN('INF GERAIS'!K196*0.6,2),0,IF(M196="",ROUNDDOWN('INF GERAIS'!K196*0.6,2)-K196-G196-H196,ROUNDDOWN('INF GERAIS'!K196*0.6,2)-(G196+H196+L196+IF(AO196="1ª",AP196,0)+IF(AU196="1ª",AV196,0)))))</f>
        <v>88801.670000000013</v>
      </c>
      <c r="T196" s="505">
        <v>88801.68</v>
      </c>
      <c r="U196" s="10">
        <v>42237</v>
      </c>
      <c r="V196" s="120" t="s">
        <v>3802</v>
      </c>
      <c r="W196" s="120" t="s">
        <v>3602</v>
      </c>
      <c r="X196" s="120" t="s">
        <v>3804</v>
      </c>
      <c r="Y196" s="10">
        <v>42090</v>
      </c>
      <c r="Z196" s="10">
        <v>42321</v>
      </c>
      <c r="AA196" s="11">
        <f>IF(G196&lt;0,"NA",IF((G196+H196+L196+T196+IF(AO196="1ª",AP196,0)+IF(AU196="1ª",AV196,0)+IF(AO196="2ª",AP196,0)+IF(AU196="2ª",AV196,0))&gt;ROUNDDOWN('INF GERAIS'!K196*0.8,2),0,IF(AND(M196="",U196=""),ROUNDDOWN('INF GERAIS'!K196*0.8,2)-K196-S196-G196-H196,IF(U196="",ROUNDDOWN('INF GERAIS'!K196*0.8,2)-S196-L196-G196-H196-IF(AO196="1ª",AP196,0)-IF(AU196="1ª",AV196,0),ROUNDDOWN('INF GERAIS'!K196*0.8,2)-(G196+H196+L196+T196+IF(AO196="1ª",AP196,0)+IF(AU196="1ª",AV196,0)+IF(AO196="2ª",AP196,0)+IF(AU196="2ª",AV196,0))))))</f>
        <v>59201.110000000015</v>
      </c>
      <c r="AB196" s="11">
        <v>59201.11</v>
      </c>
      <c r="AC196" s="10">
        <v>42355</v>
      </c>
      <c r="AD196" s="120" t="s">
        <v>4348</v>
      </c>
      <c r="AE196" s="120" t="s">
        <v>4346</v>
      </c>
      <c r="AF196" s="120" t="s">
        <v>4350</v>
      </c>
      <c r="AG196" s="10">
        <v>42345</v>
      </c>
      <c r="AH196" s="10">
        <v>42515</v>
      </c>
      <c r="AI196" s="11">
        <f>IF(G196&lt;0,"NA",IF((G196+H196+L196+T196+AB196+IF(AO196="1ª",AP196,0)+IF(AU196="1ª",AV196,0)+IF(AO196="2ª",AP196,0)+IF(AU196="2ª",AV196,0)+IF(AO196="3ª",AP196,0)+IF(AU196="3ª",AV196,0))&gt;'INF GERAIS'!K196,0,IF(AND(M196="",U196="",AC196=""),'INF GERAIS'!K196-K196-S196-AA196-G196-H196,IF(AND(U196="",AC196=""),'INF GERAIS'!K196-L196-S196-AA196-G196-H196-IF(AO196="1ª",AP196,0)-IF(AU196="1ª",AV196,0),IF(AC196="",'INF GERAIS'!K196-L196-T196-AA196-G196-H196-IF(AO196="1ª",AP196,0)-IF(AU196="1ª",AV196,0)-IF(AO196="2ª",AP196,0)-IF(AU196="2ª",AV196,0),'INF GERAIS'!K196-(G196+H196+L196+T196+AB196+IF(AO196="1ª",AP196,0)+IF(AU196="1ª",AV196,0)+IF(AO196="2ª",AP196,0)+IF(AU196="2ª",AV196,0)+IF(AO196="3ª",AP196,0)+IF(AU196="3ª",AV196,0)))))))</f>
        <v>59201.120000000054</v>
      </c>
      <c r="AJ196" s="205">
        <v>59201.120000000003</v>
      </c>
      <c r="AK196" s="10">
        <v>42527</v>
      </c>
      <c r="AL196" s="120" t="s">
        <v>7443</v>
      </c>
      <c r="AM196" s="120" t="s">
        <v>7445</v>
      </c>
      <c r="AN196" s="120" t="s">
        <v>7446</v>
      </c>
      <c r="AP196" s="11"/>
      <c r="AQ196" s="10"/>
      <c r="AV196" s="11"/>
      <c r="AW196" s="10"/>
      <c r="AZ196" s="1"/>
      <c r="BF196" s="16"/>
      <c r="BG196" s="155"/>
    </row>
    <row r="197" spans="2:64" ht="87" x14ac:dyDescent="0.35">
      <c r="B197" s="45" t="str">
        <f>'INF GERAIS'!B197&amp;IFERROR(IF(INDEX(APOIO!$A$5:$A$50,MATCH('INF GERAIS'!N197,APOIO!$B$5:$B$50,0))="NÃO",APOIO!$A$2&amp;"NÃO VÁLIDO",""),"")</f>
        <v>2014.0185</v>
      </c>
      <c r="C197" s="1" t="str">
        <f>'INF GERAIS'!C197</f>
        <v>SERTÃO DO PAJEÚ</v>
      </c>
      <c r="D197" s="1" t="str">
        <f>'INF GERAIS'!D197</f>
        <v>INGAZEIRA</v>
      </c>
      <c r="E197" s="1" t="str">
        <f>'INF GERAIS'!E197</f>
        <v>CONSTRUÇÃO DE PAVIMENTO EM PARALELEPÍPEDOS GRANÍTICOS</v>
      </c>
      <c r="F197" s="1" t="str">
        <f>'INF GERAIS'!G197</f>
        <v>NORMAL</v>
      </c>
      <c r="G197" s="11"/>
      <c r="H197" s="11"/>
      <c r="I197" s="10">
        <v>41802</v>
      </c>
      <c r="J197" s="10">
        <v>41816</v>
      </c>
      <c r="K197" s="11">
        <f>IF(G197&lt;0,"NA",IF(G197&gt;ROUNDDOWN('INF GERAIS'!K197*0.3,2),0,ROUNDDOWN('INF GERAIS'!K197*0.3,2)-G197))</f>
        <v>27783</v>
      </c>
      <c r="L197" s="11">
        <v>27783</v>
      </c>
      <c r="M197" s="10">
        <v>41823</v>
      </c>
      <c r="N197" s="120" t="s">
        <v>1881</v>
      </c>
      <c r="O197" s="120" t="s">
        <v>1859</v>
      </c>
      <c r="P197" s="120"/>
      <c r="Q197" s="10">
        <v>42216</v>
      </c>
      <c r="R197" s="10">
        <v>42230</v>
      </c>
      <c r="S197" s="11">
        <f>IF(G197&lt;0,"NA",IF((G197+H197+L197+IF(AO197="1ª",AP197,0)+IF(AU197="1ª",AV197,0))&gt;ROUNDDOWN('INF GERAIS'!K197*0.6,2),0,IF(M197="",ROUNDDOWN('INF GERAIS'!K197*0.6,2)-K197-G197-H197,ROUNDDOWN('INF GERAIS'!K197*0.6,2)-(G197+H197+L197+IF(AO197="1ª",AP197,0)+IF(AU197="1ª",AV197,0)))))</f>
        <v>27783</v>
      </c>
      <c r="T197" s="505">
        <v>27783</v>
      </c>
      <c r="U197" s="10">
        <v>42237</v>
      </c>
      <c r="V197" s="120" t="s">
        <v>3600</v>
      </c>
      <c r="W197" s="120" t="s">
        <v>3602</v>
      </c>
      <c r="X197" s="120" t="s">
        <v>3603</v>
      </c>
      <c r="Y197" s="10">
        <v>42090</v>
      </c>
      <c r="Z197" s="10">
        <v>42321</v>
      </c>
      <c r="AA197" s="11">
        <f>IF(G197&lt;0,"NA",IF((G197+H197+L197+T197+IF(AO197="1ª",AP197,0)+IF(AU197="1ª",AV197,0)+IF(AO197="2ª",AP197,0)+IF(AU197="2ª",AV197,0))&gt;ROUNDDOWN('INF GERAIS'!K197*0.8,2),0,IF(AND(M197="",U197=""),ROUNDDOWN('INF GERAIS'!K197*0.8,2)-K197-S197-G197-H197,IF(U197="",ROUNDDOWN('INF GERAIS'!K197*0.8,2)-S197-L197-G197-H197-IF(AO197="1ª",AP197,0)-IF(AU197="1ª",AV197,0),ROUNDDOWN('INF GERAIS'!K197*0.8,2)-(G197+H197+L197+T197+IF(AO197="1ª",AP197,0)+IF(AU197="1ª",AV197,0)+IF(AO197="2ª",AP197,0)+IF(AU197="2ª",AV197,0))))))</f>
        <v>18522</v>
      </c>
      <c r="AB197" s="11">
        <v>18522</v>
      </c>
      <c r="AC197" s="10">
        <v>42355</v>
      </c>
      <c r="AD197" s="120" t="s">
        <v>4344</v>
      </c>
      <c r="AE197" s="120" t="s">
        <v>4346</v>
      </c>
      <c r="AF197" s="120" t="s">
        <v>4347</v>
      </c>
      <c r="AG197" s="10">
        <v>42090</v>
      </c>
      <c r="AH197" s="10">
        <v>42321</v>
      </c>
      <c r="AI197" s="11">
        <f>IF(G197&lt;0,"NA",IF((G197+H197+L197+T197+AB197+IF(AO197="1ª",AP197,0)+IF(AU197="1ª",AV197,0)+IF(AO197="2ª",AP197,0)+IF(AU197="2ª",AV197,0)+IF(AO197="3ª",AP197,0)+IF(AU197="3ª",AV197,0))&gt;'INF GERAIS'!K197,0,IF(AND(M197="",U197="",AC197=""),'INF GERAIS'!K197-K197-S197-AA197-G197-H197,IF(AND(U197="",AC197=""),'INF GERAIS'!K197-L197-S197-AA197-G197-H197-IF(AO197="1ª",AP197,0)-IF(AU197="1ª",AV197,0),IF(AC197="",'INF GERAIS'!K197-L197-T197-AA197-G197-H197-IF(AO197="1ª",AP197,0)-IF(AU197="1ª",AV197,0)-IF(AO197="2ª",AP197,0)-IF(AU197="2ª",AV197,0),'INF GERAIS'!K197-(G197+H197+L197+T197+AB197+IF(AO197="1ª",AP197,0)+IF(AU197="1ª",AV197,0)+IF(AO197="2ª",AP197,0)+IF(AU197="2ª",AV197,0)+IF(AO197="3ª",AP197,0)+IF(AU197="3ª",AV197,0)))))))</f>
        <v>18522</v>
      </c>
      <c r="AJ197" s="11">
        <v>18508.990000000002</v>
      </c>
      <c r="AK197" s="10">
        <v>42356</v>
      </c>
      <c r="AL197" s="120" t="s">
        <v>4366</v>
      </c>
      <c r="AM197" s="120" t="s">
        <v>4368</v>
      </c>
      <c r="AN197" s="120" t="s">
        <v>4369</v>
      </c>
      <c r="AP197" s="11"/>
      <c r="AQ197" s="10"/>
      <c r="AV197" s="11"/>
      <c r="AW197" s="10"/>
      <c r="AZ197" s="1"/>
      <c r="BF197" s="16"/>
      <c r="BG197" s="155"/>
    </row>
    <row r="198" spans="2:64" ht="87" x14ac:dyDescent="0.35">
      <c r="B198" s="45" t="str">
        <f>'INF GERAIS'!B198&amp;IFERROR(IF(INDEX(APOIO!$A$5:$A$50,MATCH('INF GERAIS'!N198,APOIO!$B$5:$B$50,0))="NÃO",APOIO!$A$2&amp;"NÃO VÁLIDO",""),"")</f>
        <v>2014.0186</v>
      </c>
      <c r="C198" s="1" t="str">
        <f>'INF GERAIS'!C198</f>
        <v>SERTÃO DO PAJEÚ</v>
      </c>
      <c r="D198" s="1" t="str">
        <f>'INF GERAIS'!D198</f>
        <v>INGAZEIRA</v>
      </c>
      <c r="E198" s="1" t="str">
        <f>'INF GERAIS'!E198</f>
        <v>RECONSTRUÇÃO DE POSTO DE SAÚDE DA FAMÍLIA NO ASSENTAMENTO DO SÍTIO JORGE</v>
      </c>
      <c r="F198" s="1" t="str">
        <f>'INF GERAIS'!G198</f>
        <v>NORMAL</v>
      </c>
      <c r="G198" s="11"/>
      <c r="H198" s="11"/>
      <c r="I198" s="10">
        <v>41802</v>
      </c>
      <c r="J198" s="10">
        <v>41816</v>
      </c>
      <c r="K198" s="11">
        <f>IF(G198&lt;0,"NA",IF(G198&gt;ROUNDDOWN('INF GERAIS'!K198*0.3,2),0,ROUNDDOWN('INF GERAIS'!K198*0.3,2)-G198))</f>
        <v>19264.29</v>
      </c>
      <c r="L198" s="11">
        <v>19259.509999999998</v>
      </c>
      <c r="M198" s="10">
        <v>41823</v>
      </c>
      <c r="N198" s="120" t="s">
        <v>1857</v>
      </c>
      <c r="O198" s="120" t="s">
        <v>1859</v>
      </c>
      <c r="P198" s="120"/>
      <c r="Q198" s="10">
        <v>42216</v>
      </c>
      <c r="R198" s="10">
        <v>42230</v>
      </c>
      <c r="S198" s="11">
        <f>IF(G198&lt;0,"NA",IF((G198+H198+L198+IF(AO198="1ª",AP198,0)+IF(AU198="1ª",AV198,0))&gt;ROUNDDOWN('INF GERAIS'!K198*0.6,2),0,IF(M198="",ROUNDDOWN('INF GERAIS'!K198*0.6,2)-K198-G198-H198,ROUNDDOWN('INF GERAIS'!K198*0.6,2)-(G198+H198+L198+IF(AO198="1ª",AP198,0)+IF(AU198="1ª",AV198,0)))))</f>
        <v>19269.070000000003</v>
      </c>
      <c r="T198" s="505">
        <v>19269.07</v>
      </c>
      <c r="U198" s="10">
        <v>42237</v>
      </c>
      <c r="V198" s="120" t="s">
        <v>3617</v>
      </c>
      <c r="W198" s="120" t="s">
        <v>3602</v>
      </c>
      <c r="X198" s="120" t="s">
        <v>3619</v>
      </c>
      <c r="Y198" s="10">
        <v>42090</v>
      </c>
      <c r="Z198" s="10">
        <v>42153</v>
      </c>
      <c r="AA198" s="11">
        <f>IF(G198&lt;0,"NA",IF((G198+H198+L198+T198+IF(AO198="1ª",AP198,0)+IF(AU198="1ª",AV198,0)+IF(AO198="2ª",AP198,0)+IF(AU198="2ª",AV198,0))&gt;ROUNDDOWN('INF GERAIS'!K198*0.8,2),0,IF(AND(M198="",U198=""),ROUNDDOWN('INF GERAIS'!K198*0.8,2)-K198-S198-G198-H198,IF(U198="",ROUNDDOWN('INF GERAIS'!K198*0.8,2)-S198-L198-G198-H198-IF(AO198="1ª",AP198,0)-IF(AU198="1ª",AV198,0),ROUNDDOWN('INF GERAIS'!K198*0.8,2)-(G198+H198+L198+T198+IF(AO198="1ª",AP198,0)+IF(AU198="1ª",AV198,0)+IF(AO198="2ª",AP198,0)+IF(AU198="2ª",AV198,0))))))</f>
        <v>12842.86</v>
      </c>
      <c r="AB198" s="11">
        <v>12842.86</v>
      </c>
      <c r="AC198" s="10">
        <v>42243</v>
      </c>
      <c r="AD198" s="120" t="s">
        <v>3850</v>
      </c>
      <c r="AE198" s="120" t="s">
        <v>3602</v>
      </c>
      <c r="AF198" s="120" t="s">
        <v>3852</v>
      </c>
      <c r="AG198" s="10">
        <v>42335</v>
      </c>
      <c r="AH198" s="10">
        <v>42365</v>
      </c>
      <c r="AI198" s="11">
        <f>IF(G198&lt;0,"NA",IF((G198+H198+L198+T198+AB198+IF(AO198="1ª",AP198,0)+IF(AU198="1ª",AV198,0)+IF(AO198="2ª",AP198,0)+IF(AU198="2ª",AV198,0)+IF(AO198="3ª",AP198,0)+IF(AU198="3ª",AV198,0))&gt;'INF GERAIS'!K198,0,IF(AND(M198="",U198="",AC198=""),'INF GERAIS'!K198-K198-S198-AA198-G198-H198,IF(AND(U198="",AC198=""),'INF GERAIS'!K198-L198-S198-AA198-G198-H198-IF(AO198="1ª",AP198,0)-IF(AU198="1ª",AV198,0),IF(AC198="",'INF GERAIS'!K198-L198-T198-AA198-G198-H198-IF(AO198="1ª",AP198,0)-IF(AU198="1ª",AV198,0)-IF(AO198="2ª",AP198,0)-IF(AU198="2ª",AV198,0),'INF GERAIS'!K198-(G198+H198+L198+T198+AB198+IF(AO198="1ª",AP198,0)+IF(AU198="1ª",AV198,0)+IF(AO198="2ª",AP198,0)+IF(AU198="2ª",AV198,0)+IF(AO198="3ª",AP198,0)+IF(AU198="3ª",AV198,0)))))))</f>
        <v>12842.86</v>
      </c>
      <c r="AJ198" s="11">
        <v>12826.91</v>
      </c>
      <c r="AK198" s="10">
        <v>42366</v>
      </c>
      <c r="AL198" s="120" t="s">
        <v>4659</v>
      </c>
      <c r="AM198" s="120" t="s">
        <v>4661</v>
      </c>
      <c r="AN198" s="120" t="s">
        <v>4662</v>
      </c>
      <c r="AP198" s="11"/>
      <c r="AQ198" s="10"/>
      <c r="AV198" s="11"/>
      <c r="AW198" s="10"/>
      <c r="AZ198" s="1"/>
      <c r="BF198" s="16"/>
      <c r="BG198" s="155"/>
    </row>
    <row r="199" spans="2:64" ht="87" x14ac:dyDescent="0.35">
      <c r="B199" s="45" t="str">
        <f>'INF GERAIS'!B199&amp;IFERROR(IF(INDEX(APOIO!$A$5:$A$50,MATCH('INF GERAIS'!N199,APOIO!$B$5:$B$50,0))="NÃO",APOIO!$A$2&amp;"NÃO VÁLIDO",""),"")</f>
        <v>2014.0187
NÃO VÁLIDO</v>
      </c>
      <c r="C199" s="1" t="str">
        <f>'INF GERAIS'!C199</f>
        <v>METROPOLITANA</v>
      </c>
      <c r="D199" s="1" t="str">
        <f>'INF GERAIS'!D199</f>
        <v>IPOJUCA</v>
      </c>
      <c r="E199" s="1" t="str">
        <f>'INF GERAIS'!E199</f>
        <v>IMPLANTAÇÃO DE DRENAGEM SUPERFICIAL,TERRAPLENAGEM, COM FORNECIMENTO E APLICAÇÃO DE TRATAMENTO SUPERFICIAL DUPLO (TSD) NAS VIAS VICINAIS DE ACESSO À DIVERSAS COMUNIDADES DOS ENGENHOS NO MUNICÍPIO DO IPOJUCA</v>
      </c>
      <c r="F199" s="1" t="str">
        <f>'INF GERAIS'!G199</f>
        <v>NORMAL</v>
      </c>
      <c r="G199" s="11"/>
      <c r="H199" s="11">
        <v>-633895.93000000005</v>
      </c>
      <c r="I199" s="10">
        <v>41802</v>
      </c>
      <c r="J199" s="10">
        <v>41816</v>
      </c>
      <c r="K199" s="11">
        <f>IF(G199&lt;0,"NA",IF(G199&gt;ROUNDDOWN('INF GERAIS'!K199*0.3,2),0,ROUNDDOWN('INF GERAIS'!K199*0.3,2)-G199))</f>
        <v>381699.36</v>
      </c>
      <c r="L199" s="11">
        <v>633895.93000000005</v>
      </c>
      <c r="M199" s="10">
        <v>41823</v>
      </c>
      <c r="N199" s="120" t="s">
        <v>1863</v>
      </c>
      <c r="O199" s="120" t="s">
        <v>1865</v>
      </c>
      <c r="P199" s="120" t="s">
        <v>14008</v>
      </c>
      <c r="Q199" s="10" t="s">
        <v>153</v>
      </c>
      <c r="R199" s="10" t="s">
        <v>153</v>
      </c>
      <c r="S199" s="11">
        <f>IF(G199&lt;0,"NA",IF((G199+H199+L199+IF(AO199="1ª",AP199,0)+IF(AU199="1ª",AV199,0))&gt;ROUNDDOWN('INF GERAIS'!K199*0.6,2),0,IF(M199="",ROUNDDOWN('INF GERAIS'!K199*0.6,2)-K199-G199-H199,ROUNDDOWN('INF GERAIS'!K199*0.6,2)-(G199+H199+L199+IF(AO199="1ª",AP199,0)+IF(AU199="1ª",AV199,0)))))</f>
        <v>763398.73</v>
      </c>
      <c r="U199" s="10"/>
      <c r="V199" s="120" t="s">
        <v>153</v>
      </c>
      <c r="W199" s="120" t="s">
        <v>153</v>
      </c>
      <c r="X199" s="120" t="s">
        <v>153</v>
      </c>
      <c r="Y199" s="10"/>
      <c r="Z199" s="10" t="s">
        <v>153</v>
      </c>
      <c r="AA199" s="11">
        <f>IF(G199&lt;0,"NA",IF((G199+H199+L199+T199+IF(AO199="1ª",AP199,0)+IF(AU199="1ª",AV199,0)+IF(AO199="2ª",AP199,0)+IF(AU199="2ª",AV199,0))&gt;ROUNDDOWN('INF GERAIS'!K199*0.8,2),0,IF(AND(M199="",U199=""),ROUNDDOWN('INF GERAIS'!K199*0.8,2)-K199-S199-G199-H199,IF(U199="",ROUNDDOWN('INF GERAIS'!K199*0.8,2)-S199-L199-G199-H199-IF(AO199="1ª",AP199,0)-IF(AU199="1ª",AV199,0),ROUNDDOWN('INF GERAIS'!K199*0.8,2)-(G199+H199+L199+T199+IF(AO199="1ª",AP199,0)+IF(AU199="1ª",AV199,0)+IF(AO199="2ª",AP199,0)+IF(AU199="2ª",AV199,0))))))</f>
        <v>254466.24</v>
      </c>
      <c r="AB199" s="11"/>
      <c r="AC199" s="10"/>
      <c r="AD199" s="120" t="s">
        <v>153</v>
      </c>
      <c r="AE199" s="120" t="s">
        <v>153</v>
      </c>
      <c r="AF199" s="120" t="s">
        <v>153</v>
      </c>
      <c r="AG199" s="10"/>
      <c r="AH199" s="10" t="s">
        <v>153</v>
      </c>
      <c r="AI199" s="11">
        <f>IF(G199&lt;0,"NA",IF((G199+H199+L199+T199+AB199+IF(AO199="1ª",AP199,0)+IF(AU199="1ª",AV199,0)+IF(AO199="2ª",AP199,0)+IF(AU199="2ª",AV199,0)+IF(AO199="3ª",AP199,0)+IF(AU199="3ª",AV199,0))&gt;'INF GERAIS'!K199,0,IF(AND(M199="",U199="",AC199=""),'INF GERAIS'!K199-K199-S199-AA199-G199-H199,IF(AND(U199="",AC199=""),'INF GERAIS'!K199-L199-S199-AA199-G199-H199-IF(AO199="1ª",AP199,0)-IF(AU199="1ª",AV199,0),IF(AC199="",'INF GERAIS'!K199-L199-T199-AA199-G199-H199-IF(AO199="1ª",AP199,0)-IF(AU199="1ª",AV199,0)-IF(AO199="2ª",AP199,0)-IF(AU199="2ª",AV199,0),'INF GERAIS'!K199-(G199+H199+L199+T199+AB199+IF(AO199="1ª",AP199,0)+IF(AU199="1ª",AV199,0)+IF(AO199="2ª",AP199,0)+IF(AU199="2ª",AV199,0)+IF(AO199="3ª",AP199,0)+IF(AU199="3ª",AV199,0)))))))</f>
        <v>254466.25</v>
      </c>
      <c r="AJ199" s="11" t="s">
        <v>153</v>
      </c>
      <c r="AK199" s="10"/>
      <c r="AL199" s="120" t="s">
        <v>153</v>
      </c>
      <c r="AM199" s="120" t="s">
        <v>153</v>
      </c>
      <c r="AN199" s="120" t="s">
        <v>153</v>
      </c>
      <c r="AP199" s="11"/>
      <c r="AQ199" s="10"/>
      <c r="AV199" s="11"/>
      <c r="AW199" s="10"/>
      <c r="AZ199" s="1"/>
      <c r="BF199" s="16"/>
      <c r="BG199" s="155"/>
    </row>
    <row r="200" spans="2:64" s="902" customFormat="1" ht="58" x14ac:dyDescent="0.35">
      <c r="B200" s="902" t="str">
        <f>'INF GERAIS'!B200&amp;IFERROR(IF(INDEX(APOIO!$A$5:$A$50,MATCH('INF GERAIS'!N200,APOIO!$B$5:$B$50,0))="NÃO",APOIO!$A$2&amp;"NÃO VÁLIDO",""),"")</f>
        <v>2014.0433</v>
      </c>
      <c r="C200" s="902" t="str">
        <f>'INF GERAIS'!C200</f>
        <v>METROPOLITANA</v>
      </c>
      <c r="D200" s="902" t="str">
        <f>'INF GERAIS'!D200</f>
        <v>IPOJUCA</v>
      </c>
      <c r="E200" s="902" t="str">
        <f>'INF GERAIS'!E200</f>
        <v>CONTENÇÃO DE ENCOSTAS</v>
      </c>
      <c r="F200" s="902" t="str">
        <f>'INF GERAIS'!G200</f>
        <v>NORMAL</v>
      </c>
      <c r="G200" s="11"/>
      <c r="H200" s="11">
        <f>-428677.33</f>
        <v>-428677.33</v>
      </c>
      <c r="I200" s="233"/>
      <c r="J200" s="233">
        <v>43438</v>
      </c>
      <c r="K200" s="11">
        <f>IF(G200&lt;0,"NA",IF(G200&gt;ROUNDDOWN('INF GERAIS'!K200*0.3,2),0,ROUNDDOWN('INF GERAIS'!K200*0.3,2)-G200))</f>
        <v>335467.86</v>
      </c>
      <c r="L200" s="11">
        <v>580088.81999999995</v>
      </c>
      <c r="M200" s="233">
        <v>43909</v>
      </c>
      <c r="N200" s="1730" t="s">
        <v>13088</v>
      </c>
      <c r="O200" s="1730" t="s">
        <v>13089</v>
      </c>
      <c r="P200" s="1730" t="s">
        <v>13090</v>
      </c>
      <c r="Q200" s="233"/>
      <c r="R200" s="233">
        <v>43918</v>
      </c>
      <c r="S200" s="11">
        <f>IF(G200&lt;0,"NA",IF((G200+H200+L200+IF(AO200="1ª",AP200,0)+IF(AU200="1ª",AV200,0))&gt;ROUNDDOWN('INF GERAIS'!K200*0.6,2),0,IF(M200="",ROUNDDOWN('INF GERAIS'!K200*0.6,2)-K200-G200-H200,ROUNDDOWN('INF GERAIS'!K200*0.6,2)-(G200+H200+L200+IF(AO200="1ª",AP200,0)+IF(AU200="1ª",AV200,0)))))</f>
        <v>519524.23000000004</v>
      </c>
      <c r="T200" s="505">
        <v>290044.42</v>
      </c>
      <c r="U200" s="233">
        <v>44309</v>
      </c>
      <c r="V200" s="120" t="s">
        <v>13389</v>
      </c>
      <c r="W200" s="120" t="s">
        <v>13390</v>
      </c>
      <c r="X200" s="120" t="s">
        <v>13391</v>
      </c>
      <c r="Y200" s="233"/>
      <c r="Z200" s="233">
        <v>44623</v>
      </c>
      <c r="AA200" s="11">
        <f>IF(G200&lt;0,"NA",IF((G200+H200+L200+T200+IF(AO200="1ª",AP200,0)+IF(AU200="1ª",AV200,0)+IF(AO200="2ª",AP200,0)+IF(AU200="2ª",AV200,0))&gt;ROUNDDOWN('INF GERAIS'!K200*0.8,2),0,IF(AND(M200="",U200=""),ROUNDDOWN('INF GERAIS'!K200*0.8,2)-K200-S200-G200-H200,IF(U200="",ROUNDDOWN('INF GERAIS'!K200*0.8,2)-S200-L200-G200-H200-IF(AO200="1ª",AP200,0)-IF(AU200="1ª",AV200,0),ROUNDDOWN('INF GERAIS'!K200*0.8,2)-(G200+H200+L200+T200+IF(AO200="1ª",AP200,0)+IF(AU200="1ª",AV200,0)+IF(AO200="2ª",AP200,0)+IF(AU200="2ª",AV200,0))))))</f>
        <v>163080.64000000013</v>
      </c>
      <c r="AB200" s="11">
        <v>386725.88</v>
      </c>
      <c r="AC200" s="233">
        <v>44655</v>
      </c>
      <c r="AD200" s="120" t="s">
        <v>13603</v>
      </c>
      <c r="AE200" s="120" t="s">
        <v>13604</v>
      </c>
      <c r="AF200" s="120" t="s">
        <v>13605</v>
      </c>
      <c r="AG200" s="233"/>
      <c r="AH200" s="233"/>
      <c r="AI200" s="11">
        <f>IF(G200&lt;0,"NA",IF((G200+H200+L200+T200+AB200+IF(AO200="1ª",AP200,0)+IF(AU200="1ª",AV200,0)+IF(AO200="2ª",AP200,0)+IF(AU200="2ª",AV200,0)+IF(AO200="3ª",AP200,0)+IF(AU200="3ª",AV200,0))&gt;'INF GERAIS'!K200,0,IF(AND(M200="",U200="",AC200=""),'INF GERAIS'!K200-K200-S200-AA200-G200-H200,IF(AND(U200="",AC200=""),'INF GERAIS'!K200-L200-S200-AA200-G200-H200-IF(AO200="1ª",AP200,0)-IF(AU200="1ª",AV200,0),IF(AC200="",'INF GERAIS'!K200-L200-T200-AA200-G200-H200-IF(AO200="1ª",AP200,0)-IF(AU200="1ª",AV200,0)-IF(AO200="2ª",AP200,0)-IF(AU200="2ª",AV200,0),'INF GERAIS'!K200-(G200+H200+L200+T200+AB200+IF(AO200="1ª",AP200,0)+IF(AU200="1ª",AV200,0)+IF(AO200="2ª",AP200,0)+IF(AU200="2ª",AV200,0)+IF(AO200="3ª",AP200,0)+IF(AU200="3ª",AV200,0)))))))</f>
        <v>0</v>
      </c>
      <c r="AJ200" s="11"/>
      <c r="AK200" s="233"/>
      <c r="AL200" s="120"/>
      <c r="AM200" s="120"/>
      <c r="AN200" s="120"/>
      <c r="AO200" s="1875" t="s">
        <v>5679</v>
      </c>
      <c r="AP200" s="11">
        <v>290044.40999999997</v>
      </c>
      <c r="AQ200" s="233">
        <v>44655</v>
      </c>
      <c r="AR200" s="1875" t="s">
        <v>13600</v>
      </c>
      <c r="AS200" s="1875" t="s">
        <v>13601</v>
      </c>
      <c r="AT200" s="1875" t="s">
        <v>13602</v>
      </c>
      <c r="AV200" s="11"/>
      <c r="AW200" s="233"/>
      <c r="BA200"/>
      <c r="BB200"/>
      <c r="BC200"/>
      <c r="BD200"/>
      <c r="BE200"/>
      <c r="BF200" s="16"/>
      <c r="BG200" s="155"/>
      <c r="BH200"/>
      <c r="BI200"/>
      <c r="BJ200"/>
      <c r="BK200"/>
      <c r="BL200"/>
    </row>
    <row r="201" spans="2:64" ht="72.5" x14ac:dyDescent="0.35">
      <c r="B201" s="45" t="str">
        <f>'INF GERAIS'!B201&amp;IFERROR(IF(INDEX(APOIO!$A$5:$A$50,MATCH('INF GERAIS'!N201,APOIO!$B$5:$B$50,0))="NÃO",APOIO!$A$2&amp;"NÃO VÁLIDO",""),"")</f>
        <v>2014.0188</v>
      </c>
      <c r="C201" s="1" t="str">
        <f>'INF GERAIS'!C201</f>
        <v>SERTÃO DO ARARIPE</v>
      </c>
      <c r="D201" s="1" t="str">
        <f>'INF GERAIS'!D201</f>
        <v>IPUBI</v>
      </c>
      <c r="E201" s="1" t="str">
        <f>'INF GERAIS'!E201</f>
        <v>CONSTRUÇÃO DO MATADOURO PÚBLICO DE SERROLÂNDIA</v>
      </c>
      <c r="F201" s="1" t="str">
        <f>'INF GERAIS'!G201</f>
        <v>NORMAL</v>
      </c>
      <c r="G201" s="11"/>
      <c r="H201" s="11"/>
      <c r="I201" s="10">
        <v>41802</v>
      </c>
      <c r="J201" s="10">
        <v>41816</v>
      </c>
      <c r="K201" s="11">
        <f>IF(G201&lt;0,"NA",IF(G201&gt;ROUNDDOWN('INF GERAIS'!K201*0.3,2),0,ROUNDDOWN('INF GERAIS'!K201*0.3,2)-G201))</f>
        <v>106669.89</v>
      </c>
      <c r="L201" s="11">
        <v>108495.81</v>
      </c>
      <c r="M201" s="10">
        <v>41823</v>
      </c>
      <c r="N201" s="120" t="s">
        <v>1875</v>
      </c>
      <c r="O201" s="120" t="s">
        <v>1871</v>
      </c>
      <c r="P201" s="120"/>
      <c r="Q201" s="10">
        <v>42216</v>
      </c>
      <c r="R201" s="10">
        <v>42230</v>
      </c>
      <c r="S201" s="11">
        <f>IF(G201&lt;0,"NA",IF((G201+H201+L201+IF(AO201="1ª",AP201,0)+IF(AU201="1ª",AV201,0))&gt;ROUNDDOWN('INF GERAIS'!K201*0.6,2),0,IF(M201="",ROUNDDOWN('INF GERAIS'!K201*0.6,2)-K201-G201-H201,ROUNDDOWN('INF GERAIS'!K201*0.6,2)-(G201+H201+L201+IF(AO201="1ª",AP201,0)+IF(AU201="1ª",AV201,0)))))</f>
        <v>104843.98000000001</v>
      </c>
      <c r="T201" s="505">
        <v>108495.81</v>
      </c>
      <c r="U201" s="10">
        <v>42237</v>
      </c>
      <c r="V201" s="120" t="s">
        <v>3749</v>
      </c>
      <c r="W201" s="120" t="s">
        <v>3751</v>
      </c>
      <c r="X201" s="120" t="s">
        <v>3753</v>
      </c>
      <c r="Y201" s="10">
        <v>42558</v>
      </c>
      <c r="Z201" s="10">
        <v>42613</v>
      </c>
      <c r="AA201" s="11">
        <f>IF(G201&lt;0,"NA",IF((G201+H201+L201+T201+IF(AO201="1ª",AP201,0)+IF(AU201="1ª",AV201,0)+IF(AO201="2ª",AP201,0)+IF(AU201="2ª",AV201,0))&gt;ROUNDDOWN('INF GERAIS'!K201*0.8,2),0,IF(AND(M201="",U201=""),ROUNDDOWN('INF GERAIS'!K201*0.8,2)-K201-S201-G201-H201,IF(U201="",ROUNDDOWN('INF GERAIS'!K201*0.8,2)-S201-L201-G201-H201-IF(AO201="1ª",AP201,0)-IF(AU201="1ª",AV201,0),ROUNDDOWN('INF GERAIS'!K201*0.8,2)-(G201+H201+L201+T201+IF(AO201="1ª",AP201,0)+IF(AU201="1ª",AV201,0)+IF(AO201="2ª",AP201,0)+IF(AU201="2ª",AV201,0))))))</f>
        <v>67461.440000000002</v>
      </c>
      <c r="AB201" s="205">
        <v>72330.539999999994</v>
      </c>
      <c r="AC201" s="233">
        <v>42639</v>
      </c>
      <c r="AD201" s="557" t="s">
        <v>8446</v>
      </c>
      <c r="AE201" s="557" t="s">
        <v>8448</v>
      </c>
      <c r="AF201" s="557" t="s">
        <v>8449</v>
      </c>
      <c r="AG201" s="10">
        <v>43055</v>
      </c>
      <c r="AH201" s="10">
        <v>43243</v>
      </c>
      <c r="AI201" s="11">
        <f>IF(G201&lt;0,"NA",IF((G201+H201+L201+T201+AB201+IF(AO201="1ª",AP201,0)+IF(AU201="1ª",AV201,0)+IF(AO201="2ª",AP201,0)+IF(AU201="2ª",AV201,0)+IF(AO201="3ª",AP201,0)+IF(AU201="3ª",AV201,0))&gt;'INF GERAIS'!K201,0,IF(AND(M201="",U201="",AC201=""),'INF GERAIS'!K201-K201-S201-AA201-G201-H201,IF(AND(U201="",AC201=""),'INF GERAIS'!K201-L201-S201-AA201-G201-H201-IF(AO201="1ª",AP201,0)-IF(AU201="1ª",AV201,0),IF(AC201="",'INF GERAIS'!K201-L201-T201-AA201-G201-H201-IF(AO201="1ª",AP201,0)-IF(AU201="1ª",AV201,0)-IF(AO201="2ª",AP201,0)-IF(AU201="2ª",AV201,0),'INF GERAIS'!K201-(G201+H201+L201+T201+AB201+IF(AO201="1ª",AP201,0)+IF(AU201="1ª",AV201,0)+IF(AO201="2ª",AP201,0)+IF(AU201="2ª",AV201,0)+IF(AO201="3ª",AP201,0)+IF(AU201="3ª",AV201,0)))))))</f>
        <v>66244.170000000042</v>
      </c>
      <c r="AJ201" s="11">
        <v>66244.17</v>
      </c>
      <c r="AK201" s="10">
        <v>43285</v>
      </c>
      <c r="AL201" s="120" t="s">
        <v>11341</v>
      </c>
      <c r="AM201" s="120" t="s">
        <v>11343</v>
      </c>
      <c r="AN201" s="120" t="s">
        <v>11344</v>
      </c>
      <c r="AP201" s="11"/>
      <c r="AQ201" s="10"/>
      <c r="AV201" s="11"/>
      <c r="AW201" s="10"/>
      <c r="AZ201" s="1"/>
      <c r="BF201" s="16"/>
      <c r="BG201" s="155"/>
    </row>
    <row r="202" spans="2:64" ht="58" x14ac:dyDescent="0.35">
      <c r="B202" s="45" t="str">
        <f>'INF GERAIS'!B202&amp;IFERROR(IF(INDEX(APOIO!$A$5:$A$50,MATCH('INF GERAIS'!N202,APOIO!$B$5:$B$50,0))="NÃO",APOIO!$A$2&amp;"NÃO VÁLIDO",""),"")</f>
        <v>2014.0189</v>
      </c>
      <c r="C202" s="1" t="str">
        <f>'INF GERAIS'!C202</f>
        <v>SERTÃO DO ARARIPE</v>
      </c>
      <c r="D202" s="1" t="str">
        <f>'INF GERAIS'!D202</f>
        <v>IPUBI</v>
      </c>
      <c r="E202" s="1" t="str">
        <f>'INF GERAIS'!E202</f>
        <v>REQUALIFICAÇÃO E REFORMA DA PRAÇA NILZA LINS</v>
      </c>
      <c r="F202" s="1" t="str">
        <f>'INF GERAIS'!G202</f>
        <v>NORMAL</v>
      </c>
      <c r="G202" s="11"/>
      <c r="H202" s="11"/>
      <c r="I202" s="10">
        <v>41802</v>
      </c>
      <c r="J202" s="10">
        <v>41816</v>
      </c>
      <c r="K202" s="11">
        <f>IF(G202&lt;0,"NA",IF(G202&gt;ROUNDDOWN('INF GERAIS'!K202*0.3,2),0,ROUNDDOWN('INF GERAIS'!K202*0.3,2)-G202))</f>
        <v>75177.119999999995</v>
      </c>
      <c r="L202" s="11">
        <v>73113.62</v>
      </c>
      <c r="M202" s="10">
        <v>41823</v>
      </c>
      <c r="N202" s="120" t="s">
        <v>1886</v>
      </c>
      <c r="O202" s="120" t="s">
        <v>1871</v>
      </c>
      <c r="P202" s="120"/>
      <c r="Q202" s="10">
        <v>42216</v>
      </c>
      <c r="R202" s="10">
        <v>42230</v>
      </c>
      <c r="S202" s="11">
        <f>IF(G202&lt;0,"NA",IF((G202+H202+L202+IF(AO202="1ª",AP202,0)+IF(AU202="1ª",AV202,0))&gt;ROUNDDOWN('INF GERAIS'!K202*0.6,2),0,IF(M202="",ROUNDDOWN('INF GERAIS'!K202*0.6,2)-K202-G202-H202,ROUNDDOWN('INF GERAIS'!K202*0.6,2)-(G202+H202+L202+IF(AO202="1ª",AP202,0)+IF(AU202="1ª",AV202,0)))))</f>
        <v>77240.63</v>
      </c>
      <c r="T202" s="505">
        <v>73113.62</v>
      </c>
      <c r="U202" s="10">
        <v>42237</v>
      </c>
      <c r="V202" s="120" t="s">
        <v>3758</v>
      </c>
      <c r="W202" s="120" t="s">
        <v>3751</v>
      </c>
      <c r="X202" s="120" t="s">
        <v>3760</v>
      </c>
      <c r="Y202" s="10">
        <v>43097</v>
      </c>
      <c r="Z202" s="10">
        <v>43168</v>
      </c>
      <c r="AA202" s="11">
        <f>IF(G202&lt;0,"NA",IF((G202+H202+L202+T202+IF(AO202="1ª",AP202,0)+IF(AU202="1ª",AV202,0)+IF(AO202="2ª",AP202,0)+IF(AU202="2ª",AV202,0))&gt;ROUNDDOWN('INF GERAIS'!K202*0.8,2),0,IF(AND(M202="",U202=""),ROUNDDOWN('INF GERAIS'!K202*0.8,2)-K202-S202-G202-H202,IF(U202="",ROUNDDOWN('INF GERAIS'!K202*0.8,2)-S202-L202-G202-H202-IF(AO202="1ª",AP202,0)-IF(AU202="1ª",AV202,0),ROUNDDOWN('INF GERAIS'!K202*0.8,2)-(G202+H202+L202+T202+IF(AO202="1ª",AP202,0)+IF(AU202="1ª",AV202,0)+IF(AO202="2ª",AP202,0)+IF(AU202="2ª",AV202,0))))))</f>
        <v>54245.09</v>
      </c>
      <c r="AB202" s="11">
        <v>54245.09</v>
      </c>
      <c r="AC202" s="10">
        <v>43193</v>
      </c>
      <c r="AD202" s="120" t="s">
        <v>10897</v>
      </c>
      <c r="AE202" s="120" t="s">
        <v>10899</v>
      </c>
      <c r="AF202" s="120" t="s">
        <v>10900</v>
      </c>
      <c r="AG202" s="10">
        <v>43097</v>
      </c>
      <c r="AH202" s="10">
        <v>43168</v>
      </c>
      <c r="AI202" s="11">
        <f>IF(G202&lt;0,"NA",IF((G202+H202+L202+T202+AB202+IF(AO202="1ª",AP202,0)+IF(AU202="1ª",AV202,0)+IF(AO202="2ª",AP202,0)+IF(AU202="2ª",AV202,0)+IF(AO202="3ª",AP202,0)+IF(AU202="3ª",AV202,0))&gt;'INF GERAIS'!K202,0,IF(AND(M202="",U202="",AC202=""),'INF GERAIS'!K202-K202-S202-AA202-G202-H202,IF(AND(U202="",AC202=""),'INF GERAIS'!K202-L202-S202-AA202-G202-H202-IF(AO202="1ª",AP202,0)-IF(AU202="1ª",AV202,0),IF(AC202="",'INF GERAIS'!K202-L202-T202-AA202-G202-H202-IF(AO202="1ª",AP202,0)-IF(AU202="1ª",AV202,0)-IF(AO202="2ª",AP202,0)-IF(AU202="2ª",AV202,0),'INF GERAIS'!K202-(G202+H202+L202+T202+AB202+IF(AO202="1ª",AP202,0)+IF(AU202="1ª",AV202,0)+IF(AO202="2ª",AP202,0)+IF(AU202="2ª",AV202,0)+IF(AO202="3ª",AP202,0)+IF(AU202="3ª",AV202,0)))))))</f>
        <v>50118.090000000026</v>
      </c>
      <c r="AJ202" s="11">
        <v>50118.09</v>
      </c>
      <c r="AK202" s="10">
        <v>43193</v>
      </c>
      <c r="AL202" s="120" t="s">
        <v>10913</v>
      </c>
      <c r="AM202" s="120" t="s">
        <v>10915</v>
      </c>
      <c r="AN202" s="120" t="s">
        <v>10916</v>
      </c>
      <c r="AP202" s="11"/>
      <c r="AQ202" s="10"/>
      <c r="AV202" s="11"/>
      <c r="AW202" s="10"/>
      <c r="AZ202" s="1"/>
      <c r="BF202" s="16"/>
      <c r="BG202" s="155"/>
    </row>
    <row r="203" spans="2:64" ht="72.5" x14ac:dyDescent="0.35">
      <c r="B203" s="45" t="str">
        <f>'INF GERAIS'!B203&amp;IFERROR(IF(INDEX(APOIO!$A$5:$A$50,MATCH('INF GERAIS'!N203,APOIO!$B$5:$B$50,0))="NÃO",APOIO!$A$2&amp;"NÃO VÁLIDO",""),"")</f>
        <v>2014.0190</v>
      </c>
      <c r="C203" s="1" t="str">
        <f>'INF GERAIS'!C203</f>
        <v>SERTÃO DO ARARIPE</v>
      </c>
      <c r="D203" s="1" t="str">
        <f>'INF GERAIS'!D203</f>
        <v>IPUBI</v>
      </c>
      <c r="E203" s="1" t="str">
        <f>'INF GERAIS'!E203</f>
        <v>REQUALIFICAÇÃO E REFORMA DA AVENIDA CENTRAL NORTE E SUL</v>
      </c>
      <c r="F203" s="1" t="str">
        <f>'INF GERAIS'!G203</f>
        <v>NORMAL</v>
      </c>
      <c r="G203" s="11"/>
      <c r="H203" s="11"/>
      <c r="I203" s="10">
        <v>41802</v>
      </c>
      <c r="J203" s="10">
        <v>41816</v>
      </c>
      <c r="K203" s="11">
        <f>IF(G203&lt;0,"NA",IF(G203&gt;ROUNDDOWN('INF GERAIS'!K203*0.3,2),0,ROUNDDOWN('INF GERAIS'!K203*0.3,2)-G203))</f>
        <v>66517.119999999995</v>
      </c>
      <c r="L203" s="11">
        <v>66517.119999999995</v>
      </c>
      <c r="M203" s="10">
        <v>41823</v>
      </c>
      <c r="N203" s="120" t="s">
        <v>1869</v>
      </c>
      <c r="O203" s="120" t="s">
        <v>1871</v>
      </c>
      <c r="P203" s="120"/>
      <c r="Q203" s="10">
        <v>42216</v>
      </c>
      <c r="R203" s="10">
        <v>42230</v>
      </c>
      <c r="S203" s="11">
        <f>IF(G203&lt;0,"NA",IF((G203+H203+L203+IF(AO203="1ª",AP203,0)+IF(AU203="1ª",AV203,0))&gt;ROUNDDOWN('INF GERAIS'!K203*0.6,2),0,IF(M203="",ROUNDDOWN('INF GERAIS'!K203*0.6,2)-K203-G203-H203,ROUNDDOWN('INF GERAIS'!K203*0.6,2)-(G203+H203+L203+IF(AO203="1ª",AP203,0)+IF(AU203="1ª",AV203,0)))))</f>
        <v>66517.119999999995</v>
      </c>
      <c r="T203" s="505">
        <v>66517.119999999995</v>
      </c>
      <c r="U203" s="10">
        <v>42237</v>
      </c>
      <c r="V203" s="120" t="s">
        <v>3766</v>
      </c>
      <c r="W203" s="120" t="s">
        <v>3751</v>
      </c>
      <c r="X203" s="120" t="s">
        <v>3768</v>
      </c>
      <c r="Y203" s="10">
        <v>42558</v>
      </c>
      <c r="Z203" s="10">
        <v>42597</v>
      </c>
      <c r="AA203" s="11">
        <f>IF(G203&lt;0,"NA",IF((G203+H203+L203+T203+IF(AO203="1ª",AP203,0)+IF(AU203="1ª",AV203,0)+IF(AO203="2ª",AP203,0)+IF(AU203="2ª",AV203,0))&gt;ROUNDDOWN('INF GERAIS'!K203*0.8,2),0,IF(AND(M203="",U203=""),ROUNDDOWN('INF GERAIS'!K203*0.8,2)-K203-S203-G203-H203,IF(U203="",ROUNDDOWN('INF GERAIS'!K203*0.8,2)-S203-L203-G203-H203-IF(AO203="1ª",AP203,0)-IF(AU203="1ª",AV203,0),ROUNDDOWN('INF GERAIS'!K203*0.8,2)-(G203+H203+L203+T203+IF(AO203="1ª",AP203,0)+IF(AU203="1ª",AV203,0)+IF(AO203="2ª",AP203,0)+IF(AU203="2ª",AV203,0))))))</f>
        <v>44344.75</v>
      </c>
      <c r="AB203" s="205">
        <v>44344.75</v>
      </c>
      <c r="AC203" s="233">
        <v>42639</v>
      </c>
      <c r="AD203" s="557" t="s">
        <v>8450</v>
      </c>
      <c r="AE203" s="557" t="s">
        <v>8448</v>
      </c>
      <c r="AF203" s="557" t="s">
        <v>8452</v>
      </c>
      <c r="AG203" s="10">
        <v>42747</v>
      </c>
      <c r="AH203" s="10">
        <v>42832</v>
      </c>
      <c r="AI203" s="11">
        <f>IF(G203&lt;0,"NA",IF((G203+H203+L203+T203+AB203+IF(AO203="1ª",AP203,0)+IF(AU203="1ª",AV203,0)+IF(AO203="2ª",AP203,0)+IF(AU203="2ª",AV203,0)+IF(AO203="3ª",AP203,0)+IF(AU203="3ª",AV203,0))&gt;'INF GERAIS'!K203,0,IF(AND(M203="",U203="",AC203=""),'INF GERAIS'!K203-K203-S203-AA203-G203-H203,IF(AND(U203="",AC203=""),'INF GERAIS'!K203-L203-S203-AA203-G203-H203-IF(AO203="1ª",AP203,0)-IF(AU203="1ª",AV203,0),IF(AC203="",'INF GERAIS'!K203-L203-T203-AA203-G203-H203-IF(AO203="1ª",AP203,0)-IF(AU203="1ª",AV203,0)-IF(AO203="2ª",AP203,0)-IF(AU203="2ª",AV203,0),'INF GERAIS'!K203-(G203+H203+L203+T203+AB203+IF(AO203="1ª",AP203,0)+IF(AU203="1ª",AV203,0)+IF(AO203="2ª",AP203,0)+IF(AU203="2ª",AV203,0)+IF(AO203="3ª",AP203,0)+IF(AU203="3ª",AV203,0)))))))</f>
        <v>44344.759992000007</v>
      </c>
      <c r="AJ203" s="11">
        <v>44344.76</v>
      </c>
      <c r="AK203" s="10">
        <v>42863</v>
      </c>
      <c r="AL203" s="120" t="s">
        <v>9474</v>
      </c>
      <c r="AM203" s="120" t="s">
        <v>9469</v>
      </c>
      <c r="AN203" s="120" t="s">
        <v>9473</v>
      </c>
      <c r="AP203" s="11"/>
      <c r="AQ203" s="10"/>
      <c r="AV203" s="11"/>
      <c r="AW203" s="10"/>
      <c r="AZ203" s="1"/>
      <c r="BF203" s="16"/>
      <c r="BG203" s="155"/>
    </row>
    <row r="204" spans="2:64" ht="72.5" x14ac:dyDescent="0.35">
      <c r="B204" s="45" t="str">
        <f>'INF GERAIS'!B204&amp;IFERROR(IF(INDEX(APOIO!$A$5:$A$50,MATCH('INF GERAIS'!N204,APOIO!$B$5:$B$50,0))="NÃO",APOIO!$A$2&amp;"NÃO VÁLIDO",""),"")</f>
        <v>2014.0191</v>
      </c>
      <c r="C204" s="1" t="str">
        <f>'INF GERAIS'!C204</f>
        <v>SERTÃO DO ARARIPE</v>
      </c>
      <c r="D204" s="1" t="str">
        <f>'INF GERAIS'!D204</f>
        <v>IPUBI</v>
      </c>
      <c r="E204" s="1" t="str">
        <f>'INF GERAIS'!E204</f>
        <v>CONSTRUÇÃO DA PRAÇA DE SÃO JOSÉ, NO BAIRRO JARDIM ROCHA</v>
      </c>
      <c r="F204" s="1" t="str">
        <f>'INF GERAIS'!G204</f>
        <v>NORMAL</v>
      </c>
      <c r="G204" s="11"/>
      <c r="H204" s="11"/>
      <c r="I204" s="10">
        <v>41802</v>
      </c>
      <c r="J204" s="10">
        <v>41816</v>
      </c>
      <c r="K204" s="11">
        <f>IF(G204&lt;0,"NA",IF(G204&gt;ROUNDDOWN('INF GERAIS'!K204*0.3,2),0,ROUNDDOWN('INF GERAIS'!K204*0.3,2)-G204))</f>
        <v>44679.77</v>
      </c>
      <c r="L204" s="11">
        <v>44679.77</v>
      </c>
      <c r="M204" s="10">
        <v>41823</v>
      </c>
      <c r="N204" s="120" t="s">
        <v>1884</v>
      </c>
      <c r="O204" s="120" t="s">
        <v>1871</v>
      </c>
      <c r="P204" s="120"/>
      <c r="Q204" s="10">
        <v>42216</v>
      </c>
      <c r="R204" s="10">
        <v>42230</v>
      </c>
      <c r="S204" s="11">
        <f>IF(G204&lt;0,"NA",IF((G204+H204+L204+IF(AO204="1ª",AP204,0)+IF(AU204="1ª",AV204,0))&gt;ROUNDDOWN('INF GERAIS'!K204*0.6,2),0,IF(M204="",ROUNDDOWN('INF GERAIS'!K204*0.6,2)-K204-G204-H204,ROUNDDOWN('INF GERAIS'!K204*0.6,2)-(G204+H204+L204+IF(AO204="1ª",AP204,0)+IF(AU204="1ª",AV204,0)))))</f>
        <v>44679.77</v>
      </c>
      <c r="T204" s="505">
        <v>44679.77</v>
      </c>
      <c r="U204" s="10">
        <v>42237</v>
      </c>
      <c r="V204" s="120" t="s">
        <v>3774</v>
      </c>
      <c r="W204" s="120" t="s">
        <v>3751</v>
      </c>
      <c r="X204" s="120" t="s">
        <v>3776</v>
      </c>
      <c r="Y204" s="233">
        <v>42558</v>
      </c>
      <c r="Z204" s="10">
        <v>42661</v>
      </c>
      <c r="AA204" s="11">
        <f>IF(G204&lt;0,"NA",IF((G204+H204+L204+T204+IF(AO204="1ª",AP204,0)+IF(AU204="1ª",AV204,0)+IF(AO204="2ª",AP204,0)+IF(AU204="2ª",AV204,0))&gt;ROUNDDOWN('INF GERAIS'!K204*0.8,2),0,IF(AND(M204="",U204=""),ROUNDDOWN('INF GERAIS'!K204*0.8,2)-K204-S204-G204-H204,IF(U204="",ROUNDDOWN('INF GERAIS'!K204*0.8,2)-S204-L204-G204-H204-IF(AO204="1ª",AP204,0)-IF(AU204="1ª",AV204,0),ROUNDDOWN('INF GERAIS'!K204*0.8,2)-(G204+H204+L204+T204+IF(AO204="1ª",AP204,0)+IF(AU204="1ª",AV204,0)+IF(AO204="2ª",AP204,0)+IF(AU204="2ª",AV204,0))))))</f>
        <v>29786.520000000004</v>
      </c>
      <c r="AB204" s="11">
        <v>29786.52</v>
      </c>
      <c r="AC204" s="10">
        <v>42863</v>
      </c>
      <c r="AD204" s="120" t="s">
        <v>9470</v>
      </c>
      <c r="AE204" s="120" t="s">
        <v>9469</v>
      </c>
      <c r="AF204" s="120" t="s">
        <v>9468</v>
      </c>
      <c r="AG204" s="10">
        <v>42747</v>
      </c>
      <c r="AH204" s="10">
        <v>42788</v>
      </c>
      <c r="AI204" s="11">
        <f>IF(G204&lt;0,"NA",IF((G204+H204+L204+T204+AB204+IF(AO204="1ª",AP204,0)+IF(AU204="1ª",AV204,0)+IF(AO204="2ª",AP204,0)+IF(AU204="2ª",AV204,0)+IF(AO204="3ª",AP204,0)+IF(AU204="3ª",AV204,0))&gt;'INF GERAIS'!K204,0,IF(AND(M204="",U204="",AC204=""),'INF GERAIS'!K204-K204-S204-AA204-G204-H204,IF(AND(U204="",AC204=""),'INF GERAIS'!K204-L204-S204-AA204-G204-H204-IF(AO204="1ª",AP204,0)-IF(AU204="1ª",AV204,0),IF(AC204="",'INF GERAIS'!K204-L204-T204-AA204-G204-H204-IF(AO204="1ª",AP204,0)-IF(AU204="1ª",AV204,0)-IF(AO204="2ª",AP204,0)-IF(AU204="2ª",AV204,0),'INF GERAIS'!K204-(G204+H204+L204+T204+AB204+IF(AO204="1ª",AP204,0)+IF(AU204="1ª",AV204,0)+IF(AO204="2ª",AP204,0)+IF(AU204="2ª",AV204,0)+IF(AO204="3ª",AP204,0)+IF(AU204="3ª",AV204,0)))))))</f>
        <v>29786.51999999999</v>
      </c>
      <c r="AJ204" s="11">
        <v>29786.52</v>
      </c>
      <c r="AK204" s="10">
        <v>42863</v>
      </c>
      <c r="AL204" s="120" t="s">
        <v>9472</v>
      </c>
      <c r="AM204" s="120" t="s">
        <v>9469</v>
      </c>
      <c r="AN204" s="120" t="s">
        <v>9471</v>
      </c>
      <c r="AP204" s="11"/>
      <c r="AQ204" s="10"/>
      <c r="AV204" s="11"/>
      <c r="AW204" s="10"/>
      <c r="AZ204" s="1"/>
      <c r="BF204" s="16"/>
      <c r="BG204" s="155"/>
    </row>
    <row r="205" spans="2:64" ht="58" x14ac:dyDescent="0.35">
      <c r="B205" s="45" t="str">
        <f>'INF GERAIS'!B205&amp;IFERROR(IF(INDEX(APOIO!$A$5:$A$50,MATCH('INF GERAIS'!N205,APOIO!$B$5:$B$50,0))="NÃO",APOIO!$A$2&amp;"NÃO VÁLIDO",""),"")</f>
        <v>2014.0192</v>
      </c>
      <c r="C205" s="1" t="str">
        <f>'INF GERAIS'!C205</f>
        <v>SERTÃO DO ARARIPE</v>
      </c>
      <c r="D205" s="1" t="str">
        <f>'INF GERAIS'!D205</f>
        <v>IPUBI</v>
      </c>
      <c r="E205" s="1" t="str">
        <f>'INF GERAIS'!E205</f>
        <v>CONSTRUÇÃO DE ESCADARIA E ACESSO AO MONTE SANTO</v>
      </c>
      <c r="F205" s="1" t="str">
        <f>'INF GERAIS'!G205</f>
        <v>NORMAL</v>
      </c>
      <c r="G205" s="11"/>
      <c r="H205" s="11"/>
      <c r="I205" s="10">
        <v>41802</v>
      </c>
      <c r="J205" s="10">
        <v>41816</v>
      </c>
      <c r="K205" s="11">
        <f>IF(G205&lt;0,"NA",IF(G205&gt;ROUNDDOWN('INF GERAIS'!K205*0.3,2),0,ROUNDDOWN('INF GERAIS'!K205*0.3,2)-G205))</f>
        <v>23868.12</v>
      </c>
      <c r="L205" s="11">
        <v>23895.07</v>
      </c>
      <c r="M205" s="10">
        <v>41823</v>
      </c>
      <c r="N205" s="120" t="s">
        <v>1878</v>
      </c>
      <c r="O205" s="120" t="s">
        <v>1871</v>
      </c>
      <c r="P205" s="120"/>
      <c r="Q205" s="10">
        <v>42314</v>
      </c>
      <c r="R205" s="10">
        <v>42328</v>
      </c>
      <c r="S205" s="11">
        <f>IF(G205&lt;0,"NA",IF((G205+H205+L205+IF(AO205="1ª",AP205,0)+IF(AU205="1ª",AV205,0))&gt;ROUNDDOWN('INF GERAIS'!K205*0.6,2),0,IF(M205="",ROUNDDOWN('INF GERAIS'!K205*0.6,2)-K205-G205-H205,ROUNDDOWN('INF GERAIS'!K205*0.6,2)-(G205+H205+L205+IF(AO205="1ª",AP205,0)+IF(AU205="1ª",AV205,0)))))</f>
        <v>23841.18</v>
      </c>
      <c r="T205" s="505">
        <v>23895.07</v>
      </c>
      <c r="U205" s="10">
        <v>42335</v>
      </c>
      <c r="V205" s="120" t="s">
        <v>4082</v>
      </c>
      <c r="W205" s="120" t="s">
        <v>4084</v>
      </c>
      <c r="X205" s="120" t="s">
        <v>4085</v>
      </c>
      <c r="Y205" s="233">
        <v>42558</v>
      </c>
      <c r="Z205" s="10">
        <v>43168</v>
      </c>
      <c r="AA205" s="11">
        <f>IF(G205&lt;0,"NA",IF((G205+H205+L205+T205+IF(AO205="1ª",AP205,0)+IF(AU205="1ª",AV205,0)+IF(AO205="2ª",AP205,0)+IF(AU205="2ª",AV205,0))&gt;ROUNDDOWN('INF GERAIS'!K205*0.8,2),0,IF(AND(M205="",U205=""),ROUNDDOWN('INF GERAIS'!K205*0.8,2)-K205-S205-G205-H205,IF(U205="",ROUNDDOWN('INF GERAIS'!K205*0.8,2)-S205-L205-G205-H205-IF(AO205="1ª",AP205,0)-IF(AU205="1ª",AV205,0),ROUNDDOWN('INF GERAIS'!K205*0.8,2)-(G205+H205+L205+T205+IF(AO205="1ª",AP205,0)+IF(AU205="1ª",AV205,0)+IF(AO205="2ª",AP205,0)+IF(AU205="2ª",AV205,0))))))</f>
        <v>15858.190000000002</v>
      </c>
      <c r="AB205" s="11">
        <v>15858.18</v>
      </c>
      <c r="AC205" s="10">
        <v>43214</v>
      </c>
      <c r="AD205" s="120" t="s">
        <v>11035</v>
      </c>
      <c r="AE205" s="120" t="s">
        <v>11037</v>
      </c>
      <c r="AF205" s="120" t="s">
        <v>11038</v>
      </c>
      <c r="AG205" s="10">
        <v>43097</v>
      </c>
      <c r="AH205" s="10">
        <v>43168</v>
      </c>
      <c r="AI205" s="11">
        <f>IF(G205&lt;0,"NA",IF((G205+H205+L205+T205+AB205+IF(AO205="1ª",AP205,0)+IF(AU205="1ª",AV205,0)+IF(AO205="2ª",AP205,0)+IF(AU205="2ª",AV205,0)+IF(AO205="3ª",AP205,0)+IF(AU205="3ª",AV205,0))&gt;'INF GERAIS'!K205,0,IF(AND(M205="",U205="",AC205=""),'INF GERAIS'!K205-K205-S205-AA205-G205-H205,IF(AND(U205="",AC205=""),'INF GERAIS'!K205-L205-S205-AA205-G205-H205-IF(AO205="1ª",AP205,0)-IF(AU205="1ª",AV205,0),IF(AC205="",'INF GERAIS'!K205-L205-T205-AA205-G205-H205-IF(AO205="1ª",AP205,0)-IF(AU205="1ª",AV205,0)-IF(AO205="2ª",AP205,0)-IF(AU205="2ª",AV205,0),'INF GERAIS'!K205-(G205+H205+L205+T205+AB205+IF(AO205="1ª",AP205,0)+IF(AU205="1ª",AV205,0)+IF(AO205="2ª",AP205,0)+IF(AU205="2ª",AV205,0)+IF(AO205="3ª",AP205,0)+IF(AU205="3ª",AV205,0)))))))</f>
        <v>15912.099999999999</v>
      </c>
      <c r="AJ205" s="11">
        <v>15912.09</v>
      </c>
      <c r="AK205" s="10">
        <v>43214</v>
      </c>
      <c r="AL205" s="120" t="s">
        <v>11039</v>
      </c>
      <c r="AM205" s="120" t="s">
        <v>11041</v>
      </c>
      <c r="AN205" s="120" t="s">
        <v>11042</v>
      </c>
      <c r="AP205" s="11"/>
      <c r="AQ205" s="10"/>
      <c r="AV205" s="11"/>
      <c r="AW205" s="10"/>
      <c r="AZ205" s="1"/>
      <c r="BF205" s="16"/>
      <c r="BG205" s="155"/>
    </row>
    <row r="206" spans="2:64" ht="72.5" x14ac:dyDescent="0.35">
      <c r="B206" s="45" t="str">
        <f>'INF GERAIS'!B206&amp;IFERROR(IF(INDEX(APOIO!$A$5:$A$50,MATCH('INF GERAIS'!N206,APOIO!$B$5:$B$50,0))="NÃO",APOIO!$A$2&amp;"NÃO VÁLIDO",""),"")</f>
        <v>2014.0193</v>
      </c>
      <c r="C206" s="1" t="str">
        <f>'INF GERAIS'!C206</f>
        <v>SERTÃO DE ITAPARICA</v>
      </c>
      <c r="D206" s="1" t="str">
        <f>'INF GERAIS'!D206</f>
        <v>ITACURUBA</v>
      </c>
      <c r="E206" s="1" t="str">
        <f>'INF GERAIS'!E206</f>
        <v>PAVIMENTAÇÃO GRANÍTICA DAS RUAS</v>
      </c>
      <c r="F206" s="1" t="str">
        <f>'INF GERAIS'!G206</f>
        <v>NORMAL</v>
      </c>
      <c r="G206" s="11"/>
      <c r="H206" s="11"/>
      <c r="I206" s="10">
        <v>41808</v>
      </c>
      <c r="J206" s="10">
        <v>41822</v>
      </c>
      <c r="K206" s="11">
        <f>IF(G206&lt;0,"NA",IF(G206&gt;ROUNDDOWN('INF GERAIS'!K206*0.3,2),0,ROUNDDOWN('INF GERAIS'!K206*0.3,2)-G206))</f>
        <v>116248.61</v>
      </c>
      <c r="L206" s="11">
        <v>116248.62</v>
      </c>
      <c r="M206" s="10">
        <v>41829</v>
      </c>
      <c r="N206" s="120" t="s">
        <v>3078</v>
      </c>
      <c r="O206" s="120" t="s">
        <v>3022</v>
      </c>
      <c r="P206" s="120"/>
      <c r="Q206" s="10">
        <v>42314</v>
      </c>
      <c r="R206" s="10">
        <v>42328</v>
      </c>
      <c r="S206" s="11">
        <f>IF(G206&lt;0,"NA",IF((G206+H206+L206+IF(AO206="1ª",AP206,0)+IF(AU206="1ª",AV206,0))&gt;ROUNDDOWN('INF GERAIS'!K206*0.6,2),0,IF(M206="",ROUNDDOWN('INF GERAIS'!K206*0.6,2)-K206-G206-H206,ROUNDDOWN('INF GERAIS'!K206*0.6,2)-(G206+H206+L206+IF(AO206="1ª",AP206,0)+IF(AU206="1ª",AV206,0)))))</f>
        <v>116248.61000000002</v>
      </c>
      <c r="T206" s="505">
        <v>116248.62</v>
      </c>
      <c r="U206" s="10">
        <v>42335</v>
      </c>
      <c r="V206" s="120" t="s">
        <v>4124</v>
      </c>
      <c r="W206" s="120" t="s">
        <v>4125</v>
      </c>
      <c r="X206" s="120" t="s">
        <v>4126</v>
      </c>
      <c r="Y206" s="10">
        <v>42447</v>
      </c>
      <c r="Z206" s="10">
        <v>42502</v>
      </c>
      <c r="AA206" s="11">
        <f>IF(G206&lt;0,"NA",IF((G206+H206+L206+T206+IF(AO206="1ª",AP206,0)+IF(AU206="1ª",AV206,0)+IF(AO206="2ª",AP206,0)+IF(AU206="2ª",AV206,0))&gt;ROUNDDOWN('INF GERAIS'!K206*0.8,2),0,IF(AND(M206="",U206=""),ROUNDDOWN('INF GERAIS'!K206*0.8,2)-K206-S206-G206-H206,IF(U206="",ROUNDDOWN('INF GERAIS'!K206*0.8,2)-S206-L206-G206-H206-IF(AO206="1ª",AP206,0)-IF(AU206="1ª",AV206,0),ROUNDDOWN('INF GERAIS'!K206*0.8,2)-(G206+H206+L206+T206+IF(AO206="1ª",AP206,0)+IF(AU206="1ª",AV206,0)+IF(AO206="2ª",AP206,0)+IF(AU206="2ª",AV206,0))))))</f>
        <v>77499.070000000007</v>
      </c>
      <c r="AB206" s="205">
        <v>77499.070000000007</v>
      </c>
      <c r="AC206" s="233">
        <v>42510</v>
      </c>
      <c r="AD206" s="347" t="s">
        <v>7277</v>
      </c>
      <c r="AE206" s="347" t="s">
        <v>7275</v>
      </c>
      <c r="AF206" s="347" t="s">
        <v>7279</v>
      </c>
      <c r="AG206" s="10">
        <v>42842</v>
      </c>
      <c r="AH206" s="10">
        <v>42902</v>
      </c>
      <c r="AI206" s="11">
        <f>IF(G206&lt;0,"NA",IF((G206+H206+L206+T206+AB206+IF(AO206="1ª",AP206,0)+IF(AU206="1ª",AV206,0)+IF(AO206="2ª",AP206,0)+IF(AU206="2ª",AV206,0)+IF(AO206="3ª",AP206,0)+IF(AU206="3ª",AV206,0))&gt;'INF GERAIS'!K206,0,IF(AND(M206="",U206="",AC206=""),'INF GERAIS'!K206-K206-S206-AA206-G206-H206,IF(AND(U206="",AC206=""),'INF GERAIS'!K206-L206-S206-AA206-G206-H206-IF(AO206="1ª",AP206,0)-IF(AU206="1ª",AV206,0),IF(AC206="",'INF GERAIS'!K206-L206-T206-AA206-G206-H206-IF(AO206="1ª",AP206,0)-IF(AU206="1ª",AV206,0)-IF(AO206="2ª",AP206,0)-IF(AU206="2ª",AV206,0),'INF GERAIS'!K206-(G206+H206+L206+T206+AB206+IF(AO206="1ª",AP206,0)+IF(AU206="1ª",AV206,0)+IF(AO206="2ª",AP206,0)+IF(AU206="2ª",AV206,0)+IF(AO206="3ª",AP206,0)+IF(AU206="3ª",AV206,0)))))))</f>
        <v>77499.080000000016</v>
      </c>
      <c r="AJ206" s="11">
        <v>77499.98</v>
      </c>
      <c r="AK206" s="10">
        <v>43066</v>
      </c>
      <c r="AL206" s="932" t="s">
        <v>10200</v>
      </c>
      <c r="AM206" s="932" t="s">
        <v>10197</v>
      </c>
      <c r="AN206" s="932" t="s">
        <v>10193</v>
      </c>
      <c r="AP206" s="11"/>
      <c r="AQ206" s="10"/>
      <c r="AV206" s="11"/>
      <c r="AW206" s="10"/>
      <c r="AZ206" s="1"/>
      <c r="BF206" s="16"/>
      <c r="BG206" s="155"/>
    </row>
    <row r="207" spans="2:64" ht="72.5" x14ac:dyDescent="0.35">
      <c r="B207" s="45" t="str">
        <f>'INF GERAIS'!B207&amp;IFERROR(IF(INDEX(APOIO!$A$5:$A$50,MATCH('INF GERAIS'!N207,APOIO!$B$5:$B$50,0))="NÃO",APOIO!$A$2&amp;"NÃO VÁLIDO",""),"")</f>
        <v>2014.0194</v>
      </c>
      <c r="C207" s="1" t="str">
        <f>'INF GERAIS'!C207</f>
        <v>SERTÃO DE ITAPARICA</v>
      </c>
      <c r="D207" s="1" t="str">
        <f>'INF GERAIS'!D207</f>
        <v>ITACURUBA</v>
      </c>
      <c r="E207" s="1" t="str">
        <f>'INF GERAIS'!E207</f>
        <v>CONSTRUÇÃO DO MURO DA CRECHE PROINFÂNCIA</v>
      </c>
      <c r="F207" s="1" t="str">
        <f>'INF GERAIS'!G207</f>
        <v>NORMAL</v>
      </c>
      <c r="G207" s="11"/>
      <c r="H207" s="11"/>
      <c r="I207" s="10">
        <v>41807</v>
      </c>
      <c r="J207" s="10">
        <v>41821</v>
      </c>
      <c r="K207" s="11">
        <f>IF(G207&lt;0,"NA",IF(G207&gt;ROUNDDOWN('INF GERAIS'!K207*0.3,2),0,ROUNDDOWN('INF GERAIS'!K207*0.3,2)-G207))</f>
        <v>18557.91</v>
      </c>
      <c r="L207" s="11">
        <v>18352.27</v>
      </c>
      <c r="M207" s="10">
        <v>41828</v>
      </c>
      <c r="N207" s="120" t="s">
        <v>3020</v>
      </c>
      <c r="O207" s="120" t="s">
        <v>3022</v>
      </c>
      <c r="P207" s="120"/>
      <c r="Q207" s="10">
        <v>42216</v>
      </c>
      <c r="R207" s="10">
        <v>42230</v>
      </c>
      <c r="S207" s="11">
        <f>IF(G207&lt;0,"NA",IF((G207+H207+L207+IF(AO207="1ª",AP207,0)+IF(AU207="1ª",AV207,0))&gt;ROUNDDOWN('INF GERAIS'!K207*0.6,2),0,IF(M207="",ROUNDDOWN('INF GERAIS'!K207*0.6,2)-K207-G207-H207,ROUNDDOWN('INF GERAIS'!K207*0.6,2)-(G207+H207+L207+IF(AO207="1ª",AP207,0)+IF(AU207="1ª",AV207,0)))))</f>
        <v>18763.560000000001</v>
      </c>
      <c r="T207" s="505">
        <v>18763.57</v>
      </c>
      <c r="U207" s="10">
        <v>42237</v>
      </c>
      <c r="V207" s="120" t="s">
        <v>3620</v>
      </c>
      <c r="W207" s="120" t="s">
        <v>3622</v>
      </c>
      <c r="X207" s="120" t="s">
        <v>3623</v>
      </c>
      <c r="Y207" s="10">
        <v>42447</v>
      </c>
      <c r="Z207" s="10">
        <v>42493</v>
      </c>
      <c r="AA207" s="11">
        <f>IF(G207&lt;0,"NA",IF((G207+H207+L207+T207+IF(AO207="1ª",AP207,0)+IF(AU207="1ª",AV207,0)+IF(AO207="2ª",AP207,0)+IF(AU207="2ª",AV207,0))&gt;ROUNDDOWN('INF GERAIS'!K207*0.8,2),0,IF(AND(M207="",U207=""),ROUNDDOWN('INF GERAIS'!K207*0.8,2)-K207-S207-G207-H207,IF(U207="",ROUNDDOWN('INF GERAIS'!K207*0.8,2)-S207-L207-G207-H207-IF(AO207="1ª",AP207,0)-IF(AU207="1ª",AV207,0),ROUNDDOWN('INF GERAIS'!K207*0.8,2)-(G207+H207+L207+T207+IF(AO207="1ª",AP207,0)+IF(AU207="1ª",AV207,0)+IF(AO207="2ª",AP207,0)+IF(AU207="2ª",AV207,0))))))</f>
        <v>12371.93</v>
      </c>
      <c r="AB207" s="205">
        <v>12371.93</v>
      </c>
      <c r="AC207" s="233">
        <v>42510</v>
      </c>
      <c r="AD207" s="347" t="s">
        <v>7273</v>
      </c>
      <c r="AE207" s="347" t="s">
        <v>7275</v>
      </c>
      <c r="AF207" s="347" t="s">
        <v>7276</v>
      </c>
      <c r="AG207" s="10">
        <v>42821</v>
      </c>
      <c r="AH207" s="233">
        <v>42902</v>
      </c>
      <c r="AI207" s="11">
        <f>IF(G207&lt;0,"NA",IF((G207+H207+L207+T207+AB207+IF(AO207="1ª",AP207,0)+IF(AU207="1ª",AV207,0)+IF(AO207="2ª",AP207,0)+IF(AU207="2ª",AV207,0)+IF(AO207="3ª",AP207,0)+IF(AU207="3ª",AV207,0))&gt;'INF GERAIS'!K207,0,IF(AND(M207="",U207="",AC207=""),'INF GERAIS'!K207-K207-S207-AA207-G207-H207,IF(AND(U207="",AC207=""),'INF GERAIS'!K207-L207-S207-AA207-G207-H207-IF(AO207="1ª",AP207,0)-IF(AU207="1ª",AV207,0),IF(AC207="",'INF GERAIS'!K207-L207-T207-AA207-G207-H207-IF(AO207="1ª",AP207,0)-IF(AU207="1ª",AV207,0)-IF(AO207="2ª",AP207,0)-IF(AU207="2ª",AV207,0),'INF GERAIS'!K207-(G207+H207+L207+T207+AB207+IF(AO207="1ª",AP207,0)+IF(AU207="1ª",AV207,0)+IF(AO207="2ª",AP207,0)+IF(AU207="2ª",AV207,0)+IF(AO207="3ª",AP207,0)+IF(AU207="3ª",AV207,0)))))))</f>
        <v>12371.950000000004</v>
      </c>
      <c r="AJ207" s="11">
        <v>12371.95</v>
      </c>
      <c r="AK207" s="10">
        <v>43066</v>
      </c>
      <c r="AL207" s="932" t="s">
        <v>10195</v>
      </c>
      <c r="AM207" s="932" t="s">
        <v>10197</v>
      </c>
      <c r="AN207" s="932" t="s">
        <v>10194</v>
      </c>
      <c r="AP207" s="11"/>
      <c r="AQ207" s="10"/>
      <c r="AV207" s="11"/>
      <c r="AW207" s="10"/>
      <c r="AZ207" s="1"/>
      <c r="BF207" s="16"/>
      <c r="BG207" s="155"/>
    </row>
    <row r="208" spans="2:64" ht="87" x14ac:dyDescent="0.35">
      <c r="B208" s="45" t="str">
        <f>'INF GERAIS'!B208&amp;IFERROR(IF(INDEX(APOIO!$A$5:$A$50,MATCH('INF GERAIS'!N208,APOIO!$B$5:$B$50,0))="NÃO",APOIO!$A$2&amp;"NÃO VÁLIDO",""),"")</f>
        <v>2014.0195</v>
      </c>
      <c r="C208" s="1" t="str">
        <f>'INF GERAIS'!C208</f>
        <v>AGRESTE MERIDIONAL</v>
      </c>
      <c r="D208" s="1" t="str">
        <f>'INF GERAIS'!D208</f>
        <v>ITAÍBA</v>
      </c>
      <c r="E208" s="1" t="str">
        <f>'INF GERAIS'!E208</f>
        <v>PAVIMENTAÇÃO DE VIAS NO MUNICÍPIO DE ITAÍBA/PE</v>
      </c>
      <c r="F208" s="1" t="str">
        <f>'INF GERAIS'!G208</f>
        <v>NORMAL</v>
      </c>
      <c r="G208" s="11"/>
      <c r="H208" s="11"/>
      <c r="I208" s="10">
        <v>41906</v>
      </c>
      <c r="J208" s="10">
        <v>41920</v>
      </c>
      <c r="K208" s="11">
        <f>IF(G208&lt;0,"NA",IF(G208&gt;ROUNDDOWN('INF GERAIS'!K208*0.3,2),0,ROUNDDOWN('INF GERAIS'!K208*0.3,2)-G208))</f>
        <v>305758.77</v>
      </c>
      <c r="L208" s="11">
        <v>315610.34999999998</v>
      </c>
      <c r="M208" s="10">
        <v>41927</v>
      </c>
      <c r="N208" s="120" t="s">
        <v>3195</v>
      </c>
      <c r="O208" s="120" t="s">
        <v>3197</v>
      </c>
      <c r="P208" s="120"/>
      <c r="Q208" s="10">
        <v>42551</v>
      </c>
      <c r="R208" s="10">
        <v>42566</v>
      </c>
      <c r="S208" s="11">
        <f>IF(G208&lt;0,"NA",IF((G208+H208+L208+IF(AO208="1ª",AP208,0)+IF(AU208="1ª",AV208,0))&gt;ROUNDDOWN('INF GERAIS'!K208*0.6,2),0,IF(M208="",ROUNDDOWN('INF GERAIS'!K208*0.6,2)-K208-G208-H208,ROUNDDOWN('INF GERAIS'!K208*0.6,2)-(G208+H208+L208+IF(AO208="1ª",AP208,0)+IF(AU208="1ª",AV208,0)))))</f>
        <v>295907.20000000007</v>
      </c>
      <c r="T208" s="505">
        <v>295907.20000000001</v>
      </c>
      <c r="U208" s="233">
        <v>42570</v>
      </c>
      <c r="V208" s="467" t="s">
        <v>7999</v>
      </c>
      <c r="W208" s="467" t="s">
        <v>8001</v>
      </c>
      <c r="X208" s="467" t="s">
        <v>8002</v>
      </c>
      <c r="Y208" s="10">
        <v>42604</v>
      </c>
      <c r="Z208" s="10">
        <v>42606</v>
      </c>
      <c r="AA208" s="11">
        <f>IF(G208&lt;0,"NA",IF((G208+H208+L208+T208+IF(AO208="1ª",AP208,0)+IF(AU208="1ª",AV208,0)+IF(AO208="2ª",AP208,0)+IF(AU208="2ª",AV208,0))&gt;ROUNDDOWN('INF GERAIS'!K208*0.8,2),0,IF(AND(M208="",U208=""),ROUNDDOWN('INF GERAIS'!K208*0.8,2)-K208-S208-G208-H208,IF(U208="",ROUNDDOWN('INF GERAIS'!K208*0.8,2)-S208-L208-G208-H208-IF(AO208="1ª",AP208,0)-IF(AU208="1ª",AV208,0),ROUNDDOWN('INF GERAIS'!K208*0.8,2)-(G208+H208+L208+T208+IF(AO208="1ª",AP208,0)+IF(AU208="1ª",AV208,0)+IF(AO208="2ª",AP208,0)+IF(AU208="2ª",AV208,0))))))</f>
        <v>203839.17999999993</v>
      </c>
      <c r="AB208" s="205">
        <v>203839.18</v>
      </c>
      <c r="AC208" s="10">
        <v>42611</v>
      </c>
      <c r="AD208" s="120" t="s">
        <v>8238</v>
      </c>
      <c r="AE208" s="120" t="s">
        <v>8241</v>
      </c>
      <c r="AF208" s="120" t="s">
        <v>8242</v>
      </c>
      <c r="AG208" s="10">
        <v>42724</v>
      </c>
      <c r="AH208" s="10">
        <v>42738</v>
      </c>
      <c r="AI208" s="11">
        <f>IF(G208&lt;0,"NA",IF((G208+H208+L208+T208+AB208+IF(AO208="1ª",AP208,0)+IF(AU208="1ª",AV208,0)+IF(AO208="2ª",AP208,0)+IF(AU208="2ª",AV208,0)+IF(AO208="3ª",AP208,0)+IF(AU208="3ª",AV208,0))&gt;'INF GERAIS'!K208,0,IF(AND(M208="",U208="",AC208=""),'INF GERAIS'!K208-K208-S208-AA208-G208-H208,IF(AND(U208="",AC208=""),'INF GERAIS'!K208-L208-S208-AA208-G208-H208-IF(AO208="1ª",AP208,0)-IF(AU208="1ª",AV208,0),IF(AC208="",'INF GERAIS'!K208-L208-T208-AA208-G208-H208-IF(AO208="1ª",AP208,0)-IF(AU208="1ª",AV208,0)-IF(AO208="2ª",AP208,0)-IF(AU208="2ª",AV208,0),'INF GERAIS'!K208-(G208+H208+L208+T208+AB208+IF(AO208="1ª",AP208,0)+IF(AU208="1ª",AV208,0)+IF(AO208="2ª",AP208,0)+IF(AU208="2ª",AV208,0)+IF(AO208="3ª",AP208,0)+IF(AU208="3ª",AV208,0)))))))</f>
        <v>203839.19000000006</v>
      </c>
      <c r="AJ208" s="205">
        <v>203839.19</v>
      </c>
      <c r="AK208" s="233">
        <v>42811</v>
      </c>
      <c r="AL208" s="690" t="s">
        <v>9037</v>
      </c>
      <c r="AM208" s="690" t="s">
        <v>9039</v>
      </c>
      <c r="AN208" s="690" t="s">
        <v>9040</v>
      </c>
      <c r="AP208" s="11"/>
      <c r="AQ208" s="10"/>
      <c r="AV208" s="11"/>
      <c r="AW208" s="10"/>
      <c r="AZ208" s="1"/>
      <c r="BF208" s="16"/>
      <c r="BG208" s="155"/>
    </row>
    <row r="209" spans="1:64" ht="72.5" x14ac:dyDescent="0.35">
      <c r="B209" s="45" t="str">
        <f>'INF GERAIS'!B209&amp;IFERROR(IF(INDEX(APOIO!$A$5:$A$50,MATCH('INF GERAIS'!N209,APOIO!$B$5:$B$50,0))="NÃO",APOIO!$A$2&amp;"NÃO VÁLIDO",""),"")</f>
        <v>2014.0196</v>
      </c>
      <c r="C209" s="1" t="str">
        <f>'INF GERAIS'!C209</f>
        <v>MATA NORTE</v>
      </c>
      <c r="D209" s="1" t="str">
        <f>'INF GERAIS'!D209</f>
        <v>ITAMBÉ</v>
      </c>
      <c r="E209" s="1" t="str">
        <f>'INF GERAIS'!E209</f>
        <v>PAVIMENTAÇÃO DE RUAS NA SEDE, DISTRITO DE QUEBEC, MUNICÍPIO DE ITAMBÉ-PE</v>
      </c>
      <c r="F209" s="1" t="str">
        <f>'INF GERAIS'!G209</f>
        <v>NORMAL</v>
      </c>
      <c r="G209" s="11"/>
      <c r="H209" s="11"/>
      <c r="I209" s="10">
        <v>41802</v>
      </c>
      <c r="J209" s="10">
        <v>41816</v>
      </c>
      <c r="K209" s="11">
        <f>IF(G209&lt;0,"NA",IF(G209&gt;ROUNDDOWN('INF GERAIS'!K209*0.3,2),0,ROUNDDOWN('INF GERAIS'!K209*0.3,2)-G209))</f>
        <v>361502.27</v>
      </c>
      <c r="L209" s="11">
        <v>362263.94</v>
      </c>
      <c r="M209" s="10">
        <v>41823</v>
      </c>
      <c r="N209" s="120" t="s">
        <v>2089</v>
      </c>
      <c r="O209" s="120" t="s">
        <v>2091</v>
      </c>
      <c r="P209" s="120"/>
      <c r="Q209" s="10">
        <v>43236</v>
      </c>
      <c r="R209" s="10">
        <v>43237</v>
      </c>
      <c r="S209" s="11">
        <f>IF(G209&lt;0,"NA",IF((G209+H209+L209+IF(AO209="1ª",AP209,0)+IF(AU209="1ª",AV209,0))&gt;ROUNDDOWN('INF GERAIS'!K209*0.6,2),0,IF(M209="",ROUNDDOWN('INF GERAIS'!K209*0.6,2)-K209-G209-H209,ROUNDDOWN('INF GERAIS'!K209*0.6,2)-(G209+H209+L209+IF(AO209="1ª",AP209,0)+IF(AU209="1ª",AV209,0)))))</f>
        <v>360740.60000000003</v>
      </c>
      <c r="T209" s="1208">
        <v>335529</v>
      </c>
      <c r="U209" s="826">
        <v>43304</v>
      </c>
      <c r="V209" s="1209" t="s">
        <v>11553</v>
      </c>
      <c r="W209" s="1209" t="s">
        <v>11554</v>
      </c>
      <c r="X209" s="1209" t="s">
        <v>11555</v>
      </c>
      <c r="Y209" s="10">
        <v>43633</v>
      </c>
      <c r="Z209" s="10">
        <v>43714</v>
      </c>
      <c r="AA209" s="11">
        <f>IF(G209&lt;0,"NA",IF((G209+H209+L209+T209+IF(AO209="1ª",AP209,0)+IF(AU209="1ª",AV209,0)+IF(AO209="2ª",AP209,0)+IF(AU209="2ª",AV209,0))&gt;ROUNDDOWN('INF GERAIS'!K209*0.8,2),0,IF(AND(M209="",U209=""),ROUNDDOWN('INF GERAIS'!K209*0.8,2)-K209-S209-G209-H209,IF(U209="",ROUNDDOWN('INF GERAIS'!K209*0.8,2)-S209-L209-G209-H209-IF(AO209="1ª",AP209,0)-IF(AU209="1ª",AV209,0),ROUNDDOWN('INF GERAIS'!K209*0.8,2)-(G209+H209+L209+T209+IF(AO209="1ª",AP209,0)+IF(AU209="1ª",AV209,0)+IF(AO209="2ª",AP209,0)+IF(AU209="2ª",AV209,0))))))</f>
        <v>266213.1100000001</v>
      </c>
      <c r="AB209" s="1058">
        <v>240551.34</v>
      </c>
      <c r="AC209" s="824">
        <v>43776</v>
      </c>
      <c r="AD209" s="825" t="s">
        <v>12711</v>
      </c>
      <c r="AE209" s="825" t="s">
        <v>12712</v>
      </c>
      <c r="AF209" s="825" t="s">
        <v>12713</v>
      </c>
      <c r="AG209" s="10">
        <v>44377</v>
      </c>
      <c r="AH209" s="10">
        <v>44419</v>
      </c>
      <c r="AI209" s="11">
        <f>IF(G209&lt;0,"NA",IF((G209+H209+L209+T209+AB209+IF(AO209="1ª",AP209,0)+IF(AU209="1ª",AV209,0)+IF(AO209="2ª",AP209,0)+IF(AU209="2ª",AV209,0)+IF(AO209="3ª",AP209,0)+IF(AU209="3ª",AV209,0))&gt;'INF GERAIS'!K209,0,IF(AND(M209="",U209="",AC209=""),'INF GERAIS'!K209-K209-S209-AA209-G209-H209,IF(AND(U209="",AC209=""),'INF GERAIS'!K209-L209-S209-AA209-G209-H209-IF(AO209="1ª",AP209,0)-IF(AU209="1ª",AV209,0),IF(AC209="",'INF GERAIS'!K209-L209-T209-AA209-G209-H209-IF(AO209="1ª",AP209,0)-IF(AU209="1ª",AV209,0)-IF(AO209="2ª",AP209,0)-IF(AU209="2ª",AV209,0),'INF GERAIS'!K209-(G209+H209+L209+T209+AB209+IF(AO209="1ª",AP209,0)+IF(AU209="1ª",AV209,0)+IF(AO209="2ª",AP209,0)+IF(AU209="2ª",AV209,0)+IF(AO209="3ª",AP209,0)+IF(AU209="3ª",AV209,0)))))))</f>
        <v>266663.29000000015</v>
      </c>
      <c r="AJ209" s="11">
        <v>234586.07</v>
      </c>
      <c r="AK209" s="10">
        <v>44477</v>
      </c>
      <c r="AL209" s="120" t="s">
        <v>13476</v>
      </c>
      <c r="AM209" s="120" t="s">
        <v>13477</v>
      </c>
      <c r="AN209" s="120" t="s">
        <v>13478</v>
      </c>
      <c r="AO209" s="1" t="s">
        <v>5681</v>
      </c>
      <c r="AP209" s="11"/>
      <c r="AQ209" s="10"/>
      <c r="AV209" s="11"/>
      <c r="AW209" s="10"/>
      <c r="AZ209" s="1"/>
      <c r="BF209" s="16"/>
      <c r="BG209" s="155"/>
    </row>
    <row r="210" spans="1:64" ht="87" x14ac:dyDescent="0.35">
      <c r="B210" s="45" t="str">
        <f>'INF GERAIS'!B210&amp;IFERROR(IF(INDEX(APOIO!$A$5:$A$50,MATCH('INF GERAIS'!N210,APOIO!$B$5:$B$50,0))="NÃO",APOIO!$A$2&amp;"NÃO VÁLIDO",""),"")</f>
        <v>2014.0197</v>
      </c>
      <c r="C210" s="1" t="str">
        <f>'INF GERAIS'!C210</f>
        <v>SERTÃO DO PAJEÚ</v>
      </c>
      <c r="D210" s="1" t="str">
        <f>'INF GERAIS'!D210</f>
        <v>ITAPETIM</v>
      </c>
      <c r="E210" s="1" t="str">
        <f>'INF GERAIS'!E210</f>
        <v>CONSTRUÇÃO DA PRAÇA DO CONJUNTO HABITACIONAL GOVERNADOR MIGUEL ARRAES DE ALENCAR</v>
      </c>
      <c r="F210" s="1" t="str">
        <f>'INF GERAIS'!G210</f>
        <v>NORMAL</v>
      </c>
      <c r="G210" s="11"/>
      <c r="H210" s="11"/>
      <c r="I210" s="10">
        <v>41802</v>
      </c>
      <c r="J210" s="10">
        <v>41816</v>
      </c>
      <c r="K210" s="11">
        <f>IF(G210&lt;0,"NA",IF(G210&gt;ROUNDDOWN('INF GERAIS'!K210*0.3,2),0,ROUNDDOWN('INF GERAIS'!K210*0.3,2)-G210))</f>
        <v>128903.32</v>
      </c>
      <c r="L210" s="11">
        <v>128548.28</v>
      </c>
      <c r="M210" s="10">
        <v>41823</v>
      </c>
      <c r="N210" s="120" t="s">
        <v>2216</v>
      </c>
      <c r="O210" s="120" t="s">
        <v>2112</v>
      </c>
      <c r="P210" s="120"/>
      <c r="Q210" s="10">
        <v>42053</v>
      </c>
      <c r="R210" s="10">
        <v>42067</v>
      </c>
      <c r="S210" s="11">
        <f>IF(G210&lt;0,"NA",IF((G210+H210+L210+IF(AO210="1ª",AP210,0)+IF(AU210="1ª",AV210,0))&gt;ROUNDDOWN('INF GERAIS'!K210*0.6,2),0,IF(M210="",ROUNDDOWN('INF GERAIS'!K210*0.6,2)-K210-G210-H210,ROUNDDOWN('INF GERAIS'!K210*0.6,2)-(G210+H210+L210+IF(AO210="1ª",AP210,0)+IF(AU210="1ª",AV210,0)))))</f>
        <v>129258.36000000002</v>
      </c>
      <c r="T210" s="505">
        <v>128548.28</v>
      </c>
      <c r="U210" s="10">
        <v>42074</v>
      </c>
      <c r="V210" s="120" t="s">
        <v>3331</v>
      </c>
      <c r="W210" s="120" t="s">
        <v>3326</v>
      </c>
      <c r="X210" s="120" t="s">
        <v>3333</v>
      </c>
      <c r="Y210" s="10">
        <v>42206</v>
      </c>
      <c r="Z210" s="10">
        <v>42320</v>
      </c>
      <c r="AA210" s="11">
        <f>IF(G210&lt;0,"NA",IF((G210+H210+L210+T210+IF(AO210="1ª",AP210,0)+IF(AU210="1ª",AV210,0)+IF(AO210="2ª",AP210,0)+IF(AU210="2ª",AV210,0))&gt;ROUNDDOWN('INF GERAIS'!K210*0.8,2),0,IF(AND(M210="",U210=""),ROUNDDOWN('INF GERAIS'!K210*0.8,2)-K210-S210-G210-H210,IF(U210="",ROUNDDOWN('INF GERAIS'!K210*0.8,2)-S210-L210-G210-H210-IF(AO210="1ª",AP210,0)-IF(AU210="1ª",AV210,0),ROUNDDOWN('INF GERAIS'!K210*0.8,2)-(G210+H210+L210+T210+IF(AO210="1ª",AP210,0)+IF(AU210="1ª",AV210,0)+IF(AO210="2ª",AP210,0)+IF(AU210="2ª",AV210,0))))))</f>
        <v>86645.63</v>
      </c>
      <c r="AB210" s="11">
        <v>49137.05</v>
      </c>
      <c r="AC210" s="10">
        <v>42356</v>
      </c>
      <c r="AD210" s="120" t="s">
        <v>4385</v>
      </c>
      <c r="AE210" s="120" t="s">
        <v>4383</v>
      </c>
      <c r="AF210" s="120" t="s">
        <v>4387</v>
      </c>
      <c r="AG210" s="10">
        <v>42388</v>
      </c>
      <c r="AH210" s="10">
        <v>42458</v>
      </c>
      <c r="AI210" s="11">
        <f>IF(G210&lt;0,"NA",IF((G210+H210+L210+T210+AB210+IF(AO210="1ª",AP210,0)+IF(AU210="1ª",AV210,0)+IF(AO210="2ª",AP210,0)+IF(AU210="2ª",AV210,0)+IF(AO210="3ª",AP210,0)+IF(AU210="3ª",AV210,0))&gt;'INF GERAIS'!K210,0,IF(AND(M210="",U210="",AC210=""),'INF GERAIS'!K210-K210-S210-AA210-G210-H210,IF(AND(U210="",AC210=""),'INF GERAIS'!K210-L210-S210-AA210-G210-H210-IF(AO210="1ª",AP210,0)-IF(AU210="1ª",AV210,0),IF(AC210="",'INF GERAIS'!K210-L210-T210-AA210-G210-H210-IF(AO210="1ª",AP210,0)-IF(AU210="1ª",AV210,0)-IF(AO210="2ª",AP210,0)-IF(AU210="2ª",AV210,0),'INF GERAIS'!K210-(G210+H210+L210+T210+AB210+IF(AO210="1ª",AP210,0)+IF(AU210="1ª",AV210,0)+IF(AO210="2ª",AP210,0)+IF(AU210="2ª",AV210,0)+IF(AO210="3ª",AP210,0)+IF(AU210="3ª",AV210,0)))))))</f>
        <v>123444.13</v>
      </c>
      <c r="AJ210" s="205">
        <v>85935.54</v>
      </c>
      <c r="AK210" s="10">
        <v>42464</v>
      </c>
      <c r="AL210" s="120" t="s">
        <v>6777</v>
      </c>
      <c r="AM210" s="120" t="s">
        <v>6779</v>
      </c>
      <c r="AN210" s="120" t="s">
        <v>6780</v>
      </c>
      <c r="AP210" s="11"/>
      <c r="AQ210" s="10"/>
      <c r="AV210" s="11"/>
      <c r="AW210" s="10"/>
      <c r="AZ210" s="1"/>
      <c r="BF210" s="16"/>
      <c r="BG210" s="155"/>
    </row>
    <row r="211" spans="1:64" ht="72.5" x14ac:dyDescent="0.35">
      <c r="A211" s="1" t="s">
        <v>1378</v>
      </c>
      <c r="B211" s="45" t="str">
        <f>'INF GERAIS'!B211&amp;IFERROR(IF(INDEX(APOIO!$A$5:$A$50,MATCH('INF GERAIS'!N211,APOIO!$B$5:$B$50,0))="NÃO",APOIO!$A$2&amp;"NÃO VÁLIDO",""),"")</f>
        <v>2014.0198</v>
      </c>
      <c r="C211" s="1" t="str">
        <f>'INF GERAIS'!C211</f>
        <v>SERTÃO DO PAJEÚ</v>
      </c>
      <c r="D211" s="1" t="str">
        <f>'INF GERAIS'!D211</f>
        <v>ITAPETIM</v>
      </c>
      <c r="E211" s="1" t="str">
        <f>'INF GERAIS'!E211</f>
        <v>CONSTRUÇÃO DE PONTE</v>
      </c>
      <c r="F211" s="1" t="str">
        <f>'INF GERAIS'!G211</f>
        <v>NORMAL</v>
      </c>
      <c r="G211" s="11"/>
      <c r="H211" s="11"/>
      <c r="I211" s="10">
        <v>41802</v>
      </c>
      <c r="J211" s="10">
        <v>41816</v>
      </c>
      <c r="K211" s="11">
        <f>IF(G211&lt;0,"NA",IF(G211&gt;ROUNDDOWN('INF GERAIS'!K211*0.3,2),0,ROUNDDOWN('INF GERAIS'!K211*0.3,2)-G211))</f>
        <v>56262.86</v>
      </c>
      <c r="L211" s="11">
        <v>56262.87</v>
      </c>
      <c r="M211" s="10">
        <v>41823</v>
      </c>
      <c r="N211" s="120" t="s">
        <v>2219</v>
      </c>
      <c r="O211" s="120" t="s">
        <v>2112</v>
      </c>
      <c r="P211" s="120"/>
      <c r="Q211" s="10">
        <v>42053</v>
      </c>
      <c r="R211" s="10">
        <v>42067</v>
      </c>
      <c r="S211" s="11">
        <f>IF(G211&lt;0,"NA",IF((G211+H211+L211+IF(AO211="1ª",AP211,0)+IF(AU211="1ª",AV211,0))&gt;ROUNDDOWN('INF GERAIS'!K211*0.6,2),0,IF(M211="",ROUNDDOWN('INF GERAIS'!K211*0.6,2)-K211-G211-H211,ROUNDDOWN('INF GERAIS'!K211*0.6,2)-(G211+H211+L211+IF(AO211="1ª",AP211,0)+IF(AU211="1ª",AV211,0)))))</f>
        <v>56262.859999999993</v>
      </c>
      <c r="T211" s="505">
        <v>56262.87</v>
      </c>
      <c r="U211" s="10">
        <v>42074</v>
      </c>
      <c r="V211" s="120" t="s">
        <v>3328</v>
      </c>
      <c r="W211" s="120" t="s">
        <v>3326</v>
      </c>
      <c r="X211" s="120" t="s">
        <v>3330</v>
      </c>
      <c r="Y211" s="10">
        <v>42122</v>
      </c>
      <c r="Z211" s="10">
        <v>42249</v>
      </c>
      <c r="AA211" s="11">
        <f>IF(G211&lt;0,"NA",IF((G211+H211+L211+T211+IF(AO211="1ª",AP211,0)+IF(AU211="1ª",AV211,0)+IF(AO211="2ª",AP211,0)+IF(AU211="2ª",AV211,0))&gt;ROUNDDOWN('INF GERAIS'!K211*0.8,2),0,IF(AND(M211="",U211=""),ROUNDDOWN('INF GERAIS'!K211*0.8,2)-K211-S211-G211-H211,IF(U211="",ROUNDDOWN('INF GERAIS'!K211*0.8,2)-S211-L211-G211-H211-IF(AO211="1ª",AP211,0)-IF(AU211="1ª",AV211,0),ROUNDDOWN('INF GERAIS'!K211*0.8,2)-(G211+H211+L211+T211+IF(AO211="1ª",AP211,0)+IF(AU211="1ª",AV211,0)+IF(AO211="2ª",AP211,0)+IF(AU211="2ª",AV211,0))))))</f>
        <v>37508.569999999992</v>
      </c>
      <c r="AB211" s="11">
        <v>37508.58</v>
      </c>
      <c r="AC211" s="10">
        <v>42339</v>
      </c>
      <c r="AD211" s="120" t="s">
        <v>4230</v>
      </c>
      <c r="AE211" s="120" t="s">
        <v>4232</v>
      </c>
      <c r="AF211" s="120" t="s">
        <v>4233</v>
      </c>
      <c r="AG211" s="10">
        <v>42213</v>
      </c>
      <c r="AH211" s="10">
        <v>42256</v>
      </c>
      <c r="AI211" s="11">
        <f>IF(G211&lt;0,"NA",IF((G211+H211+L211+T211+AB211+IF(AO211="1ª",AP211,0)+IF(AU211="1ª",AV211,0)+IF(AO211="2ª",AP211,0)+IF(AU211="2ª",AV211,0)+IF(AO211="3ª",AP211,0)+IF(AU211="3ª",AV211,0))&gt;'INF GERAIS'!K211,0,IF(AND(M211="",U211="",AC211=""),'INF GERAIS'!K211-K211-S211-AA211-G211-H211,IF(AND(U211="",AC211=""),'INF GERAIS'!K211-L211-S211-AA211-G211-H211-IF(AO211="1ª",AP211,0)-IF(AU211="1ª",AV211,0),IF(AC211="",'INF GERAIS'!K211-L211-T211-AA211-G211-H211-IF(AO211="1ª",AP211,0)-IF(AU211="1ª",AV211,0)-IF(AO211="2ª",AP211,0)-IF(AU211="2ª",AV211,0),'INF GERAIS'!K211-(G211+H211+L211+T211+AB211+IF(AO211="1ª",AP211,0)+IF(AU211="1ª",AV211,0)+IF(AO211="2ª",AP211,0)+IF(AU211="2ª",AV211,0)+IF(AO211="3ª",AP211,0)+IF(AU211="3ª",AV211,0)))))))</f>
        <v>37508.574799999973</v>
      </c>
      <c r="AJ211" s="11">
        <v>37508.58</v>
      </c>
      <c r="AK211" s="10">
        <v>42339</v>
      </c>
      <c r="AL211" s="120" t="s">
        <v>4265</v>
      </c>
      <c r="AM211" s="120" t="s">
        <v>4232</v>
      </c>
      <c r="AN211" s="120" t="s">
        <v>4267</v>
      </c>
      <c r="AO211" s="1" t="s">
        <v>5681</v>
      </c>
      <c r="AP211" s="11">
        <v>37508.58</v>
      </c>
      <c r="AQ211" s="10">
        <v>42340</v>
      </c>
      <c r="AR211" s="120" t="s">
        <v>4297</v>
      </c>
      <c r="AS211" s="120" t="s">
        <v>4299</v>
      </c>
      <c r="AT211" s="120" t="s">
        <v>4300</v>
      </c>
      <c r="AV211" s="11"/>
      <c r="AW211" s="10"/>
      <c r="AZ211" s="1"/>
      <c r="BF211" s="16"/>
      <c r="BG211" s="155"/>
    </row>
    <row r="212" spans="1:64" ht="72.5" x14ac:dyDescent="0.35">
      <c r="B212" s="45" t="str">
        <f>'INF GERAIS'!B212&amp;IFERROR(IF(INDEX(APOIO!$A$5:$A$50,MATCH('INF GERAIS'!N212,APOIO!$B$5:$B$50,0))="NÃO",APOIO!$A$2&amp;"NÃO VÁLIDO",""),"")</f>
        <v>2014.0199</v>
      </c>
      <c r="C212" s="1" t="str">
        <f>'INF GERAIS'!C212</f>
        <v>SERTÃO DO PAJEÚ</v>
      </c>
      <c r="D212" s="1" t="str">
        <f>'INF GERAIS'!D212</f>
        <v>ITAPETIM</v>
      </c>
      <c r="E212" s="1" t="str">
        <f>'INF GERAIS'!E212</f>
        <v>CONSTRUÇÃO DE CALÇAMENTO EM DIVERSAS RUAS</v>
      </c>
      <c r="F212" s="1" t="str">
        <f>'INF GERAIS'!G212</f>
        <v>NORMAL</v>
      </c>
      <c r="G212" s="11"/>
      <c r="H212" s="11"/>
      <c r="I212" s="10">
        <v>41802</v>
      </c>
      <c r="J212" s="10">
        <v>41816</v>
      </c>
      <c r="K212" s="11">
        <f>IF(G212&lt;0,"NA",IF(G212&gt;ROUNDDOWN('INF GERAIS'!K212*0.3,2),0,ROUNDDOWN('INF GERAIS'!K212*0.3,2)-G212))</f>
        <v>41248.129999999997</v>
      </c>
      <c r="L212" s="11">
        <v>41248.129999999997</v>
      </c>
      <c r="M212" s="10">
        <v>41823</v>
      </c>
      <c r="N212" s="120" t="s">
        <v>2110</v>
      </c>
      <c r="O212" s="120" t="s">
        <v>2112</v>
      </c>
      <c r="P212" s="120"/>
      <c r="Q212" s="10">
        <v>42053</v>
      </c>
      <c r="R212" s="10">
        <v>42067</v>
      </c>
      <c r="S212" s="11">
        <f>IF(G212&lt;0,"NA",IF((G212+H212+L212+IF(AO212="1ª",AP212,0)+IF(AU212="1ª",AV212,0))&gt;ROUNDDOWN('INF GERAIS'!K212*0.6,2),0,IF(M212="",ROUNDDOWN('INF GERAIS'!K212*0.6,2)-K212-G212-H212,ROUNDDOWN('INF GERAIS'!K212*0.6,2)-(G212+H212+L212+IF(AO212="1ª",AP212,0)+IF(AU212="1ª",AV212,0)))))</f>
        <v>41248.129999999997</v>
      </c>
      <c r="T212" s="505">
        <v>41248.129999999997</v>
      </c>
      <c r="U212" s="10">
        <v>42074</v>
      </c>
      <c r="V212" s="120" t="s">
        <v>3324</v>
      </c>
      <c r="W212" s="120" t="s">
        <v>3326</v>
      </c>
      <c r="X212" s="120" t="s">
        <v>3327</v>
      </c>
      <c r="Y212" s="10">
        <v>42193</v>
      </c>
      <c r="Z212" s="10">
        <v>42320</v>
      </c>
      <c r="AA212" s="11">
        <f>IF(G212&lt;0,"NA",IF((G212+H212+L212+T212+IF(AO212="1ª",AP212,0)+IF(AU212="1ª",AV212,0)+IF(AO212="2ª",AP212,0)+IF(AU212="2ª",AV212,0))&gt;ROUNDDOWN('INF GERAIS'!K212*0.8,2),0,IF(AND(M212="",U212=""),ROUNDDOWN('INF GERAIS'!K212*0.8,2)-K212-S212-G212-H212,IF(U212="",ROUNDDOWN('INF GERAIS'!K212*0.8,2)-S212-L212-G212-H212-IF(AO212="1ª",AP212,0)-IF(AU212="1ª",AV212,0),ROUNDDOWN('INF GERAIS'!K212*0.8,2)-(G212+H212+L212+T212+IF(AO212="1ª",AP212,0)+IF(AU212="1ª",AV212,0)+IF(AO212="2ª",AP212,0)+IF(AU212="2ª",AV212,0))))))</f>
        <v>27498.760000000009</v>
      </c>
      <c r="AB212" s="11">
        <v>27498.76</v>
      </c>
      <c r="AC212" s="10">
        <v>42356</v>
      </c>
      <c r="AD212" s="120" t="s">
        <v>4381</v>
      </c>
      <c r="AE212" s="120" t="s">
        <v>4383</v>
      </c>
      <c r="AF212" s="120" t="s">
        <v>4384</v>
      </c>
      <c r="AG212" s="10">
        <v>42193</v>
      </c>
      <c r="AH212" s="10">
        <v>42320</v>
      </c>
      <c r="AI212" s="11">
        <f>IF(G212&lt;0,"NA",IF((G212+H212+L212+T212+AB212+IF(AO212="1ª",AP212,0)+IF(AU212="1ª",AV212,0)+IF(AO212="2ª",AP212,0)+IF(AU212="2ª",AV212,0)+IF(AO212="3ª",AP212,0)+IF(AU212="3ª",AV212,0))&gt;'INF GERAIS'!K212,0,IF(AND(M212="",U212="",AC212=""),'INF GERAIS'!K212-K212-S212-AA212-G212-H212,IF(AND(U212="",AC212=""),'INF GERAIS'!K212-L212-S212-AA212-G212-H212-IF(AO212="1ª",AP212,0)-IF(AU212="1ª",AV212,0),IF(AC212="",'INF GERAIS'!K212-L212-T212-AA212-G212-H212-IF(AO212="1ª",AP212,0)-IF(AU212="1ª",AV212,0)-IF(AO212="2ª",AP212,0)-IF(AU212="2ª",AV212,0),'INF GERAIS'!K212-(G212+H212+L212+T212+AB212+IF(AO212="1ª",AP212,0)+IF(AU212="1ª",AV212,0)+IF(AO212="2ª",AP212,0)+IF(AU212="2ª",AV212,0)+IF(AO212="3ª",AP212,0)+IF(AU212="3ª",AV212,0)))))))</f>
        <v>27498.760000000009</v>
      </c>
      <c r="AJ212" s="11">
        <v>27498.76</v>
      </c>
      <c r="AK212" s="10">
        <v>42361</v>
      </c>
      <c r="AL212" s="120" t="s">
        <v>4630</v>
      </c>
      <c r="AM212" s="120" t="s">
        <v>4632</v>
      </c>
      <c r="AN212" s="120" t="s">
        <v>4634</v>
      </c>
      <c r="AP212" s="11"/>
      <c r="AQ212" s="10"/>
      <c r="AV212" s="11"/>
      <c r="AW212" s="10"/>
      <c r="AZ212" s="1"/>
      <c r="BF212" s="16"/>
      <c r="BG212" s="155"/>
    </row>
    <row r="213" spans="1:64" ht="58" x14ac:dyDescent="0.35">
      <c r="B213" s="45" t="str">
        <f>'INF GERAIS'!B213&amp;IFERROR(IF(INDEX(APOIO!$A$5:$A$50,MATCH('INF GERAIS'!N213,APOIO!$B$5:$B$50,0))="NÃO",APOIO!$A$2&amp;"NÃO VÁLIDO",""),"")</f>
        <v>2014.0200</v>
      </c>
      <c r="C213" s="1" t="str">
        <f>'INF GERAIS'!C213</f>
        <v>METROPOLITANA</v>
      </c>
      <c r="D213" s="1" t="str">
        <f>'INF GERAIS'!D213</f>
        <v>ITAPISSUMA</v>
      </c>
      <c r="E213" s="1" t="str">
        <f>'INF GERAIS'!E213</f>
        <v>CONSTRUÇÃO DO PÓRTICO DE ENTRADA DA CIDADE DE ITAPISSUMA</v>
      </c>
      <c r="F213" s="1" t="str">
        <f>'INF GERAIS'!G213</f>
        <v>NORMAL</v>
      </c>
      <c r="G213" s="11"/>
      <c r="H213" s="11"/>
      <c r="I213" s="10">
        <v>41802</v>
      </c>
      <c r="J213" s="10">
        <v>41816</v>
      </c>
      <c r="K213" s="11">
        <f>IF(G213&lt;0,"NA",IF(G213&gt;ROUNDDOWN('INF GERAIS'!K213*0.3,2),0,ROUNDDOWN('INF GERAIS'!K213*0.3,2)-G213))</f>
        <v>65943.3</v>
      </c>
      <c r="L213" s="11">
        <v>59568.12</v>
      </c>
      <c r="M213" s="10">
        <v>41823</v>
      </c>
      <c r="N213" s="120" t="s">
        <v>2238</v>
      </c>
      <c r="O213" s="120" t="s">
        <v>2240</v>
      </c>
      <c r="P213" s="120"/>
      <c r="Q213" s="10">
        <v>42220</v>
      </c>
      <c r="R213" s="10">
        <v>42234</v>
      </c>
      <c r="S213" s="11">
        <f>IF(G213&lt;0,"NA",IF((G213+H213+L213+IF(AO213="1ª",AP213,0)+IF(AU213="1ª",AV213,0))&gt;ROUNDDOWN('INF GERAIS'!K213*0.6,2),0,IF(M213="",ROUNDDOWN('INF GERAIS'!K213*0.6,2)-K213-G213-H213,ROUNDDOWN('INF GERAIS'!K213*0.6,2)-(G213+H213+L213+IF(AO213="1ª",AP213,0)+IF(AU213="1ª",AV213,0)))))</f>
        <v>72318.48000000001</v>
      </c>
      <c r="T213" s="505">
        <v>76218.5</v>
      </c>
      <c r="U213" s="10">
        <v>42241</v>
      </c>
      <c r="V213" s="120" t="s">
        <v>3826</v>
      </c>
      <c r="W213" s="120" t="s">
        <v>3799</v>
      </c>
      <c r="X213" s="120" t="s">
        <v>3829</v>
      </c>
      <c r="Y213" s="10">
        <v>42383</v>
      </c>
      <c r="Z213" s="10">
        <v>42569</v>
      </c>
      <c r="AA213" s="11">
        <f>IF(G213&lt;0,"NA",IF((G213+H213+L213+T213+IF(AO213="1ª",AP213,0)+IF(AU213="1ª",AV213,0)+IF(AO213="2ª",AP213,0)+IF(AU213="2ª",AV213,0))&gt;ROUNDDOWN('INF GERAIS'!K213*0.8,2),0,IF(AND(M213="",U213=""),ROUNDDOWN('INF GERAIS'!K213*0.8,2)-K213-S213-G213-H213,IF(U213="",ROUNDDOWN('INF GERAIS'!K213*0.8,2)-S213-L213-G213-H213-IF(AO213="1ª",AP213,0)-IF(AU213="1ª",AV213,0),ROUNDDOWN('INF GERAIS'!K213*0.8,2)-(G213+H213+L213+T213+IF(AO213="1ª",AP213,0)+IF(AU213="1ª",AV213,0)+IF(AO213="2ª",AP213,0)+IF(AU213="2ª",AV213,0))))))</f>
        <v>40062.179999999993</v>
      </c>
      <c r="AB213" s="205">
        <v>40062.18</v>
      </c>
      <c r="AC213" s="233">
        <v>42570</v>
      </c>
      <c r="AD213" s="467" t="s">
        <v>8014</v>
      </c>
      <c r="AE213" s="467" t="s">
        <v>8012</v>
      </c>
      <c r="AF213" s="467" t="s">
        <v>8016</v>
      </c>
      <c r="AG213" s="10">
        <v>42746</v>
      </c>
      <c r="AH213" s="10" t="s">
        <v>153</v>
      </c>
      <c r="AI213" s="11">
        <f>IF(G213&lt;0,"NA",IF((G213+H213+L213+T213+AB213+IF(AO213="1ª",AP213,0)+IF(AU213="1ª",AV213,0)+IF(AO213="2ª",AP213,0)+IF(AU213="2ª",AV213,0)+IF(AO213="3ª",AP213,0)+IF(AU213="3ª",AV213,0))&gt;'INF GERAIS'!K213,0,IF(AND(M213="",U213="",AC213=""),'INF GERAIS'!K213-K213-S213-AA213-G213-H213,IF(AND(U213="",AC213=""),'INF GERAIS'!K213-L213-S213-AA213-G213-H213-IF(AO213="1ª",AP213,0)-IF(AU213="1ª",AV213,0),IF(AC213="",'INF GERAIS'!K213-L213-T213-AA213-G213-H213-IF(AO213="1ª",AP213,0)-IF(AU213="1ª",AV213,0)-IF(AO213="2ª",AP213,0)-IF(AU213="2ª",AV213,0),'INF GERAIS'!K213-(G213+H213+L213+T213+AB213+IF(AO213="1ª",AP213,0)+IF(AU213="1ª",AV213,0)+IF(AO213="2ª",AP213,0)+IF(AU213="2ª",AV213,0)+IF(AO213="3ª",AP213,0)+IF(AU213="3ª",AV213,0)))))))</f>
        <v>43962.210000000021</v>
      </c>
      <c r="AJ213" s="11" t="s">
        <v>153</v>
      </c>
      <c r="AK213" s="10"/>
      <c r="AL213" s="120" t="s">
        <v>153</v>
      </c>
      <c r="AM213" s="120" t="s">
        <v>153</v>
      </c>
      <c r="AN213" s="120" t="s">
        <v>153</v>
      </c>
      <c r="AP213" s="11"/>
      <c r="AQ213" s="10"/>
      <c r="AV213" s="11"/>
      <c r="AW213" s="10"/>
      <c r="AZ213" s="1"/>
      <c r="BF213" s="16"/>
      <c r="BG213" s="155"/>
    </row>
    <row r="214" spans="1:64" ht="72.5" x14ac:dyDescent="0.35">
      <c r="B214" s="45" t="str">
        <f>'INF GERAIS'!B214&amp;IFERROR(IF(INDEX(APOIO!$A$5:$A$50,MATCH('INF GERAIS'!N214,APOIO!$B$5:$B$50,0))="NÃO",APOIO!$A$2&amp;"NÃO VÁLIDO",""),"")</f>
        <v>2014.0201</v>
      </c>
      <c r="C214" s="1" t="str">
        <f>'INF GERAIS'!C214</f>
        <v>METROPOLITANA</v>
      </c>
      <c r="D214" s="1" t="str">
        <f>'INF GERAIS'!D214</f>
        <v>ITAPISSUMA</v>
      </c>
      <c r="E214" s="1" t="str">
        <f>'INF GERAIS'!E214</f>
        <v xml:space="preserve">REFORMA DO CAMPO DE MANGABEIRA </v>
      </c>
      <c r="F214" s="1" t="str">
        <f>'INF GERAIS'!G214</f>
        <v>NORMAL</v>
      </c>
      <c r="G214" s="11"/>
      <c r="H214" s="11"/>
      <c r="I214" s="10">
        <v>42216</v>
      </c>
      <c r="J214" s="10">
        <v>42230</v>
      </c>
      <c r="K214" s="11">
        <f>IF(G214&lt;0,"NA",IF(G214&gt;ROUNDDOWN('INF GERAIS'!K214*0.3,2),0,ROUNDDOWN('INF GERAIS'!K214*0.3,2)-G214))</f>
        <v>37609.72</v>
      </c>
      <c r="L214" s="11">
        <v>44804.37</v>
      </c>
      <c r="M214" s="10">
        <v>42237</v>
      </c>
      <c r="N214" s="120" t="s">
        <v>3796</v>
      </c>
      <c r="O214" s="120" t="s">
        <v>3799</v>
      </c>
      <c r="P214" s="120"/>
      <c r="Q214" s="10">
        <v>42314</v>
      </c>
      <c r="R214" s="10">
        <v>42328</v>
      </c>
      <c r="S214" s="11">
        <f>IF(G214&lt;0,"NA",IF((G214+H214+L214+IF(AO214="1ª",AP214,0)+IF(AU214="1ª",AV214,0))&gt;ROUNDDOWN('INF GERAIS'!K214*0.6,2),0,IF(M214="",ROUNDDOWN('INF GERAIS'!K214*0.6,2)-K214-G214-H214,ROUNDDOWN('INF GERAIS'!K214*0.6,2)-(G214+H214+L214+IF(AO214="1ª",AP214,0)+IF(AU214="1ª",AV214,0)))))</f>
        <v>30415.079999999994</v>
      </c>
      <c r="T214" s="505">
        <v>44804.37</v>
      </c>
      <c r="U214" s="10">
        <v>42335</v>
      </c>
      <c r="V214" s="120" t="s">
        <v>3951</v>
      </c>
      <c r="W214" s="120" t="s">
        <v>3953</v>
      </c>
      <c r="X214" s="120" t="s">
        <v>3954</v>
      </c>
      <c r="Y214" s="10">
        <v>42535</v>
      </c>
      <c r="Z214" s="10">
        <v>42503</v>
      </c>
      <c r="AA214" s="11">
        <f>IF(G214&lt;0,"NA",IF((G214+H214+L214+T214+IF(AO214="1ª",AP214,0)+IF(AU214="1ª",AV214,0)+IF(AO214="2ª",AP214,0)+IF(AU214="2ª",AV214,0))&gt;ROUNDDOWN('INF GERAIS'!K214*0.8,2),0,IF(AND(M214="",U214=""),ROUNDDOWN('INF GERAIS'!K214*0.8,2)-K214-S214-G214-H214,IF(U214="",ROUNDDOWN('INF GERAIS'!K214*0.8,2)-S214-L214-G214-H214-IF(AO214="1ª",AP214,0)-IF(AU214="1ª",AV214,0),ROUNDDOWN('INF GERAIS'!K214*0.8,2)-(G214+H214+L214+T214+IF(AO214="1ª",AP214,0)+IF(AU214="1ª",AV214,0)+IF(AO214="2ª",AP214,0)+IF(AU214="2ª",AV214,0))))))</f>
        <v>10683.86</v>
      </c>
      <c r="AB214" s="205">
        <v>29869.58</v>
      </c>
      <c r="AC214" s="233">
        <v>42510</v>
      </c>
      <c r="AD214" s="347" t="s">
        <v>7301</v>
      </c>
      <c r="AE214" s="347" t="s">
        <v>7303</v>
      </c>
      <c r="AF214" s="347" t="s">
        <v>7304</v>
      </c>
      <c r="AG214" s="10">
        <v>42671</v>
      </c>
      <c r="AH214" s="10">
        <v>43192</v>
      </c>
      <c r="AI214" s="11">
        <f>IF(G214&lt;0,"NA",IF((G214+H214+L214+T214+AB214+IF(AO214="1ª",AP214,0)+IF(AU214="1ª",AV214,0)+IF(AO214="2ª",AP214,0)+IF(AU214="2ª",AV214,0)+IF(AO214="3ª",AP214,0)+IF(AU214="3ª",AV214,0))&gt;'INF GERAIS'!K214,0,IF(AND(M214="",U214="",AC214=""),'INF GERAIS'!K214-K214-S214-AA214-G214-H214,IF(AND(U214="",AC214=""),'INF GERAIS'!K214-L214-S214-AA214-G214-H214-IF(AO214="1ª",AP214,0)-IF(AU214="1ª",AV214,0),IF(AC214="",'INF GERAIS'!K214-L214-T214-AA214-G214-H214-IF(AO214="1ª",AP214,0)-IF(AU214="1ª",AV214,0)-IF(AO214="2ª",AP214,0)-IF(AU214="2ª",AV214,0),'INF GERAIS'!K214-(G214+H214+L214+T214+AB214+IF(AO214="1ª",AP214,0)+IF(AU214="1ª",AV214,0)+IF(AO214="2ª",AP214,0)+IF(AU214="2ª",AV214,0)+IF(AO214="3ª",AP214,0)+IF(AU214="3ª",AV214,0)))))))</f>
        <v>5887.4399999999878</v>
      </c>
      <c r="AJ214" s="11">
        <v>5887.44</v>
      </c>
      <c r="AK214" s="10">
        <v>43285</v>
      </c>
      <c r="AL214" s="120" t="s">
        <v>11345</v>
      </c>
      <c r="AM214" s="120" t="s">
        <v>11347</v>
      </c>
      <c r="AN214" s="120" t="s">
        <v>11348</v>
      </c>
      <c r="AP214" s="11"/>
      <c r="AQ214" s="10"/>
      <c r="AV214" s="11"/>
      <c r="AW214" s="10"/>
      <c r="AZ214" s="1"/>
      <c r="BF214" s="16"/>
      <c r="BG214" s="155"/>
    </row>
    <row r="215" spans="1:64" ht="72.5" x14ac:dyDescent="0.35">
      <c r="B215" s="45" t="str">
        <f>'INF GERAIS'!B215&amp;IFERROR(IF(INDEX(APOIO!$A$5:$A$50,MATCH('INF GERAIS'!N215,APOIO!$B$5:$B$50,0))="NÃO",APOIO!$A$2&amp;"NÃO VÁLIDO",""),"")</f>
        <v>2014.0202</v>
      </c>
      <c r="C215" s="1" t="str">
        <f>'INF GERAIS'!C215</f>
        <v>METROPOLITANA</v>
      </c>
      <c r="D215" s="1" t="str">
        <f>'INF GERAIS'!D215</f>
        <v>ITAPISSUMA</v>
      </c>
      <c r="E215" s="1" t="str">
        <f>'INF GERAIS'!E215</f>
        <v>PAVIMENTAÇÃO DE RUAS NO MUNICÍPIO DE ITAPISSUMA</v>
      </c>
      <c r="F215" s="1" t="str">
        <f>'INF GERAIS'!G215</f>
        <v>NORMAL</v>
      </c>
      <c r="G215" s="11"/>
      <c r="H215" s="11"/>
      <c r="I215" s="10">
        <v>41806</v>
      </c>
      <c r="J215" s="10">
        <v>41820</v>
      </c>
      <c r="K215" s="11">
        <f>IF(G215&lt;0,"NA",IF(G215&gt;ROUNDDOWN('INF GERAIS'!K215*0.3,2),0,ROUNDDOWN('INF GERAIS'!K215*0.3,2)-G215))</f>
        <v>208320.03</v>
      </c>
      <c r="L215" s="11">
        <v>248376.73</v>
      </c>
      <c r="M215" s="10">
        <v>41827</v>
      </c>
      <c r="N215" s="120" t="s">
        <v>3003</v>
      </c>
      <c r="O215" s="120" t="s">
        <v>2240</v>
      </c>
      <c r="P215" s="120"/>
      <c r="Q215" s="10">
        <v>42221</v>
      </c>
      <c r="R215" s="10">
        <v>42235</v>
      </c>
      <c r="S215" s="11">
        <f>IF(G215&lt;0,"NA",IF((G215+H215+L215+IF(AO215="1ª",AP215,0)+IF(AU215="1ª",AV215,0))&gt;ROUNDDOWN('INF GERAIS'!K215*0.6,2),0,IF(M215="",ROUNDDOWN('INF GERAIS'!K215*0.6,2)-K215-G215-H215,ROUNDDOWN('INF GERAIS'!K215*0.6,2)-(G215+H215+L215+IF(AO215="1ª",AP215,0)+IF(AU215="1ª",AV215,0)))))</f>
        <v>168263.34</v>
      </c>
      <c r="T215" s="505">
        <v>159798.54999999999</v>
      </c>
      <c r="U215" s="10">
        <v>42242</v>
      </c>
      <c r="V215" s="120" t="s">
        <v>3842</v>
      </c>
      <c r="W215" s="120" t="s">
        <v>3799</v>
      </c>
      <c r="X215" s="120" t="s">
        <v>3844</v>
      </c>
      <c r="Y215" s="10">
        <v>42535</v>
      </c>
      <c r="Z215" s="10">
        <v>42569</v>
      </c>
      <c r="AA215" s="11">
        <f>IF(G215&lt;0,"NA",IF((G215+H215+L215+T215+IF(AO215="1ª",AP215,0)+IF(AU215="1ª",AV215,0)+IF(AO215="2ª",AP215,0)+IF(AU215="2ª",AV215,0))&gt;ROUNDDOWN('INF GERAIS'!K215*0.8,2),0,IF(AND(M215="",U215=""),ROUNDDOWN('INF GERAIS'!K215*0.8,2)-K215-S215-G215-H215,IF(U215="",ROUNDDOWN('INF GERAIS'!K215*0.8,2)-S215-L215-G215-H215-IF(AO215="1ª",AP215,0)-IF(AU215="1ª",AV215,0),ROUNDDOWN('INF GERAIS'!K215*0.8,2)-(G215+H215+L215+T215+IF(AO215="1ª",AP215,0)+IF(AU215="1ª",AV215,0)+IF(AO215="2ª",AP215,0)+IF(AU215="2ª",AV215,0))))))</f>
        <v>147344.81999999995</v>
      </c>
      <c r="AB215" s="205">
        <v>141106.23000000001</v>
      </c>
      <c r="AC215" s="233">
        <v>42570</v>
      </c>
      <c r="AD215" s="467" t="s">
        <v>8010</v>
      </c>
      <c r="AE215" s="467" t="s">
        <v>8012</v>
      </c>
      <c r="AF215" s="467" t="s">
        <v>8013</v>
      </c>
      <c r="AG215" s="10">
        <v>43978</v>
      </c>
      <c r="AH215" s="10" t="s">
        <v>153</v>
      </c>
      <c r="AI215" s="11">
        <f>IF(G215&lt;0,"NA",IF((G215+H215+L215+T215+AB215+IF(AO215="1ª",AP215,0)+IF(AU215="1ª",AV215,0)+IF(AO215="2ª",AP215,0)+IF(AU215="2ª",AV215,0)+IF(AO215="3ª",AP215,0)+IF(AU215="3ª",AV215,0))&gt;'INF GERAIS'!K215,0,IF(AND(M215="",U215="",AC215=""),'INF GERAIS'!K215-K215-S215-AA215-G215-H215,IF(AND(U215="",AC215=""),'INF GERAIS'!K215-L215-S215-AA215-G215-H215-IF(AO215="1ª",AP215,0)-IF(AU215="1ª",AV215,0),IF(AC215="",'INF GERAIS'!K215-L215-T215-AA215-G215-H215-IF(AO215="1ª",AP215,0)-IF(AU215="1ª",AV215,0)-IF(AO215="2ª",AP215,0)-IF(AU215="2ª",AV215,0),'INF GERAIS'!K215-(G215+H215+L215+T215+AB215+IF(AO215="1ª",AP215,0)+IF(AU215="1ª",AV215,0)+IF(AO215="2ª",AP215,0)+IF(AU215="2ª",AV215,0)+IF(AO215="3ª",AP215,0)+IF(AU215="3ª",AV215,0)))))))</f>
        <v>145118.62</v>
      </c>
      <c r="AJ215" s="11" t="s">
        <v>153</v>
      </c>
      <c r="AK215" s="10"/>
      <c r="AL215" s="120" t="s">
        <v>153</v>
      </c>
      <c r="AM215" s="120" t="s">
        <v>153</v>
      </c>
      <c r="AN215" s="120" t="s">
        <v>153</v>
      </c>
      <c r="AP215" s="11"/>
      <c r="AQ215" s="10"/>
      <c r="AV215" s="11"/>
      <c r="AW215" s="10"/>
      <c r="AZ215" s="1"/>
      <c r="BF215" s="16"/>
      <c r="BG215" s="155"/>
    </row>
    <row r="216" spans="1:64" ht="87" x14ac:dyDescent="0.35">
      <c r="B216" s="45" t="str">
        <f>'INF GERAIS'!B216&amp;IFERROR(IF(INDEX(APOIO!$A$5:$A$50,MATCH('INF GERAIS'!N216,APOIO!$B$5:$B$50,0))="NÃO",APOIO!$A$2&amp;"NÃO VÁLIDO",""),"")</f>
        <v>2014.0203</v>
      </c>
      <c r="C216" s="1" t="str">
        <f>'INF GERAIS'!C216</f>
        <v>MATA NORTE</v>
      </c>
      <c r="D216" s="1" t="str">
        <f>'INF GERAIS'!D216</f>
        <v>ITAQUITINGA</v>
      </c>
      <c r="E216" s="1" t="str">
        <f>'INF GERAIS'!E216</f>
        <v>REFORMA DO MERCADO PÚBLICO MUNICIPAL</v>
      </c>
      <c r="F216" s="1" t="str">
        <f>'INF GERAIS'!G216</f>
        <v>NORMAL</v>
      </c>
      <c r="G216" s="11"/>
      <c r="H216" s="11"/>
      <c r="I216" s="10">
        <v>41802</v>
      </c>
      <c r="J216" s="10">
        <v>41816</v>
      </c>
      <c r="K216" s="11">
        <f>IF(G216&lt;0,"NA",IF(G216&gt;ROUNDDOWN('INF GERAIS'!K216*0.3,2),0,ROUNDDOWN('INF GERAIS'!K216*0.3,2)-G216))</f>
        <v>226414.79</v>
      </c>
      <c r="L216" s="11">
        <v>226414.79</v>
      </c>
      <c r="M216" s="10">
        <v>41823</v>
      </c>
      <c r="N216" s="120" t="s">
        <v>2244</v>
      </c>
      <c r="O216" s="120" t="s">
        <v>2246</v>
      </c>
      <c r="P216" s="120"/>
      <c r="Q216" s="10">
        <v>42380</v>
      </c>
      <c r="R216" s="10">
        <v>42394</v>
      </c>
      <c r="S216" s="11">
        <f>IF(G216&lt;0,"NA",IF((G216+H216+L216+IF(AO216="1ª",AP216,0)+IF(AU216="1ª",AV216,0))&gt;ROUNDDOWN('INF GERAIS'!K216*0.6,2),0,IF(M216="",ROUNDDOWN('INF GERAIS'!K216*0.6,2)-K216-G216-H216,ROUNDDOWN('INF GERAIS'!K216*0.6,2)-(G216+H216+L216+IF(AO216="1ª",AP216,0)+IF(AU216="1ª",AV216,0)))))</f>
        <v>226414.79</v>
      </c>
      <c r="T216" s="505">
        <v>226414.8</v>
      </c>
      <c r="U216" s="10">
        <v>42401</v>
      </c>
      <c r="V216" s="120" t="s">
        <v>4756</v>
      </c>
      <c r="W216" s="120" t="s">
        <v>4757</v>
      </c>
      <c r="X216" s="120" t="s">
        <v>4758</v>
      </c>
      <c r="Y216" s="10">
        <v>42508</v>
      </c>
      <c r="Z216" s="10">
        <v>42529</v>
      </c>
      <c r="AA216" s="11">
        <f>IF(G216&lt;0,"NA",IF((G216+H216+L216+T216+IF(AO216="1ª",AP216,0)+IF(AU216="1ª",AV216,0)+IF(AO216="2ª",AP216,0)+IF(AU216="2ª",AV216,0))&gt;ROUNDDOWN('INF GERAIS'!K216*0.8,2),0,IF(AND(M216="",U216=""),ROUNDDOWN('INF GERAIS'!K216*0.8,2)-K216-S216-G216-H216,IF(U216="",ROUNDDOWN('INF GERAIS'!K216*0.8,2)-S216-L216-G216-H216-IF(AO216="1ª",AP216,0)-IF(AU216="1ª",AV216,0),ROUNDDOWN('INF GERAIS'!K216*0.8,2)-(G216+H216+L216+T216+IF(AO216="1ª",AP216,0)+IF(AU216="1ª",AV216,0)+IF(AO216="2ª",AP216,0)+IF(AU216="2ª",AV216,0))))))</f>
        <v>150943.19000000006</v>
      </c>
      <c r="AB216" s="205">
        <v>150943.19</v>
      </c>
      <c r="AC216" s="10">
        <v>42537</v>
      </c>
      <c r="AD216" s="120" t="s">
        <v>7568</v>
      </c>
      <c r="AE216" s="120" t="s">
        <v>4757</v>
      </c>
      <c r="AF216" s="120" t="s">
        <v>7570</v>
      </c>
      <c r="AG216" s="10">
        <v>42657</v>
      </c>
      <c r="AH216" s="10">
        <v>42670</v>
      </c>
      <c r="AI216" s="11">
        <f>IF(G216&lt;0,"NA",IF((G216+H216+L216+T216+AB216+IF(AO216="1ª",AP216,0)+IF(AU216="1ª",AV216,0)+IF(AO216="2ª",AP216,0)+IF(AU216="2ª",AV216,0)+IF(AO216="3ª",AP216,0)+IF(AU216="3ª",AV216,0))&gt;'INF GERAIS'!K216,0,IF(AND(M216="",U216="",AC216=""),'INF GERAIS'!K216-K216-S216-AA216-G216-H216,IF(AND(U216="",AC216=""),'INF GERAIS'!K216-L216-S216-AA216-G216-H216-IF(AO216="1ª",AP216,0)-IF(AU216="1ª",AV216,0),IF(AC216="",'INF GERAIS'!K216-L216-T216-AA216-G216-H216-IF(AO216="1ª",AP216,0)-IF(AU216="1ª",AV216,0)-IF(AO216="2ª",AP216,0)-IF(AU216="2ª",AV216,0),'INF GERAIS'!K216-(G216+H216+L216+T216+AB216+IF(AO216="1ª",AP216,0)+IF(AU216="1ª",AV216,0)+IF(AO216="2ª",AP216,0)+IF(AU216="2ª",AV216,0)+IF(AO216="3ª",AP216,0)+IF(AU216="3ª",AV216,0)))))))</f>
        <v>150943.19999999995</v>
      </c>
      <c r="AJ216" s="11">
        <v>150943.20000000001</v>
      </c>
      <c r="AK216" s="10">
        <v>42871</v>
      </c>
      <c r="AL216" s="120" t="s">
        <v>9367</v>
      </c>
      <c r="AM216" s="120" t="s">
        <v>9368</v>
      </c>
      <c r="AN216" s="120" t="s">
        <v>9369</v>
      </c>
      <c r="AP216" s="11"/>
      <c r="AQ216" s="10"/>
      <c r="AV216" s="11"/>
      <c r="AW216" s="10"/>
      <c r="AZ216" s="1"/>
      <c r="BF216" s="16"/>
      <c r="BG216" s="155"/>
    </row>
    <row r="217" spans="1:64" ht="87" x14ac:dyDescent="0.35">
      <c r="B217" s="45" t="str">
        <f>'INF GERAIS'!B217&amp;IFERROR(IF(INDEX(APOIO!$A$5:$A$50,MATCH('INF GERAIS'!N217,APOIO!$B$5:$B$50,0))="NÃO",APOIO!$A$2&amp;"NÃO VÁLIDO",""),"")</f>
        <v>2014.0204</v>
      </c>
      <c r="C217" s="1" t="str">
        <f>'INF GERAIS'!C217</f>
        <v>METROPOLITANA</v>
      </c>
      <c r="D217" s="1" t="str">
        <f>'INF GERAIS'!D217</f>
        <v>JABOATÃO DOS GUARARAPES</v>
      </c>
      <c r="E217" s="1" t="str">
        <f>'INF GERAIS'!E217</f>
        <v>PAVIMENTAÇÃO E DRENAGENS EM 07  RUAS NO MUNICÍPIO DO JABOATÃO DOS GUARARAPES</v>
      </c>
      <c r="F217" s="1" t="str">
        <f>'INF GERAIS'!G217</f>
        <v>NORMAL</v>
      </c>
      <c r="G217" s="11"/>
      <c r="H217" s="11"/>
      <c r="I217" s="10">
        <v>41802</v>
      </c>
      <c r="J217" s="10">
        <v>41816</v>
      </c>
      <c r="K217" s="11">
        <f>IF(G217&lt;0,"NA",IF(G217&gt;ROUNDDOWN('INF GERAIS'!K217*0.3,2),0,ROUNDDOWN('INF GERAIS'!K217*0.3,2)-G217))</f>
        <v>1290225.82</v>
      </c>
      <c r="L217" s="11">
        <v>1432519.49</v>
      </c>
      <c r="M217" s="10">
        <v>41823</v>
      </c>
      <c r="N217" s="120" t="s">
        <v>2259</v>
      </c>
      <c r="O217" s="120" t="s">
        <v>2261</v>
      </c>
      <c r="P217" s="120"/>
      <c r="Q217" s="10">
        <v>42524</v>
      </c>
      <c r="R217" s="10">
        <v>42566</v>
      </c>
      <c r="S217" s="11">
        <f>IF(G217&lt;0,"NA",IF((G217+H217+L217+IF(AO217="1ª",AP217,0)+IF(AU217="1ª",AV217,0))&gt;ROUNDDOWN('INF GERAIS'!K217*0.6,2),0,IF(M217="",ROUNDDOWN('INF GERAIS'!K217*0.6,2)-K217-G217-H217,ROUNDDOWN('INF GERAIS'!K217*0.6,2)-(G217+H217+L217+IF(AO217="1ª",AP217,0)+IF(AU217="1ª",AV217,0)))))</f>
        <v>1147932.1599999999</v>
      </c>
      <c r="T217" s="505">
        <v>1445568.43</v>
      </c>
      <c r="U217" s="233">
        <v>42570</v>
      </c>
      <c r="V217" s="467" t="s">
        <v>7987</v>
      </c>
      <c r="W217" s="467" t="s">
        <v>7989</v>
      </c>
      <c r="X217" s="467" t="s">
        <v>7990</v>
      </c>
      <c r="Y217" s="10">
        <v>42802</v>
      </c>
      <c r="Z217" s="10">
        <v>42825</v>
      </c>
      <c r="AA217" s="11">
        <f>IF(G217&lt;0,"NA",IF((G217+H217+L217+T217+IF(AO217="1ª",AP217,0)+IF(AU217="1ª",AV217,0)+IF(AO217="2ª",AP217,0)+IF(AU217="2ª",AV217,0))&gt;ROUNDDOWN('INF GERAIS'!K217*0.8,2),0,IF(AND(M217="",U217=""),ROUNDDOWN('INF GERAIS'!K217*0.8,2)-K217-S217-G217-H217,IF(U217="",ROUNDDOWN('INF GERAIS'!K217*0.8,2)-S217-L217-G217-H217-IF(AO217="1ª",AP217,0)-IF(AU217="1ª",AV217,0),ROUNDDOWN('INF GERAIS'!K217*0.8,2)-(G217+H217+L217+T217+IF(AO217="1ª",AP217,0)+IF(AU217="1ª",AV217,0)+IF(AO217="2ª",AP217,0)+IF(AU217="2ª",AV217,0))))))</f>
        <v>562514.28000000026</v>
      </c>
      <c r="AB217" s="1066">
        <v>950831.62</v>
      </c>
      <c r="AC217" s="1067">
        <v>43193</v>
      </c>
      <c r="AD217" s="1068" t="s">
        <v>10807</v>
      </c>
      <c r="AE217" s="1068" t="s">
        <v>10809</v>
      </c>
      <c r="AF217" s="1068" t="s">
        <v>10811</v>
      </c>
      <c r="AG217" s="10">
        <v>43507</v>
      </c>
      <c r="AH217" s="10">
        <v>44054</v>
      </c>
      <c r="AI217" s="11">
        <f>IF(G217&lt;0,"NA",IF((G217+H217+L217+T217+AB217+IF(AO217="1ª",AP217,0)+IF(AU217="1ª",AV217,0)+IF(AO217="2ª",AP217,0)+IF(AU217="2ª",AV217,0)+IF(AO217="3ª",AP217,0)+IF(AU217="3ª",AV217,0))&gt;'INF GERAIS'!K217,0,IF(AND(M217="",U217="",AC217=""),'INF GERAIS'!K217-K217-S217-AA217-G217-H217,IF(AND(U217="",AC217=""),'INF GERAIS'!K217-L217-S217-AA217-G217-H217-IF(AO217="1ª",AP217,0)-IF(AU217="1ª",AV217,0),IF(AC217="",'INF GERAIS'!K217-L217-T217-AA217-G217-H217-IF(AO217="1ª",AP217,0)-IF(AU217="1ª",AV217,0)-IF(AO217="2ª",AP217,0)-IF(AU217="2ª",AV217,0),'INF GERAIS'!K217-(G217+H217+L217+T217+AB217+IF(AO217="1ª",AP217,0)+IF(AU217="1ª",AV217,0)+IF(AO217="2ª",AP217,0)+IF(AU217="2ª",AV217,0)+IF(AO217="3ª",AP217,0)+IF(AU217="3ª",AV217,0)))))))</f>
        <v>471833.20999999996</v>
      </c>
      <c r="AJ217" s="11">
        <v>471833.21</v>
      </c>
      <c r="AK217" s="10">
        <v>44655</v>
      </c>
      <c r="AL217" s="120" t="s">
        <v>13606</v>
      </c>
      <c r="AM217" s="120" t="s">
        <v>13607</v>
      </c>
      <c r="AN217" s="120" t="s">
        <v>13608</v>
      </c>
      <c r="AP217" s="11"/>
      <c r="AQ217" s="10"/>
      <c r="AV217" s="11"/>
      <c r="AW217" s="10"/>
      <c r="AZ217" s="1"/>
      <c r="BF217" s="16"/>
      <c r="BG217" s="155"/>
    </row>
    <row r="218" spans="1:64" s="1617" customFormat="1" ht="29" x14ac:dyDescent="0.35">
      <c r="B218" s="1617" t="str">
        <f>'INF GERAIS'!B218&amp;IFERROR(IF(INDEX(APOIO!$A$5:$A$50,MATCH('INF GERAIS'!N218,APOIO!$B$5:$B$50,0))="NÃO",APOIO!$A$2&amp;"NÃO VÁLIDO",""),"")</f>
        <v>2014.0445
NÃO VÁLIDO</v>
      </c>
      <c r="C218" s="1617" t="str">
        <f>'INF GERAIS'!C218</f>
        <v>METROPOLITANA</v>
      </c>
      <c r="D218" s="1617" t="str">
        <f>'INF GERAIS'!D218</f>
        <v>JABOATÃO DOS GUARARAPES</v>
      </c>
      <c r="E218" s="1617" t="str">
        <f>'INF GERAIS'!E218</f>
        <v>PAVIMENTAÇÃO E DRENAGEM DE 01 RUA NO MUNICÍPIO DO JABOATÃO DOS GUARARAPES</v>
      </c>
      <c r="F218" s="1617" t="str">
        <f>'INF GERAIS'!G218</f>
        <v>NORMAL</v>
      </c>
      <c r="G218" s="11"/>
      <c r="H218" s="11"/>
      <c r="I218" s="233"/>
      <c r="J218" s="233"/>
      <c r="K218" s="11">
        <f>IF(G218&lt;0,"NA",IF(G218&gt;ROUNDDOWN('INF GERAIS'!K218*0.3,2),0,ROUNDDOWN('INF GERAIS'!K218*0.3,2)-G218))</f>
        <v>144680.01</v>
      </c>
      <c r="L218" s="11"/>
      <c r="M218" s="233"/>
      <c r="N218" s="120"/>
      <c r="O218" s="120"/>
      <c r="P218" s="120"/>
      <c r="Q218" s="233"/>
      <c r="R218" s="233"/>
      <c r="S218" s="11">
        <f>IF(G218&lt;0,"NA",IF((G218+H218+L218+IF(AO218="1ª",AP218,0)+IF(AU218="1ª",AV218,0))&gt;ROUNDDOWN('INF GERAIS'!K218*0.6,2),0,IF(M218="",ROUNDDOWN('INF GERAIS'!K218*0.6,2)-K218-G218-H218,ROUNDDOWN('INF GERAIS'!K218*0.6,2)-(G218+H218+L218+IF(AO218="1ª",AP218,0)+IF(AU218="1ª",AV218,0)))))</f>
        <v>144680.01</v>
      </c>
      <c r="T218" s="505"/>
      <c r="U218" s="233"/>
      <c r="Y218" s="233"/>
      <c r="Z218" s="233"/>
      <c r="AA218" s="11">
        <f>IF(G218&lt;0,"NA",IF((G218+H218+L218+T218+IF(AO218="1ª",AP218,0)+IF(AU218="1ª",AV218,0)+IF(AO218="2ª",AP218,0)+IF(AU218="2ª",AV218,0))&gt;ROUNDDOWN('INF GERAIS'!K218*0.8,2),0,IF(AND(M218="",U218=""),ROUNDDOWN('INF GERAIS'!K218*0.8,2)-K218-S218-G218-H218,IF(U218="",ROUNDDOWN('INF GERAIS'!K218*0.8,2)-S218-L218-G218-H218-IF(AO218="1ª",AP218,0)-IF(AU218="1ª",AV218,0),ROUNDDOWN('INF GERAIS'!K218*0.8,2)-(G218+H218+L218+T218+IF(AO218="1ª",AP218,0)+IF(AU218="1ª",AV218,0)+IF(AO218="2ª",AP218,0)+IF(AU218="2ª",AV218,0))))))</f>
        <v>96453.339999999967</v>
      </c>
      <c r="AB218" s="1619"/>
      <c r="AC218" s="1620"/>
      <c r="AD218" s="1621"/>
      <c r="AE218" s="1621"/>
      <c r="AF218" s="1621"/>
      <c r="AG218" s="233"/>
      <c r="AH218" s="233"/>
      <c r="AI218" s="11">
        <f>IF(G218&lt;0,"NA",IF((G218+H218+L218+T218+AB218+IF(AO218="1ª",AP218,0)+IF(AU218="1ª",AV218,0)+IF(AO218="2ª",AP218,0)+IF(AU218="2ª",AV218,0)+IF(AO218="3ª",AP218,0)+IF(AU218="3ª",AV218,0))&gt;'INF GERAIS'!K218,0,IF(AND(M218="",U218="",AC218=""),'INF GERAIS'!K218-K218-S218-AA218-G218-H218,IF(AND(U218="",AC218=""),'INF GERAIS'!K218-L218-S218-AA218-G218-H218-IF(AO218="1ª",AP218,0)-IF(AU218="1ª",AV218,0),IF(AC218="",'INF GERAIS'!K218-L218-T218-AA218-G218-H218-IF(AO218="1ª",AP218,0)-IF(AU218="1ª",AV218,0)-IF(AO218="2ª",AP218,0)-IF(AU218="2ª",AV218,0),'INF GERAIS'!K218-(G218+H218+L218+T218+AB218+IF(AO218="1ª",AP218,0)+IF(AU218="1ª",AV218,0)+IF(AO218="2ª",AP218,0)+IF(AU218="2ª",AV218,0)+IF(AO218="3ª",AP218,0)+IF(AU218="3ª",AV218,0)))))))</f>
        <v>96453.350000000035</v>
      </c>
      <c r="AJ218" s="11"/>
      <c r="AK218" s="233"/>
      <c r="AL218" s="120"/>
      <c r="AM218" s="120"/>
      <c r="AN218" s="120"/>
      <c r="AP218" s="11"/>
      <c r="AQ218" s="233"/>
      <c r="AV218" s="11"/>
      <c r="AW218" s="233"/>
      <c r="BA218"/>
      <c r="BB218"/>
      <c r="BC218"/>
      <c r="BD218"/>
      <c r="BE218"/>
      <c r="BF218" s="16"/>
      <c r="BG218" s="155"/>
      <c r="BH218"/>
      <c r="BI218"/>
      <c r="BJ218"/>
      <c r="BK218"/>
      <c r="BL218"/>
    </row>
    <row r="219" spans="1:64" ht="87" x14ac:dyDescent="0.35">
      <c r="B219" s="45" t="str">
        <f>'INF GERAIS'!B219&amp;IFERROR(IF(INDEX(APOIO!$A$5:$A$50,MATCH('INF GERAIS'!N219,APOIO!$B$5:$B$50,0))="NÃO",APOIO!$A$2&amp;"NÃO VÁLIDO",""),"")</f>
        <v>2014.0205</v>
      </c>
      <c r="C219" s="1" t="str">
        <f>'INF GERAIS'!C219</f>
        <v>MATA SUL</v>
      </c>
      <c r="D219" s="1" t="str">
        <f>'INF GERAIS'!D219</f>
        <v>JAQUEIRA</v>
      </c>
      <c r="E219" s="1" t="str">
        <f>'INF GERAIS'!E219</f>
        <v>REFORMA E AMPLIAÇÃO DO  CLUBE MUNICIPAL PARA  INSTALAÇÃO DA NOVA SEDE DA PREFEITURA MUNICIPAL DE JAQUEIRA. 1ª ETAPA</v>
      </c>
      <c r="F219" s="1" t="str">
        <f>'INF GERAIS'!G219</f>
        <v>NORMAL</v>
      </c>
      <c r="G219" s="11"/>
      <c r="H219" s="11"/>
      <c r="I219" s="10">
        <v>41802</v>
      </c>
      <c r="J219" s="10">
        <v>41816</v>
      </c>
      <c r="K219" s="11">
        <f>IF(G219&lt;0,"NA",IF(G219&gt;ROUNDDOWN('INF GERAIS'!K219*0.3,2),0,ROUNDDOWN('INF GERAIS'!K219*0.3,2)-G219))</f>
        <v>181035.32</v>
      </c>
      <c r="L219" s="11">
        <v>181131.97</v>
      </c>
      <c r="M219" s="10">
        <v>41823</v>
      </c>
      <c r="N219" s="120" t="s">
        <v>2210</v>
      </c>
      <c r="O219" s="120" t="s">
        <v>2212</v>
      </c>
      <c r="P219" s="120"/>
      <c r="Q219" s="10">
        <v>42216</v>
      </c>
      <c r="R219" s="10">
        <v>42230</v>
      </c>
      <c r="S219" s="11">
        <f>IF(G219&lt;0,"NA",IF((G219+H219+L219+IF(AO219="1ª",AP219,0)+IF(AU219="1ª",AV219,0))&gt;ROUNDDOWN('INF GERAIS'!K219*0.6,2),0,IF(M219="",ROUNDDOWN('INF GERAIS'!K219*0.6,2)-K219-G219-H219,ROUNDDOWN('INF GERAIS'!K219*0.6,2)-(G219+H219+L219+IF(AO219="1ª",AP219,0)+IF(AU219="1ª",AV219,0)))))</f>
        <v>180938.67</v>
      </c>
      <c r="T219" s="505">
        <v>181131.97</v>
      </c>
      <c r="U219" s="10">
        <v>42237</v>
      </c>
      <c r="V219" s="120" t="s">
        <v>3641</v>
      </c>
      <c r="W219" s="120" t="s">
        <v>3643</v>
      </c>
      <c r="X219" s="120" t="s">
        <v>3645</v>
      </c>
      <c r="Y219" s="10">
        <v>42696</v>
      </c>
      <c r="Z219" s="10">
        <v>42863</v>
      </c>
      <c r="AA219" s="11">
        <f>IF(G219&lt;0,"NA",IF((G219+H219+L219+T219+IF(AO219="1ª",AP219,0)+IF(AU219="1ª",AV219,0)+IF(AO219="2ª",AP219,0)+IF(AU219="2ª",AV219,0))&gt;ROUNDDOWN('INF GERAIS'!K219*0.8,2),0,IF(AND(M219="",U219=""),ROUNDDOWN('INF GERAIS'!K219*0.8,2)-K219-S219-G219-H219,IF(U219="",ROUNDDOWN('INF GERAIS'!K219*0.8,2)-S219-L219-G219-H219-IF(AO219="1ª",AP219,0)-IF(AU219="1ª",AV219,0),ROUNDDOWN('INF GERAIS'!K219*0.8,2)-(G219+H219+L219+T219+IF(AO219="1ª",AP219,0)+IF(AU219="1ª",AV219,0)+IF(AO219="2ª",AP219,0)+IF(AU219="2ª",AV219,0))))))</f>
        <v>120496.91999999998</v>
      </c>
      <c r="AB219" s="11">
        <v>120496.97</v>
      </c>
      <c r="AC219" s="10">
        <v>42871</v>
      </c>
      <c r="AD219" s="120" t="s">
        <v>9347</v>
      </c>
      <c r="AE219" s="120" t="s">
        <v>9346</v>
      </c>
      <c r="AF219" s="120" t="s">
        <v>9345</v>
      </c>
      <c r="AG219" s="122">
        <v>43186</v>
      </c>
      <c r="AH219" s="10">
        <v>43206</v>
      </c>
      <c r="AI219" s="11">
        <f>IF(G219&lt;0,"NA",IF((G219+H219+L219+T219+AB219+IF(AO219="1ª",AP219,0)+IF(AU219="1ª",AV219,0)+IF(AO219="2ª",AP219,0)+IF(AU219="2ª",AV219,0)+IF(AO219="3ª",AP219,0)+IF(AU219="3ª",AV219,0))&gt;'INF GERAIS'!K219,0,IF(AND(M219="",U219="",AC219=""),'INF GERAIS'!K219-K219-S219-AA219-G219-H219,IF(AND(U219="",AC219=""),'INF GERAIS'!K219-L219-S219-AA219-G219-H219-IF(AO219="1ª",AP219,0)-IF(AU219="1ª",AV219,0),IF(AC219="",'INF GERAIS'!K219-L219-T219-AA219-G219-H219-IF(AO219="1ª",AP219,0)-IF(AU219="1ª",AV219,0)-IF(AO219="2ª",AP219,0)-IF(AU219="2ª",AV219,0),'INF GERAIS'!K219-(G219+H219+L219+T219+AB219+IF(AO219="1ª",AP219,0)+IF(AU219="1ª",AV219,0)+IF(AO219="2ª",AP219,0)+IF(AU219="2ª",AV219,0)+IF(AO219="3ª",AP219,0)+IF(AU219="3ª",AV219,0)))))))</f>
        <v>120690.16999999993</v>
      </c>
      <c r="AJ219" s="205">
        <v>120690.16</v>
      </c>
      <c r="AK219" s="10">
        <v>43284</v>
      </c>
      <c r="AL219" s="120" t="s">
        <v>11329</v>
      </c>
      <c r="AM219" s="120" t="s">
        <v>11331</v>
      </c>
      <c r="AN219" s="120" t="s">
        <v>11332</v>
      </c>
      <c r="AP219" s="11"/>
      <c r="AQ219" s="10"/>
      <c r="AV219" s="11"/>
      <c r="AW219" s="10"/>
      <c r="AZ219" s="1"/>
      <c r="BF219" s="16"/>
      <c r="BG219" s="155"/>
    </row>
    <row r="220" spans="1:64" ht="145" x14ac:dyDescent="0.35">
      <c r="B220" s="45" t="str">
        <f>'INF GERAIS'!B220&amp;IFERROR(IF(INDEX(APOIO!$A$5:$A$50,MATCH('INF GERAIS'!N220,APOIO!$B$5:$B$50,0))="NÃO",APOIO!$A$2&amp;"NÃO VÁLIDO",""),"")</f>
        <v>2014.0206</v>
      </c>
      <c r="C220" s="1" t="str">
        <f>'INF GERAIS'!C220</f>
        <v>AGRESTE CENTRAL</v>
      </c>
      <c r="D220" s="1" t="str">
        <f>'INF GERAIS'!D220</f>
        <v>JATAÚBA</v>
      </c>
      <c r="E220" s="1" t="str">
        <f>'INF GERAIS'!E220</f>
        <v>PAVIMENTAÇÃO DE VIAS URBANAS DO MUNICÍPIO  - PAVIMENTAÇÃO DE VIAS URBANAS EM PARALELEPÍDOS NAS RUAS: RUA JOSÉ BATISTA PASSOS, TRECHO RUA JOSÉ CUPERTINO DE MELO, 1ª TRAV. PADRE CÍCERO, RUA PAULO PESSÔA GUERRA, TRAV. JOSÉ ALBINO DE LIMA, RUA JOSÉ JERÔNIMO NETO, RUA BARRO BRANCO, RUA A1 - A2 - A3 - A4 - A5, RUA MARCELO V. DE ARAÚJO, AV. TEÓFILO RIBEIRO, RUA LUIZ MONTEIRO, RUA ZACARIAS JOSÉ DE MELO</v>
      </c>
      <c r="F220" s="1" t="str">
        <f>'INF GERAIS'!G220</f>
        <v>NORMAL</v>
      </c>
      <c r="G220" s="11"/>
      <c r="H220" s="11"/>
      <c r="I220" s="10">
        <v>41808</v>
      </c>
      <c r="J220" s="10">
        <v>41822</v>
      </c>
      <c r="K220" s="11">
        <f>IF(G220&lt;0,"NA",IF(G220&gt;ROUNDDOWN('INF GERAIS'!K220*0.3,2),0,ROUNDDOWN('INF GERAIS'!K220*0.3,2)-G220))</f>
        <v>226414.96</v>
      </c>
      <c r="L220" s="11">
        <v>226414.97</v>
      </c>
      <c r="M220" s="10">
        <v>41829</v>
      </c>
      <c r="N220" s="120" t="s">
        <v>3141</v>
      </c>
      <c r="O220" s="120" t="s">
        <v>3143</v>
      </c>
      <c r="P220" s="120"/>
      <c r="Q220" s="10">
        <v>42053</v>
      </c>
      <c r="R220" s="10">
        <v>42067</v>
      </c>
      <c r="S220" s="11">
        <f>IF(G220&lt;0,"NA",IF((G220+H220+L220+IF(AO220="1ª",AP220,0)+IF(AU220="1ª",AV220,0))&gt;ROUNDDOWN('INF GERAIS'!K220*0.6,2),0,IF(M220="",ROUNDDOWN('INF GERAIS'!K220*0.6,2)-K220-G220-H220,ROUNDDOWN('INF GERAIS'!K220*0.6,2)-(G220+H220+L220+IF(AO220="1ª",AP220,0)+IF(AU220="1ª",AV220,0)))))</f>
        <v>226414.96</v>
      </c>
      <c r="T220" s="505">
        <v>226414.97</v>
      </c>
      <c r="U220" s="10">
        <v>42074</v>
      </c>
      <c r="V220" s="120" t="s">
        <v>3319</v>
      </c>
      <c r="W220" s="120" t="s">
        <v>3322</v>
      </c>
      <c r="X220" s="120" t="s">
        <v>3323</v>
      </c>
      <c r="Y220" s="10"/>
      <c r="Z220" s="10">
        <v>42324</v>
      </c>
      <c r="AA220" s="11">
        <f>IF(G220&lt;0,"NA",IF((G220+H220+L220+T220+IF(AO220="1ª",AP220,0)+IF(AU220="1ª",AV220,0)+IF(AO220="2ª",AP220,0)+IF(AU220="2ª",AV220,0))&gt;ROUNDDOWN('INF GERAIS'!K220*0.8,2),0,IF(AND(M220="",U220=""),ROUNDDOWN('INF GERAIS'!K220*0.8,2)-K220-S220-G220-H220,IF(U220="",ROUNDDOWN('INF GERAIS'!K220*0.8,2)-S220-L220-G220-H220-IF(AO220="1ª",AP220,0)-IF(AU220="1ª",AV220,0),ROUNDDOWN('INF GERAIS'!K220*0.8,2)-(G220+H220+L220+T220+IF(AO220="1ª",AP220,0)+IF(AU220="1ª",AV220,0)+IF(AO220="2ª",AP220,0)+IF(AU220="2ª",AV220,0))))))</f>
        <v>150943.29999999999</v>
      </c>
      <c r="AB220" s="11">
        <v>150943.29999999999</v>
      </c>
      <c r="AC220" s="10">
        <v>42360</v>
      </c>
      <c r="AD220" s="120" t="s">
        <v>4562</v>
      </c>
      <c r="AE220" s="120" t="s">
        <v>4564</v>
      </c>
      <c r="AF220" s="120" t="s">
        <v>4566</v>
      </c>
      <c r="AG220" s="10"/>
      <c r="AH220" s="10">
        <v>42324</v>
      </c>
      <c r="AI220" s="11">
        <f>IF(G220&lt;0,"NA",IF((G220+H220+L220+T220+AB220+IF(AO220="1ª",AP220,0)+IF(AU220="1ª",AV220,0)+IF(AO220="2ª",AP220,0)+IF(AU220="2ª",AV220,0)+IF(AO220="3ª",AP220,0)+IF(AU220="3ª",AV220,0))&gt;'INF GERAIS'!K220,0,IF(AND(M220="",U220="",AC220=""),'INF GERAIS'!K220-K220-S220-AA220-G220-H220,IF(AND(U220="",AC220=""),'INF GERAIS'!K220-L220-S220-AA220-G220-H220-IF(AO220="1ª",AP220,0)-IF(AU220="1ª",AV220,0),IF(AC220="",'INF GERAIS'!K220-L220-T220-AA220-G220-H220-IF(AO220="1ª",AP220,0)-IF(AU220="1ª",AV220,0)-IF(AO220="2ª",AP220,0)-IF(AU220="2ª",AV220,0),'INF GERAIS'!K220-(G220+H220+L220+T220+AB220+IF(AO220="1ª",AP220,0)+IF(AU220="1ª",AV220,0)+IF(AO220="2ª",AP220,0)+IF(AU220="2ª",AV220,0)+IF(AO220="3ª",AP220,0)+IF(AU220="3ª",AV220,0)))))))</f>
        <v>150943.31000000006</v>
      </c>
      <c r="AJ220" s="11">
        <v>150943.29999999999</v>
      </c>
      <c r="AK220" s="10">
        <v>42361</v>
      </c>
      <c r="AL220" s="120" t="s">
        <v>4635</v>
      </c>
      <c r="AM220" s="120" t="s">
        <v>4637</v>
      </c>
      <c r="AN220" s="120" t="s">
        <v>4638</v>
      </c>
      <c r="AP220" s="11"/>
      <c r="AQ220" s="10"/>
      <c r="AV220" s="11"/>
      <c r="AW220" s="10"/>
      <c r="AZ220" s="1"/>
      <c r="BF220" s="16"/>
      <c r="BG220" s="155"/>
    </row>
    <row r="221" spans="1:64" ht="62.5" x14ac:dyDescent="0.35">
      <c r="B221" s="45" t="str">
        <f>'INF GERAIS'!B221&amp;IFERROR(IF(INDEX(APOIO!$A$5:$A$50,MATCH('INF GERAIS'!N221,APOIO!$B$5:$B$50,0))="NÃO",APOIO!$A$2&amp;"NÃO VÁLIDO",""),"")</f>
        <v>2014.0207</v>
      </c>
      <c r="C221" s="1" t="str">
        <f>'INF GERAIS'!C221</f>
        <v>SERTÃO DE ITAPARICA</v>
      </c>
      <c r="D221" s="1" t="str">
        <f>'INF GERAIS'!D221</f>
        <v>JATOBÁ</v>
      </c>
      <c r="E221" s="1" t="str">
        <f>'INF GERAIS'!E221</f>
        <v>PAVIMENTAÇÃO ASFÁTICA</v>
      </c>
      <c r="F221" s="1" t="str">
        <f>'INF GERAIS'!G221</f>
        <v>NORMAL</v>
      </c>
      <c r="G221" s="11"/>
      <c r="H221" s="11"/>
      <c r="I221" s="10">
        <v>41802</v>
      </c>
      <c r="J221" s="10">
        <v>41816</v>
      </c>
      <c r="K221" s="11">
        <f>IF(G221&lt;0,"NA",IF(G221&gt;ROUNDDOWN('INF GERAIS'!K221*0.3,2),0,ROUNDDOWN('INF GERAIS'!K221*0.3,2)-G221))</f>
        <v>226313.41</v>
      </c>
      <c r="L221" s="11">
        <v>226414.97</v>
      </c>
      <c r="M221" s="10">
        <v>41823</v>
      </c>
      <c r="N221" s="120" t="s">
        <v>2222</v>
      </c>
      <c r="O221" s="120" t="s">
        <v>2225</v>
      </c>
      <c r="P221" s="120"/>
      <c r="Q221" s="10">
        <v>42759</v>
      </c>
      <c r="R221" s="10">
        <v>42760</v>
      </c>
      <c r="S221" s="11">
        <f>IF(G221&lt;0,"NA",IF((G221+H221+L221+IF(AO221="1ª",AP221,0)+IF(AU221="1ª",AV221,0))&gt;ROUNDDOWN('INF GERAIS'!K221*0.6,2),0,IF(M221="",ROUNDDOWN('INF GERAIS'!K221*0.6,2)-K221-G221-H221,ROUNDDOWN('INF GERAIS'!K221*0.6,2)-(G221+H221+L221+IF(AO221="1ª",AP221,0)+IF(AU221="1ª",AV221,0)))))</f>
        <v>226211.86000000002</v>
      </c>
      <c r="T221" s="505">
        <v>226211.85</v>
      </c>
      <c r="U221" s="233">
        <v>42817</v>
      </c>
      <c r="V221" s="690" t="s">
        <v>9041</v>
      </c>
      <c r="W221" s="690" t="s">
        <v>9043</v>
      </c>
      <c r="X221" s="690" t="s">
        <v>9044</v>
      </c>
      <c r="Y221" s="10">
        <v>43075</v>
      </c>
      <c r="Z221" s="10">
        <v>43173</v>
      </c>
      <c r="AA221" s="11">
        <f>IF(G221&lt;0,"NA",IF((G221+H221+L221+T221+IF(AO221="1ª",AP221,0)+IF(AU221="1ª",AV221,0)+IF(AO221="2ª",AP221,0)+IF(AU221="2ª",AV221,0))&gt;ROUNDDOWN('INF GERAIS'!K221*0.8,2),0,IF(AND(M221="",U221=""),ROUNDDOWN('INF GERAIS'!K221*0.8,2)-K221-S221-G221-H221,IF(U221="",ROUNDDOWN('INF GERAIS'!K221*0.8,2)-S221-L221-G221-H221-IF(AO221="1ª",AP221,0)-IF(AU221="1ª",AV221,0),ROUNDDOWN('INF GERAIS'!K221*0.8,2)-(G221+H221+L221+T221+IF(AO221="1ª",AP221,0)+IF(AU221="1ª",AV221,0)+IF(AO221="2ª",AP221,0)+IF(AU221="2ª",AV221,0))))))</f>
        <v>150875.61999999994</v>
      </c>
      <c r="AB221" s="1052">
        <v>150875.62</v>
      </c>
      <c r="AC221" s="824">
        <v>43193</v>
      </c>
      <c r="AD221" s="1053" t="s">
        <v>10697</v>
      </c>
      <c r="AE221" s="1053" t="s">
        <v>10698</v>
      </c>
      <c r="AF221" s="1053" t="s">
        <v>10699</v>
      </c>
      <c r="AG221" s="10">
        <v>43290</v>
      </c>
      <c r="AH221" s="10">
        <v>43347</v>
      </c>
      <c r="AI221" s="11">
        <f>IF(G221&lt;0,"NA",IF((G221+H221+L221+T221+AB221+IF(AO221="1ª",AP221,0)+IF(AU221="1ª",AV221,0)+IF(AO221="2ª",AP221,0)+IF(AU221="2ª",AV221,0)+IF(AO221="3ª",AP221,0)+IF(AU221="3ª",AV221,0))&gt;'INF GERAIS'!K221,0,IF(AND(M221="",U221="",AC221=""),'INF GERAIS'!K221-K221-S221-AA221-G221-H221,IF(AND(U221="",AC221=""),'INF GERAIS'!K221-L221-S221-AA221-G221-H221-IF(AO221="1ª",AP221,0)-IF(AU221="1ª",AV221,0),IF(AC221="",'INF GERAIS'!K221-L221-T221-AA221-G221-H221-IF(AO221="1ª",AP221,0)-IF(AU221="1ª",AV221,0)-IF(AO221="2ª",AP221,0)-IF(AU221="2ª",AV221,0),'INF GERAIS'!K221-(G221+H221+L221+T221+AB221+IF(AO221="1ª",AP221,0)+IF(AU221="1ª",AV221,0)+IF(AO221="2ª",AP221,0)+IF(AU221="2ª",AV221,0)+IF(AO221="3ª",AP221,0)+IF(AU221="3ª",AV221,0)))))))</f>
        <v>150875.62000000011</v>
      </c>
      <c r="AJ221" s="823">
        <v>150875.62</v>
      </c>
      <c r="AK221" s="826">
        <v>43517</v>
      </c>
      <c r="AL221" s="827" t="s">
        <v>11950</v>
      </c>
      <c r="AM221" s="827" t="s">
        <v>11952</v>
      </c>
      <c r="AN221" s="827" t="s">
        <v>11953</v>
      </c>
      <c r="AP221" s="11"/>
      <c r="AQ221" s="10"/>
      <c r="AV221" s="11"/>
      <c r="AW221" s="10"/>
      <c r="AZ221" s="1"/>
      <c r="BF221" s="16"/>
      <c r="BG221" s="155"/>
    </row>
    <row r="222" spans="1:64" ht="87" x14ac:dyDescent="0.35">
      <c r="B222" s="45" t="str">
        <f>'INF GERAIS'!B222&amp;IFERROR(IF(INDEX(APOIO!$A$5:$A$50,MATCH('INF GERAIS'!N222,APOIO!$B$5:$B$50,0))="NÃO",APOIO!$A$2&amp;"NÃO VÁLIDO",""),"")</f>
        <v>2014.0208</v>
      </c>
      <c r="C222" s="1" t="str">
        <f>'INF GERAIS'!C222</f>
        <v>AGRESTE SETENTRIONAL</v>
      </c>
      <c r="D222" s="1" t="str">
        <f>'INF GERAIS'!D222</f>
        <v>JOÃO ALFREDO</v>
      </c>
      <c r="E222" s="1" t="str">
        <f>'INF GERAIS'!E222</f>
        <v>PAVIMENTAÇÃO EM PARALELEPÍPEDO GRANÍTICO EM DIVERSAS RUAS DO MUNICÍPIO</v>
      </c>
      <c r="F222" s="1" t="str">
        <f>'INF GERAIS'!G222</f>
        <v>NORMAL</v>
      </c>
      <c r="G222" s="11"/>
      <c r="H222" s="11"/>
      <c r="I222" s="10">
        <v>41802</v>
      </c>
      <c r="J222" s="10">
        <v>41816</v>
      </c>
      <c r="K222" s="11">
        <f>IF(G222&lt;0,"NA",IF(G222&gt;ROUNDDOWN('INF GERAIS'!K222*0.3,2),0,ROUNDDOWN('INF GERAIS'!K222*0.3,2)-G222))</f>
        <v>362263.94</v>
      </c>
      <c r="L222" s="11">
        <v>362263.94</v>
      </c>
      <c r="M222" s="10">
        <v>41823</v>
      </c>
      <c r="N222" s="120" t="s">
        <v>2232</v>
      </c>
      <c r="O222" s="120" t="s">
        <v>2234</v>
      </c>
      <c r="P222" s="120"/>
      <c r="Q222" s="10">
        <v>42314</v>
      </c>
      <c r="R222" s="10">
        <v>42328</v>
      </c>
      <c r="S222" s="11">
        <f>IF(G222&lt;0,"NA",IF((G222+H222+L222+IF(AO222="1ª",AP222,0)+IF(AU222="1ª",AV222,0))&gt;ROUNDDOWN('INF GERAIS'!K222*0.6,2),0,IF(M222="",ROUNDDOWN('INF GERAIS'!K222*0.6,2)-K222-G222-H222,ROUNDDOWN('INF GERAIS'!K222*0.6,2)-(G222+H222+L222+IF(AO222="1ª",AP222,0)+IF(AU222="1ª",AV222,0)))))</f>
        <v>362263.94</v>
      </c>
      <c r="T222" s="505">
        <v>362263.94</v>
      </c>
      <c r="U222" s="10">
        <v>42335</v>
      </c>
      <c r="V222" s="120" t="s">
        <v>4087</v>
      </c>
      <c r="W222" s="120" t="s">
        <v>4088</v>
      </c>
      <c r="X222" s="120" t="s">
        <v>4089</v>
      </c>
      <c r="Y222" s="233">
        <v>42353</v>
      </c>
      <c r="Z222" s="10">
        <v>42471</v>
      </c>
      <c r="AA222" s="11">
        <f>IF(G222&lt;0,"NA",IF((G222+H222+L222+T222+IF(AO222="1ª",AP222,0)+IF(AU222="1ª",AV222,0)+IF(AO222="2ª",AP222,0)+IF(AU222="2ª",AV222,0))&gt;ROUNDDOWN('INF GERAIS'!K222*0.8,2),0,IF(AND(M222="",U222=""),ROUNDDOWN('INF GERAIS'!K222*0.8,2)-K222-S222-G222-H222,IF(U222="",ROUNDDOWN('INF GERAIS'!K222*0.8,2)-S222-L222-G222-H222-IF(AO222="1ª",AP222,0)-IF(AU222="1ª",AV222,0),ROUNDDOWN('INF GERAIS'!K222*0.8,2)-(G222+H222+L222+T222+IF(AO222="1ª",AP222,0)+IF(AU222="1ª",AV222,0)+IF(AO222="2ª",AP222,0)+IF(AU222="2ª",AV222,0))))))</f>
        <v>241509.29000000004</v>
      </c>
      <c r="AB222" s="205">
        <v>241509.29</v>
      </c>
      <c r="AC222" s="233">
        <v>42479</v>
      </c>
      <c r="AD222" s="403" t="s">
        <v>6958</v>
      </c>
      <c r="AE222" s="298" t="s">
        <v>6960</v>
      </c>
      <c r="AF222" s="298" t="s">
        <v>6961</v>
      </c>
      <c r="AG222" s="122">
        <v>42531</v>
      </c>
      <c r="AH222" s="10">
        <v>42548</v>
      </c>
      <c r="AI222" s="11">
        <f>IF(G222&lt;0,"NA",IF((G222+H222+L222+T222+AB222+IF(AO222="1ª",AP222,0)+IF(AU222="1ª",AV222,0)+IF(AO222="2ª",AP222,0)+IF(AU222="2ª",AV222,0)+IF(AO222="3ª",AP222,0)+IF(AU222="3ª",AV222,0))&gt;'INF GERAIS'!K222,0,IF(AND(M222="",U222="",AC222=""),'INF GERAIS'!K222-K222-S222-AA222-G222-H222,IF(AND(U222="",AC222=""),'INF GERAIS'!K222-L222-S222-AA222-G222-H222-IF(AO222="1ª",AP222,0)-IF(AU222="1ª",AV222,0),IF(AC222="",'INF GERAIS'!K222-L222-T222-AA222-G222-H222-IF(AO222="1ª",AP222,0)-IF(AU222="1ª",AV222,0)-IF(AO222="2ª",AP222,0)-IF(AU222="2ª",AV222,0),'INF GERAIS'!K222-(G222+H222+L222+T222+AB222+IF(AO222="1ª",AP222,0)+IF(AU222="1ª",AV222,0)+IF(AO222="2ª",AP222,0)+IF(AU222="2ª",AV222,0)+IF(AO222="3ª",AP222,0)+IF(AU222="3ª",AV222,0)))))))</f>
        <v>241509.29666666652</v>
      </c>
      <c r="AJ222" s="440">
        <v>241509.3</v>
      </c>
      <c r="AK222" s="441">
        <v>42549</v>
      </c>
      <c r="AL222" s="442" t="s">
        <v>7809</v>
      </c>
      <c r="AM222" s="341" t="s">
        <v>6960</v>
      </c>
      <c r="AN222" s="341" t="s">
        <v>7811</v>
      </c>
      <c r="AP222" s="11"/>
      <c r="AQ222" s="10"/>
      <c r="AV222" s="11"/>
      <c r="AW222" s="10"/>
      <c r="AZ222" s="1"/>
      <c r="BF222" s="16"/>
      <c r="BG222" s="155"/>
    </row>
    <row r="223" spans="1:64" ht="87" x14ac:dyDescent="0.35">
      <c r="B223" s="45" t="str">
        <f>'INF GERAIS'!B223&amp;IFERROR(IF(INDEX(APOIO!$A$5:$A$50,MATCH('INF GERAIS'!N223,APOIO!$B$5:$B$50,0))="NÃO",APOIO!$A$2&amp;"NÃO VÁLIDO",""),"")</f>
        <v>2014.0209</v>
      </c>
      <c r="C223" s="1" t="str">
        <f>'INF GERAIS'!C223</f>
        <v>MATA SUL</v>
      </c>
      <c r="D223" s="1" t="str">
        <f>'INF GERAIS'!D223</f>
        <v>JOAQUIM NABUCO</v>
      </c>
      <c r="E223" s="1" t="str">
        <f>'INF GERAIS'!E223</f>
        <v>CONSTRUÇÃO DE UMA PRAÇA PÚBLICA(BAIRRO DE SÃO MIGUEL)</v>
      </c>
      <c r="F223" s="1" t="str">
        <f>'INF GERAIS'!G223</f>
        <v>NORMAL</v>
      </c>
      <c r="G223" s="11"/>
      <c r="H223" s="11"/>
      <c r="I223" s="10">
        <v>41802</v>
      </c>
      <c r="J223" s="10">
        <v>41816</v>
      </c>
      <c r="K223" s="11">
        <f>IF(G223&lt;0,"NA",IF(G223&gt;ROUNDDOWN('INF GERAIS'!K223*0.3,2),0,ROUNDDOWN('INF GERAIS'!K223*0.3,2)-G223))</f>
        <v>117455.09</v>
      </c>
      <c r="L223" s="11">
        <v>138410.41</v>
      </c>
      <c r="M223" s="10">
        <v>41823</v>
      </c>
      <c r="N223" s="120" t="s">
        <v>2265</v>
      </c>
      <c r="O223" s="120" t="s">
        <v>2252</v>
      </c>
      <c r="P223" s="120"/>
      <c r="Q223" s="10">
        <v>42339</v>
      </c>
      <c r="R223" s="10">
        <v>42353</v>
      </c>
      <c r="S223" s="11">
        <f>IF(G223&lt;0,"NA",IF((G223+H223+L223+IF(AO223="1ª",AP223,0)+IF(AU223="1ª",AV223,0))&gt;ROUNDDOWN('INF GERAIS'!K223*0.6,2),0,IF(M223="",ROUNDDOWN('INF GERAIS'!K223*0.6,2)-K223-G223-H223,ROUNDDOWN('INF GERAIS'!K223*0.6,2)-(G223+H223+L223+IF(AO223="1ª",AP223,0)+IF(AU223="1ª",AV223,0)))))</f>
        <v>96499.76999999999</v>
      </c>
      <c r="T223" s="505">
        <v>138410.41</v>
      </c>
      <c r="U223" s="10">
        <v>42360</v>
      </c>
      <c r="V223" s="120" t="s">
        <v>4424</v>
      </c>
      <c r="W223" s="120" t="s">
        <v>4426</v>
      </c>
      <c r="X223" s="120" t="s">
        <v>4428</v>
      </c>
      <c r="Y223" s="10">
        <v>42717</v>
      </c>
      <c r="Z223" s="10">
        <v>42738</v>
      </c>
      <c r="AA223" s="11">
        <f>IF(G223&lt;0,"NA",IF((G223+H223+L223+T223+IF(AO223="1ª",AP223,0)+IF(AU223="1ª",AV223,0)+IF(AO223="2ª",AP223,0)+IF(AU223="2ª",AV223,0))&gt;ROUNDDOWN('INF GERAIS'!K223*0.8,2),0,IF(AND(M223="",U223=""),ROUNDDOWN('INF GERAIS'!K223*0.8,2)-K223-S223-G223-H223,IF(U223="",ROUNDDOWN('INF GERAIS'!K223*0.8,2)-S223-L223-G223-H223-IF(AO223="1ª",AP223,0)-IF(AU223="1ª",AV223,0),ROUNDDOWN('INF GERAIS'!K223*0.8,2)-(G223+H223+L223+T223+IF(AO223="1ª",AP223,0)+IF(AU223="1ª",AV223,0)+IF(AO223="2ª",AP223,0)+IF(AU223="2ª",AV223,0))))))</f>
        <v>36392.760000000009</v>
      </c>
      <c r="AB223" s="205">
        <v>57387.68</v>
      </c>
      <c r="AC223" s="10">
        <v>42871</v>
      </c>
      <c r="AD223" s="120" t="s">
        <v>9551</v>
      </c>
      <c r="AE223" s="120" t="s">
        <v>9553</v>
      </c>
      <c r="AF223" s="120" t="s">
        <v>9554</v>
      </c>
      <c r="AG223" s="122">
        <v>42741</v>
      </c>
      <c r="AH223" s="10">
        <v>42829</v>
      </c>
      <c r="AI223" s="11">
        <f>IF(G223&lt;0,"NA",IF((G223+H223+L223+T223+AB223+IF(AO223="1ª",AP223,0)+IF(AU223="1ª",AV223,0)+IF(AO223="2ª",AP223,0)+IF(AU223="2ª",AV223,0)+IF(AO223="3ª",AP223,0)+IF(AU223="3ª",AV223,0))&gt;'INF GERAIS'!K223,0,IF(AND(M223="",U223="",AC223=""),'INF GERAIS'!K223-K223-S223-AA223-G223-H223,IF(AND(U223="",AC223=""),'INF GERAIS'!K223-L223-S223-AA223-G223-H223-IF(AO223="1ª",AP223,0)-IF(AU223="1ª",AV223,0),IF(AC223="",'INF GERAIS'!K223-L223-T223-AA223-G223-H223-IF(AO223="1ª",AP223,0)-IF(AU223="1ª",AV223,0)-IF(AO223="2ª",AP223,0)-IF(AU223="2ª",AV223,0),'INF GERAIS'!K223-(G223+H223+L223+T223+AB223+IF(AO223="1ª",AP223,0)+IF(AU223="1ª",AV223,0)+IF(AO223="2ª",AP223,0)+IF(AU223="2ª",AV223,0)+IF(AO223="3ª",AP223,0)+IF(AU223="3ª",AV223,0)))))))</f>
        <v>57308.479999999981</v>
      </c>
      <c r="AJ223" s="205">
        <v>57387.68</v>
      </c>
      <c r="AK223" s="10">
        <v>42871</v>
      </c>
      <c r="AL223" s="120" t="s">
        <v>9556</v>
      </c>
      <c r="AM223" s="120" t="s">
        <v>9553</v>
      </c>
      <c r="AN223" s="120" t="s">
        <v>9558</v>
      </c>
      <c r="AP223" s="11"/>
      <c r="AQ223" s="10"/>
      <c r="AV223" s="11"/>
      <c r="AW223" s="10"/>
      <c r="AZ223" s="1"/>
      <c r="BF223" s="16"/>
      <c r="BG223" s="155"/>
    </row>
    <row r="224" spans="1:64" ht="87" x14ac:dyDescent="0.35">
      <c r="B224" s="45" t="str">
        <f>'INF GERAIS'!B224&amp;IFERROR(IF(INDEX(APOIO!$A$5:$A$50,MATCH('INF GERAIS'!N224,APOIO!$B$5:$B$50,0))="NÃO",APOIO!$A$2&amp;"NÃO VÁLIDO",""),"")</f>
        <v>2014.0210</v>
      </c>
      <c r="C224" s="1" t="str">
        <f>'INF GERAIS'!C224</f>
        <v>MATA SUL</v>
      </c>
      <c r="D224" s="1" t="str">
        <f>'INF GERAIS'!D224</f>
        <v>JOAQUIM NABUCO</v>
      </c>
      <c r="E224" s="1" t="str">
        <f>'INF GERAIS'!E224</f>
        <v>REFORMA, AMPLIAÇÃO E REQUALIFICAÇÃO DA QUADRA POLIESPORTIVA PARA IMPLANTAÇÃO DO CENTRO DE ATIVIDADES SOCIAIS</v>
      </c>
      <c r="F224" s="1" t="str">
        <f>'INF GERAIS'!G224</f>
        <v>NORMAL</v>
      </c>
      <c r="G224" s="11"/>
      <c r="H224" s="11"/>
      <c r="I224" s="10">
        <v>41802</v>
      </c>
      <c r="J224" s="10">
        <v>41816</v>
      </c>
      <c r="K224" s="11">
        <f>IF(G224&lt;0,"NA",IF(G224&gt;ROUNDDOWN('INF GERAIS'!K224*0.3,2),0,ROUNDDOWN('INF GERAIS'!K224*0.3,2)-G224))</f>
        <v>89950.55</v>
      </c>
      <c r="L224" s="11">
        <v>88004.56</v>
      </c>
      <c r="M224" s="10">
        <v>41823</v>
      </c>
      <c r="N224" s="120" t="s">
        <v>2250</v>
      </c>
      <c r="O224" s="120" t="s">
        <v>2252</v>
      </c>
      <c r="P224" s="120"/>
      <c r="Q224" s="10">
        <v>42339</v>
      </c>
      <c r="R224" s="10">
        <v>42353</v>
      </c>
      <c r="S224" s="11">
        <f>IF(G224&lt;0,"NA",IF((G224+H224+L224+IF(AO224="1ª",AP224,0)+IF(AU224="1ª",AV224,0))&gt;ROUNDDOWN('INF GERAIS'!K224*0.6,2),0,IF(M224="",ROUNDDOWN('INF GERAIS'!K224*0.6,2)-K224-G224-H224,ROUNDDOWN('INF GERAIS'!K224*0.6,2)-(G224+H224+L224+IF(AO224="1ª",AP224,0)+IF(AU224="1ª",AV224,0)))))</f>
        <v>91896.549999999988</v>
      </c>
      <c r="T224" s="505">
        <v>88004.55</v>
      </c>
      <c r="U224" s="10">
        <v>42360</v>
      </c>
      <c r="V224" s="120" t="s">
        <v>4429</v>
      </c>
      <c r="W224" s="120" t="s">
        <v>4426</v>
      </c>
      <c r="X224" s="120" t="s">
        <v>4431</v>
      </c>
      <c r="Y224" s="122">
        <v>42696</v>
      </c>
      <c r="Z224" s="10">
        <v>42741</v>
      </c>
      <c r="AA224" s="11">
        <f>IF(G224&lt;0,"NA",IF((G224+H224+L224+T224+IF(AO224="1ª",AP224,0)+IF(AU224="1ª",AV224,0)+IF(AO224="2ª",AP224,0)+IF(AU224="2ª",AV224,0))&gt;ROUNDDOWN('INF GERAIS'!K224*0.8,2),0,IF(AND(M224="",U224=""),ROUNDDOWN('INF GERAIS'!K224*0.8,2)-K224-S224-G224-H224,IF(U224="",ROUNDDOWN('INF GERAIS'!K224*0.8,2)-S224-L224-G224-H224-IF(AO224="1ª",AP224,0)-IF(AU224="1ª",AV224,0),ROUNDDOWN('INF GERAIS'!K224*0.8,2)-(G224+H224+L224+T224+IF(AO224="1ª",AP224,0)+IF(AU224="1ª",AV224,0)+IF(AO224="2ª",AP224,0)+IF(AU224="2ª",AV224,0))))))</f>
        <v>63859.040000000008</v>
      </c>
      <c r="AB224" s="1065">
        <v>58669.7</v>
      </c>
      <c r="AC224" s="10">
        <v>43193</v>
      </c>
      <c r="AD224" s="120" t="s">
        <v>10949</v>
      </c>
      <c r="AE224" s="120" t="s">
        <v>10951</v>
      </c>
      <c r="AF224" s="120" t="s">
        <v>10953</v>
      </c>
      <c r="AG224" s="122">
        <v>42746</v>
      </c>
      <c r="AH224" s="10">
        <v>42948</v>
      </c>
      <c r="AI224" s="11">
        <f>IF(G224&lt;0,"NA",IF((G224+H224+L224+T224+AB224+IF(AO224="1ª",AP224,0)+IF(AU224="1ª",AV224,0)+IF(AO224="2ª",AP224,0)+IF(AU224="2ª",AV224,0)+IF(AO224="3ª",AP224,0)+IF(AU224="3ª",AV224,0))&gt;'INF GERAIS'!K224,0,IF(AND(M224="",U224="",AC224=""),'INF GERAIS'!K224-K224-S224-AA224-G224-H224,IF(AND(U224="",AC224=""),'INF GERAIS'!K224-L224-S224-AA224-G224-H224-IF(AO224="1ª",AP224,0)-IF(AU224="1ª",AV224,0),IF(AC224="",'INF GERAIS'!K224-L224-T224-AA224-G224-H224-IF(AO224="1ª",AP224,0)-IF(AU224="1ª",AV224,0)-IF(AO224="2ª",AP224,0)-IF(AU224="2ª",AV224,0),'INF GERAIS'!K224-(G224+H224+L224+T224+AB224+IF(AO224="1ª",AP224,0)+IF(AU224="1ª",AV224,0)+IF(AO224="2ª",AP224,0)+IF(AU224="2ª",AV224,0)+IF(AO224="3ª",AP224,0)+IF(AU224="3ª",AV224,0)))))))</f>
        <v>65156.380000000005</v>
      </c>
      <c r="AJ224" s="1065">
        <v>58669.71</v>
      </c>
      <c r="AK224" s="10">
        <v>43193</v>
      </c>
      <c r="AL224" s="120" t="s">
        <v>10949</v>
      </c>
      <c r="AM224" s="120" t="s">
        <v>10951</v>
      </c>
      <c r="AN224" s="120" t="s">
        <v>10953</v>
      </c>
      <c r="AP224" s="11"/>
      <c r="AQ224" s="10"/>
      <c r="AV224" s="11"/>
      <c r="AW224" s="10"/>
      <c r="AZ224" s="1"/>
      <c r="BF224" s="16"/>
      <c r="BG224" s="155"/>
    </row>
    <row r="225" spans="2:59" ht="72.5" x14ac:dyDescent="0.35">
      <c r="B225" s="45" t="str">
        <f>'INF GERAIS'!B225&amp;IFERROR(IF(INDEX(APOIO!$A$5:$A$50,MATCH('INF GERAIS'!N225,APOIO!$B$5:$B$50,0))="NÃO",APOIO!$A$2&amp;"NÃO VÁLIDO",""),"")</f>
        <v>2014.0211</v>
      </c>
      <c r="C225" s="1" t="str">
        <f>'INF GERAIS'!C225</f>
        <v>AGRESTE MERIDIONAL</v>
      </c>
      <c r="D225" s="1" t="str">
        <f>'INF GERAIS'!D225</f>
        <v>JUCATI</v>
      </c>
      <c r="E225" s="1" t="str">
        <f>'INF GERAIS'!E225</f>
        <v>CONSTRUÇÃO DO CENTRO ADMINISTRATIVO DE JUCATI</v>
      </c>
      <c r="F225" s="1" t="str">
        <f>'INF GERAIS'!G225</f>
        <v>NORMAL</v>
      </c>
      <c r="G225" s="11"/>
      <c r="H225" s="11"/>
      <c r="I225" s="10">
        <v>41802</v>
      </c>
      <c r="J225" s="10">
        <v>41816</v>
      </c>
      <c r="K225" s="11">
        <f>IF(G225&lt;0,"NA",IF(G225&gt;ROUNDDOWN('INF GERAIS'!K225*0.3,2),0,ROUNDDOWN('INF GERAIS'!K225*0.3,2)-G225))</f>
        <v>160897.5</v>
      </c>
      <c r="L225" s="11">
        <v>181127.75</v>
      </c>
      <c r="M225" s="10">
        <v>41823</v>
      </c>
      <c r="N225" s="120" t="s">
        <v>2268</v>
      </c>
      <c r="O225" s="120" t="s">
        <v>2270</v>
      </c>
      <c r="P225" s="120"/>
      <c r="Q225" s="10">
        <v>42395</v>
      </c>
      <c r="R225" s="10">
        <v>42409</v>
      </c>
      <c r="S225" s="11">
        <f>IF(G225&lt;0,"NA",IF((G225+H225+L225+IF(AO225="1ª",AP225,0)+IF(AU225="1ª",AV225,0))&gt;ROUNDDOWN('INF GERAIS'!K225*0.6,2),0,IF(M225="",ROUNDDOWN('INF GERAIS'!K225*0.6,2)-K225-G225-H225,ROUNDDOWN('INF GERAIS'!K225*0.6,2)-(G225+H225+L225+IF(AO225="1ª",AP225,0)+IF(AU225="1ª",AV225,0)))))</f>
        <v>140667.26</v>
      </c>
      <c r="T225" s="735">
        <v>175794.76</v>
      </c>
      <c r="U225" s="173">
        <v>42416</v>
      </c>
      <c r="V225" s="172" t="s">
        <v>5853</v>
      </c>
      <c r="W225" s="172" t="s">
        <v>5854</v>
      </c>
      <c r="X225" s="172" t="s">
        <v>5855</v>
      </c>
      <c r="Y225" s="10">
        <v>42746</v>
      </c>
      <c r="Z225" s="10">
        <v>42807</v>
      </c>
      <c r="AA225" s="11">
        <f>IF(G225&lt;0,"NA",IF((G225+H225+L225+T225+IF(AO225="1ª",AP225,0)+IF(AU225="1ª",AV225,0)+IF(AO225="2ª",AP225,0)+IF(AU225="2ª",AV225,0))&gt;ROUNDDOWN('INF GERAIS'!K225*0.8,2),0,IF(AND(M225="",U225=""),ROUNDDOWN('INF GERAIS'!K225*0.8,2)-K225-S225-G225-H225,IF(U225="",ROUNDDOWN('INF GERAIS'!K225*0.8,2)-S225-L225-G225-H225-IF(AO225="1ª",AP225,0)-IF(AU225="1ª",AV225,0),ROUNDDOWN('INF GERAIS'!K225*0.8,2)-(G225+H225+L225+T225+IF(AO225="1ª",AP225,0)+IF(AU225="1ª",AV225,0)+IF(AO225="2ª",AP225,0)+IF(AU225="2ª",AV225,0))))))</f>
        <v>72137.510000000009</v>
      </c>
      <c r="AB225" s="205">
        <v>118974.17</v>
      </c>
      <c r="AC225" s="10">
        <v>42836</v>
      </c>
      <c r="AD225" s="120" t="s">
        <v>9158</v>
      </c>
      <c r="AE225" s="120" t="s">
        <v>9160</v>
      </c>
      <c r="AF225" s="120" t="s">
        <v>9161</v>
      </c>
      <c r="AG225" s="10">
        <v>43619</v>
      </c>
      <c r="AH225" s="10">
        <v>43808</v>
      </c>
      <c r="AI225" s="11">
        <f>IF(G225&lt;0,"NA",IF((G225+H225+L225+T225+AB225+IF(AO225="1ª",AP225,0)+IF(AU225="1ª",AV225,0)+IF(AO225="2ª",AP225,0)+IF(AU225="2ª",AV225,0)+IF(AO225="3ª",AP225,0)+IF(AU225="3ª",AV225,0))&gt;'INF GERAIS'!K225,0,IF(AND(M225="",U225="",AC225=""),'INF GERAIS'!K225-K225-S225-AA225-G225-H225,IF(AND(U225="",AC225=""),'INF GERAIS'!K225-L225-S225-AA225-G225-H225-IF(AO225="1ª",AP225,0)-IF(AU225="1ª",AV225,0),IF(AC225="",'INF GERAIS'!K225-L225-T225-AA225-G225-H225-IF(AO225="1ª",AP225,0)-IF(AU225="1ª",AV225,0)-IF(AO225="2ª",AP225,0)-IF(AU225="2ª",AV225,0),'INF GERAIS'!K225-(G225+H225+L225+T225+AB225+IF(AO225="1ª",AP225,0)+IF(AU225="1ª",AV225,0)+IF(AO225="2ª",AP225,0)+IF(AU225="2ª",AV225,0)+IF(AO225="3ª",AP225,0)+IF(AU225="3ª",AV225,0)))))))</f>
        <v>60428.350000000035</v>
      </c>
      <c r="AJ225" s="11">
        <v>60428.35</v>
      </c>
      <c r="AK225" s="10">
        <v>43819</v>
      </c>
      <c r="AL225" s="120" t="s">
        <v>12882</v>
      </c>
      <c r="AM225" s="120" t="s">
        <v>12883</v>
      </c>
      <c r="AN225" s="120" t="s">
        <v>12884</v>
      </c>
      <c r="AP225" s="11"/>
      <c r="AQ225" s="10"/>
      <c r="AV225" s="11"/>
      <c r="AW225" s="10"/>
      <c r="AZ225" s="1"/>
      <c r="BF225" s="16"/>
      <c r="BG225" s="155"/>
    </row>
    <row r="226" spans="2:59" ht="72.5" x14ac:dyDescent="0.35">
      <c r="B226" s="45" t="str">
        <f>'INF GERAIS'!B226&amp;IFERROR(IF(INDEX(APOIO!$A$5:$A$50,MATCH('INF GERAIS'!N226,APOIO!$B$5:$B$50,0))="NÃO",APOIO!$A$2&amp;"NÃO VÁLIDO",""),"")</f>
        <v>2014.0212</v>
      </c>
      <c r="C226" s="1" t="str">
        <f>'INF GERAIS'!C226</f>
        <v>AGRESTE MERIDIONAL</v>
      </c>
      <c r="D226" s="1" t="str">
        <f>'INF GERAIS'!D226</f>
        <v>JUPI</v>
      </c>
      <c r="E226" s="1" t="str">
        <f>'INF GERAIS'!E226</f>
        <v>INFRAESTRUTURA - MELHORIA E AMPLIAÇÃO DO HOSPITAL CLAUDINA TEXEIRA</v>
      </c>
      <c r="F226" s="1" t="str">
        <f>'INF GERAIS'!G226</f>
        <v>NORMAL</v>
      </c>
      <c r="G226" s="11"/>
      <c r="H226" s="11"/>
      <c r="I226" s="10">
        <v>41802</v>
      </c>
      <c r="J226" s="10">
        <v>41816</v>
      </c>
      <c r="K226" s="11">
        <f>IF(G226&lt;0,"NA",IF(G226&gt;ROUNDDOWN('INF GERAIS'!K226*0.3,2),0,ROUNDDOWN('INF GERAIS'!K226*0.3,2)-G226))</f>
        <v>102484.68</v>
      </c>
      <c r="L226" s="11">
        <v>102484.7</v>
      </c>
      <c r="M226" s="10">
        <v>41823</v>
      </c>
      <c r="N226" s="120" t="s">
        <v>2280</v>
      </c>
      <c r="O226" s="120" t="s">
        <v>2276</v>
      </c>
      <c r="P226" s="120"/>
      <c r="Q226" s="10">
        <v>42222</v>
      </c>
      <c r="R226" s="10">
        <v>42236</v>
      </c>
      <c r="S226" s="11">
        <f>IF(G226&lt;0,"NA",IF((G226+H226+L226+IF(AO226="1ª",AP226,0)+IF(AU226="1ª",AV226,0))&gt;ROUNDDOWN('INF GERAIS'!K226*0.6,2),0,IF(M226="",ROUNDDOWN('INF GERAIS'!K226*0.6,2)-K226-G226-H226,ROUNDDOWN('INF GERAIS'!K226*0.6,2)-(G226+H226+L226+IF(AO226="1ª",AP226,0)+IF(AU226="1ª",AV226,0)))))</f>
        <v>102484.67</v>
      </c>
      <c r="T226" s="505">
        <v>102484.7</v>
      </c>
      <c r="U226" s="10">
        <v>42243</v>
      </c>
      <c r="V226" s="120" t="s">
        <v>3866</v>
      </c>
      <c r="W226" s="120" t="s">
        <v>3868</v>
      </c>
      <c r="X226" s="120" t="s">
        <v>3870</v>
      </c>
      <c r="Y226" s="10">
        <v>42416</v>
      </c>
      <c r="Z226" s="10">
        <v>42446</v>
      </c>
      <c r="AA226" s="11">
        <f>IF(G226&lt;0,"NA",IF((G226+H226+L226+T226+IF(AO226="1ª",AP226,0)+IF(AU226="1ª",AV226,0)+IF(AO226="2ª",AP226,0)+IF(AU226="2ª",AV226,0))&gt;ROUNDDOWN('INF GERAIS'!K226*0.8,2),0,IF(AND(M226="",U226=""),ROUNDDOWN('INF GERAIS'!K226*0.8,2)-K226-S226-G226-H226,IF(U226="",ROUNDDOWN('INF GERAIS'!K226*0.8,2)-S226-L226-G226-H226-IF(AO226="1ª",AP226,0)-IF(AU226="1ª",AV226,0),ROUNDDOWN('INF GERAIS'!K226*0.8,2)-(G226+H226+L226+T226+IF(AO226="1ª",AP226,0)+IF(AU226="1ª",AV226,0)+IF(AO226="2ª",AP226,0)+IF(AU226="2ª",AV226,0))))))</f>
        <v>68323.100000000006</v>
      </c>
      <c r="AB226" s="205">
        <v>68323.13</v>
      </c>
      <c r="AC226" s="10">
        <v>42464</v>
      </c>
      <c r="AD226" s="120" t="s">
        <v>6755</v>
      </c>
      <c r="AE226" s="120" t="s">
        <v>6757</v>
      </c>
      <c r="AF226" s="120" t="s">
        <v>6758</v>
      </c>
      <c r="AG226" s="10">
        <v>42664</v>
      </c>
      <c r="AH226" s="10">
        <v>42726</v>
      </c>
      <c r="AI226" s="11">
        <f>IF(G226&lt;0,"NA",IF((G226+H226+L226+T226+AB226+IF(AO226="1ª",AP226,0)+IF(AU226="1ª",AV226,0)+IF(AO226="2ª",AP226,0)+IF(AU226="2ª",AV226,0)+IF(AO226="3ª",AP226,0)+IF(AU226="3ª",AV226,0))&gt;'INF GERAIS'!K226,0,IF(AND(M226="",U226="",AC226=""),'INF GERAIS'!K226-K226-S226-AA226-G226-H226,IF(AND(U226="",AC226=""),'INF GERAIS'!K226-L226-S226-AA226-G226-H226-IF(AO226="1ª",AP226,0)-IF(AU226="1ª",AV226,0),IF(AC226="",'INF GERAIS'!K226-L226-T226-AA226-G226-H226-IF(AO226="1ª",AP226,0)-IF(AU226="1ª",AV226,0)-IF(AO226="2ª",AP226,0)-IF(AU226="2ª",AV226,0),'INF GERAIS'!K226-(G226+H226+L226+T226+AB226+IF(AO226="1ª",AP226,0)+IF(AU226="1ª",AV226,0)+IF(AO226="2ª",AP226,0)+IF(AU226="2ª",AV226,0)+IF(AO226="3ª",AP226,0)+IF(AU226="3ª",AV226,0)))))))</f>
        <v>68323.099999999977</v>
      </c>
      <c r="AJ226" s="205">
        <v>68323.14</v>
      </c>
      <c r="AK226" s="10">
        <v>42836</v>
      </c>
      <c r="AL226" s="120" t="s">
        <v>9146</v>
      </c>
      <c r="AM226" s="120" t="s">
        <v>9148</v>
      </c>
      <c r="AN226" s="120" t="s">
        <v>9149</v>
      </c>
      <c r="AP226" s="11"/>
      <c r="AQ226" s="10"/>
      <c r="AV226" s="11"/>
      <c r="AW226" s="10"/>
      <c r="AZ226" s="1"/>
      <c r="BF226" s="16"/>
      <c r="BG226" s="155"/>
    </row>
    <row r="227" spans="2:59" ht="72.5" x14ac:dyDescent="0.35">
      <c r="B227" s="45" t="str">
        <f>'INF GERAIS'!B227&amp;IFERROR(IF(INDEX(APOIO!$A$5:$A$50,MATCH('INF GERAIS'!N227,APOIO!$B$5:$B$50,0))="NÃO",APOIO!$A$2&amp;"NÃO VÁLIDO",""),"")</f>
        <v>2014.0213</v>
      </c>
      <c r="C227" s="1" t="str">
        <f>'INF GERAIS'!C227</f>
        <v>AGRESTE MERIDIONAL</v>
      </c>
      <c r="D227" s="1" t="str">
        <f>'INF GERAIS'!D227</f>
        <v>JUPI</v>
      </c>
      <c r="E227" s="1" t="str">
        <f>'INF GERAIS'!E227</f>
        <v xml:space="preserve">Pavimentação em paralelepípedos graníticos </v>
      </c>
      <c r="F227" s="1" t="str">
        <f>'INF GERAIS'!G227</f>
        <v>NORMAL</v>
      </c>
      <c r="G227" s="11"/>
      <c r="H227" s="11"/>
      <c r="I227" s="10">
        <v>41802</v>
      </c>
      <c r="J227" s="10">
        <v>41816</v>
      </c>
      <c r="K227" s="11">
        <f>IF(G227&lt;0,"NA",IF(G227&gt;ROUNDDOWN('INF GERAIS'!K227*0.3,2),0,ROUNDDOWN('INF GERAIS'!K227*0.3,2)-G227))</f>
        <v>78195.25</v>
      </c>
      <c r="L227" s="11">
        <v>80288.539999999994</v>
      </c>
      <c r="M227" s="10">
        <v>41823</v>
      </c>
      <c r="N227" s="120" t="s">
        <v>2289</v>
      </c>
      <c r="O227" s="120" t="s">
        <v>2276</v>
      </c>
      <c r="P227" s="120"/>
      <c r="Q227" s="10">
        <v>42314</v>
      </c>
      <c r="R227" s="10">
        <v>42328</v>
      </c>
      <c r="S227" s="11">
        <f>IF(G227&lt;0,"NA",IF((G227+H227+L227+IF(AO227="1ª",AP227,0)+IF(AU227="1ª",AV227,0))&gt;ROUNDDOWN('INF GERAIS'!K227*0.6,2),0,IF(M227="",ROUNDDOWN('INF GERAIS'!K227*0.6,2)-K227-G227-H227,ROUNDDOWN('INF GERAIS'!K227*0.6,2)-(G227+H227+L227+IF(AO227="1ª",AP227,0)+IF(AU227="1ª",AV227,0)))))</f>
        <v>76101.960000000006</v>
      </c>
      <c r="T227" s="505">
        <v>80288.539999999994</v>
      </c>
      <c r="U227" s="10">
        <v>42335</v>
      </c>
      <c r="V227" s="120" t="s">
        <v>4041</v>
      </c>
      <c r="W227" s="120" t="s">
        <v>4043</v>
      </c>
      <c r="X227" s="120" t="s">
        <v>4044</v>
      </c>
      <c r="Y227" s="10">
        <v>42412</v>
      </c>
      <c r="Z227" s="10">
        <v>42479</v>
      </c>
      <c r="AA227" s="11">
        <f>IF(G227&lt;0,"NA",IF((G227+H227+L227+T227+IF(AO227="1ª",AP227,0)+IF(AU227="1ª",AV227,0)+IF(AO227="2ª",AP227,0)+IF(AU227="2ª",AV227,0))&gt;ROUNDDOWN('INF GERAIS'!K227*0.8,2),0,IF(AND(M227="",U227=""),ROUNDDOWN('INF GERAIS'!K227*0.8,2)-K227-S227-G227-H227,IF(U227="",ROUNDDOWN('INF GERAIS'!K227*0.8,2)-S227-L227-G227-H227-IF(AO227="1ª",AP227,0)-IF(AU227="1ª",AV227,0),ROUNDDOWN('INF GERAIS'!K227*0.8,2)-(G227+H227+L227+T227+IF(AO227="1ª",AP227,0)+IF(AU227="1ª",AV227,0)+IF(AO227="2ª",AP227,0)+IF(AU227="2ª",AV227,0))))))</f>
        <v>47943.590000000026</v>
      </c>
      <c r="AB227" s="11">
        <v>53525.68</v>
      </c>
      <c r="AC227" s="10">
        <v>42485</v>
      </c>
      <c r="AD227" s="120" t="s">
        <v>7045</v>
      </c>
      <c r="AE227" s="120" t="s">
        <v>7047</v>
      </c>
      <c r="AF227" s="120" t="s">
        <v>7048</v>
      </c>
      <c r="AG227" s="10">
        <v>42653</v>
      </c>
      <c r="AH227" s="10">
        <v>42704</v>
      </c>
      <c r="AI227" s="11">
        <f>IF(G227&lt;0,"NA",IF((G227+H227+L227+T227+AB227+IF(AO227="1ª",AP227,0)+IF(AU227="1ª",AV227,0)+IF(AO227="2ª",AP227,0)+IF(AU227="2ª",AV227,0)+IF(AO227="3ª",AP227,0)+IF(AU227="3ª",AV227,0))&gt;'INF GERAIS'!K227,0,IF(AND(M227="",U227="",AC227=""),'INF GERAIS'!K227-K227-S227-AA227-G227-H227,IF(AND(U227="",AC227=""),'INF GERAIS'!K227-L227-S227-AA227-G227-H227-IF(AO227="1ª",AP227,0)-IF(AU227="1ª",AV227,0),IF(AC227="",'INF GERAIS'!K227-L227-T227-AA227-G227-H227-IF(AO227="1ª",AP227,0)-IF(AU227="1ª",AV227,0)-IF(AO227="2ª",AP227,0)-IF(AU227="2ª",AV227,0),'INF GERAIS'!K227-(G227+H227+L227+T227+AB227+IF(AO227="1ª",AP227,0)+IF(AU227="1ª",AV227,0)+IF(AO227="2ª",AP227,0)+IF(AU227="2ª",AV227,0)+IF(AO227="3ª",AP227,0)+IF(AU227="3ª",AV227,0)))))))</f>
        <v>46548.080000000016</v>
      </c>
      <c r="AJ227" s="205">
        <v>52451.92</v>
      </c>
      <c r="AK227" s="233">
        <v>42727</v>
      </c>
      <c r="AL227" s="636" t="s">
        <v>8777</v>
      </c>
      <c r="AM227" s="636" t="s">
        <v>6757</v>
      </c>
      <c r="AN227" s="636" t="s">
        <v>8779</v>
      </c>
      <c r="AP227" s="11"/>
      <c r="AQ227" s="10"/>
      <c r="AV227" s="11"/>
      <c r="AW227" s="10"/>
      <c r="AZ227" s="1"/>
      <c r="BF227" s="16"/>
      <c r="BG227" s="155"/>
    </row>
    <row r="228" spans="2:59" ht="72.5" x14ac:dyDescent="0.35">
      <c r="B228" s="45" t="str">
        <f>'INF GERAIS'!B228&amp;IFERROR(IF(INDEX(APOIO!$A$5:$A$50,MATCH('INF GERAIS'!N228,APOIO!$B$5:$B$50,0))="NÃO",APOIO!$A$2&amp;"NÃO VÁLIDO",""),"")</f>
        <v>2014.0214</v>
      </c>
      <c r="C228" s="1" t="str">
        <f>'INF GERAIS'!C228</f>
        <v>AGRESTE MERIDIONAL</v>
      </c>
      <c r="D228" s="1" t="str">
        <f>'INF GERAIS'!D228</f>
        <v>JUPI</v>
      </c>
      <c r="E228" s="1" t="str">
        <f>'INF GERAIS'!E228</f>
        <v>INFRAESTRUTURA - CONSTRUÇÃO DA SEDE DO CONSELHO DO IDOSO</v>
      </c>
      <c r="F228" s="1" t="str">
        <f>'INF GERAIS'!G228</f>
        <v>NORMAL</v>
      </c>
      <c r="G228" s="11"/>
      <c r="H228" s="11"/>
      <c r="I228" s="10">
        <v>41802</v>
      </c>
      <c r="J228" s="10">
        <v>41816</v>
      </c>
      <c r="K228" s="11">
        <f>IF(G228&lt;0,"NA",IF(G228&gt;ROUNDDOWN('INF GERAIS'!K228*0.3,2),0,ROUNDDOWN('INF GERAIS'!K228*0.3,2)-G228))</f>
        <v>42586.64</v>
      </c>
      <c r="L228" s="11">
        <v>42586.65</v>
      </c>
      <c r="M228" s="10">
        <v>41823</v>
      </c>
      <c r="N228" s="120" t="s">
        <v>2274</v>
      </c>
      <c r="O228" s="120" t="s">
        <v>2276</v>
      </c>
      <c r="P228" s="120"/>
      <c r="Q228" s="10">
        <v>42222</v>
      </c>
      <c r="R228" s="10">
        <v>42236</v>
      </c>
      <c r="S228" s="11">
        <f>IF(G228&lt;0,"NA",IF((G228+H228+L228+IF(AO228="1ª",AP228,0)+IF(AU228="1ª",AV228,0))&gt;ROUNDDOWN('INF GERAIS'!K228*0.6,2),0,IF(M228="",ROUNDDOWN('INF GERAIS'!K228*0.6,2)-K228-G228-H228,ROUNDDOWN('INF GERAIS'!K228*0.6,2)-(G228+H228+L228+IF(AO228="1ª",AP228,0)+IF(AU228="1ª",AV228,0)))))</f>
        <v>42586.63</v>
      </c>
      <c r="T228" s="505">
        <v>42586.65</v>
      </c>
      <c r="U228" s="10">
        <v>42243</v>
      </c>
      <c r="V228" s="120" t="s">
        <v>3871</v>
      </c>
      <c r="W228" s="120" t="s">
        <v>3868</v>
      </c>
      <c r="X228" s="120" t="s">
        <v>3873</v>
      </c>
      <c r="Y228" s="10">
        <v>42412</v>
      </c>
      <c r="Z228" s="10">
        <v>42615</v>
      </c>
      <c r="AA228" s="11">
        <f>IF(G228&lt;0,"NA",IF((G228+H228+L228+T228+IF(AO228="1ª",AP228,0)+IF(AU228="1ª",AV228,0)+IF(AO228="2ª",AP228,0)+IF(AU228="2ª",AV228,0))&gt;ROUNDDOWN('INF GERAIS'!K228*0.8,2),0,IF(AND(M228="",U228=""),ROUNDDOWN('INF GERAIS'!K228*0.8,2)-K228-S228-G228-H228,IF(U228="",ROUNDDOWN('INF GERAIS'!K228*0.8,2)-S228-L228-G228-H228-IF(AO228="1ª",AP228,0)-IF(AU228="1ª",AV228,0),ROUNDDOWN('INF GERAIS'!K228*0.8,2)-(G228+H228+L228+T228+IF(AO228="1ª",AP228,0)+IF(AU228="1ª",AV228,0)+IF(AO228="2ª",AP228,0)+IF(AU228="2ª",AV228,0))))))</f>
        <v>28391.08</v>
      </c>
      <c r="AB228" s="205">
        <v>28391.09</v>
      </c>
      <c r="AC228" s="233">
        <v>42727</v>
      </c>
      <c r="AD228" s="636" t="s">
        <v>8780</v>
      </c>
      <c r="AE228" s="636" t="s">
        <v>6757</v>
      </c>
      <c r="AF228" s="636" t="s">
        <v>8782</v>
      </c>
      <c r="AG228" s="233">
        <v>42653</v>
      </c>
      <c r="AH228" s="10" t="s">
        <v>153</v>
      </c>
      <c r="AI228" s="11">
        <f>IF(G228&lt;0,"NA",IF((G228+H228+L228+T228+AB228+IF(AO228="1ª",AP228,0)+IF(AU228="1ª",AV228,0)+IF(AO228="2ª",AP228,0)+IF(AU228="2ª",AV228,0)+IF(AO228="3ª",AP228,0)+IF(AU228="3ª",AV228,0))&gt;'INF GERAIS'!K228,0,IF(AND(M228="",U228="",AC228=""),'INF GERAIS'!K228-K228-S228-AA228-G228-H228,IF(AND(U228="",AC228=""),'INF GERAIS'!K228-L228-S228-AA228-G228-H228-IF(AO228="1ª",AP228,0)-IF(AU228="1ª",AV228,0),IF(AC228="",'INF GERAIS'!K228-L228-T228-AA228-G228-H228-IF(AO228="1ª",AP228,0)-IF(AU228="1ª",AV228,0)-IF(AO228="2ª",AP228,0)-IF(AU228="2ª",AV228,0),'INF GERAIS'!K228-(G228+H228+L228+T228+AB228+IF(AO228="1ª",AP228,0)+IF(AU228="1ª",AV228,0)+IF(AO228="2ª",AP228,0)+IF(AU228="2ª",AV228,0)+IF(AO228="3ª",AP228,0)+IF(AU228="3ª",AV228,0)))))))</f>
        <v>28391.090000000011</v>
      </c>
      <c r="AJ228" s="11" t="s">
        <v>153</v>
      </c>
      <c r="AK228" s="10"/>
      <c r="AL228" s="120" t="s">
        <v>153</v>
      </c>
      <c r="AM228" s="120" t="s">
        <v>153</v>
      </c>
      <c r="AN228" s="120" t="s">
        <v>153</v>
      </c>
      <c r="AP228" s="11"/>
      <c r="AQ228" s="10"/>
      <c r="AV228" s="11"/>
      <c r="AW228" s="10"/>
      <c r="AZ228" s="1"/>
      <c r="BF228" s="16"/>
      <c r="BG228" s="155"/>
    </row>
    <row r="229" spans="2:59" ht="72.5" x14ac:dyDescent="0.35">
      <c r="B229" s="45" t="str">
        <f>'INF GERAIS'!B229&amp;IFERROR(IF(INDEX(APOIO!$A$5:$A$50,MATCH('INF GERAIS'!N229,APOIO!$B$5:$B$50,0))="NÃO",APOIO!$A$2&amp;"NÃO VÁLIDO",""),"")</f>
        <v>2014.0215</v>
      </c>
      <c r="C229" s="1" t="str">
        <f>'INF GERAIS'!C229</f>
        <v>AGRESTE MERIDIONAL</v>
      </c>
      <c r="D229" s="1" t="str">
        <f>'INF GERAIS'!D229</f>
        <v>JUREMA</v>
      </c>
      <c r="E229" s="1" t="str">
        <f>'INF GERAIS'!E229</f>
        <v>REFORMA E RECUPERAÇÃO DA ESCOLA MUNICIPAL PADRE IBIAPINA</v>
      </c>
      <c r="F229" s="1" t="str">
        <f>'INF GERAIS'!G229</f>
        <v>NORMAL</v>
      </c>
      <c r="G229" s="11"/>
      <c r="H229" s="11"/>
      <c r="I229" s="10">
        <v>41802</v>
      </c>
      <c r="J229" s="10">
        <v>41816</v>
      </c>
      <c r="K229" s="11">
        <f>IF(G229&lt;0,"NA",IF(G229&gt;ROUNDDOWN('INF GERAIS'!K229*0.3,2),0,ROUNDDOWN('INF GERAIS'!K229*0.3,2)-G229))</f>
        <v>98629</v>
      </c>
      <c r="L229" s="11">
        <v>98629</v>
      </c>
      <c r="M229" s="10">
        <v>41823</v>
      </c>
      <c r="N229" s="120" t="s">
        <v>2320</v>
      </c>
      <c r="O229" s="120" t="s">
        <v>2300</v>
      </c>
      <c r="P229" s="120"/>
      <c r="Q229" s="10">
        <v>42445</v>
      </c>
      <c r="R229" s="10">
        <v>42459</v>
      </c>
      <c r="S229" s="11">
        <f>IF(G229&lt;0,"NA",IF((G229+H229+L229+IF(AO229="1ª",AP229,0)+IF(AU229="1ª",AV229,0))&gt;ROUNDDOWN('INF GERAIS'!K229*0.6,2),0,IF(M229="",ROUNDDOWN('INF GERAIS'!K229*0.6,2)-K229-G229-H229,ROUNDDOWN('INF GERAIS'!K229*0.6,2)-(G229+H229+L229+IF(AO229="1ª",AP229,0)+IF(AU229="1ª",AV229,0)))))</f>
        <v>98629</v>
      </c>
      <c r="T229" s="505">
        <v>98629</v>
      </c>
      <c r="U229" s="10">
        <v>42461</v>
      </c>
      <c r="V229" s="120" t="s">
        <v>6723</v>
      </c>
      <c r="W229" s="120" t="s">
        <v>6725</v>
      </c>
      <c r="X229" s="120" t="s">
        <v>6726</v>
      </c>
      <c r="Y229" s="10">
        <v>43370</v>
      </c>
      <c r="Z229" s="10">
        <v>43655</v>
      </c>
      <c r="AA229" s="11">
        <f>IF(G229&lt;0,"NA",IF((G229+H229+L229+T229+IF(AO229="1ª",AP229,0)+IF(AU229="1ª",AV229,0)+IF(AO229="2ª",AP229,0)+IF(AU229="2ª",AV229,0))&gt;ROUNDDOWN('INF GERAIS'!K229*0.8,2),0,IF(AND(M229="",U229=""),ROUNDDOWN('INF GERAIS'!K229*0.8,2)-K229-S229-G229-H229,IF(U229="",ROUNDDOWN('INF GERAIS'!K229*0.8,2)-S229-L229-G229-H229-IF(AO229="1ª",AP229,0)-IF(AU229="1ª",AV229,0),ROUNDDOWN('INF GERAIS'!K229*0.8,2)-(G229+H229+L229+T229+IF(AO229="1ª",AP229,0)+IF(AU229="1ª",AV229,0)+IF(AO229="2ª",AP229,0)+IF(AU229="2ª",AV229,0))))))</f>
        <v>65752.669999999984</v>
      </c>
      <c r="AB229" s="11">
        <v>65752.67</v>
      </c>
      <c r="AC229" s="10">
        <v>43819</v>
      </c>
      <c r="AD229" s="120" t="s">
        <v>12879</v>
      </c>
      <c r="AE229" s="120" t="s">
        <v>12880</v>
      </c>
      <c r="AF229" s="120" t="s">
        <v>12881</v>
      </c>
      <c r="AG229" s="10">
        <v>43370</v>
      </c>
      <c r="AH229" s="10">
        <v>43655</v>
      </c>
      <c r="AI229" s="11">
        <f>IF(G229&lt;0,"NA",IF((G229+H229+L229+T229+AB229+IF(AO229="1ª",AP229,0)+IF(AU229="1ª",AV229,0)+IF(AO229="2ª",AP229,0)+IF(AU229="2ª",AV229,0)+IF(AO229="3ª",AP229,0)+IF(AU229="3ª",AV229,0))&gt;'INF GERAIS'!K229,0,IF(AND(M229="",U229="",AC229=""),'INF GERAIS'!K229-K229-S229-AA229-G229-H229,IF(AND(U229="",AC229=""),'INF GERAIS'!K229-L229-S229-AA229-G229-H229-IF(AO229="1ª",AP229,0)-IF(AU229="1ª",AV229,0),IF(AC229="",'INF GERAIS'!K229-L229-T229-AA229-G229-H229-IF(AO229="1ª",AP229,0)-IF(AU229="1ª",AV229,0)-IF(AO229="2ª",AP229,0)-IF(AU229="2ª",AV229,0),'INF GERAIS'!K229-(G229+H229+L229+T229+AB229+IF(AO229="1ª",AP229,0)+IF(AU229="1ª",AV229,0)+IF(AO229="2ª",AP229,0)+IF(AU229="2ª",AV229,0)+IF(AO229="3ª",AP229,0)+IF(AU229="3ª",AV229,0)))))))</f>
        <v>65752.670000000042</v>
      </c>
      <c r="AJ229" s="11">
        <v>65752.670000000042</v>
      </c>
      <c r="AK229" s="10">
        <v>43909</v>
      </c>
      <c r="AL229" s="120" t="s">
        <v>13121</v>
      </c>
      <c r="AM229" s="120" t="s">
        <v>13122</v>
      </c>
      <c r="AN229" s="120" t="s">
        <v>13123</v>
      </c>
      <c r="AP229" s="11"/>
      <c r="AQ229" s="10"/>
      <c r="AV229" s="11"/>
      <c r="AW229" s="10"/>
      <c r="AZ229" s="1"/>
      <c r="BF229" s="16"/>
      <c r="BG229" s="155"/>
    </row>
    <row r="230" spans="2:59" ht="72.5" x14ac:dyDescent="0.35">
      <c r="B230" s="45" t="str">
        <f>'INF GERAIS'!B230&amp;IFERROR(IF(INDEX(APOIO!$A$5:$A$50,MATCH('INF GERAIS'!N230,APOIO!$B$5:$B$50,0))="NÃO",APOIO!$A$2&amp;"NÃO VÁLIDO",""),"")</f>
        <v>2014.0216</v>
      </c>
      <c r="C230" s="1" t="str">
        <f>'INF GERAIS'!C230</f>
        <v>AGRESTE MERIDIONAL</v>
      </c>
      <c r="D230" s="1" t="str">
        <f>'INF GERAIS'!D230</f>
        <v>JUREMA</v>
      </c>
      <c r="E230" s="1" t="str">
        <f>'INF GERAIS'!E230</f>
        <v>REFORMA DO MERCADO DE CEREAIS DO MUNICÍPIO</v>
      </c>
      <c r="F230" s="1" t="str">
        <f>'INF GERAIS'!G230</f>
        <v>NORMAL</v>
      </c>
      <c r="G230" s="11"/>
      <c r="H230" s="11"/>
      <c r="I230" s="10">
        <v>41802</v>
      </c>
      <c r="J230" s="10">
        <v>41816</v>
      </c>
      <c r="K230" s="11">
        <f>IF(G230&lt;0,"NA",IF(G230&gt;ROUNDDOWN('INF GERAIS'!K230*0.3,2),0,ROUNDDOWN('INF GERAIS'!K230*0.3,2)-G230))</f>
        <v>39468.47</v>
      </c>
      <c r="L230" s="11">
        <v>39468.480000000003</v>
      </c>
      <c r="M230" s="10">
        <v>41823</v>
      </c>
      <c r="N230" s="120" t="s">
        <v>2313</v>
      </c>
      <c r="O230" s="120" t="s">
        <v>2300</v>
      </c>
      <c r="P230" s="120"/>
      <c r="Q230" s="10">
        <v>42445</v>
      </c>
      <c r="R230" s="10">
        <v>42459</v>
      </c>
      <c r="S230" s="11">
        <f>IF(G230&lt;0,"NA",IF((G230+H230+L230+IF(AO230="1ª",AP230,0)+IF(AU230="1ª",AV230,0))&gt;ROUNDDOWN('INF GERAIS'!K230*0.6,2),0,IF(M230="",ROUNDDOWN('INF GERAIS'!K230*0.6,2)-K230-G230-H230,ROUNDDOWN('INF GERAIS'!K230*0.6,2)-(G230+H230+L230+IF(AO230="1ª",AP230,0)+IF(AU230="1ª",AV230,0)))))</f>
        <v>39468.469999999994</v>
      </c>
      <c r="T230" s="505">
        <v>39468.47</v>
      </c>
      <c r="U230" s="10">
        <v>42461</v>
      </c>
      <c r="V230" s="120" t="s">
        <v>6727</v>
      </c>
      <c r="W230" s="120" t="s">
        <v>6725</v>
      </c>
      <c r="X230" s="120" t="s">
        <v>6729</v>
      </c>
      <c r="Y230" s="10">
        <v>42464</v>
      </c>
      <c r="Z230" s="10">
        <v>42488</v>
      </c>
      <c r="AA230" s="11">
        <f>IF(G230&lt;0,"NA",IF((G230+H230+L230+T230+IF(AO230="1ª",AP230,0)+IF(AU230="1ª",AV230,0)+IF(AO230="2ª",AP230,0)+IF(AU230="2ª",AV230,0))&gt;ROUNDDOWN('INF GERAIS'!K230*0.8,2),0,IF(AND(M230="",U230=""),ROUNDDOWN('INF GERAIS'!K230*0.8,2)-K230-S230-G230-H230,IF(U230="",ROUNDDOWN('INF GERAIS'!K230*0.8,2)-S230-L230-G230-H230-IF(AO230="1ª",AP230,0)-IF(AU230="1ª",AV230,0),ROUNDDOWN('INF GERAIS'!K230*0.8,2)-(G230+H230+L230+T230+IF(AO230="1ª",AP230,0)+IF(AU230="1ª",AV230,0)+IF(AO230="2ª",AP230,0)+IF(AU230="2ª",AV230,0))))))</f>
        <v>26312.319999999992</v>
      </c>
      <c r="AB230" s="11">
        <v>26312.32</v>
      </c>
      <c r="AC230" s="10">
        <v>42495</v>
      </c>
      <c r="AD230" s="120" t="s">
        <v>7125</v>
      </c>
      <c r="AE230" s="120" t="s">
        <v>6725</v>
      </c>
      <c r="AF230" s="120" t="s">
        <v>7127</v>
      </c>
      <c r="AG230" s="10">
        <v>43370</v>
      </c>
      <c r="AH230" s="10">
        <v>43558</v>
      </c>
      <c r="AI230" s="11">
        <f>IF(G230&lt;0,"NA",IF((G230+H230+L230+T230+AB230+IF(AO230="1ª",AP230,0)+IF(AU230="1ª",AV230,0)+IF(AO230="2ª",AP230,0)+IF(AU230="2ª",AV230,0)+IF(AO230="3ª",AP230,0)+IF(AU230="3ª",AV230,0))&gt;'INF GERAIS'!K230,0,IF(AND(M230="",U230="",AC230=""),'INF GERAIS'!K230-K230-S230-AA230-G230-H230,IF(AND(U230="",AC230=""),'INF GERAIS'!K230-L230-S230-AA230-G230-H230-IF(AO230="1ª",AP230,0)-IF(AU230="1ª",AV230,0),IF(AC230="",'INF GERAIS'!K230-L230-T230-AA230-G230-H230-IF(AO230="1ª",AP230,0)-IF(AU230="1ª",AV230,0)-IF(AO230="2ª",AP230,0)-IF(AU230="2ª",AV230,0),'INF GERAIS'!K230-(G230+H230+L230+T230+AB230+IF(AO230="1ª",AP230,0)+IF(AU230="1ª",AV230,0)+IF(AO230="2ª",AP230,0)+IF(AU230="2ª",AV230,0)+IF(AO230="3ª",AP230,0)+IF(AU230="3ª",AV230,0)))))))</f>
        <v>26312.319999999978</v>
      </c>
      <c r="AJ230" s="11">
        <v>26312.32</v>
      </c>
      <c r="AK230" s="10">
        <v>43656</v>
      </c>
      <c r="AL230" s="120" t="s">
        <v>12367</v>
      </c>
      <c r="AM230" s="120" t="s">
        <v>12368</v>
      </c>
      <c r="AN230" s="120" t="s">
        <v>12369</v>
      </c>
      <c r="AP230" s="11"/>
      <c r="AQ230" s="10"/>
      <c r="AV230" s="11"/>
      <c r="AW230" s="10"/>
      <c r="AZ230" s="1"/>
      <c r="BF230" s="16"/>
      <c r="BG230" s="155"/>
    </row>
    <row r="231" spans="2:59" ht="72.5" x14ac:dyDescent="0.35">
      <c r="B231" s="45" t="str">
        <f>'INF GERAIS'!B231&amp;IFERROR(IF(INDEX(APOIO!$A$5:$A$50,MATCH('INF GERAIS'!N231,APOIO!$B$5:$B$50,0))="NÃO",APOIO!$A$2&amp;"NÃO VÁLIDO",""),"")</f>
        <v>2014.0217</v>
      </c>
      <c r="C231" s="1" t="str">
        <f>'INF GERAIS'!C231</f>
        <v>AGRESTE MERIDIONAL</v>
      </c>
      <c r="D231" s="1" t="str">
        <f>'INF GERAIS'!D231</f>
        <v>JUREMA</v>
      </c>
      <c r="E231" s="1" t="str">
        <f>'INF GERAIS'!E231</f>
        <v xml:space="preserve">REFORMA E AMPLIAÇÃO DA POLICLÍNICA MUNICIPAL </v>
      </c>
      <c r="F231" s="1" t="str">
        <f>'INF GERAIS'!G231</f>
        <v>NORMAL</v>
      </c>
      <c r="G231" s="11"/>
      <c r="H231" s="11"/>
      <c r="I231" s="10">
        <v>41802</v>
      </c>
      <c r="J231" s="10">
        <v>41816</v>
      </c>
      <c r="K231" s="11">
        <f>IF(G231&lt;0,"NA",IF(G231&gt;ROUNDDOWN('INF GERAIS'!K231*0.3,2),0,ROUNDDOWN('INF GERAIS'!K231*0.3,2)-G231))</f>
        <v>27120.2</v>
      </c>
      <c r="L231" s="11">
        <v>27120.2</v>
      </c>
      <c r="M231" s="10">
        <v>41823</v>
      </c>
      <c r="N231" s="120" t="s">
        <v>2298</v>
      </c>
      <c r="O231" s="120" t="s">
        <v>2300</v>
      </c>
      <c r="P231" s="120"/>
      <c r="Q231" s="10">
        <v>42445</v>
      </c>
      <c r="R231" s="10">
        <v>42459</v>
      </c>
      <c r="S231" s="11">
        <f>IF(G231&lt;0,"NA",IF((G231+H231+L231+IF(AO231="1ª",AP231,0)+IF(AU231="1ª",AV231,0))&gt;ROUNDDOWN('INF GERAIS'!K231*0.6,2),0,IF(M231="",ROUNDDOWN('INF GERAIS'!K231*0.6,2)-K231-G231-H231,ROUNDDOWN('INF GERAIS'!K231*0.6,2)-(G231+H231+L231+IF(AO231="1ª",AP231,0)+IF(AU231="1ª",AV231,0)))))</f>
        <v>27120.2</v>
      </c>
      <c r="T231" s="505">
        <v>27120.2</v>
      </c>
      <c r="U231" s="10">
        <v>42461</v>
      </c>
      <c r="V231" s="120" t="s">
        <v>6730</v>
      </c>
      <c r="W231" s="120" t="s">
        <v>6725</v>
      </c>
      <c r="X231" s="120" t="s">
        <v>6732</v>
      </c>
      <c r="Y231" s="10">
        <v>42464</v>
      </c>
      <c r="Z231" s="10">
        <v>42499</v>
      </c>
      <c r="AA231" s="11">
        <f>IF(G231&lt;0,"NA",IF((G231+H231+L231+T231+IF(AO231="1ª",AP231,0)+IF(AU231="1ª",AV231,0)+IF(AO231="2ª",AP231,0)+IF(AU231="2ª",AV231,0))&gt;ROUNDDOWN('INF GERAIS'!K231*0.8,2),0,IF(AND(M231="",U231=""),ROUNDDOWN('INF GERAIS'!K231*0.8,2)-K231-S231-G231-H231,IF(U231="",ROUNDDOWN('INF GERAIS'!K231*0.8,2)-S231-L231-G231-H231-IF(AO231="1ª",AP231,0)-IF(AU231="1ª",AV231,0),ROUNDDOWN('INF GERAIS'!K231*0.8,2)-(G231+H231+L231+T231+IF(AO231="1ª",AP231,0)+IF(AU231="1ª",AV231,0)+IF(AO231="2ª",AP231,0)+IF(AU231="2ª",AV231,0))))))</f>
        <v>18080.129999999997</v>
      </c>
      <c r="AB231" s="205">
        <v>18080.13</v>
      </c>
      <c r="AC231" s="233">
        <v>42510</v>
      </c>
      <c r="AD231" s="347" t="s">
        <v>7287</v>
      </c>
      <c r="AE231" s="347" t="s">
        <v>6725</v>
      </c>
      <c r="AF231" s="347" t="s">
        <v>7289</v>
      </c>
      <c r="AG231" s="10">
        <v>43367</v>
      </c>
      <c r="AH231" s="10" t="s">
        <v>153</v>
      </c>
      <c r="AI231" s="11">
        <f>IF(G231&lt;0,"NA",IF((G231+H231+L231+T231+AB231+IF(AO231="1ª",AP231,0)+IF(AU231="1ª",AV231,0)+IF(AO231="2ª",AP231,0)+IF(AU231="2ª",AV231,0)+IF(AO231="3ª",AP231,0)+IF(AU231="3ª",AV231,0))&gt;'INF GERAIS'!K231,0,IF(AND(M231="",U231="",AC231=""),'INF GERAIS'!K231-K231-S231-AA231-G231-H231,IF(AND(U231="",AC231=""),'INF GERAIS'!K231-L231-S231-AA231-G231-H231-IF(AO231="1ª",AP231,0)-IF(AU231="1ª",AV231,0),IF(AC231="",'INF GERAIS'!K231-L231-T231-AA231-G231-H231-IF(AO231="1ª",AP231,0)-IF(AU231="1ª",AV231,0)-IF(AO231="2ª",AP231,0)-IF(AU231="2ª",AV231,0),'INF GERAIS'!K231-(G231+H231+L231+T231+AB231+IF(AO231="1ª",AP231,0)+IF(AU231="1ª",AV231,0)+IF(AO231="2ª",AP231,0)+IF(AU231="2ª",AV231,0)+IF(AO231="3ª",AP231,0)+IF(AU231="3ª",AV231,0)))))))</f>
        <v>18080.14</v>
      </c>
      <c r="AJ231" s="11" t="s">
        <v>153</v>
      </c>
      <c r="AK231" s="10"/>
      <c r="AL231" s="120" t="s">
        <v>153</v>
      </c>
      <c r="AM231" s="120" t="s">
        <v>153</v>
      </c>
      <c r="AN231" s="120" t="s">
        <v>153</v>
      </c>
      <c r="AP231" s="11"/>
      <c r="AQ231" s="10"/>
      <c r="AV231" s="11"/>
      <c r="AW231" s="10"/>
      <c r="AZ231" s="1"/>
      <c r="BF231" s="16"/>
      <c r="BG231" s="155"/>
    </row>
    <row r="232" spans="2:59" ht="72.5" x14ac:dyDescent="0.35">
      <c r="B232" s="45" t="str">
        <f>'INF GERAIS'!B232&amp;IFERROR(IF(INDEX(APOIO!$A$5:$A$50,MATCH('INF GERAIS'!N232,APOIO!$B$5:$B$50,0))="NÃO",APOIO!$A$2&amp;"NÃO VÁLIDO",""),"")</f>
        <v>2014.0218</v>
      </c>
      <c r="C232" s="1" t="str">
        <f>'INF GERAIS'!C232</f>
        <v>AGRESTE MERIDIONAL</v>
      </c>
      <c r="D232" s="1" t="str">
        <f>'INF GERAIS'!D232</f>
        <v>JUREMA</v>
      </c>
      <c r="E232" s="1" t="str">
        <f>'INF GERAIS'!E232</f>
        <v>REFORMA DO AÇOUGUE PÚBLICO DO DISTRITO DE QUEIMADAS</v>
      </c>
      <c r="F232" s="1" t="str">
        <f>'INF GERAIS'!G232</f>
        <v>NORMAL</v>
      </c>
      <c r="G232" s="11"/>
      <c r="H232" s="11"/>
      <c r="I232" s="10">
        <v>41802</v>
      </c>
      <c r="J232" s="10">
        <v>41816</v>
      </c>
      <c r="K232" s="11">
        <f>IF(G232&lt;0,"NA",IF(G232&gt;ROUNDDOWN('INF GERAIS'!K232*0.3,2),0,ROUNDDOWN('INF GERAIS'!K232*0.3,2)-G232))</f>
        <v>14901</v>
      </c>
      <c r="L232" s="11">
        <v>14901</v>
      </c>
      <c r="M232" s="10">
        <v>41823</v>
      </c>
      <c r="N232" s="120" t="s">
        <v>2310</v>
      </c>
      <c r="O232" s="120" t="s">
        <v>2300</v>
      </c>
      <c r="P232" s="120"/>
      <c r="Q232" s="10">
        <v>42445</v>
      </c>
      <c r="R232" s="10">
        <v>42459</v>
      </c>
      <c r="S232" s="11">
        <f>IF(G232&lt;0,"NA",IF((G232+H232+L232+IF(AO232="1ª",AP232,0)+IF(AU232="1ª",AV232,0))&gt;ROUNDDOWN('INF GERAIS'!K232*0.6,2),0,IF(M232="",ROUNDDOWN('INF GERAIS'!K232*0.6,2)-K232-G232-H232,ROUNDDOWN('INF GERAIS'!K232*0.6,2)-(G232+H232+L232+IF(AO232="1ª",AP232,0)+IF(AU232="1ª",AV232,0)))))</f>
        <v>14901</v>
      </c>
      <c r="T232" s="505">
        <v>14901</v>
      </c>
      <c r="U232" s="10">
        <v>42461</v>
      </c>
      <c r="V232" s="120" t="s">
        <v>6733</v>
      </c>
      <c r="W232" s="120" t="s">
        <v>6725</v>
      </c>
      <c r="X232" s="120" t="s">
        <v>6735</v>
      </c>
      <c r="Y232" s="10">
        <v>42464</v>
      </c>
      <c r="Z232" s="10">
        <v>42488</v>
      </c>
      <c r="AA232" s="11">
        <f>IF(G232&lt;0,"NA",IF((G232+H232+L232+T232+IF(AO232="1ª",AP232,0)+IF(AU232="1ª",AV232,0)+IF(AO232="2ª",AP232,0)+IF(AU232="2ª",AV232,0))&gt;ROUNDDOWN('INF GERAIS'!K232*0.8,2),0,IF(AND(M232="",U232=""),ROUNDDOWN('INF GERAIS'!K232*0.8,2)-K232-S232-G232-H232,IF(U232="",ROUNDDOWN('INF GERAIS'!K232*0.8,2)-S232-L232-G232-H232-IF(AO232="1ª",AP232,0)-IF(AU232="1ª",AV232,0),ROUNDDOWN('INF GERAIS'!K232*0.8,2)-(G232+H232+L232+T232+IF(AO232="1ª",AP232,0)+IF(AU232="1ª",AV232,0)+IF(AO232="2ª",AP232,0)+IF(AU232="2ª",AV232,0))))))</f>
        <v>9934</v>
      </c>
      <c r="AB232" s="11">
        <v>9934</v>
      </c>
      <c r="AC232" s="10">
        <v>42495</v>
      </c>
      <c r="AD232" s="120" t="s">
        <v>7121</v>
      </c>
      <c r="AE232" s="120" t="s">
        <v>6725</v>
      </c>
      <c r="AF232" s="120" t="s">
        <v>7124</v>
      </c>
      <c r="AG232" s="10">
        <v>43370</v>
      </c>
      <c r="AH232" s="233">
        <v>43558</v>
      </c>
      <c r="AI232" s="11">
        <f>IF(G232&lt;0,"NA",IF((G232+H232+L232+T232+AB232+IF(AO232="1ª",AP232,0)+IF(AU232="1ª",AV232,0)+IF(AO232="2ª",AP232,0)+IF(AU232="2ª",AV232,0)+IF(AO232="3ª",AP232,0)+IF(AU232="3ª",AV232,0))&gt;'INF GERAIS'!K232,0,IF(AND(M232="",U232="",AC232=""),'INF GERAIS'!K232-K232-S232-AA232-G232-H232,IF(AND(U232="",AC232=""),'INF GERAIS'!K232-L232-S232-AA232-G232-H232-IF(AO232="1ª",AP232,0)-IF(AU232="1ª",AV232,0),IF(AC232="",'INF GERAIS'!K232-L232-T232-AA232-G232-H232-IF(AO232="1ª",AP232,0)-IF(AU232="1ª",AV232,0)-IF(AO232="2ª",AP232,0)-IF(AU232="2ª",AV232,0),'INF GERAIS'!K232-(G232+H232+L232+T232+AB232+IF(AO232="1ª",AP232,0)+IF(AU232="1ª",AV232,0)+IF(AO232="2ª",AP232,0)+IF(AU232="2ª",AV232,0)+IF(AO232="3ª",AP232,0)+IF(AU232="3ª",AV232,0)))))))</f>
        <v>9934.010000000002</v>
      </c>
      <c r="AJ232" s="11">
        <v>9934.01</v>
      </c>
      <c r="AK232" s="233">
        <v>43656</v>
      </c>
      <c r="AL232" s="120" t="s">
        <v>12370</v>
      </c>
      <c r="AM232" s="120" t="s">
        <v>12371</v>
      </c>
      <c r="AN232" s="120" t="s">
        <v>12372</v>
      </c>
      <c r="AP232" s="11"/>
      <c r="AQ232" s="10"/>
      <c r="AV232" s="11"/>
      <c r="AW232" s="10"/>
      <c r="AZ232" s="1"/>
      <c r="BF232" s="16"/>
      <c r="BG232" s="155"/>
    </row>
    <row r="233" spans="2:59" ht="58" x14ac:dyDescent="0.35">
      <c r="B233" s="45" t="str">
        <f>'INF GERAIS'!B233&amp;IFERROR(IF(INDEX(APOIO!$A$5:$A$50,MATCH('INF GERAIS'!N233,APOIO!$B$5:$B$50,0))="NÃO",APOIO!$A$2&amp;"NÃO VÁLIDO",""),"")</f>
        <v>2014.0219</v>
      </c>
      <c r="C233" s="1" t="str">
        <f>'INF GERAIS'!C233</f>
        <v>AGRESTE MERIDIONAL</v>
      </c>
      <c r="D233" s="1" t="str">
        <f>'INF GERAIS'!D233</f>
        <v>JUREMA</v>
      </c>
      <c r="E233" s="1" t="str">
        <f>'INF GERAIS'!E233</f>
        <v>REFORMA DO PRÉDIO SEDE DA PREFEITURA MUNICIPAL DE JUREMA</v>
      </c>
      <c r="F233" s="1" t="str">
        <f>'INF GERAIS'!G233</f>
        <v>NORMAL</v>
      </c>
      <c r="G233" s="11"/>
      <c r="H233" s="11"/>
      <c r="I233" s="10">
        <v>41802</v>
      </c>
      <c r="J233" s="10">
        <v>41816</v>
      </c>
      <c r="K233" s="11">
        <f>IF(G233&lt;0,"NA",IF(G233&gt;ROUNDDOWN('INF GERAIS'!K233*0.3,2),0,ROUNDDOWN('INF GERAIS'!K233*0.3,2)-G233))</f>
        <v>39165.089999999997</v>
      </c>
      <c r="L233" s="11">
        <v>45333.85</v>
      </c>
      <c r="M233" s="10">
        <v>41823</v>
      </c>
      <c r="N233" s="120" t="s">
        <v>2323</v>
      </c>
      <c r="O233" s="120" t="s">
        <v>2300</v>
      </c>
      <c r="P233" s="120"/>
      <c r="Q233" s="10">
        <v>42445</v>
      </c>
      <c r="R233" s="10">
        <v>42459</v>
      </c>
      <c r="S233" s="11">
        <f>IF(G233&lt;0,"NA",IF((G233+H233+L233+IF(AO233="1ª",AP233,0)+IF(AU233="1ª",AV233,0))&gt;ROUNDDOWN('INF GERAIS'!K233*0.6,2),0,IF(M233="",ROUNDDOWN('INF GERAIS'!K233*0.6,2)-K233-G233-H233,ROUNDDOWN('INF GERAIS'!K233*0.6,2)-(G233+H233+L233+IF(AO233="1ª",AP233,0)+IF(AU233="1ª",AV233,0)))))</f>
        <v>32996.329999999994</v>
      </c>
      <c r="T233" s="505">
        <v>45804.35</v>
      </c>
      <c r="U233" s="10">
        <v>42461</v>
      </c>
      <c r="V233" s="120" t="s">
        <v>6736</v>
      </c>
      <c r="W233" s="120" t="s">
        <v>6725</v>
      </c>
      <c r="X233" s="120" t="s">
        <v>6738</v>
      </c>
      <c r="Y233" s="10">
        <v>43367</v>
      </c>
      <c r="Z233" s="10">
        <v>43384</v>
      </c>
      <c r="AA233" s="11">
        <f>IF(G233&lt;0,"NA",IF((G233+H233+L233+T233+IF(AO233="1ª",AP233,0)+IF(AU233="1ª",AV233,0)+IF(AO233="2ª",AP233,0)+IF(AU233="2ª",AV233,0))&gt;ROUNDDOWN('INF GERAIS'!K233*0.8,2),0,IF(AND(M233="",U233=""),ROUNDDOWN('INF GERAIS'!K233*0.8,2)-K233-S233-G233-H233,IF(U233="",ROUNDDOWN('INF GERAIS'!K233*0.8,2)-S233-L233-G233-H233-IF(AO233="1ª",AP233,0)-IF(AU233="1ª",AV233,0),ROUNDDOWN('INF GERAIS'!K233*0.8,2)-(G233+H233+L233+T233+IF(AO233="1ª",AP233,0)+IF(AU233="1ª",AV233,0)+IF(AO233="2ª",AP233,0)+IF(AU233="2ª",AV233,0))))))</f>
        <v>13302.040000000008</v>
      </c>
      <c r="AB233" s="11">
        <v>13302.04</v>
      </c>
      <c r="AC233" s="10">
        <v>43656</v>
      </c>
      <c r="AD233" s="120" t="s">
        <v>12361</v>
      </c>
      <c r="AE233" s="120" t="s">
        <v>12362</v>
      </c>
      <c r="AF233" s="120" t="s">
        <v>12363</v>
      </c>
      <c r="AG233" s="10">
        <v>43367</v>
      </c>
      <c r="AH233" s="10">
        <v>43384</v>
      </c>
      <c r="AI233" s="11">
        <f>IF(G233&lt;0,"NA",IF((G233+H233+L233+T233+AB233+IF(AO233="1ª",AP233,0)+IF(AU233="1ª",AV233,0)+IF(AO233="2ª",AP233,0)+IF(AU233="2ª",AV233,0)+IF(AO233="3ª",AP233,0)+IF(AU233="3ª",AV233,0))&gt;'INF GERAIS'!K233,0,IF(AND(M233="",U233="",AC233=""),'INF GERAIS'!K233-K233-S233-AA233-G233-H233,IF(AND(U233="",AC233=""),'INF GERAIS'!K233-L233-S233-AA233-G233-H233-IF(AO233="1ª",AP233,0)-IF(AU233="1ª",AV233,0),IF(AC233="",'INF GERAIS'!K233-L233-T233-AA233-G233-H233-IF(AO233="1ª",AP233,0)-IF(AU233="1ª",AV233,0)-IF(AO233="2ª",AP233,0)-IF(AU233="2ª",AV233,0),'INF GERAIS'!K233-(G233+H233+L233+T233+AB233+IF(AO233="1ª",AP233,0)+IF(AU233="1ª",AV233,0)+IF(AO233="2ª",AP233,0)+IF(AU233="2ª",AV233,0)+IF(AO233="3ª",AP233,0)+IF(AU233="3ª",AV233,0)))))))</f>
        <v>26110.060000000012</v>
      </c>
      <c r="AJ233" s="11">
        <v>26110.06</v>
      </c>
      <c r="AK233" s="10">
        <v>43656</v>
      </c>
      <c r="AL233" s="120" t="s">
        <v>12364</v>
      </c>
      <c r="AM233" s="120" t="s">
        <v>12365</v>
      </c>
      <c r="AN233" s="120" t="s">
        <v>12366</v>
      </c>
      <c r="AP233" s="11"/>
      <c r="AQ233" s="10"/>
      <c r="AV233" s="11"/>
      <c r="AW233" s="10"/>
      <c r="AZ233" s="1"/>
      <c r="BF233" s="16"/>
      <c r="BG233" s="155"/>
    </row>
    <row r="234" spans="2:59" ht="87.5" x14ac:dyDescent="0.35">
      <c r="B234" s="45" t="str">
        <f>'INF GERAIS'!B234&amp;IFERROR(IF(INDEX(APOIO!$A$5:$A$50,MATCH('INF GERAIS'!N234,APOIO!$B$5:$B$50,0))="NÃO",APOIO!$A$2&amp;"NÃO VÁLIDO",""),"")</f>
        <v>2014.0220</v>
      </c>
      <c r="C234" s="1" t="str">
        <f>'INF GERAIS'!C234</f>
        <v>MATA NORTE</v>
      </c>
      <c r="D234" s="1" t="str">
        <f>'INF GERAIS'!D234</f>
        <v>LAGOA DE ITAENGA</v>
      </c>
      <c r="E234" s="1" t="str">
        <f>'INF GERAIS'!E234</f>
        <v>PAVIMENTAÇÃO, MURO DE CONTENÇÃO E ESCADARIA URBANA NOS BAIRROS LOTEAMENTO ITAENGA( VILA  DA CAIXA), CENTRO E  SALINA</v>
      </c>
      <c r="F234" s="1" t="str">
        <f>'INF GERAIS'!G234</f>
        <v>NORMAL</v>
      </c>
      <c r="G234" s="11"/>
      <c r="H234" s="11"/>
      <c r="I234" s="10">
        <v>41802</v>
      </c>
      <c r="J234" s="10">
        <v>41816</v>
      </c>
      <c r="K234" s="11">
        <f>IF(G234&lt;0,"NA",IF(G234&gt;ROUNDDOWN('INF GERAIS'!K234*0.3,2),0,ROUNDDOWN('INF GERAIS'!K234*0.3,2)-G234))</f>
        <v>271693.57</v>
      </c>
      <c r="L234" s="11">
        <v>271693.58</v>
      </c>
      <c r="M234" s="10">
        <v>41823</v>
      </c>
      <c r="N234" s="120" t="s">
        <v>1925</v>
      </c>
      <c r="O234" s="120" t="s">
        <v>1927</v>
      </c>
      <c r="P234" s="120"/>
      <c r="Q234" s="10">
        <v>42503</v>
      </c>
      <c r="R234" s="10">
        <v>42508</v>
      </c>
      <c r="S234" s="11">
        <f>IF(G234&lt;0,"NA",IF((G234+H234+L234+IF(AO234="1ª",AP234,0)+IF(AU234="1ª",AV234,0))&gt;ROUNDDOWN('INF GERAIS'!K234*0.6,2),0,IF(M234="",ROUNDDOWN('INF GERAIS'!K234*0.6,2)-K234-G234-H234,ROUNDDOWN('INF GERAIS'!K234*0.6,2)-(G234+H234+L234+IF(AO234="1ª",AP234,0)+IF(AU234="1ª",AV234,0)))))</f>
        <v>271693.57</v>
      </c>
      <c r="T234" s="505">
        <v>271693.57</v>
      </c>
      <c r="U234" s="233">
        <v>42510</v>
      </c>
      <c r="V234" s="347" t="s">
        <v>7244</v>
      </c>
      <c r="W234" s="347" t="s">
        <v>7247</v>
      </c>
      <c r="X234" s="347" t="s">
        <v>7248</v>
      </c>
      <c r="Y234" s="10">
        <v>42499</v>
      </c>
      <c r="Z234" s="10">
        <v>43073</v>
      </c>
      <c r="AA234" s="11">
        <f>IF(G234&lt;0,"NA",IF((G234+H234+L234+T234+IF(AO234="1ª",AP234,0)+IF(AU234="1ª",AV234,0)+IF(AO234="2ª",AP234,0)+IF(AU234="2ª",AV234,0))&gt;ROUNDDOWN('INF GERAIS'!K234*0.8,2),0,IF(AND(M234="",U234=""),ROUNDDOWN('INF GERAIS'!K234*0.8,2)-K234-S234-G234-H234,IF(U234="",ROUNDDOWN('INF GERAIS'!K234*0.8,2)-S234-L234-G234-H234-IF(AO234="1ª",AP234,0)-IF(AU234="1ª",AV234,0),ROUNDDOWN('INF GERAIS'!K234*0.8,2)-(G234+H234+L234+T234+IF(AO234="1ª",AP234,0)+IF(AU234="1ª",AV234,0)+IF(AO234="2ª",AP234,0)+IF(AU234="2ª",AV234,0))))))</f>
        <v>181129.04999999993</v>
      </c>
      <c r="AB234" s="1049">
        <v>181129.05</v>
      </c>
      <c r="AC234" s="1050">
        <v>43193</v>
      </c>
      <c r="AD234" s="1051" t="s">
        <v>10692</v>
      </c>
      <c r="AE234" s="1051" t="s">
        <v>10693</v>
      </c>
      <c r="AF234" s="1051" t="s">
        <v>10694</v>
      </c>
      <c r="AG234" s="10">
        <v>43278</v>
      </c>
      <c r="AH234" s="10">
        <v>43306</v>
      </c>
      <c r="AI234" s="11">
        <f>IF(G234&lt;0,"NA",IF((G234+H234+L234+T234+AB234+IF(AO234="1ª",AP234,0)+IF(AU234="1ª",AV234,0)+IF(AO234="2ª",AP234,0)+IF(AU234="2ª",AV234,0)+IF(AO234="3ª",AP234,0)+IF(AU234="3ª",AV234,0))&gt;'INF GERAIS'!K234,0,IF(AND(M234="",U234="",AC234=""),'INF GERAIS'!K234-K234-S234-AA234-G234-H234,IF(AND(U234="",AC234=""),'INF GERAIS'!K234-L234-S234-AA234-G234-H234-IF(AO234="1ª",AP234,0)-IF(AU234="1ª",AV234,0),IF(AC234="",'INF GERAIS'!K234-L234-T234-AA234-G234-H234-IF(AO234="1ª",AP234,0)-IF(AU234="1ª",AV234,0)-IF(AO234="2ª",AP234,0)-IF(AU234="2ª",AV234,0),'INF GERAIS'!K234-(G234+H234+L234+T234+AB234+IF(AO234="1ª",AP234,0)+IF(AU234="1ª",AV234,0)+IF(AO234="2ª",AP234,0)+IF(AU234="2ª",AV234,0)+IF(AO234="3ª",AP234,0)+IF(AU234="3ª",AV234,0)))))))</f>
        <v>181129.06000000006</v>
      </c>
      <c r="AJ234" s="823">
        <v>181129.06</v>
      </c>
      <c r="AK234" s="826">
        <v>43517</v>
      </c>
      <c r="AL234" s="827" t="s">
        <v>11946</v>
      </c>
      <c r="AM234" s="827" t="s">
        <v>11948</v>
      </c>
      <c r="AN234" s="827" t="s">
        <v>11949</v>
      </c>
      <c r="AP234" s="11"/>
      <c r="AQ234" s="10"/>
      <c r="AV234" s="11"/>
      <c r="AW234" s="10"/>
      <c r="AZ234" s="1"/>
      <c r="BF234" s="16"/>
      <c r="BG234" s="155"/>
    </row>
    <row r="235" spans="2:59" ht="101.5" x14ac:dyDescent="0.35">
      <c r="B235" s="45" t="str">
        <f>'INF GERAIS'!B235&amp;IFERROR(IF(INDEX(APOIO!$A$5:$A$50,MATCH('INF GERAIS'!N235,APOIO!$B$5:$B$50,0))="NÃO",APOIO!$A$2&amp;"NÃO VÁLIDO",""),"")</f>
        <v>2014.0221</v>
      </c>
      <c r="C235" s="1" t="str">
        <f>'INF GERAIS'!C235</f>
        <v>MATA NORTE</v>
      </c>
      <c r="D235" s="1" t="str">
        <f>'INF GERAIS'!D235</f>
        <v>LAGOA DO CARRO</v>
      </c>
      <c r="E235" s="1" t="str">
        <f>'INF GERAIS'!E235</f>
        <v>PAVIMENTAÇÃO EM PARALELEPÍPEDOS GRANÍTICOS, DRENAGEM E SINALIZAÇÃO DE DIVERSAS RUAS</v>
      </c>
      <c r="F235" s="1" t="str">
        <f>'INF GERAIS'!G235</f>
        <v>NORMAL</v>
      </c>
      <c r="G235" s="11"/>
      <c r="H235" s="11"/>
      <c r="I235" s="10">
        <v>41808</v>
      </c>
      <c r="J235" s="10">
        <v>41822</v>
      </c>
      <c r="K235" s="11">
        <f>IF(G235&lt;0,"NA",IF(G235&gt;ROUNDDOWN('INF GERAIS'!K235*0.3,2),0,ROUNDDOWN('INF GERAIS'!K235*0.3,2)-G235))</f>
        <v>219795.59</v>
      </c>
      <c r="L235" s="11">
        <v>224283.7</v>
      </c>
      <c r="M235" s="10">
        <v>41829</v>
      </c>
      <c r="N235" s="120" t="s">
        <v>3135</v>
      </c>
      <c r="O235" s="120" t="s">
        <v>3137</v>
      </c>
      <c r="P235" s="120"/>
      <c r="Q235" s="10">
        <v>42451</v>
      </c>
      <c r="R235" s="10">
        <v>42459</v>
      </c>
      <c r="S235" s="11">
        <f>IF(G235&lt;0,"NA",IF((G235+H235+L235+IF(AO235="1ª",AP235,0)+IF(AU235="1ª",AV235,0))&gt;ROUNDDOWN('INF GERAIS'!K235*0.6,2),0,IF(M235="",ROUNDDOWN('INF GERAIS'!K235*0.6,2)-K235-G235-H235,ROUNDDOWN('INF GERAIS'!K235*0.6,2)-(G235+H235+L235+IF(AO235="1ª",AP235,0)+IF(AU235="1ª",AV235,0)))))</f>
        <v>215307.47999999998</v>
      </c>
      <c r="T235" s="505">
        <v>224283.69</v>
      </c>
      <c r="U235" s="10">
        <v>42461</v>
      </c>
      <c r="V235" s="120" t="s">
        <v>6746</v>
      </c>
      <c r="W235" s="120" t="s">
        <v>6748</v>
      </c>
      <c r="X235" s="120" t="s">
        <v>6749</v>
      </c>
      <c r="Y235" s="10">
        <v>42499</v>
      </c>
      <c r="Z235" s="10">
        <v>42543</v>
      </c>
      <c r="AA235" s="11">
        <f>IF(G235&lt;0,"NA",IF((G235+H235+L235+T235+IF(AO235="1ª",AP235,0)+IF(AU235="1ª",AV235,0)+IF(AO235="2ª",AP235,0)+IF(AU235="2ª",AV235,0))&gt;ROUNDDOWN('INF GERAIS'!K235*0.8,2),0,IF(AND(M235="",U235=""),ROUNDDOWN('INF GERAIS'!K235*0.8,2)-K235-S235-G235-H235,IF(U235="",ROUNDDOWN('INF GERAIS'!K235*0.8,2)-S235-L235-G235-H235-IF(AO235="1ª",AP235,0)-IF(AU235="1ª",AV235,0),ROUNDDOWN('INF GERAIS'!K235*0.8,2)-(G235+H235+L235+T235+IF(AO235="1ª",AP235,0)+IF(AU235="1ª",AV235,0)+IF(AO235="2ª",AP235,0)+IF(AU235="2ª",AV235,0))))))</f>
        <v>137554.18999999994</v>
      </c>
      <c r="AB235" s="443">
        <v>149522.47</v>
      </c>
      <c r="AC235" s="444">
        <v>42549</v>
      </c>
      <c r="AD235" s="445" t="s">
        <v>7834</v>
      </c>
      <c r="AE235" s="341" t="s">
        <v>6748</v>
      </c>
      <c r="AF235" s="341" t="s">
        <v>7836</v>
      </c>
      <c r="AG235" s="10">
        <v>42653</v>
      </c>
      <c r="AH235" s="10">
        <v>42724</v>
      </c>
      <c r="AI235" s="11">
        <f>IF(G235&lt;0,"NA",IF((G235+H235+L235+T235+AB235+IF(AO235="1ª",AP235,0)+IF(AU235="1ª",AV235,0)+IF(AO235="2ª",AP235,0)+IF(AU235="2ª",AV235,0)+IF(AO235="3ª",AP235,0)+IF(AU235="3ª",AV235,0))&gt;'INF GERAIS'!K235,0,IF(AND(M235="",U235="",AC235=""),'INF GERAIS'!K235-K235-S235-AA235-G235-H235,IF(AND(U235="",AC235=""),'INF GERAIS'!K235-L235-S235-AA235-G235-H235-IF(AO235="1ª",AP235,0)-IF(AU235="1ª",AV235,0),IF(AC235="",'INF GERAIS'!K235-L235-T235-AA235-G235-H235-IF(AO235="1ª",AP235,0)-IF(AU235="1ª",AV235,0)-IF(AO235="2ª",AP235,0)-IF(AU235="2ª",AV235,0),'INF GERAIS'!K235-(G235+H235+L235+T235+AB235+IF(AO235="1ª",AP235,0)+IF(AU235="1ª",AV235,0)+IF(AO235="2ª",AP235,0)+IF(AU235="2ª",AV235,0)+IF(AO235="3ª",AP235,0)+IF(AU235="3ª",AV235,0)))))))</f>
        <v>134562.12</v>
      </c>
      <c r="AJ235" s="11">
        <v>134562.12</v>
      </c>
      <c r="AK235" s="10">
        <v>42871</v>
      </c>
      <c r="AL235" s="120" t="s">
        <v>9364</v>
      </c>
      <c r="AM235" s="120" t="s">
        <v>9365</v>
      </c>
      <c r="AN235" s="120" t="s">
        <v>9366</v>
      </c>
      <c r="AP235" s="11"/>
      <c r="AQ235" s="10"/>
      <c r="AV235" s="11"/>
      <c r="AW235" s="10"/>
      <c r="AZ235" s="1"/>
      <c r="BF235" s="16"/>
      <c r="BG235" s="155"/>
    </row>
    <row r="236" spans="2:59" ht="72.5" x14ac:dyDescent="0.35">
      <c r="B236" s="45" t="str">
        <f>'INF GERAIS'!B236&amp;IFERROR(IF(INDEX(APOIO!$A$5:$A$50,MATCH('INF GERAIS'!N236,APOIO!$B$5:$B$50,0))="NÃO",APOIO!$A$2&amp;"NÃO VÁLIDO",""),"")</f>
        <v>2014.0222</v>
      </c>
      <c r="C236" s="1" t="str">
        <f>'INF GERAIS'!C236</f>
        <v>AGRESTE MERIDIONAL</v>
      </c>
      <c r="D236" s="1" t="str">
        <f>'INF GERAIS'!D236</f>
        <v>LAGOA DO OURO</v>
      </c>
      <c r="E236" s="1" t="str">
        <f>'INF GERAIS'!E236</f>
        <v>REFORMA DAS QUADRAS DE ESPORTES DA SEDE DO MUNICÍPIO E DO DISTRITO DE CAMPO ALEGRE</v>
      </c>
      <c r="F236" s="1" t="str">
        <f>'INF GERAIS'!G236</f>
        <v>NORMAL</v>
      </c>
      <c r="G236" s="11"/>
      <c r="H236" s="11"/>
      <c r="I236" s="10">
        <v>41802</v>
      </c>
      <c r="J236" s="10">
        <v>41816</v>
      </c>
      <c r="K236" s="11">
        <f>IF(G236&lt;0,"NA",IF(G236&gt;ROUNDDOWN('INF GERAIS'!K236*0.3,2),0,ROUNDDOWN('INF GERAIS'!K236*0.3,2)-G236))</f>
        <v>95034.28</v>
      </c>
      <c r="L236" s="11">
        <v>96040.42</v>
      </c>
      <c r="M236" s="10">
        <v>41823</v>
      </c>
      <c r="N236" s="120" t="s">
        <v>1946</v>
      </c>
      <c r="O236" s="120" t="s">
        <v>1936</v>
      </c>
      <c r="P236" s="120"/>
      <c r="Q236" s="10">
        <v>42467</v>
      </c>
      <c r="R236" s="10">
        <v>42478</v>
      </c>
      <c r="S236" s="11">
        <f>IF(G236&lt;0,"NA",IF((G236+H236+L236+IF(AO236="1ª",AP236,0)+IF(AU236="1ª",AV236,0))&gt;ROUNDDOWN('INF GERAIS'!K236*0.6,2),0,IF(M236="",ROUNDDOWN('INF GERAIS'!K236*0.6,2)-K236-G236-H236,ROUNDDOWN('INF GERAIS'!K236*0.6,2)-(G236+H236+L236+IF(AO236="1ª",AP236,0)+IF(AU236="1ª",AV236,0)))))</f>
        <v>94028.150000000009</v>
      </c>
      <c r="T236" s="505">
        <v>94028.15</v>
      </c>
      <c r="U236" s="233">
        <v>42479</v>
      </c>
      <c r="V236" s="298" t="s">
        <v>6976</v>
      </c>
      <c r="W236" s="298" t="s">
        <v>6978</v>
      </c>
      <c r="X236" s="298" t="s">
        <v>6979</v>
      </c>
      <c r="Y236" s="10">
        <v>43641</v>
      </c>
      <c r="Z236" s="10" t="s">
        <v>153</v>
      </c>
      <c r="AA236" s="11">
        <f>IF(G236&lt;0,"NA",IF((G236+H236+L236+T236+IF(AO236="1ª",AP236,0)+IF(AU236="1ª",AV236,0)+IF(AO236="2ª",AP236,0)+IF(AU236="2ª",AV236,0))&gt;ROUNDDOWN('INF GERAIS'!K236*0.8,2),0,IF(AND(M236="",U236=""),ROUNDDOWN('INF GERAIS'!K236*0.8,2)-K236-S236-G236-H236,IF(U236="",ROUNDDOWN('INF GERAIS'!K236*0.8,2)-S236-L236-G236-H236-IF(AO236="1ª",AP236,0)-IF(AU236="1ª",AV236,0),ROUNDDOWN('INF GERAIS'!K236*0.8,2)-(G236+H236+L236+T236+IF(AO236="1ª",AP236,0)+IF(AU236="1ª",AV236,0)+IF(AO236="2ª",AP236,0)+IF(AU236="2ª",AV236,0))))))</f>
        <v>63356.19</v>
      </c>
      <c r="AB236" s="11"/>
      <c r="AC236" s="10"/>
      <c r="AD236" s="120" t="s">
        <v>153</v>
      </c>
      <c r="AE236" s="120" t="s">
        <v>153</v>
      </c>
      <c r="AF236" s="120" t="s">
        <v>153</v>
      </c>
      <c r="AG236" s="10"/>
      <c r="AH236" s="10" t="s">
        <v>153</v>
      </c>
      <c r="AI236" s="11">
        <f>IF(G236&lt;0,"NA",IF((G236+H236+L236+T236+AB236+IF(AO236="1ª",AP236,0)+IF(AU236="1ª",AV236,0)+IF(AO236="2ª",AP236,0)+IF(AU236="2ª",AV236,0)+IF(AO236="3ª",AP236,0)+IF(AU236="3ª",AV236,0))&gt;'INF GERAIS'!K236,0,IF(AND(M236="",U236="",AC236=""),'INF GERAIS'!K236-K236-S236-AA236-G236-H236,IF(AND(U236="",AC236=""),'INF GERAIS'!K236-L236-S236-AA236-G236-H236-IF(AO236="1ª",AP236,0)-IF(AU236="1ª",AV236,0),IF(AC236="",'INF GERAIS'!K236-L236-T236-AA236-G236-H236-IF(AO236="1ª",AP236,0)-IF(AU236="1ª",AV236,0)-IF(AO236="2ª",AP236,0)-IF(AU236="2ª",AV236,0),'INF GERAIS'!K236-(G236+H236+L236+T236+AB236+IF(AO236="1ª",AP236,0)+IF(AU236="1ª",AV236,0)+IF(AO236="2ª",AP236,0)+IF(AU236="2ª",AV236,0)+IF(AO236="3ª",AP236,0)+IF(AU236="3ª",AV236,0)))))))</f>
        <v>63356.190000000031</v>
      </c>
      <c r="AJ236" s="11" t="s">
        <v>153</v>
      </c>
      <c r="AK236" s="10"/>
      <c r="AL236" s="120" t="s">
        <v>153</v>
      </c>
      <c r="AM236" s="120" t="s">
        <v>153</v>
      </c>
      <c r="AN236" s="120" t="s">
        <v>153</v>
      </c>
      <c r="AP236" s="11"/>
      <c r="AQ236" s="10"/>
      <c r="AV236" s="11"/>
      <c r="AW236" s="10"/>
      <c r="AZ236" s="1"/>
      <c r="BF236" s="16"/>
      <c r="BG236" s="155"/>
    </row>
    <row r="237" spans="2:59" ht="58" x14ac:dyDescent="0.35">
      <c r="B237" s="45" t="str">
        <f>'INF GERAIS'!B237&amp;IFERROR(IF(INDEX(APOIO!$A$5:$A$50,MATCH('INF GERAIS'!N237,APOIO!$B$5:$B$50,0))="NÃO",APOIO!$A$2&amp;"NÃO VÁLIDO",""),"")</f>
        <v>2014.0223</v>
      </c>
      <c r="C237" s="1" t="str">
        <f>'INF GERAIS'!C237</f>
        <v>AGRESTE MERIDIONAL</v>
      </c>
      <c r="D237" s="1" t="str">
        <f>'INF GERAIS'!D237</f>
        <v>LAGOA DO OURO</v>
      </c>
      <c r="E237" s="1" t="str">
        <f>'INF GERAIS'!E237</f>
        <v>AMPLIAÇÃO DO CEMITÉRIO MUNICIPAL</v>
      </c>
      <c r="F237" s="1" t="str">
        <f>'INF GERAIS'!G237</f>
        <v>NORMAL</v>
      </c>
      <c r="G237" s="11"/>
      <c r="H237" s="11"/>
      <c r="I237" s="10">
        <v>41802</v>
      </c>
      <c r="J237" s="10">
        <v>41816</v>
      </c>
      <c r="K237" s="11">
        <f>IF(G237&lt;0,"NA",IF(G237&gt;ROUNDDOWN('INF GERAIS'!K237*0.3,2),0,ROUNDDOWN('INF GERAIS'!K237*0.3,2)-G237))</f>
        <v>42509.27</v>
      </c>
      <c r="L237" s="11">
        <v>51206</v>
      </c>
      <c r="M237" s="10">
        <v>41823</v>
      </c>
      <c r="N237" s="120" t="s">
        <v>1934</v>
      </c>
      <c r="O237" s="120" t="s">
        <v>1936</v>
      </c>
      <c r="P237" s="120"/>
      <c r="Q237" s="10">
        <v>42467</v>
      </c>
      <c r="R237" s="10">
        <v>42478</v>
      </c>
      <c r="S237" s="11">
        <f>IF(G237&lt;0,"NA",IF((G237+H237+L237+IF(AO237="1ª",AP237,0)+IF(AU237="1ª",AV237,0))&gt;ROUNDDOWN('INF GERAIS'!K237*0.6,2),0,IF(M237="",ROUNDDOWN('INF GERAIS'!K237*0.6,2)-K237-G237-H237,ROUNDDOWN('INF GERAIS'!K237*0.6,2)-(G237+H237+L237+IF(AO237="1ª",AP237,0)+IF(AU237="1ª",AV237,0)))))</f>
        <v>33812.539999999994</v>
      </c>
      <c r="T237" s="505">
        <v>51205.99</v>
      </c>
      <c r="U237" s="233">
        <v>42479</v>
      </c>
      <c r="V237" s="298" t="s">
        <v>6980</v>
      </c>
      <c r="W237" s="298" t="s">
        <v>6978</v>
      </c>
      <c r="X237" s="298" t="s">
        <v>6982</v>
      </c>
      <c r="Y237" s="10">
        <v>43641</v>
      </c>
      <c r="Z237" s="10">
        <v>43683</v>
      </c>
      <c r="AA237" s="11">
        <f>IF(G237&lt;0,"NA",IF((G237+H237+L237+T237+IF(AO237="1ª",AP237,0)+IF(AU237="1ª",AV237,0)+IF(AO237="2ª",AP237,0)+IF(AU237="2ª",AV237,0))&gt;ROUNDDOWN('INF GERAIS'!K237*0.8,2),0,IF(AND(M237="",U237=""),ROUNDDOWN('INF GERAIS'!K237*0.8,2)-K237-S237-G237-H237,IF(U237="",ROUNDDOWN('INF GERAIS'!K237*0.8,2)-S237-L237-G237-H237-IF(AO237="1ª",AP237,0)-IF(AU237="1ª",AV237,0),ROUNDDOWN('INF GERAIS'!K237*0.8,2)-(G237+H237+L237+T237+IF(AO237="1ª",AP237,0)+IF(AU237="1ª",AV237,0)+IF(AO237="2ª",AP237,0)+IF(AU237="2ª",AV237,0))))))</f>
        <v>10946.070000000007</v>
      </c>
      <c r="AB237" s="443">
        <v>10946.07</v>
      </c>
      <c r="AC237" s="444">
        <v>43739</v>
      </c>
      <c r="AD237" s="445" t="s">
        <v>12594</v>
      </c>
      <c r="AE237" s="341" t="s">
        <v>12595</v>
      </c>
      <c r="AF237" s="341" t="s">
        <v>12596</v>
      </c>
      <c r="AG237" s="10">
        <v>44042</v>
      </c>
      <c r="AH237" s="10">
        <v>44088</v>
      </c>
      <c r="AI237" s="11">
        <f>IF(G237&lt;0,"NA",IF((G237+H237+L237+T237+AB237+IF(AO237="1ª",AP237,0)+IF(AU237="1ª",AV237,0)+IF(AO237="2ª",AP237,0)+IF(AU237="2ª",AV237,0)+IF(AO237="3ª",AP237,0)+IF(AU237="3ª",AV237,0))&gt;'INF GERAIS'!K237,0,IF(AND(M237="",U237="",AC237=""),'INF GERAIS'!K237-K237-S237-AA237-G237-H237,IF(AND(U237="",AC237=""),'INF GERAIS'!K237-L237-S237-AA237-G237-H237-IF(AO237="1ª",AP237,0)-IF(AU237="1ª",AV237,0),IF(AC237="",'INF GERAIS'!K237-L237-T237-AA237-G237-H237-IF(AO237="1ª",AP237,0)-IF(AU237="1ª",AV237,0)-IF(AO237="2ª",AP237,0)-IF(AU237="2ª",AV237,0),'INF GERAIS'!K237-(G237+H237+L237+T237+AB237+IF(AO237="1ª",AP237,0)+IF(AU237="1ª",AV237,0)+IF(AO237="2ª",AP237,0)+IF(AU237="2ª",AV237,0)+IF(AO237="3ª",AP237,0)+IF(AU237="3ª",AV237,0)))))))</f>
        <v>28339.51999999999</v>
      </c>
      <c r="AJ237" s="11">
        <v>28339.51999999999</v>
      </c>
      <c r="AK237" s="10">
        <v>44274</v>
      </c>
      <c r="AL237" s="120" t="s">
        <v>13370</v>
      </c>
      <c r="AM237" s="120" t="s">
        <v>13371</v>
      </c>
      <c r="AN237" s="120" t="s">
        <v>13372</v>
      </c>
      <c r="AP237" s="11"/>
      <c r="AQ237" s="10"/>
      <c r="AV237" s="11"/>
      <c r="AW237" s="10"/>
      <c r="AZ237" s="1"/>
      <c r="BF237" s="16"/>
      <c r="BG237" s="155"/>
    </row>
    <row r="238" spans="2:59" ht="87" x14ac:dyDescent="0.35">
      <c r="B238" s="45" t="str">
        <f>'INF GERAIS'!B238&amp;IFERROR(IF(INDEX(APOIO!$A$5:$A$50,MATCH('INF GERAIS'!N238,APOIO!$B$5:$B$50,0))="NÃO",APOIO!$A$2&amp;"NÃO VÁLIDO",""),"")</f>
        <v>2014.0224</v>
      </c>
      <c r="C238" s="1" t="str">
        <f>'INF GERAIS'!C238</f>
        <v>AGRESTE MERIDIONAL</v>
      </c>
      <c r="D238" s="1" t="str">
        <f>'INF GERAIS'!D238</f>
        <v>LAGOA DO OURO</v>
      </c>
      <c r="E238" s="1" t="str">
        <f>'INF GERAIS'!E238</f>
        <v>RECUPERAÇÃO DA COBERTA, DA PINTURA E CONSTRUÇÃO DO NECROTÉRIO DO HOSPITAL MUNICIPAL</v>
      </c>
      <c r="F238" s="1" t="str">
        <f>'INF GERAIS'!G238</f>
        <v>NORMAL</v>
      </c>
      <c r="G238" s="11"/>
      <c r="H238" s="11"/>
      <c r="I238" s="10">
        <v>41802</v>
      </c>
      <c r="J238" s="10">
        <v>41816</v>
      </c>
      <c r="K238" s="11">
        <f>IF(G238&lt;0,"NA",IF(G238&gt;ROUNDDOWN('INF GERAIS'!K238*0.3,2),0,ROUNDDOWN('INF GERAIS'!K238*0.3,2)-G238))</f>
        <v>32055.279999999999</v>
      </c>
      <c r="L238" s="11">
        <v>32055.279999999999</v>
      </c>
      <c r="M238" s="10">
        <v>41823</v>
      </c>
      <c r="N238" s="120" t="s">
        <v>1940</v>
      </c>
      <c r="O238" s="120" t="s">
        <v>1936</v>
      </c>
      <c r="P238" s="120"/>
      <c r="Q238" s="10">
        <v>42467</v>
      </c>
      <c r="R238" s="10">
        <v>42478</v>
      </c>
      <c r="S238" s="11">
        <f>IF(G238&lt;0,"NA",IF((G238+H238+L238+IF(AO238="1ª",AP238,0)+IF(AU238="1ª",AV238,0))&gt;ROUNDDOWN('INF GERAIS'!K238*0.6,2),0,IF(M238="",ROUNDDOWN('INF GERAIS'!K238*0.6,2)-K238-G238-H238,ROUNDDOWN('INF GERAIS'!K238*0.6,2)-(G238+H238+L238+IF(AO238="1ª",AP238,0)+IF(AU238="1ª",AV238,0)))))</f>
        <v>32055.279999999999</v>
      </c>
      <c r="T238" s="505">
        <v>32055.279999999999</v>
      </c>
      <c r="U238" s="233">
        <v>42479</v>
      </c>
      <c r="V238" s="298" t="s">
        <v>6983</v>
      </c>
      <c r="W238" s="298" t="s">
        <v>6978</v>
      </c>
      <c r="X238" s="298" t="s">
        <v>6985</v>
      </c>
      <c r="Y238" s="10">
        <v>43641</v>
      </c>
      <c r="Z238" s="10" t="s">
        <v>153</v>
      </c>
      <c r="AA238" s="11">
        <f>IF(G238&lt;0,"NA",IF((G238+H238+L238+T238+IF(AO238="1ª",AP238,0)+IF(AU238="1ª",AV238,0)+IF(AO238="2ª",AP238,0)+IF(AU238="2ª",AV238,0))&gt;ROUNDDOWN('INF GERAIS'!K238*0.8,2),0,IF(AND(M238="",U238=""),ROUNDDOWN('INF GERAIS'!K238*0.8,2)-K238-S238-G238-H238,IF(U238="",ROUNDDOWN('INF GERAIS'!K238*0.8,2)-S238-L238-G238-H238-IF(AO238="1ª",AP238,0)-IF(AU238="1ª",AV238,0),ROUNDDOWN('INF GERAIS'!K238*0.8,2)-(G238+H238+L238+T238+IF(AO238="1ª",AP238,0)+IF(AU238="1ª",AV238,0)+IF(AO238="2ª",AP238,0)+IF(AU238="2ª",AV238,0))))))</f>
        <v>21370.190000000002</v>
      </c>
      <c r="AB238" s="11"/>
      <c r="AC238" s="10"/>
      <c r="AD238" s="120" t="s">
        <v>153</v>
      </c>
      <c r="AE238" s="120" t="s">
        <v>153</v>
      </c>
      <c r="AF238" s="120" t="s">
        <v>153</v>
      </c>
      <c r="AG238" s="10"/>
      <c r="AH238" s="10" t="s">
        <v>153</v>
      </c>
      <c r="AI238" s="11">
        <f>IF(G238&lt;0,"NA",IF((G238+H238+L238+T238+AB238+IF(AO238="1ª",AP238,0)+IF(AU238="1ª",AV238,0)+IF(AO238="2ª",AP238,0)+IF(AU238="2ª",AV238,0)+IF(AO238="3ª",AP238,0)+IF(AU238="3ª",AV238,0))&gt;'INF GERAIS'!K238,0,IF(AND(M238="",U238="",AC238=""),'INF GERAIS'!K238-K238-S238-AA238-G238-H238,IF(AND(U238="",AC238=""),'INF GERAIS'!K238-L238-S238-AA238-G238-H238-IF(AO238="1ª",AP238,0)-IF(AU238="1ª",AV238,0),IF(AC238="",'INF GERAIS'!K238-L238-T238-AA238-G238-H238-IF(AO238="1ª",AP238,0)-IF(AU238="1ª",AV238,0)-IF(AO238="2ª",AP238,0)-IF(AU238="2ª",AV238,0),'INF GERAIS'!K238-(G238+H238+L238+T238+AB238+IF(AO238="1ª",AP238,0)+IF(AU238="1ª",AV238,0)+IF(AO238="2ª",AP238,0)+IF(AU238="2ª",AV238,0)+IF(AO238="3ª",AP238,0)+IF(AU238="3ª",AV238,0)))))))</f>
        <v>21370.190000000002</v>
      </c>
      <c r="AJ238" s="11" t="s">
        <v>153</v>
      </c>
      <c r="AK238" s="10"/>
      <c r="AL238" s="120" t="s">
        <v>153</v>
      </c>
      <c r="AM238" s="120" t="s">
        <v>153</v>
      </c>
      <c r="AN238" s="120" t="s">
        <v>153</v>
      </c>
      <c r="AP238" s="11"/>
      <c r="AQ238" s="10"/>
      <c r="AV238" s="11"/>
      <c r="AW238" s="10"/>
      <c r="AZ238" s="1"/>
      <c r="BF238" s="16"/>
      <c r="BG238" s="155"/>
    </row>
    <row r="239" spans="2:59" ht="203" x14ac:dyDescent="0.35">
      <c r="B239" s="45" t="str">
        <f>'INF GERAIS'!B239&amp;IFERROR(IF(INDEX(APOIO!$A$5:$A$50,MATCH('INF GERAIS'!N239,APOIO!$B$5:$B$50,0))="NÃO",APOIO!$A$2&amp;"NÃO VÁLIDO",""),"")</f>
        <v>2014.0225</v>
      </c>
      <c r="C239" s="1" t="str">
        <f>'INF GERAIS'!C239</f>
        <v>AGRESTE CENTRAL</v>
      </c>
      <c r="D239" s="1" t="str">
        <f>'INF GERAIS'!D239</f>
        <v>LAGOA DOS GATOS</v>
      </c>
      <c r="E239" s="1" t="str">
        <f>'INF GERAIS'!E239</f>
        <v>PAVIMENTAÇÃO EM PARALELEPÍPEDOS EM DIVERSAS RUAS (12): RUA SEBASTIÃO DE OLIVEIRA DA SILVA; AV. DR. ESTÁCIO COIMBRA; RUA ERCÍLIA CAROLINA DOS SANTOS; AV. PROFESSOR DEOCLÉCIO FERREIRA DE ARAÚJO; TRAVESSA 11 DE SETEMBRO COM A AV. ENEDINA LOURENÇO DA SILVA; RUA FRANCISCO RODRIGUES (RUA DE COSME), BAIRRO DA COMPESA; RUA SEVERINO JOAQUIM SOBRAL, BAIRRO DA COMPESA; COMPLEMENTO DA RUA HIRINEU HIPÓLITO DA CUNHA, BAIRRO DA COMPESA; RUA EMERSON MARCONE DA CUNHA AMORIM; RUA PADRE JÚLIO SELMIN; LOGRADOURO RUA PROJETADA; RUA APRÍGIO S. DE ASSUNÇÃO</v>
      </c>
      <c r="F239" s="1" t="str">
        <f>'INF GERAIS'!G239</f>
        <v>NORMAL</v>
      </c>
      <c r="G239" s="11"/>
      <c r="H239" s="11"/>
      <c r="I239" s="10">
        <v>41802</v>
      </c>
      <c r="J239" s="10">
        <v>41816</v>
      </c>
      <c r="K239" s="11">
        <f>IF(G239&lt;0,"NA",IF(G239&gt;ROUNDDOWN('INF GERAIS'!K239*0.3,2),0,ROUNDDOWN('INF GERAIS'!K239*0.3,2)-G239))</f>
        <v>226413.76</v>
      </c>
      <c r="L239" s="11">
        <v>226414.97</v>
      </c>
      <c r="M239" s="10">
        <v>41823</v>
      </c>
      <c r="N239" s="120" t="s">
        <v>1949</v>
      </c>
      <c r="O239" s="120" t="s">
        <v>1951</v>
      </c>
      <c r="P239" s="120"/>
      <c r="Q239" s="10">
        <v>42314</v>
      </c>
      <c r="R239" s="10">
        <v>42328</v>
      </c>
      <c r="S239" s="11">
        <f>IF(G239&lt;0,"NA",IF((G239+H239+L239+IF(AO239="1ª",AP239,0)+IF(AU239="1ª",AV239,0))&gt;ROUNDDOWN('INF GERAIS'!K239*0.6,2),0,IF(M239="",ROUNDDOWN('INF GERAIS'!K239*0.6,2)-K239-G239-H239,ROUNDDOWN('INF GERAIS'!K239*0.6,2)-(G239+H239+L239+IF(AO239="1ª",AP239,0)+IF(AU239="1ª",AV239,0)))))</f>
        <v>226412.55000000002</v>
      </c>
      <c r="T239" s="505">
        <v>226414.97</v>
      </c>
      <c r="U239" s="10">
        <v>42335</v>
      </c>
      <c r="V239" s="120" t="s">
        <v>3989</v>
      </c>
      <c r="W239" s="120" t="s">
        <v>3991</v>
      </c>
      <c r="X239" s="120" t="s">
        <v>3992</v>
      </c>
      <c r="Y239" s="10">
        <v>42528</v>
      </c>
      <c r="Z239" s="10">
        <v>42543</v>
      </c>
      <c r="AA239" s="11">
        <f>IF(G239&lt;0,"NA",IF((G239+H239+L239+T239+IF(AO239="1ª",AP239,0)+IF(AU239="1ª",AV239,0)+IF(AO239="2ª",AP239,0)+IF(AU239="2ª",AV239,0))&gt;ROUNDDOWN('INF GERAIS'!K239*0.8,2),0,IF(AND(M239="",U239=""),ROUNDDOWN('INF GERAIS'!K239*0.8,2)-K239-S239-G239-H239,IF(U239="",ROUNDDOWN('INF GERAIS'!K239*0.8,2)-S239-L239-G239-H239-IF(AO239="1ª",AP239,0)-IF(AU239="1ª",AV239,0),ROUNDDOWN('INF GERAIS'!K239*0.8,2)-(G239+H239+L239+T239+IF(AO239="1ª",AP239,0)+IF(AU239="1ª",AV239,0)+IF(AO239="2ª",AP239,0)+IF(AU239="2ª",AV239,0))))))</f>
        <v>150940.09000000003</v>
      </c>
      <c r="AB239" s="440">
        <v>150943.28</v>
      </c>
      <c r="AC239" s="441">
        <v>42549</v>
      </c>
      <c r="AD239" s="442" t="s">
        <v>7831</v>
      </c>
      <c r="AE239" s="341" t="s">
        <v>7676</v>
      </c>
      <c r="AF239" s="341" t="s">
        <v>7833</v>
      </c>
      <c r="AG239" s="10">
        <v>42692</v>
      </c>
      <c r="AH239" s="10">
        <v>43244</v>
      </c>
      <c r="AI239" s="11">
        <f>IF(G239&lt;0,"NA",IF((G239+H239+L239+T239+AB239+IF(AO239="1ª",AP239,0)+IF(AU239="1ª",AV239,0)+IF(AO239="2ª",AP239,0)+IF(AU239="2ª",AV239,0)+IF(AO239="3ª",AP239,0)+IF(AU239="3ª",AV239,0))&gt;'INF GERAIS'!K239,0,IF(AND(M239="",U239="",AC239=""),'INF GERAIS'!K239-K239-S239-AA239-G239-H239,IF(AND(U239="",AC239=""),'INF GERAIS'!K239-L239-S239-AA239-G239-H239-IF(AO239="1ª",AP239,0)-IF(AU239="1ª",AV239,0),IF(AC239="",'INF GERAIS'!K239-L239-T239-AA239-G239-H239-IF(AO239="1ª",AP239,0)-IF(AU239="1ª",AV239,0)-IF(AO239="2ª",AP239,0)-IF(AU239="2ª",AV239,0),'INF GERAIS'!K239-(G239+H239+L239+T239+AB239+IF(AO239="1ª",AP239,0)+IF(AU239="1ª",AV239,0)+IF(AO239="2ª",AP239,0)+IF(AU239="2ª",AV239,0)+IF(AO239="3ª",AP239,0)+IF(AU239="3ª",AV239,0)))))))</f>
        <v>150939.32000000007</v>
      </c>
      <c r="AJ239" s="11">
        <v>150939.32000000007</v>
      </c>
      <c r="AK239" s="10">
        <v>43285</v>
      </c>
      <c r="AL239" s="120" t="s">
        <v>11273</v>
      </c>
      <c r="AM239" s="120" t="s">
        <v>11274</v>
      </c>
      <c r="AN239" s="120" t="s">
        <v>11275</v>
      </c>
      <c r="AP239" s="11"/>
      <c r="AQ239" s="10"/>
      <c r="AV239" s="11"/>
      <c r="AW239" s="10"/>
      <c r="AZ239" s="1"/>
      <c r="BF239" s="16"/>
      <c r="BG239" s="155"/>
    </row>
    <row r="240" spans="2:59" ht="72.5" x14ac:dyDescent="0.35">
      <c r="B240" s="45" t="str">
        <f>'INF GERAIS'!B240&amp;IFERROR(IF(INDEX(APOIO!$A$5:$A$50,MATCH('INF GERAIS'!N240,APOIO!$B$5:$B$50,0))="NÃO",APOIO!$A$2&amp;"NÃO VÁLIDO",""),"")</f>
        <v>2014.0226</v>
      </c>
      <c r="C240" s="1" t="str">
        <f>'INF GERAIS'!C240</f>
        <v>SERTÃO DO SÃO FRANCISCO</v>
      </c>
      <c r="D240" s="1" t="str">
        <f>'INF GERAIS'!D240</f>
        <v>LAGOA GRANDE</v>
      </c>
      <c r="E240" s="1" t="str">
        <f>'INF GERAIS'!E240</f>
        <v>PAVIMENTAÇÃO EM PARALELEPÍPEDOS GRANÍTICOS EM RUAS DO BAIRRO VERMELHOS</v>
      </c>
      <c r="F240" s="1" t="str">
        <f>'INF GERAIS'!G240</f>
        <v>NORMAL</v>
      </c>
      <c r="G240" s="11"/>
      <c r="H240" s="11"/>
      <c r="I240" s="10">
        <v>41802</v>
      </c>
      <c r="J240" s="10">
        <v>41816</v>
      </c>
      <c r="K240" s="11">
        <f>IF(G240&lt;0,"NA",IF(G240&gt;ROUNDDOWN('INF GERAIS'!K240*0.3,2),0,ROUNDDOWN('INF GERAIS'!K240*0.3,2)-G240))</f>
        <v>202881.58</v>
      </c>
      <c r="L240" s="11">
        <v>199027.87</v>
      </c>
      <c r="M240" s="10">
        <v>41823</v>
      </c>
      <c r="N240" s="120" t="s">
        <v>1973</v>
      </c>
      <c r="O240" s="120" t="s">
        <v>1963</v>
      </c>
      <c r="P240" s="120"/>
      <c r="Q240" s="10">
        <v>42314</v>
      </c>
      <c r="R240" s="10">
        <v>42328</v>
      </c>
      <c r="S240" s="11">
        <f>IF(G240&lt;0,"NA",IF((G240+H240+L240+IF(AO240="1ª",AP240,0)+IF(AU240="1ª",AV240,0))&gt;ROUNDDOWN('INF GERAIS'!K240*0.6,2),0,IF(M240="",ROUNDDOWN('INF GERAIS'!K240*0.6,2)-K240-G240-H240,ROUNDDOWN('INF GERAIS'!K240*0.6,2)-(G240+H240+L240+IF(AO240="1ª",AP240,0)+IF(AU240="1ª",AV240,0)))))</f>
        <v>206735.28999999998</v>
      </c>
      <c r="T240" s="505">
        <v>199027.87</v>
      </c>
      <c r="U240" s="10">
        <v>42335</v>
      </c>
      <c r="V240" s="120" t="s">
        <v>4117</v>
      </c>
      <c r="W240" s="120" t="s">
        <v>4113</v>
      </c>
      <c r="X240" s="120" t="s">
        <v>4118</v>
      </c>
      <c r="Y240" s="10">
        <v>42485</v>
      </c>
      <c r="Z240" s="10">
        <v>42550</v>
      </c>
      <c r="AA240" s="11">
        <f>IF(G240&lt;0,"NA",IF((G240+H240+L240+T240+IF(AO240="1ª",AP240,0)+IF(AU240="1ª",AV240,0)+IF(AO240="2ª",AP240,0)+IF(AU240="2ª",AV240,0))&gt;ROUNDDOWN('INF GERAIS'!K240*0.8,2),0,IF(AND(M240="",U240=""),ROUNDDOWN('INF GERAIS'!K240*0.8,2)-K240-S240-G240-H240,IF(U240="",ROUNDDOWN('INF GERAIS'!K240*0.8,2)-S240-L240-G240-H240-IF(AO240="1ª",AP240,0)-IF(AU240="1ª",AV240,0),ROUNDDOWN('INF GERAIS'!K240*0.8,2)-(G240+H240+L240+T240+IF(AO240="1ª",AP240,0)+IF(AU240="1ª",AV240,0)+IF(AO240="2ª",AP240,0)+IF(AU240="2ª",AV240,0))))))</f>
        <v>142961.81000000006</v>
      </c>
      <c r="AB240" s="205">
        <v>142961.81</v>
      </c>
      <c r="AC240" s="233">
        <v>42570</v>
      </c>
      <c r="AD240" s="467" t="s">
        <v>7983</v>
      </c>
      <c r="AE240" s="467" t="s">
        <v>7985</v>
      </c>
      <c r="AF240" s="467" t="s">
        <v>7986</v>
      </c>
      <c r="AG240" s="10">
        <v>42675</v>
      </c>
      <c r="AH240" s="10">
        <v>42732</v>
      </c>
      <c r="AI240" s="11">
        <f>IF(G240&lt;0,"NA",IF((G240+H240+L240+T240+AB240+IF(AO240="1ª",AP240,0)+IF(AU240="1ª",AV240,0)+IF(AO240="2ª",AP240,0)+IF(AU240="2ª",AV240,0)+IF(AO240="3ª",AP240,0)+IF(AU240="3ª",AV240,0))&gt;'INF GERAIS'!K240,0,IF(AND(M240="",U240="",AC240=""),'INF GERAIS'!K240-K240-S240-AA240-G240-H240,IF(AND(U240="",AC240=""),'INF GERAIS'!K240-L240-S240-AA240-G240-H240-IF(AO240="1ª",AP240,0)-IF(AU240="1ª",AV240,0),IF(AC240="",'INF GERAIS'!K240-L240-T240-AA240-G240-H240-IF(AO240="1ª",AP240,0)-IF(AU240="1ª",AV240,0)-IF(AO240="2ª",AP240,0)-IF(AU240="2ª",AV240,0),'INF GERAIS'!K240-(G240+H240+L240+T240+AB240+IF(AO240="1ª",AP240,0)+IF(AU240="1ª",AV240,0)+IF(AO240="2ª",AP240,0)+IF(AU240="2ª",AV240,0)+IF(AO240="3ª",AP240,0)+IF(AU240="3ª",AV240,0)))))))</f>
        <v>135254.3899999999</v>
      </c>
      <c r="AJ240" s="11">
        <v>135254.39000000001</v>
      </c>
      <c r="AK240" s="233">
        <v>42940</v>
      </c>
      <c r="AL240" s="120" t="s">
        <v>9675</v>
      </c>
      <c r="AM240" s="120" t="s">
        <v>9676</v>
      </c>
      <c r="AN240" s="120" t="s">
        <v>9677</v>
      </c>
      <c r="AP240" s="11"/>
      <c r="AQ240" s="10"/>
      <c r="AV240" s="11"/>
      <c r="AW240" s="10"/>
      <c r="AZ240" s="1"/>
      <c r="BF240" s="16"/>
      <c r="BG240" s="155"/>
    </row>
    <row r="241" spans="2:64" ht="72.5" x14ac:dyDescent="0.35">
      <c r="B241" s="45" t="str">
        <f>'INF GERAIS'!B241&amp;IFERROR(IF(INDEX(APOIO!$A$5:$A$50,MATCH('INF GERAIS'!N241,APOIO!$B$5:$B$50,0))="NÃO",APOIO!$A$2&amp;"NÃO VÁLIDO",""),"")</f>
        <v>2014.0227</v>
      </c>
      <c r="C241" s="1" t="str">
        <f>'INF GERAIS'!C241</f>
        <v>SERTÃO DO SÃO FRANCISCO</v>
      </c>
      <c r="D241" s="1" t="str">
        <f>'INF GERAIS'!D241</f>
        <v>LAGOA GRANDE</v>
      </c>
      <c r="E241" s="1" t="str">
        <f>'INF GERAIS'!E241</f>
        <v>PAVIMENTAÇÃO EM PARALELEPÍPEDOS GRANÍTICOS DA RUA OLÍMPIO ANGELIM NO BAIRRO ESTÁTUA</v>
      </c>
      <c r="F241" s="1" t="str">
        <f>'INF GERAIS'!G241</f>
        <v>NORMAL</v>
      </c>
      <c r="G241" s="11"/>
      <c r="H241" s="11"/>
      <c r="I241" s="10">
        <v>41802</v>
      </c>
      <c r="J241" s="10">
        <v>41816</v>
      </c>
      <c r="K241" s="11">
        <f>IF(G241&lt;0,"NA",IF(G241&gt;ROUNDDOWN('INF GERAIS'!K241*0.3,2),0,ROUNDDOWN('INF GERAIS'!K241*0.3,2)-G241))</f>
        <v>68805.67</v>
      </c>
      <c r="L241" s="11">
        <v>72670.09</v>
      </c>
      <c r="M241" s="10">
        <v>41823</v>
      </c>
      <c r="N241" s="120" t="s">
        <v>1961</v>
      </c>
      <c r="O241" s="120" t="s">
        <v>1963</v>
      </c>
      <c r="P241" s="120"/>
      <c r="Q241" s="10">
        <v>42314</v>
      </c>
      <c r="R241" s="10">
        <v>42328</v>
      </c>
      <c r="S241" s="11">
        <f>IF(G241&lt;0,"NA",IF((G241+H241+L241+IF(AO241="1ª",AP241,0)+IF(AU241="1ª",AV241,0))&gt;ROUNDDOWN('INF GERAIS'!K241*0.6,2),0,IF(M241="",ROUNDDOWN('INF GERAIS'!K241*0.6,2)-K241-G241-H241,ROUNDDOWN('INF GERAIS'!K241*0.6,2)-(G241+H241+L241+IF(AO241="1ª",AP241,0)+IF(AU241="1ª",AV241,0)))))</f>
        <v>64941.260000000009</v>
      </c>
      <c r="T241" s="505">
        <v>72670.09</v>
      </c>
      <c r="U241" s="10">
        <v>42335</v>
      </c>
      <c r="V241" s="120" t="s">
        <v>4111</v>
      </c>
      <c r="W241" s="120" t="s">
        <v>4113</v>
      </c>
      <c r="X241" s="120" t="s">
        <v>4115</v>
      </c>
      <c r="Y241" s="10">
        <v>42317</v>
      </c>
      <c r="Z241" s="10">
        <v>42394</v>
      </c>
      <c r="AA241" s="11">
        <f>IF(G241&lt;0,"NA",IF((G241+H241+L241+T241+IF(AO241="1ª",AP241,0)+IF(AU241="1ª",AV241,0)+IF(AO241="2ª",AP241,0)+IF(AU241="2ª",AV241,0))&gt;ROUNDDOWN('INF GERAIS'!K241*0.8,2),0,IF(AND(M241="",U241=""),ROUNDDOWN('INF GERAIS'!K241*0.8,2)-K241-S241-G241-H241,IF(U241="",ROUNDDOWN('INF GERAIS'!K241*0.8,2)-S241-L241-G241-H241-IF(AO241="1ª",AP241,0)-IF(AU241="1ª",AV241,0),ROUNDDOWN('INF GERAIS'!K241*0.8,2)-(G241+H241+L241+T241+IF(AO241="1ª",AP241,0)+IF(AU241="1ª",AV241,0)+IF(AO241="2ª",AP241,0)+IF(AU241="2ª",AV241,0))))))</f>
        <v>38141.619999999995</v>
      </c>
      <c r="AB241" s="11">
        <v>38141.629999999997</v>
      </c>
      <c r="AC241" s="10">
        <v>42402</v>
      </c>
      <c r="AD241" s="120" t="s">
        <v>4759</v>
      </c>
      <c r="AE241" s="120" t="s">
        <v>4760</v>
      </c>
      <c r="AF241" s="120" t="s">
        <v>4761</v>
      </c>
      <c r="AG241" s="10">
        <v>42317</v>
      </c>
      <c r="AH241" s="10">
        <v>42394</v>
      </c>
      <c r="AI241" s="11">
        <f>IF(G241&lt;0,"NA",IF((G241+H241+L241+T241+AB241+IF(AO241="1ª",AP241,0)+IF(AU241="1ª",AV241,0)+IF(AO241="2ª",AP241,0)+IF(AU241="2ª",AV241,0)+IF(AO241="3ª",AP241,0)+IF(AU241="3ª",AV241,0))&gt;'INF GERAIS'!K241,0,IF(AND(M241="",U241="",AC241=""),'INF GERAIS'!K241-K241-S241-AA241-G241-H241,IF(AND(U241="",AC241=""),'INF GERAIS'!K241-L241-S241-AA241-G241-H241-IF(AO241="1ª",AP241,0)-IF(AU241="1ª",AV241,0),IF(AC241="",'INF GERAIS'!K241-L241-T241-AA241-G241-H241-IF(AO241="1ª",AP241,0)-IF(AU241="1ª",AV241,0)-IF(AO241="2ª",AP241,0)-IF(AU241="2ª",AV241,0),'INF GERAIS'!K241-(G241+H241+L241+T241+AB241+IF(AO241="1ª",AP241,0)+IF(AU241="1ª",AV241,0)+IF(AO241="2ª",AP241,0)+IF(AU241="2ª",AV241,0)+IF(AO241="3ª",AP241,0)+IF(AU241="3ª",AV241,0)))))))</f>
        <v>45870.450000000012</v>
      </c>
      <c r="AJ241" s="11">
        <v>42006.04</v>
      </c>
      <c r="AK241" s="10">
        <v>42402</v>
      </c>
      <c r="AL241" s="120" t="s">
        <v>4762</v>
      </c>
      <c r="AM241" s="120" t="s">
        <v>4763</v>
      </c>
      <c r="AN241" s="120" t="s">
        <v>4764</v>
      </c>
      <c r="AO241" s="1" t="s">
        <v>5681</v>
      </c>
      <c r="AP241" s="163">
        <v>3864.41</v>
      </c>
      <c r="AQ241" s="160">
        <v>42417</v>
      </c>
      <c r="AR241" s="164" t="s">
        <v>5869</v>
      </c>
      <c r="AS241" s="164" t="s">
        <v>4760</v>
      </c>
      <c r="AT241" s="165" t="s">
        <v>5870</v>
      </c>
      <c r="AV241" s="11"/>
      <c r="AW241" s="10"/>
      <c r="AZ241" s="1"/>
      <c r="BF241" s="16"/>
      <c r="BG241" s="155"/>
    </row>
    <row r="242" spans="2:64" ht="72.5" x14ac:dyDescent="0.35">
      <c r="B242" s="45" t="str">
        <f>'INF GERAIS'!B242&amp;IFERROR(IF(INDEX(APOIO!$A$5:$A$50,MATCH('INF GERAIS'!N242,APOIO!$B$5:$B$50,0))="NÃO",APOIO!$A$2&amp;"NÃO VÁLIDO",""),"")</f>
        <v>2014.0228</v>
      </c>
      <c r="C242" s="1" t="str">
        <f>'INF GERAIS'!C242</f>
        <v>AGRESTE MERIDIONAL</v>
      </c>
      <c r="D242" s="1" t="str">
        <f>'INF GERAIS'!D242</f>
        <v>LAJEDO</v>
      </c>
      <c r="E242" s="1" t="str">
        <f>'INF GERAIS'!E242</f>
        <v>MELHORIA DA INFRAESTRUTURA URBANA COM PAVIMENTAÇÃO EM PARALELEPÍPEDOS GRANÍTICOS</v>
      </c>
      <c r="F242" s="1" t="str">
        <f>'INF GERAIS'!G242</f>
        <v>NORMAL</v>
      </c>
      <c r="G242" s="11">
        <v>87178.26</v>
      </c>
      <c r="H242" s="11"/>
      <c r="I242" s="10">
        <v>41802</v>
      </c>
      <c r="J242" s="10">
        <v>41816</v>
      </c>
      <c r="K242" s="11">
        <f>IF(G242&lt;0,"NA",IF(G242&gt;ROUNDDOWN('INF GERAIS'!K242*0.3,2),0,ROUNDDOWN('INF GERAIS'!K242*0.3,2)-G242))</f>
        <v>263834.15999999997</v>
      </c>
      <c r="L242" s="11">
        <v>318574.02</v>
      </c>
      <c r="M242" s="10">
        <v>41823</v>
      </c>
      <c r="N242" s="120" t="s">
        <v>1976</v>
      </c>
      <c r="O242" s="120" t="s">
        <v>1978</v>
      </c>
      <c r="P242" s="120"/>
      <c r="Q242" s="10">
        <v>42447</v>
      </c>
      <c r="R242" s="10">
        <v>42459</v>
      </c>
      <c r="S242" s="11">
        <f>IF(G242&lt;0,"NA",IF((G242+H242+L242+IF(AO242="1ª",AP242,0)+IF(AU242="1ª",AV242,0))&gt;ROUNDDOWN('INF GERAIS'!K242*0.6,2),0,IF(M242="",ROUNDDOWN('INF GERAIS'!K242*0.6,2)-K242-G242-H242,ROUNDDOWN('INF GERAIS'!K242*0.6,2)-(G242+H242+L242+IF(AO242="1ª",AP242,0)+IF(AU242="1ª",AV242,0)))))</f>
        <v>296272.55999999994</v>
      </c>
      <c r="T242" s="505">
        <v>318574.01</v>
      </c>
      <c r="U242" s="10">
        <v>42461</v>
      </c>
      <c r="V242" s="120" t="s">
        <v>6739</v>
      </c>
      <c r="W242" s="120" t="s">
        <v>6741</v>
      </c>
      <c r="X242" s="120" t="s">
        <v>6742</v>
      </c>
      <c r="Y242" s="10">
        <v>42831</v>
      </c>
      <c r="Z242" s="10">
        <v>42984</v>
      </c>
      <c r="AA242" s="11">
        <f>IF(G242&lt;0,"NA",IF((G242+H242+L242+T242+IF(AO242="1ª",AP242,0)+IF(AU242="1ª",AV242,0)+IF(AO242="2ª",AP242,0)+IF(AU242="2ª",AV242,0))&gt;ROUNDDOWN('INF GERAIS'!K242*0.8,2),0,IF(AND(M242="",U242=""),ROUNDDOWN('INF GERAIS'!K242*0.8,2)-K242-S242-G242-H242,IF(U242="",ROUNDDOWN('INF GERAIS'!K242*0.8,2)-S242-L242-G242-H242-IF(AO242="1ª",AP242,0)-IF(AU242="1ª",AV242,0),ROUNDDOWN('INF GERAIS'!K242*0.8,2)-(G242+H242+L242+T242+IF(AO242="1ª",AP242,0)+IF(AU242="1ª",AV242,0)+IF(AO242="2ª",AP242,0)+IF(AU242="2ª",AV242,0))))))</f>
        <v>211706.82999999996</v>
      </c>
      <c r="AB242" s="11">
        <v>241441.44</v>
      </c>
      <c r="AC242" s="10">
        <v>43193</v>
      </c>
      <c r="AD242" s="120" t="s">
        <v>10784</v>
      </c>
      <c r="AE242" s="120" t="s">
        <v>10786</v>
      </c>
      <c r="AF242" s="120" t="s">
        <v>10787</v>
      </c>
      <c r="AG242" s="10">
        <v>43213</v>
      </c>
      <c r="AH242" s="10">
        <v>43314</v>
      </c>
      <c r="AI242" s="11">
        <f>IF(G242&lt;0,"NA",IF((G242+H242+L242+T242+AB242+IF(AO242="1ª",AP242,0)+IF(AU242="1ª",AV242,0)+IF(AO242="2ª",AP242,0)+IF(AU242="2ª",AV242,0)+IF(AO242="3ª",AP242,0)+IF(AU242="3ª",AV242,0))&gt;'INF GERAIS'!K242,0,IF(AND(M242="",U242="",AC242=""),'INF GERAIS'!K242-K242-S242-AA242-G242-H242,IF(AND(U242="",AC242=""),'INF GERAIS'!K242-L242-S242-AA242-G242-H242-IF(AO242="1ª",AP242,0)-IF(AU242="1ª",AV242,0),IF(AC242="",'INF GERAIS'!K242-L242-T242-AA242-G242-H242-IF(AO242="1ª",AP242,0)-IF(AU242="1ª",AV242,0)-IF(AO242="2ª",AP242,0)-IF(AU242="2ª",AV242,0),'INF GERAIS'!K242-(G242+H242+L242+T242+AB242+IF(AO242="1ª",AP242,0)+IF(AU242="1ª",AV242,0)+IF(AO242="2ª",AP242,0)+IF(AU242="2ª",AV242,0)+IF(AO242="3ª",AP242,0)+IF(AU242="3ª",AV242,0)))))))</f>
        <v>204273.67999999993</v>
      </c>
      <c r="AJ242" s="11">
        <v>204273.67999999993</v>
      </c>
      <c r="AK242" s="10">
        <v>43909</v>
      </c>
      <c r="AL242" s="120" t="s">
        <v>13124</v>
      </c>
      <c r="AM242" s="120" t="s">
        <v>13125</v>
      </c>
      <c r="AN242" s="120" t="s">
        <v>13126</v>
      </c>
      <c r="AP242" s="11"/>
      <c r="AQ242" s="10"/>
      <c r="AV242" s="11"/>
      <c r="AW242" s="10"/>
      <c r="AZ242" s="1"/>
      <c r="BF242" s="16"/>
      <c r="BG242" s="155"/>
    </row>
    <row r="243" spans="2:64" ht="43.5" x14ac:dyDescent="0.35">
      <c r="B243" s="2109" t="str">
        <f>'INF GERAIS'!B243&amp;IFERROR(IF(INDEX(APOIO!$A$5:$A$50,MATCH('INF GERAIS'!N243,APOIO!$B$5:$B$50,0))="NÃO",APOIO!$A$2&amp;"NÃO VÁLIDO",""),"")</f>
        <v>2014.0229
NÃO VÁLIDO</v>
      </c>
      <c r="C243" s="1" t="str">
        <f>'INF GERAIS'!C243</f>
        <v>AGRESTE MERIDIONAL</v>
      </c>
      <c r="D243" s="1" t="str">
        <f>'INF GERAIS'!D243</f>
        <v>LAJEDO</v>
      </c>
      <c r="E243" s="1" t="str">
        <f>'INF GERAIS'!E243</f>
        <v>MELHORIA DA INFRAESTRUTURA URBANA COM PAVIMENTAÇÃO ASFÁLTICA EM TRATAMENTO SUPERFICIAL DUPLO - TSD</v>
      </c>
      <c r="F243" s="1" t="str">
        <f>'INF GERAIS'!G243</f>
        <v>NORMAL</v>
      </c>
      <c r="G243" s="11"/>
      <c r="H243" s="11"/>
      <c r="I243" s="10"/>
      <c r="J243" s="10"/>
      <c r="K243" s="11">
        <f>IF(G243&lt;0,"NA",IF(G243&gt;ROUNDDOWN('INF GERAIS'!K243*0.3,2),0,ROUNDDOWN('INF GERAIS'!K243*0.3,2)-G243))</f>
        <v>0</v>
      </c>
      <c r="L243" s="11">
        <v>0</v>
      </c>
      <c r="M243" s="10"/>
      <c r="N243" s="120" t="s">
        <v>153</v>
      </c>
      <c r="O243" s="120" t="s">
        <v>153</v>
      </c>
      <c r="P243" s="120"/>
      <c r="Q243" s="10" t="s">
        <v>153</v>
      </c>
      <c r="R243" s="10" t="s">
        <v>153</v>
      </c>
      <c r="S243" s="11">
        <f>IF(G243&lt;0,"NA",IF((G243+H243+L243+IF(AO243="1ª",AP243,0)+IF(AU243="1ª",AV243,0))&gt;ROUNDDOWN('INF GERAIS'!K243*0.6,2),0,IF(M243="",ROUNDDOWN('INF GERAIS'!K243*0.6,2)-K243-G243-H243,ROUNDDOWN('INF GERAIS'!K243*0.6,2)-(G243+H243+L243+IF(AO243="1ª",AP243,0)+IF(AU243="1ª",AV243,0)))))</f>
        <v>0</v>
      </c>
      <c r="U243" s="10"/>
      <c r="V243" s="120" t="s">
        <v>153</v>
      </c>
      <c r="W243" s="120" t="s">
        <v>153</v>
      </c>
      <c r="X243" s="120" t="s">
        <v>153</v>
      </c>
      <c r="Y243" s="10"/>
      <c r="Z243" s="10" t="s">
        <v>153</v>
      </c>
      <c r="AA243" s="11">
        <f>IF(G243&lt;0,"NA",IF((G243+H243+L243+T243+IF(AO243="1ª",AP243,0)+IF(AU243="1ª",AV243,0)+IF(AO243="2ª",AP243,0)+IF(AU243="2ª",AV243,0))&gt;ROUNDDOWN('INF GERAIS'!K243*0.8,2),0,IF(AND(M243="",U243=""),ROUNDDOWN('INF GERAIS'!K243*0.8,2)-K243-S243-G243-H243,IF(U243="",ROUNDDOWN('INF GERAIS'!K243*0.8,2)-S243-L243-G243-H243-IF(AO243="1ª",AP243,0)-IF(AU243="1ª",AV243,0),ROUNDDOWN('INF GERAIS'!K243*0.8,2)-(G243+H243+L243+T243+IF(AO243="1ª",AP243,0)+IF(AU243="1ª",AV243,0)+IF(AO243="2ª",AP243,0)+IF(AU243="2ª",AV243,0))))))</f>
        <v>0</v>
      </c>
      <c r="AB243" s="11"/>
      <c r="AC243" s="10"/>
      <c r="AD243" s="120" t="s">
        <v>153</v>
      </c>
      <c r="AE243" s="120" t="s">
        <v>153</v>
      </c>
      <c r="AF243" s="120" t="s">
        <v>153</v>
      </c>
      <c r="AG243" s="10"/>
      <c r="AH243" s="10" t="s">
        <v>153</v>
      </c>
      <c r="AI243" s="11">
        <f>IF(G243&lt;0,"NA",IF((G243+H243+L243+T243+AB243+IF(AO243="1ª",AP243,0)+IF(AU243="1ª",AV243,0)+IF(AO243="2ª",AP243,0)+IF(AU243="2ª",AV243,0)+IF(AO243="3ª",AP243,0)+IF(AU243="3ª",AV243,0))&gt;'INF GERAIS'!K243,0,IF(AND(M243="",U243="",AC243=""),'INF GERAIS'!K243-K243-S243-AA243-G243-H243,IF(AND(U243="",AC243=""),'INF GERAIS'!K243-L243-S243-AA243-G243-H243-IF(AO243="1ª",AP243,0)-IF(AU243="1ª",AV243,0),IF(AC243="",'INF GERAIS'!K243-L243-T243-AA243-G243-H243-IF(AO243="1ª",AP243,0)-IF(AU243="1ª",AV243,0)-IF(AO243="2ª",AP243,0)-IF(AU243="2ª",AV243,0),'INF GERAIS'!K243-(G243+H243+L243+T243+AB243+IF(AO243="1ª",AP243,0)+IF(AU243="1ª",AV243,0)+IF(AO243="2ª",AP243,0)+IF(AU243="2ª",AV243,0)+IF(AO243="3ª",AP243,0)+IF(AU243="3ª",AV243,0)))))))</f>
        <v>0</v>
      </c>
      <c r="AJ243" s="11" t="s">
        <v>153</v>
      </c>
      <c r="AK243" s="10"/>
      <c r="AL243" s="120" t="s">
        <v>153</v>
      </c>
      <c r="AM243" s="120" t="s">
        <v>153</v>
      </c>
      <c r="AN243" s="120" t="s">
        <v>153</v>
      </c>
      <c r="AP243" s="11"/>
      <c r="AQ243" s="10"/>
      <c r="AV243" s="11"/>
      <c r="AW243" s="10"/>
      <c r="AZ243" s="1"/>
      <c r="BF243" s="16"/>
      <c r="BG243" s="155"/>
    </row>
    <row r="244" spans="2:64" ht="58" x14ac:dyDescent="0.35">
      <c r="B244" s="45" t="str">
        <f>'INF GERAIS'!B244&amp;IFERROR(IF(INDEX(APOIO!$A$5:$A$50,MATCH('INF GERAIS'!N244,APOIO!$B$5:$B$50,0))="NÃO",APOIO!$A$2&amp;"NÃO VÁLIDO",""),"")</f>
        <v>2014.0230
NÃO VÁLIDO</v>
      </c>
      <c r="C244" s="1" t="str">
        <f>'INF GERAIS'!C244</f>
        <v>AGRESTE MERIDIONAL</v>
      </c>
      <c r="D244" s="1" t="str">
        <f>'INF GERAIS'!D244</f>
        <v>LAJEDO</v>
      </c>
      <c r="E244" s="1" t="str">
        <f>'INF GERAIS'!E244</f>
        <v>MELHORIA DO ACESSO DA AVENIDA 19 DE MAIO</v>
      </c>
      <c r="F244" s="1" t="str">
        <f>'INF GERAIS'!G244</f>
        <v>NORMAL</v>
      </c>
      <c r="G244" s="11">
        <v>-87178.26</v>
      </c>
      <c r="H244" s="11"/>
      <c r="I244" s="10">
        <v>41802</v>
      </c>
      <c r="J244" s="10">
        <v>41816</v>
      </c>
      <c r="K244" s="11" t="str">
        <f>IF(G244&lt;0,"NA",IF(G244&gt;ROUNDDOWN('INF GERAIS'!K244*0.3,2),0,ROUNDDOWN('INF GERAIS'!K244*0.3,2)-G244))</f>
        <v>NA</v>
      </c>
      <c r="L244" s="11">
        <v>43589.13</v>
      </c>
      <c r="M244" s="10">
        <v>41823</v>
      </c>
      <c r="N244" s="120" t="s">
        <v>1985</v>
      </c>
      <c r="O244" s="120" t="s">
        <v>1978</v>
      </c>
      <c r="P244" s="120"/>
      <c r="Q244" s="10">
        <v>42447</v>
      </c>
      <c r="R244" s="10">
        <v>42459</v>
      </c>
      <c r="S244" s="11" t="str">
        <f>IF(G244&lt;0,"NA",IF((G244+H244+L244+IF(AO244="1ª",AP244,0)+IF(AU244="1ª",AV244,0))&gt;ROUNDDOWN('INF GERAIS'!K244*0.6,2),0,IF(M244="",ROUNDDOWN('INF GERAIS'!K244*0.6,2)-K244-G244-H244,ROUNDDOWN('INF GERAIS'!K244*0.6,2)-(G244+H244+L244+IF(AO244="1ª",AP244,0)+IF(AU244="1ª",AV244,0)))))</f>
        <v>NA</v>
      </c>
      <c r="T244" s="505">
        <v>43589.13</v>
      </c>
      <c r="U244" s="10">
        <v>42461</v>
      </c>
      <c r="V244" s="120" t="s">
        <v>6743</v>
      </c>
      <c r="W244" s="120" t="s">
        <v>6741</v>
      </c>
      <c r="X244" s="120" t="s">
        <v>6745</v>
      </c>
      <c r="Y244" s="10"/>
      <c r="Z244" s="10" t="s">
        <v>153</v>
      </c>
      <c r="AA244" s="11" t="str">
        <f>IF(G244&lt;0,"NA",IF((G244+H244+L244+T244+IF(AO244="1ª",AP244,0)+IF(AU244="1ª",AV244,0)+IF(AO244="2ª",AP244,0)+IF(AU244="2ª",AV244,0))&gt;ROUNDDOWN('INF GERAIS'!K244*0.8,2),0,IF(AND(M244="",U244=""),ROUNDDOWN('INF GERAIS'!K244*0.8,2)-K244-S244-G244-H244,IF(U244="",ROUNDDOWN('INF GERAIS'!K244*0.8,2)-S244-L244-G244-H244-IF(AO244="1ª",AP244,0)-IF(AU244="1ª",AV244,0),ROUNDDOWN('INF GERAIS'!K244*0.8,2)-(G244+H244+L244+T244+IF(AO244="1ª",AP244,0)+IF(AU244="1ª",AV244,0)+IF(AO244="2ª",AP244,0)+IF(AU244="2ª",AV244,0))))))</f>
        <v>NA</v>
      </c>
      <c r="AB244" s="11"/>
      <c r="AC244" s="10"/>
      <c r="AD244" s="120" t="s">
        <v>153</v>
      </c>
      <c r="AE244" s="120" t="s">
        <v>153</v>
      </c>
      <c r="AF244" s="120" t="s">
        <v>153</v>
      </c>
      <c r="AG244" s="10"/>
      <c r="AH244" s="10" t="s">
        <v>153</v>
      </c>
      <c r="AI244" s="11" t="str">
        <f>IF(G244&lt;0,"NA",IF((G244+H244+L244+T244+AB244+IF(AO244="1ª",AP244,0)+IF(AU244="1ª",AV244,0)+IF(AO244="2ª",AP244,0)+IF(AU244="2ª",AV244,0)+IF(AO244="3ª",AP244,0)+IF(AU244="3ª",AV244,0))&gt;'INF GERAIS'!K244,0,IF(AND(M244="",U244="",AC244=""),'INF GERAIS'!K244-K244-S244-AA244-G244-H244,IF(AND(U244="",AC244=""),'INF GERAIS'!K244-L244-S244-AA244-G244-H244-IF(AO244="1ª",AP244,0)-IF(AU244="1ª",AV244,0),IF(AC244="",'INF GERAIS'!K244-L244-T244-AA244-G244-H244-IF(AO244="1ª",AP244,0)-IF(AU244="1ª",AV244,0)-IF(AO244="2ª",AP244,0)-IF(AU244="2ª",AV244,0),'INF GERAIS'!K244-(G244+H244+L244+T244+AB244+IF(AO244="1ª",AP244,0)+IF(AU244="1ª",AV244,0)+IF(AO244="2ª",AP244,0)+IF(AU244="2ª",AV244,0)+IF(AO244="3ª",AP244,0)+IF(AU244="3ª",AV244,0)))))))</f>
        <v>NA</v>
      </c>
      <c r="AJ244" s="11" t="s">
        <v>153</v>
      </c>
      <c r="AK244" s="10"/>
      <c r="AL244" s="120" t="s">
        <v>153</v>
      </c>
      <c r="AM244" s="120" t="s">
        <v>153</v>
      </c>
      <c r="AN244" s="120" t="s">
        <v>153</v>
      </c>
      <c r="AP244" s="11"/>
      <c r="AQ244" s="10"/>
      <c r="AV244" s="11"/>
      <c r="AW244" s="10"/>
      <c r="AZ244" s="1"/>
      <c r="BF244" s="16"/>
      <c r="BG244" s="155"/>
    </row>
    <row r="245" spans="2:64" ht="72.5" x14ac:dyDescent="0.35">
      <c r="B245" s="45" t="str">
        <f>'INF GERAIS'!B245&amp;IFERROR(IF(INDEX(APOIO!$A$5:$A$50,MATCH('INF GERAIS'!N245,APOIO!$B$5:$B$50,0))="NÃO",APOIO!$A$2&amp;"NÃO VÁLIDO",""),"")</f>
        <v>2014.0231</v>
      </c>
      <c r="C245" s="1" t="str">
        <f>'INF GERAIS'!C245</f>
        <v>AGRESTE SETENTRIONAL</v>
      </c>
      <c r="D245" s="1" t="str">
        <f>'INF GERAIS'!D245</f>
        <v>LIMOEIRO</v>
      </c>
      <c r="E245" s="1" t="str">
        <f>'INF GERAIS'!E245</f>
        <v>CONSTRUÇÃO DE DUAS PRAÇAS UMA NA COMUNIDADE RURAL DE CAMPO GRANDE E OUTRA NO BAIRRO DA COHAB VELHA</v>
      </c>
      <c r="F245" s="1" t="str">
        <f>'INF GERAIS'!G245</f>
        <v>NORMAL</v>
      </c>
      <c r="G245" s="11"/>
      <c r="H245" s="11"/>
      <c r="I245" s="10">
        <v>41802</v>
      </c>
      <c r="J245" s="10">
        <v>41816</v>
      </c>
      <c r="K245" s="11">
        <f>IF(G245&lt;0,"NA",IF(G245&gt;ROUNDDOWN('INF GERAIS'!K245*0.3,2),0,ROUNDDOWN('INF GERAIS'!K245*0.3,2)-G245))</f>
        <v>75366.850000000006</v>
      </c>
      <c r="L245" s="11">
        <v>76658.649999999994</v>
      </c>
      <c r="M245" s="10">
        <v>41823</v>
      </c>
      <c r="N245" s="120" t="s">
        <v>2001</v>
      </c>
      <c r="O245" s="120" t="s">
        <v>1991</v>
      </c>
      <c r="P245" s="120"/>
      <c r="Q245" s="10">
        <v>42121</v>
      </c>
      <c r="R245" s="10">
        <v>42135</v>
      </c>
      <c r="S245" s="11">
        <f>IF(G245&lt;0,"NA",IF((G245+H245+L245+IF(AO245="1ª",AP245,0)+IF(AU245="1ª",AV245,0))&gt;ROUNDDOWN('INF GERAIS'!K245*0.6,2),0,IF(M245="",ROUNDDOWN('INF GERAIS'!K245*0.6,2)-K245-G245-H245,ROUNDDOWN('INF GERAIS'!K245*0.6,2)-(G245+H245+L245+IF(AO245="1ª",AP245,0)+IF(AU245="1ª",AV245,0)))))</f>
        <v>74075.050000000017</v>
      </c>
      <c r="T245" s="505">
        <v>76658.649999999994</v>
      </c>
      <c r="U245" s="10">
        <v>42142</v>
      </c>
      <c r="V245" s="120" t="s">
        <v>3488</v>
      </c>
      <c r="W245" s="120" t="s">
        <v>3486</v>
      </c>
      <c r="X245" s="120" t="s">
        <v>3490</v>
      </c>
      <c r="Y245" s="10">
        <v>42432</v>
      </c>
      <c r="Z245" s="10">
        <v>42492</v>
      </c>
      <c r="AA245" s="11">
        <f>IF(G245&lt;0,"NA",IF((G245+H245+L245+T245+IF(AO245="1ª",AP245,0)+IF(AU245="1ª",AV245,0)+IF(AO245="2ª",AP245,0)+IF(AU245="2ª",AV245,0))&gt;ROUNDDOWN('INF GERAIS'!K245*0.8,2),0,IF(AND(M245="",U245=""),ROUNDDOWN('INF GERAIS'!K245*0.8,2)-K245-S245-G245-H245,IF(U245="",ROUNDDOWN('INF GERAIS'!K245*0.8,2)-S245-L245-G245-H245-IF(AO245="1ª",AP245,0)-IF(AU245="1ª",AV245,0),ROUNDDOWN('INF GERAIS'!K245*0.8,2)-(G245+H245+L245+T245+IF(AO245="1ª",AP245,0)+IF(AU245="1ª",AV245,0)+IF(AO245="2ª",AP245,0)+IF(AU245="2ª",AV245,0))))))</f>
        <v>47660.97</v>
      </c>
      <c r="AB245" s="11">
        <v>51105.75</v>
      </c>
      <c r="AC245" s="10">
        <v>42495</v>
      </c>
      <c r="AD245" s="120" t="s">
        <v>7113</v>
      </c>
      <c r="AE245" s="120" t="s">
        <v>6179</v>
      </c>
      <c r="AF245" s="120" t="s">
        <v>7116</v>
      </c>
      <c r="AG245" s="10">
        <v>42880</v>
      </c>
      <c r="AH245" s="10">
        <v>42949</v>
      </c>
      <c r="AI245" s="11">
        <f>IF(G245&lt;0,"NA",IF((G245+H245+L245+T245+AB245+IF(AO245="1ª",AP245,0)+IF(AU245="1ª",AV245,0)+IF(AO245="2ª",AP245,0)+IF(AU245="2ª",AV245,0)+IF(AO245="3ª",AP245,0)+IF(AU245="3ª",AV245,0))&gt;'INF GERAIS'!K245,0,IF(AND(M245="",U245="",AC245=""),'INF GERAIS'!K245-K245-S245-AA245-G245-H245,IF(AND(U245="",AC245=""),'INF GERAIS'!K245-L245-S245-AA245-G245-H245-IF(AO245="1ª",AP245,0)-IF(AU245="1ª",AV245,0),IF(AC245="",'INF GERAIS'!K245-L245-T245-AA245-G245-H245-IF(AO245="1ª",AP245,0)-IF(AU245="1ª",AV245,0)-IF(AO245="2ª",AP245,0)-IF(AU245="2ª",AV245,0),'INF GERAIS'!K245-(G245+H245+L245+T245+AB245+IF(AO245="1ª",AP245,0)+IF(AU245="1ª",AV245,0)+IF(AO245="2ª",AP245,0)+IF(AU245="2ª",AV245,0)+IF(AO245="3ª",AP245,0)+IF(AU245="3ª",AV245,0)))))))</f>
        <v>46799.790000000008</v>
      </c>
      <c r="AJ245" s="11">
        <v>46799.79</v>
      </c>
      <c r="AK245" s="10">
        <v>43193</v>
      </c>
      <c r="AL245" s="120" t="s">
        <v>10854</v>
      </c>
      <c r="AM245" s="120" t="s">
        <v>10856</v>
      </c>
      <c r="AN245" s="120" t="s">
        <v>10857</v>
      </c>
      <c r="AP245" s="11"/>
      <c r="AQ245" s="10"/>
      <c r="AV245" s="11"/>
      <c r="AW245" s="10"/>
      <c r="AZ245" s="1"/>
      <c r="BF245" s="16"/>
      <c r="BG245" s="155"/>
    </row>
    <row r="246" spans="2:64" ht="72.5" x14ac:dyDescent="0.35">
      <c r="B246" s="45" t="str">
        <f>'INF GERAIS'!B246&amp;IFERROR(IF(INDEX(APOIO!$A$5:$A$50,MATCH('INF GERAIS'!N246,APOIO!$B$5:$B$50,0))="NÃO",APOIO!$A$2&amp;"NÃO VÁLIDO",""),"")</f>
        <v>2014.0232</v>
      </c>
      <c r="C246" s="1" t="str">
        <f>'INF GERAIS'!C246</f>
        <v>AGRESTE SETENTRIONAL</v>
      </c>
      <c r="D246" s="1" t="str">
        <f>'INF GERAIS'!D246</f>
        <v>LIMOEIRO</v>
      </c>
      <c r="E246" s="1" t="str">
        <f>'INF GERAIS'!E246</f>
        <v>PAVIMENTAÇÃO EM PARALELEPÍPEDOS E DRENAGEM SUPERFICIAL DE ÁGUAS PLUVIAIS</v>
      </c>
      <c r="F246" s="1" t="str">
        <f>'INF GERAIS'!G246</f>
        <v>NORMAL</v>
      </c>
      <c r="G246" s="11"/>
      <c r="H246" s="11"/>
      <c r="I246" s="10">
        <v>41802</v>
      </c>
      <c r="J246" s="10">
        <v>41816</v>
      </c>
      <c r="K246" s="11">
        <f>IF(G246&lt;0,"NA",IF(G246&gt;ROUNDDOWN('INF GERAIS'!K246*0.3,2),0,ROUNDDOWN('INF GERAIS'!K246*0.3,2)-G246))</f>
        <v>421452.24</v>
      </c>
      <c r="L246" s="11">
        <v>383251.47</v>
      </c>
      <c r="M246" s="10">
        <v>41823</v>
      </c>
      <c r="N246" s="120" t="s">
        <v>1988</v>
      </c>
      <c r="O246" s="120" t="s">
        <v>1991</v>
      </c>
      <c r="P246" s="120"/>
      <c r="Q246" s="10">
        <v>42121</v>
      </c>
      <c r="R246" s="10">
        <v>42135</v>
      </c>
      <c r="S246" s="11">
        <f>IF(G246&lt;0,"NA",IF((G246+H246+L246+IF(AO246="1ª",AP246,0)+IF(AU246="1ª",AV246,0))&gt;ROUNDDOWN('INF GERAIS'!K246*0.6,2),0,IF(M246="",ROUNDDOWN('INF GERAIS'!K246*0.6,2)-K246-G246-H246,ROUNDDOWN('INF GERAIS'!K246*0.6,2)-(G246+H246+L246+IF(AO246="1ª",AP246,0)+IF(AU246="1ª",AV246,0)))))</f>
        <v>459653.02</v>
      </c>
      <c r="T246" s="505">
        <v>383251.47</v>
      </c>
      <c r="U246" s="10">
        <v>42142</v>
      </c>
      <c r="V246" s="120" t="s">
        <v>3484</v>
      </c>
      <c r="W246" s="120" t="s">
        <v>3486</v>
      </c>
      <c r="X246" s="120" t="s">
        <v>3487</v>
      </c>
      <c r="Y246" s="122">
        <v>42367</v>
      </c>
      <c r="Z246" s="10">
        <v>42433</v>
      </c>
      <c r="AA246" s="11">
        <f>IF(G246&lt;0,"NA",IF((G246+H246+L246+T246+IF(AO246="1ª",AP246,0)+IF(AU246="1ª",AV246,0)+IF(AO246="2ª",AP246,0)+IF(AU246="2ª",AV246,0))&gt;ROUNDDOWN('INF GERAIS'!K246*0.8,2),0,IF(AND(M246="",U246=""),ROUNDDOWN('INF GERAIS'!K246*0.8,2)-K246-S246-G246-H246,IF(U246="",ROUNDDOWN('INF GERAIS'!K246*0.8,2)-S246-L246-G246-H246-IF(AO246="1ª",AP246,0)-IF(AU246="1ª",AV246,0),ROUNDDOWN('INF GERAIS'!K246*0.8,2)-(G246+H246+L246+T246+IF(AO246="1ª",AP246,0)+IF(AU246="1ª",AV246,0)+IF(AO246="2ª",AP246,0)+IF(AU246="2ª",AV246,0))))))</f>
        <v>357369.70999999996</v>
      </c>
      <c r="AB246" s="205">
        <v>357369.71</v>
      </c>
      <c r="AC246" s="10">
        <v>42436</v>
      </c>
      <c r="AD246" s="120" t="s">
        <v>6177</v>
      </c>
      <c r="AE246" s="120" t="s">
        <v>6179</v>
      </c>
      <c r="AF246" s="120" t="s">
        <v>6180</v>
      </c>
      <c r="AG246" s="10">
        <v>43693</v>
      </c>
      <c r="AH246" s="10">
        <v>43727</v>
      </c>
      <c r="AI246" s="11">
        <f>IF(G246&lt;0,"NA",IF((G246+H246+L246+T246+AB246+IF(AO246="1ª",AP246,0)+IF(AU246="1ª",AV246,0)+IF(AO246="2ª",AP246,0)+IF(AU246="2ª",AV246,0)+IF(AO246="3ª",AP246,0)+IF(AU246="3ª",AV246,0))&gt;'INF GERAIS'!K246,0,IF(AND(M246="",U246="",AC246=""),'INF GERAIS'!K246-K246-S246-AA246-G246-H246,IF(AND(U246="",AC246=""),'INF GERAIS'!K246-L246-S246-AA246-G246-H246-IF(AO246="1ª",AP246,0)-IF(AU246="1ª",AV246,0),IF(AC246="",'INF GERAIS'!K246-L246-T246-AA246-G246-H246-IF(AO246="1ª",AP246,0)-IF(AU246="1ª",AV246,0)-IF(AO246="2ª",AP246,0)-IF(AU246="2ª",AV246,0),'INF GERAIS'!K246-(G246+H246+L246+T246+AB246+IF(AO246="1ª",AP246,0)+IF(AU246="1ª",AV246,0)+IF(AO246="2ª",AP246,0)+IF(AU246="2ª",AV246,0)+IF(AO246="3ª",AP246,0)+IF(AU246="3ª",AV246,0)))))))</f>
        <v>280968.17000000016</v>
      </c>
      <c r="AJ246" s="11">
        <v>280968.17</v>
      </c>
      <c r="AK246" s="233">
        <v>43796</v>
      </c>
      <c r="AL246" s="120" t="s">
        <v>12839</v>
      </c>
      <c r="AM246" s="120" t="s">
        <v>12842</v>
      </c>
      <c r="AN246" s="120" t="s">
        <v>12843</v>
      </c>
      <c r="AP246" s="11"/>
      <c r="AQ246" s="10"/>
      <c r="AV246" s="11"/>
      <c r="AW246" s="10"/>
      <c r="AZ246" s="1"/>
      <c r="BF246" s="16"/>
      <c r="BG246" s="155"/>
    </row>
    <row r="247" spans="2:64" ht="101.5" x14ac:dyDescent="0.35">
      <c r="B247" s="45" t="str">
        <f>'INF GERAIS'!B247&amp;IFERROR(IF(INDEX(APOIO!$A$5:$A$50,MATCH('INF GERAIS'!N247,APOIO!$B$5:$B$50,0))="NÃO",APOIO!$A$2&amp;"NÃO VÁLIDO",""),"")</f>
        <v>2014.0233</v>
      </c>
      <c r="C247" s="1" t="str">
        <f>'INF GERAIS'!C247</f>
        <v>MATA NORTE</v>
      </c>
      <c r="D247" s="1" t="str">
        <f>'INF GERAIS'!D247</f>
        <v>MACAPARANA</v>
      </c>
      <c r="E247" s="1" t="str">
        <f>'INF GERAIS'!E247</f>
        <v>CONSTRUÇÃO DAS PRAÇAS DO ALVORADA, TERRA PROMETIDA, PAQUEVIRA, PIRAUÁ, EREM E  LAGOA GRANDE; REFORMA DAS PRAÇAS DO FÓRUM E POSTO</v>
      </c>
      <c r="F247" s="1" t="str">
        <f>'INF GERAIS'!G247</f>
        <v>NORMAL</v>
      </c>
      <c r="G247" s="11"/>
      <c r="H247" s="11"/>
      <c r="I247" s="10">
        <v>41802</v>
      </c>
      <c r="J247" s="2036">
        <v>41816</v>
      </c>
      <c r="K247" s="11">
        <f>IF(G247&lt;0,"NA",IF(G247&gt;ROUNDDOWN('INF GERAIS'!K247*0.3,2),0,ROUNDDOWN('INF GERAIS'!K247*0.3,2)-G247))</f>
        <v>173146.53</v>
      </c>
      <c r="L247" s="11">
        <v>191808.26</v>
      </c>
      <c r="M247" s="10">
        <v>41823</v>
      </c>
      <c r="N247" s="120" t="s">
        <v>2004</v>
      </c>
      <c r="O247" s="120" t="s">
        <v>2006</v>
      </c>
      <c r="P247" s="120"/>
      <c r="Q247" s="10">
        <v>42216</v>
      </c>
      <c r="R247" s="10">
        <v>42230</v>
      </c>
      <c r="S247" s="11">
        <f>IF(G247&lt;0,"NA",IF((G247+H247+L247+IF(AO247="1ª",AP247,0)+IF(AU247="1ª",AV247,0))&gt;ROUNDDOWN('INF GERAIS'!K247*0.6,2),0,IF(M247="",ROUNDDOWN('INF GERAIS'!K247*0.6,2)-K247-G247-H247,ROUNDDOWN('INF GERAIS'!K247*0.6,2)-(G247+H247+L247+IF(AO247="1ª",AP247,0)+IF(AU247="1ª",AV247,0)))))</f>
        <v>154484.81</v>
      </c>
      <c r="T247" s="505">
        <v>174163.22</v>
      </c>
      <c r="U247" s="10">
        <v>42237</v>
      </c>
      <c r="V247" s="120" t="s">
        <v>3650</v>
      </c>
      <c r="W247" s="120" t="s">
        <v>3638</v>
      </c>
      <c r="X247" s="120" t="s">
        <v>3652</v>
      </c>
      <c r="Y247" s="10">
        <v>42391</v>
      </c>
      <c r="Z247" s="10">
        <v>42475</v>
      </c>
      <c r="AA247" s="11">
        <f>IF(G247&lt;0,"NA",IF((G247+H247+L247+T247+IF(AO247="1ª",AP247,0)+IF(AU247="1ª",AV247,0)+IF(AO247="2ª",AP247,0)+IF(AU247="2ª",AV247,0))&gt;ROUNDDOWN('INF GERAIS'!K247*0.8,2),0,IF(AND(M247="",U247=""),ROUNDDOWN('INF GERAIS'!K247*0.8,2)-K247-S247-G247-H247,IF(U247="",ROUNDDOWN('INF GERAIS'!K247*0.8,2)-S247-L247-G247-H247-IF(AO247="1ª",AP247,0)-IF(AU247="1ª",AV247,0),ROUNDDOWN('INF GERAIS'!K247*0.8,2)-(G247+H247+L247+T247+IF(AO247="1ª",AP247,0)+IF(AU247="1ª",AV247,0)+IF(AO247="2ª",AP247,0)+IF(AU247="2ª",AV247,0))))))</f>
        <v>95752.62</v>
      </c>
      <c r="AB247" s="205">
        <v>121990.49</v>
      </c>
      <c r="AC247" s="233">
        <v>42479</v>
      </c>
      <c r="AD247" s="298" t="s">
        <v>6939</v>
      </c>
      <c r="AE247" s="298" t="s">
        <v>6941</v>
      </c>
      <c r="AF247" s="298" t="s">
        <v>6942</v>
      </c>
      <c r="AG247" s="10">
        <v>43237</v>
      </c>
      <c r="AH247" s="10">
        <v>43412</v>
      </c>
      <c r="AI247" s="11">
        <f>IF(G247&lt;0,"NA",IF((G247+H247+L247+T247+AB247+IF(AO247="1ª",AP247,0)+IF(AU247="1ª",AV247,0)+IF(AO247="2ª",AP247,0)+IF(AU247="2ª",AV247,0)+IF(AO247="3ª",AP247,0)+IF(AU247="3ª",AV247,0))&gt;'INF GERAIS'!K247,0,IF(AND(M247="",U247="",AC247=""),'INF GERAIS'!K247-K247-S247-AA247-G247-H247,IF(AND(U247="",AC247=""),'INF GERAIS'!K247-L247-S247-AA247-G247-H247-IF(AO247="1ª",AP247,0)-IF(AU247="1ª",AV247,0),IF(AC247="",'INF GERAIS'!K247-L247-T247-AA247-G247-H247-IF(AO247="1ª",AP247,0)-IF(AU247="1ª",AV247,0)-IF(AO247="2ª",AP247,0)-IF(AU247="2ª",AV247,0),'INF GERAIS'!K247-(G247+H247+L247+T247+AB247+IF(AO247="1ª",AP247,0)+IF(AU247="1ª",AV247,0)+IF(AO247="2ª",AP247,0)+IF(AU247="2ª",AV247,0)+IF(AO247="3ª",AP247,0)+IF(AU247="3ª",AV247,0)))))))</f>
        <v>89193.160000000033</v>
      </c>
      <c r="AJ247" s="11">
        <v>89193.16</v>
      </c>
      <c r="AK247" s="233">
        <v>43644</v>
      </c>
      <c r="AL247" s="120" t="s">
        <v>12299</v>
      </c>
      <c r="AM247" s="120" t="s">
        <v>12300</v>
      </c>
      <c r="AN247" s="120" t="s">
        <v>12301</v>
      </c>
      <c r="AP247" s="11"/>
      <c r="AQ247" s="10"/>
      <c r="AV247" s="11"/>
      <c r="AW247" s="10"/>
      <c r="AZ247" s="1"/>
      <c r="BF247" s="16"/>
      <c r="BG247" s="155"/>
    </row>
    <row r="248" spans="2:64" ht="101.5" x14ac:dyDescent="0.35">
      <c r="B248" s="45" t="str">
        <f>'INF GERAIS'!B248&amp;IFERROR(IF(INDEX(APOIO!$A$5:$A$50,MATCH('INF GERAIS'!N248,APOIO!$B$5:$B$50,0))="NÃO",APOIO!$A$2&amp;"NÃO VÁLIDO",""),"")</f>
        <v>2014.0234</v>
      </c>
      <c r="C248" s="1" t="str">
        <f>'INF GERAIS'!C248</f>
        <v>MATA NORTE</v>
      </c>
      <c r="D248" s="1" t="str">
        <f>'INF GERAIS'!D248</f>
        <v>MACAPARANA</v>
      </c>
      <c r="E248" s="1" t="str">
        <f>'INF GERAIS'!E248</f>
        <v>SUBSTITUIÇÃO DA ESTRUTURA METÁLICA E COBERTA DA QUADRA POLIESPORTIVA DO DISTRITO DE PIRAUÁ E SUBSTITUIÇÃO DO PISO EM MADEIRA DE LEI DO GINÁSIO DE ESPORTES JOAQUIM FRANCISCO</v>
      </c>
      <c r="F248" s="1" t="str">
        <f>'INF GERAIS'!G248</f>
        <v>NORMAL</v>
      </c>
      <c r="G248" s="11"/>
      <c r="H248" s="11"/>
      <c r="I248" s="10">
        <v>41802</v>
      </c>
      <c r="J248" s="10">
        <v>41816</v>
      </c>
      <c r="K248" s="11">
        <f>IF(G248&lt;0,"NA",IF(G248&gt;ROUNDDOWN('INF GERAIS'!K248*0.3,2),0,ROUNDDOWN('INF GERAIS'!K248*0.3,2)-G248))</f>
        <v>129735.78</v>
      </c>
      <c r="L248" s="11">
        <v>125172.68</v>
      </c>
      <c r="M248" s="10">
        <v>41823</v>
      </c>
      <c r="N248" s="120" t="s">
        <v>2013</v>
      </c>
      <c r="O248" s="120" t="s">
        <v>2006</v>
      </c>
      <c r="P248" s="120"/>
      <c r="Q248" s="10">
        <v>42216</v>
      </c>
      <c r="R248" s="10">
        <v>42230</v>
      </c>
      <c r="S248" s="11">
        <f>IF(G248&lt;0,"NA",IF((G248+H248+L248+IF(AO248="1ª",AP248,0)+IF(AU248="1ª",AV248,0))&gt;ROUNDDOWN('INF GERAIS'!K248*0.6,2),0,IF(M248="",ROUNDDOWN('INF GERAIS'!K248*0.6,2)-K248-G248-H248,ROUNDDOWN('INF GERAIS'!K248*0.6,2)-(G248+H248+L248+IF(AO248="1ª",AP248,0)+IF(AU248="1ª",AV248,0)))))</f>
        <v>134298.89000000001</v>
      </c>
      <c r="T248" s="505">
        <v>136703.85</v>
      </c>
      <c r="U248" s="10">
        <v>42237</v>
      </c>
      <c r="V248" s="120" t="s">
        <v>3636</v>
      </c>
      <c r="W248" s="120" t="s">
        <v>3638</v>
      </c>
      <c r="X248" s="120" t="s">
        <v>3640</v>
      </c>
      <c r="Y248" s="10">
        <v>42391</v>
      </c>
      <c r="Z248" s="10">
        <v>42507</v>
      </c>
      <c r="AA248" s="11">
        <f>IF(G248&lt;0,"NA",IF((G248+H248+L248+T248+IF(AO248="1ª",AP248,0)+IF(AU248="1ª",AV248,0)+IF(AO248="2ª",AP248,0)+IF(AU248="2ª",AV248,0))&gt;ROUNDDOWN('INF GERAIS'!K248*0.8,2),0,IF(AND(M248="",U248=""),ROUNDDOWN('INF GERAIS'!K248*0.8,2)-K248-S248-G248-H248,IF(U248="",ROUNDDOWN('INF GERAIS'!K248*0.8,2)-S248-L248-G248-H248-IF(AO248="1ª",AP248,0)-IF(AU248="1ª",AV248,0),ROUNDDOWN('INF GERAIS'!K248*0.8,2)-(G248+H248+L248+T248+IF(AO248="1ª",AP248,0)+IF(AU248="1ª",AV248,0)+IF(AO248="2ª",AP248,0)+IF(AU248="2ª",AV248,0))))))</f>
        <v>84085.569999999978</v>
      </c>
      <c r="AB248" s="205">
        <v>43646.09</v>
      </c>
      <c r="AC248" s="233">
        <v>42513</v>
      </c>
      <c r="AD248" s="350" t="s">
        <v>7352</v>
      </c>
      <c r="AE248" s="350" t="s">
        <v>6941</v>
      </c>
      <c r="AF248" s="350" t="s">
        <v>7354</v>
      </c>
      <c r="AG248" s="10">
        <v>43745</v>
      </c>
      <c r="AH248" s="10">
        <v>44610</v>
      </c>
      <c r="AI248" s="11">
        <f>IF(G248&lt;0,"NA",IF((G248+H248+L248+T248+AB248+IF(AO248="1ª",AP248,0)+IF(AU248="1ª",AV248,0)+IF(AO248="2ª",AP248,0)+IF(AU248="2ª",AV248,0)+IF(AO248="3ª",AP248,0)+IF(AU248="3ª",AV248,0))&gt;'INF GERAIS'!K248,0,IF(AND(M248="",U248="",AC248=""),'INF GERAIS'!K248-K248-S248-AA248-G248-H248,IF(AND(U248="",AC248=""),'INF GERAIS'!K248-L248-S248-AA248-G248-H248-IF(AO248="1ª",AP248,0)-IF(AU248="1ª",AV248,0),IF(AC248="",'INF GERAIS'!K248-L248-T248-AA248-G248-H248-IF(AO248="1ª",AP248,0)-IF(AU248="1ª",AV248,0)-IF(AO248="2ª",AP248,0)-IF(AU248="2ª",AV248,0),'INF GERAIS'!K248-(G248+H248+L248+T248+AB248+IF(AO248="1ª",AP248,0)+IF(AU248="1ª",AV248,0)+IF(AO248="2ª",AP248,0)+IF(AU248="2ª",AV248,0)+IF(AO248="3ª",AP248,0)+IF(AU248="3ª",AV248,0)))))))</f>
        <v>126930.01000000001</v>
      </c>
      <c r="AJ248" s="11">
        <v>126930.01</v>
      </c>
      <c r="AK248" s="2036">
        <v>44642</v>
      </c>
      <c r="AL248" s="120" t="s">
        <v>13582</v>
      </c>
      <c r="AM248" s="120" t="s">
        <v>13583</v>
      </c>
      <c r="AN248" s="120" t="s">
        <v>13584</v>
      </c>
      <c r="AP248" s="11"/>
      <c r="AQ248" s="10"/>
      <c r="AV248" s="11"/>
      <c r="AW248" s="10"/>
      <c r="AZ248" s="1"/>
      <c r="BF248" s="16"/>
      <c r="BG248" s="155"/>
    </row>
    <row r="249" spans="2:64" ht="87" x14ac:dyDescent="0.35">
      <c r="B249" s="45" t="str">
        <f>'INF GERAIS'!B249&amp;IFERROR(IF(INDEX(APOIO!$A$5:$A$50,MATCH('INF GERAIS'!N249,APOIO!$B$5:$B$50,0))="NÃO",APOIO!$A$2&amp;"NÃO VÁLIDO",""),"")</f>
        <v>2014.0235</v>
      </c>
      <c r="C249" s="1" t="str">
        <f>'INF GERAIS'!C249</f>
        <v>AGRESTE SETENTRIONAL</v>
      </c>
      <c r="D249" s="1" t="str">
        <f>'INF GERAIS'!D249</f>
        <v>MACHADOS</v>
      </c>
      <c r="E249" s="1" t="str">
        <f>'INF GERAIS'!E249</f>
        <v>CONSTRUÇÃO DE MURO DE CONTENÇÃO NA PE 89, NO BAIRRO LARANJEIRAS - MACHADOS/PE</v>
      </c>
      <c r="F249" s="1" t="str">
        <f>'INF GERAIS'!G249</f>
        <v>NORMAL</v>
      </c>
      <c r="G249" s="11"/>
      <c r="H249" s="11"/>
      <c r="I249" s="10">
        <v>41802</v>
      </c>
      <c r="J249" s="10">
        <v>41816</v>
      </c>
      <c r="K249" s="11">
        <f>IF(G249&lt;0,"NA",IF(G249&gt;ROUNDDOWN('INF GERAIS'!K249*0.3,2),0,ROUNDDOWN('INF GERAIS'!K249*0.3,2)-G249))</f>
        <v>79125.149999999994</v>
      </c>
      <c r="L249" s="11">
        <v>78948.78</v>
      </c>
      <c r="M249" s="10">
        <v>41823</v>
      </c>
      <c r="N249" s="120" t="s">
        <v>2019</v>
      </c>
      <c r="O249" s="120" t="s">
        <v>2021</v>
      </c>
      <c r="P249" s="120"/>
      <c r="Q249" s="10">
        <v>42397</v>
      </c>
      <c r="R249" s="10">
        <v>42408</v>
      </c>
      <c r="S249" s="11">
        <f>IF(G249&lt;0,"NA",IF((G249+H249+L249+IF(AO249="1ª",AP249,0)+IF(AU249="1ª",AV249,0))&gt;ROUNDDOWN('INF GERAIS'!K249*0.6,2),0,IF(M249="",ROUNDDOWN('INF GERAIS'!K249*0.6,2)-K249-G249-H249,ROUNDDOWN('INF GERAIS'!K249*0.6,2)-(G249+H249+L249+IF(AO249="1ª",AP249,0)+IF(AU249="1ª",AV249,0)))))</f>
        <v>79301.53</v>
      </c>
      <c r="T249" s="736">
        <v>79301.539999999994</v>
      </c>
      <c r="U249" s="182">
        <v>42416</v>
      </c>
      <c r="V249" s="1205" t="s">
        <v>5859</v>
      </c>
      <c r="W249" s="183" t="s">
        <v>5857</v>
      </c>
      <c r="X249" s="183" t="s">
        <v>5860</v>
      </c>
      <c r="Y249" s="10">
        <v>42517</v>
      </c>
      <c r="Z249" s="10">
        <v>42548</v>
      </c>
      <c r="AA249" s="11">
        <f>IF(G249&lt;0,"NA",IF((G249+H249+L249+T249+IF(AO249="1ª",AP249,0)+IF(AU249="1ª",AV249,0)+IF(AO249="2ª",AP249,0)+IF(AU249="2ª",AV249,0))&gt;ROUNDDOWN('INF GERAIS'!K249*0.8,2),0,IF(AND(M249="",U249=""),ROUNDDOWN('INF GERAIS'!K249*0.8,2)-K249-S249-G249-H249,IF(U249="",ROUNDDOWN('INF GERAIS'!K249*0.8,2)-S249-L249-G249-H249-IF(AO249="1ª",AP249,0)-IF(AU249="1ª",AV249,0),ROUNDDOWN('INF GERAIS'!K249*0.8,2)-(G249+H249+L249+T249+IF(AO249="1ª",AP249,0)+IF(AU249="1ª",AV249,0)+IF(AO249="2ª",AP249,0)+IF(AU249="2ª",AV249,0))))))</f>
        <v>52750.100000000006</v>
      </c>
      <c r="AB249" s="440">
        <v>52750.1</v>
      </c>
      <c r="AC249" s="441">
        <v>42549</v>
      </c>
      <c r="AD249" s="442" t="s">
        <v>7803</v>
      </c>
      <c r="AE249" s="341" t="s">
        <v>5857</v>
      </c>
      <c r="AF249" s="341" t="s">
        <v>7805</v>
      </c>
      <c r="AG249" s="10">
        <v>42822</v>
      </c>
      <c r="AH249" s="10">
        <v>43146</v>
      </c>
      <c r="AI249" s="11">
        <f>IF(G249&lt;0,"NA",IF((G249+H249+L249+T249+AB249+IF(AO249="1ª",AP249,0)+IF(AU249="1ª",AV249,0)+IF(AO249="2ª",AP249,0)+IF(AU249="2ª",AV249,0)+IF(AO249="3ª",AP249,0)+IF(AU249="3ª",AV249,0))&gt;'INF GERAIS'!K249,0,IF(AND(M249="",U249="",AC249=""),'INF GERAIS'!K249-K249-S249-AA249-G249-H249,IF(AND(U249="",AC249=""),'INF GERAIS'!K249-L249-S249-AA249-G249-H249-IF(AO249="1ª",AP249,0)-IF(AU249="1ª",AV249,0),IF(AC249="",'INF GERAIS'!K249-L249-T249-AA249-G249-H249-IF(AO249="1ª",AP249,0)-IF(AU249="1ª",AV249,0)-IF(AO249="2ª",AP249,0)-IF(AU249="2ª",AV249,0),'INF GERAIS'!K249-(G249+H249+L249+T249+AB249+IF(AO249="1ª",AP249,0)+IF(AU249="1ª",AV249,0)+IF(AO249="2ª",AP249,0)+IF(AU249="2ª",AV249,0)+IF(AO249="3ª",AP249,0)+IF(AU249="3ª",AV249,0)))))))</f>
        <v>52750.110000000015</v>
      </c>
      <c r="AJ249" s="11">
        <v>52750.11</v>
      </c>
      <c r="AK249" s="233">
        <v>43195</v>
      </c>
      <c r="AL249" s="120" t="s">
        <v>10925</v>
      </c>
      <c r="AM249" s="120" t="s">
        <v>10927</v>
      </c>
      <c r="AN249" s="120" t="s">
        <v>10928</v>
      </c>
      <c r="AP249" s="11"/>
      <c r="AQ249" s="10"/>
      <c r="AV249" s="11"/>
      <c r="AW249" s="10"/>
      <c r="AZ249" s="1"/>
      <c r="BF249" s="16"/>
      <c r="BG249" s="155"/>
    </row>
    <row r="250" spans="2:64" ht="87" x14ac:dyDescent="0.35">
      <c r="B250" s="45" t="str">
        <f>'INF GERAIS'!B250&amp;IFERROR(IF(INDEX(APOIO!$A$5:$A$50,MATCH('INF GERAIS'!N250,APOIO!$B$5:$B$50,0))="NÃO",APOIO!$A$2&amp;"NÃO VÁLIDO",""),"")</f>
        <v>2014.0236</v>
      </c>
      <c r="C250" s="1" t="str">
        <f>'INF GERAIS'!C250</f>
        <v>AGRESTE SETENTRIONAL</v>
      </c>
      <c r="D250" s="1" t="str">
        <f>'INF GERAIS'!D250</f>
        <v>MACHADOS</v>
      </c>
      <c r="E250" s="1" t="str">
        <f>'INF GERAIS'!E250</f>
        <v>PAVIMENTAÇÃO EM PARALELEPÍPEDOS GRANÍTICOS, DRENAGEM E SINALIZAÇÃO VIÁRIA DE DIVERSAS RUAS DO CENTRO</v>
      </c>
      <c r="F250" s="1" t="str">
        <f>'INF GERAIS'!G250</f>
        <v>NORMAL</v>
      </c>
      <c r="G250" s="11"/>
      <c r="H250" s="11"/>
      <c r="I250" s="10">
        <v>41802</v>
      </c>
      <c r="J250" s="10">
        <v>41816</v>
      </c>
      <c r="K250" s="11">
        <f>IF(G250&lt;0,"NA",IF(G250&gt;ROUNDDOWN('INF GERAIS'!K250*0.3,2),0,ROUNDDOWN('INF GERAIS'!K250*0.3,2)-G250))</f>
        <v>147289.79999999999</v>
      </c>
      <c r="L250" s="11">
        <v>147289.81</v>
      </c>
      <c r="M250" s="10">
        <v>41823</v>
      </c>
      <c r="N250" s="120" t="s">
        <v>2031</v>
      </c>
      <c r="O250" s="120" t="s">
        <v>2021</v>
      </c>
      <c r="P250" s="120"/>
      <c r="Q250" s="10">
        <v>42397</v>
      </c>
      <c r="R250" s="10">
        <v>46030</v>
      </c>
      <c r="S250" s="11">
        <f>IF(G250&lt;0,"NA",IF((G250+H250+L250+IF(AO250="1ª",AP250,0)+IF(AU250="1ª",AV250,0))&gt;ROUNDDOWN('INF GERAIS'!K250*0.6,2),0,IF(M250="",ROUNDDOWN('INF GERAIS'!K250*0.6,2)-K250-G250-H250,ROUNDDOWN('INF GERAIS'!K250*0.6,2)-(G250+H250+L250+IF(AO250="1ª",AP250,0)+IF(AU250="1ª",AV250,0)))))</f>
        <v>147289.79999999999</v>
      </c>
      <c r="T250" s="736">
        <v>147289.81</v>
      </c>
      <c r="U250" s="182">
        <v>42416</v>
      </c>
      <c r="V250" s="1267" t="s">
        <v>5856</v>
      </c>
      <c r="W250" s="183" t="s">
        <v>5857</v>
      </c>
      <c r="X250" s="183" t="s">
        <v>5858</v>
      </c>
      <c r="Y250" s="233">
        <v>42517</v>
      </c>
      <c r="Z250" s="10">
        <v>42698</v>
      </c>
      <c r="AA250" s="11">
        <f>IF(G250&lt;0,"NA",IF((G250+H250+L250+T250+IF(AO250="1ª",AP250,0)+IF(AU250="1ª",AV250,0)+IF(AO250="2ª",AP250,0)+IF(AU250="2ª",AV250,0))&gt;ROUNDDOWN('INF GERAIS'!K250*0.8,2),0,IF(AND(M250="",U250=""),ROUNDDOWN('INF GERAIS'!K250*0.8,2)-K250-S250-G250-H250,IF(U250="",ROUNDDOWN('INF GERAIS'!K250*0.8,2)-S250-L250-G250-H250-IF(AO250="1ª",AP250,0)-IF(AU250="1ª",AV250,0),ROUNDDOWN('INF GERAIS'!K250*0.8,2)-(G250+H250+L250+T250+IF(AO250="1ª",AP250,0)+IF(AU250="1ª",AV250,0)+IF(AO250="2ª",AP250,0)+IF(AU250="2ª",AV250,0))))))</f>
        <v>98193.19</v>
      </c>
      <c r="AB250" s="205">
        <v>98193.19</v>
      </c>
      <c r="AC250" s="10">
        <v>42836</v>
      </c>
      <c r="AD250" s="120" t="s">
        <v>9188</v>
      </c>
      <c r="AE250" s="120" t="s">
        <v>9190</v>
      </c>
      <c r="AF250" s="120" t="s">
        <v>9191</v>
      </c>
      <c r="AG250" s="10">
        <v>43228</v>
      </c>
      <c r="AH250" s="10">
        <v>43256</v>
      </c>
      <c r="AI250" s="11">
        <f>IF(G250&lt;0,"NA",IF((G250+H250+L250+T250+AB250+IF(AO250="1ª",AP250,0)+IF(AU250="1ª",AV250,0)+IF(AO250="2ª",AP250,0)+IF(AU250="2ª",AV250,0)+IF(AO250="3ª",AP250,0)+IF(AU250="3ª",AV250,0))&gt;'INF GERAIS'!K250,0,IF(AND(M250="",U250="",AC250=""),'INF GERAIS'!K250-K250-S250-AA250-G250-H250,IF(AND(U250="",AC250=""),'INF GERAIS'!K250-L250-S250-AA250-G250-H250-IF(AO250="1ª",AP250,0)-IF(AU250="1ª",AV250,0),IF(AC250="",'INF GERAIS'!K250-L250-T250-AA250-G250-H250-IF(AO250="1ª",AP250,0)-IF(AU250="1ª",AV250,0)-IF(AO250="2ª",AP250,0)-IF(AU250="2ª",AV250,0),'INF GERAIS'!K250-(G250+H250+L250+T250+AB250+IF(AO250="1ª",AP250,0)+IF(AU250="1ª",AV250,0)+IF(AO250="2ª",AP250,0)+IF(AU250="2ª",AV250,0)+IF(AO250="3ª",AP250,0)+IF(AU250="3ª",AV250,0)))))))</f>
        <v>98193.210000000021</v>
      </c>
      <c r="AJ250" s="11">
        <v>98193.21</v>
      </c>
      <c r="AK250" s="233">
        <v>43285</v>
      </c>
      <c r="AL250" s="1167" t="s">
        <v>11350</v>
      </c>
      <c r="AM250" s="1167" t="s">
        <v>11352</v>
      </c>
      <c r="AN250" s="1167" t="s">
        <v>11353</v>
      </c>
      <c r="AP250" s="11"/>
      <c r="AQ250" s="10"/>
      <c r="AV250" s="11"/>
      <c r="AW250" s="10"/>
      <c r="AZ250" s="1"/>
      <c r="BF250" s="16"/>
      <c r="BG250" s="155"/>
    </row>
    <row r="251" spans="2:64" ht="75" x14ac:dyDescent="0.35">
      <c r="B251" s="45" t="str">
        <f>'INF GERAIS'!B251&amp;IFERROR(IF(INDEX(APOIO!$A$5:$A$50,MATCH('INF GERAIS'!N251,APOIO!$B$5:$B$50,0))="NÃO",APOIO!$A$2&amp;"NÃO VÁLIDO",""),"")</f>
        <v>2014.0237</v>
      </c>
      <c r="C251" s="1" t="str">
        <f>'INF GERAIS'!C251</f>
        <v>SERTÃO DO MOXOTÓ</v>
      </c>
      <c r="D251" s="1" t="str">
        <f>'INF GERAIS'!D251</f>
        <v>MANARI</v>
      </c>
      <c r="E251" s="1" t="str">
        <f>'INF GERAIS'!E251</f>
        <v>CONSTRUÇÃO DO BLOCO II, BLOCO III E BLOCO IV DA ESCOLA NOVA MUNICIPAL MARIA ALZIRA</v>
      </c>
      <c r="F251" s="1" t="str">
        <f>'INF GERAIS'!G251</f>
        <v>NORMAL</v>
      </c>
      <c r="G251" s="11"/>
      <c r="H251" s="11"/>
      <c r="I251" s="10">
        <v>41802</v>
      </c>
      <c r="J251" s="10">
        <v>41816</v>
      </c>
      <c r="K251" s="11">
        <f>IF(G251&lt;0,"NA",IF(G251&gt;ROUNDDOWN('INF GERAIS'!K251*0.3,2),0,ROUNDDOWN('INF GERAIS'!K251*0.3,2)-G251))</f>
        <v>263047.3</v>
      </c>
      <c r="L251" s="11">
        <v>268338.89</v>
      </c>
      <c r="M251" s="10">
        <v>41823</v>
      </c>
      <c r="N251" s="120" t="s">
        <v>2034</v>
      </c>
      <c r="O251" s="120" t="s">
        <v>2036</v>
      </c>
      <c r="P251" s="120"/>
      <c r="Q251" s="233">
        <v>42859</v>
      </c>
      <c r="R251" s="10">
        <v>42871</v>
      </c>
      <c r="S251" s="11">
        <f>IF(G251&lt;0,"NA",IF((G251+H251+L251+IF(AO251="1ª",AP251,0)+IF(AU251="1ª",AV251,0))&gt;ROUNDDOWN('INF GERAIS'!K251*0.6,2),0,IF(M251="",ROUNDDOWN('INF GERAIS'!K251*0.6,2)-K251-G251-H251,ROUNDDOWN('INF GERAIS'!K251*0.6,2)-(G251+H251+L251+IF(AO251="1ª",AP251,0)+IF(AU251="1ª",AV251,0)))))</f>
        <v>257755.71999999997</v>
      </c>
      <c r="T251" s="736">
        <v>232417.89</v>
      </c>
      <c r="U251" s="182">
        <v>43193</v>
      </c>
      <c r="V251" s="1267" t="s">
        <v>10676</v>
      </c>
      <c r="W251" s="183" t="s">
        <v>10675</v>
      </c>
      <c r="X251" s="931" t="s">
        <v>10674</v>
      </c>
      <c r="Y251" s="10">
        <v>43299</v>
      </c>
      <c r="Z251" s="10">
        <v>43336</v>
      </c>
      <c r="AA251" s="11">
        <f>IF(G251&lt;0,"NA",IF((G251+H251+L251+T251+IF(AO251="1ª",AP251,0)+IF(AU251="1ª",AV251,0)+IF(AO251="2ª",AP251,0)+IF(AU251="2ª",AV251,0))&gt;ROUNDDOWN('INF GERAIS'!K251*0.8,2),0,IF(AND(M251="",U251=""),ROUNDDOWN('INF GERAIS'!K251*0.8,2)-K251-S251-G251-H251,IF(U251="",ROUNDDOWN('INF GERAIS'!K251*0.8,2)-S251-L251-G251-H251-IF(AO251="1ª",AP251,0)-IF(AU251="1ª",AV251,0),ROUNDDOWN('INF GERAIS'!K251*0.8,2)-(G251+H251+L251+T251+IF(AO251="1ª",AP251,0)+IF(AU251="1ª",AV251,0)+IF(AO251="2ª",AP251,0)+IF(AU251="2ª",AV251,0))))))</f>
        <v>200702.69999999995</v>
      </c>
      <c r="AB251" s="823">
        <v>166918.93</v>
      </c>
      <c r="AC251" s="826">
        <v>43517</v>
      </c>
      <c r="AD251" s="827" t="s">
        <v>11942</v>
      </c>
      <c r="AE251" s="827" t="s">
        <v>11944</v>
      </c>
      <c r="AF251" s="827" t="s">
        <v>11945</v>
      </c>
      <c r="AG251" s="10">
        <v>44399</v>
      </c>
      <c r="AH251" s="10">
        <v>44796</v>
      </c>
      <c r="AI251" s="11">
        <f>IF(G251&lt;0,"NA",IF((G251+H251+L251+T251+AB251+IF(AO251="1ª",AP251,0)+IF(AU251="1ª",AV251,0)+IF(AO251="2ª",AP251,0)+IF(AU251="2ª",AV251,0)+IF(AO251="3ª",AP251,0)+IF(AU251="3ª",AV251,0))&gt;'INF GERAIS'!K251,0,IF(AND(M251="",U251="",AC251=""),'INF GERAIS'!K251-K251-S251-AA251-G251-H251,IF(AND(U251="",AC251=""),'INF GERAIS'!K251-L251-S251-AA251-G251-H251-IF(AO251="1ª",AP251,0)-IF(AU251="1ª",AV251,0),IF(AC251="",'INF GERAIS'!K251-L251-T251-AA251-G251-H251-IF(AO251="1ª",AP251,0)-IF(AU251="1ª",AV251,0)-IF(AO251="2ª",AP251,0)-IF(AU251="2ª",AV251,0),'INF GERAIS'!K251-(G251+H251+L251+T251+AB251+IF(AO251="1ª",AP251,0)+IF(AU251="1ª",AV251,0)+IF(AO251="2ª",AP251,0)+IF(AU251="2ª",AV251,0)+IF(AO251="3ª",AP251,0)+IF(AU251="3ª",AV251,0)))))))</f>
        <v>209148.64</v>
      </c>
      <c r="AJ251" s="11">
        <v>209148.64</v>
      </c>
      <c r="AK251" s="10">
        <v>44803</v>
      </c>
      <c r="AL251" s="1989" t="s">
        <v>13766</v>
      </c>
      <c r="AM251" s="1989" t="s">
        <v>13767</v>
      </c>
      <c r="AN251" s="1955" t="s">
        <v>13768</v>
      </c>
      <c r="AP251" s="11"/>
      <c r="AQ251" s="10"/>
      <c r="AV251" s="11"/>
      <c r="AW251" s="10"/>
      <c r="AZ251" s="1"/>
      <c r="BF251" s="16"/>
      <c r="BG251" s="155"/>
    </row>
    <row r="252" spans="2:64" ht="87" x14ac:dyDescent="0.35">
      <c r="B252" s="45" t="str">
        <f>'INF GERAIS'!B252&amp;IFERROR(IF(INDEX(APOIO!$A$5:$A$50,MATCH('INF GERAIS'!N252,APOIO!$B$5:$B$50,0))="NÃO",APOIO!$A$2&amp;"NÃO VÁLIDO",""),"")</f>
        <v>2014.0238</v>
      </c>
      <c r="C252" s="1" t="str">
        <f>'INF GERAIS'!C252</f>
        <v>MATA SUL</v>
      </c>
      <c r="D252" s="1" t="str">
        <f>'INF GERAIS'!D252</f>
        <v>MARAIAL</v>
      </c>
      <c r="E252" s="1" t="str">
        <f>'INF GERAIS'!E252</f>
        <v>PAVIMENTAÇÃO DE VIAS URBANAS DO MUNICÍPIO NOS BAIRROS NOVA MARAIAL, LOTEAMENTO MANOEL NUNES VIANA, BAIRRO BOM JESUS RUA PROJETADA 15, BAIRRO SÃO LUIZ, DISTRITO DE SERTÃOZINHO DE CIMA E DISTRITO DE SERTÃOZINHO DE BAIXO</v>
      </c>
      <c r="F252" s="1" t="str">
        <f>'INF GERAIS'!G252</f>
        <v>NORMAL</v>
      </c>
      <c r="G252" s="11"/>
      <c r="H252" s="11"/>
      <c r="I252" s="10">
        <v>41802</v>
      </c>
      <c r="J252" s="10">
        <v>41816</v>
      </c>
      <c r="K252" s="11">
        <f>IF(G252&lt;0,"NA",IF(G252&gt;ROUNDDOWN('INF GERAIS'!K252*0.3,2),0,ROUNDDOWN('INF GERAIS'!K252*0.3,2)-G252))</f>
        <v>180807.35</v>
      </c>
      <c r="L252" s="11">
        <v>180807.35</v>
      </c>
      <c r="M252" s="10">
        <v>41823</v>
      </c>
      <c r="N252" s="120" t="s">
        <v>2055</v>
      </c>
      <c r="O252" s="120" t="s">
        <v>2057</v>
      </c>
      <c r="P252" s="120"/>
      <c r="Q252" s="10">
        <v>42570</v>
      </c>
      <c r="R252" s="233">
        <v>42570</v>
      </c>
      <c r="S252" s="11">
        <f>IF(G252&lt;0,"NA",IF((G252+H252+L252+IF(AO252="1ª",AP252,0)+IF(AU252="1ª",AV252,0))&gt;ROUNDDOWN('INF GERAIS'!K252*0.6,2),0,IF(M252="",ROUNDDOWN('INF GERAIS'!K252*0.6,2)-K252-G252-H252,ROUNDDOWN('INF GERAIS'!K252*0.6,2)-(G252+H252+L252+IF(AO252="1ª",AP252,0)+IF(AU252="1ª",AV252,0)))))</f>
        <v>180807.35</v>
      </c>
      <c r="T252" s="505">
        <v>180807.35</v>
      </c>
      <c r="U252" s="10">
        <v>42639</v>
      </c>
      <c r="V252" s="120" t="s">
        <v>8405</v>
      </c>
      <c r="W252" s="120" t="s">
        <v>8407</v>
      </c>
      <c r="X252" s="120" t="s">
        <v>8408</v>
      </c>
      <c r="Y252" s="10">
        <v>43213</v>
      </c>
      <c r="Z252" s="10">
        <v>43292</v>
      </c>
      <c r="AA252" s="11">
        <f>IF(G252&lt;0,"NA",IF((G252+H252+L252+T252+IF(AO252="1ª",AP252,0)+IF(AU252="1ª",AV252,0)+IF(AO252="2ª",AP252,0)+IF(AU252="2ª",AV252,0))&gt;ROUNDDOWN('INF GERAIS'!K252*0.8,2),0,IF(AND(M252="",U252=""),ROUNDDOWN('INF GERAIS'!K252*0.8,2)-K252-S252-G252-H252,IF(U252="",ROUNDDOWN('INF GERAIS'!K252*0.8,2)-S252-L252-G252-H252-IF(AO252="1ª",AP252,0)-IF(AU252="1ª",AV252,0),ROUNDDOWN('INF GERAIS'!K252*0.8,2)-(G252+H252+L252+T252+IF(AO252="1ª",AP252,0)+IF(AU252="1ª",AV252,0)+IF(AO252="2ª",AP252,0)+IF(AU252="2ª",AV252,0))))))</f>
        <v>120538.23999999999</v>
      </c>
      <c r="AB252" s="11">
        <v>120538.23999999999</v>
      </c>
      <c r="AC252" s="10">
        <v>43909</v>
      </c>
      <c r="AD252" s="120" t="s">
        <v>13127</v>
      </c>
      <c r="AE252" s="120" t="s">
        <v>13128</v>
      </c>
      <c r="AF252" s="120" t="s">
        <v>13129</v>
      </c>
      <c r="AG252" s="10"/>
      <c r="AH252" s="10" t="s">
        <v>153</v>
      </c>
      <c r="AI252" s="11">
        <f>IF(G252&lt;0,"NA",IF((G252+H252+L252+T252+AB252+IF(AO252="1ª",AP252,0)+IF(AU252="1ª",AV252,0)+IF(AO252="2ª",AP252,0)+IF(AU252="2ª",AV252,0)+IF(AO252="3ª",AP252,0)+IF(AU252="3ª",AV252,0))&gt;'INF GERAIS'!K252,0,IF(AND(M252="",U252="",AC252=""),'INF GERAIS'!K252-K252-S252-AA252-G252-H252,IF(AND(U252="",AC252=""),'INF GERAIS'!K252-L252-S252-AA252-G252-H252-IF(AO252="1ª",AP252,0)-IF(AU252="1ª",AV252,0),IF(AC252="",'INF GERAIS'!K252-L252-T252-AA252-G252-H252-IF(AO252="1ª",AP252,0)-IF(AU252="1ª",AV252,0)-IF(AO252="2ª",AP252,0)-IF(AU252="2ª",AV252,0),'INF GERAIS'!K252-(G252+H252+L252+T252+AB252+IF(AO252="1ª",AP252,0)+IF(AU252="1ª",AV252,0)+IF(AO252="2ª",AP252,0)+IF(AU252="2ª",AV252,0)+IF(AO252="3ª",AP252,0)+IF(AU252="3ª",AV252,0)))))))</f>
        <v>120538.24000000005</v>
      </c>
      <c r="AJ252" s="11" t="s">
        <v>153</v>
      </c>
      <c r="AK252" s="10"/>
      <c r="AL252" s="120" t="s">
        <v>153</v>
      </c>
      <c r="AM252" s="120" t="s">
        <v>153</v>
      </c>
      <c r="AN252" s="120" t="s">
        <v>153</v>
      </c>
      <c r="AP252" s="11"/>
      <c r="AQ252" s="10"/>
      <c r="AV252" s="11"/>
      <c r="AW252" s="10"/>
      <c r="AZ252" s="1"/>
      <c r="BF252" s="16"/>
      <c r="BG252" s="155"/>
    </row>
    <row r="253" spans="2:64" s="1506" customFormat="1" ht="58" x14ac:dyDescent="0.35">
      <c r="B253" s="1506" t="str">
        <f>'INF GERAIS'!B253&amp;IFERROR(IF(INDEX(APOIO!$A$5:$A$50,MATCH('INF GERAIS'!N253,APOIO!$B$5:$B$50,0))="NÃO",APOIO!$A$2&amp;"NÃO VÁLIDO",""),"")</f>
        <v>2014.0444</v>
      </c>
      <c r="C253" s="1506" t="str">
        <f>'INF GERAIS'!C253</f>
        <v>SERTÃO CENTRAL</v>
      </c>
      <c r="D253" s="1506" t="str">
        <f>'INF GERAIS'!D253</f>
        <v>MIRANDIBA</v>
      </c>
      <c r="E253" s="1506" t="str">
        <f>'INF GERAIS'!E253</f>
        <v>PAVIMENTAÇÃO EM PARALELEPÍPEDOS GRANÍTICOS NA RUA EXPEDITO LOPES BARROS, LOCALIZADA NA SEDE DO MUNICÍPIO DE MIRANDIBA/PE</v>
      </c>
      <c r="F253" s="1506" t="str">
        <f>'INF GERAIS'!G253</f>
        <v>NORMAL</v>
      </c>
      <c r="G253" s="11"/>
      <c r="H253" s="11"/>
      <c r="I253" s="233"/>
      <c r="J253" s="233"/>
      <c r="K253" s="11">
        <f>IF(G253&lt;0,"NA",IF(G253&gt;ROUNDDOWN('INF GERAIS'!K253*0.3,2),0,ROUNDDOWN('INF GERAIS'!K253*0.3,2)-G253))</f>
        <v>0</v>
      </c>
      <c r="L253" s="11"/>
      <c r="M253" s="233"/>
      <c r="N253" s="120"/>
      <c r="O253" s="120"/>
      <c r="P253" s="120"/>
      <c r="Q253" s="233"/>
      <c r="R253" s="233"/>
      <c r="S253" s="11">
        <f>IF(G253&lt;0,"NA",IF((G253+H253+L253+IF(AO253="1ª",AP253,0)+IF(AU253="1ª",AV253,0))&gt;ROUNDDOWN('INF GERAIS'!K253*0.6,2),0,IF(M253="",ROUNDDOWN('INF GERAIS'!K253*0.6,2)-K253-G253-H253,ROUNDDOWN('INF GERAIS'!K253*0.6,2)-(G253+H253+L253+IF(AO253="1ª",AP253,0)+IF(AU253="1ª",AV253,0)))))</f>
        <v>0</v>
      </c>
      <c r="T253" s="505"/>
      <c r="U253" s="233"/>
      <c r="V253" s="120"/>
      <c r="W253" s="120"/>
      <c r="X253" s="120"/>
      <c r="Y253" s="233"/>
      <c r="Z253" s="233"/>
      <c r="AA253" s="11">
        <f>IF(G253&lt;0,"NA",IF((G253+H253+L253+T253+IF(AO253="1ª",AP253,0)+IF(AU253="1ª",AV253,0)+IF(AO253="2ª",AP253,0)+IF(AU253="2ª",AV253,0))&gt;ROUNDDOWN('INF GERAIS'!K253*0.8,2),0,IF(AND(M253="",U253=""),ROUNDDOWN('INF GERAIS'!K253*0.8,2)-K253-S253-G253-H253,IF(U253="",ROUNDDOWN('INF GERAIS'!K253*0.8,2)-S253-L253-G253-H253-IF(AO253="1ª",AP253,0)-IF(AU253="1ª",AV253,0),ROUNDDOWN('INF GERAIS'!K253*0.8,2)-(G253+H253+L253+T253+IF(AO253="1ª",AP253,0)+IF(AU253="1ª",AV253,0)+IF(AO253="2ª",AP253,0)+IF(AU253="2ª",AV253,0))))))</f>
        <v>0</v>
      </c>
      <c r="AB253" s="11"/>
      <c r="AC253" s="233"/>
      <c r="AD253" s="120"/>
      <c r="AE253" s="120"/>
      <c r="AF253" s="120"/>
      <c r="AG253" s="233"/>
      <c r="AH253" s="233"/>
      <c r="AI253" s="11">
        <f>IF(G253&lt;0,"NA",IF((G253+H253+L253+T253+AB253+IF(AO253="1ª",AP253,0)+IF(AU253="1ª",AV253,0)+IF(AO253="2ª",AP253,0)+IF(AU253="2ª",AV253,0)+IF(AO253="3ª",AP253,0)+IF(AU253="3ª",AV253,0))&gt;'INF GERAIS'!K253,0,IF(AND(M253="",U253="",AC253=""),'INF GERAIS'!K253-K253-S253-AA253-G253-H253,IF(AND(U253="",AC253=""),'INF GERAIS'!K253-L253-S253-AA253-G253-H253-IF(AO253="1ª",AP253,0)-IF(AU253="1ª",AV253,0),IF(AC253="",'INF GERAIS'!K253-L253-T253-AA253-G253-H253-IF(AO253="1ª",AP253,0)-IF(AU253="1ª",AV253,0)-IF(AO253="2ª",AP253,0)-IF(AU253="2ª",AV253,0),'INF GERAIS'!K253-(G253+H253+L253+T253+AB253+IF(AO253="1ª",AP253,0)+IF(AU253="1ª",AV253,0)+IF(AO253="2ª",AP253,0)+IF(AU253="2ª",AV253,0)+IF(AO253="3ª",AP253,0)+IF(AU253="3ª",AV253,0)))))))</f>
        <v>0</v>
      </c>
      <c r="AJ253" s="11"/>
      <c r="AK253" s="233"/>
      <c r="AL253" s="120"/>
      <c r="AM253" s="120"/>
      <c r="AN253" s="120"/>
      <c r="AO253" s="1854"/>
      <c r="AP253" s="11"/>
      <c r="AQ253" s="233"/>
      <c r="AR253" s="1854"/>
      <c r="AV253" s="11"/>
      <c r="AW253" s="233"/>
      <c r="BA253"/>
      <c r="BB253"/>
      <c r="BC253"/>
      <c r="BD253"/>
      <c r="BE253"/>
      <c r="BF253" s="16"/>
      <c r="BG253" s="155"/>
      <c r="BH253"/>
      <c r="BI253"/>
      <c r="BJ253"/>
      <c r="BK253"/>
      <c r="BL253"/>
    </row>
    <row r="254" spans="2:64" ht="72.5" x14ac:dyDescent="0.35">
      <c r="B254" s="45" t="str">
        <f>'INF GERAIS'!B254&amp;IFERROR(IF(INDEX(APOIO!$A$5:$A$50,MATCH('INF GERAIS'!N254,APOIO!$B$5:$B$50,0))="NÃO",APOIO!$A$2&amp;"NÃO VÁLIDO",""),"")</f>
        <v>2014.0239</v>
      </c>
      <c r="C254" s="1" t="str">
        <f>'INF GERAIS'!C254</f>
        <v>SERTÃO CENTRAL</v>
      </c>
      <c r="D254" s="1" t="str">
        <f>'INF GERAIS'!D254</f>
        <v>MIRANDIBA</v>
      </c>
      <c r="E254" s="1" t="str">
        <f>'INF GERAIS'!E254</f>
        <v>PAVIMENTAÇÃO EM PARALELEPIPEDO GRANITICO</v>
      </c>
      <c r="F254" s="1" t="str">
        <f>'INF GERAIS'!G254</f>
        <v>NORMAL</v>
      </c>
      <c r="G254" s="11"/>
      <c r="H254" s="11"/>
      <c r="I254" s="10">
        <v>41808</v>
      </c>
      <c r="J254" s="10">
        <v>41822</v>
      </c>
      <c r="K254" s="11">
        <f>IF(G254&lt;0,"NA",IF(G254&gt;ROUNDDOWN('INF GERAIS'!K254*0.3,2),0,ROUNDDOWN('INF GERAIS'!K254*0.3,2)-G254))</f>
        <v>180937.23</v>
      </c>
      <c r="L254" s="11">
        <v>180937.23</v>
      </c>
      <c r="M254" s="10">
        <v>41829</v>
      </c>
      <c r="N254" s="120" t="s">
        <v>3147</v>
      </c>
      <c r="O254" s="120" t="s">
        <v>3150</v>
      </c>
      <c r="P254" s="120"/>
      <c r="Q254" s="10">
        <v>42053</v>
      </c>
      <c r="R254" s="10">
        <v>42067</v>
      </c>
      <c r="S254" s="11">
        <f>IF(G254&lt;0,"NA",IF((G254+H254+L254+IF(AO254="1ª",AP254,0)+IF(AU254="1ª",AV254,0))&gt;ROUNDDOWN('INF GERAIS'!K254*0.6,2),0,IF(M254="",ROUNDDOWN('INF GERAIS'!K254*0.6,2)-K254-G254-H254,ROUNDDOWN('INF GERAIS'!K254*0.6,2)-(G254+H254+L254+IF(AO254="1ª",AP254,0)+IF(AU254="1ª",AV254,0)))))</f>
        <v>180937.23</v>
      </c>
      <c r="T254" s="505">
        <v>180937.23</v>
      </c>
      <c r="U254" s="10">
        <v>42074</v>
      </c>
      <c r="V254" s="120" t="s">
        <v>3349</v>
      </c>
      <c r="W254" s="120" t="s">
        <v>3351</v>
      </c>
      <c r="X254" s="120" t="s">
        <v>3353</v>
      </c>
      <c r="Y254" s="10"/>
      <c r="Z254" s="10">
        <v>42255</v>
      </c>
      <c r="AA254" s="11">
        <f>IF(G254&lt;0,"NA",IF((G254+H254+L254+T254+IF(AO254="1ª",AP254,0)+IF(AU254="1ª",AV254,0)+IF(AO254="2ª",AP254,0)+IF(AU254="2ª",AV254,0))&gt;ROUNDDOWN('INF GERAIS'!K254*0.8,2),0,IF(AND(M254="",U254=""),ROUNDDOWN('INF GERAIS'!K254*0.8,2)-K254-S254-G254-H254,IF(U254="",ROUNDDOWN('INF GERAIS'!K254*0.8,2)-S254-L254-G254-H254-IF(AO254="1ª",AP254,0)-IF(AU254="1ª",AV254,0),ROUNDDOWN('INF GERAIS'!K254*0.8,2)-(G254+H254+L254+T254+IF(AO254="1ª",AP254,0)+IF(AU254="1ª",AV254,0)+IF(AO254="2ª",AP254,0)+IF(AU254="2ª",AV254,0))))))</f>
        <v>120624.82</v>
      </c>
      <c r="AB254" s="11">
        <v>120624.83</v>
      </c>
      <c r="AC254" s="10">
        <v>42339</v>
      </c>
      <c r="AD254" s="120" t="s">
        <v>4262</v>
      </c>
      <c r="AE254" s="120" t="s">
        <v>4260</v>
      </c>
      <c r="AF254" s="120" t="s">
        <v>4264</v>
      </c>
      <c r="AG254" s="10">
        <v>42564</v>
      </c>
      <c r="AH254" s="10">
        <v>42629</v>
      </c>
      <c r="AI254" s="11">
        <f>IF(G254&lt;0,"NA",IF((G254+H254+L254+T254+AB254+IF(AO254="1ª",AP254,0)+IF(AU254="1ª",AV254,0)+IF(AO254="2ª",AP254,0)+IF(AU254="2ª",AV254,0)+IF(AO254="3ª",AP254,0)+IF(AU254="3ª",AV254,0))&gt;'INF GERAIS'!K254,0,IF(AND(M254="",U254="",AC254=""),'INF GERAIS'!K254-K254-S254-AA254-G254-H254,IF(AND(U254="",AC254=""),'INF GERAIS'!K254-L254-S254-AA254-G254-H254-IF(AO254="1ª",AP254,0)-IF(AU254="1ª",AV254,0),IF(AC254="",'INF GERAIS'!K254-L254-T254-AA254-G254-H254-IF(AO254="1ª",AP254,0)-IF(AU254="1ª",AV254,0)-IF(AO254="2ª",AP254,0)-IF(AU254="2ª",AV254,0),'INF GERAIS'!K254-(G254+H254+L254+T254+AB254+IF(AO254="1ª",AP254,0)+IF(AU254="1ª",AV254,0)+IF(AO254="2ª",AP254,0)+IF(AU254="2ª",AV254,0)+IF(AO254="3ª",AP254,0)+IF(AU254="3ª",AV254,0)))))))</f>
        <v>120624.81999999995</v>
      </c>
      <c r="AJ254" s="205">
        <v>120624.82</v>
      </c>
      <c r="AK254" s="233">
        <v>42639</v>
      </c>
      <c r="AL254" s="557" t="s">
        <v>8443</v>
      </c>
      <c r="AM254" s="557" t="s">
        <v>8441</v>
      </c>
      <c r="AN254" s="557" t="s">
        <v>8445</v>
      </c>
      <c r="AP254" s="11"/>
      <c r="AQ254" s="10"/>
      <c r="AV254" s="11"/>
      <c r="AW254" s="10"/>
      <c r="AZ254" s="1"/>
      <c r="BF254" s="16"/>
      <c r="BG254" s="155"/>
    </row>
    <row r="255" spans="2:64" ht="87" x14ac:dyDescent="0.35">
      <c r="B255" s="45" t="str">
        <f>'INF GERAIS'!B255&amp;IFERROR(IF(INDEX(APOIO!$A$5:$A$50,MATCH('INF GERAIS'!N255,APOIO!$B$5:$B$50,0))="NÃO",APOIO!$A$2&amp;"NÃO VÁLIDO",""),"")</f>
        <v>2014.0240</v>
      </c>
      <c r="C255" s="1" t="str">
        <f>'INF GERAIS'!C255</f>
        <v>SERTÃO CENTRAL</v>
      </c>
      <c r="D255" s="1" t="str">
        <f>'INF GERAIS'!D255</f>
        <v>MIRANDIBA</v>
      </c>
      <c r="E255" s="1" t="str">
        <f>'INF GERAIS'!E255</f>
        <v>PAVIMENTAÇÃO EM PARALELEPIPEDO GRANITICO E URBANIZAÇÃO DA PRAÇA</v>
      </c>
      <c r="F255" s="1" t="str">
        <f>'INF GERAIS'!G255</f>
        <v>NORMAL</v>
      </c>
      <c r="G255" s="11"/>
      <c r="H255" s="11"/>
      <c r="I255" s="10">
        <v>41808</v>
      </c>
      <c r="J255" s="10">
        <v>41822</v>
      </c>
      <c r="K255" s="11">
        <f>IF(G255&lt;0,"NA",IF(G255&gt;ROUNDDOWN('INF GERAIS'!K255*0.3,2),0,ROUNDDOWN('INF GERAIS'!K255*0.3,2)-G255))</f>
        <v>45394.52</v>
      </c>
      <c r="L255" s="11">
        <v>45394.53</v>
      </c>
      <c r="M255" s="10">
        <v>41829</v>
      </c>
      <c r="N255" s="120" t="s">
        <v>3163</v>
      </c>
      <c r="O255" s="120" t="s">
        <v>3150</v>
      </c>
      <c r="P255" s="120"/>
      <c r="Q255" s="10">
        <v>42053</v>
      </c>
      <c r="R255" s="10">
        <v>42067</v>
      </c>
      <c r="S255" s="11">
        <f>IF(G255&lt;0,"NA",IF((G255+H255+L255+IF(AO255="1ª",AP255,0)+IF(AU255="1ª",AV255,0))&gt;ROUNDDOWN('INF GERAIS'!K255*0.6,2),0,IF(M255="",ROUNDDOWN('INF GERAIS'!K255*0.6,2)-K255-G255-H255,ROUNDDOWN('INF GERAIS'!K255*0.6,2)-(G255+H255+L255+IF(AO255="1ª",AP255,0)+IF(AU255="1ª",AV255,0)))))</f>
        <v>45394.520000000004</v>
      </c>
      <c r="T255" s="505">
        <v>45394.53</v>
      </c>
      <c r="U255" s="10">
        <v>42074</v>
      </c>
      <c r="V255" s="120" t="s">
        <v>3372</v>
      </c>
      <c r="W255" s="120" t="s">
        <v>3351</v>
      </c>
      <c r="X255" s="120" t="s">
        <v>3374</v>
      </c>
      <c r="Y255" s="10"/>
      <c r="Z255" s="10">
        <v>42255</v>
      </c>
      <c r="AA255" s="11">
        <f>IF(G255&lt;0,"NA",IF((G255+H255+L255+T255+IF(AO255="1ª",AP255,0)+IF(AU255="1ª",AV255,0)+IF(AO255="2ª",AP255,0)+IF(AU255="2ª",AV255,0))&gt;ROUNDDOWN('INF GERAIS'!K255*0.8,2),0,IF(AND(M255="",U255=""),ROUNDDOWN('INF GERAIS'!K255*0.8,2)-K255-S255-G255-H255,IF(U255="",ROUNDDOWN('INF GERAIS'!K255*0.8,2)-S255-L255-G255-H255-IF(AO255="1ª",AP255,0)-IF(AU255="1ª",AV255,0),ROUNDDOWN('INF GERAIS'!K255*0.8,2)-(G255+H255+L255+T255+IF(AO255="1ª",AP255,0)+IF(AU255="1ª",AV255,0)+IF(AO255="2ª",AP255,0)+IF(AU255="2ª",AV255,0))))))</f>
        <v>30263.010000000009</v>
      </c>
      <c r="AB255" s="11">
        <v>30263.01</v>
      </c>
      <c r="AC255" s="10">
        <v>42339</v>
      </c>
      <c r="AD255" s="120" t="s">
        <v>4258</v>
      </c>
      <c r="AE255" s="120" t="s">
        <v>4260</v>
      </c>
      <c r="AF255" s="120" t="s">
        <v>4261</v>
      </c>
      <c r="AG255" s="10">
        <v>42564</v>
      </c>
      <c r="AH255" s="10">
        <v>42629</v>
      </c>
      <c r="AI255" s="11">
        <f>IF(G255&lt;0,"NA",IF((G255+H255+L255+T255+AB255+IF(AO255="1ª",AP255,0)+IF(AU255="1ª",AV255,0)+IF(AO255="2ª",AP255,0)+IF(AU255="2ª",AV255,0)+IF(AO255="3ª",AP255,0)+IF(AU255="3ª",AV255,0))&gt;'INF GERAIS'!K255,0,IF(AND(M255="",U255="",AC255=""),'INF GERAIS'!K255-K255-S255-AA255-G255-H255,IF(AND(U255="",AC255=""),'INF GERAIS'!K255-L255-S255-AA255-G255-H255-IF(AO255="1ª",AP255,0)-IF(AU255="1ª",AV255,0),IF(AC255="",'INF GERAIS'!K255-L255-T255-AA255-G255-H255-IF(AO255="1ª",AP255,0)-IF(AU255="1ª",AV255,0)-IF(AO255="2ª",AP255,0)-IF(AU255="2ª",AV255,0),'INF GERAIS'!K255-(G255+H255+L255+T255+AB255+IF(AO255="1ª",AP255,0)+IF(AU255="1ª",AV255,0)+IF(AO255="2ª",AP255,0)+IF(AU255="2ª",AV255,0)+IF(AO255="3ª",AP255,0)+IF(AU255="3ª",AV255,0)))))))</f>
        <v>30263.020000000004</v>
      </c>
      <c r="AJ255" s="205">
        <v>30263.02</v>
      </c>
      <c r="AK255" s="233">
        <v>42639</v>
      </c>
      <c r="AL255" s="557" t="s">
        <v>8439</v>
      </c>
      <c r="AM255" s="557" t="s">
        <v>8441</v>
      </c>
      <c r="AN255" s="557" t="s">
        <v>8442</v>
      </c>
      <c r="AP255" s="11"/>
      <c r="AQ255" s="10"/>
      <c r="AV255" s="11"/>
      <c r="AW255" s="10"/>
      <c r="AZ255" s="1"/>
      <c r="BF255" s="16"/>
      <c r="BG255" s="155"/>
    </row>
    <row r="256" spans="2:64" ht="72.5" x14ac:dyDescent="0.35">
      <c r="B256" s="45" t="str">
        <f>'INF GERAIS'!B256&amp;IFERROR(IF(INDEX(APOIO!$A$5:$A$50,MATCH('INF GERAIS'!N256,APOIO!$B$5:$B$50,0))="NÃO",APOIO!$A$2&amp;"NÃO VÁLIDO",""),"")</f>
        <v>2014.0241</v>
      </c>
      <c r="C256" s="1" t="str">
        <f>'INF GERAIS'!C256</f>
        <v>SERTÃO DO ARARIPE</v>
      </c>
      <c r="D256" s="1" t="str">
        <f>'INF GERAIS'!D256</f>
        <v>MOREILÂNDIA</v>
      </c>
      <c r="E256" s="1" t="str">
        <f>'INF GERAIS'!E256</f>
        <v>REVITALIZAÇÃO DO ESTÁDIO DE FUTEBOL</v>
      </c>
      <c r="F256" s="1" t="str">
        <f>'INF GERAIS'!G256</f>
        <v>NORMAL</v>
      </c>
      <c r="G256" s="11"/>
      <c r="H256" s="11"/>
      <c r="I256" s="10">
        <v>41802</v>
      </c>
      <c r="J256" s="10">
        <v>41816</v>
      </c>
      <c r="K256" s="11">
        <f>IF(G256&lt;0,"NA",IF(G256&gt;ROUNDDOWN('INF GERAIS'!K256*0.3,2),0,ROUNDDOWN('INF GERAIS'!K256*0.3,2)-G256))</f>
        <v>100106.07</v>
      </c>
      <c r="L256" s="11">
        <v>92033.94</v>
      </c>
      <c r="M256" s="10">
        <v>41823</v>
      </c>
      <c r="N256" s="120" t="s">
        <v>2183</v>
      </c>
      <c r="O256" s="120" t="s">
        <v>2185</v>
      </c>
      <c r="P256" s="120"/>
      <c r="Q256" s="10">
        <v>42079</v>
      </c>
      <c r="R256" s="10">
        <v>42093</v>
      </c>
      <c r="S256" s="11">
        <f>IF(G256&lt;0,"NA",IF((G256+H256+L256+IF(AO256="1ª",AP256,0)+IF(AU256="1ª",AV256,0))&gt;ROUNDDOWN('INF GERAIS'!K256*0.6,2),0,IF(M256="",ROUNDDOWN('INF GERAIS'!K256*0.6,2)-K256-G256-H256,ROUNDDOWN('INF GERAIS'!K256*0.6,2)-(G256+H256+L256+IF(AO256="1ª",AP256,0)+IF(AU256="1ª",AV256,0)))))</f>
        <v>108178.20000000001</v>
      </c>
      <c r="T256" s="505">
        <v>100106.07</v>
      </c>
      <c r="U256" s="10">
        <v>42100</v>
      </c>
      <c r="V256" s="120" t="s">
        <v>3462</v>
      </c>
      <c r="W256" s="120" t="s">
        <v>3464</v>
      </c>
      <c r="X256" s="120" t="s">
        <v>3465</v>
      </c>
      <c r="Y256" s="10">
        <v>42191</v>
      </c>
      <c r="Z256" s="10">
        <v>42335</v>
      </c>
      <c r="AA256" s="11">
        <f>IF(G256&lt;0,"NA",IF((G256+H256+L256+T256+IF(AO256="1ª",AP256,0)+IF(AU256="1ª",AV256,0)+IF(AO256="2ª",AP256,0)+IF(AU256="2ª",AV256,0))&gt;ROUNDDOWN('INF GERAIS'!K256*0.8,2),0,IF(AND(M256="",U256=""),ROUNDDOWN('INF GERAIS'!K256*0.8,2)-K256-S256-G256-H256,IF(U256="",ROUNDDOWN('INF GERAIS'!K256*0.8,2)-S256-L256-G256-H256-IF(AO256="1ª",AP256,0)-IF(AU256="1ª",AV256,0),ROUNDDOWN('INF GERAIS'!K256*0.8,2)-(G256+H256+L256+T256+IF(AO256="1ª",AP256,0)+IF(AU256="1ª",AV256,0)+IF(AO256="2ª",AP256,0)+IF(AU256="2ª",AV256,0))))))</f>
        <v>74809.510000000009</v>
      </c>
      <c r="AB256" s="11">
        <v>74809.52</v>
      </c>
      <c r="AC256" s="10">
        <v>42361</v>
      </c>
      <c r="AD256" s="120" t="s">
        <v>4582</v>
      </c>
      <c r="AE256" s="120" t="s">
        <v>4584</v>
      </c>
      <c r="AF256" s="120" t="s">
        <v>4585</v>
      </c>
      <c r="AG256" s="10">
        <v>42450</v>
      </c>
      <c r="AH256" s="10">
        <v>42493</v>
      </c>
      <c r="AI256" s="11">
        <f>IF(G256&lt;0,"NA",IF((G256+H256+L256+T256+AB256+IF(AO256="1ª",AP256,0)+IF(AU256="1ª",AV256,0)+IF(AO256="2ª",AP256,0)+IF(AU256="2ª",AV256,0)+IF(AO256="3ª",AP256,0)+IF(AU256="3ª",AV256,0))&gt;'INF GERAIS'!K256,0,IF(AND(M256="",U256="",AC256=""),'INF GERAIS'!K256-K256-S256-AA256-G256-H256,IF(AND(U256="",AC256=""),'INF GERAIS'!K256-L256-S256-AA256-G256-H256-IF(AO256="1ª",AP256,0)-IF(AU256="1ª",AV256,0),IF(AC256="",'INF GERAIS'!K256-L256-T256-AA256-G256-H256-IF(AO256="1ª",AP256,0)-IF(AU256="1ª",AV256,0)-IF(AO256="2ª",AP256,0)-IF(AU256="2ª",AV256,0),'INF GERAIS'!K256-(G256+H256+L256+T256+AB256+IF(AO256="1ª",AP256,0)+IF(AU256="1ª",AV256,0)+IF(AO256="2ª",AP256,0)+IF(AU256="2ª",AV256,0)+IF(AO256="3ª",AP256,0)+IF(AU256="3ª",AV256,0)))))))</f>
        <v>66737.379999999946</v>
      </c>
      <c r="AJ256" s="205">
        <v>66737.38</v>
      </c>
      <c r="AK256" s="233">
        <v>42510</v>
      </c>
      <c r="AL256" s="347" t="s">
        <v>7283</v>
      </c>
      <c r="AM256" s="347" t="s">
        <v>7285</v>
      </c>
      <c r="AN256" s="347" t="s">
        <v>7286</v>
      </c>
      <c r="AP256" s="11"/>
      <c r="AQ256" s="10"/>
      <c r="AV256" s="11"/>
      <c r="AW256" s="10"/>
      <c r="AZ256" s="1"/>
      <c r="BF256" s="16"/>
      <c r="BG256" s="155"/>
    </row>
    <row r="257" spans="2:59" ht="72.5" x14ac:dyDescent="0.35">
      <c r="B257" s="45" t="str">
        <f>'INF GERAIS'!B257&amp;IFERROR(IF(INDEX(APOIO!$A$5:$A$50,MATCH('INF GERAIS'!N257,APOIO!$B$5:$B$50,0))="NÃO",APOIO!$A$2&amp;"NÃO VÁLIDO",""),"")</f>
        <v>2014.0242</v>
      </c>
      <c r="C257" s="1" t="str">
        <f>'INF GERAIS'!C257</f>
        <v>SERTÃO DO ARARIPE</v>
      </c>
      <c r="D257" s="1" t="str">
        <f>'INF GERAIS'!D257</f>
        <v>MOREILÂNDIA</v>
      </c>
      <c r="E257" s="1" t="str">
        <f>'INF GERAIS'!E257</f>
        <v>CONSTRUÇÃO DO MURO DA CRECHE DO LOTEAMENTO SANTA TERESINHA</v>
      </c>
      <c r="F257" s="1" t="str">
        <f>'INF GERAIS'!G257</f>
        <v>NORMAL</v>
      </c>
      <c r="G257" s="11"/>
      <c r="H257" s="11"/>
      <c r="I257" s="10">
        <v>41802</v>
      </c>
      <c r="J257" s="10">
        <v>41816</v>
      </c>
      <c r="K257" s="11">
        <f>IF(G257&lt;0,"NA",IF(G257&gt;ROUNDDOWN('INF GERAIS'!K257*0.3,2),0,ROUNDDOWN('INF GERAIS'!K257*0.3,2)-G257))</f>
        <v>34599.07</v>
      </c>
      <c r="L257" s="11">
        <v>38979.96</v>
      </c>
      <c r="M257" s="10">
        <v>41823</v>
      </c>
      <c r="N257" s="120" t="s">
        <v>2229</v>
      </c>
      <c r="O257" s="120" t="s">
        <v>2185</v>
      </c>
      <c r="P257" s="120"/>
      <c r="Q257" s="10">
        <v>42079</v>
      </c>
      <c r="R257" s="10">
        <v>42093</v>
      </c>
      <c r="S257" s="11">
        <f>IF(G257&lt;0,"NA",IF((G257+H257+L257+IF(AO257="1ª",AP257,0)+IF(AU257="1ª",AV257,0))&gt;ROUNDDOWN('INF GERAIS'!K257*0.6,2),0,IF(M257="",ROUNDDOWN('INF GERAIS'!K257*0.6,2)-K257-G257-H257,ROUNDDOWN('INF GERAIS'!K257*0.6,2)-(G257+H257+L257+IF(AO257="1ª",AP257,0)+IF(AU257="1ª",AV257,0)))))</f>
        <v>30218.189999999995</v>
      </c>
      <c r="T257" s="505">
        <v>34599.08</v>
      </c>
      <c r="U257" s="10">
        <v>42100</v>
      </c>
      <c r="V257" s="120" t="s">
        <v>3469</v>
      </c>
      <c r="W257" s="120" t="s">
        <v>3464</v>
      </c>
      <c r="X257" s="120" t="s">
        <v>3471</v>
      </c>
      <c r="Y257" s="10">
        <v>42191</v>
      </c>
      <c r="Z257" s="10">
        <v>42202</v>
      </c>
      <c r="AA257" s="11">
        <f>IF(G257&lt;0,"NA",IF((G257+H257+L257+T257+IF(AO257="1ª",AP257,0)+IF(AU257="1ª",AV257,0)+IF(AO257="2ª",AP257,0)+IF(AU257="2ª",AV257,0))&gt;ROUNDDOWN('INF GERAIS'!K257*0.8,2),0,IF(AND(M257="",U257=""),ROUNDDOWN('INF GERAIS'!K257*0.8,2)-K257-S257-G257-H257,IF(U257="",ROUNDDOWN('INF GERAIS'!K257*0.8,2)-S257-L257-G257-H257-IF(AO257="1ª",AP257,0)-IF(AU257="1ª",AV257,0),ROUNDDOWN('INF GERAIS'!K257*0.8,2)-(G257+H257+L257+T257+IF(AO257="1ª",AP257,0)+IF(AU257="1ª",AV257,0)+IF(AO257="2ª",AP257,0)+IF(AU257="2ª",AV257,0))))))</f>
        <v>18685.159999999989</v>
      </c>
      <c r="AB257" s="11">
        <v>23066.05</v>
      </c>
      <c r="AC257" s="10">
        <v>42243</v>
      </c>
      <c r="AD257" s="120" t="s">
        <v>3894</v>
      </c>
      <c r="AE257" s="120" t="s">
        <v>3888</v>
      </c>
      <c r="AF257" s="120" t="s">
        <v>3896</v>
      </c>
      <c r="AG257" s="10">
        <v>42191</v>
      </c>
      <c r="AH257" s="10">
        <v>42202</v>
      </c>
      <c r="AI257" s="11">
        <f>IF(G257&lt;0,"NA",IF((G257+H257+L257+T257+AB257+IF(AO257="1ª",AP257,0)+IF(AU257="1ª",AV257,0)+IF(AO257="2ª",AP257,0)+IF(AU257="2ª",AV257,0)+IF(AO257="3ª",AP257,0)+IF(AU257="3ª",AV257,0))&gt;'INF GERAIS'!K257,0,IF(AND(M257="",U257="",AC257=""),'INF GERAIS'!K257-K257-S257-AA257-G257-H257,IF(AND(U257="",AC257=""),'INF GERAIS'!K257-L257-S257-AA257-G257-H257-IF(AO257="1ª",AP257,0)-IF(AU257="1ª",AV257,0),IF(AC257="",'INF GERAIS'!K257-L257-T257-AA257-G257-H257-IF(AO257="1ª",AP257,0)-IF(AU257="1ª",AV257,0)-IF(AO257="2ª",AP257,0)-IF(AU257="2ª",AV257,0),'INF GERAIS'!K257-(G257+H257+L257+T257+AB257+IF(AO257="1ª",AP257,0)+IF(AU257="1ª",AV257,0)+IF(AO257="2ª",AP257,0)+IF(AU257="2ª",AV257,0)+IF(AO257="3ª",AP257,0)+IF(AU257="3ª",AV257,0)))))))</f>
        <v>18685.159999999989</v>
      </c>
      <c r="AJ257" s="11">
        <v>23066.05</v>
      </c>
      <c r="AK257" s="10">
        <v>42335</v>
      </c>
      <c r="AL257" s="120" t="s">
        <v>4177</v>
      </c>
      <c r="AM257" s="120" t="s">
        <v>4179</v>
      </c>
      <c r="AN257" s="120" t="s">
        <v>4180</v>
      </c>
      <c r="AP257" s="11"/>
      <c r="AQ257" s="10"/>
      <c r="AV257" s="11"/>
      <c r="AW257" s="10"/>
      <c r="AZ257" s="1"/>
      <c r="BF257" s="16"/>
      <c r="BG257" s="155"/>
    </row>
    <row r="258" spans="2:59" ht="72.5" x14ac:dyDescent="0.35">
      <c r="B258" s="45" t="str">
        <f>'INF GERAIS'!B258&amp;IFERROR(IF(INDEX(APOIO!$A$5:$A$50,MATCH('INF GERAIS'!N258,APOIO!$B$5:$B$50,0))="NÃO",APOIO!$A$2&amp;"NÃO VÁLIDO",""),"")</f>
        <v>2014.0243</v>
      </c>
      <c r="C258" s="1" t="str">
        <f>'INF GERAIS'!C258</f>
        <v>SERTÃO DO ARARIPE</v>
      </c>
      <c r="D258" s="1" t="str">
        <f>'INF GERAIS'!D258</f>
        <v>MOREILÂNDIA</v>
      </c>
      <c r="E258" s="1" t="str">
        <f>'INF GERAIS'!E258</f>
        <v>CONSTRUÇÃO DO MURO DA CRECHE DA RUA PEDRO RIBEIRO</v>
      </c>
      <c r="F258" s="1" t="str">
        <f>'INF GERAIS'!G258</f>
        <v>NORMAL</v>
      </c>
      <c r="G258" s="11"/>
      <c r="H258" s="11"/>
      <c r="I258" s="10">
        <v>41802</v>
      </c>
      <c r="J258" s="10">
        <v>41816</v>
      </c>
      <c r="K258" s="11">
        <f>IF(G258&lt;0,"NA",IF(G258&gt;ROUNDDOWN('INF GERAIS'!K258*0.3,2),0,ROUNDDOWN('INF GERAIS'!K258*0.3,2)-G258))</f>
        <v>28168.43</v>
      </c>
      <c r="L258" s="11">
        <v>32727.52</v>
      </c>
      <c r="M258" s="10">
        <v>41823</v>
      </c>
      <c r="N258" s="120" t="s">
        <v>2198</v>
      </c>
      <c r="O258" s="120" t="s">
        <v>2185</v>
      </c>
      <c r="P258" s="120"/>
      <c r="Q258" s="10">
        <v>42079</v>
      </c>
      <c r="R258" s="10">
        <v>42093</v>
      </c>
      <c r="S258" s="11">
        <f>IF(G258&lt;0,"NA",IF((G258+H258+L258+IF(AO258="1ª",AP258,0)+IF(AU258="1ª",AV258,0))&gt;ROUNDDOWN('INF GERAIS'!K258*0.6,2),0,IF(M258="",ROUNDDOWN('INF GERAIS'!K258*0.6,2)-K258-G258-H258,ROUNDDOWN('INF GERAIS'!K258*0.6,2)-(G258+H258+L258+IF(AO258="1ª",AP258,0)+IF(AU258="1ª",AV258,0)))))</f>
        <v>23609.350000000002</v>
      </c>
      <c r="T258" s="505">
        <v>28168.44</v>
      </c>
      <c r="U258" s="10">
        <v>42100</v>
      </c>
      <c r="V258" s="120" t="s">
        <v>3466</v>
      </c>
      <c r="W258" s="120" t="s">
        <v>3464</v>
      </c>
      <c r="X258" s="120" t="s">
        <v>3468</v>
      </c>
      <c r="Y258" s="10">
        <v>42191</v>
      </c>
      <c r="Z258" s="10">
        <v>42202</v>
      </c>
      <c r="AA258" s="11">
        <f>IF(G258&lt;0,"NA",IF((G258+H258+L258+T258+IF(AO258="1ª",AP258,0)+IF(AU258="1ª",AV258,0)+IF(AO258="2ª",AP258,0)+IF(AU258="2ª",AV258,0))&gt;ROUNDDOWN('INF GERAIS'!K258*0.8,2),0,IF(AND(M258="",U258=""),ROUNDDOWN('INF GERAIS'!K258*0.8,2)-K258-S258-G258-H258,IF(U258="",ROUNDDOWN('INF GERAIS'!K258*0.8,2)-S258-L258-G258-H258-IF(AO258="1ª",AP258,0)-IF(AU258="1ª",AV258,0),ROUNDDOWN('INF GERAIS'!K258*0.8,2)-(G258+H258+L258+T258+IF(AO258="1ª",AP258,0)+IF(AU258="1ª",AV258,0)+IF(AO258="2ª",AP258,0)+IF(AU258="2ª",AV258,0))))))</f>
        <v>14219.870000000003</v>
      </c>
      <c r="AB258" s="11">
        <v>18778.96</v>
      </c>
      <c r="AC258" s="10">
        <v>42243</v>
      </c>
      <c r="AD258" s="120" t="s">
        <v>3891</v>
      </c>
      <c r="AE258" s="120" t="s">
        <v>3888</v>
      </c>
      <c r="AF258" s="120" t="s">
        <v>3893</v>
      </c>
      <c r="AG258" s="10">
        <v>42191</v>
      </c>
      <c r="AH258" s="10">
        <v>42202</v>
      </c>
      <c r="AI258" s="11">
        <f>IF(G258&lt;0,"NA",IF((G258+H258+L258+T258+AB258+IF(AO258="1ª",AP258,0)+IF(AU258="1ª",AV258,0)+IF(AO258="2ª",AP258,0)+IF(AU258="2ª",AV258,0)+IF(AO258="3ª",AP258,0)+IF(AU258="3ª",AV258,0))&gt;'INF GERAIS'!K258,0,IF(AND(M258="",U258="",AC258=""),'INF GERAIS'!K258-K258-S258-AA258-G258-H258,IF(AND(U258="",AC258=""),'INF GERAIS'!K258-L258-S258-AA258-G258-H258-IF(AO258="1ª",AP258,0)-IF(AU258="1ª",AV258,0),IF(AC258="",'INF GERAIS'!K258-L258-T258-AA258-G258-H258-IF(AO258="1ª",AP258,0)-IF(AU258="1ª",AV258,0)-IF(AO258="2ª",AP258,0)-IF(AU258="2ª",AV258,0),'INF GERAIS'!K258-(G258+H258+L258+T258+AB258+IF(AO258="1ª",AP258,0)+IF(AU258="1ª",AV258,0)+IF(AO258="2ª",AP258,0)+IF(AU258="2ª",AV258,0)+IF(AO258="3ª",AP258,0)+IF(AU258="3ª",AV258,0)))))))</f>
        <v>14219.869999999995</v>
      </c>
      <c r="AJ258" s="11">
        <v>18778.96</v>
      </c>
      <c r="AK258" s="10">
        <v>42335</v>
      </c>
      <c r="AL258" s="120" t="s">
        <v>4181</v>
      </c>
      <c r="AM258" s="120" t="s">
        <v>4179</v>
      </c>
      <c r="AN258" s="120" t="s">
        <v>4183</v>
      </c>
      <c r="AP258" s="11"/>
      <c r="AQ258" s="10"/>
      <c r="AV258" s="11"/>
      <c r="AW258" s="10"/>
      <c r="AZ258" s="1"/>
      <c r="BF258" s="16"/>
      <c r="BG258" s="155"/>
    </row>
    <row r="259" spans="2:59" ht="72.5" x14ac:dyDescent="0.35">
      <c r="B259" s="45" t="str">
        <f>'INF GERAIS'!B259&amp;IFERROR(IF(INDEX(APOIO!$A$5:$A$50,MATCH('INF GERAIS'!N259,APOIO!$B$5:$B$50,0))="NÃO",APOIO!$A$2&amp;"NÃO VÁLIDO",""),"")</f>
        <v>2014.0244</v>
      </c>
      <c r="C259" s="1" t="str">
        <f>'INF GERAIS'!C259</f>
        <v>SERTÃO DO ARARIPE</v>
      </c>
      <c r="D259" s="1" t="str">
        <f>'INF GERAIS'!D259</f>
        <v>MOREILÂNDIA</v>
      </c>
      <c r="E259" s="1" t="str">
        <f>'INF GERAIS'!E259</f>
        <v>CONSTRUÇÃO DO MURO DA QUADRA DE CARIRIMIRIM</v>
      </c>
      <c r="F259" s="1" t="str">
        <f>'INF GERAIS'!G259</f>
        <v>NORMAL</v>
      </c>
      <c r="G259" s="11"/>
      <c r="H259" s="11"/>
      <c r="I259" s="10">
        <v>41802</v>
      </c>
      <c r="J259" s="10">
        <v>41816</v>
      </c>
      <c r="K259" s="11">
        <f>IF(G259&lt;0,"NA",IF(G259&gt;ROUNDDOWN('INF GERAIS'!K259*0.3,2),0,ROUNDDOWN('INF GERAIS'!K259*0.3,2)-G259))</f>
        <v>18258.38</v>
      </c>
      <c r="L259" s="11">
        <v>17390.54</v>
      </c>
      <c r="M259" s="10">
        <v>41823</v>
      </c>
      <c r="N259" s="120" t="s">
        <v>2256</v>
      </c>
      <c r="O259" s="120" t="s">
        <v>2185</v>
      </c>
      <c r="P259" s="120"/>
      <c r="Q259" s="10">
        <v>42079</v>
      </c>
      <c r="R259" s="10">
        <v>42093</v>
      </c>
      <c r="S259" s="11">
        <f>IF(G259&lt;0,"NA",IF((G259+H259+L259+IF(AO259="1ª",AP259,0)+IF(AU259="1ª",AV259,0))&gt;ROUNDDOWN('INF GERAIS'!K259*0.6,2),0,IF(M259="",ROUNDDOWN('INF GERAIS'!K259*0.6,2)-K259-G259-H259,ROUNDDOWN('INF GERAIS'!K259*0.6,2)-(G259+H259+L259+IF(AO259="1ª",AP259,0)+IF(AU259="1ª",AV259,0)))))</f>
        <v>19126.229999999996</v>
      </c>
      <c r="T259" s="505">
        <v>18258.39</v>
      </c>
      <c r="U259" s="10">
        <v>42100</v>
      </c>
      <c r="V259" s="120" t="s">
        <v>3472</v>
      </c>
      <c r="W259" s="120" t="s">
        <v>3464</v>
      </c>
      <c r="X259" s="120" t="s">
        <v>3474</v>
      </c>
      <c r="Y259" s="10">
        <v>42191</v>
      </c>
      <c r="Z259" s="10">
        <v>42229</v>
      </c>
      <c r="AA259" s="11">
        <f>IF(G259&lt;0,"NA",IF((G259+H259+L259+T259+IF(AO259="1ª",AP259,0)+IF(AU259="1ª",AV259,0)+IF(AO259="2ª",AP259,0)+IF(AU259="2ª",AV259,0))&gt;ROUNDDOWN('INF GERAIS'!K259*0.8,2),0,IF(AND(M259="",U259=""),ROUNDDOWN('INF GERAIS'!K259*0.8,2)-K259-S259-G259-H259,IF(U259="",ROUNDDOWN('INF GERAIS'!K259*0.8,2)-S259-L259-G259-H259-IF(AO259="1ª",AP259,0)-IF(AU259="1ª",AV259,0),ROUNDDOWN('INF GERAIS'!K259*0.8,2)-(G259+H259+L259+T259+IF(AO259="1ª",AP259,0)+IF(AU259="1ª",AV259,0)+IF(AO259="2ª",AP259,0)+IF(AU259="2ª",AV259,0))))))</f>
        <v>13040.099999999999</v>
      </c>
      <c r="AB259" s="11">
        <v>12172.26</v>
      </c>
      <c r="AC259" s="10">
        <v>42243</v>
      </c>
      <c r="AD259" s="120" t="s">
        <v>3886</v>
      </c>
      <c r="AE259" s="120" t="s">
        <v>3888</v>
      </c>
      <c r="AF259" s="120" t="s">
        <v>3890</v>
      </c>
      <c r="AG259" s="10">
        <v>42191</v>
      </c>
      <c r="AH259" s="10">
        <v>42229</v>
      </c>
      <c r="AI259" s="11">
        <f>IF(G259&lt;0,"NA",IF((G259+H259+L259+T259+AB259+IF(AO259="1ª",AP259,0)+IF(AU259="1ª",AV259,0)+IF(AO259="2ª",AP259,0)+IF(AU259="2ª",AV259,0)+IF(AO259="3ª",AP259,0)+IF(AU259="3ª",AV259,0))&gt;'INF GERAIS'!K259,0,IF(AND(M259="",U259="",AC259=""),'INF GERAIS'!K259-K259-S259-AA259-G259-H259,IF(AND(U259="",AC259=""),'INF GERAIS'!K259-L259-S259-AA259-G259-H259-IF(AO259="1ª",AP259,0)-IF(AU259="1ª",AV259,0),IF(AC259="",'INF GERAIS'!K259-L259-T259-AA259-G259-H259-IF(AO259="1ª",AP259,0)-IF(AU259="1ª",AV259,0)-IF(AO259="2ª",AP259,0)-IF(AU259="2ª",AV259,0),'INF GERAIS'!K259-(G259+H259+L259+T259+AB259+IF(AO259="1ª",AP259,0)+IF(AU259="1ª",AV259,0)+IF(AO259="2ª",AP259,0)+IF(AU259="2ª",AV259,0)+IF(AO259="3ª",AP259,0)+IF(AU259="3ª",AV259,0)))))))</f>
        <v>13040.099999999999</v>
      </c>
      <c r="AJ259" s="11">
        <v>12172.26</v>
      </c>
      <c r="AK259" s="10">
        <v>42335</v>
      </c>
      <c r="AL259" s="120" t="s">
        <v>4184</v>
      </c>
      <c r="AM259" s="120" t="s">
        <v>4179</v>
      </c>
      <c r="AN259" s="120" t="s">
        <v>4186</v>
      </c>
      <c r="AP259" s="11"/>
      <c r="AQ259" s="10"/>
      <c r="AV259" s="11"/>
      <c r="AW259" s="10"/>
      <c r="AZ259" s="1"/>
      <c r="BF259" s="16"/>
      <c r="BG259" s="155"/>
    </row>
    <row r="260" spans="2:59" ht="72.5" x14ac:dyDescent="0.35">
      <c r="B260" s="45" t="str">
        <f>'INF GERAIS'!B260&amp;IFERROR(IF(INDEX(APOIO!$A$5:$A$50,MATCH('INF GERAIS'!N260,APOIO!$B$5:$B$50,0))="NÃO",APOIO!$A$2&amp;"NÃO VÁLIDO",""),"")</f>
        <v>2014.0245</v>
      </c>
      <c r="C260" s="1" t="str">
        <f>'INF GERAIS'!C260</f>
        <v>METROPOLITANA</v>
      </c>
      <c r="D260" s="1" t="str">
        <f>'INF GERAIS'!D260</f>
        <v>MORENO</v>
      </c>
      <c r="E260" s="1" t="str">
        <f>'INF GERAIS'!E260</f>
        <v>PAVIMENTAÇÃO E DRENAGEM DE DIVERSAS RUAS NO MUNICÍPIO DE MORENO</v>
      </c>
      <c r="F260" s="1" t="str">
        <f>'INF GERAIS'!G260</f>
        <v>NORMAL</v>
      </c>
      <c r="G260" s="11"/>
      <c r="H260" s="11"/>
      <c r="I260" s="10">
        <v>41802</v>
      </c>
      <c r="J260" s="10">
        <v>41816</v>
      </c>
      <c r="K260" s="11">
        <f>IF(G260&lt;0,"NA",IF(G260&gt;ROUNDDOWN('INF GERAIS'!K260*0.3,2),0,ROUNDDOWN('INF GERAIS'!K260*0.3,2)-G260))</f>
        <v>484016.03</v>
      </c>
      <c r="L260" s="11">
        <v>498068.03</v>
      </c>
      <c r="M260" s="10">
        <v>41823</v>
      </c>
      <c r="N260" s="120" t="s">
        <v>2283</v>
      </c>
      <c r="O260" s="120" t="s">
        <v>2285</v>
      </c>
      <c r="P260" s="120"/>
      <c r="Q260" s="10">
        <v>42216</v>
      </c>
      <c r="R260" s="10">
        <v>42230</v>
      </c>
      <c r="S260" s="11">
        <f>IF(G260&lt;0,"NA",IF((G260+H260+L260+IF(AO260="1ª",AP260,0)+IF(AU260="1ª",AV260,0))&gt;ROUNDDOWN('INF GERAIS'!K260*0.6,2),0,IF(M260="",ROUNDDOWN('INF GERAIS'!K260*0.6,2)-K260-G260-H260,ROUNDDOWN('INF GERAIS'!K260*0.6,2)-(G260+H260+L260+IF(AO260="1ª",AP260,0)+IF(AU260="1ª",AV260,0)))))</f>
        <v>469964.03</v>
      </c>
      <c r="T260" s="505">
        <v>498152.87</v>
      </c>
      <c r="U260" s="10">
        <v>42237</v>
      </c>
      <c r="V260" s="120" t="s">
        <v>3761</v>
      </c>
      <c r="W260" s="120" t="s">
        <v>3763</v>
      </c>
      <c r="X260" s="120" t="s">
        <v>3765</v>
      </c>
      <c r="Y260" s="10">
        <v>42495</v>
      </c>
      <c r="Z260" s="10">
        <v>42528</v>
      </c>
      <c r="AA260" s="11">
        <f>IF(G260&lt;0,"NA",IF((G260+H260+L260+T260+IF(AO260="1ª",AP260,0)+IF(AU260="1ª",AV260,0)+IF(AO260="2ª",AP260,0)+IF(AU260="2ª",AV260,0))&gt;ROUNDDOWN('INF GERAIS'!K260*0.8,2),0,IF(AND(M260="",U260=""),ROUNDDOWN('INF GERAIS'!K260*0.8,2)-K260-S260-G260-H260,IF(U260="",ROUNDDOWN('INF GERAIS'!K260*0.8,2)-S260-L260-G260-H260-IF(AO260="1ª",AP260,0)-IF(AU260="1ª",AV260,0),ROUNDDOWN('INF GERAIS'!K260*0.8,2)-(G260+H260+L260+T260+IF(AO260="1ª",AP260,0)+IF(AU260="1ª",AV260,0)+IF(AO260="2ª",AP260,0)+IF(AU260="2ª",AV260,0))))))</f>
        <v>294488.50999999989</v>
      </c>
      <c r="AB260" s="205">
        <v>327565.96000000002</v>
      </c>
      <c r="AC260" s="10">
        <v>42534</v>
      </c>
      <c r="AD260" s="120" t="s">
        <v>7525</v>
      </c>
      <c r="AE260" s="120" t="s">
        <v>7527</v>
      </c>
      <c r="AF260" s="120" t="s">
        <v>7528</v>
      </c>
      <c r="AG260" s="10">
        <v>42711</v>
      </c>
      <c r="AH260" s="10">
        <v>42888</v>
      </c>
      <c r="AI260" s="11">
        <f>IF(G260&lt;0,"NA",IF((G260+H260+L260+T260+AB260+IF(AO260="1ª",AP260,0)+IF(AU260="1ª",AV260,0)+IF(AO260="2ª",AP260,0)+IF(AU260="2ª",AV260,0)+IF(AO260="3ª",AP260,0)+IF(AU260="3ª",AV260,0))&gt;'INF GERAIS'!K260,0,IF(AND(M260="",U260="",AC260=""),'INF GERAIS'!K260-K260-S260-AA260-G260-H260,IF(AND(U260="",AC260=""),'INF GERAIS'!K260-L260-S260-AA260-G260-H260-IF(AO260="1ª",AP260,0)-IF(AU260="1ª",AV260,0),IF(AC260="",'INF GERAIS'!K260-L260-T260-AA260-G260-H260-IF(AO260="1ª",AP260,0)-IF(AU260="1ª",AV260,0)-IF(AO260="2ª",AP260,0)-IF(AU260="2ª",AV260,0),'INF GERAIS'!K260-(G260+H260+L260+T260+AB260+IF(AO260="1ª",AP260,0)+IF(AU260="1ª",AV260,0)+IF(AO260="2ª",AP260,0)+IF(AU260="2ª",AV260,0)+IF(AO260="3ª",AP260,0)+IF(AU260="3ª",AV260,0)))))))</f>
        <v>289599.90999999992</v>
      </c>
      <c r="AJ260" s="1066">
        <v>289599.90999999997</v>
      </c>
      <c r="AK260" s="1067">
        <v>43193</v>
      </c>
      <c r="AL260" s="1068" t="s">
        <v>10802</v>
      </c>
      <c r="AM260" s="1068" t="s">
        <v>10804</v>
      </c>
      <c r="AN260" s="1068" t="s">
        <v>10805</v>
      </c>
      <c r="AP260" s="11"/>
      <c r="AQ260" s="10"/>
      <c r="AV260" s="11"/>
      <c r="AW260" s="10"/>
      <c r="AZ260" s="1"/>
      <c r="BF260" s="16"/>
      <c r="BG260" s="155"/>
    </row>
    <row r="261" spans="2:59" ht="72.5" x14ac:dyDescent="0.35">
      <c r="B261" s="45" t="str">
        <f>'INF GERAIS'!B261&amp;IFERROR(IF(INDEX(APOIO!$A$5:$A$50,MATCH('INF GERAIS'!N261,APOIO!$B$5:$B$50,0))="NÃO",APOIO!$A$2&amp;"NÃO VÁLIDO",""),"")</f>
        <v>2014.0246</v>
      </c>
      <c r="C261" s="1" t="str">
        <f>'INF GERAIS'!C261</f>
        <v>MATA NORTE</v>
      </c>
      <c r="D261" s="1" t="str">
        <f>'INF GERAIS'!D261</f>
        <v>NAZARÉ DA MATA</v>
      </c>
      <c r="E261" s="1" t="str">
        <f>'INF GERAIS'!E261</f>
        <v>PAVIMENTAÇÃO EM PARALELEPÍPEDOS GRANÍTICOS EM DIVERSAS RUAS</v>
      </c>
      <c r="F261" s="1" t="str">
        <f>'INF GERAIS'!G261</f>
        <v>NORMAL</v>
      </c>
      <c r="G261" s="11"/>
      <c r="H261" s="11"/>
      <c r="I261" s="10">
        <v>41802</v>
      </c>
      <c r="J261" s="10">
        <v>41816</v>
      </c>
      <c r="K261" s="11">
        <f>IF(G261&lt;0,"NA",IF(G261&gt;ROUNDDOWN('INF GERAIS'!K261*0.3,2),0,ROUNDDOWN('INF GERAIS'!K261*0.3,2)-G261))</f>
        <v>362254.08000000002</v>
      </c>
      <c r="L261" s="11">
        <v>362256.33</v>
      </c>
      <c r="M261" s="10">
        <v>41823</v>
      </c>
      <c r="N261" s="120" t="s">
        <v>2292</v>
      </c>
      <c r="O261" s="120" t="s">
        <v>2294</v>
      </c>
      <c r="P261" s="120"/>
      <c r="Q261" s="10">
        <v>41969</v>
      </c>
      <c r="R261" s="10">
        <v>41983</v>
      </c>
      <c r="S261" s="11">
        <f>IF(G261&lt;0,"NA",IF((G261+H261+L261+IF(AO261="1ª",AP261,0)+IF(AU261="1ª",AV261,0))&gt;ROUNDDOWN('INF GERAIS'!K261*0.6,2),0,IF(M261="",ROUNDDOWN('INF GERAIS'!K261*0.6,2)-K261-G261-H261,ROUNDDOWN('INF GERAIS'!K261*0.6,2)-(G261+H261+L261+IF(AO261="1ª",AP261,0)+IF(AU261="1ª",AV261,0)))))</f>
        <v>362251.83</v>
      </c>
      <c r="T261" s="505">
        <v>362256.33</v>
      </c>
      <c r="U261" s="10">
        <v>41990</v>
      </c>
      <c r="V261" s="120" t="s">
        <v>3275</v>
      </c>
      <c r="W261" s="120" t="s">
        <v>2294</v>
      </c>
      <c r="X261" s="120" t="s">
        <v>153</v>
      </c>
      <c r="Y261" s="122">
        <v>42079</v>
      </c>
      <c r="Z261" s="10">
        <v>42153</v>
      </c>
      <c r="AA261" s="11">
        <f>IF(G261&lt;0,"NA",IF((G261+H261+L261+T261+IF(AO261="1ª",AP261,0)+IF(AU261="1ª",AV261,0)+IF(AO261="2ª",AP261,0)+IF(AU261="2ª",AV261,0))&gt;ROUNDDOWN('INF GERAIS'!K261*0.8,2),0,IF(AND(M261="",U261=""),ROUNDDOWN('INF GERAIS'!K261*0.8,2)-K261-S261-G261-H261,IF(U261="",ROUNDDOWN('INF GERAIS'!K261*0.8,2)-S261-L261-G261-H261-IF(AO261="1ª",AP261,0)-IF(AU261="1ª",AV261,0),ROUNDDOWN('INF GERAIS'!K261*0.8,2)-(G261+H261+L261+T261+IF(AO261="1ª",AP261,0)+IF(AU261="1ª",AV261,0)+IF(AO261="2ª",AP261,0)+IF(AU261="2ª",AV261,0))))))</f>
        <v>241498.21999999997</v>
      </c>
      <c r="AB261" s="11">
        <v>241504.22</v>
      </c>
      <c r="AC261" s="10">
        <v>42237</v>
      </c>
      <c r="AD261" s="120" t="s">
        <v>3720</v>
      </c>
      <c r="AE261" s="120" t="s">
        <v>3722</v>
      </c>
      <c r="AF261" s="120" t="s">
        <v>3723</v>
      </c>
      <c r="AG261" s="122">
        <v>42387</v>
      </c>
      <c r="AH261" s="10">
        <v>42425</v>
      </c>
      <c r="AI261" s="11">
        <f>IF(G261&lt;0,"NA",IF((G261+H261+L261+T261+AB261+IF(AO261="1ª",AP261,0)+IF(AU261="1ª",AV261,0)+IF(AO261="2ª",AP261,0)+IF(AU261="2ª",AV261,0)+IF(AO261="3ª",AP261,0)+IF(AU261="3ª",AV261,0))&gt;'INF GERAIS'!K261,0,IF(AND(M261="",U261="",AC261=""),'INF GERAIS'!K261-K261-S261-AA261-G261-H261,IF(AND(U261="",AC261=""),'INF GERAIS'!K261-L261-S261-AA261-G261-H261-IF(AO261="1ª",AP261,0)-IF(AU261="1ª",AV261,0),IF(AC261="",'INF GERAIS'!K261-L261-T261-AA261-G261-H261-IF(AO261="1ª",AP261,0)-IF(AU261="1ª",AV261,0)-IF(AO261="2ª",AP261,0)-IF(AU261="2ª",AV261,0),'INF GERAIS'!K261-(G261+H261+L261+T261+AB261+IF(AO261="1ª",AP261,0)+IF(AU261="1ª",AV261,0)+IF(AO261="2ª",AP261,0)+IF(AU261="2ª",AV261,0)+IF(AO261="3ª",AP261,0)+IF(AU261="3ª",AV261,0)))))))</f>
        <v>241496.7300000001</v>
      </c>
      <c r="AJ261" s="205">
        <v>241496.73</v>
      </c>
      <c r="AK261" s="10">
        <v>42432</v>
      </c>
      <c r="AL261" s="120" t="s">
        <v>6138</v>
      </c>
      <c r="AM261" s="120" t="s">
        <v>6140</v>
      </c>
      <c r="AN261" s="120" t="s">
        <v>6141</v>
      </c>
      <c r="AP261" s="11"/>
      <c r="AQ261" s="10"/>
      <c r="AV261" s="11"/>
      <c r="AW261" s="10"/>
      <c r="AZ261" s="1"/>
      <c r="BF261" s="16"/>
      <c r="BG261" s="155"/>
    </row>
    <row r="262" spans="2:59" ht="116" x14ac:dyDescent="0.35">
      <c r="B262" s="45" t="str">
        <f>'INF GERAIS'!B262&amp;IFERROR(IF(INDEX(APOIO!$A$5:$A$50,MATCH('INF GERAIS'!N262,APOIO!$B$5:$B$50,0))="NÃO",APOIO!$A$2&amp;"NÃO VÁLIDO",""),"")</f>
        <v>2014.0247</v>
      </c>
      <c r="C262" s="1" t="str">
        <f>'INF GERAIS'!C262</f>
        <v>METROPOLITANA</v>
      </c>
      <c r="D262" s="1" t="str">
        <f>'INF GERAIS'!D262</f>
        <v>OLINDA</v>
      </c>
      <c r="E262" s="1" t="str">
        <f>'INF GERAIS'!E262</f>
        <v>CONSTRUÇÃO DE QUADRA POLIESPORTIVA, LOCALIZADA ENTRE AS RUAS MILTON PINA, SERRITA E AMARAJI NO BAIRRO DE BULTRINS - OLINDA - PE</v>
      </c>
      <c r="F262" s="1" t="str">
        <f>'INF GERAIS'!G262</f>
        <v>NORMAL</v>
      </c>
      <c r="G262" s="11"/>
      <c r="H262" s="11"/>
      <c r="I262" s="10">
        <v>41802</v>
      </c>
      <c r="J262" s="10">
        <v>41816</v>
      </c>
      <c r="K262" s="11">
        <f>IF(G262&lt;0,"NA",IF(G262&gt;ROUNDDOWN('INF GERAIS'!K262*0.3,2),0,ROUNDDOWN('INF GERAIS'!K262*0.3,2)-G262))</f>
        <v>72357.89</v>
      </c>
      <c r="L262" s="11">
        <v>86367.33</v>
      </c>
      <c r="M262" s="10">
        <v>41823</v>
      </c>
      <c r="N262" s="120" t="s">
        <v>2326</v>
      </c>
      <c r="O262" s="120" t="s">
        <v>2306</v>
      </c>
      <c r="P262" s="120"/>
      <c r="Q262" s="10">
        <v>42723</v>
      </c>
      <c r="R262" s="10">
        <v>42723</v>
      </c>
      <c r="S262" s="11">
        <f>IF(G262&lt;0,"NA",IF((G262+H262+L262+IF(AO262="1ª",AP262,0)+IF(AU262="1ª",AV262,0))&gt;ROUNDDOWN('INF GERAIS'!K262*0.6,2),0,IF(M262="",ROUNDDOWN('INF GERAIS'!K262*0.6,2)-K262-G262-H262,ROUNDDOWN('INF GERAIS'!K262*0.6,2)-(G262+H262+L262+IF(AO262="1ª",AP262,0)+IF(AU262="1ª",AV262,0)))))</f>
        <v>58348.45</v>
      </c>
      <c r="T262" s="505">
        <v>86368.320000000007</v>
      </c>
      <c r="U262" s="10">
        <v>42853</v>
      </c>
      <c r="V262" s="120" t="s">
        <v>9419</v>
      </c>
      <c r="W262" s="120" t="s">
        <v>9417</v>
      </c>
      <c r="X262" s="120" t="s">
        <v>9418</v>
      </c>
      <c r="Y262" s="10">
        <v>43164</v>
      </c>
      <c r="Z262" s="10">
        <v>43321</v>
      </c>
      <c r="AA262" s="11">
        <f>IF(G262&lt;0,"NA",IF((G262+H262+L262+T262+IF(AO262="1ª",AP262,0)+IF(AU262="1ª",AV262,0)+IF(AO262="2ª",AP262,0)+IF(AU262="2ª",AV262,0))&gt;ROUNDDOWN('INF GERAIS'!K262*0.8,2),0,IF(AND(M262="",U262=""),ROUNDDOWN('INF GERAIS'!K262*0.8,2)-K262-S262-G262-H262,IF(U262="",ROUNDDOWN('INF GERAIS'!K262*0.8,2)-S262-L262-G262-H262-IF(AO262="1ª",AP262,0)-IF(AU262="1ª",AV262,0),ROUNDDOWN('INF GERAIS'!K262*0.8,2)-(G262+H262+L262+T262+IF(AO262="1ª",AP262,0)+IF(AU262="1ª",AV262,0)+IF(AO262="2ª",AP262,0)+IF(AU262="2ª",AV262,0))))))</f>
        <v>20218.719999999972</v>
      </c>
      <c r="AB262" s="11">
        <v>20218.72</v>
      </c>
      <c r="AC262" s="233">
        <v>43517</v>
      </c>
      <c r="AD262" s="120" t="s">
        <v>11923</v>
      </c>
      <c r="AE262" s="120" t="s">
        <v>11924</v>
      </c>
      <c r="AF262" s="120" t="s">
        <v>11925</v>
      </c>
      <c r="AG262" s="10">
        <v>43762</v>
      </c>
      <c r="AH262" s="10" t="s">
        <v>153</v>
      </c>
      <c r="AI262" s="11">
        <f>IF(G262&lt;0,"NA",IF((G262+H262+L262+T262+AB262+IF(AO262="1ª",AP262,0)+IF(AU262="1ª",AV262,0)+IF(AO262="2ª",AP262,0)+IF(AU262="2ª",AV262,0)+IF(AO262="3ª",AP262,0)+IF(AU262="3ª",AV262,0))&gt;'INF GERAIS'!K262,0,IF(AND(M262="",U262="",AC262=""),'INF GERAIS'!K262-K262-S262-AA262-G262-H262,IF(AND(U262="",AC262=""),'INF GERAIS'!K262-L262-S262-AA262-G262-H262-IF(AO262="1ª",AP262,0)-IF(AU262="1ª",AV262,0),IF(AC262="",'INF GERAIS'!K262-L262-T262-AA262-G262-H262-IF(AO262="1ª",AP262,0)-IF(AU262="1ª",AV262,0)-IF(AO262="2ª",AP262,0)-IF(AU262="2ª",AV262,0),'INF GERAIS'!K262-(G262+H262+L262+T262+AB262+IF(AO262="1ª",AP262,0)+IF(AU262="1ª",AV262,0)+IF(AO262="2ª",AP262,0)+IF(AU262="2ª",AV262,0)+IF(AO262="3ª",AP262,0)+IF(AU262="3ª",AV262,0)))))))</f>
        <v>48238.599999999977</v>
      </c>
      <c r="AJ262" s="11" t="s">
        <v>153</v>
      </c>
      <c r="AK262" s="10"/>
      <c r="AL262" s="120" t="s">
        <v>153</v>
      </c>
      <c r="AM262" s="120" t="s">
        <v>153</v>
      </c>
      <c r="AN262" s="120" t="s">
        <v>153</v>
      </c>
      <c r="AP262" s="11"/>
      <c r="AQ262" s="10"/>
      <c r="AV262" s="11"/>
      <c r="AW262" s="10"/>
      <c r="AZ262" s="1"/>
      <c r="BF262" s="16"/>
      <c r="BG262" s="155"/>
    </row>
    <row r="263" spans="2:59" ht="116" x14ac:dyDescent="0.35">
      <c r="B263" s="45" t="str">
        <f>'INF GERAIS'!B263&amp;IFERROR(IF(INDEX(APOIO!$A$5:$A$50,MATCH('INF GERAIS'!N263,APOIO!$B$5:$B$50,0))="NÃO",APOIO!$A$2&amp;"NÃO VÁLIDO",""),"")</f>
        <v>2014.0248</v>
      </c>
      <c r="C263" s="1" t="str">
        <f>'INF GERAIS'!C263</f>
        <v>METROPOLITANA</v>
      </c>
      <c r="D263" s="1" t="str">
        <f>'INF GERAIS'!D263</f>
        <v>OLINDA</v>
      </c>
      <c r="E263" s="1" t="str">
        <f>'INF GERAIS'!E263</f>
        <v>CONSTRUÇÃO DA ESTAÇÃO DE TRANSBORDO DE RSU</v>
      </c>
      <c r="F263" s="1" t="str">
        <f>'INF GERAIS'!G263</f>
        <v>NORMAL</v>
      </c>
      <c r="G263" s="11"/>
      <c r="H263" s="11"/>
      <c r="I263" s="10">
        <v>41802</v>
      </c>
      <c r="J263" s="10">
        <v>41816</v>
      </c>
      <c r="K263" s="11">
        <f>IF(G263&lt;0,"NA",IF(G263&gt;ROUNDDOWN('INF GERAIS'!K263*0.3,2),0,ROUNDDOWN('INF GERAIS'!K263*0.3,2)-G263))</f>
        <v>177898.23</v>
      </c>
      <c r="L263" s="11">
        <v>177902.12</v>
      </c>
      <c r="M263" s="10">
        <v>41823</v>
      </c>
      <c r="N263" s="120" t="s">
        <v>2316</v>
      </c>
      <c r="O263" s="120" t="s">
        <v>2306</v>
      </c>
      <c r="P263" s="120"/>
      <c r="Q263" s="10">
        <v>42723</v>
      </c>
      <c r="R263" s="10">
        <v>42723</v>
      </c>
      <c r="S263" s="11">
        <f>IF(G263&lt;0,"NA",IF((G263+H263+L263+IF(AO263="1ª",AP263,0)+IF(AU263="1ª",AV263,0))&gt;ROUNDDOWN('INF GERAIS'!K263*0.6,2),0,IF(M263="",ROUNDDOWN('INF GERAIS'!K263*0.6,2)-K263-G263-H263,ROUNDDOWN('INF GERAIS'!K263*0.6,2)-(G263+H263+L263+IF(AO263="1ª",AP263,0)+IF(AU263="1ª",AV263,0)))))</f>
        <v>177894.34999999998</v>
      </c>
      <c r="T263" s="505">
        <v>177902.11</v>
      </c>
      <c r="U263" s="10">
        <v>42853</v>
      </c>
      <c r="V263" s="120" t="s">
        <v>9413</v>
      </c>
      <c r="W263" s="120" t="s">
        <v>9414</v>
      </c>
      <c r="X263" s="120" t="s">
        <v>9412</v>
      </c>
      <c r="Y263" s="10"/>
      <c r="Z263" s="10" t="s">
        <v>153</v>
      </c>
      <c r="AA263" s="11">
        <f>IF(G263&lt;0,"NA",IF((G263+H263+L263+T263+IF(AO263="1ª",AP263,0)+IF(AU263="1ª",AV263,0)+IF(AO263="2ª",AP263,0)+IF(AU263="2ª",AV263,0))&gt;ROUNDDOWN('INF GERAIS'!K263*0.8,2),0,IF(AND(M263="",U263=""),ROUNDDOWN('INF GERAIS'!K263*0.8,2)-K263-S263-G263-H263,IF(U263="",ROUNDDOWN('INF GERAIS'!K263*0.8,2)-S263-L263-G263-H263-IF(AO263="1ª",AP263,0)-IF(AU263="1ª",AV263,0),ROUNDDOWN('INF GERAIS'!K263*0.8,2)-(G263+H263+L263+T263+IF(AO263="1ª",AP263,0)+IF(AU263="1ª",AV263,0)+IF(AO263="2ª",AP263,0)+IF(AU263="2ª",AV263,0))))))</f>
        <v>118591.07</v>
      </c>
      <c r="AB263" s="11"/>
      <c r="AC263" s="10"/>
      <c r="AD263" s="120" t="s">
        <v>153</v>
      </c>
      <c r="AE263" s="120" t="s">
        <v>153</v>
      </c>
      <c r="AF263" s="120" t="s">
        <v>153</v>
      </c>
      <c r="AG263" s="10"/>
      <c r="AH263" s="10" t="s">
        <v>153</v>
      </c>
      <c r="AI263" s="11">
        <f>IF(G263&lt;0,"NA",IF((G263+H263+L263+T263+AB263+IF(AO263="1ª",AP263,0)+IF(AU263="1ª",AV263,0)+IF(AO263="2ª",AP263,0)+IF(AU263="2ª",AV263,0)+IF(AO263="3ª",AP263,0)+IF(AU263="3ª",AV263,0))&gt;'INF GERAIS'!K263,0,IF(AND(M263="",U263="",AC263=""),'INF GERAIS'!K263-K263-S263-AA263-G263-H263,IF(AND(U263="",AC263=""),'INF GERAIS'!K263-L263-S263-AA263-G263-H263-IF(AO263="1ª",AP263,0)-IF(AU263="1ª",AV263,0),IF(AC263="",'INF GERAIS'!K263-L263-T263-AA263-G263-H263-IF(AO263="1ª",AP263,0)-IF(AU263="1ª",AV263,0)-IF(AO263="2ª",AP263,0)-IF(AU263="2ª",AV263,0),'INF GERAIS'!K263-(G263+H263+L263+T263+AB263+IF(AO263="1ª",AP263,0)+IF(AU263="1ª",AV263,0)+IF(AO263="2ª",AP263,0)+IF(AU263="2ª",AV263,0)+IF(AO263="3ª",AP263,0)+IF(AU263="3ª",AV263,0)))))))</f>
        <v>118598.83000000002</v>
      </c>
      <c r="AJ263" s="11" t="s">
        <v>153</v>
      </c>
      <c r="AK263" s="10"/>
      <c r="AL263" s="120" t="s">
        <v>153</v>
      </c>
      <c r="AM263" s="120" t="s">
        <v>153</v>
      </c>
      <c r="AN263" s="120" t="s">
        <v>153</v>
      </c>
      <c r="AP263" s="11"/>
      <c r="AQ263" s="10"/>
      <c r="AV263" s="11"/>
      <c r="AW263" s="10"/>
      <c r="AZ263" s="1"/>
      <c r="BF263" s="16"/>
      <c r="BG263" s="155"/>
    </row>
    <row r="264" spans="2:59" ht="101.5" x14ac:dyDescent="0.35">
      <c r="B264" s="45" t="str">
        <f>'INF GERAIS'!B264&amp;IFERROR(IF(INDEX(APOIO!$A$5:$A$50,MATCH('INF GERAIS'!N264,APOIO!$B$5:$B$50,0))="NÃO",APOIO!$A$2&amp;"NÃO VÁLIDO",""),"")</f>
        <v>2014.0249</v>
      </c>
      <c r="C264" s="1" t="str">
        <f>'INF GERAIS'!C264</f>
        <v>METROPOLITANA</v>
      </c>
      <c r="D264" s="1" t="str">
        <f>'INF GERAIS'!D264</f>
        <v>OLINDA</v>
      </c>
      <c r="E264" s="1" t="str">
        <f>'INF GERAIS'!E264</f>
        <v>RECUPERAÇÃO DOS CORREDORES DE TRANSPORTE COM RECAPEAMENTO ASFALTICO, DRENAGEM E SINALIZAÇÃO  NO MUNICÍPIO DE OLINDA</v>
      </c>
      <c r="F264" s="1" t="str">
        <f>'INF GERAIS'!G264</f>
        <v>NORMAL</v>
      </c>
      <c r="G264" s="11"/>
      <c r="H264" s="11"/>
      <c r="I264" s="10">
        <v>41802</v>
      </c>
      <c r="J264" s="10">
        <v>41816</v>
      </c>
      <c r="K264" s="11">
        <f>IF(G264&lt;0,"NA",IF(G264&gt;ROUNDDOWN('INF GERAIS'!K264*0.3,2),0,ROUNDDOWN('INF GERAIS'!K264*0.3,2)-G264))</f>
        <v>1034721.96</v>
      </c>
      <c r="L264" s="11">
        <v>1174742.57</v>
      </c>
      <c r="M264" s="10">
        <v>41823</v>
      </c>
      <c r="N264" s="120" t="s">
        <v>2304</v>
      </c>
      <c r="O264" s="120" t="s">
        <v>2306</v>
      </c>
      <c r="P264" s="120"/>
      <c r="Q264" s="10">
        <v>42723</v>
      </c>
      <c r="R264" s="10">
        <v>42723</v>
      </c>
      <c r="S264" s="11">
        <f>IF(G264&lt;0,"NA",IF((G264+H264+L264+IF(AO264="1ª",AP264,0)+IF(AU264="1ª",AV264,0))&gt;ROUNDDOWN('INF GERAIS'!K264*0.6,2),0,IF(M264="",ROUNDDOWN('INF GERAIS'!K264*0.6,2)-K264-G264-H264,ROUNDDOWN('INF GERAIS'!K264*0.6,2)-(G264+H264+L264+IF(AO264="1ª",AP264,0)+IF(AU264="1ª",AV264,0)))))</f>
        <v>894701.34999999986</v>
      </c>
      <c r="T264" s="505">
        <v>938439.31</v>
      </c>
      <c r="U264" s="10">
        <v>42853</v>
      </c>
      <c r="V264" s="120" t="s">
        <v>9416</v>
      </c>
      <c r="W264" s="120" t="s">
        <v>9417</v>
      </c>
      <c r="X264" s="120" t="s">
        <v>9415</v>
      </c>
      <c r="Y264" s="10">
        <v>43846</v>
      </c>
      <c r="Z264" s="10">
        <v>44034</v>
      </c>
      <c r="AA264" s="11">
        <v>303690.5</v>
      </c>
      <c r="AB264" s="11">
        <v>303690.5</v>
      </c>
      <c r="AC264" s="233">
        <v>44102</v>
      </c>
      <c r="AD264" s="120" t="s">
        <v>13231</v>
      </c>
      <c r="AE264" s="120" t="s">
        <v>13939</v>
      </c>
      <c r="AF264" s="120" t="s">
        <v>13303</v>
      </c>
      <c r="AG264" s="10">
        <v>44872</v>
      </c>
      <c r="AH264" s="10">
        <v>45495</v>
      </c>
      <c r="AI264" s="11">
        <f>IF(G264&lt;0,"NA",IF((G264+H264+L264+T264+AB264+IF(AO264="1ª",AP264,0)+IF(AU264="1ª",AV264,0)+IF(AO264="2ª",AP264,0)+IF(AU264="2ª",AV264,0)+IF(AO264="3ª",AP264,0)+IF(AU264="3ª",AV264,0))&gt;'INF GERAIS'!K264,0,IF(AND(M264="",U264="",AC264=""),'INF GERAIS'!K264-K264-S264-AA264-G264-H264,IF(AND(U264="",AC264=""),'INF GERAIS'!K264-L264-S264-AA264-G264-H264-IF(AO264="1ª",AP264,0)-IF(AU264="1ª",AV264,0),IF(AC264="",'INF GERAIS'!K264-L264-T264-AA264-G264-H264-IF(AO264="1ª",AP264,0)-IF(AU264="1ª",AV264,0)-IF(AO264="2ª",AP264,0)-IF(AU264="2ª",AV264,0),'INF GERAIS'!K264-(G264+H264+L264+T264+AB264+IF(AO264="1ª",AP264,0)+IF(AU264="1ª",AV264,0)+IF(AO264="2ª",AP264,0)+IF(AU264="2ª",AV264,0)+IF(AO264="3ª",AP264,0)+IF(AU264="3ª",AV264,0)))))))</f>
        <v>728510.3200000003</v>
      </c>
      <c r="AJ264" s="11">
        <v>728510.32</v>
      </c>
      <c r="AK264" s="10">
        <v>45569</v>
      </c>
      <c r="AL264" s="120" t="s">
        <v>14164</v>
      </c>
      <c r="AM264" s="120" t="s">
        <v>14165</v>
      </c>
      <c r="AN264" s="120" t="s">
        <v>14166</v>
      </c>
      <c r="AO264" s="1797" t="s">
        <v>5678</v>
      </c>
      <c r="AP264" s="11">
        <v>303690.5</v>
      </c>
      <c r="AQ264" s="10">
        <v>44291</v>
      </c>
      <c r="AR264" s="1797" t="s">
        <v>13384</v>
      </c>
      <c r="AS264" s="1797" t="s">
        <v>13385</v>
      </c>
      <c r="AT264" s="1797" t="s">
        <v>13386</v>
      </c>
      <c r="AV264" s="11"/>
      <c r="AW264" s="10"/>
      <c r="AZ264" s="1"/>
      <c r="BF264" s="16"/>
      <c r="BG264" s="155"/>
    </row>
    <row r="265" spans="2:59" ht="101.5" x14ac:dyDescent="0.35">
      <c r="B265" s="45" t="str">
        <f>'INF GERAIS'!B265&amp;IFERROR(IF(INDEX(APOIO!$A$5:$A$50,MATCH('INF GERAIS'!N265,APOIO!$B$5:$B$50,0))="NÃO",APOIO!$A$2&amp;"NÃO VÁLIDO",""),"")</f>
        <v>2014.0250</v>
      </c>
      <c r="C265" s="1" t="str">
        <f>'INF GERAIS'!C265</f>
        <v>AGRESTE SETENTRIONAL</v>
      </c>
      <c r="D265" s="1" t="str">
        <f>'INF GERAIS'!D265</f>
        <v>OROBÓ</v>
      </c>
      <c r="E265" s="1" t="str">
        <f>'INF GERAIS'!E265</f>
        <v>PAVIMENTAÇÃO EM PARALELEPÍPEDOS GRANÍTICOS NOS DISTRITOS DE MANIBU, TANQUES, CAIÇARAS E VARJÃO</v>
      </c>
      <c r="F265" s="1" t="str">
        <f>'INF GERAIS'!G265</f>
        <v>NORMAL</v>
      </c>
      <c r="G265" s="11"/>
      <c r="H265" s="11"/>
      <c r="I265" s="10">
        <v>41802</v>
      </c>
      <c r="J265" s="10">
        <v>41816</v>
      </c>
      <c r="K265" s="11">
        <f>IF(G265&lt;0,"NA",IF(G265&gt;ROUNDDOWN('INF GERAIS'!K265*0.3,2),0,ROUNDDOWN('INF GERAIS'!K265*0.3,2)-G265))</f>
        <v>78160.210000000006</v>
      </c>
      <c r="L265" s="11">
        <v>78953.14</v>
      </c>
      <c r="M265" s="10">
        <v>41823</v>
      </c>
      <c r="N265" s="120" t="s">
        <v>2338</v>
      </c>
      <c r="O265" s="120" t="s">
        <v>2331</v>
      </c>
      <c r="P265" s="120"/>
      <c r="Q265" s="10">
        <v>42339</v>
      </c>
      <c r="R265" s="10">
        <v>42353</v>
      </c>
      <c r="S265" s="11">
        <f>IF(G265&lt;0,"NA",IF((G265+H265+L265+IF(AO265="1ª",AP265,0)+IF(AU265="1ª",AV265,0))&gt;ROUNDDOWN('INF GERAIS'!K265*0.6,2),0,IF(M265="",ROUNDDOWN('INF GERAIS'!K265*0.6,2)-K265-G265-H265,ROUNDDOWN('INF GERAIS'!K265*0.6,2)-(G265+H265+L265+IF(AO265="1ª",AP265,0)+IF(AU265="1ª",AV265,0)))))</f>
        <v>77367.280000000013</v>
      </c>
      <c r="T265" s="505">
        <v>77367.28</v>
      </c>
      <c r="U265" s="10">
        <v>42360</v>
      </c>
      <c r="V265" s="120" t="s">
        <v>4432</v>
      </c>
      <c r="W265" s="120" t="s">
        <v>4434</v>
      </c>
      <c r="X265" s="120" t="s">
        <v>4436</v>
      </c>
      <c r="Y265" s="10">
        <v>42593</v>
      </c>
      <c r="Z265" s="10">
        <v>42629</v>
      </c>
      <c r="AA265" s="11">
        <f>IF(G265&lt;0,"NA",IF((G265+H265+L265+T265+IF(AO265="1ª",AP265,0)+IF(AU265="1ª",AV265,0)+IF(AO265="2ª",AP265,0)+IF(AU265="2ª",AV265,0))&gt;ROUNDDOWN('INF GERAIS'!K265*0.8,2),0,IF(AND(M265="",U265=""),ROUNDDOWN('INF GERAIS'!K265*0.8,2)-K265-S265-G265-H265,IF(U265="",ROUNDDOWN('INF GERAIS'!K265*0.8,2)-S265-L265-G265-H265-IF(AO265="1ª",AP265,0)-IF(AU265="1ª",AV265,0),ROUNDDOWN('INF GERAIS'!K265*0.8,2)-(G265+H265+L265+T265+IF(AO265="1ª",AP265,0)+IF(AU265="1ª",AV265,0)+IF(AO265="2ª",AP265,0)+IF(AU265="2ª",AV265,0))))))</f>
        <v>52106.810000000027</v>
      </c>
      <c r="AB265" s="205">
        <v>52106.81</v>
      </c>
      <c r="AC265" s="530">
        <v>42631</v>
      </c>
      <c r="AD265" s="552" t="s">
        <v>8364</v>
      </c>
      <c r="AE265" s="552" t="s">
        <v>8344</v>
      </c>
      <c r="AF265" s="552" t="s">
        <v>8366</v>
      </c>
      <c r="AG265" s="10">
        <v>42593</v>
      </c>
      <c r="AH265" s="10">
        <v>42629</v>
      </c>
      <c r="AI265" s="11">
        <f>IF(G265&lt;0,"NA",IF((G265+H265+L265+T265+AB265+IF(AO265="1ª",AP265,0)+IF(AU265="1ª",AV265,0)+IF(AO265="2ª",AP265,0)+IF(AU265="2ª",AV265,0)+IF(AO265="3ª",AP265,0)+IF(AU265="3ª",AV265,0))&gt;'INF GERAIS'!K265,0,IF(AND(M265="",U265="",AC265=""),'INF GERAIS'!K265-K265-S265-AA265-G265-H265,IF(AND(U265="",AC265=""),'INF GERAIS'!K265-L265-S265-AA265-G265-H265-IF(AO265="1ª",AP265,0)-IF(AU265="1ª",AV265,0),IF(AC265="",'INF GERAIS'!K265-L265-T265-AA265-G265-H265-IF(AO265="1ª",AP265,0)-IF(AU265="1ª",AV265,0)-IF(AO265="2ª",AP265,0)-IF(AU265="2ª",AV265,0),'INF GERAIS'!K265-(G265+H265+L265+T265+AB265+IF(AO265="1ª",AP265,0)+IF(AU265="1ª",AV265,0)+IF(AO265="2ª",AP265,0)+IF(AU265="2ª",AV265,0)+IF(AO265="3ª",AP265,0)+IF(AU265="3ª",AV265,0)))))))</f>
        <v>52106.810000000027</v>
      </c>
      <c r="AJ265" s="205">
        <v>52106.81</v>
      </c>
      <c r="AK265" s="233">
        <v>42632</v>
      </c>
      <c r="AL265" s="552" t="s">
        <v>8361</v>
      </c>
      <c r="AM265" s="552" t="s">
        <v>8344</v>
      </c>
      <c r="AN265" s="552" t="s">
        <v>8363</v>
      </c>
      <c r="AP265" s="11"/>
      <c r="AQ265" s="10"/>
      <c r="AV265" s="11"/>
      <c r="AW265" s="10"/>
      <c r="AZ265" s="1"/>
      <c r="BF265" s="16"/>
      <c r="BG265" s="155"/>
    </row>
    <row r="266" spans="2:59" ht="101.5" x14ac:dyDescent="0.35">
      <c r="B266" s="45" t="str">
        <f>'INF GERAIS'!B266&amp;IFERROR(IF(INDEX(APOIO!$A$5:$A$50,MATCH('INF GERAIS'!N266,APOIO!$B$5:$B$50,0))="NÃO",APOIO!$A$2&amp;"NÃO VÁLIDO",""),"")</f>
        <v>2014.0251</v>
      </c>
      <c r="C266" s="1" t="str">
        <f>'INF GERAIS'!C266</f>
        <v>AGRESTE SETENTRIONAL</v>
      </c>
      <c r="D266" s="1" t="str">
        <f>'INF GERAIS'!D266</f>
        <v>OROBÓ</v>
      </c>
      <c r="E266" s="1" t="str">
        <f>'INF GERAIS'!E266</f>
        <v>PAVIMENTAÇÃO EM PARALELEPÍPEDOS GRANÍTICOS NA COMUNIDADE DE ÁGUA BRANCA</v>
      </c>
      <c r="F266" s="1" t="str">
        <f>'INF GERAIS'!G266</f>
        <v>NORMAL</v>
      </c>
      <c r="G266" s="11"/>
      <c r="H266" s="11"/>
      <c r="I266" s="10">
        <v>41802</v>
      </c>
      <c r="J266" s="10">
        <v>41816</v>
      </c>
      <c r="K266" s="11">
        <f>IF(G266&lt;0,"NA",IF(G266&gt;ROUNDDOWN('INF GERAIS'!K266*0.3,2),0,ROUNDDOWN('INF GERAIS'!K266*0.3,2)-G266))</f>
        <v>49263.87</v>
      </c>
      <c r="L266" s="11">
        <v>51667.68</v>
      </c>
      <c r="M266" s="10">
        <v>41823</v>
      </c>
      <c r="N266" s="120" t="s">
        <v>2329</v>
      </c>
      <c r="O266" s="120" t="s">
        <v>2331</v>
      </c>
      <c r="P266" s="120"/>
      <c r="Q266" s="10">
        <v>42339</v>
      </c>
      <c r="R266" s="10">
        <v>42353</v>
      </c>
      <c r="S266" s="11">
        <f>IF(G266&lt;0,"NA",IF((G266+H266+L266+IF(AO266="1ª",AP266,0)+IF(AU266="1ª",AV266,0))&gt;ROUNDDOWN('INF GERAIS'!K266*0.6,2),0,IF(M266="",ROUNDDOWN('INF GERAIS'!K266*0.6,2)-K266-G266-H266,ROUNDDOWN('INF GERAIS'!K266*0.6,2)-(G266+H266+L266+IF(AO266="1ª",AP266,0)+IF(AU266="1ª",AV266,0)))))</f>
        <v>46860.07</v>
      </c>
      <c r="T266" s="505">
        <v>48669.94</v>
      </c>
      <c r="U266" s="10">
        <v>42360</v>
      </c>
      <c r="V266" s="120" t="s">
        <v>4437</v>
      </c>
      <c r="W266" s="120" t="s">
        <v>4434</v>
      </c>
      <c r="X266" s="120" t="s">
        <v>4439</v>
      </c>
      <c r="Y266" s="10">
        <v>42557</v>
      </c>
      <c r="Z266" s="10">
        <v>42629</v>
      </c>
      <c r="AA266" s="11">
        <f>IF(G266&lt;0,"NA",IF((G266+H266+L266+T266+IF(AO266="1ª",AP266,0)+IF(AU266="1ª",AV266,0)+IF(AO266="2ª",AP266,0)+IF(AU266="2ª",AV266,0))&gt;ROUNDDOWN('INF GERAIS'!K266*0.8,2),0,IF(AND(M266="",U266=""),ROUNDDOWN('INF GERAIS'!K266*0.8,2)-K266-S266-G266-H266,IF(U266="",ROUNDDOWN('INF GERAIS'!K266*0.8,2)-S266-L266-G266-H266-IF(AO266="1ª",AP266,0)-IF(AU266="1ª",AV266,0),ROUNDDOWN('INF GERAIS'!K266*0.8,2)-(G266+H266+L266+T266+IF(AO266="1ª",AP266,0)+IF(AU266="1ª",AV266,0)+IF(AO266="2ª",AP266,0)+IF(AU266="2ª",AV266,0))))))</f>
        <v>31032.720000000001</v>
      </c>
      <c r="AB266" s="205">
        <v>31032.720000000001</v>
      </c>
      <c r="AC266" s="530">
        <v>42631</v>
      </c>
      <c r="AD266" s="552" t="s">
        <v>8358</v>
      </c>
      <c r="AE266" s="552" t="s">
        <v>8344</v>
      </c>
      <c r="AF266" s="552" t="s">
        <v>8360</v>
      </c>
      <c r="AG266" s="10">
        <v>42557</v>
      </c>
      <c r="AH266" s="10">
        <v>42629</v>
      </c>
      <c r="AI266" s="11">
        <f>IF(G266&lt;0,"NA",IF((G266+H266+L266+T266+AB266+IF(AO266="1ª",AP266,0)+IF(AU266="1ª",AV266,0)+IF(AO266="2ª",AP266,0)+IF(AU266="2ª",AV266,0)+IF(AO266="3ª",AP266,0)+IF(AU266="3ª",AV266,0))&gt;'INF GERAIS'!K266,0,IF(AND(M266="",U266="",AC266=""),'INF GERAIS'!K266-K266-S266-AA266-G266-H266,IF(AND(U266="",AC266=""),'INF GERAIS'!K266-L266-S266-AA266-G266-H266-IF(AO266="1ª",AP266,0)-IF(AU266="1ª",AV266,0),IF(AC266="",'INF GERAIS'!K266-L266-T266-AA266-G266-H266-IF(AO266="1ª",AP266,0)-IF(AU266="1ª",AV266,0)-IF(AO266="2ª",AP266,0)-IF(AU266="2ª",AV266,0),'INF GERAIS'!K266-(G266+H266+L266+T266+AB266+IF(AO266="1ª",AP266,0)+IF(AU266="1ª",AV266,0)+IF(AO266="2ª",AP266,0)+IF(AU266="2ª",AV266,0)+IF(AO266="3ª",AP266,0)+IF(AU266="3ª",AV266,0)))))))</f>
        <v>32842.589999999997</v>
      </c>
      <c r="AJ266" s="205">
        <v>32842.589999999997</v>
      </c>
      <c r="AK266" s="233">
        <v>42632</v>
      </c>
      <c r="AL266" s="552" t="s">
        <v>8355</v>
      </c>
      <c r="AM266" s="552" t="s">
        <v>8344</v>
      </c>
      <c r="AN266" s="552" t="s">
        <v>8357</v>
      </c>
      <c r="AP266" s="11"/>
      <c r="AQ266" s="10"/>
      <c r="AV266" s="11"/>
      <c r="AW266" s="10"/>
      <c r="AZ266" s="1"/>
      <c r="BF266" s="16"/>
      <c r="BG266" s="155"/>
    </row>
    <row r="267" spans="2:59" ht="101.5" x14ac:dyDescent="0.35">
      <c r="B267" s="45" t="str">
        <f>'INF GERAIS'!B267&amp;IFERROR(IF(INDEX(APOIO!$A$5:$A$50,MATCH('INF GERAIS'!N267,APOIO!$B$5:$B$50,0))="NÃO",APOIO!$A$2&amp;"NÃO VÁLIDO",""),"")</f>
        <v>2014.0252</v>
      </c>
      <c r="C267" s="1" t="str">
        <f>'INF GERAIS'!C267</f>
        <v>AGRESTE SETENTRIONAL</v>
      </c>
      <c r="D267" s="1" t="str">
        <f>'INF GERAIS'!D267</f>
        <v>OROBÓ</v>
      </c>
      <c r="E267" s="1" t="str">
        <f>'INF GERAIS'!E267</f>
        <v>PAVIMENTAÇÃO EM PARALELEPÍPEDOS GRANÍTICOS E CONSTRUÇÃO DE UM MURO DE ARRIMO NA COMUNIDADE DE CHÃ DE LIMA</v>
      </c>
      <c r="F267" s="1" t="str">
        <f>'INF GERAIS'!G267</f>
        <v>NORMAL</v>
      </c>
      <c r="G267" s="11"/>
      <c r="H267" s="11"/>
      <c r="I267" s="10">
        <v>41802</v>
      </c>
      <c r="J267" s="10">
        <v>41816</v>
      </c>
      <c r="K267" s="11">
        <f>IF(G267&lt;0,"NA",IF(G267&gt;ROUNDDOWN('INF GERAIS'!K267*0.3,2),0,ROUNDDOWN('INF GERAIS'!K267*0.3,2)-G267))</f>
        <v>45631.86</v>
      </c>
      <c r="L267" s="11">
        <v>46993.04</v>
      </c>
      <c r="M267" s="10">
        <v>41823</v>
      </c>
      <c r="N267" s="120" t="s">
        <v>2335</v>
      </c>
      <c r="O267" s="120" t="s">
        <v>2331</v>
      </c>
      <c r="P267" s="120"/>
      <c r="Q267" s="10">
        <v>42339</v>
      </c>
      <c r="R267" s="10">
        <v>42353</v>
      </c>
      <c r="S267" s="11">
        <f>IF(G267&lt;0,"NA",IF((G267+H267+L267+IF(AO267="1ª",AP267,0)+IF(AU267="1ª",AV267,0))&gt;ROUNDDOWN('INF GERAIS'!K267*0.6,2),0,IF(M267="",ROUNDDOWN('INF GERAIS'!K267*0.6,2)-K267-G267-H267,ROUNDDOWN('INF GERAIS'!K267*0.6,2)-(G267+H267+L267+IF(AO267="1ª",AP267,0)+IF(AU267="1ª",AV267,0)))))</f>
        <v>44270.68</v>
      </c>
      <c r="T267" s="505">
        <v>44270.68</v>
      </c>
      <c r="U267" s="10">
        <v>42360</v>
      </c>
      <c r="V267" s="120" t="s">
        <v>4440</v>
      </c>
      <c r="W267" s="120" t="s">
        <v>4434</v>
      </c>
      <c r="X267" s="120" t="s">
        <v>4442</v>
      </c>
      <c r="Y267" s="233">
        <v>42557</v>
      </c>
      <c r="Z267" s="10">
        <v>42629</v>
      </c>
      <c r="AA267" s="11">
        <f>IF(G267&lt;0,"NA",IF((G267+H267+L267+T267+IF(AO267="1ª",AP267,0)+IF(AU267="1ª",AV267,0)+IF(AO267="2ª",AP267,0)+IF(AU267="2ª",AV267,0))&gt;ROUNDDOWN('INF GERAIS'!K267*0.8,2),0,IF(AND(M267="",U267=""),ROUNDDOWN('INF GERAIS'!K267*0.8,2)-K267-S267-G267-H267,IF(U267="",ROUNDDOWN('INF GERAIS'!K267*0.8,2)-S267-L267-G267-H267-IF(AO267="1ª",AP267,0)-IF(AU267="1ª",AV267,0),ROUNDDOWN('INF GERAIS'!K267*0.8,2)-(G267+H267+L267+T267+IF(AO267="1ª",AP267,0)+IF(AU267="1ª",AV267,0)+IF(AO267="2ª",AP267,0)+IF(AU267="2ª",AV267,0))))))</f>
        <v>30421.240000000005</v>
      </c>
      <c r="AB267" s="205">
        <v>30421.24</v>
      </c>
      <c r="AC267" s="530">
        <v>42631</v>
      </c>
      <c r="AD267" s="552" t="s">
        <v>8352</v>
      </c>
      <c r="AE267" s="552" t="s">
        <v>8344</v>
      </c>
      <c r="AF267" s="552" t="s">
        <v>8354</v>
      </c>
      <c r="AG267" s="233">
        <v>42557</v>
      </c>
      <c r="AH267" s="10">
        <v>42629</v>
      </c>
      <c r="AI267" s="11">
        <f>IF(G267&lt;0,"NA",IF((G267+H267+L267+T267+AB267+IF(AO267="1ª",AP267,0)+IF(AU267="1ª",AV267,0)+IF(AO267="2ª",AP267,0)+IF(AU267="2ª",AV267,0)+IF(AO267="3ª",AP267,0)+IF(AU267="3ª",AV267,0))&gt;'INF GERAIS'!K267,0,IF(AND(M267="",U267="",AC267=""),'INF GERAIS'!K267-K267-S267-AA267-G267-H267,IF(AND(U267="",AC267=""),'INF GERAIS'!K267-L267-S267-AA267-G267-H267-IF(AO267="1ª",AP267,0)-IF(AU267="1ª",AV267,0),IF(AC267="",'INF GERAIS'!K267-L267-T267-AA267-G267-H267-IF(AO267="1ª",AP267,0)-IF(AU267="1ª",AV267,0)-IF(AO267="2ª",AP267,0)-IF(AU267="2ª",AV267,0),'INF GERAIS'!K267-(G267+H267+L267+T267+AB267+IF(AO267="1ª",AP267,0)+IF(AU267="1ª",AV267,0)+IF(AO267="2ª",AP267,0)+IF(AU267="2ª",AV267,0)+IF(AO267="3ª",AP267,0)+IF(AU267="3ª",AV267,0)))))))</f>
        <v>30421.249999999985</v>
      </c>
      <c r="AJ267" s="205">
        <v>30421.25</v>
      </c>
      <c r="AK267" s="233">
        <v>42632</v>
      </c>
      <c r="AL267" s="552" t="s">
        <v>8349</v>
      </c>
      <c r="AM267" s="552" t="s">
        <v>8344</v>
      </c>
      <c r="AN267" s="552" t="s">
        <v>8351</v>
      </c>
      <c r="AP267" s="11"/>
      <c r="AQ267" s="10"/>
      <c r="AV267" s="11"/>
      <c r="AW267" s="10"/>
      <c r="AZ267" s="1"/>
      <c r="BF267" s="16"/>
      <c r="BG267" s="155"/>
    </row>
    <row r="268" spans="2:59" ht="101.5" x14ac:dyDescent="0.35">
      <c r="B268" s="45" t="str">
        <f>'INF GERAIS'!B268&amp;IFERROR(IF(INDEX(APOIO!$A$5:$A$50,MATCH('INF GERAIS'!N268,APOIO!$B$5:$B$50,0))="NÃO",APOIO!$A$2&amp;"NÃO VÁLIDO",""),"")</f>
        <v>2014.0253</v>
      </c>
      <c r="C268" s="1" t="str">
        <f>'INF GERAIS'!C268</f>
        <v>AGRESTE SETENTRIONAL</v>
      </c>
      <c r="D268" s="1" t="str">
        <f>'INF GERAIS'!D268</f>
        <v>OROBÓ</v>
      </c>
      <c r="E268" s="1" t="str">
        <f>'INF GERAIS'!E268</f>
        <v>PAVIMENTAÇÃO EM PARALELEPÍPEDOS GRANÍTICOS NO BAIRRO MANOEL APRÍGIO</v>
      </c>
      <c r="F268" s="1" t="str">
        <f>'INF GERAIS'!G268</f>
        <v>NORMAL</v>
      </c>
      <c r="G268" s="11"/>
      <c r="H268" s="11"/>
      <c r="I268" s="10">
        <v>41802</v>
      </c>
      <c r="J268" s="10">
        <v>41816</v>
      </c>
      <c r="K268" s="11">
        <f>IF(G268&lt;0,"NA",IF(G268&gt;ROUNDDOWN('INF GERAIS'!K268*0.3,2),0,ROUNDDOWN('INF GERAIS'!K268*0.3,2)-G268))</f>
        <v>36152.199999999997</v>
      </c>
      <c r="L268" s="11">
        <v>37230</v>
      </c>
      <c r="M268" s="10">
        <v>41823</v>
      </c>
      <c r="N268" s="120" t="s">
        <v>2341</v>
      </c>
      <c r="O268" s="120" t="s">
        <v>2331</v>
      </c>
      <c r="P268" s="120"/>
      <c r="Q268" s="10">
        <v>42339</v>
      </c>
      <c r="R268" s="10">
        <v>42353</v>
      </c>
      <c r="S268" s="11">
        <f>IF(G268&lt;0,"NA",IF((G268+H268+L268+IF(AO268="1ª",AP268,0)+IF(AU268="1ª",AV268,0))&gt;ROUNDDOWN('INF GERAIS'!K268*0.6,2),0,IF(M268="",ROUNDDOWN('INF GERAIS'!K268*0.6,2)-K268-G268-H268,ROUNDDOWN('INF GERAIS'!K268*0.6,2)-(G268+H268+L268+IF(AO268="1ª",AP268,0)+IF(AU268="1ª",AV268,0)))))</f>
        <v>35074.410000000003</v>
      </c>
      <c r="T268" s="505">
        <v>35074.42</v>
      </c>
      <c r="U268" s="10">
        <v>42360</v>
      </c>
      <c r="V268" s="120" t="s">
        <v>4443</v>
      </c>
      <c r="W268" s="120" t="s">
        <v>4434</v>
      </c>
      <c r="X268" s="120" t="s">
        <v>4445</v>
      </c>
      <c r="Y268" s="233">
        <v>42557</v>
      </c>
      <c r="Z268" s="10">
        <v>42629</v>
      </c>
      <c r="AA268" s="11">
        <f>IF(G268&lt;0,"NA",IF((G268+H268+L268+T268+IF(AO268="1ª",AP268,0)+IF(AU268="1ª",AV268,0)+IF(AO268="2ª",AP268,0)+IF(AU268="2ª",AV268,0))&gt;ROUNDDOWN('INF GERAIS'!K268*0.8,2),0,IF(AND(M268="",U268=""),ROUNDDOWN('INF GERAIS'!K268*0.8,2)-K268-S268-G268-H268,IF(U268="",ROUNDDOWN('INF GERAIS'!K268*0.8,2)-S268-L268-G268-H268-IF(AO268="1ª",AP268,0)-IF(AU268="1ª",AV268,0),ROUNDDOWN('INF GERAIS'!K268*0.8,2)-(G268+H268+L268+T268+IF(AO268="1ª",AP268,0)+IF(AU268="1ª",AV268,0)+IF(AO268="2ª",AP268,0)+IF(AU268="2ª",AV268,0))))))</f>
        <v>24101.460000000006</v>
      </c>
      <c r="AB268" s="205">
        <v>24101.46</v>
      </c>
      <c r="AC268" s="530">
        <v>42631</v>
      </c>
      <c r="AD268" s="552" t="s">
        <v>8346</v>
      </c>
      <c r="AE268" s="552" t="s">
        <v>8344</v>
      </c>
      <c r="AF268" s="552" t="s">
        <v>8348</v>
      </c>
      <c r="AG268" s="233">
        <v>42557</v>
      </c>
      <c r="AH268" s="10">
        <v>42629</v>
      </c>
      <c r="AI268" s="11">
        <f>IF(G268&lt;0,"NA",IF((G268+H268+L268+T268+AB268+IF(AO268="1ª",AP268,0)+IF(AU268="1ª",AV268,0)+IF(AO268="2ª",AP268,0)+IF(AU268="2ª",AV268,0)+IF(AO268="3ª",AP268,0)+IF(AU268="3ª",AV268,0))&gt;'INF GERAIS'!K268,0,IF(AND(M268="",U268="",AC268=""),'INF GERAIS'!K268-K268-S268-AA268-G268-H268,IF(AND(U268="",AC268=""),'INF GERAIS'!K268-L268-S268-AA268-G268-H268-IF(AO268="1ª",AP268,0)-IF(AU268="1ª",AV268,0),IF(AC268="",'INF GERAIS'!K268-L268-T268-AA268-G268-H268-IF(AO268="1ª",AP268,0)-IF(AU268="1ª",AV268,0)-IF(AO268="2ª",AP268,0)-IF(AU268="2ª",AV268,0),'INF GERAIS'!K268-(G268+H268+L268+T268+AB268+IF(AO268="1ª",AP268,0)+IF(AU268="1ª",AV268,0)+IF(AO268="2ª",AP268,0)+IF(AU268="2ª",AV268,0)+IF(AO268="3ª",AP268,0)+IF(AU268="3ª",AV268,0)))))))</f>
        <v>24101.479999999996</v>
      </c>
      <c r="AJ268" s="205">
        <v>24101.48</v>
      </c>
      <c r="AK268" s="233">
        <v>42632</v>
      </c>
      <c r="AL268" s="552" t="s">
        <v>8341</v>
      </c>
      <c r="AM268" s="552" t="s">
        <v>8344</v>
      </c>
      <c r="AN268" s="552" t="s">
        <v>8345</v>
      </c>
      <c r="AP268" s="11"/>
      <c r="AQ268" s="10"/>
      <c r="AV268" s="11"/>
      <c r="AW268" s="10"/>
      <c r="AZ268" s="1"/>
      <c r="BF268" s="16"/>
      <c r="BG268" s="155"/>
    </row>
    <row r="269" spans="2:59" ht="72.5" x14ac:dyDescent="0.35">
      <c r="B269" s="45" t="str">
        <f>'INF GERAIS'!B269&amp;IFERROR(IF(INDEX(APOIO!$A$5:$A$50,MATCH('INF GERAIS'!N269,APOIO!$B$5:$B$50,0))="NÃO",APOIO!$A$2&amp;"NÃO VÁLIDO",""),"")</f>
        <v>2014.0254</v>
      </c>
      <c r="C269" s="1" t="str">
        <f>'INF GERAIS'!C269</f>
        <v>AGRESTE SETENTRIONAL</v>
      </c>
      <c r="D269" s="1" t="str">
        <f>'INF GERAIS'!D269</f>
        <v>OROBÓ</v>
      </c>
      <c r="E269" s="1" t="str">
        <f>'INF GERAIS'!E269</f>
        <v>PROJETO DE REVITALIZAÇÃO DA PRAÇA CORONEL ABÍLIO</v>
      </c>
      <c r="F269" s="1" t="str">
        <f>'INF GERAIS'!G269</f>
        <v>NORMAL</v>
      </c>
      <c r="G269" s="11"/>
      <c r="H269" s="11"/>
      <c r="I269" s="10">
        <v>41802</v>
      </c>
      <c r="J269" s="10">
        <v>41816</v>
      </c>
      <c r="K269" s="11">
        <f>IF(G269&lt;0,"NA",IF(G269&gt;ROUNDDOWN('INF GERAIS'!K269*0.3,2),0,ROUNDDOWN('INF GERAIS'!K269*0.3,2)-G269))</f>
        <v>61395.28</v>
      </c>
      <c r="L269" s="11">
        <v>56853.25</v>
      </c>
      <c r="M269" s="10">
        <v>41823</v>
      </c>
      <c r="N269" s="120" t="s">
        <v>2344</v>
      </c>
      <c r="O269" s="120" t="s">
        <v>2331</v>
      </c>
      <c r="P269" s="120"/>
      <c r="Q269" s="10">
        <v>42339</v>
      </c>
      <c r="R269" s="10">
        <v>42353</v>
      </c>
      <c r="S269" s="11">
        <f>IF(G269&lt;0,"NA",IF((G269+H269+L269+IF(AO269="1ª",AP269,0)+IF(AU269="1ª",AV269,0))&gt;ROUNDDOWN('INF GERAIS'!K269*0.6,2),0,IF(M269="",ROUNDDOWN('INF GERAIS'!K269*0.6,2)-K269-G269-H269,ROUNDDOWN('INF GERAIS'!K269*0.6,2)-(G269+H269+L269+IF(AO269="1ª",AP269,0)+IF(AU269="1ª",AV269,0)))))</f>
        <v>65937.320000000007</v>
      </c>
      <c r="T269" s="505">
        <v>65937.33</v>
      </c>
      <c r="U269" s="10">
        <v>42360</v>
      </c>
      <c r="V269" s="120" t="s">
        <v>4446</v>
      </c>
      <c r="W269" s="120" t="s">
        <v>4434</v>
      </c>
      <c r="X269" s="120" t="s">
        <v>4448</v>
      </c>
      <c r="Y269" s="10">
        <v>42412</v>
      </c>
      <c r="Z269" s="10">
        <v>42480</v>
      </c>
      <c r="AA269" s="11">
        <f>IF(G269&lt;0,"NA",IF((G269+H269+L269+T269+IF(AO269="1ª",AP269,0)+IF(AU269="1ª",AV269,0)+IF(AO269="2ª",AP269,0)+IF(AU269="2ª",AV269,0))&gt;ROUNDDOWN('INF GERAIS'!K269*0.8,2),0,IF(AND(M269="",U269=""),ROUNDDOWN('INF GERAIS'!K269*0.8,2)-K269-S269-G269-H269,IF(U269="",ROUNDDOWN('INF GERAIS'!K269*0.8,2)-S269-L269-G269-H269-IF(AO269="1ª",AP269,0)-IF(AU269="1ª",AV269,0),ROUNDDOWN('INF GERAIS'!K269*0.8,2)-(G269+H269+L269+T269+IF(AO269="1ª",AP269,0)+IF(AU269="1ª",AV269,0)+IF(AO269="2ª",AP269,0)+IF(AU269="2ª",AV269,0))))))</f>
        <v>40930.180000000008</v>
      </c>
      <c r="AB269" s="11">
        <v>40930.18</v>
      </c>
      <c r="AC269" s="10">
        <v>42495</v>
      </c>
      <c r="AD269" s="120" t="s">
        <v>7117</v>
      </c>
      <c r="AE269" s="120" t="s">
        <v>7119</v>
      </c>
      <c r="AF269" s="120" t="s">
        <v>7120</v>
      </c>
      <c r="AG269" s="10">
        <v>42412</v>
      </c>
      <c r="AH269" s="10">
        <v>42489</v>
      </c>
      <c r="AI269" s="11">
        <f>IF(G269&lt;0,"NA",IF((G269+H269+L269+T269+AB269+IF(AO269="1ª",AP269,0)+IF(AU269="1ª",AV269,0)+IF(AO269="2ª",AP269,0)+IF(AU269="2ª",AV269,0)+IF(AO269="3ª",AP269,0)+IF(AU269="3ª",AV269,0))&gt;'INF GERAIS'!K269,0,IF(AND(M269="",U269="",AC269=""),'INF GERAIS'!K269-K269-S269-AA269-G269-H269,IF(AND(U269="",AC269=""),'INF GERAIS'!K269-L269-S269-AA269-G269-H269-IF(AO269="1ª",AP269,0)-IF(AU269="1ª",AV269,0),IF(AC269="",'INF GERAIS'!K269-L269-T269-AA269-G269-H269-IF(AO269="1ª",AP269,0)-IF(AU269="1ª",AV269,0)-IF(AO269="2ª",AP269,0)-IF(AU269="2ª",AV269,0),'INF GERAIS'!K269-(G269+H269+L269+T269+AB269+IF(AO269="1ª",AP269,0)+IF(AU269="1ª",AV269,0)+IF(AO269="2ª",AP269,0)+IF(AU269="2ª",AV269,0)+IF(AO269="3ª",AP269,0)+IF(AU269="3ª",AV269,0)))))))</f>
        <v>40930.199999999983</v>
      </c>
      <c r="AJ269" s="11">
        <v>40930.199999999997</v>
      </c>
      <c r="AK269" s="10">
        <v>42500</v>
      </c>
      <c r="AL269" s="120" t="s">
        <v>7139</v>
      </c>
      <c r="AM269" s="120" t="s">
        <v>7119</v>
      </c>
      <c r="AN269" s="120" t="s">
        <v>7142</v>
      </c>
      <c r="AP269" s="11"/>
      <c r="AQ269" s="10"/>
      <c r="AV269" s="11"/>
      <c r="AW269" s="10"/>
      <c r="AZ269" s="1"/>
      <c r="BF269" s="16"/>
      <c r="BG269" s="155"/>
    </row>
    <row r="270" spans="2:59" ht="72.5" x14ac:dyDescent="0.35">
      <c r="B270" s="45" t="str">
        <f>'INF GERAIS'!B270&amp;IFERROR(IF(INDEX(APOIO!$A$5:$A$50,MATCH('INF GERAIS'!N270,APOIO!$B$5:$B$50,0))="NÃO",APOIO!$A$2&amp;"NÃO VÁLIDO",""),"")</f>
        <v>2014.0255</v>
      </c>
      <c r="C270" s="1" t="str">
        <f>'INF GERAIS'!C270</f>
        <v>SERTÃO DO SÃO FRANCISCO</v>
      </c>
      <c r="D270" s="1" t="str">
        <f>'INF GERAIS'!D270</f>
        <v>OROCÓ</v>
      </c>
      <c r="E270" s="1" t="str">
        <f>'INF GERAIS'!E270</f>
        <v>ILUMINAÇÃO PÚBLICA NAS RUAS DE OROCÓ</v>
      </c>
      <c r="F270" s="1" t="str">
        <f>'INF GERAIS'!G270</f>
        <v>NORMAL</v>
      </c>
      <c r="G270" s="11"/>
      <c r="H270" s="11"/>
      <c r="I270" s="10">
        <v>41802</v>
      </c>
      <c r="J270" s="10">
        <v>41816</v>
      </c>
      <c r="K270" s="11">
        <f>IF(G270&lt;0,"NA",IF(G270&gt;ROUNDDOWN('INF GERAIS'!K270*0.3,2),0,ROUNDDOWN('INF GERAIS'!K270*0.3,2)-G270))</f>
        <v>31076.6</v>
      </c>
      <c r="L270" s="11">
        <v>31076.6</v>
      </c>
      <c r="M270" s="10">
        <v>41823</v>
      </c>
      <c r="N270" s="120" t="s">
        <v>2353</v>
      </c>
      <c r="O270" s="120" t="s">
        <v>2349</v>
      </c>
      <c r="P270" s="120"/>
      <c r="Q270" s="10">
        <v>42053</v>
      </c>
      <c r="R270" s="10">
        <v>42067</v>
      </c>
      <c r="S270" s="11">
        <f>IF(G270&lt;0,"NA",IF((G270+H270+L270+IF(AO270="1ª",AP270,0)+IF(AU270="1ª",AV270,0))&gt;ROUNDDOWN('INF GERAIS'!K270*0.6,2),0,IF(M270="",ROUNDDOWN('INF GERAIS'!K270*0.6,2)-K270-G270-H270,ROUNDDOWN('INF GERAIS'!K270*0.6,2)-(G270+H270+L270+IF(AO270="1ª",AP270,0)+IF(AU270="1ª",AV270,0)))))</f>
        <v>31076.6</v>
      </c>
      <c r="T270" s="505">
        <v>31076.6</v>
      </c>
      <c r="U270" s="10">
        <v>42074</v>
      </c>
      <c r="V270" s="120" t="s">
        <v>3354</v>
      </c>
      <c r="W270" s="120" t="s">
        <v>3356</v>
      </c>
      <c r="X270" s="120" t="s">
        <v>3358</v>
      </c>
      <c r="Y270" s="122">
        <v>42355</v>
      </c>
      <c r="Z270" s="10">
        <v>42503</v>
      </c>
      <c r="AA270" s="11">
        <f>IF(G270&lt;0,"NA",IF((G270+H270+L270+T270+IF(AO270="1ª",AP270,0)+IF(AU270="1ª",AV270,0)+IF(AO270="2ª",AP270,0)+IF(AU270="2ª",AV270,0))&gt;ROUNDDOWN('INF GERAIS'!K270*0.8,2),0,IF(AND(M270="",U270=""),ROUNDDOWN('INF GERAIS'!K270*0.8,2)-K270-S270-G270-H270,IF(U270="",ROUNDDOWN('INF GERAIS'!K270*0.8,2)-S270-L270-G270-H270-IF(AO270="1ª",AP270,0)-IF(AU270="1ª",AV270,0),ROUNDDOWN('INF GERAIS'!K270*0.8,2)-(G270+H270+L270+T270+IF(AO270="1ª",AP270,0)+IF(AU270="1ª",AV270,0)+IF(AO270="2ª",AP270,0)+IF(AU270="2ª",AV270,0))))))</f>
        <v>20717.729999999996</v>
      </c>
      <c r="AB270" s="205">
        <v>20717.73</v>
      </c>
      <c r="AC270" s="233">
        <v>42513</v>
      </c>
      <c r="AD270" s="350" t="s">
        <v>7349</v>
      </c>
      <c r="AE270" s="350" t="s">
        <v>6477</v>
      </c>
      <c r="AF270" s="350" t="s">
        <v>7351</v>
      </c>
      <c r="AG270" s="122">
        <v>42355</v>
      </c>
      <c r="AH270" s="10">
        <v>42503</v>
      </c>
      <c r="AI270" s="11">
        <f>IF(G270&lt;0,"NA",IF((G270+H270+L270+T270+AB270+IF(AO270="1ª",AP270,0)+IF(AU270="1ª",AV270,0)+IF(AO270="2ª",AP270,0)+IF(AU270="2ª",AV270,0)+IF(AO270="3ª",AP270,0)+IF(AU270="3ª",AV270,0))&gt;'INF GERAIS'!K270,0,IF(AND(M270="",U270="",AC270=""),'INF GERAIS'!K270-K270-S270-AA270-G270-H270,IF(AND(U270="",AC270=""),'INF GERAIS'!K270-L270-S270-AA270-G270-H270-IF(AO270="1ª",AP270,0)-IF(AU270="1ª",AV270,0),IF(AC270="",'INF GERAIS'!K270-L270-T270-AA270-G270-H270-IF(AO270="1ª",AP270,0)-IF(AU270="1ª",AV270,0)-IF(AO270="2ª",AP270,0)-IF(AU270="2ª",AV270,0),'INF GERAIS'!K270-(G270+H270+L270+T270+AB270+IF(AO270="1ª",AP270,0)+IF(AU270="1ª",AV270,0)+IF(AO270="2ª",AP270,0)+IF(AU270="2ª",AV270,0)+IF(AO270="3ª",AP270,0)+IF(AU270="3ª",AV270,0)))))))</f>
        <v>20717.740000000005</v>
      </c>
      <c r="AJ270" s="205">
        <v>20717.740000000002</v>
      </c>
      <c r="AK270" s="233">
        <v>42513</v>
      </c>
      <c r="AL270" s="350" t="s">
        <v>7346</v>
      </c>
      <c r="AM270" s="350" t="s">
        <v>6477</v>
      </c>
      <c r="AN270" s="350" t="s">
        <v>7348</v>
      </c>
      <c r="AP270" s="11"/>
      <c r="AQ270" s="10"/>
      <c r="AV270" s="11"/>
      <c r="AW270" s="10"/>
      <c r="AZ270" s="1"/>
      <c r="BF270" s="16"/>
      <c r="BG270" s="155"/>
    </row>
    <row r="271" spans="2:59" ht="72.5" x14ac:dyDescent="0.35">
      <c r="B271" s="45" t="str">
        <f>'INF GERAIS'!B271&amp;IFERROR(IF(INDEX(APOIO!$A$5:$A$50,MATCH('INF GERAIS'!N271,APOIO!$B$5:$B$50,0))="NÃO",APOIO!$A$2&amp;"NÃO VÁLIDO",""),"")</f>
        <v>2014.0256</v>
      </c>
      <c r="C271" s="1" t="str">
        <f>'INF GERAIS'!C271</f>
        <v>SERTÃO DO SÃO FRANCISCO</v>
      </c>
      <c r="D271" s="1" t="str">
        <f>'INF GERAIS'!D271</f>
        <v>OROCÓ</v>
      </c>
      <c r="E271" s="1" t="str">
        <f>'INF GERAIS'!E271</f>
        <v>PAVIMENTAÇÃO EM PARALELEPÍPEDO GRANÍTICO EM DIVERSAS RUAS DO MUNICÍPIO</v>
      </c>
      <c r="F271" s="1" t="str">
        <f>'INF GERAIS'!G271</f>
        <v>NORMAL</v>
      </c>
      <c r="G271" s="11"/>
      <c r="H271" s="11"/>
      <c r="I271" s="10">
        <v>41802</v>
      </c>
      <c r="J271" s="10">
        <v>41816</v>
      </c>
      <c r="K271" s="11">
        <f>IF(G271&lt;0,"NA",IF(G271&gt;ROUNDDOWN('INF GERAIS'!K271*0.3,2),0,ROUNDDOWN('INF GERAIS'!K271*0.3,2)-G271))</f>
        <v>150055.4</v>
      </c>
      <c r="L271" s="11">
        <v>150055.4</v>
      </c>
      <c r="M271" s="10">
        <v>41823</v>
      </c>
      <c r="N271" s="120" t="s">
        <v>2347</v>
      </c>
      <c r="O271" s="120" t="s">
        <v>2349</v>
      </c>
      <c r="P271" s="120"/>
      <c r="Q271" s="10">
        <v>42053</v>
      </c>
      <c r="R271" s="10">
        <v>42067</v>
      </c>
      <c r="S271" s="11">
        <f>IF(G271&lt;0,"NA",IF((G271+H271+L271+IF(AO271="1ª",AP271,0)+IF(AU271="1ª",AV271,0))&gt;ROUNDDOWN('INF GERAIS'!K271*0.6,2),0,IF(M271="",ROUNDDOWN('INF GERAIS'!K271*0.6,2)-K271-G271-H271,ROUNDDOWN('INF GERAIS'!K271*0.6,2)-(G271+H271+L271+IF(AO271="1ª",AP271,0)+IF(AU271="1ª",AV271,0)))))</f>
        <v>150055.4</v>
      </c>
      <c r="T271" s="505">
        <v>150055.4</v>
      </c>
      <c r="U271" s="10">
        <v>42074</v>
      </c>
      <c r="V271" s="120" t="s">
        <v>3364</v>
      </c>
      <c r="W271" s="120" t="s">
        <v>3356</v>
      </c>
      <c r="X271" s="120" t="s">
        <v>3366</v>
      </c>
      <c r="Y271" s="122">
        <v>42333</v>
      </c>
      <c r="Z271" s="10">
        <v>42439</v>
      </c>
      <c r="AA271" s="11">
        <f>IF(G271&lt;0,"NA",IF((G271+H271+L271+T271+IF(AO271="1ª",AP271,0)+IF(AU271="1ª",AV271,0)+IF(AO271="2ª",AP271,0)+IF(AU271="2ª",AV271,0))&gt;ROUNDDOWN('INF GERAIS'!K271*0.8,2),0,IF(AND(M271="",U271=""),ROUNDDOWN('INF GERAIS'!K271*0.8,2)-K271-S271-G271-H271,IF(U271="",ROUNDDOWN('INF GERAIS'!K271*0.8,2)-S271-L271-G271-H271-IF(AO271="1ª",AP271,0)-IF(AU271="1ª",AV271,0),ROUNDDOWN('INF GERAIS'!K271*0.8,2)-(G271+H271+L271+T271+IF(AO271="1ª",AP271,0)+IF(AU271="1ª",AV271,0)+IF(AO271="2ª",AP271,0)+IF(AU271="2ª",AV271,0))))))</f>
        <v>100036.93</v>
      </c>
      <c r="AB271" s="205">
        <v>100036.93</v>
      </c>
      <c r="AC271" s="10">
        <v>42450</v>
      </c>
      <c r="AD271" s="120" t="s">
        <v>6475</v>
      </c>
      <c r="AE271" s="120" t="s">
        <v>6477</v>
      </c>
      <c r="AF271" s="120" t="s">
        <v>6478</v>
      </c>
      <c r="AG271" s="122">
        <v>42333</v>
      </c>
      <c r="AH271" s="10">
        <v>42439</v>
      </c>
      <c r="AI271" s="11">
        <f>IF(G271&lt;0,"NA",IF((G271+H271+L271+T271+AB271+IF(AO271="1ª",AP271,0)+IF(AU271="1ª",AV271,0)+IF(AO271="2ª",AP271,0)+IF(AU271="2ª",AV271,0)+IF(AO271="3ª",AP271,0)+IF(AU271="3ª",AV271,0))&gt;'INF GERAIS'!K271,0,IF(AND(M271="",U271="",AC271=""),'INF GERAIS'!K271-K271-S271-AA271-G271-H271,IF(AND(U271="",AC271=""),'INF GERAIS'!K271-L271-S271-AA271-G271-H271-IF(AO271="1ª",AP271,0)-IF(AU271="1ª",AV271,0),IF(AC271="",'INF GERAIS'!K271-L271-T271-AA271-G271-H271-IF(AO271="1ª",AP271,0)-IF(AU271="1ª",AV271,0)-IF(AO271="2ª",AP271,0)-IF(AU271="2ª",AV271,0),'INF GERAIS'!K271-(G271+H271+L271+T271+AB271+IF(AO271="1ª",AP271,0)+IF(AU271="1ª",AV271,0)+IF(AO271="2ª",AP271,0)+IF(AU271="2ª",AV271,0)+IF(AO271="3ª",AP271,0)+IF(AU271="3ª",AV271,0)))))))</f>
        <v>100036.94</v>
      </c>
      <c r="AJ271" s="205">
        <v>100036.94</v>
      </c>
      <c r="AK271" s="10">
        <v>42450</v>
      </c>
      <c r="AL271" s="120" t="s">
        <v>6479</v>
      </c>
      <c r="AM271" s="120" t="s">
        <v>6477</v>
      </c>
      <c r="AN271" s="120" t="s">
        <v>6481</v>
      </c>
      <c r="AP271" s="11"/>
      <c r="AQ271" s="10"/>
      <c r="AV271" s="11"/>
      <c r="AW271" s="10"/>
      <c r="AZ271" s="1"/>
      <c r="BF271" s="16"/>
      <c r="BG271" s="155"/>
    </row>
    <row r="272" spans="2:59" ht="87" x14ac:dyDescent="0.35">
      <c r="B272" s="45" t="str">
        <f>'INF GERAIS'!B272&amp;IFERROR(IF(INDEX(APOIO!$A$5:$A$50,MATCH('INF GERAIS'!N272,APOIO!$B$5:$B$50,0))="NÃO",APOIO!$A$2&amp;"NÃO VÁLIDO",""),"")</f>
        <v>2014.0257</v>
      </c>
      <c r="C272" s="1" t="str">
        <f>'INF GERAIS'!C272</f>
        <v>SERTÃO DO ARARIPE</v>
      </c>
      <c r="D272" s="1" t="str">
        <f>'INF GERAIS'!D272</f>
        <v>OURICURI</v>
      </c>
      <c r="E272" s="1" t="str">
        <f>'INF GERAIS'!E272</f>
        <v xml:space="preserve">PAVIMENTAÇÃO EM PARALELEPÍPEDO GRANÍTICO EM DIVERSAS RUAS DO MUNICÍPIO DE OURICURI </v>
      </c>
      <c r="F272" s="1" t="str">
        <f>'INF GERAIS'!G272</f>
        <v>NORMAL</v>
      </c>
      <c r="G272" s="11"/>
      <c r="H272" s="11"/>
      <c r="I272" s="10">
        <v>41802</v>
      </c>
      <c r="J272" s="10">
        <v>41816</v>
      </c>
      <c r="K272" s="11">
        <f>IF(G272&lt;0,"NA",IF(G272&gt;ROUNDDOWN('INF GERAIS'!K272*0.3,2),0,ROUNDDOWN('INF GERAIS'!K272*0.3,2)-G272))</f>
        <v>233026.49</v>
      </c>
      <c r="L272" s="11">
        <v>250930.02</v>
      </c>
      <c r="M272" s="10">
        <v>41823</v>
      </c>
      <c r="N272" s="120" t="s">
        <v>2362</v>
      </c>
      <c r="O272" s="120" t="s">
        <v>2358</v>
      </c>
      <c r="P272" s="120"/>
      <c r="Q272" s="10">
        <v>42662</v>
      </c>
      <c r="R272" s="10">
        <v>42662</v>
      </c>
      <c r="S272" s="11">
        <f>IF(G272&lt;0,"NA",IF((G272+H272+L272+IF(AO272="1ª",AP272,0)+IF(AU272="1ª",AV272,0))&gt;ROUNDDOWN('INF GERAIS'!K272*0.6,2),0,IF(M272="",ROUNDDOWN('INF GERAIS'!K272*0.6,2)-K272-G272-H272,ROUNDDOWN('INF GERAIS'!K272*0.6,2)-(G272+H272+L272+IF(AO272="1ª",AP272,0)+IF(AU272="1ª",AV272,0)))))</f>
        <v>215122.96</v>
      </c>
      <c r="T272" s="505">
        <v>250930.02</v>
      </c>
      <c r="U272" s="10">
        <v>42863</v>
      </c>
      <c r="V272" s="120" t="s">
        <v>9478</v>
      </c>
      <c r="W272" s="120" t="s">
        <v>9477</v>
      </c>
      <c r="X272" s="120" t="s">
        <v>9476</v>
      </c>
      <c r="Y272" s="10">
        <v>43122</v>
      </c>
      <c r="Z272" s="10">
        <v>43713</v>
      </c>
      <c r="AA272" s="11">
        <f>IF(G272&lt;0,"NA",IF((G272+H272+L272+T272+IF(AO272="1ª",AP272,0)+IF(AU272="1ª",AV272,0)+IF(AO272="2ª",AP272,0)+IF(AU272="2ª",AV272,0))&gt;ROUNDDOWN('INF GERAIS'!K272*0.8,2),0,IF(AND(M272="",U272=""),ROUNDDOWN('INF GERAIS'!K272*0.8,2)-K272-S272-G272-H272,IF(U272="",ROUNDDOWN('INF GERAIS'!K272*0.8,2)-S272-L272-G272-H272-IF(AO272="1ª",AP272,0)-IF(AU272="1ª",AV272,0),ROUNDDOWN('INF GERAIS'!K272*0.8,2)-(G272+H272+L272+T272+IF(AO272="1ª",AP272,0)+IF(AU272="1ª",AV272,0)+IF(AO272="2ª",AP272,0)+IF(AU272="2ª",AV272,0))))))</f>
        <v>119543.93</v>
      </c>
      <c r="AB272" s="11">
        <v>119543.93</v>
      </c>
      <c r="AC272" s="10">
        <v>43776</v>
      </c>
      <c r="AD272" s="120" t="s">
        <v>12753</v>
      </c>
      <c r="AE272" s="120" t="s">
        <v>12755</v>
      </c>
      <c r="AF272" s="120" t="s">
        <v>12756</v>
      </c>
      <c r="AG272" s="10">
        <v>43207</v>
      </c>
      <c r="AH272" s="233">
        <v>43713</v>
      </c>
      <c r="AI272" s="11">
        <f>IF(G272&lt;0,"NA",IF((G272+H272+L272+T272+AB272+IF(AO272="1ª",AP272,0)+IF(AU272="1ª",AV272,0)+IF(AO272="2ª",AP272,0)+IF(AU272="2ª",AV272,0)+IF(AO272="3ª",AP272,0)+IF(AU272="3ª",AV272,0))&gt;'INF GERAIS'!K272,0,IF(AND(M272="",U272="",AC272=""),'INF GERAIS'!K272-K272-S272-AA272-G272-H272,IF(AND(U272="",AC272=""),'INF GERAIS'!K272-L272-S272-AA272-G272-H272-IF(AO272="1ª",AP272,0)-IF(AU272="1ª",AV272,0),IF(AC272="",'INF GERAIS'!K272-L272-T272-AA272-G272-H272-IF(AO272="1ª",AP272,0)-IF(AU272="1ª",AV272,0)-IF(AO272="2ª",AP272,0)-IF(AU272="2ª",AV272,0),'INF GERAIS'!K272-(G272+H272+L272+T272+AB272+IF(AO272="1ª",AP272,0)+IF(AU272="1ª",AV272,0)+IF(AO272="2ª",AP272,0)+IF(AU272="2ª",AV272,0)+IF(AO272="3ª",AP272,0)+IF(AU272="3ª",AV272,0)))))))</f>
        <v>155351</v>
      </c>
      <c r="AJ272" s="11">
        <v>155351</v>
      </c>
      <c r="AK272" s="10">
        <v>43796</v>
      </c>
      <c r="AL272" s="120" t="s">
        <v>12820</v>
      </c>
      <c r="AM272" s="120" t="s">
        <v>12821</v>
      </c>
      <c r="AN272" s="120" t="s">
        <v>12822</v>
      </c>
      <c r="AP272" s="11"/>
      <c r="AQ272" s="10"/>
      <c r="AV272" s="11"/>
      <c r="AW272" s="10"/>
      <c r="AZ272" s="1"/>
      <c r="BF272" s="16"/>
      <c r="BG272" s="155"/>
    </row>
    <row r="273" spans="2:59" ht="101.5" x14ac:dyDescent="0.35">
      <c r="B273" s="45" t="str">
        <f>'INF GERAIS'!B273&amp;IFERROR(IF(INDEX(APOIO!$A$5:$A$50,MATCH('INF GERAIS'!N273,APOIO!$B$5:$B$50,0))="NÃO",APOIO!$A$2&amp;"NÃO VÁLIDO",""),"")</f>
        <v>2014.0258</v>
      </c>
      <c r="C273" s="1" t="str">
        <f>'INF GERAIS'!C273</f>
        <v>SERTÃO DO ARARIPE</v>
      </c>
      <c r="D273" s="1" t="str">
        <f>'INF GERAIS'!D273</f>
        <v>OURICURI</v>
      </c>
      <c r="E273" s="1" t="str">
        <f>'INF GERAIS'!E273</f>
        <v>SERVIÇOS DE RESTAURAÇÃO DO PAVIMENTO, ALARGAMENTO DA PISTA E CONSTRUÇÃO DE PASSEIO DO ACESSO A OURICURI TRECHO- ENT. BR-316 (KM 85) CEMITÉRIO, SEDE DO MUNÍCIPIO.</v>
      </c>
      <c r="F273" s="1" t="str">
        <f>'INF GERAIS'!G273</f>
        <v>NORMAL</v>
      </c>
      <c r="G273" s="11"/>
      <c r="H273" s="11"/>
      <c r="I273" s="10">
        <v>41802</v>
      </c>
      <c r="J273" s="10">
        <v>41816</v>
      </c>
      <c r="K273" s="11">
        <f>IF(G273&lt;0,"NA",IF(G273&gt;ROUNDDOWN('INF GERAIS'!K273*0.3,2),0,ROUNDDOWN('INF GERAIS'!K273*0.3,2)-G273))</f>
        <v>284455.64</v>
      </c>
      <c r="L273" s="11">
        <v>292465.88</v>
      </c>
      <c r="M273" s="10">
        <v>41823</v>
      </c>
      <c r="N273" s="120" t="s">
        <v>2356</v>
      </c>
      <c r="O273" s="120" t="s">
        <v>2358</v>
      </c>
      <c r="P273" s="120"/>
      <c r="Q273" s="10">
        <v>42662</v>
      </c>
      <c r="R273" s="10">
        <v>42662</v>
      </c>
      <c r="S273" s="11">
        <f>IF(G273&lt;0,"NA",IF((G273+H273+L273+IF(AO273="1ª",AP273,0)+IF(AU273="1ª",AV273,0))&gt;ROUNDDOWN('INF GERAIS'!K273*0.6,2),0,IF(M273="",ROUNDDOWN('INF GERAIS'!K273*0.6,2)-K273-G273-H273,ROUNDDOWN('INF GERAIS'!K273*0.6,2)-(G273+H273+L273+IF(AO273="1ª",AP273,0)+IF(AU273="1ª",AV273,0)))))</f>
        <v>276445.40000000002</v>
      </c>
      <c r="T273" s="505">
        <v>276445.40000000002</v>
      </c>
      <c r="U273" s="10">
        <v>42863</v>
      </c>
      <c r="V273" s="744" t="s">
        <v>9480</v>
      </c>
      <c r="W273" s="120" t="s">
        <v>9477</v>
      </c>
      <c r="X273" s="120" t="s">
        <v>9479</v>
      </c>
      <c r="Y273" s="10">
        <v>42663</v>
      </c>
      <c r="Z273" s="10">
        <v>42738</v>
      </c>
      <c r="AA273" s="11">
        <f>IF(G273&lt;0,"NA",IF((G273+H273+L273+T273+IF(AO273="1ª",AP273,0)+IF(AU273="1ª",AV273,0)+IF(AO273="2ª",AP273,0)+IF(AU273="2ª",AV273,0))&gt;ROUNDDOWN('INF GERAIS'!K273*0.8,2),0,IF(AND(M273="",U273=""),ROUNDDOWN('INF GERAIS'!K273*0.8,2)-K273-S273-G273-H273,IF(U273="",ROUNDDOWN('INF GERAIS'!K273*0.8,2)-S273-L273-G273-H273-IF(AO273="1ª",AP273,0)-IF(AU273="1ª",AV273,0),ROUNDDOWN('INF GERAIS'!K273*0.8,2)-(G273+H273+L273+T273+IF(AO273="1ª",AP273,0)+IF(AU273="1ª",AV273,0)+IF(AO273="2ª",AP273,0)+IF(AU273="2ª",AV273,0))))))</f>
        <v>189637.08999999997</v>
      </c>
      <c r="AB273" s="205">
        <v>189637.1</v>
      </c>
      <c r="AC273" s="10">
        <v>42863</v>
      </c>
      <c r="AD273" s="120" t="s">
        <v>9529</v>
      </c>
      <c r="AE273" s="120" t="s">
        <v>9477</v>
      </c>
      <c r="AF273" s="120" t="s">
        <v>9587</v>
      </c>
      <c r="AG273" s="10"/>
      <c r="AH273" s="10" t="s">
        <v>153</v>
      </c>
      <c r="AI273" s="11">
        <f>IF(G273&lt;0,"NA",IF((G273+H273+L273+T273+AB273+IF(AO273="1ª",AP273,0)+IF(AU273="1ª",AV273,0)+IF(AO273="2ª",AP273,0)+IF(AU273="2ª",AV273,0)+IF(AO273="3ª",AP273,0)+IF(AU273="3ª",AV273,0))&gt;'INF GERAIS'!K273,0,IF(AND(M273="",U273="",AC273=""),'INF GERAIS'!K273-K273-S273-AA273-G273-H273,IF(AND(U273="",AC273=""),'INF GERAIS'!K273-L273-S273-AA273-G273-H273-IF(AO273="1ª",AP273,0)-IF(AU273="1ª",AV273,0),IF(AC273="",'INF GERAIS'!K273-L273-T273-AA273-G273-H273-IF(AO273="1ª",AP273,0)-IF(AU273="1ª",AV273,0)-IF(AO273="2ª",AP273,0)-IF(AU273="2ª",AV273,0),'INF GERAIS'!K273-(G273+H273+L273+T273+AB273+IF(AO273="1ª",AP273,0)+IF(AU273="1ª",AV273,0)+IF(AO273="2ª",AP273,0)+IF(AU273="2ª",AV273,0)+IF(AO273="3ª",AP273,0)+IF(AU273="3ª",AV273,0)))))))</f>
        <v>189637.08999999997</v>
      </c>
      <c r="AJ273" s="205">
        <v>189637.1</v>
      </c>
      <c r="AK273" s="10">
        <v>42863</v>
      </c>
      <c r="AL273" s="120" t="s">
        <v>9532</v>
      </c>
      <c r="AM273" s="120" t="s">
        <v>9477</v>
      </c>
      <c r="AN273" s="120" t="s">
        <v>9534</v>
      </c>
      <c r="AP273" s="11"/>
      <c r="AQ273" s="10"/>
      <c r="AV273" s="11"/>
      <c r="AW273" s="10"/>
      <c r="AZ273" s="1"/>
      <c r="BF273" s="16"/>
      <c r="BG273" s="155"/>
    </row>
    <row r="274" spans="2:59" ht="72.5" x14ac:dyDescent="0.35">
      <c r="B274" s="45" t="str">
        <f>'INF GERAIS'!B274&amp;IFERROR(IF(INDEX(APOIO!$A$5:$A$50,MATCH('INF GERAIS'!N274,APOIO!$B$5:$B$50,0))="NÃO",APOIO!$A$2&amp;"NÃO VÁLIDO",""),"")</f>
        <v>2014.0259</v>
      </c>
      <c r="C274" s="1" t="str">
        <f>'INF GERAIS'!C274</f>
        <v>MATA SUL</v>
      </c>
      <c r="D274" s="1" t="str">
        <f>'INF GERAIS'!D274</f>
        <v>PALMARES</v>
      </c>
      <c r="E274" s="1" t="str">
        <f>'INF GERAIS'!E274</f>
        <v>PAVIMENTAÇÃO EM PARALEPÍPEDOS GRANÍTICOS EM DIVERSAS RUAS</v>
      </c>
      <c r="F274" s="1" t="str">
        <f>'INF GERAIS'!G274</f>
        <v>NORMAL</v>
      </c>
      <c r="G274" s="11"/>
      <c r="H274" s="11"/>
      <c r="I274" s="10">
        <v>41808</v>
      </c>
      <c r="J274" s="10">
        <v>41822</v>
      </c>
      <c r="K274" s="11">
        <f>IF(G274&lt;0,"NA",IF(G274&gt;ROUNDDOWN('INF GERAIS'!K274*0.3,2),0,ROUNDDOWN('INF GERAIS'!K274*0.3,2)-G274))</f>
        <v>244799.74</v>
      </c>
      <c r="L274" s="11">
        <v>319952.92</v>
      </c>
      <c r="M274" s="10">
        <v>41829</v>
      </c>
      <c r="N274" s="120" t="s">
        <v>3057</v>
      </c>
      <c r="O274" s="120" t="s">
        <v>3016</v>
      </c>
      <c r="P274" s="120"/>
      <c r="Q274" s="10">
        <v>42216</v>
      </c>
      <c r="R274" s="10">
        <v>42230</v>
      </c>
      <c r="S274" s="11">
        <f>IF(G274&lt;0,"NA",IF((G274+H274+L274+IF(AO274="1ª",AP274,0)+IF(AU274="1ª",AV274,0))&gt;ROUNDDOWN('INF GERAIS'!K274*0.6,2),0,IF(M274="",ROUNDDOWN('INF GERAIS'!K274*0.6,2)-K274-G274-H274,ROUNDDOWN('INF GERAIS'!K274*0.6,2)-(G274+H274+L274+IF(AO274="1ª",AP274,0)+IF(AU274="1ª",AV274,0)))))</f>
        <v>169646.56</v>
      </c>
      <c r="T274" s="505">
        <v>319952.92</v>
      </c>
      <c r="U274" s="10">
        <v>42237</v>
      </c>
      <c r="V274" s="120" t="s">
        <v>3656</v>
      </c>
      <c r="W274" s="120" t="s">
        <v>3658</v>
      </c>
      <c r="X274" s="120" t="s">
        <v>3660</v>
      </c>
      <c r="Y274" s="233">
        <v>42432</v>
      </c>
      <c r="Z274" s="10">
        <v>42516</v>
      </c>
      <c r="AA274" s="11">
        <f>IF(G274&lt;0,"NA",IF((G274+H274+L274+T274+IF(AO274="1ª",AP274,0)+IF(AU274="1ª",AV274,0)+IF(AO274="2ª",AP274,0)+IF(AU274="2ª",AV274,0))&gt;ROUNDDOWN('INF GERAIS'!K274*0.8,2),0,IF(AND(M274="",U274=""),ROUNDDOWN('INF GERAIS'!K274*0.8,2)-K274-S274-G274-H274,IF(U274="",ROUNDDOWN('INF GERAIS'!K274*0.8,2)-S274-L274-G274-H274-IF(AO274="1ª",AP274,0)-IF(AU274="1ª",AV274,0),ROUNDDOWN('INF GERAIS'!K274*0.8,2)-(G274+H274+L274+T274+IF(AO274="1ª",AP274,0)+IF(AU274="1ª",AV274,0)+IF(AO274="2ª",AP274,0)+IF(AU274="2ª",AV274,0))))))</f>
        <v>12893.470000000088</v>
      </c>
      <c r="AB274" s="205">
        <v>213301.93</v>
      </c>
      <c r="AC274" s="10">
        <v>42527</v>
      </c>
      <c r="AD274" s="120" t="s">
        <v>7447</v>
      </c>
      <c r="AE274" s="120" t="s">
        <v>7449</v>
      </c>
      <c r="AF274" s="120" t="s">
        <v>7450</v>
      </c>
      <c r="AG274" s="10"/>
      <c r="AH274" s="10"/>
      <c r="AI274" s="11">
        <f>IF(G274&lt;0,"NA",IF((G274+H274+L274+T274+AB274+IF(AO274="1ª",AP274,0)+IF(AU274="1ª",AV274,0)+IF(AO274="2ª",AP274,0)+IF(AU274="2ª",AV274,0)+IF(AO274="3ª",AP274,0)+IF(AU274="3ª",AV274,0))&gt;'INF GERAIS'!K274,0,IF(AND(M274="",U274="",AC274=""),'INF GERAIS'!K274-K274-S274-AA274-G274-H274,IF(AND(U274="",AC274=""),'INF GERAIS'!K274-L274-S274-AA274-G274-H274-IF(AO274="1ª",AP274,0)-IF(AU274="1ª",AV274,0),IF(AC274="",'INF GERAIS'!K274-L274-T274-AA274-G274-H274-IF(AO274="1ª",AP274,0)-IF(AU274="1ª",AV274,0)-IF(AO274="2ª",AP274,0)-IF(AU274="2ª",AV274,0),'INF GERAIS'!K274-(G274+H274+L274+T274+AB274+IF(AO274="1ª",AP274,0)+IF(AU274="1ª",AV274,0)+IF(AO274="2ª",AP274,0)+IF(AU274="2ª",AV274,0)+IF(AO274="3ª",AP274,0)+IF(AU274="3ª",AV274,0)))))))</f>
        <v>0</v>
      </c>
      <c r="AJ274" s="11" t="s">
        <v>153</v>
      </c>
      <c r="AK274" s="10"/>
      <c r="AL274" s="120" t="s">
        <v>153</v>
      </c>
      <c r="AM274" s="120" t="s">
        <v>153</v>
      </c>
      <c r="AN274" s="120" t="s">
        <v>153</v>
      </c>
      <c r="AP274" s="11"/>
      <c r="AQ274" s="10"/>
      <c r="AV274" s="11"/>
      <c r="AW274" s="10"/>
      <c r="AZ274" s="1"/>
      <c r="BF274" s="16"/>
      <c r="BG274" s="155"/>
    </row>
    <row r="275" spans="2:59" ht="58" x14ac:dyDescent="0.35">
      <c r="B275" s="45" t="str">
        <f>'INF GERAIS'!B275&amp;IFERROR(IF(INDEX(APOIO!$A$5:$A$50,MATCH('INF GERAIS'!N275,APOIO!$B$5:$B$50,0))="NÃO",APOIO!$A$2&amp;"NÃO VÁLIDO",""),"")</f>
        <v>2014.0260</v>
      </c>
      <c r="C275" s="1" t="str">
        <f>'INF GERAIS'!C275</f>
        <v>MATA SUL</v>
      </c>
      <c r="D275" s="1" t="str">
        <f>'INF GERAIS'!D275</f>
        <v>PALMARES</v>
      </c>
      <c r="E275" s="1" t="str">
        <f>'INF GERAIS'!E275</f>
        <v>CONSTRUÇÃO DE ESCADARIAS EM DIVERSAS RUAS</v>
      </c>
      <c r="F275" s="1" t="str">
        <f>'INF GERAIS'!G275</f>
        <v>NORMAL</v>
      </c>
      <c r="G275" s="11"/>
      <c r="H275" s="11"/>
      <c r="I275" s="10">
        <v>41807</v>
      </c>
      <c r="J275" s="10">
        <v>41821</v>
      </c>
      <c r="K275" s="11">
        <f>IF(G275&lt;0,"NA",IF(G275&gt;ROUNDDOWN('INF GERAIS'!K275*0.3,2),0,ROUNDDOWN('INF GERAIS'!K275*0.3,2)-G275))</f>
        <v>49195.92</v>
      </c>
      <c r="L275" s="11">
        <v>109413.9</v>
      </c>
      <c r="M275" s="10">
        <v>41828</v>
      </c>
      <c r="N275" s="120" t="s">
        <v>3014</v>
      </c>
      <c r="O275" s="120" t="s">
        <v>3016</v>
      </c>
      <c r="P275" s="120"/>
      <c r="Q275" s="10">
        <v>42216</v>
      </c>
      <c r="R275" s="10">
        <v>42230</v>
      </c>
      <c r="S275" s="11">
        <f>IF(G275&lt;0,"NA",IF((G275+H275+L275+IF(AO275="1ª",AP275,0)+IF(AU275="1ª",AV275,0))&gt;ROUNDDOWN('INF GERAIS'!K275*0.6,2),0,IF(M275="",ROUNDDOWN('INF GERAIS'!K275*0.6,2)-K275-G275-H275,ROUNDDOWN('INF GERAIS'!K275*0.6,2)-(G275+H275+L275+IF(AO275="1ª",AP275,0)+IF(AU275="1ª",AV275,0)))))</f>
        <v>0</v>
      </c>
      <c r="T275" s="505">
        <v>109413.9</v>
      </c>
      <c r="U275" s="10">
        <v>42237</v>
      </c>
      <c r="V275" s="120" t="s">
        <v>3665</v>
      </c>
      <c r="W275" s="120" t="s">
        <v>3658</v>
      </c>
      <c r="X275" s="120" t="s">
        <v>3667</v>
      </c>
      <c r="Y275" s="10"/>
      <c r="Z275" s="10" t="s">
        <v>153</v>
      </c>
      <c r="AA275" s="11">
        <f>IF(G275&lt;0,"NA",IF((G275+H275+L275+T275+IF(AO275="1ª",AP275,0)+IF(AU275="1ª",AV275,0)+IF(AO275="2ª",AP275,0)+IF(AU275="2ª",AV275,0))&gt;ROUNDDOWN('INF GERAIS'!K275*0.8,2),0,IF(AND(M275="",U275=""),ROUNDDOWN('INF GERAIS'!K275*0.8,2)-K275-S275-G275-H275,IF(U275="",ROUNDDOWN('INF GERAIS'!K275*0.8,2)-S275-L275-G275-H275-IF(AO275="1ª",AP275,0)-IF(AU275="1ª",AV275,0),ROUNDDOWN('INF GERAIS'!K275*0.8,2)-(G275+H275+L275+T275+IF(AO275="1ª",AP275,0)+IF(AU275="1ª",AV275,0)+IF(AO275="2ª",AP275,0)+IF(AU275="2ª",AV275,0))))))</f>
        <v>0</v>
      </c>
      <c r="AB275" s="11"/>
      <c r="AC275" s="10"/>
      <c r="AD275" s="120" t="s">
        <v>153</v>
      </c>
      <c r="AE275" s="120" t="s">
        <v>153</v>
      </c>
      <c r="AF275" s="120" t="s">
        <v>153</v>
      </c>
      <c r="AG275" s="10"/>
      <c r="AH275" s="10" t="s">
        <v>153</v>
      </c>
      <c r="AI275" s="11">
        <f>IF(G275&lt;0,"NA",IF((G275+H275+L275+T275+AB275+IF(AO275="1ª",AP275,0)+IF(AU275="1ª",AV275,0)+IF(AO275="2ª",AP275,0)+IF(AU275="2ª",AV275,0)+IF(AO275="3ª",AP275,0)+IF(AU275="3ª",AV275,0))&gt;'INF GERAIS'!K275,0,IF(AND(M275="",U275="",AC275=""),'INF GERAIS'!K275-K275-S275-AA275-G275-H275,IF(AND(U275="",AC275=""),'INF GERAIS'!K275-L275-S275-AA275-G275-H275-IF(AO275="1ª",AP275,0)-IF(AU275="1ª",AV275,0),IF(AC275="",'INF GERAIS'!K275-L275-T275-AA275-G275-H275-IF(AO275="1ª",AP275,0)-IF(AU275="1ª",AV275,0)-IF(AO275="2ª",AP275,0)-IF(AU275="2ª",AV275,0),'INF GERAIS'!K275-(G275+H275+L275+T275+AB275+IF(AO275="1ª",AP275,0)+IF(AU275="1ª",AV275,0)+IF(AO275="2ª",AP275,0)+IF(AU275="2ª",AV275,0)+IF(AO275="3ª",AP275,0)+IF(AU275="3ª",AV275,0)))))))</f>
        <v>0</v>
      </c>
      <c r="AJ275" s="11" t="s">
        <v>153</v>
      </c>
      <c r="AK275" s="10"/>
      <c r="AL275" s="120" t="s">
        <v>153</v>
      </c>
      <c r="AM275" s="120" t="s">
        <v>153</v>
      </c>
      <c r="AN275" s="120" t="s">
        <v>153</v>
      </c>
      <c r="AP275" s="11"/>
      <c r="AQ275" s="10"/>
      <c r="AV275" s="11"/>
      <c r="AW275" s="10"/>
      <c r="AZ275" s="1"/>
      <c r="BF275" s="16"/>
      <c r="BG275" s="155"/>
    </row>
    <row r="276" spans="2:59" ht="58" x14ac:dyDescent="0.35">
      <c r="B276" s="45" t="str">
        <f>'INF GERAIS'!B276&amp;IFERROR(IF(INDEX(APOIO!$A$5:$A$50,MATCH('INF GERAIS'!N276,APOIO!$B$5:$B$50,0))="NÃO",APOIO!$A$2&amp;"NÃO VÁLIDO",""),"")</f>
        <v>2014.0261</v>
      </c>
      <c r="C276" s="1" t="str">
        <f>'INF GERAIS'!C276</f>
        <v>MATA SUL</v>
      </c>
      <c r="D276" s="1" t="str">
        <f>'INF GERAIS'!D276</f>
        <v>PALMARES</v>
      </c>
      <c r="E276" s="1" t="str">
        <f>'INF GERAIS'!E276</f>
        <v>REVITALIZAÇÃO DA PRAÇA PAULO PARANHOS</v>
      </c>
      <c r="F276" s="1" t="str">
        <f>'INF GERAIS'!G276</f>
        <v>NORMAL</v>
      </c>
      <c r="G276" s="11"/>
      <c r="H276" s="11"/>
      <c r="I276" s="10">
        <v>41808</v>
      </c>
      <c r="J276" s="10">
        <v>41822</v>
      </c>
      <c r="K276" s="11">
        <f>IF(G276&lt;0,"NA",IF(G276&gt;ROUNDDOWN('INF GERAIS'!K276*0.3,2),0,ROUNDDOWN('INF GERAIS'!K276*0.3,2)-G276))</f>
        <v>65558.69</v>
      </c>
      <c r="L276" s="11">
        <v>65558.69</v>
      </c>
      <c r="M276" s="10">
        <v>41829</v>
      </c>
      <c r="N276" s="120" t="s">
        <v>3066</v>
      </c>
      <c r="O276" s="120" t="s">
        <v>3016</v>
      </c>
      <c r="P276" s="120"/>
      <c r="Q276" s="10">
        <v>42216</v>
      </c>
      <c r="R276" s="10">
        <v>42230</v>
      </c>
      <c r="S276" s="11">
        <f>IF(G276&lt;0,"NA",IF((G276+H276+L276+IF(AO276="1ª",AP276,0)+IF(AU276="1ª",AV276,0))&gt;ROUNDDOWN('INF GERAIS'!K276*0.6,2),0,IF(M276="",ROUNDDOWN('INF GERAIS'!K276*0.6,2)-K276-G276-H276,ROUNDDOWN('INF GERAIS'!K276*0.6,2)-(G276+H276+L276+IF(AO276="1ª",AP276,0)+IF(AU276="1ª",AV276,0)))))</f>
        <v>65558.69</v>
      </c>
      <c r="T276" s="505">
        <v>65558.69</v>
      </c>
      <c r="U276" s="10">
        <v>42237</v>
      </c>
      <c r="V276" s="120" t="s">
        <v>3678</v>
      </c>
      <c r="W276" s="120" t="s">
        <v>3658</v>
      </c>
      <c r="X276" s="120" t="s">
        <v>3680</v>
      </c>
      <c r="Y276" s="10"/>
      <c r="Z276" s="10" t="s">
        <v>153</v>
      </c>
      <c r="AA276" s="11">
        <f>IF(G276&lt;0,"NA",IF((G276+H276+L276+T276+IF(AO276="1ª",AP276,0)+IF(AU276="1ª",AV276,0)+IF(AO276="2ª",AP276,0)+IF(AU276="2ª",AV276,0))&gt;ROUNDDOWN('INF GERAIS'!K276*0.8,2),0,IF(AND(M276="",U276=""),ROUNDDOWN('INF GERAIS'!K276*0.8,2)-K276-S276-G276-H276,IF(U276="",ROUNDDOWN('INF GERAIS'!K276*0.8,2)-S276-L276-G276-H276-IF(AO276="1ª",AP276,0)-IF(AU276="1ª",AV276,0),ROUNDDOWN('INF GERAIS'!K276*0.8,2)-(G276+H276+L276+T276+IF(AO276="1ª",AP276,0)+IF(AU276="1ª",AV276,0)+IF(AO276="2ª",AP276,0)+IF(AU276="2ª",AV276,0))))))</f>
        <v>43705.790000000008</v>
      </c>
      <c r="AB276" s="11"/>
      <c r="AC276" s="10"/>
      <c r="AD276" s="120" t="s">
        <v>153</v>
      </c>
      <c r="AE276" s="120" t="s">
        <v>153</v>
      </c>
      <c r="AF276" s="120" t="s">
        <v>153</v>
      </c>
      <c r="AG276" s="10"/>
      <c r="AH276" s="10" t="s">
        <v>153</v>
      </c>
      <c r="AI276" s="11">
        <f>IF(G276&lt;0,"NA",IF((G276+H276+L276+T276+AB276+IF(AO276="1ª",AP276,0)+IF(AU276="1ª",AV276,0)+IF(AO276="2ª",AP276,0)+IF(AU276="2ª",AV276,0)+IF(AO276="3ª",AP276,0)+IF(AU276="3ª",AV276,0))&gt;'INF GERAIS'!K276,0,IF(AND(M276="",U276="",AC276=""),'INF GERAIS'!K276-K276-S276-AA276-G276-H276,IF(AND(U276="",AC276=""),'INF GERAIS'!K276-L276-S276-AA276-G276-H276-IF(AO276="1ª",AP276,0)-IF(AU276="1ª",AV276,0),IF(AC276="",'INF GERAIS'!K276-L276-T276-AA276-G276-H276-IF(AO276="1ª",AP276,0)-IF(AU276="1ª",AV276,0)-IF(AO276="2ª",AP276,0)-IF(AU276="2ª",AV276,0),'INF GERAIS'!K276-(G276+H276+L276+T276+AB276+IF(AO276="1ª",AP276,0)+IF(AU276="1ª",AV276,0)+IF(AO276="2ª",AP276,0)+IF(AU276="2ª",AV276,0)+IF(AO276="3ª",AP276,0)+IF(AU276="3ª",AV276,0)))))))</f>
        <v>43705.799999999988</v>
      </c>
      <c r="AJ276" s="11" t="s">
        <v>153</v>
      </c>
      <c r="AK276" s="10"/>
      <c r="AL276" s="120" t="s">
        <v>153</v>
      </c>
      <c r="AM276" s="120" t="s">
        <v>153</v>
      </c>
      <c r="AN276" s="120" t="s">
        <v>153</v>
      </c>
      <c r="AP276" s="11"/>
      <c r="AQ276" s="10"/>
      <c r="AV276" s="11"/>
      <c r="AW276" s="10"/>
      <c r="AZ276" s="1"/>
      <c r="BF276" s="16"/>
      <c r="BG276" s="155"/>
    </row>
    <row r="277" spans="2:59" ht="72.5" x14ac:dyDescent="0.35">
      <c r="B277" s="45" t="str">
        <f>'INF GERAIS'!B277&amp;IFERROR(IF(INDEX(APOIO!$A$5:$A$50,MATCH('INF GERAIS'!N277,APOIO!$B$5:$B$50,0))="NÃO",APOIO!$A$2&amp;"NÃO VÁLIDO",""),"")</f>
        <v>2014.0262</v>
      </c>
      <c r="C277" s="1" t="str">
        <f>'INF GERAIS'!C277</f>
        <v>AGRESTE MERIDIONAL</v>
      </c>
      <c r="D277" s="1" t="str">
        <f>'INF GERAIS'!D277</f>
        <v>PALMEIRINA</v>
      </c>
      <c r="E277" s="1" t="str">
        <f>'INF GERAIS'!E277</f>
        <v>REVITALIZAÇÂO DA PRAÇA MANOEL LAFAYETE</v>
      </c>
      <c r="F277" s="1" t="str">
        <f>'INF GERAIS'!G277</f>
        <v>NORMAL</v>
      </c>
      <c r="G277" s="11"/>
      <c r="H277" s="11"/>
      <c r="I277" s="10">
        <v>41802</v>
      </c>
      <c r="J277" s="10">
        <v>41816</v>
      </c>
      <c r="K277" s="11">
        <f>IF(G277&lt;0,"NA",IF(G277&gt;ROUNDDOWN('INF GERAIS'!K277*0.3,2),0,ROUNDDOWN('INF GERAIS'!K277*0.3,2)-G277))</f>
        <v>131295.63</v>
      </c>
      <c r="L277" s="11">
        <v>135154.04999999999</v>
      </c>
      <c r="M277" s="10">
        <v>41823</v>
      </c>
      <c r="N277" s="120" t="s">
        <v>2365</v>
      </c>
      <c r="O277" s="120" t="s">
        <v>2367</v>
      </c>
      <c r="P277" s="120"/>
      <c r="Q277" s="10">
        <v>42710</v>
      </c>
      <c r="R277" s="10">
        <v>42710</v>
      </c>
      <c r="S277" s="11">
        <f>IF(G277&lt;0,"NA",IF((G277+H277+L277+IF(AO277="1ª",AP277,0)+IF(AU277="1ª",AV277,0))&gt;ROUNDDOWN('INF GERAIS'!K277*0.6,2),0,IF(M277="",ROUNDDOWN('INF GERAIS'!K277*0.6,2)-K277-G277-H277,ROUNDDOWN('INF GERAIS'!K277*0.6,2)-(G277+H277+L277+IF(AO277="1ª",AP277,0)+IF(AU277="1ª",AV277,0)))))</f>
        <v>127437.22000000003</v>
      </c>
      <c r="T277" s="505">
        <v>135154.04999999999</v>
      </c>
      <c r="U277" s="10">
        <v>42836</v>
      </c>
      <c r="V277" s="120" t="s">
        <v>9174</v>
      </c>
      <c r="W277" s="120" t="s">
        <v>9176</v>
      </c>
      <c r="X277" s="120" t="s">
        <v>9177</v>
      </c>
      <c r="Y277" s="10">
        <v>43354</v>
      </c>
      <c r="Z277" s="10" t="s">
        <v>153</v>
      </c>
      <c r="AA277" s="11">
        <f>IF(G277&lt;0,"NA",IF((G277+H277+L277+T277+IF(AO277="1ª",AP277,0)+IF(AU277="1ª",AV277,0)+IF(AO277="2ª",AP277,0)+IF(AU277="2ª",AV277,0))&gt;ROUNDDOWN('INF GERAIS'!K277*0.8,2),0,IF(AND(M277="",U277=""),ROUNDDOWN('INF GERAIS'!K277*0.8,2)-K277-S277-G277-H277,IF(U277="",ROUNDDOWN('INF GERAIS'!K277*0.8,2)-S277-L277-G277-H277-IF(AO277="1ª",AP277,0)-IF(AU277="1ª",AV277,0),ROUNDDOWN('INF GERAIS'!K277*0.8,2)-(G277+H277+L277+T277+IF(AO277="1ª",AP277,0)+IF(AU277="1ª",AV277,0)+IF(AO277="2ª",AP277,0)+IF(AU277="2ª",AV277,0))))))</f>
        <v>79813.600000000035</v>
      </c>
      <c r="AB277" s="11"/>
      <c r="AC277" s="10"/>
      <c r="AD277" s="120" t="s">
        <v>153</v>
      </c>
      <c r="AE277" s="120" t="s">
        <v>153</v>
      </c>
      <c r="AF277" s="120" t="s">
        <v>153</v>
      </c>
      <c r="AG277" s="10"/>
      <c r="AH277" s="10" t="s">
        <v>153</v>
      </c>
      <c r="AI277" s="11">
        <f>IF(G277&lt;0,"NA",IF((G277+H277+L277+T277+AB277+IF(AO277="1ª",AP277,0)+IF(AU277="1ª",AV277,0)+IF(AO277="2ª",AP277,0)+IF(AU277="2ª",AV277,0)+IF(AO277="3ª",AP277,0)+IF(AU277="3ª",AV277,0))&gt;'INF GERAIS'!K277,0,IF(AND(M277="",U277="",AC277=""),'INF GERAIS'!K277-K277-S277-AA277-G277-H277,IF(AND(U277="",AC277=""),'INF GERAIS'!K277-L277-S277-AA277-G277-H277-IF(AO277="1ª",AP277,0)-IF(AU277="1ª",AV277,0),IF(AC277="",'INF GERAIS'!K277-L277-T277-AA277-G277-H277-IF(AO277="1ª",AP277,0)-IF(AU277="1ª",AV277,0)-IF(AO277="2ª",AP277,0)-IF(AU277="2ª",AV277,0),'INF GERAIS'!K277-(G277+H277+L277+T277+AB277+IF(AO277="1ª",AP277,0)+IF(AU277="1ª",AV277,0)+IF(AO277="2ª",AP277,0)+IF(AU277="2ª",AV277,0)+IF(AO277="3ª",AP277,0)+IF(AU277="3ª",AV277,0)))))))</f>
        <v>87530.43</v>
      </c>
      <c r="AJ277" s="11" t="s">
        <v>153</v>
      </c>
      <c r="AK277" s="10"/>
      <c r="AL277" s="120" t="s">
        <v>153</v>
      </c>
      <c r="AM277" s="120" t="s">
        <v>153</v>
      </c>
      <c r="AN277" s="120" t="s">
        <v>153</v>
      </c>
      <c r="AP277" s="11"/>
      <c r="AQ277" s="10"/>
      <c r="AV277" s="11"/>
      <c r="AW277" s="10"/>
      <c r="AZ277" s="1"/>
      <c r="BF277" s="16"/>
      <c r="BG277" s="155"/>
    </row>
    <row r="278" spans="2:59" ht="87" x14ac:dyDescent="0.35">
      <c r="B278" s="45" t="str">
        <f>'INF GERAIS'!B278&amp;IFERROR(IF(INDEX(APOIO!$A$5:$A$50,MATCH('INF GERAIS'!N278,APOIO!$B$5:$B$50,0))="NÃO",APOIO!$A$2&amp;"NÃO VÁLIDO",""),"")</f>
        <v>2014.0263
NÃO VÁLIDO</v>
      </c>
      <c r="C278" s="1" t="str">
        <f>'INF GERAIS'!C278</f>
        <v>AGRESTE CENTRAL</v>
      </c>
      <c r="D278" s="1" t="str">
        <f>'INF GERAIS'!D278</f>
        <v>PANELAS</v>
      </c>
      <c r="E278" s="1" t="str">
        <f>'INF GERAIS'!E278</f>
        <v>RESTAURAÇÃO, REFORMA E ADEQUAÇÃO DE EDIFICAÇÃO DE CARÁTER HISTÓRICO E CULTURAL (ANTIGO FORUM MUNICIPAL) E CONSTRUÇÃO DE UM BLOCO ANEXO PARA FINS DE TRANSFERÊNCIA DA SEDE DO GOVERNO MUNICIPAL.</v>
      </c>
      <c r="F278" s="1" t="str">
        <f>'INF GERAIS'!G278</f>
        <v>NORMAL</v>
      </c>
      <c r="G278" s="11">
        <f>-103652.32-103652.32</f>
        <v>-207304.64</v>
      </c>
      <c r="H278" s="11"/>
      <c r="I278" s="10">
        <v>41802</v>
      </c>
      <c r="J278" s="10">
        <v>41816</v>
      </c>
      <c r="K278" s="11" t="str">
        <f>IF(G278&lt;0,"NA",IF(G278&gt;ROUNDDOWN('INF GERAIS'!K278*0.3,2),0,ROUNDDOWN('INF GERAIS'!K278*0.3,2)-G278))</f>
        <v>NA</v>
      </c>
      <c r="L278" s="11">
        <v>103652.32</v>
      </c>
      <c r="M278" s="10">
        <v>41823</v>
      </c>
      <c r="N278" s="120" t="s">
        <v>2387</v>
      </c>
      <c r="O278" s="120" t="s">
        <v>2390</v>
      </c>
      <c r="P278" s="120"/>
      <c r="Q278" s="10">
        <v>42121</v>
      </c>
      <c r="R278" s="10">
        <v>42135</v>
      </c>
      <c r="S278" s="11" t="str">
        <f>IF(G278&lt;0,"NA",IF((G278+H278+L278+IF(AO278="1ª",AP278,0)+IF(AU278="1ª",AV278,0))&gt;ROUNDDOWN('INF GERAIS'!K278*0.6,2),0,IF(M278="",ROUNDDOWN('INF GERAIS'!K278*0.6,2)-K278-G278-H278,ROUNDDOWN('INF GERAIS'!K278*0.6,2)-(G278+H278+L278+IF(AO278="1ª",AP278,0)+IF(AU278="1ª",AV278,0)))))</f>
        <v>NA</v>
      </c>
      <c r="T278" s="505">
        <v>103652.32</v>
      </c>
      <c r="U278" s="10">
        <v>42142</v>
      </c>
      <c r="V278" s="120" t="s">
        <v>3528</v>
      </c>
      <c r="W278" s="120" t="s">
        <v>3530</v>
      </c>
      <c r="X278" s="120" t="s">
        <v>3532</v>
      </c>
      <c r="Y278" s="10"/>
      <c r="Z278" s="10" t="s">
        <v>153</v>
      </c>
      <c r="AA278" s="11" t="str">
        <f>IF(G278&lt;0,"NA",IF((G278+H278+L278+T278+IF(AO278="1ª",AP278,0)+IF(AU278="1ª",AV278,0)+IF(AO278="2ª",AP278,0)+IF(AU278="2ª",AV278,0))&gt;ROUNDDOWN('INF GERAIS'!K278*0.8,2),0,IF(AND(M278="",U278=""),ROUNDDOWN('INF GERAIS'!K278*0.8,2)-K278-S278-G278-H278,IF(U278="",ROUNDDOWN('INF GERAIS'!K278*0.8,2)-S278-L278-G278-H278-IF(AO278="1ª",AP278,0)-IF(AU278="1ª",AV278,0),ROUNDDOWN('INF GERAIS'!K278*0.8,2)-(G278+H278+L278+T278+IF(AO278="1ª",AP278,0)+IF(AU278="1ª",AV278,0)+IF(AO278="2ª",AP278,0)+IF(AU278="2ª",AV278,0))))))</f>
        <v>NA</v>
      </c>
      <c r="AB278" s="11"/>
      <c r="AC278" s="10"/>
      <c r="AD278" s="120" t="s">
        <v>153</v>
      </c>
      <c r="AE278" s="120" t="s">
        <v>153</v>
      </c>
      <c r="AF278" s="120" t="s">
        <v>153</v>
      </c>
      <c r="AG278" s="10"/>
      <c r="AH278" s="10" t="s">
        <v>153</v>
      </c>
      <c r="AI278" s="11" t="str">
        <f>IF(G278&lt;0,"NA",IF((G278+H278+L278+T278+AB278+IF(AO278="1ª",AP278,0)+IF(AU278="1ª",AV278,0)+IF(AO278="2ª",AP278,0)+IF(AU278="2ª",AV278,0)+IF(AO278="3ª",AP278,0)+IF(AU278="3ª",AV278,0))&gt;'INF GERAIS'!K278,0,IF(AND(M278="",U278="",AC278=""),'INF GERAIS'!K278-K278-S278-AA278-G278-H278,IF(AND(U278="",AC278=""),'INF GERAIS'!K278-L278-S278-AA278-G278-H278-IF(AO278="1ª",AP278,0)-IF(AU278="1ª",AV278,0),IF(AC278="",'INF GERAIS'!K278-L278-T278-AA278-G278-H278-IF(AO278="1ª",AP278,0)-IF(AU278="1ª",AV278,0)-IF(AO278="2ª",AP278,0)-IF(AU278="2ª",AV278,0),'INF GERAIS'!K278-(G278+H278+L278+T278+AB278+IF(AO278="1ª",AP278,0)+IF(AU278="1ª",AV278,0)+IF(AO278="2ª",AP278,0)+IF(AU278="2ª",AV278,0)+IF(AO278="3ª",AP278,0)+IF(AU278="3ª",AV278,0)))))))</f>
        <v>NA</v>
      </c>
      <c r="AJ278" s="11" t="s">
        <v>153</v>
      </c>
      <c r="AK278" s="10"/>
      <c r="AL278" s="120" t="s">
        <v>153</v>
      </c>
      <c r="AM278" s="120" t="s">
        <v>153</v>
      </c>
      <c r="AN278" s="120" t="s">
        <v>153</v>
      </c>
      <c r="AP278" s="11"/>
      <c r="AQ278" s="10"/>
      <c r="AV278" s="11"/>
      <c r="AW278" s="10"/>
      <c r="AZ278" s="1"/>
      <c r="BF278" s="16"/>
      <c r="BG278" s="155"/>
    </row>
    <row r="279" spans="2:59" ht="87" x14ac:dyDescent="0.35">
      <c r="B279" s="45" t="str">
        <f>'INF GERAIS'!B279&amp;IFERROR(IF(INDEX(APOIO!$A$5:$A$50,MATCH('INF GERAIS'!N279,APOIO!$B$5:$B$50,0))="NÃO",APOIO!$A$2&amp;"NÃO VÁLIDO",""),"")</f>
        <v>2014.0264</v>
      </c>
      <c r="C279" s="1" t="str">
        <f>'INF GERAIS'!C279</f>
        <v>AGRESTE CENTRAL</v>
      </c>
      <c r="D279" s="1" t="str">
        <f>'INF GERAIS'!D279</f>
        <v>PANELAS</v>
      </c>
      <c r="E279" s="1" t="str">
        <f>'INF GERAIS'!E279</f>
        <v>PAVIMENTAÇÃO DE VIAS URBANAS NA SEDE E DISTRITOS DO MUNICÍPIO</v>
      </c>
      <c r="F279" s="1" t="str">
        <f>'INF GERAIS'!G279</f>
        <v>NORMAL</v>
      </c>
      <c r="G279" s="11">
        <f>103652.32+103652.32</f>
        <v>207304.64</v>
      </c>
      <c r="H279" s="11"/>
      <c r="I279" s="10"/>
      <c r="J279" s="10"/>
      <c r="K279" s="11">
        <f>IF(G279&lt;0,"NA",IF(G279&gt;ROUNDDOWN('INF GERAIS'!K279*0.3,2),0,ROUNDDOWN('INF GERAIS'!K279*0.3,2)-G279))</f>
        <v>0</v>
      </c>
      <c r="L279" s="11"/>
      <c r="M279" s="10"/>
      <c r="N279" s="120" t="s">
        <v>153</v>
      </c>
      <c r="O279" s="120" t="s">
        <v>153</v>
      </c>
      <c r="P279" s="120"/>
      <c r="Q279" s="10" t="s">
        <v>153</v>
      </c>
      <c r="R279" s="10" t="s">
        <v>153</v>
      </c>
      <c r="S279" s="11">
        <f>IF(G279&lt;0,"NA",IF((G279+H279+L279+IF(AO279="1ª",AP279,0)+IF(AU279="1ª",AV279,0))&gt;ROUNDDOWN('INF GERAIS'!K279*0.6,2),0,IF(M279="",ROUNDDOWN('INF GERAIS'!K279*0.6,2)-K279-G279-H279,ROUNDDOWN('INF GERAIS'!K279*0.6,2)-(G279+H279+L279+IF(AO279="1ª",AP279,0)+IF(AU279="1ª",AV279,0)))))</f>
        <v>0</v>
      </c>
      <c r="T279" s="505">
        <v>0</v>
      </c>
      <c r="U279" s="10"/>
      <c r="V279" s="120" t="s">
        <v>153</v>
      </c>
      <c r="W279" s="120" t="s">
        <v>153</v>
      </c>
      <c r="X279" s="120" t="s">
        <v>153</v>
      </c>
      <c r="Y279" s="10"/>
      <c r="Z279" s="10">
        <v>42339</v>
      </c>
      <c r="AA279" s="11">
        <f>IF(G279&lt;0,"NA",IF((G279+H279+L279+T279+IF(AO279="1ª",AP279,0)+IF(AU279="1ª",AV279,0)+IF(AO279="2ª",AP279,0)+IF(AU279="2ª",AV279,0))&gt;ROUNDDOWN('INF GERAIS'!K279*0.8,2),0,IF(AND(M279="",U279=""),ROUNDDOWN('INF GERAIS'!K279*0.8,2)-K279-S279-G279-H279,IF(U279="",ROUNDDOWN('INF GERAIS'!K279*0.8,2)-S279-L279-G279-H279-IF(AO279="1ª",AP279,0)-IF(AU279="1ª",AV279,0),ROUNDDOWN('INF GERAIS'!K279*0.8,2)-(G279+H279+L279+T279+IF(AO279="1ª",AP279,0)+IF(AU279="1ª",AV279,0)+IF(AO279="2ª",AP279,0)+IF(AU279="2ª",AV279,0))))))</f>
        <v>69101.52999999997</v>
      </c>
      <c r="AB279" s="11">
        <v>69101.539999999994</v>
      </c>
      <c r="AC279" s="10">
        <v>42366</v>
      </c>
      <c r="AD279" s="120" t="s">
        <v>4639</v>
      </c>
      <c r="AE279" s="120" t="s">
        <v>4573</v>
      </c>
      <c r="AF279" s="120" t="s">
        <v>4641</v>
      </c>
      <c r="AG279" s="10">
        <v>42443</v>
      </c>
      <c r="AH279" s="10">
        <v>42475</v>
      </c>
      <c r="AI279" s="11">
        <f>IF(G279&lt;0,"NA",IF((G279+H279+L279+T279+AB279+IF(AO279="1ª",AP279,0)+IF(AU279="1ª",AV279,0)+IF(AO279="2ª",AP279,0)+IF(AU279="2ª",AV279,0)+IF(AO279="3ª",AP279,0)+IF(AU279="3ª",AV279,0))&gt;'INF GERAIS'!K279,0,IF(AND(M279="",U279="",AC279=""),'INF GERAIS'!K279-K279-S279-AA279-G279-H279,IF(AND(U279="",AC279=""),'INF GERAIS'!K279-L279-S279-AA279-G279-H279-IF(AO279="1ª",AP279,0)-IF(AU279="1ª",AV279,0),IF(AC279="",'INF GERAIS'!K279-L279-T279-AA279-G279-H279-IF(AO279="1ª",AP279,0)-IF(AU279="1ª",AV279,0)-IF(AO279="2ª",AP279,0)-IF(AU279="2ª",AV279,0),'INF GERAIS'!K279-(G279+H279+L279+T279+AB279+IF(AO279="1ª",AP279,0)+IF(AU279="1ª",AV279,0)+IF(AO279="2ª",AP279,0)+IF(AU279="2ª",AV279,0)+IF(AO279="3ª",AP279,0)+IF(AU279="3ª",AV279,0)))))))</f>
        <v>69101.539999999979</v>
      </c>
      <c r="AJ279" s="11">
        <v>69101.539999999994</v>
      </c>
      <c r="AK279" s="10">
        <v>42487</v>
      </c>
      <c r="AL279" s="120" t="s">
        <v>7049</v>
      </c>
      <c r="AM279" s="120" t="s">
        <v>6753</v>
      </c>
      <c r="AN279" s="120" t="s">
        <v>7051</v>
      </c>
      <c r="AP279" s="11"/>
      <c r="AQ279" s="10"/>
      <c r="AV279" s="11"/>
      <c r="AW279" s="10"/>
      <c r="AZ279" s="1"/>
      <c r="BF279" s="16"/>
      <c r="BG279" s="155"/>
    </row>
    <row r="280" spans="2:59" ht="87" x14ac:dyDescent="0.35">
      <c r="B280" s="45" t="str">
        <f>'INF GERAIS'!B280&amp;IFERROR(IF(INDEX(APOIO!$A$5:$A$50,MATCH('INF GERAIS'!N280,APOIO!$B$5:$B$50,0))="NÃO",APOIO!$A$2&amp;"NÃO VÁLIDO",""),"")</f>
        <v>2014.0265</v>
      </c>
      <c r="C280" s="1" t="str">
        <f>'INF GERAIS'!C280</f>
        <v>AGRESTE CENTRAL</v>
      </c>
      <c r="D280" s="1" t="str">
        <f>'INF GERAIS'!D280</f>
        <v>PANELAS</v>
      </c>
      <c r="E280" s="1" t="str">
        <f>'INF GERAIS'!E280</f>
        <v>PAVIMENTAÇÃO DE VIAS URBANAS NA SEDE MUNICIPAL</v>
      </c>
      <c r="F280" s="1" t="str">
        <f>'INF GERAIS'!G280</f>
        <v>NORMAL</v>
      </c>
      <c r="G280" s="11"/>
      <c r="H280" s="11"/>
      <c r="I280" s="10">
        <v>41802</v>
      </c>
      <c r="J280" s="10">
        <v>41816</v>
      </c>
      <c r="K280" s="11">
        <f>IF(G280&lt;0,"NA",IF(G280&gt;ROUNDDOWN('INF GERAIS'!K280*0.3,2),0,ROUNDDOWN('INF GERAIS'!K280*0.3,2)-G280))</f>
        <v>99261.66</v>
      </c>
      <c r="L280" s="11">
        <v>99261.66</v>
      </c>
      <c r="M280" s="10">
        <v>41823</v>
      </c>
      <c r="N280" s="120" t="s">
        <v>2397</v>
      </c>
      <c r="O280" s="120" t="s">
        <v>2390</v>
      </c>
      <c r="P280" s="120"/>
      <c r="Q280" s="10">
        <v>42121</v>
      </c>
      <c r="R280" s="10">
        <v>42135</v>
      </c>
      <c r="S280" s="11">
        <f>IF(G280&lt;0,"NA",IF((G280+H280+L280+IF(AO280="1ª",AP280,0)+IF(AU280="1ª",AV280,0))&gt;ROUNDDOWN('INF GERAIS'!K280*0.6,2),0,IF(M280="",ROUNDDOWN('INF GERAIS'!K280*0.6,2)-K280-G280-H280,ROUNDDOWN('INF GERAIS'!K280*0.6,2)-(G280+H280+L280+IF(AO280="1ª",AP280,0)+IF(AU280="1ª",AV280,0)))))</f>
        <v>99261.66</v>
      </c>
      <c r="T280" s="505">
        <v>99261.66</v>
      </c>
      <c r="U280" s="10">
        <v>42142</v>
      </c>
      <c r="V280" s="120" t="s">
        <v>3536</v>
      </c>
      <c r="W280" s="120" t="s">
        <v>3530</v>
      </c>
      <c r="X280" s="120" t="s">
        <v>3538</v>
      </c>
      <c r="Y280" s="10">
        <v>42444</v>
      </c>
      <c r="Z280" s="10">
        <v>42486</v>
      </c>
      <c r="AA280" s="11">
        <f>IF(G280&lt;0,"NA",IF((G280+H280+L280+T280+IF(AO280="1ª",AP280,0)+IF(AU280="1ª",AV280,0)+IF(AO280="2ª",AP280,0)+IF(AU280="2ª",AV280,0))&gt;ROUNDDOWN('INF GERAIS'!K280*0.8,2),0,IF(AND(M280="",U280=""),ROUNDDOWN('INF GERAIS'!K280*0.8,2)-K280-S280-G280-H280,IF(U280="",ROUNDDOWN('INF GERAIS'!K280*0.8,2)-S280-L280-G280-H280-IF(AO280="1ª",AP280,0)-IF(AU280="1ª",AV280,0),ROUNDDOWN('INF GERAIS'!K280*0.8,2)-(G280+H280+L280+T280+IF(AO280="1ª",AP280,0)+IF(AU280="1ª",AV280,0)+IF(AO280="2ª",AP280,0)+IF(AU280="2ª",AV280,0))))))</f>
        <v>66174.44</v>
      </c>
      <c r="AB280" s="11">
        <v>66174.44</v>
      </c>
      <c r="AC280" s="10">
        <v>42487</v>
      </c>
      <c r="AD280" s="120" t="s">
        <v>7054</v>
      </c>
      <c r="AE280" s="120" t="s">
        <v>6753</v>
      </c>
      <c r="AF280" s="120" t="s">
        <v>7056</v>
      </c>
      <c r="AG280" s="10">
        <v>42443</v>
      </c>
      <c r="AH280" s="10">
        <v>42475</v>
      </c>
      <c r="AI280" s="11">
        <f>IF(G280&lt;0,"NA",IF((G280+H280+L280+T280+AB280+IF(AO280="1ª",AP280,0)+IF(AU280="1ª",AV280,0)+IF(AO280="2ª",AP280,0)+IF(AU280="2ª",AV280,0)+IF(AO280="3ª",AP280,0)+IF(AU280="3ª",AV280,0))&gt;'INF GERAIS'!K280,0,IF(AND(M280="",U280="",AC280=""),'INF GERAIS'!K280-K280-S280-AA280-G280-H280,IF(AND(U280="",AC280=""),'INF GERAIS'!K280-L280-S280-AA280-G280-H280-IF(AO280="1ª",AP280,0)-IF(AU280="1ª",AV280,0),IF(AC280="",'INF GERAIS'!K280-L280-T280-AA280-G280-H280-IF(AO280="1ª",AP280,0)-IF(AU280="1ª",AV280,0)-IF(AO280="2ª",AP280,0)-IF(AU280="2ª",AV280,0),'INF GERAIS'!K280-(G280+H280+L280+T280+AB280+IF(AO280="1ª",AP280,0)+IF(AU280="1ª",AV280,0)+IF(AO280="2ª",AP280,0)+IF(AU280="2ª",AV280,0)+IF(AO280="3ª",AP280,0)+IF(AU280="3ª",AV280,0)))))))</f>
        <v>66174.44</v>
      </c>
      <c r="AJ280" s="11">
        <v>66174.44</v>
      </c>
      <c r="AK280" s="10">
        <v>42487</v>
      </c>
      <c r="AL280" s="120" t="s">
        <v>7052</v>
      </c>
      <c r="AM280" s="120" t="s">
        <v>6753</v>
      </c>
      <c r="AN280" s="120" t="s">
        <v>7051</v>
      </c>
      <c r="AP280" s="11"/>
      <c r="AQ280" s="10"/>
      <c r="AV280" s="11"/>
      <c r="AW280" s="10"/>
      <c r="AZ280" s="1"/>
      <c r="BF280" s="16"/>
      <c r="BG280" s="155"/>
    </row>
    <row r="281" spans="2:59" ht="72.5" x14ac:dyDescent="0.35">
      <c r="B281" s="45" t="str">
        <f>'INF GERAIS'!B281&amp;IFERROR(IF(INDEX(APOIO!$A$5:$A$50,MATCH('INF GERAIS'!N281,APOIO!$B$5:$B$50,0))="NÃO",APOIO!$A$2&amp;"NÃO VÁLIDO",""),"")</f>
        <v>2014.0266</v>
      </c>
      <c r="C281" s="1" t="str">
        <f>'INF GERAIS'!C281</f>
        <v>AGRESTE CENTRAL</v>
      </c>
      <c r="D281" s="1" t="str">
        <f>'INF GERAIS'!D281</f>
        <v>PANELAS</v>
      </c>
      <c r="E281" s="1" t="str">
        <f>'INF GERAIS'!E281</f>
        <v>REQUALIFICAÇÃO DA PRAÇA MANOEL BORBA (Eduardo Campos)</v>
      </c>
      <c r="F281" s="1" t="str">
        <f>'INF GERAIS'!G281</f>
        <v>NORMAL</v>
      </c>
      <c r="G281" s="11"/>
      <c r="H281" s="11"/>
      <c r="I281" s="10">
        <v>41802</v>
      </c>
      <c r="J281" s="10">
        <v>41816</v>
      </c>
      <c r="K281" s="11">
        <f>IF(G281&lt;0,"NA",IF(G281&gt;ROUNDDOWN('INF GERAIS'!K281*0.3,2),0,ROUNDDOWN('INF GERAIS'!K281*0.3,2)-G281))</f>
        <v>86799.82</v>
      </c>
      <c r="L281" s="11">
        <v>89856</v>
      </c>
      <c r="M281" s="10">
        <v>41823</v>
      </c>
      <c r="N281" s="120" t="s">
        <v>2401</v>
      </c>
      <c r="O281" s="120" t="s">
        <v>2390</v>
      </c>
      <c r="P281" s="120"/>
      <c r="Q281" s="10">
        <v>42121</v>
      </c>
      <c r="R281" s="10">
        <v>42135</v>
      </c>
      <c r="S281" s="11">
        <f>IF(G281&lt;0,"NA",IF((G281+H281+L281+IF(AO281="1ª",AP281,0)+IF(AU281="1ª",AV281,0))&gt;ROUNDDOWN('INF GERAIS'!K281*0.6,2),0,IF(M281="",ROUNDDOWN('INF GERAIS'!K281*0.6,2)-K281-G281-H281,ROUNDDOWN('INF GERAIS'!K281*0.6,2)-(G281+H281+L281+IF(AO281="1ª",AP281,0)+IF(AU281="1ª",AV281,0)))))</f>
        <v>83743.649999999994</v>
      </c>
      <c r="T281" s="505">
        <v>89856</v>
      </c>
      <c r="U281" s="10">
        <v>42142</v>
      </c>
      <c r="V281" s="120" t="s">
        <v>3539</v>
      </c>
      <c r="W281" s="120" t="s">
        <v>3530</v>
      </c>
      <c r="X281" s="120" t="s">
        <v>3541</v>
      </c>
      <c r="Y281" s="10"/>
      <c r="Z281" s="10">
        <v>42339</v>
      </c>
      <c r="AA281" s="11">
        <f>IF(G281&lt;0,"NA",IF((G281+H281+L281+T281+IF(AO281="1ª",AP281,0)+IF(AU281="1ª",AV281,0)+IF(AO281="2ª",AP281,0)+IF(AU281="2ª",AV281,0))&gt;ROUNDDOWN('INF GERAIS'!K281*0.8,2),0,IF(AND(M281="",U281=""),ROUNDDOWN('INF GERAIS'!K281*0.8,2)-K281-S281-G281-H281,IF(U281="",ROUNDDOWN('INF GERAIS'!K281*0.8,2)-S281-L281-G281-H281-IF(AO281="1ª",AP281,0)-IF(AU281="1ª",AV281,0),ROUNDDOWN('INF GERAIS'!K281*0.8,2)-(G281+H281+L281+T281+IF(AO281="1ª",AP281,0)+IF(AU281="1ª",AV281,0)+IF(AO281="2ª",AP281,0)+IF(AU281="2ª",AV281,0))))))</f>
        <v>51754.200000000012</v>
      </c>
      <c r="AB281" s="11">
        <v>51754.2</v>
      </c>
      <c r="AC281" s="10">
        <v>42361</v>
      </c>
      <c r="AD281" s="120" t="s">
        <v>4571</v>
      </c>
      <c r="AE281" s="120" t="s">
        <v>4573</v>
      </c>
      <c r="AF281" s="120" t="s">
        <v>4574</v>
      </c>
      <c r="AG281" s="10">
        <v>42450</v>
      </c>
      <c r="AH281" s="10">
        <v>42458</v>
      </c>
      <c r="AI281" s="11">
        <f>IF(G281&lt;0,"NA",IF((G281+H281+L281+T281+AB281+IF(AO281="1ª",AP281,0)+IF(AU281="1ª",AV281,0)+IF(AO281="2ª",AP281,0)+IF(AU281="2ª",AV281,0)+IF(AO281="3ª",AP281,0)+IF(AU281="3ª",AV281,0))&gt;'INF GERAIS'!K281,0,IF(AND(M281="",U281="",AC281=""),'INF GERAIS'!K281-K281-S281-AA281-G281-H281,IF(AND(U281="",AC281=""),'INF GERAIS'!K281-L281-S281-AA281-G281-H281-IF(AO281="1ª",AP281,0)-IF(AU281="1ª",AV281,0),IF(AC281="",'INF GERAIS'!K281-L281-T281-AA281-G281-H281-IF(AO281="1ª",AP281,0)-IF(AU281="1ª",AV281,0)-IF(AO281="2ª",AP281,0)-IF(AU281="2ª",AV281,0),'INF GERAIS'!K281-(G281+H281+L281+T281+AB281+IF(AO281="1ª",AP281,0)+IF(AU281="1ª",AV281,0)+IF(AO281="2ª",AP281,0)+IF(AU281="2ª",AV281,0)+IF(AO281="3ª",AP281,0)+IF(AU281="3ª",AV281,0)))))))</f>
        <v>57866.549999999988</v>
      </c>
      <c r="AJ281" s="205">
        <v>57866.55</v>
      </c>
      <c r="AK281" s="10">
        <v>42464</v>
      </c>
      <c r="AL281" s="120" t="s">
        <v>6750</v>
      </c>
      <c r="AM281" s="120" t="s">
        <v>6753</v>
      </c>
      <c r="AN281" s="120" t="s">
        <v>6754</v>
      </c>
      <c r="AP281" s="11"/>
      <c r="AQ281" s="10"/>
      <c r="AV281" s="11"/>
      <c r="AW281" s="10"/>
      <c r="AZ281" s="1"/>
      <c r="BF281" s="16"/>
      <c r="BG281" s="155"/>
    </row>
    <row r="282" spans="2:59" ht="72.5" x14ac:dyDescent="0.35">
      <c r="B282" s="45" t="str">
        <f>'INF GERAIS'!B282&amp;IFERROR(IF(INDEX(APOIO!$A$5:$A$50,MATCH('INF GERAIS'!N282,APOIO!$B$5:$B$50,0))="NÃO",APOIO!$A$2&amp;"NÃO VÁLIDO",""),"")</f>
        <v>2014.0267</v>
      </c>
      <c r="C282" s="1" t="str">
        <f>'INF GERAIS'!C282</f>
        <v>AGRESTE CENTRAL</v>
      </c>
      <c r="D282" s="1" t="str">
        <f>'INF GERAIS'!D282</f>
        <v>PANELAS</v>
      </c>
      <c r="E282" s="1" t="str">
        <f>'INF GERAIS'!E282</f>
        <v>PAVIMENTAÇÃO DE VIAS URBANAS NO DISTRITO DE CRUZES</v>
      </c>
      <c r="F282" s="1" t="str">
        <f>'INF GERAIS'!G282</f>
        <v>NORMAL</v>
      </c>
      <c r="G282" s="11"/>
      <c r="H282" s="11"/>
      <c r="I282" s="10">
        <v>41802</v>
      </c>
      <c r="J282" s="10">
        <v>41816</v>
      </c>
      <c r="K282" s="11">
        <f>IF(G282&lt;0,"NA",IF(G282&gt;ROUNDDOWN('INF GERAIS'!K282*0.3,2),0,ROUNDDOWN('INF GERAIS'!K282*0.3,2)-G282))</f>
        <v>19519.41</v>
      </c>
      <c r="L282" s="11">
        <v>19519.41</v>
      </c>
      <c r="M282" s="10">
        <v>41823</v>
      </c>
      <c r="N282" s="120" t="s">
        <v>2394</v>
      </c>
      <c r="O282" s="120" t="s">
        <v>2390</v>
      </c>
      <c r="P282" s="120"/>
      <c r="Q282" s="10">
        <v>42121</v>
      </c>
      <c r="R282" s="10">
        <v>42135</v>
      </c>
      <c r="S282" s="11">
        <f>IF(G282&lt;0,"NA",IF((G282+H282+L282+IF(AO282="1ª",AP282,0)+IF(AU282="1ª",AV282,0))&gt;ROUNDDOWN('INF GERAIS'!K282*0.6,2),0,IF(M282="",ROUNDDOWN('INF GERAIS'!K282*0.6,2)-K282-G282-H282,ROUNDDOWN('INF GERAIS'!K282*0.6,2)-(G282+H282+L282+IF(AO282="1ª",AP282,0)+IF(AU282="1ª",AV282,0)))))</f>
        <v>19519.41</v>
      </c>
      <c r="T282" s="505">
        <v>19519.41</v>
      </c>
      <c r="U282" s="10">
        <v>42142</v>
      </c>
      <c r="V282" s="120" t="s">
        <v>3533</v>
      </c>
      <c r="W282" s="120" t="s">
        <v>3530</v>
      </c>
      <c r="X282" s="120" t="s">
        <v>3535</v>
      </c>
      <c r="Y282" s="10"/>
      <c r="Z282" s="10">
        <v>42339</v>
      </c>
      <c r="AA282" s="11">
        <f>IF(G282&lt;0,"NA",IF((G282+H282+L282+T282+IF(AO282="1ª",AP282,0)+IF(AU282="1ª",AV282,0)+IF(AO282="2ª",AP282,0)+IF(AU282="2ª",AV282,0))&gt;ROUNDDOWN('INF GERAIS'!K282*0.8,2),0,IF(AND(M282="",U282=""),ROUNDDOWN('INF GERAIS'!K282*0.8,2)-K282-S282-G282-H282,IF(U282="",ROUNDDOWN('INF GERAIS'!K282*0.8,2)-S282-L282-G282-H282-IF(AO282="1ª",AP282,0)-IF(AU282="1ª",AV282,0),ROUNDDOWN('INF GERAIS'!K282*0.8,2)-(G282+H282+L282+T282+IF(AO282="1ª",AP282,0)+IF(AU282="1ª",AV282,0)+IF(AO282="2ª",AP282,0)+IF(AU282="2ª",AV282,0))))))</f>
        <v>13012.940000000002</v>
      </c>
      <c r="AB282" s="11">
        <v>13012.94</v>
      </c>
      <c r="AC282" s="10">
        <v>42360</v>
      </c>
      <c r="AD282" s="120" t="s">
        <v>4567</v>
      </c>
      <c r="AE282" s="120" t="s">
        <v>4569</v>
      </c>
      <c r="AF282" s="120" t="s">
        <v>4570</v>
      </c>
      <c r="AG282" s="10"/>
      <c r="AH282" s="10">
        <v>42339</v>
      </c>
      <c r="AI282" s="11">
        <f>IF(G282&lt;0,"NA",IF((G282+H282+L282+T282+AB282+IF(AO282="1ª",AP282,0)+IF(AU282="1ª",AV282,0)+IF(AO282="2ª",AP282,0)+IF(AU282="2ª",AV282,0)+IF(AO282="3ª",AP282,0)+IF(AU282="3ª",AV282,0))&gt;'INF GERAIS'!K282,0,IF(AND(M282="",U282="",AC282=""),'INF GERAIS'!K282-K282-S282-AA282-G282-H282,IF(AND(U282="",AC282=""),'INF GERAIS'!K282-L282-S282-AA282-G282-H282-IF(AO282="1ª",AP282,0)-IF(AU282="1ª",AV282,0),IF(AC282="",'INF GERAIS'!K282-L282-T282-AA282-G282-H282-IF(AO282="1ª",AP282,0)-IF(AU282="1ª",AV282,0)-IF(AO282="2ª",AP282,0)-IF(AU282="2ª",AV282,0),'INF GERAIS'!K282-(G282+H282+L282+T282+AB282+IF(AO282="1ª",AP282,0)+IF(AU282="1ª",AV282,0)+IF(AO282="2ª",AP282,0)+IF(AU282="2ª",AV282,0)+IF(AO282="3ª",AP282,0)+IF(AU282="3ª",AV282,0)))))))</f>
        <v>13012.949999999997</v>
      </c>
      <c r="AJ282" s="11">
        <v>13012.94</v>
      </c>
      <c r="AK282" s="10">
        <v>42361</v>
      </c>
      <c r="AL282" s="120" t="s">
        <v>4620</v>
      </c>
      <c r="AM282" s="120" t="s">
        <v>4573</v>
      </c>
      <c r="AN282" s="120" t="s">
        <v>4622</v>
      </c>
      <c r="AP282" s="11"/>
      <c r="AQ282" s="10"/>
      <c r="AV282" s="11"/>
      <c r="AW282" s="10"/>
      <c r="AZ282" s="1"/>
      <c r="BF282" s="16"/>
      <c r="BG282" s="155"/>
    </row>
    <row r="283" spans="2:59" ht="58" x14ac:dyDescent="0.35">
      <c r="B283" s="45" t="str">
        <f>'INF GERAIS'!B283&amp;IFERROR(IF(INDEX(APOIO!$A$5:$A$50,MATCH('INF GERAIS'!N283,APOIO!$B$5:$B$50,0))="NÃO",APOIO!$A$2&amp;"NÃO VÁLIDO",""),"")</f>
        <v>2014.0268</v>
      </c>
      <c r="C283" s="1" t="str">
        <f>'INF GERAIS'!C283</f>
        <v>AGRESTE MERIDIONAL</v>
      </c>
      <c r="D283" s="1" t="str">
        <f>'INF GERAIS'!D283</f>
        <v>PARANATAMA</v>
      </c>
      <c r="E283" s="1" t="str">
        <f>'INF GERAIS'!E283</f>
        <v>CONSTRUÇÃO DE UMA UNIDADE DE COMPOSTAGEM</v>
      </c>
      <c r="F283" s="1" t="str">
        <f>'INF GERAIS'!G283</f>
        <v>NORMAL</v>
      </c>
      <c r="G283" s="11"/>
      <c r="H283" s="11"/>
      <c r="I283" s="10">
        <v>41802</v>
      </c>
      <c r="J283" s="10">
        <v>41816</v>
      </c>
      <c r="K283" s="11">
        <f>IF(G283&lt;0,"NA",IF(G283&gt;ROUNDDOWN('INF GERAIS'!K283*0.3,2),0,ROUNDDOWN('INF GERAIS'!K283*0.3,2)-G283))</f>
        <v>61249.06</v>
      </c>
      <c r="L283" s="11">
        <v>61249.07</v>
      </c>
      <c r="M283" s="10">
        <v>41823</v>
      </c>
      <c r="N283" s="120" t="s">
        <v>2052</v>
      </c>
      <c r="O283" s="120" t="s">
        <v>2042</v>
      </c>
      <c r="P283" s="120"/>
      <c r="Q283" s="10">
        <v>42989</v>
      </c>
      <c r="R283" s="233">
        <v>42989</v>
      </c>
      <c r="S283" s="11">
        <f>IF(G283&lt;0,"NA",IF((G283+H283+L283+IF(AO283="1ª",AP283,0)+IF(AU283="1ª",AV283,0))&gt;ROUNDDOWN('INF GERAIS'!K283*0.6,2),0,IF(M283="",ROUNDDOWN('INF GERAIS'!K283*0.6,2)-K283-G283-H283,ROUNDDOWN('INF GERAIS'!K283*0.6,2)-(G283+H283+L283+IF(AO283="1ª",AP283,0)+IF(AU283="1ª",AV283,0)))))</f>
        <v>61249.060000000005</v>
      </c>
      <c r="T283" s="505">
        <v>61249.06</v>
      </c>
      <c r="U283" s="10">
        <v>43193</v>
      </c>
      <c r="V283" s="120" t="s">
        <v>10879</v>
      </c>
      <c r="W283" s="120" t="s">
        <v>10187</v>
      </c>
      <c r="X283" s="120" t="s">
        <v>10881</v>
      </c>
      <c r="Y283" s="10"/>
      <c r="Z283" s="10" t="s">
        <v>153</v>
      </c>
      <c r="AA283" s="11">
        <f>IF(G283&lt;0,"NA",IF((G283+H283+L283+T283+IF(AO283="1ª",AP283,0)+IF(AU283="1ª",AV283,0)+IF(AO283="2ª",AP283,0)+IF(AU283="2ª",AV283,0))&gt;ROUNDDOWN('INF GERAIS'!K283*0.8,2),0,IF(AND(M283="",U283=""),ROUNDDOWN('INF GERAIS'!K283*0.8,2)-K283-S283-G283-H283,IF(U283="",ROUNDDOWN('INF GERAIS'!K283*0.8,2)-S283-L283-G283-H283-IF(AO283="1ª",AP283,0)-IF(AU283="1ª",AV283,0),ROUNDDOWN('INF GERAIS'!K283*0.8,2)-(G283+H283+L283+T283+IF(AO283="1ª",AP283,0)+IF(AU283="1ª",AV283,0)+IF(AO283="2ª",AP283,0)+IF(AU283="2ª",AV283,0))))))</f>
        <v>40832.709999999992</v>
      </c>
      <c r="AB283" s="11"/>
      <c r="AC283" s="10"/>
      <c r="AD283" s="120" t="s">
        <v>153</v>
      </c>
      <c r="AE283" s="120" t="s">
        <v>153</v>
      </c>
      <c r="AF283" s="120" t="s">
        <v>153</v>
      </c>
      <c r="AG283" s="10"/>
      <c r="AH283" s="10" t="s">
        <v>153</v>
      </c>
      <c r="AI283" s="11">
        <f>IF(G283&lt;0,"NA",IF((G283+H283+L283+T283+AB283+IF(AO283="1ª",AP283,0)+IF(AU283="1ª",AV283,0)+IF(AO283="2ª",AP283,0)+IF(AU283="2ª",AV283,0)+IF(AO283="3ª",AP283,0)+IF(AU283="3ª",AV283,0))&gt;'INF GERAIS'!K283,0,IF(AND(M283="",U283="",AC283=""),'INF GERAIS'!K283-K283-S283-AA283-G283-H283,IF(AND(U283="",AC283=""),'INF GERAIS'!K283-L283-S283-AA283-G283-H283-IF(AO283="1ª",AP283,0)-IF(AU283="1ª",AV283,0),IF(AC283="",'INF GERAIS'!K283-L283-T283-AA283-G283-H283-IF(AO283="1ª",AP283,0)-IF(AU283="1ª",AV283,0)-IF(AO283="2ª",AP283,0)-IF(AU283="2ª",AV283,0),'INF GERAIS'!K283-(G283+H283+L283+T283+AB283+IF(AO283="1ª",AP283,0)+IF(AU283="1ª",AV283,0)+IF(AO283="2ª",AP283,0)+IF(AU283="2ª",AV283,0)+IF(AO283="3ª",AP283,0)+IF(AU283="3ª",AV283,0)))))))</f>
        <v>40832.721859400044</v>
      </c>
      <c r="AJ283" s="11" t="s">
        <v>153</v>
      </c>
      <c r="AK283" s="10"/>
      <c r="AL283" s="120" t="s">
        <v>153</v>
      </c>
      <c r="AM283" s="120" t="s">
        <v>153</v>
      </c>
      <c r="AN283" s="120" t="s">
        <v>153</v>
      </c>
      <c r="AP283" s="11"/>
      <c r="AQ283" s="10"/>
      <c r="AV283" s="11"/>
      <c r="AW283" s="10"/>
      <c r="AZ283" s="1"/>
      <c r="BF283" s="16"/>
      <c r="BG283" s="155"/>
    </row>
    <row r="284" spans="2:59" ht="72.5" x14ac:dyDescent="0.35">
      <c r="B284" s="45" t="str">
        <f>'INF GERAIS'!B284&amp;IFERROR(IF(INDEX(APOIO!$A$5:$A$50,MATCH('INF GERAIS'!N284,APOIO!$B$5:$B$50,0))="NÃO",APOIO!$A$2&amp;"NÃO VÁLIDO",""),"")</f>
        <v>2014.0269</v>
      </c>
      <c r="C284" s="1" t="str">
        <f>'INF GERAIS'!C284</f>
        <v>AGRESTE MERIDIONAL</v>
      </c>
      <c r="D284" s="1" t="str">
        <f>'INF GERAIS'!D284</f>
        <v>PARANATAMA</v>
      </c>
      <c r="E284" s="1" t="str">
        <f>'INF GERAIS'!E284</f>
        <v xml:space="preserve">CONSTRUÇÃO DE PAVIMENTAÇÃO EM PARALELEPÍPEDOS GRANÍTICOS NO POVOADO DO ALTO DA SERRA </v>
      </c>
      <c r="F284" s="1" t="str">
        <f>'INF GERAIS'!G284</f>
        <v>NORMAL</v>
      </c>
      <c r="G284" s="11"/>
      <c r="H284" s="11"/>
      <c r="I284" s="10">
        <v>41802</v>
      </c>
      <c r="J284" s="10">
        <v>41816</v>
      </c>
      <c r="K284" s="11">
        <f>IF(G284&lt;0,"NA",IF(G284&gt;ROUNDDOWN('INF GERAIS'!K284*0.3,2),0,ROUNDDOWN('INF GERAIS'!K284*0.3,2)-G284))</f>
        <v>37278.839999999997</v>
      </c>
      <c r="L284" s="11">
        <v>37285.06</v>
      </c>
      <c r="M284" s="10">
        <v>41823</v>
      </c>
      <c r="N284" s="120" t="s">
        <v>2404</v>
      </c>
      <c r="O284" s="120" t="s">
        <v>2042</v>
      </c>
      <c r="P284" s="120"/>
      <c r="Q284" s="233">
        <v>42989</v>
      </c>
      <c r="R284" s="233">
        <v>42989</v>
      </c>
      <c r="S284" s="11">
        <f>IF(G284&lt;0,"NA",IF((G284+H284+L284+IF(AO284="1ª",AP284,0)+IF(AU284="1ª",AV284,0))&gt;ROUNDDOWN('INF GERAIS'!K284*0.6,2),0,IF(M284="",ROUNDDOWN('INF GERAIS'!K284*0.6,2)-K284-G284-H284,ROUNDDOWN('INF GERAIS'!K284*0.6,2)-(G284+H284+L284+IF(AO284="1ª",AP284,0)+IF(AU284="1ª",AV284,0)))))</f>
        <v>37272.619999999995</v>
      </c>
      <c r="T284" s="505">
        <v>37385.050000000003</v>
      </c>
      <c r="U284" s="10">
        <v>43193</v>
      </c>
      <c r="V284" s="120" t="s">
        <v>10885</v>
      </c>
      <c r="W284" s="120" t="s">
        <v>10187</v>
      </c>
      <c r="X284" s="120" t="s">
        <v>10887</v>
      </c>
      <c r="Y284" s="10">
        <v>43549</v>
      </c>
      <c r="Z284" s="10">
        <v>43732</v>
      </c>
      <c r="AA284" s="11">
        <f>IF(G284&lt;0,"NA",IF((G284+H284+L284+T284+IF(AO284="1ª",AP284,0)+IF(AU284="1ª",AV284,0)+IF(AO284="2ª",AP284,0)+IF(AU284="2ª",AV284,0))&gt;ROUNDDOWN('INF GERAIS'!K284*0.8,2),0,IF(AND(M284="",U284=""),ROUNDDOWN('INF GERAIS'!K284*0.8,2)-K284-S284-G284-H284,IF(U284="",ROUNDDOWN('INF GERAIS'!K284*0.8,2)-S284-L284-G284-H284-IF(AO284="1ª",AP284,0)-IF(AU284="1ª",AV284,0),ROUNDDOWN('INF GERAIS'!K284*0.8,2)-(G284+H284+L284+T284+IF(AO284="1ª",AP284,0)+IF(AU284="1ª",AV284,0)+IF(AO284="2ª",AP284,0)+IF(AU284="2ª",AV284,0))))))</f>
        <v>24740.130000000005</v>
      </c>
      <c r="AB284" s="11">
        <v>24740.130000000005</v>
      </c>
      <c r="AC284" s="10">
        <v>43909</v>
      </c>
      <c r="AD284" s="120" t="s">
        <v>13130</v>
      </c>
      <c r="AE284" s="120" t="s">
        <v>13131</v>
      </c>
      <c r="AF284" s="120" t="s">
        <v>13132</v>
      </c>
      <c r="AG284" s="10"/>
      <c r="AH284" s="10" t="s">
        <v>153</v>
      </c>
      <c r="AI284" s="11">
        <f>IF(G284&lt;0,"NA",IF((G284+H284+L284+T284+AB284+IF(AO284="1ª",AP284,0)+IF(AU284="1ª",AV284,0)+IF(AO284="2ª",AP284,0)+IF(AU284="2ª",AV284,0)+IF(AO284="3ª",AP284,0)+IF(AU284="3ª",AV284,0))&gt;'INF GERAIS'!K284,0,IF(AND(M284="",U284="",AC284=""),'INF GERAIS'!K284-K284-S284-AA284-G284-H284,IF(AND(U284="",AC284=""),'INF GERAIS'!K284-L284-S284-AA284-G284-H284-IF(AO284="1ª",AP284,0)-IF(AU284="1ª",AV284,0),IF(AC284="",'INF GERAIS'!K284-L284-T284-AA284-G284-H284-IF(AO284="1ª",AP284,0)-IF(AU284="1ª",AV284,0)-IF(AO284="2ª",AP284,0)-IF(AU284="2ª",AV284,0),'INF GERAIS'!K284-(G284+H284+L284+T284+AB284+IF(AO284="1ª",AP284,0)+IF(AU284="1ª",AV284,0)+IF(AO284="2ª",AP284,0)+IF(AU284="2ª",AV284,0)+IF(AO284="3ª",AP284,0)+IF(AU284="3ª",AV284,0)))))))</f>
        <v>24852.569999999992</v>
      </c>
      <c r="AJ284" s="11" t="s">
        <v>153</v>
      </c>
      <c r="AK284" s="10"/>
      <c r="AL284" s="120" t="s">
        <v>153</v>
      </c>
      <c r="AM284" s="120" t="s">
        <v>153</v>
      </c>
      <c r="AN284" s="120" t="s">
        <v>153</v>
      </c>
      <c r="AP284" s="11"/>
      <c r="AQ284" s="10"/>
      <c r="AV284" s="11"/>
      <c r="AW284" s="10"/>
      <c r="AZ284" s="1"/>
      <c r="BF284" s="16"/>
      <c r="BG284" s="155"/>
    </row>
    <row r="285" spans="2:59" ht="72.5" x14ac:dyDescent="0.35">
      <c r="B285" s="45" t="str">
        <f>'INF GERAIS'!B285&amp;IFERROR(IF(INDEX(APOIO!$A$5:$A$50,MATCH('INF GERAIS'!N285,APOIO!$B$5:$B$50,0))="NÃO",APOIO!$A$2&amp;"NÃO VÁLIDO",""),"")</f>
        <v>2014.0270</v>
      </c>
      <c r="C285" s="1" t="str">
        <f>'INF GERAIS'!C285</f>
        <v>AGRESTE MERIDIONAL</v>
      </c>
      <c r="D285" s="1" t="str">
        <f>'INF GERAIS'!D285</f>
        <v>PARANATAMA</v>
      </c>
      <c r="E285" s="1" t="str">
        <f>'INF GERAIS'!E285</f>
        <v>CONSTRUÇÃO DE PAVIMENTAÇÃO EM PARALELEPÍPEDO GRANÍTICO NO DISTRITO DE BREJO VELHO</v>
      </c>
      <c r="F285" s="1" t="str">
        <f>'INF GERAIS'!G285</f>
        <v>NORMAL</v>
      </c>
      <c r="G285" s="11"/>
      <c r="H285" s="11"/>
      <c r="I285" s="10">
        <v>41802</v>
      </c>
      <c r="J285" s="10">
        <v>41816</v>
      </c>
      <c r="K285" s="11">
        <f>IF(G285&lt;0,"NA",IF(G285&gt;ROUNDDOWN('INF GERAIS'!K285*0.3,2),0,ROUNDDOWN('INF GERAIS'!K285*0.3,2)-G285))</f>
        <v>63338.78</v>
      </c>
      <c r="L285" s="11">
        <v>63346.55</v>
      </c>
      <c r="M285" s="10">
        <v>41823</v>
      </c>
      <c r="N285" s="120" t="s">
        <v>2406</v>
      </c>
      <c r="O285" s="120" t="s">
        <v>2042</v>
      </c>
      <c r="P285" s="120"/>
      <c r="Q285" s="233">
        <v>42989</v>
      </c>
      <c r="R285" s="233">
        <v>42989</v>
      </c>
      <c r="S285" s="11">
        <f>IF(G285&lt;0,"NA",IF((G285+H285+L285+IF(AO285="1ª",AP285,0)+IF(AU285="1ª",AV285,0))&gt;ROUNDDOWN('INF GERAIS'!K285*0.6,2),0,IF(M285="",ROUNDDOWN('INF GERAIS'!K285*0.6,2)-K285-G285-H285,ROUNDDOWN('INF GERAIS'!K285*0.6,2)-(G285+H285+L285+IF(AO285="1ª",AP285,0)+IF(AU285="1ª",AV285,0)))))</f>
        <v>63331.020000000004</v>
      </c>
      <c r="T285" s="505">
        <v>63346.55</v>
      </c>
      <c r="U285" s="10">
        <v>43193</v>
      </c>
      <c r="V285" s="120" t="s">
        <v>10882</v>
      </c>
      <c r="W285" s="120" t="s">
        <v>10187</v>
      </c>
      <c r="X285" s="120" t="s">
        <v>10884</v>
      </c>
      <c r="Y285" s="10">
        <v>43549</v>
      </c>
      <c r="Z285" s="10">
        <v>43732</v>
      </c>
      <c r="AA285" s="11">
        <f>IF(G285&lt;0,"NA",IF((G285+H285+L285+T285+IF(AO285="1ª",AP285,0)+IF(AU285="1ª",AV285,0)+IF(AO285="2ª",AP285,0)+IF(AU285="2ª",AV285,0))&gt;ROUNDDOWN('INF GERAIS'!K285*0.8,2),0,IF(AND(M285="",U285=""),ROUNDDOWN('INF GERAIS'!K285*0.8,2)-K285-S285-G285-H285,IF(U285="",ROUNDDOWN('INF GERAIS'!K285*0.8,2)-S285-L285-G285-H285-IF(AO285="1ª",AP285,0)-IF(AU285="1ª",AV285,0),ROUNDDOWN('INF GERAIS'!K285*0.8,2)-(G285+H285+L285+T285+IF(AO285="1ª",AP285,0)+IF(AU285="1ª",AV285,0)+IF(AO285="2ª",AP285,0)+IF(AU285="2ª",AV285,0))))))</f>
        <v>42210.329999999987</v>
      </c>
      <c r="AB285" s="11">
        <v>42210.329999999987</v>
      </c>
      <c r="AC285" s="233">
        <v>43909</v>
      </c>
      <c r="AD285" s="120" t="s">
        <v>13134</v>
      </c>
      <c r="AE285" s="120" t="s">
        <v>13135</v>
      </c>
      <c r="AF285" s="120" t="s">
        <v>13133</v>
      </c>
      <c r="AG285" s="10"/>
      <c r="AH285" s="10" t="s">
        <v>153</v>
      </c>
      <c r="AI285" s="11">
        <f>IF(G285&lt;0,"NA",IF((G285+H285+L285+T285+AB285+IF(AO285="1ª",AP285,0)+IF(AU285="1ª",AV285,0)+IF(AO285="2ª",AP285,0)+IF(AU285="2ª",AV285,0)+IF(AO285="3ª",AP285,0)+IF(AU285="3ª",AV285,0))&gt;'INF GERAIS'!K285,0,IF(AND(M285="",U285="",AC285=""),'INF GERAIS'!K285-K285-S285-AA285-G285-H285,IF(AND(U285="",AC285=""),'INF GERAIS'!K285-L285-S285-AA285-G285-H285-IF(AO285="1ª",AP285,0)-IF(AU285="1ª",AV285,0),IF(AC285="",'INF GERAIS'!K285-L285-T285-AA285-G285-H285-IF(AO285="1ª",AP285,0)-IF(AU285="1ª",AV285,0)-IF(AO285="2ª",AP285,0)-IF(AU285="2ª",AV285,0),'INF GERAIS'!K285-(G285+H285+L285+T285+AB285+IF(AO285="1ª",AP285,0)+IF(AU285="1ª",AV285,0)+IF(AO285="2ª",AP285,0)+IF(AU285="2ª",AV285,0)+IF(AO285="3ª",AP285,0)+IF(AU285="3ª",AV285,0)))))))</f>
        <v>42225.860000000015</v>
      </c>
      <c r="AJ285" s="11" t="s">
        <v>153</v>
      </c>
      <c r="AK285" s="10"/>
      <c r="AL285" s="120" t="s">
        <v>153</v>
      </c>
      <c r="AM285" s="120" t="s">
        <v>153</v>
      </c>
      <c r="AN285" s="120" t="s">
        <v>153</v>
      </c>
      <c r="AP285" s="11"/>
      <c r="AQ285" s="10"/>
      <c r="AV285" s="11"/>
      <c r="AW285" s="10"/>
      <c r="AZ285" s="1"/>
      <c r="BF285" s="16"/>
      <c r="BG285" s="155"/>
    </row>
    <row r="286" spans="2:59" ht="87" x14ac:dyDescent="0.35">
      <c r="B286" s="45" t="str">
        <f>'INF GERAIS'!B286&amp;IFERROR(IF(INDEX(APOIO!$A$5:$A$50,MATCH('INF GERAIS'!N286,APOIO!$B$5:$B$50,0))="NÃO",APOIO!$A$2&amp;"NÃO VÁLIDO",""),"")</f>
        <v>2014.0271</v>
      </c>
      <c r="C286" s="1" t="str">
        <f>'INF GERAIS'!C286</f>
        <v>AGRESTE MERIDIONAL</v>
      </c>
      <c r="D286" s="1" t="str">
        <f>'INF GERAIS'!D286</f>
        <v>PARANATAMA</v>
      </c>
      <c r="E286" s="1" t="str">
        <f>'INF GERAIS'!E286</f>
        <v>CONSTRUÇÃO DE PAVIMENTAÇÃO EM PARALELEPÍPEDOS GRANÍTICOS NA RUA VICENTE FERREIRA DA SILVA</v>
      </c>
      <c r="F286" s="1" t="str">
        <f>'INF GERAIS'!G286</f>
        <v>NORMAL</v>
      </c>
      <c r="G286" s="11"/>
      <c r="H286" s="11"/>
      <c r="I286" s="10">
        <v>41802</v>
      </c>
      <c r="J286" s="10">
        <v>41816</v>
      </c>
      <c r="K286" s="11">
        <f>IF(G286&lt;0,"NA",IF(G286&gt;ROUNDDOWN('INF GERAIS'!K286*0.3,2),0,ROUNDDOWN('INF GERAIS'!K286*0.3,2)-G286))</f>
        <v>18782.560000000001</v>
      </c>
      <c r="L286" s="11">
        <v>18783.14</v>
      </c>
      <c r="M286" s="10">
        <v>41823</v>
      </c>
      <c r="N286" s="120" t="s">
        <v>2040</v>
      </c>
      <c r="O286" s="120" t="s">
        <v>2042</v>
      </c>
      <c r="P286" s="120"/>
      <c r="Q286" s="233">
        <v>42989</v>
      </c>
      <c r="R286" s="233">
        <v>42989</v>
      </c>
      <c r="S286" s="11">
        <f>IF(G286&lt;0,"NA",IF((G286+H286+L286+IF(AO286="1ª",AP286,0)+IF(AU286="1ª",AV286,0))&gt;ROUNDDOWN('INF GERAIS'!K286*0.6,2),0,IF(M286="",ROUNDDOWN('INF GERAIS'!K286*0.6,2)-K286-G286-H286,ROUNDDOWN('INF GERAIS'!K286*0.6,2)-(G286+H286+L286+IF(AO286="1ª",AP286,0)+IF(AU286="1ª",AV286,0)))))</f>
        <v>18781.980000000003</v>
      </c>
      <c r="T286" s="505">
        <v>18783.13</v>
      </c>
      <c r="U286" s="10">
        <v>43068</v>
      </c>
      <c r="V286" s="120" t="s">
        <v>10186</v>
      </c>
      <c r="W286" s="120" t="s">
        <v>10187</v>
      </c>
      <c r="X286" s="120" t="s">
        <v>10188</v>
      </c>
      <c r="Y286" s="10">
        <v>43549</v>
      </c>
      <c r="Z286" s="10">
        <v>43727</v>
      </c>
      <c r="AA286" s="11">
        <f>IF(G286&lt;0,"NA",IF((G286+H286+L286+T286+IF(AO286="1ª",AP286,0)+IF(AU286="1ª",AV286,0)+IF(AO286="2ª",AP286,0)+IF(AU286="2ª",AV286,0))&gt;ROUNDDOWN('INF GERAIS'!K286*0.8,2),0,IF(AND(M286="",U286=""),ROUNDDOWN('INF GERAIS'!K286*0.8,2)-K286-S286-G286-H286,IF(U286="",ROUNDDOWN('INF GERAIS'!K286*0.8,2)-S286-L286-G286-H286-IF(AO286="1ª",AP286,0)-IF(AU286="1ª",AV286,0),ROUNDDOWN('INF GERAIS'!K286*0.8,2)-(G286+H286+L286+T286+IF(AO286="1ª",AP286,0)+IF(AU286="1ª",AV286,0)+IF(AO286="2ª",AP286,0)+IF(AU286="2ª",AV286,0))))))</f>
        <v>12520.559999999998</v>
      </c>
      <c r="AB286" s="11">
        <v>12520.56</v>
      </c>
      <c r="AC286" s="10">
        <v>43826</v>
      </c>
      <c r="AD286" s="120" t="s">
        <v>12903</v>
      </c>
      <c r="AE286" s="120" t="s">
        <v>12906</v>
      </c>
      <c r="AF286" s="120" t="s">
        <v>12907</v>
      </c>
      <c r="AG286" s="10">
        <v>43549</v>
      </c>
      <c r="AH286" s="10">
        <v>43727</v>
      </c>
      <c r="AI286" s="11">
        <f>IF(G286&lt;0,"NA",IF((G286+H286+L286+T286+AB286+IF(AO286="1ª",AP286,0)+IF(AU286="1ª",AV286,0)+IF(AO286="2ª",AP286,0)+IF(AU286="2ª",AV286,0)+IF(AO286="3ª",AP286,0)+IF(AU286="3ª",AV286,0))&gt;'INF GERAIS'!K286,0,IF(AND(M286="",U286="",AC286=""),'INF GERAIS'!K286-K286-S286-AA286-G286-H286,IF(AND(U286="",AC286=""),'INF GERAIS'!K286-L286-S286-AA286-G286-H286-IF(AO286="1ª",AP286,0)-IF(AU286="1ª",AV286,0),IF(AC286="",'INF GERAIS'!K286-L286-T286-AA286-G286-H286-IF(AO286="1ª",AP286,0)-IF(AU286="1ª",AV286,0)-IF(AO286="2ª",AP286,0)-IF(AU286="2ª",AV286,0),'INF GERAIS'!K286-(G286+H286+L286+T286+AB286+IF(AO286="1ª",AP286,0)+IF(AU286="1ª",AV286,0)+IF(AO286="2ª",AP286,0)+IF(AU286="2ª",AV286,0)+IF(AO286="3ª",AP286,0)+IF(AU286="3ª",AV286,0)))))))</f>
        <v>12521.71</v>
      </c>
      <c r="AJ286" s="11">
        <v>12521.71</v>
      </c>
      <c r="AK286" s="10">
        <v>43909</v>
      </c>
      <c r="AL286" s="120" t="s">
        <v>13137</v>
      </c>
      <c r="AM286" s="120" t="s">
        <v>13138</v>
      </c>
      <c r="AN286" s="120" t="s">
        <v>13136</v>
      </c>
      <c r="AP286" s="11"/>
      <c r="AQ286" s="10"/>
      <c r="AV286" s="11"/>
      <c r="AW286" s="10"/>
      <c r="AZ286" s="1"/>
      <c r="BF286" s="16"/>
      <c r="BG286" s="155"/>
    </row>
    <row r="287" spans="2:59" ht="72.5" x14ac:dyDescent="0.35">
      <c r="B287" s="45" t="str">
        <f>'INF GERAIS'!B287&amp;IFERROR(IF(INDEX(APOIO!$A$5:$A$50,MATCH('INF GERAIS'!N287,APOIO!$B$5:$B$50,0))="NÃO",APOIO!$A$2&amp;"NÃO VÁLIDO",""),"")</f>
        <v>2014.0272</v>
      </c>
      <c r="C287" s="1" t="str">
        <f>'INF GERAIS'!C287</f>
        <v>SERTÃO CENTRAL</v>
      </c>
      <c r="D287" s="1" t="str">
        <f>'INF GERAIS'!D287</f>
        <v>PARNAMIRIM</v>
      </c>
      <c r="E287" s="1" t="str">
        <f>'INF GERAIS'!E287</f>
        <v>PAVIMENTAÇÃO EM PARALELEPIPEDOS GRANITICOS NAS RUAS 01 E 02 NO BAIRRO SIMPATIA I</v>
      </c>
      <c r="F287" s="1" t="str">
        <f>'INF GERAIS'!G287</f>
        <v>NORMAL</v>
      </c>
      <c r="G287" s="11"/>
      <c r="H287" s="11"/>
      <c r="I287" s="10">
        <v>41802</v>
      </c>
      <c r="J287" s="10">
        <v>41816</v>
      </c>
      <c r="K287" s="11">
        <f>IF(G287&lt;0,"NA",IF(G287&gt;ROUNDDOWN('INF GERAIS'!K287*0.3,2),0,ROUNDDOWN('INF GERAIS'!K287*0.3,2)-G287))</f>
        <v>75898.759999999995</v>
      </c>
      <c r="L287" s="11">
        <v>75898.77</v>
      </c>
      <c r="M287" s="10">
        <v>41823</v>
      </c>
      <c r="N287" s="120" t="s">
        <v>2064</v>
      </c>
      <c r="O287" s="120" t="s">
        <v>2066</v>
      </c>
      <c r="P287" s="120"/>
      <c r="Q287" s="10">
        <v>42216</v>
      </c>
      <c r="R287" s="10">
        <v>42230</v>
      </c>
      <c r="S287" s="11">
        <f>IF(G287&lt;0,"NA",IF((G287+H287+L287+IF(AO287="1ª",AP287,0)+IF(AU287="1ª",AV287,0))&gt;ROUNDDOWN('INF GERAIS'!K287*0.6,2),0,IF(M287="",ROUNDDOWN('INF GERAIS'!K287*0.6,2)-K287-G287-H287,ROUNDDOWN('INF GERAIS'!K287*0.6,2)-(G287+H287+L287+IF(AO287="1ª",AP287,0)+IF(AU287="1ª",AV287,0)))))</f>
        <v>75898.759999999995</v>
      </c>
      <c r="T287" s="505">
        <v>75898.77</v>
      </c>
      <c r="U287" s="10">
        <v>42237</v>
      </c>
      <c r="V287" s="120" t="s">
        <v>3724</v>
      </c>
      <c r="W287" s="120" t="s">
        <v>3713</v>
      </c>
      <c r="X287" s="120" t="s">
        <v>3726</v>
      </c>
      <c r="Y287" s="10"/>
      <c r="Z287" s="10">
        <v>42391</v>
      </c>
      <c r="AA287" s="11">
        <f>IF(G287&lt;0,"NA",IF((G287+H287+L287+T287+IF(AO287="1ª",AP287,0)+IF(AU287="1ª",AV287,0)+IF(AO287="2ª",AP287,0)+IF(AU287="2ª",AV287,0))&gt;ROUNDDOWN('INF GERAIS'!K287*0.8,2),0,IF(AND(M287="",U287=""),ROUNDDOWN('INF GERAIS'!K287*0.8,2)-K287-S287-G287-H287,IF(U287="",ROUNDDOWN('INF GERAIS'!K287*0.8,2)-S287-L287-G287-H287-IF(AO287="1ª",AP287,0)-IF(AU287="1ª",AV287,0),ROUNDDOWN('INF GERAIS'!K287*0.8,2)-(G287+H287+L287+T287+IF(AO287="1ª",AP287,0)+IF(AU287="1ª",AV287,0)+IF(AO287="2ª",AP287,0)+IF(AU287="2ª",AV287,0))))))</f>
        <v>50599.169999999984</v>
      </c>
      <c r="AB287" s="11">
        <v>50599.18</v>
      </c>
      <c r="AC287" s="10">
        <v>42402</v>
      </c>
      <c r="AD287" s="120" t="s">
        <v>4765</v>
      </c>
      <c r="AE287" s="120" t="s">
        <v>4766</v>
      </c>
      <c r="AF287" s="120" t="s">
        <v>4767</v>
      </c>
      <c r="AG287" s="10"/>
      <c r="AH287" s="10">
        <v>42403</v>
      </c>
      <c r="AI287" s="11">
        <f>IF(G287&lt;0,"NA",IF((G287+H287+L287+T287+AB287+IF(AO287="1ª",AP287,0)+IF(AU287="1ª",AV287,0)+IF(AO287="2ª",AP287,0)+IF(AU287="2ª",AV287,0)+IF(AO287="3ª",AP287,0)+IF(AU287="3ª",AV287,0))&gt;'INF GERAIS'!K287,0,IF(AND(M287="",U287="",AC287=""),'INF GERAIS'!K287-K287-S287-AA287-G287-H287,IF(AND(U287="",AC287=""),'INF GERAIS'!K287-L287-S287-AA287-G287-H287-IF(AO287="1ª",AP287,0)-IF(AU287="1ª",AV287,0),IF(AC287="",'INF GERAIS'!K287-L287-T287-AA287-G287-H287-IF(AO287="1ª",AP287,0)-IF(AU287="1ª",AV287,0)-IF(AO287="2ª",AP287,0)-IF(AU287="2ª",AV287,0),'INF GERAIS'!K287-(G287+H287+L287+T287+AB287+IF(AO287="1ª",AP287,0)+IF(AU287="1ª",AV287,0)+IF(AO287="2ª",AP287,0)+IF(AU287="2ª",AV287,0)+IF(AO287="3ª",AP287,0)+IF(AU287="3ª",AV287,0)))))))</f>
        <v>50599.179922219977</v>
      </c>
      <c r="AJ287" s="205">
        <v>50599.18</v>
      </c>
      <c r="AK287" s="233">
        <v>42417</v>
      </c>
      <c r="AL287" s="659" t="s">
        <v>5867</v>
      </c>
      <c r="AM287" s="466" t="s">
        <v>4766</v>
      </c>
      <c r="AN287" s="466" t="s">
        <v>5868</v>
      </c>
      <c r="AP287" s="11"/>
      <c r="AQ287" s="10"/>
      <c r="AV287" s="11"/>
      <c r="AW287" s="10"/>
      <c r="AZ287" s="1"/>
      <c r="BF287" s="16"/>
      <c r="BG287" s="155"/>
    </row>
    <row r="288" spans="2:59" ht="72.5" x14ac:dyDescent="0.35">
      <c r="B288" s="45" t="str">
        <f>'INF GERAIS'!B288&amp;IFERROR(IF(INDEX(APOIO!$A$5:$A$50,MATCH('INF GERAIS'!N288,APOIO!$B$5:$B$50,0))="NÃO",APOIO!$A$2&amp;"NÃO VÁLIDO",""),"")</f>
        <v>2014.0273</v>
      </c>
      <c r="C288" s="1" t="str">
        <f>'INF GERAIS'!C288</f>
        <v>SERTÃO CENTRAL</v>
      </c>
      <c r="D288" s="1" t="str">
        <f>'INF GERAIS'!D288</f>
        <v>PARNAMIRIM</v>
      </c>
      <c r="E288" s="1" t="str">
        <f>'INF GERAIS'!E288</f>
        <v>CONSTRUÇÃO DE UMA QUADRA POLIESPORTIVA DESCOBERTA - REGIÃO DA FLORESTA</v>
      </c>
      <c r="F288" s="1" t="str">
        <f>'INF GERAIS'!G288</f>
        <v>NORMAL</v>
      </c>
      <c r="G288" s="11"/>
      <c r="H288" s="11"/>
      <c r="I288" s="10">
        <v>41802</v>
      </c>
      <c r="J288" s="10">
        <v>41816</v>
      </c>
      <c r="K288" s="11">
        <f>IF(G288&lt;0,"NA",IF(G288&gt;ROUNDDOWN('INF GERAIS'!K288*0.3,2),0,ROUNDDOWN('INF GERAIS'!K288*0.3,2)-G288))</f>
        <v>56046.02</v>
      </c>
      <c r="L288" s="11">
        <v>70057.539999999994</v>
      </c>
      <c r="M288" s="10">
        <v>41823</v>
      </c>
      <c r="N288" s="120" t="s">
        <v>2074</v>
      </c>
      <c r="O288" s="120" t="s">
        <v>2066</v>
      </c>
      <c r="P288" s="120"/>
      <c r="Q288" s="10">
        <v>42216</v>
      </c>
      <c r="R288" s="10">
        <v>42230</v>
      </c>
      <c r="S288" s="11">
        <f>IF(G288&lt;0,"NA",IF((G288+H288+L288+IF(AO288="1ª",AP288,0)+IF(AU288="1ª",AV288,0))&gt;ROUNDDOWN('INF GERAIS'!K288*0.6,2),0,IF(M288="",ROUNDDOWN('INF GERAIS'!K288*0.6,2)-K288-G288-H288,ROUNDDOWN('INF GERAIS'!K288*0.6,2)-(G288+H288+L288+IF(AO288="1ª",AP288,0)+IF(AU288="1ª",AV288,0)))))</f>
        <v>42034.510000000009</v>
      </c>
      <c r="T288" s="505">
        <v>70057.539999999994</v>
      </c>
      <c r="U288" s="10">
        <v>42237</v>
      </c>
      <c r="V288" s="120" t="s">
        <v>3711</v>
      </c>
      <c r="W288" s="120" t="s">
        <v>3713</v>
      </c>
      <c r="X288" s="120" t="s">
        <v>3715</v>
      </c>
      <c r="Y288" s="10">
        <v>42354</v>
      </c>
      <c r="Z288" s="10">
        <v>42426</v>
      </c>
      <c r="AA288" s="11">
        <f>IF(G288&lt;0,"NA",IF((G288+H288+L288+T288+IF(AO288="1ª",AP288,0)+IF(AU288="1ª",AV288,0)+IF(AO288="2ª",AP288,0)+IF(AU288="2ª",AV288,0))&gt;ROUNDDOWN('INF GERAIS'!K288*0.8,2),0,IF(AND(M288="",U288=""),ROUNDDOWN('INF GERAIS'!K288*0.8,2)-K288-S288-G288-H288,IF(U288="",ROUNDDOWN('INF GERAIS'!K288*0.8,2)-S288-L288-G288-H288-IF(AO288="1ª",AP288,0)-IF(AU288="1ª",AV288,0),ROUNDDOWN('INF GERAIS'!K288*0.8,2)-(G288+H288+L288+T288+IF(AO288="1ª",AP288,0)+IF(AU288="1ª",AV288,0)+IF(AO288="2ª",AP288,0)+IF(AU288="2ª",AV288,0))))))</f>
        <v>9340.9900000000198</v>
      </c>
      <c r="AB288" s="205">
        <v>46705.01</v>
      </c>
      <c r="AC288" s="10">
        <v>42432</v>
      </c>
      <c r="AD288" s="120" t="s">
        <v>6145</v>
      </c>
      <c r="AE288" s="120" t="s">
        <v>4766</v>
      </c>
      <c r="AF288" s="120" t="s">
        <v>6147</v>
      </c>
      <c r="AG288" s="10"/>
      <c r="AH288" s="10" t="s">
        <v>153</v>
      </c>
      <c r="AI288" s="11">
        <f>IF(G288&lt;0,"NA",IF((G288+H288+L288+T288+AB288+IF(AO288="1ª",AP288,0)+IF(AU288="1ª",AV288,0)+IF(AO288="2ª",AP288,0)+IF(AU288="2ª",AV288,0)+IF(AO288="3ª",AP288,0)+IF(AU288="3ª",AV288,0))&gt;'INF GERAIS'!K288,0,IF(AND(M288="",U288="",AC288=""),'INF GERAIS'!K288-K288-S288-AA288-G288-H288,IF(AND(U288="",AC288=""),'INF GERAIS'!K288-L288-S288-AA288-G288-H288-IF(AO288="1ª",AP288,0)-IF(AU288="1ª",AV288,0),IF(AC288="",'INF GERAIS'!K288-L288-T288-AA288-G288-H288-IF(AO288="1ª",AP288,0)-IF(AU288="1ª",AV288,0)-IF(AO288="2ª",AP288,0)-IF(AU288="2ª",AV288,0),'INF GERAIS'!K288-(G288+H288+L288+T288+AB288+IF(AO288="1ª",AP288,0)+IF(AU288="1ª",AV288,0)+IF(AO288="2ª",AP288,0)+IF(AU288="2ª",AV288,0)+IF(AO288="3ª",AP288,0)+IF(AU288="3ª",AV288,0)))))))</f>
        <v>0</v>
      </c>
      <c r="AJ288" s="11" t="s">
        <v>153</v>
      </c>
      <c r="AK288" s="10"/>
      <c r="AL288" s="120" t="s">
        <v>153</v>
      </c>
      <c r="AM288" s="120" t="s">
        <v>153</v>
      </c>
      <c r="AN288" s="120" t="s">
        <v>153</v>
      </c>
      <c r="AP288" s="11"/>
      <c r="AQ288" s="10"/>
      <c r="AV288" s="11"/>
      <c r="AW288" s="10"/>
      <c r="AZ288" s="1"/>
      <c r="BF288" s="16"/>
      <c r="BG288" s="155"/>
    </row>
    <row r="289" spans="2:64" ht="72.5" x14ac:dyDescent="0.35">
      <c r="B289" s="45" t="str">
        <f>'INF GERAIS'!B289&amp;IFERROR(IF(INDEX(APOIO!$A$5:$A$50,MATCH('INF GERAIS'!N289,APOIO!$B$5:$B$50,0))="NÃO",APOIO!$A$2&amp;"NÃO VÁLIDO",""),"")</f>
        <v>2014.0274</v>
      </c>
      <c r="C289" s="1" t="str">
        <f>'INF GERAIS'!C289</f>
        <v>SERTÃO CENTRAL</v>
      </c>
      <c r="D289" s="1" t="str">
        <f>'INF GERAIS'!D289</f>
        <v>PARNAMIRIM</v>
      </c>
      <c r="E289" s="1" t="str">
        <f>'INF GERAIS'!E289</f>
        <v>CONSTRUÇÃO DE UMA QUADRA POLIESPORTIVA DESCOBERTA - REGIÃO DA VOLTA</v>
      </c>
      <c r="F289" s="1" t="str">
        <f>'INF GERAIS'!G289</f>
        <v>NORMAL</v>
      </c>
      <c r="G289" s="11"/>
      <c r="H289" s="11"/>
      <c r="I289" s="10">
        <v>41802</v>
      </c>
      <c r="J289" s="10">
        <v>41816</v>
      </c>
      <c r="K289" s="11">
        <f>IF(G289&lt;0,"NA",IF(G289&gt;ROUNDDOWN('INF GERAIS'!K289*0.3,2),0,ROUNDDOWN('INF GERAIS'!K289*0.3,2)-G289))</f>
        <v>56046.02</v>
      </c>
      <c r="L289" s="11">
        <v>70057.539999999994</v>
      </c>
      <c r="M289" s="10">
        <v>41823</v>
      </c>
      <c r="N289" s="120" t="s">
        <v>2077</v>
      </c>
      <c r="O289" s="120" t="s">
        <v>2066</v>
      </c>
      <c r="P289" s="120"/>
      <c r="Q289" s="10">
        <v>42216</v>
      </c>
      <c r="R289" s="10">
        <v>42230</v>
      </c>
      <c r="S289" s="11">
        <f>IF(G289&lt;0,"NA",IF((G289+H289+L289+IF(AO289="1ª",AP289,0)+IF(AU289="1ª",AV289,0))&gt;ROUNDDOWN('INF GERAIS'!K289*0.6,2),0,IF(M289="",ROUNDDOWN('INF GERAIS'!K289*0.6,2)-K289-G289-H289,ROUNDDOWN('INF GERAIS'!K289*0.6,2)-(G289+H289+L289+IF(AO289="1ª",AP289,0)+IF(AU289="1ª",AV289,0)))))</f>
        <v>42034.510000000009</v>
      </c>
      <c r="T289" s="505">
        <v>70057.539999999994</v>
      </c>
      <c r="U289" s="10">
        <v>42237</v>
      </c>
      <c r="V289" s="120" t="s">
        <v>3732</v>
      </c>
      <c r="W289" s="120" t="s">
        <v>3713</v>
      </c>
      <c r="X289" s="120" t="s">
        <v>3734</v>
      </c>
      <c r="Y289" s="10">
        <v>42354</v>
      </c>
      <c r="Z289" s="10">
        <v>42426</v>
      </c>
      <c r="AA289" s="11">
        <f>IF(G289&lt;0,"NA",IF((G289+H289+L289+T289+IF(AO289="1ª",AP289,0)+IF(AU289="1ª",AV289,0)+IF(AO289="2ª",AP289,0)+IF(AU289="2ª",AV289,0))&gt;ROUNDDOWN('INF GERAIS'!K289*0.8,2),0,IF(AND(M289="",U289=""),ROUNDDOWN('INF GERAIS'!K289*0.8,2)-K289-S289-G289-H289,IF(U289="",ROUNDDOWN('INF GERAIS'!K289*0.8,2)-S289-L289-G289-H289-IF(AO289="1ª",AP289,0)-IF(AU289="1ª",AV289,0),ROUNDDOWN('INF GERAIS'!K289*0.8,2)-(G289+H289+L289+T289+IF(AO289="1ª",AP289,0)+IF(AU289="1ª",AV289,0)+IF(AO289="2ª",AP289,0)+IF(AU289="2ª",AV289,0))))))</f>
        <v>9340.9900000000198</v>
      </c>
      <c r="AB289" s="205">
        <v>46705.01</v>
      </c>
      <c r="AC289" s="10">
        <v>42432</v>
      </c>
      <c r="AD289" s="120" t="s">
        <v>6142</v>
      </c>
      <c r="AE289" s="120" t="s">
        <v>4766</v>
      </c>
      <c r="AF289" s="120" t="s">
        <v>6144</v>
      </c>
      <c r="AG289" s="10"/>
      <c r="AH289" s="10" t="s">
        <v>153</v>
      </c>
      <c r="AI289" s="11">
        <f>IF(G289&lt;0,"NA",IF((G289+H289+L289+T289+AB289+IF(AO289="1ª",AP289,0)+IF(AU289="1ª",AV289,0)+IF(AO289="2ª",AP289,0)+IF(AU289="2ª",AV289,0)+IF(AO289="3ª",AP289,0)+IF(AU289="3ª",AV289,0))&gt;'INF GERAIS'!K289,0,IF(AND(M289="",U289="",AC289=""),'INF GERAIS'!K289-K289-S289-AA289-G289-H289,IF(AND(U289="",AC289=""),'INF GERAIS'!K289-L289-S289-AA289-G289-H289-IF(AO289="1ª",AP289,0)-IF(AU289="1ª",AV289,0),IF(AC289="",'INF GERAIS'!K289-L289-T289-AA289-G289-H289-IF(AO289="1ª",AP289,0)-IF(AU289="1ª",AV289,0)-IF(AO289="2ª",AP289,0)-IF(AU289="2ª",AV289,0),'INF GERAIS'!K289-(G289+H289+L289+T289+AB289+IF(AO289="1ª",AP289,0)+IF(AU289="1ª",AV289,0)+IF(AO289="2ª",AP289,0)+IF(AU289="2ª",AV289,0)+IF(AO289="3ª",AP289,0)+IF(AU289="3ª",AV289,0)))))))</f>
        <v>0</v>
      </c>
      <c r="AJ289" s="11" t="s">
        <v>153</v>
      </c>
      <c r="AK289" s="10"/>
      <c r="AL289" s="120" t="s">
        <v>153</v>
      </c>
      <c r="AM289" s="120" t="s">
        <v>153</v>
      </c>
      <c r="AN289" s="120" t="s">
        <v>153</v>
      </c>
      <c r="AP289" s="11"/>
      <c r="AQ289" s="10"/>
      <c r="AV289" s="11"/>
      <c r="AW289" s="10"/>
      <c r="AZ289" s="1"/>
      <c r="BF289" s="16"/>
      <c r="BG289" s="155"/>
    </row>
    <row r="290" spans="2:64" ht="72.5" x14ac:dyDescent="0.35">
      <c r="B290" s="45" t="str">
        <f>'INF GERAIS'!B290&amp;IFERROR(IF(INDEX(APOIO!$A$5:$A$50,MATCH('INF GERAIS'!N290,APOIO!$B$5:$B$50,0))="NÃO",APOIO!$A$2&amp;"NÃO VÁLIDO",""),"")</f>
        <v>2014.0275</v>
      </c>
      <c r="C290" s="1" t="str">
        <f>'INF GERAIS'!C290</f>
        <v>SERTÃO CENTRAL</v>
      </c>
      <c r="D290" s="1" t="str">
        <f>'INF GERAIS'!D290</f>
        <v>PARNAMIRIM</v>
      </c>
      <c r="E290" s="1" t="str">
        <f>'INF GERAIS'!E290</f>
        <v>REVITALIZAÇÃO DAS PRAÇAS DA BOMBA E CEMITÉRIO</v>
      </c>
      <c r="F290" s="1" t="str">
        <f>'INF GERAIS'!G290</f>
        <v>NORMAL</v>
      </c>
      <c r="G290" s="11"/>
      <c r="H290" s="11"/>
      <c r="I290" s="10">
        <v>41802</v>
      </c>
      <c r="J290" s="10">
        <v>41816</v>
      </c>
      <c r="K290" s="11">
        <f>IF(G290&lt;0,"NA",IF(G290&gt;ROUNDDOWN('INF GERAIS'!K290*0.3,2),0,ROUNDDOWN('INF GERAIS'!K290*0.3,2)-G290))</f>
        <v>55684.08</v>
      </c>
      <c r="L290" s="11">
        <v>55684.09</v>
      </c>
      <c r="M290" s="10">
        <v>41823</v>
      </c>
      <c r="N290" s="120" t="s">
        <v>2086</v>
      </c>
      <c r="O290" s="120" t="s">
        <v>2066</v>
      </c>
      <c r="P290" s="120"/>
      <c r="Q290" s="10">
        <v>42222</v>
      </c>
      <c r="R290" s="10">
        <v>42236</v>
      </c>
      <c r="S290" s="11">
        <f>IF(G290&lt;0,"NA",IF((G290+H290+L290+IF(AO290="1ª",AP290,0)+IF(AU290="1ª",AV290,0))&gt;ROUNDDOWN('INF GERAIS'!K290*0.6,2),0,IF(M290="",ROUNDDOWN('INF GERAIS'!K290*0.6,2)-K290-G290-H290,ROUNDDOWN('INF GERAIS'!K290*0.6,2)-(G290+H290+L290+IF(AO290="1ª",AP290,0)+IF(AU290="1ª",AV290,0)))))</f>
        <v>55684.08</v>
      </c>
      <c r="T290" s="505">
        <v>55684.09</v>
      </c>
      <c r="U290" s="10">
        <v>42243</v>
      </c>
      <c r="V290" s="120" t="s">
        <v>3882</v>
      </c>
      <c r="W290" s="120" t="s">
        <v>3884</v>
      </c>
      <c r="X290" s="120" t="s">
        <v>3885</v>
      </c>
      <c r="Y290" s="10"/>
      <c r="Z290" s="10">
        <v>42347</v>
      </c>
      <c r="AA290" s="11">
        <f>IF(G290&lt;0,"NA",IF((G290+H290+L290+T290+IF(AO290="1ª",AP290,0)+IF(AU290="1ª",AV290,0)+IF(AO290="2ª",AP290,0)+IF(AU290="2ª",AV290,0))&gt;ROUNDDOWN('INF GERAIS'!K290*0.8,2),0,IF(AND(M290="",U290=""),ROUNDDOWN('INF GERAIS'!K290*0.8,2)-K290-S290-G290-H290,IF(U290="",ROUNDDOWN('INF GERAIS'!K290*0.8,2)-S290-L290-G290-H290-IF(AO290="1ª",AP290,0)-IF(AU290="1ª",AV290,0),ROUNDDOWN('INF GERAIS'!K290*0.8,2)-(G290+H290+L290+T290+IF(AO290="1ª",AP290,0)+IF(AU290="1ª",AV290,0)+IF(AO290="2ª",AP290,0)+IF(AU290="2ª",AV290,0))))))</f>
        <v>37122.720000000001</v>
      </c>
      <c r="AB290" s="11">
        <v>37122.720000000001</v>
      </c>
      <c r="AC290" s="10">
        <v>42361</v>
      </c>
      <c r="AD290" s="120" t="s">
        <v>4586</v>
      </c>
      <c r="AE290" s="120" t="s">
        <v>4588</v>
      </c>
      <c r="AF290" s="120" t="s">
        <v>4589</v>
      </c>
      <c r="AG290" s="10">
        <v>42521</v>
      </c>
      <c r="AH290" s="10">
        <v>42543</v>
      </c>
      <c r="AI290" s="11">
        <f>IF(G290&lt;0,"NA",IF((G290+H290+L290+T290+AB290+IF(AO290="1ª",AP290,0)+IF(AU290="1ª",AV290,0)+IF(AO290="2ª",AP290,0)+IF(AU290="2ª",AV290,0)+IF(AO290="3ª",AP290,0)+IF(AU290="3ª",AV290,0))&gt;'INF GERAIS'!K290,0,IF(AND(M290="",U290="",AC290=""),'INF GERAIS'!K290-K290-S290-AA290-G290-H290,IF(AND(U290="",AC290=""),'INF GERAIS'!K290-L290-S290-AA290-G290-H290-IF(AO290="1ª",AP290,0)-IF(AU290="1ª",AV290,0),IF(AC290="",'INF GERAIS'!K290-L290-T290-AA290-G290-H290-IF(AO290="1ª",AP290,0)-IF(AU290="1ª",AV290,0)-IF(AO290="2ª",AP290,0)-IF(AU290="2ª",AV290,0),'INF GERAIS'!K290-(G290+H290+L290+T290+AB290+IF(AO290="1ª",AP290,0)+IF(AU290="1ª",AV290,0)+IF(AO290="2ª",AP290,0)+IF(AU290="2ª",AV290,0)+IF(AO290="3ª",AP290,0)+IF(AU290="3ª",AV290,0)))))))</f>
        <v>37122.73000000001</v>
      </c>
      <c r="AJ290" s="440">
        <v>37122.730000000003</v>
      </c>
      <c r="AK290" s="441">
        <v>42549</v>
      </c>
      <c r="AL290" s="442" t="s">
        <v>7828</v>
      </c>
      <c r="AM290" s="341" t="s">
        <v>4766</v>
      </c>
      <c r="AN290" s="341" t="s">
        <v>7830</v>
      </c>
      <c r="AP290" s="11"/>
      <c r="AQ290" s="10"/>
      <c r="AV290" s="11"/>
      <c r="AW290" s="10"/>
      <c r="AZ290" s="1"/>
      <c r="BF290" s="16"/>
      <c r="BG290" s="155"/>
    </row>
    <row r="291" spans="2:64" s="1150" customFormat="1" ht="29" x14ac:dyDescent="0.35">
      <c r="B291" s="1150" t="str">
        <f>'INF GERAIS'!B291&amp;IFERROR(IF(INDEX(APOIO!$A$5:$A$50,MATCH('INF GERAIS'!N291,APOIO!$B$5:$B$50,0))="NÃO",APOIO!$A$2&amp;"NÃO VÁLIDO",""),"")</f>
        <v>2014.0438</v>
      </c>
      <c r="C291" s="1150" t="str">
        <f>'INF GERAIS'!C291</f>
        <v>AGRESTE SETENTRIONAL</v>
      </c>
      <c r="D291" s="1150" t="str">
        <f>'INF GERAIS'!D291</f>
        <v>PASSIRA</v>
      </c>
      <c r="E291" s="1150" t="str">
        <f>'INF GERAIS'!E291</f>
        <v>PAVIMENTAÇÃO EM PARALELEPÍPEDOS DA RUA ADEMAR DA COSTA LEÃO</v>
      </c>
      <c r="F291" s="1150" t="str">
        <f>'INF GERAIS'!G291</f>
        <v>NORMAL</v>
      </c>
      <c r="G291" s="11"/>
      <c r="H291" s="11"/>
      <c r="I291" s="233"/>
      <c r="J291" s="233"/>
      <c r="K291" s="11">
        <f>IF(G291&lt;0,"NA",IF(G291&gt;ROUNDDOWN('INF GERAIS'!K291*0.3,2),0,ROUNDDOWN('INF GERAIS'!K291*0.3,2)-G291))</f>
        <v>0</v>
      </c>
      <c r="L291" s="11"/>
      <c r="M291" s="233"/>
      <c r="N291" s="120"/>
      <c r="O291" s="120"/>
      <c r="P291" s="120"/>
      <c r="Q291" s="233"/>
      <c r="R291" s="233"/>
      <c r="S291" s="11">
        <f>IF(G291&lt;0,"NA",IF((G291+H291+L291+IF(AO291="1ª",AP291,0)+IF(AU291="1ª",AV291,0))&gt;ROUNDDOWN('INF GERAIS'!K291*0.6,2),0,IF(M291="",ROUNDDOWN('INF GERAIS'!K291*0.6,2)-K291-G291-H291,ROUNDDOWN('INF GERAIS'!K291*0.6,2)-(G291+H291+L291+IF(AO291="1ª",AP291,0)+IF(AU291="1ª",AV291,0)))))</f>
        <v>0</v>
      </c>
      <c r="T291" s="505"/>
      <c r="U291" s="233"/>
      <c r="V291" s="120"/>
      <c r="W291" s="120"/>
      <c r="X291" s="120"/>
      <c r="Y291" s="233"/>
      <c r="Z291" s="233"/>
      <c r="AA291" s="11">
        <f>IF(G291&lt;0,"NA",IF((G291+H291+L291+T291+IF(AO291="1ª",AP291,0)+IF(AU291="1ª",AV291,0)+IF(AO291="2ª",AP291,0)+IF(AU291="2ª",AV291,0))&gt;ROUNDDOWN('INF GERAIS'!K291*0.8,2),0,IF(AND(M291="",U291=""),ROUNDDOWN('INF GERAIS'!K291*0.8,2)-K291-S291-G291-H291,IF(U291="",ROUNDDOWN('INF GERAIS'!K291*0.8,2)-S291-L291-G291-H291-IF(AO291="1ª",AP291,0)-IF(AU291="1ª",AV291,0),ROUNDDOWN('INF GERAIS'!K291*0.8,2)-(G291+H291+L291+T291+IF(AO291="1ª",AP291,0)+IF(AU291="1ª",AV291,0)+IF(AO291="2ª",AP291,0)+IF(AU291="2ª",AV291,0))))))</f>
        <v>0</v>
      </c>
      <c r="AB291" s="11"/>
      <c r="AC291" s="233"/>
      <c r="AD291" s="120"/>
      <c r="AE291" s="120"/>
      <c r="AF291" s="120"/>
      <c r="AG291" s="233"/>
      <c r="AH291" s="233"/>
      <c r="AI291" s="11">
        <f>IF(G291&lt;0,"NA",IF((G291+H291+L291+T291+AB291+IF(AO291="1ª",AP291,0)+IF(AU291="1ª",AV291,0)+IF(AO291="2ª",AP291,0)+IF(AU291="2ª",AV291,0)+IF(AO291="3ª",AP291,0)+IF(AU291="3ª",AV291,0))&gt;'INF GERAIS'!K291,0,IF(AND(M291="",U291="",AC291=""),'INF GERAIS'!K291-K291-S291-AA291-G291-H291,IF(AND(U291="",AC291=""),'INF GERAIS'!K291-L291-S291-AA291-G291-H291-IF(AO291="1ª",AP291,0)-IF(AU291="1ª",AV291,0),IF(AC291="",'INF GERAIS'!K291-L291-T291-AA291-G291-H291-IF(AO291="1ª",AP291,0)-IF(AU291="1ª",AV291,0)-IF(AO291="2ª",AP291,0)-IF(AU291="2ª",AV291,0),'INF GERAIS'!K291-(G291+H291+L291+T291+AB291+IF(AO291="1ª",AP291,0)+IF(AU291="1ª",AV291,0)+IF(AO291="2ª",AP291,0)+IF(AU291="2ª",AV291,0)+IF(AO291="3ª",AP291,0)+IF(AU291="3ª",AV291,0)))))))</f>
        <v>0</v>
      </c>
      <c r="AJ291" s="440"/>
      <c r="AK291" s="441"/>
      <c r="AL291" s="442"/>
      <c r="AM291" s="341"/>
      <c r="AN291" s="341"/>
      <c r="AP291" s="11"/>
      <c r="AQ291" s="233"/>
      <c r="AV291" s="11"/>
      <c r="AW291" s="233"/>
      <c r="BA291"/>
      <c r="BB291"/>
      <c r="BC291"/>
      <c r="BD291"/>
      <c r="BE291"/>
      <c r="BF291" s="16"/>
      <c r="BG291" s="155"/>
      <c r="BH291"/>
      <c r="BI291"/>
      <c r="BJ291"/>
      <c r="BK291"/>
      <c r="BL291"/>
    </row>
    <row r="292" spans="2:64" ht="72.5" x14ac:dyDescent="0.35">
      <c r="B292" s="45" t="str">
        <f>'INF GERAIS'!B292&amp;IFERROR(IF(INDEX(APOIO!$A$5:$A$50,MATCH('INF GERAIS'!N292,APOIO!$B$5:$B$50,0))="NÃO",APOIO!$A$2&amp;"NÃO VÁLIDO",""),"")</f>
        <v>2014.0276</v>
      </c>
      <c r="C292" s="1" t="str">
        <f>'INF GERAIS'!C292</f>
        <v>AGRESTE SETENTRIONAL</v>
      </c>
      <c r="D292" s="1" t="str">
        <f>'INF GERAIS'!D292</f>
        <v>PASSIRA</v>
      </c>
      <c r="E292" s="1" t="str">
        <f>'INF GERAIS'!E292</f>
        <v>PAVIMENTAÇÃO DE DIVERSAS RUAS</v>
      </c>
      <c r="F292" s="1" t="str">
        <f>'INF GERAIS'!G292</f>
        <v>NORMAL</v>
      </c>
      <c r="G292" s="11"/>
      <c r="H292" s="11"/>
      <c r="I292" s="10">
        <v>41802</v>
      </c>
      <c r="J292" s="10">
        <v>41816</v>
      </c>
      <c r="K292" s="11">
        <f>IF(G292&lt;0,"NA",IF(G292&gt;ROUNDDOWN('INF GERAIS'!K292*0.3,2),0,ROUNDDOWN('INF GERAIS'!K292*0.3,2)-G292))</f>
        <v>107475.17</v>
      </c>
      <c r="L292" s="11">
        <v>107910.34</v>
      </c>
      <c r="M292" s="10">
        <v>41823</v>
      </c>
      <c r="N292" s="120" t="s">
        <v>2116</v>
      </c>
      <c r="O292" s="120" t="s">
        <v>2097</v>
      </c>
      <c r="P292" s="120"/>
      <c r="Q292" s="10">
        <v>42339</v>
      </c>
      <c r="R292" s="10">
        <v>42353</v>
      </c>
      <c r="S292" s="11">
        <f>IF(G292&lt;0,"NA",IF((G292+H292+L292+IF(AO292="1ª",AP292,0)+IF(AU292="1ª",AV292,0))&gt;ROUNDDOWN('INF GERAIS'!K292*0.6,2),0,IF(M292="",ROUNDDOWN('INF GERAIS'!K292*0.6,2)-K292-G292-H292,ROUNDDOWN('INF GERAIS'!K292*0.6,2)-(G292+H292+L292+IF(AO292="1ª",AP292,0)+IF(AU292="1ª",AV292,0)))))</f>
        <v>107040</v>
      </c>
      <c r="T292" s="505">
        <v>107910.34</v>
      </c>
      <c r="U292" s="10">
        <v>42360</v>
      </c>
      <c r="V292" s="120" t="s">
        <v>4470</v>
      </c>
      <c r="W292" s="120" t="s">
        <v>4472</v>
      </c>
      <c r="X292" s="120" t="s">
        <v>4474</v>
      </c>
      <c r="Y292" s="122">
        <v>42488</v>
      </c>
      <c r="Z292" s="10">
        <v>42627</v>
      </c>
      <c r="AA292" s="11">
        <f>IF(G292&lt;0,"NA",IF((G292+H292+L292+T292+IF(AO292="1ª",AP292,0)+IF(AU292="1ª",AV292,0)+IF(AO292="2ª",AP292,0)+IF(AU292="2ª",AV292,0))&gt;ROUNDDOWN('INF GERAIS'!K292*0.8,2),0,IF(AND(M292="",U292=""),ROUNDDOWN('INF GERAIS'!K292*0.8,2)-K292-S292-G292-H292,IF(U292="",ROUNDDOWN('INF GERAIS'!K292*0.8,2)-S292-L292-G292-H292-IF(AO292="1ª",AP292,0)-IF(AU292="1ª",AV292,0),ROUNDDOWN('INF GERAIS'!K292*0.8,2)-(G292+H292+L292+T292+IF(AO292="1ª",AP292,0)+IF(AU292="1ª",AV292,0)+IF(AO292="2ª",AP292,0)+IF(AU292="2ª",AV292,0))))))</f>
        <v>70779.770000000019</v>
      </c>
      <c r="AB292" s="205">
        <v>70779.77</v>
      </c>
      <c r="AC292" s="10">
        <v>42836</v>
      </c>
      <c r="AD292" s="120" t="s">
        <v>9217</v>
      </c>
      <c r="AE292" s="120" t="s">
        <v>9219</v>
      </c>
      <c r="AF292" s="120" t="s">
        <v>9220</v>
      </c>
      <c r="AG292" s="122">
        <v>42488</v>
      </c>
      <c r="AH292" s="233">
        <v>42627</v>
      </c>
      <c r="AI292" s="11">
        <f>IF(G292&lt;0,"NA",IF((G292+H292+L292+T292+AB292+IF(AO292="1ª",AP292,0)+IF(AU292="1ª",AV292,0)+IF(AO292="2ª",AP292,0)+IF(AU292="2ª",AV292,0)+IF(AO292="3ª",AP292,0)+IF(AU292="3ª",AV292,0))&gt;'INF GERAIS'!K292,0,IF(AND(M292="",U292="",AC292=""),'INF GERAIS'!K292-K292-S292-AA292-G292-H292,IF(AND(U292="",AC292=""),'INF GERAIS'!K292-L292-S292-AA292-G292-H292-IF(AO292="1ª",AP292,0)-IF(AU292="1ª",AV292,0),IF(AC292="",'INF GERAIS'!K292-L292-T292-AA292-G292-H292-IF(AO292="1ª",AP292,0)-IF(AU292="1ª",AV292,0)-IF(AO292="2ª",AP292,0)-IF(AU292="2ª",AV292,0),'INF GERAIS'!K292-(G292+H292+L292+T292+AB292+IF(AO292="1ª",AP292,0)+IF(AU292="1ª",AV292,0)+IF(AO292="2ª",AP292,0)+IF(AU292="2ª",AV292,0)+IF(AO292="3ª",AP292,0)+IF(AU292="3ª",AV292,0)))))))</f>
        <v>71650.12</v>
      </c>
      <c r="AJ292" s="205">
        <v>71650.12</v>
      </c>
      <c r="AK292" s="10">
        <v>42836</v>
      </c>
      <c r="AL292" s="120" t="s">
        <v>9221</v>
      </c>
      <c r="AM292" s="120" t="s">
        <v>9219</v>
      </c>
      <c r="AN292" s="120" t="s">
        <v>9223</v>
      </c>
      <c r="AP292" s="11"/>
      <c r="AQ292" s="10"/>
      <c r="AV292" s="11"/>
      <c r="AW292" s="10"/>
      <c r="AZ292" s="1"/>
      <c r="BF292" s="16"/>
      <c r="BG292" s="155"/>
    </row>
    <row r="293" spans="2:64" ht="87" x14ac:dyDescent="0.35">
      <c r="B293" s="45" t="str">
        <f>'INF GERAIS'!B293&amp;IFERROR(IF(INDEX(APOIO!$A$5:$A$50,MATCH('INF GERAIS'!N293,APOIO!$B$5:$B$50,0))="NÃO",APOIO!$A$2&amp;"NÃO VÁLIDO",""),"")</f>
        <v>2014.0277</v>
      </c>
      <c r="C293" s="1" t="str">
        <f>'INF GERAIS'!C293</f>
        <v>AGRESTE SETENTRIONAL</v>
      </c>
      <c r="D293" s="1" t="str">
        <f>'INF GERAIS'!D293</f>
        <v>PASSIRA</v>
      </c>
      <c r="E293" s="1" t="str">
        <f>'INF GERAIS'!E293</f>
        <v>PAVIMENTAÇÃO, DRENAGEM, CONTENÇÃO E SINALIZAÇÃO NAS RUAS MANOEL DE BARROS E SILVA E RUA ALTO JOSÉ CABOCLO</v>
      </c>
      <c r="F293" s="1" t="str">
        <f>'INF GERAIS'!G293</f>
        <v>NORMAL</v>
      </c>
      <c r="G293" s="11"/>
      <c r="H293" s="11"/>
      <c r="I293" s="10">
        <v>41802</v>
      </c>
      <c r="J293" s="10">
        <v>41816</v>
      </c>
      <c r="K293" s="11">
        <f>IF(G293&lt;0,"NA",IF(G293&gt;ROUNDDOWN('INF GERAIS'!K293*0.3,2),0,ROUNDDOWN('INF GERAIS'!K293*0.3,2)-G293))</f>
        <v>73111.56</v>
      </c>
      <c r="L293" s="11">
        <v>73470.539999999994</v>
      </c>
      <c r="M293" s="10">
        <v>41823</v>
      </c>
      <c r="N293" s="120" t="s">
        <v>2119</v>
      </c>
      <c r="O293" s="120" t="s">
        <v>2097</v>
      </c>
      <c r="P293" s="120"/>
      <c r="Q293" s="10">
        <v>42339</v>
      </c>
      <c r="R293" s="10">
        <v>42353</v>
      </c>
      <c r="S293" s="11">
        <f>IF(G293&lt;0,"NA",IF((G293+H293+L293+IF(AO293="1ª",AP293,0)+IF(AU293="1ª",AV293,0))&gt;ROUNDDOWN('INF GERAIS'!K293*0.6,2),0,IF(M293="",ROUNDDOWN('INF GERAIS'!K293*0.6,2)-K293-G293-H293,ROUNDDOWN('INF GERAIS'!K293*0.6,2)-(G293+H293+L293+IF(AO293="1ª",AP293,0)+IF(AU293="1ª",AV293,0)))))</f>
        <v>72752.58</v>
      </c>
      <c r="T293" s="505">
        <v>73470.539999999994</v>
      </c>
      <c r="U293" s="10">
        <v>42360</v>
      </c>
      <c r="V293" s="120" t="s">
        <v>4475</v>
      </c>
      <c r="W293" s="120" t="s">
        <v>4472</v>
      </c>
      <c r="X293" s="120" t="s">
        <v>4477</v>
      </c>
      <c r="Y293" s="10">
        <v>42975</v>
      </c>
      <c r="Z293" s="10">
        <v>43047</v>
      </c>
      <c r="AA293" s="11">
        <f>IF(G293&lt;0,"NA",IF((G293+H293+L293+T293+IF(AO293="1ª",AP293,0)+IF(AU293="1ª",AV293,0)+IF(AO293="2ª",AP293,0)+IF(AU293="2ª",AV293,0))&gt;ROUNDDOWN('INF GERAIS'!K293*0.8,2),0,IF(AND(M293="",U293=""),ROUNDDOWN('INF GERAIS'!K293*0.8,2)-K293-S293-G293-H293,IF(U293="",ROUNDDOWN('INF GERAIS'!K293*0.8,2)-S293-L293-G293-H293-IF(AO293="1ª",AP293,0)-IF(AU293="1ª",AV293,0),ROUNDDOWN('INF GERAIS'!K293*0.8,2)-(G293+H293+L293+T293+IF(AO293="1ª",AP293,0)+IF(AU293="1ª",AV293,0)+IF(AO293="2ª",AP293,0)+IF(AU293="2ª",AV293,0))))))</f>
        <v>48023.080000000016</v>
      </c>
      <c r="AB293" s="505">
        <v>48770.54</v>
      </c>
      <c r="AC293" s="233">
        <v>43193</v>
      </c>
      <c r="AD293" s="120" t="s">
        <v>10633</v>
      </c>
      <c r="AE293" s="120" t="s">
        <v>10634</v>
      </c>
      <c r="AF293" s="120" t="s">
        <v>10635</v>
      </c>
      <c r="AG293" s="10">
        <v>43193</v>
      </c>
      <c r="AH293" s="10">
        <v>43210</v>
      </c>
      <c r="AI293" s="11">
        <f>IF(G293&lt;0,"NA",IF((G293+H293+L293+T293+AB293+IF(AO293="1ª",AP293,0)+IF(AU293="1ª",AV293,0)+IF(AO293="2ª",AP293,0)+IF(AU293="2ª",AV293,0)+IF(AO293="3ª",AP293,0)+IF(AU293="3ª",AV293,0))&gt;'INF GERAIS'!K293,0,IF(AND(M293="",U293="",AC293=""),'INF GERAIS'!K293-K293-S293-AA293-G293-H293,IF(AND(U293="",AC293=""),'INF GERAIS'!K293-L293-S293-AA293-G293-H293-IF(AO293="1ª",AP293,0)-IF(AU293="1ª",AV293,0),IF(AC293="",'INF GERAIS'!K293-L293-T293-AA293-G293-H293-IF(AO293="1ª",AP293,0)-IF(AU293="1ª",AV293,0)-IF(AO293="2ª",AP293,0)-IF(AU293="2ª",AV293,0),'INF GERAIS'!K293-(G293+H293+L293+T293+AB293+IF(AO293="1ª",AP293,0)+IF(AU293="1ª",AV293,0)+IF(AO293="2ª",AP293,0)+IF(AU293="2ª",AV293,0)+IF(AO293="3ª",AP293,0)+IF(AU293="3ª",AV293,0)))))))</f>
        <v>47993.59</v>
      </c>
      <c r="AJ293" s="11">
        <v>47993.59</v>
      </c>
      <c r="AK293" s="233">
        <v>43285</v>
      </c>
      <c r="AL293" s="1167" t="s">
        <v>11354</v>
      </c>
      <c r="AM293" s="1167" t="s">
        <v>11356</v>
      </c>
      <c r="AN293" s="1167" t="s">
        <v>11357</v>
      </c>
      <c r="AP293" s="11"/>
      <c r="AQ293" s="10"/>
      <c r="AV293" s="11"/>
      <c r="AW293" s="10"/>
      <c r="AZ293" s="1"/>
      <c r="BF293" s="16"/>
      <c r="BG293" s="155"/>
    </row>
    <row r="294" spans="2:64" ht="58" x14ac:dyDescent="0.35">
      <c r="B294" s="45" t="str">
        <f>'INF GERAIS'!B294&amp;IFERROR(IF(INDEX(APOIO!$A$5:$A$50,MATCH('INF GERAIS'!N294,APOIO!$B$5:$B$50,0))="NÃO",APOIO!$A$2&amp;"NÃO VÁLIDO",""),"")</f>
        <v>2014.0278</v>
      </c>
      <c r="C294" s="1" t="str">
        <f>'INF GERAIS'!C294</f>
        <v>AGRESTE SETENTRIONAL</v>
      </c>
      <c r="D294" s="1" t="str">
        <f>'INF GERAIS'!D294</f>
        <v>PASSIRA</v>
      </c>
      <c r="E294" s="1" t="str">
        <f>'INF GERAIS'!E294</f>
        <v>RECUPERAÇÃO DE ESTRADAS VICINAIS</v>
      </c>
      <c r="F294" s="1" t="str">
        <f>'INF GERAIS'!G294</f>
        <v>NORMAL</v>
      </c>
      <c r="G294" s="11"/>
      <c r="H294" s="11"/>
      <c r="I294" s="10">
        <v>41802</v>
      </c>
      <c r="J294" s="10">
        <v>41816</v>
      </c>
      <c r="K294" s="11">
        <f>IF(G294&lt;0,"NA",IF(G294&gt;ROUNDDOWN('INF GERAIS'!K294*0.3,2),0,ROUNDDOWN('INF GERAIS'!K294*0.3,2)-G294))</f>
        <v>61727.09</v>
      </c>
      <c r="L294" s="11">
        <v>61727.1</v>
      </c>
      <c r="M294" s="10">
        <v>41823</v>
      </c>
      <c r="N294" s="120" t="s">
        <v>2101</v>
      </c>
      <c r="O294" s="120" t="s">
        <v>2097</v>
      </c>
      <c r="P294" s="120"/>
      <c r="Q294" s="10">
        <v>42339</v>
      </c>
      <c r="R294" s="10">
        <v>42353</v>
      </c>
      <c r="S294" s="11">
        <f>IF(G294&lt;0,"NA",IF((G294+H294+L294+IF(AO294="1ª",AP294,0)+IF(AU294="1ª",AV294,0))&gt;ROUNDDOWN('INF GERAIS'!K294*0.6,2),0,IF(M294="",ROUNDDOWN('INF GERAIS'!K294*0.6,2)-K294-G294-H294,ROUNDDOWN('INF GERAIS'!K294*0.6,2)-(G294+H294+L294+IF(AO294="1ª",AP294,0)+IF(AU294="1ª",AV294,0)))))</f>
        <v>61727.090000000004</v>
      </c>
      <c r="T294" s="505">
        <v>61727.1</v>
      </c>
      <c r="U294" s="10">
        <v>42360</v>
      </c>
      <c r="V294" s="120" t="s">
        <v>4478</v>
      </c>
      <c r="W294" s="120" t="s">
        <v>4472</v>
      </c>
      <c r="X294" s="120" t="s">
        <v>4480</v>
      </c>
      <c r="Y294" s="10">
        <v>42705</v>
      </c>
      <c r="Z294" s="233">
        <v>42832</v>
      </c>
      <c r="AA294" s="11">
        <f>IF(G294&lt;0,"NA",IF((G294+H294+L294+T294+IF(AO294="1ª",AP294,0)+IF(AU294="1ª",AV294,0)+IF(AO294="2ª",AP294,0)+IF(AU294="2ª",AV294,0))&gt;ROUNDDOWN('INF GERAIS'!K294*0.8,2),0,IF(AND(M294="",U294=""),ROUNDDOWN('INF GERAIS'!K294*0.8,2)-K294-S294-G294-H294,IF(U294="",ROUNDDOWN('INF GERAIS'!K294*0.8,2)-S294-L294-G294-H294-IF(AO294="1ª",AP294,0)-IF(AU294="1ª",AV294,0),ROUNDDOWN('INF GERAIS'!K294*0.8,2)-(G294+H294+L294+T294+IF(AO294="1ª",AP294,0)+IF(AU294="1ª",AV294,0)+IF(AO294="2ª",AP294,0)+IF(AU294="2ª",AV294,0))))))</f>
        <v>41151.39</v>
      </c>
      <c r="AB294" s="11">
        <v>41151.39</v>
      </c>
      <c r="AC294" s="233">
        <v>43193</v>
      </c>
      <c r="AD294" s="120" t="s">
        <v>10636</v>
      </c>
      <c r="AE294" s="120" t="s">
        <v>10637</v>
      </c>
      <c r="AF294" s="120" t="s">
        <v>10638</v>
      </c>
      <c r="AG294" s="10">
        <v>42705</v>
      </c>
      <c r="AH294" s="233">
        <v>42832</v>
      </c>
      <c r="AI294" s="11">
        <f>IF(G294&lt;0,"NA",IF((G294+H294+L294+T294+AB294+IF(AO294="1ª",AP294,0)+IF(AU294="1ª",AV294,0)+IF(AO294="2ª",AP294,0)+IF(AU294="2ª",AV294,0)+IF(AO294="3ª",AP294,0)+IF(AU294="3ª",AV294,0))&gt;'INF GERAIS'!K294,0,IF(AND(M294="",U294="",AC294=""),'INF GERAIS'!K294-K294-S294-AA294-G294-H294,IF(AND(U294="",AC294=""),'INF GERAIS'!K294-L294-S294-AA294-G294-H294-IF(AO294="1ª",AP294,0)-IF(AU294="1ª",AV294,0),IF(AC294="",'INF GERAIS'!K294-L294-T294-AA294-G294-H294-IF(AO294="1ª",AP294,0)-IF(AU294="1ª",AV294,0)-IF(AO294="2ª",AP294,0)-IF(AU294="2ª",AV294,0),'INF GERAIS'!K294-(G294+H294+L294+T294+AB294+IF(AO294="1ª",AP294,0)+IF(AU294="1ª",AV294,0)+IF(AO294="2ª",AP294,0)+IF(AU294="2ª",AV294,0)+IF(AO294="3ª",AP294,0)+IF(AU294="3ª",AV294,0)))))))</f>
        <v>41151.399999999994</v>
      </c>
      <c r="AJ294" s="11">
        <v>41151.4</v>
      </c>
      <c r="AK294" s="233">
        <v>43194</v>
      </c>
      <c r="AL294" s="120" t="s">
        <v>10639</v>
      </c>
      <c r="AM294" s="120" t="s">
        <v>10640</v>
      </c>
      <c r="AN294" s="120" t="s">
        <v>10641</v>
      </c>
      <c r="AP294" s="11"/>
      <c r="AQ294" s="10"/>
      <c r="AV294" s="11"/>
      <c r="AW294" s="10"/>
      <c r="AZ294" s="1"/>
      <c r="BF294" s="16"/>
      <c r="BG294" s="155"/>
    </row>
    <row r="295" spans="2:64" ht="87" x14ac:dyDescent="0.35">
      <c r="B295" s="45" t="str">
        <f>'INF GERAIS'!B295&amp;IFERROR(IF(INDEX(APOIO!$A$5:$A$50,MATCH('INF GERAIS'!N295,APOIO!$B$5:$B$50,0))="NÃO",APOIO!$A$2&amp;"NÃO VÁLIDO",""),"")</f>
        <v>2014.0279</v>
      </c>
      <c r="C295" s="1" t="str">
        <f>'INF GERAIS'!C295</f>
        <v>AGRESTE SETENTRIONAL</v>
      </c>
      <c r="D295" s="1" t="str">
        <f>'INF GERAIS'!D295</f>
        <v>PASSIRA</v>
      </c>
      <c r="E295" s="1" t="str">
        <f>'INF GERAIS'!E295</f>
        <v>PAVIMENTAÇÃO DAS RUAS BOAVENTURA CELERINO DA SILVA  E TRAVESSA BOAVENTURA CELERINO DA SILVA</v>
      </c>
      <c r="F295" s="1" t="str">
        <f>'INF GERAIS'!G295</f>
        <v>NORMAL</v>
      </c>
      <c r="G295" s="11"/>
      <c r="H295" s="11"/>
      <c r="I295" s="10">
        <v>41802</v>
      </c>
      <c r="J295" s="10">
        <v>41816</v>
      </c>
      <c r="K295" s="11">
        <f>IF(G295&lt;0,"NA",IF(G295&gt;ROUNDDOWN('INF GERAIS'!K295*0.3,2),0,ROUNDDOWN('INF GERAIS'!K295*0.3,2)-G295))</f>
        <v>43873.91</v>
      </c>
      <c r="L295" s="11">
        <v>43787.05</v>
      </c>
      <c r="M295" s="10">
        <v>41823</v>
      </c>
      <c r="N295" s="120" t="s">
        <v>2095</v>
      </c>
      <c r="O295" s="120" t="s">
        <v>2097</v>
      </c>
      <c r="P295" s="120"/>
      <c r="Q295" s="10">
        <v>42339</v>
      </c>
      <c r="R295" s="10">
        <v>42353</v>
      </c>
      <c r="S295" s="11">
        <f>IF(G295&lt;0,"NA",IF((G295+H295+L295+IF(AO295="1ª",AP295,0)+IF(AU295="1ª",AV295,0))&gt;ROUNDDOWN('INF GERAIS'!K295*0.6,2),0,IF(M295="",ROUNDDOWN('INF GERAIS'!K295*0.6,2)-K295-G295-H295,ROUNDDOWN('INF GERAIS'!K295*0.6,2)-(G295+H295+L295+IF(AO295="1ª",AP295,0)+IF(AU295="1ª",AV295,0)))))</f>
        <v>43960.78</v>
      </c>
      <c r="T295" s="505">
        <v>43787.03</v>
      </c>
      <c r="U295" s="10">
        <v>42360</v>
      </c>
      <c r="V295" s="120" t="s">
        <v>4481</v>
      </c>
      <c r="W295" s="120" t="s">
        <v>4472</v>
      </c>
      <c r="X295" s="120" t="s">
        <v>4483</v>
      </c>
      <c r="Y295" s="122">
        <v>42488</v>
      </c>
      <c r="Z295" s="10" t="s">
        <v>153</v>
      </c>
      <c r="AA295" s="11">
        <f>IF(G295&lt;0,"NA",IF((G295+H295+L295+T295+IF(AO295="1ª",AP295,0)+IF(AU295="1ª",AV295,0)+IF(AO295="2ª",AP295,0)+IF(AU295="2ª",AV295,0))&gt;ROUNDDOWN('INF GERAIS'!K295*0.8,2),0,IF(AND(M295="",U295=""),ROUNDDOWN('INF GERAIS'!K295*0.8,2)-K295-S295-G295-H295,IF(U295="",ROUNDDOWN('INF GERAIS'!K295*0.8,2)-S295-L295-G295-H295-IF(AO295="1ª",AP295,0)-IF(AU295="1ª",AV295,0),ROUNDDOWN('INF GERAIS'!K295*0.8,2)-(G295+H295+L295+T295+IF(AO295="1ª",AP295,0)+IF(AU295="1ª",AV295,0)+IF(AO295="2ª",AP295,0)+IF(AU295="2ª",AV295,0))))))</f>
        <v>29423.03</v>
      </c>
      <c r="AB295" s="205">
        <v>29423.03</v>
      </c>
      <c r="AC295" s="10">
        <v>42836</v>
      </c>
      <c r="AD295" s="120" t="s">
        <v>9224</v>
      </c>
      <c r="AE295" s="120" t="s">
        <v>9219</v>
      </c>
      <c r="AF295" s="120" t="s">
        <v>9226</v>
      </c>
      <c r="AG295" s="10"/>
      <c r="AH295" s="233"/>
      <c r="AI295" s="11">
        <f>IF(G295&lt;0,"NA",IF((G295+H295+L295+T295+AB295+IF(AO295="1ª",AP295,0)+IF(AU295="1ª",AV295,0)+IF(AO295="2ª",AP295,0)+IF(AU295="2ª",AV295,0)+IF(AO295="3ª",AP295,0)+IF(AU295="3ª",AV295,0))&gt;'INF GERAIS'!K295,0,IF(AND(M295="",U295="",AC295=""),'INF GERAIS'!K295-K295-S295-AA295-G295-H295,IF(AND(U295="",AC295=""),'INF GERAIS'!K295-L295-S295-AA295-G295-H295-IF(AO295="1ª",AP295,0)-IF(AU295="1ª",AV295,0),IF(AC295="",'INF GERAIS'!K295-L295-T295-AA295-G295-H295-IF(AO295="1ª",AP295,0)-IF(AU295="1ª",AV295,0)-IF(AO295="2ª",AP295,0)-IF(AU295="2ª",AV295,0),'INF GERAIS'!K295-(G295+H295+L295+T295+AB295+IF(AO295="1ª",AP295,0)+IF(AU295="1ª",AV295,0)+IF(AO295="2ª",AP295,0)+IF(AU295="2ª",AV295,0)+IF(AO295="3ª",AP295,0)+IF(AU295="3ª",AV295,0)))))))</f>
        <v>29249.280000000013</v>
      </c>
      <c r="AJ295" s="205">
        <v>29249.279999999999</v>
      </c>
      <c r="AK295" s="10">
        <v>42837</v>
      </c>
      <c r="AL295" s="120" t="s">
        <v>9227</v>
      </c>
      <c r="AM295" s="120" t="s">
        <v>9219</v>
      </c>
      <c r="AN295" s="120" t="s">
        <v>9229</v>
      </c>
      <c r="AP295" s="11"/>
      <c r="AQ295" s="10"/>
      <c r="AV295" s="11"/>
      <c r="AW295" s="10"/>
      <c r="AZ295" s="1"/>
      <c r="BF295" s="16"/>
      <c r="BG295" s="155"/>
    </row>
    <row r="296" spans="2:64" ht="58" x14ac:dyDescent="0.35">
      <c r="B296" s="45" t="str">
        <f>'INF GERAIS'!B296&amp;IFERROR(IF(INDEX(APOIO!$A$5:$A$50,MATCH('INF GERAIS'!N296,APOIO!$B$5:$B$50,0))="NÃO",APOIO!$A$2&amp;"NÃO VÁLIDO",""),"")</f>
        <v>2014.0280</v>
      </c>
      <c r="C296" s="1" t="str">
        <f>'INF GERAIS'!C296</f>
        <v>AGRESTE SETENTRIONAL</v>
      </c>
      <c r="D296" s="1" t="str">
        <f>'INF GERAIS'!D296</f>
        <v>PASSIRA</v>
      </c>
      <c r="E296" s="1" t="str">
        <f>'INF GERAIS'!E296</f>
        <v>CONSTRUÇÃO DE PASSAGENS MOLHADA</v>
      </c>
      <c r="F296" s="1" t="str">
        <f>'INF GERAIS'!G296</f>
        <v>NORMAL</v>
      </c>
      <c r="G296" s="11"/>
      <c r="H296" s="11"/>
      <c r="I296" s="10">
        <v>41802</v>
      </c>
      <c r="J296" s="10">
        <v>41816</v>
      </c>
      <c r="K296" s="11">
        <f>IF(G296&lt;0,"NA",IF(G296&gt;ROUNDDOWN('INF GERAIS'!K296*0.3,2),0,ROUNDDOWN('INF GERAIS'!K296*0.3,2)-G296))</f>
        <v>30003.32</v>
      </c>
      <c r="L296" s="11">
        <v>30003.33</v>
      </c>
      <c r="M296" s="10">
        <v>41823</v>
      </c>
      <c r="N296" s="120" t="s">
        <v>2104</v>
      </c>
      <c r="O296" s="120" t="s">
        <v>2097</v>
      </c>
      <c r="P296" s="120"/>
      <c r="Q296" s="10">
        <v>42339</v>
      </c>
      <c r="R296" s="10">
        <v>42353</v>
      </c>
      <c r="S296" s="11">
        <f>IF(G296&lt;0,"NA",IF((G296+H296+L296+IF(AO296="1ª",AP296,0)+IF(AU296="1ª",AV296,0))&gt;ROUNDDOWN('INF GERAIS'!K296*0.6,2),0,IF(M296="",ROUNDDOWN('INF GERAIS'!K296*0.6,2)-K296-G296-H296,ROUNDDOWN('INF GERAIS'!K296*0.6,2)-(G296+H296+L296+IF(AO296="1ª",AP296,0)+IF(AU296="1ª",AV296,0)))))</f>
        <v>30003.32</v>
      </c>
      <c r="T296" s="505">
        <v>30003.33</v>
      </c>
      <c r="U296" s="10">
        <v>42360</v>
      </c>
      <c r="V296" s="120" t="s">
        <v>4484</v>
      </c>
      <c r="W296" s="120" t="s">
        <v>4472</v>
      </c>
      <c r="X296" s="120" t="s">
        <v>4486</v>
      </c>
      <c r="Y296" s="10">
        <v>42705</v>
      </c>
      <c r="Z296" s="10">
        <v>42832</v>
      </c>
      <c r="AA296" s="11">
        <f>IF(G296&lt;0,"NA",IF((G296+H296+L296+T296+IF(AO296="1ª",AP296,0)+IF(AU296="1ª",AV296,0)+IF(AO296="2ª",AP296,0)+IF(AU296="2ª",AV296,0))&gt;ROUNDDOWN('INF GERAIS'!K296*0.8,2),0,IF(AND(M296="",U296=""),ROUNDDOWN('INF GERAIS'!K296*0.8,2)-K296-S296-G296-H296,IF(U296="",ROUNDDOWN('INF GERAIS'!K296*0.8,2)-S296-L296-G296-H296-IF(AO296="1ª",AP296,0)-IF(AU296="1ª",AV296,0),ROUNDDOWN('INF GERAIS'!K296*0.8,2)-(G296+H296+L296+T296+IF(AO296="1ª",AP296,0)+IF(AU296="1ª",AV296,0)+IF(AO296="2ª",AP296,0)+IF(AU296="2ª",AV296,0))))))</f>
        <v>20002.209999999992</v>
      </c>
      <c r="AB296" s="11">
        <v>20002.21</v>
      </c>
      <c r="AC296" s="233">
        <v>43193</v>
      </c>
      <c r="AD296" s="1215" t="s">
        <v>11031</v>
      </c>
      <c r="AE296" s="1092" t="s">
        <v>11033</v>
      </c>
      <c r="AF296" s="1092" t="s">
        <v>11034</v>
      </c>
      <c r="AG296" s="10">
        <v>42705</v>
      </c>
      <c r="AH296" s="10">
        <v>42832</v>
      </c>
      <c r="AI296" s="11">
        <f>IF(G296&lt;0,"NA",IF((G296+H296+L296+T296+AB296+IF(AO296="1ª",AP296,0)+IF(AU296="1ª",AV296,0)+IF(AO296="2ª",AP296,0)+IF(AU296="2ª",AV296,0)+IF(AO296="3ª",AP296,0)+IF(AU296="3ª",AV296,0))&gt;'INF GERAIS'!K296,0,IF(AND(M296="",U296="",AC296=""),'INF GERAIS'!K296-K296-S296-AA296-G296-H296,IF(AND(U296="",AC296=""),'INF GERAIS'!K296-L296-S296-AA296-G296-H296-IF(AO296="1ª",AP296,0)-IF(AU296="1ª",AV296,0),IF(AC296="",'INF GERAIS'!K296-L296-T296-AA296-G296-H296-IF(AO296="1ª",AP296,0)-IF(AU296="1ª",AV296,0)-IF(AO296="2ª",AP296,0)-IF(AU296="2ª",AV296,0),'INF GERAIS'!K296-(G296+H296+L296+T296+AB296+IF(AO296="1ª",AP296,0)+IF(AU296="1ª",AV296,0)+IF(AO296="2ª",AP296,0)+IF(AU296="2ª",AV296,0)+IF(AO296="3ª",AP296,0)+IF(AU296="3ª",AV296,0)))))))</f>
        <v>20002.22</v>
      </c>
      <c r="AJ296" s="11">
        <v>20002.22</v>
      </c>
      <c r="AK296" s="233">
        <v>43214</v>
      </c>
      <c r="AL296" s="1059" t="s">
        <v>10812</v>
      </c>
      <c r="AM296" s="1059" t="s">
        <v>10814</v>
      </c>
      <c r="AN296" s="1059" t="s">
        <v>10815</v>
      </c>
      <c r="AP296" s="11"/>
      <c r="AQ296" s="10"/>
      <c r="AV296" s="11"/>
      <c r="AW296" s="10"/>
      <c r="AZ296" s="1"/>
      <c r="BF296" s="16"/>
      <c r="BG296" s="155"/>
    </row>
    <row r="297" spans="2:64" ht="87" x14ac:dyDescent="0.35">
      <c r="B297" s="45" t="str">
        <f>'INF GERAIS'!B297&amp;IFERROR(IF(INDEX(APOIO!$A$5:$A$50,MATCH('INF GERAIS'!N297,APOIO!$B$5:$B$50,0))="NÃO",APOIO!$A$2&amp;"NÃO VÁLIDO",""),"")</f>
        <v>2014.0281</v>
      </c>
      <c r="C297" s="1" t="str">
        <f>'INF GERAIS'!C297</f>
        <v>MATA NORTE</v>
      </c>
      <c r="D297" s="1" t="str">
        <f>'INF GERAIS'!D297</f>
        <v>PAUDALHO</v>
      </c>
      <c r="E297" s="1" t="str">
        <f>'INF GERAIS'!E297</f>
        <v xml:space="preserve">CONTRATAÇÃO DE EMPRESA DE ENGENHARIA PARA EXECUÇÃO DE PAVIMENTAÇÃO EM PARALELEPÍPEDOS E DRENAGEM EM DIVERSAS RUAS </v>
      </c>
      <c r="F297" s="1" t="str">
        <f>'INF GERAIS'!G297</f>
        <v>NORMAL</v>
      </c>
      <c r="G297" s="11"/>
      <c r="H297" s="11"/>
      <c r="I297" s="10">
        <v>41802</v>
      </c>
      <c r="J297" s="10">
        <v>41816</v>
      </c>
      <c r="K297" s="11">
        <f>IF(G297&lt;0,"NA",IF(G297&gt;ROUNDDOWN('INF GERAIS'!K297*0.3,2),0,ROUNDDOWN('INF GERAIS'!K297*0.3,2)-G297))</f>
        <v>210120.59</v>
      </c>
      <c r="L297" s="11">
        <v>210120.6</v>
      </c>
      <c r="M297" s="10">
        <v>41823</v>
      </c>
      <c r="N297" s="120" t="s">
        <v>2140</v>
      </c>
      <c r="O297" s="120" t="s">
        <v>2127</v>
      </c>
      <c r="P297" s="120"/>
      <c r="Q297" s="10">
        <v>42440</v>
      </c>
      <c r="R297" s="10">
        <v>42444</v>
      </c>
      <c r="S297" s="11">
        <f>IF(G297&lt;0,"NA",IF((G297+H297+L297+IF(AO297="1ª",AP297,0)+IF(AU297="1ª",AV297,0))&gt;ROUNDDOWN('INF GERAIS'!K297*0.6,2),0,IF(M297="",ROUNDDOWN('INF GERAIS'!K297*0.6,2)-K297-G297-H297,ROUNDDOWN('INF GERAIS'!K297*0.6,2)-(G297+H297+L297+IF(AO297="1ª",AP297,0)+IF(AU297="1ª",AV297,0)))))</f>
        <v>210120.59</v>
      </c>
      <c r="T297" s="505">
        <v>210120.59</v>
      </c>
      <c r="U297" s="10">
        <v>42446</v>
      </c>
      <c r="V297" s="120" t="s">
        <v>6456</v>
      </c>
      <c r="W297" s="120" t="s">
        <v>6458</v>
      </c>
      <c r="X297" s="120" t="s">
        <v>6459</v>
      </c>
      <c r="Y297" s="233">
        <v>42562</v>
      </c>
      <c r="Z297" s="10" t="s">
        <v>153</v>
      </c>
      <c r="AA297" s="11">
        <f>IF(G297&lt;0,"NA",IF((G297+H297+L297+T297+IF(AO297="1ª",AP297,0)+IF(AU297="1ª",AV297,0)+IF(AO297="2ª",AP297,0)+IF(AU297="2ª",AV297,0))&gt;ROUNDDOWN('INF GERAIS'!K297*0.8,2),0,IF(AND(M297="",U297=""),ROUNDDOWN('INF GERAIS'!K297*0.8,2)-K297-S297-G297-H297,IF(U297="",ROUNDDOWN('INF GERAIS'!K297*0.8,2)-S297-L297-G297-H297-IF(AO297="1ª",AP297,0)-IF(AU297="1ª",AV297,0),ROUNDDOWN('INF GERAIS'!K297*0.8,2)-(G297+H297+L297+T297+IF(AO297="1ª",AP297,0)+IF(AU297="1ª",AV297,0)+IF(AO297="2ª",AP297,0)+IF(AU297="2ª",AV297,0))))))</f>
        <v>140080.39999999997</v>
      </c>
      <c r="AB297" s="11"/>
      <c r="AC297" s="10"/>
      <c r="AD297" s="120" t="s">
        <v>153</v>
      </c>
      <c r="AE297" s="120" t="s">
        <v>153</v>
      </c>
      <c r="AF297" s="120" t="s">
        <v>153</v>
      </c>
      <c r="AG297" s="10"/>
      <c r="AH297" s="10" t="s">
        <v>153</v>
      </c>
      <c r="AI297" s="11">
        <f>IF(G297&lt;0,"NA",IF((G297+H297+L297+T297+AB297+IF(AO297="1ª",AP297,0)+IF(AU297="1ª",AV297,0)+IF(AO297="2ª",AP297,0)+IF(AU297="2ª",AV297,0)+IF(AO297="3ª",AP297,0)+IF(AU297="3ª",AV297,0))&gt;'INF GERAIS'!K297,0,IF(AND(M297="",U297="",AC297=""),'INF GERAIS'!K297-K297-S297-AA297-G297-H297,IF(AND(U297="",AC297=""),'INF GERAIS'!K297-L297-S297-AA297-G297-H297-IF(AO297="1ª",AP297,0)-IF(AU297="1ª",AV297,0),IF(AC297="",'INF GERAIS'!K297-L297-T297-AA297-G297-H297-IF(AO297="1ª",AP297,0)-IF(AU297="1ª",AV297,0)-IF(AO297="2ª",AP297,0)-IF(AU297="2ª",AV297,0),'INF GERAIS'!K297-(G297+H297+L297+T297+AB297+IF(AO297="1ª",AP297,0)+IF(AU297="1ª",AV297,0)+IF(AO297="2ª",AP297,0)+IF(AU297="2ª",AV297,0)+IF(AO297="3ª",AP297,0)+IF(AU297="3ª",AV297,0)))))))</f>
        <v>140080.40000000008</v>
      </c>
      <c r="AJ297" s="11" t="s">
        <v>153</v>
      </c>
      <c r="AK297" s="10"/>
      <c r="AL297" s="120" t="s">
        <v>153</v>
      </c>
      <c r="AM297" s="120" t="s">
        <v>153</v>
      </c>
      <c r="AN297" s="120" t="s">
        <v>153</v>
      </c>
      <c r="AP297" s="11"/>
      <c r="AQ297" s="10"/>
      <c r="AV297" s="11"/>
      <c r="AW297" s="10"/>
      <c r="AZ297" s="1"/>
      <c r="BF297" s="16"/>
      <c r="BG297" s="155"/>
    </row>
    <row r="298" spans="2:64" ht="72.5" x14ac:dyDescent="0.35">
      <c r="B298" s="45" t="str">
        <f>'INF GERAIS'!B298&amp;IFERROR(IF(INDEX(APOIO!$A$5:$A$50,MATCH('INF GERAIS'!N298,APOIO!$B$5:$B$50,0))="NÃO",APOIO!$A$2&amp;"NÃO VÁLIDO",""),"")</f>
        <v>2014.0282</v>
      </c>
      <c r="C298" s="1" t="str">
        <f>'INF GERAIS'!C298</f>
        <v>MATA NORTE</v>
      </c>
      <c r="D298" s="1" t="str">
        <f>'INF GERAIS'!D298</f>
        <v>PAUDALHO</v>
      </c>
      <c r="E298" s="1" t="str">
        <f>'INF GERAIS'!E298</f>
        <v>CONSTRUÇÃO DO NOVO CAMPO DE FUTEBOL DE GUADALAJARA "O PIABÃO"</v>
      </c>
      <c r="F298" s="1" t="str">
        <f>'INF GERAIS'!G298</f>
        <v>NORMAL</v>
      </c>
      <c r="G298" s="11"/>
      <c r="H298" s="11"/>
      <c r="I298" s="10">
        <v>41802</v>
      </c>
      <c r="J298" s="10">
        <v>41816</v>
      </c>
      <c r="K298" s="11">
        <f>IF(G298&lt;0,"NA",IF(G298&gt;ROUNDDOWN('INF GERAIS'!K298*0.3,2),0,ROUNDDOWN('INF GERAIS'!K298*0.3,2)-G298))</f>
        <v>9599.67</v>
      </c>
      <c r="L298" s="11">
        <v>9599.68</v>
      </c>
      <c r="M298" s="10">
        <v>41823</v>
      </c>
      <c r="N298" s="120" t="s">
        <v>2125</v>
      </c>
      <c r="O298" s="120" t="s">
        <v>2127</v>
      </c>
      <c r="P298" s="120"/>
      <c r="Q298" s="10">
        <v>42440</v>
      </c>
      <c r="R298" s="10">
        <v>42444</v>
      </c>
      <c r="S298" s="11" t="s">
        <v>13765</v>
      </c>
      <c r="T298" s="505">
        <v>9599.67</v>
      </c>
      <c r="U298" s="10">
        <v>42446</v>
      </c>
      <c r="V298" s="120" t="s">
        <v>6460</v>
      </c>
      <c r="W298" s="120" t="s">
        <v>6458</v>
      </c>
      <c r="X298" s="120" t="s">
        <v>6462</v>
      </c>
      <c r="Y298" s="10"/>
      <c r="Z298" s="10" t="s">
        <v>153</v>
      </c>
      <c r="AA298" s="11">
        <f>IF(G298&lt;0,"NA",IF((G298+H298+L298+T298+IF(AO298="1ª",AP298,0)+IF(AU298="1ª",AV298,0)+IF(AO298="2ª",AP298,0)+IF(AU298="2ª",AV298,0))&gt;ROUNDDOWN('INF GERAIS'!K298*0.8,2),0,IF(AND(M298="",U298=""),ROUNDDOWN('INF GERAIS'!K298*0.8,2)-K298-S298-G298-H298,IF(U298="",ROUNDDOWN('INF GERAIS'!K298*0.8,2)-S298-L298-G298-H298-IF(AO298="1ª",AP298,0)-IF(AU298="1ª",AV298,0),ROUNDDOWN('INF GERAIS'!K298*0.8,2)-(G298+H298+L298+T298+IF(AO298="1ª",AP298,0)+IF(AU298="1ª",AV298,0)+IF(AO298="2ª",AP298,0)+IF(AU298="2ª",AV298,0))))))</f>
        <v>6399.7800000000025</v>
      </c>
      <c r="AB298" s="11"/>
      <c r="AC298" s="10"/>
      <c r="AD298" s="120" t="s">
        <v>153</v>
      </c>
      <c r="AE298" s="120" t="s">
        <v>153</v>
      </c>
      <c r="AF298" s="120" t="s">
        <v>153</v>
      </c>
      <c r="AG298" s="10"/>
      <c r="AH298" s="10" t="s">
        <v>153</v>
      </c>
      <c r="AI298" s="11">
        <f>IF(G298&lt;0,"NA",IF((G298+H298+L298+T298+AB298+IF(AO298="1ª",AP298,0)+IF(AU298="1ª",AV298,0)+IF(AO298="2ª",AP298,0)+IF(AU298="2ª",AV298,0)+IF(AO298="3ª",AP298,0)+IF(AU298="3ª",AV298,0))&gt;'INF GERAIS'!K298,0,IF(AND(M298="",U298="",AC298=""),'INF GERAIS'!K298-K298-S298-AA298-G298-H298,IF(AND(U298="",AC298=""),'INF GERAIS'!K298-L298-S298-AA298-G298-H298-IF(AO298="1ª",AP298,0)-IF(AU298="1ª",AV298,0),IF(AC298="",'INF GERAIS'!K298-L298-T298-AA298-G298-H298-IF(AO298="1ª",AP298,0)-IF(AU298="1ª",AV298,0)-IF(AO298="2ª",AP298,0)-IF(AU298="2ª",AV298,0),'INF GERAIS'!K298-(G298+H298+L298+T298+AB298+IF(AO298="1ª",AP298,0)+IF(AU298="1ª",AV298,0)+IF(AO298="2ª",AP298,0)+IF(AU298="2ª",AV298,0)+IF(AO298="3ª",AP298,0)+IF(AU298="3ª",AV298,0)))))))</f>
        <v>6399.7899999999954</v>
      </c>
      <c r="AJ298" s="11" t="s">
        <v>153</v>
      </c>
      <c r="AK298" s="10"/>
      <c r="AL298" s="120" t="s">
        <v>153</v>
      </c>
      <c r="AM298" s="120" t="s">
        <v>153</v>
      </c>
      <c r="AN298" s="120" t="s">
        <v>153</v>
      </c>
      <c r="AP298" s="11"/>
      <c r="AQ298" s="10"/>
      <c r="AV298" s="11"/>
      <c r="AW298" s="10"/>
      <c r="AZ298" s="1"/>
      <c r="BF298" s="16"/>
      <c r="BG298" s="155"/>
    </row>
    <row r="299" spans="2:64" ht="58" x14ac:dyDescent="0.35">
      <c r="B299" s="45" t="str">
        <f>'INF GERAIS'!B299&amp;IFERROR(IF(INDEX(APOIO!$A$5:$A$50,MATCH('INF GERAIS'!N299,APOIO!$B$5:$B$50,0))="NÃO",APOIO!$A$2&amp;"NÃO VÁLIDO",""),"")</f>
        <v>2014.0283</v>
      </c>
      <c r="C299" s="1" t="str">
        <f>'INF GERAIS'!C299</f>
        <v>MATA NORTE</v>
      </c>
      <c r="D299" s="1" t="str">
        <f>'INF GERAIS'!D299</f>
        <v>PAUDALHO</v>
      </c>
      <c r="E299" s="1" t="str">
        <f>'INF GERAIS'!E299</f>
        <v xml:space="preserve">CONSTRUÇÃO DO MERCADO DE CARNE DO MUNICÍPIO </v>
      </c>
      <c r="F299" s="1" t="str">
        <f>'INF GERAIS'!G299</f>
        <v>NORMAL</v>
      </c>
      <c r="G299" s="11"/>
      <c r="H299" s="11"/>
      <c r="I299" s="10">
        <v>41802</v>
      </c>
      <c r="J299" s="10">
        <v>41816</v>
      </c>
      <c r="K299" s="11">
        <f>IF(G299&lt;0,"NA",IF(G299&gt;ROUNDDOWN('INF GERAIS'!K299*0.3,2),0,ROUNDDOWN('INF GERAIS'!K299*0.3,2)-G299))</f>
        <v>83167.87</v>
      </c>
      <c r="L299" s="11">
        <v>83167.88</v>
      </c>
      <c r="M299" s="10">
        <v>41823</v>
      </c>
      <c r="N299" s="120" t="s">
        <v>2134</v>
      </c>
      <c r="O299" s="120" t="s">
        <v>2127</v>
      </c>
      <c r="P299" s="120"/>
      <c r="Q299" s="10">
        <v>42440</v>
      </c>
      <c r="R299" s="10">
        <v>42444</v>
      </c>
      <c r="S299" s="11">
        <f>IF(G299&lt;0,"NA",IF((G299+H299+L299+IF(AO299="1ª",AP299,0)+IF(AU299="1ª",AV299,0))&gt;ROUNDDOWN('INF GERAIS'!K299*0.6,2),0,IF(M299="",ROUNDDOWN('INF GERAIS'!K299*0.6,2)-K299-G299-H299,ROUNDDOWN('INF GERAIS'!K299*0.6,2)-(G299+H299+L299+IF(AO299="1ª",AP299,0)+IF(AU299="1ª",AV299,0)))))</f>
        <v>83167.87</v>
      </c>
      <c r="T299" s="505">
        <v>83167.87</v>
      </c>
      <c r="U299" s="10">
        <v>42446</v>
      </c>
      <c r="V299" s="120" t="s">
        <v>6463</v>
      </c>
      <c r="W299" s="120" t="s">
        <v>6458</v>
      </c>
      <c r="X299" s="120" t="s">
        <v>6465</v>
      </c>
      <c r="Y299" s="10"/>
      <c r="Z299" s="10" t="s">
        <v>153</v>
      </c>
      <c r="AA299" s="11">
        <f>IF(G299&lt;0,"NA",IF((G299+H299+L299+T299+IF(AO299="1ª",AP299,0)+IF(AU299="1ª",AV299,0)+IF(AO299="2ª",AP299,0)+IF(AU299="2ª",AV299,0))&gt;ROUNDDOWN('INF GERAIS'!K299*0.8,2),0,IF(AND(M299="",U299=""),ROUNDDOWN('INF GERAIS'!K299*0.8,2)-K299-S299-G299-H299,IF(U299="",ROUNDDOWN('INF GERAIS'!K299*0.8,2)-S299-L299-G299-H299-IF(AO299="1ª",AP299,0)-IF(AU299="1ª",AV299,0),ROUNDDOWN('INF GERAIS'!K299*0.8,2)-(G299+H299+L299+T299+IF(AO299="1ª",AP299,0)+IF(AU299="1ª",AV299,0)+IF(AO299="2ª",AP299,0)+IF(AU299="2ª",AV299,0))))))</f>
        <v>55445.25</v>
      </c>
      <c r="AB299" s="11"/>
      <c r="AC299" s="10"/>
      <c r="AD299" s="120" t="s">
        <v>153</v>
      </c>
      <c r="AE299" s="120" t="s">
        <v>153</v>
      </c>
      <c r="AF299" s="120" t="s">
        <v>153</v>
      </c>
      <c r="AG299" s="10"/>
      <c r="AH299" s="10" t="s">
        <v>153</v>
      </c>
      <c r="AI299" s="11">
        <f>IF(G299&lt;0,"NA",IF((G299+H299+L299+T299+AB299+IF(AO299="1ª",AP299,0)+IF(AU299="1ª",AV299,0)+IF(AO299="2ª",AP299,0)+IF(AU299="2ª",AV299,0)+IF(AO299="3ª",AP299,0)+IF(AU299="3ª",AV299,0))&gt;'INF GERAIS'!K299,0,IF(AND(M299="",U299="",AC299=""),'INF GERAIS'!K299-K299-S299-AA299-G299-H299,IF(AND(U299="",AC299=""),'INF GERAIS'!K299-L299-S299-AA299-G299-H299-IF(AO299="1ª",AP299,0)-IF(AU299="1ª",AV299,0),IF(AC299="",'INF GERAIS'!K299-L299-T299-AA299-G299-H299-IF(AO299="1ª",AP299,0)-IF(AU299="1ª",AV299,0)-IF(AO299="2ª",AP299,0)-IF(AU299="2ª",AV299,0),'INF GERAIS'!K299-(G299+H299+L299+T299+AB299+IF(AO299="1ª",AP299,0)+IF(AU299="1ª",AV299,0)+IF(AO299="2ª",AP299,0)+IF(AU299="2ª",AV299,0)+IF(AO299="3ª",AP299,0)+IF(AU299="3ª",AV299,0)))))))</f>
        <v>55445.260000000009</v>
      </c>
      <c r="AJ299" s="11" t="s">
        <v>153</v>
      </c>
      <c r="AK299" s="10"/>
      <c r="AL299" s="120" t="s">
        <v>153</v>
      </c>
      <c r="AM299" s="120" t="s">
        <v>153</v>
      </c>
      <c r="AN299" s="120" t="s">
        <v>153</v>
      </c>
      <c r="AP299" s="11"/>
      <c r="AQ299" s="10"/>
      <c r="AV299" s="11"/>
      <c r="AW299" s="10"/>
      <c r="AZ299" s="1"/>
      <c r="BF299" s="16"/>
      <c r="BG299" s="155"/>
    </row>
    <row r="300" spans="2:64" ht="58" x14ac:dyDescent="0.35">
      <c r="B300" s="45" t="str">
        <f>'INF GERAIS'!B300&amp;IFERROR(IF(INDEX(APOIO!$A$5:$A$50,MATCH('INF GERAIS'!N300,APOIO!$B$5:$B$50,0))="NÃO",APOIO!$A$2&amp;"NÃO VÁLIDO",""),"")</f>
        <v>2014.0284</v>
      </c>
      <c r="C300" s="1" t="str">
        <f>'INF GERAIS'!C300</f>
        <v>MATA NORTE</v>
      </c>
      <c r="D300" s="1" t="str">
        <f>'INF GERAIS'!D300</f>
        <v>PAUDALHO</v>
      </c>
      <c r="E300" s="1" t="str">
        <f>'INF GERAIS'!E300</f>
        <v>CONSTRUÇÃO DA PASSAGEM MOLHADA SOBRE O RIO CAPIBARIBE</v>
      </c>
      <c r="F300" s="1" t="str">
        <f>'INF GERAIS'!G300</f>
        <v>NORMAL</v>
      </c>
      <c r="G300" s="11"/>
      <c r="H300" s="11"/>
      <c r="I300" s="10">
        <v>41802</v>
      </c>
      <c r="J300" s="10">
        <v>41816</v>
      </c>
      <c r="K300" s="11">
        <f>IF(G300&lt;0,"NA",IF(G300&gt;ROUNDDOWN('INF GERAIS'!K300*0.3,2),0,ROUNDDOWN('INF GERAIS'!K300*0.3,2)-G300))</f>
        <v>118207.24</v>
      </c>
      <c r="L300" s="11">
        <v>118207.25</v>
      </c>
      <c r="M300" s="10">
        <v>41823</v>
      </c>
      <c r="N300" s="120" t="s">
        <v>2137</v>
      </c>
      <c r="O300" s="120" t="s">
        <v>2127</v>
      </c>
      <c r="P300" s="120"/>
      <c r="Q300" s="10">
        <v>42440</v>
      </c>
      <c r="R300" s="10">
        <v>42444</v>
      </c>
      <c r="S300" s="11">
        <f>IF(G300&lt;0,"NA",IF((G300+H300+L300+IF(AO300="1ª",AP300,0)+IF(AU300="1ª",AV300,0))&gt;ROUNDDOWN('INF GERAIS'!K300*0.6,2),0,IF(M300="",ROUNDDOWN('INF GERAIS'!K300*0.6,2)-K300-G300-H300,ROUNDDOWN('INF GERAIS'!K300*0.6,2)-(G300+H300+L300+IF(AO300="1ª",AP300,0)+IF(AU300="1ª",AV300,0)))))</f>
        <v>118207.23999999999</v>
      </c>
      <c r="T300" s="505">
        <v>118207.24</v>
      </c>
      <c r="U300" s="10">
        <v>42466</v>
      </c>
      <c r="V300" s="120" t="s">
        <v>6788</v>
      </c>
      <c r="W300" s="120" t="s">
        <v>6790</v>
      </c>
      <c r="X300" s="120" t="s">
        <v>6792</v>
      </c>
      <c r="Y300" s="10"/>
      <c r="Z300" s="10" t="s">
        <v>153</v>
      </c>
      <c r="AA300" s="11">
        <f>IF(G300&lt;0,"NA",IF((G300+H300+L300+T300+IF(AO300="1ª",AP300,0)+IF(AU300="1ª",AV300,0)+IF(AO300="2ª",AP300,0)+IF(AU300="2ª",AV300,0))&gt;ROUNDDOWN('INF GERAIS'!K300*0.8,2),0,IF(AND(M300="",U300=""),ROUNDDOWN('INF GERAIS'!K300*0.8,2)-K300-S300-G300-H300,IF(U300="",ROUNDDOWN('INF GERAIS'!K300*0.8,2)-S300-L300-G300-H300-IF(AO300="1ª",AP300,0)-IF(AU300="1ª",AV300,0),ROUNDDOWN('INF GERAIS'!K300*0.8,2)-(G300+H300+L300+T300+IF(AO300="1ª",AP300,0)+IF(AU300="1ª",AV300,0)+IF(AO300="2ª",AP300,0)+IF(AU300="2ª",AV300,0))))))</f>
        <v>78804.830000000016</v>
      </c>
      <c r="AB300" s="11"/>
      <c r="AC300" s="10"/>
      <c r="AD300" s="120" t="s">
        <v>153</v>
      </c>
      <c r="AE300" s="120" t="s">
        <v>153</v>
      </c>
      <c r="AF300" s="120" t="s">
        <v>153</v>
      </c>
      <c r="AG300" s="10"/>
      <c r="AH300" s="10" t="s">
        <v>153</v>
      </c>
      <c r="AI300" s="11">
        <f>IF(G300&lt;0,"NA",IF((G300+H300+L300+T300+AB300+IF(AO300="1ª",AP300,0)+IF(AU300="1ª",AV300,0)+IF(AO300="2ª",AP300,0)+IF(AU300="2ª",AV300,0)+IF(AO300="3ª",AP300,0)+IF(AU300="3ª",AV300,0))&gt;'INF GERAIS'!K300,0,IF(AND(M300="",U300="",AC300=""),'INF GERAIS'!K300-K300-S300-AA300-G300-H300,IF(AND(U300="",AC300=""),'INF GERAIS'!K300-L300-S300-AA300-G300-H300-IF(AO300="1ª",AP300,0)-IF(AU300="1ª",AV300,0),IF(AC300="",'INF GERAIS'!K300-L300-T300-AA300-G300-H300-IF(AO300="1ª",AP300,0)-IF(AU300="1ª",AV300,0)-IF(AO300="2ª",AP300,0)-IF(AU300="2ª",AV300,0),'INF GERAIS'!K300-(G300+H300+L300+T300+AB300+IF(AO300="1ª",AP300,0)+IF(AU300="1ª",AV300,0)+IF(AO300="2ª",AP300,0)+IF(AU300="2ª",AV300,0)+IF(AO300="3ª",AP300,0)+IF(AU300="3ª",AV300,0)))))))</f>
        <v>78804.830000000016</v>
      </c>
      <c r="AJ300" s="11" t="s">
        <v>153</v>
      </c>
      <c r="AK300" s="10"/>
      <c r="AL300" s="120" t="s">
        <v>153</v>
      </c>
      <c r="AM300" s="120" t="s">
        <v>153</v>
      </c>
      <c r="AN300" s="120" t="s">
        <v>153</v>
      </c>
      <c r="AP300" s="11"/>
      <c r="AQ300" s="10"/>
      <c r="AV300" s="11"/>
      <c r="AW300" s="10"/>
      <c r="AZ300" s="1"/>
      <c r="BF300" s="16"/>
      <c r="BG300" s="155"/>
    </row>
    <row r="301" spans="2:64" ht="87" x14ac:dyDescent="0.35">
      <c r="B301" s="45" t="str">
        <f>'INF GERAIS'!B301&amp;IFERROR(IF(INDEX(APOIO!$A$5:$A$50,MATCH('INF GERAIS'!N301,APOIO!$B$5:$B$50,0))="NÃO",APOIO!$A$2&amp;"NÃO VÁLIDO",""),"")</f>
        <v>2014.0285</v>
      </c>
      <c r="C301" s="1" t="str">
        <f>'INF GERAIS'!C301</f>
        <v>MATA NORTE</v>
      </c>
      <c r="D301" s="1" t="str">
        <f>'INF GERAIS'!D301</f>
        <v>PAUDALHO</v>
      </c>
      <c r="E301" s="1" t="str">
        <f>'INF GERAIS'!E301</f>
        <v>CONTRATAÇÃO DE EMPRESA DE ENGENHARIA PARA REVITALIAZAÇÃO DAS PRAÇAS NO ALTO DOIS IRMÃOS</v>
      </c>
      <c r="F301" s="1" t="str">
        <f>'INF GERAIS'!G301</f>
        <v>NORMAL</v>
      </c>
      <c r="G301" s="11"/>
      <c r="H301" s="11"/>
      <c r="I301" s="10">
        <v>41802</v>
      </c>
      <c r="J301" s="10">
        <v>41816</v>
      </c>
      <c r="K301" s="11">
        <f>IF(G301&lt;0,"NA",IF(G301&gt;ROUNDDOWN('INF GERAIS'!K301*0.3,2),0,ROUNDDOWN('INF GERAIS'!K301*0.3,2)-G301))</f>
        <v>74939.34</v>
      </c>
      <c r="L301" s="11">
        <v>76660.639999999999</v>
      </c>
      <c r="M301" s="10">
        <v>41823</v>
      </c>
      <c r="N301" s="120" t="s">
        <v>2143</v>
      </c>
      <c r="O301" s="120" t="s">
        <v>2127</v>
      </c>
      <c r="P301" s="120"/>
      <c r="Q301" s="10">
        <v>42440</v>
      </c>
      <c r="R301" s="10">
        <v>42444</v>
      </c>
      <c r="S301" s="11">
        <f>IF(G301&lt;0,"NA",IF((G301+H301+L301+IF(AO301="1ª",AP301,0)+IF(AU301="1ª",AV301,0))&gt;ROUNDDOWN('INF GERAIS'!K301*0.6,2),0,IF(M301="",ROUNDDOWN('INF GERAIS'!K301*0.6,2)-K301-G301-H301,ROUNDDOWN('INF GERAIS'!K301*0.6,2)-(G301+H301+L301+IF(AO301="1ª",AP301,0)+IF(AU301="1ª",AV301,0)))))</f>
        <v>73218.05</v>
      </c>
      <c r="T301" s="505">
        <v>76660.63</v>
      </c>
      <c r="U301" s="10">
        <v>42466</v>
      </c>
      <c r="V301" s="120" t="s">
        <v>6793</v>
      </c>
      <c r="W301" s="120" t="s">
        <v>6790</v>
      </c>
      <c r="X301" s="120" t="s">
        <v>6796</v>
      </c>
      <c r="Y301" s="10">
        <v>42562</v>
      </c>
      <c r="Z301" s="10">
        <v>42724</v>
      </c>
      <c r="AA301" s="11">
        <f>IF(G301&lt;0,"NA",IF((G301+H301+L301+T301+IF(AO301="1ª",AP301,0)+IF(AU301="1ª",AV301,0)+IF(AO301="2ª",AP301,0)+IF(AU301="2ª",AV301,0))&gt;ROUNDDOWN('INF GERAIS'!K301*0.8,2),0,IF(AND(M301="",U301=""),ROUNDDOWN('INF GERAIS'!K301*0.8,2)-K301-S301-G301-H301,IF(U301="",ROUNDDOWN('INF GERAIS'!K301*0.8,2)-S301-L301-G301-H301-IF(AO301="1ª",AP301,0)-IF(AU301="1ª",AV301,0),ROUNDDOWN('INF GERAIS'!K301*0.8,2)-(G301+H301+L301+T301+IF(AO301="1ª",AP301,0)+IF(AU301="1ª",AV301,0)+IF(AO301="2ª",AP301,0)+IF(AU301="2ª",AV301,0))))))</f>
        <v>46516.989999999991</v>
      </c>
      <c r="AB301" s="11">
        <v>46516.99</v>
      </c>
      <c r="AC301" s="10">
        <v>42871</v>
      </c>
      <c r="AD301" s="120" t="s">
        <v>9354</v>
      </c>
      <c r="AE301" s="120" t="s">
        <v>9355</v>
      </c>
      <c r="AF301" s="120" t="s">
        <v>9356</v>
      </c>
      <c r="AG301" s="10"/>
      <c r="AH301" s="10" t="s">
        <v>153</v>
      </c>
      <c r="AI301" s="11">
        <f>IF(G301&lt;0,"NA",IF((G301+H301+L301+T301+AB301+IF(AO301="1ª",AP301,0)+IF(AU301="1ª",AV301,0)+IF(AO301="2ª",AP301,0)+IF(AU301="2ª",AV301,0)+IF(AO301="3ª",AP301,0)+IF(AU301="3ª",AV301,0))&gt;'INF GERAIS'!K301,0,IF(AND(M301="",U301="",AC301=""),'INF GERAIS'!K301-K301-S301-AA301-G301-H301,IF(AND(U301="",AC301=""),'INF GERAIS'!K301-L301-S301-AA301-G301-H301-IF(AO301="1ª",AP301,0)-IF(AU301="1ª",AV301,0),IF(AC301="",'INF GERAIS'!K301-L301-T301-AA301-G301-H301-IF(AO301="1ª",AP301,0)-IF(AU301="1ª",AV301,0)-IF(AO301="2ª",AP301,0)-IF(AU301="2ª",AV301,0),'INF GERAIS'!K301-(G301+H301+L301+T301+AB301+IF(AO301="1ª",AP301,0)+IF(AU301="1ª",AV301,0)+IF(AO301="2ª",AP301,0)+IF(AU301="2ª",AV301,0)+IF(AO301="3ª",AP301,0)+IF(AU301="3ª",AV301,0)))))))</f>
        <v>49959.569999999978</v>
      </c>
      <c r="AJ301" s="11" t="s">
        <v>153</v>
      </c>
      <c r="AK301" s="10"/>
      <c r="AL301" s="120" t="s">
        <v>153</v>
      </c>
      <c r="AM301" s="120" t="s">
        <v>153</v>
      </c>
      <c r="AN301" s="120" t="s">
        <v>153</v>
      </c>
      <c r="AP301" s="11"/>
      <c r="AQ301" s="10"/>
      <c r="AV301" s="11"/>
      <c r="AW301" s="10"/>
      <c r="AZ301" s="1"/>
      <c r="BF301" s="16"/>
      <c r="BG301" s="155"/>
    </row>
    <row r="302" spans="2:64" ht="72.5" x14ac:dyDescent="0.35">
      <c r="B302" s="45" t="str">
        <f>'INF GERAIS'!B302&amp;IFERROR(IF(INDEX(APOIO!$A$5:$A$50,MATCH('INF GERAIS'!N302,APOIO!$B$5:$B$50,0))="NÃO",APOIO!$A$2&amp;"NÃO VÁLIDO",""),"")</f>
        <v>2014.0286</v>
      </c>
      <c r="C302" s="1" t="str">
        <f>'INF GERAIS'!C302</f>
        <v>METROPOLITANA</v>
      </c>
      <c r="D302" s="1" t="str">
        <f>'INF GERAIS'!D302</f>
        <v>PAULISTA</v>
      </c>
      <c r="E302" s="1" t="str">
        <f>'INF GERAIS'!E302</f>
        <v>OBRAS DE PAVIMENTAÇÃO E DRENAGEM DE 08 (OITO) RUAS NA CIDADE DO PAULISTA</v>
      </c>
      <c r="F302" s="1" t="str">
        <f>'INF GERAIS'!G302</f>
        <v>NORMAL</v>
      </c>
      <c r="G302" s="11"/>
      <c r="H302" s="11"/>
      <c r="I302" s="10">
        <v>41802</v>
      </c>
      <c r="J302" s="10">
        <v>41816</v>
      </c>
      <c r="K302" s="11">
        <f>IF(G302&lt;0,"NA",IF(G302&gt;ROUNDDOWN('INF GERAIS'!K302*0.3,2),0,ROUNDDOWN('INF GERAIS'!K302*0.3,2)-G302))</f>
        <v>1300711.99</v>
      </c>
      <c r="L302" s="11">
        <v>1439043.96</v>
      </c>
      <c r="M302" s="10">
        <v>41823</v>
      </c>
      <c r="N302" s="120" t="s">
        <v>2147</v>
      </c>
      <c r="O302" s="120" t="s">
        <v>2149</v>
      </c>
      <c r="P302" s="120"/>
      <c r="Q302" s="10">
        <v>42478</v>
      </c>
      <c r="R302" s="10">
        <v>42478</v>
      </c>
      <c r="S302" s="11">
        <f>IF(G302&lt;0,"NA",IF((G302+H302+L302+IF(AO302="1ª",AP302,0)+IF(AU302="1ª",AV302,0))&gt;ROUNDDOWN('INF GERAIS'!K302*0.6,2),0,IF(M302="",ROUNDDOWN('INF GERAIS'!K302*0.6,2)-K302-G302-H302,ROUNDDOWN('INF GERAIS'!K302*0.6,2)-(G302+H302+L302+IF(AO302="1ª",AP302,0)+IF(AU302="1ª",AV302,0)))))</f>
        <v>1162380.0300000003</v>
      </c>
      <c r="T302" s="505">
        <v>1438866.5</v>
      </c>
      <c r="U302" s="233">
        <v>42479</v>
      </c>
      <c r="V302" s="298" t="s">
        <v>6972</v>
      </c>
      <c r="W302" s="298" t="s">
        <v>6974</v>
      </c>
      <c r="X302" s="298" t="s">
        <v>6975</v>
      </c>
      <c r="Y302" s="10">
        <v>42727</v>
      </c>
      <c r="Z302" s="10">
        <v>42859</v>
      </c>
      <c r="AA302" s="11">
        <f>IF(G302&lt;0,"NA",IF((G302+H302+L302+T302+IF(AO302="1ª",AP302,0)+IF(AU302="1ª",AV302,0)+IF(AO302="2ª",AP302,0)+IF(AU302="2ª",AV302,0))&gt;ROUNDDOWN('INF GERAIS'!K302*0.8,2),0,IF(AND(M302="",U302=""),ROUNDDOWN('INF GERAIS'!K302*0.8,2)-K302-S302-G302-H302,IF(U302="",ROUNDDOWN('INF GERAIS'!K302*0.8,2)-S302-L302-G302-H302-IF(AO302="1ª",AP302,0)-IF(AU302="1ª",AV302,0),ROUNDDOWN('INF GERAIS'!K302*0.8,2)-(G302+H302+L302+T302+IF(AO302="1ª",AP302,0)+IF(AU302="1ª",AV302,0)+IF(AO302="2ª",AP302,0)+IF(AU302="2ª",AV302,0))))))</f>
        <v>590654.85999999987</v>
      </c>
      <c r="AB302" s="11">
        <v>959303.49</v>
      </c>
      <c r="AC302" s="233">
        <v>43193</v>
      </c>
      <c r="AD302" s="120" t="s">
        <v>10888</v>
      </c>
      <c r="AE302" s="120" t="s">
        <v>10890</v>
      </c>
      <c r="AF302" s="120" t="s">
        <v>10891</v>
      </c>
      <c r="AG302" s="10">
        <v>44138</v>
      </c>
      <c r="AH302" s="10">
        <v>44144</v>
      </c>
      <c r="AI302" s="11">
        <f>IF(G302&lt;0,"NA",IF((G302+H302+L302+T302+AB302+IF(AO302="1ª",AP302,0)+IF(AU302="1ª",AV302,0)+IF(AO302="2ª",AP302,0)+IF(AU302="2ª",AV302,0)+IF(AO302="3ª",AP302,0)+IF(AU302="3ª",AV302,0))&gt;'INF GERAIS'!K302,0,IF(AND(M302="",U302="",AC302=""),'INF GERAIS'!K302-K302-S302-AA302-G302-H302,IF(AND(U302="",AC302=""),'INF GERAIS'!K302-L302-S302-AA302-G302-H302-IF(AO302="1ª",AP302,0)-IF(AU302="1ª",AV302,0),IF(AC302="",'INF GERAIS'!K302-L302-T302-AA302-G302-H302-IF(AO302="1ª",AP302,0)-IF(AU302="1ª",AV302,0)-IF(AO302="2ª",AP302,0)-IF(AU302="2ª",AV302,0),'INF GERAIS'!K302-(G302+H302+L302+T302+AB302+IF(AO302="1ª",AP302,0)+IF(AU302="1ª",AV302,0)+IF(AO302="2ª",AP302,0)+IF(AU302="2ª",AV302,0)+IF(AO302="3ª",AP302,0)+IF(AU302="3ª",AV302,0)))))))</f>
        <v>498492.70999999996</v>
      </c>
      <c r="AJ302" s="11">
        <v>705499.09</v>
      </c>
      <c r="AK302" s="10">
        <v>44595</v>
      </c>
      <c r="AL302" s="120" t="s">
        <v>13530</v>
      </c>
      <c r="AM302" s="120" t="s">
        <v>13531</v>
      </c>
      <c r="AN302" s="120" t="s">
        <v>13532</v>
      </c>
      <c r="AP302" s="11">
        <v>-207006.38</v>
      </c>
      <c r="AQ302" s="10">
        <v>44876</v>
      </c>
      <c r="AT302" s="1" t="s">
        <v>13892</v>
      </c>
      <c r="AV302" s="11"/>
      <c r="AW302" s="10"/>
      <c r="AZ302" s="1"/>
      <c r="BF302" s="16"/>
      <c r="BG302" s="155"/>
    </row>
    <row r="303" spans="2:64" ht="72.5" x14ac:dyDescent="0.35">
      <c r="B303" s="45" t="str">
        <f>'INF GERAIS'!B303&amp;IFERROR(IF(INDEX(APOIO!$A$5:$A$50,MATCH('INF GERAIS'!N303,APOIO!$B$5:$B$50,0))="NÃO",APOIO!$A$2&amp;"NÃO VÁLIDO",""),"")</f>
        <v>2014.0287</v>
      </c>
      <c r="C303" s="1" t="str">
        <f>'INF GERAIS'!C303</f>
        <v>AGRESTE MERIDIONAL</v>
      </c>
      <c r="D303" s="1" t="str">
        <f>'INF GERAIS'!D303</f>
        <v>PEDRA</v>
      </c>
      <c r="E303" s="1" t="str">
        <f>'INF GERAIS'!E303</f>
        <v>CONSTRUÇÃO DE PAVIMENTAÇÃO COM PARALELEPÍPEDOS EM VIAS DA SEDE MUNICIPAL</v>
      </c>
      <c r="F303" s="1" t="str">
        <f>'INF GERAIS'!G303</f>
        <v>NORMAL</v>
      </c>
      <c r="G303" s="11"/>
      <c r="H303" s="11"/>
      <c r="I303" s="10">
        <v>41802</v>
      </c>
      <c r="J303" s="10">
        <v>41816</v>
      </c>
      <c r="K303" s="11">
        <f>IF(G303&lt;0,"NA",IF(G303&gt;ROUNDDOWN('INF GERAIS'!K303*0.3,2),0,ROUNDDOWN('INF GERAIS'!K303*0.3,2)-G303))</f>
        <v>247173.37</v>
      </c>
      <c r="L303" s="11">
        <v>271585.25</v>
      </c>
      <c r="M303" s="10">
        <v>41823</v>
      </c>
      <c r="N303" s="120" t="s">
        <v>2153</v>
      </c>
      <c r="O303" s="120" t="s">
        <v>2155</v>
      </c>
      <c r="P303" s="120"/>
      <c r="Q303" s="10">
        <v>42248</v>
      </c>
      <c r="R303" s="10">
        <v>42328</v>
      </c>
      <c r="S303" s="11">
        <f>IF(G303&lt;0,"NA",IF((G303+H303+L303+IF(AO303="1ª",AP303,0)+IF(AU303="1ª",AV303,0))&gt;ROUNDDOWN('INF GERAIS'!K303*0.6,2),0,IF(M303="",ROUNDDOWN('INF GERAIS'!K303*0.6,2)-K303-G303-H303,ROUNDDOWN('INF GERAIS'!K303*0.6,2)-(G303+H303+L303+IF(AO303="1ª",AP303,0)+IF(AU303="1ª",AV303,0)))))</f>
        <v>222761.49</v>
      </c>
      <c r="T303" s="505">
        <v>271585.25</v>
      </c>
      <c r="U303" s="10">
        <v>42335</v>
      </c>
      <c r="V303" s="120" t="s">
        <v>4140</v>
      </c>
      <c r="W303" s="120" t="s">
        <v>4142</v>
      </c>
      <c r="X303" s="120" t="s">
        <v>4144</v>
      </c>
      <c r="Y303" s="10">
        <v>42958</v>
      </c>
      <c r="Z303" s="10">
        <v>43059</v>
      </c>
      <c r="AA303" s="11">
        <f>IF(G303&lt;0,"NA",IF((G303+H303+L303+T303+IF(AO303="1ª",AP303,0)+IF(AU303="1ª",AV303,0)+IF(AO303="2ª",AP303,0)+IF(AU303="2ª",AV303,0))&gt;ROUNDDOWN('INF GERAIS'!K303*0.8,2),0,IF(AND(M303="",U303=""),ROUNDDOWN('INF GERAIS'!K303*0.8,2)-K303-S303-G303-H303,IF(U303="",ROUNDDOWN('INF GERAIS'!K303*0.8,2)-S303-L303-G303-H303-IF(AO303="1ª",AP303,0)-IF(AU303="1ª",AV303,0),ROUNDDOWN('INF GERAIS'!K303*0.8,2)-(G303+H303+L303+T303+IF(AO303="1ª",AP303,0)+IF(AU303="1ª",AV303,0)+IF(AO303="2ª",AP303,0)+IF(AU303="2ª",AV303,0))))))</f>
        <v>115958.48999999999</v>
      </c>
      <c r="AB303" s="11">
        <v>181046.26</v>
      </c>
      <c r="AC303" s="10">
        <v>43193</v>
      </c>
      <c r="AD303" s="120" t="s">
        <v>10758</v>
      </c>
      <c r="AE303" s="120" t="s">
        <v>10760</v>
      </c>
      <c r="AF303" s="120" t="s">
        <v>10761</v>
      </c>
      <c r="AG303" s="10">
        <v>43630</v>
      </c>
      <c r="AH303" s="10">
        <v>43782</v>
      </c>
      <c r="AI303" s="11">
        <f>IF(G303&lt;0,"NA",IF((G303+H303+L303+T303+AB303+IF(AO303="1ª",AP303,0)+IF(AU303="1ª",AV303,0)+IF(AO303="2ª",AP303,0)+IF(AU303="2ª",AV303,0)+IF(AO303="3ª",AP303,0)+IF(AU303="3ª",AV303,0))&gt;'INF GERAIS'!K303,0,IF(AND(M303="",U303="",AC303=""),'INF GERAIS'!K303-K303-S303-AA303-G303-H303,IF(AND(U303="",AC303=""),'INF GERAIS'!K303-L303-S303-AA303-G303-H303-IF(AO303="1ª",AP303,0)-IF(AU303="1ª",AV303,0),IF(AC303="",'INF GERAIS'!K303-L303-T303-AA303-G303-H303-IF(AO303="1ª",AP303,0)-IF(AU303="1ª",AV303,0)-IF(AO303="2ª",AP303,0)-IF(AU303="2ª",AV303,0),'INF GERAIS'!K303-(G303+H303+L303+T303+AB303+IF(AO303="1ª",AP303,0)+IF(AU303="1ª",AV303,0)+IF(AO303="2ª",AP303,0)+IF(AU303="2ª",AV303,0)+IF(AO303="3ª",AP303,0)+IF(AU303="3ª",AV303,0)))))))</f>
        <v>99694.479999999981</v>
      </c>
      <c r="AJ303" s="11">
        <v>99694.48</v>
      </c>
      <c r="AK303" s="10">
        <v>43776</v>
      </c>
      <c r="AL303" s="120" t="s">
        <v>12761</v>
      </c>
      <c r="AM303" s="120" t="s">
        <v>12763</v>
      </c>
      <c r="AN303" s="120" t="s">
        <v>12764</v>
      </c>
      <c r="AP303" s="11"/>
      <c r="AQ303" s="10"/>
      <c r="AV303" s="11"/>
      <c r="AW303" s="10"/>
      <c r="AZ303" s="1"/>
      <c r="BF303" s="16"/>
      <c r="BG303" s="155"/>
    </row>
    <row r="304" spans="2:64" ht="75" x14ac:dyDescent="0.35">
      <c r="B304" s="45" t="str">
        <f>'INF GERAIS'!B304&amp;IFERROR(IF(INDEX(APOIO!$A$5:$A$50,MATCH('INF GERAIS'!N304,APOIO!$B$5:$B$50,0))="NÃO",APOIO!$A$2&amp;"NÃO VÁLIDO",""),"")</f>
        <v>2014.0288</v>
      </c>
      <c r="C304" s="1" t="str">
        <f>'INF GERAIS'!C304</f>
        <v>AGRESTE CENTRAL</v>
      </c>
      <c r="D304" s="1" t="str">
        <f>'INF GERAIS'!D304</f>
        <v>PESQUEIRA</v>
      </c>
      <c r="E304" s="1" t="str">
        <f>'INF GERAIS'!E304</f>
        <v>LIMPEZA DE LEITOS E AMPLIAÇÃO DE PEQUENAS BARRAGENS DA ZONA RURAL DO MUNICÍPIO</v>
      </c>
      <c r="F304" s="1" t="str">
        <f>'INF GERAIS'!G304</f>
        <v>NORMAL</v>
      </c>
      <c r="G304" s="11"/>
      <c r="H304" s="11"/>
      <c r="I304" s="10">
        <v>41802</v>
      </c>
      <c r="J304" s="10">
        <v>41816</v>
      </c>
      <c r="K304" s="11">
        <f>IF(G304&lt;0,"NA",IF(G304&gt;ROUNDDOWN('INF GERAIS'!K304*0.3,2),0,ROUNDDOWN('INF GERAIS'!K304*0.3,2)-G304))</f>
        <v>93099.21</v>
      </c>
      <c r="L304" s="11">
        <v>90523.97</v>
      </c>
      <c r="M304" s="10">
        <v>41823</v>
      </c>
      <c r="N304" s="120" t="s">
        <v>2165</v>
      </c>
      <c r="O304" s="120" t="s">
        <v>2161</v>
      </c>
      <c r="P304" s="120"/>
      <c r="Q304" s="10">
        <v>42339</v>
      </c>
      <c r="R304" s="10">
        <v>42353</v>
      </c>
      <c r="S304" s="11">
        <f>IF(G304&lt;0,"NA",IF((G304+H304+L304+IF(AO304="1ª",AP304,0)+IF(AU304="1ª",AV304,0))&gt;ROUNDDOWN('INF GERAIS'!K304*0.6,2),0,IF(M304="",ROUNDDOWN('INF GERAIS'!K304*0.6,2)-K304-G304-H304,ROUNDDOWN('INF GERAIS'!K304*0.6,2)-(G304+H304+L304+IF(AO304="1ª",AP304,0)+IF(AU304="1ª",AV304,0)))))</f>
        <v>95674.450000000012</v>
      </c>
      <c r="T304" s="505">
        <v>95674.45</v>
      </c>
      <c r="U304" s="10">
        <v>42360</v>
      </c>
      <c r="V304" s="120" t="s">
        <v>4512</v>
      </c>
      <c r="W304" s="120" t="s">
        <v>4514</v>
      </c>
      <c r="X304" s="120" t="s">
        <v>4515</v>
      </c>
      <c r="Y304" s="10">
        <v>42529</v>
      </c>
      <c r="Z304" s="10">
        <v>42612</v>
      </c>
      <c r="AA304" s="11">
        <f>IF(G304&lt;0,"NA",IF((G304+H304+L304+T304+IF(AO304="1ª",AP304,0)+IF(AU304="1ª",AV304,0)+IF(AO304="2ª",AP304,0)+IF(AU304="2ª",AV304,0))&gt;ROUNDDOWN('INF GERAIS'!K304*0.8,2),0,IF(AND(M304="",U304=""),ROUNDDOWN('INF GERAIS'!K304*0.8,2)-K304-S304-G304-H304,IF(U304="",ROUNDDOWN('INF GERAIS'!K304*0.8,2)-S304-L304-G304-H304-IF(AO304="1ª",AP304,0)-IF(AU304="1ª",AV304,0),ROUNDDOWN('INF GERAIS'!K304*0.8,2)-(G304+H304+L304+T304+IF(AO304="1ª",AP304,0)+IF(AU304="1ª",AV304,0)+IF(AO304="2ª",AP304,0)+IF(AU304="2ª",AV304,0))))))</f>
        <v>62066.140000000014</v>
      </c>
      <c r="AB304" s="818">
        <v>62066.14</v>
      </c>
      <c r="AC304" s="819">
        <v>42961</v>
      </c>
      <c r="AD304" s="820" t="s">
        <v>9831</v>
      </c>
      <c r="AE304" s="820" t="s">
        <v>9439</v>
      </c>
      <c r="AF304" s="820" t="s">
        <v>9833</v>
      </c>
      <c r="AG304" s="10">
        <v>43019</v>
      </c>
      <c r="AH304" s="10">
        <v>43070</v>
      </c>
      <c r="AI304" s="11">
        <f>IF(G304&lt;0,"NA",IF((G304+H304+L304+T304+AB304+IF(AO304="1ª",AP304,0)+IF(AU304="1ª",AV304,0)+IF(AO304="2ª",AP304,0)+IF(AU304="2ª",AV304,0)+IF(AO304="3ª",AP304,0)+IF(AU304="3ª",AV304,0))&gt;'INF GERAIS'!K304,0,IF(AND(M304="",U304="",AC304=""),'INF GERAIS'!K304-K304-S304-AA304-G304-H304,IF(AND(U304="",AC304=""),'INF GERAIS'!K304-L304-S304-AA304-G304-H304-IF(AO304="1ª",AP304,0)-IF(AU304="1ª",AV304,0),IF(AC304="",'INF GERAIS'!K304-L304-T304-AA304-G304-H304-IF(AO304="1ª",AP304,0)-IF(AU304="1ª",AV304,0)-IF(AO304="2ª",AP304,0)-IF(AU304="2ª",AV304,0),'INF GERAIS'!K304-(G304+H304+L304+T304+AB304+IF(AO304="1ª",AP304,0)+IF(AU304="1ª",AV304,0)+IF(AO304="2ª",AP304,0)+IF(AU304="2ª",AV304,0)+IF(AO304="3ª",AP304,0)+IF(AU304="3ª",AV304,0)))))))</f>
        <v>62066.150000000023</v>
      </c>
      <c r="AJ304" s="368">
        <v>62066.15</v>
      </c>
      <c r="AK304" s="367">
        <v>43193</v>
      </c>
      <c r="AL304" s="931" t="s">
        <v>10655</v>
      </c>
      <c r="AM304" s="931" t="s">
        <v>10654</v>
      </c>
      <c r="AN304" s="931" t="s">
        <v>10653</v>
      </c>
      <c r="AP304" s="11"/>
      <c r="AQ304" s="10"/>
      <c r="AV304" s="11"/>
      <c r="AW304" s="10"/>
      <c r="AZ304" s="1"/>
      <c r="BF304" s="16"/>
      <c r="BG304" s="155"/>
    </row>
    <row r="305" spans="2:64" ht="72.5" x14ac:dyDescent="0.35">
      <c r="B305" s="45" t="str">
        <f>'INF GERAIS'!B305&amp;IFERROR(IF(INDEX(APOIO!$A$5:$A$50,MATCH('INF GERAIS'!N305,APOIO!$B$5:$B$50,0))="NÃO",APOIO!$A$2&amp;"NÃO VÁLIDO",""),"")</f>
        <v>2014.0289</v>
      </c>
      <c r="C305" s="1" t="str">
        <f>'INF GERAIS'!C305</f>
        <v>AGRESTE CENTRAL</v>
      </c>
      <c r="D305" s="1" t="str">
        <f>'INF GERAIS'!D305</f>
        <v>PESQUEIRA</v>
      </c>
      <c r="E305" s="1" t="str">
        <f>'INF GERAIS'!E305</f>
        <v>PAVIMENTAÇÃO DISTRITOS</v>
      </c>
      <c r="F305" s="1" t="str">
        <f>'INF GERAIS'!G305</f>
        <v>NORMAL</v>
      </c>
      <c r="G305" s="11"/>
      <c r="H305" s="11"/>
      <c r="I305" s="10">
        <v>41802</v>
      </c>
      <c r="J305" s="10">
        <v>41816</v>
      </c>
      <c r="K305" s="11">
        <f>IF(G305&lt;0,"NA",IF(G305&gt;ROUNDDOWN('INF GERAIS'!K305*0.3,2),0,ROUNDDOWN('INF GERAIS'!K305*0.3,2)-G305))</f>
        <v>118949.37</v>
      </c>
      <c r="L305" s="11">
        <v>170725.34</v>
      </c>
      <c r="M305" s="10">
        <v>41823</v>
      </c>
      <c r="N305" s="120" t="s">
        <v>2171</v>
      </c>
      <c r="O305" s="120" t="s">
        <v>2161</v>
      </c>
      <c r="P305" s="120"/>
      <c r="Q305" s="10">
        <v>42339</v>
      </c>
      <c r="R305" s="10">
        <v>42353</v>
      </c>
      <c r="S305" s="11">
        <f>IF(G305&lt;0,"NA",IF((G305+H305+L305+IF(AO305="1ª",AP305,0)+IF(AU305="1ª",AV305,0))&gt;ROUNDDOWN('INF GERAIS'!K305*0.6,2),0,IF(M305="",ROUNDDOWN('INF GERAIS'!K305*0.6,2)-K305-G305-H305,ROUNDDOWN('INF GERAIS'!K305*0.6,2)-(G305+H305+L305+IF(AO305="1ª",AP305,0)+IF(AU305="1ª",AV305,0)))))</f>
        <v>67173.41</v>
      </c>
      <c r="T305" s="505">
        <v>70339.64</v>
      </c>
      <c r="U305" s="10">
        <v>42360</v>
      </c>
      <c r="V305" s="120" t="s">
        <v>4516</v>
      </c>
      <c r="W305" s="120" t="s">
        <v>4514</v>
      </c>
      <c r="X305" s="120" t="s">
        <v>4518</v>
      </c>
      <c r="Y305" s="233">
        <v>42529</v>
      </c>
      <c r="Z305" s="10">
        <v>42621</v>
      </c>
      <c r="AA305" s="11">
        <f>IF(G305&lt;0,"NA",IF((G305+H305+L305+T305+IF(AO305="1ª",AP305,0)+IF(AU305="1ª",AV305,0)+IF(AO305="2ª",AP305,0)+IF(AU305="2ª",AV305,0))&gt;ROUNDDOWN('INF GERAIS'!K305*0.8,2),0,IF(AND(M305="",U305=""),ROUNDDOWN('INF GERAIS'!K305*0.8,2)-K305-S305-G305-H305,IF(U305="",ROUNDDOWN('INF GERAIS'!K305*0.8,2)-S305-L305-G305-H305-IF(AO305="1ª",AP305,0)-IF(AU305="1ª",AV305,0),ROUNDDOWN('INF GERAIS'!K305*0.8,2)-(G305+H305+L305+T305+IF(AO305="1ª",AP305,0)+IF(AU305="1ª",AV305,0)+IF(AO305="2ª",AP305,0)+IF(AU305="2ª",AV305,0))))))</f>
        <v>76133.350000000035</v>
      </c>
      <c r="AB305" s="11">
        <v>76133.350000000006</v>
      </c>
      <c r="AC305" s="233">
        <v>42881</v>
      </c>
      <c r="AD305" s="739" t="s">
        <v>9438</v>
      </c>
      <c r="AE305" s="739" t="s">
        <v>9439</v>
      </c>
      <c r="AF305" s="739" t="s">
        <v>9440</v>
      </c>
      <c r="AG305" s="10">
        <v>43097</v>
      </c>
      <c r="AH305" s="10" t="s">
        <v>153</v>
      </c>
      <c r="AI305" s="11">
        <f>IF(G305&lt;0,"NA",IF((G305+H305+L305+T305+AB305+IF(AO305="1ª",AP305,0)+IF(AU305="1ª",AV305,0)+IF(AO305="2ª",AP305,0)+IF(AU305="2ª",AV305,0)+IF(AO305="3ª",AP305,0)+IF(AU305="3ª",AV305,0))&gt;'INF GERAIS'!K305,0,IF(AND(M305="",U305="",AC305=""),'INF GERAIS'!K305-K305-S305-AA305-G305-H305,IF(AND(U305="",AC305=""),'INF GERAIS'!K305-L305-S305-AA305-G305-H305-IF(AO305="1ª",AP305,0)-IF(AU305="1ª",AV305,0),IF(AC305="",'INF GERAIS'!K305-L305-T305-AA305-G305-H305-IF(AO305="1ª",AP305,0)-IF(AU305="1ª",AV305,0)-IF(AO305="2ª",AP305,0)-IF(AU305="2ª",AV305,0),'INF GERAIS'!K305-(G305+H305+L305+T305+AB305+IF(AO305="1ª",AP305,0)+IF(AU305="1ª",AV305,0)+IF(AO305="2ª",AP305,0)+IF(AU305="2ª",AV305,0)+IF(AO305="3ª",AP305,0)+IF(AU305="3ª",AV305,0)))))))</f>
        <v>79299.590000000026</v>
      </c>
      <c r="AJ305" s="11" t="s">
        <v>153</v>
      </c>
      <c r="AK305" s="10"/>
      <c r="AL305" s="120" t="s">
        <v>153</v>
      </c>
      <c r="AM305" s="120" t="s">
        <v>153</v>
      </c>
      <c r="AN305" s="120" t="s">
        <v>153</v>
      </c>
      <c r="AP305" s="11"/>
      <c r="AQ305" s="10"/>
      <c r="AV305" s="11"/>
      <c r="AW305" s="10"/>
      <c r="AZ305" s="1"/>
      <c r="BF305" s="16"/>
      <c r="BG305" s="155"/>
    </row>
    <row r="306" spans="2:64" ht="159.5" x14ac:dyDescent="0.35">
      <c r="B306" s="45" t="str">
        <f>'INF GERAIS'!B306&amp;IFERROR(IF(INDEX(APOIO!$A$5:$A$50,MATCH('INF GERAIS'!N306,APOIO!$B$5:$B$50,0))="NÃO",APOIO!$A$2&amp;"NÃO VÁLIDO",""),"")</f>
        <v>2014.0290</v>
      </c>
      <c r="C306" s="1" t="str">
        <f>'INF GERAIS'!C306</f>
        <v>AGRESTE CENTRAL</v>
      </c>
      <c r="D306" s="1" t="str">
        <f>'INF GERAIS'!D306</f>
        <v>PESQUEIRA</v>
      </c>
      <c r="E306" s="1" t="str">
        <f>'INF GERAIS'!E306</f>
        <v xml:space="preserve">PAVIMENTAÇÃO EM PARALELEPIPEDOS GRANITICOS, COM MEIO FIO EM CONCRETO SIMPLES,  DE VIAS URBANAS NO MUNICIPIO DE PESQUEIRA - PE, NAS RUAS: LARGO BERNADO VIEIRA, RUA FREI CANECA, RUA FREI CAETANO MECINA, RUA JOSE LOURENÇO DA SILVA, RUA CLÁUDIA, RUA PRESIDENTE KENNEDY, RUA LUCÍLIA TENÓRIO DE BRITO, RUA JOSÉ MARTINS DE OLIVEIRA - TRECHO 1, RUA JOSÉ MARTINS DE OLIVEIRA - TRECHO 2 E RUA JOSÉ TIBÚRCIO DOS SANTOS. </v>
      </c>
      <c r="F306" s="1" t="str">
        <f>'INF GERAIS'!G306</f>
        <v>NORMAL</v>
      </c>
      <c r="G306" s="11"/>
      <c r="H306" s="11"/>
      <c r="I306" s="10">
        <v>41802</v>
      </c>
      <c r="J306" s="10">
        <v>41816</v>
      </c>
      <c r="K306" s="11">
        <f>IF(G306&lt;0,"NA",IF(G306&gt;ROUNDDOWN('INF GERAIS'!K306*0.3,2),0,ROUNDDOWN('INF GERAIS'!K306*0.3,2)-G306))</f>
        <v>124672.58</v>
      </c>
      <c r="L306" s="11">
        <v>148460.29999999999</v>
      </c>
      <c r="M306" s="10">
        <v>41823</v>
      </c>
      <c r="N306" s="120" t="s">
        <v>2174</v>
      </c>
      <c r="O306" s="120" t="s">
        <v>2161</v>
      </c>
      <c r="P306" s="120"/>
      <c r="Q306" s="10">
        <v>42339</v>
      </c>
      <c r="R306" s="10">
        <v>42353</v>
      </c>
      <c r="S306" s="11">
        <f>IF(G306&lt;0,"NA",IF((G306+H306+L306+IF(AO306="1ª",AP306,0)+IF(AU306="1ª",AV306,0))&gt;ROUNDDOWN('INF GERAIS'!K306*0.6,2),0,IF(M306="",ROUNDDOWN('INF GERAIS'!K306*0.6,2)-K306-G306-H306,ROUNDDOWN('INF GERAIS'!K306*0.6,2)-(G306+H306+L306+IF(AO306="1ª",AP306,0)+IF(AU306="1ª",AV306,0)))))</f>
        <v>100884.86000000002</v>
      </c>
      <c r="T306" s="505">
        <v>148460.29999999999</v>
      </c>
      <c r="U306" s="10">
        <v>42360</v>
      </c>
      <c r="V306" s="120" t="s">
        <v>4519</v>
      </c>
      <c r="W306" s="120" t="s">
        <v>4514</v>
      </c>
      <c r="X306" s="120" t="s">
        <v>4521</v>
      </c>
      <c r="Y306" s="233">
        <v>42529</v>
      </c>
      <c r="Z306" s="233">
        <v>42621</v>
      </c>
      <c r="AA306" s="11">
        <f>IF(G306&lt;0,"NA",IF((G306+H306+L306+T306+IF(AO306="1ª",AP306,0)+IF(AU306="1ª",AV306,0)+IF(AO306="2ª",AP306,0)+IF(AU306="2ª",AV306,0))&gt;ROUNDDOWN('INF GERAIS'!K306*0.8,2),0,IF(AND(M306="",U306=""),ROUNDDOWN('INF GERAIS'!K306*0.8,2)-K306-S306-G306-H306,IF(U306="",ROUNDDOWN('INF GERAIS'!K306*0.8,2)-S306-L306-G306-H306-IF(AO306="1ª",AP306,0)-IF(AU306="1ª",AV306,0),ROUNDDOWN('INF GERAIS'!K306*0.8,2)-(G306+H306+L306+T306+IF(AO306="1ª",AP306,0)+IF(AU306="1ª",AV306,0)+IF(AO306="2ª",AP306,0)+IF(AU306="2ª",AV306,0))))))</f>
        <v>35539.610000000044</v>
      </c>
      <c r="AB306" s="953">
        <v>98804.34</v>
      </c>
      <c r="AC306" s="954">
        <v>42961</v>
      </c>
      <c r="AD306" s="1470" t="s">
        <v>9834</v>
      </c>
      <c r="AE306" s="955" t="s">
        <v>9439</v>
      </c>
      <c r="AF306" s="955" t="s">
        <v>9836</v>
      </c>
      <c r="AG306" s="10">
        <v>43019</v>
      </c>
      <c r="AH306" s="10">
        <v>43277</v>
      </c>
      <c r="AI306" s="11">
        <f>IF(G306&lt;0,"NA",IF((G306+H306+L306+T306+AB306+IF(AO306="1ª",AP306,0)+IF(AU306="1ª",AV306,0)+IF(AO306="2ª",AP306,0)+IF(AU306="2ª",AV306,0)+IF(AO306="3ª",AP306,0)+IF(AU306="3ª",AV306,0))&gt;'INF GERAIS'!K306,0,IF(AND(M306="",U306="",AC306=""),'INF GERAIS'!K306-K306-S306-AA306-G306-H306,IF(AND(U306="",AC306=""),'INF GERAIS'!K306-L306-S306-AA306-G306-H306-IF(AO306="1ª",AP306,0)-IF(AU306="1ª",AV306,0),IF(AC306="",'INF GERAIS'!K306-L306-T306-AA306-G306-H306-IF(AO306="1ª",AP306,0)-IF(AU306="1ª",AV306,0)-IF(AO306="2ª",AP306,0)-IF(AU306="2ª",AV306,0),'INF GERAIS'!K306-(G306+H306+L306+T306+AB306+IF(AO306="1ª",AP306,0)+IF(AU306="1ª",AV306,0)+IF(AO306="2ª",AP306,0)+IF(AU306="2ª",AV306,0)+IF(AO306="3ª",AP306,0)+IF(AU306="3ª",AV306,0)))))))</f>
        <v>19850.330000000075</v>
      </c>
      <c r="AJ306" s="1170">
        <v>19850.330000000002</v>
      </c>
      <c r="AK306" s="1171">
        <v>43285</v>
      </c>
      <c r="AL306" s="1471" t="s">
        <v>11318</v>
      </c>
      <c r="AM306" s="1172" t="s">
        <v>11317</v>
      </c>
      <c r="AN306" s="1172" t="s">
        <v>11316</v>
      </c>
      <c r="AP306" s="11"/>
      <c r="AQ306" s="10"/>
      <c r="AV306" s="11"/>
      <c r="AW306" s="10"/>
      <c r="AZ306" s="1"/>
      <c r="BF306" s="16"/>
      <c r="BG306" s="155"/>
    </row>
    <row r="307" spans="2:64" ht="72.5" x14ac:dyDescent="0.35">
      <c r="B307" s="45" t="str">
        <f>'INF GERAIS'!B307&amp;IFERROR(IF(INDEX(APOIO!$A$5:$A$50,MATCH('INF GERAIS'!N307,APOIO!$B$5:$B$50,0))="NÃO",APOIO!$A$2&amp;"NÃO VÁLIDO",""),"")</f>
        <v>2014.0291</v>
      </c>
      <c r="C307" s="1" t="str">
        <f>'INF GERAIS'!C307</f>
        <v>AGRESTE CENTRAL</v>
      </c>
      <c r="D307" s="1" t="str">
        <f>'INF GERAIS'!D307</f>
        <v>PESQUEIRA</v>
      </c>
      <c r="E307" s="1" t="str">
        <f>'INF GERAIS'!E307</f>
        <v>REFORMA E AMPLIAÇÃO DA SECRETARIA DE FINANÇAS MUNICIPAL</v>
      </c>
      <c r="F307" s="1" t="str">
        <f>'INF GERAIS'!G307</f>
        <v>NORMAL</v>
      </c>
      <c r="G307" s="11"/>
      <c r="H307" s="11"/>
      <c r="I307" s="10">
        <v>41802</v>
      </c>
      <c r="J307" s="10">
        <v>41816</v>
      </c>
      <c r="K307" s="11">
        <f>IF(G307&lt;0,"NA",IF(G307&gt;ROUNDDOWN('INF GERAIS'!K307*0.3,2),0,ROUNDDOWN('INF GERAIS'!K307*0.3,2)-G307))</f>
        <v>92379.98</v>
      </c>
      <c r="L307" s="11">
        <v>109391.08</v>
      </c>
      <c r="M307" s="10">
        <v>41823</v>
      </c>
      <c r="N307" s="120" t="s">
        <v>2168</v>
      </c>
      <c r="O307" s="120" t="s">
        <v>2161</v>
      </c>
      <c r="P307" s="120"/>
      <c r="Q307" s="10">
        <v>42339</v>
      </c>
      <c r="R307" s="10">
        <v>42353</v>
      </c>
      <c r="S307" s="11">
        <f>IF(G307&lt;0,"NA",IF((G307+H307+L307+IF(AO307="1ª",AP307,0)+IF(AU307="1ª",AV307,0))&gt;ROUNDDOWN('INF GERAIS'!K307*0.6,2),0,IF(M307="",ROUNDDOWN('INF GERAIS'!K307*0.6,2)-K307-G307-H307,ROUNDDOWN('INF GERAIS'!K307*0.6,2)-(G307+H307+L307+IF(AO307="1ª",AP307,0)+IF(AU307="1ª",AV307,0)))))</f>
        <v>75368.89</v>
      </c>
      <c r="T307" s="505">
        <v>109391.08</v>
      </c>
      <c r="U307" s="10">
        <v>42360</v>
      </c>
      <c r="V307" s="120" t="s">
        <v>4522</v>
      </c>
      <c r="W307" s="120" t="s">
        <v>4514</v>
      </c>
      <c r="X307" s="120" t="s">
        <v>4524</v>
      </c>
      <c r="Y307" s="10">
        <v>43503</v>
      </c>
      <c r="Z307" s="10">
        <v>43521</v>
      </c>
      <c r="AA307" s="11">
        <f>IF(G307&lt;0,"NA",IF((G307+H307+L307+T307+IF(AO307="1ª",AP307,0)+IF(AU307="1ª",AV307,0)+IF(AO307="2ª",AP307,0)+IF(AU307="2ª",AV307,0))&gt;ROUNDDOWN('INF GERAIS'!K307*0.8,2),0,IF(AND(M307="",U307=""),ROUNDDOWN('INF GERAIS'!K307*0.8,2)-K307-S307-G307-H307,IF(U307="",ROUNDDOWN('INF GERAIS'!K307*0.8,2)-S307-L307-G307-H307-IF(AO307="1ª",AP307,0)-IF(AU307="1ª",AV307,0),ROUNDDOWN('INF GERAIS'!K307*0.8,2)-(G307+H307+L307+T307+IF(AO307="1ª",AP307,0)+IF(AU307="1ª",AV307,0)+IF(AO307="2ª",AP307,0)+IF(AU307="2ª",AV307,0))))))</f>
        <v>27564.47</v>
      </c>
      <c r="AB307" s="11">
        <v>27564.47</v>
      </c>
      <c r="AC307" s="10">
        <v>43913</v>
      </c>
      <c r="AD307" s="120" t="s">
        <v>13142</v>
      </c>
      <c r="AE307" s="120" t="s">
        <v>13144</v>
      </c>
      <c r="AF307" s="120" t="s">
        <v>13143</v>
      </c>
      <c r="AG307" s="10">
        <v>43503</v>
      </c>
      <c r="AH307" s="10">
        <v>43612</v>
      </c>
      <c r="AI307" s="11">
        <f>IF(G307&lt;0,"NA",IF((G307+H307+L307+T307+AB307+IF(AO307="1ª",AP307,0)+IF(AU307="1ª",AV307,0)+IF(AO307="2ª",AP307,0)+IF(AU307="2ª",AV307,0)+IF(AO307="3ª",AP307,0)+IF(AU307="3ª",AV307,0))&gt;'INF GERAIS'!K307,0,IF(AND(M307="",U307="",AC307=""),'INF GERAIS'!K307-K307-S307-AA307-G307-H307,IF(AND(U307="",AC307=""),'INF GERAIS'!K307-L307-S307-AA307-G307-H307-IF(AO307="1ª",AP307,0)-IF(AU307="1ª",AV307,0),IF(AC307="",'INF GERAIS'!K307-L307-T307-AA307-G307-H307-IF(AO307="1ª",AP307,0)-IF(AU307="1ª",AV307,0)-IF(AO307="2ª",AP307,0)-IF(AU307="2ª",AV307,0),'INF GERAIS'!K307-(G307+H307+L307+T307+AB307+IF(AO307="1ª",AP307,0)+IF(AU307="1ª",AV307,0)+IF(AO307="2ª",AP307,0)+IF(AU307="2ª",AV307,0)+IF(AO307="3ª",AP307,0)+IF(AU307="3ª",AV307,0)))))))</f>
        <v>61586.659999999974</v>
      </c>
      <c r="AJ307" s="11">
        <v>61586.65999999996</v>
      </c>
      <c r="AK307" s="10">
        <v>43909</v>
      </c>
      <c r="AL307" s="120" t="s">
        <v>13139</v>
      </c>
      <c r="AM307" s="120" t="s">
        <v>13140</v>
      </c>
      <c r="AN307" s="120" t="s">
        <v>13141</v>
      </c>
      <c r="AP307" s="11"/>
      <c r="AQ307" s="10"/>
      <c r="AV307" s="11"/>
      <c r="AW307" s="10"/>
      <c r="AZ307" s="1"/>
      <c r="BF307" s="16"/>
      <c r="BG307" s="155"/>
    </row>
    <row r="308" spans="2:64" ht="87" x14ac:dyDescent="0.35">
      <c r="B308" s="45" t="str">
        <f>'INF GERAIS'!B308&amp;IFERROR(IF(INDEX(APOIO!$A$5:$A$50,MATCH('INF GERAIS'!N308,APOIO!$B$5:$B$50,0))="NÃO",APOIO!$A$2&amp;"NÃO VÁLIDO",""),"")</f>
        <v>2014.0292</v>
      </c>
      <c r="C308" s="1" t="str">
        <f>'INF GERAIS'!C308</f>
        <v>AGRESTE CENTRAL</v>
      </c>
      <c r="D308" s="1" t="str">
        <f>'INF GERAIS'!D308</f>
        <v>PESQUEIRA</v>
      </c>
      <c r="E308" s="1" t="str">
        <f>'INF GERAIS'!E308</f>
        <v>REFORMA E RECUPERAÇÃO DAS PRAÇAS EUGENIO MACIEL CHACON, VILA ANÁPOLIS E RUA DUQUE DE CAXIAS - CENTRO</v>
      </c>
      <c r="F308" s="1" t="str">
        <f>'INF GERAIS'!G308</f>
        <v>NORMAL</v>
      </c>
      <c r="G308" s="11"/>
      <c r="H308" s="11"/>
      <c r="I308" s="10">
        <v>41802</v>
      </c>
      <c r="J308" s="10">
        <v>41816</v>
      </c>
      <c r="K308" s="11">
        <f>IF(G308&lt;0,"NA",IF(G308&gt;ROUNDDOWN('INF GERAIS'!K308*0.3,2),0,ROUNDDOWN('INF GERAIS'!K308*0.3,2)-G308))</f>
        <v>71614.25</v>
      </c>
      <c r="L308" s="11">
        <v>23380.06</v>
      </c>
      <c r="M308" s="10">
        <v>41823</v>
      </c>
      <c r="N308" s="120" t="s">
        <v>2159</v>
      </c>
      <c r="O308" s="120" t="s">
        <v>2161</v>
      </c>
      <c r="P308" s="120"/>
      <c r="Q308" s="10">
        <v>42339</v>
      </c>
      <c r="R308" s="10">
        <v>42353</v>
      </c>
      <c r="S308" s="11">
        <f>IF(G308&lt;0,"NA",IF((G308+H308+L308+IF(AO308="1ª",AP308,0)+IF(AU308="1ª",AV308,0))&gt;ROUNDDOWN('INF GERAIS'!K308*0.6,2),0,IF(M308="",ROUNDDOWN('INF GERAIS'!K308*0.6,2)-K308-G308-H308,ROUNDDOWN('INF GERAIS'!K308*0.6,2)-(G308+H308+L308+IF(AO308="1ª",AP308,0)+IF(AU308="1ª",AV308,0)))))</f>
        <v>119848.44</v>
      </c>
      <c r="T308" s="505">
        <v>119848.44</v>
      </c>
      <c r="U308" s="10">
        <v>42360</v>
      </c>
      <c r="V308" s="120" t="s">
        <v>4525</v>
      </c>
      <c r="W308" s="120" t="s">
        <v>4514</v>
      </c>
      <c r="X308" s="120" t="s">
        <v>4527</v>
      </c>
      <c r="Y308" s="10">
        <v>43019</v>
      </c>
      <c r="Z308" s="10">
        <v>43055</v>
      </c>
      <c r="AA308" s="11">
        <f>IF(G308&lt;0,"NA",IF((G308+H308+L308+T308+IF(AO308="1ª",AP308,0)+IF(AU308="1ª",AV308,0)+IF(AO308="2ª",AP308,0)+IF(AU308="2ª",AV308,0))&gt;ROUNDDOWN('INF GERAIS'!K308*0.8,2),0,IF(AND(M308="",U308=""),ROUNDDOWN('INF GERAIS'!K308*0.8,2)-K308-S308-G308-H308,IF(U308="",ROUNDDOWN('INF GERAIS'!K308*0.8,2)-S308-L308-G308-H308-IF(AO308="1ª",AP308,0)-IF(AU308="1ª",AV308,0),ROUNDDOWN('INF GERAIS'!K308*0.8,2)-(G308+H308+L308+T308+IF(AO308="1ª",AP308,0)+IF(AU308="1ª",AV308,0)+IF(AO308="2ª",AP308,0)+IF(AU308="2ª",AV308,0))))))</f>
        <v>47742.829999999987</v>
      </c>
      <c r="AB308" s="368">
        <v>47742.83</v>
      </c>
      <c r="AC308" s="367">
        <v>43196</v>
      </c>
      <c r="AD308" s="931" t="s">
        <v>10685</v>
      </c>
      <c r="AE308" s="931" t="s">
        <v>10684</v>
      </c>
      <c r="AF308" s="931" t="s">
        <v>10683</v>
      </c>
      <c r="AG308" s="10"/>
      <c r="AH308" s="10" t="s">
        <v>153</v>
      </c>
      <c r="AI308" s="11">
        <f>IF(G308&lt;0,"NA",IF((G308+H308+L308+T308+AB308+IF(AO308="1ª",AP308,0)+IF(AU308="1ª",AV308,0)+IF(AO308="2ª",AP308,0)+IF(AU308="2ª",AV308,0)+IF(AO308="3ª",AP308,0)+IF(AU308="3ª",AV308,0))&gt;'INF GERAIS'!K308,0,IF(AND(M308="",U308="",AC308=""),'INF GERAIS'!K308-K308-S308-AA308-G308-H308,IF(AND(U308="",AC308=""),'INF GERAIS'!K308-L308-S308-AA308-G308-H308-IF(AO308="1ª",AP308,0)-IF(AU308="1ª",AV308,0),IF(AC308="",'INF GERAIS'!K308-L308-T308-AA308-G308-H308-IF(AO308="1ª",AP308,0)-IF(AU308="1ª",AV308,0)-IF(AO308="2ª",AP308,0)-IF(AU308="2ª",AV308,0),'INF GERAIS'!K308-(G308+H308+L308+T308+AB308+IF(AO308="1ª",AP308,0)+IF(AU308="1ª",AV308,0)+IF(AO308="2ª",AP308,0)+IF(AU308="2ª",AV308,0)+IF(AO308="3ª",AP308,0)+IF(AU308="3ª",AV308,0)))))))</f>
        <v>47742.84</v>
      </c>
      <c r="AJ308" s="11" t="s">
        <v>153</v>
      </c>
      <c r="AK308" s="10"/>
      <c r="AL308" s="120" t="s">
        <v>153</v>
      </c>
      <c r="AM308" s="120" t="s">
        <v>153</v>
      </c>
      <c r="AN308" s="120" t="s">
        <v>153</v>
      </c>
      <c r="AP308" s="11"/>
      <c r="AQ308" s="10"/>
      <c r="AV308" s="11"/>
      <c r="AW308" s="10"/>
      <c r="AZ308" s="1"/>
      <c r="BF308" s="16"/>
      <c r="BG308" s="155"/>
    </row>
    <row r="309" spans="2:64" ht="62.5" x14ac:dyDescent="0.35">
      <c r="B309" s="45" t="str">
        <f>'INF GERAIS'!B309&amp;IFERROR(IF(INDEX(APOIO!$A$5:$A$50,MATCH('INF GERAIS'!N309,APOIO!$B$5:$B$50,0))="NÃO",APOIO!$A$2&amp;"NÃO VÁLIDO",""),"")</f>
        <v>2014.0293</v>
      </c>
      <c r="C309" s="1" t="str">
        <f>'INF GERAIS'!C309</f>
        <v>SERTÃO DE ITAPARICA</v>
      </c>
      <c r="D309" s="1" t="str">
        <f>'INF GERAIS'!D309</f>
        <v>PETROLÂNDIA</v>
      </c>
      <c r="E309" s="1" t="str">
        <f>'INF GERAIS'!E309</f>
        <v>PAVIMENTAÇÃO NAS AGROVILAS</v>
      </c>
      <c r="F309" s="1" t="str">
        <f>'INF GERAIS'!G309</f>
        <v>NORMAL</v>
      </c>
      <c r="G309" s="11"/>
      <c r="H309" s="11"/>
      <c r="I309" s="10">
        <v>41802</v>
      </c>
      <c r="J309" s="10">
        <v>41816</v>
      </c>
      <c r="K309" s="11">
        <f>IF(G309&lt;0,"NA",IF(G309&gt;ROUNDDOWN('INF GERAIS'!K309*0.3,2),0,ROUNDDOWN('INF GERAIS'!K309*0.3,2)-G309))</f>
        <v>355945.03</v>
      </c>
      <c r="L309" s="11">
        <v>355945.04</v>
      </c>
      <c r="M309" s="10">
        <v>41823</v>
      </c>
      <c r="N309" s="120" t="s">
        <v>2177</v>
      </c>
      <c r="O309" s="120" t="s">
        <v>2179</v>
      </c>
      <c r="P309" s="120"/>
      <c r="Q309" s="10" t="s">
        <v>153</v>
      </c>
      <c r="R309" s="10">
        <v>43585</v>
      </c>
      <c r="S309" s="11">
        <f>IF(G309&lt;0,"NA",IF((G309+H309+L309+IF(AO309="1ª",AP309,0)+IF(AU309="1ª",AV309,0))&gt;ROUNDDOWN('INF GERAIS'!K309*0.6,2),0,IF(M309="",ROUNDDOWN('INF GERAIS'!K309*0.6,2)-K309-G309-H309,ROUNDDOWN('INF GERAIS'!K309*0.6,2)-(G309+H309+L309+IF(AO309="1ª",AP309,0)+IF(AU309="1ª",AV309,0)))))</f>
        <v>355945.02999999997</v>
      </c>
      <c r="T309" s="505">
        <v>355945.03</v>
      </c>
      <c r="U309" s="233">
        <v>43690</v>
      </c>
      <c r="V309" s="120" t="s">
        <v>12463</v>
      </c>
      <c r="W309" s="120" t="s">
        <v>12465</v>
      </c>
      <c r="X309" s="120" t="s">
        <v>12466</v>
      </c>
      <c r="Y309" s="10">
        <v>44105</v>
      </c>
      <c r="Z309" s="10">
        <v>44124</v>
      </c>
      <c r="AA309" s="11">
        <f>IF(G309&lt;0,"NA",IF((G309+H309+L309+T309+IF(AO309="1ª",AP309,0)+IF(AU309="1ª",AV309,0)+IF(AO309="2ª",AP309,0)+IF(AU309="2ª",AV309,0))&gt;ROUNDDOWN('INF GERAIS'!K309*0.8,2),0,IF(AND(M309="",U309=""),ROUNDDOWN('INF GERAIS'!K309*0.8,2)-K309-S309-G309-H309,IF(U309="",ROUNDDOWN('INF GERAIS'!K309*0.8,2)-S309-L309-G309-H309-IF(AO309="1ª",AP309,0)-IF(AU309="1ª",AV309,0),ROUNDDOWN('INF GERAIS'!K309*0.8,2)-(G309+H309+L309+T309+IF(AO309="1ª",AP309,0)+IF(AU309="1ª",AV309,0)+IF(AO309="2ª",AP309,0)+IF(AU309="2ª",AV309,0))))))</f>
        <v>237296.68999999994</v>
      </c>
      <c r="AB309" s="11">
        <v>237296.68999999994</v>
      </c>
      <c r="AC309" s="10">
        <v>44342</v>
      </c>
      <c r="AD309" s="120" t="s">
        <v>13410</v>
      </c>
      <c r="AE309" s="120" t="s">
        <v>13411</v>
      </c>
      <c r="AF309" s="120" t="s">
        <v>13412</v>
      </c>
      <c r="AG309" s="10"/>
      <c r="AH309" s="10">
        <v>44474</v>
      </c>
      <c r="AI309" s="11">
        <f>IF(G309&lt;0,"NA",IF((G309+H309+L309+T309+AB309+IF(AO309="1ª",AP309,0)+IF(AU309="1ª",AV309,0)+IF(AO309="2ª",AP309,0)+IF(AU309="2ª",AV309,0)+IF(AO309="3ª",AP309,0)+IF(AU309="3ª",AV309,0))&gt;'INF GERAIS'!K309,0,IF(AND(M309="",U309="",AC309=""),'INF GERAIS'!K309-K309-S309-AA309-G309-H309,IF(AND(U309="",AC309=""),'INF GERAIS'!K309-L309-S309-AA309-G309-H309-IF(AO309="1ª",AP309,0)-IF(AU309="1ª",AV309,0),IF(AC309="",'INF GERAIS'!K309-L309-T309-AA309-G309-H309-IF(AO309="1ª",AP309,0)-IF(AU309="1ª",AV309,0)-IF(AO309="2ª",AP309,0)-IF(AU309="2ª",AV309,0),'INF GERAIS'!K309-(G309+H309+L309+T309+AB309+IF(AO309="1ª",AP309,0)+IF(AU309="1ª",AV309,0)+IF(AO309="2ª",AP309,0)+IF(AU309="2ª",AV309,0)+IF(AO309="3ª",AP309,0)+IF(AU309="3ª",AV309,0)))))))</f>
        <v>237296.69999999995</v>
      </c>
      <c r="AJ309" s="11">
        <v>237296.7</v>
      </c>
      <c r="AK309" s="10">
        <v>44526</v>
      </c>
      <c r="AL309" s="825" t="s">
        <v>13489</v>
      </c>
      <c r="AM309" s="825" t="s">
        <v>13490</v>
      </c>
      <c r="AN309" s="825" t="s">
        <v>13491</v>
      </c>
      <c r="AP309" s="11"/>
      <c r="AQ309" s="10"/>
      <c r="AV309" s="11"/>
      <c r="AW309" s="10"/>
      <c r="AZ309" s="1"/>
      <c r="BF309" s="16"/>
      <c r="BG309" s="155"/>
    </row>
    <row r="310" spans="2:64" ht="43.5" x14ac:dyDescent="0.35">
      <c r="B310" s="45" t="str">
        <f>'INF GERAIS'!B310&amp;IFERROR(IF(INDEX(APOIO!$A$5:$A$50,MATCH('INF GERAIS'!N310,APOIO!$B$5:$B$50,0))="NÃO",APOIO!$A$2&amp;"NÃO VÁLIDO",""),"")</f>
        <v>2014.0294
NÃO VÁLIDO</v>
      </c>
      <c r="C310" s="1" t="str">
        <f>'INF GERAIS'!C310</f>
        <v>SERTÃO DO SÃO FRANCISCO</v>
      </c>
      <c r="D310" s="1" t="str">
        <f>'INF GERAIS'!D310</f>
        <v>PETROLINA</v>
      </c>
      <c r="E310" s="1" t="str">
        <f>'INF GERAIS'!E310</f>
        <v xml:space="preserve">PAVIMENTAÇÃO EM TRATAMENTO SUPERFICIAL DUPLO (TSD) COMCAPA SELANTE DE DIVERSAS RUAS E AVENIDAS </v>
      </c>
      <c r="F310" s="1" t="str">
        <f>'INF GERAIS'!G310</f>
        <v>NORMAL</v>
      </c>
      <c r="G310" s="11">
        <v>-839203.5</v>
      </c>
      <c r="H310" s="11"/>
      <c r="I310" s="10">
        <v>41802</v>
      </c>
      <c r="J310" s="10">
        <v>41816</v>
      </c>
      <c r="K310" s="11" t="str">
        <f>IF(G310&lt;0,"NA",IF(G310&gt;ROUNDDOWN('INF GERAIS'!K310*0.3,2),0,ROUNDDOWN('INF GERAIS'!K310*0.3,2)-G310))</f>
        <v>NA</v>
      </c>
      <c r="L310" s="11">
        <v>839203.5</v>
      </c>
      <c r="M310" s="10">
        <v>41823</v>
      </c>
      <c r="N310" s="120" t="s">
        <v>2195</v>
      </c>
      <c r="O310" s="120" t="s">
        <v>2191</v>
      </c>
      <c r="P310" s="120"/>
      <c r="Q310" s="10" t="s">
        <v>153</v>
      </c>
      <c r="R310" s="10" t="s">
        <v>153</v>
      </c>
      <c r="S310" s="11" t="str">
        <f>IF(G310&lt;0,"NA",IF((G310+H310+L310+IF(AO310="1ª",AP310,0)+IF(AU310="1ª",AV310,0))&gt;ROUNDDOWN('INF GERAIS'!K310*0.6,2),0,IF(M310="",ROUNDDOWN('INF GERAIS'!K310*0.6,2)-K310-G310-H310,ROUNDDOWN('INF GERAIS'!K310*0.6,2)-(G310+H310+L310+IF(AO310="1ª",AP310,0)+IF(AU310="1ª",AV310,0)))))</f>
        <v>NA</v>
      </c>
      <c r="U310" s="10"/>
      <c r="V310" s="120" t="s">
        <v>153</v>
      </c>
      <c r="W310" s="120" t="s">
        <v>153</v>
      </c>
      <c r="X310" s="120" t="s">
        <v>153</v>
      </c>
      <c r="Y310" s="10"/>
      <c r="Z310" s="10" t="s">
        <v>153</v>
      </c>
      <c r="AA310" s="11" t="str">
        <f>IF(G310&lt;0,"NA",IF((G310+H310+L310+T310+IF(AO310="1ª",AP310,0)+IF(AU310="1ª",AV310,0)+IF(AO310="2ª",AP310,0)+IF(AU310="2ª",AV310,0))&gt;ROUNDDOWN('INF GERAIS'!K310*0.8,2),0,IF(AND(M310="",U310=""),ROUNDDOWN('INF GERAIS'!K310*0.8,2)-K310-S310-G310-H310,IF(U310="",ROUNDDOWN('INF GERAIS'!K310*0.8,2)-S310-L310-G310-H310-IF(AO310="1ª",AP310,0)-IF(AU310="1ª",AV310,0),ROUNDDOWN('INF GERAIS'!K310*0.8,2)-(G310+H310+L310+T310+IF(AO310="1ª",AP310,0)+IF(AU310="1ª",AV310,0)+IF(AO310="2ª",AP310,0)+IF(AU310="2ª",AV310,0))))))</f>
        <v>NA</v>
      </c>
      <c r="AB310" s="11"/>
      <c r="AC310" s="10"/>
      <c r="AD310" s="120" t="s">
        <v>153</v>
      </c>
      <c r="AE310" s="120" t="s">
        <v>153</v>
      </c>
      <c r="AF310" s="120" t="s">
        <v>153</v>
      </c>
      <c r="AG310" s="10"/>
      <c r="AH310" s="10" t="s">
        <v>153</v>
      </c>
      <c r="AI310" s="11" t="str">
        <f>IF(G310&lt;0,"NA",IF((G310+H310+L310+T310+AB310+IF(AO310="1ª",AP310,0)+IF(AU310="1ª",AV310,0)+IF(AO310="2ª",AP310,0)+IF(AU310="2ª",AV310,0)+IF(AO310="3ª",AP310,0)+IF(AU310="3ª",AV310,0))&gt;'INF GERAIS'!K310,0,IF(AND(M310="",U310="",AC310=""),'INF GERAIS'!K310-K310-S310-AA310-G310-H310,IF(AND(U310="",AC310=""),'INF GERAIS'!K310-L310-S310-AA310-G310-H310-IF(AO310="1ª",AP310,0)-IF(AU310="1ª",AV310,0),IF(AC310="",'INF GERAIS'!K310-L310-T310-AA310-G310-H310-IF(AO310="1ª",AP310,0)-IF(AU310="1ª",AV310,0)-IF(AO310="2ª",AP310,0)-IF(AU310="2ª",AV310,0),'INF GERAIS'!K310-(G310+H310+L310+T310+AB310+IF(AO310="1ª",AP310,0)+IF(AU310="1ª",AV310,0)+IF(AO310="2ª",AP310,0)+IF(AU310="2ª",AV310,0)+IF(AO310="3ª",AP310,0)+IF(AU310="3ª",AV310,0)))))))</f>
        <v>NA</v>
      </c>
      <c r="AJ310" s="11" t="s">
        <v>153</v>
      </c>
      <c r="AK310" s="10"/>
      <c r="AL310" s="120" t="s">
        <v>153</v>
      </c>
      <c r="AM310" s="120" t="s">
        <v>153</v>
      </c>
      <c r="AN310" s="120" t="s">
        <v>153</v>
      </c>
      <c r="AP310" s="11"/>
      <c r="AQ310" s="10"/>
      <c r="AV310" s="11"/>
      <c r="AW310" s="10"/>
      <c r="AZ310" s="1"/>
      <c r="BF310" s="16"/>
      <c r="BG310" s="155"/>
    </row>
    <row r="311" spans="2:64" ht="87" x14ac:dyDescent="0.35">
      <c r="B311" s="45" t="str">
        <f>'INF GERAIS'!B311&amp;IFERROR(IF(INDEX(APOIO!$A$5:$A$50,MATCH('INF GERAIS'!N311,APOIO!$B$5:$B$50,0))="NÃO",APOIO!$A$2&amp;"NÃO VÁLIDO",""),"")</f>
        <v>2014.0295</v>
      </c>
      <c r="C311" s="1" t="str">
        <f>'INF GERAIS'!C311</f>
        <v>SERTÃO DO SÃO FRANCISCO</v>
      </c>
      <c r="D311" s="1" t="str">
        <f>'INF GERAIS'!D311</f>
        <v>PETROLINA</v>
      </c>
      <c r="E311" s="1" t="str">
        <f>'INF GERAIS'!E311</f>
        <v>PAVIMENTAÇÃO EM CONCRETO BETUMINOSO USINADO A QUENTE  (CBUQ) DE DIVERSAS RUAS E AVENIDAS DO MUNICÍPIO</v>
      </c>
      <c r="F311" s="1" t="str">
        <f>'INF GERAIS'!G311</f>
        <v>NORMAL</v>
      </c>
      <c r="G311" s="11">
        <v>839203.5</v>
      </c>
      <c r="H311" s="11"/>
      <c r="I311" s="10">
        <v>41802</v>
      </c>
      <c r="J311" s="10">
        <v>41816</v>
      </c>
      <c r="K311" s="11">
        <f>IF(G311&lt;0,"NA",IF(G311&gt;ROUNDDOWN('INF GERAIS'!K311*0.3,2),0,ROUNDDOWN('INF GERAIS'!K311*0.3,2)-G311))</f>
        <v>383497.62000000011</v>
      </c>
      <c r="L311" s="11">
        <v>598756.16</v>
      </c>
      <c r="M311" s="10">
        <v>41823</v>
      </c>
      <c r="N311" s="120" t="s">
        <v>2189</v>
      </c>
      <c r="O311" s="120" t="s">
        <v>2191</v>
      </c>
      <c r="P311" s="120"/>
      <c r="Q311" s="10">
        <v>42222</v>
      </c>
      <c r="R311" s="10">
        <v>42236</v>
      </c>
      <c r="S311" s="11">
        <f>IF(G311&lt;0,"NA",IF((G311+H311+L311+IF(AO311="1ª",AP311,0)+IF(AU311="1ª",AV311,0))&gt;ROUNDDOWN('INF GERAIS'!K311*0.6,2),0,IF(M311="",ROUNDDOWN('INF GERAIS'!K311*0.6,2)-K311-G311-H311,ROUNDDOWN('INF GERAIS'!K311*0.6,2)-(G311+H311+L311+IF(AO311="1ª",AP311,0)+IF(AU311="1ª",AV311,0)))))</f>
        <v>1007442.5800000001</v>
      </c>
      <c r="T311" s="505">
        <v>350000</v>
      </c>
      <c r="U311" s="10">
        <v>42243</v>
      </c>
      <c r="V311" s="120" t="s">
        <v>3858</v>
      </c>
      <c r="W311" s="120" t="s">
        <v>3860</v>
      </c>
      <c r="X311" s="120" t="s">
        <v>3862</v>
      </c>
      <c r="Y311" s="10">
        <v>42452</v>
      </c>
      <c r="Z311" s="10">
        <v>43279</v>
      </c>
      <c r="AA311" s="11">
        <f>IF(G311&lt;0,"NA",IF((G311+H311+L311+T311+IF(AO311="1ª",AP311,0)+IF(AU311="1ª",AV311,0)+IF(AO311="2ª",AP311,0)+IF(AU311="2ª",AV311,0))&gt;ROUNDDOWN('INF GERAIS'!K311*0.8,2),0,IF(AND(M311="",U311=""),ROUNDDOWN('INF GERAIS'!K311*0.8,2)-K311-S311-G311-H311,IF(U311="",ROUNDDOWN('INF GERAIS'!K311*0.8,2)-S311-L311-G311-H311-IF(AO311="1ª",AP311,0)-IF(AU311="1ª",AV311,0),ROUNDDOWN('INF GERAIS'!K311*0.8,2)-(G311+H311+L311+T311+IF(AO311="1ª",AP311,0)+IF(AU311="1ª",AV311,0)+IF(AO311="2ª",AP311,0)+IF(AU311="2ª",AV311,0))))))</f>
        <v>382448.39999999991</v>
      </c>
      <c r="AB311" s="446">
        <v>959362.64</v>
      </c>
      <c r="AC311" s="441">
        <v>42550</v>
      </c>
      <c r="AD311" s="447" t="s">
        <v>7882</v>
      </c>
      <c r="AE311" s="341" t="s">
        <v>7668</v>
      </c>
      <c r="AF311" s="341" t="s">
        <v>7884</v>
      </c>
      <c r="AG311" s="10">
        <v>43012</v>
      </c>
      <c r="AH311" s="10">
        <v>43327</v>
      </c>
      <c r="AI311" s="11">
        <f>IF(G311&lt;0,"NA",IF((G311+H311+L311+T311+AB311+IF(AO311="1ª",AP311,0)+IF(AU311="1ª",AV311,0)+IF(AO311="2ª",AP311,0)+IF(AU311="2ª",AV311,0)+IF(AO311="3ª",AP311,0)+IF(AU311="3ª",AV311,0))&gt;'INF GERAIS'!K311,0,IF(AND(M311="",U311="",AC311=""),'INF GERAIS'!K311-K311-S311-AA311-G311-H311,IF(AND(U311="",AC311=""),'INF GERAIS'!K311-L311-S311-AA311-G311-H311-IF(AO311="1ª",AP311,0)-IF(AU311="1ª",AV311,0),IF(AC311="",'INF GERAIS'!K311-L311-T311-AA311-G311-H311-IF(AO311="1ª",AP311,0)-IF(AU311="1ª",AV311,0)-IF(AO311="2ª",AP311,0)-IF(AU311="2ª",AV311,0),'INF GERAIS'!K311-(G311+H311+L311+T311+AB311+IF(AO311="1ª",AP311,0)+IF(AU311="1ª",AV311,0)+IF(AO311="2ª",AP311,0)+IF(AU311="2ª",AV311,0)+IF(AO311="3ª",AP311,0)+IF(AU311="3ª",AV311,0)))))))</f>
        <v>238219.84999999963</v>
      </c>
      <c r="AJ311" s="11">
        <v>238219.85</v>
      </c>
      <c r="AK311" s="233">
        <v>43909</v>
      </c>
      <c r="AL311" s="1960" t="s">
        <v>13091</v>
      </c>
      <c r="AM311" s="1730" t="s">
        <v>13092</v>
      </c>
      <c r="AN311" s="1730" t="s">
        <v>13093</v>
      </c>
      <c r="AO311" s="1" t="s">
        <v>5679</v>
      </c>
      <c r="AP311" s="11">
        <v>1090128.26</v>
      </c>
      <c r="AQ311" s="10">
        <v>42335</v>
      </c>
      <c r="AR311" s="120" t="s">
        <v>4068</v>
      </c>
      <c r="AS311" s="120" t="s">
        <v>4070</v>
      </c>
      <c r="AT311" s="120" t="s">
        <v>4071</v>
      </c>
      <c r="AV311" s="11"/>
      <c r="AW311" s="10"/>
      <c r="AZ311" s="1"/>
      <c r="BF311" s="16"/>
      <c r="BG311" s="155"/>
    </row>
    <row r="312" spans="2:64" ht="72.5" x14ac:dyDescent="0.35">
      <c r="B312" s="45" t="str">
        <f>'INF GERAIS'!B312&amp;IFERROR(IF(INDEX(APOIO!$A$5:$A$50,MATCH('INF GERAIS'!N312,APOIO!$B$5:$B$50,0))="NÃO",APOIO!$A$2&amp;"NÃO VÁLIDO",""),"")</f>
        <v>2014.0296</v>
      </c>
      <c r="C312" s="1" t="str">
        <f>'INF GERAIS'!C312</f>
        <v>AGRESTE CENTRAL</v>
      </c>
      <c r="D312" s="1" t="str">
        <f>'INF GERAIS'!D312</f>
        <v>POÇÃO</v>
      </c>
      <c r="E312" s="1" t="str">
        <f>'INF GERAIS'!E312</f>
        <v xml:space="preserve">PAVIMENTANDO NOSSOS CAMINHOS - DESENVOLVIMENTO E URBANIZAÇÃO  </v>
      </c>
      <c r="F312" s="1" t="str">
        <f>'INF GERAIS'!G312</f>
        <v>NORMAL</v>
      </c>
      <c r="G312" s="11"/>
      <c r="H312" s="11"/>
      <c r="I312" s="10">
        <v>41808</v>
      </c>
      <c r="J312" s="10">
        <v>41822</v>
      </c>
      <c r="K312" s="11">
        <f>IF(G312&lt;0,"NA",IF(G312&gt;ROUNDDOWN('INF GERAIS'!K312*0.3,2),0,ROUNDDOWN('INF GERAIS'!K312*0.3,2)-G312))</f>
        <v>178349.41</v>
      </c>
      <c r="L312" s="11">
        <v>180176.99</v>
      </c>
      <c r="M312" s="10">
        <v>41829</v>
      </c>
      <c r="N312" s="120" t="s">
        <v>3129</v>
      </c>
      <c r="O312" s="120" t="s">
        <v>3131</v>
      </c>
      <c r="P312" s="120"/>
      <c r="Q312" s="10">
        <v>42339</v>
      </c>
      <c r="R312" s="10">
        <v>42353</v>
      </c>
      <c r="S312" s="11">
        <f>IF(G312&lt;0,"NA",IF((G312+H312+L312+IF(AO312="1ª",AP312,0)+IF(AU312="1ª",AV312,0))&gt;ROUNDDOWN('INF GERAIS'!K312*0.6,2),0,IF(M312="",ROUNDDOWN('INF GERAIS'!K312*0.6,2)-K312-G312-H312,ROUNDDOWN('INF GERAIS'!K312*0.6,2)-(G312+H312+L312+IF(AO312="1ª",AP312,0)+IF(AU312="1ª",AV312,0)))))</f>
        <v>176521.83000000002</v>
      </c>
      <c r="T312" s="505">
        <v>180176.99</v>
      </c>
      <c r="U312" s="10">
        <v>42360</v>
      </c>
      <c r="V312" s="120" t="s">
        <v>4413</v>
      </c>
      <c r="W312" s="120" t="s">
        <v>4415</v>
      </c>
      <c r="X312" s="120" t="s">
        <v>4416</v>
      </c>
      <c r="Y312" s="10">
        <v>42495</v>
      </c>
      <c r="Z312" s="10">
        <v>42599</v>
      </c>
      <c r="AA312" s="11">
        <f>IF(G312&lt;0,"NA",IF((G312+H312+L312+T312+IF(AO312="1ª",AP312,0)+IF(AU312="1ª",AV312,0)+IF(AO312="2ª",AP312,0)+IF(AU312="2ª",AV312,0))&gt;ROUNDDOWN('INF GERAIS'!K312*0.8,2),0,IF(AND(M312="",U312=""),ROUNDDOWN('INF GERAIS'!K312*0.8,2)-K312-S312-G312-H312,IF(U312="",ROUNDDOWN('INF GERAIS'!K312*0.8,2)-S312-L312-G312-H312-IF(AO312="1ª",AP312,0)-IF(AU312="1ª",AV312,0),ROUNDDOWN('INF GERAIS'!K312*0.8,2)-(G312+H312+L312+T312+IF(AO312="1ª",AP312,0)+IF(AU312="1ª",AV312,0)+IF(AO312="2ª",AP312,0)+IF(AU312="2ª",AV312,0))))))</f>
        <v>115244.45000000001</v>
      </c>
      <c r="AB312" s="205">
        <v>120117.99</v>
      </c>
      <c r="AC312" s="233">
        <v>42810</v>
      </c>
      <c r="AD312" s="690" t="s">
        <v>9033</v>
      </c>
      <c r="AE312" s="690" t="s">
        <v>9035</v>
      </c>
      <c r="AF312" s="690" t="s">
        <v>9036</v>
      </c>
      <c r="AG312" s="10">
        <v>43131</v>
      </c>
      <c r="AH312" s="10">
        <v>43210</v>
      </c>
      <c r="AI312" s="11">
        <f>IF(G312&lt;0,"NA",IF((G312+H312+L312+T312+AB312+IF(AO312="1ª",AP312,0)+IF(AU312="1ª",AV312,0)+IF(AO312="2ª",AP312,0)+IF(AU312="2ª",AV312,0)+IF(AO312="3ª",AP312,0)+IF(AU312="3ª",AV312,0))&gt;'INF GERAIS'!K312,0,IF(AND(M312="",U312="",AC312=""),'INF GERAIS'!K312-K312-S312-AA312-G312-H312,IF(AND(U312="",AC312=""),'INF GERAIS'!K312-L312-S312-AA312-G312-H312-IF(AO312="1ª",AP312,0)-IF(AU312="1ª",AV312,0),IF(AC312="",'INF GERAIS'!K312-L312-T312-AA312-G312-H312-IF(AO312="1ª",AP312,0)-IF(AU312="1ª",AV312,0)-IF(AO312="2ª",AP312,0)-IF(AU312="2ª",AV312,0),'INF GERAIS'!K312-(G312+H312+L312+T312+AB312+IF(AO312="1ª",AP312,0)+IF(AU312="1ª",AV312,0)+IF(AO312="2ª",AP312,0)+IF(AU312="2ª",AV312,0)+IF(AO312="3ª",AP312,0)+IF(AU312="3ª",AV312,0)))))))</f>
        <v>114026.07000000007</v>
      </c>
      <c r="AJ312" s="1170">
        <v>114026.07</v>
      </c>
      <c r="AK312" s="1171">
        <v>43285</v>
      </c>
      <c r="AL312" s="1172" t="s">
        <v>11321</v>
      </c>
      <c r="AM312" s="1172" t="s">
        <v>11320</v>
      </c>
      <c r="AN312" s="1172" t="s">
        <v>11319</v>
      </c>
      <c r="AP312" s="11"/>
      <c r="AQ312" s="10"/>
      <c r="AV312" s="11"/>
      <c r="AW312" s="10"/>
      <c r="AZ312" s="1"/>
      <c r="BF312" s="16"/>
      <c r="BG312" s="155"/>
    </row>
    <row r="313" spans="2:64" ht="87" x14ac:dyDescent="0.35">
      <c r="B313" s="45" t="str">
        <f>'INF GERAIS'!B313&amp;IFERROR(IF(INDEX(APOIO!$A$5:$A$50,MATCH('INF GERAIS'!N313,APOIO!$B$5:$B$50,0))="NÃO",APOIO!$A$2&amp;"NÃO VÁLIDO",""),"")</f>
        <v>2014.0297</v>
      </c>
      <c r="C313" s="1" t="str">
        <f>'INF GERAIS'!C313</f>
        <v>AGRESTE CENTRAL</v>
      </c>
      <c r="D313" s="1" t="str">
        <f>'INF GERAIS'!D313</f>
        <v>POMBOS</v>
      </c>
      <c r="E313" s="1" t="str">
        <f>'INF GERAIS'!E313</f>
        <v>PAVIMENTAÇÃO EM REVESTIMENTO ASFALTICO DE DIVERSAS RUAS</v>
      </c>
      <c r="F313" s="1" t="str">
        <f>'INF GERAIS'!G313</f>
        <v>NORMAL</v>
      </c>
      <c r="G313" s="11"/>
      <c r="H313" s="11"/>
      <c r="I313" s="10">
        <v>41802</v>
      </c>
      <c r="J313" s="10">
        <v>41816</v>
      </c>
      <c r="K313" s="11">
        <f>IF(G313&lt;0,"NA",IF(G313&gt;ROUNDDOWN('INF GERAIS'!K313*0.3,2),0,ROUNDDOWN('INF GERAIS'!K313*0.3,2)-G313))</f>
        <v>309492.44</v>
      </c>
      <c r="L313" s="11">
        <v>316980.95</v>
      </c>
      <c r="M313" s="10">
        <v>41823</v>
      </c>
      <c r="N313" s="120" t="s">
        <v>2201</v>
      </c>
      <c r="O313" s="120" t="s">
        <v>2203</v>
      </c>
      <c r="P313" s="120"/>
      <c r="Q313" s="10">
        <v>42314</v>
      </c>
      <c r="R313" s="10">
        <v>42328</v>
      </c>
      <c r="S313" s="11">
        <f>IF(G313&lt;0,"NA",IF((G313+H313+L313+IF(AO313="1ª",AP313,0)+IF(AU313="1ª",AV313,0))&gt;ROUNDDOWN('INF GERAIS'!K313*0.6,2),0,IF(M313="",ROUNDDOWN('INF GERAIS'!K313*0.6,2)-K313-G313-H313,ROUNDDOWN('INF GERAIS'!K313*0.6,2)-(G313+H313+L313+IF(AO313="1ª",AP313,0)+IF(AU313="1ª",AV313,0)))))</f>
        <v>302003.93</v>
      </c>
      <c r="T313" s="505">
        <v>316980.95</v>
      </c>
      <c r="U313" s="10">
        <v>42335</v>
      </c>
      <c r="V313" s="120" t="s">
        <v>3956</v>
      </c>
      <c r="W313" s="120" t="s">
        <v>3957</v>
      </c>
      <c r="X313" s="120" t="s">
        <v>3958</v>
      </c>
      <c r="Y313" s="10">
        <v>42391</v>
      </c>
      <c r="Z313" s="10">
        <v>42543</v>
      </c>
      <c r="AA313" s="11">
        <f>IF(G313&lt;0,"NA",IF((G313+H313+L313+T313+IF(AO313="1ª",AP313,0)+IF(AU313="1ª",AV313,0)+IF(AO313="2ª",AP313,0)+IF(AU313="2ª",AV313,0))&gt;ROUNDDOWN('INF GERAIS'!K313*0.8,2),0,IF(AND(M313="",U313=""),ROUNDDOWN('INF GERAIS'!K313*0.8,2)-K313-S313-G313-H313,IF(U313="",ROUNDDOWN('INF GERAIS'!K313*0.8,2)-S313-L313-G313-H313-IF(AO313="1ª",AP313,0)-IF(AU313="1ª",AV313,0),ROUNDDOWN('INF GERAIS'!K313*0.8,2)-(G313+H313+L313+T313+IF(AO313="1ª",AP313,0)+IF(AU313="1ª",AV313,0)+IF(AO313="2ª",AP313,0)+IF(AU313="2ª",AV313,0))))))</f>
        <v>191351.28000000003</v>
      </c>
      <c r="AB313" s="440">
        <v>191351.28</v>
      </c>
      <c r="AC313" s="441">
        <v>42548</v>
      </c>
      <c r="AD313" s="442" t="s">
        <v>7782</v>
      </c>
      <c r="AE313" s="341" t="s">
        <v>7681</v>
      </c>
      <c r="AF313" s="341" t="s">
        <v>7784</v>
      </c>
      <c r="AG313" s="233">
        <v>42391</v>
      </c>
      <c r="AH313" s="10">
        <v>42543</v>
      </c>
      <c r="AI313" s="11">
        <f>IF(G313&lt;0,"NA",IF((G313+H313+L313+T313+AB313+IF(AO313="1ª",AP313,0)+IF(AU313="1ª",AV313,0)+IF(AO313="2ª",AP313,0)+IF(AU313="2ª",AV313,0)+IF(AO313="3ª",AP313,0)+IF(AU313="3ª",AV313,0))&gt;'INF GERAIS'!K313,0,IF(AND(M313="",U313="",AC313=""),'INF GERAIS'!K313-K313-S313-AA313-G313-H313,IF(AND(U313="",AC313=""),'INF GERAIS'!K313-L313-S313-AA313-G313-H313-IF(AO313="1ª",AP313,0)-IF(AU313="1ª",AV313,0),IF(AC313="",'INF GERAIS'!K313-L313-T313-AA313-G313-H313-IF(AO313="1ª",AP313,0)-IF(AU313="1ª",AV313,0)-IF(AO313="2ª",AP313,0)-IF(AU313="2ª",AV313,0),'INF GERAIS'!K313-(G313+H313+L313+T313+AB313+IF(AO313="1ª",AP313,0)+IF(AU313="1ª",AV313,0)+IF(AO313="2ª",AP313,0)+IF(AU313="2ª",AV313,0)+IF(AO313="3ª",AP313,0)+IF(AU313="3ª",AV313,0)))))))</f>
        <v>206328.29999999993</v>
      </c>
      <c r="AJ313" s="440">
        <v>206328.3</v>
      </c>
      <c r="AK313" s="441">
        <v>42549</v>
      </c>
      <c r="AL313" s="442" t="s">
        <v>7785</v>
      </c>
      <c r="AM313" s="341" t="s">
        <v>7681</v>
      </c>
      <c r="AN313" s="341" t="s">
        <v>7787</v>
      </c>
      <c r="AP313" s="11"/>
      <c r="AQ313" s="10"/>
      <c r="AV313" s="11"/>
      <c r="AW313" s="10"/>
      <c r="AZ313" s="1"/>
      <c r="BF313" s="16"/>
      <c r="BG313" s="155"/>
    </row>
    <row r="314" spans="2:64" ht="87" x14ac:dyDescent="0.35">
      <c r="B314" s="45" t="str">
        <f>'INF GERAIS'!B314&amp;IFERROR(IF(INDEX(APOIO!$A$5:$A$50,MATCH('INF GERAIS'!N314,APOIO!$B$5:$B$50,0))="NÃO",APOIO!$A$2&amp;"NÃO VÁLIDO",""),"")</f>
        <v>2014.0298</v>
      </c>
      <c r="C314" s="1" t="str">
        <f>'INF GERAIS'!C314</f>
        <v>MATA SUL</v>
      </c>
      <c r="D314" s="1" t="str">
        <f>'INF GERAIS'!D314</f>
        <v>PRIMAVERA</v>
      </c>
      <c r="E314" s="1" t="str">
        <f>'INF GERAIS'!E314</f>
        <v>PAVIMENTAÇÃO EM PARALELEPÍPEDOS GRANÍTICOS EM DIVERSAS RUAS</v>
      </c>
      <c r="F314" s="1" t="str">
        <f>'INF GERAIS'!G314</f>
        <v>NORMAL</v>
      </c>
      <c r="G314" s="11"/>
      <c r="H314" s="11"/>
      <c r="I314" s="10">
        <v>41802</v>
      </c>
      <c r="J314" s="10">
        <v>41816</v>
      </c>
      <c r="K314" s="11">
        <f>IF(G314&lt;0,"NA",IF(G314&gt;ROUNDDOWN('INF GERAIS'!K314*0.3,2),0,ROUNDDOWN('INF GERAIS'!K314*0.3,2)-G314))</f>
        <v>160518.26</v>
      </c>
      <c r="L314" s="11">
        <v>151617.76</v>
      </c>
      <c r="M314" s="10">
        <v>41823</v>
      </c>
      <c r="N314" s="120" t="s">
        <v>1842</v>
      </c>
      <c r="O314" s="120" t="s">
        <v>1838</v>
      </c>
      <c r="P314" s="120"/>
      <c r="Q314" s="10">
        <v>42053</v>
      </c>
      <c r="R314" s="10">
        <v>42067</v>
      </c>
      <c r="S314" s="11">
        <f>IF(G314&lt;0,"NA",IF((G314+H314+L314+IF(AO314="1ª",AP314,0)+IF(AU314="1ª",AV314,0))&gt;ROUNDDOWN('INF GERAIS'!K314*0.6,2),0,IF(M314="",ROUNDDOWN('INF GERAIS'!K314*0.6,2)-K314-G314-H314,ROUNDDOWN('INF GERAIS'!K314*0.6,2)-(G314+H314+L314+IF(AO314="1ª",AP314,0)+IF(AU314="1ª",AV314,0)))))</f>
        <v>169418.76</v>
      </c>
      <c r="T314" s="505">
        <v>151617.76</v>
      </c>
      <c r="U314" s="10">
        <v>42074</v>
      </c>
      <c r="V314" s="120" t="s">
        <v>3380</v>
      </c>
      <c r="W314" s="120" t="s">
        <v>3377</v>
      </c>
      <c r="X314" s="120" t="s">
        <v>3382</v>
      </c>
      <c r="Y314" s="10">
        <v>42188</v>
      </c>
      <c r="Z314" s="10">
        <v>42278</v>
      </c>
      <c r="AA314" s="11">
        <f>IF(G314&lt;0,"NA",IF((G314+H314+L314+T314+IF(AO314="1ª",AP314,0)+IF(AU314="1ª",AV314,0)+IF(AO314="2ª",AP314,0)+IF(AU314="2ª",AV314,0))&gt;ROUNDDOWN('INF GERAIS'!K314*0.8,2),0,IF(AND(M314="",U314=""),ROUNDDOWN('INF GERAIS'!K314*0.8,2)-K314-S314-G314-H314,IF(U314="",ROUNDDOWN('INF GERAIS'!K314*0.8,2)-S314-L314-G314-H314-IF(AO314="1ª",AP314,0)-IF(AU314="1ª",AV314,0),ROUNDDOWN('INF GERAIS'!K314*0.8,2)-(G314+H314+L314+T314+IF(AO314="1ª",AP314,0)+IF(AU314="1ª",AV314,0)+IF(AO314="2ª",AP314,0)+IF(AU314="2ª",AV314,0))))))</f>
        <v>124813.16999999998</v>
      </c>
      <c r="AB314" s="11">
        <v>124813.18</v>
      </c>
      <c r="AC314" s="10">
        <v>42340</v>
      </c>
      <c r="AD314" s="120" t="s">
        <v>4275</v>
      </c>
      <c r="AE314" s="120" t="s">
        <v>4277</v>
      </c>
      <c r="AF314" s="120" t="s">
        <v>4278</v>
      </c>
      <c r="AG314" s="10" t="s">
        <v>11841</v>
      </c>
      <c r="AH314" s="10">
        <v>43522</v>
      </c>
      <c r="AI314" s="11">
        <f>IF(G314&lt;0,"NA",IF((G314+H314+L314+T314+AB314+IF(AO314="1ª",AP314,0)+IF(AU314="1ª",AV314,0)+IF(AO314="2ª",AP314,0)+IF(AU314="2ª",AV314,0)+IF(AO314="3ª",AP314,0)+IF(AU314="3ª",AV314,0))&gt;'INF GERAIS'!K314,0,IF(AND(M314="",U314="",AC314=""),'INF GERAIS'!K314-K314-S314-AA314-G314-H314,IF(AND(U314="",AC314=""),'INF GERAIS'!K314-L314-S314-AA314-G314-H314-IF(AO314="1ª",AP314,0)-IF(AU314="1ª",AV314,0),IF(AC314="",'INF GERAIS'!K314-L314-T314-AA314-G314-H314-IF(AO314="1ª",AP314,0)-IF(AU314="1ª",AV314,0)-IF(AO314="2ª",AP314,0)-IF(AU314="2ª",AV314,0),'INF GERAIS'!K314-(G314+H314+L314+T314+AB314+IF(AO314="1ª",AP314,0)+IF(AU314="1ª",AV314,0)+IF(AO314="2ª",AP314,0)+IF(AU314="2ª",AV314,0)+IF(AO314="3ª",AP314,0)+IF(AU314="3ª",AV314,0)))))))</f>
        <v>107012.16999999998</v>
      </c>
      <c r="AJ314" s="205">
        <v>107012.17</v>
      </c>
      <c r="AK314" s="10">
        <v>43656</v>
      </c>
      <c r="AL314" s="120" t="s">
        <v>12379</v>
      </c>
      <c r="AM314" s="120" t="s">
        <v>12381</v>
      </c>
      <c r="AN314" s="120" t="s">
        <v>12382</v>
      </c>
      <c r="AP314" s="11"/>
      <c r="AQ314" s="10"/>
      <c r="AV314" s="11"/>
      <c r="AW314" s="10"/>
      <c r="AZ314" s="1"/>
      <c r="BF314" s="16"/>
      <c r="BG314" s="155"/>
    </row>
    <row r="315" spans="2:64" ht="58" x14ac:dyDescent="0.35">
      <c r="B315" s="45" t="str">
        <f>'INF GERAIS'!B315&amp;IFERROR(IF(INDEX(APOIO!$A$5:$A$50,MATCH('INF GERAIS'!N315,APOIO!$B$5:$B$50,0))="NÃO",APOIO!$A$2&amp;"NÃO VÁLIDO",""),"")</f>
        <v>2014.0299</v>
      </c>
      <c r="C315" s="1" t="str">
        <f>'INF GERAIS'!C315</f>
        <v>MATA SUL</v>
      </c>
      <c r="D315" s="1" t="str">
        <f>'INF GERAIS'!D315</f>
        <v>PRIMAVERA</v>
      </c>
      <c r="E315" s="1" t="str">
        <f>'INF GERAIS'!E315</f>
        <v>REQUALIFICAÇÃO DO CALÇADÃO DE CARACITUBA</v>
      </c>
      <c r="F315" s="1" t="str">
        <f>'INF GERAIS'!G315</f>
        <v>NORMAL</v>
      </c>
      <c r="G315" s="11"/>
      <c r="H315" s="11"/>
      <c r="I315" s="10">
        <v>41802</v>
      </c>
      <c r="J315" s="10">
        <v>41816</v>
      </c>
      <c r="K315" s="11">
        <f>IF(G315&lt;0,"NA",IF(G315&gt;ROUNDDOWN('INF GERAIS'!K315*0.3,2),0,ROUNDDOWN('INF GERAIS'!K315*0.3,2)-G315))</f>
        <v>35530.449999999997</v>
      </c>
      <c r="L315" s="11">
        <v>57275.56</v>
      </c>
      <c r="M315" s="10">
        <v>41823</v>
      </c>
      <c r="N315" s="120" t="s">
        <v>1835</v>
      </c>
      <c r="O315" s="120" t="s">
        <v>1838</v>
      </c>
      <c r="P315" s="120"/>
      <c r="Q315" s="10">
        <v>42053</v>
      </c>
      <c r="R315" s="10">
        <v>42067</v>
      </c>
      <c r="S315" s="11">
        <f>IF(G315&lt;0,"NA",IF((G315+H315+L315+IF(AO315="1ª",AP315,0)+IF(AU315="1ª",AV315,0))&gt;ROUNDDOWN('INF GERAIS'!K315*0.6,2),0,IF(M315="",ROUNDDOWN('INF GERAIS'!K315*0.6,2)-K315-G315-H315,ROUNDDOWN('INF GERAIS'!K315*0.6,2)-(G315+H315+L315+IF(AO315="1ª",AP315,0)+IF(AU315="1ª",AV315,0)))))</f>
        <v>13785.350000000006</v>
      </c>
      <c r="T315" s="505">
        <v>57275.56</v>
      </c>
      <c r="U315" s="10">
        <v>42074</v>
      </c>
      <c r="V315" s="120" t="s">
        <v>3375</v>
      </c>
      <c r="W315" s="120" t="s">
        <v>3377</v>
      </c>
      <c r="X315" s="120" t="s">
        <v>3379</v>
      </c>
      <c r="Y315" s="122">
        <v>43489</v>
      </c>
      <c r="Z315" s="10" t="s">
        <v>153</v>
      </c>
      <c r="AA315" s="11">
        <f>IF(G315&lt;0,"NA",IF((G315+H315+L315+T315+IF(AO315="1ª",AP315,0)+IF(AU315="1ª",AV315,0)+IF(AO315="2ª",AP315,0)+IF(AU315="2ª",AV315,0))&gt;ROUNDDOWN('INF GERAIS'!K315*0.8,2),0,IF(AND(M315="",U315=""),ROUNDDOWN('INF GERAIS'!K315*0.8,2)-K315-S315-G315-H315,IF(U315="",ROUNDDOWN('INF GERAIS'!K315*0.8,2)-S315-L315-G315-H315-IF(AO315="1ª",AP315,0)-IF(AU315="1ª",AV315,0),ROUNDDOWN('INF GERAIS'!K315*0.8,2)-(G315+H315+L315+T315+IF(AO315="1ª",AP315,0)+IF(AU315="1ª",AV315,0)+IF(AO315="2ª",AP315,0)+IF(AU315="2ª",AV315,0))))))</f>
        <v>0</v>
      </c>
      <c r="AB315" s="11"/>
      <c r="AC315" s="10"/>
      <c r="AD315" s="120" t="s">
        <v>153</v>
      </c>
      <c r="AE315" s="120" t="s">
        <v>153</v>
      </c>
      <c r="AF315" s="120" t="s">
        <v>153</v>
      </c>
      <c r="AG315" s="122">
        <v>43489</v>
      </c>
      <c r="AH315" s="10" t="s">
        <v>153</v>
      </c>
      <c r="AI315" s="11">
        <f>IF(G315&lt;0,"NA",IF((G315+H315+L315+T315+AB315+IF(AO315="1ª",AP315,0)+IF(AU315="1ª",AV315,0)+IF(AO315="2ª",AP315,0)+IF(AU315="2ª",AV315,0)+IF(AO315="3ª",AP315,0)+IF(AU315="3ª",AV315,0))&gt;'INF GERAIS'!K315,0,IF(AND(M315="",U315="",AC315=""),'INF GERAIS'!K315-K315-S315-AA315-G315-H315,IF(AND(U315="",AC315=""),'INF GERAIS'!K315-L315-S315-AA315-G315-H315-IF(AO315="1ª",AP315,0)-IF(AU315="1ª",AV315,0),IF(AC315="",'INF GERAIS'!K315-L315-T315-AA315-G315-H315-IF(AO315="1ª",AP315,0)-IF(AU315="1ª",AV315,0)-IF(AO315="2ª",AP315,0)-IF(AU315="2ª",AV315,0),'INF GERAIS'!K315-(G315+H315+L315+T315+AB315+IF(AO315="1ª",AP315,0)+IF(AU315="1ª",AV315,0)+IF(AO315="2ª",AP315,0)+IF(AU315="2ª",AV315,0)+IF(AO315="3ª",AP315,0)+IF(AU315="3ª",AV315,0)))))))</f>
        <v>3883.7300000000105</v>
      </c>
      <c r="AJ315" s="11" t="s">
        <v>153</v>
      </c>
      <c r="AK315" s="10"/>
      <c r="AL315" s="120" t="s">
        <v>153</v>
      </c>
      <c r="AM315" s="120" t="s">
        <v>153</v>
      </c>
      <c r="AN315" s="120" t="s">
        <v>153</v>
      </c>
      <c r="AP315" s="11"/>
      <c r="AQ315" s="10"/>
      <c r="AV315" s="11"/>
      <c r="AW315" s="10"/>
      <c r="AZ315" s="1"/>
      <c r="BF315" s="16"/>
      <c r="BG315" s="155"/>
    </row>
    <row r="316" spans="2:64" ht="87" x14ac:dyDescent="0.35">
      <c r="B316" s="45" t="str">
        <f>'INF GERAIS'!B316&amp;IFERROR(IF(INDEX(APOIO!$A$5:$A$50,MATCH('INF GERAIS'!N316,APOIO!$B$5:$B$50,0))="NÃO",APOIO!$A$2&amp;"NÃO VÁLIDO",""),"")</f>
        <v>2014.0300</v>
      </c>
      <c r="C316" s="1" t="str">
        <f>'INF GERAIS'!C316</f>
        <v>MATA SUL</v>
      </c>
      <c r="D316" s="1" t="str">
        <f>'INF GERAIS'!D316</f>
        <v>QUIPAPÁ</v>
      </c>
      <c r="E316" s="1" t="str">
        <f>'INF GERAIS'!E316</f>
        <v>CONSTRUÇÃO DE PAVIMENTAÇÃO EM PARALELEPÍPEDOS GRANÍTICOS EM DIVERSAS RUAS DA SEDE DO MUNICÍPIO</v>
      </c>
      <c r="F316" s="1" t="str">
        <f>'INF GERAIS'!G316</f>
        <v>NORMAL</v>
      </c>
      <c r="G316" s="11"/>
      <c r="H316" s="11"/>
      <c r="I316" s="10">
        <v>41808</v>
      </c>
      <c r="J316" s="10">
        <v>41822</v>
      </c>
      <c r="K316" s="11">
        <f>IF(G316&lt;0,"NA",IF(G316&gt;ROUNDDOWN('INF GERAIS'!K316*0.3,2),0,ROUNDDOWN('INF GERAIS'!K316*0.3,2)-G316))</f>
        <v>268349.15999999997</v>
      </c>
      <c r="L316" s="11">
        <v>270472.56</v>
      </c>
      <c r="M316" s="10">
        <v>41829</v>
      </c>
      <c r="N316" s="120" t="s">
        <v>3069</v>
      </c>
      <c r="O316" s="120" t="s">
        <v>3062</v>
      </c>
      <c r="P316" s="120"/>
      <c r="Q316" s="10">
        <v>42216</v>
      </c>
      <c r="R316" s="10">
        <v>42230</v>
      </c>
      <c r="S316" s="11">
        <f>IF(G316&lt;0,"NA",IF((G316+H316+L316+IF(AO316="1ª",AP316,0)+IF(AU316="1ª",AV316,0))&gt;ROUNDDOWN('INF GERAIS'!K316*0.6,2),0,IF(M316="",ROUNDDOWN('INF GERAIS'!K316*0.6,2)-K316-G316-H316,ROUNDDOWN('INF GERAIS'!K316*0.6,2)-(G316+H316+L316+IF(AO316="1ª",AP316,0)+IF(AU316="1ª",AV316,0)))))</f>
        <v>266225.76999999996</v>
      </c>
      <c r="T316" s="505">
        <v>270472.56</v>
      </c>
      <c r="U316" s="10">
        <v>42237</v>
      </c>
      <c r="V316" s="120" t="s">
        <v>3727</v>
      </c>
      <c r="W316" s="120" t="s">
        <v>3729</v>
      </c>
      <c r="X316" s="120" t="s">
        <v>3731</v>
      </c>
      <c r="Y316" s="10">
        <v>42360</v>
      </c>
      <c r="Z316" s="10">
        <v>42418</v>
      </c>
      <c r="AA316" s="11">
        <f>IF(G316&lt;0,"NA",IF((G316+H316+L316+T316+IF(AO316="1ª",AP316,0)+IF(AU316="1ª",AV316,0)+IF(AO316="2ª",AP316,0)+IF(AU316="2ª",AV316,0))&gt;ROUNDDOWN('INF GERAIS'!K316*0.8,2),0,IF(AND(M316="",U316=""),ROUNDDOWN('INF GERAIS'!K316*0.8,2)-K316-S316-G316-H316,IF(U316="",ROUNDDOWN('INF GERAIS'!K316*0.8,2)-S316-L316-G316-H316-IF(AO316="1ª",AP316,0)-IF(AU316="1ª",AV316,0),ROUNDDOWN('INF GERAIS'!K316*0.8,2)-(G316+H316+L316+T316+IF(AO316="1ª",AP316,0)+IF(AU316="1ª",AV316,0)+IF(AO316="2ª",AP316,0)+IF(AU316="2ª",AV316,0))))))</f>
        <v>174652.65000000002</v>
      </c>
      <c r="AB316" s="205">
        <v>180315.04</v>
      </c>
      <c r="AC316" s="10">
        <v>42422</v>
      </c>
      <c r="AD316" s="120" t="s">
        <v>6091</v>
      </c>
      <c r="AE316" s="120" t="s">
        <v>6093</v>
      </c>
      <c r="AF316" s="120" t="s">
        <v>6094</v>
      </c>
      <c r="AG316" s="122">
        <v>42559</v>
      </c>
      <c r="AH316" s="10">
        <v>42682</v>
      </c>
      <c r="AI316" s="11">
        <f>IF(G316&lt;0,"NA",IF((G316+H316+L316+T316+AB316+IF(AO316="1ª",AP316,0)+IF(AU316="1ª",AV316,0)+IF(AO316="2ª",AP316,0)+IF(AU316="2ª",AV316,0)+IF(AO316="3ª",AP316,0)+IF(AU316="3ª",AV316,0))&gt;'INF GERAIS'!K316,0,IF(AND(M316="",U316="",AC316=""),'INF GERAIS'!K316-K316-S316-AA316-G316-H316,IF(AND(U316="",AC316=""),'INF GERAIS'!K316-L316-S316-AA316-G316-H316-IF(AO316="1ª",AP316,0)-IF(AU316="1ª",AV316,0),IF(AC316="",'INF GERAIS'!K316-L316-T316-AA316-G316-H316-IF(AO316="1ª",AP316,0)-IF(AU316="1ª",AV316,0)-IF(AO316="2ª",AP316,0)-IF(AU316="2ª",AV316,0),'INF GERAIS'!K316-(G316+H316+L316+T316+AB316+IF(AO316="1ª",AP316,0)+IF(AU316="1ª",AV316,0)+IF(AO316="2ª",AP316,0)+IF(AU316="2ª",AV316,0)+IF(AO316="3ª",AP316,0)+IF(AU316="3ª",AV316,0)))))))</f>
        <v>173237.05999999994</v>
      </c>
      <c r="AJ316" s="205">
        <v>173237.06</v>
      </c>
      <c r="AK316" s="233">
        <v>42810</v>
      </c>
      <c r="AL316" s="690" t="s">
        <v>9026</v>
      </c>
      <c r="AM316" s="690" t="s">
        <v>9028</v>
      </c>
      <c r="AN316" s="690" t="s">
        <v>9029</v>
      </c>
      <c r="AP316" s="11"/>
      <c r="AQ316" s="10"/>
      <c r="AV316" s="11"/>
      <c r="AW316" s="10"/>
      <c r="AZ316" s="1"/>
      <c r="BF316" s="16"/>
      <c r="BG316" s="155"/>
    </row>
    <row r="317" spans="2:64" ht="72.5" x14ac:dyDescent="0.35">
      <c r="B317" s="45" t="str">
        <f>'INF GERAIS'!B317&amp;IFERROR(IF(INDEX(APOIO!$A$5:$A$50,MATCH('INF GERAIS'!N317,APOIO!$B$5:$B$50,0))="NÃO",APOIO!$A$2&amp;"NÃO VÁLIDO",""),"")</f>
        <v>2014.0301</v>
      </c>
      <c r="C317" s="1" t="str">
        <f>'INF GERAIS'!C317</f>
        <v>MATA SUL</v>
      </c>
      <c r="D317" s="1" t="str">
        <f>'INF GERAIS'!D317</f>
        <v>QUIPAPÁ</v>
      </c>
      <c r="E317" s="1" t="str">
        <f>'INF GERAIS'!E317</f>
        <v>CONSTRUÇÃO DE UMA PRAÇA PÚBLICA</v>
      </c>
      <c r="F317" s="1" t="str">
        <f>'INF GERAIS'!G317</f>
        <v>NORMAL</v>
      </c>
      <c r="G317" s="11"/>
      <c r="H317" s="11"/>
      <c r="I317" s="10">
        <v>41808</v>
      </c>
      <c r="J317" s="10">
        <v>41822</v>
      </c>
      <c r="K317" s="11">
        <f>IF(G317&lt;0,"NA",IF(G317&gt;ROUNDDOWN('INF GERAIS'!K317*0.3,2),0,ROUNDDOWN('INF GERAIS'!K317*0.3,2)-G317))</f>
        <v>48631.78</v>
      </c>
      <c r="L317" s="11">
        <v>46383.05</v>
      </c>
      <c r="M317" s="10">
        <v>41829</v>
      </c>
      <c r="N317" s="120" t="s">
        <v>3060</v>
      </c>
      <c r="O317" s="120" t="s">
        <v>3062</v>
      </c>
      <c r="P317" s="120"/>
      <c r="Q317" s="10">
        <v>42216</v>
      </c>
      <c r="R317" s="10">
        <v>42230</v>
      </c>
      <c r="S317" s="11">
        <f>IF(G317&lt;0,"NA",IF((G317+H317+L317+IF(AO317="1ª",AP317,0)+IF(AU317="1ª",AV317,0))&gt;ROUNDDOWN('INF GERAIS'!K317*0.6,2),0,IF(M317="",ROUNDDOWN('INF GERAIS'!K317*0.6,2)-K317-G317-H317,ROUNDDOWN('INF GERAIS'!K317*0.6,2)-(G317+H317+L317+IF(AO317="1ª",AP317,0)+IF(AU317="1ª",AV317,0)))))</f>
        <v>50880.509999999995</v>
      </c>
      <c r="T317" s="505">
        <v>46383.05</v>
      </c>
      <c r="U317" s="10">
        <v>42237</v>
      </c>
      <c r="V317" s="120" t="s">
        <v>3740</v>
      </c>
      <c r="W317" s="120" t="s">
        <v>3729</v>
      </c>
      <c r="X317" s="120" t="s">
        <v>3742</v>
      </c>
      <c r="Y317" s="10">
        <v>42360</v>
      </c>
      <c r="Z317" s="10">
        <v>42418</v>
      </c>
      <c r="AA317" s="11">
        <f>IF(G317&lt;0,"NA",IF((G317+H317+L317+T317+IF(AO317="1ª",AP317,0)+IF(AU317="1ª",AV317,0)+IF(AO317="2ª",AP317,0)+IF(AU317="2ª",AV317,0))&gt;ROUNDDOWN('INF GERAIS'!K317*0.8,2),0,IF(AND(M317="",U317=""),ROUNDDOWN('INF GERAIS'!K317*0.8,2)-K317-S317-G317-H317,IF(U317="",ROUNDDOWN('INF GERAIS'!K317*0.8,2)-S317-L317-G317-H317-IF(AO317="1ª",AP317,0)-IF(AU317="1ª",AV317,0),ROUNDDOWN('INF GERAIS'!K317*0.8,2)-(G317+H317+L317+T317+IF(AO317="1ª",AP317,0)+IF(AU317="1ª",AV317,0)+IF(AO317="2ª",AP317,0)+IF(AU317="2ª",AV317,0))))))</f>
        <v>36918.649999999994</v>
      </c>
      <c r="AB317" s="205">
        <v>30922.03</v>
      </c>
      <c r="AC317" s="10">
        <v>42422</v>
      </c>
      <c r="AD317" s="120" t="s">
        <v>6099</v>
      </c>
      <c r="AE317" s="120" t="s">
        <v>6093</v>
      </c>
      <c r="AF317" s="120" t="s">
        <v>6101</v>
      </c>
      <c r="AG317" s="122">
        <v>42559</v>
      </c>
      <c r="AH317" s="10">
        <v>42681</v>
      </c>
      <c r="AI317" s="11">
        <f>IF(G317&lt;0,"NA",IF((G317+H317+L317+T317+AB317+IF(AO317="1ª",AP317,0)+IF(AU317="1ª",AV317,0)+IF(AO317="2ª",AP317,0)+IF(AU317="2ª",AV317,0)+IF(AO317="3ª",AP317,0)+IF(AU317="3ª",AV317,0))&gt;'INF GERAIS'!K317,0,IF(AND(M317="",U317="",AC317=""),'INF GERAIS'!K317-K317-S317-AA317-G317-H317,IF(AND(U317="",AC317=""),'INF GERAIS'!K317-L317-S317-AA317-G317-H317-IF(AO317="1ª",AP317,0)-IF(AU317="1ª",AV317,0),IF(AC317="",'INF GERAIS'!K317-L317-T317-AA317-G317-H317-IF(AO317="1ª",AP317,0)-IF(AU317="1ª",AV317,0)-IF(AO317="2ª",AP317,0)-IF(AU317="2ª",AV317,0),'INF GERAIS'!K317-(G317+H317+L317+T317+AB317+IF(AO317="1ª",AP317,0)+IF(AU317="1ª",AV317,0)+IF(AO317="2ª",AP317,0)+IF(AU317="2ª",AV317,0)+IF(AO317="3ª",AP317,0)+IF(AU317="3ª",AV317,0)))))))</f>
        <v>38417.81</v>
      </c>
      <c r="AJ317" s="205">
        <v>38417.81</v>
      </c>
      <c r="AK317" s="233">
        <v>42810</v>
      </c>
      <c r="AL317" s="690" t="s">
        <v>9030</v>
      </c>
      <c r="AM317" s="690" t="s">
        <v>9028</v>
      </c>
      <c r="AN317" s="690" t="s">
        <v>9032</v>
      </c>
      <c r="AP317" s="11"/>
      <c r="AQ317" s="10"/>
      <c r="AV317" s="11"/>
      <c r="AW317" s="10"/>
      <c r="AZ317" s="1"/>
      <c r="BF317" s="16"/>
      <c r="BG317" s="155"/>
    </row>
    <row r="318" spans="2:64" ht="72.5" x14ac:dyDescent="0.35">
      <c r="B318" s="45" t="str">
        <f>'INF GERAIS'!B318&amp;IFERROR(IF(INDEX(APOIO!$A$5:$A$50,MATCH('INF GERAIS'!N318,APOIO!$B$5:$B$50,0))="NÃO",APOIO!$A$2&amp;"NÃO VÁLIDO",""),"")</f>
        <v>2014.0302</v>
      </c>
      <c r="C318" s="1" t="str">
        <f>'INF GERAIS'!C318</f>
        <v>SERTÃO DO PAJEÚ</v>
      </c>
      <c r="D318" s="1" t="str">
        <f>'INF GERAIS'!D318</f>
        <v>QUIXABA</v>
      </c>
      <c r="E318" s="1" t="str">
        <f>'INF GERAIS'!E318</f>
        <v>CONSTRUÇÃO DE PAVIMENTAÇÃO EM PARALELEPÍPEDOS</v>
      </c>
      <c r="F318" s="1" t="str">
        <f>'INF GERAIS'!G318</f>
        <v>NORMAL</v>
      </c>
      <c r="G318" s="11"/>
      <c r="H318" s="11"/>
      <c r="I318" s="10">
        <v>41802</v>
      </c>
      <c r="J318" s="10">
        <v>41816</v>
      </c>
      <c r="K318" s="11">
        <f>IF(G318&lt;0,"NA",IF(G318&gt;ROUNDDOWN('INF GERAIS'!K318*0.3,2),0,ROUNDDOWN('INF GERAIS'!K318*0.3,2)-G318))</f>
        <v>135848.91</v>
      </c>
      <c r="L318" s="11">
        <v>135805.6</v>
      </c>
      <c r="M318" s="10">
        <v>41823</v>
      </c>
      <c r="N318" s="120" t="s">
        <v>1845</v>
      </c>
      <c r="O318" s="120" t="s">
        <v>1847</v>
      </c>
      <c r="P318" s="120"/>
      <c r="Q318" s="10">
        <v>42216</v>
      </c>
      <c r="R318" s="10">
        <v>42230</v>
      </c>
      <c r="S318" s="11">
        <f>IF(G318&lt;0,"NA",IF((G318+H318+L318+IF(AO318="1ª",AP318,0)+IF(AU318="1ª",AV318,0))&gt;ROUNDDOWN('INF GERAIS'!K318*0.6,2),0,IF(M318="",ROUNDDOWN('INF GERAIS'!K318*0.6,2)-K318-G318-H318,ROUNDDOWN('INF GERAIS'!K318*0.6,2)-(G318+H318+L318+IF(AO318="1ª",AP318,0)+IF(AU318="1ª",AV318,0)))))</f>
        <v>135892.22</v>
      </c>
      <c r="T318" s="505">
        <v>135805.62</v>
      </c>
      <c r="U318" s="10">
        <v>42237</v>
      </c>
      <c r="V318" s="120" t="s">
        <v>3681</v>
      </c>
      <c r="W318" s="120" t="s">
        <v>3683</v>
      </c>
      <c r="X318" s="120" t="s">
        <v>3684</v>
      </c>
      <c r="Y318" s="10">
        <v>42359</v>
      </c>
      <c r="Z318" s="10">
        <v>42472</v>
      </c>
      <c r="AA318" s="11">
        <f>IF(G318&lt;0,"NA",IF((G318+H318+L318+T318+IF(AO318="1ª",AP318,0)+IF(AU318="1ª",AV318,0)+IF(AO318="2ª",AP318,0)+IF(AU318="2ª",AV318,0))&gt;ROUNDDOWN('INF GERAIS'!K318*0.8,2),0,IF(AND(M318="",U318=""),ROUNDDOWN('INF GERAIS'!K318*0.8,2)-K318-S318-G318-H318,IF(U318="",ROUNDDOWN('INF GERAIS'!K318*0.8,2)-S318-L318-G318-H318-IF(AO318="1ª",AP318,0)-IF(AU318="1ª",AV318,0),ROUNDDOWN('INF GERAIS'!K318*0.8,2)-(G318+H318+L318+T318+IF(AO318="1ª",AP318,0)+IF(AU318="1ª",AV318,0)+IF(AO318="2ª",AP318,0)+IF(AU318="2ª",AV318,0))))))</f>
        <v>90652.540000000037</v>
      </c>
      <c r="AB318" s="205">
        <v>90536.51</v>
      </c>
      <c r="AC318" s="233">
        <v>42479</v>
      </c>
      <c r="AD318" s="298" t="s">
        <v>6947</v>
      </c>
      <c r="AE318" s="298" t="s">
        <v>6949</v>
      </c>
      <c r="AF318" s="298" t="s">
        <v>6950</v>
      </c>
      <c r="AG318" s="10">
        <v>42678</v>
      </c>
      <c r="AH318" s="10">
        <v>42817</v>
      </c>
      <c r="AI318" s="11">
        <f>IF(G318&lt;0,"NA",IF((G318+H318+L318+T318+AB318+IF(AO318="1ª",AP318,0)+IF(AU318="1ª",AV318,0)+IF(AO318="2ª",AP318,0)+IF(AU318="2ª",AV318,0)+IF(AO318="3ª",AP318,0)+IF(AU318="3ª",AV318,0))&gt;'INF GERAIS'!K318,0,IF(AND(M318="",U318="",AC318=""),'INF GERAIS'!K318-K318-S318-AA318-G318-H318,IF(AND(U318="",AC318=""),'INF GERAIS'!K318-L318-S318-AA318-G318-H318-IF(AO318="1ª",AP318,0)-IF(AU318="1ª",AV318,0),IF(AC318="",'INF GERAIS'!K318-L318-T318-AA318-G318-H318-IF(AO318="1ª",AP318,0)-IF(AU318="1ª",AV318,0)-IF(AO318="2ª",AP318,0)-IF(AU318="2ª",AV318,0),'INF GERAIS'!K318-(G318+H318+L318+T318+AB318+IF(AO318="1ª",AP318,0)+IF(AU318="1ª",AV318,0)+IF(AO318="2ª",AP318,0)+IF(AU318="2ª",AV318,0)+IF(AO318="3ª",AP318,0)+IF(AU318="3ª",AV318,0)))))))</f>
        <v>90681.97000000003</v>
      </c>
      <c r="AJ318" s="11">
        <v>90681.97</v>
      </c>
      <c r="AK318" s="10">
        <v>43193</v>
      </c>
      <c r="AL318" s="120" t="s">
        <v>10858</v>
      </c>
      <c r="AM318" s="120" t="s">
        <v>10860</v>
      </c>
      <c r="AN318" s="120" t="s">
        <v>10861</v>
      </c>
      <c r="AP318" s="11"/>
      <c r="AQ318" s="10"/>
      <c r="AV318" s="11"/>
      <c r="AW318" s="10"/>
      <c r="AZ318" s="1"/>
      <c r="BF318" s="16"/>
      <c r="BG318" s="155"/>
    </row>
    <row r="319" spans="2:64" ht="72.5" x14ac:dyDescent="0.35">
      <c r="B319" s="45" t="str">
        <f>'INF GERAIS'!B319&amp;IFERROR(IF(INDEX(APOIO!$A$5:$A$50,MATCH('INF GERAIS'!N319,APOIO!$B$5:$B$50,0))="NÃO",APOIO!$A$2&amp;"NÃO VÁLIDO",""),"")</f>
        <v>2014.0303</v>
      </c>
      <c r="C319" s="1" t="str">
        <f>'INF GERAIS'!C319</f>
        <v>METROPOLITANA</v>
      </c>
      <c r="D319" s="1" t="str">
        <f>'INF GERAIS'!D319</f>
        <v>RECIFE</v>
      </c>
      <c r="E319" s="1" t="str">
        <f>'INF GERAIS'!E319</f>
        <v>REQUALIFICAÇÃO DAS MARGENS DO CANAL DO ARRUDA EM RECIFE - PE</v>
      </c>
      <c r="F319" s="1" t="str">
        <f>'INF GERAIS'!G319</f>
        <v>NORMAL</v>
      </c>
      <c r="G319" s="11"/>
      <c r="H319" s="1270">
        <v>-7505664.8499999996</v>
      </c>
      <c r="I319" s="10">
        <v>41802</v>
      </c>
      <c r="J319" s="10">
        <v>41816</v>
      </c>
      <c r="K319" s="11">
        <f>IF(G319&lt;0,"NA",IF(G319&gt;ROUNDDOWN('INF GERAIS'!K319*0.3,2),0,ROUNDDOWN('INF GERAIS'!K319*0.3,2)-G319))</f>
        <v>2404802.38</v>
      </c>
      <c r="L319" s="11">
        <v>7760836.4000000004</v>
      </c>
      <c r="M319" s="10">
        <v>41823</v>
      </c>
      <c r="N319" s="120" t="s">
        <v>2450</v>
      </c>
      <c r="O319" s="120" t="s">
        <v>2452</v>
      </c>
      <c r="P319" s="120"/>
      <c r="Q319" s="10">
        <v>42272</v>
      </c>
      <c r="R319" s="10">
        <v>42433</v>
      </c>
      <c r="S319" s="11">
        <f>IF(G319&lt;0,"NA",IF((G319+H319+L319+IF(AO319="1ª",AP319,0)+IF(AU319="1ª",AV319,0))&gt;ROUNDDOWN('INF GERAIS'!K319*0.6,2),0,IF(M319="",ROUNDDOWN('INF GERAIS'!K319*0.6,2)-K319-G319-H319,ROUNDDOWN('INF GERAIS'!K319*0.6,2)-(G319+H319+L319+IF(AO319="1ª",AP319,0)+IF(AU319="1ª",AV319,0)))))</f>
        <v>4554433.209999999</v>
      </c>
      <c r="T319" s="505">
        <v>7760836.3899999997</v>
      </c>
      <c r="U319" s="10">
        <v>42436</v>
      </c>
      <c r="V319" s="120" t="s">
        <v>6192</v>
      </c>
      <c r="W319" s="120" t="s">
        <v>6194</v>
      </c>
      <c r="X319" s="120" t="s">
        <v>6196</v>
      </c>
      <c r="Y319" s="10"/>
      <c r="Z319" s="10" t="s">
        <v>153</v>
      </c>
      <c r="AA319" s="11">
        <f>IF(G319&lt;0,"NA",IF((G319+H319+L319+T319+IF(AO319="1ª",AP319,0)+IF(AU319="1ª",AV319,0)+IF(AO319="2ª",AP319,0)+IF(AU319="2ª",AV319,0))&gt;ROUNDDOWN('INF GERAIS'!K319*0.8,2),0,IF(AND(M319="",U319=""),ROUNDDOWN('INF GERAIS'!K319*0.8,2)-K319-S319-G319-H319,IF(U319="",ROUNDDOWN('INF GERAIS'!K319*0.8,2)-S319-L319-G319-H319-IF(AO319="1ª",AP319,0)-IF(AU319="1ª",AV319,0),ROUNDDOWN('INF GERAIS'!K319*0.8,2)-(G319+H319+L319+T319+IF(AO319="1ª",AP319,0)+IF(AU319="1ª",AV319,0)+IF(AO319="2ª",AP319,0)+IF(AU319="2ª",AV319,0))))))</f>
        <v>0</v>
      </c>
      <c r="AB319" s="11"/>
      <c r="AC319" s="10"/>
      <c r="AD319" s="120" t="s">
        <v>153</v>
      </c>
      <c r="AE319" s="120" t="s">
        <v>153</v>
      </c>
      <c r="AF319" s="120" t="s">
        <v>153</v>
      </c>
      <c r="AG319" s="10"/>
      <c r="AH319" s="10" t="s">
        <v>153</v>
      </c>
      <c r="AI319" s="11">
        <f>IF(G319&lt;0,"NA",IF((G319+H319+L319+T319+AB319+IF(AO319="1ª",AP319,0)+IF(AU319="1ª",AV319,0)+IF(AO319="2ª",AP319,0)+IF(AU319="2ª",AV319,0)+IF(AO319="3ª",AP319,0)+IF(AU319="3ª",AV319,0))&gt;'INF GERAIS'!K319,0,IF(AND(M319="",U319="",AC319=""),'INF GERAIS'!K319-K319-S319-AA319-G319-H319,IF(AND(U319="",AC319=""),'INF GERAIS'!K319-L319-S319-AA319-G319-H319-IF(AO319="1ª",AP319,0)-IF(AU319="1ª",AV319,0),IF(AC319="",'INF GERAIS'!K319-L319-T319-AA319-G319-H319-IF(AO319="1ª",AP319,0)-IF(AU319="1ª",AV319,0)-IF(AO319="2ª",AP319,0)-IF(AU319="2ª",AV319,0),'INF GERAIS'!K319-(G319+H319+L319+T319+AB319+IF(AO319="1ª",AP319,0)+IF(AU319="1ª",AV319,0)+IF(AO319="2ª",AP319,0)+IF(AU319="2ª",AV319,0)+IF(AO319="3ª",AP319,0)+IF(AU319="3ª",AV319,0)))))))</f>
        <v>0</v>
      </c>
      <c r="AJ319" s="11" t="s">
        <v>153</v>
      </c>
      <c r="AK319" s="10"/>
      <c r="AL319" s="120" t="s">
        <v>153</v>
      </c>
      <c r="AM319" s="120" t="s">
        <v>153</v>
      </c>
      <c r="AN319" s="120" t="s">
        <v>153</v>
      </c>
      <c r="AP319" s="11"/>
      <c r="AQ319" s="10"/>
      <c r="AV319" s="11"/>
      <c r="AW319" s="10"/>
      <c r="AZ319" s="1"/>
      <c r="BF319" s="16"/>
      <c r="BG319" s="155"/>
    </row>
    <row r="320" spans="2:64" s="226" customFormat="1" ht="116" x14ac:dyDescent="0.35">
      <c r="B320" s="226" t="str">
        <f>'INF GERAIS'!B320&amp;IFERROR(IF(INDEX(APOIO!$A$5:$A$50,MATCH('INF GERAIS'!N320,APOIO!$B$5:$B$50,0))="NÃO",APOIO!$A$2&amp;"NÃO VÁLIDO",""),"")</f>
        <v>2014.0430</v>
      </c>
      <c r="C320" s="226" t="str">
        <f>'INF GERAIS'!C320</f>
        <v>METROPOLITANA</v>
      </c>
      <c r="D320" s="226" t="str">
        <f>'INF GERAIS'!D320</f>
        <v>RECIFE</v>
      </c>
      <c r="E320" s="226" t="str">
        <f>'INF GERAIS'!E320</f>
        <v>CENTRO COMUNITÁRIO DA PAZ - COMPAZ I</v>
      </c>
      <c r="F320" s="226" t="str">
        <f>'INF GERAIS'!G320</f>
        <v>NORMAL</v>
      </c>
      <c r="G320" s="11"/>
      <c r="H320" s="11">
        <v>299786.88</v>
      </c>
      <c r="I320" s="10"/>
      <c r="J320" s="10">
        <v>43615</v>
      </c>
      <c r="K320" s="11">
        <f>IF(G320&lt;0,"NA",IF(G320&gt;ROUNDDOWN('INF GERAIS'!K320*0.3,2),0,ROUNDDOWN('INF GERAIS'!K320*0.3,2)-G320))</f>
        <v>1753403.32</v>
      </c>
      <c r="L320" s="11">
        <v>1453616.45</v>
      </c>
      <c r="M320" s="233">
        <v>43913</v>
      </c>
      <c r="N320" s="120" t="s">
        <v>13097</v>
      </c>
      <c r="O320" s="120" t="s">
        <v>13098</v>
      </c>
      <c r="P320" s="1045" t="s">
        <v>13099</v>
      </c>
      <c r="Q320" s="10">
        <v>43615</v>
      </c>
      <c r="R320" s="10">
        <v>43619</v>
      </c>
      <c r="S320" s="11">
        <f>IF(G320&lt;0,"NA",IF((G320+H320+L320+IF(AO320="1ª",AP320,0)+IF(AU320="1ª",AV320,0))&gt;ROUNDDOWN('INF GERAIS'!K320*0.6,2),0,IF(M320="",ROUNDDOWN('INF GERAIS'!K320*0.6,2)-K320-G320-H320,ROUNDDOWN('INF GERAIS'!K320*0.6,2)-(G320+H320+L320+IF(AO320="1ª",AP320,0)+IF(AU320="1ª",AV320,0)))))</f>
        <v>1753403.3199999998</v>
      </c>
      <c r="T320" s="11">
        <v>1753403.32</v>
      </c>
      <c r="U320" s="233">
        <v>43913</v>
      </c>
      <c r="V320" s="120" t="s">
        <v>13100</v>
      </c>
      <c r="W320" s="120" t="s">
        <v>13101</v>
      </c>
      <c r="X320" s="120" t="s">
        <v>13102</v>
      </c>
      <c r="Y320" s="10">
        <v>43637</v>
      </c>
      <c r="Z320" s="10">
        <v>44614</v>
      </c>
      <c r="AA320" s="11">
        <f>IF(G320&lt;0,"NA",IF((G320+H320+L320+T320+IF(AO320="1ª",AP320,0)+IF(AU320="1ª",AV320,0)+IF(AO320="2ª",AP320,0)+IF(AU320="2ª",AV320,0))&gt;ROUNDDOWN('INF GERAIS'!K320*0.8,2),0,IF(AND(M320="",U320=""),ROUNDDOWN('INF GERAIS'!K320*0.8,2)-K320-S320-G320-H320,IF(U320="",ROUNDDOWN('INF GERAIS'!K320*0.8,2)-S320-L320-G320-H320-IF(AO320="1ª",AP320,0)-IF(AU320="1ª",AV320,0),ROUNDDOWN('INF GERAIS'!K320*0.8,2)-(G320+H320+L320+T320+IF(AO320="1ª",AP320,0)+IF(AU320="1ª",AV320,0)+IF(AO320="2ª",AP320,0)+IF(AU320="2ª",AV320,0))))))</f>
        <v>1168935.5499999998</v>
      </c>
      <c r="AB320" s="11">
        <v>1168935.55</v>
      </c>
      <c r="AC320" s="10">
        <v>44628</v>
      </c>
      <c r="AD320" s="120" t="s">
        <v>13672</v>
      </c>
      <c r="AE320" s="120" t="s">
        <v>13673</v>
      </c>
      <c r="AF320" s="120" t="s">
        <v>13674</v>
      </c>
      <c r="AG320" s="10">
        <v>43637</v>
      </c>
      <c r="AH320" s="233">
        <v>44614</v>
      </c>
      <c r="AI320" s="11">
        <f>IF(G320&lt;0,"NA",IF((G320+H320+L320+T320+AB320+IF(AO320="1ª",AP320,0)+IF(AU320="1ª",AV320,0)+IF(AO320="2ª",AP320,0)+IF(AU320="2ª",AV320,0)+IF(AO320="3ª",AP320,0)+IF(AU320="3ª",AV320,0))&gt;'INF GERAIS'!K320,0,IF(AND(M320="",U320="",AC320=""),'INF GERAIS'!K320-K320-S320-AA320-G320-H320,IF(AND(U320="",AC320=""),'INF GERAIS'!K320-L320-S320-AA320-G320-H320-IF(AO320="1ª",AP320,0)-IF(AU320="1ª",AV320,0),IF(AC320="",'INF GERAIS'!K320-L320-T320-AA320-G320-H320-IF(AO320="1ª",AP320,0)-IF(AU320="1ª",AV320,0)-IF(AO320="2ª",AP320,0)-IF(AU320="2ª",AV320,0),'INF GERAIS'!K320-(G320+H320+L320+T320+AB320+IF(AO320="1ª",AP320,0)+IF(AU320="1ª",AV320,0)+IF(AO320="2ª",AP320,0)+IF(AU320="2ª",AV320,0)+IF(AO320="3ª",AP320,0)+IF(AU320="3ª",AV320,0)))))))</f>
        <v>1168935.5599999996</v>
      </c>
      <c r="AJ320" s="11">
        <v>1168935.56</v>
      </c>
      <c r="AK320" s="10">
        <v>44628</v>
      </c>
      <c r="AL320" s="120" t="s">
        <v>13675</v>
      </c>
      <c r="AM320" s="120" t="s">
        <v>13676</v>
      </c>
      <c r="AN320" s="120" t="s">
        <v>13677</v>
      </c>
      <c r="AP320" s="11"/>
      <c r="AQ320" s="10"/>
      <c r="AV320" s="11"/>
      <c r="AW320" s="10"/>
      <c r="BA320"/>
      <c r="BB320"/>
      <c r="BC320"/>
      <c r="BD320"/>
      <c r="BE320"/>
      <c r="BF320" s="16"/>
      <c r="BG320" s="155"/>
      <c r="BH320"/>
      <c r="BI320"/>
      <c r="BJ320"/>
      <c r="BK320"/>
      <c r="BL320"/>
    </row>
    <row r="321" spans="2:64" s="488" customFormat="1" ht="87" x14ac:dyDescent="0.35">
      <c r="B321" s="488" t="str">
        <f>'INF GERAIS'!B321&amp;IFERROR(IF(INDEX(APOIO!$A$5:$A$50,MATCH('INF GERAIS'!N321,APOIO!$B$5:$B$50,0))="NÃO",APOIO!$A$2&amp;"NÃO VÁLIDO",""),"")</f>
        <v>2014.0431</v>
      </c>
      <c r="C321" s="488" t="str">
        <f>'INF GERAIS'!C321</f>
        <v>METROPOLITANA</v>
      </c>
      <c r="D321" s="488" t="str">
        <f>'INF GERAIS'!D321</f>
        <v>RECIFE</v>
      </c>
      <c r="E321" s="488" t="str">
        <f>'INF GERAIS'!E321</f>
        <v>RECUPERAÇÃO DE PRAÇAS, PARQUES, REFÚGIOS, ESCADARIAS, PASSARELAS, PASSEIOS, VIAS NÃO PAVIMENTADAS E PAVIMENTO FLEXÍVEL</v>
      </c>
      <c r="F321" s="488" t="str">
        <f>'INF GERAIS'!G321</f>
        <v>NORMAL</v>
      </c>
      <c r="G321" s="11"/>
      <c r="H321" s="1982">
        <v>7205877.9699999997</v>
      </c>
      <c r="I321" s="233"/>
      <c r="J321" s="233"/>
      <c r="K321" s="11">
        <f>IF(G321&lt;0,"NA",IF(G321&gt;ROUNDDOWN('INF GERAIS'!K321*0.3,2),0,ROUNDDOWN('INF GERAIS'!K321*0.3,2)-G321))</f>
        <v>3602938.96</v>
      </c>
      <c r="L321" s="1270"/>
      <c r="M321" s="233">
        <v>41823</v>
      </c>
      <c r="N321" s="1378" t="s">
        <v>2450</v>
      </c>
      <c r="O321" s="120"/>
      <c r="P321" s="120" t="s">
        <v>12021</v>
      </c>
      <c r="Q321" s="233"/>
      <c r="R321" s="233"/>
      <c r="S321" s="11">
        <f>IF(G321&lt;0,"NA",IF((G321+H321+L321+IF(AO321="1ª",AP321,0)+IF(AU321="1ª",AV321,0))&gt;ROUNDDOWN('INF GERAIS'!K321*0.6,2),0,IF(M321="",ROUNDDOWN('INF GERAIS'!K321*0.6,2)-K321-G321-H321,ROUNDDOWN('INF GERAIS'!K321*0.6,2)-(G321+H321+L321+IF(AO321="1ª",AP321,0)+IF(AU321="1ª",AV321,0)))))</f>
        <v>0</v>
      </c>
      <c r="T321" s="505"/>
      <c r="U321" s="233">
        <v>41823</v>
      </c>
      <c r="V321" s="1378" t="s">
        <v>2450</v>
      </c>
      <c r="W321" s="120"/>
      <c r="X321" s="120" t="s">
        <v>12021</v>
      </c>
      <c r="Y321" s="233">
        <v>44680</v>
      </c>
      <c r="Z321" s="233">
        <v>44732</v>
      </c>
      <c r="AA321" s="11">
        <f>IF(G321&lt;0,"NA",IF((G321+H321+L321+T321+IF(AO321="1ª",AP321,0)+IF(AU321="1ª",AV321,0)+IF(AO321="2ª",AP321,0)+IF(AU321="2ª",AV321,0))&gt;ROUNDDOWN('INF GERAIS'!K321*0.8,2),0,IF(AND(M321="",U321=""),ROUNDDOWN('INF GERAIS'!K321*0.8,2)-K321-S321-G321-H321,IF(U321="",ROUNDDOWN('INF GERAIS'!K321*0.8,2)-S321-L321-G321-H321-IF(AO321="1ª",AP321,0)-IF(AU321="1ª",AV321,0),ROUNDDOWN('INF GERAIS'!K321*0.8,2)-(G321+H321+L321+T321+IF(AO321="1ª",AP321,0)+IF(AU321="1ª",AV321,0)+IF(AO321="2ª",AP321,0)+IF(AU321="2ª",AV321,0))))))</f>
        <v>2401959.2700000005</v>
      </c>
      <c r="AB321" s="205">
        <v>2317317.0099999998</v>
      </c>
      <c r="AC321" s="233">
        <v>44844</v>
      </c>
      <c r="AD321" s="1953" t="s">
        <v>13761</v>
      </c>
      <c r="AE321" s="1953" t="s">
        <v>13762</v>
      </c>
      <c r="AF321" s="1953" t="s">
        <v>13763</v>
      </c>
      <c r="AG321" s="233"/>
      <c r="AH321" s="233"/>
      <c r="AI321" s="11">
        <f>IF(G321&lt;0,"NA",IF((G321+H321+L321+T321+AB321+IF(AO321="1ª",AP321,0)+IF(AU321="1ª",AV321,0)+IF(AO321="2ª",AP321,0)+IF(AU321="2ª",AV321,0)+IF(AO321="3ª",AP321,0)+IF(AU321="3ª",AV321,0))&gt;'INF GERAIS'!K321,0,IF(AND(M321="",U321="",AC321=""),'INF GERAIS'!K321-K321-S321-AA321-G321-H321,IF(AND(U321="",AC321=""),'INF GERAIS'!K321-L321-S321-AA321-G321-H321-IF(AO321="1ª",AP321,0)-IF(AU321="1ª",AV321,0),IF(AC321="",'INF GERAIS'!K321-L321-T321-AA321-G321-H321-IF(AO321="1ª",AP321,0)-IF(AU321="1ª",AV321,0)-IF(AO321="2ª",AP321,0)-IF(AU321="2ª",AV321,0),'INF GERAIS'!K321-(G321+H321+L321+T321+AB321+IF(AO321="1ª",AP321,0)+IF(AU321="1ª",AV321,0)+IF(AO321="2ª",AP321,0)+IF(AU321="2ª",AV321,0)+IF(AO321="3ª",AP321,0)+IF(AU321="3ª",AV321,0)))))))</f>
        <v>2486601.5700000003</v>
      </c>
      <c r="AJ321" s="11"/>
      <c r="AK321" s="233"/>
      <c r="AL321" s="120"/>
      <c r="AM321" s="120"/>
      <c r="AN321" s="120"/>
      <c r="AP321" s="11"/>
      <c r="AQ321" s="233"/>
      <c r="AV321" s="11"/>
      <c r="AW321" s="233"/>
      <c r="BA321"/>
      <c r="BB321"/>
      <c r="BC321"/>
      <c r="BD321"/>
      <c r="BE321"/>
      <c r="BF321" s="16"/>
      <c r="BG321" s="155"/>
      <c r="BH321"/>
      <c r="BI321"/>
      <c r="BJ321"/>
      <c r="BK321"/>
      <c r="BL321"/>
    </row>
    <row r="322" spans="2:64" ht="72.5" x14ac:dyDescent="0.35">
      <c r="B322" s="45" t="str">
        <f>'INF GERAIS'!B322&amp;IFERROR(IF(INDEX(APOIO!$A$5:$A$50,MATCH('INF GERAIS'!N322,APOIO!$B$5:$B$50,0))="NÃO",APOIO!$A$2&amp;"NÃO VÁLIDO",""),"")</f>
        <v>2014.0304</v>
      </c>
      <c r="C322" s="1" t="str">
        <f>'INF GERAIS'!C322</f>
        <v>AGRESTE CENTRAL</v>
      </c>
      <c r="D322" s="1" t="str">
        <f>'INF GERAIS'!D322</f>
        <v>RIACHO DAS ALMAS</v>
      </c>
      <c r="E322" s="1" t="str">
        <f>'INF GERAIS'!E322</f>
        <v>PAVIMENTAÇÃO EM PEDRA GRANÍTICA EM DIVERSAS RUAS</v>
      </c>
      <c r="F322" s="1" t="str">
        <f>'INF GERAIS'!G322</f>
        <v>NORMAL</v>
      </c>
      <c r="G322" s="11"/>
      <c r="H322" s="11"/>
      <c r="I322" s="10">
        <v>41803</v>
      </c>
      <c r="J322" s="10">
        <v>41817</v>
      </c>
      <c r="K322" s="11">
        <f>IF(G322&lt;0,"NA",IF(G322&gt;ROUNDDOWN('INF GERAIS'!K322*0.3,2),0,ROUNDDOWN('INF GERAIS'!K322*0.3,2)-G322))</f>
        <v>271693.94</v>
      </c>
      <c r="L322" s="11">
        <v>271697.95</v>
      </c>
      <c r="M322" s="10">
        <v>41824</v>
      </c>
      <c r="N322" s="120" t="s">
        <v>2588</v>
      </c>
      <c r="O322" s="120" t="s">
        <v>2590</v>
      </c>
      <c r="P322" s="120"/>
      <c r="Q322" s="10">
        <v>42429</v>
      </c>
      <c r="R322" s="10">
        <v>42433</v>
      </c>
      <c r="S322" s="11">
        <f>IF(G322&lt;0,"NA",IF((G322+H322+L322+IF(AO322="1ª",AP322,0)+IF(AU322="1ª",AV322,0))&gt;ROUNDDOWN('INF GERAIS'!K322*0.6,2),0,IF(M322="",ROUNDDOWN('INF GERAIS'!K322*0.6,2)-K322-G322-H322,ROUNDDOWN('INF GERAIS'!K322*0.6,2)-(G322+H322+L322+IF(AO322="1ª",AP322,0)+IF(AU322="1ª",AV322,0)))))</f>
        <v>271689.93</v>
      </c>
      <c r="T322" s="505">
        <v>271697.96000000002</v>
      </c>
      <c r="U322" s="10">
        <v>42436</v>
      </c>
      <c r="V322" s="120" t="s">
        <v>6181</v>
      </c>
      <c r="W322" s="120" t="s">
        <v>6183</v>
      </c>
      <c r="X322" s="120" t="s">
        <v>6184</v>
      </c>
      <c r="Y322" s="10">
        <v>42541</v>
      </c>
      <c r="Z322" s="10">
        <v>42599</v>
      </c>
      <c r="AA322" s="11">
        <f>IF(G322&lt;0,"NA",IF((G322+H322+L322+T322+IF(AO322="1ª",AP322,0)+IF(AU322="1ª",AV322,0)+IF(AO322="2ª",AP322,0)+IF(AU322="2ª",AV322,0))&gt;ROUNDDOWN('INF GERAIS'!K322*0.8,2),0,IF(AND(M322="",U322=""),ROUNDDOWN('INF GERAIS'!K322*0.8,2)-K322-S322-G322-H322,IF(U322="",ROUNDDOWN('INF GERAIS'!K322*0.8,2)-S322-L322-G322-H322-IF(AO322="1ª",AP322,0)-IF(AU322="1ª",AV322,0),ROUNDDOWN('INF GERAIS'!K322*0.8,2)-(G322+H322+L322+T322+IF(AO322="1ª",AP322,0)+IF(AU322="1ª",AV322,0)+IF(AO322="2ª",AP322,0)+IF(AU322="2ª",AV322,0))))))</f>
        <v>181121.27000000002</v>
      </c>
      <c r="AB322" s="205">
        <v>181119.97</v>
      </c>
      <c r="AC322" s="233">
        <v>42627</v>
      </c>
      <c r="AD322" s="538" t="s">
        <v>8305</v>
      </c>
      <c r="AE322" s="538" t="s">
        <v>6183</v>
      </c>
      <c r="AF322" s="538" t="s">
        <v>8307</v>
      </c>
      <c r="AG322" s="10">
        <v>42923</v>
      </c>
      <c r="AH322" s="10">
        <v>43123</v>
      </c>
      <c r="AI322" s="11">
        <f>IF(G322&lt;0,"NA",IF((G322+H322+L322+T322+AB322+IF(AO322="1ª",AP322,0)+IF(AU322="1ª",AV322,0)+IF(AO322="2ª",AP322,0)+IF(AU322="2ª",AV322,0)+IF(AO322="3ª",AP322,0)+IF(AU322="3ª",AV322,0))&gt;'INF GERAIS'!K322,0,IF(AND(M322="",U322="",AC322=""),'INF GERAIS'!K322-K322-S322-AA322-G322-H322,IF(AND(U322="",AC322=""),'INF GERAIS'!K322-L322-S322-AA322-G322-H322-IF(AO322="1ª",AP322,0)-IF(AU322="1ª",AV322,0),IF(AC322="",'INF GERAIS'!K322-L322-T322-AA322-G322-H322-IF(AO322="1ª",AP322,0)-IF(AU322="1ª",AV322,0)-IF(AO322="2ª",AP322,0)-IF(AU322="2ª",AV322,0),'INF GERAIS'!K322-(G322+H322+L322+T322+AB322+IF(AO322="1ª",AP322,0)+IF(AU322="1ª",AV322,0)+IF(AO322="2ª",AP322,0)+IF(AU322="2ª",AV322,0)+IF(AO322="3ª",AP322,0)+IF(AU322="3ª",AV322,0)))))))</f>
        <v>181130.59999999998</v>
      </c>
      <c r="AJ322" s="11">
        <v>181130.6</v>
      </c>
      <c r="AK322" s="233">
        <v>43193</v>
      </c>
      <c r="AL322" s="120" t="s">
        <v>10651</v>
      </c>
      <c r="AM322" s="120" t="s">
        <v>10650</v>
      </c>
      <c r="AN322" s="120" t="s">
        <v>10649</v>
      </c>
      <c r="AP322" s="11"/>
      <c r="AQ322" s="10"/>
      <c r="AV322" s="11"/>
      <c r="AW322" s="10"/>
      <c r="AZ322" s="1"/>
      <c r="BF322" s="16"/>
      <c r="BG322" s="155"/>
    </row>
    <row r="323" spans="2:64" ht="58" x14ac:dyDescent="0.35">
      <c r="B323" s="45" t="str">
        <f>'INF GERAIS'!B323&amp;IFERROR(IF(INDEX(APOIO!$A$5:$A$50,MATCH('INF GERAIS'!N323,APOIO!$B$5:$B$50,0))="NÃO",APOIO!$A$2&amp;"NÃO VÁLIDO",""),"")</f>
        <v>2014.0305</v>
      </c>
      <c r="C323" s="1" t="str">
        <f>'INF GERAIS'!C323</f>
        <v>MATA SUL</v>
      </c>
      <c r="D323" s="1" t="str">
        <f>'INF GERAIS'!D323</f>
        <v>RIBEIRÃO</v>
      </c>
      <c r="E323" s="1" t="str">
        <f>'INF GERAIS'!E323</f>
        <v xml:space="preserve">REFORMA E ADEQUAÇÃO DE PRAÇAS </v>
      </c>
      <c r="F323" s="1" t="str">
        <f>'INF GERAIS'!G323</f>
        <v>NORMAL</v>
      </c>
      <c r="G323" s="11"/>
      <c r="H323" s="11"/>
      <c r="I323" s="10">
        <v>41803</v>
      </c>
      <c r="J323" s="10">
        <v>41817</v>
      </c>
      <c r="K323" s="11">
        <f>IF(G323&lt;0,"NA",IF(G323&gt;ROUNDDOWN('INF GERAIS'!K323*0.3,2),0,ROUNDDOWN('INF GERAIS'!K323*0.3,2)-G323))</f>
        <v>199949.22</v>
      </c>
      <c r="L323" s="11">
        <v>199949.23</v>
      </c>
      <c r="M323" s="10">
        <v>41824</v>
      </c>
      <c r="N323" s="120" t="s">
        <v>2563</v>
      </c>
      <c r="O323" s="120" t="s">
        <v>2489</v>
      </c>
      <c r="P323" s="120"/>
      <c r="Q323" s="10">
        <v>42628</v>
      </c>
      <c r="R323" s="10">
        <v>42628</v>
      </c>
      <c r="S323" s="11">
        <f>IF(G323&lt;0,"NA",IF((G323+H323+L323+IF(AO323="1ª",AP323,0)+IF(AU323="1ª",AV323,0))&gt;ROUNDDOWN('INF GERAIS'!K323*0.6,2),0,IF(M323="",ROUNDDOWN('INF GERAIS'!K323*0.6,2)-K323-G323-H323,ROUNDDOWN('INF GERAIS'!K323*0.6,2)-(G323+H323+L323+IF(AO323="1ª",AP323,0)+IF(AU323="1ª",AV323,0)))))</f>
        <v>199949.22</v>
      </c>
      <c r="T323" s="505">
        <v>199949.22</v>
      </c>
      <c r="U323" s="10">
        <v>42639</v>
      </c>
      <c r="V323" s="120" t="s">
        <v>8402</v>
      </c>
      <c r="W323" s="120" t="s">
        <v>8399</v>
      </c>
      <c r="X323" s="120" t="s">
        <v>8404</v>
      </c>
      <c r="Y323" s="10"/>
      <c r="Z323" s="10" t="s">
        <v>153</v>
      </c>
      <c r="AA323" s="11">
        <f>IF(G323&lt;0,"NA",IF((G323+H323+L323+T323+IF(AO323="1ª",AP323,0)+IF(AU323="1ª",AV323,0)+IF(AO323="2ª",AP323,0)+IF(AU323="2ª",AV323,0))&gt;ROUNDDOWN('INF GERAIS'!K323*0.8,2),0,IF(AND(M323="",U323=""),ROUNDDOWN('INF GERAIS'!K323*0.8,2)-K323-S323-G323-H323,IF(U323="",ROUNDDOWN('INF GERAIS'!K323*0.8,2)-S323-L323-G323-H323-IF(AO323="1ª",AP323,0)-IF(AU323="1ª",AV323,0),ROUNDDOWN('INF GERAIS'!K323*0.8,2)-(G323+H323+L323+T323+IF(AO323="1ª",AP323,0)+IF(AU323="1ª",AV323,0)+IF(AO323="2ª",AP323,0)+IF(AU323="2ª",AV323,0))))))</f>
        <v>133299.48000000004</v>
      </c>
      <c r="AB323" s="11"/>
      <c r="AC323" s="10"/>
      <c r="AD323" s="120" t="s">
        <v>153</v>
      </c>
      <c r="AE323" s="120" t="s">
        <v>153</v>
      </c>
      <c r="AF323" s="120" t="s">
        <v>153</v>
      </c>
      <c r="AG323" s="10"/>
      <c r="AH323" s="10" t="s">
        <v>153</v>
      </c>
      <c r="AI323" s="11">
        <f>IF(G323&lt;0,"NA",IF((G323+H323+L323+T323+AB323+IF(AO323="1ª",AP323,0)+IF(AU323="1ª",AV323,0)+IF(AO323="2ª",AP323,0)+IF(AU323="2ª",AV323,0)+IF(AO323="3ª",AP323,0)+IF(AU323="3ª",AV323,0))&gt;'INF GERAIS'!K323,0,IF(AND(M323="",U323="",AC323=""),'INF GERAIS'!K323-K323-S323-AA323-G323-H323,IF(AND(U323="",AC323=""),'INF GERAIS'!K323-L323-S323-AA323-G323-H323-IF(AO323="1ª",AP323,0)-IF(AU323="1ª",AV323,0),IF(AC323="",'INF GERAIS'!K323-L323-T323-AA323-G323-H323-IF(AO323="1ª",AP323,0)-IF(AU323="1ª",AV323,0)-IF(AO323="2ª",AP323,0)-IF(AU323="2ª",AV323,0),'INF GERAIS'!K323-(G323+H323+L323+T323+AB323+IF(AO323="1ª",AP323,0)+IF(AU323="1ª",AV323,0)+IF(AO323="2ª",AP323,0)+IF(AU323="2ª",AV323,0)+IF(AO323="3ª",AP323,0)+IF(AU323="3ª",AV323,0)))))))</f>
        <v>133299.49000000005</v>
      </c>
      <c r="AJ323" s="11" t="s">
        <v>153</v>
      </c>
      <c r="AK323" s="10"/>
      <c r="AL323" s="120" t="s">
        <v>153</v>
      </c>
      <c r="AM323" s="120" t="s">
        <v>153</v>
      </c>
      <c r="AN323" s="120" t="s">
        <v>153</v>
      </c>
      <c r="AP323" s="11"/>
      <c r="AQ323" s="10"/>
      <c r="AV323" s="11"/>
      <c r="AW323" s="10"/>
      <c r="AZ323" s="1"/>
      <c r="BF323" s="16"/>
      <c r="BG323" s="155"/>
    </row>
    <row r="324" spans="2:64" ht="72.5" x14ac:dyDescent="0.35">
      <c r="B324" s="45" t="str">
        <f>'INF GERAIS'!B324&amp;IFERROR(IF(INDEX(APOIO!$A$5:$A$50,MATCH('INF GERAIS'!N324,APOIO!$B$5:$B$50,0))="NÃO",APOIO!$A$2&amp;"NÃO VÁLIDO",""),"")</f>
        <v>2014.0306</v>
      </c>
      <c r="C324" s="1" t="str">
        <f>'INF GERAIS'!C324</f>
        <v>MATA SUL</v>
      </c>
      <c r="D324" s="1" t="str">
        <f>'INF GERAIS'!D324</f>
        <v>RIBEIRÃO</v>
      </c>
      <c r="E324" s="1" t="str">
        <f>'INF GERAIS'!E324</f>
        <v>PAVIMENTAÇÃO EM PARALELEPIPEDO EM DIVERSAS RUAS DO MUNICÍPIO</v>
      </c>
      <c r="F324" s="1" t="str">
        <f>'INF GERAIS'!G324</f>
        <v>NORMAL</v>
      </c>
      <c r="G324" s="11"/>
      <c r="H324" s="11"/>
      <c r="I324" s="10">
        <v>41803</v>
      </c>
      <c r="J324" s="10">
        <v>41817</v>
      </c>
      <c r="K324" s="11">
        <f>IF(G324&lt;0,"NA",IF(G324&gt;ROUNDDOWN('INF GERAIS'!K324*0.3,2),0,ROUNDDOWN('INF GERAIS'!K324*0.3,2)-G324))</f>
        <v>129631.06</v>
      </c>
      <c r="L324" s="11">
        <v>129659.28</v>
      </c>
      <c r="M324" s="10">
        <v>41824</v>
      </c>
      <c r="N324" s="120" t="s">
        <v>2524</v>
      </c>
      <c r="O324" s="120" t="s">
        <v>2489</v>
      </c>
      <c r="P324" s="120"/>
      <c r="Q324" s="10">
        <v>42628</v>
      </c>
      <c r="R324" s="10">
        <v>42628</v>
      </c>
      <c r="S324" s="11">
        <f>IF(G324&lt;0,"NA",IF((G324+H324+L324+IF(AO324="1ª",AP324,0)+IF(AU324="1ª",AV324,0))&gt;ROUNDDOWN('INF GERAIS'!K324*0.6,2),0,IF(M324="",ROUNDDOWN('INF GERAIS'!K324*0.6,2)-K324-G324-H324,ROUNDDOWN('INF GERAIS'!K324*0.6,2)-(G324+H324+L324+IF(AO324="1ª",AP324,0)+IF(AU324="1ª",AV324,0)))))</f>
        <v>129602.85</v>
      </c>
      <c r="T324" s="505">
        <v>129659.28</v>
      </c>
      <c r="U324" s="10">
        <v>42639</v>
      </c>
      <c r="V324" s="120" t="s">
        <v>8396</v>
      </c>
      <c r="W324" s="120" t="s">
        <v>8399</v>
      </c>
      <c r="X324" s="120" t="s">
        <v>8401</v>
      </c>
      <c r="Y324" s="10"/>
      <c r="Z324" s="10" t="s">
        <v>153</v>
      </c>
      <c r="AA324" s="11">
        <f>IF(G324&lt;0,"NA",IF((G324+H324+L324+T324+IF(AO324="1ª",AP324,0)+IF(AU324="1ª",AV324,0)+IF(AO324="2ª",AP324,0)+IF(AU324="2ª",AV324,0))&gt;ROUNDDOWN('INF GERAIS'!K324*0.8,2),0,IF(AND(M324="",U324=""),ROUNDDOWN('INF GERAIS'!K324*0.8,2)-K324-S324-G324-H324,IF(U324="",ROUNDDOWN('INF GERAIS'!K324*0.8,2)-S324-L324-G324-H324-IF(AO324="1ª",AP324,0)-IF(AU324="1ª",AV324,0),ROUNDDOWN('INF GERAIS'!K324*0.8,2)-(G324+H324+L324+T324+IF(AO324="1ª",AP324,0)+IF(AU324="1ª",AV324,0)+IF(AO324="2ª",AP324,0)+IF(AU324="2ª",AV324,0))))))</f>
        <v>86364.280000000028</v>
      </c>
      <c r="AB324" s="11"/>
      <c r="AC324" s="10"/>
      <c r="AD324" s="120" t="s">
        <v>153</v>
      </c>
      <c r="AE324" s="120" t="s">
        <v>153</v>
      </c>
      <c r="AF324" s="120" t="s">
        <v>153</v>
      </c>
      <c r="AG324" s="10"/>
      <c r="AH324" s="10" t="s">
        <v>153</v>
      </c>
      <c r="AI324" s="11">
        <f>IF(G324&lt;0,"NA",IF((G324+H324+L324+T324+AB324+IF(AO324="1ª",AP324,0)+IF(AU324="1ª",AV324,0)+IF(AO324="2ª",AP324,0)+IF(AU324="2ª",AV324,0)+IF(AO324="3ª",AP324,0)+IF(AU324="3ª",AV324,0))&gt;'INF GERAIS'!K324,0,IF(AND(M324="",U324="",AC324=""),'INF GERAIS'!K324-K324-S324-AA324-G324-H324,IF(AND(U324="",AC324=""),'INF GERAIS'!K324-L324-S324-AA324-G324-H324-IF(AO324="1ª",AP324,0)-IF(AU324="1ª",AV324,0),IF(AC324="",'INF GERAIS'!K324-L324-T324-AA324-G324-H324-IF(AO324="1ª",AP324,0)-IF(AU324="1ª",AV324,0)-IF(AO324="2ª",AP324,0)-IF(AU324="2ª",AV324,0),'INF GERAIS'!K324-(G324+H324+L324+T324+AB324+IF(AO324="1ª",AP324,0)+IF(AU324="1ª",AV324,0)+IF(AO324="2ª",AP324,0)+IF(AU324="2ª",AV324,0)+IF(AO324="3ª",AP324,0)+IF(AU324="3ª",AV324,0)))))))</f>
        <v>86420.72</v>
      </c>
      <c r="AJ324" s="11" t="s">
        <v>153</v>
      </c>
      <c r="AK324" s="10"/>
      <c r="AL324" s="120" t="s">
        <v>153</v>
      </c>
      <c r="AM324" s="120" t="s">
        <v>153</v>
      </c>
      <c r="AN324" s="120" t="s">
        <v>153</v>
      </c>
      <c r="AP324" s="11"/>
      <c r="AQ324" s="10"/>
      <c r="AV324" s="11"/>
      <c r="AW324" s="10"/>
      <c r="AZ324" s="1"/>
      <c r="BF324" s="16"/>
      <c r="BG324" s="155"/>
    </row>
    <row r="325" spans="2:64" ht="72.5" x14ac:dyDescent="0.35">
      <c r="B325" s="45" t="str">
        <f>'INF GERAIS'!B325&amp;IFERROR(IF(INDEX(APOIO!$A$5:$A$50,MATCH('INF GERAIS'!N325,APOIO!$B$5:$B$50,0))="NÃO",APOIO!$A$2&amp;"NÃO VÁLIDO",""),"")</f>
        <v>2014.0307</v>
      </c>
      <c r="C325" s="1" t="str">
        <f>'INF GERAIS'!C325</f>
        <v>MATA SUL</v>
      </c>
      <c r="D325" s="1" t="str">
        <f>'INF GERAIS'!D325</f>
        <v>RIBEIRÃO</v>
      </c>
      <c r="E325" s="1" t="str">
        <f>'INF GERAIS'!E325</f>
        <v>PAVIMENTAÇÃO EM PARALELEPIPEDO EM DIVERSAS RUAS DO MUNICÍPIO</v>
      </c>
      <c r="F325" s="1" t="str">
        <f>'INF GERAIS'!G325</f>
        <v>NORMAL</v>
      </c>
      <c r="G325" s="11"/>
      <c r="H325" s="11"/>
      <c r="I325" s="10">
        <v>41803</v>
      </c>
      <c r="J325" s="10">
        <v>41817</v>
      </c>
      <c r="K325" s="11">
        <f>IF(G325&lt;0,"NA",IF(G325&gt;ROUNDDOWN('INF GERAIS'!K325*0.3,2),0,ROUNDDOWN('INF GERAIS'!K325*0.3,2)-G325))</f>
        <v>61821.91</v>
      </c>
      <c r="L325" s="11">
        <v>61830.91</v>
      </c>
      <c r="M325" s="10">
        <v>41824</v>
      </c>
      <c r="N325" s="120" t="s">
        <v>2551</v>
      </c>
      <c r="O325" s="120" t="s">
        <v>2489</v>
      </c>
      <c r="P325" s="120"/>
      <c r="Q325" s="10">
        <v>42628</v>
      </c>
      <c r="R325" s="10">
        <v>42628</v>
      </c>
      <c r="S325" s="11">
        <f>IF(G325&lt;0,"NA",IF((G325+H325+L325+IF(AO325="1ª",AP325,0)+IF(AU325="1ª",AV325,0))&gt;ROUNDDOWN('INF GERAIS'!K325*0.6,2),0,IF(M325="",ROUNDDOWN('INF GERAIS'!K325*0.6,2)-K325-G325-H325,ROUNDDOWN('INF GERAIS'!K325*0.6,2)-(G325+H325+L325+IF(AO325="1ª",AP325,0)+IF(AU325="1ª",AV325,0)))))</f>
        <v>61812.92</v>
      </c>
      <c r="T325" s="505">
        <v>61830.9</v>
      </c>
      <c r="U325" s="10">
        <v>42871</v>
      </c>
      <c r="V325" s="120" t="s">
        <v>9457</v>
      </c>
      <c r="W325" s="120" t="s">
        <v>9455</v>
      </c>
      <c r="X325" s="120" t="s">
        <v>9458</v>
      </c>
      <c r="Y325" s="10"/>
      <c r="Z325" s="10" t="s">
        <v>153</v>
      </c>
      <c r="AA325" s="11">
        <f>IF(G325&lt;0,"NA",IF((G325+H325+L325+T325+IF(AO325="1ª",AP325,0)+IF(AU325="1ª",AV325,0)+IF(AO325="2ª",AP325,0)+IF(AU325="2ª",AV325,0))&gt;ROUNDDOWN('INF GERAIS'!K325*0.8,2),0,IF(AND(M325="",U325=""),ROUNDDOWN('INF GERAIS'!K325*0.8,2)-K325-S325-G325-H325,IF(U325="",ROUNDDOWN('INF GERAIS'!K325*0.8,2)-S325-L325-G325-H325-IF(AO325="1ª",AP325,0)-IF(AU325="1ª",AV325,0),ROUNDDOWN('INF GERAIS'!K325*0.8,2)-(G325+H325+L325+T325+IF(AO325="1ª",AP325,0)+IF(AU325="1ª",AV325,0)+IF(AO325="2ª",AP325,0)+IF(AU325="2ª",AV325,0))))))</f>
        <v>41196.630000000005</v>
      </c>
      <c r="AB325" s="11"/>
      <c r="AC325" s="10"/>
      <c r="AD325" s="120" t="s">
        <v>153</v>
      </c>
      <c r="AE325" s="120" t="s">
        <v>153</v>
      </c>
      <c r="AF325" s="120" t="s">
        <v>153</v>
      </c>
      <c r="AG325" s="10"/>
      <c r="AH325" s="10" t="s">
        <v>153</v>
      </c>
      <c r="AI325" s="11">
        <f>IF(G325&lt;0,"NA",IF((G325+H325+L325+T325+AB325+IF(AO325="1ª",AP325,0)+IF(AU325="1ª",AV325,0)+IF(AO325="2ª",AP325,0)+IF(AU325="2ª",AV325,0)+IF(AO325="3ª",AP325,0)+IF(AU325="3ª",AV325,0))&gt;'INF GERAIS'!K325,0,IF(AND(M325="",U325="",AC325=""),'INF GERAIS'!K325-K325-S325-AA325-G325-H325,IF(AND(U325="",AC325=""),'INF GERAIS'!K325-L325-S325-AA325-G325-H325-IF(AO325="1ª",AP325,0)-IF(AU325="1ª",AV325,0),IF(AC325="",'INF GERAIS'!K325-L325-T325-AA325-G325-H325-IF(AO325="1ª",AP325,0)-IF(AU325="1ª",AV325,0)-IF(AO325="2ª",AP325,0)-IF(AU325="2ª",AV325,0),'INF GERAIS'!K325-(G325+H325+L325+T325+AB325+IF(AO325="1ª",AP325,0)+IF(AU325="1ª",AV325,0)+IF(AO325="2ª",AP325,0)+IF(AU325="2ª",AV325,0)+IF(AO325="3ª",AP325,0)+IF(AU325="3ª",AV325,0)))))))</f>
        <v>41214.609999999986</v>
      </c>
      <c r="AJ325" s="11" t="s">
        <v>153</v>
      </c>
      <c r="AK325" s="10"/>
      <c r="AL325" s="120" t="s">
        <v>153</v>
      </c>
      <c r="AM325" s="120" t="s">
        <v>153</v>
      </c>
      <c r="AN325" s="120" t="s">
        <v>153</v>
      </c>
      <c r="AP325" s="11"/>
      <c r="AQ325" s="10"/>
      <c r="AV325" s="11"/>
      <c r="AW325" s="10"/>
      <c r="AZ325" s="1"/>
      <c r="BF325" s="16"/>
      <c r="BG325" s="155"/>
    </row>
    <row r="326" spans="2:64" ht="72.5" x14ac:dyDescent="0.35">
      <c r="B326" s="45" t="str">
        <f>'INF GERAIS'!B326&amp;IFERROR(IF(INDEX(APOIO!$A$5:$A$50,MATCH('INF GERAIS'!N326,APOIO!$B$5:$B$50,0))="NÃO",APOIO!$A$2&amp;"NÃO VÁLIDO",""),"")</f>
        <v>2014.0308</v>
      </c>
      <c r="C326" s="1" t="str">
        <f>'INF GERAIS'!C326</f>
        <v>MATA SUL</v>
      </c>
      <c r="D326" s="1" t="str">
        <f>'INF GERAIS'!D326</f>
        <v>RIBEIRÃO</v>
      </c>
      <c r="E326" s="1" t="str">
        <f>'INF GERAIS'!E326</f>
        <v xml:space="preserve">REFORMA E ADEQUAÇÃO DO MERCADO PÚBLICO DE RIBEIRÃO PARA CRIAÇÃO DO CENTRO ADMINISTRATIVO DA PREFEITURA </v>
      </c>
      <c r="F326" s="1" t="str">
        <f>'INF GERAIS'!G326</f>
        <v>NORMAL</v>
      </c>
      <c r="G326" s="11"/>
      <c r="H326" s="11"/>
      <c r="I326" s="10">
        <v>41803</v>
      </c>
      <c r="J326" s="10">
        <v>41817</v>
      </c>
      <c r="K326" s="11">
        <f>IF(G326&lt;0,"NA",IF(G326&gt;ROUNDDOWN('INF GERAIS'!K326*0.3,2),0,ROUNDDOWN('INF GERAIS'!K326*0.3,2)-G326))</f>
        <v>45490.41</v>
      </c>
      <c r="L326" s="11">
        <v>45490.41</v>
      </c>
      <c r="M326" s="10">
        <v>41824</v>
      </c>
      <c r="N326" s="120" t="s">
        <v>2554</v>
      </c>
      <c r="O326" s="120" t="s">
        <v>2489</v>
      </c>
      <c r="P326" s="120"/>
      <c r="Q326" s="10">
        <v>42628</v>
      </c>
      <c r="R326" s="10">
        <v>42628</v>
      </c>
      <c r="S326" s="11">
        <f>IF(G326&lt;0,"NA",IF((G326+H326+L326+IF(AO326="1ª",AP326,0)+IF(AU326="1ª",AV326,0))&gt;ROUNDDOWN('INF GERAIS'!K326*0.6,2),0,IF(M326="",ROUNDDOWN('INF GERAIS'!K326*0.6,2)-K326-G326-H326,ROUNDDOWN('INF GERAIS'!K326*0.6,2)-(G326+H326+L326+IF(AO326="1ª",AP326,0)+IF(AU326="1ª",AV326,0)))))</f>
        <v>45490.41</v>
      </c>
      <c r="T326" s="505">
        <v>47310.03</v>
      </c>
      <c r="U326" s="10">
        <v>42871</v>
      </c>
      <c r="V326" s="120" t="s">
        <v>9459</v>
      </c>
      <c r="W326" s="120" t="s">
        <v>9455</v>
      </c>
      <c r="X326" s="120" t="s">
        <v>9460</v>
      </c>
      <c r="Y326" s="10"/>
      <c r="Z326" s="10" t="s">
        <v>153</v>
      </c>
      <c r="AA326" s="11">
        <f>IF(G326&lt;0,"NA",IF((G326+H326+L326+T326+IF(AO326="1ª",AP326,0)+IF(AU326="1ª",AV326,0)+IF(AO326="2ª",AP326,0)+IF(AU326="2ª",AV326,0))&gt;ROUNDDOWN('INF GERAIS'!K326*0.8,2),0,IF(AND(M326="",U326=""),ROUNDDOWN('INF GERAIS'!K326*0.8,2)-K326-S326-G326-H326,IF(U326="",ROUNDDOWN('INF GERAIS'!K326*0.8,2)-S326-L326-G326-H326-IF(AO326="1ª",AP326,0)-IF(AU326="1ª",AV326,0),ROUNDDOWN('INF GERAIS'!K326*0.8,2)-(G326+H326+L326+T326+IF(AO326="1ª",AP326,0)+IF(AU326="1ª",AV326,0)+IF(AO326="2ª",AP326,0)+IF(AU326="2ª",AV326,0))))))</f>
        <v>28507.319999999992</v>
      </c>
      <c r="AB326" s="11"/>
      <c r="AC326" s="10"/>
      <c r="AD326" s="120" t="s">
        <v>153</v>
      </c>
      <c r="AE326" s="120" t="s">
        <v>153</v>
      </c>
      <c r="AF326" s="120" t="s">
        <v>153</v>
      </c>
      <c r="AG326" s="10"/>
      <c r="AH326" s="10" t="s">
        <v>153</v>
      </c>
      <c r="AI326" s="11">
        <f>IF(G326&lt;0,"NA",IF((G326+H326+L326+T326+AB326+IF(AO326="1ª",AP326,0)+IF(AU326="1ª",AV326,0)+IF(AO326="2ª",AP326,0)+IF(AU326="2ª",AV326,0)+IF(AO326="3ª",AP326,0)+IF(AU326="3ª",AV326,0))&gt;'INF GERAIS'!K326,0,IF(AND(M326="",U326="",AC326=""),'INF GERAIS'!K326-K326-S326-AA326-G326-H326,IF(AND(U326="",AC326=""),'INF GERAIS'!K326-L326-S326-AA326-G326-H326-IF(AO326="1ª",AP326,0)-IF(AU326="1ª",AV326,0),IF(AC326="",'INF GERAIS'!K326-L326-T326-AA326-G326-H326-IF(AO326="1ª",AP326,0)-IF(AU326="1ª",AV326,0)-IF(AO326="2ª",AP326,0)-IF(AU326="2ª",AV326,0),'INF GERAIS'!K326-(G326+H326+L326+T326+AB326+IF(AO326="1ª",AP326,0)+IF(AU326="1ª",AV326,0)+IF(AO326="2ª",AP326,0)+IF(AU326="2ª",AV326,0)+IF(AO326="3ª",AP326,0)+IF(AU326="3ª",AV326,0)))))))</f>
        <v>30326.949999999997</v>
      </c>
      <c r="AJ326" s="11" t="s">
        <v>153</v>
      </c>
      <c r="AK326" s="10"/>
      <c r="AL326" s="120" t="s">
        <v>153</v>
      </c>
      <c r="AM326" s="120" t="s">
        <v>153</v>
      </c>
      <c r="AN326" s="120" t="s">
        <v>153</v>
      </c>
      <c r="AP326" s="11"/>
      <c r="AQ326" s="10"/>
      <c r="AV326" s="11"/>
      <c r="AW326" s="10"/>
      <c r="AZ326" s="1"/>
      <c r="BF326" s="16"/>
      <c r="BG326" s="155"/>
    </row>
    <row r="327" spans="2:64" ht="72.5" x14ac:dyDescent="0.35">
      <c r="B327" s="45" t="str">
        <f>'INF GERAIS'!B327&amp;IFERROR(IF(INDEX(APOIO!$A$5:$A$50,MATCH('INF GERAIS'!N327,APOIO!$B$5:$B$50,0))="NÃO",APOIO!$A$2&amp;"NÃO VÁLIDO",""),"")</f>
        <v>2014.0309</v>
      </c>
      <c r="C327" s="1" t="str">
        <f>'INF GERAIS'!C327</f>
        <v>MATA SUL</v>
      </c>
      <c r="D327" s="1" t="str">
        <f>'INF GERAIS'!D327</f>
        <v>RIBEIRÃO</v>
      </c>
      <c r="E327" s="1" t="str">
        <f>'INF GERAIS'!E327</f>
        <v>PAVIMENTAÇÃO EM PARALELEPIPEDO EM DIVERSAS RUAS DO MUNICÍPIO</v>
      </c>
      <c r="F327" s="1" t="str">
        <f>'INF GERAIS'!G327</f>
        <v>NORMAL</v>
      </c>
      <c r="G327" s="11"/>
      <c r="H327" s="11"/>
      <c r="I327" s="10">
        <v>41803</v>
      </c>
      <c r="J327" s="10">
        <v>41817</v>
      </c>
      <c r="K327" s="11">
        <f>IF(G327&lt;0,"NA",IF(G327&gt;ROUNDDOWN('INF GERAIS'!K327*0.3,2),0,ROUNDDOWN('INF GERAIS'!K327*0.3,2)-G327))</f>
        <v>15680.31</v>
      </c>
      <c r="L327" s="11">
        <v>15715.05</v>
      </c>
      <c r="M327" s="10">
        <v>41824</v>
      </c>
      <c r="N327" s="120" t="s">
        <v>2487</v>
      </c>
      <c r="O327" s="120" t="s">
        <v>2489</v>
      </c>
      <c r="P327" s="120"/>
      <c r="Q327" s="10">
        <v>42628</v>
      </c>
      <c r="R327" s="10">
        <v>42628</v>
      </c>
      <c r="S327" s="11">
        <f>IF(G327&lt;0,"NA",IF((G327+H327+L327+IF(AO327="1ª",AP327,0)+IF(AU327="1ª",AV327,0))&gt;ROUNDDOWN('INF GERAIS'!K327*0.6,2),0,IF(M327="",ROUNDDOWN('INF GERAIS'!K327*0.6,2)-K327-G327-H327,ROUNDDOWN('INF GERAIS'!K327*0.6,2)-(G327+H327+L327+IF(AO327="1ª",AP327,0)+IF(AU327="1ª",AV327,0)))))</f>
        <v>15645.57</v>
      </c>
      <c r="T327" s="505">
        <v>15715.05</v>
      </c>
      <c r="U327" s="10">
        <v>42870</v>
      </c>
      <c r="V327" s="120" t="s">
        <v>9454</v>
      </c>
      <c r="W327" s="120" t="s">
        <v>9455</v>
      </c>
      <c r="X327" s="120" t="s">
        <v>9456</v>
      </c>
      <c r="Y327" s="10"/>
      <c r="Z327" s="10" t="s">
        <v>153</v>
      </c>
      <c r="AA327" s="11">
        <f>IF(G327&lt;0,"NA",IF((G327+H327+L327+T327+IF(AO327="1ª",AP327,0)+IF(AU327="1ª",AV327,0)+IF(AO327="2ª",AP327,0)+IF(AU327="2ª",AV327,0))&gt;ROUNDDOWN('INF GERAIS'!K327*0.8,2),0,IF(AND(M327="",U327=""),ROUNDDOWN('INF GERAIS'!K327*0.8,2)-K327-S327-G327-H327,IF(U327="",ROUNDDOWN('INF GERAIS'!K327*0.8,2)-S327-L327-G327-H327-IF(AO327="1ª",AP327,0)-IF(AU327="1ª",AV327,0),ROUNDDOWN('INF GERAIS'!K327*0.8,2)-(G327+H327+L327+T327+IF(AO327="1ª",AP327,0)+IF(AU327="1ª",AV327,0)+IF(AO327="2ª",AP327,0)+IF(AU327="2ª",AV327,0))))))</f>
        <v>10384.060000000005</v>
      </c>
      <c r="AB327" s="11"/>
      <c r="AC327" s="10"/>
      <c r="AD327" s="120" t="s">
        <v>153</v>
      </c>
      <c r="AE327" s="120" t="s">
        <v>153</v>
      </c>
      <c r="AF327" s="120" t="s">
        <v>153</v>
      </c>
      <c r="AG327" s="10"/>
      <c r="AH327" s="10" t="s">
        <v>153</v>
      </c>
      <c r="AI327" s="11">
        <f>IF(G327&lt;0,"NA",IF((G327+H327+L327+T327+AB327+IF(AO327="1ª",AP327,0)+IF(AU327="1ª",AV327,0)+IF(AO327="2ª",AP327,0)+IF(AU327="2ª",AV327,0)+IF(AO327="3ª",AP327,0)+IF(AU327="3ª",AV327,0))&gt;'INF GERAIS'!K327,0,IF(AND(M327="",U327="",AC327=""),'INF GERAIS'!K327-K327-S327-AA327-G327-H327,IF(AND(U327="",AC327=""),'INF GERAIS'!K327-L327-S327-AA327-G327-H327-IF(AO327="1ª",AP327,0)-IF(AU327="1ª",AV327,0),IF(AC327="",'INF GERAIS'!K327-L327-T327-AA327-G327-H327-IF(AO327="1ª",AP327,0)-IF(AU327="1ª",AV327,0)-IF(AO327="2ª",AP327,0)-IF(AU327="2ª",AV327,0),'INF GERAIS'!K327-(G327+H327+L327+T327+AB327+IF(AO327="1ª",AP327,0)+IF(AU327="1ª",AV327,0)+IF(AO327="2ª",AP327,0)+IF(AU327="2ª",AV327,0)+IF(AO327="3ª",AP327,0)+IF(AU327="3ª",AV327,0)))))))</f>
        <v>10453.53999999999</v>
      </c>
      <c r="AJ327" s="11" t="s">
        <v>153</v>
      </c>
      <c r="AK327" s="10"/>
      <c r="AL327" s="120" t="s">
        <v>153</v>
      </c>
      <c r="AM327" s="120" t="s">
        <v>153</v>
      </c>
      <c r="AN327" s="120" t="s">
        <v>153</v>
      </c>
      <c r="AP327" s="11"/>
      <c r="AQ327" s="10"/>
      <c r="AV327" s="11"/>
      <c r="AW327" s="10"/>
      <c r="AZ327" s="1"/>
      <c r="BF327" s="16"/>
      <c r="BG327" s="155"/>
    </row>
    <row r="328" spans="2:64" ht="87" x14ac:dyDescent="0.35">
      <c r="B328" s="45" t="str">
        <f>'INF GERAIS'!B328&amp;IFERROR(IF(INDEX(APOIO!$A$5:$A$50,MATCH('INF GERAIS'!N328,APOIO!$B$5:$B$50,0))="NÃO",APOIO!$A$2&amp;"NÃO VÁLIDO",""),"")</f>
        <v>2014.0310</v>
      </c>
      <c r="C328" s="1" t="str">
        <f>'INF GERAIS'!C328</f>
        <v>MATA SUL</v>
      </c>
      <c r="D328" s="1" t="str">
        <f>'INF GERAIS'!D328</f>
        <v>RIO FORMOSO</v>
      </c>
      <c r="E328" s="1" t="str">
        <f>'INF GERAIS'!E328</f>
        <v>PROJETO DE REQUALIFICAÇÃO DA PRAÇA AGAMENOM MAGALHÃES</v>
      </c>
      <c r="F328" s="1" t="str">
        <f>'INF GERAIS'!G328</f>
        <v>NORMAL</v>
      </c>
      <c r="G328" s="11"/>
      <c r="H328" s="11"/>
      <c r="I328" s="10">
        <v>41803</v>
      </c>
      <c r="J328" s="10">
        <v>41817</v>
      </c>
      <c r="K328" s="11">
        <f>IF(G328&lt;0,"NA",IF(G328&gt;ROUNDDOWN('INF GERAIS'!K328*0.3,2),0,ROUNDDOWN('INF GERAIS'!K328*0.3,2)-G328))</f>
        <v>84157.83</v>
      </c>
      <c r="L328" s="11">
        <v>84936.31</v>
      </c>
      <c r="M328" s="10">
        <v>41824</v>
      </c>
      <c r="N328" s="120" t="s">
        <v>2639</v>
      </c>
      <c r="O328" s="120" t="s">
        <v>2629</v>
      </c>
      <c r="P328" s="120"/>
      <c r="Q328" s="10">
        <v>42387</v>
      </c>
      <c r="R328" s="10">
        <v>42394</v>
      </c>
      <c r="S328" s="11">
        <f>IF(G328&lt;0,"NA",IF((G328+H328+L328+IF(AO328="1ª",AP328,0)+IF(AU328="1ª",AV328,0))&gt;ROUNDDOWN('INF GERAIS'!K328*0.6,2),0,IF(M328="",ROUNDDOWN('INF GERAIS'!K328*0.6,2)-K328-G328-H328,ROUNDDOWN('INF GERAIS'!K328*0.6,2)-(G328+H328+L328+IF(AO328="1ª",AP328,0)+IF(AU328="1ª",AV328,0)))))</f>
        <v>83379.360000000015</v>
      </c>
      <c r="T328" s="505">
        <v>84936.31</v>
      </c>
      <c r="U328" s="10">
        <v>42401</v>
      </c>
      <c r="V328" s="120" t="s">
        <v>4768</v>
      </c>
      <c r="W328" s="120" t="s">
        <v>4769</v>
      </c>
      <c r="X328" s="120" t="s">
        <v>4770</v>
      </c>
      <c r="Y328" s="233">
        <v>42635</v>
      </c>
      <c r="Z328" s="10">
        <v>43152</v>
      </c>
      <c r="AA328" s="11">
        <f>IF(G328&lt;0,"NA",IF((G328+H328+L328+T328+IF(AO328="1ª",AP328,0)+IF(AU328="1ª",AV328,0)+IF(AO328="2ª",AP328,0)+IF(AU328="2ª",AV328,0))&gt;ROUNDDOWN('INF GERAIS'!K328*0.8,2),0,IF(AND(M328="",U328=""),ROUNDDOWN('INF GERAIS'!K328*0.8,2)-K328-S328-G328-H328,IF(U328="",ROUNDDOWN('INF GERAIS'!K328*0.8,2)-S328-L328-G328-H328-IF(AO328="1ª",AP328,0)-IF(AU328="1ª",AV328,0),ROUNDDOWN('INF GERAIS'!K328*0.8,2)-(G328+H328+L328+T328+IF(AO328="1ª",AP328,0)+IF(AU328="1ª",AV328,0)+IF(AO328="2ª",AP328,0)+IF(AU328="2ª",AV328,0))))))</f>
        <v>54548.28</v>
      </c>
      <c r="AB328" s="205">
        <v>54548.28</v>
      </c>
      <c r="AC328" s="10">
        <v>43193</v>
      </c>
      <c r="AD328" s="120" t="s">
        <v>10901</v>
      </c>
      <c r="AE328" s="120" t="s">
        <v>10903</v>
      </c>
      <c r="AF328" s="120" t="s">
        <v>10904</v>
      </c>
      <c r="AG328" s="10"/>
      <c r="AH328" s="10" t="s">
        <v>153</v>
      </c>
      <c r="AI328" s="11">
        <f>IF(G328&lt;0,"NA",IF((G328+H328+L328+T328+AB328+IF(AO328="1ª",AP328,0)+IF(AU328="1ª",AV328,0)+IF(AO328="2ª",AP328,0)+IF(AU328="2ª",AV328,0)+IF(AO328="3ª",AP328,0)+IF(AU328="3ª",AV328,0))&gt;'INF GERAIS'!K328,0,IF(AND(M328="",U328="",AC328=""),'INF GERAIS'!K328-K328-S328-AA328-G328-H328,IF(AND(U328="",AC328=""),'INF GERAIS'!K328-L328-S328-AA328-G328-H328-IF(AO328="1ª",AP328,0)-IF(AU328="1ª",AV328,0),IF(AC328="",'INF GERAIS'!K328-L328-T328-AA328-G328-H328-IF(AO328="1ª",AP328,0)-IF(AU328="1ª",AV328,0)-IF(AO328="2ª",AP328,0)-IF(AU328="2ª",AV328,0),'INF GERAIS'!K328-(G328+H328+L328+T328+AB328+IF(AO328="1ª",AP328,0)+IF(AU328="1ª",AV328,0)+IF(AO328="2ª",AP328,0)+IF(AU328="2ª",AV328,0)+IF(AO328="3ª",AP328,0)+IF(AU328="3ª",AV328,0)))))))</f>
        <v>56105.23000000001</v>
      </c>
      <c r="AJ328" s="11" t="s">
        <v>153</v>
      </c>
      <c r="AK328" s="10"/>
      <c r="AL328" s="120" t="s">
        <v>153</v>
      </c>
      <c r="AM328" s="120" t="s">
        <v>153</v>
      </c>
      <c r="AN328" s="120" t="s">
        <v>153</v>
      </c>
      <c r="AP328" s="11"/>
      <c r="AQ328" s="10"/>
      <c r="AV328" s="11"/>
      <c r="AW328" s="10"/>
      <c r="AZ328" s="1"/>
      <c r="BF328" s="16"/>
      <c r="BG328" s="155"/>
    </row>
    <row r="329" spans="2:64" ht="87" x14ac:dyDescent="0.35">
      <c r="B329" s="45" t="str">
        <f>'INF GERAIS'!B329&amp;IFERROR(IF(INDEX(APOIO!$A$5:$A$50,MATCH('INF GERAIS'!N329,APOIO!$B$5:$B$50,0))="NÃO",APOIO!$A$2&amp;"NÃO VÁLIDO",""),"")</f>
        <v>2014.0311
NÃO VÁLIDO</v>
      </c>
      <c r="C329" s="1" t="str">
        <f>'INF GERAIS'!C329</f>
        <v>MATA SUL</v>
      </c>
      <c r="D329" s="1" t="str">
        <f>'INF GERAIS'!D329</f>
        <v>RIO FORMOSO</v>
      </c>
      <c r="E329" s="1" t="str">
        <f>'INF GERAIS'!E329</f>
        <v>PROJETO DE DRENAGEM EM RUA PROJETADA NO BAIRRO ABÍLIO ARRUDA</v>
      </c>
      <c r="F329" s="1" t="str">
        <f>'INF GERAIS'!G329</f>
        <v>NORMAL</v>
      </c>
      <c r="G329" s="11">
        <v>-152241.38</v>
      </c>
      <c r="H329" s="11"/>
      <c r="I329" s="10">
        <v>41803</v>
      </c>
      <c r="J329" s="10">
        <v>41817</v>
      </c>
      <c r="K329" s="11" t="str">
        <f>IF(G329&lt;0,"NA",IF(G329&gt;ROUNDDOWN('INF GERAIS'!K329*0.3,2),0,ROUNDDOWN('INF GERAIS'!K329*0.3,2)-G329))</f>
        <v>NA</v>
      </c>
      <c r="L329" s="11">
        <v>76120.69</v>
      </c>
      <c r="M329" s="10">
        <v>41824</v>
      </c>
      <c r="N329" s="120" t="s">
        <v>2665</v>
      </c>
      <c r="O329" s="120" t="s">
        <v>2629</v>
      </c>
      <c r="P329" s="120"/>
      <c r="Q329" s="10">
        <v>42387</v>
      </c>
      <c r="R329" s="10">
        <v>42394</v>
      </c>
      <c r="S329" s="11" t="str">
        <f>IF(G329&lt;0,"NA",IF((G329+H329+L329+IF(AO329="1ª",AP329,0)+IF(AU329="1ª",AV329,0))&gt;ROUNDDOWN('INF GERAIS'!K329*0.6,2),0,IF(M329="",ROUNDDOWN('INF GERAIS'!K329*0.6,2)-K329-G329-H329,ROUNDDOWN('INF GERAIS'!K329*0.6,2)-(G329+H329+L329+IF(AO329="1ª",AP329,0)+IF(AU329="1ª",AV329,0)))))</f>
        <v>NA</v>
      </c>
      <c r="T329" s="505">
        <v>76120.69</v>
      </c>
      <c r="U329" s="10">
        <v>42401</v>
      </c>
      <c r="V329" s="120" t="s">
        <v>4771</v>
      </c>
      <c r="W329" s="120" t="s">
        <v>4769</v>
      </c>
      <c r="X329" s="120" t="s">
        <v>4772</v>
      </c>
      <c r="Y329" s="122" t="s">
        <v>153</v>
      </c>
      <c r="Z329" s="10" t="s">
        <v>153</v>
      </c>
      <c r="AA329" s="11" t="str">
        <f>IF(G329&lt;0,"NA",IF((G329+H329+L329+T329+IF(AO329="1ª",AP329,0)+IF(AU329="1ª",AV329,0)+IF(AO329="2ª",AP329,0)+IF(AU329="2ª",AV329,0))&gt;ROUNDDOWN('INF GERAIS'!K329*0.8,2),0,IF(AND(M329="",U329=""),ROUNDDOWN('INF GERAIS'!K329*0.8,2)-K329-S329-G329-H329,IF(U329="",ROUNDDOWN('INF GERAIS'!K329*0.8,2)-S329-L329-G329-H329-IF(AO329="1ª",AP329,0)-IF(AU329="1ª",AV329,0),ROUNDDOWN('INF GERAIS'!K329*0.8,2)-(G329+H329+L329+T329+IF(AO329="1ª",AP329,0)+IF(AU329="1ª",AV329,0)+IF(AO329="2ª",AP329,0)+IF(AU329="2ª",AV329,0))))))</f>
        <v>NA</v>
      </c>
      <c r="AB329" s="11"/>
      <c r="AC329" s="10"/>
      <c r="AD329" s="120" t="s">
        <v>153</v>
      </c>
      <c r="AE329" s="120" t="s">
        <v>153</v>
      </c>
      <c r="AF329" s="120" t="s">
        <v>153</v>
      </c>
      <c r="AG329" s="10"/>
      <c r="AH329" s="10" t="s">
        <v>153</v>
      </c>
      <c r="AI329" s="11" t="str">
        <f>IF(G329&lt;0,"NA",IF((G329+H329+L329+T329+AB329+IF(AO329="1ª",AP329,0)+IF(AU329="1ª",AV329,0)+IF(AO329="2ª",AP329,0)+IF(AU329="2ª",AV329,0)+IF(AO329="3ª",AP329,0)+IF(AU329="3ª",AV329,0))&gt;'INF GERAIS'!K329,0,IF(AND(M329="",U329="",AC329=""),'INF GERAIS'!K329-K329-S329-AA329-G329-H329,IF(AND(U329="",AC329=""),'INF GERAIS'!K329-L329-S329-AA329-G329-H329-IF(AO329="1ª",AP329,0)-IF(AU329="1ª",AV329,0),IF(AC329="",'INF GERAIS'!K329-L329-T329-AA329-G329-H329-IF(AO329="1ª",AP329,0)-IF(AU329="1ª",AV329,0)-IF(AO329="2ª",AP329,0)-IF(AU329="2ª",AV329,0),'INF GERAIS'!K329-(G329+H329+L329+T329+AB329+IF(AO329="1ª",AP329,0)+IF(AU329="1ª",AV329,0)+IF(AO329="2ª",AP329,0)+IF(AU329="2ª",AV329,0)+IF(AO329="3ª",AP329,0)+IF(AU329="3ª",AV329,0)))))))</f>
        <v>NA</v>
      </c>
      <c r="AJ329" s="11" t="s">
        <v>153</v>
      </c>
      <c r="AK329" s="10"/>
      <c r="AL329" s="120" t="s">
        <v>153</v>
      </c>
      <c r="AM329" s="120" t="s">
        <v>153</v>
      </c>
      <c r="AN329" s="120" t="s">
        <v>153</v>
      </c>
      <c r="AP329" s="11"/>
      <c r="AQ329" s="10"/>
      <c r="AV329" s="11"/>
      <c r="AW329" s="10"/>
      <c r="AZ329" s="1"/>
      <c r="BF329" s="16"/>
      <c r="BG329" s="155"/>
    </row>
    <row r="330" spans="2:64" ht="87" x14ac:dyDescent="0.35">
      <c r="B330" s="45" t="str">
        <f>'INF GERAIS'!B330&amp;IFERROR(IF(INDEX(APOIO!$A$5:$A$50,MATCH('INF GERAIS'!N330,APOIO!$B$5:$B$50,0))="NÃO",APOIO!$A$2&amp;"NÃO VÁLIDO",""),"")</f>
        <v>2014.0312</v>
      </c>
      <c r="C330" s="1" t="str">
        <f>'INF GERAIS'!C330</f>
        <v>MATA SUL</v>
      </c>
      <c r="D330" s="1" t="str">
        <f>'INF GERAIS'!D330</f>
        <v>RIO FORMOSO</v>
      </c>
      <c r="E330" s="1" t="str">
        <f>'INF GERAIS'!E330</f>
        <v>PROJETO DE CALÇAMENTO DA RUA DE ACESSO A PRAIA DA PEDRA</v>
      </c>
      <c r="F330" s="1" t="str">
        <f>'INF GERAIS'!G330</f>
        <v>NORMAL</v>
      </c>
      <c r="G330" s="11"/>
      <c r="H330" s="11"/>
      <c r="I330" s="10">
        <v>41803</v>
      </c>
      <c r="J330" s="10">
        <v>41817</v>
      </c>
      <c r="K330" s="11">
        <f>IF(G330&lt;0,"NA",IF(G330&gt;ROUNDDOWN('INF GERAIS'!K330*0.3,2),0,ROUNDDOWN('INF GERAIS'!K330*0.3,2)-G330))</f>
        <v>31915.17</v>
      </c>
      <c r="L330" s="11">
        <v>40417.300000000003</v>
      </c>
      <c r="M330" s="10">
        <v>41824</v>
      </c>
      <c r="N330" s="120" t="s">
        <v>2654</v>
      </c>
      <c r="O330" s="120" t="s">
        <v>2629</v>
      </c>
      <c r="P330" s="120"/>
      <c r="Q330" s="10">
        <v>42387</v>
      </c>
      <c r="R330" s="10">
        <v>42394</v>
      </c>
      <c r="S330" s="11">
        <f>IF(G330&lt;0,"NA",IF((G330+H330+L330+IF(AO330="1ª",AP330,0)+IF(AU330="1ª",AV330,0))&gt;ROUNDDOWN('INF GERAIS'!K330*0.6,2),0,IF(M330="",ROUNDDOWN('INF GERAIS'!K330*0.6,2)-K330-G330-H330,ROUNDDOWN('INF GERAIS'!K330*0.6,2)-(G330+H330+L330+IF(AO330="1ª",AP330,0)+IF(AU330="1ª",AV330,0)))))</f>
        <v>23413.039999999994</v>
      </c>
      <c r="T330" s="505">
        <v>40817.300000000003</v>
      </c>
      <c r="U330" s="10">
        <v>42401</v>
      </c>
      <c r="V330" s="120" t="s">
        <v>4773</v>
      </c>
      <c r="W330" s="120" t="s">
        <v>4769</v>
      </c>
      <c r="X330" s="120" t="s">
        <v>4774</v>
      </c>
      <c r="Y330" s="122">
        <v>42635</v>
      </c>
      <c r="Z330" s="10">
        <v>44568</v>
      </c>
      <c r="AA330" s="11">
        <f>IF(G330&lt;0,"NA",IF((G330+H330+L330+T330+IF(AO330="1ª",AP330,0)+IF(AU330="1ª",AV330,0)+IF(AO330="2ª",AP330,0)+IF(AU330="2ª",AV330,0))&gt;ROUNDDOWN('INF GERAIS'!K330*0.8,2),0,IF(AND(M330="",U330=""),ROUNDDOWN('INF GERAIS'!K330*0.8,2)-K330-S330-G330-H330,IF(U330="",ROUNDDOWN('INF GERAIS'!K330*0.8,2)-S330-L330-G330-H330-IF(AO330="1ª",AP330,0)-IF(AU330="1ª",AV330,0),ROUNDDOWN('INF GERAIS'!K330*0.8,2)-(G330+H330+L330+T330+IF(AO330="1ª",AP330,0)+IF(AU330="1ª",AV330,0)+IF(AO330="2ª",AP330,0)+IF(AU330="2ª",AV330,0))))))</f>
        <v>3872.5199999999895</v>
      </c>
      <c r="AB330" s="11">
        <v>12574.65</v>
      </c>
      <c r="AC330" s="10">
        <v>44595</v>
      </c>
      <c r="AD330" s="120" t="s">
        <v>13540</v>
      </c>
      <c r="AE330" s="120" t="s">
        <v>13542</v>
      </c>
      <c r="AF330" s="120" t="s">
        <v>13541</v>
      </c>
      <c r="AG330" s="10"/>
      <c r="AH330" s="10">
        <v>44568</v>
      </c>
      <c r="AI330" s="11">
        <f>IF(G330&lt;0,"NA",IF((G330+H330+L330+T330+AB330+IF(AO330="1ª",AP330,0)+IF(AU330="1ª",AV330,0)+IF(AO330="2ª",AP330,0)+IF(AU330="2ª",AV330,0)+IF(AO330="3ª",AP330,0)+IF(AU330="3ª",AV330,0))&gt;'INF GERAIS'!K330,0,IF(AND(M330="",U330="",AC330=""),'INF GERAIS'!K330-K330-S330-AA330-G330-H330,IF(AND(U330="",AC330=""),'INF GERAIS'!K330-L330-S330-AA330-G330-H330-IF(AO330="1ª",AP330,0)-IF(AU330="1ª",AV330,0),IF(AC330="",'INF GERAIS'!K330-L330-T330-AA330-G330-H330-IF(AO330="1ª",AP330,0)-IF(AU330="1ª",AV330,0)-IF(AO330="2ª",AP330,0)-IF(AU330="2ª",AV330,0),'INF GERAIS'!K330-(G330+H330+L330+T330+AB330+IF(AO330="1ª",AP330,0)+IF(AU330="1ª",AV330,0)+IF(AO330="2ª",AP330,0)+IF(AU330="2ª",AV330,0)+IF(AO330="3ª",AP330,0)+IF(AU330="3ª",AV330,0)))))))</f>
        <v>12574.649999999994</v>
      </c>
      <c r="AJ330" s="11">
        <v>12574.65</v>
      </c>
      <c r="AK330" s="10">
        <v>44595</v>
      </c>
      <c r="AL330" s="120" t="s">
        <v>13543</v>
      </c>
      <c r="AM330" s="120" t="s">
        <v>13544</v>
      </c>
      <c r="AN330" s="120" t="s">
        <v>13545</v>
      </c>
      <c r="AP330" s="11"/>
      <c r="AQ330" s="10"/>
      <c r="AV330" s="11"/>
      <c r="AW330" s="10"/>
      <c r="AZ330" s="1"/>
      <c r="BF330" s="16"/>
      <c r="BG330" s="155"/>
    </row>
    <row r="331" spans="2:64" ht="87" x14ac:dyDescent="0.35">
      <c r="B331" s="45" t="str">
        <f>'INF GERAIS'!B331&amp;IFERROR(IF(INDEX(APOIO!$A$5:$A$50,MATCH('INF GERAIS'!N331,APOIO!$B$5:$B$50,0))="NÃO",APOIO!$A$2&amp;"NÃO VÁLIDO",""),"")</f>
        <v>2014.0313</v>
      </c>
      <c r="C331" s="1" t="str">
        <f>'INF GERAIS'!C331</f>
        <v>MATA SUL</v>
      </c>
      <c r="D331" s="1" t="str">
        <f>'INF GERAIS'!D331</f>
        <v>RIO FORMOSO</v>
      </c>
      <c r="E331" s="1" t="str">
        <f>'INF GERAIS'!E331</f>
        <v>PROJETO DE CALÇAMENTO DE RUA PROJETADA NO BAIRRO SANTA EDWIRGENS</v>
      </c>
      <c r="F331" s="1" t="str">
        <f>'INF GERAIS'!G331</f>
        <v>NORMAL</v>
      </c>
      <c r="G331" s="11"/>
      <c r="H331" s="11"/>
      <c r="I331" s="10">
        <v>41803</v>
      </c>
      <c r="J331" s="10">
        <v>41817</v>
      </c>
      <c r="K331" s="11">
        <f>IF(G331&lt;0,"NA",IF(G331&gt;ROUNDDOWN('INF GERAIS'!K331*0.3,2),0,ROUNDDOWN('INF GERAIS'!K331*0.3,2)-G331))</f>
        <v>26534.77</v>
      </c>
      <c r="L331" s="11">
        <v>32422.2</v>
      </c>
      <c r="M331" s="10">
        <v>41824</v>
      </c>
      <c r="N331" s="120" t="s">
        <v>2627</v>
      </c>
      <c r="O331" s="120" t="s">
        <v>2629</v>
      </c>
      <c r="P331" s="120"/>
      <c r="Q331" s="10">
        <v>42387</v>
      </c>
      <c r="R331" s="10">
        <v>42394</v>
      </c>
      <c r="S331" s="11">
        <f>IF(G331&lt;0,"NA",IF((G331+H331+L331+IF(AO331="1ª",AP331,0)+IF(AU331="1ª",AV331,0))&gt;ROUNDDOWN('INF GERAIS'!K331*0.6,2),0,IF(M331="",ROUNDDOWN('INF GERAIS'!K331*0.6,2)-K331-G331-H331,ROUNDDOWN('INF GERAIS'!K331*0.6,2)-(G331+H331+L331+IF(AO331="1ª",AP331,0)+IF(AU331="1ª",AV331,0)))))</f>
        <v>20647.350000000002</v>
      </c>
      <c r="T331" s="505">
        <v>32422.2</v>
      </c>
      <c r="U331" s="10">
        <v>42401</v>
      </c>
      <c r="V331" s="120" t="s">
        <v>4775</v>
      </c>
      <c r="W331" s="120" t="s">
        <v>4769</v>
      </c>
      <c r="X331" s="120" t="s">
        <v>4776</v>
      </c>
      <c r="Y331" s="122">
        <v>42635</v>
      </c>
      <c r="Z331" s="10">
        <v>43244</v>
      </c>
      <c r="AA331" s="11">
        <f>IF(G331&lt;0,"NA",IF((G331+H331+L331+T331+IF(AO331="1ª",AP331,0)+IF(AU331="1ª",AV331,0)+IF(AO331="2ª",AP331,0)+IF(AU331="2ª",AV331,0))&gt;ROUNDDOWN('INF GERAIS'!K331*0.8,2),0,IF(AND(M331="",U331=""),ROUNDDOWN('INF GERAIS'!K331*0.8,2)-K331-S331-G331-H331,IF(U331="",ROUNDDOWN('INF GERAIS'!K331*0.8,2)-S331-L331-G331-H331-IF(AO331="1ª",AP331,0)-IF(AU331="1ª",AV331,0),ROUNDDOWN('INF GERAIS'!K331*0.8,2)-(G331+H331+L331+T331+IF(AO331="1ª",AP331,0)+IF(AU331="1ª",AV331,0)+IF(AO331="2ª",AP331,0)+IF(AU331="2ª",AV331,0))))))</f>
        <v>5914.9999999999927</v>
      </c>
      <c r="AB331" s="205">
        <v>21614.79</v>
      </c>
      <c r="AC331" s="233">
        <v>43517</v>
      </c>
      <c r="AD331" s="1355" t="s">
        <v>11934</v>
      </c>
      <c r="AE331" s="1355" t="s">
        <v>11936</v>
      </c>
      <c r="AF331" s="1355" t="s">
        <v>11937</v>
      </c>
      <c r="AG331" s="10"/>
      <c r="AH331" s="10">
        <v>44568</v>
      </c>
      <c r="AI331" s="11">
        <f>IF(G331&lt;0,"NA",IF((G331+H331+L331+T331+AB331+IF(AO331="1ª",AP331,0)+IF(AU331="1ª",AV331,0)+IF(AO331="2ª",AP331,0)+IF(AU331="2ª",AV331,0)+IF(AO331="3ª",AP331,0)+IF(AU331="3ª",AV331,0))&gt;'INF GERAIS'!K331,0,IF(AND(M331="",U331="",AC331=""),'INF GERAIS'!K331-K331-S331-AA331-G331-H331,IF(AND(U331="",AC331=""),'INF GERAIS'!K331-L331-S331-AA331-G331-H331-IF(AO331="1ª",AP331,0)-IF(AU331="1ª",AV331,0),IF(AC331="",'INF GERAIS'!K331-L331-T331-AA331-G331-H331-IF(AO331="1ª",AP331,0)-IF(AU331="1ª",AV331,0)-IF(AO331="2ª",AP331,0)-IF(AU331="2ª",AV331,0),'INF GERAIS'!K331-(G331+H331+L331+T331+AB331+IF(AO331="1ª",AP331,0)+IF(AU331="1ª",AV331,0)+IF(AO331="2ª",AP331,0)+IF(AU331="2ª",AV331,0)+IF(AO331="3ª",AP331,0)+IF(AU331="3ª",AV331,0)))))))</f>
        <v>1990.0599999999977</v>
      </c>
      <c r="AJ331" s="11">
        <v>1990.06</v>
      </c>
      <c r="AK331" s="10">
        <v>44595</v>
      </c>
      <c r="AL331" s="120" t="s">
        <v>13537</v>
      </c>
      <c r="AM331" s="120" t="s">
        <v>13538</v>
      </c>
      <c r="AN331" s="120" t="s">
        <v>13539</v>
      </c>
      <c r="AP331" s="11"/>
      <c r="AQ331" s="10"/>
      <c r="AV331" s="11"/>
      <c r="AW331" s="10"/>
      <c r="AZ331" s="1"/>
      <c r="BF331" s="16"/>
      <c r="BG331" s="155"/>
    </row>
    <row r="332" spans="2:64" ht="87" x14ac:dyDescent="0.35">
      <c r="B332" s="45" t="str">
        <f>'INF GERAIS'!B332&amp;IFERROR(IF(INDEX(APOIO!$A$5:$A$50,MATCH('INF GERAIS'!N332,APOIO!$B$5:$B$50,0))="NÃO",APOIO!$A$2&amp;"NÃO VÁLIDO",""),"")</f>
        <v>2014.0314</v>
      </c>
      <c r="C332" s="1" t="str">
        <f>'INF GERAIS'!C332</f>
        <v>MATA SUL</v>
      </c>
      <c r="D332" s="1" t="str">
        <f>'INF GERAIS'!D332</f>
        <v>RIO FORMOSO</v>
      </c>
      <c r="E332" s="1" t="str">
        <f>'INF GERAIS'!E332</f>
        <v>PROJETO DE CALÇAMENTO DE RUA DA REFINARIA NO DISTRITO DE CUCAÚ</v>
      </c>
      <c r="F332" s="1" t="str">
        <f>'INF GERAIS'!G332</f>
        <v>NORMAL</v>
      </c>
      <c r="G332" s="11"/>
      <c r="H332" s="11"/>
      <c r="I332" s="10">
        <v>41803</v>
      </c>
      <c r="J332" s="10">
        <v>41817</v>
      </c>
      <c r="K332" s="11">
        <f>IF(G332&lt;0,"NA",IF(G332&gt;ROUNDDOWN('INF GERAIS'!K332*0.3,2),0,ROUNDDOWN('INF GERAIS'!K332*0.3,2)-G332))</f>
        <v>28149.279999999999</v>
      </c>
      <c r="L332" s="11">
        <v>35823.839999999997</v>
      </c>
      <c r="M332" s="10">
        <v>41824</v>
      </c>
      <c r="N332" s="120" t="s">
        <v>2657</v>
      </c>
      <c r="O332" s="120" t="s">
        <v>2629</v>
      </c>
      <c r="P332" s="120"/>
      <c r="Q332" s="10">
        <v>42387</v>
      </c>
      <c r="R332" s="10">
        <v>42394</v>
      </c>
      <c r="S332" s="11">
        <f>IF(G332&lt;0,"NA",IF((G332+H332+L332+IF(AO332="1ª",AP332,0)+IF(AU332="1ª",AV332,0))&gt;ROUNDDOWN('INF GERAIS'!K332*0.6,2),0,IF(M332="",ROUNDDOWN('INF GERAIS'!K332*0.6,2)-K332-G332-H332,ROUNDDOWN('INF GERAIS'!K332*0.6,2)-(G332+H332+L332+IF(AO332="1ª",AP332,0)+IF(AU332="1ª",AV332,0)))))</f>
        <v>20474.730000000003</v>
      </c>
      <c r="T332" s="505">
        <v>35823.839999999997</v>
      </c>
      <c r="U332" s="10">
        <v>42401</v>
      </c>
      <c r="V332" s="120" t="s">
        <v>4777</v>
      </c>
      <c r="W332" s="120" t="s">
        <v>4769</v>
      </c>
      <c r="X332" s="120" t="s">
        <v>4778</v>
      </c>
      <c r="Y332" s="122">
        <v>42635</v>
      </c>
      <c r="Z332" s="10">
        <v>43244</v>
      </c>
      <c r="AA332" s="11">
        <f>IF(G332&lt;0,"NA",IF((G332+H332+L332+T332+IF(AO332="1ª",AP332,0)+IF(AU332="1ª",AV332,0)+IF(AO332="2ª",AP332,0)+IF(AU332="2ª",AV332,0))&gt;ROUNDDOWN('INF GERAIS'!K332*0.8,2),0,IF(AND(M332="",U332=""),ROUNDDOWN('INF GERAIS'!K332*0.8,2)-K332-S332-G332-H332,IF(U332="",ROUNDDOWN('INF GERAIS'!K332*0.8,2)-S332-L332-G332-H332-IF(AO332="1ª",AP332,0)-IF(AU332="1ª",AV332,0),ROUNDDOWN('INF GERAIS'!K332*0.8,2)-(G332+H332+L332+T332+IF(AO332="1ª",AP332,0)+IF(AU332="1ª",AV332,0)+IF(AO332="2ª",AP332,0)+IF(AU332="2ª",AV332,0))))))</f>
        <v>3417.0800000000017</v>
      </c>
      <c r="AB332" s="205">
        <v>23882.55</v>
      </c>
      <c r="AC332" s="233">
        <v>43517</v>
      </c>
      <c r="AD332" s="1355" t="s">
        <v>11938</v>
      </c>
      <c r="AE332" s="1355" t="s">
        <v>11936</v>
      </c>
      <c r="AF332" s="1355" t="s">
        <v>11940</v>
      </c>
      <c r="AG332" s="10"/>
      <c r="AH332" s="10" t="s">
        <v>153</v>
      </c>
      <c r="AI332" s="11">
        <f>IF(G332&lt;0,"NA",IF((G332+H332+L332+T332+AB332+IF(AO332="1ª",AP332,0)+IF(AU332="1ª",AV332,0)+IF(AO332="2ª",AP332,0)+IF(AU332="2ª",AV332,0)+IF(AO332="3ª",AP332,0)+IF(AU332="3ª",AV332,0))&gt;'INF GERAIS'!K332,0,IF(AND(M332="",U332="",AC332=""),'INF GERAIS'!K332-K332-S332-AA332-G332-H332,IF(AND(U332="",AC332=""),'INF GERAIS'!K332-L332-S332-AA332-G332-H332-IF(AO332="1ª",AP332,0)-IF(AU332="1ª",AV332,0),IF(AC332="",'INF GERAIS'!K332-L332-T332-AA332-G332-H332-IF(AO332="1ª",AP332,0)-IF(AU332="1ª",AV332,0)-IF(AO332="2ª",AP332,0)-IF(AU332="2ª",AV332,0),'INF GERAIS'!K332-(G332+H332+L332+T332+AB332+IF(AO332="1ª",AP332,0)+IF(AU332="1ª",AV332,0)+IF(AO332="2ª",AP332,0)+IF(AU332="2ª",AV332,0)+IF(AO332="3ª",AP332,0)+IF(AU332="3ª",AV332,0)))))))</f>
        <v>0</v>
      </c>
      <c r="AJ332" s="11" t="s">
        <v>153</v>
      </c>
      <c r="AK332" s="10"/>
      <c r="AL332" s="120" t="s">
        <v>153</v>
      </c>
      <c r="AM332" s="120" t="s">
        <v>153</v>
      </c>
      <c r="AN332" s="120" t="s">
        <v>153</v>
      </c>
      <c r="AP332" s="11"/>
      <c r="AQ332" s="10"/>
      <c r="AV332" s="11"/>
      <c r="AW332" s="10"/>
      <c r="AZ332" s="1"/>
      <c r="BF332" s="16"/>
      <c r="BG332" s="155"/>
    </row>
    <row r="333" spans="2:64" s="1002" customFormat="1" ht="29" x14ac:dyDescent="0.35">
      <c r="B333" s="1002" t="str">
        <f>'INF GERAIS'!B333&amp;IFERROR(IF(INDEX(APOIO!$A$5:$A$50,MATCH('INF GERAIS'!N333,APOIO!$B$5:$B$50,0))="NÃO",APOIO!$A$2&amp;"NÃO VÁLIDO",""),"")</f>
        <v>2014.0435</v>
      </c>
      <c r="C333" s="1002" t="str">
        <f>'INF GERAIS'!C333</f>
        <v>MATA SUL</v>
      </c>
      <c r="D333" s="1002" t="str">
        <f>'INF GERAIS'!D333</f>
        <v>RIO FORMOSO</v>
      </c>
      <c r="E333" s="1002" t="str">
        <f>'INF GERAIS'!E333</f>
        <v>PAVIMENTAÇÃO EM PARALELEPÍPEDOS GRANÍTICOS( DISTRITO DE CONCEIÇÃO)</v>
      </c>
      <c r="F333" s="1002" t="str">
        <f>'INF GERAIS'!G333</f>
        <v>NORMAL</v>
      </c>
      <c r="G333" s="11">
        <v>90367.67</v>
      </c>
      <c r="H333" s="11"/>
      <c r="I333" s="233"/>
      <c r="J333" s="233"/>
      <c r="K333" s="11">
        <f>IF(G333&lt;0,"NA",IF(G333&gt;ROUNDDOWN('INF GERAIS'!K333*0.3,2),0,ROUNDDOWN('INF GERAIS'!K333*0.3,2)-G333))</f>
        <v>0</v>
      </c>
      <c r="L333" s="11"/>
      <c r="M333" s="233"/>
      <c r="N333" s="120"/>
      <c r="O333" s="120"/>
      <c r="P333" s="120"/>
      <c r="Q333" s="233"/>
      <c r="R333" s="233"/>
      <c r="S333" s="11">
        <f>IF(G333&lt;0,"NA",IF((G333+H333+L333+IF(AO333="1ª",AP333,0)+IF(AU333="1ª",AV333,0))&gt;ROUNDDOWN('INF GERAIS'!K333*0.6,2),0,IF(M333="",ROUNDDOWN('INF GERAIS'!K333*0.6,2)-K333-G333-H333,ROUNDDOWN('INF GERAIS'!K333*0.6,2)-(G333+H333+L333+IF(AO333="1ª",AP333,0)+IF(AU333="1ª",AV333,0)))))</f>
        <v>0</v>
      </c>
      <c r="T333" s="505"/>
      <c r="U333" s="233"/>
      <c r="V333" s="120"/>
      <c r="W333" s="120"/>
      <c r="X333" s="120"/>
      <c r="Y333" s="122"/>
      <c r="Z333" s="233"/>
      <c r="AA333" s="11">
        <f>IF(G333&lt;0,"NA",IF((G333+H333+L333+T333+IF(AO333="1ª",AP333,0)+IF(AU333="1ª",AV333,0)+IF(AO333="2ª",AP333,0)+IF(AU333="2ª",AV333,0))&gt;ROUNDDOWN('INF GERAIS'!K333*0.8,2),0,IF(AND(M333="",U333=""),ROUNDDOWN('INF GERAIS'!K333*0.8,2)-K333-S333-G333-H333,IF(U333="",ROUNDDOWN('INF GERAIS'!K333*0.8,2)-S333-L333-G333-H333-IF(AO333="1ª",AP333,0)-IF(AU333="1ª",AV333,0),ROUNDDOWN('INF GERAIS'!K333*0.8,2)-(G333+H333+L333+T333+IF(AO333="1ª",AP333,0)+IF(AU333="1ª",AV333,0)+IF(AO333="2ª",AP333,0)+IF(AU333="2ª",AV333,0))))))</f>
        <v>28353.190000000002</v>
      </c>
      <c r="AB333" s="11">
        <v>29016</v>
      </c>
      <c r="AC333" s="233">
        <v>44078</v>
      </c>
      <c r="AD333" s="120" t="s">
        <v>13228</v>
      </c>
      <c r="AE333" s="120"/>
      <c r="AF333" s="120"/>
      <c r="AG333" s="233"/>
      <c r="AH333" s="233"/>
      <c r="AI333" s="11">
        <f>IF(G333&lt;0,"NA",IF((G333+H333+L333+T333+AB333+IF(AO333="1ª",AP333,0)+IF(AU333="1ª",AV333,0)+IF(AO333="2ª",AP333,0)+IF(AU333="2ª",AV333,0)+IF(AO333="3ª",AP333,0)+IF(AU333="3ª",AV333,0))&gt;'INF GERAIS'!K333,0,IF(AND(M333="",U333="",AC333=""),'INF GERAIS'!K333-K333-S333-AA333-G333-H333,IF(AND(U333="",AC333=""),'INF GERAIS'!K333-L333-S333-AA333-G333-H333-IF(AO333="1ª",AP333,0)-IF(AU333="1ª",AV333,0),IF(AC333="",'INF GERAIS'!K333-L333-T333-AA333-G333-H333-IF(AO333="1ª",AP333,0)-IF(AU333="1ª",AV333,0)-IF(AO333="2ª",AP333,0)-IF(AU333="2ª",AV333,0),'INF GERAIS'!K333-(G333+H333+L333+T333+AB333+IF(AO333="1ª",AP333,0)+IF(AU333="1ª",AV333,0)+IF(AO333="2ª",AP333,0)+IF(AU333="2ª",AV333,0)+IF(AO333="3ª",AP333,0)+IF(AU333="3ª",AV333,0)))))))</f>
        <v>29017.409999999989</v>
      </c>
      <c r="AJ333" s="11">
        <v>29017.41</v>
      </c>
      <c r="AK333" s="233">
        <v>44078</v>
      </c>
      <c r="AL333" s="120" t="s">
        <v>13229</v>
      </c>
      <c r="AM333" s="120"/>
      <c r="AN333" s="120"/>
      <c r="AP333" s="11"/>
      <c r="AQ333" s="233"/>
      <c r="AV333" s="11"/>
      <c r="AW333" s="233"/>
      <c r="BA333"/>
      <c r="BB333"/>
      <c r="BC333"/>
      <c r="BD333"/>
      <c r="BE333"/>
      <c r="BF333" s="16"/>
      <c r="BG333" s="155"/>
      <c r="BH333"/>
      <c r="BI333"/>
      <c r="BJ333"/>
      <c r="BK333"/>
      <c r="BL333"/>
    </row>
    <row r="334" spans="2:64" s="1002" customFormat="1" ht="72.5" x14ac:dyDescent="0.35">
      <c r="B334" s="1002" t="str">
        <f>'INF GERAIS'!B334&amp;IFERROR(IF(INDEX(APOIO!$A$5:$A$50,MATCH('INF GERAIS'!N334,APOIO!$B$5:$B$50,0))="NÃO",APOIO!$A$2&amp;"NÃO VÁLIDO",""),"")</f>
        <v>2014.0436</v>
      </c>
      <c r="C334" s="1002" t="str">
        <f>'INF GERAIS'!C334</f>
        <v>MATA SUL</v>
      </c>
      <c r="D334" s="1002" t="str">
        <f>'INF GERAIS'!D334</f>
        <v>RIO FORMOSO</v>
      </c>
      <c r="E334" s="1002" t="str">
        <f>'INF GERAIS'!E334</f>
        <v>CONSTRUÇÃO DE MURO DE ARRIMO - OLHO D ÁGUA II</v>
      </c>
      <c r="F334" s="1002" t="str">
        <f>'INF GERAIS'!G334</f>
        <v>NORMAL</v>
      </c>
      <c r="G334" s="11">
        <v>21145.57</v>
      </c>
      <c r="H334" s="11"/>
      <c r="I334" s="233"/>
      <c r="J334" s="233"/>
      <c r="K334" s="11">
        <f>IF(G334&lt;0,"NA",IF(G334&gt;ROUNDDOWN('INF GERAIS'!K334*0.3,2),0,ROUNDDOWN('INF GERAIS'!K334*0.3,2)-G334))</f>
        <v>0</v>
      </c>
      <c r="L334" s="11"/>
      <c r="M334" s="233"/>
      <c r="N334" s="120"/>
      <c r="O334" s="120"/>
      <c r="P334" s="120"/>
      <c r="Q334" s="233"/>
      <c r="R334" s="233"/>
      <c r="S334" s="11">
        <f>IF(G334&lt;0,"NA",IF((G334+H334+L334+IF(AO334="1ª",AP334,0)+IF(AU334="1ª",AV334,0))&gt;ROUNDDOWN('INF GERAIS'!K334*0.6,2),0,IF(M334="",ROUNDDOWN('INF GERAIS'!K334*0.6,2)-K334-G334-H334,ROUNDDOWN('INF GERAIS'!K334*0.6,2)-(G334+H334+L334+IF(AO334="1ª",AP334,0)+IF(AU334="1ª",AV334,0)))))</f>
        <v>0</v>
      </c>
      <c r="T334" s="505"/>
      <c r="U334" s="233"/>
      <c r="V334" s="120"/>
      <c r="W334" s="120"/>
      <c r="X334" s="120"/>
      <c r="Y334" s="122">
        <v>43521</v>
      </c>
      <c r="Z334" s="233">
        <v>43552</v>
      </c>
      <c r="AA334" s="11">
        <f>IF(G334&lt;0,"NA",IF((G334+H334+L334+T334+IF(AO334="1ª",AP334,0)+IF(AU334="1ª",AV334,0)+IF(AO334="2ª",AP334,0)+IF(AU334="2ª",AV334,0))&gt;ROUNDDOWN('INF GERAIS'!K334*0.8,2),0,IF(AND(M334="",U334=""),ROUNDDOWN('INF GERAIS'!K334*0.8,2)-K334-S334-G334-H334,IF(U334="",ROUNDDOWN('INF GERAIS'!K334*0.8,2)-S334-L334-G334-H334-IF(AO334="1ª",AP334,0)-IF(AU334="1ª",AV334,0),ROUNDDOWN('INF GERAIS'!K334*0.8,2)-(G334+H334+L334+T334+IF(AO334="1ª",AP334,0)+IF(AU334="1ª",AV334,0)+IF(AO334="2ª",AP334,0)+IF(AU334="2ª",AV334,0))))))</f>
        <v>6628.52</v>
      </c>
      <c r="AB334" s="205">
        <v>6628.52</v>
      </c>
      <c r="AC334" s="233">
        <v>43767</v>
      </c>
      <c r="AD334" s="1606" t="s">
        <v>12714</v>
      </c>
      <c r="AE334" s="1606" t="s">
        <v>12717</v>
      </c>
      <c r="AF334" s="1606" t="s">
        <v>12719</v>
      </c>
      <c r="AG334" s="122">
        <v>43521</v>
      </c>
      <c r="AH334" s="233">
        <v>43552</v>
      </c>
      <c r="AI334" s="11">
        <f>IF(G334&lt;0,"NA",IF((G334+H334+L334+T334+AB334+IF(AO334="1ª",AP334,0)+IF(AU334="1ª",AV334,0)+IF(AO334="2ª",AP334,0)+IF(AU334="2ª",AV334,0)+IF(AO334="3ª",AP334,0)+IF(AU334="3ª",AV334,0))&gt;'INF GERAIS'!K334,0,IF(AND(M334="",U334="",AC334=""),'INF GERAIS'!K334-K334-S334-AA334-G334-H334,IF(AND(U334="",AC334=""),'INF GERAIS'!K334-L334-S334-AA334-G334-H334-IF(AO334="1ª",AP334,0)-IF(AU334="1ª",AV334,0),IF(AC334="",'INF GERAIS'!K334-L334-T334-AA334-G334-H334-IF(AO334="1ª",AP334,0)-IF(AU334="1ª",AV334,0)-IF(AO334="2ª",AP334,0)-IF(AU334="2ª",AV334,0),'INF GERAIS'!K334-(G334+H334+L334+T334+AB334+IF(AO334="1ª",AP334,0)+IF(AU334="1ª",AV334,0)+IF(AO334="2ª",AP334,0)+IF(AU334="2ª",AV334,0)+IF(AO334="3ª",AP334,0)+IF(AU334="3ª",AV334,0)))))))</f>
        <v>6943.5300000000025</v>
      </c>
      <c r="AJ334" s="205">
        <v>6943.53</v>
      </c>
      <c r="AK334" s="233">
        <v>43767</v>
      </c>
      <c r="AL334" s="1606" t="s">
        <v>12720</v>
      </c>
      <c r="AM334" s="1606" t="s">
        <v>12722</v>
      </c>
      <c r="AN334" s="1606" t="s">
        <v>12723</v>
      </c>
      <c r="AP334" s="11"/>
      <c r="AQ334" s="233"/>
      <c r="AV334" s="11"/>
      <c r="AW334" s="233"/>
      <c r="BA334"/>
      <c r="BB334"/>
      <c r="BC334"/>
      <c r="BD334"/>
      <c r="BE334"/>
      <c r="BF334" s="16"/>
      <c r="BG334" s="155"/>
      <c r="BH334"/>
      <c r="BI334"/>
      <c r="BJ334"/>
      <c r="BK334"/>
      <c r="BL334"/>
    </row>
    <row r="335" spans="2:64" s="1002" customFormat="1" ht="72.5" x14ac:dyDescent="0.35">
      <c r="B335" s="1002" t="str">
        <f>'INF GERAIS'!B335&amp;IFERROR(IF(INDEX(APOIO!$A$5:$A$50,MATCH('INF GERAIS'!N335,APOIO!$B$5:$B$50,0))="NÃO",APOIO!$A$2&amp;"NÃO VÁLIDO",""),"")</f>
        <v>2014.0437</v>
      </c>
      <c r="C335" s="1002" t="str">
        <f>'INF GERAIS'!C335</f>
        <v>MATA SUL</v>
      </c>
      <c r="D335" s="1002" t="str">
        <f>'INF GERAIS'!D335</f>
        <v>RIO FORMOSO</v>
      </c>
      <c r="E335" s="1002" t="str">
        <f>'INF GERAIS'!E335</f>
        <v>CONSTRUÇÃO DE PONTILHÃO NO ACESSO AO DISTRITO DE CONCEIÇÃO</v>
      </c>
      <c r="F335" s="1002" t="str">
        <f>'INF GERAIS'!G335</f>
        <v>NORMAL</v>
      </c>
      <c r="G335" s="11">
        <v>40728.14</v>
      </c>
      <c r="H335" s="11"/>
      <c r="I335" s="233"/>
      <c r="J335" s="233"/>
      <c r="K335" s="11">
        <f>IF(G335&lt;0,"NA",IF(G335&gt;ROUNDDOWN('INF GERAIS'!K335*0.3,2),0,ROUNDDOWN('INF GERAIS'!K335*0.3,2)-G335))</f>
        <v>0</v>
      </c>
      <c r="L335" s="11"/>
      <c r="M335" s="233"/>
      <c r="N335" s="120"/>
      <c r="O335" s="120"/>
      <c r="P335" s="120"/>
      <c r="Q335" s="233"/>
      <c r="R335" s="233"/>
      <c r="S335" s="11">
        <f>IF(G335&lt;0,"NA",IF((G335+H335+L335+IF(AO335="1ª",AP335,0)+IF(AU335="1ª",AV335,0))&gt;ROUNDDOWN('INF GERAIS'!K335*0.6,2),0,IF(M335="",ROUNDDOWN('INF GERAIS'!K335*0.6,2)-K335-G335-H335,ROUNDDOWN('INF GERAIS'!K335*0.6,2)-(G335+H335+L335+IF(AO335="1ª",AP335,0)+IF(AU335="1ª",AV335,0)))))</f>
        <v>0</v>
      </c>
      <c r="T335" s="505"/>
      <c r="U335" s="233"/>
      <c r="V335" s="120"/>
      <c r="W335" s="120"/>
      <c r="X335" s="120"/>
      <c r="Y335" s="122">
        <v>43521</v>
      </c>
      <c r="Z335" s="233">
        <v>43552</v>
      </c>
      <c r="AA335" s="11">
        <f>IF(G335&lt;0,"NA",IF((G335+H335+L335+T335+IF(AO335="1ª",AP335,0)+IF(AU335="1ª",AV335,0)+IF(AO335="2ª",AP335,0)+IF(AU335="2ª",AV335,0))&gt;ROUNDDOWN('INF GERAIS'!K335*0.8,2),0,IF(AND(M335="",U335=""),ROUNDDOWN('INF GERAIS'!K335*0.8,2)-K335-S335-G335-H335,IF(U335="",ROUNDDOWN('INF GERAIS'!K335*0.8,2)-S335-L335-G335-H335-IF(AO335="1ª",AP335,0)-IF(AU335="1ª",AV335,0),ROUNDDOWN('INF GERAIS'!K335*0.8,2)-(G335+H335+L335+T335+IF(AO335="1ª",AP335,0)+IF(AU335="1ª",AV335,0)+IF(AO335="2ª",AP335,0)+IF(AU335="2ª",AV335,0))))))</f>
        <v>12766.300000000003</v>
      </c>
      <c r="AB335" s="205">
        <v>12766.3</v>
      </c>
      <c r="AC335" s="233">
        <v>43767</v>
      </c>
      <c r="AD335" s="1606" t="s">
        <v>12729</v>
      </c>
      <c r="AE335" s="1606" t="s">
        <v>12731</v>
      </c>
      <c r="AF335" s="1606" t="s">
        <v>12732</v>
      </c>
      <c r="AG335" s="122">
        <v>43521</v>
      </c>
      <c r="AH335" s="233">
        <v>43552</v>
      </c>
      <c r="AI335" s="11">
        <f>IF(G335&lt;0,"NA",IF((G335+H335+L335+T335+AB335+IF(AO335="1ª",AP335,0)+IF(AU335="1ª",AV335,0)+IF(AO335="2ª",AP335,0)+IF(AU335="2ª",AV335,0)+IF(AO335="3ª",AP335,0)+IF(AU335="3ª",AV335,0))&gt;'INF GERAIS'!K335,0,IF(AND(M335="",U335="",AC335=""),'INF GERAIS'!K335-K335-S335-AA335-G335-H335,IF(AND(U335="",AC335=""),'INF GERAIS'!K335-L335-S335-AA335-G335-H335-IF(AO335="1ª",AP335,0)-IF(AU335="1ª",AV335,0),IF(AC335="",'INF GERAIS'!K335-L335-T335-AA335-G335-H335-IF(AO335="1ª",AP335,0)-IF(AU335="1ª",AV335,0)-IF(AO335="2ª",AP335,0)-IF(AU335="2ª",AV335,0),'INF GERAIS'!K335-(G335+H335+L335+T335+AB335+IF(AO335="1ª",AP335,0)+IF(AU335="1ª",AV335,0)+IF(AO335="2ª",AP335,0)+IF(AU335="2ª",AV335,0)+IF(AO335="3ª",AP335,0)+IF(AU335="3ª",AV335,0)))))))</f>
        <v>13373.619999999995</v>
      </c>
      <c r="AJ335" s="205">
        <v>13373.62</v>
      </c>
      <c r="AK335" s="233">
        <v>43767</v>
      </c>
      <c r="AL335" s="1606" t="s">
        <v>12724</v>
      </c>
      <c r="AM335" s="1606" t="s">
        <v>12726</v>
      </c>
      <c r="AN335" s="1606" t="s">
        <v>12728</v>
      </c>
      <c r="AP335" s="11"/>
      <c r="AQ335" s="233"/>
      <c r="AV335" s="11"/>
      <c r="AW335" s="233"/>
      <c r="BA335"/>
      <c r="BB335"/>
      <c r="BC335"/>
      <c r="BD335"/>
      <c r="BE335"/>
      <c r="BF335" s="16"/>
      <c r="BG335" s="155"/>
      <c r="BH335"/>
      <c r="BI335"/>
      <c r="BJ335"/>
      <c r="BK335"/>
      <c r="BL335"/>
    </row>
    <row r="336" spans="2:64" ht="87" x14ac:dyDescent="0.35">
      <c r="B336" s="45" t="str">
        <f>'INF GERAIS'!B336&amp;IFERROR(IF(INDEX(APOIO!$A$5:$A$50,MATCH('INF GERAIS'!N336,APOIO!$B$5:$B$50,0))="NÃO",APOIO!$A$2&amp;"NÃO VÁLIDO",""),"")</f>
        <v>2014.0315</v>
      </c>
      <c r="C336" s="1" t="str">
        <f>'INF GERAIS'!C336</f>
        <v>AGRESTE CENTRAL</v>
      </c>
      <c r="D336" s="1" t="str">
        <f>'INF GERAIS'!D336</f>
        <v>SAIRÉ</v>
      </c>
      <c r="E336" s="1" t="str">
        <f>'INF GERAIS'!E336</f>
        <v>CONSTRUÇÃO DE PASSAGEM MOLHADA E PAVIMENTAÇÃO EM PARALELEPÍPEDOS DA VIA DE ACESSO AO LOTEAMENTO ASA BRANCA DO MUNICÍPIO DE SAIRÉ - PE (TRECHO 1)</v>
      </c>
      <c r="F336" s="1" t="str">
        <f>'INF GERAIS'!G336</f>
        <v>NORMAL</v>
      </c>
      <c r="G336" s="11"/>
      <c r="H336" s="11"/>
      <c r="I336" s="10">
        <v>41803</v>
      </c>
      <c r="J336" s="10">
        <v>41817</v>
      </c>
      <c r="K336" s="11">
        <f>IF(G336&lt;0,"NA",IF(G336&gt;ROUNDDOWN('INF GERAIS'!K336*0.3,2),0,ROUNDDOWN('INF GERAIS'!K336*0.3,2)-G336))</f>
        <v>20111.13</v>
      </c>
      <c r="L336" s="11">
        <v>44873.03</v>
      </c>
      <c r="M336" s="10">
        <v>41824</v>
      </c>
      <c r="N336" s="120" t="s">
        <v>2612</v>
      </c>
      <c r="O336" s="120" t="s">
        <v>2614</v>
      </c>
      <c r="P336" s="120"/>
      <c r="Q336" s="10">
        <v>42438</v>
      </c>
      <c r="R336" s="10">
        <v>42444</v>
      </c>
      <c r="S336" s="11">
        <f>IF(G336&lt;0,"NA",IF((G336+H336+L336+IF(AO336="1ª",AP336,0)+IF(AU336="1ª",AV336,0))&gt;ROUNDDOWN('INF GERAIS'!K336*0.6,2),0,IF(M336="",ROUNDDOWN('INF GERAIS'!K336*0.6,2)-K336-G336-H336,ROUNDDOWN('INF GERAIS'!K336*0.6,2)-(G336+H336+L336+IF(AO336="1ª",AP336,0)+IF(AU336="1ª",AV336,0)))))</f>
        <v>0</v>
      </c>
      <c r="U336" s="10"/>
      <c r="V336" s="120" t="s">
        <v>153</v>
      </c>
      <c r="W336" s="120" t="s">
        <v>153</v>
      </c>
      <c r="X336" s="120" t="s">
        <v>153</v>
      </c>
      <c r="Y336" s="10">
        <v>42751</v>
      </c>
      <c r="Z336" s="10">
        <v>42804</v>
      </c>
      <c r="AA336" s="11">
        <f>IF(G336&lt;0,"NA",IF((G336+H336+L336+T336+IF(AO336="1ª",AP336,0)+IF(AU336="1ª",AV336,0)+IF(AO336="2ª",AP336,0)+IF(AU336="2ª",AV336,0))&gt;ROUNDDOWN('INF GERAIS'!K336*0.8,2),0,IF(AND(M336="",U336=""),ROUNDDOWN('INF GERAIS'!K336*0.8,2)-K336-S336-G336-H336,IF(U336="",ROUNDDOWN('INF GERAIS'!K336*0.8,2)-S336-L336-G336-H336-IF(AO336="1ª",AP336,0)-IF(AU336="1ª",AV336,0),ROUNDDOWN('INF GERAIS'!K336*0.8,2)-(G336+H336+L336+T336+IF(AO336="1ª",AP336,0)+IF(AU336="1ª",AV336,0)+IF(AO336="2ª",AP336,0)+IF(AU336="2ª",AV336,0))))))</f>
        <v>8756.6500000000015</v>
      </c>
      <c r="AB336" s="11">
        <v>8756.65</v>
      </c>
      <c r="AC336" s="233">
        <v>42880</v>
      </c>
      <c r="AD336" s="739" t="s">
        <v>9443</v>
      </c>
      <c r="AE336" s="739" t="s">
        <v>9442</v>
      </c>
      <c r="AF336" s="739" t="s">
        <v>9441</v>
      </c>
      <c r="AG336" s="233">
        <v>42751</v>
      </c>
      <c r="AH336" s="10">
        <v>42804</v>
      </c>
      <c r="AI336" s="11">
        <f>IF(G336&lt;0,"NA",IF((G336+H336+L336+T336+AB336+IF(AO336="1ª",AP336,0)+IF(AU336="1ª",AV336,0)+IF(AO336="2ª",AP336,0)+IF(AU336="2ª",AV336,0)+IF(AO336="3ª",AP336,0)+IF(AU336="3ª",AV336,0))&gt;'INF GERAIS'!K336,0,IF(AND(M336="",U336="",AC336=""),'INF GERAIS'!K336-K336-S336-AA336-G336-H336,IF(AND(U336="",AC336=""),'INF GERAIS'!K336-L336-S336-AA336-G336-H336-IF(AO336="1ª",AP336,0)-IF(AU336="1ª",AV336,0),IF(AC336="",'INF GERAIS'!K336-L336-T336-AA336-G336-H336-IF(AO336="1ª",AP336,0)-IF(AU336="1ª",AV336,0)-IF(AO336="2ª",AP336,0)-IF(AU336="2ª",AV336,0),'INF GERAIS'!K336-(G336+H336+L336+T336+AB336+IF(AO336="1ª",AP336,0)+IF(AU336="1ª",AV336,0)+IF(AO336="2ª",AP336,0)+IF(AU336="2ª",AV336,0)+IF(AO336="3ª",AP336,0)+IF(AU336="3ª",AV336,0)))))))</f>
        <v>13407.420000000006</v>
      </c>
      <c r="AJ336" s="11">
        <v>13407.42</v>
      </c>
      <c r="AK336" s="233">
        <v>42881</v>
      </c>
      <c r="AL336" s="740" t="s">
        <v>9450</v>
      </c>
      <c r="AM336" s="740" t="s">
        <v>9442</v>
      </c>
      <c r="AN336" s="740" t="s">
        <v>9449</v>
      </c>
      <c r="AP336" s="11"/>
      <c r="AQ336" s="10"/>
      <c r="AV336" s="11"/>
      <c r="AW336" s="10"/>
      <c r="AZ336" s="1"/>
      <c r="BF336" s="16"/>
      <c r="BG336" s="155"/>
    </row>
    <row r="337" spans="2:59" ht="87" x14ac:dyDescent="0.35">
      <c r="B337" s="45" t="str">
        <f>'INF GERAIS'!B337&amp;IFERROR(IF(INDEX(APOIO!$A$5:$A$50,MATCH('INF GERAIS'!N337,APOIO!$B$5:$B$50,0))="NÃO",APOIO!$A$2&amp;"NÃO VÁLIDO",""),"")</f>
        <v>2014.0316</v>
      </c>
      <c r="C337" s="1" t="str">
        <f>'INF GERAIS'!C337</f>
        <v>AGRESTE CENTRAL</v>
      </c>
      <c r="D337" s="1" t="str">
        <f>'INF GERAIS'!D337</f>
        <v>SAIRÉ</v>
      </c>
      <c r="E337" s="1" t="str">
        <f>'INF GERAIS'!E337</f>
        <v>URBANIZAÇÃO E CONSTRUÇÃO DO PORTAL DE ENTRADA A CIDADE E ILUMINAÇÃO DE ACESSO DO PORTAL AO CENTRO</v>
      </c>
      <c r="F337" s="1" t="str">
        <f>'INF GERAIS'!G337</f>
        <v>NORMAL</v>
      </c>
      <c r="G337" s="11"/>
      <c r="H337" s="11"/>
      <c r="I337" s="10">
        <v>41803</v>
      </c>
      <c r="J337" s="10">
        <v>41817</v>
      </c>
      <c r="K337" s="11">
        <f>IF(G337&lt;0,"NA",IF(G337&gt;ROUNDDOWN('INF GERAIS'!K337*0.3,2),0,ROUNDDOWN('INF GERAIS'!K337*0.3,2)-G337))</f>
        <v>161020.84</v>
      </c>
      <c r="L337" s="11">
        <v>135452.54</v>
      </c>
      <c r="M337" s="10">
        <v>41824</v>
      </c>
      <c r="N337" s="120" t="s">
        <v>2624</v>
      </c>
      <c r="O337" s="120" t="s">
        <v>2614</v>
      </c>
      <c r="P337" s="120"/>
      <c r="Q337" s="10">
        <v>42438</v>
      </c>
      <c r="R337" s="10">
        <v>42444</v>
      </c>
      <c r="S337" s="11">
        <f>IF(G337&lt;0,"NA",IF((G337+H337+L337+IF(AO337="1ª",AP337,0)+IF(AU337="1ª",AV337,0))&gt;ROUNDDOWN('INF GERAIS'!K337*0.6,2),0,IF(M337="",ROUNDDOWN('INF GERAIS'!K337*0.6,2)-K337-G337-H337,ROUNDDOWN('INF GERAIS'!K337*0.6,2)-(G337+H337+L337+IF(AO337="1ª",AP337,0)+IF(AU337="1ª",AV337,0)))))</f>
        <v>186589.13999999998</v>
      </c>
      <c r="T337" s="505">
        <v>186589.14</v>
      </c>
      <c r="U337" s="233">
        <v>42446</v>
      </c>
      <c r="V337" s="347" t="s">
        <v>7239</v>
      </c>
      <c r="W337" s="347" t="s">
        <v>7241</v>
      </c>
      <c r="X337" s="347" t="s">
        <v>7243</v>
      </c>
      <c r="Y337" s="122">
        <v>42506</v>
      </c>
      <c r="Z337" s="10">
        <v>42606</v>
      </c>
      <c r="AA337" s="11">
        <f>IF(G337&lt;0,"NA",IF((G337+H337+L337+T337+IF(AO337="1ª",AP337,0)+IF(AU337="1ª",AV337,0)+IF(AO337="2ª",AP337,0)+IF(AU337="2ª",AV337,0))&gt;ROUNDDOWN('INF GERAIS'!K337*0.8,2),0,IF(AND(M337="",U337=""),ROUNDDOWN('INF GERAIS'!K337*0.8,2)-K337-S337-G337-H337,IF(U337="",ROUNDDOWN('INF GERAIS'!K337*0.8,2)-S337-L337-G337-H337-IF(AO337="1ª",AP337,0)-IF(AU337="1ª",AV337,0),ROUNDDOWN('INF GERAIS'!K337*0.8,2)-(G337+H337+L337+T337+IF(AO337="1ª",AP337,0)+IF(AU337="1ª",AV337,0)+IF(AO337="2ª",AP337,0)+IF(AU337="2ª",AV337,0))))))</f>
        <v>107347.22999999992</v>
      </c>
      <c r="AB337" s="205">
        <v>107347.23</v>
      </c>
      <c r="AC337" s="10">
        <v>42639</v>
      </c>
      <c r="AD337" s="120" t="s">
        <v>8429</v>
      </c>
      <c r="AE337" s="120" t="s">
        <v>7241</v>
      </c>
      <c r="AF337" s="120" t="s">
        <v>8431</v>
      </c>
      <c r="AG337" s="122">
        <v>42506</v>
      </c>
      <c r="AH337" s="10">
        <v>42606</v>
      </c>
      <c r="AI337" s="11">
        <f>IF(G337&lt;0,"NA",IF((G337+H337+L337+T337+AB337+IF(AO337="1ª",AP337,0)+IF(AU337="1ª",AV337,0)+IF(AO337="2ª",AP337,0)+IF(AU337="2ª",AV337,0)+IF(AO337="3ª",AP337,0)+IF(AU337="3ª",AV337,0))&gt;'INF GERAIS'!K337,0,IF(AND(M337="",U337="",AC337=""),'INF GERAIS'!K337-K337-S337-AA337-G337-H337,IF(AND(U337="",AC337=""),'INF GERAIS'!K337-L337-S337-AA337-G337-H337-IF(AO337="1ª",AP337,0)-IF(AU337="1ª",AV337,0),IF(AC337="",'INF GERAIS'!K337-L337-T337-AA337-G337-H337-IF(AO337="1ª",AP337,0)-IF(AU337="1ª",AV337,0)-IF(AO337="2ª",AP337,0)-IF(AU337="2ª",AV337,0),'INF GERAIS'!K337-(G337+H337+L337+T337+AB337+IF(AO337="1ª",AP337,0)+IF(AU337="1ª",AV337,0)+IF(AO337="2ª",AP337,0)+IF(AU337="2ª",AV337,0)+IF(AO337="3ª",AP337,0)+IF(AU337="3ª",AV337,0)))))))</f>
        <v>107347.22999999998</v>
      </c>
      <c r="AJ337" s="205">
        <v>107347.23</v>
      </c>
      <c r="AK337" s="530">
        <v>42640</v>
      </c>
      <c r="AL337" s="557" t="s">
        <v>8453</v>
      </c>
      <c r="AM337" s="557" t="s">
        <v>7241</v>
      </c>
      <c r="AN337" s="557" t="s">
        <v>8455</v>
      </c>
      <c r="AP337" s="11"/>
      <c r="AQ337" s="10"/>
      <c r="AV337" s="11"/>
      <c r="AW337" s="10"/>
      <c r="AZ337" s="1"/>
      <c r="BF337" s="16"/>
      <c r="BG337" s="155"/>
    </row>
    <row r="338" spans="2:59" ht="101.5" x14ac:dyDescent="0.35">
      <c r="B338" s="45" t="str">
        <f>'INF GERAIS'!B338&amp;IFERROR(IF(INDEX(APOIO!$A$5:$A$50,MATCH('INF GERAIS'!N338,APOIO!$B$5:$B$50,0))="NÃO",APOIO!$A$2&amp;"NÃO VÁLIDO",""),"")</f>
        <v>2014.0317</v>
      </c>
      <c r="C338" s="1" t="str">
        <f>'INF GERAIS'!C338</f>
        <v>AGRESTE SETENTRIONAL</v>
      </c>
      <c r="D338" s="1" t="str">
        <f>'INF GERAIS'!D338</f>
        <v>SALGADINHO</v>
      </c>
      <c r="E338" s="1" t="str">
        <f>'INF GERAIS'!E338</f>
        <v>PAVIMENTAÇÃO EM PARALELEPÍPEDOS GRANÍTICOS E SINALIZAÇÃO DAS RUAS PROJETADAS A, B, C, D, E, F, G H, I, J, L E M NO BAIRRO FREI GALVÃO</v>
      </c>
      <c r="F338" s="1" t="str">
        <f>'INF GERAIS'!G338</f>
        <v>NORMAL</v>
      </c>
      <c r="G338" s="11"/>
      <c r="H338" s="11"/>
      <c r="I338" s="10">
        <v>41803</v>
      </c>
      <c r="J338" s="10">
        <v>41817</v>
      </c>
      <c r="K338" s="11">
        <f>IF(G338&lt;0,"NA",IF(G338&gt;ROUNDDOWN('INF GERAIS'!K338*0.3,2),0,ROUNDDOWN('INF GERAIS'!K338*0.3,2)-G338))</f>
        <v>79398.11</v>
      </c>
      <c r="L338" s="11">
        <v>83526.240000000005</v>
      </c>
      <c r="M338" s="10">
        <v>41824</v>
      </c>
      <c r="N338" s="120" t="s">
        <v>2767</v>
      </c>
      <c r="O338" s="120" t="s">
        <v>2769</v>
      </c>
      <c r="P338" s="120"/>
      <c r="Q338" s="10">
        <v>42053</v>
      </c>
      <c r="R338" s="10">
        <v>42067</v>
      </c>
      <c r="S338" s="11">
        <f>IF(G338&lt;0,"NA",IF((G338+H338+L338+IF(AO338="1ª",AP338,0)+IF(AU338="1ª",AV338,0))&gt;ROUNDDOWN('INF GERAIS'!K338*0.6,2),0,IF(M338="",ROUNDDOWN('INF GERAIS'!K338*0.6,2)-K338-G338-H338,ROUNDDOWN('INF GERAIS'!K338*0.6,2)-(G338+H338+L338+IF(AO338="1ª",AP338,0)+IF(AU338="1ª",AV338,0)))))</f>
        <v>75269.98</v>
      </c>
      <c r="T338" s="505">
        <v>83526.240000000005</v>
      </c>
      <c r="U338" s="10">
        <v>42074</v>
      </c>
      <c r="V338" s="120" t="s">
        <v>3399</v>
      </c>
      <c r="W338" s="120" t="s">
        <v>3396</v>
      </c>
      <c r="X338" s="120" t="s">
        <v>3401</v>
      </c>
      <c r="Y338" s="10">
        <v>42181</v>
      </c>
      <c r="Z338" s="10">
        <v>42354</v>
      </c>
      <c r="AA338" s="11">
        <f>IF(G338&lt;0,"NA",IF((G338+H338+L338+T338+IF(AO338="1ª",AP338,0)+IF(AU338="1ª",AV338,0)+IF(AO338="2ª",AP338,0)+IF(AU338="2ª",AV338,0))&gt;ROUNDDOWN('INF GERAIS'!K338*0.8,2),0,IF(AND(M338="",U338=""),ROUNDDOWN('INF GERAIS'!K338*0.8,2)-K338-S338-G338-H338,IF(U338="",ROUNDDOWN('INF GERAIS'!K338*0.8,2)-S338-L338-G338-H338-IF(AO338="1ª",AP338,0)-IF(AU338="1ª",AV338,0),ROUNDDOWN('INF GERAIS'!K338*0.8,2)-(G338+H338+L338+T338+IF(AO338="1ª",AP338,0)+IF(AU338="1ª",AV338,0)+IF(AO338="2ª",AP338,0)+IF(AU338="2ª",AV338,0))))))</f>
        <v>44675.819999999978</v>
      </c>
      <c r="AB338" s="11">
        <v>59049.88</v>
      </c>
      <c r="AC338" s="10">
        <v>42361</v>
      </c>
      <c r="AD338" s="120" t="s">
        <v>4590</v>
      </c>
      <c r="AE338" s="120" t="s">
        <v>4592</v>
      </c>
      <c r="AF338" s="120" t="s">
        <v>4593</v>
      </c>
      <c r="AG338" s="10">
        <v>42424</v>
      </c>
      <c r="AH338" s="10">
        <v>42527</v>
      </c>
      <c r="AI338" s="11">
        <f>IF(G338&lt;0,"NA",IF((G338+H338+L338+T338+AB338+IF(AO338="1ª",AP338,0)+IF(AU338="1ª",AV338,0)+IF(AO338="2ª",AP338,0)+IF(AU338="2ª",AV338,0)+IF(AO338="3ª",AP338,0)+IF(AU338="3ª",AV338,0))&gt;'INF GERAIS'!K338,0,IF(AND(M338="",U338="",AC338=""),'INF GERAIS'!K338-K338-S338-AA338-G338-H338,IF(AND(U338="",AC338=""),'INF GERAIS'!K338-L338-S338-AA338-G338-H338-IF(AO338="1ª",AP338,0)-IF(AU338="1ª",AV338,0),IF(AC338="",'INF GERAIS'!K338-L338-T338-AA338-G338-H338-IF(AO338="1ª",AP338,0)-IF(AU338="1ª",AV338,0)-IF(AO338="2ª",AP338,0)-IF(AU338="2ª",AV338,0),'INF GERAIS'!K338-(G338+H338+L338+T338+AB338+IF(AO338="1ª",AP338,0)+IF(AU338="1ª",AV338,0)+IF(AO338="2ª",AP338,0)+IF(AU338="2ª",AV338,0)+IF(AO338="3ª",AP338,0)+IF(AU338="3ª",AV338,0)))))))</f>
        <v>38558.01999999999</v>
      </c>
      <c r="AJ338" s="205">
        <v>38558.019999999997</v>
      </c>
      <c r="AK338" s="10">
        <v>42534</v>
      </c>
      <c r="AL338" s="120" t="s">
        <v>7521</v>
      </c>
      <c r="AM338" s="120" t="s">
        <v>7523</v>
      </c>
      <c r="AN338" s="120" t="s">
        <v>7524</v>
      </c>
      <c r="AP338" s="11"/>
      <c r="AQ338" s="10"/>
      <c r="AV338" s="11"/>
      <c r="AW338" s="10"/>
      <c r="AZ338" s="1"/>
      <c r="BF338" s="16"/>
      <c r="BG338" s="155"/>
    </row>
    <row r="339" spans="2:59" ht="87" x14ac:dyDescent="0.35">
      <c r="B339" s="45" t="str">
        <f>'INF GERAIS'!B339&amp;IFERROR(IF(INDEX(APOIO!$A$5:$A$50,MATCH('INF GERAIS'!N339,APOIO!$B$5:$B$50,0))="NÃO",APOIO!$A$2&amp;"NÃO VÁLIDO",""),"")</f>
        <v>2014.0318</v>
      </c>
      <c r="C339" s="1" t="str">
        <f>'INF GERAIS'!C339</f>
        <v>AGRESTE SETENTRIONAL</v>
      </c>
      <c r="D339" s="1" t="str">
        <f>'INF GERAIS'!D339</f>
        <v>SALGADINHO</v>
      </c>
      <c r="E339" s="1" t="str">
        <f>'INF GERAIS'!E339</f>
        <v>REQUALIFICAÇÃO DA PRAÇA CENTRAL E CONSTRUÇÃO DE PAVIMENTAÇÃO EM PARALELEPIPEDOS GRANÍTICOS NA RUA DE ACESSO DO SÍTIO SOBRADINHO</v>
      </c>
      <c r="F339" s="1" t="str">
        <f>'INF GERAIS'!G339</f>
        <v>NORMAL</v>
      </c>
      <c r="G339" s="11"/>
      <c r="H339" s="11"/>
      <c r="I339" s="10">
        <v>41803</v>
      </c>
      <c r="J339" s="10">
        <v>41817</v>
      </c>
      <c r="K339" s="11">
        <f>IF(G339&lt;0,"NA",IF(G339&gt;ROUNDDOWN('INF GERAIS'!K339*0.3,2),0,ROUNDDOWN('INF GERAIS'!K339*0.3,2)-G339))</f>
        <v>45977.02</v>
      </c>
      <c r="L339" s="11">
        <v>51148.94</v>
      </c>
      <c r="M339" s="10">
        <v>41824</v>
      </c>
      <c r="N339" s="120" t="s">
        <v>2785</v>
      </c>
      <c r="O339" s="120" t="s">
        <v>2769</v>
      </c>
      <c r="P339" s="120"/>
      <c r="Q339" s="10">
        <v>42053</v>
      </c>
      <c r="R339" s="10">
        <v>42067</v>
      </c>
      <c r="S339" s="11">
        <f>IF(G339&lt;0,"NA",IF((G339+H339+L339+IF(AO339="1ª",AP339,0)+IF(AU339="1ª",AV339,0))&gt;ROUNDDOWN('INF GERAIS'!K339*0.6,2),0,IF(M339="",ROUNDDOWN('INF GERAIS'!K339*0.6,2)-K339-G339-H339,ROUNDDOWN('INF GERAIS'!K339*0.6,2)-(G339+H339+L339+IF(AO339="1ª",AP339,0)+IF(AU339="1ª",AV339,0)))))</f>
        <v>40805.11</v>
      </c>
      <c r="T339" s="505">
        <v>51148.94</v>
      </c>
      <c r="U339" s="10">
        <v>42074</v>
      </c>
      <c r="V339" s="120" t="s">
        <v>3394</v>
      </c>
      <c r="W339" s="120" t="s">
        <v>3396</v>
      </c>
      <c r="X339" s="120" t="s">
        <v>3398</v>
      </c>
      <c r="Y339" s="10">
        <v>42181</v>
      </c>
      <c r="Z339" s="10">
        <v>42426</v>
      </c>
      <c r="AA339" s="11">
        <f>IF(G339&lt;0,"NA",IF((G339+H339+L339+T339+IF(AO339="1ª",AP339,0)+IF(AU339="1ª",AV339,0)+IF(AO339="2ª",AP339,0)+IF(AU339="2ª",AV339,0))&gt;ROUNDDOWN('INF GERAIS'!K339*0.8,2),0,IF(AND(M339="",U339=""),ROUNDDOWN('INF GERAIS'!K339*0.8,2)-K339-S339-G339-H339,IF(U339="",ROUNDDOWN('INF GERAIS'!K339*0.8,2)-S339-L339-G339-H339-IF(AO339="1ª",AP339,0)-IF(AU339="1ª",AV339,0),ROUNDDOWN('INF GERAIS'!K339*0.8,2)-(G339+H339+L339+T339+IF(AO339="1ª",AP339,0)+IF(AU339="1ª",AV339,0)+IF(AO339="2ª",AP339,0)+IF(AU339="2ª",AV339,0))))))</f>
        <v>20307.51999999999</v>
      </c>
      <c r="AB339" s="205">
        <v>33863.71</v>
      </c>
      <c r="AC339" s="10">
        <v>42431</v>
      </c>
      <c r="AD339" s="120" t="s">
        <v>6130</v>
      </c>
      <c r="AE339" s="120" t="s">
        <v>6132</v>
      </c>
      <c r="AF339" s="120" t="s">
        <v>6133</v>
      </c>
      <c r="AG339" s="10">
        <v>42450</v>
      </c>
      <c r="AH339" s="10">
        <v>42548</v>
      </c>
      <c r="AI339" s="11">
        <f>IF(G339&lt;0,"NA",IF((G339+H339+L339+T339+AB339+IF(AO339="1ª",AP339,0)+IF(AU339="1ª",AV339,0)+IF(AO339="2ª",AP339,0)+IF(AU339="2ª",AV339,0)+IF(AO339="3ª",AP339,0)+IF(AU339="3ª",AV339,0))&gt;'INF GERAIS'!K339,0,IF(AND(M339="",U339="",AC339=""),'INF GERAIS'!K339-K339-S339-AA339-G339-H339,IF(AND(U339="",AC339=""),'INF GERAIS'!K339-L339-S339-AA339-G339-H339-IF(AO339="1ª",AP339,0)-IF(AU339="1ª",AV339,0),IF(AC339="",'INF GERAIS'!K339-L339-T339-AA339-G339-H339-IF(AO339="1ª",AP339,0)-IF(AU339="1ª",AV339,0)-IF(AO339="2ª",AP339,0)-IF(AU339="2ª",AV339,0),'INF GERAIS'!K339-(G339+H339+L339+T339+AB339+IF(AO339="1ª",AP339,0)+IF(AU339="1ª",AV339,0)+IF(AO339="2ª",AP339,0)+IF(AU339="2ª",AV339,0)+IF(AO339="3ª",AP339,0)+IF(AU339="3ª",AV339,0)))))))</f>
        <v>17095.160000000003</v>
      </c>
      <c r="AJ339" s="440">
        <v>17095.16</v>
      </c>
      <c r="AK339" s="441">
        <v>42549</v>
      </c>
      <c r="AL339" s="442" t="s">
        <v>7858</v>
      </c>
      <c r="AM339" s="341" t="s">
        <v>6132</v>
      </c>
      <c r="AN339" s="341" t="s">
        <v>7860</v>
      </c>
      <c r="AP339" s="11"/>
      <c r="AQ339" s="10"/>
      <c r="AV339" s="11"/>
      <c r="AW339" s="10"/>
      <c r="AZ339" s="1"/>
      <c r="BF339" s="16"/>
      <c r="BG339" s="155"/>
    </row>
    <row r="340" spans="2:59" ht="72.5" x14ac:dyDescent="0.35">
      <c r="B340" s="45" t="str">
        <f>'INF GERAIS'!B340&amp;IFERROR(IF(INDEX(APOIO!$A$5:$A$50,MATCH('INF GERAIS'!N340,APOIO!$B$5:$B$50,0))="NÃO",APOIO!$A$2&amp;"NÃO VÁLIDO",""),"")</f>
        <v>2014.0319</v>
      </c>
      <c r="C340" s="1" t="str">
        <f>'INF GERAIS'!C340</f>
        <v>SERTÃO CENTRAL</v>
      </c>
      <c r="D340" s="1" t="str">
        <f>'INF GERAIS'!D340</f>
        <v>SALGUEIRO</v>
      </c>
      <c r="E340" s="1" t="str">
        <f>'INF GERAIS'!E340</f>
        <v>RECAPEAMENTO ASFÁLTICO (CBUQ) EM RUAS PAVIMENTADAS COM PARALELEPÍPEDOS</v>
      </c>
      <c r="F340" s="1" t="str">
        <f>'INF GERAIS'!G340</f>
        <v>NORMAL</v>
      </c>
      <c r="G340" s="11"/>
      <c r="H340" s="11"/>
      <c r="I340" s="10">
        <v>41803</v>
      </c>
      <c r="J340" s="10">
        <v>41817</v>
      </c>
      <c r="K340" s="11">
        <f>IF(G340&lt;0,"NA",IF(G340&gt;ROUNDDOWN('INF GERAIS'!K340*0.3,2),0,ROUNDDOWN('INF GERAIS'!K340*0.3,2)-G340))</f>
        <v>52521.31</v>
      </c>
      <c r="L340" s="11">
        <v>67500.53</v>
      </c>
      <c r="M340" s="10">
        <v>41824</v>
      </c>
      <c r="N340" s="120" t="s">
        <v>2575</v>
      </c>
      <c r="O340" s="120" t="s">
        <v>2577</v>
      </c>
      <c r="P340" s="120"/>
      <c r="Q340" s="10">
        <v>42179</v>
      </c>
      <c r="R340" s="10">
        <v>42193</v>
      </c>
      <c r="S340" s="11">
        <f>IF(G340&lt;0,"NA",IF((G340+H340+L340+IF(AO340="1ª",AP340,0)+IF(AU340="1ª",AV340,0))&gt;ROUNDDOWN('INF GERAIS'!K340*0.6,2),0,IF(M340="",ROUNDDOWN('INF GERAIS'!K340*0.6,2)-K340-G340-H340,ROUNDDOWN('INF GERAIS'!K340*0.6,2)-(G340+H340+L340+IF(AO340="1ª",AP340,0)+IF(AU340="1ª",AV340,0)))))</f>
        <v>37542.100000000006</v>
      </c>
      <c r="T340" s="505">
        <v>67500.53</v>
      </c>
      <c r="U340" s="10">
        <v>42200</v>
      </c>
      <c r="V340" s="120" t="s">
        <v>3542</v>
      </c>
      <c r="W340" s="120" t="s">
        <v>3545</v>
      </c>
      <c r="X340" s="120" t="s">
        <v>3547</v>
      </c>
      <c r="Y340" s="10">
        <v>42326</v>
      </c>
      <c r="Z340" s="10">
        <v>42451</v>
      </c>
      <c r="AA340" s="11">
        <f>IF(G340&lt;0,"NA",IF((G340+H340+L340+T340+IF(AO340="1ª",AP340,0)+IF(AU340="1ª",AV340,0)+IF(AO340="2ª",AP340,0)+IF(AU340="2ª",AV340,0))&gt;ROUNDDOWN('INF GERAIS'!K340*0.8,2),0,IF(AND(M340="",U340=""),ROUNDDOWN('INF GERAIS'!K340*0.8,2)-K340-S340-G340-H340,IF(U340="",ROUNDDOWN('INF GERAIS'!K340*0.8,2)-S340-L340-G340-H340-IF(AO340="1ª",AP340,0)-IF(AU340="1ª",AV340,0),ROUNDDOWN('INF GERAIS'!K340*0.8,2)-(G340+H340+L340+T340+IF(AO340="1ª",AP340,0)+IF(AU340="1ª",AV340,0)+IF(AO340="2ª",AP340,0)+IF(AU340="2ª",AV340,0))))))</f>
        <v>5055.7799999999988</v>
      </c>
      <c r="AB340" s="205">
        <v>45000.24</v>
      </c>
      <c r="AC340" s="10">
        <v>42464</v>
      </c>
      <c r="AD340" s="120" t="s">
        <v>6759</v>
      </c>
      <c r="AE340" s="120" t="s">
        <v>6761</v>
      </c>
      <c r="AF340" s="120" t="s">
        <v>6762</v>
      </c>
      <c r="AG340" s="10">
        <v>42326</v>
      </c>
      <c r="AH340" s="10">
        <v>42451</v>
      </c>
      <c r="AI340" s="11">
        <f>IF(G340&lt;0,"NA",IF((G340+H340+L340+T340+AB340+IF(AO340="1ª",AP340,0)+IF(AU340="1ª",AV340,0)+IF(AO340="2ª",AP340,0)+IF(AU340="2ª",AV340,0)+IF(AO340="3ª",AP340,0)+IF(AU340="3ª",AV340,0))&gt;'INF GERAIS'!K340,0,IF(AND(M340="",U340="",AC340=""),'INF GERAIS'!K340-K340-S340-AA340-G340-H340,IF(AND(U340="",AC340=""),'INF GERAIS'!K340-L340-S340-AA340-G340-H340-IF(AO340="1ª",AP340,0)-IF(AU340="1ª",AV340,0),IF(AC340="",'INF GERAIS'!K340-L340-T340-AA340-G340-H340-IF(AO340="1ª",AP340,0)-IF(AU340="1ª",AV340,0)-IF(AO340="2ª",AP340,0)-IF(AU340="2ª",AV340,0),'INF GERAIS'!K340-(G340+H340+L340+T340+AB340+IF(AO340="1ª",AP340,0)+IF(AU340="1ª",AV340,0)+IF(AO340="2ª",AP340,0)+IF(AU340="2ª",AV340,0)+IF(AO340="3ª",AP340,0)+IF(AU340="3ª",AV340,0)))))))</f>
        <v>0</v>
      </c>
      <c r="AJ340" s="205">
        <v>45000.33</v>
      </c>
      <c r="AK340" s="10">
        <v>42464</v>
      </c>
      <c r="AL340" s="120" t="s">
        <v>6763</v>
      </c>
      <c r="AM340" s="120" t="s">
        <v>6761</v>
      </c>
      <c r="AN340" s="120" t="s">
        <v>6765</v>
      </c>
      <c r="AP340" s="11"/>
      <c r="AQ340" s="10"/>
      <c r="AV340" s="11"/>
      <c r="AW340" s="10"/>
      <c r="AZ340" s="1"/>
      <c r="BF340" s="16"/>
      <c r="BG340" s="155"/>
    </row>
    <row r="341" spans="2:59" ht="72.5" x14ac:dyDescent="0.35">
      <c r="B341" s="45" t="str">
        <f>'INF GERAIS'!B341&amp;IFERROR(IF(INDEX(APOIO!$A$5:$A$50,MATCH('INF GERAIS'!N341,APOIO!$B$5:$B$50,0))="NÃO",APOIO!$A$2&amp;"NÃO VÁLIDO",""),"")</f>
        <v>2014.0320</v>
      </c>
      <c r="C341" s="1" t="str">
        <f>'INF GERAIS'!C341</f>
        <v>SERTÃO CENTRAL</v>
      </c>
      <c r="D341" s="1" t="str">
        <f>'INF GERAIS'!D341</f>
        <v>SALGUEIRO</v>
      </c>
      <c r="E341" s="1" t="str">
        <f>'INF GERAIS'!E341</f>
        <v>RECAPEMENTO DE RUAS ASFALTADAS NO MUNICIPIO</v>
      </c>
      <c r="F341" s="1" t="str">
        <f>'INF GERAIS'!G341</f>
        <v>NORMAL</v>
      </c>
      <c r="G341" s="11"/>
      <c r="H341" s="11"/>
      <c r="I341" s="10">
        <v>41803</v>
      </c>
      <c r="J341" s="10">
        <v>41817</v>
      </c>
      <c r="K341" s="11">
        <f>IF(G341&lt;0,"NA",IF(G341&gt;ROUNDDOWN('INF GERAIS'!K341*0.3,2),0,ROUNDDOWN('INF GERAIS'!K341*0.3,2)-G341))</f>
        <v>407631.75</v>
      </c>
      <c r="L341" s="11">
        <v>430611.74</v>
      </c>
      <c r="M341" s="10">
        <v>41824</v>
      </c>
      <c r="N341" s="120" t="s">
        <v>2581</v>
      </c>
      <c r="O341" s="120" t="s">
        <v>2577</v>
      </c>
      <c r="P341" s="120"/>
      <c r="Q341" s="10">
        <v>42179</v>
      </c>
      <c r="R341" s="10">
        <v>42193</v>
      </c>
      <c r="S341" s="11">
        <f>IF(G341&lt;0,"NA",IF((G341+H341+L341+IF(AO341="1ª",AP341,0)+IF(AU341="1ª",AV341,0))&gt;ROUNDDOWN('INF GERAIS'!K341*0.6,2),0,IF(M341="",ROUNDDOWN('INF GERAIS'!K341*0.6,2)-K341-G341-H341,ROUNDDOWN('INF GERAIS'!K341*0.6,2)-(G341+H341+L341+IF(AO341="1ª",AP341,0)+IF(AU341="1ª",AV341,0)))))</f>
        <v>384651.76</v>
      </c>
      <c r="T341" s="505">
        <v>430611.74</v>
      </c>
      <c r="U341" s="10">
        <v>42200</v>
      </c>
      <c r="V341" s="120" t="s">
        <v>3548</v>
      </c>
      <c r="W341" s="120" t="s">
        <v>3545</v>
      </c>
      <c r="X341" s="120" t="s">
        <v>3550</v>
      </c>
      <c r="Y341" s="10">
        <v>42333</v>
      </c>
      <c r="Z341" s="10">
        <v>42422</v>
      </c>
      <c r="AA341" s="11">
        <f>IF(G341&lt;0,"NA",IF((G341+H341+L341+T341+IF(AO341="1ª",AP341,0)+IF(AU341="1ª",AV341,0)+IF(AO341="2ª",AP341,0)+IF(AU341="2ª",AV341,0))&gt;ROUNDDOWN('INF GERAIS'!K341*0.8,2),0,IF(AND(M341="",U341=""),ROUNDDOWN('INF GERAIS'!K341*0.8,2)-K341-S341-G341-H341,IF(U341="",ROUNDDOWN('INF GERAIS'!K341*0.8,2)-S341-L341-G341-H341-IF(AO341="1ª",AP341,0)-IF(AU341="1ª",AV341,0),ROUNDDOWN('INF GERAIS'!K341*0.8,2)-(G341+H341+L341+T341+IF(AO341="1ª",AP341,0)+IF(AU341="1ª",AV341,0)+IF(AO341="2ª",AP341,0)+IF(AU341="2ª",AV341,0))))))</f>
        <v>225794.52000000002</v>
      </c>
      <c r="AB341" s="205">
        <v>225794.52</v>
      </c>
      <c r="AC341" s="10">
        <v>42425</v>
      </c>
      <c r="AD341" s="120" t="s">
        <v>6112</v>
      </c>
      <c r="AE341" s="120" t="s">
        <v>6114</v>
      </c>
      <c r="AF341" s="120" t="s">
        <v>6115</v>
      </c>
      <c r="AG341" s="10">
        <v>42333</v>
      </c>
      <c r="AH341" s="10">
        <v>42422</v>
      </c>
      <c r="AI341" s="11">
        <f>IF(G341&lt;0,"NA",IF((G341+H341+L341+T341+AB341+IF(AO341="1ª",AP341,0)+IF(AU341="1ª",AV341,0)+IF(AO341="2ª",AP341,0)+IF(AU341="2ª",AV341,0)+IF(AO341="3ª",AP341,0)+IF(AU341="3ª",AV341,0))&gt;'INF GERAIS'!K341,0,IF(AND(M341="",U341="",AC341=""),'INF GERAIS'!K341-K341-S341-AA341-G341-H341,IF(AND(U341="",AC341=""),'INF GERAIS'!K341-L341-S341-AA341-G341-H341-IF(AO341="1ª",AP341,0)-IF(AU341="1ª",AV341,0),IF(AC341="",'INF GERAIS'!K341-L341-T341-AA341-G341-H341-IF(AO341="1ª",AP341,0)-IF(AU341="1ª",AV341,0)-IF(AO341="2ª",AP341,0)-IF(AU341="2ª",AV341,0),'INF GERAIS'!K341-(G341+H341+L341+T341+AB341+IF(AO341="1ª",AP341,0)+IF(AU341="1ª",AV341,0)+IF(AO341="2ª",AP341,0)+IF(AU341="2ª",AV341,0)+IF(AO341="3ª",AP341,0)+IF(AU341="3ª",AV341,0)))))))</f>
        <v>271754.5</v>
      </c>
      <c r="AJ341" s="205">
        <v>271754.5</v>
      </c>
      <c r="AK341" s="10">
        <v>42425</v>
      </c>
      <c r="AL341" s="120" t="s">
        <v>6116</v>
      </c>
      <c r="AM341" s="120" t="s">
        <v>6114</v>
      </c>
      <c r="AN341" s="120" t="s">
        <v>6118</v>
      </c>
      <c r="AP341" s="11"/>
      <c r="AQ341" s="10"/>
      <c r="AV341" s="11"/>
      <c r="AW341" s="10"/>
      <c r="AZ341" s="1"/>
      <c r="BF341" s="16"/>
      <c r="BG341" s="155"/>
    </row>
    <row r="342" spans="2:59" ht="87" x14ac:dyDescent="0.35">
      <c r="B342" s="45" t="str">
        <f>'INF GERAIS'!B342&amp;IFERROR(IF(INDEX(APOIO!$A$5:$A$50,MATCH('INF GERAIS'!N342,APOIO!$B$5:$B$50,0))="NÃO",APOIO!$A$2&amp;"NÃO VÁLIDO",""),"")</f>
        <v>2014.0321</v>
      </c>
      <c r="C342" s="1" t="str">
        <f>'INF GERAIS'!C342</f>
        <v>AGRESTE MERIDIONAL</v>
      </c>
      <c r="D342" s="1" t="str">
        <f>'INF GERAIS'!D342</f>
        <v>SALOÁ</v>
      </c>
      <c r="E342" s="1" t="str">
        <f>'INF GERAIS'!E342</f>
        <v>PISTA DE COOPER  COM IMPLANTAÇÃO DE ILUMINAÇÃO</v>
      </c>
      <c r="F342" s="1" t="str">
        <f>'INF GERAIS'!G342</f>
        <v>NORMAL</v>
      </c>
      <c r="G342" s="11"/>
      <c r="H342" s="11"/>
      <c r="I342" s="10">
        <v>41803</v>
      </c>
      <c r="J342" s="10">
        <v>41817</v>
      </c>
      <c r="K342" s="11">
        <f>IF(G342&lt;0,"NA",IF(G342&gt;ROUNDDOWN('INF GERAIS'!K342*0.3,2),0,ROUNDDOWN('INF GERAIS'!K342*0.3,2)-G342))</f>
        <v>123640.65</v>
      </c>
      <c r="L342" s="11">
        <v>123634.79</v>
      </c>
      <c r="M342" s="10">
        <v>41824</v>
      </c>
      <c r="N342" s="120" t="s">
        <v>2800</v>
      </c>
      <c r="O342" s="120" t="s">
        <v>2802</v>
      </c>
      <c r="P342" s="120"/>
      <c r="Q342" s="10">
        <v>42319</v>
      </c>
      <c r="R342" s="10">
        <v>42333</v>
      </c>
      <c r="S342" s="11">
        <f>IF(G342&lt;0,"NA",IF((G342+H342+L342+IF(AO342="1ª",AP342,0)+IF(AU342="1ª",AV342,0))&gt;ROUNDDOWN('INF GERAIS'!K342*0.6,2),0,IF(M342="",ROUNDDOWN('INF GERAIS'!K342*0.6,2)-K342-G342-H342,ROUNDDOWN('INF GERAIS'!K342*0.6,2)-(G342+H342+L342+IF(AO342="1ª",AP342,0)+IF(AU342="1ª",AV342,0)))))</f>
        <v>123646.52</v>
      </c>
      <c r="T342" s="505">
        <v>123646.53</v>
      </c>
      <c r="U342" s="10">
        <v>42340</v>
      </c>
      <c r="V342" s="120" t="s">
        <v>4283</v>
      </c>
      <c r="W342" s="120" t="s">
        <v>4285</v>
      </c>
      <c r="X342" s="120" t="s">
        <v>4287</v>
      </c>
      <c r="Y342" s="10">
        <v>42418</v>
      </c>
      <c r="Z342" s="10">
        <v>42479</v>
      </c>
      <c r="AA342" s="11">
        <f>IF(G342&lt;0,"NA",IF((G342+H342+L342+T342+IF(AO342="1ª",AP342,0)+IF(AU342="1ª",AV342,0)+IF(AO342="2ª",AP342,0)+IF(AU342="2ª",AV342,0))&gt;ROUNDDOWN('INF GERAIS'!K342*0.8,2),0,IF(AND(M342="",U342=""),ROUNDDOWN('INF GERAIS'!K342*0.8,2)-K342-S342-G342-H342,IF(U342="",ROUNDDOWN('INF GERAIS'!K342*0.8,2)-S342-L342-G342-H342-IF(AO342="1ª",AP342,0)-IF(AU342="1ª",AV342,0),ROUNDDOWN('INF GERAIS'!K342*0.8,2)-(G342+H342+L342+T342+IF(AO342="1ª",AP342,0)+IF(AU342="1ª",AV342,0)+IF(AO342="2ª",AP342,0)+IF(AU342="2ª",AV342,0))))))</f>
        <v>82427.089999999967</v>
      </c>
      <c r="AB342" s="11">
        <v>82427.09</v>
      </c>
      <c r="AC342" s="10">
        <v>42485</v>
      </c>
      <c r="AD342" s="120" t="s">
        <v>7042</v>
      </c>
      <c r="AE342" s="120" t="s">
        <v>7034</v>
      </c>
      <c r="AF342" s="120" t="s">
        <v>7044</v>
      </c>
      <c r="AG342" s="233">
        <v>42541</v>
      </c>
      <c r="AH342" s="10">
        <v>42541</v>
      </c>
      <c r="AI342" s="11">
        <f>IF(G342&lt;0,"NA",IF((G342+H342+L342+T342+AB342+IF(AO342="1ª",AP342,0)+IF(AU342="1ª",AV342,0)+IF(AO342="2ª",AP342,0)+IF(AU342="2ª",AV342,0)+IF(AO342="3ª",AP342,0)+IF(AU342="3ª",AV342,0))&gt;'INF GERAIS'!K342,0,IF(AND(M342="",U342="",AC342=""),'INF GERAIS'!K342-K342-S342-AA342-G342-H342,IF(AND(U342="",AC342=""),'INF GERAIS'!K342-L342-S342-AA342-G342-H342-IF(AO342="1ª",AP342,0)-IF(AU342="1ª",AV342,0),IF(AC342="",'INF GERAIS'!K342-L342-T342-AA342-G342-H342-IF(AO342="1ª",AP342,0)-IF(AU342="1ª",AV342,0)-IF(AO342="2ª",AP342,0)-IF(AU342="2ª",AV342,0),'INF GERAIS'!K342-(G342+H342+L342+T342+AB342+IF(AO342="1ª",AP342,0)+IF(AU342="1ª",AV342,0)+IF(AO342="2ª",AP342,0)+IF(AU342="2ª",AV342,0)+IF(AO342="3ª",AP342,0)+IF(AU342="3ª",AV342,0)))))))</f>
        <v>82427.109999999986</v>
      </c>
      <c r="AJ342" s="439">
        <v>82427.11</v>
      </c>
      <c r="AK342" s="253">
        <v>42542</v>
      </c>
      <c r="AL342" s="178" t="s">
        <v>7736</v>
      </c>
      <c r="AM342" s="341" t="s">
        <v>7688</v>
      </c>
      <c r="AN342" s="341" t="s">
        <v>7738</v>
      </c>
      <c r="AP342" s="11"/>
      <c r="AQ342" s="10"/>
      <c r="AV342" s="11"/>
      <c r="AW342" s="10"/>
      <c r="AZ342" s="1"/>
      <c r="BF342" s="16"/>
      <c r="BG342" s="155"/>
    </row>
    <row r="343" spans="2:59" ht="72.5" x14ac:dyDescent="0.35">
      <c r="B343" s="45" t="str">
        <f>'INF GERAIS'!B343&amp;IFERROR(IF(INDEX(APOIO!$A$5:$A$50,MATCH('INF GERAIS'!N343,APOIO!$B$5:$B$50,0))="NÃO",APOIO!$A$2&amp;"NÃO VÁLIDO",""),"")</f>
        <v>2014.0322</v>
      </c>
      <c r="C343" s="1" t="str">
        <f>'INF GERAIS'!C343</f>
        <v>AGRESTE MERIDIONAL</v>
      </c>
      <c r="D343" s="1" t="str">
        <f>'INF GERAIS'!D343</f>
        <v>SALOÁ</v>
      </c>
      <c r="E343" s="1" t="str">
        <f>'INF GERAIS'!E343</f>
        <v>REVITALIZAÇÂO DA PRAÇA DO FORUM</v>
      </c>
      <c r="F343" s="1" t="str">
        <f>'INF GERAIS'!G343</f>
        <v>NORMAL</v>
      </c>
      <c r="G343" s="11"/>
      <c r="H343" s="11"/>
      <c r="I343" s="10">
        <v>41803</v>
      </c>
      <c r="J343" s="10">
        <v>41817</v>
      </c>
      <c r="K343" s="11">
        <f>IF(G343&lt;0,"NA",IF(G343&gt;ROUNDDOWN('INF GERAIS'!K343*0.3,2),0,ROUNDDOWN('INF GERAIS'!K343*0.3,2)-G343))</f>
        <v>58719.53</v>
      </c>
      <c r="L343" s="11">
        <v>58728.57</v>
      </c>
      <c r="M343" s="10">
        <v>41824</v>
      </c>
      <c r="N343" s="120" t="s">
        <v>2831</v>
      </c>
      <c r="O343" s="120" t="s">
        <v>2802</v>
      </c>
      <c r="P343" s="120"/>
      <c r="Q343" s="10">
        <v>42319</v>
      </c>
      <c r="R343" s="10">
        <v>42333</v>
      </c>
      <c r="S343" s="11">
        <f>IF(G343&lt;0,"NA",IF((G343+H343+L343+IF(AO343="1ª",AP343,0)+IF(AU343="1ª",AV343,0))&gt;ROUNDDOWN('INF GERAIS'!K343*0.6,2),0,IF(M343="",ROUNDDOWN('INF GERAIS'!K343*0.6,2)-K343-G343-H343,ROUNDDOWN('INF GERAIS'!K343*0.6,2)-(G343+H343+L343+IF(AO343="1ª",AP343,0)+IF(AU343="1ª",AV343,0)))))</f>
        <v>58710.49</v>
      </c>
      <c r="T343" s="505">
        <v>58728.57</v>
      </c>
      <c r="U343" s="10">
        <v>42340</v>
      </c>
      <c r="V343" s="120" t="s">
        <v>4288</v>
      </c>
      <c r="W343" s="120" t="s">
        <v>4285</v>
      </c>
      <c r="X343" s="120" t="s">
        <v>4290</v>
      </c>
      <c r="Y343" s="10">
        <v>42418</v>
      </c>
      <c r="Z343" s="10">
        <v>42479</v>
      </c>
      <c r="AA343" s="11">
        <f>IF(G343&lt;0,"NA",IF((G343+H343+L343+T343+IF(AO343="1ª",AP343,0)+IF(AU343="1ª",AV343,0)+IF(AO343="2ª",AP343,0)+IF(AU343="2ª",AV343,0))&gt;ROUNDDOWN('INF GERAIS'!K343*0.8,2),0,IF(AND(M343="",U343=""),ROUNDDOWN('INF GERAIS'!K343*0.8,2)-K343-S343-G343-H343,IF(U343="",ROUNDDOWN('INF GERAIS'!K343*0.8,2)-S343-L343-G343-H343-IF(AO343="1ª",AP343,0)-IF(AU343="1ª",AV343,0),ROUNDDOWN('INF GERAIS'!K343*0.8,2)-(G343+H343+L343+T343+IF(AO343="1ª",AP343,0)+IF(AU343="1ª",AV343,0)+IF(AO343="2ª",AP343,0)+IF(AU343="2ª",AV343,0))))))</f>
        <v>39128.270000000004</v>
      </c>
      <c r="AB343" s="11">
        <v>39128.269999999997</v>
      </c>
      <c r="AC343" s="10">
        <v>42485</v>
      </c>
      <c r="AD343" s="120" t="s">
        <v>7039</v>
      </c>
      <c r="AE343" s="120" t="s">
        <v>7034</v>
      </c>
      <c r="AF343" s="120" t="s">
        <v>7041</v>
      </c>
      <c r="AG343" s="233">
        <v>42541</v>
      </c>
      <c r="AH343" s="233">
        <v>42541</v>
      </c>
      <c r="AI343" s="11">
        <f>IF(G343&lt;0,"NA",IF((G343+H343+L343+T343+AB343+IF(AO343="1ª",AP343,0)+IF(AU343="1ª",AV343,0)+IF(AO343="2ª",AP343,0)+IF(AU343="2ª",AV343,0)+IF(AO343="3ª",AP343,0)+IF(AU343="3ª",AV343,0))&gt;'INF GERAIS'!K343,0,IF(AND(M343="",U343="",AC343=""),'INF GERAIS'!K343-K343-S343-AA343-G343-H343,IF(AND(U343="",AC343=""),'INF GERAIS'!K343-L343-S343-AA343-G343-H343-IF(AO343="1ª",AP343,0)-IF(AU343="1ª",AV343,0),IF(AC343="",'INF GERAIS'!K343-L343-T343-AA343-G343-H343-IF(AO343="1ª",AP343,0)-IF(AU343="1ª",AV343,0)-IF(AO343="2ª",AP343,0)-IF(AU343="2ª",AV343,0),'INF GERAIS'!K343-(G343+H343+L343+T343+AB343+IF(AO343="1ª",AP343,0)+IF(AU343="1ª",AV343,0)+IF(AO343="2ª",AP343,0)+IF(AU343="2ª",AV343,0)+IF(AO343="3ª",AP343,0)+IF(AU343="3ª",AV343,0)))))))</f>
        <v>39146.359999999986</v>
      </c>
      <c r="AJ343" s="439">
        <v>39146.36</v>
      </c>
      <c r="AK343" s="253">
        <v>42542</v>
      </c>
      <c r="AL343" s="178" t="s">
        <v>7733</v>
      </c>
      <c r="AM343" s="341" t="s">
        <v>7688</v>
      </c>
      <c r="AN343" s="341" t="s">
        <v>7735</v>
      </c>
      <c r="AP343" s="11"/>
      <c r="AQ343" s="10"/>
      <c r="AV343" s="11"/>
      <c r="AW343" s="10"/>
      <c r="AZ343" s="1"/>
      <c r="BF343" s="16"/>
      <c r="BG343" s="155"/>
    </row>
    <row r="344" spans="2:59" ht="101.5" x14ac:dyDescent="0.35">
      <c r="B344" s="45" t="str">
        <f>'INF GERAIS'!B344&amp;IFERROR(IF(INDEX(APOIO!$A$5:$A$50,MATCH('INF GERAIS'!N344,APOIO!$B$5:$B$50,0))="NÃO",APOIO!$A$2&amp;"NÃO VÁLIDO",""),"")</f>
        <v>2014.0323</v>
      </c>
      <c r="C344" s="1" t="str">
        <f>'INF GERAIS'!C344</f>
        <v>AGRESTE MERIDIONAL</v>
      </c>
      <c r="D344" s="1" t="str">
        <f>'INF GERAIS'!D344</f>
        <v>SALOÁ</v>
      </c>
      <c r="E344" s="385" t="str">
        <f>'INF GERAIS'!E344</f>
        <v>CONSTRUÇÃO DA PRAÇA DO JAQUEIRÃO</v>
      </c>
      <c r="F344" s="1" t="str">
        <f>'INF GERAIS'!G344</f>
        <v>NORMAL</v>
      </c>
      <c r="G344" s="11"/>
      <c r="H344" s="11"/>
      <c r="I344" s="10">
        <v>41803</v>
      </c>
      <c r="J344" s="10">
        <v>41817</v>
      </c>
      <c r="K344" s="11">
        <f>IF(G344&lt;0,"NA",IF(G344&gt;ROUNDDOWN('INF GERAIS'!K344*0.3,2),0,ROUNDDOWN('INF GERAIS'!K344*0.3,2)-G344))</f>
        <v>26014.68</v>
      </c>
      <c r="L344" s="11">
        <v>25768.58</v>
      </c>
      <c r="M344" s="10">
        <v>41824</v>
      </c>
      <c r="N344" s="120" t="s">
        <v>2846</v>
      </c>
      <c r="O344" s="120" t="s">
        <v>2802</v>
      </c>
      <c r="P344" s="120"/>
      <c r="Q344" s="10">
        <v>42319</v>
      </c>
      <c r="R344" s="10">
        <v>42333</v>
      </c>
      <c r="S344" s="11">
        <f>IF(G344&lt;0,"NA",IF((G344+H344+L344+IF(AO344="1ª",AP344,0)+IF(AU344="1ª",AV344,0))&gt;ROUNDDOWN('INF GERAIS'!K344*0.6,2),0,IF(M344="",ROUNDDOWN('INF GERAIS'!K344*0.6,2)-K344-G344-H344,ROUNDDOWN('INF GERAIS'!K344*0.6,2)-(G344+H344+L344+IF(AO344="1ª",AP344,0)+IF(AU344="1ª",AV344,0)))))</f>
        <v>26260.78</v>
      </c>
      <c r="T344" s="505">
        <v>25768.58</v>
      </c>
      <c r="U344" s="10">
        <v>42340</v>
      </c>
      <c r="V344" s="120" t="s">
        <v>4291</v>
      </c>
      <c r="W344" s="120" t="s">
        <v>4285</v>
      </c>
      <c r="X344" s="120" t="s">
        <v>4293</v>
      </c>
      <c r="Y344" s="10">
        <v>42418</v>
      </c>
      <c r="Z344" s="10">
        <v>42479</v>
      </c>
      <c r="AA344" s="11">
        <f>IF(G344&lt;0,"NA",IF((G344+H344+L344+T344+IF(AO344="1ª",AP344,0)+IF(AU344="1ª",AV344,0)+IF(AO344="2ª",AP344,0)+IF(AU344="2ª",AV344,0))&gt;ROUNDDOWN('INF GERAIS'!K344*0.8,2),0,IF(AND(M344="",U344=""),ROUNDDOWN('INF GERAIS'!K344*0.8,2)-K344-S344-G344-H344,IF(U344="",ROUNDDOWN('INF GERAIS'!K344*0.8,2)-S344-L344-G344-H344-IF(AO344="1ª",AP344,0)-IF(AU344="1ª",AV344,0),ROUNDDOWN('INF GERAIS'!K344*0.8,2)-(G344+H344+L344+T344+IF(AO344="1ª",AP344,0)+IF(AU344="1ª",AV344,0)+IF(AO344="2ª",AP344,0)+IF(AU344="2ª",AV344,0))))))</f>
        <v>17835.319999999992</v>
      </c>
      <c r="AB344" s="11">
        <v>17835.32</v>
      </c>
      <c r="AC344" s="10">
        <v>42485</v>
      </c>
      <c r="AD344" s="120" t="s">
        <v>7036</v>
      </c>
      <c r="AE344" s="120" t="s">
        <v>7034</v>
      </c>
      <c r="AF344" s="120" t="s">
        <v>7038</v>
      </c>
      <c r="AG344" s="233">
        <v>42541</v>
      </c>
      <c r="AH344" s="233">
        <v>42541</v>
      </c>
      <c r="AI344" s="11">
        <f>IF(G344&lt;0,"NA",IF((G344+H344+L344+T344+AB344+IF(AO344="1ª",AP344,0)+IF(AU344="1ª",AV344,0)+IF(AO344="2ª",AP344,0)+IF(AU344="2ª",AV344,0)+IF(AO344="3ª",AP344,0)+IF(AU344="3ª",AV344,0))&gt;'INF GERAIS'!K344,0,IF(AND(M344="",U344="",AC344=""),'INF GERAIS'!K344-K344-S344-AA344-G344-H344,IF(AND(U344="",AC344=""),'INF GERAIS'!K344-L344-S344-AA344-G344-H344-IF(AO344="1ª",AP344,0)-IF(AU344="1ª",AV344,0),IF(AC344="",'INF GERAIS'!K344-L344-T344-AA344-G344-H344-IF(AO344="1ª",AP344,0)-IF(AU344="1ª",AV344,0)-IF(AO344="2ª",AP344,0)-IF(AU344="2ª",AV344,0),'INF GERAIS'!K344-(G344+H344+L344+T344+AB344+IF(AO344="1ª",AP344,0)+IF(AU344="1ª",AV344,0)+IF(AO344="2ª",AP344,0)+IF(AU344="2ª",AV344,0)+IF(AO344="3ª",AP344,0)+IF(AU344="3ª",AV344,0)))))))</f>
        <v>17343.119999999995</v>
      </c>
      <c r="AJ344" s="439">
        <v>17343.12</v>
      </c>
      <c r="AK344" s="253">
        <v>42542</v>
      </c>
      <c r="AL344" s="178" t="s">
        <v>7730</v>
      </c>
      <c r="AM344" s="341" t="s">
        <v>7688</v>
      </c>
      <c r="AN344" s="341" t="s">
        <v>7732</v>
      </c>
      <c r="AP344" s="11"/>
      <c r="AQ344" s="10"/>
      <c r="AV344" s="11"/>
      <c r="AW344" s="10"/>
      <c r="AZ344" s="1"/>
      <c r="BF344" s="16"/>
      <c r="BG344" s="155"/>
    </row>
    <row r="345" spans="2:59" ht="87" x14ac:dyDescent="0.35">
      <c r="B345" s="45" t="str">
        <f>'INF GERAIS'!B345&amp;IFERROR(IF(INDEX(APOIO!$A$5:$A$50,MATCH('INF GERAIS'!N345,APOIO!$B$5:$B$50,0))="NÃO",APOIO!$A$2&amp;"NÃO VÁLIDO",""),"")</f>
        <v>2014.0324</v>
      </c>
      <c r="C345" s="1" t="str">
        <f>'INF GERAIS'!C345</f>
        <v>AGRESTE MERIDIONAL</v>
      </c>
      <c r="D345" s="1" t="str">
        <f>'INF GERAIS'!D345</f>
        <v>SALOÁ</v>
      </c>
      <c r="E345" s="1" t="str">
        <f>'INF GERAIS'!E345</f>
        <v>CONSTRUÇÃO DA PRAÇA ANTÔNIO MARÇAL FILHO</v>
      </c>
      <c r="F345" s="1" t="str">
        <f>'INF GERAIS'!G345</f>
        <v>NORMAL</v>
      </c>
      <c r="G345" s="11"/>
      <c r="H345" s="11"/>
      <c r="I345" s="10">
        <v>41803</v>
      </c>
      <c r="J345" s="10">
        <v>41817</v>
      </c>
      <c r="K345" s="11">
        <f>IF(G345&lt;0,"NA",IF(G345&gt;ROUNDDOWN('INF GERAIS'!K345*0.3,2),0,ROUNDDOWN('INF GERAIS'!K345*0.3,2)-G345))</f>
        <v>17724.79</v>
      </c>
      <c r="L345" s="11">
        <v>17817.79</v>
      </c>
      <c r="M345" s="10">
        <v>41824</v>
      </c>
      <c r="N345" s="120" t="s">
        <v>2818</v>
      </c>
      <c r="O345" s="120" t="s">
        <v>2802</v>
      </c>
      <c r="P345" s="120"/>
      <c r="Q345" s="10">
        <v>42319</v>
      </c>
      <c r="R345" s="10">
        <v>42333</v>
      </c>
      <c r="S345" s="11">
        <f>IF(G345&lt;0,"NA",IF((G345+H345+L345+IF(AO345="1ª",AP345,0)+IF(AU345="1ª",AV345,0))&gt;ROUNDDOWN('INF GERAIS'!K345*0.6,2),0,IF(M345="",ROUNDDOWN('INF GERAIS'!K345*0.6,2)-K345-G345-H345,ROUNDDOWN('INF GERAIS'!K345*0.6,2)-(G345+H345+L345+IF(AO345="1ª",AP345,0)+IF(AU345="1ª",AV345,0)))))</f>
        <v>17631.799999999996</v>
      </c>
      <c r="T345" s="505">
        <v>17817.79</v>
      </c>
      <c r="U345" s="10">
        <v>42340</v>
      </c>
      <c r="V345" s="120" t="s">
        <v>4294</v>
      </c>
      <c r="W345" s="120" t="s">
        <v>4285</v>
      </c>
      <c r="X345" s="120" t="s">
        <v>4296</v>
      </c>
      <c r="Y345" s="10">
        <v>42418</v>
      </c>
      <c r="Z345" s="10">
        <v>42479</v>
      </c>
      <c r="AA345" s="11">
        <f>IF(G345&lt;0,"NA",IF((G345+H345+L345+T345+IF(AO345="1ª",AP345,0)+IF(AU345="1ª",AV345,0)+IF(AO345="2ª",AP345,0)+IF(AU345="2ª",AV345,0))&gt;ROUNDDOWN('INF GERAIS'!K345*0.8,2),0,IF(AND(M345="",U345=""),ROUNDDOWN('INF GERAIS'!K345*0.8,2)-K345-S345-G345-H345,IF(U345="",ROUNDDOWN('INF GERAIS'!K345*0.8,2)-S345-L345-G345-H345-IF(AO345="1ª",AP345,0)-IF(AU345="1ª",AV345,0),ROUNDDOWN('INF GERAIS'!K345*0.8,2)-(G345+H345+L345+T345+IF(AO345="1ª",AP345,0)+IF(AU345="1ª",AV345,0)+IF(AO345="2ª",AP345,0)+IF(AU345="2ª",AV345,0))))))</f>
        <v>11630.54</v>
      </c>
      <c r="AB345" s="11">
        <v>11630.54</v>
      </c>
      <c r="AC345" s="10">
        <v>42485</v>
      </c>
      <c r="AD345" s="120" t="s">
        <v>7032</v>
      </c>
      <c r="AE345" s="120" t="s">
        <v>7034</v>
      </c>
      <c r="AF345" s="120" t="s">
        <v>7035</v>
      </c>
      <c r="AG345" s="233">
        <v>42541</v>
      </c>
      <c r="AH345" s="233">
        <v>42541</v>
      </c>
      <c r="AI345" s="11">
        <f>IF(G345&lt;0,"NA",IF((G345+H345+L345+T345+AB345+IF(AO345="1ª",AP345,0)+IF(AU345="1ª",AV345,0)+IF(AO345="2ª",AP345,0)+IF(AU345="2ª",AV345,0)+IF(AO345="3ª",AP345,0)+IF(AU345="3ª",AV345,0))&gt;'INF GERAIS'!K345,0,IF(AND(M345="",U345="",AC345=""),'INF GERAIS'!K345-K345-S345-AA345-G345-H345,IF(AND(U345="",AC345=""),'INF GERAIS'!K345-L345-S345-AA345-G345-H345-IF(AO345="1ª",AP345,0)-IF(AU345="1ª",AV345,0),IF(AC345="",'INF GERAIS'!K345-L345-T345-AA345-G345-H345-IF(AO345="1ª",AP345,0)-IF(AU345="1ª",AV345,0)-IF(AO345="2ª",AP345,0)-IF(AU345="2ª",AV345,0),'INF GERAIS'!K345-(G345+H345+L345+T345+AB345+IF(AO345="1ª",AP345,0)+IF(AU345="1ª",AV345,0)+IF(AO345="2ª",AP345,0)+IF(AU345="2ª",AV345,0)+IF(AO345="3ª",AP345,0)+IF(AU345="3ª",AV345,0)))))))</f>
        <v>11816.529999999999</v>
      </c>
      <c r="AJ345" s="439">
        <v>11816.53</v>
      </c>
      <c r="AK345" s="253">
        <v>42542</v>
      </c>
      <c r="AL345" s="178" t="s">
        <v>7727</v>
      </c>
      <c r="AM345" s="341" t="s">
        <v>7688</v>
      </c>
      <c r="AN345" s="341" t="s">
        <v>7729</v>
      </c>
      <c r="AP345" s="11"/>
      <c r="AQ345" s="10"/>
      <c r="AV345" s="11"/>
      <c r="AW345" s="10"/>
      <c r="AZ345" s="1"/>
      <c r="BF345" s="16"/>
      <c r="BG345" s="155"/>
    </row>
    <row r="346" spans="2:59" ht="72.5" x14ac:dyDescent="0.35">
      <c r="B346" s="45" t="str">
        <f>'INF GERAIS'!B346&amp;IFERROR(IF(INDEX(APOIO!$A$5:$A$50,MATCH('INF GERAIS'!N346,APOIO!$B$5:$B$50,0))="NÃO",APOIO!$A$2&amp;"NÃO VÁLIDO",""),"")</f>
        <v>2014.0325</v>
      </c>
      <c r="C346" s="1" t="str">
        <f>'INF GERAIS'!C346</f>
        <v>AGRESTE CENTRAL</v>
      </c>
      <c r="D346" s="1" t="str">
        <f>'INF GERAIS'!D346</f>
        <v>SANHARÓ</v>
      </c>
      <c r="E346" s="1" t="str">
        <f>'INF GERAIS'!E346</f>
        <v>CALÇAMENTO EM PEDRA GRANÍTICA DE RUAS DIVERSAS E ACESSOS A DISTRITOS E COMUNIDADES DA ZONA RURAL</v>
      </c>
      <c r="F346" s="1" t="str">
        <f>'INF GERAIS'!G346</f>
        <v>NORMAL</v>
      </c>
      <c r="G346" s="11"/>
      <c r="H346" s="11"/>
      <c r="I346" s="10">
        <v>41803</v>
      </c>
      <c r="J346" s="10">
        <v>41817</v>
      </c>
      <c r="K346" s="11">
        <f>IF(G346&lt;0,"NA",IF(G346&gt;ROUNDDOWN('INF GERAIS'!K346*0.3,2),0,ROUNDDOWN('INF GERAIS'!K346*0.3,2)-G346))</f>
        <v>261928.4</v>
      </c>
      <c r="L346" s="11">
        <v>261928.4</v>
      </c>
      <c r="M346" s="10">
        <v>41824</v>
      </c>
      <c r="N346" s="120" t="s">
        <v>2864</v>
      </c>
      <c r="O346" s="120" t="s">
        <v>2866</v>
      </c>
      <c r="P346" s="120"/>
      <c r="Q346" s="10" t="s">
        <v>153</v>
      </c>
      <c r="R346" s="233">
        <v>43696</v>
      </c>
      <c r="S346" s="11">
        <f>IF(G346&lt;0,"NA",IF((G346+H346+L346+IF(AO346="1ª",AP346,0)+IF(AU346="1ª",AV346,0))&gt;ROUNDDOWN('INF GERAIS'!K346*0.6,2),0,IF(M346="",ROUNDDOWN('INF GERAIS'!K346*0.6,2)-K346-G346-H346,ROUNDDOWN('INF GERAIS'!K346*0.6,2)-(G346+H346+L346+IF(AO346="1ª",AP346,0)+IF(AU346="1ª",AV346,0)))))</f>
        <v>261928.4</v>
      </c>
      <c r="T346" s="1660">
        <v>261928.4</v>
      </c>
      <c r="U346" s="1661">
        <v>43819</v>
      </c>
      <c r="V346" s="1662" t="s">
        <v>12873</v>
      </c>
      <c r="W346" s="1662" t="s">
        <v>12874</v>
      </c>
      <c r="X346" s="1662" t="s">
        <v>12872</v>
      </c>
      <c r="Y346" s="10">
        <v>44039</v>
      </c>
      <c r="Z346" s="10" t="s">
        <v>153</v>
      </c>
      <c r="AA346" s="11">
        <f>IF(G346&lt;0,"NA",IF((G346+H346+L346+T346+IF(AO346="1ª",AP346,0)+IF(AU346="1ª",AV346,0)+IF(AO346="2ª",AP346,0)+IF(AU346="2ª",AV346,0))&gt;ROUNDDOWN('INF GERAIS'!K346*0.8,2),0,IF(AND(M346="",U346=""),ROUNDDOWN('INF GERAIS'!K346*0.8,2)-K346-S346-G346-H346,IF(U346="",ROUNDDOWN('INF GERAIS'!K346*0.8,2)-S346-L346-G346-H346-IF(AO346="1ª",AP346,0)-IF(AU346="1ª",AV346,0),ROUNDDOWN('INF GERAIS'!K346*0.8,2)-(G346+H346+L346+T346+IF(AO346="1ª",AP346,0)+IF(AU346="1ª",AV346,0)+IF(AO346="2ª",AP346,0)+IF(AU346="2ª",AV346,0))))))</f>
        <v>174618.94</v>
      </c>
      <c r="AB346" s="11"/>
      <c r="AC346" s="10"/>
      <c r="AD346" s="120" t="s">
        <v>153</v>
      </c>
      <c r="AE346" s="120" t="s">
        <v>153</v>
      </c>
      <c r="AF346" s="120" t="s">
        <v>153</v>
      </c>
      <c r="AG346" s="10"/>
      <c r="AH346" s="10" t="s">
        <v>153</v>
      </c>
      <c r="AI346" s="11">
        <f>IF(G346&lt;0,"NA",IF((G346+H346+L346+T346+AB346+IF(AO346="1ª",AP346,0)+IF(AU346="1ª",AV346,0)+IF(AO346="2ª",AP346,0)+IF(AU346="2ª",AV346,0)+IF(AO346="3ª",AP346,0)+IF(AU346="3ª",AV346,0))&gt;'INF GERAIS'!K346,0,IF(AND(M346="",U346="",AC346=""),'INF GERAIS'!K346-K346-S346-AA346-G346-H346,IF(AND(U346="",AC346=""),'INF GERAIS'!K346-L346-S346-AA346-G346-H346-IF(AO346="1ª",AP346,0)-IF(AU346="1ª",AV346,0),IF(AC346="",'INF GERAIS'!K346-L346-T346-AA346-G346-H346-IF(AO346="1ª",AP346,0)-IF(AU346="1ª",AV346,0)-IF(AO346="2ª",AP346,0)-IF(AU346="2ª",AV346,0),'INF GERAIS'!K346-(G346+H346+L346+T346+AB346+IF(AO346="1ª",AP346,0)+IF(AU346="1ª",AV346,0)+IF(AO346="2ª",AP346,0)+IF(AU346="2ª",AV346,0)+IF(AO346="3ª",AP346,0)+IF(AU346="3ª",AV346,0)))))))</f>
        <v>174618.94</v>
      </c>
      <c r="AJ346" s="11" t="s">
        <v>153</v>
      </c>
      <c r="AK346" s="10"/>
      <c r="AL346" s="120" t="s">
        <v>153</v>
      </c>
      <c r="AM346" s="120" t="s">
        <v>153</v>
      </c>
      <c r="AN346" s="120" t="s">
        <v>153</v>
      </c>
      <c r="AP346" s="11"/>
      <c r="AQ346" s="10"/>
      <c r="AV346" s="11"/>
      <c r="AW346" s="10"/>
      <c r="AZ346" s="1"/>
      <c r="BF346" s="16"/>
      <c r="BG346" s="155"/>
    </row>
    <row r="347" spans="2:59" ht="72.5" x14ac:dyDescent="0.35">
      <c r="B347" s="45" t="str">
        <f>'INF GERAIS'!B347&amp;IFERROR(IF(INDEX(APOIO!$A$5:$A$50,MATCH('INF GERAIS'!N347,APOIO!$B$5:$B$50,0))="NÃO",APOIO!$A$2&amp;"NÃO VÁLIDO",""),"")</f>
        <v>2014.0326</v>
      </c>
      <c r="C347" s="1" t="str">
        <f>'INF GERAIS'!C347</f>
        <v>SERTÃO DO ARARIPE</v>
      </c>
      <c r="D347" s="1" t="str">
        <f>'INF GERAIS'!D347</f>
        <v>SANTA CRUZ</v>
      </c>
      <c r="E347" s="1" t="str">
        <f>'INF GERAIS'!E347</f>
        <v>CONCLUSÃO DA CONSTRUÇÃO DO ESTÁDIO MUNICIPAL DE SANTA CRUZ</v>
      </c>
      <c r="F347" s="1" t="str">
        <f>'INF GERAIS'!G347</f>
        <v>NORMAL</v>
      </c>
      <c r="G347" s="11"/>
      <c r="H347" s="11"/>
      <c r="I347" s="10">
        <v>41803</v>
      </c>
      <c r="J347" s="10">
        <v>41817</v>
      </c>
      <c r="K347" s="11">
        <f>IF(G347&lt;0,"NA",IF(G347&gt;ROUNDDOWN('INF GERAIS'!K347*0.3,2),0,ROUNDDOWN('INF GERAIS'!K347*0.3,2)-G347))</f>
        <v>120837.25</v>
      </c>
      <c r="L347" s="11">
        <v>120837.26</v>
      </c>
      <c r="M347" s="10">
        <v>41824</v>
      </c>
      <c r="N347" s="120" t="s">
        <v>2882</v>
      </c>
      <c r="O347" s="120" t="s">
        <v>2884</v>
      </c>
      <c r="P347" s="120"/>
      <c r="Q347" s="10">
        <v>42314</v>
      </c>
      <c r="R347" s="10">
        <v>42328</v>
      </c>
      <c r="S347" s="11">
        <f>IF(G347&lt;0,"NA",IF((G347+H347+L347+IF(AO347="1ª",AP347,0)+IF(AU347="1ª",AV347,0))&gt;ROUNDDOWN('INF GERAIS'!K347*0.6,2),0,IF(M347="",ROUNDDOWN('INF GERAIS'!K347*0.6,2)-K347-G347-H347,ROUNDDOWN('INF GERAIS'!K347*0.6,2)-(G347+H347+L347+IF(AO347="1ª",AP347,0)+IF(AU347="1ª",AV347,0)))))</f>
        <v>120837.25000000001</v>
      </c>
      <c r="T347" s="505">
        <v>120837.26</v>
      </c>
      <c r="U347" s="10">
        <v>42335</v>
      </c>
      <c r="V347" s="120" t="s">
        <v>4065</v>
      </c>
      <c r="W347" s="120" t="s">
        <v>4062</v>
      </c>
      <c r="X347" s="120" t="s">
        <v>4067</v>
      </c>
      <c r="Y347" s="10">
        <v>42515</v>
      </c>
      <c r="Z347" s="10">
        <v>42566</v>
      </c>
      <c r="AA347" s="11">
        <f>IF(G347&lt;0,"NA",IF((G347+H347+L347+T347+IF(AO347="1ª",AP347,0)+IF(AU347="1ª",AV347,0)+IF(AO347="2ª",AP347,0)+IF(AU347="2ª",AV347,0))&gt;ROUNDDOWN('INF GERAIS'!K347*0.8,2),0,IF(AND(M347="",U347=""),ROUNDDOWN('INF GERAIS'!K347*0.8,2)-K347-S347-G347-H347,IF(U347="",ROUNDDOWN('INF GERAIS'!K347*0.8,2)-S347-L347-G347-H347-IF(AO347="1ª",AP347,0)-IF(AU347="1ª",AV347,0),ROUNDDOWN('INF GERAIS'!K347*0.8,2)-(G347+H347+L347+T347+IF(AO347="1ª",AP347,0)+IF(AU347="1ª",AV347,0)+IF(AO347="2ª",AP347,0)+IF(AU347="2ª",AV347,0))))))</f>
        <v>80558.16</v>
      </c>
      <c r="AB347" s="205">
        <v>80558.16</v>
      </c>
      <c r="AC347" s="233">
        <v>42639</v>
      </c>
      <c r="AD347" s="557" t="s">
        <v>8470</v>
      </c>
      <c r="AE347" s="557" t="s">
        <v>8472</v>
      </c>
      <c r="AF347" s="557" t="s">
        <v>8473</v>
      </c>
      <c r="AG347" s="10">
        <v>42663</v>
      </c>
      <c r="AH347" s="10">
        <v>42933</v>
      </c>
      <c r="AI347" s="11">
        <f>IF(G347&lt;0,"NA",IF((G347+H347+L347+T347+AB347+IF(AO347="1ª",AP347,0)+IF(AU347="1ª",AV347,0)+IF(AO347="2ª",AP347,0)+IF(AU347="2ª",AV347,0)+IF(AO347="3ª",AP347,0)+IF(AU347="3ª",AV347,0))&gt;'INF GERAIS'!K347,0,IF(AND(M347="",U347="",AC347=""),'INF GERAIS'!K347-K347-S347-AA347-G347-H347,IF(AND(U347="",AC347=""),'INF GERAIS'!K347-L347-S347-AA347-G347-H347-IF(AO347="1ª",AP347,0)-IF(AU347="1ª",AV347,0),IF(AC347="",'INF GERAIS'!K347-L347-T347-AA347-G347-H347-IF(AO347="1ª",AP347,0)-IF(AU347="1ª",AV347,0)-IF(AO347="2ª",AP347,0)-IF(AU347="2ª",AV347,0),'INF GERAIS'!K347-(G347+H347+L347+T347+AB347+IF(AO347="1ª",AP347,0)+IF(AU347="1ª",AV347,0)+IF(AO347="2ª",AP347,0)+IF(AU347="2ª",AV347,0)+IF(AO347="3ª",AP347,0)+IF(AU347="3ª",AV347,0)))))))</f>
        <v>80558.180560000008</v>
      </c>
      <c r="AJ347" s="11">
        <v>80558.16</v>
      </c>
      <c r="AK347" s="10">
        <v>43116</v>
      </c>
      <c r="AL347" s="120" t="s">
        <v>10388</v>
      </c>
      <c r="AM347" s="120" t="s">
        <v>10389</v>
      </c>
      <c r="AN347" s="120" t="s">
        <v>10390</v>
      </c>
      <c r="AP347" s="11"/>
      <c r="AQ347" s="10"/>
      <c r="AV347" s="11"/>
      <c r="AW347" s="10"/>
      <c r="AZ347" s="1"/>
      <c r="BF347" s="16"/>
      <c r="BG347" s="155"/>
    </row>
    <row r="348" spans="2:59" ht="72.5" x14ac:dyDescent="0.35">
      <c r="B348" s="45" t="str">
        <f>'INF GERAIS'!B348&amp;IFERROR(IF(INDEX(APOIO!$A$5:$A$50,MATCH('INF GERAIS'!N348,APOIO!$B$5:$B$50,0))="NÃO",APOIO!$A$2&amp;"NÃO VÁLIDO",""),"")</f>
        <v>2014.0327</v>
      </c>
      <c r="C348" s="1" t="str">
        <f>'INF GERAIS'!C348</f>
        <v>SERTÃO DO ARARIPE</v>
      </c>
      <c r="D348" s="1" t="str">
        <f>'INF GERAIS'!D348</f>
        <v>SANTA CRUZ</v>
      </c>
      <c r="E348" s="1" t="str">
        <f>'INF GERAIS'!E348</f>
        <v>IMPLEMENTAÇÃO DE PAVIMENTAÇÃO A BASE DE PARALELEPÍPEDO GRANÍTICO</v>
      </c>
      <c r="F348" s="1" t="str">
        <f>'INF GERAIS'!G348</f>
        <v>NORMAL</v>
      </c>
      <c r="G348" s="11"/>
      <c r="H348" s="11"/>
      <c r="I348" s="10">
        <v>41803</v>
      </c>
      <c r="J348" s="10">
        <v>41817</v>
      </c>
      <c r="K348" s="11">
        <f>IF(G348&lt;0,"NA",IF(G348&gt;ROUNDDOWN('INF GERAIS'!K348*0.3,2),0,ROUNDDOWN('INF GERAIS'!K348*0.3,2)-G348))</f>
        <v>105453.27</v>
      </c>
      <c r="L348" s="11">
        <v>105453.28</v>
      </c>
      <c r="M348" s="10">
        <v>41824</v>
      </c>
      <c r="N348" s="120" t="s">
        <v>2894</v>
      </c>
      <c r="O348" s="120" t="s">
        <v>2884</v>
      </c>
      <c r="P348" s="120"/>
      <c r="Q348" s="10">
        <v>42314</v>
      </c>
      <c r="R348" s="10">
        <v>42328</v>
      </c>
      <c r="S348" s="11">
        <f>IF(G348&lt;0,"NA",IF((G348+H348+L348+IF(AO348="1ª",AP348,0)+IF(AU348="1ª",AV348,0))&gt;ROUNDDOWN('INF GERAIS'!K348*0.6,2),0,IF(M348="",ROUNDDOWN('INF GERAIS'!K348*0.6,2)-K348-G348-H348,ROUNDDOWN('INF GERAIS'!K348*0.6,2)-(G348+H348+L348+IF(AO348="1ª",AP348,0)+IF(AU348="1ª",AV348,0)))))</f>
        <v>105453.26999999999</v>
      </c>
      <c r="T348" s="505">
        <v>105453.28</v>
      </c>
      <c r="U348" s="10">
        <v>42335</v>
      </c>
      <c r="V348" s="120" t="s">
        <v>4061</v>
      </c>
      <c r="W348" s="120" t="s">
        <v>4062</v>
      </c>
      <c r="X348" s="120" t="s">
        <v>4064</v>
      </c>
      <c r="Y348" s="10">
        <v>42418</v>
      </c>
      <c r="Z348" s="10">
        <v>42599</v>
      </c>
      <c r="AA348" s="11">
        <f>IF(G348&lt;0,"NA",IF((G348+H348+L348+T348+IF(AO348="1ª",AP348,0)+IF(AU348="1ª",AV348,0)+IF(AO348="2ª",AP348,0)+IF(AU348="2ª",AV348,0))&gt;ROUNDDOWN('INF GERAIS'!K348*0.8,2),0,IF(AND(M348="",U348=""),ROUNDDOWN('INF GERAIS'!K348*0.8,2)-K348-S348-G348-H348,IF(U348="",ROUNDDOWN('INF GERAIS'!K348*0.8,2)-S348-L348-G348-H348-IF(AO348="1ª",AP348,0)-IF(AU348="1ª",AV348,0),ROUNDDOWN('INF GERAIS'!K348*0.8,2)-(G348+H348+L348+T348+IF(AO348="1ª",AP348,0)+IF(AU348="1ª",AV348,0)+IF(AO348="2ª",AP348,0)+IF(AU348="2ª",AV348,0))))))</f>
        <v>70302.169999999984</v>
      </c>
      <c r="AB348" s="11">
        <v>70302.17</v>
      </c>
      <c r="AC348" s="233">
        <v>42863</v>
      </c>
      <c r="AD348" s="120" t="s">
        <v>9516</v>
      </c>
      <c r="AE348" s="120" t="s">
        <v>9518</v>
      </c>
      <c r="AF348" s="120" t="s">
        <v>9519</v>
      </c>
      <c r="AG348" s="10">
        <v>42542</v>
      </c>
      <c r="AH348" s="10">
        <v>42599</v>
      </c>
      <c r="AI348" s="11">
        <f>IF(G348&lt;0,"NA",IF((G348+H348+L348+T348+AB348+IF(AO348="1ª",AP348,0)+IF(AU348="1ª",AV348,0)+IF(AO348="2ª",AP348,0)+IF(AU348="2ª",AV348,0)+IF(AO348="3ª",AP348,0)+IF(AU348="3ª",AV348,0))&gt;'INF GERAIS'!K348,0,IF(AND(M348="",U348="",AC348=""),'INF GERAIS'!K348-K348-S348-AA348-G348-H348,IF(AND(U348="",AC348=""),'INF GERAIS'!K348-L348-S348-AA348-G348-H348-IF(AO348="1ª",AP348,0)-IF(AU348="1ª",AV348,0),IF(AC348="",'INF GERAIS'!K348-L348-T348-AA348-G348-H348-IF(AO348="1ª",AP348,0)-IF(AU348="1ª",AV348,0)-IF(AO348="2ª",AP348,0)-IF(AU348="2ª",AV348,0),'INF GERAIS'!K348-(G348+H348+L348+T348+AB348+IF(AO348="1ª",AP348,0)+IF(AU348="1ª",AV348,0)+IF(AO348="2ª",AP348,0)+IF(AU348="2ª",AV348,0)+IF(AO348="3ª",AP348,0)+IF(AU348="3ª",AV348,0)))))))</f>
        <v>70302.193798000051</v>
      </c>
      <c r="AJ348" s="11">
        <v>70302.19</v>
      </c>
      <c r="AK348" s="10">
        <v>42863</v>
      </c>
      <c r="AL348" s="120" t="s">
        <v>9520</v>
      </c>
      <c r="AM348" s="120" t="s">
        <v>9518</v>
      </c>
      <c r="AN348" s="120" t="s">
        <v>9522</v>
      </c>
      <c r="AP348" s="11"/>
      <c r="AQ348" s="10"/>
      <c r="AV348" s="11"/>
      <c r="AW348" s="10"/>
      <c r="AZ348" s="1"/>
      <c r="BF348" s="16"/>
      <c r="BG348" s="155"/>
    </row>
    <row r="349" spans="2:59" ht="87" x14ac:dyDescent="0.35">
      <c r="B349" s="45" t="str">
        <f>'INF GERAIS'!B349&amp;IFERROR(IF(INDEX(APOIO!$A$5:$A$50,MATCH('INF GERAIS'!N349,APOIO!$B$5:$B$50,0))="NÃO",APOIO!$A$2&amp;"NÃO VÁLIDO",""),"")</f>
        <v>2014.0328</v>
      </c>
      <c r="C349" s="1" t="str">
        <f>'INF GERAIS'!C349</f>
        <v>SERTÃO DO PAJEÚ</v>
      </c>
      <c r="D349" s="1" t="str">
        <f>'INF GERAIS'!D349</f>
        <v>SANTA CRUZ DA BAIXA VERDE</v>
      </c>
      <c r="E349" s="1" t="str">
        <f>'INF GERAIS'!E349</f>
        <v>REFORMA E AMPLIAÇÃO DA PRAÇA CENTRAL DO DISTRITO DE JATIÚCA</v>
      </c>
      <c r="F349" s="1" t="str">
        <f>'INF GERAIS'!G349</f>
        <v>NORMAL</v>
      </c>
      <c r="G349" s="11"/>
      <c r="H349" s="11"/>
      <c r="I349" s="10">
        <v>41803</v>
      </c>
      <c r="J349" s="10">
        <v>41817</v>
      </c>
      <c r="K349" s="11">
        <f>IF(G349&lt;0,"NA",IF(G349&gt;ROUNDDOWN('INF GERAIS'!K349*0.3,2),0,ROUNDDOWN('INF GERAIS'!K349*0.3,2)-G349))</f>
        <v>25768.02</v>
      </c>
      <c r="L349" s="11">
        <v>27296.81</v>
      </c>
      <c r="M349" s="10">
        <v>41824</v>
      </c>
      <c r="N349" s="120" t="s">
        <v>2834</v>
      </c>
      <c r="O349" s="120" t="s">
        <v>2827</v>
      </c>
      <c r="P349" s="120"/>
      <c r="Q349" s="10">
        <v>42314</v>
      </c>
      <c r="R349" s="10">
        <v>42328</v>
      </c>
      <c r="S349" s="11">
        <f>IF(G349&lt;0,"NA",IF((G349+H349+L349+IF(AO349="1ª",AP349,0)+IF(AU349="1ª",AV349,0))&gt;ROUNDDOWN('INF GERAIS'!K349*0.6,2),0,IF(M349="",ROUNDDOWN('INF GERAIS'!K349*0.6,2)-K349-G349-H349,ROUNDDOWN('INF GERAIS'!K349*0.6,2)-(G349+H349+L349+IF(AO349="1ª",AP349,0)+IF(AU349="1ª",AV349,0)))))</f>
        <v>24239.24</v>
      </c>
      <c r="T349" s="505">
        <v>27296.81</v>
      </c>
      <c r="U349" s="10">
        <v>42335</v>
      </c>
      <c r="V349" s="120" t="s">
        <v>3959</v>
      </c>
      <c r="W349" s="120" t="s">
        <v>3961</v>
      </c>
      <c r="X349" s="120" t="s">
        <v>3962</v>
      </c>
      <c r="Y349" s="10">
        <v>42383</v>
      </c>
      <c r="Z349" s="10">
        <v>42445</v>
      </c>
      <c r="AA349" s="11">
        <f>IF(G349&lt;0,"NA",IF((G349+H349+L349+T349+IF(AO349="1ª",AP349,0)+IF(AU349="1ª",AV349,0)+IF(AO349="2ª",AP349,0)+IF(AU349="2ª",AV349,0))&gt;ROUNDDOWN('INF GERAIS'!K349*0.8,2),0,IF(AND(M349="",U349=""),ROUNDDOWN('INF GERAIS'!K349*0.8,2)-K349-S349-G349-H349,IF(U349="",ROUNDDOWN('INF GERAIS'!K349*0.8,2)-S349-L349-G349-H349-IF(AO349="1ª",AP349,0)-IF(AU349="1ª",AV349,0),ROUNDDOWN('INF GERAIS'!K349*0.8,2)-(G349+H349+L349+T349+IF(AO349="1ª",AP349,0)+IF(AU349="1ª",AV349,0)+IF(AO349="2ª",AP349,0)+IF(AU349="2ª",AV349,0))))))</f>
        <v>14121.109999999993</v>
      </c>
      <c r="AB349" s="205">
        <v>14121.11</v>
      </c>
      <c r="AC349" s="10">
        <v>42464</v>
      </c>
      <c r="AD349" s="120" t="s">
        <v>6774</v>
      </c>
      <c r="AE349" s="120" t="s">
        <v>4780</v>
      </c>
      <c r="AF349" s="120" t="s">
        <v>6776</v>
      </c>
      <c r="AG349" s="10">
        <v>42558</v>
      </c>
      <c r="AH349" s="10">
        <v>42599</v>
      </c>
      <c r="AI349" s="11">
        <f>IF(G349&lt;0,"NA",IF((G349+H349+L349+T349+AB349+IF(AO349="1ª",AP349,0)+IF(AU349="1ª",AV349,0)+IF(AO349="2ª",AP349,0)+IF(AU349="2ª",AV349,0)+IF(AO349="3ª",AP349,0)+IF(AU349="3ª",AV349,0))&gt;'INF GERAIS'!K349,0,IF(AND(M349="",U349="",AC349=""),'INF GERAIS'!K349-K349-S349-AA349-G349-H349,IF(AND(U349="",AC349=""),'INF GERAIS'!K349-L349-S349-AA349-G349-H349-IF(AO349="1ª",AP349,0)-IF(AU349="1ª",AV349,0),IF(AC349="",'INF GERAIS'!K349-L349-T349-AA349-G349-H349-IF(AO349="1ª",AP349,0)-IF(AU349="1ª",AV349,0)-IF(AO349="2ª",AP349,0)-IF(AU349="2ª",AV349,0),'INF GERAIS'!K349-(G349+H349+L349+T349+AB349+IF(AO349="1ª",AP349,0)+IF(AU349="1ª",AV349,0)+IF(AO349="2ª",AP349,0)+IF(AU349="2ª",AV349,0)+IF(AO349="3ª",AP349,0)+IF(AU349="3ª",AV349,0)))))))</f>
        <v>17178.689999999988</v>
      </c>
      <c r="AJ349" s="205">
        <v>17178.689999999999</v>
      </c>
      <c r="AK349" s="233">
        <v>42817</v>
      </c>
      <c r="AL349" s="690" t="s">
        <v>9074</v>
      </c>
      <c r="AM349" s="690" t="s">
        <v>9076</v>
      </c>
      <c r="AN349" s="690" t="s">
        <v>9077</v>
      </c>
      <c r="AP349" s="11"/>
      <c r="AQ349" s="10"/>
      <c r="AV349" s="11"/>
      <c r="AW349" s="10"/>
      <c r="AZ349" s="1"/>
      <c r="BF349" s="16"/>
      <c r="BG349" s="155"/>
    </row>
    <row r="350" spans="2:59" ht="72.5" x14ac:dyDescent="0.35">
      <c r="B350" s="45" t="str">
        <f>'INF GERAIS'!B350&amp;IFERROR(IF(INDEX(APOIO!$A$5:$A$50,MATCH('INF GERAIS'!N350,APOIO!$B$5:$B$50,0))="NÃO",APOIO!$A$2&amp;"NÃO VÁLIDO",""),"")</f>
        <v>2014.0329</v>
      </c>
      <c r="C350" s="1" t="str">
        <f>'INF GERAIS'!C350</f>
        <v>SERTÃO DO PAJEÚ</v>
      </c>
      <c r="D350" s="1" t="str">
        <f>'INF GERAIS'!D350</f>
        <v>SANTA CRUZ DA BAIXA VERDE</v>
      </c>
      <c r="E350" s="1" t="str">
        <f>'INF GERAIS'!E350</f>
        <v xml:space="preserve">CONSTRUÇÃO DE QUADRA POLIESPORTIVA COBERTA COM VESTIÁRIO E PALCO </v>
      </c>
      <c r="F350" s="1" t="str">
        <f>'INF GERAIS'!G350</f>
        <v>NORMAL</v>
      </c>
      <c r="G350" s="11"/>
      <c r="H350" s="11"/>
      <c r="I350" s="10">
        <v>41803</v>
      </c>
      <c r="J350" s="10">
        <v>41817</v>
      </c>
      <c r="K350" s="11">
        <f>IF(G350&lt;0,"NA",IF(G350&gt;ROUNDDOWN('INF GERAIS'!K350*0.3,2),0,ROUNDDOWN('INF GERAIS'!K350*0.3,2)-G350))</f>
        <v>153835.14000000001</v>
      </c>
      <c r="L350" s="11">
        <v>153835.14000000001</v>
      </c>
      <c r="M350" s="10">
        <v>41824</v>
      </c>
      <c r="N350" s="120" t="s">
        <v>2825</v>
      </c>
      <c r="O350" s="120" t="s">
        <v>2827</v>
      </c>
      <c r="P350" s="120"/>
      <c r="Q350" s="10">
        <v>42216</v>
      </c>
      <c r="R350" s="10">
        <v>42230</v>
      </c>
      <c r="S350" s="11">
        <f>IF(G350&lt;0,"NA",IF((G350+H350+L350+IF(AO350="1ª",AP350,0)+IF(AU350="1ª",AV350,0))&gt;ROUNDDOWN('INF GERAIS'!K350*0.6,2),0,IF(M350="",ROUNDDOWN('INF GERAIS'!K350*0.6,2)-K350-G350-H350,ROUNDDOWN('INF GERAIS'!K350*0.6,2)-(G350+H350+L350+IF(AO350="1ª",AP350,0)+IF(AU350="1ª",AV350,0)))))</f>
        <v>153835.14000000001</v>
      </c>
      <c r="T350" s="505">
        <v>153835.14000000001</v>
      </c>
      <c r="U350" s="10">
        <v>42237</v>
      </c>
      <c r="V350" s="120" t="s">
        <v>3668</v>
      </c>
      <c r="W350" s="120" t="s">
        <v>3670</v>
      </c>
      <c r="X350" s="120" t="s">
        <v>3672</v>
      </c>
      <c r="Y350" s="10">
        <v>42657</v>
      </c>
      <c r="Z350" s="10">
        <v>42368</v>
      </c>
      <c r="AA350" s="11">
        <f>IF(G350&lt;0,"NA",IF((G350+H350+L350+T350+IF(AO350="1ª",AP350,0)+IF(AU350="1ª",AV350,0)+IF(AO350="2ª",AP350,0)+IF(AU350="2ª",AV350,0))&gt;ROUNDDOWN('INF GERAIS'!K350*0.8,2),0,IF(AND(M350="",U350=""),ROUNDDOWN('INF GERAIS'!K350*0.8,2)-K350-S350-G350-H350,IF(U350="",ROUNDDOWN('INF GERAIS'!K350*0.8,2)-S350-L350-G350-H350-IF(AO350="1ª",AP350,0)-IF(AU350="1ª",AV350,0),ROUNDDOWN('INF GERAIS'!K350*0.8,2)-(G350+H350+L350+T350+IF(AO350="1ª",AP350,0)+IF(AU350="1ª",AV350,0)+IF(AO350="2ª",AP350,0)+IF(AU350="2ª",AV350,0))))))</f>
        <v>102556.76999999996</v>
      </c>
      <c r="AB350" s="11">
        <v>102556.77</v>
      </c>
      <c r="AC350" s="10">
        <v>42402</v>
      </c>
      <c r="AD350" s="120" t="s">
        <v>4779</v>
      </c>
      <c r="AE350" s="120" t="s">
        <v>4780</v>
      </c>
      <c r="AF350" s="120" t="s">
        <v>4781</v>
      </c>
      <c r="AG350" s="10">
        <v>42516</v>
      </c>
      <c r="AH350" s="10">
        <v>42516</v>
      </c>
      <c r="AI350" s="11">
        <f>IF(G350&lt;0,"NA",IF((G350+H350+L350+T350+AB350+IF(AO350="1ª",AP350,0)+IF(AU350="1ª",AV350,0)+IF(AO350="2ª",AP350,0)+IF(AU350="2ª",AV350,0)+IF(AO350="3ª",AP350,0)+IF(AU350="3ª",AV350,0))&gt;'INF GERAIS'!K350,0,IF(AND(M350="",U350="",AC350=""),'INF GERAIS'!K350-K350-S350-AA350-G350-H350,IF(AND(U350="",AC350=""),'INF GERAIS'!K350-L350-S350-AA350-G350-H350-IF(AO350="1ª",AP350,0)-IF(AU350="1ª",AV350,0),IF(AC350="",'INF GERAIS'!K350-L350-T350-AA350-G350-H350-IF(AO350="1ª",AP350,0)-IF(AU350="1ª",AV350,0)-IF(AO350="2ª",AP350,0)-IF(AU350="2ª",AV350,0),'INF GERAIS'!K350-(G350+H350+L350+T350+AB350+IF(AO350="1ª",AP350,0)+IF(AU350="1ª",AV350,0)+IF(AO350="2ª",AP350,0)+IF(AU350="2ª",AV350,0)+IF(AO350="3ª",AP350,0)+IF(AU350="3ª",AV350,0)))))))</f>
        <v>102556.76419999998</v>
      </c>
      <c r="AJ350" s="205">
        <v>102556.76</v>
      </c>
      <c r="AK350" s="10">
        <v>42527</v>
      </c>
      <c r="AL350" s="120" t="s">
        <v>7451</v>
      </c>
      <c r="AM350" s="120" t="s">
        <v>4780</v>
      </c>
      <c r="AN350" s="120" t="s">
        <v>7453</v>
      </c>
      <c r="AP350" s="11"/>
      <c r="AQ350" s="10"/>
      <c r="AV350" s="11"/>
      <c r="AW350" s="10"/>
      <c r="AZ350" s="1"/>
      <c r="BF350" s="16"/>
      <c r="BG350" s="155"/>
    </row>
    <row r="351" spans="2:59" ht="72.5" x14ac:dyDescent="0.35">
      <c r="B351" s="45" t="str">
        <f>'INF GERAIS'!B351&amp;IFERROR(IF(INDEX(APOIO!$A$5:$A$50,MATCH('INF GERAIS'!N351,APOIO!$B$5:$B$50,0))="NÃO",APOIO!$A$2&amp;"NÃO VÁLIDO",""),"")</f>
        <v>2014.0330</v>
      </c>
      <c r="C351" s="1" t="str">
        <f>'INF GERAIS'!C351</f>
        <v>AGRESTE SETENTRIONAL</v>
      </c>
      <c r="D351" s="1" t="str">
        <f>'INF GERAIS'!D351</f>
        <v>SANTA CRUZ DO CAPIBARIBE</v>
      </c>
      <c r="E351" s="1" t="str">
        <f>'INF GERAIS'!E351</f>
        <v>CONSTRUÇÃO DA CENTRAL DE FEIRAS E MERCADOS</v>
      </c>
      <c r="F351" s="1" t="str">
        <f>'INF GERAIS'!G351</f>
        <v>NORMAL</v>
      </c>
      <c r="G351" s="11"/>
      <c r="H351" s="11"/>
      <c r="I351" s="10">
        <v>41803</v>
      </c>
      <c r="J351" s="10">
        <v>41817</v>
      </c>
      <c r="K351" s="11">
        <f>IF(G351&lt;0,"NA",IF(G351&gt;ROUNDDOWN('INF GERAIS'!K351*0.3,2),0,ROUNDDOWN('INF GERAIS'!K351*0.3,2)-G351))</f>
        <v>226513.35</v>
      </c>
      <c r="L351" s="11">
        <v>226532.31</v>
      </c>
      <c r="M351" s="10">
        <v>41824</v>
      </c>
      <c r="N351" s="120" t="s">
        <v>2843</v>
      </c>
      <c r="O351" s="120" t="s">
        <v>2839</v>
      </c>
      <c r="P351" s="120"/>
      <c r="Q351" s="10">
        <v>42314</v>
      </c>
      <c r="R351" s="10">
        <v>42328</v>
      </c>
      <c r="S351" s="11">
        <f>IF(G351&lt;0,"NA",IF((G351+H351+L351+IF(AO351="1ª",AP351,0)+IF(AU351="1ª",AV351,0))&gt;ROUNDDOWN('INF GERAIS'!K351*0.6,2),0,IF(M351="",ROUNDDOWN('INF GERAIS'!K351*0.6,2)-K351-G351-H351,ROUNDDOWN('INF GERAIS'!K351*0.6,2)-(G351+H351+L351+IF(AO351="1ª",AP351,0)+IF(AU351="1ª",AV351,0)))))</f>
        <v>226494.39</v>
      </c>
      <c r="T351" s="505">
        <v>226494.39</v>
      </c>
      <c r="U351" s="10">
        <v>42335</v>
      </c>
      <c r="V351" s="120" t="s">
        <v>4108</v>
      </c>
      <c r="W351" s="120" t="s">
        <v>4106</v>
      </c>
      <c r="X351" s="120" t="s">
        <v>4110</v>
      </c>
      <c r="Y351" s="10">
        <v>42387</v>
      </c>
      <c r="Z351" s="10">
        <v>42411</v>
      </c>
      <c r="AA351" s="11">
        <f>IF(G351&lt;0,"NA",IF((G351+H351+L351+T351+IF(AO351="1ª",AP351,0)+IF(AU351="1ª",AV351,0)+IF(AO351="2ª",AP351,0)+IF(AU351="2ª",AV351,0))&gt;ROUNDDOWN('INF GERAIS'!K351*0.8,2),0,IF(AND(M351="",U351=""),ROUNDDOWN('INF GERAIS'!K351*0.8,2)-K351-S351-G351-H351,IF(U351="",ROUNDDOWN('INF GERAIS'!K351*0.8,2)-S351-L351-G351-H351-IF(AO351="1ª",AP351,0)-IF(AU351="1ª",AV351,0),ROUNDDOWN('INF GERAIS'!K351*0.8,2)-(G351+H351+L351+T351+IF(AO351="1ª",AP351,0)+IF(AU351="1ª",AV351,0)+IF(AO351="2ª",AP351,0)+IF(AU351="2ª",AV351,0))))))</f>
        <v>151008.89999999997</v>
      </c>
      <c r="AB351" s="205">
        <v>151008.91</v>
      </c>
      <c r="AC351" s="233">
        <v>42417</v>
      </c>
      <c r="AD351" s="779" t="s">
        <v>5864</v>
      </c>
      <c r="AE351" s="466" t="s">
        <v>5865</v>
      </c>
      <c r="AF351" s="466" t="s">
        <v>5866</v>
      </c>
      <c r="AG351" s="10">
        <v>42500</v>
      </c>
      <c r="AH351" s="10">
        <v>42524</v>
      </c>
      <c r="AI351" s="11">
        <f>IF(G351&lt;0,"NA",IF((G351+H351+L351+T351+AB351+IF(AO351="1ª",AP351,0)+IF(AU351="1ª",AV351,0)+IF(AO351="2ª",AP351,0)+IF(AU351="2ª",AV351,0)+IF(AO351="3ª",AP351,0)+IF(AU351="3ª",AV351,0))&gt;'INF GERAIS'!K351,0,IF(AND(M351="",U351="",AC351=""),'INF GERAIS'!K351-K351-S351-AA351-G351-H351,IF(AND(U351="",AC351=""),'INF GERAIS'!K351-L351-S351-AA351-G351-H351-IF(AO351="1ª",AP351,0)-IF(AU351="1ª",AV351,0),IF(AC351="",'INF GERAIS'!K351-L351-T351-AA351-G351-H351-IF(AO351="1ª",AP351,0)-IF(AU351="1ª",AV351,0)-IF(AO351="2ª",AP351,0)-IF(AU351="2ª",AV351,0),'INF GERAIS'!K351-(G351+H351+L351+T351+AB351+IF(AO351="1ª",AP351,0)+IF(AU351="1ª",AV351,0)+IF(AO351="2ª",AP351,0)+IF(AU351="2ª",AV351,0)+IF(AO351="3ª",AP351,0)+IF(AU351="3ª",AV351,0)))))))</f>
        <v>151008.90000000002</v>
      </c>
      <c r="AJ351" s="205">
        <v>151008.9</v>
      </c>
      <c r="AK351" s="10">
        <v>42534</v>
      </c>
      <c r="AL351" s="120" t="s">
        <v>7517</v>
      </c>
      <c r="AM351" s="120" t="s">
        <v>7519</v>
      </c>
      <c r="AN351" s="120" t="s">
        <v>7520</v>
      </c>
      <c r="AP351" s="11"/>
      <c r="AQ351" s="10"/>
      <c r="AV351" s="11"/>
      <c r="AW351" s="10"/>
      <c r="AZ351" s="1"/>
      <c r="BF351" s="16"/>
      <c r="BG351" s="155"/>
    </row>
    <row r="352" spans="2:59" ht="87" x14ac:dyDescent="0.35">
      <c r="B352" s="45" t="str">
        <f>'INF GERAIS'!B352&amp;IFERROR(IF(INDEX(APOIO!$A$5:$A$50,MATCH('INF GERAIS'!N352,APOIO!$B$5:$B$50,0))="NÃO",APOIO!$A$2&amp;"NÃO VÁLIDO",""),"")</f>
        <v>2014.0331</v>
      </c>
      <c r="C352" s="1" t="str">
        <f>'INF GERAIS'!C352</f>
        <v>AGRESTE SETENTRIONAL</v>
      </c>
      <c r="D352" s="1" t="str">
        <f>'INF GERAIS'!D352</f>
        <v>SANTA CRUZ DO CAPIBARIBE</v>
      </c>
      <c r="E352" s="1" t="str">
        <f>'INF GERAIS'!E352</f>
        <v>PAVIMENTAÇÃO EM PARALELEPÍPEDO EM DIVERSAS RUAS DO MUNICÍPIO.</v>
      </c>
      <c r="F352" s="1" t="str">
        <f>'INF GERAIS'!G352</f>
        <v>NORMAL</v>
      </c>
      <c r="G352" s="11">
        <v>131737.25</v>
      </c>
      <c r="H352" s="11"/>
      <c r="I352" s="10">
        <v>41803</v>
      </c>
      <c r="J352" s="10">
        <v>41817</v>
      </c>
      <c r="K352" s="11">
        <f>IF(G352&lt;0,"NA",IF(G352&gt;ROUNDDOWN('INF GERAIS'!K352*0.3,2),0,ROUNDDOWN('INF GERAIS'!K352*0.3,2)-G352))</f>
        <v>329631.15000000002</v>
      </c>
      <c r="L352" s="11">
        <v>314229.40999999997</v>
      </c>
      <c r="M352" s="10">
        <v>41824</v>
      </c>
      <c r="N352" s="120" t="s">
        <v>2870</v>
      </c>
      <c r="O352" s="120" t="s">
        <v>2839</v>
      </c>
      <c r="P352" s="120"/>
      <c r="Q352" s="10">
        <v>42314</v>
      </c>
      <c r="R352" s="10">
        <v>42328</v>
      </c>
      <c r="S352" s="11">
        <f>IF(G352&lt;0,"NA",IF((G352+H352+L352+IF(AO352="1ª",AP352,0)+IF(AU352="1ª",AV352,0))&gt;ROUNDDOWN('INF GERAIS'!K352*0.6,2),0,IF(M352="",ROUNDDOWN('INF GERAIS'!K352*0.6,2)-K352-G352-H352,ROUNDDOWN('INF GERAIS'!K352*0.6,2)-(G352+H352+L352+IF(AO352="1ª",AP352,0)+IF(AU352="1ª",AV352,0)))))</f>
        <v>476770.14000000007</v>
      </c>
      <c r="T352" s="505">
        <v>456820.62</v>
      </c>
      <c r="U352" s="10">
        <v>42335</v>
      </c>
      <c r="V352" s="120" t="s">
        <v>4104</v>
      </c>
      <c r="W352" s="120" t="s">
        <v>4106</v>
      </c>
      <c r="X352" s="120" t="s">
        <v>4107</v>
      </c>
      <c r="Y352" s="10">
        <v>42424</v>
      </c>
      <c r="Z352" s="10">
        <v>42478</v>
      </c>
      <c r="AA352" s="11">
        <f>IF(G352&lt;0,"NA",IF((G352+H352+L352+T352+IF(AO352="1ª",AP352,0)+IF(AU352="1ª",AV352,0)+IF(AO352="2ª",AP352,0)+IF(AU352="2ª",AV352,0))&gt;ROUNDDOWN('INF GERAIS'!K352*0.8,2),0,IF(AND(M352="",U352=""),ROUNDDOWN('INF GERAIS'!K352*0.8,2)-K352-S352-G352-H352,IF(U352="",ROUNDDOWN('INF GERAIS'!K352*0.8,2)-S352-L352-G352-H352-IF(AO352="1ª",AP352,0)-IF(AU352="1ª",AV352,0),ROUNDDOWN('INF GERAIS'!K352*0.8,2)-(G352+H352+L352+T352+IF(AO352="1ª",AP352,0)+IF(AU352="1ª",AV352,0)+IF(AO352="2ª",AP352,0)+IF(AU352="2ª",AV352,0))))))</f>
        <v>327528.45999999996</v>
      </c>
      <c r="AB352" s="205">
        <v>300929.09999999998</v>
      </c>
      <c r="AC352" s="233">
        <v>42479</v>
      </c>
      <c r="AD352" s="779" t="s">
        <v>6955</v>
      </c>
      <c r="AE352" s="298" t="s">
        <v>5865</v>
      </c>
      <c r="AF352" s="298" t="s">
        <v>6957</v>
      </c>
      <c r="AG352" s="122">
        <v>42632</v>
      </c>
      <c r="AH352" s="10">
        <v>42675</v>
      </c>
      <c r="AI352" s="11">
        <f>IF(G352&lt;0,"NA",IF((G352+H352+L352+T352+AB352+IF(AO352="1ª",AP352,0)+IF(AU352="1ª",AV352,0)+IF(AO352="2ª",AP352,0)+IF(AU352="2ª",AV352,0)+IF(AO352="3ª",AP352,0)+IF(AU352="3ª",AV352,0))&gt;'INF GERAIS'!K352,0,IF(AND(M352="",U352="",AC352=""),'INF GERAIS'!K352-K352-S352-AA352-G352-H352,IF(AND(U352="",AC352=""),'INF GERAIS'!K352-L352-S352-AA352-G352-H352-IF(AO352="1ª",AP352,0)-IF(AU352="1ª",AV352,0),IF(AC352="",'INF GERAIS'!K352-L352-T352-AA352-G352-H352-IF(AO352="1ª",AP352,0)-IF(AU352="1ª",AV352,0)-IF(AO352="2ª",AP352,0)-IF(AU352="2ª",AV352,0),'INF GERAIS'!K352-(G352+H352+L352+T352+AB352+IF(AO352="1ª",AP352,0)+IF(AU352="1ª",AV352,0)+IF(AO352="2ª",AP352,0)+IF(AU352="2ª",AV352,0)+IF(AO352="3ª",AP352,0)+IF(AU352="3ª",AV352,0)))))))</f>
        <v>334178.30000000005</v>
      </c>
      <c r="AJ352" s="205">
        <v>305388.71999999997</v>
      </c>
      <c r="AK352" s="10">
        <v>42836</v>
      </c>
      <c r="AL352" s="120" t="s">
        <v>9162</v>
      </c>
      <c r="AM352" s="120" t="s">
        <v>9164</v>
      </c>
      <c r="AN352" s="120" t="s">
        <v>9165</v>
      </c>
      <c r="AP352" s="11"/>
      <c r="AQ352" s="10"/>
      <c r="AV352" s="11"/>
      <c r="AW352" s="10"/>
      <c r="AZ352" s="1"/>
      <c r="BF352" s="16"/>
      <c r="BG352" s="155"/>
    </row>
    <row r="353" spans="2:64" ht="29" x14ac:dyDescent="0.35">
      <c r="B353" s="45" t="str">
        <f>'INF GERAIS'!B353&amp;IFERROR(IF(INDEX(APOIO!$A$5:$A$50,MATCH('INF GERAIS'!N353,APOIO!$B$5:$B$50,0))="NÃO",APOIO!$A$2&amp;"NÃO VÁLIDO",""),"")</f>
        <v>2014.0332
NÃO VÁLIDO</v>
      </c>
      <c r="C353" s="1" t="str">
        <f>'INF GERAIS'!C353</f>
        <v>AGRESTE SETENTRIONAL</v>
      </c>
      <c r="D353" s="1" t="str">
        <f>'INF GERAIS'!D353</f>
        <v>SANTA CRUZ DO CAPIBARIBE</v>
      </c>
      <c r="E353" s="1" t="str">
        <f>'INF GERAIS'!E353</f>
        <v>CONSTRUÇÃO DO AMBULATÓRIO ESPECIALIZADO DA MULHER</v>
      </c>
      <c r="F353" s="1" t="str">
        <f>'INF GERAIS'!G353</f>
        <v>NORMAL</v>
      </c>
      <c r="G353" s="11">
        <v>-131737.25</v>
      </c>
      <c r="H353" s="11"/>
      <c r="I353" s="10">
        <v>41803</v>
      </c>
      <c r="J353" s="10">
        <v>41817</v>
      </c>
      <c r="K353" s="11" t="str">
        <f>IF(G353&lt;0,"NA",IF(G353&gt;ROUNDDOWN('INF GERAIS'!K353*0.3,2),0,ROUNDDOWN('INF GERAIS'!K353*0.3,2)-G353))</f>
        <v>NA</v>
      </c>
      <c r="L353" s="11">
        <v>131737.25</v>
      </c>
      <c r="M353" s="10">
        <v>41824</v>
      </c>
      <c r="N353" s="120" t="s">
        <v>2837</v>
      </c>
      <c r="O353" s="120" t="s">
        <v>2839</v>
      </c>
      <c r="P353" s="120"/>
      <c r="Q353" s="10" t="s">
        <v>153</v>
      </c>
      <c r="R353" s="10" t="s">
        <v>153</v>
      </c>
      <c r="S353" s="11" t="str">
        <f>IF(G353&lt;0,"NA",IF((G353+H353+L353+IF(AO353="1ª",AP353,0)+IF(AU353="1ª",AV353,0))&gt;ROUNDDOWN('INF GERAIS'!K353*0.6,2),0,IF(M353="",ROUNDDOWN('INF GERAIS'!K353*0.6,2)-K353-G353-H353,ROUNDDOWN('INF GERAIS'!K353*0.6,2)-(G353+H353+L353+IF(AO353="1ª",AP353,0)+IF(AU353="1ª",AV353,0)))))</f>
        <v>NA</v>
      </c>
      <c r="U353" s="10"/>
      <c r="V353" s="120" t="s">
        <v>153</v>
      </c>
      <c r="W353" s="120" t="s">
        <v>153</v>
      </c>
      <c r="X353" s="120" t="s">
        <v>153</v>
      </c>
      <c r="Y353" s="10"/>
      <c r="Z353" s="10" t="s">
        <v>153</v>
      </c>
      <c r="AA353" s="11" t="str">
        <f>IF(G353&lt;0,"NA",IF((G353+H353+L353+T353+IF(AO353="1ª",AP353,0)+IF(AU353="1ª",AV353,0)+IF(AO353="2ª",AP353,0)+IF(AU353="2ª",AV353,0))&gt;ROUNDDOWN('INF GERAIS'!K353*0.8,2),0,IF(AND(M353="",U353=""),ROUNDDOWN('INF GERAIS'!K353*0.8,2)-K353-S353-G353-H353,IF(U353="",ROUNDDOWN('INF GERAIS'!K353*0.8,2)-S353-L353-G353-H353-IF(AO353="1ª",AP353,0)-IF(AU353="1ª",AV353,0),ROUNDDOWN('INF GERAIS'!K353*0.8,2)-(G353+H353+L353+T353+IF(AO353="1ª",AP353,0)+IF(AU353="1ª",AV353,0)+IF(AO353="2ª",AP353,0)+IF(AU353="2ª",AV353,0))))))</f>
        <v>NA</v>
      </c>
      <c r="AB353" s="11"/>
      <c r="AC353" s="10"/>
      <c r="AD353" s="120" t="s">
        <v>153</v>
      </c>
      <c r="AE353" s="120" t="s">
        <v>153</v>
      </c>
      <c r="AF353" s="120" t="s">
        <v>153</v>
      </c>
      <c r="AG353" s="10"/>
      <c r="AH353" s="10" t="s">
        <v>153</v>
      </c>
      <c r="AI353" s="11" t="str">
        <f>IF(G353&lt;0,"NA",IF((G353+H353+L353+T353+AB353+IF(AO353="1ª",AP353,0)+IF(AU353="1ª",AV353,0)+IF(AO353="2ª",AP353,0)+IF(AU353="2ª",AV353,0)+IF(AO353="3ª",AP353,0)+IF(AU353="3ª",AV353,0))&gt;'INF GERAIS'!K353,0,IF(AND(M353="",U353="",AC353=""),'INF GERAIS'!K353-K353-S353-AA353-G353-H353,IF(AND(U353="",AC353=""),'INF GERAIS'!K353-L353-S353-AA353-G353-H353-IF(AO353="1ª",AP353,0)-IF(AU353="1ª",AV353,0),IF(AC353="",'INF GERAIS'!K353-L353-T353-AA353-G353-H353-IF(AO353="1ª",AP353,0)-IF(AU353="1ª",AV353,0)-IF(AO353="2ª",AP353,0)-IF(AU353="2ª",AV353,0),'INF GERAIS'!K353-(G353+H353+L353+T353+AB353+IF(AO353="1ª",AP353,0)+IF(AU353="1ª",AV353,0)+IF(AO353="2ª",AP353,0)+IF(AU353="2ª",AV353,0)+IF(AO353="3ª",AP353,0)+IF(AU353="3ª",AV353,0)))))))</f>
        <v>NA</v>
      </c>
      <c r="AJ353" s="11" t="s">
        <v>153</v>
      </c>
      <c r="AK353" s="10"/>
      <c r="AL353" s="120" t="s">
        <v>153</v>
      </c>
      <c r="AM353" s="120" t="s">
        <v>153</v>
      </c>
      <c r="AN353" s="120" t="s">
        <v>153</v>
      </c>
      <c r="AP353" s="11"/>
      <c r="AQ353" s="10"/>
      <c r="AV353" s="11"/>
      <c r="AW353" s="10"/>
      <c r="AZ353" s="1"/>
      <c r="BF353" s="16"/>
      <c r="BG353" s="155"/>
    </row>
    <row r="354" spans="2:64" ht="87" x14ac:dyDescent="0.35">
      <c r="B354" s="45" t="str">
        <f>'INF GERAIS'!B354&amp;IFERROR(IF(INDEX(APOIO!$A$5:$A$50,MATCH('INF GERAIS'!N354,APOIO!$B$5:$B$50,0))="NÃO",APOIO!$A$2&amp;"NÃO VÁLIDO",""),"")</f>
        <v>2014.0333</v>
      </c>
      <c r="C354" s="1" t="str">
        <f>'INF GERAIS'!C354</f>
        <v>SERTÃO DO ARARIPE</v>
      </c>
      <c r="D354" s="1" t="str">
        <f>'INF GERAIS'!D354</f>
        <v>SANTA FILOMENA</v>
      </c>
      <c r="E354" s="1" t="str">
        <f>'INF GERAIS'!E354</f>
        <v>PAVIMENTAÇÃO  EM PARALELEPÍPEDO EM  DIVERSAS RUAS</v>
      </c>
      <c r="F354" s="1" t="str">
        <f>'INF GERAIS'!G354</f>
        <v>NORMAL</v>
      </c>
      <c r="G354" s="11"/>
      <c r="H354" s="11"/>
      <c r="I354" s="10">
        <v>41803</v>
      </c>
      <c r="J354" s="10">
        <v>41817</v>
      </c>
      <c r="K354" s="11">
        <f>IF(G354&lt;0,"NA",IF(G354&gt;ROUNDDOWN('INF GERAIS'!K354*0.3,2),0,ROUNDDOWN('INF GERAIS'!K354*0.3,2)-G354))</f>
        <v>181131.97</v>
      </c>
      <c r="L354" s="11">
        <v>181131.97</v>
      </c>
      <c r="M354" s="10">
        <v>41824</v>
      </c>
      <c r="N354" s="120" t="s">
        <v>2855</v>
      </c>
      <c r="O354" s="120" t="s">
        <v>2857</v>
      </c>
      <c r="P354" s="120"/>
      <c r="Q354" s="10">
        <v>42587</v>
      </c>
      <c r="R354" s="10">
        <v>42587</v>
      </c>
      <c r="S354" s="11">
        <f>IF(G354&lt;0,"NA",IF((G354+H354+L354+IF(AO354="1ª",AP354,0)+IF(AU354="1ª",AV354,0))&gt;ROUNDDOWN('INF GERAIS'!K354*0.6,2),0,IF(M354="",ROUNDDOWN('INF GERAIS'!K354*0.6,2)-K354-G354-H354,ROUNDDOWN('INF GERAIS'!K354*0.6,2)-(G354+H354+L354+IF(AO354="1ª",AP354,0)+IF(AU354="1ª",AV354,0)))))</f>
        <v>181131.97</v>
      </c>
      <c r="T354" s="505">
        <v>181131.97</v>
      </c>
      <c r="U354" s="233">
        <v>42628</v>
      </c>
      <c r="V354" s="538" t="s">
        <v>8313</v>
      </c>
      <c r="W354" s="538" t="s">
        <v>8311</v>
      </c>
      <c r="X354" s="538" t="s">
        <v>8315</v>
      </c>
      <c r="Y354" s="10">
        <v>42472</v>
      </c>
      <c r="Z354" s="10">
        <v>42587</v>
      </c>
      <c r="AA354" s="11">
        <f>IF(G354&lt;0,"NA",IF((G354+H354+L354+T354+IF(AO354="1ª",AP354,0)+IF(AU354="1ª",AV354,0)+IF(AO354="2ª",AP354,0)+IF(AU354="2ª",AV354,0))&gt;ROUNDDOWN('INF GERAIS'!K354*0.8,2),0,IF(AND(M354="",U354=""),ROUNDDOWN('INF GERAIS'!K354*0.8,2)-K354-S354-G354-H354,IF(U354="",ROUNDDOWN('INF GERAIS'!K354*0.8,2)-S354-L354-G354-H354-IF(AO354="1ª",AP354,0)-IF(AU354="1ª",AV354,0),ROUNDDOWN('INF GERAIS'!K354*0.8,2)-(G354+H354+L354+T354+IF(AO354="1ª",AP354,0)+IF(AU354="1ª",AV354,0)+IF(AO354="2ª",AP354,0)+IF(AU354="2ª",AV354,0))))))</f>
        <v>120754.64000000001</v>
      </c>
      <c r="AB354" s="205">
        <v>120754.64</v>
      </c>
      <c r="AC354" s="530">
        <v>42629</v>
      </c>
      <c r="AD354" s="538" t="s">
        <v>8308</v>
      </c>
      <c r="AE354" s="538" t="s">
        <v>8311</v>
      </c>
      <c r="AF354" s="538" t="s">
        <v>8312</v>
      </c>
      <c r="AG354" s="10">
        <v>42654</v>
      </c>
      <c r="AH354" s="10">
        <v>42682</v>
      </c>
      <c r="AI354" s="11">
        <f>IF(G354&lt;0,"NA",IF((G354+H354+L354+T354+AB354+IF(AO354="1ª",AP354,0)+IF(AU354="1ª",AV354,0)+IF(AO354="2ª",AP354,0)+IF(AU354="2ª",AV354,0)+IF(AO354="3ª",AP354,0)+IF(AU354="3ª",AV354,0))&gt;'INF GERAIS'!K354,0,IF(AND(M354="",U354="",AC354=""),'INF GERAIS'!K354-K354-S354-AA354-G354-H354,IF(AND(U354="",AC354=""),'INF GERAIS'!K354-L354-S354-AA354-G354-H354-IF(AO354="1ª",AP354,0)-IF(AU354="1ª",AV354,0),IF(AC354="",'INF GERAIS'!K354-L354-T354-AA354-G354-H354-IF(AO354="1ª",AP354,0)-IF(AU354="1ª",AV354,0)-IF(AO354="2ª",AP354,0)-IF(AU354="2ª",AV354,0),'INF GERAIS'!K354-(G354+H354+L354+T354+AB354+IF(AO354="1ª",AP354,0)+IF(AU354="1ª",AV354,0)+IF(AO354="2ª",AP354,0)+IF(AU354="2ª",AV354,0)+IF(AO354="3ª",AP354,0)+IF(AU354="3ª",AV354,0)))))))</f>
        <v>120754.65704014053</v>
      </c>
      <c r="AJ354" s="205">
        <v>120754.66</v>
      </c>
      <c r="AK354" s="233">
        <v>42727</v>
      </c>
      <c r="AL354" s="636" t="s">
        <v>8783</v>
      </c>
      <c r="AM354" s="636" t="s">
        <v>8311</v>
      </c>
      <c r="AN354" s="636" t="s">
        <v>8785</v>
      </c>
      <c r="AP354" s="11"/>
      <c r="AQ354" s="10"/>
      <c r="AV354" s="11"/>
      <c r="AW354" s="10"/>
      <c r="AZ354" s="1"/>
      <c r="BF354" s="16"/>
      <c r="BG354" s="155"/>
    </row>
    <row r="355" spans="2:64" ht="72.5" x14ac:dyDescent="0.35">
      <c r="B355" s="45" t="str">
        <f>'INF GERAIS'!B355&amp;IFERROR(IF(INDEX(APOIO!$A$5:$A$50,MATCH('INF GERAIS'!N355,APOIO!$B$5:$B$50,0))="NÃO",APOIO!$A$2&amp;"NÃO VÁLIDO",""),"")</f>
        <v>2014.0334</v>
      </c>
      <c r="C355" s="1" t="str">
        <f>'INF GERAIS'!C355</f>
        <v>SERTÃO DO SÃO FRANCISCO</v>
      </c>
      <c r="D355" s="1" t="str">
        <f>'INF GERAIS'!D355</f>
        <v>SANTA MARIA DA BOA VISTA</v>
      </c>
      <c r="E355" s="1" t="str">
        <f>'INF GERAIS'!E355</f>
        <v>RECAPEAMENTO ASFÁLTICO EM DIVERSAS RUAS NA SEDE DO  MUNICÍPIO</v>
      </c>
      <c r="F355" s="1" t="str">
        <f>'INF GERAIS'!G355</f>
        <v>NORMAL</v>
      </c>
      <c r="G355" s="11"/>
      <c r="H355" s="11"/>
      <c r="I355" s="10">
        <v>41803</v>
      </c>
      <c r="J355" s="10">
        <v>41817</v>
      </c>
      <c r="K355" s="11">
        <f>IF(G355&lt;0,"NA",IF(G355&gt;ROUNDDOWN('INF GERAIS'!K355*0.3,2),0,ROUNDDOWN('INF GERAIS'!K355*0.3,2)-G355))</f>
        <v>189817.11</v>
      </c>
      <c r="L355" s="11">
        <v>286355.28000000003</v>
      </c>
      <c r="M355" s="10">
        <v>41824</v>
      </c>
      <c r="N355" s="120" t="s">
        <v>2876</v>
      </c>
      <c r="O355" s="120" t="s">
        <v>2495</v>
      </c>
      <c r="P355" s="120"/>
      <c r="Q355" s="10">
        <v>42345</v>
      </c>
      <c r="R355" s="10">
        <v>42359</v>
      </c>
      <c r="S355" s="11">
        <f>IF(G355&lt;0,"NA",IF((G355+H355+L355+IF(AO355="1ª",AP355,0)+IF(AU355="1ª",AV355,0))&gt;ROUNDDOWN('INF GERAIS'!K355*0.6,2),0,IF(M355="",ROUNDDOWN('INF GERAIS'!K355*0.6,2)-K355-G355-H355,ROUNDDOWN('INF GERAIS'!K355*0.6,2)-(G355+H355+L355+IF(AO355="1ª",AP355,0)+IF(AU355="1ª",AV355,0)))))</f>
        <v>93278.949999999953</v>
      </c>
      <c r="T355" s="505">
        <v>286355.28000000003</v>
      </c>
      <c r="U355" s="10">
        <v>42366</v>
      </c>
      <c r="V355" s="120" t="s">
        <v>4642</v>
      </c>
      <c r="W355" s="120" t="s">
        <v>4644</v>
      </c>
      <c r="X355" s="120" t="s">
        <v>4646</v>
      </c>
      <c r="Y355" s="10">
        <v>42485</v>
      </c>
      <c r="Z355" s="10">
        <v>42752</v>
      </c>
      <c r="AA355" s="11">
        <f>IF(G355&lt;0,"NA",IF((G355+H355+L355+T355+IF(AO355="1ª",AP355,0)+IF(AU355="1ª",AV355,0)+IF(AO355="2ª",AP355,0)+IF(AU355="2ª",AV355,0))&gt;ROUNDDOWN('INF GERAIS'!K355*0.8,2),0,IF(AND(M355="",U355=""),ROUNDDOWN('INF GERAIS'!K355*0.8,2)-K355-S355-G355-H355,IF(U355="",ROUNDDOWN('INF GERAIS'!K355*0.8,2)-S355-L355-G355-H355-IF(AO355="1ª",AP355,0)-IF(AU355="1ª",AV355,0),ROUNDDOWN('INF GERAIS'!K355*0.8,2)-(G355+H355+L355+T355+IF(AO355="1ª",AP355,0)+IF(AU355="1ª",AV355,0)+IF(AO355="2ª",AP355,0)+IF(AU355="2ª",AV355,0))))))</f>
        <v>0</v>
      </c>
      <c r="AB355" s="11">
        <f>'[2]FEM 2'!$M$1368</f>
        <v>61775.35</v>
      </c>
      <c r="AC355" s="10">
        <f>'[2]FEM 2'!$D$1368</f>
        <v>43201</v>
      </c>
      <c r="AD355" s="120" t="str">
        <f>'[2]FEM 2'!$C$1368</f>
        <v>2018OB000275</v>
      </c>
      <c r="AE355" s="120" t="str">
        <f>'[2]FEM 2'!$I$1368</f>
        <v>2017NE000217</v>
      </c>
      <c r="AF355" s="120" t="str">
        <f>'[2]FEM 2'!$O$1368</f>
        <v>VALOR PAGO P/VIABILIZAR REPASSE DE RECURSOS FEM -2014 AO MUNICIPIO DE SANTA MARIA DA BOA VISTA/PE,REF.A 3ª PARCELA.CUJO OBJETO É:RECAPEAMENTO ASFALTICO EM DIVERSAS RUAS DA SEDE DO MUNICIPIO.CI Nº 163/2017 SGTG-FEM</v>
      </c>
      <c r="AG355" s="10">
        <v>44166</v>
      </c>
      <c r="AH355" s="10" t="s">
        <v>153</v>
      </c>
      <c r="AI355" s="11">
        <f>IF(G355&lt;0,"NA",IF((G355+H355+L355+T355+AB355+IF(AO355="1ª",AP355,0)+IF(AU355="1ª",AV355,0)+IF(AO355="2ª",AP355,0)+IF(AU355="2ª",AV355,0)+IF(AO355="3ª",AP355,0)+IF(AU355="3ª",AV355,0))&gt;'INF GERAIS'!K355,0,IF(AND(M355="",U355="",AC355=""),'INF GERAIS'!K355-K355-S355-AA355-G355-H355,IF(AND(U355="",AC355=""),'INF GERAIS'!K355-L355-S355-AA355-G355-H355-IF(AO355="1ª",AP355,0)-IF(AU355="1ª",AV355,0),IF(AC355="",'INF GERAIS'!K355-L355-T355-AA355-G355-H355-IF(AO355="1ª",AP355,0)-IF(AU355="1ª",AV355,0)-IF(AO355="2ª",AP355,0)-IF(AU355="2ª",AV355,0),'INF GERAIS'!K355-(G355+H355+L355+T355+AB355+IF(AO355="1ª",AP355,0)+IF(AU355="1ª",AV355,0)+IF(AO355="2ª",AP355,0)+IF(AU355="2ª",AV355,0)+IF(AO355="3ª",AP355,0)+IF(AU355="3ª",AV355,0)))))))</f>
        <v>0</v>
      </c>
      <c r="AJ355" s="11" t="s">
        <v>153</v>
      </c>
      <c r="AK355" s="10"/>
      <c r="AL355" s="120" t="s">
        <v>153</v>
      </c>
      <c r="AM355" s="120" t="s">
        <v>153</v>
      </c>
      <c r="AN355" s="120" t="s">
        <v>153</v>
      </c>
      <c r="AP355" s="11"/>
      <c r="AQ355" s="10"/>
      <c r="AV355" s="11"/>
      <c r="AW355" s="10"/>
      <c r="AZ355" s="1"/>
      <c r="BF355" s="16"/>
      <c r="BG355" s="155"/>
    </row>
    <row r="356" spans="2:64" ht="58" x14ac:dyDescent="0.35">
      <c r="B356" s="45" t="str">
        <f>'INF GERAIS'!B356&amp;IFERROR(IF(INDEX(APOIO!$A$5:$A$50,MATCH('INF GERAIS'!N356,APOIO!$B$5:$B$50,0))="NÃO",APOIO!$A$2&amp;"NÃO VÁLIDO",""),"")</f>
        <v>2014.0335</v>
      </c>
      <c r="C356" s="1" t="str">
        <f>'INF GERAIS'!C356</f>
        <v>SERTÃO DO SÃO FRANCISCO</v>
      </c>
      <c r="D356" s="1" t="str">
        <f>'INF GERAIS'!D356</f>
        <v>SANTA MARIA DA BOA VISTA</v>
      </c>
      <c r="E356" s="1" t="str">
        <f>'INF GERAIS'!E356</f>
        <v>CONSTRUÇÃO DA SALA DO EMPREENDEDOR</v>
      </c>
      <c r="F356" s="1" t="str">
        <f>'INF GERAIS'!G356</f>
        <v>NORMAL</v>
      </c>
      <c r="G356" s="11"/>
      <c r="H356" s="11"/>
      <c r="I356" s="10">
        <v>41803</v>
      </c>
      <c r="J356" s="10">
        <v>41817</v>
      </c>
      <c r="K356" s="11">
        <f>IF(G356&lt;0,"NA",IF(G356&gt;ROUNDDOWN('INF GERAIS'!K356*0.3,2),0,ROUNDDOWN('INF GERAIS'!K356*0.3,2)-G356))</f>
        <v>7183.42</v>
      </c>
      <c r="L356" s="11">
        <v>6291.65</v>
      </c>
      <c r="M356" s="10">
        <v>41824</v>
      </c>
      <c r="N356" s="120" t="s">
        <v>2493</v>
      </c>
      <c r="O356" s="120" t="s">
        <v>2495</v>
      </c>
      <c r="P356" s="120"/>
      <c r="Q356" s="10">
        <v>42216</v>
      </c>
      <c r="R356" s="10">
        <v>42230</v>
      </c>
      <c r="S356" s="11">
        <f>IF(G356&lt;0,"NA",IF((G356+H356+L356+IF(AO356="1ª",AP356,0)+IF(AU356="1ª",AV356,0))&gt;ROUNDDOWN('INF GERAIS'!K356*0.6,2),0,IF(M356="",ROUNDDOWN('INF GERAIS'!K356*0.6,2)-K356-G356-H356,ROUNDDOWN('INF GERAIS'!K356*0.6,2)-(G356+H356+L356+IF(AO356="1ª",AP356,0)+IF(AU356="1ª",AV356,0)))))</f>
        <v>8075.2000000000007</v>
      </c>
      <c r="T356" s="505">
        <v>7553.69</v>
      </c>
      <c r="U356" s="10">
        <v>42237</v>
      </c>
      <c r="V356" s="120" t="s">
        <v>3673</v>
      </c>
      <c r="W356" s="120" t="s">
        <v>3676</v>
      </c>
      <c r="X356" s="120" t="s">
        <v>3677</v>
      </c>
      <c r="Y356" s="10">
        <v>42445</v>
      </c>
      <c r="Z356" s="10">
        <v>43075</v>
      </c>
      <c r="AA356" s="11">
        <f>IF(G356&lt;0,"NA",IF((G356+H356+L356+T356+IF(AO356="1ª",AP356,0)+IF(AU356="1ª",AV356,0)+IF(AO356="2ª",AP356,0)+IF(AU356="2ª",AV356,0))&gt;ROUNDDOWN('INF GERAIS'!K356*0.8,2),0,IF(AND(M356="",U356=""),ROUNDDOWN('INF GERAIS'!K356*0.8,2)-K356-S356-G356-H356,IF(U356="",ROUNDDOWN('INF GERAIS'!K356*0.8,2)-S356-L356-G356-H356-IF(AO356="1ª",AP356,0)-IF(AU356="1ª",AV356,0),ROUNDDOWN('INF GERAIS'!K356*0.8,2)-(G356+H356+L356+T356+IF(AO356="1ª",AP356,0)+IF(AU356="1ª",AV356,0)+IF(AO356="2ª",AP356,0)+IF(AU356="2ª",AV356,0))))))</f>
        <v>5310.4599999999991</v>
      </c>
      <c r="AB356" s="1066">
        <v>5310.46</v>
      </c>
      <c r="AC356" s="1067">
        <v>43193</v>
      </c>
      <c r="AD356" s="1068" t="s">
        <v>10763</v>
      </c>
      <c r="AE356" s="1068" t="s">
        <v>10765</v>
      </c>
      <c r="AF356" s="1068" t="s">
        <v>10766</v>
      </c>
      <c r="AG356" s="10">
        <v>42485</v>
      </c>
      <c r="AH356" s="10">
        <v>43075</v>
      </c>
      <c r="AI356" s="11">
        <f>IF(G356&lt;0,"NA",IF((G356+H356+L356+T356+AB356+IF(AO356="1ª",AP356,0)+IF(AU356="1ª",AV356,0)+IF(AO356="2ª",AP356,0)+IF(AU356="2ª",AV356,0)+IF(AO356="3ª",AP356,0)+IF(AU356="3ª",AV356,0))&gt;'INF GERAIS'!K356,0,IF(AND(M356="",U356="",AC356=""),'INF GERAIS'!K356-K356-S356-AA356-G356-H356,IF(AND(U356="",AC356=""),'INF GERAIS'!K356-L356-S356-AA356-G356-H356-IF(AO356="1ª",AP356,0)-IF(AU356="1ª",AV356,0),IF(AC356="",'INF GERAIS'!K356-L356-T356-AA356-G356-H356-IF(AO356="1ª",AP356,0)-IF(AU356="1ª",AV356,0)-IF(AO356="2ª",AP356,0)-IF(AU356="2ª",AV356,0),'INF GERAIS'!K356-(G356+H356+L356+T356+AB356+IF(AO356="1ª",AP356,0)+IF(AU356="1ª",AV356,0)+IF(AO356="2ª",AP356,0)+IF(AU356="2ª",AV356,0)+IF(AO356="3ª",AP356,0)+IF(AU356="3ª",AV356,0)))))))</f>
        <v>4788.9599999999991</v>
      </c>
      <c r="AJ356" s="1066">
        <v>4788.96</v>
      </c>
      <c r="AK356" s="1067">
        <v>43195</v>
      </c>
      <c r="AL356" s="1068" t="s">
        <v>10933</v>
      </c>
      <c r="AM356" s="1068" t="s">
        <v>10935</v>
      </c>
      <c r="AN356" s="1068" t="s">
        <v>10936</v>
      </c>
      <c r="AP356" s="11"/>
      <c r="AQ356" s="10"/>
      <c r="AV356" s="11"/>
      <c r="AW356" s="10"/>
      <c r="AZ356" s="1"/>
      <c r="BF356" s="16"/>
      <c r="BG356" s="155"/>
    </row>
    <row r="357" spans="2:64" ht="58" x14ac:dyDescent="0.35">
      <c r="B357" s="45" t="str">
        <f>'INF GERAIS'!B357&amp;IFERROR(IF(INDEX(APOIO!$A$5:$A$50,MATCH('INF GERAIS'!N357,APOIO!$B$5:$B$50,0))="NÃO",APOIO!$A$2&amp;"NÃO VÁLIDO",""),"")</f>
        <v>2014.0336</v>
      </c>
      <c r="C357" s="1" t="str">
        <f>'INF GERAIS'!C357</f>
        <v>SERTÃO DO SÃO FRANCISCO</v>
      </c>
      <c r="D357" s="1" t="str">
        <f>'INF GERAIS'!D357</f>
        <v>SANTA MARIA DA BOA VISTA</v>
      </c>
      <c r="E357" s="1" t="str">
        <f>'INF GERAIS'!E357</f>
        <v>RECUPERAÇÃO DE ESTRADAS VICINAIS</v>
      </c>
      <c r="F357" s="1" t="str">
        <f>'INF GERAIS'!G357</f>
        <v>NORMAL</v>
      </c>
      <c r="G357" s="11"/>
      <c r="H357" s="11"/>
      <c r="I357" s="10">
        <v>41803</v>
      </c>
      <c r="J357" s="10">
        <v>41817</v>
      </c>
      <c r="K357" s="11">
        <f>IF(G357&lt;0,"NA",IF(G357&gt;ROUNDDOWN('INF GERAIS'!K357*0.3,2),0,ROUNDDOWN('INF GERAIS'!K357*0.3,2)-G357))</f>
        <v>72000</v>
      </c>
      <c r="L357" s="11">
        <v>72000</v>
      </c>
      <c r="M357" s="10">
        <v>41824</v>
      </c>
      <c r="N357" s="120" t="s">
        <v>2873</v>
      </c>
      <c r="O357" s="120" t="s">
        <v>2495</v>
      </c>
      <c r="P357" s="120"/>
      <c r="Q357" s="10">
        <v>42226</v>
      </c>
      <c r="R357" s="10">
        <v>42240</v>
      </c>
      <c r="S357" s="11">
        <f>IF(G357&lt;0,"NA",IF((G357+H357+L357+IF(AO357="1ª",AP357,0)+IF(AU357="1ª",AV357,0))&gt;ROUNDDOWN('INF GERAIS'!K357*0.6,2),0,IF(M357="",ROUNDDOWN('INF GERAIS'!K357*0.6,2)-K357-G357-H357,ROUNDDOWN('INF GERAIS'!K357*0.6,2)-(G357+H357+L357+IF(AO357="1ª",AP357,0)+IF(AU357="1ª",AV357,0)))))</f>
        <v>72000</v>
      </c>
      <c r="T357" s="505">
        <v>72000</v>
      </c>
      <c r="U357" s="10">
        <v>42247</v>
      </c>
      <c r="V357" s="120" t="s">
        <v>3901</v>
      </c>
      <c r="W357" s="120" t="s">
        <v>3904</v>
      </c>
      <c r="X357" s="120" t="s">
        <v>3906</v>
      </c>
      <c r="Y357" s="10">
        <v>42359</v>
      </c>
      <c r="Z357" s="10">
        <v>42394</v>
      </c>
      <c r="AA357" s="11">
        <f>IF(G357&lt;0,"NA",IF((G357+H357+L357+T357+IF(AO357="1ª",AP357,0)+IF(AU357="1ª",AV357,0)+IF(AO357="2ª",AP357,0)+IF(AU357="2ª",AV357,0))&gt;ROUNDDOWN('INF GERAIS'!K357*0.8,2),0,IF(AND(M357="",U357=""),ROUNDDOWN('INF GERAIS'!K357*0.8,2)-K357-S357-G357-H357,IF(U357="",ROUNDDOWN('INF GERAIS'!K357*0.8,2)-S357-L357-G357-H357-IF(AO357="1ª",AP357,0)-IF(AU357="1ª",AV357,0),ROUNDDOWN('INF GERAIS'!K357*0.8,2)-(G357+H357+L357+T357+IF(AO357="1ª",AP357,0)+IF(AU357="1ª",AV357,0)+IF(AO357="2ª",AP357,0)+IF(AU357="2ª",AV357,0))))))</f>
        <v>48000</v>
      </c>
      <c r="AB357" s="11">
        <v>48000</v>
      </c>
      <c r="AC357" s="10">
        <v>42404</v>
      </c>
      <c r="AD357" s="120" t="s">
        <v>4782</v>
      </c>
      <c r="AE357" s="120" t="s">
        <v>4783</v>
      </c>
      <c r="AF357" s="120" t="s">
        <v>4784</v>
      </c>
      <c r="AG357" s="10">
        <v>42359</v>
      </c>
      <c r="AH357" s="10">
        <v>42402</v>
      </c>
      <c r="AI357" s="11">
        <f>IF(G357&lt;0,"NA",IF((G357+H357+L357+T357+AB357+IF(AO357="1ª",AP357,0)+IF(AU357="1ª",AV357,0)+IF(AO357="2ª",AP357,0)+IF(AU357="2ª",AV357,0)+IF(AO357="3ª",AP357,0)+IF(AU357="3ª",AV357,0))&gt;'INF GERAIS'!K357,0,IF(AND(M357="",U357="",AC357=""),'INF GERAIS'!K357-K357-S357-AA357-G357-H357,IF(AND(U357="",AC357=""),'INF GERAIS'!K357-L357-S357-AA357-G357-H357-IF(AO357="1ª",AP357,0)-IF(AU357="1ª",AV357,0),IF(AC357="",'INF GERAIS'!K357-L357-T357-AA357-G357-H357-IF(AO357="1ª",AP357,0)-IF(AU357="1ª",AV357,0)-IF(AO357="2ª",AP357,0)-IF(AU357="2ª",AV357,0),'INF GERAIS'!K357-(G357+H357+L357+T357+AB357+IF(AO357="1ª",AP357,0)+IF(AU357="1ª",AV357,0)+IF(AO357="2ª",AP357,0)+IF(AU357="2ª",AV357,0)+IF(AO357="3ª",AP357,0)+IF(AU357="3ª",AV357,0)))))))</f>
        <v>48000</v>
      </c>
      <c r="AJ357" s="11">
        <v>48000</v>
      </c>
      <c r="AK357" s="10">
        <v>42411</v>
      </c>
      <c r="AL357" s="120" t="s">
        <v>5691</v>
      </c>
      <c r="AM357" s="120" t="s">
        <v>4783</v>
      </c>
      <c r="AN357" s="120" t="s">
        <v>5695</v>
      </c>
      <c r="AP357" s="11"/>
      <c r="AQ357" s="10"/>
      <c r="AV357" s="11"/>
      <c r="AW357" s="10"/>
      <c r="AZ357" s="1"/>
      <c r="BF357" s="16"/>
      <c r="BG357" s="155"/>
    </row>
    <row r="358" spans="2:64" ht="72.5" x14ac:dyDescent="0.35">
      <c r="B358" s="45" t="str">
        <f>'INF GERAIS'!B358&amp;IFERROR(IF(INDEX(APOIO!$A$5:$A$50,MATCH('INF GERAIS'!N358,APOIO!$B$5:$B$50,0))="NÃO",APOIO!$A$2&amp;"NÃO VÁLIDO",""),"")</f>
        <v>2014.0337</v>
      </c>
      <c r="C358" s="1" t="str">
        <f>'INF GERAIS'!C358</f>
        <v>SERTÃO DO SÃO FRANCISCO</v>
      </c>
      <c r="D358" s="1" t="str">
        <f>'INF GERAIS'!D358</f>
        <v>SANTA MARIA DA BOA VISTA</v>
      </c>
      <c r="E358" s="1" t="str">
        <f>'INF GERAIS'!E358</f>
        <v>RECUPERAÇÃO DE PRÉDIO PARA INSTALAÇÃO DE UNIDADE DO SAMU</v>
      </c>
      <c r="F358" s="1" t="str">
        <f>'INF GERAIS'!G358</f>
        <v>NORMAL</v>
      </c>
      <c r="G358" s="11"/>
      <c r="H358" s="11"/>
      <c r="I358" s="10">
        <v>41803</v>
      </c>
      <c r="J358" s="10">
        <v>41817</v>
      </c>
      <c r="K358" s="11">
        <f>IF(G358&lt;0,"NA",IF(G358&gt;ROUNDDOWN('INF GERAIS'!K358*0.3,2),0,ROUNDDOWN('INF GERAIS'!K358*0.3,2)-G358))</f>
        <v>33892.78</v>
      </c>
      <c r="L358" s="11">
        <v>42900</v>
      </c>
      <c r="M358" s="10">
        <v>41824</v>
      </c>
      <c r="N358" s="120" t="s">
        <v>2879</v>
      </c>
      <c r="O358" s="120" t="s">
        <v>2495</v>
      </c>
      <c r="P358" s="120"/>
      <c r="Q358" s="10">
        <v>42226</v>
      </c>
      <c r="R358" s="10">
        <v>42240</v>
      </c>
      <c r="S358" s="11">
        <f>IF(G358&lt;0,"NA",IF((G358+H358+L358+IF(AO358="1ª",AP358,0)+IF(AU358="1ª",AV358,0))&gt;ROUNDDOWN('INF GERAIS'!K358*0.6,2),0,IF(M358="",ROUNDDOWN('INF GERAIS'!K358*0.6,2)-K358-G358-H358,ROUNDDOWN('INF GERAIS'!K358*0.6,2)-(G358+H358+L358+IF(AO358="1ª",AP358,0)+IF(AU358="1ª",AV358,0)))))</f>
        <v>24885.559999999998</v>
      </c>
      <c r="T358" s="505">
        <v>24885.56</v>
      </c>
      <c r="U358" s="10">
        <v>42247</v>
      </c>
      <c r="V358" s="120" t="s">
        <v>3907</v>
      </c>
      <c r="W358" s="120" t="s">
        <v>3904</v>
      </c>
      <c r="X358" s="120" t="s">
        <v>3910</v>
      </c>
      <c r="Y358" s="10">
        <v>42485</v>
      </c>
      <c r="Z358" s="10">
        <v>42549</v>
      </c>
      <c r="AA358" s="11">
        <f>IF(G358&lt;0,"NA",IF((G358+H358+L358+T358+IF(AO358="1ª",AP358,0)+IF(AU358="1ª",AV358,0)+IF(AO358="2ª",AP358,0)+IF(AU358="2ª",AV358,0))&gt;ROUNDDOWN('INF GERAIS'!K358*0.8,2),0,IF(AND(M358="",U358=""),ROUNDDOWN('INF GERAIS'!K358*0.8,2)-K358-S358-G358-H358,IF(U358="",ROUNDDOWN('INF GERAIS'!K358*0.8,2)-S358-L358-G358-H358-IF(AO358="1ª",AP358,0)-IF(AU358="1ª",AV358,0),ROUNDDOWN('INF GERAIS'!K358*0.8,2)-(G358+H358+L358+T358+IF(AO358="1ª",AP358,0)+IF(AU358="1ª",AV358,0)+IF(AO358="2ª",AP358,0)+IF(AU358="2ª",AV358,0))))))</f>
        <v>22595.190000000002</v>
      </c>
      <c r="AB358" s="205">
        <v>22595.16</v>
      </c>
      <c r="AC358" s="233">
        <v>42570</v>
      </c>
      <c r="AD358" s="467" t="s">
        <v>7979</v>
      </c>
      <c r="AE358" s="467" t="s">
        <v>7981</v>
      </c>
      <c r="AF358" s="467" t="s">
        <v>7982</v>
      </c>
      <c r="AG358" s="10">
        <v>42538</v>
      </c>
      <c r="AH358" s="10">
        <v>42727</v>
      </c>
      <c r="AI358" s="11">
        <f>IF(G358&lt;0,"NA",IF((G358+H358+L358+T358+AB358+IF(AO358="1ª",AP358,0)+IF(AU358="1ª",AV358,0)+IF(AO358="2ª",AP358,0)+IF(AU358="2ª",AV358,0)+IF(AO358="3ª",AP358,0)+IF(AU358="3ª",AV358,0))&gt;'INF GERAIS'!K358,0,IF(AND(M358="",U358="",AC358=""),'INF GERAIS'!K358-K358-S358-AA358-G358-H358,IF(AND(U358="",AC358=""),'INF GERAIS'!K358-L358-S358-AA358-G358-H358-IF(AO358="1ª",AP358,0)-IF(AU358="1ª",AV358,0),IF(AC358="",'INF GERAIS'!K358-L358-T358-AA358-G358-H358-IF(AO358="1ª",AP358,0)-IF(AU358="1ª",AV358,0)-IF(AO358="2ª",AP358,0)-IF(AU358="2ª",AV358,0),'INF GERAIS'!K358-(G358+H358+L358+T358+AB358+IF(AO358="1ª",AP358,0)+IF(AU358="1ª",AV358,0)+IF(AO358="2ª",AP358,0)+IF(AU358="2ª",AV358,0)+IF(AO358="3ª",AP358,0)+IF(AU358="3ª",AV358,0)))))))</f>
        <v>22595.22</v>
      </c>
      <c r="AJ358" s="11">
        <v>22595.22</v>
      </c>
      <c r="AK358" s="233">
        <v>42943</v>
      </c>
      <c r="AL358" s="120" t="s">
        <v>9684</v>
      </c>
      <c r="AM358" s="120" t="s">
        <v>9685</v>
      </c>
      <c r="AN358" s="120" t="s">
        <v>9686</v>
      </c>
      <c r="AP358" s="11"/>
      <c r="AQ358" s="10"/>
      <c r="AV358" s="11"/>
      <c r="AW358" s="10"/>
      <c r="AZ358" s="1"/>
      <c r="BF358" s="16"/>
      <c r="BG358" s="155"/>
    </row>
    <row r="359" spans="2:64" ht="58" x14ac:dyDescent="0.35">
      <c r="B359" s="45" t="str">
        <f>'INF GERAIS'!B359&amp;IFERROR(IF(INDEX(APOIO!$A$5:$A$50,MATCH('INF GERAIS'!N359,APOIO!$B$5:$B$50,0))="NÃO",APOIO!$A$2&amp;"NÃO VÁLIDO",""),"")</f>
        <v>2014.0338</v>
      </c>
      <c r="C359" s="1" t="str">
        <f>'INF GERAIS'!C359</f>
        <v>SERTÃO DO SÃO FRANCISCO</v>
      </c>
      <c r="D359" s="1" t="str">
        <f>'INF GERAIS'!D359</f>
        <v>SANTA MARIA DA BOA VISTA</v>
      </c>
      <c r="E359" s="1" t="str">
        <f>'INF GERAIS'!E359</f>
        <v>ABASTECIMENTO DE ÁGUA 1ª ETAPA</v>
      </c>
      <c r="F359" s="1" t="str">
        <f>'INF GERAIS'!G359</f>
        <v>NORMAL</v>
      </c>
      <c r="G359" s="11"/>
      <c r="H359" s="11"/>
      <c r="I359" s="10">
        <v>42390</v>
      </c>
      <c r="J359" s="10"/>
      <c r="K359" s="11">
        <f>IF(G359&lt;0,"NA",IF(G359&gt;ROUNDDOWN('INF GERAIS'!K359*0.3,2),0,ROUNDDOWN('INF GERAIS'!K359*0.3,2)-G359))</f>
        <v>37542.949999999997</v>
      </c>
      <c r="L359" s="11">
        <v>0</v>
      </c>
      <c r="M359" s="10"/>
      <c r="N359" s="120" t="s">
        <v>153</v>
      </c>
      <c r="O359" s="120" t="s">
        <v>153</v>
      </c>
      <c r="P359" s="120"/>
      <c r="Q359" s="10" t="s">
        <v>153</v>
      </c>
      <c r="R359" s="10" t="s">
        <v>153</v>
      </c>
      <c r="S359" s="11">
        <f>IF(G359&lt;0,"NA",IF((G359+H359+L359+IF(AO359="1ª",AP359,0)+IF(AU359="1ª",AV359,0))&gt;ROUNDDOWN('INF GERAIS'!K359*0.6,2),0,IF(M359="",ROUNDDOWN('INF GERAIS'!K359*0.6,2)-K359-G359-H359,ROUNDDOWN('INF GERAIS'!K359*0.6,2)-(G359+H359+L359+IF(AO359="1ª",AP359,0)+IF(AU359="1ª",AV359,0)))))</f>
        <v>37542.949999999997</v>
      </c>
      <c r="U359" s="10"/>
      <c r="V359" s="120" t="s">
        <v>153</v>
      </c>
      <c r="W359" s="120" t="s">
        <v>153</v>
      </c>
      <c r="X359" s="120" t="s">
        <v>153</v>
      </c>
      <c r="Y359" s="10">
        <v>42485</v>
      </c>
      <c r="Z359" s="10">
        <v>42566</v>
      </c>
      <c r="AA359" s="11">
        <f>IF(G359&lt;0,"NA",IF((G359+H359+L359+T359+IF(AO359="1ª",AP359,0)+IF(AU359="1ª",AV359,0)+IF(AO359="2ª",AP359,0)+IF(AU359="2ª",AV359,0))&gt;ROUNDDOWN('INF GERAIS'!K359*0.8,2),0,IF(AND(M359="",U359=""),ROUNDDOWN('INF GERAIS'!K359*0.8,2)-K359-S359-G359-H359,IF(U359="",ROUNDDOWN('INF GERAIS'!K359*0.8,2)-S359-L359-G359-H359-IF(AO359="1ª",AP359,0)-IF(AU359="1ª",AV359,0),ROUNDDOWN('INF GERAIS'!K359*0.8,2)-(G359+H359+L359+T359+IF(AO359="1ª",AP359,0)+IF(AU359="1ª",AV359,0)+IF(AO359="2ª",AP359,0)+IF(AU359="2ª",AV359,0))))))</f>
        <v>25028.630000000005</v>
      </c>
      <c r="AB359" s="205">
        <v>25030.22</v>
      </c>
      <c r="AC359" s="10">
        <v>42592</v>
      </c>
      <c r="AD359" s="120" t="s">
        <v>8163</v>
      </c>
      <c r="AE359" s="120" t="s">
        <v>4783</v>
      </c>
      <c r="AF359" s="120" t="s">
        <v>8166</v>
      </c>
      <c r="AG359" s="10">
        <v>42538</v>
      </c>
      <c r="AH359" s="10">
        <v>42643</v>
      </c>
      <c r="AI359" s="11">
        <f>IF(G359&lt;0,"NA",IF((G359+H359+L359+T359+AB359+IF(AO359="1ª",AP359,0)+IF(AU359="1ª",AV359,0)+IF(AO359="2ª",AP359,0)+IF(AU359="2ª",AV359,0)+IF(AO359="3ª",AP359,0)+IF(AU359="3ª",AV359,0))&gt;'INF GERAIS'!K359,0,IF(AND(M359="",U359="",AC359=""),'INF GERAIS'!K359-K359-S359-AA359-G359-H359,IF(AND(U359="",AC359=""),'INF GERAIS'!K359-L359-S359-AA359-G359-H359-IF(AO359="1ª",AP359,0)-IF(AU359="1ª",AV359,0),IF(AC359="",'INF GERAIS'!K359-L359-T359-AA359-G359-H359-IF(AO359="1ª",AP359,0)-IF(AU359="1ª",AV359,0)-IF(AO359="2ª",AP359,0)-IF(AU359="2ª",AV359,0),'INF GERAIS'!K359-(G359+H359+L359+T359+AB359+IF(AO359="1ª",AP359,0)+IF(AU359="1ª",AV359,0)+IF(AO359="2ª",AP359,0)+IF(AU359="2ª",AV359,0)+IF(AO359="3ª",AP359,0)+IF(AU359="3ª",AV359,0)))))))</f>
        <v>100112.95</v>
      </c>
      <c r="AJ359" s="11">
        <v>100112.95</v>
      </c>
      <c r="AK359" s="233">
        <v>42943</v>
      </c>
      <c r="AL359" s="120" t="s">
        <v>9687</v>
      </c>
      <c r="AM359" s="120" t="s">
        <v>9685</v>
      </c>
      <c r="AN359" s="120" t="s">
        <v>9688</v>
      </c>
      <c r="AP359" s="11"/>
      <c r="AQ359" s="10"/>
      <c r="AV359" s="11"/>
      <c r="AW359" s="10"/>
      <c r="AZ359" s="1"/>
      <c r="BF359" s="16"/>
      <c r="BG359" s="155"/>
    </row>
    <row r="360" spans="2:64" ht="72.5" x14ac:dyDescent="0.35">
      <c r="B360" s="45" t="str">
        <f>'INF GERAIS'!B360&amp;IFERROR(IF(INDEX(APOIO!$A$5:$A$50,MATCH('INF GERAIS'!N360,APOIO!$B$5:$B$50,0))="NÃO",APOIO!$A$2&amp;"NÃO VÁLIDO",""),"")</f>
        <v>2014.0339</v>
      </c>
      <c r="C360" s="1" t="str">
        <f>'INF GERAIS'!C360</f>
        <v>AGRESTE SETENTRIONAL</v>
      </c>
      <c r="D360" s="1" t="str">
        <f>'INF GERAIS'!D360</f>
        <v>SANTA MARIA DO CAMBUCÁ</v>
      </c>
      <c r="E360" s="1" t="str">
        <f>'INF GERAIS'!E360</f>
        <v>PAVIMENTAÇÃO EM PARALELEPIPEDOS GRANITICOS</v>
      </c>
      <c r="F360" s="1" t="str">
        <f>'INF GERAIS'!G360</f>
        <v>NORMAL</v>
      </c>
      <c r="G360" s="11"/>
      <c r="H360" s="11"/>
      <c r="I360" s="10">
        <v>41803</v>
      </c>
      <c r="J360" s="10">
        <v>41817</v>
      </c>
      <c r="K360" s="11">
        <f>IF(G360&lt;0,"NA",IF(G360&gt;ROUNDDOWN('INF GERAIS'!K360*0.3,2),0,ROUNDDOWN('INF GERAIS'!K360*0.3,2)-G360))</f>
        <v>11272.75</v>
      </c>
      <c r="L360" s="11">
        <v>11345.46</v>
      </c>
      <c r="M360" s="10">
        <v>41824</v>
      </c>
      <c r="N360" s="120" t="s">
        <v>2888</v>
      </c>
      <c r="O360" s="120" t="s">
        <v>2890</v>
      </c>
      <c r="P360" s="120"/>
      <c r="Q360" s="10">
        <v>42053</v>
      </c>
      <c r="R360" s="10">
        <v>42067</v>
      </c>
      <c r="S360" s="11">
        <f>IF(G360&lt;0,"NA",IF((G360+H360+L360+IF(AO360="1ª",AP360,0)+IF(AU360="1ª",AV360,0))&gt;ROUNDDOWN('INF GERAIS'!K360*0.6,2),0,IF(M360="",ROUNDDOWN('INF GERAIS'!K360*0.6,2)-K360-G360-H360,ROUNDDOWN('INF GERAIS'!K360*0.6,2)-(G360+H360+L360+IF(AO360="1ª",AP360,0)+IF(AU360="1ª",AV360,0)))))</f>
        <v>11200.05</v>
      </c>
      <c r="T360" s="505">
        <v>11345.46</v>
      </c>
      <c r="U360" s="10">
        <v>42074</v>
      </c>
      <c r="V360" s="120" t="s">
        <v>3402</v>
      </c>
      <c r="W360" s="120" t="s">
        <v>3404</v>
      </c>
      <c r="X360" s="120" t="s">
        <v>3405</v>
      </c>
      <c r="Y360" s="10">
        <v>42650</v>
      </c>
      <c r="Z360" s="10">
        <v>42733</v>
      </c>
      <c r="AA360" s="11">
        <f>IF(G360&lt;0,"NA",IF((G360+H360+L360+T360+IF(AO360="1ª",AP360,0)+IF(AU360="1ª",AV360,0)+IF(AO360="2ª",AP360,0)+IF(AU360="2ª",AV360,0))&gt;ROUNDDOWN('INF GERAIS'!K360*0.8,2),0,IF(AND(M360="",U360=""),ROUNDDOWN('INF GERAIS'!K360*0.8,2)-K360-S360-G360-H360,IF(U360="",ROUNDDOWN('INF GERAIS'!K360*0.8,2)-S360-L360-G360-H360-IF(AO360="1ª",AP360,0)-IF(AU360="1ª",AV360,0),ROUNDDOWN('INF GERAIS'!K360*0.8,2)-(G360+H360+L360+T360+IF(AO360="1ª",AP360,0)+IF(AU360="1ª",AV360,0)+IF(AO360="2ª",AP360,0)+IF(AU360="2ª",AV360,0))))))</f>
        <v>7369.760000000002</v>
      </c>
      <c r="AB360" s="205">
        <v>7563.64</v>
      </c>
      <c r="AC360" s="10">
        <v>42836</v>
      </c>
      <c r="AD360" s="120" t="s">
        <v>9230</v>
      </c>
      <c r="AE360" s="120" t="s">
        <v>9232</v>
      </c>
      <c r="AF360" s="120" t="s">
        <v>9233</v>
      </c>
      <c r="AG360" s="10">
        <v>42650</v>
      </c>
      <c r="AH360" s="10">
        <v>42733</v>
      </c>
      <c r="AI360" s="11">
        <f>IF(G360&lt;0,"NA",IF((G360+H360+L360+T360+AB360+IF(AO360="1ª",AP360,0)+IF(AU360="1ª",AV360,0)+IF(AO360="2ª",AP360,0)+IF(AU360="2ª",AV360,0)+IF(AO360="3ª",AP360,0)+IF(AU360="3ª",AV360,0))&gt;'INF GERAIS'!K360,0,IF(AND(M360="",U360="",AC360=""),'INF GERAIS'!K360-K360-S360-AA360-G360-H360,IF(AND(U360="",AC360=""),'INF GERAIS'!K360-L360-S360-AA360-G360-H360-IF(AO360="1ª",AP360,0)-IF(AU360="1ª",AV360,0),IF(AC360="",'INF GERAIS'!K360-L360-T360-AA360-G360-H360-IF(AO360="1ª",AP360,0)-IF(AU360="1ª",AV360,0)-IF(AO360="2ª",AP360,0)-IF(AU360="2ª",AV360,0),'INF GERAIS'!K360-(G360+H360+L360+T360+AB360+IF(AO360="1ª",AP360,0)+IF(AU360="1ª",AV360,0)+IF(AO360="2ª",AP360,0)+IF(AU360="2ª",AV360,0)+IF(AO360="3ª",AP360,0)+IF(AU360="3ª",AV360,0)))))))</f>
        <v>7321.2900000000009</v>
      </c>
      <c r="AJ360" s="205">
        <v>7563.64</v>
      </c>
      <c r="AK360" s="10">
        <v>42837</v>
      </c>
      <c r="AL360" s="120" t="s">
        <v>9234</v>
      </c>
      <c r="AM360" s="120" t="s">
        <v>9232</v>
      </c>
      <c r="AN360" s="120" t="s">
        <v>9236</v>
      </c>
      <c r="AP360" s="11"/>
      <c r="AQ360" s="10"/>
      <c r="AV360" s="11"/>
      <c r="AW360" s="10"/>
      <c r="AZ360" s="1"/>
      <c r="BF360" s="16"/>
      <c r="BG360" s="155"/>
    </row>
    <row r="361" spans="2:64" ht="87" x14ac:dyDescent="0.35">
      <c r="B361" s="45" t="str">
        <f>'INF GERAIS'!B361&amp;IFERROR(IF(INDEX(APOIO!$A$5:$A$50,MATCH('INF GERAIS'!N361,APOIO!$B$5:$B$50,0))="NÃO",APOIO!$A$2&amp;"NÃO VÁLIDO",""),"")</f>
        <v>2014.0340</v>
      </c>
      <c r="C361" s="1" t="str">
        <f>'INF GERAIS'!C361</f>
        <v>AGRESTE SETENTRIONAL</v>
      </c>
      <c r="D361" s="1" t="str">
        <f>'INF GERAIS'!D361</f>
        <v>SANTA MARIA DO CAMBUCÁ</v>
      </c>
      <c r="E361" s="1" t="str">
        <f>'INF GERAIS'!E361</f>
        <v>CONSTRUÇÃO DE PÓRTICO, PASSEIO COM GUARDA-CORPO E REQUALIFICAÇÃO DE PRAÇAS E CANTEIROS</v>
      </c>
      <c r="F361" s="1" t="str">
        <f>'INF GERAIS'!G361</f>
        <v>NORMAL</v>
      </c>
      <c r="G361" s="11"/>
      <c r="H361" s="11"/>
      <c r="I361" s="10">
        <v>41803</v>
      </c>
      <c r="J361" s="10">
        <v>41817</v>
      </c>
      <c r="K361" s="11">
        <f>IF(G361&lt;0,"NA",IF(G361&gt;ROUNDDOWN('INF GERAIS'!K361*0.3,2),0,ROUNDDOWN('INF GERAIS'!K361*0.3,2)-G361))</f>
        <v>168727.89</v>
      </c>
      <c r="L361" s="11">
        <v>169786.51</v>
      </c>
      <c r="M361" s="10">
        <v>41824</v>
      </c>
      <c r="N361" s="120" t="s">
        <v>2898</v>
      </c>
      <c r="O361" s="120" t="s">
        <v>2890</v>
      </c>
      <c r="P361" s="120"/>
      <c r="Q361" s="10">
        <v>42053</v>
      </c>
      <c r="R361" s="10">
        <v>42067</v>
      </c>
      <c r="S361" s="11">
        <f>IF(G361&lt;0,"NA",IF((G361+H361+L361+IF(AO361="1ª",AP361,0)+IF(AU361="1ª",AV361,0))&gt;ROUNDDOWN('INF GERAIS'!K361*0.6,2),0,IF(M361="",ROUNDDOWN('INF GERAIS'!K361*0.6,2)-K361-G361-H361,ROUNDDOWN('INF GERAIS'!K361*0.6,2)-(G361+H361+L361+IF(AO361="1ª",AP361,0)+IF(AU361="1ª",AV361,0)))))</f>
        <v>167669.27999999997</v>
      </c>
      <c r="T361" s="505">
        <v>169786.51</v>
      </c>
      <c r="U361" s="10">
        <v>42074</v>
      </c>
      <c r="V361" s="120" t="s">
        <v>3406</v>
      </c>
      <c r="W361" s="120" t="s">
        <v>3404</v>
      </c>
      <c r="X361" s="120" t="s">
        <v>3408</v>
      </c>
      <c r="Y361" s="10"/>
      <c r="Z361" s="10">
        <v>42278</v>
      </c>
      <c r="AA361" s="11">
        <f>IF(G361&lt;0,"NA",IF((G361+H361+L361+T361+IF(AO361="1ª",AP361,0)+IF(AU361="1ª",AV361,0)+IF(AO361="2ª",AP361,0)+IF(AU361="2ª",AV361,0))&gt;ROUNDDOWN('INF GERAIS'!K361*0.8,2),0,IF(AND(M361="",U361=""),ROUNDDOWN('INF GERAIS'!K361*0.8,2)-K361-S361-G361-H361,IF(U361="",ROUNDDOWN('INF GERAIS'!K361*0.8,2)-S361-L361-G361-H361-IF(AO361="1ª",AP361,0)-IF(AU361="1ª",AV361,0),ROUNDDOWN('INF GERAIS'!K361*0.8,2)-(G361+H361+L361+T361+IF(AO361="1ª",AP361,0)+IF(AU361="1ª",AV361,0)+IF(AO361="2ª",AP361,0)+IF(AU361="2ª",AV361,0))))))</f>
        <v>110368.03999999998</v>
      </c>
      <c r="AB361" s="11">
        <v>113191.01</v>
      </c>
      <c r="AC361" s="10">
        <v>42340</v>
      </c>
      <c r="AD361" s="120" t="s">
        <v>4279</v>
      </c>
      <c r="AE361" s="120" t="s">
        <v>4281</v>
      </c>
      <c r="AF361" s="120" t="s">
        <v>4282</v>
      </c>
      <c r="AG361" s="10">
        <v>42670</v>
      </c>
      <c r="AH361" s="10">
        <v>42818</v>
      </c>
      <c r="AI361" s="11">
        <f>IF(G361&lt;0,"NA",IF((G361+H361+L361+T361+AB361+IF(AO361="1ª",AP361,0)+IF(AU361="1ª",AV361,0)+IF(AO361="2ª",AP361,0)+IF(AU361="2ª",AV361,0)+IF(AO361="3ª",AP361,0)+IF(AU361="3ª",AV361,0))&gt;'INF GERAIS'!K361,0,IF(AND(M361="",U361="",AC361=""),'INF GERAIS'!K361-K361-S361-AA361-G361-H361,IF(AND(U361="",AC361=""),'INF GERAIS'!K361-L361-S361-AA361-G361-H361-IF(AO361="1ª",AP361,0)-IF(AU361="1ª",AV361,0),IF(AC361="",'INF GERAIS'!K361-L361-T361-AA361-G361-H361-IF(AO361="1ª",AP361,0)-IF(AU361="1ª",AV361,0)-IF(AO361="2ª",AP361,0)-IF(AU361="2ª",AV361,0),'INF GERAIS'!K361-(G361+H361+L361+T361+AB361+IF(AO361="1ª",AP361,0)+IF(AU361="1ª",AV361,0)+IF(AO361="2ª",AP361,0)+IF(AU361="2ª",AV361,0)+IF(AO361="3ª",AP361,0)+IF(AU361="3ª",AV361,0)))))))</f>
        <v>109662.29999999993</v>
      </c>
      <c r="AJ361" s="205">
        <v>109662.3</v>
      </c>
      <c r="AK361" s="10">
        <v>42836</v>
      </c>
      <c r="AL361" s="120" t="s">
        <v>9237</v>
      </c>
      <c r="AM361" s="120" t="s">
        <v>9232</v>
      </c>
      <c r="AN361" s="120" t="s">
        <v>9239</v>
      </c>
      <c r="AP361" s="11"/>
      <c r="AQ361" s="10"/>
      <c r="AV361" s="11"/>
      <c r="AW361" s="10"/>
      <c r="AZ361" s="1"/>
      <c r="BF361" s="16"/>
      <c r="BG361" s="155"/>
    </row>
    <row r="362" spans="2:64" ht="58" x14ac:dyDescent="0.35">
      <c r="B362" s="45" t="str">
        <f>'INF GERAIS'!B362&amp;IFERROR(IF(INDEX(APOIO!$A$5:$A$50,MATCH('INF GERAIS'!N362,APOIO!$B$5:$B$50,0))="NÃO",APOIO!$A$2&amp;"NÃO VÁLIDO",""),"")</f>
        <v>2014.0341</v>
      </c>
      <c r="C362" s="1" t="str">
        <f>'INF GERAIS'!C362</f>
        <v>SERTÃO DO PAJEÚ</v>
      </c>
      <c r="D362" s="1" t="str">
        <f>'INF GERAIS'!D362</f>
        <v>SANTA TEREZINHA</v>
      </c>
      <c r="E362" s="1" t="str">
        <f>'INF GERAIS'!E362</f>
        <v>REVITALIZAÇÃO DE ESCOLAS MUNICIPAIS</v>
      </c>
      <c r="F362" s="1" t="str">
        <f>'INF GERAIS'!G362</f>
        <v>NORMAL</v>
      </c>
      <c r="G362" s="11">
        <v>25825.81</v>
      </c>
      <c r="H362" s="11"/>
      <c r="I362" s="10">
        <v>41803</v>
      </c>
      <c r="J362" s="10">
        <v>41817</v>
      </c>
      <c r="K362" s="11">
        <f>IF(G362&lt;0,"NA",IF(G362&gt;ROUNDDOWN('INF GERAIS'!K362*0.3,2),0,ROUNDDOWN('INF GERAIS'!K362*0.3,2)-G362))</f>
        <v>36589.209999999992</v>
      </c>
      <c r="L362" s="11">
        <v>79308.78</v>
      </c>
      <c r="M362" s="10">
        <v>41824</v>
      </c>
      <c r="N362" s="120" t="s">
        <v>2913</v>
      </c>
      <c r="O362" s="120" t="s">
        <v>2903</v>
      </c>
      <c r="P362" s="120"/>
      <c r="Q362" s="10">
        <v>42221</v>
      </c>
      <c r="R362" s="10">
        <v>42235</v>
      </c>
      <c r="S362" s="11">
        <f>IF(G362&lt;0,"NA",IF((G362+H362+L362+IF(AO362="1ª",AP362,0)+IF(AU362="1ª",AV362,0))&gt;ROUNDDOWN('INF GERAIS'!K362*0.6,2),0,IF(M362="",ROUNDDOWN('INF GERAIS'!K362*0.6,2)-K362-G362-H362,ROUNDDOWN('INF GERAIS'!K362*0.6,2)-(G362+H362+L362+IF(AO362="1ª",AP362,0)+IF(AU362="1ª",AV362,0)))))</f>
        <v>19695.460000000006</v>
      </c>
      <c r="T362" s="505">
        <v>79468.19</v>
      </c>
      <c r="U362" s="10">
        <v>42242</v>
      </c>
      <c r="V362" s="120" t="s">
        <v>3835</v>
      </c>
      <c r="W362" s="120" t="s">
        <v>3832</v>
      </c>
      <c r="X362" s="120" t="s">
        <v>3838</v>
      </c>
      <c r="Y362" s="10">
        <v>42723</v>
      </c>
      <c r="Z362" s="10" t="s">
        <v>153</v>
      </c>
      <c r="AA362" s="11">
        <f>IF(G362&lt;0,"NA",IF((G362+H362+L362+T362+IF(AO362="1ª",AP362,0)+IF(AU362="1ª",AV362,0)+IF(AO362="2ª",AP362,0)+IF(AU362="2ª",AV362,0))&gt;ROUNDDOWN('INF GERAIS'!K362*0.8,2),0,IF(AND(M362="",U362=""),ROUNDDOWN('INF GERAIS'!K362*0.8,2)-K362-S362-G362-H362,IF(U362="",ROUNDDOWN('INF GERAIS'!K362*0.8,2)-S362-L362-G362-H362-IF(AO362="1ª",AP362,0)-IF(AU362="1ª",AV362,0),ROUNDDOWN('INF GERAIS'!K362*0.8,2)-(G362+H362+L362+T362+IF(AO362="1ª",AP362,0)+IF(AU362="1ª",AV362,0)+IF(AO362="2ª",AP362,0)+IF(AU362="2ª",AV362,0))))))</f>
        <v>0</v>
      </c>
      <c r="AB362" s="11"/>
      <c r="AC362" s="10"/>
      <c r="AD362" s="120" t="s">
        <v>153</v>
      </c>
      <c r="AE362" s="120" t="s">
        <v>153</v>
      </c>
      <c r="AF362" s="120" t="s">
        <v>153</v>
      </c>
      <c r="AG362" s="10">
        <v>42723</v>
      </c>
      <c r="AH362" s="10">
        <v>43720</v>
      </c>
      <c r="AI362" s="11">
        <f>IF(G362&lt;0,"NA",IF((G362+H362+L362+T362+AB362+IF(AO362="1ª",AP362,0)+IF(AU362="1ª",AV362,0)+IF(AO362="2ª",AP362,0)+IF(AU362="2ª",AV362,0)+IF(AO362="3ª",AP362,0)+IF(AU362="3ª",AV362,0))&gt;'INF GERAIS'!K362,0,IF(AND(M362="",U362="",AC362=""),'INF GERAIS'!K362-K362-S362-AA362-G362-H362,IF(AND(U362="",AC362=""),'INF GERAIS'!K362-L362-S362-AA362-G362-H362-IF(AO362="1ª",AP362,0)-IF(AU362="1ª",AV362,0),IF(AC362="",'INF GERAIS'!K362-L362-T362-AA362-G362-H362-IF(AO362="1ª",AP362,0)-IF(AU362="1ª",AV362,0)-IF(AO362="2ª",AP362,0)-IF(AU362="2ª",AV362,0),'INF GERAIS'!K362-(G362+H362+L362+T362+AB362+IF(AO362="1ª",AP362,0)+IF(AU362="1ª",AV362,0)+IF(AO362="2ª",AP362,0)+IF(AU362="2ª",AV362,0)+IF(AO362="3ª",AP362,0)+IF(AU362="3ª",AV362,0)))))))</f>
        <v>23447.309999999994</v>
      </c>
      <c r="AJ362" s="1643">
        <v>23447.31</v>
      </c>
      <c r="AK362" s="1644">
        <v>43796</v>
      </c>
      <c r="AL362" s="1645" t="s">
        <v>12825</v>
      </c>
      <c r="AM362" s="1645" t="s">
        <v>12827</v>
      </c>
      <c r="AN362" s="1645" t="s">
        <v>12828</v>
      </c>
      <c r="AP362" s="11"/>
      <c r="AQ362" s="10"/>
      <c r="AV362" s="11"/>
      <c r="AW362" s="10"/>
      <c r="AZ362" s="1"/>
      <c r="BF362" s="16"/>
      <c r="BG362" s="155"/>
    </row>
    <row r="363" spans="2:64" ht="58" x14ac:dyDescent="0.35">
      <c r="B363" s="45" t="str">
        <f>'INF GERAIS'!B363&amp;IFERROR(IF(INDEX(APOIO!$A$5:$A$50,MATCH('INF GERAIS'!N363,APOIO!$B$5:$B$50,0))="NÃO",APOIO!$A$2&amp;"NÃO VÁLIDO",""),"")</f>
        <v>2014.0342</v>
      </c>
      <c r="C363" s="1" t="str">
        <f>'INF GERAIS'!C363</f>
        <v>SERTÃO DO PAJEÚ</v>
      </c>
      <c r="D363" s="1" t="str">
        <f>'INF GERAIS'!D363</f>
        <v>SANTA TEREZINHA</v>
      </c>
      <c r="E363" s="1" t="str">
        <f>'INF GERAIS'!E363</f>
        <v>REVITALIZAÇÃO DE MERCADO MUNICIPAL</v>
      </c>
      <c r="F363" s="1" t="str">
        <f>'INF GERAIS'!G363</f>
        <v>NORMAL</v>
      </c>
      <c r="G363" s="11"/>
      <c r="H363" s="11"/>
      <c r="I363" s="10">
        <v>41803</v>
      </c>
      <c r="J363" s="10">
        <v>41817</v>
      </c>
      <c r="K363" s="11">
        <f>IF(G363&lt;0,"NA",IF(G363&gt;ROUNDDOWN('INF GERAIS'!K363*0.3,2),0,ROUNDDOWN('INF GERAIS'!K363*0.3,2)-G363))</f>
        <v>47315.92</v>
      </c>
      <c r="L363" s="11">
        <v>44949.86</v>
      </c>
      <c r="M363" s="10">
        <v>41824</v>
      </c>
      <c r="N363" s="120" t="s">
        <v>2901</v>
      </c>
      <c r="O363" s="120" t="s">
        <v>2903</v>
      </c>
      <c r="P363" s="120"/>
      <c r="Q363" s="10">
        <v>42220</v>
      </c>
      <c r="R363" s="10">
        <v>42234</v>
      </c>
      <c r="S363" s="11">
        <f>IF(G363&lt;0,"NA",IF((G363+H363+L363+IF(AO363="1ª",AP363,0)+IF(AU363="1ª",AV363,0))&gt;ROUNDDOWN('INF GERAIS'!K363*0.6,2),0,IF(M363="",ROUNDDOWN('INF GERAIS'!K363*0.6,2)-K363-G363-H363,ROUNDDOWN('INF GERAIS'!K363*0.6,2)-(G363+H363+L363+IF(AO363="1ª",AP363,0)+IF(AU363="1ª",AV363,0)))))</f>
        <v>49681.979999999996</v>
      </c>
      <c r="T363" s="505">
        <v>44949.86</v>
      </c>
      <c r="U363" s="10">
        <v>42241</v>
      </c>
      <c r="V363" s="120" t="s">
        <v>3830</v>
      </c>
      <c r="W363" s="120" t="s">
        <v>3832</v>
      </c>
      <c r="X363" s="120" t="s">
        <v>3834</v>
      </c>
      <c r="Y363" s="10">
        <v>42317</v>
      </c>
      <c r="Z363" s="10">
        <v>42832</v>
      </c>
      <c r="AA363" s="11">
        <f>IF(G363&lt;0,"NA",IF((G363+H363+L363+T363+IF(AO363="1ª",AP363,0)+IF(AU363="1ª",AV363,0)+IF(AO363="2ª",AP363,0)+IF(AU363="2ª",AV363,0))&gt;ROUNDDOWN('INF GERAIS'!K363*0.8,2),0,IF(AND(M363="",U363=""),ROUNDDOWN('INF GERAIS'!K363*0.8,2)-K363-S363-G363-H363,IF(U363="",ROUNDDOWN('INF GERAIS'!K363*0.8,2)-S363-L363-G363-H363-IF(AO363="1ª",AP363,0)-IF(AU363="1ª",AV363,0),ROUNDDOWN('INF GERAIS'!K363*0.8,2)-(G363+H363+L363+T363+IF(AO363="1ª",AP363,0)+IF(AU363="1ª",AV363,0)+IF(AO363="2ª",AP363,0)+IF(AU363="2ª",AV363,0))))))</f>
        <v>36276.069999999992</v>
      </c>
      <c r="AB363" s="11">
        <v>36276.07</v>
      </c>
      <c r="AC363" s="10">
        <v>43193</v>
      </c>
      <c r="AD363" s="120" t="s">
        <v>10841</v>
      </c>
      <c r="AE363" s="120" t="s">
        <v>10843</v>
      </c>
      <c r="AF363" s="120" t="s">
        <v>10845</v>
      </c>
      <c r="AG363" s="10">
        <v>42723</v>
      </c>
      <c r="AH363" s="10">
        <v>42832</v>
      </c>
      <c r="AI363" s="11">
        <f>IF(G363&lt;0,"NA",IF((G363+H363+L363+T363+AB363+IF(AO363="1ª",AP363,0)+IF(AU363="1ª",AV363,0)+IF(AO363="2ª",AP363,0)+IF(AU363="2ª",AV363,0)+IF(AO363="3ª",AP363,0)+IF(AU363="3ª",AV363,0))&gt;'INF GERAIS'!K363,0,IF(AND(M363="",U363="",AC363=""),'INF GERAIS'!K363-K363-S363-AA363-G363-H363,IF(AND(U363="",AC363=""),'INF GERAIS'!K363-L363-S363-AA363-G363-H363-IF(AO363="1ª",AP363,0)-IF(AU363="1ª",AV363,0),IF(AC363="",'INF GERAIS'!K363-L363-T363-AA363-G363-H363-IF(AO363="1ª",AP363,0)-IF(AU363="1ª",AV363,0)-IF(AO363="2ª",AP363,0)-IF(AU363="2ª",AV363,0),'INF GERAIS'!K363-(G363+H363+L363+T363+AB363+IF(AO363="1ª",AP363,0)+IF(AU363="1ª",AV363,0)+IF(AO363="2ª",AP363,0)+IF(AU363="2ª",AV363,0)+IF(AO363="3ª",AP363,0)+IF(AU363="3ª",AV363,0)))))))</f>
        <v>31543.949999999983</v>
      </c>
      <c r="AJ363" s="11">
        <v>31543.95</v>
      </c>
      <c r="AK363" s="10">
        <v>43193</v>
      </c>
      <c r="AL363" s="120" t="s">
        <v>10846</v>
      </c>
      <c r="AM363" s="120" t="s">
        <v>10843</v>
      </c>
      <c r="AN363" s="120" t="s">
        <v>10848</v>
      </c>
      <c r="AP363" s="11"/>
      <c r="AQ363" s="10"/>
      <c r="AV363" s="11"/>
      <c r="AW363" s="10"/>
      <c r="AZ363" s="1"/>
      <c r="BF363" s="16"/>
      <c r="BG363" s="155"/>
    </row>
    <row r="364" spans="2:64" ht="58" x14ac:dyDescent="0.35">
      <c r="B364" s="45" t="str">
        <f>'INF GERAIS'!B364&amp;IFERROR(IF(INDEX(APOIO!$A$5:$A$50,MATCH('INF GERAIS'!N364,APOIO!$B$5:$B$50,0))="NÃO",APOIO!$A$2&amp;"NÃO VÁLIDO",""),"")</f>
        <v>2014.0343</v>
      </c>
      <c r="C364" s="1" t="str">
        <f>'INF GERAIS'!C364</f>
        <v>SERTÃO DO PAJEÚ</v>
      </c>
      <c r="D364" s="1" t="str">
        <f>'INF GERAIS'!D364</f>
        <v>SANTA TEREZINHA</v>
      </c>
      <c r="E364" s="1" t="str">
        <f>'INF GERAIS'!E364</f>
        <v>REVITALIZAÇÃO DE AÇOUGUE MUNICIPAL</v>
      </c>
      <c r="F364" s="1" t="str">
        <f>'INF GERAIS'!G364</f>
        <v>NORMAL</v>
      </c>
      <c r="G364" s="11"/>
      <c r="H364" s="11"/>
      <c r="I364" s="10">
        <v>41803</v>
      </c>
      <c r="J364" s="10">
        <v>41817</v>
      </c>
      <c r="K364" s="11">
        <f>IF(G364&lt;0,"NA",IF(G364&gt;ROUNDDOWN('INF GERAIS'!K364*0.3,2),0,ROUNDDOWN('INF GERAIS'!K364*0.3,2)-G364))</f>
        <v>40494.410000000003</v>
      </c>
      <c r="L364" s="11">
        <v>30809.61</v>
      </c>
      <c r="M364" s="10">
        <v>41824</v>
      </c>
      <c r="N364" s="120" t="s">
        <v>2907</v>
      </c>
      <c r="O364" s="120" t="s">
        <v>2903</v>
      </c>
      <c r="P364" s="120"/>
      <c r="Q364" s="10">
        <v>42221</v>
      </c>
      <c r="R364" s="10">
        <v>42235</v>
      </c>
      <c r="S364" s="11">
        <f>IF(G364&lt;0,"NA",IF((G364+H364+L364+IF(AO364="1ª",AP364,0)+IF(AU364="1ª",AV364,0))&gt;ROUNDDOWN('INF GERAIS'!K364*0.6,2),0,IF(M364="",ROUNDDOWN('INF GERAIS'!K364*0.6,2)-K364-G364-H364,ROUNDDOWN('INF GERAIS'!K364*0.6,2)-(G364+H364+L364+IF(AO364="1ª",AP364,0)+IF(AU364="1ª",AV364,0)))))</f>
        <v>50179.210000000006</v>
      </c>
      <c r="T364" s="505">
        <v>50179.21</v>
      </c>
      <c r="U364" s="10">
        <v>42242</v>
      </c>
      <c r="V364" s="120" t="s">
        <v>3839</v>
      </c>
      <c r="W364" s="120" t="s">
        <v>3832</v>
      </c>
      <c r="X364" s="120" t="s">
        <v>3841</v>
      </c>
      <c r="Y364" s="10">
        <v>42317</v>
      </c>
      <c r="Z364" s="10">
        <v>42396</v>
      </c>
      <c r="AA364" s="11">
        <f>IF(G364&lt;0,"NA",IF((G364+H364+L364+T364+IF(AO364="1ª",AP364,0)+IF(AU364="1ª",AV364,0)+IF(AO364="2ª",AP364,0)+IF(AU364="2ª",AV364,0))&gt;ROUNDDOWN('INF GERAIS'!K364*0.8,2),0,IF(AND(M364="",U364=""),ROUNDDOWN('INF GERAIS'!K364*0.8,2)-K364-S364-G364-H364,IF(U364="",ROUNDDOWN('INF GERAIS'!K364*0.8,2)-S364-L364-G364-H364-IF(AO364="1ª",AP364,0)-IF(AU364="1ª",AV364,0),ROUNDDOWN('INF GERAIS'!K364*0.8,2)-(G364+H364+L364+T364+IF(AO364="1ª",AP364,0)+IF(AU364="1ª",AV364,0)+IF(AO364="2ª",AP364,0)+IF(AU364="2ª",AV364,0))))))</f>
        <v>26996.28</v>
      </c>
      <c r="AB364" s="205">
        <v>26996.28</v>
      </c>
      <c r="AC364" s="10">
        <v>42423</v>
      </c>
      <c r="AD364" s="120" t="s">
        <v>6102</v>
      </c>
      <c r="AE364" s="120" t="s">
        <v>6105</v>
      </c>
      <c r="AF364" s="120" t="s">
        <v>6107</v>
      </c>
      <c r="AG364" s="10">
        <v>42317</v>
      </c>
      <c r="AH364" s="10">
        <v>42396</v>
      </c>
      <c r="AI364" s="11">
        <f>IF(G364&lt;0,"NA",IF((G364+H364+L364+T364+AB364+IF(AO364="1ª",AP364,0)+IF(AU364="1ª",AV364,0)+IF(AO364="2ª",AP364,0)+IF(AU364="2ª",AV364,0)+IF(AO364="3ª",AP364,0)+IF(AU364="3ª",AV364,0))&gt;'INF GERAIS'!K364,0,IF(AND(M364="",U364="",AC364=""),'INF GERAIS'!K364-K364-S364-AA364-G364-H364,IF(AND(U364="",AC364=""),'INF GERAIS'!K364-L364-S364-AA364-G364-H364-IF(AO364="1ª",AP364,0)-IF(AU364="1ª",AV364,0),IF(AC364="",'INF GERAIS'!K364-L364-T364-AA364-G364-H364-IF(AO364="1ª",AP364,0)-IF(AU364="1ª",AV364,0)-IF(AO364="2ª",AP364,0)-IF(AU364="2ª",AV364,0),'INF GERAIS'!K364-(G364+H364+L364+T364+AB364+IF(AO364="1ª",AP364,0)+IF(AU364="1ª",AV364,0)+IF(AO364="2ª",AP364,0)+IF(AU364="2ª",AV364,0)+IF(AO364="3ª",AP364,0)+IF(AU364="3ª",AV364,0)))))))</f>
        <v>26996.28</v>
      </c>
      <c r="AJ364" s="205">
        <v>26996.28</v>
      </c>
      <c r="AK364" s="10">
        <v>42423</v>
      </c>
      <c r="AL364" s="120" t="s">
        <v>6108</v>
      </c>
      <c r="AM364" s="120" t="s">
        <v>6110</v>
      </c>
      <c r="AN364" s="120" t="s">
        <v>6111</v>
      </c>
      <c r="AP364" s="11"/>
      <c r="AQ364" s="10"/>
      <c r="AV364" s="11"/>
      <c r="AW364" s="10"/>
      <c r="AZ364" s="1"/>
      <c r="BF364" s="16"/>
      <c r="BG364" s="155"/>
    </row>
    <row r="365" spans="2:64" s="1432" customFormat="1" ht="87" x14ac:dyDescent="0.35">
      <c r="B365" s="1432" t="str">
        <f>'INF GERAIS'!B365&amp;IFERROR(IF(INDEX(APOIO!$A$5:$A$50,MATCH('INF GERAIS'!N365,APOIO!$B$5:$B$50,0))="NÃO",APOIO!$A$2&amp;"NÃO VÁLIDO",""),"")</f>
        <v>2014.0442</v>
      </c>
      <c r="C365" s="1432" t="str">
        <f>'INF GERAIS'!C365</f>
        <v>SERTÃO DO PAJEÚ</v>
      </c>
      <c r="D365" s="1432" t="str">
        <f>'INF GERAIS'!D365</f>
        <v>SANTA TEREZINHA</v>
      </c>
      <c r="E365" s="1432" t="str">
        <f>'INF GERAIS'!E365</f>
        <v>REVITALIZAÇÃO DA PRAÇA SÃO SEBASTIÃO</v>
      </c>
      <c r="F365" s="1432" t="str">
        <f>'INF GERAIS'!G365</f>
        <v>NORMAL</v>
      </c>
      <c r="G365" s="11"/>
      <c r="H365" s="11"/>
      <c r="I365" s="233">
        <v>43769</v>
      </c>
      <c r="J365" s="233">
        <v>43769</v>
      </c>
      <c r="K365" s="11">
        <f>IF(G365&lt;0,"NA",IF(G365&gt;ROUNDDOWN('INF GERAIS'!K365*0.3,2),0,ROUNDDOWN('INF GERAIS'!K365*0.3,2)-G365))</f>
        <v>29308.21</v>
      </c>
      <c r="L365" s="11">
        <v>29308.21</v>
      </c>
      <c r="M365" s="233">
        <v>43796</v>
      </c>
      <c r="N365" s="120" t="s">
        <v>12829</v>
      </c>
      <c r="O365" s="120" t="s">
        <v>12831</v>
      </c>
      <c r="P365" s="120" t="s">
        <v>12833</v>
      </c>
      <c r="Q365" s="233"/>
      <c r="R365" s="233">
        <v>43794</v>
      </c>
      <c r="S365" s="11">
        <f>IF(G365&lt;0,"NA",IF((G365+H365+L365+IF(AO365="1ª",AP365,0)+IF(AU365="1ª",AV365,0))&gt;ROUNDDOWN('INF GERAIS'!K365*0.6,2),0,IF(M365="",ROUNDDOWN('INF GERAIS'!K365*0.6,2)-K365-G365-H365,ROUNDDOWN('INF GERAIS'!K365*0.6,2)-(G365+H365+L365+IF(AO365="1ª",AP365,0)+IF(AU365="1ª",AV365,0)))))</f>
        <v>29308.22</v>
      </c>
      <c r="T365" s="505">
        <v>29308.22</v>
      </c>
      <c r="U365" s="233">
        <v>43819</v>
      </c>
      <c r="V365" s="1978" t="s">
        <v>12866</v>
      </c>
      <c r="W365" s="1978" t="s">
        <v>12867</v>
      </c>
      <c r="X365" s="1978" t="s">
        <v>12868</v>
      </c>
      <c r="Y365" s="233"/>
      <c r="Z365" s="233"/>
      <c r="AA365" s="11">
        <f>IF(G365&lt;0,"NA",IF((G365+H365+L365+T365+IF(AO365="1ª",AP365,0)+IF(AU365="1ª",AV365,0)+IF(AO365="2ª",AP365,0)+IF(AU365="2ª",AV365,0))&gt;ROUNDDOWN('INF GERAIS'!K365*0.8,2),0,IF(AND(M365="",U365=""),ROUNDDOWN('INF GERAIS'!K365*0.8,2)-K365-S365-G365-H365,IF(U365="",ROUNDDOWN('INF GERAIS'!K365*0.8,2)-S365-L365-G365-H365-IF(AO365="1ª",AP365,0)-IF(AU365="1ª",AV365,0),ROUNDDOWN('INF GERAIS'!K365*0.8,2)-(G365+H365+L365+T365+IF(AO365="1ª",AP365,0)+IF(AU365="1ª",AV365,0)+IF(AO365="2ª",AP365,0)+IF(AU365="2ª",AV365,0))))))</f>
        <v>19538.810000000005</v>
      </c>
      <c r="AB365" s="205">
        <v>19538.810000000001</v>
      </c>
      <c r="AC365" s="233">
        <v>44526</v>
      </c>
      <c r="AD365" s="120" t="s">
        <v>13516</v>
      </c>
      <c r="AE365" s="120" t="s">
        <v>13517</v>
      </c>
      <c r="AF365" s="120" t="s">
        <v>13518</v>
      </c>
      <c r="AG365" s="233"/>
      <c r="AH365" s="233"/>
      <c r="AI365" s="11">
        <f>IF(G365&lt;0,"NA",IF((G365+H365+L365+T365+AB365+IF(AO365="1ª",AP365,0)+IF(AU365="1ª",AV365,0)+IF(AO365="2ª",AP365,0)+IF(AU365="2ª",AV365,0)+IF(AO365="3ª",AP365,0)+IF(AU365="3ª",AV365,0))&gt;'INF GERAIS'!K365,0,IF(AND(M365="",U365="",AC365=""),'INF GERAIS'!K365-K365-S365-AA365-G365-H365,IF(AND(U365="",AC365=""),'INF GERAIS'!K365-L365-S365-AA365-G365-H365-IF(AO365="1ª",AP365,0)-IF(AU365="1ª",AV365,0),IF(AC365="",'INF GERAIS'!K365-L365-T365-AA365-G365-H365-IF(AO365="1ª",AP365,0)-IF(AU365="1ª",AV365,0)-IF(AO365="2ª",AP365,0)-IF(AU365="2ª",AV365,0),'INF GERAIS'!K365-(G365+H365+L365+T365+AB365+IF(AO365="1ª",AP365,0)+IF(AU365="1ª",AV365,0)+IF(AO365="2ª",AP365,0)+IF(AU365="2ª",AV365,0)+IF(AO365="3ª",AP365,0)+IF(AU365="3ª",AV365,0)))))))</f>
        <v>19538.809999999998</v>
      </c>
      <c r="AJ365" s="205">
        <v>19538.810000000001</v>
      </c>
      <c r="AK365" s="233">
        <v>44526</v>
      </c>
      <c r="AL365" s="120" t="s">
        <v>13519</v>
      </c>
      <c r="AM365" s="120" t="s">
        <v>13520</v>
      </c>
      <c r="AN365" s="120" t="s">
        <v>13521</v>
      </c>
      <c r="AP365" s="11"/>
      <c r="AQ365" s="233"/>
      <c r="AV365" s="11"/>
      <c r="AW365" s="233"/>
      <c r="BA365"/>
      <c r="BB365"/>
      <c r="BC365"/>
      <c r="BD365"/>
      <c r="BE365"/>
      <c r="BF365" s="16"/>
      <c r="BG365" s="155"/>
      <c r="BH365"/>
      <c r="BI365"/>
      <c r="BJ365"/>
      <c r="BK365"/>
      <c r="BL365"/>
    </row>
    <row r="366" spans="2:64" ht="29" x14ac:dyDescent="0.35">
      <c r="B366" s="45" t="str">
        <f>'INF GERAIS'!B366&amp;IFERROR(IF(INDEX(APOIO!$A$5:$A$50,MATCH('INF GERAIS'!N366,APOIO!$B$5:$B$50,0))="NÃO",APOIO!$A$2&amp;"NÃO VÁLIDO",""),"")</f>
        <v>2014.0344
NÃO VÁLIDO</v>
      </c>
      <c r="C366" s="1" t="str">
        <f>'INF GERAIS'!C366</f>
        <v>SERTÃO DO PAJEÚ</v>
      </c>
      <c r="D366" s="1" t="str">
        <f>'INF GERAIS'!D366</f>
        <v>SANTA TEREZINHA</v>
      </c>
      <c r="E366" s="1" t="str">
        <f>'INF GERAIS'!E366</f>
        <v xml:space="preserve">REVITALIZAÇÃO DO MATADOURO PÚBLICO </v>
      </c>
      <c r="F366" s="1" t="str">
        <f>'INF GERAIS'!G366</f>
        <v>NORMAL</v>
      </c>
      <c r="G366" s="11">
        <v>-25825.81</v>
      </c>
      <c r="H366" s="11"/>
      <c r="I366" s="10">
        <v>41803</v>
      </c>
      <c r="J366" s="10">
        <v>41817</v>
      </c>
      <c r="K366" s="11" t="str">
        <f>IF(G366&lt;0,"NA",IF(G366&gt;ROUNDDOWN('INF GERAIS'!K366*0.3,2),0,ROUNDDOWN('INF GERAIS'!K366*0.3,2)-G366))</f>
        <v>NA</v>
      </c>
      <c r="L366" s="11">
        <v>25825.81</v>
      </c>
      <c r="M366" s="10">
        <v>41824</v>
      </c>
      <c r="N366" s="120" t="s">
        <v>2910</v>
      </c>
      <c r="O366" s="120" t="s">
        <v>2903</v>
      </c>
      <c r="P366" s="120"/>
      <c r="Q366" s="10" t="s">
        <v>153</v>
      </c>
      <c r="R366" s="10" t="s">
        <v>153</v>
      </c>
      <c r="S366" s="11" t="str">
        <f>IF(G366&lt;0,"NA",IF((G366+H366+L366+IF(AO366="1ª",AP366,0)+IF(AU366="1ª",AV366,0))&gt;ROUNDDOWN('INF GERAIS'!K366*0.6,2),0,IF(M366="",ROUNDDOWN('INF GERAIS'!K366*0.6,2)-K366-G366-H366,ROUNDDOWN('INF GERAIS'!K366*0.6,2)-(G366+H366+L366+IF(AO366="1ª",AP366,0)+IF(AU366="1ª",AV366,0)))))</f>
        <v>NA</v>
      </c>
      <c r="U366" s="10"/>
      <c r="V366" s="120" t="s">
        <v>153</v>
      </c>
      <c r="W366" s="120" t="s">
        <v>153</v>
      </c>
      <c r="X366" s="120" t="s">
        <v>153</v>
      </c>
      <c r="Y366" s="10"/>
      <c r="Z366" s="10" t="s">
        <v>153</v>
      </c>
      <c r="AA366" s="11" t="str">
        <f>IF(G366&lt;0,"NA",IF((G366+H366+L366+T366+IF(AO366="1ª",AP366,0)+IF(AU366="1ª",AV366,0)+IF(AO366="2ª",AP366,0)+IF(AU366="2ª",AV366,0))&gt;ROUNDDOWN('INF GERAIS'!K366*0.8,2),0,IF(AND(M366="",U366=""),ROUNDDOWN('INF GERAIS'!K366*0.8,2)-K366-S366-G366-H366,IF(U366="",ROUNDDOWN('INF GERAIS'!K366*0.8,2)-S366-L366-G366-H366-IF(AO366="1ª",AP366,0)-IF(AU366="1ª",AV366,0),ROUNDDOWN('INF GERAIS'!K366*0.8,2)-(G366+H366+L366+T366+IF(AO366="1ª",AP366,0)+IF(AU366="1ª",AV366,0)+IF(AO366="2ª",AP366,0)+IF(AU366="2ª",AV366,0))))))</f>
        <v>NA</v>
      </c>
      <c r="AB366" s="11"/>
      <c r="AC366" s="10"/>
      <c r="AD366" s="120" t="s">
        <v>153</v>
      </c>
      <c r="AE366" s="120" t="s">
        <v>153</v>
      </c>
      <c r="AF366" s="120" t="s">
        <v>153</v>
      </c>
      <c r="AG366" s="10"/>
      <c r="AH366" s="10" t="s">
        <v>153</v>
      </c>
      <c r="AI366" s="11" t="str">
        <f>IF(G366&lt;0,"NA",IF((G366+H366+L366+T366+AB366+IF(AO366="1ª",AP366,0)+IF(AU366="1ª",AV366,0)+IF(AO366="2ª",AP366,0)+IF(AU366="2ª",AV366,0)+IF(AO366="3ª",AP366,0)+IF(AU366="3ª",AV366,0))&gt;'INF GERAIS'!K366,0,IF(AND(M366="",U366="",AC366=""),'INF GERAIS'!K366-K366-S366-AA366-G366-H366,IF(AND(U366="",AC366=""),'INF GERAIS'!K366-L366-S366-AA366-G366-H366-IF(AO366="1ª",AP366,0)-IF(AU366="1ª",AV366,0),IF(AC366="",'INF GERAIS'!K366-L366-T366-AA366-G366-H366-IF(AO366="1ª",AP366,0)-IF(AU366="1ª",AV366,0)-IF(AO366="2ª",AP366,0)-IF(AU366="2ª",AV366,0),'INF GERAIS'!K366-(G366+H366+L366+T366+AB366+IF(AO366="1ª",AP366,0)+IF(AU366="1ª",AV366,0)+IF(AO366="2ª",AP366,0)+IF(AU366="2ª",AV366,0)+IF(AO366="3ª",AP366,0)+IF(AU366="3ª",AV366,0)))))))</f>
        <v>NA</v>
      </c>
      <c r="AJ366" s="11" t="s">
        <v>153</v>
      </c>
      <c r="AK366" s="10"/>
      <c r="AL366" s="120" t="s">
        <v>153</v>
      </c>
      <c r="AM366" s="120" t="s">
        <v>153</v>
      </c>
      <c r="AN366" s="120" t="s">
        <v>153</v>
      </c>
      <c r="AP366" s="11"/>
      <c r="AQ366" s="10"/>
      <c r="AV366" s="11"/>
      <c r="AW366" s="10"/>
      <c r="AZ366" s="1"/>
      <c r="BF366" s="16"/>
      <c r="BG366" s="155"/>
    </row>
    <row r="367" spans="2:64" s="1422" customFormat="1" ht="29" x14ac:dyDescent="0.35">
      <c r="B367" s="1422" t="str">
        <f>'INF GERAIS'!B367&amp;IFERROR(IF(INDEX(APOIO!$A$5:$A$50,MATCH('INF GERAIS'!N367,APOIO!$B$5:$B$50,0))="NÃO",APOIO!$A$2&amp;"NÃO VÁLIDO",""),"")</f>
        <v>2014.0441</v>
      </c>
      <c r="C367" s="1422" t="str">
        <f>'INF GERAIS'!C367</f>
        <v>MATA SUL</v>
      </c>
      <c r="D367" s="1422" t="str">
        <f>'INF GERAIS'!D367</f>
        <v>SÃO BENEDITO DO SUL</v>
      </c>
      <c r="E367" s="1422" t="str">
        <f>'INF GERAIS'!E367</f>
        <v>PAVIMENTAÇÃO EM PARALELO</v>
      </c>
      <c r="F367" s="1422" t="str">
        <f>'INF GERAIS'!G367</f>
        <v>NORMAL</v>
      </c>
      <c r="G367" s="11"/>
      <c r="H367" s="11"/>
      <c r="I367" s="233"/>
      <c r="J367" s="233"/>
      <c r="K367" s="11">
        <f>IF(G367&lt;0,"NA",IF(G367&gt;ROUNDDOWN('INF GERAIS'!K367*0.3,2),0,ROUNDDOWN('INF GERAIS'!K367*0.3,2)-G367))</f>
        <v>0</v>
      </c>
      <c r="L367" s="11"/>
      <c r="M367" s="233"/>
      <c r="N367" s="120"/>
      <c r="O367" s="120"/>
      <c r="P367" s="120"/>
      <c r="Q367" s="233"/>
      <c r="R367" s="233"/>
      <c r="S367" s="11">
        <f>IF(G367&lt;0,"NA",IF((G367+H367+L367+IF(AO367="1ª",AP367,0)+IF(AU367="1ª",AV367,0))&gt;ROUNDDOWN('INF GERAIS'!K367*0.6,2),0,IF(M367="",ROUNDDOWN('INF GERAIS'!K367*0.6,2)-K367-G367-H367,ROUNDDOWN('INF GERAIS'!K367*0.6,2)-(G367+H367+L367+IF(AO367="1ª",AP367,0)+IF(AU367="1ª",AV367,0)))))</f>
        <v>0</v>
      </c>
      <c r="T367" s="505"/>
      <c r="U367" s="233"/>
      <c r="V367" s="120"/>
      <c r="W367" s="120"/>
      <c r="X367" s="120"/>
      <c r="Y367" s="233"/>
      <c r="Z367" s="233"/>
      <c r="AA367" s="11">
        <f>IF(G367&lt;0,"NA",IF((G367+H367+L367+T367+IF(AO367="1ª",AP367,0)+IF(AU367="1ª",AV367,0)+IF(AO367="2ª",AP367,0)+IF(AU367="2ª",AV367,0))&gt;ROUNDDOWN('INF GERAIS'!K367*0.8,2),0,IF(AND(M367="",U367=""),ROUNDDOWN('INF GERAIS'!K367*0.8,2)-K367-S367-G367-H367,IF(U367="",ROUNDDOWN('INF GERAIS'!K367*0.8,2)-S367-L367-G367-H367-IF(AO367="1ª",AP367,0)-IF(AU367="1ª",AV367,0),ROUNDDOWN('INF GERAIS'!K367*0.8,2)-(G367+H367+L367+T367+IF(AO367="1ª",AP367,0)+IF(AU367="1ª",AV367,0)+IF(AO367="2ª",AP367,0)+IF(AU367="2ª",AV367,0))))))</f>
        <v>0</v>
      </c>
      <c r="AB367" s="11"/>
      <c r="AC367" s="233"/>
      <c r="AD367" s="120"/>
      <c r="AE367" s="120"/>
      <c r="AF367" s="120"/>
      <c r="AG367" s="233"/>
      <c r="AH367" s="233"/>
      <c r="AI367" s="11">
        <f>IF(G367&lt;0,"NA",IF((G367+H367+L367+T367+AB367+IF(AO367="1ª",AP367,0)+IF(AU367="1ª",AV367,0)+IF(AO367="2ª",AP367,0)+IF(AU367="2ª",AV367,0)+IF(AO367="3ª",AP367,0)+IF(AU367="3ª",AV367,0))&gt;'INF GERAIS'!K367,0,IF(AND(M367="",U367="",AC367=""),'INF GERAIS'!K367-K367-S367-AA367-G367-H367,IF(AND(U367="",AC367=""),'INF GERAIS'!K367-L367-S367-AA367-G367-H367-IF(AO367="1ª",AP367,0)-IF(AU367="1ª",AV367,0),IF(AC367="",'INF GERAIS'!K367-L367-T367-AA367-G367-H367-IF(AO367="1ª",AP367,0)-IF(AU367="1ª",AV367,0)-IF(AO367="2ª",AP367,0)-IF(AU367="2ª",AV367,0),'INF GERAIS'!K367-(G367+H367+L367+T367+AB367+IF(AO367="1ª",AP367,0)+IF(AU367="1ª",AV367,0)+IF(AO367="2ª",AP367,0)+IF(AU367="2ª",AV367,0)+IF(AO367="3ª",AP367,0)+IF(AU367="3ª",AV367,0)))))))</f>
        <v>0</v>
      </c>
      <c r="AJ367" s="11"/>
      <c r="AK367" s="233"/>
      <c r="AL367" s="120"/>
      <c r="AM367" s="120"/>
      <c r="AN367" s="120"/>
      <c r="AP367" s="11"/>
      <c r="AQ367" s="233"/>
      <c r="AV367" s="11"/>
      <c r="AW367" s="233"/>
      <c r="BA367"/>
      <c r="BB367"/>
      <c r="BC367"/>
      <c r="BD367"/>
      <c r="BE367"/>
      <c r="BF367" s="16"/>
      <c r="BG367" s="155"/>
      <c r="BH367"/>
      <c r="BI367"/>
      <c r="BJ367"/>
      <c r="BK367"/>
      <c r="BL367"/>
    </row>
    <row r="368" spans="2:64" ht="72.5" x14ac:dyDescent="0.35">
      <c r="B368" s="45" t="str">
        <f>'INF GERAIS'!B368&amp;IFERROR(IF(INDEX(APOIO!$A$5:$A$50,MATCH('INF GERAIS'!N368,APOIO!$B$5:$B$50,0))="NÃO",APOIO!$A$2&amp;"NÃO VÁLIDO",""),"")</f>
        <v>2014.0345</v>
      </c>
      <c r="C368" s="1" t="str">
        <f>'INF GERAIS'!C368</f>
        <v>MATA SUL</v>
      </c>
      <c r="D368" s="1" t="str">
        <f>'INF GERAIS'!D368</f>
        <v>SÃO BENEDITO DO SUL</v>
      </c>
      <c r="E368" s="1" t="str">
        <f>'INF GERAIS'!E368</f>
        <v>PAVIMENTAÇÃO ASFALTICA DE DIVERSAs RUAS</v>
      </c>
      <c r="F368" s="1" t="str">
        <f>'INF GERAIS'!G368</f>
        <v>NORMAL</v>
      </c>
      <c r="G368" s="11"/>
      <c r="H368" s="11"/>
      <c r="I368" s="10">
        <v>41803</v>
      </c>
      <c r="J368" s="10">
        <v>41817</v>
      </c>
      <c r="K368" s="11">
        <f>IF(G368&lt;0,"NA",IF(G368&gt;ROUNDDOWN('INF GERAIS'!K368*0.3,2),0,ROUNDDOWN('INF GERAIS'!K368*0.3,2)-G368))</f>
        <v>226414.66</v>
      </c>
      <c r="L368" s="11">
        <v>226414.67</v>
      </c>
      <c r="M368" s="10">
        <v>41824</v>
      </c>
      <c r="N368" s="120" t="s">
        <v>2916</v>
      </c>
      <c r="O368" s="120" t="s">
        <v>2918</v>
      </c>
      <c r="P368" s="120"/>
      <c r="Q368" s="10">
        <v>42509</v>
      </c>
      <c r="R368" s="10">
        <v>42521</v>
      </c>
      <c r="S368" s="11">
        <f>IF(G368&lt;0,"NA",IF((G368+H368+L368+IF(AO368="1ª",AP368,0)+IF(AU368="1ª",AV368,0))&gt;ROUNDDOWN('INF GERAIS'!K368*0.6,2),0,IF(M368="",ROUNDDOWN('INF GERAIS'!K368*0.6,2)-K368-G368-H368,ROUNDDOWN('INF GERAIS'!K368*0.6,2)-(G368+H368+L368+IF(AO368="1ª",AP368,0)+IF(AU368="1ª",AV368,0)))))</f>
        <v>226414.66</v>
      </c>
      <c r="T368" s="505">
        <v>226414.66</v>
      </c>
      <c r="U368" s="233">
        <v>42524</v>
      </c>
      <c r="V368" s="363" t="s">
        <v>7404</v>
      </c>
      <c r="W368" s="363" t="s">
        <v>7406</v>
      </c>
      <c r="X368" s="363" t="s">
        <v>7408</v>
      </c>
      <c r="Y368" s="122">
        <v>42507</v>
      </c>
      <c r="Z368" s="10">
        <v>42543</v>
      </c>
      <c r="AA368" s="11">
        <f>IF(G368&lt;0,"NA",IF((G368+H368+L368+T368+IF(AO368="1ª",AP368,0)+IF(AU368="1ª",AV368,0)+IF(AO368="2ª",AP368,0)+IF(AU368="2ª",AV368,0))&gt;ROUNDDOWN('INF GERAIS'!K368*0.8,2),0,IF(AND(M368="",U368=""),ROUNDDOWN('INF GERAIS'!K368*0.8,2)-K368-S368-G368-H368,IF(U368="",ROUNDDOWN('INF GERAIS'!K368*0.8,2)-S368-L368-G368-H368-IF(AO368="1ª",AP368,0)-IF(AU368="1ª",AV368,0),ROUNDDOWN('INF GERAIS'!K368*0.8,2)-(G368+H368+L368+T368+IF(AO368="1ª",AP368,0)+IF(AU368="1ª",AV368,0)+IF(AO368="2ª",AP368,0)+IF(AU368="2ª",AV368,0))))))</f>
        <v>150943.10999999993</v>
      </c>
      <c r="AB368" s="443">
        <v>150943.10999999999</v>
      </c>
      <c r="AC368" s="444">
        <v>42549</v>
      </c>
      <c r="AD368" s="445" t="s">
        <v>7825</v>
      </c>
      <c r="AE368" s="341" t="s">
        <v>7406</v>
      </c>
      <c r="AF368" s="341" t="s">
        <v>7827</v>
      </c>
      <c r="AG368" s="122">
        <v>43266</v>
      </c>
      <c r="AH368" s="10">
        <v>43292</v>
      </c>
      <c r="AI368" s="11">
        <f>IF(G368&lt;0,"NA",IF((G368+H368+L368+T368+AB368+IF(AO368="1ª",AP368,0)+IF(AU368="1ª",AV368,0)+IF(AO368="2ª",AP368,0)+IF(AU368="2ª",AV368,0)+IF(AO368="3ª",AP368,0)+IF(AU368="3ª",AV368,0))&gt;'INF GERAIS'!K368,0,IF(AND(M368="",U368="",AC368=""),'INF GERAIS'!K368-K368-S368-AA368-G368-H368,IF(AND(U368="",AC368=""),'INF GERAIS'!K368-L368-S368-AA368-G368-H368-IF(AO368="1ª",AP368,0)-IF(AU368="1ª",AV368,0),IF(AC368="",'INF GERAIS'!K368-L368-T368-AA368-G368-H368-IF(AO368="1ª",AP368,0)-IF(AU368="1ª",AV368,0)-IF(AO368="2ª",AP368,0)-IF(AU368="2ª",AV368,0),'INF GERAIS'!K368-(G368+H368+L368+T368+AB368+IF(AO368="1ª",AP368,0)+IF(AU368="1ª",AV368,0)+IF(AO368="2ª",AP368,0)+IF(AU368="2ª",AV368,0)+IF(AO368="3ª",AP368,0)+IF(AU368="3ª",AV368,0)))))))</f>
        <v>150943.1115635999</v>
      </c>
      <c r="AJ368" s="205">
        <v>150943.10999999999</v>
      </c>
      <c r="AK368" s="233">
        <v>43517</v>
      </c>
      <c r="AL368" s="1355" t="s">
        <v>11930</v>
      </c>
      <c r="AM368" s="1355" t="s">
        <v>11932</v>
      </c>
      <c r="AN368" s="1355" t="s">
        <v>11933</v>
      </c>
      <c r="AP368" s="11"/>
      <c r="AQ368" s="10"/>
      <c r="AV368" s="11"/>
      <c r="AW368" s="10"/>
      <c r="AZ368" s="1"/>
      <c r="BF368" s="16"/>
      <c r="BG368" s="155"/>
    </row>
    <row r="369" spans="2:59" ht="275.5" x14ac:dyDescent="0.35">
      <c r="B369" s="45" t="str">
        <f>'INF GERAIS'!B369&amp;IFERROR(IF(INDEX(APOIO!$A$5:$A$50,MATCH('INF GERAIS'!N369,APOIO!$B$5:$B$50,0))="NÃO",APOIO!$A$2&amp;"NÃO VÁLIDO",""),"")</f>
        <v>2014.0346</v>
      </c>
      <c r="C369" s="1" t="str">
        <f>'INF GERAIS'!C369</f>
        <v>AGRESTE CENTRAL</v>
      </c>
      <c r="D369" s="1" t="str">
        <f>'INF GERAIS'!D369</f>
        <v>SÃO BENTO DO UNA</v>
      </c>
      <c r="E369" s="1" t="str">
        <f>'INF GERAIS'!E369</f>
        <v>PAVIMENTAÇÃO EM PARALELEPÍPEDOS GRANITICOS DE DIVERSAS RUAS - RUA LUIZ GONZAGA; RUA DR. LAURINDO LINS; 2.º TRAVESSA JOAQUIM NABUCO; RUA DOS TERREIROS; 1.TRAV. DOS TERREIROS; 2.TRAV. DOS TERREIROS; RUA BAIXADA DO CASTELO; RUA DA VARA; 1.TRAV.ELADIO PORFIRIO; RUA DE QUEIMADA GRANDE; RUA 6 DE ALMAS BENDITAS; TRAV. DA RUA 6 DE ALMAS BENDITAS; RUA DA JUREMA 3 E FRENTE DO MATADOURO; RUA DA TELPE - VILA DO ESPIRITO SANTO; RUA PRINCIPAL SAIDA DO TAPUIO - VILA DO ESPIRITO SANTO; RUA DA JUREMA 2; RUA DA PEDRA ATE A ENTRADA DE ESPIRITO SANTO; RUA DA PEDRA FRENTE - ESP. SANTO; RUA DE ACESSO A ETE; ACESSO / EMBARQUE / DESEMBARQUE / ESTACIONAMENTO DO MATADOURO MUNICIPAL; RUA CRISTIANO WESLEY O. ALMEIDA; TRAV. LUIZ GONZAGA; BECO DA 1º TRAV. ELADIO PORFIRIO</v>
      </c>
      <c r="F369" s="1" t="str">
        <f>'INF GERAIS'!G369</f>
        <v>NORMAL</v>
      </c>
      <c r="G369" s="11"/>
      <c r="H369" s="11"/>
      <c r="I369" s="10">
        <v>41803</v>
      </c>
      <c r="J369" s="10">
        <v>41817</v>
      </c>
      <c r="K369" s="11">
        <f>IF(G369&lt;0,"NA",IF(G369&gt;ROUNDDOWN('INF GERAIS'!K369*0.3,2),0,ROUNDDOWN('INF GERAIS'!K369*0.3,2)-G369))</f>
        <v>413442.65</v>
      </c>
      <c r="L369" s="11">
        <v>440896.19</v>
      </c>
      <c r="M369" s="10">
        <v>41824</v>
      </c>
      <c r="N369" s="120" t="s">
        <v>2922</v>
      </c>
      <c r="O369" s="120" t="s">
        <v>2924</v>
      </c>
      <c r="P369" s="120"/>
      <c r="Q369" s="10">
        <v>42452</v>
      </c>
      <c r="R369" s="10">
        <v>42459</v>
      </c>
      <c r="S369" s="11">
        <f>IF(G369&lt;0,"NA",IF((G369+H369+L369+IF(AO369="1ª",AP369,0)+IF(AU369="1ª",AV369,0))&gt;ROUNDDOWN('INF GERAIS'!K369*0.6,2),0,IF(M369="",ROUNDDOWN('INF GERAIS'!K369*0.6,2)-K369-G369-H369,ROUNDDOWN('INF GERAIS'!K369*0.6,2)-(G369+H369+L369+IF(AO369="1ª",AP369,0)+IF(AU369="1ª",AV369,0)))))</f>
        <v>385989.12000000005</v>
      </c>
      <c r="T369" s="505">
        <v>428339.28</v>
      </c>
      <c r="U369" s="10">
        <v>42461</v>
      </c>
      <c r="V369" s="120" t="s">
        <v>6720</v>
      </c>
      <c r="W369" s="120" t="s">
        <v>6718</v>
      </c>
      <c r="X369" s="120" t="s">
        <v>6722</v>
      </c>
      <c r="Y369" s="10">
        <v>42649</v>
      </c>
      <c r="Z369" s="10">
        <v>42878</v>
      </c>
      <c r="AA369" s="11">
        <f>IF(G369&lt;0,"NA",IF((G369+H369+L369+T369+IF(AO369="1ª",AP369,0)+IF(AU369="1ª",AV369,0)+IF(AO369="2ª",AP369,0)+IF(AU369="2ª",AV369,0))&gt;ROUNDDOWN('INF GERAIS'!K369*0.8,2),0,IF(AND(M369="",U369=""),ROUNDDOWN('INF GERAIS'!K369*0.8,2)-K369-S369-G369-H369,IF(U369="",ROUNDDOWN('INF GERAIS'!K369*0.8,2)-S369-L369-G369-H369-IF(AO369="1ª",AP369,0)-IF(AU369="1ª",AV369,0),ROUNDDOWN('INF GERAIS'!K369*0.8,2)-(G369+H369+L369+T369+IF(AO369="1ª",AP369,0)+IF(AU369="1ª",AV369,0)+IF(AO369="2ª",AP369,0)+IF(AU369="2ª",AV369,0))))))</f>
        <v>233278.28000000003</v>
      </c>
      <c r="AB369" s="205">
        <v>299496.59999999998</v>
      </c>
      <c r="AC369" s="233">
        <v>43193</v>
      </c>
      <c r="AD369" s="1557" t="s">
        <v>10682</v>
      </c>
      <c r="AE369" s="1557" t="s">
        <v>10681</v>
      </c>
      <c r="AF369" s="1557" t="s">
        <v>10680</v>
      </c>
      <c r="AG369" s="10">
        <v>43711</v>
      </c>
      <c r="AH369" s="10">
        <v>43780</v>
      </c>
      <c r="AI369" s="11">
        <f>IF(G369&lt;0,"NA",IF((G369+H369+L369+T369+AB369+IF(AO369="1ª",AP369,0)+IF(AU369="1ª",AV369,0)+IF(AO369="2ª",AP369,0)+IF(AU369="2ª",AV369,0)+IF(AO369="3ª",AP369,0)+IF(AU369="3ª",AV369,0))&gt;'INF GERAIS'!K369,0,IF(AND(M369="",U369="",AC369=""),'INF GERAIS'!K369-K369-S369-AA369-G369-H369,IF(AND(U369="",AC369=""),'INF GERAIS'!K369-L369-S369-AA369-G369-H369-IF(AO369="1ª",AP369,0)-IF(AU369="1ª",AV369,0),IF(AC369="",'INF GERAIS'!K369-L369-T369-AA369-G369-H369-IF(AO369="1ª",AP369,0)-IF(AU369="1ª",AV369,0)-IF(AO369="2ª",AP369,0)-IF(AU369="2ª",AV369,0),'INF GERAIS'!K369-(G369+H369+L369+T369+AB369+IF(AO369="1ª",AP369,0)+IF(AU369="1ª",AV369,0)+IF(AO369="2ª",AP369,0)+IF(AU369="2ª",AV369,0)+IF(AO369="3ª",AP369,0)+IF(AU369="3ª",AV369,0)))))))</f>
        <v>209410.12000000011</v>
      </c>
      <c r="AJ369" s="11">
        <v>209201.08</v>
      </c>
      <c r="AK369" s="10">
        <v>43909</v>
      </c>
      <c r="AL369" s="120" t="s">
        <v>13163</v>
      </c>
      <c r="AM369" s="120" t="s">
        <v>13164</v>
      </c>
      <c r="AN369" s="120" t="s">
        <v>13165</v>
      </c>
      <c r="AP369" s="11"/>
      <c r="AQ369" s="10"/>
      <c r="AV369" s="11"/>
      <c r="AW369" s="10"/>
      <c r="AZ369" s="1"/>
      <c r="BF369" s="16"/>
      <c r="BG369" s="155"/>
    </row>
    <row r="370" spans="2:59" ht="72.5" x14ac:dyDescent="0.35">
      <c r="B370" s="45" t="str">
        <f>'INF GERAIS'!B370&amp;IFERROR(IF(INDEX(APOIO!$A$5:$A$50,MATCH('INF GERAIS'!N370,APOIO!$B$5:$B$50,0))="NÃO",APOIO!$A$2&amp;"NÃO VÁLIDO",""),"")</f>
        <v>2014.0347</v>
      </c>
      <c r="C370" s="1" t="str">
        <f>'INF GERAIS'!C370</f>
        <v>AGRESTE CENTRAL</v>
      </c>
      <c r="D370" s="1" t="str">
        <f>'INF GERAIS'!D370</f>
        <v>SÃO BENTO DO UNA</v>
      </c>
      <c r="E370" s="1" t="str">
        <f>'INF GERAIS'!E370</f>
        <v>URBANIZAÇÃO E ILUMINAÇÃO DA AVENIDA OSVALDO CELSO MACIEL</v>
      </c>
      <c r="F370" s="1" t="str">
        <f>'INF GERAIS'!G370</f>
        <v>NORMAL</v>
      </c>
      <c r="G370" s="11"/>
      <c r="H370" s="11"/>
      <c r="I370" s="10">
        <v>41803</v>
      </c>
      <c r="J370" s="10">
        <v>41817</v>
      </c>
      <c r="K370" s="11">
        <f>IF(G370&lt;0,"NA",IF(G370&gt;ROUNDDOWN('INF GERAIS'!K370*0.3,2),0,ROUNDDOWN('INF GERAIS'!K370*0.3,2)-G370))</f>
        <v>45710.66</v>
      </c>
      <c r="L370" s="11">
        <v>57216.72</v>
      </c>
      <c r="M370" s="10">
        <v>41824</v>
      </c>
      <c r="N370" s="120" t="s">
        <v>2934</v>
      </c>
      <c r="O370" s="120" t="s">
        <v>2924</v>
      </c>
      <c r="P370" s="120"/>
      <c r="Q370" s="10">
        <v>42452</v>
      </c>
      <c r="R370" s="10">
        <v>42459</v>
      </c>
      <c r="S370" s="11">
        <f>IF(G370&lt;0,"NA",IF((G370+H370+L370+IF(AO370="1ª",AP370,0)+IF(AU370="1ª",AV370,0))&gt;ROUNDDOWN('INF GERAIS'!K370*0.6,2),0,IF(M370="",ROUNDDOWN('INF GERAIS'!K370*0.6,2)-K370-G370-H370,ROUNDDOWN('INF GERAIS'!K370*0.6,2)-(G370+H370+L370+IF(AO370="1ª",AP370,0)+IF(AU370="1ª",AV370,0)))))</f>
        <v>34204.600000000006</v>
      </c>
      <c r="T370" s="505">
        <v>57216.72</v>
      </c>
      <c r="U370" s="10">
        <v>42461</v>
      </c>
      <c r="V370" s="120" t="s">
        <v>6716</v>
      </c>
      <c r="W370" s="120" t="s">
        <v>6718</v>
      </c>
      <c r="X370" s="120" t="s">
        <v>6719</v>
      </c>
      <c r="Y370" s="10">
        <v>42612</v>
      </c>
      <c r="Z370" s="10">
        <v>42656</v>
      </c>
      <c r="AA370" s="11">
        <f>IF(G370&lt;0,"NA",IF((G370+H370+L370+T370+IF(AO370="1ª",AP370,0)+IF(AU370="1ª",AV370,0)+IF(AO370="2ª",AP370,0)+IF(AU370="2ª",AV370,0))&gt;ROUNDDOWN('INF GERAIS'!K370*0.8,2),0,IF(AND(M370="",U370=""),ROUNDDOWN('INF GERAIS'!K370*0.8,2)-K370-S370-G370-H370,IF(U370="",ROUNDDOWN('INF GERAIS'!K370*0.8,2)-S370-L370-G370-H370-IF(AO370="1ª",AP370,0)-IF(AU370="1ª",AV370,0),ROUNDDOWN('INF GERAIS'!K370*0.8,2)-(G370+H370+L370+T370+IF(AO370="1ª",AP370,0)+IF(AU370="1ª",AV370,0)+IF(AO370="2ª",AP370,0)+IF(AU370="2ª",AV370,0))))))</f>
        <v>7461.6600000000035</v>
      </c>
      <c r="AB370" s="205">
        <v>38144.480000000003</v>
      </c>
      <c r="AC370" s="233">
        <v>42961</v>
      </c>
      <c r="AD370" s="1557" t="s">
        <v>9844</v>
      </c>
      <c r="AE370" s="1557" t="s">
        <v>9846</v>
      </c>
      <c r="AF370" s="1557" t="s">
        <v>9847</v>
      </c>
      <c r="AG370" s="10">
        <v>43340</v>
      </c>
      <c r="AH370" s="10" t="s">
        <v>153</v>
      </c>
      <c r="AI370" s="11">
        <f>IF(G370&lt;0,"NA",IF((G370+H370+L370+T370+AB370+IF(AO370="1ª",AP370,0)+IF(AU370="1ª",AV370,0)+IF(AO370="2ª",AP370,0)+IF(AU370="2ª",AV370,0)+IF(AO370="3ª",AP370,0)+IF(AU370="3ª",AV370,0))&gt;'INF GERAIS'!K370,0,IF(AND(M370="",U370="",AC370=""),'INF GERAIS'!K370-K370-S370-AA370-G370-H370,IF(AND(U370="",AC370=""),'INF GERAIS'!K370-L370-S370-AA370-G370-H370-IF(AO370="1ª",AP370,0)-IF(AU370="1ª",AV370,0),IF(AC370="",'INF GERAIS'!K370-L370-T370-AA370-G370-H370-IF(AO370="1ª",AP370,0)-IF(AU370="1ª",AV370,0)-IF(AO370="2ª",AP370,0)-IF(AU370="2ª",AV370,0),'INF GERAIS'!K370-(G370+H370+L370+T370+AB370+IF(AO370="1ª",AP370,0)+IF(AU370="1ª",AV370,0)+IF(AO370="2ª",AP370,0)+IF(AU370="2ª",AV370,0)+IF(AO370="3ª",AP370,0)+IF(AU370="3ª",AV370,0)))))))</f>
        <v>0</v>
      </c>
      <c r="AJ370" s="11" t="s">
        <v>153</v>
      </c>
      <c r="AK370" s="10"/>
      <c r="AL370" s="120" t="s">
        <v>153</v>
      </c>
      <c r="AM370" s="120" t="s">
        <v>153</v>
      </c>
      <c r="AN370" s="120" t="s">
        <v>153</v>
      </c>
      <c r="AP370" s="11"/>
      <c r="AQ370" s="10"/>
      <c r="AV370" s="11"/>
      <c r="AW370" s="10"/>
      <c r="AZ370" s="1"/>
      <c r="BF370" s="16"/>
      <c r="BG370" s="155"/>
    </row>
    <row r="371" spans="2:59" ht="145" x14ac:dyDescent="0.35">
      <c r="B371" s="45" t="str">
        <f>'INF GERAIS'!B371&amp;IFERROR(IF(INDEX(APOIO!$A$5:$A$50,MATCH('INF GERAIS'!N371,APOIO!$B$5:$B$50,0))="NÃO",APOIO!$A$2&amp;"NÃO VÁLIDO",""),"")</f>
        <v>2014.0348</v>
      </c>
      <c r="C371" s="1" t="str">
        <f>'INF GERAIS'!C371</f>
        <v>AGRESTE CENTRAL</v>
      </c>
      <c r="D371" s="1" t="str">
        <f>'INF GERAIS'!D371</f>
        <v>SÃO CAETANO</v>
      </c>
      <c r="E371" s="1" t="str">
        <f>'INF GERAIS'!E371</f>
        <v xml:space="preserve">RECAPEAMENTO ASFÁLTICA CBUQ: RUA ALTO DO ROSÁRIO, RUA JOSÉ BEZERRA SOBRINHO, AV. 7 DE SETEMBRO, RUA 15 DE NOVEMBRO RUA JOÃO PAES DE LIRA, RUA OSVALDO PONTES, RUA PREFEITO CAETANO GOMES, RUA OLINDINO SANTINO NA MESMA VIA, RUA LUIZ COIMBRA, RUA VEREADOR JOÃO CLEMENTE E PRAÇA ANANIAS DE MENEZES; E PAVIMENTAÇÃO EM PARALELEPÍEDOS GRANÍTICOS: :  DA 1ª TRAVESSA DO CAMPO ATÉ A 11ª </v>
      </c>
      <c r="F371" s="1" t="str">
        <f>'INF GERAIS'!G371</f>
        <v>NORMAL</v>
      </c>
      <c r="G371" s="11"/>
      <c r="H371" s="11"/>
      <c r="I371" s="10">
        <v>41803</v>
      </c>
      <c r="J371" s="10">
        <v>41817</v>
      </c>
      <c r="K371" s="11">
        <f>IF(G371&lt;0,"NA",IF(G371&gt;ROUNDDOWN('INF GERAIS'!K371*0.3,2),0,ROUNDDOWN('INF GERAIS'!K371*0.3,2)-G371))</f>
        <v>259419.7</v>
      </c>
      <c r="L371" s="11">
        <v>276121.5</v>
      </c>
      <c r="M371" s="10">
        <v>41824</v>
      </c>
      <c r="N371" s="120" t="s">
        <v>2954</v>
      </c>
      <c r="O371" s="120" t="s">
        <v>2942</v>
      </c>
      <c r="P371" s="120"/>
      <c r="Q371" s="10">
        <v>42314</v>
      </c>
      <c r="R371" s="10">
        <v>42328</v>
      </c>
      <c r="S371" s="11">
        <f>IF(G371&lt;0,"NA",IF((G371+H371+L371+IF(AO371="1ª",AP371,0)+IF(AU371="1ª",AV371,0))&gt;ROUNDDOWN('INF GERAIS'!K371*0.6,2),0,IF(M371="",ROUNDDOWN('INF GERAIS'!K371*0.6,2)-K371-G371-H371,ROUNDDOWN('INF GERAIS'!K371*0.6,2)-(G371+H371+L371+IF(AO371="1ª",AP371,0)+IF(AU371="1ª",AV371,0)))))</f>
        <v>242717.90999999997</v>
      </c>
      <c r="T371" s="505">
        <v>276121.5</v>
      </c>
      <c r="U371" s="10">
        <v>42335</v>
      </c>
      <c r="V371" s="120" t="s">
        <v>4053</v>
      </c>
      <c r="W371" s="120" t="s">
        <v>4023</v>
      </c>
      <c r="X371" s="120" t="s">
        <v>4055</v>
      </c>
      <c r="Y371" s="10">
        <v>42790</v>
      </c>
      <c r="Z371" s="10">
        <v>42900</v>
      </c>
      <c r="AA371" s="11">
        <f>IF(G371&lt;0,"NA",IF((G371+H371+L371+T371+IF(AO371="1ª",AP371,0)+IF(AU371="1ª",AV371,0)+IF(AO371="2ª",AP371,0)+IF(AU371="2ª",AV371,0))&gt;ROUNDDOWN('INF GERAIS'!K371*0.8,2),0,IF(AND(M371="",U371=""),ROUNDDOWN('INF GERAIS'!K371*0.8,2)-K371-S371-G371-H371,IF(U371="",ROUNDDOWN('INF GERAIS'!K371*0.8,2)-S371-L371-G371-H371-IF(AO371="1ª",AP371,0)-IF(AU371="1ª",AV371,0),ROUNDDOWN('INF GERAIS'!K371*0.8,2)-(G371+H371+L371+T371+IF(AO371="1ª",AP371,0)+IF(AU371="1ª",AV371,0)+IF(AO371="2ª",AP371,0)+IF(AU371="2ª",AV371,0))))))</f>
        <v>139542.88</v>
      </c>
      <c r="AB371" s="205">
        <v>139543.12</v>
      </c>
      <c r="AC371" s="233">
        <v>42961</v>
      </c>
      <c r="AD371" s="1557" t="s">
        <v>9871</v>
      </c>
      <c r="AE371" s="1557" t="s">
        <v>9869</v>
      </c>
      <c r="AF371" s="1557" t="s">
        <v>9875</v>
      </c>
      <c r="AG371" s="122">
        <v>43220</v>
      </c>
      <c r="AH371" s="10">
        <v>43237</v>
      </c>
      <c r="AI371" s="11">
        <f>IF(G371&lt;0,"NA",IF((G371+H371+L371+T371+AB371+IF(AO371="1ª",AP371,0)+IF(AU371="1ª",AV371,0)+IF(AO371="2ª",AP371,0)+IF(AU371="2ª",AV371,0)+IF(AO371="3ª",AP371,0)+IF(AU371="3ª",AV371,0))&gt;'INF GERAIS'!K371,0,IF(AND(M371="",U371="",AC371=""),'INF GERAIS'!K371-K371-S371-AA371-G371-H371,IF(AND(U371="",AC371=""),'INF GERAIS'!K371-L371-S371-AA371-G371-H371-IF(AO371="1ª",AP371,0)-IF(AU371="1ª",AV371,0),IF(AC371="",'INF GERAIS'!K371-L371-T371-AA371-G371-H371-IF(AO371="1ª",AP371,0)-IF(AU371="1ª",AV371,0)-IF(AO371="2ª",AP371,0)-IF(AU371="2ª",AV371,0),'INF GERAIS'!K371-(G371+H371+L371+T371+AB371+IF(AO371="1ª",AP371,0)+IF(AU371="1ª",AV371,0)+IF(AO371="2ª",AP371,0)+IF(AU371="2ª",AV371,0)+IF(AO371="3ª",AP371,0)+IF(AU371="3ª",AV371,0)))))))</f>
        <v>172946.22999999998</v>
      </c>
      <c r="AJ371" s="1170">
        <v>172946.23</v>
      </c>
      <c r="AK371" s="1171">
        <v>43285</v>
      </c>
      <c r="AL371" s="1172" t="s">
        <v>11324</v>
      </c>
      <c r="AM371" s="1172" t="s">
        <v>11323</v>
      </c>
      <c r="AN371" s="1172" t="s">
        <v>11322</v>
      </c>
      <c r="AP371" s="11"/>
      <c r="AQ371" s="10"/>
      <c r="AV371" s="11"/>
      <c r="AW371" s="10"/>
      <c r="AZ371" s="1"/>
      <c r="BF371" s="16"/>
      <c r="BG371" s="155"/>
    </row>
    <row r="372" spans="2:59" ht="87" x14ac:dyDescent="0.35">
      <c r="B372" s="45" t="str">
        <f>'INF GERAIS'!B372&amp;IFERROR(IF(INDEX(APOIO!$A$5:$A$50,MATCH('INF GERAIS'!N372,APOIO!$B$5:$B$50,0))="NÃO",APOIO!$A$2&amp;"NÃO VÁLIDO",""),"")</f>
        <v>2014.0349</v>
      </c>
      <c r="C372" s="1" t="str">
        <f>'INF GERAIS'!C372</f>
        <v>AGRESTE CENTRAL</v>
      </c>
      <c r="D372" s="1" t="str">
        <f>'INF GERAIS'!D372</f>
        <v>SÃO CAETANO</v>
      </c>
      <c r="E372" s="1" t="str">
        <f>'INF GERAIS'!E372</f>
        <v>REFORMA E AMPLIAÇÃO DA PRAÇA PRESIDENTE TANCREDO NEVES GOMES</v>
      </c>
      <c r="F372" s="1" t="str">
        <f>'INF GERAIS'!G372</f>
        <v>NORMAL</v>
      </c>
      <c r="G372" s="11"/>
      <c r="H372" s="11"/>
      <c r="I372" s="10">
        <v>41803</v>
      </c>
      <c r="J372" s="10">
        <v>41817</v>
      </c>
      <c r="K372" s="11">
        <f>IF(G372&lt;0,"NA",IF(G372&gt;ROUNDDOWN('INF GERAIS'!K372*0.3,2),0,ROUNDDOWN('INF GERAIS'!K372*0.3,2)-G372))</f>
        <v>29525.66</v>
      </c>
      <c r="L372" s="11">
        <v>35727.51</v>
      </c>
      <c r="M372" s="10">
        <v>41824</v>
      </c>
      <c r="N372" s="120" t="s">
        <v>2940</v>
      </c>
      <c r="O372" s="120" t="s">
        <v>2942</v>
      </c>
      <c r="P372" s="120"/>
      <c r="Q372" s="10">
        <v>42314</v>
      </c>
      <c r="R372" s="10">
        <v>42328</v>
      </c>
      <c r="S372" s="11">
        <f>IF(G372&lt;0,"NA",IF((G372+H372+L372+IF(AO372="1ª",AP372,0)+IF(AU372="1ª",AV372,0))&gt;ROUNDDOWN('INF GERAIS'!K372*0.6,2),0,IF(M372="",ROUNDDOWN('INF GERAIS'!K372*0.6,2)-K372-G372-H372,ROUNDDOWN('INF GERAIS'!K372*0.6,2)-(G372+H372+L372+IF(AO372="1ª",AP372,0)+IF(AU372="1ª",AV372,0)))))</f>
        <v>23323.82</v>
      </c>
      <c r="T372" s="505">
        <v>35727.51</v>
      </c>
      <c r="U372" s="10">
        <v>42335</v>
      </c>
      <c r="V372" s="120" t="s">
        <v>12979</v>
      </c>
      <c r="W372" s="120" t="s">
        <v>4023</v>
      </c>
      <c r="X372" s="120" t="s">
        <v>4034</v>
      </c>
      <c r="Y372" s="10">
        <v>42397</v>
      </c>
      <c r="Z372" s="10">
        <v>42503</v>
      </c>
      <c r="AA372" s="11">
        <f>IF(G372&lt;0,"NA",IF((G372+H372+L372+T372+IF(AO372="1ª",AP372,0)+IF(AU372="1ª",AV372,0)+IF(AO372="2ª",AP372,0)+IF(AU372="2ª",AV372,0))&gt;ROUNDDOWN('INF GERAIS'!K372*0.8,2),0,IF(AND(M372="",U372=""),ROUNDDOWN('INF GERAIS'!K372*0.8,2)-K372-S372-G372-H372,IF(U372="",ROUNDDOWN('INF GERAIS'!K372*0.8,2)-S372-L372-G372-H372-IF(AO372="1ª",AP372,0)-IF(AU372="1ª",AV372,0),ROUNDDOWN('INF GERAIS'!K372*0.8,2)-(G372+H372+L372+T372+IF(AO372="1ª",AP372,0)+IF(AU372="1ª",AV372,0)+IF(AO372="2ª",AP372,0)+IF(AU372="2ª",AV372,0))))))</f>
        <v>7280.0899999999965</v>
      </c>
      <c r="AB372" s="205">
        <v>23818.33</v>
      </c>
      <c r="AC372" s="233">
        <v>42510</v>
      </c>
      <c r="AD372" s="347" t="s">
        <v>7290</v>
      </c>
      <c r="AE372" s="347" t="s">
        <v>7292</v>
      </c>
      <c r="AF372" s="347" t="s">
        <v>7293</v>
      </c>
      <c r="AG372" s="10">
        <v>42790</v>
      </c>
      <c r="AH372" s="10">
        <v>42912</v>
      </c>
      <c r="AI372" s="11">
        <f>IF(G372&lt;0,"NA",IF((G372+H372+L372+T372+AB372+IF(AO372="1ª",AP372,0)+IF(AU372="1ª",AV372,0)+IF(AO372="2ª",AP372,0)+IF(AU372="2ª",AV372,0)+IF(AO372="3ª",AP372,0)+IF(AU372="3ª",AV372,0))&gt;'INF GERAIS'!K372,0,IF(AND(M372="",U372="",AC372=""),'INF GERAIS'!K372-K372-S372-AA372-G372-H372,IF(AND(U372="",AC372=""),'INF GERAIS'!K372-L372-S372-AA372-G372-H372-IF(AO372="1ª",AP372,0)-IF(AU372="1ª",AV372,0),IF(AC372="",'INF GERAIS'!K372-L372-T372-AA372-G372-H372-IF(AO372="1ª",AP372,0)-IF(AU372="1ª",AV372,0)-IF(AO372="2ª",AP372,0)-IF(AU372="2ª",AV372,0),'INF GERAIS'!K372-(G372+H372+L372+T372+AB372+IF(AO372="1ª",AP372,0)+IF(AU372="1ª",AV372,0)+IF(AO372="2ª",AP372,0)+IF(AU372="2ª",AV372,0)+IF(AO372="3ª",AP372,0)+IF(AU372="3ª",AV372,0)))))))</f>
        <v>3145.5399999999936</v>
      </c>
      <c r="AJ372" s="368">
        <v>3145.54</v>
      </c>
      <c r="AK372" s="367">
        <v>43116</v>
      </c>
      <c r="AL372" s="931" t="s">
        <v>10400</v>
      </c>
      <c r="AM372" s="931" t="s">
        <v>10402</v>
      </c>
      <c r="AN372" s="931" t="s">
        <v>10403</v>
      </c>
      <c r="AP372" s="11"/>
      <c r="AQ372" s="10"/>
      <c r="AV372" s="11"/>
      <c r="AW372" s="10"/>
      <c r="AZ372" s="1"/>
      <c r="BF372" s="16"/>
      <c r="BG372" s="155"/>
    </row>
    <row r="373" spans="2:59" ht="87" x14ac:dyDescent="0.35">
      <c r="B373" s="45" t="str">
        <f>'INF GERAIS'!B373&amp;IFERROR(IF(INDEX(APOIO!$A$5:$A$50,MATCH('INF GERAIS'!N373,APOIO!$B$5:$B$50,0))="NÃO",APOIO!$A$2&amp;"NÃO VÁLIDO",""),"")</f>
        <v>2014.0350</v>
      </c>
      <c r="C373" s="1" t="str">
        <f>'INF GERAIS'!C373</f>
        <v>AGRESTE CENTRAL</v>
      </c>
      <c r="D373" s="1" t="str">
        <f>'INF GERAIS'!D373</f>
        <v>SÃO CAETANO</v>
      </c>
      <c r="E373" s="1" t="str">
        <f>'INF GERAIS'!E373</f>
        <v>REVITALIZAÇÃO DOS CANTEIROS DO CENTRO</v>
      </c>
      <c r="F373" s="1" t="str">
        <f>'INF GERAIS'!G373</f>
        <v>NORMAL</v>
      </c>
      <c r="G373" s="11"/>
      <c r="H373" s="11"/>
      <c r="I373" s="10">
        <v>41803</v>
      </c>
      <c r="J373" s="10">
        <v>41817</v>
      </c>
      <c r="K373" s="11">
        <f>IF(G373&lt;0,"NA",IF(G373&gt;ROUNDDOWN('INF GERAIS'!K373*0.3,2),0,ROUNDDOWN('INF GERAIS'!K373*0.3,2)-G373))</f>
        <v>15003.9</v>
      </c>
      <c r="L373" s="11">
        <v>15003.91</v>
      </c>
      <c r="M373" s="10">
        <v>41824</v>
      </c>
      <c r="N373" s="120" t="s">
        <v>2963</v>
      </c>
      <c r="O373" s="120" t="s">
        <v>2942</v>
      </c>
      <c r="P373" s="120"/>
      <c r="Q373" s="10">
        <v>42314</v>
      </c>
      <c r="R373" s="10">
        <v>42328</v>
      </c>
      <c r="S373" s="11">
        <f>IF(G373&lt;0,"NA",IF((G373+H373+L373+IF(AO373="1ª",AP373,0)+IF(AU373="1ª",AV373,0))&gt;ROUNDDOWN('INF GERAIS'!K373*0.6,2),0,IF(M373="",ROUNDDOWN('INF GERAIS'!K373*0.6,2)-K373-G373-H373,ROUNDDOWN('INF GERAIS'!K373*0.6,2)-(G373+H373+L373+IF(AO373="1ª",AP373,0)+IF(AU373="1ª",AV373,0)))))</f>
        <v>15003.900000000001</v>
      </c>
      <c r="T373" s="505">
        <v>15003.91</v>
      </c>
      <c r="U373" s="10">
        <v>42335</v>
      </c>
      <c r="V373" s="120" t="s">
        <v>4021</v>
      </c>
      <c r="W373" s="120" t="s">
        <v>4023</v>
      </c>
      <c r="X373" s="120" t="s">
        <v>4024</v>
      </c>
      <c r="Y373" s="233">
        <v>42397</v>
      </c>
      <c r="Z373" s="233">
        <v>42503</v>
      </c>
      <c r="AA373" s="11">
        <f>IF(G373&lt;0,"NA",IF((G373+H373+L373+T373+IF(AO373="1ª",AP373,0)+IF(AU373="1ª",AV373,0)+IF(AO373="2ª",AP373,0)+IF(AU373="2ª",AV373,0))&gt;ROUNDDOWN('INF GERAIS'!K373*0.8,2),0,IF(AND(M373="",U373=""),ROUNDDOWN('INF GERAIS'!K373*0.8,2)-K373-S373-G373-H373,IF(U373="",ROUNDDOWN('INF GERAIS'!K373*0.8,2)-S373-L373-G373-H373-IF(AO373="1ª",AP373,0)-IF(AU373="1ª",AV373,0),ROUNDDOWN('INF GERAIS'!K373*0.8,2)-(G373+H373+L373+T373+IF(AO373="1ª",AP373,0)+IF(AU373="1ª",AV373,0)+IF(AO373="2ª",AP373,0)+IF(AU373="2ª",AV373,0))))))</f>
        <v>10002.590000000004</v>
      </c>
      <c r="AB373" s="205">
        <v>10002.59</v>
      </c>
      <c r="AC373" s="233">
        <v>42510</v>
      </c>
      <c r="AD373" s="347" t="s">
        <v>7294</v>
      </c>
      <c r="AE373" s="347" t="s">
        <v>7292</v>
      </c>
      <c r="AF373" s="347" t="s">
        <v>7296</v>
      </c>
      <c r="AG373" s="10">
        <v>42790</v>
      </c>
      <c r="AH373" s="10">
        <v>42888</v>
      </c>
      <c r="AI373" s="11">
        <f>IF(G373&lt;0,"NA",IF((G373+H373+L373+T373+AB373+IF(AO373="1ª",AP373,0)+IF(AU373="1ª",AV373,0)+IF(AO373="2ª",AP373,0)+IF(AU373="2ª",AV373,0)+IF(AO373="3ª",AP373,0)+IF(AU373="3ª",AV373,0))&gt;'INF GERAIS'!K373,0,IF(AND(M373="",U373="",AC373=""),'INF GERAIS'!K373-K373-S373-AA373-G373-H373,IF(AND(U373="",AC373=""),'INF GERAIS'!K373-L373-S373-AA373-G373-H373-IF(AO373="1ª",AP373,0)-IF(AU373="1ª",AV373,0),IF(AC373="",'INF GERAIS'!K373-L373-T373-AA373-G373-H373-IF(AO373="1ª",AP373,0)-IF(AU373="1ª",AV373,0)-IF(AO373="2ª",AP373,0)-IF(AU373="2ª",AV373,0),'INF GERAIS'!K373-(G373+H373+L373+T373+AB373+IF(AO373="1ª",AP373,0)+IF(AU373="1ª",AV373,0)+IF(AO373="2ª",AP373,0)+IF(AU373="2ª",AV373,0)+IF(AO373="3ª",AP373,0)+IF(AU373="3ª",AV373,0)))))))</f>
        <v>10002.609999999993</v>
      </c>
      <c r="AJ373" s="818">
        <v>10002.61</v>
      </c>
      <c r="AK373" s="819">
        <v>42961</v>
      </c>
      <c r="AL373" s="820" t="s">
        <v>9867</v>
      </c>
      <c r="AM373" s="820" t="s">
        <v>9869</v>
      </c>
      <c r="AN373" s="820" t="s">
        <v>9874</v>
      </c>
      <c r="AP373" s="11"/>
      <c r="AQ373" s="10"/>
      <c r="AV373" s="11"/>
      <c r="AW373" s="10"/>
      <c r="AZ373" s="1"/>
      <c r="BF373" s="16"/>
      <c r="BG373" s="155"/>
    </row>
    <row r="374" spans="2:59" ht="75" x14ac:dyDescent="0.35">
      <c r="B374" s="45" t="str">
        <f>'INF GERAIS'!B374&amp;IFERROR(IF(INDEX(APOIO!$A$5:$A$50,MATCH('INF GERAIS'!N374,APOIO!$B$5:$B$50,0))="NÃO",APOIO!$A$2&amp;"NÃO VÁLIDO",""),"")</f>
        <v>2014.0351</v>
      </c>
      <c r="C374" s="1" t="str">
        <f>'INF GERAIS'!C374</f>
        <v>AGRESTE CENTRAL</v>
      </c>
      <c r="D374" s="1" t="str">
        <f>'INF GERAIS'!D374</f>
        <v>SÃO CAETANO</v>
      </c>
      <c r="E374" s="1" t="str">
        <f>'INF GERAIS'!E374</f>
        <v>REQUALIFICAÇÃO E HUMANIZAÇÃO DO HOSPITAL MUNICIPAL ADOLPHO PEREIRA CARNEIRO</v>
      </c>
      <c r="F374" s="1" t="str">
        <f>'INF GERAIS'!G374</f>
        <v>NORMAL</v>
      </c>
      <c r="G374" s="11"/>
      <c r="H374" s="11"/>
      <c r="I374" s="10">
        <v>41803</v>
      </c>
      <c r="J374" s="10">
        <v>41817</v>
      </c>
      <c r="K374" s="11">
        <f>IF(G374&lt;0,"NA",IF(G374&gt;ROUNDDOWN('INF GERAIS'!K374*0.3,2),0,ROUNDDOWN('INF GERAIS'!K374*0.3,2)-G374))</f>
        <v>26721.79</v>
      </c>
      <c r="L374" s="11">
        <v>26952.47</v>
      </c>
      <c r="M374" s="10">
        <v>41824</v>
      </c>
      <c r="N374" s="120" t="s">
        <v>2969</v>
      </c>
      <c r="O374" s="120" t="s">
        <v>2942</v>
      </c>
      <c r="P374" s="120"/>
      <c r="Q374" s="10">
        <v>42314</v>
      </c>
      <c r="R374" s="10">
        <v>42328</v>
      </c>
      <c r="S374" s="11">
        <f>IF(G374&lt;0,"NA",IF((G374+H374+L374+IF(AO374="1ª",AP374,0)+IF(AU374="1ª",AV374,0))&gt;ROUNDDOWN('INF GERAIS'!K374*0.6,2),0,IF(M374="",ROUNDDOWN('INF GERAIS'!K374*0.6,2)-K374-G374-H374,ROUNDDOWN('INF GERAIS'!K374*0.6,2)-(G374+H374+L374+IF(AO374="1ª",AP374,0)+IF(AU374="1ª",AV374,0)))))</f>
        <v>26491.119999999995</v>
      </c>
      <c r="T374" s="505">
        <v>32961.21</v>
      </c>
      <c r="U374" s="10">
        <v>42335</v>
      </c>
      <c r="V374" s="120" t="s">
        <v>4025</v>
      </c>
      <c r="W374" s="120" t="s">
        <v>4023</v>
      </c>
      <c r="X374" s="120" t="s">
        <v>4027</v>
      </c>
      <c r="Y374" s="10">
        <v>42916</v>
      </c>
      <c r="Z374" s="10">
        <v>42979</v>
      </c>
      <c r="AA374" s="11">
        <f>IF(G374&lt;0,"NA",IF((G374+H374+L374+T374+IF(AO374="1ª",AP374,0)+IF(AU374="1ª",AV374,0)+IF(AO374="2ª",AP374,0)+IF(AU374="2ª",AV374,0))&gt;ROUNDDOWN('INF GERAIS'!K374*0.8,2),0,IF(AND(M374="",U374=""),ROUNDDOWN('INF GERAIS'!K374*0.8,2)-K374-S374-G374-H374,IF(U374="",ROUNDDOWN('INF GERAIS'!K374*0.8,2)-S374-L374-G374-H374-IF(AO374="1ª",AP374,0)-IF(AU374="1ª",AV374,0),ROUNDDOWN('INF GERAIS'!K374*0.8,2)-(G374+H374+L374+T374+IF(AO374="1ª",AP374,0)+IF(AU374="1ª",AV374,0)+IF(AO374="2ª",AP374,0)+IF(AU374="2ª",AV374,0))))))</f>
        <v>11344.439999999995</v>
      </c>
      <c r="AB374" s="1078">
        <v>19971.21</v>
      </c>
      <c r="AC374" s="1079">
        <v>43196</v>
      </c>
      <c r="AD374" s="931" t="s">
        <v>10967</v>
      </c>
      <c r="AE374" s="1080" t="s">
        <v>10969</v>
      </c>
      <c r="AF374" s="1080" t="s">
        <v>10970</v>
      </c>
      <c r="AG374" s="10">
        <v>43334</v>
      </c>
      <c r="AH374" s="10">
        <v>43437</v>
      </c>
      <c r="AI374" s="11">
        <f>IF(G374&lt;0,"NA",IF((G374+H374+L374+T374+AB374+IF(AO374="1ª",AP374,0)+IF(AU374="1ª",AV374,0)+IF(AO374="2ª",AP374,0)+IF(AU374="2ª",AV374,0)+IF(AO374="3ª",AP374,0)+IF(AU374="3ª",AV374,0))&gt;'INF GERAIS'!K374,0,IF(AND(M374="",U374="",AC374=""),'INF GERAIS'!K374-K374-S374-AA374-G374-H374,IF(AND(U374="",AC374=""),'INF GERAIS'!K374-L374-S374-AA374-G374-H374-IF(AO374="1ª",AP374,0)-IF(AU374="1ª",AV374,0),IF(AC374="",'INF GERAIS'!K374-L374-T374-AA374-G374-H374-IF(AO374="1ª",AP374,0)-IF(AU374="1ª",AV374,0)-IF(AO374="2ª",AP374,0)-IF(AU374="2ª",AV374,0),'INF GERAIS'!K374-(G374+H374+L374+T374+AB374+IF(AO374="1ª",AP374,0)+IF(AU374="1ª",AV374,0)+IF(AO374="2ª",AP374,0)+IF(AU374="2ª",AV374,0)+IF(AO374="3ª",AP374,0)+IF(AU374="3ª",AV374,0)))))))</f>
        <v>9187.7599999999948</v>
      </c>
      <c r="AJ374" s="1482">
        <v>9187.76</v>
      </c>
      <c r="AK374" s="1483">
        <v>43644</v>
      </c>
      <c r="AL374" s="1484" t="s">
        <v>12313</v>
      </c>
      <c r="AM374" s="1484" t="s">
        <v>12315</v>
      </c>
      <c r="AN374" s="1484" t="s">
        <v>12316</v>
      </c>
      <c r="AP374" s="11"/>
      <c r="AQ374" s="10"/>
      <c r="AV374" s="11"/>
      <c r="AW374" s="10"/>
      <c r="AZ374" s="1"/>
      <c r="BF374" s="16"/>
      <c r="BG374" s="155"/>
    </row>
    <row r="375" spans="2:59" ht="87" x14ac:dyDescent="0.35">
      <c r="B375" s="45" t="str">
        <f>'INF GERAIS'!B375&amp;IFERROR(IF(INDEX(APOIO!$A$5:$A$50,MATCH('INF GERAIS'!N375,APOIO!$B$5:$B$50,0))="NÃO",APOIO!$A$2&amp;"NÃO VÁLIDO",""),"")</f>
        <v>2014.0352</v>
      </c>
      <c r="C375" s="1" t="str">
        <f>'INF GERAIS'!C375</f>
        <v>AGRESTE MERIDIONAL</v>
      </c>
      <c r="D375" s="1" t="str">
        <f>'INF GERAIS'!D375</f>
        <v>SÃO JOÃO</v>
      </c>
      <c r="E375" s="1" t="str">
        <f>'INF GERAIS'!E375</f>
        <v>APOIO A IMPLANTAÇÃO DE INFRA-ESTRUTURA URBANA NO MUNICÍPIO DE SÃO JOÃO-PE</v>
      </c>
      <c r="F375" s="1" t="str">
        <f>'INF GERAIS'!G375</f>
        <v>NORMAL</v>
      </c>
      <c r="G375" s="11"/>
      <c r="H375" s="11"/>
      <c r="I375" s="10">
        <v>41803</v>
      </c>
      <c r="J375" s="10">
        <v>41817</v>
      </c>
      <c r="K375" s="11">
        <f>IF(G375&lt;0,"NA",IF(G375&gt;ROUNDDOWN('INF GERAIS'!K375*0.3,2),0,ROUNDDOWN('INF GERAIS'!K375*0.3,2)-G375))</f>
        <v>189117.03</v>
      </c>
      <c r="L375" s="11">
        <v>184963.07</v>
      </c>
      <c r="M375" s="10">
        <v>41824</v>
      </c>
      <c r="N375" s="120" t="s">
        <v>2960</v>
      </c>
      <c r="O375" s="120" t="s">
        <v>2947</v>
      </c>
      <c r="P375" s="120"/>
      <c r="Q375" s="10">
        <v>42121</v>
      </c>
      <c r="R375" s="10">
        <v>42135</v>
      </c>
      <c r="S375" s="11">
        <f>IF(G375&lt;0,"NA",IF((G375+H375+L375+IF(AO375="1ª",AP375,0)+IF(AU375="1ª",AV375,0))&gt;ROUNDDOWN('INF GERAIS'!K375*0.6,2),0,IF(M375="",ROUNDDOWN('INF GERAIS'!K375*0.6,2)-K375-G375-H375,ROUNDDOWN('INF GERAIS'!K375*0.6,2)-(G375+H375+L375+IF(AO375="1ª",AP375,0)+IF(AU375="1ª",AV375,0)))))</f>
        <v>193271</v>
      </c>
      <c r="T375" s="505">
        <v>184963.07</v>
      </c>
      <c r="U375" s="10">
        <v>42142</v>
      </c>
      <c r="V375" s="120" t="s">
        <v>3511</v>
      </c>
      <c r="W375" s="120" t="s">
        <v>3508</v>
      </c>
      <c r="X375" s="120" t="s">
        <v>3513</v>
      </c>
      <c r="Y375" s="10">
        <v>42510</v>
      </c>
      <c r="Z375" s="10">
        <v>42548</v>
      </c>
      <c r="AA375" s="11">
        <f>IF(G375&lt;0,"NA",IF((G375+H375+L375+T375+IF(AO375="1ª",AP375,0)+IF(AU375="1ª",AV375,0)+IF(AO375="2ª",AP375,0)+IF(AU375="2ª",AV375,0))&gt;ROUNDDOWN('INF GERAIS'!K375*0.8,2),0,IF(AND(M375="",U375=""),ROUNDDOWN('INF GERAIS'!K375*0.8,2)-K375-S375-G375-H375,IF(U375="",ROUNDDOWN('INF GERAIS'!K375*0.8,2)-S375-L375-G375-H375-IF(AO375="1ª",AP375,0)-IF(AU375="1ª",AV375,0),ROUNDDOWN('INF GERAIS'!K375*0.8,2)-(G375+H375+L375+T375+IF(AO375="1ª",AP375,0)+IF(AU375="1ª",AV375,0)+IF(AO375="2ª",AP375,0)+IF(AU375="2ª",AV375,0))))))</f>
        <v>134385.95999999996</v>
      </c>
      <c r="AB375" s="440">
        <v>134385.96</v>
      </c>
      <c r="AC375" s="441">
        <v>42549</v>
      </c>
      <c r="AD375" s="442" t="s">
        <v>7788</v>
      </c>
      <c r="AE375" s="341" t="s">
        <v>7680</v>
      </c>
      <c r="AF375" s="341" t="s">
        <v>7790</v>
      </c>
      <c r="AG375" s="10">
        <v>42681</v>
      </c>
      <c r="AH375" s="10">
        <v>42739</v>
      </c>
      <c r="AI375" s="11">
        <f>IF(G375&lt;0,"NA",IF((G375+H375+L375+T375+AB375+IF(AO375="1ª",AP375,0)+IF(AU375="1ª",AV375,0)+IF(AO375="2ª",AP375,0)+IF(AU375="2ª",AV375,0)+IF(AO375="3ª",AP375,0)+IF(AU375="3ª",AV375,0))&gt;'INF GERAIS'!K375,0,IF(AND(M375="",U375="",AC375=""),'INF GERAIS'!K375-K375-S375-AA375-G375-H375,IF(AND(U375="",AC375=""),'INF GERAIS'!K375-L375-S375-AA375-G375-H375-IF(AO375="1ª",AP375,0)-IF(AU375="1ª",AV375,0),IF(AC375="",'INF GERAIS'!K375-L375-T375-AA375-G375-H375-IF(AO375="1ª",AP375,0)-IF(AU375="1ª",AV375,0)-IF(AO375="2ª",AP375,0)-IF(AU375="2ª",AV375,0),'INF GERAIS'!K375-(G375+H375+L375+T375+AB375+IF(AO375="1ª",AP375,0)+IF(AU375="1ª",AV375,0)+IF(AO375="2ª",AP375,0)+IF(AU375="2ª",AV375,0)+IF(AO375="3ª",AP375,0)+IF(AU375="3ª",AV375,0)))))))</f>
        <v>126078.03000000003</v>
      </c>
      <c r="AJ375" s="205">
        <v>126078.03</v>
      </c>
      <c r="AK375" s="10">
        <v>42836</v>
      </c>
      <c r="AL375" s="120" t="s">
        <v>9154</v>
      </c>
      <c r="AM375" s="120" t="s">
        <v>9156</v>
      </c>
      <c r="AN375" s="120" t="s">
        <v>9157</v>
      </c>
      <c r="AP375" s="11"/>
      <c r="AQ375" s="10"/>
      <c r="AV375" s="11"/>
      <c r="AW375" s="10"/>
      <c r="AZ375" s="1"/>
      <c r="BF375" s="16"/>
      <c r="BG375" s="155"/>
    </row>
    <row r="376" spans="2:59" ht="58" x14ac:dyDescent="0.35">
      <c r="B376" s="45" t="str">
        <f>'INF GERAIS'!B376&amp;IFERROR(IF(INDEX(APOIO!$A$5:$A$50,MATCH('INF GERAIS'!N376,APOIO!$B$5:$B$50,0))="NÃO",APOIO!$A$2&amp;"NÃO VÁLIDO",""),"")</f>
        <v>2014.0353</v>
      </c>
      <c r="C376" s="1" t="str">
        <f>'INF GERAIS'!C376</f>
        <v>AGRESTE MERIDIONAL</v>
      </c>
      <c r="D376" s="1" t="str">
        <f>'INF GERAIS'!D376</f>
        <v>SÃO JOÃO</v>
      </c>
      <c r="E376" s="1" t="str">
        <f>'INF GERAIS'!E376</f>
        <v>PARQUE DE EXPOSICÃO DE ANIMAIS</v>
      </c>
      <c r="F376" s="1" t="str">
        <f>'INF GERAIS'!G376</f>
        <v>NORMAL</v>
      </c>
      <c r="G376" s="11"/>
      <c r="H376" s="11"/>
      <c r="I376" s="10">
        <v>41803</v>
      </c>
      <c r="J376" s="10">
        <v>41817</v>
      </c>
      <c r="K376" s="11">
        <f>IF(G376&lt;0,"NA",IF(G376&gt;ROUNDDOWN('INF GERAIS'!K376*0.3,2),0,ROUNDDOWN('INF GERAIS'!K376*0.3,2)-G376))</f>
        <v>80495.570000000007</v>
      </c>
      <c r="L376" s="11">
        <v>80495.58</v>
      </c>
      <c r="M376" s="10">
        <v>41824</v>
      </c>
      <c r="N376" s="120" t="s">
        <v>2945</v>
      </c>
      <c r="O376" s="120" t="s">
        <v>2947</v>
      </c>
      <c r="P376" s="120"/>
      <c r="Q376" s="10">
        <v>42121</v>
      </c>
      <c r="R376" s="10">
        <v>42135</v>
      </c>
      <c r="S376" s="11">
        <f>IF(G376&lt;0,"NA",IF((G376+H376+L376+IF(AO376="1ª",AP376,0)+IF(AU376="1ª",AV376,0))&gt;ROUNDDOWN('INF GERAIS'!K376*0.6,2),0,IF(M376="",ROUNDDOWN('INF GERAIS'!K376*0.6,2)-K376-G376-H376,ROUNDDOWN('INF GERAIS'!K376*0.6,2)-(G376+H376+L376+IF(AO376="1ª",AP376,0)+IF(AU376="1ª",AV376,0)))))</f>
        <v>80495.569999999992</v>
      </c>
      <c r="T376" s="505">
        <v>80495.58</v>
      </c>
      <c r="U376" s="10">
        <v>42142</v>
      </c>
      <c r="V376" s="120" t="s">
        <v>3506</v>
      </c>
      <c r="W376" s="120" t="s">
        <v>3508</v>
      </c>
      <c r="X376" s="120" t="s">
        <v>3510</v>
      </c>
      <c r="Y376" s="10">
        <v>42247</v>
      </c>
      <c r="Z376" s="10">
        <v>42278</v>
      </c>
      <c r="AA376" s="11">
        <f>IF(G376&lt;0,"NA",IF((G376+H376+L376+T376+IF(AO376="1ª",AP376,0)+IF(AU376="1ª",AV376,0)+IF(AO376="2ª",AP376,0)+IF(AU376="2ª",AV376,0))&gt;ROUNDDOWN('INF GERAIS'!K376*0.8,2),0,IF(AND(M376="",U376=""),ROUNDDOWN('INF GERAIS'!K376*0.8,2)-K376-S376-G376-H376,IF(U376="",ROUNDDOWN('INF GERAIS'!K376*0.8,2)-S376-L376-G376-H376-IF(AO376="1ª",AP376,0)-IF(AU376="1ª",AV376,0),ROUNDDOWN('INF GERAIS'!K376*0.8,2)-(G376+H376+L376+T376+IF(AO376="1ª",AP376,0)+IF(AU376="1ª",AV376,0)+IF(AO376="2ª",AP376,0)+IF(AU376="2ª",AV376,0))))))</f>
        <v>53663.709999999992</v>
      </c>
      <c r="AB376" s="11">
        <v>53663.72</v>
      </c>
      <c r="AC376" s="10">
        <v>42339</v>
      </c>
      <c r="AD376" s="120" t="s">
        <v>4242</v>
      </c>
      <c r="AE376" s="120" t="s">
        <v>4244</v>
      </c>
      <c r="AF376" s="120" t="s">
        <v>4245</v>
      </c>
      <c r="AG376" s="10">
        <v>42446</v>
      </c>
      <c r="AH376" s="10">
        <v>42478</v>
      </c>
      <c r="AI376" s="11">
        <f>IF(G376&lt;0,"NA",IF((G376+H376+L376+T376+AB376+IF(AO376="1ª",AP376,0)+IF(AU376="1ª",AV376,0)+IF(AO376="2ª",AP376,0)+IF(AU376="2ª",AV376,0)+IF(AO376="3ª",AP376,0)+IF(AU376="3ª",AV376,0))&gt;'INF GERAIS'!K376,0,IF(AND(M376="",U376="",AC376=""),'INF GERAIS'!K376-K376-S376-AA376-G376-H376,IF(AND(U376="",AC376=""),'INF GERAIS'!K376-L376-S376-AA376-G376-H376-IF(AO376="1ª",AP376,0)-IF(AU376="1ª",AV376,0),IF(AC376="",'INF GERAIS'!K376-L376-T376-AA376-G376-H376-IF(AO376="1ª",AP376,0)-IF(AU376="1ª",AV376,0)-IF(AO376="2ª",AP376,0)-IF(AU376="2ª",AV376,0),'INF GERAIS'!K376-(G376+H376+L376+T376+AB376+IF(AO376="1ª",AP376,0)+IF(AU376="1ª",AV376,0)+IF(AO376="2ª",AP376,0)+IF(AU376="2ª",AV376,0)+IF(AO376="3ª",AP376,0)+IF(AU376="3ª",AV376,0)))))))</f>
        <v>53663.715099999972</v>
      </c>
      <c r="AJ376" s="11">
        <v>53663.72</v>
      </c>
      <c r="AK376" s="10">
        <v>42485</v>
      </c>
      <c r="AL376" s="120" t="s">
        <v>7017</v>
      </c>
      <c r="AM376" s="120" t="s">
        <v>7019</v>
      </c>
      <c r="AN376" s="120" t="s">
        <v>7020</v>
      </c>
      <c r="AP376" s="11"/>
      <c r="AQ376" s="10"/>
      <c r="AV376" s="11"/>
      <c r="AW376" s="10"/>
      <c r="AZ376" s="1"/>
      <c r="BF376" s="16"/>
      <c r="BG376" s="155"/>
    </row>
    <row r="377" spans="2:59" ht="246.5" x14ac:dyDescent="0.35">
      <c r="B377" s="45" t="str">
        <f>'INF GERAIS'!B377&amp;IFERROR(IF(INDEX(APOIO!$A$5:$A$50,MATCH('INF GERAIS'!N377,APOIO!$B$5:$B$50,0))="NÃO",APOIO!$A$2&amp;"NÃO VÁLIDO",""),"")</f>
        <v>2014.0354</v>
      </c>
      <c r="C377" s="1" t="str">
        <f>'INF GERAIS'!C377</f>
        <v>AGRESTE CENTRAL</v>
      </c>
      <c r="D377" s="1" t="str">
        <f>'INF GERAIS'!D377</f>
        <v>SÃO JOAQUIM DO MONTE</v>
      </c>
      <c r="E377" s="1" t="str">
        <f>'INF GERAIS'!E377</f>
        <v>PAVIMENTAÇÃO DE VIAS URBANAS DO MUNICÍPIO - PAVIMENTAÇÃO DE VIAS URBANAS DO MUNICÍPIO DE SÃO JOAQUIM DO MONTE, PAVIMENTAÇÃO EM PARALELEPÍDOS NAS RUAS: VILA SANTANA (RUA DO CAMPO, R.PROF.AMARO CAVALCANTE, PRÇ.JOSÉ GUEDES, R. DA ESCADARIA 01, RUA DA ESCADARIA 02, R. OTÁVIO JOAQUIM DE AMORIM); MONTE ALEGRE (R. PROJETADA 02, R.PROJETADA 03, R. PROJETADA 05, R. PROJETADA 06, R. PROJETADA 07); MONTE AZUL (RUA CENTRAL); BARRA DO RIACHÃO (RUA PRINCIPAL DE BARRA DO RIACHÃO); COHAB (R.04 CONTINUAÇÃO, RUA 05, RUA 03 CONTINUAÇÃO, TRAVESSA 07); BAIRRO DO AREAL (R. PAULO RODRIGUES DA SILVA, R. JOEL VAZ CAVALCANTE, R.GOV.BARBOSA LIMA SOBRINHO); CENTRO (RUA JOSÉ CABRAL DE ANDRADE E RUA JOSÉ VIEIRA DE MELO)</v>
      </c>
      <c r="F377" s="1" t="str">
        <f>'INF GERAIS'!G377</f>
        <v>NORMAL</v>
      </c>
      <c r="G377" s="11"/>
      <c r="H377" s="11"/>
      <c r="I377" s="10">
        <v>41803</v>
      </c>
      <c r="J377" s="10">
        <v>41817</v>
      </c>
      <c r="K377" s="11">
        <f>IF(G377&lt;0,"NA",IF(G377&gt;ROUNDDOWN('INF GERAIS'!K377*0.3,2),0,ROUNDDOWN('INF GERAIS'!K377*0.3,2)-G377))</f>
        <v>225323.79</v>
      </c>
      <c r="L377" s="11">
        <v>213163.44</v>
      </c>
      <c r="M377" s="10">
        <v>41824</v>
      </c>
      <c r="N377" s="120" t="s">
        <v>2973</v>
      </c>
      <c r="O377" s="120" t="s">
        <v>2975</v>
      </c>
      <c r="P377" s="120"/>
      <c r="Q377" s="10">
        <v>41969</v>
      </c>
      <c r="R377" s="10">
        <v>41983</v>
      </c>
      <c r="S377" s="11">
        <f>IF(G377&lt;0,"NA",IF((G377+H377+L377+IF(AO377="1ª",AP377,0)+IF(AU377="1ª",AV377,0))&gt;ROUNDDOWN('INF GERAIS'!K377*0.6,2),0,IF(M377="",ROUNDDOWN('INF GERAIS'!K377*0.6,2)-K377-G377-H377,ROUNDDOWN('INF GERAIS'!K377*0.6,2)-(G377+H377+L377+IF(AO377="1ª",AP377,0)+IF(AU377="1ª",AV377,0)))))</f>
        <v>237484.14</v>
      </c>
      <c r="T377" s="505">
        <v>213163.44</v>
      </c>
      <c r="U377" s="10">
        <v>41990</v>
      </c>
      <c r="V377" s="120" t="s">
        <v>3272</v>
      </c>
      <c r="W377" s="120" t="s">
        <v>2975</v>
      </c>
      <c r="X377" s="120" t="s">
        <v>153</v>
      </c>
      <c r="Y377" s="10">
        <v>42326</v>
      </c>
      <c r="Z377" s="10">
        <v>42543</v>
      </c>
      <c r="AA377" s="11">
        <f>IF(G377&lt;0,"NA",IF((G377+H377+L377+T377+IF(AO377="1ª",AP377,0)+IF(AU377="1ª",AV377,0)+IF(AO377="2ª",AP377,0)+IF(AU377="2ª",AV377,0))&gt;ROUNDDOWN('INF GERAIS'!K377*0.8,2),0,IF(AND(M377="",U377=""),ROUNDDOWN('INF GERAIS'!K377*0.8,2)-K377-S377-G377-H377,IF(U377="",ROUNDDOWN('INF GERAIS'!K377*0.8,2)-S377-L377-G377-H377-IF(AO377="1ª",AP377,0)-IF(AU377="1ª",AV377,0),ROUNDDOWN('INF GERAIS'!K377*0.8,2)-(G377+H377+L377+T377+IF(AO377="1ª",AP377,0)+IF(AU377="1ª",AV377,0)+IF(AO377="2ª",AP377,0)+IF(AU377="2ª",AV377,0))))))</f>
        <v>174536.55999999994</v>
      </c>
      <c r="AB377" s="440">
        <v>142108.96</v>
      </c>
      <c r="AC377" s="441">
        <v>42549</v>
      </c>
      <c r="AD377" s="442" t="s">
        <v>7822</v>
      </c>
      <c r="AE377" s="341" t="s">
        <v>7670</v>
      </c>
      <c r="AF377" s="341" t="s">
        <v>7824</v>
      </c>
      <c r="AG377" s="122">
        <v>42522</v>
      </c>
      <c r="AH377" s="10">
        <v>42549</v>
      </c>
      <c r="AI377" s="11">
        <f>IF(G377&lt;0,"NA",IF((G377+H377+L377+T377+AB377+IF(AO377="1ª",AP377,0)+IF(AU377="1ª",AV377,0)+IF(AO377="2ª",AP377,0)+IF(AU377="2ª",AV377,0)+IF(AO377="3ª",AP377,0)+IF(AU377="3ª",AV377,0))&gt;'INF GERAIS'!K377,0,IF(AND(M377="",U377="",AC377=""),'INF GERAIS'!K377-K377-S377-AA377-G377-H377,IF(AND(U377="",AC377=""),'INF GERAIS'!K377-L377-S377-AA377-G377-H377-IF(AO377="1ª",AP377,0)-IF(AU377="1ª",AV377,0),IF(AC377="",'INF GERAIS'!K377-L377-T377-AA377-G377-H377-IF(AO377="1ª",AP377,0)-IF(AU377="1ª",AV377,0)-IF(AO377="2ª",AP377,0)-IF(AU377="2ª",AV377,0),'INF GERAIS'!K377-(G377+H377+L377+T377+AB377+IF(AO377="1ª",AP377,0)+IF(AU377="1ª",AV377,0)+IF(AO377="2ª",AP377,0)+IF(AU377="2ª",AV377,0)+IF(AO377="3ª",AP377,0)+IF(AU377="3ª",AV377,0)))))))</f>
        <v>182643.46000000008</v>
      </c>
      <c r="AJ377" s="440">
        <v>142108.96</v>
      </c>
      <c r="AK377" s="441">
        <v>42550</v>
      </c>
      <c r="AL377" s="442" t="s">
        <v>7873</v>
      </c>
      <c r="AM377" s="341" t="s">
        <v>7670</v>
      </c>
      <c r="AN377" s="341" t="s">
        <v>7875</v>
      </c>
      <c r="AP377" s="11"/>
      <c r="AQ377" s="10"/>
      <c r="AV377" s="11"/>
      <c r="AW377" s="10"/>
      <c r="AZ377" s="1"/>
      <c r="BF377" s="16"/>
      <c r="BG377" s="155"/>
    </row>
    <row r="378" spans="2:59" ht="72.5" x14ac:dyDescent="0.35">
      <c r="B378" s="45" t="str">
        <f>'INF GERAIS'!B378&amp;IFERROR(IF(INDEX(APOIO!$A$5:$A$50,MATCH('INF GERAIS'!N378,APOIO!$B$5:$B$50,0))="NÃO",APOIO!$A$2&amp;"NÃO VÁLIDO",""),"")</f>
        <v>2014.0355</v>
      </c>
      <c r="C378" s="1" t="str">
        <f>'INF GERAIS'!C378</f>
        <v>AGRESTE CENTRAL</v>
      </c>
      <c r="D378" s="1" t="str">
        <f>'INF GERAIS'!D378</f>
        <v>SÃO JOAQUIM DO MONTE</v>
      </c>
      <c r="E378" s="1" t="str">
        <f>'INF GERAIS'!E378</f>
        <v>REFORMA DA PRAÇA CORONEL JOAQUIM LIMA NO MUNICÍPIO DE SÃO JOAQUIM DO MONTE – PE</v>
      </c>
      <c r="F378" s="1" t="str">
        <f>'INF GERAIS'!G378</f>
        <v>NORMAL</v>
      </c>
      <c r="G378" s="11"/>
      <c r="H378" s="11"/>
      <c r="I378" s="10">
        <v>41803</v>
      </c>
      <c r="J378" s="10">
        <v>41817</v>
      </c>
      <c r="K378" s="11">
        <f>IF(G378&lt;0,"NA",IF(G378&gt;ROUNDDOWN('INF GERAIS'!K378*0.3,2),0,ROUNDDOWN('INF GERAIS'!K378*0.3,2)-G378))</f>
        <v>46374.16</v>
      </c>
      <c r="L378" s="11">
        <v>58534.52</v>
      </c>
      <c r="M378" s="10">
        <v>41824</v>
      </c>
      <c r="N378" s="120" t="s">
        <v>2984</v>
      </c>
      <c r="O378" s="120" t="s">
        <v>2975</v>
      </c>
      <c r="P378" s="120"/>
      <c r="Q378" s="10">
        <v>41969</v>
      </c>
      <c r="R378" s="10">
        <v>41983</v>
      </c>
      <c r="S378" s="11">
        <f>IF(G378&lt;0,"NA",IF((G378+H378+L378+IF(AO378="1ª",AP378,0)+IF(AU378="1ª",AV378,0))&gt;ROUNDDOWN('INF GERAIS'!K378*0.6,2),0,IF(M378="",ROUNDDOWN('INF GERAIS'!K378*0.6,2)-K378-G378-H378,ROUNDDOWN('INF GERAIS'!K378*0.6,2)-(G378+H378+L378+IF(AO378="1ª",AP378,0)+IF(AU378="1ª",AV378,0)))))</f>
        <v>34213.810000000005</v>
      </c>
      <c r="T378" s="505">
        <v>58534.52</v>
      </c>
      <c r="U378" s="10">
        <v>41990</v>
      </c>
      <c r="V378" s="120" t="s">
        <v>3268</v>
      </c>
      <c r="W378" s="120" t="s">
        <v>2975</v>
      </c>
      <c r="X378" s="120" t="s">
        <v>153</v>
      </c>
      <c r="Y378" s="10"/>
      <c r="Z378" s="10">
        <v>42311</v>
      </c>
      <c r="AA378" s="11">
        <f>IF(G378&lt;0,"NA",IF((G378+H378+L378+T378+IF(AO378="1ª",AP378,0)+IF(AU378="1ª",AV378,0)+IF(AO378="2ª",AP378,0)+IF(AU378="2ª",AV378,0))&gt;ROUNDDOWN('INF GERAIS'!K378*0.8,2),0,IF(AND(M378="",U378=""),ROUNDDOWN('INF GERAIS'!K378*0.8,2)-K378-S378-G378-H378,IF(U378="",ROUNDDOWN('INF GERAIS'!K378*0.8,2)-S378-L378-G378-H378-IF(AO378="1ª",AP378,0)-IF(AU378="1ª",AV378,0),ROUNDDOWN('INF GERAIS'!K378*0.8,2)-(G378+H378+L378+T378+IF(AO378="1ª",AP378,0)+IF(AU378="1ª",AV378,0)+IF(AO378="2ª",AP378,0)+IF(AU378="2ª",AV378,0))))))</f>
        <v>6595.4000000000087</v>
      </c>
      <c r="AB378" s="11">
        <v>39023.01</v>
      </c>
      <c r="AC378" s="10">
        <v>42366</v>
      </c>
      <c r="AD378" s="120" t="s">
        <v>4647</v>
      </c>
      <c r="AE378" s="120" t="s">
        <v>4649</v>
      </c>
      <c r="AF378" s="120" t="s">
        <v>4650</v>
      </c>
      <c r="AG378" s="10">
        <v>42353</v>
      </c>
      <c r="AH378" s="10">
        <v>42439</v>
      </c>
      <c r="AI378" s="11">
        <f>IF(G378&lt;0,"NA",IF((G378+H378+L378+T378+AB378+IF(AO378="1ª",AP378,0)+IF(AU378="1ª",AV378,0)+IF(AO378="2ª",AP378,0)+IF(AU378="2ª",AV378,0)+IF(AO378="3ª",AP378,0)+IF(AU378="3ª",AV378,0))&gt;'INF GERAIS'!K378,0,IF(AND(M378="",U378="",AC378=""),'INF GERAIS'!K378-K378-S378-AA378-G378-H378,IF(AND(U378="",AC378=""),'INF GERAIS'!K378-L378-S378-AA378-G378-H378-IF(AO378="1ª",AP378,0)-IF(AU378="1ª",AV378,0),IF(AC378="",'INF GERAIS'!K378-L378-T378-AA378-G378-H378-IF(AO378="1ª",AP378,0)-IF(AU378="1ª",AV378,0)-IF(AO378="2ª",AP378,0)-IF(AU378="2ª",AV378,0),'INF GERAIS'!K378-(G378+H378+L378+T378+AB378+IF(AO378="1ª",AP378,0)+IF(AU378="1ª",AV378,0)+IF(AO378="2ª",AP378,0)+IF(AU378="2ª",AV378,0)+IF(AO378="3ª",AP378,0)+IF(AU378="3ª",AV378,0)))))))</f>
        <v>0</v>
      </c>
      <c r="AJ378" s="205">
        <v>39023.01</v>
      </c>
      <c r="AK378" s="10">
        <v>42447</v>
      </c>
      <c r="AL378" s="120" t="s">
        <v>6467</v>
      </c>
      <c r="AM378" s="120" t="s">
        <v>6469</v>
      </c>
      <c r="AN378" s="120" t="s">
        <v>6470</v>
      </c>
      <c r="AP378" s="11"/>
      <c r="AQ378" s="10"/>
      <c r="AV378" s="11"/>
      <c r="AW378" s="10"/>
      <c r="AZ378" s="1"/>
      <c r="BF378" s="16"/>
      <c r="BG378" s="155"/>
    </row>
    <row r="379" spans="2:59" ht="87" x14ac:dyDescent="0.35">
      <c r="B379" s="45" t="str">
        <f>'INF GERAIS'!B379&amp;IFERROR(IF(INDEX(APOIO!$A$5:$A$50,MATCH('INF GERAIS'!N379,APOIO!$B$5:$B$50,0))="NÃO",APOIO!$A$2&amp;"NÃO VÁLIDO",""),"")</f>
        <v>2014.0356</v>
      </c>
      <c r="C379" s="1" t="str">
        <f>'INF GERAIS'!C379</f>
        <v>MATA SUL</v>
      </c>
      <c r="D379" s="1" t="str">
        <f>'INF GERAIS'!D379</f>
        <v>SÃO JOSÉ DA COROA GRANDE</v>
      </c>
      <c r="E379" s="1" t="str">
        <f>'INF GERAIS'!E379</f>
        <v xml:space="preserve">CONSTRUÇÃO DE UM PORTAL DE ENTRADA NA CIDADE </v>
      </c>
      <c r="F379" s="1" t="str">
        <f>'INF GERAIS'!G379</f>
        <v>NORMAL</v>
      </c>
      <c r="G379" s="11"/>
      <c r="H379" s="11"/>
      <c r="I379" s="10">
        <v>41807</v>
      </c>
      <c r="J379" s="10">
        <v>41821</v>
      </c>
      <c r="K379" s="11">
        <f>IF(G379&lt;0,"NA",IF(G379&gt;ROUNDDOWN('INF GERAIS'!K379*0.3,2),0,ROUNDDOWN('INF GERAIS'!K379*0.3,2)-G379))</f>
        <v>22230.86</v>
      </c>
      <c r="L379" s="11">
        <v>22598.83</v>
      </c>
      <c r="M379" s="10">
        <v>41828</v>
      </c>
      <c r="N379" s="120" t="s">
        <v>3007</v>
      </c>
      <c r="O379" s="120" t="s">
        <v>3010</v>
      </c>
      <c r="P379" s="120"/>
      <c r="Q379" s="10">
        <v>42865</v>
      </c>
      <c r="R379" s="233">
        <v>42865</v>
      </c>
      <c r="S379" s="11">
        <f>IF(G379&lt;0,"NA",IF((G379+H379+L379+IF(AO379="1ª",AP379,0)+IF(AU379="1ª",AV379,0))&gt;ROUNDDOWN('INF GERAIS'!K379*0.6,2),0,IF(M379="",ROUNDDOWN('INF GERAIS'!K379*0.6,2)-K379-G379-H379,ROUNDDOWN('INF GERAIS'!K379*0.6,2)-(G379+H379+L379+IF(AO379="1ª",AP379,0)+IF(AU379="1ª",AV379,0)))))</f>
        <v>21862.9</v>
      </c>
      <c r="T379" s="834">
        <f>22598.83+22598.83</f>
        <v>45197.66</v>
      </c>
      <c r="U379" s="10">
        <v>42871</v>
      </c>
      <c r="V379" s="835" t="s">
        <v>9911</v>
      </c>
      <c r="W379" s="120" t="s">
        <v>9482</v>
      </c>
      <c r="X379" s="120" t="s">
        <v>9483</v>
      </c>
      <c r="Y379" s="10"/>
      <c r="Z379" s="10" t="s">
        <v>153</v>
      </c>
      <c r="AA379" s="11">
        <f>IF(G379&lt;0,"NA",IF((G379+H379+L379+T379+IF(AO379="1ª",AP379,0)+IF(AU379="1ª",AV379,0)+IF(AO379="2ª",AP379,0)+IF(AU379="2ª",AV379,0))&gt;ROUNDDOWN('INF GERAIS'!K379*0.8,2),0,IF(AND(M379="",U379=""),ROUNDDOWN('INF GERAIS'!K379*0.8,2)-K379-S379-G379-H379,IF(U379="",ROUNDDOWN('INF GERAIS'!K379*0.8,2)-S379-L379-G379-H379-IF(AO379="1ª",AP379,0)-IF(AU379="1ª",AV379,0),ROUNDDOWN('INF GERAIS'!K379*0.8,2)-(G379+H379+L379+T379+IF(AO379="1ª",AP379,0)+IF(AU379="1ª",AV379,0)+IF(AO379="2ª",AP379,0)+IF(AU379="2ª",AV379,0))))))</f>
        <v>0</v>
      </c>
      <c r="AB379" s="11"/>
      <c r="AC379" s="10"/>
      <c r="AD379" s="120" t="s">
        <v>153</v>
      </c>
      <c r="AE379" s="120" t="s">
        <v>153</v>
      </c>
      <c r="AF379" s="120" t="s">
        <v>153</v>
      </c>
      <c r="AG379" s="10">
        <v>43795</v>
      </c>
      <c r="AH379" s="10">
        <v>44029</v>
      </c>
      <c r="AI379" s="11">
        <f>IF(G379&lt;0,"NA",IF((G379+H379+L379+T379+AB379+IF(AO379="1ª",AP379,0)+IF(AU379="1ª",AV379,0)+IF(AO379="2ª",AP379,0)+IF(AU379="2ª",AV379,0)+IF(AO379="3ª",AP379,0)+IF(AU379="3ª",AV379,0))&gt;'INF GERAIS'!K379,0,IF(AND(M379="",U379="",AC379=""),'INF GERAIS'!K379-K379-S379-AA379-G379-H379,IF(AND(U379="",AC379=""),'INF GERAIS'!K379-L379-S379-AA379-G379-H379-IF(AO379="1ª",AP379,0)-IF(AU379="1ª",AV379,0),IF(AC379="",'INF GERAIS'!K379-L379-T379-AA379-G379-H379-IF(AO379="1ª",AP379,0)-IF(AU379="1ª",AV379,0)-IF(AO379="2ª",AP379,0)-IF(AU379="2ª",AV379,0),'INF GERAIS'!K379-(G379+H379+L379+T379+AB379+IF(AO379="1ª",AP379,0)+IF(AU379="1ª",AV379,0)+IF(AO379="2ª",AP379,0)+IF(AU379="2ª",AV379,0)+IF(AO379="3ª",AP379,0)+IF(AU379="3ª",AV379,0)))))))</f>
        <v>6306.3999999999942</v>
      </c>
      <c r="AJ379" s="11">
        <v>6306.3999999999942</v>
      </c>
      <c r="AK379" s="10">
        <v>44056</v>
      </c>
      <c r="AL379" s="120" t="s">
        <v>13219</v>
      </c>
      <c r="AM379" s="120" t="s">
        <v>153</v>
      </c>
      <c r="AN379" s="120" t="s">
        <v>153</v>
      </c>
      <c r="AP379" s="11"/>
      <c r="AQ379" s="10"/>
      <c r="AV379" s="11"/>
      <c r="AW379" s="10"/>
      <c r="AZ379" s="1"/>
      <c r="BF379" s="16"/>
      <c r="BG379" s="155"/>
    </row>
    <row r="380" spans="2:59" ht="87" x14ac:dyDescent="0.35">
      <c r="B380" s="45" t="str">
        <f>'INF GERAIS'!B380&amp;IFERROR(IF(INDEX(APOIO!$A$5:$A$50,MATCH('INF GERAIS'!N380,APOIO!$B$5:$B$50,0))="NÃO",APOIO!$A$2&amp;"NÃO VÁLIDO",""),"")</f>
        <v>2014.0357</v>
      </c>
      <c r="C380" s="1" t="str">
        <f>'INF GERAIS'!C380</f>
        <v>MATA SUL</v>
      </c>
      <c r="D380" s="1" t="str">
        <f>'INF GERAIS'!D380</f>
        <v>SÃO JOSÉ DA COROA GRANDE</v>
      </c>
      <c r="E380" s="1" t="str">
        <f>'INF GERAIS'!E380</f>
        <v xml:space="preserve">SERVIÇOS DE PAVIMENTAÇÃO EM DIVERSAS RUAS DO MUNICÍPIO </v>
      </c>
      <c r="F380" s="1" t="str">
        <f>'INF GERAIS'!G380</f>
        <v>NORMAL</v>
      </c>
      <c r="G380" s="11"/>
      <c r="H380" s="11"/>
      <c r="I380" s="10">
        <v>41808</v>
      </c>
      <c r="J380" s="10">
        <v>41822</v>
      </c>
      <c r="K380" s="11">
        <f>IF(G380&lt;0,"NA",IF(G380&gt;ROUNDDOWN('INF GERAIS'!K380*0.3,2),0,ROUNDDOWN('INF GERAIS'!K380*0.3,2)-G380))</f>
        <v>249099.12</v>
      </c>
      <c r="L380" s="11">
        <v>249099.13</v>
      </c>
      <c r="M380" s="10">
        <v>41829</v>
      </c>
      <c r="N380" s="120" t="s">
        <v>3054</v>
      </c>
      <c r="O380" s="120" t="s">
        <v>3010</v>
      </c>
      <c r="P380" s="120"/>
      <c r="Q380" s="10">
        <v>42865</v>
      </c>
      <c r="R380" s="233">
        <v>42865</v>
      </c>
      <c r="S380" s="11">
        <f>IF(G380&lt;0,"NA",IF((G380+H380+L380+IF(AO380="1ª",AP380,0)+IF(AU380="1ª",AV380,0))&gt;ROUNDDOWN('INF GERAIS'!K380*0.6,2),0,IF(M380="",ROUNDDOWN('INF GERAIS'!K380*0.6,2)-K380-G380-H380,ROUNDDOWN('INF GERAIS'!K380*0.6,2)-(G380+H380+L380+IF(AO380="1ª",AP380,0)+IF(AU380="1ª",AV380,0)))))</f>
        <v>249099.12</v>
      </c>
      <c r="T380" s="836">
        <f>249099.12+249099.12</f>
        <v>498198.24</v>
      </c>
      <c r="U380" s="10">
        <v>42873</v>
      </c>
      <c r="V380" s="835" t="s">
        <v>9912</v>
      </c>
      <c r="W380" s="120" t="s">
        <v>9482</v>
      </c>
      <c r="X380" s="120" t="s">
        <v>9485</v>
      </c>
      <c r="Y380" s="10"/>
      <c r="Z380" s="10" t="s">
        <v>153</v>
      </c>
      <c r="AA380" s="11">
        <f>IF(G380&lt;0,"NA",IF((G380+H380+L380+T380+IF(AO380="1ª",AP380,0)+IF(AU380="1ª",AV380,0)+IF(AO380="2ª",AP380,0)+IF(AU380="2ª",AV380,0))&gt;ROUNDDOWN('INF GERAIS'!K380*0.8,2),0,IF(AND(M380="",U380=""),ROUNDDOWN('INF GERAIS'!K380*0.8,2)-K380-S380-G380-H380,IF(U380="",ROUNDDOWN('INF GERAIS'!K380*0.8,2)-S380-L380-G380-H380-IF(AO380="1ª",AP380,0)-IF(AU380="1ª",AV380,0),ROUNDDOWN('INF GERAIS'!K380*0.8,2)-(G380+H380+L380+T380+IF(AO380="1ª",AP380,0)+IF(AU380="1ª",AV380,0)+IF(AO380="2ª",AP380,0)+IF(AU380="2ª",AV380,0))))))</f>
        <v>0</v>
      </c>
      <c r="AB380" s="11"/>
      <c r="AC380" s="10"/>
      <c r="AD380" s="120" t="s">
        <v>153</v>
      </c>
      <c r="AE380" s="120" t="s">
        <v>153</v>
      </c>
      <c r="AF380" s="120" t="s">
        <v>153</v>
      </c>
      <c r="AG380" s="122">
        <v>43017</v>
      </c>
      <c r="AH380" s="10" t="s">
        <v>153</v>
      </c>
      <c r="AI380" s="11">
        <f>IF(G380&lt;0,"NA",IF((G380+H380+L380+T380+AB380+IF(AO380="1ª",AP380,0)+IF(AU380="1ª",AV380,0)+IF(AO380="2ª",AP380,0)+IF(AU380="2ª",AV380,0)+IF(AO380="3ª",AP380,0)+IF(AU380="3ª",AV380,0))&gt;'INF GERAIS'!K380,0,IF(AND(M380="",U380="",AC380=""),'INF GERAIS'!K380-K380-S380-AA380-G380-H380,IF(AND(U380="",AC380=""),'INF GERAIS'!K380-L380-S380-AA380-G380-H380-IF(AO380="1ª",AP380,0)-IF(AU380="1ª",AV380,0),IF(AC380="",'INF GERAIS'!K380-L380-T380-AA380-G380-H380-IF(AO380="1ª",AP380,0)-IF(AU380="1ª",AV380,0)-IF(AO380="2ª",AP380,0)-IF(AU380="2ª",AV380,0),'INF GERAIS'!K380-(G380+H380+L380+T380+AB380+IF(AO380="1ª",AP380,0)+IF(AU380="1ª",AV380,0)+IF(AO380="2ª",AP380,0)+IF(AU380="2ª",AV380,0)+IF(AO380="3ª",AP380,0)+IF(AU380="3ª",AV380,0)))))))</f>
        <v>83033.050000000047</v>
      </c>
      <c r="AJ380" s="11" t="s">
        <v>153</v>
      </c>
      <c r="AK380" s="10"/>
      <c r="AL380" s="120" t="s">
        <v>153</v>
      </c>
      <c r="AM380" s="120" t="s">
        <v>153</v>
      </c>
      <c r="AN380" s="120" t="s">
        <v>153</v>
      </c>
      <c r="AP380" s="11"/>
      <c r="AQ380" s="10"/>
      <c r="AV380" s="11"/>
      <c r="AW380" s="10"/>
      <c r="AZ380" s="1"/>
      <c r="BF380" s="16"/>
      <c r="BG380" s="155"/>
    </row>
    <row r="381" spans="2:59" ht="72.5" x14ac:dyDescent="0.35">
      <c r="B381" s="45" t="str">
        <f>'INF GERAIS'!B381&amp;IFERROR(IF(INDEX(APOIO!$A$5:$A$50,MATCH('INF GERAIS'!N381,APOIO!$B$5:$B$50,0))="NÃO",APOIO!$A$2&amp;"NÃO VÁLIDO",""),"")</f>
        <v>2014.0358</v>
      </c>
      <c r="C381" s="1" t="str">
        <f>'INF GERAIS'!C381</f>
        <v>SERTÃO CENTRAL</v>
      </c>
      <c r="D381" s="1" t="str">
        <f>'INF GERAIS'!D381</f>
        <v>SÃO JOSÉ DO BELMONTE</v>
      </c>
      <c r="E381" s="1" t="str">
        <f>'INF GERAIS'!E381</f>
        <v>CONSTRUÇÃO DE UNIDADE MISTA EM SÃO JOSÉ DO BELMONTE</v>
      </c>
      <c r="F381" s="1" t="str">
        <f>'INF GERAIS'!G381</f>
        <v>NORMAL</v>
      </c>
      <c r="G381" s="11"/>
      <c r="H381" s="11"/>
      <c r="I381" s="10">
        <v>41803</v>
      </c>
      <c r="J381" s="10">
        <v>41817</v>
      </c>
      <c r="K381" s="11">
        <f>IF(G381&lt;0,"NA",IF(G381&gt;ROUNDDOWN('INF GERAIS'!K381*0.3,2),0,ROUNDDOWN('INF GERAIS'!K381*0.3,2)-G381))</f>
        <v>362233.93</v>
      </c>
      <c r="L381" s="11">
        <v>362263.94</v>
      </c>
      <c r="M381" s="10">
        <v>41824</v>
      </c>
      <c r="N381" s="120" t="s">
        <v>2675</v>
      </c>
      <c r="O381" s="120" t="s">
        <v>2677</v>
      </c>
      <c r="P381" s="120"/>
      <c r="Q381" s="10">
        <v>42216</v>
      </c>
      <c r="R381" s="10">
        <v>42230</v>
      </c>
      <c r="S381" s="11">
        <f>IF(G381&lt;0,"NA",IF((G381+H381+L381+IF(AO381="1ª",AP381,0)+IF(AU381="1ª",AV381,0))&gt;ROUNDDOWN('INF GERAIS'!K381*0.6,2),0,IF(M381="",ROUNDDOWN('INF GERAIS'!K381*0.6,2)-K381-G381-H381,ROUNDDOWN('INF GERAIS'!K381*0.6,2)-(G381+H381+L381+IF(AO381="1ª",AP381,0)+IF(AU381="1ª",AV381,0)))))</f>
        <v>362203.93</v>
      </c>
      <c r="T381" s="505">
        <v>362203.94</v>
      </c>
      <c r="U381" s="10">
        <v>42237</v>
      </c>
      <c r="V381" s="120" t="s">
        <v>3685</v>
      </c>
      <c r="W381" s="120" t="s">
        <v>3687</v>
      </c>
      <c r="X381" s="120" t="s">
        <v>3689</v>
      </c>
      <c r="Y381" s="10"/>
      <c r="Z381" s="10">
        <v>42366</v>
      </c>
      <c r="AA381" s="11">
        <f>IF(G381&lt;0,"NA",IF((G381+H381+L381+T381+IF(AO381="1ª",AP381,0)+IF(AU381="1ª",AV381,0)+IF(AO381="2ª",AP381,0)+IF(AU381="2ª",AV381,0))&gt;ROUNDDOWN('INF GERAIS'!K381*0.8,2),0,IF(AND(M381="",U381=""),ROUNDDOWN('INF GERAIS'!K381*0.8,2)-K381-S381-G381-H381,IF(U381="",ROUNDDOWN('INF GERAIS'!K381*0.8,2)-S381-L381-G381-H381-IF(AO381="1ª",AP381,0)-IF(AU381="1ª",AV381,0),ROUNDDOWN('INF GERAIS'!K381*0.8,2)-(G381+H381+L381+T381+IF(AO381="1ª",AP381,0)+IF(AU381="1ª",AV381,0)+IF(AO381="2ª",AP381,0)+IF(AU381="2ª",AV381,0))))))</f>
        <v>241489.28000000003</v>
      </c>
      <c r="AB381" s="11">
        <v>241489.29</v>
      </c>
      <c r="AC381" s="10">
        <v>42402</v>
      </c>
      <c r="AD381" s="120" t="s">
        <v>4785</v>
      </c>
      <c r="AE381" s="120" t="s">
        <v>4786</v>
      </c>
      <c r="AF381" s="120" t="s">
        <v>4787</v>
      </c>
      <c r="AG381" s="10">
        <v>42557</v>
      </c>
      <c r="AH381" s="233">
        <v>42557</v>
      </c>
      <c r="AI381" s="11">
        <f>IF(G381&lt;0,"NA",IF((G381+H381+L381+T381+AB381+IF(AO381="1ª",AP381,0)+IF(AU381="1ª",AV381,0)+IF(AO381="2ª",AP381,0)+IF(AU381="2ª",AV381,0)+IF(AO381="3ª",AP381,0)+IF(AU381="3ª",AV381,0))&gt;'INF GERAIS'!K381,0,IF(AND(M381="",U381="",AC381=""),'INF GERAIS'!K381-K381-S381-AA381-G381-H381,IF(AND(U381="",AC381=""),'INF GERAIS'!K381-L381-S381-AA381-G381-H381-IF(AO381="1ª",AP381,0)-IF(AU381="1ª",AV381,0),IF(AC381="",'INF GERAIS'!K381-L381-T381-AA381-G381-H381-IF(AO381="1ª",AP381,0)-IF(AU381="1ª",AV381,0)-IF(AO381="2ª",AP381,0)-IF(AU381="2ª",AV381,0),'INF GERAIS'!K381-(G381+H381+L381+T381+AB381+IF(AO381="1ª",AP381,0)+IF(AU381="1ª",AV381,0)+IF(AO381="2ª",AP381,0)+IF(AU381="2ª",AV381,0)+IF(AO381="3ª",AP381,0)+IF(AU381="3ª",AV381,0)))))))</f>
        <v>241489.28999999992</v>
      </c>
      <c r="AJ381" s="205">
        <v>241489.29</v>
      </c>
      <c r="AK381" s="233">
        <v>42570</v>
      </c>
      <c r="AL381" s="467" t="s">
        <v>8031</v>
      </c>
      <c r="AM381" s="467" t="s">
        <v>4786</v>
      </c>
      <c r="AN381" s="467" t="s">
        <v>8033</v>
      </c>
      <c r="AP381" s="11"/>
      <c r="AQ381" s="10"/>
      <c r="AV381" s="11"/>
      <c r="AW381" s="10"/>
      <c r="AZ381" s="1"/>
      <c r="BF381" s="16"/>
      <c r="BG381" s="155"/>
    </row>
    <row r="382" spans="2:59" ht="87" x14ac:dyDescent="0.35">
      <c r="B382" s="45" t="str">
        <f>'INF GERAIS'!B382&amp;IFERROR(IF(INDEX(APOIO!$A$5:$A$50,MATCH('INF GERAIS'!N382,APOIO!$B$5:$B$50,0))="NÃO",APOIO!$A$2&amp;"NÃO VÁLIDO",""),"")</f>
        <v>2014.0359</v>
      </c>
      <c r="C382" s="1" t="str">
        <f>'INF GERAIS'!C382</f>
        <v>SERTÃO DO PAJEÚ</v>
      </c>
      <c r="D382" s="1" t="str">
        <f>'INF GERAIS'!D382</f>
        <v>SÃO JOSÉ DO EGITO</v>
      </c>
      <c r="E382" s="1" t="str">
        <f>'INF GERAIS'!E382</f>
        <v>PERFURAÇÃO E INSTALAÇÃO DE POÇOS TUBULARES EM ROCHA CRISTALINA</v>
      </c>
      <c r="F382" s="1" t="str">
        <f>'INF GERAIS'!G382</f>
        <v>NORMAL</v>
      </c>
      <c r="G382" s="11"/>
      <c r="H382" s="11"/>
      <c r="I382" s="10">
        <v>41803</v>
      </c>
      <c r="J382" s="10">
        <v>41817</v>
      </c>
      <c r="K382" s="11">
        <f>IF(G382&lt;0,"NA",IF(G382&gt;ROUNDDOWN('INF GERAIS'!K382*0.3,2),0,ROUNDDOWN('INF GERAIS'!K382*0.3,2)-G382))</f>
        <v>108567.85</v>
      </c>
      <c r="L382" s="11">
        <v>107916.25</v>
      </c>
      <c r="M382" s="10">
        <v>41824</v>
      </c>
      <c r="N382" s="120" t="s">
        <v>2695</v>
      </c>
      <c r="O382" s="120" t="s">
        <v>2688</v>
      </c>
      <c r="P382" s="120"/>
      <c r="Q382" s="10">
        <v>41969</v>
      </c>
      <c r="R382" s="10">
        <v>41983</v>
      </c>
      <c r="S382" s="11">
        <f>IF(G382&lt;0,"NA",IF((G382+H382+L382+IF(AO382="1ª",AP382,0)+IF(AU382="1ª",AV382,0))&gt;ROUNDDOWN('INF GERAIS'!K382*0.6,2),0,IF(M382="",ROUNDDOWN('INF GERAIS'!K382*0.6,2)-K382-G382-H382,ROUNDDOWN('INF GERAIS'!K382*0.6,2)-(G382+H382+L382+IF(AO382="1ª",AP382,0)+IF(AU382="1ª",AV382,0)))))</f>
        <v>109219.45999999999</v>
      </c>
      <c r="T382" s="505">
        <v>107916.24</v>
      </c>
      <c r="U382" s="10">
        <v>41990</v>
      </c>
      <c r="V382" s="120" t="s">
        <v>3303</v>
      </c>
      <c r="W382" s="120" t="s">
        <v>2688</v>
      </c>
      <c r="X382" s="120" t="s">
        <v>153</v>
      </c>
      <c r="Y382" s="10">
        <v>42247</v>
      </c>
      <c r="Z382" s="10">
        <v>42429</v>
      </c>
      <c r="AA382" s="11">
        <f>IF(G382&lt;0,"NA",IF((G382+H382+L382+T382+IF(AO382="1ª",AP382,0)+IF(AU382="1ª",AV382,0)+IF(AO382="2ª",AP382,0)+IF(AU382="2ª",AV382,0))&gt;ROUNDDOWN('INF GERAIS'!K382*0.8,2),0,IF(AND(M382="",U382=""),ROUNDDOWN('INF GERAIS'!K382*0.8,2)-K382-S382-G382-H382,IF(U382="",ROUNDDOWN('INF GERAIS'!K382*0.8,2)-S382-L382-G382-H382-IF(AO382="1ª",AP382,0)-IF(AU382="1ª",AV382,0),ROUNDDOWN('INF GERAIS'!K382*0.8,2)-(G382+H382+L382+T382+IF(AO382="1ª",AP382,0)+IF(AU382="1ª",AV382,0)+IF(AO382="2ª",AP382,0)+IF(AU382="2ª",AV382,0))))))</f>
        <v>73681.790000000037</v>
      </c>
      <c r="AB382" s="205">
        <v>73681.789999999994</v>
      </c>
      <c r="AC382" s="10">
        <v>42431</v>
      </c>
      <c r="AD382" s="120" t="s">
        <v>6119</v>
      </c>
      <c r="AE382" s="120" t="s">
        <v>4789</v>
      </c>
      <c r="AF382" s="120" t="s">
        <v>6121</v>
      </c>
      <c r="AG382" s="10">
        <v>42717</v>
      </c>
      <c r="AH382" s="10">
        <v>42382</v>
      </c>
      <c r="AI382" s="11">
        <f>IF(G382&lt;0,"NA",IF((G382+H382+L382+T382+AB382+IF(AO382="1ª",AP382,0)+IF(AU382="1ª",AV382,0)+IF(AO382="2ª",AP382,0)+IF(AU382="2ª",AV382,0)+IF(AO382="3ª",AP382,0)+IF(AU382="3ª",AV382,0))&gt;'INF GERAIS'!K382,0,IF(AND(M382="",U382="",AC382=""),'INF GERAIS'!K382-K382-S382-AA382-G382-H382,IF(AND(U382="",AC382=""),'INF GERAIS'!K382-L382-S382-AA382-G382-H382-IF(AO382="1ª",AP382,0)-IF(AU382="1ª",AV382,0),IF(AC382="",'INF GERAIS'!K382-L382-T382-AA382-G382-H382-IF(AO382="1ª",AP382,0)-IF(AU382="1ª",AV382,0)-IF(AO382="2ª",AP382,0)-IF(AU382="2ª",AV382,0),'INF GERAIS'!K382-(G382+H382+L382+T382+AB382+IF(AO382="1ª",AP382,0)+IF(AU382="1ª",AV382,0)+IF(AO382="2ª",AP382,0)+IF(AU382="2ª",AV382,0)+IF(AO382="3ª",AP382,0)+IF(AU382="3ª",AV382,0)))))))</f>
        <v>72378.580000000016</v>
      </c>
      <c r="AJ382" s="205">
        <v>72378.58</v>
      </c>
      <c r="AK382" s="233">
        <v>42817</v>
      </c>
      <c r="AL382" s="690" t="s">
        <v>9085</v>
      </c>
      <c r="AM382" s="690" t="s">
        <v>9087</v>
      </c>
      <c r="AN382" s="690" t="s">
        <v>9088</v>
      </c>
      <c r="AP382" s="11"/>
      <c r="AQ382" s="10"/>
      <c r="AV382" s="11"/>
      <c r="AW382" s="10"/>
      <c r="AZ382" s="1"/>
      <c r="BF382" s="16"/>
      <c r="BG382" s="155"/>
    </row>
    <row r="383" spans="2:59" ht="72.5" x14ac:dyDescent="0.35">
      <c r="B383" s="45" t="str">
        <f>'INF GERAIS'!B383&amp;IFERROR(IF(INDEX(APOIO!$A$5:$A$50,MATCH('INF GERAIS'!N383,APOIO!$B$5:$B$50,0))="NÃO",APOIO!$A$2&amp;"NÃO VÁLIDO",""),"")</f>
        <v>2014.0360</v>
      </c>
      <c r="C383" s="1" t="str">
        <f>'INF GERAIS'!C383</f>
        <v>SERTÃO DO PAJEÚ</v>
      </c>
      <c r="D383" s="1" t="str">
        <f>'INF GERAIS'!D383</f>
        <v>SÃO JOSÉ DO EGITO</v>
      </c>
      <c r="E383" s="1" t="str">
        <f>'INF GERAIS'!E383</f>
        <v>PAVIMENTAÇÃO DE VIAS PÚBLICAS</v>
      </c>
      <c r="F383" s="1" t="str">
        <f>'INF GERAIS'!G383</f>
        <v>NORMAL</v>
      </c>
      <c r="G383" s="11"/>
      <c r="H383" s="11"/>
      <c r="I383" s="10">
        <v>41803</v>
      </c>
      <c r="J383" s="10">
        <v>41817</v>
      </c>
      <c r="K383" s="11">
        <f>IF(G383&lt;0,"NA",IF(G383&gt;ROUNDDOWN('INF GERAIS'!K383*0.3,2),0,ROUNDDOWN('INF GERAIS'!K383*0.3,2)-G383))</f>
        <v>253694.61</v>
      </c>
      <c r="L383" s="11">
        <v>254347.7</v>
      </c>
      <c r="M383" s="10">
        <v>41824</v>
      </c>
      <c r="N383" s="120" t="s">
        <v>2686</v>
      </c>
      <c r="O383" s="120" t="s">
        <v>2688</v>
      </c>
      <c r="P383" s="120"/>
      <c r="Q383" s="10">
        <v>41969</v>
      </c>
      <c r="R383" s="10">
        <v>41983</v>
      </c>
      <c r="S383" s="11">
        <f>IF(G383&lt;0,"NA",IF((G383+H383+L383+IF(AO383="1ª",AP383,0)+IF(AU383="1ª",AV383,0))&gt;ROUNDDOWN('INF GERAIS'!K383*0.6,2),0,IF(M383="",ROUNDDOWN('INF GERAIS'!K383*0.6,2)-K383-G383-H383,ROUNDDOWN('INF GERAIS'!K383*0.6,2)-(G383+H383+L383+IF(AO383="1ª",AP383,0)+IF(AU383="1ª",AV383,0)))))</f>
        <v>253041.52999999997</v>
      </c>
      <c r="T383" s="505">
        <v>254347.7</v>
      </c>
      <c r="U383" s="10">
        <v>41990</v>
      </c>
      <c r="V383" s="120" t="s">
        <v>3263</v>
      </c>
      <c r="W383" s="120" t="s">
        <v>2688</v>
      </c>
      <c r="X383" s="120" t="s">
        <v>153</v>
      </c>
      <c r="Y383" s="10">
        <v>42247</v>
      </c>
      <c r="Z383" s="10">
        <v>42394</v>
      </c>
      <c r="AA383" s="11">
        <f>IF(G383&lt;0,"NA",IF((G383+H383+L383+T383+IF(AO383="1ª",AP383,0)+IF(AU383="1ª",AV383,0)+IF(AO383="2ª",AP383,0)+IF(AU383="2ª",AV383,0))&gt;ROUNDDOWN('INF GERAIS'!K383*0.8,2),0,IF(AND(M383="",U383=""),ROUNDDOWN('INF GERAIS'!K383*0.8,2)-K383-S383-G383-H383,IF(U383="",ROUNDDOWN('INF GERAIS'!K383*0.8,2)-S383-L383-G383-H383-IF(AO383="1ª",AP383,0)-IF(AU383="1ª",AV383,0),ROUNDDOWN('INF GERAIS'!K383*0.8,2)-(G383+H383+L383+T383+IF(AO383="1ª",AP383,0)+IF(AU383="1ª",AV383,0)+IF(AO383="2ª",AP383,0)+IF(AU383="2ª",AV383,0))))))</f>
        <v>167823.57999999996</v>
      </c>
      <c r="AB383" s="11">
        <v>169565.12</v>
      </c>
      <c r="AC383" s="10">
        <v>42403</v>
      </c>
      <c r="AD383" s="120" t="s">
        <v>4788</v>
      </c>
      <c r="AE383" s="120" t="s">
        <v>4789</v>
      </c>
      <c r="AF383" s="120" t="s">
        <v>4790</v>
      </c>
      <c r="AG383" s="10">
        <v>43017</v>
      </c>
      <c r="AH383" s="10">
        <v>43181</v>
      </c>
      <c r="AI383" s="11">
        <f>IF(G383&lt;0,"NA",IF((G383+H383+L383+T383+AB383+IF(AO383="1ª",AP383,0)+IF(AU383="1ª",AV383,0)+IF(AO383="2ª",AP383,0)+IF(AU383="2ª",AV383,0)+IF(AO383="3ª",AP383,0)+IF(AU383="3ª",AV383,0))&gt;'INF GERAIS'!K383,0,IF(AND(M383="",U383="",AC383=""),'INF GERAIS'!K383-K383-S383-AA383-G383-H383,IF(AND(U383="",AC383=""),'INF GERAIS'!K383-L383-S383-AA383-G383-H383-IF(AO383="1ª",AP383,0)-IF(AU383="1ª",AV383,0),IF(AC383="",'INF GERAIS'!K383-L383-T383-AA383-G383-H383-IF(AO383="1ª",AP383,0)-IF(AU383="1ª",AV383,0)-IF(AO383="2ª",AP383,0)-IF(AU383="2ª",AV383,0),'INF GERAIS'!K383-(G383+H383+L383+T383+AB383+IF(AO383="1ª",AP383,0)+IF(AU383="1ª",AV383,0)+IF(AO383="2ª",AP383,0)+IF(AU383="2ª",AV383,0)+IF(AO383="3ª",AP383,0)+IF(AU383="3ª",AV383,0)))))))</f>
        <v>167388.20999999996</v>
      </c>
      <c r="AJ383" s="11">
        <v>167388.20000000001</v>
      </c>
      <c r="AK383" s="233">
        <v>43264</v>
      </c>
      <c r="AL383" s="120" t="s">
        <v>11224</v>
      </c>
      <c r="AM383" s="120" t="s">
        <v>11225</v>
      </c>
      <c r="AN383" s="120" t="s">
        <v>11226</v>
      </c>
      <c r="AP383" s="11"/>
      <c r="AQ383" s="10"/>
      <c r="AV383" s="11"/>
      <c r="AW383" s="10"/>
      <c r="AZ383" s="1"/>
      <c r="BF383" s="16"/>
      <c r="BG383" s="155"/>
    </row>
    <row r="384" spans="2:59" ht="29" x14ac:dyDescent="0.35">
      <c r="B384" s="45" t="str">
        <f>'INF GERAIS'!B384&amp;IFERROR(IF(INDEX(APOIO!$A$5:$A$50,MATCH('INF GERAIS'!N384,APOIO!$B$5:$B$50,0))="NÃO",APOIO!$A$2&amp;"NÃO VÁLIDO",""),"")</f>
        <v>2014.0361</v>
      </c>
      <c r="C384" s="1" t="str">
        <f>'INF GERAIS'!C384</f>
        <v>METROPOLITANA</v>
      </c>
      <c r="D384" s="1" t="str">
        <f>'INF GERAIS'!D384</f>
        <v>SÃO LOURENÇO DA MATA</v>
      </c>
      <c r="E384" s="1" t="str">
        <f>'INF GERAIS'!E384</f>
        <v>CONSTRUÇÃO DO CENTRO MULTI-CULTURAL</v>
      </c>
      <c r="F384" s="1" t="str">
        <f>'INF GERAIS'!G384</f>
        <v>NORMAL</v>
      </c>
      <c r="G384" s="11"/>
      <c r="H384" s="11"/>
      <c r="I384" s="10">
        <v>41803</v>
      </c>
      <c r="J384" s="10">
        <v>41817</v>
      </c>
      <c r="K384" s="11">
        <f>IF(G384&lt;0,"NA",IF(G384&gt;ROUNDDOWN('INF GERAIS'!K384*0.3,2),0,ROUNDDOWN('INF GERAIS'!K384*0.3,2)-G384))</f>
        <v>127333.31</v>
      </c>
      <c r="L384" s="11">
        <v>127333.32</v>
      </c>
      <c r="M384" s="10">
        <v>41824</v>
      </c>
      <c r="N384" s="120" t="s">
        <v>2700</v>
      </c>
      <c r="O384" s="120" t="s">
        <v>2702</v>
      </c>
      <c r="P384" s="120"/>
      <c r="Q384" s="10" t="s">
        <v>153</v>
      </c>
      <c r="R384" s="10" t="s">
        <v>153</v>
      </c>
      <c r="S384" s="11">
        <f>IF(G384&lt;0,"NA",IF((G384+H384+L384+IF(AO384="1ª",AP384,0)+IF(AU384="1ª",AV384,0))&gt;ROUNDDOWN('INF GERAIS'!K384*0.6,2),0,IF(M384="",ROUNDDOWN('INF GERAIS'!K384*0.6,2)-K384-G384-H384,ROUNDDOWN('INF GERAIS'!K384*0.6,2)-(G384+H384+L384+IF(AO384="1ª",AP384,0)+IF(AU384="1ª",AV384,0)))))</f>
        <v>127333.31</v>
      </c>
      <c r="U384" s="10"/>
      <c r="V384" s="120" t="s">
        <v>153</v>
      </c>
      <c r="W384" s="120" t="s">
        <v>153</v>
      </c>
      <c r="X384" s="120" t="s">
        <v>153</v>
      </c>
      <c r="Y384" s="10"/>
      <c r="Z384" s="10" t="s">
        <v>153</v>
      </c>
      <c r="AA384" s="11">
        <f>IF(G384&lt;0,"NA",IF((G384+H384+L384+T384+IF(AO384="1ª",AP384,0)+IF(AU384="1ª",AV384,0)+IF(AO384="2ª",AP384,0)+IF(AU384="2ª",AV384,0))&gt;ROUNDDOWN('INF GERAIS'!K384*0.8,2),0,IF(AND(M384="",U384=""),ROUNDDOWN('INF GERAIS'!K384*0.8,2)-K384-S384-G384-H384,IF(U384="",ROUNDDOWN('INF GERAIS'!K384*0.8,2)-S384-L384-G384-H384-IF(AO384="1ª",AP384,0)-IF(AU384="1ª",AV384,0),ROUNDDOWN('INF GERAIS'!K384*0.8,2)-(G384+H384+L384+T384+IF(AO384="1ª",AP384,0)+IF(AU384="1ª",AV384,0)+IF(AO384="2ª",AP384,0)+IF(AU384="2ª",AV384,0))))))</f>
        <v>84888.87</v>
      </c>
      <c r="AB384" s="11"/>
      <c r="AC384" s="10"/>
      <c r="AD384" s="120" t="s">
        <v>153</v>
      </c>
      <c r="AE384" s="120" t="s">
        <v>153</v>
      </c>
      <c r="AF384" s="120" t="s">
        <v>153</v>
      </c>
      <c r="AG384" s="10"/>
      <c r="AH384" s="10" t="s">
        <v>153</v>
      </c>
      <c r="AI384" s="11">
        <f>IF(G384&lt;0,"NA",IF((G384+H384+L384+T384+AB384+IF(AO384="1ª",AP384,0)+IF(AU384="1ª",AV384,0)+IF(AO384="2ª",AP384,0)+IF(AU384="2ª",AV384,0)+IF(AO384="3ª",AP384,0)+IF(AU384="3ª",AV384,0))&gt;'INF GERAIS'!K384,0,IF(AND(M384="",U384="",AC384=""),'INF GERAIS'!K384-K384-S384-AA384-G384-H384,IF(AND(U384="",AC384=""),'INF GERAIS'!K384-L384-S384-AA384-G384-H384-IF(AO384="1ª",AP384,0)-IF(AU384="1ª",AV384,0),IF(AC384="",'INF GERAIS'!K384-L384-T384-AA384-G384-H384-IF(AO384="1ª",AP384,0)-IF(AU384="1ª",AV384,0)-IF(AO384="2ª",AP384,0)-IF(AU384="2ª",AV384,0),'INF GERAIS'!K384-(G384+H384+L384+T384+AB384+IF(AO384="1ª",AP384,0)+IF(AU384="1ª",AV384,0)+IF(AO384="2ª",AP384,0)+IF(AU384="2ª",AV384,0)+IF(AO384="3ª",AP384,0)+IF(AU384="3ª",AV384,0)))))))</f>
        <v>84888.884492800047</v>
      </c>
      <c r="AJ384" s="11" t="s">
        <v>153</v>
      </c>
      <c r="AK384" s="10"/>
      <c r="AL384" s="120" t="s">
        <v>153</v>
      </c>
      <c r="AM384" s="120" t="s">
        <v>153</v>
      </c>
      <c r="AN384" s="120" t="s">
        <v>153</v>
      </c>
      <c r="AP384" s="11"/>
      <c r="AQ384" s="10"/>
      <c r="AV384" s="11"/>
      <c r="AW384" s="10"/>
      <c r="AZ384" s="1"/>
      <c r="BF384" s="16"/>
      <c r="BG384" s="155"/>
    </row>
    <row r="385" spans="1:64" ht="29" x14ac:dyDescent="0.35">
      <c r="B385" s="45" t="str">
        <f>'INF GERAIS'!B385&amp;IFERROR(IF(INDEX(APOIO!$A$5:$A$50,MATCH('INF GERAIS'!N385,APOIO!$B$5:$B$50,0))="NÃO",APOIO!$A$2&amp;"NÃO VÁLIDO",""),"")</f>
        <v>2014.0362</v>
      </c>
      <c r="C385" s="1" t="str">
        <f>'INF GERAIS'!C385</f>
        <v>METROPOLITANA</v>
      </c>
      <c r="D385" s="1" t="str">
        <f>'INF GERAIS'!D385</f>
        <v>SÃO LOURENÇO DA MATA</v>
      </c>
      <c r="E385" s="1" t="str">
        <f>'INF GERAIS'!E385</f>
        <v>CONSTRUÇÃO DE UNIDADE MISTA DE SAÚDE - UPINHA</v>
      </c>
      <c r="F385" s="1" t="str">
        <f>'INF GERAIS'!G385</f>
        <v>NORMAL</v>
      </c>
      <c r="G385" s="11"/>
      <c r="H385" s="11"/>
      <c r="I385" s="10">
        <v>41803</v>
      </c>
      <c r="J385" s="10">
        <v>41817</v>
      </c>
      <c r="K385" s="11">
        <f>IF(G385&lt;0,"NA",IF(G385&gt;ROUNDDOWN('INF GERAIS'!K385*0.3,2),0,ROUNDDOWN('INF GERAIS'!K385*0.3,2)-G385))</f>
        <v>597176.31999999995</v>
      </c>
      <c r="L385" s="11">
        <v>597176.31999999995</v>
      </c>
      <c r="M385" s="10">
        <v>41824</v>
      </c>
      <c r="N385" s="120" t="s">
        <v>2706</v>
      </c>
      <c r="O385" s="120" t="s">
        <v>2702</v>
      </c>
      <c r="P385" s="120"/>
      <c r="Q385" s="10" t="s">
        <v>153</v>
      </c>
      <c r="R385" s="10" t="s">
        <v>153</v>
      </c>
      <c r="S385" s="11">
        <f>IF(G385&lt;0,"NA",IF((G385+H385+L385+IF(AO385="1ª",AP385,0)+IF(AU385="1ª",AV385,0))&gt;ROUNDDOWN('INF GERAIS'!K385*0.6,2),0,IF(M385="",ROUNDDOWN('INF GERAIS'!K385*0.6,2)-K385-G385-H385,ROUNDDOWN('INF GERAIS'!K385*0.6,2)-(G385+H385+L385+IF(AO385="1ª",AP385,0)+IF(AU385="1ª",AV385,0)))))</f>
        <v>597176.31999999995</v>
      </c>
      <c r="U385" s="10"/>
      <c r="V385" s="120" t="s">
        <v>153</v>
      </c>
      <c r="W385" s="120" t="s">
        <v>153</v>
      </c>
      <c r="X385" s="120" t="s">
        <v>153</v>
      </c>
      <c r="Y385" s="10"/>
      <c r="Z385" s="10" t="s">
        <v>153</v>
      </c>
      <c r="AA385" s="11">
        <f>IF(G385&lt;0,"NA",IF((G385+H385+L385+T385+IF(AO385="1ª",AP385,0)+IF(AU385="1ª",AV385,0)+IF(AO385="2ª",AP385,0)+IF(AU385="2ª",AV385,0))&gt;ROUNDDOWN('INF GERAIS'!K385*0.8,2),0,IF(AND(M385="",U385=""),ROUNDDOWN('INF GERAIS'!K385*0.8,2)-K385-S385-G385-H385,IF(U385="",ROUNDDOWN('INF GERAIS'!K385*0.8,2)-S385-L385-G385-H385-IF(AO385="1ª",AP385,0)-IF(AU385="1ª",AV385,0),ROUNDDOWN('INF GERAIS'!K385*0.8,2)-(G385+H385+L385+T385+IF(AO385="1ª",AP385,0)+IF(AU385="1ª",AV385,0)+IF(AO385="2ª",AP385,0)+IF(AU385="2ª",AV385,0))))))</f>
        <v>398117.55000000005</v>
      </c>
      <c r="AB385" s="11"/>
      <c r="AC385" s="10"/>
      <c r="AD385" s="120" t="s">
        <v>153</v>
      </c>
      <c r="AE385" s="120" t="s">
        <v>153</v>
      </c>
      <c r="AF385" s="120" t="s">
        <v>153</v>
      </c>
      <c r="AG385" s="10"/>
      <c r="AH385" s="10" t="s">
        <v>153</v>
      </c>
      <c r="AI385" s="11">
        <f>IF(G385&lt;0,"NA",IF((G385+H385+L385+T385+AB385+IF(AO385="1ª",AP385,0)+IF(AU385="1ª",AV385,0)+IF(AO385="2ª",AP385,0)+IF(AU385="2ª",AV385,0)+IF(AO385="3ª",AP385,0)+IF(AU385="3ª",AV385,0))&gt;'INF GERAIS'!K385,0,IF(AND(M385="",U385="",AC385=""),'INF GERAIS'!K385-K385-S385-AA385-G385-H385,IF(AND(U385="",AC385=""),'INF GERAIS'!K385-L385-S385-AA385-G385-H385-IF(AO385="1ª",AP385,0)-IF(AU385="1ª",AV385,0),IF(AC385="",'INF GERAIS'!K385-L385-T385-AA385-G385-H385-IF(AO385="1ª",AP385,0)-IF(AU385="1ª",AV385,0)-IF(AO385="2ª",AP385,0)-IF(AU385="2ª",AV385,0),'INF GERAIS'!K385-(G385+H385+L385+T385+AB385+IF(AO385="1ª",AP385,0)+IF(AU385="1ª",AV385,0)+IF(AO385="2ª",AP385,0)+IF(AU385="2ª",AV385,0)+IF(AO385="3ª",AP385,0)+IF(AU385="3ª",AV385,0)))))))</f>
        <v>398117.55337500118</v>
      </c>
      <c r="AJ385" s="11" t="s">
        <v>153</v>
      </c>
      <c r="AK385" s="10"/>
      <c r="AL385" s="120" t="s">
        <v>153</v>
      </c>
      <c r="AM385" s="120" t="s">
        <v>153</v>
      </c>
      <c r="AN385" s="120" t="s">
        <v>153</v>
      </c>
      <c r="AP385" s="11"/>
      <c r="AQ385" s="10"/>
      <c r="AV385" s="11"/>
      <c r="AW385" s="10"/>
      <c r="AZ385" s="1"/>
      <c r="BF385" s="16"/>
      <c r="BG385" s="155"/>
    </row>
    <row r="386" spans="1:64" ht="72.5" x14ac:dyDescent="0.35">
      <c r="B386" s="45" t="str">
        <f>'INF GERAIS'!B386&amp;IFERROR(IF(INDEX(APOIO!$A$5:$A$50,MATCH('INF GERAIS'!N386,APOIO!$B$5:$B$50,0))="NÃO",APOIO!$A$2&amp;"NÃO VÁLIDO",""),"")</f>
        <v>2014.0363</v>
      </c>
      <c r="C386" s="1" t="str">
        <f>'INF GERAIS'!C386</f>
        <v>AGRESTE SETENTRIONAL</v>
      </c>
      <c r="D386" s="1" t="str">
        <f>'INF GERAIS'!D386</f>
        <v>SÃO VICENTE FERRER</v>
      </c>
      <c r="E386" s="1" t="str">
        <f>'INF GERAIS'!E386</f>
        <v>PAVIMENTAÇÃO EM PARALELEPÍPEDOS GRANÍTICOS EM DIVERSAS RUAS DA SEDE DO MUNICÍPIO</v>
      </c>
      <c r="F386" s="1" t="str">
        <f>'INF GERAIS'!G386</f>
        <v>NORMAL</v>
      </c>
      <c r="G386" s="11"/>
      <c r="H386" s="11"/>
      <c r="I386" s="10">
        <v>41803</v>
      </c>
      <c r="J386" s="10">
        <v>41817</v>
      </c>
      <c r="K386" s="11">
        <f>IF(G386&lt;0,"NA",IF(G386&gt;ROUNDDOWN('INF GERAIS'!K386*0.3,2),0,ROUNDDOWN('INF GERAIS'!K386*0.3,2)-G386))</f>
        <v>145946.07999999999</v>
      </c>
      <c r="L386" s="11">
        <v>138200.84</v>
      </c>
      <c r="M386" s="10">
        <v>41824</v>
      </c>
      <c r="N386" s="120" t="s">
        <v>2715</v>
      </c>
      <c r="O386" s="120" t="s">
        <v>2711</v>
      </c>
      <c r="P386" s="120"/>
      <c r="Q386" s="10">
        <v>42339</v>
      </c>
      <c r="R386" s="10">
        <v>42353</v>
      </c>
      <c r="S386" s="11">
        <f>IF(G386&lt;0,"NA",IF((G386+H386+L386+IF(AO386="1ª",AP386,0)+IF(AU386="1ª",AV386,0))&gt;ROUNDDOWN('INF GERAIS'!K386*0.6,2),0,IF(M386="",ROUNDDOWN('INF GERAIS'!K386*0.6,2)-K386-G386-H386,ROUNDDOWN('INF GERAIS'!K386*0.6,2)-(G386+H386+L386+IF(AO386="1ª",AP386,0)+IF(AU386="1ª",AV386,0)))))</f>
        <v>153691.32999999999</v>
      </c>
      <c r="T386" s="505">
        <v>138200.84</v>
      </c>
      <c r="U386" s="10">
        <v>42360</v>
      </c>
      <c r="V386" s="120" t="s">
        <v>4417</v>
      </c>
      <c r="W386" s="120" t="s">
        <v>4419</v>
      </c>
      <c r="X386" s="120" t="s">
        <v>4420</v>
      </c>
      <c r="Y386" s="10">
        <v>42837</v>
      </c>
      <c r="Z386" s="10">
        <v>43047</v>
      </c>
      <c r="AA386" s="11">
        <f>IF(G386&lt;0,"NA",IF((G386+H386+L386+T386+IF(AO386="1ª",AP386,0)+IF(AU386="1ª",AV386,0)+IF(AO386="2ª",AP386,0)+IF(AU386="2ª",AV386,0))&gt;ROUNDDOWN('INF GERAIS'!K386*0.8,2),0,IF(AND(M386="",U386=""),ROUNDDOWN('INF GERAIS'!K386*0.8,2)-K386-S386-G386-H386,IF(U386="",ROUNDDOWN('INF GERAIS'!K386*0.8,2)-S386-L386-G386-H386-IF(AO386="1ª",AP386,0)-IF(AU386="1ª",AV386,0),ROUNDDOWN('INF GERAIS'!K386*0.8,2)-(G386+H386+L386+T386+IF(AO386="1ª",AP386,0)+IF(AU386="1ª",AV386,0)+IF(AO386="2ª",AP386,0)+IF(AU386="2ª",AV386,0))))))</f>
        <v>112787.88</v>
      </c>
      <c r="AB386" s="11">
        <v>112974.54</v>
      </c>
      <c r="AC386" s="10">
        <v>43195</v>
      </c>
      <c r="AD386" s="120" t="s">
        <v>10929</v>
      </c>
      <c r="AE386" s="120" t="s">
        <v>10931</v>
      </c>
      <c r="AF386" s="120" t="s">
        <v>10932</v>
      </c>
      <c r="AG386" s="10">
        <v>43647</v>
      </c>
      <c r="AH386" s="10">
        <v>43682</v>
      </c>
      <c r="AI386" s="11">
        <f>IF(G386&lt;0,"NA",IF((G386+H386+L386+T386+AB386+IF(AO386="1ª",AP386,0)+IF(AU386="1ª",AV386,0)+IF(AO386="2ª",AP386,0)+IF(AU386="2ª",AV386,0)+IF(AO386="3ª",AP386,0)+IF(AU386="3ª",AV386,0))&gt;'INF GERAIS'!K386,0,IF(AND(M386="",U386="",AC386=""),'INF GERAIS'!K386-K386-S386-AA386-G386-H386,IF(AND(U386="",AC386=""),'INF GERAIS'!K386-L386-S386-AA386-G386-H386-IF(AO386="1ª",AP386,0)-IF(AU386="1ª",AV386,0),IF(AC386="",'INF GERAIS'!K386-L386-T386-AA386-G386-H386-IF(AO386="1ª",AP386,0)-IF(AU386="1ª",AV386,0)-IF(AO386="2ª",AP386,0)-IF(AU386="2ª",AV386,0),'INF GERAIS'!K386-(G386+H386+L386+T386+AB386+IF(AO386="1ª",AP386,0)+IF(AU386="1ª",AV386,0)+IF(AO386="2ª",AP386,0)+IF(AU386="2ª",AV386,0)+IF(AO386="3ª",AP386,0)+IF(AU386="3ª",AV386,0)))))))</f>
        <v>97110.740000000049</v>
      </c>
      <c r="AJ386" s="11">
        <v>97110.740000000049</v>
      </c>
      <c r="AK386" s="233">
        <v>43909</v>
      </c>
      <c r="AL386" s="120" t="s">
        <v>13075</v>
      </c>
      <c r="AM386" s="120" t="s">
        <v>13076</v>
      </c>
      <c r="AN386" s="120" t="s">
        <v>13077</v>
      </c>
      <c r="AP386" s="11"/>
      <c r="AQ386" s="10"/>
      <c r="AV386" s="11"/>
      <c r="AW386" s="10"/>
      <c r="AZ386" s="1"/>
      <c r="BF386" s="16"/>
      <c r="BG386" s="155"/>
    </row>
    <row r="387" spans="1:64" ht="87" x14ac:dyDescent="0.35">
      <c r="B387" s="45" t="str">
        <f>'INF GERAIS'!B387&amp;IFERROR(IF(INDEX(APOIO!$A$5:$A$50,MATCH('INF GERAIS'!N387,APOIO!$B$5:$B$50,0))="NÃO",APOIO!$A$2&amp;"NÃO VÁLIDO",""),"")</f>
        <v>2014.0364</v>
      </c>
      <c r="C387" s="1" t="str">
        <f>'INF GERAIS'!C387</f>
        <v>AGRESTE SETENTRIONAL</v>
      </c>
      <c r="D387" s="1" t="str">
        <f>'INF GERAIS'!D387</f>
        <v>SÃO VICENTE FERRER</v>
      </c>
      <c r="E387" s="1" t="str">
        <f>'INF GERAIS'!E387</f>
        <v xml:space="preserve">PAVIMENTAÇÃO EM PARALELEPÍPEDOS GRANÍTICOS, DRENAGEM E SINALIZAÇÃO VIÁRIA DE DIVERSAS RUAS NO 1º DISTRITO DE SIRIJI </v>
      </c>
      <c r="F387" s="1" t="str">
        <f>'INF GERAIS'!G387</f>
        <v>NORMAL</v>
      </c>
      <c r="G387" s="11"/>
      <c r="H387" s="11"/>
      <c r="I387" s="10">
        <v>41803</v>
      </c>
      <c r="J387" s="10">
        <v>41817</v>
      </c>
      <c r="K387" s="11">
        <f>IF(G387&lt;0,"NA",IF(G387&gt;ROUNDDOWN('INF GERAIS'!K387*0.3,2),0,ROUNDDOWN('INF GERAIS'!K387*0.3,2)-G387))</f>
        <v>125677.71</v>
      </c>
      <c r="L387" s="11">
        <v>133321.81</v>
      </c>
      <c r="M387" s="10">
        <v>41824</v>
      </c>
      <c r="N387" s="120" t="s">
        <v>2709</v>
      </c>
      <c r="O387" s="120" t="s">
        <v>2711</v>
      </c>
      <c r="P387" s="120"/>
      <c r="Q387" s="10">
        <v>42339</v>
      </c>
      <c r="R387" s="10">
        <v>42353</v>
      </c>
      <c r="S387" s="11">
        <f>IF(G387&lt;0,"NA",IF((G387+H387+L387+IF(AO387="1ª",AP387,0)+IF(AU387="1ª",AV387,0))&gt;ROUNDDOWN('INF GERAIS'!K387*0.6,2),0,IF(M387="",ROUNDDOWN('INF GERAIS'!K387*0.6,2)-K387-G387-H387,ROUNDDOWN('INF GERAIS'!K387*0.6,2)-(G387+H387+L387+IF(AO387="1ª",AP387,0)+IF(AU387="1ª",AV387,0)))))</f>
        <v>118033.61000000002</v>
      </c>
      <c r="T387" s="505">
        <v>133321.81</v>
      </c>
      <c r="U387" s="10">
        <v>42360</v>
      </c>
      <c r="V387" s="120" t="s">
        <v>4421</v>
      </c>
      <c r="W387" s="120" t="s">
        <v>4419</v>
      </c>
      <c r="X387" s="120" t="s">
        <v>4423</v>
      </c>
      <c r="Y387" s="122">
        <v>43647</v>
      </c>
      <c r="Z387" s="10">
        <v>43691</v>
      </c>
      <c r="AA387" s="11">
        <f>IF(G387&lt;0,"NA",IF((G387+H387+L387+T387+IF(AO387="1ª",AP387,0)+IF(AU387="1ª",AV387,0)+IF(AO387="2ª",AP387,0)+IF(AU387="2ª",AV387,0))&gt;ROUNDDOWN('INF GERAIS'!K387*0.8,2),0,IF(AND(M387="",U387=""),ROUNDDOWN('INF GERAIS'!K387*0.8,2)-K387-S387-G387-H387,IF(U387="",ROUNDDOWN('INF GERAIS'!K387*0.8,2)-S387-L387-G387-H387-IF(AO387="1ª",AP387,0)-IF(AU387="1ª",AV387,0),ROUNDDOWN('INF GERAIS'!K387*0.8,2)-(G387+H387+L387+T387+IF(AO387="1ª",AP387,0)+IF(AU387="1ª",AV387,0)+IF(AO387="2ª",AP387,0)+IF(AU387="2ª",AV387,0))))))</f>
        <v>68496.94</v>
      </c>
      <c r="AB387" s="11">
        <v>68496.94</v>
      </c>
      <c r="AC387" s="233">
        <v>43739</v>
      </c>
      <c r="AD387" s="120" t="s">
        <v>12586</v>
      </c>
      <c r="AE387" s="120" t="s">
        <v>12587</v>
      </c>
      <c r="AF387" s="120" t="s">
        <v>12588</v>
      </c>
      <c r="AG387" s="10">
        <v>43647</v>
      </c>
      <c r="AH387" s="10">
        <v>43691</v>
      </c>
      <c r="AI387" s="11">
        <f>IF(G387&lt;0,"NA",IF((G387+H387+L387+T387+AB387+IF(AO387="1ª",AP387,0)+IF(AU387="1ª",AV387,0)+IF(AO387="2ª",AP387,0)+IF(AU387="2ª",AV387,0)+IF(AO387="3ª",AP387,0)+IF(AU387="3ª",AV387,0))&gt;'INF GERAIS'!K387,0,IF(AND(M387="",U387="",AC387=""),'INF GERAIS'!K387-K387-S387-AA387-G387-H387,IF(AND(U387="",AC387=""),'INF GERAIS'!K387-L387-S387-AA387-G387-H387-IF(AO387="1ª",AP387,0)-IF(AU387="1ª",AV387,0),IF(AC387="",'INF GERAIS'!K387-L387-T387-AA387-G387-H387-IF(AO387="1ª",AP387,0)-IF(AU387="1ª",AV387,0)-IF(AO387="2ª",AP387,0)-IF(AU387="2ª",AV387,0),'INF GERAIS'!K387-(G387+H387+L387+T387+AB387+IF(AO387="1ª",AP387,0)+IF(AU387="1ª",AV387,0)+IF(AO387="2ª",AP387,0)+IF(AU387="2ª",AV387,0)+IF(AO387="3ª",AP387,0)+IF(AU387="3ª",AV387,0)))))))</f>
        <v>83785.150000000023</v>
      </c>
      <c r="AJ387" s="11">
        <v>83785.150000000023</v>
      </c>
      <c r="AK387" s="233">
        <v>43909</v>
      </c>
      <c r="AL387" s="120" t="s">
        <v>13078</v>
      </c>
      <c r="AM387" s="120" t="s">
        <v>13079</v>
      </c>
      <c r="AN387" s="120" t="s">
        <v>13080</v>
      </c>
      <c r="AP387" s="11"/>
      <c r="AQ387" s="10"/>
      <c r="AV387" s="11"/>
      <c r="AW387" s="10"/>
      <c r="AZ387" s="1"/>
      <c r="BF387" s="16"/>
      <c r="BG387" s="155"/>
    </row>
    <row r="388" spans="1:64" ht="87" x14ac:dyDescent="0.35">
      <c r="B388" s="45" t="str">
        <f>'INF GERAIS'!B388&amp;IFERROR(IF(INDEX(APOIO!$A$5:$A$50,MATCH('INF GERAIS'!N388,APOIO!$B$5:$B$50,0))="NÃO",APOIO!$A$2&amp;"NÃO VÁLIDO",""),"")</f>
        <v>2014.0365</v>
      </c>
      <c r="C388" s="1" t="str">
        <f>'INF GERAIS'!C388</f>
        <v>SERTÃO DO PAJEÚ</v>
      </c>
      <c r="D388" s="1" t="str">
        <f>'INF GERAIS'!D388</f>
        <v>SERRA TALHADA</v>
      </c>
      <c r="E388" s="1" t="str">
        <f>'INF GERAIS'!E388</f>
        <v xml:space="preserve">PAVIMENTAÇÃO ASFALTICA E EM PEDRA GRANITICA </v>
      </c>
      <c r="F388" s="1" t="str">
        <f>'INF GERAIS'!G388</f>
        <v>NORMAL</v>
      </c>
      <c r="G388" s="11"/>
      <c r="H388" s="11"/>
      <c r="I388" s="10">
        <v>41803</v>
      </c>
      <c r="J388" s="10">
        <v>41817</v>
      </c>
      <c r="K388" s="11">
        <f>IF(G388&lt;0,"NA",IF(G388&gt;ROUNDDOWN('INF GERAIS'!K388*0.3,2),0,ROUNDDOWN('INF GERAIS'!K388*0.3,2)-G388))</f>
        <v>293508.76</v>
      </c>
      <c r="L388" s="11">
        <v>269945.43</v>
      </c>
      <c r="M388" s="10">
        <v>41824</v>
      </c>
      <c r="N388" s="120" t="s">
        <v>2718</v>
      </c>
      <c r="O388" s="120" t="s">
        <v>2720</v>
      </c>
      <c r="P388" s="120"/>
      <c r="Q388" s="10">
        <v>42380</v>
      </c>
      <c r="R388" s="10">
        <v>42394</v>
      </c>
      <c r="S388" s="11">
        <f>IF(G388&lt;0,"NA",IF((G388+H388+L388+IF(AO388="1ª",AP388,0)+IF(AU388="1ª",AV388,0))&gt;ROUNDDOWN('INF GERAIS'!K388*0.6,2),0,IF(M388="",ROUNDDOWN('INF GERAIS'!K388*0.6,2)-K388-G388-H388,ROUNDDOWN('INF GERAIS'!K388*0.6,2)-(G388+H388+L388+IF(AO388="1ª",AP388,0)+IF(AU388="1ª",AV388,0)))))</f>
        <v>317072.09000000003</v>
      </c>
      <c r="T388" s="505">
        <v>317072.59000000003</v>
      </c>
      <c r="U388" s="10">
        <v>42401</v>
      </c>
      <c r="V388" s="120" t="s">
        <v>4791</v>
      </c>
      <c r="W388" s="120" t="s">
        <v>4792</v>
      </c>
      <c r="X388" s="120" t="s">
        <v>4793</v>
      </c>
      <c r="Y388" s="10">
        <v>42555</v>
      </c>
      <c r="Z388" s="10">
        <v>42593</v>
      </c>
      <c r="AA388" s="11">
        <f>IF(G388&lt;0,"NA",IF((G388+H388+L388+T388+IF(AO388="1ª",AP388,0)+IF(AU388="1ª",AV388,0)+IF(AO388="2ª",AP388,0)+IF(AU388="2ª",AV388,0))&gt;ROUNDDOWN('INF GERAIS'!K388*0.8,2),0,IF(AND(M388="",U388=""),ROUNDDOWN('INF GERAIS'!K388*0.8,2)-K388-S388-G388-H388,IF(U388="",ROUNDDOWN('INF GERAIS'!K388*0.8,2)-S388-L388-G388-H388-IF(AO388="1ª",AP388,0)-IF(AU388="1ª",AV388,0),ROUNDDOWN('INF GERAIS'!K388*0.8,2)-(G388+H388+L388+T388+IF(AO388="1ª",AP388,0)+IF(AU388="1ª",AV388,0)+IF(AO388="2ª",AP388,0)+IF(AU388="2ª",AV388,0))))))</f>
        <v>195672.01</v>
      </c>
      <c r="AB388" s="205">
        <v>195672.67</v>
      </c>
      <c r="AC388" s="10">
        <v>42643</v>
      </c>
      <c r="AD388" s="120" t="s">
        <v>8495</v>
      </c>
      <c r="AE388" s="120" t="s">
        <v>4792</v>
      </c>
      <c r="AF388" s="120" t="s">
        <v>8497</v>
      </c>
      <c r="AG388" s="10">
        <v>43213</v>
      </c>
      <c r="AH388" s="10">
        <v>43241</v>
      </c>
      <c r="AI388" s="11">
        <f>IF(G388&lt;0,"NA",IF((G388+H388+L388+T388+AB388+IF(AO388="1ª",AP388,0)+IF(AU388="1ª",AV388,0)+IF(AO388="2ª",AP388,0)+IF(AU388="2ª",AV388,0)+IF(AO388="3ª",AP388,0)+IF(AU388="3ª",AV388,0))&gt;'INF GERAIS'!K388,0,IF(AND(M388="",U388="",AC388=""),'INF GERAIS'!K388-K388-S388-AA388-G388-H388,IF(AND(U388="",AC388=""),'INF GERAIS'!K388-L388-S388-AA388-G388-H388-IF(AO388="1ª",AP388,0)-IF(AU388="1ª",AV388,0),IF(AC388="",'INF GERAIS'!K388-L388-T388-AA388-G388-H388-IF(AO388="1ª",AP388,0)-IF(AU388="1ª",AV388,0)-IF(AO388="2ª",AP388,0)-IF(AU388="2ª",AV388,0),'INF GERAIS'!K388-(G388+H388+L388+T388+AB388+IF(AO388="1ª",AP388,0)+IF(AU388="1ª",AV388,0)+IF(AO388="2ª",AP388,0)+IF(AU388="2ª",AV388,0)+IF(AO388="3ª",AP388,0)+IF(AU388="3ª",AV388,0)))))))</f>
        <v>195671.84999999998</v>
      </c>
      <c r="AJ388" s="11">
        <v>195671.85</v>
      </c>
      <c r="AK388" s="10">
        <v>43726</v>
      </c>
      <c r="AL388" s="120" t="s">
        <v>12573</v>
      </c>
      <c r="AM388" s="120" t="s">
        <v>12574</v>
      </c>
      <c r="AN388" s="1553" t="s">
        <v>12575</v>
      </c>
      <c r="AP388" s="11"/>
      <c r="AQ388" s="10"/>
      <c r="AV388" s="11"/>
      <c r="AW388" s="10"/>
      <c r="AZ388" s="1"/>
      <c r="BF388" s="16"/>
      <c r="BG388" s="155"/>
    </row>
    <row r="389" spans="1:64" ht="87" x14ac:dyDescent="0.35">
      <c r="B389" s="45" t="str">
        <f>'INF GERAIS'!B389&amp;IFERROR(IF(INDEX(APOIO!$A$5:$A$50,MATCH('INF GERAIS'!N389,APOIO!$B$5:$B$50,0))="NÃO",APOIO!$A$2&amp;"NÃO VÁLIDO",""),"")</f>
        <v>2014.0366</v>
      </c>
      <c r="C389" s="1" t="str">
        <f>'INF GERAIS'!C389</f>
        <v>SERTÃO DO PAJEÚ</v>
      </c>
      <c r="D389" s="1" t="str">
        <f>'INF GERAIS'!D389</f>
        <v>SERRA TALHADA</v>
      </c>
      <c r="E389" s="1" t="str">
        <f>'INF GERAIS'!E389</f>
        <v xml:space="preserve"> IMPLANTAÇÃO DO TERMINAL DE TRANSPORTE ALTERNATIVO</v>
      </c>
      <c r="F389" s="1" t="str">
        <f>'INF GERAIS'!G389</f>
        <v>NORMAL</v>
      </c>
      <c r="G389" s="11"/>
      <c r="H389" s="11"/>
      <c r="I389" s="10">
        <v>41803</v>
      </c>
      <c r="J389" s="10">
        <v>41817</v>
      </c>
      <c r="K389" s="11">
        <f>IF(G389&lt;0,"NA",IF(G389&gt;ROUNDDOWN('INF GERAIS'!K389*0.3,2),0,ROUNDDOWN('INF GERAIS'!K389*0.3,2)-G389))</f>
        <v>149733.95000000001</v>
      </c>
      <c r="L389" s="11">
        <v>154310.39999999999</v>
      </c>
      <c r="M389" s="10">
        <v>41824</v>
      </c>
      <c r="N389" s="120" t="s">
        <v>2727</v>
      </c>
      <c r="O389" s="120" t="s">
        <v>2720</v>
      </c>
      <c r="P389" s="120"/>
      <c r="Q389" s="10">
        <v>42380</v>
      </c>
      <c r="R389" s="10">
        <v>42394</v>
      </c>
      <c r="S389" s="11">
        <f>IF(G389&lt;0,"NA",IF((G389+H389+L389+IF(AO389="1ª",AP389,0)+IF(AU389="1ª",AV389,0))&gt;ROUNDDOWN('INF GERAIS'!K389*0.6,2),0,IF(M389="",ROUNDDOWN('INF GERAIS'!K389*0.6,2)-K389-G389-H389,ROUNDDOWN('INF GERAIS'!K389*0.6,2)-(G389+H389+L389+IF(AO389="1ª",AP389,0)+IF(AU389="1ª",AV389,0)))))</f>
        <v>145157.50999999998</v>
      </c>
      <c r="T389" s="505">
        <v>136034.1</v>
      </c>
      <c r="U389" s="10">
        <v>42401</v>
      </c>
      <c r="V389" s="120" t="s">
        <v>4794</v>
      </c>
      <c r="W389" s="120" t="s">
        <v>4792</v>
      </c>
      <c r="X389" s="120" t="s">
        <v>4795</v>
      </c>
      <c r="Y389" s="10">
        <v>42555</v>
      </c>
      <c r="Z389" s="10">
        <v>42593</v>
      </c>
      <c r="AA389" s="11">
        <f>IF(G389&lt;0,"NA",IF((G389+H389+L389+T389+IF(AO389="1ª",AP389,0)+IF(AU389="1ª",AV389,0)+IF(AO389="2ª",AP389,0)+IF(AU389="2ª",AV389,0))&gt;ROUNDDOWN('INF GERAIS'!K389*0.8,2),0,IF(AND(M389="",U389=""),ROUNDDOWN('INF GERAIS'!K389*0.8,2)-K389-S389-G389-H389,IF(U389="",ROUNDDOWN('INF GERAIS'!K389*0.8,2)-S389-L389-G389-H389-IF(AO389="1ª",AP389,0)-IF(AU389="1ª",AV389,0),ROUNDDOWN('INF GERAIS'!K389*0.8,2)-(G389+H389+L389+T389+IF(AO389="1ª",AP389,0)+IF(AU389="1ª",AV389,0)+IF(AO389="2ª",AP389,0)+IF(AU389="2ª",AV389,0))))))</f>
        <v>108946.04999999999</v>
      </c>
      <c r="AB389" s="205">
        <v>107349.63</v>
      </c>
      <c r="AC389" s="10">
        <v>42639</v>
      </c>
      <c r="AD389" s="120" t="s">
        <v>8422</v>
      </c>
      <c r="AE389" s="120" t="s">
        <v>4792</v>
      </c>
      <c r="AF389" s="120" t="s">
        <v>8425</v>
      </c>
      <c r="AG389" s="10">
        <v>42807</v>
      </c>
      <c r="AH389" s="10">
        <v>42928</v>
      </c>
      <c r="AI389" s="11">
        <f>IF(G389&lt;0,"NA",IF((G389+H389+L389+T389+AB389+IF(AO389="1ª",AP389,0)+IF(AU389="1ª",AV389,0)+IF(AO389="2ª",AP389,0)+IF(AU389="2ª",AV389,0)+IF(AO389="3ª",AP389,0)+IF(AU389="3ª",AV389,0))&gt;'INF GERAIS'!K389,0,IF(AND(M389="",U389="",AC389=""),'INF GERAIS'!K389-K389-S389-AA389-G389-H389,IF(AND(U389="",AC389=""),'INF GERAIS'!K389-L389-S389-AA389-G389-H389-IF(AO389="1ª",AP389,0)-IF(AU389="1ª",AV389,0),IF(AC389="",'INF GERAIS'!K389-L389-T389-AA389-G389-H389-IF(AO389="1ª",AP389,0)-IF(AU389="1ª",AV389,0)-IF(AO389="2ª",AP389,0)-IF(AU389="2ª",AV389,0),'INF GERAIS'!K389-(G389+H389+L389+T389+AB389+IF(AO389="1ª",AP389,0)+IF(AU389="1ª",AV389,0)+IF(AO389="2ª",AP389,0)+IF(AU389="2ª",AV389,0)+IF(AO389="3ª",AP389,0)+IF(AU389="3ª",AV389,0)))))))</f>
        <v>101419.06</v>
      </c>
      <c r="AJ389" s="11">
        <v>99419.06</v>
      </c>
      <c r="AK389" s="10">
        <v>43196</v>
      </c>
      <c r="AL389" s="120" t="s">
        <v>10963</v>
      </c>
      <c r="AM389" s="120" t="s">
        <v>10965</v>
      </c>
      <c r="AN389" s="120" t="s">
        <v>10966</v>
      </c>
      <c r="AP389" s="11"/>
      <c r="AQ389" s="10"/>
      <c r="AV389" s="11"/>
      <c r="AW389" s="10"/>
      <c r="AZ389" s="1"/>
      <c r="BF389" s="16"/>
      <c r="BG389" s="155"/>
    </row>
    <row r="390" spans="1:64" ht="87" x14ac:dyDescent="0.35">
      <c r="B390" s="45" t="str">
        <f>'INF GERAIS'!B390&amp;IFERROR(IF(INDEX(APOIO!$A$5:$A$50,MATCH('INF GERAIS'!N390,APOIO!$B$5:$B$50,0))="NÃO",APOIO!$A$2&amp;"NÃO VÁLIDO",""),"")</f>
        <v>2014.0367</v>
      </c>
      <c r="C390" s="1" t="str">
        <f>'INF GERAIS'!C390</f>
        <v>SERTÃO DO PAJEÚ</v>
      </c>
      <c r="D390" s="1" t="str">
        <f>'INF GERAIS'!D390</f>
        <v>SERRA TALHADA</v>
      </c>
      <c r="E390" s="1" t="str">
        <f>'INF GERAIS'!E390</f>
        <v>REFORMA DAS PRAÇA E DOS CANTEIROS</v>
      </c>
      <c r="F390" s="1" t="str">
        <f>'INF GERAIS'!G390</f>
        <v>NORMAL</v>
      </c>
      <c r="G390" s="11"/>
      <c r="H390" s="11"/>
      <c r="I390" s="10">
        <v>41803</v>
      </c>
      <c r="J390" s="10">
        <v>41817</v>
      </c>
      <c r="K390" s="11">
        <f>IF(G390&lt;0,"NA",IF(G390&gt;ROUNDDOWN('INF GERAIS'!K390*0.3,2),0,ROUNDDOWN('INF GERAIS'!K390*0.3,2)-G390))</f>
        <v>129053.61</v>
      </c>
      <c r="L390" s="11">
        <v>164413.66</v>
      </c>
      <c r="M390" s="10">
        <v>41824</v>
      </c>
      <c r="N390" s="120" t="s">
        <v>2724</v>
      </c>
      <c r="O390" s="120" t="s">
        <v>2720</v>
      </c>
      <c r="P390" s="120"/>
      <c r="Q390" s="10">
        <v>42380</v>
      </c>
      <c r="R390" s="10">
        <v>42394</v>
      </c>
      <c r="S390" s="11">
        <f>IF(G390&lt;0,"NA",IF((G390+H390+L390+IF(AO390="1ª",AP390,0)+IF(AU390="1ª",AV390,0))&gt;ROUNDDOWN('INF GERAIS'!K390*0.6,2),0,IF(M390="",ROUNDDOWN('INF GERAIS'!K390*0.6,2)-K390-G390-H390,ROUNDDOWN('INF GERAIS'!K390*0.6,2)-(G390+H390+L390+IF(AO390="1ª",AP390,0)+IF(AU390="1ª",AV390,0)))))</f>
        <v>93693.56</v>
      </c>
      <c r="T390" s="505">
        <v>127640.28</v>
      </c>
      <c r="U390" s="10">
        <v>42401</v>
      </c>
      <c r="V390" s="120" t="s">
        <v>4796</v>
      </c>
      <c r="W390" s="120" t="s">
        <v>4792</v>
      </c>
      <c r="X390" s="120" t="s">
        <v>4797</v>
      </c>
      <c r="Y390" s="10">
        <v>42495</v>
      </c>
      <c r="Z390" s="10">
        <v>42543</v>
      </c>
      <c r="AA390" s="11">
        <f>IF(G390&lt;0,"NA",IF((G390+H390+L390+T390+IF(AO390="1ª",AP390,0)+IF(AU390="1ª",AV390,0)+IF(AO390="2ª",AP390,0)+IF(AU390="2ª",AV390,0))&gt;ROUNDDOWN('INF GERAIS'!K390*0.8,2),0,IF(AND(M390="",U390=""),ROUNDDOWN('INF GERAIS'!K390*0.8,2)-K390-S390-G390-H390,IF(U390="",ROUNDDOWN('INF GERAIS'!K390*0.8,2)-S390-L390-G390-H390-IF(AO390="1ª",AP390,0)-IF(AU390="1ª",AV390,0),ROUNDDOWN('INF GERAIS'!K390*0.8,2)-(G390+H390+L390+T390+IF(AO390="1ª",AP390,0)+IF(AU390="1ª",AV390,0)+IF(AO390="2ª",AP390,0)+IF(AU390="2ª",AV390,0))))))</f>
        <v>52089.020000000019</v>
      </c>
      <c r="AB390" s="443">
        <v>75333.98</v>
      </c>
      <c r="AC390" s="444">
        <v>42549</v>
      </c>
      <c r="AD390" s="445" t="s">
        <v>7818</v>
      </c>
      <c r="AE390" s="341" t="s">
        <v>4792</v>
      </c>
      <c r="AF390" s="341" t="s">
        <v>7821</v>
      </c>
      <c r="AG390" s="10">
        <v>42632</v>
      </c>
      <c r="AH390" s="10">
        <v>42703</v>
      </c>
      <c r="AI390" s="11">
        <f>IF(G390&lt;0,"NA",IF((G390+H390+L390+T390+AB390+IF(AO390="1ª",AP390,0)+IF(AU390="1ª",AV390,0)+IF(AO390="2ª",AP390,0)+IF(AU390="2ª",AV390,0)+IF(AO390="3ª",AP390,0)+IF(AU390="3ª",AV390,0))&gt;'INF GERAIS'!K390,0,IF(AND(M390="",U390="",AC390=""),'INF GERAIS'!K390-K390-S390-AA390-G390-H390,IF(AND(U390="",AC390=""),'INF GERAIS'!K390-L390-S390-AA390-G390-H390-IF(AO390="1ª",AP390,0)-IF(AU390="1ª",AV390,0),IF(AC390="",'INF GERAIS'!K390-L390-T390-AA390-G390-H390-IF(AO390="1ª",AP390,0)-IF(AU390="1ª",AV390,0)-IF(AO390="2ª",AP390,0)-IF(AU390="2ª",AV390,0),'INF GERAIS'!K390-(G390+H390+L390+T390+AB390+IF(AO390="1ª",AP390,0)+IF(AU390="1ª",AV390,0)+IF(AO390="2ª",AP390,0)+IF(AU390="2ª",AV390,0)+IF(AO390="3ª",AP390,0)+IF(AU390="3ª",AV390,0)))))))</f>
        <v>62790.790000000037</v>
      </c>
      <c r="AJ390" s="205">
        <v>62790.79</v>
      </c>
      <c r="AK390" s="233">
        <v>42817</v>
      </c>
      <c r="AL390" s="690" t="s">
        <v>9089</v>
      </c>
      <c r="AM390" s="690" t="s">
        <v>9091</v>
      </c>
      <c r="AN390" s="690" t="s">
        <v>9092</v>
      </c>
      <c r="AP390" s="11"/>
      <c r="AQ390" s="10"/>
      <c r="AV390" s="11"/>
      <c r="AW390" s="10"/>
      <c r="AZ390" s="1"/>
      <c r="BF390" s="16"/>
      <c r="BG390" s="155"/>
    </row>
    <row r="391" spans="1:64" ht="101.5" x14ac:dyDescent="0.35">
      <c r="A391" s="1" t="s">
        <v>1377</v>
      </c>
      <c r="B391" s="45" t="str">
        <f>'INF GERAIS'!B391&amp;IFERROR(IF(INDEX(APOIO!$A$5:$A$50,MATCH('INF GERAIS'!N391,APOIO!$B$5:$B$50,0))="NÃO",APOIO!$A$2&amp;"NÃO VÁLIDO",""),"")</f>
        <v>2014.0368</v>
      </c>
      <c r="C391" s="1" t="str">
        <f>'INF GERAIS'!C391</f>
        <v>SERTÃO CENTRAL</v>
      </c>
      <c r="D391" s="1" t="str">
        <f>'INF GERAIS'!D391</f>
        <v>SERRITA</v>
      </c>
      <c r="E391" s="1" t="str">
        <f>'INF GERAIS'!E391</f>
        <v xml:space="preserve">PAVIMENTAÇÃO ASFALTICA NA RUA AMANCIO HORACIO E AVENIDA MAVIAEL DA FRANCA SAMPAIO, PAVIMENTAÇÃO EM PARALEPIPEDO NAS VILAS DE JUA  E IPUEIRA </v>
      </c>
      <c r="F391" s="1" t="str">
        <f>'INF GERAIS'!G391</f>
        <v>NORMAL</v>
      </c>
      <c r="G391" s="11"/>
      <c r="H391" s="11"/>
      <c r="I391" s="10">
        <v>41803</v>
      </c>
      <c r="J391" s="10">
        <v>41817</v>
      </c>
      <c r="K391" s="11">
        <f>IF(G391&lt;0,"NA",IF(G391&gt;ROUNDDOWN('INF GERAIS'!K391*0.3,2),0,ROUNDDOWN('INF GERAIS'!K391*0.3,2)-G391))</f>
        <v>271697.95</v>
      </c>
      <c r="L391" s="11">
        <v>271697.96000000002</v>
      </c>
      <c r="M391" s="10">
        <v>41824</v>
      </c>
      <c r="N391" s="120" t="s">
        <v>2730</v>
      </c>
      <c r="O391" s="120" t="s">
        <v>2732</v>
      </c>
      <c r="P391" s="120"/>
      <c r="Q391" s="10">
        <v>42053</v>
      </c>
      <c r="R391" s="10">
        <v>42067</v>
      </c>
      <c r="S391" s="11">
        <f>IF(G391&lt;0,"NA",IF((G391+H391+L391+IF(AO391="1ª",AP391,0)+IF(AU391="1ª",AV391,0))&gt;ROUNDDOWN('INF GERAIS'!K391*0.6,2),0,IF(M391="",ROUNDDOWN('INF GERAIS'!K391*0.6,2)-K391-G391-H391,ROUNDDOWN('INF GERAIS'!K391*0.6,2)-(G391+H391+L391+IF(AO391="1ª",AP391,0)+IF(AU391="1ª",AV391,0)))))</f>
        <v>271697.95</v>
      </c>
      <c r="T391" s="505">
        <v>271697.96000000002</v>
      </c>
      <c r="U391" s="10">
        <v>42074</v>
      </c>
      <c r="V391" s="120" t="s">
        <v>3409</v>
      </c>
      <c r="W391" s="120" t="s">
        <v>3412</v>
      </c>
      <c r="X391" s="120" t="s">
        <v>3414</v>
      </c>
      <c r="Y391" s="10"/>
      <c r="Z391" s="10">
        <v>42233</v>
      </c>
      <c r="AA391" s="11">
        <f>IF(G391&lt;0,"NA",IF((G391+H391+L391+T391+IF(AO391="1ª",AP391,0)+IF(AU391="1ª",AV391,0)+IF(AO391="2ª",AP391,0)+IF(AU391="2ª",AV391,0))&gt;ROUNDDOWN('INF GERAIS'!K391*0.8,2),0,IF(AND(M391="",U391=""),ROUNDDOWN('INF GERAIS'!K391*0.8,2)-K391-S391-G391-H391,IF(U391="",ROUNDDOWN('INF GERAIS'!K391*0.8,2)-S391-L391-G391-H391-IF(AO391="1ª",AP391,0)-IF(AU391="1ª",AV391,0),ROUNDDOWN('INF GERAIS'!K391*0.8,2)-(G391+H391+L391+T391+IF(AO391="1ª",AP391,0)+IF(AU391="1ª",AV391,0)+IF(AO391="2ª",AP391,0)+IF(AU391="2ª",AV391,0))))))</f>
        <v>181131.95999999996</v>
      </c>
      <c r="AB391" s="11">
        <v>80000</v>
      </c>
      <c r="AC391" s="10">
        <v>42248</v>
      </c>
      <c r="AD391" s="120" t="s">
        <v>3911</v>
      </c>
      <c r="AE391" s="120" t="s">
        <v>3914</v>
      </c>
      <c r="AF391" s="120" t="s">
        <v>3915</v>
      </c>
      <c r="AG391" s="10">
        <v>42436</v>
      </c>
      <c r="AH391" s="10">
        <v>42451</v>
      </c>
      <c r="AI391" s="11">
        <f>IF(G391&lt;0,"NA",IF((G391+H391+L391+T391+AB391+IF(AO391="1ª",AP391,0)+IF(AU391="1ª",AV391,0)+IF(AO391="2ª",AP391,0)+IF(AU391="2ª",AV391,0)+IF(AO391="3ª",AP391,0)+IF(AU391="3ª",AV391,0))&gt;'INF GERAIS'!K391,0,IF(AND(M391="",U391="",AC391=""),'INF GERAIS'!K391-K391-S391-AA391-G391-H391,IF(AND(U391="",AC391=""),'INF GERAIS'!K391-L391-S391-AA391-G391-H391-IF(AO391="1ª",AP391,0)-IF(AU391="1ª",AV391,0),IF(AC391="",'INF GERAIS'!K391-L391-T391-AA391-G391-H391-IF(AO391="1ª",AP391,0)-IF(AU391="1ª",AV391,0)-IF(AO391="2ª",AP391,0)-IF(AU391="2ª",AV391,0),'INF GERAIS'!K391-(G391+H391+L391+T391+AB391+IF(AO391="1ª",AP391,0)+IF(AU391="1ª",AV391,0)+IF(AO391="2ª",AP391,0)+IF(AU391="2ª",AV391,0)+IF(AO391="3ª",AP391,0)+IF(AU391="3ª",AV391,0)))))))</f>
        <v>181131.96666666702</v>
      </c>
      <c r="AJ391" s="205">
        <v>181131.97</v>
      </c>
      <c r="AK391" s="10">
        <v>42464</v>
      </c>
      <c r="AL391" s="120" t="s">
        <v>6766</v>
      </c>
      <c r="AM391" s="120" t="s">
        <v>6768</v>
      </c>
      <c r="AN391" s="120" t="s">
        <v>6769</v>
      </c>
      <c r="AO391" s="1" t="s">
        <v>5678</v>
      </c>
      <c r="AP391" s="11">
        <v>101131.97</v>
      </c>
      <c r="AQ391" s="10">
        <v>42335</v>
      </c>
      <c r="AR391" s="120" t="s">
        <v>4169</v>
      </c>
      <c r="AS391" s="120" t="s">
        <v>4171</v>
      </c>
      <c r="AT391" s="120" t="s">
        <v>4172</v>
      </c>
      <c r="AV391" s="11"/>
      <c r="AW391" s="10"/>
      <c r="AZ391" s="1"/>
      <c r="BF391" s="16"/>
      <c r="BG391" s="155"/>
    </row>
    <row r="392" spans="1:64" ht="101.5" x14ac:dyDescent="0.35">
      <c r="B392" s="45" t="str">
        <f>'INF GERAIS'!B392&amp;IFERROR(IF(INDEX(APOIO!$A$5:$A$50,MATCH('INF GERAIS'!N392,APOIO!$B$5:$B$50,0))="NÃO",APOIO!$A$2&amp;"NÃO VÁLIDO",""),"")</f>
        <v>2014.0369</v>
      </c>
      <c r="C392" s="1" t="str">
        <f>'INF GERAIS'!C392</f>
        <v>SERTÃO DO MOXOTÓ</v>
      </c>
      <c r="D392" s="1" t="str">
        <f>'INF GERAIS'!D392</f>
        <v>SERTÂNIA</v>
      </c>
      <c r="E392" s="1" t="str">
        <f>'INF GERAIS'!E392</f>
        <v>CONSTRUÇÃO DAS MURALHAS DAS CRECHES TIPO B E C LOCALIZADAS NAS RUAS EDSON LEITE, NO BAIRRO JOÃO ALEXANDRE, NA SEDE DO MUNICÍPIO; E RUA DR. UBIRAJARA CHAVES, NO BAIRRO ALTO DA CONCEIÇÃO, NA SEDE DO MUNICÍPIO.</v>
      </c>
      <c r="F392" s="1" t="str">
        <f>'INF GERAIS'!G392</f>
        <v>NORMAL</v>
      </c>
      <c r="G392" s="11"/>
      <c r="H392" s="11"/>
      <c r="I392" s="10">
        <v>41803</v>
      </c>
      <c r="J392" s="10">
        <v>41817</v>
      </c>
      <c r="K392" s="11">
        <f>IF(G392&lt;0,"NA",IF(G392&gt;ROUNDDOWN('INF GERAIS'!K392*0.3,2),0,ROUNDDOWN('INF GERAIS'!K392*0.3,2)-G392))</f>
        <v>52672.42</v>
      </c>
      <c r="L392" s="11">
        <v>52672.42</v>
      </c>
      <c r="M392" s="10">
        <v>41824</v>
      </c>
      <c r="N392" s="120" t="s">
        <v>2743</v>
      </c>
      <c r="O392" s="120" t="s">
        <v>2739</v>
      </c>
      <c r="P392" s="120"/>
      <c r="Q392" s="10">
        <v>42509</v>
      </c>
      <c r="R392" s="10">
        <v>42521</v>
      </c>
      <c r="S392" s="11">
        <f>IF(G392&lt;0,"NA",IF((G392+H392+L392+IF(AO392="1ª",AP392,0)+IF(AU392="1ª",AV392,0))&gt;ROUNDDOWN('INF GERAIS'!K392*0.6,2),0,IF(M392="",ROUNDDOWN('INF GERAIS'!K392*0.6,2)-K392-G392-H392,ROUNDDOWN('INF GERAIS'!K392*0.6,2)-(G392+H392+L392+IF(AO392="1ª",AP392,0)+IF(AU392="1ª",AV392,0)))))</f>
        <v>52672.42</v>
      </c>
      <c r="T392" s="505">
        <v>52672.42</v>
      </c>
      <c r="U392" s="233">
        <v>42524</v>
      </c>
      <c r="V392" s="363" t="s">
        <v>7401</v>
      </c>
      <c r="W392" s="363" t="s">
        <v>7396</v>
      </c>
      <c r="X392" s="363" t="s">
        <v>7403</v>
      </c>
      <c r="Y392" s="233">
        <v>42685</v>
      </c>
      <c r="Z392" s="10">
        <v>42741</v>
      </c>
      <c r="AA392" s="11">
        <f>IF(G392&lt;0,"NA",IF((G392+H392+L392+T392+IF(AO392="1ª",AP392,0)+IF(AU392="1ª",AV392,0)+IF(AO392="2ª",AP392,0)+IF(AU392="2ª",AV392,0))&gt;ROUNDDOWN('INF GERAIS'!K392*0.8,2),0,IF(AND(M392="",U392=""),ROUNDDOWN('INF GERAIS'!K392*0.8,2)-K392-S392-G392-H392,IF(U392="",ROUNDDOWN('INF GERAIS'!K392*0.8,2)-S392-L392-G392-H392-IF(AO392="1ª",AP392,0)-IF(AU392="1ª",AV392,0),ROUNDDOWN('INF GERAIS'!K392*0.8,2)-(G392+H392+L392+T392+IF(AO392="1ª",AP392,0)+IF(AU392="1ª",AV392,0)+IF(AO392="2ª",AP392,0)+IF(AU392="2ª",AV392,0))))))</f>
        <v>35114.950000000012</v>
      </c>
      <c r="AB392" s="205">
        <v>35114.949999999997</v>
      </c>
      <c r="AC392" s="233">
        <v>42817</v>
      </c>
      <c r="AD392" s="690" t="s">
        <v>9093</v>
      </c>
      <c r="AE392" s="690" t="s">
        <v>9095</v>
      </c>
      <c r="AF392" s="690" t="s">
        <v>9096</v>
      </c>
      <c r="AG392" s="233">
        <v>42685</v>
      </c>
      <c r="AH392" s="233">
        <v>42741</v>
      </c>
      <c r="AI392" s="11">
        <f>IF(G392&lt;0,"NA",IF((G392+H392+L392+T392+AB392+IF(AO392="1ª",AP392,0)+IF(AU392="1ª",AV392,0)+IF(AO392="2ª",AP392,0)+IF(AU392="2ª",AV392,0)+IF(AO392="3ª",AP392,0)+IF(AU392="3ª",AV392,0))&gt;'INF GERAIS'!K392,0,IF(AND(M392="",U392="",AC392=""),'INF GERAIS'!K392-K392-S392-AA392-G392-H392,IF(AND(U392="",AC392=""),'INF GERAIS'!K392-L392-S392-AA392-G392-H392-IF(AO392="1ª",AP392,0)-IF(AU392="1ª",AV392,0),IF(AC392="",'INF GERAIS'!K392-L392-T392-AA392-G392-H392-IF(AO392="1ª",AP392,0)-IF(AU392="1ª",AV392,0)-IF(AO392="2ª",AP392,0)-IF(AU392="2ª",AV392,0),'INF GERAIS'!K392-(G392+H392+L392+T392+AB392+IF(AO392="1ª",AP392,0)+IF(AU392="1ª",AV392,0)+IF(AO392="2ª",AP392,0)+IF(AU392="2ª",AV392,0)+IF(AO392="3ª",AP392,0)+IF(AU392="3ª",AV392,0)))))))</f>
        <v>35114.954000000027</v>
      </c>
      <c r="AJ392" s="205">
        <v>35114.949999999997</v>
      </c>
      <c r="AK392" s="530">
        <v>42818</v>
      </c>
      <c r="AL392" s="690" t="s">
        <v>9100</v>
      </c>
      <c r="AM392" s="690" t="s">
        <v>9095</v>
      </c>
      <c r="AN392" s="690" t="s">
        <v>9102</v>
      </c>
      <c r="AP392" s="11"/>
      <c r="AQ392" s="10"/>
      <c r="AV392" s="11"/>
      <c r="AW392" s="10"/>
      <c r="AZ392" s="1"/>
      <c r="BF392" s="16"/>
      <c r="BG392" s="155"/>
    </row>
    <row r="393" spans="1:64" ht="87" x14ac:dyDescent="0.35">
      <c r="B393" s="45" t="str">
        <f>'INF GERAIS'!B393&amp;IFERROR(IF(INDEX(APOIO!$A$5:$A$50,MATCH('INF GERAIS'!N393,APOIO!$B$5:$B$50,0))="NÃO",APOIO!$A$2&amp;"NÃO VÁLIDO",""),"")</f>
        <v>2014.0370</v>
      </c>
      <c r="C393" s="1" t="str">
        <f>'INF GERAIS'!C393</f>
        <v>SERTÃO DO MOXOTÓ</v>
      </c>
      <c r="D393" s="1" t="str">
        <f>'INF GERAIS'!D393</f>
        <v>SERTÂNIA</v>
      </c>
      <c r="E393" s="1" t="str">
        <f>'INF GERAIS'!E393</f>
        <v>CONSTRUÇÃO DE OBRAS DE ABASTECIMENTO DE ÁGUA, NAS VILAS RIO DA BARRA, 4º DISTRITO E ALBUQUERQUE NÉ, 5º DISTRITO.</v>
      </c>
      <c r="F393" s="1" t="str">
        <f>'INF GERAIS'!G393</f>
        <v>NORMAL</v>
      </c>
      <c r="G393" s="11"/>
      <c r="H393" s="11"/>
      <c r="I393" s="10">
        <v>41803</v>
      </c>
      <c r="J393" s="10">
        <v>41817</v>
      </c>
      <c r="K393" s="11">
        <f>IF(G393&lt;0,"NA",IF(G393&gt;ROUNDDOWN('INF GERAIS'!K393*0.3,2),0,ROUNDDOWN('INF GERAIS'!K393*0.3,2)-G393))</f>
        <v>22357.02</v>
      </c>
      <c r="L393" s="11">
        <v>22357.02</v>
      </c>
      <c r="M393" s="10">
        <v>41824</v>
      </c>
      <c r="N393" s="120" t="s">
        <v>2736</v>
      </c>
      <c r="O393" s="120" t="s">
        <v>2739</v>
      </c>
      <c r="P393" s="120"/>
      <c r="Q393" s="10">
        <v>42509</v>
      </c>
      <c r="R393" s="10">
        <v>42521</v>
      </c>
      <c r="S393" s="11">
        <f>IF(G393&lt;0,"NA",IF((G393+H393+L393+IF(AO393="1ª",AP393,0)+IF(AU393="1ª",AV393,0))&gt;ROUNDDOWN('INF GERAIS'!K393*0.6,2),0,IF(M393="",ROUNDDOWN('INF GERAIS'!K393*0.6,2)-K393-G393-H393,ROUNDDOWN('INF GERAIS'!K393*0.6,2)-(G393+H393+L393+IF(AO393="1ª",AP393,0)+IF(AU393="1ª",AV393,0)))))</f>
        <v>22357.02</v>
      </c>
      <c r="T393" s="505">
        <v>22357.02</v>
      </c>
      <c r="U393" s="233">
        <v>42523</v>
      </c>
      <c r="V393" s="363" t="s">
        <v>7394</v>
      </c>
      <c r="W393" s="363" t="s">
        <v>7396</v>
      </c>
      <c r="X393" s="363" t="s">
        <v>7397</v>
      </c>
      <c r="Y393" s="233">
        <v>42685</v>
      </c>
      <c r="Z393" s="10">
        <v>42724</v>
      </c>
      <c r="AA393" s="11">
        <f>IF(G393&lt;0,"NA",IF((G393+H393+L393+T393+IF(AO393="1ª",AP393,0)+IF(AU393="1ª",AV393,0)+IF(AO393="2ª",AP393,0)+IF(AU393="2ª",AV393,0))&gt;ROUNDDOWN('INF GERAIS'!K393*0.8,2),0,IF(AND(M393="",U393=""),ROUNDDOWN('INF GERAIS'!K393*0.8,2)-K393-S393-G393-H393,IF(U393="",ROUNDDOWN('INF GERAIS'!K393*0.8,2)-S393-L393-G393-H393-IF(AO393="1ª",AP393,0)-IF(AU393="1ª",AV393,0),ROUNDDOWN('INF GERAIS'!K393*0.8,2)-(G393+H393+L393+T393+IF(AO393="1ª",AP393,0)+IF(AU393="1ª",AV393,0)+IF(AO393="2ª",AP393,0)+IF(AU393="2ª",AV393,0))))))</f>
        <v>14904.68</v>
      </c>
      <c r="AB393" s="205">
        <v>14904.68</v>
      </c>
      <c r="AC393" s="233">
        <v>42817</v>
      </c>
      <c r="AD393" s="690" t="s">
        <v>9097</v>
      </c>
      <c r="AE393" s="690" t="s">
        <v>9095</v>
      </c>
      <c r="AF393" s="690" t="s">
        <v>9099</v>
      </c>
      <c r="AG393" s="233">
        <v>42685</v>
      </c>
      <c r="AH393" s="10">
        <v>42724</v>
      </c>
      <c r="AI393" s="11">
        <f>IF(G393&lt;0,"NA",IF((G393+H393+L393+T393+AB393+IF(AO393="1ª",AP393,0)+IF(AU393="1ª",AV393,0)+IF(AO393="2ª",AP393,0)+IF(AU393="2ª",AV393,0)+IF(AO393="3ª",AP393,0)+IF(AU393="3ª",AV393,0))&gt;'INF GERAIS'!K393,0,IF(AND(M393="",U393="",AC393=""),'INF GERAIS'!K393-K393-S393-AA393-G393-H393,IF(AND(U393="",AC393=""),'INF GERAIS'!K393-L393-S393-AA393-G393-H393-IF(AO393="1ª",AP393,0)-IF(AU393="1ª",AV393,0),IF(AC393="",'INF GERAIS'!K393-L393-T393-AA393-G393-H393-IF(AO393="1ª",AP393,0)-IF(AU393="1ª",AV393,0)-IF(AO393="2ª",AP393,0)-IF(AU393="2ª",AV393,0),'INF GERAIS'!K393-(G393+H393+L393+T393+AB393+IF(AO393="1ª",AP393,0)+IF(AU393="1ª",AV393,0)+IF(AO393="2ª",AP393,0)+IF(AU393="2ª",AV393,0)+IF(AO393="3ª",AP393,0)+IF(AU393="3ª",AV393,0)))))))</f>
        <v>14904.679999999993</v>
      </c>
      <c r="AJ393" s="205">
        <v>14904.68</v>
      </c>
      <c r="AK393" s="530">
        <v>42818</v>
      </c>
      <c r="AL393" s="690" t="s">
        <v>9103</v>
      </c>
      <c r="AM393" s="690" t="s">
        <v>9095</v>
      </c>
      <c r="AN393" s="690" t="s">
        <v>9105</v>
      </c>
      <c r="AP393" s="11"/>
      <c r="AQ393" s="10"/>
      <c r="AV393" s="11"/>
      <c r="AW393" s="10"/>
      <c r="AZ393" s="1"/>
      <c r="BF393" s="16"/>
      <c r="BG393" s="155"/>
    </row>
    <row r="394" spans="1:64" ht="145" x14ac:dyDescent="0.35">
      <c r="B394" s="45" t="str">
        <f>'INF GERAIS'!B394&amp;IFERROR(IF(INDEX(APOIO!$A$5:$A$50,MATCH('INF GERAIS'!N394,APOIO!$B$5:$B$50,0))="NÃO",APOIO!$A$2&amp;"NÃO VÁLIDO",""),"")</f>
        <v>2014.0371</v>
      </c>
      <c r="C394" s="1" t="str">
        <f>'INF GERAIS'!C394</f>
        <v>SERTÃO DO MOXOTÓ</v>
      </c>
      <c r="D394" s="1" t="str">
        <f>'INF GERAIS'!D394</f>
        <v>SERTÂNIA</v>
      </c>
      <c r="E394" s="1" t="str">
        <f>'INF GERAIS'!E394</f>
        <v>CONSTRUÇÃO DE OBRA DE PAVIMENTAÇÃO COM PEDRA GRANÍTICA DAS RUAS JOÃO RODRIGUES E JOSÉ RODRIGUES (FERRO VELHO), RUA I E RUA II (FERRO NOVO), RUA EXPEDITO SALVADOR E PAULO BARROS CORREIA (MARIO MELO NOVA), RUA JOÃO ALVES (ALTO DO RIO BRANCO), RUA TEOBALDO ALVES E TRAVESSA FREI DAMIÃO (COHAB), TRAVESSA PRESIDENTE VARGAS.</v>
      </c>
      <c r="F394" s="1" t="str">
        <f>'INF GERAIS'!G394</f>
        <v>NORMAL</v>
      </c>
      <c r="G394" s="11"/>
      <c r="H394" s="11"/>
      <c r="I394" s="10">
        <v>41803</v>
      </c>
      <c r="J394" s="10">
        <v>41817</v>
      </c>
      <c r="K394" s="11">
        <f>IF(G394&lt;0,"NA",IF(G394&gt;ROUNDDOWN('INF GERAIS'!K394*0.3,2),0,ROUNDDOWN('INF GERAIS'!K394*0.3,2)-G394))</f>
        <v>271558.83</v>
      </c>
      <c r="L394" s="11">
        <v>286963.96999999997</v>
      </c>
      <c r="M394" s="10">
        <v>41824</v>
      </c>
      <c r="N394" s="120" t="s">
        <v>2752</v>
      </c>
      <c r="O394" s="120" t="s">
        <v>2739</v>
      </c>
      <c r="P394" s="120"/>
      <c r="Q394" s="10">
        <v>42509</v>
      </c>
      <c r="R394" s="10">
        <v>42521</v>
      </c>
      <c r="S394" s="11">
        <f>IF(G394&lt;0,"NA",IF((G394+H394+L394+IF(AO394="1ª",AP394,0)+IF(AU394="1ª",AV394,0))&gt;ROUNDDOWN('INF GERAIS'!K394*0.6,2),0,IF(M394="",ROUNDDOWN('INF GERAIS'!K394*0.6,2)-K394-G394-H394,ROUNDDOWN('INF GERAIS'!K394*0.6,2)-(G394+H394+L394+IF(AO394="1ª",AP394,0)+IF(AU394="1ª",AV394,0)))))</f>
        <v>256153.69000000006</v>
      </c>
      <c r="T394" s="505">
        <v>287044.71999999997</v>
      </c>
      <c r="U394" s="233">
        <v>42524</v>
      </c>
      <c r="V394" s="363" t="s">
        <v>7398</v>
      </c>
      <c r="W394" s="363" t="s">
        <v>7396</v>
      </c>
      <c r="X394" s="363" t="s">
        <v>7400</v>
      </c>
      <c r="Y394" s="233">
        <v>42685</v>
      </c>
      <c r="Z394" s="10">
        <v>42733</v>
      </c>
      <c r="AA394" s="11">
        <f>IF(G394&lt;0,"NA",IF((G394+H394+L394+T394+IF(AO394="1ª",AP394,0)+IF(AU394="1ª",AV394,0)+IF(AO394="2ª",AP394,0)+IF(AU394="2ª",AV394,0))&gt;ROUNDDOWN('INF GERAIS'!K394*0.8,2),0,IF(AND(M394="",U394=""),ROUNDDOWN('INF GERAIS'!K394*0.8,2)-K394-S394-G394-H394,IF(U394="",ROUNDDOWN('INF GERAIS'!K394*0.8,2)-S394-L394-G394-H394-IF(AO394="1ª",AP394,0)-IF(AU394="1ª",AV394,0),ROUNDDOWN('INF GERAIS'!K394*0.8,2)-(G394+H394+L394+T394+IF(AO394="1ª",AP394,0)+IF(AU394="1ª",AV394,0)+IF(AO394="2ª",AP394,0)+IF(AU394="2ª",AV394,0))))))</f>
        <v>150148.19000000006</v>
      </c>
      <c r="AB394" s="11">
        <v>178993.56</v>
      </c>
      <c r="AC394" s="10">
        <v>43201</v>
      </c>
      <c r="AD394" s="1077" t="s">
        <v>11000</v>
      </c>
      <c r="AE394" s="120" t="s">
        <v>11001</v>
      </c>
      <c r="AF394" s="120" t="s">
        <v>11002</v>
      </c>
      <c r="AG394" s="10">
        <v>43404</v>
      </c>
      <c r="AH394" s="10">
        <v>43525</v>
      </c>
      <c r="AI394" s="11">
        <f>IF(G394&lt;0,"NA",IF((G394+H394+L394+T394+AB394+IF(AO394="1ª",AP394,0)+IF(AU394="1ª",AV394,0)+IF(AO394="2ª",AP394,0)+IF(AU394="2ª",AV394,0)+IF(AO394="3ª",AP394,0)+IF(AU394="3ª",AV394,0))&gt;'INF GERAIS'!K394,0,IF(AND(M394="",U394="",AC394=""),'INF GERAIS'!K394-K394-S394-AA394-G394-H394,IF(AND(U394="",AC394=""),'INF GERAIS'!K394-L394-S394-AA394-G394-H394-IF(AO394="1ª",AP394,0)-IF(AU394="1ª",AV394,0),IF(AC394="",'INF GERAIS'!K394-L394-T394-AA394-G394-H394-IF(AO394="1ª",AP394,0)-IF(AU394="1ª",AV394,0)-IF(AO394="2ª",AP394,0)-IF(AU394="2ª",AV394,0),'INF GERAIS'!K394-(G394+H394+L394+T394+AB394+IF(AO394="1ª",AP394,0)+IF(AU394="1ª",AV394,0)+IF(AO394="2ª",AP394,0)+IF(AU394="2ª",AV394,0)+IF(AO394="3ª",AP394,0)+IF(AU394="3ª",AV394,0)))))))</f>
        <v>152193.85999999999</v>
      </c>
      <c r="AJ394" s="11">
        <v>152193.85999999999</v>
      </c>
      <c r="AK394" s="233">
        <v>43690</v>
      </c>
      <c r="AL394" s="120" t="s">
        <v>12452</v>
      </c>
      <c r="AM394" s="120" t="s">
        <v>12453</v>
      </c>
      <c r="AN394" s="120" t="s">
        <v>12454</v>
      </c>
      <c r="AP394" s="11"/>
      <c r="AQ394" s="10"/>
      <c r="AV394" s="11"/>
      <c r="AW394" s="10"/>
      <c r="AZ394" s="1"/>
      <c r="BF394" s="16"/>
      <c r="BG394" s="155"/>
    </row>
    <row r="395" spans="1:64" s="1635" customFormat="1" ht="58" x14ac:dyDescent="0.35">
      <c r="B395" s="1635" t="str">
        <f>'INF GERAIS'!B395&amp;IFERROR(IF(INDEX(APOIO!$A$5:$A$50,MATCH('INF GERAIS'!N395,APOIO!$B$5:$B$50,0))="NÃO",APOIO!$A$2&amp;"NÃO VÁLIDO",""),"")</f>
        <v>2014.0446
NÃO VÁLIDO</v>
      </c>
      <c r="C395" s="1635" t="str">
        <f>'INF GERAIS'!C395</f>
        <v>SERTÃO DO MOXOTÓ</v>
      </c>
      <c r="D395" s="1635" t="str">
        <f>'INF GERAIS'!D395</f>
        <v>SERTÂNIA</v>
      </c>
      <c r="E395" s="1635" t="str">
        <f>'INF GERAIS'!E395</f>
        <v>CONSTRUÇÃO DE PAVIMENTAÇÃO EM PEDRA GRANÍTICA NA RUA JOÃO ALVES, BAIRRO ALTO DO RIO BRANCO, NA SEDE DO MUNICÍPIO DE SERTÂNIA</v>
      </c>
      <c r="F395" s="1635" t="str">
        <f>'INF GERAIS'!G395</f>
        <v>NORMAL</v>
      </c>
      <c r="G395" s="11"/>
      <c r="H395" s="11"/>
      <c r="I395" s="233"/>
      <c r="J395" s="233"/>
      <c r="K395" s="11">
        <f>IF(G395&lt;0,"NA",IF(G395&gt;ROUNDDOWN('INF GERAIS'!K395*0.3,2),0,ROUNDDOWN('INF GERAIS'!K395*0.3,2)-G395))</f>
        <v>11451.43</v>
      </c>
      <c r="L395" s="11"/>
      <c r="M395" s="233"/>
      <c r="N395" s="120"/>
      <c r="O395" s="120"/>
      <c r="P395" s="120"/>
      <c r="Q395" s="233"/>
      <c r="R395" s="233"/>
      <c r="S395" s="11">
        <f>IF(G395&lt;0,"NA",IF((G395+H395+L395+IF(AO395="1ª",AP395,0)+IF(AU395="1ª",AV395,0))&gt;ROUNDDOWN('INF GERAIS'!K395*0.6,2),0,IF(M395="",ROUNDDOWN('INF GERAIS'!K395*0.6,2)-K395-G395-H395,ROUNDDOWN('INF GERAIS'!K395*0.6,2)-(G395+H395+L395+IF(AO395="1ª",AP395,0)+IF(AU395="1ª",AV395,0)))))</f>
        <v>11451.439999999999</v>
      </c>
      <c r="T395" s="505"/>
      <c r="U395" s="233"/>
      <c r="Y395" s="233"/>
      <c r="Z395" s="233"/>
      <c r="AA395" s="11">
        <f>IF(G395&lt;0,"NA",IF((G395+H395+L395+T395+IF(AO395="1ª",AP395,0)+IF(AU395="1ª",AV395,0)+IF(AO395="2ª",AP395,0)+IF(AU395="2ª",AV395,0))&gt;ROUNDDOWN('INF GERAIS'!K395*0.8,2),0,IF(AND(M395="",U395=""),ROUNDDOWN('INF GERAIS'!K395*0.8,2)-K395-S395-G395-H395,IF(U395="",ROUNDDOWN('INF GERAIS'!K395*0.8,2)-S395-L395-G395-H395-IF(AO395="1ª",AP395,0)-IF(AU395="1ª",AV395,0),ROUNDDOWN('INF GERAIS'!K395*0.8,2)-(G395+H395+L395+T395+IF(AO395="1ª",AP395,0)+IF(AU395="1ª",AV395,0)+IF(AO395="2ª",AP395,0)+IF(AU395="2ª",AV395,0))))))</f>
        <v>7634.2900000000009</v>
      </c>
      <c r="AB395" s="11"/>
      <c r="AC395" s="233"/>
      <c r="AE395" s="120"/>
      <c r="AF395" s="120"/>
      <c r="AG395" s="233"/>
      <c r="AH395" s="233"/>
      <c r="AI395" s="11">
        <f>IF(G395&lt;0,"NA",IF((G395+H395+L395+T395+AB395+IF(AO395="1ª",AP395,0)+IF(AU395="1ª",AV395,0)+IF(AO395="2ª",AP395,0)+IF(AU395="2ª",AV395,0)+IF(AO395="3ª",AP395,0)+IF(AU395="3ª",AV395,0))&gt;'INF GERAIS'!K395,0,IF(AND(M395="",U395="",AC395=""),'INF GERAIS'!K395-K395-S395-AA395-G395-H395,IF(AND(U395="",AC395=""),'INF GERAIS'!K395-L395-S395-AA395-G395-H395-IF(AO395="1ª",AP395,0)-IF(AU395="1ª",AV395,0),IF(AC395="",'INF GERAIS'!K395-L395-T395-AA395-G395-H395-IF(AO395="1ª",AP395,0)-IF(AU395="1ª",AV395,0)-IF(AO395="2ª",AP395,0)-IF(AU395="2ª",AV395,0),'INF GERAIS'!K395-(G395+H395+L395+T395+AB395+IF(AO395="1ª",AP395,0)+IF(AU395="1ª",AV395,0)+IF(AO395="2ª",AP395,0)+IF(AU395="2ª",AV395,0)+IF(AO395="3ª",AP395,0)+IF(AU395="3ª",AV395,0)))))))</f>
        <v>7634.2899999999972</v>
      </c>
      <c r="AJ395" s="11"/>
      <c r="AK395" s="233"/>
      <c r="AL395" s="120"/>
      <c r="AM395" s="120"/>
      <c r="AN395" s="120"/>
      <c r="AP395" s="11"/>
      <c r="AQ395" s="233"/>
      <c r="AV395" s="11"/>
      <c r="AW395" s="233"/>
      <c r="BA395"/>
      <c r="BB395"/>
      <c r="BC395"/>
      <c r="BD395"/>
      <c r="BE395"/>
      <c r="BF395" s="16"/>
      <c r="BG395" s="155"/>
      <c r="BH395"/>
      <c r="BI395"/>
      <c r="BJ395"/>
      <c r="BK395"/>
      <c r="BL395"/>
    </row>
    <row r="396" spans="1:64" ht="87" x14ac:dyDescent="0.35">
      <c r="B396" s="45" t="str">
        <f>'INF GERAIS'!B396&amp;IFERROR(IF(INDEX(APOIO!$A$5:$A$50,MATCH('INF GERAIS'!N396,APOIO!$B$5:$B$50,0))="NÃO",APOIO!$A$2&amp;"NÃO VÁLIDO",""),"")</f>
        <v>2014.0372</v>
      </c>
      <c r="C396" s="1" t="str">
        <f>'INF GERAIS'!C396</f>
        <v>MATA SUL</v>
      </c>
      <c r="D396" s="1" t="str">
        <f>'INF GERAIS'!D396</f>
        <v>SIRINHAÉM</v>
      </c>
      <c r="E396" s="1" t="str">
        <f>'INF GERAIS'!E396</f>
        <v xml:space="preserve"> DRENAGEM EM TORNO DA ACADEMIA DAS CIDADES</v>
      </c>
      <c r="F396" s="1" t="str">
        <f>'INF GERAIS'!G396</f>
        <v>NORMAL</v>
      </c>
      <c r="G396" s="11"/>
      <c r="H396" s="11"/>
      <c r="I396" s="10">
        <v>41803</v>
      </c>
      <c r="J396" s="10">
        <v>41817</v>
      </c>
      <c r="K396" s="11">
        <f>IF(G396&lt;0,"NA",IF(G396&gt;ROUNDDOWN('INF GERAIS'!K396*0.3,2),0,ROUNDDOWN('INF GERAIS'!K396*0.3,2)-G396))</f>
        <v>30665.1</v>
      </c>
      <c r="L396" s="11">
        <v>30670.36</v>
      </c>
      <c r="M396" s="10">
        <v>41824</v>
      </c>
      <c r="N396" s="120" t="s">
        <v>2758</v>
      </c>
      <c r="O396" s="120" t="s">
        <v>2760</v>
      </c>
      <c r="P396" s="120"/>
      <c r="Q396" s="10">
        <v>42053</v>
      </c>
      <c r="R396" s="10">
        <v>42067</v>
      </c>
      <c r="S396" s="11">
        <f>IF(G396&lt;0,"NA",IF((G396+H396+L396+IF(AO396="1ª",AP396,0)+IF(AU396="1ª",AV396,0))&gt;ROUNDDOWN('INF GERAIS'!K396*0.6,2),0,IF(M396="",ROUNDDOWN('INF GERAIS'!K396*0.6,2)-K396-G396-H396,ROUNDDOWN('INF GERAIS'!K396*0.6,2)-(G396+H396+L396+IF(AO396="1ª",AP396,0)+IF(AU396="1ª",AV396,0)))))</f>
        <v>30659.839999999997</v>
      </c>
      <c r="T396" s="505">
        <v>30670.36</v>
      </c>
      <c r="U396" s="10">
        <v>42074</v>
      </c>
      <c r="V396" s="120" t="s">
        <v>3415</v>
      </c>
      <c r="W396" s="120" t="s">
        <v>3417</v>
      </c>
      <c r="X396" s="120" t="s">
        <v>3418</v>
      </c>
      <c r="Y396" s="10">
        <v>42439</v>
      </c>
      <c r="Z396" s="10">
        <v>42507</v>
      </c>
      <c r="AA396" s="11">
        <f>IF(G396&lt;0,"NA",IF((G396+H396+L396+T396+IF(AO396="1ª",AP396,0)+IF(AU396="1ª",AV396,0)+IF(AO396="2ª",AP396,0)+IF(AU396="2ª",AV396,0))&gt;ROUNDDOWN('INF GERAIS'!K396*0.8,2),0,IF(AND(M396="",U396=""),ROUNDDOWN('INF GERAIS'!K396*0.8,2)-K396-S396-G396-H396,IF(U396="",ROUNDDOWN('INF GERAIS'!K396*0.8,2)-S396-L396-G396-H396-IF(AO396="1ª",AP396,0)-IF(AU396="1ª",AV396,0),ROUNDDOWN('INF GERAIS'!K396*0.8,2)-(G396+H396+L396+T396+IF(AO396="1ª",AP396,0)+IF(AU396="1ª",AV396,0)+IF(AO396="2ª",AP396,0)+IF(AU396="2ª",AV396,0))))))</f>
        <v>20432.880000000005</v>
      </c>
      <c r="AB396" s="205">
        <v>20432.88</v>
      </c>
      <c r="AC396" s="233">
        <v>42510</v>
      </c>
      <c r="AD396" s="347" t="s">
        <v>7264</v>
      </c>
      <c r="AE396" s="347" t="s">
        <v>7259</v>
      </c>
      <c r="AF396" s="347" t="s">
        <v>7266</v>
      </c>
      <c r="AG396" s="10">
        <v>42531</v>
      </c>
      <c r="AH396" s="10">
        <v>42541</v>
      </c>
      <c r="AI396" s="11">
        <f>IF(G396&lt;0,"NA",IF((G396+H396+L396+T396+AB396+IF(AO396="1ª",AP396,0)+IF(AU396="1ª",AV396,0)+IF(AO396="2ª",AP396,0)+IF(AU396="2ª",AV396,0)+IF(AO396="3ª",AP396,0)+IF(AU396="3ª",AV396,0))&gt;'INF GERAIS'!K396,0,IF(AND(M396="",U396="",AC396=""),'INF GERAIS'!K396-K396-S396-AA396-G396-H396,IF(AND(U396="",AC396=""),'INF GERAIS'!K396-L396-S396-AA396-G396-H396-IF(AO396="1ª",AP396,0)-IF(AU396="1ª",AV396,0),IF(AC396="",'INF GERAIS'!K396-L396-T396-AA396-G396-H396-IF(AO396="1ª",AP396,0)-IF(AU396="1ª",AV396,0)-IF(AO396="2ª",AP396,0)-IF(AU396="2ª",AV396,0),'INF GERAIS'!K396-(G396+H396+L396+T396+AB396+IF(AO396="1ª",AP396,0)+IF(AU396="1ª",AV396,0)+IF(AO396="2ª",AP396,0)+IF(AU396="2ª",AV396,0)+IF(AO396="3ª",AP396,0)+IF(AU396="3ª",AV396,0)))))))</f>
        <v>20443.399999999994</v>
      </c>
      <c r="AJ396" s="439">
        <v>20443.400000000001</v>
      </c>
      <c r="AK396" s="253">
        <v>42542</v>
      </c>
      <c r="AL396" s="178" t="s">
        <v>7718</v>
      </c>
      <c r="AM396" s="341" t="s">
        <v>7259</v>
      </c>
      <c r="AN396" s="341" t="s">
        <v>7720</v>
      </c>
      <c r="AP396" s="11"/>
      <c r="AQ396" s="10"/>
      <c r="AV396" s="11"/>
      <c r="AW396" s="10"/>
      <c r="AZ396" s="1"/>
      <c r="BF396" s="16"/>
      <c r="BG396" s="155"/>
    </row>
    <row r="397" spans="1:64" ht="43.5" x14ac:dyDescent="0.35">
      <c r="B397" s="45" t="str">
        <f>'INF GERAIS'!B397&amp;IFERROR(IF(INDEX(APOIO!$A$5:$A$50,MATCH('INF GERAIS'!N397,APOIO!$B$5:$B$50,0))="NÃO",APOIO!$A$2&amp;"NÃO VÁLIDO",""),"")</f>
        <v>2014.0373
NÃO VÁLIDO</v>
      </c>
      <c r="C397" s="1" t="str">
        <f>'INF GERAIS'!C397</f>
        <v>MATA SUL</v>
      </c>
      <c r="D397" s="1" t="str">
        <f>'INF GERAIS'!D397</f>
        <v>SIRINHAÉM</v>
      </c>
      <c r="E397" s="1" t="str">
        <f>'INF GERAIS'!E397</f>
        <v>RECUPERAÇÃO E MELHORIA DA QUADRA DA COLONIA DOS PESCADORES NO DISTRITO DA BARRA DE SIRINHAÉM</v>
      </c>
      <c r="F397" s="1" t="str">
        <f>'INF GERAIS'!G397</f>
        <v>NORMAL</v>
      </c>
      <c r="G397" s="11"/>
      <c r="H397" s="11"/>
      <c r="I397" s="10"/>
      <c r="J397" s="10"/>
      <c r="K397" s="11">
        <f>IF(G397&lt;0,"NA",IF(G397&gt;ROUNDDOWN('INF GERAIS'!K397*0.3,2),0,ROUNDDOWN('INF GERAIS'!K397*0.3,2)-G397))</f>
        <v>30665.1</v>
      </c>
      <c r="L397" s="11">
        <v>0</v>
      </c>
      <c r="M397" s="10"/>
      <c r="N397" s="120" t="s">
        <v>153</v>
      </c>
      <c r="O397" s="120" t="s">
        <v>153</v>
      </c>
      <c r="P397" s="120"/>
      <c r="Q397" s="10" t="s">
        <v>153</v>
      </c>
      <c r="R397" s="10" t="s">
        <v>153</v>
      </c>
      <c r="S397" s="11">
        <f>IF(G397&lt;0,"NA",IF((G397+H397+L397+IF(AO397="1ª",AP397,0)+IF(AU397="1ª",AV397,0))&gt;ROUNDDOWN('INF GERAIS'!K397*0.6,2),0,IF(M397="",ROUNDDOWN('INF GERAIS'!K397*0.6,2)-K397-G397-H397,ROUNDDOWN('INF GERAIS'!K397*0.6,2)-(G397+H397+L397+IF(AO397="1ª",AP397,0)+IF(AU397="1ª",AV397,0)))))</f>
        <v>30665.1</v>
      </c>
      <c r="U397" s="10"/>
      <c r="V397" s="120" t="s">
        <v>153</v>
      </c>
      <c r="W397" s="120" t="s">
        <v>153</v>
      </c>
      <c r="X397" s="120" t="s">
        <v>153</v>
      </c>
      <c r="Y397" s="10"/>
      <c r="Z397" s="10" t="s">
        <v>153</v>
      </c>
      <c r="AA397" s="11">
        <f>IF(G397&lt;0,"NA",IF((G397+H397+L397+T397+IF(AO397="1ª",AP397,0)+IF(AU397="1ª",AV397,0)+IF(AO397="2ª",AP397,0)+IF(AU397="2ª",AV397,0))&gt;ROUNDDOWN('INF GERAIS'!K397*0.8,2),0,IF(AND(M397="",U397=""),ROUNDDOWN('INF GERAIS'!K397*0.8,2)-K397-S397-G397-H397,IF(U397="",ROUNDDOWN('INF GERAIS'!K397*0.8,2)-S397-L397-G397-H397-IF(AO397="1ª",AP397,0)-IF(AU397="1ª",AV397,0),ROUNDDOWN('INF GERAIS'!K397*0.8,2)-(G397+H397+L397+T397+IF(AO397="1ª",AP397,0)+IF(AU397="1ª",AV397,0)+IF(AO397="2ª",AP397,0)+IF(AU397="2ª",AV397,0))))))</f>
        <v>20443.400000000009</v>
      </c>
      <c r="AB397" s="11"/>
      <c r="AC397" s="10"/>
      <c r="AD397" s="120" t="s">
        <v>153</v>
      </c>
      <c r="AE397" s="120" t="s">
        <v>153</v>
      </c>
      <c r="AF397" s="120" t="s">
        <v>153</v>
      </c>
      <c r="AG397" s="10"/>
      <c r="AH397" s="10" t="s">
        <v>153</v>
      </c>
      <c r="AI397" s="11">
        <f>IF(G397&lt;0,"NA",IF((G397+H397+L397+T397+AB397+IF(AO397="1ª",AP397,0)+IF(AU397="1ª",AV397,0)+IF(AO397="2ª",AP397,0)+IF(AU397="2ª",AV397,0)+IF(AO397="3ª",AP397,0)+IF(AU397="3ª",AV397,0))&gt;'INF GERAIS'!K397,0,IF(AND(M397="",U397="",AC397=""),'INF GERAIS'!K397-K397-S397-AA397-G397-H397,IF(AND(U397="",AC397=""),'INF GERAIS'!K397-L397-S397-AA397-G397-H397-IF(AO397="1ª",AP397,0)-IF(AU397="1ª",AV397,0),IF(AC397="",'INF GERAIS'!K397-L397-T397-AA397-G397-H397-IF(AO397="1ª",AP397,0)-IF(AU397="1ª",AV397,0)-IF(AO397="2ª",AP397,0)-IF(AU397="2ª",AV397,0),'INF GERAIS'!K397-(G397+H397+L397+T397+AB397+IF(AO397="1ª",AP397,0)+IF(AU397="1ª",AV397,0)+IF(AO397="2ª",AP397,0)+IF(AU397="2ª",AV397,0)+IF(AO397="3ª",AP397,0)+IF(AU397="3ª",AV397,0)))))))</f>
        <v>20443.399999999987</v>
      </c>
      <c r="AJ397" s="11" t="s">
        <v>153</v>
      </c>
      <c r="AK397" s="10"/>
      <c r="AL397" s="120" t="s">
        <v>153</v>
      </c>
      <c r="AM397" s="120" t="s">
        <v>153</v>
      </c>
      <c r="AN397" s="120" t="s">
        <v>153</v>
      </c>
      <c r="AP397" s="11"/>
      <c r="AQ397" s="10"/>
      <c r="AV397" s="11"/>
      <c r="AW397" s="10"/>
      <c r="AZ397" s="1"/>
      <c r="BF397" s="16"/>
      <c r="BG397" s="155"/>
    </row>
    <row r="398" spans="1:64" ht="87" x14ac:dyDescent="0.35">
      <c r="B398" s="45" t="str">
        <f>'INF GERAIS'!B398&amp;IFERROR(IF(INDEX(APOIO!$A$5:$A$50,MATCH('INF GERAIS'!N398,APOIO!$B$5:$B$50,0))="NÃO",APOIO!$A$2&amp;"NÃO VÁLIDO",""),"")</f>
        <v>2014.0374</v>
      </c>
      <c r="C398" s="1" t="str">
        <f>'INF GERAIS'!C398</f>
        <v>MATA SUL</v>
      </c>
      <c r="D398" s="1" t="str">
        <f>'INF GERAIS'!D398</f>
        <v>SIRINHAÉM</v>
      </c>
      <c r="E398" s="1" t="str">
        <f>'INF GERAIS'!E398</f>
        <v>URBANIZAÇÃO DAS RUAS MARQUES DE OLINDA , SEBASTIÃO CHAVES  E SÃO FRANCISCO</v>
      </c>
      <c r="F398" s="1" t="str">
        <f>'INF GERAIS'!G398</f>
        <v>NORMAL</v>
      </c>
      <c r="G398" s="11"/>
      <c r="H398" s="11"/>
      <c r="I398" s="10">
        <v>41803</v>
      </c>
      <c r="J398" s="10">
        <v>41817</v>
      </c>
      <c r="K398" s="11">
        <f>IF(G398&lt;0,"NA",IF(G398&gt;ROUNDDOWN('INF GERAIS'!K398*0.3,2),0,ROUNDDOWN('INF GERAIS'!K398*0.3,2)-G398))</f>
        <v>359353.72</v>
      </c>
      <c r="L398" s="11">
        <v>359353.89</v>
      </c>
      <c r="M398" s="10">
        <v>41824</v>
      </c>
      <c r="N398" s="120" t="s">
        <v>2776</v>
      </c>
      <c r="O398" s="120" t="s">
        <v>2760</v>
      </c>
      <c r="P398" s="120"/>
      <c r="Q398" s="10">
        <v>42053</v>
      </c>
      <c r="R398" s="10">
        <v>42067</v>
      </c>
      <c r="S398" s="11">
        <f>IF(G398&lt;0,"NA",IF((G398+H398+L398+IF(AO398="1ª",AP398,0)+IF(AU398="1ª",AV398,0))&gt;ROUNDDOWN('INF GERAIS'!K398*0.6,2),0,IF(M398="",ROUNDDOWN('INF GERAIS'!K398*0.6,2)-K398-G398-H398,ROUNDDOWN('INF GERAIS'!K398*0.6,2)-(G398+H398+L398+IF(AO398="1ª",AP398,0)+IF(AU398="1ª",AV398,0)))))</f>
        <v>359353.55999999994</v>
      </c>
      <c r="T398" s="505">
        <v>359353.89</v>
      </c>
      <c r="U398" s="10">
        <v>42074</v>
      </c>
      <c r="V398" s="120" t="s">
        <v>3422</v>
      </c>
      <c r="W398" s="120" t="s">
        <v>3417</v>
      </c>
      <c r="X398" s="120" t="s">
        <v>3424</v>
      </c>
      <c r="Y398" s="10">
        <v>42437</v>
      </c>
      <c r="Z398" s="10">
        <v>42507</v>
      </c>
      <c r="AA398" s="11">
        <f>IF(G398&lt;0,"NA",IF((G398+H398+L398+T398+IF(AO398="1ª",AP398,0)+IF(AU398="1ª",AV398,0)+IF(AO398="2ª",AP398,0)+IF(AU398="2ª",AV398,0))&gt;ROUNDDOWN('INF GERAIS'!K398*0.8,2),0,IF(AND(M398="",U398=""),ROUNDDOWN('INF GERAIS'!K398*0.8,2)-K398-S398-G398-H398,IF(U398="",ROUNDDOWN('INF GERAIS'!K398*0.8,2)-S398-L398-G398-H398-IF(AO398="1ª",AP398,0)-IF(AU398="1ª",AV398,0),ROUNDDOWN('INF GERAIS'!K398*0.8,2)-(G398+H398+L398+T398+IF(AO398="1ª",AP398,0)+IF(AU398="1ª",AV398,0)+IF(AO398="2ª",AP398,0)+IF(AU398="2ª",AV398,0))))))</f>
        <v>239568.81999999995</v>
      </c>
      <c r="AB398" s="205">
        <v>239569.26</v>
      </c>
      <c r="AC398" s="233">
        <v>42510</v>
      </c>
      <c r="AD398" s="347" t="s">
        <v>7261</v>
      </c>
      <c r="AE398" s="347" t="s">
        <v>7259</v>
      </c>
      <c r="AF398" s="347" t="s">
        <v>7263</v>
      </c>
      <c r="AG398" s="10">
        <v>42531</v>
      </c>
      <c r="AH398" s="10">
        <v>42541</v>
      </c>
      <c r="AI398" s="11">
        <f>IF(G398&lt;0,"NA",IF((G398+H398+L398+T398+AB398+IF(AO398="1ª",AP398,0)+IF(AU398="1ª",AV398,0)+IF(AO398="2ª",AP398,0)+IF(AU398="2ª",AV398,0)+IF(AO398="3ª",AP398,0)+IF(AU398="3ª",AV398,0))&gt;'INF GERAIS'!K398,0,IF(AND(M398="",U398="",AC398=""),'INF GERAIS'!K398-K398-S398-AA398-G398-H398,IF(AND(U398="",AC398=""),'INF GERAIS'!K398-L398-S398-AA398-G398-H398-IF(AO398="1ª",AP398,0)-IF(AU398="1ª",AV398,0),IF(AC398="",'INF GERAIS'!K398-L398-T398-AA398-G398-H398-IF(AO398="1ª",AP398,0)-IF(AU398="1ª",AV398,0)-IF(AO398="2ª",AP398,0)-IF(AU398="2ª",AV398,0),'INF GERAIS'!K398-(G398+H398+L398+T398+AB398+IF(AO398="1ª",AP398,0)+IF(AU398="1ª",AV398,0)+IF(AO398="2ª",AP398,0)+IF(AU398="2ª",AV398,0)+IF(AO398="3ª",AP398,0)+IF(AU398="3ª",AV398,0)))))))</f>
        <v>239568.71999999997</v>
      </c>
      <c r="AJ398" s="439">
        <v>239569.26</v>
      </c>
      <c r="AK398" s="253">
        <v>42542</v>
      </c>
      <c r="AL398" s="178" t="s">
        <v>7724</v>
      </c>
      <c r="AM398" s="341" t="s">
        <v>7259</v>
      </c>
      <c r="AN398" s="341" t="s">
        <v>7726</v>
      </c>
      <c r="AP398" s="11"/>
      <c r="AQ398" s="10"/>
      <c r="AV398" s="11"/>
      <c r="AW398" s="10"/>
      <c r="AZ398" s="1"/>
      <c r="BF398" s="16"/>
      <c r="BG398" s="155"/>
    </row>
    <row r="399" spans="1:64" ht="87" x14ac:dyDescent="0.35">
      <c r="B399" s="45" t="str">
        <f>'INF GERAIS'!B399&amp;IFERROR(IF(INDEX(APOIO!$A$5:$A$50,MATCH('INF GERAIS'!N399,APOIO!$B$5:$B$50,0))="NÃO",APOIO!$A$2&amp;"NÃO VÁLIDO",""),"")</f>
        <v>2014.0375</v>
      </c>
      <c r="C399" s="1" t="str">
        <f>'INF GERAIS'!C399</f>
        <v>MATA SUL</v>
      </c>
      <c r="D399" s="1" t="str">
        <f>'INF GERAIS'!D399</f>
        <v>SIRINHAÉM</v>
      </c>
      <c r="E399" s="1" t="str">
        <f>'INF GERAIS'!E399</f>
        <v>PAVIMENTAÇÃO EM PARALELEPIPEDOS GRANITICOS DA RUA DA JAQUEIRA</v>
      </c>
      <c r="F399" s="1" t="str">
        <f>'INF GERAIS'!G399</f>
        <v>NORMAL</v>
      </c>
      <c r="G399" s="11"/>
      <c r="H399" s="11"/>
      <c r="I399" s="10">
        <v>41803</v>
      </c>
      <c r="J399" s="10">
        <v>41817</v>
      </c>
      <c r="K399" s="11">
        <f>IF(G399&lt;0,"NA",IF(G399&gt;ROUNDDOWN('INF GERAIS'!K399*0.3,2),0,ROUNDDOWN('INF GERAIS'!K399*0.3,2)-G399))</f>
        <v>17522.62</v>
      </c>
      <c r="L399" s="11">
        <v>17522.689999999999</v>
      </c>
      <c r="M399" s="10">
        <v>41824</v>
      </c>
      <c r="N399" s="120" t="s">
        <v>2773</v>
      </c>
      <c r="O399" s="120" t="s">
        <v>2760</v>
      </c>
      <c r="P399" s="120"/>
      <c r="Q399" s="10">
        <v>42053</v>
      </c>
      <c r="R399" s="10">
        <v>42067</v>
      </c>
      <c r="S399" s="11">
        <f>IF(G399&lt;0,"NA",IF((G399+H399+L399+IF(AO399="1ª",AP399,0)+IF(AU399="1ª",AV399,0))&gt;ROUNDDOWN('INF GERAIS'!K399*0.6,2),0,IF(M399="",ROUNDDOWN('INF GERAIS'!K399*0.6,2)-K399-G399-H399,ROUNDDOWN('INF GERAIS'!K399*0.6,2)-(G399+H399+L399+IF(AO399="1ª",AP399,0)+IF(AU399="1ª",AV399,0)))))</f>
        <v>17522.55</v>
      </c>
      <c r="T399" s="505">
        <v>17522.689999999999</v>
      </c>
      <c r="U399" s="10">
        <v>42074</v>
      </c>
      <c r="V399" s="120" t="s">
        <v>3419</v>
      </c>
      <c r="W399" s="120" t="s">
        <v>3417</v>
      </c>
      <c r="X399" s="120" t="s">
        <v>3421</v>
      </c>
      <c r="Y399" s="10">
        <v>42437</v>
      </c>
      <c r="Z399" s="10">
        <v>42507</v>
      </c>
      <c r="AA399" s="11">
        <f>IF(G399&lt;0,"NA",IF((G399+H399+L399+T399+IF(AO399="1ª",AP399,0)+IF(AU399="1ª",AV399,0)+IF(AO399="2ª",AP399,0)+IF(AU399="2ª",AV399,0))&gt;ROUNDDOWN('INF GERAIS'!K399*0.8,2),0,IF(AND(M399="",U399=""),ROUNDDOWN('INF GERAIS'!K399*0.8,2)-K399-S399-G399-H399,IF(U399="",ROUNDDOWN('INF GERAIS'!K399*0.8,2)-S399-L399-G399-H399-IF(AO399="1ª",AP399,0)-IF(AU399="1ª",AV399,0),ROUNDDOWN('INF GERAIS'!K399*0.8,2)-(G399+H399+L399+T399+IF(AO399="1ª",AP399,0)+IF(AU399="1ª",AV399,0)+IF(AO399="2ª",AP399,0)+IF(AU399="2ª",AV399,0))))))</f>
        <v>11681.61</v>
      </c>
      <c r="AB399" s="205">
        <v>11681.78</v>
      </c>
      <c r="AC399" s="233">
        <v>42510</v>
      </c>
      <c r="AD399" s="347" t="s">
        <v>7257</v>
      </c>
      <c r="AE399" s="347" t="s">
        <v>7259</v>
      </c>
      <c r="AF399" s="347" t="s">
        <v>7260</v>
      </c>
      <c r="AG399" s="10">
        <v>42531</v>
      </c>
      <c r="AH399" s="10">
        <v>42541</v>
      </c>
      <c r="AI399" s="11">
        <f>IF(G399&lt;0,"NA",IF((G399+H399+L399+T399+AB399+IF(AO399="1ª",AP399,0)+IF(AU399="1ª",AV399,0)+IF(AO399="2ª",AP399,0)+IF(AU399="2ª",AV399,0)+IF(AO399="3ª",AP399,0)+IF(AU399="3ª",AV399,0))&gt;'INF GERAIS'!K399,0,IF(AND(M399="",U399="",AC399=""),'INF GERAIS'!K399-K399-S399-AA399-G399-H399,IF(AND(U399="",AC399=""),'INF GERAIS'!K399-L399-S399-AA399-G399-H399-IF(AO399="1ª",AP399,0)-IF(AU399="1ª",AV399,0),IF(AC399="",'INF GERAIS'!K399-L399-T399-AA399-G399-H399-IF(AO399="1ª",AP399,0)-IF(AU399="1ª",AV399,0)-IF(AO399="2ª",AP399,0)-IF(AU399="2ª",AV399,0),'INF GERAIS'!K399-(G399+H399+L399+T399+AB399+IF(AO399="1ª",AP399,0)+IF(AU399="1ª",AV399,0)+IF(AO399="2ª",AP399,0)+IF(AU399="2ª",AV399,0)+IF(AO399="3ª",AP399,0)+IF(AU399="3ª",AV399,0)))))))</f>
        <v>11681.580000000002</v>
      </c>
      <c r="AJ399" s="439">
        <v>11681.79</v>
      </c>
      <c r="AK399" s="253">
        <v>42542</v>
      </c>
      <c r="AL399" s="178" t="s">
        <v>7721</v>
      </c>
      <c r="AM399" s="341" t="s">
        <v>7259</v>
      </c>
      <c r="AN399" s="341" t="s">
        <v>7723</v>
      </c>
      <c r="AP399" s="11"/>
      <c r="AQ399" s="10"/>
      <c r="AV399" s="11"/>
      <c r="AW399" s="10"/>
      <c r="AZ399" s="1"/>
      <c r="BF399" s="16"/>
      <c r="BG399" s="155"/>
    </row>
    <row r="400" spans="1:64" ht="72.5" x14ac:dyDescent="0.35">
      <c r="B400" s="45" t="str">
        <f>'INF GERAIS'!B400&amp;IFERROR(IF(INDEX(APOIO!$A$5:$A$50,MATCH('INF GERAIS'!N400,APOIO!$B$5:$B$50,0))="NÃO",APOIO!$A$2&amp;"NÃO VÁLIDO",""),"")</f>
        <v>2014.0376</v>
      </c>
      <c r="C400" s="1" t="str">
        <f>'INF GERAIS'!C400</f>
        <v>SERTÃO DO PAJEÚ</v>
      </c>
      <c r="D400" s="1" t="str">
        <f>'INF GERAIS'!D400</f>
        <v>SOLIDÃO</v>
      </c>
      <c r="E400" s="1" t="str">
        <f>'INF GERAIS'!E400</f>
        <v>CONSTRUÇÃO DA PRAÇA DE ALIMENTAÇÃO JOSÉ BARROS SOBRINHO</v>
      </c>
      <c r="F400" s="1" t="str">
        <f>'INF GERAIS'!G400</f>
        <v>NORMAL</v>
      </c>
      <c r="G400" s="11"/>
      <c r="H400" s="11"/>
      <c r="I400" s="10">
        <v>41803</v>
      </c>
      <c r="J400" s="10">
        <v>41817</v>
      </c>
      <c r="K400" s="11">
        <f>IF(G400&lt;0,"NA",IF(G400&gt;ROUNDDOWN('INF GERAIS'!K400*0.3,2),0,ROUNDDOWN('INF GERAIS'!K400*0.3,2)-G400))</f>
        <v>30588.16</v>
      </c>
      <c r="L400" s="11">
        <v>31673.35</v>
      </c>
      <c r="M400" s="10">
        <v>41824</v>
      </c>
      <c r="N400" s="120" t="s">
        <v>2788</v>
      </c>
      <c r="O400" s="120" t="s">
        <v>2790</v>
      </c>
      <c r="P400" s="120"/>
      <c r="Q400" s="10">
        <v>41969</v>
      </c>
      <c r="R400" s="10">
        <v>41983</v>
      </c>
      <c r="S400" s="11">
        <f>IF(G400&lt;0,"NA",IF((G400+H400+L400+IF(AO400="1ª",AP400,0)+IF(AU400="1ª",AV400,0))&gt;ROUNDDOWN('INF GERAIS'!K400*0.6,2),0,IF(M400="",ROUNDDOWN('INF GERAIS'!K400*0.6,2)-K400-G400-H400,ROUNDDOWN('INF GERAIS'!K400*0.6,2)-(G400+H400+L400+IF(AO400="1ª",AP400,0)+IF(AU400="1ª",AV400,0)))))</f>
        <v>29502.97</v>
      </c>
      <c r="T400" s="505">
        <v>31673.35</v>
      </c>
      <c r="U400" s="10">
        <v>41990</v>
      </c>
      <c r="V400" s="120" t="s">
        <v>3296</v>
      </c>
      <c r="W400" s="120" t="s">
        <v>2790</v>
      </c>
      <c r="X400" s="120" t="s">
        <v>153</v>
      </c>
      <c r="Y400" s="122">
        <v>42534</v>
      </c>
      <c r="Z400" s="10">
        <v>42817</v>
      </c>
      <c r="AA400" s="11">
        <f>IF(G400&lt;0,"NA",IF((G400+H400+L400+T400+IF(AO400="1ª",AP400,0)+IF(AU400="1ª",AV400,0)+IF(AO400="2ª",AP400,0)+IF(AU400="2ª",AV400,0))&gt;ROUNDDOWN('INF GERAIS'!K400*0.8,2),0,IF(AND(M400="",U400=""),ROUNDDOWN('INF GERAIS'!K400*0.8,2)-K400-S400-G400-H400,IF(U400="",ROUNDDOWN('INF GERAIS'!K400*0.8,2)-S400-L400-G400-H400-IF(AO400="1ª",AP400,0)-IF(AU400="1ª",AV400,0),ROUNDDOWN('INF GERAIS'!K400*0.8,2)-(G400+H400+L400+T400+IF(AO400="1ª",AP400,0)+IF(AU400="1ª",AV400,0)+IF(AO400="2ª",AP400,0)+IF(AU400="2ª",AV400,0))))))</f>
        <v>18221.729999999996</v>
      </c>
      <c r="AB400" s="11">
        <v>19306.919999999998</v>
      </c>
      <c r="AC400" s="10">
        <v>43193</v>
      </c>
      <c r="AD400" s="120" t="s">
        <v>10871</v>
      </c>
      <c r="AE400" s="120" t="s">
        <v>10869</v>
      </c>
      <c r="AF400" s="120" t="s">
        <v>10873</v>
      </c>
      <c r="AG400" s="10">
        <v>42807</v>
      </c>
      <c r="AH400" s="10">
        <v>42857</v>
      </c>
      <c r="AI400" s="11">
        <f>IF(G400&lt;0,"NA",IF((G400+H400+L400+T400+AB400+IF(AO400="1ª",AP400,0)+IF(AU400="1ª",AV400,0)+IF(AO400="2ª",AP400,0)+IF(AU400="2ª",AV400,0)+IF(AO400="3ª",AP400,0)+IF(AU400="3ª",AV400,0))&gt;'INF GERAIS'!K400,0,IF(AND(M400="",U400="",AC400=""),'INF GERAIS'!K400-K400-S400-AA400-G400-H400,IF(AND(U400="",AC400=""),'INF GERAIS'!K400-L400-S400-AA400-G400-H400-IF(AO400="1ª",AP400,0)-IF(AU400="1ª",AV400,0),IF(AC400="",'INF GERAIS'!K400-L400-T400-AA400-G400-H400-IF(AO400="1ª",AP400,0)-IF(AU400="1ª",AV400,0)-IF(AO400="2ª",AP400,0)-IF(AU400="2ª",AV400,0),'INF GERAIS'!K400-(G400+H400+L400+T400+AB400+IF(AO400="1ª",AP400,0)+IF(AU400="1ª",AV400,0)+IF(AO400="2ª",AP400,0)+IF(AU400="2ª",AV400,0)+IF(AO400="3ª",AP400,0)+IF(AU400="3ª",AV400,0)))))))</f>
        <v>19306.919999999998</v>
      </c>
      <c r="AJ400" s="11">
        <v>19306.919999999998</v>
      </c>
      <c r="AK400" s="10">
        <v>43193</v>
      </c>
      <c r="AL400" s="120" t="s">
        <v>10875</v>
      </c>
      <c r="AM400" s="120" t="s">
        <v>10869</v>
      </c>
      <c r="AN400" s="120" t="s">
        <v>10877</v>
      </c>
      <c r="AP400" s="11"/>
      <c r="AQ400" s="10"/>
      <c r="AV400" s="11"/>
      <c r="AW400" s="10"/>
      <c r="AZ400" s="1"/>
      <c r="BF400" s="16"/>
      <c r="BG400" s="155"/>
    </row>
    <row r="401" spans="2:64" ht="72.5" x14ac:dyDescent="0.35">
      <c r="B401" s="45" t="str">
        <f>'INF GERAIS'!B401&amp;IFERROR(IF(INDEX(APOIO!$A$5:$A$50,MATCH('INF GERAIS'!N401,APOIO!$B$5:$B$50,0))="NÃO",APOIO!$A$2&amp;"NÃO VÁLIDO",""),"")</f>
        <v>2014.0377</v>
      </c>
      <c r="C401" s="1" t="str">
        <f>'INF GERAIS'!C401</f>
        <v>SERTÃO DO PAJEÚ</v>
      </c>
      <c r="D401" s="1" t="str">
        <f>'INF GERAIS'!D401</f>
        <v>SOLIDÃO</v>
      </c>
      <c r="E401" s="1" t="str">
        <f>'INF GERAIS'!E401</f>
        <v>CONSTRUÇÃO DE UMA QUADRA POLIESPORTIVA DESCOBERTA NA AREA URBANA</v>
      </c>
      <c r="F401" s="1" t="str">
        <f>'INF GERAIS'!G401</f>
        <v>NORMAL</v>
      </c>
      <c r="G401" s="11"/>
      <c r="H401" s="11"/>
      <c r="I401" s="10">
        <v>41803</v>
      </c>
      <c r="J401" s="10">
        <v>41817</v>
      </c>
      <c r="K401" s="11">
        <f>IF(G401&lt;0,"NA",IF(G401&gt;ROUNDDOWN('INF GERAIS'!K401*0.3,2),0,ROUNDDOWN('INF GERAIS'!K401*0.3,2)-G401))</f>
        <v>40870.949999999997</v>
      </c>
      <c r="L401" s="11">
        <v>40567.24</v>
      </c>
      <c r="M401" s="10">
        <v>41824</v>
      </c>
      <c r="N401" s="120" t="s">
        <v>2794</v>
      </c>
      <c r="O401" s="120" t="s">
        <v>2790</v>
      </c>
      <c r="P401" s="120"/>
      <c r="Q401" s="10">
        <v>41969</v>
      </c>
      <c r="R401" s="10">
        <v>41983</v>
      </c>
      <c r="S401" s="11">
        <f>IF(G401&lt;0,"NA",IF((G401+H401+L401+IF(AO401="1ª",AP401,0)+IF(AU401="1ª",AV401,0))&gt;ROUNDDOWN('INF GERAIS'!K401*0.6,2),0,IF(M401="",ROUNDDOWN('INF GERAIS'!K401*0.6,2)-K401-G401-H401,ROUNDDOWN('INF GERAIS'!K401*0.6,2)-(G401+H401+L401+IF(AO401="1ª",AP401,0)+IF(AU401="1ª",AV401,0)))))</f>
        <v>41174.659999999996</v>
      </c>
      <c r="T401" s="505">
        <v>40567.24</v>
      </c>
      <c r="U401" s="10">
        <v>41990</v>
      </c>
      <c r="V401" s="120" t="s">
        <v>3293</v>
      </c>
      <c r="W401" s="120" t="s">
        <v>2790</v>
      </c>
      <c r="X401" s="120" t="s">
        <v>153</v>
      </c>
      <c r="Y401" s="10">
        <v>42809</v>
      </c>
      <c r="Z401" s="10">
        <v>42817</v>
      </c>
      <c r="AA401" s="11">
        <f>IF(G401&lt;0,"NA",IF((G401+H401+L401+T401+IF(AO401="1ª",AP401,0)+IF(AU401="1ª",AV401,0)+IF(AO401="2ª",AP401,0)+IF(AU401="2ª",AV401,0))&gt;ROUNDDOWN('INF GERAIS'!K401*0.8,2),0,IF(AND(M401="",U401=""),ROUNDDOWN('INF GERAIS'!K401*0.8,2)-K401-S401-G401-H401,IF(U401="",ROUNDDOWN('INF GERAIS'!K401*0.8,2)-S401-L401-G401-H401-IF(AO401="1ª",AP401,0)-IF(AU401="1ª",AV401,0),ROUNDDOWN('INF GERAIS'!K401*0.8,2)-(G401+H401+L401+T401+IF(AO401="1ª",AP401,0)+IF(AU401="1ª",AV401,0)+IF(AO401="2ª",AP401,0)+IF(AU401="2ª",AV401,0))))))</f>
        <v>27854.720000000001</v>
      </c>
      <c r="AB401" s="11">
        <v>27854.720000000001</v>
      </c>
      <c r="AC401" s="10">
        <v>43193</v>
      </c>
      <c r="AD401" s="120" t="s">
        <v>10867</v>
      </c>
      <c r="AE401" s="120" t="s">
        <v>10869</v>
      </c>
      <c r="AF401" s="120" t="s">
        <v>10870</v>
      </c>
      <c r="AG401" s="10">
        <v>43096</v>
      </c>
      <c r="AH401" s="10">
        <v>43125</v>
      </c>
      <c r="AI401" s="11">
        <f>IF(G401&lt;0,"NA",IF((G401+H401+L401+T401+AB401+IF(AO401="1ª",AP401,0)+IF(AU401="1ª",AV401,0)+IF(AO401="2ª",AP401,0)+IF(AU401="2ª",AV401,0)+IF(AO401="3ª",AP401,0)+IF(AU401="3ª",AV401,0))&gt;'INF GERAIS'!K401,0,IF(AND(M401="",U401="",AC401=""),'INF GERAIS'!K401-K401-S401-AA401-G401-H401,IF(AND(U401="",AC401=""),'INF GERAIS'!K401-L401-S401-AA401-G401-H401-IF(AO401="1ª",AP401,0)-IF(AU401="1ª",AV401,0),IF(AC401="",'INF GERAIS'!K401-L401-T401-AA401-G401-H401-IF(AO401="1ª",AP401,0)-IF(AU401="1ª",AV401,0)-IF(AO401="2ª",AP401,0)-IF(AU401="2ª",AV401,0),'INF GERAIS'!K401-(G401+H401+L401+T401+AB401+IF(AO401="1ª",AP401,0)+IF(AU401="1ª",AV401,0)+IF(AO401="2ª",AP401,0)+IF(AU401="2ª",AV401,0)+IF(AO401="3ª",AP401,0)+IF(AU401="3ª",AV401,0)))))))</f>
        <v>27247.300000000003</v>
      </c>
      <c r="AJ401" s="11">
        <v>27247.3</v>
      </c>
      <c r="AK401" s="10">
        <v>43193</v>
      </c>
      <c r="AL401" s="120" t="s">
        <v>10705</v>
      </c>
      <c r="AM401" s="120" t="s">
        <v>10707</v>
      </c>
      <c r="AN401" s="120" t="s">
        <v>10708</v>
      </c>
      <c r="AP401" s="11"/>
      <c r="AQ401" s="10"/>
      <c r="AV401" s="11"/>
      <c r="AW401" s="10"/>
      <c r="AZ401" s="1"/>
      <c r="BF401" s="16"/>
      <c r="BG401" s="155"/>
    </row>
    <row r="402" spans="2:64" ht="72.5" x14ac:dyDescent="0.35">
      <c r="B402" s="45" t="str">
        <f>'INF GERAIS'!B402&amp;IFERROR(IF(INDEX(APOIO!$A$5:$A$50,MATCH('INF GERAIS'!N402,APOIO!$B$5:$B$50,0))="NÃO",APOIO!$A$2&amp;"NÃO VÁLIDO",""),"")</f>
        <v>2014.0378</v>
      </c>
      <c r="C402" s="1" t="str">
        <f>'INF GERAIS'!C402</f>
        <v>SERTÃO DO PAJEÚ</v>
      </c>
      <c r="D402" s="1" t="str">
        <f>'INF GERAIS'!D402</f>
        <v>SOLIDÃO</v>
      </c>
      <c r="E402" s="1" t="str">
        <f>'INF GERAIS'!E402</f>
        <v xml:space="preserve">REFORMA DA ESCOLA MUNICIPAL JOSÉ GONÇALVES DO NASCIMENTO </v>
      </c>
      <c r="F402" s="1" t="str">
        <f>'INF GERAIS'!G402</f>
        <v>NORMAL</v>
      </c>
      <c r="G402" s="11"/>
      <c r="H402" s="11"/>
      <c r="I402" s="10">
        <v>41803</v>
      </c>
      <c r="J402" s="10">
        <v>41817</v>
      </c>
      <c r="K402" s="11">
        <f>IF(G402&lt;0,"NA",IF(G402&gt;ROUNDDOWN('INF GERAIS'!K402*0.3,2),0,ROUNDDOWN('INF GERAIS'!K402*0.3,2)-G402))</f>
        <v>31704.49</v>
      </c>
      <c r="L402" s="11">
        <v>44040.88</v>
      </c>
      <c r="M402" s="10">
        <v>41824</v>
      </c>
      <c r="N402" s="120" t="s">
        <v>2797</v>
      </c>
      <c r="O402" s="120" t="s">
        <v>2790</v>
      </c>
      <c r="P402" s="120"/>
      <c r="Q402" s="10">
        <v>41969</v>
      </c>
      <c r="R402" s="10">
        <v>41983</v>
      </c>
      <c r="S402" s="11">
        <f>IF(G402&lt;0,"NA",IF((G402+H402+L402+IF(AO402="1ª",AP402,0)+IF(AU402="1ª",AV402,0))&gt;ROUNDDOWN('INF GERAIS'!K402*0.6,2),0,IF(M402="",ROUNDDOWN('INF GERAIS'!K402*0.6,2)-K402-G402-H402,ROUNDDOWN('INF GERAIS'!K402*0.6,2)-(G402+H402+L402+IF(AO402="1ª",AP402,0)+IF(AU402="1ª",AV402,0)))))</f>
        <v>19368.11</v>
      </c>
      <c r="T402" s="505">
        <v>44040.88</v>
      </c>
      <c r="U402" s="10">
        <v>41990</v>
      </c>
      <c r="V402" s="120" t="s">
        <v>3289</v>
      </c>
      <c r="W402" s="120" t="s">
        <v>2790</v>
      </c>
      <c r="X402" s="120" t="s">
        <v>153</v>
      </c>
      <c r="Y402" s="10">
        <v>42285</v>
      </c>
      <c r="Z402" s="10">
        <v>42332</v>
      </c>
      <c r="AA402" s="11">
        <f>IF(G402&lt;0,"NA",IF((G402+H402+L402+T402+IF(AO402="1ª",AP402,0)+IF(AU402="1ª",AV402,0)+IF(AO402="2ª",AP402,0)+IF(AU402="2ª",AV402,0))&gt;ROUNDDOWN('INF GERAIS'!K402*0.8,2),0,IF(AND(M402="",U402=""),ROUNDDOWN('INF GERAIS'!K402*0.8,2)-K402-S402-G402-H402,IF(U402="",ROUNDDOWN('INF GERAIS'!K402*0.8,2)-S402-L402-G402-H402-IF(AO402="1ª",AP402,0)-IF(AU402="1ª",AV402,0),ROUNDDOWN('INF GERAIS'!K402*0.8,2)-(G402+H402+L402+T402+IF(AO402="1ª",AP402,0)+IF(AU402="1ª",AV402,0)+IF(AO402="2ª",AP402,0)+IF(AU402="2ª",AV402,0))))))</f>
        <v>0</v>
      </c>
      <c r="AB402" s="11">
        <v>28805.58</v>
      </c>
      <c r="AC402" s="10">
        <v>42355</v>
      </c>
      <c r="AD402" s="120" t="s">
        <v>4359</v>
      </c>
      <c r="AE402" s="120" t="s">
        <v>4357</v>
      </c>
      <c r="AF402" s="120" t="s">
        <v>4361</v>
      </c>
      <c r="AG402" s="10">
        <v>43096</v>
      </c>
      <c r="AH402" s="10" t="s">
        <v>153</v>
      </c>
      <c r="AI402" s="11">
        <f>IF(G402&lt;0,"NA",IF((G402+H402+L402+T402+AB402+IF(AO402="1ª",AP402,0)+IF(AU402="1ª",AV402,0)+IF(AO402="2ª",AP402,0)+IF(AU402="2ª",AV402,0)+IF(AO402="3ª",AP402,0)+IF(AU402="3ª",AV402,0))&gt;'INF GERAIS'!K402,0,IF(AND(M402="",U402="",AC402=""),'INF GERAIS'!K402-K402-S402-AA402-G402-H402,IF(AND(U402="",AC402=""),'INF GERAIS'!K402-L402-S402-AA402-G402-H402-IF(AO402="1ª",AP402,0)-IF(AU402="1ª",AV402,0),IF(AC402="",'INF GERAIS'!K402-L402-T402-AA402-G402-H402-IF(AO402="1ª",AP402,0)-IF(AU402="1ª",AV402,0)-IF(AO402="2ª",AP402,0)-IF(AU402="2ª",AV402,0),'INF GERAIS'!K402-(G402+H402+L402+T402+AB402+IF(AO402="1ª",AP402,0)+IF(AU402="1ª",AV402,0)+IF(AO402="2ª",AP402,0)+IF(AU402="2ª",AV402,0)+IF(AO402="3ª",AP402,0)+IF(AU402="3ª",AV402,0)))))))</f>
        <v>0</v>
      </c>
      <c r="AJ402" s="11" t="s">
        <v>153</v>
      </c>
      <c r="AK402" s="10"/>
      <c r="AL402" s="120" t="s">
        <v>153</v>
      </c>
      <c r="AM402" s="120" t="s">
        <v>153</v>
      </c>
      <c r="AN402" s="120" t="s">
        <v>153</v>
      </c>
      <c r="AP402" s="11"/>
      <c r="AQ402" s="10"/>
      <c r="AV402" s="11"/>
      <c r="AW402" s="10"/>
      <c r="AZ402" s="1"/>
      <c r="BF402" s="16"/>
      <c r="BG402" s="155"/>
    </row>
    <row r="403" spans="2:64" ht="87" x14ac:dyDescent="0.35">
      <c r="B403" s="45" t="str">
        <f>'INF GERAIS'!B403&amp;IFERROR(IF(INDEX(APOIO!$A$5:$A$50,MATCH('INF GERAIS'!N403,APOIO!$B$5:$B$50,0))="NÃO",APOIO!$A$2&amp;"NÃO VÁLIDO",""),"")</f>
        <v>2014.0379</v>
      </c>
      <c r="C403" s="1" t="str">
        <f>'INF GERAIS'!C403</f>
        <v>SERTÃO DO PAJEÚ</v>
      </c>
      <c r="D403" s="1" t="str">
        <f>'INF GERAIS'!D403</f>
        <v>SOLIDÃO</v>
      </c>
      <c r="E403" s="1" t="str">
        <f>'INF GERAIS'!E403</f>
        <v>CONSTRUÇÃO DA MURADA DA UNIDADE INFANTIL TURMA DA MÔNICA</v>
      </c>
      <c r="F403" s="1" t="str">
        <f>'INF GERAIS'!G403</f>
        <v>NORMAL</v>
      </c>
      <c r="G403" s="11"/>
      <c r="H403" s="11"/>
      <c r="I403" s="10">
        <v>41803</v>
      </c>
      <c r="J403" s="10">
        <v>41817</v>
      </c>
      <c r="K403" s="11">
        <f>IF(G403&lt;0,"NA",IF(G403&gt;ROUNDDOWN('INF GERAIS'!K403*0.3,2),0,ROUNDDOWN('INF GERAIS'!K403*0.3,2)-G403))</f>
        <v>17781.490000000002</v>
      </c>
      <c r="L403" s="11">
        <v>18495.48</v>
      </c>
      <c r="M403" s="10">
        <v>41824</v>
      </c>
      <c r="N403" s="120" t="s">
        <v>2806</v>
      </c>
      <c r="O403" s="120" t="s">
        <v>2790</v>
      </c>
      <c r="P403" s="120" t="s">
        <v>2808</v>
      </c>
      <c r="Q403" s="10">
        <v>41969</v>
      </c>
      <c r="R403" s="10">
        <v>41983</v>
      </c>
      <c r="S403" s="11">
        <f>IF(G403&lt;0,"NA",IF((G403+H403+L403+IF(AO403="1ª",AP403,0)+IF(AU403="1ª",AV403,0))&gt;ROUNDDOWN('INF GERAIS'!K403*0.6,2),0,IF(M403="",ROUNDDOWN('INF GERAIS'!K403*0.6,2)-K403-G403-H403,ROUNDDOWN('INF GERAIS'!K403*0.6,2)-(G403+H403+L403+IF(AO403="1ª",AP403,0)+IF(AU403="1ª",AV403,0)))))</f>
        <v>17067.509999999998</v>
      </c>
      <c r="T403" s="505">
        <v>10282.18</v>
      </c>
      <c r="U403" s="10">
        <v>41990</v>
      </c>
      <c r="V403" s="120" t="s">
        <v>3300</v>
      </c>
      <c r="W403" s="120" t="s">
        <v>2790</v>
      </c>
      <c r="X403" s="120" t="s">
        <v>3302</v>
      </c>
      <c r="Y403" s="10">
        <v>42285</v>
      </c>
      <c r="Z403" s="10">
        <v>42339</v>
      </c>
      <c r="AA403" s="11">
        <f>IF(G403&lt;0,"NA",IF((G403+H403+L403+T403+IF(AO403="1ª",AP403,0)+IF(AU403="1ª",AV403,0)+IF(AO403="2ª",AP403,0)+IF(AU403="2ª",AV403,0))&gt;ROUNDDOWN('INF GERAIS'!K403*0.8,2),0,IF(AND(M403="",U403=""),ROUNDDOWN('INF GERAIS'!K403*0.8,2)-K403-S403-G403-H403,IF(U403="",ROUNDDOWN('INF GERAIS'!K403*0.8,2)-S403-L403-G403-H403-IF(AO403="1ª",AP403,0)-IF(AU403="1ª",AV403,0),ROUNDDOWN('INF GERAIS'!K403*0.8,2)-(G403+H403+L403+T403+IF(AO403="1ª",AP403,0)+IF(AU403="1ª",AV403,0)+IF(AO403="2ª",AP403,0)+IF(AU403="2ª",AV403,0))))))</f>
        <v>18639.66</v>
      </c>
      <c r="AB403" s="11">
        <v>18639.66</v>
      </c>
      <c r="AC403" s="10">
        <v>42355</v>
      </c>
      <c r="AD403" s="120" t="s">
        <v>4355</v>
      </c>
      <c r="AE403" s="120" t="s">
        <v>4357</v>
      </c>
      <c r="AF403" s="120" t="s">
        <v>4358</v>
      </c>
      <c r="AG403" s="10">
        <v>42285</v>
      </c>
      <c r="AH403" s="10">
        <v>42339</v>
      </c>
      <c r="AI403" s="11">
        <f>IF(G403&lt;0,"NA",IF((G403+H403+L403+T403+AB403+IF(AO403="1ª",AP403,0)+IF(AU403="1ª",AV403,0)+IF(AO403="2ª",AP403,0)+IF(AU403="2ª",AV403,0)+IF(AO403="3ª",AP403,0)+IF(AU403="3ª",AV403,0))&gt;'INF GERAIS'!K403,0,IF(AND(M403="",U403="",AC403=""),'INF GERAIS'!K403-K403-S403-AA403-G403-H403,IF(AND(U403="",AC403=""),'INF GERAIS'!K403-L403-S403-AA403-G403-H403-IF(AO403="1ª",AP403,0)-IF(AU403="1ª",AV403,0),IF(AC403="",'INF GERAIS'!K403-L403-T403-AA403-G403-H403-IF(AO403="1ª",AP403,0)-IF(AU403="1ª",AV403,0)-IF(AO403="2ª",AP403,0)-IF(AU403="2ª",AV403,0),'INF GERAIS'!K403-(G403+H403+L403+T403+AB403+IF(AO403="1ª",AP403,0)+IF(AU403="1ª",AV403,0)+IF(AO403="2ª",AP403,0)+IF(AU403="2ª",AV403,0)+IF(AO403="3ª",AP403,0)+IF(AU403="3ª",AV403,0)))))))</f>
        <v>11854.330000000002</v>
      </c>
      <c r="AJ403" s="11">
        <v>8529.52</v>
      </c>
      <c r="AK403" s="10">
        <v>42356</v>
      </c>
      <c r="AL403" s="120" t="s">
        <v>4370</v>
      </c>
      <c r="AM403" s="120" t="s">
        <v>4372</v>
      </c>
      <c r="AN403" s="120" t="s">
        <v>4373</v>
      </c>
      <c r="AP403" s="11"/>
      <c r="AQ403" s="10"/>
      <c r="AV403" s="11"/>
      <c r="AW403" s="10"/>
      <c r="AZ403" s="1"/>
      <c r="BF403" s="16"/>
      <c r="BG403" s="155"/>
    </row>
    <row r="404" spans="2:64" ht="58" x14ac:dyDescent="0.35">
      <c r="B404" s="45" t="str">
        <f>'INF GERAIS'!B404&amp;IFERROR(IF(INDEX(APOIO!$A$5:$A$50,MATCH('INF GERAIS'!N404,APOIO!$B$5:$B$50,0))="NÃO",APOIO!$A$2&amp;"NÃO VÁLIDO",""),"")</f>
        <v>2014.0380</v>
      </c>
      <c r="C404" s="1" t="str">
        <f>'INF GERAIS'!C404</f>
        <v>AGRESTE SETENTRIONAL</v>
      </c>
      <c r="D404" s="1" t="str">
        <f>'INF GERAIS'!D404</f>
        <v>SURUBIM</v>
      </c>
      <c r="E404" s="1" t="str">
        <f>'INF GERAIS'!E404</f>
        <v>REFORMA DO AÇOUGUE PUBLICO MUNICIPAL</v>
      </c>
      <c r="F404" s="1" t="str">
        <f>'INF GERAIS'!G404</f>
        <v>NORMAL</v>
      </c>
      <c r="G404" s="11"/>
      <c r="H404" s="11"/>
      <c r="I404" s="10">
        <v>41803</v>
      </c>
      <c r="J404" s="10">
        <v>41817</v>
      </c>
      <c r="K404" s="11">
        <f>IF(G404&lt;0,"NA",IF(G404&gt;ROUNDDOWN('INF GERAIS'!K404*0.3,2),0,ROUNDDOWN('INF GERAIS'!K404*0.3,2)-G404))</f>
        <v>89639.81</v>
      </c>
      <c r="L404" s="11">
        <v>32952.54</v>
      </c>
      <c r="M404" s="10">
        <v>41824</v>
      </c>
      <c r="N404" s="120" t="s">
        <v>2815</v>
      </c>
      <c r="O404" s="120" t="s">
        <v>2811</v>
      </c>
      <c r="P404" s="120"/>
      <c r="Q404" s="10">
        <v>42216</v>
      </c>
      <c r="R404" s="10">
        <v>42230</v>
      </c>
      <c r="S404" s="11">
        <f>IF(G404&lt;0,"NA",IF((G404+H404+L404+IF(AO404="1ª",AP404,0)+IF(AU404="1ª",AV404,0))&gt;ROUNDDOWN('INF GERAIS'!K404*0.6,2),0,IF(M404="",ROUNDDOWN('INF GERAIS'!K404*0.6,2)-K404-G404-H404,ROUNDDOWN('INF GERAIS'!K404*0.6,2)-(G404+H404+L404+IF(AO404="1ª",AP404,0)+IF(AU404="1ª",AV404,0)))))</f>
        <v>146327.09</v>
      </c>
      <c r="T404" s="505">
        <v>121585.8</v>
      </c>
      <c r="U404" s="10">
        <v>42237</v>
      </c>
      <c r="V404" s="120" t="s">
        <v>3706</v>
      </c>
      <c r="W404" s="120" t="s">
        <v>3708</v>
      </c>
      <c r="X404" s="120" t="s">
        <v>3710</v>
      </c>
      <c r="Y404" s="10">
        <v>42559</v>
      </c>
      <c r="Z404" s="10">
        <v>42593</v>
      </c>
      <c r="AA404" s="11">
        <f>IF(G404&lt;0,"NA",IF((G404+H404+L404+T404+IF(AO404="1ª",AP404,0)+IF(AU404="1ª",AV404,0)+IF(AO404="2ª",AP404,0)+IF(AU404="2ª",AV404,0))&gt;ROUNDDOWN('INF GERAIS'!K404*0.8,2),0,IF(AND(M404="",U404=""),ROUNDDOWN('INF GERAIS'!K404*0.8,2)-K404-S404-G404-H404,IF(U404="",ROUNDDOWN('INF GERAIS'!K404*0.8,2)-S404-L404-G404-H404-IF(AO404="1ª",AP404,0)-IF(AU404="1ª",AV404,0),ROUNDDOWN('INF GERAIS'!K404*0.8,2)-(G404+H404+L404+T404+IF(AO404="1ª",AP404,0)+IF(AU404="1ª",AV404,0)+IF(AO404="2ª",AP404,0)+IF(AU404="2ª",AV404,0))))))</f>
        <v>84501.170000000013</v>
      </c>
      <c r="AB404" s="11">
        <v>51512.78</v>
      </c>
      <c r="AC404" s="233">
        <v>43045</v>
      </c>
      <c r="AD404" s="1417" t="s">
        <v>10141</v>
      </c>
      <c r="AE404" s="925" t="s">
        <v>10143</v>
      </c>
      <c r="AF404" s="925" t="s">
        <v>10144</v>
      </c>
      <c r="AG404" s="10">
        <v>43285</v>
      </c>
      <c r="AH404" s="10">
        <v>43306</v>
      </c>
      <c r="AI404" s="11">
        <f>IF(G404&lt;0,"NA",IF((G404+H404+L404+T404+AB404+IF(AO404="1ª",AP404,0)+IF(AU404="1ª",AV404,0)+IF(AO404="2ª",AP404,0)+IF(AU404="2ª",AV404,0)+IF(AO404="3ª",AP404,0)+IF(AU404="3ª",AV404,0))&gt;'INF GERAIS'!K404,0,IF(AND(M404="",U404="",AC404=""),'INF GERAIS'!K404-K404-S404-AA404-G404-H404,IF(AND(U404="",AC404=""),'INF GERAIS'!K404-L404-S404-AA404-G404-H404-IF(AO404="1ª",AP404,0)-IF(AU404="1ª",AV404,0),IF(AC404="",'INF GERAIS'!K404-L404-T404-AA404-G404-H404-IF(AO404="1ª",AP404,0)-IF(AU404="1ª",AV404,0)-IF(AO404="2ª",AP404,0)-IF(AU404="2ª",AV404,0),'INF GERAIS'!K404-(G404+H404+L404+T404+AB404+IF(AO404="1ª",AP404,0)+IF(AU404="1ª",AV404,0)+IF(AO404="2ª",AP404,0)+IF(AU404="2ª",AV404,0)+IF(AO404="3ª",AP404,0)+IF(AU404="3ª",AV404,0)))))))</f>
        <v>92748.270000000019</v>
      </c>
      <c r="AJ404" s="11">
        <v>92748.27</v>
      </c>
      <c r="AK404" s="10">
        <v>43517</v>
      </c>
      <c r="AL404" s="120" t="s">
        <v>11991</v>
      </c>
      <c r="AM404" s="120" t="s">
        <v>11993</v>
      </c>
      <c r="AN404" s="1385" t="s">
        <v>11994</v>
      </c>
      <c r="AP404" s="11"/>
      <c r="AQ404" s="10"/>
      <c r="AV404" s="11"/>
      <c r="AW404" s="10"/>
      <c r="AZ404" s="1"/>
      <c r="BF404" s="16"/>
      <c r="BG404" s="155"/>
    </row>
    <row r="405" spans="2:64" ht="72.5" x14ac:dyDescent="0.35">
      <c r="B405" s="45" t="str">
        <f>'INF GERAIS'!B405&amp;IFERROR(IF(INDEX(APOIO!$A$5:$A$50,MATCH('INF GERAIS'!N405,APOIO!$B$5:$B$50,0))="NÃO",APOIO!$A$2&amp;"NÃO VÁLIDO",""),"")</f>
        <v>2014.0381</v>
      </c>
      <c r="C405" s="1" t="str">
        <f>'INF GERAIS'!C405</f>
        <v>AGRESTE SETENTRIONAL</v>
      </c>
      <c r="D405" s="1" t="str">
        <f>'INF GERAIS'!D405</f>
        <v>SURUBIM</v>
      </c>
      <c r="E405" s="1" t="str">
        <f>'INF GERAIS'!E405</f>
        <v>CONSTRUÇÃO DE UMA PRAÇA PÚBLICA - PRAÇA MARCELINO CHAMPAGNAT</v>
      </c>
      <c r="F405" s="1" t="str">
        <f>'INF GERAIS'!G405</f>
        <v>NORMAL</v>
      </c>
      <c r="G405" s="11"/>
      <c r="H405" s="11"/>
      <c r="I405" s="10">
        <v>41803</v>
      </c>
      <c r="J405" s="10">
        <v>41817</v>
      </c>
      <c r="K405" s="11">
        <f>IF(G405&lt;0,"NA",IF(G405&gt;ROUNDDOWN('INF GERAIS'!K405*0.3,2),0,ROUNDDOWN('INF GERAIS'!K405*0.3,2)-G405))</f>
        <v>59269</v>
      </c>
      <c r="L405" s="11">
        <v>104917.03</v>
      </c>
      <c r="M405" s="10">
        <v>41824</v>
      </c>
      <c r="N405" s="120" t="s">
        <v>2821</v>
      </c>
      <c r="O405" s="120" t="s">
        <v>2811</v>
      </c>
      <c r="P405" s="120"/>
      <c r="Q405" s="10">
        <v>42222</v>
      </c>
      <c r="R405" s="10">
        <v>42236</v>
      </c>
      <c r="S405" s="11">
        <f>IF(G405&lt;0,"NA",IF((G405+H405+L405+IF(AO405="1ª",AP405,0)+IF(AU405="1ª",AV405,0))&gt;ROUNDDOWN('INF GERAIS'!K405*0.6,2),0,IF(M405="",ROUNDDOWN('INF GERAIS'!K405*0.6,2)-K405-G405-H405,ROUNDDOWN('INF GERAIS'!K405*0.6,2)-(G405+H405+L405+IF(AO405="1ª",AP405,0)+IF(AU405="1ª",AV405,0)))))</f>
        <v>13620.979999999996</v>
      </c>
      <c r="T405" s="505">
        <v>17270.57</v>
      </c>
      <c r="U405" s="10">
        <v>42243</v>
      </c>
      <c r="V405" s="120" t="s">
        <v>3878</v>
      </c>
      <c r="W405" s="120" t="s">
        <v>3708</v>
      </c>
      <c r="X405" s="120" t="s">
        <v>3881</v>
      </c>
      <c r="Y405" s="10"/>
      <c r="Z405" s="10">
        <v>42349</v>
      </c>
      <c r="AA405" s="11">
        <f>IF(G405&lt;0,"NA",IF((G405+H405+L405+T405+IF(AO405="1ª",AP405,0)+IF(AU405="1ª",AV405,0)+IF(AO405="2ª",AP405,0)+IF(AU405="2ª",AV405,0))&gt;ROUNDDOWN('INF GERAIS'!K405*0.8,2),0,IF(AND(M405="",U405=""),ROUNDDOWN('INF GERAIS'!K405*0.8,2)-K405-S405-G405-H405,IF(U405="",ROUNDDOWN('INF GERAIS'!K405*0.8,2)-S405-L405-G405-H405-IF(AO405="1ª",AP405,0)-IF(AU405="1ª",AV405,0),ROUNDDOWN('INF GERAIS'!K405*0.8,2)-(G405+H405+L405+T405+IF(AO405="1ª",AP405,0)+IF(AU405="1ª",AV405,0)+IF(AO405="2ª",AP405,0)+IF(AU405="2ª",AV405,0))))))</f>
        <v>35863.079999999987</v>
      </c>
      <c r="AB405" s="11">
        <v>39512.75</v>
      </c>
      <c r="AC405" s="10">
        <v>42366</v>
      </c>
      <c r="AD405" s="120" t="s">
        <v>4655</v>
      </c>
      <c r="AE405" s="120" t="s">
        <v>4657</v>
      </c>
      <c r="AF405" s="120" t="s">
        <v>4658</v>
      </c>
      <c r="AG405" s="233">
        <v>42349</v>
      </c>
      <c r="AH405" s="10">
        <v>42349</v>
      </c>
      <c r="AI405" s="11">
        <f>IF(G405&lt;0,"NA",IF((G405+H405+L405+T405+AB405+IF(AO405="1ª",AP405,0)+IF(AU405="1ª",AV405,0)+IF(AO405="2ª",AP405,0)+IF(AU405="2ª",AV405,0)+IF(AO405="3ª",AP405,0)+IF(AU405="3ª",AV405,0))&gt;'INF GERAIS'!K405,0,IF(AND(M405="",U405="",AC405=""),'INF GERAIS'!K405-K405-S405-AA405-G405-H405,IF(AND(U405="",AC405=""),'INF GERAIS'!K405-L405-S405-AA405-G405-H405-IF(AO405="1ª",AP405,0)-IF(AU405="1ª",AV405,0),IF(AC405="",'INF GERAIS'!K405-L405-T405-AA405-G405-H405-IF(AO405="1ª",AP405,0)-IF(AU405="1ª",AV405,0)-IF(AO405="2ª",AP405,0)-IF(AU405="2ª",AV405,0),'INF GERAIS'!K405-(G405+H405+L405+T405+AB405+IF(AO405="1ª",AP405,0)+IF(AU405="1ª",AV405,0)+IF(AO405="2ª",AP405,0)+IF(AU405="2ª",AV405,0)+IF(AO405="3ª",AP405,0)+IF(AU405="3ª",AV405,0)))))))</f>
        <v>35863</v>
      </c>
      <c r="AJ405" s="11">
        <v>35863.08</v>
      </c>
      <c r="AK405" s="10">
        <v>42366</v>
      </c>
      <c r="AL405" s="120" t="s">
        <v>4798</v>
      </c>
      <c r="AM405" s="120" t="s">
        <v>4657</v>
      </c>
      <c r="AN405" s="120" t="s">
        <v>4799</v>
      </c>
      <c r="AP405" s="11"/>
      <c r="AQ405" s="10"/>
      <c r="AV405" s="11"/>
      <c r="AW405" s="10"/>
      <c r="AZ405" s="1"/>
      <c r="BF405" s="16"/>
      <c r="BG405" s="155"/>
    </row>
    <row r="406" spans="2:64" ht="87" x14ac:dyDescent="0.35">
      <c r="B406" s="45" t="str">
        <f>'INF GERAIS'!B406&amp;IFERROR(IF(INDEX(APOIO!$A$5:$A$50,MATCH('INF GERAIS'!N406,APOIO!$B$5:$B$50,0))="NÃO",APOIO!$A$2&amp;"NÃO VÁLIDO",""),"")</f>
        <v>2014.0382</v>
      </c>
      <c r="C406" s="1" t="str">
        <f>'INF GERAIS'!C406</f>
        <v>AGRESTE SETENTRIONAL</v>
      </c>
      <c r="D406" s="1" t="str">
        <f>'INF GERAIS'!D406</f>
        <v>SURUBIM</v>
      </c>
      <c r="E406" s="1" t="str">
        <f>'INF GERAIS'!E406</f>
        <v>PAVIMENTAÇÃO EM PARALELEPÍPEDOS GRANÍTICOS EM DIVERSAS RUAS DO MUNICÍPIO</v>
      </c>
      <c r="F406" s="1" t="str">
        <f>'INF GERAIS'!G406</f>
        <v>NORMAL</v>
      </c>
      <c r="G406" s="11"/>
      <c r="H406" s="11"/>
      <c r="I406" s="10">
        <v>41803</v>
      </c>
      <c r="J406" s="10">
        <v>41817</v>
      </c>
      <c r="K406" s="11">
        <f>IF(G406&lt;0,"NA",IF(G406&gt;ROUNDDOWN('INF GERAIS'!K406*0.3,2),0,ROUNDDOWN('INF GERAIS'!K406*0.3,2)-G406))</f>
        <v>346073.26</v>
      </c>
      <c r="L406" s="11">
        <v>359722.15</v>
      </c>
      <c r="M406" s="10">
        <v>41824</v>
      </c>
      <c r="N406" s="120" t="s">
        <v>2809</v>
      </c>
      <c r="O406" s="120" t="s">
        <v>2811</v>
      </c>
      <c r="P406" s="120"/>
      <c r="Q406" s="10">
        <v>42314</v>
      </c>
      <c r="R406" s="10">
        <v>42328</v>
      </c>
      <c r="S406" s="11">
        <f>IF(G406&lt;0,"NA",IF((G406+H406+L406+IF(AO406="1ª",AP406,0)+IF(AU406="1ª",AV406,0))&gt;ROUNDDOWN('INF GERAIS'!K406*0.6,2),0,IF(M406="",ROUNDDOWN('INF GERAIS'!K406*0.6,2)-K406-G406-H406,ROUNDDOWN('INF GERAIS'!K406*0.6,2)-(G406+H406+L406+IF(AO406="1ª",AP406,0)+IF(AU406="1ª",AV406,0)))))</f>
        <v>332424.38</v>
      </c>
      <c r="T406" s="505">
        <v>359728.77</v>
      </c>
      <c r="U406" s="10">
        <v>42335</v>
      </c>
      <c r="V406" s="120" t="s">
        <v>3964</v>
      </c>
      <c r="W406" s="120" t="s">
        <v>3966</v>
      </c>
      <c r="X406" s="120" t="s">
        <v>3967</v>
      </c>
      <c r="Y406" s="10">
        <v>42601</v>
      </c>
      <c r="Z406" s="10">
        <v>42677</v>
      </c>
      <c r="AA406" s="11">
        <f>IF(G406&lt;0,"NA",IF((G406+H406+L406+T406+IF(AO406="1ª",AP406,0)+IF(AU406="1ª",AV406,0)+IF(AO406="2ª",AP406,0)+IF(AU406="2ª",AV406,0))&gt;ROUNDDOWN('INF GERAIS'!K406*0.8,2),0,IF(AND(M406="",U406=""),ROUNDDOWN('INF GERAIS'!K406*0.8,2)-K406-S406-G406-H406,IF(U406="",ROUNDDOWN('INF GERAIS'!K406*0.8,2)-S406-L406-G406-H406-IF(AO406="1ª",AP406,0)-IF(AU406="1ª",AV406,0),ROUNDDOWN('INF GERAIS'!K406*0.8,2)-(G406+H406+L406+T406+IF(AO406="1ª",AP406,0)+IF(AU406="1ª",AV406,0)+IF(AO406="2ª",AP406,0)+IF(AU406="2ª",AV406,0))))))</f>
        <v>203411.12</v>
      </c>
      <c r="AB406" s="205">
        <v>113002.28</v>
      </c>
      <c r="AC406" s="10">
        <v>42836</v>
      </c>
      <c r="AD406" s="120" t="s">
        <v>9199</v>
      </c>
      <c r="AE406" s="120" t="s">
        <v>9201</v>
      </c>
      <c r="AF406" s="120" t="s">
        <v>9202</v>
      </c>
      <c r="AG406" s="10">
        <v>43185</v>
      </c>
      <c r="AH406" s="10">
        <v>43306</v>
      </c>
      <c r="AI406" s="11">
        <f>IF(G406&lt;0,"NA",IF((G406+H406+L406+T406+AB406+IF(AO406="1ª",AP406,0)+IF(AU406="1ª",AV406,0)+IF(AO406="2ª",AP406,0)+IF(AU406="2ª",AV406,0)+IF(AO406="3ª",AP406,0)+IF(AU406="3ª",AV406,0))&gt;'INF GERAIS'!K406,0,IF(AND(M406="",U406="",AC406=""),'INF GERAIS'!K406-K406-S406-AA406-G406-H406,IF(AND(U406="",AC406=""),'INF GERAIS'!K406-L406-S406-AA406-G406-H406-IF(AO406="1ª",AP406,0)-IF(AU406="1ª",AV406,0),IF(AC406="",'INF GERAIS'!K406-L406-T406-AA406-G406-H406-IF(AO406="1ª",AP406,0)-IF(AU406="1ª",AV406,0)-IF(AO406="2ª",AP406,0)-IF(AU406="2ª",AV406,0),'INF GERAIS'!K406-(G406+H406+L406+T406+AB406+IF(AO406="1ª",AP406,0)+IF(AU406="1ª",AV406,0)+IF(AO406="2ª",AP406,0)+IF(AU406="2ª",AV406,0)+IF(AO406="3ª",AP406,0)+IF(AU406="3ª",AV406,0)))))))</f>
        <v>321124.36</v>
      </c>
      <c r="AJ406" s="11">
        <v>321124.36</v>
      </c>
      <c r="AK406" s="233">
        <v>43328</v>
      </c>
      <c r="AL406" s="120" t="s">
        <v>11582</v>
      </c>
      <c r="AM406" s="120" t="s">
        <v>11583</v>
      </c>
      <c r="AN406" s="120" t="s">
        <v>11584</v>
      </c>
      <c r="AP406" s="11"/>
      <c r="AQ406" s="10"/>
      <c r="AV406" s="11"/>
      <c r="AW406" s="10"/>
      <c r="AZ406" s="1"/>
      <c r="BF406" s="16"/>
      <c r="BG406" s="155"/>
    </row>
    <row r="407" spans="2:64" ht="87" x14ac:dyDescent="0.35">
      <c r="B407" s="45" t="str">
        <f>'INF GERAIS'!B407&amp;IFERROR(IF(INDEX(APOIO!$A$5:$A$50,MATCH('INF GERAIS'!N407,APOIO!$B$5:$B$50,0))="NÃO",APOIO!$A$2&amp;"NÃO VÁLIDO",""),"")</f>
        <v>2014.0383</v>
      </c>
      <c r="C407" s="1" t="str">
        <f>'INF GERAIS'!C407</f>
        <v>SERTÃO DO PAJEÚ</v>
      </c>
      <c r="D407" s="1" t="str">
        <f>'INF GERAIS'!D407</f>
        <v>TABIRA</v>
      </c>
      <c r="E407" s="1" t="str">
        <f>'INF GERAIS'!E407</f>
        <v>PAVIMENTAÇÃO COM PARALELEPÍPEDOS GRANÍTICOS EM DIVERSAS RUAS DO MUNICÍPIO</v>
      </c>
      <c r="F407" s="1" t="str">
        <f>'INF GERAIS'!G407</f>
        <v>NORMAL</v>
      </c>
      <c r="G407" s="11"/>
      <c r="H407" s="11"/>
      <c r="I407" s="10">
        <v>41803</v>
      </c>
      <c r="J407" s="10">
        <v>41817</v>
      </c>
      <c r="K407" s="11">
        <f>IF(G407&lt;0,"NA",IF(G407&gt;ROUNDDOWN('INF GERAIS'!K407*0.3,2),0,ROUNDDOWN('INF GERAIS'!K407*0.3,2)-G407))</f>
        <v>316980.94</v>
      </c>
      <c r="L407" s="11">
        <v>316980.95</v>
      </c>
      <c r="M407" s="10">
        <v>41824</v>
      </c>
      <c r="N407" s="120" t="s">
        <v>2512</v>
      </c>
      <c r="O407" s="120" t="s">
        <v>2514</v>
      </c>
      <c r="P407" s="1697" t="s">
        <v>2517</v>
      </c>
      <c r="Q407" s="10">
        <v>42314</v>
      </c>
      <c r="R407" s="10">
        <v>42328</v>
      </c>
      <c r="S407" s="11">
        <f>IF(G407&lt;0,"NA",IF((G407+H407+L407+IF(AO407="1ª",AP407,0)+IF(AU407="1ª",AV407,0))&gt;ROUNDDOWN('INF GERAIS'!K407*0.6,2),0,IF(M407="",ROUNDDOWN('INF GERAIS'!K407*0.6,2)-K407-G407-H407,ROUNDDOWN('INF GERAIS'!K407*0.6,2)-(G407+H407+L407+IF(AO407="1ª",AP407,0)+IF(AU407="1ª",AV407,0)))))</f>
        <v>316980.94</v>
      </c>
      <c r="T407" s="505">
        <v>316980.95</v>
      </c>
      <c r="U407" s="10">
        <v>42335</v>
      </c>
      <c r="V407" s="120" t="s">
        <v>3968</v>
      </c>
      <c r="W407" s="120" t="s">
        <v>3970</v>
      </c>
      <c r="X407" s="120" t="s">
        <v>3971</v>
      </c>
      <c r="Y407" s="10">
        <v>42417</v>
      </c>
      <c r="Z407" s="10">
        <v>42557</v>
      </c>
      <c r="AA407" s="11">
        <f>IF(G407&lt;0,"NA",IF((G407+H407+L407+T407+IF(AO407="1ª",AP407,0)+IF(AU407="1ª",AV407,0)+IF(AO407="2ª",AP407,0)+IF(AU407="2ª",AV407,0))&gt;ROUNDDOWN('INF GERAIS'!K407*0.8,2),0,IF(AND(M407="",U407=""),ROUNDDOWN('INF GERAIS'!K407*0.8,2)-K407-S407-G407-H407,IF(U407="",ROUNDDOWN('INF GERAIS'!K407*0.8,2)-S407-L407-G407-H407-IF(AO407="1ª",AP407,0)-IF(AU407="1ª",AV407,0),ROUNDDOWN('INF GERAIS'!K407*0.8,2)-(G407+H407+L407+T407+IF(AO407="1ª",AP407,0)+IF(AU407="1ª",AV407,0)+IF(AO407="2ª",AP407,0)+IF(AU407="2ª",AV407,0))))))</f>
        <v>211320.62</v>
      </c>
      <c r="AB407" s="205">
        <v>211320.62</v>
      </c>
      <c r="AC407" s="233">
        <v>42817</v>
      </c>
      <c r="AD407" s="690" t="s">
        <v>9045</v>
      </c>
      <c r="AE407" s="690" t="s">
        <v>9047</v>
      </c>
      <c r="AF407" s="690" t="s">
        <v>9048</v>
      </c>
      <c r="AG407" s="10">
        <v>43073</v>
      </c>
      <c r="AH407" s="10">
        <v>43224</v>
      </c>
      <c r="AI407" s="11">
        <f>IF(G407&lt;0,"NA",IF((G407+H407+L407+T407+AB407+IF(AO407="1ª",AP407,0)+IF(AU407="1ª",AV407,0)+IF(AO407="2ª",AP407,0)+IF(AU407="2ª",AV407,0)+IF(AO407="3ª",AP407,0)+IF(AU407="3ª",AV407,0))&gt;'INF GERAIS'!K407,0,IF(AND(M407="",U407="",AC407=""),'INF GERAIS'!K407-K407-S407-AA407-G407-H407,IF(AND(U407="",AC407=""),'INF GERAIS'!K407-L407-S407-AA407-G407-H407-IF(AO407="1ª",AP407,0)-IF(AU407="1ª",AV407,0),IF(AC407="",'INF GERAIS'!K407-L407-T407-AA407-G407-H407-IF(AO407="1ª",AP407,0)-IF(AU407="1ª",AV407,0)-IF(AO407="2ª",AP407,0)-IF(AU407="2ª",AV407,0),'INF GERAIS'!K407-(G407+H407+L407+T407+AB407+IF(AO407="1ª",AP407,0)+IF(AU407="1ª",AV407,0)+IF(AO407="2ª",AP407,0)+IF(AU407="2ª",AV407,0)+IF(AO407="3ª",AP407,0)+IF(AU407="3ª",AV407,0)))))))</f>
        <v>211320.64166666684</v>
      </c>
      <c r="AJ407" s="1672">
        <v>211320.64</v>
      </c>
      <c r="AK407" s="1673">
        <v>43776</v>
      </c>
      <c r="AL407" s="1674" t="s">
        <v>12757</v>
      </c>
      <c r="AM407" s="1674" t="s">
        <v>12759</v>
      </c>
      <c r="AN407" s="1674" t="s">
        <v>12760</v>
      </c>
      <c r="AP407" s="11"/>
      <c r="AQ407" s="10"/>
      <c r="AV407" s="11"/>
      <c r="AW407" s="10"/>
      <c r="AZ407" s="1"/>
      <c r="BF407" s="16"/>
      <c r="BG407" s="155"/>
    </row>
    <row r="408" spans="2:64" ht="72.5" x14ac:dyDescent="0.35">
      <c r="B408" s="45" t="str">
        <f>'INF GERAIS'!B408&amp;IFERROR(IF(INDEX(APOIO!$A$5:$A$50,MATCH('INF GERAIS'!N408,APOIO!$B$5:$B$50,0))="NÃO",APOIO!$A$2&amp;"NÃO VÁLIDO",""),"")</f>
        <v>2014.0384</v>
      </c>
      <c r="C408" s="1" t="str">
        <f>'INF GERAIS'!C408</f>
        <v>AGRESTE CENTRAL</v>
      </c>
      <c r="D408" s="1" t="str">
        <f>'INF GERAIS'!D408</f>
        <v>TACAIMBÓ</v>
      </c>
      <c r="E408" s="1" t="str">
        <f>'INF GERAIS'!E408</f>
        <v>CONSTRUÇÃO DE CANAL DE DRENAGEM</v>
      </c>
      <c r="F408" s="1" t="str">
        <f>'INF GERAIS'!G408</f>
        <v>NORMAL</v>
      </c>
      <c r="G408" s="11"/>
      <c r="H408" s="11"/>
      <c r="I408" s="10">
        <v>41803</v>
      </c>
      <c r="J408" s="10">
        <v>41817</v>
      </c>
      <c r="K408" s="11">
        <f>IF(G408&lt;0,"NA",IF(G408&gt;ROUNDDOWN('INF GERAIS'!K408*0.3,2),0,ROUNDDOWN('INF GERAIS'!K408*0.3,2)-G408))</f>
        <v>142039.67000000001</v>
      </c>
      <c r="L408" s="11">
        <v>181131.96</v>
      </c>
      <c r="M408" s="10">
        <v>41824</v>
      </c>
      <c r="N408" s="120" t="s">
        <v>2518</v>
      </c>
      <c r="O408" s="120" t="s">
        <v>2520</v>
      </c>
      <c r="P408" s="120"/>
      <c r="Q408" s="10">
        <v>42380</v>
      </c>
      <c r="R408" s="10">
        <v>42394</v>
      </c>
      <c r="S408" s="11">
        <f>IF(G408&lt;0,"NA",IF((G408+H408+L408+IF(AO408="1ª",AP408,0)+IF(AU408="1ª",AV408,0))&gt;ROUNDDOWN('INF GERAIS'!K408*0.6,2),0,IF(M408="",ROUNDDOWN('INF GERAIS'!K408*0.6,2)-K408-G408-H408,ROUNDDOWN('INF GERAIS'!K408*0.6,2)-(G408+H408+L408+IF(AO408="1ª",AP408,0)+IF(AU408="1ª",AV408,0)))))</f>
        <v>102947.38999999998</v>
      </c>
      <c r="T408" s="505">
        <v>181131.97</v>
      </c>
      <c r="U408" s="10">
        <v>42401</v>
      </c>
      <c r="V408" s="120" t="s">
        <v>4800</v>
      </c>
      <c r="W408" s="120" t="s">
        <v>4801</v>
      </c>
      <c r="X408" s="120" t="s">
        <v>4802</v>
      </c>
      <c r="Y408" s="10">
        <v>42551</v>
      </c>
      <c r="Z408" s="10">
        <v>42647</v>
      </c>
      <c r="AA408" s="11">
        <f>IF(G408&lt;0,"NA",IF((G408+H408+L408+T408+IF(AO408="1ª",AP408,0)+IF(AU408="1ª",AV408,0)+IF(AO408="2ª",AP408,0)+IF(AU408="2ª",AV408,0))&gt;ROUNDDOWN('INF GERAIS'!K408*0.8,2),0,IF(AND(M408="",U408=""),ROUNDDOWN('INF GERAIS'!K408*0.8,2)-K408-S408-G408-H408,IF(U408="",ROUNDDOWN('INF GERAIS'!K408*0.8,2)-S408-L408-G408-H408-IF(AO408="1ª",AP408,0)-IF(AU408="1ª",AV408,0),ROUNDDOWN('INF GERAIS'!K408*0.8,2)-(G408+H408+L408+T408+IF(AO408="1ª",AP408,0)+IF(AU408="1ª",AV408,0)+IF(AO408="2ª",AP408,0)+IF(AU408="2ª",AV408,0))))))</f>
        <v>16508.539999999979</v>
      </c>
      <c r="AB408" s="1675">
        <v>120754.63</v>
      </c>
      <c r="AC408" s="1673">
        <v>42961</v>
      </c>
      <c r="AD408" s="1674" t="s">
        <v>9859</v>
      </c>
      <c r="AE408" s="1674" t="s">
        <v>9861</v>
      </c>
      <c r="AF408" s="1674" t="s">
        <v>9862</v>
      </c>
      <c r="AG408" s="10"/>
      <c r="AH408" s="10" t="s">
        <v>153</v>
      </c>
      <c r="AI408" s="11">
        <f>IF(G408&lt;0,"NA",IF((G408+H408+L408+T408+AB408+IF(AO408="1ª",AP408,0)+IF(AU408="1ª",AV408,0)+IF(AO408="2ª",AP408,0)+IF(AU408="2ª",AV408,0)+IF(AO408="3ª",AP408,0)+IF(AU408="3ª",AV408,0))&gt;'INF GERAIS'!K408,0,IF(AND(M408="",U408="",AC408=""),'INF GERAIS'!K408-K408-S408-AA408-G408-H408,IF(AND(U408="",AC408=""),'INF GERAIS'!K408-L408-S408-AA408-G408-H408-IF(AO408="1ª",AP408,0)-IF(AU408="1ª",AV408,0),IF(AC408="",'INF GERAIS'!K408-L408-T408-AA408-G408-H408-IF(AO408="1ª",AP408,0)-IF(AU408="1ª",AV408,0)-IF(AO408="2ª",AP408,0)-IF(AU408="2ª",AV408,0),'INF GERAIS'!K408-(G408+H408+L408+T408+AB408+IF(AO408="1ª",AP408,0)+IF(AU408="1ª",AV408,0)+IF(AO408="2ª",AP408,0)+IF(AU408="2ª",AV408,0)+IF(AO408="3ª",AP408,0)+IF(AU408="3ª",AV408,0)))))))</f>
        <v>0</v>
      </c>
      <c r="AJ408" s="11" t="s">
        <v>153</v>
      </c>
      <c r="AK408" s="10"/>
      <c r="AL408" s="120" t="s">
        <v>153</v>
      </c>
      <c r="AM408" s="120" t="s">
        <v>153</v>
      </c>
      <c r="AN408" s="120" t="s">
        <v>153</v>
      </c>
      <c r="AP408" s="11"/>
      <c r="AQ408" s="10"/>
      <c r="AV408" s="11"/>
      <c r="AW408" s="10"/>
      <c r="AZ408" s="1"/>
      <c r="BF408" s="16"/>
      <c r="BG408" s="155"/>
    </row>
    <row r="409" spans="2:64" s="1346" customFormat="1" ht="87" x14ac:dyDescent="0.35">
      <c r="B409" s="1346" t="str">
        <f>'INF GERAIS'!B409&amp;IFERROR(IF(INDEX(APOIO!$A$5:$A$50,MATCH('INF GERAIS'!N409,APOIO!$B$5:$B$50,0))="NÃO",APOIO!$A$2&amp;"NÃO VÁLIDO",""),"")</f>
        <v>2014.0439</v>
      </c>
      <c r="C409" s="1346" t="str">
        <f>'INF GERAIS'!C409</f>
        <v>AGRESTE CENTRAL</v>
      </c>
      <c r="D409" s="1346" t="str">
        <f>'INF GERAIS'!D409</f>
        <v>TACAIMBÓ</v>
      </c>
      <c r="E409" s="1346" t="str">
        <f>'INF GERAIS'!E409</f>
        <v>PAVIMENTAÇÃO EM PARALELEPIPEDOS GRANÍTICOS EM DIVERSAS RUAS EM VIAS URBANAS, NO MUNICÍPIO DE TACAIMBÓ - PE: RUA PEDRO TORRES DA SILVA (TRECHO II); RUA ROMILDO MOREIRA; RUA PEDRO TORRES DA SILVA (TRECHO III); RUA JOSÉ MALAQUIAS FILHO</v>
      </c>
      <c r="F409" s="1346" t="str">
        <f>'INF GERAIS'!G409</f>
        <v>NORMAL</v>
      </c>
      <c r="G409" s="11"/>
      <c r="H409" s="11"/>
      <c r="I409" s="233">
        <v>43518</v>
      </c>
      <c r="J409" s="233">
        <v>43559</v>
      </c>
      <c r="K409" s="11">
        <f>IF(G409&lt;0,"NA",IF(G409&gt;ROUNDDOWN('INF GERAIS'!K409*0.3,2),0,ROUNDDOWN('INF GERAIS'!K409*0.3,2)-G409))</f>
        <v>39092.29</v>
      </c>
      <c r="L409" s="11">
        <v>39092.29</v>
      </c>
      <c r="M409" s="233">
        <v>43644</v>
      </c>
      <c r="N409" s="120" t="s">
        <v>12317</v>
      </c>
      <c r="O409" s="120" t="s">
        <v>12319</v>
      </c>
      <c r="P409" s="1978" t="s">
        <v>12321</v>
      </c>
      <c r="Q409" s="233"/>
      <c r="R409" s="233">
        <v>43656</v>
      </c>
      <c r="S409" s="11">
        <f>IF(G409&lt;0,"NA",IF((G409+H409+L409+IF(AO409="1ª",AP409,0)+IF(AU409="1ª",AV409,0))&gt;ROUNDDOWN('INF GERAIS'!K409*0.6,2),0,IF(M409="",ROUNDDOWN('INF GERAIS'!K409*0.6,2)-K409-G409-H409,ROUNDDOWN('INF GERAIS'!K409*0.6,2)-(G409+H409+L409+IF(AO409="1ª",AP409,0)+IF(AU409="1ª",AV409,0)))))</f>
        <v>39092.299999999996</v>
      </c>
      <c r="T409" s="11">
        <v>39092.29</v>
      </c>
      <c r="U409" s="233">
        <v>43909</v>
      </c>
      <c r="V409" s="120" t="s">
        <v>13166</v>
      </c>
      <c r="W409" s="120" t="s">
        <v>13167</v>
      </c>
      <c r="X409" s="120" t="s">
        <v>13168</v>
      </c>
      <c r="Y409" s="233">
        <v>45314</v>
      </c>
      <c r="Z409" s="233"/>
      <c r="AA409" s="11">
        <f>IF(G409&lt;0,"NA",IF((G409+H409+L409+T409+IF(AO409="1ª",AP409,0)+IF(AU409="1ª",AV409,0)+IF(AO409="2ª",AP409,0)+IF(AU409="2ª",AV409,0))&gt;ROUNDDOWN('INF GERAIS'!K409*0.8,2),0,IF(AND(M409="",U409=""),ROUNDDOWN('INF GERAIS'!K409*0.8,2)-K409-S409-G409-H409,IF(U409="",ROUNDDOWN('INF GERAIS'!K409*0.8,2)-S409-L409-G409-H409-IF(AO409="1ª",AP409,0)-IF(AU409="1ª",AV409,0),ROUNDDOWN('INF GERAIS'!K409*0.8,2)-(G409+H409+L409+T409+IF(AO409="1ª",AP409,0)+IF(AU409="1ª",AV409,0)+IF(AO409="2ª",AP409,0)+IF(AU409="2ª",AV409,0))))))</f>
        <v>26061.539999999994</v>
      </c>
      <c r="AB409" s="1675"/>
      <c r="AC409" s="1673"/>
      <c r="AD409" s="1674"/>
      <c r="AE409" s="1674"/>
      <c r="AF409" s="1674"/>
      <c r="AG409" s="233"/>
      <c r="AH409" s="233"/>
      <c r="AI409" s="11">
        <f>IF(G409&lt;0,"NA",IF((G409+H409+L409+T409+AB409+IF(AO409="1ª",AP409,0)+IF(AU409="1ª",AV409,0)+IF(AO409="2ª",AP409,0)+IF(AU409="2ª",AV409,0)+IF(AO409="3ª",AP409,0)+IF(AU409="3ª",AV409,0))&gt;'INF GERAIS'!K409,0,IF(AND(M409="",U409="",AC409=""),'INF GERAIS'!K409-K409-S409-AA409-G409-H409,IF(AND(U409="",AC409=""),'INF GERAIS'!K409-L409-S409-AA409-G409-H409-IF(AO409="1ª",AP409,0)-IF(AU409="1ª",AV409,0),IF(AC409="",'INF GERAIS'!K409-L409-T409-AA409-G409-H409-IF(AO409="1ª",AP409,0)-IF(AU409="1ª",AV409,0)-IF(AO409="2ª",AP409,0)-IF(AU409="2ª",AV409,0),'INF GERAIS'!K409-(G409+H409+L409+T409+AB409+IF(AO409="1ª",AP409,0)+IF(AU409="1ª",AV409,0)+IF(AO409="2ª",AP409,0)+IF(AU409="2ª",AV409,0)+IF(AO409="3ª",AP409,0)+IF(AU409="3ª",AV409,0)))))))</f>
        <v>26061.529999999992</v>
      </c>
      <c r="AJ409" s="11"/>
      <c r="AK409" s="233"/>
      <c r="AL409" s="120"/>
      <c r="AM409" s="120"/>
      <c r="AN409" s="120"/>
      <c r="AP409" s="11"/>
      <c r="AQ409" s="233"/>
      <c r="AV409" s="11"/>
      <c r="AW409" s="233"/>
      <c r="BA409"/>
      <c r="BB409"/>
      <c r="BC409"/>
      <c r="BD409"/>
      <c r="BE409"/>
      <c r="BF409" s="16"/>
      <c r="BG409" s="155"/>
      <c r="BH409"/>
      <c r="BI409"/>
      <c r="BJ409"/>
      <c r="BK409"/>
      <c r="BL409"/>
    </row>
    <row r="410" spans="2:64" ht="72.5" x14ac:dyDescent="0.35">
      <c r="B410" s="45" t="str">
        <f>'INF GERAIS'!B410&amp;IFERROR(IF(INDEX(APOIO!$A$5:$A$50,MATCH('INF GERAIS'!N410,APOIO!$B$5:$B$50,0))="NÃO",APOIO!$A$2&amp;"NÃO VÁLIDO",""),"")</f>
        <v>2014.0385</v>
      </c>
      <c r="C410" s="1" t="str">
        <f>'INF GERAIS'!C410</f>
        <v>SERTÃO DE ITAPARICA</v>
      </c>
      <c r="D410" s="1" t="str">
        <f>'INF GERAIS'!D410</f>
        <v>TACARATU</v>
      </c>
      <c r="E410" s="1" t="str">
        <f>'INF GERAIS'!E410</f>
        <v>URBANIZAÇÃO E ILUMINAÇÃO DA AVENIDA ARISTIDES TELES DE MENEZES</v>
      </c>
      <c r="F410" s="1" t="str">
        <f>'INF GERAIS'!G410</f>
        <v>NORMAL</v>
      </c>
      <c r="G410" s="11"/>
      <c r="H410" s="11"/>
      <c r="I410" s="10">
        <v>41803</v>
      </c>
      <c r="J410" s="10">
        <v>41817</v>
      </c>
      <c r="K410" s="11">
        <f>IF(G410&lt;0,"NA",IF(G410&gt;ROUNDDOWN('INF GERAIS'!K410*0.3,2),0,ROUNDDOWN('INF GERAIS'!K410*0.3,2)-G410))</f>
        <v>18938.830000000002</v>
      </c>
      <c r="L410" s="11">
        <v>8998.84</v>
      </c>
      <c r="M410" s="10">
        <v>41824</v>
      </c>
      <c r="N410" s="120" t="s">
        <v>2527</v>
      </c>
      <c r="O410" s="120" t="s">
        <v>2529</v>
      </c>
      <c r="P410" s="120"/>
      <c r="Q410" s="10">
        <v>42339</v>
      </c>
      <c r="R410" s="10">
        <v>42353</v>
      </c>
      <c r="S410" s="11">
        <f>IF(G410&lt;0,"NA",IF((G410+H410+L410+IF(AO410="1ª",AP410,0)+IF(AU410="1ª",AV410,0))&gt;ROUNDDOWN('INF GERAIS'!K410*0.6,2),0,IF(M410="",ROUNDDOWN('INF GERAIS'!K410*0.6,2)-K410-G410-H410,ROUNDDOWN('INF GERAIS'!K410*0.6,2)-(G410+H410+L410+IF(AO410="1ª",AP410,0)+IF(AU410="1ª",AV410,0)))))</f>
        <v>28878.829999999998</v>
      </c>
      <c r="T410" s="505">
        <v>8998.83</v>
      </c>
      <c r="U410" s="10">
        <v>42360</v>
      </c>
      <c r="V410" s="120" t="s">
        <v>4449</v>
      </c>
      <c r="W410" s="120" t="s">
        <v>4451</v>
      </c>
      <c r="X410" s="120" t="s">
        <v>4453</v>
      </c>
      <c r="Y410" s="10">
        <v>42874</v>
      </c>
      <c r="Z410" s="10">
        <v>43208</v>
      </c>
      <c r="AA410" s="11">
        <f>IF(G410&lt;0,"NA",IF((G410+H410+L410+T410+IF(AO410="1ª",AP410,0)+IF(AU410="1ª",AV410,0)+IF(AO410="2ª",AP410,0)+IF(AU410="2ª",AV410,0))&gt;ROUNDDOWN('INF GERAIS'!K410*0.8,2),0,IF(AND(M410="",U410=""),ROUNDDOWN('INF GERAIS'!K410*0.8,2)-K410-S410-G410-H410,IF(U410="",ROUNDDOWN('INF GERAIS'!K410*0.8,2)-S410-L410-G410-H410-IF(AO410="1ª",AP410,0)-IF(AU410="1ª",AV410,0),ROUNDDOWN('INF GERAIS'!K410*0.8,2)-(G410+H410+L410+T410+IF(AO410="1ª",AP410,0)+IF(AU410="1ª",AV410,0)+IF(AO410="2ª",AP410,0)+IF(AU410="2ª",AV410,0))))))</f>
        <v>32505.89</v>
      </c>
      <c r="AB410" s="1675">
        <v>32505.89</v>
      </c>
      <c r="AC410" s="1673">
        <v>43279</v>
      </c>
      <c r="AD410" s="1674" t="s">
        <v>11250</v>
      </c>
      <c r="AE410" s="1674" t="s">
        <v>11251</v>
      </c>
      <c r="AF410" s="1674" t="s">
        <v>11252</v>
      </c>
      <c r="AG410" s="1046">
        <v>43194</v>
      </c>
      <c r="AH410" s="1046">
        <v>43208</v>
      </c>
      <c r="AI410" s="11">
        <f>IF(G410&lt;0,"NA",IF((G410+H410+L410+T410+AB410+IF(AO410="1ª",AP410,0)+IF(AU410="1ª",AV410,0)+IF(AO410="2ª",AP410,0)+IF(AU410="2ª",AV410,0)+IF(AO410="3ª",AP410,0)+IF(AU410="3ª",AV410,0))&gt;'INF GERAIS'!K410,0,IF(AND(M410="",U410="",AC410=""),'INF GERAIS'!K410-K410-S410-AA410-G410-H410,IF(AND(U410="",AC410=""),'INF GERAIS'!K410-L410-S410-AA410-G410-H410-IF(AO410="1ª",AP410,0)-IF(AU410="1ª",AV410,0),IF(AC410="",'INF GERAIS'!K410-L410-T410-AA410-G410-H410-IF(AO410="1ª",AP410,0)-IF(AU410="1ª",AV410,0)-IF(AO410="2ª",AP410,0)-IF(AU410="2ª",AV410,0),'INF GERAIS'!K410-(G410+H410+L410+T410+AB410+IF(AO410="1ª",AP410,0)+IF(AU410="1ª",AV410,0)+IF(AO410="2ª",AP410,0)+IF(AU410="2ª",AV410,0)+IF(AO410="3ª",AP410,0)+IF(AU410="3ª",AV410,0)))))))</f>
        <v>12625.89</v>
      </c>
      <c r="AJ410" s="11">
        <v>12625.88</v>
      </c>
      <c r="AK410" s="233">
        <v>43279</v>
      </c>
      <c r="AL410" s="120" t="s">
        <v>11253</v>
      </c>
      <c r="AM410" s="120" t="s">
        <v>11251</v>
      </c>
      <c r="AN410" s="120" t="s">
        <v>11254</v>
      </c>
      <c r="AP410" s="11"/>
      <c r="AQ410" s="10"/>
      <c r="AV410" s="11"/>
      <c r="AW410" s="10"/>
      <c r="AZ410" s="1"/>
      <c r="BF410" s="16"/>
      <c r="BG410" s="155"/>
    </row>
    <row r="411" spans="2:64" ht="87" x14ac:dyDescent="0.35">
      <c r="B411" s="45" t="str">
        <f>'INF GERAIS'!B411&amp;IFERROR(IF(INDEX(APOIO!$A$5:$A$50,MATCH('INF GERAIS'!N411,APOIO!$B$5:$B$50,0))="NÃO",APOIO!$A$2&amp;"NÃO VÁLIDO",""),"")</f>
        <v>2014.0386</v>
      </c>
      <c r="C411" s="1" t="str">
        <f>'INF GERAIS'!C411</f>
        <v>SERTÃO DE ITAPARICA</v>
      </c>
      <c r="D411" s="1" t="str">
        <f>'INF GERAIS'!D411</f>
        <v>TACARATU</v>
      </c>
      <c r="E411" s="1" t="str">
        <f>'INF GERAIS'!E411</f>
        <v>URBANIZAÇÃO E ILUMINAÇÃO DA AVENIDA DEP. AFONSO FERRAZ, NO DISTRITO DE CARAIBEIRAS</v>
      </c>
      <c r="F411" s="1" t="str">
        <f>'INF GERAIS'!G411</f>
        <v>NORMAL</v>
      </c>
      <c r="G411" s="11"/>
      <c r="H411" s="11"/>
      <c r="I411" s="10">
        <v>41803</v>
      </c>
      <c r="J411" s="10">
        <v>41817</v>
      </c>
      <c r="K411" s="11">
        <f>IF(G411&lt;0,"NA",IF(G411&gt;ROUNDDOWN('INF GERAIS'!K411*0.3,2),0,ROUNDDOWN('INF GERAIS'!K411*0.3,2)-G411))</f>
        <v>63405.61</v>
      </c>
      <c r="L411" s="11">
        <v>51714.32</v>
      </c>
      <c r="M411" s="10">
        <v>41824</v>
      </c>
      <c r="N411" s="120" t="s">
        <v>2536</v>
      </c>
      <c r="O411" s="120" t="s">
        <v>2529</v>
      </c>
      <c r="P411" s="120"/>
      <c r="Q411" s="10">
        <v>42339</v>
      </c>
      <c r="R411" s="10">
        <v>42353</v>
      </c>
      <c r="S411" s="11">
        <f>IF(G411&lt;0,"NA",IF((G411+H411+L411+IF(AO411="1ª",AP411,0)+IF(AU411="1ª",AV411,0))&gt;ROUNDDOWN('INF GERAIS'!K411*0.6,2),0,IF(M411="",ROUNDDOWN('INF GERAIS'!K411*0.6,2)-K411-G411-H411,ROUNDDOWN('INF GERAIS'!K411*0.6,2)-(G411+H411+L411+IF(AO411="1ª",AP411,0)+IF(AU411="1ª",AV411,0)))))</f>
        <v>75096.91</v>
      </c>
      <c r="T411" s="505">
        <v>51714.32</v>
      </c>
      <c r="U411" s="10">
        <v>42360</v>
      </c>
      <c r="V411" s="120" t="s">
        <v>4454</v>
      </c>
      <c r="W411" s="120" t="s">
        <v>4451</v>
      </c>
      <c r="X411" s="120" t="s">
        <v>4456</v>
      </c>
      <c r="Y411" s="10">
        <v>43194</v>
      </c>
      <c r="Z411" s="10">
        <v>43208</v>
      </c>
      <c r="AA411" s="11">
        <f>IF(G411&lt;0,"NA",IF((G411+H411+L411+T411+IF(AO411="1ª",AP411,0)+IF(AU411="1ª",AV411,0)+IF(AO411="2ª",AP411,0)+IF(AU411="2ª",AV411,0))&gt;ROUNDDOWN('INF GERAIS'!K411*0.8,2),0,IF(AND(M411="",U411=""),ROUNDDOWN('INF GERAIS'!K411*0.8,2)-K411-S411-G411-H411,IF(U411="",ROUNDDOWN('INF GERAIS'!K411*0.8,2)-S411-L411-G411-H411-IF(AO411="1ª",AP411,0)-IF(AU411="1ª",AV411,0),ROUNDDOWN('INF GERAIS'!K411*0.8,2)-(G411+H411+L411+T411+IF(AO411="1ª",AP411,0)+IF(AU411="1ª",AV411,0)+IF(AO411="2ª",AP411,0)+IF(AU411="2ª",AV411,0))))))</f>
        <v>65653.000000000015</v>
      </c>
      <c r="AB411" s="1675">
        <v>65652.990000000005</v>
      </c>
      <c r="AC411" s="1673">
        <v>43279</v>
      </c>
      <c r="AD411" s="1674" t="s">
        <v>11257</v>
      </c>
      <c r="AE411" s="1674" t="s">
        <v>11251</v>
      </c>
      <c r="AF411" s="1674" t="s">
        <v>11258</v>
      </c>
      <c r="AG411" s="10">
        <v>43803</v>
      </c>
      <c r="AH411" s="10">
        <v>43865</v>
      </c>
      <c r="AI411" s="11">
        <f>IF(G411&lt;0,"NA",IF((G411+H411+L411+T411+AB411+IF(AO411="1ª",AP411,0)+IF(AU411="1ª",AV411,0)+IF(AO411="2ª",AP411,0)+IF(AU411="2ª",AV411,0)+IF(AO411="3ª",AP411,0)+IF(AU411="3ª",AV411,0))&gt;'INF GERAIS'!K411,0,IF(AND(M411="",U411="",AC411=""),'INF GERAIS'!K411-K411-S411-AA411-G411-H411,IF(AND(U411="",AC411=""),'INF GERAIS'!K411-L411-S411-AA411-G411-H411-IF(AO411="1ª",AP411,0)-IF(AU411="1ª",AV411,0),IF(AC411="",'INF GERAIS'!K411-L411-T411-AA411-G411-H411-IF(AO411="1ª",AP411,0)-IF(AU411="1ª",AV411,0)-IF(AO411="2ª",AP411,0)-IF(AU411="2ª",AV411,0),'INF GERAIS'!K411-(G411+H411+L411+T411+AB411+IF(AO411="1ª",AP411,0)+IF(AU411="1ª",AV411,0)+IF(AO411="2ª",AP411,0)+IF(AU411="2ª",AV411,0)+IF(AO411="3ª",AP411,0)+IF(AU411="3ª",AV411,0)))))))</f>
        <v>42270.419999999984</v>
      </c>
      <c r="AJ411" s="11">
        <v>42270.419999999984</v>
      </c>
      <c r="AK411" s="10">
        <v>43909</v>
      </c>
      <c r="AL411" s="120" t="s">
        <v>13160</v>
      </c>
      <c r="AM411" s="120" t="s">
        <v>13161</v>
      </c>
      <c r="AN411" s="120" t="s">
        <v>13162</v>
      </c>
      <c r="AP411" s="11"/>
      <c r="AQ411" s="10"/>
      <c r="AV411" s="11"/>
      <c r="AW411" s="10"/>
      <c r="AZ411" s="1"/>
      <c r="BF411" s="16"/>
      <c r="BG411" s="155"/>
    </row>
    <row r="412" spans="2:64" ht="72.5" x14ac:dyDescent="0.35">
      <c r="B412" s="45" t="str">
        <f>'INF GERAIS'!B412&amp;IFERROR(IF(INDEX(APOIO!$A$5:$A$50,MATCH('INF GERAIS'!N412,APOIO!$B$5:$B$50,0))="NÃO",APOIO!$A$2&amp;"NÃO VÁLIDO",""),"")</f>
        <v>2014.0387</v>
      </c>
      <c r="C412" s="1" t="str">
        <f>'INF GERAIS'!C412</f>
        <v>SERTÃO DE ITAPARICA</v>
      </c>
      <c r="D412" s="1" t="str">
        <f>'INF GERAIS'!D412</f>
        <v>TACARATU</v>
      </c>
      <c r="E412" s="1" t="str">
        <f>'INF GERAIS'!E412</f>
        <v>URBANIZAÇÃO E ILUMINAÇÃO DA AVENIDA MANOEL MARIANO</v>
      </c>
      <c r="F412" s="1" t="str">
        <f>'INF GERAIS'!G412</f>
        <v>NORMAL</v>
      </c>
      <c r="G412" s="11"/>
      <c r="H412" s="11"/>
      <c r="I412" s="10">
        <v>41803</v>
      </c>
      <c r="J412" s="10">
        <v>41817</v>
      </c>
      <c r="K412" s="11">
        <f>IF(G412&lt;0,"NA",IF(G412&gt;ROUNDDOWN('INF GERAIS'!K412*0.3,2),0,ROUNDDOWN('INF GERAIS'!K412*0.3,2)-G412))</f>
        <v>81912.100000000006</v>
      </c>
      <c r="L412" s="11">
        <v>93486.99</v>
      </c>
      <c r="M412" s="10">
        <v>41824</v>
      </c>
      <c r="N412" s="120" t="s">
        <v>2542</v>
      </c>
      <c r="O412" s="120" t="s">
        <v>2529</v>
      </c>
      <c r="P412" s="120"/>
      <c r="Q412" s="10">
        <v>42339</v>
      </c>
      <c r="R412" s="10">
        <v>42353</v>
      </c>
      <c r="S412" s="11">
        <f>IF(G412&lt;0,"NA",IF((G412+H412+L412+IF(AO412="1ª",AP412,0)+IF(AU412="1ª",AV412,0))&gt;ROUNDDOWN('INF GERAIS'!K412*0.6,2),0,IF(M412="",ROUNDDOWN('INF GERAIS'!K412*0.6,2)-K412-G412-H412,ROUNDDOWN('INF GERAIS'!K412*0.6,2)-(G412+H412+L412+IF(AO412="1ª",AP412,0)+IF(AU412="1ª",AV412,0)))))</f>
        <v>70337.219999999987</v>
      </c>
      <c r="T412" s="505">
        <v>93486.98</v>
      </c>
      <c r="U412" s="10">
        <v>42360</v>
      </c>
      <c r="V412" s="120" t="s">
        <v>4457</v>
      </c>
      <c r="W412" s="120" t="s">
        <v>4451</v>
      </c>
      <c r="X412" s="120" t="s">
        <v>4459</v>
      </c>
      <c r="Y412" s="10">
        <v>42874</v>
      </c>
      <c r="Z412" s="10">
        <v>43208</v>
      </c>
      <c r="AA412" s="11">
        <f>IF(G412&lt;0,"NA",IF((G412+H412+L412+T412+IF(AO412="1ª",AP412,0)+IF(AU412="1ª",AV412,0)+IF(AO412="2ª",AP412,0)+IF(AU412="2ª",AV412,0))&gt;ROUNDDOWN('INF GERAIS'!K412*0.8,2),0,IF(AND(M412="",U412=""),ROUNDDOWN('INF GERAIS'!K412*0.8,2)-K412-S412-G412-H412,IF(U412="",ROUNDDOWN('INF GERAIS'!K412*0.8,2)-S412-L412-G412-H412-IF(AO412="1ª",AP412,0)-IF(AU412="1ª",AV412,0),ROUNDDOWN('INF GERAIS'!K412*0.8,2)-(G412+H412+L412+T412+IF(AO412="1ª",AP412,0)+IF(AU412="1ª",AV412,0)+IF(AO412="2ª",AP412,0)+IF(AU412="2ª",AV412,0))))))</f>
        <v>31458.309999999998</v>
      </c>
      <c r="AB412" s="1675">
        <v>26152.880000000001</v>
      </c>
      <c r="AC412" s="1673">
        <v>43279</v>
      </c>
      <c r="AD412" s="1674" t="s">
        <v>11255</v>
      </c>
      <c r="AE412" s="1674" t="s">
        <v>11251</v>
      </c>
      <c r="AF412" s="1674" t="s">
        <v>11256</v>
      </c>
      <c r="AG412" s="10">
        <v>43803</v>
      </c>
      <c r="AH412" s="10">
        <v>43865</v>
      </c>
      <c r="AI412" s="11">
        <f>IF(G412&lt;0,"NA",IF((G412+H412+L412+T412+AB412+IF(AO412="1ª",AP412,0)+IF(AU412="1ª",AV412,0)+IF(AO412="2ª",AP412,0)+IF(AU412="2ª",AV412,0)+IF(AO412="3ª",AP412,0)+IF(AU412="3ª",AV412,0))&gt;'INF GERAIS'!K412,0,IF(AND(M412="",U412="",AC412=""),'INF GERAIS'!K412-K412-S412-AA412-G412-H412,IF(AND(U412="",AC412=""),'INF GERAIS'!K412-L412-S412-AA412-G412-H412-IF(AO412="1ª",AP412,0)-IF(AU412="1ª",AV412,0),IF(AC412="",'INF GERAIS'!K412-L412-T412-AA412-G412-H412-IF(AO412="1ª",AP412,0)-IF(AU412="1ª",AV412,0)-IF(AO412="2ª",AP412,0)-IF(AU412="2ª",AV412,0),'INF GERAIS'!K412-(G412+H412+L412+T412+AB412+IF(AO412="1ª",AP412,0)+IF(AU412="1ª",AV412,0)+IF(AO412="2ª",AP412,0)+IF(AU412="2ª",AV412,0)+IF(AO412="3ª",AP412,0)+IF(AU412="3ª",AV412,0)))))))</f>
        <v>59913.50999999998</v>
      </c>
      <c r="AJ412" s="11">
        <v>59913.50999999998</v>
      </c>
      <c r="AK412" s="10">
        <v>43909</v>
      </c>
      <c r="AL412" s="120" t="s">
        <v>13151</v>
      </c>
      <c r="AM412" s="120" t="s">
        <v>13152</v>
      </c>
      <c r="AN412" s="120" t="s">
        <v>13153</v>
      </c>
      <c r="AP412" s="11"/>
      <c r="AQ412" s="10"/>
      <c r="AV412" s="11"/>
      <c r="AW412" s="10"/>
      <c r="AZ412" s="1"/>
      <c r="BF412" s="16"/>
      <c r="BG412" s="155"/>
    </row>
    <row r="413" spans="2:64" ht="87" x14ac:dyDescent="0.35">
      <c r="B413" s="45" t="str">
        <f>'INF GERAIS'!B413&amp;IFERROR(IF(INDEX(APOIO!$A$5:$A$50,MATCH('INF GERAIS'!N413,APOIO!$B$5:$B$50,0))="NÃO",APOIO!$A$2&amp;"NÃO VÁLIDO",""),"")</f>
        <v>2014.0388</v>
      </c>
      <c r="C413" s="1" t="str">
        <f>'INF GERAIS'!C413</f>
        <v>SERTÃO DE ITAPARICA</v>
      </c>
      <c r="D413" s="1" t="str">
        <f>'INF GERAIS'!D413</f>
        <v>TACARATU</v>
      </c>
      <c r="E413" s="1" t="str">
        <f>'INF GERAIS'!E413</f>
        <v>URBANIZAÇÃO E ILUMINAÇÃO DA AVENIDA JOSÉ ESTÊVÃO, NO DISTRITO DE CARAIBEIRAS</v>
      </c>
      <c r="F413" s="1" t="str">
        <f>'INF GERAIS'!G413</f>
        <v>NORMAL</v>
      </c>
      <c r="G413" s="11"/>
      <c r="H413" s="11"/>
      <c r="I413" s="10">
        <v>41803</v>
      </c>
      <c r="J413" s="10">
        <v>41817</v>
      </c>
      <c r="K413" s="11">
        <f>IF(G413&lt;0,"NA",IF(G413&gt;ROUNDDOWN('INF GERAIS'!K413*0.3,2),0,ROUNDDOWN('INF GERAIS'!K413*0.3,2)-G413))</f>
        <v>46802.8</v>
      </c>
      <c r="L413" s="11">
        <v>56859.22</v>
      </c>
      <c r="M413" s="10">
        <v>41824</v>
      </c>
      <c r="N413" s="120" t="s">
        <v>2539</v>
      </c>
      <c r="O413" s="120" t="s">
        <v>2529</v>
      </c>
      <c r="P413" s="120"/>
      <c r="Q413" s="10">
        <v>42339</v>
      </c>
      <c r="R413" s="10">
        <v>42353</v>
      </c>
      <c r="S413" s="11">
        <f>IF(G413&lt;0,"NA",IF((G413+H413+L413+IF(AO413="1ª",AP413,0)+IF(AU413="1ª",AV413,0))&gt;ROUNDDOWN('INF GERAIS'!K413*0.6,2),0,IF(M413="",ROUNDDOWN('INF GERAIS'!K413*0.6,2)-K413-G413-H413,ROUNDDOWN('INF GERAIS'!K413*0.6,2)-(G413+H413+L413+IF(AO413="1ª",AP413,0)+IF(AU413="1ª",AV413,0)))))</f>
        <v>36746.380000000005</v>
      </c>
      <c r="T413" s="505">
        <v>56859.22</v>
      </c>
      <c r="U413" s="10">
        <v>42360</v>
      </c>
      <c r="V413" s="120" t="s">
        <v>4460</v>
      </c>
      <c r="W413" s="120" t="s">
        <v>4451</v>
      </c>
      <c r="X413" s="120" t="s">
        <v>4462</v>
      </c>
      <c r="Y413" s="10">
        <v>43803</v>
      </c>
      <c r="Z413" s="10">
        <v>43865</v>
      </c>
      <c r="AA413" s="11">
        <f>IF(G413&lt;0,"NA",IF((G413+H413+L413+T413+IF(AO413="1ª",AP413,0)+IF(AU413="1ª",AV413,0)+IF(AO413="2ª",AP413,0)+IF(AU413="2ª",AV413,0))&gt;ROUNDDOWN('INF GERAIS'!K413*0.8,2),0,IF(AND(M413="",U413=""),ROUNDDOWN('INF GERAIS'!K413*0.8,2)-K413-S413-G413-H413,IF(U413="",ROUNDDOWN('INF GERAIS'!K413*0.8,2)-S413-L413-G413-H413-IF(AO413="1ª",AP413,0)-IF(AU413="1ª",AV413,0),ROUNDDOWN('INF GERAIS'!K413*0.8,2)-(G413+H413+L413+T413+IF(AO413="1ª",AP413,0)+IF(AU413="1ª",AV413,0)+IF(AO413="2ª",AP413,0)+IF(AU413="2ª",AV413,0))))))</f>
        <v>11089.029999999999</v>
      </c>
      <c r="AB413" s="11">
        <v>11089.029999999999</v>
      </c>
      <c r="AC413" s="10">
        <v>43909</v>
      </c>
      <c r="AD413" s="120" t="s">
        <v>13154</v>
      </c>
      <c r="AE413" s="120" t="s">
        <v>13155</v>
      </c>
      <c r="AF413" s="120" t="s">
        <v>13156</v>
      </c>
      <c r="AG413" s="10">
        <v>43803</v>
      </c>
      <c r="AH413" s="10">
        <v>43865</v>
      </c>
      <c r="AI413" s="11">
        <f>IF(G413&lt;0,"NA",IF((G413+H413+L413+T413+AB413+IF(AO413="1ª",AP413,0)+IF(AU413="1ª",AV413,0)+IF(AO413="2ª",AP413,0)+IF(AU413="2ª",AV413,0)+IF(AO413="3ª",AP413,0)+IF(AU413="3ª",AV413,0))&gt;'INF GERAIS'!K413,0,IF(AND(M413="",U413="",AC413=""),'INF GERAIS'!K413-K413-S413-AA413-G413-H413,IF(AND(U413="",AC413=""),'INF GERAIS'!K413-L413-S413-AA413-G413-H413-IF(AO413="1ª",AP413,0)-IF(AU413="1ª",AV413,0),IF(AC413="",'INF GERAIS'!K413-L413-T413-AA413-G413-H413-IF(AO413="1ª",AP413,0)-IF(AU413="1ª",AV413,0)-IF(AO413="2ª",AP413,0)-IF(AU413="2ª",AV413,0),'INF GERAIS'!K413-(G413+H413+L413+T413+AB413+IF(AO413="1ª",AP413,0)+IF(AU413="1ª",AV413,0)+IF(AO413="2ª",AP413,0)+IF(AU413="2ª",AV413,0)+IF(AO413="3ª",AP413,0)+IF(AU413="3ª",AV413,0)))))))</f>
        <v>31201.869999999995</v>
      </c>
      <c r="AJ413" s="11">
        <v>31201.869999999995</v>
      </c>
      <c r="AK413" s="233">
        <v>43909</v>
      </c>
      <c r="AL413" s="120" t="s">
        <v>13157</v>
      </c>
      <c r="AM413" s="120" t="s">
        <v>13158</v>
      </c>
      <c r="AN413" s="120" t="s">
        <v>13159</v>
      </c>
      <c r="AP413" s="11"/>
      <c r="AQ413" s="10"/>
      <c r="AV413" s="11"/>
      <c r="AW413" s="10"/>
      <c r="AZ413" s="1"/>
      <c r="BF413" s="16"/>
      <c r="BG413" s="155"/>
    </row>
    <row r="414" spans="2:64" ht="72.5" x14ac:dyDescent="0.35">
      <c r="B414" s="45" t="str">
        <f>'INF GERAIS'!B414&amp;IFERROR(IF(INDEX(APOIO!$A$5:$A$50,MATCH('INF GERAIS'!N414,APOIO!$B$5:$B$50,0))="NÃO",APOIO!$A$2&amp;"NÃO VÁLIDO",""),"")</f>
        <v>2014.0389</v>
      </c>
      <c r="C414" s="1" t="str">
        <f>'INF GERAIS'!C414</f>
        <v>SERTÃO DE ITAPARICA</v>
      </c>
      <c r="D414" s="1" t="str">
        <f>'INF GERAIS'!D414</f>
        <v>TACARATU</v>
      </c>
      <c r="E414" s="1" t="str">
        <f>'INF GERAIS'!E414</f>
        <v>REFORMA E AMPLIAÇÃO DA PRAÇA FRANCINA MARIA DE ARAÚJO NO DISTRITO DE CARAIBEIRAS</v>
      </c>
      <c r="F414" s="1" t="str">
        <f>'INF GERAIS'!G414</f>
        <v>NORMAL</v>
      </c>
      <c r="G414" s="11"/>
      <c r="H414" s="11"/>
      <c r="I414" s="10">
        <v>41803</v>
      </c>
      <c r="J414" s="10">
        <v>41817</v>
      </c>
      <c r="K414" s="11">
        <f>IF(G414&lt;0,"NA",IF(G414&gt;ROUNDDOWN('INF GERAIS'!K414*0.3,2),0,ROUNDDOWN('INF GERAIS'!K414*0.3,2)-G414))</f>
        <v>60632.6</v>
      </c>
      <c r="L414" s="11">
        <v>60632.6</v>
      </c>
      <c r="M414" s="10">
        <v>41824</v>
      </c>
      <c r="N414" s="120" t="s">
        <v>2548</v>
      </c>
      <c r="O414" s="120" t="s">
        <v>2529</v>
      </c>
      <c r="P414" s="120"/>
      <c r="Q414" s="10">
        <v>42339</v>
      </c>
      <c r="R414" s="10">
        <v>42353</v>
      </c>
      <c r="S414" s="11">
        <f>IF(G414&lt;0,"NA",IF((G414+H414+L414+IF(AO414="1ª",AP414,0)+IF(AU414="1ª",AV414,0))&gt;ROUNDDOWN('INF GERAIS'!K414*0.6,2),0,IF(M414="",ROUNDDOWN('INF GERAIS'!K414*0.6,2)-K414-G414-H414,ROUNDDOWN('INF GERAIS'!K414*0.6,2)-(G414+H414+L414+IF(AO414="1ª",AP414,0)+IF(AU414="1ª",AV414,0)))))</f>
        <v>60632.6</v>
      </c>
      <c r="T414" s="505">
        <v>60632.6</v>
      </c>
      <c r="U414" s="10">
        <v>42360</v>
      </c>
      <c r="V414" s="120" t="s">
        <v>4463</v>
      </c>
      <c r="W414" s="120" t="s">
        <v>4451</v>
      </c>
      <c r="X414" s="120" t="s">
        <v>4465</v>
      </c>
      <c r="Y414" s="10">
        <v>42597</v>
      </c>
      <c r="Z414" s="10">
        <v>42698</v>
      </c>
      <c r="AA414" s="11">
        <f>IF(G414&lt;0,"NA",IF((G414+H414+L414+T414+IF(AO414="1ª",AP414,0)+IF(AU414="1ª",AV414,0)+IF(AO414="2ª",AP414,0)+IF(AU414="2ª",AV414,0))&gt;ROUNDDOWN('INF GERAIS'!K414*0.8,2),0,IF(AND(M414="",U414=""),ROUNDDOWN('INF GERAIS'!K414*0.8,2)-K414-S414-G414-H414,IF(U414="",ROUNDDOWN('INF GERAIS'!K414*0.8,2)-S414-L414-G414-H414-IF(AO414="1ª",AP414,0)-IF(AU414="1ª",AV414,0),ROUNDDOWN('INF GERAIS'!K414*0.8,2)-(G414+H414+L414+T414+IF(AO414="1ª",AP414,0)+IF(AU414="1ª",AV414,0)+IF(AO414="2ª",AP414,0)+IF(AU414="2ª",AV414,0))))))</f>
        <v>40421.729999999996</v>
      </c>
      <c r="AB414" s="205">
        <v>40421.730000000003</v>
      </c>
      <c r="AC414" s="233">
        <v>42817</v>
      </c>
      <c r="AD414" s="690" t="s">
        <v>9067</v>
      </c>
      <c r="AE414" s="690" t="s">
        <v>9069</v>
      </c>
      <c r="AF414" s="690" t="s">
        <v>9070</v>
      </c>
      <c r="AG414" s="10">
        <v>42597</v>
      </c>
      <c r="AH414" s="10">
        <v>42698</v>
      </c>
      <c r="AI414" s="11">
        <f>IF(G414&lt;0,"NA",IF((G414+H414+L414+T414+AB414+IF(AO414="1ª",AP414,0)+IF(AU414="1ª",AV414,0)+IF(AO414="2ª",AP414,0)+IF(AU414="2ª",AV414,0)+IF(AO414="3ª",AP414,0)+IF(AU414="3ª",AV414,0))&gt;'INF GERAIS'!K414,0,IF(AND(M414="",U414="",AC414=""),'INF GERAIS'!K414-K414-S414-AA414-G414-H414,IF(AND(U414="",AC414=""),'INF GERAIS'!K414-L414-S414-AA414-G414-H414-IF(AO414="1ª",AP414,0)-IF(AU414="1ª",AV414,0),IF(AC414="",'INF GERAIS'!K414-L414-T414-AA414-G414-H414-IF(AO414="1ª",AP414,0)-IF(AU414="1ª",AV414,0)-IF(AO414="2ª",AP414,0)-IF(AU414="2ª",AV414,0),'INF GERAIS'!K414-(G414+H414+L414+T414+AB414+IF(AO414="1ª",AP414,0)+IF(AU414="1ª",AV414,0)+IF(AO414="2ª",AP414,0)+IF(AU414="2ª",AV414,0)+IF(AO414="3ª",AP414,0)+IF(AU414="3ª",AV414,0)))))))</f>
        <v>40421.74000000002</v>
      </c>
      <c r="AJ414" s="205">
        <v>40421.74</v>
      </c>
      <c r="AK414" s="530">
        <v>42818</v>
      </c>
      <c r="AL414" s="690" t="s">
        <v>9071</v>
      </c>
      <c r="AM414" s="690" t="s">
        <v>9069</v>
      </c>
      <c r="AN414" s="690" t="s">
        <v>9073</v>
      </c>
      <c r="AP414" s="11"/>
      <c r="AQ414" s="10"/>
      <c r="AV414" s="11"/>
      <c r="AW414" s="10"/>
      <c r="AZ414" s="1"/>
      <c r="BF414" s="16"/>
      <c r="BG414" s="155"/>
    </row>
    <row r="415" spans="2:64" ht="87" x14ac:dyDescent="0.35">
      <c r="B415" s="45" t="str">
        <f>'INF GERAIS'!B415&amp;IFERROR(IF(INDEX(APOIO!$A$5:$A$50,MATCH('INF GERAIS'!N415,APOIO!$B$5:$B$50,0))="NÃO",APOIO!$A$2&amp;"NÃO VÁLIDO",""),"")</f>
        <v>2014.0390</v>
      </c>
      <c r="C415" s="1" t="str">
        <f>'INF GERAIS'!C415</f>
        <v>MATA SUL</v>
      </c>
      <c r="D415" s="1" t="str">
        <f>'INF GERAIS'!D415</f>
        <v>TAMANDARÉ</v>
      </c>
      <c r="E415" s="1" t="str">
        <f>'INF GERAIS'!E415</f>
        <v>CONSTRUÇÃO DO PREDIO DA PREFEITURA DO MUNICÍPIO DE TAMANDARÉ</v>
      </c>
      <c r="F415" s="1" t="str">
        <f>'INF GERAIS'!G415</f>
        <v>NORMAL</v>
      </c>
      <c r="G415" s="11"/>
      <c r="H415" s="11"/>
      <c r="I415" s="10">
        <v>41803</v>
      </c>
      <c r="J415" s="10">
        <v>41817</v>
      </c>
      <c r="K415" s="11">
        <f>IF(G415&lt;0,"NA",IF(G415&gt;ROUNDDOWN('INF GERAIS'!K415*0.3,2),0,ROUNDDOWN('INF GERAIS'!K415*0.3,2)-G415))</f>
        <v>271683</v>
      </c>
      <c r="L415" s="11">
        <v>271697.96000000002</v>
      </c>
      <c r="M415" s="10">
        <v>41824</v>
      </c>
      <c r="N415" s="120" t="s">
        <v>2557</v>
      </c>
      <c r="O415" s="120" t="s">
        <v>2559</v>
      </c>
      <c r="P415" s="120"/>
      <c r="Q415" s="10">
        <v>42216</v>
      </c>
      <c r="R415" s="10">
        <v>42230</v>
      </c>
      <c r="S415" s="11">
        <f>IF(G415&lt;0,"NA",IF((G415+H415+L415+IF(AO415="1ª",AP415,0)+IF(AU415="1ª",AV415,0))&gt;ROUNDDOWN('INF GERAIS'!K415*0.6,2),0,IF(M415="",ROUNDDOWN('INF GERAIS'!K415*0.6,2)-K415-G415-H415,ROUNDDOWN('INF GERAIS'!K415*0.6,2)-(G415+H415+L415+IF(AO415="1ª",AP415,0)+IF(AU415="1ª",AV415,0)))))</f>
        <v>271668.05</v>
      </c>
      <c r="T415" s="505">
        <v>271697.96000000002</v>
      </c>
      <c r="U415" s="10">
        <v>42237</v>
      </c>
      <c r="V415" s="120" t="s">
        <v>3646</v>
      </c>
      <c r="W415" s="120" t="s">
        <v>3648</v>
      </c>
      <c r="X415" s="120" t="s">
        <v>3649</v>
      </c>
      <c r="Y415" s="10">
        <v>42242</v>
      </c>
      <c r="Z415" s="10">
        <v>42366</v>
      </c>
      <c r="AA415" s="11">
        <f>IF(G415&lt;0,"NA",IF((G415+H415+L415+T415+IF(AO415="1ª",AP415,0)+IF(AU415="1ª",AV415,0)+IF(AO415="2ª",AP415,0)+IF(AU415="2ª",AV415,0))&gt;ROUNDDOWN('INF GERAIS'!K415*0.8,2),0,IF(AND(M415="",U415=""),ROUNDDOWN('INF GERAIS'!K415*0.8,2)-K415-S415-G415-H415,IF(U415="",ROUNDDOWN('INF GERAIS'!K415*0.8,2)-S415-L415-G415-H415-IF(AO415="1ª",AP415,0)-IF(AU415="1ª",AV415,0),ROUNDDOWN('INF GERAIS'!K415*0.8,2)-(G415+H415+L415+T415+IF(AO415="1ª",AP415,0)+IF(AU415="1ª",AV415,0)+IF(AO415="2ª",AP415,0)+IF(AU415="2ª",AV415,0))))))</f>
        <v>181092.08999999997</v>
      </c>
      <c r="AB415" s="11">
        <v>181131.97</v>
      </c>
      <c r="AC415" s="10">
        <v>42401</v>
      </c>
      <c r="AD415" s="120" t="s">
        <v>4803</v>
      </c>
      <c r="AE415" s="120" t="s">
        <v>4804</v>
      </c>
      <c r="AF415" s="120" t="s">
        <v>4805</v>
      </c>
      <c r="AG415" s="122">
        <v>42536</v>
      </c>
      <c r="AH415" s="10">
        <v>42541</v>
      </c>
      <c r="AI415" s="11">
        <f>IF(G415&lt;0,"NA",IF((G415+H415+L415+T415+AB415+IF(AO415="1ª",AP415,0)+IF(AU415="1ª",AV415,0)+IF(AO415="2ª",AP415,0)+IF(AU415="2ª",AV415,0)+IF(AO415="3ª",AP415,0)+IF(AU415="3ª",AV415,0))&gt;'INF GERAIS'!K415,0,IF(AND(M415="",U415="",AC415=""),'INF GERAIS'!K415-K415-S415-AA415-G415-H415,IF(AND(U415="",AC415=""),'INF GERAIS'!K415-L415-S415-AA415-G415-H415-IF(AO415="1ª",AP415,0)-IF(AU415="1ª",AV415,0),IF(AC415="",'INF GERAIS'!K415-L415-T415-AA415-G415-H415-IF(AO415="1ª",AP415,0)-IF(AU415="1ª",AV415,0)-IF(AO415="2ª",AP415,0)-IF(AU415="2ª",AV415,0),'INF GERAIS'!K415-(G415+H415+L415+T415+AB415+IF(AO415="1ª",AP415,0)+IF(AU415="1ª",AV415,0)+IF(AO415="2ª",AP415,0)+IF(AU415="2ª",AV415,0)+IF(AO415="3ª",AP415,0)+IF(AU415="3ª",AV415,0)))))))</f>
        <v>181082.13</v>
      </c>
      <c r="AJ415" s="439">
        <v>181082.13</v>
      </c>
      <c r="AK415" s="253">
        <v>42542</v>
      </c>
      <c r="AL415" s="178" t="s">
        <v>7715</v>
      </c>
      <c r="AM415" s="120" t="s">
        <v>4804</v>
      </c>
      <c r="AN415" s="120" t="s">
        <v>7717</v>
      </c>
      <c r="AP415" s="11"/>
      <c r="AQ415" s="10"/>
      <c r="AV415" s="11"/>
      <c r="AW415" s="10"/>
      <c r="AZ415" s="1"/>
      <c r="BF415" s="16"/>
      <c r="BG415" s="155"/>
    </row>
    <row r="416" spans="2:64" ht="72.5" x14ac:dyDescent="0.35">
      <c r="B416" s="45" t="str">
        <f>'INF GERAIS'!B416&amp;IFERROR(IF(INDEX(APOIO!$A$5:$A$50,MATCH('INF GERAIS'!N416,APOIO!$B$5:$B$50,0))="NÃO",APOIO!$A$2&amp;"NÃO VÁLIDO",""),"")</f>
        <v>2014.0391</v>
      </c>
      <c r="C416" s="1" t="str">
        <f>'INF GERAIS'!C416</f>
        <v>AGRESTE SETENTRIONAL</v>
      </c>
      <c r="D416" s="1" t="str">
        <f>'INF GERAIS'!D416</f>
        <v>TAQUARITINGA DO NORTE</v>
      </c>
      <c r="E416" s="1" t="str">
        <f>'INF GERAIS'!E416</f>
        <v>URBANIZAÇÃO / PAVMENTAÇÃO DE VIAS PÚBLICAS</v>
      </c>
      <c r="F416" s="1" t="str">
        <f>'INF GERAIS'!G416</f>
        <v>NORMAL</v>
      </c>
      <c r="G416" s="11"/>
      <c r="H416" s="11"/>
      <c r="I416" s="10">
        <v>41803</v>
      </c>
      <c r="J416" s="10">
        <v>41817</v>
      </c>
      <c r="K416" s="11">
        <f>IF(G416&lt;0,"NA",IF(G416&gt;ROUNDDOWN('INF GERAIS'!K416*0.3,2),0,ROUNDDOWN('INF GERAIS'!K416*0.3,2)-G416))</f>
        <v>184580.46</v>
      </c>
      <c r="L416" s="11">
        <v>188170.43</v>
      </c>
      <c r="M416" s="10">
        <v>41824</v>
      </c>
      <c r="N416" s="120" t="s">
        <v>2606</v>
      </c>
      <c r="O416" s="120" t="s">
        <v>2596</v>
      </c>
      <c r="P416" s="120"/>
      <c r="Q416" s="10">
        <v>42121</v>
      </c>
      <c r="R416" s="10">
        <v>42135</v>
      </c>
      <c r="S416" s="11">
        <f>IF(G416&lt;0,"NA",IF((G416+H416+L416+IF(AO416="1ª",AP416,0)+IF(AU416="1ª",AV416,0))&gt;ROUNDDOWN('INF GERAIS'!K416*0.6,2),0,IF(M416="",ROUNDDOWN('INF GERAIS'!K416*0.6,2)-K416-G416-H416,ROUNDDOWN('INF GERAIS'!K416*0.6,2)-(G416+H416+L416+IF(AO416="1ª",AP416,0)+IF(AU416="1ª",AV416,0)))))</f>
        <v>180990.5</v>
      </c>
      <c r="T416" s="505">
        <v>188170.43</v>
      </c>
      <c r="U416" s="10">
        <v>42142</v>
      </c>
      <c r="V416" s="120" t="s">
        <v>3498</v>
      </c>
      <c r="W416" s="120" t="s">
        <v>3493</v>
      </c>
      <c r="X416" s="120" t="s">
        <v>3500</v>
      </c>
      <c r="Y416" s="233">
        <v>42494</v>
      </c>
      <c r="Z416" s="10">
        <v>42548</v>
      </c>
      <c r="AA416" s="11">
        <f>IF(G416&lt;0,"NA",IF((G416+H416+L416+T416+IF(AO416="1ª",AP416,0)+IF(AU416="1ª",AV416,0)+IF(AO416="2ª",AP416,0)+IF(AU416="2ª",AV416,0))&gt;ROUNDDOWN('INF GERAIS'!K416*0.8,2),0,IF(AND(M416="",U416=""),ROUNDDOWN('INF GERAIS'!K416*0.8,2)-K416-S416-G416-H416,IF(U416="",ROUNDDOWN('INF GERAIS'!K416*0.8,2)-S416-L416-G416-H416-IF(AO416="1ª",AP416,0)-IF(AU416="1ª",AV416,0),ROUNDDOWN('INF GERAIS'!K416*0.8,2)-(G416+H416+L416+T416+IF(AO416="1ª",AP416,0)+IF(AU416="1ª",AV416,0)+IF(AO416="2ª",AP416,0)+IF(AU416="2ª",AV416,0))))))</f>
        <v>115873.72000000003</v>
      </c>
      <c r="AB416" s="440">
        <v>127152.15</v>
      </c>
      <c r="AC416" s="441">
        <v>42549</v>
      </c>
      <c r="AD416" s="442" t="s">
        <v>7864</v>
      </c>
      <c r="AE416" s="341" t="s">
        <v>7672</v>
      </c>
      <c r="AF416" s="341" t="s">
        <v>7866</v>
      </c>
      <c r="AG416" s="10">
        <v>42892</v>
      </c>
      <c r="AH416" s="10">
        <v>42984</v>
      </c>
      <c r="AI416" s="11">
        <f>IF(G416&lt;0,"NA",IF((G416+H416+L416+T416+AB416+IF(AO416="1ª",AP416,0)+IF(AU416="1ª",AV416,0)+IF(AO416="2ª",AP416,0)+IF(AU416="2ª",AV416,0)+IF(AO416="3ª",AP416,0)+IF(AU416="3ª",AV416,0))&gt;'INF GERAIS'!K416,0,IF(AND(M416="",U416="",AC416=""),'INF GERAIS'!K416-K416-S416-AA416-G416-H416,IF(AND(U416="",AC416=""),'INF GERAIS'!K416-L416-S416-AA416-G416-H416-IF(AO416="1ª",AP416,0)-IF(AU416="1ª",AV416,0),IF(AC416="",'INF GERAIS'!K416-L416-T416-AA416-G416-H416-IF(AO416="1ª",AP416,0)-IF(AU416="1ª",AV416,0)-IF(AO416="2ª",AP416,0)-IF(AU416="2ª",AV416,0),'INF GERAIS'!K416-(G416+H416+L416+T416+AB416+IF(AO416="1ª",AP416,0)+IF(AU416="1ª",AV416,0)+IF(AO416="2ª",AP416,0)+IF(AU416="2ª",AV416,0)+IF(AO416="3ª",AP416,0)+IF(AU416="3ª",AV416,0)))))))</f>
        <v>111775.21999999997</v>
      </c>
      <c r="AJ416" s="11">
        <v>111775.22</v>
      </c>
      <c r="AK416" s="233">
        <v>43066</v>
      </c>
      <c r="AL416" s="120" t="s">
        <v>10179</v>
      </c>
      <c r="AM416" s="120" t="s">
        <v>10177</v>
      </c>
      <c r="AN416" s="120" t="s">
        <v>10180</v>
      </c>
      <c r="AP416" s="11"/>
      <c r="AQ416" s="10"/>
      <c r="AV416" s="11"/>
      <c r="AW416" s="10"/>
      <c r="AZ416" s="1"/>
      <c r="BF416" s="16"/>
      <c r="BG416" s="155"/>
    </row>
    <row r="417" spans="2:64" ht="72.5" x14ac:dyDescent="0.35">
      <c r="B417" s="45" t="str">
        <f>'INF GERAIS'!B417&amp;IFERROR(IF(INDEX(APOIO!$A$5:$A$50,MATCH('INF GERAIS'!N417,APOIO!$B$5:$B$50,0))="NÃO",APOIO!$A$2&amp;"NÃO VÁLIDO",""),"")</f>
        <v>2014.0392</v>
      </c>
      <c r="C417" s="1" t="str">
        <f>'INF GERAIS'!C417</f>
        <v>AGRESTE SETENTRIONAL</v>
      </c>
      <c r="D417" s="1" t="str">
        <f>'INF GERAIS'!D417</f>
        <v>TAQUARITINGA DO NORTE</v>
      </c>
      <c r="E417" s="1" t="str">
        <f>'INF GERAIS'!E417</f>
        <v>REFORMA E AMPLIAÇÃO POSTO DE SAUDE DE ALGODÃO</v>
      </c>
      <c r="F417" s="1" t="str">
        <f>'INF GERAIS'!G417</f>
        <v>NORMAL</v>
      </c>
      <c r="G417" s="11"/>
      <c r="H417" s="11"/>
      <c r="I417" s="10">
        <v>41803</v>
      </c>
      <c r="J417" s="10">
        <v>41817</v>
      </c>
      <c r="K417" s="11">
        <f>IF(G417&lt;0,"NA",IF(G417&gt;ROUNDDOWN('INF GERAIS'!K417*0.3,2),0,ROUNDDOWN('INF GERAIS'!K417*0.3,2)-G417))</f>
        <v>11419.74</v>
      </c>
      <c r="L417" s="11">
        <v>11146.41</v>
      </c>
      <c r="M417" s="10">
        <v>41824</v>
      </c>
      <c r="N417" s="120" t="s">
        <v>2594</v>
      </c>
      <c r="O417" s="120" t="s">
        <v>2596</v>
      </c>
      <c r="P417" s="120"/>
      <c r="Q417" s="10">
        <v>42121</v>
      </c>
      <c r="R417" s="10">
        <v>42135</v>
      </c>
      <c r="S417" s="11">
        <f>IF(G417&lt;0,"NA",IF((G417+H417+L417+IF(AO417="1ª",AP417,0)+IF(AU417="1ª",AV417,0))&gt;ROUNDDOWN('INF GERAIS'!K417*0.6,2),0,IF(M417="",ROUNDDOWN('INF GERAIS'!K417*0.6,2)-K417-G417-H417,ROUNDDOWN('INF GERAIS'!K417*0.6,2)-(G417+H417+L417+IF(AO417="1ª",AP417,0)+IF(AU417="1ª",AV417,0)))))</f>
        <v>11693.07</v>
      </c>
      <c r="T417" s="505">
        <v>11146.41</v>
      </c>
      <c r="U417" s="10">
        <v>42142</v>
      </c>
      <c r="V417" s="120" t="s">
        <v>3491</v>
      </c>
      <c r="W417" s="120" t="s">
        <v>3493</v>
      </c>
      <c r="X417" s="120" t="s">
        <v>3494</v>
      </c>
      <c r="Y417" s="233">
        <v>42494</v>
      </c>
      <c r="Z417" s="10">
        <v>42898</v>
      </c>
      <c r="AA417" s="11">
        <f>IF(G417&lt;0,"NA",IF((G417+H417+L417+T417+IF(AO417="1ª",AP417,0)+IF(AU417="1ª",AV417,0)+IF(AO417="2ª",AP417,0)+IF(AU417="2ª",AV417,0))&gt;ROUNDDOWN('INF GERAIS'!K417*0.8,2),0,IF(AND(M417="",U417=""),ROUNDDOWN('INF GERAIS'!K417*0.8,2)-K417-S417-G417-H417,IF(U417="",ROUNDDOWN('INF GERAIS'!K417*0.8,2)-S417-L417-G417-H417-IF(AO417="1ª",AP417,0)-IF(AU417="1ª",AV417,0),ROUNDDOWN('INF GERAIS'!K417*0.8,2)-(G417+H417+L417+T417+IF(AO417="1ª",AP417,0)+IF(AU417="1ª",AV417,0)+IF(AO417="2ª",AP417,0)+IF(AU417="2ª",AV417,0))))))</f>
        <v>8159.82</v>
      </c>
      <c r="AB417" s="11">
        <v>8159.52</v>
      </c>
      <c r="AC417" s="233">
        <v>43066</v>
      </c>
      <c r="AD417" s="120" t="s">
        <v>10176</v>
      </c>
      <c r="AE417" s="120" t="s">
        <v>10177</v>
      </c>
      <c r="AF417" s="120" t="s">
        <v>10178</v>
      </c>
      <c r="AG417" s="10">
        <v>42955</v>
      </c>
      <c r="AH417" s="10">
        <v>43270</v>
      </c>
      <c r="AI417" s="11">
        <f>IF(G417&lt;0,"NA",IF((G417+H417+L417+T417+AB417+IF(AO417="1ª",AP417,0)+IF(AU417="1ª",AV417,0)+IF(AO417="2ª",AP417,0)+IF(AU417="2ª",AV417,0)+IF(AO417="3ª",AP417,0)+IF(AU417="3ª",AV417,0))&gt;'INF GERAIS'!K417,0,IF(AND(M417="",U417="",AC417=""),'INF GERAIS'!K417-K417-S417-AA417-G417-H417,IF(AND(U417="",AC417=""),'INF GERAIS'!K417-L417-S417-AA417-G417-H417-IF(AO417="1ª",AP417,0)-IF(AU417="1ª",AV417,0),IF(AC417="",'INF GERAIS'!K417-L417-T417-AA417-G417-H417-IF(AO417="1ª",AP417,0)-IF(AU417="1ª",AV417,0)-IF(AO417="2ª",AP417,0)-IF(AU417="2ª",AV417,0),'INF GERAIS'!K417-(G417+H417+L417+T417+AB417+IF(AO417="1ª",AP417,0)+IF(AU417="1ª",AV417,0)+IF(AO417="2ª",AP417,0)+IF(AU417="2ª",AV417,0)+IF(AO417="3ª",AP417,0)+IF(AU417="3ª",AV417,0)))))))</f>
        <v>7613.4600000000028</v>
      </c>
      <c r="AJ417" s="11">
        <v>7613.46</v>
      </c>
      <c r="AK417" s="233">
        <v>43285</v>
      </c>
      <c r="AL417" s="1167" t="s">
        <v>11361</v>
      </c>
      <c r="AM417" s="1167" t="s">
        <v>11363</v>
      </c>
      <c r="AN417" s="1167" t="s">
        <v>11364</v>
      </c>
      <c r="AP417" s="11"/>
      <c r="AQ417" s="10"/>
      <c r="AV417" s="11"/>
      <c r="AW417" s="10"/>
      <c r="AZ417" s="1"/>
      <c r="BF417" s="16"/>
      <c r="BG417" s="155"/>
    </row>
    <row r="418" spans="2:64" ht="87" x14ac:dyDescent="0.35">
      <c r="B418" s="45" t="str">
        <f>'INF GERAIS'!B418&amp;IFERROR(IF(INDEX(APOIO!$A$5:$A$50,MATCH('INF GERAIS'!N418,APOIO!$B$5:$B$50,0))="NÃO",APOIO!$A$2&amp;"NÃO VÁLIDO",""),"")</f>
        <v>2014.0393</v>
      </c>
      <c r="C418" s="1" t="str">
        <f>'INF GERAIS'!C418</f>
        <v>AGRESTE SETENTRIONAL</v>
      </c>
      <c r="D418" s="1" t="str">
        <f>'INF GERAIS'!D418</f>
        <v>TAQUARITINGA DO NORTE</v>
      </c>
      <c r="E418" s="1" t="str">
        <f>'INF GERAIS'!E418</f>
        <v>PROJETO DE REFORMA COM COBERTURA DA QUADRA DE ESPORTE PE. ESTANISLAU PIRES</v>
      </c>
      <c r="F418" s="1" t="str">
        <f>'INF GERAIS'!G418</f>
        <v>NORMAL</v>
      </c>
      <c r="G418" s="11"/>
      <c r="H418" s="11"/>
      <c r="I418" s="10">
        <v>41803</v>
      </c>
      <c r="J418" s="10">
        <v>41817</v>
      </c>
      <c r="K418" s="11">
        <f>IF(G418&lt;0,"NA",IF(G418&gt;ROUNDDOWN('INF GERAIS'!K418*0.3,2),0,ROUNDDOWN('INF GERAIS'!K418*0.3,2)-G418))</f>
        <v>120980.61</v>
      </c>
      <c r="L418" s="11">
        <v>117024.66</v>
      </c>
      <c r="M418" s="10">
        <v>41824</v>
      </c>
      <c r="N418" s="120" t="s">
        <v>2600</v>
      </c>
      <c r="O418" s="120" t="s">
        <v>2596</v>
      </c>
      <c r="P418" s="120"/>
      <c r="Q418" s="10">
        <v>42121</v>
      </c>
      <c r="R418" s="10">
        <v>42135</v>
      </c>
      <c r="S418" s="11">
        <f>IF(G418&lt;0,"NA",IF((G418+H418+L418+IF(AO418="1ª",AP418,0)+IF(AU418="1ª",AV418,0))&gt;ROUNDDOWN('INF GERAIS'!K418*0.6,2),0,IF(M418="",ROUNDDOWN('INF GERAIS'!K418*0.6,2)-K418-G418-H418,ROUNDDOWN('INF GERAIS'!K418*0.6,2)-(G418+H418+L418+IF(AO418="1ª",AP418,0)+IF(AU418="1ª",AV418,0)))))</f>
        <v>124936.56</v>
      </c>
      <c r="T418" s="505">
        <v>117024.66</v>
      </c>
      <c r="U418" s="10">
        <v>42142</v>
      </c>
      <c r="V418" s="120" t="s">
        <v>3495</v>
      </c>
      <c r="W418" s="120" t="s">
        <v>3493</v>
      </c>
      <c r="X418" s="120" t="s">
        <v>3497</v>
      </c>
      <c r="Y418" s="10">
        <v>42947</v>
      </c>
      <c r="Z418" s="10">
        <v>43034</v>
      </c>
      <c r="AA418" s="11">
        <f>IF(G418&lt;0,"NA",IF((G418+H418+L418+T418+IF(AO418="1ª",AP418,0)+IF(AU418="1ª",AV418,0)+IF(AO418="2ª",AP418,0)+IF(AU418="2ª",AV418,0))&gt;ROUNDDOWN('INF GERAIS'!K418*0.8,2),0,IF(AND(M418="",U418=""),ROUNDDOWN('INF GERAIS'!K418*0.8,2)-K418-S418-G418-H418,IF(U418="",ROUNDDOWN('INF GERAIS'!K418*0.8,2)-S418-L418-G418-H418-IF(AO418="1ª",AP418,0)-IF(AU418="1ª",AV418,0),ROUNDDOWN('INF GERAIS'!K418*0.8,2)-(G418+H418+L418+T418+IF(AO418="1ª",AP418,0)+IF(AU418="1ª",AV418,0)+IF(AO418="2ª",AP418,0)+IF(AU418="2ª",AV418,0))))))</f>
        <v>88565.640000000014</v>
      </c>
      <c r="AB418" s="11">
        <v>88565.99</v>
      </c>
      <c r="AC418" s="233">
        <v>43116</v>
      </c>
      <c r="AD418" s="981" t="s">
        <v>10396</v>
      </c>
      <c r="AE418" s="981" t="s">
        <v>10398</v>
      </c>
      <c r="AF418" s="120" t="s">
        <v>10399</v>
      </c>
      <c r="AG418" s="10">
        <v>43595</v>
      </c>
      <c r="AH418" s="10">
        <v>44054</v>
      </c>
      <c r="AI418" s="11">
        <f>IF(G418&lt;0,"NA",IF((G418+H418+L418+T418+AB418+IF(AO418="1ª",AP418,0)+IF(AU418="1ª",AV418,0)+IF(AO418="2ª",AP418,0)+IF(AU418="2ª",AV418,0)+IF(AO418="3ª",AP418,0)+IF(AU418="3ª",AV418,0))&gt;'INF GERAIS'!K418,0,IF(AND(M418="",U418="",AC418=""),'INF GERAIS'!K418-K418-S418-AA418-G418-H418,IF(AND(U418="",AC418=""),'INF GERAIS'!K418-L418-S418-AA418-G418-H418-IF(AO418="1ª",AP418,0)-IF(AU418="1ª",AV418,0),IF(AC418="",'INF GERAIS'!K418-L418-T418-AA418-G418-H418-IF(AO418="1ª",AP418,0)-IF(AU418="1ª",AV418,0)-IF(AO418="2ª",AP418,0)-IF(AU418="2ª",AV418,0),'INF GERAIS'!K418-(G418+H418+L418+T418+AB418+IF(AO418="1ª",AP418,0)+IF(AU418="1ª",AV418,0)+IF(AO418="2ª",AP418,0)+IF(AU418="2ª",AV418,0)+IF(AO418="3ª",AP418,0)+IF(AU418="3ª",AV418,0)))))))</f>
        <v>80653.390000000014</v>
      </c>
      <c r="AJ418" s="11">
        <v>80653.390000000014</v>
      </c>
      <c r="AK418" s="233">
        <v>44232</v>
      </c>
      <c r="AL418" s="1793" t="s">
        <v>13356</v>
      </c>
      <c r="AM418" s="1793" t="s">
        <v>13357</v>
      </c>
      <c r="AN418" s="120" t="s">
        <v>13358</v>
      </c>
      <c r="AP418" s="11"/>
      <c r="AQ418" s="10"/>
      <c r="AV418" s="11"/>
      <c r="AW418" s="10"/>
      <c r="AZ418" s="1"/>
      <c r="BF418" s="16"/>
      <c r="BG418" s="155"/>
    </row>
    <row r="419" spans="2:64" ht="72.5" x14ac:dyDescent="0.35">
      <c r="B419" s="45" t="str">
        <f>'INF GERAIS'!B419&amp;IFERROR(IF(INDEX(APOIO!$A$5:$A$50,MATCH('INF GERAIS'!N419,APOIO!$B$5:$B$50,0))="NÃO",APOIO!$A$2&amp;"NÃO VÁLIDO",""),"")</f>
        <v>2014.0394</v>
      </c>
      <c r="C419" s="1" t="str">
        <f>'INF GERAIS'!C419</f>
        <v>AGRESTE MERIDIONAL</v>
      </c>
      <c r="D419" s="1" t="str">
        <f>'INF GERAIS'!D419</f>
        <v>TEREZINHA</v>
      </c>
      <c r="E419" s="1" t="str">
        <f>'INF GERAIS'!E419</f>
        <v>MODERNIZAÇÃO DO ESTÁDIO MUNICIPAL ANTÔNIO FERNANDO CALADO DE LIMA</v>
      </c>
      <c r="F419" s="1" t="str">
        <f>'INF GERAIS'!G419</f>
        <v>NORMAL</v>
      </c>
      <c r="G419" s="11"/>
      <c r="H419" s="11"/>
      <c r="I419" s="10">
        <v>41803</v>
      </c>
      <c r="J419" s="10">
        <v>41817</v>
      </c>
      <c r="K419" s="11">
        <f>IF(G419&lt;0,"NA",IF(G419&gt;ROUNDDOWN('INF GERAIS'!K419*0.3,2),0,ROUNDDOWN('INF GERAIS'!K419*0.3,2)-G419))</f>
        <v>73613.240000000005</v>
      </c>
      <c r="L419" s="11">
        <v>135848.98000000001</v>
      </c>
      <c r="M419" s="10">
        <v>41824</v>
      </c>
      <c r="N419" s="120" t="s">
        <v>2633</v>
      </c>
      <c r="O419" s="120" t="s">
        <v>2635</v>
      </c>
      <c r="P419" s="120"/>
      <c r="Q419" s="10">
        <v>42321</v>
      </c>
      <c r="R419" s="10">
        <v>42335</v>
      </c>
      <c r="S419" s="11">
        <f>IF(G419&lt;0,"NA",IF((G419+H419+L419+IF(AO419="1ª",AP419,0)+IF(AU419="1ª",AV419,0))&gt;ROUNDDOWN('INF GERAIS'!K419*0.6,2),0,IF(M419="",ROUNDDOWN('INF GERAIS'!K419*0.6,2)-K419-G419-H419,ROUNDDOWN('INF GERAIS'!K419*0.6,2)-(G419+H419+L419+IF(AO419="1ª",AP419,0)+IF(AU419="1ª",AV419,0)))))</f>
        <v>11377.5</v>
      </c>
      <c r="T419" s="505">
        <v>135643.26</v>
      </c>
      <c r="U419" s="10">
        <v>42342</v>
      </c>
      <c r="V419" s="120" t="s">
        <v>4313</v>
      </c>
      <c r="W419" s="120" t="s">
        <v>4315</v>
      </c>
      <c r="X419" s="120" t="s">
        <v>4317</v>
      </c>
      <c r="Y419" s="10"/>
      <c r="Z419" s="10" t="s">
        <v>153</v>
      </c>
      <c r="AA419" s="11">
        <f>IF(G419&lt;0,"NA",IF((G419+H419+L419+T419+IF(AO419="1ª",AP419,0)+IF(AU419="1ª",AV419,0)+IF(AO419="2ª",AP419,0)+IF(AU419="2ª",AV419,0))&gt;ROUNDDOWN('INF GERAIS'!K419*0.8,2),0,IF(AND(M419="",U419=""),ROUNDDOWN('INF GERAIS'!K419*0.8,2)-K419-S419-G419-H419,IF(U419="",ROUNDDOWN('INF GERAIS'!K419*0.8,2)-S419-L419-G419-H419-IF(AO419="1ª",AP419,0)-IF(AU419="1ª",AV419,0),ROUNDDOWN('INF GERAIS'!K419*0.8,2)-(G419+H419+L419+T419+IF(AO419="1ª",AP419,0)+IF(AU419="1ª",AV419,0)+IF(AO419="2ª",AP419,0)+IF(AU419="2ª",AV419,0))))))</f>
        <v>0</v>
      </c>
      <c r="AB419" s="11"/>
      <c r="AC419" s="10"/>
      <c r="AD419" s="120" t="s">
        <v>153</v>
      </c>
      <c r="AE419" s="120" t="s">
        <v>153</v>
      </c>
      <c r="AF419" s="120" t="s">
        <v>153</v>
      </c>
      <c r="AG419" s="10"/>
      <c r="AH419" s="10" t="s">
        <v>153</v>
      </c>
      <c r="AI419" s="11">
        <f>IF(G419&lt;0,"NA",IF((G419+H419+L419+T419+AB419+IF(AO419="1ª",AP419,0)+IF(AU419="1ª",AV419,0)+IF(AO419="2ª",AP419,0)+IF(AU419="2ª",AV419,0)+IF(AO419="3ª",AP419,0)+IF(AU419="3ª",AV419,0))&gt;'INF GERAIS'!K419,0,IF(AND(M419="",U419="",AC419=""),'INF GERAIS'!K419-K419-S419-AA419-G419-H419,IF(AND(U419="",AC419=""),'INF GERAIS'!K419-L419-S419-AA419-G419-H419-IF(AO419="1ª",AP419,0)-IF(AU419="1ª",AV419,0),IF(AC419="",'INF GERAIS'!K419-L419-T419-AA419-G419-H419-IF(AO419="1ª",AP419,0)-IF(AU419="1ª",AV419,0)-IF(AO419="2ª",AP419,0)-IF(AU419="2ª",AV419,0),'INF GERAIS'!K419-(G419+H419+L419+T419+AB419+IF(AO419="1ª",AP419,0)+IF(AU419="1ª",AV419,0)+IF(AO419="2ª",AP419,0)+IF(AU419="2ª",AV419,0)+IF(AO419="3ª",AP419,0)+IF(AU419="3ª",AV419,0)))))))</f>
        <v>0</v>
      </c>
      <c r="AJ419" s="11" t="s">
        <v>153</v>
      </c>
      <c r="AK419" s="10"/>
      <c r="AL419" s="120" t="s">
        <v>153</v>
      </c>
      <c r="AM419" s="120" t="s">
        <v>153</v>
      </c>
      <c r="AN419" s="120" t="s">
        <v>153</v>
      </c>
      <c r="AP419" s="11"/>
      <c r="AQ419" s="10"/>
      <c r="AV419" s="11"/>
      <c r="AW419" s="10"/>
      <c r="AZ419" s="1"/>
      <c r="BF419" s="16"/>
      <c r="BG419" s="155"/>
    </row>
    <row r="420" spans="2:64" s="833" customFormat="1" ht="87" x14ac:dyDescent="0.35">
      <c r="B420" s="833" t="str">
        <f>'INF GERAIS'!B420&amp;IFERROR(IF(INDEX(APOIO!$A$5:$A$50,MATCH('INF GERAIS'!N420,APOIO!$B$5:$B$50,0))="NÃO",APOIO!$A$2&amp;"NÃO VÁLIDO",""),"")</f>
        <v>2014.0432</v>
      </c>
      <c r="C420" s="833" t="str">
        <f>'INF GERAIS'!C420</f>
        <v>AGRESTE MERIDIONAL</v>
      </c>
      <c r="D420" s="833" t="str">
        <f>'INF GERAIS'!D420</f>
        <v>TEREZINHA</v>
      </c>
      <c r="E420" s="833" t="str">
        <f>'INF GERAIS'!E420</f>
        <v>PAVIMENTAÇÃO EM PARALELEPÍPEDOS DE DIVERSAS RUAS</v>
      </c>
      <c r="F420" s="833" t="str">
        <f>'INF GERAIS'!G420</f>
        <v>NORMAL</v>
      </c>
      <c r="G420" s="11"/>
      <c r="H420" s="11"/>
      <c r="I420" s="233"/>
      <c r="J420" s="233">
        <v>44176</v>
      </c>
      <c r="K420" s="11">
        <f>IF(G420&lt;0,"NA",IF(G420&gt;ROUNDDOWN('INF GERAIS'!K420*0.3,2),0,ROUNDDOWN('INF GERAIS'!K420*0.3,2)-G420))</f>
        <v>54040.83</v>
      </c>
      <c r="L420" s="11">
        <v>58762.43</v>
      </c>
      <c r="M420" s="233">
        <v>44274</v>
      </c>
      <c r="N420" s="120" t="s">
        <v>13374</v>
      </c>
      <c r="O420" s="120" t="s">
        <v>13375</v>
      </c>
      <c r="P420" s="120" t="s">
        <v>13376</v>
      </c>
      <c r="Q420" s="233">
        <v>44658</v>
      </c>
      <c r="R420" s="233">
        <v>44715</v>
      </c>
      <c r="S420" s="11">
        <f>IF(G420&lt;0,"NA",IF((G420+H420+L420+IF(AO420="1ª",AP420,0)+IF(AU420="1ª",AV420,0))&gt;ROUNDDOWN('INF GERAIS'!K420*0.6,2),0,IF(M420="",ROUNDDOWN('INF GERAIS'!K420*0.6,2)-K420-G420-H420,ROUNDDOWN('INF GERAIS'!K420*0.6,2)-(G420+H420+L420+IF(AO420="1ª",AP420,0)+IF(AU420="1ª",AV420,0)))))</f>
        <v>49319.23</v>
      </c>
      <c r="T420" s="505">
        <v>49319.23</v>
      </c>
      <c r="U420" s="233">
        <v>44734</v>
      </c>
      <c r="V420" s="120" t="s">
        <v>13692</v>
      </c>
      <c r="W420" s="120" t="s">
        <v>13693</v>
      </c>
      <c r="X420" s="120" t="s">
        <v>13694</v>
      </c>
      <c r="Y420" s="233"/>
      <c r="Z420" s="233"/>
      <c r="AA420" s="11">
        <f>IF(G420&lt;0,"NA",IF((G420+H420+L420+T420+IF(AO420="1ª",AP420,0)+IF(AU420="1ª",AV420,0)+IF(AO420="2ª",AP420,0)+IF(AU420="2ª",AV420,0))&gt;ROUNDDOWN('INF GERAIS'!K420*0.8,2),0,IF(AND(M420="",U420=""),ROUNDDOWN('INF GERAIS'!K420*0.8,2)-K420-S420-G420-H420,IF(U420="",ROUNDDOWN('INF GERAIS'!K420*0.8,2)-S420-L420-G420-H420-IF(AO420="1ª",AP420,0)-IF(AU420="1ª",AV420,0),ROUNDDOWN('INF GERAIS'!K420*0.8,2)-(G420+H420+L420+T420+IF(AO420="1ª",AP420,0)+IF(AU420="1ª",AV420,0)+IF(AO420="2ª",AP420,0)+IF(AU420="2ª",AV420,0))))))</f>
        <v>36027.22</v>
      </c>
      <c r="AB420" s="11"/>
      <c r="AC420" s="233"/>
      <c r="AD420" s="120"/>
      <c r="AE420" s="120"/>
      <c r="AF420" s="120"/>
      <c r="AG420" s="233"/>
      <c r="AH420" s="233"/>
      <c r="AI420" s="11">
        <f>IF(G420&lt;0,"NA",IF((G420+H420+L420+T420+AB420+IF(AO420="1ª",AP420,0)+IF(AU420="1ª",AV420,0)+IF(AO420="2ª",AP420,0)+IF(AU420="2ª",AV420,0)+IF(AO420="3ª",AP420,0)+IF(AU420="3ª",AV420,0))&gt;'INF GERAIS'!K420,0,IF(AND(M420="",U420="",AC420=""),'INF GERAIS'!K420-K420-S420-AA420-G420-H420,IF(AND(U420="",AC420=""),'INF GERAIS'!K420-L420-S420-AA420-G420-H420-IF(AO420="1ª",AP420,0)-IF(AU420="1ª",AV420,0),IF(AC420="",'INF GERAIS'!K420-L420-T420-AA420-G420-H420-IF(AO420="1ª",AP420,0)-IF(AU420="1ª",AV420,0)-IF(AO420="2ª",AP420,0)-IF(AU420="2ª",AV420,0),'INF GERAIS'!K420-(G420+H420+L420+T420+AB420+IF(AO420="1ª",AP420,0)+IF(AU420="1ª",AV420,0)+IF(AO420="2ª",AP420,0)+IF(AU420="2ª",AV420,0)+IF(AO420="3ª",AP420,0)+IF(AU420="3ª",AV420,0)))))))</f>
        <v>36027.22</v>
      </c>
      <c r="AJ420" s="11"/>
      <c r="AK420" s="233"/>
      <c r="AL420" s="120"/>
      <c r="AM420" s="120"/>
      <c r="AN420" s="120"/>
      <c r="AP420" s="11"/>
      <c r="AQ420" s="233"/>
      <c r="AV420" s="11"/>
      <c r="AW420" s="233"/>
      <c r="BA420"/>
      <c r="BB420"/>
      <c r="BC420"/>
      <c r="BD420"/>
      <c r="BE420"/>
      <c r="BF420" s="16"/>
      <c r="BG420" s="155"/>
      <c r="BH420"/>
      <c r="BI420"/>
      <c r="BJ420"/>
      <c r="BK420"/>
      <c r="BL420"/>
    </row>
    <row r="421" spans="2:64" ht="72.5" x14ac:dyDescent="0.35">
      <c r="B421" s="45" t="str">
        <f>'INF GERAIS'!B421&amp;IFERROR(IF(INDEX(APOIO!$A$5:$A$50,MATCH('INF GERAIS'!N421,APOIO!$B$5:$B$50,0))="NÃO",APOIO!$A$2&amp;"NÃO VÁLIDO",""),"")</f>
        <v>2014.0395</v>
      </c>
      <c r="C421" s="1" t="str">
        <f>'INF GERAIS'!C421</f>
        <v>SERTÃO CENTRAL</v>
      </c>
      <c r="D421" s="1" t="str">
        <f>'INF GERAIS'!D421</f>
        <v>TERRA NOVA</v>
      </c>
      <c r="E421" s="1" t="str">
        <f>'INF GERAIS'!E421</f>
        <v>DRENAGEM SUPERFICIAL DE ÁGUAS PLUVIAIS E PAVIMENTAÇÃO DE VIAS</v>
      </c>
      <c r="F421" s="1" t="str">
        <f>'INF GERAIS'!G421</f>
        <v>NORMAL</v>
      </c>
      <c r="G421" s="11"/>
      <c r="H421" s="11"/>
      <c r="I421" s="10">
        <v>41803</v>
      </c>
      <c r="J421" s="10">
        <v>41817</v>
      </c>
      <c r="K421" s="11">
        <f>IF(G421&lt;0,"NA",IF(G421&gt;ROUNDDOWN('INF GERAIS'!K421*0.3,2),0,ROUNDDOWN('INF GERAIS'!K421*0.3,2)-G421))</f>
        <v>135848.98000000001</v>
      </c>
      <c r="L421" s="11">
        <v>135848.98000000001</v>
      </c>
      <c r="M421" s="10">
        <v>41824</v>
      </c>
      <c r="N421" s="120" t="s">
        <v>2642</v>
      </c>
      <c r="O421" s="120" t="s">
        <v>2644</v>
      </c>
      <c r="P421" s="120"/>
      <c r="Q421" s="10">
        <v>41969</v>
      </c>
      <c r="R421" s="10">
        <v>41983</v>
      </c>
      <c r="S421" s="11">
        <f>IF(G421&lt;0,"NA",IF((G421+H421+L421+IF(AO421="1ª",AP421,0)+IF(AU421="1ª",AV421,0))&gt;ROUNDDOWN('INF GERAIS'!K421*0.6,2),0,IF(M421="",ROUNDDOWN('INF GERAIS'!K421*0.6,2)-K421-G421-H421,ROUNDDOWN('INF GERAIS'!K421*0.6,2)-(G421+H421+L421+IF(AO421="1ª",AP421,0)+IF(AU421="1ª",AV421,0)))))</f>
        <v>135848.98000000001</v>
      </c>
      <c r="T421" s="505">
        <v>135848.98000000001</v>
      </c>
      <c r="U421" s="10">
        <v>41990</v>
      </c>
      <c r="V421" s="120" t="s">
        <v>3306</v>
      </c>
      <c r="W421" s="120" t="s">
        <v>2644</v>
      </c>
      <c r="X421" s="120" t="s">
        <v>153</v>
      </c>
      <c r="Y421" s="10"/>
      <c r="Z421" s="10">
        <v>42285</v>
      </c>
      <c r="AA421" s="11">
        <f>IF(G421&lt;0,"NA",IF((G421+H421+L421+T421+IF(AO421="1ª",AP421,0)+IF(AU421="1ª",AV421,0)+IF(AO421="2ª",AP421,0)+IF(AU421="2ª",AV421,0))&gt;ROUNDDOWN('INF GERAIS'!K421*0.8,2),0,IF(AND(M421="",U421=""),ROUNDDOWN('INF GERAIS'!K421*0.8,2)-K421-S421-G421-H421,IF(U421="",ROUNDDOWN('INF GERAIS'!K421*0.8,2)-S421-L421-G421-H421-IF(AO421="1ª",AP421,0)-IF(AU421="1ª",AV421,0),ROUNDDOWN('INF GERAIS'!K421*0.8,2)-(G421+H421+L421+T421+IF(AO421="1ª",AP421,0)+IF(AU421="1ª",AV421,0)+IF(AO421="2ª",AP421,0)+IF(AU421="2ª",AV421,0))))))</f>
        <v>90565.989999999991</v>
      </c>
      <c r="AB421" s="11">
        <v>90565.99</v>
      </c>
      <c r="AC421" s="10">
        <v>42339</v>
      </c>
      <c r="AD421" s="120" t="s">
        <v>4246</v>
      </c>
      <c r="AE421" s="120" t="s">
        <v>4248</v>
      </c>
      <c r="AF421" s="120" t="s">
        <v>4249</v>
      </c>
      <c r="AG421" s="10">
        <v>42562</v>
      </c>
      <c r="AH421" s="10">
        <v>42580</v>
      </c>
      <c r="AI421" s="11">
        <f>IF(G421&lt;0,"NA",IF((G421+H421+L421+T421+AB421+IF(AO421="1ª",AP421,0)+IF(AU421="1ª",AV421,0)+IF(AO421="2ª",AP421,0)+IF(AU421="2ª",AV421,0)+IF(AO421="3ª",AP421,0)+IF(AU421="3ª",AV421,0))&gt;'INF GERAIS'!K421,0,IF(AND(M421="",U421="",AC421=""),'INF GERAIS'!K421-K421-S421-AA421-G421-H421,IF(AND(U421="",AC421=""),'INF GERAIS'!K421-L421-S421-AA421-G421-H421-IF(AO421="1ª",AP421,0)-IF(AU421="1ª",AV421,0),IF(AC421="",'INF GERAIS'!K421-L421-T421-AA421-G421-H421-IF(AO421="1ª",AP421,0)-IF(AU421="1ª",AV421,0)-IF(AO421="2ª",AP421,0)-IF(AU421="2ª",AV421,0),'INF GERAIS'!K421-(G421+H421+L421+T421+AB421+IF(AO421="1ª",AP421,0)+IF(AU421="1ª",AV421,0)+IF(AO421="2ª",AP421,0)+IF(AU421="2ª",AV421,0)+IF(AO421="3ª",AP421,0)+IF(AU421="3ª",AV421,0)))))))</f>
        <v>90565.989999999991</v>
      </c>
      <c r="AJ421" s="205">
        <v>90565.99</v>
      </c>
      <c r="AK421" s="233">
        <v>42639</v>
      </c>
      <c r="AL421" s="557" t="s">
        <v>8466</v>
      </c>
      <c r="AM421" s="557" t="s">
        <v>8468</v>
      </c>
      <c r="AN421" s="557" t="s">
        <v>8469</v>
      </c>
      <c r="AP421" s="11"/>
      <c r="AQ421" s="10"/>
      <c r="AV421" s="11"/>
      <c r="AW421" s="10"/>
      <c r="AZ421" s="1"/>
      <c r="BF421" s="16"/>
      <c r="BG421" s="155"/>
    </row>
    <row r="422" spans="2:64" ht="87" x14ac:dyDescent="0.35">
      <c r="B422" s="45" t="str">
        <f>'INF GERAIS'!B422&amp;IFERROR(IF(INDEX(APOIO!$A$5:$A$50,MATCH('INF GERAIS'!N422,APOIO!$B$5:$B$50,0))="NÃO",APOIO!$A$2&amp;"NÃO VÁLIDO",""),"")</f>
        <v>2014.0396</v>
      </c>
      <c r="C422" s="1" t="str">
        <f>'INF GERAIS'!C422</f>
        <v>MATA NORTE</v>
      </c>
      <c r="D422" s="1" t="str">
        <f>'INF GERAIS'!D422</f>
        <v>TIMBAÚBA</v>
      </c>
      <c r="E422" s="1" t="str">
        <f>'INF GERAIS'!E422</f>
        <v>PAVIMENTAÇÃO EM PARALELEPÍPEDO DE RUAS DO BAIRRO DE SAPUCAIA</v>
      </c>
      <c r="F422" s="1" t="str">
        <f>'INF GERAIS'!G422</f>
        <v>NORMAL</v>
      </c>
      <c r="G422" s="11"/>
      <c r="H422" s="11"/>
      <c r="I422" s="10">
        <v>41803</v>
      </c>
      <c r="J422" s="10">
        <v>41817</v>
      </c>
      <c r="K422" s="11">
        <f>IF(G422&lt;0,"NA",IF(G422&gt;ROUNDDOWN('INF GERAIS'!K422*0.3,2),0,ROUNDDOWN('INF GERAIS'!K422*0.3,2)-G422))</f>
        <v>497952.73</v>
      </c>
      <c r="L422" s="11">
        <v>497956.82</v>
      </c>
      <c r="M422" s="10">
        <v>41824</v>
      </c>
      <c r="N422" s="120" t="s">
        <v>2648</v>
      </c>
      <c r="O422" s="120" t="s">
        <v>2650</v>
      </c>
      <c r="P422" s="120"/>
      <c r="Q422" s="181">
        <v>42396</v>
      </c>
      <c r="R422" s="10">
        <v>42405</v>
      </c>
      <c r="S422" s="11">
        <f>IF(G422&lt;0,"NA",IF((G422+H422+L422+IF(AO422="1ª",AP422,0)+IF(AU422="1ª",AV422,0))&gt;ROUNDDOWN('INF GERAIS'!K422*0.6,2),0,IF(M422="",ROUNDDOWN('INF GERAIS'!K422*0.6,2)-K422-G422-H422,ROUNDDOWN('INF GERAIS'!K422*0.6,2)-(G422+H422+L422+IF(AO422="1ª",AP422,0)+IF(AU422="1ª",AV422,0)))))</f>
        <v>497948.64999999997</v>
      </c>
      <c r="T422" s="737">
        <v>497956.82</v>
      </c>
      <c r="U422" s="485">
        <v>42416</v>
      </c>
      <c r="V422" s="484" t="s">
        <v>5847</v>
      </c>
      <c r="W422" s="484" t="s">
        <v>5848</v>
      </c>
      <c r="X422" s="484" t="s">
        <v>5849</v>
      </c>
      <c r="Y422" s="10">
        <v>42507</v>
      </c>
      <c r="Z422" s="10">
        <v>42548</v>
      </c>
      <c r="AA422" s="11">
        <f>IF(G422&lt;0,"NA",IF((G422+H422+L422+T422+IF(AO422="1ª",AP422,0)+IF(AU422="1ª",AV422,0)+IF(AO422="2ª",AP422,0)+IF(AU422="2ª",AV422,0))&gt;ROUNDDOWN('INF GERAIS'!K422*0.8,2),0,IF(AND(M422="",U422=""),ROUNDDOWN('INF GERAIS'!K422*0.8,2)-K422-S422-G422-H422,IF(U422="",ROUNDDOWN('INF GERAIS'!K422*0.8,2)-S422-L422-G422-H422-IF(AO422="1ª",AP422,0)-IF(AU422="1ª",AV422,0),ROUNDDOWN('INF GERAIS'!K422*0.8,2)-(G422+H422+L422+T422+IF(AO422="1ª",AP422,0)+IF(AU422="1ª",AV422,0)+IF(AO422="2ª",AP422,0)+IF(AU422="2ª",AV422,0))))))</f>
        <v>331960.31999999995</v>
      </c>
      <c r="AB422" s="440">
        <v>331971.21000000002</v>
      </c>
      <c r="AC422" s="441">
        <v>42549</v>
      </c>
      <c r="AD422" s="442" t="s">
        <v>7806</v>
      </c>
      <c r="AE422" s="341" t="s">
        <v>5848</v>
      </c>
      <c r="AF422" s="341" t="s">
        <v>7808</v>
      </c>
      <c r="AG422" s="10">
        <v>43049</v>
      </c>
      <c r="AH422" s="10">
        <v>43137</v>
      </c>
      <c r="AI422" s="11">
        <f>IF(G422&lt;0,"NA",IF((G422+H422+L422+T422+AB422+IF(AO422="1ª",AP422,0)+IF(AU422="1ª",AV422,0)+IF(AO422="2ª",AP422,0)+IF(AU422="2ª",AV422,0)+IF(AO422="3ª",AP422,0)+IF(AU422="3ª",AV422,0))&gt;'INF GERAIS'!K422,0,IF(AND(M422="",U422="",AC422=""),'INF GERAIS'!K422-K422-S422-AA422-G422-H422,IF(AND(U422="",AC422=""),'INF GERAIS'!K422-L422-S422-AA422-G422-H422-IF(AO422="1ª",AP422,0)-IF(AU422="1ª",AV422,0),IF(AC422="",'INF GERAIS'!K422-L422-T422-AA422-G422-H422-IF(AO422="1ª",AP422,0)-IF(AU422="1ª",AV422,0)-IF(AO422="2ª",AP422,0)-IF(AU422="2ª",AV422,0),'INF GERAIS'!K422-(G422+H422+L422+T422+AB422+IF(AO422="1ª",AP422,0)+IF(AU422="1ª",AV422,0)+IF(AO422="2ª",AP422,0)+IF(AU422="2ª",AV422,0)+IF(AO422="3ª",AP422,0)+IF(AU422="3ª",AV422,0)))))))</f>
        <v>331957.59999999986</v>
      </c>
      <c r="AJ422" s="823">
        <v>331957.59999999998</v>
      </c>
      <c r="AK422" s="826">
        <v>43193</v>
      </c>
      <c r="AL422" s="932" t="s">
        <v>10677</v>
      </c>
      <c r="AM422" s="932" t="s">
        <v>10678</v>
      </c>
      <c r="AN422" s="932" t="s">
        <v>10679</v>
      </c>
      <c r="AP422" s="11"/>
      <c r="AQ422" s="10"/>
      <c r="AV422" s="11"/>
      <c r="AW422" s="10"/>
      <c r="AZ422" s="1"/>
      <c r="BF422" s="16"/>
      <c r="BG422" s="155"/>
    </row>
    <row r="423" spans="2:64" ht="101.5" x14ac:dyDescent="0.35">
      <c r="B423" s="45" t="str">
        <f>'INF GERAIS'!B423&amp;IFERROR(IF(INDEX(APOIO!$A$5:$A$50,MATCH('INF GERAIS'!N423,APOIO!$B$5:$B$50,0))="NÃO",APOIO!$A$2&amp;"NÃO VÁLIDO",""),"")</f>
        <v>2014.0397</v>
      </c>
      <c r="C423" s="1" t="str">
        <f>'INF GERAIS'!C423</f>
        <v>AGRESTE SETENTRIONAL</v>
      </c>
      <c r="D423" s="1" t="str">
        <f>'INF GERAIS'!D423</f>
        <v>TORITAMA</v>
      </c>
      <c r="E423" s="34" t="str">
        <f>'INF GERAIS'!E423</f>
        <v>PAVIMENTAÇÃO DE RUAS DO MUNICÍPIO DE TORITAMA ATRAVÉS DA EXECUÇÃO DE PAVIMENTAÇÃO E OBRAS DE INFRAESTRUTURA DAS RUAS JOSÉ HERALDO DA SILVA, MIGUEL TAVARES, SÃO CRISTÓVÃO, JOSE LUIS TAVARES, JOÃO ANTONIO DE MOURA, MARIANO MANOEL, RUA EMIDIO JORDAO, CASTRO ALVES, SANTOS DUMONT, ABENICIO ARTHUR SOBRAL, LUIS TOMAS DA SILVA, COLOMBIA, MEXICO, ANTONIO SOARES, DAS AVENIDAS ROMEU SIMPLICIO E JOSE LUIS DA SILVA E DA TRAVESSA CASTRO ALVES, CONTARÁ AINDA COM IMPLANTAÇÃO DE MEIO-FIO EM PEDRA GRANÍTICA</v>
      </c>
      <c r="F423" s="1" t="str">
        <f>'INF GERAIS'!G423</f>
        <v>NORMAL</v>
      </c>
      <c r="G423" s="11"/>
      <c r="H423" s="11"/>
      <c r="I423" s="10">
        <v>41803</v>
      </c>
      <c r="J423" s="10">
        <v>41817</v>
      </c>
      <c r="K423" s="11">
        <f>IF(G423&lt;0,"NA",IF(G423&gt;ROUNDDOWN('INF GERAIS'!K423*0.3,2),0,ROUNDDOWN('INF GERAIS'!K423*0.3,2)-G423))</f>
        <v>385366.02</v>
      </c>
      <c r="L423" s="11">
        <v>407543.93</v>
      </c>
      <c r="M423" s="10">
        <v>41824</v>
      </c>
      <c r="N423" s="120" t="s">
        <v>2659</v>
      </c>
      <c r="O423" s="120" t="s">
        <v>2661</v>
      </c>
      <c r="P423" s="120"/>
      <c r="Q423" s="10">
        <v>42121</v>
      </c>
      <c r="R423" s="10">
        <v>42135</v>
      </c>
      <c r="S423" s="11">
        <f>IF(G423&lt;0,"NA",IF((G423+H423+L423+IF(AO423="1ª",AP423,0)+IF(AU423="1ª",AV423,0))&gt;ROUNDDOWN('INF GERAIS'!K423*0.6,2),0,IF(M423="",ROUNDDOWN('INF GERAIS'!K423*0.6,2)-K423-G423-H423,ROUNDDOWN('INF GERAIS'!K423*0.6,2)-(G423+H423+L423+IF(AO423="1ª",AP423,0)+IF(AU423="1ª",AV423,0)))))</f>
        <v>363188.11000000004</v>
      </c>
      <c r="T423" s="505">
        <v>407543.93</v>
      </c>
      <c r="U423" s="10">
        <v>42142</v>
      </c>
      <c r="V423" s="120" t="s">
        <v>3478</v>
      </c>
      <c r="W423" s="120" t="s">
        <v>3481</v>
      </c>
      <c r="X423" s="120" t="s">
        <v>3483</v>
      </c>
      <c r="Y423" s="233">
        <v>42422</v>
      </c>
      <c r="Z423" s="10">
        <v>42478</v>
      </c>
      <c r="AA423" s="11">
        <f>IF(G423&lt;0,"NA",IF((G423+H423+L423+T423+IF(AO423="1ª",AP423,0)+IF(AU423="1ª",AV423,0)+IF(AO423="2ª",AP423,0)+IF(AU423="2ª",AV423,0))&gt;ROUNDDOWN('INF GERAIS'!K423*0.8,2),0,IF(AND(M423="",U423=""),ROUNDDOWN('INF GERAIS'!K423*0.8,2)-K423-S423-G423-H423,IF(U423="",ROUNDDOWN('INF GERAIS'!K423*0.8,2)-S423-L423-G423-H423-IF(AO423="1ª",AP423,0)-IF(AU423="1ª",AV423,0),ROUNDDOWN('INF GERAIS'!K423*0.8,2)-(G423+H423+L423+T423+IF(AO423="1ª",AP423,0)+IF(AU423="1ª",AV423,0)+IF(AO423="2ª",AP423,0)+IF(AU423="2ª",AV423,0))))))</f>
        <v>212554.86</v>
      </c>
      <c r="AB423" s="205">
        <v>215366.66</v>
      </c>
      <c r="AC423" s="233">
        <v>42479</v>
      </c>
      <c r="AD423" s="298" t="s">
        <v>6951</v>
      </c>
      <c r="AE423" s="298" t="s">
        <v>6953</v>
      </c>
      <c r="AF423" s="298" t="s">
        <v>6954</v>
      </c>
      <c r="AG423" s="10">
        <v>42768</v>
      </c>
      <c r="AH423" s="10">
        <v>42842</v>
      </c>
      <c r="AI423" s="11">
        <f>IF(G423&lt;0,"NA",IF((G423+H423+L423+T423+AB423+IF(AO423="1ª",AP423,0)+IF(AU423="1ª",AV423,0)+IF(AO423="2ª",AP423,0)+IF(AU423="2ª",AV423,0)+IF(AO423="3ª",AP423,0)+IF(AU423="3ª",AV423,0))&gt;'INF GERAIS'!K423,0,IF(AND(M423="",U423="",AC423=""),'INF GERAIS'!K423-K423-S423-AA423-G423-H423,IF(AND(U423="",AC423=""),'INF GERAIS'!K423-L423-S423-AA423-G423-H423-IF(AO423="1ª",AP423,0)-IF(AU423="1ª",AV423,0),IF(AC423="",'INF GERAIS'!K423-L423-T423-AA423-G423-H423-IF(AO423="1ª",AP423,0)-IF(AU423="1ª",AV423,0)-IF(AO423="2ª",AP423,0)-IF(AU423="2ª",AV423,0),'INF GERAIS'!K423-(G423+H423+L423+T423+AB423+IF(AO423="1ª",AP423,0)+IF(AU423="1ª",AV423,0)+IF(AO423="2ª",AP423,0)+IF(AU423="2ª",AV423,0)+IF(AO423="3ª",AP423,0)+IF(AU423="3ª",AV423,0)))))))</f>
        <v>254098.87999999989</v>
      </c>
      <c r="AJ423" s="11">
        <v>254098.88</v>
      </c>
      <c r="AK423" s="233">
        <v>42965</v>
      </c>
      <c r="AL423" s="120" t="s">
        <v>9925</v>
      </c>
      <c r="AM423" s="120" t="s">
        <v>9927</v>
      </c>
      <c r="AN423" s="838" t="s">
        <v>9932</v>
      </c>
      <c r="AP423" s="11"/>
      <c r="AQ423" s="10"/>
      <c r="AV423" s="11"/>
      <c r="AW423" s="10"/>
      <c r="AZ423" s="1"/>
      <c r="BF423" s="16"/>
      <c r="BG423" s="155"/>
    </row>
    <row r="424" spans="2:64" ht="72.5" x14ac:dyDescent="0.35">
      <c r="B424" s="45" t="str">
        <f>'INF GERAIS'!B424&amp;IFERROR(IF(INDEX(APOIO!$A$5:$A$50,MATCH('INF GERAIS'!N424,APOIO!$B$5:$B$50,0))="NÃO",APOIO!$A$2&amp;"NÃO VÁLIDO",""),"")</f>
        <v>2014.0398</v>
      </c>
      <c r="C424" s="1" t="str">
        <f>'INF GERAIS'!C424</f>
        <v>MATA NORTE</v>
      </c>
      <c r="D424" s="1" t="str">
        <f>'INF GERAIS'!D424</f>
        <v>TRACUNHAÉM</v>
      </c>
      <c r="E424" s="1" t="str">
        <f>'INF GERAIS'!E424</f>
        <v xml:space="preserve">PAVIMENTAÇÃO EM PARALELEPÍPEDO DE DIVERSAS RUAS </v>
      </c>
      <c r="F424" s="1" t="str">
        <f>'INF GERAIS'!G424</f>
        <v>NORMAL</v>
      </c>
      <c r="G424" s="11"/>
      <c r="H424" s="11"/>
      <c r="I424" s="10">
        <v>41803</v>
      </c>
      <c r="J424" s="10">
        <v>41817</v>
      </c>
      <c r="K424" s="11">
        <f>IF(G424&lt;0,"NA",IF(G424&gt;ROUNDDOWN('INF GERAIS'!K424*0.3,2),0,ROUNDDOWN('INF GERAIS'!K424*0.3,2)-G424))</f>
        <v>181131.97</v>
      </c>
      <c r="L424" s="11">
        <v>181131.97</v>
      </c>
      <c r="M424" s="10">
        <v>41824</v>
      </c>
      <c r="N424" s="120" t="s">
        <v>2668</v>
      </c>
      <c r="O424" s="120" t="s">
        <v>2671</v>
      </c>
      <c r="P424" s="120"/>
      <c r="Q424" s="10">
        <v>42314</v>
      </c>
      <c r="R424" s="10">
        <v>42328</v>
      </c>
      <c r="S424" s="11">
        <f>IF(G424&lt;0,"NA",IF((G424+H424+L424+IF(AO424="1ª",AP424,0)+IF(AU424="1ª",AV424,0))&gt;ROUNDDOWN('INF GERAIS'!K424*0.6,2),0,IF(M424="",ROUNDDOWN('INF GERAIS'!K424*0.6,2)-K424-G424-H424,ROUNDDOWN('INF GERAIS'!K424*0.6,2)-(G424+H424+L424+IF(AO424="1ª",AP424,0)+IF(AU424="1ª",AV424,0)))))</f>
        <v>181131.97</v>
      </c>
      <c r="T424" s="505">
        <v>181131.97</v>
      </c>
      <c r="U424" s="10">
        <v>42335</v>
      </c>
      <c r="V424" s="120" t="s">
        <v>4049</v>
      </c>
      <c r="W424" s="120" t="s">
        <v>4050</v>
      </c>
      <c r="X424" s="120" t="s">
        <v>4052</v>
      </c>
      <c r="Y424" s="233">
        <v>42473</v>
      </c>
      <c r="Z424" s="10">
        <v>42528</v>
      </c>
      <c r="AA424" s="11">
        <f>IF(G424&lt;0,"NA",IF((G424+H424+L424+T424+IF(AO424="1ª",AP424,0)+IF(AU424="1ª",AV424,0)+IF(AO424="2ª",AP424,0)+IF(AU424="2ª",AV424,0))&gt;ROUNDDOWN('INF GERAIS'!K424*0.8,2),0,IF(AND(M424="",U424=""),ROUNDDOWN('INF GERAIS'!K424*0.8,2)-K424-S424-G424-H424,IF(U424="",ROUNDDOWN('INF GERAIS'!K424*0.8,2)-S424-L424-G424-H424-IF(AO424="1ª",AP424,0)-IF(AU424="1ª",AV424,0),ROUNDDOWN('INF GERAIS'!K424*0.8,2)-(G424+H424+L424+T424+IF(AO424="1ª",AP424,0)+IF(AU424="1ª",AV424,0)+IF(AO424="2ª",AP424,0)+IF(AU424="2ª",AV424,0))))))</f>
        <v>120754.65000000002</v>
      </c>
      <c r="AB424" s="205">
        <v>120754.65</v>
      </c>
      <c r="AC424" s="10">
        <v>42537</v>
      </c>
      <c r="AD424" s="120" t="s">
        <v>7571</v>
      </c>
      <c r="AE424" s="120" t="s">
        <v>7573</v>
      </c>
      <c r="AF424" s="120" t="s">
        <v>7574</v>
      </c>
      <c r="AG424" s="10">
        <v>42716</v>
      </c>
      <c r="AH424" s="10">
        <v>42734</v>
      </c>
      <c r="AI424" s="11">
        <f>IF(G424&lt;0,"NA",IF((G424+H424+L424+T424+AB424+IF(AO424="1ª",AP424,0)+IF(AU424="1ª",AV424,0)+IF(AO424="2ª",AP424,0)+IF(AU424="2ª",AV424,0)+IF(AO424="3ª",AP424,0)+IF(AU424="3ª",AV424,0))&gt;'INF GERAIS'!K424,0,IF(AND(M424="",U424="",AC424=""),'INF GERAIS'!K424-K424-S424-AA424-G424-H424,IF(AND(U424="",AC424=""),'INF GERAIS'!K424-L424-S424-AA424-G424-H424-IF(AO424="1ª",AP424,0)-IF(AU424="1ª",AV424,0),IF(AC424="",'INF GERAIS'!K424-L424-T424-AA424-G424-H424-IF(AO424="1ª",AP424,0)-IF(AU424="1ª",AV424,0)-IF(AO424="2ª",AP424,0)-IF(AU424="2ª",AV424,0),'INF GERAIS'!K424-(G424+H424+L424+T424+AB424+IF(AO424="1ª",AP424,0)+IF(AU424="1ª",AV424,0)+IF(AO424="2ª",AP424,0)+IF(AU424="2ª",AV424,0)+IF(AO424="3ª",AP424,0)+IF(AU424="3ª",AV424,0)))))))</f>
        <v>120754.65000000002</v>
      </c>
      <c r="AJ424" s="11">
        <v>120754.65</v>
      </c>
      <c r="AK424" s="10">
        <v>42871</v>
      </c>
      <c r="AL424" s="120" t="s">
        <v>9351</v>
      </c>
      <c r="AM424" s="120" t="s">
        <v>9352</v>
      </c>
      <c r="AN424" s="120" t="s">
        <v>9353</v>
      </c>
      <c r="AP424" s="11"/>
      <c r="AQ424" s="10"/>
      <c r="AV424" s="11"/>
      <c r="AW424" s="10"/>
      <c r="AZ424" s="1"/>
      <c r="BF424" s="16"/>
      <c r="BG424" s="155"/>
    </row>
    <row r="425" spans="2:64" ht="101.5" x14ac:dyDescent="0.35">
      <c r="B425" s="45" t="str">
        <f>'INF GERAIS'!B425&amp;IFERROR(IF(INDEX(APOIO!$A$5:$A$50,MATCH('INF GERAIS'!N425,APOIO!$B$5:$B$50,0))="NÃO",APOIO!$A$2&amp;"NÃO VÁLIDO",""),"")</f>
        <v>2014.0399</v>
      </c>
      <c r="C425" s="1" t="str">
        <f>'INF GERAIS'!C425</f>
        <v>SERTÃO DO ARARIPE</v>
      </c>
      <c r="D425" s="1" t="str">
        <f>'INF GERAIS'!D425</f>
        <v>TRINDADE</v>
      </c>
      <c r="E425" s="1" t="str">
        <f>'INF GERAIS'!E425</f>
        <v>MELHORIA DA ACESSIBILIDADE AS COMUNIDADES EM ÁREAS DE RISCO E VULNERABILIDADE SOCIAL/CONSTRUÇÃO DE PAVIMENTAÇÃO EM PARALEL. GRANÍTICO, CONSTRUÇÃO DE MEIO FIO, RAMPAS E ACESSIBILIDADE, PLACAS DE IDENTIFICAÇÃO DE RUAS E SINALIZAÇÃO</v>
      </c>
      <c r="F425" s="1" t="str">
        <f>'INF GERAIS'!G425</f>
        <v>NORMAL</v>
      </c>
      <c r="G425" s="11"/>
      <c r="H425" s="11"/>
      <c r="I425" s="10">
        <v>41803</v>
      </c>
      <c r="J425" s="10">
        <v>41817</v>
      </c>
      <c r="K425" s="11">
        <f>IF(G425&lt;0,"NA",IF(G425&gt;ROUNDDOWN('INF GERAIS'!K425*0.3,2),0,ROUNDDOWN('INF GERAIS'!K425*0.3,2)-G425))</f>
        <v>316980.13</v>
      </c>
      <c r="L425" s="11">
        <v>316980.14</v>
      </c>
      <c r="M425" s="10">
        <v>41824</v>
      </c>
      <c r="N425" s="120" t="s">
        <v>2779</v>
      </c>
      <c r="O425" s="120" t="s">
        <v>2781</v>
      </c>
      <c r="P425" s="120"/>
      <c r="Q425" s="10">
        <v>42222</v>
      </c>
      <c r="R425" s="10">
        <v>42236</v>
      </c>
      <c r="S425" s="11">
        <f>IF(G425&lt;0,"NA",IF((G425+H425+L425+IF(AO425="1ª",AP425,0)+IF(AU425="1ª",AV425,0))&gt;ROUNDDOWN('INF GERAIS'!K425*0.6,2),0,IF(M425="",ROUNDDOWN('INF GERAIS'!K425*0.6,2)-K425-G425-H425,ROUNDDOWN('INF GERAIS'!K425*0.6,2)-(G425+H425+L425+IF(AO425="1ª",AP425,0)+IF(AU425="1ª",AV425,0)))))</f>
        <v>316980.13</v>
      </c>
      <c r="T425" s="505">
        <v>316980.14</v>
      </c>
      <c r="U425" s="10">
        <v>42243</v>
      </c>
      <c r="V425" s="120" t="s">
        <v>3853</v>
      </c>
      <c r="W425" s="120" t="s">
        <v>3855</v>
      </c>
      <c r="X425" s="120" t="s">
        <v>3857</v>
      </c>
      <c r="Y425" s="10">
        <v>42311</v>
      </c>
      <c r="Z425" s="10">
        <v>42396</v>
      </c>
      <c r="AA425" s="11">
        <f>IF(G425&lt;0,"NA",IF((G425+H425+L425+T425+IF(AO425="1ª",AP425,0)+IF(AU425="1ª",AV425,0)+IF(AO425="2ª",AP425,0)+IF(AU425="2ª",AV425,0))&gt;ROUNDDOWN('INF GERAIS'!K425*0.8,2),0,IF(AND(M425="",U425=""),ROUNDDOWN('INF GERAIS'!K425*0.8,2)-K425-S425-G425-H425,IF(U425="",ROUNDDOWN('INF GERAIS'!K425*0.8,2)-S425-L425-G425-H425-IF(AO425="1ª",AP425,0)-IF(AU425="1ª",AV425,0),ROUNDDOWN('INF GERAIS'!K425*0.8,2)-(G425+H425+L425+T425+IF(AO425="1ª",AP425,0)+IF(AU425="1ª",AV425,0)+IF(AO425="2ª",AP425,0)+IF(AU425="2ª",AV425,0))))))</f>
        <v>211320.07999999996</v>
      </c>
      <c r="AB425" s="11">
        <v>211320.09</v>
      </c>
      <c r="AC425" s="10">
        <v>42402</v>
      </c>
      <c r="AD425" s="120" t="s">
        <v>4806</v>
      </c>
      <c r="AE425" s="120" t="s">
        <v>4807</v>
      </c>
      <c r="AF425" s="120" t="s">
        <v>4808</v>
      </c>
      <c r="AG425" s="10">
        <v>42682</v>
      </c>
      <c r="AH425" s="10">
        <v>42381</v>
      </c>
      <c r="AI425" s="11">
        <f>IF(G425&lt;0,"NA",IF((G425+H425+L425+T425+AB425+IF(AO425="1ª",AP425,0)+IF(AU425="1ª",AV425,0)+IF(AO425="2ª",AP425,0)+IF(AU425="2ª",AV425,0)+IF(AO425="3ª",AP425,0)+IF(AU425="3ª",AV425,0))&gt;'INF GERAIS'!K425,0,IF(AND(M425="",U425="",AC425=""),'INF GERAIS'!K425-K425-S425-AA425-G425-H425,IF(AND(U425="",AC425=""),'INF GERAIS'!K425-L425-S425-AA425-G425-H425-IF(AO425="1ª",AP425,0)-IF(AU425="1ª",AV425,0),IF(AC425="",'INF GERAIS'!K425-L425-T425-AA425-G425-H425-IF(AO425="1ª",AP425,0)-IF(AU425="1ª",AV425,0)-IF(AO425="2ª",AP425,0)-IF(AU425="2ª",AV425,0),'INF GERAIS'!K425-(G425+H425+L425+T425+AB425+IF(AO425="1ª",AP425,0)+IF(AU425="1ª",AV425,0)+IF(AO425="2ª",AP425,0)+IF(AU425="2ª",AV425,0)+IF(AO425="3ª",AP425,0)+IF(AU425="3ª",AV425,0)))))))</f>
        <v>211320.08999999997</v>
      </c>
      <c r="AJ425" s="11">
        <v>211320.09</v>
      </c>
      <c r="AK425" s="10">
        <v>42863</v>
      </c>
      <c r="AL425" s="120" t="s">
        <v>9536</v>
      </c>
      <c r="AM425" s="120" t="s">
        <v>9487</v>
      </c>
      <c r="AN425" s="120" t="s">
        <v>9486</v>
      </c>
      <c r="AP425" s="11"/>
      <c r="AQ425" s="10"/>
      <c r="AV425" s="11"/>
      <c r="AW425" s="10"/>
      <c r="AZ425" s="1"/>
      <c r="BF425" s="16"/>
      <c r="BG425" s="155"/>
    </row>
    <row r="426" spans="2:64" ht="87" x14ac:dyDescent="0.35">
      <c r="B426" s="45" t="str">
        <f>'INF GERAIS'!B426&amp;IFERROR(IF(INDEX(APOIO!$A$5:$A$50,MATCH('INF GERAIS'!N426,APOIO!$B$5:$B$50,0))="NÃO",APOIO!$A$2&amp;"NÃO VÁLIDO",""),"")</f>
        <v>2014.0400</v>
      </c>
      <c r="C426" s="1" t="str">
        <f>'INF GERAIS'!C426</f>
        <v>SERTÃO DO PAJEÚ</v>
      </c>
      <c r="D426" s="1" t="str">
        <f>'INF GERAIS'!D426</f>
        <v>TRIUNFO</v>
      </c>
      <c r="E426" s="1" t="str">
        <f>'INF GERAIS'!E426</f>
        <v>PAVIMENTAÇÃO EM PARALELEPÍPEDOS GRANÍTICOS NA RUA SEBASTIÃO MARTINS E RUA PROJETADA A</v>
      </c>
      <c r="F426" s="1" t="str">
        <f>'INF GERAIS'!G426</f>
        <v>NORMAL</v>
      </c>
      <c r="G426" s="11"/>
      <c r="H426" s="11"/>
      <c r="I426" s="10">
        <v>41803</v>
      </c>
      <c r="J426" s="10">
        <v>41817</v>
      </c>
      <c r="K426" s="11">
        <f>IF(G426&lt;0,"NA",IF(G426&gt;ROUNDDOWN('INF GERAIS'!K426*0.3,2),0,ROUNDDOWN('INF GERAIS'!K426*0.3,2)-G426))</f>
        <v>62230.97</v>
      </c>
      <c r="L426" s="11">
        <v>62230.97</v>
      </c>
      <c r="M426" s="10">
        <v>41824</v>
      </c>
      <c r="N426" s="120" t="s">
        <v>2697</v>
      </c>
      <c r="O426" s="120" t="s">
        <v>2682</v>
      </c>
      <c r="P426" s="120"/>
      <c r="Q426" s="10">
        <v>42317</v>
      </c>
      <c r="R426" s="10">
        <v>42331</v>
      </c>
      <c r="S426" s="11">
        <f>IF(G426&lt;0,"NA",IF((G426+H426+L426+IF(AO426="1ª",AP426,0)+IF(AU426="1ª",AV426,0))&gt;ROUNDDOWN('INF GERAIS'!K426*0.6,2),0,IF(M426="",ROUNDDOWN('INF GERAIS'!K426*0.6,2)-K426-G426-H426,ROUNDDOWN('INF GERAIS'!K426*0.6,2)-(G426+H426+L426+IF(AO426="1ª",AP426,0)+IF(AU426="1ª",AV426,0)))))</f>
        <v>62230.97</v>
      </c>
      <c r="T426" s="505">
        <v>62230.97</v>
      </c>
      <c r="U426" s="10">
        <v>42338</v>
      </c>
      <c r="V426" s="120" t="s">
        <v>4206</v>
      </c>
      <c r="W426" s="120" t="s">
        <v>4208</v>
      </c>
      <c r="X426" s="120" t="s">
        <v>4209</v>
      </c>
      <c r="Y426" s="10">
        <v>42298</v>
      </c>
      <c r="Z426" s="10">
        <v>42354</v>
      </c>
      <c r="AA426" s="11">
        <f>IF(G426&lt;0,"NA",IF((G426+H426+L426+T426+IF(AO426="1ª",AP426,0)+IF(AU426="1ª",AV426,0)+IF(AO426="2ª",AP426,0)+IF(AU426="2ª",AV426,0))&gt;ROUNDDOWN('INF GERAIS'!K426*0.8,2),0,IF(AND(M426="",U426=""),ROUNDDOWN('INF GERAIS'!K426*0.8,2)-K426-S426-G426-H426,IF(U426="",ROUNDDOWN('INF GERAIS'!K426*0.8,2)-S426-L426-G426-H426-IF(AO426="1ª",AP426,0)-IF(AU426="1ª",AV426,0),ROUNDDOWN('INF GERAIS'!K426*0.8,2)-(G426+H426+L426+T426+IF(AO426="1ª",AP426,0)+IF(AU426="1ª",AV426,0)+IF(AO426="2ª",AP426,0)+IF(AU426="2ª",AV426,0))))))</f>
        <v>41487.31</v>
      </c>
      <c r="AB426" s="11">
        <v>41487.32</v>
      </c>
      <c r="AC426" s="10">
        <v>42361</v>
      </c>
      <c r="AD426" s="120" t="s">
        <v>4594</v>
      </c>
      <c r="AE426" s="120" t="s">
        <v>4596</v>
      </c>
      <c r="AF426" s="120" t="s">
        <v>4598</v>
      </c>
      <c r="AG426" s="10">
        <v>42367</v>
      </c>
      <c r="AH426" s="10">
        <v>42459</v>
      </c>
      <c r="AI426" s="11">
        <f>IF(G426&lt;0,"NA",IF((G426+H426+L426+T426+AB426+IF(AO426="1ª",AP426,0)+IF(AU426="1ª",AV426,0)+IF(AO426="2ª",AP426,0)+IF(AU426="2ª",AV426,0)+IF(AO426="3ª",AP426,0)+IF(AU426="3ª",AV426,0))&gt;'INF GERAIS'!K426,0,IF(AND(M426="",U426="",AC426=""),'INF GERAIS'!K426-K426-S426-AA426-G426-H426,IF(AND(U426="",AC426=""),'INF GERAIS'!K426-L426-S426-AA426-G426-H426-IF(AO426="1ª",AP426,0)-IF(AU426="1ª",AV426,0),IF(AC426="",'INF GERAIS'!K426-L426-T426-AA426-G426-H426-IF(AO426="1ª",AP426,0)-IF(AU426="1ª",AV426,0)-IF(AO426="2ª",AP426,0)-IF(AU426="2ª",AV426,0),'INF GERAIS'!K426-(G426+H426+L426+T426+AB426+IF(AO426="1ª",AP426,0)+IF(AU426="1ª",AV426,0)+IF(AO426="2ª",AP426,0)+IF(AU426="2ª",AV426,0)+IF(AO426="3ª",AP426,0)+IF(AU426="3ª",AV426,0)))))))</f>
        <v>41487.31</v>
      </c>
      <c r="AJ426" s="205">
        <v>19123.37</v>
      </c>
      <c r="AK426" s="10">
        <v>42464</v>
      </c>
      <c r="AL426" s="120" t="s">
        <v>6781</v>
      </c>
      <c r="AM426" s="120" t="s">
        <v>4810</v>
      </c>
      <c r="AN426" s="120" t="s">
        <v>6783</v>
      </c>
      <c r="AO426" s="1" t="s">
        <v>5681</v>
      </c>
      <c r="AP426" s="11">
        <v>22363.94</v>
      </c>
      <c r="AQ426" s="10">
        <v>42495</v>
      </c>
      <c r="AR426" s="1" t="s">
        <v>7136</v>
      </c>
      <c r="AS426" s="1" t="s">
        <v>4810</v>
      </c>
      <c r="AT426" s="1" t="s">
        <v>7138</v>
      </c>
      <c r="AV426" s="11"/>
      <c r="AW426" s="10"/>
      <c r="AZ426" s="1"/>
      <c r="BF426" s="16"/>
      <c r="BG426" s="155"/>
    </row>
    <row r="427" spans="2:64" ht="87" x14ac:dyDescent="0.35">
      <c r="B427" s="45" t="str">
        <f>'INF GERAIS'!B427&amp;IFERROR(IF(INDEX(APOIO!$A$5:$A$50,MATCH('INF GERAIS'!N427,APOIO!$B$5:$B$50,0))="NÃO",APOIO!$A$2&amp;"NÃO VÁLIDO",""),"")</f>
        <v>2014.0401</v>
      </c>
      <c r="C427" s="1" t="str">
        <f>'INF GERAIS'!C427</f>
        <v>SERTÃO DO PAJEÚ</v>
      </c>
      <c r="D427" s="1" t="str">
        <f>'INF GERAIS'!D427</f>
        <v>TRIUNFO</v>
      </c>
      <c r="E427" s="1" t="str">
        <f>'INF GERAIS'!E427</f>
        <v>2ª ETAPA DE REFORMA E AMPLIAÇÃO DA MATERNIDADE FELINDO WANDERLEY</v>
      </c>
      <c r="F427" s="1" t="str">
        <f>'INF GERAIS'!G427</f>
        <v>NORMAL</v>
      </c>
      <c r="G427" s="11"/>
      <c r="H427" s="11"/>
      <c r="I427" s="10">
        <v>41803</v>
      </c>
      <c r="J427" s="10">
        <v>41817</v>
      </c>
      <c r="K427" s="11">
        <f>IF(G427&lt;0,"NA",IF(G427&gt;ROUNDDOWN('INF GERAIS'!K427*0.3,2),0,ROUNDDOWN('INF GERAIS'!K427*0.3,2)-G427))</f>
        <v>28685.06</v>
      </c>
      <c r="L427" s="11">
        <v>28685.06</v>
      </c>
      <c r="M427" s="10">
        <v>41824</v>
      </c>
      <c r="N427" s="120" t="s">
        <v>2692</v>
      </c>
      <c r="O427" s="120" t="s">
        <v>2682</v>
      </c>
      <c r="P427" s="120"/>
      <c r="Q427" s="10">
        <v>42317</v>
      </c>
      <c r="R427" s="10">
        <v>42331</v>
      </c>
      <c r="S427" s="11">
        <f>IF(G427&lt;0,"NA",IF((G427+H427+L427+IF(AO427="1ª",AP427,0)+IF(AU427="1ª",AV427,0))&gt;ROUNDDOWN('INF GERAIS'!K427*0.6,2),0,IF(M427="",ROUNDDOWN('INF GERAIS'!K427*0.6,2)-K427-G427-H427,ROUNDDOWN('INF GERAIS'!K427*0.6,2)-(G427+H427+L427+IF(AO427="1ª",AP427,0)+IF(AU427="1ª",AV427,0)))))</f>
        <v>28685.06</v>
      </c>
      <c r="T427" s="505">
        <v>28685.06</v>
      </c>
      <c r="U427" s="10">
        <v>42338</v>
      </c>
      <c r="V427" s="120" t="s">
        <v>4213</v>
      </c>
      <c r="W427" s="120" t="s">
        <v>4208</v>
      </c>
      <c r="X427" s="120" t="s">
        <v>4215</v>
      </c>
      <c r="Y427" s="10">
        <v>42145</v>
      </c>
      <c r="Z427" s="10">
        <v>42331</v>
      </c>
      <c r="AA427" s="11">
        <f>IF(G427&lt;0,"NA",IF((G427+H427+L427+T427+IF(AO427="1ª",AP427,0)+IF(AU427="1ª",AV427,0)+IF(AO427="2ª",AP427,0)+IF(AU427="2ª",AV427,0))&gt;ROUNDDOWN('INF GERAIS'!K427*0.8,2),0,IF(AND(M427="",U427=""),ROUNDDOWN('INF GERAIS'!K427*0.8,2)-K427-S427-G427-H427,IF(U427="",ROUNDDOWN('INF GERAIS'!K427*0.8,2)-S427-L427-G427-H427-IF(AO427="1ª",AP427,0)-IF(AU427="1ª",AV427,0),ROUNDDOWN('INF GERAIS'!K427*0.8,2)-(G427+H427+L427+T427+IF(AO427="1ª",AP427,0)+IF(AU427="1ª",AV427,0)+IF(AO427="2ª",AP427,0)+IF(AU427="2ª",AV427,0))))))</f>
        <v>19123.370000000003</v>
      </c>
      <c r="AB427" s="11">
        <v>19123.37</v>
      </c>
      <c r="AC427" s="10">
        <v>42356</v>
      </c>
      <c r="AD427" s="120" t="s">
        <v>4374</v>
      </c>
      <c r="AE427" s="120" t="s">
        <v>4376</v>
      </c>
      <c r="AF427" s="120" t="s">
        <v>4377</v>
      </c>
      <c r="AG427" s="10">
        <v>42145</v>
      </c>
      <c r="AH427" s="10">
        <v>42331</v>
      </c>
      <c r="AI427" s="11">
        <f>IF(G427&lt;0,"NA",IF((G427+H427+L427+T427+AB427+IF(AO427="1ª",AP427,0)+IF(AU427="1ª",AV427,0)+IF(AO427="2ª",AP427,0)+IF(AU427="2ª",AV427,0)+IF(AO427="3ª",AP427,0)+IF(AU427="3ª",AV427,0))&gt;'INF GERAIS'!K427,0,IF(AND(M427="",U427="",AC427=""),'INF GERAIS'!K427-K427-S427-AA427-G427-H427,IF(AND(U427="",AC427=""),'INF GERAIS'!K427-L427-S427-AA427-G427-H427-IF(AO427="1ª",AP427,0)-IF(AU427="1ª",AV427,0),IF(AC427="",'INF GERAIS'!K427-L427-T427-AA427-G427-H427-IF(AO427="1ª",AP427,0)-IF(AU427="1ª",AV427,0)-IF(AO427="2ª",AP427,0)-IF(AU427="2ª",AV427,0),'INF GERAIS'!K427-(G427+H427+L427+T427+AB427+IF(AO427="1ª",AP427,0)+IF(AU427="1ª",AV427,0)+IF(AO427="2ª",AP427,0)+IF(AU427="2ª",AV427,0)+IF(AO427="3ª",AP427,0)+IF(AU427="3ª",AV427,0)))))))</f>
        <v>19123.37999999999</v>
      </c>
      <c r="AJ427" s="11">
        <v>19123.37</v>
      </c>
      <c r="AK427" s="10">
        <v>42356</v>
      </c>
      <c r="AL427" s="120" t="s">
        <v>4378</v>
      </c>
      <c r="AM427" s="120" t="s">
        <v>4376</v>
      </c>
      <c r="AN427" s="120" t="s">
        <v>4380</v>
      </c>
      <c r="AP427" s="11"/>
      <c r="AQ427" s="10"/>
      <c r="AV427" s="11"/>
      <c r="AW427" s="10"/>
      <c r="AZ427" s="1"/>
      <c r="BF427" s="16"/>
      <c r="BG427" s="155"/>
    </row>
    <row r="428" spans="2:64" ht="72.5" x14ac:dyDescent="0.35">
      <c r="B428" s="45" t="str">
        <f>'INF GERAIS'!B428&amp;IFERROR(IF(INDEX(APOIO!$A$5:$A$50,MATCH('INF GERAIS'!N428,APOIO!$B$5:$B$50,0))="NÃO",APOIO!$A$2&amp;"NÃO VÁLIDO",""),"")</f>
        <v>2014.0402</v>
      </c>
      <c r="C428" s="1" t="str">
        <f>'INF GERAIS'!C428</f>
        <v>SERTÃO DO PAJEÚ</v>
      </c>
      <c r="D428" s="1" t="str">
        <f>'INF GERAIS'!D428</f>
        <v>TRIUNFO</v>
      </c>
      <c r="E428" s="1" t="str">
        <f>'INF GERAIS'!E428</f>
        <v>REFORMA DO MERCADO PÚBLICO DE TRIUNFO</v>
      </c>
      <c r="F428" s="1" t="str">
        <f>'INF GERAIS'!G428</f>
        <v>NORMAL</v>
      </c>
      <c r="G428" s="11"/>
      <c r="H428" s="11"/>
      <c r="I428" s="10">
        <v>41803</v>
      </c>
      <c r="J428" s="10">
        <v>41817</v>
      </c>
      <c r="K428" s="11">
        <f>IF(G428&lt;0,"NA",IF(G428&gt;ROUNDDOWN('INF GERAIS'!K428*0.3,2),0,ROUNDDOWN('INF GERAIS'!K428*0.3,2)-G428))</f>
        <v>135498.93</v>
      </c>
      <c r="L428" s="11">
        <v>135498.94</v>
      </c>
      <c r="M428" s="10">
        <v>41824</v>
      </c>
      <c r="N428" s="120" t="s">
        <v>2680</v>
      </c>
      <c r="O428" s="120" t="s">
        <v>2682</v>
      </c>
      <c r="P428" s="120"/>
      <c r="Q428" s="10">
        <v>42317</v>
      </c>
      <c r="R428" s="10">
        <v>42331</v>
      </c>
      <c r="S428" s="11">
        <f>IF(G428&lt;0,"NA",IF((G428+H428+L428+IF(AO428="1ª",AP428,0)+IF(AU428="1ª",AV428,0))&gt;ROUNDDOWN('INF GERAIS'!K428*0.6,2),0,IF(M428="",ROUNDDOWN('INF GERAIS'!K428*0.6,2)-K428-G428-H428,ROUNDDOWN('INF GERAIS'!K428*0.6,2)-(G428+H428+L428+IF(AO428="1ª",AP428,0)+IF(AU428="1ª",AV428,0)))))</f>
        <v>135498.91999999998</v>
      </c>
      <c r="T428" s="505">
        <v>135498.93</v>
      </c>
      <c r="U428" s="10">
        <v>42338</v>
      </c>
      <c r="V428" s="120" t="s">
        <v>4210</v>
      </c>
      <c r="W428" s="120" t="s">
        <v>4208</v>
      </c>
      <c r="X428" s="120" t="s">
        <v>4212</v>
      </c>
      <c r="Y428" s="10">
        <v>42380</v>
      </c>
      <c r="Z428" s="10">
        <v>42396</v>
      </c>
      <c r="AA428" s="11">
        <f>IF(G428&lt;0,"NA",IF((G428+H428+L428+T428+IF(AO428="1ª",AP428,0)+IF(AU428="1ª",AV428,0)+IF(AO428="2ª",AP428,0)+IF(AU428="2ª",AV428,0))&gt;ROUNDDOWN('INF GERAIS'!K428*0.8,2),0,IF(AND(M428="",U428=""),ROUNDDOWN('INF GERAIS'!K428*0.8,2)-K428-S428-G428-H428,IF(U428="",ROUNDDOWN('INF GERAIS'!K428*0.8,2)-S428-L428-G428-H428-IF(AO428="1ª",AP428,0)-IF(AU428="1ª",AV428,0),ROUNDDOWN('INF GERAIS'!K428*0.8,2)-(G428+H428+L428+T428+IF(AO428="1ª",AP428,0)+IF(AU428="1ª",AV428,0)+IF(AO428="2ª",AP428,0)+IF(AU428="2ª",AV428,0))))))</f>
        <v>90332.609999999986</v>
      </c>
      <c r="AB428" s="11">
        <v>90332.62</v>
      </c>
      <c r="AC428" s="10">
        <v>42402</v>
      </c>
      <c r="AD428" s="120" t="s">
        <v>4809</v>
      </c>
      <c r="AE428" s="120" t="s">
        <v>4810</v>
      </c>
      <c r="AF428" s="120" t="s">
        <v>4811</v>
      </c>
      <c r="AG428" s="122">
        <v>42522</v>
      </c>
      <c r="AH428" s="10">
        <v>42543</v>
      </c>
      <c r="AI428" s="11">
        <f>IF(G428&lt;0,"NA",IF((G428+H428+L428+T428+AB428+IF(AO428="1ª",AP428,0)+IF(AU428="1ª",AV428,0)+IF(AO428="2ª",AP428,0)+IF(AU428="2ª",AV428,0)+IF(AO428="3ª",AP428,0)+IF(AU428="3ª",AV428,0))&gt;'INF GERAIS'!K428,0,IF(AND(M428="",U428="",AC428=""),'INF GERAIS'!K428-K428-S428-AA428-G428-H428,IF(AND(U428="",AC428=""),'INF GERAIS'!K428-L428-S428-AA428-G428-H428-IF(AO428="1ª",AP428,0)-IF(AU428="1ª",AV428,0),IF(AC428="",'INF GERAIS'!K428-L428-T428-AA428-G428-H428-IF(AO428="1ª",AP428,0)-IF(AU428="1ª",AV428,0)-IF(AO428="2ª",AP428,0)-IF(AU428="2ª",AV428,0),'INF GERAIS'!K428-(G428+H428+L428+T428+AB428+IF(AO428="1ª",AP428,0)+IF(AU428="1ª",AV428,0)+IF(AO428="2ª",AP428,0)+IF(AU428="2ª",AV428,0)+IF(AO428="3ª",AP428,0)+IF(AU428="3ª",AV428,0)))))))</f>
        <v>90332.62</v>
      </c>
      <c r="AJ428" s="440">
        <v>90323.62</v>
      </c>
      <c r="AK428" s="441">
        <v>42549</v>
      </c>
      <c r="AL428" s="442" t="s">
        <v>7812</v>
      </c>
      <c r="AM428" s="341" t="s">
        <v>7678</v>
      </c>
      <c r="AN428" s="341" t="s">
        <v>7814</v>
      </c>
      <c r="AP428" s="11"/>
      <c r="AQ428" s="10"/>
      <c r="AV428" s="11"/>
      <c r="AW428" s="10"/>
      <c r="AZ428" s="1"/>
      <c r="BF428" s="16"/>
      <c r="BG428" s="155"/>
    </row>
    <row r="429" spans="2:64" ht="58" x14ac:dyDescent="0.35">
      <c r="B429" s="45" t="str">
        <f>'INF GERAIS'!B429&amp;IFERROR(IF(INDEX(APOIO!$A$5:$A$50,MATCH('INF GERAIS'!N429,APOIO!$B$5:$B$50,0))="NÃO",APOIO!$A$2&amp;"NÃO VÁLIDO",""),"")</f>
        <v>2014.0403</v>
      </c>
      <c r="C429" s="1" t="str">
        <f>'INF GERAIS'!C429</f>
        <v>AGRESTE MERIDIONAL</v>
      </c>
      <c r="D429" s="1" t="str">
        <f>'INF GERAIS'!D429</f>
        <v>TUPANATINGA</v>
      </c>
      <c r="E429" s="1" t="str">
        <f>'INF GERAIS'!E429</f>
        <v>PAVIMENTAÇÃO GRANÍTICA DE VÁRIAS RUAS</v>
      </c>
      <c r="F429" s="1" t="str">
        <f>'INF GERAIS'!G429</f>
        <v>NORMAL</v>
      </c>
      <c r="G429" s="11"/>
      <c r="H429" s="11"/>
      <c r="I429" s="10">
        <v>41808</v>
      </c>
      <c r="J429" s="10">
        <v>41822</v>
      </c>
      <c r="K429" s="11">
        <f>IF(G429&lt;0,"NA",IF(G429&gt;ROUNDDOWN('INF GERAIS'!K429*0.3,2),0,ROUNDDOWN('INF GERAIS'!K429*0.3,2)-G429))</f>
        <v>138499.01</v>
      </c>
      <c r="L429" s="11">
        <v>136000.85999999999</v>
      </c>
      <c r="M429" s="10">
        <v>41829</v>
      </c>
      <c r="N429" s="120" t="s">
        <v>3169</v>
      </c>
      <c r="O429" s="120" t="s">
        <v>3043</v>
      </c>
      <c r="P429" s="120"/>
      <c r="Q429" s="10" t="s">
        <v>153</v>
      </c>
      <c r="R429" s="10">
        <v>43314</v>
      </c>
      <c r="S429" s="11">
        <f>IF(G429&lt;0,"NA",IF((G429+H429+L429+IF(AO429="1ª",AP429,0)+IF(AU429="1ª",AV429,0))&gt;ROUNDDOWN('INF GERAIS'!K429*0.6,2),0,IF(M429="",ROUNDDOWN('INF GERAIS'!K429*0.6,2)-K429-G429-H429,ROUNDDOWN('INF GERAIS'!K429*0.6,2)-(G429+H429+L429+IF(AO429="1ª",AP429,0)+IF(AU429="1ª",AV429,0)))))</f>
        <v>140997.17000000004</v>
      </c>
      <c r="T429" s="505">
        <v>140997.17000000001</v>
      </c>
      <c r="U429" s="10">
        <v>43328</v>
      </c>
      <c r="V429" s="120" t="s">
        <v>11588</v>
      </c>
      <c r="W429" s="120" t="s">
        <v>11590</v>
      </c>
      <c r="X429" s="120" t="s">
        <v>11591</v>
      </c>
      <c r="Y429" s="10">
        <v>43334</v>
      </c>
      <c r="Z429" s="10" t="s">
        <v>153</v>
      </c>
      <c r="AA429" s="11">
        <f>IF(G429&lt;0,"NA",IF((G429+H429+L429+T429+IF(AO429="1ª",AP429,0)+IF(AU429="1ª",AV429,0)+IF(AO429="2ª",AP429,0)+IF(AU429="2ª",AV429,0))&gt;ROUNDDOWN('INF GERAIS'!K429*0.8,2),0,IF(AND(M429="",U429=""),ROUNDDOWN('INF GERAIS'!K429*0.8,2)-K429-S429-G429-H429,IF(U429="",ROUNDDOWN('INF GERAIS'!K429*0.8,2)-S429-L429-G429-H429-IF(AO429="1ª",AP429,0)-IF(AU429="1ª",AV429,0),ROUNDDOWN('INF GERAIS'!K429*0.8,2)-(G429+H429+L429+T429+IF(AO429="1ª",AP429,0)+IF(AU429="1ª",AV429,0)+IF(AO429="2ª",AP429,0)+IF(AU429="2ª",AV429,0))))))</f>
        <v>92332.68</v>
      </c>
      <c r="AB429" s="11"/>
      <c r="AC429" s="10"/>
      <c r="AD429" s="120" t="s">
        <v>153</v>
      </c>
      <c r="AE429" s="120" t="s">
        <v>153</v>
      </c>
      <c r="AF429" s="120" t="s">
        <v>153</v>
      </c>
      <c r="AG429" s="10"/>
      <c r="AH429" s="10" t="s">
        <v>153</v>
      </c>
      <c r="AI429" s="11">
        <f>IF(G429&lt;0,"NA",IF((G429+H429+L429+T429+AB429+IF(AO429="1ª",AP429,0)+IF(AU429="1ª",AV429,0)+IF(AO429="2ª",AP429,0)+IF(AU429="2ª",AV429,0)+IF(AO429="3ª",AP429,0)+IF(AU429="3ª",AV429,0))&gt;'INF GERAIS'!K429,0,IF(AND(M429="",U429="",AC429=""),'INF GERAIS'!K429-K429-S429-AA429-G429-H429,IF(AND(U429="",AC429=""),'INF GERAIS'!K429-L429-S429-AA429-G429-H429-IF(AO429="1ª",AP429,0)-IF(AU429="1ª",AV429,0),IF(AC429="",'INF GERAIS'!K429-L429-T429-AA429-G429-H429-IF(AO429="1ª",AP429,0)-IF(AU429="1ª",AV429,0)-IF(AO429="2ª",AP429,0)-IF(AU429="2ª",AV429,0),'INF GERAIS'!K429-(G429+H429+L429+T429+AB429+IF(AO429="1ª",AP429,0)+IF(AU429="1ª",AV429,0)+IF(AO429="2ª",AP429,0)+IF(AU429="2ª",AV429,0)+IF(AO429="3ª",AP429,0)+IF(AU429="3ª",AV429,0)))))))</f>
        <v>92332.680000000022</v>
      </c>
      <c r="AJ429" s="11" t="s">
        <v>153</v>
      </c>
      <c r="AK429" s="10"/>
      <c r="AL429" s="120" t="s">
        <v>153</v>
      </c>
      <c r="AM429" s="120" t="s">
        <v>153</v>
      </c>
      <c r="AN429" s="120" t="s">
        <v>153</v>
      </c>
      <c r="AP429" s="11"/>
      <c r="AQ429" s="10"/>
      <c r="AV429" s="11"/>
      <c r="AW429" s="10"/>
      <c r="AZ429" s="1"/>
      <c r="BF429" s="16"/>
      <c r="BG429" s="155"/>
    </row>
    <row r="430" spans="2:64" ht="72.5" x14ac:dyDescent="0.35">
      <c r="B430" s="45" t="str">
        <f>'INF GERAIS'!B430&amp;IFERROR(IF(INDEX(APOIO!$A$5:$A$50,MATCH('INF GERAIS'!N430,APOIO!$B$5:$B$50,0))="NÃO",APOIO!$A$2&amp;"NÃO VÁLIDO",""),"")</f>
        <v>2014.0404</v>
      </c>
      <c r="C430" s="1" t="str">
        <f>'INF GERAIS'!C430</f>
        <v>AGRESTE MERIDIONAL</v>
      </c>
      <c r="D430" s="1" t="str">
        <f>'INF GERAIS'!D430</f>
        <v>TUPANATINGA</v>
      </c>
      <c r="E430" s="1" t="str">
        <f>'INF GERAIS'!E430</f>
        <v>PROJETO BÁSICO DE RECUPERAÇÃO DA COBERTA DO GINÁSIO POLIESPORTIVO</v>
      </c>
      <c r="F430" s="1" t="str">
        <f>'INF GERAIS'!G430</f>
        <v>NORMAL</v>
      </c>
      <c r="G430" s="11"/>
      <c r="H430" s="11"/>
      <c r="I430" s="10">
        <v>41807</v>
      </c>
      <c r="J430" s="10">
        <v>41821</v>
      </c>
      <c r="K430" s="11">
        <f>IF(G430&lt;0,"NA",IF(G430&gt;ROUNDDOWN('INF GERAIS'!K430*0.3,2),0,ROUNDDOWN('INF GERAIS'!K430*0.3,2)-G430))</f>
        <v>74645.11</v>
      </c>
      <c r="L430" s="11">
        <v>74645.11</v>
      </c>
      <c r="M430" s="10">
        <v>41828</v>
      </c>
      <c r="N430" s="120" t="s">
        <v>3041</v>
      </c>
      <c r="O430" s="120" t="s">
        <v>3043</v>
      </c>
      <c r="P430" s="120"/>
      <c r="Q430" s="10" t="s">
        <v>153</v>
      </c>
      <c r="R430" s="10">
        <v>43314</v>
      </c>
      <c r="S430" s="11">
        <f>IF(G430&lt;0,"NA",IF((G430+H430+L430+IF(AO430="1ª",AP430,0)+IF(AU430="1ª",AV430,0))&gt;ROUNDDOWN('INF GERAIS'!K430*0.6,2),0,IF(M430="",ROUNDDOWN('INF GERAIS'!K430*0.6,2)-K430-G430-H430,ROUNDDOWN('INF GERAIS'!K430*0.6,2)-(G430+H430+L430+IF(AO430="1ª",AP430,0)+IF(AU430="1ª",AV430,0)))))</f>
        <v>74645.11</v>
      </c>
      <c r="T430" s="505">
        <v>74645.11</v>
      </c>
      <c r="U430" s="10">
        <v>43328</v>
      </c>
      <c r="V430" s="120" t="s">
        <v>11592</v>
      </c>
      <c r="W430" s="120" t="s">
        <v>11590</v>
      </c>
      <c r="X430" s="120" t="s">
        <v>11594</v>
      </c>
      <c r="Y430" s="10">
        <v>43334</v>
      </c>
      <c r="Z430" s="10">
        <v>43347</v>
      </c>
      <c r="AA430" s="11">
        <f>IF(G430&lt;0,"NA",IF((G430+H430+L430+T430+IF(AO430="1ª",AP430,0)+IF(AU430="1ª",AV430,0)+IF(AO430="2ª",AP430,0)+IF(AU430="2ª",AV430,0))&gt;ROUNDDOWN('INF GERAIS'!K430*0.8,2),0,IF(AND(M430="",U430=""),ROUNDDOWN('INF GERAIS'!K430*0.8,2)-K430-S430-G430-H430,IF(U430="",ROUNDDOWN('INF GERAIS'!K430*0.8,2)-S430-L430-G430-H430-IF(AO430="1ª",AP430,0)-IF(AU430="1ª",AV430,0),ROUNDDOWN('INF GERAIS'!K430*0.8,2)-(G430+H430+L430+T430+IF(AO430="1ª",AP430,0)+IF(AU430="1ª",AV430,0)+IF(AO430="2ª",AP430,0)+IF(AU430="2ª",AV430,0))))))</f>
        <v>49763.41</v>
      </c>
      <c r="AB430" s="11">
        <v>49763.41</v>
      </c>
      <c r="AC430" s="10">
        <v>43517</v>
      </c>
      <c r="AD430" s="120" t="s">
        <v>11926</v>
      </c>
      <c r="AE430" s="120" t="s">
        <v>11928</v>
      </c>
      <c r="AF430" s="120" t="s">
        <v>11929</v>
      </c>
      <c r="AG430" s="10"/>
      <c r="AH430" s="10" t="s">
        <v>153</v>
      </c>
      <c r="AI430" s="11">
        <f>IF(G430&lt;0,"NA",IF((G430+H430+L430+T430+AB430+IF(AO430="1ª",AP430,0)+IF(AU430="1ª",AV430,0)+IF(AO430="2ª",AP430,0)+IF(AU430="2ª",AV430,0)+IF(AO430="3ª",AP430,0)+IF(AU430="3ª",AV430,0))&gt;'INF GERAIS'!K430,0,IF(AND(M430="",U430="",AC430=""),'INF GERAIS'!K430-K430-S430-AA430-G430-H430,IF(AND(U430="",AC430=""),'INF GERAIS'!K430-L430-S430-AA430-G430-H430-IF(AO430="1ª",AP430,0)-IF(AU430="1ª",AV430,0),IF(AC430="",'INF GERAIS'!K430-L430-T430-AA430-G430-H430-IF(AO430="1ª",AP430,0)-IF(AU430="1ª",AV430,0)-IF(AO430="2ª",AP430,0)-IF(AU430="2ª",AV430,0),'INF GERAIS'!K430-(G430+H430+L430+T430+AB430+IF(AO430="1ª",AP430,0)+IF(AU430="1ª",AV430,0)+IF(AO430="2ª",AP430,0)+IF(AU430="2ª",AV430,0)+IF(AO430="3ª",AP430,0)+IF(AU430="3ª",AV430,0)))))))</f>
        <v>49763.409999999974</v>
      </c>
      <c r="AJ430" s="11" t="s">
        <v>153</v>
      </c>
      <c r="AK430" s="10"/>
      <c r="AL430" s="120" t="s">
        <v>153</v>
      </c>
      <c r="AM430" s="120" t="s">
        <v>153</v>
      </c>
      <c r="AN430" s="120" t="s">
        <v>153</v>
      </c>
      <c r="AP430" s="11"/>
      <c r="AQ430" s="10"/>
      <c r="AV430" s="11"/>
      <c r="AW430" s="10"/>
      <c r="AZ430" s="1"/>
      <c r="BF430" s="16"/>
      <c r="BG430" s="155"/>
    </row>
    <row r="431" spans="2:64" ht="58" x14ac:dyDescent="0.35">
      <c r="B431" s="1928" t="str">
        <f>'INF GERAIS'!B431&amp;IFERROR(IF(INDEX(APOIO!$A$5:$A$50,MATCH('INF GERAIS'!N431,APOIO!$B$5:$B$50,0))="NÃO",APOIO!$A$2&amp;"NÃO VÁLIDO",""),"")</f>
        <v>2014.0405</v>
      </c>
      <c r="C431" s="1" t="str">
        <f>'INF GERAIS'!C431</f>
        <v>AGRESTE MERIDIONAL</v>
      </c>
      <c r="D431" s="1" t="str">
        <f>'INF GERAIS'!D431</f>
        <v>TUPANATINGA</v>
      </c>
      <c r="E431" s="1" t="str">
        <f>'INF GERAIS'!E431</f>
        <v xml:space="preserve">PROJETO BÁSICO DE PAVIMENTAÇÃO GRANÍTICA </v>
      </c>
      <c r="F431" s="1" t="str">
        <f>'INF GERAIS'!G431</f>
        <v>NORMAL</v>
      </c>
      <c r="G431" s="11"/>
      <c r="H431" s="11"/>
      <c r="I431" s="10">
        <v>41808</v>
      </c>
      <c r="J431" s="10">
        <v>41822</v>
      </c>
      <c r="K431" s="11">
        <f>IF(G431&lt;0,"NA",IF(G431&gt;ROUNDDOWN('INF GERAIS'!K431*0.3,2),0,ROUNDDOWN('INF GERAIS'!K431*0.3,2)-G431))</f>
        <v>102529.7</v>
      </c>
      <c r="L431" s="11">
        <v>102529.71</v>
      </c>
      <c r="M431" s="10">
        <v>41829</v>
      </c>
      <c r="N431" s="120" t="s">
        <v>3172</v>
      </c>
      <c r="O431" s="120" t="s">
        <v>3043</v>
      </c>
      <c r="P431" s="120"/>
      <c r="Q431" s="10" t="s">
        <v>153</v>
      </c>
      <c r="R431" s="10">
        <v>43314</v>
      </c>
      <c r="S431" s="11">
        <f>IF(G431&lt;0,"NA",IF((G431+H431+L431+IF(AO431="1ª",AP431,0)+IF(AU431="1ª",AV431,0))&gt;ROUNDDOWN('INF GERAIS'!K431*0.6,2),0,IF(M431="",ROUNDDOWN('INF GERAIS'!K431*0.6,2)-K431-G431-H431,ROUNDDOWN('INF GERAIS'!K431*0.6,2)-(G431+H431+L431+IF(AO431="1ª",AP431,0)+IF(AU431="1ª",AV431,0)))))</f>
        <v>102529.7</v>
      </c>
      <c r="T431" s="505">
        <v>102529.7</v>
      </c>
      <c r="U431" s="10">
        <v>43517</v>
      </c>
      <c r="V431" s="120" t="s">
        <v>11988</v>
      </c>
      <c r="W431" s="120" t="s">
        <v>11590</v>
      </c>
      <c r="X431" s="120" t="s">
        <v>11990</v>
      </c>
      <c r="Y431" s="10">
        <v>43334</v>
      </c>
      <c r="Z431" s="10" t="s">
        <v>153</v>
      </c>
      <c r="AA431" s="11">
        <f>IF(G431&lt;0,"NA",IF((G431+H431+L431+T431+IF(AO431="1ª",AP431,0)+IF(AU431="1ª",AV431,0)+IF(AO431="2ª",AP431,0)+IF(AU431="2ª",AV431,0))&gt;ROUNDDOWN('INF GERAIS'!K431*0.8,2),0,IF(AND(M431="",U431=""),ROUNDDOWN('INF GERAIS'!K431*0.8,2)-K431-S431-G431-H431,IF(U431="",ROUNDDOWN('INF GERAIS'!K431*0.8,2)-S431-L431-G431-H431-IF(AO431="1ª",AP431,0)-IF(AU431="1ª",AV431,0),ROUNDDOWN('INF GERAIS'!K431*0.8,2)-(G431+H431+L431+T431+IF(AO431="1ª",AP431,0)+IF(AU431="1ª",AV431,0)+IF(AO431="2ª",AP431,0)+IF(AU431="2ª",AV431,0))))))</f>
        <v>68353.139999999985</v>
      </c>
      <c r="AB431" s="11"/>
      <c r="AC431" s="10"/>
      <c r="AD431" s="120" t="s">
        <v>153</v>
      </c>
      <c r="AE431" s="120" t="s">
        <v>153</v>
      </c>
      <c r="AF431" s="120" t="s">
        <v>153</v>
      </c>
      <c r="AG431" s="10"/>
      <c r="AH431" s="10" t="s">
        <v>153</v>
      </c>
      <c r="AI431" s="11">
        <f>IF(G431&lt;0,"NA",IF((G431+H431+L431+T431+AB431+IF(AO431="1ª",AP431,0)+IF(AU431="1ª",AV431,0)+IF(AO431="2ª",AP431,0)+IF(AU431="2ª",AV431,0)+IF(AO431="3ª",AP431,0)+IF(AU431="3ª",AV431,0))&gt;'INF GERAIS'!K431,0,IF(AND(M431="",U431="",AC431=""),'INF GERAIS'!K431-K431-S431-AA431-G431-H431,IF(AND(U431="",AC431=""),'INF GERAIS'!K431-L431-S431-AA431-G431-H431-IF(AO431="1ª",AP431,0)-IF(AU431="1ª",AV431,0),IF(AC431="",'INF GERAIS'!K431-L431-T431-AA431-G431-H431-IF(AO431="1ª",AP431,0)-IF(AU431="1ª",AV431,0)-IF(AO431="2ª",AP431,0)-IF(AU431="2ª",AV431,0),'INF GERAIS'!K431-(G431+H431+L431+T431+AB431+IF(AO431="1ª",AP431,0)+IF(AU431="1ª",AV431,0)+IF(AO431="2ª",AP431,0)+IF(AU431="2ª",AV431,0)+IF(AO431="3ª",AP431,0)+IF(AU431="3ª",AV431,0)))))))</f>
        <v>68353.139999999985</v>
      </c>
      <c r="AJ431" s="11" t="s">
        <v>153</v>
      </c>
      <c r="AK431" s="10"/>
      <c r="AL431" s="120" t="s">
        <v>153</v>
      </c>
      <c r="AM431" s="120" t="s">
        <v>153</v>
      </c>
      <c r="AN431" s="120" t="s">
        <v>153</v>
      </c>
      <c r="AP431" s="11"/>
      <c r="AQ431" s="10"/>
      <c r="AV431" s="11"/>
      <c r="AW431" s="10"/>
      <c r="AZ431" s="1"/>
      <c r="BF431" s="16"/>
      <c r="BG431" s="155"/>
    </row>
    <row r="432" spans="2:64" ht="87" x14ac:dyDescent="0.35">
      <c r="B432" s="45" t="str">
        <f>'INF GERAIS'!B432&amp;IFERROR(IF(INDEX(APOIO!$A$5:$A$50,MATCH('INF GERAIS'!N432,APOIO!$B$5:$B$50,0))="NÃO",APOIO!$A$2&amp;"NÃO VÁLIDO",""),"")</f>
        <v>2014.0406</v>
      </c>
      <c r="C432" s="1" t="str">
        <f>'INF GERAIS'!C432</f>
        <v>SERTÃO DO PAJEÚ</v>
      </c>
      <c r="D432" s="1" t="str">
        <f>'INF GERAIS'!D432</f>
        <v>TUPARETAMA</v>
      </c>
      <c r="E432" s="1" t="str">
        <f>'INF GERAIS'!E432</f>
        <v>CONSTRUÇÃO DAS PRAÇAS DA RUA FREI CANECA E DO ANCIÃO</v>
      </c>
      <c r="F432" s="1" t="str">
        <f>'INF GERAIS'!G432</f>
        <v>NORMAL</v>
      </c>
      <c r="G432" s="11"/>
      <c r="H432" s="11"/>
      <c r="I432" s="10">
        <v>41803</v>
      </c>
      <c r="J432" s="10">
        <v>41817</v>
      </c>
      <c r="K432" s="11">
        <f>IF(G432&lt;0,"NA",IF(G432&gt;ROUNDDOWN('INF GERAIS'!K432*0.3,2),0,ROUNDDOWN('INF GERAIS'!K432*0.3,2)-G432))</f>
        <v>33896.519999999997</v>
      </c>
      <c r="L432" s="11">
        <v>34690.18</v>
      </c>
      <c r="M432" s="10">
        <v>41824</v>
      </c>
      <c r="N432" s="120" t="s">
        <v>2746</v>
      </c>
      <c r="O432" s="120" t="s">
        <v>2748</v>
      </c>
      <c r="P432" s="120"/>
      <c r="Q432" s="10">
        <v>42334</v>
      </c>
      <c r="R432" s="10">
        <v>42348</v>
      </c>
      <c r="S432" s="11">
        <f>IF(G432&lt;0,"NA",IF((G432+H432+L432+IF(AO432="1ª",AP432,0)+IF(AU432="1ª",AV432,0))&gt;ROUNDDOWN('INF GERAIS'!K432*0.6,2),0,IF(M432="",ROUNDDOWN('INF GERAIS'!K432*0.6,2)-K432-G432-H432,ROUNDDOWN('INF GERAIS'!K432*0.6,2)-(G432+H432+L432+IF(AO432="1ª",AP432,0)+IF(AU432="1ª",AV432,0)))))</f>
        <v>33102.870000000003</v>
      </c>
      <c r="T432" s="505">
        <v>34690.18</v>
      </c>
      <c r="U432" s="10">
        <v>42355</v>
      </c>
      <c r="V432" s="120" t="s">
        <v>4322</v>
      </c>
      <c r="W432" s="120" t="s">
        <v>4324</v>
      </c>
      <c r="X432" s="120" t="s">
        <v>4326</v>
      </c>
      <c r="Y432" s="122">
        <v>42446</v>
      </c>
      <c r="Z432" s="10">
        <v>42508</v>
      </c>
      <c r="AA432" s="11">
        <f>IF(G432&lt;0,"NA",IF((G432+H432+L432+T432+IF(AO432="1ª",AP432,0)+IF(AU432="1ª",AV432,0)+IF(AO432="2ª",AP432,0)+IF(AU432="2ª",AV432,0))&gt;ROUNDDOWN('INF GERAIS'!K432*0.8,2),0,IF(AND(M432="",U432=""),ROUNDDOWN('INF GERAIS'!K432*0.8,2)-K432-S432-G432-H432,IF(U432="",ROUNDDOWN('INF GERAIS'!K432*0.8,2)-S432-L432-G432-H432-IF(AO432="1ª",AP432,0)-IF(AU432="1ª",AV432,0),ROUNDDOWN('INF GERAIS'!K432*0.8,2)-(G432+H432+L432+T432+IF(AO432="1ª",AP432,0)+IF(AU432="1ª",AV432,0)+IF(AO432="2ª",AP432,0)+IF(AU432="2ª",AV432,0))))))</f>
        <v>21010.380000000005</v>
      </c>
      <c r="AB432" s="205">
        <v>23126.78</v>
      </c>
      <c r="AC432" s="10">
        <v>42527</v>
      </c>
      <c r="AD432" s="120" t="s">
        <v>7454</v>
      </c>
      <c r="AE432" s="120" t="s">
        <v>7456</v>
      </c>
      <c r="AF432" s="120" t="s">
        <v>7457</v>
      </c>
      <c r="AG432" s="10">
        <v>42513</v>
      </c>
      <c r="AH432" s="10">
        <v>42548</v>
      </c>
      <c r="AI432" s="11">
        <f>IF(G432&lt;0,"NA",IF((G432+H432+L432+T432+AB432+IF(AO432="1ª",AP432,0)+IF(AU432="1ª",AV432,0)+IF(AO432="2ª",AP432,0)+IF(AU432="2ª",AV432,0)+IF(AO432="3ª",AP432,0)+IF(AU432="3ª",AV432,0))&gt;'INF GERAIS'!K432,0,IF(AND(M432="",U432="",AC432=""),'INF GERAIS'!K432-K432-S432-AA432-G432-H432,IF(AND(U432="",AC432=""),'INF GERAIS'!K432-L432-S432-AA432-G432-H432-IF(AO432="1ª",AP432,0)-IF(AU432="1ª",AV432,0),IF(AC432="",'INF GERAIS'!K432-L432-T432-AA432-G432-H432-IF(AO432="1ª",AP432,0)-IF(AU432="1ª",AV432,0)-IF(AO432="2ª",AP432,0)-IF(AU432="2ª",AV432,0),'INF GERAIS'!K432-(G432+H432+L432+T432+AB432+IF(AO432="1ª",AP432,0)+IF(AU432="1ª",AV432,0)+IF(AO432="2ª",AP432,0)+IF(AU432="2ª",AV432,0)+IF(AO432="3ª",AP432,0)+IF(AU432="3ª",AV432,0)))))))</f>
        <v>20481.289999999994</v>
      </c>
      <c r="AJ432" s="440">
        <v>23126.79</v>
      </c>
      <c r="AK432" s="441">
        <v>42550</v>
      </c>
      <c r="AL432" s="969" t="s">
        <v>7876</v>
      </c>
      <c r="AM432" s="341" t="s">
        <v>7456</v>
      </c>
      <c r="AN432" s="341" t="s">
        <v>7878</v>
      </c>
      <c r="AP432" s="11"/>
      <c r="AQ432" s="10"/>
      <c r="AV432" s="11"/>
      <c r="AW432" s="10"/>
      <c r="AZ432" s="1"/>
      <c r="BF432" s="16"/>
      <c r="BG432" s="155"/>
    </row>
    <row r="433" spans="2:59" ht="72.5" x14ac:dyDescent="0.35">
      <c r="B433" s="45" t="str">
        <f>'INF GERAIS'!B433&amp;IFERROR(IF(INDEX(APOIO!$A$5:$A$50,MATCH('INF GERAIS'!N433,APOIO!$B$5:$B$50,0))="NÃO",APOIO!$A$2&amp;"NÃO VÁLIDO",""),"")</f>
        <v>2014.0407</v>
      </c>
      <c r="C433" s="1" t="str">
        <f>'INF GERAIS'!C433</f>
        <v>SERTÃO DO PAJEÚ</v>
      </c>
      <c r="D433" s="1" t="str">
        <f>'INF GERAIS'!D433</f>
        <v>TUPARETAMA</v>
      </c>
      <c r="E433" s="1" t="str">
        <f>'INF GERAIS'!E433</f>
        <v>AMPLIAÇÃO E REFORMA DO HOSPITAL</v>
      </c>
      <c r="F433" s="1" t="str">
        <f>'INF GERAIS'!G433</f>
        <v>NORMAL</v>
      </c>
      <c r="G433" s="11"/>
      <c r="H433" s="11"/>
      <c r="I433" s="10">
        <v>41803</v>
      </c>
      <c r="J433" s="10">
        <v>41817</v>
      </c>
      <c r="K433" s="11">
        <f>IF(G433&lt;0,"NA",IF(G433&gt;ROUNDDOWN('INF GERAIS'!K433*0.3,2),0,ROUNDDOWN('INF GERAIS'!K433*0.3,2)-G433))</f>
        <v>41666.42</v>
      </c>
      <c r="L433" s="11">
        <v>41666.42</v>
      </c>
      <c r="M433" s="10">
        <v>41824</v>
      </c>
      <c r="N433" s="120" t="s">
        <v>2764</v>
      </c>
      <c r="O433" s="120" t="s">
        <v>2748</v>
      </c>
      <c r="P433" s="120"/>
      <c r="Q433" s="10">
        <v>42334</v>
      </c>
      <c r="R433" s="10">
        <v>42348</v>
      </c>
      <c r="S433" s="11">
        <f>IF(G433&lt;0,"NA",IF((G433+H433+L433+IF(AO433="1ª",AP433,0)+IF(AU433="1ª",AV433,0))&gt;ROUNDDOWN('INF GERAIS'!K433*0.6,2),0,IF(M433="",ROUNDDOWN('INF GERAIS'!K433*0.6,2)-K433-G433-H433,ROUNDDOWN('INF GERAIS'!K433*0.6,2)-(G433+H433+L433+IF(AO433="1ª",AP433,0)+IF(AU433="1ª",AV433,0)))))</f>
        <v>41666.42</v>
      </c>
      <c r="T433" s="505">
        <v>41666.42</v>
      </c>
      <c r="U433" s="10">
        <v>42355</v>
      </c>
      <c r="V433" s="120" t="s">
        <v>4337</v>
      </c>
      <c r="W433" s="120" t="s">
        <v>4324</v>
      </c>
      <c r="X433" s="120" t="s">
        <v>4339</v>
      </c>
      <c r="Y433" s="10">
        <v>42485</v>
      </c>
      <c r="Z433" s="10">
        <v>42534</v>
      </c>
      <c r="AA433" s="11">
        <f>IF(G433&lt;0,"NA",IF((G433+H433+L433+T433+IF(AO433="1ª",AP433,0)+IF(AU433="1ª",AV433,0)+IF(AO433="2ª",AP433,0)+IF(AU433="2ª",AV433,0))&gt;ROUNDDOWN('INF GERAIS'!K433*0.8,2),0,IF(AND(M433="",U433=""),ROUNDDOWN('INF GERAIS'!K433*0.8,2)-K433-S433-G433-H433,IF(U433="",ROUNDDOWN('INF GERAIS'!K433*0.8,2)-S433-L433-G433-H433-IF(AO433="1ª",AP433,0)-IF(AU433="1ª",AV433,0),ROUNDDOWN('INF GERAIS'!K433*0.8,2)-(G433+H433+L433+T433+IF(AO433="1ª",AP433,0)+IF(AU433="1ª",AV433,0)+IF(AO433="2ª",AP433,0)+IF(AU433="2ª",AV433,0))))))</f>
        <v>27777.61</v>
      </c>
      <c r="AB433" s="205">
        <v>27777.61</v>
      </c>
      <c r="AC433" s="10">
        <v>42537</v>
      </c>
      <c r="AD433" s="120" t="s">
        <v>7575</v>
      </c>
      <c r="AE433" s="120" t="s">
        <v>7456</v>
      </c>
      <c r="AF433" s="120" t="s">
        <v>7577</v>
      </c>
      <c r="AG433" s="10">
        <v>42675</v>
      </c>
      <c r="AH433" s="10">
        <v>42726</v>
      </c>
      <c r="AI433" s="11">
        <f>IF(G433&lt;0,"NA",IF((G433+H433+L433+T433+AB433+IF(AO433="1ª",AP433,0)+IF(AU433="1ª",AV433,0)+IF(AO433="2ª",AP433,0)+IF(AU433="2ª",AV433,0)+IF(AO433="3ª",AP433,0)+IF(AU433="3ª",AV433,0))&gt;'INF GERAIS'!K433,0,IF(AND(M433="",U433="",AC433=""),'INF GERAIS'!K433-K433-S433-AA433-G433-H433,IF(AND(U433="",AC433=""),'INF GERAIS'!K433-L433-S433-AA433-G433-H433-IF(AO433="1ª",AP433,0)-IF(AU433="1ª",AV433,0),IF(AC433="",'INF GERAIS'!K433-L433-T433-AA433-G433-H433-IF(AO433="1ª",AP433,0)-IF(AU433="1ª",AV433,0)-IF(AO433="2ª",AP433,0)-IF(AU433="2ª",AV433,0),'INF GERAIS'!K433-(G433+H433+L433+T433+AB433+IF(AO433="1ª",AP433,0)+IF(AU433="1ª",AV433,0)+IF(AO433="2ª",AP433,0)+IF(AU433="2ª",AV433,0)+IF(AO433="3ª",AP433,0)+IF(AU433="3ª",AV433,0)))))))</f>
        <v>27777.620684000009</v>
      </c>
      <c r="AJ433" s="205">
        <v>25132.12</v>
      </c>
      <c r="AK433" s="233">
        <v>42817</v>
      </c>
      <c r="AL433" s="690" t="s">
        <v>9049</v>
      </c>
      <c r="AM433" s="690" t="s">
        <v>9051</v>
      </c>
      <c r="AN433" s="690" t="s">
        <v>9052</v>
      </c>
      <c r="AP433" s="11"/>
      <c r="AQ433" s="10"/>
      <c r="AV433" s="11"/>
      <c r="AW433" s="10"/>
      <c r="AZ433" s="1"/>
      <c r="BF433" s="16"/>
      <c r="BG433" s="155"/>
    </row>
    <row r="434" spans="2:59" ht="72.5" x14ac:dyDescent="0.35">
      <c r="B434" s="45" t="str">
        <f>'INF GERAIS'!B434&amp;IFERROR(IF(INDEX(APOIO!$A$5:$A$50,MATCH('INF GERAIS'!N434,APOIO!$B$5:$B$50,0))="NÃO",APOIO!$A$2&amp;"NÃO VÁLIDO",""),"")</f>
        <v>2014.0408</v>
      </c>
      <c r="C434" s="1" t="str">
        <f>'INF GERAIS'!C434</f>
        <v>SERTÃO DO PAJEÚ</v>
      </c>
      <c r="D434" s="1" t="str">
        <f>'INF GERAIS'!D434</f>
        <v>TUPARETAMA</v>
      </c>
      <c r="E434" s="1" t="str">
        <f>'INF GERAIS'!E434</f>
        <v>RECONSTRUÇÃO DA PRAÇA CENTRAL</v>
      </c>
      <c r="F434" s="1" t="str">
        <f>'INF GERAIS'!G434</f>
        <v>NORMAL</v>
      </c>
      <c r="G434" s="11"/>
      <c r="H434" s="11"/>
      <c r="I434" s="10">
        <v>41803</v>
      </c>
      <c r="J434" s="10">
        <v>41817</v>
      </c>
      <c r="K434" s="11">
        <f>IF(G434&lt;0,"NA",IF(G434&gt;ROUNDDOWN('INF GERAIS'!K434*0.3,2),0,ROUNDDOWN('INF GERAIS'!K434*0.3,2)-G434))</f>
        <v>59027.26</v>
      </c>
      <c r="L434" s="11">
        <v>59027.27</v>
      </c>
      <c r="M434" s="10">
        <v>41824</v>
      </c>
      <c r="N434" s="120" t="s">
        <v>2755</v>
      </c>
      <c r="O434" s="120" t="s">
        <v>2748</v>
      </c>
      <c r="P434" s="120"/>
      <c r="Q434" s="10">
        <v>42334</v>
      </c>
      <c r="R434" s="10">
        <v>42348</v>
      </c>
      <c r="S434" s="11">
        <f>IF(G434&lt;0,"NA",IF((G434+H434+L434+IF(AO434="1ª",AP434,0)+IF(AU434="1ª",AV434,0))&gt;ROUNDDOWN('INF GERAIS'!K434*0.6,2),0,IF(M434="",ROUNDDOWN('INF GERAIS'!K434*0.6,2)-K434-G434-H434,ROUNDDOWN('INF GERAIS'!K434*0.6,2)-(G434+H434+L434+IF(AO434="1ª",AP434,0)+IF(AU434="1ª",AV434,0)))))</f>
        <v>59027.26</v>
      </c>
      <c r="T434" s="505">
        <v>59027.27</v>
      </c>
      <c r="U434" s="10">
        <v>42355</v>
      </c>
      <c r="V434" s="120" t="s">
        <v>4334</v>
      </c>
      <c r="W434" s="120" t="s">
        <v>4324</v>
      </c>
      <c r="X434" s="120" t="s">
        <v>4336</v>
      </c>
      <c r="Y434" s="10">
        <v>42485</v>
      </c>
      <c r="Z434" s="10">
        <v>42563</v>
      </c>
      <c r="AA434" s="11">
        <f>IF(G434&lt;0,"NA",IF((G434+H434+L434+T434+IF(AO434="1ª",AP434,0)+IF(AU434="1ª",AV434,0)+IF(AO434="2ª",AP434,0)+IF(AU434="2ª",AV434,0))&gt;ROUNDDOWN('INF GERAIS'!K434*0.8,2),0,IF(AND(M434="",U434=""),ROUNDDOWN('INF GERAIS'!K434*0.8,2)-K434-S434-G434-H434,IF(U434="",ROUNDDOWN('INF GERAIS'!K434*0.8,2)-S434-L434-G434-H434-IF(AO434="1ª",AP434,0)-IF(AU434="1ª",AV434,0),ROUNDDOWN('INF GERAIS'!K434*0.8,2)-(G434+H434+L434+T434+IF(AO434="1ª",AP434,0)+IF(AU434="1ª",AV434,0)+IF(AO434="2ª",AP434,0)+IF(AU434="2ª",AV434,0))))))</f>
        <v>39351.500000000015</v>
      </c>
      <c r="AB434" s="205">
        <v>38802.54</v>
      </c>
      <c r="AC434" s="233">
        <v>42570</v>
      </c>
      <c r="AD434" s="467" t="s">
        <v>8007</v>
      </c>
      <c r="AE434" s="467" t="s">
        <v>7456</v>
      </c>
      <c r="AF434" s="467" t="s">
        <v>8009</v>
      </c>
      <c r="AG434" s="10">
        <v>42565</v>
      </c>
      <c r="AH434" s="10">
        <v>42621</v>
      </c>
      <c r="AI434" s="11">
        <f>IF(G434&lt;0,"NA",IF((G434+H434+L434+T434+AB434+IF(AO434="1ª",AP434,0)+IF(AU434="1ª",AV434,0)+IF(AO434="2ª",AP434,0)+IF(AU434="2ª",AV434,0)+IF(AO434="3ª",AP434,0)+IF(AU434="3ª",AV434,0))&gt;'INF GERAIS'!K434,0,IF(AND(M434="",U434="",AC434=""),'INF GERAIS'!K434-K434-S434-AA434-G434-H434,IF(AND(U434="",AC434=""),'INF GERAIS'!K434-L434-S434-AA434-G434-H434-IF(AO434="1ª",AP434,0)-IF(AU434="1ª",AV434,0),IF(AC434="",'INF GERAIS'!K434-L434-T434-AA434-G434-H434-IF(AO434="1ª",AP434,0)-IF(AU434="1ª",AV434,0)-IF(AO434="2ª",AP434,0)-IF(AU434="2ª",AV434,0),'INF GERAIS'!K434-(G434+H434+L434+T434+AB434+IF(AO434="1ª",AP434,0)+IF(AU434="1ª",AV434,0)+IF(AO434="2ª",AP434,0)+IF(AU434="2ª",AV434,0)+IF(AO434="3ª",AP434,0)+IF(AU434="3ª",AV434,0)))))))</f>
        <v>39900.48000000001</v>
      </c>
      <c r="AJ434" s="205">
        <v>39900.480000000003</v>
      </c>
      <c r="AK434" s="233">
        <v>42628</v>
      </c>
      <c r="AL434" s="538" t="s">
        <v>8319</v>
      </c>
      <c r="AM434" s="538" t="s">
        <v>7456</v>
      </c>
      <c r="AN434" s="538" t="s">
        <v>8321</v>
      </c>
      <c r="AP434" s="11"/>
      <c r="AQ434" s="10"/>
      <c r="AV434" s="11"/>
      <c r="AW434" s="10"/>
      <c r="AZ434" s="1"/>
      <c r="BF434" s="16"/>
      <c r="BG434" s="155"/>
    </row>
    <row r="435" spans="2:59" ht="72.5" x14ac:dyDescent="0.35">
      <c r="B435" s="45" t="str">
        <f>'INF GERAIS'!B435&amp;IFERROR(IF(INDEX(APOIO!$A$5:$A$50,MATCH('INF GERAIS'!N435,APOIO!$B$5:$B$50,0))="NÃO",APOIO!$A$2&amp;"NÃO VÁLIDO",""),"")</f>
        <v>2014.0409</v>
      </c>
      <c r="C435" s="1" t="str">
        <f>'INF GERAIS'!C435</f>
        <v>AGRESTE MERIDIONAL</v>
      </c>
      <c r="D435" s="1" t="str">
        <f>'INF GERAIS'!D435</f>
        <v>VENTUROSA</v>
      </c>
      <c r="E435" s="1" t="str">
        <f>'INF GERAIS'!E435</f>
        <v>PAVIMENTAÇÃO EM PARALELEPÍPEDOS GRANÍTICOS NO MUNICÍPIO</v>
      </c>
      <c r="F435" s="1" t="str">
        <f>'INF GERAIS'!G435</f>
        <v>NORMAL</v>
      </c>
      <c r="G435" s="11"/>
      <c r="H435" s="11"/>
      <c r="I435" s="10">
        <v>41808</v>
      </c>
      <c r="J435" s="10">
        <v>41822</v>
      </c>
      <c r="K435" s="11">
        <f>IF(G435&lt;0,"NA",IF(G435&gt;ROUNDDOWN('INF GERAIS'!K435*0.3,2),0,ROUNDDOWN('INF GERAIS'!K435*0.3,2)-G435))</f>
        <v>199110.64</v>
      </c>
      <c r="L435" s="11">
        <v>199110.75</v>
      </c>
      <c r="M435" s="10">
        <v>41829</v>
      </c>
      <c r="N435" s="120" t="s">
        <v>3166</v>
      </c>
      <c r="O435" s="120" t="s">
        <v>3028</v>
      </c>
      <c r="P435" s="120"/>
      <c r="Q435" s="10">
        <v>42053</v>
      </c>
      <c r="R435" s="10">
        <v>42067</v>
      </c>
      <c r="S435" s="11">
        <f>IF(G435&lt;0,"NA",IF((G435+H435+L435+IF(AO435="1ª",AP435,0)+IF(AU435="1ª",AV435,0))&gt;ROUNDDOWN('INF GERAIS'!K435*0.6,2),0,IF(M435="",ROUNDDOWN('INF GERAIS'!K435*0.6,2)-K435-G435-H435,ROUNDDOWN('INF GERAIS'!K435*0.6,2)-(G435+H435+L435+IF(AO435="1ª",AP435,0)+IF(AU435="1ª",AV435,0)))))</f>
        <v>199110.53000000003</v>
      </c>
      <c r="T435" s="505">
        <v>199110.75</v>
      </c>
      <c r="U435" s="10">
        <v>42074</v>
      </c>
      <c r="V435" s="120" t="s">
        <v>3434</v>
      </c>
      <c r="W435" s="120" t="s">
        <v>3436</v>
      </c>
      <c r="X435" s="120" t="s">
        <v>3437</v>
      </c>
      <c r="Y435" s="10">
        <v>42151</v>
      </c>
      <c r="Z435" s="10">
        <v>42200</v>
      </c>
      <c r="AA435" s="11">
        <f>IF(G435&lt;0,"NA",IF((G435+H435+L435+T435+IF(AO435="1ª",AP435,0)+IF(AU435="1ª",AV435,0)+IF(AO435="2ª",AP435,0)+IF(AU435="2ª",AV435,0))&gt;ROUNDDOWN('INF GERAIS'!K435*0.8,2),0,IF(AND(M435="",U435=""),ROUNDDOWN('INF GERAIS'!K435*0.8,2)-K435-S435-G435-H435,IF(U435="",ROUNDDOWN('INF GERAIS'!K435*0.8,2)-S435-L435-G435-H435-IF(AO435="1ª",AP435,0)-IF(AU435="1ª",AV435,0),ROUNDDOWN('INF GERAIS'!K435*0.8,2)-(G435+H435+L435+T435+IF(AO435="1ª",AP435,0)+IF(AU435="1ª",AV435,0)+IF(AO435="2ª",AP435,0)+IF(AU435="2ª",AV435,0))))))</f>
        <v>132740.20999999996</v>
      </c>
      <c r="AB435" s="11">
        <v>132740.5</v>
      </c>
      <c r="AC435" s="10">
        <v>42237</v>
      </c>
      <c r="AD435" s="120" t="s">
        <v>3630</v>
      </c>
      <c r="AE435" s="120" t="s">
        <v>3632</v>
      </c>
      <c r="AF435" s="120" t="s">
        <v>3635</v>
      </c>
      <c r="AG435" s="10">
        <v>42313</v>
      </c>
      <c r="AH435" s="10">
        <v>42354</v>
      </c>
      <c r="AI435" s="11">
        <f>IF(G435&lt;0,"NA",IF((G435+H435+L435+T435+AB435+IF(AO435="1ª",AP435,0)+IF(AU435="1ª",AV435,0)+IF(AO435="2ª",AP435,0)+IF(AU435="2ª",AV435,0)+IF(AO435="3ª",AP435,0)+IF(AU435="3ª",AV435,0))&gt;'INF GERAIS'!K435,0,IF(AND(M435="",U435="",AC435=""),'INF GERAIS'!K435-K435-S435-AA435-G435-H435,IF(AND(U435="",AC435=""),'INF GERAIS'!K435-L435-S435-AA435-G435-H435-IF(AO435="1ª",AP435,0)-IF(AU435="1ª",AV435,0),IF(AC435="",'INF GERAIS'!K435-L435-T435-AA435-G435-H435-IF(AO435="1ª",AP435,0)-IF(AU435="1ª",AV435,0)-IF(AO435="2ª",AP435,0)-IF(AU435="2ª",AV435,0),'INF GERAIS'!K435-(G435+H435+L435+T435+AB435+IF(AO435="1ª",AP435,0)+IF(AU435="1ª",AV435,0)+IF(AO435="2ª",AP435,0)+IF(AU435="2ª",AV435,0)+IF(AO435="3ª",AP435,0)+IF(AU435="3ª",AV435,0)))))))</f>
        <v>132740.14000000001</v>
      </c>
      <c r="AJ435" s="11">
        <v>132740.51</v>
      </c>
      <c r="AK435" s="10">
        <v>42361</v>
      </c>
      <c r="AL435" s="120" t="s">
        <v>4609</v>
      </c>
      <c r="AM435" s="120" t="s">
        <v>4611</v>
      </c>
      <c r="AN435" s="120" t="s">
        <v>4612</v>
      </c>
      <c r="AP435" s="11"/>
      <c r="AQ435" s="10"/>
      <c r="AV435" s="11"/>
      <c r="AW435" s="10"/>
      <c r="AZ435" s="1"/>
      <c r="BF435" s="16"/>
      <c r="BG435" s="155"/>
    </row>
    <row r="436" spans="2:59" ht="72.5" x14ac:dyDescent="0.35">
      <c r="B436" s="45" t="str">
        <f>'INF GERAIS'!B436&amp;IFERROR(IF(INDEX(APOIO!$A$5:$A$50,MATCH('INF GERAIS'!N436,APOIO!$B$5:$B$50,0))="NÃO",APOIO!$A$2&amp;"NÃO VÁLIDO",""),"")</f>
        <v>2014.0410</v>
      </c>
      <c r="C436" s="1" t="str">
        <f>'INF GERAIS'!C436</f>
        <v>AGRESTE MERIDIONAL</v>
      </c>
      <c r="D436" s="1" t="str">
        <f>'INF GERAIS'!D436</f>
        <v>VENTUROSA</v>
      </c>
      <c r="E436" s="1" t="str">
        <f>'INF GERAIS'!E436</f>
        <v>CONSTRUÇÃO DE UNIDADE BÁSICA DE SAÚDE NO SÍTIO CARRAPATEIRA</v>
      </c>
      <c r="F436" s="1" t="str">
        <f>'INF GERAIS'!G436</f>
        <v>NORMAL</v>
      </c>
      <c r="G436" s="11"/>
      <c r="H436" s="11"/>
      <c r="I436" s="10">
        <v>41807</v>
      </c>
      <c r="J436" s="10">
        <v>41821</v>
      </c>
      <c r="K436" s="11">
        <f>IF(G436&lt;0,"NA",IF(G436&gt;ROUNDDOWN('INF GERAIS'!K436*0.3,2),0,ROUNDDOWN('INF GERAIS'!K436*0.3,2)-G436))</f>
        <v>22619.279999999999</v>
      </c>
      <c r="L436" s="11">
        <v>22619.29</v>
      </c>
      <c r="M436" s="10">
        <v>41828</v>
      </c>
      <c r="N436" s="120" t="s">
        <v>3026</v>
      </c>
      <c r="O436" s="120" t="s">
        <v>3028</v>
      </c>
      <c r="P436" s="120"/>
      <c r="Q436" s="10">
        <v>42053</v>
      </c>
      <c r="R436" s="10">
        <v>42067</v>
      </c>
      <c r="S436" s="11">
        <f>IF(G436&lt;0,"NA",IF((G436+H436+L436+IF(AO436="1ª",AP436,0)+IF(AU436="1ª",AV436,0))&gt;ROUNDDOWN('INF GERAIS'!K436*0.6,2),0,IF(M436="",ROUNDDOWN('INF GERAIS'!K436*0.6,2)-K436-G436-H436,ROUNDDOWN('INF GERAIS'!K436*0.6,2)-(G436+H436+L436+IF(AO436="1ª",AP436,0)+IF(AU436="1ª",AV436,0)))))</f>
        <v>22619.279999999999</v>
      </c>
      <c r="T436" s="505">
        <v>22619.29</v>
      </c>
      <c r="U436" s="10">
        <v>42074</v>
      </c>
      <c r="V436" s="120" t="s">
        <v>3438</v>
      </c>
      <c r="W436" s="120" t="s">
        <v>3436</v>
      </c>
      <c r="X436" s="120" t="s">
        <v>3440</v>
      </c>
      <c r="Y436" s="10">
        <v>42054</v>
      </c>
      <c r="Z436" s="10">
        <v>42153</v>
      </c>
      <c r="AA436" s="11">
        <f>IF(G436&lt;0,"NA",IF((G436+H436+L436+T436+IF(AO436="1ª",AP436,0)+IF(AU436="1ª",AV436,0)+IF(AO436="2ª",AP436,0)+IF(AU436="2ª",AV436,0))&gt;ROUNDDOWN('INF GERAIS'!K436*0.8,2),0,IF(AND(M436="",U436=""),ROUNDDOWN('INF GERAIS'!K436*0.8,2)-K436-S436-G436-H436,IF(U436="",ROUNDDOWN('INF GERAIS'!K436*0.8,2)-S436-L436-G436-H436-IF(AO436="1ª",AP436,0)-IF(AU436="1ª",AV436,0),ROUNDDOWN('INF GERAIS'!K436*0.8,2)-(G436+H436+L436+T436+IF(AO436="1ª",AP436,0)+IF(AU436="1ª",AV436,0)+IF(AO436="2ª",AP436,0)+IF(AU436="2ª",AV436,0))))))</f>
        <v>15079.519999999997</v>
      </c>
      <c r="AB436" s="11">
        <v>15079.53</v>
      </c>
      <c r="AC436" s="10">
        <v>42255</v>
      </c>
      <c r="AD436" s="120" t="s">
        <v>3938</v>
      </c>
      <c r="AE436" s="120" t="s">
        <v>3632</v>
      </c>
      <c r="AF436" s="120" t="s">
        <v>3940</v>
      </c>
      <c r="AG436" s="10">
        <v>42054</v>
      </c>
      <c r="AH436" s="10">
        <v>42153</v>
      </c>
      <c r="AI436" s="11">
        <f>IF(G436&lt;0,"NA",IF((G436+H436+L436+T436+AB436+IF(AO436="1ª",AP436,0)+IF(AU436="1ª",AV436,0)+IF(AO436="2ª",AP436,0)+IF(AU436="2ª",AV436,0)+IF(AO436="3ª",AP436,0)+IF(AU436="3ª",AV436,0))&gt;'INF GERAIS'!K436,0,IF(AND(M436="",U436="",AC436=""),'INF GERAIS'!K436-K436-S436-AA436-G436-H436,IF(AND(U436="",AC436=""),'INF GERAIS'!K436-L436-S436-AA436-G436-H436-IF(AO436="1ª",AP436,0)-IF(AU436="1ª",AV436,0),IF(AC436="",'INF GERAIS'!K436-L436-T436-AA436-G436-H436-IF(AO436="1ª",AP436,0)-IF(AU436="1ª",AV436,0)-IF(AO436="2ª",AP436,0)-IF(AU436="2ª",AV436,0),'INF GERAIS'!K436-(G436+H436+L436+T436+AB436+IF(AO436="1ª",AP436,0)+IF(AU436="1ª",AV436,0)+IF(AO436="2ª",AP436,0)+IF(AU436="2ª",AV436,0)+IF(AO436="3ª",AP436,0)+IF(AU436="3ª",AV436,0)))))))</f>
        <v>15079.520000000004</v>
      </c>
      <c r="AJ436" s="11">
        <v>15079.53</v>
      </c>
      <c r="AK436" s="10">
        <v>42255</v>
      </c>
      <c r="AL436" s="120" t="s">
        <v>3935</v>
      </c>
      <c r="AM436" s="120" t="s">
        <v>3632</v>
      </c>
      <c r="AN436" s="120" t="s">
        <v>3937</v>
      </c>
      <c r="AP436" s="11"/>
      <c r="AQ436" s="10"/>
      <c r="AV436" s="11"/>
      <c r="AW436" s="10"/>
      <c r="AZ436" s="1"/>
      <c r="BF436" s="16"/>
      <c r="BG436" s="155"/>
    </row>
    <row r="437" spans="2:59" ht="58" x14ac:dyDescent="0.35">
      <c r="B437" s="45" t="str">
        <f>'INF GERAIS'!B437&amp;IFERROR(IF(INDEX(APOIO!$A$5:$A$50,MATCH('INF GERAIS'!N437,APOIO!$B$5:$B$50,0))="NÃO",APOIO!$A$2&amp;"NÃO VÁLIDO",""),"")</f>
        <v>2014.0411</v>
      </c>
      <c r="C437" s="1" t="str">
        <f>'INF GERAIS'!C437</f>
        <v>AGRESTE MERIDIONAL</v>
      </c>
      <c r="D437" s="1" t="str">
        <f>'INF GERAIS'!D437</f>
        <v>VENTUROSA</v>
      </c>
      <c r="E437" s="1" t="str">
        <f>'INF GERAIS'!E437</f>
        <v>REFORMA DA PRAÇA APOLÔNIO CORDEIRO VAZ</v>
      </c>
      <c r="F437" s="1" t="str">
        <f>'INF GERAIS'!G437</f>
        <v>NORMAL</v>
      </c>
      <c r="G437" s="11"/>
      <c r="H437" s="11"/>
      <c r="I437" s="10">
        <v>41807</v>
      </c>
      <c r="J437" s="10">
        <v>41821</v>
      </c>
      <c r="K437" s="11">
        <f>IF(G437&lt;0,"NA",IF(G437&gt;ROUNDDOWN('INF GERAIS'!K437*0.3,2),0,ROUNDDOWN('INF GERAIS'!K437*0.3,2)-G437))</f>
        <v>4029.67</v>
      </c>
      <c r="L437" s="11">
        <v>4029.67</v>
      </c>
      <c r="M437" s="10">
        <v>41828</v>
      </c>
      <c r="N437" s="120" t="s">
        <v>3038</v>
      </c>
      <c r="O437" s="120" t="s">
        <v>3028</v>
      </c>
      <c r="P437" s="120"/>
      <c r="Q437" s="10">
        <v>42053</v>
      </c>
      <c r="R437" s="10">
        <v>42067</v>
      </c>
      <c r="S437" s="11">
        <f>IF(G437&lt;0,"NA",IF((G437+H437+L437+IF(AO437="1ª",AP437,0)+IF(AU437="1ª",AV437,0))&gt;ROUNDDOWN('INF GERAIS'!K437*0.6,2),0,IF(M437="",ROUNDDOWN('INF GERAIS'!K437*0.6,2)-K437-G437-H437,ROUNDDOWN('INF GERAIS'!K437*0.6,2)-(G437+H437+L437+IF(AO437="1ª",AP437,0)+IF(AU437="1ª",AV437,0)))))</f>
        <v>4029.67</v>
      </c>
      <c r="T437" s="505">
        <v>4029.67</v>
      </c>
      <c r="U437" s="10">
        <v>42074</v>
      </c>
      <c r="V437" s="120" t="s">
        <v>3441</v>
      </c>
      <c r="W437" s="120" t="s">
        <v>3436</v>
      </c>
      <c r="X437" s="120" t="s">
        <v>3443</v>
      </c>
      <c r="Y437" s="10">
        <v>42018</v>
      </c>
      <c r="Z437" s="10">
        <v>42200</v>
      </c>
      <c r="AA437" s="11">
        <f>IF(G437&lt;0,"NA",IF((G437+H437+L437+T437+IF(AO437="1ª",AP437,0)+IF(AU437="1ª",AV437,0)+IF(AO437="2ª",AP437,0)+IF(AU437="2ª",AV437,0))&gt;ROUNDDOWN('INF GERAIS'!K437*0.8,2),0,IF(AND(M437="",U437=""),ROUNDDOWN('INF GERAIS'!K437*0.8,2)-K437-S437-G437-H437,IF(U437="",ROUNDDOWN('INF GERAIS'!K437*0.8,2)-S437-L437-G437-H437-IF(AO437="1ª",AP437,0)-IF(AU437="1ª",AV437,0),ROUNDDOWN('INF GERAIS'!K437*0.8,2)-(G437+H437+L437+T437+IF(AO437="1ª",AP437,0)+IF(AU437="1ª",AV437,0)+IF(AO437="2ª",AP437,0)+IF(AU437="2ª",AV437,0))))))</f>
        <v>2686.4500000000007</v>
      </c>
      <c r="AB437" s="11">
        <v>2686.45</v>
      </c>
      <c r="AC437" s="10">
        <v>42237</v>
      </c>
      <c r="AD437" s="120" t="s">
        <v>3653</v>
      </c>
      <c r="AE437" s="120" t="s">
        <v>3632</v>
      </c>
      <c r="AF437" s="120" t="s">
        <v>3655</v>
      </c>
      <c r="AG437" s="10">
        <v>42018</v>
      </c>
      <c r="AH437" s="10">
        <v>42200</v>
      </c>
      <c r="AI437" s="11">
        <f>IF(G437&lt;0,"NA",IF((G437+H437+L437+T437+AB437+IF(AO437="1ª",AP437,0)+IF(AU437="1ª",AV437,0)+IF(AO437="2ª",AP437,0)+IF(AU437="2ª",AV437,0)+IF(AO437="3ª",AP437,0)+IF(AU437="3ª",AV437,0))&gt;'INF GERAIS'!K437,0,IF(AND(M437="",U437="",AC437=""),'INF GERAIS'!K437-K437-S437-AA437-G437-H437,IF(AND(U437="",AC437=""),'INF GERAIS'!K437-L437-S437-AA437-G437-H437-IF(AO437="1ª",AP437,0)-IF(AU437="1ª",AV437,0),IF(AC437="",'INF GERAIS'!K437-L437-T437-AA437-G437-H437-IF(AO437="1ª",AP437,0)-IF(AU437="1ª",AV437,0)-IF(AO437="2ª",AP437,0)-IF(AU437="2ª",AV437,0),'INF GERAIS'!K437-(G437+H437+L437+T437+AB437+IF(AO437="1ª",AP437,0)+IF(AU437="1ª",AV437,0)+IF(AO437="2ª",AP437,0)+IF(AU437="2ª",AV437,0)+IF(AO437="3ª",AP437,0)+IF(AU437="3ª",AV437,0)))))))</f>
        <v>2686.4499999999989</v>
      </c>
      <c r="AJ437" s="11">
        <v>2686.45</v>
      </c>
      <c r="AK437" s="10">
        <v>42237</v>
      </c>
      <c r="AL437" s="120" t="s">
        <v>3661</v>
      </c>
      <c r="AM437" s="120" t="s">
        <v>3632</v>
      </c>
      <c r="AN437" s="120" t="s">
        <v>3664</v>
      </c>
      <c r="AP437" s="11"/>
      <c r="AQ437" s="10"/>
      <c r="AV437" s="11"/>
      <c r="AW437" s="10"/>
      <c r="AZ437" s="1"/>
      <c r="BF437" s="16"/>
      <c r="BG437" s="155"/>
    </row>
    <row r="438" spans="2:59" ht="72.5" x14ac:dyDescent="0.35">
      <c r="B438" s="45" t="str">
        <f>'INF GERAIS'!B438&amp;IFERROR(IF(INDEX(APOIO!$A$5:$A$50,MATCH('INF GERAIS'!N438,APOIO!$B$5:$B$50,0))="NÃO",APOIO!$A$2&amp;"NÃO VÁLIDO",""),"")</f>
        <v>2014.0412</v>
      </c>
      <c r="C438" s="1" t="str">
        <f>'INF GERAIS'!C438</f>
        <v>SERTÃO CENTRAL</v>
      </c>
      <c r="D438" s="1" t="str">
        <f>'INF GERAIS'!D438</f>
        <v>VERDEJANTE</v>
      </c>
      <c r="E438" s="1" t="str">
        <f>'INF GERAIS'!E438</f>
        <v>CONSTRUÇÃO DA PRAÇA DONA ZEFINHA, NO POVOADO DE GROSSOS, ZONA RURAL</v>
      </c>
      <c r="F438" s="1" t="str">
        <f>'INF GERAIS'!G438</f>
        <v>NORMAL</v>
      </c>
      <c r="G438" s="11"/>
      <c r="H438" s="11"/>
      <c r="I438" s="10">
        <v>41803</v>
      </c>
      <c r="J438" s="10">
        <v>41817</v>
      </c>
      <c r="K438" s="11">
        <f>IF(G438&lt;0,"NA",IF(G438&gt;ROUNDDOWN('INF GERAIS'!K438*0.3,2),0,ROUNDDOWN('INF GERAIS'!K438*0.3,2)-G438))</f>
        <v>114813.31</v>
      </c>
      <c r="L438" s="11">
        <v>114813.31</v>
      </c>
      <c r="M438" s="10">
        <v>41824</v>
      </c>
      <c r="N438" s="120" t="s">
        <v>2861</v>
      </c>
      <c r="O438" s="120" t="s">
        <v>2851</v>
      </c>
      <c r="P438" s="120"/>
      <c r="Q438" s="10">
        <v>42334</v>
      </c>
      <c r="R438" s="10">
        <v>42348</v>
      </c>
      <c r="S438" s="11">
        <f>IF(G438&lt;0,"NA",IF((G438+H438+L438+IF(AO438="1ª",AP438,0)+IF(AU438="1ª",AV438,0))&gt;ROUNDDOWN('INF GERAIS'!K438*0.6,2),0,IF(M438="",ROUNDDOWN('INF GERAIS'!K438*0.6,2)-K438-G438-H438,ROUNDDOWN('INF GERAIS'!K438*0.6,2)-(G438+H438+L438+IF(AO438="1ª",AP438,0)+IF(AU438="1ª",AV438,0)))))</f>
        <v>114813.31</v>
      </c>
      <c r="T438" s="505">
        <v>114813.31</v>
      </c>
      <c r="U438" s="10">
        <v>42355</v>
      </c>
      <c r="V438" s="120" t="s">
        <v>4331</v>
      </c>
      <c r="W438" s="120" t="s">
        <v>4320</v>
      </c>
      <c r="X438" s="120" t="s">
        <v>4333</v>
      </c>
      <c r="Y438" s="10">
        <v>42417</v>
      </c>
      <c r="Z438" s="10">
        <v>42625</v>
      </c>
      <c r="AA438" s="11">
        <f>IF(G438&lt;0,"NA",IF((G438+H438+L438+T438+IF(AO438="1ª",AP438,0)+IF(AU438="1ª",AV438,0)+IF(AO438="2ª",AP438,0)+IF(AU438="2ª",AV438,0))&gt;ROUNDDOWN('INF GERAIS'!K438*0.8,2),0,IF(AND(M438="",U438=""),ROUNDDOWN('INF GERAIS'!K438*0.8,2)-K438-S438-G438-H438,IF(U438="",ROUNDDOWN('INF GERAIS'!K438*0.8,2)-S438-L438-G438-H438-IF(AO438="1ª",AP438,0)-IF(AU438="1ª",AV438,0),ROUNDDOWN('INF GERAIS'!K438*0.8,2)-(G438+H438+L438+T438+IF(AO438="1ª",AP438,0)+IF(AU438="1ª",AV438,0)+IF(AO438="2ª",AP438,0)+IF(AU438="2ª",AV438,0))))))</f>
        <v>76542.210000000021</v>
      </c>
      <c r="AB438" s="205">
        <v>76542.12</v>
      </c>
      <c r="AC438" s="233">
        <v>42863</v>
      </c>
      <c r="AD438" s="739" t="s">
        <v>9434</v>
      </c>
      <c r="AE438" s="739" t="s">
        <v>9435</v>
      </c>
      <c r="AF438" s="739" t="s">
        <v>9446</v>
      </c>
      <c r="AG438" s="10">
        <v>42417</v>
      </c>
      <c r="AH438" s="10">
        <v>42625</v>
      </c>
      <c r="AI438" s="11">
        <f>IF(G438&lt;0,"NA",IF((G438+H438+L438+T438+AB438+IF(AO438="1ª",AP438,0)+IF(AU438="1ª",AV438,0)+IF(AO438="2ª",AP438,0)+IF(AU438="2ª",AV438,0)+IF(AO438="3ª",AP438,0)+IF(AU438="3ª",AV438,0))&gt;'INF GERAIS'!K438,0,IF(AND(M438="",U438="",AC438=""),'INF GERAIS'!K438-K438-S438-AA438-G438-H438,IF(AND(U438="",AC438=""),'INF GERAIS'!K438-L438-S438-AA438-G438-H438-IF(AO438="1ª",AP438,0)-IF(AU438="1ª",AV438,0),IF(AC438="",'INF GERAIS'!K438-L438-T438-AA438-G438-H438-IF(AO438="1ª",AP438,0)-IF(AU438="1ª",AV438,0)-IF(AO438="2ª",AP438,0)-IF(AU438="2ª",AV438,0),'INF GERAIS'!K438-(G438+H438+L438+T438+AB438+IF(AO438="1ª",AP438,0)+IF(AU438="1ª",AV438,0)+IF(AO438="2ª",AP438,0)+IF(AU438="2ª",AV438,0)+IF(AO438="3ª",AP438,0)+IF(AU438="3ª",AV438,0)))))))</f>
        <v>76542.299999999988</v>
      </c>
      <c r="AJ438" s="205">
        <v>76542.210000000006</v>
      </c>
      <c r="AK438" s="233">
        <v>42863</v>
      </c>
      <c r="AL438" s="739" t="s">
        <v>9444</v>
      </c>
      <c r="AM438" s="739" t="s">
        <v>9435</v>
      </c>
      <c r="AN438" s="739" t="s">
        <v>9445</v>
      </c>
      <c r="AP438" s="11"/>
      <c r="AQ438" s="10"/>
      <c r="AV438" s="11"/>
      <c r="AW438" s="10"/>
      <c r="AZ438" s="1"/>
      <c r="BF438" s="16"/>
      <c r="BG438" s="155"/>
    </row>
    <row r="439" spans="2:59" ht="72.5" x14ac:dyDescent="0.35">
      <c r="B439" s="45" t="str">
        <f>'INF GERAIS'!B439&amp;IFERROR(IF(INDEX(APOIO!$A$5:$A$50,MATCH('INF GERAIS'!N439,APOIO!$B$5:$B$50,0))="NÃO",APOIO!$A$2&amp;"NÃO VÁLIDO",""),"")</f>
        <v>2014.0413</v>
      </c>
      <c r="C439" s="1" t="str">
        <f>'INF GERAIS'!C439</f>
        <v>SERTÃO CENTRAL</v>
      </c>
      <c r="D439" s="1" t="str">
        <f>'INF GERAIS'!D439</f>
        <v>VERDEJANTE</v>
      </c>
      <c r="E439" s="1" t="str">
        <f>'INF GERAIS'!E439</f>
        <v>DRENAGEM SUPERFICIAL DE ÁGUAS PLUVIAIS E PAVIMENTAÇÃO DE VIAS</v>
      </c>
      <c r="F439" s="1" t="str">
        <f>'INF GERAIS'!G439</f>
        <v>NORMAL</v>
      </c>
      <c r="G439" s="11"/>
      <c r="H439" s="11"/>
      <c r="I439" s="10">
        <v>41803</v>
      </c>
      <c r="J439" s="10">
        <v>41817</v>
      </c>
      <c r="K439" s="11">
        <f>IF(G439&lt;0,"NA",IF(G439&gt;ROUNDDOWN('INF GERAIS'!K439*0.3,2),0,ROUNDDOWN('INF GERAIS'!K439*0.3,2)-G439))</f>
        <v>21033.61</v>
      </c>
      <c r="L439" s="11">
        <v>21033.62</v>
      </c>
      <c r="M439" s="10">
        <v>41824</v>
      </c>
      <c r="N439" s="120" t="s">
        <v>2849</v>
      </c>
      <c r="O439" s="120" t="s">
        <v>2851</v>
      </c>
      <c r="P439" s="120"/>
      <c r="Q439" s="10">
        <v>42334</v>
      </c>
      <c r="R439" s="10">
        <v>42348</v>
      </c>
      <c r="S439" s="11">
        <f>IF(G439&lt;0,"NA",IF((G439+H439+L439+IF(AO439="1ª",AP439,0)+IF(AU439="1ª",AV439,0))&gt;ROUNDDOWN('INF GERAIS'!K439*0.6,2),0,IF(M439="",ROUNDDOWN('INF GERAIS'!K439*0.6,2)-K439-G439-H439,ROUNDDOWN('INF GERAIS'!K439*0.6,2)-(G439+H439+L439+IF(AO439="1ª",AP439,0)+IF(AU439="1ª",AV439,0)))))</f>
        <v>21033.610000000004</v>
      </c>
      <c r="T439" s="505">
        <v>21033.62</v>
      </c>
      <c r="U439" s="10">
        <v>42355</v>
      </c>
      <c r="V439" s="120" t="s">
        <v>4318</v>
      </c>
      <c r="W439" s="120" t="s">
        <v>4320</v>
      </c>
      <c r="X439" s="120" t="s">
        <v>4321</v>
      </c>
      <c r="Y439" s="10">
        <v>42417</v>
      </c>
      <c r="Z439" s="10">
        <v>42565</v>
      </c>
      <c r="AA439" s="11">
        <f>IF(G439&lt;0,"NA",IF((G439+H439+L439+T439+IF(AO439="1ª",AP439,0)+IF(AU439="1ª",AV439,0)+IF(AO439="2ª",AP439,0)+IF(AU439="2ª",AV439,0))&gt;ROUNDDOWN('INF GERAIS'!K439*0.8,2),0,IF(AND(M439="",U439=""),ROUNDDOWN('INF GERAIS'!K439*0.8,2)-K439-S439-G439-H439,IF(U439="",ROUNDDOWN('INF GERAIS'!K439*0.8,2)-S439-L439-G439-H439-IF(AO439="1ª",AP439,0)-IF(AU439="1ª",AV439,0),ROUNDDOWN('INF GERAIS'!K439*0.8,2)-(G439+H439+L439+T439+IF(AO439="1ª",AP439,0)+IF(AU439="1ª",AV439,0)+IF(AO439="2ª",AP439,0)+IF(AU439="2ª",AV439,0))))))</f>
        <v>14022.400000000001</v>
      </c>
      <c r="AB439" s="205">
        <v>14022.4</v>
      </c>
      <c r="AC439" s="233">
        <v>42570</v>
      </c>
      <c r="AD439" s="467" t="s">
        <v>8003</v>
      </c>
      <c r="AE439" s="467" t="s">
        <v>8005</v>
      </c>
      <c r="AF439" s="467" t="s">
        <v>8006</v>
      </c>
      <c r="AG439" s="10">
        <v>42417</v>
      </c>
      <c r="AH439" s="10">
        <v>42565</v>
      </c>
      <c r="AI439" s="11">
        <f>IF(G439&lt;0,"NA",IF((G439+H439+L439+T439+AB439+IF(AO439="1ª",AP439,0)+IF(AU439="1ª",AV439,0)+IF(AO439="2ª",AP439,0)+IF(AU439="2ª",AV439,0)+IF(AO439="3ª",AP439,0)+IF(AU439="3ª",AV439,0))&gt;'INF GERAIS'!K439,0,IF(AND(M439="",U439="",AC439=""),'INF GERAIS'!K439-K439-S439-AA439-G439-H439,IF(AND(U439="",AC439=""),'INF GERAIS'!K439-L439-S439-AA439-G439-H439-IF(AO439="1ª",AP439,0)-IF(AU439="1ª",AV439,0),IF(AC439="",'INF GERAIS'!K439-L439-T439-AA439-G439-H439-IF(AO439="1ª",AP439,0)-IF(AU439="1ª",AV439,0)-IF(AO439="2ª",AP439,0)-IF(AU439="2ª",AV439,0),'INF GERAIS'!K439-(G439+H439+L439+T439+AB439+IF(AO439="1ª",AP439,0)+IF(AU439="1ª",AV439,0)+IF(AO439="2ª",AP439,0)+IF(AU439="2ª",AV439,0)+IF(AO439="3ª",AP439,0)+IF(AU439="3ª",AV439,0)))))))</f>
        <v>14022.419999999998</v>
      </c>
      <c r="AJ439" s="205">
        <v>14022.42</v>
      </c>
      <c r="AK439" s="233">
        <v>42570</v>
      </c>
      <c r="AL439" s="467" t="s">
        <v>8024</v>
      </c>
      <c r="AM439" s="467" t="s">
        <v>8026</v>
      </c>
      <c r="AN439" s="467" t="s">
        <v>8027</v>
      </c>
      <c r="AP439" s="11"/>
      <c r="AQ439" s="10"/>
      <c r="AV439" s="11"/>
      <c r="AW439" s="10"/>
      <c r="AZ439" s="1"/>
      <c r="BF439" s="16"/>
      <c r="BG439" s="155"/>
    </row>
    <row r="440" spans="2:59" ht="72.5" x14ac:dyDescent="0.35">
      <c r="B440" s="45" t="str">
        <f>'INF GERAIS'!B440&amp;IFERROR(IF(INDEX(APOIO!$A$5:$A$50,MATCH('INF GERAIS'!N440,APOIO!$B$5:$B$50,0))="NÃO",APOIO!$A$2&amp;"NÃO VÁLIDO",""),"")</f>
        <v>2014.0414</v>
      </c>
      <c r="C440" s="1" t="str">
        <f>'INF GERAIS'!C440</f>
        <v>AGRESTE SETENTRIONAL</v>
      </c>
      <c r="D440" s="1" t="str">
        <f>'INF GERAIS'!D440</f>
        <v>VERTENTE DO LÉRIO</v>
      </c>
      <c r="E440" s="1" t="str">
        <f>'INF GERAIS'!E440</f>
        <v>CONSTRUÇÃO DA PONTE SOBRE RIACHO DA BALANÇA</v>
      </c>
      <c r="F440" s="1" t="str">
        <f>'INF GERAIS'!G440</f>
        <v>NORMAL</v>
      </c>
      <c r="G440" s="11"/>
      <c r="H440" s="11"/>
      <c r="I440" s="10">
        <v>41803</v>
      </c>
      <c r="J440" s="10">
        <v>41817</v>
      </c>
      <c r="K440" s="11">
        <f>IF(G440&lt;0,"NA",IF(G440&gt;ROUNDDOWN('INF GERAIS'!K440*0.3,2),0,ROUNDDOWN('INF GERAIS'!K440*0.3,2)-G440))</f>
        <v>44375.09</v>
      </c>
      <c r="L440" s="11">
        <v>55468.87</v>
      </c>
      <c r="M440" s="10">
        <v>41824</v>
      </c>
      <c r="N440" s="120" t="s">
        <v>2987</v>
      </c>
      <c r="O440" s="120" t="s">
        <v>2990</v>
      </c>
      <c r="P440" s="120"/>
      <c r="Q440" s="10">
        <v>42314</v>
      </c>
      <c r="R440" s="10">
        <v>42328</v>
      </c>
      <c r="S440" s="11">
        <f>IF(G440&lt;0,"NA",IF((G440+H440+L440+IF(AO440="1ª",AP440,0)+IF(AU440="1ª",AV440,0))&gt;ROUNDDOWN('INF GERAIS'!K440*0.6,2),0,IF(M440="",ROUNDDOWN('INF GERAIS'!K440*0.6,2)-K440-G440-H440,ROUNDDOWN('INF GERAIS'!K440*0.6,2)-(G440+H440+L440+IF(AO440="1ª",AP440,0)+IF(AU440="1ª",AV440,0)))))</f>
        <v>33281.30999999999</v>
      </c>
      <c r="T440" s="505">
        <v>55468.87</v>
      </c>
      <c r="U440" s="10">
        <v>42335</v>
      </c>
      <c r="V440" s="1243" t="s">
        <v>4133</v>
      </c>
      <c r="W440" s="120" t="s">
        <v>4008</v>
      </c>
      <c r="X440" s="120" t="s">
        <v>4135</v>
      </c>
      <c r="Y440" s="122">
        <v>42499</v>
      </c>
      <c r="Z440" s="10">
        <v>42587</v>
      </c>
      <c r="AA440" s="11">
        <f>IF(G440&lt;0,"NA",IF((G440+H440+L440+T440+IF(AO440="1ª",AP440,0)+IF(AU440="1ª",AV440,0)+IF(AO440="2ª",AP440,0)+IF(AU440="2ª",AV440,0))&gt;ROUNDDOWN('INF GERAIS'!K440*0.8,2),0,IF(AND(M440="",U440=""),ROUNDDOWN('INF GERAIS'!K440*0.8,2)-K440-S440-G440-H440,IF(U440="",ROUNDDOWN('INF GERAIS'!K440*0.8,2)-S440-L440-G440-H440-IF(AO440="1ª",AP440,0)-IF(AU440="1ª",AV440,0),ROUNDDOWN('INF GERAIS'!K440*0.8,2)-(G440+H440+L440+T440+IF(AO440="1ª",AP440,0)+IF(AU440="1ª",AV440,0)+IF(AO440="2ª",AP440,0)+IF(AU440="2ª",AV440,0))))))</f>
        <v>7395.8300000000017</v>
      </c>
      <c r="AB440" s="205">
        <v>36979.24</v>
      </c>
      <c r="AC440" s="10">
        <v>42641</v>
      </c>
      <c r="AD440" s="120" t="s">
        <v>8487</v>
      </c>
      <c r="AE440" s="120" t="s">
        <v>7671</v>
      </c>
      <c r="AF440" s="120" t="s">
        <v>8490</v>
      </c>
      <c r="AG440" s="10"/>
      <c r="AH440" s="10" t="s">
        <v>153</v>
      </c>
      <c r="AI440" s="11">
        <f>IF(G440&lt;0,"NA",IF((G440+H440+L440+T440+AB440+IF(AO440="1ª",AP440,0)+IF(AU440="1ª",AV440,0)+IF(AO440="2ª",AP440,0)+IF(AU440="2ª",AV440,0)+IF(AO440="3ª",AP440,0)+IF(AU440="3ª",AV440,0))&gt;'INF GERAIS'!K440,0,IF(AND(M440="",U440="",AC440=""),'INF GERAIS'!K440-K440-S440-AA440-G440-H440,IF(AND(U440="",AC440=""),'INF GERAIS'!K440-L440-S440-AA440-G440-H440-IF(AO440="1ª",AP440,0)-IF(AU440="1ª",AV440,0),IF(AC440="",'INF GERAIS'!K440-L440-T440-AA440-G440-H440-IF(AO440="1ª",AP440,0)-IF(AU440="1ª",AV440,0)-IF(AO440="2ª",AP440,0)-IF(AU440="2ª",AV440,0),'INF GERAIS'!K440-(G440+H440+L440+T440+AB440+IF(AO440="1ª",AP440,0)+IF(AU440="1ª",AV440,0)+IF(AO440="2ª",AP440,0)+IF(AU440="2ª",AV440,0)+IF(AO440="3ª",AP440,0)+IF(AU440="3ª",AV440,0)))))))</f>
        <v>0</v>
      </c>
      <c r="AJ440" s="11" t="s">
        <v>153</v>
      </c>
      <c r="AK440" s="10"/>
      <c r="AL440" s="120" t="s">
        <v>153</v>
      </c>
      <c r="AM440" s="120" t="s">
        <v>153</v>
      </c>
      <c r="AN440" s="120" t="s">
        <v>153</v>
      </c>
      <c r="AP440" s="11"/>
      <c r="AQ440" s="10"/>
      <c r="AV440" s="11"/>
      <c r="AW440" s="10"/>
      <c r="AZ440" s="1"/>
      <c r="BF440" s="16"/>
      <c r="BG440" s="155"/>
    </row>
    <row r="441" spans="2:59" ht="87" x14ac:dyDescent="0.35">
      <c r="B441" s="45" t="str">
        <f>'INF GERAIS'!B441&amp;IFERROR(IF(INDEX(APOIO!$A$5:$A$50,MATCH('INF GERAIS'!N441,APOIO!$B$5:$B$50,0))="NÃO",APOIO!$A$2&amp;"NÃO VÁLIDO",""),"")</f>
        <v>2014.0415</v>
      </c>
      <c r="C441" s="1" t="str">
        <f>'INF GERAIS'!C441</f>
        <v>AGRESTE SETENTRIONAL</v>
      </c>
      <c r="D441" s="1" t="str">
        <f>'INF GERAIS'!D441</f>
        <v>VERTENTE DO LÉRIO</v>
      </c>
      <c r="E441" s="1" t="str">
        <f>'INF GERAIS'!E441</f>
        <v>PAVIMENTAÇÃO EM PARALELEPÍPEDOS GRANÍTICOS NO SÍTIO EMBEBEDADO</v>
      </c>
      <c r="F441" s="1" t="str">
        <f>'INF GERAIS'!G441</f>
        <v>NORMAL</v>
      </c>
      <c r="G441" s="11"/>
      <c r="H441" s="11"/>
      <c r="I441" s="10">
        <v>41803</v>
      </c>
      <c r="J441" s="10">
        <v>41817</v>
      </c>
      <c r="K441" s="11">
        <f>IF(G441&lt;0,"NA",IF(G441&gt;ROUNDDOWN('INF GERAIS'!K441*0.3,2),0,ROUNDDOWN('INF GERAIS'!K441*0.3,2)-G441))</f>
        <v>31534.15</v>
      </c>
      <c r="L441" s="11">
        <v>31569.69</v>
      </c>
      <c r="M441" s="10">
        <v>41824</v>
      </c>
      <c r="N441" s="120" t="s">
        <v>3000</v>
      </c>
      <c r="O441" s="120" t="s">
        <v>2990</v>
      </c>
      <c r="P441" s="120"/>
      <c r="Q441" s="10">
        <v>42314</v>
      </c>
      <c r="R441" s="10">
        <v>42328</v>
      </c>
      <c r="S441" s="11">
        <f>IF(G441&lt;0,"NA",IF((G441+H441+L441+IF(AO441="1ª",AP441,0)+IF(AU441="1ª",AV441,0))&gt;ROUNDDOWN('INF GERAIS'!K441*0.6,2),0,IF(M441="",ROUNDDOWN('INF GERAIS'!K441*0.6,2)-K441-G441-H441,ROUNDDOWN('INF GERAIS'!K441*0.6,2)-(G441+H441+L441+IF(AO441="1ª",AP441,0)+IF(AU441="1ª",AV441,0)))))</f>
        <v>31498.62</v>
      </c>
      <c r="T441" s="505">
        <v>31569.69</v>
      </c>
      <c r="U441" s="10">
        <v>42335</v>
      </c>
      <c r="V441" s="120" t="s">
        <v>4006</v>
      </c>
      <c r="W441" s="120" t="s">
        <v>4008</v>
      </c>
      <c r="X441" s="120" t="s">
        <v>4009</v>
      </c>
      <c r="Y441" s="122">
        <v>42499</v>
      </c>
      <c r="Z441" s="10">
        <v>42548</v>
      </c>
      <c r="AA441" s="11">
        <f>IF(G441&lt;0,"NA",IF((G441+H441+L441+T441+IF(AO441="1ª",AP441,0)+IF(AU441="1ª",AV441,0)+IF(AO441="2ª",AP441,0)+IF(AU441="2ª",AV441,0))&gt;ROUNDDOWN('INF GERAIS'!K441*0.8,2),0,IF(AND(M441="",U441=""),ROUNDDOWN('INF GERAIS'!K441*0.8,2)-K441-S441-G441-H441,IF(U441="",ROUNDDOWN('INF GERAIS'!K441*0.8,2)-S441-L441-G441-H441-IF(AO441="1ª",AP441,0)-IF(AU441="1ª",AV441,0),ROUNDDOWN('INF GERAIS'!K441*0.8,2)-(G441+H441+L441+T441+IF(AO441="1ª",AP441,0)+IF(AU441="1ª",AV441,0)+IF(AO441="2ª",AP441,0)+IF(AU441="2ª",AV441,0))))))</f>
        <v>20951.700000000004</v>
      </c>
      <c r="AB441" s="440">
        <v>21046.46</v>
      </c>
      <c r="AC441" s="1244">
        <v>42549</v>
      </c>
      <c r="AD441" s="1239" t="s">
        <v>7870</v>
      </c>
      <c r="AE441" s="341" t="s">
        <v>7671</v>
      </c>
      <c r="AF441" s="341" t="s">
        <v>7872</v>
      </c>
      <c r="AG441" s="10">
        <v>42717</v>
      </c>
      <c r="AH441" s="10">
        <v>42842</v>
      </c>
      <c r="AI441" s="11">
        <f>IF(G441&lt;0,"NA",IF((G441+H441+L441+T441+AB441+IF(AO441="1ª",AP441,0)+IF(AU441="1ª",AV441,0)+IF(AO441="2ª",AP441,0)+IF(AU441="2ª",AV441,0)+IF(AO441="3ª",AP441,0)+IF(AU441="3ª",AV441,0))&gt;'INF GERAIS'!K441,0,IF(AND(M441="",U441="",AC441=""),'INF GERAIS'!K441-K441-S441-AA441-G441-H441,IF(AND(U441="",AC441=""),'INF GERAIS'!K441-L441-S441-AA441-G441-H441-IF(AO441="1ª",AP441,0)-IF(AU441="1ª",AV441,0),IF(AC441="",'INF GERAIS'!K441-L441-T441-AA441-G441-H441-IF(AO441="1ª",AP441,0)-IF(AU441="1ª",AV441,0)-IF(AO441="2ª",AP441,0)-IF(AU441="2ª",AV441,0),'INF GERAIS'!K441-(G441+H441+L441+T441+AB441+IF(AO441="1ª",AP441,0)+IF(AU441="1ª",AV441,0)+IF(AO441="2ª",AP441,0)+IF(AU441="2ª",AV441,0)+IF(AO441="3ª",AP441,0)+IF(AU441="3ª",AV441,0)))))))</f>
        <v>20928.020000000004</v>
      </c>
      <c r="AJ441" s="11">
        <v>20928.02</v>
      </c>
      <c r="AK441" s="233">
        <v>42965</v>
      </c>
      <c r="AL441" s="120" t="s">
        <v>9929</v>
      </c>
      <c r="AM441" s="120" t="s">
        <v>9727</v>
      </c>
      <c r="AN441" s="341" t="s">
        <v>9933</v>
      </c>
      <c r="AP441" s="11"/>
      <c r="AQ441" s="10"/>
      <c r="AV441" s="11"/>
      <c r="AW441" s="10"/>
      <c r="AZ441" s="1"/>
      <c r="BF441" s="16"/>
      <c r="BG441" s="155"/>
    </row>
    <row r="442" spans="2:59" ht="72.5" x14ac:dyDescent="0.35">
      <c r="B442" s="45" t="str">
        <f>'INF GERAIS'!B442&amp;IFERROR(IF(INDEX(APOIO!$A$5:$A$50,MATCH('INF GERAIS'!N442,APOIO!$B$5:$B$50,0))="NÃO",APOIO!$A$2&amp;"NÃO VÁLIDO",""),"")</f>
        <v>2014.0416</v>
      </c>
      <c r="C442" s="1" t="str">
        <f>'INF GERAIS'!C442</f>
        <v>AGRESTE SETENTRIONAL</v>
      </c>
      <c r="D442" s="1" t="str">
        <f>'INF GERAIS'!D442</f>
        <v>VERTENTE DO LÉRIO</v>
      </c>
      <c r="E442" s="1" t="str">
        <f>'INF GERAIS'!E442</f>
        <v>PAVIMENTAÇÃO EM PARALELEPÍPEDOS GRANÍTICOS NO SÍTIO CAJÁ DE MARTINS</v>
      </c>
      <c r="F442" s="1" t="str">
        <f>'INF GERAIS'!G442</f>
        <v>NORMAL</v>
      </c>
      <c r="G442" s="11"/>
      <c r="H442" s="11"/>
      <c r="I442" s="10">
        <v>41803</v>
      </c>
      <c r="J442" s="10">
        <v>41817</v>
      </c>
      <c r="K442" s="11">
        <f>IF(G442&lt;0,"NA",IF(G442&gt;ROUNDDOWN('INF GERAIS'!K442*0.3,2),0,ROUNDDOWN('INF GERAIS'!K442*0.3,2)-G442))</f>
        <v>24522.73</v>
      </c>
      <c r="L442" s="11">
        <v>29969.34</v>
      </c>
      <c r="M442" s="10">
        <v>41824</v>
      </c>
      <c r="N442" s="120" t="s">
        <v>2994</v>
      </c>
      <c r="O442" s="120" t="s">
        <v>2990</v>
      </c>
      <c r="P442" s="120"/>
      <c r="Q442" s="10">
        <v>42314</v>
      </c>
      <c r="R442" s="10">
        <v>42328</v>
      </c>
      <c r="S442" s="11">
        <f>IF(G442&lt;0,"NA",IF((G442+H442+L442+IF(AO442="1ª",AP442,0)+IF(AU442="1ª",AV442,0))&gt;ROUNDDOWN('INF GERAIS'!K442*0.6,2),0,IF(M442="",ROUNDDOWN('INF GERAIS'!K442*0.6,2)-K442-G442-H442,ROUNDDOWN('INF GERAIS'!K442*0.6,2)-(G442+H442+L442+IF(AO442="1ª",AP442,0)+IF(AU442="1ª",AV442,0)))))</f>
        <v>19076.12</v>
      </c>
      <c r="T442" s="505">
        <v>29969.34</v>
      </c>
      <c r="U442" s="10">
        <v>42335</v>
      </c>
      <c r="V442" s="120" t="s">
        <v>4131</v>
      </c>
      <c r="W442" s="120" t="s">
        <v>4008</v>
      </c>
      <c r="X442" s="120" t="s">
        <v>4132</v>
      </c>
      <c r="Y442" s="122">
        <v>42499</v>
      </c>
      <c r="Z442" s="10">
        <v>42548</v>
      </c>
      <c r="AA442" s="11">
        <f>IF(G442&lt;0,"NA",IF((G442+H442+L442+T442+IF(AO442="1ª",AP442,0)+IF(AU442="1ª",AV442,0)+IF(AO442="2ª",AP442,0)+IF(AU442="2ª",AV442,0))&gt;ROUNDDOWN('INF GERAIS'!K442*0.8,2),0,IF(AND(M442="",U442=""),ROUNDDOWN('INF GERAIS'!K442*0.8,2)-K442-S442-G442-H442,IF(U442="",ROUNDDOWN('INF GERAIS'!K442*0.8,2)-S442-L442-G442-H442-IF(AO442="1ª",AP442,0)-IF(AU442="1ª",AV442,0),ROUNDDOWN('INF GERAIS'!K442*0.8,2)-(G442+H442+L442+T442+IF(AO442="1ª",AP442,0)+IF(AU442="1ª",AV442,0)+IF(AO442="2ª",AP442,0)+IF(AU442="2ª",AV442,0))))))</f>
        <v>5455.2699999999968</v>
      </c>
      <c r="AB442" s="440">
        <v>19979.560000000001</v>
      </c>
      <c r="AC442" s="1244">
        <v>42549</v>
      </c>
      <c r="AD442" s="1239" t="s">
        <v>7867</v>
      </c>
      <c r="AE442" s="341" t="s">
        <v>7671</v>
      </c>
      <c r="AF442" s="341" t="s">
        <v>9728</v>
      </c>
      <c r="AG442" s="10">
        <v>42717</v>
      </c>
      <c r="AH442" s="233">
        <v>42842</v>
      </c>
      <c r="AI442" s="11">
        <f>IF(G442&lt;0,"NA",IF((G442+H442+L442+T442+AB442+IF(AO442="1ª",AP442,0)+IF(AU442="1ª",AV442,0)+IF(AO442="2ª",AP442,0)+IF(AU442="2ª",AV442,0)+IF(AO442="3ª",AP442,0)+IF(AU442="3ª",AV442,0))&gt;'INF GERAIS'!K442,0,IF(AND(M442="",U442="",AC442=""),'INF GERAIS'!K442-K442-S442-AA442-G442-H442,IF(AND(U442="",AC442=""),'INF GERAIS'!K442-L442-S442-AA442-G442-H442-IF(AO442="1ª",AP442,0)-IF(AU442="1ª",AV442,0),IF(AC442="",'INF GERAIS'!K442-L442-T442-AA442-G442-H442-IF(AO442="1ª",AP442,0)-IF(AU442="1ª",AV442,0)-IF(AO442="2ª",AP442,0)-IF(AU442="2ª",AV442,0),'INF GERAIS'!K442-(G442+H442+L442+T442+AB442+IF(AO442="1ª",AP442,0)+IF(AU442="1ª",AV442,0)+IF(AO442="2ª",AP442,0)+IF(AU442="2ª",AV442,0)+IF(AO442="3ª",AP442,0)+IF(AU442="3ª",AV442,0)))))))</f>
        <v>1824.1999999999971</v>
      </c>
      <c r="AJ442" s="11">
        <v>1824.2</v>
      </c>
      <c r="AK442" s="233">
        <v>42915</v>
      </c>
      <c r="AL442" s="120" t="s">
        <v>9726</v>
      </c>
      <c r="AM442" s="120" t="s">
        <v>9727</v>
      </c>
      <c r="AN442" s="341" t="s">
        <v>9729</v>
      </c>
      <c r="AP442" s="11"/>
      <c r="AQ442" s="10"/>
      <c r="AV442" s="11"/>
      <c r="AW442" s="10"/>
      <c r="AZ442" s="1"/>
      <c r="BF442" s="16"/>
      <c r="BG442" s="155"/>
    </row>
    <row r="443" spans="2:59" ht="58" x14ac:dyDescent="0.35">
      <c r="B443" s="45" t="str">
        <f>'INF GERAIS'!B443&amp;IFERROR(IF(INDEX(APOIO!$A$5:$A$50,MATCH('INF GERAIS'!N443,APOIO!$B$5:$B$50,0))="NÃO",APOIO!$A$2&amp;"NÃO VÁLIDO",""),"")</f>
        <v>2014.0417</v>
      </c>
      <c r="C443" s="1" t="str">
        <f>'INF GERAIS'!C443</f>
        <v>AGRESTE SETENTRIONAL</v>
      </c>
      <c r="D443" s="1" t="str">
        <f>'INF GERAIS'!D443</f>
        <v>VERTENTE DO LÉRIO</v>
      </c>
      <c r="E443" s="1" t="str">
        <f>'INF GERAIS'!E443</f>
        <v xml:space="preserve">CONSTRUÇÃO DE PARADAS DE ÔNIBUS </v>
      </c>
      <c r="F443" s="1" t="str">
        <f>'INF GERAIS'!G443</f>
        <v>NORMAL</v>
      </c>
      <c r="G443" s="11"/>
      <c r="H443" s="11"/>
      <c r="I443" s="10">
        <v>41803</v>
      </c>
      <c r="J443" s="10">
        <v>41817</v>
      </c>
      <c r="K443" s="11">
        <f>IF(G443&lt;0,"NA",IF(G443&gt;ROUNDDOWN('INF GERAIS'!K443*0.3,2),0,ROUNDDOWN('INF GERAIS'!K443*0.3,2)-G443))</f>
        <v>17827.8</v>
      </c>
      <c r="L443" s="11">
        <v>18485.55</v>
      </c>
      <c r="M443" s="10">
        <v>41824</v>
      </c>
      <c r="N443" s="120" t="s">
        <v>2997</v>
      </c>
      <c r="O443" s="120" t="s">
        <v>2990</v>
      </c>
      <c r="P443" s="120"/>
      <c r="Q443" s="10">
        <v>42314</v>
      </c>
      <c r="R443" s="10">
        <v>42328</v>
      </c>
      <c r="S443" s="11">
        <f>IF(G443&lt;0,"NA",IF((G443+H443+L443+IF(AO443="1ª",AP443,0)+IF(AU443="1ª",AV443,0))&gt;ROUNDDOWN('INF GERAIS'!K443*0.6,2),0,IF(M443="",ROUNDDOWN('INF GERAIS'!K443*0.6,2)-K443-G443-H443,ROUNDDOWN('INF GERAIS'!K443*0.6,2)-(G443+H443+L443+IF(AO443="1ª",AP443,0)+IF(AU443="1ª",AV443,0)))))</f>
        <v>17170.05</v>
      </c>
      <c r="T443" s="505">
        <v>18485.75</v>
      </c>
      <c r="U443" s="10">
        <v>42335</v>
      </c>
      <c r="V443" s="120" t="s">
        <v>4128</v>
      </c>
      <c r="W443" s="120" t="s">
        <v>4008</v>
      </c>
      <c r="X443" s="120" t="s">
        <v>4129</v>
      </c>
      <c r="Y443" s="122">
        <v>42499</v>
      </c>
      <c r="Z443" s="10">
        <v>42543</v>
      </c>
      <c r="AA443" s="11">
        <f>IF(G443&lt;0,"NA",IF((G443+H443+L443+T443+IF(AO443="1ª",AP443,0)+IF(AU443="1ª",AV443,0)+IF(AO443="2ª",AP443,0)+IF(AU443="2ª",AV443,0))&gt;ROUNDDOWN('INF GERAIS'!K443*0.8,2),0,IF(AND(M443="",U443=""),ROUNDDOWN('INF GERAIS'!K443*0.8,2)-K443-S443-G443-H443,IF(U443="",ROUNDDOWN('INF GERAIS'!K443*0.8,2)-S443-L443-G443-H443-IF(AO443="1ª",AP443,0)-IF(AU443="1ª",AV443,0),ROUNDDOWN('INF GERAIS'!K443*0.8,2)-(G443+H443+L443+T443+IF(AO443="1ª",AP443,0)+IF(AU443="1ª",AV443,0)+IF(AO443="2ª",AP443,0)+IF(AU443="2ª",AV443,0))))))</f>
        <v>10569.5</v>
      </c>
      <c r="AB443" s="440">
        <v>12323.75</v>
      </c>
      <c r="AC443" s="441">
        <v>42549</v>
      </c>
      <c r="AD443" s="442" t="s">
        <v>7815</v>
      </c>
      <c r="AE443" s="341" t="s">
        <v>7677</v>
      </c>
      <c r="AF443" s="341" t="s">
        <v>7817</v>
      </c>
      <c r="AG443" s="10">
        <v>42499</v>
      </c>
      <c r="AH443" s="10">
        <v>42956</v>
      </c>
      <c r="AI443" s="11">
        <f>IF(G443&lt;0,"NA",IF((G443+H443+L443+T443+AB443+IF(AO443="1ª",AP443,0)+IF(AU443="1ª",AV443,0)+IF(AO443="2ª",AP443,0)+IF(AU443="2ª",AV443,0)+IF(AO443="3ª",AP443,0)+IF(AU443="3ª",AV443,0))&gt;'INF GERAIS'!K443,0,IF(AND(M443="",U443="",AC443=""),'INF GERAIS'!K443-K443-S443-AA443-G443-H443,IF(AND(U443="",AC443=""),'INF GERAIS'!K443-L443-S443-AA443-G443-H443-IF(AO443="1ª",AP443,0)-IF(AU443="1ª",AV443,0),IF(AC443="",'INF GERAIS'!K443-L443-T443-AA443-G443-H443-IF(AO443="1ª",AP443,0)-IF(AU443="1ª",AV443,0)-IF(AO443="2ª",AP443,0)-IF(AU443="2ª",AV443,0),'INF GERAIS'!K443-(G443+H443+L443+T443+AB443+IF(AO443="1ª",AP443,0)+IF(AU443="1ª",AV443,0)+IF(AO443="2ª",AP443,0)+IF(AU443="2ª",AV443,0)+IF(AO443="3ª",AP443,0)+IF(AU443="3ª",AV443,0)))))))</f>
        <v>10130.949999999997</v>
      </c>
      <c r="AJ443" s="11">
        <v>10130.950000000001</v>
      </c>
      <c r="AK443" s="233">
        <v>43193</v>
      </c>
      <c r="AL443" s="120" t="s">
        <v>10849</v>
      </c>
      <c r="AM443" s="120" t="s">
        <v>10851</v>
      </c>
      <c r="AN443" s="120" t="s">
        <v>10852</v>
      </c>
      <c r="AP443" s="11"/>
      <c r="AQ443" s="10"/>
      <c r="AV443" s="11"/>
      <c r="AW443" s="10"/>
      <c r="AZ443" s="1"/>
      <c r="BF443" s="16"/>
      <c r="BG443" s="155"/>
    </row>
    <row r="444" spans="2:59" ht="58" x14ac:dyDescent="0.35">
      <c r="B444" s="45" t="str">
        <f>'INF GERAIS'!B444&amp;IFERROR(IF(INDEX(APOIO!$A$5:$A$50,MATCH('INF GERAIS'!N444,APOIO!$B$5:$B$50,0))="NÃO",APOIO!$A$2&amp;"NÃO VÁLIDO",""),"")</f>
        <v>2014.0418</v>
      </c>
      <c r="C444" s="1" t="str">
        <f>'INF GERAIS'!C444</f>
        <v>AGRESTE SETENTRIONAL</v>
      </c>
      <c r="D444" s="1" t="str">
        <f>'INF GERAIS'!D444</f>
        <v>VERTENTES</v>
      </c>
      <c r="E444" s="1" t="str">
        <f>'INF GERAIS'!E444</f>
        <v>PAVIMENTAÇÃO E DRENAGEM DE RUAS NO MUNICÍPIO DAS VERTENTES</v>
      </c>
      <c r="F444" s="1" t="str">
        <f>'INF GERAIS'!G444</f>
        <v>NORMAL</v>
      </c>
      <c r="G444" s="11"/>
      <c r="H444" s="11"/>
      <c r="I444" s="10">
        <v>41808</v>
      </c>
      <c r="J444" s="10">
        <v>41822</v>
      </c>
      <c r="K444" s="11">
        <f>IF(G444&lt;0,"NA",IF(G444&gt;ROUNDDOWN('INF GERAIS'!K444*0.3,2),0,ROUNDDOWN('INF GERAIS'!K444*0.3,2)-G444))</f>
        <v>267546.05</v>
      </c>
      <c r="L444" s="11">
        <v>271693.71999999997</v>
      </c>
      <c r="M444" s="10">
        <v>41829</v>
      </c>
      <c r="N444" s="120" t="s">
        <v>3175</v>
      </c>
      <c r="O444" s="120" t="s">
        <v>3177</v>
      </c>
      <c r="P444" s="120"/>
      <c r="Q444" s="10">
        <v>42053</v>
      </c>
      <c r="R444" s="10">
        <v>42067</v>
      </c>
      <c r="S444" s="11">
        <f>IF(G444&lt;0,"NA",IF((G444+H444+L444+IF(AO444="1ª",AP444,0)+IF(AU444="1ª",AV444,0))&gt;ROUNDDOWN('INF GERAIS'!K444*0.6,2),0,IF(M444="",ROUNDDOWN('INF GERAIS'!K444*0.6,2)-K444-G444-H444,ROUNDDOWN('INF GERAIS'!K444*0.6,2)-(G444+H444+L444+IF(AO444="1ª",AP444,0)+IF(AU444="1ª",AV444,0)))))</f>
        <v>263398.39</v>
      </c>
      <c r="T444" s="505">
        <v>271693.71999999997</v>
      </c>
      <c r="U444" s="10">
        <v>42074</v>
      </c>
      <c r="V444" s="120" t="s">
        <v>3425</v>
      </c>
      <c r="W444" s="120" t="s">
        <v>3427</v>
      </c>
      <c r="X444" s="120" t="s">
        <v>3428</v>
      </c>
      <c r="Y444" s="122">
        <v>42158</v>
      </c>
      <c r="Z444" s="10">
        <v>42376</v>
      </c>
      <c r="AA444" s="11">
        <f>IF(G444&lt;0,"NA",IF((G444+H444+L444+T444+IF(AO444="1ª",AP444,0)+IF(AU444="1ª",AV444,0)+IF(AO444="2ª",AP444,0)+IF(AU444="2ª",AV444,0))&gt;ROUNDDOWN('INF GERAIS'!K444*0.8,2),0,IF(AND(M444="",U444=""),ROUNDDOWN('INF GERAIS'!K444*0.8,2)-K444-S444-G444-H444,IF(U444="",ROUNDDOWN('INF GERAIS'!K444*0.8,2)-S444-L444-G444-H444-IF(AO444="1ª",AP444,0)-IF(AU444="1ª",AV444,0),ROUNDDOWN('INF GERAIS'!K444*0.8,2)-(G444+H444+L444+T444+IF(AO444="1ª",AP444,0)+IF(AU444="1ª",AV444,0)+IF(AO444="2ª",AP444,0)+IF(AU444="2ª",AV444,0))))))</f>
        <v>170068.71000000008</v>
      </c>
      <c r="AB444" s="205">
        <v>178155.7</v>
      </c>
      <c r="AC444" s="233">
        <v>42405</v>
      </c>
      <c r="AD444" s="465" t="s">
        <v>5667</v>
      </c>
      <c r="AE444" s="465" t="s">
        <v>4812</v>
      </c>
      <c r="AF444" s="341" t="s">
        <v>5669</v>
      </c>
      <c r="AG444" s="10">
        <v>42767</v>
      </c>
      <c r="AH444" s="10">
        <v>42866</v>
      </c>
      <c r="AI444" s="11">
        <f>IF(G444&lt;0,"NA",IF((G444+H444+L444+T444+AB444+IF(AO444="1ª",AP444,0)+IF(AU444="1ª",AV444,0)+IF(AO444="2ª",AP444,0)+IF(AU444="2ª",AV444,0)+IF(AO444="3ª",AP444,0)+IF(AU444="3ª",AV444,0))&gt;'INF GERAIS'!K444,0,IF(AND(M444="",U444="",AC444=""),'INF GERAIS'!K444-K444-S444-AA444-G444-H444,IF(AND(U444="",AC444=""),'INF GERAIS'!K444-L444-S444-AA444-G444-H444-IF(AO444="1ª",AP444,0)-IF(AU444="1ª",AV444,0),IF(AC444="",'INF GERAIS'!K444-L444-T444-AA444-G444-H444-IF(AO444="1ª",AP444,0)-IF(AU444="1ª",AV444,0)-IF(AO444="2ª",AP444,0)-IF(AU444="2ª",AV444,0),'INF GERAIS'!K444-(G444+H444+L444+T444+AB444+IF(AO444="1ª",AP444,0)+IF(AU444="1ª",AV444,0)+IF(AO444="2ª",AP444,0)+IF(AU444="2ª",AV444,0)+IF(AO444="3ª",AP444,0)+IF(AU444="3ª",AV444,0)))))))</f>
        <v>170277.05000000005</v>
      </c>
      <c r="AJ444" s="11">
        <v>170277.05</v>
      </c>
      <c r="AK444" s="10">
        <v>43193</v>
      </c>
      <c r="AL444" s="120" t="s">
        <v>10862</v>
      </c>
      <c r="AM444" s="120" t="s">
        <v>10864</v>
      </c>
      <c r="AN444" s="120" t="s">
        <v>10865</v>
      </c>
      <c r="AP444" s="11"/>
      <c r="AQ444" s="10"/>
      <c r="AV444" s="11"/>
      <c r="AW444" s="10"/>
      <c r="AZ444" s="1"/>
      <c r="BF444" s="16"/>
      <c r="BG444" s="155"/>
    </row>
    <row r="445" spans="2:59" ht="72.5" x14ac:dyDescent="0.35">
      <c r="B445" s="45" t="str">
        <f>'INF GERAIS'!B445&amp;IFERROR(IF(INDEX(APOIO!$A$5:$A$50,MATCH('INF GERAIS'!N445,APOIO!$B$5:$B$50,0))="NÃO",APOIO!$A$2&amp;"NÃO VÁLIDO",""),"")</f>
        <v>2014.0419</v>
      </c>
      <c r="C445" s="1" t="str">
        <f>'INF GERAIS'!C445</f>
        <v>MATA NORTE</v>
      </c>
      <c r="D445" s="1" t="str">
        <f>'INF GERAIS'!D445</f>
        <v>VICÊNCIA</v>
      </c>
      <c r="E445" s="1" t="str">
        <f>'INF GERAIS'!E445</f>
        <v xml:space="preserve">PAVIMENTAÇÃO EM PARALELEPIPEDOS GRANÍTICOS EM DIVERSAS RUAS DA SEDE E DISTRITO </v>
      </c>
      <c r="F445" s="1" t="str">
        <f>'INF GERAIS'!G445</f>
        <v>NORMAL</v>
      </c>
      <c r="G445" s="11"/>
      <c r="H445" s="11"/>
      <c r="I445" s="10">
        <v>41803</v>
      </c>
      <c r="J445" s="10">
        <v>41817</v>
      </c>
      <c r="K445" s="11">
        <f>IF(G445&lt;0,"NA",IF(G445&gt;ROUNDDOWN('INF GERAIS'!K445*0.3,2),0,ROUNDDOWN('INF GERAIS'!K445*0.3,2)-G445))</f>
        <v>114656.99</v>
      </c>
      <c r="L445" s="11">
        <v>114657.15</v>
      </c>
      <c r="M445" s="10">
        <v>41824</v>
      </c>
      <c r="N445" s="120" t="s">
        <v>2928</v>
      </c>
      <c r="O445" s="120" t="s">
        <v>2930</v>
      </c>
      <c r="P445" s="120"/>
      <c r="Q445" s="10">
        <v>42314</v>
      </c>
      <c r="R445" s="10">
        <v>42328</v>
      </c>
      <c r="S445" s="11">
        <f>IF(G445&lt;0,"NA",IF((G445+H445+L445+IF(AO445="1ª",AP445,0)+IF(AU445="1ª",AV445,0))&gt;ROUNDDOWN('INF GERAIS'!K445*0.6,2),0,IF(M445="",ROUNDDOWN('INF GERAIS'!K445*0.6,2)-K445-G445-H445,ROUNDDOWN('INF GERAIS'!K445*0.6,2)-(G445+H445+L445+IF(AO445="1ª",AP445,0)+IF(AU445="1ª",AV445,0)))))</f>
        <v>114656.84</v>
      </c>
      <c r="T445" s="505">
        <v>114657.15</v>
      </c>
      <c r="U445" s="10">
        <v>42335</v>
      </c>
      <c r="V445" s="120" t="s">
        <v>3973</v>
      </c>
      <c r="W445" s="120" t="s">
        <v>3974</v>
      </c>
      <c r="X445" s="120" t="s">
        <v>3975</v>
      </c>
      <c r="Y445" s="10">
        <v>42586</v>
      </c>
      <c r="Z445" s="10">
        <v>42734</v>
      </c>
      <c r="AA445" s="11">
        <f>IF(G445&lt;0,"NA",IF((G445+H445+L445+T445+IF(AO445="1ª",AP445,0)+IF(AU445="1ª",AV445,0)+IF(AO445="2ª",AP445,0)+IF(AU445="2ª",AV445,0))&gt;ROUNDDOWN('INF GERAIS'!K445*0.8,2),0,IF(AND(M445="",U445=""),ROUNDDOWN('INF GERAIS'!K445*0.8,2)-K445-S445-G445-H445,IF(U445="",ROUNDDOWN('INF GERAIS'!K445*0.8,2)-S445-L445-G445-H445-IF(AO445="1ª",AP445,0)-IF(AU445="1ª",AV445,0),ROUNDDOWN('INF GERAIS'!K445*0.8,2)-(G445+H445+L445+T445+IF(AO445="1ª",AP445,0)+IF(AU445="1ª",AV445,0)+IF(AO445="2ª",AP445,0)+IF(AU445="2ª",AV445,0))))))</f>
        <v>76437.69</v>
      </c>
      <c r="AB445" s="823">
        <v>76438.09</v>
      </c>
      <c r="AC445" s="826">
        <v>43193</v>
      </c>
      <c r="AD445" s="932" t="s">
        <v>10643</v>
      </c>
      <c r="AE445" s="932" t="s">
        <v>10644</v>
      </c>
      <c r="AF445" s="932" t="s">
        <v>10645</v>
      </c>
      <c r="AG445" s="10">
        <v>43908</v>
      </c>
      <c r="AH445" s="10" t="s">
        <v>153</v>
      </c>
      <c r="AI445" s="11">
        <f>IF(G445&lt;0,"NA",IF((G445+H445+L445+T445+AB445+IF(AO445="1ª",AP445,0)+IF(AU445="1ª",AV445,0)+IF(AO445="2ª",AP445,0)+IF(AU445="2ª",AV445,0)+IF(AO445="3ª",AP445,0)+IF(AU445="3ª",AV445,0))&gt;'INF GERAIS'!K445,0,IF(AND(M445="",U445="",AC445=""),'INF GERAIS'!K445-K445-S445-AA445-G445-H445,IF(AND(U445="",AC445=""),'INF GERAIS'!K445-L445-S445-AA445-G445-H445-IF(AO445="1ª",AP445,0)-IF(AU445="1ª",AV445,0),IF(AC445="",'INF GERAIS'!K445-L445-T445-AA445-G445-H445-IF(AO445="1ª",AP445,0)-IF(AU445="1ª",AV445,0)-IF(AO445="2ª",AP445,0)-IF(AU445="2ª",AV445,0),'INF GERAIS'!K445-(G445+H445+L445+T445+AB445+IF(AO445="1ª",AP445,0)+IF(AU445="1ª",AV445,0)+IF(AO445="2ª",AP445,0)+IF(AU445="2ª",AV445,0)+IF(AO445="3ª",AP445,0)+IF(AU445="3ª",AV445,0)))))))</f>
        <v>76437.599999999977</v>
      </c>
      <c r="AJ445" s="11" t="s">
        <v>153</v>
      </c>
      <c r="AK445" s="10"/>
      <c r="AL445" s="120" t="s">
        <v>153</v>
      </c>
      <c r="AM445" s="120" t="s">
        <v>153</v>
      </c>
      <c r="AN445" s="120" t="s">
        <v>153</v>
      </c>
      <c r="AP445" s="11"/>
      <c r="AQ445" s="10"/>
      <c r="AV445" s="11"/>
      <c r="AW445" s="10"/>
      <c r="AZ445" s="1"/>
      <c r="BF445" s="16"/>
      <c r="BG445" s="155"/>
    </row>
    <row r="446" spans="2:59" ht="72.5" x14ac:dyDescent="0.35">
      <c r="B446" s="45" t="str">
        <f>'INF GERAIS'!B446&amp;IFERROR(IF(INDEX(APOIO!$A$5:$A$50,MATCH('INF GERAIS'!N446,APOIO!$B$5:$B$50,0))="NÃO",APOIO!$A$2&amp;"NÃO VÁLIDO",""),"")</f>
        <v>2014.0420</v>
      </c>
      <c r="C446" s="1" t="str">
        <f>'INF GERAIS'!C446</f>
        <v>MATA NORTE</v>
      </c>
      <c r="D446" s="1" t="str">
        <f>'INF GERAIS'!D446</f>
        <v>VICÊNCIA</v>
      </c>
      <c r="E446" s="1" t="str">
        <f>'INF GERAIS'!E446</f>
        <v>RECONSTRUÇÃO, REVITALIZAÇÃO E PAISAGISMO DA PRAÇA DR. MÁRIO RAMOS DE ANDRADE LIMA</v>
      </c>
      <c r="F446" s="1" t="str">
        <f>'INF GERAIS'!G446</f>
        <v>NORMAL</v>
      </c>
      <c r="G446" s="11"/>
      <c r="H446" s="11"/>
      <c r="I446" s="10">
        <v>41803</v>
      </c>
      <c r="J446" s="10">
        <v>41817</v>
      </c>
      <c r="K446" s="11">
        <f>IF(G446&lt;0,"NA",IF(G446&gt;ROUNDDOWN('INF GERAIS'!K446*0.3,2),0,ROUNDDOWN('INF GERAIS'!K446*0.3,2)-G446))</f>
        <v>19479.740000000002</v>
      </c>
      <c r="L446" s="11">
        <v>20332.849999999999</v>
      </c>
      <c r="M446" s="10">
        <v>41824</v>
      </c>
      <c r="N446" s="120" t="s">
        <v>2951</v>
      </c>
      <c r="O446" s="120" t="s">
        <v>2930</v>
      </c>
      <c r="P446" s="120"/>
      <c r="Q446" s="10">
        <v>42216</v>
      </c>
      <c r="R446" s="10">
        <v>42230</v>
      </c>
      <c r="S446" s="11">
        <f>IF(G446&lt;0,"NA",IF((G446+H446+L446+IF(AO446="1ª",AP446,0)+IF(AU446="1ª",AV446,0))&gt;ROUNDDOWN('INF GERAIS'!K446*0.6,2),0,IF(M446="",ROUNDDOWN('INF GERAIS'!K446*0.6,2)-K446-G446-H446,ROUNDDOWN('INF GERAIS'!K446*0.6,2)-(G446+H446+L446+IF(AO446="1ª",AP446,0)+IF(AU446="1ª",AV446,0)))))</f>
        <v>18626.64</v>
      </c>
      <c r="T446" s="505">
        <v>20332.849999999999</v>
      </c>
      <c r="U446" s="10">
        <v>42237</v>
      </c>
      <c r="V446" s="120" t="s">
        <v>3690</v>
      </c>
      <c r="W446" s="120" t="s">
        <v>3692</v>
      </c>
      <c r="X446" s="120" t="s">
        <v>3694</v>
      </c>
      <c r="Y446" s="10">
        <v>42347</v>
      </c>
      <c r="Z446" s="10">
        <v>42425</v>
      </c>
      <c r="AA446" s="11">
        <f>IF(G446&lt;0,"NA",IF((G446+H446+L446+T446+IF(AO446="1ª",AP446,0)+IF(AU446="1ª",AV446,0)+IF(AO446="2ª",AP446,0)+IF(AU446="2ª",AV446,0))&gt;ROUNDDOWN('INF GERAIS'!K446*0.8,2),0,IF(AND(M446="",U446=""),ROUNDDOWN('INF GERAIS'!K446*0.8,2)-K446-S446-G446-H446,IF(U446="",ROUNDDOWN('INF GERAIS'!K446*0.8,2)-S446-L446-G446-H446-IF(AO446="1ª",AP446,0)-IF(AU446="1ª",AV446,0),ROUNDDOWN('INF GERAIS'!K446*0.8,2)-(G446+H446+L446+T446+IF(AO446="1ª",AP446,0)+IF(AU446="1ª",AV446,0)+IF(AO446="2ª",AP446,0)+IF(AU446="2ª",AV446,0))))))</f>
        <v>11280.29</v>
      </c>
      <c r="AB446" s="205">
        <v>13555.22</v>
      </c>
      <c r="AC446" s="10">
        <v>42431</v>
      </c>
      <c r="AD446" s="120" t="s">
        <v>6122</v>
      </c>
      <c r="AE446" s="120" t="s">
        <v>6124</v>
      </c>
      <c r="AF446" s="120" t="s">
        <v>6125</v>
      </c>
      <c r="AG446" s="10">
        <v>42683</v>
      </c>
      <c r="AH446" s="10">
        <v>42734</v>
      </c>
      <c r="AI446" s="11">
        <f>IF(G446&lt;0,"NA",IF((G446+H446+L446+T446+AB446+IF(AO446="1ª",AP446,0)+IF(AU446="1ª",AV446,0)+IF(AO446="2ª",AP446,0)+IF(AU446="2ª",AV446,0)+IF(AO446="3ª",AP446,0)+IF(AU446="3ª",AV446,0))&gt;'INF GERAIS'!K446,0,IF(AND(M446="",U446="",AC446=""),'INF GERAIS'!K446-K446-S446-AA446-G446-H446,IF(AND(U446="",AC446=""),'INF GERAIS'!K446-L446-S446-AA446-G446-H446-IF(AO446="1ª",AP446,0)-IF(AU446="1ª",AV446,0),IF(AC446="",'INF GERAIS'!K446-L446-T446-AA446-G446-H446-IF(AO446="1ª",AP446,0)-IF(AU446="1ª",AV446,0)-IF(AO446="2ª",AP446,0)-IF(AU446="2ª",AV446,0),'INF GERAIS'!K446-(G446+H446+L446+T446+AB446+IF(AO446="1ª",AP446,0)+IF(AU446="1ª",AV446,0)+IF(AO446="2ª",AP446,0)+IF(AU446="2ª",AV446,0)+IF(AO446="3ª",AP446,0)+IF(AU446="3ª",AV446,0)))))))</f>
        <v>10711.57</v>
      </c>
      <c r="AJ446" s="916">
        <v>10711.57</v>
      </c>
      <c r="AK446" s="826">
        <v>43193</v>
      </c>
      <c r="AL446" s="932" t="s">
        <v>10662</v>
      </c>
      <c r="AM446" s="932" t="s">
        <v>10663</v>
      </c>
      <c r="AN446" s="932" t="s">
        <v>10664</v>
      </c>
      <c r="AP446" s="11"/>
      <c r="AQ446" s="10"/>
      <c r="AV446" s="11"/>
      <c r="AW446" s="10"/>
      <c r="AZ446" s="1"/>
      <c r="BF446" s="16"/>
      <c r="BG446" s="155"/>
    </row>
    <row r="447" spans="2:59" ht="87" x14ac:dyDescent="0.35">
      <c r="B447" s="45" t="str">
        <f>'INF GERAIS'!B447&amp;IFERROR(IF(INDEX(APOIO!$A$5:$A$50,MATCH('INF GERAIS'!N447,APOIO!$B$5:$B$50,0))="NÃO",APOIO!$A$2&amp;"NÃO VÁLIDO",""),"")</f>
        <v>2014.0421</v>
      </c>
      <c r="C447" s="1" t="str">
        <f>'INF GERAIS'!C447</f>
        <v>MATA NORTE</v>
      </c>
      <c r="D447" s="1" t="str">
        <f>'INF GERAIS'!D447</f>
        <v>VICÊNCIA</v>
      </c>
      <c r="E447" s="1" t="str">
        <f>'INF GERAIS'!E447</f>
        <v>CONCLUSÃO DA ESTRUTURA DE FECHAMENTO E COBERTA DA QUADRA DE ESPORTE DO DISTRITO DE BORRACHA</v>
      </c>
      <c r="F447" s="1" t="str">
        <f>'INF GERAIS'!G447</f>
        <v>NORMAL</v>
      </c>
      <c r="G447" s="11"/>
      <c r="H447" s="11"/>
      <c r="I447" s="10">
        <v>41803</v>
      </c>
      <c r="J447" s="10">
        <v>41817</v>
      </c>
      <c r="K447" s="11">
        <f>IF(G447&lt;0,"NA",IF(G447&gt;ROUNDDOWN('INF GERAIS'!K447*0.3,2),0,ROUNDDOWN('INF GERAIS'!K447*0.3,2)-G447))</f>
        <v>102174.88</v>
      </c>
      <c r="L447" s="11">
        <v>102174.88</v>
      </c>
      <c r="M447" s="10">
        <v>41824</v>
      </c>
      <c r="N447" s="120" t="s">
        <v>2966</v>
      </c>
      <c r="O447" s="120" t="s">
        <v>2930</v>
      </c>
      <c r="P447" s="120"/>
      <c r="Q447" s="10">
        <v>42314</v>
      </c>
      <c r="R447" s="10">
        <v>42328</v>
      </c>
      <c r="S447" s="11">
        <f>IF(G447&lt;0,"NA",IF((G447+H447+L447+IF(AO447="1ª",AP447,0)+IF(AU447="1ª",AV447,0))&gt;ROUNDDOWN('INF GERAIS'!K447*0.6,2),0,IF(M447="",ROUNDDOWN('INF GERAIS'!K447*0.6,2)-K447-G447-H447,ROUNDDOWN('INF GERAIS'!K447*0.6,2)-(G447+H447+L447+IF(AO447="1ª",AP447,0)+IF(AU447="1ª",AV447,0)))))</f>
        <v>102174.88</v>
      </c>
      <c r="T447" s="505">
        <v>102174.88</v>
      </c>
      <c r="U447" s="10">
        <v>42335</v>
      </c>
      <c r="V447" s="120" t="s">
        <v>3977</v>
      </c>
      <c r="W447" s="120" t="s">
        <v>3974</v>
      </c>
      <c r="X447" s="120" t="s">
        <v>3978</v>
      </c>
      <c r="Y447" s="10">
        <v>42440</v>
      </c>
      <c r="Z447" s="10">
        <v>42514</v>
      </c>
      <c r="AA447" s="11">
        <f>IF(G447&lt;0,"NA",IF((G447+H447+L447+T447+IF(AO447="1ª",AP447,0)+IF(AU447="1ª",AV447,0)+IF(AO447="2ª",AP447,0)+IF(AU447="2ª",AV447,0))&gt;ROUNDDOWN('INF GERAIS'!K447*0.8,2),0,IF(AND(M447="",U447=""),ROUNDDOWN('INF GERAIS'!K447*0.8,2)-K447-S447-G447-H447,IF(U447="",ROUNDDOWN('INF GERAIS'!K447*0.8,2)-S447-L447-G447-H447-IF(AO447="1ª",AP447,0)-IF(AU447="1ª",AV447,0),ROUNDDOWN('INF GERAIS'!K447*0.8,2)-(G447+H447+L447+T447+IF(AO447="1ª",AP447,0)+IF(AU447="1ª",AV447,0)+IF(AO447="2ª",AP447,0)+IF(AU447="2ª",AV447,0))))))</f>
        <v>68116.589999999967</v>
      </c>
      <c r="AB447" s="205">
        <v>68116.59</v>
      </c>
      <c r="AC447" s="10">
        <v>42527</v>
      </c>
      <c r="AD447" s="120" t="s">
        <v>7458</v>
      </c>
      <c r="AE447" s="120" t="s">
        <v>7460</v>
      </c>
      <c r="AF447" s="120" t="s">
        <v>7461</v>
      </c>
      <c r="AG447" s="10">
        <v>43200</v>
      </c>
      <c r="AH447" s="10">
        <v>43399</v>
      </c>
      <c r="AI447" s="11">
        <f>IF(G447&lt;0,"NA",IF((G447+H447+L447+T447+AB447+IF(AO447="1ª",AP447,0)+IF(AU447="1ª",AV447,0)+IF(AO447="2ª",AP447,0)+IF(AU447="2ª",AV447,0)+IF(AO447="3ª",AP447,0)+IF(AU447="3ª",AV447,0))&gt;'INF GERAIS'!K447,0,IF(AND(M447="",U447="",AC447=""),'INF GERAIS'!K447-K447-S447-AA447-G447-H447,IF(AND(U447="",AC447=""),'INF GERAIS'!K447-L447-S447-AA447-G447-H447-IF(AO447="1ª",AP447,0)-IF(AU447="1ª",AV447,0),IF(AC447="",'INF GERAIS'!K447-L447-T447-AA447-G447-H447-IF(AO447="1ª",AP447,0)-IF(AU447="1ª",AV447,0)-IF(AO447="2ª",AP447,0)-IF(AU447="2ª",AV447,0),'INF GERAIS'!K447-(G447+H447+L447+T447+AB447+IF(AO447="1ª",AP447,0)+IF(AU447="1ª",AV447,0)+IF(AO447="2ª",AP447,0)+IF(AU447="2ª",AV447,0)+IF(AO447="3ª",AP447,0)+IF(AU447="3ª",AV447,0)))))))</f>
        <v>68116.597494400048</v>
      </c>
      <c r="AJ447" s="11">
        <v>68116.597494400048</v>
      </c>
      <c r="AK447" s="10">
        <v>43909</v>
      </c>
      <c r="AL447" s="120" t="s">
        <v>13145</v>
      </c>
      <c r="AM447" s="120" t="s">
        <v>13146</v>
      </c>
      <c r="AN447" s="120" t="s">
        <v>13147</v>
      </c>
      <c r="AP447" s="11"/>
      <c r="AQ447" s="10"/>
      <c r="AV447" s="11"/>
      <c r="AW447" s="10"/>
      <c r="AZ447" s="1"/>
      <c r="BF447" s="16"/>
      <c r="BG447" s="155"/>
    </row>
    <row r="448" spans="2:59" ht="87" x14ac:dyDescent="0.35">
      <c r="B448" s="45" t="str">
        <f>'INF GERAIS'!B448&amp;IFERROR(IF(INDEX(APOIO!$A$5:$A$50,MATCH('INF GERAIS'!N448,APOIO!$B$5:$B$50,0))="NÃO",APOIO!$A$2&amp;"NÃO VÁLIDO",""),"")</f>
        <v>2014.0422</v>
      </c>
      <c r="C448" s="1" t="str">
        <f>'INF GERAIS'!C448</f>
        <v>MATA NORTE</v>
      </c>
      <c r="D448" s="1" t="str">
        <f>'INF GERAIS'!D448</f>
        <v>VICÊNCIA</v>
      </c>
      <c r="E448" s="1" t="str">
        <f>'INF GERAIS'!E448</f>
        <v>RECUPERAÇÃO COM AMPLIAÇÃO DE COBERTA E FECHAMENTO LATERAL DA QUADRA DE ESPORTE DO DISTRITO DE ANGELICA</v>
      </c>
      <c r="F448" s="1" t="str">
        <f>'INF GERAIS'!G448</f>
        <v>NORMAL</v>
      </c>
      <c r="G448" s="11"/>
      <c r="H448" s="11"/>
      <c r="I448" s="10">
        <v>41803</v>
      </c>
      <c r="J448" s="10">
        <v>41817</v>
      </c>
      <c r="K448" s="11">
        <f>IF(G448&lt;0,"NA",IF(G448&gt;ROUNDDOWN('INF GERAIS'!K448*0.3,2),0,ROUNDDOWN('INF GERAIS'!K448*0.3,2)-G448))</f>
        <v>104100.23</v>
      </c>
      <c r="L448" s="11">
        <v>104100.23</v>
      </c>
      <c r="M448" s="10">
        <v>41824</v>
      </c>
      <c r="N448" s="120" t="s">
        <v>2957</v>
      </c>
      <c r="O448" s="120" t="s">
        <v>2930</v>
      </c>
      <c r="P448" s="120"/>
      <c r="Q448" s="10">
        <v>42216</v>
      </c>
      <c r="R448" s="10">
        <v>42230</v>
      </c>
      <c r="S448" s="11">
        <f>IF(G448&lt;0,"NA",IF((G448+H448+L448+IF(AO448="1ª",AP448,0)+IF(AU448="1ª",AV448,0))&gt;ROUNDDOWN('INF GERAIS'!K448*0.6,2),0,IF(M448="",ROUNDDOWN('INF GERAIS'!K448*0.6,2)-K448-G448-H448,ROUNDDOWN('INF GERAIS'!K448*0.6,2)-(G448+H448+L448+IF(AO448="1ª",AP448,0)+IF(AU448="1ª",AV448,0)))))</f>
        <v>104100.23</v>
      </c>
      <c r="T448" s="505">
        <v>104100.23</v>
      </c>
      <c r="U448" s="10">
        <v>42237</v>
      </c>
      <c r="V448" s="120" t="s">
        <v>3695</v>
      </c>
      <c r="W448" s="120" t="s">
        <v>3692</v>
      </c>
      <c r="X448" s="120" t="s">
        <v>3697</v>
      </c>
      <c r="Y448" s="10">
        <v>42502</v>
      </c>
      <c r="Z448" s="10">
        <v>42516</v>
      </c>
      <c r="AA448" s="11">
        <f>IF(G448&lt;0,"NA",IF((G448+H448+L448+T448+IF(AO448="1ª",AP448,0)+IF(AU448="1ª",AV448,0)+IF(AO448="2ª",AP448,0)+IF(AU448="2ª",AV448,0))&gt;ROUNDDOWN('INF GERAIS'!K448*0.8,2),0,IF(AND(M448="",U448=""),ROUNDDOWN('INF GERAIS'!K448*0.8,2)-K448-S448-G448-H448,IF(U448="",ROUNDDOWN('INF GERAIS'!K448*0.8,2)-S448-L448-G448-H448-IF(AO448="1ª",AP448,0)-IF(AU448="1ª",AV448,0),ROUNDDOWN('INF GERAIS'!K448*0.8,2)-(G448+H448+L448+T448+IF(AO448="1ª",AP448,0)+IF(AU448="1ª",AV448,0)+IF(AO448="2ª",AP448,0)+IF(AU448="2ª",AV448,0))))))</f>
        <v>69400.160000000003</v>
      </c>
      <c r="AB448" s="205">
        <v>69400.160000000003</v>
      </c>
      <c r="AC448" s="10">
        <v>42527</v>
      </c>
      <c r="AD448" s="120" t="s">
        <v>7462</v>
      </c>
      <c r="AE448" s="120" t="s">
        <v>7460</v>
      </c>
      <c r="AF448" s="120" t="s">
        <v>7464</v>
      </c>
      <c r="AG448" s="10">
        <v>42716</v>
      </c>
      <c r="AH448" s="10">
        <v>43363</v>
      </c>
      <c r="AI448" s="11">
        <f>IF(G448&lt;0,"NA",IF((G448+H448+L448+T448+AB448+IF(AO448="1ª",AP448,0)+IF(AU448="1ª",AV448,0)+IF(AO448="2ª",AP448,0)+IF(AU448="2ª",AV448,0)+IF(AO448="3ª",AP448,0)+IF(AU448="3ª",AV448,0))&gt;'INF GERAIS'!K448,0,IF(AND(M448="",U448="",AC448=""),'INF GERAIS'!K448-K448-S448-AA448-G448-H448,IF(AND(U448="",AC448=""),'INF GERAIS'!K448-L448-S448-AA448-G448-H448-IF(AO448="1ª",AP448,0)-IF(AU448="1ª",AV448,0),IF(AC448="",'INF GERAIS'!K448-L448-T448-AA448-G448-H448-IF(AO448="1ª",AP448,0)-IF(AU448="1ª",AV448,0)-IF(AO448="2ª",AP448,0)-IF(AU448="2ª",AV448,0),'INF GERAIS'!K448-(G448+H448+L448+T448+AB448+IF(AO448="1ª",AP448,0)+IF(AU448="1ª",AV448,0)+IF(AO448="2ª",AP448,0)+IF(AU448="2ª",AV448,0)+IF(AO448="3ª",AP448,0)+IF(AU448="3ª",AV448,0)))))))</f>
        <v>69400.156387199939</v>
      </c>
      <c r="AJ448" s="11">
        <v>69400.156387199939</v>
      </c>
      <c r="AK448" s="233">
        <v>43909</v>
      </c>
      <c r="AL448" s="120" t="s">
        <v>13148</v>
      </c>
      <c r="AM448" s="120" t="s">
        <v>13149</v>
      </c>
      <c r="AN448" s="120" t="s">
        <v>13150</v>
      </c>
      <c r="AP448" s="11"/>
      <c r="AQ448" s="10"/>
      <c r="AV448" s="11"/>
      <c r="AW448" s="10"/>
      <c r="AZ448" s="1"/>
      <c r="BF448" s="16"/>
      <c r="BG448" s="155"/>
    </row>
    <row r="449" spans="2:59" ht="72.5" x14ac:dyDescent="0.35">
      <c r="B449" s="45" t="str">
        <f>'INF GERAIS'!B449&amp;IFERROR(IF(INDEX(APOIO!$A$5:$A$50,MATCH('INF GERAIS'!N449,APOIO!$B$5:$B$50,0))="NÃO",APOIO!$A$2&amp;"NÃO VÁLIDO",""),"")</f>
        <v>2014.0423</v>
      </c>
      <c r="C449" s="1" t="str">
        <f>'INF GERAIS'!C449</f>
        <v>MATA NORTE</v>
      </c>
      <c r="D449" s="1" t="str">
        <f>'INF GERAIS'!D449</f>
        <v>VICÊNCIA</v>
      </c>
      <c r="E449" s="1" t="str">
        <f>'INF GERAIS'!E449</f>
        <v>REFORMA E RECONSTRUÇÃO DE COBERTA DO MERCADO PÚBLICO DO DISTRITO DE MURUPÉ</v>
      </c>
      <c r="F449" s="1" t="str">
        <f>'INF GERAIS'!G449</f>
        <v>NORMAL</v>
      </c>
      <c r="G449" s="11"/>
      <c r="H449" s="11"/>
      <c r="I449" s="10">
        <v>41803</v>
      </c>
      <c r="J449" s="10">
        <v>41817</v>
      </c>
      <c r="K449" s="11">
        <f>IF(G449&lt;0,"NA",IF(G449&gt;ROUNDDOWN('INF GERAIS'!K449*0.3,2),0,ROUNDDOWN('INF GERAIS'!K449*0.3,2)-G449))</f>
        <v>20641.22</v>
      </c>
      <c r="L449" s="11">
        <v>20641.23</v>
      </c>
      <c r="M449" s="10">
        <v>41824</v>
      </c>
      <c r="N449" s="120" t="s">
        <v>2937</v>
      </c>
      <c r="O449" s="120" t="s">
        <v>2930</v>
      </c>
      <c r="P449" s="120"/>
      <c r="Q449" s="10">
        <v>42216</v>
      </c>
      <c r="R449" s="10">
        <v>42230</v>
      </c>
      <c r="S449" s="11">
        <f>IF(G449&lt;0,"NA",IF((G449+H449+L449+IF(AO449="1ª",AP449,0)+IF(AU449="1ª",AV449,0))&gt;ROUNDDOWN('INF GERAIS'!K449*0.6,2),0,IF(M449="",ROUNDDOWN('INF GERAIS'!K449*0.6,2)-K449-G449-H449,ROUNDDOWN('INF GERAIS'!K449*0.6,2)-(G449+H449+L449+IF(AO449="1ª",AP449,0)+IF(AU449="1ª",AV449,0)))))</f>
        <v>20641.219999999998</v>
      </c>
      <c r="T449" s="505">
        <v>20641.23</v>
      </c>
      <c r="U449" s="10">
        <v>42237</v>
      </c>
      <c r="V449" s="120" t="s">
        <v>3698</v>
      </c>
      <c r="W449" s="120" t="s">
        <v>3692</v>
      </c>
      <c r="X449" s="120" t="s">
        <v>3700</v>
      </c>
      <c r="Y449" s="10">
        <v>42440</v>
      </c>
      <c r="Z449" s="10">
        <v>42460</v>
      </c>
      <c r="AA449" s="11">
        <f>IF(G449&lt;0,"NA",IF((G449+H449+L449+T449+IF(AO449="1ª",AP449,0)+IF(AU449="1ª",AV449,0)+IF(AO449="2ª",AP449,0)+IF(AU449="2ª",AV449,0))&gt;ROUNDDOWN('INF GERAIS'!K449*0.8,2),0,IF(AND(M449="",U449=""),ROUNDDOWN('INF GERAIS'!K449*0.8,2)-K449-S449-G449-H449,IF(U449="",ROUNDDOWN('INF GERAIS'!K449*0.8,2)-S449-L449-G449-H449-IF(AO449="1ª",AP449,0)-IF(AU449="1ª",AV449,0),ROUNDDOWN('INF GERAIS'!K449*0.8,2)-(G449+H449+L449+T449+IF(AO449="1ª",AP449,0)+IF(AU449="1ª",AV449,0)+IF(AO449="2ª",AP449,0)+IF(AU449="2ª",AV449,0))))))</f>
        <v>13760.809999999998</v>
      </c>
      <c r="AB449" s="205">
        <v>13760.81</v>
      </c>
      <c r="AC449" s="233">
        <v>42479</v>
      </c>
      <c r="AD449" s="298" t="s">
        <v>6943</v>
      </c>
      <c r="AE449" s="298" t="s">
        <v>6945</v>
      </c>
      <c r="AF449" s="298" t="s">
        <v>6946</v>
      </c>
      <c r="AG449" s="10">
        <v>43200</v>
      </c>
      <c r="AH449" s="10" t="s">
        <v>153</v>
      </c>
      <c r="AI449" s="11">
        <f>IF(G449&lt;0,"NA",IF((G449+H449+L449+T449+AB449+IF(AO449="1ª",AP449,0)+IF(AU449="1ª",AV449,0)+IF(AO449="2ª",AP449,0)+IF(AU449="2ª",AV449,0)+IF(AO449="3ª",AP449,0)+IF(AU449="3ª",AV449,0))&gt;'INF GERAIS'!K449,0,IF(AND(M449="",U449="",AC449=""),'INF GERAIS'!K449-K449-S449-AA449-G449-H449,IF(AND(U449="",AC449=""),'INF GERAIS'!K449-L449-S449-AA449-G449-H449-IF(AO449="1ª",AP449,0)-IF(AU449="1ª",AV449,0),IF(AC449="",'INF GERAIS'!K449-L449-T449-AA449-G449-H449-IF(AO449="1ª",AP449,0)-IF(AU449="1ª",AV449,0)-IF(AO449="2ª",AP449,0)-IF(AU449="2ª",AV449,0),'INF GERAIS'!K449-(G449+H449+L449+T449+AB449+IF(AO449="1ª",AP449,0)+IF(AU449="1ª",AV449,0)+IF(AO449="2ª",AP449,0)+IF(AU449="2ª",AV449,0)+IF(AO449="3ª",AP449,0)+IF(AU449="3ª",AV449,0)))))))</f>
        <v>13760.828396800025</v>
      </c>
      <c r="AJ449" s="11" t="s">
        <v>153</v>
      </c>
      <c r="AK449" s="10"/>
      <c r="AL449" s="120" t="s">
        <v>153</v>
      </c>
      <c r="AM449" s="120" t="s">
        <v>153</v>
      </c>
      <c r="AN449" s="120" t="s">
        <v>153</v>
      </c>
      <c r="AP449" s="11"/>
      <c r="AQ449" s="10"/>
      <c r="AV449" s="11"/>
      <c r="AW449" s="10"/>
      <c r="AZ449" s="1"/>
      <c r="BF449" s="16"/>
      <c r="BG449" s="155"/>
    </row>
    <row r="450" spans="2:59" ht="87" x14ac:dyDescent="0.35">
      <c r="B450" s="45" t="str">
        <f>'INF GERAIS'!B450&amp;IFERROR(IF(INDEX(APOIO!$A$5:$A$50,MATCH('INF GERAIS'!N450,APOIO!$B$5:$B$50,0))="NÃO",APOIO!$A$2&amp;"NÃO VÁLIDO",""),"")</f>
        <v>2014.0424</v>
      </c>
      <c r="C450" s="1" t="str">
        <f>'INF GERAIS'!C450</f>
        <v>MATA SUL</v>
      </c>
      <c r="D450" s="1" t="str">
        <f>'INF GERAIS'!D450</f>
        <v>VITÓRIA DE SANTO ANTÃO</v>
      </c>
      <c r="E450" s="1" t="str">
        <f>'INF GERAIS'!E450</f>
        <v>PAVIMENTAÇÃO E QUALIFICAÇÃO DE VIAS URBANAS EM VITÓRIA DE SANTO ANTÃO</v>
      </c>
      <c r="F450" s="1" t="str">
        <f>'INF GERAIS'!G450</f>
        <v>NORMAL</v>
      </c>
      <c r="G450" s="11"/>
      <c r="H450" s="11"/>
      <c r="I450" s="10">
        <v>41803</v>
      </c>
      <c r="J450" s="10">
        <v>41817</v>
      </c>
      <c r="K450" s="11">
        <f>IF(G450&lt;0,"NA",IF(G450&gt;ROUNDDOWN('INF GERAIS'!K450*0.3,2),0,ROUNDDOWN('INF GERAIS'!K450*0.3,2)-G450))</f>
        <v>670618.47</v>
      </c>
      <c r="L450" s="11">
        <v>815004.1</v>
      </c>
      <c r="M450" s="10">
        <v>41824</v>
      </c>
      <c r="N450" s="120" t="s">
        <v>2979</v>
      </c>
      <c r="O450" s="120" t="s">
        <v>2981</v>
      </c>
      <c r="P450" s="120"/>
      <c r="Q450" s="10">
        <v>42053</v>
      </c>
      <c r="R450" s="10">
        <v>42067</v>
      </c>
      <c r="S450" s="11">
        <f>IF(G450&lt;0,"NA",IF((G450+H450+L450+IF(AO450="1ª",AP450,0)+IF(AU450="1ª",AV450,0))&gt;ROUNDDOWN('INF GERAIS'!K450*0.6,2),0,IF(M450="",ROUNDDOWN('INF GERAIS'!K450*0.6,2)-K450-G450-H450,ROUNDDOWN('INF GERAIS'!K450*0.6,2)-(G450+H450+L450+IF(AO450="1ª",AP450,0)+IF(AU450="1ª",AV450,0)))))</f>
        <v>526232.85</v>
      </c>
      <c r="T450" s="505">
        <v>815004.1</v>
      </c>
      <c r="U450" s="10">
        <v>42074</v>
      </c>
      <c r="V450" s="120" t="s">
        <v>3429</v>
      </c>
      <c r="W450" s="120" t="s">
        <v>3431</v>
      </c>
      <c r="X450" s="120" t="s">
        <v>3433</v>
      </c>
      <c r="Y450" s="233">
        <v>42478</v>
      </c>
      <c r="Z450" s="233">
        <v>42522</v>
      </c>
      <c r="AA450" s="11">
        <f>IF(G450&lt;0,"NA",IF((G450+H450+L450+T450+IF(AO450="1ª",AP450,0)+IF(AU450="1ª",AV450,0)+IF(AO450="2ª",AP450,0)+IF(AU450="2ª",AV450,0))&gt;ROUNDDOWN('INF GERAIS'!K450*0.8,2),0,IF(AND(M450="",U450=""),ROUNDDOWN('INF GERAIS'!K450*0.8,2)-K450-S450-G450-H450,IF(U450="",ROUNDDOWN('INF GERAIS'!K450*0.8,2)-S450-L450-G450-H450-IF(AO450="1ª",AP450,0)-IF(AU450="1ª",AV450,0),ROUNDDOWN('INF GERAIS'!K450*0.8,2)-(G450+H450+L450+T450+IF(AO450="1ª",AP450,0)+IF(AU450="1ª",AV450,0)+IF(AO450="2ª",AP450,0)+IF(AU450="2ª",AV450,0))))))</f>
        <v>158307.74</v>
      </c>
      <c r="AB450" s="205">
        <v>543575.4</v>
      </c>
      <c r="AC450" s="10">
        <v>42537</v>
      </c>
      <c r="AD450" s="120" t="s">
        <v>7578</v>
      </c>
      <c r="AE450" s="120" t="s">
        <v>7580</v>
      </c>
      <c r="AF450" s="120" t="s">
        <v>7581</v>
      </c>
      <c r="AG450" s="122">
        <v>42629</v>
      </c>
      <c r="AH450" s="10">
        <v>42949</v>
      </c>
      <c r="AI450" s="11">
        <f>IF(G450&lt;0,"NA",IF((G450+H450+L450+T450+AB450+IF(AO450="1ª",AP450,0)+IF(AU450="1ª",AV450,0)+IF(AO450="2ª",AP450,0)+IF(AU450="2ª",AV450,0)+IF(AO450="3ª",AP450,0)+IF(AU450="3ª",AV450,0))&gt;'INF GERAIS'!K450,0,IF(AND(M450="",U450="",AC450=""),'INF GERAIS'!K450-K450-S450-AA450-G450-H450,IF(AND(U450="",AC450=""),'INF GERAIS'!K450-L450-S450-AA450-G450-H450-IF(AO450="1ª",AP450,0)-IF(AU450="1ª",AV450,0),IF(AC450="",'INF GERAIS'!K450-L450-T450-AA450-G450-H450-IF(AO450="1ª",AP450,0)-IF(AU450="1ª",AV450,0)-IF(AO450="2ª",AP450,0)-IF(AU450="2ª",AV450,0),'INF GERAIS'!K450-(G450+H450+L450+T450+AB450+IF(AO450="1ª",AP450,0)+IF(AU450="1ª",AV450,0)+IF(AO450="2ª",AP450,0)+IF(AU450="2ª",AV450,0)+IF(AO450="3ª",AP450,0)+IF(AU450="3ª",AV450,0)))))))</f>
        <v>61811.330000000075</v>
      </c>
      <c r="AJ450" s="205">
        <v>108397.34</v>
      </c>
      <c r="AK450" s="233">
        <v>42958</v>
      </c>
      <c r="AL450" s="814" t="s">
        <v>9827</v>
      </c>
      <c r="AM450" s="814" t="s">
        <v>2982</v>
      </c>
      <c r="AN450" s="814" t="s">
        <v>9830</v>
      </c>
      <c r="AP450" s="11"/>
      <c r="AQ450" s="10"/>
      <c r="AV450" s="11"/>
      <c r="AW450" s="10"/>
      <c r="AZ450" s="1"/>
      <c r="BF450" s="16"/>
      <c r="BG450" s="155"/>
    </row>
    <row r="451" spans="2:59" ht="101.5" x14ac:dyDescent="0.35">
      <c r="B451" s="45" t="str">
        <f>'INF GERAIS'!B451&amp;IFERROR(IF(INDEX(APOIO!$A$5:$A$50,MATCH('INF GERAIS'!N451,APOIO!$B$5:$B$50,0))="NÃO",APOIO!$A$2&amp;"NÃO VÁLIDO",""),"")</f>
        <v>2014.0425</v>
      </c>
      <c r="C451" s="1" t="str">
        <f>'INF GERAIS'!C451</f>
        <v>MATA SUL</v>
      </c>
      <c r="D451" s="1" t="str">
        <f>'INF GERAIS'!D451</f>
        <v>XEXÉU</v>
      </c>
      <c r="E451" s="1" t="str">
        <f>'INF GERAIS'!E451</f>
        <v>REFORMA DAS PRAÇAS DA RUA DA ALEGRIA LOCALIZADA NA SEDE DO MUNICÍPIO E PRAÇA JOÃO VICENTE DE QUEIROZ NO DISTRITO DE CAMPOS FRIOS</v>
      </c>
      <c r="F451" s="1" t="str">
        <f>'INF GERAIS'!G451</f>
        <v>NORMAL</v>
      </c>
      <c r="G451" s="11"/>
      <c r="H451" s="11"/>
      <c r="I451" s="10">
        <v>41803</v>
      </c>
      <c r="J451" s="10">
        <v>41817</v>
      </c>
      <c r="K451" s="11">
        <f>IF(G451&lt;0,"NA",IF(G451&gt;ROUNDDOWN('INF GERAIS'!K451*0.3,2),0,ROUNDDOWN('INF GERAIS'!K451*0.3,2)-G451))</f>
        <v>85215.87</v>
      </c>
      <c r="L451" s="11">
        <v>85215.87</v>
      </c>
      <c r="M451" s="10">
        <v>41824</v>
      </c>
      <c r="N451" s="120" t="s">
        <v>2499</v>
      </c>
      <c r="O451" s="120" t="s">
        <v>2502</v>
      </c>
      <c r="P451" s="120"/>
      <c r="Q451" s="10">
        <v>41969</v>
      </c>
      <c r="R451" s="10">
        <v>41983</v>
      </c>
      <c r="S451" s="11">
        <f>IF(G451&lt;0,"NA",IF((G451+H451+L451+IF(AO451="1ª",AP451,0)+IF(AU451="1ª",AV451,0))&gt;ROUNDDOWN('INF GERAIS'!K451*0.6,2),0,IF(M451="",ROUNDDOWN('INF GERAIS'!K451*0.6,2)-K451-G451-H451,ROUNDDOWN('INF GERAIS'!K451*0.6,2)-(G451+H451+L451+IF(AO451="1ª",AP451,0)+IF(AU451="1ª",AV451,0)))))</f>
        <v>85215.87</v>
      </c>
      <c r="T451" s="505">
        <v>85215.87</v>
      </c>
      <c r="U451" s="10">
        <v>41990</v>
      </c>
      <c r="V451" s="120" t="s">
        <v>3310</v>
      </c>
      <c r="W451" s="120" t="s">
        <v>2502</v>
      </c>
      <c r="X451" s="120" t="s">
        <v>153</v>
      </c>
      <c r="Y451" s="10">
        <v>42075</v>
      </c>
      <c r="Z451" s="10">
        <v>42153</v>
      </c>
      <c r="AA451" s="11">
        <f>IF(G451&lt;0,"NA",IF((G451+H451+L451+T451+IF(AO451="1ª",AP451,0)+IF(AU451="1ª",AV451,0)+IF(AO451="2ª",AP451,0)+IF(AU451="2ª",AV451,0))&gt;ROUNDDOWN('INF GERAIS'!K451*0.8,2),0,IF(AND(M451="",U451=""),ROUNDDOWN('INF GERAIS'!K451*0.8,2)-K451-S451-G451-H451,IF(U451="",ROUNDDOWN('INF GERAIS'!K451*0.8,2)-S451-L451-G451-H451-IF(AO451="1ª",AP451,0)-IF(AU451="1ª",AV451,0),ROUNDDOWN('INF GERAIS'!K451*0.8,2)-(G451+H451+L451+T451+IF(AO451="1ª",AP451,0)+IF(AU451="1ª",AV451,0)+IF(AO451="2ª",AP451,0)+IF(AU451="2ª",AV451,0))))))</f>
        <v>56810.580000000016</v>
      </c>
      <c r="AB451" s="11">
        <v>56810.58</v>
      </c>
      <c r="AC451" s="10">
        <v>42237</v>
      </c>
      <c r="AD451" s="120" t="s">
        <v>3743</v>
      </c>
      <c r="AE451" s="120" t="s">
        <v>3738</v>
      </c>
      <c r="AF451" s="120" t="s">
        <v>3745</v>
      </c>
      <c r="AG451" s="10">
        <v>42153</v>
      </c>
      <c r="AH451" s="10">
        <v>42311</v>
      </c>
      <c r="AI451" s="11">
        <f>IF(G451&lt;0,"NA",IF((G451+H451+L451+T451+AB451+IF(AO451="1ª",AP451,0)+IF(AU451="1ª",AV451,0)+IF(AO451="2ª",AP451,0)+IF(AU451="2ª",AV451,0)+IF(AO451="3ª",AP451,0)+IF(AU451="3ª",AV451,0))&gt;'INF GERAIS'!K451,0,IF(AND(M451="",U451="",AC451=""),'INF GERAIS'!K451-K451-S451-AA451-G451-H451,IF(AND(U451="",AC451=""),'INF GERAIS'!K451-L451-S451-AA451-G451-H451-IF(AO451="1ª",AP451,0)-IF(AU451="1ª",AV451,0),IF(AC451="",'INF GERAIS'!K451-L451-T451-AA451-G451-H451-IF(AO451="1ª",AP451,0)-IF(AU451="1ª",AV451,0)-IF(AO451="2ª",AP451,0)-IF(AU451="2ª",AV451,0),'INF GERAIS'!K451-(G451+H451+L451+T451+AB451+IF(AO451="1ª",AP451,0)+IF(AU451="1ª",AV451,0)+IF(AO451="2ª",AP451,0)+IF(AU451="2ª",AV451,0)+IF(AO451="3ª",AP451,0)+IF(AU451="3ª",AV451,0)))))))</f>
        <v>56810.589999999967</v>
      </c>
      <c r="AJ451" s="11">
        <v>56810.59</v>
      </c>
      <c r="AK451" s="10">
        <v>42361</v>
      </c>
      <c r="AL451" s="120" t="s">
        <v>4599</v>
      </c>
      <c r="AM451" s="120" t="s">
        <v>4601</v>
      </c>
      <c r="AN451" s="120" t="s">
        <v>4602</v>
      </c>
      <c r="AP451" s="11"/>
      <c r="AQ451" s="10"/>
      <c r="AV451" s="11"/>
      <c r="AW451" s="10"/>
      <c r="AZ451" s="1"/>
      <c r="BF451" s="16"/>
      <c r="BG451" s="155"/>
    </row>
    <row r="452" spans="2:59" ht="101.5" x14ac:dyDescent="0.35">
      <c r="B452" s="45" t="str">
        <f>'INF GERAIS'!B452&amp;IFERROR(IF(INDEX(APOIO!$A$5:$A$50,MATCH('INF GERAIS'!N452,APOIO!$B$5:$B$50,0))="NÃO",APOIO!$A$2&amp;"NÃO VÁLIDO",""),"")</f>
        <v>2014.0426</v>
      </c>
      <c r="C452" s="1" t="str">
        <f>'INF GERAIS'!C452</f>
        <v>MATA SUL</v>
      </c>
      <c r="D452" s="1" t="str">
        <f>'INF GERAIS'!D452</f>
        <v>XEXÉU</v>
      </c>
      <c r="E452" s="1" t="str">
        <f>'INF GERAIS'!E452</f>
        <v>PAVIMENTAÇÃO DAS RUAS BELA AURORA, NO BAIRRO ALICE GONÇALVES (810,00M²); RUA DO CEMITÉRIO, BAIRRO 07 DE SETEMBRO (1.134,00M²); E RUA JAIME DE ALMEIDA, BAIRRO ALICE GONÇALVES (1.710,00M²); NA SEDE DO MUNICÍPIO</v>
      </c>
      <c r="F452" s="1" t="str">
        <f>'INF GERAIS'!G452</f>
        <v>NORMAL</v>
      </c>
      <c r="G452" s="11"/>
      <c r="H452" s="11"/>
      <c r="I452" s="10">
        <v>41803</v>
      </c>
      <c r="J452" s="10">
        <v>41817</v>
      </c>
      <c r="K452" s="11">
        <f>IF(G452&lt;0,"NA",IF(G452&gt;ROUNDDOWN('INF GERAIS'!K452*0.3,2),0,ROUNDDOWN('INF GERAIS'!K452*0.3,2)-G452))</f>
        <v>92987.76</v>
      </c>
      <c r="L452" s="11">
        <v>92987.77</v>
      </c>
      <c r="M452" s="10">
        <v>41824</v>
      </c>
      <c r="N452" s="120" t="s">
        <v>2506</v>
      </c>
      <c r="O452" s="120" t="s">
        <v>2502</v>
      </c>
      <c r="P452" s="120"/>
      <c r="Q452" s="10">
        <v>41969</v>
      </c>
      <c r="R452" s="10">
        <v>41983</v>
      </c>
      <c r="S452" s="11">
        <f>IF(G452&lt;0,"NA",IF((G452+H452+L452+IF(AO452="1ª",AP452,0)+IF(AU452="1ª",AV452,0))&gt;ROUNDDOWN('INF GERAIS'!K452*0.6,2),0,IF(M452="",ROUNDDOWN('INF GERAIS'!K452*0.6,2)-K452-G452-H452,ROUNDDOWN('INF GERAIS'!K452*0.6,2)-(G452+H452+L452+IF(AO452="1ª",AP452,0)+IF(AU452="1ª",AV452,0)))))</f>
        <v>92987.76</v>
      </c>
      <c r="T452" s="505">
        <v>92987.77</v>
      </c>
      <c r="U452" s="10">
        <v>41990</v>
      </c>
      <c r="V452" s="120" t="s">
        <v>3316</v>
      </c>
      <c r="W452" s="120" t="s">
        <v>2502</v>
      </c>
      <c r="X452" s="120" t="s">
        <v>153</v>
      </c>
      <c r="Y452" s="10">
        <v>42075</v>
      </c>
      <c r="Z452" s="10">
        <v>42153</v>
      </c>
      <c r="AA452" s="11">
        <f>IF(G452&lt;0,"NA",IF((G452+H452+L452+T452+IF(AO452="1ª",AP452,0)+IF(AU452="1ª",AV452,0)+IF(AO452="2ª",AP452,0)+IF(AU452="2ª",AV452,0))&gt;ROUNDDOWN('INF GERAIS'!K452*0.8,2),0,IF(AND(M452="",U452=""),ROUNDDOWN('INF GERAIS'!K452*0.8,2)-K452-S452-G452-H452,IF(U452="",ROUNDDOWN('INF GERAIS'!K452*0.8,2)-S452-L452-G452-H452-IF(AO452="1ª",AP452,0)-IF(AU452="1ª",AV452,0),ROUNDDOWN('INF GERAIS'!K452*0.8,2)-(G452+H452+L452+T452+IF(AO452="1ª",AP452,0)+IF(AU452="1ª",AV452,0)+IF(AO452="2ª",AP452,0)+IF(AU452="2ª",AV452,0))))))</f>
        <v>61991.839999999997</v>
      </c>
      <c r="AB452" s="11">
        <v>61991.85</v>
      </c>
      <c r="AC452" s="10">
        <v>42237</v>
      </c>
      <c r="AD452" s="120" t="s">
        <v>3735</v>
      </c>
      <c r="AE452" s="120" t="s">
        <v>3738</v>
      </c>
      <c r="AF452" s="120" t="s">
        <v>3739</v>
      </c>
      <c r="AG452" s="10">
        <v>42153</v>
      </c>
      <c r="AH452" s="10">
        <v>42311</v>
      </c>
      <c r="AI452" s="11">
        <f>IF(G452&lt;0,"NA",IF((G452+H452+L452+T452+AB452+IF(AO452="1ª",AP452,0)+IF(AU452="1ª",AV452,0)+IF(AO452="2ª",AP452,0)+IF(AU452="2ª",AV452,0)+IF(AO452="3ª",AP452,0)+IF(AU452="3ª",AV452,0))&gt;'INF GERAIS'!K452,0,IF(AND(M452="",U452="",AC452=""),'INF GERAIS'!K452-K452-S452-AA452-G452-H452,IF(AND(U452="",AC452=""),'INF GERAIS'!K452-L452-S452-AA452-G452-H452-IF(AO452="1ª",AP452,0)-IF(AU452="1ª",AV452,0),IF(AC452="",'INF GERAIS'!K452-L452-T452-AA452-G452-H452-IF(AO452="1ª",AP452,0)-IF(AU452="1ª",AV452,0)-IF(AO452="2ª",AP452,0)-IF(AU452="2ª",AV452,0),'INF GERAIS'!K452-(G452+H452+L452+T452+AB452+IF(AO452="1ª",AP452,0)+IF(AU452="1ª",AV452,0)+IF(AO452="2ª",AP452,0)+IF(AU452="2ª",AV452,0)+IF(AO452="3ª",AP452,0)+IF(AU452="3ª",AV452,0)))))))</f>
        <v>61991.839999999967</v>
      </c>
      <c r="AJ452" s="11">
        <v>61991.839999999997</v>
      </c>
      <c r="AK452" s="10">
        <v>42361</v>
      </c>
      <c r="AL452" s="120" t="s">
        <v>4603</v>
      </c>
      <c r="AM452" s="120" t="s">
        <v>4601</v>
      </c>
      <c r="AN452" s="120" t="s">
        <v>4605</v>
      </c>
      <c r="AP452" s="11"/>
      <c r="AQ452" s="10"/>
      <c r="AV452" s="11"/>
      <c r="AW452" s="10"/>
      <c r="AZ452" s="1"/>
      <c r="BF452" s="16"/>
      <c r="BG452" s="155"/>
    </row>
    <row r="453" spans="2:59" ht="72.5" x14ac:dyDescent="0.35">
      <c r="B453" s="45" t="str">
        <f>'INF GERAIS'!B453&amp;IFERROR(IF(INDEX(APOIO!$A$5:$A$50,MATCH('INF GERAIS'!N453,APOIO!$B$5:$B$50,0))="NÃO",APOIO!$A$2&amp;"NÃO VÁLIDO",""),"")</f>
        <v>2014.0427</v>
      </c>
      <c r="C453" s="1" t="str">
        <f>'INF GERAIS'!C453</f>
        <v>MATA SUL</v>
      </c>
      <c r="D453" s="1" t="str">
        <f>'INF GERAIS'!D453</f>
        <v>XEXÉU</v>
      </c>
      <c r="E453" s="1" t="str">
        <f>'INF GERAIS'!E453</f>
        <v>EXECUÇÃO DE FACHADA DA PREFEITURA</v>
      </c>
      <c r="F453" s="1" t="str">
        <f>'INF GERAIS'!G453</f>
        <v>NORMAL</v>
      </c>
      <c r="G453" s="11"/>
      <c r="H453" s="11"/>
      <c r="I453" s="10">
        <v>41803</v>
      </c>
      <c r="J453" s="10">
        <v>41817</v>
      </c>
      <c r="K453" s="11">
        <f>IF(G453&lt;0,"NA",IF(G453&gt;ROUNDDOWN('INF GERAIS'!K453*0.3,2),0,ROUNDDOWN('INF GERAIS'!K453*0.3,2)-G453))</f>
        <v>48211.32</v>
      </c>
      <c r="L453" s="11">
        <v>48211.32</v>
      </c>
      <c r="M453" s="10">
        <v>41824</v>
      </c>
      <c r="N453" s="120" t="s">
        <v>2509</v>
      </c>
      <c r="O453" s="120" t="s">
        <v>2502</v>
      </c>
      <c r="P453" s="120"/>
      <c r="Q453" s="10">
        <v>41969</v>
      </c>
      <c r="R453" s="10">
        <v>41983</v>
      </c>
      <c r="S453" s="11">
        <f>IF(G453&lt;0,"NA",IF((G453+H453+L453+IF(AO453="1ª",AP453,0)+IF(AU453="1ª",AV453,0))&gt;ROUNDDOWN('INF GERAIS'!K453*0.6,2),0,IF(M453="",ROUNDDOWN('INF GERAIS'!K453*0.6,2)-K453-G453-H453,ROUNDDOWN('INF GERAIS'!K453*0.6,2)-(G453+H453+L453+IF(AO453="1ª",AP453,0)+IF(AU453="1ª",AV453,0)))))</f>
        <v>48211.32</v>
      </c>
      <c r="T453" s="505">
        <v>48211.32</v>
      </c>
      <c r="U453" s="10">
        <v>41990</v>
      </c>
      <c r="V453" s="120" t="s">
        <v>3313</v>
      </c>
      <c r="W453" s="120" t="s">
        <v>2502</v>
      </c>
      <c r="X453" s="120" t="s">
        <v>153</v>
      </c>
      <c r="Y453" s="10">
        <v>42075</v>
      </c>
      <c r="Z453" s="10">
        <v>42153</v>
      </c>
      <c r="AA453" s="11">
        <f>IF(G453&lt;0,"NA",IF((G453+H453+L453+T453+IF(AO453="1ª",AP453,0)+IF(AU453="1ª",AV453,0)+IF(AO453="2ª",AP453,0)+IF(AU453="2ª",AV453,0))&gt;ROUNDDOWN('INF GERAIS'!K453*0.8,2),0,IF(AND(M453="",U453=""),ROUNDDOWN('INF GERAIS'!K453*0.8,2)-K453-S453-G453-H453,IF(U453="",ROUNDDOWN('INF GERAIS'!K453*0.8,2)-S453-L453-G453-H453-IF(AO453="1ª",AP453,0)-IF(AU453="1ª",AV453,0),ROUNDDOWN('INF GERAIS'!K453*0.8,2)-(G453+H453+L453+T453+IF(AO453="1ª",AP453,0)+IF(AU453="1ª",AV453,0)+IF(AO453="2ª",AP453,0)+IF(AU453="2ª",AV453,0))))))</f>
        <v>32140.880000000005</v>
      </c>
      <c r="AB453" s="11">
        <v>32140.880000000001</v>
      </c>
      <c r="AC453" s="10">
        <v>42237</v>
      </c>
      <c r="AD453" s="120" t="s">
        <v>3746</v>
      </c>
      <c r="AE453" s="120" t="s">
        <v>3738</v>
      </c>
      <c r="AF453" s="120" t="s">
        <v>3748</v>
      </c>
      <c r="AG453" s="10">
        <v>42153</v>
      </c>
      <c r="AH453" s="10">
        <v>42311</v>
      </c>
      <c r="AI453" s="11">
        <f>IF(G453&lt;0,"NA",IF((G453+H453+L453+T453+AB453+IF(AO453="1ª",AP453,0)+IF(AU453="1ª",AV453,0)+IF(AO453="2ª",AP453,0)+IF(AU453="2ª",AV453,0)+IF(AO453="3ª",AP453,0)+IF(AU453="3ª",AV453,0))&gt;'INF GERAIS'!K453,0,IF(AND(M453="",U453="",AC453=""),'INF GERAIS'!K453-K453-S453-AA453-G453-H453,IF(AND(U453="",AC453=""),'INF GERAIS'!K453-L453-S453-AA453-G453-H453-IF(AO453="1ª",AP453,0)-IF(AU453="1ª",AV453,0),IF(AC453="",'INF GERAIS'!K453-L453-T453-AA453-G453-H453-IF(AO453="1ª",AP453,0)-IF(AU453="1ª",AV453,0)-IF(AO453="2ª",AP453,0)-IF(AU453="2ª",AV453,0),'INF GERAIS'!K453-(G453+H453+L453+T453+AB453+IF(AO453="1ª",AP453,0)+IF(AU453="1ª",AV453,0)+IF(AO453="2ª",AP453,0)+IF(AU453="2ª",AV453,0)+IF(AO453="3ª",AP453,0)+IF(AU453="3ª",AV453,0)))))))</f>
        <v>32140.89</v>
      </c>
      <c r="AJ453" s="11">
        <v>32140.89</v>
      </c>
      <c r="AK453" s="10">
        <v>42361</v>
      </c>
      <c r="AL453" s="120" t="s">
        <v>4606</v>
      </c>
      <c r="AM453" s="120" t="s">
        <v>4601</v>
      </c>
      <c r="AN453" s="120" t="s">
        <v>4608</v>
      </c>
      <c r="AP453" s="11"/>
      <c r="AQ453" s="10"/>
      <c r="AV453" s="11"/>
      <c r="AW453" s="10"/>
      <c r="AZ453" s="1"/>
      <c r="BF453" s="16"/>
      <c r="BG453" s="155"/>
    </row>
    <row r="454" spans="2:59" x14ac:dyDescent="0.35">
      <c r="H454" s="10"/>
      <c r="I454" s="10"/>
      <c r="J454" s="11"/>
      <c r="K454" s="11"/>
      <c r="M454" s="10"/>
      <c r="N454" s="10"/>
      <c r="O454" s="10"/>
      <c r="P454" s="10"/>
      <c r="Q454" s="10"/>
      <c r="R454" s="11"/>
      <c r="S454" s="11"/>
      <c r="U454" s="10"/>
      <c r="V454" s="10"/>
      <c r="W454" s="10"/>
      <c r="X454" s="10"/>
      <c r="Y454" s="10"/>
      <c r="Z454" s="11"/>
      <c r="AA454" s="11"/>
      <c r="AB454" s="10"/>
      <c r="AC454" s="10"/>
      <c r="AD454" s="10"/>
      <c r="AE454" s="10"/>
      <c r="AF454" s="10"/>
      <c r="AG454" s="10"/>
      <c r="AH454" s="11"/>
      <c r="AI454" s="11"/>
      <c r="AJ454" s="10"/>
      <c r="AK454" s="10"/>
      <c r="AL454" s="10"/>
      <c r="AM454" s="10"/>
      <c r="AV454" s="10"/>
    </row>
    <row r="455" spans="2:59" x14ac:dyDescent="0.35">
      <c r="H455" s="10"/>
      <c r="I455" s="10"/>
      <c r="J455" s="11"/>
      <c r="K455" s="11"/>
      <c r="M455" s="10"/>
      <c r="N455" s="10"/>
      <c r="O455" s="10"/>
      <c r="P455" s="10"/>
      <c r="Q455" s="10"/>
      <c r="R455" s="11"/>
      <c r="S455" s="11"/>
      <c r="U455" s="10"/>
      <c r="V455" s="10"/>
      <c r="W455" s="10"/>
      <c r="X455" s="10"/>
      <c r="Y455" s="10"/>
      <c r="Z455" s="11"/>
      <c r="AA455" s="11"/>
      <c r="AB455" s="10"/>
      <c r="AC455" s="10"/>
      <c r="AD455" s="10"/>
      <c r="AE455" s="10"/>
      <c r="AF455" s="10"/>
      <c r="AG455" s="10"/>
      <c r="AH455" s="11"/>
      <c r="AI455" s="11"/>
      <c r="AJ455" s="10"/>
      <c r="AK455" s="10"/>
      <c r="AL455" s="10"/>
      <c r="AM455" s="10"/>
      <c r="AV455" s="10"/>
    </row>
    <row r="456" spans="2:59" x14ac:dyDescent="0.35">
      <c r="H456" s="10"/>
      <c r="I456" s="10"/>
      <c r="J456" s="11"/>
      <c r="K456" s="11"/>
      <c r="M456" s="10"/>
      <c r="N456" s="10"/>
      <c r="O456" s="10"/>
      <c r="P456" s="10"/>
      <c r="Q456" s="10"/>
      <c r="R456" s="11"/>
      <c r="S456" s="11"/>
      <c r="U456" s="10"/>
      <c r="V456" s="10"/>
      <c r="W456" s="10"/>
      <c r="X456" s="10"/>
      <c r="Y456" s="10"/>
      <c r="Z456" s="11"/>
      <c r="AA456" s="11"/>
      <c r="AB456" s="10"/>
      <c r="AC456" s="10"/>
      <c r="AD456" s="10"/>
      <c r="AE456" s="10"/>
      <c r="AF456" s="10"/>
      <c r="AG456" s="10"/>
      <c r="AH456" s="11"/>
      <c r="AI456" s="11"/>
      <c r="AJ456" s="10"/>
      <c r="AK456" s="10"/>
      <c r="AL456" s="10"/>
      <c r="AM456" s="10"/>
      <c r="AV456" s="10"/>
    </row>
    <row r="457" spans="2:59" x14ac:dyDescent="0.35">
      <c r="H457" s="10"/>
      <c r="I457" s="10"/>
      <c r="J457" s="11"/>
      <c r="K457" s="11"/>
      <c r="M457" s="10"/>
      <c r="N457" s="10"/>
      <c r="O457" s="10"/>
      <c r="P457" s="10"/>
      <c r="Q457" s="10"/>
      <c r="R457" s="11"/>
      <c r="S457" s="11"/>
      <c r="U457" s="10"/>
      <c r="V457" s="10"/>
      <c r="W457" s="10"/>
      <c r="X457" s="10"/>
      <c r="Y457" s="10"/>
      <c r="Z457" s="11"/>
      <c r="AA457" s="11"/>
      <c r="AB457" s="10"/>
      <c r="AC457" s="10"/>
      <c r="AD457" s="10"/>
      <c r="AE457" s="10"/>
      <c r="AF457" s="10"/>
      <c r="AG457" s="10"/>
      <c r="AH457" s="11"/>
      <c r="AI457" s="11"/>
      <c r="AJ457" s="10"/>
      <c r="AK457" s="10"/>
      <c r="AL457" s="10"/>
      <c r="AM457" s="10"/>
      <c r="AV457" s="10"/>
    </row>
    <row r="458" spans="2:59" x14ac:dyDescent="0.35">
      <c r="H458" s="10"/>
      <c r="I458" s="10"/>
      <c r="J458" s="11"/>
      <c r="K458" s="11"/>
      <c r="M458" s="10"/>
      <c r="N458" s="10"/>
      <c r="O458" s="10"/>
      <c r="P458" s="10"/>
      <c r="Q458" s="10"/>
      <c r="R458" s="11"/>
      <c r="S458" s="11"/>
      <c r="U458" s="10"/>
      <c r="V458" s="10"/>
      <c r="W458" s="10"/>
      <c r="X458" s="10"/>
      <c r="Y458" s="10"/>
      <c r="Z458" s="11"/>
      <c r="AA458" s="11"/>
      <c r="AB458" s="10"/>
      <c r="AC458" s="10"/>
      <c r="AD458" s="10"/>
      <c r="AE458" s="10"/>
      <c r="AF458" s="10"/>
      <c r="AG458" s="10"/>
      <c r="AH458" s="11"/>
      <c r="AI458" s="11"/>
      <c r="AJ458" s="10"/>
      <c r="AK458" s="10"/>
      <c r="AL458" s="10"/>
      <c r="AM458" s="10"/>
      <c r="AV458" s="10"/>
    </row>
    <row r="459" spans="2:59" x14ac:dyDescent="0.35">
      <c r="H459" s="10"/>
      <c r="I459" s="10"/>
      <c r="J459" s="11"/>
      <c r="K459" s="11"/>
      <c r="M459" s="10"/>
      <c r="N459" s="10"/>
      <c r="O459" s="10"/>
      <c r="P459" s="10"/>
      <c r="Q459" s="10"/>
      <c r="R459" s="11"/>
      <c r="S459" s="11"/>
      <c r="U459" s="10"/>
      <c r="V459" s="10"/>
      <c r="W459" s="10"/>
      <c r="X459" s="10"/>
      <c r="Y459" s="10"/>
      <c r="Z459" s="11"/>
      <c r="AA459" s="11"/>
      <c r="AB459" s="10"/>
      <c r="AC459" s="10"/>
      <c r="AD459" s="10"/>
      <c r="AE459" s="10"/>
      <c r="AF459" s="10"/>
      <c r="AG459" s="10"/>
      <c r="AH459" s="11"/>
      <c r="AI459" s="11"/>
      <c r="AJ459" s="10"/>
      <c r="AK459" s="10"/>
      <c r="AL459" s="10"/>
      <c r="AM459" s="10"/>
      <c r="AV459" s="10"/>
    </row>
    <row r="460" spans="2:59" x14ac:dyDescent="0.35">
      <c r="H460" s="10"/>
      <c r="I460" s="10"/>
      <c r="J460" s="11"/>
      <c r="K460" s="11"/>
      <c r="M460" s="10"/>
      <c r="N460" s="10"/>
      <c r="O460" s="10"/>
      <c r="P460" s="10"/>
      <c r="Q460" s="10"/>
      <c r="R460" s="11"/>
      <c r="S460" s="11"/>
      <c r="U460" s="10"/>
      <c r="V460" s="10"/>
      <c r="W460" s="10"/>
      <c r="X460" s="10"/>
      <c r="Y460" s="10"/>
      <c r="Z460" s="11"/>
      <c r="AA460" s="11"/>
      <c r="AB460" s="10"/>
      <c r="AC460" s="10"/>
      <c r="AD460" s="10"/>
      <c r="AE460" s="10"/>
      <c r="AF460" s="10"/>
      <c r="AG460" s="10"/>
      <c r="AH460" s="11"/>
      <c r="AI460" s="11"/>
      <c r="AJ460" s="10"/>
      <c r="AK460" s="10"/>
      <c r="AL460" s="10"/>
      <c r="AM460" s="10"/>
      <c r="AV460" s="10"/>
    </row>
    <row r="461" spans="2:59" x14ac:dyDescent="0.35">
      <c r="H461" s="10"/>
      <c r="I461" s="10"/>
      <c r="J461" s="11"/>
      <c r="K461" s="11"/>
      <c r="M461" s="10"/>
      <c r="N461" s="10"/>
      <c r="O461" s="10"/>
      <c r="P461" s="10"/>
      <c r="Q461" s="10"/>
      <c r="R461" s="11"/>
      <c r="S461" s="11"/>
      <c r="U461" s="10"/>
      <c r="V461" s="10"/>
      <c r="W461" s="10"/>
      <c r="X461" s="10"/>
      <c r="Y461" s="10"/>
      <c r="Z461" s="11"/>
      <c r="AA461" s="11"/>
      <c r="AB461" s="10"/>
      <c r="AC461" s="10"/>
      <c r="AD461" s="10"/>
      <c r="AE461" s="10"/>
      <c r="AF461" s="10"/>
      <c r="AG461" s="10"/>
      <c r="AH461" s="11"/>
      <c r="AI461" s="11"/>
      <c r="AJ461" s="10"/>
      <c r="AK461" s="10"/>
      <c r="AL461" s="10"/>
      <c r="AM461" s="10"/>
      <c r="AV461" s="10"/>
    </row>
    <row r="462" spans="2:59" x14ac:dyDescent="0.35">
      <c r="H462" s="10"/>
      <c r="I462" s="10"/>
      <c r="J462" s="11"/>
      <c r="K462" s="11"/>
      <c r="M462" s="10"/>
      <c r="N462" s="10"/>
      <c r="O462" s="10"/>
      <c r="P462" s="10"/>
      <c r="Q462" s="10"/>
      <c r="R462" s="11"/>
      <c r="S462" s="11"/>
      <c r="U462" s="10"/>
      <c r="V462" s="10"/>
      <c r="W462" s="10"/>
      <c r="X462" s="10"/>
      <c r="Y462" s="10"/>
      <c r="Z462" s="11"/>
      <c r="AA462" s="11"/>
      <c r="AB462" s="10"/>
      <c r="AC462" s="10"/>
      <c r="AD462" s="10"/>
      <c r="AE462" s="10"/>
      <c r="AF462" s="10"/>
      <c r="AG462" s="10"/>
      <c r="AH462" s="11"/>
      <c r="AI462" s="11"/>
      <c r="AJ462" s="10"/>
      <c r="AK462" s="10"/>
      <c r="AL462" s="10"/>
      <c r="AM462" s="10"/>
      <c r="AV462" s="10"/>
    </row>
    <row r="463" spans="2:59" x14ac:dyDescent="0.35">
      <c r="H463" s="10"/>
      <c r="I463" s="10"/>
      <c r="J463" s="11"/>
      <c r="K463" s="11"/>
      <c r="M463" s="10"/>
      <c r="N463" s="10"/>
      <c r="O463" s="10"/>
      <c r="P463" s="10"/>
      <c r="Q463" s="10"/>
      <c r="R463" s="11"/>
      <c r="S463" s="11"/>
      <c r="U463" s="10"/>
      <c r="V463" s="10"/>
      <c r="W463" s="10"/>
      <c r="X463" s="10"/>
      <c r="Y463" s="10"/>
      <c r="Z463" s="11"/>
      <c r="AA463" s="11"/>
      <c r="AB463" s="10"/>
      <c r="AC463" s="10"/>
      <c r="AD463" s="10"/>
      <c r="AE463" s="10"/>
      <c r="AF463" s="10"/>
      <c r="AG463" s="10"/>
      <c r="AH463" s="11"/>
      <c r="AI463" s="11"/>
      <c r="AJ463" s="10"/>
      <c r="AK463" s="10"/>
      <c r="AL463" s="10"/>
      <c r="AM463" s="10"/>
      <c r="AV463" s="10"/>
    </row>
    <row r="464" spans="2:59" x14ac:dyDescent="0.35">
      <c r="H464" s="10"/>
      <c r="I464" s="10"/>
      <c r="J464" s="11"/>
      <c r="K464" s="11"/>
      <c r="M464" s="10"/>
      <c r="N464" s="10"/>
      <c r="O464" s="10"/>
      <c r="P464" s="10"/>
      <c r="Q464" s="10"/>
      <c r="R464" s="11"/>
      <c r="S464" s="11"/>
      <c r="U464" s="10"/>
      <c r="V464" s="10"/>
      <c r="W464" s="10"/>
      <c r="X464" s="10"/>
      <c r="Y464" s="10"/>
      <c r="Z464" s="11"/>
      <c r="AA464" s="11"/>
      <c r="AB464" s="10"/>
      <c r="AC464" s="10"/>
      <c r="AD464" s="10"/>
      <c r="AE464" s="10"/>
      <c r="AF464" s="10"/>
      <c r="AG464" s="10"/>
      <c r="AH464" s="11"/>
      <c r="AI464" s="11"/>
      <c r="AJ464" s="10"/>
      <c r="AK464" s="10"/>
      <c r="AL464" s="10"/>
      <c r="AM464" s="10"/>
      <c r="AV464" s="10"/>
    </row>
    <row r="465" spans="8:48" x14ac:dyDescent="0.35">
      <c r="H465" s="10"/>
      <c r="I465" s="10"/>
      <c r="J465" s="11"/>
      <c r="K465" s="11"/>
      <c r="M465" s="10"/>
      <c r="N465" s="10"/>
      <c r="O465" s="10"/>
      <c r="P465" s="10"/>
      <c r="Q465" s="10"/>
      <c r="R465" s="11"/>
      <c r="S465" s="11"/>
      <c r="U465" s="10"/>
      <c r="V465" s="10"/>
      <c r="W465" s="10"/>
      <c r="X465" s="10"/>
      <c r="Y465" s="10"/>
      <c r="Z465" s="11"/>
      <c r="AA465" s="11"/>
      <c r="AB465" s="10"/>
      <c r="AC465" s="10"/>
      <c r="AD465" s="10"/>
      <c r="AE465" s="10"/>
      <c r="AF465" s="10"/>
      <c r="AG465" s="10"/>
      <c r="AH465" s="11"/>
      <c r="AI465" s="11"/>
      <c r="AJ465" s="10"/>
      <c r="AK465" s="10"/>
      <c r="AL465" s="10"/>
      <c r="AM465" s="10"/>
      <c r="AV465" s="10"/>
    </row>
    <row r="466" spans="8:48" x14ac:dyDescent="0.35">
      <c r="H466" s="10"/>
      <c r="I466" s="10"/>
      <c r="J466" s="11"/>
      <c r="K466" s="11"/>
      <c r="M466" s="10"/>
      <c r="N466" s="10"/>
      <c r="O466" s="10"/>
      <c r="P466" s="10"/>
      <c r="Q466" s="10"/>
      <c r="R466" s="11"/>
      <c r="S466" s="11"/>
      <c r="U466" s="10"/>
      <c r="V466" s="10"/>
      <c r="W466" s="10"/>
      <c r="X466" s="10"/>
      <c r="Y466" s="10"/>
      <c r="Z466" s="11"/>
      <c r="AA466" s="11"/>
      <c r="AB466" s="10"/>
      <c r="AC466" s="10"/>
      <c r="AD466" s="10"/>
      <c r="AE466" s="10"/>
      <c r="AF466" s="10"/>
      <c r="AG466" s="10"/>
      <c r="AH466" s="11"/>
      <c r="AI466" s="11"/>
      <c r="AJ466" s="10"/>
      <c r="AK466" s="10"/>
      <c r="AL466" s="10"/>
      <c r="AM466" s="10"/>
      <c r="AV466" s="10"/>
    </row>
    <row r="467" spans="8:48" x14ac:dyDescent="0.35">
      <c r="H467" s="10"/>
      <c r="I467" s="10"/>
      <c r="J467" s="11"/>
      <c r="K467" s="11"/>
      <c r="M467" s="10"/>
      <c r="N467" s="10"/>
      <c r="O467" s="10"/>
      <c r="P467" s="10"/>
      <c r="Q467" s="10"/>
      <c r="R467" s="11"/>
      <c r="S467" s="11"/>
      <c r="U467" s="10"/>
      <c r="V467" s="10"/>
      <c r="W467" s="10"/>
      <c r="X467" s="10"/>
      <c r="Y467" s="10"/>
      <c r="Z467" s="11"/>
      <c r="AA467" s="11"/>
      <c r="AB467" s="10"/>
      <c r="AC467" s="10"/>
      <c r="AD467" s="10"/>
      <c r="AE467" s="10"/>
      <c r="AF467" s="10"/>
      <c r="AG467" s="10"/>
      <c r="AH467" s="11"/>
      <c r="AI467" s="11"/>
      <c r="AJ467" s="10"/>
      <c r="AK467" s="10"/>
      <c r="AL467" s="10"/>
      <c r="AM467" s="10"/>
      <c r="AV467" s="10"/>
    </row>
    <row r="468" spans="8:48" x14ac:dyDescent="0.35">
      <c r="H468" s="10"/>
      <c r="I468" s="10"/>
      <c r="J468" s="11"/>
      <c r="K468" s="11"/>
      <c r="M468" s="10"/>
      <c r="N468" s="10"/>
      <c r="O468" s="10"/>
      <c r="P468" s="10"/>
      <c r="Q468" s="10"/>
      <c r="R468" s="11"/>
      <c r="S468" s="11"/>
      <c r="U468" s="10"/>
      <c r="V468" s="10"/>
      <c r="W468" s="10"/>
      <c r="X468" s="10"/>
      <c r="Y468" s="10"/>
      <c r="Z468" s="11"/>
      <c r="AA468" s="11"/>
      <c r="AB468" s="10"/>
      <c r="AC468" s="10"/>
      <c r="AD468" s="10"/>
      <c r="AE468" s="10"/>
      <c r="AF468" s="10"/>
      <c r="AG468" s="10"/>
      <c r="AH468" s="11"/>
      <c r="AI468" s="11"/>
      <c r="AJ468" s="10"/>
      <c r="AK468" s="10"/>
      <c r="AL468" s="10"/>
      <c r="AM468" s="10"/>
      <c r="AV468" s="10"/>
    </row>
    <row r="469" spans="8:48" x14ac:dyDescent="0.35">
      <c r="H469" s="10"/>
      <c r="I469" s="10"/>
      <c r="J469" s="11"/>
      <c r="K469" s="11"/>
      <c r="M469" s="10"/>
      <c r="N469" s="10"/>
      <c r="O469" s="10"/>
      <c r="P469" s="10"/>
      <c r="Q469" s="10"/>
      <c r="R469" s="11"/>
      <c r="S469" s="11"/>
      <c r="U469" s="10"/>
      <c r="V469" s="10"/>
      <c r="W469" s="10"/>
      <c r="X469" s="10"/>
      <c r="Y469" s="10"/>
      <c r="Z469" s="11"/>
      <c r="AA469" s="11"/>
      <c r="AB469" s="10"/>
      <c r="AC469" s="10"/>
      <c r="AD469" s="10"/>
      <c r="AE469" s="10"/>
      <c r="AF469" s="10"/>
      <c r="AG469" s="10"/>
      <c r="AH469" s="11"/>
      <c r="AI469" s="11"/>
      <c r="AJ469" s="10"/>
      <c r="AK469" s="10"/>
      <c r="AL469" s="10"/>
      <c r="AM469" s="10"/>
      <c r="AV469" s="10"/>
    </row>
    <row r="470" spans="8:48" x14ac:dyDescent="0.35">
      <c r="H470" s="10"/>
      <c r="I470" s="10"/>
      <c r="J470" s="11"/>
      <c r="K470" s="11"/>
      <c r="M470" s="10"/>
      <c r="N470" s="10"/>
      <c r="O470" s="10"/>
      <c r="P470" s="10"/>
      <c r="Q470" s="10"/>
      <c r="R470" s="11"/>
      <c r="S470" s="11"/>
      <c r="U470" s="10"/>
      <c r="V470" s="10"/>
      <c r="W470" s="10"/>
      <c r="X470" s="10"/>
      <c r="Y470" s="10"/>
      <c r="Z470" s="11"/>
      <c r="AA470" s="11"/>
      <c r="AB470" s="10"/>
      <c r="AC470" s="10"/>
      <c r="AD470" s="10"/>
      <c r="AE470" s="10"/>
      <c r="AF470" s="10"/>
      <c r="AG470" s="10"/>
      <c r="AH470" s="11"/>
      <c r="AI470" s="11"/>
      <c r="AJ470" s="10"/>
      <c r="AK470" s="10"/>
      <c r="AL470" s="10"/>
      <c r="AM470" s="10"/>
      <c r="AV470" s="10"/>
    </row>
    <row r="471" spans="8:48" x14ac:dyDescent="0.35">
      <c r="H471" s="10"/>
      <c r="I471" s="10"/>
      <c r="J471" s="11"/>
      <c r="K471" s="11"/>
      <c r="M471" s="10"/>
      <c r="N471" s="10"/>
      <c r="O471" s="10"/>
      <c r="P471" s="10"/>
      <c r="Q471" s="10"/>
      <c r="R471" s="11"/>
      <c r="S471" s="11"/>
      <c r="U471" s="10"/>
      <c r="V471" s="10"/>
      <c r="W471" s="10"/>
      <c r="X471" s="10"/>
      <c r="Y471" s="10"/>
      <c r="Z471" s="11"/>
      <c r="AA471" s="11"/>
      <c r="AB471" s="10"/>
      <c r="AC471" s="10"/>
      <c r="AD471" s="10"/>
      <c r="AE471" s="10"/>
      <c r="AF471" s="10"/>
      <c r="AG471" s="10"/>
      <c r="AH471" s="11"/>
      <c r="AI471" s="11"/>
      <c r="AJ471" s="10"/>
      <c r="AK471" s="10"/>
      <c r="AL471" s="10"/>
      <c r="AM471" s="10"/>
      <c r="AV471" s="10"/>
    </row>
    <row r="472" spans="8:48" x14ac:dyDescent="0.35">
      <c r="H472" s="10"/>
      <c r="I472" s="10"/>
      <c r="J472" s="11"/>
      <c r="K472" s="11"/>
      <c r="M472" s="10"/>
      <c r="N472" s="10"/>
      <c r="O472" s="10"/>
      <c r="P472" s="10"/>
      <c r="Q472" s="10"/>
      <c r="R472" s="11"/>
      <c r="S472" s="11"/>
      <c r="U472" s="10"/>
      <c r="V472" s="10"/>
      <c r="W472" s="10"/>
      <c r="X472" s="10"/>
      <c r="Y472" s="10"/>
      <c r="Z472" s="11"/>
      <c r="AA472" s="11"/>
      <c r="AB472" s="10"/>
      <c r="AC472" s="10"/>
      <c r="AD472" s="10"/>
      <c r="AE472" s="10"/>
      <c r="AF472" s="10"/>
      <c r="AG472" s="10"/>
      <c r="AH472" s="11"/>
      <c r="AI472" s="11"/>
      <c r="AJ472" s="10"/>
      <c r="AK472" s="10"/>
      <c r="AL472" s="10"/>
      <c r="AM472" s="10"/>
      <c r="AV472" s="10"/>
    </row>
    <row r="473" spans="8:48" x14ac:dyDescent="0.35">
      <c r="H473" s="10"/>
      <c r="I473" s="10"/>
      <c r="J473" s="11"/>
      <c r="K473" s="11"/>
      <c r="M473" s="10"/>
      <c r="N473" s="10"/>
      <c r="O473" s="10"/>
      <c r="P473" s="10"/>
      <c r="Q473" s="10"/>
      <c r="R473" s="11"/>
      <c r="S473" s="11"/>
      <c r="U473" s="10"/>
      <c r="V473" s="10"/>
      <c r="W473" s="10"/>
      <c r="X473" s="10"/>
      <c r="Y473" s="10"/>
      <c r="Z473" s="11"/>
      <c r="AA473" s="11"/>
      <c r="AB473" s="10"/>
      <c r="AC473" s="10"/>
      <c r="AD473" s="10"/>
      <c r="AE473" s="10"/>
      <c r="AF473" s="10"/>
      <c r="AG473" s="10"/>
      <c r="AH473" s="11"/>
      <c r="AI473" s="11"/>
      <c r="AJ473" s="10"/>
      <c r="AK473" s="10"/>
      <c r="AL473" s="10"/>
      <c r="AM473" s="10"/>
      <c r="AV473" s="10"/>
    </row>
    <row r="474" spans="8:48" x14ac:dyDescent="0.35">
      <c r="H474" s="10"/>
      <c r="I474" s="10"/>
      <c r="J474" s="11"/>
      <c r="K474" s="11"/>
      <c r="M474" s="10"/>
      <c r="N474" s="10"/>
      <c r="O474" s="10"/>
      <c r="P474" s="10"/>
      <c r="Q474" s="10"/>
      <c r="R474" s="11"/>
      <c r="S474" s="11"/>
      <c r="U474" s="10"/>
      <c r="V474" s="10"/>
      <c r="W474" s="10"/>
      <c r="X474" s="10"/>
      <c r="Y474" s="10"/>
      <c r="Z474" s="11"/>
      <c r="AA474" s="11"/>
      <c r="AB474" s="10"/>
      <c r="AC474" s="10"/>
      <c r="AD474" s="10"/>
      <c r="AE474" s="10"/>
      <c r="AF474" s="10"/>
      <c r="AG474" s="10"/>
      <c r="AH474" s="11"/>
      <c r="AI474" s="11"/>
      <c r="AJ474" s="10"/>
      <c r="AK474" s="10"/>
      <c r="AL474" s="10"/>
      <c r="AM474" s="10"/>
      <c r="AV474" s="10"/>
    </row>
    <row r="475" spans="8:48" x14ac:dyDescent="0.35">
      <c r="H475" s="10"/>
      <c r="I475" s="10"/>
      <c r="J475" s="11"/>
      <c r="K475" s="11"/>
      <c r="M475" s="10"/>
      <c r="N475" s="10"/>
      <c r="O475" s="10"/>
      <c r="P475" s="10"/>
      <c r="Q475" s="10"/>
      <c r="R475" s="11"/>
      <c r="S475" s="11"/>
      <c r="U475" s="10"/>
      <c r="V475" s="10"/>
      <c r="W475" s="10"/>
      <c r="X475" s="10"/>
      <c r="Y475" s="10"/>
      <c r="Z475" s="11"/>
      <c r="AA475" s="11"/>
      <c r="AB475" s="10"/>
      <c r="AC475" s="10"/>
      <c r="AD475" s="10"/>
      <c r="AE475" s="10"/>
      <c r="AF475" s="10"/>
      <c r="AG475" s="10"/>
      <c r="AH475" s="11"/>
      <c r="AI475" s="11"/>
      <c r="AJ475" s="10"/>
      <c r="AK475" s="10"/>
      <c r="AL475" s="10"/>
      <c r="AM475" s="10"/>
      <c r="AV475" s="10"/>
    </row>
    <row r="476" spans="8:48" x14ac:dyDescent="0.35">
      <c r="H476" s="10"/>
      <c r="I476" s="10"/>
      <c r="J476" s="11"/>
      <c r="K476" s="11"/>
      <c r="M476" s="10"/>
      <c r="N476" s="10"/>
      <c r="O476" s="10"/>
      <c r="P476" s="10"/>
      <c r="Q476" s="10"/>
      <c r="R476" s="11"/>
      <c r="S476" s="11"/>
      <c r="U476" s="10"/>
      <c r="V476" s="10"/>
      <c r="W476" s="10"/>
      <c r="X476" s="10"/>
      <c r="Y476" s="10"/>
      <c r="Z476" s="11"/>
      <c r="AA476" s="11"/>
      <c r="AB476" s="10"/>
      <c r="AC476" s="10"/>
      <c r="AD476" s="10"/>
      <c r="AE476" s="10"/>
      <c r="AF476" s="10"/>
      <c r="AG476" s="10"/>
      <c r="AH476" s="11"/>
      <c r="AI476" s="11"/>
      <c r="AJ476" s="10"/>
      <c r="AK476" s="10"/>
      <c r="AL476" s="10"/>
      <c r="AM476" s="10"/>
      <c r="AV476" s="10"/>
    </row>
    <row r="477" spans="8:48" x14ac:dyDescent="0.35">
      <c r="H477" s="10"/>
      <c r="I477" s="10"/>
      <c r="J477" s="11"/>
      <c r="K477" s="11"/>
      <c r="M477" s="10"/>
      <c r="N477" s="10"/>
      <c r="O477" s="10"/>
      <c r="P477" s="10"/>
      <c r="Q477" s="10"/>
      <c r="R477" s="11"/>
      <c r="S477" s="11"/>
      <c r="U477" s="10"/>
      <c r="V477" s="10"/>
      <c r="W477" s="10"/>
      <c r="X477" s="10"/>
      <c r="Y477" s="10"/>
      <c r="Z477" s="11"/>
      <c r="AA477" s="11"/>
      <c r="AB477" s="10"/>
      <c r="AC477" s="10"/>
      <c r="AD477" s="10"/>
      <c r="AE477" s="10"/>
      <c r="AF477" s="10"/>
      <c r="AG477" s="10"/>
      <c r="AH477" s="11"/>
      <c r="AI477" s="11"/>
      <c r="AJ477" s="10"/>
      <c r="AK477" s="10"/>
      <c r="AL477" s="10"/>
      <c r="AM477" s="10"/>
      <c r="AV477" s="10"/>
    </row>
    <row r="478" spans="8:48" x14ac:dyDescent="0.35">
      <c r="H478" s="10"/>
      <c r="I478" s="10"/>
      <c r="J478" s="11"/>
      <c r="K478" s="11"/>
      <c r="M478" s="10"/>
      <c r="N478" s="10"/>
      <c r="O478" s="10"/>
      <c r="P478" s="10"/>
      <c r="Q478" s="10"/>
      <c r="R478" s="11"/>
      <c r="S478" s="11"/>
      <c r="U478" s="10"/>
      <c r="V478" s="10"/>
      <c r="W478" s="10"/>
      <c r="X478" s="10"/>
      <c r="Y478" s="10"/>
      <c r="Z478" s="11"/>
      <c r="AA478" s="11"/>
      <c r="AB478" s="10"/>
      <c r="AC478" s="10"/>
      <c r="AD478" s="10"/>
      <c r="AE478" s="10"/>
      <c r="AF478" s="10"/>
      <c r="AG478" s="10"/>
      <c r="AH478" s="11"/>
      <c r="AI478" s="11"/>
      <c r="AJ478" s="10"/>
      <c r="AK478" s="10"/>
      <c r="AL478" s="10"/>
      <c r="AM478" s="10"/>
      <c r="AV478" s="10"/>
    </row>
    <row r="479" spans="8:48" x14ac:dyDescent="0.35">
      <c r="H479" s="10"/>
      <c r="I479" s="10"/>
      <c r="J479" s="11"/>
      <c r="K479" s="11"/>
      <c r="M479" s="10"/>
      <c r="N479" s="10"/>
      <c r="O479" s="10"/>
      <c r="P479" s="10"/>
      <c r="Q479" s="10"/>
      <c r="R479" s="11"/>
      <c r="S479" s="11"/>
      <c r="U479" s="10"/>
      <c r="V479" s="10"/>
      <c r="W479" s="10"/>
      <c r="X479" s="10"/>
      <c r="Y479" s="10"/>
      <c r="Z479" s="11"/>
      <c r="AA479" s="11"/>
      <c r="AB479" s="10"/>
      <c r="AC479" s="10"/>
      <c r="AD479" s="10"/>
      <c r="AE479" s="10"/>
      <c r="AF479" s="10"/>
      <c r="AG479" s="10"/>
      <c r="AH479" s="11"/>
      <c r="AI479" s="11"/>
      <c r="AJ479" s="10"/>
      <c r="AK479" s="10"/>
      <c r="AL479" s="10"/>
      <c r="AM479" s="10"/>
      <c r="AV479" s="10"/>
    </row>
    <row r="480" spans="8:48" x14ac:dyDescent="0.35">
      <c r="H480" s="10"/>
      <c r="I480" s="10"/>
      <c r="J480" s="11"/>
      <c r="K480" s="11"/>
      <c r="M480" s="10"/>
      <c r="N480" s="10"/>
      <c r="O480" s="10"/>
      <c r="P480" s="10"/>
      <c r="Q480" s="10"/>
      <c r="R480" s="11"/>
      <c r="S480" s="11"/>
      <c r="U480" s="10"/>
      <c r="V480" s="10"/>
      <c r="W480" s="10"/>
      <c r="X480" s="10"/>
      <c r="Y480" s="10"/>
      <c r="Z480" s="11"/>
      <c r="AA480" s="11"/>
      <c r="AB480" s="10"/>
      <c r="AC480" s="10"/>
      <c r="AD480" s="10"/>
      <c r="AE480" s="10"/>
      <c r="AF480" s="10"/>
      <c r="AG480" s="10"/>
      <c r="AH480" s="11"/>
      <c r="AI480" s="11"/>
      <c r="AJ480" s="10"/>
      <c r="AK480" s="10"/>
      <c r="AL480" s="10"/>
      <c r="AM480" s="10"/>
      <c r="AV480" s="10"/>
    </row>
    <row r="481" spans="8:48" x14ac:dyDescent="0.35">
      <c r="H481" s="10"/>
      <c r="I481" s="10"/>
      <c r="J481" s="11"/>
      <c r="K481" s="11"/>
      <c r="M481" s="10"/>
      <c r="N481" s="10"/>
      <c r="O481" s="10"/>
      <c r="P481" s="10"/>
      <c r="Q481" s="10"/>
      <c r="R481" s="11"/>
      <c r="S481" s="11"/>
      <c r="U481" s="10"/>
      <c r="V481" s="10"/>
      <c r="W481" s="10"/>
      <c r="X481" s="10"/>
      <c r="Y481" s="10"/>
      <c r="Z481" s="11"/>
      <c r="AA481" s="11"/>
      <c r="AB481" s="10"/>
      <c r="AC481" s="10"/>
      <c r="AD481" s="10"/>
      <c r="AE481" s="10"/>
      <c r="AF481" s="10"/>
      <c r="AG481" s="10"/>
      <c r="AH481" s="11"/>
      <c r="AI481" s="11"/>
      <c r="AJ481" s="10"/>
      <c r="AK481" s="10"/>
      <c r="AL481" s="10"/>
      <c r="AM481" s="10"/>
      <c r="AV481" s="10"/>
    </row>
    <row r="482" spans="8:48" x14ac:dyDescent="0.35">
      <c r="H482" s="10"/>
      <c r="I482" s="10"/>
      <c r="J482" s="11"/>
      <c r="K482" s="11"/>
      <c r="M482" s="10"/>
      <c r="N482" s="10"/>
      <c r="O482" s="10"/>
      <c r="P482" s="10"/>
      <c r="Q482" s="10"/>
      <c r="R482" s="11"/>
      <c r="S482" s="11"/>
      <c r="U482" s="10"/>
      <c r="V482" s="10"/>
      <c r="W482" s="10"/>
      <c r="X482" s="10"/>
      <c r="Y482" s="10"/>
      <c r="Z482" s="11"/>
      <c r="AA482" s="11"/>
      <c r="AB482" s="10"/>
      <c r="AC482" s="10"/>
      <c r="AD482" s="10"/>
      <c r="AE482" s="10"/>
      <c r="AF482" s="10"/>
      <c r="AG482" s="10"/>
      <c r="AH482" s="11"/>
      <c r="AI482" s="11"/>
      <c r="AJ482" s="10"/>
      <c r="AK482" s="10"/>
      <c r="AL482" s="10"/>
      <c r="AM482" s="10"/>
      <c r="AV482" s="10"/>
    </row>
    <row r="483" spans="8:48" x14ac:dyDescent="0.35">
      <c r="H483" s="10"/>
      <c r="I483" s="10"/>
      <c r="J483" s="11"/>
      <c r="K483" s="11"/>
      <c r="M483" s="10"/>
      <c r="N483" s="10"/>
      <c r="O483" s="10"/>
      <c r="P483" s="10"/>
      <c r="Q483" s="10"/>
      <c r="R483" s="11"/>
      <c r="S483" s="11"/>
      <c r="U483" s="10"/>
      <c r="V483" s="10"/>
      <c r="W483" s="10"/>
      <c r="X483" s="10"/>
      <c r="Y483" s="10"/>
      <c r="Z483" s="11"/>
      <c r="AA483" s="11"/>
      <c r="AB483" s="10"/>
      <c r="AC483" s="10"/>
      <c r="AD483" s="10"/>
      <c r="AE483" s="10"/>
      <c r="AF483" s="10"/>
      <c r="AG483" s="10"/>
      <c r="AH483" s="11"/>
      <c r="AI483" s="11"/>
      <c r="AJ483" s="10"/>
      <c r="AK483" s="10"/>
      <c r="AL483" s="10"/>
      <c r="AM483" s="10"/>
      <c r="AV483" s="10"/>
    </row>
    <row r="484" spans="8:48" x14ac:dyDescent="0.35">
      <c r="H484" s="10"/>
      <c r="I484" s="10"/>
      <c r="J484" s="11"/>
      <c r="K484" s="11"/>
      <c r="M484" s="10"/>
      <c r="N484" s="10"/>
      <c r="O484" s="10"/>
      <c r="P484" s="10"/>
      <c r="Q484" s="10"/>
      <c r="R484" s="11"/>
      <c r="S484" s="11"/>
      <c r="U484" s="10"/>
      <c r="V484" s="10"/>
      <c r="W484" s="10"/>
      <c r="X484" s="10"/>
      <c r="Y484" s="10"/>
      <c r="Z484" s="11"/>
      <c r="AA484" s="11"/>
      <c r="AB484" s="10"/>
      <c r="AC484" s="10"/>
      <c r="AD484" s="10"/>
      <c r="AE484" s="10"/>
      <c r="AF484" s="10"/>
      <c r="AG484" s="10"/>
      <c r="AH484" s="11"/>
      <c r="AI484" s="11"/>
      <c r="AJ484" s="10"/>
      <c r="AK484" s="10"/>
      <c r="AL484" s="10"/>
      <c r="AM484" s="10"/>
      <c r="AV484" s="10"/>
    </row>
    <row r="485" spans="8:48" x14ac:dyDescent="0.35">
      <c r="H485" s="10"/>
      <c r="I485" s="10"/>
      <c r="J485" s="11"/>
      <c r="K485" s="11"/>
      <c r="M485" s="10"/>
      <c r="N485" s="10"/>
      <c r="O485" s="10"/>
      <c r="P485" s="10"/>
      <c r="Q485" s="10"/>
      <c r="R485" s="11"/>
      <c r="S485" s="11"/>
      <c r="U485" s="10"/>
      <c r="V485" s="10"/>
      <c r="W485" s="10"/>
      <c r="X485" s="10"/>
      <c r="Y485" s="10"/>
      <c r="Z485" s="11"/>
      <c r="AA485" s="11"/>
      <c r="AB485" s="10"/>
      <c r="AC485" s="10"/>
      <c r="AD485" s="10"/>
      <c r="AE485" s="10"/>
      <c r="AF485" s="10"/>
      <c r="AG485" s="10"/>
      <c r="AH485" s="11"/>
      <c r="AI485" s="11"/>
      <c r="AJ485" s="10"/>
      <c r="AK485" s="10"/>
      <c r="AL485" s="10"/>
      <c r="AM485" s="10"/>
      <c r="AV485" s="10"/>
    </row>
    <row r="491" spans="8:48" x14ac:dyDescent="0.35">
      <c r="AE491" s="334" t="s">
        <v>737</v>
      </c>
    </row>
  </sheetData>
  <autoFilter ref="B6:AY485" xr:uid="{00000000-0009-0000-0000-000008000000}"/>
  <customSheetViews>
    <customSheetView guid="{B5BE78D1-0D47-469B-8F65-82EBF0EA1F66}" scale="90" showPageBreaks="1" showAutoFilter="1">
      <selection activeCell="B371" sqref="B371"/>
      <pageMargins left="0.511811024" right="0.511811024" top="0.78740157499999996" bottom="0.78740157499999996" header="0.31496062000000002" footer="0.31496062000000002"/>
      <pageSetup paperSize="9" orientation="portrait" r:id="rId1"/>
      <autoFilter ref="B6:AY485" xr:uid="{00000000-0009-0000-0000-000008000000}"/>
    </customSheetView>
    <customSheetView guid="{A585DDF7-0A3C-4962-AEC1-1EDDD285BC8E}" scale="70" showAutoFilter="1">
      <selection activeCell="B394" sqref="B394"/>
      <pageMargins left="0.511811024" right="0.511811024" top="0.78740157499999996" bottom="0.78740157499999996" header="0.31496062000000002" footer="0.31496062000000002"/>
      <pageSetup paperSize="9" orientation="portrait" r:id="rId2"/>
      <autoFilter ref="B6:AY485" xr:uid="{3B5DD7E3-8766-4CD8-A7D0-DFF14F1DB5A8}"/>
    </customSheetView>
    <customSheetView guid="{1504FA50-5BEF-4B72-815D-AABBA0DC206D}" scale="9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3"/>
      <autoFilter ref="B6:AY485" xr:uid="{3171108C-DA93-4156-B897-41D3E3E3843B}"/>
    </customSheetView>
    <customSheetView guid="{14BF71DD-AD3F-418F-B86C-B7F01AFDEC65}" scale="60" showAutoFilter="1">
      <selection activeCell="B7" sqref="B7"/>
      <pageMargins left="0.511811024" right="0.511811024" top="0.78740157499999996" bottom="0.78740157499999996" header="0.31496062000000002" footer="0.31496062000000002"/>
      <pageSetup paperSize="9" orientation="portrait" r:id="rId4"/>
      <autoFilter ref="B6:AY485" xr:uid="{1887E3BF-7D67-48AB-81C6-3E8B3C6F3242}"/>
    </customSheetView>
    <customSheetView guid="{AD046ECD-751F-4332-8FC4-274F08D4DE7E}" scale="66" showAutoFilter="1" topLeftCell="G1">
      <selection activeCell="B388" sqref="B388"/>
      <pageMargins left="0.511811024" right="0.511811024" top="0.78740157499999996" bottom="0.78740157499999996" header="0.31496062000000002" footer="0.31496062000000002"/>
      <pageSetup paperSize="9" orientation="portrait" r:id="rId5"/>
      <autoFilter ref="B6:AY485" xr:uid="{5109B4F9-B3CE-479E-978B-2927D736596C}"/>
    </customSheetView>
    <customSheetView guid="{286B6661-33B5-4C7B-9686-166C222D27BC}" scale="66" showPageBreaks="1" showAutoFilter="1">
      <selection activeCell="B24" sqref="B24"/>
      <pageMargins left="0.511811024" right="0.511811024" top="0.78740157499999996" bottom="0.78740157499999996" header="0.31496062000000002" footer="0.31496062000000002"/>
      <pageSetup paperSize="9" orientation="portrait" r:id="rId6"/>
      <autoFilter ref="B6:AY485" xr:uid="{06C24BE3-05E7-42DA-8399-8F37052D0DD1}"/>
    </customSheetView>
    <customSheetView guid="{3D50BA80-5F45-4C77-89E4-3F1F12E755CC}" scale="90" showAutoFilter="1">
      <selection activeCell="B237" sqref="B237"/>
      <pageMargins left="0.511811024" right="0.511811024" top="0.78740157499999996" bottom="0.78740157499999996" header="0.31496062000000002" footer="0.31496062000000002"/>
      <pageSetup paperSize="9" orientation="portrait" r:id="rId7"/>
      <autoFilter ref="B6:AY485" xr:uid="{E44AFB1E-8A0A-4315-A7C9-1184B29F3707}"/>
    </customSheetView>
    <customSheetView guid="{134D87D5-BBCD-491A-8CB6-269B6CA3C08C}" scale="90" showAutoFilter="1">
      <selection activeCell="F7" sqref="F7"/>
      <pageMargins left="0.511811024" right="0.511811024" top="0.78740157499999996" bottom="0.78740157499999996" header="0.31496062000000002" footer="0.31496062000000002"/>
      <pageSetup paperSize="9" orientation="portrait" r:id="rId8"/>
      <autoFilter ref="B6:AY485" xr:uid="{A558210C-0385-4C8A-86B5-149173DA9B3D}"/>
    </customSheetView>
    <customSheetView guid="{8DB724D8-71C2-4737-B6C6-48C13CCF3FA3}" scale="80" showAutoFilter="1">
      <selection activeCell="B440" sqref="B440"/>
      <pageMargins left="0.511811024" right="0.511811024" top="0.78740157499999996" bottom="0.78740157499999996" header="0.31496062000000002" footer="0.31496062000000002"/>
      <pageSetup paperSize="9" orientation="portrait" r:id="rId9"/>
      <autoFilter ref="B6:AY485" xr:uid="{6CCE1F9A-2040-4565-A1AD-61B5FD62B360}"/>
    </customSheetView>
    <customSheetView guid="{567EA607-724B-4D2C-BBE1-9D84263B16FE}" scale="90" showAutoFilter="1">
      <selection activeCell="B440" sqref="B440"/>
      <pageMargins left="0.511811024" right="0.511811024" top="0.78740157499999996" bottom="0.78740157499999996" header="0.31496062000000002" footer="0.31496062000000002"/>
      <pageSetup paperSize="9" orientation="portrait" r:id="rId10"/>
      <autoFilter ref="B6:AY485" xr:uid="{F35265BF-E549-41D2-B5E7-245552FE31DB}"/>
    </customSheetView>
    <customSheetView guid="{78A03B60-065F-4D1D-9F63-2E6EED610C2B}" scale="80" showAutoFilter="1">
      <selection activeCell="F7" sqref="F7"/>
      <pageMargins left="0.511811024" right="0.511811024" top="0.78740157499999996" bottom="0.78740157499999996" header="0.31496062000000002" footer="0.31496062000000002"/>
      <pageSetup paperSize="9" orientation="portrait" r:id="rId11"/>
      <autoFilter ref="B6:AZ453" xr:uid="{BD4F69A9-AC4A-42EB-BFE8-965D60A4CD60}"/>
    </customSheetView>
    <customSheetView guid="{7A4BD4B8-7473-48EF-95D4-11E228745E12}" scale="90" showAutoFilter="1">
      <pane xSplit="5" ySplit="6" topLeftCell="AJ247" activePane="bottomRight" state="frozen"/>
      <selection pane="bottomRight" activeCell="F7" sqref="F7"/>
      <pageMargins left="0.511811024" right="0.511811024" top="0.78740157499999996" bottom="0.78740157499999996" header="0.31496062000000002" footer="0.31496062000000002"/>
      <pageSetup paperSize="9" orientation="portrait" r:id="rId12"/>
      <autoFilter ref="B6:AY485" xr:uid="{08315DC1-583F-4FFA-975A-E96DC674BF30}"/>
    </customSheetView>
    <customSheetView guid="{85F87CD0-5EA6-4229-84BD-1D11505A928D}" scale="90" showPageBreaks="1" showAutoFilter="1">
      <selection activeCell="B401" sqref="B401"/>
      <pageMargins left="0.511811024" right="0.511811024" top="0.78740157499999996" bottom="0.78740157499999996" header="0.31496062000000002" footer="0.31496062000000002"/>
      <pageSetup paperSize="9" orientation="portrait" r:id="rId13"/>
      <autoFilter ref="B6:AY485" xr:uid="{4E7985D5-9294-4569-AD40-43E1936BCC0F}"/>
    </customSheetView>
    <customSheetView guid="{3B6F0F89-6487-42F6-BC01-DE8542B769AF}" scale="90" showAutoFilter="1">
      <selection activeCell="B372" sqref="B372"/>
      <pageMargins left="0.511811024" right="0.511811024" top="0.78740157499999996" bottom="0.78740157499999996" header="0.31496062000000002" footer="0.31496062000000002"/>
      <pageSetup paperSize="9" orientation="portrait" r:id="rId14"/>
      <autoFilter ref="B6:AY485" xr:uid="{854A7A3E-71C3-4EF0-8DC4-6B9D3C875464}"/>
    </customSheetView>
    <customSheetView guid="{0B05DA22-0544-45F5-9F7C-7731AB266AE9}" scale="90" showAutoFilter="1">
      <selection activeCell="B7" sqref="B7"/>
      <pageMargins left="0.511811024" right="0.511811024" top="0.78740157499999996" bottom="0.78740157499999996" header="0.31496062000000002" footer="0.31496062000000002"/>
      <pageSetup paperSize="9" orientation="portrait" r:id="rId15"/>
      <autoFilter ref="B6:AY485" xr:uid="{CC2BD76E-4CAB-46F5-A8DB-6BC353C994FE}"/>
    </customSheetView>
    <customSheetView guid="{7319A0ED-B7A2-459D-898B-E7527AB2940D}" scale="90" showAutoFilter="1">
      <selection activeCell="B74" sqref="B74"/>
      <pageMargins left="0.511811024" right="0.511811024" top="0.78740157499999996" bottom="0.78740157499999996" header="0.31496062000000002" footer="0.31496062000000002"/>
      <pageSetup paperSize="9" orientation="portrait" r:id="rId16"/>
      <autoFilter ref="B6:AY478" xr:uid="{C808901C-BEC4-44EA-AA39-8D8676EADB10}"/>
    </customSheetView>
    <customSheetView guid="{94E41AD1-0E1B-445B-AC0B-FFC90943438B}" scale="90" showAutoFilter="1">
      <selection activeCell="F7" sqref="F7"/>
      <pageMargins left="0.511811024" right="0.511811024" top="0.78740157499999996" bottom="0.78740157499999996" header="0.31496062000000002" footer="0.31496062000000002"/>
      <pageSetup paperSize="9" orientation="portrait" r:id="rId17"/>
      <autoFilter ref="B6:AY476" xr:uid="{DDF957E3-0C73-45AA-8FA3-9CDFE2B1F194}"/>
    </customSheetView>
    <customSheetView guid="{F6ECD0CB-F2F9-4FDC-9DDC-29355C938B39}" scale="80" showAutoFilter="1">
      <selection activeCell="B112" sqref="B112"/>
      <pageMargins left="0.511811024" right="0.511811024" top="0.78740157499999996" bottom="0.78740157499999996" header="0.31496062000000002" footer="0.31496062000000002"/>
      <pageSetup paperSize="9" orientation="portrait" r:id="rId18"/>
      <autoFilter ref="B6:AY469" xr:uid="{61B2EC7B-5405-4735-89C1-5100A8E7E130}"/>
    </customSheetView>
    <customSheetView guid="{020877D2-9E31-47B0-BF36-B6E09DD3D5C1}" showAutoFilter="1">
      <selection activeCell="B7" sqref="B7"/>
      <pageMargins left="0.511811024" right="0.511811024" top="0.78740157499999996" bottom="0.78740157499999996" header="0.31496062000000002" footer="0.31496062000000002"/>
      <autoFilter ref="B6:AY468" xr:uid="{5F4D435E-178A-44B8-B47C-368354D55927}"/>
    </customSheetView>
    <customSheetView guid="{B67115AF-5483-47F3-9D4D-2630A9D3733D}" showAutoFilter="1">
      <selection activeCell="B233" sqref="B233"/>
      <pageMargins left="0.511811024" right="0.511811024" top="0.78740157499999996" bottom="0.78740157499999996" header="0.31496062000000002" footer="0.31496062000000002"/>
      <autoFilter ref="B6:AY468" xr:uid="{0A5D848F-E952-433E-B7D3-C84C2425D6FD}"/>
    </customSheetView>
    <customSheetView guid="{147E138F-2973-4C9E-8537-978B336ED5C8}" filter="1" showAutoFilter="1" topLeftCell="W1">
      <selection activeCell="AA376" sqref="AA376"/>
      <pageMargins left="0.511811024" right="0.511811024" top="0.78740157499999996" bottom="0.78740157499999996" header="0.31496062000000002" footer="0.31496062000000002"/>
      <pageSetup paperSize="9" orientation="portrait" r:id="rId19"/>
      <autoFilter ref="B6:AY468" xr:uid="{A73D76EF-D1AA-4E18-B6D9-F45846EDF3B6}">
        <filterColumn colId="2">
          <filters>
            <filter val="SERRA TALHADA"/>
          </filters>
        </filterColumn>
      </autoFilter>
    </customSheetView>
    <customSheetView guid="{CA5E33D8-95F8-4696-B4B2-B4448937BCFB}"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0"/>
      <autoFilter ref="B6:AY468" xr:uid="{6C78DDDB-1388-4CAD-969B-12E6D68450CB}"/>
    </customSheetView>
    <customSheetView guid="{F026BF9E-B40B-4FA8-8432-40C252931F7F}" showPageBreaks="1" filter="1" showAutoFilter="1" topLeftCell="S1">
      <selection activeCell="AA38" sqref="AA38"/>
      <pageMargins left="0.511811024" right="0.511811024" top="0.78740157499999996" bottom="0.78740157499999996" header="0.31496062000000002" footer="0.31496062000000002"/>
      <pageSetup paperSize="9" orientation="portrait" r:id="rId21"/>
      <autoFilter ref="B6:AY470" xr:uid="{35750B74-DB9A-4EC2-A45E-3B91042EA8A8}">
        <filterColumn colId="1">
          <filters>
            <filter val="SERTÃO DO ARARIPE"/>
            <filter val="SERTÃO DO MOXOTÓ"/>
          </filters>
        </filterColumn>
        <filterColumn colId="2">
          <filters>
            <filter val="ARARIPINA"/>
          </filters>
        </filterColumn>
      </autoFilter>
    </customSheetView>
    <customSheetView guid="{DD08D2A4-472D-447F-BF8C-563FF3A48D40}" scale="9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2"/>
      <autoFilter ref="B6:AY476" xr:uid="{9485E7EB-58A3-4143-8CF9-96974BD2C135}"/>
    </customSheetView>
    <customSheetView guid="{6D74C590-C00F-4FE4-A1EA-7DCD0D01B483}" scale="60" showAutoFilter="1">
      <selection activeCell="B345" sqref="B345"/>
      <pageMargins left="0.511811024" right="0.511811024" top="0.78740157499999996" bottom="0.78740157499999996" header="0.31496062000000002" footer="0.31496062000000002"/>
      <pageSetup paperSize="9" orientation="portrait" r:id="rId23"/>
      <autoFilter ref="B6:AY478" xr:uid="{C766D839-9B38-470D-9519-07F2ABB41803}"/>
    </customSheetView>
    <customSheetView guid="{C7286046-E13C-47DD-8832-615373BBE117}" scale="90" showAutoFilter="1">
      <pane xSplit="5" ySplit="6" topLeftCell="AI103" activePane="bottomRight" state="frozen"/>
      <selection pane="bottomRight" activeCell="B3" sqref="B3"/>
      <pageMargins left="0.511811024" right="0.511811024" top="0.78740157499999996" bottom="0.78740157499999996" header="0.31496062000000002" footer="0.31496062000000002"/>
      <pageSetup paperSize="9" orientation="portrait" r:id="rId24"/>
      <autoFilter ref="B6:AY485" xr:uid="{5872B865-0030-4E02-A3E6-EACCE8BE4C02}"/>
    </customSheetView>
    <customSheetView guid="{77D7969D-7D51-405F-9672-1A9E508C0254}" scale="66" showAutoFilter="1">
      <pane xSplit="5" ySplit="6" topLeftCell="AH17" activePane="bottomRight" state="frozen"/>
      <selection pane="bottomRight" activeCell="AK20" sqref="AK20"/>
      <pageMargins left="0.511811024" right="0.511811024" top="0.78740157499999996" bottom="0.78740157499999996" header="0.31496062000000002" footer="0.31496062000000002"/>
      <pageSetup paperSize="0" orientation="portrait" horizontalDpi="0" verticalDpi="0" copies="0"/>
      <autoFilter ref="B6:AY485" xr:uid="{A05AE515-E06F-4272-8046-35040C85074C}"/>
    </customSheetView>
    <customSheetView guid="{0EA8F376-CCC5-4424-82FF-4FCBECF61C7C}" scale="50" showAutoFilter="1">
      <selection activeCell="B138" sqref="B138"/>
      <pageMargins left="0.511811024" right="0.511811024" top="0.78740157499999996" bottom="0.78740157499999996" header="0.31496062000000002" footer="0.31496062000000002"/>
      <pageSetup paperSize="0" orientation="portrait" horizontalDpi="0" verticalDpi="0" copies="0"/>
      <autoFilter ref="B6:AY485" xr:uid="{51239240-846D-49A5-9B67-00F0B9221BD0}"/>
    </customSheetView>
    <customSheetView guid="{D837B8D3-C51B-40F7-87E9-DF86CA90BFB5}" scale="90" showPageBreaks="1" showAutoFilter="1">
      <selection activeCell="B419" sqref="B419"/>
      <pageMargins left="0.511811024" right="0.511811024" top="0.78740157499999996" bottom="0.78740157499999996" header="0.31496062000000002" footer="0.31496062000000002"/>
      <pageSetup paperSize="9" orientation="portrait" r:id="rId25"/>
      <autoFilter ref="B6:AY485" xr:uid="{D66A25EC-200C-4191-BAED-B9CB406A8350}"/>
    </customSheetView>
    <customSheetView guid="{2D9D49CE-0FFE-48B3-B032-F69BEBAB6071}" scale="80" showPageBreaks="1" showAutoFilter="1">
      <selection activeCell="B289" sqref="B289"/>
      <pageMargins left="0.511811024" right="0.511811024" top="0.78740157499999996" bottom="0.78740157499999996" header="0.31496062000000002" footer="0.31496062000000002"/>
      <pageSetup paperSize="9" orientation="portrait" r:id="rId26"/>
      <autoFilter ref="B6:AY485" xr:uid="{29D8CC8E-3E44-46D3-97D9-43AE0C3C69DB}"/>
    </customSheetView>
    <customSheetView guid="{53728C17-6B57-4D5E-91EC-B1CDD187BF62}" scale="90" showAutoFilter="1">
      <pane xSplit="5" ySplit="6" topLeftCell="AG16" activePane="bottomRight" state="frozen"/>
      <selection pane="bottomRight" activeCell="F7" sqref="F7"/>
      <pageMargins left="0.511811024" right="0.511811024" top="0.78740157499999996" bottom="0.78740157499999996" header="0.31496062000000002" footer="0.31496062000000002"/>
      <pageSetup paperSize="9" orientation="portrait" r:id="rId27"/>
      <autoFilter ref="B6:AY485" xr:uid="{2BE519B7-C4CF-4E81-AD4C-6EA61F3AC2C0}"/>
    </customSheetView>
    <customSheetView guid="{16C96C58-9237-4D8E-9561-63FC61590799}" scale="66" showAutoFilter="1">
      <selection activeCell="B271" sqref="B271"/>
      <pageMargins left="0.511811024" right="0.511811024" top="0.78740157499999996" bottom="0.78740157499999996" header="0.31496062000000002" footer="0.31496062000000002"/>
      <pageSetup paperSize="9" orientation="portrait" r:id="rId28"/>
      <autoFilter ref="B6:AY485" xr:uid="{2411CE7B-C9AF-4709-B9AB-598DDF7C6BC3}"/>
    </customSheetView>
    <customSheetView guid="{8294B4A2-F0F1-4668-8538-74E7B1B76CE1}" scale="85" showPageBreaks="1" showAutoFilter="1" topLeftCell="AA93">
      <selection activeCell="B409" sqref="B409"/>
      <pageMargins left="0.511811024" right="0.511811024" top="0.78740157499999996" bottom="0.78740157499999996" header="0.31496062000000002" footer="0.31496062000000002"/>
      <pageSetup paperSize="9" orientation="portrait" r:id="rId29"/>
      <autoFilter ref="B6:AY485" xr:uid="{B0DE5255-4A74-4065-B70B-69A0F91967E5}"/>
    </customSheetView>
    <customSheetView guid="{1E0302C1-64F9-4274-8E78-20F1B318B61C}" scale="66" showAutoFilter="1">
      <pane xSplit="5" ySplit="6" topLeftCell="F270" activePane="bottomRight" state="frozen"/>
      <selection pane="bottomRight" activeCell="F7" sqref="F7"/>
      <pageMargins left="0.511811024" right="0.511811024" top="0.78740157499999996" bottom="0.78740157499999996" header="0.31496062000000002" footer="0.31496062000000002"/>
      <pageSetup paperSize="9" orientation="portrait" r:id="rId30"/>
      <autoFilter ref="B6:AY485" xr:uid="{5B440659-E36A-4008-B9A6-FE43BC564470}"/>
    </customSheetView>
    <customSheetView guid="{1BB36DE2-2A74-4DAD-A297-C35420235BF0}" scale="66" showAutoFilter="1">
      <selection activeCell="B7" sqref="B7"/>
      <pageMargins left="0.511811024" right="0.511811024" top="0.78740157499999996" bottom="0.78740157499999996" header="0.31496062000000002" footer="0.31496062000000002"/>
      <pageSetup paperSize="9" orientation="portrait" r:id="rId31"/>
      <autoFilter ref="B6:AY485" xr:uid="{CAF791F1-EAF4-455F-9540-C1DDD28A6976}"/>
    </customSheetView>
    <customSheetView guid="{11F48615-B8BF-4323-8500-7333A467AA12}" scale="90" showAutoFilter="1">
      <selection activeCell="B388" sqref="B388"/>
      <pageMargins left="0.511811024" right="0.511811024" top="0.78740157499999996" bottom="0.78740157499999996" header="0.31496062000000002" footer="0.31496062000000002"/>
      <pageSetup paperSize="9" orientation="portrait" r:id="rId32"/>
      <autoFilter ref="B6:AY485" xr:uid="{1F24635A-FE6E-4248-92B4-2AF5D32E6BD2}"/>
    </customSheetView>
    <customSheetView guid="{5BC2AC27-9B72-4144-A6DA-27C855BC56DD}" scale="90" showAutoFilter="1">
      <selection activeCell="B43" sqref="B43"/>
      <pageMargins left="0.511811024" right="0.511811024" top="0.78740157499999996" bottom="0.78740157499999996" header="0.31496062000000002" footer="0.31496062000000002"/>
      <pageSetup paperSize="9" orientation="portrait" r:id="rId33"/>
      <autoFilter ref="B6:AY485" xr:uid="{81FEA0E7-816C-49A0-A58F-2BAB47EA1703}"/>
    </customSheetView>
  </customSheetViews>
  <mergeCells count="8">
    <mergeCell ref="B2:J2"/>
    <mergeCell ref="AN4:AS4"/>
    <mergeCell ref="I5:P5"/>
    <mergeCell ref="AU5:AZ5"/>
    <mergeCell ref="AO5:AT5"/>
    <mergeCell ref="AG5:AN5"/>
    <mergeCell ref="Y5:AF5"/>
    <mergeCell ref="Q5:X5"/>
  </mergeCells>
  <conditionalFormatting sqref="B2:J2">
    <cfRule type="expression" dxfId="438" priority="430">
      <formula>STATUS_PLANILHA=FALSE</formula>
    </cfRule>
  </conditionalFormatting>
  <conditionalFormatting sqref="B7:B453">
    <cfRule type="expression" dxfId="437" priority="429">
      <formula>LEN(B7)&gt;9</formula>
    </cfRule>
  </conditionalFormatting>
  <dataValidations count="1">
    <dataValidation type="list" allowBlank="1" showInputMessage="1" showErrorMessage="1" sqref="AN454:AN485 AT454:AT485 AU7:AU453 AO7:AO453" xr:uid="{00000000-0002-0000-0800-000000000000}">
      <formula1>"1ª,2ª,3ª,4ª"</formula1>
    </dataValidation>
  </dataValidations>
  <hyperlinks>
    <hyperlink ref="C3" location="RESUMO!A1" display="RESUMO" xr:uid="{00000000-0004-0000-0800-000000000000}"/>
    <hyperlink ref="B3" location="'INF GERAIS'!A1" display="PRINCIPAL" xr:uid="{00000000-0004-0000-0800-000001000000}"/>
    <hyperlink ref="E3" location="EVENTOS!A1" display="EVENTOS" xr:uid="{00000000-0004-0000-0800-000002000000}"/>
    <hyperlink ref="G3" location="VISTORIA!A1" display="VISTORIA" xr:uid="{00000000-0004-0000-0800-000003000000}"/>
    <hyperlink ref="H3" location="'PRESTAÇÃO DE CONTAS'!A1" display="P. DE CONTAS" xr:uid="{00000000-0004-0000-0800-000004000000}"/>
    <hyperlink ref="I3" location="'OBS  ENC'!A1" display="OBS. ENC" xr:uid="{00000000-0004-0000-0800-000005000000}"/>
    <hyperlink ref="J3" location="'CONCLUSÃO INFORMAL'!A1" display="CONC. INFORMAL" xr:uid="{00000000-0004-0000-0800-000006000000}"/>
    <hyperlink ref="K3" location="AJUDA!A1" display="AJUDA" xr:uid="{00000000-0004-0000-0800-000007000000}"/>
    <hyperlink ref="D3" location="'TERMO DE ADESÃO'!A1" display="TERMO DE ADESÃO" xr:uid="{00000000-0004-0000-0800-000008000000}"/>
  </hyperlinks>
  <pageMargins left="0.511811024" right="0.511811024" top="0.78740157499999996" bottom="0.78740157499999996" header="0.31496062000000002" footer="0.31496062000000002"/>
  <pageSetup paperSize="9" orientation="portrait" r:id="rId34"/>
  <legacyDrawing r:id="rId3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8"/>
  <dimension ref="A1:AA454"/>
  <sheetViews>
    <sheetView topLeftCell="A3" zoomScaleNormal="100" workbookViewId="0">
      <selection activeCell="B371" sqref="B371"/>
    </sheetView>
  </sheetViews>
  <sheetFormatPr defaultRowHeight="14.5" x14ac:dyDescent="0.35"/>
  <cols>
    <col min="1" max="1" width="3.81640625" customWidth="1"/>
    <col min="2" max="2" width="10.81640625" customWidth="1"/>
    <col min="3" max="3" width="16.453125" bestFit="1" customWidth="1"/>
    <col min="4" max="4" width="19.81640625" customWidth="1"/>
    <col min="5" max="5" width="48.1796875" bestFit="1" customWidth="1"/>
    <col min="6" max="6" width="13.81640625" customWidth="1"/>
    <col min="7" max="7" width="12" style="16" bestFit="1" customWidth="1"/>
    <col min="8" max="8" width="16" style="16" customWidth="1"/>
    <col min="9" max="9" width="11.81640625" style="19" customWidth="1"/>
    <col min="10" max="10" width="47.1796875" style="19" customWidth="1"/>
    <col min="11" max="11" width="11.453125" style="16" customWidth="1"/>
    <col min="12" max="12" width="16" style="16" customWidth="1"/>
    <col min="13" max="13" width="11.453125" style="19" customWidth="1"/>
    <col min="14" max="14" width="22.453125" style="19" customWidth="1"/>
    <col min="15" max="15" width="11.453125" style="16" bestFit="1" customWidth="1"/>
    <col min="16" max="16" width="11.81640625" style="16" bestFit="1" customWidth="1"/>
    <col min="17" max="17" width="13.1796875" style="19" customWidth="1"/>
    <col min="18" max="18" width="21" style="19" customWidth="1"/>
    <col min="19" max="19" width="11.1796875" style="16" bestFit="1" customWidth="1"/>
    <col min="20" max="20" width="13.1796875" style="16" customWidth="1"/>
    <col min="21" max="21" width="12" style="19" bestFit="1" customWidth="1"/>
    <col min="22" max="22" width="10.453125" style="19" bestFit="1" customWidth="1"/>
    <col min="23" max="23" width="11.1796875" style="16" bestFit="1" customWidth="1"/>
    <col min="24" max="24" width="10.81640625" style="16" bestFit="1" customWidth="1"/>
    <col min="25" max="25" width="7" style="19" bestFit="1" customWidth="1"/>
    <col min="26" max="26" width="10.453125" style="19" bestFit="1" customWidth="1"/>
    <col min="27" max="27" width="11.1796875" bestFit="1" customWidth="1"/>
    <col min="28" max="28" width="6.1796875" bestFit="1" customWidth="1"/>
  </cols>
  <sheetData>
    <row r="1" spans="1:27" x14ac:dyDescent="0.35">
      <c r="A1" s="40"/>
      <c r="B1" s="40"/>
      <c r="C1" s="40"/>
      <c r="D1" s="40"/>
      <c r="E1" s="40"/>
      <c r="F1" s="40"/>
      <c r="G1" s="41"/>
      <c r="H1" s="41"/>
      <c r="I1" s="42"/>
      <c r="J1" s="42"/>
      <c r="K1" s="41"/>
      <c r="L1" s="41"/>
      <c r="M1" s="42"/>
      <c r="N1" s="42"/>
      <c r="O1" s="41"/>
      <c r="P1" s="41"/>
      <c r="Q1" s="42"/>
      <c r="R1" s="42"/>
      <c r="S1" s="41"/>
      <c r="T1" s="41"/>
      <c r="U1" s="42"/>
      <c r="V1" s="42"/>
      <c r="W1" s="41"/>
      <c r="X1" s="41"/>
      <c r="Y1" s="42"/>
      <c r="Z1" s="42"/>
      <c r="AA1" s="40"/>
    </row>
    <row r="2" spans="1:27" ht="47.25" customHeight="1" x14ac:dyDescent="0.35">
      <c r="A2" s="40"/>
      <c r="B2" s="2129" t="s">
        <v>1376</v>
      </c>
      <c r="C2" s="2129"/>
      <c r="D2" s="2129"/>
      <c r="E2" s="2129"/>
      <c r="F2" s="2129"/>
      <c r="G2" s="2129"/>
      <c r="H2" s="2129"/>
      <c r="I2" s="2129"/>
      <c r="J2" s="2129"/>
      <c r="K2" s="28"/>
      <c r="L2" s="38"/>
      <c r="M2" s="43"/>
      <c r="N2" s="43"/>
      <c r="O2" s="38"/>
      <c r="P2" s="38"/>
      <c r="Q2" s="43"/>
      <c r="R2" s="43"/>
      <c r="S2" s="38"/>
      <c r="T2" s="38"/>
      <c r="U2" s="43"/>
      <c r="V2" s="43"/>
      <c r="W2" s="38"/>
      <c r="X2" s="38"/>
      <c r="Y2" s="43"/>
      <c r="Z2" s="43"/>
      <c r="AA2" s="40"/>
    </row>
    <row r="3" spans="1:27" x14ac:dyDescent="0.35">
      <c r="A3" s="40"/>
      <c r="B3" s="27" t="s">
        <v>197</v>
      </c>
      <c r="C3" s="27" t="s">
        <v>198</v>
      </c>
      <c r="D3" s="27" t="s">
        <v>199</v>
      </c>
      <c r="E3" s="27" t="s">
        <v>200</v>
      </c>
      <c r="F3" s="27" t="s">
        <v>201</v>
      </c>
      <c r="G3" s="24" t="s">
        <v>202</v>
      </c>
      <c r="H3" s="27" t="s">
        <v>203</v>
      </c>
      <c r="I3" s="27" t="s">
        <v>204</v>
      </c>
      <c r="J3" s="27" t="s">
        <v>205</v>
      </c>
      <c r="K3" s="27" t="s">
        <v>206</v>
      </c>
      <c r="L3" s="41"/>
      <c r="M3" s="42"/>
      <c r="N3" s="42"/>
      <c r="O3" s="41"/>
      <c r="P3" s="41"/>
      <c r="Q3" s="42"/>
      <c r="R3" s="42"/>
      <c r="S3" s="41"/>
      <c r="T3" s="41"/>
      <c r="U3" s="42"/>
      <c r="V3" s="44"/>
      <c r="W3" s="41"/>
      <c r="X3" s="41"/>
      <c r="Y3" s="42"/>
      <c r="Z3" s="44"/>
      <c r="AA3" s="40"/>
    </row>
    <row r="4" spans="1:27" x14ac:dyDescent="0.35">
      <c r="A4" s="40"/>
      <c r="B4" s="22"/>
      <c r="C4" s="22"/>
      <c r="D4" s="22"/>
      <c r="E4" s="22"/>
      <c r="F4" s="22"/>
      <c r="G4" s="22"/>
      <c r="H4" s="22"/>
      <c r="I4" s="22"/>
      <c r="J4" s="22"/>
      <c r="K4" s="22"/>
      <c r="L4" s="41"/>
      <c r="M4" s="42"/>
      <c r="N4" s="42"/>
      <c r="O4" s="41"/>
      <c r="P4" s="41"/>
      <c r="Q4" s="42"/>
      <c r="R4" s="42"/>
      <c r="S4" s="41"/>
      <c r="T4" s="41"/>
      <c r="U4" s="42"/>
      <c r="V4" s="42"/>
      <c r="W4" s="2178"/>
      <c r="X4" s="2178"/>
      <c r="Y4" s="2178"/>
      <c r="Z4" s="2178"/>
      <c r="AA4" s="40"/>
    </row>
    <row r="5" spans="1:27" x14ac:dyDescent="0.35">
      <c r="A5" s="40"/>
      <c r="B5" s="29"/>
      <c r="C5" s="29"/>
      <c r="D5" s="29"/>
      <c r="E5" s="29"/>
      <c r="F5" s="29"/>
      <c r="G5" s="2179" t="s">
        <v>98</v>
      </c>
      <c r="H5" s="2179"/>
      <c r="I5" s="2179"/>
      <c r="J5" s="2179"/>
      <c r="K5" s="2180" t="s">
        <v>99</v>
      </c>
      <c r="L5" s="2180"/>
      <c r="M5" s="2180"/>
      <c r="N5" s="2180"/>
      <c r="O5" s="2179" t="s">
        <v>100</v>
      </c>
      <c r="P5" s="2179"/>
      <c r="Q5" s="2179"/>
      <c r="R5" s="2179"/>
      <c r="S5" s="2180" t="s">
        <v>101</v>
      </c>
      <c r="T5" s="2180"/>
      <c r="U5" s="2180"/>
      <c r="V5" s="2180"/>
      <c r="W5" s="2179" t="s">
        <v>102</v>
      </c>
      <c r="X5" s="2179"/>
      <c r="Y5" s="2179"/>
      <c r="Z5" s="2179"/>
    </row>
    <row r="6" spans="1:27" x14ac:dyDescent="0.35">
      <c r="B6" s="36" t="s">
        <v>2</v>
      </c>
      <c r="C6" s="36" t="s">
        <v>32</v>
      </c>
      <c r="D6" s="36" t="s">
        <v>0</v>
      </c>
      <c r="E6" s="36" t="s">
        <v>1</v>
      </c>
      <c r="F6" s="37" t="s">
        <v>129</v>
      </c>
      <c r="G6" s="37" t="s">
        <v>78</v>
      </c>
      <c r="H6" s="37" t="s">
        <v>79</v>
      </c>
      <c r="I6" s="37" t="s">
        <v>80</v>
      </c>
      <c r="J6" s="37" t="s">
        <v>81</v>
      </c>
      <c r="K6" s="37" t="s">
        <v>82</v>
      </c>
      <c r="L6" s="37" t="s">
        <v>83</v>
      </c>
      <c r="M6" s="37" t="s">
        <v>84</v>
      </c>
      <c r="N6" s="37" t="s">
        <v>85</v>
      </c>
      <c r="O6" s="37" t="s">
        <v>86</v>
      </c>
      <c r="P6" s="37" t="s">
        <v>87</v>
      </c>
      <c r="Q6" s="37" t="s">
        <v>88</v>
      </c>
      <c r="R6" s="37" t="s">
        <v>89</v>
      </c>
      <c r="S6" s="37" t="s">
        <v>90</v>
      </c>
      <c r="T6" s="37" t="s">
        <v>91</v>
      </c>
      <c r="U6" s="37" t="s">
        <v>92</v>
      </c>
      <c r="V6" s="37" t="s">
        <v>93</v>
      </c>
      <c r="W6" s="37" t="s">
        <v>94</v>
      </c>
      <c r="X6" s="37" t="s">
        <v>95</v>
      </c>
      <c r="Y6" s="37" t="s">
        <v>96</v>
      </c>
      <c r="Z6" s="37" t="s">
        <v>97</v>
      </c>
    </row>
    <row r="7" spans="1:27" ht="29" x14ac:dyDescent="0.35">
      <c r="B7" s="118" t="str">
        <f>'INF GERAIS'!B7&amp;IFERROR(IF(INDEX(APOIO!$A$5:$A$50,MATCH('INF GERAIS'!N7,APOIO!$B$5:$B$50,0))="NÃO",APOIO!$A$2&amp;"NÃO VÁLIDO",""),"")</f>
        <v>2014.0001</v>
      </c>
      <c r="C7" s="118" t="str">
        <f>'INF GERAIS'!C7</f>
        <v>METROPOLITANA</v>
      </c>
      <c r="D7" s="118" t="str">
        <f>'INF GERAIS'!D7</f>
        <v>ABREU E LIMA</v>
      </c>
      <c r="E7" s="118" t="str">
        <f>'INF GERAIS'!E7</f>
        <v>REESTRUTURAÇÃO DA INFRAESTRUTURA DO  MUNICÍPIO - PAVMENTAÇÃO DIVERSAS RUAS</v>
      </c>
      <c r="F7" s="118" t="str">
        <f>'INF GERAIS'!G7</f>
        <v>NORMAL</v>
      </c>
      <c r="G7" s="122">
        <v>42612</v>
      </c>
      <c r="H7" s="122">
        <v>42748</v>
      </c>
      <c r="I7" s="123">
        <v>0.6</v>
      </c>
      <c r="J7" s="124" t="s">
        <v>153</v>
      </c>
      <c r="K7" s="122">
        <v>44133</v>
      </c>
      <c r="L7" s="122" t="s">
        <v>153</v>
      </c>
      <c r="M7" s="123">
        <v>1</v>
      </c>
      <c r="N7" s="124" t="s">
        <v>153</v>
      </c>
      <c r="O7" s="122" t="s">
        <v>153</v>
      </c>
      <c r="P7" s="122" t="s">
        <v>153</v>
      </c>
      <c r="Q7" s="123" t="s">
        <v>153</v>
      </c>
      <c r="R7" s="124" t="s">
        <v>153</v>
      </c>
      <c r="S7" s="122" t="s">
        <v>153</v>
      </c>
      <c r="T7" s="122" t="s">
        <v>153</v>
      </c>
      <c r="U7" s="123" t="s">
        <v>153</v>
      </c>
      <c r="V7" s="124" t="s">
        <v>153</v>
      </c>
      <c r="W7" s="122" t="s">
        <v>153</v>
      </c>
      <c r="X7" s="122" t="s">
        <v>153</v>
      </c>
      <c r="Y7" s="123" t="s">
        <v>153</v>
      </c>
      <c r="Z7" s="124" t="s">
        <v>153</v>
      </c>
    </row>
    <row r="8" spans="1:27" ht="43.5" x14ac:dyDescent="0.35">
      <c r="B8" s="118" t="str">
        <f>'INF GERAIS'!B8&amp;IFERROR(IF(INDEX(APOIO!$A$5:$A$50,MATCH('INF GERAIS'!N8,APOIO!$B$5:$B$50,0))="NÃO",APOIO!$A$2&amp;"NÃO VÁLIDO",""),"")</f>
        <v>2014.0002</v>
      </c>
      <c r="C8" s="118" t="str">
        <f>'INF GERAIS'!C8</f>
        <v>METROPOLITANA</v>
      </c>
      <c r="D8" s="118" t="str">
        <f>'INF GERAIS'!D8</f>
        <v>ABREU E LIMA</v>
      </c>
      <c r="E8" s="118" t="str">
        <f>'INF GERAIS'!E8</f>
        <v xml:space="preserve">REFORMA DE PRAÇAS </v>
      </c>
      <c r="F8" s="1950" t="str">
        <f>'INF GERAIS'!G8</f>
        <v>NORMAL</v>
      </c>
      <c r="G8" s="122">
        <v>42663</v>
      </c>
      <c r="H8" s="122">
        <v>42781</v>
      </c>
      <c r="I8" s="123">
        <v>0.6</v>
      </c>
      <c r="J8" s="124" t="s">
        <v>153</v>
      </c>
      <c r="K8" s="122">
        <v>43706</v>
      </c>
      <c r="L8" s="122" t="s">
        <v>153</v>
      </c>
      <c r="M8" s="123">
        <v>1</v>
      </c>
      <c r="N8" s="120" t="s">
        <v>12503</v>
      </c>
      <c r="O8" s="122" t="s">
        <v>153</v>
      </c>
      <c r="P8" s="122" t="s">
        <v>153</v>
      </c>
      <c r="Q8" s="123" t="s">
        <v>153</v>
      </c>
      <c r="R8" s="124" t="s">
        <v>153</v>
      </c>
      <c r="S8" s="122" t="s">
        <v>153</v>
      </c>
      <c r="T8" s="122" t="s">
        <v>153</v>
      </c>
      <c r="U8" s="123" t="s">
        <v>153</v>
      </c>
      <c r="V8" s="124" t="s">
        <v>153</v>
      </c>
      <c r="W8" s="122" t="s">
        <v>153</v>
      </c>
      <c r="X8" s="122" t="s">
        <v>153</v>
      </c>
      <c r="Y8" s="123" t="s">
        <v>153</v>
      </c>
      <c r="Z8" s="124" t="s">
        <v>153</v>
      </c>
    </row>
    <row r="9" spans="1:27" ht="29" x14ac:dyDescent="0.35">
      <c r="B9" s="118" t="str">
        <f>'INF GERAIS'!B9&amp;IFERROR(IF(INDEX(APOIO!$A$5:$A$50,MATCH('INF GERAIS'!N9,APOIO!$B$5:$B$50,0))="NÃO",APOIO!$A$2&amp;"NÃO VÁLIDO",""),"")</f>
        <v>2014.0003</v>
      </c>
      <c r="C9" s="118" t="str">
        <f>'INF GERAIS'!C9</f>
        <v>METROPOLITANA</v>
      </c>
      <c r="D9" s="118" t="str">
        <f>'INF GERAIS'!D9</f>
        <v>ABREU E LIMA</v>
      </c>
      <c r="E9" s="118" t="str">
        <f>'INF GERAIS'!E9</f>
        <v>REFORMA DE POSTOS DE SAÚDE NO MUNICÍPIO DE ABREU E LIMA( 5 POSTOS DE SAÚDE)</v>
      </c>
      <c r="F9" s="1950" t="str">
        <f>'INF GERAIS'!G9</f>
        <v>NORMAL</v>
      </c>
      <c r="G9" s="122">
        <v>43200</v>
      </c>
      <c r="H9" s="122">
        <v>43374</v>
      </c>
      <c r="I9" s="123">
        <v>0.6</v>
      </c>
      <c r="J9" s="124" t="s">
        <v>153</v>
      </c>
      <c r="K9" s="122" t="s">
        <v>153</v>
      </c>
      <c r="L9" s="122" t="s">
        <v>153</v>
      </c>
      <c r="M9" s="123" t="s">
        <v>153</v>
      </c>
      <c r="N9" s="124" t="s">
        <v>153</v>
      </c>
      <c r="O9" s="122" t="s">
        <v>153</v>
      </c>
      <c r="P9" s="122" t="s">
        <v>153</v>
      </c>
      <c r="Q9" s="123" t="s">
        <v>153</v>
      </c>
      <c r="R9" s="124" t="s">
        <v>153</v>
      </c>
      <c r="S9" s="122" t="s">
        <v>153</v>
      </c>
      <c r="T9" s="122" t="s">
        <v>153</v>
      </c>
      <c r="U9" s="123" t="s">
        <v>153</v>
      </c>
      <c r="V9" s="124" t="s">
        <v>153</v>
      </c>
      <c r="W9" s="122" t="s">
        <v>153</v>
      </c>
      <c r="X9" s="122" t="s">
        <v>153</v>
      </c>
      <c r="Y9" s="123" t="s">
        <v>153</v>
      </c>
      <c r="Z9" s="124" t="s">
        <v>153</v>
      </c>
    </row>
    <row r="10" spans="1:27" ht="29" x14ac:dyDescent="0.35">
      <c r="B10" s="1354" t="str">
        <f>'INF GERAIS'!B10&amp;IFERROR(IF(INDEX(APOIO!$A$5:$A$50,MATCH('INF GERAIS'!N10,APOIO!$B$5:$B$50,0))="NÃO",APOIO!$A$2&amp;"NÃO VÁLIDO",""),"")</f>
        <v>2014.0440</v>
      </c>
      <c r="C10" s="1354" t="str">
        <f>'INF GERAIS'!C10</f>
        <v>METROPOLITANA</v>
      </c>
      <c r="D10" s="1354" t="str">
        <f>'INF GERAIS'!D10</f>
        <v>ABREU E LIMA</v>
      </c>
      <c r="E10" s="1354" t="str">
        <f>'INF GERAIS'!E10</f>
        <v>CONSTRUÇÃO DE JAZIGOS NO CEMITÉRIO SANTO ANTÔNIO</v>
      </c>
      <c r="F10" s="1950" t="str">
        <f>'INF GERAIS'!G10</f>
        <v>NORMAL</v>
      </c>
      <c r="G10" s="122"/>
      <c r="H10" s="122"/>
      <c r="I10" s="123"/>
      <c r="J10" s="124"/>
      <c r="K10" s="122"/>
      <c r="L10" s="122"/>
      <c r="M10" s="123"/>
      <c r="N10" s="124"/>
      <c r="O10" s="122"/>
      <c r="P10" s="122"/>
      <c r="Q10" s="123"/>
      <c r="R10" s="124"/>
      <c r="S10" s="122"/>
      <c r="T10" s="122"/>
      <c r="U10" s="123"/>
      <c r="V10" s="124"/>
      <c r="W10" s="122"/>
      <c r="X10" s="122"/>
      <c r="Y10" s="123"/>
      <c r="Z10" s="124"/>
    </row>
    <row r="11" spans="1:27" ht="29" x14ac:dyDescent="0.35">
      <c r="B11" s="118" t="str">
        <f>'INF GERAIS'!B11&amp;IFERROR(IF(INDEX(APOIO!$A$5:$A$50,MATCH('INF GERAIS'!N11,APOIO!$B$5:$B$50,0))="NÃO",APOIO!$A$2&amp;"NÃO VÁLIDO",""),"")</f>
        <v>2014.0004</v>
      </c>
      <c r="C11" s="118" t="str">
        <f>'INF GERAIS'!C11</f>
        <v>SERTÃO DO PAJEÚ</v>
      </c>
      <c r="D11" s="118" t="str">
        <f>'INF GERAIS'!D11</f>
        <v>AFOGADOS DA INGAZEIRA</v>
      </c>
      <c r="E11" s="118" t="str">
        <f>'INF GERAIS'!E11</f>
        <v>CONSTRUÇÃO DE PAVIMENTO EM PARALELEPÍPEDOS GRANÍTICOS(5 RUAS)</v>
      </c>
      <c r="F11" s="1950" t="str">
        <f>'INF GERAIS'!G11</f>
        <v>NORMAL</v>
      </c>
      <c r="G11" s="122">
        <v>42317</v>
      </c>
      <c r="H11" s="122">
        <v>42563</v>
      </c>
      <c r="I11" s="123">
        <v>0.6</v>
      </c>
      <c r="J11" s="124" t="s">
        <v>153</v>
      </c>
      <c r="K11" s="122">
        <v>42905</v>
      </c>
      <c r="L11" s="122">
        <v>43088</v>
      </c>
      <c r="M11" s="123">
        <v>1</v>
      </c>
      <c r="N11" s="124" t="s">
        <v>153</v>
      </c>
      <c r="O11" s="122" t="s">
        <v>153</v>
      </c>
      <c r="P11" s="122" t="s">
        <v>153</v>
      </c>
      <c r="Q11" s="123" t="s">
        <v>153</v>
      </c>
      <c r="R11" s="124" t="s">
        <v>153</v>
      </c>
      <c r="S11" s="122" t="s">
        <v>153</v>
      </c>
      <c r="T11" s="122" t="s">
        <v>153</v>
      </c>
      <c r="U11" s="123" t="s">
        <v>153</v>
      </c>
      <c r="V11" s="124" t="s">
        <v>153</v>
      </c>
      <c r="W11" s="122" t="s">
        <v>153</v>
      </c>
      <c r="X11" s="122" t="s">
        <v>153</v>
      </c>
      <c r="Y11" s="123" t="s">
        <v>153</v>
      </c>
      <c r="Z11" s="124" t="s">
        <v>153</v>
      </c>
    </row>
    <row r="12" spans="1:27" ht="29" x14ac:dyDescent="0.35">
      <c r="B12" s="118" t="str">
        <f>'INF GERAIS'!B12&amp;IFERROR(IF(INDEX(APOIO!$A$5:$A$50,MATCH('INF GERAIS'!N12,APOIO!$B$5:$B$50,0))="NÃO",APOIO!$A$2&amp;"NÃO VÁLIDO",""),"")</f>
        <v>2014.0005</v>
      </c>
      <c r="C12" s="118" t="str">
        <f>'INF GERAIS'!C12</f>
        <v>SERTÃO DO PAJEÚ</v>
      </c>
      <c r="D12" s="118" t="str">
        <f>'INF GERAIS'!D12</f>
        <v>AFOGADOS DA INGAZEIRA</v>
      </c>
      <c r="E12" s="118" t="str">
        <f>'INF GERAIS'!E12</f>
        <v>PROJETO ARQUITETÔNICO DO SETOR DE GASTRONOMIA DO MERCADO PÚBLICO</v>
      </c>
      <c r="F12" s="1950" t="str">
        <f>'INF GERAIS'!G12</f>
        <v>NORMAL</v>
      </c>
      <c r="G12" s="122">
        <v>42317</v>
      </c>
      <c r="H12" s="122">
        <v>42324</v>
      </c>
      <c r="I12" s="123">
        <v>0.6</v>
      </c>
      <c r="J12" s="124" t="s">
        <v>153</v>
      </c>
      <c r="K12" s="122">
        <v>42391</v>
      </c>
      <c r="L12" s="122">
        <v>42402</v>
      </c>
      <c r="M12" s="123">
        <v>1</v>
      </c>
      <c r="N12" s="124" t="s">
        <v>153</v>
      </c>
      <c r="O12" s="122" t="s">
        <v>153</v>
      </c>
      <c r="P12" s="122" t="s">
        <v>153</v>
      </c>
      <c r="Q12" s="123" t="s">
        <v>153</v>
      </c>
      <c r="R12" s="124" t="s">
        <v>153</v>
      </c>
      <c r="S12" s="122" t="s">
        <v>153</v>
      </c>
      <c r="T12" s="122" t="s">
        <v>153</v>
      </c>
      <c r="U12" s="123" t="s">
        <v>153</v>
      </c>
      <c r="V12" s="124" t="s">
        <v>153</v>
      </c>
      <c r="W12" s="122" t="s">
        <v>153</v>
      </c>
      <c r="X12" s="122" t="s">
        <v>153</v>
      </c>
      <c r="Y12" s="123" t="s">
        <v>153</v>
      </c>
      <c r="Z12" s="124" t="s">
        <v>153</v>
      </c>
    </row>
    <row r="13" spans="1:27" ht="29" x14ac:dyDescent="0.35">
      <c r="B13" s="118" t="str">
        <f>'INF GERAIS'!B13&amp;IFERROR(IF(INDEX(APOIO!$A$5:$A$50,MATCH('INF GERAIS'!N13,APOIO!$B$5:$B$50,0))="NÃO",APOIO!$A$2&amp;"NÃO VÁLIDO",""),"")</f>
        <v>2014.0006</v>
      </c>
      <c r="C13" s="118" t="str">
        <f>'INF GERAIS'!C13</f>
        <v>SERTÃO DO PAJEÚ</v>
      </c>
      <c r="D13" s="118" t="str">
        <f>'INF GERAIS'!D13</f>
        <v>AFOGADOS DA INGAZEIRA</v>
      </c>
      <c r="E13" s="118" t="str">
        <f>'INF GERAIS'!E13</f>
        <v>INFRAESTRUTURA DE APOIO A COMERCIALIZAÇAO DE ANIMAIS NO MUNICIPIO</v>
      </c>
      <c r="F13" s="1950" t="str">
        <f>'INF GERAIS'!G13</f>
        <v>NORMAL</v>
      </c>
      <c r="G13" s="122">
        <v>42255</v>
      </c>
      <c r="H13" s="122">
        <v>42275</v>
      </c>
      <c r="I13" s="123">
        <v>1</v>
      </c>
      <c r="J13" s="124" t="s">
        <v>153</v>
      </c>
      <c r="K13" s="122" t="s">
        <v>153</v>
      </c>
      <c r="L13" s="122" t="s">
        <v>153</v>
      </c>
      <c r="M13" s="123" t="s">
        <v>153</v>
      </c>
      <c r="N13" s="124" t="s">
        <v>153</v>
      </c>
      <c r="O13" s="122" t="s">
        <v>153</v>
      </c>
      <c r="P13" s="122" t="s">
        <v>153</v>
      </c>
      <c r="Q13" s="123" t="s">
        <v>153</v>
      </c>
      <c r="R13" s="124" t="s">
        <v>153</v>
      </c>
      <c r="S13" s="122" t="s">
        <v>153</v>
      </c>
      <c r="T13" s="122" t="s">
        <v>153</v>
      </c>
      <c r="U13" s="123" t="s">
        <v>153</v>
      </c>
      <c r="V13" s="124" t="s">
        <v>153</v>
      </c>
      <c r="W13" s="122" t="s">
        <v>153</v>
      </c>
      <c r="X13" s="122" t="s">
        <v>153</v>
      </c>
      <c r="Y13" s="123" t="s">
        <v>153</v>
      </c>
      <c r="Z13" s="124" t="s">
        <v>153</v>
      </c>
    </row>
    <row r="14" spans="1:27" ht="29" x14ac:dyDescent="0.35">
      <c r="B14" s="118" t="str">
        <f>'INF GERAIS'!B14&amp;IFERROR(IF(INDEX(APOIO!$A$5:$A$50,MATCH('INF GERAIS'!N14,APOIO!$B$5:$B$50,0))="NÃO",APOIO!$A$2&amp;"NÃO VÁLIDO",""),"")</f>
        <v>2014.0007</v>
      </c>
      <c r="C14" s="118" t="str">
        <f>'INF GERAIS'!C14</f>
        <v>SERTÃO DO PAJEÚ</v>
      </c>
      <c r="D14" s="118" t="str">
        <f>'INF GERAIS'!D14</f>
        <v>AFOGADOS DA INGAZEIRA</v>
      </c>
      <c r="E14" s="118" t="str">
        <f>'INF GERAIS'!E14</f>
        <v>REFORMA E AMPLIAÇÃO DAS INSTALAÇÕES FÍSICAS DA ESCOLA MUNICIPAL DOMINGOS TEOTÔNIO</v>
      </c>
      <c r="F14" s="1950" t="str">
        <f>'INF GERAIS'!G14</f>
        <v>NORMAL</v>
      </c>
      <c r="G14" s="122">
        <v>42485</v>
      </c>
      <c r="H14" s="122">
        <v>42521</v>
      </c>
      <c r="I14" s="123">
        <v>0.28860000000000002</v>
      </c>
      <c r="J14" s="124" t="s">
        <v>153</v>
      </c>
      <c r="K14" s="122" t="s">
        <v>153</v>
      </c>
      <c r="L14" s="122">
        <v>42578</v>
      </c>
      <c r="M14" s="123">
        <v>0.68579999999999997</v>
      </c>
      <c r="N14" s="124" t="s">
        <v>153</v>
      </c>
      <c r="O14" s="122">
        <v>42905</v>
      </c>
      <c r="P14" s="122">
        <v>43242</v>
      </c>
      <c r="Q14" s="123">
        <v>1</v>
      </c>
      <c r="R14" s="124" t="s">
        <v>153</v>
      </c>
      <c r="S14" s="122" t="s">
        <v>153</v>
      </c>
      <c r="T14" s="122" t="s">
        <v>153</v>
      </c>
      <c r="U14" s="123" t="s">
        <v>153</v>
      </c>
      <c r="V14" s="124" t="s">
        <v>153</v>
      </c>
      <c r="W14" s="122" t="s">
        <v>153</v>
      </c>
      <c r="X14" s="122" t="s">
        <v>153</v>
      </c>
      <c r="Y14" s="123" t="s">
        <v>153</v>
      </c>
      <c r="Z14" s="124" t="s">
        <v>153</v>
      </c>
    </row>
    <row r="15" spans="1:27" ht="29" x14ac:dyDescent="0.35">
      <c r="B15" s="118" t="str">
        <f>'INF GERAIS'!B15&amp;IFERROR(IF(INDEX(APOIO!$A$5:$A$50,MATCH('INF GERAIS'!N15,APOIO!$B$5:$B$50,0))="NÃO",APOIO!$A$2&amp;"NÃO VÁLIDO",""),"")</f>
        <v>2014.0008</v>
      </c>
      <c r="C15" s="118" t="str">
        <f>'INF GERAIS'!C15</f>
        <v>SERTÃO DO SÃO FRANCISCO</v>
      </c>
      <c r="D15" s="118" t="str">
        <f>'INF GERAIS'!D15</f>
        <v>AFRÂNIO</v>
      </c>
      <c r="E15" s="118" t="str">
        <f>'INF GERAIS'!E15</f>
        <v>PAVIMENTAÇÃO DE RUAS NA SEDE</v>
      </c>
      <c r="F15" s="1950" t="str">
        <f>'INF GERAIS'!G15</f>
        <v>NORMAL</v>
      </c>
      <c r="G15" s="122">
        <v>42479</v>
      </c>
      <c r="H15" s="122">
        <v>42535</v>
      </c>
      <c r="I15" s="123">
        <v>0.6704</v>
      </c>
      <c r="J15" s="124" t="s">
        <v>153</v>
      </c>
      <c r="K15" s="122">
        <v>43339</v>
      </c>
      <c r="L15" s="122">
        <v>43423</v>
      </c>
      <c r="M15" s="123">
        <v>1</v>
      </c>
      <c r="N15" s="120"/>
      <c r="O15" s="122" t="s">
        <v>153</v>
      </c>
      <c r="P15" s="122" t="s">
        <v>153</v>
      </c>
      <c r="Q15" s="123" t="s">
        <v>153</v>
      </c>
      <c r="R15" s="124" t="s">
        <v>153</v>
      </c>
      <c r="S15" s="122" t="s">
        <v>153</v>
      </c>
      <c r="T15" s="122" t="s">
        <v>153</v>
      </c>
      <c r="U15" s="123" t="s">
        <v>153</v>
      </c>
      <c r="V15" s="124" t="s">
        <v>153</v>
      </c>
      <c r="W15" s="122" t="s">
        <v>153</v>
      </c>
      <c r="X15" s="122" t="s">
        <v>153</v>
      </c>
      <c r="Y15" s="123" t="s">
        <v>153</v>
      </c>
      <c r="Z15" s="124" t="s">
        <v>153</v>
      </c>
    </row>
    <row r="16" spans="1:27" ht="29" x14ac:dyDescent="0.35">
      <c r="B16" s="118" t="str">
        <f>'INF GERAIS'!B16&amp;IFERROR(IF(INDEX(APOIO!$A$5:$A$50,MATCH('INF GERAIS'!N16,APOIO!$B$5:$B$50,0))="NÃO",APOIO!$A$2&amp;"NÃO VÁLIDO",""),"")</f>
        <v>2014.0009</v>
      </c>
      <c r="C16" s="118" t="str">
        <f>'INF GERAIS'!C16</f>
        <v>AGRESTE CENTRAL</v>
      </c>
      <c r="D16" s="118" t="str">
        <f>'INF GERAIS'!D16</f>
        <v>AGRESTINA</v>
      </c>
      <c r="E16" s="118" t="str">
        <f>'INF GERAIS'!E16</f>
        <v>PAVIMENTAÇÃO EM PARALELEPIPEDOS GRANÍTICOS( 11 RUAS)</v>
      </c>
      <c r="F16" s="1950" t="str">
        <f>'INF GERAIS'!G16</f>
        <v>NORMAL</v>
      </c>
      <c r="G16" s="122">
        <v>42432</v>
      </c>
      <c r="H16" s="122">
        <v>42635</v>
      </c>
      <c r="I16" s="354">
        <v>0.61980000000000002</v>
      </c>
      <c r="J16" s="222" t="s">
        <v>6362</v>
      </c>
      <c r="K16" s="122">
        <v>44362</v>
      </c>
      <c r="L16" s="122">
        <v>44397</v>
      </c>
      <c r="M16" s="123">
        <v>1</v>
      </c>
      <c r="N16" t="s">
        <v>13794</v>
      </c>
      <c r="O16" s="122" t="s">
        <v>153</v>
      </c>
      <c r="P16" s="122" t="s">
        <v>153</v>
      </c>
      <c r="Q16" s="123" t="s">
        <v>153</v>
      </c>
      <c r="R16" s="124" t="s">
        <v>153</v>
      </c>
      <c r="S16" s="122" t="s">
        <v>153</v>
      </c>
      <c r="T16" s="122" t="s">
        <v>153</v>
      </c>
      <c r="U16" s="123" t="s">
        <v>153</v>
      </c>
      <c r="V16" s="124" t="s">
        <v>153</v>
      </c>
      <c r="W16" s="122" t="s">
        <v>153</v>
      </c>
      <c r="X16" s="122" t="s">
        <v>153</v>
      </c>
      <c r="Y16" s="123" t="s">
        <v>153</v>
      </c>
      <c r="Z16" s="124" t="s">
        <v>153</v>
      </c>
    </row>
    <row r="17" spans="2:26" ht="29" x14ac:dyDescent="0.35">
      <c r="B17" s="118" t="str">
        <f>'INF GERAIS'!B17&amp;IFERROR(IF(INDEX(APOIO!$A$5:$A$50,MATCH('INF GERAIS'!N17,APOIO!$B$5:$B$50,0))="NÃO",APOIO!$A$2&amp;"NÃO VÁLIDO",""),"")</f>
        <v>2014.0010</v>
      </c>
      <c r="C17" s="118" t="str">
        <f>'INF GERAIS'!C17</f>
        <v>AGRESTE CENTRAL</v>
      </c>
      <c r="D17" s="118" t="str">
        <f>'INF GERAIS'!D17</f>
        <v>AGRESTINA</v>
      </c>
      <c r="E17" s="118" t="str">
        <f>'INF GERAIS'!E17</f>
        <v>CONSTRUÇÃO DE SALA DE ARQUIVO E SETOR DE COMPRAS NO PREDIO DA PREFEITURA</v>
      </c>
      <c r="F17" s="1950" t="str">
        <f>'INF GERAIS'!G17</f>
        <v>NORMAL</v>
      </c>
      <c r="G17" s="122">
        <v>42803</v>
      </c>
      <c r="H17" s="122" t="s">
        <v>153</v>
      </c>
      <c r="I17" s="123">
        <v>0.6</v>
      </c>
      <c r="J17" s="124" t="s">
        <v>153</v>
      </c>
      <c r="K17" s="122">
        <v>43063</v>
      </c>
      <c r="L17" s="122">
        <v>43081</v>
      </c>
      <c r="M17" s="123">
        <v>0.6</v>
      </c>
      <c r="N17" s="124" t="s">
        <v>9798</v>
      </c>
      <c r="O17" s="122">
        <v>43978</v>
      </c>
      <c r="Q17" s="123">
        <v>1</v>
      </c>
      <c r="R17" s="120" t="s">
        <v>13796</v>
      </c>
      <c r="S17" s="122">
        <v>44347</v>
      </c>
      <c r="T17" s="122">
        <v>44369</v>
      </c>
      <c r="U17" s="123">
        <v>1</v>
      </c>
      <c r="V17" s="124" t="s">
        <v>13795</v>
      </c>
      <c r="W17" s="122" t="s">
        <v>153</v>
      </c>
      <c r="X17" s="122" t="s">
        <v>153</v>
      </c>
      <c r="Y17" s="123" t="s">
        <v>153</v>
      </c>
      <c r="Z17" s="124" t="s">
        <v>153</v>
      </c>
    </row>
    <row r="18" spans="2:26" ht="29" x14ac:dyDescent="0.35">
      <c r="B18" s="118" t="str">
        <f>'INF GERAIS'!B18&amp;IFERROR(IF(INDEX(APOIO!$A$5:$A$50,MATCH('INF GERAIS'!N18,APOIO!$B$5:$B$50,0))="NÃO",APOIO!$A$2&amp;"NÃO VÁLIDO",""),"")</f>
        <v>2014.0011</v>
      </c>
      <c r="C18" s="118" t="str">
        <f>'INF GERAIS'!C18</f>
        <v>AGRESTE CENTRAL</v>
      </c>
      <c r="D18" s="118" t="str">
        <f>'INF GERAIS'!D18</f>
        <v>AGRESTINA</v>
      </c>
      <c r="E18" s="118" t="str">
        <f>'INF GERAIS'!E18</f>
        <v>REQUALIFICAÇÃO DA QUADRA POLIESPORTIVA IZIDIO MARQUES GALVÃO</v>
      </c>
      <c r="F18" s="1950" t="str">
        <f>'INF GERAIS'!G18</f>
        <v>NORMAL</v>
      </c>
      <c r="G18" s="122">
        <v>43115</v>
      </c>
      <c r="H18" s="122">
        <v>43167</v>
      </c>
      <c r="I18" s="123">
        <v>0.6</v>
      </c>
      <c r="J18" s="124" t="s">
        <v>153</v>
      </c>
      <c r="K18" s="122">
        <v>43978</v>
      </c>
      <c r="L18" s="122" t="s">
        <v>153</v>
      </c>
      <c r="M18" s="123">
        <v>1</v>
      </c>
      <c r="N18" s="1921" t="s">
        <v>13688</v>
      </c>
      <c r="O18" s="122">
        <v>44266</v>
      </c>
      <c r="P18" s="122">
        <v>44610</v>
      </c>
      <c r="Q18" s="123">
        <v>1</v>
      </c>
      <c r="R18" s="255" t="s">
        <v>13797</v>
      </c>
      <c r="S18" s="122" t="s">
        <v>153</v>
      </c>
      <c r="T18" s="122" t="s">
        <v>153</v>
      </c>
      <c r="U18" s="123" t="s">
        <v>153</v>
      </c>
      <c r="V18" s="124" t="s">
        <v>153</v>
      </c>
      <c r="W18" s="122" t="s">
        <v>153</v>
      </c>
      <c r="X18" s="122" t="s">
        <v>153</v>
      </c>
      <c r="Y18" s="123" t="s">
        <v>153</v>
      </c>
      <c r="Z18" s="124" t="s">
        <v>153</v>
      </c>
    </row>
    <row r="19" spans="2:26" x14ac:dyDescent="0.35">
      <c r="B19" s="118" t="str">
        <f>'INF GERAIS'!B19&amp;IFERROR(IF(INDEX(APOIO!$A$5:$A$50,MATCH('INF GERAIS'!N19,APOIO!$B$5:$B$50,0))="NÃO",APOIO!$A$2&amp;"NÃO VÁLIDO",""),"")</f>
        <v>2014.0012</v>
      </c>
      <c r="C19" s="118" t="str">
        <f>'INF GERAIS'!C19</f>
        <v>MATA SUL</v>
      </c>
      <c r="D19" s="118" t="str">
        <f>'INF GERAIS'!D19</f>
        <v>ÁGUA PRETA</v>
      </c>
      <c r="E19" s="118" t="str">
        <f>'INF GERAIS'!E19</f>
        <v>CONSTRUÇÃO DE UMA PRAÇA DE ALIMENTAÇÃO</v>
      </c>
      <c r="F19" s="1950" t="str">
        <f>'INF GERAIS'!G19</f>
        <v>NORMAL</v>
      </c>
      <c r="G19" s="122">
        <v>42457</v>
      </c>
      <c r="H19" s="122">
        <v>42501</v>
      </c>
      <c r="I19" s="123">
        <v>1</v>
      </c>
      <c r="J19" s="124" t="s">
        <v>153</v>
      </c>
      <c r="K19" s="122" t="s">
        <v>153</v>
      </c>
      <c r="L19" s="122" t="s">
        <v>153</v>
      </c>
      <c r="M19" s="123" t="s">
        <v>153</v>
      </c>
      <c r="N19" s="124" t="s">
        <v>153</v>
      </c>
      <c r="O19" s="122" t="s">
        <v>153</v>
      </c>
      <c r="P19" s="122" t="s">
        <v>153</v>
      </c>
      <c r="Q19" s="123" t="s">
        <v>153</v>
      </c>
      <c r="R19" s="124" t="s">
        <v>153</v>
      </c>
      <c r="S19" s="122" t="s">
        <v>153</v>
      </c>
      <c r="T19" s="122" t="s">
        <v>153</v>
      </c>
      <c r="U19" s="123" t="s">
        <v>153</v>
      </c>
      <c r="V19" s="124" t="s">
        <v>153</v>
      </c>
      <c r="W19" s="122" t="s">
        <v>153</v>
      </c>
      <c r="X19" s="122" t="s">
        <v>153</v>
      </c>
      <c r="Y19" s="123" t="s">
        <v>153</v>
      </c>
      <c r="Z19" s="124" t="s">
        <v>153</v>
      </c>
    </row>
    <row r="20" spans="2:26" ht="43.5" x14ac:dyDescent="0.35">
      <c r="B20" s="118" t="str">
        <f>'INF GERAIS'!B20&amp;IFERROR(IF(INDEX(APOIO!$A$5:$A$50,MATCH('INF GERAIS'!N20,APOIO!$B$5:$B$50,0))="NÃO",APOIO!$A$2&amp;"NÃO VÁLIDO",""),"")</f>
        <v>2014.0013</v>
      </c>
      <c r="C20" s="118" t="str">
        <f>'INF GERAIS'!C20</f>
        <v>MATA SUL</v>
      </c>
      <c r="D20" s="118" t="str">
        <f>'INF GERAIS'!D20</f>
        <v>ÁGUA PRETA</v>
      </c>
      <c r="E20" s="118" t="str">
        <f>'INF GERAIS'!E20</f>
        <v>RECUPERAÇÃO DE PAVIMENTAÇÃO EM PARALELEPÍPEDOS E DRENAGEM EM RUAS DO CENTRO, COHAB,  LIBERDADE, NOVA ÁGUA PRETA E EUDÓCIA.</v>
      </c>
      <c r="F20" s="1950" t="str">
        <f>'INF GERAIS'!G20</f>
        <v>NORMAL</v>
      </c>
      <c r="G20" s="122">
        <v>42562</v>
      </c>
      <c r="H20" s="122">
        <v>42635</v>
      </c>
      <c r="I20" s="123">
        <v>0.62209999999999999</v>
      </c>
      <c r="J20" s="124" t="s">
        <v>153</v>
      </c>
      <c r="K20" s="122">
        <v>43245</v>
      </c>
      <c r="L20" s="122">
        <v>43256</v>
      </c>
      <c r="M20" s="123">
        <v>1</v>
      </c>
      <c r="N20" s="124" t="s">
        <v>153</v>
      </c>
      <c r="O20" s="122" t="s">
        <v>153</v>
      </c>
      <c r="P20" s="122" t="s">
        <v>153</v>
      </c>
      <c r="Q20" s="123" t="s">
        <v>153</v>
      </c>
      <c r="R20" s="124" t="s">
        <v>153</v>
      </c>
      <c r="S20" s="122" t="s">
        <v>153</v>
      </c>
      <c r="T20" s="122" t="s">
        <v>153</v>
      </c>
      <c r="U20" s="123" t="s">
        <v>153</v>
      </c>
      <c r="V20" s="124" t="s">
        <v>153</v>
      </c>
      <c r="W20" s="122" t="s">
        <v>153</v>
      </c>
      <c r="X20" s="122" t="s">
        <v>153</v>
      </c>
      <c r="Y20" s="123" t="s">
        <v>153</v>
      </c>
      <c r="Z20" s="124" t="s">
        <v>153</v>
      </c>
    </row>
    <row r="21" spans="2:26" ht="29" x14ac:dyDescent="0.35">
      <c r="B21" s="118" t="str">
        <f>'INF GERAIS'!B21&amp;IFERROR(IF(INDEX(APOIO!$A$5:$A$50,MATCH('INF GERAIS'!N21,APOIO!$B$5:$B$50,0))="NÃO",APOIO!$A$2&amp;"NÃO VÁLIDO",""),"")</f>
        <v>2014.0014</v>
      </c>
      <c r="C21" s="118" t="str">
        <f>'INF GERAIS'!C21</f>
        <v>MATA SUL</v>
      </c>
      <c r="D21" s="118" t="str">
        <f>'INF GERAIS'!D21</f>
        <v>ÁGUA PRETA</v>
      </c>
      <c r="E21" s="118" t="str">
        <f>'INF GERAIS'!E21</f>
        <v>SISTEMA DE ILUMINAÇÃO PÚBLICA EM TRAVESSIA URBANA</v>
      </c>
      <c r="F21" s="1950" t="str">
        <f>'INF GERAIS'!G21</f>
        <v>NORMAL</v>
      </c>
      <c r="G21" s="122">
        <v>42562</v>
      </c>
      <c r="H21" s="122">
        <v>42635</v>
      </c>
      <c r="I21" s="123">
        <v>0.62890000000000001</v>
      </c>
      <c r="J21" s="124" t="s">
        <v>153</v>
      </c>
      <c r="K21" s="122">
        <v>42746</v>
      </c>
      <c r="L21" s="122">
        <v>43060</v>
      </c>
      <c r="M21" s="123">
        <v>1</v>
      </c>
      <c r="N21" s="124" t="s">
        <v>153</v>
      </c>
      <c r="O21" s="122" t="s">
        <v>153</v>
      </c>
      <c r="P21" s="122" t="s">
        <v>153</v>
      </c>
      <c r="Q21" s="123" t="s">
        <v>153</v>
      </c>
      <c r="R21" s="124" t="s">
        <v>153</v>
      </c>
      <c r="S21" s="122" t="s">
        <v>153</v>
      </c>
      <c r="T21" s="122" t="s">
        <v>153</v>
      </c>
      <c r="U21" s="123" t="s">
        <v>153</v>
      </c>
      <c r="V21" s="124" t="s">
        <v>153</v>
      </c>
      <c r="W21" s="122" t="s">
        <v>153</v>
      </c>
      <c r="X21" s="122" t="s">
        <v>153</v>
      </c>
      <c r="Y21" s="123" t="s">
        <v>153</v>
      </c>
      <c r="Z21" s="124" t="s">
        <v>153</v>
      </c>
    </row>
    <row r="22" spans="2:26" ht="29" x14ac:dyDescent="0.35">
      <c r="B22" s="118" t="str">
        <f>'INF GERAIS'!B22&amp;IFERROR(IF(INDEX(APOIO!$A$5:$A$50,MATCH('INF GERAIS'!N22,APOIO!$B$5:$B$50,0))="NÃO",APOIO!$A$2&amp;"NÃO VÁLIDO",""),"")</f>
        <v>2014.0015</v>
      </c>
      <c r="C22" s="118" t="str">
        <f>'INF GERAIS'!C22</f>
        <v>AGRESTE MERIDIONAL</v>
      </c>
      <c r="D22" s="118" t="str">
        <f>'INF GERAIS'!D22</f>
        <v>ÁGUAS BELAS</v>
      </c>
      <c r="E22" s="118" t="str">
        <f>'INF GERAIS'!E22</f>
        <v>CONSTRUÇÃO DA 2ª ETAPA DA ALAMEDA DE ENTRADA DA CIDADE</v>
      </c>
      <c r="F22" s="1950" t="str">
        <f>'INF GERAIS'!G22</f>
        <v>NORMAL</v>
      </c>
      <c r="G22" s="122">
        <v>42863</v>
      </c>
      <c r="H22" s="122">
        <v>42902</v>
      </c>
      <c r="I22" s="123">
        <v>0.69269999999999998</v>
      </c>
      <c r="J22" s="124" t="s">
        <v>153</v>
      </c>
      <c r="K22" s="122">
        <v>43280</v>
      </c>
      <c r="L22" s="122">
        <v>43287</v>
      </c>
      <c r="M22" s="123">
        <v>1</v>
      </c>
      <c r="N22" s="124" t="s">
        <v>153</v>
      </c>
      <c r="O22" s="122" t="s">
        <v>153</v>
      </c>
      <c r="P22" s="122" t="s">
        <v>153</v>
      </c>
      <c r="Q22" s="123" t="s">
        <v>153</v>
      </c>
      <c r="R22" s="124" t="s">
        <v>153</v>
      </c>
      <c r="S22" s="122" t="s">
        <v>153</v>
      </c>
      <c r="T22" s="122" t="s">
        <v>153</v>
      </c>
      <c r="U22" s="123" t="s">
        <v>153</v>
      </c>
      <c r="V22" s="124" t="s">
        <v>153</v>
      </c>
      <c r="W22" s="122" t="s">
        <v>153</v>
      </c>
      <c r="X22" s="122" t="s">
        <v>153</v>
      </c>
      <c r="Y22" s="123" t="s">
        <v>153</v>
      </c>
      <c r="Z22" s="124" t="s">
        <v>153</v>
      </c>
    </row>
    <row r="23" spans="2:26" ht="29" x14ac:dyDescent="0.35">
      <c r="B23" s="118" t="str">
        <f>'INF GERAIS'!B23&amp;IFERROR(IF(INDEX(APOIO!$A$5:$A$50,MATCH('INF GERAIS'!N23,APOIO!$B$5:$B$50,0))="NÃO",APOIO!$A$2&amp;"NÃO VÁLIDO",""),"")</f>
        <v>2014.0016</v>
      </c>
      <c r="C23" s="118" t="str">
        <f>'INF GERAIS'!C23</f>
        <v>AGRESTE CENTRAL</v>
      </c>
      <c r="D23" s="118" t="str">
        <f>'INF GERAIS'!D23</f>
        <v>ALAGOINHA</v>
      </c>
      <c r="E23" s="118" t="str">
        <f>'INF GERAIS'!E23</f>
        <v>PAVIMENTAÇÃO DO TRECHO DA RUA PROFESSOR JOSÉ PEREIRA DE MELO</v>
      </c>
      <c r="F23" s="1950" t="str">
        <f>'INF GERAIS'!G23</f>
        <v>NORMAL</v>
      </c>
      <c r="G23" s="122">
        <v>42093</v>
      </c>
      <c r="H23" s="122" t="s">
        <v>153</v>
      </c>
      <c r="I23" s="123">
        <v>0.6</v>
      </c>
      <c r="J23" s="124" t="s">
        <v>153</v>
      </c>
      <c r="K23" s="122">
        <v>42432</v>
      </c>
      <c r="L23" s="122">
        <v>42529</v>
      </c>
      <c r="M23" s="123">
        <v>0.98599999999999999</v>
      </c>
      <c r="N23" s="124" t="s">
        <v>153</v>
      </c>
      <c r="O23" s="122">
        <v>42906</v>
      </c>
      <c r="P23" s="376">
        <v>42984</v>
      </c>
      <c r="Q23" s="123">
        <v>1</v>
      </c>
      <c r="R23" s="124" t="s">
        <v>9619</v>
      </c>
      <c r="S23" s="122" t="s">
        <v>153</v>
      </c>
      <c r="T23" s="122" t="s">
        <v>153</v>
      </c>
      <c r="U23" s="123" t="s">
        <v>153</v>
      </c>
      <c r="V23" s="124" t="s">
        <v>153</v>
      </c>
      <c r="W23" s="122" t="s">
        <v>153</v>
      </c>
      <c r="X23" s="122" t="s">
        <v>153</v>
      </c>
      <c r="Y23" s="123" t="s">
        <v>153</v>
      </c>
      <c r="Z23" s="124" t="s">
        <v>153</v>
      </c>
    </row>
    <row r="24" spans="2:26" x14ac:dyDescent="0.35">
      <c r="B24" s="118" t="str">
        <f>'INF GERAIS'!B24&amp;IFERROR(IF(INDEX(APOIO!$A$5:$A$50,MATCH('INF GERAIS'!N24,APOIO!$B$5:$B$50,0))="NÃO",APOIO!$A$2&amp;"NÃO VÁLIDO",""),"")</f>
        <v>2014.0017</v>
      </c>
      <c r="C24" s="118" t="str">
        <f>'INF GERAIS'!C24</f>
        <v>AGRESTE CENTRAL</v>
      </c>
      <c r="D24" s="118" t="str">
        <f>'INF GERAIS'!D24</f>
        <v>ALAGOINHA</v>
      </c>
      <c r="E24" s="118" t="str">
        <f>'INF GERAIS'!E24</f>
        <v>CONSTRUÇÃO DA PRAÇA PROF. JOSÉ PEREIRA DE MELO</v>
      </c>
      <c r="F24" s="1950" t="str">
        <f>'INF GERAIS'!G24</f>
        <v>NORMAL</v>
      </c>
      <c r="G24" s="122">
        <v>42247</v>
      </c>
      <c r="H24" s="122">
        <v>42283</v>
      </c>
      <c r="I24" s="123">
        <v>0.6</v>
      </c>
      <c r="J24" s="124" t="s">
        <v>153</v>
      </c>
      <c r="N24" s="124" t="s">
        <v>153</v>
      </c>
      <c r="O24" s="122" t="s">
        <v>153</v>
      </c>
      <c r="P24" s="376"/>
      <c r="Q24" s="123" t="s">
        <v>153</v>
      </c>
      <c r="R24" s="124" t="s">
        <v>153</v>
      </c>
      <c r="S24" s="122" t="s">
        <v>153</v>
      </c>
      <c r="T24" s="122" t="s">
        <v>153</v>
      </c>
      <c r="U24" s="123" t="s">
        <v>153</v>
      </c>
      <c r="V24" s="124" t="s">
        <v>153</v>
      </c>
      <c r="W24" s="122" t="s">
        <v>153</v>
      </c>
      <c r="X24" s="122" t="s">
        <v>153</v>
      </c>
      <c r="Y24" s="123" t="s">
        <v>153</v>
      </c>
      <c r="Z24" s="124" t="s">
        <v>153</v>
      </c>
    </row>
    <row r="25" spans="2:26" x14ac:dyDescent="0.35">
      <c r="B25" s="118" t="str">
        <f>'INF GERAIS'!B25&amp;IFERROR(IF(INDEX(APOIO!$A$5:$A$50,MATCH('INF GERAIS'!N25,APOIO!$B$5:$B$50,0))="NÃO",APOIO!$A$2&amp;"NÃO VÁLIDO",""),"")</f>
        <v>2014.0018</v>
      </c>
      <c r="C25" s="118" t="str">
        <f>'INF GERAIS'!C25</f>
        <v>AGRESTE CENTRAL</v>
      </c>
      <c r="D25" s="118" t="str">
        <f>'INF GERAIS'!D25</f>
        <v>ALAGOINHA</v>
      </c>
      <c r="E25" s="118" t="str">
        <f>'INF GERAIS'!E25</f>
        <v>PAVIMENTAÇÃO DE TRECHO DA COHAB</v>
      </c>
      <c r="F25" s="1950" t="str">
        <f>'INF GERAIS'!G25</f>
        <v>NORMAL</v>
      </c>
      <c r="G25" s="122">
        <v>42093</v>
      </c>
      <c r="H25" s="122" t="s">
        <v>153</v>
      </c>
      <c r="I25" s="123">
        <v>0.6</v>
      </c>
      <c r="J25" s="124" t="s">
        <v>153</v>
      </c>
      <c r="K25" s="122">
        <v>42426</v>
      </c>
      <c r="L25" s="122">
        <v>42529</v>
      </c>
      <c r="M25" s="123">
        <v>0.89190000000000003</v>
      </c>
      <c r="N25" s="124" t="s">
        <v>153</v>
      </c>
      <c r="O25" s="122">
        <v>42906</v>
      </c>
      <c r="P25" s="376">
        <v>42984</v>
      </c>
      <c r="Q25" s="123">
        <v>1</v>
      </c>
      <c r="R25" s="124" t="s">
        <v>9619</v>
      </c>
      <c r="S25" s="122" t="s">
        <v>153</v>
      </c>
      <c r="T25" s="122" t="s">
        <v>153</v>
      </c>
      <c r="U25" s="123" t="s">
        <v>153</v>
      </c>
      <c r="V25" s="124" t="s">
        <v>153</v>
      </c>
      <c r="W25" s="122" t="s">
        <v>153</v>
      </c>
      <c r="X25" s="122" t="s">
        <v>153</v>
      </c>
      <c r="Y25" s="123" t="s">
        <v>153</v>
      </c>
      <c r="Z25" s="124" t="s">
        <v>153</v>
      </c>
    </row>
    <row r="26" spans="2:26" ht="29" x14ac:dyDescent="0.35">
      <c r="B26" s="118" t="str">
        <f>'INF GERAIS'!B26&amp;IFERROR(IF(INDEX(APOIO!$A$5:$A$50,MATCH('INF GERAIS'!N26,APOIO!$B$5:$B$50,0))="NÃO",APOIO!$A$2&amp;"NÃO VÁLIDO",""),"")</f>
        <v>2014.0019</v>
      </c>
      <c r="C26" s="118" t="str">
        <f>'INF GERAIS'!C26</f>
        <v>AGRESTE CENTRAL</v>
      </c>
      <c r="D26" s="118" t="str">
        <f>'INF GERAIS'!D26</f>
        <v>ALAGOINHA</v>
      </c>
      <c r="E26" s="118" t="str">
        <f>'INF GERAIS'!E26</f>
        <v>URBANIZAÇÃO DE TRECHO DA AVENIDA ANIZIO GALVÃO</v>
      </c>
      <c r="F26" s="1950" t="str">
        <f>'INF GERAIS'!G26</f>
        <v>NORMAL</v>
      </c>
      <c r="G26" s="122">
        <v>42093</v>
      </c>
      <c r="H26" s="122" t="s">
        <v>153</v>
      </c>
      <c r="I26" s="123">
        <v>0.6</v>
      </c>
      <c r="J26" s="124" t="s">
        <v>153</v>
      </c>
      <c r="K26" s="122">
        <v>42426</v>
      </c>
      <c r="L26" s="122">
        <v>42529</v>
      </c>
      <c r="M26" s="123">
        <v>1</v>
      </c>
      <c r="N26" s="124" t="s">
        <v>153</v>
      </c>
      <c r="O26" s="122" t="s">
        <v>153</v>
      </c>
      <c r="P26" s="122" t="s">
        <v>153</v>
      </c>
      <c r="Q26" s="123" t="s">
        <v>153</v>
      </c>
      <c r="R26" s="124" t="s">
        <v>153</v>
      </c>
      <c r="S26" s="122" t="s">
        <v>153</v>
      </c>
      <c r="T26" s="122" t="s">
        <v>153</v>
      </c>
      <c r="U26" s="123" t="s">
        <v>153</v>
      </c>
      <c r="V26" s="124" t="s">
        <v>153</v>
      </c>
      <c r="W26" s="122" t="s">
        <v>153</v>
      </c>
      <c r="X26" s="122" t="s">
        <v>153</v>
      </c>
      <c r="Y26" s="123" t="s">
        <v>153</v>
      </c>
      <c r="Z26" s="124" t="s">
        <v>153</v>
      </c>
    </row>
    <row r="27" spans="2:26" ht="29" x14ac:dyDescent="0.35">
      <c r="B27" s="118" t="str">
        <f>'INF GERAIS'!B27&amp;IFERROR(IF(INDEX(APOIO!$A$5:$A$50,MATCH('INF GERAIS'!N27,APOIO!$B$5:$B$50,0))="NÃO",APOIO!$A$2&amp;"NÃO VÁLIDO",""),"")</f>
        <v>2014.0020</v>
      </c>
      <c r="C27" s="118" t="str">
        <f>'INF GERAIS'!C27</f>
        <v>MATA NORTE</v>
      </c>
      <c r="D27" s="118" t="str">
        <f>'INF GERAIS'!D27</f>
        <v>ALIANÇA</v>
      </c>
      <c r="E27" s="118" t="str">
        <f>'INF GERAIS'!E27</f>
        <v>PAVIMENTAÇÃO E DRENAGEM EM DIVERSAS RUAS DO MUNICÍPIO</v>
      </c>
      <c r="F27" s="1950" t="str">
        <f>'INF GERAIS'!G27</f>
        <v>NORMAL</v>
      </c>
      <c r="G27" s="122">
        <v>42458</v>
      </c>
      <c r="H27" s="122">
        <v>43539</v>
      </c>
      <c r="I27" s="123">
        <v>0.6</v>
      </c>
      <c r="J27" s="124" t="s">
        <v>153</v>
      </c>
      <c r="K27" s="122" t="s">
        <v>153</v>
      </c>
      <c r="L27" s="122" t="s">
        <v>153</v>
      </c>
      <c r="M27" s="123" t="s">
        <v>153</v>
      </c>
      <c r="N27" s="124" t="s">
        <v>153</v>
      </c>
      <c r="O27" s="122" t="s">
        <v>153</v>
      </c>
      <c r="P27" s="122" t="s">
        <v>153</v>
      </c>
      <c r="Q27" s="123" t="s">
        <v>153</v>
      </c>
      <c r="R27" s="124" t="s">
        <v>153</v>
      </c>
      <c r="S27" s="122" t="s">
        <v>153</v>
      </c>
      <c r="T27" s="122" t="s">
        <v>153</v>
      </c>
      <c r="U27" s="123" t="s">
        <v>153</v>
      </c>
      <c r="V27" s="124" t="s">
        <v>153</v>
      </c>
      <c r="W27" s="122" t="s">
        <v>153</v>
      </c>
      <c r="X27" s="122" t="s">
        <v>153</v>
      </c>
      <c r="Y27" s="123" t="s">
        <v>153</v>
      </c>
      <c r="Z27" s="124" t="s">
        <v>153</v>
      </c>
    </row>
    <row r="28" spans="2:26" ht="29" x14ac:dyDescent="0.35">
      <c r="B28" s="118" t="str">
        <f>'INF GERAIS'!B28&amp;IFERROR(IF(INDEX(APOIO!$A$5:$A$50,MATCH('INF GERAIS'!N28,APOIO!$B$5:$B$50,0))="NÃO",APOIO!$A$2&amp;"NÃO VÁLIDO",""),"")</f>
        <v>2014.0021</v>
      </c>
      <c r="C28" s="118" t="str">
        <f>'INF GERAIS'!C28</f>
        <v>MATA NORTE</v>
      </c>
      <c r="D28" s="118" t="str">
        <f>'INF GERAIS'!D28</f>
        <v>ALIANÇA</v>
      </c>
      <c r="E28" s="118" t="str">
        <f>'INF GERAIS'!E28</f>
        <v>IMPLANTAÇÃO DE SINALIZAÇÃO DE TRANSITO NO CENTRO</v>
      </c>
      <c r="F28" s="1950" t="str">
        <f>'INF GERAIS'!G28</f>
        <v>NORMAL</v>
      </c>
      <c r="G28" s="122">
        <v>43307</v>
      </c>
      <c r="H28" s="122">
        <v>43518</v>
      </c>
      <c r="I28" s="1191">
        <v>0.6</v>
      </c>
      <c r="J28" s="124" t="s">
        <v>153</v>
      </c>
      <c r="K28" s="122">
        <v>43307</v>
      </c>
      <c r="L28" s="122">
        <v>43518</v>
      </c>
      <c r="M28" s="123">
        <v>1</v>
      </c>
      <c r="N28" s="124" t="s">
        <v>153</v>
      </c>
      <c r="O28" s="122" t="s">
        <v>153</v>
      </c>
      <c r="P28" s="122" t="s">
        <v>153</v>
      </c>
      <c r="Q28" s="123" t="s">
        <v>153</v>
      </c>
      <c r="R28" s="124" t="s">
        <v>153</v>
      </c>
      <c r="S28" s="122" t="s">
        <v>153</v>
      </c>
      <c r="T28" s="122" t="s">
        <v>153</v>
      </c>
      <c r="U28" s="123" t="s">
        <v>153</v>
      </c>
      <c r="V28" s="124" t="s">
        <v>153</v>
      </c>
      <c r="W28" s="122" t="s">
        <v>153</v>
      </c>
      <c r="X28" s="122" t="s">
        <v>153</v>
      </c>
      <c r="Y28" s="123" t="s">
        <v>153</v>
      </c>
      <c r="Z28" s="124" t="s">
        <v>153</v>
      </c>
    </row>
    <row r="29" spans="2:26" ht="32.25" customHeight="1" x14ac:dyDescent="0.35">
      <c r="B29" s="118" t="str">
        <f>'INF GERAIS'!B29&amp;IFERROR(IF(INDEX(APOIO!$A$5:$A$50,MATCH('INF GERAIS'!N29,APOIO!$B$5:$B$50,0))="NÃO",APOIO!$A$2&amp;"NÃO VÁLIDO",""),"")</f>
        <v>2014.0022</v>
      </c>
      <c r="C29" s="118" t="str">
        <f>'INF GERAIS'!C29</f>
        <v>MATA NORTE</v>
      </c>
      <c r="D29" s="118" t="str">
        <f>'INF GERAIS'!D29</f>
        <v>ALIANÇA</v>
      </c>
      <c r="E29" s="118" t="str">
        <f>'INF GERAIS'!E29</f>
        <v>MANUTENÇÃO E PINTURA DE MÓDULOS PÚBLICOS</v>
      </c>
      <c r="F29" s="1950" t="str">
        <f>'INF GERAIS'!G29</f>
        <v>NORMAL</v>
      </c>
      <c r="G29" s="122">
        <v>42458</v>
      </c>
      <c r="H29" s="122">
        <v>43517</v>
      </c>
      <c r="I29" s="123">
        <v>1</v>
      </c>
      <c r="J29" s="124" t="s">
        <v>153</v>
      </c>
      <c r="K29" s="122">
        <v>42458</v>
      </c>
      <c r="L29" s="122">
        <v>43517</v>
      </c>
      <c r="M29" s="123">
        <v>1</v>
      </c>
      <c r="N29" s="124" t="s">
        <v>153</v>
      </c>
      <c r="O29" s="122" t="s">
        <v>153</v>
      </c>
      <c r="P29" s="122" t="s">
        <v>153</v>
      </c>
      <c r="Q29" s="123" t="s">
        <v>153</v>
      </c>
      <c r="R29" s="124" t="s">
        <v>153</v>
      </c>
      <c r="S29" s="122" t="s">
        <v>153</v>
      </c>
      <c r="T29" s="122" t="s">
        <v>153</v>
      </c>
      <c r="U29" s="123" t="s">
        <v>153</v>
      </c>
      <c r="V29" s="124" t="s">
        <v>153</v>
      </c>
      <c r="W29" s="122" t="s">
        <v>153</v>
      </c>
      <c r="X29" s="122" t="s">
        <v>153</v>
      </c>
      <c r="Y29" s="123" t="s">
        <v>153</v>
      </c>
      <c r="Z29" s="124" t="s">
        <v>153</v>
      </c>
    </row>
    <row r="30" spans="2:26" ht="29" x14ac:dyDescent="0.35">
      <c r="B30" s="118" t="str">
        <f>'INF GERAIS'!B30&amp;IFERROR(IF(INDEX(APOIO!$A$5:$A$50,MATCH('INF GERAIS'!N30,APOIO!$B$5:$B$50,0))="NÃO",APOIO!$A$2&amp;"NÃO VÁLIDO",""),"")</f>
        <v>2014.0023</v>
      </c>
      <c r="C30" s="118" t="str">
        <f>'INF GERAIS'!C30</f>
        <v>AGRESTE CENTRAL</v>
      </c>
      <c r="D30" s="118" t="str">
        <f>'INF GERAIS'!D30</f>
        <v>ALTINHO</v>
      </c>
      <c r="E30" s="118" t="str">
        <f>'INF GERAIS'!E30</f>
        <v>PAVIMENTAÇÃO EM PARALELEPÍPEDO DIVERSAS RUAS ( 7 RUAS)</v>
      </c>
      <c r="F30" s="1950" t="str">
        <f>'INF GERAIS'!G30</f>
        <v>NORMAL</v>
      </c>
      <c r="G30" s="122">
        <v>42194</v>
      </c>
      <c r="H30" s="122">
        <v>42283</v>
      </c>
      <c r="I30" s="123">
        <v>0.65</v>
      </c>
      <c r="J30" s="124"/>
      <c r="K30" s="122">
        <v>42515</v>
      </c>
      <c r="L30" s="122">
        <v>42548</v>
      </c>
      <c r="M30" s="123">
        <v>1</v>
      </c>
      <c r="N30" s="365" t="s">
        <v>7378</v>
      </c>
      <c r="O30" s="122" t="s">
        <v>153</v>
      </c>
      <c r="P30" s="122" t="s">
        <v>153</v>
      </c>
      <c r="Q30" s="123" t="s">
        <v>153</v>
      </c>
      <c r="R30" s="124" t="s">
        <v>153</v>
      </c>
      <c r="S30" s="122" t="s">
        <v>153</v>
      </c>
      <c r="T30" s="122" t="s">
        <v>153</v>
      </c>
      <c r="U30" s="123" t="s">
        <v>153</v>
      </c>
      <c r="V30" s="124" t="s">
        <v>153</v>
      </c>
      <c r="W30" s="122" t="s">
        <v>153</v>
      </c>
      <c r="X30" s="122" t="s">
        <v>153</v>
      </c>
      <c r="Y30" s="123" t="s">
        <v>153</v>
      </c>
      <c r="Z30" s="124" t="s">
        <v>153</v>
      </c>
    </row>
    <row r="31" spans="2:26" ht="29" x14ac:dyDescent="0.35">
      <c r="B31" s="118" t="str">
        <f>'INF GERAIS'!B31&amp;IFERROR(IF(INDEX(APOIO!$A$5:$A$50,MATCH('INF GERAIS'!N31,APOIO!$B$5:$B$50,0))="NÃO",APOIO!$A$2&amp;"NÃO VÁLIDO",""),"")</f>
        <v>2014.0024</v>
      </c>
      <c r="C31" s="118" t="str">
        <f>'INF GERAIS'!C31</f>
        <v>AGRESTE CENTRAL</v>
      </c>
      <c r="D31" s="118" t="str">
        <f>'INF GERAIS'!D31</f>
        <v>ALTINHO</v>
      </c>
      <c r="E31" s="118" t="str">
        <f>'INF GERAIS'!E31</f>
        <v>IMPLANTACAO E RECAPEAMENTO ASFALTICO DE DIVERSAS RUAS( 2 RUAS)</v>
      </c>
      <c r="F31" s="1950" t="str">
        <f>'INF GERAIS'!G31</f>
        <v>NORMAL</v>
      </c>
      <c r="G31" s="122">
        <v>42438</v>
      </c>
      <c r="H31" s="122">
        <v>42508</v>
      </c>
      <c r="I31" s="354">
        <v>0.95040000000000002</v>
      </c>
      <c r="J31" s="124" t="s">
        <v>7473</v>
      </c>
      <c r="K31" s="122">
        <v>42438</v>
      </c>
      <c r="L31" s="122">
        <v>42584</v>
      </c>
      <c r="M31" s="123">
        <v>1</v>
      </c>
      <c r="O31" s="122" t="s">
        <v>153</v>
      </c>
      <c r="P31" s="122" t="s">
        <v>153</v>
      </c>
      <c r="Q31" s="123" t="s">
        <v>153</v>
      </c>
      <c r="R31" s="124" t="s">
        <v>153</v>
      </c>
      <c r="S31" s="122" t="s">
        <v>153</v>
      </c>
      <c r="T31" s="122" t="s">
        <v>153</v>
      </c>
      <c r="U31" s="123" t="s">
        <v>153</v>
      </c>
      <c r="V31" s="124" t="s">
        <v>153</v>
      </c>
      <c r="W31" s="122" t="s">
        <v>153</v>
      </c>
      <c r="X31" s="122" t="s">
        <v>153</v>
      </c>
      <c r="Y31" s="123" t="s">
        <v>153</v>
      </c>
      <c r="Z31" s="124" t="s">
        <v>153</v>
      </c>
    </row>
    <row r="32" spans="2:26" ht="29" x14ac:dyDescent="0.35">
      <c r="B32" s="118" t="str">
        <f>'INF GERAIS'!B32&amp;IFERROR(IF(INDEX(APOIO!$A$5:$A$50,MATCH('INF GERAIS'!N32,APOIO!$B$5:$B$50,0))="NÃO",APOIO!$A$2&amp;"NÃO VÁLIDO",""),"")</f>
        <v>2014.0025</v>
      </c>
      <c r="C32" s="118" t="str">
        <f>'INF GERAIS'!C32</f>
        <v>AGRESTE CENTRAL</v>
      </c>
      <c r="D32" s="118" t="str">
        <f>'INF GERAIS'!D32</f>
        <v>ALTINHO</v>
      </c>
      <c r="E32" s="118" t="str">
        <f>'INF GERAIS'!E32</f>
        <v>REFORMA E REVITALIZAÇÃO DA PRAÇA DR. JOSÉ FERREIRA DE LIMA</v>
      </c>
      <c r="F32" s="1950" t="str">
        <f>'INF GERAIS'!G32</f>
        <v>NORMAL</v>
      </c>
      <c r="G32" s="122">
        <v>42438</v>
      </c>
      <c r="H32" s="122">
        <v>42508</v>
      </c>
      <c r="I32" s="354">
        <v>0.65949999999999998</v>
      </c>
      <c r="J32" s="124" t="s">
        <v>153</v>
      </c>
      <c r="K32" s="122">
        <v>42515</v>
      </c>
      <c r="L32" s="122">
        <v>46200</v>
      </c>
      <c r="M32" s="123">
        <v>1</v>
      </c>
      <c r="N32" s="365" t="s">
        <v>7378</v>
      </c>
      <c r="O32" s="122" t="s">
        <v>153</v>
      </c>
      <c r="P32" s="122" t="s">
        <v>153</v>
      </c>
      <c r="Q32" s="123" t="s">
        <v>153</v>
      </c>
      <c r="R32" s="124" t="s">
        <v>153</v>
      </c>
      <c r="S32" s="122" t="s">
        <v>153</v>
      </c>
      <c r="T32" s="122" t="s">
        <v>153</v>
      </c>
      <c r="U32" s="123" t="s">
        <v>153</v>
      </c>
      <c r="V32" s="124" t="s">
        <v>153</v>
      </c>
      <c r="W32" s="122" t="s">
        <v>153</v>
      </c>
      <c r="X32" s="122" t="s">
        <v>153</v>
      </c>
      <c r="Y32" s="123" t="s">
        <v>153</v>
      </c>
      <c r="Z32" s="124" t="s">
        <v>153</v>
      </c>
    </row>
    <row r="33" spans="2:26" ht="29" x14ac:dyDescent="0.35">
      <c r="B33" s="118" t="str">
        <f>'INF GERAIS'!B33&amp;IFERROR(IF(INDEX(APOIO!$A$5:$A$50,MATCH('INF GERAIS'!N33,APOIO!$B$5:$B$50,0))="NÃO",APOIO!$A$2&amp;"NÃO VÁLIDO",""),"")</f>
        <v>2014.0026</v>
      </c>
      <c r="C33" s="118" t="str">
        <f>'INF GERAIS'!C33</f>
        <v>MATA SUL</v>
      </c>
      <c r="D33" s="118" t="str">
        <f>'INF GERAIS'!D33</f>
        <v>AMARAJI</v>
      </c>
      <c r="E33" s="118" t="str">
        <f>'INF GERAIS'!E33</f>
        <v>CONSTRUÇÃO DA PRAÇA DO FLAMBOYANT E DA PRAÇA DO LOTEAMENTO ALICE BATISTA</v>
      </c>
      <c r="F33" s="1950" t="str">
        <f>'INF GERAIS'!G33</f>
        <v>NORMAL</v>
      </c>
      <c r="G33" s="122">
        <v>43906</v>
      </c>
      <c r="H33" s="895">
        <v>44047</v>
      </c>
      <c r="I33" s="123">
        <v>1</v>
      </c>
      <c r="J33" s="124" t="s">
        <v>13581</v>
      </c>
      <c r="K33" s="122" t="s">
        <v>153</v>
      </c>
      <c r="L33" s="122" t="s">
        <v>153</v>
      </c>
      <c r="M33" s="123" t="s">
        <v>153</v>
      </c>
      <c r="N33" s="124" t="s">
        <v>153</v>
      </c>
      <c r="O33" s="122" t="s">
        <v>153</v>
      </c>
      <c r="P33" s="122" t="s">
        <v>153</v>
      </c>
      <c r="Q33" s="123" t="s">
        <v>153</v>
      </c>
      <c r="R33" s="124" t="s">
        <v>153</v>
      </c>
      <c r="S33" s="122" t="s">
        <v>153</v>
      </c>
      <c r="T33" s="122" t="s">
        <v>153</v>
      </c>
      <c r="U33" s="123" t="s">
        <v>153</v>
      </c>
      <c r="V33" s="124" t="s">
        <v>153</v>
      </c>
      <c r="W33" s="122" t="s">
        <v>153</v>
      </c>
      <c r="X33" s="122" t="s">
        <v>153</v>
      </c>
      <c r="Y33" s="123" t="s">
        <v>153</v>
      </c>
      <c r="Z33" s="124" t="s">
        <v>153</v>
      </c>
    </row>
    <row r="34" spans="2:26" ht="29" x14ac:dyDescent="0.35">
      <c r="B34" s="118" t="str">
        <f>'INF GERAIS'!B34&amp;IFERROR(IF(INDEX(APOIO!$A$5:$A$50,MATCH('INF GERAIS'!N34,APOIO!$B$5:$B$50,0))="NÃO",APOIO!$A$2&amp;"NÃO VÁLIDO",""),"")</f>
        <v>2014.0027</v>
      </c>
      <c r="C34" s="118" t="str">
        <f>'INF GERAIS'!C34</f>
        <v>MATA SUL</v>
      </c>
      <c r="D34" s="118" t="str">
        <f>'INF GERAIS'!D34</f>
        <v>AMARAJI</v>
      </c>
      <c r="E34" s="118" t="str">
        <f>'INF GERAIS'!E34</f>
        <v>CONSTRUÇÃO DO GRADIL DO PARQUE DO BANANAL E CONSTRUÇÃO DO QUIOSQUE DE APOIO</v>
      </c>
      <c r="F34" s="1950" t="str">
        <f>'INF GERAIS'!G34</f>
        <v>NORMAL</v>
      </c>
      <c r="G34" s="122">
        <v>43607</v>
      </c>
      <c r="H34" s="122">
        <v>43614</v>
      </c>
      <c r="I34" s="123">
        <v>1</v>
      </c>
      <c r="J34" s="124" t="s">
        <v>153</v>
      </c>
      <c r="K34" s="122" t="s">
        <v>153</v>
      </c>
      <c r="L34" s="122" t="s">
        <v>153</v>
      </c>
      <c r="M34" s="123" t="s">
        <v>153</v>
      </c>
      <c r="N34" s="124" t="s">
        <v>153</v>
      </c>
      <c r="O34" s="122" t="s">
        <v>153</v>
      </c>
      <c r="P34" s="122" t="s">
        <v>153</v>
      </c>
      <c r="Q34" s="123" t="s">
        <v>153</v>
      </c>
      <c r="R34" s="124" t="s">
        <v>153</v>
      </c>
      <c r="S34" s="122" t="s">
        <v>153</v>
      </c>
      <c r="T34" s="122" t="s">
        <v>153</v>
      </c>
      <c r="U34" s="123" t="s">
        <v>153</v>
      </c>
      <c r="V34" s="124" t="s">
        <v>153</v>
      </c>
      <c r="W34" s="122" t="s">
        <v>153</v>
      </c>
      <c r="X34" s="122" t="s">
        <v>153</v>
      </c>
      <c r="Y34" s="123" t="s">
        <v>153</v>
      </c>
      <c r="Z34" s="124" t="s">
        <v>153</v>
      </c>
    </row>
    <row r="35" spans="2:26" ht="29" x14ac:dyDescent="0.35">
      <c r="B35" s="118" t="str">
        <f>'INF GERAIS'!B35&amp;IFERROR(IF(INDEX(APOIO!$A$5:$A$50,MATCH('INF GERAIS'!N35,APOIO!$B$5:$B$50,0))="NÃO",APOIO!$A$2&amp;"NÃO VÁLIDO",""),"")</f>
        <v>2014.0028</v>
      </c>
      <c r="C35" s="118" t="str">
        <f>'INF GERAIS'!C35</f>
        <v>MATA SUL</v>
      </c>
      <c r="D35" s="118" t="str">
        <f>'INF GERAIS'!D35</f>
        <v>AMARAJI</v>
      </c>
      <c r="E35" s="118" t="str">
        <f>'INF GERAIS'!E35</f>
        <v>PAVIMENTAÇÃO EM PARALELEPÍPEDOS GRANITICOS DE DIVERSAS RUAS</v>
      </c>
      <c r="F35" s="1950" t="str">
        <f>'INF GERAIS'!G35</f>
        <v>NORMAL</v>
      </c>
      <c r="G35" s="122">
        <v>42541</v>
      </c>
      <c r="H35" s="122">
        <v>42551</v>
      </c>
      <c r="I35" s="123">
        <v>0.6</v>
      </c>
      <c r="J35" s="124" t="s">
        <v>153</v>
      </c>
      <c r="K35" s="122">
        <v>42541</v>
      </c>
      <c r="L35" s="122">
        <v>43088</v>
      </c>
      <c r="M35" s="123">
        <v>1</v>
      </c>
      <c r="N35" s="124" t="s">
        <v>153</v>
      </c>
      <c r="O35" s="122" t="s">
        <v>153</v>
      </c>
      <c r="P35" s="122" t="s">
        <v>153</v>
      </c>
      <c r="Q35" s="123" t="s">
        <v>153</v>
      </c>
      <c r="R35" s="124" t="s">
        <v>153</v>
      </c>
      <c r="S35" s="122" t="s">
        <v>153</v>
      </c>
      <c r="T35" s="122" t="s">
        <v>153</v>
      </c>
      <c r="U35" s="123" t="s">
        <v>153</v>
      </c>
      <c r="V35" s="124" t="s">
        <v>153</v>
      </c>
      <c r="W35" s="122" t="s">
        <v>153</v>
      </c>
      <c r="X35" s="122" t="s">
        <v>153</v>
      </c>
      <c r="Y35" s="123" t="s">
        <v>153</v>
      </c>
      <c r="Z35" s="124" t="s">
        <v>153</v>
      </c>
    </row>
    <row r="36" spans="2:26" x14ac:dyDescent="0.35">
      <c r="B36" s="118" t="str">
        <f>'INF GERAIS'!B36&amp;IFERROR(IF(INDEX(APOIO!$A$5:$A$50,MATCH('INF GERAIS'!N36,APOIO!$B$5:$B$50,0))="NÃO",APOIO!$A$2&amp;"NÃO VÁLIDO",""),"")</f>
        <v>2014.0029</v>
      </c>
      <c r="C36" s="118" t="str">
        <f>'INF GERAIS'!C36</f>
        <v>MATA SUL</v>
      </c>
      <c r="D36" s="118" t="str">
        <f>'INF GERAIS'!D36</f>
        <v>AMARAJI</v>
      </c>
      <c r="E36" s="118" t="str">
        <f>'INF GERAIS'!E36</f>
        <v>CONSTRUÇÃO DO MURO DA GARAGEM MUNICIPAL</v>
      </c>
      <c r="F36" s="1950" t="str">
        <f>'INF GERAIS'!G36</f>
        <v>NORMAL</v>
      </c>
      <c r="G36" s="122">
        <v>42541</v>
      </c>
      <c r="H36" s="122">
        <v>42551</v>
      </c>
      <c r="I36" s="123">
        <v>1</v>
      </c>
      <c r="J36" s="124" t="s">
        <v>153</v>
      </c>
      <c r="K36" s="122" t="s">
        <v>153</v>
      </c>
      <c r="L36" s="122" t="s">
        <v>153</v>
      </c>
      <c r="M36" s="123" t="s">
        <v>153</v>
      </c>
      <c r="N36" s="124" t="s">
        <v>153</v>
      </c>
      <c r="O36" s="122" t="s">
        <v>153</v>
      </c>
      <c r="P36" s="122" t="s">
        <v>153</v>
      </c>
      <c r="Q36" s="123" t="s">
        <v>153</v>
      </c>
      <c r="R36" s="124" t="s">
        <v>153</v>
      </c>
      <c r="S36" s="122" t="s">
        <v>153</v>
      </c>
      <c r="T36" s="122" t="s">
        <v>153</v>
      </c>
      <c r="U36" s="123" t="s">
        <v>153</v>
      </c>
      <c r="V36" s="124" t="s">
        <v>153</v>
      </c>
      <c r="W36" s="122" t="s">
        <v>153</v>
      </c>
      <c r="X36" s="122" t="s">
        <v>153</v>
      </c>
      <c r="Y36" s="123" t="s">
        <v>153</v>
      </c>
      <c r="Z36" s="124" t="s">
        <v>153</v>
      </c>
    </row>
    <row r="37" spans="2:26" ht="29" x14ac:dyDescent="0.35">
      <c r="B37" s="118" t="str">
        <f>'INF GERAIS'!B37&amp;IFERROR(IF(INDEX(APOIO!$A$5:$A$50,MATCH('INF GERAIS'!N37,APOIO!$B$5:$B$50,0))="NÃO",APOIO!$A$2&amp;"NÃO VÁLIDO",""),"")</f>
        <v>2014.0030</v>
      </c>
      <c r="C37" s="118" t="str">
        <f>'INF GERAIS'!C37</f>
        <v>AGRESTE MERIDIONAL</v>
      </c>
      <c r="D37" s="118" t="str">
        <f>'INF GERAIS'!D37</f>
        <v>ANGELIM</v>
      </c>
      <c r="E37" s="118" t="str">
        <f>'INF GERAIS'!E37</f>
        <v>PAVIMENTAÇÃO EM PARALELEPIPEDOS GRANÍTICOS</v>
      </c>
      <c r="F37" s="1950" t="str">
        <f>'INF GERAIS'!G37</f>
        <v>NORMAL</v>
      </c>
      <c r="G37" s="122">
        <v>42576</v>
      </c>
      <c r="H37" s="122">
        <v>42601</v>
      </c>
      <c r="I37" s="123">
        <v>0.70960000000000001</v>
      </c>
      <c r="J37" s="124" t="s">
        <v>153</v>
      </c>
      <c r="K37" s="122">
        <v>42675</v>
      </c>
      <c r="L37" s="122">
        <v>43538</v>
      </c>
      <c r="M37" s="123">
        <v>1</v>
      </c>
      <c r="N37" s="124" t="s">
        <v>153</v>
      </c>
      <c r="O37" s="122" t="s">
        <v>153</v>
      </c>
      <c r="P37" s="122" t="s">
        <v>153</v>
      </c>
      <c r="Q37" s="123" t="s">
        <v>153</v>
      </c>
      <c r="R37" s="124" t="s">
        <v>153</v>
      </c>
      <c r="S37" s="122" t="s">
        <v>153</v>
      </c>
      <c r="T37" s="122" t="s">
        <v>153</v>
      </c>
      <c r="U37" s="123" t="s">
        <v>153</v>
      </c>
      <c r="V37" s="124" t="s">
        <v>153</v>
      </c>
      <c r="W37" s="122" t="s">
        <v>153</v>
      </c>
      <c r="X37" s="122" t="s">
        <v>153</v>
      </c>
      <c r="Y37" s="123" t="s">
        <v>153</v>
      </c>
      <c r="Z37" s="124" t="s">
        <v>153</v>
      </c>
    </row>
    <row r="38" spans="2:26" ht="25.5" customHeight="1" x14ac:dyDescent="0.35">
      <c r="B38" s="118" t="str">
        <f>'INF GERAIS'!B38&amp;IFERROR(IF(INDEX(APOIO!$A$5:$A$50,MATCH('INF GERAIS'!N38,APOIO!$B$5:$B$50,0))="NÃO",APOIO!$A$2&amp;"NÃO VÁLIDO",""),"")</f>
        <v>2014.0031</v>
      </c>
      <c r="C38" s="118" t="str">
        <f>'INF GERAIS'!C38</f>
        <v>METROPOLITANA</v>
      </c>
      <c r="D38" s="118" t="str">
        <f>'INF GERAIS'!D38</f>
        <v>ARAÇOIABA</v>
      </c>
      <c r="E38" s="118" t="str">
        <f>'INF GERAIS'!E38</f>
        <v>DESENVOLVIMENTO E  URBANIZAÇÃO - PAVIMENTAÇÃO E CALÇAMENTO EM DIVERSAS RUAS COM PARALELEPÍPEDOS GRANÍTICOS</v>
      </c>
      <c r="F38" s="1950" t="str">
        <f>'INF GERAIS'!G38</f>
        <v>NORMAL</v>
      </c>
      <c r="G38" s="122">
        <v>42163</v>
      </c>
      <c r="H38" s="122">
        <v>42226</v>
      </c>
      <c r="I38" s="123">
        <v>0.6</v>
      </c>
      <c r="J38" s="124" t="s">
        <v>153</v>
      </c>
      <c r="K38" s="122">
        <v>42492</v>
      </c>
      <c r="L38" s="122">
        <v>42528</v>
      </c>
      <c r="M38" s="123">
        <v>1</v>
      </c>
      <c r="N38" s="124" t="s">
        <v>153</v>
      </c>
      <c r="O38" s="122" t="s">
        <v>153</v>
      </c>
      <c r="P38" s="122" t="s">
        <v>153</v>
      </c>
      <c r="Q38" s="123" t="s">
        <v>153</v>
      </c>
      <c r="R38" s="124" t="s">
        <v>153</v>
      </c>
      <c r="S38" s="122" t="s">
        <v>153</v>
      </c>
      <c r="T38" s="122" t="s">
        <v>153</v>
      </c>
      <c r="U38" s="123" t="s">
        <v>153</v>
      </c>
      <c r="V38" s="124" t="s">
        <v>153</v>
      </c>
      <c r="W38" s="122" t="s">
        <v>153</v>
      </c>
      <c r="X38" s="122" t="s">
        <v>153</v>
      </c>
      <c r="Y38" s="123" t="s">
        <v>153</v>
      </c>
      <c r="Z38" s="124" t="s">
        <v>153</v>
      </c>
    </row>
    <row r="39" spans="2:26" ht="29" x14ac:dyDescent="0.35">
      <c r="B39" s="118" t="str">
        <f>'INF GERAIS'!B39&amp;IFERROR(IF(INDEX(APOIO!$A$5:$A$50,MATCH('INF GERAIS'!N39,APOIO!$B$5:$B$50,0))="NÃO",APOIO!$A$2&amp;"NÃO VÁLIDO",""),"")</f>
        <v>2014.0032</v>
      </c>
      <c r="C39" s="118" t="str">
        <f>'INF GERAIS'!C39</f>
        <v>SERTÃO DO ARARIPE</v>
      </c>
      <c r="D39" s="118" t="str">
        <f>'INF GERAIS'!D39</f>
        <v>ARARIPINA</v>
      </c>
      <c r="E39" s="118" t="str">
        <f>'INF GERAIS'!E39</f>
        <v>PAVIMENTAÇÃO ASFÁTICA EM CBUQ EM DIVERSAS RUAS</v>
      </c>
      <c r="F39" s="1950" t="str">
        <f>'INF GERAIS'!G39</f>
        <v>NORMAL</v>
      </c>
      <c r="G39" s="122">
        <v>42972</v>
      </c>
      <c r="H39" s="122">
        <v>43082</v>
      </c>
      <c r="I39" s="123">
        <v>0.6</v>
      </c>
      <c r="J39" s="124" t="s">
        <v>153</v>
      </c>
      <c r="K39" s="122">
        <v>43110</v>
      </c>
      <c r="L39" s="122">
        <v>43131</v>
      </c>
      <c r="M39" s="123">
        <v>1</v>
      </c>
      <c r="N39" s="124" t="s">
        <v>153</v>
      </c>
      <c r="O39" s="122" t="s">
        <v>153</v>
      </c>
      <c r="P39" s="122" t="s">
        <v>153</v>
      </c>
      <c r="Q39" s="123" t="s">
        <v>153</v>
      </c>
      <c r="R39" s="124" t="s">
        <v>153</v>
      </c>
      <c r="S39" s="122" t="s">
        <v>153</v>
      </c>
      <c r="T39" s="122" t="s">
        <v>153</v>
      </c>
      <c r="U39" s="123" t="s">
        <v>153</v>
      </c>
      <c r="V39" s="124" t="s">
        <v>153</v>
      </c>
      <c r="W39" s="122" t="s">
        <v>153</v>
      </c>
      <c r="X39" s="122" t="s">
        <v>153</v>
      </c>
      <c r="Y39" s="123" t="s">
        <v>153</v>
      </c>
      <c r="Z39" s="124" t="s">
        <v>153</v>
      </c>
    </row>
    <row r="40" spans="2:26" ht="29" x14ac:dyDescent="0.35">
      <c r="B40" s="118" t="str">
        <f>'INF GERAIS'!B40&amp;IFERROR(IF(INDEX(APOIO!$A$5:$A$50,MATCH('INF GERAIS'!N40,APOIO!$B$5:$B$50,0))="NÃO",APOIO!$A$2&amp;"NÃO VÁLIDO",""),"")</f>
        <v>2014.0428</v>
      </c>
      <c r="C40" s="118" t="str">
        <f>'INF GERAIS'!C40</f>
        <v>SERTÃO DO ARARIPE</v>
      </c>
      <c r="D40" s="118" t="str">
        <f>'INF GERAIS'!D40</f>
        <v>ARARIPINA</v>
      </c>
      <c r="E40" s="118" t="str">
        <f>'INF GERAIS'!E40</f>
        <v>PROJETO DE DRENAGEM DO MARTINS</v>
      </c>
      <c r="F40" s="1950" t="str">
        <f>'INF GERAIS'!G40</f>
        <v>NORMAL</v>
      </c>
      <c r="G40" s="122">
        <v>42850</v>
      </c>
      <c r="H40" s="122">
        <v>42949</v>
      </c>
      <c r="I40" s="123">
        <v>1</v>
      </c>
      <c r="J40" s="124" t="s">
        <v>153</v>
      </c>
      <c r="K40" s="122" t="s">
        <v>153</v>
      </c>
      <c r="L40" s="122" t="s">
        <v>153</v>
      </c>
      <c r="M40" s="123" t="s">
        <v>153</v>
      </c>
      <c r="N40" s="124" t="s">
        <v>153</v>
      </c>
      <c r="O40" s="122" t="s">
        <v>153</v>
      </c>
      <c r="P40" s="122" t="s">
        <v>153</v>
      </c>
      <c r="Q40" s="123" t="s">
        <v>153</v>
      </c>
      <c r="R40" s="124" t="s">
        <v>153</v>
      </c>
      <c r="S40" s="122" t="s">
        <v>153</v>
      </c>
      <c r="T40" s="122" t="s">
        <v>153</v>
      </c>
      <c r="U40" s="123" t="s">
        <v>153</v>
      </c>
      <c r="V40" s="124" t="s">
        <v>153</v>
      </c>
      <c r="W40" s="122" t="s">
        <v>153</v>
      </c>
      <c r="X40" s="122" t="s">
        <v>153</v>
      </c>
      <c r="Y40" s="123" t="s">
        <v>153</v>
      </c>
      <c r="Z40" s="124" t="s">
        <v>153</v>
      </c>
    </row>
    <row r="41" spans="2:26" ht="43.5" x14ac:dyDescent="0.35">
      <c r="B41" s="127" t="str">
        <f>'INF GERAIS'!B41&amp;IFERROR(IF(INDEX(APOIO!$A$5:$A$50,MATCH('INF GERAIS'!N41,APOIO!$B$5:$B$50,0))="NÃO",APOIO!$A$2&amp;"NÃO VÁLIDO",""),"")</f>
        <v>2014.0033
NÃO VÁLIDO</v>
      </c>
      <c r="C41" s="127" t="str">
        <f>'INF GERAIS'!C41</f>
        <v>SERTÃO DO ARARIPE</v>
      </c>
      <c r="D41" s="127" t="str">
        <f>'INF GERAIS'!D41</f>
        <v>ARARIPINA</v>
      </c>
      <c r="E41" s="127" t="str">
        <f>'INF GERAIS'!E41</f>
        <v>CONSTRUÇÃO DO GALPÃO PARA TRIAGEM DE RESÍDUOS SÓLIDOS DOMICILIARES</v>
      </c>
      <c r="F41" s="1950" t="str">
        <f>'INF GERAIS'!G41</f>
        <v>NORMAL</v>
      </c>
      <c r="G41" s="122"/>
      <c r="H41" s="122"/>
      <c r="I41" s="123"/>
      <c r="J41" s="124"/>
      <c r="K41" s="122"/>
      <c r="L41" s="122"/>
      <c r="M41" s="123"/>
      <c r="N41" s="124"/>
      <c r="O41" s="122"/>
      <c r="P41" s="122"/>
      <c r="Q41" s="123"/>
      <c r="R41" s="124"/>
      <c r="S41" s="122"/>
      <c r="T41" s="122"/>
      <c r="U41" s="123"/>
      <c r="V41" s="124"/>
      <c r="W41" s="122"/>
      <c r="X41" s="122"/>
      <c r="Y41" s="123"/>
      <c r="Z41" s="124"/>
    </row>
    <row r="42" spans="2:26" ht="29" x14ac:dyDescent="0.35">
      <c r="B42" s="118" t="str">
        <f>'INF GERAIS'!B42&amp;IFERROR(IF(INDEX(APOIO!$A$5:$A$50,MATCH('INF GERAIS'!N42,APOIO!$B$5:$B$50,0))="NÃO",APOIO!$A$2&amp;"NÃO VÁLIDO",""),"")</f>
        <v>2014.0034</v>
      </c>
      <c r="C42" s="118" t="str">
        <f>'INF GERAIS'!C42</f>
        <v>SERTÃO DO MOXOTÓ</v>
      </c>
      <c r="D42" s="118" t="str">
        <f>'INF GERAIS'!D42</f>
        <v>ARCOVERDE</v>
      </c>
      <c r="E42" s="118" t="str">
        <f>'INF GERAIS'!E42</f>
        <v>CONSTRUÇÃO DA PRAÇA DA COHAB II</v>
      </c>
      <c r="F42" s="1950" t="str">
        <f>'INF GERAIS'!G42</f>
        <v>NORMAL</v>
      </c>
      <c r="G42" s="122">
        <v>42502</v>
      </c>
      <c r="H42" s="122">
        <v>42528</v>
      </c>
      <c r="I42" s="123">
        <v>0.6</v>
      </c>
      <c r="J42" s="124" t="s">
        <v>153</v>
      </c>
      <c r="K42" s="122">
        <v>42600</v>
      </c>
      <c r="L42" s="122">
        <v>42654</v>
      </c>
      <c r="M42" s="123">
        <v>1</v>
      </c>
      <c r="N42" s="124" t="s">
        <v>153</v>
      </c>
      <c r="O42" s="122" t="s">
        <v>153</v>
      </c>
      <c r="P42" s="122" t="s">
        <v>153</v>
      </c>
      <c r="Q42" s="123" t="s">
        <v>153</v>
      </c>
      <c r="R42" s="124" t="s">
        <v>153</v>
      </c>
      <c r="S42" s="122" t="s">
        <v>153</v>
      </c>
      <c r="T42" s="122" t="s">
        <v>153</v>
      </c>
      <c r="U42" s="123" t="s">
        <v>153</v>
      </c>
      <c r="V42" s="124" t="s">
        <v>153</v>
      </c>
      <c r="W42" s="122" t="s">
        <v>153</v>
      </c>
      <c r="X42" s="122" t="s">
        <v>153</v>
      </c>
      <c r="Y42" s="123" t="s">
        <v>153</v>
      </c>
      <c r="Z42" s="124" t="s">
        <v>153</v>
      </c>
    </row>
    <row r="43" spans="2:26" ht="29" x14ac:dyDescent="0.35">
      <c r="B43" s="118" t="str">
        <f>'INF GERAIS'!B43&amp;IFERROR(IF(INDEX(APOIO!$A$5:$A$50,MATCH('INF GERAIS'!N43,APOIO!$B$5:$B$50,0))="NÃO",APOIO!$A$2&amp;"NÃO VÁLIDO",""),"")</f>
        <v>2014.0035</v>
      </c>
      <c r="C43" s="118" t="str">
        <f>'INF GERAIS'!C43</f>
        <v>SERTÃO DO MOXOTÓ</v>
      </c>
      <c r="D43" s="118" t="str">
        <f>'INF GERAIS'!D43</f>
        <v>ARCOVERDE</v>
      </c>
      <c r="E43" s="118" t="str">
        <f>'INF GERAIS'!E43</f>
        <v>REFORMA DA PRAÇA PRESIDENTE KENNEDY</v>
      </c>
      <c r="F43" s="1950" t="str">
        <f>'INF GERAIS'!G43</f>
        <v>NORMAL</v>
      </c>
      <c r="G43" s="122">
        <v>42335</v>
      </c>
      <c r="H43" s="122" t="s">
        <v>153</v>
      </c>
      <c r="I43" s="123">
        <v>0.6</v>
      </c>
      <c r="J43" s="122"/>
      <c r="K43" s="122">
        <v>42502</v>
      </c>
      <c r="L43" s="122">
        <v>42528</v>
      </c>
      <c r="M43" s="123">
        <v>0.6</v>
      </c>
      <c r="N43" s="124" t="s">
        <v>153</v>
      </c>
      <c r="O43" s="122">
        <v>42549</v>
      </c>
      <c r="P43" s="122">
        <v>42528</v>
      </c>
      <c r="Q43" s="123">
        <v>1</v>
      </c>
      <c r="R43" s="124" t="s">
        <v>153</v>
      </c>
      <c r="S43" s="122" t="s">
        <v>153</v>
      </c>
      <c r="T43" s="122" t="s">
        <v>153</v>
      </c>
      <c r="U43" s="123" t="s">
        <v>153</v>
      </c>
      <c r="V43" s="124" t="s">
        <v>153</v>
      </c>
      <c r="W43" s="122" t="s">
        <v>153</v>
      </c>
      <c r="X43" s="122" t="s">
        <v>153</v>
      </c>
      <c r="Y43" s="123" t="s">
        <v>153</v>
      </c>
      <c r="Z43" s="124" t="s">
        <v>153</v>
      </c>
    </row>
    <row r="44" spans="2:26" ht="29" x14ac:dyDescent="0.35">
      <c r="B44" s="118" t="str">
        <f>'INF GERAIS'!B44&amp;IFERROR(IF(INDEX(APOIO!$A$5:$A$50,MATCH('INF GERAIS'!N44,APOIO!$B$5:$B$50,0))="NÃO",APOIO!$A$2&amp;"NÃO VÁLIDO",""),"")</f>
        <v>2014.0036</v>
      </c>
      <c r="C44" s="118" t="str">
        <f>'INF GERAIS'!C44</f>
        <v>SERTÃO DO MOXOTÓ</v>
      </c>
      <c r="D44" s="118" t="str">
        <f>'INF GERAIS'!D44</f>
        <v>ARCOVERDE</v>
      </c>
      <c r="E44" s="118" t="str">
        <f>'INF GERAIS'!E44</f>
        <v>REFORMA DO CANTEIRO DA AV. ANTONIO JAPIASSU</v>
      </c>
      <c r="F44" s="1950" t="str">
        <f>'INF GERAIS'!G44</f>
        <v>NORMAL</v>
      </c>
      <c r="G44" s="122" t="s">
        <v>4813</v>
      </c>
      <c r="H44" s="122">
        <v>42178</v>
      </c>
      <c r="I44" s="123">
        <v>1</v>
      </c>
      <c r="J44" s="124" t="s">
        <v>153</v>
      </c>
      <c r="K44" s="122">
        <v>42335</v>
      </c>
      <c r="L44" s="122">
        <v>42178</v>
      </c>
      <c r="M44" s="123">
        <v>1</v>
      </c>
      <c r="N44" s="124" t="s">
        <v>153</v>
      </c>
      <c r="O44" s="122" t="s">
        <v>153</v>
      </c>
      <c r="P44" s="122" t="s">
        <v>153</v>
      </c>
      <c r="Q44" s="123" t="s">
        <v>153</v>
      </c>
      <c r="R44" s="124" t="s">
        <v>153</v>
      </c>
      <c r="S44" s="122" t="s">
        <v>153</v>
      </c>
      <c r="T44" s="122" t="s">
        <v>153</v>
      </c>
      <c r="U44" s="123" t="s">
        <v>153</v>
      </c>
      <c r="V44" s="124" t="s">
        <v>153</v>
      </c>
      <c r="W44" s="122" t="s">
        <v>153</v>
      </c>
      <c r="X44" s="122" t="s">
        <v>153</v>
      </c>
      <c r="Y44" s="123" t="s">
        <v>153</v>
      </c>
      <c r="Z44" s="124" t="s">
        <v>153</v>
      </c>
    </row>
    <row r="45" spans="2:26" ht="29" x14ac:dyDescent="0.35">
      <c r="B45" s="118" t="str">
        <f>'INF GERAIS'!B45&amp;IFERROR(IF(INDEX(APOIO!$A$5:$A$50,MATCH('INF GERAIS'!N45,APOIO!$B$5:$B$50,0))="NÃO",APOIO!$A$2&amp;"NÃO VÁLIDO",""),"")</f>
        <v>2014.0037</v>
      </c>
      <c r="C45" s="118" t="str">
        <f>'INF GERAIS'!C45</f>
        <v>SERTÃO DO MOXOTÓ</v>
      </c>
      <c r="D45" s="118" t="str">
        <f>'INF GERAIS'!D45</f>
        <v>ARCOVERDE</v>
      </c>
      <c r="E45" s="118" t="str">
        <f>'INF GERAIS'!E45</f>
        <v>REVITALIZAÇÃO DA PRAÇA REDONDA</v>
      </c>
      <c r="F45" s="1950" t="str">
        <f>'INF GERAIS'!G45</f>
        <v>NORMAL</v>
      </c>
      <c r="G45" s="122" t="s">
        <v>4814</v>
      </c>
      <c r="H45" s="122">
        <v>42262</v>
      </c>
      <c r="I45" s="123">
        <v>1</v>
      </c>
      <c r="J45" s="124" t="s">
        <v>153</v>
      </c>
      <c r="K45" s="122" t="s">
        <v>153</v>
      </c>
      <c r="L45" s="122" t="s">
        <v>153</v>
      </c>
      <c r="M45" s="123" t="s">
        <v>153</v>
      </c>
      <c r="N45" s="124" t="s">
        <v>153</v>
      </c>
      <c r="O45" s="122" t="s">
        <v>153</v>
      </c>
      <c r="P45" s="122" t="s">
        <v>153</v>
      </c>
      <c r="Q45" s="123" t="s">
        <v>153</v>
      </c>
      <c r="R45" s="124" t="s">
        <v>153</v>
      </c>
      <c r="S45" s="122" t="s">
        <v>153</v>
      </c>
      <c r="T45" s="122" t="s">
        <v>153</v>
      </c>
      <c r="U45" s="123" t="s">
        <v>153</v>
      </c>
      <c r="V45" s="124" t="s">
        <v>153</v>
      </c>
      <c r="W45" s="122" t="s">
        <v>153</v>
      </c>
      <c r="X45" s="122" t="s">
        <v>153</v>
      </c>
      <c r="Y45" s="123" t="s">
        <v>153</v>
      </c>
      <c r="Z45" s="124" t="s">
        <v>153</v>
      </c>
    </row>
    <row r="46" spans="2:26" ht="43.5" x14ac:dyDescent="0.35">
      <c r="B46" s="118" t="str">
        <f>'INF GERAIS'!B46&amp;IFERROR(IF(INDEX(APOIO!$A$5:$A$50,MATCH('INF GERAIS'!N46,APOIO!$B$5:$B$50,0))="NÃO",APOIO!$A$2&amp;"NÃO VÁLIDO",""),"")</f>
        <v>2014.0038</v>
      </c>
      <c r="C46" s="118" t="str">
        <f>'INF GERAIS'!C46</f>
        <v>AGRESTE CENTRAL</v>
      </c>
      <c r="D46" s="118" t="str">
        <f>'INF GERAIS'!D46</f>
        <v>BARRA DE GUABIRABA</v>
      </c>
      <c r="E46" s="118" t="str">
        <f>'INF GERAIS'!E46</f>
        <v>REFORMA E AMPLIAÇÃO DA UNIDADE MISTA PAULO VIANA DE QUEIROZ NO MUNICÍPIO DE BARRA DE GUABIRABA - PE</v>
      </c>
      <c r="F46" s="1950" t="str">
        <f>'INF GERAIS'!G46</f>
        <v>NORMAL</v>
      </c>
      <c r="G46" s="122">
        <v>42347</v>
      </c>
      <c r="H46" s="122" t="s">
        <v>153</v>
      </c>
      <c r="I46" s="123">
        <v>0.6</v>
      </c>
      <c r="J46" s="124" t="s">
        <v>7219</v>
      </c>
      <c r="K46" s="122">
        <v>42479</v>
      </c>
      <c r="L46" s="122">
        <v>42503</v>
      </c>
      <c r="M46" s="123">
        <v>0.6</v>
      </c>
      <c r="N46" s="124" t="s">
        <v>6911</v>
      </c>
      <c r="O46" s="122">
        <v>44662</v>
      </c>
      <c r="P46" s="122">
        <v>44665</v>
      </c>
      <c r="Q46" s="123">
        <v>1</v>
      </c>
      <c r="R46" s="124" t="s">
        <v>153</v>
      </c>
      <c r="S46" s="122" t="s">
        <v>153</v>
      </c>
      <c r="T46" s="122" t="s">
        <v>153</v>
      </c>
      <c r="U46" s="123" t="s">
        <v>153</v>
      </c>
      <c r="V46" s="124"/>
      <c r="W46" s="122" t="s">
        <v>153</v>
      </c>
      <c r="X46" s="122" t="s">
        <v>153</v>
      </c>
      <c r="Y46" s="123" t="s">
        <v>153</v>
      </c>
      <c r="Z46" s="124" t="s">
        <v>153</v>
      </c>
    </row>
    <row r="47" spans="2:26" ht="87" x14ac:dyDescent="0.35">
      <c r="B47" s="118" t="str">
        <f>'INF GERAIS'!B47&amp;IFERROR(IF(INDEX(APOIO!$A$5:$A$50,MATCH('INF GERAIS'!N47,APOIO!$B$5:$B$50,0))="NÃO",APOIO!$A$2&amp;"NÃO VÁLIDO",""),"")</f>
        <v>2014.0039</v>
      </c>
      <c r="C47" s="118" t="str">
        <f>'INF GERAIS'!C47</f>
        <v>AGRESTE CENTRAL</v>
      </c>
      <c r="D47" s="118" t="str">
        <f>'INF GERAIS'!D47</f>
        <v>BARRA DE GUABIRABA</v>
      </c>
      <c r="E47" s="118" t="str">
        <f>'INF GERAIS'!E47</f>
        <v>PAVIMENTAÇÃO DE RUAS NA SEDE DO MUNICÍPIO DE BARRA DE GUABIRABA-PE: AV. JUCELINO KUBSTCHEK, COMPLEMENTO DA RUA N. S. DAS DORES, RUA NOSSA SENHORA APARECIDA, RUA DA CADEIA, RUA SEVERINO SABINO DA SILVA, RUA SEVERINO MIGUEL, RUA 01 - MURO DE ARRIMO</v>
      </c>
      <c r="F47" s="1950" t="str">
        <f>'INF GERAIS'!G47</f>
        <v>NORMAL</v>
      </c>
      <c r="G47" s="122">
        <v>42347</v>
      </c>
      <c r="H47" s="122">
        <v>42492</v>
      </c>
      <c r="I47" s="354">
        <v>0.61060000000000003</v>
      </c>
      <c r="J47" s="124" t="s">
        <v>153</v>
      </c>
      <c r="K47" s="122">
        <v>43259</v>
      </c>
      <c r="L47" s="122">
        <v>43335</v>
      </c>
      <c r="M47" s="123">
        <v>1</v>
      </c>
      <c r="N47" s="120" t="s">
        <v>13863</v>
      </c>
      <c r="O47" s="122" t="s">
        <v>153</v>
      </c>
      <c r="P47" s="122" t="s">
        <v>153</v>
      </c>
      <c r="Q47" s="123" t="s">
        <v>153</v>
      </c>
      <c r="R47" s="124" t="s">
        <v>153</v>
      </c>
      <c r="S47" s="122" t="s">
        <v>153</v>
      </c>
      <c r="T47" s="122" t="s">
        <v>153</v>
      </c>
      <c r="U47" s="123" t="s">
        <v>153</v>
      </c>
      <c r="V47" s="124" t="s">
        <v>153</v>
      </c>
      <c r="W47" s="122" t="s">
        <v>153</v>
      </c>
      <c r="X47" s="122" t="s">
        <v>153</v>
      </c>
      <c r="Y47" s="123" t="s">
        <v>153</v>
      </c>
      <c r="Z47" s="124" t="s">
        <v>153</v>
      </c>
    </row>
    <row r="48" spans="2:26" ht="29" x14ac:dyDescent="0.35">
      <c r="B48" s="118" t="str">
        <f>'INF GERAIS'!B48&amp;IFERROR(IF(INDEX(APOIO!$A$5:$A$50,MATCH('INF GERAIS'!N48,APOIO!$B$5:$B$50,0))="NÃO",APOIO!$A$2&amp;"NÃO VÁLIDO",""),"")</f>
        <v>2014.0040</v>
      </c>
      <c r="C48" s="118" t="str">
        <f>'INF GERAIS'!C48</f>
        <v>MATA SUL</v>
      </c>
      <c r="D48" s="118" t="str">
        <f>'INF GERAIS'!D48</f>
        <v>BARREIROS</v>
      </c>
      <c r="E48" s="118" t="str">
        <f>'INF GERAIS'!E48</f>
        <v>PAVIMENTAÇÃO EM PARALELEPIPEDO EM DIVERSAS RUAS DO MUNICIPIO( 31 RUAS)</v>
      </c>
      <c r="F48" s="1950" t="str">
        <f>'INF GERAIS'!G48</f>
        <v>NORMAL</v>
      </c>
      <c r="G48" s="122" t="s">
        <v>4815</v>
      </c>
      <c r="H48" s="122">
        <v>42270</v>
      </c>
      <c r="I48" s="123">
        <v>0.7</v>
      </c>
      <c r="J48" s="124" t="s">
        <v>153</v>
      </c>
      <c r="K48" s="122">
        <v>42628</v>
      </c>
      <c r="L48" s="122">
        <v>42684</v>
      </c>
      <c r="M48" s="123">
        <v>1</v>
      </c>
      <c r="N48" s="124" t="s">
        <v>153</v>
      </c>
      <c r="O48" s="122" t="s">
        <v>153</v>
      </c>
      <c r="P48" s="122" t="s">
        <v>153</v>
      </c>
      <c r="Q48" s="123" t="s">
        <v>153</v>
      </c>
      <c r="R48" s="124" t="s">
        <v>153</v>
      </c>
      <c r="S48" s="122" t="s">
        <v>153</v>
      </c>
      <c r="T48" s="122" t="s">
        <v>153</v>
      </c>
      <c r="U48" s="123" t="s">
        <v>153</v>
      </c>
      <c r="V48" s="124" t="s">
        <v>153</v>
      </c>
      <c r="W48" s="122" t="s">
        <v>153</v>
      </c>
      <c r="X48" s="122" t="s">
        <v>153</v>
      </c>
      <c r="Y48" s="123" t="s">
        <v>153</v>
      </c>
      <c r="Z48" s="124" t="s">
        <v>153</v>
      </c>
    </row>
    <row r="49" spans="2:26" ht="43.5" x14ac:dyDescent="0.35">
      <c r="B49" s="118" t="str">
        <f>'INF GERAIS'!B49&amp;IFERROR(IF(INDEX(APOIO!$A$5:$A$50,MATCH('INF GERAIS'!N49,APOIO!$B$5:$B$50,0))="NÃO",APOIO!$A$2&amp;"NÃO VÁLIDO",""),"")</f>
        <v>2014.0041</v>
      </c>
      <c r="C49" s="118" t="str">
        <f>'INF GERAIS'!C49</f>
        <v>MATA SUL</v>
      </c>
      <c r="D49" s="118" t="str">
        <f>'INF GERAIS'!D49</f>
        <v>BARREIROS</v>
      </c>
      <c r="E49" s="118" t="str">
        <f>'INF GERAIS'!E49</f>
        <v>CAPEAMENTO ASFALTICO DAS RUAS DO MUNICIPIO</v>
      </c>
      <c r="F49" s="1950" t="str">
        <f>'INF GERAIS'!G49</f>
        <v>NORMAL</v>
      </c>
      <c r="G49" s="122">
        <v>42200</v>
      </c>
      <c r="H49" s="122">
        <v>42270</v>
      </c>
      <c r="I49" s="123">
        <v>0.7</v>
      </c>
      <c r="J49" s="124" t="s">
        <v>153</v>
      </c>
      <c r="K49" s="233" t="s">
        <v>10479</v>
      </c>
      <c r="L49" s="985">
        <v>43164</v>
      </c>
      <c r="M49" s="123">
        <v>1</v>
      </c>
      <c r="N49" s="124" t="s">
        <v>153</v>
      </c>
      <c r="O49" s="122" t="s">
        <v>153</v>
      </c>
      <c r="P49" s="122" t="s">
        <v>153</v>
      </c>
      <c r="Q49" s="123" t="s">
        <v>153</v>
      </c>
      <c r="R49" s="124" t="s">
        <v>153</v>
      </c>
      <c r="S49" s="122" t="s">
        <v>153</v>
      </c>
      <c r="T49" s="122" t="s">
        <v>153</v>
      </c>
      <c r="U49" s="123" t="s">
        <v>153</v>
      </c>
      <c r="V49" s="124" t="s">
        <v>153</v>
      </c>
      <c r="W49" s="122" t="s">
        <v>153</v>
      </c>
      <c r="X49" s="122" t="s">
        <v>153</v>
      </c>
      <c r="Y49" s="123" t="s">
        <v>153</v>
      </c>
      <c r="Z49" s="124" t="s">
        <v>153</v>
      </c>
    </row>
    <row r="50" spans="2:26" ht="29" x14ac:dyDescent="0.35">
      <c r="B50" s="118" t="str">
        <f>'INF GERAIS'!B50&amp;IFERROR(IF(INDEX(APOIO!$A$5:$A$50,MATCH('INF GERAIS'!N50,APOIO!$B$5:$B$50,0))="NÃO",APOIO!$A$2&amp;"NÃO VÁLIDO",""),"")</f>
        <v>2014.0042</v>
      </c>
      <c r="C50" s="118" t="str">
        <f>'INF GERAIS'!C50</f>
        <v>MATA SUL</v>
      </c>
      <c r="D50" s="118" t="str">
        <f>'INF GERAIS'!D50</f>
        <v>BELÉM DE MARIA</v>
      </c>
      <c r="E50" s="118" t="str">
        <f>'INF GERAIS'!E50</f>
        <v>PAVIMENTAÇÃO EM PARALELEPÍPEDOS GRANITICOS DO ACESSO A BATATEIRA</v>
      </c>
      <c r="F50" s="1950" t="str">
        <f>'INF GERAIS'!G50</f>
        <v>NORMAL</v>
      </c>
      <c r="G50" s="122">
        <v>43083</v>
      </c>
      <c r="H50" s="985">
        <v>43123</v>
      </c>
      <c r="I50" s="123">
        <v>0.6</v>
      </c>
      <c r="J50" s="124" t="s">
        <v>153</v>
      </c>
      <c r="K50" s="122">
        <v>43229</v>
      </c>
      <c r="L50" s="122">
        <v>43236</v>
      </c>
      <c r="M50" s="123">
        <v>1</v>
      </c>
      <c r="N50" s="124" t="s">
        <v>153</v>
      </c>
      <c r="O50" s="122" t="s">
        <v>153</v>
      </c>
      <c r="P50" s="122" t="s">
        <v>153</v>
      </c>
      <c r="Q50" s="123" t="s">
        <v>153</v>
      </c>
      <c r="R50" s="124" t="s">
        <v>153</v>
      </c>
      <c r="S50" s="122" t="s">
        <v>153</v>
      </c>
      <c r="T50" s="122" t="s">
        <v>153</v>
      </c>
      <c r="U50" s="123" t="s">
        <v>153</v>
      </c>
      <c r="V50" s="124" t="s">
        <v>153</v>
      </c>
      <c r="W50" s="122" t="s">
        <v>153</v>
      </c>
      <c r="X50" s="122" t="s">
        <v>153</v>
      </c>
      <c r="Y50" s="123" t="s">
        <v>153</v>
      </c>
      <c r="Z50" s="124" t="s">
        <v>153</v>
      </c>
    </row>
    <row r="51" spans="2:26" ht="29" x14ac:dyDescent="0.35">
      <c r="B51" s="118" t="str">
        <f>'INF GERAIS'!B51&amp;IFERROR(IF(INDEX(APOIO!$A$5:$A$50,MATCH('INF GERAIS'!N51,APOIO!$B$5:$B$50,0))="NÃO",APOIO!$A$2&amp;"NÃO VÁLIDO",""),"")</f>
        <v>2014.0043</v>
      </c>
      <c r="C51" s="118" t="str">
        <f>'INF GERAIS'!C51</f>
        <v>MATA SUL</v>
      </c>
      <c r="D51" s="118" t="str">
        <f>'INF GERAIS'!D51</f>
        <v>BELÉM DE MARIA</v>
      </c>
      <c r="E51" s="118" t="str">
        <f>'INF GERAIS'!E51</f>
        <v>REFORMA DO MURO E AMPLIAÇÃO  DO CEMITÉRIO DO DISTRITO DE BATATEIRA</v>
      </c>
      <c r="F51" s="1950" t="str">
        <f>'INF GERAIS'!G51</f>
        <v>NORMAL</v>
      </c>
      <c r="G51" s="358">
        <v>42457</v>
      </c>
      <c r="H51" s="895" t="s">
        <v>153</v>
      </c>
      <c r="I51" s="123">
        <v>0.6</v>
      </c>
      <c r="J51" s="124" t="s">
        <v>153</v>
      </c>
      <c r="K51" s="122">
        <v>43068</v>
      </c>
      <c r="L51" s="122">
        <v>43088</v>
      </c>
      <c r="M51" s="123">
        <v>0.6</v>
      </c>
      <c r="N51" s="124" t="s">
        <v>153</v>
      </c>
      <c r="O51" s="122">
        <v>43229</v>
      </c>
      <c r="P51" s="122">
        <v>43236</v>
      </c>
      <c r="Q51" s="123">
        <v>1</v>
      </c>
      <c r="R51" s="124" t="s">
        <v>153</v>
      </c>
      <c r="S51" s="122" t="s">
        <v>153</v>
      </c>
      <c r="T51" s="122" t="s">
        <v>153</v>
      </c>
      <c r="U51" s="123" t="s">
        <v>153</v>
      </c>
      <c r="V51" s="124" t="s">
        <v>153</v>
      </c>
      <c r="W51" s="122" t="s">
        <v>153</v>
      </c>
      <c r="X51" s="122" t="s">
        <v>153</v>
      </c>
      <c r="Y51" s="123" t="s">
        <v>153</v>
      </c>
      <c r="Z51" s="124" t="s">
        <v>153</v>
      </c>
    </row>
    <row r="52" spans="2:26" ht="29" x14ac:dyDescent="0.35">
      <c r="B52" s="118" t="str">
        <f>'INF GERAIS'!B52&amp;IFERROR(IF(INDEX(APOIO!$A$5:$A$50,MATCH('INF GERAIS'!N52,APOIO!$B$5:$B$50,0))="NÃO",APOIO!$A$2&amp;"NÃO VÁLIDO",""),"")</f>
        <v>2014.0044</v>
      </c>
      <c r="C52" s="118" t="str">
        <f>'INF GERAIS'!C52</f>
        <v>MATA SUL</v>
      </c>
      <c r="D52" s="118" t="str">
        <f>'INF GERAIS'!D52</f>
        <v>BELÉM DE MARIA</v>
      </c>
      <c r="E52" s="118" t="str">
        <f>'INF GERAIS'!E52</f>
        <v>REFORMA E AMPLIAÇÃO DO MURO DO CEMITÉRIO NA SEDE DO MUNICÍPIO</v>
      </c>
      <c r="F52" s="1950" t="str">
        <f>'INF GERAIS'!G52</f>
        <v>NORMAL</v>
      </c>
      <c r="G52" s="122">
        <v>42457</v>
      </c>
      <c r="H52" s="895" t="s">
        <v>153</v>
      </c>
      <c r="I52" s="123">
        <v>0.6</v>
      </c>
      <c r="J52" s="124" t="s">
        <v>153</v>
      </c>
      <c r="K52" s="122">
        <v>43074</v>
      </c>
      <c r="L52" s="895">
        <v>43088</v>
      </c>
      <c r="M52" s="123">
        <v>0.6</v>
      </c>
      <c r="N52" s="124" t="s">
        <v>153</v>
      </c>
      <c r="O52" s="122">
        <v>43116</v>
      </c>
      <c r="P52" s="122">
        <v>43088</v>
      </c>
      <c r="Q52" s="123">
        <v>1</v>
      </c>
      <c r="R52" s="124" t="s">
        <v>153</v>
      </c>
      <c r="S52" s="122" t="s">
        <v>153</v>
      </c>
      <c r="T52" s="122" t="s">
        <v>153</v>
      </c>
      <c r="U52" s="123" t="s">
        <v>153</v>
      </c>
      <c r="V52" s="124" t="s">
        <v>153</v>
      </c>
      <c r="W52" s="122" t="s">
        <v>153</v>
      </c>
      <c r="X52" s="122" t="s">
        <v>153</v>
      </c>
      <c r="Y52" s="123" t="s">
        <v>153</v>
      </c>
      <c r="Z52" s="124" t="s">
        <v>153</v>
      </c>
    </row>
    <row r="53" spans="2:26" ht="43.5" x14ac:dyDescent="0.35">
      <c r="B53" s="118" t="str">
        <f>'INF GERAIS'!B53&amp;IFERROR(IF(INDEX(APOIO!$A$5:$A$50,MATCH('INF GERAIS'!N53,APOIO!$B$5:$B$50,0))="NÃO",APOIO!$A$2&amp;"NÃO VÁLIDO",""),"")</f>
        <v>2014.0045</v>
      </c>
      <c r="C53" s="118" t="str">
        <f>'INF GERAIS'!C53</f>
        <v>SERTÃO DE ITAPARICA</v>
      </c>
      <c r="D53" s="118" t="str">
        <f>'INF GERAIS'!D53</f>
        <v>BELÉM DE SÃO FRANCISCO</v>
      </c>
      <c r="E53" s="118" t="str">
        <f>'INF GERAIS'!E53</f>
        <v>PAVIMENTAÇÃO EM PEDRAS GRANÍTICAS DE DIVERSAS RUAS NA SEDE DO MUNICÍPIO E NO POVOADO DE CACHAUÍ DE BAIXO (ZONA RURAL) (11 RUAS)</v>
      </c>
      <c r="F53" s="1950" t="str">
        <f>'INF GERAIS'!G53</f>
        <v>NORMAL</v>
      </c>
      <c r="G53" s="122">
        <v>42340</v>
      </c>
      <c r="H53" s="122">
        <v>42550</v>
      </c>
      <c r="I53" s="123">
        <v>0.6</v>
      </c>
      <c r="J53" s="124" t="s">
        <v>153</v>
      </c>
      <c r="K53" s="122">
        <v>43236</v>
      </c>
      <c r="L53" s="122">
        <v>43278</v>
      </c>
      <c r="M53" s="123">
        <v>1</v>
      </c>
      <c r="N53" s="124" t="s">
        <v>153</v>
      </c>
      <c r="O53" s="122" t="s">
        <v>153</v>
      </c>
      <c r="P53" s="122" t="s">
        <v>153</v>
      </c>
      <c r="Q53" s="123" t="s">
        <v>153</v>
      </c>
      <c r="R53" s="124" t="s">
        <v>153</v>
      </c>
      <c r="S53" s="122" t="s">
        <v>153</v>
      </c>
      <c r="T53" s="122" t="s">
        <v>153</v>
      </c>
      <c r="U53" s="123" t="s">
        <v>153</v>
      </c>
      <c r="V53" s="124" t="s">
        <v>153</v>
      </c>
      <c r="W53" s="122" t="s">
        <v>153</v>
      </c>
      <c r="X53" s="122" t="s">
        <v>153</v>
      </c>
      <c r="Y53" s="123" t="s">
        <v>153</v>
      </c>
      <c r="Z53" s="124" t="s">
        <v>153</v>
      </c>
    </row>
    <row r="54" spans="2:26" x14ac:dyDescent="0.35">
      <c r="B54" s="118" t="str">
        <f>'INF GERAIS'!B54&amp;IFERROR(IF(INDEX(APOIO!$A$5:$A$50,MATCH('INF GERAIS'!N54,APOIO!$B$5:$B$50,0))="NÃO",APOIO!$A$2&amp;"NÃO VÁLIDO",""),"")</f>
        <v>2014.0046</v>
      </c>
      <c r="C54" s="118" t="str">
        <f>'INF GERAIS'!C54</f>
        <v>AGRESTE CENTRAL</v>
      </c>
      <c r="D54" s="118" t="str">
        <f>'INF GERAIS'!D54</f>
        <v>BELO JARDIM</v>
      </c>
      <c r="E54" s="118" t="str">
        <f>'INF GERAIS'!E54</f>
        <v>CAPEAMENTO ASFÁLTICO DE DIVERSAS RUAS</v>
      </c>
      <c r="F54" s="1950" t="str">
        <f>'INF GERAIS'!G54</f>
        <v>NORMAL</v>
      </c>
      <c r="G54" s="122">
        <v>42558</v>
      </c>
      <c r="H54" s="122">
        <v>42535</v>
      </c>
      <c r="I54" s="123">
        <v>1</v>
      </c>
      <c r="J54" s="124" t="s">
        <v>7703</v>
      </c>
      <c r="K54" s="122" t="s">
        <v>153</v>
      </c>
      <c r="L54" s="122" t="s">
        <v>153</v>
      </c>
      <c r="M54" s="123" t="s">
        <v>153</v>
      </c>
      <c r="N54" s="124" t="s">
        <v>153</v>
      </c>
      <c r="O54" s="122" t="s">
        <v>153</v>
      </c>
      <c r="P54" s="122" t="s">
        <v>153</v>
      </c>
      <c r="Q54" s="123" t="s">
        <v>153</v>
      </c>
      <c r="R54" s="124" t="s">
        <v>153</v>
      </c>
      <c r="S54" s="122" t="s">
        <v>153</v>
      </c>
      <c r="T54" s="122" t="s">
        <v>153</v>
      </c>
      <c r="U54" s="123" t="s">
        <v>153</v>
      </c>
      <c r="V54" s="124" t="s">
        <v>153</v>
      </c>
      <c r="W54" s="122" t="s">
        <v>153</v>
      </c>
      <c r="X54" s="122" t="s">
        <v>153</v>
      </c>
      <c r="Y54" s="123" t="s">
        <v>153</v>
      </c>
      <c r="Z54" s="124" t="s">
        <v>153</v>
      </c>
    </row>
    <row r="55" spans="2:26" ht="43.5" x14ac:dyDescent="0.35">
      <c r="B55" s="118" t="str">
        <f>'INF GERAIS'!B55&amp;IFERROR(IF(INDEX(APOIO!$A$5:$A$50,MATCH('INF GERAIS'!N55,APOIO!$B$5:$B$50,0))="NÃO",APOIO!$A$2&amp;"NÃO VÁLIDO",""),"")</f>
        <v>2014.0047
NÃO VÁLIDO</v>
      </c>
      <c r="C55" s="118" t="str">
        <f>'INF GERAIS'!C55</f>
        <v>AGRESTE CENTRAL</v>
      </c>
      <c r="D55" s="118" t="str">
        <f>'INF GERAIS'!D55</f>
        <v>BELO JARDIM</v>
      </c>
      <c r="E55" s="118" t="str">
        <f>'INF GERAIS'!E55</f>
        <v>APOIO A IMPLANTAÇÃO DE INFRA-ESTRUTURA URBANA NO MUNICÍPIO DE BELO JARDIM-PE - PAVIMENTAÇÃO EM TSD DE DIVERSAS RUAS NO MUNICÍPIO</v>
      </c>
      <c r="F55" s="1950" t="str">
        <f>'INF GERAIS'!G55</f>
        <v>NORMAL</v>
      </c>
      <c r="G55" s="122" t="s">
        <v>153</v>
      </c>
      <c r="H55" s="122" t="s">
        <v>153</v>
      </c>
      <c r="I55" s="123" t="s">
        <v>153</v>
      </c>
      <c r="J55" s="124" t="s">
        <v>153</v>
      </c>
      <c r="K55" s="122" t="s">
        <v>153</v>
      </c>
      <c r="L55" s="122" t="s">
        <v>153</v>
      </c>
      <c r="M55" s="123" t="s">
        <v>153</v>
      </c>
      <c r="N55" s="124" t="s">
        <v>153</v>
      </c>
      <c r="O55" s="122" t="s">
        <v>153</v>
      </c>
      <c r="P55" s="122" t="s">
        <v>153</v>
      </c>
      <c r="Q55" s="123" t="s">
        <v>153</v>
      </c>
      <c r="R55" s="124" t="s">
        <v>153</v>
      </c>
      <c r="S55" s="122" t="s">
        <v>153</v>
      </c>
      <c r="T55" s="122" t="s">
        <v>153</v>
      </c>
      <c r="U55" s="123" t="s">
        <v>153</v>
      </c>
      <c r="V55" s="124" t="s">
        <v>153</v>
      </c>
      <c r="W55" s="122" t="s">
        <v>153</v>
      </c>
      <c r="X55" s="122" t="s">
        <v>153</v>
      </c>
      <c r="Y55" s="123" t="s">
        <v>153</v>
      </c>
      <c r="Z55" s="124" t="s">
        <v>153</v>
      </c>
    </row>
    <row r="56" spans="2:26" ht="29" x14ac:dyDescent="0.35">
      <c r="B56" s="118" t="str">
        <f>'INF GERAIS'!B56&amp;IFERROR(IF(INDEX(APOIO!$A$5:$A$50,MATCH('INF GERAIS'!N56,APOIO!$B$5:$B$50,0))="NÃO",APOIO!$A$2&amp;"NÃO VÁLIDO",""),"")</f>
        <v>2014.0048</v>
      </c>
      <c r="C56" s="118" t="str">
        <f>'INF GERAIS'!C56</f>
        <v>AGRESTE CENTRAL</v>
      </c>
      <c r="D56" s="118" t="str">
        <f>'INF GERAIS'!D56</f>
        <v>BELO JARDIM</v>
      </c>
      <c r="E56" s="118" t="str">
        <f>'INF GERAIS'!E56</f>
        <v>CONSTRUÇÃO DE PARQUE AMBIENTAL NO MUNICÍPIO DE BELO JARDIM - PE</v>
      </c>
      <c r="F56" s="1950" t="str">
        <f>'INF GERAIS'!G56</f>
        <v>NORMAL</v>
      </c>
      <c r="G56" s="122">
        <v>42507</v>
      </c>
      <c r="H56" s="122">
        <v>42535</v>
      </c>
      <c r="I56" s="354">
        <v>0.60389999999999999</v>
      </c>
      <c r="J56" s="124" t="s">
        <v>153</v>
      </c>
      <c r="K56" s="122">
        <v>42874</v>
      </c>
      <c r="L56" s="122" t="s">
        <v>153</v>
      </c>
      <c r="M56" s="123">
        <v>1</v>
      </c>
      <c r="N56" s="34" t="s">
        <v>10239</v>
      </c>
      <c r="O56" s="122" t="s">
        <v>153</v>
      </c>
      <c r="P56" s="122" t="s">
        <v>153</v>
      </c>
      <c r="Q56" s="123" t="s">
        <v>153</v>
      </c>
      <c r="R56" s="124" t="s">
        <v>153</v>
      </c>
      <c r="S56" s="122" t="s">
        <v>153</v>
      </c>
      <c r="T56" s="122" t="s">
        <v>153</v>
      </c>
      <c r="U56" s="123" t="s">
        <v>153</v>
      </c>
      <c r="V56" s="124" t="s">
        <v>153</v>
      </c>
      <c r="W56" s="122" t="s">
        <v>153</v>
      </c>
      <c r="X56" s="122" t="s">
        <v>153</v>
      </c>
      <c r="Y56" s="123" t="s">
        <v>153</v>
      </c>
      <c r="Z56" s="124" t="s">
        <v>153</v>
      </c>
    </row>
    <row r="57" spans="2:26" ht="58" x14ac:dyDescent="0.35">
      <c r="B57" s="118" t="str">
        <f>'INF GERAIS'!B57&amp;IFERROR(IF(INDEX(APOIO!$A$5:$A$50,MATCH('INF GERAIS'!N57,APOIO!$B$5:$B$50,0))="NÃO",APOIO!$A$2&amp;"NÃO VÁLIDO",""),"")</f>
        <v>2014.0049</v>
      </c>
      <c r="C57" s="118" t="str">
        <f>'INF GERAIS'!C57</f>
        <v>AGRESTE CENTRAL</v>
      </c>
      <c r="D57" s="118" t="str">
        <f>'INF GERAIS'!D57</f>
        <v>BELO JARDIM</v>
      </c>
      <c r="E57" s="118" t="str">
        <f>'INF GERAIS'!E57</f>
        <v>APOIO À IMPLANTAÇÃO DE INFRA-ESTRUTURA URBANA NO MUNICÍPIO DE BELO JARDIM - PE 
(CONSTRUÇÃO DE PRAÇA DE ALIMENTAÇÃO E ÁREA DE RECREAÇÃO)</v>
      </c>
      <c r="F57" s="1950" t="str">
        <f>'INF GERAIS'!G57</f>
        <v>NORMAL</v>
      </c>
      <c r="G57" s="122">
        <v>42507</v>
      </c>
      <c r="H57" s="122" t="s">
        <v>153</v>
      </c>
      <c r="I57" s="123">
        <v>0.6</v>
      </c>
      <c r="J57" s="124" t="s">
        <v>153</v>
      </c>
      <c r="K57" s="122">
        <v>42507</v>
      </c>
      <c r="L57" s="122">
        <v>42535</v>
      </c>
      <c r="M57" s="123">
        <v>1</v>
      </c>
      <c r="N57" s="124" t="s">
        <v>153</v>
      </c>
      <c r="O57" s="122" t="s">
        <v>153</v>
      </c>
      <c r="P57" s="122" t="s">
        <v>153</v>
      </c>
      <c r="Q57" s="123" t="s">
        <v>153</v>
      </c>
      <c r="R57" s="124" t="s">
        <v>153</v>
      </c>
      <c r="S57" s="122" t="s">
        <v>153</v>
      </c>
      <c r="T57" s="122" t="s">
        <v>153</v>
      </c>
      <c r="U57" s="123" t="s">
        <v>153</v>
      </c>
      <c r="V57" s="124" t="s">
        <v>153</v>
      </c>
      <c r="W57" s="122" t="s">
        <v>153</v>
      </c>
      <c r="X57" s="122" t="s">
        <v>153</v>
      </c>
      <c r="Y57" s="123" t="s">
        <v>153</v>
      </c>
      <c r="Z57" s="124" t="s">
        <v>153</v>
      </c>
    </row>
    <row r="58" spans="2:26" ht="72.5" x14ac:dyDescent="0.35">
      <c r="B58" s="118" t="str">
        <f>'INF GERAIS'!B58&amp;IFERROR(IF(INDEX(APOIO!$A$5:$A$50,MATCH('INF GERAIS'!N58,APOIO!$B$5:$B$50,0))="NÃO",APOIO!$A$2&amp;"NÃO VÁLIDO",""),"")</f>
        <v>2014.0050</v>
      </c>
      <c r="C58" s="118" t="str">
        <f>'INF GERAIS'!C58</f>
        <v>AGRESTE CENTRAL</v>
      </c>
      <c r="D58" s="118" t="str">
        <f>'INF GERAIS'!D58</f>
        <v>BELO JARDIM</v>
      </c>
      <c r="E58" s="118" t="str">
        <f>'INF GERAIS'!E58</f>
        <v>APOIO À IMPLANTAÇÃO DE INFRA-ESTRUTURA URBANA NO MUNICÍPIO DE BELO JARDIM - PE 
PAVIMENTAÇÃO DE VIAS EM PARALELEPÍPEDOS GRANITICOS NOS POVOADOS XUCURU E SERRA DOS VENTOS, MUNICÍPIO DE BELO JARDIM - PE</v>
      </c>
      <c r="F58" s="1950" t="str">
        <f>'INF GERAIS'!G58</f>
        <v>NORMAL</v>
      </c>
      <c r="G58" s="122">
        <v>42507</v>
      </c>
      <c r="H58" s="122" t="s">
        <v>153</v>
      </c>
      <c r="I58" s="123">
        <v>0.6</v>
      </c>
      <c r="J58" s="124" t="s">
        <v>153</v>
      </c>
      <c r="K58" s="122">
        <v>42507</v>
      </c>
      <c r="L58" s="122">
        <v>42535</v>
      </c>
      <c r="M58" s="123">
        <v>1</v>
      </c>
      <c r="N58" s="124" t="s">
        <v>153</v>
      </c>
      <c r="O58" s="122" t="s">
        <v>153</v>
      </c>
      <c r="P58" s="122" t="s">
        <v>153</v>
      </c>
      <c r="Q58" s="123" t="s">
        <v>153</v>
      </c>
      <c r="R58" s="124" t="s">
        <v>153</v>
      </c>
      <c r="S58" s="122" t="s">
        <v>153</v>
      </c>
      <c r="T58" s="122" t="s">
        <v>153</v>
      </c>
      <c r="U58" s="123" t="s">
        <v>153</v>
      </c>
      <c r="V58" s="124" t="s">
        <v>153</v>
      </c>
      <c r="W58" s="122" t="s">
        <v>153</v>
      </c>
      <c r="X58" s="122" t="s">
        <v>153</v>
      </c>
      <c r="Y58" s="123" t="s">
        <v>153</v>
      </c>
      <c r="Z58" s="124" t="s">
        <v>153</v>
      </c>
    </row>
    <row r="59" spans="2:26" x14ac:dyDescent="0.35">
      <c r="B59" s="118" t="str">
        <f>'INF GERAIS'!B59&amp;IFERROR(IF(INDEX(APOIO!$A$5:$A$50,MATCH('INF GERAIS'!N59,APOIO!$B$5:$B$50,0))="NÃO",APOIO!$A$2&amp;"NÃO VÁLIDO",""),"")</f>
        <v>2014.0051</v>
      </c>
      <c r="C59" s="118" t="str">
        <f>'INF GERAIS'!C59</f>
        <v>AGRESTE CENTRAL</v>
      </c>
      <c r="D59" s="118" t="str">
        <f>'INF GERAIS'!D59</f>
        <v>BELO JARDIM</v>
      </c>
      <c r="E59" s="118" t="str">
        <f>'INF GERAIS'!E59</f>
        <v>REQUALIFICAÇÃO DA AVENIDA PAULO GUERRA</v>
      </c>
      <c r="F59" s="1950" t="str">
        <f>'INF GERAIS'!G59</f>
        <v>NORMAL</v>
      </c>
      <c r="G59" s="122">
        <v>42874</v>
      </c>
      <c r="H59" s="122" t="s">
        <v>153</v>
      </c>
      <c r="I59" s="123">
        <v>1</v>
      </c>
      <c r="J59" s="124" t="s">
        <v>10238</v>
      </c>
      <c r="K59" s="122" t="s">
        <v>153</v>
      </c>
      <c r="L59" s="122" t="s">
        <v>153</v>
      </c>
      <c r="M59" s="123" t="s">
        <v>153</v>
      </c>
      <c r="N59" s="124" t="s">
        <v>153</v>
      </c>
      <c r="O59" s="122" t="s">
        <v>153</v>
      </c>
      <c r="P59" s="122" t="s">
        <v>153</v>
      </c>
      <c r="Q59" s="123" t="s">
        <v>153</v>
      </c>
      <c r="R59" s="124" t="s">
        <v>153</v>
      </c>
      <c r="S59" s="122" t="s">
        <v>153</v>
      </c>
      <c r="T59" s="122" t="s">
        <v>153</v>
      </c>
      <c r="U59" s="123" t="s">
        <v>153</v>
      </c>
      <c r="V59" s="124" t="s">
        <v>153</v>
      </c>
      <c r="W59" s="122" t="s">
        <v>153</v>
      </c>
      <c r="X59" s="122" t="s">
        <v>153</v>
      </c>
      <c r="Y59" s="123" t="s">
        <v>153</v>
      </c>
      <c r="Z59" s="124" t="s">
        <v>153</v>
      </c>
    </row>
    <row r="60" spans="2:26" ht="29" x14ac:dyDescent="0.35">
      <c r="B60" s="118" t="str">
        <f>'INF GERAIS'!B60&amp;IFERROR(IF(INDEX(APOIO!$A$5:$A$50,MATCH('INF GERAIS'!N60,APOIO!$B$5:$B$50,0))="NÃO",APOIO!$A$2&amp;"NÃO VÁLIDO",""),"")</f>
        <v>2014.0052</v>
      </c>
      <c r="C60" s="118" t="str">
        <f>'INF GERAIS'!C60</f>
        <v>SERTÃO DO MOXOTÓ</v>
      </c>
      <c r="D60" s="118" t="str">
        <f>'INF GERAIS'!D60</f>
        <v>BETÂNIA</v>
      </c>
      <c r="E60" s="118" t="str">
        <f>'INF GERAIS'!E60</f>
        <v>CONSTRUÇÃO DE PRAÇA PÚBLICA PARA LAZER</v>
      </c>
      <c r="F60" s="1950" t="str">
        <f>'INF GERAIS'!G60</f>
        <v>NORMAL</v>
      </c>
      <c r="G60" s="122">
        <v>42516</v>
      </c>
      <c r="H60" s="122">
        <v>42647</v>
      </c>
      <c r="I60" s="123">
        <v>0.62129999999999996</v>
      </c>
      <c r="J60" s="124" t="s">
        <v>153</v>
      </c>
      <c r="K60" s="122">
        <v>43523</v>
      </c>
      <c r="L60" s="122">
        <v>43550</v>
      </c>
      <c r="M60" s="123">
        <v>1</v>
      </c>
      <c r="N60" s="124" t="s">
        <v>153</v>
      </c>
      <c r="O60" s="122" t="s">
        <v>153</v>
      </c>
      <c r="P60" s="122" t="s">
        <v>153</v>
      </c>
      <c r="Q60" s="123" t="s">
        <v>153</v>
      </c>
      <c r="R60" s="124" t="s">
        <v>153</v>
      </c>
      <c r="S60" s="122" t="s">
        <v>153</v>
      </c>
      <c r="T60" s="122" t="s">
        <v>153</v>
      </c>
      <c r="U60" s="123" t="s">
        <v>153</v>
      </c>
      <c r="V60" s="124" t="s">
        <v>153</v>
      </c>
      <c r="W60" s="122" t="s">
        <v>153</v>
      </c>
      <c r="X60" s="122" t="s">
        <v>153</v>
      </c>
      <c r="Y60" s="123" t="s">
        <v>153</v>
      </c>
      <c r="Z60" s="124" t="s">
        <v>153</v>
      </c>
    </row>
    <row r="61" spans="2:26" ht="29" x14ac:dyDescent="0.35">
      <c r="B61" s="118" t="str">
        <f>'INF GERAIS'!B61&amp;IFERROR(IF(INDEX(APOIO!$A$5:$A$50,MATCH('INF GERAIS'!N61,APOIO!$B$5:$B$50,0))="NÃO",APOIO!$A$2&amp;"NÃO VÁLIDO",""),"")</f>
        <v>2014.0053</v>
      </c>
      <c r="C61" s="118" t="str">
        <f>'INF GERAIS'!C61</f>
        <v>AGRESTE CENTRAL</v>
      </c>
      <c r="D61" s="118" t="str">
        <f>'INF GERAIS'!D61</f>
        <v>BEZERROS</v>
      </c>
      <c r="E61" s="118" t="str">
        <f>'INF GERAIS'!E61</f>
        <v>PAVIMENTAÇÃO DE DIVERSAS RUAS (40 RUAS)</v>
      </c>
      <c r="F61" s="1950" t="str">
        <f>'INF GERAIS'!G61</f>
        <v>NORMAL</v>
      </c>
      <c r="G61" s="233" t="s">
        <v>7188</v>
      </c>
      <c r="H61" s="122">
        <v>42493</v>
      </c>
      <c r="I61" s="123">
        <v>0.6</v>
      </c>
      <c r="J61" s="122"/>
      <c r="K61" s="122">
        <v>42577</v>
      </c>
      <c r="L61" s="122" t="s">
        <v>153</v>
      </c>
      <c r="M61" s="123">
        <v>1</v>
      </c>
      <c r="N61" s="124" t="s">
        <v>8838</v>
      </c>
      <c r="O61" s="122">
        <v>42881</v>
      </c>
      <c r="P61" s="122" t="s">
        <v>153</v>
      </c>
      <c r="Q61" s="123">
        <v>1</v>
      </c>
      <c r="R61" s="124" t="s">
        <v>9357</v>
      </c>
      <c r="S61" s="122">
        <v>42992</v>
      </c>
      <c r="T61" s="122">
        <v>43007</v>
      </c>
      <c r="U61" s="123">
        <v>1</v>
      </c>
      <c r="V61" s="124" t="s">
        <v>10027</v>
      </c>
      <c r="W61" s="122" t="s">
        <v>153</v>
      </c>
      <c r="X61" s="122" t="s">
        <v>153</v>
      </c>
      <c r="Y61" s="123" t="s">
        <v>153</v>
      </c>
      <c r="Z61" s="124" t="s">
        <v>153</v>
      </c>
    </row>
    <row r="62" spans="2:26" ht="29" x14ac:dyDescent="0.35">
      <c r="B62" s="118" t="str">
        <f>'INF GERAIS'!B62&amp;IFERROR(IF(INDEX(APOIO!$A$5:$A$50,MATCH('INF GERAIS'!N62,APOIO!$B$5:$B$50,0))="NÃO",APOIO!$A$2&amp;"NÃO VÁLIDO",""),"")</f>
        <v>2014.0054</v>
      </c>
      <c r="C62" s="118" t="str">
        <f>'INF GERAIS'!C62</f>
        <v>AGRESTE CENTRAL</v>
      </c>
      <c r="D62" s="118" t="str">
        <f>'INF GERAIS'!D62</f>
        <v>BEZERROS</v>
      </c>
      <c r="E62" s="118" t="str">
        <f>'INF GERAIS'!E62</f>
        <v>CONSTRUÇÃO DO TERMINAL ALTERNATIVO DE TRANSPORTE DE PASSAGEIROS</v>
      </c>
      <c r="F62" s="1950" t="str">
        <f>'INF GERAIS'!G62</f>
        <v>NORMAL</v>
      </c>
      <c r="G62" s="122">
        <v>42535</v>
      </c>
      <c r="H62" s="122" t="s">
        <v>153</v>
      </c>
      <c r="I62" s="123">
        <v>0.6</v>
      </c>
      <c r="J62" s="124" t="s">
        <v>153</v>
      </c>
      <c r="K62" s="122">
        <v>42670</v>
      </c>
      <c r="L62" s="122">
        <v>42768</v>
      </c>
      <c r="M62" s="123">
        <v>1</v>
      </c>
      <c r="N62" s="124" t="s">
        <v>153</v>
      </c>
      <c r="O62" s="122" t="s">
        <v>153</v>
      </c>
      <c r="P62" s="122" t="s">
        <v>153</v>
      </c>
      <c r="Q62" s="123" t="s">
        <v>153</v>
      </c>
      <c r="R62" s="124" t="s">
        <v>153</v>
      </c>
      <c r="S62" s="122" t="s">
        <v>153</v>
      </c>
      <c r="T62" s="122" t="s">
        <v>153</v>
      </c>
      <c r="U62" s="123" t="s">
        <v>153</v>
      </c>
      <c r="V62" s="124" t="s">
        <v>153</v>
      </c>
      <c r="W62" s="122" t="s">
        <v>153</v>
      </c>
      <c r="X62" s="122" t="s">
        <v>153</v>
      </c>
      <c r="Y62" s="123" t="s">
        <v>153</v>
      </c>
      <c r="Z62" s="124" t="s">
        <v>153</v>
      </c>
    </row>
    <row r="63" spans="2:26" ht="29" x14ac:dyDescent="0.35">
      <c r="B63" s="118" t="str">
        <f>'INF GERAIS'!B63&amp;IFERROR(IF(INDEX(APOIO!$A$5:$A$50,MATCH('INF GERAIS'!N63,APOIO!$B$5:$B$50,0))="NÃO",APOIO!$A$2&amp;"NÃO VÁLIDO",""),"")</f>
        <v>2014.0055</v>
      </c>
      <c r="C63" s="118" t="str">
        <f>'INF GERAIS'!C63</f>
        <v>SERTÃO DO ARARIPE</v>
      </c>
      <c r="D63" s="118" t="str">
        <f>'INF GERAIS'!D63</f>
        <v>BODOCÓ</v>
      </c>
      <c r="E63" s="118" t="str">
        <f>'INF GERAIS'!E63</f>
        <v xml:space="preserve">PAVIMENTAÇÃO EM PARALELEPÍPEDOS GRANÍTICOS  NA SEDE DO MUNICÍPIO( 24 RUAS) </v>
      </c>
      <c r="F63" s="1950" t="str">
        <f>'INF GERAIS'!G63</f>
        <v>NORMAL</v>
      </c>
      <c r="G63" s="122">
        <v>42499</v>
      </c>
      <c r="H63" s="122">
        <v>42571</v>
      </c>
      <c r="I63" s="123">
        <v>0.64300000000000002</v>
      </c>
      <c r="J63" s="124" t="s">
        <v>153</v>
      </c>
      <c r="K63" s="122">
        <v>42702</v>
      </c>
      <c r="L63" s="122">
        <v>42730</v>
      </c>
      <c r="M63" s="123">
        <v>1</v>
      </c>
      <c r="N63" s="124" t="s">
        <v>153</v>
      </c>
      <c r="O63" s="122" t="s">
        <v>153</v>
      </c>
      <c r="P63" s="122" t="s">
        <v>153</v>
      </c>
      <c r="Q63" s="123" t="s">
        <v>153</v>
      </c>
      <c r="R63" s="124" t="s">
        <v>153</v>
      </c>
      <c r="S63" s="122" t="s">
        <v>153</v>
      </c>
      <c r="T63" s="122" t="s">
        <v>153</v>
      </c>
      <c r="U63" s="123" t="s">
        <v>153</v>
      </c>
      <c r="V63" s="124" t="s">
        <v>153</v>
      </c>
      <c r="W63" s="122" t="s">
        <v>153</v>
      </c>
      <c r="X63" s="122" t="s">
        <v>153</v>
      </c>
      <c r="Y63" s="123" t="s">
        <v>153</v>
      </c>
      <c r="Z63" s="124" t="s">
        <v>153</v>
      </c>
    </row>
    <row r="64" spans="2:26" ht="43.5" x14ac:dyDescent="0.35">
      <c r="B64" s="118" t="str">
        <f>'INF GERAIS'!B64&amp;IFERROR(IF(INDEX(APOIO!$A$5:$A$50,MATCH('INF GERAIS'!N64,APOIO!$B$5:$B$50,0))="NÃO",APOIO!$A$2&amp;"NÃO VÁLIDO",""),"")</f>
        <v>2014.0056</v>
      </c>
      <c r="C64" s="118" t="str">
        <f>'INF GERAIS'!C64</f>
        <v>AGRESTE MERIDIONAL</v>
      </c>
      <c r="D64" s="118" t="str">
        <f>'INF GERAIS'!D64</f>
        <v>BOM CONSELHO</v>
      </c>
      <c r="E64" s="118" t="str">
        <f>'INF GERAIS'!E64</f>
        <v>CONSTRUÇÃO DE PAVIMENTAÇÃO COM PARALELEPÍPEDOS, EM RUAS, NO MUNICÍPIO DE BOM CONSELHO - PE</v>
      </c>
      <c r="F64" s="1950" t="str">
        <f>'INF GERAIS'!G64</f>
        <v>NORMAL</v>
      </c>
      <c r="G64" s="122">
        <v>42304</v>
      </c>
      <c r="H64" s="122">
        <v>42326</v>
      </c>
      <c r="I64" s="123">
        <v>0.6</v>
      </c>
      <c r="J64" s="124" t="s">
        <v>153</v>
      </c>
      <c r="K64" s="122">
        <v>42501</v>
      </c>
      <c r="L64" s="122">
        <v>42515</v>
      </c>
      <c r="M64" s="123">
        <v>1</v>
      </c>
      <c r="N64" s="124" t="s">
        <v>153</v>
      </c>
      <c r="O64" s="122" t="s">
        <v>153</v>
      </c>
      <c r="P64" s="122" t="s">
        <v>153</v>
      </c>
      <c r="Q64" s="123" t="s">
        <v>153</v>
      </c>
      <c r="R64" s="124" t="s">
        <v>153</v>
      </c>
      <c r="S64" s="122" t="s">
        <v>153</v>
      </c>
      <c r="T64" s="122" t="s">
        <v>153</v>
      </c>
      <c r="U64" s="123" t="s">
        <v>153</v>
      </c>
      <c r="V64" s="124" t="s">
        <v>153</v>
      </c>
      <c r="W64" s="122" t="s">
        <v>153</v>
      </c>
      <c r="X64" s="122" t="s">
        <v>153</v>
      </c>
      <c r="Y64" s="123" t="s">
        <v>153</v>
      </c>
      <c r="Z64" s="124" t="s">
        <v>153</v>
      </c>
    </row>
    <row r="65" spans="2:26" ht="29" x14ac:dyDescent="0.35">
      <c r="B65" s="118" t="str">
        <f>'INF GERAIS'!B65&amp;IFERROR(IF(INDEX(APOIO!$A$5:$A$50,MATCH('INF GERAIS'!N65,APOIO!$B$5:$B$50,0))="NÃO",APOIO!$A$2&amp;"NÃO VÁLIDO",""),"")</f>
        <v>2014.0057</v>
      </c>
      <c r="C65" s="118" t="str">
        <f>'INF GERAIS'!C65</f>
        <v>AGRESTE MERIDIONAL</v>
      </c>
      <c r="D65" s="118" t="str">
        <f>'INF GERAIS'!D65</f>
        <v>BOM CONSELHO</v>
      </c>
      <c r="E65" s="118" t="str">
        <f>'INF GERAIS'!E65</f>
        <v xml:space="preserve">CONSTRUÇÃO DE SISTEMA DE ABASTECIMENTO DE ÁGUA NO POVOADO DE LAGOA DE SÃO JOSÉ </v>
      </c>
      <c r="F65" s="1950" t="str">
        <f>'INF GERAIS'!G65</f>
        <v>NORMAL</v>
      </c>
      <c r="G65" s="122">
        <v>42304</v>
      </c>
      <c r="H65" s="122">
        <v>42339</v>
      </c>
      <c r="I65" s="123">
        <v>0.6</v>
      </c>
      <c r="J65" s="124" t="s">
        <v>153</v>
      </c>
      <c r="K65" s="122">
        <v>42501</v>
      </c>
      <c r="L65" s="122">
        <v>42536</v>
      </c>
      <c r="M65" s="123">
        <v>1</v>
      </c>
      <c r="N65" s="124" t="s">
        <v>153</v>
      </c>
      <c r="O65" s="122" t="s">
        <v>153</v>
      </c>
      <c r="P65" s="122" t="s">
        <v>153</v>
      </c>
      <c r="Q65" s="123" t="s">
        <v>153</v>
      </c>
      <c r="R65" s="124" t="s">
        <v>153</v>
      </c>
      <c r="S65" s="122" t="s">
        <v>153</v>
      </c>
      <c r="T65" s="122" t="s">
        <v>153</v>
      </c>
      <c r="U65" s="123" t="s">
        <v>153</v>
      </c>
      <c r="V65" s="124" t="s">
        <v>153</v>
      </c>
      <c r="W65" s="122" t="s">
        <v>153</v>
      </c>
      <c r="X65" s="122" t="s">
        <v>153</v>
      </c>
      <c r="Y65" s="123" t="s">
        <v>153</v>
      </c>
      <c r="Z65" s="124" t="s">
        <v>153</v>
      </c>
    </row>
    <row r="66" spans="2:26" ht="43.5" x14ac:dyDescent="0.35">
      <c r="B66" s="118" t="str">
        <f>'INF GERAIS'!B66&amp;IFERROR(IF(INDEX(APOIO!$A$5:$A$50,MATCH('INF GERAIS'!N66,APOIO!$B$5:$B$50,0))="NÃO",APOIO!$A$2&amp;"NÃO VÁLIDO",""),"")</f>
        <v>2014.0058
NÃO VÁLIDO</v>
      </c>
      <c r="C66" s="118" t="str">
        <f>'INF GERAIS'!C66</f>
        <v>AGRESTE SETENTRIONAL</v>
      </c>
      <c r="D66" s="118" t="str">
        <f>'INF GERAIS'!D66</f>
        <v>BOM JARDIM</v>
      </c>
      <c r="E66" s="118" t="str">
        <f>'INF GERAIS'!E66</f>
        <v xml:space="preserve">CONSTRUÇÃO DE 10 (DEZ) POÇOS ARTESIANOS EM DIVERSAS LOCALIDADES DA ZONA RURAL DO MUNICÍPIO </v>
      </c>
      <c r="F66" s="1950" t="str">
        <f>'INF GERAIS'!G66</f>
        <v>NORMAL</v>
      </c>
      <c r="G66" s="122" t="s">
        <v>153</v>
      </c>
      <c r="H66" s="122" t="s">
        <v>153</v>
      </c>
      <c r="I66" s="123" t="s">
        <v>153</v>
      </c>
      <c r="J66" s="124" t="s">
        <v>153</v>
      </c>
      <c r="K66" s="122" t="s">
        <v>153</v>
      </c>
      <c r="L66" s="122" t="s">
        <v>153</v>
      </c>
      <c r="M66" s="123" t="s">
        <v>153</v>
      </c>
      <c r="N66" s="124" t="s">
        <v>153</v>
      </c>
      <c r="O66" s="122" t="s">
        <v>153</v>
      </c>
      <c r="P66" s="122" t="s">
        <v>153</v>
      </c>
      <c r="Q66" s="123" t="s">
        <v>153</v>
      </c>
      <c r="R66" s="124" t="s">
        <v>153</v>
      </c>
      <c r="S66" s="122" t="s">
        <v>153</v>
      </c>
      <c r="T66" s="122" t="s">
        <v>153</v>
      </c>
      <c r="U66" s="123" t="s">
        <v>153</v>
      </c>
      <c r="V66" s="124" t="s">
        <v>153</v>
      </c>
      <c r="W66" s="122" t="s">
        <v>153</v>
      </c>
      <c r="X66" s="122" t="s">
        <v>153</v>
      </c>
      <c r="Y66" s="123" t="s">
        <v>153</v>
      </c>
      <c r="Z66" s="124" t="s">
        <v>153</v>
      </c>
    </row>
    <row r="67" spans="2:26" ht="29" x14ac:dyDescent="0.35">
      <c r="B67" s="118" t="str">
        <f>'INF GERAIS'!B67&amp;IFERROR(IF(INDEX(APOIO!$A$5:$A$50,MATCH('INF GERAIS'!N67,APOIO!$B$5:$B$50,0))="NÃO",APOIO!$A$2&amp;"NÃO VÁLIDO",""),"")</f>
        <v>2014.0059</v>
      </c>
      <c r="C67" s="118" t="str">
        <f>'INF GERAIS'!C67</f>
        <v>AGRESTE SETENTRIONAL</v>
      </c>
      <c r="D67" s="118" t="str">
        <f>'INF GERAIS'!D67</f>
        <v>BOM JARDIM</v>
      </c>
      <c r="E67" s="118" t="str">
        <f>'INF GERAIS'!E67</f>
        <v>PAVIMENTAÇÃO, DRENAGEM E SINALIZAÇÃO DO PROLONGAMENTO DA RUA PRINCIPAL DO SÍTIO ALTOS</v>
      </c>
      <c r="F67" s="1950" t="str">
        <f>'INF GERAIS'!G67</f>
        <v>NORMAL</v>
      </c>
      <c r="G67" s="122">
        <v>42299</v>
      </c>
      <c r="H67" s="122" t="s">
        <v>153</v>
      </c>
      <c r="I67" s="123">
        <v>0.6</v>
      </c>
      <c r="J67" s="124" t="s">
        <v>153</v>
      </c>
      <c r="K67" s="122">
        <v>42535</v>
      </c>
      <c r="L67" s="122">
        <v>42781</v>
      </c>
      <c r="M67" s="123">
        <v>1</v>
      </c>
      <c r="N67" s="124" t="s">
        <v>8945</v>
      </c>
      <c r="O67" s="122">
        <v>42968</v>
      </c>
      <c r="P67" s="122" t="s">
        <v>11245</v>
      </c>
      <c r="Q67" s="123">
        <v>1</v>
      </c>
      <c r="R67" s="124" t="s">
        <v>9907</v>
      </c>
      <c r="S67" s="122">
        <v>43279</v>
      </c>
      <c r="T67" s="122">
        <v>43290</v>
      </c>
      <c r="U67" s="123">
        <v>1</v>
      </c>
      <c r="V67" s="124"/>
      <c r="W67" s="122" t="s">
        <v>153</v>
      </c>
      <c r="X67" s="122" t="s">
        <v>153</v>
      </c>
      <c r="Y67" s="123" t="s">
        <v>153</v>
      </c>
      <c r="Z67" s="124" t="s">
        <v>153</v>
      </c>
    </row>
    <row r="68" spans="2:26" ht="43.5" x14ac:dyDescent="0.35">
      <c r="B68" s="118" t="str">
        <f>'INF GERAIS'!B68&amp;IFERROR(IF(INDEX(APOIO!$A$5:$A$50,MATCH('INF GERAIS'!N68,APOIO!$B$5:$B$50,0))="NÃO",APOIO!$A$2&amp;"NÃO VÁLIDO",""),"")</f>
        <v>2014.0060</v>
      </c>
      <c r="C68" s="118" t="str">
        <f>'INF GERAIS'!C68</f>
        <v>AGRESTE SETENTRIONAL</v>
      </c>
      <c r="D68" s="118" t="str">
        <f>'INF GERAIS'!D68</f>
        <v>BOM JARDIM</v>
      </c>
      <c r="E68" s="118" t="str">
        <f>'INF GERAIS'!E68</f>
        <v>PAVIMENTAÇÃO, DRENAGEM E SINALIZAÇÃO DA RUA DA VAQUEJADA, LOCALIZADA NO DISTRITO DE UMARI</v>
      </c>
      <c r="F68" s="1950" t="str">
        <f>'INF GERAIS'!G68</f>
        <v>NORMAL</v>
      </c>
      <c r="G68" s="122">
        <v>42153</v>
      </c>
      <c r="H68" s="122">
        <v>42264</v>
      </c>
      <c r="I68" s="123">
        <v>0.95</v>
      </c>
      <c r="J68" s="124" t="s">
        <v>153</v>
      </c>
      <c r="K68" s="10" t="s">
        <v>4816</v>
      </c>
      <c r="L68" s="122">
        <v>42635</v>
      </c>
      <c r="M68" s="123">
        <v>1</v>
      </c>
      <c r="N68" s="124" t="s">
        <v>153</v>
      </c>
      <c r="O68" s="122" t="s">
        <v>153</v>
      </c>
      <c r="P68" s="122" t="s">
        <v>153</v>
      </c>
      <c r="Q68" s="123" t="s">
        <v>153</v>
      </c>
      <c r="R68" s="124" t="s">
        <v>153</v>
      </c>
      <c r="S68" s="122" t="s">
        <v>153</v>
      </c>
      <c r="T68" s="122" t="s">
        <v>153</v>
      </c>
      <c r="U68" s="123" t="s">
        <v>153</v>
      </c>
      <c r="V68" s="124" t="s">
        <v>153</v>
      </c>
      <c r="W68" s="122" t="s">
        <v>153</v>
      </c>
      <c r="X68" s="122" t="s">
        <v>153</v>
      </c>
      <c r="Y68" s="123" t="s">
        <v>153</v>
      </c>
      <c r="Z68" s="124" t="s">
        <v>153</v>
      </c>
    </row>
    <row r="69" spans="2:26" ht="43.5" x14ac:dyDescent="0.35">
      <c r="B69" s="118" t="str">
        <f>'INF GERAIS'!B69&amp;IFERROR(IF(INDEX(APOIO!$A$5:$A$50,MATCH('INF GERAIS'!N69,APOIO!$B$5:$B$50,0))="NÃO",APOIO!$A$2&amp;"NÃO VÁLIDO",""),"")</f>
        <v>2014.0061</v>
      </c>
      <c r="C69" s="118" t="str">
        <f>'INF GERAIS'!C69</f>
        <v>AGRESTE SETENTRIONAL</v>
      </c>
      <c r="D69" s="118" t="str">
        <f>'INF GERAIS'!D69</f>
        <v>BOM JARDIM</v>
      </c>
      <c r="E69" s="118" t="str">
        <f>'INF GERAIS'!E69</f>
        <v>PAVIMENTAÇÃO, DRENAGEM, CONTENÇÃO E SINALIZAÇÃO DE DIVERSAS RUAS NO LOTEAMENTO PARANÁ, DISTRITO DE BIZARRA ( 13 RUAS)</v>
      </c>
      <c r="F69" s="1950" t="str">
        <f>'INF GERAIS'!G69</f>
        <v>NORMAL</v>
      </c>
      <c r="G69" s="122" t="s">
        <v>4817</v>
      </c>
      <c r="H69" s="122">
        <v>42264</v>
      </c>
      <c r="I69" s="123">
        <v>0.85</v>
      </c>
      <c r="J69" s="124" t="s">
        <v>153</v>
      </c>
      <c r="K69" s="122">
        <v>42711</v>
      </c>
      <c r="L69" s="122">
        <v>42753</v>
      </c>
      <c r="M69" s="123">
        <v>1</v>
      </c>
      <c r="N69" s="124" t="s">
        <v>153</v>
      </c>
      <c r="O69" s="122" t="s">
        <v>153</v>
      </c>
      <c r="P69" s="122" t="s">
        <v>153</v>
      </c>
      <c r="Q69" s="123" t="s">
        <v>153</v>
      </c>
      <c r="R69" s="124" t="s">
        <v>153</v>
      </c>
      <c r="S69" s="122" t="s">
        <v>153</v>
      </c>
      <c r="T69" s="122" t="s">
        <v>153</v>
      </c>
      <c r="U69" s="123" t="s">
        <v>153</v>
      </c>
      <c r="V69" s="124" t="s">
        <v>153</v>
      </c>
      <c r="W69" s="122" t="s">
        <v>153</v>
      </c>
      <c r="X69" s="122" t="s">
        <v>153</v>
      </c>
      <c r="Y69" s="123" t="s">
        <v>153</v>
      </c>
      <c r="Z69" s="124" t="s">
        <v>153</v>
      </c>
    </row>
    <row r="70" spans="2:26" ht="58" x14ac:dyDescent="0.35">
      <c r="B70" s="118" t="str">
        <f>'INF GERAIS'!B70&amp;IFERROR(IF(INDEX(APOIO!$A$5:$A$50,MATCH('INF GERAIS'!N70,APOIO!$B$5:$B$50,0))="NÃO",APOIO!$A$2&amp;"NÃO VÁLIDO",""),"")</f>
        <v>2014.0062</v>
      </c>
      <c r="C70" s="118" t="str">
        <f>'INF GERAIS'!C70</f>
        <v>AGRESTE SETENTRIONAL</v>
      </c>
      <c r="D70" s="118" t="str">
        <f>'INF GERAIS'!D70</f>
        <v>BOM JARDIM</v>
      </c>
      <c r="E70" s="118" t="str">
        <f>'INF GERAIS'!E70</f>
        <v>PAVIMENTAÇÃO, DRENAGEM E SINALIZAÇÃO DA RUA JATOBÁ, RUA ROBERTO LEONARDO DE OLIVEIRA E RUAS CASTELO BRANCO 02, CASTELO BRANCO 04 E CASTELO BRANCO 05, NO CENTRO ( 5 RUAS)</v>
      </c>
      <c r="F70" s="1950" t="str">
        <f>'INF GERAIS'!G70</f>
        <v>NORMAL</v>
      </c>
      <c r="G70" s="122">
        <v>42535</v>
      </c>
      <c r="H70" s="122">
        <v>42550</v>
      </c>
      <c r="I70" s="123">
        <v>0.6633</v>
      </c>
      <c r="K70" s="122">
        <v>42664</v>
      </c>
      <c r="L70" s="122">
        <v>42703</v>
      </c>
      <c r="M70" s="123">
        <v>1</v>
      </c>
      <c r="N70" s="124" t="s">
        <v>153</v>
      </c>
      <c r="O70" s="122" t="s">
        <v>153</v>
      </c>
      <c r="P70" s="122" t="s">
        <v>153</v>
      </c>
      <c r="Q70" s="123" t="s">
        <v>153</v>
      </c>
      <c r="R70" s="124" t="s">
        <v>153</v>
      </c>
      <c r="S70" s="122" t="s">
        <v>153</v>
      </c>
      <c r="T70" s="122" t="s">
        <v>153</v>
      </c>
      <c r="U70" s="123" t="s">
        <v>153</v>
      </c>
      <c r="V70" s="124" t="s">
        <v>153</v>
      </c>
      <c r="W70" s="122" t="s">
        <v>153</v>
      </c>
      <c r="X70" s="122" t="s">
        <v>153</v>
      </c>
      <c r="Y70" s="123" t="s">
        <v>153</v>
      </c>
      <c r="Z70" s="124" t="s">
        <v>153</v>
      </c>
    </row>
    <row r="71" spans="2:26" ht="29" x14ac:dyDescent="0.35">
      <c r="B71" s="118" t="str">
        <f>'INF GERAIS'!B71&amp;IFERROR(IF(INDEX(APOIO!$A$5:$A$50,MATCH('INF GERAIS'!N71,APOIO!$B$5:$B$50,0))="NÃO",APOIO!$A$2&amp;"NÃO VÁLIDO",""),"")</f>
        <v>2014.0063</v>
      </c>
      <c r="C71" s="118" t="str">
        <f>'INF GERAIS'!C71</f>
        <v>AGRESTE SETENTRIONAL</v>
      </c>
      <c r="D71" s="118" t="str">
        <f>'INF GERAIS'!D71</f>
        <v>BOM JARDIM</v>
      </c>
      <c r="E71" s="118" t="str">
        <f>'INF GERAIS'!E71</f>
        <v>CONSTRUÇÃO DA PRAÇA BEIRA RIO E CONSTRUÇÃO DA PRAÇA CAIS DA ESTAÇÃO</v>
      </c>
      <c r="F71" s="1950" t="str">
        <f>'INF GERAIS'!G71</f>
        <v>NORMAL</v>
      </c>
      <c r="G71" s="122">
        <v>42604</v>
      </c>
      <c r="H71" s="122">
        <v>42674</v>
      </c>
      <c r="I71" s="123">
        <v>0.62390000000000001</v>
      </c>
      <c r="J71" s="124" t="s">
        <v>153</v>
      </c>
      <c r="K71" s="122">
        <v>43000</v>
      </c>
      <c r="L71" s="122">
        <v>43017</v>
      </c>
      <c r="M71" s="123">
        <v>1</v>
      </c>
      <c r="N71" s="1535" t="s">
        <v>10075</v>
      </c>
      <c r="O71" s="122">
        <v>43279</v>
      </c>
      <c r="P71" s="122"/>
      <c r="Q71" s="123">
        <v>1</v>
      </c>
      <c r="R71" s="1535" t="s">
        <v>13017</v>
      </c>
      <c r="S71" s="122" t="s">
        <v>153</v>
      </c>
      <c r="T71" s="122" t="s">
        <v>153</v>
      </c>
      <c r="U71" s="123" t="s">
        <v>153</v>
      </c>
      <c r="V71" s="124" t="s">
        <v>153</v>
      </c>
      <c r="W71" s="122" t="s">
        <v>153</v>
      </c>
      <c r="X71" s="122" t="s">
        <v>153</v>
      </c>
      <c r="Y71" s="123" t="s">
        <v>153</v>
      </c>
      <c r="Z71" s="124" t="s">
        <v>153</v>
      </c>
    </row>
    <row r="72" spans="2:26" x14ac:dyDescent="0.35">
      <c r="B72" s="118" t="str">
        <f>'INF GERAIS'!B72&amp;IFERROR(IF(INDEX(APOIO!$A$5:$A$50,MATCH('INF GERAIS'!N72,APOIO!$B$5:$B$50,0))="NÃO",APOIO!$A$2&amp;"NÃO VÁLIDO",""),"")</f>
        <v>2014.0064</v>
      </c>
      <c r="C72" s="118" t="str">
        <f>'INF GERAIS'!C72</f>
        <v>AGRESTE CENTRAL</v>
      </c>
      <c r="D72" s="118" t="str">
        <f>'INF GERAIS'!D72</f>
        <v>BONITO</v>
      </c>
      <c r="E72" s="118" t="str">
        <f>'INF GERAIS'!E72</f>
        <v>BONITO SEDE 2</v>
      </c>
      <c r="F72" s="1950" t="str">
        <f>'INF GERAIS'!G72</f>
        <v>NORMAL</v>
      </c>
      <c r="G72" s="122">
        <v>42206</v>
      </c>
      <c r="H72" s="122">
        <v>42326</v>
      </c>
      <c r="I72" s="123">
        <v>0.67769999999999997</v>
      </c>
      <c r="J72" s="124"/>
      <c r="K72" s="122">
        <v>42452</v>
      </c>
      <c r="L72" s="122">
        <v>42509</v>
      </c>
      <c r="M72" s="123">
        <v>1</v>
      </c>
      <c r="N72" s="124" t="s">
        <v>153</v>
      </c>
      <c r="O72" s="122" t="s">
        <v>153</v>
      </c>
      <c r="P72" s="122" t="s">
        <v>153</v>
      </c>
      <c r="Q72" s="123" t="s">
        <v>153</v>
      </c>
      <c r="R72" s="124" t="s">
        <v>153</v>
      </c>
      <c r="S72" s="122" t="s">
        <v>153</v>
      </c>
      <c r="T72" s="122" t="s">
        <v>153</v>
      </c>
      <c r="U72" s="123" t="s">
        <v>153</v>
      </c>
      <c r="V72" s="124" t="s">
        <v>153</v>
      </c>
      <c r="W72" s="122" t="s">
        <v>153</v>
      </c>
      <c r="X72" s="122" t="s">
        <v>153</v>
      </c>
      <c r="Y72" s="123" t="s">
        <v>153</v>
      </c>
      <c r="Z72" s="124" t="s">
        <v>153</v>
      </c>
    </row>
    <row r="73" spans="2:26" x14ac:dyDescent="0.35">
      <c r="B73" s="118" t="str">
        <f>'INF GERAIS'!B73&amp;IFERROR(IF(INDEX(APOIO!$A$5:$A$50,MATCH('INF GERAIS'!N73,APOIO!$B$5:$B$50,0))="NÃO",APOIO!$A$2&amp;"NÃO VÁLIDO",""),"")</f>
        <v>2014.0065</v>
      </c>
      <c r="C73" s="118" t="str">
        <f>'INF GERAIS'!C73</f>
        <v>AGRESTE CENTRAL</v>
      </c>
      <c r="D73" s="118" t="str">
        <f>'INF GERAIS'!D73</f>
        <v>BONITO</v>
      </c>
      <c r="E73" s="118" t="str">
        <f>'INF GERAIS'!E73</f>
        <v>DISTRITOS PAVIMENTADOS</v>
      </c>
      <c r="F73" s="1950" t="str">
        <f>'INF GERAIS'!G73</f>
        <v>NORMAL</v>
      </c>
      <c r="G73" s="122">
        <v>42206</v>
      </c>
      <c r="H73" s="122">
        <v>42326</v>
      </c>
      <c r="I73" s="123">
        <v>0.61260000000000003</v>
      </c>
      <c r="J73" s="124" t="s">
        <v>153</v>
      </c>
      <c r="K73" s="122">
        <v>42452</v>
      </c>
      <c r="L73" s="122">
        <v>42509</v>
      </c>
      <c r="M73" s="123">
        <v>1</v>
      </c>
      <c r="N73" s="124" t="s">
        <v>153</v>
      </c>
      <c r="O73" s="122" t="s">
        <v>153</v>
      </c>
      <c r="P73" s="122" t="s">
        <v>153</v>
      </c>
      <c r="Q73" s="123" t="s">
        <v>153</v>
      </c>
      <c r="R73" s="124" t="s">
        <v>153</v>
      </c>
      <c r="S73" s="122" t="s">
        <v>153</v>
      </c>
      <c r="T73" s="122" t="s">
        <v>153</v>
      </c>
      <c r="U73" s="123" t="s">
        <v>153</v>
      </c>
      <c r="V73" s="124" t="s">
        <v>153</v>
      </c>
      <c r="W73" s="122" t="s">
        <v>153</v>
      </c>
      <c r="X73" s="122" t="s">
        <v>153</v>
      </c>
      <c r="Y73" s="123" t="s">
        <v>153</v>
      </c>
      <c r="Z73" s="124" t="s">
        <v>153</v>
      </c>
    </row>
    <row r="74" spans="2:26" ht="29" x14ac:dyDescent="0.35">
      <c r="B74" s="118" t="str">
        <f>'INF GERAIS'!B74&amp;IFERROR(IF(INDEX(APOIO!$A$5:$A$50,MATCH('INF GERAIS'!N74,APOIO!$B$5:$B$50,0))="NÃO",APOIO!$A$2&amp;"NÃO VÁLIDO",""),"")</f>
        <v>2014.0066</v>
      </c>
      <c r="C74" s="118" t="str">
        <f>'INF GERAIS'!C74</f>
        <v>AGRESTE MERIDIONAL</v>
      </c>
      <c r="D74" s="118" t="str">
        <f>'INF GERAIS'!D74</f>
        <v>BREJÃO</v>
      </c>
      <c r="E74" s="118" t="str">
        <f>'INF GERAIS'!E74</f>
        <v>RECUPERAÇÃO DA CALÇADA DA RUA JOSÉ INÁCIO DOS SANTOS</v>
      </c>
      <c r="F74" s="1950" t="str">
        <f>'INF GERAIS'!G74</f>
        <v>NORMAL</v>
      </c>
      <c r="G74" s="122">
        <v>43502</v>
      </c>
      <c r="H74" s="122">
        <v>43762</v>
      </c>
      <c r="I74" s="123">
        <v>1</v>
      </c>
      <c r="J74" s="124"/>
      <c r="K74" s="122" t="s">
        <v>153</v>
      </c>
      <c r="L74" s="122" t="s">
        <v>153</v>
      </c>
      <c r="M74" s="123" t="s">
        <v>153</v>
      </c>
      <c r="N74" s="124" t="s">
        <v>153</v>
      </c>
      <c r="O74" s="122" t="s">
        <v>153</v>
      </c>
      <c r="P74" s="122" t="s">
        <v>153</v>
      </c>
      <c r="Q74" s="123" t="s">
        <v>153</v>
      </c>
      <c r="R74" s="124" t="s">
        <v>153</v>
      </c>
      <c r="S74" s="122" t="s">
        <v>153</v>
      </c>
      <c r="T74" s="122" t="s">
        <v>153</v>
      </c>
      <c r="U74" s="123" t="s">
        <v>153</v>
      </c>
      <c r="V74" s="124" t="s">
        <v>153</v>
      </c>
      <c r="W74" s="122" t="s">
        <v>153</v>
      </c>
      <c r="X74" s="122" t="s">
        <v>153</v>
      </c>
      <c r="Y74" s="123" t="s">
        <v>153</v>
      </c>
      <c r="Z74" s="124" t="s">
        <v>153</v>
      </c>
    </row>
    <row r="75" spans="2:26" ht="29" x14ac:dyDescent="0.35">
      <c r="B75" s="118" t="str">
        <f>'INF GERAIS'!B75&amp;IFERROR(IF(INDEX(APOIO!$A$5:$A$50,MATCH('INF GERAIS'!N75,APOIO!$B$5:$B$50,0))="NÃO",APOIO!$A$2&amp;"NÃO VÁLIDO",""),"")</f>
        <v>2014.0067</v>
      </c>
      <c r="C75" s="118" t="str">
        <f>'INF GERAIS'!C75</f>
        <v>AGRESTE MERIDIONAL</v>
      </c>
      <c r="D75" s="118" t="str">
        <f>'INF GERAIS'!D75</f>
        <v>BREJÃO</v>
      </c>
      <c r="E75" s="118" t="str">
        <f>'INF GERAIS'!E75</f>
        <v>REFORMA E URBANIZAÇÃO DO ACESSO PRINCIPAL DE BREJÃO</v>
      </c>
      <c r="F75" s="1950" t="str">
        <f>'INF GERAIS'!G75</f>
        <v>NORMAL</v>
      </c>
      <c r="G75" s="122">
        <v>43502</v>
      </c>
      <c r="H75" s="122">
        <v>43762</v>
      </c>
      <c r="I75" s="123">
        <v>1</v>
      </c>
      <c r="J75" s="124"/>
      <c r="K75" s="122"/>
      <c r="L75" s="122"/>
      <c r="M75" s="123"/>
      <c r="N75" s="124"/>
      <c r="O75" s="122" t="s">
        <v>153</v>
      </c>
      <c r="P75" s="122" t="s">
        <v>153</v>
      </c>
      <c r="Q75" s="123" t="s">
        <v>153</v>
      </c>
      <c r="R75" s="124" t="s">
        <v>153</v>
      </c>
      <c r="S75" s="122" t="s">
        <v>153</v>
      </c>
      <c r="T75" s="122" t="s">
        <v>153</v>
      </c>
      <c r="U75" s="123" t="s">
        <v>153</v>
      </c>
      <c r="V75" s="124" t="s">
        <v>153</v>
      </c>
      <c r="W75" s="122" t="s">
        <v>153</v>
      </c>
      <c r="X75" s="122" t="s">
        <v>153</v>
      </c>
      <c r="Y75" s="123" t="s">
        <v>153</v>
      </c>
      <c r="Z75" s="124" t="s">
        <v>153</v>
      </c>
    </row>
    <row r="76" spans="2:26" ht="29" x14ac:dyDescent="0.35">
      <c r="B76" s="945" t="str">
        <f>'INF GERAIS'!B76&amp;IFERROR(IF(INDEX(APOIO!$A$5:$A$50,MATCH('INF GERAIS'!N76,APOIO!$B$5:$B$50,0))="NÃO",APOIO!$A$2&amp;"NÃO VÁLIDO",""),"")</f>
        <v>2014.0434</v>
      </c>
      <c r="C76" s="945" t="str">
        <f>'INF GERAIS'!C76</f>
        <v>AGRESTE MERIDIONAL</v>
      </c>
      <c r="D76" s="945" t="str">
        <f>'INF GERAIS'!D76</f>
        <v>BREJÃO</v>
      </c>
      <c r="E76" s="1804" t="str">
        <f>'INF GERAIS'!E76</f>
        <v>PAVIMENTAÇÃO EM PARALELEPÍPEDOS DE DIVERSAS RUAS</v>
      </c>
      <c r="F76" s="1950" t="str">
        <f>'INF GERAIS'!G76</f>
        <v>NORMAL</v>
      </c>
      <c r="G76" s="122">
        <v>43502</v>
      </c>
      <c r="H76" s="122">
        <v>43550</v>
      </c>
      <c r="I76" s="123">
        <v>0.6</v>
      </c>
      <c r="J76" s="124"/>
      <c r="K76" s="122">
        <v>43658</v>
      </c>
      <c r="L76" s="122">
        <v>43740</v>
      </c>
      <c r="M76" s="123">
        <v>1</v>
      </c>
      <c r="N76" s="124"/>
      <c r="O76" s="122"/>
      <c r="P76" s="122"/>
      <c r="Q76" s="123"/>
      <c r="R76" s="124"/>
      <c r="S76" s="122"/>
      <c r="T76" s="122"/>
      <c r="U76" s="123"/>
      <c r="V76" s="124"/>
      <c r="W76" s="122"/>
      <c r="X76" s="122"/>
      <c r="Y76" s="123"/>
      <c r="Z76" s="124"/>
    </row>
    <row r="77" spans="2:26" ht="58" x14ac:dyDescent="0.35">
      <c r="B77" s="1689" t="str">
        <f>'INF GERAIS'!B77&amp;IFERROR(IF(INDEX(APOIO!$A$5:$A$50,MATCH('INF GERAIS'!N77,APOIO!$B$5:$B$50,0))="NÃO",APOIO!$A$2&amp;"NÃO VÁLIDO",""),"")</f>
        <v>2014.0447
NÃO VÁLIDO</v>
      </c>
      <c r="C77" s="1689" t="str">
        <f>'INF GERAIS'!C77</f>
        <v>AGRESTE MERIDIONAL</v>
      </c>
      <c r="D77" s="1689" t="str">
        <f>'INF GERAIS'!D77</f>
        <v>BREJÃO</v>
      </c>
      <c r="E77" s="1804" t="str">
        <f>'INF GERAIS'!E77</f>
        <v>PAVIMENTAÇÃO EM PARALELEPÍPEDOS GRANÍTICOS DAS TRAVESSAS ISRAEL ALVES PINTO (BECO) E TRAVESSA RUBEM F. DE MELO DO MUNICÍPIO DE BREJÃO</v>
      </c>
      <c r="F77" s="1950" t="str">
        <f>'INF GERAIS'!G77</f>
        <v>NORMAL</v>
      </c>
      <c r="G77" s="122"/>
      <c r="H77" s="122"/>
      <c r="I77" s="123"/>
      <c r="J77" s="124"/>
      <c r="K77" s="122"/>
      <c r="L77" s="122"/>
      <c r="M77" s="123"/>
      <c r="N77" s="124"/>
      <c r="O77" s="122"/>
      <c r="P77" s="122"/>
      <c r="Q77" s="123"/>
      <c r="R77" s="124"/>
      <c r="S77" s="122"/>
      <c r="T77" s="122"/>
      <c r="U77" s="123"/>
      <c r="V77" s="124"/>
      <c r="W77" s="122"/>
      <c r="X77" s="122"/>
      <c r="Y77" s="123"/>
      <c r="Z77" s="124"/>
    </row>
    <row r="78" spans="2:26" x14ac:dyDescent="0.35">
      <c r="B78" s="118" t="str">
        <f>'INF GERAIS'!B78&amp;IFERROR(IF(INDEX(APOIO!$A$5:$A$50,MATCH('INF GERAIS'!N78,APOIO!$B$5:$B$50,0))="NÃO",APOIO!$A$2&amp;"NÃO VÁLIDO",""),"")</f>
        <v>2014.0068</v>
      </c>
      <c r="C78" s="118" t="str">
        <f>'INF GERAIS'!C78</f>
        <v>SERTÃO DO PAJEÚ</v>
      </c>
      <c r="D78" s="118" t="str">
        <f>'INF GERAIS'!D78</f>
        <v>BREJINHO</v>
      </c>
      <c r="E78" s="1804" t="str">
        <f>'INF GERAIS'!E78</f>
        <v>PAVIMENTAÇÃO DE VIAS PÚBLICAS( 2 RUAS)</v>
      </c>
      <c r="F78" s="1950" t="str">
        <f>'INF GERAIS'!G78</f>
        <v>NORMAL</v>
      </c>
      <c r="G78" s="122">
        <v>42130</v>
      </c>
      <c r="H78" s="122" t="s">
        <v>153</v>
      </c>
      <c r="I78" s="123">
        <v>0.1749</v>
      </c>
      <c r="J78" s="124" t="s">
        <v>153</v>
      </c>
      <c r="K78" s="122">
        <v>42149</v>
      </c>
      <c r="L78" s="122" t="s">
        <v>153</v>
      </c>
      <c r="M78" s="123">
        <v>0.6</v>
      </c>
      <c r="N78" s="124" t="s">
        <v>153</v>
      </c>
      <c r="O78" s="122">
        <v>42256</v>
      </c>
      <c r="P78" s="122">
        <v>42298</v>
      </c>
      <c r="Q78" s="123">
        <v>1</v>
      </c>
      <c r="R78" s="124" t="s">
        <v>153</v>
      </c>
      <c r="S78" s="122" t="s">
        <v>153</v>
      </c>
      <c r="T78" s="122" t="s">
        <v>153</v>
      </c>
      <c r="U78" s="123" t="s">
        <v>153</v>
      </c>
      <c r="V78" s="124" t="s">
        <v>153</v>
      </c>
      <c r="W78" s="122" t="s">
        <v>153</v>
      </c>
      <c r="X78" s="122" t="s">
        <v>153</v>
      </c>
      <c r="Y78" s="123" t="s">
        <v>153</v>
      </c>
      <c r="Z78" s="124" t="s">
        <v>153</v>
      </c>
    </row>
    <row r="79" spans="2:26" x14ac:dyDescent="0.35">
      <c r="B79" s="118" t="str">
        <f>'INF GERAIS'!B79&amp;IFERROR(IF(INDEX(APOIO!$A$5:$A$50,MATCH('INF GERAIS'!N79,APOIO!$B$5:$B$50,0))="NÃO",APOIO!$A$2&amp;"NÃO VÁLIDO",""),"")</f>
        <v>2014.0069</v>
      </c>
      <c r="C79" s="118" t="str">
        <f>'INF GERAIS'!C79</f>
        <v>SERTÃO DO PAJEÚ</v>
      </c>
      <c r="D79" s="118" t="str">
        <f>'INF GERAIS'!D79</f>
        <v>BREJINHO</v>
      </c>
      <c r="E79" s="118" t="str">
        <f>'INF GERAIS'!E79</f>
        <v xml:space="preserve">REFORMA DO ESTÁDIO MUNICIPAL </v>
      </c>
      <c r="F79" s="1950" t="str">
        <f>'INF GERAIS'!G79</f>
        <v>NORMAL</v>
      </c>
      <c r="G79" s="122">
        <v>42130</v>
      </c>
      <c r="H79" s="122">
        <v>42158</v>
      </c>
      <c r="I79" s="123">
        <v>0.97</v>
      </c>
      <c r="J79" s="124" t="s">
        <v>153</v>
      </c>
      <c r="K79" s="122">
        <v>42333</v>
      </c>
      <c r="L79" s="122">
        <v>42347</v>
      </c>
      <c r="M79" s="123">
        <v>0.98</v>
      </c>
      <c r="N79" s="124" t="s">
        <v>153</v>
      </c>
      <c r="O79" s="122">
        <v>42437</v>
      </c>
      <c r="P79" s="122">
        <v>42479</v>
      </c>
      <c r="Q79" s="123">
        <v>1</v>
      </c>
      <c r="R79" s="124" t="s">
        <v>153</v>
      </c>
      <c r="S79" s="122" t="s">
        <v>153</v>
      </c>
      <c r="T79" s="122" t="s">
        <v>153</v>
      </c>
      <c r="U79" s="123" t="s">
        <v>153</v>
      </c>
      <c r="V79" s="124" t="s">
        <v>153</v>
      </c>
      <c r="W79" s="122" t="s">
        <v>153</v>
      </c>
      <c r="X79" s="122" t="s">
        <v>153</v>
      </c>
      <c r="Y79" s="123" t="s">
        <v>153</v>
      </c>
      <c r="Z79" s="124" t="s">
        <v>153</v>
      </c>
    </row>
    <row r="80" spans="2:26" ht="29" x14ac:dyDescent="0.35">
      <c r="B80" s="118" t="str">
        <f>'INF GERAIS'!B80&amp;IFERROR(IF(INDEX(APOIO!$A$5:$A$50,MATCH('INF GERAIS'!N80,APOIO!$B$5:$B$50,0))="NÃO",APOIO!$A$2&amp;"NÃO VÁLIDO",""),"")</f>
        <v>2014.0070</v>
      </c>
      <c r="C80" s="118" t="str">
        <f>'INF GERAIS'!C80</f>
        <v>AGRESTE CENTRAL</v>
      </c>
      <c r="D80" s="118" t="str">
        <f>'INF GERAIS'!D80</f>
        <v>BREJO DA MADRE DE DEUS</v>
      </c>
      <c r="E80" s="118" t="str">
        <f>'INF GERAIS'!E80</f>
        <v>CONSTRUÇÃO DO BLOCO B - HOSPITAL MUNICIPAL JOSÉ CARLOS DE SANTANA</v>
      </c>
      <c r="F80" s="1950" t="str">
        <f>'INF GERAIS'!G80</f>
        <v>NORMAL</v>
      </c>
      <c r="G80" s="122">
        <v>42720</v>
      </c>
      <c r="H80" s="122" t="s">
        <v>153</v>
      </c>
      <c r="I80" s="123">
        <v>0.6</v>
      </c>
      <c r="J80" s="124" t="s">
        <v>8825</v>
      </c>
      <c r="K80" s="122">
        <v>42912</v>
      </c>
      <c r="L80" s="122">
        <v>42892</v>
      </c>
      <c r="M80" s="123">
        <v>0.6</v>
      </c>
      <c r="N80" s="124" t="s">
        <v>9625</v>
      </c>
      <c r="O80" s="122">
        <v>44133</v>
      </c>
      <c r="P80" s="122">
        <v>44167</v>
      </c>
      <c r="Q80" s="123">
        <v>1</v>
      </c>
      <c r="R80" t="s">
        <v>13793</v>
      </c>
      <c r="S80" s="122" t="s">
        <v>153</v>
      </c>
      <c r="T80" s="122" t="s">
        <v>153</v>
      </c>
      <c r="U80" s="123" t="s">
        <v>153</v>
      </c>
      <c r="V80" s="124" t="s">
        <v>153</v>
      </c>
      <c r="W80" s="122" t="s">
        <v>153</v>
      </c>
      <c r="X80" s="122" t="s">
        <v>153</v>
      </c>
      <c r="Y80" s="123" t="s">
        <v>153</v>
      </c>
      <c r="Z80" s="124" t="s">
        <v>153</v>
      </c>
    </row>
    <row r="81" spans="2:26" ht="29" x14ac:dyDescent="0.35">
      <c r="B81" s="118" t="str">
        <f>'INF GERAIS'!B81&amp;IFERROR(IF(INDEX(APOIO!$A$5:$A$50,MATCH('INF GERAIS'!N81,APOIO!$B$5:$B$50,0))="NÃO",APOIO!$A$2&amp;"NÃO VÁLIDO",""),"")</f>
        <v>2014.0071</v>
      </c>
      <c r="C81" s="118" t="str">
        <f>'INF GERAIS'!C81</f>
        <v>MATA NORTE</v>
      </c>
      <c r="D81" s="118" t="str">
        <f>'INF GERAIS'!D81</f>
        <v>BUENOS AIRES</v>
      </c>
      <c r="E81" s="118" t="str">
        <f>'INF GERAIS'!E81</f>
        <v>PAVIMENTAÇÃO E DRENAGEM EM RUA DO BAIRRO SANTA ANA</v>
      </c>
      <c r="F81" s="1950" t="str">
        <f>'INF GERAIS'!G81</f>
        <v>NORMAL</v>
      </c>
      <c r="G81" s="122">
        <v>42359</v>
      </c>
      <c r="H81" s="122">
        <v>42594</v>
      </c>
      <c r="I81" s="123">
        <v>0.6</v>
      </c>
      <c r="J81" s="124" t="s">
        <v>153</v>
      </c>
      <c r="K81" s="122">
        <v>43322</v>
      </c>
      <c r="L81" s="122">
        <v>43432</v>
      </c>
      <c r="M81" s="123">
        <v>1</v>
      </c>
      <c r="N81" s="124" t="s">
        <v>153</v>
      </c>
      <c r="O81" s="122" t="s">
        <v>153</v>
      </c>
      <c r="P81" s="122" t="s">
        <v>153</v>
      </c>
      <c r="Q81" s="123" t="s">
        <v>153</v>
      </c>
      <c r="R81" s="124" t="s">
        <v>153</v>
      </c>
      <c r="S81" s="122" t="s">
        <v>153</v>
      </c>
      <c r="T81" s="122" t="s">
        <v>153</v>
      </c>
      <c r="U81" s="123" t="s">
        <v>153</v>
      </c>
      <c r="V81" s="124" t="s">
        <v>153</v>
      </c>
      <c r="W81" s="122" t="s">
        <v>153</v>
      </c>
      <c r="X81" s="122" t="s">
        <v>153</v>
      </c>
      <c r="Y81" s="123" t="s">
        <v>153</v>
      </c>
      <c r="Z81" s="124" t="s">
        <v>153</v>
      </c>
    </row>
    <row r="82" spans="2:26" ht="29" x14ac:dyDescent="0.35">
      <c r="B82" s="118" t="str">
        <f>'INF GERAIS'!B82&amp;IFERROR(IF(INDEX(APOIO!$A$5:$A$50,MATCH('INF GERAIS'!N82,APOIO!$B$5:$B$50,0))="NÃO",APOIO!$A$2&amp;"NÃO VÁLIDO",""),"")</f>
        <v>2014.0072</v>
      </c>
      <c r="C82" s="118" t="str">
        <f>'INF GERAIS'!C82</f>
        <v>MATA NORTE</v>
      </c>
      <c r="D82" s="118" t="str">
        <f>'INF GERAIS'!D82</f>
        <v>BUENOS AIRES</v>
      </c>
      <c r="E82" s="118" t="str">
        <f>'INF GERAIS'!E82</f>
        <v>PAVIMENTAÇÃO E DRENAGEM EM RUA DOS BAIRROS SANTO ANTONIO E BOA FÉ (8 RUAS)</v>
      </c>
      <c r="F82" s="1950" t="str">
        <f>'INF GERAIS'!G82</f>
        <v>NORMAL</v>
      </c>
      <c r="G82" s="122">
        <v>42359</v>
      </c>
      <c r="H82" s="122">
        <v>42600</v>
      </c>
      <c r="I82" s="123">
        <v>0.6</v>
      </c>
      <c r="J82" s="124" t="s">
        <v>153</v>
      </c>
      <c r="K82" s="122">
        <v>43322</v>
      </c>
      <c r="L82" s="122">
        <v>43375</v>
      </c>
      <c r="M82" s="123">
        <v>1</v>
      </c>
      <c r="N82" s="124" t="s">
        <v>153</v>
      </c>
      <c r="O82" s="122" t="s">
        <v>153</v>
      </c>
      <c r="P82" s="122" t="s">
        <v>153</v>
      </c>
      <c r="Q82" s="123" t="s">
        <v>153</v>
      </c>
      <c r="R82" s="124" t="s">
        <v>153</v>
      </c>
      <c r="S82" s="122" t="s">
        <v>153</v>
      </c>
      <c r="T82" s="122" t="s">
        <v>153</v>
      </c>
      <c r="U82" s="123" t="s">
        <v>153</v>
      </c>
      <c r="V82" s="124" t="s">
        <v>153</v>
      </c>
      <c r="W82" s="122" t="s">
        <v>153</v>
      </c>
      <c r="X82" s="122" t="s">
        <v>153</v>
      </c>
      <c r="Y82" s="123" t="s">
        <v>153</v>
      </c>
      <c r="Z82" s="124" t="s">
        <v>153</v>
      </c>
    </row>
    <row r="83" spans="2:26" ht="29" x14ac:dyDescent="0.35">
      <c r="B83" s="118" t="str">
        <f>'INF GERAIS'!B83&amp;IFERROR(IF(INDEX(APOIO!$A$5:$A$50,MATCH('INF GERAIS'!N83,APOIO!$B$5:$B$50,0))="NÃO",APOIO!$A$2&amp;"NÃO VÁLIDO",""),"")</f>
        <v>2014.0073</v>
      </c>
      <c r="C83" s="118" t="str">
        <f>'INF GERAIS'!C83</f>
        <v>AGRESTE MERIDIONAL</v>
      </c>
      <c r="D83" s="118" t="str">
        <f>'INF GERAIS'!D83</f>
        <v>BUÍQUE</v>
      </c>
      <c r="E83" s="118" t="str">
        <f>'INF GERAIS'!E83</f>
        <v>RECUPERAÇÃO E REFORMA DO PÁTIO DA FEIRA LIVRE</v>
      </c>
      <c r="F83" s="1950" t="str">
        <f>'INF GERAIS'!G83</f>
        <v>NORMAL</v>
      </c>
      <c r="G83" s="122">
        <v>42685</v>
      </c>
      <c r="H83" s="122">
        <v>42696</v>
      </c>
      <c r="I83" s="123">
        <v>0.6</v>
      </c>
      <c r="J83" s="124" t="s">
        <v>153</v>
      </c>
      <c r="K83" s="122">
        <v>43802</v>
      </c>
      <c r="L83" s="122">
        <v>43825</v>
      </c>
      <c r="M83" s="123">
        <v>1</v>
      </c>
      <c r="N83" s="124" t="s">
        <v>153</v>
      </c>
      <c r="O83" s="122" t="s">
        <v>153</v>
      </c>
      <c r="P83" s="122" t="s">
        <v>153</v>
      </c>
      <c r="Q83" s="123" t="s">
        <v>153</v>
      </c>
      <c r="R83" s="124" t="s">
        <v>153</v>
      </c>
      <c r="S83" s="122" t="s">
        <v>153</v>
      </c>
      <c r="T83" s="122" t="s">
        <v>153</v>
      </c>
      <c r="U83" s="123" t="s">
        <v>153</v>
      </c>
      <c r="V83" s="124" t="s">
        <v>153</v>
      </c>
      <c r="W83" s="122" t="s">
        <v>153</v>
      </c>
      <c r="X83" s="122" t="s">
        <v>153</v>
      </c>
      <c r="Y83" s="123" t="s">
        <v>153</v>
      </c>
      <c r="Z83" s="124" t="s">
        <v>153</v>
      </c>
    </row>
    <row r="84" spans="2:26" ht="29" x14ac:dyDescent="0.35">
      <c r="B84" s="118" t="str">
        <f>'INF GERAIS'!B84&amp;IFERROR(IF(INDEX(APOIO!$A$5:$A$50,MATCH('INF GERAIS'!N84,APOIO!$B$5:$B$50,0))="NÃO",APOIO!$A$2&amp;"NÃO VÁLIDO",""),"")</f>
        <v>2014.0074</v>
      </c>
      <c r="C84" s="118" t="str">
        <f>'INF GERAIS'!C84</f>
        <v>METROPOLITANA</v>
      </c>
      <c r="D84" s="118" t="str">
        <f>'INF GERAIS'!D84</f>
        <v>CABO DE SANTO AGOSTINHO</v>
      </c>
      <c r="E84" s="118" t="str">
        <f>'INF GERAIS'!E84</f>
        <v>PAVIMENTAÇÃO E DRENAGEM DA VIA DE ACESSO À COMUNIDADE DE CEPOVO</v>
      </c>
      <c r="F84" s="1950" t="str">
        <f>'INF GERAIS'!G84</f>
        <v>NORMAL</v>
      </c>
      <c r="G84" s="122">
        <v>42653</v>
      </c>
      <c r="H84" s="122">
        <v>42705</v>
      </c>
      <c r="I84" s="123">
        <v>0.61250000000000004</v>
      </c>
      <c r="J84" s="124" t="s">
        <v>153</v>
      </c>
      <c r="K84" s="122">
        <v>43342</v>
      </c>
      <c r="L84" s="122" t="s">
        <v>153</v>
      </c>
      <c r="M84" s="123">
        <v>1</v>
      </c>
      <c r="N84" s="124" t="s">
        <v>11646</v>
      </c>
      <c r="O84" s="122" t="s">
        <v>153</v>
      </c>
      <c r="P84" s="122" t="s">
        <v>153</v>
      </c>
      <c r="Q84" s="123" t="s">
        <v>153</v>
      </c>
      <c r="R84" s="124" t="s">
        <v>153</v>
      </c>
      <c r="S84" s="122" t="s">
        <v>153</v>
      </c>
      <c r="T84" s="122" t="s">
        <v>153</v>
      </c>
      <c r="U84" s="123" t="s">
        <v>153</v>
      </c>
      <c r="V84" s="124" t="s">
        <v>153</v>
      </c>
      <c r="W84" s="122" t="s">
        <v>153</v>
      </c>
      <c r="X84" s="122" t="s">
        <v>153</v>
      </c>
      <c r="Y84" s="123" t="s">
        <v>153</v>
      </c>
      <c r="Z84" s="124" t="s">
        <v>153</v>
      </c>
    </row>
    <row r="85" spans="2:26" ht="29" x14ac:dyDescent="0.35">
      <c r="B85" s="118" t="str">
        <f>'INF GERAIS'!B85&amp;IFERROR(IF(INDEX(APOIO!$A$5:$A$50,MATCH('INF GERAIS'!N85,APOIO!$B$5:$B$50,0))="NÃO",APOIO!$A$2&amp;"NÃO VÁLIDO",""),"")</f>
        <v>2014.0075</v>
      </c>
      <c r="C85" s="118" t="str">
        <f>'INF GERAIS'!C85</f>
        <v>METROPOLITANA</v>
      </c>
      <c r="D85" s="118" t="str">
        <f>'INF GERAIS'!D85</f>
        <v>CABO DE SANTO AGOSTINHO</v>
      </c>
      <c r="E85" s="118" t="str">
        <f>'INF GERAIS'!E85</f>
        <v>RECUPERAÇÃO DAS INSTALAÇÕES FÍSICAS DAS FEIRAS DO MUNICÍPIO</v>
      </c>
      <c r="F85" s="1950" t="str">
        <f>'INF GERAIS'!G85</f>
        <v>NORMAL</v>
      </c>
      <c r="G85" s="122">
        <v>42775</v>
      </c>
      <c r="H85" s="122">
        <v>42807</v>
      </c>
      <c r="I85" s="123">
        <v>0.6</v>
      </c>
      <c r="J85" s="124" t="s">
        <v>153</v>
      </c>
      <c r="K85" s="122">
        <v>43342</v>
      </c>
      <c r="L85" s="122" t="s">
        <v>153</v>
      </c>
      <c r="M85" s="123">
        <v>1</v>
      </c>
      <c r="N85" s="124" t="s">
        <v>153</v>
      </c>
      <c r="O85" s="122" t="s">
        <v>153</v>
      </c>
      <c r="P85" s="122" t="s">
        <v>153</v>
      </c>
      <c r="Q85" s="123" t="s">
        <v>153</v>
      </c>
      <c r="R85" s="124" t="s">
        <v>153</v>
      </c>
      <c r="S85" s="122" t="s">
        <v>153</v>
      </c>
      <c r="T85" s="122" t="s">
        <v>153</v>
      </c>
      <c r="U85" s="123" t="s">
        <v>153</v>
      </c>
      <c r="V85" s="124" t="s">
        <v>153</v>
      </c>
      <c r="W85" s="122" t="s">
        <v>153</v>
      </c>
      <c r="X85" s="122" t="s">
        <v>153</v>
      </c>
      <c r="Y85" s="123" t="s">
        <v>153</v>
      </c>
      <c r="Z85" s="124" t="s">
        <v>153</v>
      </c>
    </row>
    <row r="86" spans="2:26" ht="29" x14ac:dyDescent="0.35">
      <c r="B86" s="118" t="str">
        <f>'INF GERAIS'!B86&amp;IFERROR(IF(INDEX(APOIO!$A$5:$A$50,MATCH('INF GERAIS'!N86,APOIO!$B$5:$B$50,0))="NÃO",APOIO!$A$2&amp;"NÃO VÁLIDO",""),"")</f>
        <v>2014.0076</v>
      </c>
      <c r="C86" s="118" t="str">
        <f>'INF GERAIS'!C86</f>
        <v>SERTÃO DO SÃO FRANCISCO</v>
      </c>
      <c r="D86" s="118" t="str">
        <f>'INF GERAIS'!D86</f>
        <v>CABROBÓ</v>
      </c>
      <c r="E86" s="118" t="str">
        <f>'INF GERAIS'!E86</f>
        <v>CONSTRUÇÃO DE CALÇAMENTO NAS RUAS( 7 RUAS)</v>
      </c>
      <c r="F86" s="1950" t="str">
        <f>'INF GERAIS'!G86</f>
        <v>NORMAL</v>
      </c>
      <c r="G86" s="122">
        <v>42166</v>
      </c>
      <c r="H86" s="122">
        <v>42205</v>
      </c>
      <c r="I86" s="123">
        <v>0.6</v>
      </c>
      <c r="J86" s="124" t="s">
        <v>153</v>
      </c>
      <c r="K86" s="122">
        <v>42718</v>
      </c>
      <c r="L86" s="122">
        <v>42789</v>
      </c>
      <c r="M86" s="123">
        <v>1</v>
      </c>
      <c r="N86" s="124" t="s">
        <v>153</v>
      </c>
      <c r="O86" s="122" t="s">
        <v>153</v>
      </c>
      <c r="P86" s="122" t="s">
        <v>153</v>
      </c>
      <c r="Q86" s="123" t="s">
        <v>153</v>
      </c>
      <c r="R86" s="124" t="s">
        <v>153</v>
      </c>
      <c r="S86" s="122" t="s">
        <v>153</v>
      </c>
      <c r="T86" s="122" t="s">
        <v>153</v>
      </c>
      <c r="U86" s="123" t="s">
        <v>153</v>
      </c>
      <c r="V86" s="124" t="s">
        <v>153</v>
      </c>
      <c r="W86" s="122" t="s">
        <v>153</v>
      </c>
      <c r="X86" s="122" t="s">
        <v>153</v>
      </c>
      <c r="Y86" s="123" t="s">
        <v>153</v>
      </c>
      <c r="Z86" s="124" t="s">
        <v>153</v>
      </c>
    </row>
    <row r="87" spans="2:26" ht="29" x14ac:dyDescent="0.35">
      <c r="B87" s="118" t="str">
        <f>'INF GERAIS'!B87&amp;IFERROR(IF(INDEX(APOIO!$A$5:$A$50,MATCH('INF GERAIS'!N87,APOIO!$B$5:$B$50,0))="NÃO",APOIO!$A$2&amp;"NÃO VÁLIDO",""),"")</f>
        <v>2014.0077</v>
      </c>
      <c r="C87" s="118" t="str">
        <f>'INF GERAIS'!C87</f>
        <v>SERTÃO DO SÃO FRANCISCO</v>
      </c>
      <c r="D87" s="118" t="str">
        <f>'INF GERAIS'!D87</f>
        <v>CABROBÓ</v>
      </c>
      <c r="E87" s="118" t="str">
        <f>'INF GERAIS'!E87</f>
        <v>REFORMA DA PRAÇA DA AV. JOÃO PIRES DA SILVA</v>
      </c>
      <c r="F87" s="1950" t="str">
        <f>'INF GERAIS'!G87</f>
        <v>NORMAL</v>
      </c>
      <c r="G87" s="122">
        <v>42166</v>
      </c>
      <c r="H87" s="122">
        <v>42354</v>
      </c>
      <c r="I87" s="123">
        <v>0.6</v>
      </c>
      <c r="J87" s="124" t="s">
        <v>153</v>
      </c>
      <c r="K87" s="122">
        <v>42552</v>
      </c>
      <c r="L87" s="122">
        <v>42626</v>
      </c>
      <c r="M87" s="123">
        <v>1</v>
      </c>
      <c r="N87" s="124" t="s">
        <v>153</v>
      </c>
      <c r="O87" s="122" t="s">
        <v>153</v>
      </c>
      <c r="P87" s="122" t="s">
        <v>153</v>
      </c>
      <c r="Q87" s="123" t="s">
        <v>153</v>
      </c>
      <c r="R87" s="124" t="s">
        <v>153</v>
      </c>
      <c r="S87" s="122" t="s">
        <v>153</v>
      </c>
      <c r="T87" s="122" t="s">
        <v>153</v>
      </c>
      <c r="U87" s="123" t="s">
        <v>153</v>
      </c>
      <c r="V87" s="124" t="s">
        <v>153</v>
      </c>
      <c r="W87" s="122" t="s">
        <v>153</v>
      </c>
      <c r="X87" s="122" t="s">
        <v>153</v>
      </c>
      <c r="Y87" s="123" t="s">
        <v>153</v>
      </c>
      <c r="Z87" s="124" t="s">
        <v>153</v>
      </c>
    </row>
    <row r="88" spans="2:26" ht="29" x14ac:dyDescent="0.35">
      <c r="B88" s="118" t="str">
        <f>'INF GERAIS'!B88&amp;IFERROR(IF(INDEX(APOIO!$A$5:$A$50,MATCH('INF GERAIS'!N88,APOIO!$B$5:$B$50,0))="NÃO",APOIO!$A$2&amp;"NÃO VÁLIDO",""),"")</f>
        <v>2014.0078</v>
      </c>
      <c r="C88" s="118" t="str">
        <f>'INF GERAIS'!C88</f>
        <v>AGRESTE CENTRAL</v>
      </c>
      <c r="D88" s="118" t="str">
        <f>'INF GERAIS'!D88</f>
        <v>CACHOEIRINHA</v>
      </c>
      <c r="E88" s="118" t="str">
        <f>'INF GERAIS'!E88</f>
        <v>PAVIMENTAÇÃO EM REVESTIMENTO ASFALTICO DE DIVERSAS RUAS( 19 RUAS)</v>
      </c>
      <c r="F88" s="1950" t="str">
        <f>'INF GERAIS'!G88</f>
        <v>NORMAL</v>
      </c>
      <c r="G88" s="122">
        <v>42716</v>
      </c>
      <c r="H88" s="122" t="s">
        <v>153</v>
      </c>
      <c r="I88" s="123">
        <v>0.6</v>
      </c>
      <c r="J88" s="124" t="s">
        <v>153</v>
      </c>
      <c r="K88" s="122">
        <v>42814</v>
      </c>
      <c r="L88" s="122">
        <v>42824</v>
      </c>
      <c r="M88" s="123">
        <v>1</v>
      </c>
      <c r="N88" s="124" t="s">
        <v>153</v>
      </c>
      <c r="O88" s="122" t="s">
        <v>153</v>
      </c>
      <c r="P88" s="122" t="s">
        <v>153</v>
      </c>
      <c r="Q88" s="123" t="s">
        <v>153</v>
      </c>
      <c r="R88" s="124" t="s">
        <v>153</v>
      </c>
      <c r="S88" s="122" t="s">
        <v>153</v>
      </c>
      <c r="T88" s="122" t="s">
        <v>153</v>
      </c>
      <c r="U88" s="123" t="s">
        <v>153</v>
      </c>
      <c r="V88" s="124" t="s">
        <v>153</v>
      </c>
      <c r="W88" s="122" t="s">
        <v>153</v>
      </c>
      <c r="X88" s="122" t="s">
        <v>153</v>
      </c>
      <c r="Y88" s="123" t="s">
        <v>153</v>
      </c>
      <c r="Z88" s="124" t="s">
        <v>153</v>
      </c>
    </row>
    <row r="89" spans="2:26" ht="29" x14ac:dyDescent="0.35">
      <c r="B89" s="118" t="str">
        <f>'INF GERAIS'!B89&amp;IFERROR(IF(INDEX(APOIO!$A$5:$A$50,MATCH('INF GERAIS'!N89,APOIO!$B$5:$B$50,0))="NÃO",APOIO!$A$2&amp;"NÃO VÁLIDO",""),"")</f>
        <v>2014.0079</v>
      </c>
      <c r="C89" s="118" t="str">
        <f>'INF GERAIS'!C89</f>
        <v>AGRESTE MERIDIONAL</v>
      </c>
      <c r="D89" s="118" t="str">
        <f>'INF GERAIS'!D89</f>
        <v>CAETÉS</v>
      </c>
      <c r="E89" s="118" t="str">
        <f>'INF GERAIS'!E89</f>
        <v>REFORMA E AMPLIAÇÃO DO MERCADO DE CARNES</v>
      </c>
      <c r="F89" s="1950" t="str">
        <f>'INF GERAIS'!G89</f>
        <v>NORMAL</v>
      </c>
      <c r="G89" s="122">
        <v>42467</v>
      </c>
      <c r="H89" s="122">
        <v>42480</v>
      </c>
      <c r="I89" s="123">
        <v>0.8</v>
      </c>
      <c r="J89" s="124" t="s">
        <v>153</v>
      </c>
      <c r="K89" s="122">
        <v>42535</v>
      </c>
      <c r="L89" s="122">
        <v>42548</v>
      </c>
      <c r="M89" s="123">
        <v>1</v>
      </c>
      <c r="N89" s="124" t="s">
        <v>153</v>
      </c>
      <c r="O89" s="122" t="s">
        <v>153</v>
      </c>
      <c r="P89" s="122" t="s">
        <v>153</v>
      </c>
      <c r="Q89" s="123" t="s">
        <v>153</v>
      </c>
      <c r="R89" s="124" t="s">
        <v>153</v>
      </c>
      <c r="S89" s="122" t="s">
        <v>153</v>
      </c>
      <c r="T89" s="122" t="s">
        <v>153</v>
      </c>
      <c r="U89" s="123" t="s">
        <v>153</v>
      </c>
      <c r="V89" s="124" t="s">
        <v>153</v>
      </c>
      <c r="W89" s="122" t="s">
        <v>153</v>
      </c>
      <c r="X89" s="122" t="s">
        <v>153</v>
      </c>
      <c r="Y89" s="123" t="s">
        <v>153</v>
      </c>
      <c r="Z89" s="124" t="s">
        <v>153</v>
      </c>
    </row>
    <row r="90" spans="2:26" ht="29" x14ac:dyDescent="0.35">
      <c r="B90" s="118" t="str">
        <f>'INF GERAIS'!B90&amp;IFERROR(IF(INDEX(APOIO!$A$5:$A$50,MATCH('INF GERAIS'!N90,APOIO!$B$5:$B$50,0))="NÃO",APOIO!$A$2&amp;"NÃO VÁLIDO",""),"")</f>
        <v>2014.0080</v>
      </c>
      <c r="C90" s="118" t="str">
        <f>'INF GERAIS'!C90</f>
        <v>AGRESTE MERIDIONAL</v>
      </c>
      <c r="D90" s="118" t="str">
        <f>'INF GERAIS'!D90</f>
        <v>CAETÉS</v>
      </c>
      <c r="E90" s="118" t="str">
        <f>'INF GERAIS'!E90</f>
        <v>PAVIMENTAÇÃO EM PARALELEPÍPEDO GRANÍTICO EM RUAS DA SEDE E ZONA RURAL DO MUNICÍPIO</v>
      </c>
      <c r="F90" s="1950" t="str">
        <f>'INF GERAIS'!G90</f>
        <v>NORMAL</v>
      </c>
      <c r="G90" s="122">
        <v>42467</v>
      </c>
      <c r="H90" s="122">
        <v>42530</v>
      </c>
      <c r="I90" s="123">
        <v>1</v>
      </c>
      <c r="J90" s="122"/>
      <c r="K90" s="122"/>
      <c r="L90" s="122"/>
      <c r="M90" s="123"/>
      <c r="N90" s="124" t="s">
        <v>153</v>
      </c>
      <c r="O90" s="122" t="s">
        <v>153</v>
      </c>
      <c r="P90" s="122" t="s">
        <v>153</v>
      </c>
      <c r="Q90" s="123" t="s">
        <v>153</v>
      </c>
      <c r="R90" s="124" t="s">
        <v>153</v>
      </c>
      <c r="S90" s="122" t="s">
        <v>153</v>
      </c>
      <c r="T90" s="122" t="s">
        <v>153</v>
      </c>
      <c r="U90" s="123" t="s">
        <v>153</v>
      </c>
      <c r="V90" s="124" t="s">
        <v>153</v>
      </c>
      <c r="W90" s="122" t="s">
        <v>153</v>
      </c>
      <c r="X90" s="122" t="s">
        <v>153</v>
      </c>
      <c r="Y90" s="123" t="s">
        <v>153</v>
      </c>
      <c r="Z90" s="124" t="s">
        <v>153</v>
      </c>
    </row>
    <row r="91" spans="2:26" ht="29" x14ac:dyDescent="0.35">
      <c r="B91" s="118" t="str">
        <f>'INF GERAIS'!B91&amp;IFERROR(IF(INDEX(APOIO!$A$5:$A$50,MATCH('INF GERAIS'!N91,APOIO!$B$5:$B$50,0))="NÃO",APOIO!$A$2&amp;"NÃO VÁLIDO",""),"")</f>
        <v>2014.0081</v>
      </c>
      <c r="C91" s="118" t="str">
        <f>'INF GERAIS'!C91</f>
        <v>AGRESTE MERIDIONAL</v>
      </c>
      <c r="D91" s="118" t="str">
        <f>'INF GERAIS'!D91</f>
        <v>CALÇADO</v>
      </c>
      <c r="E91" s="118" t="str">
        <f>'INF GERAIS'!E91</f>
        <v>CONSTRUÇÃO DE PAVIMENTAÇÃO ASFÁLTICA</v>
      </c>
      <c r="F91" s="1950" t="str">
        <f>'INF GERAIS'!G91</f>
        <v>NORMAL</v>
      </c>
      <c r="G91" s="122">
        <v>42703</v>
      </c>
      <c r="H91" s="122">
        <v>42738</v>
      </c>
      <c r="I91" s="123">
        <v>0.73760000000000003</v>
      </c>
      <c r="J91" s="124" t="s">
        <v>153</v>
      </c>
      <c r="K91" s="122">
        <v>43285</v>
      </c>
      <c r="L91" s="122">
        <v>43290</v>
      </c>
      <c r="M91" s="123">
        <v>1</v>
      </c>
      <c r="N91" s="124" t="s">
        <v>153</v>
      </c>
      <c r="O91" s="122" t="s">
        <v>153</v>
      </c>
      <c r="P91" s="122" t="s">
        <v>153</v>
      </c>
      <c r="Q91" s="123" t="s">
        <v>153</v>
      </c>
      <c r="R91" s="124" t="s">
        <v>153</v>
      </c>
      <c r="S91" s="122" t="s">
        <v>153</v>
      </c>
      <c r="T91" s="122" t="s">
        <v>153</v>
      </c>
      <c r="U91" s="123" t="s">
        <v>153</v>
      </c>
      <c r="V91" s="124" t="s">
        <v>153</v>
      </c>
      <c r="W91" s="122" t="s">
        <v>153</v>
      </c>
      <c r="X91" s="122" t="s">
        <v>153</v>
      </c>
      <c r="Y91" s="123" t="s">
        <v>153</v>
      </c>
      <c r="Z91" s="124" t="s">
        <v>153</v>
      </c>
    </row>
    <row r="92" spans="2:26" ht="43.5" x14ac:dyDescent="0.35">
      <c r="B92" s="118" t="str">
        <f>'INF GERAIS'!B92&amp;IFERROR(IF(INDEX(APOIO!$A$5:$A$50,MATCH('INF GERAIS'!N92,APOIO!$B$5:$B$50,0))="NÃO",APOIO!$A$2&amp;"NÃO VÁLIDO",""),"")</f>
        <v>2014.0082</v>
      </c>
      <c r="C92" s="118" t="str">
        <f>'INF GERAIS'!C92</f>
        <v>AGRESTE MERIDIONAL</v>
      </c>
      <c r="D92" s="118" t="str">
        <f>'INF GERAIS'!D92</f>
        <v>CALÇADO</v>
      </c>
      <c r="E92" s="118" t="str">
        <f>'INF GERAIS'!E92</f>
        <v>CONSTRUÇÃO DE PAVIMENTAÇÃO EM PARALELEPÍPEDOS GRANÍTICOS NO POVOADO DE SANTA RITA</v>
      </c>
      <c r="F92" s="1950" t="str">
        <f>'INF GERAIS'!G92</f>
        <v>NORMAL</v>
      </c>
      <c r="G92" s="122">
        <v>42703</v>
      </c>
      <c r="H92" s="122">
        <v>42738</v>
      </c>
      <c r="I92" s="123">
        <v>0.74109999999999998</v>
      </c>
      <c r="J92" s="124" t="s">
        <v>153</v>
      </c>
      <c r="K92" s="122">
        <v>43285</v>
      </c>
      <c r="L92" s="122">
        <v>43290</v>
      </c>
      <c r="M92" s="123">
        <v>1</v>
      </c>
      <c r="N92" s="124" t="s">
        <v>153</v>
      </c>
      <c r="O92" s="122" t="s">
        <v>153</v>
      </c>
      <c r="P92" s="122" t="s">
        <v>153</v>
      </c>
      <c r="Q92" s="123" t="s">
        <v>153</v>
      </c>
      <c r="R92" s="124" t="s">
        <v>153</v>
      </c>
      <c r="S92" s="122" t="s">
        <v>153</v>
      </c>
      <c r="T92" s="122" t="s">
        <v>153</v>
      </c>
      <c r="U92" s="123" t="s">
        <v>153</v>
      </c>
      <c r="V92" s="124" t="s">
        <v>153</v>
      </c>
      <c r="W92" s="122" t="s">
        <v>153</v>
      </c>
      <c r="X92" s="122" t="s">
        <v>153</v>
      </c>
      <c r="Y92" s="123" t="s">
        <v>153</v>
      </c>
      <c r="Z92" s="124" t="s">
        <v>153</v>
      </c>
    </row>
    <row r="93" spans="2:26" ht="29" x14ac:dyDescent="0.35">
      <c r="B93" s="118" t="str">
        <f>'INF GERAIS'!B93&amp;IFERROR(IF(INDEX(APOIO!$A$5:$A$50,MATCH('INF GERAIS'!N93,APOIO!$B$5:$B$50,0))="NÃO",APOIO!$A$2&amp;"NÃO VÁLIDO",""),"")</f>
        <v>2014.0083</v>
      </c>
      <c r="C93" s="118" t="str">
        <f>'INF GERAIS'!C93</f>
        <v>SERTÃO DO PAJEÚ</v>
      </c>
      <c r="D93" s="118" t="str">
        <f>'INF GERAIS'!D93</f>
        <v>CALUMBI</v>
      </c>
      <c r="E93" s="118" t="str">
        <f>'INF GERAIS'!E93</f>
        <v>CONSTRUÇÃO DE  PAVIMENTAÇÃO EM PEDRA GRANÍTICA</v>
      </c>
      <c r="F93" s="1950" t="str">
        <f>'INF GERAIS'!G93</f>
        <v>NORMAL</v>
      </c>
      <c r="G93" s="122">
        <v>42166</v>
      </c>
      <c r="H93" s="122">
        <v>42291</v>
      </c>
      <c r="I93" s="123">
        <v>0.7</v>
      </c>
      <c r="J93" s="124" t="s">
        <v>153</v>
      </c>
      <c r="K93" s="122">
        <v>43817</v>
      </c>
      <c r="L93" s="122" t="s">
        <v>153</v>
      </c>
      <c r="M93" s="123">
        <v>1</v>
      </c>
      <c r="N93" s="124" t="s">
        <v>153</v>
      </c>
      <c r="O93" s="122" t="s">
        <v>153</v>
      </c>
      <c r="P93" s="122" t="s">
        <v>153</v>
      </c>
      <c r="Q93" s="123" t="s">
        <v>153</v>
      </c>
      <c r="R93" s="124" t="s">
        <v>153</v>
      </c>
      <c r="S93" s="122" t="s">
        <v>153</v>
      </c>
      <c r="T93" s="122" t="s">
        <v>153</v>
      </c>
      <c r="U93" s="123" t="s">
        <v>153</v>
      </c>
      <c r="V93" s="124" t="s">
        <v>153</v>
      </c>
      <c r="W93" s="122" t="s">
        <v>153</v>
      </c>
      <c r="X93" s="122" t="s">
        <v>153</v>
      </c>
      <c r="Y93" s="123" t="s">
        <v>153</v>
      </c>
      <c r="Z93" s="124" t="s">
        <v>153</v>
      </c>
    </row>
    <row r="94" spans="2:26" ht="29" x14ac:dyDescent="0.35">
      <c r="B94" s="118" t="str">
        <f>'INF GERAIS'!B94&amp;IFERROR(IF(INDEX(APOIO!$A$5:$A$50,MATCH('INF GERAIS'!N94,APOIO!$B$5:$B$50,0))="NÃO",APOIO!$A$2&amp;"NÃO VÁLIDO",""),"")</f>
        <v>2014.0084</v>
      </c>
      <c r="C94" s="118" t="str">
        <f>'INF GERAIS'!C94</f>
        <v>SERTÃO DO PAJEÚ</v>
      </c>
      <c r="D94" s="118" t="str">
        <f>'INF GERAIS'!D94</f>
        <v>CALUMBI</v>
      </c>
      <c r="E94" s="118" t="str">
        <f>'INF GERAIS'!E94</f>
        <v>CONSTRUÇÃO DE PRAÇA PÚBLICA PARA LAZER E EVENTOS</v>
      </c>
      <c r="F94" s="1950" t="str">
        <f>'INF GERAIS'!G94</f>
        <v>NORMAL</v>
      </c>
      <c r="G94" s="122">
        <v>42166</v>
      </c>
      <c r="H94" s="122">
        <v>42291</v>
      </c>
      <c r="I94" s="123">
        <v>0.8</v>
      </c>
      <c r="J94" s="124" t="s">
        <v>153</v>
      </c>
      <c r="K94" s="122" t="s">
        <v>153</v>
      </c>
      <c r="L94" s="122" t="s">
        <v>153</v>
      </c>
      <c r="M94" s="123" t="s">
        <v>153</v>
      </c>
      <c r="N94" s="124" t="s">
        <v>153</v>
      </c>
      <c r="O94" s="122" t="s">
        <v>153</v>
      </c>
      <c r="P94" s="122" t="s">
        <v>153</v>
      </c>
      <c r="Q94" s="123" t="s">
        <v>153</v>
      </c>
      <c r="R94" s="124" t="s">
        <v>153</v>
      </c>
      <c r="S94" s="122" t="s">
        <v>153</v>
      </c>
      <c r="T94" s="122" t="s">
        <v>153</v>
      </c>
      <c r="U94" s="123" t="s">
        <v>153</v>
      </c>
      <c r="V94" s="124" t="s">
        <v>153</v>
      </c>
      <c r="W94" s="122" t="s">
        <v>153</v>
      </c>
      <c r="X94" s="122" t="s">
        <v>153</v>
      </c>
      <c r="Y94" s="123" t="s">
        <v>153</v>
      </c>
      <c r="Z94" s="124" t="s">
        <v>153</v>
      </c>
    </row>
    <row r="95" spans="2:26" ht="29" x14ac:dyDescent="0.35">
      <c r="B95" s="118" t="str">
        <f>'INF GERAIS'!B95&amp;IFERROR(IF(INDEX(APOIO!$A$5:$A$50,MATCH('INF GERAIS'!N95,APOIO!$B$5:$B$50,0))="NÃO",APOIO!$A$2&amp;"NÃO VÁLIDO",""),"")</f>
        <v>2014.0085</v>
      </c>
      <c r="C95" s="118" t="str">
        <f>'INF GERAIS'!C95</f>
        <v>METROPOLITANA</v>
      </c>
      <c r="D95" s="118" t="str">
        <f>'INF GERAIS'!D95</f>
        <v>CAMARAGIBE</v>
      </c>
      <c r="E95" s="118" t="str">
        <f>'INF GERAIS'!E95</f>
        <v>RECAPEAMENTO ASFÁLTICO EM DIVERSAS RUAS DO MUNICÍPIO</v>
      </c>
      <c r="F95" s="1950" t="str">
        <f>'INF GERAIS'!G95</f>
        <v>NORMAL</v>
      </c>
      <c r="G95" s="122">
        <v>43726</v>
      </c>
      <c r="H95" s="122">
        <v>44014</v>
      </c>
      <c r="I95" s="123">
        <v>0.6</v>
      </c>
      <c r="J95" s="124" t="s">
        <v>11717</v>
      </c>
      <c r="K95" s="122">
        <v>45181</v>
      </c>
      <c r="L95" s="122">
        <v>45328</v>
      </c>
      <c r="M95" s="123">
        <v>1</v>
      </c>
      <c r="N95" s="124" t="s">
        <v>14282</v>
      </c>
      <c r="O95" s="122" t="s">
        <v>153</v>
      </c>
      <c r="P95" s="122" t="s">
        <v>153</v>
      </c>
      <c r="Q95" s="123" t="s">
        <v>153</v>
      </c>
      <c r="R95" s="124" t="s">
        <v>153</v>
      </c>
      <c r="S95" s="122" t="s">
        <v>153</v>
      </c>
      <c r="T95" s="122" t="s">
        <v>153</v>
      </c>
      <c r="U95" s="123" t="s">
        <v>153</v>
      </c>
      <c r="V95" s="124" t="s">
        <v>153</v>
      </c>
      <c r="W95" s="122" t="s">
        <v>153</v>
      </c>
      <c r="X95" s="122" t="s">
        <v>153</v>
      </c>
      <c r="Y95" s="123" t="s">
        <v>153</v>
      </c>
      <c r="Z95" s="124" t="s">
        <v>153</v>
      </c>
    </row>
    <row r="96" spans="2:26" ht="29" x14ac:dyDescent="0.35">
      <c r="B96" s="174" t="str">
        <f>'INF GERAIS'!B96&amp;IFERROR(IF(INDEX(APOIO!$A$5:$A$50,MATCH('INF GERAIS'!N96,APOIO!$B$5:$B$50,0))="NÃO",APOIO!$A$2&amp;"NÃO VÁLIDO",""),"")</f>
        <v>2014.0429</v>
      </c>
      <c r="C96" s="174" t="str">
        <f>'INF GERAIS'!C96</f>
        <v>METROPOLITANA</v>
      </c>
      <c r="D96" s="174" t="str">
        <f>'INF GERAIS'!D96</f>
        <v>CAMARAGIBE</v>
      </c>
      <c r="E96" s="174" t="str">
        <f>'INF GERAIS'!E96</f>
        <v>CONSTRUÇÃO DO MERCADO PÚBLICO DO MUNICÍPIO DE CAMARAGIBE ( Conclusão da 1ª etapa)</v>
      </c>
      <c r="F96" s="1950" t="str">
        <f>'INF GERAIS'!G96</f>
        <v>NORMAL</v>
      </c>
      <c r="G96" s="122">
        <v>42474</v>
      </c>
      <c r="H96" s="122">
        <v>42516</v>
      </c>
      <c r="I96" s="123">
        <v>0.6</v>
      </c>
      <c r="J96" s="124"/>
      <c r="K96" s="122">
        <v>44133</v>
      </c>
      <c r="L96" s="122">
        <v>44188</v>
      </c>
      <c r="M96" s="123">
        <v>1</v>
      </c>
      <c r="N96" s="124"/>
      <c r="O96" s="122"/>
      <c r="P96" s="122"/>
      <c r="Q96" s="123"/>
      <c r="R96" s="124"/>
      <c r="S96" s="122"/>
      <c r="T96" s="122"/>
      <c r="U96" s="123"/>
      <c r="V96" s="124"/>
      <c r="W96" s="122"/>
      <c r="X96" s="122"/>
      <c r="Y96" s="123"/>
      <c r="Z96" s="124"/>
    </row>
    <row r="97" spans="2:26" ht="29" x14ac:dyDescent="0.35">
      <c r="B97" s="118" t="str">
        <f>'INF GERAIS'!B97&amp;IFERROR(IF(INDEX(APOIO!$A$5:$A$50,MATCH('INF GERAIS'!N97,APOIO!$B$5:$B$50,0))="NÃO",APOIO!$A$2&amp;"NÃO VÁLIDO",""),"")</f>
        <v>2014.0086</v>
      </c>
      <c r="C97" s="118" t="str">
        <f>'INF GERAIS'!C97</f>
        <v>AGRESTE CENTRAL</v>
      </c>
      <c r="D97" s="118" t="str">
        <f>'INF GERAIS'!D97</f>
        <v>CAMOCIM DE SÃO FÉLIX</v>
      </c>
      <c r="E97" s="118" t="str">
        <f>'INF GERAIS'!E97</f>
        <v>AMPLIAÇÃO DE SISTEMA DE ESGOTO SANITÁRIO</v>
      </c>
      <c r="F97" s="1950" t="str">
        <f>'INF GERAIS'!G97</f>
        <v>NORMAL</v>
      </c>
      <c r="G97" s="122">
        <v>42416</v>
      </c>
      <c r="H97" s="122">
        <v>42487</v>
      </c>
      <c r="I97" s="123">
        <v>0.6</v>
      </c>
      <c r="J97" s="124" t="s">
        <v>153</v>
      </c>
      <c r="K97" s="122">
        <v>42537</v>
      </c>
      <c r="L97" s="122">
        <v>42566</v>
      </c>
      <c r="M97" s="123">
        <v>1</v>
      </c>
      <c r="N97" s="124" t="s">
        <v>153</v>
      </c>
      <c r="O97" s="122" t="s">
        <v>153</v>
      </c>
      <c r="P97" s="122" t="s">
        <v>153</v>
      </c>
      <c r="Q97" s="123" t="s">
        <v>153</v>
      </c>
      <c r="R97" s="124" t="s">
        <v>153</v>
      </c>
      <c r="S97" s="122" t="s">
        <v>153</v>
      </c>
      <c r="T97" s="122" t="s">
        <v>153</v>
      </c>
      <c r="U97" s="123" t="s">
        <v>153</v>
      </c>
      <c r="V97" s="124" t="s">
        <v>153</v>
      </c>
      <c r="W97" s="122" t="s">
        <v>153</v>
      </c>
      <c r="X97" s="122" t="s">
        <v>153</v>
      </c>
      <c r="Y97" s="123" t="s">
        <v>153</v>
      </c>
      <c r="Z97" s="124" t="s">
        <v>153</v>
      </c>
    </row>
    <row r="98" spans="2:26" ht="29" x14ac:dyDescent="0.35">
      <c r="B98" s="118" t="str">
        <f>'INF GERAIS'!B98&amp;IFERROR(IF(INDEX(APOIO!$A$5:$A$50,MATCH('INF GERAIS'!N98,APOIO!$B$5:$B$50,0))="NÃO",APOIO!$A$2&amp;"NÃO VÁLIDO",""),"")</f>
        <v>2014.0087</v>
      </c>
      <c r="C98" s="118" t="str">
        <f>'INF GERAIS'!C98</f>
        <v>AGRESTE CENTRAL</v>
      </c>
      <c r="D98" s="118" t="str">
        <f>'INF GERAIS'!D98</f>
        <v>CAMOCIM DE SÃO FÉLIX</v>
      </c>
      <c r="E98" s="118" t="str">
        <f>'INF GERAIS'!E98</f>
        <v>REFORMA DA PREFEITURA</v>
      </c>
      <c r="F98" s="1950" t="str">
        <f>'INF GERAIS'!G98</f>
        <v>NORMAL</v>
      </c>
      <c r="G98" s="122">
        <v>42411</v>
      </c>
      <c r="H98" s="122">
        <v>42494</v>
      </c>
      <c r="I98" s="123">
        <v>1</v>
      </c>
      <c r="J98" s="124" t="s">
        <v>153</v>
      </c>
      <c r="K98" s="122" t="s">
        <v>153</v>
      </c>
      <c r="L98" s="122" t="s">
        <v>153</v>
      </c>
      <c r="M98" s="123" t="s">
        <v>153</v>
      </c>
      <c r="N98" s="124" t="s">
        <v>153</v>
      </c>
      <c r="O98" s="122" t="s">
        <v>153</v>
      </c>
      <c r="P98" s="122" t="s">
        <v>153</v>
      </c>
      <c r="Q98" s="123" t="s">
        <v>153</v>
      </c>
      <c r="R98" s="124" t="s">
        <v>153</v>
      </c>
      <c r="S98" s="122" t="s">
        <v>153</v>
      </c>
      <c r="T98" s="122" t="s">
        <v>153</v>
      </c>
      <c r="U98" s="123" t="s">
        <v>153</v>
      </c>
      <c r="V98" s="124" t="s">
        <v>153</v>
      </c>
      <c r="W98" s="122" t="s">
        <v>153</v>
      </c>
      <c r="X98" s="122" t="s">
        <v>153</v>
      </c>
      <c r="Y98" s="123" t="s">
        <v>153</v>
      </c>
      <c r="Z98" s="124" t="s">
        <v>153</v>
      </c>
    </row>
    <row r="99" spans="2:26" ht="29" x14ac:dyDescent="0.35">
      <c r="B99" s="118" t="str">
        <f>'INF GERAIS'!B99&amp;IFERROR(IF(INDEX(APOIO!$A$5:$A$50,MATCH('INF GERAIS'!N99,APOIO!$B$5:$B$50,0))="NÃO",APOIO!$A$2&amp;"NÃO VÁLIDO",""),"")</f>
        <v>2014.0088</v>
      </c>
      <c r="C99" s="118" t="str">
        <f>'INF GERAIS'!C99</f>
        <v>AGRESTE CENTRAL</v>
      </c>
      <c r="D99" s="118" t="str">
        <f>'INF GERAIS'!D99</f>
        <v>CAMOCIM DE SÃO FÉLIX</v>
      </c>
      <c r="E99" s="118" t="str">
        <f>'INF GERAIS'!E99</f>
        <v xml:space="preserve">CONSTRUÇÃO DE UM PORTAL </v>
      </c>
      <c r="F99" s="1950" t="str">
        <f>'INF GERAIS'!G99</f>
        <v>NORMAL</v>
      </c>
      <c r="G99" s="122">
        <v>42411</v>
      </c>
      <c r="H99" s="122">
        <v>42494</v>
      </c>
      <c r="I99" s="123">
        <v>1</v>
      </c>
      <c r="J99" s="124"/>
      <c r="K99" s="122">
        <v>42473</v>
      </c>
      <c r="L99" s="122">
        <v>42494</v>
      </c>
      <c r="M99" s="123">
        <v>1</v>
      </c>
      <c r="N99" s="124" t="s">
        <v>6822</v>
      </c>
      <c r="O99" s="122" t="s">
        <v>153</v>
      </c>
      <c r="P99" s="122" t="s">
        <v>153</v>
      </c>
      <c r="Q99" s="123" t="s">
        <v>153</v>
      </c>
      <c r="R99" s="124" t="s">
        <v>153</v>
      </c>
      <c r="S99" s="122" t="s">
        <v>153</v>
      </c>
      <c r="T99" s="122" t="s">
        <v>153</v>
      </c>
      <c r="U99" s="123" t="s">
        <v>153</v>
      </c>
      <c r="V99" s="124" t="s">
        <v>153</v>
      </c>
      <c r="W99" s="122" t="s">
        <v>153</v>
      </c>
      <c r="X99" s="122" t="s">
        <v>153</v>
      </c>
      <c r="Y99" s="123" t="s">
        <v>153</v>
      </c>
      <c r="Z99" s="124" t="s">
        <v>153</v>
      </c>
    </row>
    <row r="100" spans="2:26" ht="29" x14ac:dyDescent="0.35">
      <c r="B100" s="118" t="str">
        <f>'INF GERAIS'!B100&amp;IFERROR(IF(INDEX(APOIO!$A$5:$A$50,MATCH('INF GERAIS'!N100,APOIO!$B$5:$B$50,0))="NÃO",APOIO!$A$2&amp;"NÃO VÁLIDO",""),"")</f>
        <v>2014.0089</v>
      </c>
      <c r="C100" s="118" t="str">
        <f>'INF GERAIS'!C100</f>
        <v>AGRESTE CENTRAL</v>
      </c>
      <c r="D100" s="118" t="str">
        <f>'INF GERAIS'!D100</f>
        <v>CAMOCIM DE SÃO FÉLIX</v>
      </c>
      <c r="E100" s="118" t="str">
        <f>'INF GERAIS'!E100</f>
        <v>REFORMA DA ACADEMIA DAS CIDADES</v>
      </c>
      <c r="F100" s="1950" t="str">
        <f>'INF GERAIS'!G100</f>
        <v>NORMAL</v>
      </c>
      <c r="G100" s="122">
        <v>42411</v>
      </c>
      <c r="H100" s="122">
        <v>42494</v>
      </c>
      <c r="I100" s="123">
        <v>1</v>
      </c>
      <c r="J100" s="124" t="s">
        <v>153</v>
      </c>
      <c r="K100" s="122" t="s">
        <v>153</v>
      </c>
      <c r="L100" s="122" t="s">
        <v>153</v>
      </c>
      <c r="M100" s="123" t="s">
        <v>153</v>
      </c>
      <c r="N100" s="124" t="s">
        <v>153</v>
      </c>
      <c r="O100" s="122" t="s">
        <v>153</v>
      </c>
      <c r="P100" s="122" t="s">
        <v>153</v>
      </c>
      <c r="Q100" s="123" t="s">
        <v>153</v>
      </c>
      <c r="R100" s="124" t="s">
        <v>153</v>
      </c>
      <c r="S100" s="122" t="s">
        <v>153</v>
      </c>
      <c r="T100" s="122" t="s">
        <v>153</v>
      </c>
      <c r="U100" s="123" t="s">
        <v>153</v>
      </c>
      <c r="V100" s="124" t="s">
        <v>153</v>
      </c>
      <c r="W100" s="122" t="s">
        <v>153</v>
      </c>
      <c r="X100" s="122" t="s">
        <v>153</v>
      </c>
      <c r="Y100" s="123" t="s">
        <v>153</v>
      </c>
      <c r="Z100" s="124" t="s">
        <v>153</v>
      </c>
    </row>
    <row r="101" spans="2:26" ht="29" x14ac:dyDescent="0.35">
      <c r="B101" s="118" t="str">
        <f>'INF GERAIS'!B101&amp;IFERROR(IF(INDEX(APOIO!$A$5:$A$50,MATCH('INF GERAIS'!N101,APOIO!$B$5:$B$50,0))="NÃO",APOIO!$A$2&amp;"NÃO VÁLIDO",""),"")</f>
        <v>2014.0090</v>
      </c>
      <c r="C101" s="118" t="str">
        <f>'INF GERAIS'!C101</f>
        <v>MATA NORTE</v>
      </c>
      <c r="D101" s="118" t="str">
        <f>'INF GERAIS'!D101</f>
        <v>CAMUTANGA</v>
      </c>
      <c r="E101" s="118" t="str">
        <f>'INF GERAIS'!E101</f>
        <v>PAVIMENTAÇÃO EM PARALELEPIPEDOS GRANITICOS EM DIVERSAS RUAS ( 13 RUAS)</v>
      </c>
      <c r="F101" s="1950" t="str">
        <f>'INF GERAIS'!G101</f>
        <v>NORMAL</v>
      </c>
      <c r="G101" s="122">
        <v>42668</v>
      </c>
      <c r="H101" s="122">
        <v>42767</v>
      </c>
      <c r="I101" s="123">
        <v>0.6</v>
      </c>
      <c r="J101" s="124" t="s">
        <v>153</v>
      </c>
      <c r="K101" s="122">
        <v>43286</v>
      </c>
      <c r="L101" s="122">
        <v>43294</v>
      </c>
      <c r="M101" s="123">
        <v>1</v>
      </c>
      <c r="N101" s="124" t="s">
        <v>153</v>
      </c>
      <c r="O101" s="122" t="s">
        <v>153</v>
      </c>
      <c r="P101" s="122" t="s">
        <v>153</v>
      </c>
      <c r="Q101" s="123" t="s">
        <v>153</v>
      </c>
      <c r="R101" s="124" t="s">
        <v>153</v>
      </c>
      <c r="S101" s="122" t="s">
        <v>153</v>
      </c>
      <c r="T101" s="122" t="s">
        <v>153</v>
      </c>
      <c r="U101" s="123" t="s">
        <v>153</v>
      </c>
      <c r="V101" s="124" t="s">
        <v>153</v>
      </c>
      <c r="W101" s="122" t="s">
        <v>153</v>
      </c>
      <c r="X101" s="122" t="s">
        <v>153</v>
      </c>
      <c r="Y101" s="123" t="s">
        <v>153</v>
      </c>
      <c r="Z101" s="124" t="s">
        <v>153</v>
      </c>
    </row>
    <row r="102" spans="2:26" ht="29" x14ac:dyDescent="0.35">
      <c r="B102" s="118" t="str">
        <f>'INF GERAIS'!B102&amp;IFERROR(IF(INDEX(APOIO!$A$5:$A$50,MATCH('INF GERAIS'!N102,APOIO!$B$5:$B$50,0))="NÃO",APOIO!$A$2&amp;"NÃO VÁLIDO",""),"")</f>
        <v>2014.0091</v>
      </c>
      <c r="C102" s="118" t="str">
        <f>'INF GERAIS'!C102</f>
        <v>AGRESTE MERIDIONAL</v>
      </c>
      <c r="D102" s="118" t="str">
        <f>'INF GERAIS'!D102</f>
        <v>CANHOTINHO</v>
      </c>
      <c r="E102" s="118" t="str">
        <f>'INF GERAIS'!E102</f>
        <v>RECUPERAÇÃO DE ESTRADAS VICINAIS NO MUNICÍPIO</v>
      </c>
      <c r="F102" s="1950" t="str">
        <f>'INF GERAIS'!G102</f>
        <v>NORMAL</v>
      </c>
      <c r="G102" s="122">
        <v>42194</v>
      </c>
      <c r="H102" s="122">
        <v>42236</v>
      </c>
      <c r="I102" s="123">
        <v>0.6</v>
      </c>
      <c r="J102" s="124" t="s">
        <v>153</v>
      </c>
      <c r="K102" s="122">
        <v>42527</v>
      </c>
      <c r="L102" s="122">
        <v>42550</v>
      </c>
      <c r="M102" s="123">
        <v>1</v>
      </c>
      <c r="N102" s="124" t="s">
        <v>153</v>
      </c>
      <c r="O102" s="122" t="s">
        <v>153</v>
      </c>
      <c r="P102" s="122" t="s">
        <v>153</v>
      </c>
      <c r="Q102" s="123" t="s">
        <v>153</v>
      </c>
      <c r="R102" s="124" t="s">
        <v>153</v>
      </c>
      <c r="S102" s="122" t="s">
        <v>153</v>
      </c>
      <c r="T102" s="122" t="s">
        <v>153</v>
      </c>
      <c r="U102" s="123" t="s">
        <v>153</v>
      </c>
      <c r="V102" s="124" t="s">
        <v>153</v>
      </c>
      <c r="W102" s="122" t="s">
        <v>153</v>
      </c>
      <c r="X102" s="122" t="s">
        <v>153</v>
      </c>
      <c r="Y102" s="123" t="s">
        <v>153</v>
      </c>
      <c r="Z102" s="124" t="s">
        <v>153</v>
      </c>
    </row>
    <row r="103" spans="2:26" ht="29" x14ac:dyDescent="0.35">
      <c r="B103" s="118" t="str">
        <f>'INF GERAIS'!B103&amp;IFERROR(IF(INDEX(APOIO!$A$5:$A$50,MATCH('INF GERAIS'!N103,APOIO!$B$5:$B$50,0))="NÃO",APOIO!$A$2&amp;"NÃO VÁLIDO",""),"")</f>
        <v>2014.0092</v>
      </c>
      <c r="C103" s="118" t="str">
        <f>'INF GERAIS'!C103</f>
        <v>AGRESTE MERIDIONAL</v>
      </c>
      <c r="D103" s="118" t="str">
        <f>'INF GERAIS'!D103</f>
        <v>CAPOEIRAS</v>
      </c>
      <c r="E103" s="118" t="str">
        <f>'INF GERAIS'!E103</f>
        <v>PAVIMENTAÇÃO DE DIVERSAS RUAS NA SEDE DO MUNICÍPIO</v>
      </c>
      <c r="F103" s="1950" t="str">
        <f>'INF GERAIS'!G103</f>
        <v>NORMAL</v>
      </c>
      <c r="G103" s="122">
        <v>42999</v>
      </c>
      <c r="H103" s="122">
        <v>43060</v>
      </c>
      <c r="I103" s="123">
        <v>0.6</v>
      </c>
      <c r="J103" s="124" t="s">
        <v>153</v>
      </c>
      <c r="K103" s="122">
        <v>43661</v>
      </c>
      <c r="L103" s="122">
        <v>43675</v>
      </c>
      <c r="M103" s="123">
        <v>1</v>
      </c>
      <c r="N103" s="124" t="s">
        <v>153</v>
      </c>
      <c r="O103" s="122" t="s">
        <v>153</v>
      </c>
      <c r="P103" s="122" t="s">
        <v>153</v>
      </c>
      <c r="Q103" s="123" t="s">
        <v>153</v>
      </c>
      <c r="R103" s="124" t="s">
        <v>153</v>
      </c>
      <c r="S103" s="122" t="s">
        <v>153</v>
      </c>
      <c r="T103" s="122" t="s">
        <v>153</v>
      </c>
      <c r="U103" s="123" t="s">
        <v>153</v>
      </c>
      <c r="V103" s="124" t="s">
        <v>153</v>
      </c>
      <c r="W103" s="122" t="s">
        <v>153</v>
      </c>
      <c r="X103" s="122" t="s">
        <v>153</v>
      </c>
      <c r="Y103" s="123" t="s">
        <v>153</v>
      </c>
      <c r="Z103" s="124" t="s">
        <v>153</v>
      </c>
    </row>
    <row r="104" spans="2:26" ht="29" x14ac:dyDescent="0.35">
      <c r="B104" s="118" t="str">
        <f>'INF GERAIS'!B104&amp;IFERROR(IF(INDEX(APOIO!$A$5:$A$50,MATCH('INF GERAIS'!N104,APOIO!$B$5:$B$50,0))="NÃO",APOIO!$A$2&amp;"NÃO VÁLIDO",""),"")</f>
        <v>2014.0093</v>
      </c>
      <c r="C104" s="118" t="str">
        <f>'INF GERAIS'!C104</f>
        <v>AGRESTE MERIDIONAL</v>
      </c>
      <c r="D104" s="118" t="str">
        <f>'INF GERAIS'!D104</f>
        <v>CAPOEIRAS</v>
      </c>
      <c r="E104" s="118" t="str">
        <f>'INF GERAIS'!E104</f>
        <v>CONSTRUÇÃO DO CAMPO DE FUTEBOL</v>
      </c>
      <c r="F104" s="1950" t="str">
        <f>'INF GERAIS'!G104</f>
        <v>NORMAL</v>
      </c>
      <c r="G104" s="122">
        <v>44160</v>
      </c>
      <c r="H104" s="122">
        <v>44168</v>
      </c>
      <c r="I104" s="123">
        <v>1</v>
      </c>
      <c r="J104" s="124" t="s">
        <v>153</v>
      </c>
      <c r="K104" s="122" t="s">
        <v>153</v>
      </c>
      <c r="L104" s="122" t="s">
        <v>153</v>
      </c>
      <c r="M104" s="123" t="s">
        <v>153</v>
      </c>
      <c r="N104" s="124" t="s">
        <v>153</v>
      </c>
      <c r="O104" s="122" t="s">
        <v>153</v>
      </c>
      <c r="P104" s="122" t="s">
        <v>153</v>
      </c>
      <c r="Q104" s="123" t="s">
        <v>153</v>
      </c>
      <c r="R104" s="124" t="s">
        <v>153</v>
      </c>
      <c r="S104" s="122" t="s">
        <v>153</v>
      </c>
      <c r="T104" s="122" t="s">
        <v>153</v>
      </c>
      <c r="U104" s="123" t="s">
        <v>153</v>
      </c>
      <c r="V104" s="124" t="s">
        <v>153</v>
      </c>
      <c r="W104" s="122" t="s">
        <v>153</v>
      </c>
      <c r="X104" s="122" t="s">
        <v>153</v>
      </c>
      <c r="Y104" s="123" t="s">
        <v>153</v>
      </c>
      <c r="Z104" s="124" t="s">
        <v>153</v>
      </c>
    </row>
    <row r="105" spans="2:26" ht="29" x14ac:dyDescent="0.35">
      <c r="B105" s="118" t="str">
        <f>'INF GERAIS'!B105&amp;IFERROR(IF(INDEX(APOIO!$A$5:$A$50,MATCH('INF GERAIS'!N105,APOIO!$B$5:$B$50,0))="NÃO",APOIO!$A$2&amp;"NÃO VÁLIDO",""),"")</f>
        <v>2014.0094</v>
      </c>
      <c r="C105" s="118" t="str">
        <f>'INF GERAIS'!C105</f>
        <v>SERTÃO DO PAJEÚ</v>
      </c>
      <c r="D105" s="118" t="str">
        <f>'INF GERAIS'!D105</f>
        <v>CARNAÍBA</v>
      </c>
      <c r="E105" s="118" t="str">
        <f>'INF GERAIS'!E105</f>
        <v>CONSTRUÇÃO DE PAVIMENTAÇÃO EM PARALELEPÍPEDOS( 8 RUAS)</v>
      </c>
      <c r="F105" s="1950" t="str">
        <f>'INF GERAIS'!G105</f>
        <v>NORMAL</v>
      </c>
      <c r="G105" s="122">
        <v>42079</v>
      </c>
      <c r="H105" s="122">
        <v>42275</v>
      </c>
      <c r="I105" s="123">
        <v>0.55259999999999998</v>
      </c>
      <c r="J105" s="124" t="s">
        <v>153</v>
      </c>
      <c r="K105" s="122">
        <v>42628</v>
      </c>
      <c r="L105" s="122">
        <v>42703</v>
      </c>
      <c r="M105" s="123">
        <v>0.63700000000000001</v>
      </c>
      <c r="N105" s="124" t="s">
        <v>153</v>
      </c>
      <c r="O105" s="122">
        <v>43104</v>
      </c>
      <c r="P105" s="122">
        <v>43117</v>
      </c>
      <c r="Q105" s="123">
        <v>1</v>
      </c>
      <c r="R105" s="124" t="s">
        <v>153</v>
      </c>
      <c r="S105" s="122" t="s">
        <v>153</v>
      </c>
      <c r="T105" s="122" t="s">
        <v>153</v>
      </c>
      <c r="U105" s="123" t="s">
        <v>153</v>
      </c>
      <c r="V105" s="124" t="s">
        <v>153</v>
      </c>
      <c r="W105" s="122" t="s">
        <v>153</v>
      </c>
      <c r="X105" s="122" t="s">
        <v>153</v>
      </c>
      <c r="Y105" s="123" t="s">
        <v>153</v>
      </c>
      <c r="Z105" s="124" t="s">
        <v>153</v>
      </c>
    </row>
    <row r="106" spans="2:26" x14ac:dyDescent="0.35">
      <c r="B106" s="118" t="str">
        <f>'INF GERAIS'!B106&amp;IFERROR(IF(INDEX(APOIO!$A$5:$A$50,MATCH('INF GERAIS'!N106,APOIO!$B$5:$B$50,0))="NÃO",APOIO!$A$2&amp;"NÃO VÁLIDO",""),"")</f>
        <v>2014.0095</v>
      </c>
      <c r="C106" s="118" t="str">
        <f>'INF GERAIS'!C106</f>
        <v>SERTÃO DO PAJEÚ</v>
      </c>
      <c r="D106" s="118" t="str">
        <f>'INF GERAIS'!D106</f>
        <v>CARNAÍBA</v>
      </c>
      <c r="E106" s="118" t="str">
        <f>'INF GERAIS'!E106</f>
        <v>PERFURAÇÃO DE  POÇOS</v>
      </c>
      <c r="F106" s="1950" t="str">
        <f>'INF GERAIS'!G106</f>
        <v>NORMAL</v>
      </c>
      <c r="G106" s="122">
        <v>42079</v>
      </c>
      <c r="H106" s="122">
        <v>42138</v>
      </c>
      <c r="I106" s="123">
        <v>0.9</v>
      </c>
      <c r="J106" s="124" t="s">
        <v>153</v>
      </c>
      <c r="K106" s="122">
        <v>42654</v>
      </c>
      <c r="L106" s="122">
        <v>42683</v>
      </c>
      <c r="M106" s="123">
        <v>1</v>
      </c>
      <c r="N106" s="124" t="s">
        <v>153</v>
      </c>
      <c r="O106" s="122" t="s">
        <v>153</v>
      </c>
      <c r="P106" s="122" t="s">
        <v>153</v>
      </c>
      <c r="Q106" s="123" t="s">
        <v>153</v>
      </c>
      <c r="R106" s="124" t="s">
        <v>153</v>
      </c>
      <c r="S106" s="122" t="s">
        <v>153</v>
      </c>
      <c r="T106" s="122" t="s">
        <v>153</v>
      </c>
      <c r="U106" s="123" t="s">
        <v>153</v>
      </c>
      <c r="V106" s="124" t="s">
        <v>153</v>
      </c>
      <c r="W106" s="122" t="s">
        <v>153</v>
      </c>
      <c r="X106" s="122" t="s">
        <v>153</v>
      </c>
      <c r="Y106" s="123" t="s">
        <v>153</v>
      </c>
      <c r="Z106" s="124" t="s">
        <v>153</v>
      </c>
    </row>
    <row r="107" spans="2:26" x14ac:dyDescent="0.35">
      <c r="B107" s="118" t="str">
        <f>'INF GERAIS'!B107&amp;IFERROR(IF(INDEX(APOIO!$A$5:$A$50,MATCH('INF GERAIS'!N107,APOIO!$B$5:$B$50,0))="NÃO",APOIO!$A$2&amp;"NÃO VÁLIDO",""),"")</f>
        <v>2014.0096</v>
      </c>
      <c r="C107" s="118" t="str">
        <f>'INF GERAIS'!C107</f>
        <v>SERTÃO DO PAJEÚ</v>
      </c>
      <c r="D107" s="118" t="str">
        <f>'INF GERAIS'!D107</f>
        <v>CARNAÍBA</v>
      </c>
      <c r="E107" s="118" t="str">
        <f>'INF GERAIS'!E107</f>
        <v>CONSTRUÇÃO DE MINI PONTE E BUEIRAS</v>
      </c>
      <c r="F107" s="1950" t="str">
        <f>'INF GERAIS'!G107</f>
        <v>NORMAL</v>
      </c>
      <c r="G107" s="122">
        <v>42079</v>
      </c>
      <c r="H107" s="122">
        <v>42201</v>
      </c>
      <c r="I107" s="123">
        <v>0.6</v>
      </c>
      <c r="J107" s="124" t="s">
        <v>153</v>
      </c>
      <c r="K107" s="122">
        <v>42383</v>
      </c>
      <c r="L107" s="122">
        <v>42438</v>
      </c>
      <c r="M107" s="123">
        <v>1</v>
      </c>
      <c r="N107" s="124" t="s">
        <v>153</v>
      </c>
      <c r="O107" s="122" t="s">
        <v>153</v>
      </c>
      <c r="P107" s="122" t="s">
        <v>153</v>
      </c>
      <c r="Q107" s="123" t="s">
        <v>153</v>
      </c>
      <c r="R107" s="124" t="s">
        <v>153</v>
      </c>
      <c r="S107" s="122" t="s">
        <v>153</v>
      </c>
      <c r="T107" s="122" t="s">
        <v>153</v>
      </c>
      <c r="U107" s="123" t="s">
        <v>153</v>
      </c>
      <c r="V107" s="124" t="s">
        <v>153</v>
      </c>
      <c r="W107" s="122" t="s">
        <v>153</v>
      </c>
      <c r="X107" s="122" t="s">
        <v>153</v>
      </c>
      <c r="Y107" s="123" t="s">
        <v>153</v>
      </c>
      <c r="Z107" s="124" t="s">
        <v>153</v>
      </c>
    </row>
    <row r="108" spans="2:26" ht="29" x14ac:dyDescent="0.35">
      <c r="B108" s="118" t="str">
        <f>'INF GERAIS'!B108&amp;IFERROR(IF(INDEX(APOIO!$A$5:$A$50,MATCH('INF GERAIS'!N108,APOIO!$B$5:$B$50,0))="NÃO",APOIO!$A$2&amp;"NÃO VÁLIDO",""),"")</f>
        <v>2014.0097</v>
      </c>
      <c r="C108" s="118" t="str">
        <f>'INF GERAIS'!C108</f>
        <v>SERTÃO DE ITAPARICA</v>
      </c>
      <c r="D108" s="118" t="str">
        <f>'INF GERAIS'!D108</f>
        <v>CARNAUBEIRA DA PENHA</v>
      </c>
      <c r="E108" s="118" t="str">
        <f>'INF GERAIS'!E108</f>
        <v>ILUMINAÇÃO DO ACESSO PRINCIPAL DA CIDADE</v>
      </c>
      <c r="F108" s="1950" t="str">
        <f>'INF GERAIS'!G108</f>
        <v>NORMAL</v>
      </c>
      <c r="G108" s="122" t="s">
        <v>4818</v>
      </c>
      <c r="H108" s="122">
        <v>42444</v>
      </c>
      <c r="I108" s="123">
        <v>0.6</v>
      </c>
      <c r="J108" s="124" t="s">
        <v>153</v>
      </c>
      <c r="K108" s="122">
        <v>42604</v>
      </c>
      <c r="L108" s="122">
        <v>42633</v>
      </c>
      <c r="M108" s="123">
        <v>1</v>
      </c>
      <c r="N108" s="124" t="s">
        <v>153</v>
      </c>
      <c r="O108" s="122" t="s">
        <v>153</v>
      </c>
      <c r="P108" s="122" t="s">
        <v>153</v>
      </c>
      <c r="Q108" s="123" t="s">
        <v>153</v>
      </c>
      <c r="R108" s="124" t="s">
        <v>153</v>
      </c>
      <c r="S108" s="122" t="s">
        <v>153</v>
      </c>
      <c r="T108" s="122" t="s">
        <v>153</v>
      </c>
      <c r="U108" s="123" t="s">
        <v>153</v>
      </c>
      <c r="V108" s="124" t="s">
        <v>153</v>
      </c>
      <c r="W108" s="122" t="s">
        <v>153</v>
      </c>
      <c r="X108" s="122" t="s">
        <v>153</v>
      </c>
      <c r="Y108" s="123" t="s">
        <v>153</v>
      </c>
      <c r="Z108" s="124" t="s">
        <v>153</v>
      </c>
    </row>
    <row r="109" spans="2:26" ht="29" x14ac:dyDescent="0.35">
      <c r="B109" s="118" t="str">
        <f>'INF GERAIS'!B109&amp;IFERROR(IF(INDEX(APOIO!$A$5:$A$50,MATCH('INF GERAIS'!N109,APOIO!$B$5:$B$50,0))="NÃO",APOIO!$A$2&amp;"NÃO VÁLIDO",""),"")</f>
        <v>2014.0098</v>
      </c>
      <c r="C109" s="118" t="str">
        <f>'INF GERAIS'!C109</f>
        <v>SERTÃO DE ITAPARICA</v>
      </c>
      <c r="D109" s="118" t="str">
        <f>'INF GERAIS'!D109</f>
        <v>CARNAUBEIRA DA PENHA</v>
      </c>
      <c r="E109" s="118" t="str">
        <f>'INF GERAIS'!E109</f>
        <v>PAVIMENTAÇÃO EM PEDRAS GRANÍTICAS NAS SERRAS DO ARAPUÁ, SERRA DA CACARIA E SERRA DE UMAS( 05)</v>
      </c>
      <c r="F109" s="1950" t="str">
        <f>'INF GERAIS'!G109</f>
        <v>NORMAL</v>
      </c>
      <c r="G109" s="122">
        <v>42527</v>
      </c>
      <c r="H109" s="122">
        <v>42543</v>
      </c>
      <c r="I109" s="123">
        <v>0.6</v>
      </c>
      <c r="J109" s="124" t="s">
        <v>153</v>
      </c>
      <c r="K109" s="122">
        <v>42745</v>
      </c>
      <c r="L109" s="122">
        <v>43019</v>
      </c>
      <c r="M109" s="123">
        <v>1</v>
      </c>
      <c r="N109" s="124" t="s">
        <v>153</v>
      </c>
      <c r="O109" s="122" t="s">
        <v>153</v>
      </c>
      <c r="P109" s="122" t="s">
        <v>153</v>
      </c>
      <c r="Q109" s="123" t="s">
        <v>153</v>
      </c>
      <c r="R109" s="124" t="s">
        <v>153</v>
      </c>
      <c r="S109" s="122" t="s">
        <v>153</v>
      </c>
      <c r="T109" s="122" t="s">
        <v>153</v>
      </c>
      <c r="U109" s="123" t="s">
        <v>153</v>
      </c>
      <c r="V109" s="124" t="s">
        <v>153</v>
      </c>
      <c r="W109" s="122" t="s">
        <v>153</v>
      </c>
      <c r="X109" s="122" t="s">
        <v>153</v>
      </c>
      <c r="Y109" s="123" t="s">
        <v>153</v>
      </c>
      <c r="Z109" s="124" t="s">
        <v>153</v>
      </c>
    </row>
    <row r="110" spans="2:26" ht="29" x14ac:dyDescent="0.35">
      <c r="B110" s="118" t="str">
        <f>'INF GERAIS'!B110&amp;IFERROR(IF(INDEX(APOIO!$A$5:$A$50,MATCH('INF GERAIS'!N110,APOIO!$B$5:$B$50,0))="NÃO",APOIO!$A$2&amp;"NÃO VÁLIDO",""),"")</f>
        <v>2014.0099</v>
      </c>
      <c r="C110" s="118" t="str">
        <f>'INF GERAIS'!C110</f>
        <v>MATA NORTE</v>
      </c>
      <c r="D110" s="118" t="str">
        <f>'INF GERAIS'!D110</f>
        <v>CARPINA</v>
      </c>
      <c r="E110" s="118" t="str">
        <f>'INF GERAIS'!E110</f>
        <v>PAVIMENTAÇÃO EM PARALELEPIPEDOS GRANITICOS EM DIVERSAS RUAS DO BAIRRO DO CENTRO( 2 RUAS)</v>
      </c>
      <c r="F110" s="1950" t="str">
        <f>'INF GERAIS'!G110</f>
        <v>NORMAL</v>
      </c>
      <c r="G110" s="122" t="s">
        <v>153</v>
      </c>
      <c r="H110" s="122" t="s">
        <v>153</v>
      </c>
      <c r="I110" s="123" t="s">
        <v>153</v>
      </c>
      <c r="J110" s="124" t="s">
        <v>153</v>
      </c>
      <c r="K110" s="122" t="s">
        <v>153</v>
      </c>
      <c r="L110" s="122" t="s">
        <v>153</v>
      </c>
      <c r="M110" s="123" t="s">
        <v>153</v>
      </c>
      <c r="N110" s="124" t="s">
        <v>153</v>
      </c>
      <c r="O110" s="122" t="s">
        <v>153</v>
      </c>
      <c r="P110" s="122" t="s">
        <v>153</v>
      </c>
      <c r="Q110" s="123" t="s">
        <v>153</v>
      </c>
      <c r="R110" s="124" t="s">
        <v>153</v>
      </c>
      <c r="S110" s="122" t="s">
        <v>153</v>
      </c>
      <c r="T110" s="122" t="s">
        <v>153</v>
      </c>
      <c r="U110" s="123" t="s">
        <v>153</v>
      </c>
      <c r="V110" s="124" t="s">
        <v>153</v>
      </c>
      <c r="W110" s="122" t="s">
        <v>153</v>
      </c>
      <c r="X110" s="122" t="s">
        <v>153</v>
      </c>
      <c r="Y110" s="123" t="s">
        <v>153</v>
      </c>
      <c r="Z110" s="124" t="s">
        <v>153</v>
      </c>
    </row>
    <row r="111" spans="2:26" ht="29" x14ac:dyDescent="0.35">
      <c r="B111" s="118" t="str">
        <f>'INF GERAIS'!B111&amp;IFERROR(IF(INDEX(APOIO!$A$5:$A$50,MATCH('INF GERAIS'!N111,APOIO!$B$5:$B$50,0))="NÃO",APOIO!$A$2&amp;"NÃO VÁLIDO",""),"")</f>
        <v>2014.0100</v>
      </c>
      <c r="C111" s="118" t="str">
        <f>'INF GERAIS'!C111</f>
        <v>MATA NORTE</v>
      </c>
      <c r="D111" s="118" t="str">
        <f>'INF GERAIS'!D111</f>
        <v>CARPINA</v>
      </c>
      <c r="E111" s="118" t="str">
        <f>'INF GERAIS'!E111</f>
        <v>PAVIMENTAÇÃO EM PARALELEPIPEDOS GRANITICOS EM DIVERSAS RUAS DO BAIRRO NOVO.( 9 RUAS)</v>
      </c>
      <c r="F111" s="1950" t="str">
        <f>'INF GERAIS'!G111</f>
        <v>NORMAL</v>
      </c>
      <c r="G111" s="122">
        <v>42577</v>
      </c>
      <c r="H111" s="122" t="s">
        <v>153</v>
      </c>
      <c r="I111" s="123">
        <v>0.6</v>
      </c>
      <c r="J111" s="124" t="s">
        <v>153</v>
      </c>
      <c r="K111" s="122" t="s">
        <v>153</v>
      </c>
      <c r="L111" s="122" t="s">
        <v>153</v>
      </c>
      <c r="M111" s="123" t="s">
        <v>153</v>
      </c>
      <c r="N111" s="124" t="s">
        <v>153</v>
      </c>
      <c r="O111" s="122" t="s">
        <v>153</v>
      </c>
      <c r="P111" s="122" t="s">
        <v>153</v>
      </c>
      <c r="Q111" s="123" t="s">
        <v>153</v>
      </c>
      <c r="R111" s="124" t="s">
        <v>153</v>
      </c>
      <c r="S111" s="122" t="s">
        <v>153</v>
      </c>
      <c r="T111" s="122" t="s">
        <v>153</v>
      </c>
      <c r="U111" s="123" t="s">
        <v>153</v>
      </c>
      <c r="V111" s="124" t="s">
        <v>153</v>
      </c>
      <c r="W111" s="122" t="s">
        <v>153</v>
      </c>
      <c r="X111" s="122" t="s">
        <v>153</v>
      </c>
      <c r="Y111" s="123" t="s">
        <v>153</v>
      </c>
      <c r="Z111" s="124" t="s">
        <v>153</v>
      </c>
    </row>
    <row r="112" spans="2:26" ht="29" x14ac:dyDescent="0.35">
      <c r="B112" s="118" t="str">
        <f>'INF GERAIS'!B112&amp;IFERROR(IF(INDEX(APOIO!$A$5:$A$50,MATCH('INF GERAIS'!N112,APOIO!$B$5:$B$50,0))="NÃO",APOIO!$A$2&amp;"NÃO VÁLIDO",""),"")</f>
        <v>2014.0101</v>
      </c>
      <c r="C112" s="118" t="str">
        <f>'INF GERAIS'!C112</f>
        <v>MATA NORTE</v>
      </c>
      <c r="D112" s="118" t="str">
        <f>'INF GERAIS'!D112</f>
        <v>CARPINA</v>
      </c>
      <c r="E112" s="118" t="str">
        <f>'INF GERAIS'!E112</f>
        <v>PAVIMENTAÇÃO EM PARALELEPIPEDOS GRANITICOS EM DIVERSAS RUAS DO BAIRRO TRÊS MARIA( 5 RUAS)</v>
      </c>
      <c r="F112" s="1950" t="str">
        <f>'INF GERAIS'!G112</f>
        <v>NORMAL</v>
      </c>
      <c r="G112" s="122">
        <v>42577</v>
      </c>
      <c r="H112" s="122" t="s">
        <v>153</v>
      </c>
      <c r="I112" s="123">
        <v>0.6</v>
      </c>
      <c r="J112" s="124" t="s">
        <v>153</v>
      </c>
      <c r="K112" s="122" t="s">
        <v>153</v>
      </c>
      <c r="L112" s="122" t="s">
        <v>153</v>
      </c>
      <c r="M112" s="123" t="s">
        <v>153</v>
      </c>
      <c r="N112" s="124" t="s">
        <v>153</v>
      </c>
      <c r="O112" s="122" t="s">
        <v>153</v>
      </c>
      <c r="P112" s="122" t="s">
        <v>153</v>
      </c>
      <c r="Q112" s="123" t="s">
        <v>153</v>
      </c>
      <c r="R112" s="124" t="s">
        <v>153</v>
      </c>
      <c r="S112" s="122" t="s">
        <v>153</v>
      </c>
      <c r="T112" s="122" t="s">
        <v>153</v>
      </c>
      <c r="U112" s="123" t="s">
        <v>153</v>
      </c>
      <c r="V112" s="124" t="s">
        <v>153</v>
      </c>
      <c r="W112" s="122" t="s">
        <v>153</v>
      </c>
      <c r="X112" s="122" t="s">
        <v>153</v>
      </c>
      <c r="Y112" s="123" t="s">
        <v>153</v>
      </c>
      <c r="Z112" s="124" t="s">
        <v>153</v>
      </c>
    </row>
    <row r="113" spans="2:26" ht="29" x14ac:dyDescent="0.35">
      <c r="B113" s="118" t="str">
        <f>'INF GERAIS'!B113&amp;IFERROR(IF(INDEX(APOIO!$A$5:$A$50,MATCH('INF GERAIS'!N113,APOIO!$B$5:$B$50,0))="NÃO",APOIO!$A$2&amp;"NÃO VÁLIDO",""),"")</f>
        <v>2014.0102</v>
      </c>
      <c r="C113" s="118" t="str">
        <f>'INF GERAIS'!C113</f>
        <v>MATA NORTE</v>
      </c>
      <c r="D113" s="118" t="str">
        <f>'INF GERAIS'!D113</f>
        <v>CARPINA</v>
      </c>
      <c r="E113" s="118" t="str">
        <f>'INF GERAIS'!E113</f>
        <v>PAVIMENTAÇÃO EM PARALELEPIPEDOS GRANITICOS EM DIVERSAS RUAS DO BAIRRO JOÃO ALFREDO( 5 RUAS)</v>
      </c>
      <c r="F113" s="1950" t="str">
        <f>'INF GERAIS'!G113</f>
        <v>NORMAL</v>
      </c>
      <c r="G113" s="122">
        <v>42577</v>
      </c>
      <c r="H113" s="122">
        <v>43073</v>
      </c>
      <c r="I113" s="123">
        <v>0.6</v>
      </c>
      <c r="J113" s="124" t="s">
        <v>153</v>
      </c>
      <c r="K113" s="122">
        <v>43290</v>
      </c>
      <c r="L113" s="122" t="s">
        <v>153</v>
      </c>
      <c r="M113" s="123">
        <v>1</v>
      </c>
      <c r="N113" s="124" t="s">
        <v>153</v>
      </c>
      <c r="O113" s="122" t="s">
        <v>153</v>
      </c>
      <c r="P113" s="122" t="s">
        <v>153</v>
      </c>
      <c r="Q113" s="123" t="s">
        <v>153</v>
      </c>
      <c r="R113" s="124" t="s">
        <v>153</v>
      </c>
      <c r="S113" s="122" t="s">
        <v>153</v>
      </c>
      <c r="T113" s="122" t="s">
        <v>153</v>
      </c>
      <c r="U113" s="123" t="s">
        <v>153</v>
      </c>
      <c r="V113" s="124" t="s">
        <v>153</v>
      </c>
      <c r="W113" s="122" t="s">
        <v>153</v>
      </c>
      <c r="X113" s="122" t="s">
        <v>153</v>
      </c>
      <c r="Y113" s="123" t="s">
        <v>153</v>
      </c>
      <c r="Z113" s="124" t="s">
        <v>153</v>
      </c>
    </row>
    <row r="114" spans="2:26" ht="43.5" x14ac:dyDescent="0.35">
      <c r="B114" s="118" t="str">
        <f>'INF GERAIS'!B114&amp;IFERROR(IF(INDEX(APOIO!$A$5:$A$50,MATCH('INF GERAIS'!N114,APOIO!$B$5:$B$50,0))="NÃO",APOIO!$A$2&amp;"NÃO VÁLIDO",""),"")</f>
        <v>2014.0103
NÃO VÁLIDO</v>
      </c>
      <c r="C114" s="118" t="str">
        <f>'INF GERAIS'!C114</f>
        <v>MATA NORTE</v>
      </c>
      <c r="D114" s="118" t="str">
        <f>'INF GERAIS'!D114</f>
        <v>CARPINA</v>
      </c>
      <c r="E114" s="118" t="str">
        <f>'INF GERAIS'!E114</f>
        <v>PAVIMENTAÇÃO EM PARALELEPIPEDOS GRANITICOS EM DIVERSAS RUAS DO BAIRRO CARNEIRO LEÃO</v>
      </c>
      <c r="F114" s="1950" t="str">
        <f>'INF GERAIS'!G114</f>
        <v>NORMAL</v>
      </c>
      <c r="G114" s="122" t="s">
        <v>153</v>
      </c>
      <c r="H114" s="122" t="s">
        <v>153</v>
      </c>
      <c r="I114" s="123" t="s">
        <v>153</v>
      </c>
      <c r="J114" s="124" t="s">
        <v>153</v>
      </c>
      <c r="K114" s="122" t="s">
        <v>153</v>
      </c>
      <c r="L114" s="122" t="s">
        <v>153</v>
      </c>
      <c r="M114" s="123" t="s">
        <v>153</v>
      </c>
      <c r="N114" s="124" t="s">
        <v>153</v>
      </c>
      <c r="O114" s="122" t="s">
        <v>153</v>
      </c>
      <c r="P114" s="122" t="s">
        <v>153</v>
      </c>
      <c r="Q114" s="123" t="s">
        <v>153</v>
      </c>
      <c r="R114" s="124" t="s">
        <v>153</v>
      </c>
      <c r="S114" s="122" t="s">
        <v>153</v>
      </c>
      <c r="T114" s="122" t="s">
        <v>153</v>
      </c>
      <c r="U114" s="123" t="s">
        <v>153</v>
      </c>
      <c r="V114" s="124" t="s">
        <v>153</v>
      </c>
      <c r="W114" s="122" t="s">
        <v>153</v>
      </c>
      <c r="X114" s="122" t="s">
        <v>153</v>
      </c>
      <c r="Y114" s="123" t="s">
        <v>153</v>
      </c>
      <c r="Z114" s="124" t="s">
        <v>153</v>
      </c>
    </row>
    <row r="115" spans="2:26" x14ac:dyDescent="0.35">
      <c r="B115" s="118" t="str">
        <f>'INF GERAIS'!B115&amp;IFERROR(IF(INDEX(APOIO!$A$5:$A$50,MATCH('INF GERAIS'!N115,APOIO!$B$5:$B$50,0))="NÃO",APOIO!$A$2&amp;"NÃO VÁLIDO",""),"")</f>
        <v>2014.0104</v>
      </c>
      <c r="C115" s="118" t="str">
        <f>'INF GERAIS'!C115</f>
        <v>AGRESTE CENTRAL</v>
      </c>
      <c r="D115" s="118" t="str">
        <f>'INF GERAIS'!D115</f>
        <v>CARUARU</v>
      </c>
      <c r="E115" s="118" t="str">
        <f>'INF GERAIS'!E115</f>
        <v>OBRAS DE PAVIMENTAÇÃO NO MUNICÍPIO</v>
      </c>
      <c r="F115" s="1950" t="str">
        <f>'INF GERAIS'!G115</f>
        <v>NORMAL</v>
      </c>
      <c r="G115" s="122">
        <v>42510</v>
      </c>
      <c r="H115" s="122">
        <v>42524</v>
      </c>
      <c r="I115" s="123">
        <v>0.6</v>
      </c>
      <c r="J115" s="124" t="s">
        <v>153</v>
      </c>
      <c r="K115" s="122">
        <v>42692</v>
      </c>
      <c r="L115" s="122">
        <v>42978</v>
      </c>
      <c r="M115" s="123">
        <v>1</v>
      </c>
      <c r="N115" s="124" t="s">
        <v>8942</v>
      </c>
      <c r="O115" s="122" t="s">
        <v>153</v>
      </c>
      <c r="P115" s="122" t="s">
        <v>153</v>
      </c>
      <c r="Q115" s="123" t="s">
        <v>153</v>
      </c>
      <c r="R115" s="124" t="s">
        <v>153</v>
      </c>
      <c r="S115" s="122" t="s">
        <v>153</v>
      </c>
      <c r="T115" s="122" t="s">
        <v>153</v>
      </c>
      <c r="U115" s="123" t="s">
        <v>153</v>
      </c>
      <c r="V115" s="124" t="s">
        <v>153</v>
      </c>
      <c r="W115" s="122" t="s">
        <v>153</v>
      </c>
      <c r="X115" s="122" t="s">
        <v>153</v>
      </c>
      <c r="Y115" s="123" t="s">
        <v>153</v>
      </c>
      <c r="Z115" s="124" t="s">
        <v>153</v>
      </c>
    </row>
    <row r="116" spans="2:26" ht="29" x14ac:dyDescent="0.35">
      <c r="B116" s="118" t="str">
        <f>'INF GERAIS'!B116&amp;IFERROR(IF(INDEX(APOIO!$A$5:$A$50,MATCH('INF GERAIS'!N116,APOIO!$B$5:$B$50,0))="NÃO",APOIO!$A$2&amp;"NÃO VÁLIDO",""),"")</f>
        <v>2014.0105</v>
      </c>
      <c r="C116" s="118" t="str">
        <f>'INF GERAIS'!C116</f>
        <v>AGRESTE SETENTRIONAL</v>
      </c>
      <c r="D116" s="118" t="str">
        <f>'INF GERAIS'!D116</f>
        <v>CASINHAS</v>
      </c>
      <c r="E116" s="118" t="str">
        <f>'INF GERAIS'!E116</f>
        <v>PAVIMENTAÇÃO EM PARALELEPÍPEDOS E SINALIZAÇÃO EM DIVERSAS RUAS( 13 Ruas)</v>
      </c>
      <c r="F116" s="1950" t="str">
        <f>'INF GERAIS'!G116</f>
        <v>NORMAL</v>
      </c>
      <c r="G116" s="122">
        <v>42583</v>
      </c>
      <c r="H116" s="122">
        <v>42696</v>
      </c>
      <c r="I116" s="123">
        <v>0.66039999999999999</v>
      </c>
      <c r="J116" s="124" t="s">
        <v>153</v>
      </c>
      <c r="K116" s="122">
        <v>43284</v>
      </c>
      <c r="L116" s="122">
        <v>43291</v>
      </c>
      <c r="M116" s="123">
        <v>1</v>
      </c>
      <c r="N116" s="124" t="s">
        <v>11415</v>
      </c>
      <c r="O116" s="122">
        <v>43329</v>
      </c>
      <c r="P116" s="122">
        <v>43340</v>
      </c>
      <c r="Q116" s="123">
        <v>1</v>
      </c>
      <c r="R116" s="124" t="s">
        <v>153</v>
      </c>
      <c r="S116" s="122" t="s">
        <v>153</v>
      </c>
      <c r="T116" s="122" t="s">
        <v>153</v>
      </c>
      <c r="U116" s="123" t="s">
        <v>153</v>
      </c>
      <c r="V116" s="124" t="s">
        <v>153</v>
      </c>
      <c r="W116" s="122" t="s">
        <v>153</v>
      </c>
      <c r="X116" s="122" t="s">
        <v>153</v>
      </c>
      <c r="Y116" s="123" t="s">
        <v>153</v>
      </c>
      <c r="Z116" s="124" t="s">
        <v>153</v>
      </c>
    </row>
    <row r="117" spans="2:26" ht="43.5" x14ac:dyDescent="0.35">
      <c r="B117" s="1451" t="str">
        <f>'INF GERAIS'!B117&amp;IFERROR(IF(INDEX(APOIO!$A$5:$A$50,MATCH('INF GERAIS'!N117,APOIO!$B$5:$B$50,0))="NÃO",APOIO!$A$2&amp;"NÃO VÁLIDO",""),"")</f>
        <v>2014.0443
NÃO VÁLIDO</v>
      </c>
      <c r="C117" s="1451" t="str">
        <f>'INF GERAIS'!C117</f>
        <v>AGRESTE SETENTRIONAL</v>
      </c>
      <c r="D117" s="1451" t="str">
        <f>'INF GERAIS'!D117</f>
        <v>CASINHAS</v>
      </c>
      <c r="E117" s="1451" t="str">
        <f>'INF GERAIS'!E117</f>
        <v>PAVIMENTAÇÃO EM PARALELEPÍPEDOS EM DIVERSAS RUAS DO MUNICÍPIO DE CASINHAS</v>
      </c>
      <c r="F117" s="1950" t="str">
        <f>'INF GERAIS'!G117</f>
        <v>NORMAL</v>
      </c>
      <c r="G117" s="122"/>
      <c r="H117" s="122"/>
      <c r="I117" s="123"/>
      <c r="J117" s="124"/>
      <c r="K117" s="122"/>
      <c r="L117" s="122"/>
      <c r="M117" s="123"/>
      <c r="N117" s="124"/>
      <c r="O117" s="122"/>
      <c r="P117" s="122"/>
      <c r="Q117" s="123"/>
      <c r="R117" s="124"/>
      <c r="S117" s="122"/>
      <c r="T117" s="122"/>
      <c r="U117" s="123"/>
      <c r="V117" s="124"/>
      <c r="W117" s="122"/>
      <c r="X117" s="122"/>
      <c r="Y117" s="123"/>
      <c r="Z117" s="124"/>
    </row>
    <row r="118" spans="2:26" ht="58" x14ac:dyDescent="0.35">
      <c r="B118" s="118" t="str">
        <f>'INF GERAIS'!B118&amp;IFERROR(IF(INDEX(APOIO!$A$5:$A$50,MATCH('INF GERAIS'!N118,APOIO!$B$5:$B$50,0))="NÃO",APOIO!$A$2&amp;"NÃO VÁLIDO",""),"")</f>
        <v>2014.0106</v>
      </c>
      <c r="C118" s="118" t="str">
        <f>'INF GERAIS'!C118</f>
        <v>MATA SUL</v>
      </c>
      <c r="D118" s="118" t="str">
        <f>'INF GERAIS'!D118</f>
        <v>CATENDE</v>
      </c>
      <c r="E118" s="118" t="str">
        <f>'INF GERAIS'!E118</f>
        <v>CONSTRUÇÃO DE PAVIMENTOS EM PARALELEPÍPEDO GRANÍTICO</v>
      </c>
      <c r="F118" s="1950" t="str">
        <f>'INF GERAIS'!G118</f>
        <v>NORMAL</v>
      </c>
      <c r="G118" s="122">
        <v>42436</v>
      </c>
      <c r="H118" s="122" t="s">
        <v>153</v>
      </c>
      <c r="I118" s="123">
        <v>0.6</v>
      </c>
      <c r="J118" s="124" t="s">
        <v>153</v>
      </c>
      <c r="K118" s="233" t="s">
        <v>11398</v>
      </c>
      <c r="L118" s="985">
        <v>43312</v>
      </c>
      <c r="M118" s="123">
        <v>1</v>
      </c>
      <c r="N118" s="124" t="s">
        <v>153</v>
      </c>
      <c r="O118" s="122" t="s">
        <v>153</v>
      </c>
      <c r="P118" s="122" t="s">
        <v>153</v>
      </c>
      <c r="Q118" s="123" t="s">
        <v>153</v>
      </c>
      <c r="R118" s="124" t="s">
        <v>153</v>
      </c>
      <c r="S118" s="122" t="s">
        <v>153</v>
      </c>
      <c r="T118" s="122" t="s">
        <v>153</v>
      </c>
      <c r="U118" s="123" t="s">
        <v>153</v>
      </c>
      <c r="V118" s="124" t="s">
        <v>153</v>
      </c>
      <c r="W118" s="122" t="s">
        <v>153</v>
      </c>
      <c r="X118" s="122" t="s">
        <v>153</v>
      </c>
      <c r="Y118" s="123" t="s">
        <v>153</v>
      </c>
      <c r="Z118" s="124" t="s">
        <v>153</v>
      </c>
    </row>
    <row r="119" spans="2:26" x14ac:dyDescent="0.35">
      <c r="B119" s="118" t="str">
        <f>'INF GERAIS'!B119&amp;IFERROR(IF(INDEX(APOIO!$A$5:$A$50,MATCH('INF GERAIS'!N119,APOIO!$B$5:$B$50,0))="NÃO",APOIO!$A$2&amp;"NÃO VÁLIDO",""),"")</f>
        <v>2014.0107</v>
      </c>
      <c r="C119" s="118" t="str">
        <f>'INF GERAIS'!C119</f>
        <v>MATA SUL</v>
      </c>
      <c r="D119" s="118" t="str">
        <f>'INF GERAIS'!D119</f>
        <v>CATENDE</v>
      </c>
      <c r="E119" s="118" t="str">
        <f>'INF GERAIS'!E119</f>
        <v>RECUPERAÇÃO DE ESTRADAS VICINAIS</v>
      </c>
      <c r="F119" s="1950" t="str">
        <f>'INF GERAIS'!G119</f>
        <v>NORMAL</v>
      </c>
      <c r="G119" s="122">
        <v>42711</v>
      </c>
      <c r="H119" s="122">
        <v>42732</v>
      </c>
      <c r="I119" s="123">
        <v>1</v>
      </c>
      <c r="J119" s="124" t="s">
        <v>153</v>
      </c>
      <c r="K119" s="122" t="s">
        <v>153</v>
      </c>
      <c r="L119" s="122" t="s">
        <v>153</v>
      </c>
      <c r="M119" s="123" t="s">
        <v>153</v>
      </c>
      <c r="N119" s="124" t="s">
        <v>153</v>
      </c>
      <c r="O119" s="122" t="s">
        <v>153</v>
      </c>
      <c r="P119" s="122" t="s">
        <v>153</v>
      </c>
      <c r="Q119" s="123" t="s">
        <v>153</v>
      </c>
      <c r="R119" s="124" t="s">
        <v>153</v>
      </c>
      <c r="S119" s="122" t="s">
        <v>153</v>
      </c>
      <c r="T119" s="122" t="s">
        <v>153</v>
      </c>
      <c r="U119" s="123" t="s">
        <v>153</v>
      </c>
      <c r="V119" s="124" t="s">
        <v>153</v>
      </c>
      <c r="W119" s="122" t="s">
        <v>153</v>
      </c>
      <c r="X119" s="122" t="s">
        <v>153</v>
      </c>
      <c r="Y119" s="123" t="s">
        <v>153</v>
      </c>
      <c r="Z119" s="124" t="s">
        <v>153</v>
      </c>
    </row>
    <row r="120" spans="2:26" ht="43.5" x14ac:dyDescent="0.35">
      <c r="B120" s="118" t="str">
        <f>'INF GERAIS'!B120&amp;IFERROR(IF(INDEX(APOIO!$A$5:$A$50,MATCH('INF GERAIS'!N120,APOIO!$B$5:$B$50,0))="NÃO",APOIO!$A$2&amp;"NÃO VÁLIDO",""),"")</f>
        <v>2014.0108
NÃO VÁLIDO</v>
      </c>
      <c r="C120" s="118" t="str">
        <f>'INF GERAIS'!C120</f>
        <v>SERTÃO CENTRAL</v>
      </c>
      <c r="D120" s="118" t="str">
        <f>'INF GERAIS'!D120</f>
        <v>CEDRO</v>
      </c>
      <c r="E120" s="118">
        <f>'INF GERAIS'!E120</f>
        <v>0</v>
      </c>
      <c r="F120" s="1950" t="str">
        <f>'INF GERAIS'!G120</f>
        <v>NORMAL</v>
      </c>
      <c r="G120" s="122" t="s">
        <v>153</v>
      </c>
      <c r="H120" s="122" t="s">
        <v>153</v>
      </c>
      <c r="I120" s="123" t="s">
        <v>153</v>
      </c>
      <c r="J120" s="124" t="s">
        <v>153</v>
      </c>
      <c r="K120" s="122" t="s">
        <v>153</v>
      </c>
      <c r="L120" s="122" t="s">
        <v>153</v>
      </c>
      <c r="M120" s="123" t="s">
        <v>153</v>
      </c>
      <c r="N120" s="124" t="s">
        <v>153</v>
      </c>
      <c r="O120" s="122" t="s">
        <v>153</v>
      </c>
      <c r="P120" s="122" t="s">
        <v>153</v>
      </c>
      <c r="Q120" s="123" t="s">
        <v>153</v>
      </c>
      <c r="R120" s="124" t="s">
        <v>153</v>
      </c>
      <c r="S120" s="122" t="s">
        <v>153</v>
      </c>
      <c r="T120" s="122" t="s">
        <v>153</v>
      </c>
      <c r="U120" s="123" t="s">
        <v>153</v>
      </c>
      <c r="V120" s="124" t="s">
        <v>153</v>
      </c>
      <c r="W120" s="122" t="s">
        <v>153</v>
      </c>
      <c r="X120" s="122" t="s">
        <v>153</v>
      </c>
      <c r="Y120" s="123" t="s">
        <v>153</v>
      </c>
      <c r="Z120" s="124" t="s">
        <v>153</v>
      </c>
    </row>
    <row r="121" spans="2:26" ht="29" x14ac:dyDescent="0.35">
      <c r="B121" s="118" t="str">
        <f>'INF GERAIS'!B121&amp;IFERROR(IF(INDEX(APOIO!$A$5:$A$50,MATCH('INF GERAIS'!N121,APOIO!$B$5:$B$50,0))="NÃO",APOIO!$A$2&amp;"NÃO VÁLIDO",""),"")</f>
        <v>2014.0109</v>
      </c>
      <c r="C121" s="118" t="str">
        <f>'INF GERAIS'!C121</f>
        <v>MATA NORTE</v>
      </c>
      <c r="D121" s="118" t="str">
        <f>'INF GERAIS'!D121</f>
        <v>CHÃ DE ALEGRIA</v>
      </c>
      <c r="E121" s="118" t="str">
        <f>'INF GERAIS'!E121</f>
        <v>PAVIMENTAÇÃO EM PARALELEPIPEDOS GRANITICOS EM DIVERSAS RUAS ( 8 ruas)</v>
      </c>
      <c r="F121" s="1950" t="str">
        <f>'INF GERAIS'!G121</f>
        <v>NORMAL</v>
      </c>
      <c r="G121" s="122">
        <v>42530</v>
      </c>
      <c r="H121" s="122">
        <v>42543</v>
      </c>
      <c r="I121" s="123">
        <v>0.6</v>
      </c>
      <c r="J121" s="124" t="s">
        <v>153</v>
      </c>
      <c r="K121" s="122">
        <v>42619</v>
      </c>
      <c r="L121" s="122">
        <v>42641</v>
      </c>
      <c r="M121" s="123">
        <v>1</v>
      </c>
      <c r="N121" s="124" t="s">
        <v>153</v>
      </c>
      <c r="O121" s="122" t="s">
        <v>153</v>
      </c>
      <c r="P121" s="122" t="s">
        <v>153</v>
      </c>
      <c r="Q121" s="123" t="s">
        <v>153</v>
      </c>
      <c r="R121" s="124" t="s">
        <v>153</v>
      </c>
      <c r="S121" s="122" t="s">
        <v>153</v>
      </c>
      <c r="T121" s="122" t="s">
        <v>153</v>
      </c>
      <c r="U121" s="123" t="s">
        <v>153</v>
      </c>
      <c r="V121" s="124" t="s">
        <v>153</v>
      </c>
      <c r="W121" s="122" t="s">
        <v>153</v>
      </c>
      <c r="X121" s="122" t="s">
        <v>153</v>
      </c>
      <c r="Y121" s="123" t="s">
        <v>153</v>
      </c>
      <c r="Z121" s="124" t="s">
        <v>153</v>
      </c>
    </row>
    <row r="122" spans="2:26" x14ac:dyDescent="0.35">
      <c r="B122" s="118" t="str">
        <f>'INF GERAIS'!B122&amp;IFERROR(IF(INDEX(APOIO!$A$5:$A$50,MATCH('INF GERAIS'!N122,APOIO!$B$5:$B$50,0))="NÃO",APOIO!$A$2&amp;"NÃO VÁLIDO",""),"")</f>
        <v>2014.0110</v>
      </c>
      <c r="C122" s="118" t="str">
        <f>'INF GERAIS'!C122</f>
        <v>MATA SUL</v>
      </c>
      <c r="D122" s="118" t="str">
        <f>'INF GERAIS'!D122</f>
        <v>CHÃ GRANDE</v>
      </c>
      <c r="E122" s="118" t="str">
        <f>'INF GERAIS'!E122</f>
        <v>EXECUÇÃO DE ESCADARIAS NO CENTRO DO MUNICÍPIO</v>
      </c>
      <c r="F122" s="1950" t="str">
        <f>'INF GERAIS'!G122</f>
        <v>NORMAL</v>
      </c>
      <c r="G122" s="122">
        <v>42128</v>
      </c>
      <c r="H122" s="122">
        <v>42128</v>
      </c>
      <c r="I122" s="123">
        <v>0.6</v>
      </c>
      <c r="J122" s="124" t="s">
        <v>153</v>
      </c>
      <c r="K122" s="122">
        <v>42299</v>
      </c>
      <c r="L122" s="122">
        <v>42319</v>
      </c>
      <c r="M122" s="123">
        <v>1</v>
      </c>
      <c r="N122" s="124" t="s">
        <v>153</v>
      </c>
      <c r="O122" s="122" t="s">
        <v>153</v>
      </c>
      <c r="P122" s="122" t="s">
        <v>153</v>
      </c>
      <c r="Q122" s="123" t="s">
        <v>153</v>
      </c>
      <c r="R122" s="124" t="s">
        <v>153</v>
      </c>
      <c r="S122" s="122" t="s">
        <v>153</v>
      </c>
      <c r="T122" s="122" t="s">
        <v>153</v>
      </c>
      <c r="U122" s="123" t="s">
        <v>153</v>
      </c>
      <c r="V122" s="124" t="s">
        <v>153</v>
      </c>
      <c r="W122" s="122" t="s">
        <v>153</v>
      </c>
      <c r="X122" s="122" t="s">
        <v>153</v>
      </c>
      <c r="Y122" s="123" t="s">
        <v>153</v>
      </c>
      <c r="Z122" s="124" t="s">
        <v>153</v>
      </c>
    </row>
    <row r="123" spans="2:26" ht="29" x14ac:dyDescent="0.35">
      <c r="B123" s="118" t="str">
        <f>'INF GERAIS'!B123&amp;IFERROR(IF(INDEX(APOIO!$A$5:$A$50,MATCH('INF GERAIS'!N123,APOIO!$B$5:$B$50,0))="NÃO",APOIO!$A$2&amp;"NÃO VÁLIDO",""),"")</f>
        <v>2014.0111</v>
      </c>
      <c r="C123" s="118" t="str">
        <f>'INF GERAIS'!C123</f>
        <v>MATA SUL</v>
      </c>
      <c r="D123" s="118" t="str">
        <f>'INF GERAIS'!D123</f>
        <v>CHÃ GRANDE</v>
      </c>
      <c r="E123" s="118" t="str">
        <f>'INF GERAIS'!E123</f>
        <v>CONSTRUÇÃO DE MUROS DE CONTENÇÃO DE ENCOSTAS</v>
      </c>
      <c r="F123" s="1950" t="str">
        <f>'INF GERAIS'!G123</f>
        <v>NORMAL</v>
      </c>
      <c r="G123" s="122" t="s">
        <v>4819</v>
      </c>
      <c r="H123" s="122">
        <v>42128</v>
      </c>
      <c r="I123" s="123">
        <v>0.8</v>
      </c>
      <c r="J123" s="124" t="s">
        <v>153</v>
      </c>
      <c r="K123" s="122">
        <v>42299</v>
      </c>
      <c r="L123" s="122">
        <v>42319</v>
      </c>
      <c r="M123" s="123">
        <v>1</v>
      </c>
      <c r="N123" s="124" t="s">
        <v>153</v>
      </c>
      <c r="O123" s="122" t="s">
        <v>153</v>
      </c>
      <c r="P123" s="122" t="s">
        <v>153</v>
      </c>
      <c r="Q123" s="123" t="s">
        <v>153</v>
      </c>
      <c r="R123" s="124" t="s">
        <v>153</v>
      </c>
      <c r="S123" s="122" t="s">
        <v>153</v>
      </c>
      <c r="T123" s="122" t="s">
        <v>153</v>
      </c>
      <c r="U123" s="123" t="s">
        <v>153</v>
      </c>
      <c r="V123" s="124" t="s">
        <v>153</v>
      </c>
      <c r="W123" s="122" t="s">
        <v>153</v>
      </c>
      <c r="X123" s="122" t="s">
        <v>153</v>
      </c>
      <c r="Y123" s="123" t="s">
        <v>153</v>
      </c>
      <c r="Z123" s="124" t="s">
        <v>153</v>
      </c>
    </row>
    <row r="124" spans="2:26" x14ac:dyDescent="0.35">
      <c r="B124" s="118" t="str">
        <f>'INF GERAIS'!B124&amp;IFERROR(IF(INDEX(APOIO!$A$5:$A$50,MATCH('INF GERAIS'!N124,APOIO!$B$5:$B$50,0))="NÃO",APOIO!$A$2&amp;"NÃO VÁLIDO",""),"")</f>
        <v>2014.0112</v>
      </c>
      <c r="C124" s="118" t="str">
        <f>'INF GERAIS'!C124</f>
        <v>MATA SUL</v>
      </c>
      <c r="D124" s="118" t="str">
        <f>'INF GERAIS'!D124</f>
        <v>CHÃ GRANDE</v>
      </c>
      <c r="E124" s="118" t="str">
        <f>'INF GERAIS'!E124</f>
        <v>PAVIMENTAÇÃO DE DIVERSAS RUAS</v>
      </c>
      <c r="F124" s="1950" t="str">
        <f>'INF GERAIS'!G124</f>
        <v>NORMAL</v>
      </c>
      <c r="G124" s="122">
        <v>42089</v>
      </c>
      <c r="H124" s="122">
        <v>42128</v>
      </c>
      <c r="I124" s="123">
        <v>0.8</v>
      </c>
      <c r="J124" s="124" t="s">
        <v>153</v>
      </c>
      <c r="K124" s="122">
        <v>42299</v>
      </c>
      <c r="L124" s="122">
        <v>42319</v>
      </c>
      <c r="M124" s="123">
        <v>1</v>
      </c>
      <c r="N124" s="124" t="s">
        <v>153</v>
      </c>
      <c r="O124" s="122" t="s">
        <v>153</v>
      </c>
      <c r="P124" s="122" t="s">
        <v>153</v>
      </c>
      <c r="Q124" s="123" t="s">
        <v>153</v>
      </c>
      <c r="R124" s="124" t="s">
        <v>153</v>
      </c>
      <c r="S124" s="122" t="s">
        <v>153</v>
      </c>
      <c r="T124" s="122" t="s">
        <v>153</v>
      </c>
      <c r="U124" s="123" t="s">
        <v>153</v>
      </c>
      <c r="V124" s="124" t="s">
        <v>153</v>
      </c>
      <c r="W124" s="122" t="s">
        <v>153</v>
      </c>
      <c r="X124" s="122" t="s">
        <v>153</v>
      </c>
      <c r="Y124" s="123" t="s">
        <v>153</v>
      </c>
      <c r="Z124" s="124" t="s">
        <v>153</v>
      </c>
    </row>
    <row r="125" spans="2:26" x14ac:dyDescent="0.35">
      <c r="B125" s="118" t="str">
        <f>'INF GERAIS'!B125&amp;IFERROR(IF(INDEX(APOIO!$A$5:$A$50,MATCH('INF GERAIS'!N125,APOIO!$B$5:$B$50,0))="NÃO",APOIO!$A$2&amp;"NÃO VÁLIDO",""),"")</f>
        <v>2014.0113</v>
      </c>
      <c r="C125" s="118" t="str">
        <f>'INF GERAIS'!C125</f>
        <v>MATA SUL</v>
      </c>
      <c r="D125" s="118" t="str">
        <f>'INF GERAIS'!D125</f>
        <v>CHÃ GRANDE</v>
      </c>
      <c r="E125" s="118" t="str">
        <f>'INF GERAIS'!E125</f>
        <v>CONSTRUÇÃO DA PRAÇA MANOEL GOMES</v>
      </c>
      <c r="F125" s="1950" t="str">
        <f>'INF GERAIS'!G125</f>
        <v>NORMAL</v>
      </c>
      <c r="G125" s="122">
        <v>42018</v>
      </c>
      <c r="H125" s="122">
        <v>42128</v>
      </c>
      <c r="I125" s="123">
        <v>0.6</v>
      </c>
      <c r="J125" s="124" t="s">
        <v>153</v>
      </c>
      <c r="K125" s="122">
        <v>42089</v>
      </c>
      <c r="L125" s="122">
        <v>42128</v>
      </c>
      <c r="M125" s="123">
        <v>1</v>
      </c>
      <c r="N125" s="124" t="s">
        <v>153</v>
      </c>
      <c r="O125" s="122" t="s">
        <v>153</v>
      </c>
      <c r="P125" s="122" t="s">
        <v>153</v>
      </c>
      <c r="Q125" s="123" t="s">
        <v>153</v>
      </c>
      <c r="R125" s="124" t="s">
        <v>153</v>
      </c>
      <c r="S125" s="122" t="s">
        <v>153</v>
      </c>
      <c r="T125" s="122" t="s">
        <v>153</v>
      </c>
      <c r="U125" s="123" t="s">
        <v>153</v>
      </c>
      <c r="V125" s="124" t="s">
        <v>153</v>
      </c>
      <c r="W125" s="122" t="s">
        <v>153</v>
      </c>
      <c r="X125" s="122" t="s">
        <v>153</v>
      </c>
      <c r="Y125" s="123" t="s">
        <v>153</v>
      </c>
      <c r="Z125" s="124" t="s">
        <v>153</v>
      </c>
    </row>
    <row r="126" spans="2:26" x14ac:dyDescent="0.35">
      <c r="B126" s="118" t="str">
        <f>'INF GERAIS'!B126&amp;IFERROR(IF(INDEX(APOIO!$A$5:$A$50,MATCH('INF GERAIS'!N126,APOIO!$B$5:$B$50,0))="NÃO",APOIO!$A$2&amp;"NÃO VÁLIDO",""),"")</f>
        <v>2014.0114</v>
      </c>
      <c r="C126" s="118" t="str">
        <f>'INF GERAIS'!C126</f>
        <v>MATA NORTE</v>
      </c>
      <c r="D126" s="118" t="str">
        <f>'INF GERAIS'!D126</f>
        <v>CONDADO</v>
      </c>
      <c r="E126" s="118" t="str">
        <f>'INF GERAIS'!E126</f>
        <v>PAVIMENTAÇÃO DE RUAS DO MUNICÍPIO( 9 ruas)</v>
      </c>
      <c r="F126" s="1950" t="str">
        <f>'INF GERAIS'!G126</f>
        <v>NORMAL</v>
      </c>
      <c r="G126" s="122">
        <v>42376</v>
      </c>
      <c r="H126" s="122">
        <v>42443</v>
      </c>
      <c r="I126" s="123">
        <v>0.6</v>
      </c>
      <c r="J126" s="124" t="s">
        <v>153</v>
      </c>
      <c r="K126" s="122">
        <v>42648</v>
      </c>
      <c r="L126" s="122">
        <v>42782</v>
      </c>
      <c r="M126" s="123">
        <v>1</v>
      </c>
      <c r="N126" s="124" t="s">
        <v>153</v>
      </c>
      <c r="O126" s="122" t="s">
        <v>153</v>
      </c>
      <c r="P126" s="122" t="s">
        <v>153</v>
      </c>
      <c r="Q126" s="123" t="s">
        <v>153</v>
      </c>
      <c r="R126" s="124" t="s">
        <v>153</v>
      </c>
      <c r="S126" s="122" t="s">
        <v>153</v>
      </c>
      <c r="T126" s="122" t="s">
        <v>153</v>
      </c>
      <c r="U126" s="123" t="s">
        <v>153</v>
      </c>
      <c r="V126" s="124" t="s">
        <v>153</v>
      </c>
      <c r="W126" s="122" t="s">
        <v>153</v>
      </c>
      <c r="X126" s="122" t="s">
        <v>153</v>
      </c>
      <c r="Y126" s="123" t="s">
        <v>153</v>
      </c>
      <c r="Z126" s="124" t="s">
        <v>153</v>
      </c>
    </row>
    <row r="127" spans="2:26" ht="29" x14ac:dyDescent="0.35">
      <c r="B127" s="118" t="str">
        <f>'INF GERAIS'!B127&amp;IFERROR(IF(INDEX(APOIO!$A$5:$A$50,MATCH('INF GERAIS'!N127,APOIO!$B$5:$B$50,0))="NÃO",APOIO!$A$2&amp;"NÃO VÁLIDO",""),"")</f>
        <v>2014.0115</v>
      </c>
      <c r="C127" s="118" t="str">
        <f>'INF GERAIS'!C127</f>
        <v>AGRESTE MERIDIONAL</v>
      </c>
      <c r="D127" s="118" t="str">
        <f>'INF GERAIS'!D127</f>
        <v>CORRENTES</v>
      </c>
      <c r="E127" s="118" t="str">
        <f>'INF GERAIS'!E127</f>
        <v>PAVIMENTAÇÃO EM PARALELEPIPEDOS GRANÍTICOS</v>
      </c>
      <c r="F127" s="1950" t="str">
        <f>'INF GERAIS'!G127</f>
        <v>NORMAL</v>
      </c>
      <c r="G127" s="122">
        <v>43207</v>
      </c>
      <c r="H127" s="122">
        <v>43298</v>
      </c>
      <c r="I127" s="123">
        <v>0.6</v>
      </c>
      <c r="J127" s="124" t="s">
        <v>153</v>
      </c>
      <c r="K127" s="122" t="s">
        <v>153</v>
      </c>
      <c r="L127" s="122" t="s">
        <v>153</v>
      </c>
      <c r="M127" s="123" t="s">
        <v>153</v>
      </c>
      <c r="N127" s="124" t="s">
        <v>153</v>
      </c>
      <c r="O127" s="122" t="s">
        <v>153</v>
      </c>
      <c r="P127" s="122" t="s">
        <v>153</v>
      </c>
      <c r="Q127" s="123" t="s">
        <v>153</v>
      </c>
      <c r="R127" s="124" t="s">
        <v>153</v>
      </c>
      <c r="S127" s="122" t="s">
        <v>153</v>
      </c>
      <c r="T127" s="122" t="s">
        <v>153</v>
      </c>
      <c r="U127" s="123" t="s">
        <v>153</v>
      </c>
      <c r="V127" s="124" t="s">
        <v>153</v>
      </c>
      <c r="W127" s="122" t="s">
        <v>153</v>
      </c>
      <c r="X127" s="122" t="s">
        <v>153</v>
      </c>
      <c r="Y127" s="123" t="s">
        <v>153</v>
      </c>
      <c r="Z127" s="124" t="s">
        <v>153</v>
      </c>
    </row>
    <row r="128" spans="2:26" ht="43.5" x14ac:dyDescent="0.35">
      <c r="B128" s="118" t="str">
        <f>'INF GERAIS'!B128&amp;IFERROR(IF(INDEX(APOIO!$A$5:$A$50,MATCH('INF GERAIS'!N128,APOIO!$B$5:$B$50,0))="NÃO",APOIO!$A$2&amp;"NÃO VÁLIDO",""),"")</f>
        <v>2014.0116</v>
      </c>
      <c r="C128" s="118" t="str">
        <f>'INF GERAIS'!C128</f>
        <v>MATA SUL</v>
      </c>
      <c r="D128" s="118" t="str">
        <f>'INF GERAIS'!D128</f>
        <v>CORTÊS</v>
      </c>
      <c r="E128" s="118" t="str">
        <f>'INF GERAIS'!E128</f>
        <v>PAVIMENTAÇÃO EM PARALELEPÍPEDO EM DIVERSAS RUAS</v>
      </c>
      <c r="F128" s="1950" t="str">
        <f>'INF GERAIS'!G128</f>
        <v>NORMAL</v>
      </c>
      <c r="G128" s="122">
        <v>42626</v>
      </c>
      <c r="H128" s="122">
        <v>42675</v>
      </c>
      <c r="I128" s="123">
        <v>0.6</v>
      </c>
      <c r="J128" s="124" t="s">
        <v>153</v>
      </c>
      <c r="K128" s="233" t="s">
        <v>11200</v>
      </c>
      <c r="L128" s="985">
        <v>43271</v>
      </c>
      <c r="M128" s="1168">
        <v>1</v>
      </c>
      <c r="N128" s="124" t="s">
        <v>153</v>
      </c>
      <c r="O128" s="122">
        <v>43705</v>
      </c>
      <c r="P128" s="985">
        <v>43740</v>
      </c>
      <c r="Q128" s="123">
        <v>1</v>
      </c>
      <c r="R128" s="124" t="s">
        <v>153</v>
      </c>
      <c r="S128" s="122" t="s">
        <v>153</v>
      </c>
      <c r="T128" s="122" t="s">
        <v>153</v>
      </c>
      <c r="U128" s="123" t="s">
        <v>153</v>
      </c>
      <c r="V128" s="124" t="s">
        <v>153</v>
      </c>
      <c r="W128" s="122" t="s">
        <v>153</v>
      </c>
      <c r="X128" s="122" t="s">
        <v>153</v>
      </c>
      <c r="Y128" s="123" t="s">
        <v>153</v>
      </c>
      <c r="Z128" s="124" t="s">
        <v>153</v>
      </c>
    </row>
    <row r="129" spans="2:26" ht="29" x14ac:dyDescent="0.35">
      <c r="B129" s="118" t="str">
        <f>'INF GERAIS'!B129&amp;IFERROR(IF(INDEX(APOIO!$A$5:$A$50,MATCH('INF GERAIS'!N129,APOIO!$B$5:$B$50,0))="NÃO",APOIO!$A$2&amp;"NÃO VÁLIDO",""),"")</f>
        <v>2014.0117</v>
      </c>
      <c r="C129" s="118" t="str">
        <f>'INF GERAIS'!C129</f>
        <v>MATA SUL</v>
      </c>
      <c r="D129" s="118" t="str">
        <f>'INF GERAIS'!D129</f>
        <v>CORTÊS</v>
      </c>
      <c r="E129" s="118" t="str">
        <f>'INF GERAIS'!E129</f>
        <v>CONSTRUÇÃO DA PRAÇA DA ENTRADA DA CIDADE E PAVIMENTAÇÃO DO ENTORNO</v>
      </c>
      <c r="F129" s="1950" t="str">
        <f>'INF GERAIS'!G129</f>
        <v>NORMAL</v>
      </c>
      <c r="G129" s="122">
        <v>42514</v>
      </c>
      <c r="H129" s="122">
        <v>42531</v>
      </c>
      <c r="I129" s="123">
        <v>0.6</v>
      </c>
      <c r="J129" s="124"/>
      <c r="K129" s="122">
        <v>42514</v>
      </c>
      <c r="L129" s="122">
        <v>42585</v>
      </c>
      <c r="M129" s="123">
        <v>1</v>
      </c>
      <c r="N129" s="124" t="s">
        <v>153</v>
      </c>
      <c r="O129" s="122" t="s">
        <v>153</v>
      </c>
      <c r="P129" s="122" t="s">
        <v>153</v>
      </c>
      <c r="Q129" s="123" t="s">
        <v>153</v>
      </c>
      <c r="R129" s="124" t="s">
        <v>153</v>
      </c>
      <c r="S129" s="122" t="s">
        <v>153</v>
      </c>
      <c r="T129" s="122" t="s">
        <v>153</v>
      </c>
      <c r="U129" s="123" t="s">
        <v>153</v>
      </c>
      <c r="V129" s="124" t="s">
        <v>153</v>
      </c>
      <c r="W129" s="122" t="s">
        <v>153</v>
      </c>
      <c r="X129" s="122" t="s">
        <v>153</v>
      </c>
      <c r="Y129" s="123" t="s">
        <v>153</v>
      </c>
      <c r="Z129" s="124" t="s">
        <v>153</v>
      </c>
    </row>
    <row r="130" spans="2:26" ht="29" x14ac:dyDescent="0.35">
      <c r="B130" s="118" t="str">
        <f>'INF GERAIS'!B130&amp;IFERROR(IF(INDEX(APOIO!$A$5:$A$50,MATCH('INF GERAIS'!N130,APOIO!$B$5:$B$50,0))="NÃO",APOIO!$A$2&amp;"NÃO VÁLIDO",""),"")</f>
        <v>2014.0118</v>
      </c>
      <c r="C130" s="118" t="str">
        <f>'INF GERAIS'!C130</f>
        <v>AGRESTE SETENTRIONAL</v>
      </c>
      <c r="D130" s="118" t="str">
        <f>'INF GERAIS'!D130</f>
        <v>CUMARU</v>
      </c>
      <c r="E130" s="118" t="str">
        <f>'INF GERAIS'!E130</f>
        <v>PAVIMENTAÇÃO EM PARALELEPÍPEDOS</v>
      </c>
      <c r="F130" s="1950" t="str">
        <f>'INF GERAIS'!G130</f>
        <v>NORMAL</v>
      </c>
      <c r="G130" s="122">
        <v>42248</v>
      </c>
      <c r="H130" s="122">
        <v>42305</v>
      </c>
      <c r="I130" s="123">
        <v>0.7</v>
      </c>
      <c r="J130" s="124" t="s">
        <v>153</v>
      </c>
      <c r="K130" s="122">
        <v>42439</v>
      </c>
      <c r="L130" s="122">
        <v>42459</v>
      </c>
      <c r="M130" s="123">
        <v>1</v>
      </c>
      <c r="N130" s="124" t="s">
        <v>153</v>
      </c>
      <c r="O130" s="122" t="s">
        <v>153</v>
      </c>
      <c r="P130" s="122" t="s">
        <v>153</v>
      </c>
      <c r="Q130" s="123" t="s">
        <v>153</v>
      </c>
      <c r="R130" s="124" t="s">
        <v>153</v>
      </c>
      <c r="S130" s="122" t="s">
        <v>153</v>
      </c>
      <c r="T130" s="122" t="s">
        <v>153</v>
      </c>
      <c r="U130" s="123" t="s">
        <v>153</v>
      </c>
      <c r="V130" s="124" t="s">
        <v>153</v>
      </c>
      <c r="W130" s="122" t="s">
        <v>153</v>
      </c>
      <c r="X130" s="122" t="s">
        <v>153</v>
      </c>
      <c r="Y130" s="123" t="s">
        <v>153</v>
      </c>
      <c r="Z130" s="124" t="s">
        <v>153</v>
      </c>
    </row>
    <row r="131" spans="2:26" ht="29" x14ac:dyDescent="0.35">
      <c r="B131" s="118" t="str">
        <f>'INF GERAIS'!B131&amp;IFERROR(IF(INDEX(APOIO!$A$5:$A$50,MATCH('INF GERAIS'!N131,APOIO!$B$5:$B$50,0))="NÃO",APOIO!$A$2&amp;"NÃO VÁLIDO",""),"")</f>
        <v>2014.0119</v>
      </c>
      <c r="C131" s="118" t="str">
        <f>'INF GERAIS'!C131</f>
        <v>AGRESTE CENTRAL</v>
      </c>
      <c r="D131" s="118" t="str">
        <f>'INF GERAIS'!D131</f>
        <v>CUPIRA</v>
      </c>
      <c r="E131" s="118" t="str">
        <f>'INF GERAIS'!E131</f>
        <v>ADEQUAÇÃO DO MERCADO PÚBLICO MUNICIPAL PARA IMPLANTAÇÃO DO MERCADO DE PEIXE</v>
      </c>
      <c r="F131" s="1950" t="str">
        <f>'INF GERAIS'!G131</f>
        <v>NORMAL</v>
      </c>
      <c r="G131" s="122">
        <v>42271</v>
      </c>
      <c r="H131" s="122">
        <v>42226</v>
      </c>
      <c r="I131" s="123">
        <v>0.6</v>
      </c>
      <c r="J131" s="122"/>
      <c r="K131" s="122">
        <v>42451</v>
      </c>
      <c r="L131" s="122">
        <v>42480</v>
      </c>
      <c r="M131" s="123">
        <v>1</v>
      </c>
      <c r="N131" s="124" t="s">
        <v>153</v>
      </c>
      <c r="O131" s="122" t="s">
        <v>153</v>
      </c>
      <c r="P131" s="122" t="s">
        <v>153</v>
      </c>
      <c r="Q131" s="123" t="s">
        <v>153</v>
      </c>
      <c r="R131" s="124" t="s">
        <v>153</v>
      </c>
      <c r="S131" s="122" t="s">
        <v>153</v>
      </c>
      <c r="T131" s="122" t="s">
        <v>153</v>
      </c>
      <c r="U131" s="123" t="s">
        <v>153</v>
      </c>
      <c r="V131" s="124" t="s">
        <v>153</v>
      </c>
      <c r="W131" s="122" t="s">
        <v>153</v>
      </c>
      <c r="X131" s="122" t="s">
        <v>153</v>
      </c>
      <c r="Y131" s="123" t="s">
        <v>153</v>
      </c>
      <c r="Z131" s="124" t="s">
        <v>153</v>
      </c>
    </row>
    <row r="132" spans="2:26" ht="29" x14ac:dyDescent="0.35">
      <c r="B132" s="118" t="str">
        <f>'INF GERAIS'!B132&amp;IFERROR(IF(INDEX(APOIO!$A$5:$A$50,MATCH('INF GERAIS'!N132,APOIO!$B$5:$B$50,0))="NÃO",APOIO!$A$2&amp;"NÃO VÁLIDO",""),"")</f>
        <v>2014.0120</v>
      </c>
      <c r="C132" s="118" t="str">
        <f>'INF GERAIS'!C132</f>
        <v>AGRESTE CENTRAL</v>
      </c>
      <c r="D132" s="118" t="str">
        <f>'INF GERAIS'!D132</f>
        <v>CUPIRA</v>
      </c>
      <c r="E132" s="118" t="str">
        <f>'INF GERAIS'!E132</f>
        <v>CONSTRUÇÃO DE PRAÇA NO DISTRITO DE GRAVATÁ-AÇU</v>
      </c>
      <c r="F132" s="1950" t="str">
        <f>'INF GERAIS'!G132</f>
        <v>NORMAL</v>
      </c>
      <c r="G132" s="122">
        <v>42271</v>
      </c>
      <c r="H132" s="122" t="s">
        <v>153</v>
      </c>
      <c r="I132" s="123">
        <v>0.6</v>
      </c>
      <c r="J132" s="124" t="s">
        <v>153</v>
      </c>
      <c r="K132" s="122">
        <v>42422</v>
      </c>
      <c r="L132" s="122">
        <v>42622</v>
      </c>
      <c r="M132" s="123">
        <v>1</v>
      </c>
      <c r="N132" s="124" t="s">
        <v>8097</v>
      </c>
      <c r="O132" s="122" t="s">
        <v>153</v>
      </c>
      <c r="P132" s="122" t="s">
        <v>153</v>
      </c>
      <c r="Q132" s="123" t="s">
        <v>153</v>
      </c>
      <c r="R132" s="124" t="s">
        <v>153</v>
      </c>
      <c r="S132" s="122" t="s">
        <v>153</v>
      </c>
      <c r="T132" s="122" t="s">
        <v>153</v>
      </c>
      <c r="U132" s="123" t="s">
        <v>153</v>
      </c>
      <c r="V132" s="124" t="s">
        <v>153</v>
      </c>
      <c r="W132" s="122" t="s">
        <v>153</v>
      </c>
      <c r="X132" s="122" t="s">
        <v>153</v>
      </c>
      <c r="Y132" s="123" t="s">
        <v>153</v>
      </c>
      <c r="Z132" s="124" t="s">
        <v>153</v>
      </c>
    </row>
    <row r="133" spans="2:26" ht="29" x14ac:dyDescent="0.35">
      <c r="B133" s="118" t="str">
        <f>'INF GERAIS'!B133&amp;IFERROR(IF(INDEX(APOIO!$A$5:$A$50,MATCH('INF GERAIS'!N133,APOIO!$B$5:$B$50,0))="NÃO",APOIO!$A$2&amp;"NÃO VÁLIDO",""),"")</f>
        <v>2014.0121</v>
      </c>
      <c r="C133" s="118" t="str">
        <f>'INF GERAIS'!C133</f>
        <v>AGRESTE CENTRAL</v>
      </c>
      <c r="D133" s="118" t="str">
        <f>'INF GERAIS'!D133</f>
        <v>CUPIRA</v>
      </c>
      <c r="E133" s="118" t="str">
        <f>'INF GERAIS'!E133</f>
        <v>CONSTRUÇÃO DE PAVIMENTAÇÃO EM PARALELEPÍPEDOS GRANÍTICOS</v>
      </c>
      <c r="F133" s="1950" t="str">
        <f>'INF GERAIS'!G133</f>
        <v>NORMAL</v>
      </c>
      <c r="G133" s="122">
        <v>42271</v>
      </c>
      <c r="H133" s="122">
        <v>42376</v>
      </c>
      <c r="I133" s="123">
        <v>0.71609999999999996</v>
      </c>
      <c r="J133" s="124" t="s">
        <v>153</v>
      </c>
      <c r="K133" s="122">
        <v>42474</v>
      </c>
      <c r="L133" s="122">
        <v>42510</v>
      </c>
      <c r="M133" s="123">
        <v>1</v>
      </c>
      <c r="N133" s="124" t="s">
        <v>153</v>
      </c>
      <c r="O133" s="122" t="s">
        <v>153</v>
      </c>
      <c r="P133" s="122" t="s">
        <v>153</v>
      </c>
      <c r="Q133" s="123" t="s">
        <v>153</v>
      </c>
      <c r="R133" s="124" t="s">
        <v>153</v>
      </c>
      <c r="S133" s="122" t="s">
        <v>153</v>
      </c>
      <c r="T133" s="122" t="s">
        <v>153</v>
      </c>
      <c r="U133" s="123" t="s">
        <v>153</v>
      </c>
      <c r="V133" s="124" t="s">
        <v>153</v>
      </c>
      <c r="W133" s="122" t="s">
        <v>153</v>
      </c>
      <c r="X133" s="122" t="s">
        <v>153</v>
      </c>
      <c r="Y133" s="123" t="s">
        <v>153</v>
      </c>
      <c r="Z133" s="124" t="s">
        <v>153</v>
      </c>
    </row>
    <row r="134" spans="2:26" ht="29" x14ac:dyDescent="0.35">
      <c r="B134" s="118" t="str">
        <f>'INF GERAIS'!B134&amp;IFERROR(IF(INDEX(APOIO!$A$5:$A$50,MATCH('INF GERAIS'!N134,APOIO!$B$5:$B$50,0))="NÃO",APOIO!$A$2&amp;"NÃO VÁLIDO",""),"")</f>
        <v>2014.0122</v>
      </c>
      <c r="C134" s="118" t="str">
        <f>'INF GERAIS'!C134</f>
        <v>AGRESTE CENTRAL</v>
      </c>
      <c r="D134" s="118" t="str">
        <f>'INF GERAIS'!D134</f>
        <v>CUPIRA</v>
      </c>
      <c r="E134" s="118" t="str">
        <f>'INF GERAIS'!E134</f>
        <v>CONSTRUÇÃO DO MERCADO DE CARNE NO BAIRRO NOVO HORIZONTE</v>
      </c>
      <c r="F134" s="1950" t="str">
        <f>'INF GERAIS'!G134</f>
        <v>NORMAL</v>
      </c>
      <c r="G134" s="122">
        <v>42271</v>
      </c>
      <c r="H134" s="122">
        <v>42226</v>
      </c>
      <c r="I134" s="123">
        <v>0.6</v>
      </c>
      <c r="J134" s="124" t="s">
        <v>153</v>
      </c>
      <c r="K134" s="122">
        <v>42464</v>
      </c>
      <c r="L134" s="122">
        <v>42480</v>
      </c>
      <c r="M134" s="123">
        <v>1</v>
      </c>
      <c r="N134" s="124" t="s">
        <v>9601</v>
      </c>
      <c r="O134" s="122" t="s">
        <v>153</v>
      </c>
      <c r="P134" s="122" t="s">
        <v>153</v>
      </c>
      <c r="Q134" s="123" t="s">
        <v>153</v>
      </c>
      <c r="R134" s="124" t="s">
        <v>153</v>
      </c>
      <c r="S134" s="122" t="s">
        <v>153</v>
      </c>
      <c r="T134" s="122" t="s">
        <v>153</v>
      </c>
      <c r="U134" s="123" t="s">
        <v>153</v>
      </c>
      <c r="V134" s="124" t="s">
        <v>153</v>
      </c>
      <c r="W134" s="122" t="s">
        <v>153</v>
      </c>
      <c r="X134" s="122" t="s">
        <v>153</v>
      </c>
      <c r="Y134" s="123" t="s">
        <v>153</v>
      </c>
      <c r="Z134" s="124" t="s">
        <v>153</v>
      </c>
    </row>
    <row r="135" spans="2:26" ht="29" x14ac:dyDescent="0.35">
      <c r="B135" s="118" t="str">
        <f>'INF GERAIS'!B135&amp;IFERROR(IF(INDEX(APOIO!$A$5:$A$50,MATCH('INF GERAIS'!N135,APOIO!$B$5:$B$50,0))="NÃO",APOIO!$A$2&amp;"NÃO VÁLIDO",""),"")</f>
        <v>2014.0123</v>
      </c>
      <c r="C135" s="118" t="str">
        <f>'INF GERAIS'!C135</f>
        <v>SERTÃO DO MOXOTÓ</v>
      </c>
      <c r="D135" s="118" t="str">
        <f>'INF GERAIS'!D135</f>
        <v>CUSTÓDIA</v>
      </c>
      <c r="E135" s="118" t="str">
        <f>'INF GERAIS'!E135</f>
        <v>APOIO A IMPLANTAÇÃO DE INFRA-ESTRUTURA URBANA NO MUNICÍPIO DE CUSTÓDIA</v>
      </c>
      <c r="F135" s="1950" t="str">
        <f>'INF GERAIS'!G135</f>
        <v>NORMAL</v>
      </c>
      <c r="G135" s="122">
        <v>42829</v>
      </c>
      <c r="H135" s="122">
        <v>42864</v>
      </c>
      <c r="I135" s="123">
        <v>0.6</v>
      </c>
      <c r="J135" s="124" t="s">
        <v>153</v>
      </c>
      <c r="K135" s="122">
        <v>43269</v>
      </c>
      <c r="L135" s="122">
        <v>43285</v>
      </c>
      <c r="M135" s="123">
        <v>1</v>
      </c>
      <c r="N135" s="124" t="s">
        <v>153</v>
      </c>
      <c r="O135" s="122" t="s">
        <v>153</v>
      </c>
      <c r="P135" s="122" t="s">
        <v>153</v>
      </c>
      <c r="Q135" s="123" t="s">
        <v>153</v>
      </c>
      <c r="R135" s="124" t="s">
        <v>153</v>
      </c>
      <c r="S135" s="122" t="s">
        <v>153</v>
      </c>
      <c r="T135" s="122" t="s">
        <v>153</v>
      </c>
      <c r="U135" s="123" t="s">
        <v>153</v>
      </c>
      <c r="V135" s="124" t="s">
        <v>153</v>
      </c>
      <c r="W135" s="122" t="s">
        <v>153</v>
      </c>
      <c r="X135" s="122" t="s">
        <v>153</v>
      </c>
      <c r="Y135" s="123" t="s">
        <v>153</v>
      </c>
      <c r="Z135" s="124" t="s">
        <v>153</v>
      </c>
    </row>
    <row r="136" spans="2:26" ht="43.5" x14ac:dyDescent="0.35">
      <c r="B136" s="118" t="str">
        <f>'INF GERAIS'!B136&amp;IFERROR(IF(INDEX(APOIO!$A$5:$A$50,MATCH('INF GERAIS'!N136,APOIO!$B$5:$B$50,0))="NÃO",APOIO!$A$2&amp;"NÃO VÁLIDO",""),"")</f>
        <v>2014.0124</v>
      </c>
      <c r="C136" s="118" t="str">
        <f>'INF GERAIS'!C136</f>
        <v>SERTÃO DO SÃO FRANCISCO</v>
      </c>
      <c r="D136" s="118" t="str">
        <f>'INF GERAIS'!D136</f>
        <v>DORMENTES</v>
      </c>
      <c r="E136" s="118" t="str">
        <f>'INF GERAIS'!E136</f>
        <v>PAVIMENTAÇÃO ASFALTICA EM CBUQ E EM PARALELEPÍPEDOS GRANÍTICOS EM DIVERSAS RUAS DO MUNICÍPIO DE DORMENTES</v>
      </c>
      <c r="F136" s="1950" t="str">
        <f>'INF GERAIS'!G136</f>
        <v>NORMAL</v>
      </c>
      <c r="G136" s="122">
        <v>42523</v>
      </c>
      <c r="H136" s="122">
        <v>42570</v>
      </c>
      <c r="I136" s="123">
        <v>0.62770000000000004</v>
      </c>
      <c r="J136" s="124" t="s">
        <v>153</v>
      </c>
      <c r="K136" s="122">
        <v>42730</v>
      </c>
      <c r="L136" s="122">
        <v>42727</v>
      </c>
      <c r="M136" s="123">
        <v>1</v>
      </c>
      <c r="N136" s="124" t="s">
        <v>153</v>
      </c>
      <c r="O136" s="122" t="s">
        <v>153</v>
      </c>
      <c r="P136" s="122" t="s">
        <v>153</v>
      </c>
      <c r="Q136" s="123" t="s">
        <v>153</v>
      </c>
      <c r="R136" s="124" t="s">
        <v>153</v>
      </c>
      <c r="S136" s="122" t="s">
        <v>153</v>
      </c>
      <c r="T136" s="122" t="s">
        <v>153</v>
      </c>
      <c r="U136" s="123" t="s">
        <v>153</v>
      </c>
      <c r="V136" s="124" t="s">
        <v>153</v>
      </c>
      <c r="W136" s="122" t="s">
        <v>153</v>
      </c>
      <c r="X136" s="122" t="s">
        <v>153</v>
      </c>
      <c r="Y136" s="123" t="s">
        <v>153</v>
      </c>
      <c r="Z136" s="124" t="s">
        <v>153</v>
      </c>
    </row>
    <row r="137" spans="2:26" ht="52.5" x14ac:dyDescent="0.35">
      <c r="B137" s="118" t="str">
        <f>'INF GERAIS'!B137&amp;IFERROR(IF(INDEX(APOIO!$A$5:$A$50,MATCH('INF GERAIS'!N137,APOIO!$B$5:$B$50,0))="NÃO",APOIO!$A$2&amp;"NÃO VÁLIDO",""),"")</f>
        <v>2014.0125</v>
      </c>
      <c r="C137" s="118" t="str">
        <f>'INF GERAIS'!C137</f>
        <v>MATA SUL</v>
      </c>
      <c r="D137" s="118" t="str">
        <f>'INF GERAIS'!D137</f>
        <v>ESCADA</v>
      </c>
      <c r="E137" s="118" t="str">
        <f>'INF GERAIS'!E137</f>
        <v>PAVIMENTAÇÃO DE  RUAS</v>
      </c>
      <c r="F137" s="1950" t="str">
        <f>'INF GERAIS'!G137</f>
        <v>NORMAL</v>
      </c>
      <c r="G137" s="122">
        <v>43265</v>
      </c>
      <c r="H137" s="985">
        <v>43322</v>
      </c>
      <c r="I137" s="123">
        <v>0.6</v>
      </c>
      <c r="J137" s="124" t="s">
        <v>153</v>
      </c>
      <c r="K137" s="122">
        <v>43818</v>
      </c>
      <c r="L137" s="122" t="s">
        <v>153</v>
      </c>
      <c r="M137" s="123">
        <v>1</v>
      </c>
      <c r="N137" s="124" t="s">
        <v>153</v>
      </c>
      <c r="O137" s="122">
        <v>44635</v>
      </c>
      <c r="P137" s="122" t="s">
        <v>153</v>
      </c>
      <c r="Q137" s="123">
        <v>1</v>
      </c>
      <c r="R137" s="255" t="s">
        <v>14072</v>
      </c>
      <c r="S137" s="122" t="s">
        <v>153</v>
      </c>
      <c r="T137" s="122" t="s">
        <v>153</v>
      </c>
      <c r="U137" s="123" t="s">
        <v>153</v>
      </c>
      <c r="V137" s="124" t="s">
        <v>153</v>
      </c>
      <c r="W137" s="122" t="s">
        <v>153</v>
      </c>
      <c r="X137" s="122" t="s">
        <v>153</v>
      </c>
      <c r="Y137" s="123" t="s">
        <v>153</v>
      </c>
      <c r="Z137" s="124" t="s">
        <v>153</v>
      </c>
    </row>
    <row r="138" spans="2:26" ht="52.5" x14ac:dyDescent="0.35">
      <c r="B138" s="118" t="str">
        <f>'INF GERAIS'!B138&amp;IFERROR(IF(INDEX(APOIO!$A$5:$A$50,MATCH('INF GERAIS'!N138,APOIO!$B$5:$B$50,0))="NÃO",APOIO!$A$2&amp;"NÃO VÁLIDO",""),"")</f>
        <v>2014.0126</v>
      </c>
      <c r="C138" s="118" t="str">
        <f>'INF GERAIS'!C138</f>
        <v>MATA SUL</v>
      </c>
      <c r="D138" s="118" t="str">
        <f>'INF GERAIS'!D138</f>
        <v>ESCADA</v>
      </c>
      <c r="E138" s="118" t="str">
        <f>'INF GERAIS'!E138</f>
        <v>MUROS DE ARRIMO, ACESSOS E ESCADARIAS</v>
      </c>
      <c r="F138" s="1950" t="str">
        <f>'INF GERAIS'!G138</f>
        <v>NORMAL</v>
      </c>
      <c r="G138" s="122">
        <v>43818</v>
      </c>
      <c r="H138" s="122" t="s">
        <v>153</v>
      </c>
      <c r="I138" s="123">
        <v>1</v>
      </c>
      <c r="J138" s="124" t="s">
        <v>153</v>
      </c>
      <c r="K138" s="122">
        <v>44635</v>
      </c>
      <c r="L138" s="122" t="s">
        <v>153</v>
      </c>
      <c r="M138" s="123">
        <v>1</v>
      </c>
      <c r="N138" s="255" t="s">
        <v>14073</v>
      </c>
      <c r="O138" s="122" t="s">
        <v>153</v>
      </c>
      <c r="P138" s="122" t="s">
        <v>153</v>
      </c>
      <c r="Q138" s="123" t="s">
        <v>153</v>
      </c>
      <c r="R138" s="124" t="s">
        <v>153</v>
      </c>
      <c r="S138" s="122" t="s">
        <v>153</v>
      </c>
      <c r="T138" s="122" t="s">
        <v>153</v>
      </c>
      <c r="U138" s="123" t="s">
        <v>153</v>
      </c>
      <c r="V138" s="124" t="s">
        <v>153</v>
      </c>
      <c r="W138" s="122" t="s">
        <v>153</v>
      </c>
      <c r="X138" s="122" t="s">
        <v>153</v>
      </c>
      <c r="Y138" s="123" t="s">
        <v>153</v>
      </c>
      <c r="Z138" s="124" t="s">
        <v>153</v>
      </c>
    </row>
    <row r="139" spans="2:26" x14ac:dyDescent="0.35">
      <c r="B139" s="118" t="str">
        <f>'INF GERAIS'!B139&amp;IFERROR(IF(INDEX(APOIO!$A$5:$A$50,MATCH('INF GERAIS'!N139,APOIO!$B$5:$B$50,0))="NÃO",APOIO!$A$2&amp;"NÃO VÁLIDO",""),"")</f>
        <v>2014.0127</v>
      </c>
      <c r="C139" s="118" t="str">
        <f>'INF GERAIS'!C139</f>
        <v>MATA SUL</v>
      </c>
      <c r="D139" s="118" t="str">
        <f>'INF GERAIS'!D139</f>
        <v>ESCADA</v>
      </c>
      <c r="E139" s="118" t="str">
        <f>'INF GERAIS'!E139</f>
        <v>REQUALIFICAÇÃO DE PRAÇAS</v>
      </c>
      <c r="F139" s="1950" t="str">
        <f>'INF GERAIS'!G139</f>
        <v>NORMAL</v>
      </c>
      <c r="G139" s="122">
        <v>43265</v>
      </c>
      <c r="H139" s="985">
        <v>43594</v>
      </c>
      <c r="I139" s="123">
        <v>0.6</v>
      </c>
      <c r="J139" s="124" t="s">
        <v>153</v>
      </c>
      <c r="K139" s="122">
        <v>43410</v>
      </c>
      <c r="L139" s="985">
        <v>43594</v>
      </c>
      <c r="M139" s="123">
        <v>1</v>
      </c>
      <c r="N139" s="124" t="s">
        <v>153</v>
      </c>
      <c r="O139" s="122" t="s">
        <v>153</v>
      </c>
      <c r="P139" s="122" t="s">
        <v>153</v>
      </c>
      <c r="Q139" s="123" t="s">
        <v>153</v>
      </c>
      <c r="R139" s="124" t="s">
        <v>153</v>
      </c>
      <c r="S139" s="122" t="s">
        <v>153</v>
      </c>
      <c r="T139" s="122" t="s">
        <v>153</v>
      </c>
      <c r="U139" s="123" t="s">
        <v>153</v>
      </c>
      <c r="V139" s="124" t="s">
        <v>153</v>
      </c>
      <c r="W139" s="122" t="s">
        <v>153</v>
      </c>
      <c r="X139" s="122" t="s">
        <v>153</v>
      </c>
      <c r="Y139" s="123" t="s">
        <v>153</v>
      </c>
      <c r="Z139" s="124" t="s">
        <v>153</v>
      </c>
    </row>
    <row r="140" spans="2:26" ht="43.5" x14ac:dyDescent="0.35">
      <c r="B140" s="118" t="str">
        <f>'INF GERAIS'!B140&amp;IFERROR(IF(INDEX(APOIO!$A$5:$A$50,MATCH('INF GERAIS'!N140,APOIO!$B$5:$B$50,0))="NÃO",APOIO!$A$2&amp;"NÃO VÁLIDO",""),"")</f>
        <v>2014.0128
NÃO VÁLIDO</v>
      </c>
      <c r="C140" s="118" t="str">
        <f>'INF GERAIS'!C140</f>
        <v>MATA SUL</v>
      </c>
      <c r="D140" s="118" t="str">
        <f>'INF GERAIS'!D140</f>
        <v>ESCADA</v>
      </c>
      <c r="E140" s="118" t="str">
        <f>'INF GERAIS'!E140</f>
        <v>REQUALIFICAÇÃO DO CENTRO COMERCIAL ATALAIA</v>
      </c>
      <c r="F140" s="1950" t="str">
        <f>'INF GERAIS'!G140</f>
        <v>NORMAL</v>
      </c>
      <c r="G140" s="122" t="s">
        <v>153</v>
      </c>
      <c r="H140" s="122" t="s">
        <v>153</v>
      </c>
      <c r="I140" s="123" t="s">
        <v>153</v>
      </c>
      <c r="J140" s="124" t="s">
        <v>153</v>
      </c>
      <c r="K140" s="122" t="s">
        <v>153</v>
      </c>
      <c r="L140" s="122" t="s">
        <v>153</v>
      </c>
      <c r="M140" s="123" t="s">
        <v>153</v>
      </c>
      <c r="N140" s="124" t="s">
        <v>153</v>
      </c>
      <c r="O140" s="122" t="s">
        <v>153</v>
      </c>
      <c r="P140" s="122" t="s">
        <v>153</v>
      </c>
      <c r="Q140" s="123" t="s">
        <v>153</v>
      </c>
      <c r="R140" s="124" t="s">
        <v>153</v>
      </c>
      <c r="S140" s="122" t="s">
        <v>153</v>
      </c>
      <c r="T140" s="122" t="s">
        <v>153</v>
      </c>
      <c r="U140" s="123" t="s">
        <v>153</v>
      </c>
      <c r="V140" s="124" t="s">
        <v>153</v>
      </c>
      <c r="W140" s="122" t="s">
        <v>153</v>
      </c>
      <c r="X140" s="122" t="s">
        <v>153</v>
      </c>
      <c r="Y140" s="123" t="s">
        <v>153</v>
      </c>
      <c r="Z140" s="124" t="s">
        <v>153</v>
      </c>
    </row>
    <row r="141" spans="2:26" x14ac:dyDescent="0.35">
      <c r="B141" s="118" t="str">
        <f>'INF GERAIS'!B141&amp;IFERROR(IF(INDEX(APOIO!$A$5:$A$50,MATCH('INF GERAIS'!N141,APOIO!$B$5:$B$50,0))="NÃO",APOIO!$A$2&amp;"NÃO VÁLIDO",""),"")</f>
        <v>2014.0129</v>
      </c>
      <c r="C141" s="118" t="str">
        <f>'INF GERAIS'!C141</f>
        <v>MATA SUL</v>
      </c>
      <c r="D141" s="118" t="str">
        <f>'INF GERAIS'!D141</f>
        <v>ESCADA</v>
      </c>
      <c r="E141" s="118" t="str">
        <f>'INF GERAIS'!E141</f>
        <v>RECONSTRUÇÃO DA PONTE DA MANGUEIRA</v>
      </c>
      <c r="F141" s="1950" t="str">
        <f>'INF GERAIS'!G141</f>
        <v>NORMAL</v>
      </c>
      <c r="G141" s="122" t="s">
        <v>153</v>
      </c>
      <c r="H141" s="122" t="s">
        <v>153</v>
      </c>
      <c r="I141" s="123" t="s">
        <v>153</v>
      </c>
      <c r="J141" s="124" t="s">
        <v>153</v>
      </c>
      <c r="K141" s="122" t="s">
        <v>153</v>
      </c>
      <c r="L141" s="122" t="s">
        <v>153</v>
      </c>
      <c r="M141" s="123" t="s">
        <v>153</v>
      </c>
      <c r="N141" s="124" t="s">
        <v>153</v>
      </c>
      <c r="O141" s="122" t="s">
        <v>153</v>
      </c>
      <c r="P141" s="122" t="s">
        <v>153</v>
      </c>
      <c r="Q141" s="123" t="s">
        <v>153</v>
      </c>
      <c r="R141" s="124" t="s">
        <v>153</v>
      </c>
      <c r="S141" s="122" t="s">
        <v>153</v>
      </c>
      <c r="T141" s="122" t="s">
        <v>153</v>
      </c>
      <c r="U141" s="123" t="s">
        <v>153</v>
      </c>
      <c r="V141" s="124" t="s">
        <v>153</v>
      </c>
      <c r="W141" s="122" t="s">
        <v>153</v>
      </c>
      <c r="X141" s="122" t="s">
        <v>153</v>
      </c>
      <c r="Y141" s="123" t="s">
        <v>153</v>
      </c>
      <c r="Z141" s="124" t="s">
        <v>153</v>
      </c>
    </row>
    <row r="142" spans="2:26" ht="29" x14ac:dyDescent="0.35">
      <c r="B142" s="118" t="str">
        <f>'INF GERAIS'!B142&amp;IFERROR(IF(INDEX(APOIO!$A$5:$A$50,MATCH('INF GERAIS'!N142,APOIO!$B$5:$B$50,0))="NÃO",APOIO!$A$2&amp;"NÃO VÁLIDO",""),"")</f>
        <v>2014.0130</v>
      </c>
      <c r="C142" s="118" t="str">
        <f>'INF GERAIS'!C142</f>
        <v>SERTÃO DO ARARIPE</v>
      </c>
      <c r="D142" s="118" t="str">
        <f>'INF GERAIS'!D142</f>
        <v>EXU</v>
      </c>
      <c r="E142" s="118" t="str">
        <f>'INF GERAIS'!E142</f>
        <v>PAVIMENTAÇÃO EM PARALELEPIPEDO GRANITICO</v>
      </c>
      <c r="F142" s="1950" t="str">
        <f>'INF GERAIS'!G142</f>
        <v>NORMAL</v>
      </c>
      <c r="G142" s="122">
        <v>42243</v>
      </c>
      <c r="H142" s="122">
        <v>42264</v>
      </c>
      <c r="I142" s="123">
        <v>0.6</v>
      </c>
      <c r="J142" s="124" t="s">
        <v>153</v>
      </c>
      <c r="K142" s="122">
        <v>42416</v>
      </c>
      <c r="L142" s="122">
        <v>42457</v>
      </c>
      <c r="M142" s="123">
        <v>1</v>
      </c>
      <c r="N142" s="124" t="s">
        <v>153</v>
      </c>
      <c r="O142" s="122" t="s">
        <v>153</v>
      </c>
      <c r="P142" s="122" t="s">
        <v>153</v>
      </c>
      <c r="Q142" s="123" t="s">
        <v>153</v>
      </c>
      <c r="R142" s="124" t="s">
        <v>153</v>
      </c>
      <c r="S142" s="122" t="s">
        <v>153</v>
      </c>
      <c r="T142" s="122" t="s">
        <v>153</v>
      </c>
      <c r="U142" s="123" t="s">
        <v>153</v>
      </c>
      <c r="V142" s="124" t="s">
        <v>153</v>
      </c>
      <c r="W142" s="122" t="s">
        <v>153</v>
      </c>
      <c r="X142" s="122" t="s">
        <v>153</v>
      </c>
      <c r="Y142" s="123" t="s">
        <v>153</v>
      </c>
      <c r="Z142" s="124" t="s">
        <v>153</v>
      </c>
    </row>
    <row r="143" spans="2:26" ht="29" x14ac:dyDescent="0.35">
      <c r="B143" s="118" t="str">
        <f>'INF GERAIS'!B143&amp;IFERROR(IF(INDEX(APOIO!$A$5:$A$50,MATCH('INF GERAIS'!N143,APOIO!$B$5:$B$50,0))="NÃO",APOIO!$A$2&amp;"NÃO VÁLIDO",""),"")</f>
        <v>2014.0131</v>
      </c>
      <c r="C143" s="118" t="str">
        <f>'INF GERAIS'!C143</f>
        <v>SERTÃO DO ARARIPE</v>
      </c>
      <c r="D143" s="118" t="str">
        <f>'INF GERAIS'!D143</f>
        <v>EXU</v>
      </c>
      <c r="E143" s="118" t="str">
        <f>'INF GERAIS'!E143</f>
        <v>REFORMA DO CENTRO POLIESPORTIVO</v>
      </c>
      <c r="F143" s="1950" t="str">
        <f>'INF GERAIS'!G143</f>
        <v>NORMAL</v>
      </c>
      <c r="G143" s="122">
        <v>42138</v>
      </c>
      <c r="H143" s="122">
        <v>42191</v>
      </c>
      <c r="I143" s="123">
        <v>0.68</v>
      </c>
      <c r="J143" s="124" t="s">
        <v>153</v>
      </c>
      <c r="K143" s="122">
        <v>42359</v>
      </c>
      <c r="L143" s="122">
        <v>42383</v>
      </c>
      <c r="M143" s="123">
        <v>1</v>
      </c>
      <c r="N143" s="124" t="s">
        <v>153</v>
      </c>
      <c r="O143" s="122" t="s">
        <v>153</v>
      </c>
      <c r="P143" s="122" t="s">
        <v>153</v>
      </c>
      <c r="Q143" s="123" t="s">
        <v>153</v>
      </c>
      <c r="R143" s="124" t="s">
        <v>153</v>
      </c>
      <c r="S143" s="122" t="s">
        <v>153</v>
      </c>
      <c r="T143" s="122" t="s">
        <v>153</v>
      </c>
      <c r="U143" s="123" t="s">
        <v>153</v>
      </c>
      <c r="V143" s="124" t="s">
        <v>153</v>
      </c>
      <c r="W143" s="122" t="s">
        <v>153</v>
      </c>
      <c r="X143" s="122" t="s">
        <v>153</v>
      </c>
      <c r="Y143" s="123" t="s">
        <v>153</v>
      </c>
      <c r="Z143" s="124" t="s">
        <v>153</v>
      </c>
    </row>
    <row r="144" spans="2:26" ht="29" x14ac:dyDescent="0.35">
      <c r="B144" s="118" t="str">
        <f>'INF GERAIS'!B144&amp;IFERROR(IF(INDEX(APOIO!$A$5:$A$50,MATCH('INF GERAIS'!N144,APOIO!$B$5:$B$50,0))="NÃO",APOIO!$A$2&amp;"NÃO VÁLIDO",""),"")</f>
        <v>2014.0132</v>
      </c>
      <c r="C144" s="118" t="str">
        <f>'INF GERAIS'!C144</f>
        <v>AGRESTE SETENTRIONAL</v>
      </c>
      <c r="D144" s="118" t="str">
        <f>'INF GERAIS'!D144</f>
        <v>FEIRA NOVA</v>
      </c>
      <c r="E144" s="118" t="str">
        <f>'INF GERAIS'!E144</f>
        <v>IMPLANTAÇÃO DE PAVIMENTO EM PARALELEPIPEDOS GRANITICOS EM DIVERSAS RUAS</v>
      </c>
      <c r="F144" s="1950" t="str">
        <f>'INF GERAIS'!G144</f>
        <v>NORMAL</v>
      </c>
      <c r="G144" s="122">
        <v>42324</v>
      </c>
      <c r="H144" s="122">
        <v>42377</v>
      </c>
      <c r="I144" s="123">
        <v>0.6</v>
      </c>
      <c r="J144" s="124" t="s">
        <v>153</v>
      </c>
      <c r="K144" s="122">
        <v>42677</v>
      </c>
      <c r="L144" s="122">
        <v>42703</v>
      </c>
      <c r="M144" s="123">
        <v>1</v>
      </c>
      <c r="N144" s="124" t="s">
        <v>153</v>
      </c>
      <c r="O144" s="122" t="s">
        <v>153</v>
      </c>
      <c r="P144" s="122" t="s">
        <v>153</v>
      </c>
      <c r="Q144" s="123" t="s">
        <v>153</v>
      </c>
      <c r="R144" s="124" t="s">
        <v>153</v>
      </c>
      <c r="S144" s="122" t="s">
        <v>153</v>
      </c>
      <c r="T144" s="122" t="s">
        <v>153</v>
      </c>
      <c r="U144" s="123" t="s">
        <v>153</v>
      </c>
      <c r="V144" s="124" t="s">
        <v>153</v>
      </c>
      <c r="W144" s="122" t="s">
        <v>153</v>
      </c>
      <c r="X144" s="122" t="s">
        <v>153</v>
      </c>
      <c r="Y144" s="123" t="s">
        <v>153</v>
      </c>
      <c r="Z144" s="124" t="s">
        <v>153</v>
      </c>
    </row>
    <row r="145" spans="2:26" ht="29" x14ac:dyDescent="0.35">
      <c r="B145" s="118" t="str">
        <f>'INF GERAIS'!B145&amp;IFERROR(IF(INDEX(APOIO!$A$5:$A$50,MATCH('INF GERAIS'!N145,APOIO!$B$5:$B$50,0))="NÃO",APOIO!$A$2&amp;"NÃO VÁLIDO",""),"")</f>
        <v>2014.0133</v>
      </c>
      <c r="C145" s="118" t="str">
        <f>'INF GERAIS'!C145</f>
        <v>AGRESTE SETENTRIONAL</v>
      </c>
      <c r="D145" s="118" t="str">
        <f>'INF GERAIS'!D145</f>
        <v>FEIRA NOVA</v>
      </c>
      <c r="E145" s="118" t="str">
        <f>'INF GERAIS'!E145</f>
        <v>CONSTRUÇÃO DO PATIO DE EVENTOS NO MUNICIPIO DE FEIRA NOVA</v>
      </c>
      <c r="F145" s="1950" t="str">
        <f>'INF GERAIS'!G145</f>
        <v>NORMAL</v>
      </c>
      <c r="G145" s="122">
        <v>42452</v>
      </c>
      <c r="H145" s="122">
        <v>42377</v>
      </c>
      <c r="I145" s="123">
        <v>0.62480000000000002</v>
      </c>
      <c r="J145" s="124" t="s">
        <v>153</v>
      </c>
      <c r="K145" s="122">
        <v>42677</v>
      </c>
      <c r="L145" s="122">
        <v>42703</v>
      </c>
      <c r="M145" s="123">
        <v>1</v>
      </c>
      <c r="N145" s="124" t="s">
        <v>153</v>
      </c>
      <c r="O145" s="122" t="s">
        <v>153</v>
      </c>
      <c r="P145" s="122" t="s">
        <v>153</v>
      </c>
      <c r="Q145" s="123" t="s">
        <v>153</v>
      </c>
      <c r="R145" s="124" t="s">
        <v>153</v>
      </c>
      <c r="S145" s="122" t="s">
        <v>153</v>
      </c>
      <c r="T145" s="122" t="s">
        <v>153</v>
      </c>
      <c r="U145" s="123" t="s">
        <v>153</v>
      </c>
      <c r="V145" s="124" t="s">
        <v>153</v>
      </c>
      <c r="W145" s="122" t="s">
        <v>153</v>
      </c>
      <c r="X145" s="122" t="s">
        <v>153</v>
      </c>
      <c r="Y145" s="123" t="s">
        <v>153</v>
      </c>
      <c r="Z145" s="124" t="s">
        <v>153</v>
      </c>
    </row>
    <row r="146" spans="2:26" ht="29" x14ac:dyDescent="0.35">
      <c r="B146" s="118" t="str">
        <f>'INF GERAIS'!B146&amp;IFERROR(IF(INDEX(APOIO!$A$5:$A$50,MATCH('INF GERAIS'!N146,APOIO!$B$5:$B$50,0))="NÃO",APOIO!$A$2&amp;"NÃO VÁLIDO",""),"")</f>
        <v>2014.0134</v>
      </c>
      <c r="C146" s="118" t="str">
        <f>'INF GERAIS'!C146</f>
        <v>AGRESTE SETENTRIONAL</v>
      </c>
      <c r="D146" s="118" t="str">
        <f>'INF GERAIS'!D146</f>
        <v>FEIRA NOVA</v>
      </c>
      <c r="E146" s="118" t="str">
        <f>'INF GERAIS'!E146</f>
        <v>REVITALIZAÇÃO DO TREVO DA ENTRADA DA CIDADE</v>
      </c>
      <c r="F146" s="1950" t="str">
        <f>'INF GERAIS'!G146</f>
        <v>NORMAL</v>
      </c>
      <c r="G146" s="122">
        <v>42324</v>
      </c>
      <c r="H146" s="122">
        <v>42377</v>
      </c>
      <c r="I146" s="123">
        <v>0.61899999999999999</v>
      </c>
      <c r="J146" s="124" t="s">
        <v>153</v>
      </c>
      <c r="K146" s="122">
        <v>42677</v>
      </c>
      <c r="L146" s="122">
        <v>42703</v>
      </c>
      <c r="M146" s="123">
        <v>1</v>
      </c>
      <c r="N146" s="124" t="s">
        <v>153</v>
      </c>
      <c r="O146" s="122" t="s">
        <v>153</v>
      </c>
      <c r="P146" s="122" t="s">
        <v>153</v>
      </c>
      <c r="Q146" s="123" t="s">
        <v>153</v>
      </c>
      <c r="R146" s="124" t="s">
        <v>153</v>
      </c>
      <c r="S146" s="122" t="s">
        <v>153</v>
      </c>
      <c r="T146" s="122" t="s">
        <v>153</v>
      </c>
      <c r="U146" s="123" t="s">
        <v>153</v>
      </c>
      <c r="V146" s="124" t="s">
        <v>153</v>
      </c>
      <c r="W146" s="122" t="s">
        <v>153</v>
      </c>
      <c r="X146" s="122" t="s">
        <v>153</v>
      </c>
      <c r="Y146" s="123" t="s">
        <v>153</v>
      </c>
      <c r="Z146" s="124" t="s">
        <v>153</v>
      </c>
    </row>
    <row r="147" spans="2:26" x14ac:dyDescent="0.35">
      <c r="B147" s="118" t="str">
        <f>'INF GERAIS'!B147&amp;IFERROR(IF(INDEX(APOIO!$A$5:$A$50,MATCH('INF GERAIS'!N147,APOIO!$B$5:$B$50,0))="NÃO",APOIO!$A$2&amp;"NÃO VÁLIDO",""),"")</f>
        <v>2014.0135</v>
      </c>
      <c r="C147" s="118" t="str">
        <f>'INF GERAIS'!C147</f>
        <v>MATA NORTE</v>
      </c>
      <c r="D147" s="118" t="str">
        <f>'INF GERAIS'!D147</f>
        <v>FERREIROS</v>
      </c>
      <c r="E147" s="118" t="str">
        <f>'INF GERAIS'!E147</f>
        <v>PAVIMENTAÇÃO EM PARALELO GRANÍTICOS</v>
      </c>
      <c r="F147" s="1950" t="str">
        <f>'INF GERAIS'!G147</f>
        <v>NORMAL</v>
      </c>
      <c r="G147" s="122">
        <v>42380</v>
      </c>
      <c r="H147" s="122">
        <v>42426</v>
      </c>
      <c r="I147" s="123">
        <v>0.6</v>
      </c>
      <c r="J147" s="248"/>
      <c r="K147" s="122">
        <v>42606</v>
      </c>
      <c r="L147" s="122">
        <v>42682</v>
      </c>
      <c r="M147" s="123">
        <v>1</v>
      </c>
      <c r="N147" s="124" t="s">
        <v>153</v>
      </c>
      <c r="O147" s="122" t="s">
        <v>153</v>
      </c>
      <c r="P147" s="122" t="s">
        <v>153</v>
      </c>
      <c r="Q147" s="123" t="s">
        <v>153</v>
      </c>
      <c r="R147" s="124" t="s">
        <v>153</v>
      </c>
      <c r="S147" s="122" t="s">
        <v>153</v>
      </c>
      <c r="T147" s="122" t="s">
        <v>153</v>
      </c>
      <c r="U147" s="123" t="s">
        <v>153</v>
      </c>
      <c r="V147" s="124" t="s">
        <v>153</v>
      </c>
      <c r="W147" s="122" t="s">
        <v>153</v>
      </c>
      <c r="X147" s="122" t="s">
        <v>153</v>
      </c>
      <c r="Y147" s="123" t="s">
        <v>153</v>
      </c>
      <c r="Z147" s="124" t="s">
        <v>153</v>
      </c>
    </row>
    <row r="148" spans="2:26" x14ac:dyDescent="0.35">
      <c r="B148" s="118" t="str">
        <f>'INF GERAIS'!B148&amp;IFERROR(IF(INDEX(APOIO!$A$5:$A$50,MATCH('INF GERAIS'!N148,APOIO!$B$5:$B$50,0))="NÃO",APOIO!$A$2&amp;"NÃO VÁLIDO",""),"")</f>
        <v>2014.0136</v>
      </c>
      <c r="C148" s="118" t="str">
        <f>'INF GERAIS'!C148</f>
        <v>SERTÃO DO PAJEÚ</v>
      </c>
      <c r="D148" s="118" t="str">
        <f>'INF GERAIS'!D148</f>
        <v>FLORES</v>
      </c>
      <c r="E148" s="118" t="str">
        <f>'INF GERAIS'!E148</f>
        <v>CONSTRUÇÃO DE PÁTIO DE EVENTOS</v>
      </c>
      <c r="F148" s="1950" t="str">
        <f>'INF GERAIS'!G148</f>
        <v>NORMAL</v>
      </c>
      <c r="G148" s="122">
        <v>42430</v>
      </c>
      <c r="H148" s="122">
        <v>42628</v>
      </c>
      <c r="I148" s="123">
        <v>0.6</v>
      </c>
      <c r="J148" s="450">
        <v>0.60189999999999999</v>
      </c>
      <c r="K148" s="122">
        <v>43503</v>
      </c>
      <c r="L148" s="122">
        <v>43571</v>
      </c>
      <c r="M148" s="123">
        <v>1</v>
      </c>
      <c r="N148" s="124" t="s">
        <v>153</v>
      </c>
      <c r="O148" s="122" t="s">
        <v>153</v>
      </c>
      <c r="P148" s="122" t="s">
        <v>153</v>
      </c>
      <c r="Q148" s="123" t="s">
        <v>153</v>
      </c>
      <c r="R148" s="124" t="s">
        <v>153</v>
      </c>
      <c r="S148" s="122" t="s">
        <v>153</v>
      </c>
      <c r="T148" s="122" t="s">
        <v>153</v>
      </c>
      <c r="U148" s="123" t="s">
        <v>153</v>
      </c>
      <c r="V148" s="124" t="s">
        <v>153</v>
      </c>
      <c r="W148" s="122" t="s">
        <v>153</v>
      </c>
      <c r="X148" s="122" t="s">
        <v>153</v>
      </c>
      <c r="Y148" s="123" t="s">
        <v>153</v>
      </c>
      <c r="Z148" s="124" t="s">
        <v>153</v>
      </c>
    </row>
    <row r="149" spans="2:26" ht="29" x14ac:dyDescent="0.35">
      <c r="B149" s="118" t="str">
        <f>'INF GERAIS'!B149&amp;IFERROR(IF(INDEX(APOIO!$A$5:$A$50,MATCH('INF GERAIS'!N149,APOIO!$B$5:$B$50,0))="NÃO",APOIO!$A$2&amp;"NÃO VÁLIDO",""),"")</f>
        <v>2014.0137</v>
      </c>
      <c r="C149" s="118" t="str">
        <f>'INF GERAIS'!C149</f>
        <v>SERTÃO DO PAJEÚ</v>
      </c>
      <c r="D149" s="118" t="str">
        <f>'INF GERAIS'!D149</f>
        <v>FLORES</v>
      </c>
      <c r="E149" s="118" t="str">
        <f>'INF GERAIS'!E149</f>
        <v>PAVIMENTAÇÃO EM PARALELEPÍPEDOS GRANÍTICOS EM DIVERSAS RUAS</v>
      </c>
      <c r="F149" s="1950" t="str">
        <f>'INF GERAIS'!G149</f>
        <v>NORMAL</v>
      </c>
      <c r="G149" s="122">
        <v>42430</v>
      </c>
      <c r="H149" s="122">
        <v>42495</v>
      </c>
      <c r="I149" s="123">
        <v>0.6</v>
      </c>
      <c r="J149" s="124"/>
      <c r="K149" s="122">
        <v>42870</v>
      </c>
      <c r="L149" s="122">
        <v>43201</v>
      </c>
      <c r="M149" s="123">
        <v>1</v>
      </c>
      <c r="N149" s="124" t="s">
        <v>153</v>
      </c>
      <c r="O149" s="122" t="s">
        <v>153</v>
      </c>
      <c r="P149" s="122" t="s">
        <v>153</v>
      </c>
      <c r="Q149" s="123" t="s">
        <v>153</v>
      </c>
      <c r="R149" s="124" t="s">
        <v>153</v>
      </c>
      <c r="S149" s="122" t="s">
        <v>153</v>
      </c>
      <c r="T149" s="122" t="s">
        <v>153</v>
      </c>
      <c r="U149" s="123" t="s">
        <v>153</v>
      </c>
      <c r="V149" s="124" t="s">
        <v>153</v>
      </c>
      <c r="W149" s="122" t="s">
        <v>153</v>
      </c>
      <c r="X149" s="122" t="s">
        <v>153</v>
      </c>
      <c r="Y149" s="123" t="s">
        <v>153</v>
      </c>
      <c r="Z149" s="124" t="s">
        <v>153</v>
      </c>
    </row>
    <row r="150" spans="2:26" ht="29" x14ac:dyDescent="0.35">
      <c r="B150" s="118" t="str">
        <f>'INF GERAIS'!B150&amp;IFERROR(IF(INDEX(APOIO!$A$5:$A$50,MATCH('INF GERAIS'!N150,APOIO!$B$5:$B$50,0))="NÃO",APOIO!$A$2&amp;"NÃO VÁLIDO",""),"")</f>
        <v>2014.0138</v>
      </c>
      <c r="C150" s="118" t="str">
        <f>'INF GERAIS'!C150</f>
        <v>SERTÃO DE ITAPARICA</v>
      </c>
      <c r="D150" s="118" t="str">
        <f>'INF GERAIS'!D150</f>
        <v>FLORESTA</v>
      </c>
      <c r="E150" s="118" t="str">
        <f>'INF GERAIS'!E150</f>
        <v>CONSTRUÇÃO DA PRAÇA TRÊS MARIAS NA SEDE DO MUNICÍPIO</v>
      </c>
      <c r="F150" s="1950" t="str">
        <f>'INF GERAIS'!G150</f>
        <v>NORMAL</v>
      </c>
      <c r="G150" s="122">
        <v>42496</v>
      </c>
      <c r="H150" s="122">
        <v>42543</v>
      </c>
      <c r="I150" s="123">
        <v>0.6</v>
      </c>
      <c r="J150" s="124" t="s">
        <v>153</v>
      </c>
      <c r="K150" s="122">
        <v>42850</v>
      </c>
      <c r="L150" s="122">
        <v>42878</v>
      </c>
      <c r="M150" s="123">
        <v>1</v>
      </c>
      <c r="N150" s="124" t="s">
        <v>153</v>
      </c>
      <c r="O150" s="122" t="s">
        <v>153</v>
      </c>
      <c r="P150" s="122" t="s">
        <v>153</v>
      </c>
      <c r="Q150" s="123" t="s">
        <v>153</v>
      </c>
      <c r="R150" s="124" t="s">
        <v>153</v>
      </c>
      <c r="S150" s="122" t="s">
        <v>153</v>
      </c>
      <c r="T150" s="122" t="s">
        <v>153</v>
      </c>
      <c r="U150" s="123" t="s">
        <v>153</v>
      </c>
      <c r="V150" s="124" t="s">
        <v>153</v>
      </c>
      <c r="W150" s="122" t="s">
        <v>153</v>
      </c>
      <c r="X150" s="122" t="s">
        <v>153</v>
      </c>
      <c r="Y150" s="123" t="s">
        <v>153</v>
      </c>
      <c r="Z150" s="124" t="s">
        <v>153</v>
      </c>
    </row>
    <row r="151" spans="2:26" ht="72.5" x14ac:dyDescent="0.35">
      <c r="B151" s="118" t="str">
        <f>'INF GERAIS'!B151&amp;IFERROR(IF(INDEX(APOIO!$A$5:$A$50,MATCH('INF GERAIS'!N151,APOIO!$B$5:$B$50,0))="NÃO",APOIO!$A$2&amp;"NÃO VÁLIDO",""),"")</f>
        <v>2014.0139</v>
      </c>
      <c r="C151" s="118" t="str">
        <f>'INF GERAIS'!C151</f>
        <v>SERTÃO DE ITAPARICA</v>
      </c>
      <c r="D151" s="118" t="str">
        <f>'INF GERAIS'!D151</f>
        <v>FLORESTA</v>
      </c>
      <c r="E151" s="118" t="str">
        <f>'INF GERAIS'!E151</f>
        <v>REVITALIZAÇÃO DAS PRAÇAS E CANTERIOS DAS AVENIDAS DEP. ANTÔNIO CAVALCANTI NOVAES , AUDOMAR FERRAZ, ANTÔNIO FERRAZ BOIADEIRO E PRAÇA CEL. FAUSTO FERRAZDA TRAVESSA MANOEL CORNÉLIO NA SEDE DO MUNICÍPIO</v>
      </c>
      <c r="F151" s="1950" t="str">
        <f>'INF GERAIS'!G151</f>
        <v>NORMAL</v>
      </c>
      <c r="G151" s="122">
        <v>42485</v>
      </c>
      <c r="H151" s="122">
        <v>42522</v>
      </c>
      <c r="I151" s="123">
        <v>0.6</v>
      </c>
      <c r="J151" s="124" t="s">
        <v>153</v>
      </c>
      <c r="K151" s="122">
        <v>43423</v>
      </c>
      <c r="L151" s="122">
        <v>43433</v>
      </c>
      <c r="M151" s="123">
        <v>1</v>
      </c>
      <c r="N151" s="124" t="s">
        <v>153</v>
      </c>
      <c r="O151" s="122" t="s">
        <v>153</v>
      </c>
      <c r="P151" s="122" t="s">
        <v>153</v>
      </c>
      <c r="Q151" s="123" t="s">
        <v>153</v>
      </c>
      <c r="R151" s="124" t="s">
        <v>153</v>
      </c>
      <c r="S151" s="122" t="s">
        <v>153</v>
      </c>
      <c r="T151" s="122" t="s">
        <v>153</v>
      </c>
      <c r="U151" s="123" t="s">
        <v>153</v>
      </c>
      <c r="V151" s="124" t="s">
        <v>153</v>
      </c>
      <c r="W151" s="122" t="s">
        <v>153</v>
      </c>
      <c r="X151" s="122" t="s">
        <v>153</v>
      </c>
      <c r="Y151" s="123" t="s">
        <v>153</v>
      </c>
      <c r="Z151" s="124" t="s">
        <v>153</v>
      </c>
    </row>
    <row r="152" spans="2:26" ht="43.5" x14ac:dyDescent="0.35">
      <c r="B152" s="118" t="str">
        <f>'INF GERAIS'!B152&amp;IFERROR(IF(INDEX(APOIO!$A$5:$A$50,MATCH('INF GERAIS'!N152,APOIO!$B$5:$B$50,0))="NÃO",APOIO!$A$2&amp;"NÃO VÁLIDO",""),"")</f>
        <v>2014.0140</v>
      </c>
      <c r="C152" s="118" t="str">
        <f>'INF GERAIS'!C152</f>
        <v>SERTÃO DE ITAPARICA</v>
      </c>
      <c r="D152" s="118" t="str">
        <f>'INF GERAIS'!D152</f>
        <v>FLORESTA</v>
      </c>
      <c r="E152" s="118" t="str">
        <f>'INF GERAIS'!E152</f>
        <v>PAVIMENTAÇÃO GRANÍTICA DAS RUAS PADRE FREDERICO E FORUTUNATA GOMINHO E DA TRAVESSA PADRE FREDERICO NA SEDE DO MUNICÍPIO</v>
      </c>
      <c r="F152" s="1950" t="str">
        <f>'INF GERAIS'!G152</f>
        <v>NORMAL</v>
      </c>
      <c r="G152" s="122">
        <v>42417</v>
      </c>
      <c r="H152" s="122">
        <v>42496</v>
      </c>
      <c r="I152" s="123">
        <v>0.6</v>
      </c>
      <c r="J152" s="122"/>
      <c r="K152" s="122">
        <v>42837</v>
      </c>
      <c r="L152" s="122">
        <v>42879</v>
      </c>
      <c r="M152" s="123">
        <v>1</v>
      </c>
      <c r="N152" s="124" t="s">
        <v>153</v>
      </c>
      <c r="O152" s="122" t="s">
        <v>153</v>
      </c>
      <c r="P152" s="122" t="s">
        <v>153</v>
      </c>
      <c r="Q152" s="123" t="s">
        <v>153</v>
      </c>
      <c r="R152" s="124" t="s">
        <v>153</v>
      </c>
      <c r="S152" s="122" t="s">
        <v>153</v>
      </c>
      <c r="T152" s="122" t="s">
        <v>153</v>
      </c>
      <c r="U152" s="123" t="s">
        <v>153</v>
      </c>
      <c r="V152" s="124" t="s">
        <v>153</v>
      </c>
      <c r="W152" s="122" t="s">
        <v>153</v>
      </c>
      <c r="X152" s="122" t="s">
        <v>153</v>
      </c>
      <c r="Y152" s="123" t="s">
        <v>153</v>
      </c>
      <c r="Z152" s="124" t="s">
        <v>153</v>
      </c>
    </row>
    <row r="153" spans="2:26" ht="29" x14ac:dyDescent="0.35">
      <c r="B153" s="118" t="str">
        <f>'INF GERAIS'!B153&amp;IFERROR(IF(INDEX(APOIO!$A$5:$A$50,MATCH('INF GERAIS'!N153,APOIO!$B$5:$B$50,0))="NÃO",APOIO!$A$2&amp;"NÃO VÁLIDO",""),"")</f>
        <v>2014.0141</v>
      </c>
      <c r="C153" s="118" t="str">
        <f>'INF GERAIS'!C153</f>
        <v>SERTÃO DE ITAPARICA</v>
      </c>
      <c r="D153" s="118" t="str">
        <f>'INF GERAIS'!D153</f>
        <v>FLORESTA</v>
      </c>
      <c r="E153" s="118" t="str">
        <f>'INF GERAIS'!E153</f>
        <v>PAVIMENTAÇÃO GRANÍTICA DA RUA WASHINGTON NUNES NOGUEIRA NA SEDE DO MUNICÍPIO</v>
      </c>
      <c r="F153" s="1950" t="str">
        <f>'INF GERAIS'!G153</f>
        <v>NORMAL</v>
      </c>
      <c r="G153" s="122">
        <v>42417</v>
      </c>
      <c r="H153" s="122">
        <v>42479</v>
      </c>
      <c r="I153" s="123">
        <v>0.6</v>
      </c>
      <c r="J153" s="122"/>
      <c r="K153" s="122">
        <v>42837</v>
      </c>
      <c r="L153" s="122">
        <v>42879</v>
      </c>
      <c r="M153" s="123">
        <v>1</v>
      </c>
      <c r="N153" s="124" t="s">
        <v>153</v>
      </c>
      <c r="O153" s="122" t="s">
        <v>153</v>
      </c>
      <c r="P153" s="122" t="s">
        <v>153</v>
      </c>
      <c r="Q153" s="123" t="s">
        <v>153</v>
      </c>
      <c r="R153" s="124" t="s">
        <v>153</v>
      </c>
      <c r="S153" s="122" t="s">
        <v>153</v>
      </c>
      <c r="T153" s="122" t="s">
        <v>153</v>
      </c>
      <c r="U153" s="123" t="s">
        <v>153</v>
      </c>
      <c r="V153" s="124" t="s">
        <v>153</v>
      </c>
      <c r="W153" s="122" t="s">
        <v>153</v>
      </c>
      <c r="X153" s="122" t="s">
        <v>153</v>
      </c>
      <c r="Y153" s="123" t="s">
        <v>153</v>
      </c>
      <c r="Z153" s="124" t="s">
        <v>153</v>
      </c>
    </row>
    <row r="154" spans="2:26" ht="29" x14ac:dyDescent="0.35">
      <c r="B154" s="118" t="str">
        <f>'INF GERAIS'!B154&amp;IFERROR(IF(INDEX(APOIO!$A$5:$A$50,MATCH('INF GERAIS'!N154,APOIO!$B$5:$B$50,0))="NÃO",APOIO!$A$2&amp;"NÃO VÁLIDO",""),"")</f>
        <v>2014.0142</v>
      </c>
      <c r="C154" s="118" t="str">
        <f>'INF GERAIS'!C154</f>
        <v>SERTÃO DE ITAPARICA</v>
      </c>
      <c r="D154" s="118" t="str">
        <f>'INF GERAIS'!D154</f>
        <v>FLORESTA</v>
      </c>
      <c r="E154" s="118" t="str">
        <f>'INF GERAIS'!E154</f>
        <v>PAVIMENTAÇÃO GRANÍTICA DA TRAVESSA MANOEL CORNÉLIO NA SEDE DO MUNICÍPIO</v>
      </c>
      <c r="F154" s="1950" t="str">
        <f>'INF GERAIS'!G154</f>
        <v>NORMAL</v>
      </c>
      <c r="G154" s="122">
        <v>42417</v>
      </c>
      <c r="H154" s="122">
        <v>42479</v>
      </c>
      <c r="I154" s="123">
        <v>0.6</v>
      </c>
      <c r="J154" s="122"/>
      <c r="K154" s="122">
        <v>42837</v>
      </c>
      <c r="L154" s="122">
        <v>42879</v>
      </c>
      <c r="M154" s="123">
        <v>1</v>
      </c>
      <c r="N154" s="124" t="s">
        <v>153</v>
      </c>
      <c r="O154" s="122" t="s">
        <v>153</v>
      </c>
      <c r="P154" s="122" t="s">
        <v>153</v>
      </c>
      <c r="Q154" s="123" t="s">
        <v>153</v>
      </c>
      <c r="R154" s="124" t="s">
        <v>153</v>
      </c>
      <c r="S154" s="122" t="s">
        <v>153</v>
      </c>
      <c r="T154" s="122" t="s">
        <v>153</v>
      </c>
      <c r="U154" s="123" t="s">
        <v>153</v>
      </c>
      <c r="V154" s="124" t="s">
        <v>153</v>
      </c>
      <c r="W154" s="122" t="s">
        <v>153</v>
      </c>
      <c r="X154" s="122" t="s">
        <v>153</v>
      </c>
      <c r="Y154" s="123" t="s">
        <v>153</v>
      </c>
      <c r="Z154" s="124" t="s">
        <v>153</v>
      </c>
    </row>
    <row r="155" spans="2:26" ht="43.5" x14ac:dyDescent="0.35">
      <c r="B155" s="118" t="str">
        <f>'INF GERAIS'!B155&amp;IFERROR(IF(INDEX(APOIO!$A$5:$A$50,MATCH('INF GERAIS'!N155,APOIO!$B$5:$B$50,0))="NÃO",APOIO!$A$2&amp;"NÃO VÁLIDO",""),"")</f>
        <v>2014.0143</v>
      </c>
      <c r="C155" s="118" t="str">
        <f>'INF GERAIS'!C155</f>
        <v>AGRESTE SETENTRIONAL</v>
      </c>
      <c r="D155" s="118" t="str">
        <f>'INF GERAIS'!D155</f>
        <v>FREI MIGUELINHO</v>
      </c>
      <c r="E155" s="118" t="str">
        <f>'INF GERAIS'!E155</f>
        <v>PAVIMENTAÇÃO EM PARALELEPÍPEDOS DE DIVERSAS RUAS NOS POVOADOS DE CAPIVARA, CHÃ GRANDE, LAGOA DO MEIO, PATOS E PLACAS</v>
      </c>
      <c r="F155" s="1950" t="str">
        <f>'INF GERAIS'!G155</f>
        <v>NORMAL</v>
      </c>
      <c r="G155" s="122">
        <v>42579</v>
      </c>
      <c r="H155" s="122">
        <v>42696</v>
      </c>
      <c r="I155" s="123">
        <v>0.73150000000000004</v>
      </c>
      <c r="J155" s="124" t="s">
        <v>153</v>
      </c>
      <c r="K155" s="122">
        <v>43633</v>
      </c>
      <c r="L155" s="122">
        <v>43644</v>
      </c>
      <c r="M155" s="123">
        <v>1</v>
      </c>
      <c r="N155" s="124" t="s">
        <v>153</v>
      </c>
      <c r="O155" s="122" t="s">
        <v>153</v>
      </c>
      <c r="P155" s="122" t="s">
        <v>153</v>
      </c>
      <c r="Q155" s="123" t="s">
        <v>153</v>
      </c>
      <c r="R155" s="124" t="s">
        <v>153</v>
      </c>
      <c r="S155" s="122" t="s">
        <v>153</v>
      </c>
      <c r="T155" s="122" t="s">
        <v>153</v>
      </c>
      <c r="U155" s="123" t="s">
        <v>153</v>
      </c>
      <c r="V155" s="124" t="s">
        <v>153</v>
      </c>
      <c r="W155" s="122" t="s">
        <v>153</v>
      </c>
      <c r="X155" s="122" t="s">
        <v>153</v>
      </c>
      <c r="Y155" s="123" t="s">
        <v>153</v>
      </c>
      <c r="Z155" s="124" t="s">
        <v>153</v>
      </c>
    </row>
    <row r="156" spans="2:26" ht="29" x14ac:dyDescent="0.35">
      <c r="B156" s="118" t="str">
        <f>'INF GERAIS'!B156&amp;IFERROR(IF(INDEX(APOIO!$A$5:$A$50,MATCH('INF GERAIS'!N156,APOIO!$B$5:$B$50,0))="NÃO",APOIO!$A$2&amp;"NÃO VÁLIDO",""),"")</f>
        <v>2014.0144</v>
      </c>
      <c r="C156" s="118" t="str">
        <f>'INF GERAIS'!C156</f>
        <v>AGRESTE SETENTRIONAL</v>
      </c>
      <c r="D156" s="118" t="str">
        <f>'INF GERAIS'!D156</f>
        <v>FREI MIGUELINHO</v>
      </c>
      <c r="E156" s="118" t="str">
        <f>'INF GERAIS'!E156</f>
        <v>PAVIMENTAÇÃO DE ACESSOS RURAIS DA CIDADE</v>
      </c>
      <c r="F156" s="1950" t="str">
        <f>'INF GERAIS'!G156</f>
        <v>NORMAL</v>
      </c>
      <c r="G156" s="122">
        <v>42579</v>
      </c>
      <c r="H156" s="122">
        <v>42696</v>
      </c>
      <c r="I156" s="123">
        <v>0.78139999999999998</v>
      </c>
      <c r="J156" s="124" t="s">
        <v>153</v>
      </c>
      <c r="K156" s="122">
        <v>43371</v>
      </c>
      <c r="L156" s="122">
        <v>43109</v>
      </c>
      <c r="M156" s="123">
        <v>1</v>
      </c>
      <c r="N156" s="124" t="s">
        <v>153</v>
      </c>
      <c r="O156" s="122" t="s">
        <v>153</v>
      </c>
      <c r="P156" s="122" t="s">
        <v>153</v>
      </c>
      <c r="Q156" s="123" t="s">
        <v>153</v>
      </c>
      <c r="R156" s="124" t="s">
        <v>153</v>
      </c>
      <c r="S156" s="122" t="s">
        <v>153</v>
      </c>
      <c r="T156" s="122" t="s">
        <v>153</v>
      </c>
      <c r="U156" s="123" t="s">
        <v>153</v>
      </c>
      <c r="V156" s="124" t="s">
        <v>153</v>
      </c>
      <c r="W156" s="122" t="s">
        <v>153</v>
      </c>
      <c r="X156" s="122" t="s">
        <v>153</v>
      </c>
      <c r="Y156" s="123" t="s">
        <v>153</v>
      </c>
      <c r="Z156" s="124" t="s">
        <v>153</v>
      </c>
    </row>
    <row r="157" spans="2:26" ht="29" x14ac:dyDescent="0.35">
      <c r="B157" s="118" t="str">
        <f>'INF GERAIS'!B157&amp;IFERROR(IF(INDEX(APOIO!$A$5:$A$50,MATCH('INF GERAIS'!N157,APOIO!$B$5:$B$50,0))="NÃO",APOIO!$A$2&amp;"NÃO VÁLIDO",""),"")</f>
        <v>2014.0145</v>
      </c>
      <c r="C157" s="118" t="str">
        <f>'INF GERAIS'!C157</f>
        <v>AGRESTE SETENTRIONAL</v>
      </c>
      <c r="D157" s="118" t="str">
        <f>'INF GERAIS'!D157</f>
        <v>FREI MIGUELINHO</v>
      </c>
      <c r="E157" s="118" t="str">
        <f>'INF GERAIS'!E157</f>
        <v>URBANIZAÇÃO DO CORREDOR VIÁRIO DO CENTRO DA CIDADE</v>
      </c>
      <c r="F157" s="1950" t="str">
        <f>'INF GERAIS'!G157</f>
        <v>NORMAL</v>
      </c>
      <c r="G157" s="122">
        <v>42579</v>
      </c>
      <c r="H157" s="122">
        <v>42696</v>
      </c>
      <c r="I157" s="123">
        <v>0.63370000000000004</v>
      </c>
      <c r="J157" s="124" t="s">
        <v>153</v>
      </c>
      <c r="K157" s="122">
        <v>43698</v>
      </c>
      <c r="L157" s="122">
        <v>43739</v>
      </c>
      <c r="M157" s="123">
        <v>1</v>
      </c>
      <c r="N157" s="124" t="s">
        <v>153</v>
      </c>
      <c r="O157" s="122" t="s">
        <v>153</v>
      </c>
      <c r="P157" s="122" t="s">
        <v>153</v>
      </c>
      <c r="Q157" s="123" t="s">
        <v>153</v>
      </c>
      <c r="R157" s="124" t="s">
        <v>153</v>
      </c>
      <c r="S157" s="122" t="s">
        <v>153</v>
      </c>
      <c r="T157" s="122" t="s">
        <v>153</v>
      </c>
      <c r="U157" s="123" t="s">
        <v>153</v>
      </c>
      <c r="V157" s="124" t="s">
        <v>153</v>
      </c>
      <c r="W157" s="122" t="s">
        <v>153</v>
      </c>
      <c r="X157" s="122" t="s">
        <v>153</v>
      </c>
      <c r="Y157" s="123" t="s">
        <v>153</v>
      </c>
      <c r="Z157" s="124" t="s">
        <v>153</v>
      </c>
    </row>
    <row r="158" spans="2:26" ht="43.5" x14ac:dyDescent="0.35">
      <c r="B158" s="118" t="str">
        <f>'INF GERAIS'!B158&amp;IFERROR(IF(INDEX(APOIO!$A$5:$A$50,MATCH('INF GERAIS'!N158,APOIO!$B$5:$B$50,0))="NÃO",APOIO!$A$2&amp;"NÃO VÁLIDO",""),"")</f>
        <v>2014.0146
NÃO VÁLIDO</v>
      </c>
      <c r="C158" s="118" t="str">
        <f>'INF GERAIS'!C158</f>
        <v>MATA SUL</v>
      </c>
      <c r="D158" s="118" t="str">
        <f>'INF GERAIS'!D158</f>
        <v>GAMELEIRA</v>
      </c>
      <c r="E158" s="118" t="str">
        <f>'INF GERAIS'!E158</f>
        <v>REFORMA DO TREVO DA ENTRADA DA CIDADE E CONSTRUÇÃO DE ABRIGO DE ONIBUS</v>
      </c>
      <c r="F158" s="1950" t="str">
        <f>'INF GERAIS'!G158</f>
        <v>NORMAL</v>
      </c>
      <c r="G158" s="122" t="s">
        <v>153</v>
      </c>
      <c r="H158" s="122" t="s">
        <v>153</v>
      </c>
      <c r="I158" s="123" t="s">
        <v>153</v>
      </c>
      <c r="J158" s="124" t="s">
        <v>153</v>
      </c>
      <c r="K158" s="122" t="s">
        <v>153</v>
      </c>
      <c r="L158" s="122" t="s">
        <v>153</v>
      </c>
      <c r="M158" s="123" t="s">
        <v>153</v>
      </c>
      <c r="N158" s="124" t="s">
        <v>153</v>
      </c>
      <c r="O158" s="122" t="s">
        <v>153</v>
      </c>
      <c r="P158" s="122" t="s">
        <v>153</v>
      </c>
      <c r="Q158" s="123" t="s">
        <v>153</v>
      </c>
      <c r="R158" s="124" t="s">
        <v>153</v>
      </c>
      <c r="S158" s="122" t="s">
        <v>153</v>
      </c>
      <c r="T158" s="122" t="s">
        <v>153</v>
      </c>
      <c r="U158" s="123" t="s">
        <v>153</v>
      </c>
      <c r="V158" s="124" t="s">
        <v>153</v>
      </c>
      <c r="W158" s="122" t="s">
        <v>153</v>
      </c>
      <c r="X158" s="122" t="s">
        <v>153</v>
      </c>
      <c r="Y158" s="123" t="s">
        <v>153</v>
      </c>
      <c r="Z158" s="124" t="s">
        <v>153</v>
      </c>
    </row>
    <row r="159" spans="2:26" ht="43.5" x14ac:dyDescent="0.35">
      <c r="B159" s="118" t="str">
        <f>'INF GERAIS'!B159&amp;IFERROR(IF(INDEX(APOIO!$A$5:$A$50,MATCH('INF GERAIS'!N159,APOIO!$B$5:$B$50,0))="NÃO",APOIO!$A$2&amp;"NÃO VÁLIDO",""),"")</f>
        <v>2014.0147
NÃO VÁLIDO</v>
      </c>
      <c r="C159" s="118" t="str">
        <f>'INF GERAIS'!C159</f>
        <v>MATA SUL</v>
      </c>
      <c r="D159" s="118" t="str">
        <f>'INF GERAIS'!D159</f>
        <v>GAMELEIRA</v>
      </c>
      <c r="E159" s="118" t="str">
        <f>'INF GERAIS'!E159</f>
        <v>CONSTRUÇÃO DE QUADRA POLIESPORTIVA COBERTA</v>
      </c>
      <c r="F159" s="1950" t="str">
        <f>'INF GERAIS'!G159</f>
        <v>NORMAL</v>
      </c>
      <c r="G159" s="122" t="s">
        <v>153</v>
      </c>
      <c r="H159" s="122" t="s">
        <v>153</v>
      </c>
      <c r="I159" s="123" t="s">
        <v>153</v>
      </c>
      <c r="J159" s="124" t="s">
        <v>153</v>
      </c>
      <c r="K159" s="122" t="s">
        <v>153</v>
      </c>
      <c r="L159" s="122" t="s">
        <v>153</v>
      </c>
      <c r="M159" s="123" t="s">
        <v>153</v>
      </c>
      <c r="N159" s="124" t="s">
        <v>153</v>
      </c>
      <c r="O159" s="122" t="s">
        <v>153</v>
      </c>
      <c r="P159" s="122" t="s">
        <v>153</v>
      </c>
      <c r="Q159" s="123" t="s">
        <v>153</v>
      </c>
      <c r="R159" s="124" t="s">
        <v>153</v>
      </c>
      <c r="S159" s="122" t="s">
        <v>153</v>
      </c>
      <c r="T159" s="122" t="s">
        <v>153</v>
      </c>
      <c r="U159" s="123" t="s">
        <v>153</v>
      </c>
      <c r="V159" s="124" t="s">
        <v>153</v>
      </c>
      <c r="W159" s="122" t="s">
        <v>153</v>
      </c>
      <c r="X159" s="122" t="s">
        <v>153</v>
      </c>
      <c r="Y159" s="123" t="s">
        <v>153</v>
      </c>
      <c r="Z159" s="124" t="s">
        <v>153</v>
      </c>
    </row>
    <row r="160" spans="2:26" ht="43.5" x14ac:dyDescent="0.35">
      <c r="B160" s="118" t="str">
        <f>'INF GERAIS'!B160&amp;IFERROR(IF(INDEX(APOIO!$A$5:$A$50,MATCH('INF GERAIS'!N160,APOIO!$B$5:$B$50,0))="NÃO",APOIO!$A$2&amp;"NÃO VÁLIDO",""),"")</f>
        <v>2014.0148
NÃO VÁLIDO</v>
      </c>
      <c r="C160" s="118" t="str">
        <f>'INF GERAIS'!C160</f>
        <v>MATA SUL</v>
      </c>
      <c r="D160" s="118" t="str">
        <f>'INF GERAIS'!D160</f>
        <v>GAMELEIRA</v>
      </c>
      <c r="E160" s="118" t="str">
        <f>'INF GERAIS'!E160</f>
        <v>CONSTRUÇÃO DE REDE DE DRENAGEM</v>
      </c>
      <c r="F160" s="1950" t="str">
        <f>'INF GERAIS'!G160</f>
        <v>NORMAL</v>
      </c>
      <c r="G160" s="122" t="s">
        <v>153</v>
      </c>
      <c r="H160" s="122" t="s">
        <v>153</v>
      </c>
      <c r="I160" s="123" t="s">
        <v>153</v>
      </c>
      <c r="J160" s="124" t="s">
        <v>153</v>
      </c>
      <c r="K160" s="122" t="s">
        <v>153</v>
      </c>
      <c r="L160" s="122" t="s">
        <v>153</v>
      </c>
      <c r="M160" s="123" t="s">
        <v>153</v>
      </c>
      <c r="N160" s="124" t="s">
        <v>153</v>
      </c>
      <c r="O160" s="122" t="s">
        <v>153</v>
      </c>
      <c r="P160" s="122" t="s">
        <v>153</v>
      </c>
      <c r="Q160" s="123" t="s">
        <v>153</v>
      </c>
      <c r="R160" s="124" t="s">
        <v>153</v>
      </c>
      <c r="S160" s="122" t="s">
        <v>153</v>
      </c>
      <c r="T160" s="122" t="s">
        <v>153</v>
      </c>
      <c r="U160" s="123" t="s">
        <v>153</v>
      </c>
      <c r="V160" s="124" t="s">
        <v>153</v>
      </c>
      <c r="W160" s="122" t="s">
        <v>153</v>
      </c>
      <c r="X160" s="122" t="s">
        <v>153</v>
      </c>
      <c r="Y160" s="123" t="s">
        <v>153</v>
      </c>
      <c r="Z160" s="124" t="s">
        <v>153</v>
      </c>
    </row>
    <row r="161" spans="2:26" ht="43.5" x14ac:dyDescent="0.35">
      <c r="B161" s="118" t="str">
        <f>'INF GERAIS'!B161&amp;IFERROR(IF(INDEX(APOIO!$A$5:$A$50,MATCH('INF GERAIS'!N161,APOIO!$B$5:$B$50,0))="NÃO",APOIO!$A$2&amp;"NÃO VÁLIDO",""),"")</f>
        <v>2014.0149
NÃO VÁLIDO</v>
      </c>
      <c r="C161" s="118" t="str">
        <f>'INF GERAIS'!C161</f>
        <v>MATA SUL</v>
      </c>
      <c r="D161" s="118" t="str">
        <f>'INF GERAIS'!D161</f>
        <v>GAMELEIRA</v>
      </c>
      <c r="E161" s="118" t="str">
        <f>'INF GERAIS'!E161</f>
        <v>REFORMA DO ESTADIO MUNICIPAL</v>
      </c>
      <c r="F161" s="1950" t="str">
        <f>'INF GERAIS'!G161</f>
        <v>NORMAL</v>
      </c>
      <c r="G161" s="122" t="s">
        <v>153</v>
      </c>
      <c r="H161" s="122" t="s">
        <v>153</v>
      </c>
      <c r="I161" s="123" t="s">
        <v>153</v>
      </c>
      <c r="J161" s="124" t="s">
        <v>153</v>
      </c>
      <c r="K161" s="122" t="s">
        <v>153</v>
      </c>
      <c r="L161" s="122" t="s">
        <v>153</v>
      </c>
      <c r="M161" s="123" t="s">
        <v>153</v>
      </c>
      <c r="N161" s="124" t="s">
        <v>153</v>
      </c>
      <c r="O161" s="122" t="s">
        <v>153</v>
      </c>
      <c r="P161" s="122" t="s">
        <v>153</v>
      </c>
      <c r="Q161" s="123" t="s">
        <v>153</v>
      </c>
      <c r="R161" s="124" t="s">
        <v>153</v>
      </c>
      <c r="S161" s="122" t="s">
        <v>153</v>
      </c>
      <c r="T161" s="122" t="s">
        <v>153</v>
      </c>
      <c r="U161" s="123" t="s">
        <v>153</v>
      </c>
      <c r="V161" s="124" t="s">
        <v>153</v>
      </c>
      <c r="W161" s="122" t="s">
        <v>153</v>
      </c>
      <c r="X161" s="122" t="s">
        <v>153</v>
      </c>
      <c r="Y161" s="123" t="s">
        <v>153</v>
      </c>
      <c r="Z161" s="124" t="s">
        <v>153</v>
      </c>
    </row>
    <row r="162" spans="2:26" ht="43.5" x14ac:dyDescent="0.35">
      <c r="B162" s="118" t="str">
        <f>'INF GERAIS'!B162&amp;IFERROR(IF(INDEX(APOIO!$A$5:$A$50,MATCH('INF GERAIS'!N162,APOIO!$B$5:$B$50,0))="NÃO",APOIO!$A$2&amp;"NÃO VÁLIDO",""),"")</f>
        <v>2014.0150</v>
      </c>
      <c r="C162" s="118" t="str">
        <f>'INF GERAIS'!C162</f>
        <v>MATA SUL</v>
      </c>
      <c r="D162" s="118" t="str">
        <f>'INF GERAIS'!D162</f>
        <v>GAMELEIRA</v>
      </c>
      <c r="E162" s="118" t="str">
        <f>'INF GERAIS'!E162</f>
        <v>PAVIMENTAÇÃO DE PARALELEPÍPEDOS GRANÍTICOS NOS BAIRRO DE SANTA TEREZINHA E BAIRRO NOVA GAMELEIRA</v>
      </c>
      <c r="F162" s="1950" t="str">
        <f>'INF GERAIS'!G162</f>
        <v>NORMAL</v>
      </c>
      <c r="G162" s="122">
        <v>44174</v>
      </c>
      <c r="H162" s="122" t="s">
        <v>153</v>
      </c>
      <c r="I162" s="123">
        <v>0.6</v>
      </c>
      <c r="J162" s="124" t="s">
        <v>153</v>
      </c>
      <c r="K162" s="122" t="s">
        <v>153</v>
      </c>
      <c r="L162" s="122" t="s">
        <v>153</v>
      </c>
      <c r="M162" s="123" t="s">
        <v>153</v>
      </c>
      <c r="N162" s="124" t="s">
        <v>153</v>
      </c>
      <c r="O162" s="122" t="s">
        <v>153</v>
      </c>
      <c r="P162" s="122" t="s">
        <v>153</v>
      </c>
      <c r="Q162" s="123" t="s">
        <v>153</v>
      </c>
      <c r="R162" s="124" t="s">
        <v>153</v>
      </c>
      <c r="S162" s="122" t="s">
        <v>153</v>
      </c>
      <c r="T162" s="122" t="s">
        <v>153</v>
      </c>
      <c r="U162" s="123" t="s">
        <v>153</v>
      </c>
      <c r="V162" s="124" t="s">
        <v>153</v>
      </c>
      <c r="W162" s="122" t="s">
        <v>153</v>
      </c>
      <c r="X162" s="122" t="s">
        <v>153</v>
      </c>
      <c r="Y162" s="123" t="s">
        <v>153</v>
      </c>
      <c r="Z162" s="124" t="s">
        <v>153</v>
      </c>
    </row>
    <row r="163" spans="2:26" ht="29" x14ac:dyDescent="0.35">
      <c r="B163" s="118" t="str">
        <f>'INF GERAIS'!B163&amp;IFERROR(IF(INDEX(APOIO!$A$5:$A$50,MATCH('INF GERAIS'!N163,APOIO!$B$5:$B$50,0))="NÃO",APOIO!$A$2&amp;"NÃO VÁLIDO",""),"")</f>
        <v>2014.0151</v>
      </c>
      <c r="C163" s="118" t="str">
        <f>'INF GERAIS'!C163</f>
        <v>AGRESTE MERIDIONAL</v>
      </c>
      <c r="D163" s="118" t="str">
        <f>'INF GERAIS'!D163</f>
        <v>GARANHUNS</v>
      </c>
      <c r="E163" s="118" t="str">
        <f>'INF GERAIS'!E163</f>
        <v>CONSTRUÇÃO DO CAMPO DE FUTEBOL DO PARQUE EUCLIDES DOURADO</v>
      </c>
      <c r="F163" s="1950" t="str">
        <f>'INF GERAIS'!G163</f>
        <v>NORMAL</v>
      </c>
      <c r="G163" s="122">
        <v>42965</v>
      </c>
      <c r="H163" s="122">
        <v>43004</v>
      </c>
      <c r="I163" s="123">
        <v>0.60050000000000003</v>
      </c>
      <c r="J163" s="124" t="s">
        <v>153</v>
      </c>
      <c r="K163" s="122">
        <v>44582</v>
      </c>
      <c r="L163" s="122">
        <v>44608</v>
      </c>
      <c r="M163" s="123">
        <v>1</v>
      </c>
      <c r="N163" s="124" t="s">
        <v>153</v>
      </c>
      <c r="O163" s="122" t="s">
        <v>153</v>
      </c>
      <c r="P163" s="122" t="s">
        <v>153</v>
      </c>
      <c r="Q163" s="123" t="s">
        <v>153</v>
      </c>
      <c r="R163" s="124" t="s">
        <v>153</v>
      </c>
      <c r="S163" s="122" t="s">
        <v>153</v>
      </c>
      <c r="T163" s="122" t="s">
        <v>153</v>
      </c>
      <c r="U163" s="123" t="s">
        <v>153</v>
      </c>
      <c r="V163" s="124" t="s">
        <v>153</v>
      </c>
      <c r="W163" s="122" t="s">
        <v>153</v>
      </c>
      <c r="X163" s="122" t="s">
        <v>153</v>
      </c>
      <c r="Y163" s="123" t="s">
        <v>153</v>
      </c>
      <c r="Z163" s="124" t="s">
        <v>153</v>
      </c>
    </row>
    <row r="164" spans="2:26" ht="29" x14ac:dyDescent="0.35">
      <c r="B164" s="118" t="str">
        <f>'INF GERAIS'!B164&amp;IFERROR(IF(INDEX(APOIO!$A$5:$A$50,MATCH('INF GERAIS'!N164,APOIO!$B$5:$B$50,0))="NÃO",APOIO!$A$2&amp;"NÃO VÁLIDO",""),"")</f>
        <v>2014.0152</v>
      </c>
      <c r="C164" s="118" t="str">
        <f>'INF GERAIS'!C164</f>
        <v>AGRESTE MERIDIONAL</v>
      </c>
      <c r="D164" s="118" t="str">
        <f>'INF GERAIS'!D164</f>
        <v>GARANHUNS</v>
      </c>
      <c r="E164" s="118" t="str">
        <f>'INF GERAIS'!E164</f>
        <v>MELHORIA DA INFRAESTRUTURA DO INDIANO E LACERDÓPOLIS</v>
      </c>
      <c r="F164" s="1950" t="str">
        <f>'INF GERAIS'!G164</f>
        <v>NORMAL</v>
      </c>
      <c r="G164" s="122">
        <v>42401</v>
      </c>
      <c r="H164" s="122">
        <v>42536</v>
      </c>
      <c r="I164" s="123">
        <v>0.69120000000000004</v>
      </c>
      <c r="J164" s="124" t="s">
        <v>153</v>
      </c>
      <c r="K164" s="122">
        <v>43921</v>
      </c>
      <c r="L164" s="122">
        <v>44034</v>
      </c>
      <c r="M164" s="123">
        <v>1</v>
      </c>
      <c r="N164" s="124" t="s">
        <v>153</v>
      </c>
      <c r="O164" s="122" t="s">
        <v>153</v>
      </c>
      <c r="P164" s="122" t="s">
        <v>153</v>
      </c>
      <c r="Q164" s="123" t="s">
        <v>153</v>
      </c>
      <c r="R164" s="124" t="s">
        <v>153</v>
      </c>
      <c r="S164" s="122" t="s">
        <v>153</v>
      </c>
      <c r="T164" s="122" t="s">
        <v>153</v>
      </c>
      <c r="U164" s="123" t="s">
        <v>153</v>
      </c>
      <c r="V164" s="124" t="s">
        <v>153</v>
      </c>
      <c r="W164" s="122" t="s">
        <v>153</v>
      </c>
      <c r="X164" s="122" t="s">
        <v>153</v>
      </c>
      <c r="Y164" s="123" t="s">
        <v>153</v>
      </c>
      <c r="Z164" s="124" t="s">
        <v>153</v>
      </c>
    </row>
    <row r="165" spans="2:26" ht="29" x14ac:dyDescent="0.35">
      <c r="B165" s="118" t="str">
        <f>'INF GERAIS'!B165&amp;IFERROR(IF(INDEX(APOIO!$A$5:$A$50,MATCH('INF GERAIS'!N165,APOIO!$B$5:$B$50,0))="NÃO",APOIO!$A$2&amp;"NÃO VÁLIDO",""),"")</f>
        <v>2014.0153</v>
      </c>
      <c r="C165" s="118" t="str">
        <f>'INF GERAIS'!C165</f>
        <v>AGRESTE MERIDIONAL</v>
      </c>
      <c r="D165" s="118" t="str">
        <f>'INF GERAIS'!D165</f>
        <v>GARANHUNS</v>
      </c>
      <c r="E165" s="118" t="str">
        <f>'INF GERAIS'!E165</f>
        <v>MELHORIA DA INFRAESTRUTURA NO BAIRRO FRANCISCO FIGUEIRA</v>
      </c>
      <c r="F165" s="1950" t="str">
        <f>'INF GERAIS'!G165</f>
        <v>NORMAL</v>
      </c>
      <c r="G165" s="122">
        <v>42401</v>
      </c>
      <c r="H165" s="122">
        <v>42535</v>
      </c>
      <c r="I165" s="123">
        <v>0.62829999999999997</v>
      </c>
      <c r="J165" s="124" t="s">
        <v>153</v>
      </c>
      <c r="K165" s="122">
        <v>43158</v>
      </c>
      <c r="L165" s="122">
        <v>43167</v>
      </c>
      <c r="M165" s="123">
        <v>1</v>
      </c>
      <c r="N165" s="124" t="s">
        <v>153</v>
      </c>
      <c r="O165" s="122" t="s">
        <v>153</v>
      </c>
      <c r="P165" s="122" t="s">
        <v>153</v>
      </c>
      <c r="Q165" s="123" t="s">
        <v>153</v>
      </c>
      <c r="R165" s="124" t="s">
        <v>153</v>
      </c>
      <c r="S165" s="122" t="s">
        <v>153</v>
      </c>
      <c r="T165" s="122" t="s">
        <v>153</v>
      </c>
      <c r="U165" s="123" t="s">
        <v>153</v>
      </c>
      <c r="V165" s="124" t="s">
        <v>153</v>
      </c>
      <c r="W165" s="122" t="s">
        <v>153</v>
      </c>
      <c r="X165" s="122" t="s">
        <v>153</v>
      </c>
      <c r="Y165" s="123" t="s">
        <v>153</v>
      </c>
      <c r="Z165" s="124" t="s">
        <v>153</v>
      </c>
    </row>
    <row r="166" spans="2:26" ht="29" x14ac:dyDescent="0.35">
      <c r="B166" s="118" t="str">
        <f>'INF GERAIS'!B166&amp;IFERROR(IF(INDEX(APOIO!$A$5:$A$50,MATCH('INF GERAIS'!N166,APOIO!$B$5:$B$50,0))="NÃO",APOIO!$A$2&amp;"NÃO VÁLIDO",""),"")</f>
        <v>2014.0154</v>
      </c>
      <c r="C166" s="118" t="str">
        <f>'INF GERAIS'!C166</f>
        <v>AGRESTE MERIDIONAL</v>
      </c>
      <c r="D166" s="118" t="str">
        <f>'INF GERAIS'!D166</f>
        <v>GARANHUNS</v>
      </c>
      <c r="E166" s="118" t="str">
        <f>'INF GERAIS'!E166</f>
        <v>MELHORIA DA INFRAESTRUTURA NO DISTRITO DE MIRACICA</v>
      </c>
      <c r="F166" s="1950" t="str">
        <f>'INF GERAIS'!G166</f>
        <v>NORMAL</v>
      </c>
      <c r="G166" s="122">
        <v>42401</v>
      </c>
      <c r="H166" s="122">
        <v>42535</v>
      </c>
      <c r="I166" s="123">
        <v>0.74199999999999999</v>
      </c>
      <c r="J166" s="124" t="s">
        <v>153</v>
      </c>
      <c r="K166" s="122">
        <v>43158</v>
      </c>
      <c r="L166" s="122">
        <v>43167</v>
      </c>
      <c r="M166" s="123">
        <v>1</v>
      </c>
      <c r="N166" s="124" t="s">
        <v>153</v>
      </c>
      <c r="O166" s="122" t="s">
        <v>153</v>
      </c>
      <c r="P166" s="122" t="s">
        <v>153</v>
      </c>
      <c r="Q166" s="123" t="s">
        <v>153</v>
      </c>
      <c r="R166" s="124" t="s">
        <v>153</v>
      </c>
      <c r="S166" s="122" t="s">
        <v>153</v>
      </c>
      <c r="T166" s="122" t="s">
        <v>153</v>
      </c>
      <c r="U166" s="123" t="s">
        <v>153</v>
      </c>
      <c r="V166" s="124" t="s">
        <v>153</v>
      </c>
      <c r="W166" s="122" t="s">
        <v>153</v>
      </c>
      <c r="X166" s="122" t="s">
        <v>153</v>
      </c>
      <c r="Y166" s="123" t="s">
        <v>153</v>
      </c>
      <c r="Z166" s="124" t="s">
        <v>153</v>
      </c>
    </row>
    <row r="167" spans="2:26" x14ac:dyDescent="0.35">
      <c r="B167" s="118" t="str">
        <f>'INF GERAIS'!B167&amp;IFERROR(IF(INDEX(APOIO!$A$5:$A$50,MATCH('INF GERAIS'!N167,APOIO!$B$5:$B$50,0))="NÃO",APOIO!$A$2&amp;"NÃO VÁLIDO",""),"")</f>
        <v>2014.0155</v>
      </c>
      <c r="C167" s="118" t="str">
        <f>'INF GERAIS'!C167</f>
        <v>MATA NORTE</v>
      </c>
      <c r="D167" s="118" t="str">
        <f>'INF GERAIS'!D167</f>
        <v>GLÓRIA DO GOITÁ</v>
      </c>
      <c r="E167" s="118" t="str">
        <f>'INF GERAIS'!E167</f>
        <v>PAVIMENTAÇÃO DE DIVERSAS RUAS</v>
      </c>
      <c r="F167" s="1950" t="str">
        <f>'INF GERAIS'!G167</f>
        <v>NORMAL</v>
      </c>
      <c r="G167" s="122">
        <v>42425</v>
      </c>
      <c r="H167" s="122">
        <v>43146</v>
      </c>
      <c r="I167" s="123">
        <v>0.6</v>
      </c>
      <c r="J167" s="124" t="s">
        <v>153</v>
      </c>
      <c r="K167" s="122">
        <v>43746</v>
      </c>
      <c r="L167" s="122">
        <v>43802</v>
      </c>
      <c r="M167" s="123">
        <v>1</v>
      </c>
      <c r="N167" s="124" t="s">
        <v>153</v>
      </c>
      <c r="O167" s="122" t="s">
        <v>153</v>
      </c>
      <c r="P167" s="122" t="s">
        <v>153</v>
      </c>
      <c r="Q167" s="123" t="s">
        <v>153</v>
      </c>
      <c r="R167" s="124" t="s">
        <v>153</v>
      </c>
      <c r="S167" s="122" t="s">
        <v>153</v>
      </c>
      <c r="T167" s="122" t="s">
        <v>153</v>
      </c>
      <c r="U167" s="123" t="s">
        <v>153</v>
      </c>
      <c r="V167" s="124" t="s">
        <v>153</v>
      </c>
      <c r="W167" s="122" t="s">
        <v>153</v>
      </c>
      <c r="X167" s="122" t="s">
        <v>153</v>
      </c>
      <c r="Y167" s="123" t="s">
        <v>153</v>
      </c>
      <c r="Z167" s="124" t="s">
        <v>153</v>
      </c>
    </row>
    <row r="168" spans="2:26" ht="29" x14ac:dyDescent="0.35">
      <c r="B168" s="118" t="str">
        <f>'INF GERAIS'!B168&amp;IFERROR(IF(INDEX(APOIO!$A$5:$A$50,MATCH('INF GERAIS'!N168,APOIO!$B$5:$B$50,0))="NÃO",APOIO!$A$2&amp;"NÃO VÁLIDO",""),"")</f>
        <v>2014.0156</v>
      </c>
      <c r="C168" s="118" t="str">
        <f>'INF GERAIS'!C168</f>
        <v>METROPOLITANA</v>
      </c>
      <c r="D168" s="118" t="str">
        <f>'INF GERAIS'!D168</f>
        <v>GOIANA</v>
      </c>
      <c r="E168" s="118" t="str">
        <f>'INF GERAIS'!E168</f>
        <v>PAVIMENTAÇÃO EM PARALELEPÍPEDOS EM DIVERSAS RUAS</v>
      </c>
      <c r="F168" s="1950" t="str">
        <f>'INF GERAIS'!G168</f>
        <v>NORMAL</v>
      </c>
      <c r="G168" s="122"/>
      <c r="H168" s="122" t="s">
        <v>153</v>
      </c>
      <c r="I168" s="123"/>
      <c r="J168" s="124" t="s">
        <v>153</v>
      </c>
      <c r="K168" s="122" t="s">
        <v>153</v>
      </c>
      <c r="L168" s="122" t="s">
        <v>153</v>
      </c>
      <c r="M168" s="123" t="s">
        <v>153</v>
      </c>
      <c r="N168" s="124" t="s">
        <v>153</v>
      </c>
      <c r="O168" s="122" t="s">
        <v>153</v>
      </c>
      <c r="P168" s="122" t="s">
        <v>153</v>
      </c>
      <c r="Q168" s="123" t="s">
        <v>153</v>
      </c>
      <c r="R168" s="124" t="s">
        <v>153</v>
      </c>
      <c r="S168" s="122" t="s">
        <v>153</v>
      </c>
      <c r="T168" s="122" t="s">
        <v>153</v>
      </c>
      <c r="U168" s="123" t="s">
        <v>153</v>
      </c>
      <c r="V168" s="124" t="s">
        <v>153</v>
      </c>
      <c r="W168" s="122" t="s">
        <v>153</v>
      </c>
      <c r="X168" s="122" t="s">
        <v>153</v>
      </c>
      <c r="Y168" s="123" t="s">
        <v>153</v>
      </c>
      <c r="Z168" s="124" t="s">
        <v>153</v>
      </c>
    </row>
    <row r="169" spans="2:26" x14ac:dyDescent="0.35">
      <c r="B169" s="118" t="str">
        <f>'INF GERAIS'!B169&amp;IFERROR(IF(INDEX(APOIO!$A$5:$A$50,MATCH('INF GERAIS'!N169,APOIO!$B$5:$B$50,0))="NÃO",APOIO!$A$2&amp;"NÃO VÁLIDO",""),"")</f>
        <v>2014.0157</v>
      </c>
      <c r="C169" s="118" t="str">
        <f>'INF GERAIS'!C169</f>
        <v>METROPOLITANA</v>
      </c>
      <c r="D169" s="118" t="str">
        <f>'INF GERAIS'!D169</f>
        <v>GOIANA</v>
      </c>
      <c r="E169" s="118" t="str">
        <f>'INF GERAIS'!E169</f>
        <v>CONSTRUÇÃO DA PRAÇA JÚLIO RABELO</v>
      </c>
      <c r="F169" s="1950" t="str">
        <f>'INF GERAIS'!G169</f>
        <v>NORMAL</v>
      </c>
      <c r="G169" s="122">
        <v>42536</v>
      </c>
      <c r="H169" s="122">
        <v>42615</v>
      </c>
      <c r="I169" s="123">
        <v>0.88080000000000003</v>
      </c>
      <c r="J169" s="124" t="s">
        <v>153</v>
      </c>
      <c r="K169" s="122">
        <v>43357</v>
      </c>
      <c r="L169" s="122">
        <v>43553</v>
      </c>
      <c r="M169" s="123">
        <v>1</v>
      </c>
      <c r="N169" s="124"/>
      <c r="O169" s="122" t="s">
        <v>153</v>
      </c>
      <c r="P169" s="122" t="s">
        <v>153</v>
      </c>
      <c r="Q169" s="123" t="s">
        <v>153</v>
      </c>
      <c r="R169" s="124" t="s">
        <v>153</v>
      </c>
      <c r="S169" s="122" t="s">
        <v>153</v>
      </c>
      <c r="T169" s="122" t="s">
        <v>153</v>
      </c>
      <c r="U169" s="123" t="s">
        <v>153</v>
      </c>
      <c r="V169" s="124" t="s">
        <v>153</v>
      </c>
      <c r="W169" s="122" t="s">
        <v>153</v>
      </c>
      <c r="X169" s="122" t="s">
        <v>153</v>
      </c>
      <c r="Y169" s="123" t="s">
        <v>153</v>
      </c>
      <c r="Z169" s="124" t="s">
        <v>153</v>
      </c>
    </row>
    <row r="170" spans="2:26" ht="29" x14ac:dyDescent="0.35">
      <c r="B170" s="118" t="str">
        <f>'INF GERAIS'!B170&amp;IFERROR(IF(INDEX(APOIO!$A$5:$A$50,MATCH('INF GERAIS'!N170,APOIO!$B$5:$B$50,0))="NÃO",APOIO!$A$2&amp;"NÃO VÁLIDO",""),"")</f>
        <v>2014.0158</v>
      </c>
      <c r="C170" s="118" t="str">
        <f>'INF GERAIS'!C170</f>
        <v>SERTÃO DO ARARIPE</v>
      </c>
      <c r="D170" s="118" t="str">
        <f>'INF GERAIS'!D170</f>
        <v>GRANITO</v>
      </c>
      <c r="E170" s="118" t="str">
        <f>'INF GERAIS'!E170</f>
        <v>REFORMA DA PRAÇA ADELSON COELHO</v>
      </c>
      <c r="F170" s="1950" t="str">
        <f>'INF GERAIS'!G170</f>
        <v>NORMAL</v>
      </c>
      <c r="G170" s="122">
        <v>42627</v>
      </c>
      <c r="H170" s="122">
        <v>43082</v>
      </c>
      <c r="I170" s="123">
        <v>1</v>
      </c>
      <c r="J170" s="124" t="s">
        <v>153</v>
      </c>
      <c r="K170" s="122" t="s">
        <v>153</v>
      </c>
      <c r="L170" s="122" t="s">
        <v>153</v>
      </c>
      <c r="M170" s="123" t="s">
        <v>153</v>
      </c>
      <c r="N170" s="124" t="s">
        <v>153</v>
      </c>
      <c r="O170" s="122" t="s">
        <v>153</v>
      </c>
      <c r="P170" s="122" t="s">
        <v>153</v>
      </c>
      <c r="Q170" s="123" t="s">
        <v>153</v>
      </c>
      <c r="R170" s="124" t="s">
        <v>153</v>
      </c>
      <c r="S170" s="122" t="s">
        <v>153</v>
      </c>
      <c r="T170" s="122" t="s">
        <v>153</v>
      </c>
      <c r="U170" s="123" t="s">
        <v>153</v>
      </c>
      <c r="V170" s="124" t="s">
        <v>153</v>
      </c>
      <c r="W170" s="122" t="s">
        <v>153</v>
      </c>
      <c r="X170" s="122" t="s">
        <v>153</v>
      </c>
      <c r="Y170" s="123" t="s">
        <v>153</v>
      </c>
      <c r="Z170" s="124" t="s">
        <v>153</v>
      </c>
    </row>
    <row r="171" spans="2:26" ht="29" x14ac:dyDescent="0.35">
      <c r="B171" s="118" t="str">
        <f>'INF GERAIS'!B171&amp;IFERROR(IF(INDEX(APOIO!$A$5:$A$50,MATCH('INF GERAIS'!N171,APOIO!$B$5:$B$50,0))="NÃO",APOIO!$A$2&amp;"NÃO VÁLIDO",""),"")</f>
        <v>2014.0159</v>
      </c>
      <c r="C171" s="118" t="str">
        <f>'INF GERAIS'!C171</f>
        <v>SERTÃO DO ARARIPE</v>
      </c>
      <c r="D171" s="118" t="str">
        <f>'INF GERAIS'!D171</f>
        <v>GRANITO</v>
      </c>
      <c r="E171" s="118" t="str">
        <f>'INF GERAIS'!E171</f>
        <v>DRENAGEM SUPERFICIAL DE ÁGUAS PLUVIAIS E PAVIMENTAÇÃO DE VIAS</v>
      </c>
      <c r="F171" s="1950" t="str">
        <f>'INF GERAIS'!G171</f>
        <v>NORMAL</v>
      </c>
      <c r="G171" s="122">
        <v>42488</v>
      </c>
      <c r="H171" s="122">
        <v>42571</v>
      </c>
      <c r="I171" s="123">
        <v>1</v>
      </c>
      <c r="J171" s="123">
        <v>0.81130000000000002</v>
      </c>
      <c r="K171" s="122">
        <v>42863</v>
      </c>
      <c r="L171" s="122">
        <v>43089</v>
      </c>
      <c r="M171" s="123">
        <v>1</v>
      </c>
      <c r="N171" s="124" t="s">
        <v>153</v>
      </c>
      <c r="O171" s="122" t="s">
        <v>153</v>
      </c>
      <c r="P171" s="122" t="s">
        <v>153</v>
      </c>
      <c r="Q171" s="123" t="s">
        <v>153</v>
      </c>
      <c r="R171" s="124" t="s">
        <v>153</v>
      </c>
      <c r="S171" s="122" t="s">
        <v>153</v>
      </c>
      <c r="T171" s="122" t="s">
        <v>153</v>
      </c>
      <c r="U171" s="123" t="s">
        <v>153</v>
      </c>
      <c r="V171" s="124" t="s">
        <v>153</v>
      </c>
      <c r="W171" s="122" t="s">
        <v>153</v>
      </c>
      <c r="X171" s="122" t="s">
        <v>153</v>
      </c>
      <c r="Y171" s="123" t="s">
        <v>153</v>
      </c>
      <c r="Z171" s="124" t="s">
        <v>153</v>
      </c>
    </row>
    <row r="172" spans="2:26" ht="29" x14ac:dyDescent="0.35">
      <c r="B172" s="118" t="str">
        <f>'INF GERAIS'!B172&amp;IFERROR(IF(INDEX(APOIO!$A$5:$A$50,MATCH('INF GERAIS'!N172,APOIO!$B$5:$B$50,0))="NÃO",APOIO!$A$2&amp;"NÃO VÁLIDO",""),"")</f>
        <v>2014.0160</v>
      </c>
      <c r="C172" s="118" t="str">
        <f>'INF GERAIS'!C172</f>
        <v>SERTÃO DO ARARIPE</v>
      </c>
      <c r="D172" s="118" t="str">
        <f>'INF GERAIS'!D172</f>
        <v>GRANITO</v>
      </c>
      <c r="E172" s="118" t="str">
        <f>'INF GERAIS'!E172</f>
        <v>PERFURAÇÃO DE POÇOS ARTESIANOS</v>
      </c>
      <c r="F172" s="1950" t="str">
        <f>'INF GERAIS'!G172</f>
        <v>NORMAL</v>
      </c>
      <c r="G172" s="122">
        <v>42488</v>
      </c>
      <c r="H172" s="122">
        <v>42598</v>
      </c>
      <c r="I172" s="123">
        <v>1</v>
      </c>
      <c r="J172" s="124" t="s">
        <v>153</v>
      </c>
      <c r="K172" s="122" t="s">
        <v>153</v>
      </c>
      <c r="L172" s="122" t="s">
        <v>153</v>
      </c>
      <c r="M172" s="123" t="s">
        <v>153</v>
      </c>
      <c r="N172" s="124" t="s">
        <v>153</v>
      </c>
      <c r="O172" s="122" t="s">
        <v>153</v>
      </c>
      <c r="P172" s="122" t="s">
        <v>153</v>
      </c>
      <c r="Q172" s="123" t="s">
        <v>153</v>
      </c>
      <c r="R172" s="124" t="s">
        <v>153</v>
      </c>
      <c r="S172" s="122" t="s">
        <v>153</v>
      </c>
      <c r="T172" s="122" t="s">
        <v>153</v>
      </c>
      <c r="U172" s="123" t="s">
        <v>153</v>
      </c>
      <c r="V172" s="124" t="s">
        <v>153</v>
      </c>
      <c r="W172" s="122" t="s">
        <v>153</v>
      </c>
      <c r="X172" s="122" t="s">
        <v>153</v>
      </c>
      <c r="Y172" s="123" t="s">
        <v>153</v>
      </c>
      <c r="Z172" s="124" t="s">
        <v>153</v>
      </c>
    </row>
    <row r="173" spans="2:26" ht="29" x14ac:dyDescent="0.35">
      <c r="B173" s="118" t="str">
        <f>'INF GERAIS'!B173&amp;IFERROR(IF(INDEX(APOIO!$A$5:$A$50,MATCH('INF GERAIS'!N173,APOIO!$B$5:$B$50,0))="NÃO",APOIO!$A$2&amp;"NÃO VÁLIDO",""),"")</f>
        <v>2014.0161</v>
      </c>
      <c r="C173" s="118" t="str">
        <f>'INF GERAIS'!C173</f>
        <v>SERTÃO DO ARARIPE</v>
      </c>
      <c r="D173" s="118" t="str">
        <f>'INF GERAIS'!D173</f>
        <v>GRANITO</v>
      </c>
      <c r="E173" s="118" t="str">
        <f>'INF GERAIS'!E173</f>
        <v>REFORMA DA SECRETARIA DE EDUCAÇÃO</v>
      </c>
      <c r="F173" s="1950" t="str">
        <f>'INF GERAIS'!G173</f>
        <v>NORMAL</v>
      </c>
      <c r="G173" s="122">
        <v>42488</v>
      </c>
      <c r="H173" s="122">
        <v>42510</v>
      </c>
      <c r="I173" s="123">
        <v>1</v>
      </c>
      <c r="J173" s="124" t="s">
        <v>153</v>
      </c>
      <c r="K173" s="122" t="s">
        <v>153</v>
      </c>
      <c r="L173" s="122" t="s">
        <v>153</v>
      </c>
      <c r="M173" s="123" t="s">
        <v>153</v>
      </c>
      <c r="N173" s="124" t="s">
        <v>153</v>
      </c>
      <c r="O173" s="122" t="s">
        <v>153</v>
      </c>
      <c r="P173" s="122" t="s">
        <v>153</v>
      </c>
      <c r="Q173" s="123" t="s">
        <v>153</v>
      </c>
      <c r="R173" s="124" t="s">
        <v>153</v>
      </c>
      <c r="S173" s="122" t="s">
        <v>153</v>
      </c>
      <c r="T173" s="122" t="s">
        <v>153</v>
      </c>
      <c r="U173" s="123" t="s">
        <v>153</v>
      </c>
      <c r="V173" s="124" t="s">
        <v>153</v>
      </c>
      <c r="W173" s="122" t="s">
        <v>153</v>
      </c>
      <c r="X173" s="122" t="s">
        <v>153</v>
      </c>
      <c r="Y173" s="123" t="s">
        <v>153</v>
      </c>
      <c r="Z173" s="124" t="s">
        <v>153</v>
      </c>
    </row>
    <row r="174" spans="2:26" ht="217.5" x14ac:dyDescent="0.35">
      <c r="B174" s="118" t="str">
        <f>'INF GERAIS'!B174&amp;IFERROR(IF(INDEX(APOIO!$A$5:$A$50,MATCH('INF GERAIS'!N174,APOIO!$B$5:$B$50,0))="NÃO",APOIO!$A$2&amp;"NÃO VÁLIDO",""),"")</f>
        <v>2014.0162</v>
      </c>
      <c r="C174" s="118" t="str">
        <f>'INF GERAIS'!C174</f>
        <v>AGRESTE CENTRAL</v>
      </c>
      <c r="D174" s="118" t="str">
        <f>'INF GERAIS'!D174</f>
        <v>GRAVATÁ</v>
      </c>
      <c r="E174" s="118" t="str">
        <f>'INF GERAIS'!E174</f>
        <v>EXECUÇÃO DE PAVIMENTAÇÃO EM PARALELEPÍPEDOS GRANÍTICOS COM DRENAGEM DAS RUAS: NO BAIRRO ALTO DA BOA VISTA (RUA DA PAZ; RUA ELVIRA MARIA DE SOUZA; RUA SANTA BÁRBARA; RUA DEPUTADO ARRUDA CÂMARA; RUA LUIZ GONÇALVES); NO BAIRRO NOVO (RUA JURANDIR CORREIA); NO BAIRRO NOSSA SENHORA APARECIDA (RUA JOÃO ALCÂNTARADE LIMA; RUA RAUL BEZERRA E TRECHO DAS INALDA PEREIRA GUERRA / HILDA TAVARES FALCÃO / MANOEL DOS SANTOS MOREIRA); NO CENTRO (AVENIDA DANTAS BARRETO); NO BAIRRO PORTA FLORADA (RUA OLIMPIO TAVARES DE SOUZA; RUA COLINA GUSMÃO TAVARES); NO BAIRRO PORTA FLORADA DE E0 ATÉ E3 (RUA BELOJARDIM); NO BAIRRO NOSA SENHORA DAS GRAÇAS (ACESSO A ODIP)</v>
      </c>
      <c r="F174" s="1950" t="str">
        <f>'INF GERAIS'!G174</f>
        <v>NORMAL</v>
      </c>
      <c r="G174" s="122">
        <v>42663</v>
      </c>
      <c r="H174" s="122">
        <v>42674</v>
      </c>
      <c r="I174" s="123">
        <v>0.64739999999999998</v>
      </c>
      <c r="J174" s="124" t="s">
        <v>8695</v>
      </c>
      <c r="K174" s="122" t="s">
        <v>12427</v>
      </c>
      <c r="L174" s="122">
        <v>43182</v>
      </c>
      <c r="M174" s="123">
        <v>1</v>
      </c>
      <c r="N174" s="124" t="s">
        <v>12426</v>
      </c>
      <c r="O174" s="122" t="s">
        <v>153</v>
      </c>
      <c r="P174" s="122" t="s">
        <v>153</v>
      </c>
      <c r="Q174" s="123" t="s">
        <v>153</v>
      </c>
      <c r="R174" s="124" t="s">
        <v>153</v>
      </c>
      <c r="S174" s="122" t="s">
        <v>153</v>
      </c>
      <c r="T174" s="122" t="s">
        <v>153</v>
      </c>
      <c r="U174" s="123" t="s">
        <v>153</v>
      </c>
      <c r="V174" s="124" t="s">
        <v>153</v>
      </c>
      <c r="W174" s="122" t="s">
        <v>153</v>
      </c>
      <c r="X174" s="122" t="s">
        <v>153</v>
      </c>
      <c r="Y174" s="123" t="s">
        <v>153</v>
      </c>
      <c r="Z174" s="124" t="s">
        <v>153</v>
      </c>
    </row>
    <row r="175" spans="2:26" ht="29" x14ac:dyDescent="0.35">
      <c r="B175" s="118" t="str">
        <f>'INF GERAIS'!B175&amp;IFERROR(IF(INDEX(APOIO!$A$5:$A$50,MATCH('INF GERAIS'!N175,APOIO!$B$5:$B$50,0))="NÃO",APOIO!$A$2&amp;"NÃO VÁLIDO",""),"")</f>
        <v>2014.0163</v>
      </c>
      <c r="C175" s="118" t="str">
        <f>'INF GERAIS'!C175</f>
        <v>AGRESTE MERIDIONAL</v>
      </c>
      <c r="D175" s="118" t="str">
        <f>'INF GERAIS'!D175</f>
        <v>IATI</v>
      </c>
      <c r="E175" s="118" t="str">
        <f>'INF GERAIS'!E175</f>
        <v xml:space="preserve">IMPLANTAÇÂO DO ATERRO SANITARIO </v>
      </c>
      <c r="F175" s="1950" t="str">
        <f>'INF GERAIS'!G175</f>
        <v>NORMAL</v>
      </c>
      <c r="G175" s="122">
        <v>42144</v>
      </c>
      <c r="H175" s="122">
        <v>42191</v>
      </c>
      <c r="I175" s="123">
        <v>1</v>
      </c>
      <c r="J175" s="124" t="s">
        <v>153</v>
      </c>
      <c r="K175" s="122" t="s">
        <v>153</v>
      </c>
      <c r="L175" s="122" t="s">
        <v>153</v>
      </c>
      <c r="M175" s="123" t="s">
        <v>153</v>
      </c>
      <c r="N175" s="124" t="s">
        <v>153</v>
      </c>
      <c r="O175" s="122" t="s">
        <v>153</v>
      </c>
      <c r="P175" s="122" t="s">
        <v>153</v>
      </c>
      <c r="Q175" s="123" t="s">
        <v>153</v>
      </c>
      <c r="R175" s="124" t="s">
        <v>153</v>
      </c>
      <c r="S175" s="122" t="s">
        <v>153</v>
      </c>
      <c r="T175" s="122" t="s">
        <v>153</v>
      </c>
      <c r="U175" s="123" t="s">
        <v>153</v>
      </c>
      <c r="V175" s="124" t="s">
        <v>153</v>
      </c>
      <c r="W175" s="122" t="s">
        <v>153</v>
      </c>
      <c r="X175" s="122" t="s">
        <v>153</v>
      </c>
      <c r="Y175" s="123" t="s">
        <v>153</v>
      </c>
      <c r="Z175" s="124" t="s">
        <v>153</v>
      </c>
    </row>
    <row r="176" spans="2:26" ht="29" x14ac:dyDescent="0.35">
      <c r="B176" s="118" t="str">
        <f>'INF GERAIS'!B176&amp;IFERROR(IF(INDEX(APOIO!$A$5:$A$50,MATCH('INF GERAIS'!N176,APOIO!$B$5:$B$50,0))="NÃO",APOIO!$A$2&amp;"NÃO VÁLIDO",""),"")</f>
        <v>2014.0164</v>
      </c>
      <c r="C176" s="118" t="str">
        <f>'INF GERAIS'!C176</f>
        <v>AGRESTE MERIDIONAL</v>
      </c>
      <c r="D176" s="118" t="str">
        <f>'INF GERAIS'!D176</f>
        <v>IATI</v>
      </c>
      <c r="E176" s="118" t="str">
        <f>'INF GERAIS'!E176</f>
        <v>CONSTRUÇÂO DE UM PORTAL</v>
      </c>
      <c r="F176" s="1950" t="str">
        <f>'INF GERAIS'!G176</f>
        <v>NORMAL</v>
      </c>
      <c r="G176" s="122">
        <v>42513</v>
      </c>
      <c r="H176" s="122">
        <v>42536</v>
      </c>
      <c r="I176" s="123">
        <v>0.68400000000000005</v>
      </c>
      <c r="J176" s="124" t="s">
        <v>153</v>
      </c>
      <c r="K176" s="122" t="s">
        <v>153</v>
      </c>
      <c r="L176" s="122" t="s">
        <v>153</v>
      </c>
      <c r="M176" s="123" t="s">
        <v>153</v>
      </c>
      <c r="N176" s="124" t="s">
        <v>153</v>
      </c>
      <c r="O176" s="122" t="s">
        <v>153</v>
      </c>
      <c r="P176" s="122" t="s">
        <v>153</v>
      </c>
      <c r="Q176" s="123" t="s">
        <v>153</v>
      </c>
      <c r="R176" s="124" t="s">
        <v>153</v>
      </c>
      <c r="S176" s="122" t="s">
        <v>153</v>
      </c>
      <c r="T176" s="122" t="s">
        <v>153</v>
      </c>
      <c r="U176" s="123" t="s">
        <v>153</v>
      </c>
      <c r="V176" s="124" t="s">
        <v>153</v>
      </c>
      <c r="W176" s="122" t="s">
        <v>153</v>
      </c>
      <c r="X176" s="122" t="s">
        <v>153</v>
      </c>
      <c r="Y176" s="123" t="s">
        <v>153</v>
      </c>
      <c r="Z176" s="124" t="s">
        <v>153</v>
      </c>
    </row>
    <row r="177" spans="2:26" ht="29" x14ac:dyDescent="0.35">
      <c r="B177" s="118" t="str">
        <f>'INF GERAIS'!B177&amp;IFERROR(IF(INDEX(APOIO!$A$5:$A$50,MATCH('INF GERAIS'!N177,APOIO!$B$5:$B$50,0))="NÃO",APOIO!$A$2&amp;"NÃO VÁLIDO",""),"")</f>
        <v>2014.0165</v>
      </c>
      <c r="C177" s="118" t="str">
        <f>'INF GERAIS'!C177</f>
        <v>AGRESTE MERIDIONAL</v>
      </c>
      <c r="D177" s="118" t="str">
        <f>'INF GERAIS'!D177</f>
        <v>IATI</v>
      </c>
      <c r="E177" s="118" t="str">
        <f>'INF GERAIS'!E177</f>
        <v xml:space="preserve">CONSTRUÇÂO DA PRAÇA DA SEDE </v>
      </c>
      <c r="F177" s="1950" t="str">
        <f>'INF GERAIS'!G177</f>
        <v>NORMAL</v>
      </c>
      <c r="G177" s="122">
        <v>43045</v>
      </c>
      <c r="H177" s="122">
        <v>43055</v>
      </c>
      <c r="I177" s="123">
        <v>0.6</v>
      </c>
      <c r="J177" s="124" t="s">
        <v>153</v>
      </c>
      <c r="K177" s="122"/>
      <c r="L177" s="122"/>
      <c r="M177" s="123"/>
      <c r="N177" s="124" t="s">
        <v>153</v>
      </c>
      <c r="O177" s="122" t="s">
        <v>153</v>
      </c>
      <c r="P177" s="122" t="s">
        <v>153</v>
      </c>
      <c r="Q177" s="123" t="s">
        <v>153</v>
      </c>
      <c r="R177" s="124" t="s">
        <v>153</v>
      </c>
      <c r="S177" s="122" t="s">
        <v>153</v>
      </c>
      <c r="T177" s="122" t="s">
        <v>153</v>
      </c>
      <c r="U177" s="123" t="s">
        <v>153</v>
      </c>
      <c r="V177" s="124" t="s">
        <v>153</v>
      </c>
      <c r="W177" s="122" t="s">
        <v>153</v>
      </c>
      <c r="X177" s="122" t="s">
        <v>153</v>
      </c>
      <c r="Y177" s="123" t="s">
        <v>153</v>
      </c>
      <c r="Z177" s="124" t="s">
        <v>153</v>
      </c>
    </row>
    <row r="178" spans="2:26" ht="29" x14ac:dyDescent="0.35">
      <c r="B178" s="118" t="str">
        <f>'INF GERAIS'!B178&amp;IFERROR(IF(INDEX(APOIO!$A$5:$A$50,MATCH('INF GERAIS'!N178,APOIO!$B$5:$B$50,0))="NÃO",APOIO!$A$2&amp;"NÃO VÁLIDO",""),"")</f>
        <v>2014.0166</v>
      </c>
      <c r="C178" s="118" t="str">
        <f>'INF GERAIS'!C178</f>
        <v>AGRESTE MERIDIONAL</v>
      </c>
      <c r="D178" s="118" t="str">
        <f>'INF GERAIS'!D178</f>
        <v>IATI</v>
      </c>
      <c r="E178" s="118" t="str">
        <f>'INF GERAIS'!E178</f>
        <v>CONSTRUÇÃO DA PRAÇA DE SANTA ROSA</v>
      </c>
      <c r="F178" s="1950" t="str">
        <f>'INF GERAIS'!G178</f>
        <v>NORMAL</v>
      </c>
      <c r="G178" s="122">
        <v>43045</v>
      </c>
      <c r="H178" s="122">
        <v>43055</v>
      </c>
      <c r="I178" s="123">
        <v>0.6</v>
      </c>
      <c r="J178" s="124" t="s">
        <v>153</v>
      </c>
      <c r="K178" s="122"/>
      <c r="L178" s="122" t="s">
        <v>153</v>
      </c>
      <c r="M178" s="123"/>
      <c r="N178" s="124" t="s">
        <v>153</v>
      </c>
      <c r="O178" s="122" t="s">
        <v>153</v>
      </c>
      <c r="P178" s="122" t="s">
        <v>153</v>
      </c>
      <c r="Q178" s="123" t="s">
        <v>153</v>
      </c>
      <c r="R178" s="124" t="s">
        <v>153</v>
      </c>
      <c r="S178" s="122" t="s">
        <v>153</v>
      </c>
      <c r="T178" s="122" t="s">
        <v>153</v>
      </c>
      <c r="U178" s="123" t="s">
        <v>153</v>
      </c>
      <c r="V178" s="124" t="s">
        <v>153</v>
      </c>
      <c r="W178" s="122" t="s">
        <v>153</v>
      </c>
      <c r="X178" s="122" t="s">
        <v>153</v>
      </c>
      <c r="Y178" s="123" t="s">
        <v>153</v>
      </c>
      <c r="Z178" s="124" t="s">
        <v>153</v>
      </c>
    </row>
    <row r="179" spans="2:26" ht="29" x14ac:dyDescent="0.35">
      <c r="B179" s="118" t="str">
        <f>'INF GERAIS'!B179&amp;IFERROR(IF(INDEX(APOIO!$A$5:$A$50,MATCH('INF GERAIS'!N179,APOIO!$B$5:$B$50,0))="NÃO",APOIO!$A$2&amp;"NÃO VÁLIDO",""),"")</f>
        <v>2014.0167</v>
      </c>
      <c r="C179" s="118" t="str">
        <f>'INF GERAIS'!C179</f>
        <v>SERTÃO DO MOXOTÓ</v>
      </c>
      <c r="D179" s="118" t="str">
        <f>'INF GERAIS'!D179</f>
        <v>IBIMIRIM</v>
      </c>
      <c r="E179" s="118" t="str">
        <f>'INF GERAIS'!E179</f>
        <v>REFORMA EM CASA DE SAÚDE - MARCOS FERREIRA D'ÁVILA NO BAIRRO CENTRO.</v>
      </c>
      <c r="F179" s="1950" t="str">
        <f>'INF GERAIS'!G179</f>
        <v>NORMAL</v>
      </c>
      <c r="G179" s="122">
        <v>42788</v>
      </c>
      <c r="H179" s="122">
        <v>42816</v>
      </c>
      <c r="I179" s="123">
        <v>0.6</v>
      </c>
      <c r="J179" s="124" t="s">
        <v>153</v>
      </c>
      <c r="K179" s="122">
        <v>43270</v>
      </c>
      <c r="L179" s="122">
        <v>43290</v>
      </c>
      <c r="M179" s="123">
        <v>1</v>
      </c>
      <c r="N179" s="124" t="s">
        <v>153</v>
      </c>
      <c r="O179" s="122" t="s">
        <v>153</v>
      </c>
      <c r="P179" s="122" t="s">
        <v>153</v>
      </c>
      <c r="Q179" s="123" t="s">
        <v>153</v>
      </c>
      <c r="R179" s="124" t="s">
        <v>153</v>
      </c>
      <c r="S179" s="122" t="s">
        <v>153</v>
      </c>
      <c r="T179" s="122" t="s">
        <v>153</v>
      </c>
      <c r="U179" s="123" t="s">
        <v>153</v>
      </c>
      <c r="V179" s="124" t="s">
        <v>153</v>
      </c>
      <c r="W179" s="122" t="s">
        <v>153</v>
      </c>
      <c r="X179" s="122" t="s">
        <v>153</v>
      </c>
      <c r="Y179" s="123" t="s">
        <v>153</v>
      </c>
      <c r="Z179" s="124" t="s">
        <v>153</v>
      </c>
    </row>
    <row r="180" spans="2:26" ht="29" x14ac:dyDescent="0.35">
      <c r="B180" s="118" t="str">
        <f>'INF GERAIS'!B180&amp;IFERROR(IF(INDEX(APOIO!$A$5:$A$50,MATCH('INF GERAIS'!N180,APOIO!$B$5:$B$50,0))="NÃO",APOIO!$A$2&amp;"NÃO VÁLIDO",""),"")</f>
        <v>2014.0168</v>
      </c>
      <c r="C180" s="118" t="str">
        <f>'INF GERAIS'!C180</f>
        <v>SERTÃO DO MOXOTÓ</v>
      </c>
      <c r="D180" s="118" t="str">
        <f>'INF GERAIS'!D180</f>
        <v>IBIMIRIM</v>
      </c>
      <c r="E180" s="118" t="str">
        <f>'INF GERAIS'!E180</f>
        <v>CONSTRUÇÃO DE ESTÁDIO DE FUTEBOL NO BAIRRO  LAGES</v>
      </c>
      <c r="F180" s="1950" t="str">
        <f>'INF GERAIS'!G180</f>
        <v>NORMAL</v>
      </c>
      <c r="G180" s="122">
        <v>42599</v>
      </c>
      <c r="H180" s="122">
        <v>42649</v>
      </c>
      <c r="I180" s="123">
        <v>0.6</v>
      </c>
      <c r="J180" s="124" t="s">
        <v>153</v>
      </c>
      <c r="K180" s="122">
        <v>43159</v>
      </c>
      <c r="L180" s="122">
        <v>43229</v>
      </c>
      <c r="M180" s="123">
        <v>1</v>
      </c>
      <c r="N180" s="124" t="s">
        <v>153</v>
      </c>
      <c r="O180" s="122" t="s">
        <v>153</v>
      </c>
      <c r="P180" s="122" t="s">
        <v>153</v>
      </c>
      <c r="Q180" s="123" t="s">
        <v>153</v>
      </c>
      <c r="R180" s="124" t="s">
        <v>153</v>
      </c>
      <c r="S180" s="122" t="s">
        <v>153</v>
      </c>
      <c r="T180" s="122" t="s">
        <v>153</v>
      </c>
      <c r="U180" s="123" t="s">
        <v>153</v>
      </c>
      <c r="V180" s="124" t="s">
        <v>153</v>
      </c>
      <c r="W180" s="122" t="s">
        <v>153</v>
      </c>
      <c r="X180" s="122" t="s">
        <v>153</v>
      </c>
      <c r="Y180" s="123" t="s">
        <v>153</v>
      </c>
      <c r="Z180" s="124" t="s">
        <v>153</v>
      </c>
    </row>
    <row r="181" spans="2:26" ht="29" x14ac:dyDescent="0.35">
      <c r="B181" s="118" t="str">
        <f>'INF GERAIS'!B181&amp;IFERROR(IF(INDEX(APOIO!$A$5:$A$50,MATCH('INF GERAIS'!N181,APOIO!$B$5:$B$50,0))="NÃO",APOIO!$A$2&amp;"NÃO VÁLIDO",""),"")</f>
        <v>2014.0169</v>
      </c>
      <c r="C181" s="118" t="str">
        <f>'INF GERAIS'!C181</f>
        <v>SERTÃO DO MOXOTÓ</v>
      </c>
      <c r="D181" s="118" t="str">
        <f>'INF GERAIS'!D181</f>
        <v>IBIMIRIM</v>
      </c>
      <c r="E181" s="118" t="str">
        <f>'INF GERAIS'!E181</f>
        <v>REFORMA EM QUADRA POLIESPORTIVA NO BAIRRO AGROVILA IV</v>
      </c>
      <c r="F181" s="1950" t="str">
        <f>'INF GERAIS'!G181</f>
        <v>NORMAL</v>
      </c>
      <c r="G181" s="122">
        <v>42549</v>
      </c>
      <c r="H181" s="122">
        <v>42649</v>
      </c>
      <c r="I181" s="123">
        <v>0.6</v>
      </c>
      <c r="J181" s="124" t="s">
        <v>153</v>
      </c>
      <c r="K181" s="122">
        <v>43024</v>
      </c>
      <c r="L181" s="122">
        <v>43081</v>
      </c>
      <c r="M181" s="123">
        <v>1</v>
      </c>
      <c r="N181" s="124" t="s">
        <v>153</v>
      </c>
      <c r="O181" s="122" t="s">
        <v>153</v>
      </c>
      <c r="P181" s="122" t="s">
        <v>153</v>
      </c>
      <c r="Q181" s="123" t="s">
        <v>153</v>
      </c>
      <c r="R181" s="124" t="s">
        <v>153</v>
      </c>
      <c r="S181" s="122" t="s">
        <v>153</v>
      </c>
      <c r="T181" s="122" t="s">
        <v>153</v>
      </c>
      <c r="U181" s="123" t="s">
        <v>153</v>
      </c>
      <c r="V181" s="124" t="s">
        <v>153</v>
      </c>
      <c r="W181" s="122" t="s">
        <v>153</v>
      </c>
      <c r="X181" s="122" t="s">
        <v>153</v>
      </c>
      <c r="Y181" s="123" t="s">
        <v>153</v>
      </c>
      <c r="Z181" s="124" t="s">
        <v>153</v>
      </c>
    </row>
    <row r="182" spans="2:26" ht="29" x14ac:dyDescent="0.35">
      <c r="B182" s="118" t="str">
        <f>'INF GERAIS'!B182&amp;IFERROR(IF(INDEX(APOIO!$A$5:$A$50,MATCH('INF GERAIS'!N182,APOIO!$B$5:$B$50,0))="NÃO",APOIO!$A$2&amp;"NÃO VÁLIDO",""),"")</f>
        <v>2014.0170</v>
      </c>
      <c r="C182" s="118" t="str">
        <f>'INF GERAIS'!C182</f>
        <v>SERTÃO DO MOXOTÓ</v>
      </c>
      <c r="D182" s="118" t="str">
        <f>'INF GERAIS'!D182</f>
        <v>IBIMIRIM</v>
      </c>
      <c r="E182" s="118" t="str">
        <f>'INF GERAIS'!E182</f>
        <v>REFORMA NA QUADRA POLIESPORTIVA JOÃO INOCÊNCIO CORREIA LIMA</v>
      </c>
      <c r="F182" s="1950" t="str">
        <f>'INF GERAIS'!G182</f>
        <v>NORMAL</v>
      </c>
      <c r="G182" s="122">
        <v>42549</v>
      </c>
      <c r="H182" s="122">
        <v>42649</v>
      </c>
      <c r="I182" s="123">
        <v>0.6</v>
      </c>
      <c r="J182" s="124" t="s">
        <v>153</v>
      </c>
      <c r="K182" s="122">
        <v>43024</v>
      </c>
      <c r="L182" s="122">
        <v>43081</v>
      </c>
      <c r="M182" s="123">
        <v>1</v>
      </c>
      <c r="N182" s="124" t="s">
        <v>153</v>
      </c>
      <c r="O182" s="122" t="s">
        <v>153</v>
      </c>
      <c r="P182" s="122" t="s">
        <v>153</v>
      </c>
      <c r="Q182" s="123" t="s">
        <v>153</v>
      </c>
      <c r="R182" s="124" t="s">
        <v>153</v>
      </c>
      <c r="S182" s="122" t="s">
        <v>153</v>
      </c>
      <c r="T182" s="122" t="s">
        <v>153</v>
      </c>
      <c r="U182" s="123" t="s">
        <v>153</v>
      </c>
      <c r="V182" s="124" t="s">
        <v>153</v>
      </c>
      <c r="W182" s="122" t="s">
        <v>153</v>
      </c>
      <c r="X182" s="122" t="s">
        <v>153</v>
      </c>
      <c r="Y182" s="123" t="s">
        <v>153</v>
      </c>
      <c r="Z182" s="124" t="s">
        <v>153</v>
      </c>
    </row>
    <row r="183" spans="2:26" ht="58" x14ac:dyDescent="0.35">
      <c r="B183" s="118" t="str">
        <f>'INF GERAIS'!B183&amp;IFERROR(IF(INDEX(APOIO!$A$5:$A$50,MATCH('INF GERAIS'!N183,APOIO!$B$5:$B$50,0))="NÃO",APOIO!$A$2&amp;"NÃO VÁLIDO",""),"")</f>
        <v>2014.0171</v>
      </c>
      <c r="C183" s="118" t="str">
        <f>'INF GERAIS'!C183</f>
        <v>AGRESTE CENTRAL</v>
      </c>
      <c r="D183" s="118" t="str">
        <f>'INF GERAIS'!D183</f>
        <v>IBIRAJUBA</v>
      </c>
      <c r="E183" s="118" t="str">
        <f>'INF GERAIS'!E183</f>
        <v>APOIO À IMPLANTAÇÃO DE INFRAESTRUTURA NO MUNICÍPIO DE IBIRAJUBA/PE - RECAPEAMENTO ASFÁLTICO DE VIAS URBANAS NO MUNICÍPIO DE IBIRAJUBA</v>
      </c>
      <c r="F183" s="1950" t="str">
        <f>'INF GERAIS'!G183</f>
        <v>NORMAL</v>
      </c>
      <c r="G183" s="122">
        <v>42468</v>
      </c>
      <c r="H183" s="122">
        <v>42528</v>
      </c>
      <c r="I183" s="123">
        <v>1</v>
      </c>
      <c r="J183" s="124" t="s">
        <v>153</v>
      </c>
      <c r="K183" s="122" t="s">
        <v>153</v>
      </c>
      <c r="L183" s="122" t="s">
        <v>153</v>
      </c>
      <c r="M183" s="123" t="s">
        <v>153</v>
      </c>
      <c r="N183" s="124" t="s">
        <v>153</v>
      </c>
      <c r="O183" s="122" t="s">
        <v>153</v>
      </c>
      <c r="P183" s="122" t="s">
        <v>153</v>
      </c>
      <c r="Q183" s="123" t="s">
        <v>153</v>
      </c>
      <c r="R183" s="124" t="s">
        <v>153</v>
      </c>
      <c r="S183" s="122" t="s">
        <v>153</v>
      </c>
      <c r="T183" s="122" t="s">
        <v>153</v>
      </c>
      <c r="U183" s="123" t="s">
        <v>153</v>
      </c>
      <c r="V183" s="124" t="s">
        <v>153</v>
      </c>
      <c r="W183" s="122" t="s">
        <v>153</v>
      </c>
      <c r="X183" s="122" t="s">
        <v>153</v>
      </c>
      <c r="Y183" s="123" t="s">
        <v>153</v>
      </c>
      <c r="Z183" s="124" t="s">
        <v>153</v>
      </c>
    </row>
    <row r="184" spans="2:26" ht="29" x14ac:dyDescent="0.35">
      <c r="B184" s="118" t="str">
        <f>'INF GERAIS'!B184&amp;IFERROR(IF(INDEX(APOIO!$A$5:$A$50,MATCH('INF GERAIS'!N184,APOIO!$B$5:$B$50,0))="NÃO",APOIO!$A$2&amp;"NÃO VÁLIDO",""),"")</f>
        <v>2014.0172</v>
      </c>
      <c r="C184" s="118" t="str">
        <f>'INF GERAIS'!C184</f>
        <v>AGRESTE CENTRAL</v>
      </c>
      <c r="D184" s="118" t="str">
        <f>'INF GERAIS'!D184</f>
        <v>IBIRAJUBA</v>
      </c>
      <c r="E184" s="118" t="str">
        <f>'INF GERAIS'!E184</f>
        <v>IMPLANTAÇÃO DA REDE DE ESGOTO E DRENAGEM DA LAGOA 1 E LAGOA 2, VILA MUTIRÃO</v>
      </c>
      <c r="F184" s="1950" t="str">
        <f>'INF GERAIS'!G184</f>
        <v>NORMAL</v>
      </c>
      <c r="G184" s="122">
        <v>42468</v>
      </c>
      <c r="H184" s="122">
        <v>42502</v>
      </c>
      <c r="I184" s="123">
        <v>0.6</v>
      </c>
      <c r="J184" s="124" t="s">
        <v>153</v>
      </c>
      <c r="K184" s="122">
        <v>42942</v>
      </c>
      <c r="L184" s="122">
        <v>42971</v>
      </c>
      <c r="M184" s="123">
        <v>1</v>
      </c>
      <c r="N184" s="124" t="s">
        <v>153</v>
      </c>
      <c r="O184" s="122" t="s">
        <v>153</v>
      </c>
      <c r="P184" s="122" t="s">
        <v>153</v>
      </c>
      <c r="Q184" s="123" t="s">
        <v>153</v>
      </c>
      <c r="R184" s="124" t="s">
        <v>153</v>
      </c>
      <c r="S184" s="122" t="s">
        <v>153</v>
      </c>
      <c r="T184" s="122" t="s">
        <v>153</v>
      </c>
      <c r="U184" s="123" t="s">
        <v>153</v>
      </c>
      <c r="V184" s="124" t="s">
        <v>153</v>
      </c>
      <c r="W184" s="122" t="s">
        <v>153</v>
      </c>
      <c r="X184" s="122" t="s">
        <v>153</v>
      </c>
      <c r="Y184" s="123" t="s">
        <v>153</v>
      </c>
      <c r="Z184" s="124" t="s">
        <v>153</v>
      </c>
    </row>
    <row r="185" spans="2:26" ht="43.5" x14ac:dyDescent="0.35">
      <c r="B185" s="118" t="str">
        <f>'INF GERAIS'!B185&amp;IFERROR(IF(INDEX(APOIO!$A$5:$A$50,MATCH('INF GERAIS'!N185,APOIO!$B$5:$B$50,0))="NÃO",APOIO!$A$2&amp;"NÃO VÁLIDO",""),"")</f>
        <v>2014.0173
NÃO VÁLIDO</v>
      </c>
      <c r="C185" s="118" t="str">
        <f>'INF GERAIS'!C185</f>
        <v>AGRESTE CENTRAL</v>
      </c>
      <c r="D185" s="118" t="str">
        <f>'INF GERAIS'!D185</f>
        <v>IBIRAJUBA</v>
      </c>
      <c r="E185" s="118" t="str">
        <f>'INF GERAIS'!E185</f>
        <v xml:space="preserve">APOIO À IMPLANTAÇÃO DE INFRAESTRUTURA NO MUNICÍPIO DE IBIRAJUBA/PE -MANUTENÇÃO E AMPLIAÇÃO DO CEMITÉRIO MUNICIPAL </v>
      </c>
      <c r="F185" s="1950" t="str">
        <f>'INF GERAIS'!G185</f>
        <v>NORMAL</v>
      </c>
      <c r="G185" s="122" t="s">
        <v>153</v>
      </c>
      <c r="H185" s="122" t="s">
        <v>153</v>
      </c>
      <c r="I185" s="123" t="s">
        <v>153</v>
      </c>
      <c r="J185" s="124" t="s">
        <v>153</v>
      </c>
      <c r="K185" s="122" t="s">
        <v>153</v>
      </c>
      <c r="L185" s="122" t="s">
        <v>153</v>
      </c>
      <c r="M185" s="123" t="s">
        <v>153</v>
      </c>
      <c r="N185" s="124" t="s">
        <v>153</v>
      </c>
      <c r="O185" s="122" t="s">
        <v>153</v>
      </c>
      <c r="P185" s="122" t="s">
        <v>153</v>
      </c>
      <c r="Q185" s="123" t="s">
        <v>153</v>
      </c>
      <c r="R185" s="124" t="s">
        <v>153</v>
      </c>
      <c r="S185" s="122" t="s">
        <v>153</v>
      </c>
      <c r="T185" s="122" t="s">
        <v>153</v>
      </c>
      <c r="U185" s="123" t="s">
        <v>153</v>
      </c>
      <c r="V185" s="124" t="s">
        <v>153</v>
      </c>
      <c r="W185" s="122" t="s">
        <v>153</v>
      </c>
      <c r="X185" s="122" t="s">
        <v>153</v>
      </c>
      <c r="Y185" s="123" t="s">
        <v>153</v>
      </c>
      <c r="Z185" s="124" t="s">
        <v>153</v>
      </c>
    </row>
    <row r="186" spans="2:26" ht="43.5" x14ac:dyDescent="0.35">
      <c r="B186" s="118" t="str">
        <f>'INF GERAIS'!B186&amp;IFERROR(IF(INDEX(APOIO!$A$5:$A$50,MATCH('INF GERAIS'!N186,APOIO!$B$5:$B$50,0))="NÃO",APOIO!$A$2&amp;"NÃO VÁLIDO",""),"")</f>
        <v>2014.0174
NÃO VÁLIDO</v>
      </c>
      <c r="C186" s="118" t="str">
        <f>'INF GERAIS'!C186</f>
        <v>AGRESTE CENTRAL</v>
      </c>
      <c r="D186" s="118" t="str">
        <f>'INF GERAIS'!D186</f>
        <v>IBIRAJUBA</v>
      </c>
      <c r="E186" s="118" t="str">
        <f>'INF GERAIS'!E186</f>
        <v>APOIO A IMPLANTAÇÃO DE INFRA-ESTRUTURA  E LAZER NO MUNICÍPIO DE IBIRAJUBA-PE - CONSTRUÇÃO DA PRAÇA DO MULTIRÃO</v>
      </c>
      <c r="F186" s="1950" t="str">
        <f>'INF GERAIS'!G186</f>
        <v>NORMAL</v>
      </c>
      <c r="G186" s="122" t="s">
        <v>153</v>
      </c>
      <c r="H186" s="122" t="s">
        <v>153</v>
      </c>
      <c r="I186" s="123" t="s">
        <v>153</v>
      </c>
      <c r="J186" s="124" t="s">
        <v>153</v>
      </c>
      <c r="K186" s="122" t="s">
        <v>153</v>
      </c>
      <c r="L186" s="122" t="s">
        <v>153</v>
      </c>
      <c r="M186" s="123" t="s">
        <v>153</v>
      </c>
      <c r="N186" s="124" t="s">
        <v>153</v>
      </c>
      <c r="O186" s="122" t="s">
        <v>153</v>
      </c>
      <c r="P186" s="122" t="s">
        <v>153</v>
      </c>
      <c r="Q186" s="123" t="s">
        <v>153</v>
      </c>
      <c r="R186" s="124" t="s">
        <v>153</v>
      </c>
      <c r="S186" s="122" t="s">
        <v>153</v>
      </c>
      <c r="T186" s="122" t="s">
        <v>153</v>
      </c>
      <c r="U186" s="123" t="s">
        <v>153</v>
      </c>
      <c r="V186" s="124" t="s">
        <v>153</v>
      </c>
      <c r="W186" s="122" t="s">
        <v>153</v>
      </c>
      <c r="X186" s="122" t="s">
        <v>153</v>
      </c>
      <c r="Y186" s="123" t="s">
        <v>153</v>
      </c>
      <c r="Z186" s="124" t="s">
        <v>153</v>
      </c>
    </row>
    <row r="187" spans="2:26" ht="72.5" x14ac:dyDescent="0.35">
      <c r="B187" s="118" t="str">
        <f>'INF GERAIS'!B187&amp;IFERROR(IF(INDEX(APOIO!$A$5:$A$50,MATCH('INF GERAIS'!N187,APOIO!$B$5:$B$50,0))="NÃO",APOIO!$A$2&amp;"NÃO VÁLIDO",""),"")</f>
        <v>2014.0175</v>
      </c>
      <c r="C187" s="118" t="str">
        <f>'INF GERAIS'!C187</f>
        <v>METROPOLITANA</v>
      </c>
      <c r="D187" s="118" t="str">
        <f>'INF GERAIS'!D187</f>
        <v>IGARASSU</v>
      </c>
      <c r="E187" s="118" t="str">
        <f>'INF GERAIS'!E187</f>
        <v>PAVIMENTAÇÃO E DRENAGEM DAS RUAS FRANCISCO DE ASSIS, CHEFE NARCISO, CEDRO, FÁBIO CORREIA, ARLINDA MONTEIRO, CARNEIRO LEÃO, CLARISSA COSTA CALADO, DRENAGEM DA AVENIDA 27 DE SETEMBRO E ESTRADA COMERCIAL DE PITANGA</v>
      </c>
      <c r="F187" s="1950" t="str">
        <f>'INF GERAIS'!G187</f>
        <v>NORMAL</v>
      </c>
      <c r="G187" s="122">
        <v>42549</v>
      </c>
      <c r="H187" s="122">
        <v>42648</v>
      </c>
      <c r="I187" s="123">
        <v>0.76819999999999999</v>
      </c>
      <c r="J187" s="124" t="s">
        <v>153</v>
      </c>
      <c r="K187" s="122">
        <v>42984</v>
      </c>
      <c r="L187" s="122">
        <v>43027</v>
      </c>
      <c r="M187" s="123">
        <v>1</v>
      </c>
      <c r="N187" s="124" t="s">
        <v>153</v>
      </c>
      <c r="O187" s="122" t="s">
        <v>153</v>
      </c>
      <c r="P187" s="122" t="s">
        <v>153</v>
      </c>
      <c r="Q187" s="123" t="s">
        <v>153</v>
      </c>
      <c r="R187" s="124" t="s">
        <v>153</v>
      </c>
      <c r="S187" s="122" t="s">
        <v>153</v>
      </c>
      <c r="T187" s="122" t="s">
        <v>153</v>
      </c>
      <c r="U187" s="123" t="s">
        <v>153</v>
      </c>
      <c r="V187" s="124" t="s">
        <v>153</v>
      </c>
      <c r="W187" s="122" t="s">
        <v>153</v>
      </c>
      <c r="X187" s="122" t="s">
        <v>153</v>
      </c>
      <c r="Y187" s="123" t="s">
        <v>153</v>
      </c>
      <c r="Z187" s="124" t="s">
        <v>153</v>
      </c>
    </row>
    <row r="188" spans="2:26" ht="29" x14ac:dyDescent="0.35">
      <c r="B188" s="118" t="str">
        <f>'INF GERAIS'!B188&amp;IFERROR(IF(INDEX(APOIO!$A$5:$A$50,MATCH('INF GERAIS'!N188,APOIO!$B$5:$B$50,0))="NÃO",APOIO!$A$2&amp;"NÃO VÁLIDO",""),"")</f>
        <v>2014.0176</v>
      </c>
      <c r="C188" s="118" t="str">
        <f>'INF GERAIS'!C188</f>
        <v>METROPOLITANA</v>
      </c>
      <c r="D188" s="118" t="str">
        <f>'INF GERAIS'!D188</f>
        <v>IGARASSU</v>
      </c>
      <c r="E188" s="118" t="str">
        <f>'INF GERAIS'!E188</f>
        <v>RECAPEAMENTO ASFÁLTICO EM DIVERSAS RUAS NO MUNICÍPIO DE IGARASSU</v>
      </c>
      <c r="F188" s="1950" t="str">
        <f>'INF GERAIS'!G188</f>
        <v>NORMAL</v>
      </c>
      <c r="G188" s="122">
        <v>42549</v>
      </c>
      <c r="H188" s="122">
        <v>42648</v>
      </c>
      <c r="I188" s="123">
        <v>1</v>
      </c>
      <c r="J188" s="124" t="s">
        <v>153</v>
      </c>
      <c r="K188" s="122" t="s">
        <v>153</v>
      </c>
      <c r="L188" s="122" t="s">
        <v>153</v>
      </c>
      <c r="M188" s="123" t="s">
        <v>153</v>
      </c>
      <c r="N188" s="124" t="s">
        <v>153</v>
      </c>
      <c r="O188" s="122" t="s">
        <v>153</v>
      </c>
      <c r="P188" s="122" t="s">
        <v>153</v>
      </c>
      <c r="Q188" s="123" t="s">
        <v>153</v>
      </c>
      <c r="R188" s="124" t="s">
        <v>153</v>
      </c>
      <c r="S188" s="122" t="s">
        <v>153</v>
      </c>
      <c r="T188" s="122" t="s">
        <v>153</v>
      </c>
      <c r="U188" s="123" t="s">
        <v>153</v>
      </c>
      <c r="V188" s="124" t="s">
        <v>153</v>
      </c>
      <c r="W188" s="122" t="s">
        <v>153</v>
      </c>
      <c r="X188" s="122" t="s">
        <v>153</v>
      </c>
      <c r="Y188" s="123" t="s">
        <v>153</v>
      </c>
      <c r="Z188" s="124" t="s">
        <v>153</v>
      </c>
    </row>
    <row r="189" spans="2:26" ht="29" x14ac:dyDescent="0.35">
      <c r="B189" s="118" t="str">
        <f>'INF GERAIS'!B189&amp;IFERROR(IF(INDEX(APOIO!$A$5:$A$50,MATCH('INF GERAIS'!N189,APOIO!$B$5:$B$50,0))="NÃO",APOIO!$A$2&amp;"NÃO VÁLIDO",""),"")</f>
        <v>2014.0177</v>
      </c>
      <c r="C189" s="118" t="str">
        <f>'INF GERAIS'!C189</f>
        <v>METROPOLITANA</v>
      </c>
      <c r="D189" s="118" t="str">
        <f>'INF GERAIS'!D189</f>
        <v>IGARASSU</v>
      </c>
      <c r="E189" s="118" t="str">
        <f>'INF GERAIS'!E189</f>
        <v>PAVIMENTAÇÃO E DRENAGEM DE DIVERSAS RUAS NO MUNICÍPIO DE IGARASSU</v>
      </c>
      <c r="F189" s="1950" t="str">
        <f>'INF GERAIS'!G189</f>
        <v>NORMAL</v>
      </c>
      <c r="G189" s="122">
        <v>42549</v>
      </c>
      <c r="H189" s="122">
        <v>42648</v>
      </c>
      <c r="I189" s="123">
        <v>1</v>
      </c>
      <c r="J189" s="124" t="s">
        <v>153</v>
      </c>
      <c r="K189" s="122" t="s">
        <v>153</v>
      </c>
      <c r="L189" s="122" t="s">
        <v>153</v>
      </c>
      <c r="M189" s="123" t="s">
        <v>153</v>
      </c>
      <c r="N189" s="124" t="s">
        <v>153</v>
      </c>
      <c r="O189" s="122" t="s">
        <v>153</v>
      </c>
      <c r="P189" s="122" t="s">
        <v>153</v>
      </c>
      <c r="Q189" s="123" t="s">
        <v>153</v>
      </c>
      <c r="R189" s="124" t="s">
        <v>153</v>
      </c>
      <c r="S189" s="122" t="s">
        <v>153</v>
      </c>
      <c r="T189" s="122" t="s">
        <v>153</v>
      </c>
      <c r="U189" s="123" t="s">
        <v>153</v>
      </c>
      <c r="V189" s="124" t="s">
        <v>153</v>
      </c>
      <c r="W189" s="122" t="s">
        <v>153</v>
      </c>
      <c r="X189" s="122" t="s">
        <v>153</v>
      </c>
      <c r="Y189" s="123" t="s">
        <v>153</v>
      </c>
      <c r="Z189" s="124" t="s">
        <v>153</v>
      </c>
    </row>
    <row r="190" spans="2:26" ht="43.5" x14ac:dyDescent="0.35">
      <c r="B190" s="118" t="str">
        <f>'INF GERAIS'!B190&amp;IFERROR(IF(INDEX(APOIO!$A$5:$A$50,MATCH('INF GERAIS'!N190,APOIO!$B$5:$B$50,0))="NÃO",APOIO!$A$2&amp;"NÃO VÁLIDO",""),"")</f>
        <v>2014.0178</v>
      </c>
      <c r="C190" s="118" t="str">
        <f>'INF GERAIS'!C190</f>
        <v>METROPOLITANA</v>
      </c>
      <c r="D190" s="118" t="str">
        <f>'INF GERAIS'!D190</f>
        <v>IGARASSU</v>
      </c>
      <c r="E190" s="118" t="str">
        <f>'INF GERAIS'!E190</f>
        <v xml:space="preserve">INTERLIGAÇÃO DOS BAIRROS DE MONJOPE E PASTOR EUZÉBIO PELAS RUAS CORÉIA DO NORTE E RUA MARIA DAS NEVES </v>
      </c>
      <c r="F190" s="1950" t="str">
        <f>'INF GERAIS'!G190</f>
        <v>NORMAL</v>
      </c>
      <c r="G190" s="122">
        <v>42549</v>
      </c>
      <c r="H190" s="122">
        <v>42656</v>
      </c>
      <c r="I190" s="123">
        <v>1</v>
      </c>
      <c r="J190" s="124" t="s">
        <v>153</v>
      </c>
      <c r="K190" s="122" t="s">
        <v>153</v>
      </c>
      <c r="L190" s="122" t="s">
        <v>153</v>
      </c>
      <c r="M190" s="123" t="s">
        <v>153</v>
      </c>
      <c r="N190" s="124" t="s">
        <v>153</v>
      </c>
      <c r="O190" s="122" t="s">
        <v>153</v>
      </c>
      <c r="P190" s="122" t="s">
        <v>153</v>
      </c>
      <c r="Q190" s="123" t="s">
        <v>153</v>
      </c>
      <c r="R190" s="124" t="s">
        <v>153</v>
      </c>
      <c r="S190" s="122" t="s">
        <v>153</v>
      </c>
      <c r="T190" s="122" t="s">
        <v>153</v>
      </c>
      <c r="U190" s="123" t="s">
        <v>153</v>
      </c>
      <c r="V190" s="124" t="s">
        <v>153</v>
      </c>
      <c r="W190" s="122" t="s">
        <v>153</v>
      </c>
      <c r="X190" s="122" t="s">
        <v>153</v>
      </c>
      <c r="Y190" s="123" t="s">
        <v>153</v>
      </c>
      <c r="Z190" s="124" t="s">
        <v>153</v>
      </c>
    </row>
    <row r="191" spans="2:26" ht="29" x14ac:dyDescent="0.35">
      <c r="B191" s="118" t="str">
        <f>'INF GERAIS'!B191&amp;IFERROR(IF(INDEX(APOIO!$A$5:$A$50,MATCH('INF GERAIS'!N191,APOIO!$B$5:$B$50,0))="NÃO",APOIO!$A$2&amp;"NÃO VÁLIDO",""),"")</f>
        <v>2014.0179</v>
      </c>
      <c r="C191" s="118" t="str">
        <f>'INF GERAIS'!C191</f>
        <v>METROPOLITANA</v>
      </c>
      <c r="D191" s="118" t="str">
        <f>'INF GERAIS'!D191</f>
        <v>IGARASSU</v>
      </c>
      <c r="E191" s="118" t="str">
        <f>'INF GERAIS'!E191</f>
        <v>PAVIMENTAÇÃO DA RUA CURITIBA CORREDOR DE TRÁFEGO URBANO</v>
      </c>
      <c r="F191" s="1950" t="str">
        <f>'INF GERAIS'!G191</f>
        <v>NORMAL</v>
      </c>
      <c r="G191" s="122">
        <v>42549</v>
      </c>
      <c r="H191" s="122">
        <v>42648</v>
      </c>
      <c r="I191" s="123">
        <v>1</v>
      </c>
      <c r="J191" s="124" t="s">
        <v>153</v>
      </c>
      <c r="K191" s="122" t="s">
        <v>153</v>
      </c>
      <c r="L191" s="122" t="s">
        <v>153</v>
      </c>
      <c r="M191" s="123" t="s">
        <v>153</v>
      </c>
      <c r="N191" s="124" t="s">
        <v>153</v>
      </c>
      <c r="O191" s="122" t="s">
        <v>153</v>
      </c>
      <c r="P191" s="122" t="s">
        <v>153</v>
      </c>
      <c r="Q191" s="123" t="s">
        <v>153</v>
      </c>
      <c r="R191" s="124" t="s">
        <v>153</v>
      </c>
      <c r="S191" s="122" t="s">
        <v>153</v>
      </c>
      <c r="T191" s="122" t="s">
        <v>153</v>
      </c>
      <c r="U191" s="123" t="s">
        <v>153</v>
      </c>
      <c r="V191" s="124" t="s">
        <v>153</v>
      </c>
      <c r="W191" s="122" t="s">
        <v>153</v>
      </c>
      <c r="X191" s="122" t="s">
        <v>153</v>
      </c>
      <c r="Y191" s="123" t="s">
        <v>153</v>
      </c>
      <c r="Z191" s="124" t="s">
        <v>153</v>
      </c>
    </row>
    <row r="192" spans="2:26" x14ac:dyDescent="0.35">
      <c r="B192" s="118" t="str">
        <f>'INF GERAIS'!B192&amp;IFERROR(IF(INDEX(APOIO!$A$5:$A$50,MATCH('INF GERAIS'!N192,APOIO!$B$5:$B$50,0))="NÃO",APOIO!$A$2&amp;"NÃO VÁLIDO",""),"")</f>
        <v>2014.0180</v>
      </c>
      <c r="C192" s="118" t="str">
        <f>'INF GERAIS'!C192</f>
        <v>SERTÃO DO PAJEÚ</v>
      </c>
      <c r="D192" s="118" t="str">
        <f>'INF GERAIS'!D192</f>
        <v>IGUARACY</v>
      </c>
      <c r="E192" s="118" t="str">
        <f>'INF GERAIS'!E192</f>
        <v>PAVIMENTO EM PARALELEPÍPEDOS GRANÍTICOS</v>
      </c>
      <c r="F192" s="1950" t="str">
        <f>'INF GERAIS'!G192</f>
        <v>NORMAL</v>
      </c>
      <c r="G192" s="122">
        <v>42349</v>
      </c>
      <c r="H192" s="122">
        <v>42416</v>
      </c>
      <c r="I192" s="123">
        <v>0.6</v>
      </c>
      <c r="J192" s="124" t="s">
        <v>153</v>
      </c>
      <c r="K192" s="122">
        <v>42829</v>
      </c>
      <c r="L192" s="122">
        <v>43123</v>
      </c>
      <c r="M192" s="123">
        <v>1</v>
      </c>
      <c r="N192" s="124" t="s">
        <v>153</v>
      </c>
      <c r="O192" s="122" t="s">
        <v>153</v>
      </c>
      <c r="P192" s="122" t="s">
        <v>153</v>
      </c>
      <c r="Q192" s="123" t="s">
        <v>153</v>
      </c>
      <c r="R192" s="124" t="s">
        <v>153</v>
      </c>
      <c r="S192" s="122" t="s">
        <v>153</v>
      </c>
      <c r="T192" s="122" t="s">
        <v>153</v>
      </c>
      <c r="U192" s="123" t="s">
        <v>153</v>
      </c>
      <c r="V192" s="124" t="s">
        <v>153</v>
      </c>
      <c r="W192" s="122" t="s">
        <v>153</v>
      </c>
      <c r="X192" s="122" t="s">
        <v>153</v>
      </c>
      <c r="Y192" s="123" t="s">
        <v>153</v>
      </c>
      <c r="Z192" s="124" t="s">
        <v>153</v>
      </c>
    </row>
    <row r="193" spans="2:26" ht="43.5" x14ac:dyDescent="0.35">
      <c r="B193" s="118" t="str">
        <f>'INF GERAIS'!B193&amp;IFERROR(IF(INDEX(APOIO!$A$5:$A$50,MATCH('INF GERAIS'!N193,APOIO!$B$5:$B$50,0))="NÃO",APOIO!$A$2&amp;"NÃO VÁLIDO",""),"")</f>
        <v>2014.0181
NÃO VÁLIDO</v>
      </c>
      <c r="C193" s="118" t="str">
        <f>'INF GERAIS'!C193</f>
        <v>SERTÃO DO PAJEÚ</v>
      </c>
      <c r="D193" s="118" t="str">
        <f>'INF GERAIS'!D193</f>
        <v>IGUARACY</v>
      </c>
      <c r="E193" s="118" t="str">
        <f>'INF GERAIS'!E193</f>
        <v xml:space="preserve">CONSTRUÇÃO DA BARRAGEM DE TERRA LOCALIZADA NO SÍTIO PAU LEITE </v>
      </c>
      <c r="F193" s="1950" t="str">
        <f>'INF GERAIS'!G193</f>
        <v>NORMAL</v>
      </c>
      <c r="G193" s="122" t="s">
        <v>153</v>
      </c>
      <c r="H193" s="122" t="s">
        <v>153</v>
      </c>
      <c r="I193" s="123" t="s">
        <v>153</v>
      </c>
      <c r="J193" s="124" t="s">
        <v>153</v>
      </c>
      <c r="K193" s="122" t="s">
        <v>153</v>
      </c>
      <c r="L193" s="122" t="s">
        <v>153</v>
      </c>
      <c r="M193" s="123" t="s">
        <v>153</v>
      </c>
      <c r="N193" s="124" t="s">
        <v>153</v>
      </c>
      <c r="O193" s="122" t="s">
        <v>153</v>
      </c>
      <c r="P193" s="122" t="s">
        <v>153</v>
      </c>
      <c r="Q193" s="123" t="s">
        <v>153</v>
      </c>
      <c r="R193" s="124" t="s">
        <v>153</v>
      </c>
      <c r="S193" s="122" t="s">
        <v>153</v>
      </c>
      <c r="T193" s="122" t="s">
        <v>153</v>
      </c>
      <c r="U193" s="123" t="s">
        <v>153</v>
      </c>
      <c r="V193" s="124" t="s">
        <v>153</v>
      </c>
      <c r="W193" s="122" t="s">
        <v>153</v>
      </c>
      <c r="X193" s="122" t="s">
        <v>153</v>
      </c>
      <c r="Y193" s="123" t="s">
        <v>153</v>
      </c>
      <c r="Z193" s="124" t="s">
        <v>153</v>
      </c>
    </row>
    <row r="194" spans="2:26" ht="29" x14ac:dyDescent="0.35">
      <c r="B194" s="118" t="str">
        <f>'INF GERAIS'!B194&amp;IFERROR(IF(INDEX(APOIO!$A$5:$A$50,MATCH('INF GERAIS'!N194,APOIO!$B$5:$B$50,0))="NÃO",APOIO!$A$2&amp;"NÃO VÁLIDO",""),"")</f>
        <v>2014.0182</v>
      </c>
      <c r="C194" s="118" t="str">
        <f>'INF GERAIS'!C194</f>
        <v>METROPOLITANA</v>
      </c>
      <c r="D194" s="118" t="str">
        <f>'INF GERAIS'!D194</f>
        <v>ILHA DE ITAMARACÁ</v>
      </c>
      <c r="E194" s="118" t="str">
        <f>'INF GERAIS'!E194</f>
        <v>PAVIMENTAÇÃO DE RUAS NO MUNICÍPIO DA ILHA DE ITAMARACÁ</v>
      </c>
      <c r="F194" s="1950" t="str">
        <f>'INF GERAIS'!G194</f>
        <v>NORMAL</v>
      </c>
      <c r="G194" s="122">
        <v>43124</v>
      </c>
      <c r="H194" s="122">
        <v>43138</v>
      </c>
      <c r="I194" s="123">
        <v>0.6</v>
      </c>
      <c r="J194" s="282" t="s">
        <v>10004</v>
      </c>
      <c r="K194" s="122">
        <v>43867</v>
      </c>
      <c r="L194" s="122">
        <v>43879</v>
      </c>
      <c r="M194" s="123">
        <v>1</v>
      </c>
      <c r="N194" s="124" t="s">
        <v>153</v>
      </c>
      <c r="O194" s="122" t="s">
        <v>153</v>
      </c>
      <c r="P194" s="122" t="s">
        <v>153</v>
      </c>
      <c r="Q194" s="123" t="s">
        <v>153</v>
      </c>
      <c r="R194" s="124" t="s">
        <v>153</v>
      </c>
      <c r="S194" s="122" t="s">
        <v>153</v>
      </c>
      <c r="T194" s="122" t="s">
        <v>153</v>
      </c>
      <c r="U194" s="123" t="s">
        <v>153</v>
      </c>
      <c r="V194" s="124" t="s">
        <v>153</v>
      </c>
      <c r="W194" s="122" t="s">
        <v>153</v>
      </c>
      <c r="X194" s="122" t="s">
        <v>153</v>
      </c>
      <c r="Y194" s="123" t="s">
        <v>153</v>
      </c>
      <c r="Z194" s="124" t="s">
        <v>153</v>
      </c>
    </row>
    <row r="195" spans="2:26" ht="116" x14ac:dyDescent="0.35">
      <c r="B195" s="118" t="str">
        <f>'INF GERAIS'!B195&amp;IFERROR(IF(INDEX(APOIO!$A$5:$A$50,MATCH('INF GERAIS'!N195,APOIO!$B$5:$B$50,0))="NÃO",APOIO!$A$2&amp;"NÃO VÁLIDO",""),"")</f>
        <v>2014.0183</v>
      </c>
      <c r="C195" s="118" t="str">
        <f>'INF GERAIS'!C195</f>
        <v>SERTÃO DO MOXOTÓ</v>
      </c>
      <c r="D195" s="118" t="str">
        <f>'INF GERAIS'!D195</f>
        <v>INAJÁ</v>
      </c>
      <c r="E195" s="118" t="str">
        <f>'INF GERAIS'!E195</f>
        <v>CONSTRUÇÃO DE PAVIMENTAÇÃO COM PARALELEPÍPEDOS, EM RUAS DA SEDE - TRAVESSA CIRILO GOMES, 1ª TRAVESSA SANTOS DUMONT, RUA JOAQUIM GONÇALO, TRAVESSA PRIMAVERA, RUA PADRE CICERO, RUA CÍCERO TORRES, RUA SANTOS DUMONT, RUA MARGARIDA MARQUES, RUA ANTONIO MAURICIO,TRAVESSA HERCULANO GOMES ARAUJO, RUA VALDERERO FLOR DE MORAES</v>
      </c>
      <c r="F195" s="1950" t="str">
        <f>'INF GERAIS'!G195</f>
        <v>NORMAL</v>
      </c>
      <c r="G195" s="122">
        <v>44771</v>
      </c>
      <c r="H195" s="122" t="s">
        <v>153</v>
      </c>
      <c r="I195" s="123">
        <v>0.6</v>
      </c>
      <c r="J195" s="124" t="s">
        <v>153</v>
      </c>
      <c r="K195" s="122" t="s">
        <v>153</v>
      </c>
      <c r="L195" s="122" t="s">
        <v>153</v>
      </c>
      <c r="M195" s="123" t="s">
        <v>153</v>
      </c>
      <c r="N195" s="124" t="s">
        <v>153</v>
      </c>
      <c r="O195" s="122" t="s">
        <v>153</v>
      </c>
      <c r="P195" s="122" t="s">
        <v>153</v>
      </c>
      <c r="Q195" s="123" t="s">
        <v>153</v>
      </c>
      <c r="R195" s="124" t="s">
        <v>153</v>
      </c>
      <c r="S195" s="122" t="s">
        <v>153</v>
      </c>
      <c r="T195" s="122" t="s">
        <v>153</v>
      </c>
      <c r="U195" s="123" t="s">
        <v>153</v>
      </c>
      <c r="V195" s="124" t="s">
        <v>153</v>
      </c>
      <c r="W195" s="122" t="s">
        <v>153</v>
      </c>
      <c r="X195" s="122" t="s">
        <v>153</v>
      </c>
      <c r="Y195" s="123" t="s">
        <v>153</v>
      </c>
      <c r="Z195" s="124" t="s">
        <v>153</v>
      </c>
    </row>
    <row r="196" spans="2:26" ht="29" x14ac:dyDescent="0.35">
      <c r="B196" s="118" t="str">
        <f>'INF GERAIS'!B196&amp;IFERROR(IF(INDEX(APOIO!$A$5:$A$50,MATCH('INF GERAIS'!N196,APOIO!$B$5:$B$50,0))="NÃO",APOIO!$A$2&amp;"NÃO VÁLIDO",""),"")</f>
        <v>2014.0184</v>
      </c>
      <c r="C196" s="118" t="str">
        <f>'INF GERAIS'!C196</f>
        <v>SERTÃO DO PAJEÚ</v>
      </c>
      <c r="D196" s="118" t="str">
        <f>'INF GERAIS'!D196</f>
        <v>INGAZEIRA</v>
      </c>
      <c r="E196" s="118" t="str">
        <f>'INF GERAIS'!E196</f>
        <v>RECONSTRUÇÃO DA PRAÇA DO DISTRITO DE SANTA ROSA</v>
      </c>
      <c r="F196" s="1950" t="str">
        <f>'INF GERAIS'!G196</f>
        <v>NORMAL</v>
      </c>
      <c r="G196" s="122">
        <v>42090</v>
      </c>
      <c r="H196" s="122">
        <v>42299</v>
      </c>
      <c r="I196" s="123">
        <v>1</v>
      </c>
      <c r="J196" s="124" t="s">
        <v>153</v>
      </c>
      <c r="K196" s="122">
        <v>42345</v>
      </c>
      <c r="L196" s="122">
        <v>42415</v>
      </c>
      <c r="M196" s="123">
        <v>1</v>
      </c>
      <c r="N196" s="124" t="s">
        <v>153</v>
      </c>
      <c r="O196" s="122" t="s">
        <v>153</v>
      </c>
      <c r="P196" s="122" t="s">
        <v>153</v>
      </c>
      <c r="Q196" s="123" t="s">
        <v>153</v>
      </c>
      <c r="R196" s="124" t="s">
        <v>153</v>
      </c>
      <c r="S196" s="122" t="s">
        <v>153</v>
      </c>
      <c r="T196" s="122" t="s">
        <v>153</v>
      </c>
      <c r="U196" s="123" t="s">
        <v>153</v>
      </c>
      <c r="V196" s="124" t="s">
        <v>153</v>
      </c>
      <c r="W196" s="122" t="s">
        <v>153</v>
      </c>
      <c r="X196" s="122" t="s">
        <v>153</v>
      </c>
      <c r="Y196" s="123" t="s">
        <v>153</v>
      </c>
      <c r="Z196" s="124" t="s">
        <v>153</v>
      </c>
    </row>
    <row r="197" spans="2:26" ht="29" x14ac:dyDescent="0.35">
      <c r="B197" s="118" t="str">
        <f>'INF GERAIS'!B197&amp;IFERROR(IF(INDEX(APOIO!$A$5:$A$50,MATCH('INF GERAIS'!N197,APOIO!$B$5:$B$50,0))="NÃO",APOIO!$A$2&amp;"NÃO VÁLIDO",""),"")</f>
        <v>2014.0185</v>
      </c>
      <c r="C197" s="118" t="str">
        <f>'INF GERAIS'!C197</f>
        <v>SERTÃO DO PAJEÚ</v>
      </c>
      <c r="D197" s="118" t="str">
        <f>'INF GERAIS'!D197</f>
        <v>INGAZEIRA</v>
      </c>
      <c r="E197" s="118" t="str">
        <f>'INF GERAIS'!E197</f>
        <v>CONSTRUÇÃO DE PAVIMENTO EM PARALELEPÍPEDOS GRANÍTICOS</v>
      </c>
      <c r="F197" s="1950" t="str">
        <f>'INF GERAIS'!G197</f>
        <v>NORMAL</v>
      </c>
      <c r="G197" s="122">
        <v>42090</v>
      </c>
      <c r="H197" s="122">
        <v>42299</v>
      </c>
      <c r="I197" s="123">
        <v>1</v>
      </c>
      <c r="J197" s="124" t="s">
        <v>153</v>
      </c>
      <c r="K197" s="122" t="s">
        <v>153</v>
      </c>
      <c r="L197" s="122" t="s">
        <v>153</v>
      </c>
      <c r="M197" s="123" t="s">
        <v>153</v>
      </c>
      <c r="N197" s="124" t="s">
        <v>153</v>
      </c>
      <c r="O197" s="122" t="s">
        <v>153</v>
      </c>
      <c r="P197" s="122" t="s">
        <v>153</v>
      </c>
      <c r="Q197" s="123" t="s">
        <v>153</v>
      </c>
      <c r="R197" s="124" t="s">
        <v>153</v>
      </c>
      <c r="S197" s="122" t="s">
        <v>153</v>
      </c>
      <c r="T197" s="122" t="s">
        <v>153</v>
      </c>
      <c r="U197" s="123" t="s">
        <v>153</v>
      </c>
      <c r="V197" s="124" t="s">
        <v>153</v>
      </c>
      <c r="W197" s="122" t="s">
        <v>153</v>
      </c>
      <c r="X197" s="122" t="s">
        <v>153</v>
      </c>
      <c r="Y197" s="123" t="s">
        <v>153</v>
      </c>
      <c r="Z197" s="124" t="s">
        <v>153</v>
      </c>
    </row>
    <row r="198" spans="2:26" ht="29" x14ac:dyDescent="0.35">
      <c r="B198" s="118" t="str">
        <f>'INF GERAIS'!B198&amp;IFERROR(IF(INDEX(APOIO!$A$5:$A$50,MATCH('INF GERAIS'!N198,APOIO!$B$5:$B$50,0))="NÃO",APOIO!$A$2&amp;"NÃO VÁLIDO",""),"")</f>
        <v>2014.0186</v>
      </c>
      <c r="C198" s="118" t="str">
        <f>'INF GERAIS'!C198</f>
        <v>SERTÃO DO PAJEÚ</v>
      </c>
      <c r="D198" s="118" t="str">
        <f>'INF GERAIS'!D198</f>
        <v>INGAZEIRA</v>
      </c>
      <c r="E198" s="118" t="str">
        <f>'INF GERAIS'!E198</f>
        <v>RECONSTRUÇÃO DE POSTO DE SAÚDE DA FAMÍLIA NO ASSENTAMENTO DO SÍTIO JORGE</v>
      </c>
      <c r="F198" s="1950" t="str">
        <f>'INF GERAIS'!G198</f>
        <v>NORMAL</v>
      </c>
      <c r="G198" s="122">
        <v>42090</v>
      </c>
      <c r="H198" s="122">
        <v>42088</v>
      </c>
      <c r="I198" s="123">
        <v>0.65</v>
      </c>
      <c r="J198" s="124" t="s">
        <v>153</v>
      </c>
      <c r="K198" s="122">
        <v>42335</v>
      </c>
      <c r="L198" s="122">
        <v>42354</v>
      </c>
      <c r="M198" s="123">
        <v>1</v>
      </c>
      <c r="N198" s="124" t="s">
        <v>153</v>
      </c>
      <c r="O198" s="122" t="s">
        <v>153</v>
      </c>
      <c r="P198" s="122" t="s">
        <v>153</v>
      </c>
      <c r="Q198" s="123" t="s">
        <v>153</v>
      </c>
      <c r="R198" s="124" t="s">
        <v>153</v>
      </c>
      <c r="S198" s="122" t="s">
        <v>153</v>
      </c>
      <c r="T198" s="122" t="s">
        <v>153</v>
      </c>
      <c r="U198" s="123" t="s">
        <v>153</v>
      </c>
      <c r="V198" s="124" t="s">
        <v>153</v>
      </c>
      <c r="W198" s="122" t="s">
        <v>153</v>
      </c>
      <c r="X198" s="122" t="s">
        <v>153</v>
      </c>
      <c r="Y198" s="123" t="s">
        <v>153</v>
      </c>
      <c r="Z198" s="124" t="s">
        <v>153</v>
      </c>
    </row>
    <row r="199" spans="2:26" ht="87" x14ac:dyDescent="0.35">
      <c r="B199" s="118" t="str">
        <f>'INF GERAIS'!B199&amp;IFERROR(IF(INDEX(APOIO!$A$5:$A$50,MATCH('INF GERAIS'!N199,APOIO!$B$5:$B$50,0))="NÃO",APOIO!$A$2&amp;"NÃO VÁLIDO",""),"")</f>
        <v>2014.0187
NÃO VÁLIDO</v>
      </c>
      <c r="C199" s="118" t="str">
        <f>'INF GERAIS'!C199</f>
        <v>METROPOLITANA</v>
      </c>
      <c r="D199" s="118" t="str">
        <f>'INF GERAIS'!D199</f>
        <v>IPOJUCA</v>
      </c>
      <c r="E199" s="118" t="str">
        <f>'INF GERAIS'!E199</f>
        <v>IMPLANTAÇÃO DE DRENAGEM SUPERFICIAL,TERRAPLENAGEM, COM FORNECIMENTO E APLICAÇÃO DE TRATAMENTO SUPERFICIAL DUPLO (TSD) NAS VIAS VICINAIS DE ACESSO À DIVERSAS COMUNIDADES DOS ENGENHOS NO MUNICÍPIO DO IPOJUCA</v>
      </c>
      <c r="F199" s="1950" t="str">
        <f>'INF GERAIS'!G199</f>
        <v>NORMAL</v>
      </c>
      <c r="G199" s="122" t="s">
        <v>153</v>
      </c>
      <c r="H199" s="122" t="s">
        <v>153</v>
      </c>
      <c r="I199" s="123" t="s">
        <v>153</v>
      </c>
      <c r="J199" s="124" t="s">
        <v>153</v>
      </c>
      <c r="K199" s="122"/>
      <c r="L199" s="122" t="s">
        <v>153</v>
      </c>
      <c r="M199" s="123"/>
      <c r="N199" s="124" t="s">
        <v>153</v>
      </c>
      <c r="O199" s="122"/>
      <c r="P199" s="122" t="s">
        <v>153</v>
      </c>
      <c r="Q199" s="123" t="s">
        <v>153</v>
      </c>
      <c r="R199" s="124" t="s">
        <v>153</v>
      </c>
      <c r="S199" s="122" t="s">
        <v>153</v>
      </c>
      <c r="T199" s="122" t="s">
        <v>153</v>
      </c>
      <c r="U199" s="123" t="s">
        <v>153</v>
      </c>
      <c r="V199" s="124" t="s">
        <v>153</v>
      </c>
      <c r="W199" s="122" t="s">
        <v>153</v>
      </c>
      <c r="X199" s="122" t="s">
        <v>153</v>
      </c>
      <c r="Y199" s="123" t="s">
        <v>153</v>
      </c>
      <c r="Z199" s="124" t="s">
        <v>153</v>
      </c>
    </row>
    <row r="200" spans="2:26" x14ac:dyDescent="0.35">
      <c r="B200" s="902" t="str">
        <f>'INF GERAIS'!B200&amp;IFERROR(IF(INDEX(APOIO!$A$5:$A$50,MATCH('INF GERAIS'!N200,APOIO!$B$5:$B$50,0))="NÃO",APOIO!$A$2&amp;"NÃO VÁLIDO",""),"")</f>
        <v>2014.0433</v>
      </c>
      <c r="C200" s="902" t="str">
        <f>'INF GERAIS'!C200</f>
        <v>METROPOLITANA</v>
      </c>
      <c r="D200" s="902" t="str">
        <f>'INF GERAIS'!D200</f>
        <v>IPOJUCA</v>
      </c>
      <c r="E200" s="902" t="str">
        <f>'INF GERAIS'!E200</f>
        <v>CONTENÇÃO DE ENCOSTAS</v>
      </c>
      <c r="F200" s="1950" t="str">
        <f>'INF GERAIS'!G200</f>
        <v>NORMAL</v>
      </c>
      <c r="G200" s="122">
        <v>44505</v>
      </c>
      <c r="H200" s="122">
        <v>44615</v>
      </c>
      <c r="I200" s="123">
        <v>0.7097</v>
      </c>
      <c r="J200" s="124" t="s">
        <v>13681</v>
      </c>
      <c r="K200" s="122">
        <v>45173</v>
      </c>
      <c r="L200" s="122">
        <v>45182</v>
      </c>
      <c r="M200" s="123">
        <v>1</v>
      </c>
      <c r="N200" s="124" t="s">
        <v>13953</v>
      </c>
      <c r="O200" s="122">
        <v>45321</v>
      </c>
      <c r="P200" s="122">
        <v>45344</v>
      </c>
      <c r="Q200" s="123">
        <v>1</v>
      </c>
      <c r="R200" s="124" t="s">
        <v>13964</v>
      </c>
      <c r="S200" s="122"/>
      <c r="T200" s="122"/>
      <c r="U200" s="123"/>
      <c r="V200" s="124"/>
      <c r="W200" s="122"/>
      <c r="X200" s="122"/>
      <c r="Y200" s="123"/>
      <c r="Z200" s="124"/>
    </row>
    <row r="201" spans="2:26" ht="29" x14ac:dyDescent="0.35">
      <c r="B201" s="118" t="str">
        <f>'INF GERAIS'!B201&amp;IFERROR(IF(INDEX(APOIO!$A$5:$A$50,MATCH('INF GERAIS'!N201,APOIO!$B$5:$B$50,0))="NÃO",APOIO!$A$2&amp;"NÃO VÁLIDO",""),"")</f>
        <v>2014.0188</v>
      </c>
      <c r="C201" s="118" t="str">
        <f>'INF GERAIS'!C201</f>
        <v>SERTÃO DO ARARIPE</v>
      </c>
      <c r="D201" s="118" t="str">
        <f>'INF GERAIS'!D201</f>
        <v>IPUBI</v>
      </c>
      <c r="E201" s="118" t="str">
        <f>'INF GERAIS'!E201</f>
        <v>CONSTRUÇÃO DO MATADOURO PÚBLICO DE SERROLÂNDIA</v>
      </c>
      <c r="F201" s="1950" t="str">
        <f>'INF GERAIS'!G201</f>
        <v>NORMAL</v>
      </c>
      <c r="G201" s="122">
        <v>42558</v>
      </c>
      <c r="H201" s="122">
        <v>42604</v>
      </c>
      <c r="I201" s="123">
        <v>0.6</v>
      </c>
      <c r="J201" s="124" t="s">
        <v>153</v>
      </c>
      <c r="K201" s="122">
        <v>43076</v>
      </c>
      <c r="L201" s="122">
        <v>43241</v>
      </c>
      <c r="M201" s="123">
        <v>1</v>
      </c>
      <c r="N201" s="124" t="s">
        <v>153</v>
      </c>
      <c r="O201" s="122" t="s">
        <v>153</v>
      </c>
      <c r="P201" s="122" t="s">
        <v>153</v>
      </c>
      <c r="Q201" s="123" t="s">
        <v>153</v>
      </c>
      <c r="R201" s="124" t="s">
        <v>153</v>
      </c>
      <c r="S201" s="122" t="s">
        <v>153</v>
      </c>
      <c r="T201" s="122" t="s">
        <v>153</v>
      </c>
      <c r="U201" s="123" t="s">
        <v>153</v>
      </c>
      <c r="V201" s="124" t="s">
        <v>153</v>
      </c>
      <c r="W201" s="122" t="s">
        <v>153</v>
      </c>
      <c r="X201" s="122" t="s">
        <v>153</v>
      </c>
      <c r="Y201" s="123" t="s">
        <v>153</v>
      </c>
      <c r="Z201" s="124" t="s">
        <v>153</v>
      </c>
    </row>
    <row r="202" spans="2:26" ht="29" x14ac:dyDescent="0.35">
      <c r="B202" s="118" t="str">
        <f>'INF GERAIS'!B202&amp;IFERROR(IF(INDEX(APOIO!$A$5:$A$50,MATCH('INF GERAIS'!N202,APOIO!$B$5:$B$50,0))="NÃO",APOIO!$A$2&amp;"NÃO VÁLIDO",""),"")</f>
        <v>2014.0189</v>
      </c>
      <c r="C202" s="118" t="str">
        <f>'INF GERAIS'!C202</f>
        <v>SERTÃO DO ARARIPE</v>
      </c>
      <c r="D202" s="118" t="str">
        <f>'INF GERAIS'!D202</f>
        <v>IPUBI</v>
      </c>
      <c r="E202" s="118" t="str">
        <f>'INF GERAIS'!E202</f>
        <v>REQUALIFICAÇÃO E REFORMA DA PRAÇA NILZA LINS</v>
      </c>
      <c r="F202" s="1950" t="str">
        <f>'INF GERAIS'!G202</f>
        <v>NORMAL</v>
      </c>
      <c r="G202" s="122">
        <v>43109</v>
      </c>
      <c r="H202" s="122">
        <v>43159</v>
      </c>
      <c r="I202" s="123">
        <v>1</v>
      </c>
      <c r="J202" s="124" t="s">
        <v>153</v>
      </c>
      <c r="K202" s="122" t="s">
        <v>153</v>
      </c>
      <c r="L202" s="122" t="s">
        <v>153</v>
      </c>
      <c r="M202" s="123" t="s">
        <v>153</v>
      </c>
      <c r="N202" s="124" t="s">
        <v>153</v>
      </c>
      <c r="O202" s="122" t="s">
        <v>153</v>
      </c>
      <c r="P202" s="122" t="s">
        <v>153</v>
      </c>
      <c r="Q202" s="123" t="s">
        <v>153</v>
      </c>
      <c r="R202" s="124" t="s">
        <v>153</v>
      </c>
      <c r="S202" s="122" t="s">
        <v>153</v>
      </c>
      <c r="T202" s="122" t="s">
        <v>153</v>
      </c>
      <c r="U202" s="123" t="s">
        <v>153</v>
      </c>
      <c r="V202" s="124" t="s">
        <v>153</v>
      </c>
      <c r="W202" s="122" t="s">
        <v>153</v>
      </c>
      <c r="X202" s="122" t="s">
        <v>153</v>
      </c>
      <c r="Y202" s="123" t="s">
        <v>153</v>
      </c>
      <c r="Z202" s="124" t="s">
        <v>153</v>
      </c>
    </row>
    <row r="203" spans="2:26" ht="29" x14ac:dyDescent="0.35">
      <c r="B203" s="118" t="str">
        <f>'INF GERAIS'!B203&amp;IFERROR(IF(INDEX(APOIO!$A$5:$A$50,MATCH('INF GERAIS'!N203,APOIO!$B$5:$B$50,0))="NÃO",APOIO!$A$2&amp;"NÃO VÁLIDO",""),"")</f>
        <v>2014.0190</v>
      </c>
      <c r="C203" s="118" t="str">
        <f>'INF GERAIS'!C203</f>
        <v>SERTÃO DO ARARIPE</v>
      </c>
      <c r="D203" s="118" t="str">
        <f>'INF GERAIS'!D203</f>
        <v>IPUBI</v>
      </c>
      <c r="E203" s="118" t="str">
        <f>'INF GERAIS'!E203</f>
        <v>REQUALIFICAÇÃO E REFORMA DA AVENIDA CENTRAL NORTE E SUL</v>
      </c>
      <c r="F203" s="1950" t="str">
        <f>'INF GERAIS'!G203</f>
        <v>NORMAL</v>
      </c>
      <c r="G203" s="122">
        <v>42558</v>
      </c>
      <c r="H203" s="122">
        <v>42571</v>
      </c>
      <c r="I203" s="123">
        <v>0.65749999999999997</v>
      </c>
      <c r="J203" s="124" t="s">
        <v>153</v>
      </c>
      <c r="K203" s="122">
        <v>42748</v>
      </c>
      <c r="L203" s="122">
        <v>42831</v>
      </c>
      <c r="M203" s="123">
        <v>1</v>
      </c>
      <c r="N203" s="124" t="s">
        <v>153</v>
      </c>
      <c r="O203" s="122" t="s">
        <v>153</v>
      </c>
      <c r="P203" s="122" t="s">
        <v>153</v>
      </c>
      <c r="Q203" s="123" t="s">
        <v>153</v>
      </c>
      <c r="R203" s="124" t="s">
        <v>153</v>
      </c>
      <c r="S203" s="122" t="s">
        <v>153</v>
      </c>
      <c r="T203" s="122" t="s">
        <v>153</v>
      </c>
      <c r="U203" s="123" t="s">
        <v>153</v>
      </c>
      <c r="V203" s="124" t="s">
        <v>153</v>
      </c>
      <c r="W203" s="122" t="s">
        <v>153</v>
      </c>
      <c r="X203" s="122" t="s">
        <v>153</v>
      </c>
      <c r="Y203" s="123" t="s">
        <v>153</v>
      </c>
      <c r="Z203" s="124" t="s">
        <v>153</v>
      </c>
    </row>
    <row r="204" spans="2:26" ht="29" x14ac:dyDescent="0.35">
      <c r="B204" s="118" t="str">
        <f>'INF GERAIS'!B204&amp;IFERROR(IF(INDEX(APOIO!$A$5:$A$50,MATCH('INF GERAIS'!N204,APOIO!$B$5:$B$50,0))="NÃO",APOIO!$A$2&amp;"NÃO VÁLIDO",""),"")</f>
        <v>2014.0191</v>
      </c>
      <c r="C204" s="118" t="str">
        <f>'INF GERAIS'!C204</f>
        <v>SERTÃO DO ARARIPE</v>
      </c>
      <c r="D204" s="118" t="str">
        <f>'INF GERAIS'!D204</f>
        <v>IPUBI</v>
      </c>
      <c r="E204" s="118" t="str">
        <f>'INF GERAIS'!E204</f>
        <v>CONSTRUÇÃO DA PRAÇA DE SÃO JOSÉ, NO BAIRRO JARDIM ROCHA</v>
      </c>
      <c r="F204" s="1950" t="str">
        <f>'INF GERAIS'!G204</f>
        <v>NORMAL</v>
      </c>
      <c r="G204" s="122">
        <v>42558</v>
      </c>
      <c r="H204" s="122">
        <v>42647</v>
      </c>
      <c r="I204" s="123">
        <v>0.6</v>
      </c>
      <c r="J204" s="450">
        <v>0.61350000000000005</v>
      </c>
      <c r="K204" s="122">
        <v>42748</v>
      </c>
      <c r="L204" s="122">
        <v>42774</v>
      </c>
      <c r="M204" s="123">
        <v>1</v>
      </c>
      <c r="N204" s="124" t="s">
        <v>153</v>
      </c>
      <c r="O204" s="122" t="s">
        <v>153</v>
      </c>
      <c r="P204" s="122" t="s">
        <v>153</v>
      </c>
      <c r="Q204" s="123" t="s">
        <v>153</v>
      </c>
      <c r="R204" s="124" t="s">
        <v>153</v>
      </c>
      <c r="S204" s="122" t="s">
        <v>153</v>
      </c>
      <c r="T204" s="122" t="s">
        <v>153</v>
      </c>
      <c r="U204" s="123" t="s">
        <v>153</v>
      </c>
      <c r="V204" s="124" t="s">
        <v>153</v>
      </c>
      <c r="W204" s="122" t="s">
        <v>153</v>
      </c>
      <c r="X204" s="122" t="s">
        <v>153</v>
      </c>
      <c r="Y204" s="123" t="s">
        <v>153</v>
      </c>
      <c r="Z204" s="124" t="s">
        <v>153</v>
      </c>
    </row>
    <row r="205" spans="2:26" ht="29" x14ac:dyDescent="0.35">
      <c r="B205" s="118" t="str">
        <f>'INF GERAIS'!B205&amp;IFERROR(IF(INDEX(APOIO!$A$5:$A$50,MATCH('INF GERAIS'!N205,APOIO!$B$5:$B$50,0))="NÃO",APOIO!$A$2&amp;"NÃO VÁLIDO",""),"")</f>
        <v>2014.0192</v>
      </c>
      <c r="C205" s="118" t="str">
        <f>'INF GERAIS'!C205</f>
        <v>SERTÃO DO ARARIPE</v>
      </c>
      <c r="D205" s="118" t="str">
        <f>'INF GERAIS'!D205</f>
        <v>IPUBI</v>
      </c>
      <c r="E205" s="118" t="str">
        <f>'INF GERAIS'!E205</f>
        <v>CONSTRUÇÃO DE ESCADARIA E ACESSO AO MONTE SANTO</v>
      </c>
      <c r="F205" s="1950" t="str">
        <f>'INF GERAIS'!G205</f>
        <v>NORMAL</v>
      </c>
      <c r="G205" s="122">
        <v>42558</v>
      </c>
      <c r="H205" s="122">
        <v>42647</v>
      </c>
      <c r="I205" s="123">
        <v>0.6</v>
      </c>
      <c r="J205" s="450">
        <v>0.60429999999999995</v>
      </c>
      <c r="K205" s="122">
        <v>43109</v>
      </c>
      <c r="L205" s="122">
        <v>43159</v>
      </c>
      <c r="M205" s="123">
        <v>1</v>
      </c>
      <c r="N205" s="124" t="s">
        <v>153</v>
      </c>
      <c r="O205" s="122" t="s">
        <v>153</v>
      </c>
      <c r="P205" s="122" t="s">
        <v>153</v>
      </c>
      <c r="Q205" s="123" t="s">
        <v>153</v>
      </c>
      <c r="R205" s="124" t="s">
        <v>153</v>
      </c>
      <c r="S205" s="122" t="s">
        <v>153</v>
      </c>
      <c r="T205" s="122" t="s">
        <v>153</v>
      </c>
      <c r="U205" s="123" t="s">
        <v>153</v>
      </c>
      <c r="V205" s="124" t="s">
        <v>153</v>
      </c>
      <c r="W205" s="122" t="s">
        <v>153</v>
      </c>
      <c r="X205" s="122" t="s">
        <v>153</v>
      </c>
      <c r="Y205" s="123" t="s">
        <v>153</v>
      </c>
      <c r="Z205" s="124" t="s">
        <v>153</v>
      </c>
    </row>
    <row r="206" spans="2:26" ht="29" x14ac:dyDescent="0.35">
      <c r="B206" s="118" t="str">
        <f>'INF GERAIS'!B206&amp;IFERROR(IF(INDEX(APOIO!$A$5:$A$50,MATCH('INF GERAIS'!N206,APOIO!$B$5:$B$50,0))="NÃO",APOIO!$A$2&amp;"NÃO VÁLIDO",""),"")</f>
        <v>2014.0193</v>
      </c>
      <c r="C206" s="118" t="str">
        <f>'INF GERAIS'!C206</f>
        <v>SERTÃO DE ITAPARICA</v>
      </c>
      <c r="D206" s="118" t="str">
        <f>'INF GERAIS'!D206</f>
        <v>ITACURUBA</v>
      </c>
      <c r="E206" s="118" t="str">
        <f>'INF GERAIS'!E206</f>
        <v>PAVIMENTAÇÃO GRANÍTICA DAS RUAS</v>
      </c>
      <c r="F206" s="1950" t="str">
        <f>'INF GERAIS'!G206</f>
        <v>NORMAL</v>
      </c>
      <c r="G206" s="122">
        <v>42447</v>
      </c>
      <c r="H206" s="122">
        <v>42502</v>
      </c>
      <c r="I206" s="123">
        <v>0.6</v>
      </c>
      <c r="J206" s="124" t="s">
        <v>153</v>
      </c>
      <c r="K206" s="122">
        <v>42842</v>
      </c>
      <c r="L206" s="122">
        <v>42879</v>
      </c>
      <c r="M206" s="123">
        <v>1</v>
      </c>
      <c r="N206" s="124" t="s">
        <v>153</v>
      </c>
      <c r="O206" s="122" t="s">
        <v>153</v>
      </c>
      <c r="P206" s="122" t="s">
        <v>153</v>
      </c>
      <c r="Q206" s="123" t="s">
        <v>153</v>
      </c>
      <c r="R206" s="124" t="s">
        <v>153</v>
      </c>
      <c r="S206" s="122" t="s">
        <v>153</v>
      </c>
      <c r="T206" s="122" t="s">
        <v>153</v>
      </c>
      <c r="U206" s="123" t="s">
        <v>153</v>
      </c>
      <c r="V206" s="124" t="s">
        <v>153</v>
      </c>
      <c r="W206" s="122" t="s">
        <v>153</v>
      </c>
      <c r="X206" s="122" t="s">
        <v>153</v>
      </c>
      <c r="Y206" s="123" t="s">
        <v>153</v>
      </c>
      <c r="Z206" s="124" t="s">
        <v>153</v>
      </c>
    </row>
    <row r="207" spans="2:26" ht="29" x14ac:dyDescent="0.35">
      <c r="B207" s="118" t="str">
        <f>'INF GERAIS'!B207&amp;IFERROR(IF(INDEX(APOIO!$A$5:$A$50,MATCH('INF GERAIS'!N207,APOIO!$B$5:$B$50,0))="NÃO",APOIO!$A$2&amp;"NÃO VÁLIDO",""),"")</f>
        <v>2014.0194</v>
      </c>
      <c r="C207" s="118" t="str">
        <f>'INF GERAIS'!C207</f>
        <v>SERTÃO DE ITAPARICA</v>
      </c>
      <c r="D207" s="118" t="str">
        <f>'INF GERAIS'!D207</f>
        <v>ITACURUBA</v>
      </c>
      <c r="E207" s="118" t="str">
        <f>'INF GERAIS'!E207</f>
        <v>CONSTRUÇÃO DO MURO DA CRECHE PROINFÂNCIA</v>
      </c>
      <c r="F207" s="1950" t="str">
        <f>'INF GERAIS'!G207</f>
        <v>NORMAL</v>
      </c>
      <c r="G207" s="122">
        <v>42447</v>
      </c>
      <c r="H207" s="122">
        <v>42493</v>
      </c>
      <c r="I207" s="123">
        <v>0.6</v>
      </c>
      <c r="J207" s="124" t="s">
        <v>153</v>
      </c>
      <c r="K207" s="122">
        <v>42821</v>
      </c>
      <c r="L207" s="122">
        <v>42853</v>
      </c>
      <c r="M207" s="123">
        <v>1</v>
      </c>
      <c r="N207" s="124" t="s">
        <v>153</v>
      </c>
      <c r="O207" s="122" t="s">
        <v>153</v>
      </c>
      <c r="P207" s="122" t="s">
        <v>153</v>
      </c>
      <c r="Q207" s="123" t="s">
        <v>153</v>
      </c>
      <c r="R207" s="124" t="s">
        <v>153</v>
      </c>
      <c r="S207" s="122" t="s">
        <v>153</v>
      </c>
      <c r="T207" s="122" t="s">
        <v>153</v>
      </c>
      <c r="U207" s="123" t="s">
        <v>153</v>
      </c>
      <c r="V207" s="124" t="s">
        <v>153</v>
      </c>
      <c r="W207" s="122" t="s">
        <v>153</v>
      </c>
      <c r="X207" s="122" t="s">
        <v>153</v>
      </c>
      <c r="Y207" s="123" t="s">
        <v>153</v>
      </c>
      <c r="Z207" s="124" t="s">
        <v>153</v>
      </c>
    </row>
    <row r="208" spans="2:26" ht="29" x14ac:dyDescent="0.35">
      <c r="B208" s="118" t="str">
        <f>'INF GERAIS'!B208&amp;IFERROR(IF(INDEX(APOIO!$A$5:$A$50,MATCH('INF GERAIS'!N208,APOIO!$B$5:$B$50,0))="NÃO",APOIO!$A$2&amp;"NÃO VÁLIDO",""),"")</f>
        <v>2014.0195</v>
      </c>
      <c r="C208" s="118" t="str">
        <f>'INF GERAIS'!C208</f>
        <v>AGRESTE MERIDIONAL</v>
      </c>
      <c r="D208" s="118" t="str">
        <f>'INF GERAIS'!D208</f>
        <v>ITAÍBA</v>
      </c>
      <c r="E208" s="118" t="str">
        <f>'INF GERAIS'!E208</f>
        <v>PAVIMENTAÇÃO DE VIAS NO MUNICÍPIO DE ITAÍBA/PE</v>
      </c>
      <c r="F208" s="1950" t="str">
        <f>'INF GERAIS'!G208</f>
        <v>NORMAL</v>
      </c>
      <c r="G208" s="122">
        <v>42604</v>
      </c>
      <c r="H208" s="122">
        <v>42605</v>
      </c>
      <c r="I208" s="123">
        <v>0.73</v>
      </c>
      <c r="J208" s="122"/>
      <c r="K208" s="122">
        <v>42604</v>
      </c>
      <c r="L208" s="122">
        <v>42605</v>
      </c>
      <c r="M208" s="123">
        <v>0.73</v>
      </c>
      <c r="N208" s="124" t="s">
        <v>153</v>
      </c>
      <c r="O208" s="122">
        <v>42724</v>
      </c>
      <c r="P208" s="122">
        <v>42733</v>
      </c>
      <c r="Q208" s="123">
        <v>1</v>
      </c>
      <c r="R208" s="124" t="s">
        <v>153</v>
      </c>
      <c r="S208" s="122" t="s">
        <v>153</v>
      </c>
      <c r="T208" s="122" t="s">
        <v>153</v>
      </c>
      <c r="U208" s="123" t="s">
        <v>153</v>
      </c>
      <c r="V208" s="124" t="s">
        <v>153</v>
      </c>
      <c r="W208" s="122" t="s">
        <v>153</v>
      </c>
      <c r="X208" s="122" t="s">
        <v>153</v>
      </c>
      <c r="Y208" s="123" t="s">
        <v>153</v>
      </c>
      <c r="Z208" s="124" t="s">
        <v>153</v>
      </c>
    </row>
    <row r="209" spans="2:26" ht="29" x14ac:dyDescent="0.35">
      <c r="B209" s="118" t="str">
        <f>'INF GERAIS'!B209&amp;IFERROR(IF(INDEX(APOIO!$A$5:$A$50,MATCH('INF GERAIS'!N209,APOIO!$B$5:$B$50,0))="NÃO",APOIO!$A$2&amp;"NÃO VÁLIDO",""),"")</f>
        <v>2014.0196</v>
      </c>
      <c r="C209" s="118" t="str">
        <f>'INF GERAIS'!C209</f>
        <v>MATA NORTE</v>
      </c>
      <c r="D209" s="118" t="str">
        <f>'INF GERAIS'!D209</f>
        <v>ITAMBÉ</v>
      </c>
      <c r="E209" s="118" t="str">
        <f>'INF GERAIS'!E209</f>
        <v>PAVIMENTAÇÃO DE RUAS NA SEDE, DISTRITO DE QUEBEC, MUNICÍPIO DE ITAMBÉ-PE</v>
      </c>
      <c r="F209" s="1950" t="str">
        <f>'INF GERAIS'!G209</f>
        <v>NORMAL</v>
      </c>
      <c r="G209" s="122">
        <v>43633</v>
      </c>
      <c r="H209" s="122">
        <v>43714</v>
      </c>
      <c r="I209" s="123">
        <v>0.6</v>
      </c>
      <c r="J209" s="124" t="s">
        <v>153</v>
      </c>
      <c r="K209" s="122">
        <v>45315</v>
      </c>
      <c r="L209" s="122" t="s">
        <v>153</v>
      </c>
      <c r="M209" s="123">
        <v>1</v>
      </c>
      <c r="N209" s="124" t="s">
        <v>153</v>
      </c>
      <c r="O209" s="122" t="s">
        <v>153</v>
      </c>
      <c r="P209" s="122" t="s">
        <v>153</v>
      </c>
      <c r="Q209" s="123" t="s">
        <v>153</v>
      </c>
      <c r="R209" s="124" t="s">
        <v>153</v>
      </c>
      <c r="S209" s="122" t="s">
        <v>153</v>
      </c>
      <c r="T209" s="122" t="s">
        <v>153</v>
      </c>
      <c r="U209" s="123" t="s">
        <v>153</v>
      </c>
      <c r="V209" s="124" t="s">
        <v>153</v>
      </c>
      <c r="W209" s="122" t="s">
        <v>153</v>
      </c>
      <c r="X209" s="122" t="s">
        <v>153</v>
      </c>
      <c r="Y209" s="123" t="s">
        <v>153</v>
      </c>
      <c r="Z209" s="124" t="s">
        <v>153</v>
      </c>
    </row>
    <row r="210" spans="2:26" ht="29" x14ac:dyDescent="0.35">
      <c r="B210" s="118" t="str">
        <f>'INF GERAIS'!B210&amp;IFERROR(IF(INDEX(APOIO!$A$5:$A$50,MATCH('INF GERAIS'!N210,APOIO!$B$5:$B$50,0))="NÃO",APOIO!$A$2&amp;"NÃO VÁLIDO",""),"")</f>
        <v>2014.0197</v>
      </c>
      <c r="C210" s="118" t="str">
        <f>'INF GERAIS'!C210</f>
        <v>SERTÃO DO PAJEÚ</v>
      </c>
      <c r="D210" s="118" t="str">
        <f>'INF GERAIS'!D210</f>
        <v>ITAPETIM</v>
      </c>
      <c r="E210" s="118" t="str">
        <f>'INF GERAIS'!E210</f>
        <v>CONSTRUÇÃO DA PRAÇA DO CONJUNTO HABITACIONAL GOVERNADOR MIGUEL ARRAES DE ALENCAR</v>
      </c>
      <c r="F210" s="1950" t="str">
        <f>'INF GERAIS'!G210</f>
        <v>NORMAL</v>
      </c>
      <c r="G210" s="122">
        <v>42206</v>
      </c>
      <c r="H210" s="122">
        <v>42297</v>
      </c>
      <c r="I210" s="123">
        <v>0.9</v>
      </c>
      <c r="J210" s="124" t="s">
        <v>153</v>
      </c>
      <c r="K210" s="122">
        <v>42388</v>
      </c>
      <c r="L210" s="122">
        <v>42445</v>
      </c>
      <c r="M210" s="123">
        <v>1</v>
      </c>
      <c r="N210" s="124" t="s">
        <v>153</v>
      </c>
      <c r="O210" s="122" t="s">
        <v>153</v>
      </c>
      <c r="P210" s="122" t="s">
        <v>153</v>
      </c>
      <c r="Q210" s="123" t="s">
        <v>153</v>
      </c>
      <c r="R210" s="124" t="s">
        <v>153</v>
      </c>
      <c r="S210" s="122" t="s">
        <v>153</v>
      </c>
      <c r="T210" s="122" t="s">
        <v>153</v>
      </c>
      <c r="U210" s="123" t="s">
        <v>153</v>
      </c>
      <c r="V210" s="124" t="s">
        <v>153</v>
      </c>
      <c r="W210" s="122" t="s">
        <v>153</v>
      </c>
      <c r="X210" s="122" t="s">
        <v>153</v>
      </c>
      <c r="Y210" s="123" t="s">
        <v>153</v>
      </c>
      <c r="Z210" s="124" t="s">
        <v>153</v>
      </c>
    </row>
    <row r="211" spans="2:26" x14ac:dyDescent="0.35">
      <c r="B211" s="118" t="str">
        <f>'INF GERAIS'!B211&amp;IFERROR(IF(INDEX(APOIO!$A$5:$A$50,MATCH('INF GERAIS'!N211,APOIO!$B$5:$B$50,0))="NÃO",APOIO!$A$2&amp;"NÃO VÁLIDO",""),"")</f>
        <v>2014.0198</v>
      </c>
      <c r="C211" s="118" t="str">
        <f>'INF GERAIS'!C211</f>
        <v>SERTÃO DO PAJEÚ</v>
      </c>
      <c r="D211" s="118" t="str">
        <f>'INF GERAIS'!D211</f>
        <v>ITAPETIM</v>
      </c>
      <c r="E211" s="118" t="str">
        <f>'INF GERAIS'!E211</f>
        <v>CONSTRUÇÃO DE PONTE</v>
      </c>
      <c r="F211" s="1950" t="str">
        <f>'INF GERAIS'!G211</f>
        <v>NORMAL</v>
      </c>
      <c r="G211" s="122">
        <v>42122</v>
      </c>
      <c r="H211" s="122">
        <v>42236</v>
      </c>
      <c r="I211" s="123">
        <v>0.6</v>
      </c>
      <c r="J211" s="124" t="s">
        <v>153</v>
      </c>
      <c r="K211" s="122">
        <v>42213</v>
      </c>
      <c r="L211" s="122">
        <v>42236</v>
      </c>
      <c r="M211" s="123">
        <v>1</v>
      </c>
      <c r="N211" s="124" t="s">
        <v>153</v>
      </c>
      <c r="O211" s="122" t="s">
        <v>153</v>
      </c>
      <c r="P211" s="122" t="s">
        <v>153</v>
      </c>
      <c r="Q211" s="123" t="s">
        <v>153</v>
      </c>
      <c r="R211" s="124" t="s">
        <v>153</v>
      </c>
      <c r="S211" s="122" t="s">
        <v>153</v>
      </c>
      <c r="T211" s="122" t="s">
        <v>153</v>
      </c>
      <c r="U211" s="123" t="s">
        <v>153</v>
      </c>
      <c r="V211" s="124" t="s">
        <v>153</v>
      </c>
      <c r="W211" s="122" t="s">
        <v>153</v>
      </c>
      <c r="X211" s="122" t="s">
        <v>153</v>
      </c>
      <c r="Y211" s="123" t="s">
        <v>153</v>
      </c>
      <c r="Z211" s="124" t="s">
        <v>153</v>
      </c>
    </row>
    <row r="212" spans="2:26" x14ac:dyDescent="0.35">
      <c r="B212" s="118" t="str">
        <f>'INF GERAIS'!B212&amp;IFERROR(IF(INDEX(APOIO!$A$5:$A$50,MATCH('INF GERAIS'!N212,APOIO!$B$5:$B$50,0))="NÃO",APOIO!$A$2&amp;"NÃO VÁLIDO",""),"")</f>
        <v>2014.0199</v>
      </c>
      <c r="C212" s="118" t="str">
        <f>'INF GERAIS'!C212</f>
        <v>SERTÃO DO PAJEÚ</v>
      </c>
      <c r="D212" s="118" t="str">
        <f>'INF GERAIS'!D212</f>
        <v>ITAPETIM</v>
      </c>
      <c r="E212" s="118" t="str">
        <f>'INF GERAIS'!E212</f>
        <v>CONSTRUÇÃO DE CALÇAMENTO EM DIVERSAS RUAS</v>
      </c>
      <c r="F212" s="1950" t="str">
        <f>'INF GERAIS'!G212</f>
        <v>NORMAL</v>
      </c>
      <c r="G212" s="122">
        <v>42193</v>
      </c>
      <c r="H212" s="122">
        <v>42297</v>
      </c>
      <c r="I212" s="123">
        <v>1</v>
      </c>
      <c r="J212" s="124" t="s">
        <v>153</v>
      </c>
      <c r="K212" s="122" t="s">
        <v>153</v>
      </c>
      <c r="L212" s="122" t="s">
        <v>153</v>
      </c>
      <c r="M212" s="123" t="s">
        <v>153</v>
      </c>
      <c r="N212" s="124" t="s">
        <v>153</v>
      </c>
      <c r="O212" s="122" t="s">
        <v>153</v>
      </c>
      <c r="P212" s="122" t="s">
        <v>153</v>
      </c>
      <c r="Q212" s="123" t="s">
        <v>153</v>
      </c>
      <c r="R212" s="124" t="s">
        <v>153</v>
      </c>
      <c r="S212" s="122" t="s">
        <v>153</v>
      </c>
      <c r="T212" s="122" t="s">
        <v>153</v>
      </c>
      <c r="U212" s="123" t="s">
        <v>153</v>
      </c>
      <c r="V212" s="124" t="s">
        <v>153</v>
      </c>
      <c r="W212" s="122" t="s">
        <v>153</v>
      </c>
      <c r="X212" s="122" t="s">
        <v>153</v>
      </c>
      <c r="Y212" s="123" t="s">
        <v>153</v>
      </c>
      <c r="Z212" s="124" t="s">
        <v>153</v>
      </c>
    </row>
    <row r="213" spans="2:26" ht="29" x14ac:dyDescent="0.35">
      <c r="B213" s="118" t="str">
        <f>'INF GERAIS'!B213&amp;IFERROR(IF(INDEX(APOIO!$A$5:$A$50,MATCH('INF GERAIS'!N213,APOIO!$B$5:$B$50,0))="NÃO",APOIO!$A$2&amp;"NÃO VÁLIDO",""),"")</f>
        <v>2014.0200</v>
      </c>
      <c r="C213" s="118" t="str">
        <f>'INF GERAIS'!C213</f>
        <v>METROPOLITANA</v>
      </c>
      <c r="D213" s="118" t="str">
        <f>'INF GERAIS'!D213</f>
        <v>ITAPISSUMA</v>
      </c>
      <c r="E213" s="118" t="str">
        <f>'INF GERAIS'!E213</f>
        <v>CONSTRUÇÃO DO PÓRTICO DE ENTRADA DA CIDADE DE ITAPISSUMA</v>
      </c>
      <c r="F213" s="1950" t="str">
        <f>'INF GERAIS'!G213</f>
        <v>NORMAL</v>
      </c>
      <c r="G213" s="122">
        <v>42388</v>
      </c>
      <c r="H213" s="122">
        <v>42530</v>
      </c>
      <c r="I213" s="123">
        <v>0.69269999999999998</v>
      </c>
      <c r="J213" s="124" t="s">
        <v>153</v>
      </c>
      <c r="K213" s="122">
        <v>42752</v>
      </c>
      <c r="L213" s="122" t="s">
        <v>153</v>
      </c>
      <c r="M213" s="123">
        <v>1</v>
      </c>
      <c r="N213" s="124" t="s">
        <v>12440</v>
      </c>
      <c r="O213" s="122" t="s">
        <v>153</v>
      </c>
      <c r="P213" s="122" t="s">
        <v>153</v>
      </c>
      <c r="Q213" s="123" t="s">
        <v>153</v>
      </c>
      <c r="R213" s="124" t="s">
        <v>153</v>
      </c>
      <c r="S213" s="122" t="s">
        <v>153</v>
      </c>
      <c r="T213" s="122" t="s">
        <v>153</v>
      </c>
      <c r="U213" s="123" t="s">
        <v>153</v>
      </c>
      <c r="V213" s="124" t="s">
        <v>153</v>
      </c>
      <c r="W213" s="122" t="s">
        <v>153</v>
      </c>
      <c r="X213" s="122" t="s">
        <v>153</v>
      </c>
      <c r="Y213" s="123" t="s">
        <v>153</v>
      </c>
      <c r="Z213" s="124" t="s">
        <v>153</v>
      </c>
    </row>
    <row r="214" spans="2:26" x14ac:dyDescent="0.35">
      <c r="B214" s="118" t="str">
        <f>'INF GERAIS'!B214&amp;IFERROR(IF(INDEX(APOIO!$A$5:$A$50,MATCH('INF GERAIS'!N214,APOIO!$B$5:$B$50,0))="NÃO",APOIO!$A$2&amp;"NÃO VÁLIDO",""),"")</f>
        <v>2014.0201</v>
      </c>
      <c r="C214" s="118" t="str">
        <f>'INF GERAIS'!C214</f>
        <v>METROPOLITANA</v>
      </c>
      <c r="D214" s="118" t="str">
        <f>'INF GERAIS'!D214</f>
        <v>ITAPISSUMA</v>
      </c>
      <c r="E214" s="118" t="str">
        <f>'INF GERAIS'!E214</f>
        <v xml:space="preserve">REFORMA DO CAMPO DE MANGABEIRA </v>
      </c>
      <c r="F214" s="1950" t="str">
        <f>'INF GERAIS'!G214</f>
        <v>NORMAL</v>
      </c>
      <c r="G214" s="122">
        <v>42388</v>
      </c>
      <c r="H214" s="122">
        <v>42493</v>
      </c>
      <c r="I214" s="123">
        <v>0.92</v>
      </c>
      <c r="J214" s="124" t="s">
        <v>153</v>
      </c>
      <c r="K214" s="122">
        <v>42678</v>
      </c>
      <c r="L214" s="122">
        <v>43173</v>
      </c>
      <c r="M214" s="123">
        <v>1</v>
      </c>
      <c r="N214" s="120"/>
      <c r="O214" s="122" t="s">
        <v>153</v>
      </c>
      <c r="P214" s="122" t="s">
        <v>153</v>
      </c>
      <c r="Q214" s="123" t="s">
        <v>153</v>
      </c>
      <c r="R214" s="124" t="s">
        <v>153</v>
      </c>
      <c r="S214" s="122" t="s">
        <v>153</v>
      </c>
      <c r="T214" s="122" t="s">
        <v>153</v>
      </c>
      <c r="U214" s="123" t="s">
        <v>153</v>
      </c>
      <c r="V214" s="124" t="s">
        <v>153</v>
      </c>
      <c r="W214" s="122" t="s">
        <v>153</v>
      </c>
      <c r="X214" s="122" t="s">
        <v>153</v>
      </c>
      <c r="Y214" s="123" t="s">
        <v>153</v>
      </c>
      <c r="Z214" s="124" t="s">
        <v>153</v>
      </c>
    </row>
    <row r="215" spans="2:26" ht="29" x14ac:dyDescent="0.35">
      <c r="B215" s="118" t="str">
        <f>'INF GERAIS'!B215&amp;IFERROR(IF(INDEX(APOIO!$A$5:$A$50,MATCH('INF GERAIS'!N215,APOIO!$B$5:$B$50,0))="NÃO",APOIO!$A$2&amp;"NÃO VÁLIDO",""),"")</f>
        <v>2014.0202</v>
      </c>
      <c r="C215" s="118" t="str">
        <f>'INF GERAIS'!C215</f>
        <v>METROPOLITANA</v>
      </c>
      <c r="D215" s="118" t="str">
        <f>'INF GERAIS'!D215</f>
        <v>ITAPISSUMA</v>
      </c>
      <c r="E215" s="118" t="str">
        <f>'INF GERAIS'!E215</f>
        <v>PAVIMENTAÇÃO DE RUAS NO MUNICÍPIO DE ITAPISSUMA</v>
      </c>
      <c r="F215" s="1950" t="str">
        <f>'INF GERAIS'!G215</f>
        <v>NORMAL</v>
      </c>
      <c r="G215" s="122">
        <v>42388</v>
      </c>
      <c r="H215" s="122">
        <v>42530</v>
      </c>
      <c r="I215" s="123">
        <v>0.62880000000000003</v>
      </c>
      <c r="J215" s="124" t="s">
        <v>153</v>
      </c>
      <c r="K215" s="122">
        <v>43978</v>
      </c>
      <c r="L215" s="122" t="s">
        <v>153</v>
      </c>
      <c r="M215" s="123">
        <v>1</v>
      </c>
      <c r="N215" s="124" t="s">
        <v>14081</v>
      </c>
      <c r="O215" s="122"/>
      <c r="P215" s="122"/>
      <c r="Q215" s="123"/>
      <c r="R215" s="124" t="s">
        <v>153</v>
      </c>
      <c r="S215" s="122" t="s">
        <v>153</v>
      </c>
      <c r="T215" s="122" t="s">
        <v>153</v>
      </c>
      <c r="U215" s="123" t="s">
        <v>153</v>
      </c>
      <c r="V215" s="124" t="s">
        <v>153</v>
      </c>
      <c r="W215" s="122" t="s">
        <v>153</v>
      </c>
      <c r="X215" s="122" t="s">
        <v>153</v>
      </c>
      <c r="Y215" s="123" t="s">
        <v>153</v>
      </c>
      <c r="Z215" s="124" t="s">
        <v>153</v>
      </c>
    </row>
    <row r="216" spans="2:26" x14ac:dyDescent="0.35">
      <c r="B216" s="118" t="str">
        <f>'INF GERAIS'!B216&amp;IFERROR(IF(INDEX(APOIO!$A$5:$A$50,MATCH('INF GERAIS'!N216,APOIO!$B$5:$B$50,0))="NÃO",APOIO!$A$2&amp;"NÃO VÁLIDO",""),"")</f>
        <v>2014.0203</v>
      </c>
      <c r="C216" s="118" t="str">
        <f>'INF GERAIS'!C216</f>
        <v>MATA NORTE</v>
      </c>
      <c r="D216" s="118" t="str">
        <f>'INF GERAIS'!D216</f>
        <v>ITAQUITINGA</v>
      </c>
      <c r="E216" s="118" t="str">
        <f>'INF GERAIS'!E216</f>
        <v>REFORMA DO MERCADO PÚBLICO MUNICIPAL</v>
      </c>
      <c r="F216" s="1950" t="str">
        <f>'INF GERAIS'!G216</f>
        <v>NORMAL</v>
      </c>
      <c r="G216" s="122">
        <v>42508</v>
      </c>
      <c r="H216" s="122">
        <v>42529</v>
      </c>
      <c r="I216" s="123">
        <v>0.6</v>
      </c>
      <c r="J216" s="124" t="s">
        <v>153</v>
      </c>
      <c r="K216" s="122">
        <v>42657</v>
      </c>
      <c r="L216" s="122">
        <v>42670</v>
      </c>
      <c r="M216" s="123">
        <v>1</v>
      </c>
      <c r="N216" s="124" t="s">
        <v>153</v>
      </c>
      <c r="O216" s="122"/>
      <c r="P216" s="122"/>
      <c r="Q216" s="123"/>
      <c r="R216" s="124" t="s">
        <v>153</v>
      </c>
      <c r="S216" s="122" t="s">
        <v>153</v>
      </c>
      <c r="T216" s="122" t="s">
        <v>153</v>
      </c>
      <c r="U216" s="123" t="s">
        <v>153</v>
      </c>
      <c r="V216" s="124" t="s">
        <v>153</v>
      </c>
      <c r="W216" s="122" t="s">
        <v>153</v>
      </c>
      <c r="X216" s="122" t="s">
        <v>153</v>
      </c>
      <c r="Y216" s="123" t="s">
        <v>153</v>
      </c>
      <c r="Z216" s="124" t="s">
        <v>153</v>
      </c>
    </row>
    <row r="217" spans="2:26" ht="29" x14ac:dyDescent="0.35">
      <c r="B217" s="118" t="str">
        <f>'INF GERAIS'!B217&amp;IFERROR(IF(INDEX(APOIO!$A$5:$A$50,MATCH('INF GERAIS'!N217,APOIO!$B$5:$B$50,0))="NÃO",APOIO!$A$2&amp;"NÃO VÁLIDO",""),"")</f>
        <v>2014.0204</v>
      </c>
      <c r="C217" s="118" t="str">
        <f>'INF GERAIS'!C217</f>
        <v>METROPOLITANA</v>
      </c>
      <c r="D217" s="118" t="str">
        <f>'INF GERAIS'!D217</f>
        <v>JABOATÃO DOS GUARARAPES</v>
      </c>
      <c r="E217" s="118" t="str">
        <f>'INF GERAIS'!E217</f>
        <v>PAVIMENTAÇÃO E DRENAGENS EM 07  RUAS NO MUNICÍPIO DO JABOATÃO DOS GUARARAPES</v>
      </c>
      <c r="F217" s="1950" t="str">
        <f>'INF GERAIS'!G217</f>
        <v>NORMAL</v>
      </c>
      <c r="G217" s="122">
        <v>42802</v>
      </c>
      <c r="H217" s="122">
        <v>42816</v>
      </c>
      <c r="I217" s="123">
        <v>0.6</v>
      </c>
      <c r="J217" s="124" t="s">
        <v>153</v>
      </c>
      <c r="K217" s="122">
        <v>43507</v>
      </c>
      <c r="L217" s="16">
        <v>44034</v>
      </c>
      <c r="M217" s="123">
        <v>1</v>
      </c>
      <c r="N217" s="122" t="s">
        <v>13031</v>
      </c>
      <c r="O217" s="122" t="s">
        <v>153</v>
      </c>
      <c r="P217" s="122" t="s">
        <v>153</v>
      </c>
      <c r="Q217" s="123" t="s">
        <v>153</v>
      </c>
      <c r="R217" s="124" t="s">
        <v>153</v>
      </c>
      <c r="S217" s="122" t="s">
        <v>153</v>
      </c>
      <c r="T217" s="122" t="s">
        <v>153</v>
      </c>
      <c r="U217" s="123" t="s">
        <v>153</v>
      </c>
      <c r="V217" s="124" t="s">
        <v>153</v>
      </c>
      <c r="W217" s="122" t="s">
        <v>153</v>
      </c>
      <c r="X217" s="122" t="s">
        <v>153</v>
      </c>
      <c r="Y217" s="123" t="s">
        <v>153</v>
      </c>
      <c r="Z217" s="124" t="s">
        <v>153</v>
      </c>
    </row>
    <row r="218" spans="2:26" ht="43.5" x14ac:dyDescent="0.35">
      <c r="B218" s="1617" t="str">
        <f>'INF GERAIS'!B218&amp;IFERROR(IF(INDEX(APOIO!$A$5:$A$50,MATCH('INF GERAIS'!N218,APOIO!$B$5:$B$50,0))="NÃO",APOIO!$A$2&amp;"NÃO VÁLIDO",""),"")</f>
        <v>2014.0445
NÃO VÁLIDO</v>
      </c>
      <c r="C218" s="1617" t="str">
        <f>'INF GERAIS'!C218</f>
        <v>METROPOLITANA</v>
      </c>
      <c r="D218" s="1617" t="str">
        <f>'INF GERAIS'!D218</f>
        <v>JABOATÃO DOS GUARARAPES</v>
      </c>
      <c r="E218" s="1617" t="str">
        <f>'INF GERAIS'!E218</f>
        <v>PAVIMENTAÇÃO E DRENAGEM DE 01 RUA NO MUNICÍPIO DO JABOATÃO DOS GUARARAPES</v>
      </c>
      <c r="F218" s="1950" t="str">
        <f>'INF GERAIS'!G218</f>
        <v>NORMAL</v>
      </c>
      <c r="G218" s="122"/>
      <c r="H218" s="122"/>
      <c r="I218" s="123"/>
      <c r="J218" s="124"/>
      <c r="K218" s="122"/>
      <c r="M218" s="123"/>
      <c r="N218" s="122"/>
      <c r="O218" s="122"/>
      <c r="P218" s="122"/>
      <c r="Q218" s="123"/>
      <c r="R218" s="124"/>
      <c r="S218" s="122"/>
      <c r="T218" s="122"/>
      <c r="U218" s="123"/>
      <c r="V218" s="124"/>
      <c r="W218" s="122"/>
      <c r="X218" s="122"/>
      <c r="Y218" s="123"/>
      <c r="Z218" s="124"/>
    </row>
    <row r="219" spans="2:26" ht="43.5" x14ac:dyDescent="0.35">
      <c r="B219" s="118" t="str">
        <f>'INF GERAIS'!B219&amp;IFERROR(IF(INDEX(APOIO!$A$5:$A$50,MATCH('INF GERAIS'!N219,APOIO!$B$5:$B$50,0))="NÃO",APOIO!$A$2&amp;"NÃO VÁLIDO",""),"")</f>
        <v>2014.0205</v>
      </c>
      <c r="C219" s="118" t="str">
        <f>'INF GERAIS'!C219</f>
        <v>MATA SUL</v>
      </c>
      <c r="D219" s="118" t="str">
        <f>'INF GERAIS'!D219</f>
        <v>JAQUEIRA</v>
      </c>
      <c r="E219" s="118" t="str">
        <f>'INF GERAIS'!E219</f>
        <v>REFORMA E AMPLIAÇÃO DO  CLUBE MUNICIPAL PARA  INSTALAÇÃO DA NOVA SEDE DA PREFEITURA MUNICIPAL DE JAQUEIRA. 1ª ETAPA</v>
      </c>
      <c r="F219" s="1950" t="str">
        <f>'INF GERAIS'!G219</f>
        <v>NORMAL</v>
      </c>
      <c r="G219" s="122">
        <v>42696</v>
      </c>
      <c r="H219" s="122">
        <v>42829</v>
      </c>
      <c r="I219" s="123">
        <v>0.6</v>
      </c>
      <c r="J219" s="124" t="s">
        <v>153</v>
      </c>
      <c r="K219" s="122">
        <v>43186</v>
      </c>
      <c r="L219" s="985">
        <v>43194</v>
      </c>
      <c r="M219" s="123">
        <v>1</v>
      </c>
      <c r="N219" s="124" t="s">
        <v>153</v>
      </c>
      <c r="O219" s="122" t="s">
        <v>153</v>
      </c>
      <c r="P219" s="122" t="s">
        <v>153</v>
      </c>
      <c r="Q219" s="123" t="s">
        <v>153</v>
      </c>
      <c r="R219" s="124" t="s">
        <v>153</v>
      </c>
      <c r="S219" s="122" t="s">
        <v>153</v>
      </c>
      <c r="T219" s="122" t="s">
        <v>153</v>
      </c>
      <c r="U219" s="123" t="s">
        <v>153</v>
      </c>
      <c r="V219" s="124" t="s">
        <v>153</v>
      </c>
      <c r="W219" s="122" t="s">
        <v>153</v>
      </c>
      <c r="X219" s="122" t="s">
        <v>153</v>
      </c>
      <c r="Y219" s="123" t="s">
        <v>153</v>
      </c>
      <c r="Z219" s="124" t="s">
        <v>153</v>
      </c>
    </row>
    <row r="220" spans="2:26" ht="130.5" x14ac:dyDescent="0.35">
      <c r="B220" s="118" t="str">
        <f>'INF GERAIS'!B220&amp;IFERROR(IF(INDEX(APOIO!$A$5:$A$50,MATCH('INF GERAIS'!N220,APOIO!$B$5:$B$50,0))="NÃO",APOIO!$A$2&amp;"NÃO VÁLIDO",""),"")</f>
        <v>2014.0206</v>
      </c>
      <c r="C220" s="118" t="str">
        <f>'INF GERAIS'!C220</f>
        <v>AGRESTE CENTRAL</v>
      </c>
      <c r="D220" s="118" t="str">
        <f>'INF GERAIS'!D220</f>
        <v>JATAÚBA</v>
      </c>
      <c r="E220" s="118" t="str">
        <f>'INF GERAIS'!E220</f>
        <v>PAVIMENTAÇÃO DE VIAS URBANAS DO MUNICÍPIO  - PAVIMENTAÇÃO DE VIAS URBANAS EM PARALELEPÍDOS NAS RUAS: RUA JOSÉ BATISTA PASSOS, TRECHO RUA JOSÉ CUPERTINO DE MELO, 1ª TRAV. PADRE CÍCERO, RUA PAULO PESSÔA GUERRA, TRAV. JOSÉ ALBINO DE LIMA, RUA JOSÉ JERÔNIMO NETO, RUA BARRO BRANCO, RUA A1 - A2 - A3 - A4 - A5, RUA MARCELO V. DE ARAÚJO, AV. TEÓFILO RIBEIRO, RUA LUIZ MONTEIRO, RUA ZACARIAS JOSÉ DE MELO</v>
      </c>
      <c r="F220" s="1950" t="str">
        <f>'INF GERAIS'!G220</f>
        <v>NORMAL</v>
      </c>
      <c r="G220" s="122">
        <v>42061</v>
      </c>
      <c r="H220" s="122">
        <v>42299</v>
      </c>
      <c r="I220" s="123">
        <v>0.6</v>
      </c>
      <c r="J220" s="124" t="s">
        <v>153</v>
      </c>
      <c r="K220" s="122">
        <v>42235</v>
      </c>
      <c r="L220" s="122">
        <v>42299</v>
      </c>
      <c r="M220" s="123">
        <v>1</v>
      </c>
      <c r="N220" s="124" t="s">
        <v>153</v>
      </c>
      <c r="O220" s="122" t="s">
        <v>153</v>
      </c>
      <c r="P220" s="122" t="s">
        <v>153</v>
      </c>
      <c r="Q220" s="123" t="s">
        <v>153</v>
      </c>
      <c r="R220" s="124" t="s">
        <v>153</v>
      </c>
      <c r="S220" s="122" t="s">
        <v>153</v>
      </c>
      <c r="T220" s="122" t="s">
        <v>153</v>
      </c>
      <c r="U220" s="123" t="s">
        <v>153</v>
      </c>
      <c r="V220" s="124" t="s">
        <v>153</v>
      </c>
      <c r="W220" s="122" t="s">
        <v>153</v>
      </c>
      <c r="X220" s="122" t="s">
        <v>153</v>
      </c>
      <c r="Y220" s="123" t="s">
        <v>153</v>
      </c>
      <c r="Z220" s="124" t="s">
        <v>153</v>
      </c>
    </row>
    <row r="221" spans="2:26" ht="29" x14ac:dyDescent="0.35">
      <c r="B221" s="118" t="str">
        <f>'INF GERAIS'!B221&amp;IFERROR(IF(INDEX(APOIO!$A$5:$A$50,MATCH('INF GERAIS'!N221,APOIO!$B$5:$B$50,0))="NÃO",APOIO!$A$2&amp;"NÃO VÁLIDO",""),"")</f>
        <v>2014.0207</v>
      </c>
      <c r="C221" s="118" t="str">
        <f>'INF GERAIS'!C221</f>
        <v>SERTÃO DE ITAPARICA</v>
      </c>
      <c r="D221" s="118" t="str">
        <f>'INF GERAIS'!D221</f>
        <v>JATOBÁ</v>
      </c>
      <c r="E221" s="118" t="str">
        <f>'INF GERAIS'!E221</f>
        <v>PAVIMENTAÇÃO ASFÁTICA</v>
      </c>
      <c r="F221" s="1950" t="str">
        <f>'INF GERAIS'!G221</f>
        <v>NORMAL</v>
      </c>
      <c r="G221" s="122">
        <v>43075</v>
      </c>
      <c r="H221" s="122">
        <v>43173</v>
      </c>
      <c r="I221" s="123">
        <v>0.6</v>
      </c>
      <c r="J221" s="124" t="s">
        <v>153</v>
      </c>
      <c r="K221" s="122">
        <v>43290</v>
      </c>
      <c r="L221" s="122">
        <v>43347</v>
      </c>
      <c r="M221" s="123">
        <v>1</v>
      </c>
      <c r="N221" s="124" t="s">
        <v>153</v>
      </c>
      <c r="O221" s="122" t="s">
        <v>153</v>
      </c>
      <c r="P221" s="122" t="s">
        <v>153</v>
      </c>
      <c r="Q221" s="123" t="s">
        <v>153</v>
      </c>
      <c r="R221" s="124" t="s">
        <v>153</v>
      </c>
      <c r="S221" s="122" t="s">
        <v>153</v>
      </c>
      <c r="T221" s="122" t="s">
        <v>153</v>
      </c>
      <c r="U221" s="123" t="s">
        <v>153</v>
      </c>
      <c r="V221" s="124" t="s">
        <v>153</v>
      </c>
      <c r="W221" s="122" t="s">
        <v>153</v>
      </c>
      <c r="X221" s="122" t="s">
        <v>153</v>
      </c>
      <c r="Y221" s="123" t="s">
        <v>153</v>
      </c>
      <c r="Z221" s="124" t="s">
        <v>153</v>
      </c>
    </row>
    <row r="222" spans="2:26" ht="29" x14ac:dyDescent="0.35">
      <c r="B222" s="118" t="str">
        <f>'INF GERAIS'!B222&amp;IFERROR(IF(INDEX(APOIO!$A$5:$A$50,MATCH('INF GERAIS'!N222,APOIO!$B$5:$B$50,0))="NÃO",APOIO!$A$2&amp;"NÃO VÁLIDO",""),"")</f>
        <v>2014.0208</v>
      </c>
      <c r="C222" s="118" t="str">
        <f>'INF GERAIS'!C222</f>
        <v>AGRESTE SETENTRIONAL</v>
      </c>
      <c r="D222" s="118" t="str">
        <f>'INF GERAIS'!D222</f>
        <v>JOÃO ALFREDO</v>
      </c>
      <c r="E222" s="118" t="str">
        <f>'INF GERAIS'!E222</f>
        <v>PAVIMENTAÇÃO EM PARALELEPÍPEDO GRANÍTICO EM DIVERSAS RUAS DO MUNICÍPIO</v>
      </c>
      <c r="F222" s="1950" t="str">
        <f>'INF GERAIS'!G222</f>
        <v>NORMAL</v>
      </c>
      <c r="G222" s="122">
        <v>42353</v>
      </c>
      <c r="H222" s="122">
        <v>42459</v>
      </c>
      <c r="I222" s="123">
        <v>0.6</v>
      </c>
      <c r="J222" s="124" t="s">
        <v>153</v>
      </c>
      <c r="K222" s="122">
        <v>42531</v>
      </c>
      <c r="L222" s="122">
        <v>42537</v>
      </c>
      <c r="M222" s="123">
        <v>1</v>
      </c>
      <c r="N222" s="124" t="s">
        <v>153</v>
      </c>
      <c r="O222" s="122" t="s">
        <v>153</v>
      </c>
      <c r="P222" s="122" t="s">
        <v>153</v>
      </c>
      <c r="Q222" s="123" t="s">
        <v>153</v>
      </c>
      <c r="R222" s="124" t="s">
        <v>153</v>
      </c>
      <c r="S222" s="122" t="s">
        <v>153</v>
      </c>
      <c r="T222" s="122" t="s">
        <v>153</v>
      </c>
      <c r="U222" s="123" t="s">
        <v>153</v>
      </c>
      <c r="V222" s="124" t="s">
        <v>153</v>
      </c>
      <c r="W222" s="122" t="s">
        <v>153</v>
      </c>
      <c r="X222" s="122" t="s">
        <v>153</v>
      </c>
      <c r="Y222" s="123" t="s">
        <v>153</v>
      </c>
      <c r="Z222" s="124" t="s">
        <v>153</v>
      </c>
    </row>
    <row r="223" spans="2:26" ht="43.5" x14ac:dyDescent="0.35">
      <c r="B223" s="118" t="str">
        <f>'INF GERAIS'!B223&amp;IFERROR(IF(INDEX(APOIO!$A$5:$A$50,MATCH('INF GERAIS'!N223,APOIO!$B$5:$B$50,0))="NÃO",APOIO!$A$2&amp;"NÃO VÁLIDO",""),"")</f>
        <v>2014.0209</v>
      </c>
      <c r="C223" s="118" t="str">
        <f>'INF GERAIS'!C223</f>
        <v>MATA SUL</v>
      </c>
      <c r="D223" s="118" t="str">
        <f>'INF GERAIS'!D223</f>
        <v>JOAQUIM NABUCO</v>
      </c>
      <c r="E223" s="118" t="str">
        <f>'INF GERAIS'!E223</f>
        <v>CONSTRUÇÃO DE UMA PRAÇA PÚBLICA(BAIRRO DE SÃO MIGUEL)</v>
      </c>
      <c r="F223" s="1950" t="str">
        <f>'INF GERAIS'!G223</f>
        <v>NORMAL</v>
      </c>
      <c r="G223" s="122">
        <v>42717</v>
      </c>
      <c r="H223" s="122">
        <v>42731</v>
      </c>
      <c r="I223" s="123">
        <v>0.6</v>
      </c>
      <c r="J223" s="124" t="s">
        <v>153</v>
      </c>
      <c r="K223" s="233" t="s">
        <v>8928</v>
      </c>
      <c r="L223" s="122">
        <v>42815</v>
      </c>
      <c r="M223" s="123">
        <v>1</v>
      </c>
      <c r="N223" s="124" t="s">
        <v>153</v>
      </c>
      <c r="O223" s="122" t="s">
        <v>153</v>
      </c>
      <c r="P223" s="122" t="s">
        <v>153</v>
      </c>
      <c r="Q223" s="123" t="s">
        <v>153</v>
      </c>
      <c r="R223" s="124" t="s">
        <v>153</v>
      </c>
      <c r="S223" s="122" t="s">
        <v>153</v>
      </c>
      <c r="T223" s="122" t="s">
        <v>153</v>
      </c>
      <c r="U223" s="123" t="s">
        <v>153</v>
      </c>
      <c r="V223" s="124" t="s">
        <v>153</v>
      </c>
      <c r="W223" s="122" t="s">
        <v>153</v>
      </c>
      <c r="X223" s="122" t="s">
        <v>153</v>
      </c>
      <c r="Y223" s="123" t="s">
        <v>153</v>
      </c>
      <c r="Z223" s="124" t="s">
        <v>153</v>
      </c>
    </row>
    <row r="224" spans="2:26" ht="43.5" x14ac:dyDescent="0.35">
      <c r="B224" s="118" t="str">
        <f>'INF GERAIS'!B224&amp;IFERROR(IF(INDEX(APOIO!$A$5:$A$50,MATCH('INF GERAIS'!N224,APOIO!$B$5:$B$50,0))="NÃO",APOIO!$A$2&amp;"NÃO VÁLIDO",""),"")</f>
        <v>2014.0210</v>
      </c>
      <c r="C224" s="118" t="str">
        <f>'INF GERAIS'!C224</f>
        <v>MATA SUL</v>
      </c>
      <c r="D224" s="118" t="str">
        <f>'INF GERAIS'!D224</f>
        <v>JOAQUIM NABUCO</v>
      </c>
      <c r="E224" s="118" t="str">
        <f>'INF GERAIS'!E224</f>
        <v>REFORMA, AMPLIAÇÃO E REQUALIFICAÇÃO DA QUADRA POLIESPORTIVA PARA IMPLANTAÇÃO DO CENTRO DE ATIVIDADES SOCIAIS</v>
      </c>
      <c r="F224" s="1950" t="str">
        <f>'INF GERAIS'!G224</f>
        <v>NORMAL</v>
      </c>
      <c r="G224" s="122">
        <v>42696</v>
      </c>
      <c r="H224" s="122">
        <v>42719</v>
      </c>
      <c r="I224" s="123">
        <v>0.6</v>
      </c>
      <c r="J224" s="124" t="s">
        <v>153</v>
      </c>
      <c r="K224" s="233" t="s">
        <v>8931</v>
      </c>
      <c r="L224" s="122">
        <v>42852</v>
      </c>
      <c r="M224" s="123">
        <v>1</v>
      </c>
      <c r="N224" s="124" t="s">
        <v>153</v>
      </c>
      <c r="O224" s="122" t="s">
        <v>153</v>
      </c>
      <c r="P224" s="122" t="s">
        <v>153</v>
      </c>
      <c r="Q224" s="123" t="s">
        <v>153</v>
      </c>
      <c r="R224" s="124" t="s">
        <v>153</v>
      </c>
      <c r="S224" s="122" t="s">
        <v>153</v>
      </c>
      <c r="T224" s="122" t="s">
        <v>153</v>
      </c>
      <c r="U224" s="123" t="s">
        <v>153</v>
      </c>
      <c r="V224" s="124" t="s">
        <v>153</v>
      </c>
      <c r="W224" s="122" t="s">
        <v>153</v>
      </c>
      <c r="X224" s="122" t="s">
        <v>153</v>
      </c>
      <c r="Y224" s="123" t="s">
        <v>153</v>
      </c>
      <c r="Z224" s="124" t="s">
        <v>153</v>
      </c>
    </row>
    <row r="225" spans="2:26" ht="29" x14ac:dyDescent="0.35">
      <c r="B225" s="118" t="str">
        <f>'INF GERAIS'!B225&amp;IFERROR(IF(INDEX(APOIO!$A$5:$A$50,MATCH('INF GERAIS'!N225,APOIO!$B$5:$B$50,0))="NÃO",APOIO!$A$2&amp;"NÃO VÁLIDO",""),"")</f>
        <v>2014.0211</v>
      </c>
      <c r="C225" s="118" t="str">
        <f>'INF GERAIS'!C225</f>
        <v>AGRESTE MERIDIONAL</v>
      </c>
      <c r="D225" s="118" t="str">
        <f>'INF GERAIS'!D225</f>
        <v>JUCATI</v>
      </c>
      <c r="E225" s="118" t="str">
        <f>'INF GERAIS'!E225</f>
        <v>CONSTRUÇÃO DO CENTRO ADMINISTRATIVO DE JUCATI</v>
      </c>
      <c r="F225" s="1950" t="str">
        <f>'INF GERAIS'!G225</f>
        <v>NORMAL</v>
      </c>
      <c r="G225" s="122">
        <v>42746</v>
      </c>
      <c r="H225" s="122">
        <v>42782</v>
      </c>
      <c r="I225" s="123">
        <v>0.70930000000000004</v>
      </c>
      <c r="J225" s="124" t="s">
        <v>153</v>
      </c>
      <c r="K225" s="122">
        <v>43619</v>
      </c>
      <c r="L225" s="122">
        <v>43796</v>
      </c>
      <c r="M225" s="123">
        <v>1</v>
      </c>
      <c r="N225" s="124" t="s">
        <v>153</v>
      </c>
      <c r="O225" s="122" t="s">
        <v>153</v>
      </c>
      <c r="P225" s="122" t="s">
        <v>153</v>
      </c>
      <c r="Q225" s="123" t="s">
        <v>153</v>
      </c>
      <c r="R225" s="124" t="s">
        <v>153</v>
      </c>
      <c r="S225" s="122" t="s">
        <v>153</v>
      </c>
      <c r="T225" s="122" t="s">
        <v>153</v>
      </c>
      <c r="U225" s="123" t="s">
        <v>153</v>
      </c>
      <c r="V225" s="124" t="s">
        <v>153</v>
      </c>
      <c r="W225" s="122" t="s">
        <v>153</v>
      </c>
      <c r="X225" s="122" t="s">
        <v>153</v>
      </c>
      <c r="Y225" s="123" t="s">
        <v>153</v>
      </c>
      <c r="Z225" s="124" t="s">
        <v>153</v>
      </c>
    </row>
    <row r="226" spans="2:26" ht="29" x14ac:dyDescent="0.35">
      <c r="B226" s="118" t="str">
        <f>'INF GERAIS'!B226&amp;IFERROR(IF(INDEX(APOIO!$A$5:$A$50,MATCH('INF GERAIS'!N226,APOIO!$B$5:$B$50,0))="NÃO",APOIO!$A$2&amp;"NÃO VÁLIDO",""),"")</f>
        <v>2014.0212</v>
      </c>
      <c r="C226" s="118" t="str">
        <f>'INF GERAIS'!C226</f>
        <v>AGRESTE MERIDIONAL</v>
      </c>
      <c r="D226" s="118" t="str">
        <f>'INF GERAIS'!D226</f>
        <v>JUPI</v>
      </c>
      <c r="E226" s="118" t="str">
        <f>'INF GERAIS'!E226</f>
        <v>INFRAESTRUTURA - MELHORIA E AMPLIAÇÃO DO HOSPITAL CLAUDINA TEXEIRA</v>
      </c>
      <c r="F226" s="1950" t="str">
        <f>'INF GERAIS'!G226</f>
        <v>NORMAL</v>
      </c>
      <c r="G226" s="122">
        <v>42416</v>
      </c>
      <c r="H226" s="122">
        <v>42439</v>
      </c>
      <c r="I226" s="123">
        <v>0.6</v>
      </c>
      <c r="J226" s="124" t="s">
        <v>153</v>
      </c>
      <c r="K226" s="122">
        <v>42664</v>
      </c>
      <c r="L226" s="122">
        <v>42717</v>
      </c>
      <c r="M226" s="123">
        <v>1</v>
      </c>
      <c r="N226" s="124" t="s">
        <v>153</v>
      </c>
      <c r="O226" s="122" t="s">
        <v>153</v>
      </c>
      <c r="P226" s="122" t="s">
        <v>153</v>
      </c>
      <c r="Q226" s="123" t="s">
        <v>153</v>
      </c>
      <c r="R226" s="124" t="s">
        <v>153</v>
      </c>
      <c r="S226" s="122" t="s">
        <v>153</v>
      </c>
      <c r="T226" s="122" t="s">
        <v>153</v>
      </c>
      <c r="U226" s="123" t="s">
        <v>153</v>
      </c>
      <c r="V226" s="124" t="s">
        <v>153</v>
      </c>
      <c r="W226" s="122" t="s">
        <v>153</v>
      </c>
      <c r="X226" s="122" t="s">
        <v>153</v>
      </c>
      <c r="Y226" s="123" t="s">
        <v>153</v>
      </c>
      <c r="Z226" s="124" t="s">
        <v>153</v>
      </c>
    </row>
    <row r="227" spans="2:26" ht="29" x14ac:dyDescent="0.35">
      <c r="B227" s="118" t="str">
        <f>'INF GERAIS'!B227&amp;IFERROR(IF(INDEX(APOIO!$A$5:$A$50,MATCH('INF GERAIS'!N227,APOIO!$B$5:$B$50,0))="NÃO",APOIO!$A$2&amp;"NÃO VÁLIDO",""),"")</f>
        <v>2014.0213</v>
      </c>
      <c r="C227" s="118" t="str">
        <f>'INF GERAIS'!C227</f>
        <v>AGRESTE MERIDIONAL</v>
      </c>
      <c r="D227" s="118" t="str">
        <f>'INF GERAIS'!D227</f>
        <v>JUPI</v>
      </c>
      <c r="E227" s="118" t="str">
        <f>'INF GERAIS'!E227</f>
        <v xml:space="preserve">Pavimentação em paralelepípedos graníticos </v>
      </c>
      <c r="F227" s="1950" t="str">
        <f>'INF GERAIS'!G227</f>
        <v>NORMAL</v>
      </c>
      <c r="G227" s="122">
        <v>42412</v>
      </c>
      <c r="H227" s="122">
        <v>42460</v>
      </c>
      <c r="I227" s="123">
        <v>0.65590000000000004</v>
      </c>
      <c r="J227" s="124" t="s">
        <v>153</v>
      </c>
      <c r="K227" s="122">
        <v>42653</v>
      </c>
      <c r="L227" s="122">
        <v>42698</v>
      </c>
      <c r="M227" s="123">
        <v>1</v>
      </c>
      <c r="N227" s="124" t="s">
        <v>153</v>
      </c>
      <c r="O227" s="122" t="s">
        <v>153</v>
      </c>
      <c r="P227" s="122" t="s">
        <v>153</v>
      </c>
      <c r="Q227" s="123" t="s">
        <v>153</v>
      </c>
      <c r="R227" s="124" t="s">
        <v>153</v>
      </c>
      <c r="S227" s="122" t="s">
        <v>153</v>
      </c>
      <c r="T227" s="122" t="s">
        <v>153</v>
      </c>
      <c r="U227" s="123" t="s">
        <v>153</v>
      </c>
      <c r="V227" s="124" t="s">
        <v>153</v>
      </c>
      <c r="W227" s="122" t="s">
        <v>153</v>
      </c>
      <c r="X227" s="122" t="s">
        <v>153</v>
      </c>
      <c r="Y227" s="123" t="s">
        <v>153</v>
      </c>
      <c r="Z227" s="124" t="s">
        <v>153</v>
      </c>
    </row>
    <row r="228" spans="2:26" ht="29" x14ac:dyDescent="0.35">
      <c r="B228" s="118" t="str">
        <f>'INF GERAIS'!B228&amp;IFERROR(IF(INDEX(APOIO!$A$5:$A$50,MATCH('INF GERAIS'!N228,APOIO!$B$5:$B$50,0))="NÃO",APOIO!$A$2&amp;"NÃO VÁLIDO",""),"")</f>
        <v>2014.0214</v>
      </c>
      <c r="C228" s="118" t="str">
        <f>'INF GERAIS'!C228</f>
        <v>AGRESTE MERIDIONAL</v>
      </c>
      <c r="D228" s="118" t="str">
        <f>'INF GERAIS'!D228</f>
        <v>JUPI</v>
      </c>
      <c r="E228" s="118" t="str">
        <f>'INF GERAIS'!E228</f>
        <v>INFRAESTRUTURA - CONSTRUÇÃO DA SEDE DO CONSELHO DO IDOSO</v>
      </c>
      <c r="F228" s="1950" t="str">
        <f>'INF GERAIS'!G228</f>
        <v>NORMAL</v>
      </c>
      <c r="G228" s="122">
        <v>42412</v>
      </c>
      <c r="H228" s="122">
        <v>42576</v>
      </c>
      <c r="I228" s="123">
        <v>0.6</v>
      </c>
      <c r="J228" s="124" t="s">
        <v>153</v>
      </c>
      <c r="K228" s="122">
        <v>42653</v>
      </c>
      <c r="L228" s="122">
        <v>42692</v>
      </c>
      <c r="M228" s="123">
        <v>1</v>
      </c>
      <c r="N228" s="124" t="s">
        <v>153</v>
      </c>
      <c r="O228" s="122" t="s">
        <v>153</v>
      </c>
      <c r="P228" s="122" t="s">
        <v>153</v>
      </c>
      <c r="Q228" s="123" t="s">
        <v>153</v>
      </c>
      <c r="R228" s="124" t="s">
        <v>153</v>
      </c>
      <c r="S228" s="122" t="s">
        <v>153</v>
      </c>
      <c r="T228" s="122" t="s">
        <v>153</v>
      </c>
      <c r="U228" s="123" t="s">
        <v>153</v>
      </c>
      <c r="V228" s="124" t="s">
        <v>153</v>
      </c>
      <c r="W228" s="122" t="s">
        <v>153</v>
      </c>
      <c r="X228" s="122" t="s">
        <v>153</v>
      </c>
      <c r="Y228" s="123" t="s">
        <v>153</v>
      </c>
      <c r="Z228" s="124" t="s">
        <v>153</v>
      </c>
    </row>
    <row r="229" spans="2:26" ht="29" x14ac:dyDescent="0.35">
      <c r="B229" s="118" t="str">
        <f>'INF GERAIS'!B229&amp;IFERROR(IF(INDEX(APOIO!$A$5:$A$50,MATCH('INF GERAIS'!N229,APOIO!$B$5:$B$50,0))="NÃO",APOIO!$A$2&amp;"NÃO VÁLIDO",""),"")</f>
        <v>2014.0215</v>
      </c>
      <c r="C229" s="118" t="str">
        <f>'INF GERAIS'!C229</f>
        <v>AGRESTE MERIDIONAL</v>
      </c>
      <c r="D229" s="118" t="str">
        <f>'INF GERAIS'!D229</f>
        <v>JUREMA</v>
      </c>
      <c r="E229" s="118" t="str">
        <f>'INF GERAIS'!E229</f>
        <v>REFORMA E RECUPERAÇÃO DA ESCOLA MUNICIPAL PADRE IBIAPINA</v>
      </c>
      <c r="F229" s="1950" t="str">
        <f>'INF GERAIS'!G229</f>
        <v>NORMAL</v>
      </c>
      <c r="G229" s="122">
        <v>42464</v>
      </c>
      <c r="H229" s="122">
        <v>42472</v>
      </c>
      <c r="I229" s="123">
        <v>0.29780000000000001</v>
      </c>
      <c r="J229" s="124" t="s">
        <v>153</v>
      </c>
      <c r="K229" s="122">
        <v>43370</v>
      </c>
      <c r="L229" s="122">
        <v>43635</v>
      </c>
      <c r="M229" s="123">
        <v>1</v>
      </c>
      <c r="N229" s="124" t="s">
        <v>153</v>
      </c>
      <c r="O229" s="122" t="s">
        <v>153</v>
      </c>
      <c r="P229" s="122" t="s">
        <v>153</v>
      </c>
      <c r="Q229" s="123" t="s">
        <v>153</v>
      </c>
      <c r="R229" s="124" t="s">
        <v>153</v>
      </c>
      <c r="S229" s="122" t="s">
        <v>153</v>
      </c>
      <c r="T229" s="122" t="s">
        <v>153</v>
      </c>
      <c r="U229" s="123" t="s">
        <v>153</v>
      </c>
      <c r="V229" s="124" t="s">
        <v>153</v>
      </c>
      <c r="W229" s="122" t="s">
        <v>153</v>
      </c>
      <c r="X229" s="122" t="s">
        <v>153</v>
      </c>
      <c r="Y229" s="123" t="s">
        <v>153</v>
      </c>
      <c r="Z229" s="124" t="s">
        <v>153</v>
      </c>
    </row>
    <row r="230" spans="2:26" ht="29" x14ac:dyDescent="0.35">
      <c r="B230" s="118" t="str">
        <f>'INF GERAIS'!B230&amp;IFERROR(IF(INDEX(APOIO!$A$5:$A$50,MATCH('INF GERAIS'!N230,APOIO!$B$5:$B$50,0))="NÃO",APOIO!$A$2&amp;"NÃO VÁLIDO",""),"")</f>
        <v>2014.0216</v>
      </c>
      <c r="C230" s="118" t="str">
        <f>'INF GERAIS'!C230</f>
        <v>AGRESTE MERIDIONAL</v>
      </c>
      <c r="D230" s="118" t="str">
        <f>'INF GERAIS'!D230</f>
        <v>JUREMA</v>
      </c>
      <c r="E230" s="118" t="str">
        <f>'INF GERAIS'!E230</f>
        <v>REFORMA DO MERCADO DE CEREAIS DO MUNICÍPIO</v>
      </c>
      <c r="F230" s="1950" t="str">
        <f>'INF GERAIS'!G230</f>
        <v>NORMAL</v>
      </c>
      <c r="G230" s="122">
        <v>42464</v>
      </c>
      <c r="H230" s="122">
        <v>42480</v>
      </c>
      <c r="I230" s="123">
        <v>0.66</v>
      </c>
      <c r="J230" s="124" t="s">
        <v>153</v>
      </c>
      <c r="K230" s="122">
        <v>43370</v>
      </c>
      <c r="L230" s="122">
        <v>43391</v>
      </c>
      <c r="M230" s="123">
        <v>1</v>
      </c>
      <c r="N230" s="124" t="s">
        <v>153</v>
      </c>
      <c r="O230" s="122" t="s">
        <v>153</v>
      </c>
      <c r="P230" s="122" t="s">
        <v>153</v>
      </c>
      <c r="Q230" s="123" t="s">
        <v>153</v>
      </c>
      <c r="R230" s="124" t="s">
        <v>153</v>
      </c>
      <c r="S230" s="122" t="s">
        <v>153</v>
      </c>
      <c r="T230" s="122" t="s">
        <v>153</v>
      </c>
      <c r="U230" s="123" t="s">
        <v>153</v>
      </c>
      <c r="V230" s="124" t="s">
        <v>153</v>
      </c>
      <c r="W230" s="122" t="s">
        <v>153</v>
      </c>
      <c r="X230" s="122" t="s">
        <v>153</v>
      </c>
      <c r="Y230" s="123" t="s">
        <v>153</v>
      </c>
      <c r="Z230" s="124" t="s">
        <v>153</v>
      </c>
    </row>
    <row r="231" spans="2:26" ht="29" x14ac:dyDescent="0.35">
      <c r="B231" s="118" t="str">
        <f>'INF GERAIS'!B231&amp;IFERROR(IF(INDEX(APOIO!$A$5:$A$50,MATCH('INF GERAIS'!N231,APOIO!$B$5:$B$50,0))="NÃO",APOIO!$A$2&amp;"NÃO VÁLIDO",""),"")</f>
        <v>2014.0217</v>
      </c>
      <c r="C231" s="118" t="str">
        <f>'INF GERAIS'!C231</f>
        <v>AGRESTE MERIDIONAL</v>
      </c>
      <c r="D231" s="118" t="str">
        <f>'INF GERAIS'!D231</f>
        <v>JUREMA</v>
      </c>
      <c r="E231" s="118" t="str">
        <f>'INF GERAIS'!E231</f>
        <v xml:space="preserve">REFORMA E AMPLIAÇÃO DA POLICLÍNICA MUNICIPAL </v>
      </c>
      <c r="F231" s="1950" t="str">
        <f>'INF GERAIS'!G231</f>
        <v>NORMAL</v>
      </c>
      <c r="G231" s="122">
        <v>42464</v>
      </c>
      <c r="H231" s="122">
        <v>42480</v>
      </c>
      <c r="I231" s="123">
        <v>0.6</v>
      </c>
      <c r="J231" s="124" t="s">
        <v>153</v>
      </c>
      <c r="K231" s="122">
        <v>43367</v>
      </c>
      <c r="L231" s="2009">
        <v>44986</v>
      </c>
      <c r="M231" s="123">
        <v>0.73650000000000004</v>
      </c>
      <c r="N231" s="124" t="s">
        <v>13942</v>
      </c>
      <c r="O231" s="122" t="s">
        <v>153</v>
      </c>
      <c r="P231" s="122" t="s">
        <v>153</v>
      </c>
      <c r="Q231" s="123" t="s">
        <v>153</v>
      </c>
      <c r="R231" s="124" t="s">
        <v>153</v>
      </c>
      <c r="S231" s="122" t="s">
        <v>153</v>
      </c>
      <c r="T231" s="122" t="s">
        <v>153</v>
      </c>
      <c r="U231" s="123" t="s">
        <v>153</v>
      </c>
      <c r="V231" s="124" t="s">
        <v>153</v>
      </c>
      <c r="W231" s="122" t="s">
        <v>153</v>
      </c>
      <c r="X231" s="122" t="s">
        <v>153</v>
      </c>
      <c r="Y231" s="123" t="s">
        <v>153</v>
      </c>
      <c r="Z231" s="124" t="s">
        <v>153</v>
      </c>
    </row>
    <row r="232" spans="2:26" ht="29" x14ac:dyDescent="0.35">
      <c r="B232" s="118" t="str">
        <f>'INF GERAIS'!B232&amp;IFERROR(IF(INDEX(APOIO!$A$5:$A$50,MATCH('INF GERAIS'!N232,APOIO!$B$5:$B$50,0))="NÃO",APOIO!$A$2&amp;"NÃO VÁLIDO",""),"")</f>
        <v>2014.0218</v>
      </c>
      <c r="C232" s="118" t="str">
        <f>'INF GERAIS'!C232</f>
        <v>AGRESTE MERIDIONAL</v>
      </c>
      <c r="D232" s="118" t="str">
        <f>'INF GERAIS'!D232</f>
        <v>JUREMA</v>
      </c>
      <c r="E232" s="118" t="str">
        <f>'INF GERAIS'!E232</f>
        <v>REFORMA DO AÇOUGUE PÚBLICO DO DISTRITO DE QUEIMADAS</v>
      </c>
      <c r="F232" s="1950" t="str">
        <f>'INF GERAIS'!G232</f>
        <v>NORMAL</v>
      </c>
      <c r="G232" s="122">
        <v>42464</v>
      </c>
      <c r="H232" s="122">
        <v>42480</v>
      </c>
      <c r="I232" s="123">
        <v>1</v>
      </c>
      <c r="J232" s="124" t="s">
        <v>153</v>
      </c>
      <c r="K232" s="122">
        <v>43370</v>
      </c>
      <c r="L232" s="122">
        <v>43391</v>
      </c>
      <c r="M232" s="123">
        <v>1</v>
      </c>
      <c r="N232" s="124" t="s">
        <v>153</v>
      </c>
      <c r="O232" s="122" t="s">
        <v>153</v>
      </c>
      <c r="P232" s="122" t="s">
        <v>153</v>
      </c>
      <c r="Q232" s="123" t="s">
        <v>153</v>
      </c>
      <c r="R232" s="124" t="s">
        <v>153</v>
      </c>
      <c r="S232" s="122" t="s">
        <v>153</v>
      </c>
      <c r="T232" s="122" t="s">
        <v>153</v>
      </c>
      <c r="U232" s="123" t="s">
        <v>153</v>
      </c>
      <c r="V232" s="124" t="s">
        <v>153</v>
      </c>
      <c r="W232" s="122" t="s">
        <v>153</v>
      </c>
      <c r="X232" s="122" t="s">
        <v>153</v>
      </c>
      <c r="Y232" s="123" t="s">
        <v>153</v>
      </c>
      <c r="Z232" s="124" t="s">
        <v>153</v>
      </c>
    </row>
    <row r="233" spans="2:26" ht="29" x14ac:dyDescent="0.35">
      <c r="B233" s="118" t="str">
        <f>'INF GERAIS'!B233&amp;IFERROR(IF(INDEX(APOIO!$A$5:$A$50,MATCH('INF GERAIS'!N233,APOIO!$B$5:$B$50,0))="NÃO",APOIO!$A$2&amp;"NÃO VÁLIDO",""),"")</f>
        <v>2014.0219</v>
      </c>
      <c r="C233" s="118" t="str">
        <f>'INF GERAIS'!C233</f>
        <v>AGRESTE MERIDIONAL</v>
      </c>
      <c r="D233" s="118" t="str">
        <f>'INF GERAIS'!D233</f>
        <v>JUREMA</v>
      </c>
      <c r="E233" s="118" t="str">
        <f>'INF GERAIS'!E233</f>
        <v>REFORMA DO PRÉDIO SEDE DA PREFEITURA MUNICIPAL DE JUREMA</v>
      </c>
      <c r="F233" s="1950" t="str">
        <f>'INF GERAIS'!G233</f>
        <v>NORMAL</v>
      </c>
      <c r="G233" s="122">
        <v>43367</v>
      </c>
      <c r="H233" s="122">
        <v>43378</v>
      </c>
      <c r="I233" s="123">
        <v>1</v>
      </c>
      <c r="J233" s="124" t="s">
        <v>153</v>
      </c>
      <c r="K233" s="122"/>
      <c r="L233" s="122"/>
      <c r="M233" s="123"/>
      <c r="N233" s="124" t="s">
        <v>153</v>
      </c>
      <c r="O233" s="122" t="s">
        <v>153</v>
      </c>
      <c r="P233" s="122" t="s">
        <v>153</v>
      </c>
      <c r="Q233" s="123" t="s">
        <v>153</v>
      </c>
      <c r="R233" s="124" t="s">
        <v>153</v>
      </c>
      <c r="S233" s="122" t="s">
        <v>153</v>
      </c>
      <c r="T233" s="122" t="s">
        <v>153</v>
      </c>
      <c r="U233" s="123" t="s">
        <v>153</v>
      </c>
      <c r="V233" s="124" t="s">
        <v>153</v>
      </c>
      <c r="W233" s="122" t="s">
        <v>153</v>
      </c>
      <c r="X233" s="122" t="s">
        <v>153</v>
      </c>
      <c r="Y233" s="123" t="s">
        <v>153</v>
      </c>
      <c r="Z233" s="124" t="s">
        <v>153</v>
      </c>
    </row>
    <row r="234" spans="2:26" ht="43.5" x14ac:dyDescent="0.35">
      <c r="B234" s="118" t="str">
        <f>'INF GERAIS'!B234&amp;IFERROR(IF(INDEX(APOIO!$A$5:$A$50,MATCH('INF GERAIS'!N234,APOIO!$B$5:$B$50,0))="NÃO",APOIO!$A$2&amp;"NÃO VÁLIDO",""),"")</f>
        <v>2014.0220</v>
      </c>
      <c r="C234" s="118" t="str">
        <f>'INF GERAIS'!C234</f>
        <v>MATA NORTE</v>
      </c>
      <c r="D234" s="118" t="str">
        <f>'INF GERAIS'!D234</f>
        <v>LAGOA DE ITAENGA</v>
      </c>
      <c r="E234" s="118" t="str">
        <f>'INF GERAIS'!E234</f>
        <v>PAVIMENTAÇÃO, MURO DE CONTENÇÃO E ESCADARIA URBANA NOS BAIRROS LOTEAMENTO ITAENGA( VILA  DA CAIXA), CENTRO E  SALINA</v>
      </c>
      <c r="F234" s="1950" t="str">
        <f>'INF GERAIS'!G234</f>
        <v>NORMAL</v>
      </c>
      <c r="G234" s="122">
        <v>42499</v>
      </c>
      <c r="H234" s="122">
        <v>43073</v>
      </c>
      <c r="I234" s="123">
        <v>0.6</v>
      </c>
      <c r="J234" s="124" t="s">
        <v>153</v>
      </c>
      <c r="K234" s="122">
        <v>43278</v>
      </c>
      <c r="L234" s="122">
        <v>43306</v>
      </c>
      <c r="M234" s="123">
        <v>1</v>
      </c>
      <c r="N234" s="124" t="s">
        <v>153</v>
      </c>
      <c r="O234" s="122">
        <v>43578</v>
      </c>
      <c r="P234" s="122" t="s">
        <v>153</v>
      </c>
      <c r="Q234" s="123" t="s">
        <v>12098</v>
      </c>
      <c r="R234" s="124" t="s">
        <v>153</v>
      </c>
      <c r="S234" s="122" t="s">
        <v>153</v>
      </c>
      <c r="T234" s="122" t="s">
        <v>153</v>
      </c>
      <c r="U234" s="123" t="s">
        <v>153</v>
      </c>
      <c r="V234" s="124" t="s">
        <v>153</v>
      </c>
      <c r="W234" s="122" t="s">
        <v>153</v>
      </c>
      <c r="X234" s="122" t="s">
        <v>153</v>
      </c>
      <c r="Y234" s="123" t="s">
        <v>153</v>
      </c>
      <c r="Z234" s="124" t="s">
        <v>153</v>
      </c>
    </row>
    <row r="235" spans="2:26" ht="29" x14ac:dyDescent="0.35">
      <c r="B235" s="118" t="str">
        <f>'INF GERAIS'!B235&amp;IFERROR(IF(INDEX(APOIO!$A$5:$A$50,MATCH('INF GERAIS'!N235,APOIO!$B$5:$B$50,0))="NÃO",APOIO!$A$2&amp;"NÃO VÁLIDO",""),"")</f>
        <v>2014.0221</v>
      </c>
      <c r="C235" s="118" t="str">
        <f>'INF GERAIS'!C235</f>
        <v>MATA NORTE</v>
      </c>
      <c r="D235" s="118" t="str">
        <f>'INF GERAIS'!D235</f>
        <v>LAGOA DO CARRO</v>
      </c>
      <c r="E235" s="118" t="str">
        <f>'INF GERAIS'!E235</f>
        <v>PAVIMENTAÇÃO EM PARALELEPÍPEDOS GRANÍTICOS, DRENAGEM E SINALIZAÇÃO DE DIVERSAS RUAS</v>
      </c>
      <c r="F235" s="1950" t="str">
        <f>'INF GERAIS'!G235</f>
        <v>NORMAL</v>
      </c>
      <c r="G235" s="122">
        <v>42499</v>
      </c>
      <c r="H235" s="122">
        <v>42543</v>
      </c>
      <c r="I235" s="123">
        <v>0.6</v>
      </c>
      <c r="J235" s="124" t="s">
        <v>153</v>
      </c>
      <c r="K235" s="122">
        <v>42653</v>
      </c>
      <c r="L235" s="122">
        <v>42724</v>
      </c>
      <c r="M235" s="123">
        <v>1</v>
      </c>
      <c r="N235" s="124" t="s">
        <v>153</v>
      </c>
      <c r="O235" s="122" t="s">
        <v>153</v>
      </c>
      <c r="P235" s="122" t="s">
        <v>153</v>
      </c>
      <c r="Q235" s="123" t="s">
        <v>153</v>
      </c>
      <c r="R235" s="124" t="s">
        <v>153</v>
      </c>
      <c r="S235" s="122" t="s">
        <v>153</v>
      </c>
      <c r="T235" s="122" t="s">
        <v>153</v>
      </c>
      <c r="U235" s="123" t="s">
        <v>153</v>
      </c>
      <c r="V235" s="124" t="s">
        <v>153</v>
      </c>
      <c r="W235" s="122" t="s">
        <v>153</v>
      </c>
      <c r="X235" s="122" t="s">
        <v>153</v>
      </c>
      <c r="Y235" s="123" t="s">
        <v>153</v>
      </c>
      <c r="Z235" s="124" t="s">
        <v>153</v>
      </c>
    </row>
    <row r="236" spans="2:26" ht="29" x14ac:dyDescent="0.35">
      <c r="B236" s="118" t="str">
        <f>'INF GERAIS'!B236&amp;IFERROR(IF(INDEX(APOIO!$A$5:$A$50,MATCH('INF GERAIS'!N236,APOIO!$B$5:$B$50,0))="NÃO",APOIO!$A$2&amp;"NÃO VÁLIDO",""),"")</f>
        <v>2014.0222</v>
      </c>
      <c r="C236" s="118" t="str">
        <f>'INF GERAIS'!C236</f>
        <v>AGRESTE MERIDIONAL</v>
      </c>
      <c r="D236" s="118" t="str">
        <f>'INF GERAIS'!D236</f>
        <v>LAGOA DO OURO</v>
      </c>
      <c r="E236" s="118" t="str">
        <f>'INF GERAIS'!E236</f>
        <v>REFORMA DAS QUADRAS DE ESPORTES DA SEDE DO MUNICÍPIO E DO DISTRITO DE CAMPO ALEGRE</v>
      </c>
      <c r="F236" s="1950" t="str">
        <f>'INF GERAIS'!G236</f>
        <v>NORMAL</v>
      </c>
      <c r="G236" s="122">
        <v>43641</v>
      </c>
      <c r="H236" s="122" t="s">
        <v>153</v>
      </c>
      <c r="I236" s="123">
        <v>0.6</v>
      </c>
      <c r="J236" s="124" t="s">
        <v>153</v>
      </c>
      <c r="K236" s="122" t="s">
        <v>153</v>
      </c>
      <c r="L236" s="122" t="s">
        <v>153</v>
      </c>
      <c r="M236" s="123" t="s">
        <v>153</v>
      </c>
      <c r="N236" s="124" t="s">
        <v>153</v>
      </c>
      <c r="O236" s="122" t="s">
        <v>153</v>
      </c>
      <c r="P236" s="122" t="s">
        <v>153</v>
      </c>
      <c r="Q236" s="123" t="s">
        <v>153</v>
      </c>
      <c r="R236" s="124" t="s">
        <v>153</v>
      </c>
      <c r="S236" s="122" t="s">
        <v>153</v>
      </c>
      <c r="T236" s="122" t="s">
        <v>153</v>
      </c>
      <c r="U236" s="123" t="s">
        <v>153</v>
      </c>
      <c r="V236" s="124" t="s">
        <v>153</v>
      </c>
      <c r="W236" s="122" t="s">
        <v>153</v>
      </c>
      <c r="X236" s="122" t="s">
        <v>153</v>
      </c>
      <c r="Y236" s="123" t="s">
        <v>153</v>
      </c>
      <c r="Z236" s="124" t="s">
        <v>153</v>
      </c>
    </row>
    <row r="237" spans="2:26" ht="29" x14ac:dyDescent="0.35">
      <c r="B237" s="118" t="str">
        <f>'INF GERAIS'!B237&amp;IFERROR(IF(INDEX(APOIO!$A$5:$A$50,MATCH('INF GERAIS'!N237,APOIO!$B$5:$B$50,0))="NÃO",APOIO!$A$2&amp;"NÃO VÁLIDO",""),"")</f>
        <v>2014.0223</v>
      </c>
      <c r="C237" s="118" t="str">
        <f>'INF GERAIS'!C237</f>
        <v>AGRESTE MERIDIONAL</v>
      </c>
      <c r="D237" s="118" t="str">
        <f>'INF GERAIS'!D237</f>
        <v>LAGOA DO OURO</v>
      </c>
      <c r="E237" s="118" t="str">
        <f>'INF GERAIS'!E237</f>
        <v>AMPLIAÇÃO DO CEMITÉRIO MUNICIPAL</v>
      </c>
      <c r="F237" s="1950" t="str">
        <f>'INF GERAIS'!G237</f>
        <v>NORMAL</v>
      </c>
      <c r="G237" s="122">
        <v>43641</v>
      </c>
      <c r="H237" s="122">
        <v>43670</v>
      </c>
      <c r="I237" s="123">
        <v>0.6</v>
      </c>
      <c r="J237" s="124" t="s">
        <v>153</v>
      </c>
      <c r="K237" s="122">
        <v>44042</v>
      </c>
      <c r="L237" s="122">
        <v>44076</v>
      </c>
      <c r="M237" s="123">
        <v>1</v>
      </c>
      <c r="N237" s="124" t="s">
        <v>153</v>
      </c>
      <c r="O237" s="122" t="s">
        <v>153</v>
      </c>
      <c r="P237" s="122" t="s">
        <v>153</v>
      </c>
      <c r="Q237" s="123" t="s">
        <v>153</v>
      </c>
      <c r="R237" s="124" t="s">
        <v>153</v>
      </c>
      <c r="S237" s="122" t="s">
        <v>153</v>
      </c>
      <c r="T237" s="122" t="s">
        <v>153</v>
      </c>
      <c r="U237" s="123" t="s">
        <v>153</v>
      </c>
      <c r="V237" s="124" t="s">
        <v>153</v>
      </c>
      <c r="W237" s="122" t="s">
        <v>153</v>
      </c>
      <c r="X237" s="122" t="s">
        <v>153</v>
      </c>
      <c r="Y237" s="123" t="s">
        <v>153</v>
      </c>
      <c r="Z237" s="124" t="s">
        <v>153</v>
      </c>
    </row>
    <row r="238" spans="2:26" ht="43.5" x14ac:dyDescent="0.35">
      <c r="B238" s="118" t="str">
        <f>'INF GERAIS'!B238&amp;IFERROR(IF(INDEX(APOIO!$A$5:$A$50,MATCH('INF GERAIS'!N238,APOIO!$B$5:$B$50,0))="NÃO",APOIO!$A$2&amp;"NÃO VÁLIDO",""),"")</f>
        <v>2014.0224</v>
      </c>
      <c r="C238" s="118" t="str">
        <f>'INF GERAIS'!C238</f>
        <v>AGRESTE MERIDIONAL</v>
      </c>
      <c r="D238" s="118" t="str">
        <f>'INF GERAIS'!D238</f>
        <v>LAGOA DO OURO</v>
      </c>
      <c r="E238" s="118" t="str">
        <f>'INF GERAIS'!E238</f>
        <v>RECUPERAÇÃO DA COBERTA, DA PINTURA E CONSTRUÇÃO DO NECROTÉRIO DO HOSPITAL MUNICIPAL</v>
      </c>
      <c r="F238" s="1950" t="str">
        <f>'INF GERAIS'!G238</f>
        <v>NORMAL</v>
      </c>
      <c r="G238" s="122">
        <v>43641</v>
      </c>
      <c r="H238" s="122" t="s">
        <v>153</v>
      </c>
      <c r="I238" s="123">
        <v>0.6</v>
      </c>
      <c r="J238" s="124" t="s">
        <v>153</v>
      </c>
      <c r="K238" s="122" t="s">
        <v>153</v>
      </c>
      <c r="L238" s="122" t="s">
        <v>153</v>
      </c>
      <c r="M238" s="123" t="s">
        <v>153</v>
      </c>
      <c r="N238" s="124" t="s">
        <v>153</v>
      </c>
      <c r="O238" s="122" t="s">
        <v>153</v>
      </c>
      <c r="P238" s="122" t="s">
        <v>153</v>
      </c>
      <c r="Q238" s="123" t="s">
        <v>153</v>
      </c>
      <c r="R238" s="124" t="s">
        <v>153</v>
      </c>
      <c r="S238" s="122" t="s">
        <v>153</v>
      </c>
      <c r="T238" s="122" t="s">
        <v>153</v>
      </c>
      <c r="U238" s="123" t="s">
        <v>153</v>
      </c>
      <c r="V238" s="124" t="s">
        <v>153</v>
      </c>
      <c r="W238" s="122" t="s">
        <v>153</v>
      </c>
      <c r="X238" s="122" t="s">
        <v>153</v>
      </c>
      <c r="Y238" s="123" t="s">
        <v>153</v>
      </c>
      <c r="Z238" s="124" t="s">
        <v>153</v>
      </c>
    </row>
    <row r="239" spans="2:26" ht="188.5" x14ac:dyDescent="0.35">
      <c r="B239" s="118" t="str">
        <f>'INF GERAIS'!B239&amp;IFERROR(IF(INDEX(APOIO!$A$5:$A$50,MATCH('INF GERAIS'!N239,APOIO!$B$5:$B$50,0))="NÃO",APOIO!$A$2&amp;"NÃO VÁLIDO",""),"")</f>
        <v>2014.0225</v>
      </c>
      <c r="C239" s="118" t="str">
        <f>'INF GERAIS'!C239</f>
        <v>AGRESTE CENTRAL</v>
      </c>
      <c r="D239" s="118" t="str">
        <f>'INF GERAIS'!D239</f>
        <v>LAGOA DOS GATOS</v>
      </c>
      <c r="E239" s="118" t="str">
        <f>'INF GERAIS'!E239</f>
        <v>PAVIMENTAÇÃO EM PARALELEPÍPEDOS EM DIVERSAS RUAS (12): RUA SEBASTIÃO DE OLIVEIRA DA SILVA; AV. DR. ESTÁCIO COIMBRA; RUA ERCÍLIA CAROLINA DOS SANTOS; AV. PROFESSOR DEOCLÉCIO FERREIRA DE ARAÚJO; TRAVESSA 11 DE SETEMBRO COM A AV. ENEDINA LOURENÇO DA SILVA; RUA FRANCISCO RODRIGUES (RUA DE COSME), BAIRRO DA COMPESA; RUA SEVERINO JOAQUIM SOBRAL, BAIRRO DA COMPESA; COMPLEMENTO DA RUA HIRINEU HIPÓLITO DA CUNHA, BAIRRO DA COMPESA; RUA EMERSON MARCONE DA CUNHA AMORIM; RUA PADRE JÚLIO SELMIN; LOGRADOURO RUA PROJETADA; RUA APRÍGIO S. DE ASSUNÇÃO</v>
      </c>
      <c r="F239" s="1950" t="str">
        <f>'INF GERAIS'!G239</f>
        <v>NORMAL</v>
      </c>
      <c r="G239" s="122">
        <v>42425</v>
      </c>
      <c r="H239" s="122">
        <v>42510</v>
      </c>
      <c r="I239" s="123">
        <v>0.59530000000000005</v>
      </c>
      <c r="J239" s="124" t="s">
        <v>7424</v>
      </c>
      <c r="K239" s="122">
        <v>42529</v>
      </c>
      <c r="L239" s="122">
        <v>42510</v>
      </c>
      <c r="M239" s="354">
        <v>0.60470000000000002</v>
      </c>
      <c r="N239" s="124" t="s">
        <v>7590</v>
      </c>
      <c r="O239" s="122">
        <v>42753</v>
      </c>
      <c r="P239" s="122"/>
      <c r="Q239" s="123">
        <v>1</v>
      </c>
      <c r="R239" s="122" t="s">
        <v>10411</v>
      </c>
      <c r="S239" s="122">
        <v>43129</v>
      </c>
      <c r="T239" s="16">
        <v>43231</v>
      </c>
      <c r="U239" s="123">
        <v>1</v>
      </c>
      <c r="V239" s="124" t="s">
        <v>10410</v>
      </c>
      <c r="W239" s="122" t="s">
        <v>153</v>
      </c>
      <c r="X239" s="122" t="s">
        <v>153</v>
      </c>
      <c r="Y239" s="123" t="s">
        <v>153</v>
      </c>
      <c r="Z239" s="124" t="s">
        <v>153</v>
      </c>
    </row>
    <row r="240" spans="2:26" ht="29" x14ac:dyDescent="0.35">
      <c r="B240" s="118" t="str">
        <f>'INF GERAIS'!B240&amp;IFERROR(IF(INDEX(APOIO!$A$5:$A$50,MATCH('INF GERAIS'!N240,APOIO!$B$5:$B$50,0))="NÃO",APOIO!$A$2&amp;"NÃO VÁLIDO",""),"")</f>
        <v>2014.0226</v>
      </c>
      <c r="C240" s="118" t="str">
        <f>'INF GERAIS'!C240</f>
        <v>SERTÃO DO SÃO FRANCISCO</v>
      </c>
      <c r="D240" s="118" t="str">
        <f>'INF GERAIS'!D240</f>
        <v>LAGOA GRANDE</v>
      </c>
      <c r="E240" s="118" t="str">
        <f>'INF GERAIS'!E240</f>
        <v>PAVIMENTAÇÃO EM PARALELEPÍPEDOS GRANÍTICOS EM RUAS DO BAIRRO VERMELHOS</v>
      </c>
      <c r="F240" s="1950" t="str">
        <f>'INF GERAIS'!G240</f>
        <v>NORMAL</v>
      </c>
      <c r="G240" s="122">
        <v>42485</v>
      </c>
      <c r="H240" s="122">
        <v>42543</v>
      </c>
      <c r="I240" s="123">
        <v>0.61080000000000001</v>
      </c>
      <c r="J240" s="450"/>
      <c r="K240" s="122">
        <v>42677</v>
      </c>
      <c r="L240" s="122">
        <v>42730</v>
      </c>
      <c r="M240" s="123">
        <v>1</v>
      </c>
      <c r="N240" s="124" t="s">
        <v>153</v>
      </c>
      <c r="O240" s="122" t="s">
        <v>153</v>
      </c>
      <c r="P240" s="122" t="s">
        <v>153</v>
      </c>
      <c r="Q240" s="123" t="s">
        <v>153</v>
      </c>
      <c r="R240" s="124" t="s">
        <v>153</v>
      </c>
      <c r="S240" s="122" t="s">
        <v>153</v>
      </c>
      <c r="T240" s="122" t="s">
        <v>153</v>
      </c>
      <c r="U240" s="123" t="s">
        <v>153</v>
      </c>
      <c r="V240" s="124" t="s">
        <v>153</v>
      </c>
      <c r="W240" s="122" t="s">
        <v>153</v>
      </c>
      <c r="X240" s="122" t="s">
        <v>153</v>
      </c>
      <c r="Y240" s="123" t="s">
        <v>153</v>
      </c>
      <c r="Z240" s="124" t="s">
        <v>153</v>
      </c>
    </row>
    <row r="241" spans="2:26" ht="29" x14ac:dyDescent="0.35">
      <c r="B241" s="118" t="str">
        <f>'INF GERAIS'!B241&amp;IFERROR(IF(INDEX(APOIO!$A$5:$A$50,MATCH('INF GERAIS'!N241,APOIO!$B$5:$B$50,0))="NÃO",APOIO!$A$2&amp;"NÃO VÁLIDO",""),"")</f>
        <v>2014.0227</v>
      </c>
      <c r="C241" s="118" t="str">
        <f>'INF GERAIS'!C241</f>
        <v>SERTÃO DO SÃO FRANCISCO</v>
      </c>
      <c r="D241" s="118" t="str">
        <f>'INF GERAIS'!D241</f>
        <v>LAGOA GRANDE</v>
      </c>
      <c r="E241" s="118" t="str">
        <f>'INF GERAIS'!E241</f>
        <v>PAVIMENTAÇÃO EM PARALELEPÍPEDOS GRANÍTICOS DA RUA OLÍMPIO ANGELIM NO BAIRRO ESTÁTUA</v>
      </c>
      <c r="F241" s="1950" t="str">
        <f>'INF GERAIS'!G241</f>
        <v>NORMAL</v>
      </c>
      <c r="G241" s="122">
        <v>42317</v>
      </c>
      <c r="H241" s="122">
        <v>42390</v>
      </c>
      <c r="I241" s="123">
        <v>1</v>
      </c>
      <c r="J241" s="124" t="s">
        <v>153</v>
      </c>
      <c r="K241" s="122" t="s">
        <v>153</v>
      </c>
      <c r="L241" s="122" t="s">
        <v>153</v>
      </c>
      <c r="M241" s="123" t="s">
        <v>153</v>
      </c>
      <c r="N241" s="124" t="s">
        <v>153</v>
      </c>
      <c r="O241" s="122" t="s">
        <v>153</v>
      </c>
      <c r="P241" s="122" t="s">
        <v>153</v>
      </c>
      <c r="Q241" s="123" t="s">
        <v>153</v>
      </c>
      <c r="R241" s="124" t="s">
        <v>153</v>
      </c>
      <c r="S241" s="122" t="s">
        <v>153</v>
      </c>
      <c r="T241" s="122" t="s">
        <v>153</v>
      </c>
      <c r="U241" s="123" t="s">
        <v>153</v>
      </c>
      <c r="V241" s="124" t="s">
        <v>153</v>
      </c>
      <c r="W241" s="122" t="s">
        <v>153</v>
      </c>
      <c r="X241" s="122" t="s">
        <v>153</v>
      </c>
      <c r="Y241" s="123" t="s">
        <v>153</v>
      </c>
      <c r="Z241" s="124" t="s">
        <v>153</v>
      </c>
    </row>
    <row r="242" spans="2:26" ht="29" x14ac:dyDescent="0.35">
      <c r="B242" s="118" t="str">
        <f>'INF GERAIS'!B242&amp;IFERROR(IF(INDEX(APOIO!$A$5:$A$50,MATCH('INF GERAIS'!N242,APOIO!$B$5:$B$50,0))="NÃO",APOIO!$A$2&amp;"NÃO VÁLIDO",""),"")</f>
        <v>2014.0228</v>
      </c>
      <c r="C242" s="118" t="str">
        <f>'INF GERAIS'!C242</f>
        <v>AGRESTE MERIDIONAL</v>
      </c>
      <c r="D242" s="118" t="str">
        <f>'INF GERAIS'!D242</f>
        <v>LAJEDO</v>
      </c>
      <c r="E242" s="118" t="str">
        <f>'INF GERAIS'!E242</f>
        <v>MELHORIA DA INFRAESTRUTURA URBANA COM PAVIMENTAÇÃO EM PARALELEPÍPEDOS GRANÍTICOS</v>
      </c>
      <c r="F242" s="1950" t="str">
        <f>'INF GERAIS'!G242</f>
        <v>NORMAL</v>
      </c>
      <c r="G242" s="122">
        <v>42831</v>
      </c>
      <c r="H242" s="122">
        <v>42944</v>
      </c>
      <c r="I242" s="123">
        <v>0.69159999999999999</v>
      </c>
      <c r="J242" s="124" t="s">
        <v>153</v>
      </c>
      <c r="K242" s="122">
        <v>43213</v>
      </c>
      <c r="L242" s="122">
        <v>43290</v>
      </c>
      <c r="M242" s="123">
        <v>1</v>
      </c>
      <c r="N242" s="124" t="s">
        <v>153</v>
      </c>
      <c r="O242" s="122" t="s">
        <v>153</v>
      </c>
      <c r="P242" s="122" t="s">
        <v>153</v>
      </c>
      <c r="Q242" s="123" t="s">
        <v>153</v>
      </c>
      <c r="R242" s="124" t="s">
        <v>153</v>
      </c>
      <c r="S242" s="122" t="s">
        <v>153</v>
      </c>
      <c r="T242" s="122" t="s">
        <v>153</v>
      </c>
      <c r="U242" s="123" t="s">
        <v>153</v>
      </c>
      <c r="V242" s="124" t="s">
        <v>153</v>
      </c>
      <c r="W242" s="122" t="s">
        <v>153</v>
      </c>
      <c r="X242" s="122" t="s">
        <v>153</v>
      </c>
      <c r="Y242" s="123" t="s">
        <v>153</v>
      </c>
      <c r="Z242" s="124" t="s">
        <v>153</v>
      </c>
    </row>
    <row r="243" spans="2:26" ht="43.5" x14ac:dyDescent="0.35">
      <c r="B243" s="118" t="str">
        <f>'INF GERAIS'!B243&amp;IFERROR(IF(INDEX(APOIO!$A$5:$A$50,MATCH('INF GERAIS'!N243,APOIO!$B$5:$B$50,0))="NÃO",APOIO!$A$2&amp;"NÃO VÁLIDO",""),"")</f>
        <v>2014.0229
NÃO VÁLIDO</v>
      </c>
      <c r="C243" s="118" t="str">
        <f>'INF GERAIS'!C243</f>
        <v>AGRESTE MERIDIONAL</v>
      </c>
      <c r="D243" s="118" t="str">
        <f>'INF GERAIS'!D243</f>
        <v>LAJEDO</v>
      </c>
      <c r="E243" s="118" t="str">
        <f>'INF GERAIS'!E243</f>
        <v>MELHORIA DA INFRAESTRUTURA URBANA COM PAVIMENTAÇÃO ASFÁLTICA EM TRATAMENTO SUPERFICIAL DUPLO - TSD</v>
      </c>
      <c r="F243" s="1950" t="str">
        <f>'INF GERAIS'!G243</f>
        <v>NORMAL</v>
      </c>
      <c r="G243" s="122" t="s">
        <v>153</v>
      </c>
      <c r="H243" s="122" t="s">
        <v>153</v>
      </c>
      <c r="I243" s="123" t="s">
        <v>153</v>
      </c>
      <c r="J243" s="124" t="s">
        <v>153</v>
      </c>
      <c r="K243" s="122" t="s">
        <v>153</v>
      </c>
      <c r="L243" s="122" t="s">
        <v>153</v>
      </c>
      <c r="M243" s="123" t="s">
        <v>153</v>
      </c>
      <c r="N243" s="124" t="s">
        <v>153</v>
      </c>
      <c r="O243" s="122" t="s">
        <v>153</v>
      </c>
      <c r="P243" s="122" t="s">
        <v>153</v>
      </c>
      <c r="Q243" s="123" t="s">
        <v>153</v>
      </c>
      <c r="R243" s="124" t="s">
        <v>153</v>
      </c>
      <c r="S243" s="122" t="s">
        <v>153</v>
      </c>
      <c r="T243" s="122" t="s">
        <v>153</v>
      </c>
      <c r="U243" s="123" t="s">
        <v>153</v>
      </c>
      <c r="V243" s="124" t="s">
        <v>153</v>
      </c>
      <c r="W243" s="122" t="s">
        <v>153</v>
      </c>
      <c r="X243" s="122" t="s">
        <v>153</v>
      </c>
      <c r="Y243" s="123" t="s">
        <v>153</v>
      </c>
      <c r="Z243" s="124" t="s">
        <v>153</v>
      </c>
    </row>
    <row r="244" spans="2:26" ht="43.5" x14ac:dyDescent="0.35">
      <c r="B244" s="118" t="str">
        <f>'INF GERAIS'!B244&amp;IFERROR(IF(INDEX(APOIO!$A$5:$A$50,MATCH('INF GERAIS'!N244,APOIO!$B$5:$B$50,0))="NÃO",APOIO!$A$2&amp;"NÃO VÁLIDO",""),"")</f>
        <v>2014.0230
NÃO VÁLIDO</v>
      </c>
      <c r="C244" s="118" t="str">
        <f>'INF GERAIS'!C244</f>
        <v>AGRESTE MERIDIONAL</v>
      </c>
      <c r="D244" s="118" t="str">
        <f>'INF GERAIS'!D244</f>
        <v>LAJEDO</v>
      </c>
      <c r="E244" s="118" t="str">
        <f>'INF GERAIS'!E244</f>
        <v>MELHORIA DO ACESSO DA AVENIDA 19 DE MAIO</v>
      </c>
      <c r="F244" s="1950" t="str">
        <f>'INF GERAIS'!G244</f>
        <v>NORMAL</v>
      </c>
      <c r="G244" s="122" t="s">
        <v>153</v>
      </c>
      <c r="H244" s="122" t="s">
        <v>153</v>
      </c>
      <c r="I244" s="123" t="s">
        <v>153</v>
      </c>
      <c r="J244" s="124" t="s">
        <v>153</v>
      </c>
      <c r="K244" s="122" t="s">
        <v>153</v>
      </c>
      <c r="L244" s="122" t="s">
        <v>153</v>
      </c>
      <c r="M244" s="123" t="s">
        <v>153</v>
      </c>
      <c r="N244" s="124" t="s">
        <v>153</v>
      </c>
      <c r="O244" s="122" t="s">
        <v>153</v>
      </c>
      <c r="P244" s="122" t="s">
        <v>153</v>
      </c>
      <c r="Q244" s="123" t="s">
        <v>153</v>
      </c>
      <c r="R244" s="124" t="s">
        <v>153</v>
      </c>
      <c r="S244" s="122" t="s">
        <v>153</v>
      </c>
      <c r="T244" s="122" t="s">
        <v>153</v>
      </c>
      <c r="U244" s="123" t="s">
        <v>153</v>
      </c>
      <c r="V244" s="124" t="s">
        <v>153</v>
      </c>
      <c r="W244" s="122" t="s">
        <v>153</v>
      </c>
      <c r="X244" s="122" t="s">
        <v>153</v>
      </c>
      <c r="Y244" s="123" t="s">
        <v>153</v>
      </c>
      <c r="Z244" s="124" t="s">
        <v>153</v>
      </c>
    </row>
    <row r="245" spans="2:26" ht="43.5" x14ac:dyDescent="0.35">
      <c r="B245" s="118" t="str">
        <f>'INF GERAIS'!B245&amp;IFERROR(IF(INDEX(APOIO!$A$5:$A$50,MATCH('INF GERAIS'!N245,APOIO!$B$5:$B$50,0))="NÃO",APOIO!$A$2&amp;"NÃO VÁLIDO",""),"")</f>
        <v>2014.0231</v>
      </c>
      <c r="C245" s="118" t="str">
        <f>'INF GERAIS'!C245</f>
        <v>AGRESTE SETENTRIONAL</v>
      </c>
      <c r="D245" s="118" t="str">
        <f>'INF GERAIS'!D245</f>
        <v>LIMOEIRO</v>
      </c>
      <c r="E245" s="118" t="str">
        <f>'INF GERAIS'!E245</f>
        <v>CONSTRUÇÃO DE DUAS PRAÇAS UMA NA COMUNIDADE RURAL DE CAMPO GRANDE E OUTRA NO BAIRRO DA COHAB VELHA</v>
      </c>
      <c r="F245" s="1950" t="str">
        <f>'INF GERAIS'!G245</f>
        <v>NORMAL</v>
      </c>
      <c r="G245" s="122">
        <v>42432</v>
      </c>
      <c r="H245" s="122">
        <v>42479</v>
      </c>
      <c r="I245" s="123">
        <v>0.6</v>
      </c>
      <c r="J245" s="124" t="s">
        <v>153</v>
      </c>
      <c r="K245" s="122">
        <v>42880</v>
      </c>
      <c r="L245" s="122">
        <v>42941</v>
      </c>
      <c r="M245" s="123">
        <v>1</v>
      </c>
      <c r="N245" s="124" t="s">
        <v>153</v>
      </c>
      <c r="O245" s="122" t="s">
        <v>153</v>
      </c>
      <c r="P245" s="122" t="s">
        <v>153</v>
      </c>
      <c r="Q245" s="123" t="s">
        <v>153</v>
      </c>
      <c r="R245" s="124" t="s">
        <v>153</v>
      </c>
      <c r="S245" s="122" t="s">
        <v>153</v>
      </c>
      <c r="T245" s="122" t="s">
        <v>153</v>
      </c>
      <c r="U245" s="123" t="s">
        <v>153</v>
      </c>
      <c r="V245" s="124" t="s">
        <v>153</v>
      </c>
      <c r="W245" s="122" t="s">
        <v>153</v>
      </c>
      <c r="X245" s="122" t="s">
        <v>153</v>
      </c>
      <c r="Y245" s="123" t="s">
        <v>153</v>
      </c>
      <c r="Z245" s="124" t="s">
        <v>153</v>
      </c>
    </row>
    <row r="246" spans="2:26" ht="29" x14ac:dyDescent="0.35">
      <c r="B246" s="118" t="str">
        <f>'INF GERAIS'!B246&amp;IFERROR(IF(INDEX(APOIO!$A$5:$A$50,MATCH('INF GERAIS'!N246,APOIO!$B$5:$B$50,0))="NÃO",APOIO!$A$2&amp;"NÃO VÁLIDO",""),"")</f>
        <v>2014.0232</v>
      </c>
      <c r="C246" s="118" t="str">
        <f>'INF GERAIS'!C246</f>
        <v>AGRESTE SETENTRIONAL</v>
      </c>
      <c r="D246" s="118" t="str">
        <f>'INF GERAIS'!D246</f>
        <v>LIMOEIRO</v>
      </c>
      <c r="E246" s="118" t="str">
        <f>'INF GERAIS'!E246</f>
        <v>PAVIMENTAÇÃO EM PARALELEPÍPEDOS E DRENAGEM SUPERFICIAL DE ÁGUAS PLUVIAIS</v>
      </c>
      <c r="F246" s="1950" t="str">
        <f>'INF GERAIS'!G246</f>
        <v>NORMAL</v>
      </c>
      <c r="G246" s="122">
        <v>42367</v>
      </c>
      <c r="H246" s="122">
        <v>42416</v>
      </c>
      <c r="I246" s="123">
        <v>0.60170000000000001</v>
      </c>
      <c r="J246" s="124" t="s">
        <v>153</v>
      </c>
      <c r="K246" s="122">
        <v>43693</v>
      </c>
      <c r="L246" s="122">
        <v>43718</v>
      </c>
      <c r="M246" s="123">
        <v>1</v>
      </c>
      <c r="N246" s="124" t="s">
        <v>153</v>
      </c>
      <c r="O246" s="122" t="s">
        <v>153</v>
      </c>
      <c r="P246" s="122" t="s">
        <v>153</v>
      </c>
      <c r="Q246" s="123" t="s">
        <v>153</v>
      </c>
      <c r="R246" s="124" t="s">
        <v>153</v>
      </c>
      <c r="S246" s="122" t="s">
        <v>153</v>
      </c>
      <c r="T246" s="122" t="s">
        <v>153</v>
      </c>
      <c r="U246" s="123" t="s">
        <v>153</v>
      </c>
      <c r="V246" s="124" t="s">
        <v>153</v>
      </c>
      <c r="W246" s="122" t="s">
        <v>153</v>
      </c>
      <c r="X246" s="122" t="s">
        <v>153</v>
      </c>
      <c r="Y246" s="123" t="s">
        <v>153</v>
      </c>
      <c r="Z246" s="124" t="s">
        <v>153</v>
      </c>
    </row>
    <row r="247" spans="2:26" ht="43.5" x14ac:dyDescent="0.35">
      <c r="B247" s="118" t="str">
        <f>'INF GERAIS'!B247&amp;IFERROR(IF(INDEX(APOIO!$A$5:$A$50,MATCH('INF GERAIS'!N247,APOIO!$B$5:$B$50,0))="NÃO",APOIO!$A$2&amp;"NÃO VÁLIDO",""),"")</f>
        <v>2014.0233</v>
      </c>
      <c r="C247" s="118" t="str">
        <f>'INF GERAIS'!C247</f>
        <v>MATA NORTE</v>
      </c>
      <c r="D247" s="118" t="str">
        <f>'INF GERAIS'!D247</f>
        <v>MACAPARANA</v>
      </c>
      <c r="E247" s="118" t="str">
        <f>'INF GERAIS'!E247</f>
        <v>CONSTRUÇÃO DAS PRAÇAS DO ALVORADA, TERRA PROMETIDA, PAQUEVIRA, PIRAUÁ, EREM E  LAGOA GRANDE; REFORMA DAS PRAÇAS DO FÓRUM E POSTO</v>
      </c>
      <c r="F247" s="1950" t="str">
        <f>'INF GERAIS'!G247</f>
        <v>NORMAL</v>
      </c>
      <c r="G247" s="122">
        <v>42391</v>
      </c>
      <c r="H247" s="122">
        <v>42475</v>
      </c>
      <c r="I247" s="123">
        <v>0.6</v>
      </c>
      <c r="J247" s="124" t="s">
        <v>153</v>
      </c>
      <c r="K247" s="122">
        <v>43237</v>
      </c>
      <c r="L247" s="122">
        <v>43412</v>
      </c>
      <c r="M247" s="123">
        <v>1</v>
      </c>
      <c r="N247" s="124" t="s">
        <v>153</v>
      </c>
      <c r="O247" s="122" t="s">
        <v>153</v>
      </c>
      <c r="P247" s="122" t="s">
        <v>153</v>
      </c>
      <c r="Q247" s="123" t="s">
        <v>153</v>
      </c>
      <c r="R247" s="124" t="s">
        <v>153</v>
      </c>
      <c r="S247" s="122" t="s">
        <v>153</v>
      </c>
      <c r="T247" s="122" t="s">
        <v>153</v>
      </c>
      <c r="U247" s="123" t="s">
        <v>153</v>
      </c>
      <c r="V247" s="124" t="s">
        <v>153</v>
      </c>
      <c r="W247" s="122" t="s">
        <v>153</v>
      </c>
      <c r="X247" s="122" t="s">
        <v>153</v>
      </c>
      <c r="Y247" s="123" t="s">
        <v>153</v>
      </c>
      <c r="Z247" s="124" t="s">
        <v>153</v>
      </c>
    </row>
    <row r="248" spans="2:26" ht="58" x14ac:dyDescent="0.35">
      <c r="B248" s="118" t="str">
        <f>'INF GERAIS'!B248&amp;IFERROR(IF(INDEX(APOIO!$A$5:$A$50,MATCH('INF GERAIS'!N248,APOIO!$B$5:$B$50,0))="NÃO",APOIO!$A$2&amp;"NÃO VÁLIDO",""),"")</f>
        <v>2014.0234</v>
      </c>
      <c r="C248" s="118" t="str">
        <f>'INF GERAIS'!C248</f>
        <v>MATA NORTE</v>
      </c>
      <c r="D248" s="118" t="str">
        <f>'INF GERAIS'!D248</f>
        <v>MACAPARANA</v>
      </c>
      <c r="E248" s="118" t="str">
        <f>'INF GERAIS'!E248</f>
        <v>SUBSTITUIÇÃO DA ESTRUTURA METÁLICA E COBERTA DA QUADRA POLIESPORTIVA DO DISTRITO DE PIRAUÁ E SUBSTITUIÇÃO DO PISO EM MADEIRA DE LEI DO GINÁSIO DE ESPORTES JOAQUIM FRANCISCO</v>
      </c>
      <c r="F248" s="1950" t="str">
        <f>'INF GERAIS'!G248</f>
        <v>NORMAL</v>
      </c>
      <c r="G248" s="122">
        <v>42391</v>
      </c>
      <c r="H248" s="122">
        <v>42507</v>
      </c>
      <c r="I248" s="123">
        <v>0.6</v>
      </c>
      <c r="J248" s="124" t="s">
        <v>153</v>
      </c>
      <c r="K248" s="122">
        <v>43745</v>
      </c>
      <c r="L248" s="122" t="s">
        <v>153</v>
      </c>
      <c r="M248" s="123">
        <v>1</v>
      </c>
      <c r="N248" s="124" t="s">
        <v>153</v>
      </c>
      <c r="O248" s="122" t="s">
        <v>153</v>
      </c>
      <c r="P248" s="122" t="s">
        <v>153</v>
      </c>
      <c r="Q248" s="123" t="s">
        <v>153</v>
      </c>
      <c r="R248" s="124" t="s">
        <v>153</v>
      </c>
      <c r="S248" s="122" t="s">
        <v>153</v>
      </c>
      <c r="T248" s="122" t="s">
        <v>153</v>
      </c>
      <c r="U248" s="123" t="s">
        <v>153</v>
      </c>
      <c r="V248" s="124" t="s">
        <v>153</v>
      </c>
      <c r="W248" s="122" t="s">
        <v>153</v>
      </c>
      <c r="X248" s="122" t="s">
        <v>153</v>
      </c>
      <c r="Y248" s="123" t="s">
        <v>153</v>
      </c>
      <c r="Z248" s="124" t="s">
        <v>153</v>
      </c>
    </row>
    <row r="249" spans="2:26" ht="29" x14ac:dyDescent="0.35">
      <c r="B249" s="118" t="str">
        <f>'INF GERAIS'!B249&amp;IFERROR(IF(INDEX(APOIO!$A$5:$A$50,MATCH('INF GERAIS'!N249,APOIO!$B$5:$B$50,0))="NÃO",APOIO!$A$2&amp;"NÃO VÁLIDO",""),"")</f>
        <v>2014.0235</v>
      </c>
      <c r="C249" s="118" t="str">
        <f>'INF GERAIS'!C249</f>
        <v>AGRESTE SETENTRIONAL</v>
      </c>
      <c r="D249" s="118" t="str">
        <f>'INF GERAIS'!D249</f>
        <v>MACHADOS</v>
      </c>
      <c r="E249" s="118" t="str">
        <f>'INF GERAIS'!E249</f>
        <v>CONSTRUÇÃO DE MURO DE CONTENÇÃO NA PE 89, NO BAIRRO LARANJEIRAS - MACHADOS/PE</v>
      </c>
      <c r="F249" s="1950" t="str">
        <f>'INF GERAIS'!G249</f>
        <v>NORMAL</v>
      </c>
      <c r="G249" s="122">
        <v>42517</v>
      </c>
      <c r="H249" s="122">
        <v>42536</v>
      </c>
      <c r="I249" s="123">
        <v>0.6</v>
      </c>
      <c r="J249" s="124" t="s">
        <v>153</v>
      </c>
      <c r="K249" s="122">
        <v>42822</v>
      </c>
      <c r="L249" s="122">
        <v>43132</v>
      </c>
      <c r="M249" s="123">
        <v>1</v>
      </c>
      <c r="N249" s="124" t="s">
        <v>153</v>
      </c>
      <c r="O249" s="122" t="s">
        <v>153</v>
      </c>
      <c r="P249" s="122" t="s">
        <v>153</v>
      </c>
      <c r="Q249" s="123" t="s">
        <v>153</v>
      </c>
      <c r="R249" s="124" t="s">
        <v>153</v>
      </c>
      <c r="S249" s="122" t="s">
        <v>153</v>
      </c>
      <c r="T249" s="122" t="s">
        <v>153</v>
      </c>
      <c r="U249" s="123" t="s">
        <v>153</v>
      </c>
      <c r="V249" s="124" t="s">
        <v>153</v>
      </c>
      <c r="W249" s="122" t="s">
        <v>153</v>
      </c>
      <c r="X249" s="122" t="s">
        <v>153</v>
      </c>
      <c r="Y249" s="123" t="s">
        <v>153</v>
      </c>
      <c r="Z249" s="124" t="s">
        <v>153</v>
      </c>
    </row>
    <row r="250" spans="2:26" ht="43.5" x14ac:dyDescent="0.35">
      <c r="B250" s="118" t="str">
        <f>'INF GERAIS'!B250&amp;IFERROR(IF(INDEX(APOIO!$A$5:$A$50,MATCH('INF GERAIS'!N250,APOIO!$B$5:$B$50,0))="NÃO",APOIO!$A$2&amp;"NÃO VÁLIDO",""),"")</f>
        <v>2014.0236</v>
      </c>
      <c r="C250" s="118" t="str">
        <f>'INF GERAIS'!C250</f>
        <v>AGRESTE SETENTRIONAL</v>
      </c>
      <c r="D250" s="118" t="str">
        <f>'INF GERAIS'!D250</f>
        <v>MACHADOS</v>
      </c>
      <c r="E250" s="118" t="str">
        <f>'INF GERAIS'!E250</f>
        <v>PAVIMENTAÇÃO EM PARALELEPÍPEDOS GRANÍTICOS, DRENAGEM E SINALIZAÇÃO VIÁRIA DE DIVERSAS RUAS DO CENTRO</v>
      </c>
      <c r="F250" s="1950" t="str">
        <f>'INF GERAIS'!G250</f>
        <v>NORMAL</v>
      </c>
      <c r="G250" s="122">
        <v>42618</v>
      </c>
      <c r="H250" s="122">
        <v>42690</v>
      </c>
      <c r="I250" s="123">
        <v>0.66739999999999999</v>
      </c>
      <c r="J250" s="124" t="s">
        <v>153</v>
      </c>
      <c r="K250" s="122">
        <v>43229</v>
      </c>
      <c r="L250" s="122">
        <v>43238</v>
      </c>
      <c r="M250" s="123">
        <v>1</v>
      </c>
      <c r="N250" s="124" t="s">
        <v>153</v>
      </c>
      <c r="O250" s="122" t="s">
        <v>153</v>
      </c>
      <c r="P250" s="122" t="s">
        <v>153</v>
      </c>
      <c r="Q250" s="123" t="s">
        <v>153</v>
      </c>
      <c r="R250" s="124" t="s">
        <v>153</v>
      </c>
      <c r="S250" s="122" t="s">
        <v>153</v>
      </c>
      <c r="T250" s="122" t="s">
        <v>153</v>
      </c>
      <c r="U250" s="123" t="s">
        <v>153</v>
      </c>
      <c r="V250" s="124" t="s">
        <v>153</v>
      </c>
      <c r="W250" s="122" t="s">
        <v>153</v>
      </c>
      <c r="X250" s="122" t="s">
        <v>153</v>
      </c>
      <c r="Y250" s="123" t="s">
        <v>153</v>
      </c>
      <c r="Z250" s="124" t="s">
        <v>153</v>
      </c>
    </row>
    <row r="251" spans="2:26" ht="29" x14ac:dyDescent="0.35">
      <c r="B251" s="118" t="str">
        <f>'INF GERAIS'!B251&amp;IFERROR(IF(INDEX(APOIO!$A$5:$A$50,MATCH('INF GERAIS'!N251,APOIO!$B$5:$B$50,0))="NÃO",APOIO!$A$2&amp;"NÃO VÁLIDO",""),"")</f>
        <v>2014.0237</v>
      </c>
      <c r="C251" s="118" t="str">
        <f>'INF GERAIS'!C251</f>
        <v>SERTÃO DO MOXOTÓ</v>
      </c>
      <c r="D251" s="118" t="str">
        <f>'INF GERAIS'!D251</f>
        <v>MANARI</v>
      </c>
      <c r="E251" s="118" t="str">
        <f>'INF GERAIS'!E251</f>
        <v>CONSTRUÇÃO DO BLOCO II, BLOCO III E BLOCO IV DA ESCOLA NOVA MUNICIPAL MARIA ALZIRA</v>
      </c>
      <c r="F251" s="1950" t="str">
        <f>'INF GERAIS'!G251</f>
        <v>NORMAL</v>
      </c>
      <c r="G251" s="122">
        <v>43304</v>
      </c>
      <c r="H251" s="122">
        <v>43327</v>
      </c>
      <c r="I251" s="123">
        <v>0.6</v>
      </c>
      <c r="J251" s="124" t="s">
        <v>153</v>
      </c>
      <c r="K251" s="122">
        <v>44787</v>
      </c>
      <c r="L251" s="122">
        <v>44791</v>
      </c>
      <c r="M251" s="123">
        <v>1</v>
      </c>
      <c r="N251" s="124" t="s">
        <v>153</v>
      </c>
      <c r="O251" s="122" t="s">
        <v>153</v>
      </c>
      <c r="P251" s="122" t="s">
        <v>153</v>
      </c>
      <c r="Q251" s="123" t="s">
        <v>153</v>
      </c>
      <c r="R251" s="124" t="s">
        <v>153</v>
      </c>
      <c r="V251" s="124" t="s">
        <v>153</v>
      </c>
      <c r="W251" s="122" t="s">
        <v>153</v>
      </c>
      <c r="X251" s="122" t="s">
        <v>153</v>
      </c>
      <c r="Y251" s="123" t="s">
        <v>153</v>
      </c>
      <c r="Z251" s="124" t="s">
        <v>153</v>
      </c>
    </row>
    <row r="252" spans="2:26" ht="72.5" x14ac:dyDescent="0.35">
      <c r="B252" s="118" t="str">
        <f>'INF GERAIS'!B252&amp;IFERROR(IF(INDEX(APOIO!$A$5:$A$50,MATCH('INF GERAIS'!N252,APOIO!$B$5:$B$50,0))="NÃO",APOIO!$A$2&amp;"NÃO VÁLIDO",""),"")</f>
        <v>2014.0238</v>
      </c>
      <c r="C252" s="118" t="str">
        <f>'INF GERAIS'!C252</f>
        <v>MATA SUL</v>
      </c>
      <c r="D252" s="118" t="str">
        <f>'INF GERAIS'!D252</f>
        <v>MARAIAL</v>
      </c>
      <c r="E252" s="118" t="str">
        <f>'INF GERAIS'!E252</f>
        <v>PAVIMENTAÇÃO DE VIAS URBANAS DO MUNICÍPIO NOS BAIRROS NOVA MARAIAL, LOTEAMENTO MANOEL NUNES VIANA, BAIRRO BOM JESUS RUA PROJETADA 15, BAIRRO SÃO LUIZ, DISTRITO DE SERTÃOZINHO DE CIMA E DISTRITO DE SERTÃOZINHO DE BAIXO</v>
      </c>
      <c r="F252" s="1950" t="str">
        <f>'INF GERAIS'!G252</f>
        <v>NORMAL</v>
      </c>
      <c r="G252" s="122">
        <v>43213</v>
      </c>
      <c r="H252" s="122">
        <v>43228</v>
      </c>
      <c r="I252" s="1168">
        <v>0.6</v>
      </c>
      <c r="J252" s="124" t="s">
        <v>153</v>
      </c>
      <c r="K252" s="122" t="s">
        <v>153</v>
      </c>
      <c r="L252" s="122" t="s">
        <v>153</v>
      </c>
      <c r="M252" s="123" t="s">
        <v>153</v>
      </c>
      <c r="N252" s="124" t="s">
        <v>153</v>
      </c>
      <c r="O252" s="122" t="s">
        <v>153</v>
      </c>
      <c r="P252" s="122" t="s">
        <v>153</v>
      </c>
      <c r="Q252" s="123" t="s">
        <v>153</v>
      </c>
      <c r="R252" s="124" t="s">
        <v>153</v>
      </c>
      <c r="S252" s="122" t="s">
        <v>153</v>
      </c>
      <c r="T252" s="122" t="s">
        <v>153</v>
      </c>
      <c r="U252" s="123" t="s">
        <v>153</v>
      </c>
      <c r="V252" s="124" t="s">
        <v>153</v>
      </c>
      <c r="W252" s="122" t="s">
        <v>153</v>
      </c>
      <c r="X252" s="122" t="s">
        <v>153</v>
      </c>
      <c r="Y252" s="123" t="s">
        <v>153</v>
      </c>
      <c r="Z252" s="124" t="s">
        <v>153</v>
      </c>
    </row>
    <row r="253" spans="2:26" ht="43.5" x14ac:dyDescent="0.35">
      <c r="B253" s="1506" t="str">
        <f>'INF GERAIS'!B253&amp;IFERROR(IF(INDEX(APOIO!$A$5:$A$50,MATCH('INF GERAIS'!N253,APOIO!$B$5:$B$50,0))="NÃO",APOIO!$A$2&amp;"NÃO VÁLIDO",""),"")</f>
        <v>2014.0444</v>
      </c>
      <c r="C253" s="1506" t="str">
        <f>'INF GERAIS'!C253</f>
        <v>SERTÃO CENTRAL</v>
      </c>
      <c r="D253" s="1506" t="str">
        <f>'INF GERAIS'!D253</f>
        <v>MIRANDIBA</v>
      </c>
      <c r="E253" s="1506" t="str">
        <f>'INF GERAIS'!E253</f>
        <v>PAVIMENTAÇÃO EM PARALELEPÍPEDOS GRANÍTICOS NA RUA EXPEDITO LOPES BARROS, LOCALIZADA NA SEDE DO MUNICÍPIO DE MIRANDIBA/PE</v>
      </c>
      <c r="F253" s="1950" t="str">
        <f>'INF GERAIS'!G253</f>
        <v>NORMAL</v>
      </c>
      <c r="G253" s="122"/>
      <c r="H253" s="122"/>
      <c r="I253" s="1168"/>
      <c r="J253" s="124"/>
      <c r="K253" s="122"/>
      <c r="L253" s="122"/>
      <c r="M253" s="123"/>
      <c r="N253" s="124"/>
      <c r="O253" s="122"/>
      <c r="P253" s="122"/>
      <c r="Q253" s="123"/>
      <c r="R253" s="124"/>
      <c r="S253" s="122"/>
      <c r="T253" s="122"/>
      <c r="U253" s="123"/>
      <c r="V253" s="124"/>
      <c r="W253" s="122"/>
      <c r="X253" s="122"/>
      <c r="Y253" s="123"/>
      <c r="Z253" s="124"/>
    </row>
    <row r="254" spans="2:26" x14ac:dyDescent="0.35">
      <c r="B254" s="118" t="str">
        <f>'INF GERAIS'!B254&amp;IFERROR(IF(INDEX(APOIO!$A$5:$A$50,MATCH('INF GERAIS'!N254,APOIO!$B$5:$B$50,0))="NÃO",APOIO!$A$2&amp;"NÃO VÁLIDO",""),"")</f>
        <v>2014.0239</v>
      </c>
      <c r="C254" s="118" t="str">
        <f>'INF GERAIS'!C254</f>
        <v>SERTÃO CENTRAL</v>
      </c>
      <c r="D254" s="118" t="str">
        <f>'INF GERAIS'!D254</f>
        <v>MIRANDIBA</v>
      </c>
      <c r="E254" s="118" t="str">
        <f>'INF GERAIS'!E254</f>
        <v>PAVIMENTAÇÃO EM PARALELEPIPEDO GRANITICO</v>
      </c>
      <c r="F254" s="1950" t="str">
        <f>'INF GERAIS'!G254</f>
        <v>NORMAL</v>
      </c>
      <c r="G254" s="122">
        <v>42205</v>
      </c>
      <c r="H254" s="122">
        <v>42251</v>
      </c>
      <c r="I254" s="123">
        <v>0.6</v>
      </c>
      <c r="J254" s="124" t="s">
        <v>153</v>
      </c>
      <c r="K254" s="122">
        <v>42564</v>
      </c>
      <c r="L254" s="122">
        <v>42621</v>
      </c>
      <c r="M254" s="123">
        <v>1</v>
      </c>
      <c r="N254" s="124" t="s">
        <v>153</v>
      </c>
      <c r="O254" s="122" t="s">
        <v>153</v>
      </c>
      <c r="P254" s="122" t="s">
        <v>153</v>
      </c>
      <c r="Q254" s="123" t="s">
        <v>153</v>
      </c>
      <c r="R254" s="124" t="s">
        <v>153</v>
      </c>
      <c r="S254" s="122" t="s">
        <v>153</v>
      </c>
      <c r="T254" s="122" t="s">
        <v>153</v>
      </c>
      <c r="U254" s="123" t="s">
        <v>153</v>
      </c>
      <c r="V254" s="124" t="s">
        <v>153</v>
      </c>
      <c r="W254" s="122" t="s">
        <v>153</v>
      </c>
      <c r="X254" s="122" t="s">
        <v>153</v>
      </c>
      <c r="Y254" s="123" t="s">
        <v>153</v>
      </c>
      <c r="Z254" s="124" t="s">
        <v>153</v>
      </c>
    </row>
    <row r="255" spans="2:26" ht="29" x14ac:dyDescent="0.35">
      <c r="B255" s="118" t="str">
        <f>'INF GERAIS'!B255&amp;IFERROR(IF(INDEX(APOIO!$A$5:$A$50,MATCH('INF GERAIS'!N255,APOIO!$B$5:$B$50,0))="NÃO",APOIO!$A$2&amp;"NÃO VÁLIDO",""),"")</f>
        <v>2014.0240</v>
      </c>
      <c r="C255" s="118" t="str">
        <f>'INF GERAIS'!C255</f>
        <v>SERTÃO CENTRAL</v>
      </c>
      <c r="D255" s="118" t="str">
        <f>'INF GERAIS'!D255</f>
        <v>MIRANDIBA</v>
      </c>
      <c r="E255" s="118" t="str">
        <f>'INF GERAIS'!E255</f>
        <v>PAVIMENTAÇÃO EM PARALELEPIPEDO GRANITICO E URBANIZAÇÃO DA PRAÇA</v>
      </c>
      <c r="F255" s="1950" t="str">
        <f>'INF GERAIS'!G255</f>
        <v>NORMAL</v>
      </c>
      <c r="G255" s="122">
        <v>42205</v>
      </c>
      <c r="H255" s="122">
        <v>42251</v>
      </c>
      <c r="I255" s="123">
        <v>0.6</v>
      </c>
      <c r="J255" s="124" t="s">
        <v>153</v>
      </c>
      <c r="K255" s="122">
        <v>42564</v>
      </c>
      <c r="L255" s="122">
        <v>42621</v>
      </c>
      <c r="M255" s="123">
        <v>1</v>
      </c>
      <c r="N255" s="124" t="s">
        <v>153</v>
      </c>
      <c r="O255" s="122" t="s">
        <v>153</v>
      </c>
      <c r="P255" s="122" t="s">
        <v>153</v>
      </c>
      <c r="Q255" s="123" t="s">
        <v>153</v>
      </c>
      <c r="R255" s="124" t="s">
        <v>153</v>
      </c>
      <c r="S255" s="122" t="s">
        <v>153</v>
      </c>
      <c r="T255" s="122" t="s">
        <v>153</v>
      </c>
      <c r="U255" s="123" t="s">
        <v>153</v>
      </c>
      <c r="V255" s="124" t="s">
        <v>153</v>
      </c>
      <c r="W255" s="122" t="s">
        <v>153</v>
      </c>
      <c r="X255" s="122" t="s">
        <v>153</v>
      </c>
      <c r="Y255" s="123" t="s">
        <v>153</v>
      </c>
      <c r="Z255" s="124" t="s">
        <v>153</v>
      </c>
    </row>
    <row r="256" spans="2:26" ht="29" x14ac:dyDescent="0.35">
      <c r="B256" s="118" t="str">
        <f>'INF GERAIS'!B256&amp;IFERROR(IF(INDEX(APOIO!$A$5:$A$50,MATCH('INF GERAIS'!N256,APOIO!$B$5:$B$50,0))="NÃO",APOIO!$A$2&amp;"NÃO VÁLIDO",""),"")</f>
        <v>2014.0241</v>
      </c>
      <c r="C256" s="118" t="str">
        <f>'INF GERAIS'!C256</f>
        <v>SERTÃO DO ARARIPE</v>
      </c>
      <c r="D256" s="118" t="str">
        <f>'INF GERAIS'!D256</f>
        <v>MOREILÂNDIA</v>
      </c>
      <c r="E256" s="118" t="str">
        <f>'INF GERAIS'!E256</f>
        <v>REVITALIZAÇÃO DO ESTÁDIO DE FUTEBOL</v>
      </c>
      <c r="F256" s="1950" t="str">
        <f>'INF GERAIS'!G256</f>
        <v>NORMAL</v>
      </c>
      <c r="G256" s="122">
        <v>42191</v>
      </c>
      <c r="H256" s="122">
        <v>42222</v>
      </c>
      <c r="I256" s="123">
        <v>0.5</v>
      </c>
      <c r="J256" s="124" t="s">
        <v>153</v>
      </c>
      <c r="K256" s="122" t="s">
        <v>153</v>
      </c>
      <c r="L256" s="122">
        <v>42255</v>
      </c>
      <c r="M256" s="123">
        <v>0.75</v>
      </c>
      <c r="N256" s="124" t="s">
        <v>153</v>
      </c>
      <c r="O256" s="122">
        <v>42450</v>
      </c>
      <c r="P256" s="122">
        <v>42472</v>
      </c>
      <c r="Q256" s="123">
        <v>1</v>
      </c>
      <c r="R256" s="124" t="s">
        <v>153</v>
      </c>
      <c r="S256" s="122" t="s">
        <v>153</v>
      </c>
      <c r="T256" s="122" t="s">
        <v>153</v>
      </c>
      <c r="U256" s="123" t="s">
        <v>153</v>
      </c>
      <c r="V256" s="124" t="s">
        <v>153</v>
      </c>
      <c r="W256" s="122" t="s">
        <v>153</v>
      </c>
      <c r="X256" s="122" t="s">
        <v>153</v>
      </c>
      <c r="Y256" s="123" t="s">
        <v>153</v>
      </c>
      <c r="Z256" s="124" t="s">
        <v>153</v>
      </c>
    </row>
    <row r="257" spans="2:26" ht="29" x14ac:dyDescent="0.35">
      <c r="B257" s="118" t="str">
        <f>'INF GERAIS'!B257&amp;IFERROR(IF(INDEX(APOIO!$A$5:$A$50,MATCH('INF GERAIS'!N257,APOIO!$B$5:$B$50,0))="NÃO",APOIO!$A$2&amp;"NÃO VÁLIDO",""),"")</f>
        <v>2014.0242</v>
      </c>
      <c r="C257" s="118" t="str">
        <f>'INF GERAIS'!C257</f>
        <v>SERTÃO DO ARARIPE</v>
      </c>
      <c r="D257" s="118" t="str">
        <f>'INF GERAIS'!D257</f>
        <v>MOREILÂNDIA</v>
      </c>
      <c r="E257" s="118" t="str">
        <f>'INF GERAIS'!E257</f>
        <v>CONSTRUÇÃO DO MURO DA CRECHE DO LOTEAMENTO SANTA TERESINHA</v>
      </c>
      <c r="F257" s="1950" t="str">
        <f>'INF GERAIS'!G257</f>
        <v>NORMAL</v>
      </c>
      <c r="G257" s="122">
        <v>42191</v>
      </c>
      <c r="H257" s="122">
        <v>42081</v>
      </c>
      <c r="I257" s="123">
        <v>1</v>
      </c>
      <c r="J257" s="124" t="s">
        <v>153</v>
      </c>
      <c r="K257" s="122" t="s">
        <v>153</v>
      </c>
      <c r="L257" s="122" t="s">
        <v>153</v>
      </c>
      <c r="M257" s="123" t="s">
        <v>153</v>
      </c>
      <c r="N257" s="124" t="s">
        <v>153</v>
      </c>
      <c r="O257" s="122" t="s">
        <v>153</v>
      </c>
      <c r="P257" s="122" t="s">
        <v>153</v>
      </c>
      <c r="Q257" s="123" t="s">
        <v>153</v>
      </c>
      <c r="R257" s="124" t="s">
        <v>153</v>
      </c>
      <c r="S257" s="122" t="s">
        <v>153</v>
      </c>
      <c r="T257" s="122" t="s">
        <v>153</v>
      </c>
      <c r="U257" s="123" t="s">
        <v>153</v>
      </c>
      <c r="V257" s="124" t="s">
        <v>153</v>
      </c>
      <c r="W257" s="122" t="s">
        <v>153</v>
      </c>
      <c r="X257" s="122" t="s">
        <v>153</v>
      </c>
      <c r="Y257" s="123" t="s">
        <v>153</v>
      </c>
      <c r="Z257" s="124" t="s">
        <v>153</v>
      </c>
    </row>
    <row r="258" spans="2:26" ht="29" x14ac:dyDescent="0.35">
      <c r="B258" s="118" t="str">
        <f>'INF GERAIS'!B258&amp;IFERROR(IF(INDEX(APOIO!$A$5:$A$50,MATCH('INF GERAIS'!N258,APOIO!$B$5:$B$50,0))="NÃO",APOIO!$A$2&amp;"NÃO VÁLIDO",""),"")</f>
        <v>2014.0243</v>
      </c>
      <c r="C258" s="118" t="str">
        <f>'INF GERAIS'!C258</f>
        <v>SERTÃO DO ARARIPE</v>
      </c>
      <c r="D258" s="118" t="str">
        <f>'INF GERAIS'!D258</f>
        <v>MOREILÂNDIA</v>
      </c>
      <c r="E258" s="118" t="str">
        <f>'INF GERAIS'!E258</f>
        <v>CONSTRUÇÃO DO MURO DA CRECHE DA RUA PEDRO RIBEIRO</v>
      </c>
      <c r="F258" s="1950" t="str">
        <f>'INF GERAIS'!G258</f>
        <v>NORMAL</v>
      </c>
      <c r="G258" s="122">
        <v>42191</v>
      </c>
      <c r="H258" s="122">
        <v>42081</v>
      </c>
      <c r="I258" s="123">
        <v>1</v>
      </c>
      <c r="J258" s="124" t="s">
        <v>153</v>
      </c>
      <c r="K258" s="122" t="s">
        <v>153</v>
      </c>
      <c r="L258" s="122" t="s">
        <v>153</v>
      </c>
      <c r="M258" s="123" t="s">
        <v>153</v>
      </c>
      <c r="N258" s="124" t="s">
        <v>153</v>
      </c>
      <c r="O258" s="122" t="s">
        <v>153</v>
      </c>
      <c r="P258" s="122" t="s">
        <v>153</v>
      </c>
      <c r="Q258" s="123" t="s">
        <v>153</v>
      </c>
      <c r="R258" s="124" t="s">
        <v>153</v>
      </c>
      <c r="S258" s="122" t="s">
        <v>153</v>
      </c>
      <c r="T258" s="122" t="s">
        <v>153</v>
      </c>
      <c r="U258" s="123" t="s">
        <v>153</v>
      </c>
      <c r="V258" s="124" t="s">
        <v>153</v>
      </c>
      <c r="W258" s="122" t="s">
        <v>153</v>
      </c>
      <c r="X258" s="122" t="s">
        <v>153</v>
      </c>
      <c r="Y258" s="123" t="s">
        <v>153</v>
      </c>
      <c r="Z258" s="124" t="s">
        <v>153</v>
      </c>
    </row>
    <row r="259" spans="2:26" ht="29" x14ac:dyDescent="0.35">
      <c r="B259" s="118" t="str">
        <f>'INF GERAIS'!B259&amp;IFERROR(IF(INDEX(APOIO!$A$5:$A$50,MATCH('INF GERAIS'!N259,APOIO!$B$5:$B$50,0))="NÃO",APOIO!$A$2&amp;"NÃO VÁLIDO",""),"")</f>
        <v>2014.0244</v>
      </c>
      <c r="C259" s="118" t="str">
        <f>'INF GERAIS'!C259</f>
        <v>SERTÃO DO ARARIPE</v>
      </c>
      <c r="D259" s="118" t="str">
        <f>'INF GERAIS'!D259</f>
        <v>MOREILÂNDIA</v>
      </c>
      <c r="E259" s="118" t="str">
        <f>'INF GERAIS'!E259</f>
        <v>CONSTRUÇÃO DO MURO DA QUADRA DE CARIRIMIRIM</v>
      </c>
      <c r="F259" s="1950" t="str">
        <f>'INF GERAIS'!G259</f>
        <v>NORMAL</v>
      </c>
      <c r="G259" s="122">
        <v>42191</v>
      </c>
      <c r="H259" s="122">
        <v>42222</v>
      </c>
      <c r="I259" s="123">
        <v>1</v>
      </c>
      <c r="J259" s="124" t="s">
        <v>153</v>
      </c>
      <c r="K259" s="122" t="s">
        <v>153</v>
      </c>
      <c r="L259" s="122" t="s">
        <v>153</v>
      </c>
      <c r="M259" s="123" t="s">
        <v>153</v>
      </c>
      <c r="N259" s="124" t="s">
        <v>153</v>
      </c>
      <c r="O259" s="122" t="s">
        <v>153</v>
      </c>
      <c r="P259" s="122" t="s">
        <v>153</v>
      </c>
      <c r="Q259" s="123" t="s">
        <v>153</v>
      </c>
      <c r="R259" s="124" t="s">
        <v>153</v>
      </c>
      <c r="S259" s="122" t="s">
        <v>153</v>
      </c>
      <c r="T259" s="122" t="s">
        <v>153</v>
      </c>
      <c r="U259" s="123" t="s">
        <v>153</v>
      </c>
      <c r="V259" s="124" t="s">
        <v>153</v>
      </c>
      <c r="W259" s="122" t="s">
        <v>153</v>
      </c>
      <c r="X259" s="122" t="s">
        <v>153</v>
      </c>
      <c r="Y259" s="123" t="s">
        <v>153</v>
      </c>
      <c r="Z259" s="124" t="s">
        <v>153</v>
      </c>
    </row>
    <row r="260" spans="2:26" ht="29" x14ac:dyDescent="0.35">
      <c r="B260" s="118" t="str">
        <f>'INF GERAIS'!B260&amp;IFERROR(IF(INDEX(APOIO!$A$5:$A$50,MATCH('INF GERAIS'!N260,APOIO!$B$5:$B$50,0))="NÃO",APOIO!$A$2&amp;"NÃO VÁLIDO",""),"")</f>
        <v>2014.0245</v>
      </c>
      <c r="C260" s="118" t="str">
        <f>'INF GERAIS'!C260</f>
        <v>METROPOLITANA</v>
      </c>
      <c r="D260" s="118" t="str">
        <f>'INF GERAIS'!D260</f>
        <v>MORENO</v>
      </c>
      <c r="E260" s="118" t="str">
        <f>'INF GERAIS'!E260</f>
        <v>PAVIMENTAÇÃO E DRENAGEM DE DIVERSAS RUAS NO MUNICÍPIO DE MORENO</v>
      </c>
      <c r="F260" s="1950" t="str">
        <f>'INF GERAIS'!G260</f>
        <v>NORMAL</v>
      </c>
      <c r="G260" s="122">
        <v>42496</v>
      </c>
      <c r="H260" s="122">
        <v>42516</v>
      </c>
      <c r="I260" s="123">
        <v>0.6371</v>
      </c>
      <c r="J260" s="124" t="s">
        <v>153</v>
      </c>
      <c r="K260" s="122">
        <v>42717</v>
      </c>
      <c r="L260" s="122">
        <v>42878</v>
      </c>
      <c r="M260" s="123">
        <v>1</v>
      </c>
      <c r="N260" s="124" t="s">
        <v>153</v>
      </c>
      <c r="O260" s="122" t="s">
        <v>153</v>
      </c>
      <c r="P260" s="122" t="s">
        <v>153</v>
      </c>
      <c r="Q260" s="123" t="s">
        <v>153</v>
      </c>
      <c r="R260" s="124" t="s">
        <v>153</v>
      </c>
      <c r="S260" s="122" t="s">
        <v>153</v>
      </c>
      <c r="T260" s="122" t="s">
        <v>153</v>
      </c>
      <c r="U260" s="123" t="s">
        <v>153</v>
      </c>
      <c r="V260" s="124" t="s">
        <v>153</v>
      </c>
      <c r="W260" s="122" t="s">
        <v>153</v>
      </c>
      <c r="X260" s="122" t="s">
        <v>153</v>
      </c>
      <c r="Y260" s="123" t="s">
        <v>153</v>
      </c>
      <c r="Z260" s="124" t="s">
        <v>153</v>
      </c>
    </row>
    <row r="261" spans="2:26" ht="29" x14ac:dyDescent="0.35">
      <c r="B261" s="118" t="str">
        <f>'INF GERAIS'!B261&amp;IFERROR(IF(INDEX(APOIO!$A$5:$A$50,MATCH('INF GERAIS'!N261,APOIO!$B$5:$B$50,0))="NÃO",APOIO!$A$2&amp;"NÃO VÁLIDO",""),"")</f>
        <v>2014.0246</v>
      </c>
      <c r="C261" s="118" t="str">
        <f>'INF GERAIS'!C261</f>
        <v>MATA NORTE</v>
      </c>
      <c r="D261" s="118" t="str">
        <f>'INF GERAIS'!D261</f>
        <v>NAZARÉ DA MATA</v>
      </c>
      <c r="E261" s="118" t="str">
        <f>'INF GERAIS'!E261</f>
        <v>PAVIMENTAÇÃO EM PARALELEPÍPEDOS GRANÍTICOS EM DIVERSAS RUAS</v>
      </c>
      <c r="F261" s="1950" t="str">
        <f>'INF GERAIS'!G261</f>
        <v>NORMAL</v>
      </c>
      <c r="G261" s="122">
        <v>42079</v>
      </c>
      <c r="H261" s="122">
        <v>42122</v>
      </c>
      <c r="I261" s="123">
        <v>0.68</v>
      </c>
      <c r="J261" s="124" t="s">
        <v>153</v>
      </c>
      <c r="K261" s="122">
        <v>42387</v>
      </c>
      <c r="L261" s="122">
        <v>42425</v>
      </c>
      <c r="M261" s="123">
        <v>1</v>
      </c>
      <c r="N261" s="124" t="s">
        <v>153</v>
      </c>
      <c r="O261" s="122" t="s">
        <v>153</v>
      </c>
      <c r="P261" s="122" t="s">
        <v>153</v>
      </c>
      <c r="Q261" s="123" t="s">
        <v>153</v>
      </c>
      <c r="R261" s="124" t="s">
        <v>153</v>
      </c>
      <c r="S261" s="122" t="s">
        <v>153</v>
      </c>
      <c r="T261" s="122" t="s">
        <v>153</v>
      </c>
      <c r="U261" s="123" t="s">
        <v>153</v>
      </c>
      <c r="V261" s="124" t="s">
        <v>153</v>
      </c>
      <c r="W261" s="122" t="s">
        <v>153</v>
      </c>
      <c r="X261" s="122" t="s">
        <v>153</v>
      </c>
      <c r="Y261" s="123" t="s">
        <v>153</v>
      </c>
      <c r="Z261" s="124" t="s">
        <v>153</v>
      </c>
    </row>
    <row r="262" spans="2:26" ht="87" x14ac:dyDescent="0.35">
      <c r="B262" s="118" t="str">
        <f>'INF GERAIS'!B262&amp;IFERROR(IF(INDEX(APOIO!$A$5:$A$50,MATCH('INF GERAIS'!N262,APOIO!$B$5:$B$50,0))="NÃO",APOIO!$A$2&amp;"NÃO VÁLIDO",""),"")</f>
        <v>2014.0247</v>
      </c>
      <c r="C262" s="118" t="str">
        <f>'INF GERAIS'!C262</f>
        <v>METROPOLITANA</v>
      </c>
      <c r="D262" s="118" t="str">
        <f>'INF GERAIS'!D262</f>
        <v>OLINDA</v>
      </c>
      <c r="E262" s="118" t="str">
        <f>'INF GERAIS'!E262</f>
        <v>CONSTRUÇÃO DE QUADRA POLIESPORTIVA, LOCALIZADA ENTRE AS RUAS MILTON PINA, SERRITA E AMARAJI NO BAIRRO DE BULTRINS - OLINDA - PE</v>
      </c>
      <c r="F262" s="1950" t="str">
        <f>'INF GERAIS'!G262</f>
        <v>NORMAL</v>
      </c>
      <c r="G262" s="122">
        <v>43164</v>
      </c>
      <c r="H262" s="122">
        <v>43305</v>
      </c>
      <c r="I262" s="123">
        <v>0.62</v>
      </c>
      <c r="J262" s="120"/>
      <c r="K262" s="122">
        <v>43762</v>
      </c>
      <c r="L262" s="122" t="s">
        <v>153</v>
      </c>
      <c r="M262" s="123">
        <v>1</v>
      </c>
      <c r="N262" s="120" t="s">
        <v>12967</v>
      </c>
      <c r="O262" s="122" t="s">
        <v>153</v>
      </c>
      <c r="P262" s="122" t="s">
        <v>153</v>
      </c>
      <c r="Q262" s="123" t="s">
        <v>153</v>
      </c>
      <c r="R262" s="124" t="s">
        <v>153</v>
      </c>
      <c r="S262" s="122" t="s">
        <v>153</v>
      </c>
      <c r="T262" s="122" t="s">
        <v>153</v>
      </c>
      <c r="U262" s="123" t="s">
        <v>153</v>
      </c>
      <c r="V262" s="124" t="s">
        <v>153</v>
      </c>
      <c r="W262" s="122" t="s">
        <v>153</v>
      </c>
      <c r="X262" s="122" t="s">
        <v>153</v>
      </c>
      <c r="Y262" s="123" t="s">
        <v>153</v>
      </c>
      <c r="Z262" s="124" t="s">
        <v>153</v>
      </c>
    </row>
    <row r="263" spans="2:26" x14ac:dyDescent="0.35">
      <c r="B263" s="118" t="str">
        <f>'INF GERAIS'!B263&amp;IFERROR(IF(INDEX(APOIO!$A$5:$A$50,MATCH('INF GERAIS'!N263,APOIO!$B$5:$B$50,0))="NÃO",APOIO!$A$2&amp;"NÃO VÁLIDO",""),"")</f>
        <v>2014.0248</v>
      </c>
      <c r="C263" s="118" t="str">
        <f>'INF GERAIS'!C263</f>
        <v>METROPOLITANA</v>
      </c>
      <c r="D263" s="118" t="str">
        <f>'INF GERAIS'!D263</f>
        <v>OLINDA</v>
      </c>
      <c r="E263" s="118" t="str">
        <f>'INF GERAIS'!E263</f>
        <v>CONSTRUÇÃO DA ESTAÇÃO DE TRANSBORDO DE RSU</v>
      </c>
      <c r="F263" s="1950" t="str">
        <f>'INF GERAIS'!G263</f>
        <v>NORMAL</v>
      </c>
      <c r="G263" s="122" t="s">
        <v>153</v>
      </c>
      <c r="H263" s="122" t="s">
        <v>153</v>
      </c>
      <c r="I263" s="123" t="s">
        <v>153</v>
      </c>
      <c r="J263" s="124" t="s">
        <v>153</v>
      </c>
      <c r="K263" s="122" t="s">
        <v>153</v>
      </c>
      <c r="L263" s="122" t="s">
        <v>153</v>
      </c>
      <c r="M263" s="123" t="s">
        <v>153</v>
      </c>
      <c r="N263" s="124" t="s">
        <v>153</v>
      </c>
      <c r="O263" s="122" t="s">
        <v>153</v>
      </c>
      <c r="P263" s="122" t="s">
        <v>153</v>
      </c>
      <c r="Q263" s="123" t="s">
        <v>153</v>
      </c>
      <c r="R263" s="124" t="s">
        <v>153</v>
      </c>
      <c r="S263" s="122"/>
      <c r="T263" s="122" t="s">
        <v>153</v>
      </c>
      <c r="U263" s="123" t="s">
        <v>153</v>
      </c>
      <c r="V263" s="124" t="s">
        <v>153</v>
      </c>
      <c r="W263" s="122" t="s">
        <v>153</v>
      </c>
      <c r="X263" s="122" t="s">
        <v>153</v>
      </c>
      <c r="Y263" s="123" t="s">
        <v>153</v>
      </c>
      <c r="Z263" s="124" t="s">
        <v>153</v>
      </c>
    </row>
    <row r="264" spans="2:26" ht="43.5" x14ac:dyDescent="0.35">
      <c r="B264" s="118" t="str">
        <f>'INF GERAIS'!B264&amp;IFERROR(IF(INDEX(APOIO!$A$5:$A$50,MATCH('INF GERAIS'!N264,APOIO!$B$5:$B$50,0))="NÃO",APOIO!$A$2&amp;"NÃO VÁLIDO",""),"")</f>
        <v>2014.0249</v>
      </c>
      <c r="C264" s="118" t="str">
        <f>'INF GERAIS'!C264</f>
        <v>METROPOLITANA</v>
      </c>
      <c r="D264" s="118" t="str">
        <f>'INF GERAIS'!D264</f>
        <v>OLINDA</v>
      </c>
      <c r="E264" s="118" t="str">
        <f>'INF GERAIS'!E264</f>
        <v>RECUPERAÇÃO DOS CORREDORES DE TRANSPORTE COM RECAPEAMENTO ASFALTICO, DRENAGEM E SINALIZAÇÃO  NO MUNICÍPIO DE OLINDA</v>
      </c>
      <c r="F264" s="1950" t="str">
        <f>'INF GERAIS'!G264</f>
        <v>NORMAL</v>
      </c>
      <c r="G264" s="122">
        <v>43846</v>
      </c>
      <c r="H264" s="122">
        <v>44026</v>
      </c>
      <c r="I264" s="123">
        <v>0.6</v>
      </c>
      <c r="J264" s="120" t="s">
        <v>12950</v>
      </c>
      <c r="K264" s="122">
        <v>44872</v>
      </c>
      <c r="L264" s="122">
        <v>45119</v>
      </c>
      <c r="M264" s="123">
        <v>1</v>
      </c>
      <c r="N264" s="124" t="s">
        <v>153</v>
      </c>
      <c r="O264" s="122" t="s">
        <v>153</v>
      </c>
      <c r="P264" s="122" t="s">
        <v>153</v>
      </c>
      <c r="Q264" s="123" t="s">
        <v>153</v>
      </c>
      <c r="R264" s="124" t="s">
        <v>153</v>
      </c>
      <c r="S264" s="122" t="s">
        <v>153</v>
      </c>
      <c r="T264" s="122" t="s">
        <v>153</v>
      </c>
      <c r="U264" s="123" t="s">
        <v>153</v>
      </c>
      <c r="V264" s="124" t="s">
        <v>153</v>
      </c>
      <c r="W264" s="122" t="s">
        <v>153</v>
      </c>
      <c r="X264" s="122" t="s">
        <v>153</v>
      </c>
      <c r="Y264" s="123" t="s">
        <v>153</v>
      </c>
      <c r="Z264" s="124" t="s">
        <v>153</v>
      </c>
    </row>
    <row r="265" spans="2:26" ht="43.5" x14ac:dyDescent="0.35">
      <c r="B265" s="118" t="str">
        <f>'INF GERAIS'!B265&amp;IFERROR(IF(INDEX(APOIO!$A$5:$A$50,MATCH('INF GERAIS'!N265,APOIO!$B$5:$B$50,0))="NÃO",APOIO!$A$2&amp;"NÃO VÁLIDO",""),"")</f>
        <v>2014.0250</v>
      </c>
      <c r="C265" s="118" t="str">
        <f>'INF GERAIS'!C265</f>
        <v>AGRESTE SETENTRIONAL</v>
      </c>
      <c r="D265" s="118" t="str">
        <f>'INF GERAIS'!D265</f>
        <v>OROBÓ</v>
      </c>
      <c r="E265" s="118" t="str">
        <f>'INF GERAIS'!E265</f>
        <v>PAVIMENTAÇÃO EM PARALELEPÍPEDOS GRANÍTICOS NOS DISTRITOS DE MANIBU, TANQUES, CAIÇARAS E VARJÃO</v>
      </c>
      <c r="F265" s="1950" t="str">
        <f>'INF GERAIS'!G265</f>
        <v>NORMAL</v>
      </c>
      <c r="G265" s="122">
        <v>42593</v>
      </c>
      <c r="H265" s="122">
        <v>42619</v>
      </c>
      <c r="I265" s="123">
        <v>1</v>
      </c>
      <c r="J265" s="124" t="s">
        <v>153</v>
      </c>
      <c r="K265" s="122" t="s">
        <v>153</v>
      </c>
      <c r="L265" s="122" t="s">
        <v>153</v>
      </c>
      <c r="M265" s="123" t="s">
        <v>153</v>
      </c>
      <c r="N265" s="124" t="s">
        <v>153</v>
      </c>
      <c r="O265" s="122" t="s">
        <v>153</v>
      </c>
      <c r="P265" s="122" t="s">
        <v>153</v>
      </c>
      <c r="Q265" s="123" t="s">
        <v>153</v>
      </c>
      <c r="R265" s="124" t="s">
        <v>153</v>
      </c>
      <c r="S265" s="122" t="s">
        <v>153</v>
      </c>
      <c r="T265" s="122" t="s">
        <v>153</v>
      </c>
      <c r="U265" s="123" t="s">
        <v>153</v>
      </c>
      <c r="V265" s="124" t="s">
        <v>153</v>
      </c>
      <c r="W265" s="122" t="s">
        <v>153</v>
      </c>
      <c r="X265" s="122" t="s">
        <v>153</v>
      </c>
      <c r="Y265" s="123" t="s">
        <v>153</v>
      </c>
      <c r="Z265" s="124" t="s">
        <v>153</v>
      </c>
    </row>
    <row r="266" spans="2:26" ht="29" x14ac:dyDescent="0.35">
      <c r="B266" s="118" t="str">
        <f>'INF GERAIS'!B266&amp;IFERROR(IF(INDEX(APOIO!$A$5:$A$50,MATCH('INF GERAIS'!N266,APOIO!$B$5:$B$50,0))="NÃO",APOIO!$A$2&amp;"NÃO VÁLIDO",""),"")</f>
        <v>2014.0251</v>
      </c>
      <c r="C266" s="118" t="str">
        <f>'INF GERAIS'!C266</f>
        <v>AGRESTE SETENTRIONAL</v>
      </c>
      <c r="D266" s="118" t="str">
        <f>'INF GERAIS'!D266</f>
        <v>OROBÓ</v>
      </c>
      <c r="E266" s="118" t="str">
        <f>'INF GERAIS'!E266</f>
        <v>PAVIMENTAÇÃO EM PARALELEPÍPEDOS GRANÍTICOS NA COMUNIDADE DE ÁGUA BRANCA</v>
      </c>
      <c r="F266" s="1950" t="str">
        <f>'INF GERAIS'!G266</f>
        <v>NORMAL</v>
      </c>
      <c r="G266" s="122">
        <v>42557</v>
      </c>
      <c r="H266" s="122">
        <v>42619</v>
      </c>
      <c r="I266" s="123">
        <v>1</v>
      </c>
      <c r="J266" s="124" t="s">
        <v>153</v>
      </c>
      <c r="K266" s="122" t="s">
        <v>153</v>
      </c>
      <c r="L266" s="122" t="s">
        <v>153</v>
      </c>
      <c r="M266" s="123" t="s">
        <v>153</v>
      </c>
      <c r="N266" s="124" t="s">
        <v>153</v>
      </c>
      <c r="O266" s="122" t="s">
        <v>153</v>
      </c>
      <c r="P266" s="122" t="s">
        <v>153</v>
      </c>
      <c r="Q266" s="123" t="s">
        <v>153</v>
      </c>
      <c r="R266" s="124" t="s">
        <v>153</v>
      </c>
      <c r="S266" s="122" t="s">
        <v>153</v>
      </c>
      <c r="T266" s="122" t="s">
        <v>153</v>
      </c>
      <c r="U266" s="123" t="s">
        <v>153</v>
      </c>
      <c r="V266" s="124" t="s">
        <v>153</v>
      </c>
      <c r="W266" s="122" t="s">
        <v>153</v>
      </c>
      <c r="X266" s="122" t="s">
        <v>153</v>
      </c>
      <c r="Y266" s="123" t="s">
        <v>153</v>
      </c>
      <c r="Z266" s="124" t="s">
        <v>153</v>
      </c>
    </row>
    <row r="267" spans="2:26" ht="43.5" x14ac:dyDescent="0.35">
      <c r="B267" s="118" t="str">
        <f>'INF GERAIS'!B267&amp;IFERROR(IF(INDEX(APOIO!$A$5:$A$50,MATCH('INF GERAIS'!N267,APOIO!$B$5:$B$50,0))="NÃO",APOIO!$A$2&amp;"NÃO VÁLIDO",""),"")</f>
        <v>2014.0252</v>
      </c>
      <c r="C267" s="118" t="str">
        <f>'INF GERAIS'!C267</f>
        <v>AGRESTE SETENTRIONAL</v>
      </c>
      <c r="D267" s="118" t="str">
        <f>'INF GERAIS'!D267</f>
        <v>OROBÓ</v>
      </c>
      <c r="E267" s="118" t="str">
        <f>'INF GERAIS'!E267</f>
        <v>PAVIMENTAÇÃO EM PARALELEPÍPEDOS GRANÍTICOS E CONSTRUÇÃO DE UM MURO DE ARRIMO NA COMUNIDADE DE CHÃ DE LIMA</v>
      </c>
      <c r="F267" s="1950" t="str">
        <f>'INF GERAIS'!G267</f>
        <v>NORMAL</v>
      </c>
      <c r="G267" s="122">
        <v>42557</v>
      </c>
      <c r="H267" s="122">
        <v>42619</v>
      </c>
      <c r="I267" s="123">
        <v>1</v>
      </c>
      <c r="J267" s="124" t="s">
        <v>153</v>
      </c>
      <c r="K267" s="122" t="s">
        <v>153</v>
      </c>
      <c r="L267" s="122" t="s">
        <v>153</v>
      </c>
      <c r="M267" s="123" t="s">
        <v>153</v>
      </c>
      <c r="N267" s="124" t="s">
        <v>153</v>
      </c>
      <c r="O267" s="122" t="s">
        <v>153</v>
      </c>
      <c r="P267" s="122" t="s">
        <v>153</v>
      </c>
      <c r="Q267" s="123" t="s">
        <v>153</v>
      </c>
      <c r="R267" s="124" t="s">
        <v>153</v>
      </c>
      <c r="S267" s="122" t="s">
        <v>153</v>
      </c>
      <c r="T267" s="122" t="s">
        <v>153</v>
      </c>
      <c r="U267" s="123" t="s">
        <v>153</v>
      </c>
      <c r="V267" s="124" t="s">
        <v>153</v>
      </c>
      <c r="W267" s="122" t="s">
        <v>153</v>
      </c>
      <c r="X267" s="122" t="s">
        <v>153</v>
      </c>
      <c r="Y267" s="123" t="s">
        <v>153</v>
      </c>
      <c r="Z267" s="124" t="s">
        <v>153</v>
      </c>
    </row>
    <row r="268" spans="2:26" ht="29" x14ac:dyDescent="0.35">
      <c r="B268" s="118" t="str">
        <f>'INF GERAIS'!B268&amp;IFERROR(IF(INDEX(APOIO!$A$5:$A$50,MATCH('INF GERAIS'!N268,APOIO!$B$5:$B$50,0))="NÃO",APOIO!$A$2&amp;"NÃO VÁLIDO",""),"")</f>
        <v>2014.0253</v>
      </c>
      <c r="C268" s="118" t="str">
        <f>'INF GERAIS'!C268</f>
        <v>AGRESTE SETENTRIONAL</v>
      </c>
      <c r="D268" s="118" t="str">
        <f>'INF GERAIS'!D268</f>
        <v>OROBÓ</v>
      </c>
      <c r="E268" s="118" t="str">
        <f>'INF GERAIS'!E268</f>
        <v>PAVIMENTAÇÃO EM PARALELEPÍPEDOS GRANÍTICOS NO BAIRRO MANOEL APRÍGIO</v>
      </c>
      <c r="F268" s="1950" t="str">
        <f>'INF GERAIS'!G268</f>
        <v>NORMAL</v>
      </c>
      <c r="G268" s="122">
        <v>42557</v>
      </c>
      <c r="H268" s="122">
        <v>42619</v>
      </c>
      <c r="I268" s="123">
        <v>1</v>
      </c>
      <c r="J268" s="124" t="s">
        <v>153</v>
      </c>
      <c r="K268" s="122" t="s">
        <v>153</v>
      </c>
      <c r="L268" s="122" t="s">
        <v>153</v>
      </c>
      <c r="M268" s="123" t="s">
        <v>153</v>
      </c>
      <c r="N268" s="124" t="s">
        <v>153</v>
      </c>
      <c r="O268" s="122" t="s">
        <v>153</v>
      </c>
      <c r="P268" s="122" t="s">
        <v>153</v>
      </c>
      <c r="Q268" s="123" t="s">
        <v>153</v>
      </c>
      <c r="R268" s="124" t="s">
        <v>153</v>
      </c>
      <c r="S268" s="122" t="s">
        <v>153</v>
      </c>
      <c r="T268" s="122" t="s">
        <v>153</v>
      </c>
      <c r="U268" s="123" t="s">
        <v>153</v>
      </c>
      <c r="V268" s="124" t="s">
        <v>153</v>
      </c>
      <c r="W268" s="122" t="s">
        <v>153</v>
      </c>
      <c r="X268" s="122" t="s">
        <v>153</v>
      </c>
      <c r="Y268" s="123" t="s">
        <v>153</v>
      </c>
      <c r="Z268" s="124" t="s">
        <v>153</v>
      </c>
    </row>
    <row r="269" spans="2:26" ht="29" x14ac:dyDescent="0.35">
      <c r="B269" s="118" t="str">
        <f>'INF GERAIS'!B269&amp;IFERROR(IF(INDEX(APOIO!$A$5:$A$50,MATCH('INF GERAIS'!N269,APOIO!$B$5:$B$50,0))="NÃO",APOIO!$A$2&amp;"NÃO VÁLIDO",""),"")</f>
        <v>2014.0254</v>
      </c>
      <c r="C269" s="118" t="str">
        <f>'INF GERAIS'!C269</f>
        <v>AGRESTE SETENTRIONAL</v>
      </c>
      <c r="D269" s="118" t="str">
        <f>'INF GERAIS'!D269</f>
        <v>OROBÓ</v>
      </c>
      <c r="E269" s="118" t="str">
        <f>'INF GERAIS'!E269</f>
        <v>PROJETO DE REVITALIZAÇÃO DA PRAÇA CORONEL ABÍLIO</v>
      </c>
      <c r="F269" s="1950" t="str">
        <f>'INF GERAIS'!G269</f>
        <v>NORMAL</v>
      </c>
      <c r="G269" s="122">
        <v>42412</v>
      </c>
      <c r="H269" s="122">
        <v>42480</v>
      </c>
      <c r="I269" s="123">
        <v>1</v>
      </c>
      <c r="J269" s="124" t="s">
        <v>153</v>
      </c>
      <c r="N269" s="124" t="s">
        <v>153</v>
      </c>
      <c r="O269" s="122" t="s">
        <v>153</v>
      </c>
      <c r="P269" s="122" t="s">
        <v>153</v>
      </c>
      <c r="Q269" s="123" t="s">
        <v>153</v>
      </c>
      <c r="R269" s="124" t="s">
        <v>153</v>
      </c>
      <c r="S269" s="122" t="s">
        <v>153</v>
      </c>
      <c r="T269" s="122" t="s">
        <v>153</v>
      </c>
      <c r="U269" s="123" t="s">
        <v>153</v>
      </c>
      <c r="V269" s="124" t="s">
        <v>153</v>
      </c>
      <c r="W269" s="122" t="s">
        <v>153</v>
      </c>
      <c r="X269" s="122" t="s">
        <v>153</v>
      </c>
      <c r="Y269" s="123" t="s">
        <v>153</v>
      </c>
      <c r="Z269" s="124" t="s">
        <v>153</v>
      </c>
    </row>
    <row r="270" spans="2:26" ht="29" x14ac:dyDescent="0.35">
      <c r="B270" s="118" t="str">
        <f>'INF GERAIS'!B270&amp;IFERROR(IF(INDEX(APOIO!$A$5:$A$50,MATCH('INF GERAIS'!N270,APOIO!$B$5:$B$50,0))="NÃO",APOIO!$A$2&amp;"NÃO VÁLIDO",""),"")</f>
        <v>2014.0255</v>
      </c>
      <c r="C270" s="118" t="str">
        <f>'INF GERAIS'!C270</f>
        <v>SERTÃO DO SÃO FRANCISCO</v>
      </c>
      <c r="D270" s="118" t="str">
        <f>'INF GERAIS'!D270</f>
        <v>OROCÓ</v>
      </c>
      <c r="E270" s="118" t="str">
        <f>'INF GERAIS'!E270</f>
        <v>ILUMINAÇÃO PÚBLICA NAS RUAS DE OROCÓ</v>
      </c>
      <c r="F270" s="1950" t="str">
        <f>'INF GERAIS'!G270</f>
        <v>NORMAL</v>
      </c>
      <c r="G270" s="122">
        <v>42355</v>
      </c>
      <c r="H270" s="122">
        <v>42487</v>
      </c>
      <c r="I270" s="123">
        <v>1</v>
      </c>
      <c r="J270" s="124" t="s">
        <v>153</v>
      </c>
      <c r="K270" s="122" t="s">
        <v>153</v>
      </c>
      <c r="L270" s="122" t="s">
        <v>153</v>
      </c>
      <c r="M270" s="123" t="s">
        <v>153</v>
      </c>
      <c r="N270" s="124" t="s">
        <v>153</v>
      </c>
      <c r="O270" s="122" t="s">
        <v>153</v>
      </c>
      <c r="P270" s="122" t="s">
        <v>153</v>
      </c>
      <c r="Q270" s="123" t="s">
        <v>153</v>
      </c>
      <c r="R270" s="124" t="s">
        <v>153</v>
      </c>
      <c r="S270" s="122" t="s">
        <v>153</v>
      </c>
      <c r="T270" s="122" t="s">
        <v>153</v>
      </c>
      <c r="U270" s="123" t="s">
        <v>153</v>
      </c>
      <c r="V270" s="124" t="s">
        <v>153</v>
      </c>
      <c r="W270" s="122" t="s">
        <v>153</v>
      </c>
      <c r="X270" s="122" t="s">
        <v>153</v>
      </c>
      <c r="Y270" s="123" t="s">
        <v>153</v>
      </c>
      <c r="Z270" s="124" t="s">
        <v>153</v>
      </c>
    </row>
    <row r="271" spans="2:26" ht="29" x14ac:dyDescent="0.35">
      <c r="B271" s="118" t="str">
        <f>'INF GERAIS'!B271&amp;IFERROR(IF(INDEX(APOIO!$A$5:$A$50,MATCH('INF GERAIS'!N271,APOIO!$B$5:$B$50,0))="NÃO",APOIO!$A$2&amp;"NÃO VÁLIDO",""),"")</f>
        <v>2014.0256</v>
      </c>
      <c r="C271" s="118" t="str">
        <f>'INF GERAIS'!C271</f>
        <v>SERTÃO DO SÃO FRANCISCO</v>
      </c>
      <c r="D271" s="118" t="str">
        <f>'INF GERAIS'!D271</f>
        <v>OROCÓ</v>
      </c>
      <c r="E271" s="118" t="str">
        <f>'INF GERAIS'!E271</f>
        <v>PAVIMENTAÇÃO EM PARALELEPÍPEDO GRANÍTICO EM DIVERSAS RUAS DO MUNICÍPIO</v>
      </c>
      <c r="F271" s="1950" t="str">
        <f>'INF GERAIS'!G271</f>
        <v>NORMAL</v>
      </c>
      <c r="G271" s="122">
        <v>42333</v>
      </c>
      <c r="H271" s="122">
        <v>42436</v>
      </c>
      <c r="I271" s="123">
        <v>1</v>
      </c>
      <c r="J271" s="124" t="s">
        <v>153</v>
      </c>
      <c r="K271" s="122" t="s">
        <v>153</v>
      </c>
      <c r="L271" s="122" t="s">
        <v>153</v>
      </c>
      <c r="M271" s="123" t="s">
        <v>153</v>
      </c>
      <c r="N271" s="124" t="s">
        <v>153</v>
      </c>
      <c r="O271" s="122" t="s">
        <v>153</v>
      </c>
      <c r="P271" s="122" t="s">
        <v>153</v>
      </c>
      <c r="Q271" s="123" t="s">
        <v>153</v>
      </c>
      <c r="R271" s="124" t="s">
        <v>153</v>
      </c>
      <c r="S271" s="122" t="s">
        <v>153</v>
      </c>
      <c r="T271" s="122" t="s">
        <v>153</v>
      </c>
      <c r="U271" s="123" t="s">
        <v>153</v>
      </c>
      <c r="V271" s="124" t="s">
        <v>153</v>
      </c>
      <c r="W271" s="122" t="s">
        <v>153</v>
      </c>
      <c r="X271" s="122" t="s">
        <v>153</v>
      </c>
      <c r="Y271" s="123" t="s">
        <v>153</v>
      </c>
      <c r="Z271" s="124" t="s">
        <v>153</v>
      </c>
    </row>
    <row r="272" spans="2:26" ht="29" x14ac:dyDescent="0.35">
      <c r="B272" s="118" t="str">
        <f>'INF GERAIS'!B272&amp;IFERROR(IF(INDEX(APOIO!$A$5:$A$50,MATCH('INF GERAIS'!N272,APOIO!$B$5:$B$50,0))="NÃO",APOIO!$A$2&amp;"NÃO VÁLIDO",""),"")</f>
        <v>2014.0257</v>
      </c>
      <c r="C272" s="118" t="str">
        <f>'INF GERAIS'!C272</f>
        <v>SERTÃO DO ARARIPE</v>
      </c>
      <c r="D272" s="118" t="str">
        <f>'INF GERAIS'!D272</f>
        <v>OURICURI</v>
      </c>
      <c r="E272" s="118" t="str">
        <f>'INF GERAIS'!E272</f>
        <v xml:space="preserve">PAVIMENTAÇÃO EM PARALELEPÍPEDO GRANÍTICO EM DIVERSAS RUAS DO MUNICÍPIO DE OURICURI </v>
      </c>
      <c r="F272" s="1950" t="str">
        <f>'INF GERAIS'!G272</f>
        <v>NORMAL</v>
      </c>
      <c r="G272" s="122">
        <v>43207</v>
      </c>
      <c r="H272" s="122">
        <v>43602</v>
      </c>
      <c r="I272" s="123">
        <v>1</v>
      </c>
      <c r="J272" s="124"/>
      <c r="K272" s="122"/>
      <c r="L272" s="122"/>
      <c r="M272" s="123"/>
      <c r="N272" s="124" t="s">
        <v>153</v>
      </c>
      <c r="O272" s="122" t="s">
        <v>153</v>
      </c>
      <c r="P272" s="122" t="s">
        <v>153</v>
      </c>
      <c r="Q272" s="123" t="s">
        <v>153</v>
      </c>
      <c r="R272" s="124" t="s">
        <v>153</v>
      </c>
      <c r="S272" s="122" t="s">
        <v>153</v>
      </c>
      <c r="T272" s="122" t="s">
        <v>153</v>
      </c>
      <c r="U272" s="123" t="s">
        <v>153</v>
      </c>
      <c r="V272" s="124" t="s">
        <v>153</v>
      </c>
      <c r="W272" s="122" t="s">
        <v>153</v>
      </c>
      <c r="X272" s="122" t="s">
        <v>153</v>
      </c>
      <c r="Y272" s="123" t="s">
        <v>153</v>
      </c>
      <c r="Z272" s="124" t="s">
        <v>153</v>
      </c>
    </row>
    <row r="273" spans="2:26" ht="58" x14ac:dyDescent="0.35">
      <c r="B273" s="118" t="str">
        <f>'INF GERAIS'!B273&amp;IFERROR(IF(INDEX(APOIO!$A$5:$A$50,MATCH('INF GERAIS'!N273,APOIO!$B$5:$B$50,0))="NÃO",APOIO!$A$2&amp;"NÃO VÁLIDO",""),"")</f>
        <v>2014.0258</v>
      </c>
      <c r="C273" s="118" t="str">
        <f>'INF GERAIS'!C273</f>
        <v>SERTÃO DO ARARIPE</v>
      </c>
      <c r="D273" s="118" t="str">
        <f>'INF GERAIS'!D273</f>
        <v>OURICURI</v>
      </c>
      <c r="E273" s="118" t="str">
        <f>'INF GERAIS'!E273</f>
        <v>SERVIÇOS DE RESTAURAÇÃO DO PAVIMENTO, ALARGAMENTO DA PISTA E CONSTRUÇÃO DE PASSEIO DO ACESSO A OURICURI TRECHO- ENT. BR-316 (KM 85) CEMITÉRIO, SEDE DO MUNÍCIPIO.</v>
      </c>
      <c r="F273" s="1950" t="str">
        <f>'INF GERAIS'!G273</f>
        <v>NORMAL</v>
      </c>
      <c r="G273" s="122">
        <v>42664</v>
      </c>
      <c r="H273" s="122">
        <v>42732</v>
      </c>
      <c r="I273" s="123">
        <v>1</v>
      </c>
      <c r="J273" s="124" t="s">
        <v>153</v>
      </c>
      <c r="K273" s="122" t="s">
        <v>153</v>
      </c>
      <c r="L273" s="122" t="s">
        <v>153</v>
      </c>
      <c r="M273" s="123" t="s">
        <v>153</v>
      </c>
      <c r="N273" s="124" t="s">
        <v>153</v>
      </c>
      <c r="O273" s="122" t="s">
        <v>153</v>
      </c>
      <c r="P273" s="122" t="s">
        <v>153</v>
      </c>
      <c r="Q273" s="123" t="s">
        <v>153</v>
      </c>
      <c r="R273" s="124" t="s">
        <v>153</v>
      </c>
      <c r="S273" s="122" t="s">
        <v>153</v>
      </c>
      <c r="T273" s="122" t="s">
        <v>153</v>
      </c>
      <c r="U273" s="123" t="s">
        <v>153</v>
      </c>
      <c r="V273" s="124" t="s">
        <v>153</v>
      </c>
      <c r="W273" s="122" t="s">
        <v>153</v>
      </c>
      <c r="X273" s="122" t="s">
        <v>153</v>
      </c>
      <c r="Y273" s="123" t="s">
        <v>153</v>
      </c>
      <c r="Z273" s="124" t="s">
        <v>153</v>
      </c>
    </row>
    <row r="274" spans="2:26" ht="29" x14ac:dyDescent="0.35">
      <c r="B274" s="118" t="str">
        <f>'INF GERAIS'!B274&amp;IFERROR(IF(INDEX(APOIO!$A$5:$A$50,MATCH('INF GERAIS'!N274,APOIO!$B$5:$B$50,0))="NÃO",APOIO!$A$2&amp;"NÃO VÁLIDO",""),"")</f>
        <v>2014.0259</v>
      </c>
      <c r="C274" s="118" t="str">
        <f>'INF GERAIS'!C274</f>
        <v>MATA SUL</v>
      </c>
      <c r="D274" s="118" t="str">
        <f>'INF GERAIS'!D274</f>
        <v>PALMARES</v>
      </c>
      <c r="E274" s="118" t="str">
        <f>'INF GERAIS'!E274</f>
        <v>PAVIMENTAÇÃO EM PARALEPÍPEDOS GRANÍTICOS EM DIVERSAS RUAS</v>
      </c>
      <c r="F274" s="1950" t="str">
        <f>'INF GERAIS'!G274</f>
        <v>NORMAL</v>
      </c>
      <c r="G274" s="122">
        <v>42432</v>
      </c>
      <c r="H274" s="122">
        <v>42501</v>
      </c>
      <c r="I274" s="123">
        <v>0.65259999999999996</v>
      </c>
      <c r="J274" s="124" t="s">
        <v>153</v>
      </c>
      <c r="K274" s="122">
        <v>42957</v>
      </c>
      <c r="L274" s="122" t="s">
        <v>153</v>
      </c>
      <c r="M274" s="123">
        <v>1</v>
      </c>
      <c r="N274" s="124" t="s">
        <v>153</v>
      </c>
      <c r="O274" s="122" t="s">
        <v>153</v>
      </c>
      <c r="P274" s="122" t="s">
        <v>153</v>
      </c>
      <c r="Q274" s="123" t="s">
        <v>153</v>
      </c>
      <c r="R274" s="124" t="s">
        <v>153</v>
      </c>
      <c r="S274" s="122" t="s">
        <v>153</v>
      </c>
      <c r="T274" s="122" t="s">
        <v>153</v>
      </c>
      <c r="U274" s="123" t="s">
        <v>153</v>
      </c>
      <c r="V274" s="124" t="s">
        <v>153</v>
      </c>
      <c r="W274" s="122" t="s">
        <v>153</v>
      </c>
      <c r="X274" s="122" t="s">
        <v>153</v>
      </c>
      <c r="Y274" s="123" t="s">
        <v>153</v>
      </c>
      <c r="Z274" s="124" t="s">
        <v>153</v>
      </c>
    </row>
    <row r="275" spans="2:26" x14ac:dyDescent="0.35">
      <c r="B275" s="118" t="str">
        <f>'INF GERAIS'!B275&amp;IFERROR(IF(INDEX(APOIO!$A$5:$A$50,MATCH('INF GERAIS'!N275,APOIO!$B$5:$B$50,0))="NÃO",APOIO!$A$2&amp;"NÃO VÁLIDO",""),"")</f>
        <v>2014.0260</v>
      </c>
      <c r="C275" s="118" t="str">
        <f>'INF GERAIS'!C275</f>
        <v>MATA SUL</v>
      </c>
      <c r="D275" s="118" t="str">
        <f>'INF GERAIS'!D275</f>
        <v>PALMARES</v>
      </c>
      <c r="E275" s="118" t="str">
        <f>'INF GERAIS'!E275</f>
        <v>CONSTRUÇÃO DE ESCADARIAS EM DIVERSAS RUAS</v>
      </c>
      <c r="F275" s="1950" t="str">
        <f>'INF GERAIS'!G275</f>
        <v>NORMAL</v>
      </c>
      <c r="G275" s="122">
        <v>42957</v>
      </c>
      <c r="H275" s="122" t="s">
        <v>153</v>
      </c>
      <c r="I275" s="123">
        <v>1</v>
      </c>
      <c r="J275" s="124" t="s">
        <v>153</v>
      </c>
      <c r="K275" s="122" t="s">
        <v>153</v>
      </c>
      <c r="L275" s="122" t="s">
        <v>153</v>
      </c>
      <c r="M275" s="123" t="s">
        <v>153</v>
      </c>
      <c r="N275" s="124" t="s">
        <v>153</v>
      </c>
      <c r="O275" s="122" t="s">
        <v>153</v>
      </c>
      <c r="P275" s="122" t="s">
        <v>153</v>
      </c>
      <c r="Q275" s="123" t="s">
        <v>153</v>
      </c>
      <c r="R275" s="124" t="s">
        <v>153</v>
      </c>
      <c r="S275" s="122" t="s">
        <v>153</v>
      </c>
      <c r="T275" s="122" t="s">
        <v>153</v>
      </c>
      <c r="U275" s="123" t="s">
        <v>153</v>
      </c>
      <c r="V275" s="124" t="s">
        <v>153</v>
      </c>
      <c r="W275" s="122" t="s">
        <v>153</v>
      </c>
      <c r="X275" s="122" t="s">
        <v>153</v>
      </c>
      <c r="Y275" s="123" t="s">
        <v>153</v>
      </c>
      <c r="Z275" s="124" t="s">
        <v>153</v>
      </c>
    </row>
    <row r="276" spans="2:26" x14ac:dyDescent="0.35">
      <c r="B276" s="118" t="str">
        <f>'INF GERAIS'!B276&amp;IFERROR(IF(INDEX(APOIO!$A$5:$A$50,MATCH('INF GERAIS'!N276,APOIO!$B$5:$B$50,0))="NÃO",APOIO!$A$2&amp;"NÃO VÁLIDO",""),"")</f>
        <v>2014.0261</v>
      </c>
      <c r="C276" s="118" t="str">
        <f>'INF GERAIS'!C276</f>
        <v>MATA SUL</v>
      </c>
      <c r="D276" s="118" t="str">
        <f>'INF GERAIS'!D276</f>
        <v>PALMARES</v>
      </c>
      <c r="E276" s="118" t="str">
        <f>'INF GERAIS'!E276</f>
        <v>REVITALIZAÇÃO DA PRAÇA PAULO PARANHOS</v>
      </c>
      <c r="F276" s="1950" t="str">
        <f>'INF GERAIS'!G276</f>
        <v>NORMAL</v>
      </c>
      <c r="G276" s="122">
        <v>42957</v>
      </c>
      <c r="H276" s="122" t="s">
        <v>153</v>
      </c>
      <c r="I276" s="123">
        <v>1</v>
      </c>
      <c r="J276" s="124" t="s">
        <v>153</v>
      </c>
      <c r="K276" s="122" t="s">
        <v>153</v>
      </c>
      <c r="L276" s="122" t="s">
        <v>153</v>
      </c>
      <c r="M276" s="123" t="s">
        <v>153</v>
      </c>
      <c r="N276" s="124" t="s">
        <v>153</v>
      </c>
      <c r="O276" s="122" t="s">
        <v>153</v>
      </c>
      <c r="P276" s="122" t="s">
        <v>153</v>
      </c>
      <c r="Q276" s="123" t="s">
        <v>153</v>
      </c>
      <c r="R276" s="124" t="s">
        <v>153</v>
      </c>
      <c r="S276" s="122" t="s">
        <v>153</v>
      </c>
      <c r="T276" s="122" t="s">
        <v>153</v>
      </c>
      <c r="U276" s="123" t="s">
        <v>153</v>
      </c>
      <c r="V276" s="124" t="s">
        <v>153</v>
      </c>
      <c r="W276" s="122" t="s">
        <v>153</v>
      </c>
      <c r="X276" s="122" t="s">
        <v>153</v>
      </c>
      <c r="Y276" s="123" t="s">
        <v>153</v>
      </c>
      <c r="Z276" s="124" t="s">
        <v>153</v>
      </c>
    </row>
    <row r="277" spans="2:26" ht="29" x14ac:dyDescent="0.35">
      <c r="B277" s="118" t="str">
        <f>'INF GERAIS'!B277&amp;IFERROR(IF(INDEX(APOIO!$A$5:$A$50,MATCH('INF GERAIS'!N277,APOIO!$B$5:$B$50,0))="NÃO",APOIO!$A$2&amp;"NÃO VÁLIDO",""),"")</f>
        <v>2014.0262</v>
      </c>
      <c r="C277" s="118" t="str">
        <f>'INF GERAIS'!C277</f>
        <v>AGRESTE MERIDIONAL</v>
      </c>
      <c r="D277" s="118" t="str">
        <f>'INF GERAIS'!D277</f>
        <v>PALMEIRINA</v>
      </c>
      <c r="E277" s="118" t="str">
        <f>'INF GERAIS'!E277</f>
        <v>REVITALIZAÇÂO DA PRAÇA MANOEL LAFAYETE</v>
      </c>
      <c r="F277" s="1950" t="str">
        <f>'INF GERAIS'!G277</f>
        <v>NORMAL</v>
      </c>
      <c r="G277" s="122">
        <v>42412</v>
      </c>
      <c r="H277" s="122">
        <v>42429</v>
      </c>
      <c r="I277" s="123">
        <v>0</v>
      </c>
      <c r="J277" s="124" t="s">
        <v>153</v>
      </c>
      <c r="K277" s="122">
        <v>43354</v>
      </c>
      <c r="L277" s="122" t="s">
        <v>153</v>
      </c>
      <c r="M277" s="123">
        <v>0.6</v>
      </c>
      <c r="N277" s="124" t="s">
        <v>153</v>
      </c>
      <c r="O277" s="122" t="s">
        <v>153</v>
      </c>
      <c r="P277" s="122" t="s">
        <v>153</v>
      </c>
      <c r="Q277" s="123" t="s">
        <v>153</v>
      </c>
      <c r="R277" s="124" t="s">
        <v>153</v>
      </c>
      <c r="S277" s="122" t="s">
        <v>153</v>
      </c>
      <c r="T277" s="122" t="s">
        <v>153</v>
      </c>
      <c r="U277" s="123" t="s">
        <v>153</v>
      </c>
      <c r="V277" s="124" t="s">
        <v>153</v>
      </c>
      <c r="W277" s="122" t="s">
        <v>153</v>
      </c>
      <c r="X277" s="122" t="s">
        <v>153</v>
      </c>
      <c r="Y277" s="123" t="s">
        <v>153</v>
      </c>
      <c r="Z277" s="124" t="s">
        <v>153</v>
      </c>
    </row>
    <row r="278" spans="2:26" ht="72.5" x14ac:dyDescent="0.35">
      <c r="B278" s="118" t="str">
        <f>'INF GERAIS'!B278&amp;IFERROR(IF(INDEX(APOIO!$A$5:$A$50,MATCH('INF GERAIS'!N278,APOIO!$B$5:$B$50,0))="NÃO",APOIO!$A$2&amp;"NÃO VÁLIDO",""),"")</f>
        <v>2014.0263
NÃO VÁLIDO</v>
      </c>
      <c r="C278" s="118" t="str">
        <f>'INF GERAIS'!C278</f>
        <v>AGRESTE CENTRAL</v>
      </c>
      <c r="D278" s="118" t="str">
        <f>'INF GERAIS'!D278</f>
        <v>PANELAS</v>
      </c>
      <c r="E278" s="118" t="str">
        <f>'INF GERAIS'!E278</f>
        <v>RESTAURAÇÃO, REFORMA E ADEQUAÇÃO DE EDIFICAÇÃO DE CARÁTER HISTÓRICO E CULTURAL (ANTIGO FORUM MUNICIPAL) E CONSTRUÇÃO DE UM BLOCO ANEXO PARA FINS DE TRANSFERÊNCIA DA SEDE DO GOVERNO MUNICIPAL.</v>
      </c>
      <c r="F278" s="1950" t="str">
        <f>'INF GERAIS'!G278</f>
        <v>NORMAL</v>
      </c>
      <c r="G278" s="122" t="s">
        <v>153</v>
      </c>
      <c r="H278" s="122" t="s">
        <v>153</v>
      </c>
      <c r="I278" s="123" t="s">
        <v>153</v>
      </c>
      <c r="J278" s="124" t="s">
        <v>153</v>
      </c>
      <c r="K278" s="122" t="s">
        <v>153</v>
      </c>
      <c r="L278" s="122" t="s">
        <v>153</v>
      </c>
      <c r="M278" s="123" t="s">
        <v>153</v>
      </c>
      <c r="N278" s="124" t="s">
        <v>153</v>
      </c>
      <c r="O278" s="122" t="s">
        <v>153</v>
      </c>
      <c r="P278" s="122" t="s">
        <v>153</v>
      </c>
      <c r="Q278" s="123" t="s">
        <v>153</v>
      </c>
      <c r="R278" s="124" t="s">
        <v>153</v>
      </c>
      <c r="S278" s="122" t="s">
        <v>153</v>
      </c>
      <c r="T278" s="122" t="s">
        <v>153</v>
      </c>
      <c r="U278" s="123" t="s">
        <v>153</v>
      </c>
      <c r="V278" s="124" t="s">
        <v>153</v>
      </c>
      <c r="W278" s="122" t="s">
        <v>153</v>
      </c>
      <c r="X278" s="122" t="s">
        <v>153</v>
      </c>
      <c r="Y278" s="123" t="s">
        <v>153</v>
      </c>
      <c r="Z278" s="124" t="s">
        <v>153</v>
      </c>
    </row>
    <row r="279" spans="2:26" ht="29" x14ac:dyDescent="0.35">
      <c r="B279" s="118" t="str">
        <f>'INF GERAIS'!B279&amp;IFERROR(IF(INDEX(APOIO!$A$5:$A$50,MATCH('INF GERAIS'!N279,APOIO!$B$5:$B$50,0))="NÃO",APOIO!$A$2&amp;"NÃO VÁLIDO",""),"")</f>
        <v>2014.0264</v>
      </c>
      <c r="C279" s="118" t="str">
        <f>'INF GERAIS'!C279</f>
        <v>AGRESTE CENTRAL</v>
      </c>
      <c r="D279" s="118" t="str">
        <f>'INF GERAIS'!D279</f>
        <v>PANELAS</v>
      </c>
      <c r="E279" s="118" t="str">
        <f>'INF GERAIS'!E279</f>
        <v>PAVIMENTAÇÃO DE VIAS URBANAS NA SEDE E DISTRITOS DO MUNICÍPIO</v>
      </c>
      <c r="F279" s="1950" t="str">
        <f>'INF GERAIS'!G279</f>
        <v>NORMAL</v>
      </c>
      <c r="G279" s="122">
        <v>42220</v>
      </c>
      <c r="H279" s="122">
        <v>42321</v>
      </c>
      <c r="I279" s="123">
        <v>0.97</v>
      </c>
      <c r="J279" s="124" t="s">
        <v>153</v>
      </c>
      <c r="K279" s="122">
        <v>42444</v>
      </c>
      <c r="L279" s="122">
        <v>42475</v>
      </c>
      <c r="M279" s="123">
        <v>1</v>
      </c>
      <c r="N279" s="124" t="s">
        <v>153</v>
      </c>
      <c r="O279" s="122" t="s">
        <v>153</v>
      </c>
      <c r="P279" s="122" t="s">
        <v>153</v>
      </c>
      <c r="Q279" s="123" t="s">
        <v>153</v>
      </c>
      <c r="R279" s="124" t="s">
        <v>153</v>
      </c>
      <c r="S279" s="122" t="s">
        <v>153</v>
      </c>
      <c r="T279" s="122" t="s">
        <v>153</v>
      </c>
      <c r="U279" s="123" t="s">
        <v>153</v>
      </c>
      <c r="V279" s="124" t="s">
        <v>153</v>
      </c>
      <c r="W279" s="122" t="s">
        <v>153</v>
      </c>
      <c r="X279" s="122" t="s">
        <v>153</v>
      </c>
      <c r="Y279" s="123" t="s">
        <v>153</v>
      </c>
      <c r="Z279" s="124" t="s">
        <v>153</v>
      </c>
    </row>
    <row r="280" spans="2:26" x14ac:dyDescent="0.35">
      <c r="B280" s="118" t="str">
        <f>'INF GERAIS'!B280&amp;IFERROR(IF(INDEX(APOIO!$A$5:$A$50,MATCH('INF GERAIS'!N280,APOIO!$B$5:$B$50,0))="NÃO",APOIO!$A$2&amp;"NÃO VÁLIDO",""),"")</f>
        <v>2014.0265</v>
      </c>
      <c r="C280" s="118" t="str">
        <f>'INF GERAIS'!C280</f>
        <v>AGRESTE CENTRAL</v>
      </c>
      <c r="D280" s="118" t="str">
        <f>'INF GERAIS'!D280</f>
        <v>PANELAS</v>
      </c>
      <c r="E280" s="118" t="str">
        <f>'INF GERAIS'!E280</f>
        <v>PAVIMENTAÇÃO DE VIAS URBANAS NA SEDE MUNICIPAL</v>
      </c>
      <c r="F280" s="1950" t="str">
        <f>'INF GERAIS'!G280</f>
        <v>NORMAL</v>
      </c>
      <c r="G280" s="122">
        <v>42444</v>
      </c>
      <c r="H280" s="122">
        <v>42475</v>
      </c>
      <c r="I280" s="123">
        <v>1</v>
      </c>
      <c r="J280" s="124" t="s">
        <v>153</v>
      </c>
      <c r="N280" s="124" t="s">
        <v>153</v>
      </c>
      <c r="O280" s="122" t="s">
        <v>153</v>
      </c>
      <c r="P280" s="122" t="s">
        <v>153</v>
      </c>
      <c r="Q280" s="123" t="s">
        <v>153</v>
      </c>
      <c r="R280" s="124" t="s">
        <v>153</v>
      </c>
      <c r="S280" s="122" t="s">
        <v>153</v>
      </c>
      <c r="T280" s="122" t="s">
        <v>153</v>
      </c>
      <c r="U280" s="123" t="s">
        <v>153</v>
      </c>
      <c r="V280" s="124" t="s">
        <v>153</v>
      </c>
      <c r="W280" s="122" t="s">
        <v>153</v>
      </c>
      <c r="X280" s="122" t="s">
        <v>153</v>
      </c>
      <c r="Y280" s="123" t="s">
        <v>153</v>
      </c>
      <c r="Z280" s="124" t="s">
        <v>153</v>
      </c>
    </row>
    <row r="281" spans="2:26" ht="29" x14ac:dyDescent="0.35">
      <c r="B281" s="118" t="str">
        <f>'INF GERAIS'!B281&amp;IFERROR(IF(INDEX(APOIO!$A$5:$A$50,MATCH('INF GERAIS'!N281,APOIO!$B$5:$B$50,0))="NÃO",APOIO!$A$2&amp;"NÃO VÁLIDO",""),"")</f>
        <v>2014.0266</v>
      </c>
      <c r="C281" s="118" t="str">
        <f>'INF GERAIS'!C281</f>
        <v>AGRESTE CENTRAL</v>
      </c>
      <c r="D281" s="118" t="str">
        <f>'INF GERAIS'!D281</f>
        <v>PANELAS</v>
      </c>
      <c r="E281" s="118" t="str">
        <f>'INF GERAIS'!E281</f>
        <v>REQUALIFICAÇÃO DA PRAÇA MANOEL BORBA (Eduardo Campos)</v>
      </c>
      <c r="F281" s="1950" t="str">
        <f>'INF GERAIS'!G281</f>
        <v>NORMAL</v>
      </c>
      <c r="G281" s="122">
        <v>42220</v>
      </c>
      <c r="H281" s="122">
        <v>42321</v>
      </c>
      <c r="I281" s="123">
        <v>1</v>
      </c>
      <c r="J281" s="124" t="s">
        <v>153</v>
      </c>
      <c r="K281" s="122" t="s">
        <v>153</v>
      </c>
      <c r="L281" s="122" t="s">
        <v>153</v>
      </c>
      <c r="M281" s="123" t="s">
        <v>153</v>
      </c>
      <c r="N281" s="124" t="s">
        <v>153</v>
      </c>
      <c r="O281" s="122" t="s">
        <v>153</v>
      </c>
      <c r="P281" s="122" t="s">
        <v>153</v>
      </c>
      <c r="Q281" s="123" t="s">
        <v>153</v>
      </c>
      <c r="R281" s="124" t="s">
        <v>153</v>
      </c>
      <c r="S281" s="122" t="s">
        <v>153</v>
      </c>
      <c r="T281" s="122" t="s">
        <v>153</v>
      </c>
      <c r="U281" s="123" t="s">
        <v>153</v>
      </c>
      <c r="V281" s="124" t="s">
        <v>153</v>
      </c>
      <c r="W281" s="122" t="s">
        <v>153</v>
      </c>
      <c r="X281" s="122" t="s">
        <v>153</v>
      </c>
      <c r="Y281" s="123" t="s">
        <v>153</v>
      </c>
      <c r="Z281" s="124" t="s">
        <v>153</v>
      </c>
    </row>
    <row r="282" spans="2:26" ht="29" x14ac:dyDescent="0.35">
      <c r="B282" s="118" t="str">
        <f>'INF GERAIS'!B282&amp;IFERROR(IF(INDEX(APOIO!$A$5:$A$50,MATCH('INF GERAIS'!N282,APOIO!$B$5:$B$50,0))="NÃO",APOIO!$A$2&amp;"NÃO VÁLIDO",""),"")</f>
        <v>2014.0267</v>
      </c>
      <c r="C282" s="118" t="str">
        <f>'INF GERAIS'!C282</f>
        <v>AGRESTE CENTRAL</v>
      </c>
      <c r="D282" s="118" t="str">
        <f>'INF GERAIS'!D282</f>
        <v>PANELAS</v>
      </c>
      <c r="E282" s="118" t="str">
        <f>'INF GERAIS'!E282</f>
        <v>PAVIMENTAÇÃO DE VIAS URBANAS NO DISTRITO DE CRUZES</v>
      </c>
      <c r="F282" s="1950" t="str">
        <f>'INF GERAIS'!G282</f>
        <v>NORMAL</v>
      </c>
      <c r="G282" s="122">
        <v>42220</v>
      </c>
      <c r="H282" s="122">
        <v>42321</v>
      </c>
      <c r="I282" s="123">
        <v>1</v>
      </c>
      <c r="J282" s="124" t="s">
        <v>153</v>
      </c>
      <c r="K282" s="122" t="s">
        <v>153</v>
      </c>
      <c r="L282" s="122" t="s">
        <v>153</v>
      </c>
      <c r="M282" s="123" t="s">
        <v>153</v>
      </c>
      <c r="N282" s="124" t="s">
        <v>153</v>
      </c>
      <c r="O282" s="122" t="s">
        <v>153</v>
      </c>
      <c r="P282" s="122" t="s">
        <v>153</v>
      </c>
      <c r="Q282" s="123" t="s">
        <v>153</v>
      </c>
      <c r="R282" s="124" t="s">
        <v>153</v>
      </c>
      <c r="S282" s="122" t="s">
        <v>153</v>
      </c>
      <c r="T282" s="122" t="s">
        <v>153</v>
      </c>
      <c r="U282" s="123" t="s">
        <v>153</v>
      </c>
      <c r="V282" s="124" t="s">
        <v>153</v>
      </c>
      <c r="W282" s="122" t="s">
        <v>153</v>
      </c>
      <c r="X282" s="122" t="s">
        <v>153</v>
      </c>
      <c r="Y282" s="123" t="s">
        <v>153</v>
      </c>
      <c r="Z282" s="124" t="s">
        <v>153</v>
      </c>
    </row>
    <row r="283" spans="2:26" ht="29" x14ac:dyDescent="0.35">
      <c r="B283" s="118" t="str">
        <f>'INF GERAIS'!B283&amp;IFERROR(IF(INDEX(APOIO!$A$5:$A$50,MATCH('INF GERAIS'!N283,APOIO!$B$5:$B$50,0))="NÃO",APOIO!$A$2&amp;"NÃO VÁLIDO",""),"")</f>
        <v>2014.0268</v>
      </c>
      <c r="C283" s="118" t="str">
        <f>'INF GERAIS'!C283</f>
        <v>AGRESTE MERIDIONAL</v>
      </c>
      <c r="D283" s="118" t="str">
        <f>'INF GERAIS'!D283</f>
        <v>PARANATAMA</v>
      </c>
      <c r="E283" s="118" t="str">
        <f>'INF GERAIS'!E283</f>
        <v>CONSTRUÇÃO DE UMA UNIDADE DE COMPOSTAGEM</v>
      </c>
      <c r="F283" s="1950" t="str">
        <f>'INF GERAIS'!G283</f>
        <v>NORMAL</v>
      </c>
      <c r="G283" s="122" t="s">
        <v>153</v>
      </c>
      <c r="H283" s="122" t="s">
        <v>153</v>
      </c>
      <c r="I283" s="123" t="s">
        <v>153</v>
      </c>
      <c r="J283" s="124" t="s">
        <v>153</v>
      </c>
      <c r="K283" s="122" t="s">
        <v>153</v>
      </c>
      <c r="L283" s="122" t="s">
        <v>153</v>
      </c>
      <c r="M283" s="123" t="s">
        <v>153</v>
      </c>
      <c r="N283" s="124" t="s">
        <v>153</v>
      </c>
      <c r="O283" s="122" t="s">
        <v>153</v>
      </c>
      <c r="P283" s="122" t="s">
        <v>153</v>
      </c>
      <c r="Q283" s="123" t="s">
        <v>153</v>
      </c>
      <c r="R283" s="124" t="s">
        <v>153</v>
      </c>
      <c r="S283" s="122" t="s">
        <v>153</v>
      </c>
      <c r="T283" s="122" t="s">
        <v>153</v>
      </c>
      <c r="U283" s="123" t="s">
        <v>153</v>
      </c>
      <c r="V283" s="124" t="s">
        <v>153</v>
      </c>
      <c r="W283" s="122" t="s">
        <v>153</v>
      </c>
      <c r="X283" s="122" t="s">
        <v>153</v>
      </c>
      <c r="Y283" s="123" t="s">
        <v>153</v>
      </c>
      <c r="Z283" s="124" t="s">
        <v>153</v>
      </c>
    </row>
    <row r="284" spans="2:26" ht="43.5" x14ac:dyDescent="0.35">
      <c r="B284" s="118" t="str">
        <f>'INF GERAIS'!B284&amp;IFERROR(IF(INDEX(APOIO!$A$5:$A$50,MATCH('INF GERAIS'!N284,APOIO!$B$5:$B$50,0))="NÃO",APOIO!$A$2&amp;"NÃO VÁLIDO",""),"")</f>
        <v>2014.0269</v>
      </c>
      <c r="C284" s="118" t="str">
        <f>'INF GERAIS'!C284</f>
        <v>AGRESTE MERIDIONAL</v>
      </c>
      <c r="D284" s="118" t="str">
        <f>'INF GERAIS'!D284</f>
        <v>PARANATAMA</v>
      </c>
      <c r="E284" s="118" t="str">
        <f>'INF GERAIS'!E284</f>
        <v xml:space="preserve">CONSTRUÇÃO DE PAVIMENTAÇÃO EM PARALELEPÍPEDOS GRANÍTICOS NO POVOADO DO ALTO DA SERRA </v>
      </c>
      <c r="F284" s="1950" t="str">
        <f>'INF GERAIS'!G284</f>
        <v>NORMAL</v>
      </c>
      <c r="G284" s="122">
        <v>43549</v>
      </c>
      <c r="H284" s="122">
        <v>43719</v>
      </c>
      <c r="I284" s="123">
        <v>0.70689999999999997</v>
      </c>
      <c r="J284" s="124" t="s">
        <v>153</v>
      </c>
      <c r="K284" s="122" t="s">
        <v>153</v>
      </c>
      <c r="L284" s="122" t="s">
        <v>153</v>
      </c>
      <c r="M284" s="123" t="s">
        <v>153</v>
      </c>
      <c r="N284" s="124" t="s">
        <v>153</v>
      </c>
      <c r="O284" s="122" t="s">
        <v>153</v>
      </c>
      <c r="P284" s="122" t="s">
        <v>153</v>
      </c>
      <c r="Q284" s="123" t="s">
        <v>153</v>
      </c>
      <c r="R284" s="124" t="s">
        <v>153</v>
      </c>
      <c r="S284" s="122" t="s">
        <v>153</v>
      </c>
      <c r="T284" s="122" t="s">
        <v>153</v>
      </c>
      <c r="U284" s="123" t="s">
        <v>153</v>
      </c>
      <c r="V284" s="124" t="s">
        <v>153</v>
      </c>
      <c r="W284" s="122" t="s">
        <v>153</v>
      </c>
      <c r="X284" s="122" t="s">
        <v>153</v>
      </c>
      <c r="Y284" s="123" t="s">
        <v>153</v>
      </c>
      <c r="Z284" s="124" t="s">
        <v>153</v>
      </c>
    </row>
    <row r="285" spans="2:26" ht="29" x14ac:dyDescent="0.35">
      <c r="B285" s="118" t="str">
        <f>'INF GERAIS'!B285&amp;IFERROR(IF(INDEX(APOIO!$A$5:$A$50,MATCH('INF GERAIS'!N285,APOIO!$B$5:$B$50,0))="NÃO",APOIO!$A$2&amp;"NÃO VÁLIDO",""),"")</f>
        <v>2014.0270</v>
      </c>
      <c r="C285" s="118" t="str">
        <f>'INF GERAIS'!C285</f>
        <v>AGRESTE MERIDIONAL</v>
      </c>
      <c r="D285" s="118" t="str">
        <f>'INF GERAIS'!D285</f>
        <v>PARANATAMA</v>
      </c>
      <c r="E285" s="118" t="str">
        <f>'INF GERAIS'!E285</f>
        <v>CONSTRUÇÃO DE PAVIMENTAÇÃO EM PARALELEPÍPEDO GRANÍTICO NO DISTRITO DE BREJO VELHO</v>
      </c>
      <c r="F285" s="1950" t="str">
        <f>'INF GERAIS'!G285</f>
        <v>NORMAL</v>
      </c>
      <c r="G285" s="122">
        <v>43549</v>
      </c>
      <c r="H285" s="122">
        <v>43719</v>
      </c>
      <c r="I285" s="123">
        <v>0.6</v>
      </c>
      <c r="J285" s="124" t="s">
        <v>153</v>
      </c>
      <c r="K285" s="122" t="s">
        <v>153</v>
      </c>
      <c r="L285" s="122" t="s">
        <v>153</v>
      </c>
      <c r="M285" s="123" t="s">
        <v>153</v>
      </c>
      <c r="N285" s="124" t="s">
        <v>153</v>
      </c>
      <c r="O285" s="122" t="s">
        <v>153</v>
      </c>
      <c r="P285" s="122" t="s">
        <v>153</v>
      </c>
      <c r="Q285" s="123" t="s">
        <v>153</v>
      </c>
      <c r="R285" s="124" t="s">
        <v>153</v>
      </c>
      <c r="S285" s="122" t="s">
        <v>153</v>
      </c>
      <c r="T285" s="122" t="s">
        <v>153</v>
      </c>
      <c r="U285" s="123" t="s">
        <v>153</v>
      </c>
      <c r="V285" s="124" t="s">
        <v>153</v>
      </c>
      <c r="W285" s="122" t="s">
        <v>153</v>
      </c>
      <c r="X285" s="122" t="s">
        <v>153</v>
      </c>
      <c r="Y285" s="123" t="s">
        <v>153</v>
      </c>
      <c r="Z285" s="124" t="s">
        <v>153</v>
      </c>
    </row>
    <row r="286" spans="2:26" ht="43.5" x14ac:dyDescent="0.35">
      <c r="B286" s="118" t="str">
        <f>'INF GERAIS'!B286&amp;IFERROR(IF(INDEX(APOIO!$A$5:$A$50,MATCH('INF GERAIS'!N286,APOIO!$B$5:$B$50,0))="NÃO",APOIO!$A$2&amp;"NÃO VÁLIDO",""),"")</f>
        <v>2014.0271</v>
      </c>
      <c r="C286" s="118" t="str">
        <f>'INF GERAIS'!C286</f>
        <v>AGRESTE MERIDIONAL</v>
      </c>
      <c r="D286" s="118" t="str">
        <f>'INF GERAIS'!D286</f>
        <v>PARANATAMA</v>
      </c>
      <c r="E286" s="118" t="str">
        <f>'INF GERAIS'!E286</f>
        <v>CONSTRUÇÃO DE PAVIMENTAÇÃO EM PARALELEPÍPEDOS GRANÍTICOS NA RUA VICENTE FERREIRA DA SILVA</v>
      </c>
      <c r="F286" s="1950" t="str">
        <f>'INF GERAIS'!G286</f>
        <v>NORMAL</v>
      </c>
      <c r="G286" s="122">
        <v>43549</v>
      </c>
      <c r="H286" s="122">
        <v>43719</v>
      </c>
      <c r="I286" s="123">
        <v>1</v>
      </c>
      <c r="J286" s="124" t="s">
        <v>153</v>
      </c>
      <c r="K286" s="122" t="s">
        <v>153</v>
      </c>
      <c r="L286" s="122" t="s">
        <v>153</v>
      </c>
      <c r="M286" s="123" t="s">
        <v>153</v>
      </c>
      <c r="N286" s="124" t="s">
        <v>153</v>
      </c>
      <c r="O286" s="122" t="s">
        <v>153</v>
      </c>
      <c r="P286" s="122" t="s">
        <v>153</v>
      </c>
      <c r="Q286" s="123" t="s">
        <v>153</v>
      </c>
      <c r="R286" s="124" t="s">
        <v>153</v>
      </c>
      <c r="S286" s="122" t="s">
        <v>153</v>
      </c>
      <c r="T286" s="122" t="s">
        <v>153</v>
      </c>
      <c r="U286" s="123" t="s">
        <v>153</v>
      </c>
      <c r="V286" s="124" t="s">
        <v>153</v>
      </c>
      <c r="W286" s="122" t="s">
        <v>153</v>
      </c>
      <c r="X286" s="122" t="s">
        <v>153</v>
      </c>
      <c r="Y286" s="123" t="s">
        <v>153</v>
      </c>
      <c r="Z286" s="124" t="s">
        <v>153</v>
      </c>
    </row>
    <row r="287" spans="2:26" ht="29" x14ac:dyDescent="0.35">
      <c r="B287" s="118" t="str">
        <f>'INF GERAIS'!B287&amp;IFERROR(IF(INDEX(APOIO!$A$5:$A$50,MATCH('INF GERAIS'!N287,APOIO!$B$5:$B$50,0))="NÃO",APOIO!$A$2&amp;"NÃO VÁLIDO",""),"")</f>
        <v>2014.0272</v>
      </c>
      <c r="C287" s="118" t="str">
        <f>'INF GERAIS'!C287</f>
        <v>SERTÃO CENTRAL</v>
      </c>
      <c r="D287" s="118" t="str">
        <f>'INF GERAIS'!D287</f>
        <v>PARNAMIRIM</v>
      </c>
      <c r="E287" s="118" t="str">
        <f>'INF GERAIS'!E287</f>
        <v>PAVIMENTAÇÃO EM PARALELEPIPEDOS GRANITICOS NAS RUAS 01 E 02 NO BAIRRO SIMPATIA I</v>
      </c>
      <c r="F287" s="1950" t="str">
        <f>'INF GERAIS'!G287</f>
        <v>NORMAL</v>
      </c>
      <c r="G287" s="122">
        <v>42270</v>
      </c>
      <c r="H287" s="122">
        <v>42388</v>
      </c>
      <c r="I287" s="123">
        <v>1</v>
      </c>
      <c r="J287" s="124" t="s">
        <v>153</v>
      </c>
      <c r="K287" s="122"/>
      <c r="L287" s="122"/>
      <c r="M287" s="123"/>
      <c r="N287" s="124" t="s">
        <v>153</v>
      </c>
      <c r="O287" s="122" t="s">
        <v>153</v>
      </c>
      <c r="P287" s="122" t="s">
        <v>153</v>
      </c>
      <c r="Q287" s="123" t="s">
        <v>153</v>
      </c>
      <c r="R287" s="124" t="s">
        <v>153</v>
      </c>
      <c r="S287" s="122" t="s">
        <v>153</v>
      </c>
      <c r="T287" s="122" t="s">
        <v>153</v>
      </c>
      <c r="U287" s="123" t="s">
        <v>153</v>
      </c>
      <c r="V287" s="124" t="s">
        <v>153</v>
      </c>
      <c r="W287" s="122" t="s">
        <v>153</v>
      </c>
      <c r="X287" s="122" t="s">
        <v>153</v>
      </c>
      <c r="Y287" s="123" t="s">
        <v>153</v>
      </c>
      <c r="Z287" s="124" t="s">
        <v>153</v>
      </c>
    </row>
    <row r="288" spans="2:26" ht="29" x14ac:dyDescent="0.35">
      <c r="B288" s="118" t="str">
        <f>'INF GERAIS'!B288&amp;IFERROR(IF(INDEX(APOIO!$A$5:$A$50,MATCH('INF GERAIS'!N288,APOIO!$B$5:$B$50,0))="NÃO",APOIO!$A$2&amp;"NÃO VÁLIDO",""),"")</f>
        <v>2014.0273</v>
      </c>
      <c r="C288" s="118" t="str">
        <f>'INF GERAIS'!C288</f>
        <v>SERTÃO CENTRAL</v>
      </c>
      <c r="D288" s="118" t="str">
        <f>'INF GERAIS'!D288</f>
        <v>PARNAMIRIM</v>
      </c>
      <c r="E288" s="118" t="str">
        <f>'INF GERAIS'!E288</f>
        <v>CONSTRUÇÃO DE UMA QUADRA POLIESPORTIVA DESCOBERTA - REGIÃO DA FLORESTA</v>
      </c>
      <c r="F288" s="1950" t="str">
        <f>'INF GERAIS'!G288</f>
        <v>NORMAL</v>
      </c>
      <c r="G288" s="122">
        <v>42354</v>
      </c>
      <c r="H288" s="122">
        <v>42394</v>
      </c>
      <c r="I288" s="123">
        <v>0.6</v>
      </c>
      <c r="J288" s="124" t="s">
        <v>153</v>
      </c>
      <c r="K288" s="122">
        <v>44866</v>
      </c>
      <c r="L288" s="122">
        <v>44893</v>
      </c>
      <c r="M288" s="123">
        <v>1</v>
      </c>
      <c r="N288" s="124" t="s">
        <v>153</v>
      </c>
      <c r="O288" s="122" t="s">
        <v>153</v>
      </c>
      <c r="P288" s="122" t="s">
        <v>153</v>
      </c>
      <c r="Q288" s="123" t="s">
        <v>153</v>
      </c>
      <c r="R288" s="124" t="s">
        <v>153</v>
      </c>
      <c r="S288" s="122" t="s">
        <v>153</v>
      </c>
      <c r="T288" s="122" t="s">
        <v>153</v>
      </c>
      <c r="U288" s="123" t="s">
        <v>153</v>
      </c>
      <c r="V288" s="124" t="s">
        <v>153</v>
      </c>
      <c r="W288" s="122" t="s">
        <v>153</v>
      </c>
      <c r="X288" s="122" t="s">
        <v>153</v>
      </c>
      <c r="Y288" s="123" t="s">
        <v>153</v>
      </c>
      <c r="Z288" s="124" t="s">
        <v>153</v>
      </c>
    </row>
    <row r="289" spans="2:26" ht="29" x14ac:dyDescent="0.35">
      <c r="B289" s="118" t="str">
        <f>'INF GERAIS'!B289&amp;IFERROR(IF(INDEX(APOIO!$A$5:$A$50,MATCH('INF GERAIS'!N289,APOIO!$B$5:$B$50,0))="NÃO",APOIO!$A$2&amp;"NÃO VÁLIDO",""),"")</f>
        <v>2014.0274</v>
      </c>
      <c r="C289" s="118" t="str">
        <f>'INF GERAIS'!C289</f>
        <v>SERTÃO CENTRAL</v>
      </c>
      <c r="D289" s="118" t="str">
        <f>'INF GERAIS'!D289</f>
        <v>PARNAMIRIM</v>
      </c>
      <c r="E289" s="118" t="str">
        <f>'INF GERAIS'!E289</f>
        <v>CONSTRUÇÃO DE UMA QUADRA POLIESPORTIVA DESCOBERTA - REGIÃO DA VOLTA</v>
      </c>
      <c r="F289" s="1950" t="str">
        <f>'INF GERAIS'!G289</f>
        <v>NORMAL</v>
      </c>
      <c r="G289" s="122">
        <v>42354</v>
      </c>
      <c r="H289" s="122">
        <v>42394</v>
      </c>
      <c r="I289" s="123">
        <v>0.75</v>
      </c>
      <c r="J289" s="124" t="s">
        <v>153</v>
      </c>
      <c r="K289" s="122">
        <v>44866</v>
      </c>
      <c r="L289" s="122">
        <v>44893</v>
      </c>
      <c r="M289" s="123">
        <v>1</v>
      </c>
      <c r="N289" s="124" t="s">
        <v>153</v>
      </c>
      <c r="O289" s="122" t="s">
        <v>153</v>
      </c>
      <c r="P289" s="122" t="s">
        <v>153</v>
      </c>
      <c r="Q289" s="123" t="s">
        <v>153</v>
      </c>
      <c r="R289" s="124" t="s">
        <v>153</v>
      </c>
      <c r="S289" s="122" t="s">
        <v>153</v>
      </c>
      <c r="T289" s="122" t="s">
        <v>153</v>
      </c>
      <c r="U289" s="123" t="s">
        <v>153</v>
      </c>
      <c r="V289" s="124" t="s">
        <v>153</v>
      </c>
      <c r="W289" s="122" t="s">
        <v>153</v>
      </c>
      <c r="X289" s="122" t="s">
        <v>153</v>
      </c>
      <c r="Y289" s="123" t="s">
        <v>153</v>
      </c>
      <c r="Z289" s="124" t="s">
        <v>153</v>
      </c>
    </row>
    <row r="290" spans="2:26" x14ac:dyDescent="0.35">
      <c r="B290" s="118" t="str">
        <f>'INF GERAIS'!B290&amp;IFERROR(IF(INDEX(APOIO!$A$5:$A$50,MATCH('INF GERAIS'!N290,APOIO!$B$5:$B$50,0))="NÃO",APOIO!$A$2&amp;"NÃO VÁLIDO",""),"")</f>
        <v>2014.0275</v>
      </c>
      <c r="C290" s="118" t="str">
        <f>'INF GERAIS'!C290</f>
        <v>SERTÃO CENTRAL</v>
      </c>
      <c r="D290" s="118" t="str">
        <f>'INF GERAIS'!D290</f>
        <v>PARNAMIRIM</v>
      </c>
      <c r="E290" s="118" t="str">
        <f>'INF GERAIS'!E290</f>
        <v>REVITALIZAÇÃO DAS PRAÇAS DA BOMBA E CEMITÉRIO</v>
      </c>
      <c r="F290" s="1950" t="str">
        <f>'INF GERAIS'!G290</f>
        <v>NORMAL</v>
      </c>
      <c r="G290" s="122">
        <v>42270</v>
      </c>
      <c r="H290" s="122">
        <v>42333</v>
      </c>
      <c r="I290" s="123">
        <v>0.79779999999999995</v>
      </c>
      <c r="J290" s="124" t="s">
        <v>153</v>
      </c>
      <c r="K290" s="122">
        <v>42521</v>
      </c>
      <c r="L290" s="122">
        <v>42536</v>
      </c>
      <c r="M290" s="123">
        <v>1</v>
      </c>
      <c r="N290" s="124" t="s">
        <v>153</v>
      </c>
      <c r="O290" s="122" t="s">
        <v>153</v>
      </c>
      <c r="P290" s="122" t="s">
        <v>153</v>
      </c>
      <c r="Q290" s="123" t="s">
        <v>153</v>
      </c>
      <c r="R290" s="124" t="s">
        <v>153</v>
      </c>
      <c r="S290" s="122" t="s">
        <v>153</v>
      </c>
      <c r="T290" s="122" t="s">
        <v>153</v>
      </c>
      <c r="U290" s="123" t="s">
        <v>153</v>
      </c>
      <c r="V290" s="124" t="s">
        <v>153</v>
      </c>
      <c r="W290" s="122" t="s">
        <v>153</v>
      </c>
      <c r="X290" s="122" t="s">
        <v>153</v>
      </c>
      <c r="Y290" s="123" t="s">
        <v>153</v>
      </c>
      <c r="Z290" s="124" t="s">
        <v>153</v>
      </c>
    </row>
    <row r="291" spans="2:26" ht="29" x14ac:dyDescent="0.35">
      <c r="B291" s="1150" t="str">
        <f>'INF GERAIS'!B291&amp;IFERROR(IF(INDEX(APOIO!$A$5:$A$50,MATCH('INF GERAIS'!N291,APOIO!$B$5:$B$50,0))="NÃO",APOIO!$A$2&amp;"NÃO VÁLIDO",""),"")</f>
        <v>2014.0438</v>
      </c>
      <c r="C291" s="1150" t="str">
        <f>'INF GERAIS'!C291</f>
        <v>AGRESTE SETENTRIONAL</v>
      </c>
      <c r="D291" s="1150" t="str">
        <f>'INF GERAIS'!D291</f>
        <v>PASSIRA</v>
      </c>
      <c r="E291" s="1150" t="str">
        <f>'INF GERAIS'!E291</f>
        <v>PAVIMENTAÇÃO EM PARALELEPÍPEDOS DA RUA ADEMAR DA COSTA LEÃO</v>
      </c>
      <c r="F291" s="1950" t="str">
        <f>'INF GERAIS'!G291</f>
        <v>NORMAL</v>
      </c>
      <c r="G291" s="122">
        <v>43621</v>
      </c>
      <c r="H291" s="122">
        <v>43641</v>
      </c>
      <c r="I291" s="123">
        <v>1</v>
      </c>
      <c r="J291" s="124"/>
      <c r="K291" s="122"/>
      <c r="L291" s="122"/>
      <c r="M291" s="123"/>
      <c r="N291" s="124"/>
      <c r="O291" s="122"/>
      <c r="P291" s="122"/>
      <c r="Q291" s="123"/>
      <c r="R291" s="124"/>
      <c r="S291" s="122"/>
      <c r="T291" s="122"/>
      <c r="U291" s="123"/>
      <c r="V291" s="124"/>
      <c r="W291" s="122"/>
      <c r="X291" s="122"/>
      <c r="Y291" s="123"/>
      <c r="Z291" s="124"/>
    </row>
    <row r="292" spans="2:26" ht="29" x14ac:dyDescent="0.35">
      <c r="B292" s="118" t="str">
        <f>'INF GERAIS'!B292&amp;IFERROR(IF(INDEX(APOIO!$A$5:$A$50,MATCH('INF GERAIS'!N292,APOIO!$B$5:$B$50,0))="NÃO",APOIO!$A$2&amp;"NÃO VÁLIDO",""),"")</f>
        <v>2014.0276</v>
      </c>
      <c r="C292" s="118" t="str">
        <f>'INF GERAIS'!C292</f>
        <v>AGRESTE SETENTRIONAL</v>
      </c>
      <c r="D292" s="118" t="str">
        <f>'INF GERAIS'!D292</f>
        <v>PASSIRA</v>
      </c>
      <c r="E292" s="118" t="str">
        <f>'INF GERAIS'!E292</f>
        <v>PAVIMENTAÇÃO DE DIVERSAS RUAS</v>
      </c>
      <c r="F292" s="1950" t="str">
        <f>'INF GERAIS'!G292</f>
        <v>NORMAL</v>
      </c>
      <c r="G292" s="122">
        <v>42488</v>
      </c>
      <c r="H292" s="122">
        <v>42621</v>
      </c>
      <c r="I292" s="123">
        <v>1</v>
      </c>
      <c r="J292" s="124" t="s">
        <v>153</v>
      </c>
      <c r="K292" s="122" t="s">
        <v>153</v>
      </c>
      <c r="L292" s="122" t="s">
        <v>153</v>
      </c>
      <c r="M292" s="123" t="s">
        <v>153</v>
      </c>
      <c r="N292" s="124" t="s">
        <v>153</v>
      </c>
      <c r="O292" s="122" t="s">
        <v>153</v>
      </c>
      <c r="P292" s="122" t="s">
        <v>153</v>
      </c>
      <c r="Q292" s="123" t="s">
        <v>153</v>
      </c>
      <c r="R292" s="124" t="s">
        <v>153</v>
      </c>
      <c r="S292" s="122" t="s">
        <v>153</v>
      </c>
      <c r="T292" s="122" t="s">
        <v>153</v>
      </c>
      <c r="U292" s="123" t="s">
        <v>153</v>
      </c>
      <c r="V292" s="124" t="s">
        <v>153</v>
      </c>
      <c r="W292" s="122" t="s">
        <v>153</v>
      </c>
      <c r="X292" s="122" t="s">
        <v>153</v>
      </c>
      <c r="Y292" s="123" t="s">
        <v>153</v>
      </c>
      <c r="Z292" s="124" t="s">
        <v>153</v>
      </c>
    </row>
    <row r="293" spans="2:26" ht="43.5" x14ac:dyDescent="0.35">
      <c r="B293" s="118" t="str">
        <f>'INF GERAIS'!B293&amp;IFERROR(IF(INDEX(APOIO!$A$5:$A$50,MATCH('INF GERAIS'!N293,APOIO!$B$5:$B$50,0))="NÃO",APOIO!$A$2&amp;"NÃO VÁLIDO",""),"")</f>
        <v>2014.0277</v>
      </c>
      <c r="C293" s="118" t="str">
        <f>'INF GERAIS'!C293</f>
        <v>AGRESTE SETENTRIONAL</v>
      </c>
      <c r="D293" s="118" t="str">
        <f>'INF GERAIS'!D293</f>
        <v>PASSIRA</v>
      </c>
      <c r="E293" s="118" t="str">
        <f>'INF GERAIS'!E293</f>
        <v>PAVIMENTAÇÃO, DRENAGEM, CONTENÇÃO E SINALIZAÇÃO NAS RUAS MANOEL DE BARROS E SILVA E RUA ALTO JOSÉ CABOCLO</v>
      </c>
      <c r="F293" s="1950" t="str">
        <f>'INF GERAIS'!G293</f>
        <v>NORMAL</v>
      </c>
      <c r="G293" s="122">
        <v>42975</v>
      </c>
      <c r="H293" s="122">
        <v>43026</v>
      </c>
      <c r="I293" s="123">
        <v>0.67730000000000001</v>
      </c>
      <c r="J293" s="124" t="s">
        <v>153</v>
      </c>
      <c r="K293" s="122">
        <v>43193</v>
      </c>
      <c r="L293" s="122">
        <v>43203</v>
      </c>
      <c r="M293" s="123">
        <v>1</v>
      </c>
      <c r="N293" s="124" t="s">
        <v>153</v>
      </c>
      <c r="O293" s="122" t="s">
        <v>153</v>
      </c>
      <c r="P293" s="122" t="s">
        <v>153</v>
      </c>
      <c r="Q293" s="123" t="s">
        <v>153</v>
      </c>
      <c r="R293" s="124" t="s">
        <v>153</v>
      </c>
      <c r="S293" s="122" t="s">
        <v>153</v>
      </c>
      <c r="T293" s="122" t="s">
        <v>153</v>
      </c>
      <c r="U293" s="123" t="s">
        <v>153</v>
      </c>
      <c r="V293" s="124" t="s">
        <v>153</v>
      </c>
      <c r="W293" s="122" t="s">
        <v>153</v>
      </c>
      <c r="X293" s="122" t="s">
        <v>153</v>
      </c>
      <c r="Y293" s="123" t="s">
        <v>153</v>
      </c>
      <c r="Z293" s="124" t="s">
        <v>153</v>
      </c>
    </row>
    <row r="294" spans="2:26" ht="29" x14ac:dyDescent="0.35">
      <c r="B294" s="118" t="str">
        <f>'INF GERAIS'!B294&amp;IFERROR(IF(INDEX(APOIO!$A$5:$A$50,MATCH('INF GERAIS'!N294,APOIO!$B$5:$B$50,0))="NÃO",APOIO!$A$2&amp;"NÃO VÁLIDO",""),"")</f>
        <v>2014.0278</v>
      </c>
      <c r="C294" s="118" t="str">
        <f>'INF GERAIS'!C294</f>
        <v>AGRESTE SETENTRIONAL</v>
      </c>
      <c r="D294" s="118" t="str">
        <f>'INF GERAIS'!D294</f>
        <v>PASSIRA</v>
      </c>
      <c r="E294" s="118" t="str">
        <f>'INF GERAIS'!E294</f>
        <v>RECUPERAÇÃO DE ESTRADAS VICINAIS</v>
      </c>
      <c r="F294" s="1950" t="str">
        <f>'INF GERAIS'!G294</f>
        <v>NORMAL</v>
      </c>
      <c r="G294" s="122">
        <v>42705</v>
      </c>
      <c r="H294" s="122">
        <v>42831</v>
      </c>
      <c r="I294" s="123">
        <v>1</v>
      </c>
      <c r="J294" s="124" t="s">
        <v>153</v>
      </c>
      <c r="K294" s="122" t="s">
        <v>153</v>
      </c>
      <c r="L294" s="122" t="s">
        <v>153</v>
      </c>
      <c r="M294" s="123" t="s">
        <v>153</v>
      </c>
      <c r="N294" s="124" t="s">
        <v>153</v>
      </c>
      <c r="O294" s="122" t="s">
        <v>153</v>
      </c>
      <c r="P294" s="122" t="s">
        <v>153</v>
      </c>
      <c r="Q294" s="123" t="s">
        <v>153</v>
      </c>
      <c r="R294" s="124" t="s">
        <v>153</v>
      </c>
      <c r="S294" s="122" t="s">
        <v>153</v>
      </c>
      <c r="T294" s="122" t="s">
        <v>153</v>
      </c>
      <c r="U294" s="123" t="s">
        <v>153</v>
      </c>
      <c r="V294" s="124" t="s">
        <v>153</v>
      </c>
      <c r="W294" s="122" t="s">
        <v>153</v>
      </c>
      <c r="X294" s="122" t="s">
        <v>153</v>
      </c>
      <c r="Y294" s="123" t="s">
        <v>153</v>
      </c>
      <c r="Z294" s="124" t="s">
        <v>153</v>
      </c>
    </row>
    <row r="295" spans="2:26" ht="29" x14ac:dyDescent="0.35">
      <c r="B295" s="118" t="str">
        <f>'INF GERAIS'!B295&amp;IFERROR(IF(INDEX(APOIO!$A$5:$A$50,MATCH('INF GERAIS'!N295,APOIO!$B$5:$B$50,0))="NÃO",APOIO!$A$2&amp;"NÃO VÁLIDO",""),"")</f>
        <v>2014.0279</v>
      </c>
      <c r="C295" s="118" t="str">
        <f>'INF GERAIS'!C295</f>
        <v>AGRESTE SETENTRIONAL</v>
      </c>
      <c r="D295" s="118" t="str">
        <f>'INF GERAIS'!D295</f>
        <v>PASSIRA</v>
      </c>
      <c r="E295" s="118" t="str">
        <f>'INF GERAIS'!E295</f>
        <v>PAVIMENTAÇÃO DAS RUAS BOAVENTURA CELERINO DA SILVA  E TRAVESSA BOAVENTURA CELERINO DA SILVA</v>
      </c>
      <c r="F295" s="1950" t="str">
        <f>'INF GERAIS'!G295</f>
        <v>NORMAL</v>
      </c>
      <c r="G295" s="122">
        <v>42488</v>
      </c>
      <c r="H295" s="122">
        <v>42654</v>
      </c>
      <c r="I295" s="123">
        <v>1</v>
      </c>
      <c r="J295" s="124" t="s">
        <v>153</v>
      </c>
      <c r="K295" s="122" t="s">
        <v>153</v>
      </c>
      <c r="L295" s="122" t="s">
        <v>153</v>
      </c>
      <c r="M295" s="123" t="s">
        <v>153</v>
      </c>
      <c r="N295" s="124" t="s">
        <v>153</v>
      </c>
      <c r="O295" s="122" t="s">
        <v>153</v>
      </c>
      <c r="P295" s="122" t="s">
        <v>153</v>
      </c>
      <c r="Q295" s="123" t="s">
        <v>153</v>
      </c>
      <c r="R295" s="124" t="s">
        <v>153</v>
      </c>
      <c r="S295" s="122" t="s">
        <v>153</v>
      </c>
      <c r="T295" s="122" t="s">
        <v>153</v>
      </c>
      <c r="U295" s="123" t="s">
        <v>153</v>
      </c>
      <c r="V295" s="124" t="s">
        <v>153</v>
      </c>
      <c r="W295" s="122" t="s">
        <v>153</v>
      </c>
      <c r="X295" s="122" t="s">
        <v>153</v>
      </c>
      <c r="Y295" s="123" t="s">
        <v>153</v>
      </c>
      <c r="Z295" s="124" t="s">
        <v>153</v>
      </c>
    </row>
    <row r="296" spans="2:26" ht="29" x14ac:dyDescent="0.35">
      <c r="B296" s="118" t="str">
        <f>'INF GERAIS'!B296&amp;IFERROR(IF(INDEX(APOIO!$A$5:$A$50,MATCH('INF GERAIS'!N296,APOIO!$B$5:$B$50,0))="NÃO",APOIO!$A$2&amp;"NÃO VÁLIDO",""),"")</f>
        <v>2014.0280</v>
      </c>
      <c r="C296" s="118" t="str">
        <f>'INF GERAIS'!C296</f>
        <v>AGRESTE SETENTRIONAL</v>
      </c>
      <c r="D296" s="118" t="str">
        <f>'INF GERAIS'!D296</f>
        <v>PASSIRA</v>
      </c>
      <c r="E296" s="118" t="str">
        <f>'INF GERAIS'!E296</f>
        <v>CONSTRUÇÃO DE PASSAGENS MOLHADA</v>
      </c>
      <c r="F296" s="1950" t="str">
        <f>'INF GERAIS'!G296</f>
        <v>NORMAL</v>
      </c>
      <c r="G296" s="122">
        <v>42705</v>
      </c>
      <c r="H296" s="122">
        <v>42831</v>
      </c>
      <c r="I296" s="123">
        <v>1</v>
      </c>
      <c r="J296" s="124" t="s">
        <v>153</v>
      </c>
      <c r="K296" s="122" t="s">
        <v>153</v>
      </c>
      <c r="L296" s="122" t="s">
        <v>153</v>
      </c>
      <c r="M296" s="123" t="s">
        <v>153</v>
      </c>
      <c r="N296" s="124" t="s">
        <v>153</v>
      </c>
      <c r="O296" s="122" t="s">
        <v>153</v>
      </c>
      <c r="P296" s="122" t="s">
        <v>153</v>
      </c>
      <c r="Q296" s="123" t="s">
        <v>153</v>
      </c>
      <c r="R296" s="124" t="s">
        <v>153</v>
      </c>
      <c r="S296" s="122" t="s">
        <v>153</v>
      </c>
      <c r="T296" s="122" t="s">
        <v>153</v>
      </c>
      <c r="U296" s="123" t="s">
        <v>153</v>
      </c>
      <c r="V296" s="124" t="s">
        <v>153</v>
      </c>
      <c r="W296" s="122" t="s">
        <v>153</v>
      </c>
      <c r="X296" s="122" t="s">
        <v>153</v>
      </c>
      <c r="Y296" s="123" t="s">
        <v>153</v>
      </c>
      <c r="Z296" s="124" t="s">
        <v>153</v>
      </c>
    </row>
    <row r="297" spans="2:26" ht="43.5" x14ac:dyDescent="0.35">
      <c r="B297" s="118" t="str">
        <f>'INF GERAIS'!B297&amp;IFERROR(IF(INDEX(APOIO!$A$5:$A$50,MATCH('INF GERAIS'!N297,APOIO!$B$5:$B$50,0))="NÃO",APOIO!$A$2&amp;"NÃO VÁLIDO",""),"")</f>
        <v>2014.0281</v>
      </c>
      <c r="C297" s="118" t="str">
        <f>'INF GERAIS'!C297</f>
        <v>MATA NORTE</v>
      </c>
      <c r="D297" s="118" t="str">
        <f>'INF GERAIS'!D297</f>
        <v>PAUDALHO</v>
      </c>
      <c r="E297" s="118" t="str">
        <f>'INF GERAIS'!E297</f>
        <v xml:space="preserve">CONTRATAÇÃO DE EMPRESA DE ENGENHARIA PARA EXECUÇÃO DE PAVIMENTAÇÃO EM PARALELEPÍPEDOS E DRENAGEM EM DIVERSAS RUAS </v>
      </c>
      <c r="F297" s="1950" t="str">
        <f>'INF GERAIS'!G297</f>
        <v>NORMAL</v>
      </c>
      <c r="G297" s="122">
        <v>42562</v>
      </c>
      <c r="H297" s="122" t="s">
        <v>153</v>
      </c>
      <c r="I297" s="123">
        <v>0.6</v>
      </c>
      <c r="J297" s="124" t="s">
        <v>153</v>
      </c>
      <c r="K297" s="122" t="s">
        <v>153</v>
      </c>
      <c r="L297" s="122" t="s">
        <v>153</v>
      </c>
      <c r="M297" s="123" t="s">
        <v>153</v>
      </c>
      <c r="N297" s="124" t="s">
        <v>153</v>
      </c>
      <c r="O297" s="122" t="s">
        <v>153</v>
      </c>
      <c r="P297" s="122" t="s">
        <v>153</v>
      </c>
      <c r="Q297" s="123" t="s">
        <v>153</v>
      </c>
      <c r="R297" s="124" t="s">
        <v>153</v>
      </c>
      <c r="S297" s="122" t="s">
        <v>153</v>
      </c>
      <c r="T297" s="122" t="s">
        <v>153</v>
      </c>
      <c r="U297" s="123" t="s">
        <v>153</v>
      </c>
      <c r="V297" s="124" t="s">
        <v>153</v>
      </c>
      <c r="W297" s="122" t="s">
        <v>153</v>
      </c>
      <c r="X297" s="122" t="s">
        <v>153</v>
      </c>
      <c r="Y297" s="123" t="s">
        <v>153</v>
      </c>
      <c r="Z297" s="124" t="s">
        <v>153</v>
      </c>
    </row>
    <row r="298" spans="2:26" ht="29" x14ac:dyDescent="0.35">
      <c r="B298" s="118" t="str">
        <f>'INF GERAIS'!B298&amp;IFERROR(IF(INDEX(APOIO!$A$5:$A$50,MATCH('INF GERAIS'!N298,APOIO!$B$5:$B$50,0))="NÃO",APOIO!$A$2&amp;"NÃO VÁLIDO",""),"")</f>
        <v>2014.0282</v>
      </c>
      <c r="C298" s="118" t="str">
        <f>'INF GERAIS'!C298</f>
        <v>MATA NORTE</v>
      </c>
      <c r="D298" s="118" t="str">
        <f>'INF GERAIS'!D298</f>
        <v>PAUDALHO</v>
      </c>
      <c r="E298" s="118" t="str">
        <f>'INF GERAIS'!E298</f>
        <v>CONSTRUÇÃO DO NOVO CAMPO DE FUTEBOL DE GUADALAJARA "O PIABÃO"</v>
      </c>
      <c r="F298" s="1950" t="str">
        <f>'INF GERAIS'!G298</f>
        <v>NORMAL</v>
      </c>
      <c r="G298" s="122" t="s">
        <v>153</v>
      </c>
      <c r="H298" s="122" t="s">
        <v>153</v>
      </c>
      <c r="I298" s="123" t="s">
        <v>153</v>
      </c>
      <c r="J298" s="124" t="s">
        <v>153</v>
      </c>
      <c r="K298" s="122" t="s">
        <v>153</v>
      </c>
      <c r="L298" s="122" t="s">
        <v>153</v>
      </c>
      <c r="M298" s="123" t="s">
        <v>153</v>
      </c>
      <c r="N298" s="124" t="s">
        <v>153</v>
      </c>
      <c r="O298" s="122" t="s">
        <v>153</v>
      </c>
      <c r="P298" s="122" t="s">
        <v>153</v>
      </c>
      <c r="Q298" s="123" t="s">
        <v>153</v>
      </c>
      <c r="R298" s="124" t="s">
        <v>153</v>
      </c>
      <c r="S298" s="122" t="s">
        <v>153</v>
      </c>
      <c r="T298" s="122" t="s">
        <v>153</v>
      </c>
      <c r="U298" s="123" t="s">
        <v>153</v>
      </c>
      <c r="V298" s="124" t="s">
        <v>153</v>
      </c>
      <c r="W298" s="122" t="s">
        <v>153</v>
      </c>
      <c r="X298" s="122" t="s">
        <v>153</v>
      </c>
      <c r="Y298" s="123" t="s">
        <v>153</v>
      </c>
      <c r="Z298" s="124" t="s">
        <v>153</v>
      </c>
    </row>
    <row r="299" spans="2:26" x14ac:dyDescent="0.35">
      <c r="B299" s="118" t="str">
        <f>'INF GERAIS'!B299&amp;IFERROR(IF(INDEX(APOIO!$A$5:$A$50,MATCH('INF GERAIS'!N299,APOIO!$B$5:$B$50,0))="NÃO",APOIO!$A$2&amp;"NÃO VÁLIDO",""),"")</f>
        <v>2014.0283</v>
      </c>
      <c r="C299" s="118" t="str">
        <f>'INF GERAIS'!C299</f>
        <v>MATA NORTE</v>
      </c>
      <c r="D299" s="118" t="str">
        <f>'INF GERAIS'!D299</f>
        <v>PAUDALHO</v>
      </c>
      <c r="E299" s="118" t="str">
        <f>'INF GERAIS'!E299</f>
        <v xml:space="preserve">CONSTRUÇÃO DO MERCADO DE CARNE DO MUNICÍPIO </v>
      </c>
      <c r="F299" s="1950" t="str">
        <f>'INF GERAIS'!G299</f>
        <v>NORMAL</v>
      </c>
      <c r="G299" s="122" t="s">
        <v>153</v>
      </c>
      <c r="H299" s="122" t="s">
        <v>153</v>
      </c>
      <c r="I299" s="123" t="s">
        <v>153</v>
      </c>
      <c r="J299" s="124" t="s">
        <v>153</v>
      </c>
      <c r="K299" s="122" t="s">
        <v>153</v>
      </c>
      <c r="L299" s="122" t="s">
        <v>153</v>
      </c>
      <c r="M299" s="123" t="s">
        <v>153</v>
      </c>
      <c r="N299" s="124" t="s">
        <v>153</v>
      </c>
      <c r="O299" s="122" t="s">
        <v>153</v>
      </c>
      <c r="P299" s="122" t="s">
        <v>153</v>
      </c>
      <c r="Q299" s="123" t="s">
        <v>153</v>
      </c>
      <c r="R299" s="124" t="s">
        <v>153</v>
      </c>
      <c r="S299" s="122" t="s">
        <v>153</v>
      </c>
      <c r="T299" s="122" t="s">
        <v>153</v>
      </c>
      <c r="U299" s="123" t="s">
        <v>153</v>
      </c>
      <c r="V299" s="124" t="s">
        <v>153</v>
      </c>
      <c r="W299" s="122" t="s">
        <v>153</v>
      </c>
      <c r="X299" s="122" t="s">
        <v>153</v>
      </c>
      <c r="Y299" s="123" t="s">
        <v>153</v>
      </c>
      <c r="Z299" s="124" t="s">
        <v>153</v>
      </c>
    </row>
    <row r="300" spans="2:26" ht="29" x14ac:dyDescent="0.35">
      <c r="B300" s="118" t="str">
        <f>'INF GERAIS'!B300&amp;IFERROR(IF(INDEX(APOIO!$A$5:$A$50,MATCH('INF GERAIS'!N300,APOIO!$B$5:$B$50,0))="NÃO",APOIO!$A$2&amp;"NÃO VÁLIDO",""),"")</f>
        <v>2014.0284</v>
      </c>
      <c r="C300" s="118" t="str">
        <f>'INF GERAIS'!C300</f>
        <v>MATA NORTE</v>
      </c>
      <c r="D300" s="118" t="str">
        <f>'INF GERAIS'!D300</f>
        <v>PAUDALHO</v>
      </c>
      <c r="E300" s="118" t="str">
        <f>'INF GERAIS'!E300</f>
        <v>CONSTRUÇÃO DA PASSAGEM MOLHADA SOBRE O RIO CAPIBARIBE</v>
      </c>
      <c r="F300" s="1950" t="str">
        <f>'INF GERAIS'!G300</f>
        <v>NORMAL</v>
      </c>
      <c r="G300" s="122" t="s">
        <v>153</v>
      </c>
      <c r="H300" s="122" t="s">
        <v>153</v>
      </c>
      <c r="I300" s="123" t="s">
        <v>153</v>
      </c>
      <c r="J300" s="124" t="s">
        <v>153</v>
      </c>
      <c r="K300" s="122" t="s">
        <v>153</v>
      </c>
      <c r="L300" s="122" t="s">
        <v>153</v>
      </c>
      <c r="M300" s="123" t="s">
        <v>153</v>
      </c>
      <c r="N300" s="124" t="s">
        <v>153</v>
      </c>
      <c r="O300" s="122" t="s">
        <v>153</v>
      </c>
      <c r="P300" s="122" t="s">
        <v>153</v>
      </c>
      <c r="Q300" s="123" t="s">
        <v>153</v>
      </c>
      <c r="R300" s="124" t="s">
        <v>153</v>
      </c>
      <c r="S300" s="122" t="s">
        <v>153</v>
      </c>
      <c r="T300" s="122" t="s">
        <v>153</v>
      </c>
      <c r="U300" s="123" t="s">
        <v>153</v>
      </c>
      <c r="V300" s="124" t="s">
        <v>153</v>
      </c>
      <c r="W300" s="122" t="s">
        <v>153</v>
      </c>
      <c r="X300" s="122" t="s">
        <v>153</v>
      </c>
      <c r="Y300" s="123" t="s">
        <v>153</v>
      </c>
      <c r="Z300" s="124" t="s">
        <v>153</v>
      </c>
    </row>
    <row r="301" spans="2:26" ht="29" x14ac:dyDescent="0.35">
      <c r="B301" s="118" t="str">
        <f>'INF GERAIS'!B301&amp;IFERROR(IF(INDEX(APOIO!$A$5:$A$50,MATCH('INF GERAIS'!N301,APOIO!$B$5:$B$50,0))="NÃO",APOIO!$A$2&amp;"NÃO VÁLIDO",""),"")</f>
        <v>2014.0285</v>
      </c>
      <c r="C301" s="118" t="str">
        <f>'INF GERAIS'!C301</f>
        <v>MATA NORTE</v>
      </c>
      <c r="D301" s="118" t="str">
        <f>'INF GERAIS'!D301</f>
        <v>PAUDALHO</v>
      </c>
      <c r="E301" s="118" t="str">
        <f>'INF GERAIS'!E301</f>
        <v>CONTRATAÇÃO DE EMPRESA DE ENGENHARIA PARA REVITALIAZAÇÃO DAS PRAÇAS NO ALTO DOIS IRMÃOS</v>
      </c>
      <c r="F301" s="1950" t="str">
        <f>'INF GERAIS'!G301</f>
        <v>NORMAL</v>
      </c>
      <c r="G301" s="122">
        <v>42562</v>
      </c>
      <c r="H301" s="122">
        <v>42724</v>
      </c>
      <c r="I301" s="123">
        <v>0.6</v>
      </c>
      <c r="J301" s="124" t="s">
        <v>153</v>
      </c>
      <c r="K301" s="122" t="s">
        <v>153</v>
      </c>
      <c r="L301" s="122" t="s">
        <v>153</v>
      </c>
      <c r="M301" s="123" t="s">
        <v>153</v>
      </c>
      <c r="N301" s="124" t="s">
        <v>153</v>
      </c>
      <c r="O301" s="122" t="s">
        <v>153</v>
      </c>
      <c r="P301" s="122" t="s">
        <v>153</v>
      </c>
      <c r="Q301" s="123" t="s">
        <v>153</v>
      </c>
      <c r="R301" s="124" t="s">
        <v>153</v>
      </c>
      <c r="S301" s="122" t="s">
        <v>153</v>
      </c>
      <c r="T301" s="122" t="s">
        <v>153</v>
      </c>
      <c r="U301" s="123" t="s">
        <v>153</v>
      </c>
      <c r="V301" s="124" t="s">
        <v>153</v>
      </c>
      <c r="W301" s="122" t="s">
        <v>153</v>
      </c>
      <c r="X301" s="122" t="s">
        <v>153</v>
      </c>
      <c r="Y301" s="123" t="s">
        <v>153</v>
      </c>
      <c r="Z301" s="124" t="s">
        <v>153</v>
      </c>
    </row>
    <row r="302" spans="2:26" ht="29" x14ac:dyDescent="0.35">
      <c r="B302" s="118" t="str">
        <f>'INF GERAIS'!B302&amp;IFERROR(IF(INDEX(APOIO!$A$5:$A$50,MATCH('INF GERAIS'!N302,APOIO!$B$5:$B$50,0))="NÃO",APOIO!$A$2&amp;"NÃO VÁLIDO",""),"")</f>
        <v>2014.0286</v>
      </c>
      <c r="C302" s="118" t="str">
        <f>'INF GERAIS'!C302</f>
        <v>METROPOLITANA</v>
      </c>
      <c r="D302" s="118" t="str">
        <f>'INF GERAIS'!D302</f>
        <v>PAULISTA</v>
      </c>
      <c r="E302" s="118" t="str">
        <f>'INF GERAIS'!E302</f>
        <v>OBRAS DE PAVIMENTAÇÃO E DRENAGEM DE 08 (OITO) RUAS NA CIDADE DO PAULISTA</v>
      </c>
      <c r="F302" s="1950" t="str">
        <f>'INF GERAIS'!G302</f>
        <v>NORMAL</v>
      </c>
      <c r="G302" s="122">
        <v>42727</v>
      </c>
      <c r="H302" s="122">
        <v>42842</v>
      </c>
      <c r="I302" s="123">
        <v>0.6</v>
      </c>
      <c r="J302" s="124" t="s">
        <v>153</v>
      </c>
      <c r="K302" s="122">
        <v>44138</v>
      </c>
      <c r="L302" s="122">
        <v>44341</v>
      </c>
      <c r="M302" s="123">
        <v>1</v>
      </c>
      <c r="N302" s="124" t="s">
        <v>153</v>
      </c>
      <c r="O302" s="122" t="s">
        <v>153</v>
      </c>
      <c r="P302" s="122" t="s">
        <v>153</v>
      </c>
      <c r="Q302" s="123" t="s">
        <v>153</v>
      </c>
      <c r="R302" s="124" t="s">
        <v>153</v>
      </c>
      <c r="S302" s="122" t="s">
        <v>153</v>
      </c>
      <c r="T302" s="122" t="s">
        <v>153</v>
      </c>
      <c r="U302" s="123" t="s">
        <v>153</v>
      </c>
      <c r="V302" s="124" t="s">
        <v>153</v>
      </c>
      <c r="W302" s="122" t="s">
        <v>153</v>
      </c>
      <c r="X302" s="122" t="s">
        <v>153</v>
      </c>
      <c r="Y302" s="123" t="s">
        <v>153</v>
      </c>
      <c r="Z302" s="124" t="s">
        <v>153</v>
      </c>
    </row>
    <row r="303" spans="2:26" ht="29" x14ac:dyDescent="0.35">
      <c r="B303" s="118" t="str">
        <f>'INF GERAIS'!B303&amp;IFERROR(IF(INDEX(APOIO!$A$5:$A$50,MATCH('INF GERAIS'!N303,APOIO!$B$5:$B$50,0))="NÃO",APOIO!$A$2&amp;"NÃO VÁLIDO",""),"")</f>
        <v>2014.0287</v>
      </c>
      <c r="C303" s="118" t="str">
        <f>'INF GERAIS'!C303</f>
        <v>AGRESTE MERIDIONAL</v>
      </c>
      <c r="D303" s="118" t="str">
        <f>'INF GERAIS'!D303</f>
        <v>PEDRA</v>
      </c>
      <c r="E303" s="118" t="str">
        <f>'INF GERAIS'!E303</f>
        <v>CONSTRUÇÃO DE PAVIMENTAÇÃO COM PARALELEPÍPEDOS EM VIAS DA SEDE MUNICIPAL</v>
      </c>
      <c r="F303" s="1950" t="str">
        <f>'INF GERAIS'!G303</f>
        <v>NORMAL</v>
      </c>
      <c r="G303" s="122">
        <v>42958</v>
      </c>
      <c r="H303" s="122">
        <v>43027</v>
      </c>
      <c r="I303" s="123">
        <v>0.61050000000000004</v>
      </c>
      <c r="J303" s="124" t="s">
        <v>153</v>
      </c>
      <c r="K303" s="122">
        <v>43630</v>
      </c>
      <c r="L303" s="122">
        <v>43762</v>
      </c>
      <c r="M303" s="123">
        <v>1</v>
      </c>
      <c r="N303" s="124" t="s">
        <v>12639</v>
      </c>
      <c r="O303" s="122" t="s">
        <v>153</v>
      </c>
      <c r="P303" s="122" t="s">
        <v>153</v>
      </c>
      <c r="Q303" s="123" t="s">
        <v>153</v>
      </c>
      <c r="R303" s="124" t="s">
        <v>153</v>
      </c>
      <c r="S303" s="122" t="s">
        <v>153</v>
      </c>
      <c r="T303" s="122" t="s">
        <v>153</v>
      </c>
      <c r="U303" s="123" t="s">
        <v>153</v>
      </c>
      <c r="V303" s="124" t="s">
        <v>153</v>
      </c>
      <c r="W303" s="122" t="s">
        <v>153</v>
      </c>
      <c r="X303" s="122" t="s">
        <v>153</v>
      </c>
      <c r="Y303" s="123" t="s">
        <v>153</v>
      </c>
      <c r="Z303" s="124" t="s">
        <v>153</v>
      </c>
    </row>
    <row r="304" spans="2:26" ht="29" x14ac:dyDescent="0.35">
      <c r="B304" s="118" t="str">
        <f>'INF GERAIS'!B304&amp;IFERROR(IF(INDEX(APOIO!$A$5:$A$50,MATCH('INF GERAIS'!N304,APOIO!$B$5:$B$50,0))="NÃO",APOIO!$A$2&amp;"NÃO VÁLIDO",""),"")</f>
        <v>2014.0288</v>
      </c>
      <c r="C304" s="118" t="str">
        <f>'INF GERAIS'!C304</f>
        <v>AGRESTE CENTRAL</v>
      </c>
      <c r="D304" s="118" t="str">
        <f>'INF GERAIS'!D304</f>
        <v>PESQUEIRA</v>
      </c>
      <c r="E304" s="118" t="str">
        <f>'INF GERAIS'!E304</f>
        <v>LIMPEZA DE LEITOS E AMPLIAÇÃO DE PEQUENAS BARRAGENS DA ZONA RURAL DO MUNICÍPIO</v>
      </c>
      <c r="F304" s="1950" t="str">
        <f>'INF GERAIS'!G304</f>
        <v>NORMAL</v>
      </c>
      <c r="G304" s="122">
        <v>42529</v>
      </c>
      <c r="H304" s="122">
        <v>42587</v>
      </c>
      <c r="I304" s="123">
        <v>0.6</v>
      </c>
      <c r="J304" s="124" t="s">
        <v>153</v>
      </c>
      <c r="K304" s="122">
        <v>43024</v>
      </c>
      <c r="L304" s="122">
        <v>43052</v>
      </c>
      <c r="M304" s="123">
        <v>1</v>
      </c>
      <c r="N304" s="124" t="s">
        <v>153</v>
      </c>
      <c r="O304" s="122" t="s">
        <v>153</v>
      </c>
      <c r="P304" s="122" t="s">
        <v>153</v>
      </c>
      <c r="Q304" s="123" t="s">
        <v>153</v>
      </c>
      <c r="R304" s="124" t="s">
        <v>153</v>
      </c>
      <c r="S304" s="122" t="s">
        <v>153</v>
      </c>
      <c r="T304" s="122" t="s">
        <v>153</v>
      </c>
      <c r="U304" s="123" t="s">
        <v>153</v>
      </c>
      <c r="V304" s="124" t="s">
        <v>153</v>
      </c>
      <c r="W304" s="122" t="s">
        <v>153</v>
      </c>
      <c r="X304" s="122" t="s">
        <v>153</v>
      </c>
      <c r="Y304" s="123" t="s">
        <v>153</v>
      </c>
      <c r="Z304" s="124" t="s">
        <v>153</v>
      </c>
    </row>
    <row r="305" spans="2:26" x14ac:dyDescent="0.35">
      <c r="B305" s="118" t="str">
        <f>'INF GERAIS'!B305&amp;IFERROR(IF(INDEX(APOIO!$A$5:$A$50,MATCH('INF GERAIS'!N305,APOIO!$B$5:$B$50,0))="NÃO",APOIO!$A$2&amp;"NÃO VÁLIDO",""),"")</f>
        <v>2014.0289</v>
      </c>
      <c r="C305" s="118" t="str">
        <f>'INF GERAIS'!C305</f>
        <v>AGRESTE CENTRAL</v>
      </c>
      <c r="D305" s="118" t="str">
        <f>'INF GERAIS'!D305</f>
        <v>PESQUEIRA</v>
      </c>
      <c r="E305" s="118" t="str">
        <f>'INF GERAIS'!E305</f>
        <v>PAVIMENTAÇÃO DISTRITOS</v>
      </c>
      <c r="F305" s="1950" t="str">
        <f>'INF GERAIS'!G305</f>
        <v>NORMAL</v>
      </c>
      <c r="G305" s="122">
        <v>42529</v>
      </c>
      <c r="H305" s="122">
        <v>42607</v>
      </c>
      <c r="I305" s="123">
        <v>0.6</v>
      </c>
      <c r="J305" s="124" t="s">
        <v>153</v>
      </c>
      <c r="K305" s="122">
        <v>43097</v>
      </c>
      <c r="L305" s="122" t="s">
        <v>153</v>
      </c>
      <c r="M305" s="123">
        <v>1</v>
      </c>
      <c r="N305" s="124" t="s">
        <v>153</v>
      </c>
      <c r="O305" s="122" t="s">
        <v>153</v>
      </c>
      <c r="P305" s="122" t="s">
        <v>153</v>
      </c>
      <c r="Q305" s="123" t="s">
        <v>153</v>
      </c>
      <c r="R305" s="124" t="s">
        <v>153</v>
      </c>
      <c r="S305" s="122" t="s">
        <v>153</v>
      </c>
      <c r="T305" s="122" t="s">
        <v>153</v>
      </c>
      <c r="U305" s="123" t="s">
        <v>153</v>
      </c>
      <c r="V305" s="124" t="s">
        <v>153</v>
      </c>
      <c r="W305" s="122" t="s">
        <v>153</v>
      </c>
      <c r="X305" s="122" t="s">
        <v>153</v>
      </c>
      <c r="Y305" s="123" t="s">
        <v>153</v>
      </c>
      <c r="Z305" s="124" t="s">
        <v>153</v>
      </c>
    </row>
    <row r="306" spans="2:26" ht="130.5" x14ac:dyDescent="0.35">
      <c r="B306" s="118" t="str">
        <f>'INF GERAIS'!B306&amp;IFERROR(IF(INDEX(APOIO!$A$5:$A$50,MATCH('INF GERAIS'!N306,APOIO!$B$5:$B$50,0))="NÃO",APOIO!$A$2&amp;"NÃO VÁLIDO",""),"")</f>
        <v>2014.0290</v>
      </c>
      <c r="C306" s="118" t="str">
        <f>'INF GERAIS'!C306</f>
        <v>AGRESTE CENTRAL</v>
      </c>
      <c r="D306" s="118" t="str">
        <f>'INF GERAIS'!D306</f>
        <v>PESQUEIRA</v>
      </c>
      <c r="E306" s="118" t="str">
        <f>'INF GERAIS'!E306</f>
        <v xml:space="preserve">PAVIMENTAÇÃO EM PARALELEPIPEDOS GRANITICOS, COM MEIO FIO EM CONCRETO SIMPLES,  DE VIAS URBANAS NO MUNICIPIO DE PESQUEIRA - PE, NAS RUAS: LARGO BERNADO VIEIRA, RUA FREI CANECA, RUA FREI CAETANO MECINA, RUA JOSE LOURENÇO DA SILVA, RUA CLÁUDIA, RUA PRESIDENTE KENNEDY, RUA LUCÍLIA TENÓRIO DE BRITO, RUA JOSÉ MARTINS DE OLIVEIRA - TRECHO 1, RUA JOSÉ MARTINS DE OLIVEIRA - TRECHO 2 E RUA JOSÉ TIBÚRCIO DOS SANTOS. </v>
      </c>
      <c r="F306" s="1950" t="str">
        <f>'INF GERAIS'!G306</f>
        <v>NORMAL</v>
      </c>
      <c r="G306" s="122">
        <v>42529</v>
      </c>
      <c r="H306" s="122">
        <v>42606</v>
      </c>
      <c r="I306" s="123">
        <v>0.6</v>
      </c>
      <c r="J306" s="124" t="s">
        <v>153</v>
      </c>
      <c r="K306" s="122">
        <v>43024</v>
      </c>
      <c r="L306" s="122">
        <v>43256</v>
      </c>
      <c r="M306" s="123">
        <v>1</v>
      </c>
      <c r="N306" s="124" t="s">
        <v>11021</v>
      </c>
      <c r="O306" s="122" t="s">
        <v>153</v>
      </c>
      <c r="P306" s="122" t="s">
        <v>153</v>
      </c>
      <c r="Q306" s="123" t="s">
        <v>153</v>
      </c>
      <c r="R306" s="124" t="s">
        <v>153</v>
      </c>
      <c r="S306" s="122" t="s">
        <v>153</v>
      </c>
      <c r="T306" s="122" t="s">
        <v>153</v>
      </c>
      <c r="U306" s="123" t="s">
        <v>153</v>
      </c>
      <c r="V306" s="124" t="s">
        <v>153</v>
      </c>
      <c r="W306" s="122" t="s">
        <v>153</v>
      </c>
      <c r="X306" s="122" t="s">
        <v>153</v>
      </c>
      <c r="Y306" s="123" t="s">
        <v>153</v>
      </c>
      <c r="Z306" s="124" t="s">
        <v>153</v>
      </c>
    </row>
    <row r="307" spans="2:26" ht="29" x14ac:dyDescent="0.35">
      <c r="B307" s="118" t="str">
        <f>'INF GERAIS'!B307&amp;IFERROR(IF(INDEX(APOIO!$A$5:$A$50,MATCH('INF GERAIS'!N307,APOIO!$B$5:$B$50,0))="NÃO",APOIO!$A$2&amp;"NÃO VÁLIDO",""),"")</f>
        <v>2014.0291</v>
      </c>
      <c r="C307" s="118" t="str">
        <f>'INF GERAIS'!C307</f>
        <v>AGRESTE CENTRAL</v>
      </c>
      <c r="D307" s="118" t="str">
        <f>'INF GERAIS'!D307</f>
        <v>PESQUEIRA</v>
      </c>
      <c r="E307" s="118" t="str">
        <f>'INF GERAIS'!E307</f>
        <v>REFORMA E AMPLIAÇÃO DA SECRETARIA DE FINANÇAS MUNICIPAL</v>
      </c>
      <c r="F307" s="1950" t="str">
        <f>'INF GERAIS'!G307</f>
        <v>NORMAL</v>
      </c>
      <c r="G307" s="122">
        <v>43097</v>
      </c>
      <c r="H307" s="122">
        <v>43502</v>
      </c>
      <c r="I307" s="123">
        <v>0.6</v>
      </c>
      <c r="J307" s="124" t="s">
        <v>11733</v>
      </c>
      <c r="K307" s="122">
        <v>43508</v>
      </c>
      <c r="L307" s="122">
        <v>43599</v>
      </c>
      <c r="M307" s="123">
        <v>1</v>
      </c>
      <c r="N307" s="124" t="s">
        <v>153</v>
      </c>
      <c r="O307" s="122" t="s">
        <v>153</v>
      </c>
      <c r="P307" s="122" t="s">
        <v>153</v>
      </c>
      <c r="Q307" s="123" t="s">
        <v>153</v>
      </c>
      <c r="R307" s="124" t="s">
        <v>153</v>
      </c>
      <c r="S307" s="122" t="s">
        <v>153</v>
      </c>
      <c r="T307" s="122" t="s">
        <v>153</v>
      </c>
      <c r="U307" s="123" t="s">
        <v>153</v>
      </c>
      <c r="V307" s="124" t="s">
        <v>153</v>
      </c>
      <c r="W307" s="122" t="s">
        <v>153</v>
      </c>
      <c r="X307" s="122" t="s">
        <v>153</v>
      </c>
      <c r="Y307" s="123" t="s">
        <v>153</v>
      </c>
      <c r="Z307" s="124" t="s">
        <v>153</v>
      </c>
    </row>
    <row r="308" spans="2:26" ht="43.5" x14ac:dyDescent="0.35">
      <c r="B308" s="118" t="str">
        <f>'INF GERAIS'!B308&amp;IFERROR(IF(INDEX(APOIO!$A$5:$A$50,MATCH('INF GERAIS'!N308,APOIO!$B$5:$B$50,0))="NÃO",APOIO!$A$2&amp;"NÃO VÁLIDO",""),"")</f>
        <v>2014.0292</v>
      </c>
      <c r="C308" s="118" t="str">
        <f>'INF GERAIS'!C308</f>
        <v>AGRESTE CENTRAL</v>
      </c>
      <c r="D308" s="118" t="str">
        <f>'INF GERAIS'!D308</f>
        <v>PESQUEIRA</v>
      </c>
      <c r="E308" s="118" t="str">
        <f>'INF GERAIS'!E308</f>
        <v>REFORMA E RECUPERAÇÃO DAS PRAÇAS EUGENIO MACIEL CHACON, VILA ANÁPOLIS E RUA DUQUE DE CAXIAS - CENTRO</v>
      </c>
      <c r="F308" s="1950" t="str">
        <f>'INF GERAIS'!G308</f>
        <v>NORMAL</v>
      </c>
      <c r="G308" s="122">
        <v>42608</v>
      </c>
      <c r="H308" s="122" t="s">
        <v>153</v>
      </c>
      <c r="I308" s="123">
        <v>0.6</v>
      </c>
      <c r="J308" s="124" t="s">
        <v>8673</v>
      </c>
      <c r="K308" s="122">
        <v>42787</v>
      </c>
      <c r="L308" s="122">
        <v>42815</v>
      </c>
      <c r="M308" s="123">
        <v>0.6</v>
      </c>
      <c r="N308" s="124" t="s">
        <v>9008</v>
      </c>
      <c r="O308" s="122">
        <v>43024</v>
      </c>
      <c r="P308" s="122">
        <v>43046</v>
      </c>
      <c r="Q308" s="123">
        <v>0.6</v>
      </c>
      <c r="R308" s="124" t="s">
        <v>10067</v>
      </c>
      <c r="S308" s="122">
        <v>44295</v>
      </c>
      <c r="T308" s="122" t="s">
        <v>153</v>
      </c>
      <c r="U308" s="123">
        <v>1</v>
      </c>
      <c r="V308" s="1964" t="s">
        <v>13788</v>
      </c>
      <c r="W308" s="122">
        <v>44365</v>
      </c>
      <c r="X308" s="122" t="s">
        <v>153</v>
      </c>
      <c r="Y308" s="123">
        <v>1</v>
      </c>
      <c r="Z308" s="1964" t="s">
        <v>13789</v>
      </c>
    </row>
    <row r="309" spans="2:26" ht="29" x14ac:dyDescent="0.35">
      <c r="B309" s="118" t="str">
        <f>'INF GERAIS'!B309&amp;IFERROR(IF(INDEX(APOIO!$A$5:$A$50,MATCH('INF GERAIS'!N309,APOIO!$B$5:$B$50,0))="NÃO",APOIO!$A$2&amp;"NÃO VÁLIDO",""),"")</f>
        <v>2014.0293</v>
      </c>
      <c r="C309" s="118" t="str">
        <f>'INF GERAIS'!C309</f>
        <v>SERTÃO DE ITAPARICA</v>
      </c>
      <c r="D309" s="118" t="str">
        <f>'INF GERAIS'!D309</f>
        <v>PETROLÂNDIA</v>
      </c>
      <c r="E309" s="118" t="str">
        <f>'INF GERAIS'!E309</f>
        <v>PAVIMENTAÇÃO NAS AGROVILAS</v>
      </c>
      <c r="F309" s="1950" t="str">
        <f>'INF GERAIS'!G309</f>
        <v>NORMAL</v>
      </c>
      <c r="G309" s="122">
        <v>44105</v>
      </c>
      <c r="H309" s="122">
        <v>44119</v>
      </c>
      <c r="I309" s="123">
        <v>0.6</v>
      </c>
      <c r="J309" s="124" t="s">
        <v>153</v>
      </c>
      <c r="K309" s="122">
        <v>44109</v>
      </c>
      <c r="L309" s="122" t="s">
        <v>153</v>
      </c>
      <c r="M309" s="123" t="s">
        <v>153</v>
      </c>
      <c r="N309" s="124" t="s">
        <v>153</v>
      </c>
      <c r="O309" s="122" t="s">
        <v>153</v>
      </c>
      <c r="P309" s="122" t="s">
        <v>153</v>
      </c>
      <c r="Q309" s="123" t="s">
        <v>153</v>
      </c>
      <c r="R309" s="124" t="s">
        <v>153</v>
      </c>
      <c r="S309" s="122" t="s">
        <v>153</v>
      </c>
      <c r="T309" s="122" t="s">
        <v>153</v>
      </c>
      <c r="U309" s="123" t="s">
        <v>153</v>
      </c>
      <c r="V309" s="124" t="s">
        <v>153</v>
      </c>
      <c r="W309" s="122" t="s">
        <v>153</v>
      </c>
      <c r="X309" s="122" t="s">
        <v>153</v>
      </c>
      <c r="Y309" s="123" t="s">
        <v>153</v>
      </c>
      <c r="Z309" s="124" t="s">
        <v>153</v>
      </c>
    </row>
    <row r="310" spans="2:26" ht="43.5" x14ac:dyDescent="0.35">
      <c r="B310" s="118" t="str">
        <f>'INF GERAIS'!B310&amp;IFERROR(IF(INDEX(APOIO!$A$5:$A$50,MATCH('INF GERAIS'!N310,APOIO!$B$5:$B$50,0))="NÃO",APOIO!$A$2&amp;"NÃO VÁLIDO",""),"")</f>
        <v>2014.0294
NÃO VÁLIDO</v>
      </c>
      <c r="C310" s="118" t="str">
        <f>'INF GERAIS'!C310</f>
        <v>SERTÃO DO SÃO FRANCISCO</v>
      </c>
      <c r="D310" s="118" t="str">
        <f>'INF GERAIS'!D310</f>
        <v>PETROLINA</v>
      </c>
      <c r="E310" s="118" t="str">
        <f>'INF GERAIS'!E310</f>
        <v xml:space="preserve">PAVIMENTAÇÃO EM TRATAMENTO SUPERFICIAL DUPLO (TSD) COMCAPA SELANTE DE DIVERSAS RUAS E AVENIDAS </v>
      </c>
      <c r="F310" s="1950" t="str">
        <f>'INF GERAIS'!G310</f>
        <v>NORMAL</v>
      </c>
      <c r="G310" s="122" t="s">
        <v>153</v>
      </c>
      <c r="H310" s="122" t="s">
        <v>153</v>
      </c>
      <c r="I310" s="123" t="s">
        <v>153</v>
      </c>
      <c r="J310" s="124" t="s">
        <v>153</v>
      </c>
      <c r="K310" s="122" t="s">
        <v>153</v>
      </c>
      <c r="L310" s="122" t="s">
        <v>153</v>
      </c>
      <c r="M310" s="123" t="s">
        <v>153</v>
      </c>
      <c r="N310" s="124" t="s">
        <v>153</v>
      </c>
      <c r="O310" s="122" t="s">
        <v>153</v>
      </c>
      <c r="P310" s="122" t="s">
        <v>153</v>
      </c>
      <c r="Q310" s="123" t="s">
        <v>153</v>
      </c>
      <c r="R310" s="124" t="s">
        <v>153</v>
      </c>
      <c r="S310" s="122" t="s">
        <v>153</v>
      </c>
      <c r="T310" s="122" t="s">
        <v>153</v>
      </c>
      <c r="U310" s="123" t="s">
        <v>153</v>
      </c>
      <c r="V310" s="124" t="s">
        <v>153</v>
      </c>
      <c r="W310" s="122" t="s">
        <v>153</v>
      </c>
      <c r="X310" s="122" t="s">
        <v>153</v>
      </c>
      <c r="Y310" s="123" t="s">
        <v>153</v>
      </c>
      <c r="Z310" s="124" t="s">
        <v>153</v>
      </c>
    </row>
    <row r="311" spans="2:26" ht="101.5" x14ac:dyDescent="0.35">
      <c r="B311" s="118" t="str">
        <f>'INF GERAIS'!B311&amp;IFERROR(IF(INDEX(APOIO!$A$5:$A$50,MATCH('INF GERAIS'!N311,APOIO!$B$5:$B$50,0))="NÃO",APOIO!$A$2&amp;"NÃO VÁLIDO",""),"")</f>
        <v>2014.0295</v>
      </c>
      <c r="C311" s="118" t="str">
        <f>'INF GERAIS'!C311</f>
        <v>SERTÃO DO SÃO FRANCISCO</v>
      </c>
      <c r="D311" s="118" t="str">
        <f>'INF GERAIS'!D311</f>
        <v>PETROLINA</v>
      </c>
      <c r="E311" s="118" t="str">
        <f>'INF GERAIS'!E311</f>
        <v>PAVIMENTAÇÃO EM CONCRETO BETUMINOSO USINADO A QUENTE  (CBUQ) DE DIVERSAS RUAS E AVENIDAS DO MUNICÍPIO</v>
      </c>
      <c r="F311" s="1950" t="str">
        <f>'INF GERAIS'!G311</f>
        <v>NORMAL</v>
      </c>
      <c r="G311" s="122">
        <v>42457</v>
      </c>
      <c r="H311" s="122">
        <v>42536</v>
      </c>
      <c r="I311" s="123">
        <v>0.83640000000000003</v>
      </c>
      <c r="J311" s="124" t="s">
        <v>153</v>
      </c>
      <c r="K311" s="122">
        <v>43012</v>
      </c>
      <c r="L311" s="122">
        <v>43243</v>
      </c>
      <c r="M311" s="123">
        <v>0.95350000000000001</v>
      </c>
      <c r="N311" s="120" t="s">
        <v>11144</v>
      </c>
      <c r="O311" s="122">
        <v>43012</v>
      </c>
      <c r="P311" s="122">
        <v>43082</v>
      </c>
      <c r="Q311" s="123">
        <v>1</v>
      </c>
      <c r="R311" s="120" t="s">
        <v>11524</v>
      </c>
      <c r="S311" s="122" t="s">
        <v>153</v>
      </c>
      <c r="T311" s="122" t="s">
        <v>153</v>
      </c>
      <c r="U311" s="123" t="s">
        <v>153</v>
      </c>
      <c r="V311" s="124" t="s">
        <v>153</v>
      </c>
      <c r="W311" s="122" t="s">
        <v>153</v>
      </c>
      <c r="X311" s="122" t="s">
        <v>153</v>
      </c>
      <c r="Y311" s="123" t="s">
        <v>153</v>
      </c>
      <c r="Z311" s="124" t="s">
        <v>153</v>
      </c>
    </row>
    <row r="312" spans="2:26" x14ac:dyDescent="0.35">
      <c r="B312" s="118" t="str">
        <f>'INF GERAIS'!B312&amp;IFERROR(IF(INDEX(APOIO!$A$5:$A$50,MATCH('INF GERAIS'!N312,APOIO!$B$5:$B$50,0))="NÃO",APOIO!$A$2&amp;"NÃO VÁLIDO",""),"")</f>
        <v>2014.0296</v>
      </c>
      <c r="C312" s="118" t="str">
        <f>'INF GERAIS'!C312</f>
        <v>AGRESTE CENTRAL</v>
      </c>
      <c r="D312" s="118" t="str">
        <f>'INF GERAIS'!D312</f>
        <v>POÇÃO</v>
      </c>
      <c r="E312" s="34" t="str">
        <f>'INF GERAIS'!E312</f>
        <v xml:space="preserve">PAVIMENTANDO NOSSOS CAMINHOS - DESENVOLVIMENTO E URBANIZAÇÃO  </v>
      </c>
      <c r="F312" s="1950" t="str">
        <f>'INF GERAIS'!G312</f>
        <v>NORMAL</v>
      </c>
      <c r="G312" s="122">
        <v>42496</v>
      </c>
      <c r="H312" s="122">
        <v>42536</v>
      </c>
      <c r="I312" s="354">
        <v>0.60970000000000002</v>
      </c>
      <c r="J312" s="124" t="s">
        <v>7950</v>
      </c>
      <c r="K312" s="122">
        <v>43131</v>
      </c>
      <c r="L312" s="122">
        <v>43194</v>
      </c>
      <c r="M312" s="123">
        <v>1</v>
      </c>
      <c r="N312" s="124" t="s">
        <v>153</v>
      </c>
      <c r="O312" s="122" t="s">
        <v>153</v>
      </c>
      <c r="P312" s="122" t="s">
        <v>153</v>
      </c>
      <c r="Q312" s="123" t="s">
        <v>153</v>
      </c>
      <c r="R312" s="124" t="s">
        <v>153</v>
      </c>
      <c r="S312" s="122" t="s">
        <v>153</v>
      </c>
      <c r="T312" s="122" t="s">
        <v>153</v>
      </c>
      <c r="U312" s="123" t="s">
        <v>153</v>
      </c>
      <c r="V312" s="124" t="s">
        <v>153</v>
      </c>
      <c r="W312" s="122" t="s">
        <v>153</v>
      </c>
      <c r="X312" s="122" t="s">
        <v>153</v>
      </c>
      <c r="Y312" s="123" t="s">
        <v>153</v>
      </c>
      <c r="Z312" s="124" t="s">
        <v>153</v>
      </c>
    </row>
    <row r="313" spans="2:26" ht="29" x14ac:dyDescent="0.35">
      <c r="B313" s="118" t="str">
        <f>'INF GERAIS'!B313&amp;IFERROR(IF(INDEX(APOIO!$A$5:$A$50,MATCH('INF GERAIS'!N313,APOIO!$B$5:$B$50,0))="NÃO",APOIO!$A$2&amp;"NÃO VÁLIDO",""),"")</f>
        <v>2014.0297</v>
      </c>
      <c r="C313" s="118" t="str">
        <f>'INF GERAIS'!C313</f>
        <v>AGRESTE CENTRAL</v>
      </c>
      <c r="D313" s="118" t="str">
        <f>'INF GERAIS'!D313</f>
        <v>POMBOS</v>
      </c>
      <c r="E313" s="118" t="str">
        <f>'INF GERAIS'!E313</f>
        <v>PAVIMENTAÇÃO EM REVESTIMENTO ASFALTICO DE DIVERSAS RUAS</v>
      </c>
      <c r="F313" s="1950" t="str">
        <f>'INF GERAIS'!G313</f>
        <v>NORMAL</v>
      </c>
      <c r="G313" s="122">
        <v>42391</v>
      </c>
      <c r="H313" s="122">
        <v>42529</v>
      </c>
      <c r="I313" s="123">
        <v>1</v>
      </c>
      <c r="J313" s="124" t="s">
        <v>153</v>
      </c>
      <c r="K313" s="122" t="s">
        <v>153</v>
      </c>
      <c r="L313" s="122" t="s">
        <v>153</v>
      </c>
      <c r="M313" s="123" t="s">
        <v>153</v>
      </c>
      <c r="N313" s="124" t="s">
        <v>153</v>
      </c>
      <c r="O313" s="122" t="s">
        <v>153</v>
      </c>
      <c r="P313" s="122" t="s">
        <v>153</v>
      </c>
      <c r="Q313" s="123" t="s">
        <v>153</v>
      </c>
      <c r="R313" s="124" t="s">
        <v>153</v>
      </c>
      <c r="S313" s="122" t="s">
        <v>153</v>
      </c>
      <c r="T313" s="122" t="s">
        <v>153</v>
      </c>
      <c r="U313" s="123" t="s">
        <v>153</v>
      </c>
      <c r="V313" s="124" t="s">
        <v>153</v>
      </c>
      <c r="W313" s="122" t="s">
        <v>153</v>
      </c>
      <c r="X313" s="122" t="s">
        <v>153</v>
      </c>
      <c r="Y313" s="123" t="s">
        <v>153</v>
      </c>
      <c r="Z313" s="124" t="s">
        <v>153</v>
      </c>
    </row>
    <row r="314" spans="2:26" ht="43.5" x14ac:dyDescent="0.35">
      <c r="B314" s="118" t="str">
        <f>'INF GERAIS'!B314&amp;IFERROR(IF(INDEX(APOIO!$A$5:$A$50,MATCH('INF GERAIS'!N314,APOIO!$B$5:$B$50,0))="NÃO",APOIO!$A$2&amp;"NÃO VÁLIDO",""),"")</f>
        <v>2014.0298</v>
      </c>
      <c r="C314" s="118" t="str">
        <f>'INF GERAIS'!C314</f>
        <v>MATA SUL</v>
      </c>
      <c r="D314" s="118" t="str">
        <f>'INF GERAIS'!D314</f>
        <v>PRIMAVERA</v>
      </c>
      <c r="E314" s="118" t="str">
        <f>'INF GERAIS'!E314</f>
        <v>PAVIMENTAÇÃO EM PARALELEPÍPEDOS GRANÍTICOS EM DIVERSAS RUAS</v>
      </c>
      <c r="F314" s="1950" t="str">
        <f>'INF GERAIS'!G314</f>
        <v>NORMAL</v>
      </c>
      <c r="G314" s="122">
        <v>42188</v>
      </c>
      <c r="H314" s="122">
        <v>42270</v>
      </c>
      <c r="I314" s="123">
        <v>0.78</v>
      </c>
      <c r="J314" s="124" t="s">
        <v>153</v>
      </c>
      <c r="K314" s="233" t="s">
        <v>11841</v>
      </c>
      <c r="L314" s="985">
        <v>43500</v>
      </c>
      <c r="M314" s="123">
        <v>1</v>
      </c>
      <c r="N314" s="124" t="s">
        <v>153</v>
      </c>
      <c r="O314" s="122" t="s">
        <v>153</v>
      </c>
      <c r="P314" s="122" t="s">
        <v>153</v>
      </c>
      <c r="Q314" s="123" t="s">
        <v>153</v>
      </c>
      <c r="R314" s="124" t="s">
        <v>153</v>
      </c>
      <c r="S314" s="122" t="s">
        <v>153</v>
      </c>
      <c r="T314" s="122" t="s">
        <v>153</v>
      </c>
      <c r="U314" s="123" t="s">
        <v>153</v>
      </c>
      <c r="V314" s="124" t="s">
        <v>153</v>
      </c>
      <c r="W314" s="122" t="s">
        <v>153</v>
      </c>
      <c r="X314" s="122" t="s">
        <v>153</v>
      </c>
      <c r="Y314" s="123" t="s">
        <v>153</v>
      </c>
      <c r="Z314" s="124" t="s">
        <v>153</v>
      </c>
    </row>
    <row r="315" spans="2:26" x14ac:dyDescent="0.35">
      <c r="B315" s="118" t="str">
        <f>'INF GERAIS'!B315&amp;IFERROR(IF(INDEX(APOIO!$A$5:$A$50,MATCH('INF GERAIS'!N315,APOIO!$B$5:$B$50,0))="NÃO",APOIO!$A$2&amp;"NÃO VÁLIDO",""),"")</f>
        <v>2014.0299</v>
      </c>
      <c r="C315" s="118" t="str">
        <f>'INF GERAIS'!C315</f>
        <v>MATA SUL</v>
      </c>
      <c r="D315" s="118" t="str">
        <f>'INF GERAIS'!D315</f>
        <v>PRIMAVERA</v>
      </c>
      <c r="E315" s="118" t="str">
        <f>'INF GERAIS'!E315</f>
        <v>REQUALIFICAÇÃO DO CALÇADÃO DE CARACITUBA</v>
      </c>
      <c r="F315" s="1950" t="str">
        <f>'INF GERAIS'!G315</f>
        <v>NORMAL</v>
      </c>
      <c r="G315" s="122">
        <v>43489</v>
      </c>
      <c r="H315" s="122">
        <v>43809</v>
      </c>
      <c r="I315" s="123">
        <v>1</v>
      </c>
      <c r="J315" s="1677" t="s">
        <v>153</v>
      </c>
      <c r="K315" s="122" t="s">
        <v>153</v>
      </c>
      <c r="L315" s="122" t="s">
        <v>153</v>
      </c>
      <c r="M315" s="123" t="s">
        <v>153</v>
      </c>
      <c r="N315" s="124" t="s">
        <v>153</v>
      </c>
      <c r="O315" s="122" t="s">
        <v>153</v>
      </c>
      <c r="P315" s="122" t="s">
        <v>153</v>
      </c>
      <c r="Q315" s="123" t="s">
        <v>153</v>
      </c>
      <c r="R315" s="124" t="s">
        <v>153</v>
      </c>
      <c r="S315" s="122" t="s">
        <v>153</v>
      </c>
      <c r="T315" s="122" t="s">
        <v>153</v>
      </c>
      <c r="U315" s="123" t="s">
        <v>153</v>
      </c>
      <c r="V315" s="124" t="s">
        <v>153</v>
      </c>
      <c r="W315" s="122" t="s">
        <v>153</v>
      </c>
      <c r="X315" s="122" t="s">
        <v>153</v>
      </c>
      <c r="Y315" s="123" t="s">
        <v>153</v>
      </c>
      <c r="Z315" s="124" t="s">
        <v>153</v>
      </c>
    </row>
    <row r="316" spans="2:26" ht="43.5" x14ac:dyDescent="0.35">
      <c r="B316" s="118" t="str">
        <f>'INF GERAIS'!B316&amp;IFERROR(IF(INDEX(APOIO!$A$5:$A$50,MATCH('INF GERAIS'!N316,APOIO!$B$5:$B$50,0))="NÃO",APOIO!$A$2&amp;"NÃO VÁLIDO",""),"")</f>
        <v>2014.0300</v>
      </c>
      <c r="C316" s="118" t="str">
        <f>'INF GERAIS'!C316</f>
        <v>MATA SUL</v>
      </c>
      <c r="D316" s="118" t="str">
        <f>'INF GERAIS'!D316</f>
        <v>QUIPAPÁ</v>
      </c>
      <c r="E316" s="118" t="str">
        <f>'INF GERAIS'!E316</f>
        <v>CONSTRUÇÃO DE PAVIMENTAÇÃO EM PARALELEPÍPEDOS GRANÍTICOS EM DIVERSAS RUAS DA SEDE DO MUNICÍPIO</v>
      </c>
      <c r="F316" s="1950" t="str">
        <f>'INF GERAIS'!G316</f>
        <v>NORMAL</v>
      </c>
      <c r="G316" s="122">
        <v>42360</v>
      </c>
      <c r="H316" s="122">
        <v>42401</v>
      </c>
      <c r="I316" s="123">
        <v>0.60780000000000001</v>
      </c>
      <c r="J316" s="124" t="s">
        <v>153</v>
      </c>
      <c r="K316" s="122">
        <v>42559</v>
      </c>
      <c r="L316" s="122">
        <v>42654</v>
      </c>
      <c r="M316" s="123">
        <v>1</v>
      </c>
      <c r="N316" s="124" t="s">
        <v>153</v>
      </c>
      <c r="O316" s="122" t="s">
        <v>153</v>
      </c>
      <c r="P316" s="122" t="s">
        <v>153</v>
      </c>
      <c r="Q316" s="123" t="s">
        <v>153</v>
      </c>
      <c r="R316" s="124" t="s">
        <v>153</v>
      </c>
      <c r="S316" s="122" t="s">
        <v>153</v>
      </c>
      <c r="T316" s="122" t="s">
        <v>153</v>
      </c>
      <c r="U316" s="123" t="s">
        <v>153</v>
      </c>
      <c r="V316" s="124" t="s">
        <v>153</v>
      </c>
      <c r="W316" s="122" t="s">
        <v>153</v>
      </c>
      <c r="X316" s="122" t="s">
        <v>153</v>
      </c>
      <c r="Y316" s="123" t="s">
        <v>153</v>
      </c>
      <c r="Z316" s="124" t="s">
        <v>153</v>
      </c>
    </row>
    <row r="317" spans="2:26" x14ac:dyDescent="0.35">
      <c r="B317" s="118" t="str">
        <f>'INF GERAIS'!B317&amp;IFERROR(IF(INDEX(APOIO!$A$5:$A$50,MATCH('INF GERAIS'!N317,APOIO!$B$5:$B$50,0))="NÃO",APOIO!$A$2&amp;"NÃO VÁLIDO",""),"")</f>
        <v>2014.0301</v>
      </c>
      <c r="C317" s="118" t="str">
        <f>'INF GERAIS'!C317</f>
        <v>MATA SUL</v>
      </c>
      <c r="D317" s="118" t="str">
        <f>'INF GERAIS'!D317</f>
        <v>QUIPAPÁ</v>
      </c>
      <c r="E317" s="118" t="str">
        <f>'INF GERAIS'!E317</f>
        <v>CONSTRUÇÃO DE UMA PRAÇA PÚBLICA</v>
      </c>
      <c r="F317" s="1950" t="str">
        <f>'INF GERAIS'!G317</f>
        <v>NORMAL</v>
      </c>
      <c r="G317" s="122">
        <v>42360</v>
      </c>
      <c r="H317" s="122">
        <v>42401</v>
      </c>
      <c r="I317" s="123">
        <v>0.64</v>
      </c>
      <c r="J317" s="124" t="s">
        <v>153</v>
      </c>
      <c r="K317" s="122">
        <v>42559</v>
      </c>
      <c r="L317" s="122">
        <v>42654</v>
      </c>
      <c r="M317" s="123">
        <v>1</v>
      </c>
      <c r="N317" s="124" t="s">
        <v>153</v>
      </c>
      <c r="O317" s="122" t="s">
        <v>153</v>
      </c>
      <c r="P317" s="122" t="s">
        <v>153</v>
      </c>
      <c r="Q317" s="123" t="s">
        <v>153</v>
      </c>
      <c r="R317" s="124" t="s">
        <v>153</v>
      </c>
      <c r="S317" s="122" t="s">
        <v>153</v>
      </c>
      <c r="T317" s="122" t="s">
        <v>153</v>
      </c>
      <c r="U317" s="123" t="s">
        <v>153</v>
      </c>
      <c r="V317" s="124" t="s">
        <v>153</v>
      </c>
      <c r="W317" s="122" t="s">
        <v>153</v>
      </c>
      <c r="X317" s="122" t="s">
        <v>153</v>
      </c>
      <c r="Y317" s="123" t="s">
        <v>153</v>
      </c>
      <c r="Z317" s="124" t="s">
        <v>153</v>
      </c>
    </row>
    <row r="318" spans="2:26" ht="29" x14ac:dyDescent="0.35">
      <c r="B318" s="118" t="str">
        <f>'INF GERAIS'!B318&amp;IFERROR(IF(INDEX(APOIO!$A$5:$A$50,MATCH('INF GERAIS'!N318,APOIO!$B$5:$B$50,0))="NÃO",APOIO!$A$2&amp;"NÃO VÁLIDO",""),"")</f>
        <v>2014.0302</v>
      </c>
      <c r="C318" s="118" t="str">
        <f>'INF GERAIS'!C318</f>
        <v>SERTÃO DO PAJEÚ</v>
      </c>
      <c r="D318" s="118" t="str">
        <f>'INF GERAIS'!D318</f>
        <v>QUIXABA</v>
      </c>
      <c r="E318" s="118" t="str">
        <f>'INF GERAIS'!E318</f>
        <v>CONSTRUÇÃO DE PAVIMENTAÇÃO EM PARALELEPÍPEDOS</v>
      </c>
      <c r="F318" s="1950" t="str">
        <f>'INF GERAIS'!G318</f>
        <v>NORMAL</v>
      </c>
      <c r="G318" s="122">
        <v>42359</v>
      </c>
      <c r="H318" s="122">
        <v>42459</v>
      </c>
      <c r="I318" s="123">
        <v>0.65690000000000004</v>
      </c>
      <c r="J318" s="124" t="s">
        <v>153</v>
      </c>
      <c r="K318" s="122">
        <v>42681</v>
      </c>
      <c r="L318" s="122">
        <v>42816</v>
      </c>
      <c r="M318" s="123">
        <v>1</v>
      </c>
      <c r="N318" s="124" t="s">
        <v>153</v>
      </c>
      <c r="O318" s="122" t="s">
        <v>153</v>
      </c>
      <c r="P318" s="122" t="s">
        <v>153</v>
      </c>
      <c r="Q318" s="123" t="s">
        <v>153</v>
      </c>
      <c r="R318" s="124" t="s">
        <v>153</v>
      </c>
      <c r="S318" s="122" t="s">
        <v>153</v>
      </c>
      <c r="T318" s="122" t="s">
        <v>153</v>
      </c>
      <c r="U318" s="123" t="s">
        <v>153</v>
      </c>
      <c r="V318" s="124" t="s">
        <v>153</v>
      </c>
      <c r="W318" s="122" t="s">
        <v>153</v>
      </c>
      <c r="X318" s="122" t="s">
        <v>153</v>
      </c>
      <c r="Y318" s="123" t="s">
        <v>153</v>
      </c>
      <c r="Z318" s="124" t="s">
        <v>153</v>
      </c>
    </row>
    <row r="319" spans="2:26" ht="29" x14ac:dyDescent="0.35">
      <c r="B319" s="118" t="str">
        <f>'INF GERAIS'!B319&amp;IFERROR(IF(INDEX(APOIO!$A$5:$A$50,MATCH('INF GERAIS'!N319,APOIO!$B$5:$B$50,0))="NÃO",APOIO!$A$2&amp;"NÃO VÁLIDO",""),"")</f>
        <v>2014.0303</v>
      </c>
      <c r="C319" s="118" t="str">
        <f>'INF GERAIS'!C319</f>
        <v>METROPOLITANA</v>
      </c>
      <c r="D319" s="118" t="str">
        <f>'INF GERAIS'!D319</f>
        <v>RECIFE</v>
      </c>
      <c r="E319" s="118" t="str">
        <f>'INF GERAIS'!E319</f>
        <v>REQUALIFICAÇÃO DAS MARGENS DO CANAL DO ARRUDA EM RECIFE - PE</v>
      </c>
      <c r="F319" s="1950" t="str">
        <f>'INF GERAIS'!G319</f>
        <v>NORMAL</v>
      </c>
      <c r="G319" s="122">
        <v>43551</v>
      </c>
      <c r="H319" s="122">
        <v>43570</v>
      </c>
      <c r="I319" s="123">
        <v>1</v>
      </c>
      <c r="J319" s="124" t="s">
        <v>153</v>
      </c>
      <c r="K319" s="122" t="s">
        <v>153</v>
      </c>
      <c r="L319" s="122" t="s">
        <v>153</v>
      </c>
      <c r="M319" s="123" t="s">
        <v>153</v>
      </c>
      <c r="N319" s="124" t="s">
        <v>153</v>
      </c>
      <c r="O319" s="122" t="s">
        <v>153</v>
      </c>
      <c r="P319" s="122" t="s">
        <v>153</v>
      </c>
      <c r="Q319" s="123" t="s">
        <v>153</v>
      </c>
      <c r="R319" s="124" t="s">
        <v>153</v>
      </c>
      <c r="S319" s="122" t="s">
        <v>153</v>
      </c>
      <c r="T319" s="122" t="s">
        <v>153</v>
      </c>
      <c r="U319" s="123" t="s">
        <v>153</v>
      </c>
      <c r="V319" s="124" t="s">
        <v>153</v>
      </c>
      <c r="W319" s="122" t="s">
        <v>153</v>
      </c>
      <c r="X319" s="122" t="s">
        <v>153</v>
      </c>
      <c r="Y319" s="123" t="s">
        <v>153</v>
      </c>
      <c r="Z319" s="124" t="s">
        <v>153</v>
      </c>
    </row>
    <row r="320" spans="2:26" x14ac:dyDescent="0.35">
      <c r="B320" s="226" t="str">
        <f>'INF GERAIS'!B320&amp;IFERROR(IF(INDEX(APOIO!$A$5:$A$50,MATCH('INF GERAIS'!N320,APOIO!$B$5:$B$50,0))="NÃO",APOIO!$A$2&amp;"NÃO VÁLIDO",""),"")</f>
        <v>2014.0430</v>
      </c>
      <c r="C320" s="226" t="str">
        <f>'INF GERAIS'!C320</f>
        <v>METROPOLITANA</v>
      </c>
      <c r="D320" s="226" t="str">
        <f>'INF GERAIS'!D320</f>
        <v>RECIFE</v>
      </c>
      <c r="E320" s="226" t="str">
        <f>'INF GERAIS'!E320</f>
        <v>CENTRO COMUNITÁRIO DA PAZ - COMPAZ I</v>
      </c>
      <c r="F320" s="1950" t="str">
        <f>'INF GERAIS'!G320</f>
        <v>NORMAL</v>
      </c>
      <c r="G320" s="122">
        <v>43643</v>
      </c>
      <c r="H320" s="122">
        <v>44569</v>
      </c>
      <c r="I320" s="123">
        <v>1</v>
      </c>
      <c r="J320" s="120" t="s">
        <v>13969</v>
      </c>
      <c r="K320" s="122"/>
      <c r="L320" s="122"/>
      <c r="M320" s="123"/>
      <c r="N320" s="124"/>
      <c r="O320" s="122"/>
      <c r="P320" s="122"/>
      <c r="Q320" s="123"/>
      <c r="R320" s="124"/>
      <c r="S320" s="122"/>
      <c r="T320" s="122"/>
      <c r="U320" s="123"/>
      <c r="V320" s="124"/>
      <c r="W320" s="122"/>
      <c r="X320" s="122"/>
      <c r="Y320" s="123"/>
      <c r="Z320" s="124"/>
    </row>
    <row r="321" spans="2:26" ht="43.5" x14ac:dyDescent="0.35">
      <c r="B321" s="488" t="str">
        <f>'INF GERAIS'!B321&amp;IFERROR(IF(INDEX(APOIO!$A$5:$A$50,MATCH('INF GERAIS'!N321,APOIO!$B$5:$B$50,0))="NÃO",APOIO!$A$2&amp;"NÃO VÁLIDO",""),"")</f>
        <v>2014.0431</v>
      </c>
      <c r="C321" s="488" t="str">
        <f>'INF GERAIS'!C321</f>
        <v>METROPOLITANA</v>
      </c>
      <c r="D321" s="488" t="str">
        <f>'INF GERAIS'!D321</f>
        <v>RECIFE</v>
      </c>
      <c r="E321" s="488" t="str">
        <f>'INF GERAIS'!E321</f>
        <v>RECUPERAÇÃO DE PRAÇAS, PARQUES, REFÚGIOS, ESCADARIAS, PASSARELAS, PASSEIOS, VIAS NÃO PAVIMENTADAS E PAVIMENTO FLEXÍVEL</v>
      </c>
      <c r="F321" s="1950" t="str">
        <f>'INF GERAIS'!G321</f>
        <v>NORMAL</v>
      </c>
      <c r="G321" s="122">
        <v>44680</v>
      </c>
      <c r="H321" s="122">
        <v>44727</v>
      </c>
      <c r="I321" s="123">
        <v>0.6</v>
      </c>
      <c r="J321" s="120" t="s">
        <v>13690</v>
      </c>
      <c r="K321" s="122"/>
      <c r="L321" s="122"/>
      <c r="M321" s="123"/>
      <c r="N321" s="124"/>
      <c r="O321" s="122"/>
      <c r="P321" s="122"/>
      <c r="Q321" s="123"/>
      <c r="R321" s="124"/>
      <c r="S321" s="122"/>
      <c r="T321" s="122"/>
      <c r="U321" s="123"/>
      <c r="V321" s="124"/>
      <c r="W321" s="122"/>
      <c r="X321" s="122"/>
      <c r="Y321" s="123"/>
      <c r="Z321" s="124"/>
    </row>
    <row r="322" spans="2:26" ht="29" x14ac:dyDescent="0.35">
      <c r="B322" s="118" t="str">
        <f>'INF GERAIS'!B322&amp;IFERROR(IF(INDEX(APOIO!$A$5:$A$50,MATCH('INF GERAIS'!N322,APOIO!$B$5:$B$50,0))="NÃO",APOIO!$A$2&amp;"NÃO VÁLIDO",""),"")</f>
        <v>2014.0304</v>
      </c>
      <c r="C322" s="118" t="str">
        <f>'INF GERAIS'!C322</f>
        <v>AGRESTE CENTRAL</v>
      </c>
      <c r="D322" s="118" t="str">
        <f>'INF GERAIS'!D322</f>
        <v>RIACHO DAS ALMAS</v>
      </c>
      <c r="E322" s="118" t="str">
        <f>'INF GERAIS'!E322</f>
        <v>PAVIMENTAÇÃO EM PEDRA GRANÍTICA EM DIVERSAS RUAS</v>
      </c>
      <c r="F322" s="1950" t="str">
        <f>'INF GERAIS'!G322</f>
        <v>NORMAL</v>
      </c>
      <c r="G322" s="122">
        <v>42541</v>
      </c>
      <c r="H322" s="122">
        <v>42586</v>
      </c>
      <c r="I322" s="354">
        <v>0.69479999999999997</v>
      </c>
      <c r="J322" s="124" t="s">
        <v>7959</v>
      </c>
      <c r="K322" s="122">
        <v>42923</v>
      </c>
      <c r="L322" s="122" t="s">
        <v>153</v>
      </c>
      <c r="M322" s="123">
        <v>1</v>
      </c>
      <c r="N322" s="124" t="s">
        <v>10244</v>
      </c>
      <c r="O322" s="122">
        <v>43082</v>
      </c>
      <c r="P322" s="122">
        <v>43118</v>
      </c>
      <c r="Q322" s="123">
        <v>1</v>
      </c>
      <c r="R322" s="124" t="s">
        <v>10243</v>
      </c>
      <c r="S322" s="122" t="s">
        <v>153</v>
      </c>
      <c r="T322" s="122" t="s">
        <v>153</v>
      </c>
      <c r="U322" s="123" t="s">
        <v>153</v>
      </c>
      <c r="V322" s="124" t="s">
        <v>153</v>
      </c>
      <c r="W322" s="122" t="s">
        <v>153</v>
      </c>
      <c r="X322" s="122" t="s">
        <v>153</v>
      </c>
      <c r="Y322" s="123" t="s">
        <v>153</v>
      </c>
      <c r="Z322" s="124" t="s">
        <v>153</v>
      </c>
    </row>
    <row r="323" spans="2:26" x14ac:dyDescent="0.35">
      <c r="B323" s="118" t="str">
        <f>'INF GERAIS'!B323&amp;IFERROR(IF(INDEX(APOIO!$A$5:$A$50,MATCH('INF GERAIS'!N323,APOIO!$B$5:$B$50,0))="NÃO",APOIO!$A$2&amp;"NÃO VÁLIDO",""),"")</f>
        <v>2014.0305</v>
      </c>
      <c r="C323" s="118" t="str">
        <f>'INF GERAIS'!C323</f>
        <v>MATA SUL</v>
      </c>
      <c r="D323" s="118" t="str">
        <f>'INF GERAIS'!D323</f>
        <v>RIBEIRÃO</v>
      </c>
      <c r="E323" s="118" t="str">
        <f>'INF GERAIS'!E323</f>
        <v xml:space="preserve">REFORMA E ADEQUAÇÃO DE PRAÇAS </v>
      </c>
      <c r="F323" s="1950" t="str">
        <f>'INF GERAIS'!G323</f>
        <v>NORMAL</v>
      </c>
      <c r="G323" s="122" t="s">
        <v>153</v>
      </c>
      <c r="H323" s="122"/>
      <c r="I323" s="123" t="s">
        <v>153</v>
      </c>
      <c r="J323" s="124" t="s">
        <v>153</v>
      </c>
      <c r="K323" s="122" t="s">
        <v>153</v>
      </c>
      <c r="L323" s="122" t="s">
        <v>153</v>
      </c>
      <c r="M323" s="123" t="s">
        <v>153</v>
      </c>
      <c r="N323" s="124" t="s">
        <v>153</v>
      </c>
      <c r="O323" s="122" t="s">
        <v>153</v>
      </c>
      <c r="P323" s="122" t="s">
        <v>153</v>
      </c>
      <c r="Q323" s="123" t="s">
        <v>153</v>
      </c>
      <c r="R323" s="124" t="s">
        <v>153</v>
      </c>
      <c r="S323" s="122" t="s">
        <v>153</v>
      </c>
      <c r="T323" s="122" t="s">
        <v>153</v>
      </c>
      <c r="U323" s="123" t="s">
        <v>153</v>
      </c>
      <c r="V323" s="124" t="s">
        <v>153</v>
      </c>
      <c r="W323" s="122" t="s">
        <v>153</v>
      </c>
      <c r="X323" s="122" t="s">
        <v>153</v>
      </c>
      <c r="Y323" s="123" t="s">
        <v>153</v>
      </c>
      <c r="Z323" s="124" t="s">
        <v>153</v>
      </c>
    </row>
    <row r="324" spans="2:26" ht="29" x14ac:dyDescent="0.35">
      <c r="B324" s="118" t="str">
        <f>'INF GERAIS'!B324&amp;IFERROR(IF(INDEX(APOIO!$A$5:$A$50,MATCH('INF GERAIS'!N324,APOIO!$B$5:$B$50,0))="NÃO",APOIO!$A$2&amp;"NÃO VÁLIDO",""),"")</f>
        <v>2014.0306</v>
      </c>
      <c r="C324" s="118" t="str">
        <f>'INF GERAIS'!C324</f>
        <v>MATA SUL</v>
      </c>
      <c r="D324" s="118" t="str">
        <f>'INF GERAIS'!D324</f>
        <v>RIBEIRÃO</v>
      </c>
      <c r="E324" s="118" t="str">
        <f>'INF GERAIS'!E324</f>
        <v>PAVIMENTAÇÃO EM PARALELEPIPEDO EM DIVERSAS RUAS DO MUNICÍPIO</v>
      </c>
      <c r="F324" s="1950" t="str">
        <f>'INF GERAIS'!G324</f>
        <v>NORMAL</v>
      </c>
      <c r="G324" s="122" t="s">
        <v>153</v>
      </c>
      <c r="H324" s="122" t="s">
        <v>153</v>
      </c>
      <c r="I324" s="123" t="s">
        <v>153</v>
      </c>
      <c r="J324" s="124" t="s">
        <v>153</v>
      </c>
      <c r="K324" s="122" t="s">
        <v>153</v>
      </c>
      <c r="L324" s="122" t="s">
        <v>153</v>
      </c>
      <c r="M324" s="123" t="s">
        <v>153</v>
      </c>
      <c r="N324" s="124" t="s">
        <v>153</v>
      </c>
      <c r="O324" s="122" t="s">
        <v>153</v>
      </c>
      <c r="P324" s="122" t="s">
        <v>153</v>
      </c>
      <c r="Q324" s="123" t="s">
        <v>153</v>
      </c>
      <c r="R324" s="124" t="s">
        <v>153</v>
      </c>
      <c r="S324" s="122" t="s">
        <v>153</v>
      </c>
      <c r="T324" s="122" t="s">
        <v>153</v>
      </c>
      <c r="U324" s="123" t="s">
        <v>153</v>
      </c>
      <c r="V324" s="124" t="s">
        <v>153</v>
      </c>
      <c r="W324" s="122" t="s">
        <v>153</v>
      </c>
      <c r="X324" s="122" t="s">
        <v>153</v>
      </c>
      <c r="Y324" s="123" t="s">
        <v>153</v>
      </c>
      <c r="Z324" s="124" t="s">
        <v>153</v>
      </c>
    </row>
    <row r="325" spans="2:26" ht="29" x14ac:dyDescent="0.35">
      <c r="B325" s="118" t="str">
        <f>'INF GERAIS'!B325&amp;IFERROR(IF(INDEX(APOIO!$A$5:$A$50,MATCH('INF GERAIS'!N325,APOIO!$B$5:$B$50,0))="NÃO",APOIO!$A$2&amp;"NÃO VÁLIDO",""),"")</f>
        <v>2014.0307</v>
      </c>
      <c r="C325" s="118" t="str">
        <f>'INF GERAIS'!C325</f>
        <v>MATA SUL</v>
      </c>
      <c r="D325" s="118" t="str">
        <f>'INF GERAIS'!D325</f>
        <v>RIBEIRÃO</v>
      </c>
      <c r="E325" s="118" t="str">
        <f>'INF GERAIS'!E325</f>
        <v>PAVIMENTAÇÃO EM PARALELEPIPEDO EM DIVERSAS RUAS DO MUNICÍPIO</v>
      </c>
      <c r="F325" s="1950" t="str">
        <f>'INF GERAIS'!G325</f>
        <v>NORMAL</v>
      </c>
      <c r="G325" s="122" t="s">
        <v>153</v>
      </c>
      <c r="H325" s="122" t="s">
        <v>153</v>
      </c>
      <c r="I325" s="123" t="s">
        <v>153</v>
      </c>
      <c r="J325" s="124" t="s">
        <v>153</v>
      </c>
      <c r="K325" s="122" t="s">
        <v>153</v>
      </c>
      <c r="L325" s="122" t="s">
        <v>153</v>
      </c>
      <c r="M325" s="123" t="s">
        <v>153</v>
      </c>
      <c r="N325" s="124" t="s">
        <v>153</v>
      </c>
      <c r="O325" s="122" t="s">
        <v>153</v>
      </c>
      <c r="P325" s="122" t="s">
        <v>153</v>
      </c>
      <c r="Q325" s="123" t="s">
        <v>153</v>
      </c>
      <c r="R325" s="124" t="s">
        <v>153</v>
      </c>
      <c r="S325" s="122" t="s">
        <v>153</v>
      </c>
      <c r="T325" s="122" t="s">
        <v>153</v>
      </c>
      <c r="U325" s="123" t="s">
        <v>153</v>
      </c>
      <c r="V325" s="124" t="s">
        <v>153</v>
      </c>
      <c r="W325" s="122" t="s">
        <v>153</v>
      </c>
      <c r="X325" s="122" t="s">
        <v>153</v>
      </c>
      <c r="Y325" s="123" t="s">
        <v>153</v>
      </c>
      <c r="Z325" s="124" t="s">
        <v>153</v>
      </c>
    </row>
    <row r="326" spans="2:26" ht="43.5" x14ac:dyDescent="0.35">
      <c r="B326" s="118" t="str">
        <f>'INF GERAIS'!B326&amp;IFERROR(IF(INDEX(APOIO!$A$5:$A$50,MATCH('INF GERAIS'!N326,APOIO!$B$5:$B$50,0))="NÃO",APOIO!$A$2&amp;"NÃO VÁLIDO",""),"")</f>
        <v>2014.0308</v>
      </c>
      <c r="C326" s="118" t="str">
        <f>'INF GERAIS'!C326</f>
        <v>MATA SUL</v>
      </c>
      <c r="D326" s="118" t="str">
        <f>'INF GERAIS'!D326</f>
        <v>RIBEIRÃO</v>
      </c>
      <c r="E326" s="118" t="str">
        <f>'INF GERAIS'!E326</f>
        <v xml:space="preserve">REFORMA E ADEQUAÇÃO DO MERCADO PÚBLICO DE RIBEIRÃO PARA CRIAÇÃO DO CENTRO ADMINISTRATIVO DA PREFEITURA </v>
      </c>
      <c r="F326" s="1950" t="str">
        <f>'INF GERAIS'!G326</f>
        <v>NORMAL</v>
      </c>
      <c r="G326" s="122" t="s">
        <v>153</v>
      </c>
      <c r="H326" s="122" t="s">
        <v>153</v>
      </c>
      <c r="I326" s="123" t="s">
        <v>153</v>
      </c>
      <c r="J326" s="124" t="s">
        <v>153</v>
      </c>
      <c r="K326" s="122" t="s">
        <v>153</v>
      </c>
      <c r="L326" s="122" t="s">
        <v>153</v>
      </c>
      <c r="M326" s="123" t="s">
        <v>153</v>
      </c>
      <c r="N326" s="124" t="s">
        <v>153</v>
      </c>
      <c r="O326" s="122" t="s">
        <v>153</v>
      </c>
      <c r="P326" s="122" t="s">
        <v>153</v>
      </c>
      <c r="Q326" s="123" t="s">
        <v>153</v>
      </c>
      <c r="R326" s="124" t="s">
        <v>153</v>
      </c>
      <c r="S326" s="122" t="s">
        <v>153</v>
      </c>
      <c r="T326" s="122" t="s">
        <v>153</v>
      </c>
      <c r="U326" s="123" t="s">
        <v>153</v>
      </c>
      <c r="V326" s="124" t="s">
        <v>153</v>
      </c>
      <c r="W326" s="122" t="s">
        <v>153</v>
      </c>
      <c r="X326" s="122" t="s">
        <v>153</v>
      </c>
      <c r="Y326" s="123" t="s">
        <v>153</v>
      </c>
      <c r="Z326" s="124" t="s">
        <v>153</v>
      </c>
    </row>
    <row r="327" spans="2:26" ht="29" x14ac:dyDescent="0.35">
      <c r="B327" s="118" t="str">
        <f>'INF GERAIS'!B327&amp;IFERROR(IF(INDEX(APOIO!$A$5:$A$50,MATCH('INF GERAIS'!N327,APOIO!$B$5:$B$50,0))="NÃO",APOIO!$A$2&amp;"NÃO VÁLIDO",""),"")</f>
        <v>2014.0309</v>
      </c>
      <c r="C327" s="118" t="str">
        <f>'INF GERAIS'!C327</f>
        <v>MATA SUL</v>
      </c>
      <c r="D327" s="118" t="str">
        <f>'INF GERAIS'!D327</f>
        <v>RIBEIRÃO</v>
      </c>
      <c r="E327" s="118" t="str">
        <f>'INF GERAIS'!E327</f>
        <v>PAVIMENTAÇÃO EM PARALELEPIPEDO EM DIVERSAS RUAS DO MUNICÍPIO</v>
      </c>
      <c r="F327" s="1950" t="str">
        <f>'INF GERAIS'!G327</f>
        <v>NORMAL</v>
      </c>
      <c r="G327" s="122" t="s">
        <v>153</v>
      </c>
      <c r="H327" s="122" t="s">
        <v>153</v>
      </c>
      <c r="I327" s="123" t="s">
        <v>153</v>
      </c>
      <c r="J327" s="124" t="s">
        <v>153</v>
      </c>
      <c r="K327" s="122" t="s">
        <v>153</v>
      </c>
      <c r="L327" s="122" t="s">
        <v>153</v>
      </c>
      <c r="M327" s="123" t="s">
        <v>153</v>
      </c>
      <c r="N327" s="124" t="s">
        <v>153</v>
      </c>
      <c r="O327" s="122" t="s">
        <v>153</v>
      </c>
      <c r="P327" s="122" t="s">
        <v>153</v>
      </c>
      <c r="Q327" s="123" t="s">
        <v>153</v>
      </c>
      <c r="R327" s="124" t="s">
        <v>153</v>
      </c>
      <c r="S327" s="122" t="s">
        <v>153</v>
      </c>
      <c r="T327" s="122" t="s">
        <v>153</v>
      </c>
      <c r="U327" s="123" t="s">
        <v>153</v>
      </c>
      <c r="V327" s="124" t="s">
        <v>153</v>
      </c>
      <c r="W327" s="122" t="s">
        <v>153</v>
      </c>
      <c r="X327" s="122" t="s">
        <v>153</v>
      </c>
      <c r="Y327" s="123" t="s">
        <v>153</v>
      </c>
      <c r="Z327" s="124" t="s">
        <v>153</v>
      </c>
    </row>
    <row r="328" spans="2:26" ht="29" x14ac:dyDescent="0.35">
      <c r="B328" s="118" t="str">
        <f>'INF GERAIS'!B328&amp;IFERROR(IF(INDEX(APOIO!$A$5:$A$50,MATCH('INF GERAIS'!N328,APOIO!$B$5:$B$50,0))="NÃO",APOIO!$A$2&amp;"NÃO VÁLIDO",""),"")</f>
        <v>2014.0310</v>
      </c>
      <c r="C328" s="118" t="str">
        <f>'INF GERAIS'!C328</f>
        <v>MATA SUL</v>
      </c>
      <c r="D328" s="118" t="str">
        <f>'INF GERAIS'!D328</f>
        <v>RIO FORMOSO</v>
      </c>
      <c r="E328" s="118" t="str">
        <f>'INF GERAIS'!E328</f>
        <v>PROJETO DE REQUALIFICAÇÃO DA PRAÇA AGAMENOM MAGALHÃES</v>
      </c>
      <c r="F328" s="1950" t="str">
        <f>'INF GERAIS'!G328</f>
        <v>NORMAL</v>
      </c>
      <c r="G328" s="233" t="s">
        <v>8372</v>
      </c>
      <c r="H328" s="985">
        <v>43137</v>
      </c>
      <c r="I328" s="123">
        <v>0.6</v>
      </c>
      <c r="J328" s="255" t="s">
        <v>10472</v>
      </c>
      <c r="K328" s="122" t="s">
        <v>153</v>
      </c>
      <c r="L328" s="122" t="s">
        <v>153</v>
      </c>
      <c r="M328" s="123" t="s">
        <v>153</v>
      </c>
      <c r="N328" s="124" t="s">
        <v>153</v>
      </c>
      <c r="O328" s="122" t="s">
        <v>153</v>
      </c>
      <c r="P328" s="122" t="s">
        <v>153</v>
      </c>
      <c r="Q328" s="123" t="s">
        <v>153</v>
      </c>
      <c r="R328" s="124" t="s">
        <v>153</v>
      </c>
      <c r="S328" s="122" t="s">
        <v>153</v>
      </c>
      <c r="T328" s="122" t="s">
        <v>153</v>
      </c>
      <c r="U328" s="123" t="s">
        <v>153</v>
      </c>
      <c r="V328" s="124" t="s">
        <v>153</v>
      </c>
      <c r="W328" s="122" t="s">
        <v>153</v>
      </c>
      <c r="X328" s="122" t="s">
        <v>153</v>
      </c>
      <c r="Y328" s="123" t="s">
        <v>153</v>
      </c>
      <c r="Z328" s="124" t="s">
        <v>153</v>
      </c>
    </row>
    <row r="329" spans="2:26" ht="43.5" x14ac:dyDescent="0.35">
      <c r="B329" s="118" t="str">
        <f>'INF GERAIS'!B329&amp;IFERROR(IF(INDEX(APOIO!$A$5:$A$50,MATCH('INF GERAIS'!N329,APOIO!$B$5:$B$50,0))="NÃO",APOIO!$A$2&amp;"NÃO VÁLIDO",""),"")</f>
        <v>2014.0311
NÃO VÁLIDO</v>
      </c>
      <c r="C329" s="118" t="str">
        <f>'INF GERAIS'!C329</f>
        <v>MATA SUL</v>
      </c>
      <c r="D329" s="118" t="str">
        <f>'INF GERAIS'!D329</f>
        <v>RIO FORMOSO</v>
      </c>
      <c r="E329" s="118" t="str">
        <f>'INF GERAIS'!E329</f>
        <v>PROJETO DE DRENAGEM EM RUA PROJETADA NO BAIRRO ABÍLIO ARRUDA</v>
      </c>
      <c r="F329" s="1950" t="str">
        <f>'INF GERAIS'!G329</f>
        <v>NORMAL</v>
      </c>
      <c r="G329" s="122" t="s">
        <v>153</v>
      </c>
      <c r="H329" s="122" t="s">
        <v>153</v>
      </c>
      <c r="I329" s="123" t="s">
        <v>153</v>
      </c>
      <c r="J329" s="124" t="s">
        <v>153</v>
      </c>
      <c r="K329" s="122" t="s">
        <v>153</v>
      </c>
      <c r="L329" s="122" t="s">
        <v>153</v>
      </c>
      <c r="M329" s="123" t="s">
        <v>153</v>
      </c>
      <c r="N329" s="124" t="s">
        <v>153</v>
      </c>
      <c r="O329" s="122" t="s">
        <v>153</v>
      </c>
      <c r="P329" s="122" t="s">
        <v>153</v>
      </c>
      <c r="Q329" s="123" t="s">
        <v>153</v>
      </c>
      <c r="R329" s="124" t="s">
        <v>153</v>
      </c>
      <c r="S329" s="122" t="s">
        <v>153</v>
      </c>
      <c r="T329" s="122" t="s">
        <v>153</v>
      </c>
      <c r="U329" s="123" t="s">
        <v>153</v>
      </c>
      <c r="V329" s="124" t="s">
        <v>153</v>
      </c>
      <c r="W329" s="122" t="s">
        <v>153</v>
      </c>
      <c r="X329" s="122" t="s">
        <v>153</v>
      </c>
      <c r="Y329" s="123" t="s">
        <v>153</v>
      </c>
      <c r="Z329" s="124" t="s">
        <v>153</v>
      </c>
    </row>
    <row r="330" spans="2:26" ht="29" x14ac:dyDescent="0.35">
      <c r="B330" s="118" t="str">
        <f>'INF GERAIS'!B330&amp;IFERROR(IF(INDEX(APOIO!$A$5:$A$50,MATCH('INF GERAIS'!N330,APOIO!$B$5:$B$50,0))="NÃO",APOIO!$A$2&amp;"NÃO VÁLIDO",""),"")</f>
        <v>2014.0312</v>
      </c>
      <c r="C330" s="118" t="str">
        <f>'INF GERAIS'!C330</f>
        <v>MATA SUL</v>
      </c>
      <c r="D330" s="118" t="str">
        <f>'INF GERAIS'!D330</f>
        <v>RIO FORMOSO</v>
      </c>
      <c r="E330" s="118" t="str">
        <f>'INF GERAIS'!E330</f>
        <v>PROJETO DE CALÇAMENTO DA RUA DE ACESSO A PRAIA DA PEDRA</v>
      </c>
      <c r="F330" s="1950" t="str">
        <f>'INF GERAIS'!G330</f>
        <v>NORMAL</v>
      </c>
      <c r="G330" s="233" t="s">
        <v>11022</v>
      </c>
      <c r="H330" s="122" t="s">
        <v>153</v>
      </c>
      <c r="I330" s="123">
        <v>0.6</v>
      </c>
      <c r="J330" s="124" t="s">
        <v>153</v>
      </c>
      <c r="K330" s="122">
        <v>43992</v>
      </c>
      <c r="L330" s="122">
        <v>44540</v>
      </c>
      <c r="M330" s="123">
        <v>1</v>
      </c>
      <c r="N330" s="124" t="s">
        <v>153</v>
      </c>
      <c r="O330" s="122" t="s">
        <v>153</v>
      </c>
      <c r="P330" s="122" t="s">
        <v>153</v>
      </c>
      <c r="Q330" s="123" t="s">
        <v>153</v>
      </c>
      <c r="R330" s="124" t="s">
        <v>153</v>
      </c>
      <c r="S330" s="122" t="s">
        <v>153</v>
      </c>
      <c r="T330" s="122" t="s">
        <v>153</v>
      </c>
      <c r="U330" s="123" t="s">
        <v>153</v>
      </c>
      <c r="V330" s="124" t="s">
        <v>153</v>
      </c>
      <c r="W330" s="122" t="s">
        <v>153</v>
      </c>
      <c r="X330" s="122" t="s">
        <v>153</v>
      </c>
      <c r="Y330" s="123" t="s">
        <v>153</v>
      </c>
      <c r="Z330" s="124" t="s">
        <v>153</v>
      </c>
    </row>
    <row r="331" spans="2:26" ht="29" x14ac:dyDescent="0.35">
      <c r="B331" s="118" t="str">
        <f>'INF GERAIS'!B331&amp;IFERROR(IF(INDEX(APOIO!$A$5:$A$50,MATCH('INF GERAIS'!N331,APOIO!$B$5:$B$50,0))="NÃO",APOIO!$A$2&amp;"NÃO VÁLIDO",""),"")</f>
        <v>2014.0313</v>
      </c>
      <c r="C331" s="118" t="str">
        <f>'INF GERAIS'!C331</f>
        <v>MATA SUL</v>
      </c>
      <c r="D331" s="118" t="str">
        <f>'INF GERAIS'!D331</f>
        <v>RIO FORMOSO</v>
      </c>
      <c r="E331" s="118" t="str">
        <f>'INF GERAIS'!E331</f>
        <v>PROJETO DE CALÇAMENTO DE RUA PROJETADA NO BAIRRO SANTA EDWIRGENS</v>
      </c>
      <c r="F331" s="1950" t="str">
        <f>'INF GERAIS'!G331</f>
        <v>NORMAL</v>
      </c>
      <c r="G331" s="233" t="s">
        <v>11022</v>
      </c>
      <c r="H331" s="122">
        <v>43229</v>
      </c>
      <c r="I331" s="123">
        <v>0.6</v>
      </c>
      <c r="J331" s="124" t="s">
        <v>153</v>
      </c>
      <c r="K331" s="122">
        <v>43992</v>
      </c>
      <c r="L331" s="122">
        <v>44540</v>
      </c>
      <c r="M331" s="123">
        <v>1</v>
      </c>
      <c r="N331" s="124" t="s">
        <v>153</v>
      </c>
      <c r="O331" s="122" t="s">
        <v>153</v>
      </c>
      <c r="P331" s="122" t="s">
        <v>153</v>
      </c>
      <c r="Q331" s="123" t="s">
        <v>153</v>
      </c>
      <c r="R331" s="124" t="s">
        <v>153</v>
      </c>
      <c r="S331" s="122" t="s">
        <v>153</v>
      </c>
      <c r="T331" s="122" t="s">
        <v>153</v>
      </c>
      <c r="U331" s="123" t="s">
        <v>153</v>
      </c>
      <c r="V331" s="124" t="s">
        <v>153</v>
      </c>
      <c r="W331" s="122" t="s">
        <v>153</v>
      </c>
      <c r="X331" s="122" t="s">
        <v>153</v>
      </c>
      <c r="Y331" s="123" t="s">
        <v>153</v>
      </c>
      <c r="Z331" s="124" t="s">
        <v>153</v>
      </c>
    </row>
    <row r="332" spans="2:26" ht="29" x14ac:dyDescent="0.35">
      <c r="B332" s="118" t="str">
        <f>'INF GERAIS'!B332&amp;IFERROR(IF(INDEX(APOIO!$A$5:$A$50,MATCH('INF GERAIS'!N332,APOIO!$B$5:$B$50,0))="NÃO",APOIO!$A$2&amp;"NÃO VÁLIDO",""),"")</f>
        <v>2014.0314</v>
      </c>
      <c r="C332" s="118" t="str">
        <f>'INF GERAIS'!C332</f>
        <v>MATA SUL</v>
      </c>
      <c r="D332" s="118" t="str">
        <f>'INF GERAIS'!D332</f>
        <v>RIO FORMOSO</v>
      </c>
      <c r="E332" s="118" t="str">
        <f>'INF GERAIS'!E332</f>
        <v>PROJETO DE CALÇAMENTO DE RUA DA REFINARIA NO DISTRITO DE CUCAÚ</v>
      </c>
      <c r="F332" s="1950" t="str">
        <f>'INF GERAIS'!G332</f>
        <v>NORMAL</v>
      </c>
      <c r="G332" s="233" t="s">
        <v>11022</v>
      </c>
      <c r="H332" s="122">
        <v>43229</v>
      </c>
      <c r="I332" s="123">
        <v>0.6</v>
      </c>
      <c r="J332" s="124" t="s">
        <v>153</v>
      </c>
      <c r="K332" s="122">
        <v>43992</v>
      </c>
      <c r="L332" s="122">
        <v>44540</v>
      </c>
      <c r="M332" s="123">
        <v>1</v>
      </c>
      <c r="N332" s="124" t="s">
        <v>153</v>
      </c>
      <c r="O332" s="122" t="s">
        <v>153</v>
      </c>
      <c r="P332" s="122" t="s">
        <v>153</v>
      </c>
      <c r="Q332" s="123" t="s">
        <v>153</v>
      </c>
      <c r="R332" s="124" t="s">
        <v>153</v>
      </c>
      <c r="S332" s="122" t="s">
        <v>153</v>
      </c>
      <c r="T332" s="122" t="s">
        <v>153</v>
      </c>
      <c r="U332" s="123" t="s">
        <v>153</v>
      </c>
      <c r="V332" s="124" t="s">
        <v>153</v>
      </c>
      <c r="W332" s="122" t="s">
        <v>153</v>
      </c>
      <c r="X332" s="122" t="s">
        <v>153</v>
      </c>
      <c r="Y332" s="123" t="s">
        <v>153</v>
      </c>
      <c r="Z332" s="124" t="s">
        <v>153</v>
      </c>
    </row>
    <row r="333" spans="2:26" ht="29" x14ac:dyDescent="0.35">
      <c r="B333" s="1002" t="str">
        <f>'INF GERAIS'!B333&amp;IFERROR(IF(INDEX(APOIO!$A$5:$A$50,MATCH('INF GERAIS'!N333,APOIO!$B$5:$B$50,0))="NÃO",APOIO!$A$2&amp;"NÃO VÁLIDO",""),"")</f>
        <v>2014.0435</v>
      </c>
      <c r="C333" s="1002" t="str">
        <f>'INF GERAIS'!C333</f>
        <v>MATA SUL</v>
      </c>
      <c r="D333" s="1002" t="str">
        <f>'INF GERAIS'!D333</f>
        <v>RIO FORMOSO</v>
      </c>
      <c r="E333" s="1002" t="str">
        <f>'INF GERAIS'!E333</f>
        <v>PAVIMENTAÇÃO EM PARALELEPÍPEDOS GRANÍTICOS( DISTRITO DE CONCEIÇÃO)</v>
      </c>
      <c r="F333" s="1950" t="str">
        <f>'INF GERAIS'!G333</f>
        <v>NORMAL</v>
      </c>
      <c r="G333" s="122"/>
      <c r="H333" s="122">
        <v>44048</v>
      </c>
      <c r="I333" s="123">
        <v>0.6</v>
      </c>
      <c r="J333" s="124"/>
      <c r="K333" s="122"/>
      <c r="L333" s="122">
        <v>44048</v>
      </c>
      <c r="M333" s="123">
        <v>1</v>
      </c>
      <c r="N333" s="124"/>
      <c r="O333" s="122"/>
      <c r="P333" s="122"/>
      <c r="Q333" s="123"/>
      <c r="R333" s="124"/>
      <c r="S333" s="122"/>
      <c r="T333" s="122"/>
      <c r="U333" s="123"/>
      <c r="V333" s="124"/>
      <c r="W333" s="122"/>
      <c r="X333" s="122"/>
      <c r="Y333" s="123"/>
      <c r="Z333" s="124"/>
    </row>
    <row r="334" spans="2:26" x14ac:dyDescent="0.35">
      <c r="B334" s="1002" t="str">
        <f>'INF GERAIS'!B334&amp;IFERROR(IF(INDEX(APOIO!$A$5:$A$50,MATCH('INF GERAIS'!N334,APOIO!$B$5:$B$50,0))="NÃO",APOIO!$A$2&amp;"NÃO VÁLIDO",""),"")</f>
        <v>2014.0436</v>
      </c>
      <c r="C334" s="1002" t="str">
        <f>'INF GERAIS'!C334</f>
        <v>MATA SUL</v>
      </c>
      <c r="D334" s="1002" t="str">
        <f>'INF GERAIS'!D334</f>
        <v>RIO FORMOSO</v>
      </c>
      <c r="E334" s="1002" t="str">
        <f>'INF GERAIS'!E334</f>
        <v>CONSTRUÇÃO DE MURO DE ARRIMO - OLHO D ÁGUA II</v>
      </c>
      <c r="F334" s="1950" t="str">
        <f>'INF GERAIS'!G334</f>
        <v>NORMAL</v>
      </c>
      <c r="G334" s="122">
        <v>43521</v>
      </c>
      <c r="H334" s="122">
        <v>43538</v>
      </c>
      <c r="I334" s="123">
        <v>1</v>
      </c>
      <c r="J334" s="124"/>
      <c r="K334" s="122"/>
      <c r="L334" s="122"/>
      <c r="M334" s="123"/>
      <c r="N334" s="124"/>
      <c r="O334" s="122"/>
      <c r="P334" s="122"/>
      <c r="Q334" s="123"/>
      <c r="R334" s="124"/>
      <c r="S334" s="122"/>
      <c r="T334" s="122"/>
      <c r="U334" s="123"/>
      <c r="V334" s="124"/>
      <c r="W334" s="122"/>
      <c r="X334" s="122"/>
      <c r="Y334" s="123"/>
      <c r="Z334" s="124"/>
    </row>
    <row r="335" spans="2:26" ht="29" x14ac:dyDescent="0.35">
      <c r="B335" s="1002" t="str">
        <f>'INF GERAIS'!B335&amp;IFERROR(IF(INDEX(APOIO!$A$5:$A$50,MATCH('INF GERAIS'!N335,APOIO!$B$5:$B$50,0))="NÃO",APOIO!$A$2&amp;"NÃO VÁLIDO",""),"")</f>
        <v>2014.0437</v>
      </c>
      <c r="C335" s="1002" t="str">
        <f>'INF GERAIS'!C335</f>
        <v>MATA SUL</v>
      </c>
      <c r="D335" s="1002" t="str">
        <f>'INF GERAIS'!D335</f>
        <v>RIO FORMOSO</v>
      </c>
      <c r="E335" s="1002" t="str">
        <f>'INF GERAIS'!E335</f>
        <v>CONSTRUÇÃO DE PONTILHÃO NO ACESSO AO DISTRITO DE CONCEIÇÃO</v>
      </c>
      <c r="F335" s="1950" t="str">
        <f>'INF GERAIS'!G335</f>
        <v>NORMAL</v>
      </c>
      <c r="G335" s="122">
        <v>43521</v>
      </c>
      <c r="H335" s="122">
        <v>43538</v>
      </c>
      <c r="I335" s="123">
        <v>1</v>
      </c>
      <c r="J335" s="124"/>
      <c r="K335" s="122"/>
      <c r="L335" s="122"/>
      <c r="M335" s="123"/>
      <c r="N335" s="124"/>
      <c r="O335" s="122"/>
      <c r="P335" s="122"/>
      <c r="Q335" s="123"/>
      <c r="R335" s="124"/>
      <c r="S335" s="122"/>
      <c r="T335" s="122"/>
      <c r="U335" s="123"/>
      <c r="V335" s="124"/>
      <c r="W335" s="122"/>
      <c r="X335" s="122"/>
      <c r="Y335" s="123"/>
      <c r="Z335" s="124"/>
    </row>
    <row r="336" spans="2:26" ht="58" x14ac:dyDescent="0.35">
      <c r="B336" s="118" t="str">
        <f>'INF GERAIS'!B336&amp;IFERROR(IF(INDEX(APOIO!$A$5:$A$50,MATCH('INF GERAIS'!N336,APOIO!$B$5:$B$50,0))="NÃO",APOIO!$A$2&amp;"NÃO VÁLIDO",""),"")</f>
        <v>2014.0315</v>
      </c>
      <c r="C336" s="118" t="str">
        <f>'INF GERAIS'!C336</f>
        <v>AGRESTE CENTRAL</v>
      </c>
      <c r="D336" s="118" t="str">
        <f>'INF GERAIS'!D336</f>
        <v>SAIRÉ</v>
      </c>
      <c r="E336" s="118" t="str">
        <f>'INF GERAIS'!E336</f>
        <v>CONSTRUÇÃO DE PASSAGEM MOLHADA E PAVIMENTAÇÃO EM PARALELEPÍPEDOS DA VIA DE ACESSO AO LOTEAMENTO ASA BRANCA DO MUNICÍPIO DE SAIRÉ - PE (TRECHO 1)</v>
      </c>
      <c r="F336" s="1950" t="str">
        <f>'INF GERAIS'!G336</f>
        <v>NORMAL</v>
      </c>
      <c r="G336" s="122">
        <v>42524</v>
      </c>
      <c r="H336" s="122">
        <v>42543</v>
      </c>
      <c r="I336" s="354">
        <v>0.46489999999999998</v>
      </c>
      <c r="J336" s="450" t="s">
        <v>8149</v>
      </c>
      <c r="K336" s="122">
        <v>42753</v>
      </c>
      <c r="L336" s="122">
        <v>42768</v>
      </c>
      <c r="M336" s="123">
        <v>1</v>
      </c>
      <c r="N336" s="124" t="s">
        <v>153</v>
      </c>
      <c r="O336" s="122" t="s">
        <v>153</v>
      </c>
      <c r="P336" s="122" t="s">
        <v>153</v>
      </c>
      <c r="Q336" s="123" t="s">
        <v>153</v>
      </c>
      <c r="R336" s="124" t="s">
        <v>153</v>
      </c>
      <c r="S336" s="122" t="s">
        <v>153</v>
      </c>
      <c r="T336" s="122" t="s">
        <v>153</v>
      </c>
      <c r="U336" s="123" t="s">
        <v>153</v>
      </c>
      <c r="V336" s="124" t="s">
        <v>153</v>
      </c>
      <c r="W336" s="122" t="s">
        <v>153</v>
      </c>
      <c r="X336" s="122" t="s">
        <v>153</v>
      </c>
      <c r="Y336" s="123" t="s">
        <v>153</v>
      </c>
      <c r="Z336" s="124" t="s">
        <v>153</v>
      </c>
    </row>
    <row r="337" spans="2:26" ht="43.5" x14ac:dyDescent="0.35">
      <c r="B337" s="118" t="str">
        <f>'INF GERAIS'!B337&amp;IFERROR(IF(INDEX(APOIO!$A$5:$A$50,MATCH('INF GERAIS'!N337,APOIO!$B$5:$B$50,0))="NÃO",APOIO!$A$2&amp;"NÃO VÁLIDO",""),"")</f>
        <v>2014.0316</v>
      </c>
      <c r="C337" s="118" t="str">
        <f>'INF GERAIS'!C337</f>
        <v>AGRESTE CENTRAL</v>
      </c>
      <c r="D337" s="118" t="str">
        <f>'INF GERAIS'!D337</f>
        <v>SAIRÉ</v>
      </c>
      <c r="E337" s="118" t="str">
        <f>'INF GERAIS'!E337</f>
        <v>URBANIZAÇÃO E CONSTRUÇÃO DO PORTAL DE ENTRADA A CIDADE E ILUMINAÇÃO DE ACESSO DO PORTAL AO CENTRO</v>
      </c>
      <c r="F337" s="1950" t="str">
        <f>'INF GERAIS'!G337</f>
        <v>NORMAL</v>
      </c>
      <c r="G337" s="122">
        <v>42506</v>
      </c>
      <c r="H337" s="122" t="s">
        <v>153</v>
      </c>
      <c r="I337" s="123">
        <v>1</v>
      </c>
      <c r="J337" s="124" t="s">
        <v>153</v>
      </c>
      <c r="K337" s="122">
        <v>42521</v>
      </c>
      <c r="L337" s="122">
        <v>42599</v>
      </c>
      <c r="M337" s="123">
        <v>1</v>
      </c>
      <c r="N337" s="124" t="s">
        <v>7358</v>
      </c>
      <c r="O337" s="122">
        <v>42578</v>
      </c>
      <c r="P337" s="122">
        <v>42599</v>
      </c>
      <c r="Q337" s="123">
        <v>1</v>
      </c>
      <c r="R337" s="124" t="s">
        <v>153</v>
      </c>
      <c r="S337" s="122" t="s">
        <v>153</v>
      </c>
      <c r="T337" s="122" t="s">
        <v>153</v>
      </c>
      <c r="U337" s="123" t="s">
        <v>153</v>
      </c>
      <c r="V337" s="124" t="s">
        <v>153</v>
      </c>
      <c r="W337" s="122" t="s">
        <v>153</v>
      </c>
      <c r="X337" s="122" t="s">
        <v>153</v>
      </c>
      <c r="Y337" s="123" t="s">
        <v>153</v>
      </c>
      <c r="Z337" s="124" t="s">
        <v>153</v>
      </c>
    </row>
    <row r="338" spans="2:26" ht="43.5" x14ac:dyDescent="0.35">
      <c r="B338" s="118" t="str">
        <f>'INF GERAIS'!B338&amp;IFERROR(IF(INDEX(APOIO!$A$5:$A$50,MATCH('INF GERAIS'!N338,APOIO!$B$5:$B$50,0))="NÃO",APOIO!$A$2&amp;"NÃO VÁLIDO",""),"")</f>
        <v>2014.0317</v>
      </c>
      <c r="C338" s="118" t="str">
        <f>'INF GERAIS'!C338</f>
        <v>AGRESTE SETENTRIONAL</v>
      </c>
      <c r="D338" s="118" t="str">
        <f>'INF GERAIS'!D338</f>
        <v>SALGADINHO</v>
      </c>
      <c r="E338" s="118" t="str">
        <f>'INF GERAIS'!E338</f>
        <v>PAVIMENTAÇÃO EM PARALELEPÍPEDOS GRANÍTICOS E SINALIZAÇÃO DAS RUAS PROJETADAS A, B, C, D, E, F, G H, I, J, L E M NO BAIRRO FREI GALVÃO</v>
      </c>
      <c r="F338" s="1950" t="str">
        <f>'INF GERAIS'!G338</f>
        <v>NORMAL</v>
      </c>
      <c r="G338" s="122">
        <v>42181</v>
      </c>
      <c r="H338" s="122">
        <v>42335</v>
      </c>
      <c r="I338" s="123">
        <v>0.96</v>
      </c>
      <c r="J338" s="124" t="s">
        <v>153</v>
      </c>
      <c r="K338" s="122">
        <v>42424</v>
      </c>
      <c r="L338" s="122">
        <v>42479</v>
      </c>
      <c r="M338" s="123">
        <v>1</v>
      </c>
      <c r="N338" s="124" t="s">
        <v>153</v>
      </c>
      <c r="O338" s="122" t="s">
        <v>153</v>
      </c>
      <c r="P338" s="122" t="s">
        <v>153</v>
      </c>
      <c r="Q338" s="123" t="s">
        <v>153</v>
      </c>
      <c r="R338" s="124" t="s">
        <v>153</v>
      </c>
      <c r="S338" s="122" t="s">
        <v>153</v>
      </c>
      <c r="T338" s="122" t="s">
        <v>153</v>
      </c>
      <c r="U338" s="123" t="s">
        <v>153</v>
      </c>
      <c r="V338" s="124" t="s">
        <v>153</v>
      </c>
      <c r="W338" s="122" t="s">
        <v>153</v>
      </c>
      <c r="X338" s="122" t="s">
        <v>153</v>
      </c>
      <c r="Y338" s="123" t="s">
        <v>153</v>
      </c>
      <c r="Z338" s="124" t="s">
        <v>153</v>
      </c>
    </row>
    <row r="339" spans="2:26" ht="43.5" x14ac:dyDescent="0.35">
      <c r="B339" s="118" t="str">
        <f>'INF GERAIS'!B339&amp;IFERROR(IF(INDEX(APOIO!$A$5:$A$50,MATCH('INF GERAIS'!N339,APOIO!$B$5:$B$50,0))="NÃO",APOIO!$A$2&amp;"NÃO VÁLIDO",""),"")</f>
        <v>2014.0318</v>
      </c>
      <c r="C339" s="118" t="str">
        <f>'INF GERAIS'!C339</f>
        <v>AGRESTE SETENTRIONAL</v>
      </c>
      <c r="D339" s="118" t="str">
        <f>'INF GERAIS'!D339</f>
        <v>SALGADINHO</v>
      </c>
      <c r="E339" s="118" t="str">
        <f>'INF GERAIS'!E339</f>
        <v>REQUALIFICAÇÃO DA PRAÇA CENTRAL E CONSTRUÇÃO DE PAVIMENTAÇÃO EM PARALELEPIPEDOS GRANÍTICOS NA RUA DE ACESSO DO SÍTIO SOBRADINHO</v>
      </c>
      <c r="F339" s="1950" t="str">
        <f>'INF GERAIS'!G339</f>
        <v>NORMAL</v>
      </c>
      <c r="G339" s="122">
        <v>42181</v>
      </c>
      <c r="H339" s="122">
        <v>42419</v>
      </c>
      <c r="I339" s="123">
        <v>0.69279999999999997</v>
      </c>
      <c r="J339" s="124" t="s">
        <v>153</v>
      </c>
      <c r="K339" s="122">
        <v>42450</v>
      </c>
      <c r="L339" s="122">
        <v>42531</v>
      </c>
      <c r="M339" s="123">
        <v>1</v>
      </c>
      <c r="N339" s="124" t="s">
        <v>153</v>
      </c>
      <c r="O339" s="122" t="s">
        <v>153</v>
      </c>
      <c r="P339" s="122" t="s">
        <v>153</v>
      </c>
      <c r="Q339" s="123" t="s">
        <v>153</v>
      </c>
      <c r="R339" s="124" t="s">
        <v>153</v>
      </c>
      <c r="S339" s="122" t="s">
        <v>153</v>
      </c>
      <c r="T339" s="122" t="s">
        <v>153</v>
      </c>
      <c r="U339" s="123" t="s">
        <v>153</v>
      </c>
      <c r="V339" s="124" t="s">
        <v>153</v>
      </c>
      <c r="W339" s="122" t="s">
        <v>153</v>
      </c>
      <c r="X339" s="122" t="s">
        <v>153</v>
      </c>
      <c r="Y339" s="123" t="s">
        <v>153</v>
      </c>
      <c r="Z339" s="124" t="s">
        <v>153</v>
      </c>
    </row>
    <row r="340" spans="2:26" ht="29" x14ac:dyDescent="0.35">
      <c r="B340" s="118" t="str">
        <f>'INF GERAIS'!B340&amp;IFERROR(IF(INDEX(APOIO!$A$5:$A$50,MATCH('INF GERAIS'!N340,APOIO!$B$5:$B$50,0))="NÃO",APOIO!$A$2&amp;"NÃO VÁLIDO",""),"")</f>
        <v>2014.0319</v>
      </c>
      <c r="C340" s="118" t="str">
        <f>'INF GERAIS'!C340</f>
        <v>SERTÃO CENTRAL</v>
      </c>
      <c r="D340" s="118" t="str">
        <f>'INF GERAIS'!D340</f>
        <v>SALGUEIRO</v>
      </c>
      <c r="E340" s="118" t="str">
        <f>'INF GERAIS'!E340</f>
        <v>RECAPEAMENTO ASFÁLTICO (CBUQ) EM RUAS PAVIMENTADAS COM PARALELEPÍPEDOS</v>
      </c>
      <c r="F340" s="1950" t="str">
        <f>'INF GERAIS'!G340</f>
        <v>NORMAL</v>
      </c>
      <c r="G340" s="122">
        <v>42333</v>
      </c>
      <c r="H340" s="122">
        <v>42419</v>
      </c>
      <c r="I340" s="123">
        <v>0.29949999999999999</v>
      </c>
      <c r="J340" s="124" t="s">
        <v>5838</v>
      </c>
      <c r="K340" s="122">
        <v>42326</v>
      </c>
      <c r="L340" s="122">
        <v>42439</v>
      </c>
      <c r="M340" s="123">
        <v>1</v>
      </c>
      <c r="N340" s="124" t="s">
        <v>153</v>
      </c>
      <c r="O340" s="122" t="s">
        <v>153</v>
      </c>
      <c r="P340" s="122" t="s">
        <v>153</v>
      </c>
      <c r="Q340" s="123" t="s">
        <v>153</v>
      </c>
      <c r="R340" s="124" t="s">
        <v>153</v>
      </c>
      <c r="S340" s="122" t="s">
        <v>153</v>
      </c>
      <c r="T340" s="122" t="s">
        <v>153</v>
      </c>
      <c r="U340" s="123" t="s">
        <v>153</v>
      </c>
      <c r="V340" s="124" t="s">
        <v>153</v>
      </c>
      <c r="W340" s="122" t="s">
        <v>153</v>
      </c>
      <c r="X340" s="122" t="s">
        <v>153</v>
      </c>
      <c r="Y340" s="123" t="s">
        <v>153</v>
      </c>
      <c r="Z340" s="124" t="s">
        <v>153</v>
      </c>
    </row>
    <row r="341" spans="2:26" x14ac:dyDescent="0.35">
      <c r="B341" s="118" t="str">
        <f>'INF GERAIS'!B341&amp;IFERROR(IF(INDEX(APOIO!$A$5:$A$50,MATCH('INF GERAIS'!N341,APOIO!$B$5:$B$50,0))="NÃO",APOIO!$A$2&amp;"NÃO VÁLIDO",""),"")</f>
        <v>2014.0320</v>
      </c>
      <c r="C341" s="118" t="str">
        <f>'INF GERAIS'!C341</f>
        <v>SERTÃO CENTRAL</v>
      </c>
      <c r="D341" s="118" t="str">
        <f>'INF GERAIS'!D341</f>
        <v>SALGUEIRO</v>
      </c>
      <c r="E341" s="118" t="str">
        <f>'INF GERAIS'!E341</f>
        <v>RECAPEMENTO DE RUAS ASFALTADAS NO MUNICIPIO</v>
      </c>
      <c r="F341" s="1950" t="str">
        <f>'INF GERAIS'!G341</f>
        <v>NORMAL</v>
      </c>
      <c r="G341" s="122">
        <v>42333</v>
      </c>
      <c r="H341" s="122">
        <v>42419</v>
      </c>
      <c r="I341" s="123">
        <v>1</v>
      </c>
      <c r="J341" s="124" t="s">
        <v>153</v>
      </c>
      <c r="K341" s="122" t="s">
        <v>153</v>
      </c>
      <c r="L341" s="122" t="s">
        <v>153</v>
      </c>
      <c r="M341" s="123" t="s">
        <v>153</v>
      </c>
      <c r="N341" s="124" t="s">
        <v>153</v>
      </c>
      <c r="O341" s="122" t="s">
        <v>153</v>
      </c>
      <c r="P341" s="122" t="s">
        <v>153</v>
      </c>
      <c r="Q341" s="123" t="s">
        <v>153</v>
      </c>
      <c r="R341" s="124" t="s">
        <v>153</v>
      </c>
      <c r="S341" s="122" t="s">
        <v>153</v>
      </c>
      <c r="T341" s="122" t="s">
        <v>153</v>
      </c>
      <c r="U341" s="123" t="s">
        <v>153</v>
      </c>
      <c r="V341" s="124" t="s">
        <v>153</v>
      </c>
      <c r="W341" s="122" t="s">
        <v>153</v>
      </c>
      <c r="X341" s="122" t="s">
        <v>153</v>
      </c>
      <c r="Y341" s="123" t="s">
        <v>153</v>
      </c>
      <c r="Z341" s="124" t="s">
        <v>153</v>
      </c>
    </row>
    <row r="342" spans="2:26" ht="29" x14ac:dyDescent="0.35">
      <c r="B342" s="118" t="str">
        <f>'INF GERAIS'!B342&amp;IFERROR(IF(INDEX(APOIO!$A$5:$A$50,MATCH('INF GERAIS'!N342,APOIO!$B$5:$B$50,0))="NÃO",APOIO!$A$2&amp;"NÃO VÁLIDO",""),"")</f>
        <v>2014.0321</v>
      </c>
      <c r="C342" s="118" t="str">
        <f>'INF GERAIS'!C342</f>
        <v>AGRESTE MERIDIONAL</v>
      </c>
      <c r="D342" s="118" t="str">
        <f>'INF GERAIS'!D342</f>
        <v>SALOÁ</v>
      </c>
      <c r="E342" s="118" t="str">
        <f>'INF GERAIS'!E342</f>
        <v>PISTA DE COOPER  COM IMPLANTAÇÃO DE ILUMINAÇÃO</v>
      </c>
      <c r="F342" s="1950" t="str">
        <f>'INF GERAIS'!G342</f>
        <v>NORMAL</v>
      </c>
      <c r="G342" s="122">
        <v>42423</v>
      </c>
      <c r="H342" s="122">
        <v>42467</v>
      </c>
      <c r="I342" s="123">
        <v>0.8619</v>
      </c>
      <c r="J342" s="124" t="s">
        <v>153</v>
      </c>
      <c r="K342" s="122">
        <v>42541</v>
      </c>
      <c r="L342" s="122">
        <v>42541</v>
      </c>
      <c r="M342" s="123">
        <v>1</v>
      </c>
      <c r="N342" s="124" t="s">
        <v>153</v>
      </c>
      <c r="O342" s="122" t="s">
        <v>153</v>
      </c>
      <c r="P342" s="122" t="s">
        <v>153</v>
      </c>
      <c r="Q342" s="123" t="s">
        <v>153</v>
      </c>
      <c r="R342" s="124" t="s">
        <v>153</v>
      </c>
      <c r="S342" s="122" t="s">
        <v>153</v>
      </c>
      <c r="T342" s="122" t="s">
        <v>153</v>
      </c>
      <c r="U342" s="123" t="s">
        <v>153</v>
      </c>
      <c r="V342" s="124" t="s">
        <v>153</v>
      </c>
      <c r="W342" s="122" t="s">
        <v>153</v>
      </c>
      <c r="X342" s="122" t="s">
        <v>153</v>
      </c>
      <c r="Y342" s="123" t="s">
        <v>153</v>
      </c>
      <c r="Z342" s="124" t="s">
        <v>153</v>
      </c>
    </row>
    <row r="343" spans="2:26" ht="29" x14ac:dyDescent="0.35">
      <c r="B343" s="118" t="str">
        <f>'INF GERAIS'!B343&amp;IFERROR(IF(INDEX(APOIO!$A$5:$A$50,MATCH('INF GERAIS'!N343,APOIO!$B$5:$B$50,0))="NÃO",APOIO!$A$2&amp;"NÃO VÁLIDO",""),"")</f>
        <v>2014.0322</v>
      </c>
      <c r="C343" s="118" t="str">
        <f>'INF GERAIS'!C343</f>
        <v>AGRESTE MERIDIONAL</v>
      </c>
      <c r="D343" s="118" t="str">
        <f>'INF GERAIS'!D343</f>
        <v>SALOÁ</v>
      </c>
      <c r="E343" s="118" t="str">
        <f>'INF GERAIS'!E343</f>
        <v>REVITALIZAÇÂO DA PRAÇA DO FORUM</v>
      </c>
      <c r="F343" s="1950" t="str">
        <f>'INF GERAIS'!G343</f>
        <v>NORMAL</v>
      </c>
      <c r="G343" s="122">
        <v>42423</v>
      </c>
      <c r="H343" s="122">
        <v>42467</v>
      </c>
      <c r="I343" s="123">
        <v>0.86619999999999997</v>
      </c>
      <c r="J343" s="124" t="s">
        <v>153</v>
      </c>
      <c r="K343" s="122">
        <v>42541</v>
      </c>
      <c r="L343" s="122">
        <v>42541</v>
      </c>
      <c r="M343" s="123">
        <v>1</v>
      </c>
      <c r="N343" s="124" t="s">
        <v>153</v>
      </c>
      <c r="O343" s="122" t="s">
        <v>153</v>
      </c>
      <c r="P343" s="122" t="s">
        <v>153</v>
      </c>
      <c r="Q343" s="123" t="s">
        <v>153</v>
      </c>
      <c r="R343" s="124" t="s">
        <v>153</v>
      </c>
      <c r="S343" s="122" t="s">
        <v>153</v>
      </c>
      <c r="T343" s="122" t="s">
        <v>153</v>
      </c>
      <c r="U343" s="123" t="s">
        <v>153</v>
      </c>
      <c r="V343" s="124" t="s">
        <v>153</v>
      </c>
      <c r="W343" s="122" t="s">
        <v>153</v>
      </c>
      <c r="X343" s="122" t="s">
        <v>153</v>
      </c>
      <c r="Y343" s="123" t="s">
        <v>153</v>
      </c>
      <c r="Z343" s="124" t="s">
        <v>153</v>
      </c>
    </row>
    <row r="344" spans="2:26" ht="29" x14ac:dyDescent="0.35">
      <c r="B344" s="118" t="str">
        <f>'INF GERAIS'!B344&amp;IFERROR(IF(INDEX(APOIO!$A$5:$A$50,MATCH('INF GERAIS'!N344,APOIO!$B$5:$B$50,0))="NÃO",APOIO!$A$2&amp;"NÃO VÁLIDO",""),"")</f>
        <v>2014.0323</v>
      </c>
      <c r="C344" s="118" t="str">
        <f>'INF GERAIS'!C344</f>
        <v>AGRESTE MERIDIONAL</v>
      </c>
      <c r="D344" s="118" t="str">
        <f>'INF GERAIS'!D344</f>
        <v>SALOÁ</v>
      </c>
      <c r="E344" s="118" t="str">
        <f>'INF GERAIS'!E344</f>
        <v>CONSTRUÇÃO DA PRAÇA DO JAQUEIRÃO</v>
      </c>
      <c r="F344" s="1950" t="str">
        <f>'INF GERAIS'!G344</f>
        <v>NORMAL</v>
      </c>
      <c r="G344" s="122">
        <v>42423</v>
      </c>
      <c r="H344" s="122">
        <v>42467</v>
      </c>
      <c r="I344" s="123">
        <v>0.88039999999999996</v>
      </c>
      <c r="J344" s="124" t="s">
        <v>153</v>
      </c>
      <c r="K344" s="122">
        <v>42541</v>
      </c>
      <c r="L344" s="122">
        <v>42541</v>
      </c>
      <c r="M344" s="123">
        <v>1</v>
      </c>
      <c r="N344" s="124" t="s">
        <v>153</v>
      </c>
      <c r="O344" s="122" t="s">
        <v>153</v>
      </c>
      <c r="P344" s="122" t="s">
        <v>153</v>
      </c>
      <c r="Q344" s="123" t="s">
        <v>153</v>
      </c>
      <c r="R344" s="124" t="s">
        <v>153</v>
      </c>
      <c r="S344" s="122" t="s">
        <v>153</v>
      </c>
      <c r="T344" s="122" t="s">
        <v>153</v>
      </c>
      <c r="U344" s="123" t="s">
        <v>153</v>
      </c>
      <c r="V344" s="124" t="s">
        <v>153</v>
      </c>
      <c r="W344" s="122" t="s">
        <v>153</v>
      </c>
      <c r="X344" s="122" t="s">
        <v>153</v>
      </c>
      <c r="Y344" s="123" t="s">
        <v>153</v>
      </c>
      <c r="Z344" s="124" t="s">
        <v>153</v>
      </c>
    </row>
    <row r="345" spans="2:26" ht="29" x14ac:dyDescent="0.35">
      <c r="B345" s="118" t="str">
        <f>'INF GERAIS'!B345&amp;IFERROR(IF(INDEX(APOIO!$A$5:$A$50,MATCH('INF GERAIS'!N345,APOIO!$B$5:$B$50,0))="NÃO",APOIO!$A$2&amp;"NÃO VÁLIDO",""),"")</f>
        <v>2014.0324</v>
      </c>
      <c r="C345" s="118" t="str">
        <f>'INF GERAIS'!C345</f>
        <v>AGRESTE MERIDIONAL</v>
      </c>
      <c r="D345" s="118" t="str">
        <f>'INF GERAIS'!D345</f>
        <v>SALOÁ</v>
      </c>
      <c r="E345" s="118" t="str">
        <f>'INF GERAIS'!E345</f>
        <v>CONSTRUÇÃO DA PRAÇA ANTÔNIO MARÇAL FILHO</v>
      </c>
      <c r="F345" s="1950" t="str">
        <f>'INF GERAIS'!G345</f>
        <v>NORMAL</v>
      </c>
      <c r="G345" s="122">
        <v>42423</v>
      </c>
      <c r="H345" s="122">
        <v>42467</v>
      </c>
      <c r="I345" s="123">
        <v>0.90380000000000005</v>
      </c>
      <c r="J345" s="124" t="s">
        <v>153</v>
      </c>
      <c r="K345" s="122">
        <v>42541</v>
      </c>
      <c r="L345" s="122">
        <v>42541</v>
      </c>
      <c r="M345" s="123">
        <v>1</v>
      </c>
      <c r="N345" s="124" t="s">
        <v>153</v>
      </c>
      <c r="O345" s="122" t="s">
        <v>153</v>
      </c>
      <c r="P345" s="122" t="s">
        <v>153</v>
      </c>
      <c r="Q345" s="123" t="s">
        <v>153</v>
      </c>
      <c r="R345" s="124" t="s">
        <v>153</v>
      </c>
      <c r="S345" s="122" t="s">
        <v>153</v>
      </c>
      <c r="T345" s="122" t="s">
        <v>153</v>
      </c>
      <c r="U345" s="123" t="s">
        <v>153</v>
      </c>
      <c r="V345" s="124" t="s">
        <v>153</v>
      </c>
      <c r="W345" s="122" t="s">
        <v>153</v>
      </c>
      <c r="X345" s="122" t="s">
        <v>153</v>
      </c>
      <c r="Y345" s="123" t="s">
        <v>153</v>
      </c>
      <c r="Z345" s="124" t="s">
        <v>153</v>
      </c>
    </row>
    <row r="346" spans="2:26" ht="43.5" x14ac:dyDescent="0.35">
      <c r="B346" s="118" t="str">
        <f>'INF GERAIS'!B346&amp;IFERROR(IF(INDEX(APOIO!$A$5:$A$50,MATCH('INF GERAIS'!N346,APOIO!$B$5:$B$50,0))="NÃO",APOIO!$A$2&amp;"NÃO VÁLIDO",""),"")</f>
        <v>2014.0325</v>
      </c>
      <c r="C346" s="118" t="str">
        <f>'INF GERAIS'!C346</f>
        <v>AGRESTE CENTRAL</v>
      </c>
      <c r="D346" s="118" t="str">
        <f>'INF GERAIS'!D346</f>
        <v>SANHARÓ</v>
      </c>
      <c r="E346" s="118" t="str">
        <f>'INF GERAIS'!E346</f>
        <v>CALÇAMENTO EM PEDRA GRANÍTICA DE RUAS DIVERSAS E ACESSOS A DISTRITOS E COMUNIDADES DA ZONA RURAL</v>
      </c>
      <c r="F346" s="1950" t="str">
        <f>'INF GERAIS'!G346</f>
        <v>NORMAL</v>
      </c>
      <c r="G346" s="122">
        <v>44039</v>
      </c>
      <c r="H346" s="122" t="s">
        <v>153</v>
      </c>
      <c r="I346" s="123">
        <v>0.6</v>
      </c>
      <c r="J346" s="34" t="s">
        <v>13798</v>
      </c>
      <c r="K346" s="122" t="s">
        <v>153</v>
      </c>
      <c r="L346" s="122" t="s">
        <v>153</v>
      </c>
      <c r="M346" s="123" t="s">
        <v>153</v>
      </c>
      <c r="N346" s="124" t="s">
        <v>153</v>
      </c>
      <c r="O346" s="122" t="s">
        <v>153</v>
      </c>
      <c r="P346" s="122" t="s">
        <v>153</v>
      </c>
      <c r="Q346" s="123" t="s">
        <v>153</v>
      </c>
      <c r="R346" s="124" t="s">
        <v>153</v>
      </c>
      <c r="S346" s="122" t="s">
        <v>153</v>
      </c>
      <c r="T346" s="122" t="s">
        <v>153</v>
      </c>
      <c r="U346" s="123" t="s">
        <v>153</v>
      </c>
      <c r="V346" s="124" t="s">
        <v>153</v>
      </c>
      <c r="W346" s="122" t="s">
        <v>153</v>
      </c>
      <c r="X346" s="122" t="s">
        <v>153</v>
      </c>
      <c r="Y346" s="123" t="s">
        <v>153</v>
      </c>
      <c r="Z346" s="124" t="s">
        <v>153</v>
      </c>
    </row>
    <row r="347" spans="2:26" ht="29" x14ac:dyDescent="0.35">
      <c r="B347" s="118" t="str">
        <f>'INF GERAIS'!B347&amp;IFERROR(IF(INDEX(APOIO!$A$5:$A$50,MATCH('INF GERAIS'!N347,APOIO!$B$5:$B$50,0))="NÃO",APOIO!$A$2&amp;"NÃO VÁLIDO",""),"")</f>
        <v>2014.0326</v>
      </c>
      <c r="C347" s="118" t="str">
        <f>'INF GERAIS'!C347</f>
        <v>SERTÃO DO ARARIPE</v>
      </c>
      <c r="D347" s="118" t="str">
        <f>'INF GERAIS'!D347</f>
        <v>SANTA CRUZ</v>
      </c>
      <c r="E347" s="118" t="str">
        <f>'INF GERAIS'!E347</f>
        <v>CONCLUSÃO DA CONSTRUÇÃO DO ESTÁDIO MUNICIPAL DE SANTA CRUZ</v>
      </c>
      <c r="F347" s="1950" t="str">
        <f>'INF GERAIS'!G347</f>
        <v>NORMAL</v>
      </c>
      <c r="G347" s="122">
        <v>42515</v>
      </c>
      <c r="H347" s="122">
        <v>42549</v>
      </c>
      <c r="I347" s="123">
        <v>0.65</v>
      </c>
      <c r="J347" s="124" t="s">
        <v>153</v>
      </c>
      <c r="K347" s="122">
        <v>42372</v>
      </c>
      <c r="L347" s="122">
        <v>42824</v>
      </c>
      <c r="M347" s="123">
        <v>0.98099999999999998</v>
      </c>
      <c r="N347" s="124" t="s">
        <v>153</v>
      </c>
      <c r="O347" s="122">
        <v>42901</v>
      </c>
      <c r="P347" s="122">
        <v>42912</v>
      </c>
      <c r="Q347" s="123">
        <v>1</v>
      </c>
      <c r="R347" s="124" t="s">
        <v>153</v>
      </c>
      <c r="S347" s="122" t="s">
        <v>153</v>
      </c>
      <c r="T347" s="122" t="s">
        <v>153</v>
      </c>
      <c r="U347" s="123" t="s">
        <v>153</v>
      </c>
      <c r="V347" s="124" t="s">
        <v>153</v>
      </c>
      <c r="W347" s="122" t="s">
        <v>153</v>
      </c>
      <c r="X347" s="122" t="s">
        <v>153</v>
      </c>
      <c r="Y347" s="123" t="s">
        <v>153</v>
      </c>
      <c r="Z347" s="124" t="s">
        <v>153</v>
      </c>
    </row>
    <row r="348" spans="2:26" ht="29" x14ac:dyDescent="0.35">
      <c r="B348" s="118" t="str">
        <f>'INF GERAIS'!B348&amp;IFERROR(IF(INDEX(APOIO!$A$5:$A$50,MATCH('INF GERAIS'!N348,APOIO!$B$5:$B$50,0))="NÃO",APOIO!$A$2&amp;"NÃO VÁLIDO",""),"")</f>
        <v>2014.0327</v>
      </c>
      <c r="C348" s="118" t="str">
        <f>'INF GERAIS'!C348</f>
        <v>SERTÃO DO ARARIPE</v>
      </c>
      <c r="D348" s="118" t="str">
        <f>'INF GERAIS'!D348</f>
        <v>SANTA CRUZ</v>
      </c>
      <c r="E348" s="118" t="str">
        <f>'INF GERAIS'!E348</f>
        <v>IMPLEMENTAÇÃO DE PAVIMENTAÇÃO A BASE DE PARALELEPÍPEDO GRANÍTICO</v>
      </c>
      <c r="F348" s="1950" t="str">
        <f>'INF GERAIS'!G348</f>
        <v>NORMAL</v>
      </c>
      <c r="G348" s="122">
        <v>42418</v>
      </c>
      <c r="H348" s="122" t="s">
        <v>153</v>
      </c>
      <c r="I348" s="123">
        <v>0.8</v>
      </c>
      <c r="J348" s="124" t="s">
        <v>153</v>
      </c>
      <c r="K348" s="122">
        <v>42542</v>
      </c>
      <c r="L348" s="122">
        <v>42572</v>
      </c>
      <c r="M348" s="123">
        <v>1</v>
      </c>
      <c r="N348" s="124" t="s">
        <v>153</v>
      </c>
      <c r="O348" s="122" t="s">
        <v>153</v>
      </c>
      <c r="P348" s="122" t="s">
        <v>153</v>
      </c>
      <c r="Q348" s="123" t="s">
        <v>153</v>
      </c>
      <c r="R348" s="124" t="s">
        <v>153</v>
      </c>
      <c r="S348" s="122" t="s">
        <v>153</v>
      </c>
      <c r="T348" s="122" t="s">
        <v>153</v>
      </c>
      <c r="U348" s="123" t="s">
        <v>153</v>
      </c>
      <c r="V348" s="124" t="s">
        <v>153</v>
      </c>
      <c r="W348" s="122" t="s">
        <v>153</v>
      </c>
      <c r="X348" s="122" t="s">
        <v>153</v>
      </c>
      <c r="Y348" s="123" t="s">
        <v>153</v>
      </c>
      <c r="Z348" s="124" t="s">
        <v>153</v>
      </c>
    </row>
    <row r="349" spans="2:26" ht="29" x14ac:dyDescent="0.35">
      <c r="B349" s="118" t="str">
        <f>'INF GERAIS'!B349&amp;IFERROR(IF(INDEX(APOIO!$A$5:$A$50,MATCH('INF GERAIS'!N349,APOIO!$B$5:$B$50,0))="NÃO",APOIO!$A$2&amp;"NÃO VÁLIDO",""),"")</f>
        <v>2014.0328</v>
      </c>
      <c r="C349" s="118" t="str">
        <f>'INF GERAIS'!C349</f>
        <v>SERTÃO DO PAJEÚ</v>
      </c>
      <c r="D349" s="118" t="str">
        <f>'INF GERAIS'!D349</f>
        <v>SANTA CRUZ DA BAIXA VERDE</v>
      </c>
      <c r="E349" s="118" t="str">
        <f>'INF GERAIS'!E349</f>
        <v>REFORMA E AMPLIAÇÃO DA PRAÇA CENTRAL DO DISTRITO DE JATIÚCA</v>
      </c>
      <c r="F349" s="1950" t="str">
        <f>'INF GERAIS'!G349</f>
        <v>NORMAL</v>
      </c>
      <c r="G349" s="122">
        <v>42383</v>
      </c>
      <c r="H349" s="122">
        <v>42432</v>
      </c>
      <c r="I349" s="123">
        <v>0.64600000000000002</v>
      </c>
      <c r="J349" s="124" t="s">
        <v>153</v>
      </c>
      <c r="K349" s="122">
        <v>42558</v>
      </c>
      <c r="L349" s="122">
        <v>42586</v>
      </c>
      <c r="M349" s="123">
        <v>1</v>
      </c>
      <c r="N349" s="124" t="s">
        <v>153</v>
      </c>
      <c r="O349" s="122" t="s">
        <v>153</v>
      </c>
      <c r="P349" s="122" t="s">
        <v>153</v>
      </c>
      <c r="Q349" s="123" t="s">
        <v>153</v>
      </c>
      <c r="R349" s="124" t="s">
        <v>153</v>
      </c>
      <c r="S349" s="122" t="s">
        <v>153</v>
      </c>
      <c r="T349" s="122" t="s">
        <v>153</v>
      </c>
      <c r="U349" s="123" t="s">
        <v>153</v>
      </c>
      <c r="V349" s="124" t="s">
        <v>153</v>
      </c>
      <c r="W349" s="122" t="s">
        <v>153</v>
      </c>
      <c r="X349" s="122" t="s">
        <v>153</v>
      </c>
      <c r="Y349" s="123" t="s">
        <v>153</v>
      </c>
      <c r="Z349" s="124" t="s">
        <v>153</v>
      </c>
    </row>
    <row r="350" spans="2:26" ht="29" x14ac:dyDescent="0.35">
      <c r="B350" s="118" t="str">
        <f>'INF GERAIS'!B350&amp;IFERROR(IF(INDEX(APOIO!$A$5:$A$50,MATCH('INF GERAIS'!N350,APOIO!$B$5:$B$50,0))="NÃO",APOIO!$A$2&amp;"NÃO VÁLIDO",""),"")</f>
        <v>2014.0329</v>
      </c>
      <c r="C350" s="118" t="str">
        <f>'INF GERAIS'!C350</f>
        <v>SERTÃO DO PAJEÚ</v>
      </c>
      <c r="D350" s="118" t="str">
        <f>'INF GERAIS'!D350</f>
        <v>SANTA CRUZ DA BAIXA VERDE</v>
      </c>
      <c r="E350" s="118" t="str">
        <f>'INF GERAIS'!E350</f>
        <v xml:space="preserve">CONSTRUÇÃO DE QUADRA POLIESPORTIVA COBERTA COM VESTIÁRIO E PALCO </v>
      </c>
      <c r="F350" s="1950" t="str">
        <f>'INF GERAIS'!G350</f>
        <v>NORMAL</v>
      </c>
      <c r="G350" s="122">
        <v>42291</v>
      </c>
      <c r="H350" s="122">
        <v>42360</v>
      </c>
      <c r="I350" s="123">
        <v>0.6</v>
      </c>
      <c r="J350" s="124" t="s">
        <v>153</v>
      </c>
      <c r="K350" s="122">
        <v>42516</v>
      </c>
      <c r="L350" s="122">
        <v>42485</v>
      </c>
      <c r="M350" s="123">
        <v>1</v>
      </c>
      <c r="N350" s="124" t="s">
        <v>153</v>
      </c>
      <c r="O350" s="122" t="s">
        <v>153</v>
      </c>
      <c r="P350" s="122" t="s">
        <v>153</v>
      </c>
      <c r="Q350" s="123" t="s">
        <v>153</v>
      </c>
      <c r="R350" s="124" t="s">
        <v>153</v>
      </c>
      <c r="S350" s="122" t="s">
        <v>153</v>
      </c>
      <c r="T350" s="122" t="s">
        <v>153</v>
      </c>
      <c r="U350" s="123" t="s">
        <v>153</v>
      </c>
      <c r="V350" s="124" t="s">
        <v>153</v>
      </c>
      <c r="W350" s="122" t="s">
        <v>153</v>
      </c>
      <c r="X350" s="122" t="s">
        <v>153</v>
      </c>
      <c r="Y350" s="123" t="s">
        <v>153</v>
      </c>
      <c r="Z350" s="124" t="s">
        <v>153</v>
      </c>
    </row>
    <row r="351" spans="2:26" ht="29" x14ac:dyDescent="0.35">
      <c r="B351" s="118" t="str">
        <f>'INF GERAIS'!B351&amp;IFERROR(IF(INDEX(APOIO!$A$5:$A$50,MATCH('INF GERAIS'!N351,APOIO!$B$5:$B$50,0))="NÃO",APOIO!$A$2&amp;"NÃO VÁLIDO",""),"")</f>
        <v>2014.0330</v>
      </c>
      <c r="C351" s="118" t="str">
        <f>'INF GERAIS'!C351</f>
        <v>AGRESTE SETENTRIONAL</v>
      </c>
      <c r="D351" s="118" t="str">
        <f>'INF GERAIS'!D351</f>
        <v>SANTA CRUZ DO CAPIBARIBE</v>
      </c>
      <c r="E351" s="118" t="str">
        <f>'INF GERAIS'!E351</f>
        <v>CONSTRUÇÃO DA CENTRAL DE FEIRAS E MERCADOS</v>
      </c>
      <c r="F351" s="1950" t="str">
        <f>'INF GERAIS'!G351</f>
        <v>NORMAL</v>
      </c>
      <c r="G351" s="122">
        <v>42387</v>
      </c>
      <c r="H351" s="122">
        <v>42402</v>
      </c>
      <c r="I351" s="123">
        <v>0.66</v>
      </c>
      <c r="J351" s="122"/>
      <c r="K351" s="122">
        <v>42500</v>
      </c>
      <c r="L351" s="122">
        <v>42521</v>
      </c>
      <c r="M351" s="123">
        <v>1</v>
      </c>
      <c r="N351" s="124" t="s">
        <v>153</v>
      </c>
      <c r="O351" s="122" t="s">
        <v>153</v>
      </c>
      <c r="P351" s="122" t="s">
        <v>153</v>
      </c>
      <c r="Q351" s="123" t="s">
        <v>153</v>
      </c>
      <c r="R351" s="124" t="s">
        <v>153</v>
      </c>
      <c r="S351" s="122" t="s">
        <v>153</v>
      </c>
      <c r="T351" s="122" t="s">
        <v>153</v>
      </c>
      <c r="U351" s="123" t="s">
        <v>153</v>
      </c>
      <c r="V351" s="124" t="s">
        <v>153</v>
      </c>
      <c r="W351" s="122" t="s">
        <v>153</v>
      </c>
      <c r="X351" s="122" t="s">
        <v>153</v>
      </c>
      <c r="Y351" s="123" t="s">
        <v>153</v>
      </c>
      <c r="Z351" s="124" t="s">
        <v>153</v>
      </c>
    </row>
    <row r="352" spans="2:26" ht="29" x14ac:dyDescent="0.35">
      <c r="B352" s="118" t="str">
        <f>'INF GERAIS'!B352&amp;IFERROR(IF(INDEX(APOIO!$A$5:$A$50,MATCH('INF GERAIS'!N352,APOIO!$B$5:$B$50,0))="NÃO",APOIO!$A$2&amp;"NÃO VÁLIDO",""),"")</f>
        <v>2014.0331</v>
      </c>
      <c r="C352" s="118" t="str">
        <f>'INF GERAIS'!C352</f>
        <v>AGRESTE SETENTRIONAL</v>
      </c>
      <c r="D352" s="118" t="str">
        <f>'INF GERAIS'!D352</f>
        <v>SANTA CRUZ DO CAPIBARIBE</v>
      </c>
      <c r="E352" s="118" t="str">
        <f>'INF GERAIS'!E352</f>
        <v>PAVIMENTAÇÃO EM PARALELEPÍPEDO EM DIVERSAS RUAS DO MUNICÍPIO.</v>
      </c>
      <c r="F352" s="1950" t="str">
        <f>'INF GERAIS'!G352</f>
        <v>NORMAL</v>
      </c>
      <c r="G352" s="122">
        <v>42424</v>
      </c>
      <c r="H352" s="122">
        <v>42458</v>
      </c>
      <c r="I352" s="123">
        <v>0.6</v>
      </c>
      <c r="J352" s="124" t="s">
        <v>153</v>
      </c>
      <c r="K352" s="122">
        <v>42632</v>
      </c>
      <c r="L352" s="122">
        <v>42649</v>
      </c>
      <c r="M352" s="123">
        <v>1</v>
      </c>
      <c r="N352" s="124" t="s">
        <v>153</v>
      </c>
      <c r="O352" s="122" t="s">
        <v>153</v>
      </c>
      <c r="P352" s="122" t="s">
        <v>153</v>
      </c>
      <c r="Q352" s="123" t="s">
        <v>153</v>
      </c>
      <c r="R352" s="124" t="s">
        <v>153</v>
      </c>
      <c r="S352" s="122" t="s">
        <v>153</v>
      </c>
      <c r="T352" s="122" t="s">
        <v>153</v>
      </c>
      <c r="U352" s="123" t="s">
        <v>153</v>
      </c>
      <c r="V352" s="124" t="s">
        <v>153</v>
      </c>
      <c r="W352" s="122" t="s">
        <v>153</v>
      </c>
      <c r="X352" s="122" t="s">
        <v>153</v>
      </c>
      <c r="Y352" s="123" t="s">
        <v>153</v>
      </c>
      <c r="Z352" s="124" t="s">
        <v>153</v>
      </c>
    </row>
    <row r="353" spans="2:26" ht="43.5" x14ac:dyDescent="0.35">
      <c r="B353" s="118" t="str">
        <f>'INF GERAIS'!B353&amp;IFERROR(IF(INDEX(APOIO!$A$5:$A$50,MATCH('INF GERAIS'!N353,APOIO!$B$5:$B$50,0))="NÃO",APOIO!$A$2&amp;"NÃO VÁLIDO",""),"")</f>
        <v>2014.0332
NÃO VÁLIDO</v>
      </c>
      <c r="C353" s="118" t="str">
        <f>'INF GERAIS'!C353</f>
        <v>AGRESTE SETENTRIONAL</v>
      </c>
      <c r="D353" s="118" t="str">
        <f>'INF GERAIS'!D353</f>
        <v>SANTA CRUZ DO CAPIBARIBE</v>
      </c>
      <c r="E353" s="118" t="str">
        <f>'INF GERAIS'!E353</f>
        <v>CONSTRUÇÃO DO AMBULATÓRIO ESPECIALIZADO DA MULHER</v>
      </c>
      <c r="F353" s="1950" t="str">
        <f>'INF GERAIS'!G353</f>
        <v>NORMAL</v>
      </c>
      <c r="H353" s="122" t="s">
        <v>153</v>
      </c>
      <c r="I353" s="123" t="s">
        <v>153</v>
      </c>
      <c r="J353" s="124" t="s">
        <v>153</v>
      </c>
      <c r="K353" s="122" t="s">
        <v>153</v>
      </c>
      <c r="L353" s="122" t="s">
        <v>153</v>
      </c>
      <c r="M353" s="123" t="s">
        <v>153</v>
      </c>
      <c r="N353" s="124" t="s">
        <v>153</v>
      </c>
      <c r="O353" s="122" t="s">
        <v>153</v>
      </c>
      <c r="P353" s="122" t="s">
        <v>153</v>
      </c>
      <c r="Q353" s="123" t="s">
        <v>153</v>
      </c>
      <c r="R353" s="124" t="s">
        <v>153</v>
      </c>
      <c r="S353" s="122" t="s">
        <v>153</v>
      </c>
      <c r="T353" s="122" t="s">
        <v>153</v>
      </c>
      <c r="U353" s="123" t="s">
        <v>153</v>
      </c>
      <c r="V353" s="124" t="s">
        <v>153</v>
      </c>
      <c r="W353" s="122" t="s">
        <v>153</v>
      </c>
      <c r="X353" s="122" t="s">
        <v>153</v>
      </c>
      <c r="Y353" s="123" t="s">
        <v>153</v>
      </c>
      <c r="Z353" s="124" t="s">
        <v>153</v>
      </c>
    </row>
    <row r="354" spans="2:26" ht="29" x14ac:dyDescent="0.35">
      <c r="B354" s="118" t="str">
        <f>'INF GERAIS'!B354&amp;IFERROR(IF(INDEX(APOIO!$A$5:$A$50,MATCH('INF GERAIS'!N354,APOIO!$B$5:$B$50,0))="NÃO",APOIO!$A$2&amp;"NÃO VÁLIDO",""),"")</f>
        <v>2014.0333</v>
      </c>
      <c r="C354" s="118" t="str">
        <f>'INF GERAIS'!C354</f>
        <v>SERTÃO DO ARARIPE</v>
      </c>
      <c r="D354" s="118" t="str">
        <f>'INF GERAIS'!D354</f>
        <v>SANTA FILOMENA</v>
      </c>
      <c r="E354" s="118" t="str">
        <f>'INF GERAIS'!E354</f>
        <v>PAVIMENTAÇÃO  EM PARALELEPÍPEDO EM  DIVERSAS RUAS</v>
      </c>
      <c r="F354" s="1950" t="str">
        <f>'INF GERAIS'!G354</f>
        <v>NORMAL</v>
      </c>
      <c r="G354" s="122">
        <v>42472</v>
      </c>
      <c r="H354" s="122">
        <v>42548</v>
      </c>
      <c r="I354" s="123">
        <v>0.84</v>
      </c>
      <c r="J354" s="124" t="s">
        <v>153</v>
      </c>
      <c r="K354" s="122">
        <v>42656</v>
      </c>
      <c r="L354" s="122">
        <v>42671</v>
      </c>
      <c r="M354" s="123">
        <v>1</v>
      </c>
      <c r="N354" s="124" t="s">
        <v>153</v>
      </c>
      <c r="O354" s="122" t="s">
        <v>153</v>
      </c>
      <c r="P354" s="122" t="s">
        <v>153</v>
      </c>
      <c r="Q354" s="123" t="s">
        <v>153</v>
      </c>
      <c r="R354" s="124" t="s">
        <v>153</v>
      </c>
      <c r="S354" s="122" t="s">
        <v>153</v>
      </c>
      <c r="T354" s="122" t="s">
        <v>153</v>
      </c>
      <c r="U354" s="123" t="s">
        <v>153</v>
      </c>
      <c r="V354" s="124" t="s">
        <v>153</v>
      </c>
      <c r="W354" s="122" t="s">
        <v>153</v>
      </c>
      <c r="X354" s="122" t="s">
        <v>153</v>
      </c>
      <c r="Y354" s="123" t="s">
        <v>153</v>
      </c>
      <c r="Z354" s="124" t="s">
        <v>153</v>
      </c>
    </row>
    <row r="355" spans="2:26" ht="29" x14ac:dyDescent="0.35">
      <c r="B355" s="118" t="str">
        <f>'INF GERAIS'!B355&amp;IFERROR(IF(INDEX(APOIO!$A$5:$A$50,MATCH('INF GERAIS'!N355,APOIO!$B$5:$B$50,0))="NÃO",APOIO!$A$2&amp;"NÃO VÁLIDO",""),"")</f>
        <v>2014.0334</v>
      </c>
      <c r="C355" s="118" t="str">
        <f>'INF GERAIS'!C355</f>
        <v>SERTÃO DO SÃO FRANCISCO</v>
      </c>
      <c r="D355" s="118" t="str">
        <f>'INF GERAIS'!D355</f>
        <v>SANTA MARIA DA BOA VISTA</v>
      </c>
      <c r="E355" s="118" t="str">
        <f>'INF GERAIS'!E355</f>
        <v>RECAPEAMENTO ASFÁLTICO EM DIVERSAS RUAS NA SEDE DO  MUNICÍPIO</v>
      </c>
      <c r="F355" s="1950" t="str">
        <f>'INF GERAIS'!G355</f>
        <v>NORMAL</v>
      </c>
      <c r="G355" s="122">
        <v>42506</v>
      </c>
      <c r="H355" s="122">
        <v>42730</v>
      </c>
      <c r="I355" s="123">
        <v>1</v>
      </c>
      <c r="J355" s="124" t="s">
        <v>153</v>
      </c>
      <c r="K355" s="122">
        <v>44166</v>
      </c>
      <c r="L355" s="122" t="s">
        <v>153</v>
      </c>
      <c r="M355" s="123">
        <v>1</v>
      </c>
      <c r="N355" s="124" t="s">
        <v>153</v>
      </c>
      <c r="O355" s="122" t="s">
        <v>153</v>
      </c>
      <c r="P355" s="122" t="s">
        <v>153</v>
      </c>
      <c r="Q355" s="123" t="s">
        <v>153</v>
      </c>
      <c r="R355" s="124" t="s">
        <v>153</v>
      </c>
      <c r="S355" s="122" t="s">
        <v>153</v>
      </c>
      <c r="T355" s="122" t="s">
        <v>153</v>
      </c>
      <c r="U355" s="123" t="s">
        <v>153</v>
      </c>
      <c r="V355" s="124" t="s">
        <v>153</v>
      </c>
      <c r="W355" s="122" t="s">
        <v>153</v>
      </c>
      <c r="X355" s="122" t="s">
        <v>153</v>
      </c>
      <c r="Y355" s="123" t="s">
        <v>153</v>
      </c>
      <c r="Z355" s="124" t="s">
        <v>153</v>
      </c>
    </row>
    <row r="356" spans="2:26" ht="29" x14ac:dyDescent="0.35">
      <c r="B356" s="118" t="str">
        <f>'INF GERAIS'!B356&amp;IFERROR(IF(INDEX(APOIO!$A$5:$A$50,MATCH('INF GERAIS'!N356,APOIO!$B$5:$B$50,0))="NÃO",APOIO!$A$2&amp;"NÃO VÁLIDO",""),"")</f>
        <v>2014.0335</v>
      </c>
      <c r="C356" s="118" t="str">
        <f>'INF GERAIS'!C356</f>
        <v>SERTÃO DO SÃO FRANCISCO</v>
      </c>
      <c r="D356" s="118" t="str">
        <f>'INF GERAIS'!D356</f>
        <v>SANTA MARIA DA BOA VISTA</v>
      </c>
      <c r="E356" s="118" t="str">
        <f>'INF GERAIS'!E356</f>
        <v>CONSTRUÇÃO DA SALA DO EMPREENDEDOR</v>
      </c>
      <c r="F356" s="1950" t="str">
        <f>'INF GERAIS'!G356</f>
        <v>NORMAL</v>
      </c>
      <c r="G356" s="122">
        <v>42506</v>
      </c>
      <c r="H356" s="122">
        <v>42923</v>
      </c>
      <c r="I356" s="123">
        <v>1</v>
      </c>
      <c r="J356" s="124" t="s">
        <v>153</v>
      </c>
      <c r="K356" s="122" t="s">
        <v>153</v>
      </c>
      <c r="L356" s="122" t="s">
        <v>153</v>
      </c>
      <c r="M356" s="123" t="s">
        <v>153</v>
      </c>
      <c r="N356" s="124" t="s">
        <v>153</v>
      </c>
      <c r="O356" s="122" t="s">
        <v>153</v>
      </c>
      <c r="P356" s="122" t="s">
        <v>153</v>
      </c>
      <c r="Q356" s="123" t="s">
        <v>153</v>
      </c>
      <c r="R356" s="124" t="s">
        <v>153</v>
      </c>
      <c r="S356" s="122" t="s">
        <v>153</v>
      </c>
      <c r="T356" s="122" t="s">
        <v>153</v>
      </c>
      <c r="U356" s="123" t="s">
        <v>153</v>
      </c>
      <c r="V356" s="124" t="s">
        <v>153</v>
      </c>
      <c r="W356" s="122" t="s">
        <v>153</v>
      </c>
      <c r="X356" s="122" t="s">
        <v>153</v>
      </c>
      <c r="Y356" s="123" t="s">
        <v>153</v>
      </c>
      <c r="Z356" s="124" t="s">
        <v>153</v>
      </c>
    </row>
    <row r="357" spans="2:26" ht="29" x14ac:dyDescent="0.35">
      <c r="B357" s="118" t="str">
        <f>'INF GERAIS'!B357&amp;IFERROR(IF(INDEX(APOIO!$A$5:$A$50,MATCH('INF GERAIS'!N357,APOIO!$B$5:$B$50,0))="NÃO",APOIO!$A$2&amp;"NÃO VÁLIDO",""),"")</f>
        <v>2014.0336</v>
      </c>
      <c r="C357" s="118" t="str">
        <f>'INF GERAIS'!C357</f>
        <v>SERTÃO DO SÃO FRANCISCO</v>
      </c>
      <c r="D357" s="118" t="str">
        <f>'INF GERAIS'!D357</f>
        <v>SANTA MARIA DA BOA VISTA</v>
      </c>
      <c r="E357" s="118" t="str">
        <f>'INF GERAIS'!E357</f>
        <v>RECUPERAÇÃO DE ESTRADAS VICINAIS</v>
      </c>
      <c r="F357" s="1950" t="str">
        <f>'INF GERAIS'!G357</f>
        <v>NORMAL</v>
      </c>
      <c r="G357" s="122">
        <v>42359</v>
      </c>
      <c r="H357" s="122">
        <v>42390</v>
      </c>
      <c r="I357" s="123">
        <v>1</v>
      </c>
      <c r="J357" s="124" t="s">
        <v>153</v>
      </c>
      <c r="K357" s="122" t="s">
        <v>153</v>
      </c>
      <c r="L357" s="122" t="s">
        <v>153</v>
      </c>
      <c r="M357" s="123" t="s">
        <v>153</v>
      </c>
      <c r="N357" s="124" t="s">
        <v>153</v>
      </c>
      <c r="O357" s="122" t="s">
        <v>153</v>
      </c>
      <c r="P357" s="122" t="s">
        <v>153</v>
      </c>
      <c r="Q357" s="123" t="s">
        <v>153</v>
      </c>
      <c r="R357" s="124" t="s">
        <v>153</v>
      </c>
      <c r="S357" s="122" t="s">
        <v>153</v>
      </c>
      <c r="T357" s="122" t="s">
        <v>153</v>
      </c>
      <c r="U357" s="123" t="s">
        <v>153</v>
      </c>
      <c r="V357" s="124" t="s">
        <v>153</v>
      </c>
      <c r="W357" s="122" t="s">
        <v>153</v>
      </c>
      <c r="X357" s="122" t="s">
        <v>153</v>
      </c>
      <c r="Y357" s="123" t="s">
        <v>153</v>
      </c>
      <c r="Z357" s="124" t="s">
        <v>153</v>
      </c>
    </row>
    <row r="358" spans="2:26" ht="29" x14ac:dyDescent="0.35">
      <c r="B358" s="118" t="str">
        <f>'INF GERAIS'!B358&amp;IFERROR(IF(INDEX(APOIO!$A$5:$A$50,MATCH('INF GERAIS'!N358,APOIO!$B$5:$B$50,0))="NÃO",APOIO!$A$2&amp;"NÃO VÁLIDO",""),"")</f>
        <v>2014.0337</v>
      </c>
      <c r="C358" s="118" t="str">
        <f>'INF GERAIS'!C358</f>
        <v>SERTÃO DO SÃO FRANCISCO</v>
      </c>
      <c r="D358" s="118" t="str">
        <f>'INF GERAIS'!D358</f>
        <v>SANTA MARIA DA BOA VISTA</v>
      </c>
      <c r="E358" s="118" t="str">
        <f>'INF GERAIS'!E358</f>
        <v>RECUPERAÇÃO DE PRÉDIO PARA INSTALAÇÃO DE UNIDADE DO SAMU</v>
      </c>
      <c r="F358" s="1950" t="str">
        <f>'INF GERAIS'!G358</f>
        <v>NORMAL</v>
      </c>
      <c r="G358" s="122">
        <v>42506</v>
      </c>
      <c r="H358" s="122">
        <v>42510</v>
      </c>
      <c r="I358" s="123">
        <v>0.7</v>
      </c>
      <c r="J358" s="124"/>
      <c r="K358" s="122">
        <v>42548</v>
      </c>
      <c r="L358" s="122">
        <v>42599</v>
      </c>
      <c r="M358" s="123">
        <v>1</v>
      </c>
      <c r="N358" s="124" t="s">
        <v>153</v>
      </c>
      <c r="O358" s="122" t="s">
        <v>153</v>
      </c>
      <c r="P358" s="122" t="s">
        <v>153</v>
      </c>
      <c r="Q358" s="123" t="s">
        <v>153</v>
      </c>
      <c r="R358" s="124" t="s">
        <v>153</v>
      </c>
      <c r="S358" s="122" t="s">
        <v>153</v>
      </c>
      <c r="T358" s="122" t="s">
        <v>153</v>
      </c>
      <c r="U358" s="123" t="s">
        <v>153</v>
      </c>
      <c r="V358" s="124" t="s">
        <v>153</v>
      </c>
      <c r="W358" s="122" t="s">
        <v>153</v>
      </c>
      <c r="X358" s="122" t="s">
        <v>153</v>
      </c>
      <c r="Y358" s="123" t="s">
        <v>153</v>
      </c>
      <c r="Z358" s="124" t="s">
        <v>153</v>
      </c>
    </row>
    <row r="359" spans="2:26" ht="29" x14ac:dyDescent="0.35">
      <c r="B359" s="118" t="str">
        <f>'INF GERAIS'!B359&amp;IFERROR(IF(INDEX(APOIO!$A$5:$A$50,MATCH('INF GERAIS'!N359,APOIO!$B$5:$B$50,0))="NÃO",APOIO!$A$2&amp;"NÃO VÁLIDO",""),"")</f>
        <v>2014.0338</v>
      </c>
      <c r="C359" s="118" t="str">
        <f>'INF GERAIS'!C359</f>
        <v>SERTÃO DO SÃO FRANCISCO</v>
      </c>
      <c r="D359" s="118" t="str">
        <f>'INF GERAIS'!D359</f>
        <v>SANTA MARIA DA BOA VISTA</v>
      </c>
      <c r="E359" s="118" t="str">
        <f>'INF GERAIS'!E359</f>
        <v>ABASTECIMENTO DE ÁGUA 1ª ETAPA</v>
      </c>
      <c r="F359" s="1950" t="str">
        <f>'INF GERAIS'!G359</f>
        <v>NORMAL</v>
      </c>
      <c r="G359" s="122">
        <v>42506</v>
      </c>
      <c r="H359" s="122">
        <v>42558</v>
      </c>
      <c r="I359" s="123">
        <v>0.6</v>
      </c>
      <c r="J359" s="124" t="s">
        <v>153</v>
      </c>
      <c r="K359" s="122">
        <v>42563</v>
      </c>
      <c r="L359" s="122">
        <v>42585</v>
      </c>
      <c r="M359" s="123">
        <v>1</v>
      </c>
      <c r="N359" s="124" t="s">
        <v>153</v>
      </c>
      <c r="O359" s="122" t="s">
        <v>153</v>
      </c>
      <c r="P359" s="122" t="s">
        <v>153</v>
      </c>
      <c r="Q359" s="123" t="s">
        <v>153</v>
      </c>
      <c r="R359" s="124" t="s">
        <v>153</v>
      </c>
      <c r="S359" s="122" t="s">
        <v>153</v>
      </c>
      <c r="T359" s="122" t="s">
        <v>153</v>
      </c>
      <c r="U359" s="123" t="s">
        <v>153</v>
      </c>
      <c r="V359" s="124" t="s">
        <v>153</v>
      </c>
      <c r="W359" s="122" t="s">
        <v>153</v>
      </c>
      <c r="X359" s="122" t="s">
        <v>153</v>
      </c>
      <c r="Y359" s="123" t="s">
        <v>153</v>
      </c>
      <c r="Z359" s="124" t="s">
        <v>153</v>
      </c>
    </row>
    <row r="360" spans="2:26" ht="29" x14ac:dyDescent="0.35">
      <c r="B360" s="118" t="str">
        <f>'INF GERAIS'!B360&amp;IFERROR(IF(INDEX(APOIO!$A$5:$A$50,MATCH('INF GERAIS'!N360,APOIO!$B$5:$B$50,0))="NÃO",APOIO!$A$2&amp;"NÃO VÁLIDO",""),"")</f>
        <v>2014.0339</v>
      </c>
      <c r="C360" s="118" t="str">
        <f>'INF GERAIS'!C360</f>
        <v>AGRESTE SETENTRIONAL</v>
      </c>
      <c r="D360" s="118" t="str">
        <f>'INF GERAIS'!D360</f>
        <v>SANTA MARIA DO CAMBUCÁ</v>
      </c>
      <c r="E360" s="118" t="str">
        <f>'INF GERAIS'!E360</f>
        <v>PAVIMENTAÇÃO EM PARALELEPIPEDOS GRANITICOS</v>
      </c>
      <c r="F360" s="1950" t="str">
        <f>'INF GERAIS'!G360</f>
        <v>NORMAL</v>
      </c>
      <c r="G360" s="122">
        <v>42650</v>
      </c>
      <c r="H360" s="122">
        <v>42726</v>
      </c>
      <c r="I360" s="123">
        <v>1</v>
      </c>
      <c r="J360" s="124" t="s">
        <v>153</v>
      </c>
      <c r="K360" s="122" t="s">
        <v>153</v>
      </c>
      <c r="L360" s="122" t="s">
        <v>153</v>
      </c>
      <c r="M360" s="123" t="s">
        <v>153</v>
      </c>
      <c r="N360" s="124" t="s">
        <v>153</v>
      </c>
      <c r="O360" s="122" t="s">
        <v>153</v>
      </c>
      <c r="P360" s="122" t="s">
        <v>153</v>
      </c>
      <c r="Q360" s="123" t="s">
        <v>153</v>
      </c>
      <c r="R360" s="124" t="s">
        <v>153</v>
      </c>
      <c r="S360" s="122" t="s">
        <v>153</v>
      </c>
      <c r="T360" s="122" t="s">
        <v>153</v>
      </c>
      <c r="U360" s="123" t="s">
        <v>153</v>
      </c>
      <c r="V360" s="124" t="s">
        <v>153</v>
      </c>
      <c r="W360" s="122" t="s">
        <v>153</v>
      </c>
      <c r="X360" s="122" t="s">
        <v>153</v>
      </c>
      <c r="Y360" s="123" t="s">
        <v>153</v>
      </c>
      <c r="Z360" s="124" t="s">
        <v>153</v>
      </c>
    </row>
    <row r="361" spans="2:26" ht="29" x14ac:dyDescent="0.35">
      <c r="B361" s="118" t="str">
        <f>'INF GERAIS'!B361&amp;IFERROR(IF(INDEX(APOIO!$A$5:$A$50,MATCH('INF GERAIS'!N361,APOIO!$B$5:$B$50,0))="NÃO",APOIO!$A$2&amp;"NÃO VÁLIDO",""),"")</f>
        <v>2014.0340</v>
      </c>
      <c r="C361" s="118" t="str">
        <f>'INF GERAIS'!C361</f>
        <v>AGRESTE SETENTRIONAL</v>
      </c>
      <c r="D361" s="118" t="str">
        <f>'INF GERAIS'!D361</f>
        <v>SANTA MARIA DO CAMBUCÁ</v>
      </c>
      <c r="E361" s="118" t="str">
        <f>'INF GERAIS'!E361</f>
        <v>CONSTRUÇÃO DE PÓRTICO, PASSEIO COM GUARDA-CORPO E REQUALIFICAÇÃO DE PRAÇAS E CANTEIROS</v>
      </c>
      <c r="F361" s="1950" t="str">
        <f>'INF GERAIS'!G361</f>
        <v>NORMAL</v>
      </c>
      <c r="G361" s="122">
        <v>42209</v>
      </c>
      <c r="H361" s="122">
        <v>42264</v>
      </c>
      <c r="I361" s="123">
        <v>0.75</v>
      </c>
      <c r="J361" s="124" t="s">
        <v>153</v>
      </c>
      <c r="K361" s="122">
        <v>42762</v>
      </c>
      <c r="L361" s="122">
        <v>42818</v>
      </c>
      <c r="M361" s="123">
        <v>1</v>
      </c>
      <c r="N361" s="124" t="s">
        <v>153</v>
      </c>
      <c r="O361" s="122" t="s">
        <v>153</v>
      </c>
      <c r="P361" s="122" t="s">
        <v>153</v>
      </c>
      <c r="Q361" s="123" t="s">
        <v>153</v>
      </c>
      <c r="R361" s="124" t="s">
        <v>153</v>
      </c>
      <c r="S361" s="122" t="s">
        <v>153</v>
      </c>
      <c r="T361" s="122" t="s">
        <v>153</v>
      </c>
      <c r="U361" s="123" t="s">
        <v>153</v>
      </c>
      <c r="V361" s="124" t="s">
        <v>153</v>
      </c>
      <c r="W361" s="122" t="s">
        <v>153</v>
      </c>
      <c r="X361" s="122" t="s">
        <v>153</v>
      </c>
      <c r="Y361" s="123" t="s">
        <v>153</v>
      </c>
      <c r="Z361" s="124" t="s">
        <v>153</v>
      </c>
    </row>
    <row r="362" spans="2:26" x14ac:dyDescent="0.35">
      <c r="B362" s="118" t="str">
        <f>'INF GERAIS'!B362&amp;IFERROR(IF(INDEX(APOIO!$A$5:$A$50,MATCH('INF GERAIS'!N362,APOIO!$B$5:$B$50,0))="NÃO",APOIO!$A$2&amp;"NÃO VÁLIDO",""),"")</f>
        <v>2014.0341</v>
      </c>
      <c r="C362" s="118" t="str">
        <f>'INF GERAIS'!C362</f>
        <v>SERTÃO DO PAJEÚ</v>
      </c>
      <c r="D362" s="118" t="str">
        <f>'INF GERAIS'!D362</f>
        <v>SANTA TEREZINHA</v>
      </c>
      <c r="E362" s="118" t="str">
        <f>'INF GERAIS'!E362</f>
        <v>REVITALIZAÇÃO DE ESCOLAS MUNICIPAIS</v>
      </c>
      <c r="F362" s="1950" t="str">
        <f>'INF GERAIS'!G362</f>
        <v>NORMAL</v>
      </c>
      <c r="G362" s="122">
        <v>42746</v>
      </c>
      <c r="H362" s="122" t="s">
        <v>12517</v>
      </c>
      <c r="I362" s="123">
        <v>1</v>
      </c>
      <c r="J362" s="120"/>
      <c r="K362" s="122" t="s">
        <v>153</v>
      </c>
      <c r="L362" s="122" t="s">
        <v>153</v>
      </c>
      <c r="M362" s="123" t="s">
        <v>153</v>
      </c>
      <c r="N362" s="124" t="s">
        <v>153</v>
      </c>
      <c r="O362" s="122" t="s">
        <v>153</v>
      </c>
      <c r="P362" s="122" t="s">
        <v>153</v>
      </c>
      <c r="Q362" s="123" t="s">
        <v>153</v>
      </c>
      <c r="R362" s="124" t="s">
        <v>153</v>
      </c>
      <c r="S362" s="122" t="s">
        <v>153</v>
      </c>
      <c r="T362" s="122" t="s">
        <v>153</v>
      </c>
      <c r="U362" s="123" t="s">
        <v>153</v>
      </c>
      <c r="V362" s="124" t="s">
        <v>153</v>
      </c>
      <c r="W362" s="122" t="s">
        <v>153</v>
      </c>
      <c r="X362" s="122" t="s">
        <v>153</v>
      </c>
      <c r="Y362" s="123" t="s">
        <v>153</v>
      </c>
      <c r="Z362" s="124" t="s">
        <v>153</v>
      </c>
    </row>
    <row r="363" spans="2:26" x14ac:dyDescent="0.35">
      <c r="B363" s="118" t="str">
        <f>'INF GERAIS'!B363&amp;IFERROR(IF(INDEX(APOIO!$A$5:$A$50,MATCH('INF GERAIS'!N363,APOIO!$B$5:$B$50,0))="NÃO",APOIO!$A$2&amp;"NÃO VÁLIDO",""),"")</f>
        <v>2014.0342</v>
      </c>
      <c r="C363" s="118" t="str">
        <f>'INF GERAIS'!C363</f>
        <v>SERTÃO DO PAJEÚ</v>
      </c>
      <c r="D363" s="118" t="str">
        <f>'INF GERAIS'!D363</f>
        <v>SANTA TEREZINHA</v>
      </c>
      <c r="E363" s="118" t="str">
        <f>'INF GERAIS'!E363</f>
        <v>REVITALIZAÇÃO DE MERCADO MUNICIPAL</v>
      </c>
      <c r="F363" s="1950" t="str">
        <f>'INF GERAIS'!G363</f>
        <v>NORMAL</v>
      </c>
      <c r="G363" s="122">
        <v>42317</v>
      </c>
      <c r="H363" s="122" t="s">
        <v>153</v>
      </c>
      <c r="I363" s="123">
        <v>0.8</v>
      </c>
      <c r="J363" s="124" t="s">
        <v>153</v>
      </c>
      <c r="K363" s="122">
        <v>42802</v>
      </c>
      <c r="L363" s="122">
        <v>42830</v>
      </c>
      <c r="M363" s="123">
        <v>1</v>
      </c>
      <c r="N363" s="124" t="s">
        <v>153</v>
      </c>
      <c r="O363" s="122" t="s">
        <v>153</v>
      </c>
      <c r="P363" s="122" t="s">
        <v>153</v>
      </c>
      <c r="Q363" s="123" t="s">
        <v>153</v>
      </c>
      <c r="R363" s="124" t="s">
        <v>153</v>
      </c>
      <c r="S363" s="122" t="s">
        <v>153</v>
      </c>
      <c r="T363" s="122" t="s">
        <v>153</v>
      </c>
      <c r="U363" s="123" t="s">
        <v>153</v>
      </c>
      <c r="V363" s="124" t="s">
        <v>153</v>
      </c>
      <c r="W363" s="122" t="s">
        <v>153</v>
      </c>
      <c r="X363" s="122" t="s">
        <v>153</v>
      </c>
      <c r="Y363" s="123" t="s">
        <v>153</v>
      </c>
      <c r="Z363" s="124" t="s">
        <v>153</v>
      </c>
    </row>
    <row r="364" spans="2:26" x14ac:dyDescent="0.35">
      <c r="B364" s="118" t="str">
        <f>'INF GERAIS'!B364&amp;IFERROR(IF(INDEX(APOIO!$A$5:$A$50,MATCH('INF GERAIS'!N364,APOIO!$B$5:$B$50,0))="NÃO",APOIO!$A$2&amp;"NÃO VÁLIDO",""),"")</f>
        <v>2014.0343</v>
      </c>
      <c r="C364" s="118" t="str">
        <f>'INF GERAIS'!C364</f>
        <v>SERTÃO DO PAJEÚ</v>
      </c>
      <c r="D364" s="118" t="str">
        <f>'INF GERAIS'!D364</f>
        <v>SANTA TEREZINHA</v>
      </c>
      <c r="E364" s="118" t="str">
        <f>'INF GERAIS'!E364</f>
        <v>REVITALIZAÇÃO DE AÇOUGUE MUNICIPAL</v>
      </c>
      <c r="F364" s="1950" t="str">
        <f>'INF GERAIS'!G364</f>
        <v>NORMAL</v>
      </c>
      <c r="G364" s="122">
        <v>42317</v>
      </c>
      <c r="H364" s="122">
        <v>42359</v>
      </c>
      <c r="I364" s="123">
        <v>1</v>
      </c>
      <c r="J364" s="124" t="s">
        <v>153</v>
      </c>
      <c r="K364" s="122" t="s">
        <v>153</v>
      </c>
      <c r="L364" s="122" t="s">
        <v>153</v>
      </c>
      <c r="M364" s="123" t="s">
        <v>153</v>
      </c>
      <c r="N364" s="124" t="s">
        <v>153</v>
      </c>
      <c r="O364" s="122" t="s">
        <v>153</v>
      </c>
      <c r="P364" s="122" t="s">
        <v>153</v>
      </c>
      <c r="Q364" s="123" t="s">
        <v>153</v>
      </c>
      <c r="R364" s="124" t="s">
        <v>153</v>
      </c>
      <c r="S364" s="122" t="s">
        <v>153</v>
      </c>
      <c r="T364" s="122" t="s">
        <v>153</v>
      </c>
      <c r="U364" s="123" t="s">
        <v>153</v>
      </c>
      <c r="V364" s="124" t="s">
        <v>153</v>
      </c>
      <c r="W364" s="122" t="s">
        <v>153</v>
      </c>
      <c r="X364" s="122" t="s">
        <v>153</v>
      </c>
      <c r="Y364" s="123" t="s">
        <v>153</v>
      </c>
      <c r="Z364" s="124" t="s">
        <v>153</v>
      </c>
    </row>
    <row r="365" spans="2:26" x14ac:dyDescent="0.35">
      <c r="B365" s="1432" t="str">
        <f>'INF GERAIS'!B365&amp;IFERROR(IF(INDEX(APOIO!$A$5:$A$50,MATCH('INF GERAIS'!N365,APOIO!$B$5:$B$50,0))="NÃO",APOIO!$A$2&amp;"NÃO VÁLIDO",""),"")</f>
        <v>2014.0442</v>
      </c>
      <c r="C365" s="1432" t="str">
        <f>'INF GERAIS'!C365</f>
        <v>SERTÃO DO PAJEÚ</v>
      </c>
      <c r="D365" s="1432" t="str">
        <f>'INF GERAIS'!D365</f>
        <v>SANTA TEREZINHA</v>
      </c>
      <c r="E365" s="1432" t="str">
        <f>'INF GERAIS'!E365</f>
        <v>REVITALIZAÇÃO DA PRAÇA SÃO SEBASTIÃO</v>
      </c>
      <c r="F365" s="1950" t="str">
        <f>'INF GERAIS'!G365</f>
        <v>NORMAL</v>
      </c>
      <c r="G365" s="122">
        <v>44216</v>
      </c>
      <c r="H365" s="122"/>
      <c r="I365" s="123">
        <v>1</v>
      </c>
      <c r="J365" s="124"/>
      <c r="K365" s="122"/>
      <c r="L365" s="122"/>
      <c r="M365" s="123"/>
      <c r="N365" s="124"/>
      <c r="O365" s="122"/>
      <c r="P365" s="122"/>
      <c r="Q365" s="123"/>
      <c r="R365" s="124"/>
      <c r="S365" s="122"/>
      <c r="T365" s="122"/>
      <c r="U365" s="123"/>
      <c r="V365" s="124"/>
      <c r="W365" s="122"/>
      <c r="X365" s="122"/>
      <c r="Y365" s="123"/>
      <c r="Z365" s="124"/>
    </row>
    <row r="366" spans="2:26" ht="43.5" x14ac:dyDescent="0.35">
      <c r="B366" s="118" t="str">
        <f>'INF GERAIS'!B366&amp;IFERROR(IF(INDEX(APOIO!$A$5:$A$50,MATCH('INF GERAIS'!N366,APOIO!$B$5:$B$50,0))="NÃO",APOIO!$A$2&amp;"NÃO VÁLIDO",""),"")</f>
        <v>2014.0344
NÃO VÁLIDO</v>
      </c>
      <c r="C366" s="118" t="str">
        <f>'INF GERAIS'!C366</f>
        <v>SERTÃO DO PAJEÚ</v>
      </c>
      <c r="D366" s="118" t="str">
        <f>'INF GERAIS'!D366</f>
        <v>SANTA TEREZINHA</v>
      </c>
      <c r="E366" s="118" t="str">
        <f>'INF GERAIS'!E366</f>
        <v xml:space="preserve">REVITALIZAÇÃO DO MATADOURO PÚBLICO </v>
      </c>
      <c r="F366" s="1950" t="str">
        <f>'INF GERAIS'!G366</f>
        <v>NORMAL</v>
      </c>
      <c r="G366" s="122" t="s">
        <v>153</v>
      </c>
      <c r="H366" s="122" t="s">
        <v>153</v>
      </c>
      <c r="I366" s="123" t="s">
        <v>153</v>
      </c>
      <c r="J366" s="124" t="s">
        <v>153</v>
      </c>
      <c r="K366" s="122" t="s">
        <v>153</v>
      </c>
      <c r="L366" s="122" t="s">
        <v>153</v>
      </c>
      <c r="M366" s="123" t="s">
        <v>153</v>
      </c>
      <c r="N366" s="124" t="s">
        <v>153</v>
      </c>
      <c r="O366" s="122" t="s">
        <v>153</v>
      </c>
      <c r="P366" s="122" t="s">
        <v>153</v>
      </c>
      <c r="Q366" s="123" t="s">
        <v>153</v>
      </c>
      <c r="R366" s="124" t="s">
        <v>153</v>
      </c>
      <c r="S366" s="122" t="s">
        <v>153</v>
      </c>
      <c r="T366" s="122" t="s">
        <v>153</v>
      </c>
      <c r="U366" s="123" t="s">
        <v>153</v>
      </c>
      <c r="V366" s="124" t="s">
        <v>153</v>
      </c>
      <c r="W366" s="122" t="s">
        <v>153</v>
      </c>
      <c r="X366" s="122" t="s">
        <v>153</v>
      </c>
      <c r="Y366" s="123" t="s">
        <v>153</v>
      </c>
      <c r="Z366" s="124" t="s">
        <v>153</v>
      </c>
    </row>
    <row r="367" spans="2:26" ht="29" x14ac:dyDescent="0.35">
      <c r="B367" s="1422" t="str">
        <f>'INF GERAIS'!B367&amp;IFERROR(IF(INDEX(APOIO!$A$5:$A$50,MATCH('INF GERAIS'!N367,APOIO!$B$5:$B$50,0))="NÃO",APOIO!$A$2&amp;"NÃO VÁLIDO",""),"")</f>
        <v>2014.0441</v>
      </c>
      <c r="C367" s="1422" t="str">
        <f>'INF GERAIS'!C367</f>
        <v>MATA SUL</v>
      </c>
      <c r="D367" s="1422" t="str">
        <f>'INF GERAIS'!D367</f>
        <v>SÃO BENEDITO DO SUL</v>
      </c>
      <c r="E367" s="1422" t="str">
        <f>'INF GERAIS'!E367</f>
        <v>PAVIMENTAÇÃO EM PARALELO</v>
      </c>
      <c r="F367" s="1950" t="str">
        <f>'INF GERAIS'!G367</f>
        <v>NORMAL</v>
      </c>
      <c r="G367" s="122">
        <v>44291</v>
      </c>
      <c r="H367" s="122">
        <v>44398</v>
      </c>
      <c r="I367" s="123">
        <v>1</v>
      </c>
      <c r="J367" s="120" t="s">
        <v>13461</v>
      </c>
      <c r="K367" s="122"/>
      <c r="L367" s="122"/>
      <c r="M367" s="123"/>
      <c r="N367" s="124"/>
      <c r="O367" s="122"/>
      <c r="P367" s="122"/>
      <c r="Q367" s="123"/>
      <c r="R367" s="124"/>
      <c r="S367" s="122"/>
      <c r="T367" s="122"/>
      <c r="U367" s="123"/>
      <c r="V367" s="124"/>
      <c r="W367" s="122"/>
      <c r="X367" s="122"/>
      <c r="Y367" s="123"/>
      <c r="Z367" s="124"/>
    </row>
    <row r="368" spans="2:26" ht="29" x14ac:dyDescent="0.35">
      <c r="B368" s="118" t="str">
        <f>'INF GERAIS'!B368&amp;IFERROR(IF(INDEX(APOIO!$A$5:$A$50,MATCH('INF GERAIS'!N368,APOIO!$B$5:$B$50,0))="NÃO",APOIO!$A$2&amp;"NÃO VÁLIDO",""),"")</f>
        <v>2014.0345</v>
      </c>
      <c r="C368" s="118" t="str">
        <f>'INF GERAIS'!C368</f>
        <v>MATA SUL</v>
      </c>
      <c r="D368" s="118" t="str">
        <f>'INF GERAIS'!D368</f>
        <v>SÃO BENEDITO DO SUL</v>
      </c>
      <c r="E368" s="118" t="str">
        <f>'INF GERAIS'!E368</f>
        <v>PAVIMENTAÇÃO ASFALTICA DE DIVERSAs RUAS</v>
      </c>
      <c r="F368" s="1950" t="str">
        <f>'INF GERAIS'!G368</f>
        <v>NORMAL</v>
      </c>
      <c r="G368" s="122">
        <v>42507</v>
      </c>
      <c r="H368" s="122">
        <v>42529</v>
      </c>
      <c r="I368" s="123">
        <v>0.91</v>
      </c>
      <c r="J368" s="124" t="s">
        <v>153</v>
      </c>
      <c r="K368" s="122">
        <v>43266</v>
      </c>
      <c r="L368" s="985">
        <v>43264</v>
      </c>
      <c r="M368" s="123">
        <v>1</v>
      </c>
      <c r="N368" s="124" t="s">
        <v>153</v>
      </c>
      <c r="O368" s="122" t="s">
        <v>153</v>
      </c>
      <c r="P368" s="122" t="s">
        <v>153</v>
      </c>
      <c r="Q368" s="123" t="s">
        <v>153</v>
      </c>
      <c r="R368" s="124" t="s">
        <v>153</v>
      </c>
      <c r="S368" s="122" t="s">
        <v>153</v>
      </c>
      <c r="T368" s="122" t="s">
        <v>153</v>
      </c>
      <c r="U368" s="123" t="s">
        <v>153</v>
      </c>
      <c r="V368" s="124" t="s">
        <v>153</v>
      </c>
      <c r="W368" s="122" t="s">
        <v>153</v>
      </c>
      <c r="X368" s="122" t="s">
        <v>153</v>
      </c>
      <c r="Y368" s="123" t="s">
        <v>153</v>
      </c>
      <c r="Z368" s="124" t="s">
        <v>153</v>
      </c>
    </row>
    <row r="369" spans="2:26" ht="246.5" x14ac:dyDescent="0.35">
      <c r="B369" s="118" t="str">
        <f>'INF GERAIS'!B369&amp;IFERROR(IF(INDEX(APOIO!$A$5:$A$50,MATCH('INF GERAIS'!N369,APOIO!$B$5:$B$50,0))="NÃO",APOIO!$A$2&amp;"NÃO VÁLIDO",""),"")</f>
        <v>2014.0346</v>
      </c>
      <c r="C369" s="118" t="str">
        <f>'INF GERAIS'!C369</f>
        <v>AGRESTE CENTRAL</v>
      </c>
      <c r="D369" s="118" t="str">
        <f>'INF GERAIS'!D369</f>
        <v>SÃO BENTO DO UNA</v>
      </c>
      <c r="E369" s="118" t="str">
        <f>'INF GERAIS'!E369</f>
        <v>PAVIMENTAÇÃO EM PARALELEPÍPEDOS GRANITICOS DE DIVERSAS RUAS - RUA LUIZ GONZAGA; RUA DR. LAURINDO LINS; 2.º TRAVESSA JOAQUIM NABUCO; RUA DOS TERREIROS; 1.TRAV. DOS TERREIROS; 2.TRAV. DOS TERREIROS; RUA BAIXADA DO CASTELO; RUA DA VARA; 1.TRAV.ELADIO PORFIRIO; RUA DE QUEIMADA GRANDE; RUA 6 DE ALMAS BENDITAS; TRAV. DA RUA 6 DE ALMAS BENDITAS; RUA DA JUREMA 3 E FRENTE DO MATADOURO; RUA DA TELPE - VILA DO ESPIRITO SANTO; RUA PRINCIPAL SAIDA DO TAPUIO - VILA DO ESPIRITO SANTO; RUA DA JUREMA 2; RUA DA PEDRA ATE A ENTRADA DE ESPIRITO SANTO; RUA DA PEDRA FRENTE - ESP. SANTO; RUA DE ACESSO A ETE; ACESSO / EMBARQUE / DESEMBARQUE / ESTACIONAMENTO DO MATADOURO MUNICIPAL; RUA CRISTIANO WESLEY O. ALMEIDA; TRAV. LUIZ GONZAGA; BECO DA 1º TRAV. ELADIO PORFIRIO</v>
      </c>
      <c r="F369" s="1950" t="str">
        <f>'INF GERAIS'!G369</f>
        <v>NORMAL</v>
      </c>
      <c r="G369" s="122">
        <v>42650</v>
      </c>
      <c r="H369" s="122" t="s">
        <v>153</v>
      </c>
      <c r="I369" s="123">
        <v>0.6</v>
      </c>
      <c r="J369" s="124" t="s">
        <v>8840</v>
      </c>
      <c r="K369" s="122">
        <v>42844</v>
      </c>
      <c r="L369" s="122">
        <v>42857</v>
      </c>
      <c r="M369" s="123">
        <v>0.6</v>
      </c>
      <c r="N369" s="124" t="s">
        <v>9244</v>
      </c>
      <c r="O369" s="122">
        <v>43711</v>
      </c>
      <c r="P369" s="122">
        <v>43755</v>
      </c>
      <c r="Q369" s="123">
        <v>1</v>
      </c>
      <c r="R369" s="124" t="s">
        <v>12526</v>
      </c>
      <c r="S369" s="122" t="s">
        <v>153</v>
      </c>
      <c r="T369" s="122" t="s">
        <v>153</v>
      </c>
      <c r="U369" s="123" t="s">
        <v>153</v>
      </c>
      <c r="V369" s="124" t="s">
        <v>153</v>
      </c>
      <c r="W369" s="122" t="s">
        <v>153</v>
      </c>
      <c r="X369" s="122" t="s">
        <v>153</v>
      </c>
      <c r="Y369" s="123" t="s">
        <v>153</v>
      </c>
      <c r="Z369" s="124" t="s">
        <v>153</v>
      </c>
    </row>
    <row r="370" spans="2:26" ht="29" x14ac:dyDescent="0.35">
      <c r="B370" s="118" t="str">
        <f>'INF GERAIS'!B370&amp;IFERROR(IF(INDEX(APOIO!$A$5:$A$50,MATCH('INF GERAIS'!N370,APOIO!$B$5:$B$50,0))="NÃO",APOIO!$A$2&amp;"NÃO VÁLIDO",""),"")</f>
        <v>2014.0347</v>
      </c>
      <c r="C370" s="118" t="str">
        <f>'INF GERAIS'!C370</f>
        <v>AGRESTE CENTRAL</v>
      </c>
      <c r="D370" s="118" t="str">
        <f>'INF GERAIS'!D370</f>
        <v>SÃO BENTO DO UNA</v>
      </c>
      <c r="E370" s="118" t="str">
        <f>'INF GERAIS'!E370</f>
        <v>URBANIZAÇÃO E ILUMINAÇÃO DA AVENIDA OSVALDO CELSO MACIEL</v>
      </c>
      <c r="F370" s="1950" t="str">
        <f>'INF GERAIS'!G370</f>
        <v>NORMAL</v>
      </c>
      <c r="G370" s="122">
        <v>42613</v>
      </c>
      <c r="H370" s="122">
        <v>42653</v>
      </c>
      <c r="I370" s="354">
        <v>0.60370000000000001</v>
      </c>
      <c r="J370" s="124" t="s">
        <v>153</v>
      </c>
      <c r="K370" s="122">
        <v>43342</v>
      </c>
      <c r="L370" s="122">
        <v>43564</v>
      </c>
      <c r="M370" s="123">
        <v>1</v>
      </c>
      <c r="N370" s="124" t="s">
        <v>11729</v>
      </c>
      <c r="O370" s="122" t="s">
        <v>153</v>
      </c>
      <c r="P370" s="122" t="s">
        <v>153</v>
      </c>
      <c r="Q370" s="123" t="s">
        <v>153</v>
      </c>
      <c r="R370" s="124" t="s">
        <v>153</v>
      </c>
      <c r="S370" s="122" t="s">
        <v>153</v>
      </c>
      <c r="T370" s="122" t="s">
        <v>153</v>
      </c>
      <c r="U370" s="123" t="s">
        <v>153</v>
      </c>
      <c r="V370" s="124" t="s">
        <v>153</v>
      </c>
      <c r="W370" s="122" t="s">
        <v>153</v>
      </c>
      <c r="X370" s="122" t="s">
        <v>153</v>
      </c>
      <c r="Y370" s="123" t="s">
        <v>153</v>
      </c>
      <c r="Z370" s="124" t="s">
        <v>153</v>
      </c>
    </row>
    <row r="371" spans="2:26" ht="130.5" x14ac:dyDescent="0.35">
      <c r="B371" s="118" t="str">
        <f>'INF GERAIS'!B371&amp;IFERROR(IF(INDEX(APOIO!$A$5:$A$50,MATCH('INF GERAIS'!N371,APOIO!$B$5:$B$50,0))="NÃO",APOIO!$A$2&amp;"NÃO VÁLIDO",""),"")</f>
        <v>2014.0348</v>
      </c>
      <c r="C371" s="118" t="str">
        <f>'INF GERAIS'!C371</f>
        <v>AGRESTE CENTRAL</v>
      </c>
      <c r="D371" s="118" t="str">
        <f>'INF GERAIS'!D371</f>
        <v>SÃO CAETANO</v>
      </c>
      <c r="E371" s="118" t="str">
        <f>'INF GERAIS'!E371</f>
        <v xml:space="preserve">RECAPEAMENTO ASFÁLTICA CBUQ: RUA ALTO DO ROSÁRIO, RUA JOSÉ BEZERRA SOBRINHO, AV. 7 DE SETEMBRO, RUA 15 DE NOVEMBRO RUA JOÃO PAES DE LIRA, RUA OSVALDO PONTES, RUA PREFEITO CAETANO GOMES, RUA OLINDINO SANTINO NA MESMA VIA, RUA LUIZ COIMBRA, RUA VEREADOR JOÃO CLEMENTE E PRAÇA ANANIAS DE MENEZES; E PAVIMENTAÇÃO EM PARALELEPÍEDOS GRANÍTICOS: :  DA 1ª TRAVESSA DO CAMPO ATÉ A 11ª </v>
      </c>
      <c r="F371" s="1950" t="str">
        <f>'INF GERAIS'!G371</f>
        <v>NORMAL</v>
      </c>
      <c r="G371" s="122">
        <v>42814</v>
      </c>
      <c r="H371" s="122">
        <v>42879</v>
      </c>
      <c r="I371" s="123">
        <v>0.64929999999999999</v>
      </c>
      <c r="J371" s="124" t="s">
        <v>9594</v>
      </c>
      <c r="K371" s="122">
        <v>43222</v>
      </c>
      <c r="L371" s="122">
        <v>43231</v>
      </c>
      <c r="M371" s="123">
        <v>1</v>
      </c>
      <c r="N371" s="124" t="s">
        <v>153</v>
      </c>
      <c r="O371" s="122" t="s">
        <v>153</v>
      </c>
      <c r="P371" s="122" t="s">
        <v>153</v>
      </c>
      <c r="Q371" s="123" t="s">
        <v>153</v>
      </c>
      <c r="R371" s="124" t="s">
        <v>153</v>
      </c>
      <c r="S371" s="122" t="s">
        <v>153</v>
      </c>
      <c r="T371" s="122" t="s">
        <v>153</v>
      </c>
      <c r="U371" s="123" t="s">
        <v>153</v>
      </c>
      <c r="V371" s="124" t="s">
        <v>153</v>
      </c>
      <c r="W371" s="122" t="s">
        <v>153</v>
      </c>
      <c r="X371" s="122" t="s">
        <v>153</v>
      </c>
      <c r="Y371" s="123" t="s">
        <v>153</v>
      </c>
      <c r="Z371" s="124" t="s">
        <v>153</v>
      </c>
    </row>
    <row r="372" spans="2:26" ht="29" x14ac:dyDescent="0.35">
      <c r="B372" s="118" t="str">
        <f>'INF GERAIS'!B372&amp;IFERROR(IF(INDEX(APOIO!$A$5:$A$50,MATCH('INF GERAIS'!N372,APOIO!$B$5:$B$50,0))="NÃO",APOIO!$A$2&amp;"NÃO VÁLIDO",""),"")</f>
        <v>2014.0349</v>
      </c>
      <c r="C372" s="118" t="str">
        <f>'INF GERAIS'!C372</f>
        <v>AGRESTE CENTRAL</v>
      </c>
      <c r="D372" s="118" t="str">
        <f>'INF GERAIS'!D372</f>
        <v>SÃO CAETANO</v>
      </c>
      <c r="E372" s="118" t="str">
        <f>'INF GERAIS'!E372</f>
        <v>REFORMA E AMPLIAÇÃO DA PRAÇA PRESIDENTE TANCREDO NEVES GOMES</v>
      </c>
      <c r="F372" s="1950" t="str">
        <f>'INF GERAIS'!G372</f>
        <v>NORMAL</v>
      </c>
      <c r="G372" s="122">
        <v>42398</v>
      </c>
      <c r="H372" s="122">
        <v>42494</v>
      </c>
      <c r="I372" s="123">
        <v>0.68589999999999995</v>
      </c>
      <c r="J372" s="124" t="s">
        <v>153</v>
      </c>
      <c r="K372" s="122">
        <v>42850</v>
      </c>
      <c r="L372" s="122">
        <v>42879</v>
      </c>
      <c r="M372" s="123">
        <v>1</v>
      </c>
      <c r="N372" s="124" t="s">
        <v>153</v>
      </c>
      <c r="O372" s="122" t="s">
        <v>153</v>
      </c>
      <c r="P372" s="122" t="s">
        <v>153</v>
      </c>
      <c r="Q372" s="123" t="s">
        <v>153</v>
      </c>
      <c r="R372" s="124" t="s">
        <v>153</v>
      </c>
      <c r="S372" s="122" t="s">
        <v>153</v>
      </c>
      <c r="T372" s="122" t="s">
        <v>153</v>
      </c>
      <c r="U372" s="123" t="s">
        <v>153</v>
      </c>
      <c r="V372" s="124" t="s">
        <v>153</v>
      </c>
      <c r="W372" s="122" t="s">
        <v>153</v>
      </c>
      <c r="X372" s="122" t="s">
        <v>153</v>
      </c>
      <c r="Y372" s="123" t="s">
        <v>153</v>
      </c>
      <c r="Z372" s="124" t="s">
        <v>153</v>
      </c>
    </row>
    <row r="373" spans="2:26" x14ac:dyDescent="0.35">
      <c r="B373" s="118" t="str">
        <f>'INF GERAIS'!B373&amp;IFERROR(IF(INDEX(APOIO!$A$5:$A$50,MATCH('INF GERAIS'!N373,APOIO!$B$5:$B$50,0))="NÃO",APOIO!$A$2&amp;"NÃO VÁLIDO",""),"")</f>
        <v>2014.0350</v>
      </c>
      <c r="C373" s="118" t="str">
        <f>'INF GERAIS'!C373</f>
        <v>AGRESTE CENTRAL</v>
      </c>
      <c r="D373" s="118" t="str">
        <f>'INF GERAIS'!D373</f>
        <v>SÃO CAETANO</v>
      </c>
      <c r="E373" s="118" t="str">
        <f>'INF GERAIS'!E373</f>
        <v>REVITALIZAÇÃO DOS CANTEIROS DO CENTRO</v>
      </c>
      <c r="F373" s="1950" t="str">
        <f>'INF GERAIS'!G373</f>
        <v>NORMAL</v>
      </c>
      <c r="G373" s="122">
        <v>42398</v>
      </c>
      <c r="H373" s="122">
        <v>42494</v>
      </c>
      <c r="I373" s="123">
        <v>0.6069</v>
      </c>
      <c r="J373" s="124" t="s">
        <v>153</v>
      </c>
      <c r="K373" s="122">
        <v>42850</v>
      </c>
      <c r="L373" s="122">
        <v>42879</v>
      </c>
      <c r="M373" s="123">
        <v>1</v>
      </c>
      <c r="N373" s="124" t="s">
        <v>153</v>
      </c>
      <c r="O373" s="122" t="s">
        <v>153</v>
      </c>
      <c r="P373" s="122" t="s">
        <v>153</v>
      </c>
      <c r="Q373" s="123" t="s">
        <v>153</v>
      </c>
      <c r="R373" s="124" t="s">
        <v>153</v>
      </c>
      <c r="S373" s="122" t="s">
        <v>153</v>
      </c>
      <c r="T373" s="122" t="s">
        <v>153</v>
      </c>
      <c r="U373" s="123" t="s">
        <v>153</v>
      </c>
      <c r="V373" s="124" t="s">
        <v>153</v>
      </c>
      <c r="W373" s="122" t="s">
        <v>153</v>
      </c>
      <c r="X373" s="122" t="s">
        <v>153</v>
      </c>
      <c r="Y373" s="123" t="s">
        <v>153</v>
      </c>
      <c r="Z373" s="124" t="s">
        <v>153</v>
      </c>
    </row>
    <row r="374" spans="2:26" ht="29" x14ac:dyDescent="0.35">
      <c r="B374" s="118" t="str">
        <f>'INF GERAIS'!B374&amp;IFERROR(IF(INDEX(APOIO!$A$5:$A$50,MATCH('INF GERAIS'!N374,APOIO!$B$5:$B$50,0))="NÃO",APOIO!$A$2&amp;"NÃO VÁLIDO",""),"")</f>
        <v>2014.0351</v>
      </c>
      <c r="C374" s="118" t="str">
        <f>'INF GERAIS'!C374</f>
        <v>AGRESTE CENTRAL</v>
      </c>
      <c r="D374" s="118" t="str">
        <f>'INF GERAIS'!D374</f>
        <v>SÃO CAETANO</v>
      </c>
      <c r="E374" s="118" t="str">
        <f>'INF GERAIS'!E374</f>
        <v>REQUALIFICAÇÃO E HUMANIZAÇÃO DO HOSPITAL MUNICIPAL ADOLPHO PEREIRA CARNEIRO</v>
      </c>
      <c r="F374" s="1950" t="str">
        <f>'INF GERAIS'!G374</f>
        <v>NORMAL</v>
      </c>
      <c r="G374" s="122">
        <v>42920</v>
      </c>
      <c r="H374" s="122">
        <v>42964</v>
      </c>
      <c r="I374" s="123">
        <v>0.65</v>
      </c>
      <c r="J374" s="124" t="s">
        <v>153</v>
      </c>
      <c r="K374" s="122">
        <v>43340</v>
      </c>
      <c r="L374" s="122">
        <v>43371</v>
      </c>
      <c r="M374" s="123">
        <v>1</v>
      </c>
      <c r="N374" s="124" t="s">
        <v>153</v>
      </c>
      <c r="O374" s="122" t="s">
        <v>153</v>
      </c>
      <c r="P374" s="122" t="s">
        <v>153</v>
      </c>
      <c r="Q374" s="123" t="s">
        <v>153</v>
      </c>
      <c r="R374" s="124" t="s">
        <v>153</v>
      </c>
      <c r="S374" s="122" t="s">
        <v>153</v>
      </c>
      <c r="T374" s="122" t="s">
        <v>153</v>
      </c>
      <c r="U374" s="123" t="s">
        <v>153</v>
      </c>
      <c r="V374" s="124" t="s">
        <v>153</v>
      </c>
      <c r="W374" s="122" t="s">
        <v>153</v>
      </c>
      <c r="X374" s="122" t="s">
        <v>153</v>
      </c>
      <c r="Y374" s="123" t="s">
        <v>153</v>
      </c>
      <c r="Z374" s="124" t="s">
        <v>153</v>
      </c>
    </row>
    <row r="375" spans="2:26" ht="29" x14ac:dyDescent="0.35">
      <c r="B375" s="118" t="str">
        <f>'INF GERAIS'!B375&amp;IFERROR(IF(INDEX(APOIO!$A$5:$A$50,MATCH('INF GERAIS'!N375,APOIO!$B$5:$B$50,0))="NÃO",APOIO!$A$2&amp;"NÃO VÁLIDO",""),"")</f>
        <v>2014.0352</v>
      </c>
      <c r="C375" s="118" t="str">
        <f>'INF GERAIS'!C375</f>
        <v>AGRESTE MERIDIONAL</v>
      </c>
      <c r="D375" s="118" t="str">
        <f>'INF GERAIS'!D375</f>
        <v>SÃO JOÃO</v>
      </c>
      <c r="E375" s="118" t="str">
        <f>'INF GERAIS'!E375</f>
        <v>APOIO A IMPLANTAÇÃO DE INFRA-ESTRUTURA URBANA NO MUNICÍPIO DE SÃO JOÃO-PE</v>
      </c>
      <c r="F375" s="1950" t="str">
        <f>'INF GERAIS'!G375</f>
        <v>NORMAL</v>
      </c>
      <c r="G375" s="122">
        <v>42354</v>
      </c>
      <c r="H375" s="122">
        <v>42417</v>
      </c>
      <c r="I375" s="123">
        <v>0.5524</v>
      </c>
      <c r="J375" s="124" t="s">
        <v>153</v>
      </c>
      <c r="K375" s="122">
        <v>42510</v>
      </c>
      <c r="L375" s="122">
        <v>42538</v>
      </c>
      <c r="M375" s="123">
        <v>0.63980000000000004</v>
      </c>
      <c r="N375" s="124" t="s">
        <v>153</v>
      </c>
      <c r="O375" s="122">
        <v>42681</v>
      </c>
      <c r="P375" s="122">
        <v>42725</v>
      </c>
      <c r="Q375" s="123">
        <v>1</v>
      </c>
      <c r="R375" s="124" t="s">
        <v>153</v>
      </c>
      <c r="S375" s="122" t="s">
        <v>153</v>
      </c>
      <c r="T375" s="122" t="s">
        <v>153</v>
      </c>
      <c r="U375" s="123" t="s">
        <v>153</v>
      </c>
      <c r="V375" s="124" t="s">
        <v>153</v>
      </c>
      <c r="W375" s="122" t="s">
        <v>153</v>
      </c>
      <c r="X375" s="122" t="s">
        <v>153</v>
      </c>
      <c r="Y375" s="123" t="s">
        <v>153</v>
      </c>
      <c r="Z375" s="124" t="s">
        <v>153</v>
      </c>
    </row>
    <row r="376" spans="2:26" ht="29" x14ac:dyDescent="0.35">
      <c r="B376" s="118" t="str">
        <f>'INF GERAIS'!B376&amp;IFERROR(IF(INDEX(APOIO!$A$5:$A$50,MATCH('INF GERAIS'!N376,APOIO!$B$5:$B$50,0))="NÃO",APOIO!$A$2&amp;"NÃO VÁLIDO",""),"")</f>
        <v>2014.0353</v>
      </c>
      <c r="C376" s="118" t="str">
        <f>'INF GERAIS'!C376</f>
        <v>AGRESTE MERIDIONAL</v>
      </c>
      <c r="D376" s="118" t="str">
        <f>'INF GERAIS'!D376</f>
        <v>SÃO JOÃO</v>
      </c>
      <c r="E376" s="118" t="str">
        <f>'INF GERAIS'!E376</f>
        <v>PARQUE DE EXPOSICÃO DE ANIMAIS</v>
      </c>
      <c r="F376" s="1950" t="str">
        <f>'INF GERAIS'!G376</f>
        <v>NORMAL</v>
      </c>
      <c r="G376" s="122">
        <v>42247</v>
      </c>
      <c r="H376" s="122">
        <v>42269</v>
      </c>
      <c r="I376" s="123">
        <v>0.6</v>
      </c>
      <c r="J376" s="122"/>
      <c r="K376" s="122">
        <v>42446</v>
      </c>
      <c r="L376" s="122">
        <v>42471</v>
      </c>
      <c r="M376" s="123">
        <v>1</v>
      </c>
      <c r="N376" s="124" t="s">
        <v>153</v>
      </c>
      <c r="O376" s="122" t="s">
        <v>153</v>
      </c>
      <c r="P376" s="122" t="s">
        <v>153</v>
      </c>
      <c r="Q376" s="123" t="s">
        <v>153</v>
      </c>
      <c r="R376" s="124" t="s">
        <v>153</v>
      </c>
      <c r="S376" s="122" t="s">
        <v>153</v>
      </c>
      <c r="T376" s="122" t="s">
        <v>153</v>
      </c>
      <c r="U376" s="123" t="s">
        <v>153</v>
      </c>
      <c r="V376" s="124" t="s">
        <v>153</v>
      </c>
      <c r="W376" s="122" t="s">
        <v>153</v>
      </c>
      <c r="X376" s="122" t="s">
        <v>153</v>
      </c>
      <c r="Y376" s="123" t="s">
        <v>153</v>
      </c>
      <c r="Z376" s="124" t="s">
        <v>153</v>
      </c>
    </row>
    <row r="377" spans="2:26" ht="232" x14ac:dyDescent="0.35">
      <c r="B377" s="118" t="str">
        <f>'INF GERAIS'!B377&amp;IFERROR(IF(INDEX(APOIO!$A$5:$A$50,MATCH('INF GERAIS'!N377,APOIO!$B$5:$B$50,0))="NÃO",APOIO!$A$2&amp;"NÃO VÁLIDO",""),"")</f>
        <v>2014.0354</v>
      </c>
      <c r="C377" s="118" t="str">
        <f>'INF GERAIS'!C377</f>
        <v>AGRESTE CENTRAL</v>
      </c>
      <c r="D377" s="118" t="str">
        <f>'INF GERAIS'!D377</f>
        <v>SÃO JOAQUIM DO MONTE</v>
      </c>
      <c r="E377" s="118" t="str">
        <f>'INF GERAIS'!E377</f>
        <v>PAVIMENTAÇÃO DE VIAS URBANAS DO MUNICÍPIO - PAVIMENTAÇÃO DE VIAS URBANAS DO MUNICÍPIO DE SÃO JOAQUIM DO MONTE, PAVIMENTAÇÃO EM PARALELEPÍDOS NAS RUAS: VILA SANTANA (RUA DO CAMPO, R.PROF.AMARO CAVALCANTE, PRÇ.JOSÉ GUEDES, R. DA ESCADARIA 01, RUA DA ESCADARIA 02, R. OTÁVIO JOAQUIM DE AMORIM); MONTE ALEGRE (R. PROJETADA 02, R.PROJETADA 03, R. PROJETADA 05, R. PROJETADA 06, R. PROJETADA 07); MONTE AZUL (RUA CENTRAL); BARRA DO RIACHÃO (RUA PRINCIPAL DE BARRA DO RIACHÃO); COHAB (R.04 CONTINUAÇÃO, RUA 05, RUA 03 CONTINUAÇÃO, TRAVESSA 07); BAIRRO DO AREAL (R. PAULO RODRIGUES DA SILVA, R. JOEL VAZ CAVALCANTE, R.GOV.BARBOSA LIMA SOBRINHO); CENTRO (RUA JOSÉ CABRAL DE ANDRADE E RUA JOSÉ VIEIRA DE MELO)</v>
      </c>
      <c r="F377" s="1950" t="str">
        <f>'INF GERAIS'!G377</f>
        <v>NORMAL</v>
      </c>
      <c r="G377" s="122">
        <v>42331</v>
      </c>
      <c r="H377" s="122">
        <v>42536</v>
      </c>
      <c r="I377" s="123">
        <v>0.6</v>
      </c>
      <c r="J377" s="124" t="s">
        <v>153</v>
      </c>
      <c r="K377" s="122">
        <v>42522</v>
      </c>
      <c r="L377" s="122">
        <v>42549</v>
      </c>
      <c r="M377" s="123">
        <v>1</v>
      </c>
      <c r="N377" s="124" t="s">
        <v>153</v>
      </c>
      <c r="O377" s="122" t="s">
        <v>153</v>
      </c>
      <c r="P377" s="122" t="s">
        <v>153</v>
      </c>
      <c r="Q377" s="123" t="s">
        <v>153</v>
      </c>
      <c r="R377" s="124" t="s">
        <v>153</v>
      </c>
      <c r="S377" s="122" t="s">
        <v>153</v>
      </c>
      <c r="T377" s="122" t="s">
        <v>153</v>
      </c>
      <c r="U377" s="123" t="s">
        <v>153</v>
      </c>
      <c r="V377" s="124" t="s">
        <v>153</v>
      </c>
      <c r="W377" s="122" t="s">
        <v>153</v>
      </c>
      <c r="X377" s="122" t="s">
        <v>153</v>
      </c>
      <c r="Y377" s="123" t="s">
        <v>153</v>
      </c>
      <c r="Z377" s="124" t="s">
        <v>153</v>
      </c>
    </row>
    <row r="378" spans="2:26" ht="29" x14ac:dyDescent="0.35">
      <c r="B378" s="118" t="str">
        <f>'INF GERAIS'!B378&amp;IFERROR(IF(INDEX(APOIO!$A$5:$A$50,MATCH('INF GERAIS'!N378,APOIO!$B$5:$B$50,0))="NÃO",APOIO!$A$2&amp;"NÃO VÁLIDO",""),"")</f>
        <v>2014.0355</v>
      </c>
      <c r="C378" s="118" t="str">
        <f>'INF GERAIS'!C378</f>
        <v>AGRESTE CENTRAL</v>
      </c>
      <c r="D378" s="118" t="str">
        <f>'INF GERAIS'!D378</f>
        <v>SÃO JOAQUIM DO MONTE</v>
      </c>
      <c r="E378" s="118" t="str">
        <f>'INF GERAIS'!E378</f>
        <v>REFORMA DA PRAÇA CORONEL JOAQUIM LIMA NO MUNICÍPIO DE SÃO JOAQUIM DO MONTE – PE</v>
      </c>
      <c r="F378" s="1950" t="str">
        <f>'INF GERAIS'!G378</f>
        <v>NORMAL</v>
      </c>
      <c r="G378" s="122">
        <v>42094</v>
      </c>
      <c r="H378" s="122">
        <v>42285</v>
      </c>
      <c r="I378" s="123">
        <v>0.98</v>
      </c>
      <c r="J378" s="124" t="s">
        <v>153</v>
      </c>
      <c r="K378" s="122">
        <v>42355</v>
      </c>
      <c r="L378" s="122">
        <v>42423</v>
      </c>
      <c r="M378" s="123">
        <v>1</v>
      </c>
      <c r="N378" s="124" t="s">
        <v>7625</v>
      </c>
      <c r="O378" s="122" t="s">
        <v>153</v>
      </c>
      <c r="P378" s="122" t="s">
        <v>153</v>
      </c>
      <c r="Q378" s="123" t="s">
        <v>153</v>
      </c>
      <c r="R378" s="124" t="s">
        <v>153</v>
      </c>
      <c r="S378" s="122" t="s">
        <v>153</v>
      </c>
      <c r="T378" s="122" t="s">
        <v>153</v>
      </c>
      <c r="U378" s="123" t="s">
        <v>153</v>
      </c>
      <c r="V378" s="124" t="s">
        <v>153</v>
      </c>
      <c r="W378" s="122" t="s">
        <v>153</v>
      </c>
      <c r="X378" s="122" t="s">
        <v>153</v>
      </c>
      <c r="Y378" s="123" t="s">
        <v>153</v>
      </c>
      <c r="Z378" s="124" t="s">
        <v>153</v>
      </c>
    </row>
    <row r="379" spans="2:26" ht="29" x14ac:dyDescent="0.35">
      <c r="B379" s="118" t="str">
        <f>'INF GERAIS'!B379&amp;IFERROR(IF(INDEX(APOIO!$A$5:$A$50,MATCH('INF GERAIS'!N379,APOIO!$B$5:$B$50,0))="NÃO",APOIO!$A$2&amp;"NÃO VÁLIDO",""),"")</f>
        <v>2014.0356</v>
      </c>
      <c r="C379" s="118" t="str">
        <f>'INF GERAIS'!C379</f>
        <v>MATA SUL</v>
      </c>
      <c r="D379" s="118" t="str">
        <f>'INF GERAIS'!D379</f>
        <v>SÃO JOSÉ DA COROA GRANDE</v>
      </c>
      <c r="E379" s="118" t="str">
        <f>'INF GERAIS'!E379</f>
        <v xml:space="preserve">CONSTRUÇÃO DE UM PORTAL DE ENTRADA NA CIDADE </v>
      </c>
      <c r="F379" s="1950" t="str">
        <f>'INF GERAIS'!G379</f>
        <v>NORMAL</v>
      </c>
      <c r="G379" s="122">
        <v>43795</v>
      </c>
      <c r="H379" s="985">
        <v>43894</v>
      </c>
      <c r="I379" s="123">
        <v>1</v>
      </c>
      <c r="J379" s="255" t="s">
        <v>13685</v>
      </c>
      <c r="K379" s="122" t="s">
        <v>153</v>
      </c>
      <c r="L379" s="122" t="s">
        <v>153</v>
      </c>
      <c r="M379" s="123" t="s">
        <v>153</v>
      </c>
      <c r="N379" s="124" t="s">
        <v>153</v>
      </c>
      <c r="O379" s="122" t="s">
        <v>153</v>
      </c>
      <c r="P379" s="122" t="s">
        <v>153</v>
      </c>
      <c r="Q379" s="123" t="s">
        <v>153</v>
      </c>
      <c r="R379" s="124" t="s">
        <v>153</v>
      </c>
      <c r="S379" s="122" t="s">
        <v>153</v>
      </c>
      <c r="T379" s="122" t="s">
        <v>153</v>
      </c>
      <c r="U379" s="123" t="s">
        <v>153</v>
      </c>
      <c r="V379" s="124" t="s">
        <v>153</v>
      </c>
      <c r="W379" s="122" t="s">
        <v>153</v>
      </c>
      <c r="X379" s="122" t="s">
        <v>153</v>
      </c>
      <c r="Y379" s="123" t="s">
        <v>153</v>
      </c>
      <c r="Z379" s="124" t="s">
        <v>153</v>
      </c>
    </row>
    <row r="380" spans="2:26" ht="29" x14ac:dyDescent="0.35">
      <c r="B380" s="118" t="str">
        <f>'INF GERAIS'!B380&amp;IFERROR(IF(INDEX(APOIO!$A$5:$A$50,MATCH('INF GERAIS'!N380,APOIO!$B$5:$B$50,0))="NÃO",APOIO!$A$2&amp;"NÃO VÁLIDO",""),"")</f>
        <v>2014.0357</v>
      </c>
      <c r="C380" s="118" t="str">
        <f>'INF GERAIS'!C380</f>
        <v>MATA SUL</v>
      </c>
      <c r="D380" s="118" t="str">
        <f>'INF GERAIS'!D380</f>
        <v>SÃO JOSÉ DA COROA GRANDE</v>
      </c>
      <c r="E380" s="118" t="str">
        <f>'INF GERAIS'!E380</f>
        <v xml:space="preserve">SERVIÇOS DE PAVIMENTAÇÃO EM DIVERSAS RUAS DO MUNICÍPIO </v>
      </c>
      <c r="F380" s="1950" t="str">
        <f>'INF GERAIS'!G380</f>
        <v>NORMAL</v>
      </c>
      <c r="G380" s="122">
        <v>43017</v>
      </c>
      <c r="H380" s="895" t="s">
        <v>153</v>
      </c>
      <c r="I380" s="123">
        <v>1</v>
      </c>
      <c r="J380" s="124" t="s">
        <v>153</v>
      </c>
      <c r="K380" s="122">
        <v>44761</v>
      </c>
      <c r="L380" s="122"/>
      <c r="M380" s="123">
        <v>1</v>
      </c>
      <c r="N380" s="120" t="s">
        <v>13700</v>
      </c>
      <c r="O380" s="122" t="s">
        <v>153</v>
      </c>
      <c r="P380" s="122" t="s">
        <v>153</v>
      </c>
      <c r="Q380" s="123" t="s">
        <v>153</v>
      </c>
      <c r="R380" s="124" t="s">
        <v>153</v>
      </c>
      <c r="S380" s="122" t="s">
        <v>153</v>
      </c>
      <c r="T380" s="122" t="s">
        <v>153</v>
      </c>
      <c r="U380" s="123" t="s">
        <v>153</v>
      </c>
      <c r="V380" s="124" t="s">
        <v>153</v>
      </c>
      <c r="W380" s="122" t="s">
        <v>153</v>
      </c>
      <c r="X380" s="122" t="s">
        <v>153</v>
      </c>
      <c r="Y380" s="123" t="s">
        <v>153</v>
      </c>
      <c r="Z380" s="124" t="s">
        <v>153</v>
      </c>
    </row>
    <row r="381" spans="2:26" ht="29" x14ac:dyDescent="0.35">
      <c r="B381" s="118" t="str">
        <f>'INF GERAIS'!B381&amp;IFERROR(IF(INDEX(APOIO!$A$5:$A$50,MATCH('INF GERAIS'!N381,APOIO!$B$5:$B$50,0))="NÃO",APOIO!$A$2&amp;"NÃO VÁLIDO",""),"")</f>
        <v>2014.0358</v>
      </c>
      <c r="C381" s="118" t="str">
        <f>'INF GERAIS'!C381</f>
        <v>SERTÃO CENTRAL</v>
      </c>
      <c r="D381" s="118" t="str">
        <f>'INF GERAIS'!D381</f>
        <v>SÃO JOSÉ DO BELMONTE</v>
      </c>
      <c r="E381" s="118" t="str">
        <f>'INF GERAIS'!E381</f>
        <v>CONSTRUÇÃO DE UNIDADE MISTA EM SÃO JOSÉ DO BELMONTE</v>
      </c>
      <c r="F381" s="1950" t="str">
        <f>'INF GERAIS'!G381</f>
        <v>NORMAL</v>
      </c>
      <c r="G381" s="122">
        <v>42247</v>
      </c>
      <c r="H381" s="122">
        <v>42361</v>
      </c>
      <c r="I381" s="123">
        <v>0.6</v>
      </c>
      <c r="K381" s="122">
        <v>42557</v>
      </c>
      <c r="L381" s="122">
        <v>42552</v>
      </c>
      <c r="M381" s="123">
        <v>1</v>
      </c>
      <c r="N381" s="124" t="s">
        <v>153</v>
      </c>
      <c r="O381" s="122" t="s">
        <v>153</v>
      </c>
      <c r="P381" s="122" t="s">
        <v>153</v>
      </c>
      <c r="Q381" s="123" t="s">
        <v>153</v>
      </c>
      <c r="R381" s="124" t="s">
        <v>153</v>
      </c>
      <c r="S381" s="122" t="s">
        <v>153</v>
      </c>
      <c r="T381" s="122" t="s">
        <v>153</v>
      </c>
      <c r="U381" s="123" t="s">
        <v>153</v>
      </c>
      <c r="V381" s="124" t="s">
        <v>153</v>
      </c>
      <c r="W381" s="122" t="s">
        <v>153</v>
      </c>
      <c r="X381" s="122" t="s">
        <v>153</v>
      </c>
      <c r="Y381" s="123" t="s">
        <v>153</v>
      </c>
      <c r="Z381" s="124" t="s">
        <v>153</v>
      </c>
    </row>
    <row r="382" spans="2:26" ht="29" x14ac:dyDescent="0.35">
      <c r="B382" s="118" t="str">
        <f>'INF GERAIS'!B382&amp;IFERROR(IF(INDEX(APOIO!$A$5:$A$50,MATCH('INF GERAIS'!N382,APOIO!$B$5:$B$50,0))="NÃO",APOIO!$A$2&amp;"NÃO VÁLIDO",""),"")</f>
        <v>2014.0359</v>
      </c>
      <c r="C382" s="118" t="str">
        <f>'INF GERAIS'!C382</f>
        <v>SERTÃO DO PAJEÚ</v>
      </c>
      <c r="D382" s="118" t="str">
        <f>'INF GERAIS'!D382</f>
        <v>SÃO JOSÉ DO EGITO</v>
      </c>
      <c r="E382" s="118" t="str">
        <f>'INF GERAIS'!E382</f>
        <v>PERFURAÇÃO E INSTALAÇÃO DE POÇOS TUBULARES EM ROCHA CRISTALINA</v>
      </c>
      <c r="F382" s="1950" t="str">
        <f>'INF GERAIS'!G382</f>
        <v>NORMAL</v>
      </c>
      <c r="G382" s="122">
        <v>42247</v>
      </c>
      <c r="H382" s="122">
        <v>42418</v>
      </c>
      <c r="I382" s="123">
        <v>0.6</v>
      </c>
      <c r="J382" s="124" t="s">
        <v>153</v>
      </c>
      <c r="K382" s="122">
        <v>42716</v>
      </c>
      <c r="L382" s="122">
        <v>42724</v>
      </c>
      <c r="M382" s="123">
        <v>1</v>
      </c>
      <c r="N382" s="124" t="s">
        <v>153</v>
      </c>
      <c r="O382" s="122" t="s">
        <v>153</v>
      </c>
      <c r="P382" s="122" t="s">
        <v>153</v>
      </c>
      <c r="Q382" s="123" t="s">
        <v>153</v>
      </c>
      <c r="R382" s="124" t="s">
        <v>153</v>
      </c>
      <c r="S382" s="122" t="s">
        <v>153</v>
      </c>
      <c r="T382" s="122" t="s">
        <v>153</v>
      </c>
      <c r="U382" s="123" t="s">
        <v>153</v>
      </c>
      <c r="V382" s="124" t="s">
        <v>153</v>
      </c>
      <c r="W382" s="122" t="s">
        <v>153</v>
      </c>
      <c r="X382" s="122" t="s">
        <v>153</v>
      </c>
      <c r="Y382" s="123" t="s">
        <v>153</v>
      </c>
      <c r="Z382" s="124" t="s">
        <v>153</v>
      </c>
    </row>
    <row r="383" spans="2:26" x14ac:dyDescent="0.35">
      <c r="B383" s="118" t="str">
        <f>'INF GERAIS'!B383&amp;IFERROR(IF(INDEX(APOIO!$A$5:$A$50,MATCH('INF GERAIS'!N383,APOIO!$B$5:$B$50,0))="NÃO",APOIO!$A$2&amp;"NÃO VÁLIDO",""),"")</f>
        <v>2014.0360</v>
      </c>
      <c r="C383" s="118" t="str">
        <f>'INF GERAIS'!C383</f>
        <v>SERTÃO DO PAJEÚ</v>
      </c>
      <c r="D383" s="118" t="str">
        <f>'INF GERAIS'!D383</f>
        <v>SÃO JOSÉ DO EGITO</v>
      </c>
      <c r="E383" s="118" t="str">
        <f>'INF GERAIS'!E383</f>
        <v>PAVIMENTAÇÃO DE VIAS PÚBLICAS</v>
      </c>
      <c r="F383" s="1950" t="str">
        <f>'INF GERAIS'!G383</f>
        <v>NORMAL</v>
      </c>
      <c r="G383" s="122">
        <v>42247</v>
      </c>
      <c r="H383" s="122">
        <v>42376</v>
      </c>
      <c r="I383" s="123">
        <v>0.6</v>
      </c>
      <c r="J383" s="124" t="s">
        <v>153</v>
      </c>
      <c r="K383" s="122">
        <v>43017</v>
      </c>
      <c r="L383" s="122">
        <v>43174</v>
      </c>
      <c r="M383" s="123">
        <v>1</v>
      </c>
      <c r="N383" s="124" t="s">
        <v>153</v>
      </c>
      <c r="O383" s="122" t="s">
        <v>153</v>
      </c>
      <c r="P383" s="122" t="s">
        <v>153</v>
      </c>
      <c r="Q383" s="123" t="s">
        <v>153</v>
      </c>
      <c r="R383" s="124" t="s">
        <v>153</v>
      </c>
      <c r="S383" s="122" t="s">
        <v>153</v>
      </c>
      <c r="T383" s="122" t="s">
        <v>153</v>
      </c>
      <c r="U383" s="123" t="s">
        <v>153</v>
      </c>
      <c r="V383" s="124" t="s">
        <v>153</v>
      </c>
      <c r="W383" s="122" t="s">
        <v>153</v>
      </c>
      <c r="X383" s="122" t="s">
        <v>153</v>
      </c>
      <c r="Y383" s="123" t="s">
        <v>153</v>
      </c>
      <c r="Z383" s="124" t="s">
        <v>153</v>
      </c>
    </row>
    <row r="384" spans="2:26" ht="29" x14ac:dyDescent="0.35">
      <c r="B384" s="118" t="str">
        <f>'INF GERAIS'!B384&amp;IFERROR(IF(INDEX(APOIO!$A$5:$A$50,MATCH('INF GERAIS'!N384,APOIO!$B$5:$B$50,0))="NÃO",APOIO!$A$2&amp;"NÃO VÁLIDO",""),"")</f>
        <v>2014.0361</v>
      </c>
      <c r="C384" s="118" t="str">
        <f>'INF GERAIS'!C384</f>
        <v>METROPOLITANA</v>
      </c>
      <c r="D384" s="118" t="str">
        <f>'INF GERAIS'!D384</f>
        <v>SÃO LOURENÇO DA MATA</v>
      </c>
      <c r="E384" s="118" t="str">
        <f>'INF GERAIS'!E384</f>
        <v>CONSTRUÇÃO DO CENTRO MULTI-CULTURAL</v>
      </c>
      <c r="F384" s="1950" t="str">
        <f>'INF GERAIS'!G384</f>
        <v>NORMAL</v>
      </c>
      <c r="G384" s="122" t="s">
        <v>153</v>
      </c>
      <c r="H384" s="122" t="s">
        <v>153</v>
      </c>
      <c r="I384" s="123" t="s">
        <v>153</v>
      </c>
      <c r="J384" s="124" t="s">
        <v>153</v>
      </c>
      <c r="K384" s="122" t="s">
        <v>153</v>
      </c>
      <c r="L384" s="122" t="s">
        <v>153</v>
      </c>
      <c r="M384" s="123" t="s">
        <v>153</v>
      </c>
      <c r="N384" s="124" t="s">
        <v>153</v>
      </c>
      <c r="O384" s="122" t="s">
        <v>153</v>
      </c>
      <c r="P384" s="122" t="s">
        <v>153</v>
      </c>
      <c r="Q384" s="123" t="s">
        <v>153</v>
      </c>
      <c r="R384" s="124" t="s">
        <v>153</v>
      </c>
      <c r="S384" s="122" t="s">
        <v>153</v>
      </c>
      <c r="T384" s="122" t="s">
        <v>153</v>
      </c>
      <c r="U384" s="123" t="s">
        <v>153</v>
      </c>
      <c r="V384" s="124" t="s">
        <v>153</v>
      </c>
      <c r="W384" s="122" t="s">
        <v>153</v>
      </c>
      <c r="X384" s="122" t="s">
        <v>153</v>
      </c>
      <c r="Y384" s="123" t="s">
        <v>153</v>
      </c>
      <c r="Z384" s="124" t="s">
        <v>153</v>
      </c>
    </row>
    <row r="385" spans="2:26" ht="29" x14ac:dyDescent="0.35">
      <c r="B385" s="118" t="str">
        <f>'INF GERAIS'!B385&amp;IFERROR(IF(INDEX(APOIO!$A$5:$A$50,MATCH('INF GERAIS'!N385,APOIO!$B$5:$B$50,0))="NÃO",APOIO!$A$2&amp;"NÃO VÁLIDO",""),"")</f>
        <v>2014.0362</v>
      </c>
      <c r="C385" s="118" t="str">
        <f>'INF GERAIS'!C385</f>
        <v>METROPOLITANA</v>
      </c>
      <c r="D385" s="118" t="str">
        <f>'INF GERAIS'!D385</f>
        <v>SÃO LOURENÇO DA MATA</v>
      </c>
      <c r="E385" s="118" t="str">
        <f>'INF GERAIS'!E385</f>
        <v>CONSTRUÇÃO DE UNIDADE MISTA DE SAÚDE - UPINHA</v>
      </c>
      <c r="F385" s="1950" t="str">
        <f>'INF GERAIS'!G385</f>
        <v>NORMAL</v>
      </c>
      <c r="G385" s="122" t="s">
        <v>153</v>
      </c>
      <c r="H385" s="122" t="s">
        <v>153</v>
      </c>
      <c r="I385" s="123" t="s">
        <v>153</v>
      </c>
      <c r="J385" s="124" t="s">
        <v>153</v>
      </c>
      <c r="K385" s="122" t="s">
        <v>153</v>
      </c>
      <c r="L385" s="122" t="s">
        <v>153</v>
      </c>
      <c r="M385" s="123" t="s">
        <v>153</v>
      </c>
      <c r="N385" s="124" t="s">
        <v>153</v>
      </c>
      <c r="O385" s="122" t="s">
        <v>153</v>
      </c>
      <c r="P385" s="122" t="s">
        <v>153</v>
      </c>
      <c r="Q385" s="123" t="s">
        <v>153</v>
      </c>
      <c r="R385" s="124" t="s">
        <v>153</v>
      </c>
      <c r="S385" s="122" t="s">
        <v>153</v>
      </c>
      <c r="T385" s="122" t="s">
        <v>153</v>
      </c>
      <c r="U385" s="123" t="s">
        <v>153</v>
      </c>
      <c r="V385" s="124" t="s">
        <v>153</v>
      </c>
      <c r="W385" s="122" t="s">
        <v>153</v>
      </c>
      <c r="X385" s="122" t="s">
        <v>153</v>
      </c>
      <c r="Y385" s="123" t="s">
        <v>153</v>
      </c>
      <c r="Z385" s="124" t="s">
        <v>153</v>
      </c>
    </row>
    <row r="386" spans="2:26" ht="29" x14ac:dyDescent="0.35">
      <c r="B386" s="118" t="str">
        <f>'INF GERAIS'!B386&amp;IFERROR(IF(INDEX(APOIO!$A$5:$A$50,MATCH('INF GERAIS'!N386,APOIO!$B$5:$B$50,0))="NÃO",APOIO!$A$2&amp;"NÃO VÁLIDO",""),"")</f>
        <v>2014.0363</v>
      </c>
      <c r="C386" s="118" t="str">
        <f>'INF GERAIS'!C386</f>
        <v>AGRESTE SETENTRIONAL</v>
      </c>
      <c r="D386" s="118" t="str">
        <f>'INF GERAIS'!D386</f>
        <v>SÃO VICENTE FERRER</v>
      </c>
      <c r="E386" s="118" t="str">
        <f>'INF GERAIS'!E386</f>
        <v>PAVIMENTAÇÃO EM PARALELEPÍPEDOS GRANÍTICOS EM DIVERSAS RUAS DA SEDE DO MUNICÍPIO</v>
      </c>
      <c r="F386" s="1950" t="str">
        <f>'INF GERAIS'!G386</f>
        <v>NORMAL</v>
      </c>
      <c r="G386" s="122">
        <v>42593</v>
      </c>
      <c r="H386" s="122">
        <v>43040</v>
      </c>
      <c r="I386" s="123">
        <v>0.6</v>
      </c>
      <c r="J386" s="124" t="s">
        <v>153</v>
      </c>
      <c r="K386" s="122">
        <v>43647</v>
      </c>
      <c r="L386" s="122">
        <v>43664</v>
      </c>
      <c r="M386" s="123">
        <v>1</v>
      </c>
      <c r="N386" s="124"/>
      <c r="O386" s="122" t="s">
        <v>153</v>
      </c>
      <c r="P386" s="122" t="s">
        <v>153</v>
      </c>
      <c r="Q386" s="123" t="s">
        <v>153</v>
      </c>
      <c r="R386" s="124" t="s">
        <v>153</v>
      </c>
      <c r="S386" s="122" t="s">
        <v>153</v>
      </c>
      <c r="T386" s="122" t="s">
        <v>153</v>
      </c>
      <c r="U386" s="123" t="s">
        <v>153</v>
      </c>
      <c r="V386" s="124" t="s">
        <v>153</v>
      </c>
      <c r="W386" s="122" t="s">
        <v>153</v>
      </c>
      <c r="X386" s="122" t="s">
        <v>153</v>
      </c>
      <c r="Y386" s="123" t="s">
        <v>153</v>
      </c>
      <c r="Z386" s="124" t="s">
        <v>153</v>
      </c>
    </row>
    <row r="387" spans="2:26" ht="43.5" x14ac:dyDescent="0.35">
      <c r="B387" s="118" t="str">
        <f>'INF GERAIS'!B387&amp;IFERROR(IF(INDEX(APOIO!$A$5:$A$50,MATCH('INF GERAIS'!N387,APOIO!$B$5:$B$50,0))="NÃO",APOIO!$A$2&amp;"NÃO VÁLIDO",""),"")</f>
        <v>2014.0364</v>
      </c>
      <c r="C387" s="118" t="str">
        <f>'INF GERAIS'!C387</f>
        <v>AGRESTE SETENTRIONAL</v>
      </c>
      <c r="D387" s="118" t="str">
        <f>'INF GERAIS'!D387</f>
        <v>SÃO VICENTE FERRER</v>
      </c>
      <c r="E387" s="118" t="str">
        <f>'INF GERAIS'!E387</f>
        <v xml:space="preserve">PAVIMENTAÇÃO EM PARALELEPÍPEDOS GRANÍTICOS, DRENAGEM E SINALIZAÇÃO VIÁRIA DE DIVERSAS RUAS NO 1º DISTRITO DE SIRIJI </v>
      </c>
      <c r="F387" s="1950" t="str">
        <f>'INF GERAIS'!G387</f>
        <v>NORMAL</v>
      </c>
      <c r="G387" s="122">
        <v>42873</v>
      </c>
      <c r="H387" s="122">
        <v>43060</v>
      </c>
      <c r="I387" s="123">
        <v>0.6</v>
      </c>
      <c r="J387" s="34" t="s">
        <v>11233</v>
      </c>
      <c r="K387" s="122">
        <v>43647</v>
      </c>
      <c r="L387" s="122">
        <v>43677</v>
      </c>
      <c r="M387" s="123">
        <v>0.6</v>
      </c>
      <c r="N387" s="124" t="s">
        <v>153</v>
      </c>
      <c r="O387" s="122">
        <v>43647</v>
      </c>
      <c r="P387" s="122">
        <v>43677</v>
      </c>
      <c r="Q387" s="123">
        <v>1</v>
      </c>
      <c r="R387" s="124" t="s">
        <v>153</v>
      </c>
      <c r="S387" s="122" t="s">
        <v>153</v>
      </c>
      <c r="T387" s="122" t="s">
        <v>153</v>
      </c>
      <c r="U387" s="123" t="s">
        <v>153</v>
      </c>
      <c r="V387" s="124" t="s">
        <v>153</v>
      </c>
      <c r="W387" s="122" t="s">
        <v>153</v>
      </c>
      <c r="X387" s="122" t="s">
        <v>153</v>
      </c>
      <c r="Y387" s="123" t="s">
        <v>153</v>
      </c>
      <c r="Z387" s="124" t="s">
        <v>153</v>
      </c>
    </row>
    <row r="388" spans="2:26" x14ac:dyDescent="0.35">
      <c r="B388" s="118" t="str">
        <f>'INF GERAIS'!B388&amp;IFERROR(IF(INDEX(APOIO!$A$5:$A$50,MATCH('INF GERAIS'!N388,APOIO!$B$5:$B$50,0))="NÃO",APOIO!$A$2&amp;"NÃO VÁLIDO",""),"")</f>
        <v>2014.0365</v>
      </c>
      <c r="C388" s="118" t="str">
        <f>'INF GERAIS'!C388</f>
        <v>SERTÃO DO PAJEÚ</v>
      </c>
      <c r="D388" s="118" t="str">
        <f>'INF GERAIS'!D388</f>
        <v>SERRA TALHADA</v>
      </c>
      <c r="E388" s="118" t="str">
        <f>'INF GERAIS'!E388</f>
        <v xml:space="preserve">PAVIMENTAÇÃO ASFALTICA E EM PEDRA GRANITICA </v>
      </c>
      <c r="F388" s="1950" t="str">
        <f>'INF GERAIS'!G388</f>
        <v>NORMAL</v>
      </c>
      <c r="G388" s="122">
        <v>42555</v>
      </c>
      <c r="H388" s="122">
        <v>42579</v>
      </c>
      <c r="I388" s="123">
        <v>0.6</v>
      </c>
      <c r="J388" s="124" t="s">
        <v>153</v>
      </c>
      <c r="K388" s="122">
        <v>43213</v>
      </c>
      <c r="L388" s="122">
        <v>43229</v>
      </c>
      <c r="M388" s="123">
        <v>1</v>
      </c>
      <c r="N388" s="124" t="s">
        <v>153</v>
      </c>
      <c r="O388" s="122" t="s">
        <v>153</v>
      </c>
      <c r="P388" s="122" t="s">
        <v>153</v>
      </c>
      <c r="Q388" s="123" t="s">
        <v>153</v>
      </c>
      <c r="R388" s="124" t="s">
        <v>153</v>
      </c>
      <c r="S388" s="122" t="s">
        <v>153</v>
      </c>
      <c r="T388" s="122" t="s">
        <v>153</v>
      </c>
      <c r="U388" s="123" t="s">
        <v>153</v>
      </c>
      <c r="V388" s="124" t="s">
        <v>153</v>
      </c>
      <c r="W388" s="122" t="s">
        <v>153</v>
      </c>
      <c r="X388" s="122" t="s">
        <v>153</v>
      </c>
      <c r="Y388" s="123" t="s">
        <v>153</v>
      </c>
      <c r="Z388" s="124" t="s">
        <v>153</v>
      </c>
    </row>
    <row r="389" spans="2:26" ht="29" x14ac:dyDescent="0.35">
      <c r="B389" s="118" t="str">
        <f>'INF GERAIS'!B389&amp;IFERROR(IF(INDEX(APOIO!$A$5:$A$50,MATCH('INF GERAIS'!N389,APOIO!$B$5:$B$50,0))="NÃO",APOIO!$A$2&amp;"NÃO VÁLIDO",""),"")</f>
        <v>2014.0366</v>
      </c>
      <c r="C389" s="118" t="str">
        <f>'INF GERAIS'!C389</f>
        <v>SERTÃO DO PAJEÚ</v>
      </c>
      <c r="D389" s="118" t="str">
        <f>'INF GERAIS'!D389</f>
        <v>SERRA TALHADA</v>
      </c>
      <c r="E389" s="118" t="str">
        <f>'INF GERAIS'!E389</f>
        <v xml:space="preserve"> IMPLANTAÇÃO DO TERMINAL DE TRANSPORTE ALTERNATIVO</v>
      </c>
      <c r="F389" s="1950" t="str">
        <f>'INF GERAIS'!G389</f>
        <v>NORMAL</v>
      </c>
      <c r="G389" s="122">
        <v>42555</v>
      </c>
      <c r="H389" s="122">
        <v>42579</v>
      </c>
      <c r="I389" s="123">
        <v>0.6</v>
      </c>
      <c r="J389" s="124" t="s">
        <v>153</v>
      </c>
      <c r="K389" s="122">
        <v>42822</v>
      </c>
      <c r="L389" s="122">
        <v>42943</v>
      </c>
      <c r="M389" s="123">
        <v>1</v>
      </c>
      <c r="N389" s="124" t="s">
        <v>153</v>
      </c>
      <c r="O389" s="122" t="s">
        <v>153</v>
      </c>
      <c r="P389" s="122" t="s">
        <v>153</v>
      </c>
      <c r="Q389" s="123" t="s">
        <v>153</v>
      </c>
      <c r="R389" s="124" t="s">
        <v>153</v>
      </c>
      <c r="S389" s="122" t="s">
        <v>153</v>
      </c>
      <c r="T389" s="122" t="s">
        <v>153</v>
      </c>
      <c r="U389" s="123" t="s">
        <v>153</v>
      </c>
      <c r="V389" s="124" t="s">
        <v>153</v>
      </c>
      <c r="W389" s="122" t="s">
        <v>153</v>
      </c>
      <c r="X389" s="122" t="s">
        <v>153</v>
      </c>
      <c r="Y389" s="123" t="s">
        <v>153</v>
      </c>
      <c r="Z389" s="124" t="s">
        <v>153</v>
      </c>
    </row>
    <row r="390" spans="2:26" x14ac:dyDescent="0.35">
      <c r="B390" s="118" t="str">
        <f>'INF GERAIS'!B390&amp;IFERROR(IF(INDEX(APOIO!$A$5:$A$50,MATCH('INF GERAIS'!N390,APOIO!$B$5:$B$50,0))="NÃO",APOIO!$A$2&amp;"NÃO VÁLIDO",""),"")</f>
        <v>2014.0367</v>
      </c>
      <c r="C390" s="118" t="str">
        <f>'INF GERAIS'!C390</f>
        <v>SERTÃO DO PAJEÚ</v>
      </c>
      <c r="D390" s="118" t="str">
        <f>'INF GERAIS'!D390</f>
        <v>SERRA TALHADA</v>
      </c>
      <c r="E390" s="118" t="str">
        <f>'INF GERAIS'!E390</f>
        <v>REFORMA DAS PRAÇA E DOS CANTEIROS</v>
      </c>
      <c r="F390" s="1950" t="str">
        <f>'INF GERAIS'!G390</f>
        <v>NORMAL</v>
      </c>
      <c r="G390" s="122">
        <v>42495</v>
      </c>
      <c r="H390" s="122">
        <v>42530</v>
      </c>
      <c r="I390" s="123">
        <v>0.6</v>
      </c>
      <c r="J390" s="124" t="s">
        <v>153</v>
      </c>
      <c r="K390" s="122">
        <v>42632</v>
      </c>
      <c r="L390" s="122">
        <v>42698</v>
      </c>
      <c r="M390" s="123">
        <v>1</v>
      </c>
      <c r="N390" s="124" t="s">
        <v>153</v>
      </c>
      <c r="O390" s="122" t="s">
        <v>153</v>
      </c>
      <c r="P390" s="122" t="s">
        <v>153</v>
      </c>
      <c r="Q390" s="123" t="s">
        <v>153</v>
      </c>
      <c r="R390" s="124" t="s">
        <v>153</v>
      </c>
      <c r="S390" s="122" t="s">
        <v>153</v>
      </c>
      <c r="T390" s="122" t="s">
        <v>153</v>
      </c>
      <c r="U390" s="123" t="s">
        <v>153</v>
      </c>
      <c r="V390" s="124" t="s">
        <v>153</v>
      </c>
      <c r="W390" s="122" t="s">
        <v>153</v>
      </c>
      <c r="X390" s="122" t="s">
        <v>153</v>
      </c>
      <c r="Y390" s="123" t="s">
        <v>153</v>
      </c>
      <c r="Z390" s="124" t="s">
        <v>153</v>
      </c>
    </row>
    <row r="391" spans="2:26" ht="58" x14ac:dyDescent="0.35">
      <c r="B391" s="118" t="str">
        <f>'INF GERAIS'!B391&amp;IFERROR(IF(INDEX(APOIO!$A$5:$A$50,MATCH('INF GERAIS'!N391,APOIO!$B$5:$B$50,0))="NÃO",APOIO!$A$2&amp;"NÃO VÁLIDO",""),"")</f>
        <v>2014.0368</v>
      </c>
      <c r="C391" s="118" t="str">
        <f>'INF GERAIS'!C391</f>
        <v>SERTÃO CENTRAL</v>
      </c>
      <c r="D391" s="118" t="str">
        <f>'INF GERAIS'!D391</f>
        <v>SERRITA</v>
      </c>
      <c r="E391" s="118" t="str">
        <f>'INF GERAIS'!E391</f>
        <v xml:space="preserve">PAVIMENTAÇÃO ASFALTICA NA RUA AMANCIO HORACIO E AVENIDA MAVIAEL DA FRANCA SAMPAIO, PAVIMENTAÇÃO EM PARALEPIPEDO NAS VILAS DE JUA  E IPUEIRA </v>
      </c>
      <c r="F391" s="1950" t="str">
        <f>'INF GERAIS'!G391</f>
        <v>NORMAL</v>
      </c>
      <c r="G391" s="122">
        <v>42089</v>
      </c>
      <c r="H391" s="122">
        <v>42202</v>
      </c>
      <c r="I391" s="123">
        <v>0.6</v>
      </c>
      <c r="J391" s="124" t="s">
        <v>153</v>
      </c>
      <c r="K391" s="122">
        <v>42437</v>
      </c>
      <c r="L391" s="122">
        <v>42444</v>
      </c>
      <c r="M391" s="123">
        <v>1</v>
      </c>
      <c r="N391" s="124" t="s">
        <v>153</v>
      </c>
      <c r="O391" s="122">
        <v>43511</v>
      </c>
      <c r="P391" s="122" t="s">
        <v>153</v>
      </c>
      <c r="Q391" s="123">
        <v>1</v>
      </c>
      <c r="R391" s="124" t="s">
        <v>153</v>
      </c>
      <c r="S391" s="122" t="s">
        <v>153</v>
      </c>
      <c r="T391" s="122" t="s">
        <v>153</v>
      </c>
      <c r="U391" s="123" t="s">
        <v>153</v>
      </c>
      <c r="V391" s="124" t="s">
        <v>153</v>
      </c>
      <c r="W391" s="122" t="s">
        <v>153</v>
      </c>
      <c r="X391" s="122" t="s">
        <v>153</v>
      </c>
      <c r="Y391" s="123" t="s">
        <v>153</v>
      </c>
      <c r="Z391" s="124" t="s">
        <v>153</v>
      </c>
    </row>
    <row r="392" spans="2:26" ht="72.5" x14ac:dyDescent="0.35">
      <c r="B392" s="118" t="str">
        <f>'INF GERAIS'!B392&amp;IFERROR(IF(INDEX(APOIO!$A$5:$A$50,MATCH('INF GERAIS'!N392,APOIO!$B$5:$B$50,0))="NÃO",APOIO!$A$2&amp;"NÃO VÁLIDO",""),"")</f>
        <v>2014.0369</v>
      </c>
      <c r="C392" s="118" t="str">
        <f>'INF GERAIS'!C392</f>
        <v>SERTÃO DO MOXOTÓ</v>
      </c>
      <c r="D392" s="118" t="str">
        <f>'INF GERAIS'!D392</f>
        <v>SERTÂNIA</v>
      </c>
      <c r="E392" s="118" t="str">
        <f>'INF GERAIS'!E392</f>
        <v>CONSTRUÇÃO DAS MURALHAS DAS CRECHES TIPO B E C LOCALIZADAS NAS RUAS EDSON LEITE, NO BAIRRO JOÃO ALEXANDRE, NA SEDE DO MUNICÍPIO; E RUA DR. UBIRAJARA CHAVES, NO BAIRRO ALTO DA CONCEIÇÃO, NA SEDE DO MUNICÍPIO.</v>
      </c>
      <c r="F392" s="1950" t="str">
        <f>'INF GERAIS'!G392</f>
        <v>NORMAL</v>
      </c>
      <c r="G392" s="122">
        <v>42685</v>
      </c>
      <c r="H392" s="122">
        <v>42724</v>
      </c>
      <c r="I392" s="123">
        <v>1</v>
      </c>
      <c r="J392" s="124" t="s">
        <v>153</v>
      </c>
      <c r="K392" s="122" t="s">
        <v>153</v>
      </c>
      <c r="L392" s="122" t="s">
        <v>153</v>
      </c>
      <c r="M392" s="123" t="s">
        <v>153</v>
      </c>
      <c r="N392" s="124" t="s">
        <v>153</v>
      </c>
      <c r="O392" s="122" t="s">
        <v>153</v>
      </c>
      <c r="P392" s="122" t="s">
        <v>153</v>
      </c>
      <c r="Q392" s="123" t="s">
        <v>153</v>
      </c>
      <c r="R392" s="124" t="s">
        <v>153</v>
      </c>
      <c r="S392" s="122" t="s">
        <v>153</v>
      </c>
      <c r="T392" s="122" t="s">
        <v>153</v>
      </c>
      <c r="U392" s="123" t="s">
        <v>153</v>
      </c>
      <c r="V392" s="124" t="s">
        <v>153</v>
      </c>
      <c r="W392" s="122" t="s">
        <v>153</v>
      </c>
      <c r="X392" s="122" t="s">
        <v>153</v>
      </c>
      <c r="Y392" s="123" t="s">
        <v>153</v>
      </c>
      <c r="Z392" s="124" t="s">
        <v>153</v>
      </c>
    </row>
    <row r="393" spans="2:26" ht="43.5" x14ac:dyDescent="0.35">
      <c r="B393" s="118" t="str">
        <f>'INF GERAIS'!B393&amp;IFERROR(IF(INDEX(APOIO!$A$5:$A$50,MATCH('INF GERAIS'!N393,APOIO!$B$5:$B$50,0))="NÃO",APOIO!$A$2&amp;"NÃO VÁLIDO",""),"")</f>
        <v>2014.0370</v>
      </c>
      <c r="C393" s="118" t="str">
        <f>'INF GERAIS'!C393</f>
        <v>SERTÃO DO MOXOTÓ</v>
      </c>
      <c r="D393" s="118" t="str">
        <f>'INF GERAIS'!D393</f>
        <v>SERTÂNIA</v>
      </c>
      <c r="E393" s="118" t="str">
        <f>'INF GERAIS'!E393</f>
        <v>CONSTRUÇÃO DE OBRAS DE ABASTECIMENTO DE ÁGUA, NAS VILAS RIO DA BARRA, 4º DISTRITO E ALBUQUERQUE NÉ, 5º DISTRITO.</v>
      </c>
      <c r="F393" s="1950" t="str">
        <f>'INF GERAIS'!G393</f>
        <v>NORMAL</v>
      </c>
      <c r="G393" s="122">
        <v>42685</v>
      </c>
      <c r="H393" s="122">
        <v>42711</v>
      </c>
      <c r="I393" s="123">
        <v>1</v>
      </c>
      <c r="J393" s="124" t="s">
        <v>153</v>
      </c>
      <c r="K393" s="122" t="s">
        <v>153</v>
      </c>
      <c r="L393" s="122" t="s">
        <v>153</v>
      </c>
      <c r="M393" s="123" t="s">
        <v>153</v>
      </c>
      <c r="N393" s="124" t="s">
        <v>153</v>
      </c>
      <c r="O393" s="122" t="s">
        <v>153</v>
      </c>
      <c r="P393" s="122" t="s">
        <v>153</v>
      </c>
      <c r="Q393" s="123" t="s">
        <v>153</v>
      </c>
      <c r="R393" s="124" t="s">
        <v>153</v>
      </c>
      <c r="S393" s="122" t="s">
        <v>153</v>
      </c>
      <c r="T393" s="122" t="s">
        <v>153</v>
      </c>
      <c r="U393" s="123" t="s">
        <v>153</v>
      </c>
      <c r="V393" s="124" t="s">
        <v>153</v>
      </c>
      <c r="W393" s="122" t="s">
        <v>153</v>
      </c>
      <c r="X393" s="122" t="s">
        <v>153</v>
      </c>
      <c r="Y393" s="123" t="s">
        <v>153</v>
      </c>
      <c r="Z393" s="124" t="s">
        <v>153</v>
      </c>
    </row>
    <row r="394" spans="2:26" ht="101.5" x14ac:dyDescent="0.35">
      <c r="B394" s="118" t="str">
        <f>'INF GERAIS'!B394&amp;IFERROR(IF(INDEX(APOIO!$A$5:$A$50,MATCH('INF GERAIS'!N394,APOIO!$B$5:$B$50,0))="NÃO",APOIO!$A$2&amp;"NÃO VÁLIDO",""),"")</f>
        <v>2014.0371</v>
      </c>
      <c r="C394" s="118" t="str">
        <f>'INF GERAIS'!C394</f>
        <v>SERTÃO DO MOXOTÓ</v>
      </c>
      <c r="D394" s="118" t="str">
        <f>'INF GERAIS'!D394</f>
        <v>SERTÂNIA</v>
      </c>
      <c r="E394" s="118" t="str">
        <f>'INF GERAIS'!E394</f>
        <v>CONSTRUÇÃO DE OBRA DE PAVIMENTAÇÃO COM PEDRA GRANÍTICA DAS RUAS JOÃO RODRIGUES E JOSÉ RODRIGUES (FERRO VELHO), RUA I E RUA II (FERRO NOVO), RUA EXPEDITO SALVADOR E PAULO BARROS CORREIA (MARIO MELO NOVA), RUA JOÃO ALVES (ALTO DO RIO BRANCO), RUA TEOBALDO ALVES E TRAVESSA FREI DAMIÃO (COHAB), TRAVESSA PRESIDENTE VARGAS.</v>
      </c>
      <c r="F394" s="1950" t="str">
        <f>'INF GERAIS'!G394</f>
        <v>NORMAL</v>
      </c>
      <c r="G394" s="122">
        <v>42685</v>
      </c>
      <c r="H394" s="122">
        <v>42724</v>
      </c>
      <c r="I394" s="123">
        <v>0.6</v>
      </c>
      <c r="J394" s="124" t="s">
        <v>153</v>
      </c>
      <c r="K394" s="122">
        <v>43412</v>
      </c>
      <c r="L394" s="122">
        <v>43508</v>
      </c>
      <c r="M394" s="123">
        <v>1</v>
      </c>
      <c r="N394" s="124" t="s">
        <v>153</v>
      </c>
      <c r="O394" s="122" t="s">
        <v>153</v>
      </c>
      <c r="P394" s="122" t="s">
        <v>153</v>
      </c>
      <c r="Q394" s="123" t="s">
        <v>153</v>
      </c>
      <c r="R394" s="124" t="s">
        <v>153</v>
      </c>
      <c r="S394" s="122" t="s">
        <v>153</v>
      </c>
      <c r="T394" s="122" t="s">
        <v>153</v>
      </c>
      <c r="U394" s="123" t="s">
        <v>153</v>
      </c>
      <c r="V394" s="124" t="s">
        <v>153</v>
      </c>
      <c r="W394" s="122" t="s">
        <v>153</v>
      </c>
      <c r="X394" s="122" t="s">
        <v>153</v>
      </c>
      <c r="Y394" s="123" t="s">
        <v>153</v>
      </c>
      <c r="Z394" s="124" t="s">
        <v>153</v>
      </c>
    </row>
    <row r="395" spans="2:26" ht="43.5" x14ac:dyDescent="0.35">
      <c r="B395" s="1635" t="str">
        <f>'INF GERAIS'!B395&amp;IFERROR(IF(INDEX(APOIO!$A$5:$A$50,MATCH('INF GERAIS'!N395,APOIO!$B$5:$B$50,0))="NÃO",APOIO!$A$2&amp;"NÃO VÁLIDO",""),"")</f>
        <v>2014.0446
NÃO VÁLIDO</v>
      </c>
      <c r="C395" s="1635" t="str">
        <f>'INF GERAIS'!C395</f>
        <v>SERTÃO DO MOXOTÓ</v>
      </c>
      <c r="D395" s="1635" t="str">
        <f>'INF GERAIS'!D395</f>
        <v>SERTÂNIA</v>
      </c>
      <c r="E395" s="1635" t="str">
        <f>'INF GERAIS'!E395</f>
        <v>CONSTRUÇÃO DE PAVIMENTAÇÃO EM PEDRA GRANÍTICA NA RUA JOÃO ALVES, BAIRRO ALTO DO RIO BRANCO, NA SEDE DO MUNICÍPIO DE SERTÂNIA</v>
      </c>
      <c r="F395" s="1950" t="str">
        <f>'INF GERAIS'!G395</f>
        <v>NORMAL</v>
      </c>
      <c r="G395" s="122"/>
      <c r="H395" s="122"/>
      <c r="I395" s="123"/>
      <c r="J395" s="124"/>
      <c r="K395" s="122"/>
      <c r="L395" s="122"/>
      <c r="M395" s="123"/>
      <c r="N395" s="124"/>
      <c r="O395" s="122"/>
      <c r="P395" s="122"/>
      <c r="Q395" s="123"/>
      <c r="R395" s="124"/>
      <c r="S395" s="122"/>
      <c r="T395" s="122"/>
      <c r="U395" s="123"/>
      <c r="V395" s="124"/>
      <c r="W395" s="122"/>
      <c r="X395" s="122"/>
      <c r="Y395" s="123"/>
      <c r="Z395" s="124"/>
    </row>
    <row r="396" spans="2:26" x14ac:dyDescent="0.35">
      <c r="B396" s="118" t="str">
        <f>'INF GERAIS'!B396&amp;IFERROR(IF(INDEX(APOIO!$A$5:$A$50,MATCH('INF GERAIS'!N396,APOIO!$B$5:$B$50,0))="NÃO",APOIO!$A$2&amp;"NÃO VÁLIDO",""),"")</f>
        <v>2014.0372</v>
      </c>
      <c r="C396" s="118" t="str">
        <f>'INF GERAIS'!C396</f>
        <v>MATA SUL</v>
      </c>
      <c r="D396" s="118" t="str">
        <f>'INF GERAIS'!D396</f>
        <v>SIRINHAÉM</v>
      </c>
      <c r="E396" s="118" t="str">
        <f>'INF GERAIS'!E396</f>
        <v xml:space="preserve"> DRENAGEM EM TORNO DA ACADEMIA DAS CIDADES</v>
      </c>
      <c r="F396" s="1950" t="str">
        <f>'INF GERAIS'!G396</f>
        <v>NORMAL</v>
      </c>
      <c r="G396" s="122">
        <v>42439</v>
      </c>
      <c r="H396" s="122">
        <v>42501</v>
      </c>
      <c r="I396" s="123">
        <v>0.6</v>
      </c>
      <c r="J396" s="124" t="s">
        <v>153</v>
      </c>
      <c r="K396" s="122">
        <v>42531</v>
      </c>
      <c r="L396" s="122">
        <v>42524</v>
      </c>
      <c r="M396" s="123">
        <v>1</v>
      </c>
      <c r="N396" s="124" t="s">
        <v>153</v>
      </c>
      <c r="O396" s="122" t="s">
        <v>153</v>
      </c>
      <c r="P396" s="122" t="s">
        <v>153</v>
      </c>
      <c r="Q396" s="123" t="s">
        <v>153</v>
      </c>
      <c r="R396" s="124" t="s">
        <v>153</v>
      </c>
      <c r="S396" s="122" t="s">
        <v>153</v>
      </c>
      <c r="T396" s="122" t="s">
        <v>153</v>
      </c>
      <c r="U396" s="123" t="s">
        <v>153</v>
      </c>
      <c r="V396" s="124" t="s">
        <v>153</v>
      </c>
      <c r="W396" s="122" t="s">
        <v>153</v>
      </c>
      <c r="X396" s="122" t="s">
        <v>153</v>
      </c>
      <c r="Y396" s="123" t="s">
        <v>153</v>
      </c>
      <c r="Z396" s="124" t="s">
        <v>153</v>
      </c>
    </row>
    <row r="397" spans="2:26" ht="43.5" x14ac:dyDescent="0.35">
      <c r="B397" s="118" t="str">
        <f>'INF GERAIS'!B397&amp;IFERROR(IF(INDEX(APOIO!$A$5:$A$50,MATCH('INF GERAIS'!N397,APOIO!$B$5:$B$50,0))="NÃO",APOIO!$A$2&amp;"NÃO VÁLIDO",""),"")</f>
        <v>2014.0373
NÃO VÁLIDO</v>
      </c>
      <c r="C397" s="118" t="str">
        <f>'INF GERAIS'!C397</f>
        <v>MATA SUL</v>
      </c>
      <c r="D397" s="118" t="str">
        <f>'INF GERAIS'!D397</f>
        <v>SIRINHAÉM</v>
      </c>
      <c r="E397" s="118" t="str">
        <f>'INF GERAIS'!E397</f>
        <v>RECUPERAÇÃO E MELHORIA DA QUADRA DA COLONIA DOS PESCADORES NO DISTRITO DA BARRA DE SIRINHAÉM</v>
      </c>
      <c r="F397" s="1950" t="str">
        <f>'INF GERAIS'!G397</f>
        <v>NORMAL</v>
      </c>
      <c r="G397" s="122" t="s">
        <v>153</v>
      </c>
      <c r="H397" s="122" t="s">
        <v>153</v>
      </c>
      <c r="I397" s="123" t="s">
        <v>153</v>
      </c>
      <c r="J397" s="124" t="s">
        <v>153</v>
      </c>
      <c r="K397" s="122" t="s">
        <v>153</v>
      </c>
      <c r="L397" s="122" t="s">
        <v>153</v>
      </c>
      <c r="M397" s="123" t="s">
        <v>153</v>
      </c>
      <c r="N397" s="124" t="s">
        <v>153</v>
      </c>
      <c r="O397" s="122" t="s">
        <v>153</v>
      </c>
      <c r="P397" s="122" t="s">
        <v>153</v>
      </c>
      <c r="Q397" s="123" t="s">
        <v>153</v>
      </c>
      <c r="R397" s="124" t="s">
        <v>153</v>
      </c>
      <c r="S397" s="122" t="s">
        <v>153</v>
      </c>
      <c r="T397" s="122" t="s">
        <v>153</v>
      </c>
      <c r="U397" s="123" t="s">
        <v>153</v>
      </c>
      <c r="V397" s="124" t="s">
        <v>153</v>
      </c>
      <c r="W397" s="122" t="s">
        <v>153</v>
      </c>
      <c r="X397" s="122" t="s">
        <v>153</v>
      </c>
      <c r="Y397" s="123" t="s">
        <v>153</v>
      </c>
      <c r="Z397" s="124" t="s">
        <v>153</v>
      </c>
    </row>
    <row r="398" spans="2:26" ht="29" x14ac:dyDescent="0.35">
      <c r="B398" s="118" t="str">
        <f>'INF GERAIS'!B398&amp;IFERROR(IF(INDEX(APOIO!$A$5:$A$50,MATCH('INF GERAIS'!N398,APOIO!$B$5:$B$50,0))="NÃO",APOIO!$A$2&amp;"NÃO VÁLIDO",""),"")</f>
        <v>2014.0374</v>
      </c>
      <c r="C398" s="118" t="str">
        <f>'INF GERAIS'!C398</f>
        <v>MATA SUL</v>
      </c>
      <c r="D398" s="118" t="str">
        <f>'INF GERAIS'!D398</f>
        <v>SIRINHAÉM</v>
      </c>
      <c r="E398" s="118" t="str">
        <f>'INF GERAIS'!E398</f>
        <v>URBANIZAÇÃO DAS RUAS MARQUES DE OLINDA , SEBASTIÃO CHAVES  E SÃO FRANCISCO</v>
      </c>
      <c r="F398" s="1950" t="str">
        <f>'INF GERAIS'!G398</f>
        <v>NORMAL</v>
      </c>
      <c r="G398" s="122">
        <v>42437</v>
      </c>
      <c r="H398" s="122">
        <v>42501</v>
      </c>
      <c r="I398" s="123">
        <v>0.6</v>
      </c>
      <c r="J398" s="124" t="s">
        <v>153</v>
      </c>
      <c r="K398" s="122">
        <v>42531</v>
      </c>
      <c r="L398" s="122">
        <v>42536</v>
      </c>
      <c r="M398" s="123">
        <v>1</v>
      </c>
      <c r="N398" s="124" t="s">
        <v>153</v>
      </c>
      <c r="O398" s="122" t="s">
        <v>153</v>
      </c>
      <c r="P398" s="122" t="s">
        <v>153</v>
      </c>
      <c r="Q398" s="123" t="s">
        <v>153</v>
      </c>
      <c r="R398" s="124" t="s">
        <v>153</v>
      </c>
      <c r="S398" s="122" t="s">
        <v>153</v>
      </c>
      <c r="T398" s="122" t="s">
        <v>153</v>
      </c>
      <c r="U398" s="123" t="s">
        <v>153</v>
      </c>
      <c r="V398" s="124" t="s">
        <v>153</v>
      </c>
      <c r="W398" s="122" t="s">
        <v>153</v>
      </c>
      <c r="X398" s="122" t="s">
        <v>153</v>
      </c>
      <c r="Y398" s="123" t="s">
        <v>153</v>
      </c>
      <c r="Z398" s="124" t="s">
        <v>153</v>
      </c>
    </row>
    <row r="399" spans="2:26" ht="29" x14ac:dyDescent="0.35">
      <c r="B399" s="118" t="str">
        <f>'INF GERAIS'!B399&amp;IFERROR(IF(INDEX(APOIO!$A$5:$A$50,MATCH('INF GERAIS'!N399,APOIO!$B$5:$B$50,0))="NÃO",APOIO!$A$2&amp;"NÃO VÁLIDO",""),"")</f>
        <v>2014.0375</v>
      </c>
      <c r="C399" s="118" t="str">
        <f>'INF GERAIS'!C399</f>
        <v>MATA SUL</v>
      </c>
      <c r="D399" s="118" t="str">
        <f>'INF GERAIS'!D399</f>
        <v>SIRINHAÉM</v>
      </c>
      <c r="E399" s="118" t="str">
        <f>'INF GERAIS'!E399</f>
        <v>PAVIMENTAÇÃO EM PARALELEPIPEDOS GRANITICOS DA RUA DA JAQUEIRA</v>
      </c>
      <c r="F399" s="1950" t="str">
        <f>'INF GERAIS'!G399</f>
        <v>NORMAL</v>
      </c>
      <c r="G399" s="122">
        <v>42437</v>
      </c>
      <c r="H399" s="122">
        <v>42501</v>
      </c>
      <c r="I399" s="123">
        <v>0.6</v>
      </c>
      <c r="J399" s="124" t="s">
        <v>153</v>
      </c>
      <c r="K399" s="122">
        <v>42531</v>
      </c>
      <c r="L399" s="122">
        <v>42524</v>
      </c>
      <c r="M399" s="123">
        <v>1</v>
      </c>
      <c r="N399" s="124" t="s">
        <v>153</v>
      </c>
      <c r="O399" s="122" t="s">
        <v>153</v>
      </c>
      <c r="P399" s="122" t="s">
        <v>153</v>
      </c>
      <c r="Q399" s="123" t="s">
        <v>153</v>
      </c>
      <c r="R399" s="124" t="s">
        <v>153</v>
      </c>
      <c r="S399" s="122" t="s">
        <v>153</v>
      </c>
      <c r="T399" s="122" t="s">
        <v>153</v>
      </c>
      <c r="U399" s="123" t="s">
        <v>153</v>
      </c>
      <c r="V399" s="124" t="s">
        <v>153</v>
      </c>
      <c r="W399" s="122" t="s">
        <v>153</v>
      </c>
      <c r="X399" s="122" t="s">
        <v>153</v>
      </c>
      <c r="Y399" s="123" t="s">
        <v>153</v>
      </c>
      <c r="Z399" s="124" t="s">
        <v>153</v>
      </c>
    </row>
    <row r="400" spans="2:26" ht="29" x14ac:dyDescent="0.35">
      <c r="B400" s="118" t="str">
        <f>'INF GERAIS'!B400&amp;IFERROR(IF(INDEX(APOIO!$A$5:$A$50,MATCH('INF GERAIS'!N400,APOIO!$B$5:$B$50,0))="NÃO",APOIO!$A$2&amp;"NÃO VÁLIDO",""),"")</f>
        <v>2014.0376</v>
      </c>
      <c r="C400" s="118" t="str">
        <f>'INF GERAIS'!C400</f>
        <v>SERTÃO DO PAJEÚ</v>
      </c>
      <c r="D400" s="118" t="str">
        <f>'INF GERAIS'!D400</f>
        <v>SOLIDÃO</v>
      </c>
      <c r="E400" s="118" t="str">
        <f>'INF GERAIS'!E400</f>
        <v>CONSTRUÇÃO DA PRAÇA DE ALIMENTAÇÃO JOSÉ BARROS SOBRINHO</v>
      </c>
      <c r="F400" s="1950" t="str">
        <f>'INF GERAIS'!G400</f>
        <v>NORMAL</v>
      </c>
      <c r="G400" s="122">
        <v>42534</v>
      </c>
      <c r="H400" s="122">
        <v>42817</v>
      </c>
      <c r="I400" s="123">
        <v>0.6</v>
      </c>
      <c r="J400" s="124" t="s">
        <v>153</v>
      </c>
      <c r="K400" s="122">
        <v>42808</v>
      </c>
      <c r="L400" s="122">
        <v>42835</v>
      </c>
      <c r="M400" s="123">
        <v>1</v>
      </c>
      <c r="N400" s="124" t="s">
        <v>153</v>
      </c>
      <c r="O400" s="122" t="s">
        <v>153</v>
      </c>
      <c r="P400" s="122" t="s">
        <v>153</v>
      </c>
      <c r="Q400" s="123" t="s">
        <v>153</v>
      </c>
      <c r="R400" s="124" t="s">
        <v>153</v>
      </c>
      <c r="S400" s="122" t="s">
        <v>153</v>
      </c>
      <c r="T400" s="122" t="s">
        <v>153</v>
      </c>
      <c r="U400" s="123" t="s">
        <v>153</v>
      </c>
      <c r="V400" s="124" t="s">
        <v>153</v>
      </c>
      <c r="W400" s="122" t="s">
        <v>153</v>
      </c>
      <c r="X400" s="122" t="s">
        <v>153</v>
      </c>
      <c r="Y400" s="123" t="s">
        <v>153</v>
      </c>
      <c r="Z400" s="124" t="s">
        <v>153</v>
      </c>
    </row>
    <row r="401" spans="2:26" ht="29" x14ac:dyDescent="0.35">
      <c r="B401" s="118" t="str">
        <f>'INF GERAIS'!B401&amp;IFERROR(IF(INDEX(APOIO!$A$5:$A$50,MATCH('INF GERAIS'!N401,APOIO!$B$5:$B$50,0))="NÃO",APOIO!$A$2&amp;"NÃO VÁLIDO",""),"")</f>
        <v>2014.0377</v>
      </c>
      <c r="C401" s="118" t="str">
        <f>'INF GERAIS'!C401</f>
        <v>SERTÃO DO PAJEÚ</v>
      </c>
      <c r="D401" s="118" t="str">
        <f>'INF GERAIS'!D401</f>
        <v>SOLIDÃO</v>
      </c>
      <c r="E401" s="118" t="str">
        <f>'INF GERAIS'!E401</f>
        <v>CONSTRUÇÃO DE UMA QUADRA POLIESPORTIVA DESCOBERTA NA AREA URBANA</v>
      </c>
      <c r="F401" s="1950" t="str">
        <f>'INF GERAIS'!G401</f>
        <v>NORMAL</v>
      </c>
      <c r="G401" s="122">
        <v>42339</v>
      </c>
      <c r="H401" s="122">
        <v>42817</v>
      </c>
      <c r="I401" s="123">
        <v>0.6</v>
      </c>
      <c r="J401" s="124" t="s">
        <v>153</v>
      </c>
      <c r="K401" s="122">
        <v>42809</v>
      </c>
      <c r="L401" s="122">
        <v>42817</v>
      </c>
      <c r="M401" s="123">
        <v>0.6</v>
      </c>
      <c r="N401" s="124" t="s">
        <v>153</v>
      </c>
      <c r="O401" s="122">
        <v>43097</v>
      </c>
      <c r="P401" s="122">
        <v>43117</v>
      </c>
      <c r="Q401" s="123">
        <v>1</v>
      </c>
      <c r="R401" s="124" t="s">
        <v>153</v>
      </c>
      <c r="S401" s="122" t="s">
        <v>153</v>
      </c>
      <c r="T401" s="122" t="s">
        <v>153</v>
      </c>
      <c r="U401" s="123" t="s">
        <v>153</v>
      </c>
      <c r="V401" s="124" t="s">
        <v>153</v>
      </c>
      <c r="W401" s="122" t="s">
        <v>153</v>
      </c>
      <c r="X401" s="122" t="s">
        <v>153</v>
      </c>
      <c r="Y401" s="123" t="s">
        <v>153</v>
      </c>
      <c r="Z401" s="124" t="s">
        <v>153</v>
      </c>
    </row>
    <row r="402" spans="2:26" ht="29" x14ac:dyDescent="0.35">
      <c r="B402" s="118" t="str">
        <f>'INF GERAIS'!B402&amp;IFERROR(IF(INDEX(APOIO!$A$5:$A$50,MATCH('INF GERAIS'!N402,APOIO!$B$5:$B$50,0))="NÃO",APOIO!$A$2&amp;"NÃO VÁLIDO",""),"")</f>
        <v>2014.0378</v>
      </c>
      <c r="C402" s="118" t="str">
        <f>'INF GERAIS'!C402</f>
        <v>SERTÃO DO PAJEÚ</v>
      </c>
      <c r="D402" s="118" t="str">
        <f>'INF GERAIS'!D402</f>
        <v>SOLIDÃO</v>
      </c>
      <c r="E402" s="118" t="str">
        <f>'INF GERAIS'!E402</f>
        <v xml:space="preserve">REFORMA DA ESCOLA MUNICIPAL JOSÉ GONÇALVES DO NASCIMENTO </v>
      </c>
      <c r="F402" s="1950" t="str">
        <f>'INF GERAIS'!G402</f>
        <v>NORMAL</v>
      </c>
      <c r="G402" s="122">
        <v>42285</v>
      </c>
      <c r="H402" s="122">
        <v>42304</v>
      </c>
      <c r="I402" s="123">
        <v>0.8</v>
      </c>
      <c r="J402" s="124" t="s">
        <v>153</v>
      </c>
      <c r="K402" s="122">
        <v>43097</v>
      </c>
      <c r="L402" s="122" t="s">
        <v>153</v>
      </c>
      <c r="M402" s="123">
        <v>1</v>
      </c>
      <c r="N402" s="124" t="s">
        <v>153</v>
      </c>
      <c r="O402" s="122" t="s">
        <v>153</v>
      </c>
      <c r="P402" s="122" t="s">
        <v>153</v>
      </c>
      <c r="Q402" s="123" t="s">
        <v>153</v>
      </c>
      <c r="R402" s="124" t="s">
        <v>153</v>
      </c>
      <c r="S402" s="122" t="s">
        <v>153</v>
      </c>
      <c r="T402" s="122" t="s">
        <v>153</v>
      </c>
      <c r="U402" s="123" t="s">
        <v>153</v>
      </c>
      <c r="V402" s="124" t="s">
        <v>153</v>
      </c>
      <c r="W402" s="122" t="s">
        <v>153</v>
      </c>
      <c r="X402" s="122" t="s">
        <v>153</v>
      </c>
      <c r="Y402" s="123" t="s">
        <v>153</v>
      </c>
      <c r="Z402" s="124" t="s">
        <v>153</v>
      </c>
    </row>
    <row r="403" spans="2:26" ht="29" x14ac:dyDescent="0.35">
      <c r="B403" s="118" t="str">
        <f>'INF GERAIS'!B403&amp;IFERROR(IF(INDEX(APOIO!$A$5:$A$50,MATCH('INF GERAIS'!N403,APOIO!$B$5:$B$50,0))="NÃO",APOIO!$A$2&amp;"NÃO VÁLIDO",""),"")</f>
        <v>2014.0379</v>
      </c>
      <c r="C403" s="118" t="str">
        <f>'INF GERAIS'!C403</f>
        <v>SERTÃO DO PAJEÚ</v>
      </c>
      <c r="D403" s="118" t="str">
        <f>'INF GERAIS'!D403</f>
        <v>SOLIDÃO</v>
      </c>
      <c r="E403" s="118" t="str">
        <f>'INF GERAIS'!E403</f>
        <v>CONSTRUÇÃO DA MURADA DA UNIDADE INFANTIL TURMA DA MÔNICA</v>
      </c>
      <c r="F403" s="1950" t="str">
        <f>'INF GERAIS'!G403</f>
        <v>NORMAL</v>
      </c>
      <c r="G403" s="122">
        <v>42285</v>
      </c>
      <c r="H403" s="122">
        <v>42304</v>
      </c>
      <c r="I403" s="123">
        <v>1</v>
      </c>
      <c r="J403" s="124" t="s">
        <v>153</v>
      </c>
      <c r="K403" s="122" t="s">
        <v>153</v>
      </c>
      <c r="L403" s="122" t="s">
        <v>153</v>
      </c>
      <c r="M403" s="123" t="s">
        <v>153</v>
      </c>
      <c r="N403" s="124" t="s">
        <v>153</v>
      </c>
      <c r="O403" s="122" t="s">
        <v>153</v>
      </c>
      <c r="P403" s="122" t="s">
        <v>153</v>
      </c>
      <c r="Q403" s="123" t="s">
        <v>153</v>
      </c>
      <c r="R403" s="124" t="s">
        <v>153</v>
      </c>
      <c r="S403" s="122" t="s">
        <v>153</v>
      </c>
      <c r="T403" s="122" t="s">
        <v>153</v>
      </c>
      <c r="U403" s="123" t="s">
        <v>153</v>
      </c>
      <c r="V403" s="124" t="s">
        <v>153</v>
      </c>
      <c r="W403" s="122" t="s">
        <v>153</v>
      </c>
      <c r="X403" s="122" t="s">
        <v>153</v>
      </c>
      <c r="Y403" s="123" t="s">
        <v>153</v>
      </c>
      <c r="Z403" s="124" t="s">
        <v>153</v>
      </c>
    </row>
    <row r="404" spans="2:26" ht="29" x14ac:dyDescent="0.35">
      <c r="B404" s="118" t="str">
        <f>'INF GERAIS'!B404&amp;IFERROR(IF(INDEX(APOIO!$A$5:$A$50,MATCH('INF GERAIS'!N404,APOIO!$B$5:$B$50,0))="NÃO",APOIO!$A$2&amp;"NÃO VÁLIDO",""),"")</f>
        <v>2014.0380</v>
      </c>
      <c r="C404" s="118" t="str">
        <f>'INF GERAIS'!C404</f>
        <v>AGRESTE SETENTRIONAL</v>
      </c>
      <c r="D404" s="118" t="str">
        <f>'INF GERAIS'!D404</f>
        <v>SURUBIM</v>
      </c>
      <c r="E404" s="118" t="str">
        <f>'INF GERAIS'!E404</f>
        <v>REFORMA DO AÇOUGUE PUBLICO MUNICIPAL</v>
      </c>
      <c r="F404" s="1950" t="str">
        <f>'INF GERAIS'!G404</f>
        <v>NORMAL</v>
      </c>
      <c r="G404" s="122">
        <v>42559</v>
      </c>
      <c r="H404" s="122">
        <v>42583</v>
      </c>
      <c r="I404" s="123">
        <v>0.6</v>
      </c>
      <c r="J404" s="124" t="s">
        <v>153</v>
      </c>
      <c r="K404" s="122">
        <v>43285</v>
      </c>
      <c r="L404" s="122">
        <v>43286</v>
      </c>
      <c r="M404" s="123">
        <v>1</v>
      </c>
      <c r="N404" s="124" t="s">
        <v>153</v>
      </c>
      <c r="O404" s="122" t="s">
        <v>153</v>
      </c>
      <c r="P404" s="122" t="s">
        <v>153</v>
      </c>
      <c r="Q404" s="123" t="s">
        <v>153</v>
      </c>
      <c r="R404" s="124" t="s">
        <v>153</v>
      </c>
      <c r="S404" s="122" t="s">
        <v>153</v>
      </c>
      <c r="T404" s="122" t="s">
        <v>153</v>
      </c>
      <c r="U404" s="123" t="s">
        <v>153</v>
      </c>
      <c r="V404" s="124" t="s">
        <v>153</v>
      </c>
      <c r="W404" s="122" t="s">
        <v>153</v>
      </c>
      <c r="X404" s="122" t="s">
        <v>153</v>
      </c>
      <c r="Y404" s="123" t="s">
        <v>153</v>
      </c>
      <c r="Z404" s="124" t="s">
        <v>153</v>
      </c>
    </row>
    <row r="405" spans="2:26" ht="29" x14ac:dyDescent="0.35">
      <c r="B405" s="118" t="str">
        <f>'INF GERAIS'!B405&amp;IFERROR(IF(INDEX(APOIO!$A$5:$A$50,MATCH('INF GERAIS'!N405,APOIO!$B$5:$B$50,0))="NÃO",APOIO!$A$2&amp;"NÃO VÁLIDO",""),"")</f>
        <v>2014.0381</v>
      </c>
      <c r="C405" s="118" t="str">
        <f>'INF GERAIS'!C405</f>
        <v>AGRESTE SETENTRIONAL</v>
      </c>
      <c r="D405" s="118" t="str">
        <f>'INF GERAIS'!D405</f>
        <v>SURUBIM</v>
      </c>
      <c r="E405" s="118" t="str">
        <f>'INF GERAIS'!E405</f>
        <v>CONSTRUÇÃO DE UMA PRAÇA PÚBLICA - PRAÇA MARCELINO CHAMPAGNAT</v>
      </c>
      <c r="F405" s="1950" t="str">
        <f>'INF GERAIS'!G405</f>
        <v>NORMAL</v>
      </c>
      <c r="G405" s="122">
        <v>42332</v>
      </c>
      <c r="H405" s="122">
        <v>42349</v>
      </c>
      <c r="I405" s="123">
        <v>1</v>
      </c>
      <c r="J405" s="124" t="s">
        <v>153</v>
      </c>
      <c r="K405" s="122" t="s">
        <v>153</v>
      </c>
      <c r="L405" s="122" t="s">
        <v>153</v>
      </c>
      <c r="M405" s="123" t="s">
        <v>153</v>
      </c>
      <c r="N405" s="124" t="s">
        <v>153</v>
      </c>
      <c r="O405" s="122" t="s">
        <v>153</v>
      </c>
      <c r="P405" s="122" t="s">
        <v>153</v>
      </c>
      <c r="Q405" s="123" t="s">
        <v>153</v>
      </c>
      <c r="R405" s="124" t="s">
        <v>153</v>
      </c>
      <c r="S405" s="122" t="s">
        <v>153</v>
      </c>
      <c r="T405" s="122" t="s">
        <v>153</v>
      </c>
      <c r="U405" s="123" t="s">
        <v>153</v>
      </c>
      <c r="V405" s="124" t="s">
        <v>153</v>
      </c>
      <c r="W405" s="122" t="s">
        <v>153</v>
      </c>
      <c r="X405" s="122" t="s">
        <v>153</v>
      </c>
      <c r="Y405" s="123" t="s">
        <v>153</v>
      </c>
      <c r="Z405" s="124" t="s">
        <v>153</v>
      </c>
    </row>
    <row r="406" spans="2:26" ht="29" x14ac:dyDescent="0.35">
      <c r="B406" s="118" t="str">
        <f>'INF GERAIS'!B406&amp;IFERROR(IF(INDEX(APOIO!$A$5:$A$50,MATCH('INF GERAIS'!N406,APOIO!$B$5:$B$50,0))="NÃO",APOIO!$A$2&amp;"NÃO VÁLIDO",""),"")</f>
        <v>2014.0382</v>
      </c>
      <c r="C406" s="118" t="str">
        <f>'INF GERAIS'!C406</f>
        <v>AGRESTE SETENTRIONAL</v>
      </c>
      <c r="D406" s="118" t="str">
        <f>'INF GERAIS'!D406</f>
        <v>SURUBIM</v>
      </c>
      <c r="E406" s="118" t="str">
        <f>'INF GERAIS'!E406</f>
        <v>PAVIMENTAÇÃO EM PARALELEPÍPEDOS GRANÍTICOS EM DIVERSAS RUAS DO MUNICÍPIO</v>
      </c>
      <c r="F406" s="1950" t="str">
        <f>'INF GERAIS'!G406</f>
        <v>NORMAL</v>
      </c>
      <c r="G406" s="122">
        <v>42601</v>
      </c>
      <c r="H406" s="122" t="s">
        <v>8590</v>
      </c>
      <c r="I406" s="123">
        <v>0.76390000000000002</v>
      </c>
      <c r="J406" s="124" t="s">
        <v>153</v>
      </c>
      <c r="K406" s="122">
        <v>43185</v>
      </c>
      <c r="L406" s="122">
        <v>43201</v>
      </c>
      <c r="M406" s="123">
        <v>1</v>
      </c>
      <c r="N406" s="34" t="s">
        <v>11004</v>
      </c>
      <c r="O406" s="122">
        <v>43284</v>
      </c>
      <c r="P406" s="122">
        <v>43293</v>
      </c>
      <c r="Q406" s="123">
        <v>1</v>
      </c>
      <c r="R406" s="124" t="s">
        <v>153</v>
      </c>
      <c r="S406" s="122" t="s">
        <v>153</v>
      </c>
      <c r="T406" s="122" t="s">
        <v>153</v>
      </c>
      <c r="U406" s="123" t="s">
        <v>153</v>
      </c>
      <c r="V406" s="124" t="s">
        <v>153</v>
      </c>
      <c r="W406" s="122" t="s">
        <v>153</v>
      </c>
      <c r="X406" s="122" t="s">
        <v>153</v>
      </c>
      <c r="Y406" s="123" t="s">
        <v>153</v>
      </c>
      <c r="Z406" s="124" t="s">
        <v>153</v>
      </c>
    </row>
    <row r="407" spans="2:26" ht="29" x14ac:dyDescent="0.35">
      <c r="B407" s="118" t="str">
        <f>'INF GERAIS'!B407&amp;IFERROR(IF(INDEX(APOIO!$A$5:$A$50,MATCH('INF GERAIS'!N407,APOIO!$B$5:$B$50,0))="NÃO",APOIO!$A$2&amp;"NÃO VÁLIDO",""),"")</f>
        <v>2014.0383</v>
      </c>
      <c r="C407" s="118" t="str">
        <f>'INF GERAIS'!C407</f>
        <v>SERTÃO DO PAJEÚ</v>
      </c>
      <c r="D407" s="118" t="str">
        <f>'INF GERAIS'!D407</f>
        <v>TABIRA</v>
      </c>
      <c r="E407" s="118" t="str">
        <f>'INF GERAIS'!E407</f>
        <v>PAVIMENTAÇÃO COM PARALELEPÍPEDOS GRANÍTICOS EM DIVERSAS RUAS DO MUNICÍPIO</v>
      </c>
      <c r="F407" s="1950" t="str">
        <f>'INF GERAIS'!G407</f>
        <v>NORMAL</v>
      </c>
      <c r="G407" s="122">
        <v>42417</v>
      </c>
      <c r="H407" s="122">
        <v>42550</v>
      </c>
      <c r="I407" s="123">
        <v>0.71530000000000005</v>
      </c>
      <c r="J407" s="124" t="s">
        <v>153</v>
      </c>
      <c r="K407" s="122">
        <v>43194</v>
      </c>
      <c r="L407" s="122">
        <v>43214</v>
      </c>
      <c r="M407" s="123">
        <v>1</v>
      </c>
      <c r="N407" s="124" t="s">
        <v>153</v>
      </c>
      <c r="O407" s="122" t="s">
        <v>153</v>
      </c>
      <c r="P407" s="122" t="s">
        <v>153</v>
      </c>
      <c r="Q407" s="123" t="s">
        <v>153</v>
      </c>
      <c r="R407" s="124" t="s">
        <v>153</v>
      </c>
      <c r="S407" s="122" t="s">
        <v>153</v>
      </c>
      <c r="T407" s="122" t="s">
        <v>153</v>
      </c>
      <c r="U407" s="123" t="s">
        <v>153</v>
      </c>
      <c r="V407" s="124" t="s">
        <v>153</v>
      </c>
      <c r="W407" s="122" t="s">
        <v>153</v>
      </c>
      <c r="X407" s="122" t="s">
        <v>153</v>
      </c>
      <c r="Y407" s="123" t="s">
        <v>153</v>
      </c>
      <c r="Z407" s="124" t="s">
        <v>153</v>
      </c>
    </row>
    <row r="408" spans="2:26" x14ac:dyDescent="0.35">
      <c r="B408" s="118" t="str">
        <f>'INF GERAIS'!B408&amp;IFERROR(IF(INDEX(APOIO!$A$5:$A$50,MATCH('INF GERAIS'!N408,APOIO!$B$5:$B$50,0))="NÃO",APOIO!$A$2&amp;"NÃO VÁLIDO",""),"")</f>
        <v>2014.0384</v>
      </c>
      <c r="C408" s="118" t="str">
        <f>'INF GERAIS'!C408</f>
        <v>AGRESTE CENTRAL</v>
      </c>
      <c r="D408" s="118" t="str">
        <f>'INF GERAIS'!D408</f>
        <v>TACAIMBÓ</v>
      </c>
      <c r="E408" s="118" t="str">
        <f>'INF GERAIS'!E408</f>
        <v>CONSTRUÇÃO DE CANAL DE DRENAGEM</v>
      </c>
      <c r="F408" s="1950" t="str">
        <f>'INF GERAIS'!G408</f>
        <v>NORMAL</v>
      </c>
      <c r="G408" s="122">
        <v>42615</v>
      </c>
      <c r="H408" s="122">
        <v>42627</v>
      </c>
      <c r="I408" s="123">
        <v>0.6</v>
      </c>
      <c r="J408" s="124" t="s">
        <v>153</v>
      </c>
      <c r="K408" s="122">
        <v>43518</v>
      </c>
      <c r="M408" s="123">
        <v>1</v>
      </c>
      <c r="N408" s="124" t="s">
        <v>13791</v>
      </c>
      <c r="O408" s="122">
        <v>44263</v>
      </c>
      <c r="P408" s="123" t="s">
        <v>153</v>
      </c>
      <c r="Q408" s="123">
        <v>1</v>
      </c>
      <c r="R408" s="124" t="s">
        <v>13792</v>
      </c>
      <c r="S408" s="122">
        <v>45630</v>
      </c>
      <c r="T408" s="122">
        <v>45667</v>
      </c>
      <c r="U408" s="123">
        <v>1</v>
      </c>
      <c r="V408" s="124" t="s">
        <v>153</v>
      </c>
      <c r="W408" s="122" t="s">
        <v>153</v>
      </c>
      <c r="X408" s="122" t="s">
        <v>153</v>
      </c>
      <c r="Y408" s="123" t="s">
        <v>153</v>
      </c>
      <c r="Z408" s="124" t="s">
        <v>153</v>
      </c>
    </row>
    <row r="409" spans="2:26" ht="72.5" x14ac:dyDescent="0.35">
      <c r="B409" s="1346" t="str">
        <f>'INF GERAIS'!B409&amp;IFERROR(IF(INDEX(APOIO!$A$5:$A$50,MATCH('INF GERAIS'!N409,APOIO!$B$5:$B$50,0))="NÃO",APOIO!$A$2&amp;"NÃO VÁLIDO",""),"")</f>
        <v>2014.0439</v>
      </c>
      <c r="C409" s="1346" t="str">
        <f>'INF GERAIS'!C409</f>
        <v>AGRESTE CENTRAL</v>
      </c>
      <c r="D409" s="1346" t="str">
        <f>'INF GERAIS'!D409</f>
        <v>TACAIMBÓ</v>
      </c>
      <c r="E409" s="1346" t="str">
        <f>'INF GERAIS'!E409</f>
        <v>PAVIMENTAÇÃO EM PARALELEPIPEDOS GRANÍTICOS EM DIVERSAS RUAS EM VIAS URBANAS, NO MUNICÍPIO DE TACAIMBÓ - PE: RUA PEDRO TORRES DA SILVA (TRECHO II); RUA ROMILDO MOREIRA; RUA PEDRO TORRES DA SILVA (TRECHO III); RUA JOSÉ MALAQUIAS FILHO</v>
      </c>
      <c r="F409" s="1950" t="str">
        <f>'INF GERAIS'!G409</f>
        <v>NORMAL</v>
      </c>
      <c r="G409" s="122">
        <v>45314</v>
      </c>
      <c r="H409" s="122">
        <v>45370</v>
      </c>
      <c r="I409" s="123">
        <v>0.6</v>
      </c>
      <c r="J409" s="124" t="s">
        <v>14033</v>
      </c>
      <c r="K409" s="122"/>
      <c r="L409" s="122"/>
      <c r="M409" s="123"/>
      <c r="N409" s="124"/>
      <c r="O409" s="122"/>
      <c r="P409" s="122"/>
      <c r="Q409" s="123"/>
      <c r="R409" s="124"/>
      <c r="S409" s="122"/>
      <c r="T409" s="122"/>
      <c r="U409" s="123"/>
      <c r="V409" s="124"/>
      <c r="W409" s="122"/>
      <c r="X409" s="122"/>
      <c r="Y409" s="123"/>
      <c r="Z409" s="124"/>
    </row>
    <row r="410" spans="2:26" ht="29" x14ac:dyDescent="0.35">
      <c r="B410" s="118" t="str">
        <f>'INF GERAIS'!B410&amp;IFERROR(IF(INDEX(APOIO!$A$5:$A$50,MATCH('INF GERAIS'!N410,APOIO!$B$5:$B$50,0))="NÃO",APOIO!$A$2&amp;"NÃO VÁLIDO",""),"")</f>
        <v>2014.0385</v>
      </c>
      <c r="C410" s="118" t="str">
        <f>'INF GERAIS'!C410</f>
        <v>SERTÃO DE ITAPARICA</v>
      </c>
      <c r="D410" s="118" t="str">
        <f>'INF GERAIS'!D410</f>
        <v>TACARATU</v>
      </c>
      <c r="E410" s="118" t="str">
        <f>'INF GERAIS'!E410</f>
        <v>URBANIZAÇÃO E ILUMINAÇÃO DA AVENIDA ARISTIDES TELES DE MENEZES</v>
      </c>
      <c r="F410" s="1950" t="str">
        <f>'INF GERAIS'!G410</f>
        <v>NORMAL</v>
      </c>
      <c r="G410" s="122">
        <v>42874</v>
      </c>
      <c r="H410" s="122">
        <v>43208</v>
      </c>
      <c r="I410" s="123">
        <v>0.6</v>
      </c>
      <c r="J410" s="124" t="s">
        <v>153</v>
      </c>
      <c r="K410" s="122">
        <v>43194</v>
      </c>
      <c r="L410" s="122">
        <v>43208</v>
      </c>
      <c r="M410" s="123">
        <v>1</v>
      </c>
      <c r="N410" s="124" t="s">
        <v>153</v>
      </c>
      <c r="O410" s="122" t="s">
        <v>153</v>
      </c>
      <c r="P410" s="122" t="s">
        <v>153</v>
      </c>
      <c r="Q410" s="123" t="s">
        <v>153</v>
      </c>
      <c r="R410" s="124" t="s">
        <v>153</v>
      </c>
      <c r="S410" s="122" t="s">
        <v>153</v>
      </c>
      <c r="T410" s="122" t="s">
        <v>153</v>
      </c>
      <c r="U410" s="123" t="s">
        <v>153</v>
      </c>
      <c r="V410" s="124" t="s">
        <v>153</v>
      </c>
      <c r="W410" s="122" t="s">
        <v>153</v>
      </c>
      <c r="X410" s="122" t="s">
        <v>153</v>
      </c>
      <c r="Y410" s="123" t="s">
        <v>153</v>
      </c>
      <c r="Z410" s="124" t="s">
        <v>153</v>
      </c>
    </row>
    <row r="411" spans="2:26" ht="29" x14ac:dyDescent="0.35">
      <c r="B411" s="118" t="str">
        <f>'INF GERAIS'!B411&amp;IFERROR(IF(INDEX(APOIO!$A$5:$A$50,MATCH('INF GERAIS'!N411,APOIO!$B$5:$B$50,0))="NÃO",APOIO!$A$2&amp;"NÃO VÁLIDO",""),"")</f>
        <v>2014.0386</v>
      </c>
      <c r="C411" s="118" t="str">
        <f>'INF GERAIS'!C411</f>
        <v>SERTÃO DE ITAPARICA</v>
      </c>
      <c r="D411" s="118" t="str">
        <f>'INF GERAIS'!D411</f>
        <v>TACARATU</v>
      </c>
      <c r="E411" s="118" t="str">
        <f>'INF GERAIS'!E411</f>
        <v>URBANIZAÇÃO E ILUMINAÇÃO DA AVENIDA DEP. AFONSO FERRAZ, NO DISTRITO DE CARAIBEIRAS</v>
      </c>
      <c r="F411" s="1950" t="str">
        <f>'INF GERAIS'!G411</f>
        <v>NORMAL</v>
      </c>
      <c r="G411" s="122">
        <v>43194</v>
      </c>
      <c r="H411" s="122">
        <v>43208</v>
      </c>
      <c r="I411" s="123">
        <v>0.6</v>
      </c>
      <c r="J411" s="124" t="s">
        <v>153</v>
      </c>
      <c r="K411" s="122">
        <v>43803</v>
      </c>
      <c r="L411" s="122">
        <v>43865</v>
      </c>
      <c r="M411" s="123">
        <v>1</v>
      </c>
      <c r="N411" s="124" t="s">
        <v>153</v>
      </c>
      <c r="O411" s="122" t="s">
        <v>153</v>
      </c>
      <c r="P411" s="122" t="s">
        <v>153</v>
      </c>
      <c r="Q411" s="123" t="s">
        <v>153</v>
      </c>
      <c r="R411" s="124" t="s">
        <v>153</v>
      </c>
      <c r="S411" s="122" t="s">
        <v>153</v>
      </c>
      <c r="T411" s="122" t="s">
        <v>153</v>
      </c>
      <c r="U411" s="123" t="s">
        <v>153</v>
      </c>
      <c r="V411" s="124" t="s">
        <v>153</v>
      </c>
      <c r="W411" s="122" t="s">
        <v>153</v>
      </c>
      <c r="X411" s="122" t="s">
        <v>153</v>
      </c>
      <c r="Y411" s="123" t="s">
        <v>153</v>
      </c>
      <c r="Z411" s="124" t="s">
        <v>153</v>
      </c>
    </row>
    <row r="412" spans="2:26" ht="29" x14ac:dyDescent="0.35">
      <c r="B412" s="118" t="str">
        <f>'INF GERAIS'!B412&amp;IFERROR(IF(INDEX(APOIO!$A$5:$A$50,MATCH('INF GERAIS'!N412,APOIO!$B$5:$B$50,0))="NÃO",APOIO!$A$2&amp;"NÃO VÁLIDO",""),"")</f>
        <v>2014.0387</v>
      </c>
      <c r="C412" s="118" t="str">
        <f>'INF GERAIS'!C412</f>
        <v>SERTÃO DE ITAPARICA</v>
      </c>
      <c r="D412" s="118" t="str">
        <f>'INF GERAIS'!D412</f>
        <v>TACARATU</v>
      </c>
      <c r="E412" s="118" t="str">
        <f>'INF GERAIS'!E412</f>
        <v>URBANIZAÇÃO E ILUMINAÇÃO DA AVENIDA MANOEL MARIANO</v>
      </c>
      <c r="F412" s="1950" t="str">
        <f>'INF GERAIS'!G412</f>
        <v>NORMAL</v>
      </c>
      <c r="G412" s="122">
        <v>42874</v>
      </c>
      <c r="H412" s="122">
        <v>43208</v>
      </c>
      <c r="I412" s="123">
        <v>0.6</v>
      </c>
      <c r="J412" s="124" t="s">
        <v>153</v>
      </c>
      <c r="K412" s="122">
        <v>43803</v>
      </c>
      <c r="L412" s="122">
        <v>43865</v>
      </c>
      <c r="M412" s="123">
        <v>1</v>
      </c>
      <c r="N412" s="124" t="s">
        <v>153</v>
      </c>
      <c r="O412" s="122" t="s">
        <v>153</v>
      </c>
      <c r="P412" s="122" t="s">
        <v>153</v>
      </c>
      <c r="Q412" s="123" t="s">
        <v>153</v>
      </c>
      <c r="R412" s="124" t="s">
        <v>153</v>
      </c>
      <c r="S412" s="122" t="s">
        <v>153</v>
      </c>
      <c r="T412" s="122" t="s">
        <v>153</v>
      </c>
      <c r="U412" s="123" t="s">
        <v>153</v>
      </c>
      <c r="V412" s="124" t="s">
        <v>153</v>
      </c>
      <c r="W412" s="122" t="s">
        <v>153</v>
      </c>
      <c r="X412" s="122" t="s">
        <v>153</v>
      </c>
      <c r="Y412" s="123" t="s">
        <v>153</v>
      </c>
      <c r="Z412" s="124" t="s">
        <v>153</v>
      </c>
    </row>
    <row r="413" spans="2:26" ht="29" x14ac:dyDescent="0.35">
      <c r="B413" s="118" t="str">
        <f>'INF GERAIS'!B413&amp;IFERROR(IF(INDEX(APOIO!$A$5:$A$50,MATCH('INF GERAIS'!N413,APOIO!$B$5:$B$50,0))="NÃO",APOIO!$A$2&amp;"NÃO VÁLIDO",""),"")</f>
        <v>2014.0388</v>
      </c>
      <c r="C413" s="118" t="str">
        <f>'INF GERAIS'!C413</f>
        <v>SERTÃO DE ITAPARICA</v>
      </c>
      <c r="D413" s="118" t="str">
        <f>'INF GERAIS'!D413</f>
        <v>TACARATU</v>
      </c>
      <c r="E413" s="118" t="str">
        <f>'INF GERAIS'!E413</f>
        <v>URBANIZAÇÃO E ILUMINAÇÃO DA AVENIDA JOSÉ ESTÊVÃO, NO DISTRITO DE CARAIBEIRAS</v>
      </c>
      <c r="F413" s="1950" t="str">
        <f>'INF GERAIS'!G413</f>
        <v>NORMAL</v>
      </c>
      <c r="G413" s="122">
        <v>43803</v>
      </c>
      <c r="H413" s="122">
        <v>43865</v>
      </c>
      <c r="I413" s="123">
        <v>0.6</v>
      </c>
      <c r="J413" s="124" t="s">
        <v>153</v>
      </c>
      <c r="K413" s="122">
        <v>43803</v>
      </c>
      <c r="L413" s="122">
        <v>43865</v>
      </c>
      <c r="M413" s="123">
        <v>1</v>
      </c>
      <c r="N413" s="124" t="s">
        <v>153</v>
      </c>
      <c r="O413" s="122" t="s">
        <v>153</v>
      </c>
      <c r="P413" s="122" t="s">
        <v>153</v>
      </c>
      <c r="Q413" s="123" t="s">
        <v>153</v>
      </c>
      <c r="R413" s="124" t="s">
        <v>153</v>
      </c>
      <c r="S413" s="122" t="s">
        <v>153</v>
      </c>
      <c r="T413" s="122" t="s">
        <v>153</v>
      </c>
      <c r="U413" s="123" t="s">
        <v>153</v>
      </c>
      <c r="V413" s="124" t="s">
        <v>153</v>
      </c>
      <c r="W413" s="122" t="s">
        <v>153</v>
      </c>
      <c r="X413" s="122" t="s">
        <v>153</v>
      </c>
      <c r="Y413" s="123" t="s">
        <v>153</v>
      </c>
      <c r="Z413" s="124" t="s">
        <v>153</v>
      </c>
    </row>
    <row r="414" spans="2:26" ht="29" x14ac:dyDescent="0.35">
      <c r="B414" s="118" t="str">
        <f>'INF GERAIS'!B414&amp;IFERROR(IF(INDEX(APOIO!$A$5:$A$50,MATCH('INF GERAIS'!N414,APOIO!$B$5:$B$50,0))="NÃO",APOIO!$A$2&amp;"NÃO VÁLIDO",""),"")</f>
        <v>2014.0389</v>
      </c>
      <c r="C414" s="118" t="str">
        <f>'INF GERAIS'!C414</f>
        <v>SERTÃO DE ITAPARICA</v>
      </c>
      <c r="D414" s="118" t="str">
        <f>'INF GERAIS'!D414</f>
        <v>TACARATU</v>
      </c>
      <c r="E414" s="118" t="str">
        <f>'INF GERAIS'!E414</f>
        <v>REFORMA E AMPLIAÇÃO DA PRAÇA FRANCINA MARIA DE ARAÚJO NO DISTRITO DE CARAIBEIRAS</v>
      </c>
      <c r="F414" s="1950" t="str">
        <f>'INF GERAIS'!G414</f>
        <v>NORMAL</v>
      </c>
      <c r="G414" s="122">
        <v>42597</v>
      </c>
      <c r="H414" s="122">
        <v>42698</v>
      </c>
      <c r="I414" s="123">
        <v>1</v>
      </c>
      <c r="J414" s="124" t="s">
        <v>153</v>
      </c>
      <c r="K414" s="122" t="s">
        <v>153</v>
      </c>
      <c r="L414" s="122" t="s">
        <v>153</v>
      </c>
      <c r="M414" s="123" t="s">
        <v>153</v>
      </c>
      <c r="N414" s="124" t="s">
        <v>153</v>
      </c>
      <c r="O414" s="122" t="s">
        <v>153</v>
      </c>
      <c r="P414" s="122" t="s">
        <v>153</v>
      </c>
      <c r="Q414" s="123" t="s">
        <v>153</v>
      </c>
      <c r="R414" s="124" t="s">
        <v>153</v>
      </c>
      <c r="S414" s="122" t="s">
        <v>153</v>
      </c>
      <c r="T414" s="122" t="s">
        <v>153</v>
      </c>
      <c r="U414" s="123" t="s">
        <v>153</v>
      </c>
      <c r="V414" s="124" t="s">
        <v>153</v>
      </c>
      <c r="W414" s="122" t="s">
        <v>153</v>
      </c>
      <c r="X414" s="122" t="s">
        <v>153</v>
      </c>
      <c r="Y414" s="123" t="s">
        <v>153</v>
      </c>
      <c r="Z414" s="124" t="s">
        <v>153</v>
      </c>
    </row>
    <row r="415" spans="2:26" ht="29" x14ac:dyDescent="0.35">
      <c r="B415" s="118" t="str">
        <f>'INF GERAIS'!B415&amp;IFERROR(IF(INDEX(APOIO!$A$5:$A$50,MATCH('INF GERAIS'!N415,APOIO!$B$5:$B$50,0))="NÃO",APOIO!$A$2&amp;"NÃO VÁLIDO",""),"")</f>
        <v>2014.0390</v>
      </c>
      <c r="C415" s="118" t="str">
        <f>'INF GERAIS'!C415</f>
        <v>MATA SUL</v>
      </c>
      <c r="D415" s="118" t="str">
        <f>'INF GERAIS'!D415</f>
        <v>TAMANDARÉ</v>
      </c>
      <c r="E415" s="118" t="str">
        <f>'INF GERAIS'!E415</f>
        <v>CONSTRUÇÃO DO PREDIO DA PREFEITURA DO MUNICÍPIO DE TAMANDARÉ</v>
      </c>
      <c r="F415" s="1950" t="str">
        <f>'INF GERAIS'!G415</f>
        <v>NORMAL</v>
      </c>
      <c r="G415" s="122">
        <v>42242</v>
      </c>
      <c r="H415" s="122" t="s">
        <v>153</v>
      </c>
      <c r="I415" s="123">
        <v>0.6</v>
      </c>
      <c r="J415" s="124" t="s">
        <v>153</v>
      </c>
      <c r="K415" s="122">
        <v>42536</v>
      </c>
      <c r="L415" s="122">
        <v>42531</v>
      </c>
      <c r="M415" s="123">
        <v>1</v>
      </c>
      <c r="N415" s="124" t="s">
        <v>153</v>
      </c>
      <c r="O415" s="122" t="s">
        <v>153</v>
      </c>
      <c r="P415" s="122" t="s">
        <v>153</v>
      </c>
      <c r="Q415" s="123" t="s">
        <v>153</v>
      </c>
      <c r="R415" s="124" t="s">
        <v>153</v>
      </c>
      <c r="S415" s="122" t="s">
        <v>153</v>
      </c>
      <c r="T415" s="122" t="s">
        <v>153</v>
      </c>
      <c r="U415" s="123" t="s">
        <v>153</v>
      </c>
      <c r="V415" s="124" t="s">
        <v>153</v>
      </c>
      <c r="W415" s="122" t="s">
        <v>153</v>
      </c>
      <c r="X415" s="122" t="s">
        <v>153</v>
      </c>
      <c r="Y415" s="123" t="s">
        <v>153</v>
      </c>
      <c r="Z415" s="124" t="s">
        <v>153</v>
      </c>
    </row>
    <row r="416" spans="2:26" ht="29" x14ac:dyDescent="0.35">
      <c r="B416" s="118" t="str">
        <f>'INF GERAIS'!B416&amp;IFERROR(IF(INDEX(APOIO!$A$5:$A$50,MATCH('INF GERAIS'!N416,APOIO!$B$5:$B$50,0))="NÃO",APOIO!$A$2&amp;"NÃO VÁLIDO",""),"")</f>
        <v>2014.0391</v>
      </c>
      <c r="C416" s="118" t="str">
        <f>'INF GERAIS'!C416</f>
        <v>AGRESTE SETENTRIONAL</v>
      </c>
      <c r="D416" s="118" t="str">
        <f>'INF GERAIS'!D416</f>
        <v>TAQUARITINGA DO NORTE</v>
      </c>
      <c r="E416" s="118" t="str">
        <f>'INF GERAIS'!E416</f>
        <v>URBANIZAÇÃO / PAVMENTAÇÃO DE VIAS PÚBLICAS</v>
      </c>
      <c r="F416" s="1950" t="str">
        <f>'INF GERAIS'!G416</f>
        <v>NORMAL</v>
      </c>
      <c r="G416" s="122">
        <v>42494</v>
      </c>
      <c r="H416" s="122">
        <v>42536</v>
      </c>
      <c r="I416" s="123">
        <v>0.66769999999999996</v>
      </c>
      <c r="J416" s="124" t="s">
        <v>153</v>
      </c>
      <c r="K416" s="122">
        <v>42892</v>
      </c>
      <c r="L416" s="122">
        <v>42969</v>
      </c>
      <c r="M416" s="123">
        <v>1</v>
      </c>
      <c r="N416" s="124" t="s">
        <v>153</v>
      </c>
      <c r="O416" s="122" t="s">
        <v>153</v>
      </c>
      <c r="P416" s="122" t="s">
        <v>153</v>
      </c>
      <c r="Q416" s="123" t="s">
        <v>153</v>
      </c>
      <c r="R416" s="124" t="s">
        <v>153</v>
      </c>
      <c r="S416" s="122" t="s">
        <v>153</v>
      </c>
      <c r="T416" s="122" t="s">
        <v>153</v>
      </c>
      <c r="U416" s="123" t="s">
        <v>153</v>
      </c>
      <c r="V416" s="124" t="s">
        <v>153</v>
      </c>
      <c r="W416" s="122" t="s">
        <v>153</v>
      </c>
      <c r="X416" s="122" t="s">
        <v>153</v>
      </c>
      <c r="Y416" s="123" t="s">
        <v>153</v>
      </c>
      <c r="Z416" s="124" t="s">
        <v>153</v>
      </c>
    </row>
    <row r="417" spans="2:26" ht="29" x14ac:dyDescent="0.35">
      <c r="B417" s="118" t="str">
        <f>'INF GERAIS'!B417&amp;IFERROR(IF(INDEX(APOIO!$A$5:$A$50,MATCH('INF GERAIS'!N417,APOIO!$B$5:$B$50,0))="NÃO",APOIO!$A$2&amp;"NÃO VÁLIDO",""),"")</f>
        <v>2014.0392</v>
      </c>
      <c r="C417" s="118" t="str">
        <f>'INF GERAIS'!C417</f>
        <v>AGRESTE SETENTRIONAL</v>
      </c>
      <c r="D417" s="118" t="str">
        <f>'INF GERAIS'!D417</f>
        <v>TAQUARITINGA DO NORTE</v>
      </c>
      <c r="E417" s="118" t="str">
        <f>'INF GERAIS'!E417</f>
        <v>REFORMA E AMPLIAÇÃO POSTO DE SAUDE DE ALGODÃO</v>
      </c>
      <c r="F417" s="1950" t="str">
        <f>'INF GERAIS'!G417</f>
        <v>NORMAL</v>
      </c>
      <c r="G417" s="122">
        <v>42759</v>
      </c>
      <c r="H417" s="122">
        <v>42837</v>
      </c>
      <c r="I417" s="123">
        <v>0.8</v>
      </c>
      <c r="J417" s="124" t="s">
        <v>153</v>
      </c>
      <c r="K417" s="122">
        <v>42955</v>
      </c>
      <c r="L417" s="122">
        <v>43203</v>
      </c>
      <c r="M417" s="123">
        <v>1</v>
      </c>
      <c r="N417" s="124" t="s">
        <v>153</v>
      </c>
      <c r="O417" s="122" t="s">
        <v>153</v>
      </c>
      <c r="P417" s="122" t="s">
        <v>153</v>
      </c>
      <c r="Q417" s="123" t="s">
        <v>153</v>
      </c>
      <c r="R417" s="124" t="s">
        <v>153</v>
      </c>
      <c r="S417" s="122" t="s">
        <v>153</v>
      </c>
      <c r="T417" s="122" t="s">
        <v>153</v>
      </c>
      <c r="U417" s="123" t="s">
        <v>153</v>
      </c>
      <c r="V417" s="124" t="s">
        <v>153</v>
      </c>
      <c r="W417" s="122" t="s">
        <v>153</v>
      </c>
      <c r="X417" s="122" t="s">
        <v>153</v>
      </c>
      <c r="Y417" s="123" t="s">
        <v>153</v>
      </c>
      <c r="Z417" s="124" t="s">
        <v>153</v>
      </c>
    </row>
    <row r="418" spans="2:26" ht="29" x14ac:dyDescent="0.35">
      <c r="B418" s="118" t="str">
        <f>'INF GERAIS'!B418&amp;IFERROR(IF(INDEX(APOIO!$A$5:$A$50,MATCH('INF GERAIS'!N418,APOIO!$B$5:$B$50,0))="NÃO",APOIO!$A$2&amp;"NÃO VÁLIDO",""),"")</f>
        <v>2014.0393</v>
      </c>
      <c r="C418" s="118" t="str">
        <f>'INF GERAIS'!C418</f>
        <v>AGRESTE SETENTRIONAL</v>
      </c>
      <c r="D418" s="118" t="str">
        <f>'INF GERAIS'!D418</f>
        <v>TAQUARITINGA DO NORTE</v>
      </c>
      <c r="E418" s="118" t="str">
        <f>'INF GERAIS'!E418</f>
        <v>PROJETO DE REFORMA COM COBERTURA DA QUADRA DE ESPORTE PE. ESTANISLAU PIRES</v>
      </c>
      <c r="F418" s="1950" t="str">
        <f>'INF GERAIS'!G418</f>
        <v>NORMAL</v>
      </c>
      <c r="G418" s="122">
        <v>42494</v>
      </c>
      <c r="H418" s="122">
        <v>42551</v>
      </c>
      <c r="I418" s="123">
        <v>0.45</v>
      </c>
      <c r="J418" s="124" t="s">
        <v>9669</v>
      </c>
      <c r="K418" s="122">
        <v>42947</v>
      </c>
      <c r="L418" s="122">
        <v>43018</v>
      </c>
      <c r="M418" s="123">
        <v>0.8</v>
      </c>
      <c r="N418" s="124" t="s">
        <v>153</v>
      </c>
      <c r="O418" s="122">
        <v>43595</v>
      </c>
      <c r="P418" s="122" t="s">
        <v>153</v>
      </c>
      <c r="Q418" s="123">
        <v>1</v>
      </c>
      <c r="R418" s="124" t="s">
        <v>153</v>
      </c>
      <c r="S418" s="122" t="s">
        <v>153</v>
      </c>
      <c r="T418" s="122" t="s">
        <v>153</v>
      </c>
      <c r="U418" s="123" t="s">
        <v>153</v>
      </c>
      <c r="V418" s="124" t="s">
        <v>153</v>
      </c>
      <c r="W418" s="122" t="s">
        <v>153</v>
      </c>
      <c r="X418" s="122" t="s">
        <v>153</v>
      </c>
      <c r="Y418" s="123" t="s">
        <v>153</v>
      </c>
      <c r="Z418" s="124" t="s">
        <v>153</v>
      </c>
    </row>
    <row r="419" spans="2:26" ht="29" x14ac:dyDescent="0.35">
      <c r="B419" s="118" t="str">
        <f>'INF GERAIS'!B419&amp;IFERROR(IF(INDEX(APOIO!$A$5:$A$50,MATCH('INF GERAIS'!N419,APOIO!$B$5:$B$50,0))="NÃO",APOIO!$A$2&amp;"NÃO VÁLIDO",""),"")</f>
        <v>2014.0394</v>
      </c>
      <c r="C419" s="118" t="str">
        <f>'INF GERAIS'!C419</f>
        <v>AGRESTE MERIDIONAL</v>
      </c>
      <c r="D419" s="118" t="str">
        <f>'INF GERAIS'!D419</f>
        <v>TEREZINHA</v>
      </c>
      <c r="E419" s="118" t="str">
        <f>'INF GERAIS'!E419</f>
        <v>MODERNIZAÇÃO DO ESTÁDIO MUNICIPAL ANTÔNIO FERNANDO CALADO DE LIMA</v>
      </c>
      <c r="F419" s="1950" t="str">
        <f>'INF GERAIS'!G419</f>
        <v>NORMAL</v>
      </c>
      <c r="G419" s="122">
        <v>43787</v>
      </c>
      <c r="H419" s="122" t="s">
        <v>153</v>
      </c>
      <c r="I419" s="123">
        <v>1</v>
      </c>
      <c r="J419" s="1716" t="s">
        <v>13397</v>
      </c>
      <c r="K419" s="233">
        <v>44095</v>
      </c>
      <c r="L419" s="122" t="s">
        <v>153</v>
      </c>
      <c r="M419" s="123">
        <v>1</v>
      </c>
      <c r="N419" s="1716" t="s">
        <v>13398</v>
      </c>
      <c r="O419" s="122">
        <v>44223</v>
      </c>
      <c r="P419" s="122">
        <v>44343</v>
      </c>
      <c r="Q419" s="123">
        <v>0.9</v>
      </c>
      <c r="R419" s="1716" t="s">
        <v>13475</v>
      </c>
      <c r="S419" s="122">
        <v>44223</v>
      </c>
      <c r="T419" s="122">
        <v>45338</v>
      </c>
      <c r="U419" s="123">
        <v>1</v>
      </c>
      <c r="V419" s="124" t="s">
        <v>153</v>
      </c>
      <c r="W419" s="122" t="s">
        <v>153</v>
      </c>
      <c r="X419" s="122" t="s">
        <v>153</v>
      </c>
      <c r="Y419" s="123" t="s">
        <v>153</v>
      </c>
      <c r="Z419" s="124" t="s">
        <v>153</v>
      </c>
    </row>
    <row r="420" spans="2:26" ht="29" x14ac:dyDescent="0.35">
      <c r="B420" s="833" t="str">
        <f>'INF GERAIS'!B420&amp;IFERROR(IF(INDEX(APOIO!$A$5:$A$50,MATCH('INF GERAIS'!N420,APOIO!$B$5:$B$50,0))="NÃO",APOIO!$A$2&amp;"NÃO VÁLIDO",""),"")</f>
        <v>2014.0432</v>
      </c>
      <c r="C420" s="833" t="str">
        <f>'INF GERAIS'!C420</f>
        <v>AGRESTE MERIDIONAL</v>
      </c>
      <c r="D420" s="833" t="str">
        <f>'INF GERAIS'!D420</f>
        <v>TEREZINHA</v>
      </c>
      <c r="E420" s="833" t="str">
        <f>'INF GERAIS'!E420</f>
        <v>PAVIMENTAÇÃO EM PARALELEPÍPEDOS DE DIVERSAS RUAS</v>
      </c>
      <c r="F420" s="1950" t="str">
        <f>'INF GERAIS'!G420</f>
        <v>NORMAL</v>
      </c>
      <c r="G420" s="122">
        <v>44658</v>
      </c>
      <c r="H420" s="122">
        <v>44707</v>
      </c>
      <c r="I420" s="123">
        <v>0.34029999999999999</v>
      </c>
      <c r="J420" s="124"/>
      <c r="K420" s="122"/>
      <c r="L420" s="122"/>
      <c r="M420" s="123"/>
      <c r="N420" s="124"/>
      <c r="O420" s="122"/>
      <c r="P420" s="122"/>
      <c r="Q420" s="123"/>
      <c r="R420" s="124"/>
      <c r="S420" s="122"/>
      <c r="T420" s="122"/>
      <c r="U420" s="123"/>
      <c r="V420" s="124"/>
      <c r="W420" s="122"/>
      <c r="X420" s="122"/>
      <c r="Y420" s="123"/>
      <c r="Z420" s="124"/>
    </row>
    <row r="421" spans="2:26" ht="29" x14ac:dyDescent="0.35">
      <c r="B421" s="118" t="str">
        <f>'INF GERAIS'!B421&amp;IFERROR(IF(INDEX(APOIO!$A$5:$A$50,MATCH('INF GERAIS'!N421,APOIO!$B$5:$B$50,0))="NÃO",APOIO!$A$2&amp;"NÃO VÁLIDO",""),"")</f>
        <v>2014.0395</v>
      </c>
      <c r="C421" s="118" t="str">
        <f>'INF GERAIS'!C421</f>
        <v>SERTÃO CENTRAL</v>
      </c>
      <c r="D421" s="118" t="str">
        <f>'INF GERAIS'!D421</f>
        <v>TERRA NOVA</v>
      </c>
      <c r="E421" s="118" t="str">
        <f>'INF GERAIS'!E421</f>
        <v>DRENAGEM SUPERFICIAL DE ÁGUAS PLUVIAIS E PAVIMENTAÇÃO DE VIAS</v>
      </c>
      <c r="F421" s="1950" t="str">
        <f>'INF GERAIS'!G421</f>
        <v>NORMAL</v>
      </c>
      <c r="G421" s="122">
        <v>42221</v>
      </c>
      <c r="H421" s="122">
        <v>42275</v>
      </c>
      <c r="I421" s="123">
        <v>0.6</v>
      </c>
      <c r="J421" s="124" t="s">
        <v>153</v>
      </c>
      <c r="K421" s="122">
        <v>42562</v>
      </c>
      <c r="L421" s="122">
        <v>42573</v>
      </c>
      <c r="M421" s="123">
        <v>1</v>
      </c>
      <c r="N421" s="124" t="s">
        <v>153</v>
      </c>
      <c r="O421" s="122" t="s">
        <v>153</v>
      </c>
      <c r="P421" s="122" t="s">
        <v>153</v>
      </c>
      <c r="Q421" s="123" t="s">
        <v>153</v>
      </c>
      <c r="R421" s="124" t="s">
        <v>153</v>
      </c>
      <c r="S421" s="122" t="s">
        <v>153</v>
      </c>
      <c r="T421" s="122" t="s">
        <v>153</v>
      </c>
      <c r="U421" s="123" t="s">
        <v>153</v>
      </c>
      <c r="V421" s="124" t="s">
        <v>153</v>
      </c>
      <c r="W421" s="122" t="s">
        <v>153</v>
      </c>
      <c r="X421" s="122" t="s">
        <v>153</v>
      </c>
      <c r="Y421" s="123" t="s">
        <v>153</v>
      </c>
      <c r="Z421" s="124" t="s">
        <v>153</v>
      </c>
    </row>
    <row r="422" spans="2:26" ht="29" x14ac:dyDescent="0.35">
      <c r="B422" s="118" t="str">
        <f>'INF GERAIS'!B422&amp;IFERROR(IF(INDEX(APOIO!$A$5:$A$50,MATCH('INF GERAIS'!N422,APOIO!$B$5:$B$50,0))="NÃO",APOIO!$A$2&amp;"NÃO VÁLIDO",""),"")</f>
        <v>2014.0396</v>
      </c>
      <c r="C422" s="118" t="str">
        <f>'INF GERAIS'!C422</f>
        <v>MATA NORTE</v>
      </c>
      <c r="D422" s="118" t="str">
        <f>'INF GERAIS'!D422</f>
        <v>TIMBAÚBA</v>
      </c>
      <c r="E422" s="118" t="str">
        <f>'INF GERAIS'!E422</f>
        <v>PAVIMENTAÇÃO EM PARALELEPÍPEDO DE RUAS DO BAIRRO DE SAPUCAIA</v>
      </c>
      <c r="F422" s="1950" t="str">
        <f>'INF GERAIS'!G422</f>
        <v>NORMAL</v>
      </c>
      <c r="G422" s="122">
        <v>42507</v>
      </c>
      <c r="H422" s="122">
        <v>42548</v>
      </c>
      <c r="I422" s="123">
        <v>0.6</v>
      </c>
      <c r="J422" s="124" t="s">
        <v>153</v>
      </c>
      <c r="K422" s="122">
        <v>43049</v>
      </c>
      <c r="L422" s="122">
        <v>43129</v>
      </c>
      <c r="M422" s="123">
        <v>1</v>
      </c>
      <c r="N422" s="124" t="s">
        <v>153</v>
      </c>
      <c r="O422" s="122" t="s">
        <v>153</v>
      </c>
      <c r="P422" s="122" t="s">
        <v>153</v>
      </c>
      <c r="Q422" s="123" t="s">
        <v>153</v>
      </c>
      <c r="R422" s="124" t="s">
        <v>153</v>
      </c>
      <c r="S422" s="122" t="s">
        <v>153</v>
      </c>
      <c r="T422" s="122" t="s">
        <v>153</v>
      </c>
      <c r="U422" s="123" t="s">
        <v>153</v>
      </c>
      <c r="V422" s="124" t="s">
        <v>153</v>
      </c>
      <c r="W422" s="122" t="s">
        <v>153</v>
      </c>
      <c r="X422" s="122" t="s">
        <v>153</v>
      </c>
      <c r="Y422" s="123" t="s">
        <v>153</v>
      </c>
      <c r="Z422" s="124" t="s">
        <v>153</v>
      </c>
    </row>
    <row r="423" spans="2:26" ht="174" x14ac:dyDescent="0.35">
      <c r="B423" s="118" t="str">
        <f>'INF GERAIS'!B423&amp;IFERROR(IF(INDEX(APOIO!$A$5:$A$50,MATCH('INF GERAIS'!N423,APOIO!$B$5:$B$50,0))="NÃO",APOIO!$A$2&amp;"NÃO VÁLIDO",""),"")</f>
        <v>2014.0397</v>
      </c>
      <c r="C423" s="118" t="str">
        <f>'INF GERAIS'!C423</f>
        <v>AGRESTE SETENTRIONAL</v>
      </c>
      <c r="D423" s="118" t="str">
        <f>'INF GERAIS'!D423</f>
        <v>TORITAMA</v>
      </c>
      <c r="E423" s="118" t="str">
        <f>'INF GERAIS'!E423</f>
        <v>PAVIMENTAÇÃO DE RUAS DO MUNICÍPIO DE TORITAMA ATRAVÉS DA EXECUÇÃO DE PAVIMENTAÇÃO E OBRAS DE INFRAESTRUTURA DAS RUAS JOSÉ HERALDO DA SILVA, MIGUEL TAVARES, SÃO CRISTÓVÃO, JOSE LUIS TAVARES, JOÃO ANTONIO DE MOURA, MARIANO MANOEL, RUA EMIDIO JORDAO, CASTRO ALVES, SANTOS DUMONT, ABENICIO ARTHUR SOBRAL, LUIS TOMAS DA SILVA, COLOMBIA, MEXICO, ANTONIO SOARES, DAS AVENIDAS ROMEU SIMPLICIO E JOSE LUIS DA SILVA E DA TRAVESSA CASTRO ALVES, CONTARÁ AINDA COM IMPLANTAÇÃO DE MEIO-FIO EM PEDRA GRANÍTICA</v>
      </c>
      <c r="F423" s="1950" t="str">
        <f>'INF GERAIS'!G423</f>
        <v>NORMAL</v>
      </c>
      <c r="G423" s="122">
        <v>42422</v>
      </c>
      <c r="H423" s="122">
        <v>42478</v>
      </c>
      <c r="I423" s="123">
        <v>0.65159999999999996</v>
      </c>
      <c r="J423" s="124" t="s">
        <v>153</v>
      </c>
      <c r="K423" s="122">
        <v>42768</v>
      </c>
      <c r="L423" s="122">
        <v>42830</v>
      </c>
      <c r="M423" s="123">
        <v>1</v>
      </c>
      <c r="N423" s="124" t="s">
        <v>153</v>
      </c>
      <c r="O423" s="122" t="s">
        <v>153</v>
      </c>
      <c r="P423" s="122" t="s">
        <v>153</v>
      </c>
      <c r="Q423" s="123" t="s">
        <v>153</v>
      </c>
      <c r="R423" s="124" t="s">
        <v>153</v>
      </c>
      <c r="S423" s="122" t="s">
        <v>153</v>
      </c>
      <c r="T423" s="122" t="s">
        <v>153</v>
      </c>
      <c r="U423" s="123" t="s">
        <v>153</v>
      </c>
      <c r="V423" s="124" t="s">
        <v>153</v>
      </c>
      <c r="W423" s="122" t="s">
        <v>153</v>
      </c>
      <c r="X423" s="122" t="s">
        <v>153</v>
      </c>
      <c r="Y423" s="123" t="s">
        <v>153</v>
      </c>
      <c r="Z423" s="124" t="s">
        <v>153</v>
      </c>
    </row>
    <row r="424" spans="2:26" ht="29" x14ac:dyDescent="0.35">
      <c r="B424" s="118" t="str">
        <f>'INF GERAIS'!B424&amp;IFERROR(IF(INDEX(APOIO!$A$5:$A$50,MATCH('INF GERAIS'!N424,APOIO!$B$5:$B$50,0))="NÃO",APOIO!$A$2&amp;"NÃO VÁLIDO",""),"")</f>
        <v>2014.0398</v>
      </c>
      <c r="C424" s="118" t="str">
        <f>'INF GERAIS'!C424</f>
        <v>MATA NORTE</v>
      </c>
      <c r="D424" s="118" t="str">
        <f>'INF GERAIS'!D424</f>
        <v>TRACUNHAÉM</v>
      </c>
      <c r="E424" s="118" t="str">
        <f>'INF GERAIS'!E424</f>
        <v xml:space="preserve">PAVIMENTAÇÃO EM PARALELEPÍPEDO DE DIVERSAS RUAS </v>
      </c>
      <c r="F424" s="1950" t="str">
        <f>'INF GERAIS'!G424</f>
        <v>NORMAL</v>
      </c>
      <c r="G424" s="122">
        <v>42473</v>
      </c>
      <c r="H424" s="122">
        <v>42528</v>
      </c>
      <c r="I424" s="123">
        <v>0.6</v>
      </c>
      <c r="J424" s="124" t="s">
        <v>153</v>
      </c>
      <c r="K424" s="122">
        <v>42716</v>
      </c>
      <c r="L424" s="122">
        <v>42734</v>
      </c>
      <c r="M424" s="123">
        <v>1</v>
      </c>
      <c r="N424" s="124" t="s">
        <v>153</v>
      </c>
      <c r="O424" s="122" t="s">
        <v>153</v>
      </c>
      <c r="P424" s="122" t="s">
        <v>153</v>
      </c>
      <c r="Q424" s="123" t="s">
        <v>153</v>
      </c>
      <c r="R424" s="124" t="s">
        <v>153</v>
      </c>
      <c r="S424" s="122" t="s">
        <v>153</v>
      </c>
      <c r="T424" s="122" t="s">
        <v>153</v>
      </c>
      <c r="U424" s="123" t="s">
        <v>153</v>
      </c>
      <c r="V424" s="124" t="s">
        <v>153</v>
      </c>
      <c r="W424" s="122" t="s">
        <v>153</v>
      </c>
      <c r="X424" s="122" t="s">
        <v>153</v>
      </c>
      <c r="Y424" s="123" t="s">
        <v>153</v>
      </c>
      <c r="Z424" s="124" t="s">
        <v>153</v>
      </c>
    </row>
    <row r="425" spans="2:26" ht="87" x14ac:dyDescent="0.35">
      <c r="B425" s="118" t="str">
        <f>'INF GERAIS'!B425&amp;IFERROR(IF(INDEX(APOIO!$A$5:$A$50,MATCH('INF GERAIS'!N425,APOIO!$B$5:$B$50,0))="NÃO",APOIO!$A$2&amp;"NÃO VÁLIDO",""),"")</f>
        <v>2014.0399</v>
      </c>
      <c r="C425" s="118" t="str">
        <f>'INF GERAIS'!C425</f>
        <v>SERTÃO DO ARARIPE</v>
      </c>
      <c r="D425" s="118" t="str">
        <f>'INF GERAIS'!D425</f>
        <v>TRINDADE</v>
      </c>
      <c r="E425" s="118" t="str">
        <f>'INF GERAIS'!E425</f>
        <v>MELHORIA DA ACESSIBILIDADE AS COMUNIDADES EM ÁREAS DE RISCO E VULNERABILIDADE SOCIAL/CONSTRUÇÃO DE PAVIMENTAÇÃO EM PARALEL. GRANÍTICO, CONSTRUÇÃO DE MEIO FIO, RAMPAS E ACESSIBILIDADE, PLACAS DE IDENTIFICAÇÃO DE RUAS E SINALIZAÇÃO</v>
      </c>
      <c r="F425" s="1950" t="str">
        <f>'INF GERAIS'!G425</f>
        <v>NORMAL</v>
      </c>
      <c r="G425" s="122">
        <v>42311</v>
      </c>
      <c r="H425" s="122">
        <v>42390</v>
      </c>
      <c r="I425" s="123">
        <v>0.6</v>
      </c>
      <c r="J425" s="124" t="s">
        <v>153</v>
      </c>
      <c r="K425" s="122">
        <v>42683</v>
      </c>
      <c r="L425" s="122">
        <v>42732</v>
      </c>
      <c r="M425" s="123">
        <v>1</v>
      </c>
      <c r="N425" s="124" t="s">
        <v>153</v>
      </c>
      <c r="O425" s="122" t="s">
        <v>153</v>
      </c>
      <c r="P425" s="122" t="s">
        <v>153</v>
      </c>
      <c r="Q425" s="123" t="s">
        <v>153</v>
      </c>
      <c r="R425" s="124" t="s">
        <v>153</v>
      </c>
      <c r="S425" s="122" t="s">
        <v>153</v>
      </c>
      <c r="T425" s="122" t="s">
        <v>153</v>
      </c>
      <c r="U425" s="123" t="s">
        <v>153</v>
      </c>
      <c r="V425" s="124" t="s">
        <v>153</v>
      </c>
      <c r="W425" s="122" t="s">
        <v>153</v>
      </c>
      <c r="X425" s="122" t="s">
        <v>153</v>
      </c>
      <c r="Y425" s="123" t="s">
        <v>153</v>
      </c>
      <c r="Z425" s="124" t="s">
        <v>153</v>
      </c>
    </row>
    <row r="426" spans="2:26" ht="29" x14ac:dyDescent="0.35">
      <c r="B426" s="118" t="str">
        <f>'INF GERAIS'!B426&amp;IFERROR(IF(INDEX(APOIO!$A$5:$A$50,MATCH('INF GERAIS'!N426,APOIO!$B$5:$B$50,0))="NÃO",APOIO!$A$2&amp;"NÃO VÁLIDO",""),"")</f>
        <v>2014.0400</v>
      </c>
      <c r="C426" s="118" t="str">
        <f>'INF GERAIS'!C426</f>
        <v>SERTÃO DO PAJEÚ</v>
      </c>
      <c r="D426" s="118" t="str">
        <f>'INF GERAIS'!D426</f>
        <v>TRIUNFO</v>
      </c>
      <c r="E426" s="118" t="str">
        <f>'INF GERAIS'!E426</f>
        <v>PAVIMENTAÇÃO EM PARALELEPÍPEDOS GRANÍTICOS NA RUA SEBASTIÃO MARTINS E RUA PROJETADA A</v>
      </c>
      <c r="F426" s="1950" t="str">
        <f>'INF GERAIS'!G426</f>
        <v>NORMAL</v>
      </c>
      <c r="G426" s="122">
        <v>42298</v>
      </c>
      <c r="H426" s="122">
        <v>42339</v>
      </c>
      <c r="I426" s="123">
        <v>0.81269999999999998</v>
      </c>
      <c r="J426" s="124" t="s">
        <v>153</v>
      </c>
      <c r="K426" s="122">
        <v>42367</v>
      </c>
      <c r="L426" s="122">
        <v>42446</v>
      </c>
      <c r="M426" s="123">
        <v>1</v>
      </c>
      <c r="N426" s="124" t="s">
        <v>153</v>
      </c>
      <c r="O426" s="122" t="s">
        <v>153</v>
      </c>
      <c r="P426" s="122" t="s">
        <v>153</v>
      </c>
      <c r="Q426" s="123" t="s">
        <v>153</v>
      </c>
      <c r="R426" s="124" t="s">
        <v>153</v>
      </c>
      <c r="S426" s="122" t="s">
        <v>153</v>
      </c>
      <c r="T426" s="122" t="s">
        <v>153</v>
      </c>
      <c r="U426" s="123" t="s">
        <v>153</v>
      </c>
      <c r="V426" s="124" t="s">
        <v>153</v>
      </c>
      <c r="W426" s="122" t="s">
        <v>153</v>
      </c>
      <c r="X426" s="122" t="s">
        <v>153</v>
      </c>
      <c r="Y426" s="123" t="s">
        <v>153</v>
      </c>
      <c r="Z426" s="124" t="s">
        <v>153</v>
      </c>
    </row>
    <row r="427" spans="2:26" ht="29" x14ac:dyDescent="0.35">
      <c r="B427" s="118" t="str">
        <f>'INF GERAIS'!B427&amp;IFERROR(IF(INDEX(APOIO!$A$5:$A$50,MATCH('INF GERAIS'!N427,APOIO!$B$5:$B$50,0))="NÃO",APOIO!$A$2&amp;"NÃO VÁLIDO",""),"")</f>
        <v>2014.0401</v>
      </c>
      <c r="C427" s="118" t="str">
        <f>'INF GERAIS'!C427</f>
        <v>SERTÃO DO PAJEÚ</v>
      </c>
      <c r="D427" s="118" t="str">
        <f>'INF GERAIS'!D427</f>
        <v>TRIUNFO</v>
      </c>
      <c r="E427" s="118" t="str">
        <f>'INF GERAIS'!E427</f>
        <v>2ª ETAPA DE REFORMA E AMPLIAÇÃO DA MATERNIDADE FELINDO WANDERLEY</v>
      </c>
      <c r="F427" s="1950" t="str">
        <f>'INF GERAIS'!G427</f>
        <v>NORMAL</v>
      </c>
      <c r="G427" s="122">
        <v>42145</v>
      </c>
      <c r="H427" s="122">
        <v>42068</v>
      </c>
      <c r="I427" s="123">
        <v>0.6</v>
      </c>
      <c r="J427" s="124" t="s">
        <v>153</v>
      </c>
      <c r="K427" s="122">
        <v>42145</v>
      </c>
      <c r="L427" s="122">
        <v>42068</v>
      </c>
      <c r="M427" s="123">
        <v>1</v>
      </c>
      <c r="N427" s="124" t="s">
        <v>153</v>
      </c>
      <c r="O427" s="122" t="s">
        <v>153</v>
      </c>
      <c r="P427" s="122" t="s">
        <v>153</v>
      </c>
      <c r="Q427" s="123" t="s">
        <v>153</v>
      </c>
      <c r="R427" s="124" t="s">
        <v>153</v>
      </c>
      <c r="S427" s="122" t="s">
        <v>153</v>
      </c>
      <c r="T427" s="122" t="s">
        <v>153</v>
      </c>
      <c r="U427" s="123" t="s">
        <v>153</v>
      </c>
      <c r="V427" s="124" t="s">
        <v>153</v>
      </c>
      <c r="W427" s="122" t="s">
        <v>153</v>
      </c>
      <c r="X427" s="122" t="s">
        <v>153</v>
      </c>
      <c r="Y427" s="123" t="s">
        <v>153</v>
      </c>
      <c r="Z427" s="124" t="s">
        <v>153</v>
      </c>
    </row>
    <row r="428" spans="2:26" x14ac:dyDescent="0.35">
      <c r="B428" s="118" t="str">
        <f>'INF GERAIS'!B428&amp;IFERROR(IF(INDEX(APOIO!$A$5:$A$50,MATCH('INF GERAIS'!N428,APOIO!$B$5:$B$50,0))="NÃO",APOIO!$A$2&amp;"NÃO VÁLIDO",""),"")</f>
        <v>2014.0402</v>
      </c>
      <c r="C428" s="118" t="str">
        <f>'INF GERAIS'!C428</f>
        <v>SERTÃO DO PAJEÚ</v>
      </c>
      <c r="D428" s="118" t="str">
        <f>'INF GERAIS'!D428</f>
        <v>TRIUNFO</v>
      </c>
      <c r="E428" s="118" t="str">
        <f>'INF GERAIS'!E428</f>
        <v>REFORMA DO MERCADO PÚBLICO DE TRIUNFO</v>
      </c>
      <c r="F428" s="1950" t="str">
        <f>'INF GERAIS'!G428</f>
        <v>NORMAL</v>
      </c>
      <c r="G428" s="122">
        <v>42015</v>
      </c>
      <c r="H428" s="122">
        <v>42394</v>
      </c>
      <c r="I428" s="123">
        <v>0.6</v>
      </c>
      <c r="J428" s="124" t="s">
        <v>153</v>
      </c>
      <c r="K428" s="122">
        <v>42522</v>
      </c>
      <c r="L428" s="122">
        <v>42541</v>
      </c>
      <c r="M428" s="123">
        <v>1</v>
      </c>
      <c r="N428" s="124" t="s">
        <v>153</v>
      </c>
      <c r="O428" s="122" t="s">
        <v>153</v>
      </c>
      <c r="P428" s="122" t="s">
        <v>153</v>
      </c>
      <c r="Q428" s="123" t="s">
        <v>153</v>
      </c>
      <c r="R428" s="124" t="s">
        <v>153</v>
      </c>
      <c r="S428" s="122" t="s">
        <v>153</v>
      </c>
      <c r="T428" s="122" t="s">
        <v>153</v>
      </c>
      <c r="U428" s="123" t="s">
        <v>153</v>
      </c>
      <c r="V428" s="124" t="s">
        <v>153</v>
      </c>
      <c r="W428" s="122" t="s">
        <v>153</v>
      </c>
      <c r="X428" s="122" t="s">
        <v>153</v>
      </c>
      <c r="Y428" s="123" t="s">
        <v>153</v>
      </c>
      <c r="Z428" s="124" t="s">
        <v>153</v>
      </c>
    </row>
    <row r="429" spans="2:26" ht="29" x14ac:dyDescent="0.35">
      <c r="B429" s="118" t="str">
        <f>'INF GERAIS'!B429&amp;IFERROR(IF(INDEX(APOIO!$A$5:$A$50,MATCH('INF GERAIS'!N429,APOIO!$B$5:$B$50,0))="NÃO",APOIO!$A$2&amp;"NÃO VÁLIDO",""),"")</f>
        <v>2014.0403</v>
      </c>
      <c r="C429" s="118" t="str">
        <f>'INF GERAIS'!C429</f>
        <v>AGRESTE MERIDIONAL</v>
      </c>
      <c r="D429" s="118" t="str">
        <f>'INF GERAIS'!D429</f>
        <v>TUPANATINGA</v>
      </c>
      <c r="E429" s="118" t="str">
        <f>'INF GERAIS'!E429</f>
        <v>PAVIMENTAÇÃO GRANÍTICA DE VÁRIAS RUAS</v>
      </c>
      <c r="F429" s="1950" t="str">
        <f>'INF GERAIS'!G429</f>
        <v>NORMAL</v>
      </c>
      <c r="G429" s="122">
        <v>44771</v>
      </c>
      <c r="H429" s="2009">
        <v>44796</v>
      </c>
      <c r="I429" s="123">
        <v>0.78839999999999999</v>
      </c>
      <c r="J429" s="1716" t="s">
        <v>13943</v>
      </c>
      <c r="K429" s="122" t="s">
        <v>153</v>
      </c>
      <c r="L429" s="122" t="s">
        <v>153</v>
      </c>
      <c r="M429" s="123" t="s">
        <v>153</v>
      </c>
      <c r="N429" s="124" t="s">
        <v>153</v>
      </c>
      <c r="O429" s="122" t="s">
        <v>153</v>
      </c>
      <c r="P429" s="122" t="s">
        <v>153</v>
      </c>
      <c r="Q429" s="123" t="s">
        <v>153</v>
      </c>
      <c r="R429" s="124" t="s">
        <v>153</v>
      </c>
      <c r="S429" s="122" t="s">
        <v>153</v>
      </c>
      <c r="T429" s="122" t="s">
        <v>153</v>
      </c>
      <c r="U429" s="123" t="s">
        <v>153</v>
      </c>
      <c r="V429" s="124" t="s">
        <v>153</v>
      </c>
      <c r="W429" s="122" t="s">
        <v>153</v>
      </c>
      <c r="X429" s="122" t="s">
        <v>153</v>
      </c>
      <c r="Y429" s="123" t="s">
        <v>153</v>
      </c>
      <c r="Z429" s="124" t="s">
        <v>153</v>
      </c>
    </row>
    <row r="430" spans="2:26" ht="29" x14ac:dyDescent="0.35">
      <c r="B430" s="118" t="str">
        <f>'INF GERAIS'!B430&amp;IFERROR(IF(INDEX(APOIO!$A$5:$A$50,MATCH('INF GERAIS'!N430,APOIO!$B$5:$B$50,0))="NÃO",APOIO!$A$2&amp;"NÃO VÁLIDO",""),"")</f>
        <v>2014.0404</v>
      </c>
      <c r="C430" s="118" t="str">
        <f>'INF GERAIS'!C430</f>
        <v>AGRESTE MERIDIONAL</v>
      </c>
      <c r="D430" s="118" t="str">
        <f>'INF GERAIS'!D430</f>
        <v>TUPANATINGA</v>
      </c>
      <c r="E430" s="118" t="str">
        <f>'INF GERAIS'!E430</f>
        <v>PROJETO BÁSICO DE RECUPERAÇÃO DA COBERTA DO GINÁSIO POLIESPORTIVO</v>
      </c>
      <c r="F430" s="1950" t="str">
        <f>'INF GERAIS'!G430</f>
        <v>NORMAL</v>
      </c>
      <c r="G430" s="122">
        <v>43334</v>
      </c>
      <c r="H430" s="122">
        <v>43341</v>
      </c>
      <c r="I430" s="123">
        <v>0.6</v>
      </c>
      <c r="J430" s="124" t="s">
        <v>153</v>
      </c>
      <c r="K430" s="122" t="s">
        <v>153</v>
      </c>
      <c r="L430" s="122" t="s">
        <v>153</v>
      </c>
      <c r="M430" s="123" t="s">
        <v>153</v>
      </c>
      <c r="N430" s="124" t="s">
        <v>153</v>
      </c>
      <c r="O430" s="122" t="s">
        <v>153</v>
      </c>
      <c r="P430" s="122" t="s">
        <v>153</v>
      </c>
      <c r="Q430" s="123" t="s">
        <v>153</v>
      </c>
      <c r="R430" s="124" t="s">
        <v>153</v>
      </c>
      <c r="S430" s="122" t="s">
        <v>153</v>
      </c>
      <c r="T430" s="122" t="s">
        <v>153</v>
      </c>
      <c r="U430" s="123" t="s">
        <v>153</v>
      </c>
      <c r="V430" s="124" t="s">
        <v>153</v>
      </c>
      <c r="W430" s="122" t="s">
        <v>153</v>
      </c>
      <c r="X430" s="122" t="s">
        <v>153</v>
      </c>
      <c r="Y430" s="123" t="s">
        <v>153</v>
      </c>
      <c r="Z430" s="124" t="s">
        <v>153</v>
      </c>
    </row>
    <row r="431" spans="2:26" ht="29" x14ac:dyDescent="0.35">
      <c r="B431" s="118" t="str">
        <f>'INF GERAIS'!B431&amp;IFERROR(IF(INDEX(APOIO!$A$5:$A$50,MATCH('INF GERAIS'!N431,APOIO!$B$5:$B$50,0))="NÃO",APOIO!$A$2&amp;"NÃO VÁLIDO",""),"")</f>
        <v>2014.0405</v>
      </c>
      <c r="C431" s="118" t="str">
        <f>'INF GERAIS'!C431</f>
        <v>AGRESTE MERIDIONAL</v>
      </c>
      <c r="D431" s="118" t="str">
        <f>'INF GERAIS'!D431</f>
        <v>TUPANATINGA</v>
      </c>
      <c r="E431" s="118" t="str">
        <f>'INF GERAIS'!E431</f>
        <v xml:space="preserve">PROJETO BÁSICO DE PAVIMENTAÇÃO GRANÍTICA </v>
      </c>
      <c r="F431" s="1950" t="str">
        <f>'INF GERAIS'!G431</f>
        <v>NORMAL</v>
      </c>
      <c r="G431" s="122">
        <v>44771</v>
      </c>
      <c r="H431" s="2009">
        <v>44796</v>
      </c>
      <c r="I431" s="123">
        <v>0.63149999999999995</v>
      </c>
      <c r="J431" s="1716" t="s">
        <v>13943</v>
      </c>
      <c r="K431" s="122" t="s">
        <v>153</v>
      </c>
      <c r="L431" s="122" t="s">
        <v>153</v>
      </c>
      <c r="M431" s="123" t="s">
        <v>153</v>
      </c>
      <c r="N431" s="124" t="s">
        <v>153</v>
      </c>
      <c r="O431" s="122" t="s">
        <v>153</v>
      </c>
      <c r="P431" s="122" t="s">
        <v>153</v>
      </c>
      <c r="Q431" s="123" t="s">
        <v>153</v>
      </c>
      <c r="R431" s="124" t="s">
        <v>153</v>
      </c>
      <c r="S431" s="122" t="s">
        <v>153</v>
      </c>
      <c r="T431" s="122" t="s">
        <v>153</v>
      </c>
      <c r="U431" s="123" t="s">
        <v>153</v>
      </c>
      <c r="V431" s="124" t="s">
        <v>153</v>
      </c>
      <c r="W431" s="122" t="s">
        <v>153</v>
      </c>
      <c r="X431" s="122" t="s">
        <v>153</v>
      </c>
      <c r="Y431" s="123" t="s">
        <v>153</v>
      </c>
      <c r="Z431" s="124" t="s">
        <v>153</v>
      </c>
    </row>
    <row r="432" spans="2:26" ht="29" x14ac:dyDescent="0.35">
      <c r="B432" s="118" t="str">
        <f>'INF GERAIS'!B432&amp;IFERROR(IF(INDEX(APOIO!$A$5:$A$50,MATCH('INF GERAIS'!N432,APOIO!$B$5:$B$50,0))="NÃO",APOIO!$A$2&amp;"NÃO VÁLIDO",""),"")</f>
        <v>2014.0406</v>
      </c>
      <c r="C432" s="118" t="str">
        <f>'INF GERAIS'!C432</f>
        <v>SERTÃO DO PAJEÚ</v>
      </c>
      <c r="D432" s="118" t="str">
        <f>'INF GERAIS'!D432</f>
        <v>TUPARETAMA</v>
      </c>
      <c r="E432" s="118" t="str">
        <f>'INF GERAIS'!E432</f>
        <v>CONSTRUÇÃO DAS PRAÇAS DA RUA FREI CANECA E DO ANCIÃO</v>
      </c>
      <c r="F432" s="1950" t="str">
        <f>'INF GERAIS'!G432</f>
        <v>NORMAL</v>
      </c>
      <c r="G432" s="122">
        <v>42446</v>
      </c>
      <c r="H432" s="122">
        <v>42493</v>
      </c>
      <c r="I432" s="123">
        <v>0.6</v>
      </c>
      <c r="K432" s="122">
        <v>42513</v>
      </c>
      <c r="L432" s="122">
        <v>42493</v>
      </c>
      <c r="M432" s="123">
        <v>1</v>
      </c>
      <c r="N432" s="124" t="s">
        <v>153</v>
      </c>
      <c r="O432" s="122" t="s">
        <v>153</v>
      </c>
      <c r="P432" s="122" t="s">
        <v>153</v>
      </c>
      <c r="Q432" s="123" t="s">
        <v>153</v>
      </c>
      <c r="R432" s="124" t="s">
        <v>153</v>
      </c>
      <c r="S432" s="122" t="s">
        <v>153</v>
      </c>
      <c r="T432" s="122" t="s">
        <v>153</v>
      </c>
      <c r="U432" s="123" t="s">
        <v>153</v>
      </c>
      <c r="V432" s="124" t="s">
        <v>153</v>
      </c>
      <c r="W432" s="122" t="s">
        <v>153</v>
      </c>
      <c r="X432" s="122" t="s">
        <v>153</v>
      </c>
      <c r="Y432" s="123" t="s">
        <v>153</v>
      </c>
      <c r="Z432" s="124" t="s">
        <v>153</v>
      </c>
    </row>
    <row r="433" spans="2:26" x14ac:dyDescent="0.35">
      <c r="B433" s="118" t="str">
        <f>'INF GERAIS'!B433&amp;IFERROR(IF(INDEX(APOIO!$A$5:$A$50,MATCH('INF GERAIS'!N433,APOIO!$B$5:$B$50,0))="NÃO",APOIO!$A$2&amp;"NÃO VÁLIDO",""),"")</f>
        <v>2014.0407</v>
      </c>
      <c r="C433" s="118" t="str">
        <f>'INF GERAIS'!C433</f>
        <v>SERTÃO DO PAJEÚ</v>
      </c>
      <c r="D433" s="118" t="str">
        <f>'INF GERAIS'!D433</f>
        <v>TUPARETAMA</v>
      </c>
      <c r="E433" s="118" t="str">
        <f>'INF GERAIS'!E433</f>
        <v>AMPLIAÇÃO E REFORMA DO HOSPITAL</v>
      </c>
      <c r="F433" s="1950" t="str">
        <f>'INF GERAIS'!G433</f>
        <v>NORMAL</v>
      </c>
      <c r="G433" s="122">
        <v>42485</v>
      </c>
      <c r="H433" s="122">
        <v>42509</v>
      </c>
      <c r="I433" s="123">
        <v>0.6</v>
      </c>
      <c r="J433" s="124" t="s">
        <v>153</v>
      </c>
      <c r="K433" s="122">
        <v>42677</v>
      </c>
      <c r="L433" s="122">
        <v>42718</v>
      </c>
      <c r="M433" s="123">
        <v>1</v>
      </c>
      <c r="N433" s="124" t="s">
        <v>153</v>
      </c>
      <c r="O433" s="122" t="s">
        <v>153</v>
      </c>
      <c r="P433" s="122" t="s">
        <v>153</v>
      </c>
      <c r="Q433" s="123" t="s">
        <v>153</v>
      </c>
      <c r="R433" s="124" t="s">
        <v>153</v>
      </c>
      <c r="S433" s="122" t="s">
        <v>153</v>
      </c>
      <c r="T433" s="122" t="s">
        <v>153</v>
      </c>
      <c r="U433" s="123" t="s">
        <v>153</v>
      </c>
      <c r="V433" s="124" t="s">
        <v>153</v>
      </c>
      <c r="W433" s="122" t="s">
        <v>153</v>
      </c>
      <c r="X433" s="122" t="s">
        <v>153</v>
      </c>
      <c r="Y433" s="123" t="s">
        <v>153</v>
      </c>
      <c r="Z433" s="124" t="s">
        <v>153</v>
      </c>
    </row>
    <row r="434" spans="2:26" x14ac:dyDescent="0.35">
      <c r="B434" s="118" t="str">
        <f>'INF GERAIS'!B434&amp;IFERROR(IF(INDEX(APOIO!$A$5:$A$50,MATCH('INF GERAIS'!N434,APOIO!$B$5:$B$50,0))="NÃO",APOIO!$A$2&amp;"NÃO VÁLIDO",""),"")</f>
        <v>2014.0408</v>
      </c>
      <c r="C434" s="118" t="str">
        <f>'INF GERAIS'!C434</f>
        <v>SERTÃO DO PAJEÚ</v>
      </c>
      <c r="D434" s="118" t="str">
        <f>'INF GERAIS'!D434</f>
        <v>TUPARETAMA</v>
      </c>
      <c r="E434" s="118" t="str">
        <f>'INF GERAIS'!E434</f>
        <v>RECONSTRUÇÃO DA PRAÇA CENTRAL</v>
      </c>
      <c r="F434" s="1950" t="str">
        <f>'INF GERAIS'!G434</f>
        <v>NORMAL</v>
      </c>
      <c r="G434" s="122">
        <v>42485</v>
      </c>
      <c r="H434" s="122">
        <v>42538</v>
      </c>
      <c r="I434" s="123">
        <v>0.6</v>
      </c>
      <c r="K434" s="122">
        <v>42565</v>
      </c>
      <c r="L434" s="122">
        <v>42614</v>
      </c>
      <c r="M434" s="123">
        <v>1</v>
      </c>
      <c r="N434" s="124" t="s">
        <v>153</v>
      </c>
      <c r="O434" s="122" t="s">
        <v>153</v>
      </c>
      <c r="P434" s="122" t="s">
        <v>153</v>
      </c>
      <c r="Q434" s="123" t="s">
        <v>153</v>
      </c>
      <c r="R434" s="124" t="s">
        <v>153</v>
      </c>
      <c r="S434" s="122" t="s">
        <v>153</v>
      </c>
      <c r="T434" s="122" t="s">
        <v>153</v>
      </c>
      <c r="U434" s="123" t="s">
        <v>153</v>
      </c>
      <c r="V434" s="124" t="s">
        <v>153</v>
      </c>
      <c r="W434" s="122" t="s">
        <v>153</v>
      </c>
      <c r="X434" s="122" t="s">
        <v>153</v>
      </c>
      <c r="Y434" s="123" t="s">
        <v>153</v>
      </c>
      <c r="Z434" s="124" t="s">
        <v>153</v>
      </c>
    </row>
    <row r="435" spans="2:26" ht="29" x14ac:dyDescent="0.35">
      <c r="B435" s="118" t="str">
        <f>'INF GERAIS'!B435&amp;IFERROR(IF(INDEX(APOIO!$A$5:$A$50,MATCH('INF GERAIS'!N435,APOIO!$B$5:$B$50,0))="NÃO",APOIO!$A$2&amp;"NÃO VÁLIDO",""),"")</f>
        <v>2014.0409</v>
      </c>
      <c r="C435" s="118" t="str">
        <f>'INF GERAIS'!C435</f>
        <v>AGRESTE MERIDIONAL</v>
      </c>
      <c r="D435" s="118" t="str">
        <f>'INF GERAIS'!D435</f>
        <v>VENTUROSA</v>
      </c>
      <c r="E435" s="118" t="str">
        <f>'INF GERAIS'!E435</f>
        <v>PAVIMENTAÇÃO EM PARALELEPÍPEDOS GRANÍTICOS NO MUNICÍPIO</v>
      </c>
      <c r="F435" s="1950" t="str">
        <f>'INF GERAIS'!G435</f>
        <v>NORMAL</v>
      </c>
      <c r="G435" s="122">
        <v>42151</v>
      </c>
      <c r="H435" s="122">
        <v>42177</v>
      </c>
      <c r="I435" s="123">
        <v>0.9</v>
      </c>
      <c r="J435" s="124" t="s">
        <v>153</v>
      </c>
      <c r="K435" s="122">
        <v>42313</v>
      </c>
      <c r="L435" s="122">
        <v>42341</v>
      </c>
      <c r="M435" s="123">
        <v>1</v>
      </c>
      <c r="N435" s="124" t="s">
        <v>153</v>
      </c>
      <c r="O435" s="122">
        <v>42445</v>
      </c>
      <c r="P435" s="122">
        <v>42474</v>
      </c>
      <c r="Q435" s="123">
        <v>1</v>
      </c>
      <c r="R435" s="124" t="s">
        <v>7163</v>
      </c>
      <c r="S435" s="122" t="s">
        <v>153</v>
      </c>
      <c r="T435" s="122" t="s">
        <v>153</v>
      </c>
      <c r="U435" s="123" t="s">
        <v>153</v>
      </c>
      <c r="V435" s="124" t="s">
        <v>153</v>
      </c>
      <c r="W435" s="122" t="s">
        <v>153</v>
      </c>
      <c r="X435" s="122" t="s">
        <v>153</v>
      </c>
      <c r="Y435" s="123" t="s">
        <v>153</v>
      </c>
      <c r="Z435" s="124" t="s">
        <v>153</v>
      </c>
    </row>
    <row r="436" spans="2:26" ht="29" x14ac:dyDescent="0.35">
      <c r="B436" s="118" t="str">
        <f>'INF GERAIS'!B436&amp;IFERROR(IF(INDEX(APOIO!$A$5:$A$50,MATCH('INF GERAIS'!N436,APOIO!$B$5:$B$50,0))="NÃO",APOIO!$A$2&amp;"NÃO VÁLIDO",""),"")</f>
        <v>2014.0410</v>
      </c>
      <c r="C436" s="118" t="str">
        <f>'INF GERAIS'!C436</f>
        <v>AGRESTE MERIDIONAL</v>
      </c>
      <c r="D436" s="118" t="str">
        <f>'INF GERAIS'!D436</f>
        <v>VENTUROSA</v>
      </c>
      <c r="E436" s="118" t="str">
        <f>'INF GERAIS'!E436</f>
        <v>CONSTRUÇÃO DE UNIDADE BÁSICA DE SAÚDE NO SÍTIO CARRAPATEIRA</v>
      </c>
      <c r="F436" s="1950" t="str">
        <f>'INF GERAIS'!G436</f>
        <v>NORMAL</v>
      </c>
      <c r="G436" s="122">
        <v>42054</v>
      </c>
      <c r="H436" s="122">
        <v>42075</v>
      </c>
      <c r="I436" s="123">
        <v>1</v>
      </c>
      <c r="J436" s="124" t="s">
        <v>153</v>
      </c>
      <c r="K436" s="122" t="s">
        <v>153</v>
      </c>
      <c r="L436" s="122" t="s">
        <v>153</v>
      </c>
      <c r="M436" s="123" t="s">
        <v>153</v>
      </c>
      <c r="N436" s="124" t="s">
        <v>153</v>
      </c>
      <c r="O436" s="122" t="s">
        <v>153</v>
      </c>
      <c r="P436" s="122" t="s">
        <v>153</v>
      </c>
      <c r="Q436" s="123" t="s">
        <v>153</v>
      </c>
      <c r="R436" s="124" t="s">
        <v>153</v>
      </c>
      <c r="S436" s="122" t="s">
        <v>153</v>
      </c>
      <c r="T436" s="122" t="s">
        <v>153</v>
      </c>
      <c r="U436" s="123" t="s">
        <v>153</v>
      </c>
      <c r="V436" s="124" t="s">
        <v>153</v>
      </c>
      <c r="W436" s="122" t="s">
        <v>153</v>
      </c>
      <c r="X436" s="122" t="s">
        <v>153</v>
      </c>
      <c r="Y436" s="123" t="s">
        <v>153</v>
      </c>
      <c r="Z436" s="124" t="s">
        <v>153</v>
      </c>
    </row>
    <row r="437" spans="2:26" ht="29" x14ac:dyDescent="0.35">
      <c r="B437" s="118" t="str">
        <f>'INF GERAIS'!B437&amp;IFERROR(IF(INDEX(APOIO!$A$5:$A$50,MATCH('INF GERAIS'!N437,APOIO!$B$5:$B$50,0))="NÃO",APOIO!$A$2&amp;"NÃO VÁLIDO",""),"")</f>
        <v>2014.0411</v>
      </c>
      <c r="C437" s="118" t="str">
        <f>'INF GERAIS'!C437</f>
        <v>AGRESTE MERIDIONAL</v>
      </c>
      <c r="D437" s="118" t="str">
        <f>'INF GERAIS'!D437</f>
        <v>VENTUROSA</v>
      </c>
      <c r="E437" s="118" t="str">
        <f>'INF GERAIS'!E437</f>
        <v>REFORMA DA PRAÇA APOLÔNIO CORDEIRO VAZ</v>
      </c>
      <c r="F437" s="1950" t="str">
        <f>'INF GERAIS'!G437</f>
        <v>NORMAL</v>
      </c>
      <c r="G437" s="122">
        <v>42018</v>
      </c>
      <c r="H437" s="122">
        <v>42177</v>
      </c>
      <c r="I437" s="123">
        <v>1</v>
      </c>
      <c r="J437" s="124" t="s">
        <v>153</v>
      </c>
      <c r="K437" s="122" t="s">
        <v>153</v>
      </c>
      <c r="L437" s="122" t="s">
        <v>153</v>
      </c>
      <c r="M437" s="123" t="s">
        <v>153</v>
      </c>
      <c r="N437" s="124" t="s">
        <v>153</v>
      </c>
      <c r="O437" s="122" t="s">
        <v>153</v>
      </c>
      <c r="P437" s="122" t="s">
        <v>153</v>
      </c>
      <c r="Q437" s="123" t="s">
        <v>153</v>
      </c>
      <c r="R437" s="124" t="s">
        <v>153</v>
      </c>
      <c r="S437" s="122" t="s">
        <v>153</v>
      </c>
      <c r="T437" s="122" t="s">
        <v>153</v>
      </c>
      <c r="U437" s="123" t="s">
        <v>153</v>
      </c>
      <c r="V437" s="124" t="s">
        <v>153</v>
      </c>
      <c r="W437" s="122" t="s">
        <v>153</v>
      </c>
      <c r="X437" s="122" t="s">
        <v>153</v>
      </c>
      <c r="Y437" s="123" t="s">
        <v>153</v>
      </c>
      <c r="Z437" s="124" t="s">
        <v>153</v>
      </c>
    </row>
    <row r="438" spans="2:26" ht="29" x14ac:dyDescent="0.35">
      <c r="B438" s="118" t="str">
        <f>'INF GERAIS'!B438&amp;IFERROR(IF(INDEX(APOIO!$A$5:$A$50,MATCH('INF GERAIS'!N438,APOIO!$B$5:$B$50,0))="NÃO",APOIO!$A$2&amp;"NÃO VÁLIDO",""),"")</f>
        <v>2014.0412</v>
      </c>
      <c r="C438" s="118" t="str">
        <f>'INF GERAIS'!C438</f>
        <v>SERTÃO CENTRAL</v>
      </c>
      <c r="D438" s="118" t="str">
        <f>'INF GERAIS'!D438</f>
        <v>VERDEJANTE</v>
      </c>
      <c r="E438" s="118" t="str">
        <f>'INF GERAIS'!E438</f>
        <v>CONSTRUÇÃO DA PRAÇA DONA ZEFINHA, NO POVOADO DE GROSSOS, ZONA RURAL</v>
      </c>
      <c r="F438" s="1950" t="str">
        <f>'INF GERAIS'!G438</f>
        <v>NORMAL</v>
      </c>
      <c r="G438" s="122">
        <v>42417</v>
      </c>
      <c r="H438" s="122">
        <v>42605</v>
      </c>
      <c r="I438" s="123">
        <v>1</v>
      </c>
      <c r="J438" s="124" t="s">
        <v>153</v>
      </c>
      <c r="K438" s="122" t="s">
        <v>153</v>
      </c>
      <c r="L438" s="122" t="s">
        <v>153</v>
      </c>
      <c r="M438" s="123" t="s">
        <v>153</v>
      </c>
      <c r="N438" s="124" t="s">
        <v>153</v>
      </c>
      <c r="O438" s="122" t="s">
        <v>153</v>
      </c>
      <c r="P438" s="122" t="s">
        <v>153</v>
      </c>
      <c r="Q438" s="123" t="s">
        <v>153</v>
      </c>
      <c r="R438" s="124" t="s">
        <v>153</v>
      </c>
      <c r="S438" s="122" t="s">
        <v>153</v>
      </c>
      <c r="T438" s="122" t="s">
        <v>153</v>
      </c>
      <c r="U438" s="123" t="s">
        <v>153</v>
      </c>
      <c r="V438" s="124" t="s">
        <v>153</v>
      </c>
      <c r="W438" s="122" t="s">
        <v>153</v>
      </c>
      <c r="X438" s="122" t="s">
        <v>153</v>
      </c>
      <c r="Y438" s="123" t="s">
        <v>153</v>
      </c>
      <c r="Z438" s="124" t="s">
        <v>153</v>
      </c>
    </row>
    <row r="439" spans="2:26" ht="29" x14ac:dyDescent="0.35">
      <c r="B439" s="118" t="str">
        <f>'INF GERAIS'!B439&amp;IFERROR(IF(INDEX(APOIO!$A$5:$A$50,MATCH('INF GERAIS'!N439,APOIO!$B$5:$B$50,0))="NÃO",APOIO!$A$2&amp;"NÃO VÁLIDO",""),"")</f>
        <v>2014.0413</v>
      </c>
      <c r="C439" s="118" t="str">
        <f>'INF GERAIS'!C439</f>
        <v>SERTÃO CENTRAL</v>
      </c>
      <c r="D439" s="118" t="str">
        <f>'INF GERAIS'!D439</f>
        <v>VERDEJANTE</v>
      </c>
      <c r="E439" s="118" t="str">
        <f>'INF GERAIS'!E439</f>
        <v>DRENAGEM SUPERFICIAL DE ÁGUAS PLUVIAIS E PAVIMENTAÇÃO DE VIAS</v>
      </c>
      <c r="F439" s="1950" t="str">
        <f>'INF GERAIS'!G439</f>
        <v>NORMAL</v>
      </c>
      <c r="G439" s="122">
        <v>42417</v>
      </c>
      <c r="H439" s="122">
        <v>42493</v>
      </c>
      <c r="I439" s="123">
        <v>1</v>
      </c>
      <c r="J439" s="124" t="s">
        <v>153</v>
      </c>
      <c r="K439" s="122" t="s">
        <v>153</v>
      </c>
      <c r="L439" s="122" t="s">
        <v>153</v>
      </c>
      <c r="M439" s="123" t="s">
        <v>153</v>
      </c>
      <c r="N439" s="124" t="s">
        <v>153</v>
      </c>
      <c r="O439" s="122" t="s">
        <v>153</v>
      </c>
      <c r="P439" s="122" t="s">
        <v>153</v>
      </c>
      <c r="Q439" s="123" t="s">
        <v>153</v>
      </c>
      <c r="R439" s="124" t="s">
        <v>153</v>
      </c>
      <c r="S439" s="122" t="s">
        <v>153</v>
      </c>
      <c r="T439" s="122" t="s">
        <v>153</v>
      </c>
      <c r="U439" s="123" t="s">
        <v>153</v>
      </c>
      <c r="V439" s="124" t="s">
        <v>153</v>
      </c>
      <c r="W439" s="122" t="s">
        <v>153</v>
      </c>
      <c r="X439" s="122" t="s">
        <v>153</v>
      </c>
      <c r="Y439" s="123" t="s">
        <v>153</v>
      </c>
      <c r="Z439" s="124" t="s">
        <v>153</v>
      </c>
    </row>
    <row r="440" spans="2:26" ht="29" x14ac:dyDescent="0.35">
      <c r="B440" s="118" t="str">
        <f>'INF GERAIS'!B440&amp;IFERROR(IF(INDEX(APOIO!$A$5:$A$50,MATCH('INF GERAIS'!N440,APOIO!$B$5:$B$50,0))="NÃO",APOIO!$A$2&amp;"NÃO VÁLIDO",""),"")</f>
        <v>2014.0414</v>
      </c>
      <c r="C440" s="118" t="str">
        <f>'INF GERAIS'!C440</f>
        <v>AGRESTE SETENTRIONAL</v>
      </c>
      <c r="D440" s="118" t="str">
        <f>'INF GERAIS'!D440</f>
        <v>VERTENTE DO LÉRIO</v>
      </c>
      <c r="E440" s="118" t="str">
        <f>'INF GERAIS'!E440</f>
        <v>CONSTRUÇÃO DA PONTE SOBRE RIACHO DA BALANÇA</v>
      </c>
      <c r="F440" s="1950" t="str">
        <f>'INF GERAIS'!G440</f>
        <v>NORMAL</v>
      </c>
      <c r="G440" s="122">
        <v>42499</v>
      </c>
      <c r="H440" s="122">
        <v>42549</v>
      </c>
      <c r="I440" s="123">
        <v>0.6</v>
      </c>
      <c r="J440" s="124" t="s">
        <v>153</v>
      </c>
      <c r="K440" s="122" t="s">
        <v>153</v>
      </c>
      <c r="L440" s="122" t="s">
        <v>153</v>
      </c>
      <c r="M440" s="123" t="s">
        <v>153</v>
      </c>
      <c r="N440" s="124" t="s">
        <v>153</v>
      </c>
      <c r="O440" s="122" t="s">
        <v>153</v>
      </c>
      <c r="P440" s="122" t="s">
        <v>153</v>
      </c>
      <c r="Q440" s="123" t="s">
        <v>153</v>
      </c>
      <c r="R440" s="124" t="s">
        <v>153</v>
      </c>
      <c r="S440" s="122" t="s">
        <v>153</v>
      </c>
      <c r="T440" s="122" t="s">
        <v>153</v>
      </c>
      <c r="U440" s="123" t="s">
        <v>153</v>
      </c>
      <c r="V440" s="124" t="s">
        <v>153</v>
      </c>
      <c r="W440" s="122" t="s">
        <v>153</v>
      </c>
      <c r="X440" s="122" t="s">
        <v>153</v>
      </c>
      <c r="Y440" s="123" t="s">
        <v>153</v>
      </c>
      <c r="Z440" s="124" t="s">
        <v>153</v>
      </c>
    </row>
    <row r="441" spans="2:26" ht="29" x14ac:dyDescent="0.35">
      <c r="B441" s="118" t="str">
        <f>'INF GERAIS'!B441&amp;IFERROR(IF(INDEX(APOIO!$A$5:$A$50,MATCH('INF GERAIS'!N441,APOIO!$B$5:$B$50,0))="NÃO",APOIO!$A$2&amp;"NÃO VÁLIDO",""),"")</f>
        <v>2014.0415</v>
      </c>
      <c r="C441" s="118" t="str">
        <f>'INF GERAIS'!C441</f>
        <v>AGRESTE SETENTRIONAL</v>
      </c>
      <c r="D441" s="118" t="str">
        <f>'INF GERAIS'!D441</f>
        <v>VERTENTE DO LÉRIO</v>
      </c>
      <c r="E441" s="118" t="str">
        <f>'INF GERAIS'!E441</f>
        <v>PAVIMENTAÇÃO EM PARALELEPÍPEDOS GRANÍTICOS NO SÍTIO EMBEBEDADO</v>
      </c>
      <c r="F441" s="1950" t="str">
        <f>'INF GERAIS'!G441</f>
        <v>NORMAL</v>
      </c>
      <c r="G441" s="122">
        <v>42499</v>
      </c>
      <c r="H441" s="122">
        <v>42535</v>
      </c>
      <c r="I441" s="123">
        <v>0.74199999999999999</v>
      </c>
      <c r="J441" s="124" t="s">
        <v>153</v>
      </c>
      <c r="K441" s="122">
        <v>42717</v>
      </c>
      <c r="L441" s="122">
        <v>42815</v>
      </c>
      <c r="M441" s="123">
        <v>1</v>
      </c>
      <c r="N441" s="124" t="s">
        <v>153</v>
      </c>
      <c r="O441" s="122" t="s">
        <v>153</v>
      </c>
      <c r="P441" s="122" t="s">
        <v>153</v>
      </c>
      <c r="Q441" s="123" t="s">
        <v>153</v>
      </c>
      <c r="R441" s="124" t="s">
        <v>153</v>
      </c>
      <c r="S441" s="122" t="s">
        <v>153</v>
      </c>
      <c r="T441" s="122" t="s">
        <v>153</v>
      </c>
      <c r="U441" s="123" t="s">
        <v>153</v>
      </c>
      <c r="V441" s="124" t="s">
        <v>153</v>
      </c>
      <c r="W441" s="122" t="s">
        <v>153</v>
      </c>
      <c r="X441" s="122" t="s">
        <v>153</v>
      </c>
      <c r="Y441" s="123" t="s">
        <v>153</v>
      </c>
      <c r="Z441" s="124" t="s">
        <v>153</v>
      </c>
    </row>
    <row r="442" spans="2:26" ht="29" x14ac:dyDescent="0.35">
      <c r="B442" s="118" t="str">
        <f>'INF GERAIS'!B442&amp;IFERROR(IF(INDEX(APOIO!$A$5:$A$50,MATCH('INF GERAIS'!N442,APOIO!$B$5:$B$50,0))="NÃO",APOIO!$A$2&amp;"NÃO VÁLIDO",""),"")</f>
        <v>2014.0416</v>
      </c>
      <c r="C442" s="118" t="str">
        <f>'INF GERAIS'!C442</f>
        <v>AGRESTE SETENTRIONAL</v>
      </c>
      <c r="D442" s="118" t="str">
        <f>'INF GERAIS'!D442</f>
        <v>VERTENTE DO LÉRIO</v>
      </c>
      <c r="E442" s="118" t="str">
        <f>'INF GERAIS'!E442</f>
        <v>PAVIMENTAÇÃO EM PARALELEPÍPEDOS GRANÍTICOS NO SÍTIO CAJÁ DE MARTINS</v>
      </c>
      <c r="F442" s="1950" t="str">
        <f>'INF GERAIS'!G442</f>
        <v>NORMAL</v>
      </c>
      <c r="G442" s="122">
        <v>42499</v>
      </c>
      <c r="H442" s="122">
        <v>42535</v>
      </c>
      <c r="I442" s="123">
        <v>0.88919999999999999</v>
      </c>
      <c r="J442" s="124" t="s">
        <v>153</v>
      </c>
      <c r="K442" s="122">
        <v>42717</v>
      </c>
      <c r="L442" s="122">
        <v>42815</v>
      </c>
      <c r="M442" s="123">
        <v>1</v>
      </c>
      <c r="N442" s="124" t="s">
        <v>153</v>
      </c>
      <c r="O442" s="122" t="s">
        <v>153</v>
      </c>
      <c r="P442" s="122" t="s">
        <v>153</v>
      </c>
      <c r="Q442" s="123" t="s">
        <v>153</v>
      </c>
      <c r="R442" s="124" t="s">
        <v>153</v>
      </c>
      <c r="S442" s="122" t="s">
        <v>153</v>
      </c>
      <c r="T442" s="122" t="s">
        <v>153</v>
      </c>
      <c r="U442" s="123" t="s">
        <v>153</v>
      </c>
      <c r="V442" s="124" t="s">
        <v>153</v>
      </c>
      <c r="W442" s="122" t="s">
        <v>153</v>
      </c>
      <c r="X442" s="122" t="s">
        <v>153</v>
      </c>
      <c r="Y442" s="123" t="s">
        <v>153</v>
      </c>
      <c r="Z442" s="124" t="s">
        <v>153</v>
      </c>
    </row>
    <row r="443" spans="2:26" ht="29" x14ac:dyDescent="0.35">
      <c r="B443" s="118" t="str">
        <f>'INF GERAIS'!B443&amp;IFERROR(IF(INDEX(APOIO!$A$5:$A$50,MATCH('INF GERAIS'!N443,APOIO!$B$5:$B$50,0))="NÃO",APOIO!$A$2&amp;"NÃO VÁLIDO",""),"")</f>
        <v>2014.0417</v>
      </c>
      <c r="C443" s="118" t="str">
        <f>'INF GERAIS'!C443</f>
        <v>AGRESTE SETENTRIONAL</v>
      </c>
      <c r="D443" s="118" t="str">
        <f>'INF GERAIS'!D443</f>
        <v>VERTENTE DO LÉRIO</v>
      </c>
      <c r="E443" s="118" t="str">
        <f>'INF GERAIS'!E443</f>
        <v xml:space="preserve">CONSTRUÇÃO DE PARADAS DE ÔNIBUS </v>
      </c>
      <c r="F443" s="1950" t="str">
        <f>'INF GERAIS'!G443</f>
        <v>NORMAL</v>
      </c>
      <c r="G443" s="122">
        <v>42499</v>
      </c>
      <c r="H443" s="122">
        <v>42535</v>
      </c>
      <c r="I443" s="123">
        <v>1</v>
      </c>
      <c r="J443" s="124" t="s">
        <v>153</v>
      </c>
      <c r="K443" s="122">
        <v>42829</v>
      </c>
      <c r="L443" s="122">
        <v>42927</v>
      </c>
      <c r="M443" s="123">
        <v>1</v>
      </c>
      <c r="N443" s="124" t="s">
        <v>153</v>
      </c>
      <c r="O443" s="122" t="s">
        <v>153</v>
      </c>
      <c r="P443" s="122" t="s">
        <v>153</v>
      </c>
      <c r="Q443" s="123" t="s">
        <v>153</v>
      </c>
      <c r="R443" s="124" t="s">
        <v>153</v>
      </c>
      <c r="S443" s="122" t="s">
        <v>153</v>
      </c>
      <c r="T443" s="122" t="s">
        <v>153</v>
      </c>
      <c r="U443" s="123" t="s">
        <v>153</v>
      </c>
      <c r="V443" s="124" t="s">
        <v>153</v>
      </c>
      <c r="W443" s="122" t="s">
        <v>153</v>
      </c>
      <c r="X443" s="122" t="s">
        <v>153</v>
      </c>
      <c r="Y443" s="123" t="s">
        <v>153</v>
      </c>
      <c r="Z443" s="124" t="s">
        <v>153</v>
      </c>
    </row>
    <row r="444" spans="2:26" ht="29" x14ac:dyDescent="0.35">
      <c r="B444" s="118" t="str">
        <f>'INF GERAIS'!B444&amp;IFERROR(IF(INDEX(APOIO!$A$5:$A$50,MATCH('INF GERAIS'!N444,APOIO!$B$5:$B$50,0))="NÃO",APOIO!$A$2&amp;"NÃO VÁLIDO",""),"")</f>
        <v>2014.0418</v>
      </c>
      <c r="C444" s="118" t="str">
        <f>'INF GERAIS'!C444</f>
        <v>AGRESTE SETENTRIONAL</v>
      </c>
      <c r="D444" s="118" t="str">
        <f>'INF GERAIS'!D444</f>
        <v>VERTENTES</v>
      </c>
      <c r="E444" s="118" t="str">
        <f>'INF GERAIS'!E444</f>
        <v>PAVIMENTAÇÃO E DRENAGEM DE RUAS NO MUNICÍPIO DAS VERTENTES</v>
      </c>
      <c r="F444" s="1950" t="str">
        <f>'INF GERAIS'!G444</f>
        <v>NORMAL</v>
      </c>
      <c r="G444" s="122">
        <v>42158</v>
      </c>
      <c r="H444" s="122">
        <v>42355</v>
      </c>
      <c r="I444" s="123">
        <v>0.60980000000000001</v>
      </c>
      <c r="J444" s="124" t="s">
        <v>153</v>
      </c>
      <c r="K444" s="122">
        <v>42766</v>
      </c>
      <c r="L444" s="122">
        <v>42859</v>
      </c>
      <c r="M444" s="123">
        <v>1</v>
      </c>
      <c r="N444" s="124" t="s">
        <v>153</v>
      </c>
      <c r="O444" s="122" t="s">
        <v>153</v>
      </c>
      <c r="P444" s="122" t="s">
        <v>153</v>
      </c>
      <c r="Q444" s="123" t="s">
        <v>153</v>
      </c>
      <c r="R444" s="124" t="s">
        <v>153</v>
      </c>
      <c r="S444" s="122" t="s">
        <v>153</v>
      </c>
      <c r="T444" s="122" t="s">
        <v>153</v>
      </c>
      <c r="U444" s="123" t="s">
        <v>153</v>
      </c>
      <c r="V444" s="124" t="s">
        <v>153</v>
      </c>
      <c r="W444" s="122" t="s">
        <v>153</v>
      </c>
      <c r="X444" s="122" t="s">
        <v>153</v>
      </c>
      <c r="Y444" s="123" t="s">
        <v>153</v>
      </c>
      <c r="Z444" s="124" t="s">
        <v>153</v>
      </c>
    </row>
    <row r="445" spans="2:26" ht="29" x14ac:dyDescent="0.35">
      <c r="B445" s="118" t="str">
        <f>'INF GERAIS'!B445&amp;IFERROR(IF(INDEX(APOIO!$A$5:$A$50,MATCH('INF GERAIS'!N445,APOIO!$B$5:$B$50,0))="NÃO",APOIO!$A$2&amp;"NÃO VÁLIDO",""),"")</f>
        <v>2014.0419</v>
      </c>
      <c r="C445" s="118" t="str">
        <f>'INF GERAIS'!C445</f>
        <v>MATA NORTE</v>
      </c>
      <c r="D445" s="118" t="str">
        <f>'INF GERAIS'!D445</f>
        <v>VICÊNCIA</v>
      </c>
      <c r="E445" s="118" t="str">
        <f>'INF GERAIS'!E445</f>
        <v xml:space="preserve">PAVIMENTAÇÃO EM PARALELEPIPEDOS GRANÍTICOS EM DIVERSAS RUAS DA SEDE E DISTRITO </v>
      </c>
      <c r="F445" s="1950" t="str">
        <f>'INF GERAIS'!G445</f>
        <v>NORMAL</v>
      </c>
      <c r="G445" s="122">
        <v>42586</v>
      </c>
      <c r="H445" s="122">
        <v>42734</v>
      </c>
      <c r="I445" s="123">
        <v>0.6</v>
      </c>
      <c r="J445" s="124" t="s">
        <v>153</v>
      </c>
      <c r="K445" s="122">
        <v>43908</v>
      </c>
      <c r="L445" s="122" t="s">
        <v>153</v>
      </c>
      <c r="M445" s="123">
        <v>1</v>
      </c>
      <c r="N445" s="124" t="s">
        <v>153</v>
      </c>
      <c r="O445" s="122" t="s">
        <v>153</v>
      </c>
      <c r="P445" s="122" t="s">
        <v>153</v>
      </c>
      <c r="Q445" s="123" t="s">
        <v>153</v>
      </c>
      <c r="R445" s="124" t="s">
        <v>153</v>
      </c>
      <c r="S445" s="122" t="s">
        <v>153</v>
      </c>
      <c r="T445" s="122" t="s">
        <v>153</v>
      </c>
      <c r="U445" s="123" t="s">
        <v>153</v>
      </c>
      <c r="V445" s="124" t="s">
        <v>153</v>
      </c>
      <c r="W445" s="122" t="s">
        <v>153</v>
      </c>
      <c r="X445" s="122" t="s">
        <v>153</v>
      </c>
      <c r="Y445" s="123" t="s">
        <v>153</v>
      </c>
      <c r="Z445" s="124" t="s">
        <v>153</v>
      </c>
    </row>
    <row r="446" spans="2:26" ht="29" x14ac:dyDescent="0.35">
      <c r="B446" s="118" t="str">
        <f>'INF GERAIS'!B446&amp;IFERROR(IF(INDEX(APOIO!$A$5:$A$50,MATCH('INF GERAIS'!N446,APOIO!$B$5:$B$50,0))="NÃO",APOIO!$A$2&amp;"NÃO VÁLIDO",""),"")</f>
        <v>2014.0420</v>
      </c>
      <c r="C446" s="118" t="str">
        <f>'INF GERAIS'!C446</f>
        <v>MATA NORTE</v>
      </c>
      <c r="D446" s="118" t="str">
        <f>'INF GERAIS'!D446</f>
        <v>VICÊNCIA</v>
      </c>
      <c r="E446" s="118" t="str">
        <f>'INF GERAIS'!E446</f>
        <v>RECONSTRUÇÃO, REVITALIZAÇÃO E PAISAGISMO DA PRAÇA DR. MÁRIO RAMOS DE ANDRADE LIMA</v>
      </c>
      <c r="F446" s="1950" t="str">
        <f>'INF GERAIS'!G446</f>
        <v>NORMAL</v>
      </c>
      <c r="G446" s="122">
        <v>42349</v>
      </c>
      <c r="H446" s="122">
        <v>42425</v>
      </c>
      <c r="I446" s="123">
        <v>0.62229999999999996</v>
      </c>
      <c r="J446" s="124" t="s">
        <v>153</v>
      </c>
      <c r="K446" s="122">
        <v>42683</v>
      </c>
      <c r="L446" s="122">
        <v>42734</v>
      </c>
      <c r="M446" s="123">
        <v>1</v>
      </c>
      <c r="N446" s="124" t="s">
        <v>153</v>
      </c>
      <c r="O446" s="122" t="s">
        <v>153</v>
      </c>
      <c r="P446" s="122" t="s">
        <v>153</v>
      </c>
      <c r="Q446" s="123" t="s">
        <v>153</v>
      </c>
      <c r="R446" s="124" t="s">
        <v>153</v>
      </c>
      <c r="S446" s="122" t="s">
        <v>153</v>
      </c>
      <c r="T446" s="122" t="s">
        <v>153</v>
      </c>
      <c r="U446" s="123" t="s">
        <v>153</v>
      </c>
      <c r="V446" s="124" t="s">
        <v>153</v>
      </c>
      <c r="W446" s="122" t="s">
        <v>153</v>
      </c>
      <c r="X446" s="122" t="s">
        <v>153</v>
      </c>
      <c r="Y446" s="123" t="s">
        <v>153</v>
      </c>
      <c r="Z446" s="124" t="s">
        <v>153</v>
      </c>
    </row>
    <row r="447" spans="2:26" ht="43.5" x14ac:dyDescent="0.35">
      <c r="B447" s="118" t="str">
        <f>'INF GERAIS'!B447&amp;IFERROR(IF(INDEX(APOIO!$A$5:$A$50,MATCH('INF GERAIS'!N447,APOIO!$B$5:$B$50,0))="NÃO",APOIO!$A$2&amp;"NÃO VÁLIDO",""),"")</f>
        <v>2014.0421</v>
      </c>
      <c r="C447" s="118" t="str">
        <f>'INF GERAIS'!C447</f>
        <v>MATA NORTE</v>
      </c>
      <c r="D447" s="118" t="str">
        <f>'INF GERAIS'!D447</f>
        <v>VICÊNCIA</v>
      </c>
      <c r="E447" s="118" t="str">
        <f>'INF GERAIS'!E447</f>
        <v>CONCLUSÃO DA ESTRUTURA DE FECHAMENTO E COBERTA DA QUADRA DE ESPORTE DO DISTRITO DE BORRACHA</v>
      </c>
      <c r="F447" s="1950" t="str">
        <f>'INF GERAIS'!G447</f>
        <v>NORMAL</v>
      </c>
      <c r="G447" s="122">
        <v>42440</v>
      </c>
      <c r="H447" s="122">
        <v>42513</v>
      </c>
      <c r="I447" s="123">
        <v>0.6</v>
      </c>
      <c r="J447" s="124" t="s">
        <v>153</v>
      </c>
      <c r="K447" s="376">
        <v>43200</v>
      </c>
      <c r="L447" s="122">
        <v>42669</v>
      </c>
      <c r="M447" s="123">
        <v>1</v>
      </c>
      <c r="N447" s="124" t="s">
        <v>153</v>
      </c>
      <c r="O447" s="122" t="s">
        <v>153</v>
      </c>
      <c r="P447" s="122" t="s">
        <v>153</v>
      </c>
      <c r="Q447" s="123" t="s">
        <v>153</v>
      </c>
      <c r="R447" s="124" t="s">
        <v>153</v>
      </c>
      <c r="S447" s="122" t="s">
        <v>153</v>
      </c>
      <c r="T447" s="122" t="s">
        <v>153</v>
      </c>
      <c r="U447" s="123" t="s">
        <v>153</v>
      </c>
      <c r="V447" s="124" t="s">
        <v>153</v>
      </c>
      <c r="W447" s="122" t="s">
        <v>153</v>
      </c>
      <c r="X447" s="122" t="s">
        <v>153</v>
      </c>
      <c r="Y447" s="123" t="s">
        <v>153</v>
      </c>
      <c r="Z447" s="124" t="s">
        <v>153</v>
      </c>
    </row>
    <row r="448" spans="2:26" ht="43.5" x14ac:dyDescent="0.35">
      <c r="B448" s="118" t="str">
        <f>'INF GERAIS'!B448&amp;IFERROR(IF(INDEX(APOIO!$A$5:$A$50,MATCH('INF GERAIS'!N448,APOIO!$B$5:$B$50,0))="NÃO",APOIO!$A$2&amp;"NÃO VÁLIDO",""),"")</f>
        <v>2014.0422</v>
      </c>
      <c r="C448" s="118" t="str">
        <f>'INF GERAIS'!C448</f>
        <v>MATA NORTE</v>
      </c>
      <c r="D448" s="118" t="str">
        <f>'INF GERAIS'!D448</f>
        <v>VICÊNCIA</v>
      </c>
      <c r="E448" s="118" t="str">
        <f>'INF GERAIS'!E448</f>
        <v>RECUPERAÇÃO COM AMPLIAÇÃO DE COBERTA E FECHAMENTO LATERAL DA QUADRA DE ESPORTE DO DISTRITO DE ANGELICA</v>
      </c>
      <c r="F448" s="1950" t="str">
        <f>'INF GERAIS'!G448</f>
        <v>NORMAL</v>
      </c>
      <c r="G448" s="122">
        <v>42502</v>
      </c>
      <c r="H448" s="122">
        <v>42516</v>
      </c>
      <c r="I448" s="123">
        <v>0.6</v>
      </c>
      <c r="J448" s="124" t="s">
        <v>153</v>
      </c>
      <c r="K448" s="122">
        <v>42716</v>
      </c>
      <c r="L448" s="122">
        <v>43363</v>
      </c>
      <c r="M448" s="123">
        <v>1</v>
      </c>
      <c r="N448" s="124" t="s">
        <v>153</v>
      </c>
      <c r="O448" s="122" t="s">
        <v>153</v>
      </c>
      <c r="P448" s="122" t="s">
        <v>153</v>
      </c>
      <c r="Q448" s="123" t="s">
        <v>153</v>
      </c>
      <c r="R448" s="124" t="s">
        <v>153</v>
      </c>
      <c r="S448" s="122" t="s">
        <v>153</v>
      </c>
      <c r="T448" s="122" t="s">
        <v>153</v>
      </c>
      <c r="U448" s="123" t="s">
        <v>153</v>
      </c>
      <c r="V448" s="124" t="s">
        <v>153</v>
      </c>
      <c r="W448" s="122" t="s">
        <v>153</v>
      </c>
      <c r="X448" s="122" t="s">
        <v>153</v>
      </c>
      <c r="Y448" s="123" t="s">
        <v>153</v>
      </c>
      <c r="Z448" s="124" t="s">
        <v>153</v>
      </c>
    </row>
    <row r="449" spans="2:26" ht="29" x14ac:dyDescent="0.35">
      <c r="B449" s="118" t="str">
        <f>'INF GERAIS'!B449&amp;IFERROR(IF(INDEX(APOIO!$A$5:$A$50,MATCH('INF GERAIS'!N449,APOIO!$B$5:$B$50,0))="NÃO",APOIO!$A$2&amp;"NÃO VÁLIDO",""),"")</f>
        <v>2014.0423</v>
      </c>
      <c r="C449" s="118" t="str">
        <f>'INF GERAIS'!C449</f>
        <v>MATA NORTE</v>
      </c>
      <c r="D449" s="118" t="str">
        <f>'INF GERAIS'!D449</f>
        <v>VICÊNCIA</v>
      </c>
      <c r="E449" s="118" t="str">
        <f>'INF GERAIS'!E449</f>
        <v>REFORMA E RECONSTRUÇÃO DE COBERTA DO MERCADO PÚBLICO DO DISTRITO DE MURUPÉ</v>
      </c>
      <c r="F449" s="1950" t="str">
        <f>'INF GERAIS'!G449</f>
        <v>NORMAL</v>
      </c>
      <c r="G449" s="122">
        <v>42440</v>
      </c>
      <c r="H449" s="122">
        <v>42457</v>
      </c>
      <c r="I449" s="123">
        <v>0.6</v>
      </c>
      <c r="J449" s="124" t="s">
        <v>153</v>
      </c>
      <c r="K449" s="16">
        <v>43200</v>
      </c>
      <c r="L449" s="122" t="s">
        <v>153</v>
      </c>
      <c r="M449" s="123">
        <v>1</v>
      </c>
      <c r="N449" s="124" t="s">
        <v>153</v>
      </c>
      <c r="O449" s="122" t="s">
        <v>153</v>
      </c>
      <c r="P449" s="122" t="s">
        <v>153</v>
      </c>
      <c r="Q449" s="123" t="s">
        <v>153</v>
      </c>
      <c r="R449" s="124" t="s">
        <v>153</v>
      </c>
      <c r="S449" s="122" t="s">
        <v>153</v>
      </c>
      <c r="T449" s="122" t="s">
        <v>153</v>
      </c>
      <c r="U449" s="123" t="s">
        <v>153</v>
      </c>
      <c r="V449" s="124" t="s">
        <v>153</v>
      </c>
      <c r="W449" s="122" t="s">
        <v>153</v>
      </c>
      <c r="X449" s="122" t="s">
        <v>153</v>
      </c>
      <c r="Y449" s="123" t="s">
        <v>153</v>
      </c>
      <c r="Z449" s="124" t="s">
        <v>153</v>
      </c>
    </row>
    <row r="450" spans="2:26" ht="29" x14ac:dyDescent="0.35">
      <c r="B450" s="118" t="str">
        <f>'INF GERAIS'!B450&amp;IFERROR(IF(INDEX(APOIO!$A$5:$A$50,MATCH('INF GERAIS'!N450,APOIO!$B$5:$B$50,0))="NÃO",APOIO!$A$2&amp;"NÃO VÁLIDO",""),"")</f>
        <v>2014.0424</v>
      </c>
      <c r="C450" s="118" t="str">
        <f>'INF GERAIS'!C450</f>
        <v>MATA SUL</v>
      </c>
      <c r="D450" s="118" t="str">
        <f>'INF GERAIS'!D450</f>
        <v>VITÓRIA DE SANTO ANTÃO</v>
      </c>
      <c r="E450" s="118" t="str">
        <f>'INF GERAIS'!E450</f>
        <v>PAVIMENTAÇÃO E QUALIFICAÇÃO DE VIAS URBANAS EM VITÓRIA DE SANTO ANTÃO</v>
      </c>
      <c r="F450" s="1950" t="str">
        <f>'INF GERAIS'!G450</f>
        <v>NORMAL</v>
      </c>
      <c r="G450" s="122">
        <v>42478</v>
      </c>
      <c r="H450" s="122">
        <v>42508</v>
      </c>
      <c r="I450" s="123">
        <v>0.63390000000000002</v>
      </c>
      <c r="J450" s="124" t="s">
        <v>153</v>
      </c>
      <c r="K450" s="122">
        <v>42629</v>
      </c>
      <c r="L450" s="122">
        <v>42941</v>
      </c>
      <c r="M450" s="123">
        <v>1</v>
      </c>
      <c r="N450" s="124" t="s">
        <v>153</v>
      </c>
      <c r="O450" s="122" t="s">
        <v>153</v>
      </c>
      <c r="P450" s="122" t="s">
        <v>153</v>
      </c>
      <c r="Q450" s="123" t="s">
        <v>153</v>
      </c>
      <c r="R450" s="124" t="s">
        <v>153</v>
      </c>
      <c r="S450" s="122" t="s">
        <v>153</v>
      </c>
      <c r="T450" s="122" t="s">
        <v>153</v>
      </c>
      <c r="U450" s="123" t="s">
        <v>153</v>
      </c>
      <c r="V450" s="124" t="s">
        <v>153</v>
      </c>
      <c r="W450" s="122" t="s">
        <v>153</v>
      </c>
      <c r="X450" s="122" t="s">
        <v>153</v>
      </c>
      <c r="Y450" s="123" t="s">
        <v>153</v>
      </c>
      <c r="Z450" s="124" t="s">
        <v>153</v>
      </c>
    </row>
    <row r="451" spans="2:26" ht="43.5" x14ac:dyDescent="0.35">
      <c r="B451" s="118" t="str">
        <f>'INF GERAIS'!B451&amp;IFERROR(IF(INDEX(APOIO!$A$5:$A$50,MATCH('INF GERAIS'!N451,APOIO!$B$5:$B$50,0))="NÃO",APOIO!$A$2&amp;"NÃO VÁLIDO",""),"")</f>
        <v>2014.0425</v>
      </c>
      <c r="C451" s="118" t="str">
        <f>'INF GERAIS'!C451</f>
        <v>MATA SUL</v>
      </c>
      <c r="D451" s="118" t="str">
        <f>'INF GERAIS'!D451</f>
        <v>XEXÉU</v>
      </c>
      <c r="E451" s="118" t="str">
        <f>'INF GERAIS'!E451</f>
        <v>REFORMA DAS PRAÇAS DA RUA DA ALEGRIA LOCALIZADA NA SEDE DO MUNICÍPIO E PRAÇA JOÃO VICENTE DE QUEIROZ NO DISTRITO DE CAMPOS FRIOS</v>
      </c>
      <c r="F451" s="1950" t="str">
        <f>'INF GERAIS'!G451</f>
        <v>NORMAL</v>
      </c>
      <c r="G451" s="122">
        <v>42075</v>
      </c>
      <c r="H451" s="122">
        <v>42117</v>
      </c>
      <c r="I451" s="123">
        <v>0.9</v>
      </c>
      <c r="J451" s="124" t="s">
        <v>153</v>
      </c>
      <c r="K451" s="122">
        <v>42153</v>
      </c>
      <c r="L451" s="122">
        <v>42283</v>
      </c>
      <c r="M451" s="123">
        <v>1</v>
      </c>
      <c r="N451" s="124" t="s">
        <v>153</v>
      </c>
      <c r="O451" s="122" t="s">
        <v>153</v>
      </c>
      <c r="P451" s="122" t="s">
        <v>153</v>
      </c>
      <c r="Q451" s="123" t="s">
        <v>153</v>
      </c>
      <c r="R451" s="124" t="s">
        <v>153</v>
      </c>
      <c r="S451" s="122" t="s">
        <v>153</v>
      </c>
      <c r="T451" s="122" t="s">
        <v>153</v>
      </c>
      <c r="U451" s="123" t="s">
        <v>153</v>
      </c>
      <c r="V451" s="124" t="s">
        <v>153</v>
      </c>
      <c r="W451" s="122" t="s">
        <v>153</v>
      </c>
      <c r="X451" s="122" t="s">
        <v>153</v>
      </c>
      <c r="Y451" s="123" t="s">
        <v>153</v>
      </c>
      <c r="Z451" s="124" t="s">
        <v>153</v>
      </c>
    </row>
    <row r="452" spans="2:26" ht="72.5" x14ac:dyDescent="0.35">
      <c r="B452" s="118" t="str">
        <f>'INF GERAIS'!B452&amp;IFERROR(IF(INDEX(APOIO!$A$5:$A$50,MATCH('INF GERAIS'!N452,APOIO!$B$5:$B$50,0))="NÃO",APOIO!$A$2&amp;"NÃO VÁLIDO",""),"")</f>
        <v>2014.0426</v>
      </c>
      <c r="C452" s="118" t="str">
        <f>'INF GERAIS'!C452</f>
        <v>MATA SUL</v>
      </c>
      <c r="D452" s="118" t="str">
        <f>'INF GERAIS'!D452</f>
        <v>XEXÉU</v>
      </c>
      <c r="E452" s="118" t="str">
        <f>'INF GERAIS'!E452</f>
        <v>PAVIMENTAÇÃO DAS RUAS BELA AURORA, NO BAIRRO ALICE GONÇALVES (810,00M²); RUA DO CEMITÉRIO, BAIRRO 07 DE SETEMBRO (1.134,00M²); E RUA JAIME DE ALMEIDA, BAIRRO ALICE GONÇALVES (1.710,00M²); NA SEDE DO MUNICÍPIO</v>
      </c>
      <c r="F452" s="1950" t="str">
        <f>'INF GERAIS'!G452</f>
        <v>NORMAL</v>
      </c>
      <c r="G452" s="122">
        <v>42075</v>
      </c>
      <c r="H452" s="122">
        <v>42117</v>
      </c>
      <c r="I452" s="123">
        <v>0.9</v>
      </c>
      <c r="J452" s="124" t="s">
        <v>153</v>
      </c>
      <c r="K452" s="122">
        <v>42153</v>
      </c>
      <c r="L452" s="122">
        <v>42283</v>
      </c>
      <c r="M452" s="123">
        <v>1</v>
      </c>
      <c r="N452" s="124" t="s">
        <v>153</v>
      </c>
      <c r="O452" s="122" t="s">
        <v>153</v>
      </c>
      <c r="P452" s="122" t="s">
        <v>153</v>
      </c>
      <c r="Q452" s="123" t="s">
        <v>153</v>
      </c>
      <c r="R452" s="124" t="s">
        <v>153</v>
      </c>
      <c r="S452" s="122" t="s">
        <v>153</v>
      </c>
      <c r="T452" s="122" t="s">
        <v>153</v>
      </c>
      <c r="U452" s="123" t="s">
        <v>153</v>
      </c>
      <c r="V452" s="124" t="s">
        <v>153</v>
      </c>
      <c r="W452" s="122" t="s">
        <v>153</v>
      </c>
      <c r="X452" s="122" t="s">
        <v>153</v>
      </c>
      <c r="Y452" s="123" t="s">
        <v>153</v>
      </c>
      <c r="Z452" s="124" t="s">
        <v>153</v>
      </c>
    </row>
    <row r="453" spans="2:26" x14ac:dyDescent="0.35">
      <c r="B453" s="118" t="str">
        <f>'INF GERAIS'!B453&amp;IFERROR(IF(INDEX(APOIO!$A$5:$A$50,MATCH('INF GERAIS'!N453,APOIO!$B$5:$B$50,0))="NÃO",APOIO!$A$2&amp;"NÃO VÁLIDO",""),"")</f>
        <v>2014.0427</v>
      </c>
      <c r="C453" s="118" t="str">
        <f>'INF GERAIS'!C453</f>
        <v>MATA SUL</v>
      </c>
      <c r="D453" s="118" t="str">
        <f>'INF GERAIS'!D453</f>
        <v>XEXÉU</v>
      </c>
      <c r="E453" s="118" t="str">
        <f>'INF GERAIS'!E453</f>
        <v>EXECUÇÃO DE FACHADA DA PREFEITURA</v>
      </c>
      <c r="F453" s="1950" t="str">
        <f>'INF GERAIS'!G453</f>
        <v>NORMAL</v>
      </c>
      <c r="G453" s="122">
        <v>42075</v>
      </c>
      <c r="H453" s="122">
        <v>42117</v>
      </c>
      <c r="I453" s="123">
        <v>0.95</v>
      </c>
      <c r="J453" s="124" t="s">
        <v>153</v>
      </c>
      <c r="K453" s="122">
        <v>42153</v>
      </c>
      <c r="L453" s="122">
        <v>42283</v>
      </c>
      <c r="M453" s="123">
        <v>1</v>
      </c>
      <c r="N453" s="124" t="s">
        <v>153</v>
      </c>
      <c r="O453" s="122" t="s">
        <v>153</v>
      </c>
      <c r="P453" s="122" t="s">
        <v>153</v>
      </c>
      <c r="Q453" s="123" t="s">
        <v>153</v>
      </c>
      <c r="R453" s="124" t="s">
        <v>153</v>
      </c>
      <c r="S453" s="122" t="s">
        <v>153</v>
      </c>
      <c r="T453" s="122" t="s">
        <v>153</v>
      </c>
      <c r="U453" s="123" t="s">
        <v>153</v>
      </c>
      <c r="V453" s="124" t="s">
        <v>153</v>
      </c>
      <c r="W453" s="122" t="s">
        <v>153</v>
      </c>
      <c r="X453" s="122" t="s">
        <v>153</v>
      </c>
      <c r="Y453" s="123" t="s">
        <v>153</v>
      </c>
      <c r="Z453" s="124" t="s">
        <v>153</v>
      </c>
    </row>
    <row r="454" spans="2:26" x14ac:dyDescent="0.35">
      <c r="I454" s="19" t="s">
        <v>737</v>
      </c>
    </row>
  </sheetData>
  <autoFilter ref="B6:Z454" xr:uid="{00000000-0009-0000-0000-000009000000}"/>
  <customSheetViews>
    <customSheetView guid="{B5BE78D1-0D47-469B-8F65-82EBF0EA1F66}" showPageBreaks="1" showAutoFilter="1" topLeftCell="A3">
      <selection activeCell="B371" sqref="B371"/>
      <pageMargins left="0.511811024" right="0.511811024" top="0.78740157499999996" bottom="0.78740157499999996" header="0.31496062000000002" footer="0.31496062000000002"/>
      <pageSetup paperSize="9" orientation="portrait" r:id="rId1"/>
      <autoFilter ref="B6:Z454" xr:uid="{00000000-0009-0000-0000-000009000000}"/>
    </customSheetView>
    <customSheetView guid="{A585DDF7-0A3C-4962-AEC1-1EDDD285BC8E}" scale="80" showAutoFilter="1">
      <selection activeCell="B394" sqref="B394"/>
      <pageMargins left="0.511811024" right="0.511811024" top="0.78740157499999996" bottom="0.78740157499999996" header="0.31496062000000002" footer="0.31496062000000002"/>
      <pageSetup paperSize="9" orientation="portrait" r:id="rId2"/>
      <autoFilter ref="B6:Z454" xr:uid="{46A6457E-FDE7-41FC-B7B4-3BF9FDE885D2}"/>
    </customSheetView>
    <customSheetView guid="{1504FA50-5BEF-4B72-815D-AABBA0DC206D}" showAutoFilter="1" topLeftCell="A3">
      <pane xSplit="5" ySplit="4"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3"/>
      <autoFilter ref="B6:Z454" xr:uid="{FB3660C5-9CAC-415F-A57C-65568E3EF7BE}"/>
    </customSheetView>
    <customSheetView guid="{14BF71DD-AD3F-418F-B86C-B7F01AFDEC65}" scale="80" showAutoFilter="1">
      <selection activeCell="B7" sqref="B7"/>
      <pageMargins left="0.511811024" right="0.511811024" top="0.78740157499999996" bottom="0.78740157499999996" header="0.31496062000000002" footer="0.31496062000000002"/>
      <pageSetup paperSize="9" orientation="portrait" r:id="rId4"/>
      <autoFilter ref="B6:Z454" xr:uid="{F3208FF1-3AE9-41C4-BCBE-5FF3B38DEBC5}"/>
    </customSheetView>
    <customSheetView guid="{AD046ECD-751F-4332-8FC4-274F08D4DE7E}" scale="80" showAutoFilter="1">
      <selection activeCell="B388" sqref="B388"/>
      <pageMargins left="0.511811024" right="0.511811024" top="0.78740157499999996" bottom="0.78740157499999996" header="0.31496062000000002" footer="0.31496062000000002"/>
      <pageSetup paperSize="9" orientation="portrait" r:id="rId5"/>
      <autoFilter ref="B6:Z454" xr:uid="{7FB611E4-2DE8-474C-9449-78C01EBFDC2C}"/>
    </customSheetView>
    <customSheetView guid="{286B6661-33B5-4C7B-9686-166C222D27BC}" showPageBreaks="1" showAutoFilter="1">
      <selection activeCell="B24" sqref="B24"/>
      <pageMargins left="0.511811024" right="0.511811024" top="0.78740157499999996" bottom="0.78740157499999996" header="0.31496062000000002" footer="0.31496062000000002"/>
      <pageSetup paperSize="9" orientation="portrait" r:id="rId6"/>
      <autoFilter ref="B6:Z454" xr:uid="{246C4372-C41D-4BE5-97C8-D1EE7970B5CB}"/>
    </customSheetView>
    <customSheetView guid="{3D50BA80-5F45-4C77-89E4-3F1F12E755CC}" showAutoFilter="1">
      <selection activeCell="B237" sqref="B237"/>
      <pageMargins left="0.511811024" right="0.511811024" top="0.78740157499999996" bottom="0.78740157499999996" header="0.31496062000000002" footer="0.31496062000000002"/>
      <pageSetup paperSize="9" orientation="portrait" r:id="rId7"/>
      <autoFilter ref="B6:Z454" xr:uid="{A91A470C-95EE-4FAD-A2C2-AF27A4F7F5F4}"/>
    </customSheetView>
    <customSheetView guid="{134D87D5-BBCD-491A-8CB6-269B6CA3C08C}" showAutoFilter="1" topLeftCell="F3">
      <selection activeCell="F7" sqref="F7"/>
      <pageMargins left="0.511811024" right="0.511811024" top="0.78740157499999996" bottom="0.78740157499999996" header="0.31496062000000002" footer="0.31496062000000002"/>
      <pageSetup paperSize="9" orientation="portrait" r:id="rId8"/>
      <autoFilter ref="B6:Z454" xr:uid="{721A9A05-C33D-475F-8B7C-81C39E05BB20}"/>
    </customSheetView>
    <customSheetView guid="{8DB724D8-71C2-4737-B6C6-48C13CCF3FA3}" showAutoFilter="1" topLeftCell="J240">
      <selection activeCell="B440" sqref="B440"/>
      <pageMargins left="0.511811024" right="0.511811024" top="0.78740157499999996" bottom="0.78740157499999996" header="0.31496062000000002" footer="0.31496062000000002"/>
      <pageSetup paperSize="9" orientation="portrait" r:id="rId9"/>
      <autoFilter ref="B6:Z454" xr:uid="{8C51E3DF-0C10-4E05-8458-CA1C698193FD}"/>
    </customSheetView>
    <customSheetView guid="{567EA607-724B-4D2C-BBE1-9D84263B16FE}" showAutoFilter="1">
      <selection activeCell="B440" sqref="B440"/>
      <pageMargins left="0.511811024" right="0.511811024" top="0.78740157499999996" bottom="0.78740157499999996" header="0.31496062000000002" footer="0.31496062000000002"/>
      <pageSetup paperSize="9" orientation="portrait" r:id="rId10"/>
      <autoFilter ref="B6:Z454" xr:uid="{3B73F571-CA04-4753-86D3-9E58FEF6D4D6}"/>
    </customSheetView>
    <customSheetView guid="{78A03B60-065F-4D1D-9F63-2E6EED610C2B}" scale="80" showAutoFilter="1">
      <selection activeCell="F7" sqref="F7"/>
      <pageMargins left="0.511811024" right="0.511811024" top="0.78740157499999996" bottom="0.78740157499999996" header="0.31496062000000002" footer="0.31496062000000002"/>
      <pageSetup paperSize="9" orientation="portrait" r:id="rId11"/>
      <autoFilter ref="B6:Z454" xr:uid="{31E59B75-77C9-42AC-B1E1-9896BE2BD623}"/>
    </customSheetView>
    <customSheetView guid="{7A4BD4B8-7473-48EF-95D4-11E228745E12}" showAutoFilter="1">
      <pane xSplit="5" ySplit="453" topLeftCell="K455" activePane="bottomRight" state="frozen"/>
      <selection pane="bottomRight" activeCell="F7" sqref="F7"/>
      <pageMargins left="0.511811024" right="0.511811024" top="0.78740157499999996" bottom="0.78740157499999996" header="0.31496062000000002" footer="0.31496062000000002"/>
      <pageSetup paperSize="9" orientation="portrait" r:id="rId12"/>
      <autoFilter ref="B6:Z454" xr:uid="{1B30A5DE-57A2-44DA-B582-8DE6675A0590}"/>
    </customSheetView>
    <customSheetView guid="{85F87CD0-5EA6-4229-84BD-1D11505A928D}" scale="90" showPageBreaks="1" showAutoFilter="1">
      <selection activeCell="B401" sqref="B401"/>
      <pageMargins left="0.511811024" right="0.511811024" top="0.78740157499999996" bottom="0.78740157499999996" header="0.31496062000000002" footer="0.31496062000000002"/>
      <pageSetup paperSize="9" orientation="portrait" r:id="rId13"/>
      <autoFilter ref="B6:Z454" xr:uid="{C562146A-BDBB-4B4A-A880-331A16DD08A8}"/>
    </customSheetView>
    <customSheetView guid="{3B6F0F89-6487-42F6-BC01-DE8542B769AF}" showAutoFilter="1">
      <selection activeCell="B372" sqref="B372"/>
      <pageMargins left="0.511811024" right="0.511811024" top="0.78740157499999996" bottom="0.78740157499999996" header="0.31496062000000002" footer="0.31496062000000002"/>
      <pageSetup paperSize="9" orientation="portrait" r:id="rId14"/>
      <autoFilter ref="B6:Z454" xr:uid="{AD33BF7C-BAA3-4335-A287-45B86E1047CF}"/>
    </customSheetView>
    <customSheetView guid="{0B05DA22-0544-45F5-9F7C-7731AB266AE9}" showAutoFilter="1">
      <selection activeCell="B7" sqref="B7"/>
      <pageMargins left="0.511811024" right="0.511811024" top="0.78740157499999996" bottom="0.78740157499999996" header="0.31496062000000002" footer="0.31496062000000002"/>
      <pageSetup paperSize="9" orientation="portrait" r:id="rId15"/>
      <autoFilter ref="B6:Z454" xr:uid="{C4DCE178-D12E-4E02-8A80-A7C361C025CB}"/>
    </customSheetView>
    <customSheetView guid="{7319A0ED-B7A2-459D-898B-E7527AB2940D}" scale="90" showAutoFilter="1">
      <selection activeCell="B74" sqref="B74"/>
      <pageMargins left="0.511811024" right="0.511811024" top="0.78740157499999996" bottom="0.78740157499999996" header="0.31496062000000002" footer="0.31496062000000002"/>
      <pageSetup paperSize="9" orientation="portrait" r:id="rId16"/>
      <autoFilter ref="B6:Z447" xr:uid="{1CC77A64-EC02-4E79-BA09-116AC6756481}"/>
    </customSheetView>
    <customSheetView guid="{94E41AD1-0E1B-445B-AC0B-FFC90943438B}" scale="90" showAutoFilter="1">
      <selection activeCell="F7" sqref="F7"/>
      <pageMargins left="0.511811024" right="0.511811024" top="0.78740157499999996" bottom="0.78740157499999996" header="0.31496062000000002" footer="0.31496062000000002"/>
      <pageSetup paperSize="9" orientation="portrait" r:id="rId17"/>
      <autoFilter ref="B6:Z445" xr:uid="{F7BDCBCA-792A-4BBD-BCC5-71310CF0AE46}"/>
    </customSheetView>
    <customSheetView guid="{F6ECD0CB-F2F9-4FDC-9DDC-29355C938B39}" showAutoFilter="1">
      <selection activeCell="B112" sqref="B112"/>
      <pageMargins left="0.511811024" right="0.511811024" top="0.78740157499999996" bottom="0.78740157499999996" header="0.31496062000000002" footer="0.31496062000000002"/>
      <pageSetup paperSize="9" orientation="portrait" r:id="rId18"/>
      <autoFilter ref="B6:Z437" xr:uid="{174824F3-AA3C-4773-9507-66DE6ACB44BF}"/>
    </customSheetView>
    <customSheetView guid="{020877D2-9E31-47B0-BF36-B6E09DD3D5C1}" showAutoFilter="1">
      <selection activeCell="B7" sqref="B7"/>
      <pageMargins left="0.511811024" right="0.511811024" top="0.78740157499999996" bottom="0.78740157499999996" header="0.31496062000000002" footer="0.31496062000000002"/>
      <autoFilter ref="B6:Z436" xr:uid="{80B2E502-2C69-4712-859A-45FDD5260B66}"/>
    </customSheetView>
    <customSheetView guid="{B67115AF-5483-47F3-9D4D-2630A9D3733D}" showAutoFilter="1">
      <selection activeCell="B233" sqref="B233"/>
      <pageMargins left="0.511811024" right="0.511811024" top="0.78740157499999996" bottom="0.78740157499999996" header="0.31496062000000002" footer="0.31496062000000002"/>
      <autoFilter ref="B6:Z436" xr:uid="{F5504689-AB9D-44B2-961C-3A3742FEA160}"/>
    </customSheetView>
    <customSheetView guid="{147E138F-2973-4C9E-8537-978B336ED5C8}" filter="1" showAutoFilter="1">
      <selection activeCell="F3" sqref="F3"/>
      <pageMargins left="0.511811024" right="0.511811024" top="0.78740157499999996" bottom="0.78740157499999996" header="0.31496062000000002" footer="0.31496062000000002"/>
      <autoFilter ref="B6:Z436" xr:uid="{D10E1362-518C-4B83-BCE1-60841916AB9B}">
        <filterColumn colId="2">
          <filters>
            <filter val="SERRA TALHADA"/>
          </filters>
        </filterColumn>
      </autoFilter>
    </customSheetView>
    <customSheetView guid="{CA5E33D8-95F8-4696-B4B2-B4448937BCFB}" showAutoFilter="1">
      <pane xSplit="5" ySplit="6" topLeftCell="F7" activePane="bottomRight" state="frozen"/>
      <selection pane="bottomRight" activeCell="F7" sqref="F7"/>
      <pageMargins left="0.511811024" right="0.511811024" top="0.78740157499999996" bottom="0.78740157499999996" header="0.31496062000000002" footer="0.31496062000000002"/>
      <autoFilter ref="B6:Z436" xr:uid="{F0FB9C60-9782-45DF-8B5F-BC774F0679BE}"/>
    </customSheetView>
    <customSheetView guid="{F026BF9E-B40B-4FA8-8432-40C252931F7F}" showPageBreaks="1" filter="1" showAutoFilter="1">
      <selection activeCell="F3" sqref="F3"/>
      <pageMargins left="0.511811024" right="0.511811024" top="0.78740157499999996" bottom="0.78740157499999996" header="0.31496062000000002" footer="0.31496062000000002"/>
      <pageSetup paperSize="9" orientation="portrait" r:id="rId19"/>
      <autoFilter ref="B6:Z439" xr:uid="{64C9D036-2646-4B14-8B4D-23EEE6942F48}">
        <filterColumn colId="2">
          <filters>
            <filter val="ARARIPINA"/>
          </filters>
        </filterColumn>
      </autoFilter>
    </customSheetView>
    <customSheetView guid="{DD08D2A4-472D-447F-BF8C-563FF3A48D40}" scale="90" showAutoFilter="1" topLeftCell="D1">
      <pane xSplit="2"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0"/>
      <autoFilter ref="B6:Z445" xr:uid="{093E02EC-EF85-4405-AF4D-B52BC2207737}"/>
    </customSheetView>
    <customSheetView guid="{6D74C590-C00F-4FE4-A1EA-7DCD0D01B483}" showAutoFilter="1">
      <selection activeCell="B345" sqref="B345"/>
      <pageMargins left="0.511811024" right="0.511811024" top="0.78740157499999996" bottom="0.78740157499999996" header="0.31496062000000002" footer="0.31496062000000002"/>
      <pageSetup paperSize="9" orientation="portrait" r:id="rId21"/>
      <autoFilter ref="B6:Z447" xr:uid="{24EBBEB1-5AA3-4C69-84C0-0CBCC86EA9CF}"/>
    </customSheetView>
    <customSheetView guid="{C7286046-E13C-47DD-8832-615373BBE117}" showAutoFilter="1">
      <pane xSplit="5" ySplit="6" topLeftCell="F417" activePane="bottomRight" state="frozen"/>
      <selection pane="bottomRight" activeCell="F7" sqref="F7"/>
      <pageMargins left="0.511811024" right="0.511811024" top="0.78740157499999996" bottom="0.78740157499999996" header="0.31496062000000002" footer="0.31496062000000002"/>
      <pageSetup paperSize="9" orientation="portrait" r:id="rId22"/>
      <autoFilter ref="B6:Z454" xr:uid="{8A9EFD7B-AA8D-4D71-9F68-004B93C00EB0}"/>
    </customSheetView>
    <customSheetView guid="{77D7969D-7D51-405F-9672-1A9E508C0254}" scale="9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0" orientation="portrait" horizontalDpi="0" verticalDpi="0" copies="0"/>
      <autoFilter ref="B6:Z454" xr:uid="{0DA7BDF3-7A04-43A1-87CB-808DD201B494}"/>
    </customSheetView>
    <customSheetView guid="{0EA8F376-CCC5-4424-82FF-4FCBECF61C7C}" scale="90" showAutoFilter="1">
      <selection activeCell="B138" sqref="B138"/>
      <pageMargins left="0.511811024" right="0.511811024" top="0.78740157499999996" bottom="0.78740157499999996" header="0.31496062000000002" footer="0.31496062000000002"/>
      <pageSetup paperSize="0" orientation="portrait" horizontalDpi="0" verticalDpi="0" copies="0"/>
      <autoFilter ref="B6:Z454" xr:uid="{79B4E70C-40E0-49D5-9CE3-4FCEE4FD8C2F}"/>
    </customSheetView>
    <customSheetView guid="{D837B8D3-C51B-40F7-87E9-DF86CA90BFB5}" showPageBreaks="1" showAutoFilter="1">
      <selection activeCell="B419" sqref="B419"/>
      <pageMargins left="0.511811024" right="0.511811024" top="0.78740157499999996" bottom="0.78740157499999996" header="0.31496062000000002" footer="0.31496062000000002"/>
      <pageSetup paperSize="9" orientation="portrait" r:id="rId23"/>
      <autoFilter ref="B6:Z454" xr:uid="{DFB4A340-3EDA-4F91-869B-88F9626386ED}"/>
    </customSheetView>
    <customSheetView guid="{2D9D49CE-0FFE-48B3-B032-F69BEBAB6071}" showPageBreaks="1" showAutoFilter="1" topLeftCell="C1">
      <selection activeCell="B289" sqref="B289"/>
      <pageMargins left="0.511811024" right="0.511811024" top="0.78740157499999996" bottom="0.78740157499999996" header="0.31496062000000002" footer="0.31496062000000002"/>
      <pageSetup paperSize="9" orientation="portrait" r:id="rId24"/>
      <autoFilter ref="B6:Z454" xr:uid="{F057CAAB-2091-47CD-9339-ADC141918098}"/>
    </customSheetView>
    <customSheetView guid="{53728C17-6B57-4D5E-91EC-B1CDD187BF62}"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5"/>
      <autoFilter ref="B6:Z454" xr:uid="{65B4FF0D-15AD-44DB-BDCC-AAFCA06194EC}"/>
    </customSheetView>
    <customSheetView guid="{16C96C58-9237-4D8E-9561-63FC61590799}" showAutoFilter="1" topLeftCell="F406">
      <selection activeCell="B271" sqref="B271"/>
      <pageMargins left="0.511811024" right="0.511811024" top="0.78740157499999996" bottom="0.78740157499999996" header="0.31496062000000002" footer="0.31496062000000002"/>
      <pageSetup paperSize="9" orientation="portrait" r:id="rId26"/>
      <autoFilter ref="B6:Z454" xr:uid="{B697684A-33E4-4AEC-8FA4-AB42DC148170}"/>
    </customSheetView>
    <customSheetView guid="{8294B4A2-F0F1-4668-8538-74E7B1B76CE1}" showPageBreaks="1" showAutoFilter="1" topLeftCell="H4">
      <selection activeCell="B409" sqref="B409"/>
      <pageMargins left="0.511811024" right="0.511811024" top="0.78740157499999996" bottom="0.78740157499999996" header="0.31496062000000002" footer="0.31496062000000002"/>
      <pageSetup paperSize="9" orientation="portrait" r:id="rId27"/>
      <autoFilter ref="B6:Z454" xr:uid="{D3658526-DF53-4D6D-BDDD-DF07E180267A}"/>
    </customSheetView>
    <customSheetView guid="{1E0302C1-64F9-4274-8E78-20F1B318B61C}" showAutoFilter="1" topLeftCell="A3">
      <pane xSplit="5" ySplit="4"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8"/>
      <autoFilter ref="B6:Z454" xr:uid="{42FCD465-441F-423C-B8A1-0662C17354A2}"/>
    </customSheetView>
    <customSheetView guid="{1BB36DE2-2A74-4DAD-A297-C35420235BF0}" showAutoFilter="1" topLeftCell="F406">
      <selection activeCell="B7" sqref="B7"/>
      <pageMargins left="0.511811024" right="0.511811024" top="0.78740157499999996" bottom="0.78740157499999996" header="0.31496062000000002" footer="0.31496062000000002"/>
      <pageSetup paperSize="9" orientation="portrait" r:id="rId29"/>
      <autoFilter ref="B6:Z454" xr:uid="{A2B1361D-D108-4A2F-BA81-15507B3AA0C9}"/>
    </customSheetView>
    <customSheetView guid="{11F48615-B8BF-4323-8500-7333A467AA12}" showAutoFilter="1" topLeftCell="A3">
      <selection activeCell="B388" sqref="B388"/>
      <pageMargins left="0.511811024" right="0.511811024" top="0.78740157499999996" bottom="0.78740157499999996" header="0.31496062000000002" footer="0.31496062000000002"/>
      <pageSetup paperSize="9" orientation="portrait" r:id="rId30"/>
      <autoFilter ref="B6:Z454" xr:uid="{CFA41FC0-A33A-4EEB-9023-CDA17FAB23A0}"/>
    </customSheetView>
    <customSheetView guid="{5BC2AC27-9B72-4144-A6DA-27C855BC56DD}" showAutoFilter="1" topLeftCell="G3">
      <selection activeCell="B43" sqref="B43"/>
      <pageMargins left="0.511811024" right="0.511811024" top="0.78740157499999996" bottom="0.78740157499999996" header="0.31496062000000002" footer="0.31496062000000002"/>
      <pageSetup paperSize="9" orientation="portrait" r:id="rId31"/>
      <autoFilter ref="B6:Z454" xr:uid="{EE71D227-538C-4CE1-8195-DF9CA514338D}"/>
    </customSheetView>
  </customSheetViews>
  <mergeCells count="7">
    <mergeCell ref="B2:J2"/>
    <mergeCell ref="W4:Z4"/>
    <mergeCell ref="G5:J5"/>
    <mergeCell ref="K5:N5"/>
    <mergeCell ref="O5:R5"/>
    <mergeCell ref="S5:V5"/>
    <mergeCell ref="W5:Z5"/>
  </mergeCells>
  <conditionalFormatting sqref="B2:J2">
    <cfRule type="expression" dxfId="436" priority="430">
      <formula>STATUS_PLANILHA=FALSE</formula>
    </cfRule>
  </conditionalFormatting>
  <conditionalFormatting sqref="B7:B453">
    <cfRule type="expression" dxfId="435" priority="429">
      <formula>LEN(B7)&gt;9</formula>
    </cfRule>
  </conditionalFormatting>
  <hyperlinks>
    <hyperlink ref="C3" location="RESUMO!A1" display="RESUMO" xr:uid="{00000000-0004-0000-0900-000000000000}"/>
    <hyperlink ref="B3" location="'INF GERAIS'!A1" display="PRINCIPAL" xr:uid="{00000000-0004-0000-0900-000001000000}"/>
    <hyperlink ref="E3" location="EVENTOS!A1" display="EVENTOS" xr:uid="{00000000-0004-0000-0900-000002000000}"/>
    <hyperlink ref="F3" location="PAGAMENTOS!A1" display="PAGAMENTOS" xr:uid="{00000000-0004-0000-0900-000003000000}"/>
    <hyperlink ref="H3" location="'PRESTAÇÃO DE CONTAS'!A1" display="P. DE CONTAS" xr:uid="{00000000-0004-0000-0900-000004000000}"/>
    <hyperlink ref="I3" location="'OBS  ENC'!A1" display="OBS. ENC" xr:uid="{00000000-0004-0000-0900-000005000000}"/>
    <hyperlink ref="J3" location="'CONCLUSÃO INFORMAL'!A1" display="CONC. INFORMAL" xr:uid="{00000000-0004-0000-0900-000006000000}"/>
    <hyperlink ref="K3" location="AJUDA!A1" display="AJUDA" xr:uid="{00000000-0004-0000-0900-000007000000}"/>
    <hyperlink ref="D3" location="'TERMO DE ADESÃO'!A1" display="TERMO DE ADESÃO" xr:uid="{00000000-0004-0000-0900-000008000000}"/>
  </hyperlinks>
  <pageMargins left="0.511811024" right="0.511811024" top="0.78740157499999996" bottom="0.78740157499999996" header="0.31496062000000002" footer="0.31496062000000002"/>
  <pageSetup paperSize="9" orientation="portrait" r:id="rId32"/>
  <legacyDrawing r:id="rId3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9"/>
  <dimension ref="A1:AS485"/>
  <sheetViews>
    <sheetView zoomScaleNormal="100" workbookViewId="0">
      <selection activeCell="B371" sqref="B371"/>
    </sheetView>
  </sheetViews>
  <sheetFormatPr defaultRowHeight="14.5" x14ac:dyDescent="0.35"/>
  <cols>
    <col min="1" max="1" width="3.81640625" customWidth="1"/>
    <col min="2" max="2" width="13.1796875" customWidth="1"/>
    <col min="3" max="3" width="10.1796875" customWidth="1"/>
    <col min="4" max="4" width="21" customWidth="1"/>
    <col min="5" max="5" width="26.1796875" customWidth="1"/>
    <col min="6" max="6" width="17.1796875" customWidth="1"/>
    <col min="7" max="7" width="14.81640625" bestFit="1" customWidth="1"/>
    <col min="8" max="8" width="17.81640625" bestFit="1" customWidth="1"/>
    <col min="9" max="9" width="29.453125" customWidth="1"/>
    <col min="10" max="10" width="27.453125" customWidth="1"/>
    <col min="11" max="11" width="18" customWidth="1"/>
    <col min="12" max="12" width="25.81640625" customWidth="1"/>
    <col min="13" max="13" width="12" bestFit="1" customWidth="1"/>
    <col min="14" max="14" width="25.81640625" customWidth="1"/>
    <col min="15" max="15" width="12" bestFit="1" customWidth="1"/>
    <col min="16" max="16" width="25.453125" customWidth="1"/>
    <col min="17" max="17" width="12" bestFit="1" customWidth="1"/>
    <col min="18" max="18" width="25.453125" customWidth="1"/>
    <col min="19" max="19" width="12" bestFit="1" customWidth="1"/>
    <col min="20" max="20" width="26" customWidth="1"/>
    <col min="21" max="21" width="12" bestFit="1" customWidth="1"/>
    <col min="22" max="22" width="25.453125" customWidth="1"/>
    <col min="23" max="23" width="11.81640625" bestFit="1" customWidth="1"/>
    <col min="24" max="24" width="24.81640625" customWidth="1"/>
    <col min="25" max="25" width="11.453125" bestFit="1" customWidth="1"/>
    <col min="26" max="26" width="25.1796875" customWidth="1"/>
    <col min="27" max="27" width="11.81640625" bestFit="1" customWidth="1"/>
    <col min="28" max="28" width="32.453125" customWidth="1"/>
    <col min="29" max="29" width="13.81640625" customWidth="1"/>
    <col min="30" max="30" width="31.453125" customWidth="1"/>
    <col min="31" max="31" width="12" bestFit="1" customWidth="1"/>
    <col min="32" max="32" width="30.453125" customWidth="1"/>
    <col min="33" max="33" width="12" bestFit="1" customWidth="1"/>
    <col min="34" max="34" width="16.1796875" bestFit="1" customWidth="1"/>
    <col min="35" max="35" width="11.453125" bestFit="1" customWidth="1"/>
    <col min="36" max="36" width="37.453125" customWidth="1"/>
    <col min="37" max="37" width="10.81640625" bestFit="1" customWidth="1"/>
    <col min="38" max="38" width="32.1796875" customWidth="1"/>
    <col min="39" max="39" width="10.81640625" bestFit="1" customWidth="1"/>
    <col min="40" max="40" width="34.453125" customWidth="1"/>
    <col min="41" max="41" width="10.81640625" bestFit="1" customWidth="1"/>
    <col min="42" max="42" width="31.81640625" customWidth="1"/>
    <col min="43" max="43" width="10.453125" bestFit="1" customWidth="1"/>
    <col min="44" max="44" width="25.453125" customWidth="1"/>
    <col min="45" max="45" width="12.81640625" customWidth="1"/>
  </cols>
  <sheetData>
    <row r="1" spans="1:37" x14ac:dyDescent="0.35">
      <c r="A1" s="40">
        <v>9</v>
      </c>
      <c r="B1" s="40"/>
      <c r="C1" s="40"/>
      <c r="D1" s="40"/>
      <c r="E1" s="40"/>
      <c r="F1" s="40"/>
      <c r="G1" s="40"/>
      <c r="H1" s="40"/>
      <c r="I1" s="40"/>
      <c r="J1" s="40"/>
      <c r="K1" s="40"/>
      <c r="L1" s="40"/>
      <c r="M1" s="40"/>
      <c r="N1" s="40"/>
      <c r="O1" s="40"/>
      <c r="P1" s="40"/>
    </row>
    <row r="2" spans="1:37" ht="47.25" customHeight="1" x14ac:dyDescent="0.35">
      <c r="A2" s="40"/>
      <c r="B2" s="2129" t="s">
        <v>1376</v>
      </c>
      <c r="C2" s="2129"/>
      <c r="D2" s="2129"/>
      <c r="E2" s="2129"/>
      <c r="F2" s="2129"/>
      <c r="G2" s="2129"/>
      <c r="H2" s="2129"/>
      <c r="I2" s="2129"/>
      <c r="J2" s="2129"/>
      <c r="K2" s="2129"/>
      <c r="L2" s="28"/>
      <c r="M2" s="40"/>
      <c r="N2" s="40"/>
      <c r="O2" s="40"/>
      <c r="P2" s="40"/>
    </row>
    <row r="3" spans="1:37" ht="30" customHeight="1" x14ac:dyDescent="0.35">
      <c r="A3" s="40"/>
      <c r="B3" s="27" t="s">
        <v>197</v>
      </c>
      <c r="C3" s="27" t="s">
        <v>198</v>
      </c>
      <c r="D3" s="27" t="s">
        <v>199</v>
      </c>
      <c r="E3" s="27" t="s">
        <v>200</v>
      </c>
      <c r="F3" s="27" t="s">
        <v>201</v>
      </c>
      <c r="G3" s="27" t="s">
        <v>202</v>
      </c>
      <c r="H3" s="24" t="s">
        <v>203</v>
      </c>
      <c r="I3" s="27" t="s">
        <v>204</v>
      </c>
      <c r="J3" s="27" t="s">
        <v>205</v>
      </c>
      <c r="K3" s="27" t="s">
        <v>206</v>
      </c>
      <c r="L3" s="40"/>
      <c r="M3" s="40"/>
      <c r="N3" s="40"/>
      <c r="O3" s="40"/>
    </row>
    <row r="4" spans="1:37" x14ac:dyDescent="0.35">
      <c r="A4" s="40"/>
      <c r="B4" s="22"/>
      <c r="C4" s="22"/>
      <c r="D4" s="22"/>
      <c r="E4" s="22"/>
      <c r="F4" s="22"/>
      <c r="G4" s="22"/>
      <c r="H4" s="22"/>
      <c r="I4" s="22"/>
      <c r="J4" s="22"/>
      <c r="K4" s="22"/>
      <c r="L4" s="40"/>
      <c r="M4" s="40"/>
      <c r="N4" s="40"/>
      <c r="O4" s="40"/>
    </row>
    <row r="5" spans="1:37" x14ac:dyDescent="0.35">
      <c r="A5" s="40"/>
      <c r="B5" s="29"/>
      <c r="C5" s="29"/>
      <c r="D5" s="29"/>
      <c r="E5" s="29"/>
      <c r="F5" s="29"/>
      <c r="G5" s="40"/>
      <c r="H5" s="40"/>
      <c r="I5" s="40"/>
      <c r="J5" s="40"/>
      <c r="K5" s="40"/>
      <c r="L5" s="40"/>
      <c r="M5" s="40"/>
      <c r="N5" s="40"/>
      <c r="O5" s="40"/>
      <c r="P5" s="40"/>
    </row>
    <row r="6" spans="1:37" ht="23.25" customHeight="1" x14ac:dyDescent="0.35">
      <c r="A6" s="40"/>
      <c r="B6" s="36" t="s">
        <v>2</v>
      </c>
      <c r="C6" s="36" t="s">
        <v>32</v>
      </c>
      <c r="D6" s="36" t="s">
        <v>0</v>
      </c>
      <c r="E6" s="36" t="s">
        <v>1</v>
      </c>
      <c r="F6" s="37" t="s">
        <v>129</v>
      </c>
      <c r="G6" s="37" t="s">
        <v>111</v>
      </c>
      <c r="H6" s="37" t="s">
        <v>112</v>
      </c>
      <c r="I6" s="37" t="s">
        <v>13504</v>
      </c>
      <c r="J6" s="37" t="s">
        <v>113</v>
      </c>
      <c r="K6" s="37" t="s">
        <v>116</v>
      </c>
      <c r="L6" s="37" t="s">
        <v>114</v>
      </c>
      <c r="M6" s="37" t="s">
        <v>117</v>
      </c>
      <c r="N6" s="37" t="s">
        <v>115</v>
      </c>
      <c r="O6" s="37" t="s">
        <v>118</v>
      </c>
      <c r="P6" s="275" t="s">
        <v>6804</v>
      </c>
      <c r="Q6" s="275" t="s">
        <v>122</v>
      </c>
      <c r="R6" s="377" t="s">
        <v>7482</v>
      </c>
      <c r="S6" s="377" t="s">
        <v>124</v>
      </c>
      <c r="T6" s="377" t="s">
        <v>7483</v>
      </c>
      <c r="U6" s="377" t="s">
        <v>126</v>
      </c>
      <c r="V6" s="377" t="s">
        <v>7484</v>
      </c>
      <c r="W6" s="377" t="s">
        <v>128</v>
      </c>
      <c r="X6" s="377" t="s">
        <v>8376</v>
      </c>
      <c r="Y6" s="377" t="s">
        <v>4822</v>
      </c>
      <c r="Z6" s="377" t="s">
        <v>8376</v>
      </c>
      <c r="AA6" s="377" t="s">
        <v>4822</v>
      </c>
      <c r="AB6" s="377" t="s">
        <v>8377</v>
      </c>
      <c r="AC6" s="879" t="s">
        <v>4824</v>
      </c>
      <c r="AD6" s="879" t="s">
        <v>10020</v>
      </c>
      <c r="AE6" s="879" t="s">
        <v>4826</v>
      </c>
      <c r="AF6" s="879" t="s">
        <v>10021</v>
      </c>
      <c r="AG6" s="879" t="s">
        <v>4828</v>
      </c>
      <c r="AH6" s="879" t="s">
        <v>10022</v>
      </c>
      <c r="AI6" s="879" t="s">
        <v>4830</v>
      </c>
      <c r="AJ6" s="879" t="s">
        <v>10023</v>
      </c>
      <c r="AK6" s="879" t="s">
        <v>4832</v>
      </c>
    </row>
    <row r="7" spans="1:37" ht="58" x14ac:dyDescent="0.35">
      <c r="B7" s="30" t="str">
        <f>'INF GERAIS'!B7&amp;IFERROR(IF(INDEX(APOIO!$A$5:$A$50,MATCH('INF GERAIS'!N7,APOIO!$B$5:$B$50,0))="NÃO",APOIO!$A$2&amp;"NÃO VÁLIDO",""),"")</f>
        <v>2014.0001</v>
      </c>
      <c r="C7" s="30" t="str">
        <f>'INF GERAIS'!C7</f>
        <v>METROPOLITANA</v>
      </c>
      <c r="D7" s="30" t="str">
        <f>'INF GERAIS'!D7</f>
        <v>ABREU E LIMA</v>
      </c>
      <c r="E7" s="1942" t="str">
        <f>'INF GERAIS'!E7</f>
        <v>REESTRUTURAÇÃO DA INFRAESTRUTURA DO  MUNICÍPIO - PAVMENTAÇÃO DIVERSAS RUAS</v>
      </c>
      <c r="F7" s="30" t="str">
        <f>'INF GERAIS'!G7</f>
        <v>NORMAL</v>
      </c>
      <c r="G7" s="10" t="str">
        <f>IF(OR('INF GERAIS'!N7="AGUARDANDO PRESTAÇÃO DE CONTAS",'INF GERAIS'!N7="AGUARDANDO APROVAÇÃO PRESTAÇÃO DE CONTAS",'INF GERAIS'!N7="AGUARDANDO APROVAÇÃO PRESTAÇÃO DE CONTAS (SECRETARIA)",'INF GERAIS'!N7="AGUARDANDO APROVAÇÃO PRESTAÇÃO DE CONTAS (CEAM)",'INF GERAIS'!N7="CONCLUÍDO"),RESUMO!N7+60,"ND")</f>
        <v>ND</v>
      </c>
      <c r="H7" s="10"/>
      <c r="I7" s="233"/>
      <c r="J7" s="30"/>
      <c r="K7" s="10"/>
      <c r="L7" s="30"/>
      <c r="M7" s="10"/>
      <c r="N7" s="30"/>
      <c r="O7" s="10"/>
    </row>
    <row r="8" spans="1:37" ht="29" x14ac:dyDescent="0.35">
      <c r="B8" s="30" t="str">
        <f>'INF GERAIS'!B8&amp;IFERROR(IF(INDEX(APOIO!$A$5:$A$50,MATCH('INF GERAIS'!N8,APOIO!$B$5:$B$50,0))="NÃO",APOIO!$A$2&amp;"NÃO VÁLIDO",""),"")</f>
        <v>2014.0002</v>
      </c>
      <c r="C8" s="30" t="str">
        <f>'INF GERAIS'!C8</f>
        <v>METROPOLITANA</v>
      </c>
      <c r="D8" s="30" t="str">
        <f>'INF GERAIS'!D8</f>
        <v>ABREU E LIMA</v>
      </c>
      <c r="E8" s="30" t="str">
        <f>'INF GERAIS'!E8</f>
        <v xml:space="preserve">REFORMA DE PRAÇAS </v>
      </c>
      <c r="F8" s="30" t="str">
        <f>'INF GERAIS'!G8</f>
        <v>NORMAL</v>
      </c>
      <c r="G8" s="233" t="str">
        <f>IF(OR('INF GERAIS'!N8="AGUARDANDO PRESTAÇÃO DE CONTAS",'INF GERAIS'!N8="AGUARDANDO APROVAÇÃO PRESTAÇÃO DE CONTAS",'INF GERAIS'!N8="AGUARDANDO APROVAÇÃO PRESTAÇÃO DE CONTAS (SECRETARIA)",'INF GERAIS'!N8="AGUARDANDO APROVAÇÃO PRESTAÇÃO DE CONTAS (CEAM)",'INF GERAIS'!N8="CONCLUÍDO"),RESUMO!N8+60,"ND")</f>
        <v>ND</v>
      </c>
      <c r="H8" s="10"/>
      <c r="I8" s="233"/>
      <c r="J8" s="30"/>
      <c r="K8" s="10"/>
      <c r="L8" s="30"/>
      <c r="M8" s="10"/>
      <c r="N8" s="30"/>
      <c r="O8" s="10"/>
    </row>
    <row r="9" spans="1:37" ht="58" x14ac:dyDescent="0.35">
      <c r="B9" s="30" t="str">
        <f>'INF GERAIS'!B9&amp;IFERROR(IF(INDEX(APOIO!$A$5:$A$50,MATCH('INF GERAIS'!N9,APOIO!$B$5:$B$50,0))="NÃO",APOIO!$A$2&amp;"NÃO VÁLIDO",""),"")</f>
        <v>2014.0003</v>
      </c>
      <c r="C9" s="30" t="str">
        <f>'INF GERAIS'!C9</f>
        <v>METROPOLITANA</v>
      </c>
      <c r="D9" s="30" t="str">
        <f>'INF GERAIS'!D9</f>
        <v>ABREU E LIMA</v>
      </c>
      <c r="E9" s="30" t="str">
        <f>'INF GERAIS'!E9</f>
        <v>REFORMA DE POSTOS DE SAÚDE NO MUNICÍPIO DE ABREU E LIMA( 5 POSTOS DE SAÚDE)</v>
      </c>
      <c r="F9" s="30" t="str">
        <f>'INF GERAIS'!G9</f>
        <v>NORMAL</v>
      </c>
      <c r="G9" s="233" t="str">
        <f>IF(OR('INF GERAIS'!N9="AGUARDANDO PRESTAÇÃO DE CONTAS",'INF GERAIS'!N9="AGUARDANDO APROVAÇÃO PRESTAÇÃO DE CONTAS",'INF GERAIS'!N9="AGUARDANDO APROVAÇÃO PRESTAÇÃO DE CONTAS (SECRETARIA)",'INF GERAIS'!N9="AGUARDANDO APROVAÇÃO PRESTAÇÃO DE CONTAS (CEAM)",'INF GERAIS'!N9="CONCLUÍDO"),RESUMO!N9+60,"ND")</f>
        <v>ND</v>
      </c>
      <c r="H9" s="10"/>
      <c r="I9" s="233"/>
      <c r="J9" s="30"/>
      <c r="K9" s="10"/>
      <c r="L9" s="30"/>
      <c r="M9" s="10"/>
      <c r="N9" s="30"/>
      <c r="O9" s="10"/>
    </row>
    <row r="10" spans="1:37" ht="29" x14ac:dyDescent="0.35">
      <c r="B10" s="1354" t="str">
        <f>'INF GERAIS'!B10&amp;IFERROR(IF(INDEX(APOIO!$A$5:$A$50,MATCH('INF GERAIS'!N10,APOIO!$B$5:$B$50,0))="NÃO",APOIO!$A$2&amp;"NÃO VÁLIDO",""),"")</f>
        <v>2014.0440</v>
      </c>
      <c r="C10" s="1354" t="str">
        <f>'INF GERAIS'!C10</f>
        <v>METROPOLITANA</v>
      </c>
      <c r="D10" s="1354" t="str">
        <f>'INF GERAIS'!D10</f>
        <v>ABREU E LIMA</v>
      </c>
      <c r="E10" s="1354" t="str">
        <f>'INF GERAIS'!E10</f>
        <v>CONSTRUÇÃO DE JAZIGOS NO CEMITÉRIO SANTO ANTÔNIO</v>
      </c>
      <c r="F10" s="1354" t="str">
        <f>'INF GERAIS'!G10</f>
        <v>NORMAL</v>
      </c>
      <c r="G10" s="233" t="str">
        <f>IF(OR('INF GERAIS'!N10="AGUARDANDO PRESTAÇÃO DE CONTAS",'INF GERAIS'!N10="AGUARDANDO APROVAÇÃO PRESTAÇÃO DE CONTAS",'INF GERAIS'!N10="AGUARDANDO APROVAÇÃO PRESTAÇÃO DE CONTAS (SECRETARIA)",'INF GERAIS'!N10="AGUARDANDO APROVAÇÃO PRESTAÇÃO DE CONTAS (CEAM)",'INF GERAIS'!N10="CONCLUÍDO"),RESUMO!N10+60,"ND")</f>
        <v>ND</v>
      </c>
      <c r="H10" s="233"/>
      <c r="I10" s="233"/>
      <c r="J10" s="1354"/>
      <c r="K10" s="233"/>
      <c r="L10" s="1354"/>
      <c r="M10" s="233"/>
      <c r="N10" s="1354"/>
      <c r="O10" s="233"/>
    </row>
    <row r="11" spans="1:37" ht="159.5" x14ac:dyDescent="0.35">
      <c r="B11" s="30" t="str">
        <f>'INF GERAIS'!B11&amp;IFERROR(IF(INDEX(APOIO!$A$5:$A$50,MATCH('INF GERAIS'!N11,APOIO!$B$5:$B$50,0))="NÃO",APOIO!$A$2&amp;"NÃO VÁLIDO",""),"")</f>
        <v>2014.0004</v>
      </c>
      <c r="C11" s="30" t="str">
        <f>'INF GERAIS'!C11</f>
        <v>SERTÃO DO PAJEÚ</v>
      </c>
      <c r="D11" s="30" t="str">
        <f>'INF GERAIS'!D11</f>
        <v>AFOGADOS DA INGAZEIRA</v>
      </c>
      <c r="E11" s="30" t="str">
        <f>'INF GERAIS'!E11</f>
        <v>CONSTRUÇÃO DE PAVIMENTO EM PARALELEPÍPEDOS GRANÍTICOS(5 RUAS)</v>
      </c>
      <c r="F11" s="30" t="str">
        <f>'INF GERAIS'!G11</f>
        <v>NORMAL</v>
      </c>
      <c r="G11" s="233" t="str">
        <f>IF(OR('INF GERAIS'!N11="AGUARDANDO PRESTAÇÃO DE CONTAS",'INF GERAIS'!N11="AGUARDANDO APROVAÇÃO PRESTAÇÃO DE CONTAS",'INF GERAIS'!N11="AGUARDANDO APROVAÇÃO PRESTAÇÃO DE CONTAS (SECRETARIA)",'INF GERAIS'!N11="AGUARDANDO APROVAÇÃO PRESTAÇÃO DE CONTAS (CEAM)",'INF GERAIS'!N11="CONCLUÍDO"),RESUMO!N11+60,"ND")</f>
        <v>ND</v>
      </c>
      <c r="H11" s="10">
        <v>43231</v>
      </c>
      <c r="I11" s="233"/>
      <c r="J11" s="30" t="s">
        <v>11530</v>
      </c>
      <c r="K11" s="10">
        <v>43314</v>
      </c>
      <c r="L11" s="30" t="s">
        <v>11684</v>
      </c>
      <c r="M11" s="10">
        <v>43367</v>
      </c>
      <c r="N11" s="1266" t="s">
        <v>11693</v>
      </c>
      <c r="O11" s="10">
        <v>43381</v>
      </c>
      <c r="P11" s="1387" t="s">
        <v>12067</v>
      </c>
      <c r="Q11" s="122">
        <v>43566</v>
      </c>
      <c r="R11" s="1873" t="s">
        <v>13596</v>
      </c>
      <c r="S11" s="16">
        <v>44642</v>
      </c>
    </row>
    <row r="12" spans="1:37" ht="43.5" x14ac:dyDescent="0.35">
      <c r="B12" s="30" t="str">
        <f>'INF GERAIS'!B12&amp;IFERROR(IF(INDEX(APOIO!$A$5:$A$50,MATCH('INF GERAIS'!N12,APOIO!$B$5:$B$50,0))="NÃO",APOIO!$A$2&amp;"NÃO VÁLIDO",""),"")</f>
        <v>2014.0005</v>
      </c>
      <c r="C12" s="30" t="str">
        <f>'INF GERAIS'!C12</f>
        <v>SERTÃO DO PAJEÚ</v>
      </c>
      <c r="D12" s="30" t="str">
        <f>'INF GERAIS'!D12</f>
        <v>AFOGADOS DA INGAZEIRA</v>
      </c>
      <c r="E12" s="30" t="str">
        <f>'INF GERAIS'!E12</f>
        <v>PROJETO ARQUITETÔNICO DO SETOR DE GASTRONOMIA DO MERCADO PÚBLICO</v>
      </c>
      <c r="F12" s="30" t="str">
        <f>'INF GERAIS'!G12</f>
        <v>NORMAL</v>
      </c>
      <c r="G12" s="233" t="str">
        <f>IF(OR('INF GERAIS'!N12="AGUARDANDO PRESTAÇÃO DE CONTAS",'INF GERAIS'!N12="AGUARDANDO APROVAÇÃO PRESTAÇÃO DE CONTAS",'INF GERAIS'!N12="AGUARDANDO APROVAÇÃO PRESTAÇÃO DE CONTAS (SECRETARIA)",'INF GERAIS'!N12="AGUARDANDO APROVAÇÃO PRESTAÇÃO DE CONTAS (CEAM)",'INF GERAIS'!N12="CONCLUÍDO"),RESUMO!N12+60,"ND")</f>
        <v>ND</v>
      </c>
      <c r="H12" s="10">
        <v>42485</v>
      </c>
      <c r="I12" s="233"/>
      <c r="J12" s="30" t="s">
        <v>7077</v>
      </c>
      <c r="K12" s="10">
        <v>42494</v>
      </c>
      <c r="L12" s="30"/>
      <c r="M12" s="10"/>
      <c r="N12" s="30"/>
      <c r="O12" s="10"/>
    </row>
    <row r="13" spans="1:37" ht="43.5" x14ac:dyDescent="0.35">
      <c r="B13" s="30" t="str">
        <f>'INF GERAIS'!B13&amp;IFERROR(IF(INDEX(APOIO!$A$5:$A$50,MATCH('INF GERAIS'!N13,APOIO!$B$5:$B$50,0))="NÃO",APOIO!$A$2&amp;"NÃO VÁLIDO",""),"")</f>
        <v>2014.0006</v>
      </c>
      <c r="C13" s="30" t="str">
        <f>'INF GERAIS'!C13</f>
        <v>SERTÃO DO PAJEÚ</v>
      </c>
      <c r="D13" s="30" t="str">
        <f>'INF GERAIS'!D13</f>
        <v>AFOGADOS DA INGAZEIRA</v>
      </c>
      <c r="E13" s="30" t="str">
        <f>'INF GERAIS'!E13</f>
        <v>INFRAESTRUTURA DE APOIO A COMERCIALIZAÇAO DE ANIMAIS NO MUNICIPIO</v>
      </c>
      <c r="F13" s="30" t="str">
        <f>'INF GERAIS'!G13</f>
        <v>NORMAL</v>
      </c>
      <c r="G13" s="233" t="str">
        <f>IF(OR('INF GERAIS'!N13="AGUARDANDO PRESTAÇÃO DE CONTAS",'INF GERAIS'!N13="AGUARDANDO APROVAÇÃO PRESTAÇÃO DE CONTAS",'INF GERAIS'!N13="AGUARDANDO APROVAÇÃO PRESTAÇÃO DE CONTAS (SECRETARIA)",'INF GERAIS'!N13="AGUARDANDO APROVAÇÃO PRESTAÇÃO DE CONTAS (CEAM)",'INF GERAIS'!N13="CONCLUÍDO"),RESUMO!N13+60,"ND")</f>
        <v>ND</v>
      </c>
      <c r="H13" s="10">
        <v>42388</v>
      </c>
      <c r="I13" s="233"/>
      <c r="J13" s="30" t="s">
        <v>7077</v>
      </c>
      <c r="K13" s="10">
        <v>42390</v>
      </c>
      <c r="L13" s="30"/>
      <c r="M13" s="10"/>
      <c r="N13" s="30"/>
      <c r="O13" s="10"/>
    </row>
    <row r="14" spans="1:37" ht="87" x14ac:dyDescent="0.35">
      <c r="B14" s="30" t="str">
        <f>'INF GERAIS'!B14&amp;IFERROR(IF(INDEX(APOIO!$A$5:$A$50,MATCH('INF GERAIS'!N14,APOIO!$B$5:$B$50,0))="NÃO",APOIO!$A$2&amp;"NÃO VÁLIDO",""),"")</f>
        <v>2014.0007</v>
      </c>
      <c r="C14" s="30" t="str">
        <f>'INF GERAIS'!C14</f>
        <v>SERTÃO DO PAJEÚ</v>
      </c>
      <c r="D14" s="30" t="str">
        <f>'INF GERAIS'!D14</f>
        <v>AFOGADOS DA INGAZEIRA</v>
      </c>
      <c r="E14" s="30" t="str">
        <f>'INF GERAIS'!E14</f>
        <v>REFORMA E AMPLIAÇÃO DAS INSTALAÇÕES FÍSICAS DA ESCOLA MUNICIPAL DOMINGOS TEOTÔNIO</v>
      </c>
      <c r="F14" s="30" t="str">
        <f>'INF GERAIS'!G14</f>
        <v>NORMAL</v>
      </c>
      <c r="G14" s="233" t="str">
        <f>IF(OR('INF GERAIS'!N14="AGUARDANDO PRESTAÇÃO DE CONTAS",'INF GERAIS'!N14="AGUARDANDO APROVAÇÃO PRESTAÇÃO DE CONTAS",'INF GERAIS'!N14="AGUARDANDO APROVAÇÃO PRESTAÇÃO DE CONTAS (SECRETARIA)",'INF GERAIS'!N14="AGUARDANDO APROVAÇÃO PRESTAÇÃO DE CONTAS (CEAM)",'INF GERAIS'!N14="CONCLUÍDO"),RESUMO!N14+60,"ND")</f>
        <v>ND</v>
      </c>
      <c r="H14" s="10">
        <v>43371</v>
      </c>
      <c r="I14" s="233"/>
      <c r="J14" s="30" t="s">
        <v>11689</v>
      </c>
      <c r="K14" s="10">
        <v>43382</v>
      </c>
      <c r="L14" s="30"/>
      <c r="M14" s="10"/>
      <c r="N14" s="30"/>
      <c r="O14" s="10"/>
    </row>
    <row r="15" spans="1:37" ht="174" x14ac:dyDescent="0.35">
      <c r="B15" s="30" t="str">
        <f>'INF GERAIS'!B15&amp;IFERROR(IF(INDEX(APOIO!$A$5:$A$50,MATCH('INF GERAIS'!N15,APOIO!$B$5:$B$50,0))="NÃO",APOIO!$A$2&amp;"NÃO VÁLIDO",""),"")</f>
        <v>2014.0008</v>
      </c>
      <c r="C15" s="30" t="str">
        <f>'INF GERAIS'!C15</f>
        <v>SERTÃO DO SÃO FRANCISCO</v>
      </c>
      <c r="D15" s="30" t="str">
        <f>'INF GERAIS'!D15</f>
        <v>AFRÂNIO</v>
      </c>
      <c r="E15" s="30" t="str">
        <f>'INF GERAIS'!E15</f>
        <v>PAVIMENTAÇÃO DE RUAS NA SEDE</v>
      </c>
      <c r="F15" s="30" t="str">
        <f>'INF GERAIS'!G15</f>
        <v>NORMAL</v>
      </c>
      <c r="G15" s="233" t="str">
        <f>IF(OR('INF GERAIS'!N15="AGUARDANDO PRESTAÇÃO DE CONTAS",'INF GERAIS'!N15="AGUARDANDO APROVAÇÃO PRESTAÇÃO DE CONTAS",'INF GERAIS'!N15="AGUARDANDO APROVAÇÃO PRESTAÇÃO DE CONTAS (SECRETARIA)",'INF GERAIS'!N15="AGUARDANDO APROVAÇÃO PRESTAÇÃO DE CONTAS (CEAM)",'INF GERAIS'!N15="CONCLUÍDO"),RESUMO!N15+60,"ND")</f>
        <v>ND</v>
      </c>
      <c r="H15" s="10">
        <v>43774</v>
      </c>
      <c r="I15" s="233"/>
      <c r="J15" s="1589" t="s">
        <v>12690</v>
      </c>
      <c r="K15" s="10">
        <v>43817</v>
      </c>
      <c r="L15" s="30" t="s">
        <v>12858</v>
      </c>
      <c r="M15" s="10">
        <v>43888</v>
      </c>
      <c r="N15" s="30" t="s">
        <v>13011</v>
      </c>
      <c r="O15" s="10"/>
      <c r="P15" s="9" t="s">
        <v>13352</v>
      </c>
      <c r="Q15" s="376">
        <v>44225</v>
      </c>
      <c r="R15" s="1821" t="s">
        <v>13454</v>
      </c>
      <c r="S15" s="122">
        <v>44434</v>
      </c>
      <c r="T15" s="35" t="s">
        <v>13980</v>
      </c>
      <c r="U15" s="2002">
        <v>44496</v>
      </c>
    </row>
    <row r="16" spans="1:37" ht="43.5" x14ac:dyDescent="0.35">
      <c r="B16" s="30" t="str">
        <f>'INF GERAIS'!B16&amp;IFERROR(IF(INDEX(APOIO!$A$5:$A$50,MATCH('INF GERAIS'!N16,APOIO!$B$5:$B$50,0))="NÃO",APOIO!$A$2&amp;"NÃO VÁLIDO",""),"")</f>
        <v>2014.0009</v>
      </c>
      <c r="C16" s="30" t="str">
        <f>'INF GERAIS'!C16</f>
        <v>AGRESTE CENTRAL</v>
      </c>
      <c r="D16" s="30" t="str">
        <f>'INF GERAIS'!D16</f>
        <v>AGRESTINA</v>
      </c>
      <c r="E16" s="30" t="str">
        <f>'INF GERAIS'!E16</f>
        <v>PAVIMENTAÇÃO EM PARALELEPIPEDOS GRANÍTICOS( 11 RUAS)</v>
      </c>
      <c r="F16" s="30" t="str">
        <f>'INF GERAIS'!G16</f>
        <v>NORMAL</v>
      </c>
      <c r="G16" s="233" t="str">
        <f>IF(OR('INF GERAIS'!N16="AGUARDANDO PRESTAÇÃO DE CONTAS",'INF GERAIS'!N16="AGUARDANDO APROVAÇÃO PRESTAÇÃO DE CONTAS",'INF GERAIS'!N16="AGUARDANDO APROVAÇÃO PRESTAÇÃO DE CONTAS (SECRETARIA)",'INF GERAIS'!N16="AGUARDANDO APROVAÇÃO PRESTAÇÃO DE CONTAS (CEAM)",'INF GERAIS'!N16="CONCLUÍDO"),RESUMO!N16+60,"ND")</f>
        <v>ND</v>
      </c>
      <c r="H16" s="10">
        <v>44585</v>
      </c>
      <c r="I16" s="233"/>
      <c r="J16" s="1842" t="s">
        <v>13505</v>
      </c>
      <c r="K16" s="10">
        <v>44586</v>
      </c>
      <c r="L16" s="30"/>
      <c r="M16" s="10"/>
      <c r="N16" s="30"/>
      <c r="O16" s="10"/>
    </row>
    <row r="17" spans="2:25" ht="58" x14ac:dyDescent="0.35">
      <c r="B17" s="30" t="str">
        <f>'INF GERAIS'!B17&amp;IFERROR(IF(INDEX(APOIO!$A$5:$A$50,MATCH('INF GERAIS'!N17,APOIO!$B$5:$B$50,0))="NÃO",APOIO!$A$2&amp;"NÃO VÁLIDO",""),"")</f>
        <v>2014.0010</v>
      </c>
      <c r="C17" s="30" t="str">
        <f>'INF GERAIS'!C17</f>
        <v>AGRESTE CENTRAL</v>
      </c>
      <c r="D17" s="30" t="str">
        <f>'INF GERAIS'!D17</f>
        <v>AGRESTINA</v>
      </c>
      <c r="E17" s="30" t="str">
        <f>'INF GERAIS'!E17</f>
        <v>CONSTRUÇÃO DE SALA DE ARQUIVO E SETOR DE COMPRAS NO PREDIO DA PREFEITURA</v>
      </c>
      <c r="F17" s="30" t="str">
        <f>'INF GERAIS'!G17</f>
        <v>NORMAL</v>
      </c>
      <c r="G17" s="233">
        <f>IF(OR('INF GERAIS'!N17="AGUARDANDO PRESTAÇÃO DE CONTAS",'INF GERAIS'!N17="AGUARDANDO APROVAÇÃO PRESTAÇÃO DE CONTAS",'INF GERAIS'!N17="AGUARDANDO APROVAÇÃO PRESTAÇÃO DE CONTAS (SECRETARIA)",'INF GERAIS'!N17="AGUARDANDO APROVAÇÃO PRESTAÇÃO DE CONTAS (CEAM)",'INF GERAIS'!N17="CONCLUÍDO"),RESUMO!N17+60,"ND")</f>
        <v>44470</v>
      </c>
      <c r="H17" s="10">
        <v>44683</v>
      </c>
      <c r="I17" s="233"/>
      <c r="J17" s="1901" t="s">
        <v>14082</v>
      </c>
      <c r="K17" s="10">
        <v>44683</v>
      </c>
      <c r="L17" s="30"/>
      <c r="M17" s="10"/>
      <c r="N17" s="30"/>
      <c r="O17" s="10"/>
    </row>
    <row r="18" spans="2:25" ht="87" x14ac:dyDescent="0.35">
      <c r="B18" s="30" t="str">
        <f>'INF GERAIS'!B18&amp;IFERROR(IF(INDEX(APOIO!$A$5:$A$50,MATCH('INF GERAIS'!N18,APOIO!$B$5:$B$50,0))="NÃO",APOIO!$A$2&amp;"NÃO VÁLIDO",""),"")</f>
        <v>2014.0011</v>
      </c>
      <c r="C18" s="30" t="str">
        <f>'INF GERAIS'!C18</f>
        <v>AGRESTE CENTRAL</v>
      </c>
      <c r="D18" s="30" t="str">
        <f>'INF GERAIS'!D18</f>
        <v>AGRESTINA</v>
      </c>
      <c r="E18" s="30" t="str">
        <f>'INF GERAIS'!E18</f>
        <v>REQUALIFICAÇÃO DA QUADRA POLIESPORTIVA IZIDIO MARQUES GALVÃO</v>
      </c>
      <c r="F18" s="30" t="str">
        <f>'INF GERAIS'!G18</f>
        <v>NORMAL</v>
      </c>
      <c r="G18" s="233" t="str">
        <f>IF(OR('INF GERAIS'!N18="AGUARDANDO PRESTAÇÃO DE CONTAS",'INF GERAIS'!N18="AGUARDANDO APROVAÇÃO PRESTAÇÃO DE CONTAS",'INF GERAIS'!N18="AGUARDANDO APROVAÇÃO PRESTAÇÃO DE CONTAS (SECRETARIA)",'INF GERAIS'!N18="AGUARDANDO APROVAÇÃO PRESTAÇÃO DE CONTAS (CEAM)",'INF GERAIS'!N18="CONCLUÍDO"),RESUMO!N18+60,"ND")</f>
        <v>ND</v>
      </c>
      <c r="H18" s="10">
        <v>44746</v>
      </c>
      <c r="I18" s="233"/>
      <c r="J18" s="1871" t="s">
        <v>13658</v>
      </c>
      <c r="K18" s="10">
        <v>44684</v>
      </c>
      <c r="L18" s="1919" t="s">
        <v>13689</v>
      </c>
      <c r="M18" s="10">
        <v>44718</v>
      </c>
      <c r="N18" s="2047" t="s">
        <v>13696</v>
      </c>
      <c r="O18" s="2039">
        <v>44746</v>
      </c>
      <c r="P18" s="2047" t="s">
        <v>13714</v>
      </c>
      <c r="Q18" s="2021">
        <v>44796</v>
      </c>
      <c r="R18" s="2047" t="s">
        <v>13751</v>
      </c>
      <c r="S18" s="2021">
        <v>44902</v>
      </c>
    </row>
    <row r="19" spans="2:25" ht="93" x14ac:dyDescent="0.35">
      <c r="B19" s="30" t="str">
        <f>'INF GERAIS'!B19&amp;IFERROR(IF(INDEX(APOIO!$A$5:$A$50,MATCH('INF GERAIS'!N19,APOIO!$B$5:$B$50,0))="NÃO",APOIO!$A$2&amp;"NÃO VÁLIDO",""),"")</f>
        <v>2014.0012</v>
      </c>
      <c r="C19" s="30" t="str">
        <f>'INF GERAIS'!C19</f>
        <v>MATA SUL</v>
      </c>
      <c r="D19" s="30" t="str">
        <f>'INF GERAIS'!D19</f>
        <v>ÁGUA PRETA</v>
      </c>
      <c r="E19" s="30" t="str">
        <f>'INF GERAIS'!E19</f>
        <v>CONSTRUÇÃO DE UMA PRAÇA DE ALIMENTAÇÃO</v>
      </c>
      <c r="F19" s="30" t="str">
        <f>'INF GERAIS'!G19</f>
        <v>NORMAL</v>
      </c>
      <c r="G19" s="233" t="str">
        <f>IF(OR('INF GERAIS'!N19="AGUARDANDO PRESTAÇÃO DE CONTAS",'INF GERAIS'!N19="AGUARDANDO APROVAÇÃO PRESTAÇÃO DE CONTAS",'INF GERAIS'!N19="AGUARDANDO APROVAÇÃO PRESTAÇÃO DE CONTAS (SECRETARIA)",'INF GERAIS'!N19="AGUARDANDO APROVAÇÃO PRESTAÇÃO DE CONTAS (CEAM)",'INF GERAIS'!N19="CONCLUÍDO"),RESUMO!N19+60,"ND")</f>
        <v>ND</v>
      </c>
      <c r="H19" s="10">
        <v>43733</v>
      </c>
      <c r="I19" s="233"/>
      <c r="J19" s="30" t="s">
        <v>12506</v>
      </c>
      <c r="K19" s="10"/>
      <c r="L19" s="1612" t="s">
        <v>12779</v>
      </c>
      <c r="M19" s="233">
        <v>43795</v>
      </c>
      <c r="N19" s="30"/>
      <c r="O19" s="10"/>
    </row>
    <row r="20" spans="2:25" ht="101.5" x14ac:dyDescent="0.35">
      <c r="B20" s="30" t="str">
        <f>'INF GERAIS'!B20&amp;IFERROR(IF(INDEX(APOIO!$A$5:$A$50,MATCH('INF GERAIS'!N20,APOIO!$B$5:$B$50,0))="NÃO",APOIO!$A$2&amp;"NÃO VÁLIDO",""),"")</f>
        <v>2014.0013</v>
      </c>
      <c r="C20" s="30" t="str">
        <f>'INF GERAIS'!C20</f>
        <v>MATA SUL</v>
      </c>
      <c r="D20" s="30" t="str">
        <f>'INF GERAIS'!D20</f>
        <v>ÁGUA PRETA</v>
      </c>
      <c r="E20" s="30" t="str">
        <f>'INF GERAIS'!E20</f>
        <v>RECUPERAÇÃO DE PAVIMENTAÇÃO EM PARALELEPÍPEDOS E DRENAGEM EM RUAS DO CENTRO, COHAB,  LIBERDADE, NOVA ÁGUA PRETA E EUDÓCIA.</v>
      </c>
      <c r="F20" s="30" t="str">
        <f>'INF GERAIS'!G20</f>
        <v>NORMAL</v>
      </c>
      <c r="G20" s="233" t="str">
        <f>IF(OR('INF GERAIS'!N20="AGUARDANDO PRESTAÇÃO DE CONTAS",'INF GERAIS'!N20="AGUARDANDO APROVAÇÃO PRESTAÇÃO DE CONTAS",'INF GERAIS'!N20="AGUARDANDO APROVAÇÃO PRESTAÇÃO DE CONTAS (SECRETARIA)",'INF GERAIS'!N20="AGUARDANDO APROVAÇÃO PRESTAÇÃO DE CONTAS (CEAM)",'INF GERAIS'!N20="CONCLUÍDO"),RESUMO!N20+60,"ND")</f>
        <v>ND</v>
      </c>
      <c r="H20" s="10">
        <v>43833</v>
      </c>
      <c r="I20" s="233"/>
      <c r="J20" s="30" t="s">
        <v>12506</v>
      </c>
      <c r="K20" s="10"/>
      <c r="L20" s="1684" t="s">
        <v>12945</v>
      </c>
      <c r="M20" s="10">
        <v>43859</v>
      </c>
      <c r="N20" s="30"/>
      <c r="O20" s="10"/>
    </row>
    <row r="21" spans="2:25" ht="93" x14ac:dyDescent="0.35">
      <c r="B21" s="30" t="str">
        <f>'INF GERAIS'!B21&amp;IFERROR(IF(INDEX(APOIO!$A$5:$A$50,MATCH('INF GERAIS'!N21,APOIO!$B$5:$B$50,0))="NÃO",APOIO!$A$2&amp;"NÃO VÁLIDO",""),"")</f>
        <v>2014.0014</v>
      </c>
      <c r="C21" s="30" t="str">
        <f>'INF GERAIS'!C21</f>
        <v>MATA SUL</v>
      </c>
      <c r="D21" s="30" t="str">
        <f>'INF GERAIS'!D21</f>
        <v>ÁGUA PRETA</v>
      </c>
      <c r="E21" s="30" t="str">
        <f>'INF GERAIS'!E21</f>
        <v>SISTEMA DE ILUMINAÇÃO PÚBLICA EM TRAVESSIA URBANA</v>
      </c>
      <c r="F21" s="30" t="str">
        <f>'INF GERAIS'!G21</f>
        <v>NORMAL</v>
      </c>
      <c r="G21" s="233" t="str">
        <f>IF(OR('INF GERAIS'!N21="AGUARDANDO PRESTAÇÃO DE CONTAS",'INF GERAIS'!N21="AGUARDANDO APROVAÇÃO PRESTAÇÃO DE CONTAS",'INF GERAIS'!N21="AGUARDANDO APROVAÇÃO PRESTAÇÃO DE CONTAS (SECRETARIA)",'INF GERAIS'!N21="AGUARDANDO APROVAÇÃO PRESTAÇÃO DE CONTAS (CEAM)",'INF GERAIS'!N21="CONCLUÍDO"),RESUMO!N21+60,"ND")</f>
        <v>ND</v>
      </c>
      <c r="H21" s="10">
        <v>43713</v>
      </c>
      <c r="I21" s="233"/>
      <c r="J21" s="30" t="s">
        <v>12563</v>
      </c>
      <c r="K21" s="10">
        <v>43733</v>
      </c>
      <c r="L21" s="1612" t="s">
        <v>12777</v>
      </c>
      <c r="M21" s="10">
        <v>43795</v>
      </c>
      <c r="N21" s="30"/>
      <c r="O21" s="10"/>
    </row>
    <row r="22" spans="2:25" ht="130.5" x14ac:dyDescent="0.35">
      <c r="B22" s="30" t="str">
        <f>'INF GERAIS'!B22&amp;IFERROR(IF(INDEX(APOIO!$A$5:$A$50,MATCH('INF GERAIS'!N22,APOIO!$B$5:$B$50,0))="NÃO",APOIO!$A$2&amp;"NÃO VÁLIDO",""),"")</f>
        <v>2014.0015</v>
      </c>
      <c r="C22" s="30" t="str">
        <f>'INF GERAIS'!C22</f>
        <v>AGRESTE MERIDIONAL</v>
      </c>
      <c r="D22" s="30" t="str">
        <f>'INF GERAIS'!D22</f>
        <v>ÁGUAS BELAS</v>
      </c>
      <c r="E22" s="30" t="str">
        <f>'INF GERAIS'!E22</f>
        <v>CONSTRUÇÃO DA 2ª ETAPA DA ALAMEDA DE ENTRADA DA CIDADE</v>
      </c>
      <c r="F22" s="30" t="str">
        <f>'INF GERAIS'!G22</f>
        <v>NORMAL</v>
      </c>
      <c r="G22" s="233">
        <f>IF(OR('INF GERAIS'!N22="AGUARDANDO PRESTAÇÃO DE CONTAS",'INF GERAIS'!N22="AGUARDANDO APROVAÇÃO PRESTAÇÃO DE CONTAS",'INF GERAIS'!N22="AGUARDANDO APROVAÇÃO PRESTAÇÃO DE CONTAS (SECRETARIA)",'INF GERAIS'!N22="AGUARDANDO APROVAÇÃO PRESTAÇÃO DE CONTAS (CEAM)",'INF GERAIS'!N22="CONCLUÍDO"),RESUMO!N22+60,"ND")</f>
        <v>43212</v>
      </c>
      <c r="H22" s="10">
        <v>43279</v>
      </c>
      <c r="I22" s="233"/>
      <c r="J22" s="30" t="s">
        <v>11726</v>
      </c>
      <c r="K22" s="10">
        <v>43402</v>
      </c>
      <c r="L22" s="30" t="s">
        <v>13807</v>
      </c>
      <c r="M22" s="10">
        <v>45127</v>
      </c>
      <c r="N22" s="30"/>
      <c r="O22" s="10"/>
    </row>
    <row r="23" spans="2:25" ht="188.5" x14ac:dyDescent="0.35">
      <c r="B23" s="30" t="str">
        <f>'INF GERAIS'!B23&amp;IFERROR(IF(INDEX(APOIO!$A$5:$A$50,MATCH('INF GERAIS'!N23,APOIO!$B$5:$B$50,0))="NÃO",APOIO!$A$2&amp;"NÃO VÁLIDO",""),"")</f>
        <v>2014.0016</v>
      </c>
      <c r="C23" s="30" t="str">
        <f>'INF GERAIS'!C23</f>
        <v>AGRESTE CENTRAL</v>
      </c>
      <c r="D23" s="30" t="str">
        <f>'INF GERAIS'!D23</f>
        <v>ALAGOINHA</v>
      </c>
      <c r="E23" s="30" t="str">
        <f>'INF GERAIS'!E23</f>
        <v>PAVIMENTAÇÃO DO TRECHO DA RUA PROFESSOR JOSÉ PEREIRA DE MELO</v>
      </c>
      <c r="F23" s="30" t="str">
        <f>'INF GERAIS'!G23</f>
        <v>NORMAL</v>
      </c>
      <c r="G23" s="233" t="str">
        <f>IF(OR('INF GERAIS'!N23="AGUARDANDO PRESTAÇÃO DE CONTAS",'INF GERAIS'!N23="AGUARDANDO APROVAÇÃO PRESTAÇÃO DE CONTAS",'INF GERAIS'!N23="AGUARDANDO APROVAÇÃO PRESTAÇÃO DE CONTAS (SECRETARIA)",'INF GERAIS'!N23="AGUARDANDO APROVAÇÃO PRESTAÇÃO DE CONTAS (CEAM)",'INF GERAIS'!N23="CONCLUÍDO"),RESUMO!N23+60,"ND")</f>
        <v>ND</v>
      </c>
      <c r="H23" s="10">
        <v>43228</v>
      </c>
      <c r="I23" s="233"/>
      <c r="J23" s="1104" t="s">
        <v>11064</v>
      </c>
      <c r="K23" s="10">
        <v>43228</v>
      </c>
      <c r="L23" s="30" t="s">
        <v>11214</v>
      </c>
      <c r="M23" s="1139">
        <v>43266</v>
      </c>
      <c r="N23" s="30"/>
      <c r="O23" s="10"/>
    </row>
    <row r="24" spans="2:25" ht="29" x14ac:dyDescent="0.35">
      <c r="B24" s="30" t="str">
        <f>'INF GERAIS'!B24&amp;IFERROR(IF(INDEX(APOIO!$A$5:$A$50,MATCH('INF GERAIS'!N24,APOIO!$B$5:$B$50,0))="NÃO",APOIO!$A$2&amp;"NÃO VÁLIDO",""),"")</f>
        <v>2014.0017</v>
      </c>
      <c r="C24" s="30" t="str">
        <f>'INF GERAIS'!C24</f>
        <v>AGRESTE CENTRAL</v>
      </c>
      <c r="D24" s="30" t="str">
        <f>'INF GERAIS'!D24</f>
        <v>ALAGOINHA</v>
      </c>
      <c r="E24" s="30" t="str">
        <f>'INF GERAIS'!E24</f>
        <v>CONSTRUÇÃO DA PRAÇA PROF. JOSÉ PEREIRA DE MELO</v>
      </c>
      <c r="F24" s="30" t="str">
        <f>'INF GERAIS'!G24</f>
        <v>NORMAL</v>
      </c>
      <c r="G24" s="233" t="str">
        <f>IF(OR('INF GERAIS'!N24="AGUARDANDO PRESTAÇÃO DE CONTAS",'INF GERAIS'!N24="AGUARDANDO APROVAÇÃO PRESTAÇÃO DE CONTAS",'INF GERAIS'!N24="AGUARDANDO APROVAÇÃO PRESTAÇÃO DE CONTAS (SECRETARIA)",'INF GERAIS'!N24="AGUARDANDO APROVAÇÃO PRESTAÇÃO DE CONTAS (CEAM)",'INF GERAIS'!N24="CONCLUÍDO"),RESUMO!N24+60,"ND")</f>
        <v>ND</v>
      </c>
      <c r="H24" s="10"/>
      <c r="I24" s="233"/>
      <c r="J24" s="30"/>
      <c r="K24" s="10"/>
      <c r="L24" s="30"/>
      <c r="M24" s="10"/>
      <c r="N24" s="30"/>
      <c r="O24" s="10"/>
    </row>
    <row r="25" spans="2:25" ht="217.5" x14ac:dyDescent="0.35">
      <c r="B25" s="30" t="str">
        <f>'INF GERAIS'!B25&amp;IFERROR(IF(INDEX(APOIO!$A$5:$A$50,MATCH('INF GERAIS'!N25,APOIO!$B$5:$B$50,0))="NÃO",APOIO!$A$2&amp;"NÃO VÁLIDO",""),"")</f>
        <v>2014.0018</v>
      </c>
      <c r="C25" s="30" t="str">
        <f>'INF GERAIS'!C25</f>
        <v>AGRESTE CENTRAL</v>
      </c>
      <c r="D25" s="30" t="str">
        <f>'INF GERAIS'!D25</f>
        <v>ALAGOINHA</v>
      </c>
      <c r="E25" s="30" t="str">
        <f>'INF GERAIS'!E25</f>
        <v>PAVIMENTAÇÃO DE TRECHO DA COHAB</v>
      </c>
      <c r="F25" s="30" t="str">
        <f>'INF GERAIS'!G25</f>
        <v>NORMAL</v>
      </c>
      <c r="G25" s="233">
        <f>IF(OR('INF GERAIS'!N25="AGUARDANDO PRESTAÇÃO DE CONTAS",'INF GERAIS'!N25="AGUARDANDO APROVAÇÃO PRESTAÇÃO DE CONTAS",'INF GERAIS'!N25="AGUARDANDO APROVAÇÃO PRESTAÇÃO DE CONTAS (SECRETARIA)",'INF GERAIS'!N25="AGUARDANDO APROVAÇÃO PRESTAÇÃO DE CONTAS (CEAM)",'INF GERAIS'!N25="CONCLUÍDO"),RESUMO!N25+60,"ND")</f>
        <v>43126</v>
      </c>
      <c r="H25" s="10">
        <v>43228</v>
      </c>
      <c r="I25" s="233"/>
      <c r="J25" s="1104" t="s">
        <v>11065</v>
      </c>
      <c r="K25" s="10">
        <v>43228</v>
      </c>
      <c r="L25" s="30" t="s">
        <v>11435</v>
      </c>
      <c r="M25" s="10">
        <v>43307</v>
      </c>
      <c r="N25" s="30" t="s">
        <v>12110</v>
      </c>
      <c r="O25" s="10">
        <v>43580</v>
      </c>
      <c r="P25" s="1434" t="s">
        <v>12183</v>
      </c>
      <c r="Q25" s="233">
        <v>43613</v>
      </c>
      <c r="R25" s="646" t="s">
        <v>12865</v>
      </c>
      <c r="S25" s="122">
        <v>43822</v>
      </c>
      <c r="T25" s="1680" t="s">
        <v>12937</v>
      </c>
      <c r="U25" s="233">
        <v>43854</v>
      </c>
      <c r="V25" s="646" t="s">
        <v>13005</v>
      </c>
      <c r="W25" s="16">
        <v>43880</v>
      </c>
      <c r="X25" s="1727" t="s">
        <v>13066</v>
      </c>
      <c r="Y25" s="1726">
        <v>43914</v>
      </c>
    </row>
    <row r="26" spans="2:25" ht="130.5" x14ac:dyDescent="0.35">
      <c r="B26" s="30" t="str">
        <f>'INF GERAIS'!B26&amp;IFERROR(IF(INDEX(APOIO!$A$5:$A$50,MATCH('INF GERAIS'!N26,APOIO!$B$5:$B$50,0))="NÃO",APOIO!$A$2&amp;"NÃO VÁLIDO",""),"")</f>
        <v>2014.0019</v>
      </c>
      <c r="C26" s="30" t="str">
        <f>'INF GERAIS'!C26</f>
        <v>AGRESTE CENTRAL</v>
      </c>
      <c r="D26" s="30" t="str">
        <f>'INF GERAIS'!D26</f>
        <v>ALAGOINHA</v>
      </c>
      <c r="E26" s="30" t="str">
        <f>'INF GERAIS'!E26</f>
        <v>URBANIZAÇÃO DE TRECHO DA AVENIDA ANIZIO GALVÃO</v>
      </c>
      <c r="F26" s="30" t="str">
        <f>'INF GERAIS'!G26</f>
        <v>NORMAL</v>
      </c>
      <c r="G26" s="233" t="str">
        <f>IF(OR('INF GERAIS'!N26="AGUARDANDO PRESTAÇÃO DE CONTAS",'INF GERAIS'!N26="AGUARDANDO APROVAÇÃO PRESTAÇÃO DE CONTAS",'INF GERAIS'!N26="AGUARDANDO APROVAÇÃO PRESTAÇÃO DE CONTAS (SECRETARIA)",'INF GERAIS'!N26="AGUARDANDO APROVAÇÃO PRESTAÇÃO DE CONTAS (CEAM)",'INF GERAIS'!N26="CONCLUÍDO"),RESUMO!N26+60,"ND")</f>
        <v>ND</v>
      </c>
      <c r="H26" s="10">
        <v>43038</v>
      </c>
      <c r="I26" s="233"/>
      <c r="J26" s="1103" t="s">
        <v>10089</v>
      </c>
      <c r="K26" s="233">
        <v>43038</v>
      </c>
      <c r="L26" s="30" t="s">
        <v>10089</v>
      </c>
      <c r="M26" s="10">
        <v>43038</v>
      </c>
      <c r="N26" s="357" t="s">
        <v>10359</v>
      </c>
      <c r="O26" s="10">
        <v>43123</v>
      </c>
    </row>
    <row r="27" spans="2:25" ht="43.5" x14ac:dyDescent="0.35">
      <c r="B27" s="30" t="str">
        <f>'INF GERAIS'!B27&amp;IFERROR(IF(INDEX(APOIO!$A$5:$A$50,MATCH('INF GERAIS'!N27,APOIO!$B$5:$B$50,0))="NÃO",APOIO!$A$2&amp;"NÃO VÁLIDO",""),"")</f>
        <v>2014.0020</v>
      </c>
      <c r="C27" s="30" t="str">
        <f>'INF GERAIS'!C27</f>
        <v>MATA NORTE</v>
      </c>
      <c r="D27" s="30" t="str">
        <f>'INF GERAIS'!D27</f>
        <v>ALIANÇA</v>
      </c>
      <c r="E27" s="30" t="str">
        <f>'INF GERAIS'!E27</f>
        <v>PAVIMENTAÇÃO E DRENAGEM EM DIVERSAS RUAS DO MUNICÍPIO</v>
      </c>
      <c r="F27" s="30" t="str">
        <f>'INF GERAIS'!G27</f>
        <v>NORMAL</v>
      </c>
      <c r="G27" s="233" t="str">
        <f>IF(OR('INF GERAIS'!N27="AGUARDANDO PRESTAÇÃO DE CONTAS",'INF GERAIS'!N27="AGUARDANDO APROVAÇÃO PRESTAÇÃO DE CONTAS",'INF GERAIS'!N27="AGUARDANDO APROVAÇÃO PRESTAÇÃO DE CONTAS (SECRETARIA)",'INF GERAIS'!N27="AGUARDANDO APROVAÇÃO PRESTAÇÃO DE CONTAS (CEAM)",'INF GERAIS'!N27="CONCLUÍDO"),RESUMO!N27+60,"ND")</f>
        <v>ND</v>
      </c>
      <c r="H27" s="10"/>
      <c r="I27" s="233"/>
      <c r="J27" s="30"/>
      <c r="K27" s="10"/>
      <c r="L27" s="30"/>
      <c r="M27" s="10"/>
      <c r="N27" s="30"/>
      <c r="O27" s="10"/>
    </row>
    <row r="28" spans="2:25" ht="43.5" x14ac:dyDescent="0.35">
      <c r="B28" s="30" t="str">
        <f>'INF GERAIS'!B28&amp;IFERROR(IF(INDEX(APOIO!$A$5:$A$50,MATCH('INF GERAIS'!N28,APOIO!$B$5:$B$50,0))="NÃO",APOIO!$A$2&amp;"NÃO VÁLIDO",""),"")</f>
        <v>2014.0021</v>
      </c>
      <c r="C28" s="30" t="str">
        <f>'INF GERAIS'!C28</f>
        <v>MATA NORTE</v>
      </c>
      <c r="D28" s="30" t="str">
        <f>'INF GERAIS'!D28</f>
        <v>ALIANÇA</v>
      </c>
      <c r="E28" s="30" t="str">
        <f>'INF GERAIS'!E28</f>
        <v>IMPLANTAÇÃO DE SINALIZAÇÃO DE TRANSITO NO CENTRO</v>
      </c>
      <c r="F28" s="30" t="str">
        <f>'INF GERAIS'!G28</f>
        <v>NORMAL</v>
      </c>
      <c r="G28" s="233" t="str">
        <f>IF(OR('INF GERAIS'!N28="AGUARDANDO PRESTAÇÃO DE CONTAS",'INF GERAIS'!N28="AGUARDANDO APROVAÇÃO PRESTAÇÃO DE CONTAS",'INF GERAIS'!N28="AGUARDANDO APROVAÇÃO PRESTAÇÃO DE CONTAS (SECRETARIA)",'INF GERAIS'!N28="AGUARDANDO APROVAÇÃO PRESTAÇÃO DE CONTAS (CEAM)",'INF GERAIS'!N28="CONCLUÍDO"),RESUMO!N28+60,"ND")</f>
        <v>ND</v>
      </c>
      <c r="H28" s="10"/>
      <c r="I28" s="233"/>
      <c r="J28" s="30"/>
      <c r="K28" s="10"/>
      <c r="L28" s="30"/>
      <c r="M28" s="10"/>
      <c r="N28" s="30"/>
      <c r="O28" s="10"/>
    </row>
    <row r="29" spans="2:25" ht="29" x14ac:dyDescent="0.35">
      <c r="B29" s="30" t="str">
        <f>'INF GERAIS'!B29&amp;IFERROR(IF(INDEX(APOIO!$A$5:$A$50,MATCH('INF GERAIS'!N29,APOIO!$B$5:$B$50,0))="NÃO",APOIO!$A$2&amp;"NÃO VÁLIDO",""),"")</f>
        <v>2014.0022</v>
      </c>
      <c r="C29" s="30" t="str">
        <f>'INF GERAIS'!C29</f>
        <v>MATA NORTE</v>
      </c>
      <c r="D29" s="30" t="str">
        <f>'INF GERAIS'!D29</f>
        <v>ALIANÇA</v>
      </c>
      <c r="E29" s="30" t="str">
        <f>'INF GERAIS'!E29</f>
        <v>MANUTENÇÃO E PINTURA DE MÓDULOS PÚBLICOS</v>
      </c>
      <c r="F29" s="30" t="str">
        <f>'INF GERAIS'!G29</f>
        <v>NORMAL</v>
      </c>
      <c r="G29" s="233">
        <f>IF(OR('INF GERAIS'!N29="AGUARDANDO PRESTAÇÃO DE CONTAS",'INF GERAIS'!N29="AGUARDANDO APROVAÇÃO PRESTAÇÃO DE CONTAS",'INF GERAIS'!N29="AGUARDANDO APROVAÇÃO PRESTAÇÃO DE CONTAS (SECRETARIA)",'INF GERAIS'!N29="AGUARDANDO APROVAÇÃO PRESTAÇÃO DE CONTAS (CEAM)",'INF GERAIS'!N29="CONCLUÍDO"),RESUMO!N29+60,"ND")</f>
        <v>43704</v>
      </c>
      <c r="H29" s="10"/>
      <c r="I29" s="233"/>
      <c r="J29" s="30"/>
      <c r="K29" s="10"/>
      <c r="L29" s="30"/>
      <c r="M29" s="10"/>
      <c r="N29" s="30"/>
      <c r="O29" s="10"/>
    </row>
    <row r="30" spans="2:25" ht="174" x14ac:dyDescent="0.35">
      <c r="B30" s="30" t="str">
        <f>'INF GERAIS'!B30&amp;IFERROR(IF(INDEX(APOIO!$A$5:$A$50,MATCH('INF GERAIS'!N30,APOIO!$B$5:$B$50,0))="NÃO",APOIO!$A$2&amp;"NÃO VÁLIDO",""),"")</f>
        <v>2014.0023</v>
      </c>
      <c r="C30" s="30" t="str">
        <f>'INF GERAIS'!C30</f>
        <v>AGRESTE CENTRAL</v>
      </c>
      <c r="D30" s="30" t="str">
        <f>'INF GERAIS'!D30</f>
        <v>ALTINHO</v>
      </c>
      <c r="E30" s="30" t="str">
        <f>'INF GERAIS'!E30</f>
        <v>PAVIMENTAÇÃO EM PARALELEPÍPEDO DIVERSAS RUAS ( 7 RUAS)</v>
      </c>
      <c r="F30" s="30" t="str">
        <f>'INF GERAIS'!G30</f>
        <v>NORMAL</v>
      </c>
      <c r="G30" s="233" t="str">
        <f>IF(OR('INF GERAIS'!N30="AGUARDANDO PRESTAÇÃO DE CONTAS",'INF GERAIS'!N30="AGUARDANDO APROVAÇÃO PRESTAÇÃO DE CONTAS",'INF GERAIS'!N30="AGUARDANDO APROVAÇÃO PRESTAÇÃO DE CONTAS (SECRETARIA)",'INF GERAIS'!N30="AGUARDANDO APROVAÇÃO PRESTAÇÃO DE CONTAS (CEAM)",'INF GERAIS'!N30="CONCLUÍDO"),RESUMO!N30+60,"ND")</f>
        <v>ND</v>
      </c>
      <c r="H30" s="233">
        <v>42888</v>
      </c>
      <c r="I30" s="233"/>
      <c r="J30" s="646" t="s">
        <v>9878</v>
      </c>
      <c r="K30" s="10">
        <v>42965</v>
      </c>
      <c r="L30" s="646" t="s">
        <v>10107</v>
      </c>
      <c r="M30" s="10">
        <v>43048</v>
      </c>
      <c r="N30" s="30" t="s">
        <v>11168</v>
      </c>
      <c r="O30" s="10">
        <v>43251</v>
      </c>
      <c r="P30" s="1222" t="s">
        <v>11571</v>
      </c>
      <c r="Q30" s="16">
        <v>43334</v>
      </c>
      <c r="R30" s="646" t="s">
        <v>11722</v>
      </c>
      <c r="S30" s="16">
        <v>43397</v>
      </c>
      <c r="T30" s="1302" t="s">
        <v>11794</v>
      </c>
      <c r="U30" s="233">
        <v>43453</v>
      </c>
    </row>
    <row r="31" spans="2:25" ht="188.5" x14ac:dyDescent="0.35">
      <c r="B31" s="30" t="str">
        <f>'INF GERAIS'!B31&amp;IFERROR(IF(INDEX(APOIO!$A$5:$A$50,MATCH('INF GERAIS'!N31,APOIO!$B$5:$B$50,0))="NÃO",APOIO!$A$2&amp;"NÃO VÁLIDO",""),"")</f>
        <v>2014.0024</v>
      </c>
      <c r="C31" s="30" t="str">
        <f>'INF GERAIS'!C31</f>
        <v>AGRESTE CENTRAL</v>
      </c>
      <c r="D31" s="30" t="str">
        <f>'INF GERAIS'!D31</f>
        <v>ALTINHO</v>
      </c>
      <c r="E31" s="30" t="str">
        <f>'INF GERAIS'!E31</f>
        <v>IMPLANTACAO E RECAPEAMENTO ASFALTICO DE DIVERSAS RUAS( 2 RUAS)</v>
      </c>
      <c r="F31" s="30" t="str">
        <f>'INF GERAIS'!G31</f>
        <v>NORMAL</v>
      </c>
      <c r="G31" s="233" t="str">
        <f>IF(OR('INF GERAIS'!N31="AGUARDANDO PRESTAÇÃO DE CONTAS",'INF GERAIS'!N31="AGUARDANDO APROVAÇÃO PRESTAÇÃO DE CONTAS",'INF GERAIS'!N31="AGUARDANDO APROVAÇÃO PRESTAÇÃO DE CONTAS (SECRETARIA)",'INF GERAIS'!N31="AGUARDANDO APROVAÇÃO PRESTAÇÃO DE CONTAS (CEAM)",'INF GERAIS'!N31="CONCLUÍDO"),RESUMO!N31+60,"ND")</f>
        <v>ND</v>
      </c>
      <c r="H31" s="10">
        <v>43122</v>
      </c>
      <c r="I31" s="233"/>
      <c r="J31" s="30" t="s">
        <v>11167</v>
      </c>
      <c r="K31" s="10">
        <v>43251</v>
      </c>
      <c r="L31" s="1222" t="s">
        <v>11573</v>
      </c>
      <c r="M31" s="1139">
        <v>43334</v>
      </c>
      <c r="N31" s="1314" t="s">
        <v>11821</v>
      </c>
      <c r="O31" s="10">
        <v>43474</v>
      </c>
      <c r="P31" s="1399" t="s">
        <v>12080</v>
      </c>
      <c r="Q31" s="233">
        <v>43572</v>
      </c>
    </row>
    <row r="32" spans="2:25" ht="101.5" x14ac:dyDescent="0.35">
      <c r="B32" s="30" t="str">
        <f>'INF GERAIS'!B32&amp;IFERROR(IF(INDEX(APOIO!$A$5:$A$50,MATCH('INF GERAIS'!N32,APOIO!$B$5:$B$50,0))="NÃO",APOIO!$A$2&amp;"NÃO VÁLIDO",""),"")</f>
        <v>2014.0025</v>
      </c>
      <c r="C32" s="30" t="str">
        <f>'INF GERAIS'!C32</f>
        <v>AGRESTE CENTRAL</v>
      </c>
      <c r="D32" s="30" t="str">
        <f>'INF GERAIS'!D32</f>
        <v>ALTINHO</v>
      </c>
      <c r="E32" s="30" t="str">
        <f>'INF GERAIS'!E32</f>
        <v>REFORMA E REVITALIZAÇÃO DA PRAÇA DR. JOSÉ FERREIRA DE LIMA</v>
      </c>
      <c r="F32" s="30" t="str">
        <f>'INF GERAIS'!G32</f>
        <v>NORMAL</v>
      </c>
      <c r="G32" s="233" t="str">
        <f>IF(OR('INF GERAIS'!N32="AGUARDANDO PRESTAÇÃO DE CONTAS",'INF GERAIS'!N32="AGUARDANDO APROVAÇÃO PRESTAÇÃO DE CONTAS",'INF GERAIS'!N32="AGUARDANDO APROVAÇÃO PRESTAÇÃO DE CONTAS (SECRETARIA)",'INF GERAIS'!N32="AGUARDANDO APROVAÇÃO PRESTAÇÃO DE CONTAS (CEAM)",'INF GERAIS'!N32="CONCLUÍDO"),RESUMO!N32+60,"ND")</f>
        <v>ND</v>
      </c>
      <c r="H32" s="10">
        <v>42887</v>
      </c>
      <c r="I32" s="233"/>
      <c r="J32" s="822" t="s">
        <v>9916</v>
      </c>
      <c r="K32" s="10">
        <v>42972</v>
      </c>
      <c r="L32" s="30" t="s">
        <v>11282</v>
      </c>
      <c r="M32" s="10">
        <v>43287</v>
      </c>
      <c r="N32" s="1165" t="s">
        <v>11291</v>
      </c>
      <c r="O32" s="10">
        <v>43290</v>
      </c>
    </row>
    <row r="33" spans="2:29" ht="58" x14ac:dyDescent="0.35">
      <c r="B33" s="30" t="str">
        <f>'INF GERAIS'!B33&amp;IFERROR(IF(INDEX(APOIO!$A$5:$A$50,MATCH('INF GERAIS'!N33,APOIO!$B$5:$B$50,0))="NÃO",APOIO!$A$2&amp;"NÃO VÁLIDO",""),"")</f>
        <v>2014.0026</v>
      </c>
      <c r="C33" s="30" t="str">
        <f>'INF GERAIS'!C33</f>
        <v>MATA SUL</v>
      </c>
      <c r="D33" s="30" t="str">
        <f>'INF GERAIS'!D33</f>
        <v>AMARAJI</v>
      </c>
      <c r="E33" s="30" t="str">
        <f>'INF GERAIS'!E33</f>
        <v>CONSTRUÇÃO DA PRAÇA DO FLAMBOYANT E DA PRAÇA DO LOTEAMENTO ALICE BATISTA</v>
      </c>
      <c r="F33" s="30" t="str">
        <f>'INF GERAIS'!G33</f>
        <v>NORMAL</v>
      </c>
      <c r="G33" s="233">
        <f>IF(OR('INF GERAIS'!N33="AGUARDANDO PRESTAÇÃO DE CONTAS",'INF GERAIS'!N33="AGUARDANDO APROVAÇÃO PRESTAÇÃO DE CONTAS",'INF GERAIS'!N33="AGUARDANDO APROVAÇÃO PRESTAÇÃO DE CONTAS (SECRETARIA)",'INF GERAIS'!N33="AGUARDANDO APROVAÇÃO PRESTAÇÃO DE CONTAS (CEAM)",'INF GERAIS'!N33="CONCLUÍDO"),RESUMO!N33+60,"ND")</f>
        <v>42492</v>
      </c>
      <c r="H33" s="10">
        <v>44074</v>
      </c>
      <c r="I33" s="233"/>
      <c r="J33" s="1865" t="s">
        <v>13570</v>
      </c>
      <c r="K33" s="10"/>
      <c r="L33" s="2091" t="s">
        <v>14212</v>
      </c>
      <c r="M33" s="10">
        <v>45664</v>
      </c>
      <c r="N33" s="30"/>
      <c r="O33" s="10"/>
    </row>
    <row r="34" spans="2:29" ht="58" x14ac:dyDescent="0.35">
      <c r="B34" s="30" t="str">
        <f>'INF GERAIS'!B34&amp;IFERROR(IF(INDEX(APOIO!$A$5:$A$50,MATCH('INF GERAIS'!N34,APOIO!$B$5:$B$50,0))="NÃO",APOIO!$A$2&amp;"NÃO VÁLIDO",""),"")</f>
        <v>2014.0027</v>
      </c>
      <c r="C34" s="30" t="str">
        <f>'INF GERAIS'!C34</f>
        <v>MATA SUL</v>
      </c>
      <c r="D34" s="30" t="str">
        <f>'INF GERAIS'!D34</f>
        <v>AMARAJI</v>
      </c>
      <c r="E34" s="30" t="str">
        <f>'INF GERAIS'!E34</f>
        <v>CONSTRUÇÃO DO GRADIL DO PARQUE DO BANANAL E CONSTRUÇÃO DO QUIOSQUE DE APOIO</v>
      </c>
      <c r="F34" s="30" t="str">
        <f>'INF GERAIS'!G34</f>
        <v>NORMAL</v>
      </c>
      <c r="G34" s="233">
        <f>IF(OR('INF GERAIS'!N34="AGUARDANDO PRESTAÇÃO DE CONTAS",'INF GERAIS'!N34="AGUARDANDO APROVAÇÃO PRESTAÇÃO DE CONTAS",'INF GERAIS'!N34="AGUARDANDO APROVAÇÃO PRESTAÇÃO DE CONTAS (SECRETARIA)",'INF GERAIS'!N34="AGUARDANDO APROVAÇÃO PRESTAÇÃO DE CONTAS (CEAM)",'INF GERAIS'!N34="CONCLUÍDO"),RESUMO!N34+60,"ND")</f>
        <v>43969</v>
      </c>
      <c r="H34" s="10">
        <v>44074</v>
      </c>
      <c r="I34" s="233"/>
      <c r="J34" s="1865" t="s">
        <v>13469</v>
      </c>
      <c r="K34" s="10"/>
      <c r="L34" s="2092" t="s">
        <v>14215</v>
      </c>
      <c r="M34" s="10">
        <v>45664</v>
      </c>
      <c r="N34" s="30"/>
      <c r="O34" s="10"/>
    </row>
    <row r="35" spans="2:29" ht="58" x14ac:dyDescent="0.35">
      <c r="B35" s="30" t="str">
        <f>'INF GERAIS'!B35&amp;IFERROR(IF(INDEX(APOIO!$A$5:$A$50,MATCH('INF GERAIS'!N35,APOIO!$B$5:$B$50,0))="NÃO",APOIO!$A$2&amp;"NÃO VÁLIDO",""),"")</f>
        <v>2014.0028</v>
      </c>
      <c r="C35" s="30" t="str">
        <f>'INF GERAIS'!C35</f>
        <v>MATA SUL</v>
      </c>
      <c r="D35" s="30" t="str">
        <f>'INF GERAIS'!D35</f>
        <v>AMARAJI</v>
      </c>
      <c r="E35" s="30" t="str">
        <f>'INF GERAIS'!E35</f>
        <v>PAVIMENTAÇÃO EM PARALELEPÍPEDOS GRANITICOS DE DIVERSAS RUAS</v>
      </c>
      <c r="F35" s="30" t="str">
        <f>'INF GERAIS'!G35</f>
        <v>NORMAL</v>
      </c>
      <c r="G35" s="233">
        <f>IF(OR('INF GERAIS'!N35="AGUARDANDO PRESTAÇÃO DE CONTAS",'INF GERAIS'!N35="AGUARDANDO APROVAÇÃO PRESTAÇÃO DE CONTAS",'INF GERAIS'!N35="AGUARDANDO APROVAÇÃO PRESTAÇÃO DE CONTAS (SECRETARIA)",'INF GERAIS'!N35="AGUARDANDO APROVAÇÃO PRESTAÇÃO DE CONTAS (CEAM)",'INF GERAIS'!N35="CONCLUÍDO"),RESUMO!N35+60,"ND")</f>
        <v>43253</v>
      </c>
      <c r="H35" s="10">
        <v>44074</v>
      </c>
      <c r="I35" s="233"/>
      <c r="J35" s="1865" t="s">
        <v>13571</v>
      </c>
      <c r="K35" s="10"/>
      <c r="L35" s="2091" t="s">
        <v>14213</v>
      </c>
      <c r="M35" s="10">
        <v>45664</v>
      </c>
      <c r="N35" s="30"/>
      <c r="O35" s="10"/>
    </row>
    <row r="36" spans="2:29" ht="58" x14ac:dyDescent="0.35">
      <c r="B36" s="30" t="str">
        <f>'INF GERAIS'!B36&amp;IFERROR(IF(INDEX(APOIO!$A$5:$A$50,MATCH('INF GERAIS'!N36,APOIO!$B$5:$B$50,0))="NÃO",APOIO!$A$2&amp;"NÃO VÁLIDO",""),"")</f>
        <v>2014.0029</v>
      </c>
      <c r="C36" s="30" t="str">
        <f>'INF GERAIS'!C36</f>
        <v>MATA SUL</v>
      </c>
      <c r="D36" s="30" t="str">
        <f>'INF GERAIS'!D36</f>
        <v>AMARAJI</v>
      </c>
      <c r="E36" s="30" t="str">
        <f>'INF GERAIS'!E36</f>
        <v>CONSTRUÇÃO DO MURO DA GARAGEM MUNICIPAL</v>
      </c>
      <c r="F36" s="30" t="str">
        <f>'INF GERAIS'!G36</f>
        <v>NORMAL</v>
      </c>
      <c r="G36" s="233">
        <f>IF(OR('INF GERAIS'!N36="AGUARDANDO PRESTAÇÃO DE CONTAS",'INF GERAIS'!N36="AGUARDANDO APROVAÇÃO PRESTAÇÃO DE CONTAS",'INF GERAIS'!N36="AGUARDANDO APROVAÇÃO PRESTAÇÃO DE CONTAS (SECRETARIA)",'INF GERAIS'!N36="AGUARDANDO APROVAÇÃO PRESTAÇÃO DE CONTAS (CEAM)",'INF GERAIS'!N36="CONCLUÍDO"),RESUMO!N36+60,"ND")</f>
        <v>42630</v>
      </c>
      <c r="H36" s="10">
        <v>44074</v>
      </c>
      <c r="I36" s="233"/>
      <c r="J36" s="1865" t="s">
        <v>13572</v>
      </c>
      <c r="K36" s="10"/>
      <c r="L36" s="2092" t="s">
        <v>14216</v>
      </c>
      <c r="M36" s="10">
        <v>45664</v>
      </c>
      <c r="N36" s="30"/>
      <c r="O36" s="10"/>
    </row>
    <row r="37" spans="2:29" ht="116" x14ac:dyDescent="0.35">
      <c r="B37" s="30" t="str">
        <f>'INF GERAIS'!B37&amp;IFERROR(IF(INDEX(APOIO!$A$5:$A$50,MATCH('INF GERAIS'!N37,APOIO!$B$5:$B$50,0))="NÃO",APOIO!$A$2&amp;"NÃO VÁLIDO",""),"")</f>
        <v>2014.0030</v>
      </c>
      <c r="C37" s="30" t="str">
        <f>'INF GERAIS'!C37</f>
        <v>AGRESTE MERIDIONAL</v>
      </c>
      <c r="D37" s="30" t="str">
        <f>'INF GERAIS'!D37</f>
        <v>ANGELIM</v>
      </c>
      <c r="E37" s="30" t="str">
        <f>'INF GERAIS'!E37</f>
        <v>PAVIMENTAÇÃO EM PARALELEPIPEDOS GRANÍTICOS</v>
      </c>
      <c r="F37" s="30" t="str">
        <f>'INF GERAIS'!G37</f>
        <v>NORMAL</v>
      </c>
      <c r="G37" s="233" t="str">
        <f>IF(OR('INF GERAIS'!N37="AGUARDANDO PRESTAÇÃO DE CONTAS",'INF GERAIS'!N37="AGUARDANDO APROVAÇÃO PRESTAÇÃO DE CONTAS",'INF GERAIS'!N37="AGUARDANDO APROVAÇÃO PRESTAÇÃO DE CONTAS (SECRETARIA)",'INF GERAIS'!N37="AGUARDANDO APROVAÇÃO PRESTAÇÃO DE CONTAS (CEAM)",'INF GERAIS'!N37="CONCLUÍDO"),RESUMO!N37+60,"ND")</f>
        <v>ND</v>
      </c>
      <c r="H37" s="10">
        <v>43760</v>
      </c>
      <c r="I37" s="233"/>
      <c r="J37" s="1615" t="s">
        <v>12790</v>
      </c>
      <c r="K37" s="10">
        <v>43797</v>
      </c>
      <c r="L37" s="30"/>
      <c r="M37" s="10"/>
      <c r="N37" s="30"/>
      <c r="O37" s="10"/>
    </row>
    <row r="38" spans="2:29" s="1073" customFormat="1" ht="159.5" x14ac:dyDescent="0.35">
      <c r="B38" s="1043" t="str">
        <f>'INF GERAIS'!B38&amp;IFERROR(IF(INDEX(APOIO!$A$5:$A$50,MATCH('INF GERAIS'!N38,APOIO!$B$5:$B$50,0))="NÃO",APOIO!$A$2&amp;"NÃO VÁLIDO",""),"")</f>
        <v>2014.0031</v>
      </c>
      <c r="C38" s="1043" t="str">
        <f>'INF GERAIS'!C38</f>
        <v>METROPOLITANA</v>
      </c>
      <c r="D38" s="1043" t="str">
        <f>'INF GERAIS'!D38</f>
        <v>ARAÇOIABA</v>
      </c>
      <c r="E38" s="1043" t="str">
        <f>'INF GERAIS'!E38</f>
        <v>DESENVOLVIMENTO E  URBANIZAÇÃO - PAVIMENTAÇÃO E CALÇAMENTO EM DIVERSAS RUAS COM PARALELEPÍPEDOS GRANÍTICOS</v>
      </c>
      <c r="F38" s="1043" t="str">
        <f>'INF GERAIS'!G38</f>
        <v>NORMAL</v>
      </c>
      <c r="G38" s="233" t="str">
        <f>IF(OR('INF GERAIS'!N38="AGUARDANDO PRESTAÇÃO DE CONTAS",'INF GERAIS'!N38="AGUARDANDO APROVAÇÃO PRESTAÇÃO DE CONTAS",'INF GERAIS'!N38="AGUARDANDO APROVAÇÃO PRESTAÇÃO DE CONTAS (SECRETARIA)",'INF GERAIS'!N38="AGUARDANDO APROVAÇÃO PRESTAÇÃO DE CONTAS (CEAM)",'INF GERAIS'!N38="CONCLUÍDO"),RESUMO!N38+60,"ND")</f>
        <v>ND</v>
      </c>
      <c r="H38" s="1046">
        <v>42761</v>
      </c>
      <c r="I38" s="1046"/>
      <c r="J38" s="1043" t="s">
        <v>9267</v>
      </c>
      <c r="K38" s="1046">
        <v>42850</v>
      </c>
      <c r="L38" s="1043" t="s">
        <v>9892</v>
      </c>
      <c r="M38" s="1046">
        <v>42968</v>
      </c>
      <c r="N38" s="1043" t="s">
        <v>11152</v>
      </c>
      <c r="O38" s="1046">
        <v>43248</v>
      </c>
      <c r="P38" s="1334" t="s">
        <v>11659</v>
      </c>
      <c r="Q38" s="1335">
        <v>43371</v>
      </c>
      <c r="R38" s="1334" t="s">
        <v>11732</v>
      </c>
      <c r="S38" s="1335">
        <v>43410</v>
      </c>
      <c r="T38" s="1334" t="s">
        <v>11771</v>
      </c>
      <c r="U38" s="1335">
        <v>43418</v>
      </c>
      <c r="V38" s="1334" t="s">
        <v>11803</v>
      </c>
      <c r="W38" s="1335">
        <v>43461</v>
      </c>
      <c r="X38" s="1073" t="s">
        <v>11817</v>
      </c>
      <c r="Y38" s="1335">
        <v>43472</v>
      </c>
      <c r="Z38" s="1073" t="s">
        <v>11856</v>
      </c>
      <c r="AA38" s="1335">
        <v>43494</v>
      </c>
      <c r="AB38" s="1334" t="s">
        <v>11874</v>
      </c>
      <c r="AC38" s="1335">
        <v>43510</v>
      </c>
    </row>
    <row r="39" spans="2:29" ht="87" x14ac:dyDescent="0.35">
      <c r="B39" s="30" t="str">
        <f>'INF GERAIS'!B39&amp;IFERROR(IF(INDEX(APOIO!$A$5:$A$50,MATCH('INF GERAIS'!N39,APOIO!$B$5:$B$50,0))="NÃO",APOIO!$A$2&amp;"NÃO VÁLIDO",""),"")</f>
        <v>2014.0032</v>
      </c>
      <c r="C39" s="30" t="str">
        <f>'INF GERAIS'!C39</f>
        <v>SERTÃO DO ARARIPE</v>
      </c>
      <c r="D39" s="30" t="str">
        <f>'INF GERAIS'!D39</f>
        <v>ARARIPINA</v>
      </c>
      <c r="E39" s="30" t="str">
        <f>'INF GERAIS'!E39</f>
        <v>PAVIMENTAÇÃO ASFÁTICA EM CBUQ EM DIVERSAS RUAS</v>
      </c>
      <c r="F39" s="30" t="str">
        <f>'INF GERAIS'!G39</f>
        <v>NORMAL</v>
      </c>
      <c r="G39" s="233" t="str">
        <f>IF(OR('INF GERAIS'!N39="AGUARDANDO PRESTAÇÃO DE CONTAS",'INF GERAIS'!N39="AGUARDANDO APROVAÇÃO PRESTAÇÃO DE CONTAS",'INF GERAIS'!N39="AGUARDANDO APROVAÇÃO PRESTAÇÃO DE CONTAS (SECRETARIA)",'INF GERAIS'!N39="AGUARDANDO APROVAÇÃO PRESTAÇÃO DE CONTAS (CEAM)",'INF GERAIS'!N39="CONCLUÍDO"),RESUMO!N39+60,"ND")</f>
        <v>ND</v>
      </c>
      <c r="H39" s="10">
        <v>43602</v>
      </c>
      <c r="I39" s="233"/>
      <c r="J39" s="1436" t="s">
        <v>12185</v>
      </c>
      <c r="K39" s="10">
        <v>43614</v>
      </c>
      <c r="L39" s="30"/>
      <c r="M39" s="10"/>
      <c r="N39" s="30"/>
      <c r="O39" s="10"/>
    </row>
    <row r="40" spans="2:29" ht="101.5" x14ac:dyDescent="0.35">
      <c r="B40" s="30" t="str">
        <f>'INF GERAIS'!B40&amp;IFERROR(IF(INDEX(APOIO!$A$5:$A$50,MATCH('INF GERAIS'!N40,APOIO!$B$5:$B$50,0))="NÃO",APOIO!$A$2&amp;"NÃO VÁLIDO",""),"")</f>
        <v>2014.0428</v>
      </c>
      <c r="C40" s="30" t="str">
        <f>'INF GERAIS'!C40</f>
        <v>SERTÃO DO ARARIPE</v>
      </c>
      <c r="D40" s="30" t="str">
        <f>'INF GERAIS'!D40</f>
        <v>ARARIPINA</v>
      </c>
      <c r="E40" s="30" t="str">
        <f>'INF GERAIS'!E40</f>
        <v>PROJETO DE DRENAGEM DO MARTINS</v>
      </c>
      <c r="F40" s="30" t="str">
        <f>'INF GERAIS'!G40</f>
        <v>NORMAL</v>
      </c>
      <c r="G40" s="233" t="str">
        <f>IF(OR('INF GERAIS'!N40="AGUARDANDO PRESTAÇÃO DE CONTAS",'INF GERAIS'!N40="AGUARDANDO APROVAÇÃO PRESTAÇÃO DE CONTAS",'INF GERAIS'!N40="AGUARDANDO APROVAÇÃO PRESTAÇÃO DE CONTAS (SECRETARIA)",'INF GERAIS'!N40="AGUARDANDO APROVAÇÃO PRESTAÇÃO DE CONTAS (CEAM)",'INF GERAIS'!N40="CONCLUÍDO"),RESUMO!N40+60,"ND")</f>
        <v>ND</v>
      </c>
      <c r="H40" s="10">
        <v>43553</v>
      </c>
      <c r="I40" s="233"/>
      <c r="J40" s="1394" t="s">
        <v>12072</v>
      </c>
      <c r="K40" s="10">
        <v>43570</v>
      </c>
      <c r="L40" s="30"/>
      <c r="M40" s="10"/>
      <c r="N40" s="30"/>
      <c r="O40" s="10"/>
    </row>
    <row r="41" spans="2:29" ht="43.5" x14ac:dyDescent="0.35">
      <c r="B41" s="127" t="str">
        <f>'INF GERAIS'!B41&amp;IFERROR(IF(INDEX(APOIO!$A$5:$A$50,MATCH('INF GERAIS'!N41,APOIO!$B$5:$B$50,0))="NÃO",APOIO!$A$2&amp;"NÃO VÁLIDO",""),"")</f>
        <v>2014.0033
NÃO VÁLIDO</v>
      </c>
      <c r="C41" s="127" t="str">
        <f>'INF GERAIS'!C41</f>
        <v>SERTÃO DO ARARIPE</v>
      </c>
      <c r="D41" s="127" t="str">
        <f>'INF GERAIS'!D41</f>
        <v>ARARIPINA</v>
      </c>
      <c r="E41" s="127" t="str">
        <f>'INF GERAIS'!E41</f>
        <v>CONSTRUÇÃO DO GALPÃO PARA TRIAGEM DE RESÍDUOS SÓLIDOS DOMICILIARES</v>
      </c>
      <c r="F41" s="127" t="str">
        <f>'INF GERAIS'!G41</f>
        <v>NORMAL</v>
      </c>
      <c r="G41" s="233" t="str">
        <f>IF(OR('INF GERAIS'!N41="AGUARDANDO PRESTAÇÃO DE CONTAS",'INF GERAIS'!N41="AGUARDANDO APROVAÇÃO PRESTAÇÃO DE CONTAS",'INF GERAIS'!N41="AGUARDANDO APROVAÇÃO PRESTAÇÃO DE CONTAS (SECRETARIA)",'INF GERAIS'!N41="AGUARDANDO APROVAÇÃO PRESTAÇÃO DE CONTAS (CEAM)",'INF GERAIS'!N41="CONCLUÍDO"),RESUMO!N41+60,"ND")</f>
        <v>ND</v>
      </c>
      <c r="H41" s="10"/>
      <c r="I41" s="233"/>
      <c r="J41" s="127"/>
      <c r="K41" s="10"/>
      <c r="L41" s="127"/>
      <c r="M41" s="10"/>
      <c r="N41" s="127"/>
      <c r="O41" s="10"/>
    </row>
    <row r="42" spans="2:29" ht="116" x14ac:dyDescent="0.35">
      <c r="B42" s="30" t="str">
        <f>'INF GERAIS'!B42&amp;IFERROR(IF(INDEX(APOIO!$A$5:$A$50,MATCH('INF GERAIS'!N42,APOIO!$B$5:$B$50,0))="NÃO",APOIO!$A$2&amp;"NÃO VÁLIDO",""),"")</f>
        <v>2014.0034</v>
      </c>
      <c r="C42" s="30" t="str">
        <f>'INF GERAIS'!C42</f>
        <v>SERTÃO DO MOXOTÓ</v>
      </c>
      <c r="D42" s="30" t="str">
        <f>'INF GERAIS'!D42</f>
        <v>ARCOVERDE</v>
      </c>
      <c r="E42" s="30" t="str">
        <f>'INF GERAIS'!E42</f>
        <v>CONSTRUÇÃO DA PRAÇA DA COHAB II</v>
      </c>
      <c r="F42" s="30" t="str">
        <f>'INF GERAIS'!G42</f>
        <v>NORMAL</v>
      </c>
      <c r="G42" s="233" t="str">
        <f>IF(OR('INF GERAIS'!N42="AGUARDANDO PRESTAÇÃO DE CONTAS",'INF GERAIS'!N42="AGUARDANDO APROVAÇÃO PRESTAÇÃO DE CONTAS",'INF GERAIS'!N42="AGUARDANDO APROVAÇÃO PRESTAÇÃO DE CONTAS (SECRETARIA)",'INF GERAIS'!N42="AGUARDANDO APROVAÇÃO PRESTAÇÃO DE CONTAS (CEAM)",'INF GERAIS'!N42="CONCLUÍDO"),RESUMO!N42+60,"ND")</f>
        <v>ND</v>
      </c>
      <c r="H42" s="10">
        <v>43313</v>
      </c>
      <c r="I42" s="233"/>
      <c r="J42" s="1300" t="s">
        <v>11789</v>
      </c>
      <c r="K42" s="10">
        <v>43452</v>
      </c>
      <c r="L42" s="30" t="s">
        <v>13963</v>
      </c>
      <c r="M42" s="10">
        <v>45342</v>
      </c>
      <c r="N42" s="30"/>
      <c r="O42" s="10"/>
    </row>
    <row r="43" spans="2:29" ht="101.5" x14ac:dyDescent="0.35">
      <c r="B43" s="30" t="str">
        <f>'INF GERAIS'!B43&amp;IFERROR(IF(INDEX(APOIO!$A$5:$A$50,MATCH('INF GERAIS'!N43,APOIO!$B$5:$B$50,0))="NÃO",APOIO!$A$2&amp;"NÃO VÁLIDO",""),"")</f>
        <v>2014.0035</v>
      </c>
      <c r="C43" s="30" t="str">
        <f>'INF GERAIS'!C43</f>
        <v>SERTÃO DO MOXOTÓ</v>
      </c>
      <c r="D43" s="30" t="str">
        <f>'INF GERAIS'!D43</f>
        <v>ARCOVERDE</v>
      </c>
      <c r="E43" s="30" t="str">
        <f>'INF GERAIS'!E43</f>
        <v>REFORMA DA PRAÇA PRESIDENTE KENNEDY</v>
      </c>
      <c r="F43" s="30" t="str">
        <f>'INF GERAIS'!G43</f>
        <v>NORMAL</v>
      </c>
      <c r="G43" s="233" t="str">
        <f>IF(OR('INF GERAIS'!N43="AGUARDANDO PRESTAÇÃO DE CONTAS",'INF GERAIS'!N43="AGUARDANDO APROVAÇÃO PRESTAÇÃO DE CONTAS",'INF GERAIS'!N43="AGUARDANDO APROVAÇÃO PRESTAÇÃO DE CONTAS (SECRETARIA)",'INF GERAIS'!N43="AGUARDANDO APROVAÇÃO PRESTAÇÃO DE CONTAS (CEAM)",'INF GERAIS'!N43="CONCLUÍDO"),RESUMO!N43+60,"ND")</f>
        <v>ND</v>
      </c>
      <c r="H43" s="10">
        <v>42815</v>
      </c>
      <c r="I43" s="233"/>
      <c r="J43" s="1300" t="s">
        <v>9968</v>
      </c>
      <c r="K43" s="10">
        <v>42936</v>
      </c>
      <c r="L43" s="856" t="s">
        <v>9969</v>
      </c>
      <c r="M43" s="10">
        <v>42983</v>
      </c>
      <c r="N43" s="30"/>
      <c r="O43" s="10"/>
    </row>
    <row r="44" spans="2:29" ht="101.5" x14ac:dyDescent="0.35">
      <c r="B44" s="30" t="str">
        <f>'INF GERAIS'!B44&amp;IFERROR(IF(INDEX(APOIO!$A$5:$A$50,MATCH('INF GERAIS'!N44,APOIO!$B$5:$B$50,0))="NÃO",APOIO!$A$2&amp;"NÃO VÁLIDO",""),"")</f>
        <v>2014.0036</v>
      </c>
      <c r="C44" s="30" t="str">
        <f>'INF GERAIS'!C44</f>
        <v>SERTÃO DO MOXOTÓ</v>
      </c>
      <c r="D44" s="30" t="str">
        <f>'INF GERAIS'!D44</f>
        <v>ARCOVERDE</v>
      </c>
      <c r="E44" s="30" t="str">
        <f>'INF GERAIS'!E44</f>
        <v>REFORMA DO CANTEIRO DA AV. ANTONIO JAPIASSU</v>
      </c>
      <c r="F44" s="30" t="str">
        <f>'INF GERAIS'!G44</f>
        <v>NORMAL</v>
      </c>
      <c r="G44" s="233" t="str">
        <f>IF(OR('INF GERAIS'!N44="AGUARDANDO PRESTAÇÃO DE CONTAS",'INF GERAIS'!N44="AGUARDANDO APROVAÇÃO PRESTAÇÃO DE CONTAS",'INF GERAIS'!N44="AGUARDANDO APROVAÇÃO PRESTAÇÃO DE CONTAS (SECRETARIA)",'INF GERAIS'!N44="AGUARDANDO APROVAÇÃO PRESTAÇÃO DE CONTAS (CEAM)",'INF GERAIS'!N44="CONCLUÍDO"),RESUMO!N44+60,"ND")</f>
        <v>ND</v>
      </c>
      <c r="H44" s="10">
        <v>42607</v>
      </c>
      <c r="I44" s="233"/>
      <c r="J44" s="629" t="s">
        <v>8607</v>
      </c>
      <c r="K44" s="10">
        <v>42681</v>
      </c>
      <c r="L44" s="30" t="s">
        <v>11568</v>
      </c>
      <c r="M44" s="10">
        <v>43334</v>
      </c>
      <c r="N44" s="30" t="s">
        <v>11799</v>
      </c>
      <c r="O44" s="10">
        <v>43455</v>
      </c>
      <c r="P44" s="1871" t="s">
        <v>13670</v>
      </c>
      <c r="Q44" s="16">
        <v>44692</v>
      </c>
      <c r="R44" t="s">
        <v>13987</v>
      </c>
      <c r="S44" s="2002">
        <v>44637</v>
      </c>
    </row>
    <row r="45" spans="2:29" ht="145" x14ac:dyDescent="0.35">
      <c r="B45" s="30" t="str">
        <f>'INF GERAIS'!B45&amp;IFERROR(IF(INDEX(APOIO!$A$5:$A$50,MATCH('INF GERAIS'!N45,APOIO!$B$5:$B$50,0))="NÃO",APOIO!$A$2&amp;"NÃO VÁLIDO",""),"")</f>
        <v>2014.0037</v>
      </c>
      <c r="C45" s="30" t="str">
        <f>'INF GERAIS'!C45</f>
        <v>SERTÃO DO MOXOTÓ</v>
      </c>
      <c r="D45" s="30" t="str">
        <f>'INF GERAIS'!D45</f>
        <v>ARCOVERDE</v>
      </c>
      <c r="E45" s="30" t="str">
        <f>'INF GERAIS'!E45</f>
        <v>REVITALIZAÇÃO DA PRAÇA REDONDA</v>
      </c>
      <c r="F45" s="30" t="str">
        <f>'INF GERAIS'!G45</f>
        <v>NORMAL</v>
      </c>
      <c r="G45" s="233" t="str">
        <f>IF(OR('INF GERAIS'!N45="AGUARDANDO PRESTAÇÃO DE CONTAS",'INF GERAIS'!N45="AGUARDANDO APROVAÇÃO PRESTAÇÃO DE CONTAS",'INF GERAIS'!N45="AGUARDANDO APROVAÇÃO PRESTAÇÃO DE CONTAS (SECRETARIA)",'INF GERAIS'!N45="AGUARDANDO APROVAÇÃO PRESTAÇÃO DE CONTAS (CEAM)",'INF GERAIS'!N45="CONCLUÍDO"),RESUMO!N45+60,"ND")</f>
        <v>ND</v>
      </c>
      <c r="H45" s="10">
        <v>42078</v>
      </c>
      <c r="I45" s="233"/>
      <c r="J45" s="629" t="s">
        <v>8268</v>
      </c>
      <c r="K45" s="10">
        <v>42628</v>
      </c>
      <c r="L45" s="30" t="s">
        <v>11609</v>
      </c>
      <c r="M45" s="10">
        <v>43347</v>
      </c>
      <c r="N45" s="1382" t="s">
        <v>12033</v>
      </c>
      <c r="O45" s="10">
        <v>43552</v>
      </c>
      <c r="P45" s="35" t="s">
        <v>12109</v>
      </c>
      <c r="Q45" s="376">
        <v>43580</v>
      </c>
      <c r="R45" s="1868" t="s">
        <v>13575</v>
      </c>
      <c r="S45" s="16">
        <v>44603</v>
      </c>
      <c r="T45" s="1871" t="s">
        <v>13671</v>
      </c>
      <c r="U45" s="16">
        <v>44692</v>
      </c>
      <c r="V45" t="s">
        <v>13987</v>
      </c>
      <c r="W45" s="2002">
        <v>44637</v>
      </c>
    </row>
    <row r="46" spans="2:29" ht="72.5" x14ac:dyDescent="0.35">
      <c r="B46" s="30" t="str">
        <f>'INF GERAIS'!B46&amp;IFERROR(IF(INDEX(APOIO!$A$5:$A$50,MATCH('INF GERAIS'!N46,APOIO!$B$5:$B$50,0))="NÃO",APOIO!$A$2&amp;"NÃO VÁLIDO",""),"")</f>
        <v>2014.0038</v>
      </c>
      <c r="C46" s="30" t="str">
        <f>'INF GERAIS'!C46</f>
        <v>AGRESTE CENTRAL</v>
      </c>
      <c r="D46" s="30" t="str">
        <f>'INF GERAIS'!D46</f>
        <v>BARRA DE GUABIRABA</v>
      </c>
      <c r="E46" s="30" t="str">
        <f>'INF GERAIS'!E46</f>
        <v>REFORMA E AMPLIAÇÃO DA UNIDADE MISTA PAULO VIANA DE QUEIROZ NO MUNICÍPIO DE BARRA DE GUABIRABA - PE</v>
      </c>
      <c r="F46" s="30" t="str">
        <f>'INF GERAIS'!G46</f>
        <v>NORMAL</v>
      </c>
      <c r="G46" s="233">
        <f>IF(OR('INF GERAIS'!N46="AGUARDANDO PRESTAÇÃO DE CONTAS",'INF GERAIS'!N46="AGUARDANDO APROVAÇÃO PRESTAÇÃO DE CONTAS",'INF GERAIS'!N46="AGUARDANDO APROVAÇÃO PRESTAÇÃO DE CONTAS (SECRETARIA)",'INF GERAIS'!N46="AGUARDANDO APROVAÇÃO PRESTAÇÃO DE CONTAS (CEAM)",'INF GERAIS'!N46="CONCLUÍDO"),RESUMO!N46+60,"ND")</f>
        <v>42587</v>
      </c>
      <c r="H46" s="10"/>
      <c r="I46" s="233" t="s">
        <v>13598</v>
      </c>
      <c r="J46" s="1916" t="s">
        <v>13679</v>
      </c>
      <c r="K46" s="10">
        <v>44694</v>
      </c>
      <c r="L46" s="30" t="s">
        <v>14015</v>
      </c>
      <c r="M46" s="10">
        <v>45434</v>
      </c>
      <c r="N46" s="30"/>
      <c r="O46" s="10"/>
    </row>
    <row r="47" spans="2:29" ht="159.5" x14ac:dyDescent="0.35">
      <c r="B47" s="30" t="str">
        <f>'INF GERAIS'!B47&amp;IFERROR(IF(INDEX(APOIO!$A$5:$A$50,MATCH('INF GERAIS'!N47,APOIO!$B$5:$B$50,0))="NÃO",APOIO!$A$2&amp;"NÃO VÁLIDO",""),"")</f>
        <v>2014.0039</v>
      </c>
      <c r="C47" s="30" t="str">
        <f>'INF GERAIS'!C47</f>
        <v>AGRESTE CENTRAL</v>
      </c>
      <c r="D47" s="30" t="str">
        <f>'INF GERAIS'!D47</f>
        <v>BARRA DE GUABIRABA</v>
      </c>
      <c r="E47" s="30" t="str">
        <f>'INF GERAIS'!E47</f>
        <v>PAVIMENTAÇÃO DE RUAS NA SEDE DO MUNICÍPIO DE BARRA DE GUABIRABA-PE: AV. JUCELINO KUBSTCHEK, COMPLEMENTO DA RUA N. S. DAS DORES, RUA NOSSA SENHORA APARECIDA, RUA DA CADEIA, RUA SEVERINO SABINO DA SILVA, RUA SEVERINO MIGUEL, RUA 01 - MURO DE ARRIMO</v>
      </c>
      <c r="F47" s="30" t="str">
        <f>'INF GERAIS'!G47</f>
        <v>NORMAL</v>
      </c>
      <c r="G47" s="233">
        <f>IF(OR('INF GERAIS'!N47="AGUARDANDO PRESTAÇÃO DE CONTAS",'INF GERAIS'!N47="AGUARDANDO APROVAÇÃO PRESTAÇÃO DE CONTAS",'INF GERAIS'!N47="AGUARDANDO APROVAÇÃO PRESTAÇÃO DE CONTAS (SECRETARIA)",'INF GERAIS'!N47="AGUARDANDO APROVAÇÃO PRESTAÇÃO DE CONTAS (CEAM)",'INF GERAIS'!N47="CONCLUÍDO"),RESUMO!N47+60,"ND")</f>
        <v>42597</v>
      </c>
      <c r="H47" s="10"/>
      <c r="I47" s="233" t="s">
        <v>13598</v>
      </c>
      <c r="J47" s="1916" t="s">
        <v>13679</v>
      </c>
      <c r="K47" s="10">
        <v>44694</v>
      </c>
      <c r="L47" s="30" t="s">
        <v>13862</v>
      </c>
      <c r="M47" s="10">
        <v>44887</v>
      </c>
      <c r="N47" s="30"/>
      <c r="O47" s="10"/>
    </row>
    <row r="48" spans="2:29" ht="72.5" x14ac:dyDescent="0.35">
      <c r="B48" s="30" t="str">
        <f>'INF GERAIS'!B48&amp;IFERROR(IF(INDEX(APOIO!$A$5:$A$50,MATCH('INF GERAIS'!N48,APOIO!$B$5:$B$50,0))="NÃO",APOIO!$A$2&amp;"NÃO VÁLIDO",""),"")</f>
        <v>2014.0040</v>
      </c>
      <c r="C48" s="30" t="str">
        <f>'INF GERAIS'!C48</f>
        <v>MATA SUL</v>
      </c>
      <c r="D48" s="30" t="str">
        <f>'INF GERAIS'!D48</f>
        <v>BARREIROS</v>
      </c>
      <c r="E48" s="30" t="str">
        <f>'INF GERAIS'!E48</f>
        <v>PAVIMENTAÇÃO EM PARALELEPIPEDO EM DIVERSAS RUAS DO MUNICIPIO( 31 RUAS)</v>
      </c>
      <c r="F48" s="30" t="str">
        <f>'INF GERAIS'!G48</f>
        <v>NORMAL</v>
      </c>
      <c r="G48" s="233" t="str">
        <f>IF(OR('INF GERAIS'!N48="AGUARDANDO PRESTAÇÃO DE CONTAS",'INF GERAIS'!N48="AGUARDANDO APROVAÇÃO PRESTAÇÃO DE CONTAS",'INF GERAIS'!N48="AGUARDANDO APROVAÇÃO PRESTAÇÃO DE CONTAS (SECRETARIA)",'INF GERAIS'!N48="AGUARDANDO APROVAÇÃO PRESTAÇÃO DE CONTAS (CEAM)",'INF GERAIS'!N48="CONCLUÍDO"),RESUMO!N48+60,"ND")</f>
        <v>ND</v>
      </c>
      <c r="H48" s="10">
        <v>43720</v>
      </c>
      <c r="I48" s="233"/>
      <c r="J48" s="1577" t="s">
        <v>12660</v>
      </c>
      <c r="K48" s="10">
        <v>43762</v>
      </c>
      <c r="L48" s="1871" t="s">
        <v>13594</v>
      </c>
      <c r="M48" s="10">
        <v>44650</v>
      </c>
      <c r="N48" s="1871" t="s">
        <v>13649</v>
      </c>
      <c r="O48" s="10">
        <v>44678</v>
      </c>
    </row>
    <row r="49" spans="2:19" ht="72.5" x14ac:dyDescent="0.35">
      <c r="B49" s="30" t="str">
        <f>'INF GERAIS'!B49&amp;IFERROR(IF(INDEX(APOIO!$A$5:$A$50,MATCH('INF GERAIS'!N49,APOIO!$B$5:$B$50,0))="NÃO",APOIO!$A$2&amp;"NÃO VÁLIDO",""),"")</f>
        <v>2014.0041</v>
      </c>
      <c r="C49" s="30" t="str">
        <f>'INF GERAIS'!C49</f>
        <v>MATA SUL</v>
      </c>
      <c r="D49" s="30" t="str">
        <f>'INF GERAIS'!D49</f>
        <v>BARREIROS</v>
      </c>
      <c r="E49" s="30" t="str">
        <f>'INF GERAIS'!E49</f>
        <v>CAPEAMENTO ASFALTICO DAS RUAS DO MUNICIPIO</v>
      </c>
      <c r="F49" s="30" t="str">
        <f>'INF GERAIS'!G49</f>
        <v>NORMAL</v>
      </c>
      <c r="G49" s="233" t="str">
        <f>IF(OR('INF GERAIS'!N49="AGUARDANDO PRESTAÇÃO DE CONTAS",'INF GERAIS'!N49="AGUARDANDO APROVAÇÃO PRESTAÇÃO DE CONTAS",'INF GERAIS'!N49="AGUARDANDO APROVAÇÃO PRESTAÇÃO DE CONTAS (SECRETARIA)",'INF GERAIS'!N49="AGUARDANDO APROVAÇÃO PRESTAÇÃO DE CONTAS (CEAM)",'INF GERAIS'!N49="CONCLUÍDO"),RESUMO!N49+60,"ND")</f>
        <v>ND</v>
      </c>
      <c r="H49" s="10">
        <v>43720</v>
      </c>
      <c r="I49" s="233"/>
      <c r="J49" s="1577" t="s">
        <v>12661</v>
      </c>
      <c r="K49" s="10">
        <v>43762</v>
      </c>
      <c r="L49" s="1871" t="s">
        <v>13594</v>
      </c>
      <c r="M49" s="10">
        <v>44650</v>
      </c>
      <c r="N49" s="1871" t="s">
        <v>13649</v>
      </c>
      <c r="O49" s="10">
        <v>44678</v>
      </c>
    </row>
    <row r="50" spans="2:19" ht="72.5" x14ac:dyDescent="0.35">
      <c r="B50" s="30" t="str">
        <f>'INF GERAIS'!B50&amp;IFERROR(IF(INDEX(APOIO!$A$5:$A$50,MATCH('INF GERAIS'!N50,APOIO!$B$5:$B$50,0))="NÃO",APOIO!$A$2&amp;"NÃO VÁLIDO",""),"")</f>
        <v>2014.0042</v>
      </c>
      <c r="C50" s="30" t="str">
        <f>'INF GERAIS'!C50</f>
        <v>MATA SUL</v>
      </c>
      <c r="D50" s="30" t="str">
        <f>'INF GERAIS'!D50</f>
        <v>BELÉM DE MARIA</v>
      </c>
      <c r="E50" s="30" t="str">
        <f>'INF GERAIS'!E50</f>
        <v>PAVIMENTAÇÃO EM PARALELEPÍPEDOS GRANITICOS DO ACESSO A BATATEIRA</v>
      </c>
      <c r="F50" s="30" t="str">
        <f>'INF GERAIS'!G50</f>
        <v>NORMAL</v>
      </c>
      <c r="G50" s="233" t="str">
        <f>IF(OR('INF GERAIS'!N50="AGUARDANDO PRESTAÇÃO DE CONTAS",'INF GERAIS'!N50="AGUARDANDO APROVAÇÃO PRESTAÇÃO DE CONTAS",'INF GERAIS'!N50="AGUARDANDO APROVAÇÃO PRESTAÇÃO DE CONTAS (SECRETARIA)",'INF GERAIS'!N50="AGUARDANDO APROVAÇÃO PRESTAÇÃO DE CONTAS (CEAM)",'INF GERAIS'!N50="CONCLUÍDO"),RESUMO!N50+60,"ND")</f>
        <v>ND</v>
      </c>
      <c r="H50" s="10">
        <v>43298</v>
      </c>
      <c r="I50" s="233"/>
      <c r="J50" s="30" t="s">
        <v>11764</v>
      </c>
      <c r="K50" s="10">
        <v>43438</v>
      </c>
      <c r="L50" s="30"/>
      <c r="M50" s="10"/>
      <c r="N50" s="30"/>
      <c r="O50" s="10"/>
    </row>
    <row r="51" spans="2:19" ht="72.5" x14ac:dyDescent="0.35">
      <c r="B51" s="30" t="str">
        <f>'INF GERAIS'!B51&amp;IFERROR(IF(INDEX(APOIO!$A$5:$A$50,MATCH('INF GERAIS'!N51,APOIO!$B$5:$B$50,0))="NÃO",APOIO!$A$2&amp;"NÃO VÁLIDO",""),"")</f>
        <v>2014.0043</v>
      </c>
      <c r="C51" s="30" t="str">
        <f>'INF GERAIS'!C51</f>
        <v>MATA SUL</v>
      </c>
      <c r="D51" s="30" t="str">
        <f>'INF GERAIS'!D51</f>
        <v>BELÉM DE MARIA</v>
      </c>
      <c r="E51" s="30" t="str">
        <f>'INF GERAIS'!E51</f>
        <v>REFORMA DO MURO E AMPLIAÇÃO  DO CEMITÉRIO DO DISTRITO DE BATATEIRA</v>
      </c>
      <c r="F51" s="30" t="str">
        <f>'INF GERAIS'!G51</f>
        <v>NORMAL</v>
      </c>
      <c r="G51" s="233" t="str">
        <f>IF(OR('INF GERAIS'!N51="AGUARDANDO PRESTAÇÃO DE CONTAS",'INF GERAIS'!N51="AGUARDANDO APROVAÇÃO PRESTAÇÃO DE CONTAS",'INF GERAIS'!N51="AGUARDANDO APROVAÇÃO PRESTAÇÃO DE CONTAS (SECRETARIA)",'INF GERAIS'!N51="AGUARDANDO APROVAÇÃO PRESTAÇÃO DE CONTAS (CEAM)",'INF GERAIS'!N51="CONCLUÍDO"),RESUMO!N51+60,"ND")</f>
        <v>ND</v>
      </c>
      <c r="H51" s="10">
        <v>43298</v>
      </c>
      <c r="I51" s="233"/>
      <c r="J51" s="30" t="s">
        <v>11765</v>
      </c>
      <c r="K51" s="10">
        <v>43438</v>
      </c>
      <c r="L51" s="30"/>
      <c r="M51" s="10"/>
      <c r="N51" s="30"/>
      <c r="O51" s="10"/>
    </row>
    <row r="52" spans="2:19" ht="72.5" x14ac:dyDescent="0.35">
      <c r="B52" s="30" t="str">
        <f>'INF GERAIS'!B52&amp;IFERROR(IF(INDEX(APOIO!$A$5:$A$50,MATCH('INF GERAIS'!N52,APOIO!$B$5:$B$50,0))="NÃO",APOIO!$A$2&amp;"NÃO VÁLIDO",""),"")</f>
        <v>2014.0044</v>
      </c>
      <c r="C52" s="30" t="str">
        <f>'INF GERAIS'!C52</f>
        <v>MATA SUL</v>
      </c>
      <c r="D52" s="30" t="str">
        <f>'INF GERAIS'!D52</f>
        <v>BELÉM DE MARIA</v>
      </c>
      <c r="E52" s="30" t="str">
        <f>'INF GERAIS'!E52</f>
        <v>REFORMA E AMPLIAÇÃO DO MURO DO CEMITÉRIO NA SEDE DO MUNICÍPIO</v>
      </c>
      <c r="F52" s="30" t="str">
        <f>'INF GERAIS'!G52</f>
        <v>NORMAL</v>
      </c>
      <c r="G52" s="233" t="str">
        <f>IF(OR('INF GERAIS'!N52="AGUARDANDO PRESTAÇÃO DE CONTAS",'INF GERAIS'!N52="AGUARDANDO APROVAÇÃO PRESTAÇÃO DE CONTAS",'INF GERAIS'!N52="AGUARDANDO APROVAÇÃO PRESTAÇÃO DE CONTAS (SECRETARIA)",'INF GERAIS'!N52="AGUARDANDO APROVAÇÃO PRESTAÇÃO DE CONTAS (CEAM)",'INF GERAIS'!N52="CONCLUÍDO"),RESUMO!N52+60,"ND")</f>
        <v>ND</v>
      </c>
      <c r="H52" s="10">
        <v>43298</v>
      </c>
      <c r="I52" s="233"/>
      <c r="J52" s="30" t="s">
        <v>11766</v>
      </c>
      <c r="K52" s="10">
        <v>43438</v>
      </c>
      <c r="L52" s="30"/>
      <c r="M52" s="10"/>
      <c r="N52" s="30"/>
      <c r="O52" s="10"/>
    </row>
    <row r="53" spans="2:19" ht="87" x14ac:dyDescent="0.35">
      <c r="B53" s="30" t="str">
        <f>'INF GERAIS'!B53&amp;IFERROR(IF(INDEX(APOIO!$A$5:$A$50,MATCH('INF GERAIS'!N53,APOIO!$B$5:$B$50,0))="NÃO",APOIO!$A$2&amp;"NÃO VÁLIDO",""),"")</f>
        <v>2014.0045</v>
      </c>
      <c r="C53" s="30" t="str">
        <f>'INF GERAIS'!C53</f>
        <v>SERTÃO DE ITAPARICA</v>
      </c>
      <c r="D53" s="30" t="str">
        <f>'INF GERAIS'!D53</f>
        <v>BELÉM DE SÃO FRANCISCO</v>
      </c>
      <c r="E53" s="30" t="str">
        <f>'INF GERAIS'!E53</f>
        <v>PAVIMENTAÇÃO EM PEDRAS GRANÍTICAS DE DIVERSAS RUAS NA SEDE DO MUNICÍPIO E NO POVOADO DE CACHAUÍ DE BAIXO (ZONA RURAL) (11 RUAS)</v>
      </c>
      <c r="F53" s="30" t="str">
        <f>'INF GERAIS'!G53</f>
        <v>NORMAL</v>
      </c>
      <c r="G53" s="233" t="str">
        <f>IF(OR('INF GERAIS'!N53="AGUARDANDO PRESTAÇÃO DE CONTAS",'INF GERAIS'!N53="AGUARDANDO APROVAÇÃO PRESTAÇÃO DE CONTAS",'INF GERAIS'!N53="AGUARDANDO APROVAÇÃO PRESTAÇÃO DE CONTAS (SECRETARIA)",'INF GERAIS'!N53="AGUARDANDO APROVAÇÃO PRESTAÇÃO DE CONTAS (CEAM)",'INF GERAIS'!N53="CONCLUÍDO"),RESUMO!N53+60,"ND")</f>
        <v>ND</v>
      </c>
      <c r="H53" s="10">
        <v>44369</v>
      </c>
      <c r="I53" s="233"/>
      <c r="J53" s="30"/>
      <c r="K53" s="10"/>
      <c r="L53" s="30"/>
      <c r="M53" s="10"/>
      <c r="N53" s="30"/>
      <c r="O53" s="10"/>
    </row>
    <row r="54" spans="2:19" ht="29" x14ac:dyDescent="0.35">
      <c r="B54" s="30" t="str">
        <f>'INF GERAIS'!B54&amp;IFERROR(IF(INDEX(APOIO!$A$5:$A$50,MATCH('INF GERAIS'!N54,APOIO!$B$5:$B$50,0))="NÃO",APOIO!$A$2&amp;"NÃO VÁLIDO",""),"")</f>
        <v>2014.0046</v>
      </c>
      <c r="C54" s="30" t="str">
        <f>'INF GERAIS'!C54</f>
        <v>AGRESTE CENTRAL</v>
      </c>
      <c r="D54" s="30" t="str">
        <f>'INF GERAIS'!D54</f>
        <v>BELO JARDIM</v>
      </c>
      <c r="E54" s="30" t="str">
        <f>'INF GERAIS'!E54</f>
        <v>CAPEAMENTO ASFÁLTICO DE DIVERSAS RUAS</v>
      </c>
      <c r="F54" s="30" t="str">
        <f>'INF GERAIS'!G54</f>
        <v>NORMAL</v>
      </c>
      <c r="G54" s="233" t="str">
        <f>IF(OR('INF GERAIS'!N54="AGUARDANDO PRESTAÇÃO DE CONTAS",'INF GERAIS'!N54="AGUARDANDO APROVAÇÃO PRESTAÇÃO DE CONTAS",'INF GERAIS'!N54="AGUARDANDO APROVAÇÃO PRESTAÇÃO DE CONTAS (SECRETARIA)",'INF GERAIS'!N54="AGUARDANDO APROVAÇÃO PRESTAÇÃO DE CONTAS (CEAM)",'INF GERAIS'!N54="CONCLUÍDO"),RESUMO!N54+60,"ND")</f>
        <v>ND</v>
      </c>
      <c r="H54" s="10"/>
      <c r="I54" s="233"/>
      <c r="J54" s="30"/>
      <c r="K54" s="10"/>
      <c r="L54" s="30"/>
      <c r="M54" s="10"/>
      <c r="N54" s="30"/>
      <c r="O54" s="10"/>
    </row>
    <row r="55" spans="2:19" ht="87" x14ac:dyDescent="0.35">
      <c r="B55" s="30" t="str">
        <f>'INF GERAIS'!B55&amp;IFERROR(IF(INDEX(APOIO!$A$5:$A$50,MATCH('INF GERAIS'!N55,APOIO!$B$5:$B$50,0))="NÃO",APOIO!$A$2&amp;"NÃO VÁLIDO",""),"")</f>
        <v>2014.0047
NÃO VÁLIDO</v>
      </c>
      <c r="C55" s="30" t="str">
        <f>'INF GERAIS'!C55</f>
        <v>AGRESTE CENTRAL</v>
      </c>
      <c r="D55" s="30" t="str">
        <f>'INF GERAIS'!D55</f>
        <v>BELO JARDIM</v>
      </c>
      <c r="E55" s="30" t="str">
        <f>'INF GERAIS'!E55</f>
        <v>APOIO A IMPLANTAÇÃO DE INFRA-ESTRUTURA URBANA NO MUNICÍPIO DE BELO JARDIM-PE - PAVIMENTAÇÃO EM TSD DE DIVERSAS RUAS NO MUNICÍPIO</v>
      </c>
      <c r="F55" s="30" t="str">
        <f>'INF GERAIS'!G55</f>
        <v>NORMAL</v>
      </c>
      <c r="G55" s="233" t="str">
        <f>IF(OR('INF GERAIS'!N55="AGUARDANDO PRESTAÇÃO DE CONTAS",'INF GERAIS'!N55="AGUARDANDO APROVAÇÃO PRESTAÇÃO DE CONTAS",'INF GERAIS'!N55="AGUARDANDO APROVAÇÃO PRESTAÇÃO DE CONTAS (SECRETARIA)",'INF GERAIS'!N55="AGUARDANDO APROVAÇÃO PRESTAÇÃO DE CONTAS (CEAM)",'INF GERAIS'!N55="CONCLUÍDO"),RESUMO!N55+60,"ND")</f>
        <v>ND</v>
      </c>
      <c r="H55" s="10"/>
      <c r="I55" s="233"/>
      <c r="J55" s="30"/>
      <c r="K55" s="10"/>
      <c r="L55" s="30"/>
      <c r="M55" s="10"/>
      <c r="N55" s="30"/>
      <c r="O55" s="10"/>
    </row>
    <row r="56" spans="2:19" ht="43.5" x14ac:dyDescent="0.35">
      <c r="B56" s="30" t="str">
        <f>'INF GERAIS'!B56&amp;IFERROR(IF(INDEX(APOIO!$A$5:$A$50,MATCH('INF GERAIS'!N56,APOIO!$B$5:$B$50,0))="NÃO",APOIO!$A$2&amp;"NÃO VÁLIDO",""),"")</f>
        <v>2014.0048</v>
      </c>
      <c r="C56" s="30" t="str">
        <f>'INF GERAIS'!C56</f>
        <v>AGRESTE CENTRAL</v>
      </c>
      <c r="D56" s="30" t="str">
        <f>'INF GERAIS'!D56</f>
        <v>BELO JARDIM</v>
      </c>
      <c r="E56" s="30" t="str">
        <f>'INF GERAIS'!E56</f>
        <v>CONSTRUÇÃO DE PARQUE AMBIENTAL NO MUNICÍPIO DE BELO JARDIM - PE</v>
      </c>
      <c r="F56" s="30" t="str">
        <f>'INF GERAIS'!G56</f>
        <v>NORMAL</v>
      </c>
      <c r="G56" s="233" t="str">
        <f>IF(OR('INF GERAIS'!N56="AGUARDANDO PRESTAÇÃO DE CONTAS",'INF GERAIS'!N56="AGUARDANDO APROVAÇÃO PRESTAÇÃO DE CONTAS",'INF GERAIS'!N56="AGUARDANDO APROVAÇÃO PRESTAÇÃO DE CONTAS (SECRETARIA)",'INF GERAIS'!N56="AGUARDANDO APROVAÇÃO PRESTAÇÃO DE CONTAS (CEAM)",'INF GERAIS'!N56="CONCLUÍDO"),RESUMO!N56+60,"ND")</f>
        <v>ND</v>
      </c>
      <c r="H56" s="10"/>
      <c r="I56" s="233"/>
      <c r="J56" s="30"/>
      <c r="K56" s="10"/>
      <c r="L56" s="30"/>
      <c r="M56" s="10"/>
      <c r="N56" s="30"/>
      <c r="O56" s="10"/>
    </row>
    <row r="57" spans="2:19" ht="101.5" x14ac:dyDescent="0.35">
      <c r="B57" s="30" t="str">
        <f>'INF GERAIS'!B57&amp;IFERROR(IF(INDEX(APOIO!$A$5:$A$50,MATCH('INF GERAIS'!N57,APOIO!$B$5:$B$50,0))="NÃO",APOIO!$A$2&amp;"NÃO VÁLIDO",""),"")</f>
        <v>2014.0049</v>
      </c>
      <c r="C57" s="30" t="str">
        <f>'INF GERAIS'!C57</f>
        <v>AGRESTE CENTRAL</v>
      </c>
      <c r="D57" s="30" t="str">
        <f>'INF GERAIS'!D57</f>
        <v>BELO JARDIM</v>
      </c>
      <c r="E57" s="30" t="str">
        <f>'INF GERAIS'!E57</f>
        <v>APOIO À IMPLANTAÇÃO DE INFRA-ESTRUTURA URBANA NO MUNICÍPIO DE BELO JARDIM - PE 
(CONSTRUÇÃO DE PRAÇA DE ALIMENTAÇÃO E ÁREA DE RECREAÇÃO)</v>
      </c>
      <c r="F57" s="30" t="str">
        <f>'INF GERAIS'!G57</f>
        <v>NORMAL</v>
      </c>
      <c r="G57" s="233" t="str">
        <f>IF(OR('INF GERAIS'!N57="AGUARDANDO PRESTAÇÃO DE CONTAS",'INF GERAIS'!N57="AGUARDANDO APROVAÇÃO PRESTAÇÃO DE CONTAS",'INF GERAIS'!N57="AGUARDANDO APROVAÇÃO PRESTAÇÃO DE CONTAS (SECRETARIA)",'INF GERAIS'!N57="AGUARDANDO APROVAÇÃO PRESTAÇÃO DE CONTAS (CEAM)",'INF GERAIS'!N57="CONCLUÍDO"),RESUMO!N57+60,"ND")</f>
        <v>ND</v>
      </c>
      <c r="H57" s="10"/>
      <c r="I57" s="233"/>
      <c r="J57" s="30"/>
      <c r="K57" s="10"/>
      <c r="L57" s="30"/>
      <c r="M57" s="10"/>
      <c r="N57" s="30"/>
      <c r="O57" s="10"/>
    </row>
    <row r="58" spans="2:19" ht="145" x14ac:dyDescent="0.35">
      <c r="B58" s="30" t="str">
        <f>'INF GERAIS'!B58&amp;IFERROR(IF(INDEX(APOIO!$A$5:$A$50,MATCH('INF GERAIS'!N58,APOIO!$B$5:$B$50,0))="NÃO",APOIO!$A$2&amp;"NÃO VÁLIDO",""),"")</f>
        <v>2014.0050</v>
      </c>
      <c r="C58" s="30" t="str">
        <f>'INF GERAIS'!C58</f>
        <v>AGRESTE CENTRAL</v>
      </c>
      <c r="D58" s="30" t="str">
        <f>'INF GERAIS'!D58</f>
        <v>BELO JARDIM</v>
      </c>
      <c r="E58" s="30" t="str">
        <f>'INF GERAIS'!E58</f>
        <v>APOIO À IMPLANTAÇÃO DE INFRA-ESTRUTURA URBANA NO MUNICÍPIO DE BELO JARDIM - PE 
PAVIMENTAÇÃO DE VIAS EM PARALELEPÍPEDOS GRANITICOS NOS POVOADOS XUCURU E SERRA DOS VENTOS, MUNICÍPIO DE BELO JARDIM - PE</v>
      </c>
      <c r="F58" s="30" t="str">
        <f>'INF GERAIS'!G58</f>
        <v>NORMAL</v>
      </c>
      <c r="G58" s="233" t="str">
        <f>IF(OR('INF GERAIS'!N58="AGUARDANDO PRESTAÇÃO DE CONTAS",'INF GERAIS'!N58="AGUARDANDO APROVAÇÃO PRESTAÇÃO DE CONTAS",'INF GERAIS'!N58="AGUARDANDO APROVAÇÃO PRESTAÇÃO DE CONTAS (SECRETARIA)",'INF GERAIS'!N58="AGUARDANDO APROVAÇÃO PRESTAÇÃO DE CONTAS (CEAM)",'INF GERAIS'!N58="CONCLUÍDO"),RESUMO!N58+60,"ND")</f>
        <v>ND</v>
      </c>
      <c r="H58" s="10"/>
      <c r="I58" s="233"/>
      <c r="J58" s="30"/>
      <c r="K58" s="10"/>
      <c r="L58" s="30"/>
      <c r="M58" s="10"/>
      <c r="N58" s="30"/>
      <c r="O58" s="10"/>
    </row>
    <row r="59" spans="2:19" ht="29" x14ac:dyDescent="0.35">
      <c r="B59" s="30" t="str">
        <f>'INF GERAIS'!B59&amp;IFERROR(IF(INDEX(APOIO!$A$5:$A$50,MATCH('INF GERAIS'!N59,APOIO!$B$5:$B$50,0))="NÃO",APOIO!$A$2&amp;"NÃO VÁLIDO",""),"")</f>
        <v>2014.0051</v>
      </c>
      <c r="C59" s="30" t="str">
        <f>'INF GERAIS'!C59</f>
        <v>AGRESTE CENTRAL</v>
      </c>
      <c r="D59" s="30" t="str">
        <f>'INF GERAIS'!D59</f>
        <v>BELO JARDIM</v>
      </c>
      <c r="E59" s="30" t="str">
        <f>'INF GERAIS'!E59</f>
        <v>REQUALIFICAÇÃO DA AVENIDA PAULO GUERRA</v>
      </c>
      <c r="F59" s="30" t="str">
        <f>'INF GERAIS'!G59</f>
        <v>NORMAL</v>
      </c>
      <c r="G59" s="233" t="str">
        <f>IF(OR('INF GERAIS'!N59="AGUARDANDO PRESTAÇÃO DE CONTAS",'INF GERAIS'!N59="AGUARDANDO APROVAÇÃO PRESTAÇÃO DE CONTAS",'INF GERAIS'!N59="AGUARDANDO APROVAÇÃO PRESTAÇÃO DE CONTAS (SECRETARIA)",'INF GERAIS'!N59="AGUARDANDO APROVAÇÃO PRESTAÇÃO DE CONTAS (CEAM)",'INF GERAIS'!N59="CONCLUÍDO"),RESUMO!N59+60,"ND")</f>
        <v>ND</v>
      </c>
      <c r="H59" s="10"/>
      <c r="I59" s="233"/>
      <c r="J59" s="30"/>
      <c r="K59" s="10"/>
      <c r="L59" s="30"/>
      <c r="M59" s="10"/>
      <c r="N59" s="30"/>
      <c r="O59" s="10"/>
    </row>
    <row r="60" spans="2:19" ht="43.5" x14ac:dyDescent="0.35">
      <c r="B60" s="30" t="str">
        <f>'INF GERAIS'!B60&amp;IFERROR(IF(INDEX(APOIO!$A$5:$A$50,MATCH('INF GERAIS'!N60,APOIO!$B$5:$B$50,0))="NÃO",APOIO!$A$2&amp;"NÃO VÁLIDO",""),"")</f>
        <v>2014.0052</v>
      </c>
      <c r="C60" s="30" t="str">
        <f>'INF GERAIS'!C60</f>
        <v>SERTÃO DO MOXOTÓ</v>
      </c>
      <c r="D60" s="30" t="str">
        <f>'INF GERAIS'!D60</f>
        <v>BETÂNIA</v>
      </c>
      <c r="E60" s="30" t="str">
        <f>'INF GERAIS'!E60</f>
        <v>CONSTRUÇÃO DE PRAÇA PÚBLICA PARA LAZER</v>
      </c>
      <c r="F60" s="30" t="str">
        <f>'INF GERAIS'!G60</f>
        <v>NORMAL</v>
      </c>
      <c r="G60" s="233" t="str">
        <f>IF(OR('INF GERAIS'!N60="AGUARDANDO PRESTAÇÃO DE CONTAS",'INF GERAIS'!N60="AGUARDANDO APROVAÇÃO PRESTAÇÃO DE CONTAS",'INF GERAIS'!N60="AGUARDANDO APROVAÇÃO PRESTAÇÃO DE CONTAS (SECRETARIA)",'INF GERAIS'!N60="AGUARDANDO APROVAÇÃO PRESTAÇÃO DE CONTAS (CEAM)",'INF GERAIS'!N60="CONCLUÍDO"),RESUMO!N60+60,"ND")</f>
        <v>ND</v>
      </c>
      <c r="H60" s="10"/>
      <c r="I60" s="233"/>
      <c r="J60" s="30"/>
      <c r="K60" s="10"/>
      <c r="L60" s="30"/>
      <c r="M60" s="10"/>
      <c r="N60" s="30"/>
      <c r="O60" s="10"/>
    </row>
    <row r="61" spans="2:19" ht="174" x14ac:dyDescent="0.35">
      <c r="B61" s="30" t="str">
        <f>'INF GERAIS'!B61&amp;IFERROR(IF(INDEX(APOIO!$A$5:$A$50,MATCH('INF GERAIS'!N61,APOIO!$B$5:$B$50,0))="NÃO",APOIO!$A$2&amp;"NÃO VÁLIDO",""),"")</f>
        <v>2014.0053</v>
      </c>
      <c r="C61" s="30" t="str">
        <f>'INF GERAIS'!C61</f>
        <v>AGRESTE CENTRAL</v>
      </c>
      <c r="D61" s="30" t="str">
        <f>'INF GERAIS'!D61</f>
        <v>BEZERROS</v>
      </c>
      <c r="E61" s="30" t="str">
        <f>'INF GERAIS'!E61</f>
        <v>PAVIMENTAÇÃO DE DIVERSAS RUAS (40 RUAS)</v>
      </c>
      <c r="F61" s="30" t="str">
        <f>'INF GERAIS'!G61</f>
        <v>NORMAL</v>
      </c>
      <c r="G61" s="233" t="str">
        <f>IF(OR('INF GERAIS'!N61="AGUARDANDO PRESTAÇÃO DE CONTAS",'INF GERAIS'!N61="AGUARDANDO APROVAÇÃO PRESTAÇÃO DE CONTAS",'INF GERAIS'!N61="AGUARDANDO APROVAÇÃO PRESTAÇÃO DE CONTAS (SECRETARIA)",'INF GERAIS'!N61="AGUARDANDO APROVAÇÃO PRESTAÇÃO DE CONTAS (CEAM)",'INF GERAIS'!N61="CONCLUÍDO"),RESUMO!N61+60,"ND")</f>
        <v>ND</v>
      </c>
      <c r="H61" s="233">
        <v>43241</v>
      </c>
      <c r="I61" s="233"/>
      <c r="J61" s="646" t="s">
        <v>11107</v>
      </c>
      <c r="K61" s="233">
        <v>43241</v>
      </c>
      <c r="L61" s="1201" t="s">
        <v>11536</v>
      </c>
      <c r="M61" s="233">
        <v>43315</v>
      </c>
      <c r="N61" s="30"/>
      <c r="O61" s="10"/>
    </row>
    <row r="62" spans="2:19" ht="174" x14ac:dyDescent="0.35">
      <c r="B62" s="30" t="str">
        <f>'INF GERAIS'!B62&amp;IFERROR(IF(INDEX(APOIO!$A$5:$A$50,MATCH('INF GERAIS'!N62,APOIO!$B$5:$B$50,0))="NÃO",APOIO!$A$2&amp;"NÃO VÁLIDO",""),"")</f>
        <v>2014.0054</v>
      </c>
      <c r="C62" s="30" t="str">
        <f>'INF GERAIS'!C62</f>
        <v>AGRESTE CENTRAL</v>
      </c>
      <c r="D62" s="30" t="str">
        <f>'INF GERAIS'!D62</f>
        <v>BEZERROS</v>
      </c>
      <c r="E62" s="30" t="str">
        <f>'INF GERAIS'!E62</f>
        <v>CONSTRUÇÃO DO TERMINAL ALTERNATIVO DE TRANSPORTE DE PASSAGEIROS</v>
      </c>
      <c r="F62" s="30" t="str">
        <f>'INF GERAIS'!G62</f>
        <v>NORMAL</v>
      </c>
      <c r="G62" s="233" t="str">
        <f>IF(OR('INF GERAIS'!N62="AGUARDANDO PRESTAÇÃO DE CONTAS",'INF GERAIS'!N62="AGUARDANDO APROVAÇÃO PRESTAÇÃO DE CONTAS",'INF GERAIS'!N62="AGUARDANDO APROVAÇÃO PRESTAÇÃO DE CONTAS (SECRETARIA)",'INF GERAIS'!N62="AGUARDANDO APROVAÇÃO PRESTAÇÃO DE CONTAS (CEAM)",'INF GERAIS'!N62="CONCLUÍDO"),RESUMO!N62+60,"ND")</f>
        <v>ND</v>
      </c>
      <c r="H62" s="233">
        <v>43241</v>
      </c>
      <c r="I62" s="233"/>
      <c r="J62" s="646" t="s">
        <v>11106</v>
      </c>
      <c r="K62" s="10">
        <v>43241</v>
      </c>
      <c r="L62" s="30" t="s">
        <v>11521</v>
      </c>
      <c r="M62" s="233">
        <v>43312</v>
      </c>
      <c r="N62" s="30"/>
      <c r="O62" s="10"/>
    </row>
    <row r="63" spans="2:19" ht="101.5" x14ac:dyDescent="0.35">
      <c r="B63" s="30" t="str">
        <f>'INF GERAIS'!B63&amp;IFERROR(IF(INDEX(APOIO!$A$5:$A$50,MATCH('INF GERAIS'!N63,APOIO!$B$5:$B$50,0))="NÃO",APOIO!$A$2&amp;"NÃO VÁLIDO",""),"")</f>
        <v>2014.0055</v>
      </c>
      <c r="C63" s="30" t="str">
        <f>'INF GERAIS'!C63</f>
        <v>SERTÃO DO ARARIPE</v>
      </c>
      <c r="D63" s="30" t="str">
        <f>'INF GERAIS'!D63</f>
        <v>BODOCÓ</v>
      </c>
      <c r="E63" s="30" t="str">
        <f>'INF GERAIS'!E63</f>
        <v xml:space="preserve">PAVIMENTAÇÃO EM PARALELEPÍPEDOS GRANÍTICOS  NA SEDE DO MUNICÍPIO( 24 RUAS) </v>
      </c>
      <c r="F63" s="30" t="str">
        <f>'INF GERAIS'!G63</f>
        <v>NORMAL</v>
      </c>
      <c r="G63" s="233" t="str">
        <f>IF(OR('INF GERAIS'!N63="AGUARDANDO PRESTAÇÃO DE CONTAS",'INF GERAIS'!N63="AGUARDANDO APROVAÇÃO PRESTAÇÃO DE CONTAS",'INF GERAIS'!N63="AGUARDANDO APROVAÇÃO PRESTAÇÃO DE CONTAS (SECRETARIA)",'INF GERAIS'!N63="AGUARDANDO APROVAÇÃO PRESTAÇÃO DE CONTAS (CEAM)",'INF GERAIS'!N63="CONCLUÍDO"),RESUMO!N63+60,"ND")</f>
        <v>ND</v>
      </c>
      <c r="H63" s="10"/>
      <c r="I63" s="233"/>
      <c r="J63" s="30" t="s">
        <v>13912</v>
      </c>
      <c r="K63" s="10"/>
      <c r="L63" s="30"/>
      <c r="M63" s="10"/>
      <c r="N63" s="30"/>
      <c r="O63" s="10"/>
    </row>
    <row r="64" spans="2:19" ht="101.5" x14ac:dyDescent="0.35">
      <c r="B64" s="30" t="str">
        <f>'INF GERAIS'!B64&amp;IFERROR(IF(INDEX(APOIO!$A$5:$A$50,MATCH('INF GERAIS'!N64,APOIO!$B$5:$B$50,0))="NÃO",APOIO!$A$2&amp;"NÃO VÁLIDO",""),"")</f>
        <v>2014.0056</v>
      </c>
      <c r="C64" s="30" t="str">
        <f>'INF GERAIS'!C64</f>
        <v>AGRESTE MERIDIONAL</v>
      </c>
      <c r="D64" s="30" t="str">
        <f>'INF GERAIS'!D64</f>
        <v>BOM CONSELHO</v>
      </c>
      <c r="E64" s="30" t="str">
        <f>'INF GERAIS'!E64</f>
        <v>CONSTRUÇÃO DE PAVIMENTAÇÃO COM PARALELEPÍPEDOS, EM RUAS, NO MUNICÍPIO DE BOM CONSELHO - PE</v>
      </c>
      <c r="F64" s="30" t="str">
        <f>'INF GERAIS'!G64</f>
        <v>NORMAL</v>
      </c>
      <c r="G64" s="233">
        <f>IF(OR('INF GERAIS'!N64="AGUARDANDO PRESTAÇÃO DE CONTAS",'INF GERAIS'!N64="AGUARDANDO APROVAÇÃO PRESTAÇÃO DE CONTAS",'INF GERAIS'!N64="AGUARDANDO APROVAÇÃO PRESTAÇÃO DE CONTAS (SECRETARIA)",'INF GERAIS'!N64="AGUARDANDO APROVAÇÃO PRESTAÇÃO DE CONTAS (CEAM)",'INF GERAIS'!N64="CONCLUÍDO"),RESUMO!N64+60,"ND")</f>
        <v>42584</v>
      </c>
      <c r="H64" s="10">
        <v>42549</v>
      </c>
      <c r="I64" s="233"/>
      <c r="J64" s="562" t="s">
        <v>8479</v>
      </c>
      <c r="K64" s="10">
        <v>42642</v>
      </c>
      <c r="L64" s="30" t="s">
        <v>8664</v>
      </c>
      <c r="M64" s="10">
        <v>42697</v>
      </c>
      <c r="N64" s="30" t="s">
        <v>8707</v>
      </c>
      <c r="O64" s="10">
        <v>42719</v>
      </c>
      <c r="P64" s="844" t="s">
        <v>8853</v>
      </c>
      <c r="Q64" s="122">
        <v>42766</v>
      </c>
      <c r="R64" s="717" t="s">
        <v>9321</v>
      </c>
      <c r="S64" s="122">
        <v>42879</v>
      </c>
    </row>
    <row r="65" spans="2:21" ht="101.5" x14ac:dyDescent="0.35">
      <c r="B65" s="30" t="str">
        <f>'INF GERAIS'!B65&amp;IFERROR(IF(INDEX(APOIO!$A$5:$A$50,MATCH('INF GERAIS'!N65,APOIO!$B$5:$B$50,0))="NÃO",APOIO!$A$2&amp;"NÃO VÁLIDO",""),"")</f>
        <v>2014.0057</v>
      </c>
      <c r="C65" s="30" t="str">
        <f>'INF GERAIS'!C65</f>
        <v>AGRESTE MERIDIONAL</v>
      </c>
      <c r="D65" s="30" t="str">
        <f>'INF GERAIS'!D65</f>
        <v>BOM CONSELHO</v>
      </c>
      <c r="E65" s="30" t="str">
        <f>'INF GERAIS'!E65</f>
        <v xml:space="preserve">CONSTRUÇÃO DE SISTEMA DE ABASTECIMENTO DE ÁGUA NO POVOADO DE LAGOA DE SÃO JOSÉ </v>
      </c>
      <c r="F65" s="30" t="str">
        <f>'INF GERAIS'!G65</f>
        <v>NORMAL</v>
      </c>
      <c r="G65" s="233">
        <f>IF(OR('INF GERAIS'!N65="AGUARDANDO PRESTAÇÃO DE CONTAS",'INF GERAIS'!N65="AGUARDANDO APROVAÇÃO PRESTAÇÃO DE CONTAS",'INF GERAIS'!N65="AGUARDANDO APROVAÇÃO PRESTAÇÃO DE CONTAS (SECRETARIA)",'INF GERAIS'!N65="AGUARDANDO APROVAÇÃO PRESTAÇÃO DE CONTAS (CEAM)",'INF GERAIS'!N65="CONCLUÍDO"),RESUMO!N65+60,"ND")</f>
        <v>42602</v>
      </c>
      <c r="H65" s="233">
        <v>42549</v>
      </c>
      <c r="I65" s="233"/>
      <c r="J65" s="30" t="s">
        <v>12447</v>
      </c>
      <c r="K65" s="10">
        <v>43697</v>
      </c>
      <c r="L65" s="30"/>
      <c r="M65" s="10"/>
      <c r="N65" s="30"/>
      <c r="O65" s="10"/>
    </row>
    <row r="66" spans="2:21" ht="58" x14ac:dyDescent="0.35">
      <c r="B66" s="30" t="str">
        <f>'INF GERAIS'!B66&amp;IFERROR(IF(INDEX(APOIO!$A$5:$A$50,MATCH('INF GERAIS'!N66,APOIO!$B$5:$B$50,0))="NÃO",APOIO!$A$2&amp;"NÃO VÁLIDO",""),"")</f>
        <v>2014.0058
NÃO VÁLIDO</v>
      </c>
      <c r="C66" s="30" t="str">
        <f>'INF GERAIS'!C66</f>
        <v>AGRESTE SETENTRIONAL</v>
      </c>
      <c r="D66" s="30" t="str">
        <f>'INF GERAIS'!D66</f>
        <v>BOM JARDIM</v>
      </c>
      <c r="E66" s="30" t="str">
        <f>'INF GERAIS'!E66</f>
        <v xml:space="preserve">CONSTRUÇÃO DE 10 (DEZ) POÇOS ARTESIANOS EM DIVERSAS LOCALIDADES DA ZONA RURAL DO MUNICÍPIO </v>
      </c>
      <c r="F66" s="30" t="str">
        <f>'INF GERAIS'!G66</f>
        <v>NORMAL</v>
      </c>
      <c r="G66" s="233" t="str">
        <f>IF(OR('INF GERAIS'!N66="AGUARDANDO PRESTAÇÃO DE CONTAS",'INF GERAIS'!N66="AGUARDANDO APROVAÇÃO PRESTAÇÃO DE CONTAS",'INF GERAIS'!N66="AGUARDANDO APROVAÇÃO PRESTAÇÃO DE CONTAS (SECRETARIA)",'INF GERAIS'!N66="AGUARDANDO APROVAÇÃO PRESTAÇÃO DE CONTAS (CEAM)",'INF GERAIS'!N66="CONCLUÍDO"),RESUMO!N66+60,"ND")</f>
        <v>ND</v>
      </c>
      <c r="H66" s="10"/>
      <c r="I66" s="233"/>
      <c r="J66" s="30"/>
      <c r="K66" s="10"/>
      <c r="L66" s="30"/>
      <c r="M66" s="10"/>
      <c r="N66" s="30"/>
      <c r="O66" s="10"/>
    </row>
    <row r="67" spans="2:21" ht="58" x14ac:dyDescent="0.35">
      <c r="B67" s="30" t="str">
        <f>'INF GERAIS'!B67&amp;IFERROR(IF(INDEX(APOIO!$A$5:$A$50,MATCH('INF GERAIS'!N67,APOIO!$B$5:$B$50,0))="NÃO",APOIO!$A$2&amp;"NÃO VÁLIDO",""),"")</f>
        <v>2014.0059</v>
      </c>
      <c r="C67" s="30" t="str">
        <f>'INF GERAIS'!C67</f>
        <v>AGRESTE SETENTRIONAL</v>
      </c>
      <c r="D67" s="30" t="str">
        <f>'INF GERAIS'!D67</f>
        <v>BOM JARDIM</v>
      </c>
      <c r="E67" s="30" t="str">
        <f>'INF GERAIS'!E67</f>
        <v>PAVIMENTAÇÃO, DRENAGEM E SINALIZAÇÃO DO PROLONGAMENTO DA RUA PRINCIPAL DO SÍTIO ALTOS</v>
      </c>
      <c r="F67" s="30" t="str">
        <f>'INF GERAIS'!G67</f>
        <v>NORMAL</v>
      </c>
      <c r="G67" s="233" t="str">
        <f>IF(OR('INF GERAIS'!N67="AGUARDANDO PRESTAÇÃO DE CONTAS",'INF GERAIS'!N67="AGUARDANDO APROVAÇÃO PRESTAÇÃO DE CONTAS",'INF GERAIS'!N67="AGUARDANDO APROVAÇÃO PRESTAÇÃO DE CONTAS (SECRETARIA)",'INF GERAIS'!N67="AGUARDANDO APROVAÇÃO PRESTAÇÃO DE CONTAS (CEAM)",'INF GERAIS'!N67="CONCLUÍDO"),RESUMO!N67+60,"ND")</f>
        <v>ND</v>
      </c>
      <c r="H67" s="10">
        <v>44026</v>
      </c>
      <c r="I67" s="233"/>
      <c r="J67" s="30"/>
      <c r="K67" s="10"/>
      <c r="L67" s="30"/>
      <c r="M67" s="10"/>
      <c r="N67" s="30"/>
      <c r="O67" s="10"/>
    </row>
    <row r="68" spans="2:21" ht="145" x14ac:dyDescent="0.35">
      <c r="B68" s="30" t="str">
        <f>'INF GERAIS'!B68&amp;IFERROR(IF(INDEX(APOIO!$A$5:$A$50,MATCH('INF GERAIS'!N68,APOIO!$B$5:$B$50,0))="NÃO",APOIO!$A$2&amp;"NÃO VÁLIDO",""),"")</f>
        <v>2014.0060</v>
      </c>
      <c r="C68" s="30" t="str">
        <f>'INF GERAIS'!C68</f>
        <v>AGRESTE SETENTRIONAL</v>
      </c>
      <c r="D68" s="30" t="str">
        <f>'INF GERAIS'!D68</f>
        <v>BOM JARDIM</v>
      </c>
      <c r="E68" s="30" t="str">
        <f>'INF GERAIS'!E68</f>
        <v>PAVIMENTAÇÃO, DRENAGEM E SINALIZAÇÃO DA RUA DA VAQUEJADA, LOCALIZADA NO DISTRITO DE UMARI</v>
      </c>
      <c r="F68" s="30" t="str">
        <f>'INF GERAIS'!G68</f>
        <v>NORMAL</v>
      </c>
      <c r="G68" s="233" t="str">
        <f>IF(OR('INF GERAIS'!N68="AGUARDANDO PRESTAÇÃO DE CONTAS",'INF GERAIS'!N68="AGUARDANDO APROVAÇÃO PRESTAÇÃO DE CONTAS",'INF GERAIS'!N68="AGUARDANDO APROVAÇÃO PRESTAÇÃO DE CONTAS (SECRETARIA)",'INF GERAIS'!N68="AGUARDANDO APROVAÇÃO PRESTAÇÃO DE CONTAS (CEAM)",'INF GERAIS'!N68="CONCLUÍDO"),RESUMO!N68+60,"ND")</f>
        <v>ND</v>
      </c>
      <c r="H68" s="10">
        <v>43348</v>
      </c>
      <c r="I68" s="233"/>
      <c r="J68" s="30" t="s">
        <v>12025</v>
      </c>
      <c r="K68" s="10">
        <v>43544</v>
      </c>
      <c r="L68" s="30" t="s">
        <v>12421</v>
      </c>
      <c r="M68" s="10">
        <v>43684</v>
      </c>
      <c r="N68" s="1581" t="s">
        <v>12678</v>
      </c>
      <c r="O68" s="10">
        <v>43763</v>
      </c>
    </row>
    <row r="69" spans="2:21" ht="159.5" x14ac:dyDescent="0.35">
      <c r="B69" s="30" t="str">
        <f>'INF GERAIS'!B69&amp;IFERROR(IF(INDEX(APOIO!$A$5:$A$50,MATCH('INF GERAIS'!N69,APOIO!$B$5:$B$50,0))="NÃO",APOIO!$A$2&amp;"NÃO VÁLIDO",""),"")</f>
        <v>2014.0061</v>
      </c>
      <c r="C69" s="30" t="str">
        <f>'INF GERAIS'!C69</f>
        <v>AGRESTE SETENTRIONAL</v>
      </c>
      <c r="D69" s="30" t="str">
        <f>'INF GERAIS'!D69</f>
        <v>BOM JARDIM</v>
      </c>
      <c r="E69" s="30" t="str">
        <f>'INF GERAIS'!E69</f>
        <v>PAVIMENTAÇÃO, DRENAGEM, CONTENÇÃO E SINALIZAÇÃO DE DIVERSAS RUAS NO LOTEAMENTO PARANÁ, DISTRITO DE BIZARRA ( 13 RUAS)</v>
      </c>
      <c r="F69" s="30" t="str">
        <f>'INF GERAIS'!G69</f>
        <v>NORMAL</v>
      </c>
      <c r="G69" s="233" t="str">
        <f>IF(OR('INF GERAIS'!N69="AGUARDANDO PRESTAÇÃO DE CONTAS",'INF GERAIS'!N69="AGUARDANDO APROVAÇÃO PRESTAÇÃO DE CONTAS",'INF GERAIS'!N69="AGUARDANDO APROVAÇÃO PRESTAÇÃO DE CONTAS (SECRETARIA)",'INF GERAIS'!N69="AGUARDANDO APROVAÇÃO PRESTAÇÃO DE CONTAS (CEAM)",'INF GERAIS'!N69="CONCLUÍDO"),RESUMO!N69+60,"ND")</f>
        <v>ND</v>
      </c>
      <c r="H69" s="10">
        <v>43348</v>
      </c>
      <c r="I69" s="233"/>
      <c r="J69" s="30" t="s">
        <v>12026</v>
      </c>
      <c r="K69" s="10">
        <v>43549</v>
      </c>
      <c r="L69" s="30" t="s">
        <v>12419</v>
      </c>
      <c r="M69" s="10">
        <v>43684</v>
      </c>
      <c r="N69" s="1680" t="s">
        <v>12933</v>
      </c>
      <c r="O69" s="10">
        <v>43773</v>
      </c>
      <c r="P69" s="1707" t="s">
        <v>13012</v>
      </c>
      <c r="Q69" s="122">
        <v>43888</v>
      </c>
    </row>
    <row r="70" spans="2:21" ht="159.5" x14ac:dyDescent="0.35">
      <c r="B70" s="30" t="str">
        <f>'INF GERAIS'!B70&amp;IFERROR(IF(INDEX(APOIO!$A$5:$A$50,MATCH('INF GERAIS'!N70,APOIO!$B$5:$B$50,0))="NÃO",APOIO!$A$2&amp;"NÃO VÁLIDO",""),"")</f>
        <v>2014.0062</v>
      </c>
      <c r="C70" s="30" t="str">
        <f>'INF GERAIS'!C70</f>
        <v>AGRESTE SETENTRIONAL</v>
      </c>
      <c r="D70" s="30" t="str">
        <f>'INF GERAIS'!D70</f>
        <v>BOM JARDIM</v>
      </c>
      <c r="E70" s="30" t="str">
        <f>'INF GERAIS'!E70</f>
        <v>PAVIMENTAÇÃO, DRENAGEM E SINALIZAÇÃO DA RUA JATOBÁ, RUA ROBERTO LEONARDO DE OLIVEIRA E RUAS CASTELO BRANCO 02, CASTELO BRANCO 04 E CASTELO BRANCO 05, NO CENTRO ( 5 RUAS)</v>
      </c>
      <c r="F70" s="30" t="str">
        <f>'INF GERAIS'!G70</f>
        <v>NORMAL</v>
      </c>
      <c r="G70" s="233" t="str">
        <f>IF(OR('INF GERAIS'!N70="AGUARDANDO PRESTAÇÃO DE CONTAS",'INF GERAIS'!N70="AGUARDANDO APROVAÇÃO PRESTAÇÃO DE CONTAS",'INF GERAIS'!N70="AGUARDANDO APROVAÇÃO PRESTAÇÃO DE CONTAS (SECRETARIA)",'INF GERAIS'!N70="AGUARDANDO APROVAÇÃO PRESTAÇÃO DE CONTAS (CEAM)",'INF GERAIS'!N70="CONCLUÍDO"),RESUMO!N70+60,"ND")</f>
        <v>ND</v>
      </c>
      <c r="H70" s="10">
        <v>43348</v>
      </c>
      <c r="I70" s="233"/>
      <c r="J70" s="30" t="s">
        <v>11909</v>
      </c>
      <c r="K70" s="10">
        <v>43523</v>
      </c>
      <c r="L70" s="30" t="s">
        <v>12420</v>
      </c>
      <c r="M70" s="10">
        <v>43684</v>
      </c>
      <c r="N70" s="30" t="s">
        <v>12584</v>
      </c>
      <c r="O70" s="122">
        <v>43746</v>
      </c>
      <c r="P70" s="1629" t="s">
        <v>12812</v>
      </c>
      <c r="Q70" s="122">
        <v>43808</v>
      </c>
      <c r="R70" s="1708" t="s">
        <v>13016</v>
      </c>
      <c r="S70" s="122">
        <v>43888</v>
      </c>
    </row>
    <row r="71" spans="2:21" ht="43.5" x14ac:dyDescent="0.35">
      <c r="B71" s="30" t="str">
        <f>'INF GERAIS'!B71&amp;IFERROR(IF(INDEX(APOIO!$A$5:$A$50,MATCH('INF GERAIS'!N71,APOIO!$B$5:$B$50,0))="NÃO",APOIO!$A$2&amp;"NÃO VÁLIDO",""),"")</f>
        <v>2014.0063</v>
      </c>
      <c r="C71" s="30" t="str">
        <f>'INF GERAIS'!C71</f>
        <v>AGRESTE SETENTRIONAL</v>
      </c>
      <c r="D71" s="30" t="str">
        <f>'INF GERAIS'!D71</f>
        <v>BOM JARDIM</v>
      </c>
      <c r="E71" s="30" t="str">
        <f>'INF GERAIS'!E71</f>
        <v>CONSTRUÇÃO DA PRAÇA BEIRA RIO E CONSTRUÇÃO DA PRAÇA CAIS DA ESTAÇÃO</v>
      </c>
      <c r="F71" s="30" t="str">
        <f>'INF GERAIS'!G71</f>
        <v>NORMAL</v>
      </c>
      <c r="G71" s="233">
        <f>IF(OR('INF GERAIS'!N71="AGUARDANDO PRESTAÇÃO DE CONTAS",'INF GERAIS'!N71="AGUARDANDO APROVAÇÃO PRESTAÇÃO DE CONTAS",'INF GERAIS'!N71="AGUARDANDO APROVAÇÃO PRESTAÇÃO DE CONTAS (SECRETARIA)",'INF GERAIS'!N71="AGUARDANDO APROVAÇÃO PRESTAÇÃO DE CONTAS (CEAM)",'INF GERAIS'!N71="CONCLUÍDO"),RESUMO!N71+60,"ND")</f>
        <v>44199</v>
      </c>
      <c r="H71" s="10">
        <v>44049</v>
      </c>
      <c r="I71" s="233"/>
      <c r="J71" s="233">
        <v>44222</v>
      </c>
      <c r="K71" s="10"/>
      <c r="L71" s="30"/>
      <c r="M71" s="10"/>
      <c r="N71" s="30"/>
      <c r="O71" s="10"/>
    </row>
    <row r="72" spans="2:21" ht="145" x14ac:dyDescent="0.35">
      <c r="B72" s="30" t="str">
        <f>'INF GERAIS'!B72&amp;IFERROR(IF(INDEX(APOIO!$A$5:$A$50,MATCH('INF GERAIS'!N72,APOIO!$B$5:$B$50,0))="NÃO",APOIO!$A$2&amp;"NÃO VÁLIDO",""),"")</f>
        <v>2014.0064</v>
      </c>
      <c r="C72" s="30" t="str">
        <f>'INF GERAIS'!C72</f>
        <v>AGRESTE CENTRAL</v>
      </c>
      <c r="D72" s="30" t="str">
        <f>'INF GERAIS'!D72</f>
        <v>BONITO</v>
      </c>
      <c r="E72" s="30" t="str">
        <f>'INF GERAIS'!E72</f>
        <v>BONITO SEDE 2</v>
      </c>
      <c r="F72" s="30" t="str">
        <f>'INF GERAIS'!G72</f>
        <v>NORMAL</v>
      </c>
      <c r="G72" s="233" t="str">
        <f>IF(OR('INF GERAIS'!N72="AGUARDANDO PRESTAÇÃO DE CONTAS",'INF GERAIS'!N72="AGUARDANDO APROVAÇÃO PRESTAÇÃO DE CONTAS",'INF GERAIS'!N72="AGUARDANDO APROVAÇÃO PRESTAÇÃO DE CONTAS (SECRETARIA)",'INF GERAIS'!N72="AGUARDANDO APROVAÇÃO PRESTAÇÃO DE CONTAS (CEAM)",'INF GERAIS'!N72="CONCLUÍDO"),RESUMO!N72+60,"ND")</f>
        <v>ND</v>
      </c>
      <c r="H72" s="233">
        <v>42888</v>
      </c>
      <c r="I72" s="233"/>
      <c r="J72" s="646" t="s">
        <v>9748</v>
      </c>
      <c r="K72" s="10">
        <v>42955</v>
      </c>
      <c r="L72" s="30"/>
      <c r="M72" s="10"/>
      <c r="N72" s="30"/>
      <c r="O72" s="10"/>
    </row>
    <row r="73" spans="2:21" ht="145" x14ac:dyDescent="0.35">
      <c r="B73" s="30" t="str">
        <f>'INF GERAIS'!B73&amp;IFERROR(IF(INDEX(APOIO!$A$5:$A$50,MATCH('INF GERAIS'!N73,APOIO!$B$5:$B$50,0))="NÃO",APOIO!$A$2&amp;"NÃO VÁLIDO",""),"")</f>
        <v>2014.0065</v>
      </c>
      <c r="C73" s="30" t="str">
        <f>'INF GERAIS'!C73</f>
        <v>AGRESTE CENTRAL</v>
      </c>
      <c r="D73" s="30" t="str">
        <f>'INF GERAIS'!D73</f>
        <v>BONITO</v>
      </c>
      <c r="E73" s="30" t="str">
        <f>'INF GERAIS'!E73</f>
        <v>DISTRITOS PAVIMENTADOS</v>
      </c>
      <c r="F73" s="30" t="str">
        <f>'INF GERAIS'!G73</f>
        <v>NORMAL</v>
      </c>
      <c r="G73" s="233" t="str">
        <f>IF(OR('INF GERAIS'!N73="AGUARDANDO PRESTAÇÃO DE CONTAS",'INF GERAIS'!N73="AGUARDANDO APROVAÇÃO PRESTAÇÃO DE CONTAS",'INF GERAIS'!N73="AGUARDANDO APROVAÇÃO PRESTAÇÃO DE CONTAS (SECRETARIA)",'INF GERAIS'!N73="AGUARDANDO APROVAÇÃO PRESTAÇÃO DE CONTAS (CEAM)",'INF GERAIS'!N73="CONCLUÍDO"),RESUMO!N73+60,"ND")</f>
        <v>ND</v>
      </c>
      <c r="H73" s="233">
        <v>42888</v>
      </c>
      <c r="I73" s="233"/>
      <c r="J73" s="646" t="s">
        <v>9715</v>
      </c>
      <c r="K73" s="233">
        <v>42954</v>
      </c>
      <c r="L73" s="30"/>
      <c r="M73" s="10"/>
      <c r="N73" s="30"/>
      <c r="O73" s="10"/>
    </row>
    <row r="74" spans="2:21" ht="101.5" x14ac:dyDescent="0.35">
      <c r="B74" s="30" t="str">
        <f>'INF GERAIS'!B74&amp;IFERROR(IF(INDEX(APOIO!$A$5:$A$50,MATCH('INF GERAIS'!N74,APOIO!$B$5:$B$50,0))="NÃO",APOIO!$A$2&amp;"NÃO VÁLIDO",""),"")</f>
        <v>2014.0066</v>
      </c>
      <c r="C74" s="30" t="str">
        <f>'INF GERAIS'!C74</f>
        <v>AGRESTE MERIDIONAL</v>
      </c>
      <c r="D74" s="30" t="str">
        <f>'INF GERAIS'!D74</f>
        <v>BREJÃO</v>
      </c>
      <c r="E74" s="30" t="str">
        <f>'INF GERAIS'!E74</f>
        <v>RECUPERAÇÃO DA CALÇADA DA RUA JOSÉ INÁCIO DOS SANTOS</v>
      </c>
      <c r="F74" s="30" t="str">
        <f>'INF GERAIS'!G74</f>
        <v>NORMAL</v>
      </c>
      <c r="G74" s="233">
        <f>IF(OR('INF GERAIS'!N74="AGUARDANDO PRESTAÇÃO DE CONTAS",'INF GERAIS'!N74="AGUARDANDO APROVAÇÃO PRESTAÇÃO DE CONTAS",'INF GERAIS'!N74="AGUARDANDO APROVAÇÃO PRESTAÇÃO DE CONTAS (SECRETARIA)",'INF GERAIS'!N74="AGUARDANDO APROVAÇÃO PRESTAÇÃO DE CONTAS (CEAM)",'INF GERAIS'!N74="CONCLUÍDO"),RESUMO!N74+60,"ND")</f>
        <v>43969</v>
      </c>
      <c r="H74" s="10">
        <v>44259</v>
      </c>
      <c r="I74" s="233"/>
      <c r="J74" s="1815" t="s">
        <v>13439</v>
      </c>
      <c r="K74" s="233">
        <v>44356</v>
      </c>
      <c r="L74" s="30"/>
      <c r="M74" s="10"/>
      <c r="N74" s="30"/>
      <c r="O74" s="10"/>
    </row>
    <row r="75" spans="2:21" ht="101.5" x14ac:dyDescent="0.35">
      <c r="B75" s="30" t="str">
        <f>'INF GERAIS'!B75&amp;IFERROR(IF(INDEX(APOIO!$A$5:$A$50,MATCH('INF GERAIS'!N75,APOIO!$B$5:$B$50,0))="NÃO",APOIO!$A$2&amp;"NÃO VÁLIDO",""),"")</f>
        <v>2014.0067</v>
      </c>
      <c r="C75" s="30" t="str">
        <f>'INF GERAIS'!C75</f>
        <v>AGRESTE MERIDIONAL</v>
      </c>
      <c r="D75" s="30" t="str">
        <f>'INF GERAIS'!D75</f>
        <v>BREJÃO</v>
      </c>
      <c r="E75" s="30" t="str">
        <f>'INF GERAIS'!E75</f>
        <v>REFORMA E URBANIZAÇÃO DO ACESSO PRINCIPAL DE BREJÃO</v>
      </c>
      <c r="F75" s="30" t="str">
        <f>'INF GERAIS'!G75</f>
        <v>NORMAL</v>
      </c>
      <c r="G75" s="233">
        <f>IF(OR('INF GERAIS'!N75="AGUARDANDO PRESTAÇÃO DE CONTAS",'INF GERAIS'!N75="AGUARDANDO APROVAÇÃO PRESTAÇÃO DE CONTAS",'INF GERAIS'!N75="AGUARDANDO APROVAÇÃO PRESTAÇÃO DE CONTAS (SECRETARIA)",'INF GERAIS'!N75="AGUARDANDO APROVAÇÃO PRESTAÇÃO DE CONTAS (CEAM)",'INF GERAIS'!N75="CONCLUÍDO"),RESUMO!N75+60,"ND")</f>
        <v>42492</v>
      </c>
      <c r="H75" s="233">
        <v>44236</v>
      </c>
      <c r="I75" s="233"/>
      <c r="J75" s="1805" t="s">
        <v>13417</v>
      </c>
      <c r="K75" s="10">
        <v>44277</v>
      </c>
      <c r="L75" s="30"/>
      <c r="M75" s="10"/>
      <c r="N75" s="30"/>
      <c r="O75" s="10"/>
    </row>
    <row r="76" spans="2:21" ht="101.5" x14ac:dyDescent="0.35">
      <c r="B76" s="945" t="str">
        <f>'INF GERAIS'!B76&amp;IFERROR(IF(INDEX(APOIO!$A$5:$A$50,MATCH('INF GERAIS'!N76,APOIO!$B$5:$B$50,0))="NÃO",APOIO!$A$2&amp;"NÃO VÁLIDO",""),"")</f>
        <v>2014.0434</v>
      </c>
      <c r="C76" s="945" t="str">
        <f>'INF GERAIS'!C76</f>
        <v>AGRESTE MERIDIONAL</v>
      </c>
      <c r="D76" s="945" t="str">
        <f>'INF GERAIS'!D76</f>
        <v>BREJÃO</v>
      </c>
      <c r="E76" s="1804" t="str">
        <f>'INF GERAIS'!E76</f>
        <v>PAVIMENTAÇÃO EM PARALELEPÍPEDOS DE DIVERSAS RUAS</v>
      </c>
      <c r="F76" s="945" t="str">
        <f>'INF GERAIS'!G76</f>
        <v>NORMAL</v>
      </c>
      <c r="G76" s="233">
        <f>IF(OR('INF GERAIS'!N76="AGUARDANDO PRESTAÇÃO DE CONTAS",'INF GERAIS'!N76="AGUARDANDO APROVAÇÃO PRESTAÇÃO DE CONTAS",'INF GERAIS'!N76="AGUARDANDO APROVAÇÃO PRESTAÇÃO DE CONTAS (SECRETARIA)",'INF GERAIS'!N76="AGUARDANDO APROVAÇÃO PRESTAÇÃO DE CONTAS (CEAM)",'INF GERAIS'!N76="CONCLUÍDO"),RESUMO!N76+60,"ND")</f>
        <v>43879</v>
      </c>
      <c r="H76" s="233">
        <v>44236</v>
      </c>
      <c r="I76" s="233"/>
      <c r="J76" s="1814" t="s">
        <v>13438</v>
      </c>
      <c r="K76" s="233">
        <v>44356</v>
      </c>
      <c r="L76" s="945"/>
      <c r="M76" s="233"/>
      <c r="N76" s="945"/>
      <c r="O76" s="233"/>
    </row>
    <row r="77" spans="2:21" ht="70.400000000000006" customHeight="1" x14ac:dyDescent="0.35">
      <c r="B77" s="1689" t="str">
        <f>'INF GERAIS'!B77&amp;IFERROR(IF(INDEX(APOIO!$A$5:$A$50,MATCH('INF GERAIS'!N77,APOIO!$B$5:$B$50,0))="NÃO",APOIO!$A$2&amp;"NÃO VÁLIDO",""),"")</f>
        <v>2014.0447
NÃO VÁLIDO</v>
      </c>
      <c r="C77" s="1689" t="str">
        <f>'INF GERAIS'!C77</f>
        <v>AGRESTE MERIDIONAL</v>
      </c>
      <c r="D77" s="1689" t="str">
        <f>'INF GERAIS'!D77</f>
        <v>BREJÃO</v>
      </c>
      <c r="E77" s="1804" t="str">
        <f>'INF GERAIS'!E77</f>
        <v>PAVIMENTAÇÃO EM PARALELEPÍPEDOS GRANÍTICOS DAS TRAVESSAS ISRAEL ALVES PINTO (BECO) E TRAVESSA RUBEM F. DE MELO DO MUNICÍPIO DE BREJÃO</v>
      </c>
      <c r="F77" s="1689" t="str">
        <f>'INF GERAIS'!G77</f>
        <v>NORMAL</v>
      </c>
      <c r="G77" s="233" t="str">
        <f>IF(OR('INF GERAIS'!N77="AGUARDANDO PRESTAÇÃO DE CONTAS",'INF GERAIS'!N77="AGUARDANDO APROVAÇÃO PRESTAÇÃO DE CONTAS",'INF GERAIS'!N77="AGUARDANDO APROVAÇÃO PRESTAÇÃO DE CONTAS (SECRETARIA)",'INF GERAIS'!N77="AGUARDANDO APROVAÇÃO PRESTAÇÃO DE CONTAS (CEAM)",'INF GERAIS'!N77="CONCLUÍDO"),RESUMO!N77+60,"ND")</f>
        <v>ND</v>
      </c>
      <c r="H77" s="233"/>
      <c r="I77" s="233"/>
      <c r="J77" s="1689"/>
      <c r="K77" s="233"/>
      <c r="L77" s="1689"/>
      <c r="M77" s="233"/>
      <c r="N77" s="1689"/>
      <c r="O77" s="233"/>
    </row>
    <row r="78" spans="2:21" ht="116" x14ac:dyDescent="0.35">
      <c r="B78" s="30" t="str">
        <f>'INF GERAIS'!B78&amp;IFERROR(IF(INDEX(APOIO!$A$5:$A$50,MATCH('INF GERAIS'!N78,APOIO!$B$5:$B$50,0))="NÃO",APOIO!$A$2&amp;"NÃO VÁLIDO",""),"")</f>
        <v>2014.0068</v>
      </c>
      <c r="C78" s="30" t="str">
        <f>'INF GERAIS'!C78</f>
        <v>SERTÃO DO PAJEÚ</v>
      </c>
      <c r="D78" s="30" t="str">
        <f>'INF GERAIS'!D78</f>
        <v>BREJINHO</v>
      </c>
      <c r="E78" s="1804" t="str">
        <f>'INF GERAIS'!E78</f>
        <v>PAVIMENTAÇÃO DE VIAS PÚBLICAS( 2 RUAS)</v>
      </c>
      <c r="F78" s="30" t="str">
        <f>'INF GERAIS'!G78</f>
        <v>NORMAL</v>
      </c>
      <c r="G78" s="233" t="str">
        <f>IF(OR('INF GERAIS'!N78="AGUARDANDO PRESTAÇÃO DE CONTAS",'INF GERAIS'!N78="AGUARDANDO APROVAÇÃO PRESTAÇÃO DE CONTAS",'INF GERAIS'!N78="AGUARDANDO APROVAÇÃO PRESTAÇÃO DE CONTAS (SECRETARIA)",'INF GERAIS'!N78="AGUARDANDO APROVAÇÃO PRESTAÇÃO DE CONTAS (CEAM)",'INF GERAIS'!N78="CONCLUÍDO"),RESUMO!N78+60,"ND")</f>
        <v>ND</v>
      </c>
      <c r="H78" s="10">
        <v>42472</v>
      </c>
      <c r="I78" s="233"/>
      <c r="J78" s="323" t="s">
        <v>7086</v>
      </c>
      <c r="K78" s="10">
        <v>42496</v>
      </c>
      <c r="L78" s="844" t="s">
        <v>7529</v>
      </c>
      <c r="M78" s="10">
        <v>42536</v>
      </c>
      <c r="N78" s="844" t="s">
        <v>7653</v>
      </c>
      <c r="O78" s="10">
        <v>42555</v>
      </c>
      <c r="P78" s="844" t="s">
        <v>7701</v>
      </c>
      <c r="Q78" s="490" t="s">
        <v>7702</v>
      </c>
      <c r="R78" s="490" t="s">
        <v>8112</v>
      </c>
      <c r="S78" s="233">
        <v>42587</v>
      </c>
      <c r="T78" s="1319" t="s">
        <v>8197</v>
      </c>
      <c r="U78" s="122">
        <v>42611</v>
      </c>
    </row>
    <row r="79" spans="2:21" ht="87" x14ac:dyDescent="0.35">
      <c r="B79" s="30" t="str">
        <f>'INF GERAIS'!B79&amp;IFERROR(IF(INDEX(APOIO!$A$5:$A$50,MATCH('INF GERAIS'!N79,APOIO!$B$5:$B$50,0))="NÃO",APOIO!$A$2&amp;"NÃO VÁLIDO",""),"")</f>
        <v>2014.0069</v>
      </c>
      <c r="C79" s="30" t="str">
        <f>'INF GERAIS'!C79</f>
        <v>SERTÃO DO PAJEÚ</v>
      </c>
      <c r="D79" s="30" t="str">
        <f>'INF GERAIS'!D79</f>
        <v>BREJINHO</v>
      </c>
      <c r="E79" s="30" t="str">
        <f>'INF GERAIS'!E79</f>
        <v xml:space="preserve">REFORMA DO ESTÁDIO MUNICIPAL </v>
      </c>
      <c r="F79" s="30" t="str">
        <f>'INF GERAIS'!G79</f>
        <v>NORMAL</v>
      </c>
      <c r="G79" s="233" t="str">
        <f>IF(OR('INF GERAIS'!N79="AGUARDANDO PRESTAÇÃO DE CONTAS",'INF GERAIS'!N79="AGUARDANDO APROVAÇÃO PRESTAÇÃO DE CONTAS",'INF GERAIS'!N79="AGUARDANDO APROVAÇÃO PRESTAÇÃO DE CONTAS (SECRETARIA)",'INF GERAIS'!N79="AGUARDANDO APROVAÇÃO PRESTAÇÃO DE CONTAS (CEAM)",'INF GERAIS'!N79="CONCLUÍDO"),RESUMO!N79+60,"ND")</f>
        <v>ND</v>
      </c>
      <c r="H79" s="10">
        <v>42548</v>
      </c>
      <c r="I79" s="233"/>
      <c r="J79" s="30" t="s">
        <v>8965</v>
      </c>
      <c r="K79" s="10">
        <v>42804</v>
      </c>
      <c r="L79" s="728" t="s">
        <v>9399</v>
      </c>
      <c r="M79" s="10">
        <v>42886</v>
      </c>
      <c r="N79" s="757" t="s">
        <v>9591</v>
      </c>
      <c r="O79" s="10">
        <v>42900</v>
      </c>
    </row>
    <row r="80" spans="2:21" ht="174" x14ac:dyDescent="0.35">
      <c r="B80" s="30" t="str">
        <f>'INF GERAIS'!B80&amp;IFERROR(IF(INDEX(APOIO!$A$5:$A$50,MATCH('INF GERAIS'!N80,APOIO!$B$5:$B$50,0))="NÃO",APOIO!$A$2&amp;"NÃO VÁLIDO",""),"")</f>
        <v>2014.0070</v>
      </c>
      <c r="C80" s="30" t="str">
        <f>'INF GERAIS'!C80</f>
        <v>AGRESTE CENTRAL</v>
      </c>
      <c r="D80" s="30" t="str">
        <f>'INF GERAIS'!D80</f>
        <v>BREJO DA MADRE DE DEUS</v>
      </c>
      <c r="E80" s="30" t="str">
        <f>'INF GERAIS'!E80</f>
        <v>CONSTRUÇÃO DO BLOCO B - HOSPITAL MUNICIPAL JOSÉ CARLOS DE SANTANA</v>
      </c>
      <c r="F80" s="30" t="str">
        <f>'INF GERAIS'!G80</f>
        <v>NORMAL</v>
      </c>
      <c r="G80" s="233">
        <f>IF(OR('INF GERAIS'!N80="AGUARDANDO PRESTAÇÃO DE CONTAS",'INF GERAIS'!N80="AGUARDANDO APROVAÇÃO PRESTAÇÃO DE CONTAS",'INF GERAIS'!N80="AGUARDANDO APROVAÇÃO PRESTAÇÃO DE CONTAS (SECRETARIA)",'INF GERAIS'!N80="AGUARDANDO APROVAÇÃO PRESTAÇÃO DE CONTAS (CEAM)",'INF GERAIS'!N80="CONCLUÍDO"),RESUMO!N80+60,"ND")</f>
        <v>44655</v>
      </c>
      <c r="H80" s="10">
        <v>45050</v>
      </c>
      <c r="I80" s="1961"/>
      <c r="J80" s="1961" t="s">
        <v>13780</v>
      </c>
      <c r="K80" s="233">
        <v>45050</v>
      </c>
      <c r="L80" s="1961" t="s">
        <v>13781</v>
      </c>
      <c r="M80" s="233">
        <v>45057</v>
      </c>
      <c r="N80" s="1998" t="s">
        <v>13913</v>
      </c>
      <c r="O80" s="10">
        <v>45243</v>
      </c>
    </row>
    <row r="81" spans="2:29" ht="43.5" x14ac:dyDescent="0.35">
      <c r="B81" s="30" t="str">
        <f>'INF GERAIS'!B81&amp;IFERROR(IF(INDEX(APOIO!$A$5:$A$50,MATCH('INF GERAIS'!N81,APOIO!$B$5:$B$50,0))="NÃO",APOIO!$A$2&amp;"NÃO VÁLIDO",""),"")</f>
        <v>2014.0071</v>
      </c>
      <c r="C81" s="30" t="str">
        <f>'INF GERAIS'!C81</f>
        <v>MATA NORTE</v>
      </c>
      <c r="D81" s="30" t="str">
        <f>'INF GERAIS'!D81</f>
        <v>BUENOS AIRES</v>
      </c>
      <c r="E81" s="30" t="str">
        <f>'INF GERAIS'!E81</f>
        <v>PAVIMENTAÇÃO E DRENAGEM EM RUA DO BAIRRO SANTA ANA</v>
      </c>
      <c r="F81" s="30" t="str">
        <f>'INF GERAIS'!G81</f>
        <v>NORMAL</v>
      </c>
      <c r="G81" s="233">
        <v>43970</v>
      </c>
      <c r="H81" s="10">
        <v>44726</v>
      </c>
      <c r="I81" s="233"/>
      <c r="J81" s="30"/>
      <c r="K81" s="10"/>
      <c r="L81" s="30"/>
      <c r="M81" s="10"/>
      <c r="N81" s="30"/>
      <c r="O81" s="10"/>
    </row>
    <row r="82" spans="2:29" ht="58" x14ac:dyDescent="0.35">
      <c r="B82" s="30" t="str">
        <f>'INF GERAIS'!B82&amp;IFERROR(IF(INDEX(APOIO!$A$5:$A$50,MATCH('INF GERAIS'!N82,APOIO!$B$5:$B$50,0))="NÃO",APOIO!$A$2&amp;"NÃO VÁLIDO",""),"")</f>
        <v>2014.0072</v>
      </c>
      <c r="C82" s="30" t="str">
        <f>'INF GERAIS'!C82</f>
        <v>MATA NORTE</v>
      </c>
      <c r="D82" s="30" t="str">
        <f>'INF GERAIS'!D82</f>
        <v>BUENOS AIRES</v>
      </c>
      <c r="E82" s="30" t="str">
        <f>'INF GERAIS'!E82</f>
        <v>PAVIMENTAÇÃO E DRENAGEM EM RUA DOS BAIRROS SANTO ANTONIO E BOA FÉ (8 RUAS)</v>
      </c>
      <c r="F82" s="30" t="str">
        <f>'INF GERAIS'!G82</f>
        <v>NORMAL</v>
      </c>
      <c r="G82" s="233">
        <v>43718</v>
      </c>
      <c r="H82" s="10">
        <v>44726</v>
      </c>
      <c r="I82" s="233"/>
      <c r="J82" s="30"/>
      <c r="K82" s="10"/>
      <c r="L82" s="30"/>
      <c r="M82" s="10"/>
      <c r="N82" s="30"/>
      <c r="O82" s="10"/>
    </row>
    <row r="83" spans="2:29" ht="159.5" x14ac:dyDescent="0.35">
      <c r="B83" s="30" t="str">
        <f>'INF GERAIS'!B83&amp;IFERROR(IF(INDEX(APOIO!$A$5:$A$50,MATCH('INF GERAIS'!N83,APOIO!$B$5:$B$50,0))="NÃO",APOIO!$A$2&amp;"NÃO VÁLIDO",""),"")</f>
        <v>2014.0073</v>
      </c>
      <c r="C83" s="30" t="str">
        <f>'INF GERAIS'!C83</f>
        <v>AGRESTE MERIDIONAL</v>
      </c>
      <c r="D83" s="30" t="str">
        <f>'INF GERAIS'!D83</f>
        <v>BUÍQUE</v>
      </c>
      <c r="E83" s="30" t="str">
        <f>'INF GERAIS'!E83</f>
        <v>RECUPERAÇÃO E REFORMA DO PÁTIO DA FEIRA LIVRE</v>
      </c>
      <c r="F83" s="30" t="str">
        <f>'INF GERAIS'!G83</f>
        <v>NORMAL</v>
      </c>
      <c r="G83" s="233">
        <f>IF(OR('INF GERAIS'!N83="AGUARDANDO PRESTAÇÃO DE CONTAS",'INF GERAIS'!N83="AGUARDANDO APROVAÇÃO PRESTAÇÃO DE CONTAS",'INF GERAIS'!N83="AGUARDANDO APROVAÇÃO PRESTAÇÃO DE CONTAS (SECRETARIA)",'INF GERAIS'!N83="AGUARDANDO APROVAÇÃO PRESTAÇÃO DE CONTAS (CEAM)",'INF GERAIS'!N83="CONCLUÍDO"),RESUMO!N83+60,"ND")</f>
        <v>43969</v>
      </c>
      <c r="H83" s="10">
        <v>43990</v>
      </c>
      <c r="I83" s="233"/>
      <c r="J83" s="1749" t="s">
        <v>13214</v>
      </c>
      <c r="K83" s="10">
        <v>44034</v>
      </c>
      <c r="L83" s="1749" t="s">
        <v>13215</v>
      </c>
      <c r="M83" s="10">
        <v>44046</v>
      </c>
      <c r="N83" s="30"/>
      <c r="O83" s="10"/>
    </row>
    <row r="84" spans="2:29" ht="58" x14ac:dyDescent="0.35">
      <c r="B84" s="30" t="str">
        <f>'INF GERAIS'!B84&amp;IFERROR(IF(INDEX(APOIO!$A$5:$A$50,MATCH('INF GERAIS'!N84,APOIO!$B$5:$B$50,0))="NÃO",APOIO!$A$2&amp;"NÃO VÁLIDO",""),"")</f>
        <v>2014.0074</v>
      </c>
      <c r="C84" s="30" t="str">
        <f>'INF GERAIS'!C84</f>
        <v>METROPOLITANA</v>
      </c>
      <c r="D84" s="30" t="str">
        <f>'INF GERAIS'!D84</f>
        <v>CABO DE SANTO AGOSTINHO</v>
      </c>
      <c r="E84" s="30" t="str">
        <f>'INF GERAIS'!E84</f>
        <v>PAVIMENTAÇÃO E DRENAGEM DA VIA DE ACESSO À COMUNIDADE DE CEPOVO</v>
      </c>
      <c r="F84" s="30" t="str">
        <f>'INF GERAIS'!G84</f>
        <v>NORMAL</v>
      </c>
      <c r="G84" s="233" t="str">
        <f>IF(OR('INF GERAIS'!N84="AGUARDANDO PRESTAÇÃO DE CONTAS",'INF GERAIS'!N84="AGUARDANDO APROVAÇÃO PRESTAÇÃO DE CONTAS",'INF GERAIS'!N84="AGUARDANDO APROVAÇÃO PRESTAÇÃO DE CONTAS (SECRETARIA)",'INF GERAIS'!N84="AGUARDANDO APROVAÇÃO PRESTAÇÃO DE CONTAS (CEAM)",'INF GERAIS'!N84="CONCLUÍDO"),RESUMO!N84+60,"ND")</f>
        <v>ND</v>
      </c>
      <c r="H84" s="10"/>
      <c r="I84" s="233"/>
      <c r="J84" s="30"/>
      <c r="K84" s="10"/>
      <c r="L84" s="30"/>
      <c r="M84" s="10"/>
      <c r="N84" s="30"/>
      <c r="O84" s="10"/>
    </row>
    <row r="85" spans="2:29" ht="43.5" x14ac:dyDescent="0.35">
      <c r="B85" s="30" t="str">
        <f>'INF GERAIS'!B85&amp;IFERROR(IF(INDEX(APOIO!$A$5:$A$50,MATCH('INF GERAIS'!N85,APOIO!$B$5:$B$50,0))="NÃO",APOIO!$A$2&amp;"NÃO VÁLIDO",""),"")</f>
        <v>2014.0075</v>
      </c>
      <c r="C85" s="30" t="str">
        <f>'INF GERAIS'!C85</f>
        <v>METROPOLITANA</v>
      </c>
      <c r="D85" s="30" t="str">
        <f>'INF GERAIS'!D85</f>
        <v>CABO DE SANTO AGOSTINHO</v>
      </c>
      <c r="E85" s="30" t="str">
        <f>'INF GERAIS'!E85</f>
        <v>RECUPERAÇÃO DAS INSTALAÇÕES FÍSICAS DAS FEIRAS DO MUNICÍPIO</v>
      </c>
      <c r="F85" s="30" t="str">
        <f>'INF GERAIS'!G85</f>
        <v>NORMAL</v>
      </c>
      <c r="G85" s="233" t="str">
        <f>IF(OR('INF GERAIS'!N85="AGUARDANDO PRESTAÇÃO DE CONTAS",'INF GERAIS'!N85="AGUARDANDO APROVAÇÃO PRESTAÇÃO DE CONTAS",'INF GERAIS'!N85="AGUARDANDO APROVAÇÃO PRESTAÇÃO DE CONTAS (SECRETARIA)",'INF GERAIS'!N85="AGUARDANDO APROVAÇÃO PRESTAÇÃO DE CONTAS (CEAM)",'INF GERAIS'!N85="CONCLUÍDO"),RESUMO!N85+60,"ND")</f>
        <v>ND</v>
      </c>
      <c r="H85" s="10"/>
      <c r="I85" s="233"/>
      <c r="J85" s="30"/>
      <c r="K85" s="10"/>
      <c r="L85" s="30"/>
      <c r="M85" s="10"/>
      <c r="N85" s="30"/>
      <c r="O85" s="10"/>
    </row>
    <row r="86" spans="2:29" ht="116" x14ac:dyDescent="0.35">
      <c r="B86" s="30" t="str">
        <f>'INF GERAIS'!B86&amp;IFERROR(IF(INDEX(APOIO!$A$5:$A$50,MATCH('INF GERAIS'!N86,APOIO!$B$5:$B$50,0))="NÃO",APOIO!$A$2&amp;"NÃO VÁLIDO",""),"")</f>
        <v>2014.0076</v>
      </c>
      <c r="C86" s="30" t="str">
        <f>'INF GERAIS'!C86</f>
        <v>SERTÃO DO SÃO FRANCISCO</v>
      </c>
      <c r="D86" s="30" t="str">
        <f>'INF GERAIS'!D86</f>
        <v>CABROBÓ</v>
      </c>
      <c r="E86" s="30" t="str">
        <f>'INF GERAIS'!E86</f>
        <v>CONSTRUÇÃO DE CALÇAMENTO NAS RUAS( 7 RUAS)</v>
      </c>
      <c r="F86" s="30" t="str">
        <f>'INF GERAIS'!G86</f>
        <v>NORMAL</v>
      </c>
      <c r="G86" s="233" t="str">
        <f>IF(OR('INF GERAIS'!N86="AGUARDANDO PRESTAÇÃO DE CONTAS",'INF GERAIS'!N86="AGUARDANDO APROVAÇÃO PRESTAÇÃO DE CONTAS",'INF GERAIS'!N86="AGUARDANDO APROVAÇÃO PRESTAÇÃO DE CONTAS (SECRETARIA)",'INF GERAIS'!N86="AGUARDANDO APROVAÇÃO PRESTAÇÃO DE CONTAS (CEAM)",'INF GERAIS'!N86="CONCLUÍDO"),RESUMO!N86+60,"ND")</f>
        <v>ND</v>
      </c>
      <c r="H86" s="10">
        <v>42975</v>
      </c>
      <c r="I86" s="233"/>
      <c r="J86" s="1503" t="s">
        <v>12399</v>
      </c>
      <c r="K86" s="10">
        <v>43677</v>
      </c>
      <c r="L86" s="1551" t="s">
        <v>12553</v>
      </c>
      <c r="M86" s="10">
        <v>43728</v>
      </c>
      <c r="N86" s="30" t="s">
        <v>14100</v>
      </c>
      <c r="O86" s="10">
        <v>45482</v>
      </c>
    </row>
    <row r="87" spans="2:29" ht="174" x14ac:dyDescent="0.35">
      <c r="B87" s="30" t="str">
        <f>'INF GERAIS'!B87&amp;IFERROR(IF(INDEX(APOIO!$A$5:$A$50,MATCH('INF GERAIS'!N87,APOIO!$B$5:$B$50,0))="NÃO",APOIO!$A$2&amp;"NÃO VÁLIDO",""),"")</f>
        <v>2014.0077</v>
      </c>
      <c r="C87" s="30" t="str">
        <f>'INF GERAIS'!C87</f>
        <v>SERTÃO DO SÃO FRANCISCO</v>
      </c>
      <c r="D87" s="30" t="str">
        <f>'INF GERAIS'!D87</f>
        <v>CABROBÓ</v>
      </c>
      <c r="E87" s="30" t="str">
        <f>'INF GERAIS'!E87</f>
        <v>REFORMA DA PRAÇA DA AV. JOÃO PIRES DA SILVA</v>
      </c>
      <c r="F87" s="30" t="str">
        <f>'INF GERAIS'!G87</f>
        <v>NORMAL</v>
      </c>
      <c r="G87" s="233" t="str">
        <f>IF(OR('INF GERAIS'!N87="AGUARDANDO PRESTAÇÃO DE CONTAS",'INF GERAIS'!N87="AGUARDANDO APROVAÇÃO PRESTAÇÃO DE CONTAS",'INF GERAIS'!N87="AGUARDANDO APROVAÇÃO PRESTAÇÃO DE CONTAS (SECRETARIA)",'INF GERAIS'!N87="AGUARDANDO APROVAÇÃO PRESTAÇÃO DE CONTAS (CEAM)",'INF GERAIS'!N87="CONCLUÍDO"),RESUMO!N87+60,"ND")</f>
        <v>ND</v>
      </c>
      <c r="H87" s="10">
        <v>42975</v>
      </c>
      <c r="I87" s="233"/>
      <c r="J87" s="987" t="s">
        <v>10421</v>
      </c>
      <c r="K87" s="10">
        <v>43133</v>
      </c>
      <c r="L87" s="30" t="s">
        <v>10463</v>
      </c>
      <c r="M87" s="10">
        <v>43150</v>
      </c>
      <c r="N87" s="1132" t="s">
        <v>11182</v>
      </c>
      <c r="O87" s="10">
        <v>43259</v>
      </c>
      <c r="P87" s="35" t="s">
        <v>11249</v>
      </c>
      <c r="Q87" s="16">
        <v>43280</v>
      </c>
      <c r="R87" s="35" t="s">
        <v>11424</v>
      </c>
      <c r="S87" s="16">
        <v>43306</v>
      </c>
      <c r="T87" s="35" t="s">
        <v>11893</v>
      </c>
      <c r="U87" s="16">
        <v>43522</v>
      </c>
      <c r="V87" s="35" t="s">
        <v>12066</v>
      </c>
      <c r="W87" s="16">
        <v>43565</v>
      </c>
      <c r="X87" s="35" t="s">
        <v>12164</v>
      </c>
      <c r="Y87" s="16">
        <v>43607</v>
      </c>
      <c r="Z87" s="35" t="s">
        <v>12250</v>
      </c>
      <c r="AA87" s="16">
        <v>43636</v>
      </c>
      <c r="AB87" s="1514" t="s">
        <v>12438</v>
      </c>
      <c r="AC87" s="122">
        <v>43693</v>
      </c>
    </row>
    <row r="88" spans="2:29" ht="174" x14ac:dyDescent="0.35">
      <c r="B88" s="30" t="str">
        <f>'INF GERAIS'!B88&amp;IFERROR(IF(INDEX(APOIO!$A$5:$A$50,MATCH('INF GERAIS'!N88,APOIO!$B$5:$B$50,0))="NÃO",APOIO!$A$2&amp;"NÃO VÁLIDO",""),"")</f>
        <v>2014.0078</v>
      </c>
      <c r="C88" s="30" t="str">
        <f>'INF GERAIS'!C88</f>
        <v>AGRESTE CENTRAL</v>
      </c>
      <c r="D88" s="30" t="str">
        <f>'INF GERAIS'!D88</f>
        <v>CACHOEIRINHA</v>
      </c>
      <c r="E88" s="30" t="str">
        <f>'INF GERAIS'!E88</f>
        <v>PAVIMENTAÇÃO EM REVESTIMENTO ASFALTICO DE DIVERSAS RUAS( 19 RUAS)</v>
      </c>
      <c r="F88" s="30" t="str">
        <f>'INF GERAIS'!G88</f>
        <v>NORMAL</v>
      </c>
      <c r="G88" s="233" t="str">
        <f>IF(OR('INF GERAIS'!N88="AGUARDANDO PRESTAÇÃO DE CONTAS",'INF GERAIS'!N88="AGUARDANDO APROVAÇÃO PRESTAÇÃO DE CONTAS",'INF GERAIS'!N88="AGUARDANDO APROVAÇÃO PRESTAÇÃO DE CONTAS (SECRETARIA)",'INF GERAIS'!N88="AGUARDANDO APROVAÇÃO PRESTAÇÃO DE CONTAS (CEAM)",'INF GERAIS'!N88="CONCLUÍDO"),RESUMO!N88+60,"ND")</f>
        <v>ND</v>
      </c>
      <c r="H88" s="10">
        <v>42993</v>
      </c>
      <c r="I88" s="233"/>
      <c r="J88" s="992" t="s">
        <v>10444</v>
      </c>
      <c r="K88" s="233">
        <v>43137</v>
      </c>
      <c r="L88" s="992" t="s">
        <v>10445</v>
      </c>
      <c r="M88" s="10">
        <v>43137</v>
      </c>
      <c r="N88" s="30" t="s">
        <v>11265</v>
      </c>
      <c r="O88" s="233">
        <v>43286</v>
      </c>
      <c r="P88" s="646" t="s">
        <v>11413</v>
      </c>
      <c r="Q88" s="233">
        <v>43304</v>
      </c>
      <c r="R88" s="1291" t="s">
        <v>11759</v>
      </c>
      <c r="S88" s="233">
        <v>43432</v>
      </c>
      <c r="T88" s="1315" t="s">
        <v>11825</v>
      </c>
      <c r="U88" s="16">
        <v>43108</v>
      </c>
      <c r="V88" s="1402" t="s">
        <v>12091</v>
      </c>
      <c r="W88" s="233">
        <v>43577</v>
      </c>
    </row>
    <row r="89" spans="2:29" ht="101.5" x14ac:dyDescent="0.35">
      <c r="B89" s="30" t="str">
        <f>'INF GERAIS'!B89&amp;IFERROR(IF(INDEX(APOIO!$A$5:$A$50,MATCH('INF GERAIS'!N89,APOIO!$B$5:$B$50,0))="NÃO",APOIO!$A$2&amp;"NÃO VÁLIDO",""),"")</f>
        <v>2014.0079</v>
      </c>
      <c r="C89" s="30" t="str">
        <f>'INF GERAIS'!C89</f>
        <v>AGRESTE MERIDIONAL</v>
      </c>
      <c r="D89" s="30" t="str">
        <f>'INF GERAIS'!D89</f>
        <v>CAETÉS</v>
      </c>
      <c r="E89" s="30" t="str">
        <f>'INF GERAIS'!E89</f>
        <v>REFORMA E AMPLIAÇÃO DO MERCADO DE CARNES</v>
      </c>
      <c r="F89" s="30" t="str">
        <f>'INF GERAIS'!G89</f>
        <v>NORMAL</v>
      </c>
      <c r="G89" s="233" t="str">
        <f>IF(OR('INF GERAIS'!N89="AGUARDANDO PRESTAÇÃO DE CONTAS",'INF GERAIS'!N89="AGUARDANDO APROVAÇÃO PRESTAÇÃO DE CONTAS",'INF GERAIS'!N89="AGUARDANDO APROVAÇÃO PRESTAÇÃO DE CONTAS (SECRETARIA)",'INF GERAIS'!N89="AGUARDANDO APROVAÇÃO PRESTAÇÃO DE CONTAS (CEAM)",'INF GERAIS'!N89="CONCLUÍDO"),RESUMO!N89+60,"ND")</f>
        <v>ND</v>
      </c>
      <c r="H89" s="10">
        <v>42837</v>
      </c>
      <c r="I89" s="233"/>
      <c r="J89" s="30" t="s">
        <v>9268</v>
      </c>
      <c r="K89" s="10">
        <v>42852</v>
      </c>
      <c r="L89" s="760" t="s">
        <v>9598</v>
      </c>
      <c r="M89" s="10">
        <v>42905</v>
      </c>
      <c r="N89" s="30" t="s">
        <v>9632</v>
      </c>
      <c r="O89" s="10">
        <v>42916</v>
      </c>
    </row>
    <row r="90" spans="2:29" ht="116" x14ac:dyDescent="0.35">
      <c r="B90" s="30" t="str">
        <f>'INF GERAIS'!B90&amp;IFERROR(IF(INDEX(APOIO!$A$5:$A$50,MATCH('INF GERAIS'!N90,APOIO!$B$5:$B$50,0))="NÃO",APOIO!$A$2&amp;"NÃO VÁLIDO",""),"")</f>
        <v>2014.0080</v>
      </c>
      <c r="C90" s="30" t="str">
        <f>'INF GERAIS'!C90</f>
        <v>AGRESTE MERIDIONAL</v>
      </c>
      <c r="D90" s="30" t="str">
        <f>'INF GERAIS'!D90</f>
        <v>CAETÉS</v>
      </c>
      <c r="E90" s="30" t="str">
        <f>'INF GERAIS'!E90</f>
        <v>PAVIMENTAÇÃO EM PARALELEPÍPEDO GRANÍTICO EM RUAS DA SEDE E ZONA RURAL DO MUNICÍPIO</v>
      </c>
      <c r="F90" s="30" t="str">
        <f>'INF GERAIS'!G90</f>
        <v>NORMAL</v>
      </c>
      <c r="G90" s="233" t="str">
        <f>IF(OR('INF GERAIS'!N90="AGUARDANDO PRESTAÇÃO DE CONTAS",'INF GERAIS'!N90="AGUARDANDO APROVAÇÃO PRESTAÇÃO DE CONTAS",'INF GERAIS'!N90="AGUARDANDO APROVAÇÃO PRESTAÇÃO DE CONTAS (SECRETARIA)",'INF GERAIS'!N90="AGUARDANDO APROVAÇÃO PRESTAÇÃO DE CONTAS (CEAM)",'INF GERAIS'!N90="CONCLUÍDO"),RESUMO!N90+60,"ND")</f>
        <v>ND</v>
      </c>
      <c r="H90" s="10">
        <v>42837</v>
      </c>
      <c r="I90" s="233"/>
      <c r="J90" s="760" t="s">
        <v>9599</v>
      </c>
      <c r="K90" s="233">
        <v>42905</v>
      </c>
      <c r="L90" s="30" t="s">
        <v>9697</v>
      </c>
      <c r="M90" s="10">
        <v>42948</v>
      </c>
      <c r="N90" s="30" t="s">
        <v>11549</v>
      </c>
      <c r="O90" s="10">
        <v>43320</v>
      </c>
      <c r="P90" s="1207" t="s">
        <v>11559</v>
      </c>
      <c r="Q90" s="122">
        <v>43322</v>
      </c>
      <c r="R90" s="1301" t="s">
        <v>11790</v>
      </c>
      <c r="S90" s="122">
        <v>43452</v>
      </c>
    </row>
    <row r="91" spans="2:29" ht="116" x14ac:dyDescent="0.35">
      <c r="B91" s="30" t="str">
        <f>'INF GERAIS'!B91&amp;IFERROR(IF(INDEX(APOIO!$A$5:$A$50,MATCH('INF GERAIS'!N91,APOIO!$B$5:$B$50,0))="NÃO",APOIO!$A$2&amp;"NÃO VÁLIDO",""),"")</f>
        <v>2014.0081</v>
      </c>
      <c r="C91" s="30" t="str">
        <f>'INF GERAIS'!C91</f>
        <v>AGRESTE MERIDIONAL</v>
      </c>
      <c r="D91" s="30" t="str">
        <f>'INF GERAIS'!D91</f>
        <v>CALÇADO</v>
      </c>
      <c r="E91" s="30" t="str">
        <f>'INF GERAIS'!E91</f>
        <v>CONSTRUÇÃO DE PAVIMENTAÇÃO ASFÁLTICA</v>
      </c>
      <c r="F91" s="30" t="str">
        <f>'INF GERAIS'!G91</f>
        <v>NORMAL</v>
      </c>
      <c r="G91" s="233" t="str">
        <f>IF(OR('INF GERAIS'!N91="AGUARDANDO PRESTAÇÃO DE CONTAS",'INF GERAIS'!N91="AGUARDANDO APROVAÇÃO PRESTAÇÃO DE CONTAS",'INF GERAIS'!N91="AGUARDANDO APROVAÇÃO PRESTAÇÃO DE CONTAS (SECRETARIA)",'INF GERAIS'!N91="AGUARDANDO APROVAÇÃO PRESTAÇÃO DE CONTAS (CEAM)",'INF GERAIS'!N91="CONCLUÍDO"),RESUMO!N91+60,"ND")</f>
        <v>ND</v>
      </c>
      <c r="H91" s="10">
        <v>43720</v>
      </c>
      <c r="I91" s="233"/>
      <c r="J91" s="1599" t="s">
        <v>12707</v>
      </c>
      <c r="K91" s="233">
        <v>43788</v>
      </c>
      <c r="L91" s="30"/>
      <c r="M91" s="10"/>
      <c r="N91" s="30"/>
      <c r="O91" s="10"/>
    </row>
    <row r="92" spans="2:29" ht="116" x14ac:dyDescent="0.35">
      <c r="B92" s="30" t="str">
        <f>'INF GERAIS'!B92&amp;IFERROR(IF(INDEX(APOIO!$A$5:$A$50,MATCH('INF GERAIS'!N92,APOIO!$B$5:$B$50,0))="NÃO",APOIO!$A$2&amp;"NÃO VÁLIDO",""),"")</f>
        <v>2014.0082</v>
      </c>
      <c r="C92" s="30" t="str">
        <f>'INF GERAIS'!C92</f>
        <v>AGRESTE MERIDIONAL</v>
      </c>
      <c r="D92" s="30" t="str">
        <f>'INF GERAIS'!D92</f>
        <v>CALÇADO</v>
      </c>
      <c r="E92" s="30" t="str">
        <f>'INF GERAIS'!E92</f>
        <v>CONSTRUÇÃO DE PAVIMENTAÇÃO EM PARALELEPÍPEDOS GRANÍTICOS NO POVOADO DE SANTA RITA</v>
      </c>
      <c r="F92" s="30" t="str">
        <f>'INF GERAIS'!G92</f>
        <v>NORMAL</v>
      </c>
      <c r="G92" s="233" t="str">
        <f>IF(OR('INF GERAIS'!N92="AGUARDANDO PRESTAÇÃO DE CONTAS",'INF GERAIS'!N92="AGUARDANDO APROVAÇÃO PRESTAÇÃO DE CONTAS",'INF GERAIS'!N92="AGUARDANDO APROVAÇÃO PRESTAÇÃO DE CONTAS (SECRETARIA)",'INF GERAIS'!N92="AGUARDANDO APROVAÇÃO PRESTAÇÃO DE CONTAS (CEAM)",'INF GERAIS'!N92="CONCLUÍDO"),RESUMO!N92+60,"ND")</f>
        <v>ND</v>
      </c>
      <c r="H92" s="10">
        <v>43720</v>
      </c>
      <c r="I92" s="233"/>
      <c r="J92" s="1598" t="s">
        <v>12706</v>
      </c>
      <c r="K92" s="10">
        <v>43788</v>
      </c>
      <c r="L92" s="30"/>
      <c r="M92" s="10"/>
      <c r="N92" s="30"/>
      <c r="O92" s="10"/>
    </row>
    <row r="93" spans="2:29" ht="43.5" x14ac:dyDescent="0.35">
      <c r="B93" s="30" t="str">
        <f>'INF GERAIS'!B93&amp;IFERROR(IF(INDEX(APOIO!$A$5:$A$50,MATCH('INF GERAIS'!N93,APOIO!$B$5:$B$50,0))="NÃO",APOIO!$A$2&amp;"NÃO VÁLIDO",""),"")</f>
        <v>2014.0083</v>
      </c>
      <c r="C93" s="30" t="str">
        <f>'INF GERAIS'!C93</f>
        <v>SERTÃO DO PAJEÚ</v>
      </c>
      <c r="D93" s="30" t="str">
        <f>'INF GERAIS'!D93</f>
        <v>CALUMBI</v>
      </c>
      <c r="E93" s="30" t="str">
        <f>'INF GERAIS'!E93</f>
        <v>CONSTRUÇÃO DE  PAVIMENTAÇÃO EM PEDRA GRANÍTICA</v>
      </c>
      <c r="F93" s="30" t="str">
        <f>'INF GERAIS'!G93</f>
        <v>NORMAL</v>
      </c>
      <c r="G93" s="233">
        <v>43970</v>
      </c>
      <c r="H93" s="10"/>
      <c r="I93" s="233"/>
      <c r="J93" s="30"/>
      <c r="K93" s="10"/>
      <c r="L93" s="30"/>
      <c r="M93" s="10"/>
      <c r="N93" s="30"/>
      <c r="O93" s="10"/>
    </row>
    <row r="94" spans="2:29" ht="43.5" x14ac:dyDescent="0.35">
      <c r="B94" s="30" t="str">
        <f>'INF GERAIS'!B94&amp;IFERROR(IF(INDEX(APOIO!$A$5:$A$50,MATCH('INF GERAIS'!N94,APOIO!$B$5:$B$50,0))="NÃO",APOIO!$A$2&amp;"NÃO VÁLIDO",""),"")</f>
        <v>2014.0084</v>
      </c>
      <c r="C94" s="30" t="str">
        <f>'INF GERAIS'!C94</f>
        <v>SERTÃO DO PAJEÚ</v>
      </c>
      <c r="D94" s="30" t="str">
        <f>'INF GERAIS'!D94</f>
        <v>CALUMBI</v>
      </c>
      <c r="E94" s="30" t="str">
        <f>'INF GERAIS'!E94</f>
        <v>CONSTRUÇÃO DE PRAÇA PÚBLICA PARA LAZER E EVENTOS</v>
      </c>
      <c r="F94" s="30" t="str">
        <f>'INF GERAIS'!G94</f>
        <v>NORMAL</v>
      </c>
      <c r="G94" s="233" t="str">
        <f>IF(OR('INF GERAIS'!N94="AGUARDANDO PRESTAÇÃO DE CONTAS",'INF GERAIS'!N94="AGUARDANDO APROVAÇÃO PRESTAÇÃO DE CONTAS",'INF GERAIS'!N94="AGUARDANDO APROVAÇÃO PRESTAÇÃO DE CONTAS (SECRETARIA)",'INF GERAIS'!N94="AGUARDANDO APROVAÇÃO PRESTAÇÃO DE CONTAS (CEAM)",'INF GERAIS'!N94="CONCLUÍDO"),RESUMO!N94+60,"ND")</f>
        <v>ND</v>
      </c>
      <c r="H94" s="10"/>
      <c r="I94" s="233"/>
      <c r="J94" s="30"/>
      <c r="K94" s="10"/>
      <c r="L94" s="30"/>
      <c r="M94" s="10"/>
      <c r="N94" s="30"/>
      <c r="O94" s="10"/>
    </row>
    <row r="95" spans="2:29" ht="87" x14ac:dyDescent="0.35">
      <c r="B95" s="30" t="str">
        <f>'INF GERAIS'!B95&amp;IFERROR(IF(INDEX(APOIO!$A$5:$A$50,MATCH('INF GERAIS'!N95,APOIO!$B$5:$B$50,0))="NÃO",APOIO!$A$2&amp;"NÃO VÁLIDO",""),"")</f>
        <v>2014.0085</v>
      </c>
      <c r="C95" s="30" t="str">
        <f>'INF GERAIS'!C95</f>
        <v>METROPOLITANA</v>
      </c>
      <c r="D95" s="30" t="str">
        <f>'INF GERAIS'!D95</f>
        <v>CAMARAGIBE</v>
      </c>
      <c r="E95" s="30" t="str">
        <f>'INF GERAIS'!E95</f>
        <v>RECAPEAMENTO ASFÁLTICO EM DIVERSAS RUAS DO MUNICÍPIO</v>
      </c>
      <c r="F95" s="30" t="str">
        <f>'INF GERAIS'!G95</f>
        <v>NORMAL</v>
      </c>
      <c r="G95" s="233" t="str">
        <f>IF(OR('INF GERAIS'!N95="AGUARDANDO PRESTAÇÃO DE CONTAS",'INF GERAIS'!N95="AGUARDANDO APROVAÇÃO PRESTAÇÃO DE CONTAS",'INF GERAIS'!N95="AGUARDANDO APROVAÇÃO PRESTAÇÃO DE CONTAS (SECRETARIA)",'INF GERAIS'!N95="AGUARDANDO APROVAÇÃO PRESTAÇÃO DE CONTAS (CEAM)",'INF GERAIS'!N95="CONCLUÍDO"),RESUMO!N95+60,"ND")</f>
        <v>ND</v>
      </c>
      <c r="H95" s="10"/>
      <c r="I95" s="233"/>
      <c r="J95" s="1930" t="s">
        <v>13709</v>
      </c>
      <c r="K95" s="10">
        <v>44782</v>
      </c>
      <c r="L95" s="30"/>
      <c r="M95" s="10"/>
      <c r="N95" s="30"/>
      <c r="O95" s="10"/>
    </row>
    <row r="96" spans="2:29" ht="87.5" thickBot="1" x14ac:dyDescent="0.4">
      <c r="B96" s="174" t="str">
        <f>'INF GERAIS'!B96&amp;IFERROR(IF(INDEX(APOIO!$A$5:$A$50,MATCH('INF GERAIS'!N96,APOIO!$B$5:$B$50,0))="NÃO",APOIO!$A$2&amp;"NÃO VÁLIDO",""),"")</f>
        <v>2014.0429</v>
      </c>
      <c r="C96" s="174" t="str">
        <f>'INF GERAIS'!C96</f>
        <v>METROPOLITANA</v>
      </c>
      <c r="D96" s="174" t="str">
        <f>'INF GERAIS'!D96</f>
        <v>CAMARAGIBE</v>
      </c>
      <c r="E96" s="174" t="str">
        <f>'INF GERAIS'!E96</f>
        <v>CONSTRUÇÃO DO MERCADO PÚBLICO DO MUNICÍPIO DE CAMARAGIBE ( Conclusão da 1ª etapa)</v>
      </c>
      <c r="F96" s="174" t="str">
        <f>'INF GERAIS'!G96</f>
        <v>NORMAL</v>
      </c>
      <c r="G96" s="233" t="str">
        <f>IF(OR('INF GERAIS'!N96="AGUARDANDO PRESTAÇÃO DE CONTAS",'INF GERAIS'!N96="AGUARDANDO APROVAÇÃO PRESTAÇÃO DE CONTAS",'INF GERAIS'!N96="AGUARDANDO APROVAÇÃO PRESTAÇÃO DE CONTAS (SECRETARIA)",'INF GERAIS'!N96="AGUARDANDO APROVAÇÃO PRESTAÇÃO DE CONTAS (CEAM)",'INF GERAIS'!N96="CONCLUÍDO"),RESUMO!N96+60,"ND")</f>
        <v>ND</v>
      </c>
      <c r="H96" s="10">
        <v>45514</v>
      </c>
      <c r="I96" s="233"/>
      <c r="J96" s="1930" t="s">
        <v>13709</v>
      </c>
      <c r="K96" s="233">
        <v>44782</v>
      </c>
      <c r="L96" s="174" t="s">
        <v>14088</v>
      </c>
      <c r="M96" s="10">
        <v>45514</v>
      </c>
      <c r="N96" s="174" t="s">
        <v>14173</v>
      </c>
      <c r="O96" s="10">
        <v>45583</v>
      </c>
      <c r="P96" s="35" t="s">
        <v>14252</v>
      </c>
      <c r="Q96" s="376">
        <v>45712</v>
      </c>
      <c r="R96" t="s">
        <v>14278</v>
      </c>
      <c r="S96" s="2002">
        <v>45965</v>
      </c>
    </row>
    <row r="97" spans="2:27" ht="131" thickBot="1" x14ac:dyDescent="0.4">
      <c r="B97" s="30" t="str">
        <f>'INF GERAIS'!B97&amp;IFERROR(IF(INDEX(APOIO!$A$5:$A$50,MATCH('INF GERAIS'!N97,APOIO!$B$5:$B$50,0))="NÃO",APOIO!$A$2&amp;"NÃO VÁLIDO",""),"")</f>
        <v>2014.0086</v>
      </c>
      <c r="C97" s="30" t="str">
        <f>'INF GERAIS'!C97</f>
        <v>AGRESTE CENTRAL</v>
      </c>
      <c r="D97" s="30" t="str">
        <f>'INF GERAIS'!D97</f>
        <v>CAMOCIM DE SÃO FÉLIX</v>
      </c>
      <c r="E97" s="30" t="str">
        <f>'INF GERAIS'!E97</f>
        <v>AMPLIAÇÃO DE SISTEMA DE ESGOTO SANITÁRIO</v>
      </c>
      <c r="F97" s="30" t="str">
        <f>'INF GERAIS'!G97</f>
        <v>NORMAL</v>
      </c>
      <c r="G97" s="233" t="str">
        <f>IF(OR('INF GERAIS'!N97="AGUARDANDO PRESTAÇÃO DE CONTAS",'INF GERAIS'!N97="AGUARDANDO APROVAÇÃO PRESTAÇÃO DE CONTAS",'INF GERAIS'!N97="AGUARDANDO APROVAÇÃO PRESTAÇÃO DE CONTAS (SECRETARIA)",'INF GERAIS'!N97="AGUARDANDO APROVAÇÃO PRESTAÇÃO DE CONTAS (CEAM)",'INF GERAIS'!N97="CONCLUÍDO"),RESUMO!N97+60,"ND")</f>
        <v>ND</v>
      </c>
      <c r="H97" s="10">
        <v>42968</v>
      </c>
      <c r="I97" s="233"/>
      <c r="J97" s="1532" t="s">
        <v>12485</v>
      </c>
      <c r="K97" s="10">
        <v>43705</v>
      </c>
      <c r="L97" s="1813" t="s">
        <v>13063</v>
      </c>
      <c r="M97" s="1882">
        <v>43913</v>
      </c>
      <c r="N97" s="1883" t="s">
        <v>13618</v>
      </c>
      <c r="O97" s="1881">
        <v>44138</v>
      </c>
      <c r="P97" s="1883" t="s">
        <v>13620</v>
      </c>
      <c r="Q97" s="1881">
        <v>44391</v>
      </c>
    </row>
    <row r="98" spans="2:27" ht="174.5" thickBot="1" x14ac:dyDescent="0.4">
      <c r="B98" s="30" t="str">
        <f>'INF GERAIS'!B98&amp;IFERROR(IF(INDEX(APOIO!$A$5:$A$50,MATCH('INF GERAIS'!N98,APOIO!$B$5:$B$50,0))="NÃO",APOIO!$A$2&amp;"NÃO VÁLIDO",""),"")</f>
        <v>2014.0087</v>
      </c>
      <c r="C98" s="30" t="str">
        <f>'INF GERAIS'!C98</f>
        <v>AGRESTE CENTRAL</v>
      </c>
      <c r="D98" s="30" t="str">
        <f>'INF GERAIS'!D98</f>
        <v>CAMOCIM DE SÃO FÉLIX</v>
      </c>
      <c r="E98" s="30" t="str">
        <f>'INF GERAIS'!E98</f>
        <v>REFORMA DA PREFEITURA</v>
      </c>
      <c r="F98" s="30" t="str">
        <f>'INF GERAIS'!G98</f>
        <v>NORMAL</v>
      </c>
      <c r="G98" s="233" t="str">
        <f>IF(OR('INF GERAIS'!N98="AGUARDANDO PRESTAÇÃO DE CONTAS",'INF GERAIS'!N98="AGUARDANDO APROVAÇÃO PRESTAÇÃO DE CONTAS",'INF GERAIS'!N98="AGUARDANDO APROVAÇÃO PRESTAÇÃO DE CONTAS (SECRETARIA)",'INF GERAIS'!N98="AGUARDANDO APROVAÇÃO PRESTAÇÃO DE CONTAS (CEAM)",'INF GERAIS'!N98="CONCLUÍDO"),RESUMO!N98+60,"ND")</f>
        <v>ND</v>
      </c>
      <c r="H98" s="233">
        <v>42843</v>
      </c>
      <c r="I98" s="233"/>
      <c r="J98" s="253" t="s">
        <v>9889</v>
      </c>
      <c r="K98" s="10" t="s">
        <v>9656</v>
      </c>
      <c r="L98" s="822" t="s">
        <v>9891</v>
      </c>
      <c r="M98" s="10">
        <v>42968</v>
      </c>
      <c r="N98" s="1260" t="s">
        <v>11669</v>
      </c>
      <c r="O98" s="120" t="s">
        <v>11668</v>
      </c>
      <c r="P98" s="253" t="s">
        <v>11830</v>
      </c>
      <c r="Q98" s="16">
        <v>43475</v>
      </c>
      <c r="R98" s="928" t="s">
        <v>13065</v>
      </c>
      <c r="S98" s="1725">
        <v>43913</v>
      </c>
      <c r="T98" s="1883" t="s">
        <v>13621</v>
      </c>
      <c r="U98" s="1881">
        <v>44138</v>
      </c>
      <c r="V98" s="1883" t="s">
        <v>13622</v>
      </c>
      <c r="W98" s="1884" t="s">
        <v>13624</v>
      </c>
      <c r="X98" s="1883" t="s">
        <v>13623</v>
      </c>
      <c r="Y98" s="1881">
        <v>44391</v>
      </c>
    </row>
    <row r="99" spans="2:27" ht="145" x14ac:dyDescent="0.35">
      <c r="B99" s="30" t="str">
        <f>'INF GERAIS'!B99&amp;IFERROR(IF(INDEX(APOIO!$A$5:$A$50,MATCH('INF GERAIS'!N99,APOIO!$B$5:$B$50,0))="NÃO",APOIO!$A$2&amp;"NÃO VÁLIDO",""),"")</f>
        <v>2014.0088</v>
      </c>
      <c r="C99" s="30" t="str">
        <f>'INF GERAIS'!C99</f>
        <v>AGRESTE CENTRAL</v>
      </c>
      <c r="D99" s="30" t="str">
        <f>'INF GERAIS'!D99</f>
        <v>CAMOCIM DE SÃO FÉLIX</v>
      </c>
      <c r="E99" s="30" t="str">
        <f>'INF GERAIS'!E99</f>
        <v xml:space="preserve">CONSTRUÇÃO DE UM PORTAL </v>
      </c>
      <c r="F99" s="30" t="str">
        <f>'INF GERAIS'!G99</f>
        <v>NORMAL</v>
      </c>
      <c r="G99" s="233" t="str">
        <f>IF(OR('INF GERAIS'!N99="AGUARDANDO PRESTAÇÃO DE CONTAS",'INF GERAIS'!N99="AGUARDANDO APROVAÇÃO PRESTAÇÃO DE CONTAS",'INF GERAIS'!N99="AGUARDANDO APROVAÇÃO PRESTAÇÃO DE CONTAS (SECRETARIA)",'INF GERAIS'!N99="AGUARDANDO APROVAÇÃO PRESTAÇÃO DE CONTAS (CEAM)",'INF GERAIS'!N99="CONCLUÍDO"),RESUMO!N99+60,"ND")</f>
        <v>ND</v>
      </c>
      <c r="H99" s="233">
        <v>42843</v>
      </c>
      <c r="I99" s="233"/>
      <c r="J99" s="253" t="s">
        <v>9889</v>
      </c>
      <c r="K99" s="10" t="s">
        <v>9656</v>
      </c>
      <c r="L99" s="822" t="s">
        <v>9891</v>
      </c>
      <c r="M99" s="10">
        <v>42968</v>
      </c>
      <c r="N99" s="30"/>
      <c r="O99" s="10"/>
    </row>
    <row r="100" spans="2:27" ht="174" x14ac:dyDescent="0.35">
      <c r="B100" s="30" t="str">
        <f>'INF GERAIS'!B100&amp;IFERROR(IF(INDEX(APOIO!$A$5:$A$50,MATCH('INF GERAIS'!N100,APOIO!$B$5:$B$50,0))="NÃO",APOIO!$A$2&amp;"NÃO VÁLIDO",""),"")</f>
        <v>2014.0089</v>
      </c>
      <c r="C100" s="30" t="str">
        <f>'INF GERAIS'!C100</f>
        <v>AGRESTE CENTRAL</v>
      </c>
      <c r="D100" s="30" t="str">
        <f>'INF GERAIS'!D100</f>
        <v>CAMOCIM DE SÃO FÉLIX</v>
      </c>
      <c r="E100" s="30" t="str">
        <f>'INF GERAIS'!E100</f>
        <v>REFORMA DA ACADEMIA DAS CIDADES</v>
      </c>
      <c r="F100" s="30" t="str">
        <f>'INF GERAIS'!G100</f>
        <v>NORMAL</v>
      </c>
      <c r="G100" s="233" t="str">
        <f>IF(OR('INF GERAIS'!N100="AGUARDANDO PRESTAÇÃO DE CONTAS",'INF GERAIS'!N100="AGUARDANDO APROVAÇÃO PRESTAÇÃO DE CONTAS",'INF GERAIS'!N100="AGUARDANDO APROVAÇÃO PRESTAÇÃO DE CONTAS (SECRETARIA)",'INF GERAIS'!N100="AGUARDANDO APROVAÇÃO PRESTAÇÃO DE CONTAS (CEAM)",'INF GERAIS'!N100="CONCLUÍDO"),RESUMO!N100+60,"ND")</f>
        <v>ND</v>
      </c>
      <c r="H100" s="233">
        <v>42843</v>
      </c>
      <c r="I100" s="233"/>
      <c r="J100" s="253" t="s">
        <v>9889</v>
      </c>
      <c r="K100" s="10" t="s">
        <v>9656</v>
      </c>
      <c r="L100" s="822" t="s">
        <v>9891</v>
      </c>
      <c r="M100" s="10">
        <v>42968</v>
      </c>
      <c r="N100" s="1260" t="s">
        <v>11667</v>
      </c>
      <c r="O100" s="120" t="s">
        <v>11668</v>
      </c>
      <c r="P100" s="253" t="s">
        <v>11831</v>
      </c>
      <c r="Q100" s="16">
        <v>43475</v>
      </c>
      <c r="R100" s="928" t="s">
        <v>13063</v>
      </c>
      <c r="S100" s="1725">
        <v>43913</v>
      </c>
    </row>
    <row r="101" spans="2:27" ht="116" x14ac:dyDescent="0.35">
      <c r="B101" s="30" t="str">
        <f>'INF GERAIS'!B101&amp;IFERROR(IF(INDEX(APOIO!$A$5:$A$50,MATCH('INF GERAIS'!N101,APOIO!$B$5:$B$50,0))="NÃO",APOIO!$A$2&amp;"NÃO VÁLIDO",""),"")</f>
        <v>2014.0090</v>
      </c>
      <c r="C101" s="30" t="str">
        <f>'INF GERAIS'!C101</f>
        <v>MATA NORTE</v>
      </c>
      <c r="D101" s="30" t="str">
        <f>'INF GERAIS'!D101</f>
        <v>CAMUTANGA</v>
      </c>
      <c r="E101" s="30" t="str">
        <f>'INF GERAIS'!E101</f>
        <v>PAVIMENTAÇÃO EM PARALELEPIPEDOS GRANITICOS EM DIVERSAS RUAS ( 13 RUAS)</v>
      </c>
      <c r="F101" s="30" t="str">
        <f>'INF GERAIS'!G101</f>
        <v>NORMAL</v>
      </c>
      <c r="G101" s="233">
        <f>IF(OR('INF GERAIS'!N101="AGUARDANDO PRESTAÇÃO DE CONTAS",'INF GERAIS'!N101="AGUARDANDO APROVAÇÃO PRESTAÇÃO DE CONTAS",'INF GERAIS'!N101="AGUARDANDO APROVAÇÃO PRESTAÇÃO DE CONTAS (SECRETARIA)",'INF GERAIS'!N101="AGUARDANDO APROVAÇÃO PRESTAÇÃO DE CONTAS (CEAM)",'INF GERAIS'!N101="CONCLUÍDO"),RESUMO!N101+60,"ND")</f>
        <v>42931</v>
      </c>
      <c r="H101" s="10">
        <v>43293</v>
      </c>
      <c r="I101" s="233"/>
      <c r="J101" s="1688" t="s">
        <v>12951</v>
      </c>
      <c r="K101" s="10"/>
      <c r="L101" s="1710" t="s">
        <v>13021</v>
      </c>
      <c r="M101" s="10">
        <v>43879</v>
      </c>
      <c r="N101" s="30"/>
      <c r="O101" s="10"/>
    </row>
    <row r="102" spans="2:27" ht="159.5" x14ac:dyDescent="0.35">
      <c r="B102" s="30" t="str">
        <f>'INF GERAIS'!B102&amp;IFERROR(IF(INDEX(APOIO!$A$5:$A$50,MATCH('INF GERAIS'!N102,APOIO!$B$5:$B$50,0))="NÃO",APOIO!$A$2&amp;"NÃO VÁLIDO",""),"")</f>
        <v>2014.0091</v>
      </c>
      <c r="C102" s="30" t="str">
        <f>'INF GERAIS'!C102</f>
        <v>AGRESTE MERIDIONAL</v>
      </c>
      <c r="D102" s="30" t="str">
        <f>'INF GERAIS'!D102</f>
        <v>CANHOTINHO</v>
      </c>
      <c r="E102" s="30" t="str">
        <f>'INF GERAIS'!E102</f>
        <v>RECUPERAÇÃO DE ESTRADAS VICINAIS NO MUNICÍPIO</v>
      </c>
      <c r="F102" s="30" t="str">
        <f>'INF GERAIS'!G102</f>
        <v>NORMAL</v>
      </c>
      <c r="G102" s="233">
        <f>IF(OR('INF GERAIS'!N102="AGUARDANDO PRESTAÇÃO DE CONTAS",'INF GERAIS'!N102="AGUARDANDO APROVAÇÃO PRESTAÇÃO DE CONTAS",'INF GERAIS'!N102="AGUARDANDO APROVAÇÃO PRESTAÇÃO DE CONTAS (SECRETARIA)",'INF GERAIS'!N102="AGUARDANDO APROVAÇÃO PRESTAÇÃO DE CONTAS (CEAM)",'INF GERAIS'!N102="CONCLUÍDO"),RESUMO!N102+60,"ND")</f>
        <v>42610</v>
      </c>
      <c r="H102" s="10">
        <v>42551</v>
      </c>
      <c r="I102" s="233"/>
      <c r="J102" s="30" t="s">
        <v>8550</v>
      </c>
      <c r="K102" s="10">
        <v>42650</v>
      </c>
      <c r="L102" s="30" t="s">
        <v>8552</v>
      </c>
      <c r="M102" s="10">
        <v>42662</v>
      </c>
      <c r="N102" s="1039" t="s">
        <v>10626</v>
      </c>
      <c r="O102" s="10">
        <v>43196</v>
      </c>
      <c r="P102" s="1317" t="s">
        <v>11828</v>
      </c>
      <c r="Q102" s="122">
        <v>43473</v>
      </c>
      <c r="R102" s="1333" t="s">
        <v>11872</v>
      </c>
      <c r="S102" s="122">
        <v>43509</v>
      </c>
      <c r="T102" s="1541" t="s">
        <v>12502</v>
      </c>
      <c r="U102" s="122">
        <v>43713</v>
      </c>
      <c r="V102" s="1622" t="s">
        <v>12796</v>
      </c>
      <c r="W102" s="122">
        <v>43802</v>
      </c>
      <c r="X102" s="1834" t="s">
        <v>13483</v>
      </c>
      <c r="Y102" s="122">
        <v>44508</v>
      </c>
      <c r="Z102" s="1844" t="s">
        <v>13509</v>
      </c>
      <c r="AA102" s="122">
        <v>44543</v>
      </c>
    </row>
    <row r="103" spans="2:27" ht="43.5" x14ac:dyDescent="0.35">
      <c r="B103" s="30" t="str">
        <f>'INF GERAIS'!B103&amp;IFERROR(IF(INDEX(APOIO!$A$5:$A$50,MATCH('INF GERAIS'!N103,APOIO!$B$5:$B$50,0))="NÃO",APOIO!$A$2&amp;"NÃO VÁLIDO",""),"")</f>
        <v>2014.0092</v>
      </c>
      <c r="C103" s="30" t="str">
        <f>'INF GERAIS'!C103</f>
        <v>AGRESTE MERIDIONAL</v>
      </c>
      <c r="D103" s="30" t="str">
        <f>'INF GERAIS'!D103</f>
        <v>CAPOEIRAS</v>
      </c>
      <c r="E103" s="30" t="str">
        <f>'INF GERAIS'!E103</f>
        <v>PAVIMENTAÇÃO DE DIVERSAS RUAS NA SEDE DO MUNICÍPIO</v>
      </c>
      <c r="F103" s="30" t="str">
        <f>'INF GERAIS'!G103</f>
        <v>NORMAL</v>
      </c>
      <c r="G103" s="233" t="str">
        <f>IF(OR('INF GERAIS'!N103="AGUARDANDO PRESTAÇÃO DE CONTAS",'INF GERAIS'!N103="AGUARDANDO APROVAÇÃO PRESTAÇÃO DE CONTAS",'INF GERAIS'!N103="AGUARDANDO APROVAÇÃO PRESTAÇÃO DE CONTAS (SECRETARIA)",'INF GERAIS'!N103="AGUARDANDO APROVAÇÃO PRESTAÇÃO DE CONTAS (CEAM)",'INF GERAIS'!N103="CONCLUÍDO"),RESUMO!N103+60,"ND")</f>
        <v>ND</v>
      </c>
      <c r="H103" s="10"/>
      <c r="I103" s="233"/>
      <c r="J103" s="30"/>
      <c r="K103" s="10"/>
      <c r="L103" s="30"/>
      <c r="M103" s="10"/>
      <c r="N103" s="30"/>
      <c r="O103" s="10"/>
    </row>
    <row r="104" spans="2:27" ht="43.5" x14ac:dyDescent="0.35">
      <c r="B104" s="30" t="str">
        <f>'INF GERAIS'!B104&amp;IFERROR(IF(INDEX(APOIO!$A$5:$A$50,MATCH('INF GERAIS'!N104,APOIO!$B$5:$B$50,0))="NÃO",APOIO!$A$2&amp;"NÃO VÁLIDO",""),"")</f>
        <v>2014.0093</v>
      </c>
      <c r="C104" s="30" t="str">
        <f>'INF GERAIS'!C104</f>
        <v>AGRESTE MERIDIONAL</v>
      </c>
      <c r="D104" s="30" t="str">
        <f>'INF GERAIS'!D104</f>
        <v>CAPOEIRAS</v>
      </c>
      <c r="E104" s="30" t="str">
        <f>'INF GERAIS'!E104</f>
        <v>CONSTRUÇÃO DO CAMPO DE FUTEBOL</v>
      </c>
      <c r="F104" s="30" t="str">
        <f>'INF GERAIS'!G104</f>
        <v>NORMAL</v>
      </c>
      <c r="G104" s="233" t="str">
        <f>IF(OR('INF GERAIS'!N104="AGUARDANDO PRESTAÇÃO DE CONTAS",'INF GERAIS'!N104="AGUARDANDO APROVAÇÃO PRESTAÇÃO DE CONTAS",'INF GERAIS'!N104="AGUARDANDO APROVAÇÃO PRESTAÇÃO DE CONTAS (SECRETARIA)",'INF GERAIS'!N104="AGUARDANDO APROVAÇÃO PRESTAÇÃO DE CONTAS (CEAM)",'INF GERAIS'!N104="CONCLUÍDO"),RESUMO!N104+60,"ND")</f>
        <v>ND</v>
      </c>
      <c r="H104" s="10"/>
      <c r="I104" s="233"/>
      <c r="J104" s="30"/>
      <c r="K104" s="10"/>
      <c r="L104" s="30"/>
      <c r="M104" s="10"/>
      <c r="N104" s="30"/>
      <c r="O104" s="10"/>
    </row>
    <row r="105" spans="2:27" ht="159.5" x14ac:dyDescent="0.35">
      <c r="B105" s="30" t="str">
        <f>'INF GERAIS'!B105&amp;IFERROR(IF(INDEX(APOIO!$A$5:$A$50,MATCH('INF GERAIS'!N105,APOIO!$B$5:$B$50,0))="NÃO",APOIO!$A$2&amp;"NÃO VÁLIDO",""),"")</f>
        <v>2014.0094</v>
      </c>
      <c r="C105" s="30" t="str">
        <f>'INF GERAIS'!C105</f>
        <v>SERTÃO DO PAJEÚ</v>
      </c>
      <c r="D105" s="30" t="str">
        <f>'INF GERAIS'!D105</f>
        <v>CARNAÍBA</v>
      </c>
      <c r="E105" s="30" t="str">
        <f>'INF GERAIS'!E105</f>
        <v>CONSTRUÇÃO DE PAVIMENTAÇÃO EM PARALELEPÍPEDOS( 8 RUAS)</v>
      </c>
      <c r="F105" s="30" t="str">
        <f>'INF GERAIS'!G105</f>
        <v>NORMAL</v>
      </c>
      <c r="G105" s="233" t="str">
        <f>IF(OR('INF GERAIS'!N105="AGUARDANDO PRESTAÇÃO DE CONTAS",'INF GERAIS'!N105="AGUARDANDO APROVAÇÃO PRESTAÇÃO DE CONTAS",'INF GERAIS'!N105="AGUARDANDO APROVAÇÃO PRESTAÇÃO DE CONTAS (SECRETARIA)",'INF GERAIS'!N105="AGUARDANDO APROVAÇÃO PRESTAÇÃO DE CONTAS (CEAM)",'INF GERAIS'!N105="CONCLUÍDO"),RESUMO!N105+60,"ND")</f>
        <v>ND</v>
      </c>
      <c r="H105" s="10">
        <v>43215</v>
      </c>
      <c r="I105" s="233"/>
      <c r="J105" s="1185" t="s">
        <v>11425</v>
      </c>
      <c r="K105" s="10">
        <v>43306</v>
      </c>
      <c r="L105" s="1246" t="s">
        <v>11629</v>
      </c>
      <c r="M105" s="10">
        <v>43356</v>
      </c>
      <c r="N105" s="30" t="s">
        <v>11640</v>
      </c>
      <c r="O105" s="10">
        <v>43363</v>
      </c>
      <c r="P105" s="1387" t="s">
        <v>12068</v>
      </c>
      <c r="Q105" s="122">
        <v>43566</v>
      </c>
      <c r="R105" s="1392" t="s">
        <v>14028</v>
      </c>
      <c r="S105" s="122">
        <v>45461</v>
      </c>
    </row>
    <row r="106" spans="2:27" ht="72.5" x14ac:dyDescent="0.35">
      <c r="B106" s="30" t="str">
        <f>'INF GERAIS'!B106&amp;IFERROR(IF(INDEX(APOIO!$A$5:$A$50,MATCH('INF GERAIS'!N106,APOIO!$B$5:$B$50,0))="NÃO",APOIO!$A$2&amp;"NÃO VÁLIDO",""),"")</f>
        <v>2014.0095</v>
      </c>
      <c r="C106" s="30" t="str">
        <f>'INF GERAIS'!C106</f>
        <v>SERTÃO DO PAJEÚ</v>
      </c>
      <c r="D106" s="30" t="str">
        <f>'INF GERAIS'!D106</f>
        <v>CARNAÍBA</v>
      </c>
      <c r="E106" s="30" t="str">
        <f>'INF GERAIS'!E106</f>
        <v>PERFURAÇÃO DE  POÇOS</v>
      </c>
      <c r="F106" s="30" t="str">
        <f>'INF GERAIS'!G106</f>
        <v>NORMAL</v>
      </c>
      <c r="G106" s="233" t="str">
        <f>IF(OR('INF GERAIS'!N106="AGUARDANDO PRESTAÇÃO DE CONTAS",'INF GERAIS'!N106="AGUARDANDO APROVAÇÃO PRESTAÇÃO DE CONTAS",'INF GERAIS'!N106="AGUARDANDO APROVAÇÃO PRESTAÇÃO DE CONTAS (SECRETARIA)",'INF GERAIS'!N106="AGUARDANDO APROVAÇÃO PRESTAÇÃO DE CONTAS (CEAM)",'INF GERAIS'!N106="CONCLUÍDO"),RESUMO!N106+60,"ND")</f>
        <v>ND</v>
      </c>
      <c r="H106" s="10">
        <v>43215</v>
      </c>
      <c r="I106" s="233"/>
      <c r="J106" s="30" t="s">
        <v>12482</v>
      </c>
      <c r="K106" s="10">
        <v>43704</v>
      </c>
      <c r="L106" s="30"/>
      <c r="M106" s="10"/>
      <c r="N106" s="30"/>
      <c r="O106" s="10"/>
    </row>
    <row r="107" spans="2:27" ht="116" x14ac:dyDescent="0.35">
      <c r="B107" s="30" t="str">
        <f>'INF GERAIS'!B107&amp;IFERROR(IF(INDEX(APOIO!$A$5:$A$50,MATCH('INF GERAIS'!N107,APOIO!$B$5:$B$50,0))="NÃO",APOIO!$A$2&amp;"NÃO VÁLIDO",""),"")</f>
        <v>2014.0096</v>
      </c>
      <c r="C107" s="30" t="str">
        <f>'INF GERAIS'!C107</f>
        <v>SERTÃO DO PAJEÚ</v>
      </c>
      <c r="D107" s="30" t="str">
        <f>'INF GERAIS'!D107</f>
        <v>CARNAÍBA</v>
      </c>
      <c r="E107" s="30" t="str">
        <f>'INF GERAIS'!E107</f>
        <v>CONSTRUÇÃO DE MINI PONTE E BUEIRAS</v>
      </c>
      <c r="F107" s="30" t="str">
        <f>'INF GERAIS'!G107</f>
        <v>NORMAL</v>
      </c>
      <c r="G107" s="233" t="str">
        <f>IF(OR('INF GERAIS'!N107="AGUARDANDO PRESTAÇÃO DE CONTAS",'INF GERAIS'!N107="AGUARDANDO APROVAÇÃO PRESTAÇÃO DE CONTAS",'INF GERAIS'!N107="AGUARDANDO APROVAÇÃO PRESTAÇÃO DE CONTAS (SECRETARIA)",'INF GERAIS'!N107="AGUARDANDO APROVAÇÃO PRESTAÇÃO DE CONTAS (CEAM)",'INF GERAIS'!N107="CONCLUÍDO"),RESUMO!N107+60,"ND")</f>
        <v>ND</v>
      </c>
      <c r="H107" s="10">
        <v>43039</v>
      </c>
      <c r="I107" s="233"/>
      <c r="J107" s="30" t="s">
        <v>12226</v>
      </c>
      <c r="K107" s="10">
        <v>43628</v>
      </c>
      <c r="L107" s="1571" t="s">
        <v>12643</v>
      </c>
      <c r="M107" s="10">
        <v>43760</v>
      </c>
      <c r="N107" s="30" t="s">
        <v>12939</v>
      </c>
      <c r="O107" s="10">
        <v>43857</v>
      </c>
    </row>
    <row r="108" spans="2:27" ht="101.5" x14ac:dyDescent="0.35">
      <c r="B108" s="30" t="str">
        <f>'INF GERAIS'!B108&amp;IFERROR(IF(INDEX(APOIO!$A$5:$A$50,MATCH('INF GERAIS'!N108,APOIO!$B$5:$B$50,0))="NÃO",APOIO!$A$2&amp;"NÃO VÁLIDO",""),"")</f>
        <v>2014.0097</v>
      </c>
      <c r="C108" s="30" t="str">
        <f>'INF GERAIS'!C108</f>
        <v>SERTÃO DE ITAPARICA</v>
      </c>
      <c r="D108" s="30" t="str">
        <f>'INF GERAIS'!D108</f>
        <v>CARNAUBEIRA DA PENHA</v>
      </c>
      <c r="E108" s="30" t="str">
        <f>'INF GERAIS'!E108</f>
        <v>ILUMINAÇÃO DO ACESSO PRINCIPAL DA CIDADE</v>
      </c>
      <c r="F108" s="30" t="str">
        <f>'INF GERAIS'!G108</f>
        <v>NORMAL</v>
      </c>
      <c r="G108" s="233" t="str">
        <f>IF(OR('INF GERAIS'!N108="AGUARDANDO PRESTAÇÃO DE CONTAS",'INF GERAIS'!N108="AGUARDANDO APROVAÇÃO PRESTAÇÃO DE CONTAS",'INF GERAIS'!N108="AGUARDANDO APROVAÇÃO PRESTAÇÃO DE CONTAS (SECRETARIA)",'INF GERAIS'!N108="AGUARDANDO APROVAÇÃO PRESTAÇÃO DE CONTAS (CEAM)",'INF GERAIS'!N108="CONCLUÍDO"),RESUMO!N108+60,"ND")</f>
        <v>ND</v>
      </c>
      <c r="H108" s="10">
        <v>43320</v>
      </c>
      <c r="I108" s="233"/>
      <c r="J108" s="1367" t="s">
        <v>12005</v>
      </c>
      <c r="K108" s="10">
        <v>43451</v>
      </c>
      <c r="L108" s="1393" t="s">
        <v>12070</v>
      </c>
      <c r="M108" s="10">
        <v>43566</v>
      </c>
      <c r="N108" s="1434" t="s">
        <v>12180</v>
      </c>
      <c r="O108" s="10">
        <v>43613</v>
      </c>
    </row>
    <row r="109" spans="2:27" ht="58" x14ac:dyDescent="0.35">
      <c r="B109" s="30" t="str">
        <f>'INF GERAIS'!B109&amp;IFERROR(IF(INDEX(APOIO!$A$5:$A$50,MATCH('INF GERAIS'!N109,APOIO!$B$5:$B$50,0))="NÃO",APOIO!$A$2&amp;"NÃO VÁLIDO",""),"")</f>
        <v>2014.0098</v>
      </c>
      <c r="C109" s="30" t="str">
        <f>'INF GERAIS'!C109</f>
        <v>SERTÃO DE ITAPARICA</v>
      </c>
      <c r="D109" s="30" t="str">
        <f>'INF GERAIS'!D109</f>
        <v>CARNAUBEIRA DA PENHA</v>
      </c>
      <c r="E109" s="30" t="str">
        <f>'INF GERAIS'!E109</f>
        <v>PAVIMENTAÇÃO EM PEDRAS GRANÍTICAS NAS SERRAS DO ARAPUÁ, SERRA DA CACARIA E SERRA DE UMAS( 05)</v>
      </c>
      <c r="F109" s="30" t="str">
        <f>'INF GERAIS'!G109</f>
        <v>NORMAL</v>
      </c>
      <c r="G109" s="233" t="str">
        <f>IF(OR('INF GERAIS'!N109="AGUARDANDO PRESTAÇÃO DE CONTAS",'INF GERAIS'!N109="AGUARDANDO APROVAÇÃO PRESTAÇÃO DE CONTAS",'INF GERAIS'!N109="AGUARDANDO APROVAÇÃO PRESTAÇÃO DE CONTAS (SECRETARIA)",'INF GERAIS'!N109="AGUARDANDO APROVAÇÃO PRESTAÇÃO DE CONTAS (CEAM)",'INF GERAIS'!N109="CONCLUÍDO"),RESUMO!N109+60,"ND")</f>
        <v>ND</v>
      </c>
      <c r="H109" s="10">
        <v>43378</v>
      </c>
      <c r="I109" s="233"/>
      <c r="J109" s="30" t="s">
        <v>12069</v>
      </c>
      <c r="K109" s="10">
        <v>43551</v>
      </c>
      <c r="L109" s="30"/>
      <c r="M109" s="10"/>
      <c r="N109" s="30"/>
      <c r="O109" s="10"/>
    </row>
    <row r="110" spans="2:27" ht="72.5" x14ac:dyDescent="0.35">
      <c r="B110" s="30" t="str">
        <f>'INF GERAIS'!B110&amp;IFERROR(IF(INDEX(APOIO!$A$5:$A$50,MATCH('INF GERAIS'!N110,APOIO!$B$5:$B$50,0))="NÃO",APOIO!$A$2&amp;"NÃO VÁLIDO",""),"")</f>
        <v>2014.0099</v>
      </c>
      <c r="C110" s="30" t="str">
        <f>'INF GERAIS'!C110</f>
        <v>MATA NORTE</v>
      </c>
      <c r="D110" s="30" t="str">
        <f>'INF GERAIS'!D110</f>
        <v>CARPINA</v>
      </c>
      <c r="E110" s="30" t="str">
        <f>'INF GERAIS'!E110</f>
        <v>PAVIMENTAÇÃO EM PARALELEPIPEDOS GRANITICOS EM DIVERSAS RUAS DO BAIRRO DO CENTRO( 2 RUAS)</v>
      </c>
      <c r="F110" s="30" t="str">
        <f>'INF GERAIS'!G110</f>
        <v>NORMAL</v>
      </c>
      <c r="G110" s="233" t="str">
        <f>IF(OR('INF GERAIS'!N110="AGUARDANDO PRESTAÇÃO DE CONTAS",'INF GERAIS'!N110="AGUARDANDO APROVAÇÃO PRESTAÇÃO DE CONTAS",'INF GERAIS'!N110="AGUARDANDO APROVAÇÃO PRESTAÇÃO DE CONTAS (SECRETARIA)",'INF GERAIS'!N110="AGUARDANDO APROVAÇÃO PRESTAÇÃO DE CONTAS (CEAM)",'INF GERAIS'!N110="CONCLUÍDO"),RESUMO!N110+60,"ND")</f>
        <v>ND</v>
      </c>
      <c r="H110" s="10"/>
      <c r="I110" s="233"/>
      <c r="J110" s="30"/>
      <c r="K110" s="10"/>
      <c r="L110" s="30"/>
      <c r="M110" s="10"/>
      <c r="N110" s="30"/>
      <c r="O110" s="10"/>
    </row>
    <row r="111" spans="2:27" ht="72.5" x14ac:dyDescent="0.35">
      <c r="B111" s="30" t="str">
        <f>'INF GERAIS'!B111&amp;IFERROR(IF(INDEX(APOIO!$A$5:$A$50,MATCH('INF GERAIS'!N111,APOIO!$B$5:$B$50,0))="NÃO",APOIO!$A$2&amp;"NÃO VÁLIDO",""),"")</f>
        <v>2014.0100</v>
      </c>
      <c r="C111" s="30" t="str">
        <f>'INF GERAIS'!C111</f>
        <v>MATA NORTE</v>
      </c>
      <c r="D111" s="30" t="str">
        <f>'INF GERAIS'!D111</f>
        <v>CARPINA</v>
      </c>
      <c r="E111" s="30" t="str">
        <f>'INF GERAIS'!E111</f>
        <v>PAVIMENTAÇÃO EM PARALELEPIPEDOS GRANITICOS EM DIVERSAS RUAS DO BAIRRO NOVO.( 9 RUAS)</v>
      </c>
      <c r="F111" s="30" t="str">
        <f>'INF GERAIS'!G111</f>
        <v>NORMAL</v>
      </c>
      <c r="G111" s="233" t="str">
        <f>IF(OR('INF GERAIS'!N111="AGUARDANDO PRESTAÇÃO DE CONTAS",'INF GERAIS'!N111="AGUARDANDO APROVAÇÃO PRESTAÇÃO DE CONTAS",'INF GERAIS'!N111="AGUARDANDO APROVAÇÃO PRESTAÇÃO DE CONTAS (SECRETARIA)",'INF GERAIS'!N111="AGUARDANDO APROVAÇÃO PRESTAÇÃO DE CONTAS (CEAM)",'INF GERAIS'!N111="CONCLUÍDO"),RESUMO!N111+60,"ND")</f>
        <v>ND</v>
      </c>
      <c r="H111" s="10"/>
      <c r="I111" s="233"/>
      <c r="J111" s="30"/>
      <c r="K111" s="10"/>
      <c r="L111" s="30"/>
      <c r="M111" s="10"/>
      <c r="N111" s="30"/>
      <c r="O111" s="10"/>
    </row>
    <row r="112" spans="2:27" ht="72.5" x14ac:dyDescent="0.35">
      <c r="B112" s="30" t="str">
        <f>'INF GERAIS'!B112&amp;IFERROR(IF(INDEX(APOIO!$A$5:$A$50,MATCH('INF GERAIS'!N112,APOIO!$B$5:$B$50,0))="NÃO",APOIO!$A$2&amp;"NÃO VÁLIDO",""),"")</f>
        <v>2014.0101</v>
      </c>
      <c r="C112" s="30" t="str">
        <f>'INF GERAIS'!C112</f>
        <v>MATA NORTE</v>
      </c>
      <c r="D112" s="30" t="str">
        <f>'INF GERAIS'!D112</f>
        <v>CARPINA</v>
      </c>
      <c r="E112" s="30" t="str">
        <f>'INF GERAIS'!E112</f>
        <v>PAVIMENTAÇÃO EM PARALELEPIPEDOS GRANITICOS EM DIVERSAS RUAS DO BAIRRO TRÊS MARIA( 5 RUAS)</v>
      </c>
      <c r="F112" s="30" t="str">
        <f>'INF GERAIS'!G112</f>
        <v>NORMAL</v>
      </c>
      <c r="G112" s="233" t="str">
        <f>IF(OR('INF GERAIS'!N112="AGUARDANDO PRESTAÇÃO DE CONTAS",'INF GERAIS'!N112="AGUARDANDO APROVAÇÃO PRESTAÇÃO DE CONTAS",'INF GERAIS'!N112="AGUARDANDO APROVAÇÃO PRESTAÇÃO DE CONTAS (SECRETARIA)",'INF GERAIS'!N112="AGUARDANDO APROVAÇÃO PRESTAÇÃO DE CONTAS (CEAM)",'INF GERAIS'!N112="CONCLUÍDO"),RESUMO!N112+60,"ND")</f>
        <v>ND</v>
      </c>
      <c r="H112" s="10"/>
      <c r="I112" s="233"/>
      <c r="J112" s="30"/>
      <c r="K112" s="10"/>
      <c r="L112" s="30"/>
      <c r="M112" s="10"/>
      <c r="N112" s="30"/>
      <c r="O112" s="10"/>
    </row>
    <row r="113" spans="2:37" ht="72.5" x14ac:dyDescent="0.35">
      <c r="B113" s="30" t="str">
        <f>'INF GERAIS'!B113&amp;IFERROR(IF(INDEX(APOIO!$A$5:$A$50,MATCH('INF GERAIS'!N113,APOIO!$B$5:$B$50,0))="NÃO",APOIO!$A$2&amp;"NÃO VÁLIDO",""),"")</f>
        <v>2014.0102</v>
      </c>
      <c r="C113" s="30" t="str">
        <f>'INF GERAIS'!C113</f>
        <v>MATA NORTE</v>
      </c>
      <c r="D113" s="30" t="str">
        <f>'INF GERAIS'!D113</f>
        <v>CARPINA</v>
      </c>
      <c r="E113" s="30" t="str">
        <f>'INF GERAIS'!E113</f>
        <v>PAVIMENTAÇÃO EM PARALELEPIPEDOS GRANITICOS EM DIVERSAS RUAS DO BAIRRO JOÃO ALFREDO( 5 RUAS)</v>
      </c>
      <c r="F113" s="30" t="str">
        <f>'INF GERAIS'!G113</f>
        <v>NORMAL</v>
      </c>
      <c r="G113" s="233" t="str">
        <f>IF(OR('INF GERAIS'!N113="AGUARDANDO PRESTAÇÃO DE CONTAS",'INF GERAIS'!N113="AGUARDANDO APROVAÇÃO PRESTAÇÃO DE CONTAS",'INF GERAIS'!N113="AGUARDANDO APROVAÇÃO PRESTAÇÃO DE CONTAS (SECRETARIA)",'INF GERAIS'!N113="AGUARDANDO APROVAÇÃO PRESTAÇÃO DE CONTAS (CEAM)",'INF GERAIS'!N113="CONCLUÍDO"),RESUMO!N113+60,"ND")</f>
        <v>ND</v>
      </c>
      <c r="H113" s="10"/>
      <c r="I113" s="233"/>
      <c r="J113" s="30"/>
      <c r="K113" s="10"/>
      <c r="L113" s="30"/>
      <c r="M113" s="10"/>
      <c r="N113" s="30"/>
      <c r="O113" s="10"/>
    </row>
    <row r="114" spans="2:37" ht="72.5" x14ac:dyDescent="0.35">
      <c r="B114" s="30" t="str">
        <f>'INF GERAIS'!B114&amp;IFERROR(IF(INDEX(APOIO!$A$5:$A$50,MATCH('INF GERAIS'!N114,APOIO!$B$5:$B$50,0))="NÃO",APOIO!$A$2&amp;"NÃO VÁLIDO",""),"")</f>
        <v>2014.0103
NÃO VÁLIDO</v>
      </c>
      <c r="C114" s="30" t="str">
        <f>'INF GERAIS'!C114</f>
        <v>MATA NORTE</v>
      </c>
      <c r="D114" s="30" t="str">
        <f>'INF GERAIS'!D114</f>
        <v>CARPINA</v>
      </c>
      <c r="E114" s="30" t="str">
        <f>'INF GERAIS'!E114</f>
        <v>PAVIMENTAÇÃO EM PARALELEPIPEDOS GRANITICOS EM DIVERSAS RUAS DO BAIRRO CARNEIRO LEÃO</v>
      </c>
      <c r="F114" s="30" t="str">
        <f>'INF GERAIS'!G114</f>
        <v>NORMAL</v>
      </c>
      <c r="G114" s="233" t="str">
        <f>IF(OR('INF GERAIS'!N114="AGUARDANDO PRESTAÇÃO DE CONTAS",'INF GERAIS'!N114="AGUARDANDO APROVAÇÃO PRESTAÇÃO DE CONTAS",'INF GERAIS'!N114="AGUARDANDO APROVAÇÃO PRESTAÇÃO DE CONTAS (SECRETARIA)",'INF GERAIS'!N114="AGUARDANDO APROVAÇÃO PRESTAÇÃO DE CONTAS (CEAM)",'INF GERAIS'!N114="CONCLUÍDO"),RESUMO!N114+60,"ND")</f>
        <v>ND</v>
      </c>
      <c r="H114" s="10"/>
      <c r="I114" s="233"/>
      <c r="J114" s="30"/>
      <c r="K114" s="10"/>
      <c r="L114" s="30"/>
      <c r="M114" s="10"/>
      <c r="N114" s="30"/>
      <c r="O114" s="10"/>
    </row>
    <row r="115" spans="2:37" ht="159.5" x14ac:dyDescent="0.35">
      <c r="B115" s="30" t="str">
        <f>'INF GERAIS'!B115&amp;IFERROR(IF(INDEX(APOIO!$A$5:$A$50,MATCH('INF GERAIS'!N115,APOIO!$B$5:$B$50,0))="NÃO",APOIO!$A$2&amp;"NÃO VÁLIDO",""),"")</f>
        <v>2014.0104</v>
      </c>
      <c r="C115" s="30" t="str">
        <f>'INF GERAIS'!C115</f>
        <v>AGRESTE CENTRAL</v>
      </c>
      <c r="D115" s="30" t="str">
        <f>'INF GERAIS'!D115</f>
        <v>CARUARU</v>
      </c>
      <c r="E115" s="30" t="str">
        <f>'INF GERAIS'!E115</f>
        <v>OBRAS DE PAVIMENTAÇÃO NO MUNICÍPIO</v>
      </c>
      <c r="F115" s="30" t="str">
        <f>'INF GERAIS'!G115</f>
        <v>NORMAL</v>
      </c>
      <c r="G115" s="233" t="str">
        <f>IF(OR('INF GERAIS'!N115="AGUARDANDO PRESTAÇÃO DE CONTAS",'INF GERAIS'!N115="AGUARDANDO APROVAÇÃO PRESTAÇÃO DE CONTAS",'INF GERAIS'!N115="AGUARDANDO APROVAÇÃO PRESTAÇÃO DE CONTAS (SECRETARIA)",'INF GERAIS'!N115="AGUARDANDO APROVAÇÃO PRESTAÇÃO DE CONTAS (CEAM)",'INF GERAIS'!N115="CONCLUÍDO"),RESUMO!N115+60,"ND")</f>
        <v>ND</v>
      </c>
      <c r="H115" s="10">
        <v>43264</v>
      </c>
      <c r="I115" s="233"/>
      <c r="J115" s="1136" t="s">
        <v>11208</v>
      </c>
      <c r="K115" s="10">
        <v>43264</v>
      </c>
      <c r="L115" s="30" t="s">
        <v>11644</v>
      </c>
      <c r="M115" s="10">
        <v>43368</v>
      </c>
      <c r="N115" s="30"/>
      <c r="O115" s="10"/>
    </row>
    <row r="116" spans="2:37" ht="58" x14ac:dyDescent="0.35">
      <c r="B116" s="30" t="str">
        <f>'INF GERAIS'!B116&amp;IFERROR(IF(INDEX(APOIO!$A$5:$A$50,MATCH('INF GERAIS'!N116,APOIO!$B$5:$B$50,0))="NÃO",APOIO!$A$2&amp;"NÃO VÁLIDO",""),"")</f>
        <v>2014.0105</v>
      </c>
      <c r="C116" s="30" t="str">
        <f>'INF GERAIS'!C116</f>
        <v>AGRESTE SETENTRIONAL</v>
      </c>
      <c r="D116" s="30" t="str">
        <f>'INF GERAIS'!D116</f>
        <v>CASINHAS</v>
      </c>
      <c r="E116" s="30" t="str">
        <f>'INF GERAIS'!E116</f>
        <v>PAVIMENTAÇÃO EM PARALELEPÍPEDOS E SINALIZAÇÃO EM DIVERSAS RUAS( 13 Ruas)</v>
      </c>
      <c r="F116" s="30" t="str">
        <f>'INF GERAIS'!G116</f>
        <v>NORMAL</v>
      </c>
      <c r="G116" s="233" t="str">
        <f>IF(OR('INF GERAIS'!N116="AGUARDANDO PRESTAÇÃO DE CONTAS",'INF GERAIS'!N116="AGUARDANDO APROVAÇÃO PRESTAÇÃO DE CONTAS",'INF GERAIS'!N116="AGUARDANDO APROVAÇÃO PRESTAÇÃO DE CONTAS (SECRETARIA)",'INF GERAIS'!N116="AGUARDANDO APROVAÇÃO PRESTAÇÃO DE CONTAS (CEAM)",'INF GERAIS'!N116="CONCLUÍDO"),RESUMO!N116+60,"ND")</f>
        <v>ND</v>
      </c>
      <c r="H116" s="10">
        <v>44025</v>
      </c>
      <c r="I116" s="233"/>
      <c r="J116" s="30"/>
      <c r="K116" s="10"/>
      <c r="L116" s="30"/>
      <c r="M116" s="10"/>
      <c r="N116" s="30"/>
      <c r="O116" s="10"/>
    </row>
    <row r="117" spans="2:37" ht="58" x14ac:dyDescent="0.35">
      <c r="B117" s="1451" t="str">
        <f>'INF GERAIS'!B117&amp;IFERROR(IF(INDEX(APOIO!$A$5:$A$50,MATCH('INF GERAIS'!N117,APOIO!$B$5:$B$50,0))="NÃO",APOIO!$A$2&amp;"NÃO VÁLIDO",""),"")</f>
        <v>2014.0443
NÃO VÁLIDO</v>
      </c>
      <c r="C117" s="1451" t="str">
        <f>'INF GERAIS'!C117</f>
        <v>AGRESTE SETENTRIONAL</v>
      </c>
      <c r="D117" s="1451" t="str">
        <f>'INF GERAIS'!D117</f>
        <v>CASINHAS</v>
      </c>
      <c r="E117" s="1451" t="str">
        <f>'INF GERAIS'!E117</f>
        <v>PAVIMENTAÇÃO EM PARALELEPÍPEDOS EM DIVERSAS RUAS DO MUNICÍPIO DE CASINHAS</v>
      </c>
      <c r="F117" s="1451" t="str">
        <f>'INF GERAIS'!G117</f>
        <v>NORMAL</v>
      </c>
      <c r="G117" s="233" t="str">
        <f>IF(OR('INF GERAIS'!N117="AGUARDANDO PRESTAÇÃO DE CONTAS",'INF GERAIS'!N117="AGUARDANDO APROVAÇÃO PRESTAÇÃO DE CONTAS",'INF GERAIS'!N117="AGUARDANDO APROVAÇÃO PRESTAÇÃO DE CONTAS (SECRETARIA)",'INF GERAIS'!N117="AGUARDANDO APROVAÇÃO PRESTAÇÃO DE CONTAS (CEAM)",'INF GERAIS'!N117="CONCLUÍDO"),RESUMO!N117+60,"ND")</f>
        <v>ND</v>
      </c>
      <c r="H117" s="233">
        <v>44025</v>
      </c>
      <c r="I117" s="233"/>
      <c r="J117" s="1451"/>
      <c r="K117" s="233"/>
      <c r="L117" s="1451"/>
      <c r="M117" s="233"/>
      <c r="N117" s="1451"/>
      <c r="O117" s="233"/>
    </row>
    <row r="118" spans="2:37" ht="87" x14ac:dyDescent="0.35">
      <c r="B118" s="30" t="str">
        <f>'INF GERAIS'!B118&amp;IFERROR(IF(INDEX(APOIO!$A$5:$A$50,MATCH('INF GERAIS'!N118,APOIO!$B$5:$B$50,0))="NÃO",APOIO!$A$2&amp;"NÃO VÁLIDO",""),"")</f>
        <v>2014.0106</v>
      </c>
      <c r="C118" s="30" t="str">
        <f>'INF GERAIS'!C118</f>
        <v>MATA SUL</v>
      </c>
      <c r="D118" s="30" t="str">
        <f>'INF GERAIS'!D118</f>
        <v>CATENDE</v>
      </c>
      <c r="E118" s="30" t="str">
        <f>'INF GERAIS'!E118</f>
        <v>CONSTRUÇÃO DE PAVIMENTOS EM PARALELEPÍPEDO GRANÍTICO</v>
      </c>
      <c r="F118" s="30" t="str">
        <f>'INF GERAIS'!G118</f>
        <v>NORMAL</v>
      </c>
      <c r="G118" s="233" t="str">
        <f>IF(OR('INF GERAIS'!N118="AGUARDANDO PRESTAÇÃO DE CONTAS",'INF GERAIS'!N118="AGUARDANDO APROVAÇÃO PRESTAÇÃO DE CONTAS",'INF GERAIS'!N118="AGUARDANDO APROVAÇÃO PRESTAÇÃO DE CONTAS (SECRETARIA)",'INF GERAIS'!N118="AGUARDANDO APROVAÇÃO PRESTAÇÃO DE CONTAS (CEAM)",'INF GERAIS'!N118="CONCLUÍDO"),RESUMO!N118+60,"ND")</f>
        <v>ND</v>
      </c>
      <c r="H118" s="10">
        <v>44565</v>
      </c>
      <c r="I118" s="233"/>
      <c r="J118" s="278" t="s">
        <v>13546</v>
      </c>
      <c r="K118" s="10">
        <v>44565</v>
      </c>
      <c r="L118" s="1894" t="s">
        <v>13650</v>
      </c>
      <c r="M118" s="10">
        <v>44658</v>
      </c>
      <c r="N118" s="1926" t="s">
        <v>13703</v>
      </c>
      <c r="O118" s="10">
        <v>44718</v>
      </c>
      <c r="P118" s="194" t="s">
        <v>13704</v>
      </c>
      <c r="Q118" s="16">
        <v>44769</v>
      </c>
    </row>
    <row r="119" spans="2:37" ht="87" x14ac:dyDescent="0.35">
      <c r="B119" s="30" t="str">
        <f>'INF GERAIS'!B119&amp;IFERROR(IF(INDEX(APOIO!$A$5:$A$50,MATCH('INF GERAIS'!N119,APOIO!$B$5:$B$50,0))="NÃO",APOIO!$A$2&amp;"NÃO VÁLIDO",""),"")</f>
        <v>2014.0107</v>
      </c>
      <c r="C119" s="30" t="str">
        <f>'INF GERAIS'!C119</f>
        <v>MATA SUL</v>
      </c>
      <c r="D119" s="30" t="str">
        <f>'INF GERAIS'!D119</f>
        <v>CATENDE</v>
      </c>
      <c r="E119" s="30" t="str">
        <f>'INF GERAIS'!E119</f>
        <v>RECUPERAÇÃO DE ESTRADAS VICINAIS</v>
      </c>
      <c r="F119" s="30" t="str">
        <f>'INF GERAIS'!G119</f>
        <v>NORMAL</v>
      </c>
      <c r="G119" s="233" t="str">
        <f>IF(OR('INF GERAIS'!N119="AGUARDANDO PRESTAÇÃO DE CONTAS",'INF GERAIS'!N119="AGUARDANDO APROVAÇÃO PRESTAÇÃO DE CONTAS",'INF GERAIS'!N119="AGUARDANDO APROVAÇÃO PRESTAÇÃO DE CONTAS (SECRETARIA)",'INF GERAIS'!N119="AGUARDANDO APROVAÇÃO PRESTAÇÃO DE CONTAS (CEAM)",'INF GERAIS'!N119="CONCLUÍDO"),RESUMO!N119+60,"ND")</f>
        <v>ND</v>
      </c>
      <c r="H119" s="10">
        <v>44565</v>
      </c>
      <c r="I119" s="233"/>
      <c r="J119" s="1851" t="s">
        <v>13548</v>
      </c>
      <c r="K119" s="10">
        <v>44565</v>
      </c>
      <c r="L119" s="1894" t="s">
        <v>13648</v>
      </c>
      <c r="M119" s="10">
        <v>44658</v>
      </c>
      <c r="N119" s="1903" t="s">
        <v>13659</v>
      </c>
      <c r="O119" s="10">
        <v>44684</v>
      </c>
    </row>
    <row r="120" spans="2:37" ht="29" x14ac:dyDescent="0.35">
      <c r="B120" s="30" t="str">
        <f>'INF GERAIS'!B120&amp;IFERROR(IF(INDEX(APOIO!$A$5:$A$50,MATCH('INF GERAIS'!N120,APOIO!$B$5:$B$50,0))="NÃO",APOIO!$A$2&amp;"NÃO VÁLIDO",""),"")</f>
        <v>2014.0108
NÃO VÁLIDO</v>
      </c>
      <c r="C120" s="30" t="str">
        <f>'INF GERAIS'!C120</f>
        <v>SERTÃO CENTRAL</v>
      </c>
      <c r="D120" s="30" t="str">
        <f>'INF GERAIS'!D120</f>
        <v>CEDRO</v>
      </c>
      <c r="E120" s="30">
        <f>'INF GERAIS'!E120</f>
        <v>0</v>
      </c>
      <c r="F120" s="30" t="str">
        <f>'INF GERAIS'!G120</f>
        <v>NORMAL</v>
      </c>
      <c r="G120" s="233" t="str">
        <f>IF(OR('INF GERAIS'!N120="AGUARDANDO PRESTAÇÃO DE CONTAS",'INF GERAIS'!N120="AGUARDANDO APROVAÇÃO PRESTAÇÃO DE CONTAS",'INF GERAIS'!N120="AGUARDANDO APROVAÇÃO PRESTAÇÃO DE CONTAS (SECRETARIA)",'INF GERAIS'!N120="AGUARDANDO APROVAÇÃO PRESTAÇÃO DE CONTAS (CEAM)",'INF GERAIS'!N120="CONCLUÍDO"),RESUMO!N120+60,"ND")</f>
        <v>ND</v>
      </c>
      <c r="H120" s="10"/>
      <c r="I120" s="233"/>
      <c r="J120" s="30"/>
      <c r="K120" s="10"/>
      <c r="L120" s="30"/>
      <c r="M120" s="10"/>
      <c r="N120" s="30"/>
      <c r="O120" s="10"/>
    </row>
    <row r="121" spans="2:37" ht="58" x14ac:dyDescent="0.35">
      <c r="B121" s="30" t="str">
        <f>'INF GERAIS'!B121&amp;IFERROR(IF(INDEX(APOIO!$A$5:$A$50,MATCH('INF GERAIS'!N121,APOIO!$B$5:$B$50,0))="NÃO",APOIO!$A$2&amp;"NÃO VÁLIDO",""),"")</f>
        <v>2014.0109</v>
      </c>
      <c r="C121" s="30" t="str">
        <f>'INF GERAIS'!C121</f>
        <v>MATA NORTE</v>
      </c>
      <c r="D121" s="30" t="str">
        <f>'INF GERAIS'!D121</f>
        <v>CHÃ DE ALEGRIA</v>
      </c>
      <c r="E121" s="30" t="str">
        <f>'INF GERAIS'!E121</f>
        <v>PAVIMENTAÇÃO EM PARALELEPIPEDOS GRANITICOS EM DIVERSAS RUAS ( 8 ruas)</v>
      </c>
      <c r="F121" s="30" t="str">
        <f>'INF GERAIS'!G121</f>
        <v>NORMAL</v>
      </c>
      <c r="G121" s="233" t="str">
        <f>IF(OR('INF GERAIS'!N121="AGUARDANDO PRESTAÇÃO DE CONTAS",'INF GERAIS'!N121="AGUARDANDO APROVAÇÃO PRESTAÇÃO DE CONTAS",'INF GERAIS'!N121="AGUARDANDO APROVAÇÃO PRESTAÇÃO DE CONTAS (SECRETARIA)",'INF GERAIS'!N121="AGUARDANDO APROVAÇÃO PRESTAÇÃO DE CONTAS (CEAM)",'INF GERAIS'!N121="CONCLUÍDO"),RESUMO!N121+60,"ND")</f>
        <v>ND</v>
      </c>
      <c r="H121" s="10">
        <v>43161</v>
      </c>
      <c r="I121" s="233"/>
      <c r="J121" s="30"/>
      <c r="K121" s="10"/>
      <c r="L121" s="30"/>
      <c r="M121" s="10"/>
      <c r="N121" s="30"/>
      <c r="O121" s="10"/>
    </row>
    <row r="122" spans="2:37" ht="159.5" x14ac:dyDescent="0.35">
      <c r="B122" s="30" t="str">
        <f>'INF GERAIS'!B122&amp;IFERROR(IF(INDEX(APOIO!$A$5:$A$50,MATCH('INF GERAIS'!N122,APOIO!$B$5:$B$50,0))="NÃO",APOIO!$A$2&amp;"NÃO VÁLIDO",""),"")</f>
        <v>2014.0110</v>
      </c>
      <c r="C122" s="30" t="str">
        <f>'INF GERAIS'!C122</f>
        <v>MATA SUL</v>
      </c>
      <c r="D122" s="30" t="str">
        <f>'INF GERAIS'!D122</f>
        <v>CHÃ GRANDE</v>
      </c>
      <c r="E122" s="30" t="str">
        <f>'INF GERAIS'!E122</f>
        <v>EXECUÇÃO DE ESCADARIAS NO CENTRO DO MUNICÍPIO</v>
      </c>
      <c r="F122" s="30" t="str">
        <f>'INF GERAIS'!G122</f>
        <v>NORMAL</v>
      </c>
      <c r="G122" s="233" t="str">
        <f>IF(OR('INF GERAIS'!N122="AGUARDANDO PRESTAÇÃO DE CONTAS",'INF GERAIS'!N122="AGUARDANDO APROVAÇÃO PRESTAÇÃO DE CONTAS",'INF GERAIS'!N122="AGUARDANDO APROVAÇÃO PRESTAÇÃO DE CONTAS (SECRETARIA)",'INF GERAIS'!N122="AGUARDANDO APROVAÇÃO PRESTAÇÃO DE CONTAS (CEAM)",'INF GERAIS'!N122="CONCLUÍDO"),RESUMO!N122+60,"ND")</f>
        <v>ND</v>
      </c>
      <c r="H122" s="10">
        <v>42444</v>
      </c>
      <c r="I122" s="233"/>
      <c r="J122" s="527" t="s">
        <v>6435</v>
      </c>
      <c r="K122" s="10">
        <v>42457</v>
      </c>
      <c r="L122" s="844" t="s">
        <v>7090</v>
      </c>
      <c r="M122" s="10">
        <v>42496</v>
      </c>
      <c r="N122" s="844" t="s">
        <v>7471</v>
      </c>
      <c r="O122" s="10">
        <v>42531</v>
      </c>
      <c r="P122" s="844" t="s">
        <v>8863</v>
      </c>
      <c r="Q122" s="376">
        <v>42768</v>
      </c>
      <c r="R122" s="9" t="s">
        <v>10101</v>
      </c>
      <c r="S122" s="376">
        <v>43047</v>
      </c>
      <c r="T122" s="1108" t="s">
        <v>11081</v>
      </c>
      <c r="U122" s="376">
        <v>43235</v>
      </c>
      <c r="V122" s="1312" t="s">
        <v>11812</v>
      </c>
      <c r="W122" s="122">
        <v>43472</v>
      </c>
      <c r="X122" s="2028" t="s">
        <v>12670</v>
      </c>
      <c r="Y122" s="2028">
        <v>43762</v>
      </c>
    </row>
    <row r="123" spans="2:37" ht="116" x14ac:dyDescent="0.35">
      <c r="B123" s="30" t="str">
        <f>'INF GERAIS'!B123&amp;IFERROR(IF(INDEX(APOIO!$A$5:$A$50,MATCH('INF GERAIS'!N123,APOIO!$B$5:$B$50,0))="NÃO",APOIO!$A$2&amp;"NÃO VÁLIDO",""),"")</f>
        <v>2014.0111</v>
      </c>
      <c r="C123" s="30" t="str">
        <f>'INF GERAIS'!C123</f>
        <v>MATA SUL</v>
      </c>
      <c r="D123" s="30" t="str">
        <f>'INF GERAIS'!D123</f>
        <v>CHÃ GRANDE</v>
      </c>
      <c r="E123" s="30" t="str">
        <f>'INF GERAIS'!E123</f>
        <v>CONSTRUÇÃO DE MUROS DE CONTENÇÃO DE ENCOSTAS</v>
      </c>
      <c r="F123" s="30" t="str">
        <f>'INF GERAIS'!G123</f>
        <v>NORMAL</v>
      </c>
      <c r="G123" s="233" t="str">
        <f>IF(OR('INF GERAIS'!N123="AGUARDANDO PRESTAÇÃO DE CONTAS",'INF GERAIS'!N123="AGUARDANDO APROVAÇÃO PRESTAÇÃO DE CONTAS",'INF GERAIS'!N123="AGUARDANDO APROVAÇÃO PRESTAÇÃO DE CONTAS (SECRETARIA)",'INF GERAIS'!N123="AGUARDANDO APROVAÇÃO PRESTAÇÃO DE CONTAS (CEAM)",'INF GERAIS'!N123="CONCLUÍDO"),RESUMO!N123+60,"ND")</f>
        <v>ND</v>
      </c>
      <c r="H123" s="10">
        <v>42422</v>
      </c>
      <c r="I123" s="233"/>
      <c r="J123" s="524" t="s">
        <v>6022</v>
      </c>
      <c r="K123" s="10">
        <v>42431</v>
      </c>
      <c r="L123" s="34" t="s">
        <v>7088</v>
      </c>
      <c r="M123" s="10">
        <v>42496</v>
      </c>
      <c r="N123" s="34" t="s">
        <v>7471</v>
      </c>
      <c r="O123" s="233">
        <v>42531</v>
      </c>
      <c r="P123" s="34" t="s">
        <v>7694</v>
      </c>
      <c r="Q123" s="376">
        <v>42556</v>
      </c>
      <c r="R123" s="278" t="s">
        <v>8864</v>
      </c>
      <c r="S123" s="376">
        <v>42768</v>
      </c>
      <c r="T123" s="35" t="s">
        <v>11869</v>
      </c>
      <c r="U123" s="122">
        <v>43509</v>
      </c>
      <c r="V123" s="35" t="s">
        <v>12099</v>
      </c>
      <c r="W123" s="16">
        <v>43578</v>
      </c>
      <c r="X123" s="1436" t="s">
        <v>12186</v>
      </c>
      <c r="Y123" s="122">
        <v>43614</v>
      </c>
      <c r="Z123" s="1445" t="s">
        <v>12240</v>
      </c>
      <c r="AA123" s="122">
        <v>43634</v>
      </c>
      <c r="AB123" s="194" t="s">
        <v>12433</v>
      </c>
      <c r="AC123" s="1458">
        <v>43648</v>
      </c>
      <c r="AD123" s="194" t="s">
        <v>12432</v>
      </c>
      <c r="AE123" s="16">
        <v>43690</v>
      </c>
      <c r="AF123" s="9" t="s">
        <v>12652</v>
      </c>
      <c r="AG123" s="537">
        <v>43760</v>
      </c>
      <c r="AH123" s="655" t="s">
        <v>13758</v>
      </c>
      <c r="AI123" s="16">
        <v>44901</v>
      </c>
      <c r="AJ123" s="9" t="s">
        <v>13928</v>
      </c>
      <c r="AK123" s="2002">
        <v>45299</v>
      </c>
    </row>
    <row r="124" spans="2:37" ht="145" x14ac:dyDescent="0.35">
      <c r="B124" s="30" t="str">
        <f>'INF GERAIS'!B124&amp;IFERROR(IF(INDEX(APOIO!$A$5:$A$50,MATCH('INF GERAIS'!N124,APOIO!$B$5:$B$50,0))="NÃO",APOIO!$A$2&amp;"NÃO VÁLIDO",""),"")</f>
        <v>2014.0112</v>
      </c>
      <c r="C124" s="30" t="str">
        <f>'INF GERAIS'!C124</f>
        <v>MATA SUL</v>
      </c>
      <c r="D124" s="30" t="str">
        <f>'INF GERAIS'!D124</f>
        <v>CHÃ GRANDE</v>
      </c>
      <c r="E124" s="30" t="str">
        <f>'INF GERAIS'!E124</f>
        <v>PAVIMENTAÇÃO DE DIVERSAS RUAS</v>
      </c>
      <c r="F124" s="30" t="str">
        <f>'INF GERAIS'!G124</f>
        <v>NORMAL</v>
      </c>
      <c r="G124" s="233" t="str">
        <f>IF(OR('INF GERAIS'!N124="AGUARDANDO PRESTAÇÃO DE CONTAS",'INF GERAIS'!N124="AGUARDANDO APROVAÇÃO PRESTAÇÃO DE CONTAS",'INF GERAIS'!N124="AGUARDANDO APROVAÇÃO PRESTAÇÃO DE CONTAS (SECRETARIA)",'INF GERAIS'!N124="AGUARDANDO APROVAÇÃO PRESTAÇÃO DE CONTAS (CEAM)",'INF GERAIS'!N124="CONCLUÍDO"),RESUMO!N124+60,"ND")</f>
        <v>ND</v>
      </c>
      <c r="H124" s="10">
        <v>42439</v>
      </c>
      <c r="I124" s="233"/>
      <c r="J124" s="524" t="s">
        <v>6436</v>
      </c>
      <c r="K124" s="10">
        <v>42451</v>
      </c>
      <c r="L124" s="34" t="s">
        <v>7089</v>
      </c>
      <c r="M124" s="10">
        <v>42496</v>
      </c>
      <c r="N124" s="34" t="s">
        <v>7471</v>
      </c>
      <c r="O124" s="233">
        <v>42531</v>
      </c>
      <c r="P124" s="655" t="s">
        <v>8865</v>
      </c>
      <c r="Q124" s="376">
        <v>42768</v>
      </c>
      <c r="R124" s="1251" t="s">
        <v>11658</v>
      </c>
      <c r="S124" s="16">
        <v>43370</v>
      </c>
      <c r="T124" s="655" t="s">
        <v>12075</v>
      </c>
      <c r="U124" s="16">
        <v>43570</v>
      </c>
      <c r="V124" s="1445" t="s">
        <v>12240</v>
      </c>
      <c r="W124" s="122">
        <v>43634</v>
      </c>
      <c r="X124" s="194" t="s">
        <v>12268</v>
      </c>
      <c r="Y124" s="1458">
        <v>43648</v>
      </c>
      <c r="Z124" s="655" t="s">
        <v>12398</v>
      </c>
      <c r="AA124" s="1458">
        <v>43677</v>
      </c>
      <c r="AB124" s="194" t="s">
        <v>12434</v>
      </c>
      <c r="AC124" s="1458">
        <v>43690</v>
      </c>
      <c r="AD124" s="9" t="s">
        <v>12644</v>
      </c>
      <c r="AE124" s="376">
        <v>43760</v>
      </c>
      <c r="AF124" s="9" t="s">
        <v>12989</v>
      </c>
      <c r="AG124" s="16">
        <v>43875</v>
      </c>
      <c r="AH124" s="655" t="s">
        <v>13757</v>
      </c>
      <c r="AI124" s="16">
        <v>44901</v>
      </c>
      <c r="AJ124" s="9" t="s">
        <v>13927</v>
      </c>
      <c r="AK124" s="16">
        <v>45299</v>
      </c>
    </row>
    <row r="125" spans="2:37" ht="101.5" x14ac:dyDescent="0.35">
      <c r="B125" s="30" t="str">
        <f>'INF GERAIS'!B125&amp;IFERROR(IF(INDEX(APOIO!$A$5:$A$50,MATCH('INF GERAIS'!N125,APOIO!$B$5:$B$50,0))="NÃO",APOIO!$A$2&amp;"NÃO VÁLIDO",""),"")</f>
        <v>2014.0113</v>
      </c>
      <c r="C125" s="30" t="str">
        <f>'INF GERAIS'!C125</f>
        <v>MATA SUL</v>
      </c>
      <c r="D125" s="30" t="str">
        <f>'INF GERAIS'!D125</f>
        <v>CHÃ GRANDE</v>
      </c>
      <c r="E125" s="30" t="str">
        <f>'INF GERAIS'!E125</f>
        <v>CONSTRUÇÃO DA PRAÇA MANOEL GOMES</v>
      </c>
      <c r="F125" s="30" t="str">
        <f>'INF GERAIS'!G125</f>
        <v>NORMAL</v>
      </c>
      <c r="G125" s="233" t="str">
        <f>IF(OR('INF GERAIS'!N125="AGUARDANDO PRESTAÇÃO DE CONTAS",'INF GERAIS'!N125="AGUARDANDO APROVAÇÃO PRESTAÇÃO DE CONTAS",'INF GERAIS'!N125="AGUARDANDO APROVAÇÃO PRESTAÇÃO DE CONTAS (SECRETARIA)",'INF GERAIS'!N125="AGUARDANDO APROVAÇÃO PRESTAÇÃO DE CONTAS (CEAM)",'INF GERAIS'!N125="CONCLUÍDO"),RESUMO!N125+60,"ND")</f>
        <v>ND</v>
      </c>
      <c r="H125" s="10">
        <v>42360</v>
      </c>
      <c r="I125" s="233"/>
      <c r="J125" s="524" t="s">
        <v>6021</v>
      </c>
      <c r="K125" s="10">
        <v>42404</v>
      </c>
      <c r="L125" s="34" t="s">
        <v>7470</v>
      </c>
      <c r="M125" s="10">
        <v>42506</v>
      </c>
      <c r="N125" s="34" t="s">
        <v>7471</v>
      </c>
      <c r="O125" s="233">
        <v>42531</v>
      </c>
      <c r="P125" s="113" t="s">
        <v>8866</v>
      </c>
      <c r="Q125" s="376">
        <v>42768</v>
      </c>
      <c r="R125" s="35" t="s">
        <v>9400</v>
      </c>
      <c r="S125" s="16">
        <v>42886</v>
      </c>
      <c r="T125" s="35" t="s">
        <v>9821</v>
      </c>
      <c r="U125" s="16">
        <v>42962</v>
      </c>
      <c r="V125" s="35" t="s">
        <v>11876</v>
      </c>
      <c r="W125" s="16">
        <v>43514</v>
      </c>
      <c r="X125" s="9" t="s">
        <v>12645</v>
      </c>
      <c r="Y125" s="16">
        <v>43760</v>
      </c>
      <c r="Z125" s="9" t="s">
        <v>13001</v>
      </c>
      <c r="AA125" s="16">
        <v>43878</v>
      </c>
      <c r="AB125" s="646" t="s">
        <v>13756</v>
      </c>
      <c r="AC125" s="16">
        <v>44902</v>
      </c>
      <c r="AD125" s="35" t="s">
        <v>13926</v>
      </c>
      <c r="AE125" s="16">
        <v>45299</v>
      </c>
    </row>
    <row r="126" spans="2:37" ht="43.5" x14ac:dyDescent="0.35">
      <c r="B126" s="30" t="str">
        <f>'INF GERAIS'!B126&amp;IFERROR(IF(INDEX(APOIO!$A$5:$A$50,MATCH('INF GERAIS'!N126,APOIO!$B$5:$B$50,0))="NÃO",APOIO!$A$2&amp;"NÃO VÁLIDO",""),"")</f>
        <v>2014.0114</v>
      </c>
      <c r="C126" s="30" t="str">
        <f>'INF GERAIS'!C126</f>
        <v>MATA NORTE</v>
      </c>
      <c r="D126" s="30" t="str">
        <f>'INF GERAIS'!D126</f>
        <v>CONDADO</v>
      </c>
      <c r="E126" s="30" t="str">
        <f>'INF GERAIS'!E126</f>
        <v>PAVIMENTAÇÃO DE RUAS DO MUNICÍPIO( 9 ruas)</v>
      </c>
      <c r="F126" s="30" t="str">
        <f>'INF GERAIS'!G126</f>
        <v>NORMAL</v>
      </c>
      <c r="G126" s="233" t="str">
        <f>IF(OR('INF GERAIS'!N126="AGUARDANDO PRESTAÇÃO DE CONTAS",'INF GERAIS'!N126="AGUARDANDO APROVAÇÃO PRESTAÇÃO DE CONTAS",'INF GERAIS'!N126="AGUARDANDO APROVAÇÃO PRESTAÇÃO DE CONTAS (SECRETARIA)",'INF GERAIS'!N126="AGUARDANDO APROVAÇÃO PRESTAÇÃO DE CONTAS (CEAM)",'INF GERAIS'!N126="CONCLUÍDO"),RESUMO!N126+60,"ND")</f>
        <v>ND</v>
      </c>
      <c r="H126" s="10">
        <v>43133</v>
      </c>
      <c r="I126" s="233"/>
      <c r="J126" s="1249" t="s">
        <v>11650</v>
      </c>
      <c r="K126" s="10">
        <v>43369</v>
      </c>
      <c r="L126" s="30"/>
      <c r="M126" s="10"/>
      <c r="N126" s="30"/>
      <c r="O126" s="10"/>
    </row>
    <row r="127" spans="2:37" ht="101.5" x14ac:dyDescent="0.35">
      <c r="B127" s="30" t="str">
        <f>'INF GERAIS'!B127&amp;IFERROR(IF(INDEX(APOIO!$A$5:$A$50,MATCH('INF GERAIS'!N127,APOIO!$B$5:$B$50,0))="NÃO",APOIO!$A$2&amp;"NÃO VÁLIDO",""),"")</f>
        <v>2014.0115</v>
      </c>
      <c r="C127" s="30" t="str">
        <f>'INF GERAIS'!C127</f>
        <v>AGRESTE MERIDIONAL</v>
      </c>
      <c r="D127" s="30" t="str">
        <f>'INF GERAIS'!D127</f>
        <v>CORRENTES</v>
      </c>
      <c r="E127" s="30" t="str">
        <f>'INF GERAIS'!E127</f>
        <v>PAVIMENTAÇÃO EM PARALELEPIPEDOS GRANÍTICOS</v>
      </c>
      <c r="F127" s="30" t="str">
        <f>'INF GERAIS'!G127</f>
        <v>NORMAL</v>
      </c>
      <c r="G127" s="233" t="str">
        <f>IF(OR('INF GERAIS'!N127="AGUARDANDO PRESTAÇÃO DE CONTAS",'INF GERAIS'!N127="AGUARDANDO APROVAÇÃO PRESTAÇÃO DE CONTAS",'INF GERAIS'!N127="AGUARDANDO APROVAÇÃO PRESTAÇÃO DE CONTAS (SECRETARIA)",'INF GERAIS'!N127="AGUARDANDO APROVAÇÃO PRESTAÇÃO DE CONTAS (CEAM)",'INF GERAIS'!N127="CONCLUÍDO"),RESUMO!N127+60,"ND")</f>
        <v>ND</v>
      </c>
      <c r="H127" s="10"/>
      <c r="I127" s="233"/>
      <c r="J127" s="30" t="s">
        <v>8852</v>
      </c>
      <c r="K127" s="10">
        <v>42766</v>
      </c>
      <c r="L127" s="1808" t="s">
        <v>13426</v>
      </c>
      <c r="M127" s="10">
        <v>43081</v>
      </c>
      <c r="N127" s="30"/>
      <c r="O127" s="10"/>
    </row>
    <row r="128" spans="2:37" ht="100" x14ac:dyDescent="0.35">
      <c r="B128" s="30" t="str">
        <f>'INF GERAIS'!B128&amp;IFERROR(IF(INDEX(APOIO!$A$5:$A$50,MATCH('INF GERAIS'!N128,APOIO!$B$5:$B$50,0))="NÃO",APOIO!$A$2&amp;"NÃO VÁLIDO",""),"")</f>
        <v>2014.0116</v>
      </c>
      <c r="C128" s="30" t="str">
        <f>'INF GERAIS'!C128</f>
        <v>MATA SUL</v>
      </c>
      <c r="D128" s="30" t="str">
        <f>'INF GERAIS'!D128</f>
        <v>CORTÊS</v>
      </c>
      <c r="E128" s="30" t="str">
        <f>'INF GERAIS'!E128</f>
        <v>PAVIMENTAÇÃO EM PARALELEPÍPEDO EM DIVERSAS RUAS</v>
      </c>
      <c r="F128" s="30" t="str">
        <f>'INF GERAIS'!G128</f>
        <v>NORMAL</v>
      </c>
      <c r="G128" s="233" t="str">
        <f>IF(OR('INF GERAIS'!N128="AGUARDANDO PRESTAÇÃO DE CONTAS",'INF GERAIS'!N128="AGUARDANDO APROVAÇÃO PRESTAÇÃO DE CONTAS",'INF GERAIS'!N128="AGUARDANDO APROVAÇÃO PRESTAÇÃO DE CONTAS (SECRETARIA)",'INF GERAIS'!N128="AGUARDANDO APROVAÇÃO PRESTAÇÃO DE CONTAS (CEAM)",'INF GERAIS'!N128="CONCLUÍDO"),RESUMO!N128+60,"ND")</f>
        <v>ND</v>
      </c>
      <c r="H128" s="10">
        <v>44069</v>
      </c>
      <c r="I128" s="233"/>
      <c r="J128" s="30"/>
      <c r="K128" s="10"/>
      <c r="L128" s="1464" t="s">
        <v>12292</v>
      </c>
      <c r="M128" s="10">
        <v>43651</v>
      </c>
      <c r="N128" s="1755" t="s">
        <v>13224</v>
      </c>
      <c r="O128" s="10">
        <v>44069</v>
      </c>
      <c r="P128" s="928" t="s">
        <v>13449</v>
      </c>
      <c r="Q128" s="122">
        <v>44418</v>
      </c>
    </row>
    <row r="129" spans="2:23" ht="77.5" x14ac:dyDescent="0.35">
      <c r="B129" s="30" t="str">
        <f>'INF GERAIS'!B129&amp;IFERROR(IF(INDEX(APOIO!$A$5:$A$50,MATCH('INF GERAIS'!N129,APOIO!$B$5:$B$50,0))="NÃO",APOIO!$A$2&amp;"NÃO VÁLIDO",""),"")</f>
        <v>2014.0117</v>
      </c>
      <c r="C129" s="30" t="str">
        <f>'INF GERAIS'!C129</f>
        <v>MATA SUL</v>
      </c>
      <c r="D129" s="30" t="str">
        <f>'INF GERAIS'!D129</f>
        <v>CORTÊS</v>
      </c>
      <c r="E129" s="30" t="str">
        <f>'INF GERAIS'!E129</f>
        <v>CONSTRUÇÃO DA PRAÇA DA ENTRADA DA CIDADE E PAVIMENTAÇÃO DO ENTORNO</v>
      </c>
      <c r="F129" s="30" t="str">
        <f>'INF GERAIS'!G129</f>
        <v>NORMAL</v>
      </c>
      <c r="G129" s="233" t="str">
        <f>IF(OR('INF GERAIS'!N129="AGUARDANDO PRESTAÇÃO DE CONTAS",'INF GERAIS'!N129="AGUARDANDO APROVAÇÃO PRESTAÇÃO DE CONTAS",'INF GERAIS'!N129="AGUARDANDO APROVAÇÃO PRESTAÇÃO DE CONTAS (SECRETARIA)",'INF GERAIS'!N129="AGUARDANDO APROVAÇÃO PRESTAÇÃO DE CONTAS (CEAM)",'INF GERAIS'!N129="CONCLUÍDO"),RESUMO!N129+60,"ND")</f>
        <v>ND</v>
      </c>
      <c r="H129" s="10">
        <v>43711</v>
      </c>
      <c r="I129" s="233"/>
      <c r="J129" s="1612" t="s">
        <v>12781</v>
      </c>
      <c r="K129" s="10">
        <v>43795</v>
      </c>
      <c r="L129" s="2082" t="s">
        <v>14193</v>
      </c>
      <c r="M129" s="10">
        <v>45624</v>
      </c>
      <c r="N129" s="30"/>
      <c r="O129" s="10"/>
    </row>
    <row r="130" spans="2:23" ht="72.5" x14ac:dyDescent="0.35">
      <c r="B130" s="30" t="str">
        <f>'INF GERAIS'!B130&amp;IFERROR(IF(INDEX(APOIO!$A$5:$A$50,MATCH('INF GERAIS'!N130,APOIO!$B$5:$B$50,0))="NÃO",APOIO!$A$2&amp;"NÃO VÁLIDO",""),"")</f>
        <v>2014.0118</v>
      </c>
      <c r="C130" s="30" t="str">
        <f>'INF GERAIS'!C130</f>
        <v>AGRESTE SETENTRIONAL</v>
      </c>
      <c r="D130" s="30" t="str">
        <f>'INF GERAIS'!D130</f>
        <v>CUMARU</v>
      </c>
      <c r="E130" s="30" t="str">
        <f>'INF GERAIS'!E130</f>
        <v>PAVIMENTAÇÃO EM PARALELEPÍPEDOS</v>
      </c>
      <c r="F130" s="30" t="str">
        <f>'INF GERAIS'!G130</f>
        <v>NORMAL</v>
      </c>
      <c r="G130" s="233" t="str">
        <f>IF(OR('INF GERAIS'!N130="AGUARDANDO PRESTAÇÃO DE CONTAS",'INF GERAIS'!N130="AGUARDANDO APROVAÇÃO PRESTAÇÃO DE CONTAS",'INF GERAIS'!N130="AGUARDANDO APROVAÇÃO PRESTAÇÃO DE CONTAS (SECRETARIA)",'INF GERAIS'!N130="AGUARDANDO APROVAÇÃO PRESTAÇÃO DE CONTAS (CEAM)",'INF GERAIS'!N130="CONCLUÍDO"),RESUMO!N130+60,"ND")</f>
        <v>ND</v>
      </c>
      <c r="H130" s="10">
        <v>42530</v>
      </c>
      <c r="I130" s="233"/>
      <c r="J130" s="392" t="s">
        <v>7586</v>
      </c>
      <c r="K130" s="233">
        <v>42541</v>
      </c>
      <c r="L130" s="30" t="s">
        <v>8679</v>
      </c>
      <c r="M130" s="10">
        <v>42710</v>
      </c>
      <c r="N130" s="618" t="s">
        <v>8694</v>
      </c>
      <c r="O130" s="10">
        <v>42716</v>
      </c>
      <c r="P130" s="637" t="s">
        <v>8738</v>
      </c>
      <c r="Q130" s="122">
        <v>42737</v>
      </c>
    </row>
    <row r="131" spans="2:23" ht="145" x14ac:dyDescent="0.35">
      <c r="B131" s="30" t="str">
        <f>'INF GERAIS'!B131&amp;IFERROR(IF(INDEX(APOIO!$A$5:$A$50,MATCH('INF GERAIS'!N131,APOIO!$B$5:$B$50,0))="NÃO",APOIO!$A$2&amp;"NÃO VÁLIDO",""),"")</f>
        <v>2014.0119</v>
      </c>
      <c r="C131" s="30" t="str">
        <f>'INF GERAIS'!C131</f>
        <v>AGRESTE CENTRAL</v>
      </c>
      <c r="D131" s="30" t="str">
        <f>'INF GERAIS'!D131</f>
        <v>CUPIRA</v>
      </c>
      <c r="E131" s="30" t="str">
        <f>'INF GERAIS'!E131</f>
        <v>ADEQUAÇÃO DO MERCADO PÚBLICO MUNICIPAL PARA IMPLANTAÇÃO DO MERCADO DE PEIXE</v>
      </c>
      <c r="F131" s="30" t="str">
        <f>'INF GERAIS'!G131</f>
        <v>NORMAL</v>
      </c>
      <c r="G131" s="233" t="str">
        <f>IF(OR('INF GERAIS'!N131="AGUARDANDO PRESTAÇÃO DE CONTAS",'INF GERAIS'!N131="AGUARDANDO APROVAÇÃO PRESTAÇÃO DE CONTAS",'INF GERAIS'!N131="AGUARDANDO APROVAÇÃO PRESTAÇÃO DE CONTAS (SECRETARIA)",'INF GERAIS'!N131="AGUARDANDO APROVAÇÃO PRESTAÇÃO DE CONTAS (CEAM)",'INF GERAIS'!N131="CONCLUÍDO"),RESUMO!N131+60,"ND")</f>
        <v>ND</v>
      </c>
      <c r="H131" s="10">
        <v>42604</v>
      </c>
      <c r="I131" s="233"/>
      <c r="J131" s="178" t="s">
        <v>8476</v>
      </c>
      <c r="K131" s="10">
        <v>42632</v>
      </c>
      <c r="L131" s="178" t="s">
        <v>9131</v>
      </c>
      <c r="M131" s="10">
        <v>42800</v>
      </c>
      <c r="N131" s="178" t="s">
        <v>9430</v>
      </c>
      <c r="O131" s="10">
        <v>42842</v>
      </c>
    </row>
    <row r="132" spans="2:23" ht="174" x14ac:dyDescent="0.35">
      <c r="B132" s="30" t="str">
        <f>'INF GERAIS'!B132&amp;IFERROR(IF(INDEX(APOIO!$A$5:$A$50,MATCH('INF GERAIS'!N132,APOIO!$B$5:$B$50,0))="NÃO",APOIO!$A$2&amp;"NÃO VÁLIDO",""),"")</f>
        <v>2014.0120</v>
      </c>
      <c r="C132" s="30" t="str">
        <f>'INF GERAIS'!C132</f>
        <v>AGRESTE CENTRAL</v>
      </c>
      <c r="D132" s="30" t="str">
        <f>'INF GERAIS'!D132</f>
        <v>CUPIRA</v>
      </c>
      <c r="E132" s="30" t="str">
        <f>'INF GERAIS'!E132</f>
        <v>CONSTRUÇÃO DE PRAÇA NO DISTRITO DE GRAVATÁ-AÇU</v>
      </c>
      <c r="F132" s="30" t="str">
        <f>'INF GERAIS'!G132</f>
        <v>NORMAL</v>
      </c>
      <c r="G132" s="233" t="str">
        <f>IF(OR('INF GERAIS'!N132="AGUARDANDO PRESTAÇÃO DE CONTAS",'INF GERAIS'!N132="AGUARDANDO APROVAÇÃO PRESTAÇÃO DE CONTAS",'INF GERAIS'!N132="AGUARDANDO APROVAÇÃO PRESTAÇÃO DE CONTAS (SECRETARIA)",'INF GERAIS'!N132="AGUARDANDO APROVAÇÃO PRESTAÇÃO DE CONTAS (CEAM)",'INF GERAIS'!N132="CONCLUÍDO"),RESUMO!N132+60,"ND")</f>
        <v>ND</v>
      </c>
      <c r="H132" s="10">
        <v>42978</v>
      </c>
      <c r="I132" s="233"/>
      <c r="J132" s="1004" t="s">
        <v>10488</v>
      </c>
      <c r="K132" s="233">
        <v>43154</v>
      </c>
      <c r="L132" s="30"/>
      <c r="M132" s="10"/>
      <c r="N132" s="30"/>
      <c r="O132" s="10"/>
    </row>
    <row r="133" spans="2:23" ht="116" x14ac:dyDescent="0.35">
      <c r="B133" s="30" t="str">
        <f>'INF GERAIS'!B133&amp;IFERROR(IF(INDEX(APOIO!$A$5:$A$50,MATCH('INF GERAIS'!N133,APOIO!$B$5:$B$50,0))="NÃO",APOIO!$A$2&amp;"NÃO VÁLIDO",""),"")</f>
        <v>2014.0121</v>
      </c>
      <c r="C133" s="30" t="str">
        <f>'INF GERAIS'!C133</f>
        <v>AGRESTE CENTRAL</v>
      </c>
      <c r="D133" s="30" t="str">
        <f>'INF GERAIS'!D133</f>
        <v>CUPIRA</v>
      </c>
      <c r="E133" s="30" t="str">
        <f>'INF GERAIS'!E133</f>
        <v>CONSTRUÇÃO DE PAVIMENTAÇÃO EM PARALELEPÍPEDOS GRANÍTICOS</v>
      </c>
      <c r="F133" s="30" t="str">
        <f>'INF GERAIS'!G133</f>
        <v>NORMAL</v>
      </c>
      <c r="G133" s="233" t="str">
        <f>IF(OR('INF GERAIS'!N133="AGUARDANDO PRESTAÇÃO DE CONTAS",'INF GERAIS'!N133="AGUARDANDO APROVAÇÃO PRESTAÇÃO DE CONTAS",'INF GERAIS'!N133="AGUARDANDO APROVAÇÃO PRESTAÇÃO DE CONTAS (SECRETARIA)",'INF GERAIS'!N133="AGUARDANDO APROVAÇÃO PRESTAÇÃO DE CONTAS (CEAM)",'INF GERAIS'!N133="CONCLUÍDO"),RESUMO!N133+60,"ND")</f>
        <v>ND</v>
      </c>
      <c r="H133" s="10">
        <v>42649</v>
      </c>
      <c r="I133" s="233"/>
      <c r="J133" s="596" t="s">
        <v>8627</v>
      </c>
      <c r="K133" s="10">
        <v>42681</v>
      </c>
      <c r="L133" s="30"/>
      <c r="M133" s="10"/>
      <c r="N133" s="30"/>
      <c r="O133" s="10"/>
    </row>
    <row r="134" spans="2:23" ht="130.5" x14ac:dyDescent="0.35">
      <c r="B134" s="30" t="str">
        <f>'INF GERAIS'!B134&amp;IFERROR(IF(INDEX(APOIO!$A$5:$A$50,MATCH('INF GERAIS'!N134,APOIO!$B$5:$B$50,0))="NÃO",APOIO!$A$2&amp;"NÃO VÁLIDO",""),"")</f>
        <v>2014.0122</v>
      </c>
      <c r="C134" s="30" t="str">
        <f>'INF GERAIS'!C134</f>
        <v>AGRESTE CENTRAL</v>
      </c>
      <c r="D134" s="30" t="str">
        <f>'INF GERAIS'!D134</f>
        <v>CUPIRA</v>
      </c>
      <c r="E134" s="30" t="str">
        <f>'INF GERAIS'!E134</f>
        <v>CONSTRUÇÃO DO MERCADO DE CARNE NO BAIRRO NOVO HORIZONTE</v>
      </c>
      <c r="F134" s="30" t="str">
        <f>'INF GERAIS'!G134</f>
        <v>NORMAL</v>
      </c>
      <c r="G134" s="233" t="str">
        <f>IF(OR('INF GERAIS'!N134="AGUARDANDO PRESTAÇÃO DE CONTAS",'INF GERAIS'!N134="AGUARDANDO APROVAÇÃO PRESTAÇÃO DE CONTAS",'INF GERAIS'!N134="AGUARDANDO APROVAÇÃO PRESTAÇÃO DE CONTAS (SECRETARIA)",'INF GERAIS'!N134="AGUARDANDO APROVAÇÃO PRESTAÇÃO DE CONTAS (CEAM)",'INF GERAIS'!N134="CONCLUÍDO"),RESUMO!N134+60,"ND")</f>
        <v>ND</v>
      </c>
      <c r="H134" s="10">
        <v>42954</v>
      </c>
      <c r="I134" s="233"/>
      <c r="J134" s="646" t="s">
        <v>9945</v>
      </c>
      <c r="K134" s="10">
        <v>42976</v>
      </c>
      <c r="L134" s="178" t="s">
        <v>9991</v>
      </c>
      <c r="M134" s="233">
        <v>42996</v>
      </c>
      <c r="N134" s="30"/>
      <c r="O134" s="10"/>
    </row>
    <row r="135" spans="2:23" ht="116" x14ac:dyDescent="0.35">
      <c r="B135" s="30" t="str">
        <f>'INF GERAIS'!B135&amp;IFERROR(IF(INDEX(APOIO!$A$5:$A$50,MATCH('INF GERAIS'!N135,APOIO!$B$5:$B$50,0))="NÃO",APOIO!$A$2&amp;"NÃO VÁLIDO",""),"")</f>
        <v>2014.0123</v>
      </c>
      <c r="C135" s="30" t="str">
        <f>'INF GERAIS'!C135</f>
        <v>SERTÃO DO MOXOTÓ</v>
      </c>
      <c r="D135" s="30" t="str">
        <f>'INF GERAIS'!D135</f>
        <v>CUSTÓDIA</v>
      </c>
      <c r="E135" s="30" t="str">
        <f>'INF GERAIS'!E135</f>
        <v>APOIO A IMPLANTAÇÃO DE INFRA-ESTRUTURA URBANA NO MUNICÍPIO DE CUSTÓDIA</v>
      </c>
      <c r="F135" s="30" t="str">
        <f>'INF GERAIS'!G135</f>
        <v>NORMAL</v>
      </c>
      <c r="G135" s="233" t="str">
        <f>IF(OR('INF GERAIS'!N135="AGUARDANDO PRESTAÇÃO DE CONTAS",'INF GERAIS'!N135="AGUARDANDO APROVAÇÃO PRESTAÇÃO DE CONTAS",'INF GERAIS'!N135="AGUARDANDO APROVAÇÃO PRESTAÇÃO DE CONTAS (SECRETARIA)",'INF GERAIS'!N135="AGUARDANDO APROVAÇÃO PRESTAÇÃO DE CONTAS (CEAM)",'INF GERAIS'!N135="CONCLUÍDO"),RESUMO!N135+60,"ND")</f>
        <v>ND</v>
      </c>
      <c r="H135" s="10">
        <v>43347</v>
      </c>
      <c r="I135" s="233"/>
      <c r="J135" s="1366" t="s">
        <v>11999</v>
      </c>
      <c r="K135" s="10">
        <v>43536</v>
      </c>
      <c r="L135" s="30" t="s">
        <v>12390</v>
      </c>
      <c r="M135" s="10">
        <v>43668</v>
      </c>
      <c r="N135" s="30" t="s">
        <v>14160</v>
      </c>
      <c r="O135" s="10">
        <v>43745</v>
      </c>
      <c r="P135" s="2067" t="s">
        <v>14161</v>
      </c>
      <c r="Q135" s="2071">
        <v>45565</v>
      </c>
    </row>
    <row r="136" spans="2:23" ht="130.5" x14ac:dyDescent="0.35">
      <c r="B136" s="30" t="str">
        <f>'INF GERAIS'!B136&amp;IFERROR(IF(INDEX(APOIO!$A$5:$A$50,MATCH('INF GERAIS'!N136,APOIO!$B$5:$B$50,0))="NÃO",APOIO!$A$2&amp;"NÃO VÁLIDO",""),"")</f>
        <v>2014.0124</v>
      </c>
      <c r="C136" s="30" t="str">
        <f>'INF GERAIS'!C136</f>
        <v>SERTÃO DO SÃO FRANCISCO</v>
      </c>
      <c r="D136" s="30" t="str">
        <f>'INF GERAIS'!D136</f>
        <v>DORMENTES</v>
      </c>
      <c r="E136" s="30" t="str">
        <f>'INF GERAIS'!E136</f>
        <v>PAVIMENTAÇÃO ASFALTICA EM CBUQ E EM PARALELEPÍPEDOS GRANÍTICOS EM DIVERSAS RUAS DO MUNICÍPIO DE DORMENTES</v>
      </c>
      <c r="F136" s="30" t="str">
        <f>'INF GERAIS'!G136</f>
        <v>NORMAL</v>
      </c>
      <c r="G136" s="233" t="str">
        <f>IF(OR('INF GERAIS'!N136="AGUARDANDO PRESTAÇÃO DE CONTAS",'INF GERAIS'!N136="AGUARDANDO APROVAÇÃO PRESTAÇÃO DE CONTAS",'INF GERAIS'!N136="AGUARDANDO APROVAÇÃO PRESTAÇÃO DE CONTAS (SECRETARIA)",'INF GERAIS'!N136="AGUARDANDO APROVAÇÃO PRESTAÇÃO DE CONTAS (CEAM)",'INF GERAIS'!N136="CONCLUÍDO"),RESUMO!N136+60,"ND")</f>
        <v>ND</v>
      </c>
      <c r="H136" s="10">
        <v>43160</v>
      </c>
      <c r="I136" s="233"/>
      <c r="J136" s="1133" t="s">
        <v>11187</v>
      </c>
      <c r="K136" s="10">
        <v>43259</v>
      </c>
      <c r="L136" s="30" t="s">
        <v>11815</v>
      </c>
      <c r="M136" s="10">
        <v>43461</v>
      </c>
      <c r="N136" s="1325" t="s">
        <v>11852</v>
      </c>
      <c r="O136" s="10">
        <v>43494</v>
      </c>
      <c r="P136" s="1985" t="s">
        <v>12518</v>
      </c>
      <c r="Q136" s="122">
        <v>43718</v>
      </c>
      <c r="R136" s="2044" t="s">
        <v>14069</v>
      </c>
      <c r="S136" s="2021">
        <v>45506</v>
      </c>
    </row>
    <row r="137" spans="2:23" ht="43.5" x14ac:dyDescent="0.35">
      <c r="B137" s="30" t="str">
        <f>'INF GERAIS'!B137&amp;IFERROR(IF(INDEX(APOIO!$A$5:$A$50,MATCH('INF GERAIS'!N137,APOIO!$B$5:$B$50,0))="NÃO",APOIO!$A$2&amp;"NÃO VÁLIDO",""),"")</f>
        <v>2014.0125</v>
      </c>
      <c r="C137" s="30" t="str">
        <f>'INF GERAIS'!C137</f>
        <v>MATA SUL</v>
      </c>
      <c r="D137" s="30" t="str">
        <f>'INF GERAIS'!D137</f>
        <v>ESCADA</v>
      </c>
      <c r="E137" s="30" t="str">
        <f>'INF GERAIS'!E137</f>
        <v>PAVIMENTAÇÃO DE  RUAS</v>
      </c>
      <c r="F137" s="30" t="str">
        <f>'INF GERAIS'!G137</f>
        <v>NORMAL</v>
      </c>
      <c r="G137" s="233" t="str">
        <f>IF(OR('INF GERAIS'!N137="AGUARDANDO PRESTAÇÃO DE CONTAS",'INF GERAIS'!N137="AGUARDANDO APROVAÇÃO PRESTAÇÃO DE CONTAS",'INF GERAIS'!N137="AGUARDANDO APROVAÇÃO PRESTAÇÃO DE CONTAS (SECRETARIA)",'INF GERAIS'!N137="AGUARDANDO APROVAÇÃO PRESTAÇÃO DE CONTAS (CEAM)",'INF GERAIS'!N137="CONCLUÍDO"),RESUMO!N137+60,"ND")</f>
        <v>ND</v>
      </c>
      <c r="H137" s="10"/>
      <c r="I137" s="233"/>
      <c r="J137" s="1877" t="s">
        <v>13611</v>
      </c>
      <c r="K137" s="233">
        <v>44659</v>
      </c>
      <c r="L137" s="30"/>
      <c r="M137" s="10"/>
      <c r="N137" s="30"/>
      <c r="O137" s="10"/>
    </row>
    <row r="138" spans="2:23" ht="43.5" x14ac:dyDescent="0.35">
      <c r="B138" s="30" t="str">
        <f>'INF GERAIS'!B138&amp;IFERROR(IF(INDEX(APOIO!$A$5:$A$50,MATCH('INF GERAIS'!N138,APOIO!$B$5:$B$50,0))="NÃO",APOIO!$A$2&amp;"NÃO VÁLIDO",""),"")</f>
        <v>2014.0126</v>
      </c>
      <c r="C138" s="30" t="str">
        <f>'INF GERAIS'!C138</f>
        <v>MATA SUL</v>
      </c>
      <c r="D138" s="30" t="str">
        <f>'INF GERAIS'!D138</f>
        <v>ESCADA</v>
      </c>
      <c r="E138" s="30" t="str">
        <f>'INF GERAIS'!E138</f>
        <v>MUROS DE ARRIMO, ACESSOS E ESCADARIAS</v>
      </c>
      <c r="F138" s="30" t="str">
        <f>'INF GERAIS'!G138</f>
        <v>NORMAL</v>
      </c>
      <c r="G138" s="233" t="str">
        <f>IF(OR('INF GERAIS'!N138="AGUARDANDO PRESTAÇÃO DE CONTAS",'INF GERAIS'!N138="AGUARDANDO APROVAÇÃO PRESTAÇÃO DE CONTAS",'INF GERAIS'!N138="AGUARDANDO APROVAÇÃO PRESTAÇÃO DE CONTAS (SECRETARIA)",'INF GERAIS'!N138="AGUARDANDO APROVAÇÃO PRESTAÇÃO DE CONTAS (CEAM)",'INF GERAIS'!N138="CONCLUÍDO"),RESUMO!N138+60,"ND")</f>
        <v>ND</v>
      </c>
      <c r="H138" s="10"/>
      <c r="I138" s="233"/>
      <c r="J138" s="1877" t="s">
        <v>13610</v>
      </c>
      <c r="K138" s="10">
        <v>44659</v>
      </c>
      <c r="L138" s="30"/>
      <c r="M138" s="10"/>
      <c r="N138" s="30"/>
      <c r="O138" s="10"/>
    </row>
    <row r="139" spans="2:23" ht="29" x14ac:dyDescent="0.35">
      <c r="B139" s="30" t="str">
        <f>'INF GERAIS'!B139&amp;IFERROR(IF(INDEX(APOIO!$A$5:$A$50,MATCH('INF GERAIS'!N139,APOIO!$B$5:$B$50,0))="NÃO",APOIO!$A$2&amp;"NÃO VÁLIDO",""),"")</f>
        <v>2014.0127</v>
      </c>
      <c r="C139" s="30" t="str">
        <f>'INF GERAIS'!C139</f>
        <v>MATA SUL</v>
      </c>
      <c r="D139" s="30" t="str">
        <f>'INF GERAIS'!D139</f>
        <v>ESCADA</v>
      </c>
      <c r="E139" s="30" t="str">
        <f>'INF GERAIS'!E139</f>
        <v>REQUALIFICAÇÃO DE PRAÇAS</v>
      </c>
      <c r="F139" s="30" t="str">
        <f>'INF GERAIS'!G139</f>
        <v>NORMAL</v>
      </c>
      <c r="G139" s="233" t="str">
        <f>IF(OR('INF GERAIS'!N139="AGUARDANDO PRESTAÇÃO DE CONTAS",'INF GERAIS'!N139="AGUARDANDO APROVAÇÃO PRESTAÇÃO DE CONTAS",'INF GERAIS'!N139="AGUARDANDO APROVAÇÃO PRESTAÇÃO DE CONTAS (SECRETARIA)",'INF GERAIS'!N139="AGUARDANDO APROVAÇÃO PRESTAÇÃO DE CONTAS (CEAM)",'INF GERAIS'!N139="CONCLUÍDO"),RESUMO!N139+60,"ND")</f>
        <v>ND</v>
      </c>
      <c r="H139" s="10">
        <v>44649</v>
      </c>
      <c r="I139" s="233">
        <v>44649</v>
      </c>
      <c r="J139" s="1870" t="s">
        <v>13588</v>
      </c>
      <c r="K139" s="10">
        <v>44649</v>
      </c>
      <c r="L139" s="30"/>
      <c r="M139" s="10"/>
      <c r="N139" s="30"/>
      <c r="O139" s="10"/>
    </row>
    <row r="140" spans="2:23" ht="29" x14ac:dyDescent="0.35">
      <c r="B140" s="30" t="str">
        <f>'INF GERAIS'!B140&amp;IFERROR(IF(INDEX(APOIO!$A$5:$A$50,MATCH('INF GERAIS'!N140,APOIO!$B$5:$B$50,0))="NÃO",APOIO!$A$2&amp;"NÃO VÁLIDO",""),"")</f>
        <v>2014.0128
NÃO VÁLIDO</v>
      </c>
      <c r="C140" s="30" t="str">
        <f>'INF GERAIS'!C140</f>
        <v>MATA SUL</v>
      </c>
      <c r="D140" s="30" t="str">
        <f>'INF GERAIS'!D140</f>
        <v>ESCADA</v>
      </c>
      <c r="E140" s="30" t="str">
        <f>'INF GERAIS'!E140</f>
        <v>REQUALIFICAÇÃO DO CENTRO COMERCIAL ATALAIA</v>
      </c>
      <c r="F140" s="30" t="str">
        <f>'INF GERAIS'!G140</f>
        <v>NORMAL</v>
      </c>
      <c r="G140" s="233" t="str">
        <f>IF(OR('INF GERAIS'!N140="AGUARDANDO PRESTAÇÃO DE CONTAS",'INF GERAIS'!N140="AGUARDANDO APROVAÇÃO PRESTAÇÃO DE CONTAS",'INF GERAIS'!N140="AGUARDANDO APROVAÇÃO PRESTAÇÃO DE CONTAS (SECRETARIA)",'INF GERAIS'!N140="AGUARDANDO APROVAÇÃO PRESTAÇÃO DE CONTAS (CEAM)",'INF GERAIS'!N140="CONCLUÍDO"),RESUMO!N140+60,"ND")</f>
        <v>ND</v>
      </c>
      <c r="H140" s="10"/>
      <c r="I140" s="233"/>
      <c r="J140" s="30"/>
      <c r="K140" s="10"/>
      <c r="L140" s="30"/>
      <c r="M140" s="10"/>
      <c r="N140" s="30"/>
      <c r="O140" s="10"/>
    </row>
    <row r="141" spans="2:23" ht="58" x14ac:dyDescent="0.35">
      <c r="B141" s="30" t="str">
        <f>'INF GERAIS'!B141&amp;IFERROR(IF(INDEX(APOIO!$A$5:$A$50,MATCH('INF GERAIS'!N141,APOIO!$B$5:$B$50,0))="NÃO",APOIO!$A$2&amp;"NÃO VÁLIDO",""),"")</f>
        <v>2014.0129</v>
      </c>
      <c r="C141" s="30" t="str">
        <f>'INF GERAIS'!C141</f>
        <v>MATA SUL</v>
      </c>
      <c r="D141" s="30" t="str">
        <f>'INF GERAIS'!D141</f>
        <v>ESCADA</v>
      </c>
      <c r="E141" s="30" t="str">
        <f>'INF GERAIS'!E141</f>
        <v>RECONSTRUÇÃO DA PONTE DA MANGUEIRA</v>
      </c>
      <c r="F141" s="30" t="str">
        <f>'INF GERAIS'!G141</f>
        <v>NORMAL</v>
      </c>
      <c r="G141" s="233" t="str">
        <f>IF(OR('INF GERAIS'!N141="AGUARDANDO PRESTAÇÃO DE CONTAS",'INF GERAIS'!N141="AGUARDANDO APROVAÇÃO PRESTAÇÃO DE CONTAS",'INF GERAIS'!N141="AGUARDANDO APROVAÇÃO PRESTAÇÃO DE CONTAS (SECRETARIA)",'INF GERAIS'!N141="AGUARDANDO APROVAÇÃO PRESTAÇÃO DE CONTAS (CEAM)",'INF GERAIS'!N141="CONCLUÍDO"),RESUMO!N141+60,"ND")</f>
        <v>ND</v>
      </c>
      <c r="H141" s="10">
        <v>44649</v>
      </c>
      <c r="I141" s="233"/>
      <c r="J141" s="1870" t="s">
        <v>13586</v>
      </c>
      <c r="K141" s="10">
        <v>44649</v>
      </c>
      <c r="L141" s="1895" t="s">
        <v>13652</v>
      </c>
      <c r="M141" s="10">
        <v>44678</v>
      </c>
      <c r="N141" s="30"/>
      <c r="O141" s="10"/>
    </row>
    <row r="142" spans="2:23" ht="116" x14ac:dyDescent="0.35">
      <c r="B142" s="30" t="str">
        <f>'INF GERAIS'!B142&amp;IFERROR(IF(INDEX(APOIO!$A$5:$A$50,MATCH('INF GERAIS'!N142,APOIO!$B$5:$B$50,0))="NÃO",APOIO!$A$2&amp;"NÃO VÁLIDO",""),"")</f>
        <v>2014.0130</v>
      </c>
      <c r="C142" s="30" t="str">
        <f>'INF GERAIS'!C142</f>
        <v>SERTÃO DO ARARIPE</v>
      </c>
      <c r="D142" s="30" t="str">
        <f>'INF GERAIS'!D142</f>
        <v>EXU</v>
      </c>
      <c r="E142" s="30" t="str">
        <f>'INF GERAIS'!E142</f>
        <v>PAVIMENTAÇÃO EM PARALELEPIPEDO GRANITICO</v>
      </c>
      <c r="F142" s="30" t="str">
        <f>'INF GERAIS'!G142</f>
        <v>NORMAL</v>
      </c>
      <c r="G142" s="233" t="str">
        <f>IF(OR('INF GERAIS'!N142="AGUARDANDO PRESTAÇÃO DE CONTAS",'INF GERAIS'!N142="AGUARDANDO APROVAÇÃO PRESTAÇÃO DE CONTAS",'INF GERAIS'!N142="AGUARDANDO APROVAÇÃO PRESTAÇÃO DE CONTAS (SECRETARIA)",'INF GERAIS'!N142="AGUARDANDO APROVAÇÃO PRESTAÇÃO DE CONTAS (CEAM)",'INF GERAIS'!N142="CONCLUÍDO"),RESUMO!N142+60,"ND")</f>
        <v>ND</v>
      </c>
      <c r="H142" s="10">
        <v>42502</v>
      </c>
      <c r="I142" s="233"/>
      <c r="J142" s="30" t="s">
        <v>12048</v>
      </c>
      <c r="K142" s="122">
        <v>43558</v>
      </c>
      <c r="L142" s="30" t="s">
        <v>12227</v>
      </c>
      <c r="M142" s="10">
        <v>43628</v>
      </c>
      <c r="N142" s="1536" t="s">
        <v>13873</v>
      </c>
      <c r="O142" s="10">
        <v>43710</v>
      </c>
      <c r="P142" s="1613" t="s">
        <v>12783</v>
      </c>
      <c r="Q142" s="376">
        <v>43795</v>
      </c>
    </row>
    <row r="143" spans="2:23" ht="159.5" x14ac:dyDescent="0.35">
      <c r="B143" s="30" t="str">
        <f>'INF GERAIS'!B143&amp;IFERROR(IF(INDEX(APOIO!$A$5:$A$50,MATCH('INF GERAIS'!N143,APOIO!$B$5:$B$50,0))="NÃO",APOIO!$A$2&amp;"NÃO VÁLIDO",""),"")</f>
        <v>2014.0131</v>
      </c>
      <c r="C143" s="30" t="str">
        <f>'INF GERAIS'!C143</f>
        <v>SERTÃO DO ARARIPE</v>
      </c>
      <c r="D143" s="30" t="str">
        <f>'INF GERAIS'!D143</f>
        <v>EXU</v>
      </c>
      <c r="E143" s="30" t="str">
        <f>'INF GERAIS'!E143</f>
        <v>REFORMA DO CENTRO POLIESPORTIVO</v>
      </c>
      <c r="F143" s="30" t="str">
        <f>'INF GERAIS'!G143</f>
        <v>NORMAL</v>
      </c>
      <c r="G143" s="233" t="str">
        <f>IF(OR('INF GERAIS'!N143="AGUARDANDO PRESTAÇÃO DE CONTAS",'INF GERAIS'!N143="AGUARDANDO APROVAÇÃO PRESTAÇÃO DE CONTAS",'INF GERAIS'!N143="AGUARDANDO APROVAÇÃO PRESTAÇÃO DE CONTAS (SECRETARIA)",'INF GERAIS'!N143="AGUARDANDO APROVAÇÃO PRESTAÇÃO DE CONTAS (CEAM)",'INF GERAIS'!N143="CONCLUÍDO"),RESUMO!N143+60,"ND")</f>
        <v>ND</v>
      </c>
      <c r="H143" s="10">
        <v>42502</v>
      </c>
      <c r="I143" s="233"/>
      <c r="J143" s="30" t="s">
        <v>8964</v>
      </c>
      <c r="K143" s="10">
        <v>42804</v>
      </c>
      <c r="L143" s="713" t="s">
        <v>9306</v>
      </c>
      <c r="M143" s="10">
        <v>42874</v>
      </c>
      <c r="N143" s="1035" t="s">
        <v>10611</v>
      </c>
      <c r="O143" s="10">
        <v>43192</v>
      </c>
      <c r="P143" s="1871" t="s">
        <v>13593</v>
      </c>
      <c r="Q143" s="376">
        <v>44648</v>
      </c>
      <c r="R143" s="9" t="s">
        <v>13653</v>
      </c>
      <c r="S143" s="376">
        <v>44678</v>
      </c>
      <c r="T143" s="1871" t="s">
        <v>13959</v>
      </c>
      <c r="U143" s="376">
        <v>45323</v>
      </c>
      <c r="V143" s="2019" t="s">
        <v>13967</v>
      </c>
      <c r="W143" s="2021">
        <v>45341</v>
      </c>
    </row>
    <row r="144" spans="2:23" ht="130.5" x14ac:dyDescent="0.35">
      <c r="B144" s="30" t="str">
        <f>'INF GERAIS'!B144&amp;IFERROR(IF(INDEX(APOIO!$A$5:$A$50,MATCH('INF GERAIS'!N144,APOIO!$B$5:$B$50,0))="NÃO",APOIO!$A$2&amp;"NÃO VÁLIDO",""),"")</f>
        <v>2014.0132</v>
      </c>
      <c r="C144" s="30" t="str">
        <f>'INF GERAIS'!C144</f>
        <v>AGRESTE SETENTRIONAL</v>
      </c>
      <c r="D144" s="30" t="str">
        <f>'INF GERAIS'!D144</f>
        <v>FEIRA NOVA</v>
      </c>
      <c r="E144" s="30" t="str">
        <f>'INF GERAIS'!E144</f>
        <v>IMPLANTAÇÃO DE PAVIMENTO EM PARALELEPIPEDOS GRANITICOS EM DIVERSAS RUAS</v>
      </c>
      <c r="F144" s="30" t="str">
        <f>'INF GERAIS'!G144</f>
        <v>NORMAL</v>
      </c>
      <c r="G144" s="233" t="str">
        <f>IF(OR('INF GERAIS'!N144="AGUARDANDO PRESTAÇÃO DE CONTAS",'INF GERAIS'!N144="AGUARDANDO APROVAÇÃO PRESTAÇÃO DE CONTAS",'INF GERAIS'!N144="AGUARDANDO APROVAÇÃO PRESTAÇÃO DE CONTAS (SECRETARIA)",'INF GERAIS'!N144="AGUARDANDO APROVAÇÃO PRESTAÇÃO DE CONTAS (CEAM)",'INF GERAIS'!N144="CONCLUÍDO"),RESUMO!N144+60,"ND")</f>
        <v>ND</v>
      </c>
      <c r="H144" s="10">
        <v>43123</v>
      </c>
      <c r="I144" s="233"/>
      <c r="J144" s="30" t="s">
        <v>9941</v>
      </c>
      <c r="K144" s="10">
        <v>42970</v>
      </c>
      <c r="L144" s="233" t="s">
        <v>10384</v>
      </c>
      <c r="M144" s="10">
        <v>43123</v>
      </c>
      <c r="N144" s="1083" t="s">
        <v>11012</v>
      </c>
      <c r="O144" s="10">
        <v>43207</v>
      </c>
      <c r="P144" s="1093" t="s">
        <v>11046</v>
      </c>
      <c r="Q144" s="122">
        <v>43213</v>
      </c>
    </row>
    <row r="145" spans="2:17" ht="101.5" x14ac:dyDescent="0.35">
      <c r="B145" s="30" t="str">
        <f>'INF GERAIS'!B145&amp;IFERROR(IF(INDEX(APOIO!$A$5:$A$50,MATCH('INF GERAIS'!N145,APOIO!$B$5:$B$50,0))="NÃO",APOIO!$A$2&amp;"NÃO VÁLIDO",""),"")</f>
        <v>2014.0133</v>
      </c>
      <c r="C145" s="30" t="str">
        <f>'INF GERAIS'!C145</f>
        <v>AGRESTE SETENTRIONAL</v>
      </c>
      <c r="D145" s="30" t="str">
        <f>'INF GERAIS'!D145</f>
        <v>FEIRA NOVA</v>
      </c>
      <c r="E145" s="30" t="str">
        <f>'INF GERAIS'!E145</f>
        <v>CONSTRUÇÃO DO PATIO DE EVENTOS NO MUNICIPIO DE FEIRA NOVA</v>
      </c>
      <c r="F145" s="30" t="str">
        <f>'INF GERAIS'!G145</f>
        <v>NORMAL</v>
      </c>
      <c r="G145" s="233" t="str">
        <f>IF(OR('INF GERAIS'!N145="AGUARDANDO PRESTAÇÃO DE CONTAS",'INF GERAIS'!N145="AGUARDANDO APROVAÇÃO PRESTAÇÃO DE CONTAS",'INF GERAIS'!N145="AGUARDANDO APROVAÇÃO PRESTAÇÃO DE CONTAS (SECRETARIA)",'INF GERAIS'!N145="AGUARDANDO APROVAÇÃO PRESTAÇÃO DE CONTAS (CEAM)",'INF GERAIS'!N145="CONCLUÍDO"),RESUMO!N145+60,"ND")</f>
        <v>ND</v>
      </c>
      <c r="H145" s="10">
        <v>43137</v>
      </c>
      <c r="I145" s="233"/>
      <c r="J145" s="30" t="s">
        <v>9941</v>
      </c>
      <c r="K145" s="10">
        <v>42970</v>
      </c>
      <c r="L145" s="233" t="s">
        <v>10440</v>
      </c>
      <c r="M145" s="233">
        <v>43137</v>
      </c>
      <c r="N145" s="1083" t="s">
        <v>11012</v>
      </c>
      <c r="O145" s="233">
        <v>43207</v>
      </c>
    </row>
    <row r="146" spans="2:17" ht="130.5" x14ac:dyDescent="0.35">
      <c r="B146" s="30" t="str">
        <f>'INF GERAIS'!B146&amp;IFERROR(IF(INDEX(APOIO!$A$5:$A$50,MATCH('INF GERAIS'!N146,APOIO!$B$5:$B$50,0))="NÃO",APOIO!$A$2&amp;"NÃO VÁLIDO",""),"")</f>
        <v>2014.0134</v>
      </c>
      <c r="C146" s="30" t="str">
        <f>'INF GERAIS'!C146</f>
        <v>AGRESTE SETENTRIONAL</v>
      </c>
      <c r="D146" s="30" t="str">
        <f>'INF GERAIS'!D146</f>
        <v>FEIRA NOVA</v>
      </c>
      <c r="E146" s="30" t="str">
        <f>'INF GERAIS'!E146</f>
        <v>REVITALIZAÇÃO DO TREVO DA ENTRADA DA CIDADE</v>
      </c>
      <c r="F146" s="30" t="str">
        <f>'INF GERAIS'!G146</f>
        <v>NORMAL</v>
      </c>
      <c r="G146" s="233" t="str">
        <f>IF(OR('INF GERAIS'!N146="AGUARDANDO PRESTAÇÃO DE CONTAS",'INF GERAIS'!N146="AGUARDANDO APROVAÇÃO PRESTAÇÃO DE CONTAS",'INF GERAIS'!N146="AGUARDANDO APROVAÇÃO PRESTAÇÃO DE CONTAS (SECRETARIA)",'INF GERAIS'!N146="AGUARDANDO APROVAÇÃO PRESTAÇÃO DE CONTAS (CEAM)",'INF GERAIS'!N146="CONCLUÍDO"),RESUMO!N146+60,"ND")</f>
        <v>ND</v>
      </c>
      <c r="H146" s="10">
        <v>43137</v>
      </c>
      <c r="I146" s="233"/>
      <c r="J146" s="30" t="s">
        <v>9941</v>
      </c>
      <c r="K146" s="10">
        <v>42970</v>
      </c>
      <c r="L146" s="233" t="s">
        <v>10443</v>
      </c>
      <c r="M146" s="233">
        <v>43137</v>
      </c>
      <c r="N146" s="1083" t="s">
        <v>11012</v>
      </c>
      <c r="O146" s="233">
        <v>43207</v>
      </c>
      <c r="P146" s="1093" t="s">
        <v>11047</v>
      </c>
      <c r="Q146" s="122">
        <v>43213</v>
      </c>
    </row>
    <row r="147" spans="2:17" ht="116" x14ac:dyDescent="0.35">
      <c r="B147" s="30" t="str">
        <f>'INF GERAIS'!B147&amp;IFERROR(IF(INDEX(APOIO!$A$5:$A$50,MATCH('INF GERAIS'!N147,APOIO!$B$5:$B$50,0))="NÃO",APOIO!$A$2&amp;"NÃO VÁLIDO",""),"")</f>
        <v>2014.0135</v>
      </c>
      <c r="C147" s="30" t="str">
        <f>'INF GERAIS'!C147</f>
        <v>MATA NORTE</v>
      </c>
      <c r="D147" s="30" t="str">
        <f>'INF GERAIS'!D147</f>
        <v>FERREIROS</v>
      </c>
      <c r="E147" s="30" t="str">
        <f>'INF GERAIS'!E147</f>
        <v>PAVIMENTAÇÃO EM PARALELO GRANÍTICOS</v>
      </c>
      <c r="F147" s="30" t="str">
        <f>'INF GERAIS'!G147</f>
        <v>NORMAL</v>
      </c>
      <c r="G147" s="233" t="str">
        <f>IF(OR('INF GERAIS'!N147="AGUARDANDO PRESTAÇÃO DE CONTAS",'INF GERAIS'!N147="AGUARDANDO APROVAÇÃO PRESTAÇÃO DE CONTAS",'INF GERAIS'!N147="AGUARDANDO APROVAÇÃO PRESTAÇÃO DE CONTAS (SECRETARIA)",'INF GERAIS'!N147="AGUARDANDO APROVAÇÃO PRESTAÇÃO DE CONTAS (CEAM)",'INF GERAIS'!N147="CONCLUÍDO"),RESUMO!N147+60,"ND")</f>
        <v>ND</v>
      </c>
      <c r="H147" s="10">
        <v>42948</v>
      </c>
      <c r="I147" s="233"/>
      <c r="J147" s="1111" t="s">
        <v>10567</v>
      </c>
      <c r="K147" s="233">
        <v>43171</v>
      </c>
      <c r="L147" s="1077" t="s">
        <v>10997</v>
      </c>
      <c r="M147" s="10">
        <v>43207</v>
      </c>
      <c r="N147" s="30"/>
      <c r="O147" s="10"/>
    </row>
    <row r="148" spans="2:17" ht="72.5" x14ac:dyDescent="0.35">
      <c r="B148" s="30" t="str">
        <f>'INF GERAIS'!B148&amp;IFERROR(IF(INDEX(APOIO!$A$5:$A$50,MATCH('INF GERAIS'!N148,APOIO!$B$5:$B$50,0))="NÃO",APOIO!$A$2&amp;"NÃO VÁLIDO",""),"")</f>
        <v>2014.0136</v>
      </c>
      <c r="C148" s="30" t="str">
        <f>'INF GERAIS'!C148</f>
        <v>SERTÃO DO PAJEÚ</v>
      </c>
      <c r="D148" s="30" t="str">
        <f>'INF GERAIS'!D148</f>
        <v>FLORES</v>
      </c>
      <c r="E148" s="30" t="str">
        <f>'INF GERAIS'!E148</f>
        <v>CONSTRUÇÃO DE PÁTIO DE EVENTOS</v>
      </c>
      <c r="F148" s="30" t="str">
        <f>'INF GERAIS'!G148</f>
        <v>NORMAL</v>
      </c>
      <c r="G148" s="233" t="str">
        <f>IF(OR('INF GERAIS'!N148="AGUARDANDO PRESTAÇÃO DE CONTAS",'INF GERAIS'!N148="AGUARDANDO APROVAÇÃO PRESTAÇÃO DE CONTAS",'INF GERAIS'!N148="AGUARDANDO APROVAÇÃO PRESTAÇÃO DE CONTAS (SECRETARIA)",'INF GERAIS'!N148="AGUARDANDO APROVAÇÃO PRESTAÇÃO DE CONTAS (CEAM)",'INF GERAIS'!N148="CONCLUÍDO"),RESUMO!N148+60,"ND")</f>
        <v>ND</v>
      </c>
      <c r="H148" s="10">
        <v>43671</v>
      </c>
      <c r="I148" s="233"/>
      <c r="J148" s="30" t="s">
        <v>12624</v>
      </c>
      <c r="K148" s="10">
        <v>43755</v>
      </c>
      <c r="L148" s="2095" t="s">
        <v>14226</v>
      </c>
      <c r="M148" s="10">
        <v>45674</v>
      </c>
      <c r="N148" s="30"/>
      <c r="O148" s="10"/>
    </row>
    <row r="149" spans="2:17" ht="72.5" x14ac:dyDescent="0.35">
      <c r="B149" s="30" t="str">
        <f>'INF GERAIS'!B149&amp;IFERROR(IF(INDEX(APOIO!$A$5:$A$50,MATCH('INF GERAIS'!N149,APOIO!$B$5:$B$50,0))="NÃO",APOIO!$A$2&amp;"NÃO VÁLIDO",""),"")</f>
        <v>2014.0137</v>
      </c>
      <c r="C149" s="30" t="str">
        <f>'INF GERAIS'!C149</f>
        <v>SERTÃO DO PAJEÚ</v>
      </c>
      <c r="D149" s="30" t="str">
        <f>'INF GERAIS'!D149</f>
        <v>FLORES</v>
      </c>
      <c r="E149" s="30" t="str">
        <f>'INF GERAIS'!E149</f>
        <v>PAVIMENTAÇÃO EM PARALELEPÍPEDOS GRANÍTICOS EM DIVERSAS RUAS</v>
      </c>
      <c r="F149" s="30" t="str">
        <f>'INF GERAIS'!G149</f>
        <v>NORMAL</v>
      </c>
      <c r="G149" s="233" t="str">
        <f>IF(OR('INF GERAIS'!N149="AGUARDANDO PRESTAÇÃO DE CONTAS",'INF GERAIS'!N149="AGUARDANDO APROVAÇÃO PRESTAÇÃO DE CONTAS",'INF GERAIS'!N149="AGUARDANDO APROVAÇÃO PRESTAÇÃO DE CONTAS (SECRETARIA)",'INF GERAIS'!N149="AGUARDANDO APROVAÇÃO PRESTAÇÃO DE CONTAS (CEAM)",'INF GERAIS'!N149="CONCLUÍDO"),RESUMO!N149+60,"ND")</f>
        <v>ND</v>
      </c>
      <c r="H149" s="10">
        <v>43671</v>
      </c>
      <c r="I149" s="233"/>
      <c r="J149" s="30" t="s">
        <v>12624</v>
      </c>
      <c r="K149" s="10">
        <v>43755</v>
      </c>
      <c r="L149" s="30"/>
      <c r="M149" s="10"/>
      <c r="N149" s="30"/>
      <c r="O149" s="10"/>
    </row>
    <row r="150" spans="2:17" ht="43.5" x14ac:dyDescent="0.35">
      <c r="B150" s="30" t="str">
        <f>'INF GERAIS'!B150&amp;IFERROR(IF(INDEX(APOIO!$A$5:$A$50,MATCH('INF GERAIS'!N150,APOIO!$B$5:$B$50,0))="NÃO",APOIO!$A$2&amp;"NÃO VÁLIDO",""),"")</f>
        <v>2014.0138</v>
      </c>
      <c r="C150" s="30" t="str">
        <f>'INF GERAIS'!C150</f>
        <v>SERTÃO DE ITAPARICA</v>
      </c>
      <c r="D150" s="30" t="str">
        <f>'INF GERAIS'!D150</f>
        <v>FLORESTA</v>
      </c>
      <c r="E150" s="30" t="str">
        <f>'INF GERAIS'!E150</f>
        <v>CONSTRUÇÃO DA PRAÇA TRÊS MARIAS NA SEDE DO MUNICÍPIO</v>
      </c>
      <c r="F150" s="30" t="str">
        <f>'INF GERAIS'!G150</f>
        <v>NORMAL</v>
      </c>
      <c r="G150" s="233" t="str">
        <f>IF(OR('INF GERAIS'!N150="AGUARDANDO PRESTAÇÃO DE CONTAS",'INF GERAIS'!N150="AGUARDANDO APROVAÇÃO PRESTAÇÃO DE CONTAS",'INF GERAIS'!N150="AGUARDANDO APROVAÇÃO PRESTAÇÃO DE CONTAS (SECRETARIA)",'INF GERAIS'!N150="AGUARDANDO APROVAÇÃO PRESTAÇÃO DE CONTAS (CEAM)",'INF GERAIS'!N150="CONCLUÍDO"),RESUMO!N150+60,"ND")</f>
        <v>ND</v>
      </c>
      <c r="H150" s="10">
        <v>43875</v>
      </c>
      <c r="I150" s="233"/>
      <c r="J150" s="1754" t="s">
        <v>13223</v>
      </c>
      <c r="K150" s="10">
        <v>44068</v>
      </c>
      <c r="L150" s="1788" t="s">
        <v>13347</v>
      </c>
      <c r="M150" s="10">
        <v>44216</v>
      </c>
      <c r="N150" s="30"/>
      <c r="O150" s="10"/>
    </row>
    <row r="151" spans="2:17" ht="130.5" x14ac:dyDescent="0.35">
      <c r="B151" s="30" t="str">
        <f>'INF GERAIS'!B151&amp;IFERROR(IF(INDEX(APOIO!$A$5:$A$50,MATCH('INF GERAIS'!N151,APOIO!$B$5:$B$50,0))="NÃO",APOIO!$A$2&amp;"NÃO VÁLIDO",""),"")</f>
        <v>2014.0139</v>
      </c>
      <c r="C151" s="30" t="str">
        <f>'INF GERAIS'!C151</f>
        <v>SERTÃO DE ITAPARICA</v>
      </c>
      <c r="D151" s="30" t="str">
        <f>'INF GERAIS'!D151</f>
        <v>FLORESTA</v>
      </c>
      <c r="E151" s="30" t="str">
        <f>'INF GERAIS'!E151</f>
        <v>REVITALIZAÇÃO DAS PRAÇAS E CANTERIOS DAS AVENIDAS DEP. ANTÔNIO CAVALCANTI NOVAES , AUDOMAR FERRAZ, ANTÔNIO FERRAZ BOIADEIRO E PRAÇA CEL. FAUSTO FERRAZDA TRAVESSA MANOEL CORNÉLIO NA SEDE DO MUNICÍPIO</v>
      </c>
      <c r="F151" s="30" t="str">
        <f>'INF GERAIS'!G151</f>
        <v>NORMAL</v>
      </c>
      <c r="G151" s="233" t="str">
        <f>IF(OR('INF GERAIS'!N151="AGUARDANDO PRESTAÇÃO DE CONTAS",'INF GERAIS'!N151="AGUARDANDO APROVAÇÃO PRESTAÇÃO DE CONTAS",'INF GERAIS'!N151="AGUARDANDO APROVAÇÃO PRESTAÇÃO DE CONTAS (SECRETARIA)",'INF GERAIS'!N151="AGUARDANDO APROVAÇÃO PRESTAÇÃO DE CONTAS (CEAM)",'INF GERAIS'!N151="CONCLUÍDO"),RESUMO!N151+60,"ND")</f>
        <v>ND</v>
      </c>
      <c r="H151" s="10">
        <v>44216</v>
      </c>
      <c r="I151" s="233"/>
      <c r="J151" s="30"/>
      <c r="K151" s="10"/>
      <c r="L151" s="30"/>
      <c r="M151" s="10"/>
      <c r="N151" s="30"/>
      <c r="O151" s="10"/>
    </row>
    <row r="152" spans="2:17" ht="87" x14ac:dyDescent="0.35">
      <c r="B152" s="30" t="str">
        <f>'INF GERAIS'!B152&amp;IFERROR(IF(INDEX(APOIO!$A$5:$A$50,MATCH('INF GERAIS'!N152,APOIO!$B$5:$B$50,0))="NÃO",APOIO!$A$2&amp;"NÃO VÁLIDO",""),"")</f>
        <v>2014.0140</v>
      </c>
      <c r="C152" s="30" t="str">
        <f>'INF GERAIS'!C152</f>
        <v>SERTÃO DE ITAPARICA</v>
      </c>
      <c r="D152" s="30" t="str">
        <f>'INF GERAIS'!D152</f>
        <v>FLORESTA</v>
      </c>
      <c r="E152" s="30" t="str">
        <f>'INF GERAIS'!E152</f>
        <v>PAVIMENTAÇÃO GRANÍTICA DAS RUAS PADRE FREDERICO E FORUTUNATA GOMINHO E DA TRAVESSA PADRE FREDERICO NA SEDE DO MUNICÍPIO</v>
      </c>
      <c r="F152" s="30" t="str">
        <f>'INF GERAIS'!G152</f>
        <v>NORMAL</v>
      </c>
      <c r="G152" s="233" t="str">
        <f>IF(OR('INF GERAIS'!N152="AGUARDANDO PRESTAÇÃO DE CONTAS",'INF GERAIS'!N152="AGUARDANDO APROVAÇÃO PRESTAÇÃO DE CONTAS",'INF GERAIS'!N152="AGUARDANDO APROVAÇÃO PRESTAÇÃO DE CONTAS (SECRETARIA)",'INF GERAIS'!N152="AGUARDANDO APROVAÇÃO PRESTAÇÃO DE CONTAS (CEAM)",'INF GERAIS'!N152="CONCLUÍDO"),RESUMO!N152+60,"ND")</f>
        <v>ND</v>
      </c>
      <c r="H152" s="10">
        <v>43711</v>
      </c>
      <c r="I152" s="233"/>
      <c r="J152" s="1614" t="s">
        <v>12787</v>
      </c>
      <c r="K152" s="10">
        <v>43796</v>
      </c>
      <c r="L152" s="30"/>
      <c r="M152" s="10"/>
      <c r="N152" s="30"/>
      <c r="O152" s="10"/>
    </row>
    <row r="153" spans="2:17" ht="58" x14ac:dyDescent="0.35">
      <c r="B153" s="30" t="str">
        <f>'INF GERAIS'!B153&amp;IFERROR(IF(INDEX(APOIO!$A$5:$A$50,MATCH('INF GERAIS'!N153,APOIO!$B$5:$B$50,0))="NÃO",APOIO!$A$2&amp;"NÃO VÁLIDO",""),"")</f>
        <v>2014.0141</v>
      </c>
      <c r="C153" s="30" t="str">
        <f>'INF GERAIS'!C153</f>
        <v>SERTÃO DE ITAPARICA</v>
      </c>
      <c r="D153" s="30" t="str">
        <f>'INF GERAIS'!D153</f>
        <v>FLORESTA</v>
      </c>
      <c r="E153" s="30" t="str">
        <f>'INF GERAIS'!E153</f>
        <v>PAVIMENTAÇÃO GRANÍTICA DA RUA WASHINGTON NUNES NOGUEIRA NA SEDE DO MUNICÍPIO</v>
      </c>
      <c r="F153" s="30" t="str">
        <f>'INF GERAIS'!G153</f>
        <v>NORMAL</v>
      </c>
      <c r="G153" s="233" t="str">
        <f>IF(OR('INF GERAIS'!N153="AGUARDANDO PRESTAÇÃO DE CONTAS",'INF GERAIS'!N153="AGUARDANDO APROVAÇÃO PRESTAÇÃO DE CONTAS",'INF GERAIS'!N153="AGUARDANDO APROVAÇÃO PRESTAÇÃO DE CONTAS (SECRETARIA)",'INF GERAIS'!N153="AGUARDANDO APROVAÇÃO PRESTAÇÃO DE CONTAS (CEAM)",'INF GERAIS'!N153="CONCLUÍDO"),RESUMO!N153+60,"ND")</f>
        <v>ND</v>
      </c>
      <c r="H153" s="10">
        <v>43700</v>
      </c>
      <c r="I153" s="233"/>
      <c r="J153" s="30"/>
      <c r="K153" s="10"/>
      <c r="L153" s="30"/>
      <c r="M153" s="10"/>
      <c r="N153" s="30"/>
      <c r="O153" s="10"/>
    </row>
    <row r="154" spans="2:17" ht="58" x14ac:dyDescent="0.35">
      <c r="B154" s="30" t="str">
        <f>'INF GERAIS'!B154&amp;IFERROR(IF(INDEX(APOIO!$A$5:$A$50,MATCH('INF GERAIS'!N154,APOIO!$B$5:$B$50,0))="NÃO",APOIO!$A$2&amp;"NÃO VÁLIDO",""),"")</f>
        <v>2014.0142</v>
      </c>
      <c r="C154" s="30" t="str">
        <f>'INF GERAIS'!C154</f>
        <v>SERTÃO DE ITAPARICA</v>
      </c>
      <c r="D154" s="30" t="str">
        <f>'INF GERAIS'!D154</f>
        <v>FLORESTA</v>
      </c>
      <c r="E154" s="30" t="str">
        <f>'INF GERAIS'!E154</f>
        <v>PAVIMENTAÇÃO GRANÍTICA DA TRAVESSA MANOEL CORNÉLIO NA SEDE DO MUNICÍPIO</v>
      </c>
      <c r="F154" s="30" t="str">
        <f>'INF GERAIS'!G154</f>
        <v>NORMAL</v>
      </c>
      <c r="G154" s="233" t="str">
        <f>IF(OR('INF GERAIS'!N154="AGUARDANDO PRESTAÇÃO DE CONTAS",'INF GERAIS'!N154="AGUARDANDO APROVAÇÃO PRESTAÇÃO DE CONTAS",'INF GERAIS'!N154="AGUARDANDO APROVAÇÃO PRESTAÇÃO DE CONTAS (SECRETARIA)",'INF GERAIS'!N154="AGUARDANDO APROVAÇÃO PRESTAÇÃO DE CONTAS (CEAM)",'INF GERAIS'!N154="CONCLUÍDO"),RESUMO!N154+60,"ND")</f>
        <v>ND</v>
      </c>
      <c r="H154" s="10">
        <v>43648</v>
      </c>
      <c r="I154" s="233"/>
      <c r="J154" s="30"/>
      <c r="K154" s="10"/>
      <c r="L154" s="30"/>
      <c r="M154" s="10"/>
      <c r="N154" s="30"/>
      <c r="O154" s="10"/>
    </row>
    <row r="155" spans="2:17" ht="87" x14ac:dyDescent="0.35">
      <c r="B155" s="30" t="str">
        <f>'INF GERAIS'!B155&amp;IFERROR(IF(INDEX(APOIO!$A$5:$A$50,MATCH('INF GERAIS'!N155,APOIO!$B$5:$B$50,0))="NÃO",APOIO!$A$2&amp;"NÃO VÁLIDO",""),"")</f>
        <v>2014.0143</v>
      </c>
      <c r="C155" s="30" t="str">
        <f>'INF GERAIS'!C155</f>
        <v>AGRESTE SETENTRIONAL</v>
      </c>
      <c r="D155" s="30" t="str">
        <f>'INF GERAIS'!D155</f>
        <v>FREI MIGUELINHO</v>
      </c>
      <c r="E155" s="30" t="str">
        <f>'INF GERAIS'!E155</f>
        <v>PAVIMENTAÇÃO EM PARALELEPÍPEDOS DE DIVERSAS RUAS NOS POVOADOS DE CAPIVARA, CHÃ GRANDE, LAGOA DO MEIO, PATOS E PLACAS</v>
      </c>
      <c r="F155" s="30" t="str">
        <f>'INF GERAIS'!G155</f>
        <v>NORMAL</v>
      </c>
      <c r="G155" s="233" t="str">
        <f>IF(OR('INF GERAIS'!N155="AGUARDANDO PRESTAÇÃO DE CONTAS",'INF GERAIS'!N155="AGUARDANDO APROVAÇÃO PRESTAÇÃO DE CONTAS",'INF GERAIS'!N155="AGUARDANDO APROVAÇÃO PRESTAÇÃO DE CONTAS (SECRETARIA)",'INF GERAIS'!N155="AGUARDANDO APROVAÇÃO PRESTAÇÃO DE CONTAS (CEAM)",'INF GERAIS'!N155="CONCLUÍDO"),RESUMO!N155+60,"ND")</f>
        <v>ND</v>
      </c>
      <c r="H155" s="10">
        <v>43998</v>
      </c>
      <c r="I155" s="233"/>
      <c r="J155" s="1794" t="s">
        <v>13365</v>
      </c>
      <c r="K155" s="233">
        <v>44246</v>
      </c>
      <c r="L155" s="30"/>
      <c r="M155" s="10"/>
      <c r="N155" s="30"/>
      <c r="O155" s="10"/>
    </row>
    <row r="156" spans="2:17" ht="43.5" x14ac:dyDescent="0.35">
      <c r="B156" s="30" t="str">
        <f>'INF GERAIS'!B156&amp;IFERROR(IF(INDEX(APOIO!$A$5:$A$50,MATCH('INF GERAIS'!N156,APOIO!$B$5:$B$50,0))="NÃO",APOIO!$A$2&amp;"NÃO VÁLIDO",""),"")</f>
        <v>2014.0144</v>
      </c>
      <c r="C156" s="30" t="str">
        <f>'INF GERAIS'!C156</f>
        <v>AGRESTE SETENTRIONAL</v>
      </c>
      <c r="D156" s="30" t="str">
        <f>'INF GERAIS'!D156</f>
        <v>FREI MIGUELINHO</v>
      </c>
      <c r="E156" s="30" t="str">
        <f>'INF GERAIS'!E156</f>
        <v>PAVIMENTAÇÃO DE ACESSOS RURAIS DA CIDADE</v>
      </c>
      <c r="F156" s="30" t="str">
        <f>'INF GERAIS'!G156</f>
        <v>NORMAL</v>
      </c>
      <c r="G156" s="233" t="str">
        <f>IF(OR('INF GERAIS'!N156="AGUARDANDO PRESTAÇÃO DE CONTAS",'INF GERAIS'!N156="AGUARDANDO APROVAÇÃO PRESTAÇÃO DE CONTAS",'INF GERAIS'!N156="AGUARDANDO APROVAÇÃO PRESTAÇÃO DE CONTAS (SECRETARIA)",'INF GERAIS'!N156="AGUARDANDO APROVAÇÃO PRESTAÇÃO DE CONTAS (CEAM)",'INF GERAIS'!N156="CONCLUÍDO"),RESUMO!N156+60,"ND")</f>
        <v>ND</v>
      </c>
      <c r="H156" s="10">
        <v>43903</v>
      </c>
      <c r="I156" s="233"/>
      <c r="J156" s="1794" t="s">
        <v>13364</v>
      </c>
      <c r="K156" s="233">
        <v>44246</v>
      </c>
      <c r="L156" s="30"/>
      <c r="M156" s="10"/>
      <c r="N156" s="30"/>
      <c r="O156" s="10"/>
    </row>
    <row r="157" spans="2:17" ht="43.5" x14ac:dyDescent="0.35">
      <c r="B157" s="30" t="str">
        <f>'INF GERAIS'!B157&amp;IFERROR(IF(INDEX(APOIO!$A$5:$A$50,MATCH('INF GERAIS'!N157,APOIO!$B$5:$B$50,0))="NÃO",APOIO!$A$2&amp;"NÃO VÁLIDO",""),"")</f>
        <v>2014.0145</v>
      </c>
      <c r="C157" s="30" t="str">
        <f>'INF GERAIS'!C157</f>
        <v>AGRESTE SETENTRIONAL</v>
      </c>
      <c r="D157" s="30" t="str">
        <f>'INF GERAIS'!D157</f>
        <v>FREI MIGUELINHO</v>
      </c>
      <c r="E157" s="30" t="str">
        <f>'INF GERAIS'!E157</f>
        <v>URBANIZAÇÃO DO CORREDOR VIÁRIO DO CENTRO DA CIDADE</v>
      </c>
      <c r="F157" s="30" t="str">
        <f>'INF GERAIS'!G157</f>
        <v>NORMAL</v>
      </c>
      <c r="G157" s="233" t="str">
        <f>IF(OR('INF GERAIS'!N157="AGUARDANDO PRESTAÇÃO DE CONTAS",'INF GERAIS'!N157="AGUARDANDO APROVAÇÃO PRESTAÇÃO DE CONTAS",'INF GERAIS'!N157="AGUARDANDO APROVAÇÃO PRESTAÇÃO DE CONTAS (SECRETARIA)",'INF GERAIS'!N157="AGUARDANDO APROVAÇÃO PRESTAÇÃO DE CONTAS (CEAM)",'INF GERAIS'!N157="CONCLUÍDO"),RESUMO!N157+60,"ND")</f>
        <v>ND</v>
      </c>
      <c r="H157" s="10">
        <v>43998</v>
      </c>
      <c r="I157" s="233"/>
      <c r="J157" s="1794" t="s">
        <v>13363</v>
      </c>
      <c r="K157" s="10">
        <v>44246</v>
      </c>
      <c r="L157" s="30"/>
      <c r="M157" s="10"/>
      <c r="N157" s="30"/>
      <c r="O157" s="10"/>
    </row>
    <row r="158" spans="2:17" ht="58" x14ac:dyDescent="0.35">
      <c r="B158" s="30" t="str">
        <f>'INF GERAIS'!B158&amp;IFERROR(IF(INDEX(APOIO!$A$5:$A$50,MATCH('INF GERAIS'!N158,APOIO!$B$5:$B$50,0))="NÃO",APOIO!$A$2&amp;"NÃO VÁLIDO",""),"")</f>
        <v>2014.0146
NÃO VÁLIDO</v>
      </c>
      <c r="C158" s="30" t="str">
        <f>'INF GERAIS'!C158</f>
        <v>MATA SUL</v>
      </c>
      <c r="D158" s="30" t="str">
        <f>'INF GERAIS'!D158</f>
        <v>GAMELEIRA</v>
      </c>
      <c r="E158" s="30" t="str">
        <f>'INF GERAIS'!E158</f>
        <v>REFORMA DO TREVO DA ENTRADA DA CIDADE E CONSTRUÇÃO DE ABRIGO DE ONIBUS</v>
      </c>
      <c r="F158" s="30" t="str">
        <f>'INF GERAIS'!G158</f>
        <v>NORMAL</v>
      </c>
      <c r="G158" s="233" t="str">
        <f>IF(OR('INF GERAIS'!N158="AGUARDANDO PRESTAÇÃO DE CONTAS",'INF GERAIS'!N158="AGUARDANDO APROVAÇÃO PRESTAÇÃO DE CONTAS",'INF GERAIS'!N158="AGUARDANDO APROVAÇÃO PRESTAÇÃO DE CONTAS (SECRETARIA)",'INF GERAIS'!N158="AGUARDANDO APROVAÇÃO PRESTAÇÃO DE CONTAS (CEAM)",'INF GERAIS'!N158="CONCLUÍDO"),RESUMO!N158+60,"ND")</f>
        <v>ND</v>
      </c>
      <c r="H158" s="10"/>
      <c r="I158" s="233"/>
      <c r="J158" s="30"/>
      <c r="K158" s="10"/>
      <c r="L158" s="30"/>
      <c r="M158" s="10"/>
      <c r="N158" s="30"/>
      <c r="O158" s="10"/>
    </row>
    <row r="159" spans="2:17" ht="29" x14ac:dyDescent="0.35">
      <c r="B159" s="30" t="str">
        <f>'INF GERAIS'!B159&amp;IFERROR(IF(INDEX(APOIO!$A$5:$A$50,MATCH('INF GERAIS'!N159,APOIO!$B$5:$B$50,0))="NÃO",APOIO!$A$2&amp;"NÃO VÁLIDO",""),"")</f>
        <v>2014.0147
NÃO VÁLIDO</v>
      </c>
      <c r="C159" s="30" t="str">
        <f>'INF GERAIS'!C159</f>
        <v>MATA SUL</v>
      </c>
      <c r="D159" s="30" t="str">
        <f>'INF GERAIS'!D159</f>
        <v>GAMELEIRA</v>
      </c>
      <c r="E159" s="30" t="str">
        <f>'INF GERAIS'!E159</f>
        <v>CONSTRUÇÃO DE QUADRA POLIESPORTIVA COBERTA</v>
      </c>
      <c r="F159" s="30" t="str">
        <f>'INF GERAIS'!G159</f>
        <v>NORMAL</v>
      </c>
      <c r="G159" s="233" t="str">
        <f>IF(OR('INF GERAIS'!N159="AGUARDANDO PRESTAÇÃO DE CONTAS",'INF GERAIS'!N159="AGUARDANDO APROVAÇÃO PRESTAÇÃO DE CONTAS",'INF GERAIS'!N159="AGUARDANDO APROVAÇÃO PRESTAÇÃO DE CONTAS (SECRETARIA)",'INF GERAIS'!N159="AGUARDANDO APROVAÇÃO PRESTAÇÃO DE CONTAS (CEAM)",'INF GERAIS'!N159="CONCLUÍDO"),RESUMO!N159+60,"ND")</f>
        <v>ND</v>
      </c>
      <c r="H159" s="10"/>
      <c r="I159" s="233"/>
      <c r="J159" s="30"/>
      <c r="K159" s="10"/>
      <c r="L159" s="30"/>
      <c r="M159" s="10"/>
      <c r="N159" s="30"/>
      <c r="O159" s="10"/>
    </row>
    <row r="160" spans="2:17" ht="29" x14ac:dyDescent="0.35">
      <c r="B160" s="30" t="str">
        <f>'INF GERAIS'!B160&amp;IFERROR(IF(INDEX(APOIO!$A$5:$A$50,MATCH('INF GERAIS'!N160,APOIO!$B$5:$B$50,0))="NÃO",APOIO!$A$2&amp;"NÃO VÁLIDO",""),"")</f>
        <v>2014.0148
NÃO VÁLIDO</v>
      </c>
      <c r="C160" s="30" t="str">
        <f>'INF GERAIS'!C160</f>
        <v>MATA SUL</v>
      </c>
      <c r="D160" s="30" t="str">
        <f>'INF GERAIS'!D160</f>
        <v>GAMELEIRA</v>
      </c>
      <c r="E160" s="30" t="str">
        <f>'INF GERAIS'!E160</f>
        <v>CONSTRUÇÃO DE REDE DE DRENAGEM</v>
      </c>
      <c r="F160" s="30" t="str">
        <f>'INF GERAIS'!G160</f>
        <v>NORMAL</v>
      </c>
      <c r="G160" s="233" t="str">
        <f>IF(OR('INF GERAIS'!N160="AGUARDANDO PRESTAÇÃO DE CONTAS",'INF GERAIS'!N160="AGUARDANDO APROVAÇÃO PRESTAÇÃO DE CONTAS",'INF GERAIS'!N160="AGUARDANDO APROVAÇÃO PRESTAÇÃO DE CONTAS (SECRETARIA)",'INF GERAIS'!N160="AGUARDANDO APROVAÇÃO PRESTAÇÃO DE CONTAS (CEAM)",'INF GERAIS'!N160="CONCLUÍDO"),RESUMO!N160+60,"ND")</f>
        <v>ND</v>
      </c>
      <c r="H160" s="10"/>
      <c r="I160" s="233"/>
      <c r="J160" s="30"/>
      <c r="K160" s="10"/>
      <c r="L160" s="30"/>
      <c r="M160" s="10"/>
      <c r="N160" s="30"/>
      <c r="O160" s="10"/>
    </row>
    <row r="161" spans="2:25" ht="29" x14ac:dyDescent="0.35">
      <c r="B161" s="30" t="str">
        <f>'INF GERAIS'!B161&amp;IFERROR(IF(INDEX(APOIO!$A$5:$A$50,MATCH('INF GERAIS'!N161,APOIO!$B$5:$B$50,0))="NÃO",APOIO!$A$2&amp;"NÃO VÁLIDO",""),"")</f>
        <v>2014.0149
NÃO VÁLIDO</v>
      </c>
      <c r="C161" s="30" t="str">
        <f>'INF GERAIS'!C161</f>
        <v>MATA SUL</v>
      </c>
      <c r="D161" s="30" t="str">
        <f>'INF GERAIS'!D161</f>
        <v>GAMELEIRA</v>
      </c>
      <c r="E161" s="30" t="str">
        <f>'INF GERAIS'!E161</f>
        <v>REFORMA DO ESTADIO MUNICIPAL</v>
      </c>
      <c r="F161" s="30" t="str">
        <f>'INF GERAIS'!G161</f>
        <v>NORMAL</v>
      </c>
      <c r="G161" s="233" t="str">
        <f>IF(OR('INF GERAIS'!N161="AGUARDANDO PRESTAÇÃO DE CONTAS",'INF GERAIS'!N161="AGUARDANDO APROVAÇÃO PRESTAÇÃO DE CONTAS",'INF GERAIS'!N161="AGUARDANDO APROVAÇÃO PRESTAÇÃO DE CONTAS (SECRETARIA)",'INF GERAIS'!N161="AGUARDANDO APROVAÇÃO PRESTAÇÃO DE CONTAS (CEAM)",'INF GERAIS'!N161="CONCLUÍDO"),RESUMO!N161+60,"ND")</f>
        <v>ND</v>
      </c>
      <c r="H161" s="10"/>
      <c r="I161" s="233"/>
      <c r="J161" s="30"/>
      <c r="K161" s="10"/>
      <c r="L161" s="30"/>
      <c r="M161" s="10"/>
      <c r="N161" s="30"/>
      <c r="O161" s="10"/>
    </row>
    <row r="162" spans="2:25" ht="72.5" x14ac:dyDescent="0.35">
      <c r="B162" s="30" t="str">
        <f>'INF GERAIS'!B162&amp;IFERROR(IF(INDEX(APOIO!$A$5:$A$50,MATCH('INF GERAIS'!N162,APOIO!$B$5:$B$50,0))="NÃO",APOIO!$A$2&amp;"NÃO VÁLIDO",""),"")</f>
        <v>2014.0150</v>
      </c>
      <c r="C162" s="30" t="str">
        <f>'INF GERAIS'!C162</f>
        <v>MATA SUL</v>
      </c>
      <c r="D162" s="30" t="str">
        <f>'INF GERAIS'!D162</f>
        <v>GAMELEIRA</v>
      </c>
      <c r="E162" s="30" t="str">
        <f>'INF GERAIS'!E162</f>
        <v>PAVIMENTAÇÃO DE PARALELEPÍPEDOS GRANÍTICOS NOS BAIRRO DE SANTA TEREZINHA E BAIRRO NOVA GAMELEIRA</v>
      </c>
      <c r="F162" s="30" t="str">
        <f>'INF GERAIS'!G162</f>
        <v>NORMAL</v>
      </c>
      <c r="G162" s="233" t="str">
        <f>IF(OR('INF GERAIS'!N162="AGUARDANDO PRESTAÇÃO DE CONTAS",'INF GERAIS'!N162="AGUARDANDO APROVAÇÃO PRESTAÇÃO DE CONTAS",'INF GERAIS'!N162="AGUARDANDO APROVAÇÃO PRESTAÇÃO DE CONTAS (SECRETARIA)",'INF GERAIS'!N162="AGUARDANDO APROVAÇÃO PRESTAÇÃO DE CONTAS (CEAM)",'INF GERAIS'!N162="CONCLUÍDO"),RESUMO!N162+60,"ND")</f>
        <v>ND</v>
      </c>
      <c r="H162" s="10"/>
      <c r="I162" s="233"/>
      <c r="J162" s="30"/>
      <c r="K162" s="10"/>
      <c r="L162" s="30"/>
      <c r="M162" s="10"/>
      <c r="N162" s="30"/>
      <c r="O162" s="10"/>
    </row>
    <row r="163" spans="2:25" ht="130.5" x14ac:dyDescent="0.35">
      <c r="B163" s="30" t="str">
        <f>'INF GERAIS'!B163&amp;IFERROR(IF(INDEX(APOIO!$A$5:$A$50,MATCH('INF GERAIS'!N163,APOIO!$B$5:$B$50,0))="NÃO",APOIO!$A$2&amp;"NÃO VÁLIDO",""),"")</f>
        <v>2014.0151</v>
      </c>
      <c r="C163" s="30" t="str">
        <f>'INF GERAIS'!C163</f>
        <v>AGRESTE MERIDIONAL</v>
      </c>
      <c r="D163" s="30" t="str">
        <f>'INF GERAIS'!D163</f>
        <v>GARANHUNS</v>
      </c>
      <c r="E163" s="30" t="str">
        <f>'INF GERAIS'!E163</f>
        <v>CONSTRUÇÃO DO CAMPO DE FUTEBOL DO PARQUE EUCLIDES DOURADO</v>
      </c>
      <c r="F163" s="30" t="str">
        <f>'INF GERAIS'!G163</f>
        <v>NORMAL</v>
      </c>
      <c r="G163" s="233">
        <f>IF(OR('INF GERAIS'!N163="AGUARDANDO PRESTAÇÃO DE CONTAS",'INF GERAIS'!N163="AGUARDANDO APROVAÇÃO PRESTAÇÃO DE CONTAS",'INF GERAIS'!N163="AGUARDANDO APROVAÇÃO PRESTAÇÃO DE CONTAS (SECRETARIA)",'INF GERAIS'!N163="AGUARDANDO APROVAÇÃO PRESTAÇÃO DE CONTAS (CEAM)",'INF GERAIS'!N163="CONCLUÍDO"),RESUMO!N163+60,"ND")</f>
        <v>44702</v>
      </c>
      <c r="H163" s="10">
        <v>44739</v>
      </c>
      <c r="I163" s="233"/>
      <c r="J163" s="1934" t="s">
        <v>13742</v>
      </c>
      <c r="K163" s="10">
        <v>44792</v>
      </c>
      <c r="L163" s="30"/>
      <c r="M163" s="10"/>
      <c r="N163" s="30"/>
      <c r="O163" s="10"/>
    </row>
    <row r="164" spans="2:25" ht="43.5" x14ac:dyDescent="0.35">
      <c r="B164" s="30" t="str">
        <f>'INF GERAIS'!B164&amp;IFERROR(IF(INDEX(APOIO!$A$5:$A$50,MATCH('INF GERAIS'!N164,APOIO!$B$5:$B$50,0))="NÃO",APOIO!$A$2&amp;"NÃO VÁLIDO",""),"")</f>
        <v>2014.0152</v>
      </c>
      <c r="C164" s="30" t="str">
        <f>'INF GERAIS'!C164</f>
        <v>AGRESTE MERIDIONAL</v>
      </c>
      <c r="D164" s="30" t="str">
        <f>'INF GERAIS'!D164</f>
        <v>GARANHUNS</v>
      </c>
      <c r="E164" s="30" t="str">
        <f>'INF GERAIS'!E164</f>
        <v>MELHORIA DA INFRAESTRUTURA DO INDIANO E LACERDÓPOLIS</v>
      </c>
      <c r="F164" s="30" t="str">
        <f>'INF GERAIS'!G164</f>
        <v>NORMAL</v>
      </c>
      <c r="G164" s="233" t="str">
        <f>IF(OR('INF GERAIS'!N164="AGUARDANDO PRESTAÇÃO DE CONTAS",'INF GERAIS'!N164="AGUARDANDO APROVAÇÃO PRESTAÇÃO DE CONTAS",'INF GERAIS'!N164="AGUARDANDO APROVAÇÃO PRESTAÇÃO DE CONTAS (SECRETARIA)",'INF GERAIS'!N164="AGUARDANDO APROVAÇÃO PRESTAÇÃO DE CONTAS (CEAM)",'INF GERAIS'!N164="CONCLUÍDO"),RESUMO!N164+60,"ND")</f>
        <v>ND</v>
      </c>
      <c r="H164" s="10"/>
      <c r="I164" s="233"/>
      <c r="J164" s="30"/>
      <c r="K164" s="10"/>
      <c r="L164" s="30"/>
      <c r="M164" s="10"/>
      <c r="N164" s="30"/>
      <c r="O164" s="10"/>
    </row>
    <row r="165" spans="2:25" ht="174" x14ac:dyDescent="0.35">
      <c r="B165" s="30" t="str">
        <f>'INF GERAIS'!B165&amp;IFERROR(IF(INDEX(APOIO!$A$5:$A$50,MATCH('INF GERAIS'!N165,APOIO!$B$5:$B$50,0))="NÃO",APOIO!$A$2&amp;"NÃO VÁLIDO",""),"")</f>
        <v>2014.0153</v>
      </c>
      <c r="C165" s="30" t="str">
        <f>'INF GERAIS'!C165</f>
        <v>AGRESTE MERIDIONAL</v>
      </c>
      <c r="D165" s="30" t="str">
        <f>'INF GERAIS'!D165</f>
        <v>GARANHUNS</v>
      </c>
      <c r="E165" s="30" t="str">
        <f>'INF GERAIS'!E165</f>
        <v>MELHORIA DA INFRAESTRUTURA NO BAIRRO FRANCISCO FIGUEIRA</v>
      </c>
      <c r="F165" s="30" t="str">
        <f>'INF GERAIS'!G165</f>
        <v>NORMAL</v>
      </c>
      <c r="G165" s="233">
        <f>IF(OR('INF GERAIS'!N165="AGUARDANDO PRESTAÇÃO DE CONTAS",'INF GERAIS'!N165="AGUARDANDO APROVAÇÃO PRESTAÇÃO DE CONTAS",'INF GERAIS'!N165="AGUARDANDO APROVAÇÃO PRESTAÇÃO DE CONTAS (SECRETARIA)",'INF GERAIS'!N165="AGUARDANDO APROVAÇÃO PRESTAÇÃO DE CONTAS (CEAM)",'INF GERAIS'!N165="CONCLUÍDO"),RESUMO!N165+60,"ND")</f>
        <v>43253</v>
      </c>
      <c r="H165" s="10">
        <v>43347</v>
      </c>
      <c r="I165" s="233"/>
      <c r="J165" s="1351" t="s">
        <v>11897</v>
      </c>
      <c r="K165" s="10">
        <v>43523</v>
      </c>
      <c r="L165" s="30" t="s">
        <v>12189</v>
      </c>
      <c r="M165" s="10">
        <v>43614</v>
      </c>
      <c r="N165" s="1438" t="s">
        <v>12201</v>
      </c>
      <c r="O165" s="10">
        <v>43619</v>
      </c>
      <c r="P165" s="1530" t="s">
        <v>12493</v>
      </c>
      <c r="Q165" s="122">
        <v>43706</v>
      </c>
      <c r="R165" s="1678" t="s">
        <v>12626</v>
      </c>
      <c r="S165" s="122">
        <v>43755</v>
      </c>
      <c r="T165" s="1679" t="s">
        <v>12925</v>
      </c>
      <c r="U165" s="122">
        <v>43850</v>
      </c>
      <c r="V165" s="1693" t="s">
        <v>12960</v>
      </c>
      <c r="W165" s="122">
        <v>43867</v>
      </c>
    </row>
    <row r="166" spans="2:25" ht="174" x14ac:dyDescent="0.35">
      <c r="B166" s="30" t="str">
        <f>'INF GERAIS'!B166&amp;IFERROR(IF(INDEX(APOIO!$A$5:$A$50,MATCH('INF GERAIS'!N166,APOIO!$B$5:$B$50,0))="NÃO",APOIO!$A$2&amp;"NÃO VÁLIDO",""),"")</f>
        <v>2014.0154</v>
      </c>
      <c r="C166" s="30" t="str">
        <f>'INF GERAIS'!C166</f>
        <v>AGRESTE MERIDIONAL</v>
      </c>
      <c r="D166" s="30" t="str">
        <f>'INF GERAIS'!D166</f>
        <v>GARANHUNS</v>
      </c>
      <c r="E166" s="30" t="str">
        <f>'INF GERAIS'!E166</f>
        <v>MELHORIA DA INFRAESTRUTURA NO DISTRITO DE MIRACICA</v>
      </c>
      <c r="F166" s="30" t="str">
        <f>'INF GERAIS'!G166</f>
        <v>NORMAL</v>
      </c>
      <c r="G166" s="233">
        <f>IF(OR('INF GERAIS'!N166="AGUARDANDO PRESTAÇÃO DE CONTAS",'INF GERAIS'!N166="AGUARDANDO APROVAÇÃO PRESTAÇÃO DE CONTAS",'INF GERAIS'!N166="AGUARDANDO APROVAÇÃO PRESTAÇÃO DE CONTAS (SECRETARIA)",'INF GERAIS'!N166="AGUARDANDO APROVAÇÃO PRESTAÇÃO DE CONTAS (CEAM)",'INF GERAIS'!N166="CONCLUÍDO"),RESUMO!N166+60,"ND")</f>
        <v>43253</v>
      </c>
      <c r="H166" s="10">
        <v>43347</v>
      </c>
      <c r="I166" s="233"/>
      <c r="J166" s="30" t="s">
        <v>12030</v>
      </c>
      <c r="K166" s="10">
        <v>43551</v>
      </c>
      <c r="L166" s="30" t="s">
        <v>12190</v>
      </c>
      <c r="M166" s="10">
        <v>43614</v>
      </c>
      <c r="N166" s="1438" t="s">
        <v>12202</v>
      </c>
      <c r="O166" s="233">
        <v>43619</v>
      </c>
      <c r="P166" s="1530" t="s">
        <v>12492</v>
      </c>
      <c r="Q166" s="122">
        <v>43706</v>
      </c>
      <c r="R166" s="1743" t="s">
        <v>12627</v>
      </c>
      <c r="S166" s="122">
        <v>43755</v>
      </c>
      <c r="T166" s="1743" t="s">
        <v>12926</v>
      </c>
      <c r="U166" s="122">
        <v>43850</v>
      </c>
      <c r="V166" s="1694" t="s">
        <v>12962</v>
      </c>
      <c r="W166" s="122">
        <v>43867</v>
      </c>
      <c r="X166" s="1743" t="s">
        <v>13198</v>
      </c>
      <c r="Y166" s="122">
        <v>43913</v>
      </c>
    </row>
    <row r="167" spans="2:25" ht="29" x14ac:dyDescent="0.35">
      <c r="B167" s="30" t="str">
        <f>'INF GERAIS'!B167&amp;IFERROR(IF(INDEX(APOIO!$A$5:$A$50,MATCH('INF GERAIS'!N167,APOIO!$B$5:$B$50,0))="NÃO",APOIO!$A$2&amp;"NÃO VÁLIDO",""),"")</f>
        <v>2014.0155</v>
      </c>
      <c r="C167" s="30" t="str">
        <f>'INF GERAIS'!C167</f>
        <v>MATA NORTE</v>
      </c>
      <c r="D167" s="30" t="str">
        <f>'INF GERAIS'!D167</f>
        <v>GLÓRIA DO GOITÁ</v>
      </c>
      <c r="E167" s="30" t="str">
        <f>'INF GERAIS'!E167</f>
        <v>PAVIMENTAÇÃO DE DIVERSAS RUAS</v>
      </c>
      <c r="F167" s="30" t="str">
        <f>'INF GERAIS'!G167</f>
        <v>NORMAL</v>
      </c>
      <c r="G167" s="233" t="str">
        <f>IF(OR('INF GERAIS'!N167="AGUARDANDO PRESTAÇÃO DE CONTAS",'INF GERAIS'!N167="AGUARDANDO APROVAÇÃO PRESTAÇÃO DE CONTAS",'INF GERAIS'!N167="AGUARDANDO APROVAÇÃO PRESTAÇÃO DE CONTAS (SECRETARIA)",'INF GERAIS'!N167="AGUARDANDO APROVAÇÃO PRESTAÇÃO DE CONTAS (CEAM)",'INF GERAIS'!N167="CONCLUÍDO"),RESUMO!N167+60,"ND")</f>
        <v>ND</v>
      </c>
      <c r="H167" s="10"/>
      <c r="I167" s="233"/>
      <c r="J167" s="30"/>
      <c r="K167" s="10"/>
      <c r="L167" s="30"/>
      <c r="M167" s="10"/>
      <c r="N167" s="30"/>
      <c r="O167" s="10"/>
    </row>
    <row r="168" spans="2:25" ht="43.5" x14ac:dyDescent="0.35">
      <c r="B168" s="30" t="str">
        <f>'INF GERAIS'!B168&amp;IFERROR(IF(INDEX(APOIO!$A$5:$A$50,MATCH('INF GERAIS'!N168,APOIO!$B$5:$B$50,0))="NÃO",APOIO!$A$2&amp;"NÃO VÁLIDO",""),"")</f>
        <v>2014.0156</v>
      </c>
      <c r="C168" s="30" t="str">
        <f>'INF GERAIS'!C168</f>
        <v>METROPOLITANA</v>
      </c>
      <c r="D168" s="30" t="str">
        <f>'INF GERAIS'!D168</f>
        <v>GOIANA</v>
      </c>
      <c r="E168" s="30" t="str">
        <f>'INF GERAIS'!E168</f>
        <v>PAVIMENTAÇÃO EM PARALELEPÍPEDOS EM DIVERSAS RUAS</v>
      </c>
      <c r="F168" s="30" t="str">
        <f>'INF GERAIS'!G168</f>
        <v>NORMAL</v>
      </c>
      <c r="G168" s="233" t="str">
        <f>IF(OR('INF GERAIS'!N168="AGUARDANDO PRESTAÇÃO DE CONTAS",'INF GERAIS'!N168="AGUARDANDO APROVAÇÃO PRESTAÇÃO DE CONTAS",'INF GERAIS'!N168="AGUARDANDO APROVAÇÃO PRESTAÇÃO DE CONTAS (SECRETARIA)",'INF GERAIS'!N168="AGUARDANDO APROVAÇÃO PRESTAÇÃO DE CONTAS (CEAM)",'INF GERAIS'!N168="CONCLUÍDO"),RESUMO!N168+60,"ND")</f>
        <v>ND</v>
      </c>
      <c r="H168" s="10"/>
      <c r="I168" s="233"/>
      <c r="J168" s="30"/>
      <c r="K168" s="10"/>
      <c r="L168" s="30"/>
      <c r="M168" s="10"/>
      <c r="N168" s="30"/>
      <c r="O168" s="10"/>
    </row>
    <row r="169" spans="2:25" ht="29" x14ac:dyDescent="0.35">
      <c r="B169" s="30" t="str">
        <f>'INF GERAIS'!B169&amp;IFERROR(IF(INDEX(APOIO!$A$5:$A$50,MATCH('INF GERAIS'!N169,APOIO!$B$5:$B$50,0))="NÃO",APOIO!$A$2&amp;"NÃO VÁLIDO",""),"")</f>
        <v>2014.0157</v>
      </c>
      <c r="C169" s="30" t="str">
        <f>'INF GERAIS'!C169</f>
        <v>METROPOLITANA</v>
      </c>
      <c r="D169" s="30" t="str">
        <f>'INF GERAIS'!D169</f>
        <v>GOIANA</v>
      </c>
      <c r="E169" s="30" t="str">
        <f>'INF GERAIS'!E169</f>
        <v>CONSTRUÇÃO DA PRAÇA JÚLIO RABELO</v>
      </c>
      <c r="F169" s="30" t="str">
        <f>'INF GERAIS'!G169</f>
        <v>NORMAL</v>
      </c>
      <c r="G169" s="233" t="str">
        <f>IF(OR('INF GERAIS'!N169="AGUARDANDO PRESTAÇÃO DE CONTAS",'INF GERAIS'!N169="AGUARDANDO APROVAÇÃO PRESTAÇÃO DE CONTAS",'INF GERAIS'!N169="AGUARDANDO APROVAÇÃO PRESTAÇÃO DE CONTAS (SECRETARIA)",'INF GERAIS'!N169="AGUARDANDO APROVAÇÃO PRESTAÇÃO DE CONTAS (CEAM)",'INF GERAIS'!N169="CONCLUÍDO"),RESUMO!N169+60,"ND")</f>
        <v>ND</v>
      </c>
      <c r="H169" s="10"/>
      <c r="I169" s="233"/>
      <c r="J169" s="30"/>
      <c r="K169" s="10"/>
      <c r="L169" s="30"/>
      <c r="M169" s="10"/>
      <c r="N169" s="30"/>
      <c r="O169" s="10"/>
    </row>
    <row r="170" spans="2:25" ht="87" x14ac:dyDescent="0.35">
      <c r="B170" s="30" t="str">
        <f>'INF GERAIS'!B170&amp;IFERROR(IF(INDEX(APOIO!$A$5:$A$50,MATCH('INF GERAIS'!N170,APOIO!$B$5:$B$50,0))="NÃO",APOIO!$A$2&amp;"NÃO VÁLIDO",""),"")</f>
        <v>2014.0158</v>
      </c>
      <c r="C170" s="30" t="str">
        <f>'INF GERAIS'!C170</f>
        <v>SERTÃO DO ARARIPE</v>
      </c>
      <c r="D170" s="30" t="str">
        <f>'INF GERAIS'!D170</f>
        <v>GRANITO</v>
      </c>
      <c r="E170" s="30" t="str">
        <f>'INF GERAIS'!E170</f>
        <v>REFORMA DA PRAÇA ADELSON COELHO</v>
      </c>
      <c r="F170" s="30" t="str">
        <f>'INF GERAIS'!G170</f>
        <v>NORMAL</v>
      </c>
      <c r="G170" s="233" t="str">
        <f>IF(OR('INF GERAIS'!N170="AGUARDANDO PRESTAÇÃO DE CONTAS",'INF GERAIS'!N170="AGUARDANDO APROVAÇÃO PRESTAÇÃO DE CONTAS",'INF GERAIS'!N170="AGUARDANDO APROVAÇÃO PRESTAÇÃO DE CONTAS (SECRETARIA)",'INF GERAIS'!N170="AGUARDANDO APROVAÇÃO PRESTAÇÃO DE CONTAS (CEAM)",'INF GERAIS'!N170="CONCLUÍDO"),RESUMO!N170+60,"ND")</f>
        <v>ND</v>
      </c>
      <c r="H170" s="10">
        <v>43278</v>
      </c>
      <c r="I170" s="233"/>
      <c r="J170" s="30" t="s">
        <v>11613</v>
      </c>
      <c r="K170" s="10">
        <v>43348</v>
      </c>
      <c r="L170" s="30"/>
      <c r="M170" s="10"/>
      <c r="N170" s="30"/>
      <c r="O170" s="10"/>
    </row>
    <row r="171" spans="2:25" ht="72.5" x14ac:dyDescent="0.35">
      <c r="B171" s="30" t="str">
        <f>'INF GERAIS'!B171&amp;IFERROR(IF(INDEX(APOIO!$A$5:$A$50,MATCH('INF GERAIS'!N171,APOIO!$B$5:$B$50,0))="NÃO",APOIO!$A$2&amp;"NÃO VÁLIDO",""),"")</f>
        <v>2014.0159</v>
      </c>
      <c r="C171" s="30" t="str">
        <f>'INF GERAIS'!C171</f>
        <v>SERTÃO DO ARARIPE</v>
      </c>
      <c r="D171" s="30" t="str">
        <f>'INF GERAIS'!D171</f>
        <v>GRANITO</v>
      </c>
      <c r="E171" s="30" t="str">
        <f>'INF GERAIS'!E171</f>
        <v>DRENAGEM SUPERFICIAL DE ÁGUAS PLUVIAIS E PAVIMENTAÇÃO DE VIAS</v>
      </c>
      <c r="F171" s="30" t="str">
        <f>'INF GERAIS'!G171</f>
        <v>NORMAL</v>
      </c>
      <c r="G171" s="233" t="str">
        <f>IF(OR('INF GERAIS'!N171="AGUARDANDO PRESTAÇÃO DE CONTAS",'INF GERAIS'!N171="AGUARDANDO APROVAÇÃO PRESTAÇÃO DE CONTAS",'INF GERAIS'!N171="AGUARDANDO APROVAÇÃO PRESTAÇÃO DE CONTAS (SECRETARIA)",'INF GERAIS'!N171="AGUARDANDO APROVAÇÃO PRESTAÇÃO DE CONTAS (CEAM)",'INF GERAIS'!N171="CONCLUÍDO"),RESUMO!N171+60,"ND")</f>
        <v>ND</v>
      </c>
      <c r="H171" s="233">
        <v>43278</v>
      </c>
      <c r="I171" s="233"/>
      <c r="J171" s="1415" t="s">
        <v>12131</v>
      </c>
      <c r="K171" s="10">
        <v>43592</v>
      </c>
      <c r="L171" s="30"/>
      <c r="M171" s="10"/>
      <c r="N171" s="30"/>
      <c r="O171" s="10"/>
    </row>
    <row r="172" spans="2:25" ht="246.5" x14ac:dyDescent="0.35">
      <c r="B172" s="30" t="str">
        <f>'INF GERAIS'!B172&amp;IFERROR(IF(INDEX(APOIO!$A$5:$A$50,MATCH('INF GERAIS'!N172,APOIO!$B$5:$B$50,0))="NÃO",APOIO!$A$2&amp;"NÃO VÁLIDO",""),"")</f>
        <v>2014.0160</v>
      </c>
      <c r="C172" s="30" t="str">
        <f>'INF GERAIS'!C172</f>
        <v>SERTÃO DO ARARIPE</v>
      </c>
      <c r="D172" s="30" t="str">
        <f>'INF GERAIS'!D172</f>
        <v>GRANITO</v>
      </c>
      <c r="E172" s="30" t="str">
        <f>'INF GERAIS'!E172</f>
        <v>PERFURAÇÃO DE POÇOS ARTESIANOS</v>
      </c>
      <c r="F172" s="30" t="str">
        <f>'INF GERAIS'!G172</f>
        <v>NORMAL</v>
      </c>
      <c r="G172" s="233" t="str">
        <f>IF(OR('INF GERAIS'!N172="AGUARDANDO PRESTAÇÃO DE CONTAS",'INF GERAIS'!N172="AGUARDANDO APROVAÇÃO PRESTAÇÃO DE CONTAS",'INF GERAIS'!N172="AGUARDANDO APROVAÇÃO PRESTAÇÃO DE CONTAS (SECRETARIA)",'INF GERAIS'!N172="AGUARDANDO APROVAÇÃO PRESTAÇÃO DE CONTAS (CEAM)",'INF GERAIS'!N172="CONCLUÍDO"),RESUMO!N172+60,"ND")</f>
        <v>ND</v>
      </c>
      <c r="H172" s="233">
        <v>43278</v>
      </c>
      <c r="I172" s="233"/>
      <c r="J172" s="1183" t="s">
        <v>11414</v>
      </c>
      <c r="K172" s="10">
        <v>43304</v>
      </c>
      <c r="L172" s="30" t="s">
        <v>11564</v>
      </c>
      <c r="M172" s="10">
        <v>43328</v>
      </c>
      <c r="N172" s="1292" t="s">
        <v>11761</v>
      </c>
      <c r="O172" s="10">
        <v>43434</v>
      </c>
      <c r="P172" s="9" t="s">
        <v>11785</v>
      </c>
      <c r="Q172" s="233">
        <v>43448</v>
      </c>
      <c r="R172" s="1308" t="s">
        <v>11808</v>
      </c>
      <c r="S172" s="233">
        <v>43467</v>
      </c>
      <c r="T172" s="9" t="s">
        <v>12646</v>
      </c>
      <c r="U172" s="537">
        <v>43760</v>
      </c>
      <c r="V172" s="1912" t="s">
        <v>13665</v>
      </c>
      <c r="W172" s="122">
        <v>44692</v>
      </c>
    </row>
    <row r="173" spans="2:25" ht="72.5" x14ac:dyDescent="0.35">
      <c r="B173" s="30" t="str">
        <f>'INF GERAIS'!B173&amp;IFERROR(IF(INDEX(APOIO!$A$5:$A$50,MATCH('INF GERAIS'!N173,APOIO!$B$5:$B$50,0))="NÃO",APOIO!$A$2&amp;"NÃO VÁLIDO",""),"")</f>
        <v>2014.0161</v>
      </c>
      <c r="C173" s="30" t="str">
        <f>'INF GERAIS'!C173</f>
        <v>SERTÃO DO ARARIPE</v>
      </c>
      <c r="D173" s="30" t="str">
        <f>'INF GERAIS'!D173</f>
        <v>GRANITO</v>
      </c>
      <c r="E173" s="30" t="str">
        <f>'INF GERAIS'!E173</f>
        <v>REFORMA DA SECRETARIA DE EDUCAÇÃO</v>
      </c>
      <c r="F173" s="30" t="str">
        <f>'INF GERAIS'!G173</f>
        <v>NORMAL</v>
      </c>
      <c r="G173" s="233" t="str">
        <f>IF(OR('INF GERAIS'!N173="AGUARDANDO PRESTAÇÃO DE CONTAS",'INF GERAIS'!N173="AGUARDANDO APROVAÇÃO PRESTAÇÃO DE CONTAS",'INF GERAIS'!N173="AGUARDANDO APROVAÇÃO PRESTAÇÃO DE CONTAS (SECRETARIA)",'INF GERAIS'!N173="AGUARDANDO APROVAÇÃO PRESTAÇÃO DE CONTAS (CEAM)",'INF GERAIS'!N173="CONCLUÍDO"),RESUMO!N173+60,"ND")</f>
        <v>ND</v>
      </c>
      <c r="H173" s="233">
        <v>43278</v>
      </c>
      <c r="I173" s="233"/>
      <c r="J173" s="30" t="s">
        <v>12972</v>
      </c>
      <c r="K173" s="10">
        <v>43873</v>
      </c>
      <c r="L173" s="30"/>
      <c r="M173" s="10"/>
      <c r="N173" s="30"/>
      <c r="O173" s="10"/>
    </row>
    <row r="174" spans="2:25" ht="409.5" x14ac:dyDescent="0.35">
      <c r="B174" s="30" t="str">
        <f>'INF GERAIS'!B174&amp;IFERROR(IF(INDEX(APOIO!$A$5:$A$50,MATCH('INF GERAIS'!N174,APOIO!$B$5:$B$50,0))="NÃO",APOIO!$A$2&amp;"NÃO VÁLIDO",""),"")</f>
        <v>2014.0162</v>
      </c>
      <c r="C174" s="30" t="str">
        <f>'INF GERAIS'!C174</f>
        <v>AGRESTE CENTRAL</v>
      </c>
      <c r="D174" s="30" t="str">
        <f>'INF GERAIS'!D174</f>
        <v>GRAVATÁ</v>
      </c>
      <c r="E174" s="30" t="str">
        <f>'INF GERAIS'!E174</f>
        <v>EXECUÇÃO DE PAVIMENTAÇÃO EM PARALELEPÍPEDOS GRANÍTICOS COM DRENAGEM DAS RUAS: NO BAIRRO ALTO DA BOA VISTA (RUA DA PAZ; RUA ELVIRA MARIA DE SOUZA; RUA SANTA BÁRBARA; RUA DEPUTADO ARRUDA CÂMARA; RUA LUIZ GONÇALVES); NO BAIRRO NOVO (RUA JURANDIR CORREIA); NO BAIRRO NOSSA SENHORA APARECIDA (RUA JOÃO ALCÂNTARADE LIMA; RUA RAUL BEZERRA E TRECHO DAS INALDA PEREIRA GUERRA / HILDA TAVARES FALCÃO / MANOEL DOS SANTOS MOREIRA); NO CENTRO (AVENIDA DANTAS BARRETO); NO BAIRRO PORTA FLORADA (RUA OLIMPIO TAVARES DE SOUZA; RUA COLINA GUSMÃO TAVARES); NO BAIRRO PORTA FLORADA DE E0 ATÉ E3 (RUA BELOJARDIM); NO BAIRRO NOSA SENHORA DAS GRAÇAS (ACESSO A ODIP)</v>
      </c>
      <c r="F174" s="30" t="str">
        <f>'INF GERAIS'!G174</f>
        <v>NORMAL</v>
      </c>
      <c r="G174" s="233" t="str">
        <f>IF(OR('INF GERAIS'!N174="AGUARDANDO PRESTAÇÃO DE CONTAS",'INF GERAIS'!N174="AGUARDANDO APROVAÇÃO PRESTAÇÃO DE CONTAS",'INF GERAIS'!N174="AGUARDANDO APROVAÇÃO PRESTAÇÃO DE CONTAS (SECRETARIA)",'INF GERAIS'!N174="AGUARDANDO APROVAÇÃO PRESTAÇÃO DE CONTAS (CEAM)",'INF GERAIS'!N174="CONCLUÍDO"),RESUMO!N174+60,"ND")</f>
        <v>ND</v>
      </c>
      <c r="H174" s="233">
        <v>43689</v>
      </c>
      <c r="I174" s="233"/>
      <c r="J174" s="530" t="s">
        <v>12428</v>
      </c>
      <c r="K174" s="233">
        <v>43689</v>
      </c>
      <c r="L174" s="30" t="s">
        <v>12696</v>
      </c>
      <c r="M174" s="10">
        <v>43781</v>
      </c>
      <c r="N174" s="928" t="s">
        <v>13062</v>
      </c>
      <c r="O174" s="10">
        <v>43910</v>
      </c>
      <c r="P174" s="1840" t="s">
        <v>13493</v>
      </c>
      <c r="Q174" s="233">
        <v>44278</v>
      </c>
    </row>
    <row r="175" spans="2:25" ht="43.5" x14ac:dyDescent="0.35">
      <c r="B175" s="30" t="str">
        <f>'INF GERAIS'!B175&amp;IFERROR(IF(INDEX(APOIO!$A$5:$A$50,MATCH('INF GERAIS'!N175,APOIO!$B$5:$B$50,0))="NÃO",APOIO!$A$2&amp;"NÃO VÁLIDO",""),"")</f>
        <v>2014.0163</v>
      </c>
      <c r="C175" s="30" t="str">
        <f>'INF GERAIS'!C175</f>
        <v>AGRESTE MERIDIONAL</v>
      </c>
      <c r="D175" s="30" t="str">
        <f>'INF GERAIS'!D175</f>
        <v>IATI</v>
      </c>
      <c r="E175" s="30" t="str">
        <f>'INF GERAIS'!E175</f>
        <v xml:space="preserve">IMPLANTAÇÂO DO ATERRO SANITARIO </v>
      </c>
      <c r="F175" s="30" t="str">
        <f>'INF GERAIS'!G175</f>
        <v>NORMAL</v>
      </c>
      <c r="G175" s="233">
        <f>IF(OR('INF GERAIS'!N175="AGUARDANDO PRESTAÇÃO DE CONTAS",'INF GERAIS'!N175="AGUARDANDO APROVAÇÃO PRESTAÇÃO DE CONTAS",'INF GERAIS'!N175="AGUARDANDO APROVAÇÃO PRESTAÇÃO DE CONTAS (SECRETARIA)",'INF GERAIS'!N175="AGUARDANDO APROVAÇÃO PRESTAÇÃO DE CONTAS (CEAM)",'INF GERAIS'!N175="CONCLUÍDO"),RESUMO!N175+60,"ND")</f>
        <v>42395</v>
      </c>
      <c r="H175" s="10">
        <v>42739</v>
      </c>
      <c r="I175" s="233"/>
      <c r="J175" s="30"/>
      <c r="K175" s="10"/>
      <c r="L175" s="30"/>
      <c r="M175" s="10"/>
      <c r="N175" s="30"/>
      <c r="O175" s="10"/>
    </row>
    <row r="176" spans="2:25" ht="43.5" x14ac:dyDescent="0.35">
      <c r="B176" s="30" t="str">
        <f>'INF GERAIS'!B176&amp;IFERROR(IF(INDEX(APOIO!$A$5:$A$50,MATCH('INF GERAIS'!N176,APOIO!$B$5:$B$50,0))="NÃO",APOIO!$A$2&amp;"NÃO VÁLIDO",""),"")</f>
        <v>2014.0164</v>
      </c>
      <c r="C176" s="30" t="str">
        <f>'INF GERAIS'!C176</f>
        <v>AGRESTE MERIDIONAL</v>
      </c>
      <c r="D176" s="30" t="str">
        <f>'INF GERAIS'!D176</f>
        <v>IATI</v>
      </c>
      <c r="E176" s="30" t="str">
        <f>'INF GERAIS'!E176</f>
        <v>CONSTRUÇÂO DE UM PORTAL</v>
      </c>
      <c r="F176" s="30" t="str">
        <f>'INF GERAIS'!G176</f>
        <v>NORMAL</v>
      </c>
      <c r="G176" s="233" t="str">
        <f>IF(OR('INF GERAIS'!N176="AGUARDANDO PRESTAÇÃO DE CONTAS",'INF GERAIS'!N176="AGUARDANDO APROVAÇÃO PRESTAÇÃO DE CONTAS",'INF GERAIS'!N176="AGUARDANDO APROVAÇÃO PRESTAÇÃO DE CONTAS (SECRETARIA)",'INF GERAIS'!N176="AGUARDANDO APROVAÇÃO PRESTAÇÃO DE CONTAS (CEAM)",'INF GERAIS'!N176="CONCLUÍDO"),RESUMO!N176+60,"ND")</f>
        <v>ND</v>
      </c>
      <c r="H176" s="10"/>
      <c r="I176" s="233"/>
      <c r="J176" s="30"/>
      <c r="K176" s="10"/>
      <c r="L176" s="30"/>
      <c r="M176" s="10"/>
      <c r="N176" s="30"/>
      <c r="O176" s="10"/>
    </row>
    <row r="177" spans="2:17" ht="43.5" x14ac:dyDescent="0.35">
      <c r="B177" s="30" t="str">
        <f>'INF GERAIS'!B177&amp;IFERROR(IF(INDEX(APOIO!$A$5:$A$50,MATCH('INF GERAIS'!N177,APOIO!$B$5:$B$50,0))="NÃO",APOIO!$A$2&amp;"NÃO VÁLIDO",""),"")</f>
        <v>2014.0165</v>
      </c>
      <c r="C177" s="30" t="str">
        <f>'INF GERAIS'!C177</f>
        <v>AGRESTE MERIDIONAL</v>
      </c>
      <c r="D177" s="30" t="str">
        <f>'INF GERAIS'!D177</f>
        <v>IATI</v>
      </c>
      <c r="E177" s="30" t="str">
        <f>'INF GERAIS'!E177</f>
        <v xml:space="preserve">CONSTRUÇÂO DA PRAÇA DA SEDE </v>
      </c>
      <c r="F177" s="30" t="str">
        <f>'INF GERAIS'!G177</f>
        <v>NORMAL</v>
      </c>
      <c r="G177" s="233" t="str">
        <f>IF(OR('INF GERAIS'!N177="AGUARDANDO PRESTAÇÃO DE CONTAS",'INF GERAIS'!N177="AGUARDANDO APROVAÇÃO PRESTAÇÃO DE CONTAS",'INF GERAIS'!N177="AGUARDANDO APROVAÇÃO PRESTAÇÃO DE CONTAS (SECRETARIA)",'INF GERAIS'!N177="AGUARDANDO APROVAÇÃO PRESTAÇÃO DE CONTAS (CEAM)",'INF GERAIS'!N177="CONCLUÍDO"),RESUMO!N177+60,"ND")</f>
        <v>ND</v>
      </c>
      <c r="H177" s="10"/>
      <c r="I177" s="233"/>
      <c r="J177" s="30"/>
      <c r="K177" s="10"/>
      <c r="L177" s="30"/>
      <c r="M177" s="10"/>
      <c r="N177" s="30"/>
      <c r="O177" s="10"/>
    </row>
    <row r="178" spans="2:17" ht="43.5" x14ac:dyDescent="0.35">
      <c r="B178" s="30" t="str">
        <f>'INF GERAIS'!B178&amp;IFERROR(IF(INDEX(APOIO!$A$5:$A$50,MATCH('INF GERAIS'!N178,APOIO!$B$5:$B$50,0))="NÃO",APOIO!$A$2&amp;"NÃO VÁLIDO",""),"")</f>
        <v>2014.0166</v>
      </c>
      <c r="C178" s="30" t="str">
        <f>'INF GERAIS'!C178</f>
        <v>AGRESTE MERIDIONAL</v>
      </c>
      <c r="D178" s="30" t="str">
        <f>'INF GERAIS'!D178</f>
        <v>IATI</v>
      </c>
      <c r="E178" s="30" t="str">
        <f>'INF GERAIS'!E178</f>
        <v>CONSTRUÇÃO DA PRAÇA DE SANTA ROSA</v>
      </c>
      <c r="F178" s="30" t="str">
        <f>'INF GERAIS'!G178</f>
        <v>NORMAL</v>
      </c>
      <c r="G178" s="233" t="str">
        <f>IF(OR('INF GERAIS'!N178="AGUARDANDO PRESTAÇÃO DE CONTAS",'INF GERAIS'!N178="AGUARDANDO APROVAÇÃO PRESTAÇÃO DE CONTAS",'INF GERAIS'!N178="AGUARDANDO APROVAÇÃO PRESTAÇÃO DE CONTAS (SECRETARIA)",'INF GERAIS'!N178="AGUARDANDO APROVAÇÃO PRESTAÇÃO DE CONTAS (CEAM)",'INF GERAIS'!N178="CONCLUÍDO"),RESUMO!N178+60,"ND")</f>
        <v>ND</v>
      </c>
      <c r="H178" s="10"/>
      <c r="I178" s="233"/>
      <c r="J178" s="30"/>
      <c r="K178" s="10"/>
      <c r="L178" s="30"/>
      <c r="M178" s="10"/>
      <c r="N178" s="30"/>
      <c r="O178" s="10"/>
    </row>
    <row r="179" spans="2:17" ht="43.5" x14ac:dyDescent="0.35">
      <c r="B179" s="30" t="str">
        <f>'INF GERAIS'!B179&amp;IFERROR(IF(INDEX(APOIO!$A$5:$A$50,MATCH('INF GERAIS'!N179,APOIO!$B$5:$B$50,0))="NÃO",APOIO!$A$2&amp;"NÃO VÁLIDO",""),"")</f>
        <v>2014.0167</v>
      </c>
      <c r="C179" s="30" t="str">
        <f>'INF GERAIS'!C179</f>
        <v>SERTÃO DO MOXOTÓ</v>
      </c>
      <c r="D179" s="30" t="str">
        <f>'INF GERAIS'!D179</f>
        <v>IBIMIRIM</v>
      </c>
      <c r="E179" s="30" t="str">
        <f>'INF GERAIS'!E179</f>
        <v>REFORMA EM CASA DE SAÚDE - MARCOS FERREIRA D'ÁVILA NO BAIRRO CENTRO.</v>
      </c>
      <c r="F179" s="30" t="str">
        <f>'INF GERAIS'!G179</f>
        <v>NORMAL</v>
      </c>
      <c r="G179" s="233" t="str">
        <f>IF(OR('INF GERAIS'!N179="AGUARDANDO PRESTAÇÃO DE CONTAS",'INF GERAIS'!N179="AGUARDANDO APROVAÇÃO PRESTAÇÃO DE CONTAS",'INF GERAIS'!N179="AGUARDANDO APROVAÇÃO PRESTAÇÃO DE CONTAS (SECRETARIA)",'INF GERAIS'!N179="AGUARDANDO APROVAÇÃO PRESTAÇÃO DE CONTAS (CEAM)",'INF GERAIS'!N179="CONCLUÍDO"),RESUMO!N179+60,"ND")</f>
        <v>ND</v>
      </c>
      <c r="H179" s="10">
        <v>43679</v>
      </c>
      <c r="I179" s="233"/>
      <c r="J179" s="30"/>
      <c r="K179" s="10"/>
      <c r="L179" s="30"/>
      <c r="M179" s="10"/>
      <c r="N179" s="30"/>
      <c r="O179" s="10"/>
    </row>
    <row r="180" spans="2:17" ht="58" x14ac:dyDescent="0.35">
      <c r="B180" s="30" t="str">
        <f>'INF GERAIS'!B180&amp;IFERROR(IF(INDEX(APOIO!$A$5:$A$50,MATCH('INF GERAIS'!N180,APOIO!$B$5:$B$50,0))="NÃO",APOIO!$A$2&amp;"NÃO VÁLIDO",""),"")</f>
        <v>2014.0168</v>
      </c>
      <c r="C180" s="30" t="str">
        <f>'INF GERAIS'!C180</f>
        <v>SERTÃO DO MOXOTÓ</v>
      </c>
      <c r="D180" s="30" t="str">
        <f>'INF GERAIS'!D180</f>
        <v>IBIMIRIM</v>
      </c>
      <c r="E180" s="30" t="str">
        <f>'INF GERAIS'!E180</f>
        <v>CONSTRUÇÃO DE ESTÁDIO DE FUTEBOL NO BAIRRO  LAGES</v>
      </c>
      <c r="F180" s="30" t="str">
        <f>'INF GERAIS'!G180</f>
        <v>NORMAL</v>
      </c>
      <c r="G180" s="233" t="str">
        <f>IF(OR('INF GERAIS'!N180="AGUARDANDO PRESTAÇÃO DE CONTAS",'INF GERAIS'!N180="AGUARDANDO APROVAÇÃO PRESTAÇÃO DE CONTAS",'INF GERAIS'!N180="AGUARDANDO APROVAÇÃO PRESTAÇÃO DE CONTAS (SECRETARIA)",'INF GERAIS'!N180="AGUARDANDO APROVAÇÃO PRESTAÇÃO DE CONTAS (CEAM)",'INF GERAIS'!N180="CONCLUÍDO"),RESUMO!N180+60,"ND")</f>
        <v>ND</v>
      </c>
      <c r="H180" s="10">
        <v>43696</v>
      </c>
      <c r="I180" s="233"/>
      <c r="J180" s="30" t="s">
        <v>12572</v>
      </c>
      <c r="K180" s="10">
        <v>43739</v>
      </c>
      <c r="L180" s="30"/>
      <c r="M180" s="10"/>
      <c r="N180" s="30"/>
      <c r="O180" s="10"/>
    </row>
    <row r="181" spans="2:17" ht="58" x14ac:dyDescent="0.35">
      <c r="B181" s="30" t="str">
        <f>'INF GERAIS'!B181&amp;IFERROR(IF(INDEX(APOIO!$A$5:$A$50,MATCH('INF GERAIS'!N181,APOIO!$B$5:$B$50,0))="NÃO",APOIO!$A$2&amp;"NÃO VÁLIDO",""),"")</f>
        <v>2014.0169</v>
      </c>
      <c r="C181" s="30" t="str">
        <f>'INF GERAIS'!C181</f>
        <v>SERTÃO DO MOXOTÓ</v>
      </c>
      <c r="D181" s="30" t="str">
        <f>'INF GERAIS'!D181</f>
        <v>IBIMIRIM</v>
      </c>
      <c r="E181" s="30" t="str">
        <f>'INF GERAIS'!E181</f>
        <v>REFORMA EM QUADRA POLIESPORTIVA NO BAIRRO AGROVILA IV</v>
      </c>
      <c r="F181" s="30" t="str">
        <f>'INF GERAIS'!G181</f>
        <v>NORMAL</v>
      </c>
      <c r="G181" s="233" t="str">
        <f>IF(OR('INF GERAIS'!N181="AGUARDANDO PRESTAÇÃO DE CONTAS",'INF GERAIS'!N181="AGUARDANDO APROVAÇÃO PRESTAÇÃO DE CONTAS",'INF GERAIS'!N181="AGUARDANDO APROVAÇÃO PRESTAÇÃO DE CONTAS (SECRETARIA)",'INF GERAIS'!N181="AGUARDANDO APROVAÇÃO PRESTAÇÃO DE CONTAS (CEAM)",'INF GERAIS'!N181="CONCLUÍDO"),RESUMO!N181+60,"ND")</f>
        <v>ND</v>
      </c>
      <c r="H181" s="10">
        <v>43489</v>
      </c>
      <c r="I181" s="233"/>
      <c r="J181" s="1390" t="s">
        <v>12063</v>
      </c>
      <c r="K181" s="10">
        <v>43564</v>
      </c>
      <c r="L181" s="1390" t="s">
        <v>12064</v>
      </c>
      <c r="M181" s="10">
        <v>43564</v>
      </c>
      <c r="N181" s="1418" t="s">
        <v>12135</v>
      </c>
      <c r="O181" s="10">
        <v>43594</v>
      </c>
      <c r="P181" s="1991" t="s">
        <v>13886</v>
      </c>
      <c r="Q181" s="122">
        <v>43595</v>
      </c>
    </row>
    <row r="182" spans="2:17" ht="58" x14ac:dyDescent="0.35">
      <c r="B182" s="30" t="str">
        <f>'INF GERAIS'!B182&amp;IFERROR(IF(INDEX(APOIO!$A$5:$A$50,MATCH('INF GERAIS'!N182,APOIO!$B$5:$B$50,0))="NÃO",APOIO!$A$2&amp;"NÃO VÁLIDO",""),"")</f>
        <v>2014.0170</v>
      </c>
      <c r="C182" s="30" t="str">
        <f>'INF GERAIS'!C182</f>
        <v>SERTÃO DO MOXOTÓ</v>
      </c>
      <c r="D182" s="30" t="str">
        <f>'INF GERAIS'!D182</f>
        <v>IBIMIRIM</v>
      </c>
      <c r="E182" s="30" t="str">
        <f>'INF GERAIS'!E182</f>
        <v>REFORMA NA QUADRA POLIESPORTIVA JOÃO INOCÊNCIO CORREIA LIMA</v>
      </c>
      <c r="F182" s="30" t="str">
        <f>'INF GERAIS'!G182</f>
        <v>NORMAL</v>
      </c>
      <c r="G182" s="233" t="str">
        <f>IF(OR('INF GERAIS'!N182="AGUARDANDO PRESTAÇÃO DE CONTAS",'INF GERAIS'!N182="AGUARDANDO APROVAÇÃO PRESTAÇÃO DE CONTAS",'INF GERAIS'!N182="AGUARDANDO APROVAÇÃO PRESTAÇÃO DE CONTAS (SECRETARIA)",'INF GERAIS'!N182="AGUARDANDO APROVAÇÃO PRESTAÇÃO DE CONTAS (CEAM)",'INF GERAIS'!N182="CONCLUÍDO"),RESUMO!N182+60,"ND")</f>
        <v>ND</v>
      </c>
      <c r="H182" s="10">
        <v>43489</v>
      </c>
      <c r="I182" s="233"/>
      <c r="J182" s="1390" t="s">
        <v>12063</v>
      </c>
      <c r="K182" s="233">
        <v>43564</v>
      </c>
      <c r="L182" s="1390" t="s">
        <v>12064</v>
      </c>
      <c r="M182" s="233">
        <v>43564</v>
      </c>
      <c r="N182" s="1418" t="s">
        <v>12135</v>
      </c>
      <c r="O182" s="10">
        <v>43594</v>
      </c>
      <c r="P182" s="1991" t="s">
        <v>13886</v>
      </c>
      <c r="Q182" s="122">
        <v>43595</v>
      </c>
    </row>
    <row r="183" spans="2:17" ht="159.5" x14ac:dyDescent="0.35">
      <c r="B183" s="30" t="str">
        <f>'INF GERAIS'!B183&amp;IFERROR(IF(INDEX(APOIO!$A$5:$A$50,MATCH('INF GERAIS'!N183,APOIO!$B$5:$B$50,0))="NÃO",APOIO!$A$2&amp;"NÃO VÁLIDO",""),"")</f>
        <v>2014.0171</v>
      </c>
      <c r="C183" s="30" t="str">
        <f>'INF GERAIS'!C183</f>
        <v>AGRESTE CENTRAL</v>
      </c>
      <c r="D183" s="30" t="str">
        <f>'INF GERAIS'!D183</f>
        <v>IBIRAJUBA</v>
      </c>
      <c r="E183" s="30" t="str">
        <f>'INF GERAIS'!E183</f>
        <v>APOIO À IMPLANTAÇÃO DE INFRAESTRUTURA NO MUNICÍPIO DE IBIRAJUBA/PE - RECAPEAMENTO ASFÁLTICO DE VIAS URBANAS NO MUNICÍPIO DE IBIRAJUBA</v>
      </c>
      <c r="F183" s="30" t="str">
        <f>'INF GERAIS'!G183</f>
        <v>NORMAL</v>
      </c>
      <c r="G183" s="233" t="str">
        <f>IF(OR('INF GERAIS'!N183="AGUARDANDO PRESTAÇÃO DE CONTAS",'INF GERAIS'!N183="AGUARDANDO APROVAÇÃO PRESTAÇÃO DE CONTAS",'INF GERAIS'!N183="AGUARDANDO APROVAÇÃO PRESTAÇÃO DE CONTAS (SECRETARIA)",'INF GERAIS'!N183="AGUARDANDO APROVAÇÃO PRESTAÇÃO DE CONTAS (CEAM)",'INF GERAIS'!N183="CONCLUÍDO"),RESUMO!N183+60,"ND")</f>
        <v>ND</v>
      </c>
      <c r="H183" s="10">
        <v>43287</v>
      </c>
      <c r="I183" s="233"/>
      <c r="J183" s="30" t="s">
        <v>11286</v>
      </c>
      <c r="K183" s="10">
        <v>43287</v>
      </c>
      <c r="L183" s="1165" t="s">
        <v>11290</v>
      </c>
      <c r="M183" s="10">
        <v>43290</v>
      </c>
      <c r="N183" s="1399" t="s">
        <v>12083</v>
      </c>
      <c r="O183" s="233">
        <v>43378</v>
      </c>
    </row>
    <row r="184" spans="2:17" ht="130.5" x14ac:dyDescent="0.35">
      <c r="B184" s="30" t="str">
        <f>'INF GERAIS'!B184&amp;IFERROR(IF(INDEX(APOIO!$A$5:$A$50,MATCH('INF GERAIS'!N184,APOIO!$B$5:$B$50,0))="NÃO",APOIO!$A$2&amp;"NÃO VÁLIDO",""),"")</f>
        <v>2014.0172</v>
      </c>
      <c r="C184" s="30" t="str">
        <f>'INF GERAIS'!C184</f>
        <v>AGRESTE CENTRAL</v>
      </c>
      <c r="D184" s="30" t="str">
        <f>'INF GERAIS'!D184</f>
        <v>IBIRAJUBA</v>
      </c>
      <c r="E184" s="30" t="str">
        <f>'INF GERAIS'!E184</f>
        <v>IMPLANTAÇÃO DA REDE DE ESGOTO E DRENAGEM DA LAGOA 1 E LAGOA 2, VILA MUTIRÃO</v>
      </c>
      <c r="F184" s="30" t="str">
        <f>'INF GERAIS'!G184</f>
        <v>NORMAL</v>
      </c>
      <c r="G184" s="233" t="str">
        <f>IF(OR('INF GERAIS'!N184="AGUARDANDO PRESTAÇÃO DE CONTAS",'INF GERAIS'!N184="AGUARDANDO APROVAÇÃO PRESTAÇÃO DE CONTAS",'INF GERAIS'!N184="AGUARDANDO APROVAÇÃO PRESTAÇÃO DE CONTAS (SECRETARIA)",'INF GERAIS'!N184="AGUARDANDO APROVAÇÃO PRESTAÇÃO DE CONTAS (CEAM)",'INF GERAIS'!N184="CONCLUÍDO"),RESUMO!N184+60,"ND")</f>
        <v>ND</v>
      </c>
      <c r="H184" s="10">
        <v>43287</v>
      </c>
      <c r="I184" s="233"/>
      <c r="J184" s="30" t="s">
        <v>11284</v>
      </c>
      <c r="K184" s="10">
        <v>43287</v>
      </c>
      <c r="L184" s="1165" t="s">
        <v>11289</v>
      </c>
      <c r="M184" s="10">
        <v>43290</v>
      </c>
      <c r="N184" s="1532" t="s">
        <v>12487</v>
      </c>
      <c r="O184" s="10">
        <v>43705</v>
      </c>
    </row>
    <row r="185" spans="2:17" ht="72.5" x14ac:dyDescent="0.35">
      <c r="B185" s="30" t="str">
        <f>'INF GERAIS'!B185&amp;IFERROR(IF(INDEX(APOIO!$A$5:$A$50,MATCH('INF GERAIS'!N185,APOIO!$B$5:$B$50,0))="NÃO",APOIO!$A$2&amp;"NÃO VÁLIDO",""),"")</f>
        <v>2014.0173
NÃO VÁLIDO</v>
      </c>
      <c r="C185" s="30" t="str">
        <f>'INF GERAIS'!C185</f>
        <v>AGRESTE CENTRAL</v>
      </c>
      <c r="D185" s="30" t="str">
        <f>'INF GERAIS'!D185</f>
        <v>IBIRAJUBA</v>
      </c>
      <c r="E185" s="30" t="str">
        <f>'INF GERAIS'!E185</f>
        <v xml:space="preserve">APOIO À IMPLANTAÇÃO DE INFRAESTRUTURA NO MUNICÍPIO DE IBIRAJUBA/PE -MANUTENÇÃO E AMPLIAÇÃO DO CEMITÉRIO MUNICIPAL </v>
      </c>
      <c r="F185" s="30" t="str">
        <f>'INF GERAIS'!G185</f>
        <v>NORMAL</v>
      </c>
      <c r="G185" s="233" t="str">
        <f>IF(OR('INF GERAIS'!N185="AGUARDANDO PRESTAÇÃO DE CONTAS",'INF GERAIS'!N185="AGUARDANDO APROVAÇÃO PRESTAÇÃO DE CONTAS",'INF GERAIS'!N185="AGUARDANDO APROVAÇÃO PRESTAÇÃO DE CONTAS (SECRETARIA)",'INF GERAIS'!N185="AGUARDANDO APROVAÇÃO PRESTAÇÃO DE CONTAS (CEAM)",'INF GERAIS'!N185="CONCLUÍDO"),RESUMO!N185+60,"ND")</f>
        <v>ND</v>
      </c>
      <c r="H185" s="10"/>
      <c r="I185" s="233"/>
      <c r="J185" s="30"/>
      <c r="K185" s="10"/>
      <c r="L185" s="30"/>
      <c r="M185" s="10"/>
      <c r="N185" s="30"/>
      <c r="O185" s="10"/>
    </row>
    <row r="186" spans="2:17" ht="72.5" x14ac:dyDescent="0.35">
      <c r="B186" s="30" t="str">
        <f>'INF GERAIS'!B186&amp;IFERROR(IF(INDEX(APOIO!$A$5:$A$50,MATCH('INF GERAIS'!N186,APOIO!$B$5:$B$50,0))="NÃO",APOIO!$A$2&amp;"NÃO VÁLIDO",""),"")</f>
        <v>2014.0174
NÃO VÁLIDO</v>
      </c>
      <c r="C186" s="30" t="str">
        <f>'INF GERAIS'!C186</f>
        <v>AGRESTE CENTRAL</v>
      </c>
      <c r="D186" s="30" t="str">
        <f>'INF GERAIS'!D186</f>
        <v>IBIRAJUBA</v>
      </c>
      <c r="E186" s="30" t="str">
        <f>'INF GERAIS'!E186</f>
        <v>APOIO A IMPLANTAÇÃO DE INFRA-ESTRUTURA  E LAZER NO MUNICÍPIO DE IBIRAJUBA-PE - CONSTRUÇÃO DA PRAÇA DO MULTIRÃO</v>
      </c>
      <c r="F186" s="30" t="str">
        <f>'INF GERAIS'!G186</f>
        <v>NORMAL</v>
      </c>
      <c r="G186" s="233" t="str">
        <f>IF(OR('INF GERAIS'!N186="AGUARDANDO PRESTAÇÃO DE CONTAS",'INF GERAIS'!N186="AGUARDANDO APROVAÇÃO PRESTAÇÃO DE CONTAS",'INF GERAIS'!N186="AGUARDANDO APROVAÇÃO PRESTAÇÃO DE CONTAS (SECRETARIA)",'INF GERAIS'!N186="AGUARDANDO APROVAÇÃO PRESTAÇÃO DE CONTAS (CEAM)",'INF GERAIS'!N186="CONCLUÍDO"),RESUMO!N186+60,"ND")</f>
        <v>ND</v>
      </c>
      <c r="H186" s="10"/>
      <c r="I186" s="233"/>
      <c r="J186" s="30"/>
      <c r="K186" s="10"/>
      <c r="L186" s="30"/>
      <c r="M186" s="10"/>
      <c r="N186" s="30"/>
      <c r="O186" s="10"/>
    </row>
    <row r="187" spans="2:17" ht="145" x14ac:dyDescent="0.35">
      <c r="B187" s="30" t="str">
        <f>'INF GERAIS'!B187&amp;IFERROR(IF(INDEX(APOIO!$A$5:$A$50,MATCH('INF GERAIS'!N187,APOIO!$B$5:$B$50,0))="NÃO",APOIO!$A$2&amp;"NÃO VÁLIDO",""),"")</f>
        <v>2014.0175</v>
      </c>
      <c r="C187" s="30" t="str">
        <f>'INF GERAIS'!C187</f>
        <v>METROPOLITANA</v>
      </c>
      <c r="D187" s="30" t="str">
        <f>'INF GERAIS'!D187</f>
        <v>IGARASSU</v>
      </c>
      <c r="E187" s="30" t="str">
        <f>'INF GERAIS'!E187</f>
        <v>PAVIMENTAÇÃO E DRENAGEM DAS RUAS FRANCISCO DE ASSIS, CHEFE NARCISO, CEDRO, FÁBIO CORREIA, ARLINDA MONTEIRO, CARNEIRO LEÃO, CLARISSA COSTA CALADO, DRENAGEM DA AVENIDA 27 DE SETEMBRO E ESTRADA COMERCIAL DE PITANGA</v>
      </c>
      <c r="F187" s="30" t="str">
        <f>'INF GERAIS'!G187</f>
        <v>NORMAL</v>
      </c>
      <c r="G187" s="233">
        <f>IF(OR('INF GERAIS'!N187="AGUARDANDO PRESTAÇÃO DE CONTAS",'INF GERAIS'!N187="AGUARDANDO APROVAÇÃO PRESTAÇÃO DE CONTAS",'INF GERAIS'!N187="AGUARDANDO APROVAÇÃO PRESTAÇÃO DE CONTAS (SECRETARIA)",'INF GERAIS'!N187="AGUARDANDO APROVAÇÃO PRESTAÇÃO DE CONTAS (CEAM)",'INF GERAIS'!N187="CONCLUÍDO"),RESUMO!N187+60,"ND")</f>
        <v>43253</v>
      </c>
      <c r="H187" s="10">
        <v>43299</v>
      </c>
      <c r="I187" s="233"/>
      <c r="J187" s="30" t="s">
        <v>11760</v>
      </c>
      <c r="K187" s="10">
        <v>43432</v>
      </c>
      <c r="L187" s="30"/>
      <c r="M187" s="10"/>
      <c r="N187" s="30"/>
      <c r="O187" s="10"/>
    </row>
    <row r="188" spans="2:17" ht="72.5" x14ac:dyDescent="0.35">
      <c r="B188" s="30" t="str">
        <f>'INF GERAIS'!B188&amp;IFERROR(IF(INDEX(APOIO!$A$5:$A$50,MATCH('INF GERAIS'!N188,APOIO!$B$5:$B$50,0))="NÃO",APOIO!$A$2&amp;"NÃO VÁLIDO",""),"")</f>
        <v>2014.0176</v>
      </c>
      <c r="C188" s="30" t="str">
        <f>'INF GERAIS'!C188</f>
        <v>METROPOLITANA</v>
      </c>
      <c r="D188" s="30" t="str">
        <f>'INF GERAIS'!D188</f>
        <v>IGARASSU</v>
      </c>
      <c r="E188" s="30" t="str">
        <f>'INF GERAIS'!E188</f>
        <v>RECAPEAMENTO ASFÁLTICO EM DIVERSAS RUAS NO MUNICÍPIO DE IGARASSU</v>
      </c>
      <c r="F188" s="30" t="str">
        <f>'INF GERAIS'!G188</f>
        <v>NORMAL</v>
      </c>
      <c r="G188" s="233">
        <f>IF(OR('INF GERAIS'!N188="AGUARDANDO PRESTAÇÃO DE CONTAS",'INF GERAIS'!N188="AGUARDANDO APROVAÇÃO PRESTAÇÃO DE CONTAS",'INF GERAIS'!N188="AGUARDANDO APROVAÇÃO PRESTAÇÃO DE CONTAS (SECRETARIA)",'INF GERAIS'!N188="AGUARDANDO APROVAÇÃO PRESTAÇÃO DE CONTAS (CEAM)",'INF GERAIS'!N188="CONCLUÍDO"),RESUMO!N188+60,"ND")</f>
        <v>43253</v>
      </c>
      <c r="H188" s="10">
        <v>43299</v>
      </c>
      <c r="I188" s="233"/>
      <c r="J188" s="1298" t="s">
        <v>11782</v>
      </c>
      <c r="K188" s="233">
        <v>43448</v>
      </c>
      <c r="L188" s="30"/>
      <c r="M188" s="10"/>
      <c r="N188" s="30"/>
      <c r="O188" s="10"/>
    </row>
    <row r="189" spans="2:17" ht="116" x14ac:dyDescent="0.35">
      <c r="B189" s="30" t="str">
        <f>'INF GERAIS'!B189&amp;IFERROR(IF(INDEX(APOIO!$A$5:$A$50,MATCH('INF GERAIS'!N189,APOIO!$B$5:$B$50,0))="NÃO",APOIO!$A$2&amp;"NÃO VÁLIDO",""),"")</f>
        <v>2014.0177</v>
      </c>
      <c r="C189" s="30" t="str">
        <f>'INF GERAIS'!C189</f>
        <v>METROPOLITANA</v>
      </c>
      <c r="D189" s="30" t="str">
        <f>'INF GERAIS'!D189</f>
        <v>IGARASSU</v>
      </c>
      <c r="E189" s="30" t="str">
        <f>'INF GERAIS'!E189</f>
        <v>PAVIMENTAÇÃO E DRENAGEM DE DIVERSAS RUAS NO MUNICÍPIO DE IGARASSU</v>
      </c>
      <c r="F189" s="30" t="str">
        <f>'INF GERAIS'!G189</f>
        <v>NORMAL</v>
      </c>
      <c r="G189" s="233">
        <f>IF(OR('INF GERAIS'!N189="AGUARDANDO PRESTAÇÃO DE CONTAS",'INF GERAIS'!N189="AGUARDANDO APROVAÇÃO PRESTAÇÃO DE CONTAS",'INF GERAIS'!N189="AGUARDANDO APROVAÇÃO PRESTAÇÃO DE CONTAS (SECRETARIA)",'INF GERAIS'!N189="AGUARDANDO APROVAÇÃO PRESTAÇÃO DE CONTAS (CEAM)",'INF GERAIS'!N189="CONCLUÍDO"),RESUMO!N189+60,"ND")</f>
        <v>43253</v>
      </c>
      <c r="H189" s="10">
        <v>43299</v>
      </c>
      <c r="I189" s="233"/>
      <c r="J189" s="30" t="s">
        <v>11756</v>
      </c>
      <c r="K189" s="10">
        <v>43426</v>
      </c>
      <c r="L189" s="30" t="s">
        <v>11836</v>
      </c>
      <c r="M189" s="10">
        <v>43488</v>
      </c>
      <c r="N189" s="30"/>
      <c r="O189" s="10"/>
    </row>
    <row r="190" spans="2:17" ht="72.5" x14ac:dyDescent="0.35">
      <c r="B190" s="30" t="str">
        <f>'INF GERAIS'!B190&amp;IFERROR(IF(INDEX(APOIO!$A$5:$A$50,MATCH('INF GERAIS'!N190,APOIO!$B$5:$B$50,0))="NÃO",APOIO!$A$2&amp;"NÃO VÁLIDO",""),"")</f>
        <v>2014.0178</v>
      </c>
      <c r="C190" s="30" t="str">
        <f>'INF GERAIS'!C190</f>
        <v>METROPOLITANA</v>
      </c>
      <c r="D190" s="30" t="str">
        <f>'INF GERAIS'!D190</f>
        <v>IGARASSU</v>
      </c>
      <c r="E190" s="30" t="str">
        <f>'INF GERAIS'!E190</f>
        <v xml:space="preserve">INTERLIGAÇÃO DOS BAIRROS DE MONJOPE E PASTOR EUZÉBIO PELAS RUAS CORÉIA DO NORTE E RUA MARIA DAS NEVES </v>
      </c>
      <c r="F190" s="30" t="str">
        <f>'INF GERAIS'!G190</f>
        <v>NORMAL</v>
      </c>
      <c r="G190" s="233">
        <f>IF(OR('INF GERAIS'!N190="AGUARDANDO PRESTAÇÃO DE CONTAS",'INF GERAIS'!N190="AGUARDANDO APROVAÇÃO PRESTAÇÃO DE CONTAS",'INF GERAIS'!N190="AGUARDANDO APROVAÇÃO PRESTAÇÃO DE CONTAS (SECRETARIA)",'INF GERAIS'!N190="AGUARDANDO APROVAÇÃO PRESTAÇÃO DE CONTAS (CEAM)",'INF GERAIS'!N190="CONCLUÍDO"),RESUMO!N190+60,"ND")</f>
        <v>43253</v>
      </c>
      <c r="H190" s="10">
        <v>43299</v>
      </c>
      <c r="I190" s="233"/>
      <c r="J190" s="1298" t="s">
        <v>11781</v>
      </c>
      <c r="K190" s="233">
        <v>43448</v>
      </c>
      <c r="L190" s="30"/>
      <c r="M190" s="10"/>
      <c r="N190" s="30"/>
      <c r="O190" s="10"/>
    </row>
    <row r="191" spans="2:17" ht="72.5" x14ac:dyDescent="0.35">
      <c r="B191" s="30" t="str">
        <f>'INF GERAIS'!B191&amp;IFERROR(IF(INDEX(APOIO!$A$5:$A$50,MATCH('INF GERAIS'!N191,APOIO!$B$5:$B$50,0))="NÃO",APOIO!$A$2&amp;"NÃO VÁLIDO",""),"")</f>
        <v>2014.0179</v>
      </c>
      <c r="C191" s="30" t="str">
        <f>'INF GERAIS'!C191</f>
        <v>METROPOLITANA</v>
      </c>
      <c r="D191" s="30" t="str">
        <f>'INF GERAIS'!D191</f>
        <v>IGARASSU</v>
      </c>
      <c r="E191" s="30" t="str">
        <f>'INF GERAIS'!E191</f>
        <v>PAVIMENTAÇÃO DA RUA CURITIBA CORREDOR DE TRÁFEGO URBANO</v>
      </c>
      <c r="F191" s="30" t="str">
        <f>'INF GERAIS'!G191</f>
        <v>NORMAL</v>
      </c>
      <c r="G191" s="233">
        <f>IF(OR('INF GERAIS'!N191="AGUARDANDO PRESTAÇÃO DE CONTAS",'INF GERAIS'!N191="AGUARDANDO APROVAÇÃO PRESTAÇÃO DE CONTAS",'INF GERAIS'!N191="AGUARDANDO APROVAÇÃO PRESTAÇÃO DE CONTAS (SECRETARIA)",'INF GERAIS'!N191="AGUARDANDO APROVAÇÃO PRESTAÇÃO DE CONTAS (CEAM)",'INF GERAIS'!N191="CONCLUÍDO"),RESUMO!N191+60,"ND")</f>
        <v>43253</v>
      </c>
      <c r="H191" s="10">
        <v>43299</v>
      </c>
      <c r="I191" s="233"/>
      <c r="J191" s="1298" t="s">
        <v>11780</v>
      </c>
      <c r="K191" s="10">
        <v>43448</v>
      </c>
      <c r="L191" s="30"/>
      <c r="M191" s="10"/>
      <c r="N191" s="30"/>
      <c r="O191" s="10"/>
    </row>
    <row r="192" spans="2:17" ht="130.5" x14ac:dyDescent="0.35">
      <c r="B192" s="30" t="str">
        <f>'INF GERAIS'!B192&amp;IFERROR(IF(INDEX(APOIO!$A$5:$A$50,MATCH('INF GERAIS'!N192,APOIO!$B$5:$B$50,0))="NÃO",APOIO!$A$2&amp;"NÃO VÁLIDO",""),"")</f>
        <v>2014.0180</v>
      </c>
      <c r="C192" s="30" t="str">
        <f>'INF GERAIS'!C192</f>
        <v>SERTÃO DO PAJEÚ</v>
      </c>
      <c r="D192" s="30" t="str">
        <f>'INF GERAIS'!D192</f>
        <v>IGUARACY</v>
      </c>
      <c r="E192" s="30" t="str">
        <f>'INF GERAIS'!E192</f>
        <v>PAVIMENTO EM PARALELEPÍPEDOS GRANÍTICOS</v>
      </c>
      <c r="F192" s="30" t="str">
        <f>'INF GERAIS'!G192</f>
        <v>NORMAL</v>
      </c>
      <c r="G192" s="233">
        <f>IF(OR('INF GERAIS'!N192="AGUARDANDO PRESTAÇÃO DE CONTAS",'INF GERAIS'!N192="AGUARDANDO APROVAÇÃO PRESTAÇÃO DE CONTAS",'INF GERAIS'!N192="AGUARDANDO APROVAÇÃO PRESTAÇÃO DE CONTAS (SECRETARIA)",'INF GERAIS'!N192="AGUARDANDO APROVAÇÃO PRESTAÇÃO DE CONTAS (CEAM)",'INF GERAIS'!N192="CONCLUÍDO"),RESUMO!N192+60,"ND")</f>
        <v>43253</v>
      </c>
      <c r="H192" s="10">
        <v>43269</v>
      </c>
      <c r="I192" s="233"/>
      <c r="J192" s="30" t="s">
        <v>11623</v>
      </c>
      <c r="K192" s="10">
        <v>43355</v>
      </c>
      <c r="L192" s="1449" t="s">
        <v>12256</v>
      </c>
      <c r="M192" s="10">
        <v>43642</v>
      </c>
      <c r="N192" s="30" t="s">
        <v>12260</v>
      </c>
      <c r="O192" s="10">
        <v>43642</v>
      </c>
      <c r="P192" s="1949" t="s">
        <v>13752</v>
      </c>
      <c r="Q192" s="1944">
        <v>44909</v>
      </c>
    </row>
    <row r="193" spans="2:22" ht="43.5" x14ac:dyDescent="0.35">
      <c r="B193" s="30" t="str">
        <f>'INF GERAIS'!B193&amp;IFERROR(IF(INDEX(APOIO!$A$5:$A$50,MATCH('INF GERAIS'!N193,APOIO!$B$5:$B$50,0))="NÃO",APOIO!$A$2&amp;"NÃO VÁLIDO",""),"")</f>
        <v>2014.0181
NÃO VÁLIDO</v>
      </c>
      <c r="C193" s="30" t="str">
        <f>'INF GERAIS'!C193</f>
        <v>SERTÃO DO PAJEÚ</v>
      </c>
      <c r="D193" s="30" t="str">
        <f>'INF GERAIS'!D193</f>
        <v>IGUARACY</v>
      </c>
      <c r="E193" s="30" t="str">
        <f>'INF GERAIS'!E193</f>
        <v xml:space="preserve">CONSTRUÇÃO DA BARRAGEM DE TERRA LOCALIZADA NO SÍTIO PAU LEITE </v>
      </c>
      <c r="F193" s="30" t="str">
        <f>'INF GERAIS'!G193</f>
        <v>NORMAL</v>
      </c>
      <c r="G193" s="233" t="str">
        <f>IF(OR('INF GERAIS'!N193="AGUARDANDO PRESTAÇÃO DE CONTAS",'INF GERAIS'!N193="AGUARDANDO APROVAÇÃO PRESTAÇÃO DE CONTAS",'INF GERAIS'!N193="AGUARDANDO APROVAÇÃO PRESTAÇÃO DE CONTAS (SECRETARIA)",'INF GERAIS'!N193="AGUARDANDO APROVAÇÃO PRESTAÇÃO DE CONTAS (CEAM)",'INF GERAIS'!N193="CONCLUÍDO"),RESUMO!N193+60,"ND")</f>
        <v>ND</v>
      </c>
      <c r="H193" s="10"/>
      <c r="I193" s="233"/>
      <c r="J193" s="30"/>
      <c r="K193" s="10"/>
      <c r="L193" s="30"/>
      <c r="M193" s="10"/>
      <c r="N193" s="30"/>
      <c r="O193" s="10"/>
    </row>
    <row r="194" spans="2:22" ht="58" x14ac:dyDescent="0.35">
      <c r="B194" s="30" t="str">
        <f>'INF GERAIS'!B194&amp;IFERROR(IF(INDEX(APOIO!$A$5:$A$50,MATCH('INF GERAIS'!N194,APOIO!$B$5:$B$50,0))="NÃO",APOIO!$A$2&amp;"NÃO VÁLIDO",""),"")</f>
        <v>2014.0182</v>
      </c>
      <c r="C194" s="30" t="str">
        <f>'INF GERAIS'!C194</f>
        <v>METROPOLITANA</v>
      </c>
      <c r="D194" s="30" t="str">
        <f>'INF GERAIS'!D194</f>
        <v>ILHA DE ITAMARACÁ</v>
      </c>
      <c r="E194" s="30" t="str">
        <f>'INF GERAIS'!E194</f>
        <v>PAVIMENTAÇÃO DE RUAS NO MUNICÍPIO DA ILHA DE ITAMARACÁ</v>
      </c>
      <c r="F194" s="30" t="str">
        <f>'INF GERAIS'!G194</f>
        <v>NORMAL</v>
      </c>
      <c r="G194" s="233">
        <f>IF(OR('INF GERAIS'!N194="AGUARDANDO PRESTAÇÃO DE CONTAS",'INF GERAIS'!N194="AGUARDANDO APROVAÇÃO PRESTAÇÃO DE CONTAS",'INF GERAIS'!N194="AGUARDANDO APROVAÇÃO PRESTAÇÃO DE CONTAS (SECRETARIA)",'INF GERAIS'!N194="AGUARDANDO APROVAÇÃO PRESTAÇÃO DE CONTAS (CEAM)",'INF GERAIS'!N194="CONCLUÍDO"),RESUMO!N194+60,"ND")</f>
        <v>44116</v>
      </c>
      <c r="H194" s="10">
        <v>44299</v>
      </c>
      <c r="I194" s="233" t="s">
        <v>13598</v>
      </c>
      <c r="J194" s="30" t="s">
        <v>14126</v>
      </c>
      <c r="K194" s="10">
        <v>45093</v>
      </c>
      <c r="L194" s="30" t="s">
        <v>14127</v>
      </c>
      <c r="M194" s="10">
        <v>45352</v>
      </c>
      <c r="N194" s="30"/>
      <c r="O194" s="10"/>
    </row>
    <row r="195" spans="2:22" ht="232" x14ac:dyDescent="0.35">
      <c r="B195" s="30" t="str">
        <f>'INF GERAIS'!B195&amp;IFERROR(IF(INDEX(APOIO!$A$5:$A$50,MATCH('INF GERAIS'!N195,APOIO!$B$5:$B$50,0))="NÃO",APOIO!$A$2&amp;"NÃO VÁLIDO",""),"")</f>
        <v>2014.0183</v>
      </c>
      <c r="C195" s="30" t="str">
        <f>'INF GERAIS'!C195</f>
        <v>SERTÃO DO MOXOTÓ</v>
      </c>
      <c r="D195" s="30" t="str">
        <f>'INF GERAIS'!D195</f>
        <v>INAJÁ</v>
      </c>
      <c r="E195" s="30" t="str">
        <f>'INF GERAIS'!E195</f>
        <v>CONSTRUÇÃO DE PAVIMENTAÇÃO COM PARALELEPÍPEDOS, EM RUAS DA SEDE - TRAVESSA CIRILO GOMES, 1ª TRAVESSA SANTOS DUMONT, RUA JOAQUIM GONÇALO, TRAVESSA PRIMAVERA, RUA PADRE CICERO, RUA CÍCERO TORRES, RUA SANTOS DUMONT, RUA MARGARIDA MARQUES, RUA ANTONIO MAURICIO,TRAVESSA HERCULANO GOMES ARAUJO, RUA VALDERERO FLOR DE MORAES</v>
      </c>
      <c r="F195" s="30" t="str">
        <f>'INF GERAIS'!G195</f>
        <v>NORMAL</v>
      </c>
      <c r="G195" s="233" t="str">
        <f>IF(OR('INF GERAIS'!N195="AGUARDANDO PRESTAÇÃO DE CONTAS",'INF GERAIS'!N195="AGUARDANDO APROVAÇÃO PRESTAÇÃO DE CONTAS",'INF GERAIS'!N195="AGUARDANDO APROVAÇÃO PRESTAÇÃO DE CONTAS (SECRETARIA)",'INF GERAIS'!N195="AGUARDANDO APROVAÇÃO PRESTAÇÃO DE CONTAS (CEAM)",'INF GERAIS'!N195="CONCLUÍDO"),RESUMO!N195+60,"ND")</f>
        <v>ND</v>
      </c>
      <c r="H195" s="10"/>
      <c r="I195" s="233"/>
      <c r="J195" s="30"/>
      <c r="K195" s="10"/>
      <c r="L195" s="30"/>
      <c r="M195" s="10"/>
      <c r="N195" s="30"/>
      <c r="O195" s="10"/>
    </row>
    <row r="196" spans="2:22" ht="145" x14ac:dyDescent="0.35">
      <c r="B196" s="30" t="str">
        <f>'INF GERAIS'!B196&amp;IFERROR(IF(INDEX(APOIO!$A$5:$A$50,MATCH('INF GERAIS'!N196,APOIO!$B$5:$B$50,0))="NÃO",APOIO!$A$2&amp;"NÃO VÁLIDO",""),"")</f>
        <v>2014.0184</v>
      </c>
      <c r="C196" s="30" t="str">
        <f>'INF GERAIS'!C196</f>
        <v>SERTÃO DO PAJEÚ</v>
      </c>
      <c r="D196" s="30" t="str">
        <f>'INF GERAIS'!D196</f>
        <v>INGAZEIRA</v>
      </c>
      <c r="E196" s="357" t="str">
        <f>'INF GERAIS'!E196</f>
        <v>RECONSTRUÇÃO DA PRAÇA DO DISTRITO DE SANTA ROSA</v>
      </c>
      <c r="F196" s="30" t="str">
        <f>'INF GERAIS'!G196</f>
        <v>NORMAL</v>
      </c>
      <c r="G196" s="233" t="str">
        <f>IF(OR('INF GERAIS'!N196="AGUARDANDO PRESTAÇÃO DE CONTAS",'INF GERAIS'!N196="AGUARDANDO APROVAÇÃO PRESTAÇÃO DE CONTAS",'INF GERAIS'!N196="AGUARDANDO APROVAÇÃO PRESTAÇÃO DE CONTAS (SECRETARIA)",'INF GERAIS'!N196="AGUARDANDO APROVAÇÃO PRESTAÇÃO DE CONTAS (CEAM)",'INF GERAIS'!N196="CONCLUÍDO"),RESUMO!N196+60,"ND")</f>
        <v>ND</v>
      </c>
      <c r="H196" s="10">
        <v>42548</v>
      </c>
      <c r="I196" s="233"/>
      <c r="J196" s="436" t="s">
        <v>7885</v>
      </c>
      <c r="K196" s="10">
        <v>42558</v>
      </c>
      <c r="L196" s="30" t="s">
        <v>9126</v>
      </c>
      <c r="M196" s="10">
        <v>42837</v>
      </c>
      <c r="N196" s="30" t="s">
        <v>9378</v>
      </c>
      <c r="O196" s="10">
        <v>42884</v>
      </c>
      <c r="P196" s="1345" t="s">
        <v>11892</v>
      </c>
      <c r="Q196" s="122">
        <v>43518</v>
      </c>
      <c r="R196" s="1394" t="s">
        <v>12073</v>
      </c>
      <c r="S196" s="233">
        <v>43570</v>
      </c>
      <c r="T196" s="34" t="s">
        <v>13934</v>
      </c>
      <c r="U196" s="2005">
        <v>45307</v>
      </c>
      <c r="V196" s="2004" t="s">
        <v>13935</v>
      </c>
    </row>
    <row r="197" spans="2:22" ht="145.5" thickBot="1" x14ac:dyDescent="0.4">
      <c r="B197" s="30" t="str">
        <f>'INF GERAIS'!B197&amp;IFERROR(IF(INDEX(APOIO!$A$5:$A$50,MATCH('INF GERAIS'!N197,APOIO!$B$5:$B$50,0))="NÃO",APOIO!$A$2&amp;"NÃO VÁLIDO",""),"")</f>
        <v>2014.0185</v>
      </c>
      <c r="C197" s="30" t="str">
        <f>'INF GERAIS'!C197</f>
        <v>SERTÃO DO PAJEÚ</v>
      </c>
      <c r="D197" s="30" t="str">
        <f>'INF GERAIS'!D197</f>
        <v>INGAZEIRA</v>
      </c>
      <c r="E197" s="30" t="str">
        <f>'INF GERAIS'!E197</f>
        <v>CONSTRUÇÃO DE PAVIMENTO EM PARALELEPÍPEDOS GRANÍTICOS</v>
      </c>
      <c r="F197" s="30" t="str">
        <f>'INF GERAIS'!G197</f>
        <v>NORMAL</v>
      </c>
      <c r="G197" s="233" t="str">
        <f>IF(OR('INF GERAIS'!N197="AGUARDANDO PRESTAÇÃO DE CONTAS",'INF GERAIS'!N197="AGUARDANDO APROVAÇÃO PRESTAÇÃO DE CONTAS",'INF GERAIS'!N197="AGUARDANDO APROVAÇÃO PRESTAÇÃO DE CONTAS (SECRETARIA)",'INF GERAIS'!N197="AGUARDANDO APROVAÇÃO PRESTAÇÃO DE CONTAS (CEAM)",'INF GERAIS'!N197="CONCLUÍDO"),RESUMO!N197+60,"ND")</f>
        <v>ND</v>
      </c>
      <c r="H197" s="10">
        <v>42509</v>
      </c>
      <c r="I197" s="233"/>
      <c r="J197" s="361" t="s">
        <v>7390</v>
      </c>
      <c r="K197" s="10">
        <v>42528</v>
      </c>
      <c r="L197" s="403" t="s">
        <v>7653</v>
      </c>
      <c r="M197" s="10">
        <v>42555</v>
      </c>
      <c r="N197" s="30" t="s">
        <v>9127</v>
      </c>
      <c r="O197" s="10">
        <v>42837</v>
      </c>
      <c r="P197" s="778" t="s">
        <v>11890</v>
      </c>
      <c r="Q197" s="122">
        <v>42940</v>
      </c>
      <c r="R197" s="1387" t="s">
        <v>12050</v>
      </c>
      <c r="S197" s="122">
        <v>43558</v>
      </c>
      <c r="T197" s="34" t="s">
        <v>13937</v>
      </c>
      <c r="U197" s="122">
        <v>45310</v>
      </c>
      <c r="V197" s="2007" t="s">
        <v>13935</v>
      </c>
    </row>
    <row r="198" spans="2:22" ht="145.5" thickBot="1" x14ac:dyDescent="0.4">
      <c r="B198" s="30" t="str">
        <f>'INF GERAIS'!B198&amp;IFERROR(IF(INDEX(APOIO!$A$5:$A$50,MATCH('INF GERAIS'!N198,APOIO!$B$5:$B$50,0))="NÃO",APOIO!$A$2&amp;"NÃO VÁLIDO",""),"")</f>
        <v>2014.0186</v>
      </c>
      <c r="C198" s="30" t="str">
        <f>'INF GERAIS'!C198</f>
        <v>SERTÃO DO PAJEÚ</v>
      </c>
      <c r="D198" s="30" t="str">
        <f>'INF GERAIS'!D198</f>
        <v>INGAZEIRA</v>
      </c>
      <c r="E198" s="30" t="str">
        <f>'INF GERAIS'!E198</f>
        <v>RECONSTRUÇÃO DE POSTO DE SAÚDE DA FAMÍLIA NO ASSENTAMENTO DO SÍTIO JORGE</v>
      </c>
      <c r="F198" s="30" t="str">
        <f>'INF GERAIS'!G198</f>
        <v>NORMAL</v>
      </c>
      <c r="G198" s="233" t="str">
        <f>IF(OR('INF GERAIS'!N198="AGUARDANDO PRESTAÇÃO DE CONTAS",'INF GERAIS'!N198="AGUARDANDO APROVAÇÃO PRESTAÇÃO DE CONTAS",'INF GERAIS'!N198="AGUARDANDO APROVAÇÃO PRESTAÇÃO DE CONTAS (SECRETARIA)",'INF GERAIS'!N198="AGUARDANDO APROVAÇÃO PRESTAÇÃO DE CONTAS (CEAM)",'INF GERAIS'!N198="CONCLUÍDO"),RESUMO!N198+60,"ND")</f>
        <v>ND</v>
      </c>
      <c r="H198" s="10">
        <v>42509</v>
      </c>
      <c r="I198" s="233"/>
      <c r="J198" s="1406" t="s">
        <v>12094</v>
      </c>
      <c r="K198" s="233">
        <v>43578</v>
      </c>
      <c r="L198" s="1816" t="s">
        <v>13625</v>
      </c>
      <c r="M198" s="1817">
        <v>44498</v>
      </c>
      <c r="N198" s="1885" t="s">
        <v>13626</v>
      </c>
      <c r="O198" s="1886">
        <v>44503</v>
      </c>
    </row>
    <row r="199" spans="2:22" ht="145" x14ac:dyDescent="0.35">
      <c r="B199" s="30" t="str">
        <f>'INF GERAIS'!B199&amp;IFERROR(IF(INDEX(APOIO!$A$5:$A$50,MATCH('INF GERAIS'!N199,APOIO!$B$5:$B$50,0))="NÃO",APOIO!$A$2&amp;"NÃO VÁLIDO",""),"")</f>
        <v>2014.0187
NÃO VÁLIDO</v>
      </c>
      <c r="C199" s="30" t="str">
        <f>'INF GERAIS'!C199</f>
        <v>METROPOLITANA</v>
      </c>
      <c r="D199" s="30" t="str">
        <f>'INF GERAIS'!D199</f>
        <v>IPOJUCA</v>
      </c>
      <c r="E199" s="30" t="str">
        <f>'INF GERAIS'!E199</f>
        <v>IMPLANTAÇÃO DE DRENAGEM SUPERFICIAL,TERRAPLENAGEM, COM FORNECIMENTO E APLICAÇÃO DE TRATAMENTO SUPERFICIAL DUPLO (TSD) NAS VIAS VICINAIS DE ACESSO À DIVERSAS COMUNIDADES DOS ENGENHOS NO MUNICÍPIO DO IPOJUCA</v>
      </c>
      <c r="F199" s="30" t="str">
        <f>'INF GERAIS'!G199</f>
        <v>NORMAL</v>
      </c>
      <c r="G199" s="233" t="str">
        <f>IF(OR('INF GERAIS'!N199="AGUARDANDO PRESTAÇÃO DE CONTAS",'INF GERAIS'!N199="AGUARDANDO APROVAÇÃO PRESTAÇÃO DE CONTAS",'INF GERAIS'!N199="AGUARDANDO APROVAÇÃO PRESTAÇÃO DE CONTAS (SECRETARIA)",'INF GERAIS'!N199="AGUARDANDO APROVAÇÃO PRESTAÇÃO DE CONTAS (CEAM)",'INF GERAIS'!N199="CONCLUÍDO"),RESUMO!N199+60,"ND")</f>
        <v>ND</v>
      </c>
      <c r="H199" s="10">
        <v>42523</v>
      </c>
      <c r="I199" s="233"/>
      <c r="J199" s="494" t="s">
        <v>8119</v>
      </c>
      <c r="K199" s="10">
        <v>42592</v>
      </c>
      <c r="L199" s="30" t="s">
        <v>8593</v>
      </c>
      <c r="M199" s="10">
        <v>42677</v>
      </c>
      <c r="N199" s="30"/>
      <c r="O199" s="10"/>
    </row>
    <row r="200" spans="2:22" ht="73" thickBot="1" x14ac:dyDescent="0.4">
      <c r="B200" s="902" t="str">
        <f>'INF GERAIS'!B200&amp;IFERROR(IF(INDEX(APOIO!$A$5:$A$50,MATCH('INF GERAIS'!N200,APOIO!$B$5:$B$50,0))="NÃO",APOIO!$A$2&amp;"NÃO VÁLIDO",""),"")</f>
        <v>2014.0433</v>
      </c>
      <c r="C200" s="902" t="str">
        <f>'INF GERAIS'!C200</f>
        <v>METROPOLITANA</v>
      </c>
      <c r="D200" s="902" t="str">
        <f>'INF GERAIS'!D200</f>
        <v>IPOJUCA</v>
      </c>
      <c r="E200" s="902" t="str">
        <f>'INF GERAIS'!E200</f>
        <v>CONTENÇÃO DE ENCOSTAS</v>
      </c>
      <c r="F200" s="902" t="str">
        <f>'INF GERAIS'!G200</f>
        <v>NORMAL</v>
      </c>
      <c r="G200" s="233" t="str">
        <f>IF(OR('INF GERAIS'!N200="AGUARDANDO PRESTAÇÃO DE CONTAS",'INF GERAIS'!N200="AGUARDANDO APROVAÇÃO PRESTAÇÃO DE CONTAS",'INF GERAIS'!N200="AGUARDANDO APROVAÇÃO PRESTAÇÃO DE CONTAS (SECRETARIA)",'INF GERAIS'!N200="AGUARDANDO APROVAÇÃO PRESTAÇÃO DE CONTAS (CEAM)",'INF GERAIS'!N200="CONCLUÍDO"),RESUMO!N200+60,"ND")</f>
        <v>ND</v>
      </c>
      <c r="H200" s="233">
        <v>45134</v>
      </c>
      <c r="I200" s="233" t="s">
        <v>13598</v>
      </c>
      <c r="J200" s="902" t="s">
        <v>13809</v>
      </c>
      <c r="K200" s="233">
        <v>45134</v>
      </c>
      <c r="L200" s="902" t="s">
        <v>13883</v>
      </c>
      <c r="M200" s="233">
        <v>45215</v>
      </c>
      <c r="N200" s="902" t="s">
        <v>14025</v>
      </c>
      <c r="O200" s="233">
        <v>45462</v>
      </c>
      <c r="P200" s="35" t="s">
        <v>14194</v>
      </c>
      <c r="Q200" s="2002">
        <v>45629</v>
      </c>
      <c r="R200" s="128" t="s">
        <v>14206</v>
      </c>
      <c r="S200" t="s">
        <v>14205</v>
      </c>
    </row>
    <row r="201" spans="2:22" ht="100" customHeight="1" thickBot="1" x14ac:dyDescent="0.4">
      <c r="B201" s="30" t="str">
        <f>'INF GERAIS'!B201&amp;IFERROR(IF(INDEX(APOIO!$A$5:$A$50,MATCH('INF GERAIS'!N201,APOIO!$B$5:$B$50,0))="NÃO",APOIO!$A$2&amp;"NÃO VÁLIDO",""),"")</f>
        <v>2014.0188</v>
      </c>
      <c r="C201" s="30" t="str">
        <f>'INF GERAIS'!C201</f>
        <v>SERTÃO DO ARARIPE</v>
      </c>
      <c r="D201" s="30" t="str">
        <f>'INF GERAIS'!D201</f>
        <v>IPUBI</v>
      </c>
      <c r="E201" s="30" t="str">
        <f>'INF GERAIS'!E201</f>
        <v>CONSTRUÇÃO DO MATADOURO PÚBLICO DE SERROLÂNDIA</v>
      </c>
      <c r="F201" s="30" t="str">
        <f>'INF GERAIS'!G201</f>
        <v>NORMAL</v>
      </c>
      <c r="G201" s="233" t="str">
        <f>IF(OR('INF GERAIS'!N201="AGUARDANDO PRESTAÇÃO DE CONTAS",'INF GERAIS'!N201="AGUARDANDO APROVAÇÃO PRESTAÇÃO DE CONTAS",'INF GERAIS'!N201="AGUARDANDO APROVAÇÃO PRESTAÇÃO DE CONTAS (SECRETARIA)",'INF GERAIS'!N201="AGUARDANDO APROVAÇÃO PRESTAÇÃO DE CONTAS (CEAM)",'INF GERAIS'!N201="CONCLUÍDO"),RESUMO!N201+60,"ND")</f>
        <v>ND</v>
      </c>
      <c r="H201" s="10">
        <v>43314</v>
      </c>
      <c r="I201" s="233"/>
      <c r="J201" s="1545" t="s">
        <v>12521</v>
      </c>
      <c r="K201" s="233">
        <v>43718</v>
      </c>
      <c r="L201" s="1576" t="s">
        <v>12662</v>
      </c>
      <c r="M201" s="10">
        <v>43761</v>
      </c>
      <c r="N201" s="30"/>
      <c r="O201" s="233" t="s">
        <v>13316</v>
      </c>
      <c r="P201" s="1816" t="s">
        <v>13627</v>
      </c>
      <c r="Q201" s="1817">
        <v>44586</v>
      </c>
    </row>
    <row r="202" spans="2:22" ht="100" customHeight="1" x14ac:dyDescent="0.35">
      <c r="B202" s="30" t="str">
        <f>'INF GERAIS'!B202&amp;IFERROR(IF(INDEX(APOIO!$A$5:$A$50,MATCH('INF GERAIS'!N202,APOIO!$B$5:$B$50,0))="NÃO",APOIO!$A$2&amp;"NÃO VÁLIDO",""),"")</f>
        <v>2014.0189</v>
      </c>
      <c r="C202" s="30" t="str">
        <f>'INF GERAIS'!C202</f>
        <v>SERTÃO DO ARARIPE</v>
      </c>
      <c r="D202" s="30" t="str">
        <f>'INF GERAIS'!D202</f>
        <v>IPUBI</v>
      </c>
      <c r="E202" s="30" t="str">
        <f>'INF GERAIS'!E202</f>
        <v>REQUALIFICAÇÃO E REFORMA DA PRAÇA NILZA LINS</v>
      </c>
      <c r="F202" s="30" t="str">
        <f>'INF GERAIS'!G202</f>
        <v>NORMAL</v>
      </c>
      <c r="G202" s="233" t="str">
        <f>IF(OR('INF GERAIS'!N202="AGUARDANDO PRESTAÇÃO DE CONTAS",'INF GERAIS'!N202="AGUARDANDO APROVAÇÃO PRESTAÇÃO DE CONTAS",'INF GERAIS'!N202="AGUARDANDO APROVAÇÃO PRESTAÇÃO DE CONTAS (SECRETARIA)",'INF GERAIS'!N202="AGUARDANDO APROVAÇÃO PRESTAÇÃO DE CONTAS (CEAM)",'INF GERAIS'!N202="CONCLUÍDO"),RESUMO!N202+60,"ND")</f>
        <v>ND</v>
      </c>
      <c r="H202" s="10">
        <v>43304</v>
      </c>
      <c r="I202" s="233"/>
      <c r="J202" s="1279" t="s">
        <v>11728</v>
      </c>
      <c r="K202" s="10">
        <v>43404</v>
      </c>
      <c r="L202" s="30"/>
      <c r="M202" s="10"/>
      <c r="N202" s="30"/>
      <c r="O202" s="10"/>
    </row>
    <row r="203" spans="2:22" ht="100" customHeight="1" x14ac:dyDescent="0.35">
      <c r="B203" s="30" t="str">
        <f>'INF GERAIS'!B203&amp;IFERROR(IF(INDEX(APOIO!$A$5:$A$50,MATCH('INF GERAIS'!N203,APOIO!$B$5:$B$50,0))="NÃO",APOIO!$A$2&amp;"NÃO VÁLIDO",""),"")</f>
        <v>2014.0190</v>
      </c>
      <c r="C203" s="30" t="str">
        <f>'INF GERAIS'!C203</f>
        <v>SERTÃO DO ARARIPE</v>
      </c>
      <c r="D203" s="30" t="str">
        <f>'INF GERAIS'!D203</f>
        <v>IPUBI</v>
      </c>
      <c r="E203" s="30" t="str">
        <f>'INF GERAIS'!E203</f>
        <v>REQUALIFICAÇÃO E REFORMA DA AVENIDA CENTRAL NORTE E SUL</v>
      </c>
      <c r="F203" s="30" t="str">
        <f>'INF GERAIS'!G203</f>
        <v>NORMAL</v>
      </c>
      <c r="G203" s="233" t="str">
        <f>IF(OR('INF GERAIS'!N203="AGUARDANDO PRESTAÇÃO DE CONTAS",'INF GERAIS'!N203="AGUARDANDO APROVAÇÃO PRESTAÇÃO DE CONTAS",'INF GERAIS'!N203="AGUARDANDO APROVAÇÃO PRESTAÇÃO DE CONTAS (SECRETARIA)",'INF GERAIS'!N203="AGUARDANDO APROVAÇÃO PRESTAÇÃO DE CONTAS (CEAM)",'INF GERAIS'!N203="CONCLUÍDO"),RESUMO!N203+60,"ND")</f>
        <v>ND</v>
      </c>
      <c r="H203" s="233">
        <v>43304</v>
      </c>
      <c r="I203" s="233"/>
      <c r="J203" s="30" t="s">
        <v>11816</v>
      </c>
      <c r="K203" s="10">
        <v>43473</v>
      </c>
      <c r="L203" s="30" t="s">
        <v>12504</v>
      </c>
      <c r="M203" s="10">
        <v>43713</v>
      </c>
      <c r="N203" s="30"/>
      <c r="O203" s="10"/>
    </row>
    <row r="204" spans="2:22" ht="100" customHeight="1" x14ac:dyDescent="0.35">
      <c r="B204" s="30" t="str">
        <f>'INF GERAIS'!B204&amp;IFERROR(IF(INDEX(APOIO!$A$5:$A$50,MATCH('INF GERAIS'!N204,APOIO!$B$5:$B$50,0))="NÃO",APOIO!$A$2&amp;"NÃO VÁLIDO",""),"")</f>
        <v>2014.0191</v>
      </c>
      <c r="C204" s="30" t="str">
        <f>'INF GERAIS'!C204</f>
        <v>SERTÃO DO ARARIPE</v>
      </c>
      <c r="D204" s="30" t="str">
        <f>'INF GERAIS'!D204</f>
        <v>IPUBI</v>
      </c>
      <c r="E204" s="30" t="str">
        <f>'INF GERAIS'!E204</f>
        <v>CONSTRUÇÃO DA PRAÇA DE SÃO JOSÉ, NO BAIRRO JARDIM ROCHA</v>
      </c>
      <c r="F204" s="30" t="str">
        <f>'INF GERAIS'!G204</f>
        <v>NORMAL</v>
      </c>
      <c r="G204" s="233" t="str">
        <f>IF(OR('INF GERAIS'!N204="AGUARDANDO PRESTAÇÃO DE CONTAS",'INF GERAIS'!N204="AGUARDANDO APROVAÇÃO PRESTAÇÃO DE CONTAS",'INF GERAIS'!N204="AGUARDANDO APROVAÇÃO PRESTAÇÃO DE CONTAS (SECRETARIA)",'INF GERAIS'!N204="AGUARDANDO APROVAÇÃO PRESTAÇÃO DE CONTAS (CEAM)",'INF GERAIS'!N204="CONCLUÍDO"),RESUMO!N204+60,"ND")</f>
        <v>ND</v>
      </c>
      <c r="H204" s="233">
        <v>43304</v>
      </c>
      <c r="I204" s="233"/>
      <c r="J204" s="30" t="s">
        <v>11758</v>
      </c>
      <c r="K204" s="10">
        <v>43431</v>
      </c>
      <c r="L204" s="30"/>
      <c r="M204" s="10"/>
      <c r="N204" s="30"/>
      <c r="O204" s="10"/>
    </row>
    <row r="205" spans="2:22" ht="100" customHeight="1" x14ac:dyDescent="0.35">
      <c r="B205" s="30" t="str">
        <f>'INF GERAIS'!B205&amp;IFERROR(IF(INDEX(APOIO!$A$5:$A$50,MATCH('INF GERAIS'!N205,APOIO!$B$5:$B$50,0))="NÃO",APOIO!$A$2&amp;"NÃO VÁLIDO",""),"")</f>
        <v>2014.0192</v>
      </c>
      <c r="C205" s="30" t="str">
        <f>'INF GERAIS'!C205</f>
        <v>SERTÃO DO ARARIPE</v>
      </c>
      <c r="D205" s="30" t="str">
        <f>'INF GERAIS'!D205</f>
        <v>IPUBI</v>
      </c>
      <c r="E205" s="30" t="str">
        <f>'INF GERAIS'!E205</f>
        <v>CONSTRUÇÃO DE ESCADARIA E ACESSO AO MONTE SANTO</v>
      </c>
      <c r="F205" s="30" t="str">
        <f>'INF GERAIS'!G205</f>
        <v>NORMAL</v>
      </c>
      <c r="G205" s="233" t="str">
        <f>IF(OR('INF GERAIS'!N205="AGUARDANDO PRESTAÇÃO DE CONTAS",'INF GERAIS'!N205="AGUARDANDO APROVAÇÃO PRESTAÇÃO DE CONTAS",'INF GERAIS'!N205="AGUARDANDO APROVAÇÃO PRESTAÇÃO DE CONTAS (SECRETARIA)",'INF GERAIS'!N205="AGUARDANDO APROVAÇÃO PRESTAÇÃO DE CONTAS (CEAM)",'INF GERAIS'!N205="CONCLUÍDO"),RESUMO!N205+60,"ND")</f>
        <v>ND</v>
      </c>
      <c r="H205" s="233">
        <v>43304</v>
      </c>
      <c r="I205" s="233"/>
      <c r="J205" s="1279" t="s">
        <v>11727</v>
      </c>
      <c r="K205" s="10">
        <v>43404</v>
      </c>
      <c r="L205" s="30"/>
      <c r="M205" s="10"/>
      <c r="N205" s="30"/>
      <c r="O205" s="10"/>
    </row>
    <row r="206" spans="2:22" ht="29" x14ac:dyDescent="0.35">
      <c r="B206" s="30" t="str">
        <f>'INF GERAIS'!B206&amp;IFERROR(IF(INDEX(APOIO!$A$5:$A$50,MATCH('INF GERAIS'!N206,APOIO!$B$5:$B$50,0))="NÃO",APOIO!$A$2&amp;"NÃO VÁLIDO",""),"")</f>
        <v>2014.0193</v>
      </c>
      <c r="C206" s="30" t="str">
        <f>'INF GERAIS'!C206</f>
        <v>SERTÃO DE ITAPARICA</v>
      </c>
      <c r="D206" s="30" t="str">
        <f>'INF GERAIS'!D206</f>
        <v>ITACURUBA</v>
      </c>
      <c r="E206" s="30" t="str">
        <f>'INF GERAIS'!E206</f>
        <v>PAVIMENTAÇÃO GRANÍTICA DAS RUAS</v>
      </c>
      <c r="F206" s="30" t="str">
        <f>'INF GERAIS'!G206</f>
        <v>NORMAL</v>
      </c>
      <c r="G206" s="233" t="str">
        <f>IF(OR('INF GERAIS'!N206="AGUARDANDO PRESTAÇÃO DE CONTAS",'INF GERAIS'!N206="AGUARDANDO APROVAÇÃO PRESTAÇÃO DE CONTAS",'INF GERAIS'!N206="AGUARDANDO APROVAÇÃO PRESTAÇÃO DE CONTAS (SECRETARIA)",'INF GERAIS'!N206="AGUARDANDO APROVAÇÃO PRESTAÇÃO DE CONTAS (CEAM)",'INF GERAIS'!N206="CONCLUÍDO"),RESUMO!N206+60,"ND")</f>
        <v>ND</v>
      </c>
      <c r="H206" s="10">
        <v>43795</v>
      </c>
      <c r="I206" s="233"/>
      <c r="J206" s="30"/>
      <c r="K206" s="10"/>
      <c r="L206" s="30"/>
      <c r="M206" s="10"/>
      <c r="N206" s="30"/>
      <c r="O206" s="10"/>
    </row>
    <row r="207" spans="2:22" ht="29" x14ac:dyDescent="0.35">
      <c r="B207" s="30" t="str">
        <f>'INF GERAIS'!B207&amp;IFERROR(IF(INDEX(APOIO!$A$5:$A$50,MATCH('INF GERAIS'!N207,APOIO!$B$5:$B$50,0))="NÃO",APOIO!$A$2&amp;"NÃO VÁLIDO",""),"")</f>
        <v>2014.0194</v>
      </c>
      <c r="C207" s="30" t="str">
        <f>'INF GERAIS'!C207</f>
        <v>SERTÃO DE ITAPARICA</v>
      </c>
      <c r="D207" s="30" t="str">
        <f>'INF GERAIS'!D207</f>
        <v>ITACURUBA</v>
      </c>
      <c r="E207" s="30" t="str">
        <f>'INF GERAIS'!E207</f>
        <v>CONSTRUÇÃO DO MURO DA CRECHE PROINFÂNCIA</v>
      </c>
      <c r="F207" s="30" t="str">
        <f>'INF GERAIS'!G207</f>
        <v>NORMAL</v>
      </c>
      <c r="G207" s="233" t="str">
        <f>IF(OR('INF GERAIS'!N207="AGUARDANDO PRESTAÇÃO DE CONTAS",'INF GERAIS'!N207="AGUARDANDO APROVAÇÃO PRESTAÇÃO DE CONTAS",'INF GERAIS'!N207="AGUARDANDO APROVAÇÃO PRESTAÇÃO DE CONTAS (SECRETARIA)",'INF GERAIS'!N207="AGUARDANDO APROVAÇÃO PRESTAÇÃO DE CONTAS (CEAM)",'INF GERAIS'!N207="CONCLUÍDO"),RESUMO!N207+60,"ND")</f>
        <v>ND</v>
      </c>
      <c r="H207" s="10">
        <v>43795</v>
      </c>
      <c r="I207" s="233"/>
      <c r="J207" s="30"/>
      <c r="K207" s="10"/>
      <c r="L207" s="30"/>
      <c r="M207" s="10"/>
      <c r="N207" s="30"/>
      <c r="O207" s="10"/>
    </row>
    <row r="208" spans="2:22" ht="130.5" x14ac:dyDescent="0.35">
      <c r="B208" s="30" t="str">
        <f>'INF GERAIS'!B208&amp;IFERROR(IF(INDEX(APOIO!$A$5:$A$50,MATCH('INF GERAIS'!N208,APOIO!$B$5:$B$50,0))="NÃO",APOIO!$A$2&amp;"NÃO VÁLIDO",""),"")</f>
        <v>2014.0195</v>
      </c>
      <c r="C208" s="30" t="str">
        <f>'INF GERAIS'!C208</f>
        <v>AGRESTE MERIDIONAL</v>
      </c>
      <c r="D208" s="30" t="str">
        <f>'INF GERAIS'!D208</f>
        <v>ITAÍBA</v>
      </c>
      <c r="E208" s="30" t="str">
        <f>'INF GERAIS'!E208</f>
        <v>PAVIMENTAÇÃO DE VIAS NO MUNICÍPIO DE ITAÍBA/PE</v>
      </c>
      <c r="F208" s="30" t="str">
        <f>'INF GERAIS'!G208</f>
        <v>NORMAL</v>
      </c>
      <c r="G208" s="233">
        <f>IF(OR('INF GERAIS'!N208="AGUARDANDO PRESTAÇÃO DE CONTAS",'INF GERAIS'!N208="AGUARDANDO APROVAÇÃO PRESTAÇÃO DE CONTAS",'INF GERAIS'!N208="AGUARDANDO APROVAÇÃO PRESTAÇÃO DE CONTAS (SECRETARIA)",'INF GERAIS'!N208="AGUARDANDO APROVAÇÃO PRESTAÇÃO DE CONTAS (CEAM)",'INF GERAIS'!N208="CONCLUÍDO"),RESUMO!N208+60,"ND")</f>
        <v>42871</v>
      </c>
      <c r="H208" s="10">
        <v>43290</v>
      </c>
      <c r="I208" s="233"/>
      <c r="J208" s="30" t="s">
        <v>11731</v>
      </c>
      <c r="K208" s="10">
        <v>43409</v>
      </c>
      <c r="L208" s="30"/>
      <c r="M208" s="10"/>
      <c r="N208" s="30"/>
      <c r="O208" s="10"/>
    </row>
    <row r="209" spans="2:37" ht="43.5" x14ac:dyDescent="0.35">
      <c r="B209" s="30" t="str">
        <f>'INF GERAIS'!B209&amp;IFERROR(IF(INDEX(APOIO!$A$5:$A$50,MATCH('INF GERAIS'!N209,APOIO!$B$5:$B$50,0))="NÃO",APOIO!$A$2&amp;"NÃO VÁLIDO",""),"")</f>
        <v>2014.0196</v>
      </c>
      <c r="C209" s="30" t="str">
        <f>'INF GERAIS'!C209</f>
        <v>MATA NORTE</v>
      </c>
      <c r="D209" s="30" t="str">
        <f>'INF GERAIS'!D209</f>
        <v>ITAMBÉ</v>
      </c>
      <c r="E209" s="30" t="str">
        <f>'INF GERAIS'!E209</f>
        <v>PAVIMENTAÇÃO DE RUAS NA SEDE, DISTRITO DE QUEBEC, MUNICÍPIO DE ITAMBÉ-PE</v>
      </c>
      <c r="F209" s="30" t="str">
        <f>'INF GERAIS'!G209</f>
        <v>NORMAL</v>
      </c>
      <c r="G209" s="233"/>
      <c r="H209" s="10"/>
      <c r="I209" s="233"/>
      <c r="J209" s="30"/>
      <c r="K209" s="10"/>
      <c r="L209" s="30"/>
      <c r="M209" s="10"/>
      <c r="N209" s="30"/>
      <c r="O209" s="10"/>
    </row>
    <row r="210" spans="2:37" ht="101.5" x14ac:dyDescent="0.35">
      <c r="B210" s="30" t="str">
        <f>'INF GERAIS'!B210&amp;IFERROR(IF(INDEX(APOIO!$A$5:$A$50,MATCH('INF GERAIS'!N210,APOIO!$B$5:$B$50,0))="NÃO",APOIO!$A$2&amp;"NÃO VÁLIDO",""),"")</f>
        <v>2014.0197</v>
      </c>
      <c r="C210" s="30" t="str">
        <f>'INF GERAIS'!C210</f>
        <v>SERTÃO DO PAJEÚ</v>
      </c>
      <c r="D210" s="30" t="str">
        <f>'INF GERAIS'!D210</f>
        <v>ITAPETIM</v>
      </c>
      <c r="E210" s="30" t="str">
        <f>'INF GERAIS'!E210</f>
        <v>CONSTRUÇÃO DA PRAÇA DO CONJUNTO HABITACIONAL GOVERNADOR MIGUEL ARRAES DE ALENCAR</v>
      </c>
      <c r="F210" s="30" t="str">
        <f>'INF GERAIS'!G210</f>
        <v>NORMAL</v>
      </c>
      <c r="G210" s="233" t="str">
        <f>IF(OR('INF GERAIS'!N210="AGUARDANDO PRESTAÇÃO DE CONTAS",'INF GERAIS'!N210="AGUARDANDO APROVAÇÃO PRESTAÇÃO DE CONTAS",'INF GERAIS'!N210="AGUARDANDO APROVAÇÃO PRESTAÇÃO DE CONTAS (SECRETARIA)",'INF GERAIS'!N210="AGUARDANDO APROVAÇÃO PRESTAÇÃO DE CONTAS (CEAM)",'INF GERAIS'!N210="CONCLUÍDO"),RESUMO!N210+60,"ND")</f>
        <v>ND</v>
      </c>
      <c r="H210" s="10">
        <v>42478</v>
      </c>
      <c r="I210" s="233"/>
      <c r="J210" s="375" t="s">
        <v>7103</v>
      </c>
      <c r="K210" s="10">
        <v>42500</v>
      </c>
      <c r="L210" s="328" t="s">
        <v>7150</v>
      </c>
      <c r="M210" s="10">
        <v>42501</v>
      </c>
      <c r="N210" s="30" t="s">
        <v>7306</v>
      </c>
      <c r="O210" s="10">
        <v>42514</v>
      </c>
    </row>
    <row r="211" spans="2:37" ht="188.5" x14ac:dyDescent="0.35">
      <c r="B211" s="30" t="str">
        <f>'INF GERAIS'!B211&amp;IFERROR(IF(INDEX(APOIO!$A$5:$A$50,MATCH('INF GERAIS'!N211,APOIO!$B$5:$B$50,0))="NÃO",APOIO!$A$2&amp;"NÃO VÁLIDO",""),"")</f>
        <v>2014.0198</v>
      </c>
      <c r="C211" s="30" t="str">
        <f>'INF GERAIS'!C211</f>
        <v>SERTÃO DO PAJEÚ</v>
      </c>
      <c r="D211" s="30" t="str">
        <f>'INF GERAIS'!D211</f>
        <v>ITAPETIM</v>
      </c>
      <c r="E211" s="30" t="str">
        <f>'INF GERAIS'!E211</f>
        <v>CONSTRUÇÃO DE PONTE</v>
      </c>
      <c r="F211" s="30" t="str">
        <f>'INF GERAIS'!G211</f>
        <v>NORMAL</v>
      </c>
      <c r="G211" s="233" t="str">
        <f>IF(OR('INF GERAIS'!N211="AGUARDANDO PRESTAÇÃO DE CONTAS",'INF GERAIS'!N211="AGUARDANDO APROVAÇÃO PRESTAÇÃO DE CONTAS",'INF GERAIS'!N211="AGUARDANDO APROVAÇÃO PRESTAÇÃO DE CONTAS (SECRETARIA)",'INF GERAIS'!N211="AGUARDANDO APROVAÇÃO PRESTAÇÃO DE CONTAS (CEAM)",'INF GERAIS'!N211="CONCLUÍDO"),RESUMO!N211+60,"ND")</f>
        <v>ND</v>
      </c>
      <c r="H211" s="10">
        <v>42437</v>
      </c>
      <c r="I211" s="233"/>
      <c r="J211" s="694" t="s">
        <v>9134</v>
      </c>
      <c r="K211" s="10">
        <v>42815</v>
      </c>
      <c r="L211" s="694" t="s">
        <v>9135</v>
      </c>
      <c r="M211" s="10">
        <v>42843</v>
      </c>
      <c r="N211" s="1310" t="s">
        <v>11853</v>
      </c>
      <c r="O211" s="10">
        <v>43103</v>
      </c>
      <c r="P211" s="1326" t="s">
        <v>11854</v>
      </c>
      <c r="Q211" s="233">
        <v>43494</v>
      </c>
      <c r="R211" s="1411" t="s">
        <v>12115</v>
      </c>
      <c r="S211" s="233">
        <v>43584</v>
      </c>
      <c r="T211" s="1441" t="s">
        <v>12215</v>
      </c>
      <c r="U211" s="233">
        <v>43627</v>
      </c>
      <c r="V211" s="1549" t="s">
        <v>12539</v>
      </c>
      <c r="W211" s="233">
        <v>43725</v>
      </c>
    </row>
    <row r="212" spans="2:37" ht="232.5" customHeight="1" x14ac:dyDescent="0.35">
      <c r="B212" s="30" t="str">
        <f>'INF GERAIS'!B212&amp;IFERROR(IF(INDEX(APOIO!$A$5:$A$50,MATCH('INF GERAIS'!N212,APOIO!$B$5:$B$50,0))="NÃO",APOIO!$A$2&amp;"NÃO VÁLIDO",""),"")</f>
        <v>2014.0199</v>
      </c>
      <c r="C212" s="30" t="str">
        <f>'INF GERAIS'!C212</f>
        <v>SERTÃO DO PAJEÚ</v>
      </c>
      <c r="D212" s="30" t="str">
        <f>'INF GERAIS'!D212</f>
        <v>ITAPETIM</v>
      </c>
      <c r="E212" s="30" t="str">
        <f>'INF GERAIS'!E212</f>
        <v>CONSTRUÇÃO DE CALÇAMENTO EM DIVERSAS RUAS</v>
      </c>
      <c r="F212" s="30" t="str">
        <f>'INF GERAIS'!G212</f>
        <v>NORMAL</v>
      </c>
      <c r="G212" s="233" t="str">
        <f>IF(OR('INF GERAIS'!N212="AGUARDANDO PRESTAÇÃO DE CONTAS",'INF GERAIS'!N212="AGUARDANDO APROVAÇÃO PRESTAÇÃO DE CONTAS",'INF GERAIS'!N212="AGUARDANDO APROVAÇÃO PRESTAÇÃO DE CONTAS (SECRETARIA)",'INF GERAIS'!N212="AGUARDANDO APROVAÇÃO PRESTAÇÃO DE CONTAS (CEAM)",'INF GERAIS'!N212="CONCLUÍDO"),RESUMO!N212+60,"ND")</f>
        <v>ND</v>
      </c>
      <c r="H212" s="10">
        <v>42452</v>
      </c>
      <c r="I212" s="233"/>
      <c r="J212" s="30" t="s">
        <v>6551</v>
      </c>
      <c r="K212" s="10">
        <v>42460</v>
      </c>
      <c r="L212" s="34" t="s">
        <v>6610</v>
      </c>
      <c r="M212" s="10">
        <v>42466</v>
      </c>
      <c r="N212" s="292" t="s">
        <v>6551</v>
      </c>
      <c r="O212" s="10">
        <v>42478</v>
      </c>
      <c r="P212" s="34" t="s">
        <v>7151</v>
      </c>
      <c r="Q212" s="376">
        <v>42501</v>
      </c>
      <c r="R212" s="849" t="s">
        <v>7370</v>
      </c>
      <c r="S212" s="233">
        <v>42523</v>
      </c>
      <c r="T212" s="849" t="s">
        <v>7485</v>
      </c>
      <c r="U212" s="233">
        <v>42534</v>
      </c>
      <c r="V212" s="849" t="s">
        <v>7604</v>
      </c>
      <c r="W212" s="233">
        <v>42549</v>
      </c>
      <c r="X212" s="849" t="s">
        <v>7945</v>
      </c>
      <c r="Y212" s="233">
        <v>42565</v>
      </c>
      <c r="Z212" s="849" t="s">
        <v>8265</v>
      </c>
      <c r="AA212" s="537">
        <v>42619</v>
      </c>
      <c r="AB212" s="9" t="s">
        <v>8277</v>
      </c>
      <c r="AC212" s="537">
        <v>42628</v>
      </c>
      <c r="AD212" s="9" t="s">
        <v>8374</v>
      </c>
      <c r="AE212" s="537">
        <v>42607</v>
      </c>
      <c r="AF212" s="9" t="s">
        <v>8378</v>
      </c>
      <c r="AG212" s="537">
        <v>42636</v>
      </c>
      <c r="AH212" s="9" t="s">
        <v>8608</v>
      </c>
      <c r="AI212" s="376">
        <v>42681</v>
      </c>
      <c r="AJ212" s="646" t="s">
        <v>12631</v>
      </c>
      <c r="AK212" s="233">
        <v>43756</v>
      </c>
    </row>
    <row r="213" spans="2:37" ht="43.5" x14ac:dyDescent="0.35">
      <c r="B213" s="30" t="str">
        <f>'INF GERAIS'!B213&amp;IFERROR(IF(INDEX(APOIO!$A$5:$A$50,MATCH('INF GERAIS'!N213,APOIO!$B$5:$B$50,0))="NÃO",APOIO!$A$2&amp;"NÃO VÁLIDO",""),"")</f>
        <v>2014.0200</v>
      </c>
      <c r="C213" s="30" t="str">
        <f>'INF GERAIS'!C213</f>
        <v>METROPOLITANA</v>
      </c>
      <c r="D213" s="30" t="str">
        <f>'INF GERAIS'!D213</f>
        <v>ITAPISSUMA</v>
      </c>
      <c r="E213" s="30" t="str">
        <f>'INF GERAIS'!E213</f>
        <v>CONSTRUÇÃO DO PÓRTICO DE ENTRADA DA CIDADE DE ITAPISSUMA</v>
      </c>
      <c r="F213" s="30" t="str">
        <f>'INF GERAIS'!G213</f>
        <v>NORMAL</v>
      </c>
      <c r="G213" s="233" t="str">
        <f>IF(OR('INF GERAIS'!N213="AGUARDANDO PRESTAÇÃO DE CONTAS",'INF GERAIS'!N213="AGUARDANDO APROVAÇÃO PRESTAÇÃO DE CONTAS",'INF GERAIS'!N213="AGUARDANDO APROVAÇÃO PRESTAÇÃO DE CONTAS (SECRETARIA)",'INF GERAIS'!N213="AGUARDANDO APROVAÇÃO PRESTAÇÃO DE CONTAS (CEAM)",'INF GERAIS'!N213="CONCLUÍDO"),RESUMO!N213+60,"ND")</f>
        <v>ND</v>
      </c>
      <c r="H213" s="10"/>
      <c r="I213" s="233" t="s">
        <v>13994</v>
      </c>
      <c r="J213" s="2026" t="s">
        <v>13992</v>
      </c>
      <c r="K213" s="10"/>
      <c r="L213" s="30"/>
      <c r="M213" s="10"/>
      <c r="N213" s="30"/>
      <c r="O213" s="10"/>
    </row>
    <row r="214" spans="2:37" ht="43.5" x14ac:dyDescent="0.35">
      <c r="B214" s="30" t="str">
        <f>'INF GERAIS'!B214&amp;IFERROR(IF(INDEX(APOIO!$A$5:$A$50,MATCH('INF GERAIS'!N214,APOIO!$B$5:$B$50,0))="NÃO",APOIO!$A$2&amp;"NÃO VÁLIDO",""),"")</f>
        <v>2014.0201</v>
      </c>
      <c r="C214" s="30" t="str">
        <f>'INF GERAIS'!C214</f>
        <v>METROPOLITANA</v>
      </c>
      <c r="D214" s="30" t="str">
        <f>'INF GERAIS'!D214</f>
        <v>ITAPISSUMA</v>
      </c>
      <c r="E214" s="30" t="str">
        <f>'INF GERAIS'!E214</f>
        <v xml:space="preserve">REFORMA DO CAMPO DE MANGABEIRA </v>
      </c>
      <c r="F214" s="30" t="str">
        <f>'INF GERAIS'!G214</f>
        <v>NORMAL</v>
      </c>
      <c r="G214" s="233" t="str">
        <f>IF(OR('INF GERAIS'!N214="AGUARDANDO PRESTAÇÃO DE CONTAS",'INF GERAIS'!N214="AGUARDANDO APROVAÇÃO PRESTAÇÃO DE CONTAS",'INF GERAIS'!N214="AGUARDANDO APROVAÇÃO PRESTAÇÃO DE CONTAS (SECRETARIA)",'INF GERAIS'!N214="AGUARDANDO APROVAÇÃO PRESTAÇÃO DE CONTAS (CEAM)",'INF GERAIS'!N214="CONCLUÍDO"),RESUMO!N214+60,"ND")</f>
        <v>ND</v>
      </c>
      <c r="H214" s="10"/>
      <c r="I214" s="2024" t="s">
        <v>13994</v>
      </c>
      <c r="J214" s="30" t="s">
        <v>13992</v>
      </c>
      <c r="K214" s="10"/>
      <c r="L214" s="30"/>
      <c r="M214" s="10"/>
      <c r="N214" s="30"/>
      <c r="O214" s="10"/>
    </row>
    <row r="215" spans="2:37" ht="29" x14ac:dyDescent="0.35">
      <c r="B215" s="30" t="str">
        <f>'INF GERAIS'!B215&amp;IFERROR(IF(INDEX(APOIO!$A$5:$A$50,MATCH('INF GERAIS'!N215,APOIO!$B$5:$B$50,0))="NÃO",APOIO!$A$2&amp;"NÃO VÁLIDO",""),"")</f>
        <v>2014.0202</v>
      </c>
      <c r="C215" s="30" t="str">
        <f>'INF GERAIS'!C215</f>
        <v>METROPOLITANA</v>
      </c>
      <c r="D215" s="30" t="str">
        <f>'INF GERAIS'!D215</f>
        <v>ITAPISSUMA</v>
      </c>
      <c r="E215" s="30" t="str">
        <f>'INF GERAIS'!E215</f>
        <v>PAVIMENTAÇÃO DE RUAS NO MUNICÍPIO DE ITAPISSUMA</v>
      </c>
      <c r="F215" s="30" t="str">
        <f>'INF GERAIS'!G215</f>
        <v>NORMAL</v>
      </c>
      <c r="G215" s="233" t="str">
        <f>IF(OR('INF GERAIS'!N215="AGUARDANDO PRESTAÇÃO DE CONTAS",'INF GERAIS'!N215="AGUARDANDO APROVAÇÃO PRESTAÇÃO DE CONTAS",'INF GERAIS'!N215="AGUARDANDO APROVAÇÃO PRESTAÇÃO DE CONTAS (SECRETARIA)",'INF GERAIS'!N215="AGUARDANDO APROVAÇÃO PRESTAÇÃO DE CONTAS (CEAM)",'INF GERAIS'!N215="CONCLUÍDO"),RESUMO!N215+60,"ND")</f>
        <v>ND</v>
      </c>
      <c r="H215" s="10"/>
      <c r="I215" s="233"/>
      <c r="J215" s="30"/>
      <c r="K215" s="10"/>
      <c r="L215" s="30"/>
      <c r="M215" s="10"/>
      <c r="N215" s="30"/>
      <c r="O215" s="10"/>
    </row>
    <row r="216" spans="2:37" ht="116" x14ac:dyDescent="0.35">
      <c r="B216" s="30" t="str">
        <f>'INF GERAIS'!B216&amp;IFERROR(IF(INDEX(APOIO!$A$5:$A$50,MATCH('INF GERAIS'!N216,APOIO!$B$5:$B$50,0))="NÃO",APOIO!$A$2&amp;"NÃO VÁLIDO",""),"")</f>
        <v>2014.0203</v>
      </c>
      <c r="C216" s="30" t="str">
        <f>'INF GERAIS'!C216</f>
        <v>MATA NORTE</v>
      </c>
      <c r="D216" s="30" t="str">
        <f>'INF GERAIS'!D216</f>
        <v>ITAQUITINGA</v>
      </c>
      <c r="E216" s="30" t="str">
        <f>'INF GERAIS'!E216</f>
        <v>REFORMA DO MERCADO PÚBLICO MUNICIPAL</v>
      </c>
      <c r="F216" s="30" t="str">
        <f>'INF GERAIS'!G216</f>
        <v>NORMAL</v>
      </c>
      <c r="G216" s="233" t="str">
        <f>IF(OR('INF GERAIS'!N216="AGUARDANDO PRESTAÇÃO DE CONTAS",'INF GERAIS'!N216="AGUARDANDO APROVAÇÃO PRESTAÇÃO DE CONTAS",'INF GERAIS'!N216="AGUARDANDO APROVAÇÃO PRESTAÇÃO DE CONTAS (SECRETARIA)",'INF GERAIS'!N216="AGUARDANDO APROVAÇÃO PRESTAÇÃO DE CONTAS (CEAM)",'INF GERAIS'!N216="CONCLUÍDO"),RESUMO!N216+60,"ND")</f>
        <v>ND</v>
      </c>
      <c r="H216" s="10">
        <v>43166</v>
      </c>
      <c r="I216" s="233"/>
      <c r="J216" s="30" t="s">
        <v>11586</v>
      </c>
      <c r="K216" s="10">
        <v>43340</v>
      </c>
      <c r="L216" s="30" t="s">
        <v>11870</v>
      </c>
      <c r="M216" s="10">
        <v>43503</v>
      </c>
      <c r="N216" s="30" t="s">
        <v>13929</v>
      </c>
      <c r="O216" s="10"/>
    </row>
    <row r="217" spans="2:37" ht="58" x14ac:dyDescent="0.35">
      <c r="B217" s="30" t="str">
        <f>'INF GERAIS'!B217&amp;IFERROR(IF(INDEX(APOIO!$A$5:$A$50,MATCH('INF GERAIS'!N217,APOIO!$B$5:$B$50,0))="NÃO",APOIO!$A$2&amp;"NÃO VÁLIDO",""),"")</f>
        <v>2014.0204</v>
      </c>
      <c r="C217" s="30" t="str">
        <f>'INF GERAIS'!C217</f>
        <v>METROPOLITANA</v>
      </c>
      <c r="D217" s="30" t="str">
        <f>'INF GERAIS'!D217</f>
        <v>JABOATÃO DOS GUARARAPES</v>
      </c>
      <c r="E217" s="30" t="str">
        <f>'INF GERAIS'!E217</f>
        <v>PAVIMENTAÇÃO E DRENAGENS EM 07  RUAS NO MUNICÍPIO DO JABOATÃO DOS GUARARAPES</v>
      </c>
      <c r="F217" s="30" t="str">
        <f>'INF GERAIS'!G217</f>
        <v>NORMAL</v>
      </c>
      <c r="G217" s="233">
        <f>IF(OR('INF GERAIS'!N217="AGUARDANDO PRESTAÇÃO DE CONTAS",'INF GERAIS'!N217="AGUARDANDO APROVAÇÃO PRESTAÇÃO DE CONTAS",'INF GERAIS'!N217="AGUARDANDO APROVAÇÃO PRESTAÇÃO DE CONTAS (SECRETARIA)",'INF GERAIS'!N217="AGUARDANDO APROVAÇÃO PRESTAÇÃO DE CONTAS (CEAM)",'INF GERAIS'!N217="CONCLUÍDO"),RESUMO!N217+60,"ND")</f>
        <v>44715</v>
      </c>
      <c r="H217" s="10">
        <v>44741</v>
      </c>
      <c r="I217" s="233" t="s">
        <v>13598</v>
      </c>
      <c r="J217" s="1922" t="s">
        <v>13695</v>
      </c>
      <c r="K217" s="10"/>
      <c r="L217" s="30"/>
      <c r="M217" s="10"/>
      <c r="N217" s="30"/>
      <c r="O217" s="10"/>
    </row>
    <row r="218" spans="2:37" ht="58" x14ac:dyDescent="0.35">
      <c r="B218" s="1617" t="str">
        <f>'INF GERAIS'!B218&amp;IFERROR(IF(INDEX(APOIO!$A$5:$A$50,MATCH('INF GERAIS'!N218,APOIO!$B$5:$B$50,0))="NÃO",APOIO!$A$2&amp;"NÃO VÁLIDO",""),"")</f>
        <v>2014.0445
NÃO VÁLIDO</v>
      </c>
      <c r="C218" s="1617" t="str">
        <f>'INF GERAIS'!C218</f>
        <v>METROPOLITANA</v>
      </c>
      <c r="D218" s="1617" t="str">
        <f>'INF GERAIS'!D218</f>
        <v>JABOATÃO DOS GUARARAPES</v>
      </c>
      <c r="E218" s="1617" t="str">
        <f>'INF GERAIS'!E218</f>
        <v>PAVIMENTAÇÃO E DRENAGEM DE 01 RUA NO MUNICÍPIO DO JABOATÃO DOS GUARARAPES</v>
      </c>
      <c r="F218" s="1617" t="str">
        <f>'INF GERAIS'!G218</f>
        <v>NORMAL</v>
      </c>
      <c r="G218" s="233" t="str">
        <f>IF(OR('INF GERAIS'!N218="AGUARDANDO PRESTAÇÃO DE CONTAS",'INF GERAIS'!N218="AGUARDANDO APROVAÇÃO PRESTAÇÃO DE CONTAS",'INF GERAIS'!N218="AGUARDANDO APROVAÇÃO PRESTAÇÃO DE CONTAS (SECRETARIA)",'INF GERAIS'!N218="AGUARDANDO APROVAÇÃO PRESTAÇÃO DE CONTAS (CEAM)",'INF GERAIS'!N218="CONCLUÍDO"),RESUMO!N218+60,"ND")</f>
        <v>ND</v>
      </c>
      <c r="H218" s="233"/>
      <c r="I218" s="233"/>
      <c r="J218" s="1617"/>
      <c r="K218" s="233"/>
      <c r="L218" s="1617"/>
      <c r="M218" s="233"/>
      <c r="N218" s="1617"/>
      <c r="O218" s="233"/>
    </row>
    <row r="219" spans="2:37" ht="87.5" thickBot="1" x14ac:dyDescent="0.4">
      <c r="B219" s="30" t="str">
        <f>'INF GERAIS'!B219&amp;IFERROR(IF(INDEX(APOIO!$A$5:$A$50,MATCH('INF GERAIS'!N219,APOIO!$B$5:$B$50,0))="NÃO",APOIO!$A$2&amp;"NÃO VÁLIDO",""),"")</f>
        <v>2014.0205</v>
      </c>
      <c r="C219" s="30" t="str">
        <f>'INF GERAIS'!C219</f>
        <v>MATA SUL</v>
      </c>
      <c r="D219" s="30" t="str">
        <f>'INF GERAIS'!D219</f>
        <v>JAQUEIRA</v>
      </c>
      <c r="E219" s="30" t="str">
        <f>'INF GERAIS'!E219</f>
        <v>REFORMA E AMPLIAÇÃO DO  CLUBE MUNICIPAL PARA  INSTALAÇÃO DA NOVA SEDE DA PREFEITURA MUNICIPAL DE JAQUEIRA. 1ª ETAPA</v>
      </c>
      <c r="F219" s="30" t="str">
        <f>'INF GERAIS'!G219</f>
        <v>NORMAL</v>
      </c>
      <c r="G219" s="233" t="str">
        <f>IF(OR('INF GERAIS'!N219="AGUARDANDO PRESTAÇÃO DE CONTAS",'INF GERAIS'!N219="AGUARDANDO APROVAÇÃO PRESTAÇÃO DE CONTAS",'INF GERAIS'!N219="AGUARDANDO APROVAÇÃO PRESTAÇÃO DE CONTAS (SECRETARIA)",'INF GERAIS'!N219="AGUARDANDO APROVAÇÃO PRESTAÇÃO DE CONTAS (CEAM)",'INF GERAIS'!N219="CONCLUÍDO"),RESUMO!N219+60,"ND")</f>
        <v>ND</v>
      </c>
      <c r="H219" s="10">
        <v>43286</v>
      </c>
      <c r="I219" s="233"/>
      <c r="J219" s="1268" t="s">
        <v>11696</v>
      </c>
      <c r="K219" s="10">
        <v>43383</v>
      </c>
      <c r="L219" s="1652" t="s">
        <v>12885</v>
      </c>
      <c r="M219" s="10">
        <v>43833</v>
      </c>
      <c r="N219" s="30" t="s">
        <v>12924</v>
      </c>
      <c r="O219" s="10">
        <v>43845</v>
      </c>
      <c r="P219" s="194" t="s">
        <v>12987</v>
      </c>
      <c r="Q219" s="376">
        <v>43874</v>
      </c>
      <c r="R219" s="1712" t="s">
        <v>13057</v>
      </c>
      <c r="S219" s="16">
        <v>43895</v>
      </c>
    </row>
    <row r="220" spans="2:37" ht="247" thickBot="1" x14ac:dyDescent="0.4">
      <c r="B220" s="30" t="str">
        <f>'INF GERAIS'!B220&amp;IFERROR(IF(INDEX(APOIO!$A$5:$A$50,MATCH('INF GERAIS'!N220,APOIO!$B$5:$B$50,0))="NÃO",APOIO!$A$2&amp;"NÃO VÁLIDO",""),"")</f>
        <v>2014.0206</v>
      </c>
      <c r="C220" s="30" t="str">
        <f>'INF GERAIS'!C220</f>
        <v>AGRESTE CENTRAL</v>
      </c>
      <c r="D220" s="30" t="str">
        <f>'INF GERAIS'!D220</f>
        <v>JATAÚBA</v>
      </c>
      <c r="E220" s="30" t="str">
        <f>'INF GERAIS'!E220</f>
        <v>PAVIMENTAÇÃO DE VIAS URBANAS DO MUNICÍPIO  - PAVIMENTAÇÃO DE VIAS URBANAS EM PARALELEPÍDOS NAS RUAS: RUA JOSÉ BATISTA PASSOS, TRECHO RUA JOSÉ CUPERTINO DE MELO, 1ª TRAV. PADRE CÍCERO, RUA PAULO PESSÔA GUERRA, TRAV. JOSÉ ALBINO DE LIMA, RUA JOSÉ JERÔNIMO NETO, RUA BARRO BRANCO, RUA A1 - A2 - A3 - A4 - A5, RUA MARCELO V. DE ARAÚJO, AV. TEÓFILO RIBEIRO, RUA LUIZ MONTEIRO, RUA ZACARIAS JOSÉ DE MELO</v>
      </c>
      <c r="F220" s="30" t="str">
        <f>'INF GERAIS'!G220</f>
        <v>NORMAL</v>
      </c>
      <c r="G220" s="233" t="str">
        <f>IF(OR('INF GERAIS'!N220="AGUARDANDO PRESTAÇÃO DE CONTAS",'INF GERAIS'!N220="AGUARDANDO APROVAÇÃO PRESTAÇÃO DE CONTAS",'INF GERAIS'!N220="AGUARDANDO APROVAÇÃO PRESTAÇÃO DE CONTAS (SECRETARIA)",'INF GERAIS'!N220="AGUARDANDO APROVAÇÃO PRESTAÇÃO DE CONTAS (CEAM)",'INF GERAIS'!N220="CONCLUÍDO"),RESUMO!N220+60,"ND")</f>
        <v>ND</v>
      </c>
      <c r="H220" s="10">
        <v>42418</v>
      </c>
      <c r="I220" s="233"/>
      <c r="J220" s="30" t="s">
        <v>6392</v>
      </c>
      <c r="K220" s="10">
        <v>42447</v>
      </c>
      <c r="L220" s="30" t="s">
        <v>6555</v>
      </c>
      <c r="M220" s="233">
        <v>42460</v>
      </c>
      <c r="N220" s="178" t="s">
        <v>6803</v>
      </c>
      <c r="O220" s="233">
        <v>42464</v>
      </c>
      <c r="P220" s="276" t="s">
        <v>6805</v>
      </c>
      <c r="Q220" s="233">
        <v>42472</v>
      </c>
      <c r="R220" s="178" t="s">
        <v>8193</v>
      </c>
      <c r="S220" s="233">
        <v>42576</v>
      </c>
      <c r="T220" s="178" t="s">
        <v>8478</v>
      </c>
      <c r="U220" s="122">
        <v>42627</v>
      </c>
      <c r="V220" s="178" t="s">
        <v>12397</v>
      </c>
      <c r="W220" s="16">
        <v>43671</v>
      </c>
      <c r="X220" s="1626" t="s">
        <v>12802</v>
      </c>
      <c r="Y220" s="233">
        <v>43802</v>
      </c>
      <c r="Z220" s="1813" t="s">
        <v>13629</v>
      </c>
      <c r="AA220" s="1888">
        <v>44440</v>
      </c>
    </row>
    <row r="221" spans="2:37" ht="29" x14ac:dyDescent="0.35">
      <c r="B221" s="30" t="str">
        <f>'INF GERAIS'!B221&amp;IFERROR(IF(INDEX(APOIO!$A$5:$A$50,MATCH('INF GERAIS'!N221,APOIO!$B$5:$B$50,0))="NÃO",APOIO!$A$2&amp;"NÃO VÁLIDO",""),"")</f>
        <v>2014.0207</v>
      </c>
      <c r="C221" s="30" t="str">
        <f>'INF GERAIS'!C221</f>
        <v>SERTÃO DE ITAPARICA</v>
      </c>
      <c r="D221" s="30" t="str">
        <f>'INF GERAIS'!D221</f>
        <v>JATOBÁ</v>
      </c>
      <c r="E221" s="30" t="str">
        <f>'INF GERAIS'!E221</f>
        <v>PAVIMENTAÇÃO ASFÁTICA</v>
      </c>
      <c r="F221" s="30" t="str">
        <f>'INF GERAIS'!G221</f>
        <v>NORMAL</v>
      </c>
      <c r="G221" s="233" t="str">
        <f>IF(OR('INF GERAIS'!N221="AGUARDANDO PRESTAÇÃO DE CONTAS",'INF GERAIS'!N221="AGUARDANDO APROVAÇÃO PRESTAÇÃO DE CONTAS",'INF GERAIS'!N221="AGUARDANDO APROVAÇÃO PRESTAÇÃO DE CONTAS (SECRETARIA)",'INF GERAIS'!N221="AGUARDANDO APROVAÇÃO PRESTAÇÃO DE CONTAS (CEAM)",'INF GERAIS'!N221="CONCLUÍDO"),RESUMO!N221+60,"ND")</f>
        <v>ND</v>
      </c>
      <c r="H221" s="10">
        <v>43679</v>
      </c>
      <c r="I221" s="233"/>
      <c r="J221" s="30"/>
      <c r="K221" s="10"/>
      <c r="L221" s="30"/>
      <c r="M221" s="10"/>
      <c r="N221" s="30"/>
      <c r="O221" s="10"/>
    </row>
    <row r="222" spans="2:37" ht="145" x14ac:dyDescent="0.35">
      <c r="B222" s="30" t="str">
        <f>'INF GERAIS'!B222&amp;IFERROR(IF(INDEX(APOIO!$A$5:$A$50,MATCH('INF GERAIS'!N222,APOIO!$B$5:$B$50,0))="NÃO",APOIO!$A$2&amp;"NÃO VÁLIDO",""),"")</f>
        <v>2014.0208</v>
      </c>
      <c r="C222" s="30" t="str">
        <f>'INF GERAIS'!C222</f>
        <v>AGRESTE SETENTRIONAL</v>
      </c>
      <c r="D222" s="30" t="str">
        <f>'INF GERAIS'!D222</f>
        <v>JOÃO ALFREDO</v>
      </c>
      <c r="E222" s="30" t="str">
        <f>'INF GERAIS'!E222</f>
        <v>PAVIMENTAÇÃO EM PARALELEPÍPEDO GRANÍTICO EM DIVERSAS RUAS DO MUNICÍPIO</v>
      </c>
      <c r="F222" s="30" t="str">
        <f>'INF GERAIS'!G222</f>
        <v>NORMAL</v>
      </c>
      <c r="G222" s="233" t="str">
        <f>IF(OR('INF GERAIS'!N222="AGUARDANDO PRESTAÇÃO DE CONTAS",'INF GERAIS'!N222="AGUARDANDO APROVAÇÃO PRESTAÇÃO DE CONTAS",'INF GERAIS'!N222="AGUARDANDO APROVAÇÃO PRESTAÇÃO DE CONTAS (SECRETARIA)",'INF GERAIS'!N222="AGUARDANDO APROVAÇÃO PRESTAÇÃO DE CONTAS (CEAM)",'INF GERAIS'!N222="CONCLUÍDO"),RESUMO!N222+60,"ND")</f>
        <v>ND</v>
      </c>
      <c r="H222" s="10">
        <v>42550</v>
      </c>
      <c r="I222" s="233"/>
      <c r="J222" s="705" t="s">
        <v>9275</v>
      </c>
      <c r="K222" s="10">
        <v>42612</v>
      </c>
      <c r="L222" s="650" t="s">
        <v>8848</v>
      </c>
      <c r="M222" s="233">
        <v>42761</v>
      </c>
      <c r="N222" s="705" t="s">
        <v>9276</v>
      </c>
      <c r="O222" s="233">
        <v>42857</v>
      </c>
      <c r="P222" s="782" t="s">
        <v>9701</v>
      </c>
      <c r="Q222" s="122">
        <v>42949</v>
      </c>
      <c r="R222" s="810" t="s">
        <v>9807</v>
      </c>
      <c r="S222" s="122">
        <v>42958</v>
      </c>
      <c r="T222" s="830" t="s">
        <v>9897</v>
      </c>
      <c r="U222" s="122">
        <v>42969</v>
      </c>
      <c r="V222" s="937" t="s">
        <v>10227</v>
      </c>
      <c r="W222" s="122">
        <v>43062</v>
      </c>
    </row>
    <row r="223" spans="2:37" ht="145" x14ac:dyDescent="0.35">
      <c r="B223" s="30" t="str">
        <f>'INF GERAIS'!B223&amp;IFERROR(IF(INDEX(APOIO!$A$5:$A$50,MATCH('INF GERAIS'!N223,APOIO!$B$5:$B$50,0))="NÃO",APOIO!$A$2&amp;"NÃO VÁLIDO",""),"")</f>
        <v>2014.0209</v>
      </c>
      <c r="C223" s="30" t="str">
        <f>'INF GERAIS'!C223</f>
        <v>MATA SUL</v>
      </c>
      <c r="D223" s="30" t="str">
        <f>'INF GERAIS'!D223</f>
        <v>JOAQUIM NABUCO</v>
      </c>
      <c r="E223" s="30" t="str">
        <f>'INF GERAIS'!E223</f>
        <v>CONSTRUÇÃO DE UMA PRAÇA PÚBLICA(BAIRRO DE SÃO MIGUEL)</v>
      </c>
      <c r="F223" s="30" t="str">
        <f>'INF GERAIS'!G223</f>
        <v>NORMAL</v>
      </c>
      <c r="G223" s="233" t="str">
        <f>IF(OR('INF GERAIS'!N223="AGUARDANDO PRESTAÇÃO DE CONTAS",'INF GERAIS'!N223="AGUARDANDO APROVAÇÃO PRESTAÇÃO DE CONTAS",'INF GERAIS'!N223="AGUARDANDO APROVAÇÃO PRESTAÇÃO DE CONTAS (SECRETARIA)",'INF GERAIS'!N223="AGUARDANDO APROVAÇÃO PRESTAÇÃO DE CONTAS (CEAM)",'INF GERAIS'!N223="CONCLUÍDO"),RESUMO!N223+60,"ND")</f>
        <v>ND</v>
      </c>
      <c r="H223" s="10">
        <v>43563</v>
      </c>
      <c r="I223" s="233"/>
      <c r="J223" s="1388" t="s">
        <v>12060</v>
      </c>
      <c r="K223" s="10">
        <v>43563</v>
      </c>
      <c r="L223" s="1429" t="s">
        <v>12166</v>
      </c>
      <c r="M223" s="10">
        <v>43607</v>
      </c>
      <c r="N223" s="30" t="s">
        <v>12216</v>
      </c>
      <c r="O223" s="10">
        <v>43623</v>
      </c>
    </row>
    <row r="224" spans="2:37" ht="87" x14ac:dyDescent="0.35">
      <c r="B224" s="30" t="str">
        <f>'INF GERAIS'!B224&amp;IFERROR(IF(INDEX(APOIO!$A$5:$A$50,MATCH('INF GERAIS'!N224,APOIO!$B$5:$B$50,0))="NÃO",APOIO!$A$2&amp;"NÃO VÁLIDO",""),"")</f>
        <v>2014.0210</v>
      </c>
      <c r="C224" s="30" t="str">
        <f>'INF GERAIS'!C224</f>
        <v>MATA SUL</v>
      </c>
      <c r="D224" s="30" t="str">
        <f>'INF GERAIS'!D224</f>
        <v>JOAQUIM NABUCO</v>
      </c>
      <c r="E224" s="30" t="str">
        <f>'INF GERAIS'!E224</f>
        <v>REFORMA, AMPLIAÇÃO E REQUALIFICAÇÃO DA QUADRA POLIESPORTIVA PARA IMPLANTAÇÃO DO CENTRO DE ATIVIDADES SOCIAIS</v>
      </c>
      <c r="F224" s="30" t="str">
        <f>'INF GERAIS'!G224</f>
        <v>NORMAL</v>
      </c>
      <c r="G224" s="233" t="str">
        <f>IF(OR('INF GERAIS'!N224="AGUARDANDO PRESTAÇÃO DE CONTAS",'INF GERAIS'!N224="AGUARDANDO APROVAÇÃO PRESTAÇÃO DE CONTAS",'INF GERAIS'!N224="AGUARDANDO APROVAÇÃO PRESTAÇÃO DE CONTAS (SECRETARIA)",'INF GERAIS'!N224="AGUARDANDO APROVAÇÃO PRESTAÇÃO DE CONTAS (CEAM)",'INF GERAIS'!N224="CONCLUÍDO"),RESUMO!N224+60,"ND")</f>
        <v>ND</v>
      </c>
      <c r="H224" s="10">
        <v>44306</v>
      </c>
      <c r="I224" s="233"/>
      <c r="J224" s="1819" t="s">
        <v>13450</v>
      </c>
      <c r="K224" s="10">
        <v>44418</v>
      </c>
      <c r="L224" s="1826" t="s">
        <v>13464</v>
      </c>
      <c r="M224" s="10">
        <v>44463</v>
      </c>
      <c r="N224" s="1911" t="s">
        <v>13666</v>
      </c>
      <c r="O224" s="10">
        <v>44692</v>
      </c>
    </row>
    <row r="225" spans="2:39" ht="116" x14ac:dyDescent="0.35">
      <c r="B225" s="30" t="str">
        <f>'INF GERAIS'!B225&amp;IFERROR(IF(INDEX(APOIO!$A$5:$A$50,MATCH('INF GERAIS'!N225,APOIO!$B$5:$B$50,0))="NÃO",APOIO!$A$2&amp;"NÃO VÁLIDO",""),"")</f>
        <v>2014.0211</v>
      </c>
      <c r="C225" s="30" t="str">
        <f>'INF GERAIS'!C225</f>
        <v>AGRESTE MERIDIONAL</v>
      </c>
      <c r="D225" s="30" t="str">
        <f>'INF GERAIS'!D225</f>
        <v>JUCATI</v>
      </c>
      <c r="E225" s="30" t="str">
        <f>'INF GERAIS'!E225</f>
        <v>CONSTRUÇÃO DO CENTRO ADMINISTRATIVO DE JUCATI</v>
      </c>
      <c r="F225" s="30" t="str">
        <f>'INF GERAIS'!G225</f>
        <v>NORMAL</v>
      </c>
      <c r="G225" s="233">
        <f>IF(OR('INF GERAIS'!N225="AGUARDANDO PRESTAÇÃO DE CONTAS",'INF GERAIS'!N225="AGUARDANDO APROVAÇÃO PRESTAÇÃO DE CONTAS",'INF GERAIS'!N225="AGUARDANDO APROVAÇÃO PRESTAÇÃO DE CONTAS (SECRETARIA)",'INF GERAIS'!N225="AGUARDANDO APROVAÇÃO PRESTAÇÃO DE CONTAS (CEAM)",'INF GERAIS'!N225="CONCLUÍDO"),RESUMO!N225+60,"ND")</f>
        <v>43879</v>
      </c>
      <c r="H225" s="10">
        <v>44389</v>
      </c>
      <c r="I225" s="233"/>
      <c r="J225" s="1822" t="s">
        <v>13455</v>
      </c>
      <c r="K225" s="10">
        <v>44432</v>
      </c>
      <c r="L225" s="30"/>
      <c r="M225" s="10"/>
      <c r="N225" s="30"/>
      <c r="O225" s="10"/>
    </row>
    <row r="226" spans="2:39" ht="159.5" x14ac:dyDescent="0.35">
      <c r="B226" s="30" t="str">
        <f>'INF GERAIS'!B226&amp;IFERROR(IF(INDEX(APOIO!$A$5:$A$50,MATCH('INF GERAIS'!N226,APOIO!$B$5:$B$50,0))="NÃO",APOIO!$A$2&amp;"NÃO VÁLIDO",""),"")</f>
        <v>2014.0212</v>
      </c>
      <c r="C226" s="30" t="str">
        <f>'INF GERAIS'!C226</f>
        <v>AGRESTE MERIDIONAL</v>
      </c>
      <c r="D226" s="30" t="str">
        <f>'INF GERAIS'!D226</f>
        <v>JUPI</v>
      </c>
      <c r="E226" s="30" t="str">
        <f>'INF GERAIS'!E226</f>
        <v>INFRAESTRUTURA - MELHORIA E AMPLIAÇÃO DO HOSPITAL CLAUDINA TEXEIRA</v>
      </c>
      <c r="F226" s="30" t="str">
        <f>'INF GERAIS'!G226</f>
        <v>NORMAL</v>
      </c>
      <c r="G226" s="233">
        <f>IF(OR('INF GERAIS'!N226="AGUARDANDO PRESTAÇÃO DE CONTAS",'INF GERAIS'!N226="AGUARDANDO APROVAÇÃO PRESTAÇÃO DE CONTAS",'INF GERAIS'!N226="AGUARDANDO APROVAÇÃO PRESTAÇÃO DE CONTAS (SECRETARIA)",'INF GERAIS'!N226="AGUARDANDO APROVAÇÃO PRESTAÇÃO DE CONTAS (CEAM)",'INF GERAIS'!N226="CONCLUÍDO"),RESUMO!N226+60,"ND")</f>
        <v>42896</v>
      </c>
      <c r="H226" s="10">
        <v>43537</v>
      </c>
      <c r="I226" s="233"/>
      <c r="J226" s="1403" t="s">
        <v>12092</v>
      </c>
      <c r="K226" s="10">
        <v>43577</v>
      </c>
      <c r="L226" s="1861" t="s">
        <v>13564</v>
      </c>
      <c r="M226" s="10">
        <v>44613</v>
      </c>
      <c r="N226" s="30"/>
      <c r="O226" s="10"/>
    </row>
    <row r="227" spans="2:39" ht="130.5" x14ac:dyDescent="0.35">
      <c r="B227" s="30" t="str">
        <f>'INF GERAIS'!B227&amp;IFERROR(IF(INDEX(APOIO!$A$5:$A$50,MATCH('INF GERAIS'!N227,APOIO!$B$5:$B$50,0))="NÃO",APOIO!$A$2&amp;"NÃO VÁLIDO",""),"")</f>
        <v>2014.0213</v>
      </c>
      <c r="C227" s="30" t="str">
        <f>'INF GERAIS'!C227</f>
        <v>AGRESTE MERIDIONAL</v>
      </c>
      <c r="D227" s="30" t="str">
        <f>'INF GERAIS'!D227</f>
        <v>JUPI</v>
      </c>
      <c r="E227" s="30" t="str">
        <f>'INF GERAIS'!E227</f>
        <v xml:space="preserve">Pavimentação em paralelepípedos graníticos </v>
      </c>
      <c r="F227" s="30" t="str">
        <f>'INF GERAIS'!G227</f>
        <v>NORMAL</v>
      </c>
      <c r="G227" s="233">
        <f>IF(OR('INF GERAIS'!N227="AGUARDANDO PRESTAÇÃO DE CONTAS",'INF GERAIS'!N227="AGUARDANDO APROVAÇÃO PRESTAÇÃO DE CONTAS",'INF GERAIS'!N227="AGUARDANDO APROVAÇÃO PRESTAÇÃO DE CONTAS (SECRETARIA)",'INF GERAIS'!N227="AGUARDANDO APROVAÇÃO PRESTAÇÃO DE CONTAS (CEAM)",'INF GERAIS'!N227="CONCLUÍDO"),RESUMO!N227+60,"ND")</f>
        <v>42787</v>
      </c>
      <c r="H227" s="10">
        <v>43286</v>
      </c>
      <c r="I227" s="233"/>
      <c r="J227" s="1261" t="s">
        <v>11675</v>
      </c>
      <c r="K227" s="10">
        <v>43376</v>
      </c>
      <c r="L227" s="1307" t="s">
        <v>11805</v>
      </c>
      <c r="M227" s="10">
        <v>43461</v>
      </c>
      <c r="N227" s="1395" t="s">
        <v>12076</v>
      </c>
      <c r="O227" s="10">
        <v>43570</v>
      </c>
    </row>
    <row r="228" spans="2:39" ht="43.5" x14ac:dyDescent="0.35">
      <c r="B228" s="30" t="str">
        <f>'INF GERAIS'!B228&amp;IFERROR(IF(INDEX(APOIO!$A$5:$A$50,MATCH('INF GERAIS'!N228,APOIO!$B$5:$B$50,0))="NÃO",APOIO!$A$2&amp;"NÃO VÁLIDO",""),"")</f>
        <v>2014.0214</v>
      </c>
      <c r="C228" s="30" t="str">
        <f>'INF GERAIS'!C228</f>
        <v>AGRESTE MERIDIONAL</v>
      </c>
      <c r="D228" s="30" t="str">
        <f>'INF GERAIS'!D228</f>
        <v>JUPI</v>
      </c>
      <c r="E228" s="30" t="str">
        <f>'INF GERAIS'!E228</f>
        <v>INFRAESTRUTURA - CONSTRUÇÃO DA SEDE DO CONSELHO DO IDOSO</v>
      </c>
      <c r="F228" s="30" t="str">
        <f>'INF GERAIS'!G228</f>
        <v>NORMAL</v>
      </c>
      <c r="G228" s="233">
        <f>IF(OR('INF GERAIS'!N228="AGUARDANDO PRESTAÇÃO DE CONTAS",'INF GERAIS'!N228="AGUARDANDO APROVAÇÃO PRESTAÇÃO DE CONTAS",'INF GERAIS'!N228="AGUARDANDO APROVAÇÃO PRESTAÇÃO DE CONTAS (SECRETARIA)",'INF GERAIS'!N228="AGUARDANDO APROVAÇÃO PRESTAÇÃO DE CONTAS (CEAM)",'INF GERAIS'!N228="CONCLUÍDO"),RESUMO!N228+60,"ND")</f>
        <v>42787</v>
      </c>
      <c r="H228" s="10">
        <v>43503</v>
      </c>
      <c r="I228" s="233"/>
      <c r="J228" s="30"/>
      <c r="K228" s="10"/>
      <c r="L228" s="30"/>
      <c r="M228" s="10"/>
      <c r="N228" s="30"/>
      <c r="O228" s="10"/>
    </row>
    <row r="229" spans="2:39" ht="116" x14ac:dyDescent="0.35">
      <c r="B229" s="1801" t="str">
        <f>'INF GERAIS'!B229&amp;IFERROR(IF(INDEX(APOIO!$A$5:$A$50,MATCH('INF GERAIS'!N229,APOIO!$B$5:$B$50,0))="NÃO",APOIO!$A$2&amp;"NÃO VÁLIDO",""),"")</f>
        <v>2014.0215</v>
      </c>
      <c r="C229" s="1801" t="str">
        <f>'INF GERAIS'!C229</f>
        <v>AGRESTE MERIDIONAL</v>
      </c>
      <c r="D229" s="1801" t="str">
        <f>'INF GERAIS'!D229</f>
        <v>JUREMA</v>
      </c>
      <c r="E229" s="1801" t="str">
        <f>'INF GERAIS'!E229</f>
        <v>REFORMA E RECUPERAÇÃO DA ESCOLA MUNICIPAL PADRE IBIAPINA</v>
      </c>
      <c r="F229" s="1801" t="str">
        <f>'INF GERAIS'!G229</f>
        <v>NORMAL</v>
      </c>
      <c r="G229" s="233">
        <f>IF(OR('INF GERAIS'!N229="AGUARDANDO PRESTAÇÃO DE CONTAS",'INF GERAIS'!N229="AGUARDANDO APROVAÇÃO PRESTAÇÃO DE CONTAS",'INF GERAIS'!N229="AGUARDANDO APROVAÇÃO PRESTAÇÃO DE CONTAS (SECRETARIA)",'INF GERAIS'!N229="AGUARDANDO APROVAÇÃO PRESTAÇÃO DE CONTAS (CEAM)",'INF GERAIS'!N229="CONCLUÍDO"),RESUMO!N229+60,"ND")</f>
        <v>43969</v>
      </c>
      <c r="H229" s="233">
        <v>44186</v>
      </c>
      <c r="I229" s="233"/>
      <c r="J229" s="1818" t="s">
        <v>13444</v>
      </c>
      <c r="K229" s="10">
        <v>44389</v>
      </c>
      <c r="L229" s="30"/>
      <c r="M229" s="10"/>
      <c r="N229" s="30"/>
      <c r="O229" s="10"/>
    </row>
    <row r="230" spans="2:39" ht="130.5" x14ac:dyDescent="0.35">
      <c r="B230" s="1801" t="str">
        <f>'INF GERAIS'!B230&amp;IFERROR(IF(INDEX(APOIO!$A$5:$A$50,MATCH('INF GERAIS'!N230,APOIO!$B$5:$B$50,0))="NÃO",APOIO!$A$2&amp;"NÃO VÁLIDO",""),"")</f>
        <v>2014.0216</v>
      </c>
      <c r="C230" s="1801" t="str">
        <f>'INF GERAIS'!C230</f>
        <v>AGRESTE MERIDIONAL</v>
      </c>
      <c r="D230" s="1801" t="str">
        <f>'INF GERAIS'!D230</f>
        <v>JUREMA</v>
      </c>
      <c r="E230" s="1801" t="str">
        <f>'INF GERAIS'!E230</f>
        <v>REFORMA DO MERCADO DE CEREAIS DO MUNICÍPIO</v>
      </c>
      <c r="F230" s="1801" t="str">
        <f>'INF GERAIS'!G230</f>
        <v>NORMAL</v>
      </c>
      <c r="G230" s="233" t="str">
        <f>IF(OR('INF GERAIS'!N230="AGUARDANDO PRESTAÇÃO DE CONTAS",'INF GERAIS'!N230="AGUARDANDO APROVAÇÃO PRESTAÇÃO DE CONTAS",'INF GERAIS'!N230="AGUARDANDO APROVAÇÃO PRESTAÇÃO DE CONTAS (SECRETARIA)",'INF GERAIS'!N230="AGUARDANDO APROVAÇÃO PRESTAÇÃO DE CONTAS (CEAM)",'INF GERAIS'!N230="CONCLUÍDO"),RESUMO!N230+60,"ND")</f>
        <v>ND</v>
      </c>
      <c r="H230" s="233">
        <v>44186</v>
      </c>
      <c r="I230" s="233"/>
      <c r="J230" s="1802" t="s">
        <v>13401</v>
      </c>
      <c r="K230" s="10">
        <v>44246</v>
      </c>
      <c r="L230" s="1845" t="s">
        <v>13511</v>
      </c>
      <c r="M230" s="10">
        <v>44587</v>
      </c>
      <c r="N230" s="1861" t="s">
        <v>13566</v>
      </c>
      <c r="O230" s="10">
        <v>44615</v>
      </c>
    </row>
    <row r="231" spans="2:39" ht="130.5" x14ac:dyDescent="0.35">
      <c r="B231" s="1801" t="str">
        <f>'INF GERAIS'!B231&amp;IFERROR(IF(INDEX(APOIO!$A$5:$A$50,MATCH('INF GERAIS'!N231,APOIO!$B$5:$B$50,0))="NÃO",APOIO!$A$2&amp;"NÃO VÁLIDO",""),"")</f>
        <v>2014.0217</v>
      </c>
      <c r="C231" s="1801" t="str">
        <f>'INF GERAIS'!C231</f>
        <v>AGRESTE MERIDIONAL</v>
      </c>
      <c r="D231" s="1801" t="str">
        <f>'INF GERAIS'!D231</f>
        <v>JUREMA</v>
      </c>
      <c r="E231" s="1801" t="str">
        <f>'INF GERAIS'!E231</f>
        <v xml:space="preserve">REFORMA E AMPLIAÇÃO DA POLICLÍNICA MUNICIPAL </v>
      </c>
      <c r="F231" s="1801" t="str">
        <f>'INF GERAIS'!G231</f>
        <v>NORMAL</v>
      </c>
      <c r="G231" s="233" t="str">
        <f>IF(OR('INF GERAIS'!N231="AGUARDANDO PRESTAÇÃO DE CONTAS",'INF GERAIS'!N231="AGUARDANDO APROVAÇÃO PRESTAÇÃO DE CONTAS",'INF GERAIS'!N231="AGUARDANDO APROVAÇÃO PRESTAÇÃO DE CONTAS (SECRETARIA)",'INF GERAIS'!N231="AGUARDANDO APROVAÇÃO PRESTAÇÃO DE CONTAS (CEAM)",'INF GERAIS'!N231="CONCLUÍDO"),RESUMO!N231+60,"ND")</f>
        <v>ND</v>
      </c>
      <c r="H231" s="10"/>
      <c r="I231" s="233"/>
      <c r="J231" s="1801" t="s">
        <v>13393</v>
      </c>
      <c r="K231" s="233">
        <v>44327</v>
      </c>
      <c r="L231" s="30"/>
      <c r="M231" s="10"/>
      <c r="N231" s="30"/>
      <c r="O231" s="10"/>
    </row>
    <row r="232" spans="2:39" ht="130.5" x14ac:dyDescent="0.35">
      <c r="B232" s="1801" t="str">
        <f>'INF GERAIS'!B232&amp;IFERROR(IF(INDEX(APOIO!$A$5:$A$50,MATCH('INF GERAIS'!N232,APOIO!$B$5:$B$50,0))="NÃO",APOIO!$A$2&amp;"NÃO VÁLIDO",""),"")</f>
        <v>2014.0218</v>
      </c>
      <c r="C232" s="1801" t="str">
        <f>'INF GERAIS'!C232</f>
        <v>AGRESTE MERIDIONAL</v>
      </c>
      <c r="D232" s="1801" t="str">
        <f>'INF GERAIS'!D232</f>
        <v>JUREMA</v>
      </c>
      <c r="E232" s="1801" t="str">
        <f>'INF GERAIS'!E232</f>
        <v>REFORMA DO AÇOUGUE PÚBLICO DO DISTRITO DE QUEIMADAS</v>
      </c>
      <c r="F232" s="1801" t="str">
        <f>'INF GERAIS'!G232</f>
        <v>NORMAL</v>
      </c>
      <c r="G232" s="233" t="str">
        <f>IF(OR('INF GERAIS'!N232="AGUARDANDO PRESTAÇÃO DE CONTAS",'INF GERAIS'!N232="AGUARDANDO APROVAÇÃO PRESTAÇÃO DE CONTAS",'INF GERAIS'!N232="AGUARDANDO APROVAÇÃO PRESTAÇÃO DE CONTAS (SECRETARIA)",'INF GERAIS'!N232="AGUARDANDO APROVAÇÃO PRESTAÇÃO DE CONTAS (CEAM)",'INF GERAIS'!N232="CONCLUÍDO"),RESUMO!N232+60,"ND")</f>
        <v>ND</v>
      </c>
      <c r="H232" s="233">
        <v>44186</v>
      </c>
      <c r="I232" s="233"/>
      <c r="J232" s="1802" t="s">
        <v>13404</v>
      </c>
      <c r="K232" s="10">
        <v>44252</v>
      </c>
      <c r="L232" s="1845" t="s">
        <v>13512</v>
      </c>
      <c r="M232" s="233">
        <v>44587</v>
      </c>
      <c r="N232" s="1861" t="s">
        <v>13567</v>
      </c>
      <c r="O232" s="233">
        <v>44615</v>
      </c>
    </row>
    <row r="233" spans="2:39" ht="116" x14ac:dyDescent="0.35">
      <c r="B233" s="1801" t="str">
        <f>'INF GERAIS'!B233&amp;IFERROR(IF(INDEX(APOIO!$A$5:$A$50,MATCH('INF GERAIS'!N233,APOIO!$B$5:$B$50,0))="NÃO",APOIO!$A$2&amp;"NÃO VÁLIDO",""),"")</f>
        <v>2014.0219</v>
      </c>
      <c r="C233" s="1801" t="str">
        <f>'INF GERAIS'!C233</f>
        <v>AGRESTE MERIDIONAL</v>
      </c>
      <c r="D233" s="1801" t="str">
        <f>'INF GERAIS'!D233</f>
        <v>JUREMA</v>
      </c>
      <c r="E233" s="1801" t="str">
        <f>'INF GERAIS'!E233</f>
        <v>REFORMA DO PRÉDIO SEDE DA PREFEITURA MUNICIPAL DE JUREMA</v>
      </c>
      <c r="F233" s="1801" t="str">
        <f>'INF GERAIS'!G233</f>
        <v>NORMAL</v>
      </c>
      <c r="G233" s="233">
        <f>IF(OR('INF GERAIS'!N233="AGUARDANDO PRESTAÇÃO DE CONTAS",'INF GERAIS'!N233="AGUARDANDO APROVAÇÃO PRESTAÇÃO DE CONTAS",'INF GERAIS'!N233="AGUARDANDO APROVAÇÃO PRESTAÇÃO DE CONTAS (SECRETARIA)",'INF GERAIS'!N233="AGUARDANDO APROVAÇÃO PRESTAÇÃO DE CONTAS (CEAM)",'INF GERAIS'!N233="CONCLUÍDO"),RESUMO!N233+60,"ND")</f>
        <v>43716</v>
      </c>
      <c r="H233" s="233">
        <v>44186</v>
      </c>
      <c r="I233" s="233"/>
      <c r="J233" s="1802" t="s">
        <v>13406</v>
      </c>
      <c r="K233" s="10">
        <v>44309</v>
      </c>
      <c r="L233" s="30"/>
      <c r="M233" s="10"/>
      <c r="N233" s="30"/>
      <c r="O233" s="10"/>
    </row>
    <row r="234" spans="2:39" ht="72.5" x14ac:dyDescent="0.35">
      <c r="B234" s="30" t="str">
        <f>'INF GERAIS'!B234&amp;IFERROR(IF(INDEX(APOIO!$A$5:$A$50,MATCH('INF GERAIS'!N234,APOIO!$B$5:$B$50,0))="NÃO",APOIO!$A$2&amp;"NÃO VÁLIDO",""),"")</f>
        <v>2014.0220</v>
      </c>
      <c r="C234" s="30" t="str">
        <f>'INF GERAIS'!C234</f>
        <v>MATA NORTE</v>
      </c>
      <c r="D234" s="30" t="str">
        <f>'INF GERAIS'!D234</f>
        <v>LAGOA DE ITAENGA</v>
      </c>
      <c r="E234" s="30" t="str">
        <f>'INF GERAIS'!E234</f>
        <v>PAVIMENTAÇÃO, MURO DE CONTENÇÃO E ESCADARIA URBANA NOS BAIRROS LOTEAMENTO ITAENGA( VILA  DA CAIXA), CENTRO E  SALINA</v>
      </c>
      <c r="F234" s="30" t="str">
        <f>'INF GERAIS'!G234</f>
        <v>NORMAL</v>
      </c>
      <c r="G234" s="233" t="str">
        <f>IF(OR('INF GERAIS'!N234="AGUARDANDO PRESTAÇÃO DE CONTAS",'INF GERAIS'!N234="AGUARDANDO APROVAÇÃO PRESTAÇÃO DE CONTAS",'INF GERAIS'!N234="AGUARDANDO APROVAÇÃO PRESTAÇÃO DE CONTAS (SECRETARIA)",'INF GERAIS'!N234="AGUARDANDO APROVAÇÃO PRESTAÇÃO DE CONTAS (CEAM)",'INF GERAIS'!N234="CONCLUÍDO"),RESUMO!N234+60,"ND")</f>
        <v>ND</v>
      </c>
      <c r="H234" s="10">
        <v>43649</v>
      </c>
      <c r="I234" s="233"/>
      <c r="J234" s="30"/>
      <c r="K234" s="10"/>
      <c r="L234" s="30"/>
      <c r="M234" s="10"/>
      <c r="N234" s="30"/>
      <c r="O234" s="10"/>
    </row>
    <row r="235" spans="2:39" ht="72.5" x14ac:dyDescent="0.35">
      <c r="B235" s="30" t="str">
        <f>'INF GERAIS'!B235&amp;IFERROR(IF(INDEX(APOIO!$A$5:$A$50,MATCH('INF GERAIS'!N235,APOIO!$B$5:$B$50,0))="NÃO",APOIO!$A$2&amp;"NÃO VÁLIDO",""),"")</f>
        <v>2014.0221</v>
      </c>
      <c r="C235" s="30" t="str">
        <f>'INF GERAIS'!C235</f>
        <v>MATA NORTE</v>
      </c>
      <c r="D235" s="30" t="str">
        <f>'INF GERAIS'!D235</f>
        <v>LAGOA DO CARRO</v>
      </c>
      <c r="E235" s="30" t="str">
        <f>'INF GERAIS'!E235</f>
        <v>PAVIMENTAÇÃO EM PARALELEPÍPEDOS GRANÍTICOS, DRENAGEM E SINALIZAÇÃO DE DIVERSAS RUAS</v>
      </c>
      <c r="F235" s="30" t="str">
        <f>'INF GERAIS'!G235</f>
        <v>NORMAL</v>
      </c>
      <c r="G235" s="233" t="str">
        <f>IF(OR('INF GERAIS'!N235="AGUARDANDO PRESTAÇÃO DE CONTAS",'INF GERAIS'!N235="AGUARDANDO APROVAÇÃO PRESTAÇÃO DE CONTAS",'INF GERAIS'!N235="AGUARDANDO APROVAÇÃO PRESTAÇÃO DE CONTAS (SECRETARIA)",'INF GERAIS'!N235="AGUARDANDO APROVAÇÃO PRESTAÇÃO DE CONTAS (CEAM)",'INF GERAIS'!N235="CONCLUÍDO"),RESUMO!N235+60,"ND")</f>
        <v>ND</v>
      </c>
      <c r="H235" s="10">
        <v>43249</v>
      </c>
      <c r="I235" s="233"/>
      <c r="J235" s="1251" t="s">
        <v>11657</v>
      </c>
      <c r="K235" s="10">
        <v>43370</v>
      </c>
      <c r="L235" s="30"/>
      <c r="M235" s="10"/>
      <c r="N235" s="30"/>
      <c r="O235" s="10"/>
    </row>
    <row r="236" spans="2:39" ht="58" x14ac:dyDescent="0.35">
      <c r="B236" s="30" t="str">
        <f>'INF GERAIS'!B236&amp;IFERROR(IF(INDEX(APOIO!$A$5:$A$50,MATCH('INF GERAIS'!N236,APOIO!$B$5:$B$50,0))="NÃO",APOIO!$A$2&amp;"NÃO VÁLIDO",""),"")</f>
        <v>2014.0222</v>
      </c>
      <c r="C236" s="30" t="str">
        <f>'INF GERAIS'!C236</f>
        <v>AGRESTE MERIDIONAL</v>
      </c>
      <c r="D236" s="30" t="str">
        <f>'INF GERAIS'!D236</f>
        <v>LAGOA DO OURO</v>
      </c>
      <c r="E236" s="30" t="str">
        <f>'INF GERAIS'!E236</f>
        <v>REFORMA DAS QUADRAS DE ESPORTES DA SEDE DO MUNICÍPIO E DO DISTRITO DE CAMPO ALEGRE</v>
      </c>
      <c r="F236" s="30" t="str">
        <f>'INF GERAIS'!G236</f>
        <v>NORMAL</v>
      </c>
      <c r="G236" s="233" t="str">
        <f>IF(OR('INF GERAIS'!N236="AGUARDANDO PRESTAÇÃO DE CONTAS",'INF GERAIS'!N236="AGUARDANDO APROVAÇÃO PRESTAÇÃO DE CONTAS",'INF GERAIS'!N236="AGUARDANDO APROVAÇÃO PRESTAÇÃO DE CONTAS (SECRETARIA)",'INF GERAIS'!N236="AGUARDANDO APROVAÇÃO PRESTAÇÃO DE CONTAS (CEAM)",'INF GERAIS'!N236="CONCLUÍDO"),RESUMO!N236+60,"ND")</f>
        <v>ND</v>
      </c>
      <c r="H236" s="10"/>
      <c r="I236" s="233"/>
      <c r="J236" s="30"/>
      <c r="K236" s="10"/>
      <c r="L236" s="30"/>
      <c r="M236" s="10"/>
      <c r="N236" s="30"/>
      <c r="O236" s="10"/>
    </row>
    <row r="237" spans="2:39" ht="43.5" x14ac:dyDescent="0.35">
      <c r="B237" s="30" t="str">
        <f>'INF GERAIS'!B237&amp;IFERROR(IF(INDEX(APOIO!$A$5:$A$50,MATCH('INF GERAIS'!N237,APOIO!$B$5:$B$50,0))="NÃO",APOIO!$A$2&amp;"NÃO VÁLIDO",""),"")</f>
        <v>2014.0223</v>
      </c>
      <c r="C237" s="30" t="str">
        <f>'INF GERAIS'!C237</f>
        <v>AGRESTE MERIDIONAL</v>
      </c>
      <c r="D237" s="30" t="str">
        <f>'INF GERAIS'!D237</f>
        <v>LAGOA DO OURO</v>
      </c>
      <c r="E237" s="30" t="str">
        <f>'INF GERAIS'!E237</f>
        <v>AMPLIAÇÃO DO CEMITÉRIO MUNICIPAL</v>
      </c>
      <c r="F237" s="30" t="str">
        <f>'INF GERAIS'!G237</f>
        <v>NORMAL</v>
      </c>
      <c r="G237" s="233" t="str">
        <f>IF(OR('INF GERAIS'!N237="AGUARDANDO PRESTAÇÃO DE CONTAS",'INF GERAIS'!N237="AGUARDANDO APROVAÇÃO PRESTAÇÃO DE CONTAS",'INF GERAIS'!N237="AGUARDANDO APROVAÇÃO PRESTAÇÃO DE CONTAS (SECRETARIA)",'INF GERAIS'!N237="AGUARDANDO APROVAÇÃO PRESTAÇÃO DE CONTAS (CEAM)",'INF GERAIS'!N237="CONCLUÍDO"),RESUMO!N237+60,"ND")</f>
        <v>ND</v>
      </c>
      <c r="H237" s="10"/>
      <c r="I237" s="233"/>
      <c r="J237" s="30"/>
      <c r="K237" s="10"/>
      <c r="L237" s="30"/>
      <c r="M237" s="10"/>
      <c r="N237" s="30"/>
      <c r="O237" s="10"/>
    </row>
    <row r="238" spans="2:39" ht="58.5" thickBot="1" x14ac:dyDescent="0.4">
      <c r="B238" s="30" t="str">
        <f>'INF GERAIS'!B238&amp;IFERROR(IF(INDEX(APOIO!$A$5:$A$50,MATCH('INF GERAIS'!N238,APOIO!$B$5:$B$50,0))="NÃO",APOIO!$A$2&amp;"NÃO VÁLIDO",""),"")</f>
        <v>2014.0224</v>
      </c>
      <c r="C238" s="30" t="str">
        <f>'INF GERAIS'!C238</f>
        <v>AGRESTE MERIDIONAL</v>
      </c>
      <c r="D238" s="30" t="str">
        <f>'INF GERAIS'!D238</f>
        <v>LAGOA DO OURO</v>
      </c>
      <c r="E238" s="30" t="str">
        <f>'INF GERAIS'!E238</f>
        <v>RECUPERAÇÃO DA COBERTA, DA PINTURA E CONSTRUÇÃO DO NECROTÉRIO DO HOSPITAL MUNICIPAL</v>
      </c>
      <c r="F238" s="30" t="str">
        <f>'INF GERAIS'!G238</f>
        <v>NORMAL</v>
      </c>
      <c r="G238" s="233" t="str">
        <f>IF(OR('INF GERAIS'!N238="AGUARDANDO PRESTAÇÃO DE CONTAS",'INF GERAIS'!N238="AGUARDANDO APROVAÇÃO PRESTAÇÃO DE CONTAS",'INF GERAIS'!N238="AGUARDANDO APROVAÇÃO PRESTAÇÃO DE CONTAS (SECRETARIA)",'INF GERAIS'!N238="AGUARDANDO APROVAÇÃO PRESTAÇÃO DE CONTAS (CEAM)",'INF GERAIS'!N238="CONCLUÍDO"),RESUMO!N238+60,"ND")</f>
        <v>ND</v>
      </c>
      <c r="H238" s="10"/>
      <c r="I238" s="233"/>
      <c r="J238" s="30"/>
      <c r="K238" s="10"/>
      <c r="L238" s="30"/>
      <c r="M238" s="10"/>
      <c r="N238" s="30"/>
      <c r="O238" s="10"/>
    </row>
    <row r="239" spans="2:39" ht="377.5" thickBot="1" x14ac:dyDescent="0.4">
      <c r="B239" s="30" t="str">
        <f>'INF GERAIS'!B239&amp;IFERROR(IF(INDEX(APOIO!$A$5:$A$50,MATCH('INF GERAIS'!N239,APOIO!$B$5:$B$50,0))="NÃO",APOIO!$A$2&amp;"NÃO VÁLIDO",""),"")</f>
        <v>2014.0225</v>
      </c>
      <c r="C239" s="30" t="str">
        <f>'INF GERAIS'!C239</f>
        <v>AGRESTE CENTRAL</v>
      </c>
      <c r="D239" s="30" t="str">
        <f>'INF GERAIS'!D239</f>
        <v>LAGOA DOS GATOS</v>
      </c>
      <c r="E239" s="30" t="str">
        <f>'INF GERAIS'!E239</f>
        <v>PAVIMENTAÇÃO EM PARALELEPÍPEDOS EM DIVERSAS RUAS (12): RUA SEBASTIÃO DE OLIVEIRA DA SILVA; AV. DR. ESTÁCIO COIMBRA; RUA ERCÍLIA CAROLINA DOS SANTOS; AV. PROFESSOR DEOCLÉCIO FERREIRA DE ARAÚJO; TRAVESSA 11 DE SETEMBRO COM A AV. ENEDINA LOURENÇO DA SILVA; RUA FRANCISCO RODRIGUES (RUA DE COSME), BAIRRO DA COMPESA; RUA SEVERINO JOAQUIM SOBRAL, BAIRRO DA COMPESA; COMPLEMENTO DA RUA HIRINEU HIPÓLITO DA CUNHA, BAIRRO DA COMPESA; RUA EMERSON MARCONE DA CUNHA AMORIM; RUA PADRE JÚLIO SELMIN; LOGRADOURO RUA PROJETADA; RUA APRÍGIO S. DE ASSUNÇÃO</v>
      </c>
      <c r="F239" s="30" t="str">
        <f>'INF GERAIS'!G239</f>
        <v>NORMAL</v>
      </c>
      <c r="G239" s="233">
        <f>IF(OR('INF GERAIS'!N239="AGUARDANDO PRESTAÇÃO DE CONTAS",'INF GERAIS'!N239="AGUARDANDO APROVAÇÃO PRESTAÇÃO DE CONTAS",'INF GERAIS'!N239="AGUARDANDO APROVAÇÃO PRESTAÇÃO DE CONTAS (SECRETARIA)",'INF GERAIS'!N239="AGUARDANDO APROVAÇÃO PRESTAÇÃO DE CONTAS (CEAM)",'INF GERAIS'!N239="CONCLUÍDO"),RESUMO!N239+60,"ND")</f>
        <v>43345</v>
      </c>
      <c r="H239" s="233">
        <v>43286</v>
      </c>
      <c r="I239" s="233"/>
      <c r="J239" s="1160" t="s">
        <v>11271</v>
      </c>
      <c r="K239" s="233">
        <v>43286</v>
      </c>
      <c r="L239" s="646" t="s">
        <v>11281</v>
      </c>
      <c r="M239" s="233">
        <v>43287</v>
      </c>
      <c r="N239" s="30" t="s">
        <v>11697</v>
      </c>
      <c r="O239" s="10"/>
      <c r="P239" s="646" t="s">
        <v>11809</v>
      </c>
      <c r="Q239" s="233">
        <v>43462</v>
      </c>
      <c r="R239" s="1399" t="s">
        <v>12081</v>
      </c>
      <c r="S239" s="233">
        <v>43572</v>
      </c>
      <c r="T239" s="646" t="s">
        <v>12239</v>
      </c>
      <c r="U239" s="233">
        <v>43634</v>
      </c>
      <c r="V239" s="646" t="s">
        <v>12999</v>
      </c>
      <c r="W239" s="233">
        <v>43878</v>
      </c>
      <c r="X239" s="1889" t="s">
        <v>13048</v>
      </c>
      <c r="Y239" s="233">
        <v>43909</v>
      </c>
      <c r="Z239" s="1816" t="s">
        <v>13630</v>
      </c>
      <c r="AA239" s="1817">
        <v>43934</v>
      </c>
      <c r="AB239" s="1816" t="s">
        <v>13631</v>
      </c>
      <c r="AC239" s="1817">
        <v>44060</v>
      </c>
      <c r="AD239" s="1813" t="s">
        <v>13632</v>
      </c>
      <c r="AE239" s="1882">
        <v>44202</v>
      </c>
      <c r="AF239" s="1813" t="s">
        <v>13633</v>
      </c>
      <c r="AG239" s="1882">
        <v>44237</v>
      </c>
      <c r="AH239" s="2050" t="s">
        <v>13366</v>
      </c>
      <c r="AI239" s="2021">
        <v>44259</v>
      </c>
      <c r="AJ239" s="1813" t="s">
        <v>13634</v>
      </c>
      <c r="AK239" s="1882">
        <v>44289</v>
      </c>
      <c r="AL239" s="1813" t="s">
        <v>13635</v>
      </c>
      <c r="AM239" s="1882">
        <v>44578</v>
      </c>
    </row>
    <row r="240" spans="2:39" ht="130.5" x14ac:dyDescent="0.35">
      <c r="B240" s="30" t="str">
        <f>'INF GERAIS'!B240&amp;IFERROR(IF(INDEX(APOIO!$A$5:$A$50,MATCH('INF GERAIS'!N240,APOIO!$B$5:$B$50,0))="NÃO",APOIO!$A$2&amp;"NÃO VÁLIDO",""),"")</f>
        <v>2014.0226</v>
      </c>
      <c r="C240" s="30" t="str">
        <f>'INF GERAIS'!C240</f>
        <v>SERTÃO DO SÃO FRANCISCO</v>
      </c>
      <c r="D240" s="30" t="str">
        <f>'INF GERAIS'!D240</f>
        <v>LAGOA GRANDE</v>
      </c>
      <c r="E240" s="30" t="str">
        <f>'INF GERAIS'!E240</f>
        <v>PAVIMENTAÇÃO EM PARALELEPÍPEDOS GRANÍTICOS EM RUAS DO BAIRRO VERMELHOS</v>
      </c>
      <c r="F240" s="30" t="str">
        <f>'INF GERAIS'!G240</f>
        <v>NORMAL</v>
      </c>
      <c r="G240" s="233" t="str">
        <f>IF(OR('INF GERAIS'!N240="AGUARDANDO PRESTAÇÃO DE CONTAS",'INF GERAIS'!N240="AGUARDANDO APROVAÇÃO PRESTAÇÃO DE CONTAS",'INF GERAIS'!N240="AGUARDANDO APROVAÇÃO PRESTAÇÃO DE CONTAS (SECRETARIA)",'INF GERAIS'!N240="AGUARDANDO APROVAÇÃO PRESTAÇÃO DE CONTAS (CEAM)",'INF GERAIS'!N240="CONCLUÍDO"),RESUMO!N240+60,"ND")</f>
        <v>ND</v>
      </c>
      <c r="H240" s="10">
        <v>43035</v>
      </c>
      <c r="I240" s="233"/>
      <c r="J240" s="1091" t="s">
        <v>11029</v>
      </c>
      <c r="K240" s="10">
        <v>43217</v>
      </c>
      <c r="L240" s="178" t="s">
        <v>13897</v>
      </c>
      <c r="M240" s="10">
        <v>43710</v>
      </c>
      <c r="N240" s="1752" t="s">
        <v>13221</v>
      </c>
      <c r="O240" s="10">
        <v>44060</v>
      </c>
      <c r="P240" s="2051" t="s">
        <v>13351</v>
      </c>
      <c r="Q240" s="376">
        <v>44225</v>
      </c>
      <c r="R240" s="2051" t="s">
        <v>14093</v>
      </c>
      <c r="S240" s="2056">
        <v>45530</v>
      </c>
      <c r="T240" s="2068" t="s">
        <v>14163</v>
      </c>
      <c r="U240" s="2070">
        <v>45567</v>
      </c>
    </row>
    <row r="241" spans="2:19" ht="130.5" x14ac:dyDescent="0.35">
      <c r="B241" s="30" t="str">
        <f>'INF GERAIS'!B241&amp;IFERROR(IF(INDEX(APOIO!$A$5:$A$50,MATCH('INF GERAIS'!N241,APOIO!$B$5:$B$50,0))="NÃO",APOIO!$A$2&amp;"NÃO VÁLIDO",""),"")</f>
        <v>2014.0227</v>
      </c>
      <c r="C241" s="30" t="str">
        <f>'INF GERAIS'!C241</f>
        <v>SERTÃO DO SÃO FRANCISCO</v>
      </c>
      <c r="D241" s="30" t="str">
        <f>'INF GERAIS'!D241</f>
        <v>LAGOA GRANDE</v>
      </c>
      <c r="E241" s="30" t="str">
        <f>'INF GERAIS'!E241</f>
        <v>PAVIMENTAÇÃO EM PARALELEPÍPEDOS GRANÍTICOS DA RUA OLÍMPIO ANGELIM NO BAIRRO ESTÁTUA</v>
      </c>
      <c r="F241" s="30" t="str">
        <f>'INF GERAIS'!G241</f>
        <v>NORMAL</v>
      </c>
      <c r="G241" s="233" t="str">
        <f>IF(OR('INF GERAIS'!N241="AGUARDANDO PRESTAÇÃO DE CONTAS",'INF GERAIS'!N241="AGUARDANDO APROVAÇÃO PRESTAÇÃO DE CONTAS",'INF GERAIS'!N241="AGUARDANDO APROVAÇÃO PRESTAÇÃO DE CONTAS (SECRETARIA)",'INF GERAIS'!N241="AGUARDANDO APROVAÇÃO PRESTAÇÃO DE CONTAS (CEAM)",'INF GERAIS'!N241="CONCLUÍDO"),RESUMO!N241+60,"ND")</f>
        <v>ND</v>
      </c>
      <c r="H241" s="10">
        <v>42670</v>
      </c>
      <c r="I241" s="233"/>
      <c r="J241" s="1091" t="s">
        <v>11030</v>
      </c>
      <c r="K241" s="233">
        <v>43217</v>
      </c>
      <c r="L241" s="1548" t="s">
        <v>13896</v>
      </c>
      <c r="M241" s="10">
        <v>43710</v>
      </c>
      <c r="N241" s="2028" t="s">
        <v>14003</v>
      </c>
      <c r="O241" s="10">
        <v>45385</v>
      </c>
      <c r="P241" s="2040" t="s">
        <v>14030</v>
      </c>
      <c r="Q241" s="2039">
        <v>45454</v>
      </c>
    </row>
    <row r="242" spans="2:19" ht="130.5" x14ac:dyDescent="0.35">
      <c r="B242" s="30" t="str">
        <f>'INF GERAIS'!B242&amp;IFERROR(IF(INDEX(APOIO!$A$5:$A$50,MATCH('INF GERAIS'!N242,APOIO!$B$5:$B$50,0))="NÃO",APOIO!$A$2&amp;"NÃO VÁLIDO",""),"")</f>
        <v>2014.0228</v>
      </c>
      <c r="C242" s="30" t="str">
        <f>'INF GERAIS'!C242</f>
        <v>AGRESTE MERIDIONAL</v>
      </c>
      <c r="D242" s="30" t="str">
        <f>'INF GERAIS'!D242</f>
        <v>LAJEDO</v>
      </c>
      <c r="E242" s="30" t="str">
        <f>'INF GERAIS'!E242</f>
        <v>MELHORIA DA INFRAESTRUTURA URBANA COM PAVIMENTAÇÃO EM PARALELEPÍPEDOS GRANÍTICOS</v>
      </c>
      <c r="F242" s="30" t="str">
        <f>'INF GERAIS'!G242</f>
        <v>NORMAL</v>
      </c>
      <c r="G242" s="233">
        <f>IF(OR('INF GERAIS'!N242="AGUARDANDO PRESTAÇÃO DE CONTAS",'INF GERAIS'!N242="AGUARDANDO APROVAÇÃO PRESTAÇÃO DE CONTAS",'INF GERAIS'!N242="AGUARDANDO APROVAÇÃO PRESTAÇÃO DE CONTAS (SECRETARIA)",'INF GERAIS'!N242="AGUARDANDO APROVAÇÃO PRESTAÇÃO DE CONTAS (CEAM)",'INF GERAIS'!N242="CONCLUÍDO"),RESUMO!N242+60,"ND")</f>
        <v>43969</v>
      </c>
      <c r="H242" s="10">
        <v>44418</v>
      </c>
      <c r="I242" s="233"/>
      <c r="J242" s="1823" t="s">
        <v>13456</v>
      </c>
      <c r="K242" s="10">
        <v>44454</v>
      </c>
      <c r="L242" s="30"/>
      <c r="M242" s="10"/>
      <c r="N242" s="30"/>
      <c r="O242" s="10"/>
    </row>
    <row r="243" spans="2:19" ht="72.5" x14ac:dyDescent="0.35">
      <c r="B243" s="30" t="str">
        <f>'INF GERAIS'!B243&amp;IFERROR(IF(INDEX(APOIO!$A$5:$A$50,MATCH('INF GERAIS'!N243,APOIO!$B$5:$B$50,0))="NÃO",APOIO!$A$2&amp;"NÃO VÁLIDO",""),"")</f>
        <v>2014.0229
NÃO VÁLIDO</v>
      </c>
      <c r="C243" s="30" t="str">
        <f>'INF GERAIS'!C243</f>
        <v>AGRESTE MERIDIONAL</v>
      </c>
      <c r="D243" s="30" t="str">
        <f>'INF GERAIS'!D243</f>
        <v>LAJEDO</v>
      </c>
      <c r="E243" s="30" t="str">
        <f>'INF GERAIS'!E243</f>
        <v>MELHORIA DA INFRAESTRUTURA URBANA COM PAVIMENTAÇÃO ASFÁLTICA EM TRATAMENTO SUPERFICIAL DUPLO - TSD</v>
      </c>
      <c r="F243" s="30" t="str">
        <f>'INF GERAIS'!G243</f>
        <v>NORMAL</v>
      </c>
      <c r="G243" s="233" t="str">
        <f>IF(OR('INF GERAIS'!N243="AGUARDANDO PRESTAÇÃO DE CONTAS",'INF GERAIS'!N243="AGUARDANDO APROVAÇÃO PRESTAÇÃO DE CONTAS",'INF GERAIS'!N243="AGUARDANDO APROVAÇÃO PRESTAÇÃO DE CONTAS (SECRETARIA)",'INF GERAIS'!N243="AGUARDANDO APROVAÇÃO PRESTAÇÃO DE CONTAS (CEAM)",'INF GERAIS'!N243="CONCLUÍDO"),RESUMO!N243+60,"ND")</f>
        <v>ND</v>
      </c>
      <c r="H243" s="10"/>
      <c r="I243" s="233"/>
      <c r="J243" s="30"/>
      <c r="K243" s="10"/>
      <c r="L243" s="30"/>
      <c r="M243" s="10"/>
      <c r="N243" s="30"/>
      <c r="O243" s="10"/>
    </row>
    <row r="244" spans="2:19" ht="43.5" x14ac:dyDescent="0.35">
      <c r="B244" s="30" t="str">
        <f>'INF GERAIS'!B244&amp;IFERROR(IF(INDEX(APOIO!$A$5:$A$50,MATCH('INF GERAIS'!N244,APOIO!$B$5:$B$50,0))="NÃO",APOIO!$A$2&amp;"NÃO VÁLIDO",""),"")</f>
        <v>2014.0230
NÃO VÁLIDO</v>
      </c>
      <c r="C244" s="30" t="str">
        <f>'INF GERAIS'!C244</f>
        <v>AGRESTE MERIDIONAL</v>
      </c>
      <c r="D244" s="30" t="str">
        <f>'INF GERAIS'!D244</f>
        <v>LAJEDO</v>
      </c>
      <c r="E244" s="30" t="str">
        <f>'INF GERAIS'!E244</f>
        <v>MELHORIA DO ACESSO DA AVENIDA 19 DE MAIO</v>
      </c>
      <c r="F244" s="30" t="str">
        <f>'INF GERAIS'!G244</f>
        <v>NORMAL</v>
      </c>
      <c r="G244" s="233" t="str">
        <f>IF(OR('INF GERAIS'!N244="AGUARDANDO PRESTAÇÃO DE CONTAS",'INF GERAIS'!N244="AGUARDANDO APROVAÇÃO PRESTAÇÃO DE CONTAS",'INF GERAIS'!N244="AGUARDANDO APROVAÇÃO PRESTAÇÃO DE CONTAS (SECRETARIA)",'INF GERAIS'!N244="AGUARDANDO APROVAÇÃO PRESTAÇÃO DE CONTAS (CEAM)",'INF GERAIS'!N244="CONCLUÍDO"),RESUMO!N244+60,"ND")</f>
        <v>ND</v>
      </c>
      <c r="H244" s="10"/>
      <c r="I244" s="233"/>
      <c r="J244" s="30"/>
      <c r="K244" s="10"/>
      <c r="L244" s="30"/>
      <c r="M244" s="10"/>
      <c r="N244" s="30"/>
      <c r="O244" s="10"/>
    </row>
    <row r="245" spans="2:19" ht="159.5" x14ac:dyDescent="0.35">
      <c r="B245" s="30" t="str">
        <f>'INF GERAIS'!B245&amp;IFERROR(IF(INDEX(APOIO!$A$5:$A$50,MATCH('INF GERAIS'!N245,APOIO!$B$5:$B$50,0))="NÃO",APOIO!$A$2&amp;"NÃO VÁLIDO",""),"")</f>
        <v>2014.0231</v>
      </c>
      <c r="C245" s="30" t="str">
        <f>'INF GERAIS'!C245</f>
        <v>AGRESTE SETENTRIONAL</v>
      </c>
      <c r="D245" s="30" t="str">
        <f>'INF GERAIS'!D245</f>
        <v>LIMOEIRO</v>
      </c>
      <c r="E245" s="30" t="str">
        <f>'INF GERAIS'!E245</f>
        <v>CONSTRUÇÃO DE DUAS PRAÇAS UMA NA COMUNIDADE RURAL DE CAMPO GRANDE E OUTRA NO BAIRRO DA COHAB VELHA</v>
      </c>
      <c r="F245" s="30" t="str">
        <f>'INF GERAIS'!G245</f>
        <v>NORMAL</v>
      </c>
      <c r="G245" s="233" t="str">
        <f>IF(OR('INF GERAIS'!N245="AGUARDANDO PRESTAÇÃO DE CONTAS",'INF GERAIS'!N245="AGUARDANDO APROVAÇÃO PRESTAÇÃO DE CONTAS",'INF GERAIS'!N245="AGUARDANDO APROVAÇÃO PRESTAÇÃO DE CONTAS (SECRETARIA)",'INF GERAIS'!N245="AGUARDANDO APROVAÇÃO PRESTAÇÃO DE CONTAS (CEAM)",'INF GERAIS'!N245="CONCLUÍDO"),RESUMO!N245+60,"ND")</f>
        <v>ND</v>
      </c>
      <c r="H245" s="10">
        <v>43494</v>
      </c>
      <c r="I245" s="233"/>
      <c r="J245" s="1328" t="s">
        <v>11860</v>
      </c>
      <c r="K245" s="10">
        <v>43494</v>
      </c>
      <c r="L245" s="30" t="s">
        <v>12055</v>
      </c>
      <c r="M245" s="10">
        <v>43558</v>
      </c>
      <c r="N245" s="1695" t="s">
        <v>12963</v>
      </c>
      <c r="O245" s="10">
        <v>43867</v>
      </c>
      <c r="P245" s="1708" t="s">
        <v>13014</v>
      </c>
      <c r="Q245" s="122">
        <v>43889</v>
      </c>
      <c r="R245" s="35" t="s">
        <v>13227</v>
      </c>
      <c r="S245" s="16">
        <v>44082</v>
      </c>
    </row>
    <row r="246" spans="2:19" ht="130.5" x14ac:dyDescent="0.35">
      <c r="B246" s="30" t="str">
        <f>'INF GERAIS'!B246&amp;IFERROR(IF(INDEX(APOIO!$A$5:$A$50,MATCH('INF GERAIS'!N246,APOIO!$B$5:$B$50,0))="NÃO",APOIO!$A$2&amp;"NÃO VÁLIDO",""),"")</f>
        <v>2014.0232</v>
      </c>
      <c r="C246" s="30" t="str">
        <f>'INF GERAIS'!C246</f>
        <v>AGRESTE SETENTRIONAL</v>
      </c>
      <c r="D246" s="30" t="str">
        <f>'INF GERAIS'!D246</f>
        <v>LIMOEIRO</v>
      </c>
      <c r="E246" s="30" t="str">
        <f>'INF GERAIS'!E246</f>
        <v>PAVIMENTAÇÃO EM PARALELEPÍPEDOS E DRENAGEM SUPERFICIAL DE ÁGUAS PLUVIAIS</v>
      </c>
      <c r="F246" s="30" t="str">
        <f>'INF GERAIS'!G246</f>
        <v>NORMAL</v>
      </c>
      <c r="G246" s="233" t="str">
        <f>IF(OR('INF GERAIS'!N246="AGUARDANDO PRESTAÇÃO DE CONTAS",'INF GERAIS'!N246="AGUARDANDO APROVAÇÃO PRESTAÇÃO DE CONTAS",'INF GERAIS'!N246="AGUARDANDO APROVAÇÃO PRESTAÇÃO DE CONTAS (SECRETARIA)",'INF GERAIS'!N246="AGUARDANDO APROVAÇÃO PRESTAÇÃO DE CONTAS (CEAM)",'INF GERAIS'!N246="CONCLUÍDO"),RESUMO!N246+60,"ND")</f>
        <v>ND</v>
      </c>
      <c r="H246" s="10">
        <v>43859</v>
      </c>
      <c r="I246" s="233"/>
      <c r="J246" s="30" t="s">
        <v>12955</v>
      </c>
      <c r="K246" s="233">
        <v>43859</v>
      </c>
      <c r="L246" s="1695" t="s">
        <v>12964</v>
      </c>
      <c r="M246" s="10">
        <v>43867</v>
      </c>
      <c r="N246" s="30" t="s">
        <v>13015</v>
      </c>
      <c r="O246" s="122">
        <v>43889</v>
      </c>
    </row>
    <row r="247" spans="2:19" ht="87" x14ac:dyDescent="0.35">
      <c r="B247" s="30" t="str">
        <f>'INF GERAIS'!B247&amp;IFERROR(IF(INDEX(APOIO!$A$5:$A$50,MATCH('INF GERAIS'!N247,APOIO!$B$5:$B$50,0))="NÃO",APOIO!$A$2&amp;"NÃO VÁLIDO",""),"")</f>
        <v>2014.0233</v>
      </c>
      <c r="C247" s="30" t="str">
        <f>'INF GERAIS'!C247</f>
        <v>MATA NORTE</v>
      </c>
      <c r="D247" s="30" t="str">
        <f>'INF GERAIS'!D247</f>
        <v>MACAPARANA</v>
      </c>
      <c r="E247" s="30" t="str">
        <f>'INF GERAIS'!E247</f>
        <v>CONSTRUÇÃO DAS PRAÇAS DO ALVORADA, TERRA PROMETIDA, PAQUEVIRA, PIRAUÁ, EREM E  LAGOA GRANDE; REFORMA DAS PRAÇAS DO FÓRUM E POSTO</v>
      </c>
      <c r="F247" s="30" t="str">
        <f>'INF GERAIS'!G247</f>
        <v>NORMAL</v>
      </c>
      <c r="G247" s="233" t="str">
        <f>IF(OR('INF GERAIS'!N247="AGUARDANDO PRESTAÇÃO DE CONTAS",'INF GERAIS'!N247="AGUARDANDO APROVAÇÃO PRESTAÇÃO DE CONTAS",'INF GERAIS'!N247="AGUARDANDO APROVAÇÃO PRESTAÇÃO DE CONTAS (SECRETARIA)",'INF GERAIS'!N247="AGUARDANDO APROVAÇÃO PRESTAÇÃO DE CONTAS (CEAM)",'INF GERAIS'!N247="CONCLUÍDO"),RESUMO!N247+60,"ND")</f>
        <v>ND</v>
      </c>
      <c r="H247" s="10">
        <v>44181</v>
      </c>
      <c r="I247" s="233"/>
      <c r="J247" s="30"/>
      <c r="K247" s="233"/>
      <c r="L247" s="30"/>
      <c r="M247" s="10"/>
      <c r="N247" s="30"/>
      <c r="O247" s="10"/>
    </row>
    <row r="248" spans="2:19" ht="116" x14ac:dyDescent="0.35">
      <c r="B248" s="30" t="str">
        <f>'INF GERAIS'!B248&amp;IFERROR(IF(INDEX(APOIO!$A$5:$A$50,MATCH('INF GERAIS'!N248,APOIO!$B$5:$B$50,0))="NÃO",APOIO!$A$2&amp;"NÃO VÁLIDO",""),"")</f>
        <v>2014.0234</v>
      </c>
      <c r="C248" s="30" t="str">
        <f>'INF GERAIS'!C248</f>
        <v>MATA NORTE</v>
      </c>
      <c r="D248" s="30" t="str">
        <f>'INF GERAIS'!D248</f>
        <v>MACAPARANA</v>
      </c>
      <c r="E248" s="30" t="str">
        <f>'INF GERAIS'!E248</f>
        <v>SUBSTITUIÇÃO DA ESTRUTURA METÁLICA E COBERTA DA QUADRA POLIESPORTIVA DO DISTRITO DE PIRAUÁ E SUBSTITUIÇÃO DO PISO EM MADEIRA DE LEI DO GINÁSIO DE ESPORTES JOAQUIM FRANCISCO</v>
      </c>
      <c r="F248" s="30" t="str">
        <f>'INF GERAIS'!G248</f>
        <v>NORMAL</v>
      </c>
      <c r="G248" s="233">
        <f>IF(OR('INF GERAIS'!N248="AGUARDANDO PRESTAÇÃO DE CONTAS",'INF GERAIS'!N248="AGUARDANDO APROVAÇÃO PRESTAÇÃO DE CONTAS",'INF GERAIS'!N248="AGUARDANDO APROVAÇÃO PRESTAÇÃO DE CONTAS (SECRETARIA)",'INF GERAIS'!N248="AGUARDANDO APROVAÇÃO PRESTAÇÃO DE CONTAS (CEAM)",'INF GERAIS'!N248="CONCLUÍDO"),RESUMO!N248+60,"ND")</f>
        <v>44702</v>
      </c>
      <c r="H248" s="10">
        <v>44741</v>
      </c>
      <c r="I248" s="233"/>
      <c r="J248" s="30"/>
      <c r="K248" s="10"/>
      <c r="L248" s="30"/>
      <c r="M248" s="10"/>
      <c r="N248" s="30"/>
      <c r="O248" s="10"/>
    </row>
    <row r="249" spans="2:19" ht="130.5" x14ac:dyDescent="0.35">
      <c r="B249" s="30" t="str">
        <f>'INF GERAIS'!B249&amp;IFERROR(IF(INDEX(APOIO!$A$5:$A$50,MATCH('INF GERAIS'!N249,APOIO!$B$5:$B$50,0))="NÃO",APOIO!$A$2&amp;"NÃO VÁLIDO",""),"")</f>
        <v>2014.0235</v>
      </c>
      <c r="C249" s="30" t="str">
        <f>'INF GERAIS'!C249</f>
        <v>AGRESTE SETENTRIONAL</v>
      </c>
      <c r="D249" s="30" t="str">
        <f>'INF GERAIS'!D249</f>
        <v>MACHADOS</v>
      </c>
      <c r="E249" s="30" t="str">
        <f>'INF GERAIS'!E249</f>
        <v>CONSTRUÇÃO DE MURO DE CONTENÇÃO NA PE 89, NO BAIRRO LARANJEIRAS - MACHADOS/PE</v>
      </c>
      <c r="F249" s="30" t="str">
        <f>'INF GERAIS'!G249</f>
        <v>NORMAL</v>
      </c>
      <c r="G249" s="233" t="str">
        <f>IF(OR('INF GERAIS'!N249="AGUARDANDO PRESTAÇÃO DE CONTAS",'INF GERAIS'!N249="AGUARDANDO APROVAÇÃO PRESTAÇÃO DE CONTAS",'INF GERAIS'!N249="AGUARDANDO APROVAÇÃO PRESTAÇÃO DE CONTAS (SECRETARIA)",'INF GERAIS'!N249="AGUARDANDO APROVAÇÃO PRESTAÇÃO DE CONTAS (CEAM)",'INF GERAIS'!N249="CONCLUÍDO"),RESUMO!N249+60,"ND")</f>
        <v>ND</v>
      </c>
      <c r="H249" s="10">
        <v>43319</v>
      </c>
      <c r="I249" s="233"/>
      <c r="J249" s="233" t="s">
        <v>11543</v>
      </c>
      <c r="K249" s="233">
        <v>43319</v>
      </c>
      <c r="L249" s="1302" t="s">
        <v>11792</v>
      </c>
      <c r="M249" s="10">
        <v>43452</v>
      </c>
      <c r="N249" s="30"/>
      <c r="O249" s="10"/>
    </row>
    <row r="250" spans="2:19" ht="72.5" x14ac:dyDescent="0.35">
      <c r="B250" s="30" t="str">
        <f>'INF GERAIS'!B250&amp;IFERROR(IF(INDEX(APOIO!$A$5:$A$50,MATCH('INF GERAIS'!N250,APOIO!$B$5:$B$50,0))="NÃO",APOIO!$A$2&amp;"NÃO VÁLIDO",""),"")</f>
        <v>2014.0236</v>
      </c>
      <c r="C250" s="30" t="str">
        <f>'INF GERAIS'!C250</f>
        <v>AGRESTE SETENTRIONAL</v>
      </c>
      <c r="D250" s="30" t="str">
        <f>'INF GERAIS'!D250</f>
        <v>MACHADOS</v>
      </c>
      <c r="E250" s="30" t="str">
        <f>'INF GERAIS'!E250</f>
        <v>PAVIMENTAÇÃO EM PARALELEPÍPEDOS GRANÍTICOS, DRENAGEM E SINALIZAÇÃO VIÁRIA DE DIVERSAS RUAS DO CENTRO</v>
      </c>
      <c r="F250" s="30" t="str">
        <f>'INF GERAIS'!G250</f>
        <v>NORMAL</v>
      </c>
      <c r="G250" s="233" t="str">
        <f>IF(OR('INF GERAIS'!N250="AGUARDANDO PRESTAÇÃO DE CONTAS",'INF GERAIS'!N250="AGUARDANDO APROVAÇÃO PRESTAÇÃO DE CONTAS",'INF GERAIS'!N250="AGUARDANDO APROVAÇÃO PRESTAÇÃO DE CONTAS (SECRETARIA)",'INF GERAIS'!N250="AGUARDANDO APROVAÇÃO PRESTAÇÃO DE CONTAS (CEAM)",'INF GERAIS'!N250="CONCLUÍDO"),RESUMO!N250+60,"ND")</f>
        <v>ND</v>
      </c>
      <c r="H250" s="10">
        <v>43378</v>
      </c>
      <c r="I250" s="233"/>
      <c r="J250" s="233" t="s">
        <v>11688</v>
      </c>
      <c r="K250" s="233">
        <v>43378</v>
      </c>
      <c r="L250" s="30"/>
      <c r="M250" s="10"/>
      <c r="N250" s="30"/>
      <c r="O250" s="10"/>
    </row>
    <row r="251" spans="2:19" ht="58" x14ac:dyDescent="0.35">
      <c r="B251" s="30" t="str">
        <f>'INF GERAIS'!B251&amp;IFERROR(IF(INDEX(APOIO!$A$5:$A$50,MATCH('INF GERAIS'!N251,APOIO!$B$5:$B$50,0))="NÃO",APOIO!$A$2&amp;"NÃO VÁLIDO",""),"")</f>
        <v>2014.0237</v>
      </c>
      <c r="C251" s="30" t="str">
        <f>'INF GERAIS'!C251</f>
        <v>SERTÃO DO MOXOTÓ</v>
      </c>
      <c r="D251" s="30" t="str">
        <f>'INF GERAIS'!D251</f>
        <v>MANARI</v>
      </c>
      <c r="E251" s="30" t="str">
        <f>'INF GERAIS'!E251</f>
        <v>CONSTRUÇÃO DO BLOCO II, BLOCO III E BLOCO IV DA ESCOLA NOVA MUNICIPAL MARIA ALZIRA</v>
      </c>
      <c r="F251" s="30" t="str">
        <f>'INF GERAIS'!G251</f>
        <v>NORMAL</v>
      </c>
      <c r="G251" s="233">
        <f>IF(OR('INF GERAIS'!N251="AGUARDANDO PRESTAÇÃO DE CONTAS",'INF GERAIS'!N251="AGUARDANDO APROVAÇÃO PRESTAÇÃO DE CONTAS",'INF GERAIS'!N251="AGUARDANDO APROVAÇÃO PRESTAÇÃO DE CONTAS (SECRETARIA)",'INF GERAIS'!N251="AGUARDANDO APROVAÇÃO PRESTAÇÃO DE CONTAS (CEAM)",'INF GERAIS'!N251="CONCLUÍDO"),RESUMO!N251+60,"ND")</f>
        <v>44863</v>
      </c>
      <c r="H251" s="10"/>
      <c r="I251" s="233"/>
      <c r="J251" s="30"/>
      <c r="K251" s="10"/>
      <c r="L251" s="30"/>
      <c r="M251" s="10"/>
      <c r="N251" s="30"/>
      <c r="O251" s="10"/>
    </row>
    <row r="252" spans="2:19" ht="145" x14ac:dyDescent="0.35">
      <c r="B252" s="30" t="str">
        <f>'INF GERAIS'!B252&amp;IFERROR(IF(INDEX(APOIO!$A$5:$A$50,MATCH('INF GERAIS'!N252,APOIO!$B$5:$B$50,0))="NÃO",APOIO!$A$2&amp;"NÃO VÁLIDO",""),"")</f>
        <v>2014.0238</v>
      </c>
      <c r="C252" s="30" t="str">
        <f>'INF GERAIS'!C252</f>
        <v>MATA SUL</v>
      </c>
      <c r="D252" s="30" t="str">
        <f>'INF GERAIS'!D252</f>
        <v>MARAIAL</v>
      </c>
      <c r="E252" s="30" t="str">
        <f>'INF GERAIS'!E252</f>
        <v>PAVIMENTAÇÃO DE VIAS URBANAS DO MUNICÍPIO NOS BAIRROS NOVA MARAIAL, LOTEAMENTO MANOEL NUNES VIANA, BAIRRO BOM JESUS RUA PROJETADA 15, BAIRRO SÃO LUIZ, DISTRITO DE SERTÃOZINHO DE CIMA E DISTRITO DE SERTÃOZINHO DE BAIXO</v>
      </c>
      <c r="F252" s="30" t="str">
        <f>'INF GERAIS'!G252</f>
        <v>NORMAL</v>
      </c>
      <c r="G252" s="233" t="str">
        <f>IF(OR('INF GERAIS'!N252="AGUARDANDO PRESTAÇÃO DE CONTAS",'INF GERAIS'!N252="AGUARDANDO APROVAÇÃO PRESTAÇÃO DE CONTAS",'INF GERAIS'!N252="AGUARDANDO APROVAÇÃO PRESTAÇÃO DE CONTAS (SECRETARIA)",'INF GERAIS'!N252="AGUARDANDO APROVAÇÃO PRESTAÇÃO DE CONTAS (CEAM)",'INF GERAIS'!N252="CONCLUÍDO"),RESUMO!N252+60,"ND")</f>
        <v>ND</v>
      </c>
      <c r="H252" s="10"/>
      <c r="I252" s="233"/>
      <c r="J252" s="30"/>
      <c r="K252" s="10"/>
      <c r="L252" s="30"/>
      <c r="M252" s="10"/>
      <c r="N252" s="30"/>
      <c r="O252" s="10"/>
    </row>
    <row r="253" spans="2:19" ht="101.5" x14ac:dyDescent="0.35">
      <c r="B253" s="1506" t="str">
        <f>'INF GERAIS'!B253&amp;IFERROR(IF(INDEX(APOIO!$A$5:$A$50,MATCH('INF GERAIS'!N253,APOIO!$B$5:$B$50,0))="NÃO",APOIO!$A$2&amp;"NÃO VÁLIDO",""),"")</f>
        <v>2014.0444</v>
      </c>
      <c r="C253" s="1506" t="str">
        <f>'INF GERAIS'!C253</f>
        <v>SERTÃO CENTRAL</v>
      </c>
      <c r="D253" s="1506" t="str">
        <f>'INF GERAIS'!D253</f>
        <v>MIRANDIBA</v>
      </c>
      <c r="E253" s="1506" t="str">
        <f>'INF GERAIS'!E253</f>
        <v>PAVIMENTAÇÃO EM PARALELEPÍPEDOS GRANÍTICOS NA RUA EXPEDITO LOPES BARROS, LOCALIZADA NA SEDE DO MUNICÍPIO DE MIRANDIBA/PE</v>
      </c>
      <c r="F253" s="1506" t="str">
        <f>'INF GERAIS'!G253</f>
        <v>NORMAL</v>
      </c>
      <c r="G253" s="233" t="e">
        <f>IF(OR('INF GERAIS'!N253="AGUARDANDO PRESTAÇÃO DE CONTAS",'INF GERAIS'!N253="AGUARDANDO APROVAÇÃO PRESTAÇÃO DE CONTAS",'INF GERAIS'!N253="AGUARDANDO APROVAÇÃO PRESTAÇÃO DE CONTAS (SECRETARIA)",'INF GERAIS'!N253="AGUARDANDO APROVAÇÃO PRESTAÇÃO DE CONTAS (CEAM)",'INF GERAIS'!N253="CONCLUÍDO"),RESUMO!N253+60,"ND")</f>
        <v>#VALUE!</v>
      </c>
      <c r="H253" s="233">
        <v>44487</v>
      </c>
      <c r="I253" s="233"/>
      <c r="J253" s="1506"/>
      <c r="K253" s="233"/>
      <c r="L253" s="1506"/>
      <c r="M253" s="233"/>
      <c r="N253" s="1506"/>
      <c r="O253" s="233"/>
    </row>
    <row r="254" spans="2:19" ht="29" x14ac:dyDescent="0.35">
      <c r="B254" s="30" t="str">
        <f>'INF GERAIS'!B254&amp;IFERROR(IF(INDEX(APOIO!$A$5:$A$50,MATCH('INF GERAIS'!N254,APOIO!$B$5:$B$50,0))="NÃO",APOIO!$A$2&amp;"NÃO VÁLIDO",""),"")</f>
        <v>2014.0239</v>
      </c>
      <c r="C254" s="30" t="str">
        <f>'INF GERAIS'!C254</f>
        <v>SERTÃO CENTRAL</v>
      </c>
      <c r="D254" s="30" t="str">
        <f>'INF GERAIS'!D254</f>
        <v>MIRANDIBA</v>
      </c>
      <c r="E254" s="30" t="str">
        <f>'INF GERAIS'!E254</f>
        <v>PAVIMENTAÇÃO EM PARALELEPIPEDO GRANITICO</v>
      </c>
      <c r="F254" s="30" t="str">
        <f>'INF GERAIS'!G254</f>
        <v>NORMAL</v>
      </c>
      <c r="G254" s="233" t="str">
        <f>IF(OR('INF GERAIS'!N254="AGUARDANDO PRESTAÇÃO DE CONTAS",'INF GERAIS'!N254="AGUARDANDO APROVAÇÃO PRESTAÇÃO DE CONTAS",'INF GERAIS'!N254="AGUARDANDO APROVAÇÃO PRESTAÇÃO DE CONTAS (SECRETARIA)",'INF GERAIS'!N254="AGUARDANDO APROVAÇÃO PRESTAÇÃO DE CONTAS (CEAM)",'INF GERAIS'!N254="CONCLUÍDO"),RESUMO!N254+60,"ND")</f>
        <v>ND</v>
      </c>
      <c r="H254" s="10">
        <v>42906</v>
      </c>
      <c r="I254" s="233"/>
      <c r="J254" s="30"/>
      <c r="K254" s="10"/>
      <c r="L254" s="30"/>
      <c r="M254" s="10"/>
      <c r="N254" s="30"/>
      <c r="O254" s="10"/>
    </row>
    <row r="255" spans="2:19" ht="43.5" x14ac:dyDescent="0.35">
      <c r="B255" s="30" t="str">
        <f>'INF GERAIS'!B255&amp;IFERROR(IF(INDEX(APOIO!$A$5:$A$50,MATCH('INF GERAIS'!N255,APOIO!$B$5:$B$50,0))="NÃO",APOIO!$A$2&amp;"NÃO VÁLIDO",""),"")</f>
        <v>2014.0240</v>
      </c>
      <c r="C255" s="30" t="str">
        <f>'INF GERAIS'!C255</f>
        <v>SERTÃO CENTRAL</v>
      </c>
      <c r="D255" s="30" t="str">
        <f>'INF GERAIS'!D255</f>
        <v>MIRANDIBA</v>
      </c>
      <c r="E255" s="30" t="str">
        <f>'INF GERAIS'!E255</f>
        <v>PAVIMENTAÇÃO EM PARALELEPIPEDO GRANITICO E URBANIZAÇÃO DA PRAÇA</v>
      </c>
      <c r="F255" s="30" t="str">
        <f>'INF GERAIS'!G255</f>
        <v>NORMAL</v>
      </c>
      <c r="G255" s="233" t="str">
        <f>IF(OR('INF GERAIS'!N255="AGUARDANDO PRESTAÇÃO DE CONTAS",'INF GERAIS'!N255="AGUARDANDO APROVAÇÃO PRESTAÇÃO DE CONTAS",'INF GERAIS'!N255="AGUARDANDO APROVAÇÃO PRESTAÇÃO DE CONTAS (SECRETARIA)",'INF GERAIS'!N255="AGUARDANDO APROVAÇÃO PRESTAÇÃO DE CONTAS (CEAM)",'INF GERAIS'!N255="CONCLUÍDO"),RESUMO!N255+60,"ND")</f>
        <v>ND</v>
      </c>
      <c r="H255" s="10">
        <v>43619</v>
      </c>
      <c r="I255" s="233"/>
      <c r="J255" s="30"/>
      <c r="K255" s="10"/>
      <c r="L255" s="30"/>
      <c r="M255" s="10"/>
      <c r="N255" s="30"/>
      <c r="O255" s="10"/>
    </row>
    <row r="256" spans="2:19" ht="116" x14ac:dyDescent="0.35">
      <c r="B256" s="30" t="str">
        <f>'INF GERAIS'!B256&amp;IFERROR(IF(INDEX(APOIO!$A$5:$A$50,MATCH('INF GERAIS'!N256,APOIO!$B$5:$B$50,0))="NÃO",APOIO!$A$2&amp;"NÃO VÁLIDO",""),"")</f>
        <v>2014.0241</v>
      </c>
      <c r="C256" s="30" t="str">
        <f>'INF GERAIS'!C256</f>
        <v>SERTÃO DO ARARIPE</v>
      </c>
      <c r="D256" s="30" t="str">
        <f>'INF GERAIS'!D256</f>
        <v>MOREILÂNDIA</v>
      </c>
      <c r="E256" s="30" t="str">
        <f>'INF GERAIS'!E256</f>
        <v>REVITALIZAÇÃO DO ESTÁDIO DE FUTEBOL</v>
      </c>
      <c r="F256" s="30" t="str">
        <f>'INF GERAIS'!G256</f>
        <v>NORMAL</v>
      </c>
      <c r="G256" s="233" t="str">
        <f>IF(OR('INF GERAIS'!N256="AGUARDANDO PRESTAÇÃO DE CONTAS",'INF GERAIS'!N256="AGUARDANDO APROVAÇÃO PRESTAÇÃO DE CONTAS",'INF GERAIS'!N256="AGUARDANDO APROVAÇÃO PRESTAÇÃO DE CONTAS (SECRETARIA)",'INF GERAIS'!N256="AGUARDANDO APROVAÇÃO PRESTAÇÃO DE CONTAS (CEAM)",'INF GERAIS'!N256="CONCLUÍDO"),RESUMO!N256+60,"ND")</f>
        <v>ND</v>
      </c>
      <c r="H256" s="10">
        <v>42555</v>
      </c>
      <c r="I256" s="233"/>
      <c r="J256" s="30" t="s">
        <v>8960</v>
      </c>
      <c r="K256" s="10">
        <v>42804</v>
      </c>
      <c r="L256" s="1036" t="s">
        <v>10616</v>
      </c>
      <c r="M256" s="10">
        <v>43193</v>
      </c>
      <c r="N256" s="30" t="s">
        <v>11394</v>
      </c>
      <c r="O256" s="10">
        <v>43300</v>
      </c>
      <c r="P256" s="1218" t="s">
        <v>11566</v>
      </c>
      <c r="Q256" s="233">
        <v>43329</v>
      </c>
    </row>
    <row r="257" spans="2:29" ht="116" x14ac:dyDescent="0.35">
      <c r="B257" s="30" t="str">
        <f>'INF GERAIS'!B257&amp;IFERROR(IF(INDEX(APOIO!$A$5:$A$50,MATCH('INF GERAIS'!N257,APOIO!$B$5:$B$50,0))="NÃO",APOIO!$A$2&amp;"NÃO VÁLIDO",""),"")</f>
        <v>2014.0242</v>
      </c>
      <c r="C257" s="30" t="str">
        <f>'INF GERAIS'!C257</f>
        <v>SERTÃO DO ARARIPE</v>
      </c>
      <c r="D257" s="30" t="str">
        <f>'INF GERAIS'!D257</f>
        <v>MOREILÂNDIA</v>
      </c>
      <c r="E257" s="30" t="str">
        <f>'INF GERAIS'!E257</f>
        <v>CONSTRUÇÃO DO MURO DA CRECHE DO LOTEAMENTO SANTA TERESINHA</v>
      </c>
      <c r="F257" s="30" t="str">
        <f>'INF GERAIS'!G257</f>
        <v>NORMAL</v>
      </c>
      <c r="G257" s="233" t="str">
        <f>IF(OR('INF GERAIS'!N257="AGUARDANDO PRESTAÇÃO DE CONTAS",'INF GERAIS'!N257="AGUARDANDO APROVAÇÃO PRESTAÇÃO DE CONTAS",'INF GERAIS'!N257="AGUARDANDO APROVAÇÃO PRESTAÇÃO DE CONTAS (SECRETARIA)",'INF GERAIS'!N257="AGUARDANDO APROVAÇÃO PRESTAÇÃO DE CONTAS (CEAM)",'INF GERAIS'!N257="CONCLUÍDO"),RESUMO!N257+60,"ND")</f>
        <v>ND</v>
      </c>
      <c r="H257" s="233">
        <v>42555</v>
      </c>
      <c r="I257" s="233"/>
      <c r="J257" s="30" t="s">
        <v>8961</v>
      </c>
      <c r="K257" s="10">
        <v>42804</v>
      </c>
      <c r="L257" s="1036" t="s">
        <v>10616</v>
      </c>
      <c r="M257" s="233">
        <v>43193</v>
      </c>
      <c r="N257" s="30" t="s">
        <v>11394</v>
      </c>
      <c r="O257" s="10">
        <v>43300</v>
      </c>
      <c r="P257" s="1218" t="s">
        <v>11566</v>
      </c>
      <c r="Q257" s="233">
        <v>43329</v>
      </c>
    </row>
    <row r="258" spans="2:29" ht="116" x14ac:dyDescent="0.35">
      <c r="B258" s="30" t="str">
        <f>'INF GERAIS'!B258&amp;IFERROR(IF(INDEX(APOIO!$A$5:$A$50,MATCH('INF GERAIS'!N258,APOIO!$B$5:$B$50,0))="NÃO",APOIO!$A$2&amp;"NÃO VÁLIDO",""),"")</f>
        <v>2014.0243</v>
      </c>
      <c r="C258" s="30" t="str">
        <f>'INF GERAIS'!C258</f>
        <v>SERTÃO DO ARARIPE</v>
      </c>
      <c r="D258" s="30" t="str">
        <f>'INF GERAIS'!D258</f>
        <v>MOREILÂNDIA</v>
      </c>
      <c r="E258" s="30" t="str">
        <f>'INF GERAIS'!E258</f>
        <v>CONSTRUÇÃO DO MURO DA CRECHE DA RUA PEDRO RIBEIRO</v>
      </c>
      <c r="F258" s="30" t="str">
        <f>'INF GERAIS'!G258</f>
        <v>NORMAL</v>
      </c>
      <c r="G258" s="233" t="str">
        <f>IF(OR('INF GERAIS'!N258="AGUARDANDO PRESTAÇÃO DE CONTAS",'INF GERAIS'!N258="AGUARDANDO APROVAÇÃO PRESTAÇÃO DE CONTAS",'INF GERAIS'!N258="AGUARDANDO APROVAÇÃO PRESTAÇÃO DE CONTAS (SECRETARIA)",'INF GERAIS'!N258="AGUARDANDO APROVAÇÃO PRESTAÇÃO DE CONTAS (CEAM)",'INF GERAIS'!N258="CONCLUÍDO"),RESUMO!N258+60,"ND")</f>
        <v>ND</v>
      </c>
      <c r="H258" s="233">
        <v>42555</v>
      </c>
      <c r="I258" s="233"/>
      <c r="J258" s="30" t="s">
        <v>8962</v>
      </c>
      <c r="K258" s="10">
        <v>42804</v>
      </c>
      <c r="L258" s="1036" t="s">
        <v>10616</v>
      </c>
      <c r="M258" s="233">
        <v>43193</v>
      </c>
      <c r="N258" s="30" t="s">
        <v>11394</v>
      </c>
      <c r="O258" s="10">
        <v>43300</v>
      </c>
      <c r="P258" s="1218" t="s">
        <v>11566</v>
      </c>
      <c r="Q258" s="233">
        <v>43329</v>
      </c>
    </row>
    <row r="259" spans="2:29" ht="116" x14ac:dyDescent="0.35">
      <c r="B259" s="30" t="str">
        <f>'INF GERAIS'!B259&amp;IFERROR(IF(INDEX(APOIO!$A$5:$A$50,MATCH('INF GERAIS'!N259,APOIO!$B$5:$B$50,0))="NÃO",APOIO!$A$2&amp;"NÃO VÁLIDO",""),"")</f>
        <v>2014.0244</v>
      </c>
      <c r="C259" s="30" t="str">
        <f>'INF GERAIS'!C259</f>
        <v>SERTÃO DO ARARIPE</v>
      </c>
      <c r="D259" s="30" t="str">
        <f>'INF GERAIS'!D259</f>
        <v>MOREILÂNDIA</v>
      </c>
      <c r="E259" s="30" t="str">
        <f>'INF GERAIS'!E259</f>
        <v>CONSTRUÇÃO DO MURO DA QUADRA DE CARIRIMIRIM</v>
      </c>
      <c r="F259" s="30" t="str">
        <f>'INF GERAIS'!G259</f>
        <v>NORMAL</v>
      </c>
      <c r="G259" s="233" t="str">
        <f>IF(OR('INF GERAIS'!N259="AGUARDANDO PRESTAÇÃO DE CONTAS",'INF GERAIS'!N259="AGUARDANDO APROVAÇÃO PRESTAÇÃO DE CONTAS",'INF GERAIS'!N259="AGUARDANDO APROVAÇÃO PRESTAÇÃO DE CONTAS (SECRETARIA)",'INF GERAIS'!N259="AGUARDANDO APROVAÇÃO PRESTAÇÃO DE CONTAS (CEAM)",'INF GERAIS'!N259="CONCLUÍDO"),RESUMO!N259+60,"ND")</f>
        <v>ND</v>
      </c>
      <c r="H259" s="233">
        <v>42555</v>
      </c>
      <c r="I259" s="233"/>
      <c r="J259" s="676" t="s">
        <v>8963</v>
      </c>
      <c r="K259" s="122">
        <v>42804</v>
      </c>
      <c r="L259" s="1036" t="s">
        <v>10616</v>
      </c>
      <c r="M259" s="233">
        <v>43193</v>
      </c>
      <c r="N259" s="30" t="s">
        <v>11394</v>
      </c>
      <c r="O259" s="10">
        <v>43300</v>
      </c>
      <c r="P259" s="1218" t="s">
        <v>11566</v>
      </c>
      <c r="Q259" s="233">
        <v>43329</v>
      </c>
    </row>
    <row r="260" spans="2:29" ht="130.5" x14ac:dyDescent="0.35">
      <c r="B260" s="30" t="str">
        <f>'INF GERAIS'!B260&amp;IFERROR(IF(INDEX(APOIO!$A$5:$A$50,MATCH('INF GERAIS'!N260,APOIO!$B$5:$B$50,0))="NÃO",APOIO!$A$2&amp;"NÃO VÁLIDO",""),"")</f>
        <v>2014.0245</v>
      </c>
      <c r="C260" s="30" t="str">
        <f>'INF GERAIS'!C260</f>
        <v>METROPOLITANA</v>
      </c>
      <c r="D260" s="30" t="str">
        <f>'INF GERAIS'!D260</f>
        <v>MORENO</v>
      </c>
      <c r="E260" s="30" t="str">
        <f>'INF GERAIS'!E260</f>
        <v>PAVIMENTAÇÃO E DRENAGEM DE DIVERSAS RUAS NO MUNICÍPIO DE MORENO</v>
      </c>
      <c r="F260" s="30" t="str">
        <f>'INF GERAIS'!G260</f>
        <v>NORMAL</v>
      </c>
      <c r="G260" s="233">
        <f>IF(OR('INF GERAIS'!N260="AGUARDANDO PRESTAÇÃO DE CONTAS",'INF GERAIS'!N260="AGUARDANDO APROVAÇÃO PRESTAÇÃO DE CONTAS",'INF GERAIS'!N260="AGUARDANDO APROVAÇÃO PRESTAÇÃO DE CONTAS (SECRETARIA)",'INF GERAIS'!N260="AGUARDANDO APROVAÇÃO PRESTAÇÃO DE CONTAS (CEAM)",'INF GERAIS'!N260="CONCLUÍDO"),RESUMO!N260+60,"ND")</f>
        <v>43253</v>
      </c>
      <c r="H260" s="10">
        <v>43235</v>
      </c>
      <c r="I260" s="233"/>
      <c r="J260" s="30" t="s">
        <v>11546</v>
      </c>
      <c r="K260" s="10">
        <v>43320</v>
      </c>
      <c r="L260" s="1376" t="s">
        <v>12022</v>
      </c>
      <c r="M260" s="10">
        <v>43549</v>
      </c>
      <c r="N260" s="1427" t="s">
        <v>12163</v>
      </c>
      <c r="O260" s="10">
        <v>43607</v>
      </c>
      <c r="P260" s="1515" t="s">
        <v>12442</v>
      </c>
      <c r="Q260" s="376">
        <v>43693</v>
      </c>
    </row>
    <row r="261" spans="2:29" ht="58" x14ac:dyDescent="0.35">
      <c r="B261" s="30" t="str">
        <f>'INF GERAIS'!B261&amp;IFERROR(IF(INDEX(APOIO!$A$5:$A$50,MATCH('INF GERAIS'!N261,APOIO!$B$5:$B$50,0))="NÃO",APOIO!$A$2&amp;"NÃO VÁLIDO",""),"")</f>
        <v>2014.0246</v>
      </c>
      <c r="C261" s="30" t="str">
        <f>'INF GERAIS'!C261</f>
        <v>MATA NORTE</v>
      </c>
      <c r="D261" s="30" t="str">
        <f>'INF GERAIS'!D261</f>
        <v>NAZARÉ DA MATA</v>
      </c>
      <c r="E261" s="30" t="str">
        <f>'INF GERAIS'!E261</f>
        <v>PAVIMENTAÇÃO EM PARALELEPÍPEDOS GRANÍTICOS EM DIVERSAS RUAS</v>
      </c>
      <c r="F261" s="30" t="str">
        <f>'INF GERAIS'!G261</f>
        <v>NORMAL</v>
      </c>
      <c r="G261" s="233" t="str">
        <f>IF(OR('INF GERAIS'!N261="AGUARDANDO PRESTAÇÃO DE CONTAS",'INF GERAIS'!N261="AGUARDANDO APROVAÇÃO PRESTAÇÃO DE CONTAS",'INF GERAIS'!N261="AGUARDANDO APROVAÇÃO PRESTAÇÃO DE CONTAS (SECRETARIA)",'INF GERAIS'!N261="AGUARDANDO APROVAÇÃO PRESTAÇÃO DE CONTAS (CEAM)",'INF GERAIS'!N261="CONCLUÍDO"),RESUMO!N261+60,"ND")</f>
        <v>ND</v>
      </c>
      <c r="H261" s="10">
        <v>42460</v>
      </c>
      <c r="I261" s="233"/>
      <c r="J261" s="30"/>
      <c r="K261" s="10"/>
      <c r="L261" s="30"/>
      <c r="M261" s="10"/>
      <c r="N261" s="30"/>
      <c r="O261" s="10"/>
    </row>
    <row r="262" spans="2:29" ht="87" x14ac:dyDescent="0.35">
      <c r="B262" s="30" t="str">
        <f>'INF GERAIS'!B262&amp;IFERROR(IF(INDEX(APOIO!$A$5:$A$50,MATCH('INF GERAIS'!N262,APOIO!$B$5:$B$50,0))="NÃO",APOIO!$A$2&amp;"NÃO VÁLIDO",""),"")</f>
        <v>2014.0247</v>
      </c>
      <c r="C262" s="30" t="str">
        <f>'INF GERAIS'!C262</f>
        <v>METROPOLITANA</v>
      </c>
      <c r="D262" s="30" t="str">
        <f>'INF GERAIS'!D262</f>
        <v>OLINDA</v>
      </c>
      <c r="E262" s="30" t="str">
        <f>'INF GERAIS'!E262</f>
        <v>CONSTRUÇÃO DE QUADRA POLIESPORTIVA, LOCALIZADA ENTRE AS RUAS MILTON PINA, SERRITA E AMARAJI NO BAIRRO DE BULTRINS - OLINDA - PE</v>
      </c>
      <c r="F262" s="30" t="str">
        <f>'INF GERAIS'!G262</f>
        <v>NORMAL</v>
      </c>
      <c r="G262" s="233" t="str">
        <f>IF(OR('INF GERAIS'!N262="AGUARDANDO PRESTAÇÃO DE CONTAS",'INF GERAIS'!N262="AGUARDANDO APROVAÇÃO PRESTAÇÃO DE CONTAS",'INF GERAIS'!N262="AGUARDANDO APROVAÇÃO PRESTAÇÃO DE CONTAS (SECRETARIA)",'INF GERAIS'!N262="AGUARDANDO APROVAÇÃO PRESTAÇÃO DE CONTAS (CEAM)",'INF GERAIS'!N262="CONCLUÍDO"),RESUMO!N262+60,"ND")</f>
        <v>ND</v>
      </c>
      <c r="H262" s="10">
        <v>44860</v>
      </c>
      <c r="I262" s="233" t="s">
        <v>13744</v>
      </c>
      <c r="J262" s="30" t="s">
        <v>13745</v>
      </c>
      <c r="K262" s="10">
        <v>44890</v>
      </c>
      <c r="L262" s="30" t="s">
        <v>13931</v>
      </c>
      <c r="M262" s="10">
        <v>45301</v>
      </c>
      <c r="N262" s="30"/>
      <c r="O262" s="10"/>
    </row>
    <row r="263" spans="2:29" ht="29" x14ac:dyDescent="0.35">
      <c r="B263" s="30" t="str">
        <f>'INF GERAIS'!B263&amp;IFERROR(IF(INDEX(APOIO!$A$5:$A$50,MATCH('INF GERAIS'!N263,APOIO!$B$5:$B$50,0))="NÃO",APOIO!$A$2&amp;"NÃO VÁLIDO",""),"")</f>
        <v>2014.0248</v>
      </c>
      <c r="C263" s="30" t="str">
        <f>'INF GERAIS'!C263</f>
        <v>METROPOLITANA</v>
      </c>
      <c r="D263" s="30" t="str">
        <f>'INF GERAIS'!D263</f>
        <v>OLINDA</v>
      </c>
      <c r="E263" s="30" t="str">
        <f>'INF GERAIS'!E263</f>
        <v>CONSTRUÇÃO DA ESTAÇÃO DE TRANSBORDO DE RSU</v>
      </c>
      <c r="F263" s="30" t="str">
        <f>'INF GERAIS'!G263</f>
        <v>NORMAL</v>
      </c>
      <c r="G263" s="233" t="str">
        <f>IF(OR('INF GERAIS'!N263="AGUARDANDO PRESTAÇÃO DE CONTAS",'INF GERAIS'!N263="AGUARDANDO APROVAÇÃO PRESTAÇÃO DE CONTAS",'INF GERAIS'!N263="AGUARDANDO APROVAÇÃO PRESTAÇÃO DE CONTAS (SECRETARIA)",'INF GERAIS'!N263="AGUARDANDO APROVAÇÃO PRESTAÇÃO DE CONTAS (CEAM)",'INF GERAIS'!N263="CONCLUÍDO"),RESUMO!N263+60,"ND")</f>
        <v>ND</v>
      </c>
      <c r="H263" s="10"/>
      <c r="I263" s="233"/>
      <c r="J263" s="30"/>
      <c r="K263" s="10"/>
      <c r="L263" s="30"/>
      <c r="M263" s="10"/>
      <c r="N263" s="30"/>
      <c r="O263" s="10"/>
    </row>
    <row r="264" spans="2:29" ht="87" x14ac:dyDescent="0.35">
      <c r="B264" s="30" t="str">
        <f>'INF GERAIS'!B264&amp;IFERROR(IF(INDEX(APOIO!$A$5:$A$50,MATCH('INF GERAIS'!N264,APOIO!$B$5:$B$50,0))="NÃO",APOIO!$A$2&amp;"NÃO VÁLIDO",""),"")</f>
        <v>2014.0249</v>
      </c>
      <c r="C264" s="30" t="str">
        <f>'INF GERAIS'!C264</f>
        <v>METROPOLITANA</v>
      </c>
      <c r="D264" s="30" t="str">
        <f>'INF GERAIS'!D264</f>
        <v>OLINDA</v>
      </c>
      <c r="E264" s="30" t="str">
        <f>'INF GERAIS'!E264</f>
        <v>RECUPERAÇÃO DOS CORREDORES DE TRANSPORTE COM RECAPEAMENTO ASFALTICO, DRENAGEM E SINALIZAÇÃO  NO MUNICÍPIO DE OLINDA</v>
      </c>
      <c r="F264" s="30" t="str">
        <f>'INF GERAIS'!G264</f>
        <v>NORMAL</v>
      </c>
      <c r="G264" s="233">
        <f>IF(OR('INF GERAIS'!N264="AGUARDANDO PRESTAÇÃO DE CONTAS",'INF GERAIS'!N264="AGUARDANDO APROVAÇÃO PRESTAÇÃO DE CONTAS",'INF GERAIS'!N264="AGUARDANDO APROVAÇÃO PRESTAÇÃO DE CONTAS (SECRETARIA)",'INF GERAIS'!N264="AGUARDANDO APROVAÇÃO PRESTAÇÃO DE CONTAS (CEAM)",'INF GERAIS'!N264="CONCLUÍDO"),RESUMO!N264+60,"ND")</f>
        <v>45629</v>
      </c>
      <c r="H264" s="10">
        <v>45656</v>
      </c>
      <c r="I264" s="233" t="s">
        <v>13898</v>
      </c>
      <c r="J264" s="2088" t="s">
        <v>14208</v>
      </c>
      <c r="K264" s="10"/>
      <c r="L264" s="30"/>
      <c r="M264" s="10"/>
      <c r="N264" s="30"/>
      <c r="O264" s="10"/>
    </row>
    <row r="265" spans="2:29" ht="174" x14ac:dyDescent="0.35">
      <c r="B265" s="30" t="str">
        <f>'INF GERAIS'!B265&amp;IFERROR(IF(INDEX(APOIO!$A$5:$A$50,MATCH('INF GERAIS'!N265,APOIO!$B$5:$B$50,0))="NÃO",APOIO!$A$2&amp;"NÃO VÁLIDO",""),"")</f>
        <v>2014.0250</v>
      </c>
      <c r="C265" s="30" t="str">
        <f>'INF GERAIS'!C265</f>
        <v>AGRESTE SETENTRIONAL</v>
      </c>
      <c r="D265" s="30" t="str">
        <f>'INF GERAIS'!D265</f>
        <v>OROBÓ</v>
      </c>
      <c r="E265" s="30" t="str">
        <f>'INF GERAIS'!E265</f>
        <v>PAVIMENTAÇÃO EM PARALELEPÍPEDOS GRANÍTICOS NOS DISTRITOS DE MANIBU, TANQUES, CAIÇARAS E VARJÃO</v>
      </c>
      <c r="F265" s="30" t="str">
        <f>'INF GERAIS'!G265</f>
        <v>NORMAL</v>
      </c>
      <c r="G265" s="233" t="str">
        <f>IF(OR('INF GERAIS'!N265="AGUARDANDO PRESTAÇÃO DE CONTAS",'INF GERAIS'!N265="AGUARDANDO APROVAÇÃO PRESTAÇÃO DE CONTAS",'INF GERAIS'!N265="AGUARDANDO APROVAÇÃO PRESTAÇÃO DE CONTAS (SECRETARIA)",'INF GERAIS'!N265="AGUARDANDO APROVAÇÃO PRESTAÇÃO DE CONTAS (CEAM)",'INF GERAIS'!N265="CONCLUÍDO"),RESUMO!N265+60,"ND")</f>
        <v>ND</v>
      </c>
      <c r="H265" s="10">
        <v>42727</v>
      </c>
      <c r="I265" s="233"/>
      <c r="J265" s="30" t="s">
        <v>8807</v>
      </c>
      <c r="K265" s="10">
        <v>42746</v>
      </c>
      <c r="L265" s="30" t="s">
        <v>9290</v>
      </c>
      <c r="M265" s="10">
        <v>42866</v>
      </c>
      <c r="N265" s="861" t="s">
        <v>9974</v>
      </c>
      <c r="O265" s="122">
        <v>42989</v>
      </c>
      <c r="P265" s="1041" t="s">
        <v>11048</v>
      </c>
      <c r="Q265" s="233">
        <v>43200</v>
      </c>
      <c r="R265" s="1093" t="s">
        <v>11051</v>
      </c>
      <c r="S265" s="122">
        <v>43220</v>
      </c>
      <c r="T265" s="1125" t="s">
        <v>11161</v>
      </c>
      <c r="U265" s="122">
        <v>43250</v>
      </c>
      <c r="V265" s="1338" t="s">
        <v>11882</v>
      </c>
      <c r="W265" s="122">
        <v>43511</v>
      </c>
      <c r="X265" s="1653" t="s">
        <v>12898</v>
      </c>
      <c r="Y265" s="122">
        <v>43836</v>
      </c>
      <c r="Z265" s="1679" t="s">
        <v>12927</v>
      </c>
      <c r="AA265" s="122">
        <v>43850</v>
      </c>
      <c r="AB265" s="1704" t="s">
        <v>12993</v>
      </c>
      <c r="AC265" s="122">
        <v>43871</v>
      </c>
    </row>
    <row r="266" spans="2:29" ht="145" x14ac:dyDescent="0.35">
      <c r="B266" s="30" t="str">
        <f>'INF GERAIS'!B266&amp;IFERROR(IF(INDEX(APOIO!$A$5:$A$50,MATCH('INF GERAIS'!N266,APOIO!$B$5:$B$50,0))="NÃO",APOIO!$A$2&amp;"NÃO VÁLIDO",""),"")</f>
        <v>2014.0251</v>
      </c>
      <c r="C266" s="30" t="str">
        <f>'INF GERAIS'!C266</f>
        <v>AGRESTE SETENTRIONAL</v>
      </c>
      <c r="D266" s="30" t="str">
        <f>'INF GERAIS'!D266</f>
        <v>OROBÓ</v>
      </c>
      <c r="E266" s="30" t="str">
        <f>'INF GERAIS'!E266</f>
        <v>PAVIMENTAÇÃO EM PARALELEPÍPEDOS GRANÍTICOS NA COMUNIDADE DE ÁGUA BRANCA</v>
      </c>
      <c r="F266" s="30" t="str">
        <f>'INF GERAIS'!G266</f>
        <v>NORMAL</v>
      </c>
      <c r="G266" s="233" t="str">
        <f>IF(OR('INF GERAIS'!N266="AGUARDANDO PRESTAÇÃO DE CONTAS",'INF GERAIS'!N266="AGUARDANDO APROVAÇÃO PRESTAÇÃO DE CONTAS",'INF GERAIS'!N266="AGUARDANDO APROVAÇÃO PRESTAÇÃO DE CONTAS (SECRETARIA)",'INF GERAIS'!N266="AGUARDANDO APROVAÇÃO PRESTAÇÃO DE CONTAS (CEAM)",'INF GERAIS'!N266="CONCLUÍDO"),RESUMO!N266+60,"ND")</f>
        <v>ND</v>
      </c>
      <c r="H266" s="10">
        <v>42727</v>
      </c>
      <c r="I266" s="233"/>
      <c r="J266" s="643" t="s">
        <v>8814</v>
      </c>
      <c r="K266" s="233">
        <v>42746</v>
      </c>
      <c r="L266" s="30" t="s">
        <v>9289</v>
      </c>
      <c r="M266" s="10">
        <v>42866</v>
      </c>
      <c r="N266" s="773" t="s">
        <v>9654</v>
      </c>
      <c r="O266" s="233">
        <v>42928</v>
      </c>
      <c r="P266" s="861" t="s">
        <v>9974</v>
      </c>
      <c r="Q266" s="122">
        <v>42989</v>
      </c>
      <c r="R266" s="1109" t="s">
        <v>11088</v>
      </c>
      <c r="S266" s="122">
        <v>43235</v>
      </c>
      <c r="T266" s="1688" t="s">
        <v>12952</v>
      </c>
      <c r="U266" s="122">
        <v>43864</v>
      </c>
      <c r="V266" s="1714" t="s">
        <v>13034</v>
      </c>
      <c r="W266" s="122">
        <v>43899</v>
      </c>
      <c r="X266" s="1776" t="s">
        <v>13307</v>
      </c>
      <c r="Y266" s="122">
        <v>44117</v>
      </c>
    </row>
    <row r="267" spans="2:29" ht="145" x14ac:dyDescent="0.35">
      <c r="B267" s="30" t="str">
        <f>'INF GERAIS'!B267&amp;IFERROR(IF(INDEX(APOIO!$A$5:$A$50,MATCH('INF GERAIS'!N267,APOIO!$B$5:$B$50,0))="NÃO",APOIO!$A$2&amp;"NÃO VÁLIDO",""),"")</f>
        <v>2014.0252</v>
      </c>
      <c r="C267" s="30" t="str">
        <f>'INF GERAIS'!C267</f>
        <v>AGRESTE SETENTRIONAL</v>
      </c>
      <c r="D267" s="30" t="str">
        <f>'INF GERAIS'!D267</f>
        <v>OROBÓ</v>
      </c>
      <c r="E267" s="30" t="str">
        <f>'INF GERAIS'!E267</f>
        <v>PAVIMENTAÇÃO EM PARALELEPÍPEDOS GRANÍTICOS E CONSTRUÇÃO DE UM MURO DE ARRIMO NA COMUNIDADE DE CHÃ DE LIMA</v>
      </c>
      <c r="F267" s="30" t="str">
        <f>'INF GERAIS'!G267</f>
        <v>NORMAL</v>
      </c>
      <c r="G267" s="233" t="str">
        <f>IF(OR('INF GERAIS'!N267="AGUARDANDO PRESTAÇÃO DE CONTAS",'INF GERAIS'!N267="AGUARDANDO APROVAÇÃO PRESTAÇÃO DE CONTAS",'INF GERAIS'!N267="AGUARDANDO APROVAÇÃO PRESTAÇÃO DE CONTAS (SECRETARIA)",'INF GERAIS'!N267="AGUARDANDO APROVAÇÃO PRESTAÇÃO DE CONTAS (CEAM)",'INF GERAIS'!N267="CONCLUÍDO"),RESUMO!N267+60,"ND")</f>
        <v>ND</v>
      </c>
      <c r="H267" s="10">
        <v>42727</v>
      </c>
      <c r="I267" s="233"/>
      <c r="J267" s="643" t="s">
        <v>8815</v>
      </c>
      <c r="K267" s="233">
        <v>42748</v>
      </c>
      <c r="L267" s="30" t="s">
        <v>9291</v>
      </c>
      <c r="M267" s="10">
        <v>42866</v>
      </c>
      <c r="N267" s="773" t="s">
        <v>9655</v>
      </c>
      <c r="O267" s="233">
        <v>42928</v>
      </c>
      <c r="P267" s="1680" t="s">
        <v>12935</v>
      </c>
      <c r="Q267" s="122">
        <v>42989</v>
      </c>
      <c r="R267" s="1109" t="s">
        <v>11089</v>
      </c>
      <c r="S267" s="122">
        <v>43234</v>
      </c>
      <c r="T267" s="1680" t="s">
        <v>12936</v>
      </c>
      <c r="U267" s="122">
        <v>43854</v>
      </c>
      <c r="V267" s="1704" t="s">
        <v>12991</v>
      </c>
      <c r="W267" s="122">
        <v>43871</v>
      </c>
    </row>
    <row r="268" spans="2:29" ht="174" x14ac:dyDescent="0.35">
      <c r="B268" s="30" t="str">
        <f>'INF GERAIS'!B268&amp;IFERROR(IF(INDEX(APOIO!$A$5:$A$50,MATCH('INF GERAIS'!N268,APOIO!$B$5:$B$50,0))="NÃO",APOIO!$A$2&amp;"NÃO VÁLIDO",""),"")</f>
        <v>2014.0253</v>
      </c>
      <c r="C268" s="30" t="str">
        <f>'INF GERAIS'!C268</f>
        <v>AGRESTE SETENTRIONAL</v>
      </c>
      <c r="D268" s="30" t="str">
        <f>'INF GERAIS'!D268</f>
        <v>OROBÓ</v>
      </c>
      <c r="E268" s="30" t="str">
        <f>'INF GERAIS'!E268</f>
        <v>PAVIMENTAÇÃO EM PARALELEPÍPEDOS GRANÍTICOS NO BAIRRO MANOEL APRÍGIO</v>
      </c>
      <c r="F268" s="30" t="str">
        <f>'INF GERAIS'!G268</f>
        <v>NORMAL</v>
      </c>
      <c r="G268" s="233" t="str">
        <f>IF(OR('INF GERAIS'!N268="AGUARDANDO PRESTAÇÃO DE CONTAS",'INF GERAIS'!N268="AGUARDANDO APROVAÇÃO PRESTAÇÃO DE CONTAS",'INF GERAIS'!N268="AGUARDANDO APROVAÇÃO PRESTAÇÃO DE CONTAS (SECRETARIA)",'INF GERAIS'!N268="AGUARDANDO APROVAÇÃO PRESTAÇÃO DE CONTAS (CEAM)",'INF GERAIS'!N268="CONCLUÍDO"),RESUMO!N268+60,"ND")</f>
        <v>ND</v>
      </c>
      <c r="H268" s="10">
        <v>42727</v>
      </c>
      <c r="I268" s="233"/>
      <c r="J268" s="30" t="s">
        <v>8830</v>
      </c>
      <c r="K268" s="10">
        <v>42755</v>
      </c>
      <c r="L268" s="30" t="s">
        <v>9608</v>
      </c>
      <c r="M268" s="122">
        <v>42905</v>
      </c>
      <c r="N268" s="780" t="s">
        <v>9689</v>
      </c>
      <c r="O268" s="233">
        <v>42947</v>
      </c>
      <c r="P268" s="900" t="s">
        <v>10084</v>
      </c>
      <c r="Q268" s="233">
        <v>43033</v>
      </c>
      <c r="R268" s="964" t="s">
        <v>10345</v>
      </c>
      <c r="S268" s="122">
        <v>43115</v>
      </c>
      <c r="T268" s="1338" t="s">
        <v>11881</v>
      </c>
      <c r="U268" s="122">
        <v>43511</v>
      </c>
      <c r="V268" s="1584" t="s">
        <v>12681</v>
      </c>
      <c r="W268" s="122">
        <v>43769</v>
      </c>
      <c r="X268" s="1632" t="s">
        <v>12814</v>
      </c>
      <c r="Y268" s="122">
        <v>43804</v>
      </c>
    </row>
    <row r="269" spans="2:29" ht="145" x14ac:dyDescent="0.35">
      <c r="B269" s="30" t="str">
        <f>'INF GERAIS'!B269&amp;IFERROR(IF(INDEX(APOIO!$A$5:$A$50,MATCH('INF GERAIS'!N269,APOIO!$B$5:$B$50,0))="NÃO",APOIO!$A$2&amp;"NÃO VÁLIDO",""),"")</f>
        <v>2014.0254</v>
      </c>
      <c r="C269" s="30" t="str">
        <f>'INF GERAIS'!C269</f>
        <v>AGRESTE SETENTRIONAL</v>
      </c>
      <c r="D269" s="30" t="str">
        <f>'INF GERAIS'!D269</f>
        <v>OROBÓ</v>
      </c>
      <c r="E269" s="30" t="str">
        <f>'INF GERAIS'!E269</f>
        <v>PROJETO DE REVITALIZAÇÃO DA PRAÇA CORONEL ABÍLIO</v>
      </c>
      <c r="F269" s="30" t="str">
        <f>'INF GERAIS'!G269</f>
        <v>NORMAL</v>
      </c>
      <c r="G269" s="233" t="str">
        <f>IF(OR('INF GERAIS'!N269="AGUARDANDO PRESTAÇÃO DE CONTAS",'INF GERAIS'!N269="AGUARDANDO APROVAÇÃO PRESTAÇÃO DE CONTAS",'INF GERAIS'!N269="AGUARDANDO APROVAÇÃO PRESTAÇÃO DE CONTAS (SECRETARIA)",'INF GERAIS'!N269="AGUARDANDO APROVAÇÃO PRESTAÇÃO DE CONTAS (CEAM)",'INF GERAIS'!N269="CONCLUÍDO"),RESUMO!N269+60,"ND")</f>
        <v>ND</v>
      </c>
      <c r="H269" s="10">
        <v>42727</v>
      </c>
      <c r="I269" s="233"/>
      <c r="J269" s="30" t="s">
        <v>8831</v>
      </c>
      <c r="K269" s="10">
        <v>42753</v>
      </c>
      <c r="L269" s="30" t="s">
        <v>9609</v>
      </c>
      <c r="M269" s="122">
        <v>42905</v>
      </c>
      <c r="N269" s="780" t="s">
        <v>9690</v>
      </c>
      <c r="O269" s="233">
        <v>42947</v>
      </c>
      <c r="P269" s="900" t="s">
        <v>10084</v>
      </c>
      <c r="Q269" s="233">
        <v>43033</v>
      </c>
      <c r="R269" s="1529" t="s">
        <v>12480</v>
      </c>
      <c r="S269" s="122">
        <v>43700</v>
      </c>
      <c r="T269" s="1556" t="s">
        <v>12583</v>
      </c>
      <c r="U269" s="122">
        <v>43746</v>
      </c>
      <c r="V269" s="1557" t="s">
        <v>12608</v>
      </c>
      <c r="W269" s="122">
        <v>43748</v>
      </c>
      <c r="X269" s="1582" t="s">
        <v>12679</v>
      </c>
      <c r="Y269" s="122">
        <v>43754</v>
      </c>
      <c r="Z269" s="1776" t="s">
        <v>13068</v>
      </c>
      <c r="AA269" s="122">
        <v>43916</v>
      </c>
      <c r="AB269" s="1776" t="s">
        <v>13306</v>
      </c>
      <c r="AC269" s="122">
        <v>44117</v>
      </c>
    </row>
    <row r="270" spans="2:29" ht="130.5" x14ac:dyDescent="0.35">
      <c r="B270" s="30" t="str">
        <f>'INF GERAIS'!B270&amp;IFERROR(IF(INDEX(APOIO!$A$5:$A$50,MATCH('INF GERAIS'!N270,APOIO!$B$5:$B$50,0))="NÃO",APOIO!$A$2&amp;"NÃO VÁLIDO",""),"")</f>
        <v>2014.0255</v>
      </c>
      <c r="C270" s="30" t="str">
        <f>'INF GERAIS'!C270</f>
        <v>SERTÃO DO SÃO FRANCISCO</v>
      </c>
      <c r="D270" s="30" t="str">
        <f>'INF GERAIS'!D270</f>
        <v>OROCÓ</v>
      </c>
      <c r="E270" s="30" t="str">
        <f>'INF GERAIS'!E270</f>
        <v>ILUMINAÇÃO PÚBLICA NAS RUAS DE OROCÓ</v>
      </c>
      <c r="F270" s="30" t="str">
        <f>'INF GERAIS'!G270</f>
        <v>NORMAL</v>
      </c>
      <c r="G270" s="233" t="str">
        <f>IF(OR('INF GERAIS'!N270="AGUARDANDO PRESTAÇÃO DE CONTAS",'INF GERAIS'!N270="AGUARDANDO APROVAÇÃO PRESTAÇÃO DE CONTAS",'INF GERAIS'!N270="AGUARDANDO APROVAÇÃO PRESTAÇÃO DE CONTAS (SECRETARIA)",'INF GERAIS'!N270="AGUARDANDO APROVAÇÃO PRESTAÇÃO DE CONTAS (CEAM)",'INF GERAIS'!N270="CONCLUÍDO"),RESUMO!N270+60,"ND")</f>
        <v>ND</v>
      </c>
      <c r="H270" s="10">
        <v>42548</v>
      </c>
      <c r="I270" s="233"/>
      <c r="J270" s="451" t="s">
        <v>7906</v>
      </c>
      <c r="K270" s="10">
        <v>42562</v>
      </c>
      <c r="L270" s="30" t="s">
        <v>9284</v>
      </c>
      <c r="M270" s="10">
        <v>42858</v>
      </c>
      <c r="N270" s="712" t="s">
        <v>9302</v>
      </c>
      <c r="O270" s="10">
        <v>42873</v>
      </c>
      <c r="P270" s="1216" t="s">
        <v>9794</v>
      </c>
      <c r="Q270" s="122">
        <v>42955</v>
      </c>
      <c r="R270" s="1216" t="s">
        <v>10228</v>
      </c>
      <c r="S270" s="122">
        <v>43075</v>
      </c>
      <c r="T270" s="2042" t="s">
        <v>14036</v>
      </c>
      <c r="U270" s="2021">
        <v>45498</v>
      </c>
    </row>
    <row r="271" spans="2:29" ht="159.5" x14ac:dyDescent="0.35">
      <c r="B271" s="30" t="str">
        <f>'INF GERAIS'!B271&amp;IFERROR(IF(INDEX(APOIO!$A$5:$A$50,MATCH('INF GERAIS'!N271,APOIO!$B$5:$B$50,0))="NÃO",APOIO!$A$2&amp;"NÃO VÁLIDO",""),"")</f>
        <v>2014.0256</v>
      </c>
      <c r="C271" s="30" t="str">
        <f>'INF GERAIS'!C271</f>
        <v>SERTÃO DO SÃO FRANCISCO</v>
      </c>
      <c r="D271" s="30" t="str">
        <f>'INF GERAIS'!D271</f>
        <v>OROCÓ</v>
      </c>
      <c r="E271" s="30" t="str">
        <f>'INF GERAIS'!E271</f>
        <v>PAVIMENTAÇÃO EM PARALELEPÍPEDO GRANÍTICO EM DIVERSAS RUAS DO MUNICÍPIO</v>
      </c>
      <c r="F271" s="30" t="str">
        <f>'INF GERAIS'!G271</f>
        <v>NORMAL</v>
      </c>
      <c r="G271" s="233" t="str">
        <f>IF(OR('INF GERAIS'!N271="AGUARDANDO PRESTAÇÃO DE CONTAS",'INF GERAIS'!N271="AGUARDANDO APROVAÇÃO PRESTAÇÃO DE CONTAS",'INF GERAIS'!N271="AGUARDANDO APROVAÇÃO PRESTAÇÃO DE CONTAS (SECRETARIA)",'INF GERAIS'!N271="AGUARDANDO APROVAÇÃO PRESTAÇÃO DE CONTAS (CEAM)",'INF GERAIS'!N271="CONCLUÍDO"),RESUMO!N271+60,"ND")</f>
        <v>ND</v>
      </c>
      <c r="H271" s="10">
        <v>42548</v>
      </c>
      <c r="I271" s="233"/>
      <c r="J271" s="30" t="s">
        <v>7962</v>
      </c>
      <c r="K271" s="10">
        <v>42571</v>
      </c>
      <c r="L271" s="30" t="s">
        <v>9283</v>
      </c>
      <c r="M271" s="10">
        <v>42858</v>
      </c>
      <c r="N271" s="712" t="s">
        <v>9303</v>
      </c>
      <c r="O271" s="10">
        <v>42873</v>
      </c>
      <c r="P271" s="1317" t="s">
        <v>11827</v>
      </c>
      <c r="Q271" s="16">
        <v>43473</v>
      </c>
      <c r="R271" s="1548" t="s">
        <v>12530</v>
      </c>
      <c r="S271" s="16">
        <v>43721</v>
      </c>
    </row>
    <row r="272" spans="2:29" ht="145" x14ac:dyDescent="0.35">
      <c r="B272" s="30" t="str">
        <f>'INF GERAIS'!B272&amp;IFERROR(IF(INDEX(APOIO!$A$5:$A$50,MATCH('INF GERAIS'!N272,APOIO!$B$5:$B$50,0))="NÃO",APOIO!$A$2&amp;"NÃO VÁLIDO",""),"")</f>
        <v>2014.0257</v>
      </c>
      <c r="C272" s="30" t="str">
        <f>'INF GERAIS'!C272</f>
        <v>SERTÃO DO ARARIPE</v>
      </c>
      <c r="D272" s="30" t="str">
        <f>'INF GERAIS'!D272</f>
        <v>OURICURI</v>
      </c>
      <c r="E272" s="30" t="str">
        <f>'INF GERAIS'!E272</f>
        <v xml:space="preserve">PAVIMENTAÇÃO EM PARALELEPÍPEDO GRANÍTICO EM DIVERSAS RUAS DO MUNICÍPIO DE OURICURI </v>
      </c>
      <c r="F272" s="30" t="str">
        <f>'INF GERAIS'!G272</f>
        <v>NORMAL</v>
      </c>
      <c r="G272" s="233" t="str">
        <f>IF(OR('INF GERAIS'!N272="AGUARDANDO PRESTAÇÃO DE CONTAS",'INF GERAIS'!N272="AGUARDANDO APROVAÇÃO PRESTAÇÃO DE CONTAS",'INF GERAIS'!N272="AGUARDANDO APROVAÇÃO PRESTAÇÃO DE CONTAS (SECRETARIA)",'INF GERAIS'!N272="AGUARDANDO APROVAÇÃO PRESTAÇÃO DE CONTAS (CEAM)",'INF GERAIS'!N272="CONCLUÍDO"),RESUMO!N272+60,"ND")</f>
        <v>ND</v>
      </c>
      <c r="H272" s="10">
        <v>44559</v>
      </c>
      <c r="I272" s="233"/>
      <c r="J272" s="1893" t="s">
        <v>13647</v>
      </c>
      <c r="K272" s="10">
        <v>44671</v>
      </c>
      <c r="L272" s="30"/>
      <c r="M272" s="10"/>
      <c r="N272" s="30"/>
      <c r="O272" s="10"/>
    </row>
    <row r="273" spans="2:15" ht="130.5" x14ac:dyDescent="0.35">
      <c r="B273" s="30" t="str">
        <f>'INF GERAIS'!B273&amp;IFERROR(IF(INDEX(APOIO!$A$5:$A$50,MATCH('INF GERAIS'!N273,APOIO!$B$5:$B$50,0))="NÃO",APOIO!$A$2&amp;"NÃO VÁLIDO",""),"")</f>
        <v>2014.0258</v>
      </c>
      <c r="C273" s="30" t="str">
        <f>'INF GERAIS'!C273</f>
        <v>SERTÃO DO ARARIPE</v>
      </c>
      <c r="D273" s="30" t="str">
        <f>'INF GERAIS'!D273</f>
        <v>OURICURI</v>
      </c>
      <c r="E273" s="30" t="str">
        <f>'INF GERAIS'!E273</f>
        <v>SERVIÇOS DE RESTAURAÇÃO DO PAVIMENTO, ALARGAMENTO DA PISTA E CONSTRUÇÃO DE PASSEIO DO ACESSO A OURICURI TRECHO- ENT. BR-316 (KM 85) CEMITÉRIO, SEDE DO MUNÍCIPIO.</v>
      </c>
      <c r="F273" s="30" t="str">
        <f>'INF GERAIS'!G273</f>
        <v>NORMAL</v>
      </c>
      <c r="G273" s="233" t="str">
        <f>IF(OR('INF GERAIS'!N273="AGUARDANDO PRESTAÇÃO DE CONTAS",'INF GERAIS'!N273="AGUARDANDO APROVAÇÃO PRESTAÇÃO DE CONTAS",'INF GERAIS'!N273="AGUARDANDO APROVAÇÃO PRESTAÇÃO DE CONTAS (SECRETARIA)",'INF GERAIS'!N273="AGUARDANDO APROVAÇÃO PRESTAÇÃO DE CONTAS (CEAM)",'INF GERAIS'!N273="CONCLUÍDO"),RESUMO!N273+60,"ND")</f>
        <v>ND</v>
      </c>
      <c r="H273" s="10">
        <v>44700</v>
      </c>
      <c r="I273" s="233"/>
      <c r="J273" s="1925" t="s">
        <v>13699</v>
      </c>
      <c r="K273" s="10">
        <v>44756</v>
      </c>
      <c r="L273" s="30" t="s">
        <v>14210</v>
      </c>
      <c r="M273" s="10">
        <v>45622</v>
      </c>
      <c r="N273" s="30"/>
      <c r="O273" s="10"/>
    </row>
    <row r="274" spans="2:15" ht="43.5" x14ac:dyDescent="0.35">
      <c r="B274" s="30" t="str">
        <f>'INF GERAIS'!B274&amp;IFERROR(IF(INDEX(APOIO!$A$5:$A$50,MATCH('INF GERAIS'!N274,APOIO!$B$5:$B$50,0))="NÃO",APOIO!$A$2&amp;"NÃO VÁLIDO",""),"")</f>
        <v>2014.0259</v>
      </c>
      <c r="C274" s="30" t="str">
        <f>'INF GERAIS'!C274</f>
        <v>MATA SUL</v>
      </c>
      <c r="D274" s="30" t="str">
        <f>'INF GERAIS'!D274</f>
        <v>PALMARES</v>
      </c>
      <c r="E274" s="30" t="str">
        <f>'INF GERAIS'!E274</f>
        <v>PAVIMENTAÇÃO EM PARALEPÍPEDOS GRANÍTICOS EM DIVERSAS RUAS</v>
      </c>
      <c r="F274" s="30" t="str">
        <f>'INF GERAIS'!G274</f>
        <v>NORMAL</v>
      </c>
      <c r="G274" s="233" t="str">
        <f>IF(OR('INF GERAIS'!N274="AGUARDANDO PRESTAÇÃO DE CONTAS",'INF GERAIS'!N274="AGUARDANDO APROVAÇÃO PRESTAÇÃO DE CONTAS",'INF GERAIS'!N274="AGUARDANDO APROVAÇÃO PRESTAÇÃO DE CONTAS (SECRETARIA)",'INF GERAIS'!N274="AGUARDANDO APROVAÇÃO PRESTAÇÃO DE CONTAS (CEAM)",'INF GERAIS'!N274="CONCLUÍDO"),RESUMO!N274+60,"ND")</f>
        <v>ND</v>
      </c>
      <c r="H274" s="10"/>
      <c r="I274" s="233"/>
      <c r="J274" s="30"/>
      <c r="K274" s="10"/>
      <c r="L274" s="30"/>
      <c r="M274" s="10"/>
      <c r="N274" s="30"/>
      <c r="O274" s="10"/>
    </row>
    <row r="275" spans="2:15" ht="43.5" x14ac:dyDescent="0.35">
      <c r="B275" s="30" t="str">
        <f>'INF GERAIS'!B275&amp;IFERROR(IF(INDEX(APOIO!$A$5:$A$50,MATCH('INF GERAIS'!N275,APOIO!$B$5:$B$50,0))="NÃO",APOIO!$A$2&amp;"NÃO VÁLIDO",""),"")</f>
        <v>2014.0260</v>
      </c>
      <c r="C275" s="30" t="str">
        <f>'INF GERAIS'!C275</f>
        <v>MATA SUL</v>
      </c>
      <c r="D275" s="30" t="str">
        <f>'INF GERAIS'!D275</f>
        <v>PALMARES</v>
      </c>
      <c r="E275" s="30" t="str">
        <f>'INF GERAIS'!E275</f>
        <v>CONSTRUÇÃO DE ESCADARIAS EM DIVERSAS RUAS</v>
      </c>
      <c r="F275" s="30" t="str">
        <f>'INF GERAIS'!G275</f>
        <v>NORMAL</v>
      </c>
      <c r="G275" s="233" t="str">
        <f>IF(OR('INF GERAIS'!N275="AGUARDANDO PRESTAÇÃO DE CONTAS",'INF GERAIS'!N275="AGUARDANDO APROVAÇÃO PRESTAÇÃO DE CONTAS",'INF GERAIS'!N275="AGUARDANDO APROVAÇÃO PRESTAÇÃO DE CONTAS (SECRETARIA)",'INF GERAIS'!N275="AGUARDANDO APROVAÇÃO PRESTAÇÃO DE CONTAS (CEAM)",'INF GERAIS'!N275="CONCLUÍDO"),RESUMO!N275+60,"ND")</f>
        <v>ND</v>
      </c>
      <c r="H275" s="10"/>
      <c r="I275" s="233"/>
      <c r="J275" s="30"/>
      <c r="K275" s="10"/>
      <c r="L275" s="30"/>
      <c r="M275" s="10"/>
      <c r="N275" s="30"/>
      <c r="O275" s="10"/>
    </row>
    <row r="276" spans="2:15" ht="29" x14ac:dyDescent="0.35">
      <c r="B276" s="30" t="str">
        <f>'INF GERAIS'!B276&amp;IFERROR(IF(INDEX(APOIO!$A$5:$A$50,MATCH('INF GERAIS'!N276,APOIO!$B$5:$B$50,0))="NÃO",APOIO!$A$2&amp;"NÃO VÁLIDO",""),"")</f>
        <v>2014.0261</v>
      </c>
      <c r="C276" s="30" t="str">
        <f>'INF GERAIS'!C276</f>
        <v>MATA SUL</v>
      </c>
      <c r="D276" s="30" t="str">
        <f>'INF GERAIS'!D276</f>
        <v>PALMARES</v>
      </c>
      <c r="E276" s="30" t="str">
        <f>'INF GERAIS'!E276</f>
        <v>REVITALIZAÇÃO DA PRAÇA PAULO PARANHOS</v>
      </c>
      <c r="F276" s="30" t="str">
        <f>'INF GERAIS'!G276</f>
        <v>NORMAL</v>
      </c>
      <c r="G276" s="233" t="str">
        <f>IF(OR('INF GERAIS'!N276="AGUARDANDO PRESTAÇÃO DE CONTAS",'INF GERAIS'!N276="AGUARDANDO APROVAÇÃO PRESTAÇÃO DE CONTAS",'INF GERAIS'!N276="AGUARDANDO APROVAÇÃO PRESTAÇÃO DE CONTAS (SECRETARIA)",'INF GERAIS'!N276="AGUARDANDO APROVAÇÃO PRESTAÇÃO DE CONTAS (CEAM)",'INF GERAIS'!N276="CONCLUÍDO"),RESUMO!N276+60,"ND")</f>
        <v>ND</v>
      </c>
      <c r="H276" s="10"/>
      <c r="I276" s="233"/>
      <c r="J276" s="30"/>
      <c r="K276" s="10"/>
      <c r="L276" s="30"/>
      <c r="M276" s="10"/>
      <c r="N276" s="30"/>
      <c r="O276" s="10"/>
    </row>
    <row r="277" spans="2:15" ht="43.5" x14ac:dyDescent="0.35">
      <c r="B277" s="30" t="str">
        <f>'INF GERAIS'!B277&amp;IFERROR(IF(INDEX(APOIO!$A$5:$A$50,MATCH('INF GERAIS'!N277,APOIO!$B$5:$B$50,0))="NÃO",APOIO!$A$2&amp;"NÃO VÁLIDO",""),"")</f>
        <v>2014.0262</v>
      </c>
      <c r="C277" s="30" t="str">
        <f>'INF GERAIS'!C277</f>
        <v>AGRESTE MERIDIONAL</v>
      </c>
      <c r="D277" s="30" t="str">
        <f>'INF GERAIS'!D277</f>
        <v>PALMEIRINA</v>
      </c>
      <c r="E277" s="30" t="str">
        <f>'INF GERAIS'!E277</f>
        <v>REVITALIZAÇÂO DA PRAÇA MANOEL LAFAYETE</v>
      </c>
      <c r="F277" s="30" t="str">
        <f>'INF GERAIS'!G277</f>
        <v>NORMAL</v>
      </c>
      <c r="G277" s="233" t="str">
        <f>IF(OR('INF GERAIS'!N277="AGUARDANDO PRESTAÇÃO DE CONTAS",'INF GERAIS'!N277="AGUARDANDO APROVAÇÃO PRESTAÇÃO DE CONTAS",'INF GERAIS'!N277="AGUARDANDO APROVAÇÃO PRESTAÇÃO DE CONTAS (SECRETARIA)",'INF GERAIS'!N277="AGUARDANDO APROVAÇÃO PRESTAÇÃO DE CONTAS (CEAM)",'INF GERAIS'!N277="CONCLUÍDO"),RESUMO!N277+60,"ND")</f>
        <v>ND</v>
      </c>
      <c r="H277" s="10"/>
      <c r="I277" s="233"/>
      <c r="J277" s="30"/>
      <c r="K277" s="10"/>
      <c r="L277" s="30"/>
      <c r="M277" s="10"/>
      <c r="N277" s="30"/>
      <c r="O277" s="10"/>
    </row>
    <row r="278" spans="2:15" ht="130.5" x14ac:dyDescent="0.35">
      <c r="B278" s="30" t="str">
        <f>'INF GERAIS'!B278&amp;IFERROR(IF(INDEX(APOIO!$A$5:$A$50,MATCH('INF GERAIS'!N278,APOIO!$B$5:$B$50,0))="NÃO",APOIO!$A$2&amp;"NÃO VÁLIDO",""),"")</f>
        <v>2014.0263
NÃO VÁLIDO</v>
      </c>
      <c r="C278" s="30" t="str">
        <f>'INF GERAIS'!C278</f>
        <v>AGRESTE CENTRAL</v>
      </c>
      <c r="D278" s="30" t="str">
        <f>'INF GERAIS'!D278</f>
        <v>PANELAS</v>
      </c>
      <c r="E278" s="30" t="str">
        <f>'INF GERAIS'!E278</f>
        <v>RESTAURAÇÃO, REFORMA E ADEQUAÇÃO DE EDIFICAÇÃO DE CARÁTER HISTÓRICO E CULTURAL (ANTIGO FORUM MUNICIPAL) E CONSTRUÇÃO DE UM BLOCO ANEXO PARA FINS DE TRANSFERÊNCIA DA SEDE DO GOVERNO MUNICIPAL.</v>
      </c>
      <c r="F278" s="30" t="str">
        <f>'INF GERAIS'!G278</f>
        <v>NORMAL</v>
      </c>
      <c r="G278" s="233" t="str">
        <f>IF(OR('INF GERAIS'!N278="AGUARDANDO PRESTAÇÃO DE CONTAS",'INF GERAIS'!N278="AGUARDANDO APROVAÇÃO PRESTAÇÃO DE CONTAS",'INF GERAIS'!N278="AGUARDANDO APROVAÇÃO PRESTAÇÃO DE CONTAS (SECRETARIA)",'INF GERAIS'!N278="AGUARDANDO APROVAÇÃO PRESTAÇÃO DE CONTAS (CEAM)",'INF GERAIS'!N278="CONCLUÍDO"),RESUMO!N278+60,"ND")</f>
        <v>ND</v>
      </c>
      <c r="H278" s="10"/>
      <c r="I278" s="233"/>
      <c r="J278" s="30"/>
      <c r="K278" s="10"/>
      <c r="L278" s="30"/>
      <c r="M278" s="10"/>
      <c r="N278" s="30"/>
      <c r="O278" s="10"/>
    </row>
    <row r="279" spans="2:15" ht="101.5" x14ac:dyDescent="0.35">
      <c r="B279" s="30" t="str">
        <f>'INF GERAIS'!B279&amp;IFERROR(IF(INDEX(APOIO!$A$5:$A$50,MATCH('INF GERAIS'!N279,APOIO!$B$5:$B$50,0))="NÃO",APOIO!$A$2&amp;"NÃO VÁLIDO",""),"")</f>
        <v>2014.0264</v>
      </c>
      <c r="C279" s="30" t="str">
        <f>'INF GERAIS'!C279</f>
        <v>AGRESTE CENTRAL</v>
      </c>
      <c r="D279" s="30" t="str">
        <f>'INF GERAIS'!D279</f>
        <v>PANELAS</v>
      </c>
      <c r="E279" s="30" t="str">
        <f>'INF GERAIS'!E279</f>
        <v>PAVIMENTAÇÃO DE VIAS URBANAS NA SEDE E DISTRITOS DO MUNICÍPIO</v>
      </c>
      <c r="F279" s="30" t="str">
        <f>'INF GERAIS'!G279</f>
        <v>NORMAL</v>
      </c>
      <c r="G279" s="233">
        <f>IF(OR('INF GERAIS'!N279="AGUARDANDO PRESTAÇÃO DE CONTAS",'INF GERAIS'!N279="AGUARDANDO APROVAÇÃO PRESTAÇÃO DE CONTAS",'INF GERAIS'!N279="AGUARDANDO APROVAÇÃO PRESTAÇÃO DE CONTAS (SECRETARIA)",'INF GERAIS'!N279="AGUARDANDO APROVAÇÃO PRESTAÇÃO DE CONTAS (CEAM)",'INF GERAIS'!N279="CONCLUÍDO"),RESUMO!N279+60,"ND")</f>
        <v>42547</v>
      </c>
      <c r="H279" s="10">
        <v>42500</v>
      </c>
      <c r="I279" s="233"/>
      <c r="J279" s="391" t="s">
        <v>7582</v>
      </c>
      <c r="K279" s="10"/>
      <c r="L279" s="30"/>
      <c r="M279" s="10"/>
      <c r="N279" s="30"/>
      <c r="O279" s="10"/>
    </row>
    <row r="280" spans="2:15" ht="101.5" x14ac:dyDescent="0.35">
      <c r="B280" s="30" t="str">
        <f>'INF GERAIS'!B280&amp;IFERROR(IF(INDEX(APOIO!$A$5:$A$50,MATCH('INF GERAIS'!N280,APOIO!$B$5:$B$50,0))="NÃO",APOIO!$A$2&amp;"NÃO VÁLIDO",""),"")</f>
        <v>2014.0265</v>
      </c>
      <c r="C280" s="30" t="str">
        <f>'INF GERAIS'!C280</f>
        <v>AGRESTE CENTRAL</v>
      </c>
      <c r="D280" s="30" t="str">
        <f>'INF GERAIS'!D280</f>
        <v>PANELAS</v>
      </c>
      <c r="E280" s="30" t="str">
        <f>'INF GERAIS'!E280</f>
        <v>PAVIMENTAÇÃO DE VIAS URBANAS NA SEDE MUNICIPAL</v>
      </c>
      <c r="F280" s="30" t="str">
        <f>'INF GERAIS'!G280</f>
        <v>NORMAL</v>
      </c>
      <c r="G280" s="233">
        <f>IF(OR('INF GERAIS'!N280="AGUARDANDO PRESTAÇÃO DE CONTAS",'INF GERAIS'!N280="AGUARDANDO APROVAÇÃO PRESTAÇÃO DE CONTAS",'INF GERAIS'!N280="AGUARDANDO APROVAÇÃO PRESTAÇÃO DE CONTAS (SECRETARIA)",'INF GERAIS'!N280="AGUARDANDO APROVAÇÃO PRESTAÇÃO DE CONTAS (CEAM)",'INF GERAIS'!N280="CONCLUÍDO"),RESUMO!N280+60,"ND")</f>
        <v>42547</v>
      </c>
      <c r="H280" s="10">
        <v>42500</v>
      </c>
      <c r="I280" s="233"/>
      <c r="J280" s="391" t="s">
        <v>7583</v>
      </c>
      <c r="K280" s="10"/>
      <c r="L280" s="30"/>
      <c r="M280" s="10"/>
      <c r="N280" s="30"/>
      <c r="O280" s="10"/>
    </row>
    <row r="281" spans="2:15" ht="43.5" x14ac:dyDescent="0.35">
      <c r="B281" s="30" t="str">
        <f>'INF GERAIS'!B281&amp;IFERROR(IF(INDEX(APOIO!$A$5:$A$50,MATCH('INF GERAIS'!N281,APOIO!$B$5:$B$50,0))="NÃO",APOIO!$A$2&amp;"NÃO VÁLIDO",""),"")</f>
        <v>2014.0266</v>
      </c>
      <c r="C281" s="30" t="str">
        <f>'INF GERAIS'!C281</f>
        <v>AGRESTE CENTRAL</v>
      </c>
      <c r="D281" s="30" t="str">
        <f>'INF GERAIS'!D281</f>
        <v>PANELAS</v>
      </c>
      <c r="E281" s="30" t="str">
        <f>'INF GERAIS'!E281</f>
        <v>REQUALIFICAÇÃO DA PRAÇA MANOEL BORBA (Eduardo Campos)</v>
      </c>
      <c r="F281" s="30" t="str">
        <f>'INF GERAIS'!G281</f>
        <v>NORMAL</v>
      </c>
      <c r="G281" s="233">
        <f>IF(OR('INF GERAIS'!N281="AGUARDANDO PRESTAÇÃO DE CONTAS",'INF GERAIS'!N281="AGUARDANDO APROVAÇÃO PRESTAÇÃO DE CONTAS",'INF GERAIS'!N281="AGUARDANDO APROVAÇÃO PRESTAÇÃO DE CONTAS (SECRETARIA)",'INF GERAIS'!N281="AGUARDANDO APROVAÇÃO PRESTAÇÃO DE CONTAS (CEAM)",'INF GERAIS'!N281="CONCLUÍDO"),RESUMO!N281+60,"ND")</f>
        <v>42524</v>
      </c>
      <c r="H281" s="10">
        <v>42500</v>
      </c>
      <c r="I281" s="233"/>
      <c r="J281" s="30"/>
      <c r="K281" s="10"/>
      <c r="L281" s="30"/>
      <c r="M281" s="10"/>
      <c r="N281" s="30"/>
      <c r="O281" s="10"/>
    </row>
    <row r="282" spans="2:15" ht="43.5" x14ac:dyDescent="0.35">
      <c r="B282" s="30" t="str">
        <f>'INF GERAIS'!B282&amp;IFERROR(IF(INDEX(APOIO!$A$5:$A$50,MATCH('INF GERAIS'!N282,APOIO!$B$5:$B$50,0))="NÃO",APOIO!$A$2&amp;"NÃO VÁLIDO",""),"")</f>
        <v>2014.0267</v>
      </c>
      <c r="C282" s="30" t="str">
        <f>'INF GERAIS'!C282</f>
        <v>AGRESTE CENTRAL</v>
      </c>
      <c r="D282" s="30" t="str">
        <f>'INF GERAIS'!D282</f>
        <v>PANELAS</v>
      </c>
      <c r="E282" s="30" t="str">
        <f>'INF GERAIS'!E282</f>
        <v>PAVIMENTAÇÃO DE VIAS URBANAS NO DISTRITO DE CRUZES</v>
      </c>
      <c r="F282" s="30" t="str">
        <f>'INF GERAIS'!G282</f>
        <v>NORMAL</v>
      </c>
      <c r="G282" s="233">
        <f>IF(OR('INF GERAIS'!N282="AGUARDANDO PRESTAÇÃO DE CONTAS",'INF GERAIS'!N282="AGUARDANDO APROVAÇÃO PRESTAÇÃO DE CONTAS",'INF GERAIS'!N282="AGUARDANDO APROVAÇÃO PRESTAÇÃO DE CONTAS (SECRETARIA)",'INF GERAIS'!N282="AGUARDANDO APROVAÇÃO PRESTAÇÃO DE CONTAS (CEAM)",'INF GERAIS'!N282="CONCLUÍDO"),RESUMO!N282+60,"ND")</f>
        <v>42421</v>
      </c>
      <c r="H282" s="10">
        <v>42500</v>
      </c>
      <c r="I282" s="233"/>
      <c r="J282" s="30"/>
      <c r="K282" s="10"/>
      <c r="L282" s="30"/>
      <c r="M282" s="10"/>
      <c r="N282" s="30"/>
      <c r="O282" s="10"/>
    </row>
    <row r="283" spans="2:15" ht="43.5" x14ac:dyDescent="0.35">
      <c r="B283" s="30" t="str">
        <f>'INF GERAIS'!B283&amp;IFERROR(IF(INDEX(APOIO!$A$5:$A$50,MATCH('INF GERAIS'!N283,APOIO!$B$5:$B$50,0))="NÃO",APOIO!$A$2&amp;"NÃO VÁLIDO",""),"")</f>
        <v>2014.0268</v>
      </c>
      <c r="C283" s="30" t="str">
        <f>'INF GERAIS'!C283</f>
        <v>AGRESTE MERIDIONAL</v>
      </c>
      <c r="D283" s="30" t="str">
        <f>'INF GERAIS'!D283</f>
        <v>PARANATAMA</v>
      </c>
      <c r="E283" s="30" t="str">
        <f>'INF GERAIS'!E283</f>
        <v>CONSTRUÇÃO DE UMA UNIDADE DE COMPOSTAGEM</v>
      </c>
      <c r="F283" s="30" t="str">
        <f>'INF GERAIS'!G283</f>
        <v>NORMAL</v>
      </c>
      <c r="G283" s="233" t="str">
        <f>IF(OR('INF GERAIS'!N283="AGUARDANDO PRESTAÇÃO DE CONTAS",'INF GERAIS'!N283="AGUARDANDO APROVAÇÃO PRESTAÇÃO DE CONTAS",'INF GERAIS'!N283="AGUARDANDO APROVAÇÃO PRESTAÇÃO DE CONTAS (SECRETARIA)",'INF GERAIS'!N283="AGUARDANDO APROVAÇÃO PRESTAÇÃO DE CONTAS (CEAM)",'INF GERAIS'!N283="CONCLUÍDO"),RESUMO!N283+60,"ND")</f>
        <v>ND</v>
      </c>
      <c r="H283" s="10"/>
      <c r="I283" s="233"/>
      <c r="J283" s="30"/>
      <c r="K283" s="10"/>
      <c r="L283" s="30"/>
      <c r="M283" s="10"/>
      <c r="N283" s="30"/>
      <c r="O283" s="10"/>
    </row>
    <row r="284" spans="2:15" ht="72.5" x14ac:dyDescent="0.35">
      <c r="B284" s="30" t="str">
        <f>'INF GERAIS'!B284&amp;IFERROR(IF(INDEX(APOIO!$A$5:$A$50,MATCH('INF GERAIS'!N284,APOIO!$B$5:$B$50,0))="NÃO",APOIO!$A$2&amp;"NÃO VÁLIDO",""),"")</f>
        <v>2014.0269</v>
      </c>
      <c r="C284" s="30" t="str">
        <f>'INF GERAIS'!C284</f>
        <v>AGRESTE MERIDIONAL</v>
      </c>
      <c r="D284" s="30" t="str">
        <f>'INF GERAIS'!D284</f>
        <v>PARANATAMA</v>
      </c>
      <c r="E284" s="30" t="str">
        <f>'INF GERAIS'!E284</f>
        <v xml:space="preserve">CONSTRUÇÃO DE PAVIMENTAÇÃO EM PARALELEPÍPEDOS GRANÍTICOS NO POVOADO DO ALTO DA SERRA </v>
      </c>
      <c r="F284" s="30" t="str">
        <f>'INF GERAIS'!G284</f>
        <v>NORMAL</v>
      </c>
      <c r="G284" s="233" t="str">
        <f>IF(OR('INF GERAIS'!N284="AGUARDANDO PRESTAÇÃO DE CONTAS",'INF GERAIS'!N284="AGUARDANDO APROVAÇÃO PRESTAÇÃO DE CONTAS",'INF GERAIS'!N284="AGUARDANDO APROVAÇÃO PRESTAÇÃO DE CONTAS (SECRETARIA)",'INF GERAIS'!N284="AGUARDANDO APROVAÇÃO PRESTAÇÃO DE CONTAS (CEAM)",'INF GERAIS'!N284="CONCLUÍDO"),RESUMO!N284+60,"ND")</f>
        <v>ND</v>
      </c>
      <c r="H284" s="10"/>
      <c r="I284" s="233"/>
      <c r="J284" s="30"/>
      <c r="K284" s="10"/>
      <c r="L284" s="30"/>
      <c r="M284" s="10"/>
      <c r="N284" s="30"/>
      <c r="O284" s="10"/>
    </row>
    <row r="285" spans="2:15" ht="72.5" x14ac:dyDescent="0.35">
      <c r="B285" s="30" t="str">
        <f>'INF GERAIS'!B285&amp;IFERROR(IF(INDEX(APOIO!$A$5:$A$50,MATCH('INF GERAIS'!N285,APOIO!$B$5:$B$50,0))="NÃO",APOIO!$A$2&amp;"NÃO VÁLIDO",""),"")</f>
        <v>2014.0270</v>
      </c>
      <c r="C285" s="30" t="str">
        <f>'INF GERAIS'!C285</f>
        <v>AGRESTE MERIDIONAL</v>
      </c>
      <c r="D285" s="30" t="str">
        <f>'INF GERAIS'!D285</f>
        <v>PARANATAMA</v>
      </c>
      <c r="E285" s="30" t="str">
        <f>'INF GERAIS'!E285</f>
        <v>CONSTRUÇÃO DE PAVIMENTAÇÃO EM PARALELEPÍPEDO GRANÍTICO NO DISTRITO DE BREJO VELHO</v>
      </c>
      <c r="F285" s="30" t="str">
        <f>'INF GERAIS'!G285</f>
        <v>NORMAL</v>
      </c>
      <c r="G285" s="233" t="str">
        <f>IF(OR('INF GERAIS'!N285="AGUARDANDO PRESTAÇÃO DE CONTAS",'INF GERAIS'!N285="AGUARDANDO APROVAÇÃO PRESTAÇÃO DE CONTAS",'INF GERAIS'!N285="AGUARDANDO APROVAÇÃO PRESTAÇÃO DE CONTAS (SECRETARIA)",'INF GERAIS'!N285="AGUARDANDO APROVAÇÃO PRESTAÇÃO DE CONTAS (CEAM)",'INF GERAIS'!N285="CONCLUÍDO"),RESUMO!N285+60,"ND")</f>
        <v>ND</v>
      </c>
      <c r="H285" s="10"/>
      <c r="I285" s="233"/>
      <c r="J285" s="1671"/>
      <c r="K285" s="10"/>
      <c r="L285" s="1671"/>
      <c r="M285" s="10"/>
      <c r="N285" s="30"/>
      <c r="O285" s="10"/>
    </row>
    <row r="286" spans="2:15" ht="72.5" x14ac:dyDescent="0.35">
      <c r="B286" s="30" t="str">
        <f>'INF GERAIS'!B286&amp;IFERROR(IF(INDEX(APOIO!$A$5:$A$50,MATCH('INF GERAIS'!N286,APOIO!$B$5:$B$50,0))="NÃO",APOIO!$A$2&amp;"NÃO VÁLIDO",""),"")</f>
        <v>2014.0271</v>
      </c>
      <c r="C286" s="30" t="str">
        <f>'INF GERAIS'!C286</f>
        <v>AGRESTE MERIDIONAL</v>
      </c>
      <c r="D286" s="30" t="str">
        <f>'INF GERAIS'!D286</f>
        <v>PARANATAMA</v>
      </c>
      <c r="E286" s="30" t="str">
        <f>'INF GERAIS'!E286</f>
        <v>CONSTRUÇÃO DE PAVIMENTAÇÃO EM PARALELEPÍPEDOS GRANÍTICOS NA RUA VICENTE FERREIRA DA SILVA</v>
      </c>
      <c r="F286" s="30" t="str">
        <f>'INF GERAIS'!G286</f>
        <v>NORMAL</v>
      </c>
      <c r="G286" s="233">
        <f>IF(OR('INF GERAIS'!N286="AGUARDANDO PRESTAÇÃO DE CONTAS",'INF GERAIS'!N286="AGUARDANDO APROVAÇÃO PRESTAÇÃO DE CONTAS",'INF GERAIS'!N286="AGUARDANDO APROVAÇÃO PRESTAÇÃO DE CONTAS (SECRETARIA)",'INF GERAIS'!N286="AGUARDANDO APROVAÇÃO PRESTAÇÃO DE CONTAS (CEAM)",'INF GERAIS'!N286="CONCLUÍDO"),RESUMO!N286+60,"ND")</f>
        <v>43969</v>
      </c>
      <c r="H286" s="10"/>
      <c r="I286" s="233"/>
      <c r="J286" s="30"/>
      <c r="K286" s="10"/>
      <c r="L286" s="30"/>
      <c r="M286" s="10"/>
      <c r="N286" s="30"/>
      <c r="O286" s="10"/>
    </row>
    <row r="287" spans="2:15" ht="130.5" x14ac:dyDescent="0.35">
      <c r="B287" s="30" t="str">
        <f>'INF GERAIS'!B287&amp;IFERROR(IF(INDEX(APOIO!$A$5:$A$50,MATCH('INF GERAIS'!N287,APOIO!$B$5:$B$50,0))="NÃO",APOIO!$A$2&amp;"NÃO VÁLIDO",""),"")</f>
        <v>2014.0272</v>
      </c>
      <c r="C287" s="30" t="str">
        <f>'INF GERAIS'!C287</f>
        <v>SERTÃO CENTRAL</v>
      </c>
      <c r="D287" s="30" t="str">
        <f>'INF GERAIS'!D287</f>
        <v>PARNAMIRIM</v>
      </c>
      <c r="E287" s="30" t="str">
        <f>'INF GERAIS'!E287</f>
        <v>PAVIMENTAÇÃO EM PARALELEPIPEDOS GRANITICOS NAS RUAS 01 E 02 NO BAIRRO SIMPATIA I</v>
      </c>
      <c r="F287" s="30" t="str">
        <f>'INF GERAIS'!G287</f>
        <v>NORMAL</v>
      </c>
      <c r="G287" s="233" t="str">
        <f>IF(OR('INF GERAIS'!N287="AGUARDANDO PRESTAÇÃO DE CONTAS",'INF GERAIS'!N287="AGUARDANDO APROVAÇÃO PRESTAÇÃO DE CONTAS",'INF GERAIS'!N287="AGUARDANDO APROVAÇÃO PRESTAÇÃO DE CONTAS (SECRETARIA)",'INF GERAIS'!N287="AGUARDANDO APROVAÇÃO PRESTAÇÃO DE CONTAS (CEAM)",'INF GERAIS'!N287="CONCLUÍDO"),RESUMO!N287+60,"ND")</f>
        <v>ND</v>
      </c>
      <c r="H287" s="10">
        <v>42774</v>
      </c>
      <c r="I287" s="233"/>
      <c r="J287" s="956" t="s">
        <v>10292</v>
      </c>
      <c r="K287" s="233">
        <v>42947</v>
      </c>
      <c r="L287" s="1457"/>
      <c r="M287" s="233"/>
      <c r="N287" s="30"/>
      <c r="O287" s="10"/>
    </row>
    <row r="288" spans="2:15" ht="58" x14ac:dyDescent="0.35">
      <c r="B288" s="30" t="str">
        <f>'INF GERAIS'!B288&amp;IFERROR(IF(INDEX(APOIO!$A$5:$A$50,MATCH('INF GERAIS'!N288,APOIO!$B$5:$B$50,0))="NÃO",APOIO!$A$2&amp;"NÃO VÁLIDO",""),"")</f>
        <v>2014.0273</v>
      </c>
      <c r="C288" s="30" t="str">
        <f>'INF GERAIS'!C288</f>
        <v>SERTÃO CENTRAL</v>
      </c>
      <c r="D288" s="30" t="str">
        <f>'INF GERAIS'!D288</f>
        <v>PARNAMIRIM</v>
      </c>
      <c r="E288" s="30" t="str">
        <f>'INF GERAIS'!E288</f>
        <v>CONSTRUÇÃO DE UMA QUADRA POLIESPORTIVA DESCOBERTA - REGIÃO DA FLORESTA</v>
      </c>
      <c r="F288" s="30" t="str">
        <f>'INF GERAIS'!G288</f>
        <v>NORMAL</v>
      </c>
      <c r="G288" s="233" t="str">
        <f>IF(OR('INF GERAIS'!N288="AGUARDANDO PRESTAÇÃO DE CONTAS",'INF GERAIS'!N288="AGUARDANDO APROVAÇÃO PRESTAÇÃO DE CONTAS",'INF GERAIS'!N288="AGUARDANDO APROVAÇÃO PRESTAÇÃO DE CONTAS (SECRETARIA)",'INF GERAIS'!N288="AGUARDANDO APROVAÇÃO PRESTAÇÃO DE CONTAS (CEAM)",'INF GERAIS'!N288="CONCLUÍDO"),RESUMO!N288+60,"ND")</f>
        <v>ND</v>
      </c>
      <c r="H288" s="10">
        <v>44918</v>
      </c>
      <c r="I288" s="233"/>
      <c r="J288" s="1929" t="s">
        <v>13708</v>
      </c>
      <c r="K288" s="10">
        <v>44746</v>
      </c>
      <c r="L288" s="30"/>
      <c r="M288" s="10"/>
      <c r="N288" s="30"/>
      <c r="O288" s="10"/>
    </row>
    <row r="289" spans="2:21" ht="58" x14ac:dyDescent="0.35">
      <c r="B289" s="30" t="str">
        <f>'INF GERAIS'!B289&amp;IFERROR(IF(INDEX(APOIO!$A$5:$A$50,MATCH('INF GERAIS'!N289,APOIO!$B$5:$B$50,0))="NÃO",APOIO!$A$2&amp;"NÃO VÁLIDO",""),"")</f>
        <v>2014.0274</v>
      </c>
      <c r="C289" s="30" t="str">
        <f>'INF GERAIS'!C289</f>
        <v>SERTÃO CENTRAL</v>
      </c>
      <c r="D289" s="30" t="str">
        <f>'INF GERAIS'!D289</f>
        <v>PARNAMIRIM</v>
      </c>
      <c r="E289" s="30" t="str">
        <f>'INF GERAIS'!E289</f>
        <v>CONSTRUÇÃO DE UMA QUADRA POLIESPORTIVA DESCOBERTA - REGIÃO DA VOLTA</v>
      </c>
      <c r="F289" s="30" t="str">
        <f>'INF GERAIS'!G289</f>
        <v>NORMAL</v>
      </c>
      <c r="G289" s="233" t="str">
        <f>IF(OR('INF GERAIS'!N289="AGUARDANDO PRESTAÇÃO DE CONTAS",'INF GERAIS'!N289="AGUARDANDO APROVAÇÃO PRESTAÇÃO DE CONTAS",'INF GERAIS'!N289="AGUARDANDO APROVAÇÃO PRESTAÇÃO DE CONTAS (SECRETARIA)",'INF GERAIS'!N289="AGUARDANDO APROVAÇÃO PRESTAÇÃO DE CONTAS (CEAM)",'INF GERAIS'!N289="CONCLUÍDO"),RESUMO!N289+60,"ND")</f>
        <v>ND</v>
      </c>
      <c r="H289" s="10">
        <v>44918</v>
      </c>
      <c r="I289" s="233"/>
      <c r="J289" s="1929" t="s">
        <v>13708</v>
      </c>
      <c r="K289" s="233">
        <v>44746</v>
      </c>
      <c r="L289" s="30"/>
      <c r="M289" s="10"/>
      <c r="N289" s="30"/>
      <c r="O289" s="10"/>
    </row>
    <row r="290" spans="2:21" ht="145" x14ac:dyDescent="0.35">
      <c r="B290" s="30" t="str">
        <f>'INF GERAIS'!B290&amp;IFERROR(IF(INDEX(APOIO!$A$5:$A$50,MATCH('INF GERAIS'!N290,APOIO!$B$5:$B$50,0))="NÃO",APOIO!$A$2&amp;"NÃO VÁLIDO",""),"")</f>
        <v>2014.0275</v>
      </c>
      <c r="C290" s="30" t="str">
        <f>'INF GERAIS'!C290</f>
        <v>SERTÃO CENTRAL</v>
      </c>
      <c r="D290" s="30" t="str">
        <f>'INF GERAIS'!D290</f>
        <v>PARNAMIRIM</v>
      </c>
      <c r="E290" s="30" t="str">
        <f>'INF GERAIS'!E290</f>
        <v>REVITALIZAÇÃO DAS PRAÇAS DA BOMBA E CEMITÉRIO</v>
      </c>
      <c r="F290" s="30" t="str">
        <f>'INF GERAIS'!G290</f>
        <v>NORMAL</v>
      </c>
      <c r="G290" s="233" t="str">
        <f>IF(OR('INF GERAIS'!N290="AGUARDANDO PRESTAÇÃO DE CONTAS",'INF GERAIS'!N290="AGUARDANDO APROVAÇÃO PRESTAÇÃO DE CONTAS",'INF GERAIS'!N290="AGUARDANDO APROVAÇÃO PRESTAÇÃO DE CONTAS (SECRETARIA)",'INF GERAIS'!N290="AGUARDANDO APROVAÇÃO PRESTAÇÃO DE CONTAS (CEAM)",'INF GERAIS'!N290="CONCLUÍDO"),RESUMO!N290+60,"ND")</f>
        <v>ND</v>
      </c>
      <c r="H290" s="233">
        <v>42774</v>
      </c>
      <c r="I290" s="233"/>
      <c r="J290" s="30" t="s">
        <v>9319</v>
      </c>
      <c r="K290" s="10">
        <v>42879</v>
      </c>
      <c r="L290" s="30" t="s">
        <v>9982</v>
      </c>
      <c r="M290" s="10">
        <v>42991</v>
      </c>
      <c r="N290" s="30" t="s">
        <v>11194</v>
      </c>
      <c r="O290" s="10">
        <v>43230</v>
      </c>
    </row>
    <row r="291" spans="2:21" ht="87" x14ac:dyDescent="0.35">
      <c r="B291" s="1150" t="str">
        <f>'INF GERAIS'!B291&amp;IFERROR(IF(INDEX(APOIO!$A$5:$A$50,MATCH('INF GERAIS'!N291,APOIO!$B$5:$B$50,0))="NÃO",APOIO!$A$2&amp;"NÃO VÁLIDO",""),"")</f>
        <v>2014.0438</v>
      </c>
      <c r="C291" s="1150" t="str">
        <f>'INF GERAIS'!C291</f>
        <v>AGRESTE SETENTRIONAL</v>
      </c>
      <c r="D291" s="1150" t="str">
        <f>'INF GERAIS'!D291</f>
        <v>PASSIRA</v>
      </c>
      <c r="E291" s="1150" t="str">
        <f>'INF GERAIS'!E291</f>
        <v>PAVIMENTAÇÃO EM PARALELEPÍPEDOS DA RUA ADEMAR DA COSTA LEÃO</v>
      </c>
      <c r="F291" s="1150" t="str">
        <f>'INF GERAIS'!G291</f>
        <v>NORMAL</v>
      </c>
      <c r="G291" s="233" t="str">
        <f>IF(OR('INF GERAIS'!N291="AGUARDANDO PRESTAÇÃO DE CONTAS",'INF GERAIS'!N291="AGUARDANDO APROVAÇÃO PRESTAÇÃO DE CONTAS",'INF GERAIS'!N291="AGUARDANDO APROVAÇÃO PRESTAÇÃO DE CONTAS (SECRETARIA)",'INF GERAIS'!N291="AGUARDANDO APROVAÇÃO PRESTAÇÃO DE CONTAS (CEAM)",'INF GERAIS'!N291="CONCLUÍDO"),RESUMO!N291+60,"ND")</f>
        <v>ND</v>
      </c>
      <c r="H291" s="233">
        <v>43592</v>
      </c>
      <c r="I291" s="233"/>
      <c r="J291" s="233" t="s">
        <v>12162</v>
      </c>
      <c r="K291" s="233">
        <v>43592</v>
      </c>
      <c r="L291" s="1430" t="s">
        <v>12168</v>
      </c>
      <c r="M291" s="233">
        <v>43606</v>
      </c>
      <c r="N291" s="1150" t="s">
        <v>12391</v>
      </c>
      <c r="O291" s="233">
        <v>43612</v>
      </c>
      <c r="P291" s="1491" t="s">
        <v>12394</v>
      </c>
      <c r="Q291" s="122">
        <v>43668</v>
      </c>
    </row>
    <row r="292" spans="2:21" ht="145" x14ac:dyDescent="0.35">
      <c r="B292" s="30" t="str">
        <f>'INF GERAIS'!B292&amp;IFERROR(IF(INDEX(APOIO!$A$5:$A$50,MATCH('INF GERAIS'!N292,APOIO!$B$5:$B$50,0))="NÃO",APOIO!$A$2&amp;"NÃO VÁLIDO",""),"")</f>
        <v>2014.0276</v>
      </c>
      <c r="C292" s="30" t="str">
        <f>'INF GERAIS'!C292</f>
        <v>AGRESTE SETENTRIONAL</v>
      </c>
      <c r="D292" s="30" t="str">
        <f>'INF GERAIS'!D292</f>
        <v>PASSIRA</v>
      </c>
      <c r="E292" s="30" t="str">
        <f>'INF GERAIS'!E292</f>
        <v>PAVIMENTAÇÃO DE DIVERSAS RUAS</v>
      </c>
      <c r="F292" s="30" t="str">
        <f>'INF GERAIS'!G292</f>
        <v>NORMAL</v>
      </c>
      <c r="G292" s="233" t="str">
        <f>IF(OR('INF GERAIS'!N292="AGUARDANDO PRESTAÇÃO DE CONTAS",'INF GERAIS'!N292="AGUARDANDO APROVAÇÃO PRESTAÇÃO DE CONTAS",'INF GERAIS'!N292="AGUARDANDO APROVAÇÃO PRESTAÇÃO DE CONTAS (SECRETARIA)",'INF GERAIS'!N292="AGUARDANDO APROVAÇÃO PRESTAÇÃO DE CONTAS (CEAM)",'INF GERAIS'!N292="CONCLUÍDO"),RESUMO!N292+60,"ND")</f>
        <v>ND</v>
      </c>
      <c r="H292" s="10">
        <v>43059</v>
      </c>
      <c r="I292" s="233"/>
      <c r="J292" s="30" t="s">
        <v>9942</v>
      </c>
      <c r="K292" s="10">
        <v>42972</v>
      </c>
      <c r="L292" s="233" t="s">
        <v>10127</v>
      </c>
      <c r="M292" s="10">
        <v>43059</v>
      </c>
      <c r="N292" s="30" t="s">
        <v>10480</v>
      </c>
      <c r="O292" s="10">
        <v>43152</v>
      </c>
      <c r="P292" s="1419" t="s">
        <v>12138</v>
      </c>
      <c r="Q292" s="122">
        <v>43595</v>
      </c>
      <c r="R292" s="1446" t="s">
        <v>12244</v>
      </c>
      <c r="S292" s="122">
        <v>43635</v>
      </c>
      <c r="T292" s="35" t="s">
        <v>13331</v>
      </c>
      <c r="U292" s="16">
        <v>44160</v>
      </c>
    </row>
    <row r="293" spans="2:21" ht="145" x14ac:dyDescent="0.35">
      <c r="B293" s="30" t="str">
        <f>'INF GERAIS'!B293&amp;IFERROR(IF(INDEX(APOIO!$A$5:$A$50,MATCH('INF GERAIS'!N293,APOIO!$B$5:$B$50,0))="NÃO",APOIO!$A$2&amp;"NÃO VÁLIDO",""),"")</f>
        <v>2014.0277</v>
      </c>
      <c r="C293" s="30" t="str">
        <f>'INF GERAIS'!C293</f>
        <v>AGRESTE SETENTRIONAL</v>
      </c>
      <c r="D293" s="30" t="str">
        <f>'INF GERAIS'!D293</f>
        <v>PASSIRA</v>
      </c>
      <c r="E293" s="30" t="str">
        <f>'INF GERAIS'!E293</f>
        <v>PAVIMENTAÇÃO, DRENAGEM, CONTENÇÃO E SINALIZAÇÃO NAS RUAS MANOEL DE BARROS E SILVA E RUA ALTO JOSÉ CABOCLO</v>
      </c>
      <c r="F293" s="30" t="str">
        <f>'INF GERAIS'!G293</f>
        <v>NORMAL</v>
      </c>
      <c r="G293" s="233" t="str">
        <f>IF(OR('INF GERAIS'!N293="AGUARDANDO PRESTAÇÃO DE CONTAS",'INF GERAIS'!N293="AGUARDANDO APROVAÇÃO PRESTAÇÃO DE CONTAS",'INF GERAIS'!N293="AGUARDANDO APROVAÇÃO PRESTAÇÃO DE CONTAS (SECRETARIA)",'INF GERAIS'!N293="AGUARDANDO APROVAÇÃO PRESTAÇÃO DE CONTAS (CEAM)",'INF GERAIS'!N293="CONCLUÍDO"),RESUMO!N293+60,"ND")</f>
        <v>ND</v>
      </c>
      <c r="H293" s="10">
        <v>43320</v>
      </c>
      <c r="I293" s="233"/>
      <c r="J293" s="30" t="s">
        <v>11832</v>
      </c>
      <c r="K293" s="10">
        <v>43475</v>
      </c>
      <c r="L293" s="1419" t="s">
        <v>12139</v>
      </c>
      <c r="M293" s="122">
        <v>43595</v>
      </c>
      <c r="N293" s="30" t="s">
        <v>12208</v>
      </c>
      <c r="O293" s="10">
        <v>43619</v>
      </c>
      <c r="P293" s="1447" t="s">
        <v>12251</v>
      </c>
      <c r="Q293" s="122">
        <v>43636</v>
      </c>
      <c r="R293" s="1595" t="s">
        <v>12701</v>
      </c>
      <c r="S293" s="233">
        <v>43782</v>
      </c>
      <c r="T293" s="1636" t="s">
        <v>12819</v>
      </c>
      <c r="U293" s="122">
        <v>43810</v>
      </c>
    </row>
    <row r="294" spans="2:21" ht="72.5" x14ac:dyDescent="0.35">
      <c r="B294" s="30" t="str">
        <f>'INF GERAIS'!B294&amp;IFERROR(IF(INDEX(APOIO!$A$5:$A$50,MATCH('INF GERAIS'!N294,APOIO!$B$5:$B$50,0))="NÃO",APOIO!$A$2&amp;"NÃO VÁLIDO",""),"")</f>
        <v>2014.0278</v>
      </c>
      <c r="C294" s="30" t="str">
        <f>'INF GERAIS'!C294</f>
        <v>AGRESTE SETENTRIONAL</v>
      </c>
      <c r="D294" s="30" t="str">
        <f>'INF GERAIS'!D294</f>
        <v>PASSIRA</v>
      </c>
      <c r="E294" s="30" t="str">
        <f>'INF GERAIS'!E294</f>
        <v>RECUPERAÇÃO DE ESTRADAS VICINAIS</v>
      </c>
      <c r="F294" s="30" t="str">
        <f>'INF GERAIS'!G294</f>
        <v>NORMAL</v>
      </c>
      <c r="G294" s="233" t="str">
        <f>IF(OR('INF GERAIS'!N294="AGUARDANDO PRESTAÇÃO DE CONTAS",'INF GERAIS'!N294="AGUARDANDO APROVAÇÃO PRESTAÇÃO DE CONTAS",'INF GERAIS'!N294="AGUARDANDO APROVAÇÃO PRESTAÇÃO DE CONTAS (SECRETARIA)",'INF GERAIS'!N294="AGUARDANDO APROVAÇÃO PRESTAÇÃO DE CONTAS (CEAM)",'INF GERAIS'!N294="CONCLUÍDO"),RESUMO!N294+60,"ND")</f>
        <v>ND</v>
      </c>
      <c r="H294" s="10">
        <v>43592</v>
      </c>
      <c r="I294" s="233"/>
      <c r="J294" s="1424" t="s">
        <v>12154</v>
      </c>
      <c r="K294" s="233">
        <v>43592</v>
      </c>
      <c r="L294" s="30"/>
      <c r="M294" s="10"/>
      <c r="N294" s="30"/>
      <c r="O294" s="10"/>
    </row>
    <row r="295" spans="2:21" ht="145" x14ac:dyDescent="0.35">
      <c r="B295" s="30" t="str">
        <f>'INF GERAIS'!B295&amp;IFERROR(IF(INDEX(APOIO!$A$5:$A$50,MATCH('INF GERAIS'!N295,APOIO!$B$5:$B$50,0))="NÃO",APOIO!$A$2&amp;"NÃO VÁLIDO",""),"")</f>
        <v>2014.0279</v>
      </c>
      <c r="C295" s="30" t="str">
        <f>'INF GERAIS'!C295</f>
        <v>AGRESTE SETENTRIONAL</v>
      </c>
      <c r="D295" s="30" t="str">
        <f>'INF GERAIS'!D295</f>
        <v>PASSIRA</v>
      </c>
      <c r="E295" s="30" t="str">
        <f>'INF GERAIS'!E295</f>
        <v>PAVIMENTAÇÃO DAS RUAS BOAVENTURA CELERINO DA SILVA  E TRAVESSA BOAVENTURA CELERINO DA SILVA</v>
      </c>
      <c r="F295" s="30" t="str">
        <f>'INF GERAIS'!G295</f>
        <v>NORMAL</v>
      </c>
      <c r="G295" s="233" t="str">
        <f>IF(OR('INF GERAIS'!N295="AGUARDANDO PRESTAÇÃO DE CONTAS",'INF GERAIS'!N295="AGUARDANDO APROVAÇÃO PRESTAÇÃO DE CONTAS",'INF GERAIS'!N295="AGUARDANDO APROVAÇÃO PRESTAÇÃO DE CONTAS (SECRETARIA)",'INF GERAIS'!N295="AGUARDANDO APROVAÇÃO PRESTAÇÃO DE CONTAS (CEAM)",'INF GERAIS'!N295="CONCLUÍDO"),RESUMO!N295+60,"ND")</f>
        <v>ND</v>
      </c>
      <c r="H295" s="10">
        <v>43059</v>
      </c>
      <c r="I295" s="233"/>
      <c r="J295" s="30" t="s">
        <v>9942</v>
      </c>
      <c r="K295" s="10">
        <v>42972</v>
      </c>
      <c r="L295" s="233" t="s">
        <v>10126</v>
      </c>
      <c r="M295" s="10">
        <v>43059</v>
      </c>
      <c r="N295" s="999" t="s">
        <v>10471</v>
      </c>
      <c r="O295" s="10">
        <v>43147</v>
      </c>
      <c r="P295" s="1419" t="s">
        <v>12137</v>
      </c>
      <c r="Q295" s="122">
        <v>43595</v>
      </c>
    </row>
    <row r="296" spans="2:21" ht="159.5" x14ac:dyDescent="0.35">
      <c r="B296" s="30" t="str">
        <f>'INF GERAIS'!B296&amp;IFERROR(IF(INDEX(APOIO!$A$5:$A$50,MATCH('INF GERAIS'!N296,APOIO!$B$5:$B$50,0))="NÃO",APOIO!$A$2&amp;"NÃO VÁLIDO",""),"")</f>
        <v>2014.0280</v>
      </c>
      <c r="C296" s="30" t="str">
        <f>'INF GERAIS'!C296</f>
        <v>AGRESTE SETENTRIONAL</v>
      </c>
      <c r="D296" s="30" t="str">
        <f>'INF GERAIS'!D296</f>
        <v>PASSIRA</v>
      </c>
      <c r="E296" s="30" t="str">
        <f>'INF GERAIS'!E296</f>
        <v>CONSTRUÇÃO DE PASSAGENS MOLHADA</v>
      </c>
      <c r="F296" s="30" t="str">
        <f>'INF GERAIS'!G296</f>
        <v>NORMAL</v>
      </c>
      <c r="G296" s="233" t="str">
        <f>IF(OR('INF GERAIS'!N296="AGUARDANDO PRESTAÇÃO DE CONTAS",'INF GERAIS'!N296="AGUARDANDO APROVAÇÃO PRESTAÇÃO DE CONTAS",'INF GERAIS'!N296="AGUARDANDO APROVAÇÃO PRESTAÇÃO DE CONTAS (SECRETARIA)",'INF GERAIS'!N296="AGUARDANDO APROVAÇÃO PRESTAÇÃO DE CONTAS (CEAM)",'INF GERAIS'!N296="CONCLUÍDO"),RESUMO!N296+60,"ND")</f>
        <v>ND</v>
      </c>
      <c r="H296" s="10">
        <v>43320</v>
      </c>
      <c r="I296" s="233"/>
      <c r="J296" s="120" t="s">
        <v>12181</v>
      </c>
      <c r="K296" s="233">
        <v>43613</v>
      </c>
      <c r="L296" s="1442" t="s">
        <v>12225</v>
      </c>
      <c r="M296" s="10">
        <v>43628</v>
      </c>
      <c r="N296" s="1595" t="s">
        <v>12701</v>
      </c>
      <c r="O296" s="233">
        <v>43782</v>
      </c>
      <c r="P296" s="1637" t="s">
        <v>12853</v>
      </c>
      <c r="Q296" s="122">
        <v>43812</v>
      </c>
    </row>
    <row r="297" spans="2:21" ht="101.5" x14ac:dyDescent="0.35">
      <c r="B297" s="30" t="str">
        <f>'INF GERAIS'!B297&amp;IFERROR(IF(INDEX(APOIO!$A$5:$A$50,MATCH('INF GERAIS'!N297,APOIO!$B$5:$B$50,0))="NÃO",APOIO!$A$2&amp;"NÃO VÁLIDO",""),"")</f>
        <v>2014.0281</v>
      </c>
      <c r="C297" s="30" t="str">
        <f>'INF GERAIS'!C297</f>
        <v>MATA NORTE</v>
      </c>
      <c r="D297" s="30" t="str">
        <f>'INF GERAIS'!D297</f>
        <v>PAUDALHO</v>
      </c>
      <c r="E297" s="30" t="str">
        <f>'INF GERAIS'!E297</f>
        <v xml:space="preserve">CONTRATAÇÃO DE EMPRESA DE ENGENHARIA PARA EXECUÇÃO DE PAVIMENTAÇÃO EM PARALELEPÍPEDOS E DRENAGEM EM DIVERSAS RUAS </v>
      </c>
      <c r="F297" s="30" t="str">
        <f>'INF GERAIS'!G297</f>
        <v>NORMAL</v>
      </c>
      <c r="G297" s="233" t="str">
        <f>IF(OR('INF GERAIS'!N297="AGUARDANDO PRESTAÇÃO DE CONTAS",'INF GERAIS'!N297="AGUARDANDO APROVAÇÃO PRESTAÇÃO DE CONTAS",'INF GERAIS'!N297="AGUARDANDO APROVAÇÃO PRESTAÇÃO DE CONTAS (SECRETARIA)",'INF GERAIS'!N297="AGUARDANDO APROVAÇÃO PRESTAÇÃO DE CONTAS (CEAM)",'INF GERAIS'!N297="CONCLUÍDO"),RESUMO!N297+60,"ND")</f>
        <v>ND</v>
      </c>
      <c r="H297" s="10"/>
      <c r="I297" s="233"/>
      <c r="J297" s="30"/>
      <c r="K297" s="10"/>
      <c r="L297" s="30"/>
      <c r="M297" s="10"/>
      <c r="N297" s="30"/>
      <c r="O297" s="10"/>
    </row>
    <row r="298" spans="2:21" ht="43.5" x14ac:dyDescent="0.35">
      <c r="B298" s="30" t="str">
        <f>'INF GERAIS'!B298&amp;IFERROR(IF(INDEX(APOIO!$A$5:$A$50,MATCH('INF GERAIS'!N298,APOIO!$B$5:$B$50,0))="NÃO",APOIO!$A$2&amp;"NÃO VÁLIDO",""),"")</f>
        <v>2014.0282</v>
      </c>
      <c r="C298" s="30" t="str">
        <f>'INF GERAIS'!C298</f>
        <v>MATA NORTE</v>
      </c>
      <c r="D298" s="30" t="str">
        <f>'INF GERAIS'!D298</f>
        <v>PAUDALHO</v>
      </c>
      <c r="E298" s="30" t="str">
        <f>'INF GERAIS'!E298</f>
        <v>CONSTRUÇÃO DO NOVO CAMPO DE FUTEBOL DE GUADALAJARA "O PIABÃO"</v>
      </c>
      <c r="F298" s="30" t="str">
        <f>'INF GERAIS'!G298</f>
        <v>NORMAL</v>
      </c>
      <c r="G298" s="233" t="str">
        <f>IF(OR('INF GERAIS'!N298="AGUARDANDO PRESTAÇÃO DE CONTAS",'INF GERAIS'!N298="AGUARDANDO APROVAÇÃO PRESTAÇÃO DE CONTAS",'INF GERAIS'!N298="AGUARDANDO APROVAÇÃO PRESTAÇÃO DE CONTAS (SECRETARIA)",'INF GERAIS'!N298="AGUARDANDO APROVAÇÃO PRESTAÇÃO DE CONTAS (CEAM)",'INF GERAIS'!N298="CONCLUÍDO"),RESUMO!N298+60,"ND")</f>
        <v>ND</v>
      </c>
      <c r="H298" s="10"/>
      <c r="I298" s="233"/>
      <c r="J298" s="30"/>
      <c r="K298" s="10"/>
      <c r="L298" s="30"/>
      <c r="M298" s="10"/>
      <c r="N298" s="30"/>
      <c r="O298" s="10"/>
    </row>
    <row r="299" spans="2:21" ht="29" x14ac:dyDescent="0.35">
      <c r="B299" s="30" t="str">
        <f>'INF GERAIS'!B299&amp;IFERROR(IF(INDEX(APOIO!$A$5:$A$50,MATCH('INF GERAIS'!N299,APOIO!$B$5:$B$50,0))="NÃO",APOIO!$A$2&amp;"NÃO VÁLIDO",""),"")</f>
        <v>2014.0283</v>
      </c>
      <c r="C299" s="30" t="str">
        <f>'INF GERAIS'!C299</f>
        <v>MATA NORTE</v>
      </c>
      <c r="D299" s="30" t="str">
        <f>'INF GERAIS'!D299</f>
        <v>PAUDALHO</v>
      </c>
      <c r="E299" s="30" t="str">
        <f>'INF GERAIS'!E299</f>
        <v xml:space="preserve">CONSTRUÇÃO DO MERCADO DE CARNE DO MUNICÍPIO </v>
      </c>
      <c r="F299" s="30" t="str">
        <f>'INF GERAIS'!G299</f>
        <v>NORMAL</v>
      </c>
      <c r="G299" s="233" t="str">
        <f>IF(OR('INF GERAIS'!N299="AGUARDANDO PRESTAÇÃO DE CONTAS",'INF GERAIS'!N299="AGUARDANDO APROVAÇÃO PRESTAÇÃO DE CONTAS",'INF GERAIS'!N299="AGUARDANDO APROVAÇÃO PRESTAÇÃO DE CONTAS (SECRETARIA)",'INF GERAIS'!N299="AGUARDANDO APROVAÇÃO PRESTAÇÃO DE CONTAS (CEAM)",'INF GERAIS'!N299="CONCLUÍDO"),RESUMO!N299+60,"ND")</f>
        <v>ND</v>
      </c>
      <c r="H299" s="10"/>
      <c r="I299" s="233"/>
      <c r="J299" s="30"/>
      <c r="K299" s="10"/>
      <c r="L299" s="30"/>
      <c r="M299" s="10"/>
      <c r="N299" s="30"/>
      <c r="O299" s="10"/>
    </row>
    <row r="300" spans="2:21" ht="43.5" x14ac:dyDescent="0.35">
      <c r="B300" s="30" t="str">
        <f>'INF GERAIS'!B300&amp;IFERROR(IF(INDEX(APOIO!$A$5:$A$50,MATCH('INF GERAIS'!N300,APOIO!$B$5:$B$50,0))="NÃO",APOIO!$A$2&amp;"NÃO VÁLIDO",""),"")</f>
        <v>2014.0284</v>
      </c>
      <c r="C300" s="30" t="str">
        <f>'INF GERAIS'!C300</f>
        <v>MATA NORTE</v>
      </c>
      <c r="D300" s="30" t="str">
        <f>'INF GERAIS'!D300</f>
        <v>PAUDALHO</v>
      </c>
      <c r="E300" s="30" t="str">
        <f>'INF GERAIS'!E300</f>
        <v>CONSTRUÇÃO DA PASSAGEM MOLHADA SOBRE O RIO CAPIBARIBE</v>
      </c>
      <c r="F300" s="30" t="str">
        <f>'INF GERAIS'!G300</f>
        <v>NORMAL</v>
      </c>
      <c r="G300" s="233" t="str">
        <f>IF(OR('INF GERAIS'!N300="AGUARDANDO PRESTAÇÃO DE CONTAS",'INF GERAIS'!N300="AGUARDANDO APROVAÇÃO PRESTAÇÃO DE CONTAS",'INF GERAIS'!N300="AGUARDANDO APROVAÇÃO PRESTAÇÃO DE CONTAS (SECRETARIA)",'INF GERAIS'!N300="AGUARDANDO APROVAÇÃO PRESTAÇÃO DE CONTAS (CEAM)",'INF GERAIS'!N300="CONCLUÍDO"),RESUMO!N300+60,"ND")</f>
        <v>ND</v>
      </c>
      <c r="H300" s="10"/>
      <c r="I300" s="233"/>
      <c r="J300" s="30"/>
      <c r="K300" s="10"/>
      <c r="L300" s="30"/>
      <c r="M300" s="10"/>
      <c r="N300" s="30"/>
      <c r="O300" s="10"/>
    </row>
    <row r="301" spans="2:21" ht="58" x14ac:dyDescent="0.35">
      <c r="B301" s="30" t="str">
        <f>'INF GERAIS'!B301&amp;IFERROR(IF(INDEX(APOIO!$A$5:$A$50,MATCH('INF GERAIS'!N301,APOIO!$B$5:$B$50,0))="NÃO",APOIO!$A$2&amp;"NÃO VÁLIDO",""),"")</f>
        <v>2014.0285</v>
      </c>
      <c r="C301" s="30" t="str">
        <f>'INF GERAIS'!C301</f>
        <v>MATA NORTE</v>
      </c>
      <c r="D301" s="30" t="str">
        <f>'INF GERAIS'!D301</f>
        <v>PAUDALHO</v>
      </c>
      <c r="E301" s="30" t="str">
        <f>'INF GERAIS'!E301</f>
        <v>CONTRATAÇÃO DE EMPRESA DE ENGENHARIA PARA REVITALIAZAÇÃO DAS PRAÇAS NO ALTO DOIS IRMÃOS</v>
      </c>
      <c r="F301" s="30" t="str">
        <f>'INF GERAIS'!G301</f>
        <v>NORMAL</v>
      </c>
      <c r="G301" s="233" t="str">
        <f>IF(OR('INF GERAIS'!N301="AGUARDANDO PRESTAÇÃO DE CONTAS",'INF GERAIS'!N301="AGUARDANDO APROVAÇÃO PRESTAÇÃO DE CONTAS",'INF GERAIS'!N301="AGUARDANDO APROVAÇÃO PRESTAÇÃO DE CONTAS (SECRETARIA)",'INF GERAIS'!N301="AGUARDANDO APROVAÇÃO PRESTAÇÃO DE CONTAS (CEAM)",'INF GERAIS'!N301="CONCLUÍDO"),RESUMO!N301+60,"ND")</f>
        <v>ND</v>
      </c>
      <c r="H301" s="10"/>
      <c r="I301" s="233"/>
      <c r="J301" s="30"/>
      <c r="K301" s="10"/>
      <c r="L301" s="30"/>
      <c r="M301" s="10"/>
      <c r="N301" s="30"/>
      <c r="O301" s="10"/>
    </row>
    <row r="302" spans="2:21" ht="58" x14ac:dyDescent="0.35">
      <c r="B302" s="30" t="str">
        <f>'INF GERAIS'!B302&amp;IFERROR(IF(INDEX(APOIO!$A$5:$A$50,MATCH('INF GERAIS'!N302,APOIO!$B$5:$B$50,0))="NÃO",APOIO!$A$2&amp;"NÃO VÁLIDO",""),"")</f>
        <v>2014.0286</v>
      </c>
      <c r="C302" s="30" t="str">
        <f>'INF GERAIS'!C302</f>
        <v>METROPOLITANA</v>
      </c>
      <c r="D302" s="30" t="str">
        <f>'INF GERAIS'!D302</f>
        <v>PAULISTA</v>
      </c>
      <c r="E302" s="30" t="str">
        <f>'INF GERAIS'!E302</f>
        <v>OBRAS DE PAVIMENTAÇÃO E DRENAGEM DE 08 (OITO) RUAS NA CIDADE DO PAULISTA</v>
      </c>
      <c r="F302" s="30" t="str">
        <f>'INF GERAIS'!G302</f>
        <v>NORMAL</v>
      </c>
      <c r="G302" s="233">
        <f>IF(OR('INF GERAIS'!N302="AGUARDANDO PRESTAÇÃO DE CONTAS",'INF GERAIS'!N302="AGUARDANDO APROVAÇÃO PRESTAÇÃO DE CONTAS",'INF GERAIS'!N302="AGUARDANDO APROVAÇÃO PRESTAÇÃO DE CONTAS (SECRETARIA)",'INF GERAIS'!N302="AGUARDANDO APROVAÇÃO PRESTAÇÃO DE CONTAS (CEAM)",'INF GERAIS'!N302="CONCLUÍDO"),RESUMO!N302+60,"ND")</f>
        <v>44936</v>
      </c>
      <c r="H302" s="10">
        <v>45224</v>
      </c>
      <c r="I302" s="233" t="s">
        <v>13898</v>
      </c>
      <c r="J302" s="30"/>
      <c r="K302" s="10">
        <v>44860</v>
      </c>
      <c r="L302" s="30" t="s">
        <v>14114</v>
      </c>
      <c r="M302" s="10">
        <v>45553</v>
      </c>
      <c r="N302" s="30"/>
      <c r="O302" s="10"/>
    </row>
    <row r="303" spans="2:21" ht="116" x14ac:dyDescent="0.35">
      <c r="B303" s="30" t="str">
        <f>'INF GERAIS'!B303&amp;IFERROR(IF(INDEX(APOIO!$A$5:$A$50,MATCH('INF GERAIS'!N303,APOIO!$B$5:$B$50,0))="NÃO",APOIO!$A$2&amp;"NÃO VÁLIDO",""),"")</f>
        <v>2014.0287</v>
      </c>
      <c r="C303" s="30" t="str">
        <f>'INF GERAIS'!C303</f>
        <v>AGRESTE MERIDIONAL</v>
      </c>
      <c r="D303" s="30" t="str">
        <f>'INF GERAIS'!D303</f>
        <v>PEDRA</v>
      </c>
      <c r="E303" s="30" t="str">
        <f>'INF GERAIS'!E303</f>
        <v>CONSTRUÇÃO DE PAVIMENTAÇÃO COM PARALELEPÍPEDOS EM VIAS DA SEDE MUNICIPAL</v>
      </c>
      <c r="F303" s="30" t="str">
        <f>'INF GERAIS'!G303</f>
        <v>NORMAL</v>
      </c>
      <c r="G303" s="233">
        <f>IF(OR('INF GERAIS'!N303="AGUARDANDO PRESTAÇÃO DE CONTAS",'INF GERAIS'!N303="AGUARDANDO APROVAÇÃO PRESTAÇÃO DE CONTAS",'INF GERAIS'!N303="AGUARDANDO APROVAÇÃO PRESTAÇÃO DE CONTAS (SECRETARIA)",'INF GERAIS'!N303="AGUARDANDO APROVAÇÃO PRESTAÇÃO DE CONTAS (CEAM)",'INF GERAIS'!N303="CONCLUÍDO"),RESUMO!N303+60,"ND")</f>
        <v>43836</v>
      </c>
      <c r="H303" s="10">
        <v>43900</v>
      </c>
      <c r="I303" s="233"/>
      <c r="J303" s="1758" t="s">
        <v>13230</v>
      </c>
      <c r="K303" s="10">
        <v>44099</v>
      </c>
      <c r="L303" s="30"/>
      <c r="M303" s="10"/>
      <c r="N303" s="30"/>
      <c r="O303" s="10"/>
    </row>
    <row r="304" spans="2:21" ht="188.5" x14ac:dyDescent="0.35">
      <c r="B304" s="30" t="str">
        <f>'INF GERAIS'!B304&amp;IFERROR(IF(INDEX(APOIO!$A$5:$A$50,MATCH('INF GERAIS'!N304,APOIO!$B$5:$B$50,0))="NÃO",APOIO!$A$2&amp;"NÃO VÁLIDO",""),"")</f>
        <v>2014.0288</v>
      </c>
      <c r="C304" s="30" t="str">
        <f>'INF GERAIS'!C304</f>
        <v>AGRESTE CENTRAL</v>
      </c>
      <c r="D304" s="30" t="str">
        <f>'INF GERAIS'!D304</f>
        <v>PESQUEIRA</v>
      </c>
      <c r="E304" s="30" t="str">
        <f>'INF GERAIS'!E304</f>
        <v>LIMPEZA DE LEITOS E AMPLIAÇÃO DE PEQUENAS BARRAGENS DA ZONA RURAL DO MUNICÍPIO</v>
      </c>
      <c r="F304" s="30" t="str">
        <f>'INF GERAIS'!G304</f>
        <v>NORMAL</v>
      </c>
      <c r="G304" s="233" t="str">
        <f>IF(OR('INF GERAIS'!N304="AGUARDANDO PRESTAÇÃO DE CONTAS",'INF GERAIS'!N304="AGUARDANDO APROVAÇÃO PRESTAÇÃO DE CONTAS",'INF GERAIS'!N304="AGUARDANDO APROVAÇÃO PRESTAÇÃO DE CONTAS (SECRETARIA)",'INF GERAIS'!N304="AGUARDANDO APROVAÇÃO PRESTAÇÃO DE CONTAS (CEAM)",'INF GERAIS'!N304="CONCLUÍDO"),RESUMO!N304+60,"ND")</f>
        <v>ND</v>
      </c>
      <c r="H304" s="10">
        <v>43391</v>
      </c>
      <c r="I304" s="233"/>
      <c r="J304" s="30" t="s">
        <v>11716</v>
      </c>
      <c r="K304" s="10">
        <v>43395</v>
      </c>
      <c r="L304" s="1461" t="s">
        <v>12273</v>
      </c>
      <c r="M304" s="10">
        <v>43650</v>
      </c>
      <c r="N304" s="928" t="s">
        <v>13067</v>
      </c>
      <c r="O304" s="1725">
        <v>43914</v>
      </c>
    </row>
    <row r="305" spans="2:21" ht="29.5" thickBot="1" x14ac:dyDescent="0.4">
      <c r="B305" s="30" t="str">
        <f>'INF GERAIS'!B305&amp;IFERROR(IF(INDEX(APOIO!$A$5:$A$50,MATCH('INF GERAIS'!N305,APOIO!$B$5:$B$50,0))="NÃO",APOIO!$A$2&amp;"NÃO VÁLIDO",""),"")</f>
        <v>2014.0289</v>
      </c>
      <c r="C305" s="30" t="str">
        <f>'INF GERAIS'!C305</f>
        <v>AGRESTE CENTRAL</v>
      </c>
      <c r="D305" s="30" t="str">
        <f>'INF GERAIS'!D305</f>
        <v>PESQUEIRA</v>
      </c>
      <c r="E305" s="30" t="str">
        <f>'INF GERAIS'!E305</f>
        <v>PAVIMENTAÇÃO DISTRITOS</v>
      </c>
      <c r="F305" s="30" t="str">
        <f>'INF GERAIS'!G305</f>
        <v>NORMAL</v>
      </c>
      <c r="G305" s="233" t="str">
        <f>IF(OR('INF GERAIS'!N305="AGUARDANDO PRESTAÇÃO DE CONTAS",'INF GERAIS'!N305="AGUARDANDO APROVAÇÃO PRESTAÇÃO DE CONTAS",'INF GERAIS'!N305="AGUARDANDO APROVAÇÃO PRESTAÇÃO DE CONTAS (SECRETARIA)",'INF GERAIS'!N305="AGUARDANDO APROVAÇÃO PRESTAÇÃO DE CONTAS (CEAM)",'INF GERAIS'!N305="CONCLUÍDO"),RESUMO!N305+60,"ND")</f>
        <v>ND</v>
      </c>
      <c r="H305" s="10"/>
      <c r="I305" s="233"/>
      <c r="J305" s="30"/>
      <c r="K305" s="10"/>
      <c r="L305" s="30"/>
      <c r="M305" s="10"/>
      <c r="N305" s="30"/>
      <c r="O305" s="10"/>
    </row>
    <row r="306" spans="2:21" ht="276" thickBot="1" x14ac:dyDescent="0.4">
      <c r="B306" s="30" t="str">
        <f>'INF GERAIS'!B306&amp;IFERROR(IF(INDEX(APOIO!$A$5:$A$50,MATCH('INF GERAIS'!N306,APOIO!$B$5:$B$50,0))="NÃO",APOIO!$A$2&amp;"NÃO VÁLIDO",""),"")</f>
        <v>2014.0290</v>
      </c>
      <c r="C306" s="30" t="str">
        <f>'INF GERAIS'!C306</f>
        <v>AGRESTE CENTRAL</v>
      </c>
      <c r="D306" s="30" t="str">
        <f>'INF GERAIS'!D306</f>
        <v>PESQUEIRA</v>
      </c>
      <c r="E306" s="30" t="str">
        <f>'INF GERAIS'!E306</f>
        <v xml:space="preserve">PAVIMENTAÇÃO EM PARALELEPIPEDOS GRANITICOS, COM MEIO FIO EM CONCRETO SIMPLES,  DE VIAS URBANAS NO MUNICIPIO DE PESQUEIRA - PE, NAS RUAS: LARGO BERNADO VIEIRA, RUA FREI CANECA, RUA FREI CAETANO MECINA, RUA JOSE LOURENÇO DA SILVA, RUA CLÁUDIA, RUA PRESIDENTE KENNEDY, RUA LUCÍLIA TENÓRIO DE BRITO, RUA JOSÉ MARTINS DE OLIVEIRA - TRECHO 1, RUA JOSÉ MARTINS DE OLIVEIRA - TRECHO 2 E RUA JOSÉ TIBÚRCIO DOS SANTOS. </v>
      </c>
      <c r="F306" s="30" t="str">
        <f>'INF GERAIS'!G306</f>
        <v>NORMAL</v>
      </c>
      <c r="G306" s="233" t="str">
        <f>IF(OR('INF GERAIS'!N306="AGUARDANDO PRESTAÇÃO DE CONTAS",'INF GERAIS'!N306="AGUARDANDO APROVAÇÃO PRESTAÇÃO DE CONTAS",'INF GERAIS'!N306="AGUARDANDO APROVAÇÃO PRESTAÇÃO DE CONTAS (SECRETARIA)",'INF GERAIS'!N306="AGUARDANDO APROVAÇÃO PRESTAÇÃO DE CONTAS (CEAM)",'INF GERAIS'!N306="CONCLUÍDO"),RESUMO!N306+60,"ND")</f>
        <v>ND</v>
      </c>
      <c r="H306" s="530" t="s">
        <v>12303</v>
      </c>
      <c r="I306" s="530"/>
      <c r="J306" s="233">
        <v>43654</v>
      </c>
      <c r="K306" s="10" t="s">
        <v>12554</v>
      </c>
      <c r="L306" s="233">
        <v>43731</v>
      </c>
      <c r="M306" s="835" t="s">
        <v>13058</v>
      </c>
      <c r="N306" s="233">
        <v>43908</v>
      </c>
      <c r="O306" s="10"/>
      <c r="P306" s="1813" t="s">
        <v>13637</v>
      </c>
      <c r="Q306" s="1882">
        <v>44119</v>
      </c>
      <c r="R306" s="1943" t="s">
        <v>13730</v>
      </c>
      <c r="S306" s="1944">
        <v>44865</v>
      </c>
    </row>
    <row r="307" spans="2:21" ht="43.5" x14ac:dyDescent="0.35">
      <c r="B307" s="30" t="str">
        <f>'INF GERAIS'!B307&amp;IFERROR(IF(INDEX(APOIO!$A$5:$A$50,MATCH('INF GERAIS'!N307,APOIO!$B$5:$B$50,0))="NÃO",APOIO!$A$2&amp;"NÃO VÁLIDO",""),"")</f>
        <v>2014.0291</v>
      </c>
      <c r="C307" s="30" t="str">
        <f>'INF GERAIS'!C307</f>
        <v>AGRESTE CENTRAL</v>
      </c>
      <c r="D307" s="30" t="str">
        <f>'INF GERAIS'!D307</f>
        <v>PESQUEIRA</v>
      </c>
      <c r="E307" s="30" t="str">
        <f>'INF GERAIS'!E307</f>
        <v>REFORMA E AMPLIAÇÃO DA SECRETARIA DE FINANÇAS MUNICIPAL</v>
      </c>
      <c r="F307" s="30" t="str">
        <f>'INF GERAIS'!G307</f>
        <v>NORMAL</v>
      </c>
      <c r="G307" s="233" t="str">
        <f>IF(OR('INF GERAIS'!N307="AGUARDANDO PRESTAÇÃO DE CONTAS",'INF GERAIS'!N307="AGUARDANDO APROVAÇÃO PRESTAÇÃO DE CONTAS",'INF GERAIS'!N307="AGUARDANDO APROVAÇÃO PRESTAÇÃO DE CONTAS (SECRETARIA)",'INF GERAIS'!N307="AGUARDANDO APROVAÇÃO PRESTAÇÃO DE CONTAS (CEAM)",'INF GERAIS'!N307="CONCLUÍDO"),RESUMO!N307+60,"ND")</f>
        <v>ND</v>
      </c>
      <c r="H307" s="10">
        <v>44865</v>
      </c>
      <c r="I307" s="233" t="s">
        <v>13598</v>
      </c>
      <c r="J307" s="30" t="s">
        <v>13729</v>
      </c>
      <c r="K307" s="10"/>
      <c r="L307" s="30"/>
      <c r="M307" s="10"/>
      <c r="N307" s="30"/>
      <c r="O307" s="10"/>
    </row>
    <row r="308" spans="2:21" ht="72.5" x14ac:dyDescent="0.35">
      <c r="B308" s="30" t="str">
        <f>'INF GERAIS'!B308&amp;IFERROR(IF(INDEX(APOIO!$A$5:$A$50,MATCH('INF GERAIS'!N308,APOIO!$B$5:$B$50,0))="NÃO",APOIO!$A$2&amp;"NÃO VÁLIDO",""),"")</f>
        <v>2014.0292</v>
      </c>
      <c r="C308" s="30" t="str">
        <f>'INF GERAIS'!C308</f>
        <v>AGRESTE CENTRAL</v>
      </c>
      <c r="D308" s="30" t="str">
        <f>'INF GERAIS'!D308</f>
        <v>PESQUEIRA</v>
      </c>
      <c r="E308" s="30" t="str">
        <f>'INF GERAIS'!E308</f>
        <v>REFORMA E RECUPERAÇÃO DAS PRAÇAS EUGENIO MACIEL CHACON, VILA ANÁPOLIS E RUA DUQUE DE CAXIAS - CENTRO</v>
      </c>
      <c r="F308" s="30" t="str">
        <f>'INF GERAIS'!G308</f>
        <v>NORMAL</v>
      </c>
      <c r="G308" s="233" t="str">
        <f>IF(OR('INF GERAIS'!N308="AGUARDANDO PRESTAÇÃO DE CONTAS",'INF GERAIS'!N308="AGUARDANDO APROVAÇÃO PRESTAÇÃO DE CONTAS",'INF GERAIS'!N308="AGUARDANDO APROVAÇÃO PRESTAÇÃO DE CONTAS (SECRETARIA)",'INF GERAIS'!N308="AGUARDANDO APROVAÇÃO PRESTAÇÃO DE CONTAS (CEAM)",'INF GERAIS'!N308="CONCLUÍDO"),RESUMO!N308+60,"ND")</f>
        <v>ND</v>
      </c>
      <c r="H308" s="10">
        <v>44900</v>
      </c>
      <c r="I308" s="233" t="s">
        <v>13598</v>
      </c>
      <c r="J308" s="30" t="s">
        <v>13749</v>
      </c>
      <c r="K308" s="10"/>
      <c r="L308" s="30"/>
      <c r="M308" s="10"/>
      <c r="N308" s="30"/>
      <c r="O308" s="10"/>
    </row>
    <row r="309" spans="2:21" ht="29" x14ac:dyDescent="0.35">
      <c r="B309" s="30" t="str">
        <f>'INF GERAIS'!B309&amp;IFERROR(IF(INDEX(APOIO!$A$5:$A$50,MATCH('INF GERAIS'!N309,APOIO!$B$5:$B$50,0))="NÃO",APOIO!$A$2&amp;"NÃO VÁLIDO",""),"")</f>
        <v>2014.0293</v>
      </c>
      <c r="C309" s="30" t="str">
        <f>'INF GERAIS'!C309</f>
        <v>SERTÃO DE ITAPARICA</v>
      </c>
      <c r="D309" s="30" t="str">
        <f>'INF GERAIS'!D309</f>
        <v>PETROLÂNDIA</v>
      </c>
      <c r="E309" s="30" t="str">
        <f>'INF GERAIS'!E309</f>
        <v>PAVIMENTAÇÃO NAS AGROVILAS</v>
      </c>
      <c r="F309" s="30" t="str">
        <f>'INF GERAIS'!G309</f>
        <v>NORMAL</v>
      </c>
      <c r="G309" s="233">
        <f>IF(OR('INF GERAIS'!N309="AGUARDANDO PRESTAÇÃO DE CONTAS",'INF GERAIS'!N309="AGUARDANDO APROVAÇÃO PRESTAÇÃO DE CONTAS",'INF GERAIS'!N309="AGUARDANDO APROVAÇÃO PRESTAÇÃO DE CONTAS (SECRETARIA)",'INF GERAIS'!N309="AGUARDANDO APROVAÇÃO PRESTAÇÃO DE CONTAS (CEAM)",'INF GERAIS'!N309="CONCLUÍDO"),RESUMO!N309+60,"ND")</f>
        <v>44586</v>
      </c>
      <c r="H309" s="10">
        <v>44642</v>
      </c>
      <c r="I309" s="233" t="s">
        <v>13598</v>
      </c>
      <c r="J309" s="30"/>
      <c r="K309" s="10"/>
      <c r="L309" s="30"/>
      <c r="M309" s="10"/>
      <c r="N309" s="30"/>
      <c r="O309" s="10"/>
    </row>
    <row r="310" spans="2:21" ht="72.5" x14ac:dyDescent="0.35">
      <c r="B310" s="30" t="str">
        <f>'INF GERAIS'!B310&amp;IFERROR(IF(INDEX(APOIO!$A$5:$A$50,MATCH('INF GERAIS'!N310,APOIO!$B$5:$B$50,0))="NÃO",APOIO!$A$2&amp;"NÃO VÁLIDO",""),"")</f>
        <v>2014.0294
NÃO VÁLIDO</v>
      </c>
      <c r="C310" s="30" t="str">
        <f>'INF GERAIS'!C310</f>
        <v>SERTÃO DO SÃO FRANCISCO</v>
      </c>
      <c r="D310" s="30" t="str">
        <f>'INF GERAIS'!D310</f>
        <v>PETROLINA</v>
      </c>
      <c r="E310" s="30" t="str">
        <f>'INF GERAIS'!E310</f>
        <v xml:space="preserve">PAVIMENTAÇÃO EM TRATAMENTO SUPERFICIAL DUPLO (TSD) COMCAPA SELANTE DE DIVERSAS RUAS E AVENIDAS </v>
      </c>
      <c r="F310" s="30" t="str">
        <f>'INF GERAIS'!G310</f>
        <v>NORMAL</v>
      </c>
      <c r="G310" s="233" t="str">
        <f>IF(OR('INF GERAIS'!N310="AGUARDANDO PRESTAÇÃO DE CONTAS",'INF GERAIS'!N310="AGUARDANDO APROVAÇÃO PRESTAÇÃO DE CONTAS",'INF GERAIS'!N310="AGUARDANDO APROVAÇÃO PRESTAÇÃO DE CONTAS (SECRETARIA)",'INF GERAIS'!N310="AGUARDANDO APROVAÇÃO PRESTAÇÃO DE CONTAS (CEAM)",'INF GERAIS'!N310="CONCLUÍDO"),RESUMO!N310+60,"ND")</f>
        <v>ND</v>
      </c>
      <c r="H310" s="10"/>
      <c r="I310" s="233"/>
      <c r="J310" s="30"/>
      <c r="K310" s="10"/>
      <c r="L310" s="30"/>
      <c r="M310" s="10"/>
      <c r="N310" s="30"/>
      <c r="O310" s="10"/>
    </row>
    <row r="311" spans="2:21" ht="72.5" x14ac:dyDescent="0.35">
      <c r="B311" s="30" t="str">
        <f>'INF GERAIS'!B311&amp;IFERROR(IF(INDEX(APOIO!$A$5:$A$50,MATCH('INF GERAIS'!N311,APOIO!$B$5:$B$50,0))="NÃO",APOIO!$A$2&amp;"NÃO VÁLIDO",""),"")</f>
        <v>2014.0295</v>
      </c>
      <c r="C311" s="30" t="str">
        <f>'INF GERAIS'!C311</f>
        <v>SERTÃO DO SÃO FRANCISCO</v>
      </c>
      <c r="D311" s="30" t="str">
        <f>'INF GERAIS'!D311</f>
        <v>PETROLINA</v>
      </c>
      <c r="E311" s="30" t="str">
        <f>'INF GERAIS'!E311</f>
        <v>PAVIMENTAÇÃO EM CONCRETO BETUMINOSO USINADO A QUENTE  (CBUQ) DE DIVERSAS RUAS E AVENIDAS DO MUNICÍPIO</v>
      </c>
      <c r="F311" s="30" t="str">
        <f>'INF GERAIS'!G311</f>
        <v>NORMAL</v>
      </c>
      <c r="G311" s="233">
        <f>IF(OR('INF GERAIS'!N311="AGUARDANDO PRESTAÇÃO DE CONTAS",'INF GERAIS'!N311="AGUARDANDO APROVAÇÃO PRESTAÇÃO DE CONTAS",'INF GERAIS'!N311="AGUARDANDO APROVAÇÃO PRESTAÇÃO DE CONTAS (SECRETARIA)",'INF GERAIS'!N311="AGUARDANDO APROVAÇÃO PRESTAÇÃO DE CONTAS (CEAM)",'INF GERAIS'!N311="CONCLUÍDO"),RESUMO!N311+60,"ND")</f>
        <v>43969</v>
      </c>
      <c r="H311" s="10"/>
      <c r="I311" s="233"/>
      <c r="J311" s="30"/>
      <c r="K311" s="10"/>
      <c r="L311" s="30"/>
      <c r="M311" s="10"/>
      <c r="N311" s="30"/>
      <c r="O311" s="10"/>
    </row>
    <row r="312" spans="2:21" ht="174" x14ac:dyDescent="0.35">
      <c r="B312" s="30" t="str">
        <f>'INF GERAIS'!B312&amp;IFERROR(IF(INDEX(APOIO!$A$5:$A$50,MATCH('INF GERAIS'!N312,APOIO!$B$5:$B$50,0))="NÃO",APOIO!$A$2&amp;"NÃO VÁLIDO",""),"")</f>
        <v>2014.0296</v>
      </c>
      <c r="C312" s="30" t="str">
        <f>'INF GERAIS'!C312</f>
        <v>AGRESTE CENTRAL</v>
      </c>
      <c r="D312" s="30" t="str">
        <f>'INF GERAIS'!D312</f>
        <v>POÇÃO</v>
      </c>
      <c r="E312" s="30" t="str">
        <f>'INF GERAIS'!E312</f>
        <v xml:space="preserve">PAVIMENTANDO NOSSOS CAMINHOS - DESENVOLVIMENTO E URBANIZAÇÃO  </v>
      </c>
      <c r="F312" s="30" t="str">
        <f>'INF GERAIS'!G312</f>
        <v>NORMAL</v>
      </c>
      <c r="G312" s="233" t="str">
        <f>IF(OR('INF GERAIS'!N312="AGUARDANDO PRESTAÇÃO DE CONTAS",'INF GERAIS'!N312="AGUARDANDO APROVAÇÃO PRESTAÇÃO DE CONTAS",'INF GERAIS'!N312="AGUARDANDO APROVAÇÃO PRESTAÇÃO DE CONTAS (SECRETARIA)",'INF GERAIS'!N312="AGUARDANDO APROVAÇÃO PRESTAÇÃO DE CONTAS (CEAM)",'INF GERAIS'!N312="CONCLUÍDO"),RESUMO!N312+60,"ND")</f>
        <v>ND</v>
      </c>
      <c r="H312" s="10">
        <v>43523</v>
      </c>
      <c r="I312" s="233"/>
      <c r="J312" s="646" t="s">
        <v>11906</v>
      </c>
      <c r="K312" s="10">
        <v>43523</v>
      </c>
      <c r="L312" s="1399" t="s">
        <v>12084</v>
      </c>
      <c r="M312" s="233">
        <v>43571</v>
      </c>
      <c r="N312" s="30" t="s">
        <v>12236</v>
      </c>
      <c r="O312" s="10">
        <v>43629</v>
      </c>
    </row>
    <row r="313" spans="2:21" ht="87" x14ac:dyDescent="0.35">
      <c r="B313" s="30" t="str">
        <f>'INF GERAIS'!B313&amp;IFERROR(IF(INDEX(APOIO!$A$5:$A$50,MATCH('INF GERAIS'!N313,APOIO!$B$5:$B$50,0))="NÃO",APOIO!$A$2&amp;"NÃO VÁLIDO",""),"")</f>
        <v>2014.0297</v>
      </c>
      <c r="C313" s="30" t="str">
        <f>'INF GERAIS'!C313</f>
        <v>AGRESTE CENTRAL</v>
      </c>
      <c r="D313" s="30" t="str">
        <f>'INF GERAIS'!D313</f>
        <v>POMBOS</v>
      </c>
      <c r="E313" s="30" t="str">
        <f>'INF GERAIS'!E313</f>
        <v>PAVIMENTAÇÃO EM REVESTIMENTO ASFALTICO DE DIVERSAS RUAS</v>
      </c>
      <c r="F313" s="30" t="str">
        <f>'INF GERAIS'!G313</f>
        <v>NORMAL</v>
      </c>
      <c r="G313" s="233" t="str">
        <f>IF(OR('INF GERAIS'!N313="AGUARDANDO PRESTAÇÃO DE CONTAS",'INF GERAIS'!N313="AGUARDANDO APROVAÇÃO PRESTAÇÃO DE CONTAS",'INF GERAIS'!N313="AGUARDANDO APROVAÇÃO PRESTAÇÃO DE CONTAS (SECRETARIA)",'INF GERAIS'!N313="AGUARDANDO APROVAÇÃO PRESTAÇÃO DE CONTAS (CEAM)",'INF GERAIS'!N313="CONCLUÍDO"),RESUMO!N313+60,"ND")</f>
        <v>ND</v>
      </c>
      <c r="H313" s="10">
        <v>42551</v>
      </c>
      <c r="I313" s="233"/>
      <c r="J313" s="1206" t="s">
        <v>8480</v>
      </c>
      <c r="K313" s="10">
        <v>42643</v>
      </c>
      <c r="L313" s="1206" t="s">
        <v>8753</v>
      </c>
      <c r="M313" s="10">
        <v>42740</v>
      </c>
      <c r="N313" s="1206" t="s">
        <v>8872</v>
      </c>
      <c r="O313" s="10">
        <v>42772</v>
      </c>
      <c r="P313" s="1206" t="s">
        <v>8919</v>
      </c>
      <c r="Q313" s="122">
        <v>42787</v>
      </c>
      <c r="R313" s="1206" t="s">
        <v>9597</v>
      </c>
      <c r="S313" s="122">
        <v>42902</v>
      </c>
      <c r="T313" s="35" t="s">
        <v>14202</v>
      </c>
      <c r="U313" s="2002">
        <v>45649</v>
      </c>
    </row>
    <row r="314" spans="2:21" ht="58" x14ac:dyDescent="0.35">
      <c r="B314" s="30" t="str">
        <f>'INF GERAIS'!B314&amp;IFERROR(IF(INDEX(APOIO!$A$5:$A$50,MATCH('INF GERAIS'!N314,APOIO!$B$5:$B$50,0))="NÃO",APOIO!$A$2&amp;"NÃO VÁLIDO",""),"")</f>
        <v>2014.0298</v>
      </c>
      <c r="C314" s="30" t="str">
        <f>'INF GERAIS'!C314</f>
        <v>MATA SUL</v>
      </c>
      <c r="D314" s="30" t="str">
        <f>'INF GERAIS'!D314</f>
        <v>PRIMAVERA</v>
      </c>
      <c r="E314" s="30" t="str">
        <f>'INF GERAIS'!E314</f>
        <v>PAVIMENTAÇÃO EM PARALELEPÍPEDOS GRANÍTICOS EM DIVERSAS RUAS</v>
      </c>
      <c r="F314" s="30" t="str">
        <f>'INF GERAIS'!G314</f>
        <v>NORMAL</v>
      </c>
      <c r="G314" s="233" t="str">
        <f>IF(OR('INF GERAIS'!N314="AGUARDANDO PRESTAÇÃO DE CONTAS",'INF GERAIS'!N314="AGUARDANDO APROVAÇÃO PRESTAÇÃO DE CONTAS",'INF GERAIS'!N314="AGUARDANDO APROVAÇÃO PRESTAÇÃO DE CONTAS (SECRETARIA)",'INF GERAIS'!N314="AGUARDANDO APROVAÇÃO PRESTAÇÃO DE CONTAS (CEAM)",'INF GERAIS'!N314="CONCLUÍDO"),RESUMO!N314+60,"ND")</f>
        <v>ND</v>
      </c>
      <c r="H314" s="10">
        <v>43817</v>
      </c>
      <c r="I314" s="233"/>
      <c r="J314" s="30" t="s">
        <v>12973</v>
      </c>
      <c r="K314" s="10">
        <v>43873</v>
      </c>
      <c r="L314" s="2096" t="s">
        <v>14228</v>
      </c>
      <c r="M314" s="10">
        <v>45674</v>
      </c>
      <c r="N314" s="30"/>
      <c r="O314" s="10"/>
    </row>
    <row r="315" spans="2:21" ht="58" x14ac:dyDescent="0.35">
      <c r="B315" s="30" t="str">
        <f>'INF GERAIS'!B315&amp;IFERROR(IF(INDEX(APOIO!$A$5:$A$50,MATCH('INF GERAIS'!N315,APOIO!$B$5:$B$50,0))="NÃO",APOIO!$A$2&amp;"NÃO VÁLIDO",""),"")</f>
        <v>2014.0299</v>
      </c>
      <c r="C315" s="30" t="str">
        <f>'INF GERAIS'!C315</f>
        <v>MATA SUL</v>
      </c>
      <c r="D315" s="30" t="str">
        <f>'INF GERAIS'!D315</f>
        <v>PRIMAVERA</v>
      </c>
      <c r="E315" s="30" t="str">
        <f>'INF GERAIS'!E315</f>
        <v>REQUALIFICAÇÃO DO CALÇADÃO DE CARACITUBA</v>
      </c>
      <c r="F315" s="30" t="str">
        <f>'INF GERAIS'!G315</f>
        <v>NORMAL</v>
      </c>
      <c r="G315" s="233" t="str">
        <f>IF(OR('INF GERAIS'!N315="AGUARDANDO PRESTAÇÃO DE CONTAS",'INF GERAIS'!N315="AGUARDANDO APROVAÇÃO PRESTAÇÃO DE CONTAS",'INF GERAIS'!N315="AGUARDANDO APROVAÇÃO PRESTAÇÃO DE CONTAS (SECRETARIA)",'INF GERAIS'!N315="AGUARDANDO APROVAÇÃO PRESTAÇÃO DE CONTAS (CEAM)",'INF GERAIS'!N315="CONCLUÍDO"),RESUMO!N315+60,"ND")</f>
        <v>ND</v>
      </c>
      <c r="H315" s="10">
        <v>43845</v>
      </c>
      <c r="I315" s="233"/>
      <c r="J315" s="30" t="s">
        <v>12943</v>
      </c>
      <c r="K315" s="10">
        <v>43859</v>
      </c>
      <c r="L315" s="30"/>
      <c r="M315" s="10"/>
      <c r="N315" s="30"/>
      <c r="O315" s="10"/>
    </row>
    <row r="316" spans="2:21" ht="87" x14ac:dyDescent="0.35">
      <c r="B316" s="30" t="str">
        <f>'INF GERAIS'!B316&amp;IFERROR(IF(INDEX(APOIO!$A$5:$A$50,MATCH('INF GERAIS'!N316,APOIO!$B$5:$B$50,0))="NÃO",APOIO!$A$2&amp;"NÃO VÁLIDO",""),"")</f>
        <v>2014.0300</v>
      </c>
      <c r="C316" s="30" t="str">
        <f>'INF GERAIS'!C316</f>
        <v>MATA SUL</v>
      </c>
      <c r="D316" s="30" t="str">
        <f>'INF GERAIS'!D316</f>
        <v>QUIPAPÁ</v>
      </c>
      <c r="E316" s="30" t="str">
        <f>'INF GERAIS'!E316</f>
        <v>CONSTRUÇÃO DE PAVIMENTAÇÃO EM PARALELEPÍPEDOS GRANÍTICOS EM DIVERSAS RUAS DA SEDE DO MUNICÍPIO</v>
      </c>
      <c r="F316" s="30" t="str">
        <f>'INF GERAIS'!G316</f>
        <v>NORMAL</v>
      </c>
      <c r="G316" s="233" t="str">
        <f>IF(OR('INF GERAIS'!N316="AGUARDANDO PRESTAÇÃO DE CONTAS",'INF GERAIS'!N316="AGUARDANDO APROVAÇÃO PRESTAÇÃO DE CONTAS",'INF GERAIS'!N316="AGUARDANDO APROVAÇÃO PRESTAÇÃO DE CONTAS (SECRETARIA)",'INF GERAIS'!N316="AGUARDANDO APROVAÇÃO PRESTAÇÃO DE CONTAS (CEAM)",'INF GERAIS'!N316="CONCLUÍDO"),RESUMO!N316+60,"ND")</f>
        <v>ND</v>
      </c>
      <c r="H316" s="10">
        <v>43095</v>
      </c>
      <c r="I316" s="233"/>
      <c r="J316" s="1108" t="s">
        <v>11079</v>
      </c>
      <c r="K316" s="10">
        <v>43235</v>
      </c>
      <c r="L316" s="30"/>
      <c r="M316" s="10"/>
      <c r="N316" s="30"/>
      <c r="O316" s="10"/>
    </row>
    <row r="317" spans="2:21" ht="87" x14ac:dyDescent="0.35">
      <c r="B317" s="30" t="str">
        <f>'INF GERAIS'!B317&amp;IFERROR(IF(INDEX(APOIO!$A$5:$A$50,MATCH('INF GERAIS'!N317,APOIO!$B$5:$B$50,0))="NÃO",APOIO!$A$2&amp;"NÃO VÁLIDO",""),"")</f>
        <v>2014.0301</v>
      </c>
      <c r="C317" s="30" t="str">
        <f>'INF GERAIS'!C317</f>
        <v>MATA SUL</v>
      </c>
      <c r="D317" s="30" t="str">
        <f>'INF GERAIS'!D317</f>
        <v>QUIPAPÁ</v>
      </c>
      <c r="E317" s="30" t="str">
        <f>'INF GERAIS'!E317</f>
        <v>CONSTRUÇÃO DE UMA PRAÇA PÚBLICA</v>
      </c>
      <c r="F317" s="30" t="str">
        <f>'INF GERAIS'!G317</f>
        <v>NORMAL</v>
      </c>
      <c r="G317" s="233" t="str">
        <f>IF(OR('INF GERAIS'!N317="AGUARDANDO PRESTAÇÃO DE CONTAS",'INF GERAIS'!N317="AGUARDANDO APROVAÇÃO PRESTAÇÃO DE CONTAS",'INF GERAIS'!N317="AGUARDANDO APROVAÇÃO PRESTAÇÃO DE CONTAS (SECRETARIA)",'INF GERAIS'!N317="AGUARDANDO APROVAÇÃO PRESTAÇÃO DE CONTAS (CEAM)",'INF GERAIS'!N317="CONCLUÍDO"),RESUMO!N317+60,"ND")</f>
        <v>ND</v>
      </c>
      <c r="H317" s="10">
        <v>43095</v>
      </c>
      <c r="I317" s="233"/>
      <c r="J317" s="1108" t="s">
        <v>11080</v>
      </c>
      <c r="K317" s="233">
        <v>43235</v>
      </c>
      <c r="L317" s="30"/>
      <c r="M317" s="10"/>
      <c r="N317" s="30"/>
      <c r="O317" s="10"/>
    </row>
    <row r="318" spans="2:21" ht="145" x14ac:dyDescent="0.35">
      <c r="B318" s="30" t="str">
        <f>'INF GERAIS'!B318&amp;IFERROR(IF(INDEX(APOIO!$A$5:$A$50,MATCH('INF GERAIS'!N318,APOIO!$B$5:$B$50,0))="NÃO",APOIO!$A$2&amp;"NÃO VÁLIDO",""),"")</f>
        <v>2014.0302</v>
      </c>
      <c r="C318" s="30" t="str">
        <f>'INF GERAIS'!C318</f>
        <v>SERTÃO DO PAJEÚ</v>
      </c>
      <c r="D318" s="30" t="str">
        <f>'INF GERAIS'!D318</f>
        <v>QUIXABA</v>
      </c>
      <c r="E318" s="30" t="str">
        <f>'INF GERAIS'!E318</f>
        <v>CONSTRUÇÃO DE PAVIMENTAÇÃO EM PARALELEPÍPEDOS</v>
      </c>
      <c r="F318" s="30" t="str">
        <f>'INF GERAIS'!G318</f>
        <v>NORMAL</v>
      </c>
      <c r="G318" s="233" t="str">
        <f>IF(OR('INF GERAIS'!N318="AGUARDANDO PRESTAÇÃO DE CONTAS",'INF GERAIS'!N318="AGUARDANDO APROVAÇÃO PRESTAÇÃO DE CONTAS",'INF GERAIS'!N318="AGUARDANDO APROVAÇÃO PRESTAÇÃO DE CONTAS (SECRETARIA)",'INF GERAIS'!N318="AGUARDANDO APROVAÇÃO PRESTAÇÃO DE CONTAS (CEAM)",'INF GERAIS'!N318="CONCLUÍDO"),RESUMO!N318+60,"ND")</f>
        <v>ND</v>
      </c>
      <c r="H318" s="10">
        <v>43263</v>
      </c>
      <c r="I318" s="233"/>
      <c r="J318" s="30" t="s">
        <v>11654</v>
      </c>
      <c r="K318" s="10">
        <v>43369</v>
      </c>
      <c r="L318" s="1594" t="s">
        <v>12700</v>
      </c>
      <c r="M318" s="10">
        <v>43782</v>
      </c>
      <c r="N318" s="1625" t="s">
        <v>12800</v>
      </c>
      <c r="O318" s="10">
        <v>43802</v>
      </c>
    </row>
    <row r="319" spans="2:21" ht="87" x14ac:dyDescent="0.35">
      <c r="B319" s="30" t="str">
        <f>'INF GERAIS'!B319&amp;IFERROR(IF(INDEX(APOIO!$A$5:$A$50,MATCH('INF GERAIS'!N319,APOIO!$B$5:$B$50,0))="NÃO",APOIO!$A$2&amp;"NÃO VÁLIDO",""),"")</f>
        <v>2014.0303</v>
      </c>
      <c r="C319" s="30" t="str">
        <f>'INF GERAIS'!C319</f>
        <v>METROPOLITANA</v>
      </c>
      <c r="D319" s="30" t="str">
        <f>'INF GERAIS'!D319</f>
        <v>RECIFE</v>
      </c>
      <c r="E319" s="30" t="str">
        <f>'INF GERAIS'!E319</f>
        <v>REQUALIFICAÇÃO DAS MARGENS DO CANAL DO ARRUDA EM RECIFE - PE</v>
      </c>
      <c r="F319" s="30" t="str">
        <f>'INF GERAIS'!G319</f>
        <v>NORMAL</v>
      </c>
      <c r="G319" s="233">
        <f>IF(OR('INF GERAIS'!N319="AGUARDANDO PRESTAÇÃO DE CONTAS",'INF GERAIS'!N319="AGUARDANDO APROVAÇÃO PRESTAÇÃO DE CONTAS",'INF GERAIS'!N319="AGUARDANDO APROVAÇÃO PRESTAÇÃO DE CONTAS (SECRETARIA)",'INF GERAIS'!N319="AGUARDANDO APROVAÇÃO PRESTAÇÃO DE CONTAS (CEAM)",'INF GERAIS'!N319="CONCLUÍDO"),RESUMO!N319+60,"ND")</f>
        <v>42496</v>
      </c>
      <c r="H319" s="10">
        <v>43714</v>
      </c>
      <c r="I319" s="233"/>
      <c r="J319" s="1593" t="s">
        <v>12693</v>
      </c>
      <c r="K319" s="10">
        <v>43781</v>
      </c>
      <c r="L319" s="30"/>
      <c r="M319" s="10"/>
      <c r="N319" s="30"/>
      <c r="O319" s="10"/>
    </row>
    <row r="320" spans="2:21" ht="29" x14ac:dyDescent="0.35">
      <c r="B320" s="226" t="str">
        <f>'INF GERAIS'!B320&amp;IFERROR(IF(INDEX(APOIO!$A$5:$A$50,MATCH('INF GERAIS'!N320,APOIO!$B$5:$B$50,0))="NÃO",APOIO!$A$2&amp;"NÃO VÁLIDO",""),"")</f>
        <v>2014.0430</v>
      </c>
      <c r="C320" s="226" t="str">
        <f>'INF GERAIS'!C320</f>
        <v>METROPOLITANA</v>
      </c>
      <c r="D320" s="226" t="str">
        <f>'INF GERAIS'!D320</f>
        <v>RECIFE</v>
      </c>
      <c r="E320" s="226" t="str">
        <f>'INF GERAIS'!E320</f>
        <v>CENTRO COMUNITÁRIO DA PAZ - COMPAZ I</v>
      </c>
      <c r="F320" s="226" t="str">
        <f>'INF GERAIS'!G320</f>
        <v>NORMAL</v>
      </c>
      <c r="G320" s="233">
        <f>IF(OR('INF GERAIS'!N320="AGUARDANDO PRESTAÇÃO DE CONTAS",'INF GERAIS'!N320="AGUARDANDO APROVAÇÃO PRESTAÇÃO DE CONTAS",'INF GERAIS'!N320="AGUARDANDO APROVAÇÃO PRESTAÇÃO DE CONTAS (SECRETARIA)",'INF GERAIS'!N320="AGUARDANDO APROVAÇÃO PRESTAÇÃO DE CONTAS (CEAM)",'INF GERAIS'!N320="CONCLUÍDO"),RESUMO!N320+60,"ND")</f>
        <v>44688</v>
      </c>
      <c r="H320" s="10">
        <v>44845</v>
      </c>
      <c r="I320" s="233" t="s">
        <v>13598</v>
      </c>
      <c r="J320" s="226" t="s">
        <v>13727</v>
      </c>
      <c r="K320" s="10"/>
      <c r="L320" s="226"/>
      <c r="M320" s="10"/>
      <c r="N320" s="226"/>
      <c r="O320" s="10"/>
    </row>
    <row r="321" spans="2:23" ht="87.5" thickBot="1" x14ac:dyDescent="0.4">
      <c r="B321" s="488" t="str">
        <f>'INF GERAIS'!B321&amp;IFERROR(IF(INDEX(APOIO!$A$5:$A$50,MATCH('INF GERAIS'!N321,APOIO!$B$5:$B$50,0))="NÃO",APOIO!$A$2&amp;"NÃO VÁLIDO",""),"")</f>
        <v>2014.0431</v>
      </c>
      <c r="C321" s="488" t="str">
        <f>'INF GERAIS'!C321</f>
        <v>METROPOLITANA</v>
      </c>
      <c r="D321" s="488" t="str">
        <f>'INF GERAIS'!D321</f>
        <v>RECIFE</v>
      </c>
      <c r="E321" s="488" t="str">
        <f>'INF GERAIS'!E321</f>
        <v>RECUPERAÇÃO DE PRAÇAS, PARQUES, REFÚGIOS, ESCADARIAS, PASSARELAS, PASSEIOS, VIAS NÃO PAVIMENTADAS E PAVIMENTO FLEXÍVEL</v>
      </c>
      <c r="F321" s="488" t="str">
        <f>'INF GERAIS'!G321</f>
        <v>NORMAL</v>
      </c>
      <c r="G321" s="233" t="str">
        <f>IF(OR('INF GERAIS'!N321="AGUARDANDO PRESTAÇÃO DE CONTAS",'INF GERAIS'!N321="AGUARDANDO APROVAÇÃO PRESTAÇÃO DE CONTAS",'INF GERAIS'!N321="AGUARDANDO APROVAÇÃO PRESTAÇÃO DE CONTAS (SECRETARIA)",'INF GERAIS'!N321="AGUARDANDO APROVAÇÃO PRESTAÇÃO DE CONTAS (CEAM)",'INF GERAIS'!N321="CONCLUÍDO"),RESUMO!N321+60,"ND")</f>
        <v>ND</v>
      </c>
      <c r="H321" s="233"/>
      <c r="I321" s="233"/>
      <c r="J321" s="488"/>
      <c r="K321" s="233"/>
      <c r="L321" s="488"/>
      <c r="M321" s="233"/>
      <c r="N321" s="488"/>
      <c r="O321" s="233"/>
    </row>
    <row r="322" spans="2:23" ht="189" thickBot="1" x14ac:dyDescent="0.4">
      <c r="B322" s="30" t="str">
        <f>'INF GERAIS'!B322&amp;IFERROR(IF(INDEX(APOIO!$A$5:$A$50,MATCH('INF GERAIS'!N322,APOIO!$B$5:$B$50,0))="NÃO",APOIO!$A$2&amp;"NÃO VÁLIDO",""),"")</f>
        <v>2014.0304</v>
      </c>
      <c r="C322" s="30" t="str">
        <f>'INF GERAIS'!C322</f>
        <v>AGRESTE CENTRAL</v>
      </c>
      <c r="D322" s="30" t="str">
        <f>'INF GERAIS'!D322</f>
        <v>RIACHO DAS ALMAS</v>
      </c>
      <c r="E322" s="30" t="str">
        <f>'INF GERAIS'!E322</f>
        <v>PAVIMENTAÇÃO EM PEDRA GRANÍTICA EM DIVERSAS RUAS</v>
      </c>
      <c r="F322" s="30" t="str">
        <f>'INF GERAIS'!G322</f>
        <v>NORMAL</v>
      </c>
      <c r="G322" s="233" t="str">
        <f>IF(OR('INF GERAIS'!N322="AGUARDANDO PRESTAÇÃO DE CONTAS",'INF GERAIS'!N322="AGUARDANDO APROVAÇÃO PRESTAÇÃO DE CONTAS",'INF GERAIS'!N322="AGUARDANDO APROVAÇÃO PRESTAÇÃO DE CONTAS (SECRETARIA)",'INF GERAIS'!N322="AGUARDANDO APROVAÇÃO PRESTAÇÃO DE CONTAS (CEAM)",'INF GERAIS'!N322="CONCLUÍDO"),RESUMO!N322+60,"ND")</f>
        <v>ND</v>
      </c>
      <c r="H322" s="10">
        <v>43235</v>
      </c>
      <c r="I322" s="233"/>
      <c r="J322" s="1138" t="s">
        <v>11085</v>
      </c>
      <c r="K322" s="10">
        <v>43235</v>
      </c>
      <c r="L322" s="646" t="s">
        <v>11216</v>
      </c>
      <c r="M322" s="233">
        <v>43269</v>
      </c>
      <c r="N322" s="646" t="s">
        <v>12011</v>
      </c>
      <c r="O322" s="10">
        <v>43542</v>
      </c>
      <c r="P322" s="1396" t="s">
        <v>11637</v>
      </c>
      <c r="Q322" s="233">
        <v>43361</v>
      </c>
      <c r="R322" s="1399" t="s">
        <v>12082</v>
      </c>
      <c r="S322" s="233">
        <v>43571</v>
      </c>
      <c r="T322" s="646" t="s">
        <v>13344</v>
      </c>
      <c r="U322" s="16">
        <v>44208</v>
      </c>
      <c r="V322" s="1887" t="s">
        <v>13440</v>
      </c>
      <c r="W322" s="1888">
        <v>44236</v>
      </c>
    </row>
    <row r="323" spans="2:23" ht="29" x14ac:dyDescent="0.35">
      <c r="B323" s="30" t="str">
        <f>'INF GERAIS'!B323&amp;IFERROR(IF(INDEX(APOIO!$A$5:$A$50,MATCH('INF GERAIS'!N323,APOIO!$B$5:$B$50,0))="NÃO",APOIO!$A$2&amp;"NÃO VÁLIDO",""),"")</f>
        <v>2014.0305</v>
      </c>
      <c r="C323" s="30" t="str">
        <f>'INF GERAIS'!C323</f>
        <v>MATA SUL</v>
      </c>
      <c r="D323" s="30" t="str">
        <f>'INF GERAIS'!D323</f>
        <v>RIBEIRÃO</v>
      </c>
      <c r="E323" s="30" t="str">
        <f>'INF GERAIS'!E323</f>
        <v xml:space="preserve">REFORMA E ADEQUAÇÃO DE PRAÇAS </v>
      </c>
      <c r="F323" s="30" t="str">
        <f>'INF GERAIS'!G323</f>
        <v>NORMAL</v>
      </c>
      <c r="G323" s="233" t="str">
        <f>IF(OR('INF GERAIS'!N323="AGUARDANDO PRESTAÇÃO DE CONTAS",'INF GERAIS'!N323="AGUARDANDO APROVAÇÃO PRESTAÇÃO DE CONTAS",'INF GERAIS'!N323="AGUARDANDO APROVAÇÃO PRESTAÇÃO DE CONTAS (SECRETARIA)",'INF GERAIS'!N323="AGUARDANDO APROVAÇÃO PRESTAÇÃO DE CONTAS (CEAM)",'INF GERAIS'!N323="CONCLUÍDO"),RESUMO!N323+60,"ND")</f>
        <v>ND</v>
      </c>
      <c r="H323" s="10"/>
      <c r="I323" s="233"/>
      <c r="J323" s="30"/>
      <c r="K323" s="10"/>
      <c r="L323" s="30"/>
      <c r="M323" s="10"/>
      <c r="N323" s="30"/>
      <c r="O323" s="10"/>
    </row>
    <row r="324" spans="2:23" ht="58" x14ac:dyDescent="0.35">
      <c r="B324" s="30" t="str">
        <f>'INF GERAIS'!B324&amp;IFERROR(IF(INDEX(APOIO!$A$5:$A$50,MATCH('INF GERAIS'!N324,APOIO!$B$5:$B$50,0))="NÃO",APOIO!$A$2&amp;"NÃO VÁLIDO",""),"")</f>
        <v>2014.0306</v>
      </c>
      <c r="C324" s="30" t="str">
        <f>'INF GERAIS'!C324</f>
        <v>MATA SUL</v>
      </c>
      <c r="D324" s="30" t="str">
        <f>'INF GERAIS'!D324</f>
        <v>RIBEIRÃO</v>
      </c>
      <c r="E324" s="30" t="str">
        <f>'INF GERAIS'!E324</f>
        <v>PAVIMENTAÇÃO EM PARALELEPIPEDO EM DIVERSAS RUAS DO MUNICÍPIO</v>
      </c>
      <c r="F324" s="30" t="str">
        <f>'INF GERAIS'!G324</f>
        <v>NORMAL</v>
      </c>
      <c r="G324" s="233" t="str">
        <f>IF(OR('INF GERAIS'!N324="AGUARDANDO PRESTAÇÃO DE CONTAS",'INF GERAIS'!N324="AGUARDANDO APROVAÇÃO PRESTAÇÃO DE CONTAS",'INF GERAIS'!N324="AGUARDANDO APROVAÇÃO PRESTAÇÃO DE CONTAS (SECRETARIA)",'INF GERAIS'!N324="AGUARDANDO APROVAÇÃO PRESTAÇÃO DE CONTAS (CEAM)",'INF GERAIS'!N324="CONCLUÍDO"),RESUMO!N324+60,"ND")</f>
        <v>ND</v>
      </c>
      <c r="H324" s="10"/>
      <c r="I324" s="233"/>
      <c r="J324" s="30"/>
      <c r="K324" s="10"/>
      <c r="L324" s="30"/>
      <c r="M324" s="10"/>
      <c r="N324" s="30"/>
      <c r="O324" s="10"/>
    </row>
    <row r="325" spans="2:23" ht="58" x14ac:dyDescent="0.35">
      <c r="B325" s="30" t="str">
        <f>'INF GERAIS'!B325&amp;IFERROR(IF(INDEX(APOIO!$A$5:$A$50,MATCH('INF GERAIS'!N325,APOIO!$B$5:$B$50,0))="NÃO",APOIO!$A$2&amp;"NÃO VÁLIDO",""),"")</f>
        <v>2014.0307</v>
      </c>
      <c r="C325" s="30" t="str">
        <f>'INF GERAIS'!C325</f>
        <v>MATA SUL</v>
      </c>
      <c r="D325" s="30" t="str">
        <f>'INF GERAIS'!D325</f>
        <v>RIBEIRÃO</v>
      </c>
      <c r="E325" s="30" t="str">
        <f>'INF GERAIS'!E325</f>
        <v>PAVIMENTAÇÃO EM PARALELEPIPEDO EM DIVERSAS RUAS DO MUNICÍPIO</v>
      </c>
      <c r="F325" s="30" t="str">
        <f>'INF GERAIS'!G325</f>
        <v>NORMAL</v>
      </c>
      <c r="G325" s="233" t="str">
        <f>IF(OR('INF GERAIS'!N325="AGUARDANDO PRESTAÇÃO DE CONTAS",'INF GERAIS'!N325="AGUARDANDO APROVAÇÃO PRESTAÇÃO DE CONTAS",'INF GERAIS'!N325="AGUARDANDO APROVAÇÃO PRESTAÇÃO DE CONTAS (SECRETARIA)",'INF GERAIS'!N325="AGUARDANDO APROVAÇÃO PRESTAÇÃO DE CONTAS (CEAM)",'INF GERAIS'!N325="CONCLUÍDO"),RESUMO!N325+60,"ND")</f>
        <v>ND</v>
      </c>
      <c r="H325" s="10"/>
      <c r="I325" s="233"/>
      <c r="J325" s="30"/>
      <c r="K325" s="10"/>
      <c r="L325" s="30"/>
      <c r="M325" s="10"/>
      <c r="N325" s="30"/>
      <c r="O325" s="10"/>
    </row>
    <row r="326" spans="2:23" ht="72.5" x14ac:dyDescent="0.35">
      <c r="B326" s="30" t="str">
        <f>'INF GERAIS'!B326&amp;IFERROR(IF(INDEX(APOIO!$A$5:$A$50,MATCH('INF GERAIS'!N326,APOIO!$B$5:$B$50,0))="NÃO",APOIO!$A$2&amp;"NÃO VÁLIDO",""),"")</f>
        <v>2014.0308</v>
      </c>
      <c r="C326" s="30" t="str">
        <f>'INF GERAIS'!C326</f>
        <v>MATA SUL</v>
      </c>
      <c r="D326" s="30" t="str">
        <f>'INF GERAIS'!D326</f>
        <v>RIBEIRÃO</v>
      </c>
      <c r="E326" s="30" t="str">
        <f>'INF GERAIS'!E326</f>
        <v xml:space="preserve">REFORMA E ADEQUAÇÃO DO MERCADO PÚBLICO DE RIBEIRÃO PARA CRIAÇÃO DO CENTRO ADMINISTRATIVO DA PREFEITURA </v>
      </c>
      <c r="F326" s="30" t="str">
        <f>'INF GERAIS'!G326</f>
        <v>NORMAL</v>
      </c>
      <c r="G326" s="233" t="str">
        <f>IF(OR('INF GERAIS'!N326="AGUARDANDO PRESTAÇÃO DE CONTAS",'INF GERAIS'!N326="AGUARDANDO APROVAÇÃO PRESTAÇÃO DE CONTAS",'INF GERAIS'!N326="AGUARDANDO APROVAÇÃO PRESTAÇÃO DE CONTAS (SECRETARIA)",'INF GERAIS'!N326="AGUARDANDO APROVAÇÃO PRESTAÇÃO DE CONTAS (CEAM)",'INF GERAIS'!N326="CONCLUÍDO"),RESUMO!N326+60,"ND")</f>
        <v>ND</v>
      </c>
      <c r="H326" s="10"/>
      <c r="I326" s="233"/>
      <c r="J326" s="30"/>
      <c r="K326" s="10"/>
      <c r="L326" s="30"/>
      <c r="M326" s="10"/>
      <c r="N326" s="30"/>
      <c r="O326" s="10"/>
    </row>
    <row r="327" spans="2:23" ht="58" x14ac:dyDescent="0.35">
      <c r="B327" s="30" t="str">
        <f>'INF GERAIS'!B327&amp;IFERROR(IF(INDEX(APOIO!$A$5:$A$50,MATCH('INF GERAIS'!N327,APOIO!$B$5:$B$50,0))="NÃO",APOIO!$A$2&amp;"NÃO VÁLIDO",""),"")</f>
        <v>2014.0309</v>
      </c>
      <c r="C327" s="30" t="str">
        <f>'INF GERAIS'!C327</f>
        <v>MATA SUL</v>
      </c>
      <c r="D327" s="30" t="str">
        <f>'INF GERAIS'!D327</f>
        <v>RIBEIRÃO</v>
      </c>
      <c r="E327" s="30" t="str">
        <f>'INF GERAIS'!E327</f>
        <v>PAVIMENTAÇÃO EM PARALELEPIPEDO EM DIVERSAS RUAS DO MUNICÍPIO</v>
      </c>
      <c r="F327" s="30" t="str">
        <f>'INF GERAIS'!G327</f>
        <v>NORMAL</v>
      </c>
      <c r="G327" s="233" t="str">
        <f>IF(OR('INF GERAIS'!N327="AGUARDANDO PRESTAÇÃO DE CONTAS",'INF GERAIS'!N327="AGUARDANDO APROVAÇÃO PRESTAÇÃO DE CONTAS",'INF GERAIS'!N327="AGUARDANDO APROVAÇÃO PRESTAÇÃO DE CONTAS (SECRETARIA)",'INF GERAIS'!N327="AGUARDANDO APROVAÇÃO PRESTAÇÃO DE CONTAS (CEAM)",'INF GERAIS'!N327="CONCLUÍDO"),RESUMO!N327+60,"ND")</f>
        <v>ND</v>
      </c>
      <c r="H327" s="10"/>
      <c r="I327" s="233"/>
      <c r="J327" s="30"/>
      <c r="K327" s="10"/>
      <c r="L327" s="30"/>
      <c r="M327" s="10"/>
      <c r="N327" s="30"/>
      <c r="O327" s="10"/>
    </row>
    <row r="328" spans="2:23" ht="43.5" x14ac:dyDescent="0.35">
      <c r="B328" s="30" t="str">
        <f>'INF GERAIS'!B328&amp;IFERROR(IF(INDEX(APOIO!$A$5:$A$50,MATCH('INF GERAIS'!N328,APOIO!$B$5:$B$50,0))="NÃO",APOIO!$A$2&amp;"NÃO VÁLIDO",""),"")</f>
        <v>2014.0310</v>
      </c>
      <c r="C328" s="30" t="str">
        <f>'INF GERAIS'!C328</f>
        <v>MATA SUL</v>
      </c>
      <c r="D328" s="30" t="str">
        <f>'INF GERAIS'!D328</f>
        <v>RIO FORMOSO</v>
      </c>
      <c r="E328" s="30" t="str">
        <f>'INF GERAIS'!E328</f>
        <v>PROJETO DE REQUALIFICAÇÃO DA PRAÇA AGAMENOM MAGALHÃES</v>
      </c>
      <c r="F328" s="30" t="str">
        <f>'INF GERAIS'!G328</f>
        <v>NORMAL</v>
      </c>
      <c r="G328" s="233" t="str">
        <f>IF(OR('INF GERAIS'!N328="AGUARDANDO PRESTAÇÃO DE CONTAS",'INF GERAIS'!N328="AGUARDANDO APROVAÇÃO PRESTAÇÃO DE CONTAS",'INF GERAIS'!N328="AGUARDANDO APROVAÇÃO PRESTAÇÃO DE CONTAS (SECRETARIA)",'INF GERAIS'!N328="AGUARDANDO APROVAÇÃO PRESTAÇÃO DE CONTAS (CEAM)",'INF GERAIS'!N328="CONCLUÍDO"),RESUMO!N328+60,"ND")</f>
        <v>ND</v>
      </c>
      <c r="H328" s="10"/>
      <c r="I328" s="233"/>
      <c r="J328" s="30"/>
      <c r="K328" s="10"/>
      <c r="L328" s="30"/>
      <c r="M328" s="10"/>
      <c r="N328" s="30"/>
      <c r="O328" s="10"/>
    </row>
    <row r="329" spans="2:23" ht="43.5" x14ac:dyDescent="0.35">
      <c r="B329" s="30" t="str">
        <f>'INF GERAIS'!B329&amp;IFERROR(IF(INDEX(APOIO!$A$5:$A$50,MATCH('INF GERAIS'!N329,APOIO!$B$5:$B$50,0))="NÃO",APOIO!$A$2&amp;"NÃO VÁLIDO",""),"")</f>
        <v>2014.0311
NÃO VÁLIDO</v>
      </c>
      <c r="C329" s="30" t="str">
        <f>'INF GERAIS'!C329</f>
        <v>MATA SUL</v>
      </c>
      <c r="D329" s="30" t="str">
        <f>'INF GERAIS'!D329</f>
        <v>RIO FORMOSO</v>
      </c>
      <c r="E329" s="30" t="str">
        <f>'INF GERAIS'!E329</f>
        <v>PROJETO DE DRENAGEM EM RUA PROJETADA NO BAIRRO ABÍLIO ARRUDA</v>
      </c>
      <c r="F329" s="30" t="str">
        <f>'INF GERAIS'!G329</f>
        <v>NORMAL</v>
      </c>
      <c r="G329" s="233" t="str">
        <f>IF(OR('INF GERAIS'!N329="AGUARDANDO PRESTAÇÃO DE CONTAS",'INF GERAIS'!N329="AGUARDANDO APROVAÇÃO PRESTAÇÃO DE CONTAS",'INF GERAIS'!N329="AGUARDANDO APROVAÇÃO PRESTAÇÃO DE CONTAS (SECRETARIA)",'INF GERAIS'!N329="AGUARDANDO APROVAÇÃO PRESTAÇÃO DE CONTAS (CEAM)",'INF GERAIS'!N329="CONCLUÍDO"),RESUMO!N329+60,"ND")</f>
        <v>ND</v>
      </c>
      <c r="H329" s="10"/>
      <c r="I329" s="233"/>
      <c r="J329" s="30"/>
      <c r="K329" s="10"/>
      <c r="L329" s="30"/>
      <c r="M329" s="10"/>
      <c r="N329" s="30"/>
      <c r="O329" s="10"/>
    </row>
    <row r="330" spans="2:23" ht="43.5" x14ac:dyDescent="0.35">
      <c r="B330" s="30" t="str">
        <f>'INF GERAIS'!B330&amp;IFERROR(IF(INDEX(APOIO!$A$5:$A$50,MATCH('INF GERAIS'!N330,APOIO!$B$5:$B$50,0))="NÃO",APOIO!$A$2&amp;"NÃO VÁLIDO",""),"")</f>
        <v>2014.0312</v>
      </c>
      <c r="C330" s="30" t="str">
        <f>'INF GERAIS'!C330</f>
        <v>MATA SUL</v>
      </c>
      <c r="D330" s="30" t="str">
        <f>'INF GERAIS'!D330</f>
        <v>RIO FORMOSO</v>
      </c>
      <c r="E330" s="30" t="str">
        <f>'INF GERAIS'!E330</f>
        <v>PROJETO DE CALÇAMENTO DA RUA DE ACESSO A PRAIA DA PEDRA</v>
      </c>
      <c r="F330" s="30" t="str">
        <f>'INF GERAIS'!G330</f>
        <v>NORMAL</v>
      </c>
      <c r="G330" s="233" t="str">
        <f>IF(OR('INF GERAIS'!N330="AGUARDANDO PRESTAÇÃO DE CONTAS",'INF GERAIS'!N330="AGUARDANDO APROVAÇÃO PRESTAÇÃO DE CONTAS",'INF GERAIS'!N330="AGUARDANDO APROVAÇÃO PRESTAÇÃO DE CONTAS (SECRETARIA)",'INF GERAIS'!N330="AGUARDANDO APROVAÇÃO PRESTAÇÃO DE CONTAS (CEAM)",'INF GERAIS'!N330="CONCLUÍDO"),RESUMO!N330+60,"ND")</f>
        <v>ND</v>
      </c>
      <c r="H330" s="10"/>
      <c r="I330" s="233"/>
      <c r="J330" s="30"/>
      <c r="K330" s="10"/>
      <c r="L330" s="30"/>
      <c r="M330" s="10"/>
      <c r="N330" s="30"/>
      <c r="O330" s="10"/>
    </row>
    <row r="331" spans="2:23" ht="43.5" x14ac:dyDescent="0.35">
      <c r="B331" s="30" t="str">
        <f>'INF GERAIS'!B331&amp;IFERROR(IF(INDEX(APOIO!$A$5:$A$50,MATCH('INF GERAIS'!N331,APOIO!$B$5:$B$50,0))="NÃO",APOIO!$A$2&amp;"NÃO VÁLIDO",""),"")</f>
        <v>2014.0313</v>
      </c>
      <c r="C331" s="30" t="str">
        <f>'INF GERAIS'!C331</f>
        <v>MATA SUL</v>
      </c>
      <c r="D331" s="30" t="str">
        <f>'INF GERAIS'!D331</f>
        <v>RIO FORMOSO</v>
      </c>
      <c r="E331" s="30" t="str">
        <f>'INF GERAIS'!E331</f>
        <v>PROJETO DE CALÇAMENTO DE RUA PROJETADA NO BAIRRO SANTA EDWIRGENS</v>
      </c>
      <c r="F331" s="30" t="str">
        <f>'INF GERAIS'!G331</f>
        <v>NORMAL</v>
      </c>
      <c r="G331" s="233" t="str">
        <f>IF(OR('INF GERAIS'!N331="AGUARDANDO PRESTAÇÃO DE CONTAS",'INF GERAIS'!N331="AGUARDANDO APROVAÇÃO PRESTAÇÃO DE CONTAS",'INF GERAIS'!N331="AGUARDANDO APROVAÇÃO PRESTAÇÃO DE CONTAS (SECRETARIA)",'INF GERAIS'!N331="AGUARDANDO APROVAÇÃO PRESTAÇÃO DE CONTAS (CEAM)",'INF GERAIS'!N331="CONCLUÍDO"),RESUMO!N331+60,"ND")</f>
        <v>ND</v>
      </c>
      <c r="H331" s="10"/>
      <c r="I331" s="233"/>
      <c r="J331" s="30"/>
      <c r="K331" s="10"/>
      <c r="L331" s="30"/>
      <c r="M331" s="10"/>
      <c r="N331" s="30"/>
      <c r="O331" s="10"/>
    </row>
    <row r="332" spans="2:23" ht="43.5" x14ac:dyDescent="0.35">
      <c r="B332" s="30" t="str">
        <f>'INF GERAIS'!B332&amp;IFERROR(IF(INDEX(APOIO!$A$5:$A$50,MATCH('INF GERAIS'!N332,APOIO!$B$5:$B$50,0))="NÃO",APOIO!$A$2&amp;"NÃO VÁLIDO",""),"")</f>
        <v>2014.0314</v>
      </c>
      <c r="C332" s="30" t="str">
        <f>'INF GERAIS'!C332</f>
        <v>MATA SUL</v>
      </c>
      <c r="D332" s="30" t="str">
        <f>'INF GERAIS'!D332</f>
        <v>RIO FORMOSO</v>
      </c>
      <c r="E332" s="30" t="str">
        <f>'INF GERAIS'!E332</f>
        <v>PROJETO DE CALÇAMENTO DE RUA DA REFINARIA NO DISTRITO DE CUCAÚ</v>
      </c>
      <c r="F332" s="30" t="str">
        <f>'INF GERAIS'!G332</f>
        <v>NORMAL</v>
      </c>
      <c r="G332" s="233" t="str">
        <f>IF(OR('INF GERAIS'!N332="AGUARDANDO PRESTAÇÃO DE CONTAS",'INF GERAIS'!N332="AGUARDANDO APROVAÇÃO PRESTAÇÃO DE CONTAS",'INF GERAIS'!N332="AGUARDANDO APROVAÇÃO PRESTAÇÃO DE CONTAS (SECRETARIA)",'INF GERAIS'!N332="AGUARDANDO APROVAÇÃO PRESTAÇÃO DE CONTAS (CEAM)",'INF GERAIS'!N332="CONCLUÍDO"),RESUMO!N332+60,"ND")</f>
        <v>ND</v>
      </c>
      <c r="H332" s="10"/>
      <c r="I332" s="233"/>
      <c r="J332" s="30"/>
      <c r="K332" s="10"/>
      <c r="L332" s="30"/>
      <c r="M332" s="10"/>
      <c r="N332" s="30"/>
      <c r="O332" s="10"/>
    </row>
    <row r="333" spans="2:23" ht="58" x14ac:dyDescent="0.35">
      <c r="B333" s="1002" t="str">
        <f>'INF GERAIS'!B333&amp;IFERROR(IF(INDEX(APOIO!$A$5:$A$50,MATCH('INF GERAIS'!N333,APOIO!$B$5:$B$50,0))="NÃO",APOIO!$A$2&amp;"NÃO VÁLIDO",""),"")</f>
        <v>2014.0435</v>
      </c>
      <c r="C333" s="1002" t="str">
        <f>'INF GERAIS'!C333</f>
        <v>MATA SUL</v>
      </c>
      <c r="D333" s="1002" t="str">
        <f>'INF GERAIS'!D333</f>
        <v>RIO FORMOSO</v>
      </c>
      <c r="E333" s="1002" t="str">
        <f>'INF GERAIS'!E333</f>
        <v>PAVIMENTAÇÃO EM PARALELEPÍPEDOS GRANÍTICOS( DISTRITO DE CONCEIÇÃO)</v>
      </c>
      <c r="F333" s="1002" t="str">
        <f>'INF GERAIS'!G333</f>
        <v>NORMAL</v>
      </c>
      <c r="G333" s="233" t="str">
        <f>IF(OR('INF GERAIS'!N333="AGUARDANDO PRESTAÇÃO DE CONTAS",'INF GERAIS'!N333="AGUARDANDO APROVAÇÃO PRESTAÇÃO DE CONTAS",'INF GERAIS'!N333="AGUARDANDO APROVAÇÃO PRESTAÇÃO DE CONTAS (SECRETARIA)",'INF GERAIS'!N333="AGUARDANDO APROVAÇÃO PRESTAÇÃO DE CONTAS (CEAM)",'INF GERAIS'!N333="CONCLUÍDO"),RESUMO!N333+60,"ND")</f>
        <v>ND</v>
      </c>
      <c r="H333" s="233"/>
      <c r="I333" s="233"/>
      <c r="J333" s="1002"/>
      <c r="K333" s="233"/>
      <c r="L333" s="1002"/>
      <c r="M333" s="233"/>
      <c r="N333" s="1002"/>
      <c r="O333" s="233"/>
    </row>
    <row r="334" spans="2:23" ht="29" x14ac:dyDescent="0.35">
      <c r="B334" s="1002" t="str">
        <f>'INF GERAIS'!B334&amp;IFERROR(IF(INDEX(APOIO!$A$5:$A$50,MATCH('INF GERAIS'!N334,APOIO!$B$5:$B$50,0))="NÃO",APOIO!$A$2&amp;"NÃO VÁLIDO",""),"")</f>
        <v>2014.0436</v>
      </c>
      <c r="C334" s="1002" t="str">
        <f>'INF GERAIS'!C334</f>
        <v>MATA SUL</v>
      </c>
      <c r="D334" s="1002" t="str">
        <f>'INF GERAIS'!D334</f>
        <v>RIO FORMOSO</v>
      </c>
      <c r="E334" s="1002" t="str">
        <f>'INF GERAIS'!E334</f>
        <v>CONSTRUÇÃO DE MURO DE ARRIMO - OLHO D ÁGUA II</v>
      </c>
      <c r="F334" s="1002" t="str">
        <f>'INF GERAIS'!G334</f>
        <v>NORMAL</v>
      </c>
      <c r="G334" s="233" t="str">
        <f>IF(OR('INF GERAIS'!N334="AGUARDANDO PRESTAÇÃO DE CONTAS",'INF GERAIS'!N334="AGUARDANDO APROVAÇÃO PRESTAÇÃO DE CONTAS",'INF GERAIS'!N334="AGUARDANDO APROVAÇÃO PRESTAÇÃO DE CONTAS (SECRETARIA)",'INF GERAIS'!N334="AGUARDANDO APROVAÇÃO PRESTAÇÃO DE CONTAS (CEAM)",'INF GERAIS'!N334="CONCLUÍDO"),RESUMO!N334+60,"ND")</f>
        <v>ND</v>
      </c>
      <c r="H334" s="233"/>
      <c r="I334" s="233"/>
      <c r="J334" s="1002"/>
      <c r="K334" s="233"/>
      <c r="L334" s="1002"/>
      <c r="M334" s="233"/>
      <c r="N334" s="1002"/>
      <c r="O334" s="233"/>
    </row>
    <row r="335" spans="2:23" ht="44" thickBot="1" x14ac:dyDescent="0.4">
      <c r="B335" s="1002" t="str">
        <f>'INF GERAIS'!B335&amp;IFERROR(IF(INDEX(APOIO!$A$5:$A$50,MATCH('INF GERAIS'!N335,APOIO!$B$5:$B$50,0))="NÃO",APOIO!$A$2&amp;"NÃO VÁLIDO",""),"")</f>
        <v>2014.0437</v>
      </c>
      <c r="C335" s="1002" t="str">
        <f>'INF GERAIS'!C335</f>
        <v>MATA SUL</v>
      </c>
      <c r="D335" s="1002" t="str">
        <f>'INF GERAIS'!D335</f>
        <v>RIO FORMOSO</v>
      </c>
      <c r="E335" s="1002" t="str">
        <f>'INF GERAIS'!E335</f>
        <v>CONSTRUÇÃO DE PONTILHÃO NO ACESSO AO DISTRITO DE CONCEIÇÃO</v>
      </c>
      <c r="F335" s="1002" t="str">
        <f>'INF GERAIS'!G335</f>
        <v>NORMAL</v>
      </c>
      <c r="G335" s="233" t="str">
        <f>IF(OR('INF GERAIS'!N335="AGUARDANDO PRESTAÇÃO DE CONTAS",'INF GERAIS'!N335="AGUARDANDO APROVAÇÃO PRESTAÇÃO DE CONTAS",'INF GERAIS'!N335="AGUARDANDO APROVAÇÃO PRESTAÇÃO DE CONTAS (SECRETARIA)",'INF GERAIS'!N335="AGUARDANDO APROVAÇÃO PRESTAÇÃO DE CONTAS (CEAM)",'INF GERAIS'!N335="CONCLUÍDO"),RESUMO!N335+60,"ND")</f>
        <v>ND</v>
      </c>
      <c r="H335" s="233"/>
      <c r="I335" s="233"/>
      <c r="J335" s="1002"/>
      <c r="K335" s="233"/>
      <c r="L335" s="1002"/>
      <c r="M335" s="233"/>
      <c r="N335" s="1002"/>
      <c r="O335" s="233"/>
    </row>
    <row r="336" spans="2:23" ht="160" thickBot="1" x14ac:dyDescent="0.4">
      <c r="B336" s="30" t="str">
        <f>'INF GERAIS'!B336&amp;IFERROR(IF(INDEX(APOIO!$A$5:$A$50,MATCH('INF GERAIS'!N336,APOIO!$B$5:$B$50,0))="NÃO",APOIO!$A$2&amp;"NÃO VÁLIDO",""),"")</f>
        <v>2014.0315</v>
      </c>
      <c r="C336" s="30" t="str">
        <f>'INF GERAIS'!C336</f>
        <v>AGRESTE CENTRAL</v>
      </c>
      <c r="D336" s="30" t="str">
        <f>'INF GERAIS'!D336</f>
        <v>SAIRÉ</v>
      </c>
      <c r="E336" s="30" t="str">
        <f>'INF GERAIS'!E336</f>
        <v>CONSTRUÇÃO DE PASSAGEM MOLHADA E PAVIMENTAÇÃO EM PARALELEPÍPEDOS DA VIA DE ACESSO AO LOTEAMENTO ASA BRANCA DO MUNICÍPIO DE SAIRÉ - PE (TRECHO 1)</v>
      </c>
      <c r="F336" s="30" t="str">
        <f>'INF GERAIS'!G336</f>
        <v>NORMAL</v>
      </c>
      <c r="G336" s="233" t="str">
        <f>IF(OR('INF GERAIS'!N336="AGUARDANDO PRESTAÇÃO DE CONTAS",'INF GERAIS'!N336="AGUARDANDO APROVAÇÃO PRESTAÇÃO DE CONTAS",'INF GERAIS'!N336="AGUARDANDO APROVAÇÃO PRESTAÇÃO DE CONTAS (SECRETARIA)",'INF GERAIS'!N336="AGUARDANDO APROVAÇÃO PRESTAÇÃO DE CONTAS (CEAM)",'INF GERAIS'!N336="CONCLUÍDO"),RESUMO!N336+60,"ND")</f>
        <v>ND</v>
      </c>
      <c r="H336" s="10">
        <v>43055</v>
      </c>
      <c r="I336" s="233"/>
      <c r="J336" s="30" t="s">
        <v>12668</v>
      </c>
      <c r="K336" s="10">
        <v>43762</v>
      </c>
      <c r="L336" s="1816" t="s">
        <v>13639</v>
      </c>
      <c r="M336" s="1817">
        <v>44228</v>
      </c>
    </row>
    <row r="337" spans="2:33" ht="174.5" thickBot="1" x14ac:dyDescent="0.4">
      <c r="B337" s="30" t="str">
        <f>'INF GERAIS'!B337&amp;IFERROR(IF(INDEX(APOIO!$A$5:$A$50,MATCH('INF GERAIS'!N337,APOIO!$B$5:$B$50,0))="NÃO",APOIO!$A$2&amp;"NÃO VÁLIDO",""),"")</f>
        <v>2014.0316</v>
      </c>
      <c r="C337" s="30" t="str">
        <f>'INF GERAIS'!C337</f>
        <v>AGRESTE CENTRAL</v>
      </c>
      <c r="D337" s="30" t="str">
        <f>'INF GERAIS'!D337</f>
        <v>SAIRÉ</v>
      </c>
      <c r="E337" s="30" t="str">
        <f>'INF GERAIS'!E337</f>
        <v>URBANIZAÇÃO E CONSTRUÇÃO DO PORTAL DE ENTRADA A CIDADE E ILUMINAÇÃO DE ACESSO DO PORTAL AO CENTRO</v>
      </c>
      <c r="F337" s="30" t="str">
        <f>'INF GERAIS'!G337</f>
        <v>NORMAL</v>
      </c>
      <c r="G337" s="233" t="str">
        <f>IF(OR('INF GERAIS'!N337="AGUARDANDO PRESTAÇÃO DE CONTAS",'INF GERAIS'!N337="AGUARDANDO APROVAÇÃO PRESTAÇÃO DE CONTAS",'INF GERAIS'!N337="AGUARDANDO APROVAÇÃO PRESTAÇÃO DE CONTAS (SECRETARIA)",'INF GERAIS'!N337="AGUARDANDO APROVAÇÃO PRESTAÇÃO DE CONTAS (CEAM)",'INF GERAIS'!N337="CONCLUÍDO"),RESUMO!N337+60,"ND")</f>
        <v>ND</v>
      </c>
      <c r="H337" s="10">
        <v>42970</v>
      </c>
      <c r="I337" s="233"/>
      <c r="J337" s="970" t="s">
        <v>10361</v>
      </c>
      <c r="K337" s="10">
        <v>43123</v>
      </c>
      <c r="L337" s="30" t="s">
        <v>11099</v>
      </c>
      <c r="M337" s="10">
        <v>43236</v>
      </c>
      <c r="N337" s="30" t="s">
        <v>11288</v>
      </c>
      <c r="O337" s="10">
        <v>43285</v>
      </c>
      <c r="P337" s="646" t="s">
        <v>13345</v>
      </c>
      <c r="Q337" s="233">
        <v>44208</v>
      </c>
      <c r="R337" s="1883" t="s">
        <v>13640</v>
      </c>
      <c r="S337" s="1881">
        <v>44263</v>
      </c>
    </row>
    <row r="338" spans="2:33" ht="101.5" x14ac:dyDescent="0.35">
      <c r="B338" s="30" t="str">
        <f>'INF GERAIS'!B338&amp;IFERROR(IF(INDEX(APOIO!$A$5:$A$50,MATCH('INF GERAIS'!N338,APOIO!$B$5:$B$50,0))="NÃO",APOIO!$A$2&amp;"NÃO VÁLIDO",""),"")</f>
        <v>2014.0317</v>
      </c>
      <c r="C338" s="30" t="str">
        <f>'INF GERAIS'!C338</f>
        <v>AGRESTE SETENTRIONAL</v>
      </c>
      <c r="D338" s="30" t="str">
        <f>'INF GERAIS'!D338</f>
        <v>SALGADINHO</v>
      </c>
      <c r="E338" s="30" t="str">
        <f>'INF GERAIS'!E338</f>
        <v>PAVIMENTAÇÃO EM PARALELEPÍPEDOS GRANÍTICOS E SINALIZAÇÃO DAS RUAS PROJETADAS A, B, C, D, E, F, G H, I, J, L E M NO BAIRRO FREI GALVÃO</v>
      </c>
      <c r="F338" s="30" t="str">
        <f>'INF GERAIS'!G338</f>
        <v>NORMAL</v>
      </c>
      <c r="G338" s="233" t="str">
        <f>IF(OR('INF GERAIS'!N338="AGUARDANDO PRESTAÇÃO DE CONTAS",'INF GERAIS'!N338="AGUARDANDO APROVAÇÃO PRESTAÇÃO DE CONTAS",'INF GERAIS'!N338="AGUARDANDO APROVAÇÃO PRESTAÇÃO DE CONTAS (SECRETARIA)",'INF GERAIS'!N338="AGUARDANDO APROVAÇÃO PRESTAÇÃO DE CONTAS (CEAM)",'INF GERAIS'!N338="CONCLUÍDO"),RESUMO!N338+60,"ND")</f>
        <v>ND</v>
      </c>
      <c r="H338" s="10">
        <v>42940</v>
      </c>
      <c r="I338" s="233"/>
      <c r="J338" s="30" t="s">
        <v>10005</v>
      </c>
      <c r="K338" s="122">
        <v>43000</v>
      </c>
      <c r="L338" s="30"/>
      <c r="M338" s="10"/>
      <c r="N338" s="30"/>
      <c r="O338" s="10"/>
    </row>
    <row r="339" spans="2:33" ht="145" x14ac:dyDescent="0.35">
      <c r="B339" s="30" t="str">
        <f>'INF GERAIS'!B339&amp;IFERROR(IF(INDEX(APOIO!$A$5:$A$50,MATCH('INF GERAIS'!N339,APOIO!$B$5:$B$50,0))="NÃO",APOIO!$A$2&amp;"NÃO VÁLIDO",""),"")</f>
        <v>2014.0318</v>
      </c>
      <c r="C339" s="30" t="str">
        <f>'INF GERAIS'!C339</f>
        <v>AGRESTE SETENTRIONAL</v>
      </c>
      <c r="D339" s="30" t="str">
        <f>'INF GERAIS'!D339</f>
        <v>SALGADINHO</v>
      </c>
      <c r="E339" s="30" t="str">
        <f>'INF GERAIS'!E339</f>
        <v>REQUALIFICAÇÃO DA PRAÇA CENTRAL E CONSTRUÇÃO DE PAVIMENTAÇÃO EM PARALELEPIPEDOS GRANÍTICOS NA RUA DE ACESSO DO SÍTIO SOBRADINHO</v>
      </c>
      <c r="F339" s="30" t="str">
        <f>'INF GERAIS'!G339</f>
        <v>NORMAL</v>
      </c>
      <c r="G339" s="233" t="str">
        <f>IF(OR('INF GERAIS'!N339="AGUARDANDO PRESTAÇÃO DE CONTAS",'INF GERAIS'!N339="AGUARDANDO APROVAÇÃO PRESTAÇÃO DE CONTAS",'INF GERAIS'!N339="AGUARDANDO APROVAÇÃO PRESTAÇÃO DE CONTAS (SECRETARIA)",'INF GERAIS'!N339="AGUARDANDO APROVAÇÃO PRESTAÇÃO DE CONTAS (CEAM)",'INF GERAIS'!N339="CONCLUÍDO"),RESUMO!N339+60,"ND")</f>
        <v>ND</v>
      </c>
      <c r="H339" s="233">
        <v>42940</v>
      </c>
      <c r="I339" s="233"/>
      <c r="J339" s="30" t="s">
        <v>10005</v>
      </c>
      <c r="K339" s="122">
        <v>43000</v>
      </c>
      <c r="L339" s="30" t="s">
        <v>11186</v>
      </c>
      <c r="M339" s="10">
        <v>43258</v>
      </c>
      <c r="N339" s="30"/>
      <c r="O339" s="10"/>
    </row>
    <row r="340" spans="2:33" ht="188.5" x14ac:dyDescent="0.35">
      <c r="B340" s="30" t="str">
        <f>'INF GERAIS'!B340&amp;IFERROR(IF(INDEX(APOIO!$A$5:$A$50,MATCH('INF GERAIS'!N340,APOIO!$B$5:$B$50,0))="NÃO",APOIO!$A$2&amp;"NÃO VÁLIDO",""),"")</f>
        <v>2014.0319</v>
      </c>
      <c r="C340" s="30" t="str">
        <f>'INF GERAIS'!C340</f>
        <v>SERTÃO CENTRAL</v>
      </c>
      <c r="D340" s="30" t="str">
        <f>'INF GERAIS'!D340</f>
        <v>SALGUEIRO</v>
      </c>
      <c r="E340" s="30" t="str">
        <f>'INF GERAIS'!E340</f>
        <v>RECAPEAMENTO ASFÁLTICO (CBUQ) EM RUAS PAVIMENTADAS COM PARALELEPÍPEDOS</v>
      </c>
      <c r="F340" s="30" t="str">
        <f>'INF GERAIS'!G340</f>
        <v>NORMAL</v>
      </c>
      <c r="G340" s="233" t="str">
        <f>IF(OR('INF GERAIS'!N340="AGUARDANDO PRESTAÇÃO DE CONTAS",'INF GERAIS'!N340="AGUARDANDO APROVAÇÃO PRESTAÇÃO DE CONTAS",'INF GERAIS'!N340="AGUARDANDO APROVAÇÃO PRESTAÇÃO DE CONTAS (SECRETARIA)",'INF GERAIS'!N340="AGUARDANDO APROVAÇÃO PRESTAÇÃO DE CONTAS (CEAM)",'INF GERAIS'!N340="CONCLUÍDO"),RESUMO!N340+60,"ND")</f>
        <v>ND</v>
      </c>
      <c r="H340" s="10">
        <v>42494</v>
      </c>
      <c r="I340" s="233"/>
      <c r="J340" s="496" t="s">
        <v>8125</v>
      </c>
      <c r="K340" s="10">
        <v>42591</v>
      </c>
      <c r="L340" s="30" t="s">
        <v>8572</v>
      </c>
      <c r="M340" s="10">
        <v>42669</v>
      </c>
      <c r="N340" s="30" t="s">
        <v>12116</v>
      </c>
      <c r="O340" s="10">
        <v>43584</v>
      </c>
      <c r="P340" s="1446" t="s">
        <v>12246</v>
      </c>
      <c r="Q340" s="122">
        <v>43635</v>
      </c>
      <c r="R340" s="1504" t="s">
        <v>12404</v>
      </c>
      <c r="S340" s="122">
        <v>43677</v>
      </c>
      <c r="T340" s="1587" t="s">
        <v>12687</v>
      </c>
      <c r="U340" s="122">
        <v>43762</v>
      </c>
    </row>
    <row r="341" spans="2:33" ht="188.5" x14ac:dyDescent="0.35">
      <c r="B341" s="30" t="str">
        <f>'INF GERAIS'!B341&amp;IFERROR(IF(INDEX(APOIO!$A$5:$A$50,MATCH('INF GERAIS'!N341,APOIO!$B$5:$B$50,0))="NÃO",APOIO!$A$2&amp;"NÃO VÁLIDO",""),"")</f>
        <v>2014.0320</v>
      </c>
      <c r="C341" s="30" t="str">
        <f>'INF GERAIS'!C341</f>
        <v>SERTÃO CENTRAL</v>
      </c>
      <c r="D341" s="30" t="str">
        <f>'INF GERAIS'!D341</f>
        <v>SALGUEIRO</v>
      </c>
      <c r="E341" s="30" t="str">
        <f>'INF GERAIS'!E341</f>
        <v>RECAPEMENTO DE RUAS ASFALTADAS NO MUNICIPIO</v>
      </c>
      <c r="F341" s="30" t="str">
        <f>'INF GERAIS'!G341</f>
        <v>NORMAL</v>
      </c>
      <c r="G341" s="233" t="str">
        <f>IF(OR('INF GERAIS'!N341="AGUARDANDO PRESTAÇÃO DE CONTAS",'INF GERAIS'!N341="AGUARDANDO APROVAÇÃO PRESTAÇÃO DE CONTAS",'INF GERAIS'!N341="AGUARDANDO APROVAÇÃO PRESTAÇÃO DE CONTAS (SECRETARIA)",'INF GERAIS'!N341="AGUARDANDO APROVAÇÃO PRESTAÇÃO DE CONTAS (CEAM)",'INF GERAIS'!N341="CONCLUÍDO"),RESUMO!N341+60,"ND")</f>
        <v>ND</v>
      </c>
      <c r="H341" s="233">
        <v>42494</v>
      </c>
      <c r="I341" s="233"/>
      <c r="J341" s="496" t="s">
        <v>8125</v>
      </c>
      <c r="K341" s="233">
        <v>42591</v>
      </c>
      <c r="L341" s="30" t="s">
        <v>8572</v>
      </c>
      <c r="M341" s="10">
        <v>42669</v>
      </c>
      <c r="N341" s="30" t="s">
        <v>12116</v>
      </c>
      <c r="O341" s="10">
        <v>43584</v>
      </c>
      <c r="P341" s="1446" t="s">
        <v>12246</v>
      </c>
      <c r="Q341" s="122">
        <v>43635</v>
      </c>
      <c r="R341" s="1504" t="s">
        <v>12404</v>
      </c>
      <c r="S341" s="122">
        <v>43677</v>
      </c>
      <c r="T341" s="1587" t="s">
        <v>12687</v>
      </c>
      <c r="U341" s="122">
        <v>43762</v>
      </c>
    </row>
    <row r="342" spans="2:33" ht="62.25" customHeight="1" x14ac:dyDescent="0.35">
      <c r="B342" s="30" t="str">
        <f>'INF GERAIS'!B342&amp;IFERROR(IF(INDEX(APOIO!$A$5:$A$50,MATCH('INF GERAIS'!N342,APOIO!$B$5:$B$50,0))="NÃO",APOIO!$A$2&amp;"NÃO VÁLIDO",""),"")</f>
        <v>2014.0321</v>
      </c>
      <c r="C342" s="30" t="str">
        <f>'INF GERAIS'!C342</f>
        <v>AGRESTE MERIDIONAL</v>
      </c>
      <c r="D342" s="30" t="str">
        <f>'INF GERAIS'!D342</f>
        <v>SALOÁ</v>
      </c>
      <c r="E342" s="30" t="str">
        <f>'INF GERAIS'!E342</f>
        <v>PISTA DE COOPER  COM IMPLANTAÇÃO DE ILUMINAÇÃO</v>
      </c>
      <c r="F342" s="30" t="str">
        <f>'INF GERAIS'!G342</f>
        <v>NORMAL</v>
      </c>
      <c r="G342" s="233" t="str">
        <f>IF(OR('INF GERAIS'!N342="AGUARDANDO PRESTAÇÃO DE CONTAS",'INF GERAIS'!N342="AGUARDANDO APROVAÇÃO PRESTAÇÃO DE CONTAS",'INF GERAIS'!N342="AGUARDANDO APROVAÇÃO PRESTAÇÃO DE CONTAS (SECRETARIA)",'INF GERAIS'!N342="AGUARDANDO APROVAÇÃO PRESTAÇÃO DE CONTAS (CEAM)",'INF GERAIS'!N342="CONCLUÍDO"),RESUMO!N342+60,"ND")</f>
        <v>ND</v>
      </c>
      <c r="H342" s="10">
        <v>42548</v>
      </c>
      <c r="I342" s="233"/>
      <c r="J342" s="30" t="s">
        <v>10618</v>
      </c>
      <c r="K342" s="10">
        <v>42583</v>
      </c>
      <c r="L342" s="30"/>
      <c r="M342" s="10"/>
      <c r="N342" s="30"/>
      <c r="O342" s="10"/>
    </row>
    <row r="343" spans="2:33" ht="61.5" customHeight="1" x14ac:dyDescent="0.35">
      <c r="B343" s="30" t="str">
        <f>'INF GERAIS'!B343&amp;IFERROR(IF(INDEX(APOIO!$A$5:$A$50,MATCH('INF GERAIS'!N343,APOIO!$B$5:$B$50,0))="NÃO",APOIO!$A$2&amp;"NÃO VÁLIDO",""),"")</f>
        <v>2014.0322</v>
      </c>
      <c r="C343" s="30" t="str">
        <f>'INF GERAIS'!C343</f>
        <v>AGRESTE MERIDIONAL</v>
      </c>
      <c r="D343" s="30" t="str">
        <f>'INF GERAIS'!D343</f>
        <v>SALOÁ</v>
      </c>
      <c r="E343" s="30" t="str">
        <f>'INF GERAIS'!E343</f>
        <v>REVITALIZAÇÂO DA PRAÇA DO FORUM</v>
      </c>
      <c r="F343" s="30" t="str">
        <f>'INF GERAIS'!G343</f>
        <v>NORMAL</v>
      </c>
      <c r="G343" s="233" t="str">
        <f>IF(OR('INF GERAIS'!N343="AGUARDANDO PRESTAÇÃO DE CONTAS",'INF GERAIS'!N343="AGUARDANDO APROVAÇÃO PRESTAÇÃO DE CONTAS",'INF GERAIS'!N343="AGUARDANDO APROVAÇÃO PRESTAÇÃO DE CONTAS (SECRETARIA)",'INF GERAIS'!N343="AGUARDANDO APROVAÇÃO PRESTAÇÃO DE CONTAS (CEAM)",'INF GERAIS'!N343="CONCLUÍDO"),RESUMO!N343+60,"ND")</f>
        <v>ND</v>
      </c>
      <c r="H343" s="10">
        <v>42548</v>
      </c>
      <c r="I343" s="233"/>
      <c r="J343" s="30" t="s">
        <v>10618</v>
      </c>
      <c r="K343" s="10">
        <v>42583</v>
      </c>
      <c r="L343" s="30"/>
      <c r="M343" s="10"/>
      <c r="N343" s="30"/>
      <c r="O343" s="10"/>
    </row>
    <row r="344" spans="2:33" ht="43.5" x14ac:dyDescent="0.35">
      <c r="B344" s="30" t="str">
        <f>'INF GERAIS'!B344&amp;IFERROR(IF(INDEX(APOIO!$A$5:$A$50,MATCH('INF GERAIS'!N344,APOIO!$B$5:$B$50,0))="NÃO",APOIO!$A$2&amp;"NÃO VÁLIDO",""),"")</f>
        <v>2014.0323</v>
      </c>
      <c r="C344" s="30" t="str">
        <f>'INF GERAIS'!C344</f>
        <v>AGRESTE MERIDIONAL</v>
      </c>
      <c r="D344" s="30" t="str">
        <f>'INF GERAIS'!D344</f>
        <v>SALOÁ</v>
      </c>
      <c r="E344" s="30" t="str">
        <f>'INF GERAIS'!E344</f>
        <v>CONSTRUÇÃO DA PRAÇA DO JAQUEIRÃO</v>
      </c>
      <c r="F344" s="30" t="str">
        <f>'INF GERAIS'!G344</f>
        <v>NORMAL</v>
      </c>
      <c r="G344" s="233" t="str">
        <f>IF(OR('INF GERAIS'!N344="AGUARDANDO PRESTAÇÃO DE CONTAS",'INF GERAIS'!N344="AGUARDANDO APROVAÇÃO PRESTAÇÃO DE CONTAS",'INF GERAIS'!N344="AGUARDANDO APROVAÇÃO PRESTAÇÃO DE CONTAS (SECRETARIA)",'INF GERAIS'!N344="AGUARDANDO APROVAÇÃO PRESTAÇÃO DE CONTAS (CEAM)",'INF GERAIS'!N344="CONCLUÍDO"),RESUMO!N344+60,"ND")</f>
        <v>ND</v>
      </c>
      <c r="H344" s="10">
        <v>42548</v>
      </c>
      <c r="I344" s="233"/>
      <c r="J344" s="30" t="s">
        <v>10618</v>
      </c>
      <c r="K344" s="10">
        <v>42583</v>
      </c>
      <c r="L344" s="30"/>
      <c r="M344" s="10"/>
      <c r="N344" s="30"/>
      <c r="O344" s="10"/>
    </row>
    <row r="345" spans="2:33" ht="43.5" x14ac:dyDescent="0.35">
      <c r="B345" s="30" t="str">
        <f>'INF GERAIS'!B345&amp;IFERROR(IF(INDEX(APOIO!$A$5:$A$50,MATCH('INF GERAIS'!N345,APOIO!$B$5:$B$50,0))="NÃO",APOIO!$A$2&amp;"NÃO VÁLIDO",""),"")</f>
        <v>2014.0324</v>
      </c>
      <c r="C345" s="30" t="str">
        <f>'INF GERAIS'!C345</f>
        <v>AGRESTE MERIDIONAL</v>
      </c>
      <c r="D345" s="30" t="str">
        <f>'INF GERAIS'!D345</f>
        <v>SALOÁ</v>
      </c>
      <c r="E345" s="30" t="str">
        <f>'INF GERAIS'!E345</f>
        <v>CONSTRUÇÃO DA PRAÇA ANTÔNIO MARÇAL FILHO</v>
      </c>
      <c r="F345" s="30" t="str">
        <f>'INF GERAIS'!G345</f>
        <v>NORMAL</v>
      </c>
      <c r="G345" s="233" t="str">
        <f>IF(OR('INF GERAIS'!N345="AGUARDANDO PRESTAÇÃO DE CONTAS",'INF GERAIS'!N345="AGUARDANDO APROVAÇÃO PRESTAÇÃO DE CONTAS",'INF GERAIS'!N345="AGUARDANDO APROVAÇÃO PRESTAÇÃO DE CONTAS (SECRETARIA)",'INF GERAIS'!N345="AGUARDANDO APROVAÇÃO PRESTAÇÃO DE CONTAS (CEAM)",'INF GERAIS'!N345="CONCLUÍDO"),RESUMO!N345+60,"ND")</f>
        <v>ND</v>
      </c>
      <c r="H345" s="10">
        <v>42548</v>
      </c>
      <c r="I345" s="233"/>
      <c r="J345" s="30" t="s">
        <v>10618</v>
      </c>
      <c r="K345" s="10">
        <v>42583</v>
      </c>
      <c r="L345" s="30"/>
      <c r="M345" s="10"/>
      <c r="N345" s="30"/>
      <c r="O345" s="10"/>
    </row>
    <row r="346" spans="2:33" ht="72.5" x14ac:dyDescent="0.35">
      <c r="B346" s="30" t="str">
        <f>'INF GERAIS'!B346&amp;IFERROR(IF(INDEX(APOIO!$A$5:$A$50,MATCH('INF GERAIS'!N346,APOIO!$B$5:$B$50,0))="NÃO",APOIO!$A$2&amp;"NÃO VÁLIDO",""),"")</f>
        <v>2014.0325</v>
      </c>
      <c r="C346" s="30" t="str">
        <f>'INF GERAIS'!C346</f>
        <v>AGRESTE CENTRAL</v>
      </c>
      <c r="D346" s="30" t="str">
        <f>'INF GERAIS'!D346</f>
        <v>SANHARÓ</v>
      </c>
      <c r="E346" s="30" t="str">
        <f>'INF GERAIS'!E346</f>
        <v>CALÇAMENTO EM PEDRA GRANÍTICA DE RUAS DIVERSAS E ACESSOS A DISTRITOS E COMUNIDADES DA ZONA RURAL</v>
      </c>
      <c r="F346" s="30" t="str">
        <f>'INF GERAIS'!G346</f>
        <v>NORMAL</v>
      </c>
      <c r="G346" s="233" t="str">
        <f>IF(OR('INF GERAIS'!N346="AGUARDANDO PRESTAÇÃO DE CONTAS",'INF GERAIS'!N346="AGUARDANDO APROVAÇÃO PRESTAÇÃO DE CONTAS",'INF GERAIS'!N346="AGUARDANDO APROVAÇÃO PRESTAÇÃO DE CONTAS (SECRETARIA)",'INF GERAIS'!N346="AGUARDANDO APROVAÇÃO PRESTAÇÃO DE CONTAS (CEAM)",'INF GERAIS'!N346="CONCLUÍDO"),RESUMO!N346+60,"ND")</f>
        <v>ND</v>
      </c>
      <c r="H346" s="10"/>
      <c r="I346" s="233"/>
      <c r="J346" s="30"/>
      <c r="K346" s="10"/>
      <c r="L346" s="30"/>
      <c r="M346" s="10"/>
      <c r="N346" s="30"/>
      <c r="O346" s="10"/>
    </row>
    <row r="347" spans="2:33" ht="43.5" x14ac:dyDescent="0.35">
      <c r="B347" s="30" t="str">
        <f>'INF GERAIS'!B347&amp;IFERROR(IF(INDEX(APOIO!$A$5:$A$50,MATCH('INF GERAIS'!N347,APOIO!$B$5:$B$50,0))="NÃO",APOIO!$A$2&amp;"NÃO VÁLIDO",""),"")</f>
        <v>2014.0326</v>
      </c>
      <c r="C347" s="30" t="str">
        <f>'INF GERAIS'!C347</f>
        <v>SERTÃO DO ARARIPE</v>
      </c>
      <c r="D347" s="30" t="str">
        <f>'INF GERAIS'!D347</f>
        <v>SANTA CRUZ</v>
      </c>
      <c r="E347" s="30" t="str">
        <f>'INF GERAIS'!E347</f>
        <v>CONCLUSÃO DA CONSTRUÇÃO DO ESTÁDIO MUNICIPAL DE SANTA CRUZ</v>
      </c>
      <c r="F347" s="30" t="str">
        <f>'INF GERAIS'!G347</f>
        <v>NORMAL</v>
      </c>
      <c r="G347" s="233" t="str">
        <f>IF(OR('INF GERAIS'!N347="AGUARDANDO PRESTAÇÃO DE CONTAS",'INF GERAIS'!N347="AGUARDANDO APROVAÇÃO PRESTAÇÃO DE CONTAS",'INF GERAIS'!N347="AGUARDANDO APROVAÇÃO PRESTAÇÃO DE CONTAS (SECRETARIA)",'INF GERAIS'!N347="AGUARDANDO APROVAÇÃO PRESTAÇÃO DE CONTAS (CEAM)",'INF GERAIS'!N347="CONCLUÍDO"),RESUMO!N347+60,"ND")</f>
        <v>ND</v>
      </c>
      <c r="H347" s="10">
        <v>43159</v>
      </c>
      <c r="I347" s="233"/>
      <c r="J347" s="30"/>
      <c r="K347" s="10"/>
      <c r="L347" s="30"/>
      <c r="M347" s="10"/>
      <c r="N347" s="30"/>
      <c r="O347" s="10"/>
    </row>
    <row r="348" spans="2:33" ht="130.5" x14ac:dyDescent="0.35">
      <c r="B348" s="30" t="str">
        <f>'INF GERAIS'!B348&amp;IFERROR(IF(INDEX(APOIO!$A$5:$A$50,MATCH('INF GERAIS'!N348,APOIO!$B$5:$B$50,0))="NÃO",APOIO!$A$2&amp;"NÃO VÁLIDO",""),"")</f>
        <v>2014.0327</v>
      </c>
      <c r="C348" s="30" t="str">
        <f>'INF GERAIS'!C348</f>
        <v>SERTÃO DO ARARIPE</v>
      </c>
      <c r="D348" s="30" t="str">
        <f>'INF GERAIS'!D348</f>
        <v>SANTA CRUZ</v>
      </c>
      <c r="E348" s="30" t="str">
        <f>'INF GERAIS'!E348</f>
        <v>IMPLEMENTAÇÃO DE PAVIMENTAÇÃO A BASE DE PARALELEPÍPEDO GRANÍTICO</v>
      </c>
      <c r="F348" s="30" t="str">
        <f>'INF GERAIS'!G348</f>
        <v>NORMAL</v>
      </c>
      <c r="G348" s="233" t="str">
        <f>IF(OR('INF GERAIS'!N348="AGUARDANDO PRESTAÇÃO DE CONTAS",'INF GERAIS'!N348="AGUARDANDO APROVAÇÃO PRESTAÇÃO DE CONTAS",'INF GERAIS'!N348="AGUARDANDO APROVAÇÃO PRESTAÇÃO DE CONTAS (SECRETARIA)",'INF GERAIS'!N348="AGUARDANDO APROVAÇÃO PRESTAÇÃO DE CONTAS (CEAM)",'INF GERAIS'!N348="CONCLUÍDO"),RESUMO!N348+60,"ND")</f>
        <v>ND</v>
      </c>
      <c r="H348" s="10">
        <v>43137</v>
      </c>
      <c r="I348" s="233"/>
      <c r="J348" s="1623" t="s">
        <v>12400</v>
      </c>
      <c r="K348" s="10">
        <v>43677</v>
      </c>
      <c r="L348" s="1579" t="s">
        <v>12672</v>
      </c>
      <c r="M348" s="10">
        <v>43762</v>
      </c>
      <c r="N348" s="1624" t="s">
        <v>12798</v>
      </c>
      <c r="O348" s="10">
        <v>43802</v>
      </c>
    </row>
    <row r="349" spans="2:33" ht="145" x14ac:dyDescent="0.35">
      <c r="B349" s="30" t="str">
        <f>'INF GERAIS'!B349&amp;IFERROR(IF(INDEX(APOIO!$A$5:$A$50,MATCH('INF GERAIS'!N349,APOIO!$B$5:$B$50,0))="NÃO",APOIO!$A$2&amp;"NÃO VÁLIDO",""),"")</f>
        <v>2014.0328</v>
      </c>
      <c r="C349" s="30" t="str">
        <f>'INF GERAIS'!C349</f>
        <v>SERTÃO DO PAJEÚ</v>
      </c>
      <c r="D349" s="30" t="str">
        <f>'INF GERAIS'!D349</f>
        <v>SANTA CRUZ DA BAIXA VERDE</v>
      </c>
      <c r="E349" s="30" t="str">
        <f>'INF GERAIS'!E349</f>
        <v>REFORMA E AMPLIAÇÃO DA PRAÇA CENTRAL DO DISTRITO DE JATIÚCA</v>
      </c>
      <c r="F349" s="30" t="str">
        <f>'INF GERAIS'!G349</f>
        <v>NORMAL</v>
      </c>
      <c r="G349" s="233" t="str">
        <f>IF(OR('INF GERAIS'!N349="AGUARDANDO PRESTAÇÃO DE CONTAS",'INF GERAIS'!N349="AGUARDANDO APROVAÇÃO PRESTAÇÃO DE CONTAS",'INF GERAIS'!N349="AGUARDANDO APROVAÇÃO PRESTAÇÃO DE CONTAS (SECRETARIA)",'INF GERAIS'!N349="AGUARDANDO APROVAÇÃO PRESTAÇÃO DE CONTAS (CEAM)",'INF GERAIS'!N349="CONCLUÍDO"),RESUMO!N349+60,"ND")</f>
        <v>ND</v>
      </c>
      <c r="H349" s="10">
        <v>42850</v>
      </c>
      <c r="I349" s="233"/>
      <c r="J349" s="30" t="s">
        <v>10496</v>
      </c>
      <c r="K349" s="10">
        <v>43159</v>
      </c>
      <c r="L349" s="30" t="s">
        <v>10993</v>
      </c>
      <c r="M349" s="10">
        <v>43206</v>
      </c>
      <c r="N349" s="1188" t="s">
        <v>11431</v>
      </c>
      <c r="O349" s="10">
        <v>43306</v>
      </c>
      <c r="P349" s="1293" t="s">
        <v>11768</v>
      </c>
      <c r="Q349" s="122">
        <v>43441</v>
      </c>
      <c r="R349" s="1309" t="s">
        <v>11810</v>
      </c>
      <c r="S349" s="233">
        <v>43103</v>
      </c>
      <c r="T349" s="1397" t="s">
        <v>12078</v>
      </c>
      <c r="U349" s="122">
        <v>43571</v>
      </c>
      <c r="V349" s="1439" t="s">
        <v>12207</v>
      </c>
      <c r="W349" s="122">
        <v>43622</v>
      </c>
      <c r="X349" s="1642" t="s">
        <v>12266</v>
      </c>
      <c r="Y349" s="122">
        <v>43648</v>
      </c>
      <c r="Z349" s="1824" t="s">
        <v>13459</v>
      </c>
      <c r="AA349" s="122">
        <v>43815</v>
      </c>
      <c r="AB349" s="35" t="s">
        <v>13457</v>
      </c>
      <c r="AC349" s="122">
        <v>44439</v>
      </c>
      <c r="AD349" s="1824" t="s">
        <v>13458</v>
      </c>
      <c r="AE349" s="122">
        <v>44452</v>
      </c>
      <c r="AF349" s="1948" t="s">
        <v>13747</v>
      </c>
      <c r="AG349" s="122">
        <v>44890</v>
      </c>
    </row>
    <row r="350" spans="2:33" ht="87" x14ac:dyDescent="0.35">
      <c r="B350" s="30" t="str">
        <f>'INF GERAIS'!B350&amp;IFERROR(IF(INDEX(APOIO!$A$5:$A$50,MATCH('INF GERAIS'!N350,APOIO!$B$5:$B$50,0))="NÃO",APOIO!$A$2&amp;"NÃO VÁLIDO",""),"")</f>
        <v>2014.0329</v>
      </c>
      <c r="C350" s="30" t="str">
        <f>'INF GERAIS'!C350</f>
        <v>SERTÃO DO PAJEÚ</v>
      </c>
      <c r="D350" s="30" t="str">
        <f>'INF GERAIS'!D350</f>
        <v>SANTA CRUZ DA BAIXA VERDE</v>
      </c>
      <c r="E350" s="30" t="str">
        <f>'INF GERAIS'!E350</f>
        <v xml:space="preserve">CONSTRUÇÃO DE QUADRA POLIESPORTIVA COBERTA COM VESTIÁRIO E PALCO </v>
      </c>
      <c r="F350" s="30" t="str">
        <f>'INF GERAIS'!G350</f>
        <v>NORMAL</v>
      </c>
      <c r="G350" s="233" t="str">
        <f>IF(OR('INF GERAIS'!N350="AGUARDANDO PRESTAÇÃO DE CONTAS",'INF GERAIS'!N350="AGUARDANDO APROVAÇÃO PRESTAÇÃO DE CONTAS",'INF GERAIS'!N350="AGUARDANDO APROVAÇÃO PRESTAÇÃO DE CONTAS (SECRETARIA)",'INF GERAIS'!N350="AGUARDANDO APROVAÇÃO PRESTAÇÃO DE CONTAS (CEAM)",'INF GERAIS'!N350="CONCLUÍDO"),RESUMO!N350+60,"ND")</f>
        <v>ND</v>
      </c>
      <c r="H350" s="10">
        <v>42548</v>
      </c>
      <c r="I350" s="233"/>
      <c r="J350" s="534" t="s">
        <v>8276</v>
      </c>
      <c r="K350" s="10">
        <v>42628</v>
      </c>
      <c r="L350" s="572" t="s">
        <v>8509</v>
      </c>
      <c r="M350" s="10">
        <v>42649</v>
      </c>
      <c r="N350" s="30"/>
      <c r="O350" s="10"/>
    </row>
    <row r="351" spans="2:33" ht="145" x14ac:dyDescent="0.35">
      <c r="B351" s="30" t="str">
        <f>'INF GERAIS'!B351&amp;IFERROR(IF(INDEX(APOIO!$A$5:$A$50,MATCH('INF GERAIS'!N351,APOIO!$B$5:$B$50,0))="NÃO",APOIO!$A$2&amp;"NÃO VÁLIDO",""),"")</f>
        <v>2014.0330</v>
      </c>
      <c r="C351" s="30" t="str">
        <f>'INF GERAIS'!C351</f>
        <v>AGRESTE SETENTRIONAL</v>
      </c>
      <c r="D351" s="30" t="str">
        <f>'INF GERAIS'!D351</f>
        <v>SANTA CRUZ DO CAPIBARIBE</v>
      </c>
      <c r="E351" s="30" t="str">
        <f>'INF GERAIS'!E351</f>
        <v>CONSTRUÇÃO DA CENTRAL DE FEIRAS E MERCADOS</v>
      </c>
      <c r="F351" s="30" t="str">
        <f>'INF GERAIS'!G351</f>
        <v>NORMAL</v>
      </c>
      <c r="G351" s="233" t="str">
        <f>IF(OR('INF GERAIS'!N351="AGUARDANDO PRESTAÇÃO DE CONTAS",'INF GERAIS'!N351="AGUARDANDO APROVAÇÃO PRESTAÇÃO DE CONTAS",'INF GERAIS'!N351="AGUARDANDO APROVAÇÃO PRESTAÇÃO DE CONTAS (SECRETARIA)",'INF GERAIS'!N351="AGUARDANDO APROVAÇÃO PRESTAÇÃO DE CONTAS (CEAM)",'INF GERAIS'!N351="CONCLUÍDO"),RESUMO!N351+60,"ND")</f>
        <v>ND</v>
      </c>
      <c r="H351" s="10">
        <v>42942</v>
      </c>
      <c r="I351" s="233"/>
      <c r="J351" s="178" t="s">
        <v>9954</v>
      </c>
      <c r="K351" s="10">
        <v>42976</v>
      </c>
      <c r="L351" s="911" t="s">
        <v>10117</v>
      </c>
      <c r="M351" s="122">
        <v>43059</v>
      </c>
      <c r="N351" s="178" t="s">
        <v>10263</v>
      </c>
      <c r="O351" s="233">
        <v>43088</v>
      </c>
      <c r="P351" s="1011" t="s">
        <v>10510</v>
      </c>
      <c r="Q351" s="122">
        <v>43160</v>
      </c>
    </row>
    <row r="352" spans="2:33" ht="101.5" x14ac:dyDescent="0.35">
      <c r="B352" s="30" t="str">
        <f>'INF GERAIS'!B352&amp;IFERROR(IF(INDEX(APOIO!$A$5:$A$50,MATCH('INF GERAIS'!N352,APOIO!$B$5:$B$50,0))="NÃO",APOIO!$A$2&amp;"NÃO VÁLIDO",""),"")</f>
        <v>2014.0331</v>
      </c>
      <c r="C352" s="30" t="str">
        <f>'INF GERAIS'!C352</f>
        <v>AGRESTE SETENTRIONAL</v>
      </c>
      <c r="D352" s="30" t="str">
        <f>'INF GERAIS'!D352</f>
        <v>SANTA CRUZ DO CAPIBARIBE</v>
      </c>
      <c r="E352" s="30" t="str">
        <f>'INF GERAIS'!E352</f>
        <v>PAVIMENTAÇÃO EM PARALELEPÍPEDO EM DIVERSAS RUAS DO MUNICÍPIO.</v>
      </c>
      <c r="F352" s="30" t="str">
        <f>'INF GERAIS'!G352</f>
        <v>NORMAL</v>
      </c>
      <c r="G352" s="233" t="str">
        <f>IF(OR('INF GERAIS'!N352="AGUARDANDO PRESTAÇÃO DE CONTAS",'INF GERAIS'!N352="AGUARDANDO APROVAÇÃO PRESTAÇÃO DE CONTAS",'INF GERAIS'!N352="AGUARDANDO APROVAÇÃO PRESTAÇÃO DE CONTAS (SECRETARIA)",'INF GERAIS'!N352="AGUARDANDO APROVAÇÃO PRESTAÇÃO DE CONTAS (CEAM)",'INF GERAIS'!N352="CONCLUÍDO"),RESUMO!N352+60,"ND")</f>
        <v>ND</v>
      </c>
      <c r="H352" s="10">
        <v>42942</v>
      </c>
      <c r="I352" s="233"/>
      <c r="J352" s="984" t="s">
        <v>10413</v>
      </c>
      <c r="K352" s="10">
        <v>43125</v>
      </c>
      <c r="L352" s="1028" t="s">
        <v>10617</v>
      </c>
      <c r="M352" s="10">
        <v>43175</v>
      </c>
      <c r="N352" s="30"/>
      <c r="O352" s="10"/>
    </row>
    <row r="353" spans="2:23" ht="43.5" x14ac:dyDescent="0.35">
      <c r="B353" s="30" t="str">
        <f>'INF GERAIS'!B353&amp;IFERROR(IF(INDEX(APOIO!$A$5:$A$50,MATCH('INF GERAIS'!N353,APOIO!$B$5:$B$50,0))="NÃO",APOIO!$A$2&amp;"NÃO VÁLIDO",""),"")</f>
        <v>2014.0332
NÃO VÁLIDO</v>
      </c>
      <c r="C353" s="30" t="str">
        <f>'INF GERAIS'!C353</f>
        <v>AGRESTE SETENTRIONAL</v>
      </c>
      <c r="D353" s="30" t="str">
        <f>'INF GERAIS'!D353</f>
        <v>SANTA CRUZ DO CAPIBARIBE</v>
      </c>
      <c r="E353" s="30" t="str">
        <f>'INF GERAIS'!E353</f>
        <v>CONSTRUÇÃO DO AMBULATÓRIO ESPECIALIZADO DA MULHER</v>
      </c>
      <c r="F353" s="30" t="str">
        <f>'INF GERAIS'!G353</f>
        <v>NORMAL</v>
      </c>
      <c r="G353" s="233" t="str">
        <f>IF(OR('INF GERAIS'!N353="AGUARDANDO PRESTAÇÃO DE CONTAS",'INF GERAIS'!N353="AGUARDANDO APROVAÇÃO PRESTAÇÃO DE CONTAS",'INF GERAIS'!N353="AGUARDANDO APROVAÇÃO PRESTAÇÃO DE CONTAS (SECRETARIA)",'INF GERAIS'!N353="AGUARDANDO APROVAÇÃO PRESTAÇÃO DE CONTAS (CEAM)",'INF GERAIS'!N353="CONCLUÍDO"),RESUMO!N353+60,"ND")</f>
        <v>ND</v>
      </c>
      <c r="H353" s="10"/>
      <c r="I353" s="233"/>
      <c r="J353" s="30"/>
      <c r="K353" s="10"/>
      <c r="L353" s="30"/>
      <c r="M353" s="10"/>
      <c r="N353" s="30"/>
      <c r="O353" s="10"/>
    </row>
    <row r="354" spans="2:23" ht="188.5" x14ac:dyDescent="0.35">
      <c r="B354" s="30" t="str">
        <f>'INF GERAIS'!B354&amp;IFERROR(IF(INDEX(APOIO!$A$5:$A$50,MATCH('INF GERAIS'!N354,APOIO!$B$5:$B$50,0))="NÃO",APOIO!$A$2&amp;"NÃO VÁLIDO",""),"")</f>
        <v>2014.0333</v>
      </c>
      <c r="C354" s="30" t="str">
        <f>'INF GERAIS'!C354</f>
        <v>SERTÃO DO ARARIPE</v>
      </c>
      <c r="D354" s="30" t="str">
        <f>'INF GERAIS'!D354</f>
        <v>SANTA FILOMENA</v>
      </c>
      <c r="E354" s="30" t="str">
        <f>'INF GERAIS'!E354</f>
        <v>PAVIMENTAÇÃO  EM PARALELEPÍPEDO EM  DIVERSAS RUAS</v>
      </c>
      <c r="F354" s="30" t="str">
        <f>'INF GERAIS'!G354</f>
        <v>NORMAL</v>
      </c>
      <c r="G354" s="233" t="str">
        <f>IF(OR('INF GERAIS'!N354="AGUARDANDO PRESTAÇÃO DE CONTAS",'INF GERAIS'!N354="AGUARDANDO APROVAÇÃO PRESTAÇÃO DE CONTAS",'INF GERAIS'!N354="AGUARDANDO APROVAÇÃO PRESTAÇÃO DE CONTAS (SECRETARIA)",'INF GERAIS'!N354="AGUARDANDO APROVAÇÃO PRESTAÇÃO DE CONTAS (CEAM)",'INF GERAIS'!N354="CONCLUÍDO"),RESUMO!N354+60,"ND")</f>
        <v>ND</v>
      </c>
      <c r="H354" s="10">
        <v>42732</v>
      </c>
      <c r="I354" s="233"/>
      <c r="J354" s="30" t="s">
        <v>12401</v>
      </c>
      <c r="K354" s="10">
        <v>43677</v>
      </c>
      <c r="L354" s="1575" t="s">
        <v>12659</v>
      </c>
      <c r="M354" s="10">
        <v>43762</v>
      </c>
      <c r="N354" s="1873" t="s">
        <v>13597</v>
      </c>
      <c r="O354" s="10">
        <v>44636</v>
      </c>
    </row>
    <row r="355" spans="2:23" ht="58" x14ac:dyDescent="0.35">
      <c r="B355" s="30" t="str">
        <f>'INF GERAIS'!B355&amp;IFERROR(IF(INDEX(APOIO!$A$5:$A$50,MATCH('INF GERAIS'!N355,APOIO!$B$5:$B$50,0))="NÃO",APOIO!$A$2&amp;"NÃO VÁLIDO",""),"")</f>
        <v>2014.0334</v>
      </c>
      <c r="C355" s="30" t="str">
        <f>'INF GERAIS'!C355</f>
        <v>SERTÃO DO SÃO FRANCISCO</v>
      </c>
      <c r="D355" s="30" t="str">
        <f>'INF GERAIS'!D355</f>
        <v>SANTA MARIA DA BOA VISTA</v>
      </c>
      <c r="E355" s="30" t="str">
        <f>'INF GERAIS'!E355</f>
        <v>RECAPEAMENTO ASFÁLTICO EM DIVERSAS RUAS NA SEDE DO  MUNICÍPIO</v>
      </c>
      <c r="F355" s="30" t="str">
        <f>'INF GERAIS'!G355</f>
        <v>NORMAL</v>
      </c>
      <c r="G355" s="233" t="str">
        <f>IF(OR('INF GERAIS'!N355="AGUARDANDO PRESTAÇÃO DE CONTAS",'INF GERAIS'!N355="AGUARDANDO APROVAÇÃO PRESTAÇÃO DE CONTAS",'INF GERAIS'!N355="AGUARDANDO APROVAÇÃO PRESTAÇÃO DE CONTAS (SECRETARIA)",'INF GERAIS'!N355="AGUARDANDO APROVAÇÃO PRESTAÇÃO DE CONTAS (CEAM)",'INF GERAIS'!N355="CONCLUÍDO"),RESUMO!N355+60,"ND")</f>
        <v>ND</v>
      </c>
      <c r="H355" s="10">
        <v>45533</v>
      </c>
      <c r="I355" s="2055" t="s">
        <v>14090</v>
      </c>
      <c r="J355" s="30"/>
      <c r="K355" s="10"/>
      <c r="L355" s="30"/>
      <c r="M355" s="10"/>
      <c r="N355" s="30"/>
      <c r="O355" s="10"/>
    </row>
    <row r="356" spans="2:23" ht="174" x14ac:dyDescent="0.35">
      <c r="B356" s="30" t="str">
        <f>'INF GERAIS'!B356&amp;IFERROR(IF(INDEX(APOIO!$A$5:$A$50,MATCH('INF GERAIS'!N356,APOIO!$B$5:$B$50,0))="NÃO",APOIO!$A$2&amp;"NÃO VÁLIDO",""),"")</f>
        <v>2014.0335</v>
      </c>
      <c r="C356" s="30" t="str">
        <f>'INF GERAIS'!C356</f>
        <v>SERTÃO DO SÃO FRANCISCO</v>
      </c>
      <c r="D356" s="30" t="str">
        <f>'INF GERAIS'!D356</f>
        <v>SANTA MARIA DA BOA VISTA</v>
      </c>
      <c r="E356" s="30" t="str">
        <f>'INF GERAIS'!E356</f>
        <v>CONSTRUÇÃO DA SALA DO EMPREENDEDOR</v>
      </c>
      <c r="F356" s="30" t="str">
        <f>'INF GERAIS'!G356</f>
        <v>NORMAL</v>
      </c>
      <c r="G356" s="233" t="str">
        <f>IF(OR('INF GERAIS'!N356="AGUARDANDO PRESTAÇÃO DE CONTAS",'INF GERAIS'!N356="AGUARDANDO APROVAÇÃO PRESTAÇÃO DE CONTAS",'INF GERAIS'!N356="AGUARDANDO APROVAÇÃO PRESTAÇÃO DE CONTAS (SECRETARIA)",'INF GERAIS'!N356="AGUARDANDO APROVAÇÃO PRESTAÇÃO DE CONTAS (CEAM)",'INF GERAIS'!N356="CONCLUÍDO"),RESUMO!N356+60,"ND")</f>
        <v>ND</v>
      </c>
      <c r="H356" s="10">
        <v>43319</v>
      </c>
      <c r="I356" s="233"/>
      <c r="J356" s="30" t="s">
        <v>11625</v>
      </c>
      <c r="K356" s="10">
        <v>43355</v>
      </c>
      <c r="L356" s="30" t="s">
        <v>12056</v>
      </c>
      <c r="M356" s="2039">
        <v>43560</v>
      </c>
      <c r="N356" s="2051" t="s">
        <v>12156</v>
      </c>
      <c r="O356" s="2039">
        <v>43602</v>
      </c>
      <c r="P356" s="9" t="s">
        <v>12193</v>
      </c>
      <c r="Q356" s="376">
        <v>43615</v>
      </c>
      <c r="R356" s="9" t="s">
        <v>12768</v>
      </c>
      <c r="S356" s="376">
        <v>43790</v>
      </c>
      <c r="T356" s="9" t="s">
        <v>12917</v>
      </c>
      <c r="U356" s="376">
        <v>43844</v>
      </c>
      <c r="V356" s="9" t="s">
        <v>13190</v>
      </c>
      <c r="W356" s="376">
        <v>44001</v>
      </c>
    </row>
    <row r="357" spans="2:23" ht="145" x14ac:dyDescent="0.35">
      <c r="B357" s="30" t="str">
        <f>'INF GERAIS'!B357&amp;IFERROR(IF(INDEX(APOIO!$A$5:$A$50,MATCH('INF GERAIS'!N357,APOIO!$B$5:$B$50,0))="NÃO",APOIO!$A$2&amp;"NÃO VÁLIDO",""),"")</f>
        <v>2014.0336</v>
      </c>
      <c r="C357" s="30" t="str">
        <f>'INF GERAIS'!C357</f>
        <v>SERTÃO DO SÃO FRANCISCO</v>
      </c>
      <c r="D357" s="30" t="str">
        <f>'INF GERAIS'!D357</f>
        <v>SANTA MARIA DA BOA VISTA</v>
      </c>
      <c r="E357" s="30" t="str">
        <f>'INF GERAIS'!E357</f>
        <v>RECUPERAÇÃO DE ESTRADAS VICINAIS</v>
      </c>
      <c r="F357" s="30" t="str">
        <f>'INF GERAIS'!G357</f>
        <v>NORMAL</v>
      </c>
      <c r="G357" s="233" t="str">
        <f>IF(OR('INF GERAIS'!N357="AGUARDANDO PRESTAÇÃO DE CONTAS",'INF GERAIS'!N357="AGUARDANDO APROVAÇÃO PRESTAÇÃO DE CONTAS",'INF GERAIS'!N357="AGUARDANDO APROVAÇÃO PRESTAÇÃO DE CONTAS (SECRETARIA)",'INF GERAIS'!N357="AGUARDANDO APROVAÇÃO PRESTAÇÃO DE CONTAS (CEAM)",'INF GERAIS'!N357="CONCLUÍDO"),RESUMO!N357+60,"ND")</f>
        <v>ND</v>
      </c>
      <c r="H357" s="10">
        <v>42675</v>
      </c>
      <c r="I357" s="233"/>
      <c r="J357" s="30" t="s">
        <v>10631</v>
      </c>
      <c r="K357" s="10">
        <v>43199</v>
      </c>
      <c r="L357" s="30" t="s">
        <v>11060</v>
      </c>
      <c r="M357" s="10">
        <v>43228</v>
      </c>
      <c r="N357" s="30" t="s">
        <v>11635</v>
      </c>
      <c r="O357" s="10">
        <v>43355</v>
      </c>
      <c r="P357" s="35" t="s">
        <v>12237</v>
      </c>
      <c r="Q357" s="16">
        <v>43633</v>
      </c>
      <c r="R357" s="9" t="s">
        <v>12699</v>
      </c>
      <c r="S357" s="16">
        <v>43781</v>
      </c>
      <c r="T357" s="35" t="s">
        <v>12970</v>
      </c>
      <c r="U357" s="16">
        <v>43871</v>
      </c>
      <c r="V357" s="35" t="s">
        <v>13191</v>
      </c>
      <c r="W357" s="16">
        <v>44004</v>
      </c>
    </row>
    <row r="358" spans="2:23" ht="72.5" x14ac:dyDescent="0.35">
      <c r="B358" s="30" t="str">
        <f>'INF GERAIS'!B358&amp;IFERROR(IF(INDEX(APOIO!$A$5:$A$50,MATCH('INF GERAIS'!N358,APOIO!$B$5:$B$50,0))="NÃO",APOIO!$A$2&amp;"NÃO VÁLIDO",""),"")</f>
        <v>2014.0337</v>
      </c>
      <c r="C358" s="30" t="str">
        <f>'INF GERAIS'!C358</f>
        <v>SERTÃO DO SÃO FRANCISCO</v>
      </c>
      <c r="D358" s="30" t="str">
        <f>'INF GERAIS'!D358</f>
        <v>SANTA MARIA DA BOA VISTA</v>
      </c>
      <c r="E358" s="30" t="str">
        <f>'INF GERAIS'!E358</f>
        <v>RECUPERAÇÃO DE PRÉDIO PARA INSTALAÇÃO DE UNIDADE DO SAMU</v>
      </c>
      <c r="F358" s="30" t="str">
        <f>'INF GERAIS'!G358</f>
        <v>NORMAL</v>
      </c>
      <c r="G358" s="233" t="str">
        <f>IF(OR('INF GERAIS'!N358="AGUARDANDO PRESTAÇÃO DE CONTAS",'INF GERAIS'!N358="AGUARDANDO APROVAÇÃO PRESTAÇÃO DE CONTAS",'INF GERAIS'!N358="AGUARDANDO APROVAÇÃO PRESTAÇÃO DE CONTAS (SECRETARIA)",'INF GERAIS'!N358="AGUARDANDO APROVAÇÃO PRESTAÇÃO DE CONTAS (CEAM)",'INF GERAIS'!N358="CONCLUÍDO"),RESUMO!N358+60,"ND")</f>
        <v>ND</v>
      </c>
      <c r="H358" s="10">
        <v>43241</v>
      </c>
      <c r="I358" s="233"/>
      <c r="J358" s="30" t="s">
        <v>12102</v>
      </c>
      <c r="K358" s="10">
        <v>43580</v>
      </c>
      <c r="L358" s="2064" t="s">
        <v>14117</v>
      </c>
      <c r="M358" s="10">
        <v>45547</v>
      </c>
      <c r="N358" s="30" t="s">
        <v>14167</v>
      </c>
      <c r="O358" s="10">
        <v>45576</v>
      </c>
    </row>
    <row r="359" spans="2:23" ht="130.5" x14ac:dyDescent="0.35">
      <c r="B359" s="30" t="str">
        <f>'INF GERAIS'!B359&amp;IFERROR(IF(INDEX(APOIO!$A$5:$A$50,MATCH('INF GERAIS'!N359,APOIO!$B$5:$B$50,0))="NÃO",APOIO!$A$2&amp;"NÃO VÁLIDO",""),"")</f>
        <v>2014.0338</v>
      </c>
      <c r="C359" s="30" t="str">
        <f>'INF GERAIS'!C359</f>
        <v>SERTÃO DO SÃO FRANCISCO</v>
      </c>
      <c r="D359" s="30" t="str">
        <f>'INF GERAIS'!D359</f>
        <v>SANTA MARIA DA BOA VISTA</v>
      </c>
      <c r="E359" s="30" t="str">
        <f>'INF GERAIS'!E359</f>
        <v>ABASTECIMENTO DE ÁGUA 1ª ETAPA</v>
      </c>
      <c r="F359" s="30" t="str">
        <f>'INF GERAIS'!G359</f>
        <v>NORMAL</v>
      </c>
      <c r="G359" s="233" t="str">
        <f>IF(OR('INF GERAIS'!N359="AGUARDANDO PRESTAÇÃO DE CONTAS",'INF GERAIS'!N359="AGUARDANDO APROVAÇÃO PRESTAÇÃO DE CONTAS",'INF GERAIS'!N359="AGUARDANDO APROVAÇÃO PRESTAÇÃO DE CONTAS (SECRETARIA)",'INF GERAIS'!N359="AGUARDANDO APROVAÇÃO PRESTAÇÃO DE CONTAS (CEAM)",'INF GERAIS'!N359="CONCLUÍDO"),RESUMO!N359+60,"ND")</f>
        <v>ND</v>
      </c>
      <c r="H359" s="10">
        <v>43277</v>
      </c>
      <c r="I359" s="233"/>
      <c r="J359" s="1177" t="s">
        <v>11387</v>
      </c>
      <c r="K359" s="10">
        <v>43298</v>
      </c>
      <c r="L359" s="30" t="s">
        <v>12484</v>
      </c>
      <c r="M359" s="10">
        <v>43704</v>
      </c>
      <c r="N359" s="30" t="s">
        <v>14116</v>
      </c>
      <c r="O359" s="10">
        <v>45554</v>
      </c>
      <c r="P359" s="2078" t="s">
        <v>14182</v>
      </c>
      <c r="Q359" s="2005">
        <v>45601</v>
      </c>
    </row>
    <row r="360" spans="2:23" ht="145" x14ac:dyDescent="0.35">
      <c r="B360" s="30" t="str">
        <f>'INF GERAIS'!B360&amp;IFERROR(IF(INDEX(APOIO!$A$5:$A$50,MATCH('INF GERAIS'!N360,APOIO!$B$5:$B$50,0))="NÃO",APOIO!$A$2&amp;"NÃO VÁLIDO",""),"")</f>
        <v>2014.0339</v>
      </c>
      <c r="C360" s="30" t="str">
        <f>'INF GERAIS'!C360</f>
        <v>AGRESTE SETENTRIONAL</v>
      </c>
      <c r="D360" s="30" t="str">
        <f>'INF GERAIS'!D360</f>
        <v>SANTA MARIA DO CAMBUCÁ</v>
      </c>
      <c r="E360" s="30" t="str">
        <f>'INF GERAIS'!E360</f>
        <v>PAVIMENTAÇÃO EM PARALELEPIPEDOS GRANITICOS</v>
      </c>
      <c r="F360" s="30" t="str">
        <f>'INF GERAIS'!G360</f>
        <v>NORMAL</v>
      </c>
      <c r="G360" s="233" t="str">
        <f>IF(OR('INF GERAIS'!N360="AGUARDANDO PRESTAÇÃO DE CONTAS",'INF GERAIS'!N360="AGUARDANDO APROVAÇÃO PRESTAÇÃO DE CONTAS",'INF GERAIS'!N360="AGUARDANDO APROVAÇÃO PRESTAÇÃO DE CONTAS (SECRETARIA)",'INF GERAIS'!N360="AGUARDANDO APROVAÇÃO PRESTAÇÃO DE CONTAS (CEAM)",'INF GERAIS'!N360="CONCLUÍDO"),RESUMO!N360+60,"ND")</f>
        <v>ND</v>
      </c>
      <c r="H360" s="10">
        <v>43005</v>
      </c>
      <c r="I360" s="233"/>
      <c r="J360" s="30" t="s">
        <v>9943</v>
      </c>
      <c r="K360" s="10">
        <v>42972</v>
      </c>
      <c r="L360" s="233" t="s">
        <v>10033</v>
      </c>
      <c r="M360" s="10">
        <v>43005</v>
      </c>
      <c r="N360" s="1571" t="s">
        <v>12642</v>
      </c>
      <c r="O360" s="10">
        <v>43760</v>
      </c>
      <c r="P360" s="1917" t="s">
        <v>13084</v>
      </c>
      <c r="Q360" s="233">
        <v>43938</v>
      </c>
      <c r="R360" s="1917" t="s">
        <v>13682</v>
      </c>
      <c r="S360" s="122">
        <v>44700</v>
      </c>
    </row>
    <row r="361" spans="2:23" ht="130.5" x14ac:dyDescent="0.35">
      <c r="B361" s="30" t="str">
        <f>'INF GERAIS'!B361&amp;IFERROR(IF(INDEX(APOIO!$A$5:$A$50,MATCH('INF GERAIS'!N361,APOIO!$B$5:$B$50,0))="NÃO",APOIO!$A$2&amp;"NÃO VÁLIDO",""),"")</f>
        <v>2014.0340</v>
      </c>
      <c r="C361" s="30" t="str">
        <f>'INF GERAIS'!C361</f>
        <v>AGRESTE SETENTRIONAL</v>
      </c>
      <c r="D361" s="30" t="str">
        <f>'INF GERAIS'!D361</f>
        <v>SANTA MARIA DO CAMBUCÁ</v>
      </c>
      <c r="E361" s="30" t="str">
        <f>'INF GERAIS'!E361</f>
        <v>CONSTRUÇÃO DE PÓRTICO, PASSEIO COM GUARDA-CORPO E REQUALIFICAÇÃO DE PRAÇAS E CANTEIROS</v>
      </c>
      <c r="F361" s="30" t="str">
        <f>'INF GERAIS'!G361</f>
        <v>NORMAL</v>
      </c>
      <c r="G361" s="233" t="str">
        <f>IF(OR('INF GERAIS'!N361="AGUARDANDO PRESTAÇÃO DE CONTAS",'INF GERAIS'!N361="AGUARDANDO APROVAÇÃO PRESTAÇÃO DE CONTAS",'INF GERAIS'!N361="AGUARDANDO APROVAÇÃO PRESTAÇÃO DE CONTAS (SECRETARIA)",'INF GERAIS'!N361="AGUARDANDO APROVAÇÃO PRESTAÇÃO DE CONTAS (CEAM)",'INF GERAIS'!N361="CONCLUÍDO"),RESUMO!N361+60,"ND")</f>
        <v>ND</v>
      </c>
      <c r="H361" s="10">
        <v>43005</v>
      </c>
      <c r="I361" s="233"/>
      <c r="J361" s="30" t="s">
        <v>9943</v>
      </c>
      <c r="K361" s="10">
        <v>42972</v>
      </c>
      <c r="L361" s="233" t="s">
        <v>10034</v>
      </c>
      <c r="M361" s="233">
        <v>43005</v>
      </c>
      <c r="N361" s="1042" t="s">
        <v>10632</v>
      </c>
      <c r="O361" s="10">
        <v>43200</v>
      </c>
      <c r="P361" s="1099" t="s">
        <v>11097</v>
      </c>
      <c r="Q361" s="122">
        <v>43222</v>
      </c>
      <c r="R361" s="1109" t="s">
        <v>11100</v>
      </c>
      <c r="S361" s="122">
        <v>43234</v>
      </c>
    </row>
    <row r="362" spans="2:23" ht="29" x14ac:dyDescent="0.35">
      <c r="B362" s="1966" t="str">
        <f>'INF GERAIS'!B362&amp;IFERROR(IF(INDEX(APOIO!$A$5:$A$50,MATCH('INF GERAIS'!N362,APOIO!$B$5:$B$50,0))="NÃO",APOIO!$A$2&amp;"NÃO VÁLIDO",""),"")</f>
        <v>2014.0341</v>
      </c>
      <c r="C362" s="30" t="str">
        <f>'INF GERAIS'!C362</f>
        <v>SERTÃO DO PAJEÚ</v>
      </c>
      <c r="D362" s="30" t="str">
        <f>'INF GERAIS'!D362</f>
        <v>SANTA TEREZINHA</v>
      </c>
      <c r="E362" s="30" t="str">
        <f>'INF GERAIS'!E362</f>
        <v>REVITALIZAÇÃO DE ESCOLAS MUNICIPAIS</v>
      </c>
      <c r="F362" s="30" t="str">
        <f>'INF GERAIS'!G362</f>
        <v>NORMAL</v>
      </c>
      <c r="G362" s="233" t="str">
        <f>IF(OR('INF GERAIS'!N362="AGUARDANDO PRESTAÇÃO DE CONTAS",'INF GERAIS'!N362="AGUARDANDO APROVAÇÃO PRESTAÇÃO DE CONTAS",'INF GERAIS'!N362="AGUARDANDO APROVAÇÃO PRESTAÇÃO DE CONTAS (SECRETARIA)",'INF GERAIS'!N362="AGUARDANDO APROVAÇÃO PRESTAÇÃO DE CONTAS (CEAM)",'INF GERAIS'!N362="CONCLUÍDO"),RESUMO!N362+60,"ND")</f>
        <v>ND</v>
      </c>
      <c r="H362" s="10">
        <v>44609</v>
      </c>
      <c r="I362" s="233" t="s">
        <v>13911</v>
      </c>
      <c r="J362" s="1997" t="s">
        <v>13910</v>
      </c>
      <c r="K362" s="10">
        <v>45238</v>
      </c>
      <c r="L362" s="2004" t="s">
        <v>13910</v>
      </c>
      <c r="M362" s="10">
        <v>45307</v>
      </c>
      <c r="N362" s="30" t="s">
        <v>13936</v>
      </c>
      <c r="O362" s="10"/>
    </row>
    <row r="363" spans="2:23" ht="72.5" x14ac:dyDescent="0.35">
      <c r="B363" s="30" t="str">
        <f>'INF GERAIS'!B363&amp;IFERROR(IF(INDEX(APOIO!$A$5:$A$50,MATCH('INF GERAIS'!N363,APOIO!$B$5:$B$50,0))="NÃO",APOIO!$A$2&amp;"NÃO VÁLIDO",""),"")</f>
        <v>2014.0342</v>
      </c>
      <c r="C363" s="30" t="str">
        <f>'INF GERAIS'!C363</f>
        <v>SERTÃO DO PAJEÚ</v>
      </c>
      <c r="D363" s="30" t="str">
        <f>'INF GERAIS'!D363</f>
        <v>SANTA TEREZINHA</v>
      </c>
      <c r="E363" s="30" t="str">
        <f>'INF GERAIS'!E363</f>
        <v>REVITALIZAÇÃO DE MERCADO MUNICIPAL</v>
      </c>
      <c r="F363" s="30" t="str">
        <f>'INF GERAIS'!G363</f>
        <v>NORMAL</v>
      </c>
      <c r="G363" s="233" t="str">
        <f>IF(OR('INF GERAIS'!N363="AGUARDANDO PRESTAÇÃO DE CONTAS",'INF GERAIS'!N363="AGUARDANDO APROVAÇÃO PRESTAÇÃO DE CONTAS",'INF GERAIS'!N363="AGUARDANDO APROVAÇÃO PRESTAÇÃO DE CONTAS (SECRETARIA)",'INF GERAIS'!N363="AGUARDANDO APROVAÇÃO PRESTAÇÃO DE CONTAS (CEAM)",'INF GERAIS'!N363="CONCLUÍDO"),RESUMO!N363+60,"ND")</f>
        <v>ND</v>
      </c>
      <c r="H363" s="10">
        <v>43367</v>
      </c>
      <c r="I363" s="233"/>
      <c r="J363" s="30" t="s">
        <v>11691</v>
      </c>
      <c r="K363" s="10">
        <v>43382</v>
      </c>
      <c r="L363" s="30" t="s">
        <v>11813</v>
      </c>
      <c r="M363" s="10">
        <v>43473</v>
      </c>
      <c r="N363" s="30"/>
      <c r="O363" s="10"/>
    </row>
    <row r="364" spans="2:23" ht="101.5" x14ac:dyDescent="0.35">
      <c r="B364" s="30" t="str">
        <f>'INF GERAIS'!B364&amp;IFERROR(IF(INDEX(APOIO!$A$5:$A$50,MATCH('INF GERAIS'!N364,APOIO!$B$5:$B$50,0))="NÃO",APOIO!$A$2&amp;"NÃO VÁLIDO",""),"")</f>
        <v>2014.0343</v>
      </c>
      <c r="C364" s="30" t="str">
        <f>'INF GERAIS'!C364</f>
        <v>SERTÃO DO PAJEÚ</v>
      </c>
      <c r="D364" s="30" t="str">
        <f>'INF GERAIS'!D364</f>
        <v>SANTA TEREZINHA</v>
      </c>
      <c r="E364" s="30" t="str">
        <f>'INF GERAIS'!E364</f>
        <v>REVITALIZAÇÃO DE AÇOUGUE MUNICIPAL</v>
      </c>
      <c r="F364" s="30" t="str">
        <f>'INF GERAIS'!G364</f>
        <v>NORMAL</v>
      </c>
      <c r="G364" s="233" t="str">
        <f>IF(OR('INF GERAIS'!N364="AGUARDANDO PRESTAÇÃO DE CONTAS",'INF GERAIS'!N364="AGUARDANDO APROVAÇÃO PRESTAÇÃO DE CONTAS",'INF GERAIS'!N364="AGUARDANDO APROVAÇÃO PRESTAÇÃO DE CONTAS (SECRETARIA)",'INF GERAIS'!N364="AGUARDANDO APROVAÇÃO PRESTAÇÃO DE CONTAS (CEAM)",'INF GERAIS'!N364="CONCLUÍDO"),RESUMO!N364+60,"ND")</f>
        <v>ND</v>
      </c>
      <c r="H364" s="10">
        <v>43047</v>
      </c>
      <c r="I364" s="233"/>
      <c r="J364" s="35" t="s">
        <v>10505</v>
      </c>
      <c r="K364" s="10">
        <v>43160</v>
      </c>
      <c r="L364" s="30" t="s">
        <v>10592</v>
      </c>
      <c r="M364" s="10">
        <v>43180</v>
      </c>
      <c r="N364" s="30"/>
      <c r="O364" s="10"/>
    </row>
    <row r="365" spans="2:23" ht="29" x14ac:dyDescent="0.35">
      <c r="B365" s="1432" t="str">
        <f>'INF GERAIS'!B365&amp;IFERROR(IF(INDEX(APOIO!$A$5:$A$50,MATCH('INF GERAIS'!N365,APOIO!$B$5:$B$50,0))="NÃO",APOIO!$A$2&amp;"NÃO VÁLIDO",""),"")</f>
        <v>2014.0442</v>
      </c>
      <c r="C365" s="1432" t="str">
        <f>'INF GERAIS'!C365</f>
        <v>SERTÃO DO PAJEÚ</v>
      </c>
      <c r="D365" s="1432" t="str">
        <f>'INF GERAIS'!D365</f>
        <v>SANTA TEREZINHA</v>
      </c>
      <c r="E365" s="1432" t="str">
        <f>'INF GERAIS'!E365</f>
        <v>REVITALIZAÇÃO DA PRAÇA SÃO SEBASTIÃO</v>
      </c>
      <c r="F365" s="1432" t="str">
        <f>'INF GERAIS'!G365</f>
        <v>NORMAL</v>
      </c>
      <c r="G365" s="233">
        <f>IF(OR('INF GERAIS'!N365="AGUARDANDO PRESTAÇÃO DE CONTAS",'INF GERAIS'!N365="AGUARDANDO APROVAÇÃO PRESTAÇÃO DE CONTAS",'INF GERAIS'!N365="AGUARDANDO APROVAÇÃO PRESTAÇÃO DE CONTAS (SECRETARIA)",'INF GERAIS'!N365="AGUARDANDO APROVAÇÃO PRESTAÇÃO DE CONTAS (CEAM)",'INF GERAIS'!N365="CONCLUÍDO"),RESUMO!N365+60,"ND")</f>
        <v>44586</v>
      </c>
      <c r="H365" s="233">
        <v>44593</v>
      </c>
      <c r="I365" s="233"/>
      <c r="J365" s="35" t="s">
        <v>13523</v>
      </c>
      <c r="K365" s="233"/>
      <c r="L365" s="1432"/>
      <c r="M365" s="233"/>
      <c r="N365" s="1432"/>
      <c r="O365" s="233"/>
    </row>
    <row r="366" spans="2:23" ht="29" x14ac:dyDescent="0.35">
      <c r="B366" s="30" t="str">
        <f>'INF GERAIS'!B366&amp;IFERROR(IF(INDEX(APOIO!$A$5:$A$50,MATCH('INF GERAIS'!N366,APOIO!$B$5:$B$50,0))="NÃO",APOIO!$A$2&amp;"NÃO VÁLIDO",""),"")</f>
        <v>2014.0344
NÃO VÁLIDO</v>
      </c>
      <c r="C366" s="30" t="str">
        <f>'INF GERAIS'!C366</f>
        <v>SERTÃO DO PAJEÚ</v>
      </c>
      <c r="D366" s="30" t="str">
        <f>'INF GERAIS'!D366</f>
        <v>SANTA TEREZINHA</v>
      </c>
      <c r="E366" s="30" t="str">
        <f>'INF GERAIS'!E366</f>
        <v xml:space="preserve">REVITALIZAÇÃO DO MATADOURO PÚBLICO </v>
      </c>
      <c r="F366" s="30" t="str">
        <f>'INF GERAIS'!G366</f>
        <v>NORMAL</v>
      </c>
      <c r="G366" s="233" t="str">
        <f>IF(OR('INF GERAIS'!N366="AGUARDANDO PRESTAÇÃO DE CONTAS",'INF GERAIS'!N366="AGUARDANDO APROVAÇÃO PRESTAÇÃO DE CONTAS",'INF GERAIS'!N366="AGUARDANDO APROVAÇÃO PRESTAÇÃO DE CONTAS (SECRETARIA)",'INF GERAIS'!N366="AGUARDANDO APROVAÇÃO PRESTAÇÃO DE CONTAS (CEAM)",'INF GERAIS'!N366="CONCLUÍDO"),RESUMO!N366+60,"ND")</f>
        <v>ND</v>
      </c>
      <c r="H366" s="10"/>
      <c r="I366" s="233"/>
      <c r="J366" s="30"/>
      <c r="K366" s="10"/>
      <c r="L366" s="30"/>
      <c r="M366" s="10"/>
      <c r="N366" s="30"/>
      <c r="O366" s="10"/>
    </row>
    <row r="367" spans="2:23" ht="43.5" x14ac:dyDescent="0.35">
      <c r="B367" s="1422" t="str">
        <f>'INF GERAIS'!B367&amp;IFERROR(IF(INDEX(APOIO!$A$5:$A$50,MATCH('INF GERAIS'!N367,APOIO!$B$5:$B$50,0))="NÃO",APOIO!$A$2&amp;"NÃO VÁLIDO",""),"")</f>
        <v>2014.0441</v>
      </c>
      <c r="C367" s="1422" t="str">
        <f>'INF GERAIS'!C367</f>
        <v>MATA SUL</v>
      </c>
      <c r="D367" s="1422" t="str">
        <f>'INF GERAIS'!D367</f>
        <v>SÃO BENEDITO DO SUL</v>
      </c>
      <c r="E367" s="1422" t="str">
        <f>'INF GERAIS'!E367</f>
        <v>PAVIMENTAÇÃO EM PARALELO</v>
      </c>
      <c r="F367" s="1422" t="str">
        <f>'INF GERAIS'!G367</f>
        <v>NORMAL</v>
      </c>
      <c r="G367" s="233" t="str">
        <f>IF(OR('INF GERAIS'!N367="AGUARDANDO PRESTAÇÃO DE CONTAS",'INF GERAIS'!N367="AGUARDANDO APROVAÇÃO PRESTAÇÃO DE CONTAS",'INF GERAIS'!N367="AGUARDANDO APROVAÇÃO PRESTAÇÃO DE CONTAS (SECRETARIA)",'INF GERAIS'!N367="AGUARDANDO APROVAÇÃO PRESTAÇÃO DE CONTAS (CEAM)",'INF GERAIS'!N367="CONCLUÍDO"),RESUMO!N367+60,"ND")</f>
        <v>ND</v>
      </c>
      <c r="H367" s="233">
        <v>44404</v>
      </c>
      <c r="I367" s="233"/>
      <c r="J367" s="1825" t="s">
        <v>13460</v>
      </c>
      <c r="K367" s="233">
        <v>44404</v>
      </c>
      <c r="L367" s="1422"/>
      <c r="M367" s="233"/>
      <c r="N367" s="1422"/>
      <c r="O367" s="233"/>
    </row>
    <row r="368" spans="2:23" ht="29.5" thickBot="1" x14ac:dyDescent="0.4">
      <c r="B368" s="30" t="str">
        <f>'INF GERAIS'!B368&amp;IFERROR(IF(INDEX(APOIO!$A$5:$A$50,MATCH('INF GERAIS'!N368,APOIO!$B$5:$B$50,0))="NÃO",APOIO!$A$2&amp;"NÃO VÁLIDO",""),"")</f>
        <v>2014.0345</v>
      </c>
      <c r="C368" s="30" t="str">
        <f>'INF GERAIS'!C368</f>
        <v>MATA SUL</v>
      </c>
      <c r="D368" s="30" t="str">
        <f>'INF GERAIS'!D368</f>
        <v>SÃO BENEDITO DO SUL</v>
      </c>
      <c r="E368" s="30" t="str">
        <f>'INF GERAIS'!E368</f>
        <v>PAVIMENTAÇÃO ASFALTICA DE DIVERSAs RUAS</v>
      </c>
      <c r="F368" s="30" t="str">
        <f>'INF GERAIS'!G368</f>
        <v>NORMAL</v>
      </c>
      <c r="G368" s="233" t="str">
        <f>IF(OR('INF GERAIS'!N368="AGUARDANDO PRESTAÇÃO DE CONTAS",'INF GERAIS'!N368="AGUARDANDO APROVAÇÃO PRESTAÇÃO DE CONTAS",'INF GERAIS'!N368="AGUARDANDO APROVAÇÃO PRESTAÇÃO DE CONTAS (SECRETARIA)",'INF GERAIS'!N368="AGUARDANDO APROVAÇÃO PRESTAÇÃO DE CONTAS (CEAM)",'INF GERAIS'!N368="CONCLUÍDO"),RESUMO!N368+60,"ND")</f>
        <v>ND</v>
      </c>
      <c r="H368" s="10">
        <v>44050</v>
      </c>
      <c r="I368" s="233"/>
      <c r="J368" s="1819" t="s">
        <v>13451</v>
      </c>
      <c r="K368" s="10">
        <v>44418</v>
      </c>
      <c r="L368" s="30"/>
      <c r="M368" s="10"/>
      <c r="N368" s="30"/>
      <c r="O368" s="10"/>
    </row>
    <row r="369" spans="2:16" ht="409.6" thickBot="1" x14ac:dyDescent="0.4">
      <c r="B369" s="30" t="str">
        <f>'INF GERAIS'!B369&amp;IFERROR(IF(INDEX(APOIO!$A$5:$A$50,MATCH('INF GERAIS'!N369,APOIO!$B$5:$B$50,0))="NÃO",APOIO!$A$2&amp;"NÃO VÁLIDO",""),"")</f>
        <v>2014.0346</v>
      </c>
      <c r="C369" s="30" t="str">
        <f>'INF GERAIS'!C369</f>
        <v>AGRESTE CENTRAL</v>
      </c>
      <c r="D369" s="30" t="str">
        <f>'INF GERAIS'!D369</f>
        <v>SÃO BENTO DO UNA</v>
      </c>
      <c r="E369" s="30" t="str">
        <f>'INF GERAIS'!E369</f>
        <v>PAVIMENTAÇÃO EM PARALELEPÍPEDOS GRANITICOS DE DIVERSAS RUAS - RUA LUIZ GONZAGA; RUA DR. LAURINDO LINS; 2.º TRAVESSA JOAQUIM NABUCO; RUA DOS TERREIROS; 1.TRAV. DOS TERREIROS; 2.TRAV. DOS TERREIROS; RUA BAIXADA DO CASTELO; RUA DA VARA; 1.TRAV.ELADIO PORFIRIO; RUA DE QUEIMADA GRANDE; RUA 6 DE ALMAS BENDITAS; TRAV. DA RUA 6 DE ALMAS BENDITAS; RUA DA JUREMA 3 E FRENTE DO MATADOURO; RUA DA TELPE - VILA DO ESPIRITO SANTO; RUA PRINCIPAL SAIDA DO TAPUIO - VILA DO ESPIRITO SANTO; RUA DA JUREMA 2; RUA DA PEDRA ATE A ENTRADA DE ESPIRITO SANTO; RUA DA PEDRA FRENTE - ESP. SANTO; RUA DE ACESSO A ETE; ACESSO / EMBARQUE / DESEMBARQUE / ESTACIONAMENTO DO MATADOURO MUNICIPAL; RUA CRISTIANO WESLEY O. ALMEIDA; TRAV. LUIZ GONZAGA; BECO DA 1º TRAV. ELADIO PORFIRIO</v>
      </c>
      <c r="F369" s="30" t="str">
        <f>'INF GERAIS'!G369</f>
        <v>NORMAL</v>
      </c>
      <c r="G369" s="233">
        <f>IF(OR('INF GERAIS'!N369="AGUARDANDO PRESTAÇÃO DE CONTAS",'INF GERAIS'!N369="AGUARDANDO APROVAÇÃO PRESTAÇÃO DE CONTAS",'INF GERAIS'!N369="AGUARDANDO APROVAÇÃO PRESTAÇÃO DE CONTAS (SECRETARIA)",'INF GERAIS'!N369="AGUARDANDO APROVAÇÃO PRESTAÇÃO DE CONTAS (CEAM)",'INF GERAIS'!N369="CONCLUÍDO"),RESUMO!N369+60,"ND")</f>
        <v>43969</v>
      </c>
      <c r="H369" s="10">
        <v>44029</v>
      </c>
      <c r="I369" s="233"/>
      <c r="J369" s="1812" t="s">
        <v>13641</v>
      </c>
      <c r="K369" s="1882">
        <v>44029</v>
      </c>
      <c r="L369" s="1883" t="s">
        <v>13642</v>
      </c>
      <c r="M369" s="1881">
        <v>44166</v>
      </c>
      <c r="N369" s="30"/>
      <c r="O369" s="10"/>
    </row>
    <row r="370" spans="2:16" ht="72.5" x14ac:dyDescent="0.35">
      <c r="B370" s="30" t="str">
        <f>'INF GERAIS'!B370&amp;IFERROR(IF(INDEX(APOIO!$A$5:$A$50,MATCH('INF GERAIS'!N370,APOIO!$B$5:$B$50,0))="NÃO",APOIO!$A$2&amp;"NÃO VÁLIDO",""),"")</f>
        <v>2014.0347</v>
      </c>
      <c r="C370" s="30" t="str">
        <f>'INF GERAIS'!C370</f>
        <v>AGRESTE CENTRAL</v>
      </c>
      <c r="D370" s="30" t="str">
        <f>'INF GERAIS'!D370</f>
        <v>SÃO BENTO DO UNA</v>
      </c>
      <c r="E370" s="30" t="str">
        <f>'INF GERAIS'!E370</f>
        <v>URBANIZAÇÃO E ILUMINAÇÃO DA AVENIDA OSVALDO CELSO MACIEL</v>
      </c>
      <c r="F370" s="30" t="str">
        <f>'INF GERAIS'!G370</f>
        <v>NORMAL</v>
      </c>
      <c r="G370" s="233">
        <f>IF(OR('INF GERAIS'!N370="AGUARDANDO PRESTAÇÃO DE CONTAS",'INF GERAIS'!N370="AGUARDANDO APROVAÇÃO PRESTAÇÃO DE CONTAS",'INF GERAIS'!N370="AGUARDANDO APROVAÇÃO PRESTAÇÃO DE CONTAS (SECRETARIA)",'INF GERAIS'!N370="AGUARDANDO APROVAÇÃO PRESTAÇÃO DE CONTAS (CEAM)",'INF GERAIS'!N370="CONCLUÍDO"),RESUMO!N370+60,"ND")</f>
        <v>43021</v>
      </c>
      <c r="H370" s="10">
        <v>43746</v>
      </c>
      <c r="I370" s="233"/>
      <c r="J370" s="30" t="s">
        <v>12703</v>
      </c>
      <c r="K370" s="10">
        <v>43787</v>
      </c>
      <c r="L370" s="30" t="s">
        <v>14151</v>
      </c>
      <c r="M370" s="10">
        <v>43484</v>
      </c>
      <c r="N370" s="30"/>
      <c r="O370" s="10"/>
    </row>
    <row r="371" spans="2:16" ht="275.5" x14ac:dyDescent="0.35">
      <c r="B371" s="30" t="str">
        <f>'INF GERAIS'!B371&amp;IFERROR(IF(INDEX(APOIO!$A$5:$A$50,MATCH('INF GERAIS'!N371,APOIO!$B$5:$B$50,0))="NÃO",APOIO!$A$2&amp;"NÃO VÁLIDO",""),"")</f>
        <v>2014.0348</v>
      </c>
      <c r="C371" s="30" t="str">
        <f>'INF GERAIS'!C371</f>
        <v>AGRESTE CENTRAL</v>
      </c>
      <c r="D371" s="30" t="str">
        <f>'INF GERAIS'!D371</f>
        <v>SÃO CAETANO</v>
      </c>
      <c r="E371" s="30" t="str">
        <f>'INF GERAIS'!E371</f>
        <v xml:space="preserve">RECAPEAMENTO ASFÁLTICA CBUQ: RUA ALTO DO ROSÁRIO, RUA JOSÉ BEZERRA SOBRINHO, AV. 7 DE SETEMBRO, RUA 15 DE NOVEMBRO RUA JOÃO PAES DE LIRA, RUA OSVALDO PONTES, RUA PREFEITO CAETANO GOMES, RUA OLINDINO SANTINO NA MESMA VIA, RUA LUIZ COIMBRA, RUA VEREADOR JOÃO CLEMENTE E PRAÇA ANANIAS DE MENEZES; E PAVIMENTAÇÃO EM PARALELEPÍEDOS GRANÍTICOS: :  DA 1ª TRAVESSA DO CAMPO ATÉ A 11ª </v>
      </c>
      <c r="F371" s="30" t="str">
        <f>'INF GERAIS'!G371</f>
        <v>NORMAL</v>
      </c>
      <c r="G371" s="233" t="str">
        <f>IF(OR('INF GERAIS'!N371="AGUARDANDO PRESTAÇÃO DE CONTAS",'INF GERAIS'!N371="AGUARDANDO APROVAÇÃO PRESTAÇÃO DE CONTAS",'INF GERAIS'!N371="AGUARDANDO APROVAÇÃO PRESTAÇÃO DE CONTAS (SECRETARIA)",'INF GERAIS'!N371="AGUARDANDO APROVAÇÃO PRESTAÇÃO DE CONTAS (CEAM)",'INF GERAIS'!N371="CONCLUÍDO"),RESUMO!N371+60,"ND")</f>
        <v>ND</v>
      </c>
      <c r="H371" s="10">
        <v>43874</v>
      </c>
      <c r="I371" s="233"/>
      <c r="J371" s="233" t="s">
        <v>12984</v>
      </c>
      <c r="K371" s="10">
        <v>43874</v>
      </c>
      <c r="L371" s="30" t="s">
        <v>13050</v>
      </c>
      <c r="M371" s="10">
        <v>43909</v>
      </c>
      <c r="N371" s="30" t="s">
        <v>14180</v>
      </c>
      <c r="O371" s="10">
        <v>45597</v>
      </c>
      <c r="P371" s="2081" t="s">
        <v>14192</v>
      </c>
    </row>
    <row r="372" spans="2:16" ht="145.5" thickBot="1" x14ac:dyDescent="0.4">
      <c r="B372" s="30" t="str">
        <f>'INF GERAIS'!B372&amp;IFERROR(IF(INDEX(APOIO!$A$5:$A$50,MATCH('INF GERAIS'!N372,APOIO!$B$5:$B$50,0))="NÃO",APOIO!$A$2&amp;"NÃO VÁLIDO",""),"")</f>
        <v>2014.0349</v>
      </c>
      <c r="C372" s="30" t="str">
        <f>'INF GERAIS'!C372</f>
        <v>AGRESTE CENTRAL</v>
      </c>
      <c r="D372" s="30" t="str">
        <f>'INF GERAIS'!D372</f>
        <v>SÃO CAETANO</v>
      </c>
      <c r="E372" s="30" t="str">
        <f>'INF GERAIS'!E372</f>
        <v>REFORMA E AMPLIAÇÃO DA PRAÇA PRESIDENTE TANCREDO NEVES GOMES</v>
      </c>
      <c r="F372" s="30" t="str">
        <f>'INF GERAIS'!G372</f>
        <v>NORMAL</v>
      </c>
      <c r="G372" s="233">
        <f>IF(OR('INF GERAIS'!N372="AGUARDANDO PRESTAÇÃO DE CONTAS",'INF GERAIS'!N372="AGUARDANDO APROVAÇÃO PRESTAÇÃO DE CONTAS",'INF GERAIS'!N372="AGUARDANDO APROVAÇÃO PRESTAÇÃO DE CONTAS (SECRETARIA)",'INF GERAIS'!N372="AGUARDANDO APROVAÇÃO PRESTAÇÃO DE CONTAS (CEAM)",'INF GERAIS'!N372="CONCLUÍDO"),RESUMO!N372+60,"ND")</f>
        <v>43176</v>
      </c>
      <c r="H372" s="10">
        <v>43874</v>
      </c>
      <c r="I372" s="233"/>
      <c r="J372" s="233" t="s">
        <v>12983</v>
      </c>
      <c r="K372" s="10">
        <v>43874</v>
      </c>
      <c r="L372" s="30" t="s">
        <v>13053</v>
      </c>
      <c r="M372" s="10">
        <v>43909</v>
      </c>
      <c r="N372" s="2081" t="s">
        <v>13053</v>
      </c>
      <c r="O372" s="10">
        <v>45624</v>
      </c>
    </row>
    <row r="373" spans="2:16" ht="145.5" thickBot="1" x14ac:dyDescent="0.4">
      <c r="B373" s="30" t="str">
        <f>'INF GERAIS'!B373&amp;IFERROR(IF(INDEX(APOIO!$A$5:$A$50,MATCH('INF GERAIS'!N373,APOIO!$B$5:$B$50,0))="NÃO",APOIO!$A$2&amp;"NÃO VÁLIDO",""),"")</f>
        <v>2014.0350</v>
      </c>
      <c r="C373" s="30" t="str">
        <f>'INF GERAIS'!C373</f>
        <v>AGRESTE CENTRAL</v>
      </c>
      <c r="D373" s="30" t="str">
        <f>'INF GERAIS'!D373</f>
        <v>SÃO CAETANO</v>
      </c>
      <c r="E373" s="30" t="str">
        <f>'INF GERAIS'!E373</f>
        <v>REVITALIZAÇÃO DOS CANTEIROS DO CENTRO</v>
      </c>
      <c r="F373" s="30" t="str">
        <f>'INF GERAIS'!G373</f>
        <v>NORMAL</v>
      </c>
      <c r="G373" s="233" t="str">
        <f>IF(OR('INF GERAIS'!N373="AGUARDANDO PRESTAÇÃO DE CONTAS",'INF GERAIS'!N373="AGUARDANDO APROVAÇÃO PRESTAÇÃO DE CONTAS",'INF GERAIS'!N373="AGUARDANDO APROVAÇÃO PRESTAÇÃO DE CONTAS (SECRETARIA)",'INF GERAIS'!N373="AGUARDANDO APROVAÇÃO PRESTAÇÃO DE CONTAS (CEAM)",'INF GERAIS'!N373="CONCLUÍDO"),RESUMO!N373+60,"ND")</f>
        <v>ND</v>
      </c>
      <c r="H373" s="10">
        <v>43874</v>
      </c>
      <c r="I373" s="233"/>
      <c r="J373" s="233" t="s">
        <v>12986</v>
      </c>
      <c r="K373" s="10">
        <v>43874</v>
      </c>
      <c r="L373" s="1909" t="s">
        <v>13643</v>
      </c>
      <c r="M373" s="1910">
        <v>43924</v>
      </c>
      <c r="N373" s="1909" t="s">
        <v>13643</v>
      </c>
      <c r="O373" s="10">
        <v>45624</v>
      </c>
    </row>
    <row r="374" spans="2:16" ht="101.5" x14ac:dyDescent="0.35">
      <c r="B374" s="30" t="str">
        <f>'INF GERAIS'!B374&amp;IFERROR(IF(INDEX(APOIO!$A$5:$A$50,MATCH('INF GERAIS'!N374,APOIO!$B$5:$B$50,0))="NÃO",APOIO!$A$2&amp;"NÃO VÁLIDO",""),"")</f>
        <v>2014.0351</v>
      </c>
      <c r="C374" s="30" t="str">
        <f>'INF GERAIS'!C374</f>
        <v>AGRESTE CENTRAL</v>
      </c>
      <c r="D374" s="30" t="str">
        <f>'INF GERAIS'!D374</f>
        <v>SÃO CAETANO</v>
      </c>
      <c r="E374" s="30" t="str">
        <f>'INF GERAIS'!E374</f>
        <v>REQUALIFICAÇÃO E HUMANIZAÇÃO DO HOSPITAL MUNICIPAL ADOLPHO PEREIRA CARNEIRO</v>
      </c>
      <c r="F374" s="30" t="str">
        <f>'INF GERAIS'!G374</f>
        <v>NORMAL</v>
      </c>
      <c r="G374" s="233" t="str">
        <f>IF(OR('INF GERAIS'!N374="AGUARDANDO PRESTAÇÃO DE CONTAS",'INF GERAIS'!N374="AGUARDANDO APROVAÇÃO PRESTAÇÃO DE CONTAS",'INF GERAIS'!N374="AGUARDANDO APROVAÇÃO PRESTAÇÃO DE CONTAS (SECRETARIA)",'INF GERAIS'!N374="AGUARDANDO APROVAÇÃO PRESTAÇÃO DE CONTAS (CEAM)",'INF GERAIS'!N374="CONCLUÍDO"),RESUMO!N374+60,"ND")</f>
        <v>ND</v>
      </c>
      <c r="H374" s="10">
        <v>43874</v>
      </c>
      <c r="I374" s="233"/>
      <c r="J374" s="233" t="s">
        <v>12985</v>
      </c>
      <c r="K374" s="10">
        <v>43874</v>
      </c>
      <c r="L374" s="30"/>
      <c r="M374" s="10"/>
      <c r="N374" s="30"/>
      <c r="O374" s="10"/>
    </row>
    <row r="375" spans="2:16" ht="87" x14ac:dyDescent="0.35">
      <c r="B375" s="30" t="str">
        <f>'INF GERAIS'!B375&amp;IFERROR(IF(INDEX(APOIO!$A$5:$A$50,MATCH('INF GERAIS'!N375,APOIO!$B$5:$B$50,0))="NÃO",APOIO!$A$2&amp;"NÃO VÁLIDO",""),"")</f>
        <v>2014.0352</v>
      </c>
      <c r="C375" s="30" t="str">
        <f>'INF GERAIS'!C375</f>
        <v>AGRESTE MERIDIONAL</v>
      </c>
      <c r="D375" s="30" t="str">
        <f>'INF GERAIS'!D375</f>
        <v>SÃO JOÃO</v>
      </c>
      <c r="E375" s="30" t="str">
        <f>'INF GERAIS'!E375</f>
        <v>APOIO A IMPLANTAÇÃO DE INFRA-ESTRUTURA URBANA NO MUNICÍPIO DE SÃO JOÃO-PE</v>
      </c>
      <c r="F375" s="30" t="str">
        <f>'INF GERAIS'!G375</f>
        <v>NORMAL</v>
      </c>
      <c r="G375" s="233">
        <f>IF(OR('INF GERAIS'!N375="AGUARDANDO PRESTAÇÃO DE CONTAS",'INF GERAIS'!N375="AGUARDANDO APROVAÇÃO PRESTAÇÃO DE CONTAS",'INF GERAIS'!N375="AGUARDANDO APROVAÇÃO PRESTAÇÃO DE CONTAS (SECRETARIA)",'INF GERAIS'!N375="AGUARDANDO APROVAÇÃO PRESTAÇÃO DE CONTAS (CEAM)",'INF GERAIS'!N375="CONCLUÍDO"),RESUMO!N375+60,"ND")</f>
        <v>42896</v>
      </c>
      <c r="H375" s="10">
        <v>43066</v>
      </c>
      <c r="I375" s="233"/>
      <c r="J375" s="1005" t="s">
        <v>10494</v>
      </c>
      <c r="K375" s="10">
        <v>43157</v>
      </c>
      <c r="L375" s="30"/>
      <c r="M375" s="10"/>
      <c r="N375" s="30"/>
      <c r="O375" s="10"/>
    </row>
    <row r="376" spans="2:16" ht="116" x14ac:dyDescent="0.35">
      <c r="B376" s="30" t="str">
        <f>'INF GERAIS'!B376&amp;IFERROR(IF(INDEX(APOIO!$A$5:$A$50,MATCH('INF GERAIS'!N376,APOIO!$B$5:$B$50,0))="NÃO",APOIO!$A$2&amp;"NÃO VÁLIDO",""),"")</f>
        <v>2014.0353</v>
      </c>
      <c r="C376" s="30" t="str">
        <f>'INF GERAIS'!C376</f>
        <v>AGRESTE MERIDIONAL</v>
      </c>
      <c r="D376" s="30" t="str">
        <f>'INF GERAIS'!D376</f>
        <v>SÃO JOÃO</v>
      </c>
      <c r="E376" s="30" t="str">
        <f>'INF GERAIS'!E376</f>
        <v>PARQUE DE EXPOSICÃO DE ANIMAIS</v>
      </c>
      <c r="F376" s="30" t="str">
        <f>'INF GERAIS'!G376</f>
        <v>NORMAL</v>
      </c>
      <c r="G376" s="233" t="str">
        <f>IF(OR('INF GERAIS'!N376="AGUARDANDO PRESTAÇÃO DE CONTAS",'INF GERAIS'!N376="AGUARDANDO APROVAÇÃO PRESTAÇÃO DE CONTAS",'INF GERAIS'!N376="AGUARDANDO APROVAÇÃO PRESTAÇÃO DE CONTAS (SECRETARIA)",'INF GERAIS'!N376="AGUARDANDO APROVAÇÃO PRESTAÇÃO DE CONTAS (CEAM)",'INF GERAIS'!N376="CONCLUÍDO"),RESUMO!N376+60,"ND")</f>
        <v>ND</v>
      </c>
      <c r="H376" s="10">
        <v>43066</v>
      </c>
      <c r="I376" s="233"/>
      <c r="J376" s="30" t="s">
        <v>10264</v>
      </c>
      <c r="K376" s="10">
        <v>43088</v>
      </c>
      <c r="L376" s="1101" t="s">
        <v>11058</v>
      </c>
      <c r="M376" s="10">
        <v>43224</v>
      </c>
      <c r="N376" s="30" t="s">
        <v>11468</v>
      </c>
      <c r="O376" s="10">
        <v>43308</v>
      </c>
    </row>
    <row r="377" spans="2:16" ht="100" customHeight="1" x14ac:dyDescent="0.35">
      <c r="B377" s="30" t="str">
        <f>'INF GERAIS'!B377&amp;IFERROR(IF(INDEX(APOIO!$A$5:$A$50,MATCH('INF GERAIS'!N377,APOIO!$B$5:$B$50,0))="NÃO",APOIO!$A$2&amp;"NÃO VÁLIDO",""),"")</f>
        <v>2014.0354</v>
      </c>
      <c r="C377" s="30" t="str">
        <f>'INF GERAIS'!C377</f>
        <v>AGRESTE CENTRAL</v>
      </c>
      <c r="D377" s="30" t="str">
        <f>'INF GERAIS'!D377</f>
        <v>SÃO JOAQUIM DO MONTE</v>
      </c>
      <c r="E377" s="30" t="str">
        <f>'INF GERAIS'!E377</f>
        <v>PAVIMENTAÇÃO DE VIAS URBANAS DO MUNICÍPIO - PAVIMENTAÇÃO DE VIAS URBANAS DO MUNICÍPIO DE SÃO JOAQUIM DO MONTE, PAVIMENTAÇÃO EM PARALELEPÍDOS NAS RUAS: VILA SANTANA (RUA DO CAMPO, R.PROF.AMARO CAVALCANTE, PRÇ.JOSÉ GUEDES, R. DA ESCADARIA 01, RUA DA ESCADARIA 02, R. OTÁVIO JOAQUIM DE AMORIM); MONTE ALEGRE (R. PROJETADA 02, R.PROJETADA 03, R. PROJETADA 05, R. PROJETADA 06, R. PROJETADA 07); MONTE AZUL (RUA CENTRAL); BARRA DO RIACHÃO (RUA PRINCIPAL DE BARRA DO RIACHÃO); COHAB (R.04 CONTINUAÇÃO, RUA 05, RUA 03 CONTINUAÇÃO, TRAVESSA 07); BAIRRO DO AREAL (R. PAULO RODRIGUES DA SILVA, R. JOEL VAZ CAVALCANTE, R.GOV.BARBOSA LIMA SOBRINHO); CENTRO (RUA JOSÉ CABRAL DE ANDRADE E RUA JOSÉ VIEIRA DE MELO)</v>
      </c>
      <c r="F377" s="30" t="str">
        <f>'INF GERAIS'!G377</f>
        <v>NORMAL</v>
      </c>
      <c r="G377" s="233" t="str">
        <f>IF(OR('INF GERAIS'!N377="AGUARDANDO PRESTAÇÃO DE CONTAS",'INF GERAIS'!N377="AGUARDANDO APROVAÇÃO PRESTAÇÃO DE CONTAS",'INF GERAIS'!N377="AGUARDANDO APROVAÇÃO PRESTAÇÃO DE CONTAS (SECRETARIA)",'INF GERAIS'!N377="AGUARDANDO APROVAÇÃO PRESTAÇÃO DE CONTAS (CEAM)",'INF GERAIS'!N377="CONCLUÍDO"),RESUMO!N377+60,"ND")</f>
        <v>ND</v>
      </c>
      <c r="H377" s="10">
        <v>42551</v>
      </c>
      <c r="I377" s="233"/>
      <c r="J377" s="178" t="s">
        <v>8191</v>
      </c>
      <c r="K377" s="10">
        <v>42599</v>
      </c>
      <c r="L377" s="646" t="s">
        <v>9643</v>
      </c>
      <c r="M377" s="10">
        <v>42923</v>
      </c>
      <c r="N377" s="822" t="s">
        <v>9909</v>
      </c>
      <c r="O377" s="10">
        <v>42970</v>
      </c>
    </row>
    <row r="378" spans="2:16" ht="100" customHeight="1" x14ac:dyDescent="0.35">
      <c r="B378" s="30" t="str">
        <f>'INF GERAIS'!B378&amp;IFERROR(IF(INDEX(APOIO!$A$5:$A$50,MATCH('INF GERAIS'!N378,APOIO!$B$5:$B$50,0))="NÃO",APOIO!$A$2&amp;"NÃO VÁLIDO",""),"")</f>
        <v>2014.0355</v>
      </c>
      <c r="C378" s="30" t="str">
        <f>'INF GERAIS'!C378</f>
        <v>AGRESTE CENTRAL</v>
      </c>
      <c r="D378" s="30" t="str">
        <f>'INF GERAIS'!D378</f>
        <v>SÃO JOAQUIM DO MONTE</v>
      </c>
      <c r="E378" s="30" t="str">
        <f>'INF GERAIS'!E378</f>
        <v>REFORMA DA PRAÇA CORONEL JOAQUIM LIMA NO MUNICÍPIO DE SÃO JOAQUIM DO MONTE – PE</v>
      </c>
      <c r="F378" s="30" t="str">
        <f>'INF GERAIS'!G378</f>
        <v>NORMAL</v>
      </c>
      <c r="G378" s="233" t="str">
        <f>IF(OR('INF GERAIS'!N378="AGUARDANDO PRESTAÇÃO DE CONTAS",'INF GERAIS'!N378="AGUARDANDO APROVAÇÃO PRESTAÇÃO DE CONTAS",'INF GERAIS'!N378="AGUARDANDO APROVAÇÃO PRESTAÇÃO DE CONTAS (SECRETARIA)",'INF GERAIS'!N378="AGUARDANDO APROVAÇÃO PRESTAÇÃO DE CONTAS (CEAM)",'INF GERAIS'!N378="CONCLUÍDO"),RESUMO!N378+60,"ND")</f>
        <v>ND</v>
      </c>
      <c r="H378" s="10">
        <v>42551</v>
      </c>
      <c r="I378" s="233"/>
      <c r="J378" s="178" t="s">
        <v>8192</v>
      </c>
      <c r="K378" s="10">
        <v>42599</v>
      </c>
      <c r="L378" s="646" t="s">
        <v>9644</v>
      </c>
      <c r="M378" s="10">
        <v>42923</v>
      </c>
      <c r="N378" s="822" t="s">
        <v>9879</v>
      </c>
      <c r="O378" s="10">
        <v>42965</v>
      </c>
    </row>
    <row r="379" spans="2:16" ht="29" x14ac:dyDescent="0.35">
      <c r="B379" s="30" t="str">
        <f>'INF GERAIS'!B379&amp;IFERROR(IF(INDEX(APOIO!$A$5:$A$50,MATCH('INF GERAIS'!N379,APOIO!$B$5:$B$50,0))="NÃO",APOIO!$A$2&amp;"NÃO VÁLIDO",""),"")</f>
        <v>2014.0356</v>
      </c>
      <c r="C379" s="30" t="str">
        <f>'INF GERAIS'!C379</f>
        <v>MATA SUL</v>
      </c>
      <c r="D379" s="30" t="str">
        <f>'INF GERAIS'!D379</f>
        <v>SÃO JOSÉ DA COROA GRANDE</v>
      </c>
      <c r="E379" s="30" t="str">
        <f>'INF GERAIS'!E379</f>
        <v xml:space="preserve">CONSTRUÇÃO DE UM PORTAL DE ENTRADA NA CIDADE </v>
      </c>
      <c r="F379" s="30" t="str">
        <f>'INF GERAIS'!G379</f>
        <v>NORMAL</v>
      </c>
      <c r="G379" s="233">
        <f>IF(OR('INF GERAIS'!N379="AGUARDANDO PRESTAÇÃO DE CONTAS",'INF GERAIS'!N379="AGUARDANDO APROVAÇÃO PRESTAÇÃO DE CONTAS",'INF GERAIS'!N379="AGUARDANDO APROVAÇÃO PRESTAÇÃO DE CONTAS (SECRETARIA)",'INF GERAIS'!N379="AGUARDANDO APROVAÇÃO PRESTAÇÃO DE CONTAS (CEAM)",'INF GERAIS'!N379="CONCLUÍDO"),RESUMO!N379+60,"ND")</f>
        <v>44116</v>
      </c>
      <c r="H379" s="10">
        <v>44565</v>
      </c>
      <c r="I379" s="233"/>
      <c r="J379" s="1851" t="s">
        <v>13550</v>
      </c>
      <c r="K379" s="10">
        <v>44565</v>
      </c>
      <c r="L379" s="30"/>
      <c r="M379" s="10"/>
      <c r="N379" s="30"/>
      <c r="O379" s="10"/>
    </row>
    <row r="380" spans="2:16" ht="43.5" x14ac:dyDescent="0.35">
      <c r="B380" s="30" t="str">
        <f>'INF GERAIS'!B380&amp;IFERROR(IF(INDEX(APOIO!$A$5:$A$50,MATCH('INF GERAIS'!N380,APOIO!$B$5:$B$50,0))="NÃO",APOIO!$A$2&amp;"NÃO VÁLIDO",""),"")</f>
        <v>2014.0357</v>
      </c>
      <c r="C380" s="30" t="str">
        <f>'INF GERAIS'!C380</f>
        <v>MATA SUL</v>
      </c>
      <c r="D380" s="30" t="str">
        <f>'INF GERAIS'!D380</f>
        <v>SÃO JOSÉ DA COROA GRANDE</v>
      </c>
      <c r="E380" s="30" t="str">
        <f>'INF GERAIS'!E380</f>
        <v xml:space="preserve">SERVIÇOS DE PAVIMENTAÇÃO EM DIVERSAS RUAS DO MUNICÍPIO </v>
      </c>
      <c r="F380" s="30" t="str">
        <f>'INF GERAIS'!G380</f>
        <v>NORMAL</v>
      </c>
      <c r="G380" s="233" t="str">
        <f>IF(OR('INF GERAIS'!N380="AGUARDANDO PRESTAÇÃO DE CONTAS",'INF GERAIS'!N380="AGUARDANDO APROVAÇÃO PRESTAÇÃO DE CONTAS",'INF GERAIS'!N380="AGUARDANDO APROVAÇÃO PRESTAÇÃO DE CONTAS (SECRETARIA)",'INF GERAIS'!N380="AGUARDANDO APROVAÇÃO PRESTAÇÃO DE CONTAS (CEAM)",'INF GERAIS'!N380="CONCLUÍDO"),RESUMO!N380+60,"ND")</f>
        <v>ND</v>
      </c>
      <c r="H380" s="10"/>
      <c r="I380" s="233"/>
      <c r="J380" s="30"/>
      <c r="K380" s="10"/>
      <c r="L380" s="30"/>
      <c r="M380" s="10"/>
      <c r="N380" s="30"/>
      <c r="O380" s="10"/>
    </row>
    <row r="381" spans="2:16" ht="130.5" x14ac:dyDescent="0.35">
      <c r="B381" s="30" t="str">
        <f>'INF GERAIS'!B381&amp;IFERROR(IF(INDEX(APOIO!$A$5:$A$50,MATCH('INF GERAIS'!N381,APOIO!$B$5:$B$50,0))="NÃO",APOIO!$A$2&amp;"NÃO VÁLIDO",""),"")</f>
        <v>2014.0358</v>
      </c>
      <c r="C381" s="30" t="str">
        <f>'INF GERAIS'!C381</f>
        <v>SERTÃO CENTRAL</v>
      </c>
      <c r="D381" s="30" t="str">
        <f>'INF GERAIS'!D381</f>
        <v>SÃO JOSÉ DO BELMONTE</v>
      </c>
      <c r="E381" s="30" t="str">
        <f>'INF GERAIS'!E381</f>
        <v>CONSTRUÇÃO DE UNIDADE MISTA EM SÃO JOSÉ DO BELMONTE</v>
      </c>
      <c r="F381" s="30" t="str">
        <f>'INF GERAIS'!G381</f>
        <v>NORMAL</v>
      </c>
      <c r="G381" s="233" t="str">
        <f>IF(OR('INF GERAIS'!N381="AGUARDANDO PRESTAÇÃO DE CONTAS",'INF GERAIS'!N381="AGUARDANDO APROVAÇÃO PRESTAÇÃO DE CONTAS",'INF GERAIS'!N381="AGUARDANDO APROVAÇÃO PRESTAÇÃO DE CONTAS (SECRETARIA)",'INF GERAIS'!N381="AGUARDANDO APROVAÇÃO PRESTAÇÃO DE CONTAS (CEAM)",'INF GERAIS'!N381="CONCLUÍDO"),RESUMO!N381+60,"ND")</f>
        <v>ND</v>
      </c>
      <c r="H381" s="10">
        <v>42716</v>
      </c>
      <c r="I381" s="233"/>
      <c r="J381" s="30" t="s">
        <v>12474</v>
      </c>
      <c r="K381" s="233">
        <v>43700</v>
      </c>
      <c r="L381" s="30"/>
      <c r="M381" s="10"/>
      <c r="N381" s="30"/>
      <c r="O381" s="10"/>
    </row>
    <row r="382" spans="2:16" ht="87" x14ac:dyDescent="0.35">
      <c r="B382" s="30" t="str">
        <f>'INF GERAIS'!B382&amp;IFERROR(IF(INDEX(APOIO!$A$5:$A$50,MATCH('INF GERAIS'!N382,APOIO!$B$5:$B$50,0))="NÃO",APOIO!$A$2&amp;"NÃO VÁLIDO",""),"")</f>
        <v>2014.0359</v>
      </c>
      <c r="C382" s="30" t="str">
        <f>'INF GERAIS'!C382</f>
        <v>SERTÃO DO PAJEÚ</v>
      </c>
      <c r="D382" s="30" t="str">
        <f>'INF GERAIS'!D382</f>
        <v>SÃO JOSÉ DO EGITO</v>
      </c>
      <c r="E382" s="30" t="str">
        <f>'INF GERAIS'!E382</f>
        <v>PERFURAÇÃO E INSTALAÇÃO DE POÇOS TUBULARES EM ROCHA CRISTALINA</v>
      </c>
      <c r="F382" s="30" t="str">
        <f>'INF GERAIS'!G382</f>
        <v>NORMAL</v>
      </c>
      <c r="G382" s="233" t="str">
        <f>IF(OR('INF GERAIS'!N382="AGUARDANDO PRESTAÇÃO DE CONTAS",'INF GERAIS'!N382="AGUARDANDO APROVAÇÃO PRESTAÇÃO DE CONTAS",'INF GERAIS'!N382="AGUARDANDO APROVAÇÃO PRESTAÇÃO DE CONTAS (SECRETARIA)",'INF GERAIS'!N382="AGUARDANDO APROVAÇÃO PRESTAÇÃO DE CONTAS (CEAM)",'INF GERAIS'!N382="CONCLUÍDO"),RESUMO!N382+60,"ND")</f>
        <v>ND</v>
      </c>
      <c r="H382" s="10">
        <v>43285</v>
      </c>
      <c r="I382" s="233"/>
      <c r="J382" s="233" t="s">
        <v>11263</v>
      </c>
      <c r="K382" s="10">
        <v>43285</v>
      </c>
      <c r="L382" s="1468" t="s">
        <v>12302</v>
      </c>
      <c r="M382" s="10">
        <v>43654</v>
      </c>
      <c r="N382" s="30"/>
      <c r="O382" s="10"/>
    </row>
    <row r="383" spans="2:16" ht="159.5" x14ac:dyDescent="0.35">
      <c r="B383" s="30" t="str">
        <f>'INF GERAIS'!B383&amp;IFERROR(IF(INDEX(APOIO!$A$5:$A$50,MATCH('INF GERAIS'!N383,APOIO!$B$5:$B$50,0))="NÃO",APOIO!$A$2&amp;"NÃO VÁLIDO",""),"")</f>
        <v>2014.0360</v>
      </c>
      <c r="C383" s="30" t="str">
        <f>'INF GERAIS'!C383</f>
        <v>SERTÃO DO PAJEÚ</v>
      </c>
      <c r="D383" s="30" t="str">
        <f>'INF GERAIS'!D383</f>
        <v>SÃO JOSÉ DO EGITO</v>
      </c>
      <c r="E383" s="30" t="str">
        <f>'INF GERAIS'!E383</f>
        <v>PAVIMENTAÇÃO DE VIAS PÚBLICAS</v>
      </c>
      <c r="F383" s="30" t="str">
        <f>'INF GERAIS'!G383</f>
        <v>NORMAL</v>
      </c>
      <c r="G383" s="233" t="str">
        <f>IF(OR('INF GERAIS'!N383="AGUARDANDO PRESTAÇÃO DE CONTAS",'INF GERAIS'!N383="AGUARDANDO APROVAÇÃO PRESTAÇÃO DE CONTAS",'INF GERAIS'!N383="AGUARDANDO APROVAÇÃO PRESTAÇÃO DE CONTAS (SECRETARIA)",'INF GERAIS'!N383="AGUARDANDO APROVAÇÃO PRESTAÇÃO DE CONTAS (CEAM)",'INF GERAIS'!N383="CONCLUÍDO"),RESUMO!N383+60,"ND")</f>
        <v>ND</v>
      </c>
      <c r="H383" s="10">
        <v>43285</v>
      </c>
      <c r="I383" s="233"/>
      <c r="J383" s="233" t="s">
        <v>11264</v>
      </c>
      <c r="K383" s="358">
        <v>43285</v>
      </c>
      <c r="L383" s="1423" t="s">
        <v>12153</v>
      </c>
      <c r="M383" s="10">
        <v>43425</v>
      </c>
      <c r="N383" s="30"/>
      <c r="O383" s="10"/>
    </row>
    <row r="384" spans="2:16" ht="29" x14ac:dyDescent="0.35">
      <c r="B384" s="30" t="str">
        <f>'INF GERAIS'!B384&amp;IFERROR(IF(INDEX(APOIO!$A$5:$A$50,MATCH('INF GERAIS'!N384,APOIO!$B$5:$B$50,0))="NÃO",APOIO!$A$2&amp;"NÃO VÁLIDO",""),"")</f>
        <v>2014.0361</v>
      </c>
      <c r="C384" s="30" t="str">
        <f>'INF GERAIS'!C384</f>
        <v>METROPOLITANA</v>
      </c>
      <c r="D384" s="30" t="str">
        <f>'INF GERAIS'!D384</f>
        <v>SÃO LOURENÇO DA MATA</v>
      </c>
      <c r="E384" s="30" t="str">
        <f>'INF GERAIS'!E384</f>
        <v>CONSTRUÇÃO DO CENTRO MULTI-CULTURAL</v>
      </c>
      <c r="F384" s="30" t="str">
        <f>'INF GERAIS'!G384</f>
        <v>NORMAL</v>
      </c>
      <c r="G384" s="233" t="str">
        <f>IF(OR('INF GERAIS'!N384="AGUARDANDO PRESTAÇÃO DE CONTAS",'INF GERAIS'!N384="AGUARDANDO APROVAÇÃO PRESTAÇÃO DE CONTAS",'INF GERAIS'!N384="AGUARDANDO APROVAÇÃO PRESTAÇÃO DE CONTAS (SECRETARIA)",'INF GERAIS'!N384="AGUARDANDO APROVAÇÃO PRESTAÇÃO DE CONTAS (CEAM)",'INF GERAIS'!N384="CONCLUÍDO"),RESUMO!N384+60,"ND")</f>
        <v>ND</v>
      </c>
      <c r="H384" s="10"/>
      <c r="I384" s="233"/>
      <c r="J384" s="30"/>
      <c r="K384" s="10"/>
      <c r="L384" s="30"/>
      <c r="M384" s="10"/>
      <c r="N384" s="30"/>
      <c r="O384" s="10"/>
    </row>
    <row r="385" spans="2:19" ht="29" x14ac:dyDescent="0.35">
      <c r="B385" s="30" t="str">
        <f>'INF GERAIS'!B385&amp;IFERROR(IF(INDEX(APOIO!$A$5:$A$50,MATCH('INF GERAIS'!N385,APOIO!$B$5:$B$50,0))="NÃO",APOIO!$A$2&amp;"NÃO VÁLIDO",""),"")</f>
        <v>2014.0362</v>
      </c>
      <c r="C385" s="30" t="str">
        <f>'INF GERAIS'!C385</f>
        <v>METROPOLITANA</v>
      </c>
      <c r="D385" s="30" t="str">
        <f>'INF GERAIS'!D385</f>
        <v>SÃO LOURENÇO DA MATA</v>
      </c>
      <c r="E385" s="30" t="str">
        <f>'INF GERAIS'!E385</f>
        <v>CONSTRUÇÃO DE UNIDADE MISTA DE SAÚDE - UPINHA</v>
      </c>
      <c r="F385" s="30" t="str">
        <f>'INF GERAIS'!G385</f>
        <v>NORMAL</v>
      </c>
      <c r="G385" s="233" t="str">
        <f>IF(OR('INF GERAIS'!N385="AGUARDANDO PRESTAÇÃO DE CONTAS",'INF GERAIS'!N385="AGUARDANDO APROVAÇÃO PRESTAÇÃO DE CONTAS",'INF GERAIS'!N385="AGUARDANDO APROVAÇÃO PRESTAÇÃO DE CONTAS (SECRETARIA)",'INF GERAIS'!N385="AGUARDANDO APROVAÇÃO PRESTAÇÃO DE CONTAS (CEAM)",'INF GERAIS'!N385="CONCLUÍDO"),RESUMO!N385+60,"ND")</f>
        <v>ND</v>
      </c>
      <c r="H385" s="10"/>
      <c r="I385" s="233"/>
      <c r="J385" s="30"/>
      <c r="K385" s="10"/>
      <c r="L385" s="30"/>
      <c r="M385" s="10"/>
      <c r="N385" s="30"/>
      <c r="O385" s="10"/>
    </row>
    <row r="386" spans="2:19" ht="58" x14ac:dyDescent="0.35">
      <c r="B386" s="30" t="str">
        <f>'INF GERAIS'!B386&amp;IFERROR(IF(INDEX(APOIO!$A$5:$A$50,MATCH('INF GERAIS'!N386,APOIO!$B$5:$B$50,0))="NÃO",APOIO!$A$2&amp;"NÃO VÁLIDO",""),"")</f>
        <v>2014.0363</v>
      </c>
      <c r="C386" s="30" t="str">
        <f>'INF GERAIS'!C386</f>
        <v>AGRESTE SETENTRIONAL</v>
      </c>
      <c r="D386" s="30" t="str">
        <f>'INF GERAIS'!D386</f>
        <v>SÃO VICENTE FERRER</v>
      </c>
      <c r="E386" s="30" t="str">
        <f>'INF GERAIS'!E386</f>
        <v>PAVIMENTAÇÃO EM PARALELEPÍPEDOS GRANÍTICOS EM DIVERSAS RUAS DA SEDE DO MUNICÍPIO</v>
      </c>
      <c r="F386" s="30" t="str">
        <f>'INF GERAIS'!G386</f>
        <v>NORMAL</v>
      </c>
      <c r="G386" s="233" t="str">
        <f>IF(OR('INF GERAIS'!N386="AGUARDANDO PRESTAÇÃO DE CONTAS",'INF GERAIS'!N386="AGUARDANDO APROVAÇÃO PRESTAÇÃO DE CONTAS",'INF GERAIS'!N386="AGUARDANDO APROVAÇÃO PRESTAÇÃO DE CONTAS (SECRETARIA)",'INF GERAIS'!N386="AGUARDANDO APROVAÇÃO PRESTAÇÃO DE CONTAS (CEAM)",'INF GERAIS'!N386="CONCLUÍDO"),RESUMO!N386+60,"ND")</f>
        <v>ND</v>
      </c>
      <c r="H386" s="233">
        <v>44194</v>
      </c>
      <c r="I386" s="233"/>
      <c r="J386" s="30"/>
      <c r="K386" s="10"/>
      <c r="L386" s="30"/>
      <c r="M386" s="10"/>
      <c r="N386" s="30"/>
      <c r="O386" s="10"/>
    </row>
    <row r="387" spans="2:19" ht="87" x14ac:dyDescent="0.35">
      <c r="B387" s="30" t="str">
        <f>'INF GERAIS'!B387&amp;IFERROR(IF(INDEX(APOIO!$A$5:$A$50,MATCH('INF GERAIS'!N387,APOIO!$B$5:$B$50,0))="NÃO",APOIO!$A$2&amp;"NÃO VÁLIDO",""),"")</f>
        <v>2014.0364</v>
      </c>
      <c r="C387" s="30" t="str">
        <f>'INF GERAIS'!C387</f>
        <v>AGRESTE SETENTRIONAL</v>
      </c>
      <c r="D387" s="30" t="str">
        <f>'INF GERAIS'!D387</f>
        <v>SÃO VICENTE FERRER</v>
      </c>
      <c r="E387" s="30" t="str">
        <f>'INF GERAIS'!E387</f>
        <v xml:space="preserve">PAVIMENTAÇÃO EM PARALELEPÍPEDOS GRANÍTICOS, DRENAGEM E SINALIZAÇÃO VIÁRIA DE DIVERSAS RUAS NO 1º DISTRITO DE SIRIJI </v>
      </c>
      <c r="F387" s="30" t="str">
        <f>'INF GERAIS'!G387</f>
        <v>NORMAL</v>
      </c>
      <c r="G387" s="233" t="str">
        <f>IF(OR('INF GERAIS'!N387="AGUARDANDO PRESTAÇÃO DE CONTAS",'INF GERAIS'!N387="AGUARDANDO APROVAÇÃO PRESTAÇÃO DE CONTAS",'INF GERAIS'!N387="AGUARDANDO APROVAÇÃO PRESTAÇÃO DE CONTAS (SECRETARIA)",'INF GERAIS'!N387="AGUARDANDO APROVAÇÃO PRESTAÇÃO DE CONTAS (CEAM)",'INF GERAIS'!N387="CONCLUÍDO"),RESUMO!N387+60,"ND")</f>
        <v>ND</v>
      </c>
      <c r="H387" s="10">
        <v>44194</v>
      </c>
      <c r="I387" s="233"/>
      <c r="J387" s="30"/>
      <c r="K387" s="10"/>
      <c r="L387" s="30"/>
      <c r="M387" s="10"/>
      <c r="N387" s="30"/>
      <c r="O387" s="10"/>
    </row>
    <row r="388" spans="2:19" ht="159.5" x14ac:dyDescent="0.35">
      <c r="B388" s="30" t="str">
        <f>'INF GERAIS'!B388&amp;IFERROR(IF(INDEX(APOIO!$A$5:$A$50,MATCH('INF GERAIS'!N388,APOIO!$B$5:$B$50,0))="NÃO",APOIO!$A$2&amp;"NÃO VÁLIDO",""),"")</f>
        <v>2014.0365</v>
      </c>
      <c r="C388" s="30" t="str">
        <f>'INF GERAIS'!C388</f>
        <v>SERTÃO DO PAJEÚ</v>
      </c>
      <c r="D388" s="30" t="str">
        <f>'INF GERAIS'!D388</f>
        <v>SERRA TALHADA</v>
      </c>
      <c r="E388" s="30" t="str">
        <f>'INF GERAIS'!E388</f>
        <v xml:space="preserve">PAVIMENTAÇÃO ASFALTICA E EM PEDRA GRANITICA </v>
      </c>
      <c r="F388" s="30" t="str">
        <f>'INF GERAIS'!G388</f>
        <v>NORMAL</v>
      </c>
      <c r="G388" s="233" t="str">
        <f>IF(OR('INF GERAIS'!N388="AGUARDANDO PRESTAÇÃO DE CONTAS",'INF GERAIS'!N388="AGUARDANDO APROVAÇÃO PRESTAÇÃO DE CONTAS",'INF GERAIS'!N388="AGUARDANDO APROVAÇÃO PRESTAÇÃO DE CONTAS (SECRETARIA)",'INF GERAIS'!N388="AGUARDANDO APROVAÇÃO PRESTAÇÃO DE CONTAS (CEAM)",'INF GERAIS'!N388="CONCLUÍDO"),RESUMO!N388+60,"ND")</f>
        <v>ND</v>
      </c>
      <c r="H388" s="233">
        <v>43857</v>
      </c>
      <c r="I388" s="233"/>
      <c r="J388" s="1683" t="s">
        <v>12941</v>
      </c>
      <c r="K388" s="10">
        <v>43895</v>
      </c>
      <c r="L388" s="30" t="s">
        <v>13028</v>
      </c>
      <c r="M388" s="10"/>
      <c r="N388" s="1733" t="s">
        <v>13105</v>
      </c>
      <c r="O388" s="10">
        <v>43943</v>
      </c>
      <c r="P388" s="9" t="s">
        <v>14036</v>
      </c>
      <c r="Q388" s="2005">
        <v>45796</v>
      </c>
      <c r="R388" s="34"/>
    </row>
    <row r="389" spans="2:19" ht="116" x14ac:dyDescent="0.35">
      <c r="B389" s="30" t="str">
        <f>'INF GERAIS'!B389&amp;IFERROR(IF(INDEX(APOIO!$A$5:$A$50,MATCH('INF GERAIS'!N389,APOIO!$B$5:$B$50,0))="NÃO",APOIO!$A$2&amp;"NÃO VÁLIDO",""),"")</f>
        <v>2014.0366</v>
      </c>
      <c r="C389" s="30" t="str">
        <f>'INF GERAIS'!C389</f>
        <v>SERTÃO DO PAJEÚ</v>
      </c>
      <c r="D389" s="30" t="str">
        <f>'INF GERAIS'!D389</f>
        <v>SERRA TALHADA</v>
      </c>
      <c r="E389" s="30" t="str">
        <f>'INF GERAIS'!E389</f>
        <v xml:space="preserve"> IMPLANTAÇÃO DO TERMINAL DE TRANSPORTE ALTERNATIVO</v>
      </c>
      <c r="F389" s="30" t="str">
        <f>'INF GERAIS'!G389</f>
        <v>NORMAL</v>
      </c>
      <c r="G389" s="233" t="str">
        <f>IF(OR('INF GERAIS'!N389="AGUARDANDO PRESTAÇÃO DE CONTAS",'INF GERAIS'!N389="AGUARDANDO APROVAÇÃO PRESTAÇÃO DE CONTAS",'INF GERAIS'!N389="AGUARDANDO APROVAÇÃO PRESTAÇÃO DE CONTAS (SECRETARIA)",'INF GERAIS'!N389="AGUARDANDO APROVAÇÃO PRESTAÇÃO DE CONTAS (CEAM)",'INF GERAIS'!N389="CONCLUÍDO"),RESUMO!N389+60,"ND")</f>
        <v>ND</v>
      </c>
      <c r="H389" s="233">
        <v>43308</v>
      </c>
      <c r="I389" s="233"/>
      <c r="J389" s="1293" t="s">
        <v>11769</v>
      </c>
      <c r="K389" s="122">
        <v>43441</v>
      </c>
      <c r="L389" s="30" t="s">
        <v>11814</v>
      </c>
      <c r="M389" s="10">
        <v>43473</v>
      </c>
      <c r="N389" s="1394" t="s">
        <v>12074</v>
      </c>
      <c r="O389" s="233">
        <v>43570</v>
      </c>
    </row>
    <row r="390" spans="2:19" ht="101.5" x14ac:dyDescent="0.35">
      <c r="B390" s="30" t="str">
        <f>'INF GERAIS'!B390&amp;IFERROR(IF(INDEX(APOIO!$A$5:$A$50,MATCH('INF GERAIS'!N390,APOIO!$B$5:$B$50,0))="NÃO",APOIO!$A$2&amp;"NÃO VÁLIDO",""),"")</f>
        <v>2014.0367</v>
      </c>
      <c r="C390" s="30" t="str">
        <f>'INF GERAIS'!C390</f>
        <v>SERTÃO DO PAJEÚ</v>
      </c>
      <c r="D390" s="30" t="str">
        <f>'INF GERAIS'!D390</f>
        <v>SERRA TALHADA</v>
      </c>
      <c r="E390" s="30" t="str">
        <f>'INF GERAIS'!E390</f>
        <v>REFORMA DAS PRAÇA E DOS CANTEIROS</v>
      </c>
      <c r="F390" s="30" t="str">
        <f>'INF GERAIS'!G390</f>
        <v>NORMAL</v>
      </c>
      <c r="G390" s="233" t="str">
        <f>IF(OR('INF GERAIS'!N390="AGUARDANDO PRESTAÇÃO DE CONTAS",'INF GERAIS'!N390="AGUARDANDO APROVAÇÃO PRESTAÇÃO DE CONTAS",'INF GERAIS'!N390="AGUARDANDO APROVAÇÃO PRESTAÇÃO DE CONTAS (SECRETARIA)",'INF GERAIS'!N390="AGUARDANDO APROVAÇÃO PRESTAÇÃO DE CONTAS (CEAM)",'INF GERAIS'!N390="CONCLUÍDO"),RESUMO!N390+60,"ND")</f>
        <v>ND</v>
      </c>
      <c r="H390" s="10">
        <v>43308</v>
      </c>
      <c r="I390" s="233"/>
      <c r="J390" s="1296" t="s">
        <v>11774</v>
      </c>
      <c r="K390" s="122">
        <v>43446</v>
      </c>
      <c r="L390" s="30"/>
      <c r="M390" s="10"/>
      <c r="N390" s="30"/>
      <c r="O390" s="10"/>
    </row>
    <row r="391" spans="2:19" ht="130.5" x14ac:dyDescent="0.35">
      <c r="B391" s="30" t="str">
        <f>'INF GERAIS'!B391&amp;IFERROR(IF(INDEX(APOIO!$A$5:$A$50,MATCH('INF GERAIS'!N391,APOIO!$B$5:$B$50,0))="NÃO",APOIO!$A$2&amp;"NÃO VÁLIDO",""),"")</f>
        <v>2014.0368</v>
      </c>
      <c r="C391" s="30" t="str">
        <f>'INF GERAIS'!C391</f>
        <v>SERTÃO CENTRAL</v>
      </c>
      <c r="D391" s="30" t="str">
        <f>'INF GERAIS'!D391</f>
        <v>SERRITA</v>
      </c>
      <c r="E391" s="30" t="str">
        <f>'INF GERAIS'!E391</f>
        <v xml:space="preserve">PAVIMENTAÇÃO ASFALTICA NA RUA AMANCIO HORACIO E AVENIDA MAVIAEL DA FRANCA SAMPAIO, PAVIMENTAÇÃO EM PARALEPIPEDO NAS VILAS DE JUA  E IPUEIRA </v>
      </c>
      <c r="F391" s="30" t="str">
        <f>'INF GERAIS'!G391</f>
        <v>NORMAL</v>
      </c>
      <c r="G391" s="233" t="str">
        <f>IF(OR('INF GERAIS'!N391="AGUARDANDO PRESTAÇÃO DE CONTAS",'INF GERAIS'!N391="AGUARDANDO APROVAÇÃO PRESTAÇÃO DE CONTAS",'INF GERAIS'!N391="AGUARDANDO APROVAÇÃO PRESTAÇÃO DE CONTAS (SECRETARIA)",'INF GERAIS'!N391="AGUARDANDO APROVAÇÃO PRESTAÇÃO DE CONTAS (CEAM)",'INF GERAIS'!N391="CONCLUÍDO"),RESUMO!N391+60,"ND")</f>
        <v>ND</v>
      </c>
      <c r="H391" s="10">
        <v>42536</v>
      </c>
      <c r="I391" s="233"/>
      <c r="J391" s="30" t="s">
        <v>9903</v>
      </c>
      <c r="K391" s="10">
        <v>42669</v>
      </c>
      <c r="L391" s="1102" t="s">
        <v>11059</v>
      </c>
      <c r="M391" s="10">
        <v>43216</v>
      </c>
      <c r="N391" s="1444" t="s">
        <v>12238</v>
      </c>
      <c r="O391" s="10">
        <v>43630</v>
      </c>
      <c r="P391" s="35" t="s">
        <v>13369</v>
      </c>
      <c r="Q391" s="16">
        <v>44259</v>
      </c>
    </row>
    <row r="392" spans="2:19" ht="174" x14ac:dyDescent="0.35">
      <c r="B392" s="30" t="str">
        <f>'INF GERAIS'!B392&amp;IFERROR(IF(INDEX(APOIO!$A$5:$A$50,MATCH('INF GERAIS'!N392,APOIO!$B$5:$B$50,0))="NÃO",APOIO!$A$2&amp;"NÃO VÁLIDO",""),"")</f>
        <v>2014.0369</v>
      </c>
      <c r="C392" s="30" t="str">
        <f>'INF GERAIS'!C392</f>
        <v>SERTÃO DO MOXOTÓ</v>
      </c>
      <c r="D392" s="30" t="str">
        <f>'INF GERAIS'!D392</f>
        <v>SERTÂNIA</v>
      </c>
      <c r="E392" s="30" t="str">
        <f>'INF GERAIS'!E392</f>
        <v>CONSTRUÇÃO DAS MURALHAS DAS CRECHES TIPO B E C LOCALIZADAS NAS RUAS EDSON LEITE, NO BAIRRO JOÃO ALEXANDRE, NA SEDE DO MUNICÍPIO; E RUA DR. UBIRAJARA CHAVES, NO BAIRRO ALTO DA CONCEIÇÃO, NA SEDE DO MUNICÍPIO.</v>
      </c>
      <c r="F392" s="30" t="str">
        <f>'INF GERAIS'!G392</f>
        <v>NORMAL</v>
      </c>
      <c r="G392" s="233" t="str">
        <f>IF(OR('INF GERAIS'!N392="AGUARDANDO PRESTAÇÃO DE CONTAS",'INF GERAIS'!N392="AGUARDANDO APROVAÇÃO PRESTAÇÃO DE CONTAS",'INF GERAIS'!N392="AGUARDANDO APROVAÇÃO PRESTAÇÃO DE CONTAS (SECRETARIA)",'INF GERAIS'!N392="AGUARDANDO APROVAÇÃO PRESTAÇÃO DE CONTAS (CEAM)",'INF GERAIS'!N392="CONCLUÍDO"),RESUMO!N392+60,"ND")</f>
        <v>ND</v>
      </c>
      <c r="H392" s="10">
        <v>43341</v>
      </c>
      <c r="I392" s="233"/>
      <c r="J392" s="30" t="s">
        <v>11653</v>
      </c>
      <c r="K392" s="233">
        <v>43369</v>
      </c>
      <c r="L392" s="1262" t="s">
        <v>11676</v>
      </c>
      <c r="M392" s="10">
        <v>43375</v>
      </c>
      <c r="N392" s="30"/>
      <c r="O392" s="10"/>
    </row>
    <row r="393" spans="2:19" ht="130.5" x14ac:dyDescent="0.35">
      <c r="B393" s="30" t="str">
        <f>'INF GERAIS'!B393&amp;IFERROR(IF(INDEX(APOIO!$A$5:$A$50,MATCH('INF GERAIS'!N393,APOIO!$B$5:$B$50,0))="NÃO",APOIO!$A$2&amp;"NÃO VÁLIDO",""),"")</f>
        <v>2014.0370</v>
      </c>
      <c r="C393" s="30" t="str">
        <f>'INF GERAIS'!C393</f>
        <v>SERTÃO DO MOXOTÓ</v>
      </c>
      <c r="D393" s="30" t="str">
        <f>'INF GERAIS'!D393</f>
        <v>SERTÂNIA</v>
      </c>
      <c r="E393" s="30" t="str">
        <f>'INF GERAIS'!E393</f>
        <v>CONSTRUÇÃO DE OBRAS DE ABASTECIMENTO DE ÁGUA, NAS VILAS RIO DA BARRA, 4º DISTRITO E ALBUQUERQUE NÉ, 5º DISTRITO.</v>
      </c>
      <c r="F393" s="30" t="str">
        <f>'INF GERAIS'!G393</f>
        <v>NORMAL</v>
      </c>
      <c r="G393" s="233" t="str">
        <f>IF(OR('INF GERAIS'!N393="AGUARDANDO PRESTAÇÃO DE CONTAS",'INF GERAIS'!N393="AGUARDANDO APROVAÇÃO PRESTAÇÃO DE CONTAS",'INF GERAIS'!N393="AGUARDANDO APROVAÇÃO PRESTAÇÃO DE CONTAS (SECRETARIA)",'INF GERAIS'!N393="AGUARDANDO APROVAÇÃO PRESTAÇÃO DE CONTAS (CEAM)",'INF GERAIS'!N393="CONCLUÍDO"),RESUMO!N393+60,"ND")</f>
        <v>ND</v>
      </c>
      <c r="H393" s="10">
        <v>43341</v>
      </c>
      <c r="I393" s="233"/>
      <c r="J393" s="30" t="s">
        <v>12683</v>
      </c>
      <c r="K393" s="10">
        <v>43773</v>
      </c>
      <c r="L393" s="30" t="s">
        <v>12698</v>
      </c>
      <c r="M393" s="10">
        <v>43782</v>
      </c>
      <c r="N393" s="30"/>
      <c r="O393" s="10"/>
    </row>
    <row r="394" spans="2:19" ht="203" x14ac:dyDescent="0.35">
      <c r="B394" s="30" t="str">
        <f>'INF GERAIS'!B394&amp;IFERROR(IF(INDEX(APOIO!$A$5:$A$50,MATCH('INF GERAIS'!N394,APOIO!$B$5:$B$50,0))="NÃO",APOIO!$A$2&amp;"NÃO VÁLIDO",""),"")</f>
        <v>2014.0371</v>
      </c>
      <c r="C394" s="30" t="str">
        <f>'INF GERAIS'!C394</f>
        <v>SERTÃO DO MOXOTÓ</v>
      </c>
      <c r="D394" s="30" t="str">
        <f>'INF GERAIS'!D394</f>
        <v>SERTÂNIA</v>
      </c>
      <c r="E394" s="30" t="str">
        <f>'INF GERAIS'!E394</f>
        <v>CONSTRUÇÃO DE OBRA DE PAVIMENTAÇÃO COM PEDRA GRANÍTICA DAS RUAS JOÃO RODRIGUES E JOSÉ RODRIGUES (FERRO VELHO), RUA I E RUA II (FERRO NOVO), RUA EXPEDITO SALVADOR E PAULO BARROS CORREIA (MARIO MELO NOVA), RUA JOÃO ALVES (ALTO DO RIO BRANCO), RUA TEOBALDO ALVES E TRAVESSA FREI DAMIÃO (COHAB), TRAVESSA PRESIDENTE VARGAS.</v>
      </c>
      <c r="F394" s="30" t="str">
        <f>'INF GERAIS'!G394</f>
        <v>NORMAL</v>
      </c>
      <c r="G394" s="233" t="str">
        <f>IF(OR('INF GERAIS'!N394="AGUARDANDO PRESTAÇÃO DE CONTAS",'INF GERAIS'!N394="AGUARDANDO APROVAÇÃO PRESTAÇÃO DE CONTAS",'INF GERAIS'!N394="AGUARDANDO APROVAÇÃO PRESTAÇÃO DE CONTAS (SECRETARIA)",'INF GERAIS'!N394="AGUARDANDO APROVAÇÃO PRESTAÇÃO DE CONTAS (CEAM)",'INF GERAIS'!N394="CONCLUÍDO"),RESUMO!N394+60,"ND")</f>
        <v>ND</v>
      </c>
      <c r="H394" s="10">
        <v>44005</v>
      </c>
      <c r="I394" s="233"/>
      <c r="J394" s="30"/>
      <c r="K394" s="10"/>
      <c r="L394" s="30"/>
      <c r="M394" s="10"/>
      <c r="N394" s="30"/>
      <c r="O394" s="10"/>
    </row>
    <row r="395" spans="2:19" ht="87" x14ac:dyDescent="0.35">
      <c r="B395" s="1635" t="str">
        <f>'INF GERAIS'!B395&amp;IFERROR(IF(INDEX(APOIO!$A$5:$A$50,MATCH('INF GERAIS'!N395,APOIO!$B$5:$B$50,0))="NÃO",APOIO!$A$2&amp;"NÃO VÁLIDO",""),"")</f>
        <v>2014.0446
NÃO VÁLIDO</v>
      </c>
      <c r="C395" s="1635" t="str">
        <f>'INF GERAIS'!C395</f>
        <v>SERTÃO DO MOXOTÓ</v>
      </c>
      <c r="D395" s="1635" t="str">
        <f>'INF GERAIS'!D395</f>
        <v>SERTÂNIA</v>
      </c>
      <c r="E395" s="1635" t="str">
        <f>'INF GERAIS'!E395</f>
        <v>CONSTRUÇÃO DE PAVIMENTAÇÃO EM PEDRA GRANÍTICA NA RUA JOÃO ALVES, BAIRRO ALTO DO RIO BRANCO, NA SEDE DO MUNICÍPIO DE SERTÂNIA</v>
      </c>
      <c r="F395" s="1635" t="str">
        <f>'INF GERAIS'!G395</f>
        <v>NORMAL</v>
      </c>
      <c r="G395" s="233" t="str">
        <f>IF(OR('INF GERAIS'!N395="AGUARDANDO PRESTAÇÃO DE CONTAS",'INF GERAIS'!N395="AGUARDANDO APROVAÇÃO PRESTAÇÃO DE CONTAS",'INF GERAIS'!N395="AGUARDANDO APROVAÇÃO PRESTAÇÃO DE CONTAS (SECRETARIA)",'INF GERAIS'!N395="AGUARDANDO APROVAÇÃO PRESTAÇÃO DE CONTAS (CEAM)",'INF GERAIS'!N395="CONCLUÍDO"),RESUMO!N395+60,"ND")</f>
        <v>ND</v>
      </c>
      <c r="H395" s="233">
        <v>44074</v>
      </c>
      <c r="I395" s="233"/>
      <c r="J395" s="1635"/>
      <c r="K395" s="233"/>
      <c r="L395" s="1635"/>
      <c r="M395" s="233"/>
      <c r="N395" s="1635"/>
      <c r="O395" s="233"/>
    </row>
    <row r="396" spans="2:19" ht="87" x14ac:dyDescent="0.35">
      <c r="B396" s="30" t="str">
        <f>'INF GERAIS'!B396&amp;IFERROR(IF(INDEX(APOIO!$A$5:$A$50,MATCH('INF GERAIS'!N396,APOIO!$B$5:$B$50,0))="NÃO",APOIO!$A$2&amp;"NÃO VÁLIDO",""),"")</f>
        <v>2014.0372</v>
      </c>
      <c r="C396" s="30" t="str">
        <f>'INF GERAIS'!C396</f>
        <v>MATA SUL</v>
      </c>
      <c r="D396" s="30" t="str">
        <f>'INF GERAIS'!D396</f>
        <v>SIRINHAÉM</v>
      </c>
      <c r="E396" s="30" t="str">
        <f>'INF GERAIS'!E396</f>
        <v xml:space="preserve"> DRENAGEM EM TORNO DA ACADEMIA DAS CIDADES</v>
      </c>
      <c r="F396" s="30" t="str">
        <f>'INF GERAIS'!G396</f>
        <v>NORMAL</v>
      </c>
      <c r="G396" s="233" t="str">
        <f>IF(OR('INF GERAIS'!N396="AGUARDANDO PRESTAÇÃO DE CONTAS",'INF GERAIS'!N396="AGUARDANDO APROVAÇÃO PRESTAÇÃO DE CONTAS",'INF GERAIS'!N396="AGUARDANDO APROVAÇÃO PRESTAÇÃO DE CONTAS (SECRETARIA)",'INF GERAIS'!N396="AGUARDANDO APROVAÇÃO PRESTAÇÃO DE CONTAS (CEAM)",'INF GERAIS'!N396="CONCLUÍDO"),RESUMO!N396+60,"ND")</f>
        <v>ND</v>
      </c>
      <c r="H396" s="10">
        <v>42550</v>
      </c>
      <c r="I396" s="233"/>
      <c r="J396" s="30" t="s">
        <v>8269</v>
      </c>
      <c r="K396" s="10">
        <v>42628</v>
      </c>
      <c r="L396" s="30"/>
      <c r="M396" s="10"/>
      <c r="N396" s="30"/>
      <c r="O396" s="10"/>
    </row>
    <row r="397" spans="2:19" ht="72.5" x14ac:dyDescent="0.35">
      <c r="B397" s="30" t="str">
        <f>'INF GERAIS'!B397&amp;IFERROR(IF(INDEX(APOIO!$A$5:$A$50,MATCH('INF GERAIS'!N397,APOIO!$B$5:$B$50,0))="NÃO",APOIO!$A$2&amp;"NÃO VÁLIDO",""),"")</f>
        <v>2014.0373
NÃO VÁLIDO</v>
      </c>
      <c r="C397" s="30" t="str">
        <f>'INF GERAIS'!C397</f>
        <v>MATA SUL</v>
      </c>
      <c r="D397" s="30" t="str">
        <f>'INF GERAIS'!D397</f>
        <v>SIRINHAÉM</v>
      </c>
      <c r="E397" s="30" t="str">
        <f>'INF GERAIS'!E397</f>
        <v>RECUPERAÇÃO E MELHORIA DA QUADRA DA COLONIA DOS PESCADORES NO DISTRITO DA BARRA DE SIRINHAÉM</v>
      </c>
      <c r="F397" s="30" t="str">
        <f>'INF GERAIS'!G397</f>
        <v>NORMAL</v>
      </c>
      <c r="G397" s="233" t="str">
        <f>IF(OR('INF GERAIS'!N397="AGUARDANDO PRESTAÇÃO DE CONTAS",'INF GERAIS'!N397="AGUARDANDO APROVAÇÃO PRESTAÇÃO DE CONTAS",'INF GERAIS'!N397="AGUARDANDO APROVAÇÃO PRESTAÇÃO DE CONTAS (SECRETARIA)",'INF GERAIS'!N397="AGUARDANDO APROVAÇÃO PRESTAÇÃO DE CONTAS (CEAM)",'INF GERAIS'!N397="CONCLUÍDO"),RESUMO!N397+60,"ND")</f>
        <v>ND</v>
      </c>
      <c r="H397" s="10"/>
      <c r="I397" s="233"/>
      <c r="J397" s="30"/>
      <c r="K397" s="10"/>
      <c r="L397" s="30"/>
      <c r="M397" s="10"/>
      <c r="N397" s="30"/>
      <c r="O397" s="10"/>
    </row>
    <row r="398" spans="2:19" ht="87" x14ac:dyDescent="0.35">
      <c r="B398" s="30" t="str">
        <f>'INF GERAIS'!B398&amp;IFERROR(IF(INDEX(APOIO!$A$5:$A$50,MATCH('INF GERAIS'!N398,APOIO!$B$5:$B$50,0))="NÃO",APOIO!$A$2&amp;"NÃO VÁLIDO",""),"")</f>
        <v>2014.0374</v>
      </c>
      <c r="C398" s="30" t="str">
        <f>'INF GERAIS'!C398</f>
        <v>MATA SUL</v>
      </c>
      <c r="D398" s="30" t="str">
        <f>'INF GERAIS'!D398</f>
        <v>SIRINHAÉM</v>
      </c>
      <c r="E398" s="30" t="str">
        <f>'INF GERAIS'!E398</f>
        <v>URBANIZAÇÃO DAS RUAS MARQUES DE OLINDA , SEBASTIÃO CHAVES  E SÃO FRANCISCO</v>
      </c>
      <c r="F398" s="30" t="str">
        <f>'INF GERAIS'!G398</f>
        <v>NORMAL</v>
      </c>
      <c r="G398" s="233" t="str">
        <f>IF(OR('INF GERAIS'!N398="AGUARDANDO PRESTAÇÃO DE CONTAS",'INF GERAIS'!N398="AGUARDANDO APROVAÇÃO PRESTAÇÃO DE CONTAS",'INF GERAIS'!N398="AGUARDANDO APROVAÇÃO PRESTAÇÃO DE CONTAS (SECRETARIA)",'INF GERAIS'!N398="AGUARDANDO APROVAÇÃO PRESTAÇÃO DE CONTAS (CEAM)",'INF GERAIS'!N398="CONCLUÍDO"),RESUMO!N398+60,"ND")</f>
        <v>ND</v>
      </c>
      <c r="H398" s="10">
        <v>42550</v>
      </c>
      <c r="I398" s="233"/>
      <c r="J398" s="532" t="s">
        <v>8264</v>
      </c>
      <c r="K398" s="10">
        <v>42626</v>
      </c>
      <c r="L398" s="30"/>
      <c r="M398" s="10"/>
      <c r="N398" s="30"/>
      <c r="O398" s="10"/>
    </row>
    <row r="399" spans="2:19" ht="87" x14ac:dyDescent="0.35">
      <c r="B399" s="30" t="str">
        <f>'INF GERAIS'!B399&amp;IFERROR(IF(INDEX(APOIO!$A$5:$A$50,MATCH('INF GERAIS'!N399,APOIO!$B$5:$B$50,0))="NÃO",APOIO!$A$2&amp;"NÃO VÁLIDO",""),"")</f>
        <v>2014.0375</v>
      </c>
      <c r="C399" s="30" t="str">
        <f>'INF GERAIS'!C399</f>
        <v>MATA SUL</v>
      </c>
      <c r="D399" s="30" t="str">
        <f>'INF GERAIS'!D399</f>
        <v>SIRINHAÉM</v>
      </c>
      <c r="E399" s="30" t="str">
        <f>'INF GERAIS'!E399</f>
        <v>PAVIMENTAÇÃO EM PARALELEPIPEDOS GRANITICOS DA RUA DA JAQUEIRA</v>
      </c>
      <c r="F399" s="30" t="str">
        <f>'INF GERAIS'!G399</f>
        <v>NORMAL</v>
      </c>
      <c r="G399" s="233" t="str">
        <f>IF(OR('INF GERAIS'!N399="AGUARDANDO PRESTAÇÃO DE CONTAS",'INF GERAIS'!N399="AGUARDANDO APROVAÇÃO PRESTAÇÃO DE CONTAS",'INF GERAIS'!N399="AGUARDANDO APROVAÇÃO PRESTAÇÃO DE CONTAS (SECRETARIA)",'INF GERAIS'!N399="AGUARDANDO APROVAÇÃO PRESTAÇÃO DE CONTAS (CEAM)",'INF GERAIS'!N399="CONCLUÍDO"),RESUMO!N399+60,"ND")</f>
        <v>ND</v>
      </c>
      <c r="H399" s="10">
        <v>42550</v>
      </c>
      <c r="I399" s="233"/>
      <c r="J399" s="527" t="s">
        <v>8218</v>
      </c>
      <c r="K399" s="10">
        <v>42613</v>
      </c>
      <c r="L399" s="30"/>
      <c r="M399" s="10"/>
      <c r="N399" s="30"/>
      <c r="O399" s="10"/>
    </row>
    <row r="400" spans="2:19" ht="145" x14ac:dyDescent="0.35">
      <c r="B400" s="30" t="str">
        <f>'INF GERAIS'!B400&amp;IFERROR(IF(INDEX(APOIO!$A$5:$A$50,MATCH('INF GERAIS'!N400,APOIO!$B$5:$B$50,0))="NÃO",APOIO!$A$2&amp;"NÃO VÁLIDO",""),"")</f>
        <v>2014.0376</v>
      </c>
      <c r="C400" s="30" t="str">
        <f>'INF GERAIS'!C400</f>
        <v>SERTÃO DO PAJEÚ</v>
      </c>
      <c r="D400" s="30" t="str">
        <f>'INF GERAIS'!D400</f>
        <v>SOLIDÃO</v>
      </c>
      <c r="E400" s="30" t="str">
        <f>'INF GERAIS'!E400</f>
        <v>CONSTRUÇÃO DA PRAÇA DE ALIMENTAÇÃO JOSÉ BARROS SOBRINHO</v>
      </c>
      <c r="F400" s="30" t="str">
        <f>'INF GERAIS'!G400</f>
        <v>NORMAL</v>
      </c>
      <c r="G400" s="233" t="str">
        <f>IF(OR('INF GERAIS'!N400="AGUARDANDO PRESTAÇÃO DE CONTAS",'INF GERAIS'!N400="AGUARDANDO APROVAÇÃO PRESTAÇÃO DE CONTAS",'INF GERAIS'!N400="AGUARDANDO APROVAÇÃO PRESTAÇÃO DE CONTAS (SECRETARIA)",'INF GERAIS'!N400="AGUARDANDO APROVAÇÃO PRESTAÇÃO DE CONTAS (CEAM)",'INF GERAIS'!N400="CONCLUÍDO"),RESUMO!N400+60,"ND")</f>
        <v>ND</v>
      </c>
      <c r="H400" s="10">
        <v>43402</v>
      </c>
      <c r="I400" s="233"/>
      <c r="J400" s="30" t="s">
        <v>12052</v>
      </c>
      <c r="K400" s="122">
        <v>43558</v>
      </c>
      <c r="L400" s="30" t="s">
        <v>12443</v>
      </c>
      <c r="M400" s="10">
        <v>43696</v>
      </c>
      <c r="N400" s="1692" t="s">
        <v>12959</v>
      </c>
      <c r="O400" s="10">
        <v>43866</v>
      </c>
      <c r="P400" s="1721" t="s">
        <v>13056</v>
      </c>
      <c r="Q400" s="122">
        <v>43909</v>
      </c>
      <c r="R400" s="1780" t="s">
        <v>13313</v>
      </c>
      <c r="S400" s="122">
        <v>44138</v>
      </c>
    </row>
    <row r="401" spans="2:25" ht="145" x14ac:dyDescent="0.35">
      <c r="B401" s="30" t="str">
        <f>'INF GERAIS'!B401&amp;IFERROR(IF(INDEX(APOIO!$A$5:$A$50,MATCH('INF GERAIS'!N401,APOIO!$B$5:$B$50,0))="NÃO",APOIO!$A$2&amp;"NÃO VÁLIDO",""),"")</f>
        <v>2014.0377</v>
      </c>
      <c r="C401" s="30" t="str">
        <f>'INF GERAIS'!C401</f>
        <v>SERTÃO DO PAJEÚ</v>
      </c>
      <c r="D401" s="30" t="str">
        <f>'INF GERAIS'!D401</f>
        <v>SOLIDÃO</v>
      </c>
      <c r="E401" s="30" t="str">
        <f>'INF GERAIS'!E401</f>
        <v>CONSTRUÇÃO DE UMA QUADRA POLIESPORTIVA DESCOBERTA NA AREA URBANA</v>
      </c>
      <c r="F401" s="30" t="str">
        <f>'INF GERAIS'!G401</f>
        <v>NORMAL</v>
      </c>
      <c r="G401" s="233" t="str">
        <f>IF(OR('INF GERAIS'!N401="AGUARDANDO PRESTAÇÃO DE CONTAS",'INF GERAIS'!N401="AGUARDANDO APROVAÇÃO PRESTAÇÃO DE CONTAS",'INF GERAIS'!N401="AGUARDANDO APROVAÇÃO PRESTAÇÃO DE CONTAS (SECRETARIA)",'INF GERAIS'!N401="AGUARDANDO APROVAÇÃO PRESTAÇÃO DE CONTAS (CEAM)",'INF GERAIS'!N401="CONCLUÍDO"),RESUMO!N401+60,"ND")</f>
        <v>ND</v>
      </c>
      <c r="H401" s="10">
        <v>43437</v>
      </c>
      <c r="I401" s="233"/>
      <c r="J401" s="30" t="s">
        <v>12051</v>
      </c>
      <c r="K401" s="122">
        <v>43558</v>
      </c>
      <c r="L401" s="30" t="s">
        <v>12444</v>
      </c>
      <c r="M401" s="10">
        <v>43696</v>
      </c>
      <c r="N401" s="1691" t="s">
        <v>12958</v>
      </c>
      <c r="O401" s="10">
        <v>43865</v>
      </c>
      <c r="P401" s="1721" t="s">
        <v>13055</v>
      </c>
      <c r="Q401" s="122">
        <v>43909</v>
      </c>
      <c r="R401" s="1776"/>
      <c r="S401" s="122"/>
    </row>
    <row r="402" spans="2:25" ht="43.5" x14ac:dyDescent="0.35">
      <c r="B402" s="30" t="str">
        <f>'INF GERAIS'!B402&amp;IFERROR(IF(INDEX(APOIO!$A$5:$A$50,MATCH('INF GERAIS'!N402,APOIO!$B$5:$B$50,0))="NÃO",APOIO!$A$2&amp;"NÃO VÁLIDO",""),"")</f>
        <v>2014.0378</v>
      </c>
      <c r="C402" s="30" t="str">
        <f>'INF GERAIS'!C402</f>
        <v>SERTÃO DO PAJEÚ</v>
      </c>
      <c r="D402" s="30" t="str">
        <f>'INF GERAIS'!D402</f>
        <v>SOLIDÃO</v>
      </c>
      <c r="E402" s="30" t="str">
        <f>'INF GERAIS'!E402</f>
        <v xml:space="preserve">REFORMA DA ESCOLA MUNICIPAL JOSÉ GONÇALVES DO NASCIMENTO </v>
      </c>
      <c r="F402" s="30" t="str">
        <f>'INF GERAIS'!G402</f>
        <v>NORMAL</v>
      </c>
      <c r="G402" s="233" t="str">
        <f>IF(OR('INF GERAIS'!N402="AGUARDANDO PRESTAÇÃO DE CONTAS",'INF GERAIS'!N402="AGUARDANDO APROVAÇÃO PRESTAÇÃO DE CONTAS",'INF GERAIS'!N402="AGUARDANDO APROVAÇÃO PRESTAÇÃO DE CONTAS (SECRETARIA)",'INF GERAIS'!N402="AGUARDANDO APROVAÇÃO PRESTAÇÃO DE CONTAS (CEAM)",'INF GERAIS'!N402="CONCLUÍDO"),RESUMO!N402+60,"ND")</f>
        <v>ND</v>
      </c>
      <c r="H402" s="10"/>
      <c r="I402" s="233"/>
      <c r="J402" s="30"/>
      <c r="K402" s="10"/>
      <c r="L402" s="30"/>
      <c r="M402" s="10"/>
      <c r="N402" s="30"/>
      <c r="O402" s="10"/>
    </row>
    <row r="403" spans="2:25" ht="203" x14ac:dyDescent="0.35">
      <c r="B403" s="30" t="str">
        <f>'INF GERAIS'!B403&amp;IFERROR(IF(INDEX(APOIO!$A$5:$A$50,MATCH('INF GERAIS'!N403,APOIO!$B$5:$B$50,0))="NÃO",APOIO!$A$2&amp;"NÃO VÁLIDO",""),"")</f>
        <v>2014.0379</v>
      </c>
      <c r="C403" s="30" t="str">
        <f>'INF GERAIS'!C403</f>
        <v>SERTÃO DO PAJEÚ</v>
      </c>
      <c r="D403" s="30" t="str">
        <f>'INF GERAIS'!D403</f>
        <v>SOLIDÃO</v>
      </c>
      <c r="E403" s="30" t="str">
        <f>'INF GERAIS'!E403</f>
        <v>CONSTRUÇÃO DA MURADA DA UNIDADE INFANTIL TURMA DA MÔNICA</v>
      </c>
      <c r="F403" s="30" t="str">
        <f>'INF GERAIS'!G403</f>
        <v>NORMAL</v>
      </c>
      <c r="G403" s="233" t="str">
        <f>IF(OR('INF GERAIS'!N403="AGUARDANDO PRESTAÇÃO DE CONTAS",'INF GERAIS'!N403="AGUARDANDO APROVAÇÃO PRESTAÇÃO DE CONTAS",'INF GERAIS'!N403="AGUARDANDO APROVAÇÃO PRESTAÇÃO DE CONTAS (SECRETARIA)",'INF GERAIS'!N403="AGUARDANDO APROVAÇÃO PRESTAÇÃO DE CONTAS (CEAM)",'INF GERAIS'!N403="CONCLUÍDO"),RESUMO!N403+60,"ND")</f>
        <v>ND</v>
      </c>
      <c r="H403" s="10">
        <v>42719</v>
      </c>
      <c r="I403" s="233"/>
      <c r="J403" s="716" t="s">
        <v>8966</v>
      </c>
      <c r="K403" s="10">
        <v>42804</v>
      </c>
      <c r="L403" s="716" t="s">
        <v>9314</v>
      </c>
      <c r="M403" s="10">
        <v>42865</v>
      </c>
      <c r="N403" s="1035" t="s">
        <v>10612</v>
      </c>
      <c r="O403" s="233">
        <v>43192</v>
      </c>
      <c r="P403" s="1179" t="s">
        <v>11394</v>
      </c>
      <c r="Q403" s="233">
        <v>43300</v>
      </c>
      <c r="R403" s="1217" t="s">
        <v>11561</v>
      </c>
      <c r="S403" s="233">
        <v>43327</v>
      </c>
      <c r="T403" s="1237" t="s">
        <v>11614</v>
      </c>
      <c r="U403" s="233">
        <v>43349</v>
      </c>
      <c r="V403" s="1259" t="s">
        <v>11674</v>
      </c>
      <c r="W403" s="122">
        <v>43376</v>
      </c>
    </row>
    <row r="404" spans="2:25" ht="145" x14ac:dyDescent="0.35">
      <c r="B404" s="30" t="str">
        <f>'INF GERAIS'!B404&amp;IFERROR(IF(INDEX(APOIO!$A$5:$A$50,MATCH('INF GERAIS'!N404,APOIO!$B$5:$B$50,0))="NÃO",APOIO!$A$2&amp;"NÃO VÁLIDO",""),"")</f>
        <v>2014.0380</v>
      </c>
      <c r="C404" s="30" t="str">
        <f>'INF GERAIS'!C404</f>
        <v>AGRESTE SETENTRIONAL</v>
      </c>
      <c r="D404" s="30" t="str">
        <f>'INF GERAIS'!D404</f>
        <v>SURUBIM</v>
      </c>
      <c r="E404" s="30" t="str">
        <f>'INF GERAIS'!E404</f>
        <v>REFORMA DO AÇOUGUE PUBLICO MUNICIPAL</v>
      </c>
      <c r="F404" s="30" t="str">
        <f>'INF GERAIS'!G404</f>
        <v>NORMAL</v>
      </c>
      <c r="G404" s="233" t="str">
        <f>IF(OR('INF GERAIS'!N404="AGUARDANDO PRESTAÇÃO DE CONTAS",'INF GERAIS'!N404="AGUARDANDO APROVAÇÃO PRESTAÇÃO DE CONTAS",'INF GERAIS'!N404="AGUARDANDO APROVAÇÃO PRESTAÇÃO DE CONTAS (SECRETARIA)",'INF GERAIS'!N404="AGUARDANDO APROVAÇÃO PRESTAÇÃO DE CONTAS (CEAM)",'INF GERAIS'!N404="CONCLUÍDO"),RESUMO!N404+60,"ND")</f>
        <v>ND</v>
      </c>
      <c r="H404" s="10">
        <v>43592</v>
      </c>
      <c r="I404" s="233"/>
      <c r="J404" s="30" t="s">
        <v>12182</v>
      </c>
      <c r="K404" s="10">
        <v>43613</v>
      </c>
      <c r="L404" s="30" t="s">
        <v>12245</v>
      </c>
      <c r="M404" s="10">
        <v>43635</v>
      </c>
      <c r="N404" s="30" t="s">
        <v>12437</v>
      </c>
      <c r="O404" s="10">
        <v>43692</v>
      </c>
      <c r="P404" s="1537" t="s">
        <v>12495</v>
      </c>
      <c r="Q404" s="122">
        <v>43706</v>
      </c>
    </row>
    <row r="405" spans="2:25" ht="145" x14ac:dyDescent="0.35">
      <c r="B405" s="30" t="str">
        <f>'INF GERAIS'!B405&amp;IFERROR(IF(INDEX(APOIO!$A$5:$A$50,MATCH('INF GERAIS'!N405,APOIO!$B$5:$B$50,0))="NÃO",APOIO!$A$2&amp;"NÃO VÁLIDO",""),"")</f>
        <v>2014.0381</v>
      </c>
      <c r="C405" s="30" t="str">
        <f>'INF GERAIS'!C405</f>
        <v>AGRESTE SETENTRIONAL</v>
      </c>
      <c r="D405" s="30" t="str">
        <f>'INF GERAIS'!D405</f>
        <v>SURUBIM</v>
      </c>
      <c r="E405" s="30" t="str">
        <f>'INF GERAIS'!E405</f>
        <v>CONSTRUÇÃO DE UMA PRAÇA PÚBLICA - PRAÇA MARCELINO CHAMPAGNAT</v>
      </c>
      <c r="F405" s="30" t="str">
        <f>'INF GERAIS'!G405</f>
        <v>NORMAL</v>
      </c>
      <c r="G405" s="233" t="str">
        <f>IF(OR('INF GERAIS'!N405="AGUARDANDO PRESTAÇÃO DE CONTAS",'INF GERAIS'!N405="AGUARDANDO APROVAÇÃO PRESTAÇÃO DE CONTAS",'INF GERAIS'!N405="AGUARDANDO APROVAÇÃO PRESTAÇÃO DE CONTAS (SECRETARIA)",'INF GERAIS'!N405="AGUARDANDO APROVAÇÃO PRESTAÇÃO DE CONTAS (CEAM)",'INF GERAIS'!N405="CONCLUÍDO"),RESUMO!N405+60,"ND")</f>
        <v>ND</v>
      </c>
      <c r="H405" s="10">
        <v>42733</v>
      </c>
      <c r="I405" s="233"/>
      <c r="J405" s="647" t="s">
        <v>8841</v>
      </c>
      <c r="K405" s="233">
        <v>42760</v>
      </c>
      <c r="L405" s="30" t="s">
        <v>9010</v>
      </c>
      <c r="M405" s="10">
        <v>42829</v>
      </c>
      <c r="N405" s="708" t="s">
        <v>9287</v>
      </c>
      <c r="O405" s="233">
        <v>42863</v>
      </c>
      <c r="P405" s="731" t="s">
        <v>9405</v>
      </c>
      <c r="Q405" s="122">
        <v>42887</v>
      </c>
      <c r="R405" s="759" t="s">
        <v>9596</v>
      </c>
      <c r="S405" s="122">
        <v>42902</v>
      </c>
      <c r="T405" s="831" t="s">
        <v>9904</v>
      </c>
      <c r="U405" s="122">
        <v>42970</v>
      </c>
      <c r="V405" s="904" t="s">
        <v>10094</v>
      </c>
      <c r="W405" s="122">
        <v>43034</v>
      </c>
      <c r="X405" s="973" t="s">
        <v>10378</v>
      </c>
      <c r="Y405" s="122">
        <v>43124</v>
      </c>
    </row>
    <row r="406" spans="2:25" ht="87" x14ac:dyDescent="0.35">
      <c r="B406" s="30" t="str">
        <f>'INF GERAIS'!B406&amp;IFERROR(IF(INDEX(APOIO!$A$5:$A$50,MATCH('INF GERAIS'!N406,APOIO!$B$5:$B$50,0))="NÃO",APOIO!$A$2&amp;"NÃO VÁLIDO",""),"")</f>
        <v>2014.0382</v>
      </c>
      <c r="C406" s="30" t="str">
        <f>'INF GERAIS'!C406</f>
        <v>AGRESTE SETENTRIONAL</v>
      </c>
      <c r="D406" s="30" t="str">
        <f>'INF GERAIS'!D406</f>
        <v>SURUBIM</v>
      </c>
      <c r="E406" s="30" t="str">
        <f>'INF GERAIS'!E406</f>
        <v>PAVIMENTAÇÃO EM PARALELEPÍPEDOS GRANÍTICOS EM DIVERSAS RUAS DO MUNICÍPIO</v>
      </c>
      <c r="F406" s="30" t="str">
        <f>'INF GERAIS'!G406</f>
        <v>NORMAL</v>
      </c>
      <c r="G406" s="233" t="str">
        <f>IF(OR('INF GERAIS'!N406="AGUARDANDO PRESTAÇÃO DE CONTAS",'INF GERAIS'!N406="AGUARDANDO APROVAÇÃO PRESTAÇÃO DE CONTAS",'INF GERAIS'!N406="AGUARDANDO APROVAÇÃO PRESTAÇÃO DE CONTAS (SECRETARIA)",'INF GERAIS'!N406="AGUARDANDO APROVAÇÃO PRESTAÇÃO DE CONTAS (CEAM)",'INF GERAIS'!N406="CONCLUÍDO"),RESUMO!N406+60,"ND")</f>
        <v>ND</v>
      </c>
      <c r="H406" s="233">
        <v>43592</v>
      </c>
      <c r="I406" s="233"/>
      <c r="J406" s="1544" t="s">
        <v>12520</v>
      </c>
      <c r="K406" s="10">
        <v>43717</v>
      </c>
      <c r="L406" s="30"/>
      <c r="M406" s="10"/>
      <c r="N406" s="30"/>
      <c r="O406" s="10"/>
    </row>
    <row r="407" spans="2:25" ht="72.5" x14ac:dyDescent="0.35">
      <c r="B407" s="30" t="str">
        <f>'INF GERAIS'!B407&amp;IFERROR(IF(INDEX(APOIO!$A$5:$A$50,MATCH('INF GERAIS'!N407,APOIO!$B$5:$B$50,0))="NÃO",APOIO!$A$2&amp;"NÃO VÁLIDO",""),"")</f>
        <v>2014.0383</v>
      </c>
      <c r="C407" s="30" t="str">
        <f>'INF GERAIS'!C407</f>
        <v>SERTÃO DO PAJEÚ</v>
      </c>
      <c r="D407" s="30" t="str">
        <f>'INF GERAIS'!D407</f>
        <v>TABIRA</v>
      </c>
      <c r="E407" s="30" t="str">
        <f>'INF GERAIS'!E407</f>
        <v>PAVIMENTAÇÃO COM PARALELEPÍPEDOS GRANÍTICOS EM DIVERSAS RUAS DO MUNICÍPIO</v>
      </c>
      <c r="F407" s="30" t="str">
        <f>'INF GERAIS'!G407</f>
        <v>NORMAL</v>
      </c>
      <c r="G407" s="233" t="str">
        <f>IF(OR('INF GERAIS'!N407="AGUARDANDO PRESTAÇÃO DE CONTAS",'INF GERAIS'!N407="AGUARDANDO APROVAÇÃO PRESTAÇÃO DE CONTAS",'INF GERAIS'!N407="AGUARDANDO APROVAÇÃO PRESTAÇÃO DE CONTAS (SECRETARIA)",'INF GERAIS'!N407="AGUARDANDO APROVAÇÃO PRESTAÇÃO DE CONTAS (CEAM)",'INF GERAIS'!N407="CONCLUÍDO"),RESUMO!N407+60,"ND")</f>
        <v>ND</v>
      </c>
      <c r="H407" s="10">
        <v>43866</v>
      </c>
      <c r="I407" s="233"/>
      <c r="J407" s="1698" t="s">
        <v>12968</v>
      </c>
      <c r="K407" s="233">
        <v>43866</v>
      </c>
      <c r="L407" s="1757" t="s">
        <v>13226</v>
      </c>
      <c r="M407" s="10">
        <v>44082</v>
      </c>
      <c r="N407" s="30"/>
      <c r="O407" s="10"/>
    </row>
    <row r="408" spans="2:25" ht="29" x14ac:dyDescent="0.35">
      <c r="B408" s="30" t="str">
        <f>'INF GERAIS'!B408&amp;IFERROR(IF(INDEX(APOIO!$A$5:$A$50,MATCH('INF GERAIS'!N408,APOIO!$B$5:$B$50,0))="NÃO",APOIO!$A$2&amp;"NÃO VÁLIDO",""),"")</f>
        <v>2014.0384</v>
      </c>
      <c r="C408" s="30" t="str">
        <f>'INF GERAIS'!C408</f>
        <v>AGRESTE CENTRAL</v>
      </c>
      <c r="D408" s="30" t="str">
        <f>'INF GERAIS'!D408</f>
        <v>TACAIMBÓ</v>
      </c>
      <c r="E408" s="30" t="str">
        <f>'INF GERAIS'!E408</f>
        <v>CONSTRUÇÃO DE CANAL DE DRENAGEM</v>
      </c>
      <c r="F408" s="30" t="str">
        <f>'INF GERAIS'!G408</f>
        <v>NORMAL</v>
      </c>
      <c r="G408" s="233">
        <f>IF(OR('INF GERAIS'!N408="AGUARDANDO PRESTAÇÃO DE CONTAS",'INF GERAIS'!N408="AGUARDANDO APROVAÇÃO PRESTAÇÃO DE CONTAS",'INF GERAIS'!N408="AGUARDANDO APROVAÇÃO PRESTAÇÃO DE CONTAS (SECRETARIA)",'INF GERAIS'!N408="AGUARDANDO APROVAÇÃO PRESTAÇÃO DE CONTAS (CEAM)",'INF GERAIS'!N408="CONCLUÍDO"),RESUMO!N408+60,"ND")</f>
        <v>43021</v>
      </c>
      <c r="H408" s="10"/>
      <c r="I408" s="233"/>
      <c r="J408" s="30"/>
      <c r="K408" s="10"/>
      <c r="L408" s="30"/>
      <c r="M408" s="10"/>
      <c r="N408" s="30"/>
      <c r="O408" s="10"/>
    </row>
    <row r="409" spans="2:25" ht="159.5" x14ac:dyDescent="0.35">
      <c r="B409" s="1346" t="str">
        <f>'INF GERAIS'!B409&amp;IFERROR(IF(INDEX(APOIO!$A$5:$A$50,MATCH('INF GERAIS'!N409,APOIO!$B$5:$B$50,0))="NÃO",APOIO!$A$2&amp;"NÃO VÁLIDO",""),"")</f>
        <v>2014.0439</v>
      </c>
      <c r="C409" s="1346" t="str">
        <f>'INF GERAIS'!C409</f>
        <v>AGRESTE CENTRAL</v>
      </c>
      <c r="D409" s="1346" t="str">
        <f>'INF GERAIS'!D409</f>
        <v>TACAIMBÓ</v>
      </c>
      <c r="E409" s="1346" t="str">
        <f>'INF GERAIS'!E409</f>
        <v>PAVIMENTAÇÃO EM PARALELEPIPEDOS GRANÍTICOS EM DIVERSAS RUAS EM VIAS URBANAS, NO MUNICÍPIO DE TACAIMBÓ - PE: RUA PEDRO TORRES DA SILVA (TRECHO II); RUA ROMILDO MOREIRA; RUA PEDRO TORRES DA SILVA (TRECHO III); RUA JOSÉ MALAQUIAS FILHO</v>
      </c>
      <c r="F409" s="1346" t="str">
        <f>'INF GERAIS'!G409</f>
        <v>NORMAL</v>
      </c>
      <c r="G409" s="233" t="str">
        <f>IF(OR('INF GERAIS'!N409="AGUARDANDO PRESTAÇÃO DE CONTAS",'INF GERAIS'!N409="AGUARDANDO APROVAÇÃO PRESTAÇÃO DE CONTAS",'INF GERAIS'!N409="AGUARDANDO APROVAÇÃO PRESTAÇÃO DE CONTAS (SECRETARIA)",'INF GERAIS'!N409="AGUARDANDO APROVAÇÃO PRESTAÇÃO DE CONTAS (CEAM)",'INF GERAIS'!N409="CONCLUÍDO"),RESUMO!N409+60,"ND")</f>
        <v>ND</v>
      </c>
      <c r="H409" s="233"/>
      <c r="I409" s="233"/>
      <c r="J409" s="1346"/>
      <c r="K409" s="233"/>
      <c r="L409" s="1346"/>
      <c r="M409" s="233"/>
      <c r="N409" s="1346"/>
      <c r="O409" s="233"/>
    </row>
    <row r="410" spans="2:25" ht="43.5" x14ac:dyDescent="0.35">
      <c r="B410" s="30" t="str">
        <f>'INF GERAIS'!B410&amp;IFERROR(IF(INDEX(APOIO!$A$5:$A$50,MATCH('INF GERAIS'!N410,APOIO!$B$5:$B$50,0))="NÃO",APOIO!$A$2&amp;"NÃO VÁLIDO",""),"")</f>
        <v>2014.0385</v>
      </c>
      <c r="C410" s="30" t="str">
        <f>'INF GERAIS'!C410</f>
        <v>SERTÃO DE ITAPARICA</v>
      </c>
      <c r="D410" s="30" t="str">
        <f>'INF GERAIS'!D410</f>
        <v>TACARATU</v>
      </c>
      <c r="E410" s="30" t="str">
        <f>'INF GERAIS'!E410</f>
        <v>URBANIZAÇÃO E ILUMINAÇÃO DA AVENIDA ARISTIDES TELES DE MENEZES</v>
      </c>
      <c r="F410" s="30" t="str">
        <f>'INF GERAIS'!G410</f>
        <v>NORMAL</v>
      </c>
      <c r="G410" s="233" t="str">
        <f>IF(OR('INF GERAIS'!N410="AGUARDANDO PRESTAÇÃO DE CONTAS",'INF GERAIS'!N410="AGUARDANDO APROVAÇÃO PRESTAÇÃO DE CONTAS",'INF GERAIS'!N410="AGUARDANDO APROVAÇÃO PRESTAÇÃO DE CONTAS (SECRETARIA)",'INF GERAIS'!N410="AGUARDANDO APROVAÇÃO PRESTAÇÃO DE CONTAS (CEAM)",'INF GERAIS'!N410="CONCLUÍDO"),RESUMO!N410+60,"ND")</f>
        <v>ND</v>
      </c>
      <c r="H410" s="10">
        <v>44557</v>
      </c>
      <c r="I410" s="233"/>
      <c r="J410" s="30"/>
      <c r="K410" s="10"/>
      <c r="L410" s="30"/>
      <c r="M410" s="10"/>
      <c r="N410" s="30"/>
      <c r="O410" s="10"/>
    </row>
    <row r="411" spans="2:25" ht="58" x14ac:dyDescent="0.35">
      <c r="B411" s="30" t="str">
        <f>'INF GERAIS'!B411&amp;IFERROR(IF(INDEX(APOIO!$A$5:$A$50,MATCH('INF GERAIS'!N411,APOIO!$B$5:$B$50,0))="NÃO",APOIO!$A$2&amp;"NÃO VÁLIDO",""),"")</f>
        <v>2014.0386</v>
      </c>
      <c r="C411" s="30" t="str">
        <f>'INF GERAIS'!C411</f>
        <v>SERTÃO DE ITAPARICA</v>
      </c>
      <c r="D411" s="30" t="str">
        <f>'INF GERAIS'!D411</f>
        <v>TACARATU</v>
      </c>
      <c r="E411" s="30" t="str">
        <f>'INF GERAIS'!E411</f>
        <v>URBANIZAÇÃO E ILUMINAÇÃO DA AVENIDA DEP. AFONSO FERRAZ, NO DISTRITO DE CARAIBEIRAS</v>
      </c>
      <c r="F411" s="30" t="str">
        <f>'INF GERAIS'!G411</f>
        <v>NORMAL</v>
      </c>
      <c r="G411" s="233" t="str">
        <f>IF(OR('INF GERAIS'!N411="AGUARDANDO PRESTAÇÃO DE CONTAS",'INF GERAIS'!N411="AGUARDANDO APROVAÇÃO PRESTAÇÃO DE CONTAS",'INF GERAIS'!N411="AGUARDANDO APROVAÇÃO PRESTAÇÃO DE CONTAS (SECRETARIA)",'INF GERAIS'!N411="AGUARDANDO APROVAÇÃO PRESTAÇÃO DE CONTAS (CEAM)",'INF GERAIS'!N411="CONCLUÍDO"),RESUMO!N411+60,"ND")</f>
        <v>ND</v>
      </c>
      <c r="H411" s="233">
        <v>44557</v>
      </c>
      <c r="I411" s="233"/>
      <c r="J411" s="30"/>
      <c r="K411" s="10"/>
      <c r="L411" s="30"/>
      <c r="M411" s="10"/>
      <c r="N411" s="30"/>
      <c r="O411" s="10"/>
    </row>
    <row r="412" spans="2:25" ht="43.5" x14ac:dyDescent="0.35">
      <c r="B412" s="30" t="str">
        <f>'INF GERAIS'!B412&amp;IFERROR(IF(INDEX(APOIO!$A$5:$A$50,MATCH('INF GERAIS'!N412,APOIO!$B$5:$B$50,0))="NÃO",APOIO!$A$2&amp;"NÃO VÁLIDO",""),"")</f>
        <v>2014.0387</v>
      </c>
      <c r="C412" s="30" t="str">
        <f>'INF GERAIS'!C412</f>
        <v>SERTÃO DE ITAPARICA</v>
      </c>
      <c r="D412" s="30" t="str">
        <f>'INF GERAIS'!D412</f>
        <v>TACARATU</v>
      </c>
      <c r="E412" s="30" t="str">
        <f>'INF GERAIS'!E412</f>
        <v>URBANIZAÇÃO E ILUMINAÇÃO DA AVENIDA MANOEL MARIANO</v>
      </c>
      <c r="F412" s="30" t="str">
        <f>'INF GERAIS'!G412</f>
        <v>NORMAL</v>
      </c>
      <c r="G412" s="233" t="str">
        <f>IF(OR('INF GERAIS'!N412="AGUARDANDO PRESTAÇÃO DE CONTAS",'INF GERAIS'!N412="AGUARDANDO APROVAÇÃO PRESTAÇÃO DE CONTAS",'INF GERAIS'!N412="AGUARDANDO APROVAÇÃO PRESTAÇÃO DE CONTAS (SECRETARIA)",'INF GERAIS'!N412="AGUARDANDO APROVAÇÃO PRESTAÇÃO DE CONTAS (CEAM)",'INF GERAIS'!N412="CONCLUÍDO"),RESUMO!N412+60,"ND")</f>
        <v>ND</v>
      </c>
      <c r="H412" s="233">
        <v>44557</v>
      </c>
      <c r="I412" s="233"/>
      <c r="J412" s="30"/>
      <c r="K412" s="10"/>
      <c r="L412" s="30"/>
      <c r="M412" s="10"/>
      <c r="N412" s="30"/>
      <c r="O412" s="10"/>
    </row>
    <row r="413" spans="2:25" ht="58" x14ac:dyDescent="0.35">
      <c r="B413" s="30" t="str">
        <f>'INF GERAIS'!B413&amp;IFERROR(IF(INDEX(APOIO!$A$5:$A$50,MATCH('INF GERAIS'!N413,APOIO!$B$5:$B$50,0))="NÃO",APOIO!$A$2&amp;"NÃO VÁLIDO",""),"")</f>
        <v>2014.0388</v>
      </c>
      <c r="C413" s="30" t="str">
        <f>'INF GERAIS'!C413</f>
        <v>SERTÃO DE ITAPARICA</v>
      </c>
      <c r="D413" s="30" t="str">
        <f>'INF GERAIS'!D413</f>
        <v>TACARATU</v>
      </c>
      <c r="E413" s="30" t="str">
        <f>'INF GERAIS'!E413</f>
        <v>URBANIZAÇÃO E ILUMINAÇÃO DA AVENIDA JOSÉ ESTÊVÃO, NO DISTRITO DE CARAIBEIRAS</v>
      </c>
      <c r="F413" s="30" t="str">
        <f>'INF GERAIS'!G413</f>
        <v>NORMAL</v>
      </c>
      <c r="G413" s="233" t="str">
        <f>IF(OR('INF GERAIS'!N413="AGUARDANDO PRESTAÇÃO DE CONTAS",'INF GERAIS'!N413="AGUARDANDO APROVAÇÃO PRESTAÇÃO DE CONTAS",'INF GERAIS'!N413="AGUARDANDO APROVAÇÃO PRESTAÇÃO DE CONTAS (SECRETARIA)",'INF GERAIS'!N413="AGUARDANDO APROVAÇÃO PRESTAÇÃO DE CONTAS (CEAM)",'INF GERAIS'!N413="CONCLUÍDO"),RESUMO!N413+60,"ND")</f>
        <v>ND</v>
      </c>
      <c r="H413" s="233">
        <v>44557</v>
      </c>
      <c r="I413" s="233"/>
      <c r="J413" s="30"/>
      <c r="K413" s="10"/>
      <c r="L413" s="30"/>
      <c r="M413" s="10"/>
      <c r="N413" s="30"/>
      <c r="O413" s="10"/>
    </row>
    <row r="414" spans="2:25" ht="58" x14ac:dyDescent="0.35">
      <c r="B414" s="30" t="str">
        <f>'INF GERAIS'!B414&amp;IFERROR(IF(INDEX(APOIO!$A$5:$A$50,MATCH('INF GERAIS'!N414,APOIO!$B$5:$B$50,0))="NÃO",APOIO!$A$2&amp;"NÃO VÁLIDO",""),"")</f>
        <v>2014.0389</v>
      </c>
      <c r="C414" s="30" t="str">
        <f>'INF GERAIS'!C414</f>
        <v>SERTÃO DE ITAPARICA</v>
      </c>
      <c r="D414" s="30" t="str">
        <f>'INF GERAIS'!D414</f>
        <v>TACARATU</v>
      </c>
      <c r="E414" s="30" t="str">
        <f>'INF GERAIS'!E414</f>
        <v>REFORMA E AMPLIAÇÃO DA PRAÇA FRANCINA MARIA DE ARAÚJO NO DISTRITO DE CARAIBEIRAS</v>
      </c>
      <c r="F414" s="30" t="str">
        <f>'INF GERAIS'!G414</f>
        <v>NORMAL</v>
      </c>
      <c r="G414" s="233" t="str">
        <f>IF(OR('INF GERAIS'!N414="AGUARDANDO PRESTAÇÃO DE CONTAS",'INF GERAIS'!N414="AGUARDANDO APROVAÇÃO PRESTAÇÃO DE CONTAS",'INF GERAIS'!N414="AGUARDANDO APROVAÇÃO PRESTAÇÃO DE CONTAS (SECRETARIA)",'INF GERAIS'!N414="AGUARDANDO APROVAÇÃO PRESTAÇÃO DE CONTAS (CEAM)",'INF GERAIS'!N414="CONCLUÍDO"),RESUMO!N414+60,"ND")</f>
        <v>ND</v>
      </c>
      <c r="H414" s="233">
        <v>44557</v>
      </c>
      <c r="I414" s="233"/>
      <c r="J414" s="30"/>
      <c r="K414" s="10"/>
      <c r="L414" s="30"/>
      <c r="M414" s="10"/>
      <c r="N414" s="30"/>
      <c r="O414" s="10"/>
    </row>
    <row r="415" spans="2:25" ht="87" x14ac:dyDescent="0.35">
      <c r="B415" s="30" t="str">
        <f>'INF GERAIS'!B415&amp;IFERROR(IF(INDEX(APOIO!$A$5:$A$50,MATCH('INF GERAIS'!N415,APOIO!$B$5:$B$50,0))="NÃO",APOIO!$A$2&amp;"NÃO VÁLIDO",""),"")</f>
        <v>2014.0390</v>
      </c>
      <c r="C415" s="30" t="str">
        <f>'INF GERAIS'!C415</f>
        <v>MATA SUL</v>
      </c>
      <c r="D415" s="30" t="str">
        <f>'INF GERAIS'!D415</f>
        <v>TAMANDARÉ</v>
      </c>
      <c r="E415" s="30" t="str">
        <f>'INF GERAIS'!E415</f>
        <v>CONSTRUÇÃO DO PREDIO DA PREFEITURA DO MUNICÍPIO DE TAMANDARÉ</v>
      </c>
      <c r="F415" s="30" t="str">
        <f>'INF GERAIS'!G415</f>
        <v>NORMAL</v>
      </c>
      <c r="G415" s="233" t="str">
        <f>IF(OR('INF GERAIS'!N415="AGUARDANDO PRESTAÇÃO DE CONTAS",'INF GERAIS'!N415="AGUARDANDO APROVAÇÃO PRESTAÇÃO DE CONTAS",'INF GERAIS'!N415="AGUARDANDO APROVAÇÃO PRESTAÇÃO DE CONTAS (SECRETARIA)",'INF GERAIS'!N415="AGUARDANDO APROVAÇÃO PRESTAÇÃO DE CONTAS (CEAM)",'INF GERAIS'!N415="CONCLUÍDO"),RESUMO!N415+60,"ND")</f>
        <v>ND</v>
      </c>
      <c r="H415" s="10">
        <v>42550</v>
      </c>
      <c r="I415" s="233"/>
      <c r="J415" s="433" t="s">
        <v>7696</v>
      </c>
      <c r="K415" s="10">
        <v>42557</v>
      </c>
      <c r="L415" s="30"/>
      <c r="M415" s="10"/>
      <c r="N415" s="30"/>
      <c r="O415" s="10"/>
    </row>
    <row r="416" spans="2:25" ht="145" x14ac:dyDescent="0.35">
      <c r="B416" s="30" t="str">
        <f>'INF GERAIS'!B416&amp;IFERROR(IF(INDEX(APOIO!$A$5:$A$50,MATCH('INF GERAIS'!N416,APOIO!$B$5:$B$50,0))="NÃO",APOIO!$A$2&amp;"NÃO VÁLIDO",""),"")</f>
        <v>2014.0391</v>
      </c>
      <c r="C416" s="30" t="str">
        <f>'INF GERAIS'!C416</f>
        <v>AGRESTE SETENTRIONAL</v>
      </c>
      <c r="D416" s="30" t="str">
        <f>'INF GERAIS'!D416</f>
        <v>TAQUARITINGA DO NORTE</v>
      </c>
      <c r="E416" s="30" t="str">
        <f>'INF GERAIS'!E416</f>
        <v>URBANIZAÇÃO / PAVMENTAÇÃO DE VIAS PÚBLICAS</v>
      </c>
      <c r="F416" s="30" t="str">
        <f>'INF GERAIS'!G416</f>
        <v>NORMAL</v>
      </c>
      <c r="G416" s="233" t="str">
        <f>IF(OR('INF GERAIS'!N416="AGUARDANDO PRESTAÇÃO DE CONTAS",'INF GERAIS'!N416="AGUARDANDO APROVAÇÃO PRESTAÇÃO DE CONTAS",'INF GERAIS'!N416="AGUARDANDO APROVAÇÃO PRESTAÇÃO DE CONTAS (SECRETARIA)",'INF GERAIS'!N416="AGUARDANDO APROVAÇÃO PRESTAÇÃO DE CONTAS (CEAM)",'INF GERAIS'!N416="CONCLUÍDO"),RESUMO!N416+60,"ND")</f>
        <v>ND</v>
      </c>
      <c r="H416" s="10">
        <v>43621</v>
      </c>
      <c r="I416" s="233"/>
      <c r="J416" s="30" t="s">
        <v>12349</v>
      </c>
      <c r="K416" s="10">
        <v>43661</v>
      </c>
      <c r="L416" s="1572" t="s">
        <v>12648</v>
      </c>
      <c r="M416" s="10">
        <v>43760</v>
      </c>
      <c r="N416" s="30" t="s">
        <v>12931</v>
      </c>
      <c r="O416" s="10">
        <v>43796</v>
      </c>
    </row>
    <row r="417" spans="2:17" ht="151.5" customHeight="1" x14ac:dyDescent="0.35">
      <c r="B417" s="30" t="str">
        <f>'INF GERAIS'!B417&amp;IFERROR(IF(INDEX(APOIO!$A$5:$A$50,MATCH('INF GERAIS'!N417,APOIO!$B$5:$B$50,0))="NÃO",APOIO!$A$2&amp;"NÃO VÁLIDO",""),"")</f>
        <v>2014.0392</v>
      </c>
      <c r="C417" s="30" t="str">
        <f>'INF GERAIS'!C417</f>
        <v>AGRESTE SETENTRIONAL</v>
      </c>
      <c r="D417" s="30" t="str">
        <f>'INF GERAIS'!D417</f>
        <v>TAQUARITINGA DO NORTE</v>
      </c>
      <c r="E417" s="30" t="str">
        <f>'INF GERAIS'!E417</f>
        <v>REFORMA E AMPLIAÇÃO POSTO DE SAUDE DE ALGODÃO</v>
      </c>
      <c r="F417" s="30" t="str">
        <f>'INF GERAIS'!G417</f>
        <v>NORMAL</v>
      </c>
      <c r="G417" s="233" t="str">
        <f>IF(OR('INF GERAIS'!N417="AGUARDANDO PRESTAÇÃO DE CONTAS",'INF GERAIS'!N417="AGUARDANDO APROVAÇÃO PRESTAÇÃO DE CONTAS",'INF GERAIS'!N417="AGUARDANDO APROVAÇÃO PRESTAÇÃO DE CONTAS (SECRETARIA)",'INF GERAIS'!N417="AGUARDANDO APROVAÇÃO PRESTAÇÃO DE CONTAS (CEAM)",'INF GERAIS'!N417="CONCLUÍDO"),RESUMO!N417+60,"ND")</f>
        <v>ND</v>
      </c>
      <c r="H417" s="10">
        <v>43621</v>
      </c>
      <c r="I417" s="233"/>
      <c r="J417" s="1511" t="s">
        <v>12429</v>
      </c>
      <c r="K417" s="233">
        <v>43689</v>
      </c>
      <c r="L417" s="30"/>
      <c r="M417" s="10"/>
      <c r="N417" s="30"/>
      <c r="O417" s="10"/>
    </row>
    <row r="418" spans="2:17" ht="58" x14ac:dyDescent="0.35">
      <c r="B418" s="30" t="str">
        <f>'INF GERAIS'!B418&amp;IFERROR(IF(INDEX(APOIO!$A$5:$A$50,MATCH('INF GERAIS'!N418,APOIO!$B$5:$B$50,0))="NÃO",APOIO!$A$2&amp;"NÃO VÁLIDO",""),"")</f>
        <v>2014.0393</v>
      </c>
      <c r="C418" s="30" t="str">
        <f>'INF GERAIS'!C418</f>
        <v>AGRESTE SETENTRIONAL</v>
      </c>
      <c r="D418" s="30" t="str">
        <f>'INF GERAIS'!D418</f>
        <v>TAQUARITINGA DO NORTE</v>
      </c>
      <c r="E418" s="30" t="str">
        <f>'INF GERAIS'!E418</f>
        <v>PROJETO DE REFORMA COM COBERTURA DA QUADRA DE ESPORTE PE. ESTANISLAU PIRES</v>
      </c>
      <c r="F418" s="30" t="str">
        <f>'INF GERAIS'!G418</f>
        <v>NORMAL</v>
      </c>
      <c r="G418" s="233">
        <f>IF(OR('INF GERAIS'!N418="AGUARDANDO PRESTAÇÃO DE CONTAS",'INF GERAIS'!N418="AGUARDANDO APROVAÇÃO PRESTAÇÃO DE CONTAS",'INF GERAIS'!N418="AGUARDANDO APROVAÇÃO PRESTAÇÃO DE CONTAS (SECRETARIA)",'INF GERAIS'!N418="AGUARDANDO APROVAÇÃO PRESTAÇÃO DE CONTAS (CEAM)",'INF GERAIS'!N418="CONCLUÍDO"),RESUMO!N418+60,"ND")</f>
        <v>44292</v>
      </c>
      <c r="H418" s="10">
        <v>44266</v>
      </c>
      <c r="I418" s="233"/>
      <c r="J418" s="30"/>
      <c r="K418" s="10"/>
      <c r="L418" s="30"/>
      <c r="M418" s="10"/>
      <c r="N418" s="30"/>
      <c r="O418" s="10"/>
    </row>
    <row r="419" spans="2:17" ht="43.5" x14ac:dyDescent="0.35">
      <c r="B419" s="30" t="str">
        <f>'INF GERAIS'!B419&amp;IFERROR(IF(INDEX(APOIO!$A$5:$A$50,MATCH('INF GERAIS'!N419,APOIO!$B$5:$B$50,0))="NÃO",APOIO!$A$2&amp;"NÃO VÁLIDO",""),"")</f>
        <v>2014.0394</v>
      </c>
      <c r="C419" s="30" t="str">
        <f>'INF GERAIS'!C419</f>
        <v>AGRESTE MERIDIONAL</v>
      </c>
      <c r="D419" s="30" t="str">
        <f>'INF GERAIS'!D419</f>
        <v>TEREZINHA</v>
      </c>
      <c r="E419" s="30" t="str">
        <f>'INF GERAIS'!E419</f>
        <v>MODERNIZAÇÃO DO ESTÁDIO MUNICIPAL ANTÔNIO FERNANDO CALADO DE LIMA</v>
      </c>
      <c r="F419" s="30" t="str">
        <f>'INF GERAIS'!G419</f>
        <v>NORMAL</v>
      </c>
      <c r="G419" s="233">
        <f>IF(OR('INF GERAIS'!N419="AGUARDANDO PRESTAÇÃO DE CONTAS",'INF GERAIS'!N419="AGUARDANDO APROVAÇÃO PRESTAÇÃO DE CONTAS",'INF GERAIS'!N419="AGUARDANDO APROVAÇÃO PRESTAÇÃO DE CONTAS (SECRETARIA)",'INF GERAIS'!N419="AGUARDANDO APROVAÇÃO PRESTAÇÃO DE CONTAS (CEAM)",'INF GERAIS'!N419="CONCLUÍDO"),RESUMO!N419+60,"ND")</f>
        <v>42402</v>
      </c>
      <c r="H419" s="10"/>
      <c r="I419" s="233"/>
      <c r="J419" s="30"/>
      <c r="K419" s="10"/>
      <c r="L419" s="30"/>
      <c r="M419" s="10"/>
      <c r="N419" s="30"/>
      <c r="O419" s="10"/>
    </row>
    <row r="420" spans="2:17" ht="43.5" x14ac:dyDescent="0.35">
      <c r="B420" s="833" t="str">
        <f>'INF GERAIS'!B420&amp;IFERROR(IF(INDEX(APOIO!$A$5:$A$50,MATCH('INF GERAIS'!N420,APOIO!$B$5:$B$50,0))="NÃO",APOIO!$A$2&amp;"NÃO VÁLIDO",""),"")</f>
        <v>2014.0432</v>
      </c>
      <c r="C420" s="833" t="str">
        <f>'INF GERAIS'!C420</f>
        <v>AGRESTE MERIDIONAL</v>
      </c>
      <c r="D420" s="833" t="str">
        <f>'INF GERAIS'!D420</f>
        <v>TEREZINHA</v>
      </c>
      <c r="E420" s="833" t="str">
        <f>'INF GERAIS'!E420</f>
        <v>PAVIMENTAÇÃO EM PARALELEPÍPEDOS DE DIVERSAS RUAS</v>
      </c>
      <c r="F420" s="833" t="str">
        <f>'INF GERAIS'!G420</f>
        <v>NORMAL</v>
      </c>
      <c r="G420" s="233" t="str">
        <f>IF(OR('INF GERAIS'!N420="AGUARDANDO PRESTAÇÃO DE CONTAS",'INF GERAIS'!N420="AGUARDANDO APROVAÇÃO PRESTAÇÃO DE CONTAS",'INF GERAIS'!N420="AGUARDANDO APROVAÇÃO PRESTAÇÃO DE CONTAS (SECRETARIA)",'INF GERAIS'!N420="AGUARDANDO APROVAÇÃO PRESTAÇÃO DE CONTAS (CEAM)",'INF GERAIS'!N420="CONCLUÍDO"),RESUMO!N420+60,"ND")</f>
        <v>ND</v>
      </c>
      <c r="H420" s="233"/>
      <c r="I420" s="233"/>
      <c r="J420" s="833"/>
      <c r="K420" s="233"/>
      <c r="L420" s="833"/>
      <c r="M420" s="233"/>
      <c r="N420" s="833"/>
      <c r="O420" s="233"/>
    </row>
    <row r="421" spans="2:17" ht="101.5" x14ac:dyDescent="0.35">
      <c r="B421" s="30" t="str">
        <f>'INF GERAIS'!B421&amp;IFERROR(IF(INDEX(APOIO!$A$5:$A$50,MATCH('INF GERAIS'!N421,APOIO!$B$5:$B$50,0))="NÃO",APOIO!$A$2&amp;"NÃO VÁLIDO",""),"")</f>
        <v>2014.0395</v>
      </c>
      <c r="C421" s="30" t="str">
        <f>'INF GERAIS'!C421</f>
        <v>SERTÃO CENTRAL</v>
      </c>
      <c r="D421" s="30" t="str">
        <f>'INF GERAIS'!D421</f>
        <v>TERRA NOVA</v>
      </c>
      <c r="E421" s="30" t="str">
        <f>'INF GERAIS'!E421</f>
        <v>DRENAGEM SUPERFICIAL DE ÁGUAS PLUVIAIS E PAVIMENTAÇÃO DE VIAS</v>
      </c>
      <c r="F421" s="30" t="str">
        <f>'INF GERAIS'!G421</f>
        <v>NORMAL</v>
      </c>
      <c r="G421" s="233" t="str">
        <f>IF(OR('INF GERAIS'!N421="AGUARDANDO PRESTAÇÃO DE CONTAS",'INF GERAIS'!N421="AGUARDANDO APROVAÇÃO PRESTAÇÃO DE CONTAS",'INF GERAIS'!N421="AGUARDANDO APROVAÇÃO PRESTAÇÃO DE CONTAS (SECRETARIA)",'INF GERAIS'!N421="AGUARDANDO APROVAÇÃO PRESTAÇÃO DE CONTAS (CEAM)",'INF GERAIS'!N421="CONCLUÍDO"),RESUMO!N421+60,"ND")</f>
        <v>ND</v>
      </c>
      <c r="H421" s="10">
        <v>42711</v>
      </c>
      <c r="I421" s="233"/>
      <c r="J421" s="1457" t="s">
        <v>12269</v>
      </c>
      <c r="K421" s="10">
        <v>43648</v>
      </c>
      <c r="L421" s="1457"/>
      <c r="M421" s="10"/>
      <c r="N421" s="30"/>
      <c r="O421" s="10"/>
    </row>
    <row r="422" spans="2:17" ht="72.5" x14ac:dyDescent="0.35">
      <c r="B422" s="30" t="str">
        <f>'INF GERAIS'!B422&amp;IFERROR(IF(INDEX(APOIO!$A$5:$A$50,MATCH('INF GERAIS'!N422,APOIO!$B$5:$B$50,0))="NÃO",APOIO!$A$2&amp;"NÃO VÁLIDO",""),"")</f>
        <v>2014.0396</v>
      </c>
      <c r="C422" s="30" t="str">
        <f>'INF GERAIS'!C422</f>
        <v>MATA NORTE</v>
      </c>
      <c r="D422" s="30" t="str">
        <f>'INF GERAIS'!D422</f>
        <v>TIMBAÚBA</v>
      </c>
      <c r="E422" s="30" t="str">
        <f>'INF GERAIS'!E422</f>
        <v>PAVIMENTAÇÃO EM PARALELEPÍPEDO DE RUAS DO BAIRRO DE SAPUCAIA</v>
      </c>
      <c r="F422" s="30" t="str">
        <f>'INF GERAIS'!G422</f>
        <v>NORMAL</v>
      </c>
      <c r="G422" s="233" t="str">
        <f>IF(OR('INF GERAIS'!N422="AGUARDANDO PRESTAÇÃO DE CONTAS",'INF GERAIS'!N422="AGUARDANDO APROVAÇÃO PRESTAÇÃO DE CONTAS",'INF GERAIS'!N422="AGUARDANDO APROVAÇÃO PRESTAÇÃO DE CONTAS (SECRETARIA)",'INF GERAIS'!N422="AGUARDANDO APROVAÇÃO PRESTAÇÃO DE CONTAS (CEAM)",'INF GERAIS'!N422="CONCLUÍDO"),RESUMO!N422+60,"ND")</f>
        <v>ND</v>
      </c>
      <c r="H422" s="10">
        <v>43290</v>
      </c>
      <c r="I422" s="233"/>
      <c r="J422" s="1375" t="s">
        <v>12020</v>
      </c>
      <c r="K422" s="10">
        <v>43398</v>
      </c>
      <c r="L422" s="30"/>
      <c r="M422" s="10"/>
      <c r="N422" s="30"/>
      <c r="O422" s="10"/>
    </row>
    <row r="423" spans="2:17" ht="145" x14ac:dyDescent="0.35">
      <c r="B423" s="30" t="str">
        <f>'INF GERAIS'!B423&amp;IFERROR(IF(INDEX(APOIO!$A$5:$A$50,MATCH('INF GERAIS'!N423,APOIO!$B$5:$B$50,0))="NÃO",APOIO!$A$2&amp;"NÃO VÁLIDO",""),"")</f>
        <v>2014.0397</v>
      </c>
      <c r="C423" s="30" t="str">
        <f>'INF GERAIS'!C423</f>
        <v>AGRESTE SETENTRIONAL</v>
      </c>
      <c r="D423" s="30" t="str">
        <f>'INF GERAIS'!D423</f>
        <v>TORITAMA</v>
      </c>
      <c r="E423" s="34" t="str">
        <f>'INF GERAIS'!E423</f>
        <v>PAVIMENTAÇÃO DE RUAS DO MUNICÍPIO DE TORITAMA ATRAVÉS DA EXECUÇÃO DE PAVIMENTAÇÃO E OBRAS DE INFRAESTRUTURA DAS RUAS JOSÉ HERALDO DA SILVA, MIGUEL TAVARES, SÃO CRISTÓVÃO, JOSE LUIS TAVARES, JOÃO ANTONIO DE MOURA, MARIANO MANOEL, RUA EMIDIO JORDAO, CASTRO ALVES, SANTOS DUMONT, ABENICIO ARTHUR SOBRAL, LUIS TOMAS DA SILVA, COLOMBIA, MEXICO, ANTONIO SOARES, DAS AVENIDAS ROMEU SIMPLICIO E JOSE LUIS DA SILVA E DA TRAVESSA CASTRO ALVES, CONTARÁ AINDA COM IMPLANTAÇÃO DE MEIO-FIO EM PEDRA GRANÍTICA</v>
      </c>
      <c r="F423" s="30" t="str">
        <f>'INF GERAIS'!G423</f>
        <v>NORMAL</v>
      </c>
      <c r="G423" s="233" t="str">
        <f>IF(OR('INF GERAIS'!N423="AGUARDANDO PRESTAÇÃO DE CONTAS",'INF GERAIS'!N423="AGUARDANDO APROVAÇÃO PRESTAÇÃO DE CONTAS",'INF GERAIS'!N423="AGUARDANDO APROVAÇÃO PRESTAÇÃO DE CONTAS (SECRETARIA)",'INF GERAIS'!N423="AGUARDANDO APROVAÇÃO PRESTAÇÃO DE CONTAS (CEAM)",'INF GERAIS'!N423="CONCLUÍDO"),RESUMO!N423+60,"ND")</f>
        <v>ND</v>
      </c>
      <c r="H423" s="10">
        <v>43126</v>
      </c>
      <c r="I423" s="233"/>
      <c r="J423" s="233" t="s">
        <v>11184</v>
      </c>
      <c r="K423" s="233">
        <v>43126</v>
      </c>
      <c r="L423" s="30" t="s">
        <v>11185</v>
      </c>
      <c r="M423" s="10">
        <v>43258</v>
      </c>
      <c r="N423" s="30"/>
      <c r="O423" s="10"/>
    </row>
    <row r="424" spans="2:17" ht="130.5" x14ac:dyDescent="0.35">
      <c r="B424" s="30" t="str">
        <f>'INF GERAIS'!B424&amp;IFERROR(IF(INDEX(APOIO!$A$5:$A$50,MATCH('INF GERAIS'!N424,APOIO!$B$5:$B$50,0))="NÃO",APOIO!$A$2&amp;"NÃO VÁLIDO",""),"")</f>
        <v>2014.0398</v>
      </c>
      <c r="C424" s="30" t="str">
        <f>'INF GERAIS'!C424</f>
        <v>MATA NORTE</v>
      </c>
      <c r="D424" s="30" t="str">
        <f>'INF GERAIS'!D424</f>
        <v>TRACUNHAÉM</v>
      </c>
      <c r="E424" s="30" t="str">
        <f>'INF GERAIS'!E424</f>
        <v xml:space="preserve">PAVIMENTAÇÃO EM PARALELEPÍPEDO DE DIVERSAS RUAS </v>
      </c>
      <c r="F424" s="30" t="str">
        <f>'INF GERAIS'!G424</f>
        <v>NORMAL</v>
      </c>
      <c r="G424" s="233" t="str">
        <f>IF(OR('INF GERAIS'!N424="AGUARDANDO PRESTAÇÃO DE CONTAS",'INF GERAIS'!N424="AGUARDANDO APROVAÇÃO PRESTAÇÃO DE CONTAS",'INF GERAIS'!N424="AGUARDANDO APROVAÇÃO PRESTAÇÃO DE CONTAS (SECRETARIA)",'INF GERAIS'!N424="AGUARDANDO APROVAÇÃO PRESTAÇÃO DE CONTAS (CEAM)",'INF GERAIS'!N424="CONCLUÍDO"),RESUMO!N424+60,"ND")</f>
        <v>ND</v>
      </c>
      <c r="H424" s="10">
        <v>42949</v>
      </c>
      <c r="I424" s="233"/>
      <c r="J424" s="1302" t="s">
        <v>11793</v>
      </c>
      <c r="K424" s="233">
        <v>43440</v>
      </c>
      <c r="L424" s="1611" t="s">
        <v>12770</v>
      </c>
      <c r="M424" s="10">
        <v>43791</v>
      </c>
      <c r="N424" s="30"/>
      <c r="O424" s="10"/>
    </row>
    <row r="425" spans="2:17" ht="159.5" x14ac:dyDescent="0.35">
      <c r="B425" s="30" t="str">
        <f>'INF GERAIS'!B425&amp;IFERROR(IF(INDEX(APOIO!$A$5:$A$50,MATCH('INF GERAIS'!N425,APOIO!$B$5:$B$50,0))="NÃO",APOIO!$A$2&amp;"NÃO VÁLIDO",""),"")</f>
        <v>2014.0399</v>
      </c>
      <c r="C425" s="30" t="str">
        <f>'INF GERAIS'!C425</f>
        <v>SERTÃO DO ARARIPE</v>
      </c>
      <c r="D425" s="30" t="str">
        <f>'INF GERAIS'!D425</f>
        <v>TRINDADE</v>
      </c>
      <c r="E425" s="30" t="str">
        <f>'INF GERAIS'!E425</f>
        <v>MELHORIA DA ACESSIBILIDADE AS COMUNIDADES EM ÁREAS DE RISCO E VULNERABILIDADE SOCIAL/CONSTRUÇÃO DE PAVIMENTAÇÃO EM PARALEL. GRANÍTICO, CONSTRUÇÃO DE MEIO FIO, RAMPAS E ACESSIBILIDADE, PLACAS DE IDENTIFICAÇÃO DE RUAS E SINALIZAÇÃO</v>
      </c>
      <c r="F425" s="30" t="str">
        <f>'INF GERAIS'!G425</f>
        <v>NORMAL</v>
      </c>
      <c r="G425" s="233" t="str">
        <f>IF(OR('INF GERAIS'!N425="AGUARDANDO PRESTAÇÃO DE CONTAS",'INF GERAIS'!N425="AGUARDANDO APROVAÇÃO PRESTAÇÃO DE CONTAS",'INF GERAIS'!N425="AGUARDANDO APROVAÇÃO PRESTAÇÃO DE CONTAS (SECRETARIA)",'INF GERAIS'!N425="AGUARDANDO APROVAÇÃO PRESTAÇÃO DE CONTAS (CEAM)",'INF GERAIS'!N425="CONCLUÍDO"),RESUMO!N425+60,"ND")</f>
        <v>ND</v>
      </c>
      <c r="H425" s="10">
        <v>42970</v>
      </c>
      <c r="I425" s="233"/>
      <c r="J425" s="2090" t="s">
        <v>14211</v>
      </c>
      <c r="K425" s="2085">
        <v>45632</v>
      </c>
      <c r="L425" s="30"/>
      <c r="M425" s="10"/>
      <c r="N425" s="30"/>
      <c r="O425" s="10"/>
    </row>
    <row r="426" spans="2:17" ht="116" x14ac:dyDescent="0.35">
      <c r="B426" s="30" t="str">
        <f>'INF GERAIS'!B426&amp;IFERROR(IF(INDEX(APOIO!$A$5:$A$50,MATCH('INF GERAIS'!N426,APOIO!$B$5:$B$50,0))="NÃO",APOIO!$A$2&amp;"NÃO VÁLIDO",""),"")</f>
        <v>2014.0400</v>
      </c>
      <c r="C426" s="30" t="str">
        <f>'INF GERAIS'!C426</f>
        <v>SERTÃO DO PAJEÚ</v>
      </c>
      <c r="D426" s="30" t="str">
        <f>'INF GERAIS'!D426</f>
        <v>TRIUNFO</v>
      </c>
      <c r="E426" s="30" t="str">
        <f>'INF GERAIS'!E426</f>
        <v>PAVIMENTAÇÃO EM PARALELEPÍPEDOS GRANÍTICOS NA RUA SEBASTIÃO MARTINS E RUA PROJETADA A</v>
      </c>
      <c r="F426" s="30" t="str">
        <f>'INF GERAIS'!G426</f>
        <v>NORMAL</v>
      </c>
      <c r="G426" s="233" t="str">
        <f>IF(OR('INF GERAIS'!N426="AGUARDANDO PRESTAÇÃO DE CONTAS",'INF GERAIS'!N426="AGUARDANDO APROVAÇÃO PRESTAÇÃO DE CONTAS",'INF GERAIS'!N426="AGUARDANDO APROVAÇÃO PRESTAÇÃO DE CONTAS (SECRETARIA)",'INF GERAIS'!N426="AGUARDANDO APROVAÇÃO PRESTAÇÃO DE CONTAS (CEAM)",'INF GERAIS'!N426="CONCLUÍDO"),RESUMO!N426+60,"ND")</f>
        <v>ND</v>
      </c>
      <c r="H426" s="10">
        <v>42549</v>
      </c>
      <c r="I426" s="233"/>
      <c r="J426" s="435" t="s">
        <v>11708</v>
      </c>
      <c r="K426" s="10">
        <v>42557</v>
      </c>
      <c r="L426" s="30"/>
      <c r="M426" s="10"/>
      <c r="N426" s="30"/>
      <c r="O426" s="10"/>
    </row>
    <row r="427" spans="2:17" ht="130.5" x14ac:dyDescent="0.35">
      <c r="B427" s="30" t="str">
        <f>'INF GERAIS'!B427&amp;IFERROR(IF(INDEX(APOIO!$A$5:$A$50,MATCH('INF GERAIS'!N427,APOIO!$B$5:$B$50,0))="NÃO",APOIO!$A$2&amp;"NÃO VÁLIDO",""),"")</f>
        <v>2014.0401</v>
      </c>
      <c r="C427" s="30" t="str">
        <f>'INF GERAIS'!C427</f>
        <v>SERTÃO DO PAJEÚ</v>
      </c>
      <c r="D427" s="30" t="str">
        <f>'INF GERAIS'!D427</f>
        <v>TRIUNFO</v>
      </c>
      <c r="E427" s="30" t="str">
        <f>'INF GERAIS'!E427</f>
        <v>2ª ETAPA DE REFORMA E AMPLIAÇÃO DA MATERNIDADE FELINDO WANDERLEY</v>
      </c>
      <c r="F427" s="30" t="str">
        <f>'INF GERAIS'!G427</f>
        <v>NORMAL</v>
      </c>
      <c r="G427" s="233" t="str">
        <f>IF(OR('INF GERAIS'!N427="AGUARDANDO PRESTAÇÃO DE CONTAS",'INF GERAIS'!N427="AGUARDANDO APROVAÇÃO PRESTAÇÃO DE CONTAS",'INF GERAIS'!N427="AGUARDANDO APROVAÇÃO PRESTAÇÃO DE CONTAS (SECRETARIA)",'INF GERAIS'!N427="AGUARDANDO APROVAÇÃO PRESTAÇÃO DE CONTAS (CEAM)",'INF GERAIS'!N427="CONCLUÍDO"),RESUMO!N427+60,"ND")</f>
        <v>ND</v>
      </c>
      <c r="H427" s="10">
        <v>42422</v>
      </c>
      <c r="I427" s="233"/>
      <c r="J427" s="30" t="s">
        <v>8178</v>
      </c>
      <c r="K427" s="10">
        <v>42606</v>
      </c>
      <c r="L427" s="1407" t="s">
        <v>12095</v>
      </c>
      <c r="M427" s="10">
        <v>43578</v>
      </c>
      <c r="N427" s="30" t="s">
        <v>14034</v>
      </c>
      <c r="O427" s="10">
        <v>45496</v>
      </c>
    </row>
    <row r="428" spans="2:17" ht="151.5" customHeight="1" x14ac:dyDescent="0.35">
      <c r="B428" s="30" t="str">
        <f>'INF GERAIS'!B428&amp;IFERROR(IF(INDEX(APOIO!$A$5:$A$50,MATCH('INF GERAIS'!N428,APOIO!$B$5:$B$50,0))="NÃO",APOIO!$A$2&amp;"NÃO VÁLIDO",""),"")</f>
        <v>2014.0402</v>
      </c>
      <c r="C428" s="30" t="str">
        <f>'INF GERAIS'!C428</f>
        <v>SERTÃO DO PAJEÚ</v>
      </c>
      <c r="D428" s="30" t="str">
        <f>'INF GERAIS'!D428</f>
        <v>TRIUNFO</v>
      </c>
      <c r="E428" s="30" t="str">
        <f>'INF GERAIS'!E428</f>
        <v>REFORMA DO MERCADO PÚBLICO DE TRIUNFO</v>
      </c>
      <c r="F428" s="30" t="str">
        <f>'INF GERAIS'!G428</f>
        <v>NORMAL</v>
      </c>
      <c r="G428" s="233" t="str">
        <f>IF(OR('INF GERAIS'!N428="AGUARDANDO PRESTAÇÃO DE CONTAS",'INF GERAIS'!N428="AGUARDANDO APROVAÇÃO PRESTAÇÃO DE CONTAS",'INF GERAIS'!N428="AGUARDANDO APROVAÇÃO PRESTAÇÃO DE CONTAS (SECRETARIA)",'INF GERAIS'!N428="AGUARDANDO APROVAÇÃO PRESTAÇÃO DE CONTAS (CEAM)",'INF GERAIS'!N428="CONCLUÍDO"),RESUMO!N428+60,"ND")</f>
        <v>ND</v>
      </c>
      <c r="H428" s="10">
        <v>42552</v>
      </c>
      <c r="I428" s="233"/>
      <c r="J428" s="30" t="s">
        <v>8067</v>
      </c>
      <c r="K428" s="10">
        <v>42578</v>
      </c>
      <c r="L428" s="489" t="s">
        <v>8108</v>
      </c>
      <c r="M428" s="10">
        <v>42587</v>
      </c>
      <c r="N428" s="30" t="s">
        <v>8217</v>
      </c>
      <c r="O428" s="10">
        <v>42612</v>
      </c>
      <c r="P428" s="536" t="s">
        <v>8274</v>
      </c>
      <c r="Q428" s="537">
        <v>42625</v>
      </c>
    </row>
    <row r="429" spans="2:17" ht="43.5" x14ac:dyDescent="0.35">
      <c r="B429" s="30" t="str">
        <f>'INF GERAIS'!B429&amp;IFERROR(IF(INDEX(APOIO!$A$5:$A$50,MATCH('INF GERAIS'!N429,APOIO!$B$5:$B$50,0))="NÃO",APOIO!$A$2&amp;"NÃO VÁLIDO",""),"")</f>
        <v>2014.0403</v>
      </c>
      <c r="C429" s="30" t="str">
        <f>'INF GERAIS'!C429</f>
        <v>AGRESTE MERIDIONAL</v>
      </c>
      <c r="D429" s="30" t="str">
        <f>'INF GERAIS'!D429</f>
        <v>TUPANATINGA</v>
      </c>
      <c r="E429" s="30" t="str">
        <f>'INF GERAIS'!E429</f>
        <v>PAVIMENTAÇÃO GRANÍTICA DE VÁRIAS RUAS</v>
      </c>
      <c r="F429" s="30" t="str">
        <f>'INF GERAIS'!G429</f>
        <v>NORMAL</v>
      </c>
      <c r="G429" s="233" t="str">
        <f>IF(OR('INF GERAIS'!N429="AGUARDANDO PRESTAÇÃO DE CONTAS",'INF GERAIS'!N429="AGUARDANDO APROVAÇÃO PRESTAÇÃO DE CONTAS",'INF GERAIS'!N429="AGUARDANDO APROVAÇÃO PRESTAÇÃO DE CONTAS (SECRETARIA)",'INF GERAIS'!N429="AGUARDANDO APROVAÇÃO PRESTAÇÃO DE CONTAS (CEAM)",'INF GERAIS'!N429="CONCLUÍDO"),RESUMO!N429+60,"ND")</f>
        <v>ND</v>
      </c>
      <c r="H429" s="10"/>
      <c r="I429" s="233"/>
      <c r="J429" s="30"/>
      <c r="K429" s="10"/>
      <c r="L429" s="30"/>
      <c r="M429" s="10"/>
      <c r="N429" s="30"/>
      <c r="O429" s="10"/>
    </row>
    <row r="430" spans="2:17" ht="43.5" x14ac:dyDescent="0.35">
      <c r="B430" s="30" t="str">
        <f>'INF GERAIS'!B430&amp;IFERROR(IF(INDEX(APOIO!$A$5:$A$50,MATCH('INF GERAIS'!N430,APOIO!$B$5:$B$50,0))="NÃO",APOIO!$A$2&amp;"NÃO VÁLIDO",""),"")</f>
        <v>2014.0404</v>
      </c>
      <c r="C430" s="30" t="str">
        <f>'INF GERAIS'!C430</f>
        <v>AGRESTE MERIDIONAL</v>
      </c>
      <c r="D430" s="30" t="str">
        <f>'INF GERAIS'!D430</f>
        <v>TUPANATINGA</v>
      </c>
      <c r="E430" s="30" t="str">
        <f>'INF GERAIS'!E430</f>
        <v>PROJETO BÁSICO DE RECUPERAÇÃO DA COBERTA DO GINÁSIO POLIESPORTIVO</v>
      </c>
      <c r="F430" s="30" t="str">
        <f>'INF GERAIS'!G430</f>
        <v>NORMAL</v>
      </c>
      <c r="G430" s="233" t="str">
        <f>IF(OR('INF GERAIS'!N430="AGUARDANDO PRESTAÇÃO DE CONTAS",'INF GERAIS'!N430="AGUARDANDO APROVAÇÃO PRESTAÇÃO DE CONTAS",'INF GERAIS'!N430="AGUARDANDO APROVAÇÃO PRESTAÇÃO DE CONTAS (SECRETARIA)",'INF GERAIS'!N430="AGUARDANDO APROVAÇÃO PRESTAÇÃO DE CONTAS (CEAM)",'INF GERAIS'!N430="CONCLUÍDO"),RESUMO!N430+60,"ND")</f>
        <v>ND</v>
      </c>
      <c r="H430" s="10"/>
      <c r="I430" s="233"/>
      <c r="J430" s="30"/>
      <c r="K430" s="10"/>
      <c r="L430" s="30"/>
      <c r="M430" s="10"/>
      <c r="N430" s="30"/>
      <c r="O430" s="10"/>
    </row>
    <row r="431" spans="2:17" ht="43.5" x14ac:dyDescent="0.35">
      <c r="B431" s="30" t="str">
        <f>'INF GERAIS'!B431&amp;IFERROR(IF(INDEX(APOIO!$A$5:$A$50,MATCH('INF GERAIS'!N431,APOIO!$B$5:$B$50,0))="NÃO",APOIO!$A$2&amp;"NÃO VÁLIDO",""),"")</f>
        <v>2014.0405</v>
      </c>
      <c r="C431" s="30" t="str">
        <f>'INF GERAIS'!C431</f>
        <v>AGRESTE MERIDIONAL</v>
      </c>
      <c r="D431" s="30" t="str">
        <f>'INF GERAIS'!D431</f>
        <v>TUPANATINGA</v>
      </c>
      <c r="E431" s="30" t="str">
        <f>'INF GERAIS'!E431</f>
        <v xml:space="preserve">PROJETO BÁSICO DE PAVIMENTAÇÃO GRANÍTICA </v>
      </c>
      <c r="F431" s="30" t="str">
        <f>'INF GERAIS'!G431</f>
        <v>NORMAL</v>
      </c>
      <c r="G431" s="233" t="str">
        <f>IF(OR('INF GERAIS'!N431="AGUARDANDO PRESTAÇÃO DE CONTAS",'INF GERAIS'!N431="AGUARDANDO APROVAÇÃO PRESTAÇÃO DE CONTAS",'INF GERAIS'!N431="AGUARDANDO APROVAÇÃO PRESTAÇÃO DE CONTAS (SECRETARIA)",'INF GERAIS'!N431="AGUARDANDO APROVAÇÃO PRESTAÇÃO DE CONTAS (CEAM)",'INF GERAIS'!N431="CONCLUÍDO"),RESUMO!N431+60,"ND")</f>
        <v>ND</v>
      </c>
      <c r="H431" s="10"/>
      <c r="I431" s="233"/>
      <c r="J431" s="30"/>
      <c r="K431" s="10"/>
      <c r="L431" s="30"/>
      <c r="M431" s="10"/>
      <c r="N431" s="30"/>
      <c r="O431" s="10"/>
    </row>
    <row r="432" spans="2:17" ht="43.5" x14ac:dyDescent="0.35">
      <c r="B432" s="30" t="str">
        <f>'INF GERAIS'!B432&amp;IFERROR(IF(INDEX(APOIO!$A$5:$A$50,MATCH('INF GERAIS'!N432,APOIO!$B$5:$B$50,0))="NÃO",APOIO!$A$2&amp;"NÃO VÁLIDO",""),"")</f>
        <v>2014.0406</v>
      </c>
      <c r="C432" s="30" t="str">
        <f>'INF GERAIS'!C432</f>
        <v>SERTÃO DO PAJEÚ</v>
      </c>
      <c r="D432" s="30" t="str">
        <f>'INF GERAIS'!D432</f>
        <v>TUPARETAMA</v>
      </c>
      <c r="E432" s="30" t="str">
        <f>'INF GERAIS'!E432</f>
        <v>CONSTRUÇÃO DAS PRAÇAS DA RUA FREI CANECA E DO ANCIÃO</v>
      </c>
      <c r="F432" s="30" t="str">
        <f>'INF GERAIS'!G432</f>
        <v>NORMAL</v>
      </c>
      <c r="G432" s="233" t="str">
        <f>IF(OR('INF GERAIS'!N432="AGUARDANDO PRESTAÇÃO DE CONTAS",'INF GERAIS'!N432="AGUARDANDO APROVAÇÃO PRESTAÇÃO DE CONTAS",'INF GERAIS'!N432="AGUARDANDO APROVAÇÃO PRESTAÇÃO DE CONTAS (SECRETARIA)",'INF GERAIS'!N432="AGUARDANDO APROVAÇÃO PRESTAÇÃO DE CONTAS (CEAM)",'INF GERAIS'!N432="CONCLUÍDO"),RESUMO!N432+60,"ND")</f>
        <v>ND</v>
      </c>
      <c r="H432" s="10">
        <v>43123</v>
      </c>
      <c r="I432" s="233"/>
      <c r="J432" s="30"/>
      <c r="K432" s="10"/>
      <c r="L432" s="30"/>
      <c r="M432" s="10"/>
      <c r="N432" s="30"/>
      <c r="O432" s="10"/>
    </row>
    <row r="433" spans="2:45" ht="116" x14ac:dyDescent="0.35">
      <c r="B433" s="30" t="str">
        <f>'INF GERAIS'!B433&amp;IFERROR(IF(INDEX(APOIO!$A$5:$A$50,MATCH('INF GERAIS'!N433,APOIO!$B$5:$B$50,0))="NÃO",APOIO!$A$2&amp;"NÃO VÁLIDO",""),"")</f>
        <v>2014.0407</v>
      </c>
      <c r="C433" s="30" t="str">
        <f>'INF GERAIS'!C433</f>
        <v>SERTÃO DO PAJEÚ</v>
      </c>
      <c r="D433" s="30" t="str">
        <f>'INF GERAIS'!D433</f>
        <v>TUPARETAMA</v>
      </c>
      <c r="E433" s="30" t="str">
        <f>'INF GERAIS'!E433</f>
        <v>AMPLIAÇÃO E REFORMA DO HOSPITAL</v>
      </c>
      <c r="F433" s="30" t="str">
        <f>'INF GERAIS'!G433</f>
        <v>NORMAL</v>
      </c>
      <c r="G433" s="233" t="str">
        <f>IF(OR('INF GERAIS'!N433="AGUARDANDO PRESTAÇÃO DE CONTAS",'INF GERAIS'!N433="AGUARDANDO APROVAÇÃO PRESTAÇÃO DE CONTAS",'INF GERAIS'!N433="AGUARDANDO APROVAÇÃO PRESTAÇÃO DE CONTAS (SECRETARIA)",'INF GERAIS'!N433="AGUARDANDO APROVAÇÃO PRESTAÇÃO DE CONTAS (CEAM)",'INF GERAIS'!N433="CONCLUÍDO"),RESUMO!N433+60,"ND")</f>
        <v>ND</v>
      </c>
      <c r="H433" s="10">
        <v>43123</v>
      </c>
      <c r="I433" s="233"/>
      <c r="J433" s="30" t="s">
        <v>12101</v>
      </c>
      <c r="K433" s="10">
        <v>43579</v>
      </c>
      <c r="L433" s="30" t="s">
        <v>14039</v>
      </c>
      <c r="M433" s="10">
        <v>45497</v>
      </c>
      <c r="N433" s="30"/>
      <c r="O433" s="10"/>
    </row>
    <row r="434" spans="2:45" ht="174" x14ac:dyDescent="0.35">
      <c r="B434" s="30" t="str">
        <f>'INF GERAIS'!B434&amp;IFERROR(IF(INDEX(APOIO!$A$5:$A$50,MATCH('INF GERAIS'!N434,APOIO!$B$5:$B$50,0))="NÃO",APOIO!$A$2&amp;"NÃO VÁLIDO",""),"")</f>
        <v>2014.0408</v>
      </c>
      <c r="C434" s="30" t="str">
        <f>'INF GERAIS'!C434</f>
        <v>SERTÃO DO PAJEÚ</v>
      </c>
      <c r="D434" s="30" t="str">
        <f>'INF GERAIS'!D434</f>
        <v>TUPARETAMA</v>
      </c>
      <c r="E434" s="30" t="str">
        <f>'INF GERAIS'!E434</f>
        <v>RECONSTRUÇÃO DA PRAÇA CENTRAL</v>
      </c>
      <c r="F434" s="30" t="str">
        <f>'INF GERAIS'!G434</f>
        <v>NORMAL</v>
      </c>
      <c r="G434" s="233" t="str">
        <f>IF(OR('INF GERAIS'!N434="AGUARDANDO PRESTAÇÃO DE CONTAS",'INF GERAIS'!N434="AGUARDANDO APROVAÇÃO PRESTAÇÃO DE CONTAS",'INF GERAIS'!N434="AGUARDANDO APROVAÇÃO PRESTAÇÃO DE CONTAS (SECRETARIA)",'INF GERAIS'!N434="AGUARDANDO APROVAÇÃO PRESTAÇÃO DE CONTAS (CEAM)",'INF GERAIS'!N434="CONCLUÍDO"),RESUMO!N434+60,"ND")</f>
        <v>ND</v>
      </c>
      <c r="H434" s="10">
        <v>43123</v>
      </c>
      <c r="I434" s="233"/>
      <c r="J434" s="1081" t="s">
        <v>11003</v>
      </c>
      <c r="K434" s="10">
        <v>43208</v>
      </c>
      <c r="L434" s="1088" t="s">
        <v>11017</v>
      </c>
      <c r="M434" s="10">
        <v>43213</v>
      </c>
      <c r="N434" s="1224" t="s">
        <v>11220</v>
      </c>
      <c r="O434" s="233">
        <v>43271</v>
      </c>
      <c r="P434" s="1224" t="s">
        <v>11578</v>
      </c>
      <c r="Q434" s="233">
        <v>43336</v>
      </c>
      <c r="R434" s="1224" t="s">
        <v>11822</v>
      </c>
      <c r="S434" s="233">
        <v>43474</v>
      </c>
      <c r="T434" s="2073" t="s">
        <v>14171</v>
      </c>
      <c r="U434" s="2070">
        <v>45579</v>
      </c>
      <c r="V434" s="1224"/>
      <c r="W434" s="1224"/>
      <c r="X434" s="1224"/>
      <c r="Y434" s="1224"/>
      <c r="Z434" s="1224"/>
      <c r="AA434" s="1224"/>
      <c r="AB434" s="1224"/>
      <c r="AC434" s="1224"/>
      <c r="AD434" s="1224"/>
      <c r="AE434" s="1224"/>
    </row>
    <row r="435" spans="2:45" ht="174" x14ac:dyDescent="0.35">
      <c r="B435" s="30" t="str">
        <f>'INF GERAIS'!B435&amp;IFERROR(IF(INDEX(APOIO!$A$5:$A$50,MATCH('INF GERAIS'!N435,APOIO!$B$5:$B$50,0))="NÃO",APOIO!$A$2&amp;"NÃO VÁLIDO",""),"")</f>
        <v>2014.0409</v>
      </c>
      <c r="C435" s="30" t="str">
        <f>'INF GERAIS'!C435</f>
        <v>AGRESTE MERIDIONAL</v>
      </c>
      <c r="D435" s="30" t="str">
        <f>'INF GERAIS'!D435</f>
        <v>VENTUROSA</v>
      </c>
      <c r="E435" s="30" t="str">
        <f>'INF GERAIS'!E435</f>
        <v>PAVIMENTAÇÃO EM PARALELEPÍPEDOS GRANÍTICOS NO MUNICÍPIO</v>
      </c>
      <c r="F435" s="30" t="str">
        <f>'INF GERAIS'!G435</f>
        <v>NORMAL</v>
      </c>
      <c r="G435" s="233" t="str">
        <f>IF(OR('INF GERAIS'!N435="AGUARDANDO PRESTAÇÃO DE CONTAS",'INF GERAIS'!N435="AGUARDANDO APROVAÇÃO PRESTAÇÃO DE CONTAS",'INF GERAIS'!N435="AGUARDANDO APROVAÇÃO PRESTAÇÃO DE CONTAS (SECRETARIA)",'INF GERAIS'!N435="AGUARDANDO APROVAÇÃO PRESTAÇÃO DE CONTAS (CEAM)",'INF GERAIS'!N435="CONCLUÍDO"),RESUMO!N435+60,"ND")</f>
        <v>ND</v>
      </c>
      <c r="H435" s="10">
        <v>42475</v>
      </c>
      <c r="I435" s="233"/>
      <c r="J435" s="30" t="s">
        <v>7066</v>
      </c>
      <c r="K435" s="10">
        <v>42492</v>
      </c>
      <c r="L435" s="30" t="s">
        <v>8174</v>
      </c>
      <c r="M435" s="10">
        <v>42606</v>
      </c>
      <c r="N435" s="30" t="s">
        <v>8335</v>
      </c>
      <c r="O435" s="10">
        <v>42633</v>
      </c>
      <c r="P435" s="844" t="s">
        <v>8731</v>
      </c>
      <c r="Q435" s="376">
        <v>42732</v>
      </c>
      <c r="R435" s="642" t="s">
        <v>8804</v>
      </c>
      <c r="S435" s="122">
        <v>42747</v>
      </c>
      <c r="T435" s="662" t="s">
        <v>8908</v>
      </c>
      <c r="U435" s="122">
        <v>42780</v>
      </c>
      <c r="V435" s="844" t="s">
        <v>9322</v>
      </c>
      <c r="W435" s="122">
        <v>42879</v>
      </c>
      <c r="X435" s="844" t="s">
        <v>9635</v>
      </c>
      <c r="Y435" s="233">
        <v>42921</v>
      </c>
      <c r="Z435" s="844" t="s">
        <v>9939</v>
      </c>
      <c r="AA435" s="122">
        <v>42976</v>
      </c>
      <c r="AB435" s="878" t="s">
        <v>10024</v>
      </c>
      <c r="AC435" s="122">
        <v>43007</v>
      </c>
      <c r="AD435" s="1109" t="s">
        <v>11090</v>
      </c>
      <c r="AE435" s="122">
        <v>43236</v>
      </c>
      <c r="AF435" s="1225" t="s">
        <v>11579</v>
      </c>
      <c r="AG435" s="122">
        <v>43336</v>
      </c>
      <c r="AH435" s="1336" t="s">
        <v>11877</v>
      </c>
      <c r="AI435" s="122">
        <v>43514</v>
      </c>
      <c r="AJ435" s="1546" t="s">
        <v>12532</v>
      </c>
      <c r="AK435" s="122">
        <v>43720</v>
      </c>
      <c r="AL435" s="1807" t="s">
        <v>13424</v>
      </c>
      <c r="AM435" s="122">
        <v>44235</v>
      </c>
      <c r="AN435" s="1843" t="s">
        <v>13507</v>
      </c>
      <c r="AO435" s="122">
        <v>44580</v>
      </c>
      <c r="AP435" s="1948" t="s">
        <v>13746</v>
      </c>
      <c r="AQ435" s="122">
        <v>44890</v>
      </c>
      <c r="AR435" s="2010" t="s">
        <v>13946</v>
      </c>
      <c r="AS435" s="122">
        <v>45317</v>
      </c>
    </row>
    <row r="436" spans="2:45" ht="130.5" x14ac:dyDescent="0.35">
      <c r="B436" s="30" t="str">
        <f>'INF GERAIS'!B436&amp;IFERROR(IF(INDEX(APOIO!$A$5:$A$50,MATCH('INF GERAIS'!N436,APOIO!$B$5:$B$50,0))="NÃO",APOIO!$A$2&amp;"NÃO VÁLIDO",""),"")</f>
        <v>2014.0410</v>
      </c>
      <c r="C436" s="30" t="str">
        <f>'INF GERAIS'!C436</f>
        <v>AGRESTE MERIDIONAL</v>
      </c>
      <c r="D436" s="30" t="str">
        <f>'INF GERAIS'!D436</f>
        <v>VENTUROSA</v>
      </c>
      <c r="E436" s="30" t="str">
        <f>'INF GERAIS'!E436</f>
        <v>CONSTRUÇÃO DE UNIDADE BÁSICA DE SAÚDE NO SÍTIO CARRAPATEIRA</v>
      </c>
      <c r="F436" s="30" t="str">
        <f>'INF GERAIS'!G436</f>
        <v>NORMAL</v>
      </c>
      <c r="G436" s="233">
        <f>IF(OR('INF GERAIS'!N436="AGUARDANDO PRESTAÇÃO DE CONTAS",'INF GERAIS'!N436="AGUARDANDO APROVAÇÃO PRESTAÇÃO DE CONTAS",'INF GERAIS'!N436="AGUARDANDO APROVAÇÃO PRESTAÇÃO DE CONTAS (SECRETARIA)",'INF GERAIS'!N436="AGUARDANDO APROVAÇÃO PRESTAÇÃO DE CONTAS (CEAM)",'INF GERAIS'!N436="CONCLUÍDO"),RESUMO!N436+60,"ND")</f>
        <v>42315</v>
      </c>
      <c r="H436" s="10">
        <v>42440</v>
      </c>
      <c r="I436" s="233"/>
      <c r="J436" s="30" t="s">
        <v>8723</v>
      </c>
      <c r="K436" s="10">
        <v>42699</v>
      </c>
      <c r="L436" s="30" t="s">
        <v>8724</v>
      </c>
      <c r="M436" s="10">
        <v>42723</v>
      </c>
      <c r="N436" s="30" t="s">
        <v>12531</v>
      </c>
      <c r="O436" s="122">
        <v>43720</v>
      </c>
    </row>
    <row r="437" spans="2:45" ht="174" x14ac:dyDescent="0.35">
      <c r="B437" s="30" t="str">
        <f>'INF GERAIS'!B437&amp;IFERROR(IF(INDEX(APOIO!$A$5:$A$50,MATCH('INF GERAIS'!N437,APOIO!$B$5:$B$50,0))="NÃO",APOIO!$A$2&amp;"NÃO VÁLIDO",""),"")</f>
        <v>2014.0411</v>
      </c>
      <c r="C437" s="30" t="str">
        <f>'INF GERAIS'!C437</f>
        <v>AGRESTE MERIDIONAL</v>
      </c>
      <c r="D437" s="30" t="str">
        <f>'INF GERAIS'!D437</f>
        <v>VENTUROSA</v>
      </c>
      <c r="E437" s="30" t="str">
        <f>'INF GERAIS'!E437</f>
        <v>REFORMA DA PRAÇA APOLÔNIO CORDEIRO VAZ</v>
      </c>
      <c r="F437" s="30" t="str">
        <f>'INF GERAIS'!G437</f>
        <v>NORMAL</v>
      </c>
      <c r="G437" s="233" t="str">
        <f>IF(OR('INF GERAIS'!N437="AGUARDANDO PRESTAÇÃO DE CONTAS",'INF GERAIS'!N437="AGUARDANDO APROVAÇÃO PRESTAÇÃO DE CONTAS",'INF GERAIS'!N437="AGUARDANDO APROVAÇÃO PRESTAÇÃO DE CONTAS (SECRETARIA)",'INF GERAIS'!N437="AGUARDANDO APROVAÇÃO PRESTAÇÃO DE CONTAS (CEAM)",'INF GERAIS'!N437="CONCLUÍDO"),RESUMO!N437+60,"ND")</f>
        <v>ND</v>
      </c>
      <c r="H437" s="10">
        <v>42440</v>
      </c>
      <c r="I437" s="233"/>
      <c r="J437" s="227" t="s">
        <v>6385</v>
      </c>
      <c r="K437" s="10">
        <v>42447</v>
      </c>
      <c r="L437" s="30" t="s">
        <v>6810</v>
      </c>
      <c r="M437" s="10">
        <v>42472</v>
      </c>
      <c r="N437" s="30" t="s">
        <v>7065</v>
      </c>
      <c r="O437" s="10">
        <v>42492</v>
      </c>
      <c r="P437" s="520" t="s">
        <v>8175</v>
      </c>
      <c r="Q437" s="233">
        <v>42606</v>
      </c>
      <c r="R437" s="535" t="s">
        <v>8279</v>
      </c>
      <c r="S437" s="376">
        <v>42629</v>
      </c>
      <c r="T437" s="620" t="s">
        <v>8698</v>
      </c>
      <c r="U437" s="122">
        <v>42718</v>
      </c>
      <c r="V437" s="769" t="s">
        <v>9636</v>
      </c>
      <c r="W437" s="376">
        <v>42921</v>
      </c>
      <c r="X437" s="844" t="s">
        <v>9940</v>
      </c>
      <c r="Y437" s="376">
        <v>42976</v>
      </c>
      <c r="Z437" s="878" t="s">
        <v>10025</v>
      </c>
      <c r="AA437" s="122">
        <v>43007</v>
      </c>
      <c r="AB437" s="1128" t="s">
        <v>11819</v>
      </c>
      <c r="AC437" s="122">
        <v>43256</v>
      </c>
      <c r="AD437" s="1224" t="s">
        <v>11577</v>
      </c>
      <c r="AE437" s="122">
        <v>43336</v>
      </c>
      <c r="AF437" s="1313" t="s">
        <v>11818</v>
      </c>
      <c r="AG437" s="122">
        <v>43473</v>
      </c>
      <c r="AH437" s="1332" t="s">
        <v>11871</v>
      </c>
      <c r="AI437" s="122">
        <v>43509</v>
      </c>
      <c r="AJ437" s="1806" t="s">
        <v>13423</v>
      </c>
      <c r="AK437" s="122">
        <v>44214</v>
      </c>
      <c r="AL437" s="1880" t="s">
        <v>13422</v>
      </c>
      <c r="AM437" s="122">
        <v>44239</v>
      </c>
    </row>
    <row r="438" spans="2:45" ht="101.5" x14ac:dyDescent="0.35">
      <c r="B438" s="30" t="str">
        <f>'INF GERAIS'!B438&amp;IFERROR(IF(INDEX(APOIO!$A$5:$A$50,MATCH('INF GERAIS'!N438,APOIO!$B$5:$B$50,0))="NÃO",APOIO!$A$2&amp;"NÃO VÁLIDO",""),"")</f>
        <v>2014.0412</v>
      </c>
      <c r="C438" s="30" t="str">
        <f>'INF GERAIS'!C438</f>
        <v>SERTÃO CENTRAL</v>
      </c>
      <c r="D438" s="30" t="str">
        <f>'INF GERAIS'!D438</f>
        <v>VERDEJANTE</v>
      </c>
      <c r="E438" s="30" t="str">
        <f>'INF GERAIS'!E438</f>
        <v>CONSTRUÇÃO DA PRAÇA DONA ZEFINHA, NO POVOADO DE GROSSOS, ZONA RURAL</v>
      </c>
      <c r="F438" s="30" t="str">
        <f>'INF GERAIS'!G438</f>
        <v>NORMAL</v>
      </c>
      <c r="G438" s="233" t="str">
        <f>IF(OR('INF GERAIS'!N438="AGUARDANDO PRESTAÇÃO DE CONTAS",'INF GERAIS'!N438="AGUARDANDO APROVAÇÃO PRESTAÇÃO DE CONTAS",'INF GERAIS'!N438="AGUARDANDO APROVAÇÃO PRESTAÇÃO DE CONTAS (SECRETARIA)",'INF GERAIS'!N438="AGUARDANDO APROVAÇÃO PRESTAÇÃO DE CONTAS (CEAM)",'INF GERAIS'!N438="CONCLUÍDO"),RESUMO!N438+60,"ND")</f>
        <v>ND</v>
      </c>
      <c r="H438" s="10">
        <v>42922</v>
      </c>
      <c r="I438" s="233"/>
      <c r="J438" s="30" t="s">
        <v>9944</v>
      </c>
      <c r="K438" s="10">
        <v>42975</v>
      </c>
      <c r="L438" s="30"/>
      <c r="M438" s="10"/>
      <c r="N438" s="30"/>
      <c r="O438" s="10"/>
    </row>
    <row r="439" spans="2:45" ht="145" x14ac:dyDescent="0.35">
      <c r="B439" s="30" t="str">
        <f>'INF GERAIS'!B439&amp;IFERROR(IF(INDEX(APOIO!$A$5:$A$50,MATCH('INF GERAIS'!N439,APOIO!$B$5:$B$50,0))="NÃO",APOIO!$A$2&amp;"NÃO VÁLIDO",""),"")</f>
        <v>2014.0413</v>
      </c>
      <c r="C439" s="30" t="str">
        <f>'INF GERAIS'!C439</f>
        <v>SERTÃO CENTRAL</v>
      </c>
      <c r="D439" s="30" t="str">
        <f>'INF GERAIS'!D439</f>
        <v>VERDEJANTE</v>
      </c>
      <c r="E439" s="30" t="str">
        <f>'INF GERAIS'!E439</f>
        <v>DRENAGEM SUPERFICIAL DE ÁGUAS PLUVIAIS E PAVIMENTAÇÃO DE VIAS</v>
      </c>
      <c r="F439" s="30" t="str">
        <f>'INF GERAIS'!G439</f>
        <v>NORMAL</v>
      </c>
      <c r="G439" s="233" t="str">
        <f>IF(OR('INF GERAIS'!N439="AGUARDANDO PRESTAÇÃO DE CONTAS",'INF GERAIS'!N439="AGUARDANDO APROVAÇÃO PRESTAÇÃO DE CONTAS",'INF GERAIS'!N439="AGUARDANDO APROVAÇÃO PRESTAÇÃO DE CONTAS (SECRETARIA)",'INF GERAIS'!N439="AGUARDANDO APROVAÇÃO PRESTAÇÃO DE CONTAS (CEAM)",'INF GERAIS'!N439="CONCLUÍDO"),RESUMO!N439+60,"ND")</f>
        <v>ND</v>
      </c>
      <c r="H439" s="10">
        <v>42740</v>
      </c>
      <c r="I439" s="233"/>
      <c r="J439" s="662" t="s">
        <v>8904</v>
      </c>
      <c r="K439" s="233">
        <v>42776</v>
      </c>
      <c r="L439" s="30" t="s">
        <v>9694</v>
      </c>
      <c r="M439" s="122">
        <v>42948</v>
      </c>
      <c r="N439" s="900" t="s">
        <v>10083</v>
      </c>
      <c r="O439" s="10">
        <v>43033</v>
      </c>
    </row>
    <row r="440" spans="2:45" ht="43.5" x14ac:dyDescent="0.35">
      <c r="B440" s="30" t="str">
        <f>'INF GERAIS'!B440&amp;IFERROR(IF(INDEX(APOIO!$A$5:$A$50,MATCH('INF GERAIS'!N440,APOIO!$B$5:$B$50,0))="NÃO",APOIO!$A$2&amp;"NÃO VÁLIDO",""),"")</f>
        <v>2014.0414</v>
      </c>
      <c r="C440" s="30" t="str">
        <f>'INF GERAIS'!C440</f>
        <v>AGRESTE SETENTRIONAL</v>
      </c>
      <c r="D440" s="30" t="str">
        <f>'INF GERAIS'!D440</f>
        <v>VERTENTE DO LÉRIO</v>
      </c>
      <c r="E440" s="30" t="str">
        <f>'INF GERAIS'!E440</f>
        <v>CONSTRUÇÃO DA PONTE SOBRE RIACHO DA BALANÇA</v>
      </c>
      <c r="F440" s="30" t="str">
        <f>'INF GERAIS'!G440</f>
        <v>NORMAL</v>
      </c>
      <c r="G440" s="233" t="str">
        <f>IF(OR('INF GERAIS'!N440="AGUARDANDO PRESTAÇÃO DE CONTAS",'INF GERAIS'!N440="AGUARDANDO APROVAÇÃO PRESTAÇÃO DE CONTAS",'INF GERAIS'!N440="AGUARDANDO APROVAÇÃO PRESTAÇÃO DE CONTAS (SECRETARIA)",'INF GERAIS'!N440="AGUARDANDO APROVAÇÃO PRESTAÇÃO DE CONTAS (CEAM)",'INF GERAIS'!N440="CONCLUÍDO"),RESUMO!N440+60,"ND")</f>
        <v>ND</v>
      </c>
      <c r="H440" s="10">
        <v>43357</v>
      </c>
      <c r="I440" s="233"/>
      <c r="J440" s="30"/>
      <c r="K440" s="10"/>
      <c r="L440" s="30"/>
      <c r="M440" s="10"/>
      <c r="N440" s="30"/>
      <c r="O440" s="10"/>
    </row>
    <row r="441" spans="2:45" ht="159.5" x14ac:dyDescent="0.35">
      <c r="B441" s="30" t="str">
        <f>'INF GERAIS'!B441&amp;IFERROR(IF(INDEX(APOIO!$A$5:$A$50,MATCH('INF GERAIS'!N441,APOIO!$B$5:$B$50,0))="NÃO",APOIO!$A$2&amp;"NÃO VÁLIDO",""),"")</f>
        <v>2014.0415</v>
      </c>
      <c r="C441" s="30" t="str">
        <f>'INF GERAIS'!C441</f>
        <v>AGRESTE SETENTRIONAL</v>
      </c>
      <c r="D441" s="30" t="str">
        <f>'INF GERAIS'!D441</f>
        <v>VERTENTE DO LÉRIO</v>
      </c>
      <c r="E441" s="30" t="str">
        <f>'INF GERAIS'!E441</f>
        <v>PAVIMENTAÇÃO EM PARALELEPÍPEDOS GRANÍTICOS NO SÍTIO EMBEBEDADO</v>
      </c>
      <c r="F441" s="30" t="str">
        <f>'INF GERAIS'!G441</f>
        <v>NORMAL</v>
      </c>
      <c r="G441" s="233" t="str">
        <f>IF(OR('INF GERAIS'!N441="AGUARDANDO PRESTAÇÃO DE CONTAS",'INF GERAIS'!N441="AGUARDANDO APROVAÇÃO PRESTAÇÃO DE CONTAS",'INF GERAIS'!N441="AGUARDANDO APROVAÇÃO PRESTAÇÃO DE CONTAS (SECRETARIA)",'INF GERAIS'!N441="AGUARDANDO APROVAÇÃO PRESTAÇÃO DE CONTAS (CEAM)",'INF GERAIS'!N441="CONCLUÍDO"),RESUMO!N441+60,"ND")</f>
        <v>ND</v>
      </c>
      <c r="H441" s="233">
        <v>43287</v>
      </c>
      <c r="I441" s="233"/>
      <c r="J441" s="233" t="s">
        <v>11297</v>
      </c>
      <c r="K441" s="233">
        <v>43287</v>
      </c>
      <c r="L441" s="30" t="s">
        <v>11755</v>
      </c>
      <c r="M441" s="233">
        <v>43423</v>
      </c>
      <c r="N441" s="30" t="s">
        <v>12032</v>
      </c>
      <c r="O441" s="10">
        <v>43550</v>
      </c>
      <c r="P441" s="1400" t="s">
        <v>12090</v>
      </c>
      <c r="Q441" s="122">
        <v>43567</v>
      </c>
      <c r="R441" s="1552" t="s">
        <v>12565</v>
      </c>
      <c r="S441" s="122">
        <v>43734</v>
      </c>
      <c r="T441" s="1680" t="s">
        <v>12934</v>
      </c>
      <c r="U441" s="122">
        <v>43780</v>
      </c>
    </row>
    <row r="442" spans="2:45" ht="145" x14ac:dyDescent="0.35">
      <c r="B442" s="30" t="str">
        <f>'INF GERAIS'!B442&amp;IFERROR(IF(INDEX(APOIO!$A$5:$A$50,MATCH('INF GERAIS'!N442,APOIO!$B$5:$B$50,0))="NÃO",APOIO!$A$2&amp;"NÃO VÁLIDO",""),"")</f>
        <v>2014.0416</v>
      </c>
      <c r="C442" s="30" t="str">
        <f>'INF GERAIS'!C442</f>
        <v>AGRESTE SETENTRIONAL</v>
      </c>
      <c r="D442" s="30" t="str">
        <f>'INF GERAIS'!D442</f>
        <v>VERTENTE DO LÉRIO</v>
      </c>
      <c r="E442" s="30" t="str">
        <f>'INF GERAIS'!E442</f>
        <v>PAVIMENTAÇÃO EM PARALELEPÍPEDOS GRANÍTICOS NO SÍTIO CAJÁ DE MARTINS</v>
      </c>
      <c r="F442" s="30" t="str">
        <f>'INF GERAIS'!G442</f>
        <v>NORMAL</v>
      </c>
      <c r="G442" s="233" t="str">
        <f>IF(OR('INF GERAIS'!N442="AGUARDANDO PRESTAÇÃO DE CONTAS",'INF GERAIS'!N442="AGUARDANDO APROVAÇÃO PRESTAÇÃO DE CONTAS",'INF GERAIS'!N442="AGUARDANDO APROVAÇÃO PRESTAÇÃO DE CONTAS (SECRETARIA)",'INF GERAIS'!N442="AGUARDANDO APROVAÇÃO PRESTAÇÃO DE CONTAS (CEAM)",'INF GERAIS'!N442="CONCLUÍDO"),RESUMO!N442+60,"ND")</f>
        <v>ND</v>
      </c>
      <c r="H442" s="10">
        <v>43227</v>
      </c>
      <c r="I442" s="233"/>
      <c r="J442" s="1202" t="s">
        <v>11537</v>
      </c>
      <c r="K442" s="10">
        <v>43318</v>
      </c>
      <c r="L442" s="30"/>
      <c r="M442" s="10"/>
      <c r="N442" s="30"/>
      <c r="O442" s="10"/>
    </row>
    <row r="443" spans="2:45" ht="130.5" x14ac:dyDescent="0.35">
      <c r="B443" s="30" t="str">
        <f>'INF GERAIS'!B443&amp;IFERROR(IF(INDEX(APOIO!$A$5:$A$50,MATCH('INF GERAIS'!N443,APOIO!$B$5:$B$50,0))="NÃO",APOIO!$A$2&amp;"NÃO VÁLIDO",""),"")</f>
        <v>2014.0417</v>
      </c>
      <c r="C443" s="30" t="str">
        <f>'INF GERAIS'!C443</f>
        <v>AGRESTE SETENTRIONAL</v>
      </c>
      <c r="D443" s="30" t="str">
        <f>'INF GERAIS'!D443</f>
        <v>VERTENTE DO LÉRIO</v>
      </c>
      <c r="E443" s="30" t="str">
        <f>'INF GERAIS'!E443</f>
        <v xml:space="preserve">CONSTRUÇÃO DE PARADAS DE ÔNIBUS </v>
      </c>
      <c r="F443" s="30" t="str">
        <f>'INF GERAIS'!G443</f>
        <v>NORMAL</v>
      </c>
      <c r="G443" s="233" t="str">
        <f>IF(OR('INF GERAIS'!N443="AGUARDANDO PRESTAÇÃO DE CONTAS",'INF GERAIS'!N443="AGUARDANDO APROVAÇÃO PRESTAÇÃO DE CONTAS",'INF GERAIS'!N443="AGUARDANDO APROVAÇÃO PRESTAÇÃO DE CONTAS (SECRETARIA)",'INF GERAIS'!N443="AGUARDANDO APROVAÇÃO PRESTAÇÃO DE CONTAS (CEAM)",'INF GERAIS'!N443="CONCLUÍDO"),RESUMO!N443+60,"ND")</f>
        <v>ND</v>
      </c>
      <c r="H443" s="233">
        <v>43340</v>
      </c>
      <c r="I443" s="233"/>
      <c r="J443" s="1348" t="s">
        <v>11896</v>
      </c>
      <c r="K443" s="10">
        <v>43523</v>
      </c>
      <c r="L443" s="30"/>
      <c r="M443" s="10"/>
      <c r="N443" s="30"/>
      <c r="O443" s="10"/>
    </row>
    <row r="444" spans="2:45" ht="130.5" x14ac:dyDescent="0.35">
      <c r="B444" s="30" t="str">
        <f>'INF GERAIS'!B444&amp;IFERROR(IF(INDEX(APOIO!$A$5:$A$50,MATCH('INF GERAIS'!N444,APOIO!$B$5:$B$50,0))="NÃO",APOIO!$A$2&amp;"NÃO VÁLIDO",""),"")</f>
        <v>2014.0418</v>
      </c>
      <c r="C444" s="30" t="str">
        <f>'INF GERAIS'!C444</f>
        <v>AGRESTE SETENTRIONAL</v>
      </c>
      <c r="D444" s="30" t="str">
        <f>'INF GERAIS'!D444</f>
        <v>VERTENTES</v>
      </c>
      <c r="E444" s="30" t="str">
        <f>'INF GERAIS'!E444</f>
        <v>PAVIMENTAÇÃO E DRENAGEM DE RUAS NO MUNICÍPIO DAS VERTENTES</v>
      </c>
      <c r="F444" s="30" t="str">
        <f>'INF GERAIS'!G444</f>
        <v>NORMAL</v>
      </c>
      <c r="G444" s="233" t="str">
        <f>IF(OR('INF GERAIS'!N444="AGUARDANDO PRESTAÇÃO DE CONTAS",'INF GERAIS'!N444="AGUARDANDO APROVAÇÃO PRESTAÇÃO DE CONTAS",'INF GERAIS'!N444="AGUARDANDO APROVAÇÃO PRESTAÇÃO DE CONTAS (SECRETARIA)",'INF GERAIS'!N444="AGUARDANDO APROVAÇÃO PRESTAÇÃO DE CONTAS (CEAM)",'INF GERAIS'!N444="CONCLUÍDO"),RESUMO!N444+60,"ND")</f>
        <v>ND</v>
      </c>
      <c r="H444" s="10">
        <v>43612</v>
      </c>
      <c r="I444" s="233"/>
      <c r="J444" s="30" t="s">
        <v>12187</v>
      </c>
      <c r="K444" s="233">
        <v>43612</v>
      </c>
      <c r="L444" s="1450" t="s">
        <v>12262</v>
      </c>
      <c r="M444" s="10">
        <v>43643</v>
      </c>
      <c r="N444" s="30"/>
      <c r="O444" s="10"/>
    </row>
    <row r="445" spans="2:45" ht="58" x14ac:dyDescent="0.35">
      <c r="B445" s="30" t="str">
        <f>'INF GERAIS'!B445&amp;IFERROR(IF(INDEX(APOIO!$A$5:$A$50,MATCH('INF GERAIS'!N445,APOIO!$B$5:$B$50,0))="NÃO",APOIO!$A$2&amp;"NÃO VÁLIDO",""),"")</f>
        <v>2014.0419</v>
      </c>
      <c r="C445" s="30" t="str">
        <f>'INF GERAIS'!C445</f>
        <v>MATA NORTE</v>
      </c>
      <c r="D445" s="30" t="str">
        <f>'INF GERAIS'!D445</f>
        <v>VICÊNCIA</v>
      </c>
      <c r="E445" s="30" t="str">
        <f>'INF GERAIS'!E445</f>
        <v xml:space="preserve">PAVIMENTAÇÃO EM PARALELEPIPEDOS GRANÍTICOS EM DIVERSAS RUAS DA SEDE E DISTRITO </v>
      </c>
      <c r="F445" s="30" t="str">
        <f>'INF GERAIS'!G445</f>
        <v>NORMAL</v>
      </c>
      <c r="G445" s="233" t="str">
        <f>IF(OR('INF GERAIS'!N445="AGUARDANDO PRESTAÇÃO DE CONTAS",'INF GERAIS'!N445="AGUARDANDO APROVAÇÃO PRESTAÇÃO DE CONTAS",'INF GERAIS'!N445="AGUARDANDO APROVAÇÃO PRESTAÇÃO DE CONTAS (SECRETARIA)",'INF GERAIS'!N445="AGUARDANDO APROVAÇÃO PRESTAÇÃO DE CONTAS (CEAM)",'INF GERAIS'!N445="CONCLUÍDO"),RESUMO!N445+60,"ND")</f>
        <v>ND</v>
      </c>
      <c r="H445" s="10"/>
      <c r="I445" s="233"/>
      <c r="J445" s="30"/>
      <c r="K445" s="10"/>
      <c r="L445" s="30"/>
      <c r="M445" s="10"/>
      <c r="N445" s="30"/>
      <c r="O445" s="10"/>
    </row>
    <row r="446" spans="2:45" ht="72.5" x14ac:dyDescent="0.35">
      <c r="B446" s="30" t="str">
        <f>'INF GERAIS'!B446&amp;IFERROR(IF(INDEX(APOIO!$A$5:$A$50,MATCH('INF GERAIS'!N446,APOIO!$B$5:$B$50,0))="NÃO",APOIO!$A$2&amp;"NÃO VÁLIDO",""),"")</f>
        <v>2014.0420</v>
      </c>
      <c r="C446" s="30" t="str">
        <f>'INF GERAIS'!C446</f>
        <v>MATA NORTE</v>
      </c>
      <c r="D446" s="30" t="str">
        <f>'INF GERAIS'!D446</f>
        <v>VICÊNCIA</v>
      </c>
      <c r="E446" s="30" t="str">
        <f>'INF GERAIS'!E446</f>
        <v>RECONSTRUÇÃO, REVITALIZAÇÃO E PAISAGISMO DA PRAÇA DR. MÁRIO RAMOS DE ANDRADE LIMA</v>
      </c>
      <c r="F446" s="30" t="str">
        <f>'INF GERAIS'!G446</f>
        <v>NORMAL</v>
      </c>
      <c r="G446" s="233" t="str">
        <f>IF(OR('INF GERAIS'!N446="AGUARDANDO PRESTAÇÃO DE CONTAS",'INF GERAIS'!N446="AGUARDANDO APROVAÇÃO PRESTAÇÃO DE CONTAS",'INF GERAIS'!N446="AGUARDANDO APROVAÇÃO PRESTAÇÃO DE CONTAS (SECRETARIA)",'INF GERAIS'!N446="AGUARDANDO APROVAÇÃO PRESTAÇÃO DE CONTAS (CEAM)",'INF GERAIS'!N446="CONCLUÍDO"),RESUMO!N446+60,"ND")</f>
        <v>ND</v>
      </c>
      <c r="H446" s="10">
        <v>43742</v>
      </c>
      <c r="I446" s="233"/>
      <c r="J446" s="1614" t="s">
        <v>12785</v>
      </c>
      <c r="K446" s="10">
        <v>43796</v>
      </c>
      <c r="L446" s="30"/>
      <c r="M446" s="10"/>
      <c r="N446" s="30"/>
      <c r="O446" s="10"/>
    </row>
    <row r="447" spans="2:45" ht="58" x14ac:dyDescent="0.35">
      <c r="B447" s="30" t="str">
        <f>'INF GERAIS'!B447&amp;IFERROR(IF(INDEX(APOIO!$A$5:$A$50,MATCH('INF GERAIS'!N447,APOIO!$B$5:$B$50,0))="NÃO",APOIO!$A$2&amp;"NÃO VÁLIDO",""),"")</f>
        <v>2014.0421</v>
      </c>
      <c r="C447" s="30" t="str">
        <f>'INF GERAIS'!C447</f>
        <v>MATA NORTE</v>
      </c>
      <c r="D447" s="30" t="str">
        <f>'INF GERAIS'!D447</f>
        <v>VICÊNCIA</v>
      </c>
      <c r="E447" s="30" t="str">
        <f>'INF GERAIS'!E447</f>
        <v>CONCLUSÃO DA ESTRUTURA DE FECHAMENTO E COBERTA DA QUADRA DE ESPORTE DO DISTRITO DE BORRACHA</v>
      </c>
      <c r="F447" s="30" t="str">
        <f>'INF GERAIS'!G447</f>
        <v>NORMAL</v>
      </c>
      <c r="G447" s="233">
        <v>43970</v>
      </c>
      <c r="H447" s="10"/>
      <c r="I447" s="233"/>
      <c r="J447" s="30"/>
      <c r="K447" s="10"/>
      <c r="L447" s="30"/>
      <c r="M447" s="10"/>
      <c r="N447" s="30"/>
      <c r="O447" s="10"/>
    </row>
    <row r="448" spans="2:45" ht="72.5" x14ac:dyDescent="0.35">
      <c r="B448" s="30" t="str">
        <f>'INF GERAIS'!B448&amp;IFERROR(IF(INDEX(APOIO!$A$5:$A$50,MATCH('INF GERAIS'!N448,APOIO!$B$5:$B$50,0))="NÃO",APOIO!$A$2&amp;"NÃO VÁLIDO",""),"")</f>
        <v>2014.0422</v>
      </c>
      <c r="C448" s="30" t="str">
        <f>'INF GERAIS'!C448</f>
        <v>MATA NORTE</v>
      </c>
      <c r="D448" s="30" t="str">
        <f>'INF GERAIS'!D448</f>
        <v>VICÊNCIA</v>
      </c>
      <c r="E448" s="30" t="str">
        <f>'INF GERAIS'!E448</f>
        <v>RECUPERAÇÃO COM AMPLIAÇÃO DE COBERTA E FECHAMENTO LATERAL DA QUADRA DE ESPORTE DO DISTRITO DE ANGELICA</v>
      </c>
      <c r="F448" s="30" t="str">
        <f>'INF GERAIS'!G448</f>
        <v>NORMAL</v>
      </c>
      <c r="G448" s="233" t="str">
        <f>IF(OR('INF GERAIS'!N448="AGUARDANDO PRESTAÇÃO DE CONTAS",'INF GERAIS'!N448="AGUARDANDO APROVAÇÃO PRESTAÇÃO DE CONTAS",'INF GERAIS'!N448="AGUARDANDO APROVAÇÃO PRESTAÇÃO DE CONTAS (SECRETARIA)",'INF GERAIS'!N448="AGUARDANDO APROVAÇÃO PRESTAÇÃO DE CONTAS (CEAM)",'INF GERAIS'!N448="CONCLUÍDO"),RESUMO!N448+60,"ND")</f>
        <v>ND</v>
      </c>
      <c r="H448" s="10">
        <v>45700</v>
      </c>
      <c r="I448" s="233" t="s">
        <v>14204</v>
      </c>
      <c r="J448" s="2107" t="s">
        <v>14256</v>
      </c>
      <c r="K448" s="10">
        <v>45743</v>
      </c>
      <c r="L448" s="30"/>
      <c r="M448" s="10"/>
      <c r="N448" s="30"/>
      <c r="O448" s="10"/>
    </row>
    <row r="449" spans="2:15" ht="58" x14ac:dyDescent="0.35">
      <c r="B449" s="30" t="str">
        <f>'INF GERAIS'!B449&amp;IFERROR(IF(INDEX(APOIO!$A$5:$A$50,MATCH('INF GERAIS'!N449,APOIO!$B$5:$B$50,0))="NÃO",APOIO!$A$2&amp;"NÃO VÁLIDO",""),"")</f>
        <v>2014.0423</v>
      </c>
      <c r="C449" s="30" t="str">
        <f>'INF GERAIS'!C449</f>
        <v>MATA NORTE</v>
      </c>
      <c r="D449" s="30" t="str">
        <f>'INF GERAIS'!D449</f>
        <v>VICÊNCIA</v>
      </c>
      <c r="E449" s="30" t="str">
        <f>'INF GERAIS'!E449</f>
        <v>REFORMA E RECONSTRUÇÃO DE COBERTA DO MERCADO PÚBLICO DO DISTRITO DE MURUPÉ</v>
      </c>
      <c r="F449" s="30" t="str">
        <f>'INF GERAIS'!G449</f>
        <v>NORMAL</v>
      </c>
      <c r="G449" s="233" t="str">
        <f>IF(OR('INF GERAIS'!N449="AGUARDANDO PRESTAÇÃO DE CONTAS",'INF GERAIS'!N449="AGUARDANDO APROVAÇÃO PRESTAÇÃO DE CONTAS",'INF GERAIS'!N449="AGUARDANDO APROVAÇÃO PRESTAÇÃO DE CONTAS (SECRETARIA)",'INF GERAIS'!N449="AGUARDANDO APROVAÇÃO PRESTAÇÃO DE CONTAS (CEAM)",'INF GERAIS'!N449="CONCLUÍDO"),RESUMO!N449+60,"ND")</f>
        <v>ND</v>
      </c>
      <c r="H449" s="10"/>
      <c r="I449" s="233"/>
      <c r="J449" s="30"/>
      <c r="K449" s="10"/>
      <c r="L449" s="30"/>
      <c r="M449" s="10"/>
      <c r="N449" s="30"/>
      <c r="O449" s="10"/>
    </row>
    <row r="450" spans="2:15" ht="116" x14ac:dyDescent="0.35">
      <c r="B450" s="30" t="str">
        <f>'INF GERAIS'!B450&amp;IFERROR(IF(INDEX(APOIO!$A$5:$A$50,MATCH('INF GERAIS'!N450,APOIO!$B$5:$B$50,0))="NÃO",APOIO!$A$2&amp;"NÃO VÁLIDO",""),"")</f>
        <v>2014.0424</v>
      </c>
      <c r="C450" s="30" t="str">
        <f>'INF GERAIS'!C450</f>
        <v>MATA SUL</v>
      </c>
      <c r="D450" s="30" t="str">
        <f>'INF GERAIS'!D450</f>
        <v>VITÓRIA DE SANTO ANTÃO</v>
      </c>
      <c r="E450" s="30" t="str">
        <f>'INF GERAIS'!E450</f>
        <v>PAVIMENTAÇÃO E QUALIFICAÇÃO DE VIAS URBANAS EM VITÓRIA DE SANTO ANTÃO</v>
      </c>
      <c r="F450" s="30" t="str">
        <f>'INF GERAIS'!G450</f>
        <v>NORMAL</v>
      </c>
      <c r="G450" s="233" t="str">
        <f>IF(OR('INF GERAIS'!N450="AGUARDANDO PRESTAÇÃO DE CONTAS",'INF GERAIS'!N450="AGUARDANDO APROVAÇÃO PRESTAÇÃO DE CONTAS",'INF GERAIS'!N450="AGUARDANDO APROVAÇÃO PRESTAÇÃO DE CONTAS (SECRETARIA)",'INF GERAIS'!N450="AGUARDANDO APROVAÇÃO PRESTAÇÃO DE CONTAS (CEAM)",'INF GERAIS'!N450="CONCLUÍDO"),RESUMO!N450+60,"ND")</f>
        <v>ND</v>
      </c>
      <c r="H450" s="10">
        <v>43311</v>
      </c>
      <c r="I450" s="233"/>
      <c r="J450" s="30" t="s">
        <v>11778</v>
      </c>
      <c r="K450" s="10">
        <v>43447</v>
      </c>
      <c r="L450" s="646" t="s">
        <v>13488</v>
      </c>
      <c r="M450" s="10"/>
      <c r="N450" s="30"/>
      <c r="O450" s="10"/>
    </row>
    <row r="451" spans="2:15" ht="130.5" x14ac:dyDescent="0.35">
      <c r="B451" s="30" t="str">
        <f>'INF GERAIS'!B451&amp;IFERROR(IF(INDEX(APOIO!$A$5:$A$50,MATCH('INF GERAIS'!N451,APOIO!$B$5:$B$50,0))="NÃO",APOIO!$A$2&amp;"NÃO VÁLIDO",""),"")</f>
        <v>2014.0425</v>
      </c>
      <c r="C451" s="30" t="str">
        <f>'INF GERAIS'!C451</f>
        <v>MATA SUL</v>
      </c>
      <c r="D451" s="30" t="str">
        <f>'INF GERAIS'!D451</f>
        <v>XEXÉU</v>
      </c>
      <c r="E451" s="30" t="str">
        <f>'INF GERAIS'!E451</f>
        <v>REFORMA DAS PRAÇAS DA RUA DA ALEGRIA LOCALIZADA NA SEDE DO MUNICÍPIO E PRAÇA JOÃO VICENTE DE QUEIROZ NO DISTRITO DE CAMPOS FRIOS</v>
      </c>
      <c r="F451" s="30" t="str">
        <f>'INF GERAIS'!G451</f>
        <v>NORMAL</v>
      </c>
      <c r="G451" s="233" t="str">
        <f>IF(OR('INF GERAIS'!N451="AGUARDANDO PRESTAÇÃO DE CONTAS",'INF GERAIS'!N451="AGUARDANDO APROVAÇÃO PRESTAÇÃO DE CONTAS",'INF GERAIS'!N451="AGUARDANDO APROVAÇÃO PRESTAÇÃO DE CONTAS (SECRETARIA)",'INF GERAIS'!N451="AGUARDANDO APROVAÇÃO PRESTAÇÃO DE CONTAS (CEAM)",'INF GERAIS'!N451="CONCLUÍDO"),RESUMO!N451+60,"ND")</f>
        <v>ND</v>
      </c>
      <c r="H451" s="10">
        <v>42446</v>
      </c>
      <c r="I451" s="233"/>
      <c r="J451" s="410" t="s">
        <v>7690</v>
      </c>
      <c r="K451" s="10">
        <v>42556</v>
      </c>
      <c r="L451" s="30"/>
      <c r="M451" s="10"/>
      <c r="N451" s="30"/>
      <c r="O451" s="10"/>
    </row>
    <row r="452" spans="2:15" ht="145" x14ac:dyDescent="0.35">
      <c r="B452" s="30" t="str">
        <f>'INF GERAIS'!B452&amp;IFERROR(IF(INDEX(APOIO!$A$5:$A$50,MATCH('INF GERAIS'!N452,APOIO!$B$5:$B$50,0))="NÃO",APOIO!$A$2&amp;"NÃO VÁLIDO",""),"")</f>
        <v>2014.0426</v>
      </c>
      <c r="C452" s="30" t="str">
        <f>'INF GERAIS'!C452</f>
        <v>MATA SUL</v>
      </c>
      <c r="D452" s="30" t="str">
        <f>'INF GERAIS'!D452</f>
        <v>XEXÉU</v>
      </c>
      <c r="E452" s="30" t="str">
        <f>'INF GERAIS'!E452</f>
        <v>PAVIMENTAÇÃO DAS RUAS BELA AURORA, NO BAIRRO ALICE GONÇALVES (810,00M²); RUA DO CEMITÉRIO, BAIRRO 07 DE SETEMBRO (1.134,00M²); E RUA JAIME DE ALMEIDA, BAIRRO ALICE GONÇALVES (1.710,00M²); NA SEDE DO MUNICÍPIO</v>
      </c>
      <c r="F452" s="30" t="str">
        <f>'INF GERAIS'!G452</f>
        <v>NORMAL</v>
      </c>
      <c r="G452" s="233" t="str">
        <f>IF(OR('INF GERAIS'!N452="AGUARDANDO PRESTAÇÃO DE CONTAS",'INF GERAIS'!N452="AGUARDANDO APROVAÇÃO PRESTAÇÃO DE CONTAS",'INF GERAIS'!N452="AGUARDANDO APROVAÇÃO PRESTAÇÃO DE CONTAS (SECRETARIA)",'INF GERAIS'!N452="AGUARDANDO APROVAÇÃO PRESTAÇÃO DE CONTAS (CEAM)",'INF GERAIS'!N452="CONCLUÍDO"),RESUMO!N452+60,"ND")</f>
        <v>ND</v>
      </c>
      <c r="H452" s="10">
        <v>42446</v>
      </c>
      <c r="I452" s="233"/>
      <c r="J452" s="30" t="s">
        <v>7691</v>
      </c>
      <c r="K452" s="10">
        <v>42556</v>
      </c>
      <c r="L452" s="30"/>
      <c r="M452" s="10"/>
      <c r="N452" s="30"/>
      <c r="O452" s="10"/>
    </row>
    <row r="453" spans="2:15" ht="130.5" x14ac:dyDescent="0.35">
      <c r="B453" s="30" t="str">
        <f>'INF GERAIS'!B453&amp;IFERROR(IF(INDEX(APOIO!$A$5:$A$50,MATCH('INF GERAIS'!N453,APOIO!$B$5:$B$50,0))="NÃO",APOIO!$A$2&amp;"NÃO VÁLIDO",""),"")</f>
        <v>2014.0427</v>
      </c>
      <c r="C453" s="30" t="str">
        <f>'INF GERAIS'!C453</f>
        <v>MATA SUL</v>
      </c>
      <c r="D453" s="30" t="str">
        <f>'INF GERAIS'!D453</f>
        <v>XEXÉU</v>
      </c>
      <c r="E453" s="30" t="str">
        <f>'INF GERAIS'!E453</f>
        <v>EXECUÇÃO DE FACHADA DA PREFEITURA</v>
      </c>
      <c r="F453" s="30" t="str">
        <f>'INF GERAIS'!G453</f>
        <v>NORMAL</v>
      </c>
      <c r="G453" s="233" t="str">
        <f>IF(OR('INF GERAIS'!N453="AGUARDANDO PRESTAÇÃO DE CONTAS",'INF GERAIS'!N453="AGUARDANDO APROVAÇÃO PRESTAÇÃO DE CONTAS",'INF GERAIS'!N453="AGUARDANDO APROVAÇÃO PRESTAÇÃO DE CONTAS (SECRETARIA)",'INF GERAIS'!N453="AGUARDANDO APROVAÇÃO PRESTAÇÃO DE CONTAS (CEAM)",'INF GERAIS'!N453="CONCLUÍDO"),RESUMO!N453+60,"ND")</f>
        <v>ND</v>
      </c>
      <c r="H453" s="10">
        <v>42446</v>
      </c>
      <c r="I453" s="233"/>
      <c r="J453" s="30" t="s">
        <v>7692</v>
      </c>
      <c r="K453" s="10">
        <v>42556</v>
      </c>
      <c r="L453" s="30"/>
      <c r="M453" s="10"/>
      <c r="N453" s="30"/>
      <c r="O453" s="10"/>
    </row>
    <row r="454" spans="2:15" x14ac:dyDescent="0.35">
      <c r="B454" s="30"/>
      <c r="C454" s="30"/>
      <c r="D454" s="30"/>
      <c r="E454" s="30"/>
      <c r="F454" s="30"/>
      <c r="G454" s="30"/>
      <c r="H454" s="30"/>
      <c r="I454" s="1841"/>
      <c r="J454" s="30"/>
      <c r="K454" s="30"/>
      <c r="L454" s="30"/>
      <c r="M454" s="30"/>
      <c r="N454" s="30"/>
      <c r="O454" s="30"/>
    </row>
    <row r="455" spans="2:15" x14ac:dyDescent="0.35">
      <c r="B455" s="30"/>
      <c r="C455" s="30"/>
      <c r="D455" s="30"/>
      <c r="E455" s="30"/>
      <c r="F455" s="30"/>
      <c r="G455" s="30"/>
      <c r="H455" s="30"/>
      <c r="I455" s="1841"/>
      <c r="J455" s="30"/>
      <c r="K455" s="30"/>
      <c r="L455" s="30"/>
      <c r="M455" s="30"/>
      <c r="N455" s="30"/>
      <c r="O455" s="30"/>
    </row>
    <row r="456" spans="2:15" x14ac:dyDescent="0.35">
      <c r="B456" s="30"/>
      <c r="C456" s="30"/>
      <c r="D456" s="30"/>
      <c r="E456" s="30"/>
      <c r="F456" s="30"/>
      <c r="G456" s="30"/>
      <c r="H456" s="30"/>
      <c r="I456" s="1841"/>
      <c r="J456" s="30"/>
      <c r="K456" s="30"/>
      <c r="L456" s="30"/>
      <c r="M456" s="30"/>
      <c r="N456" s="30"/>
      <c r="O456" s="30"/>
    </row>
    <row r="457" spans="2:15" x14ac:dyDescent="0.35">
      <c r="B457" s="30"/>
      <c r="C457" s="30"/>
      <c r="D457" s="30"/>
      <c r="E457" s="30"/>
      <c r="F457" s="30"/>
      <c r="G457" s="30"/>
      <c r="H457" s="30"/>
      <c r="I457" s="1841"/>
      <c r="J457" s="30"/>
      <c r="K457" s="30"/>
      <c r="L457" s="30"/>
      <c r="M457" s="30"/>
      <c r="N457" s="30"/>
      <c r="O457" s="30"/>
    </row>
    <row r="458" spans="2:15" x14ac:dyDescent="0.35">
      <c r="B458" s="30"/>
      <c r="C458" s="30"/>
      <c r="D458" s="30"/>
      <c r="E458" s="30"/>
      <c r="F458" s="30"/>
      <c r="G458" s="30"/>
      <c r="H458" s="30"/>
      <c r="I458" s="1841"/>
      <c r="J458" s="30"/>
      <c r="K458" s="30"/>
      <c r="L458" s="30"/>
      <c r="M458" s="30"/>
      <c r="N458" s="30"/>
      <c r="O458" s="30"/>
    </row>
    <row r="459" spans="2:15" x14ac:dyDescent="0.35">
      <c r="B459" s="30"/>
      <c r="C459" s="30"/>
      <c r="D459" s="30"/>
      <c r="E459" s="30"/>
      <c r="F459" s="30"/>
      <c r="G459" s="30"/>
      <c r="H459" s="30"/>
      <c r="I459" s="1841"/>
      <c r="J459" s="30"/>
      <c r="K459" s="30"/>
      <c r="L459" s="30"/>
      <c r="M459" s="30"/>
      <c r="N459" s="30"/>
      <c r="O459" s="30"/>
    </row>
    <row r="460" spans="2:15" x14ac:dyDescent="0.35">
      <c r="B460" s="30"/>
      <c r="C460" s="30"/>
      <c r="D460" s="30"/>
      <c r="E460" s="30"/>
      <c r="F460" s="30"/>
      <c r="G460" s="30"/>
      <c r="H460" s="30"/>
      <c r="I460" s="1841"/>
      <c r="J460" s="30"/>
      <c r="K460" s="30"/>
      <c r="L460" s="30"/>
      <c r="M460" s="30"/>
      <c r="N460" s="30"/>
      <c r="O460" s="30"/>
    </row>
    <row r="461" spans="2:15" x14ac:dyDescent="0.35">
      <c r="B461" s="30"/>
      <c r="C461" s="30"/>
      <c r="D461" s="30"/>
      <c r="E461" s="30"/>
      <c r="F461" s="30"/>
      <c r="G461" s="30"/>
      <c r="H461" s="30"/>
      <c r="I461" s="1841"/>
      <c r="J461" s="30"/>
      <c r="K461" s="30"/>
      <c r="L461" s="30"/>
      <c r="M461" s="30"/>
      <c r="N461" s="30"/>
      <c r="O461" s="30"/>
    </row>
    <row r="462" spans="2:15" x14ac:dyDescent="0.35">
      <c r="B462" s="30"/>
      <c r="C462" s="30"/>
      <c r="D462" s="30"/>
      <c r="E462" s="30"/>
      <c r="F462" s="30"/>
      <c r="G462" s="30"/>
      <c r="H462" s="30"/>
      <c r="I462" s="1841"/>
      <c r="J462" s="30"/>
      <c r="K462" s="30"/>
      <c r="L462" s="30"/>
      <c r="M462" s="30"/>
      <c r="N462" s="30"/>
      <c r="O462" s="30"/>
    </row>
    <row r="463" spans="2:15" x14ac:dyDescent="0.35">
      <c r="B463" s="30"/>
      <c r="C463" s="30"/>
      <c r="D463" s="30"/>
      <c r="E463" s="30"/>
      <c r="F463" s="30"/>
      <c r="G463" s="30"/>
      <c r="H463" s="30"/>
      <c r="I463" s="1841"/>
      <c r="J463" s="30"/>
      <c r="K463" s="30"/>
      <c r="L463" s="30"/>
      <c r="M463" s="30"/>
      <c r="N463" s="30"/>
      <c r="O463" s="30"/>
    </row>
    <row r="464" spans="2:15" x14ac:dyDescent="0.35">
      <c r="B464" s="30"/>
      <c r="C464" s="30"/>
      <c r="D464" s="30"/>
      <c r="E464" s="30"/>
      <c r="F464" s="30"/>
      <c r="G464" s="30"/>
      <c r="H464" s="30"/>
      <c r="I464" s="1841"/>
      <c r="J464" s="30"/>
      <c r="K464" s="30"/>
      <c r="L464" s="30"/>
      <c r="M464" s="30"/>
      <c r="N464" s="30"/>
      <c r="O464" s="30"/>
    </row>
    <row r="465" spans="2:15" x14ac:dyDescent="0.35">
      <c r="B465" s="30"/>
      <c r="C465" s="30"/>
      <c r="D465" s="30"/>
      <c r="E465" s="30"/>
      <c r="F465" s="30"/>
      <c r="G465" s="30"/>
      <c r="H465" s="30"/>
      <c r="I465" s="1841"/>
      <c r="J465" s="30"/>
      <c r="K465" s="30"/>
      <c r="L465" s="30"/>
      <c r="M465" s="30"/>
      <c r="N465" s="30"/>
      <c r="O465" s="30"/>
    </row>
    <row r="466" spans="2:15" x14ac:dyDescent="0.35">
      <c r="B466" s="30"/>
      <c r="C466" s="30"/>
      <c r="D466" s="30"/>
      <c r="E466" s="30"/>
      <c r="F466" s="30"/>
      <c r="G466" s="30"/>
      <c r="H466" s="30"/>
      <c r="I466" s="1841"/>
      <c r="J466" s="30"/>
      <c r="K466" s="30"/>
      <c r="L466" s="30"/>
      <c r="M466" s="30"/>
      <c r="N466" s="30"/>
      <c r="O466" s="30"/>
    </row>
    <row r="467" spans="2:15" x14ac:dyDescent="0.35">
      <c r="B467" s="30"/>
      <c r="C467" s="30"/>
      <c r="D467" s="30"/>
      <c r="E467" s="30"/>
      <c r="F467" s="30"/>
      <c r="G467" s="30"/>
      <c r="H467" s="30"/>
      <c r="I467" s="1841"/>
      <c r="J467" s="30"/>
      <c r="K467" s="30"/>
      <c r="L467" s="30"/>
      <c r="M467" s="30"/>
      <c r="N467" s="30"/>
      <c r="O467" s="30"/>
    </row>
    <row r="468" spans="2:15" x14ac:dyDescent="0.35">
      <c r="B468" s="30"/>
      <c r="C468" s="30"/>
      <c r="D468" s="30"/>
      <c r="E468" s="30"/>
      <c r="F468" s="30"/>
      <c r="G468" s="30"/>
      <c r="H468" s="30"/>
      <c r="I468" s="1841"/>
      <c r="J468" s="30"/>
      <c r="K468" s="30"/>
      <c r="L468" s="30"/>
      <c r="M468" s="30"/>
      <c r="N468" s="30"/>
      <c r="O468" s="30"/>
    </row>
    <row r="469" spans="2:15" x14ac:dyDescent="0.35">
      <c r="B469" s="30"/>
      <c r="C469" s="30"/>
      <c r="D469" s="30"/>
      <c r="E469" s="30"/>
      <c r="F469" s="30"/>
      <c r="G469" s="30"/>
      <c r="H469" s="30"/>
      <c r="I469" s="1841"/>
      <c r="J469" s="30"/>
      <c r="K469" s="30"/>
      <c r="L469" s="30"/>
      <c r="M469" s="30"/>
      <c r="N469" s="30"/>
      <c r="O469" s="30"/>
    </row>
    <row r="470" spans="2:15" x14ac:dyDescent="0.35">
      <c r="B470" s="30"/>
      <c r="C470" s="30"/>
      <c r="D470" s="30"/>
      <c r="E470" s="30"/>
      <c r="F470" s="30"/>
      <c r="G470" s="30"/>
      <c r="H470" s="30"/>
      <c r="I470" s="1841"/>
      <c r="J470" s="30"/>
      <c r="K470" s="30"/>
      <c r="L470" s="30"/>
      <c r="M470" s="30"/>
      <c r="N470" s="30"/>
      <c r="O470" s="30"/>
    </row>
    <row r="471" spans="2:15" x14ac:dyDescent="0.35">
      <c r="B471" s="30"/>
      <c r="C471" s="30"/>
      <c r="D471" s="30"/>
      <c r="E471" s="30"/>
      <c r="F471" s="30"/>
      <c r="G471" s="30"/>
      <c r="H471" s="30"/>
      <c r="I471" s="1841"/>
      <c r="J471" s="30"/>
      <c r="K471" s="30"/>
      <c r="L471" s="30"/>
      <c r="M471" s="30"/>
      <c r="N471" s="30"/>
      <c r="O471" s="30"/>
    </row>
    <row r="472" spans="2:15" x14ac:dyDescent="0.35">
      <c r="B472" s="30"/>
      <c r="C472" s="30"/>
      <c r="D472" s="30"/>
      <c r="E472" s="30"/>
      <c r="F472" s="30"/>
      <c r="G472" s="30"/>
      <c r="H472" s="30"/>
      <c r="I472" s="1841"/>
      <c r="J472" s="30"/>
      <c r="K472" s="30"/>
      <c r="L472" s="30"/>
      <c r="M472" s="30"/>
      <c r="N472" s="30"/>
      <c r="O472" s="30"/>
    </row>
    <row r="473" spans="2:15" x14ac:dyDescent="0.35">
      <c r="B473" s="30"/>
      <c r="C473" s="30"/>
      <c r="D473" s="30"/>
      <c r="E473" s="30"/>
      <c r="F473" s="30"/>
      <c r="G473" s="30"/>
      <c r="H473" s="30"/>
      <c r="I473" s="1841"/>
      <c r="J473" s="30"/>
      <c r="K473" s="30"/>
      <c r="L473" s="30"/>
      <c r="M473" s="30"/>
      <c r="N473" s="30"/>
      <c r="O473" s="30"/>
    </row>
    <row r="474" spans="2:15" x14ac:dyDescent="0.35">
      <c r="B474" s="30"/>
      <c r="C474" s="30"/>
      <c r="D474" s="30"/>
      <c r="E474" s="30"/>
      <c r="F474" s="30"/>
      <c r="G474" s="30"/>
      <c r="H474" s="30"/>
      <c r="I474" s="1841"/>
      <c r="J474" s="30"/>
      <c r="K474" s="30"/>
      <c r="L474" s="30"/>
      <c r="M474" s="30"/>
      <c r="N474" s="30"/>
      <c r="O474" s="30"/>
    </row>
    <row r="475" spans="2:15" x14ac:dyDescent="0.35">
      <c r="B475" s="30"/>
      <c r="C475" s="30"/>
      <c r="D475" s="30"/>
      <c r="E475" s="30"/>
      <c r="F475" s="30"/>
      <c r="G475" s="30"/>
      <c r="H475" s="30"/>
      <c r="I475" s="1841"/>
      <c r="J475" s="30"/>
      <c r="K475" s="30"/>
      <c r="L475" s="30"/>
      <c r="M475" s="30"/>
      <c r="N475" s="30"/>
      <c r="O475" s="30"/>
    </row>
    <row r="476" spans="2:15" x14ac:dyDescent="0.35">
      <c r="B476" s="30"/>
      <c r="C476" s="30"/>
      <c r="D476" s="30"/>
      <c r="E476" s="30"/>
      <c r="F476" s="30"/>
      <c r="G476" s="30"/>
      <c r="H476" s="30"/>
      <c r="I476" s="1841"/>
      <c r="J476" s="30"/>
      <c r="K476" s="30"/>
      <c r="L476" s="30"/>
      <c r="M476" s="30"/>
      <c r="N476" s="30"/>
      <c r="O476" s="30"/>
    </row>
    <row r="477" spans="2:15" x14ac:dyDescent="0.35">
      <c r="B477" s="30"/>
      <c r="C477" s="30"/>
      <c r="D477" s="30"/>
      <c r="E477" s="30"/>
      <c r="F477" s="30"/>
      <c r="G477" s="30"/>
      <c r="H477" s="30"/>
      <c r="I477" s="1841"/>
      <c r="J477" s="30"/>
      <c r="K477" s="30"/>
      <c r="L477" s="30"/>
      <c r="M477" s="30"/>
      <c r="N477" s="30"/>
      <c r="O477" s="30"/>
    </row>
    <row r="478" spans="2:15" x14ac:dyDescent="0.35">
      <c r="B478" s="30"/>
      <c r="C478" s="30"/>
      <c r="D478" s="30"/>
      <c r="E478" s="30"/>
      <c r="F478" s="30"/>
      <c r="G478" s="30"/>
      <c r="H478" s="30"/>
      <c r="I478" s="1841"/>
      <c r="J478" s="30"/>
      <c r="K478" s="30"/>
      <c r="L478" s="30"/>
      <c r="M478" s="30"/>
      <c r="N478" s="30"/>
      <c r="O478" s="30"/>
    </row>
    <row r="479" spans="2:15" x14ac:dyDescent="0.35">
      <c r="B479" s="30"/>
      <c r="C479" s="30"/>
      <c r="D479" s="30"/>
      <c r="E479" s="30"/>
      <c r="F479" s="30"/>
      <c r="G479" s="30"/>
      <c r="H479" s="30"/>
      <c r="I479" s="1841"/>
      <c r="J479" s="30"/>
      <c r="K479" s="30"/>
      <c r="L479" s="30"/>
      <c r="M479" s="30"/>
      <c r="N479" s="30"/>
      <c r="O479" s="30"/>
    </row>
    <row r="480" spans="2:15" x14ac:dyDescent="0.35">
      <c r="B480" s="30"/>
      <c r="C480" s="30"/>
      <c r="D480" s="30"/>
      <c r="E480" s="30"/>
      <c r="F480" s="30"/>
      <c r="G480" s="30"/>
      <c r="H480" s="30"/>
      <c r="I480" s="1841"/>
      <c r="J480" s="30"/>
      <c r="K480" s="30"/>
      <c r="L480" s="30"/>
      <c r="M480" s="30"/>
      <c r="N480" s="30"/>
      <c r="O480" s="30"/>
    </row>
    <row r="481" spans="2:15" x14ac:dyDescent="0.35">
      <c r="B481" s="30"/>
      <c r="C481" s="30"/>
      <c r="D481" s="30"/>
      <c r="E481" s="30"/>
      <c r="F481" s="30"/>
      <c r="G481" s="30"/>
      <c r="H481" s="30"/>
      <c r="I481" s="1841"/>
      <c r="J481" s="30"/>
      <c r="K481" s="30"/>
      <c r="L481" s="30"/>
      <c r="M481" s="30"/>
      <c r="N481" s="30"/>
      <c r="O481" s="30"/>
    </row>
    <row r="482" spans="2:15" x14ac:dyDescent="0.35">
      <c r="B482" s="30"/>
      <c r="C482" s="30"/>
      <c r="D482" s="30"/>
      <c r="E482" s="30"/>
      <c r="F482" s="30"/>
      <c r="G482" s="30"/>
      <c r="H482" s="30"/>
      <c r="I482" s="1841"/>
      <c r="J482" s="30"/>
      <c r="K482" s="30"/>
      <c r="L482" s="30"/>
      <c r="M482" s="30"/>
      <c r="N482" s="30"/>
      <c r="O482" s="30"/>
    </row>
    <row r="483" spans="2:15" x14ac:dyDescent="0.35">
      <c r="B483" s="30"/>
      <c r="C483" s="30"/>
      <c r="D483" s="30"/>
      <c r="E483" s="30"/>
      <c r="F483" s="30"/>
      <c r="G483" s="30"/>
      <c r="H483" s="30"/>
      <c r="I483" s="1841"/>
      <c r="J483" s="30"/>
      <c r="K483" s="30"/>
      <c r="L483" s="30"/>
      <c r="M483" s="30"/>
      <c r="N483" s="30"/>
      <c r="O483" s="30"/>
    </row>
    <row r="484" spans="2:15" x14ac:dyDescent="0.35">
      <c r="B484" s="30"/>
      <c r="C484" s="30"/>
      <c r="D484" s="30"/>
      <c r="E484" s="30"/>
      <c r="F484" s="30"/>
      <c r="G484" s="30"/>
      <c r="H484" s="30"/>
      <c r="I484" s="1841"/>
      <c r="J484" s="30"/>
      <c r="K484" s="30"/>
      <c r="L484" s="30"/>
      <c r="M484" s="30"/>
      <c r="N484" s="30"/>
      <c r="O484" s="30"/>
    </row>
    <row r="485" spans="2:15" x14ac:dyDescent="0.35">
      <c r="B485" s="30"/>
      <c r="C485" s="30"/>
      <c r="D485" s="30"/>
      <c r="E485" s="30"/>
      <c r="F485" s="30"/>
      <c r="G485" s="30"/>
      <c r="H485" s="30"/>
      <c r="I485" s="1841"/>
      <c r="J485" s="30"/>
      <c r="K485" s="30"/>
      <c r="L485" s="30"/>
      <c r="M485" s="30"/>
      <c r="N485" s="30"/>
      <c r="O485" s="30"/>
    </row>
  </sheetData>
  <autoFilter ref="B6:O485" xr:uid="{00000000-0009-0000-0000-00000A000000}"/>
  <sortState xmlns:xlrd2="http://schemas.microsoft.com/office/spreadsheetml/2017/richdata2" ref="B229:AJ233">
    <sortCondition ref="H229"/>
  </sortState>
  <customSheetViews>
    <customSheetView guid="{B5BE78D1-0D47-469B-8F65-82EBF0EA1F66}" showPageBreaks="1" showAutoFilter="1">
      <selection activeCell="B371" sqref="B371"/>
      <pageMargins left="0.511811024" right="0.511811024" top="0.78740157499999996" bottom="0.78740157499999996" header="0.31496062000000002" footer="0.31496062000000002"/>
      <pageSetup paperSize="9" orientation="portrait" r:id="rId1"/>
      <autoFilter ref="B6:O485" xr:uid="{00000000-0009-0000-0000-00000A000000}"/>
    </customSheetView>
    <customSheetView guid="{A585DDF7-0A3C-4962-AEC1-1EDDD285BC8E}" scale="80" showAutoFilter="1">
      <selection activeCell="B394" sqref="B394"/>
      <pageMargins left="0.511811024" right="0.511811024" top="0.78740157499999996" bottom="0.78740157499999996" header="0.31496062000000002" footer="0.31496062000000002"/>
      <pageSetup paperSize="9" orientation="portrait" r:id="rId2"/>
      <autoFilter ref="B6:O485" xr:uid="{18050EFF-35C6-49CB-BBE9-4A444BFA637C}"/>
    </customSheetView>
    <customSheetView guid="{1504FA50-5BEF-4B72-815D-AABBA0DC206D}"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3"/>
      <autoFilter ref="B6:O485" xr:uid="{3CCBD444-3CE7-4750-910B-C11F17935221}"/>
    </customSheetView>
    <customSheetView guid="{14BF71DD-AD3F-418F-B86C-B7F01AFDEC65}" scale="40" showAutoFilter="1">
      <selection activeCell="B7" sqref="B7"/>
      <pageMargins left="0.511811024" right="0.511811024" top="0.78740157499999996" bottom="0.78740157499999996" header="0.31496062000000002" footer="0.31496062000000002"/>
      <pageSetup paperSize="9" orientation="portrait" r:id="rId4"/>
      <autoFilter ref="B6:O485" xr:uid="{501A990F-A63D-46A2-A8CE-02B98C07ECA7}"/>
    </customSheetView>
    <customSheetView guid="{AD046ECD-751F-4332-8FC4-274F08D4DE7E}" scale="40" showAutoFilter="1">
      <selection activeCell="B388" sqref="B388"/>
      <pageMargins left="0.511811024" right="0.511811024" top="0.78740157499999996" bottom="0.78740157499999996" header="0.31496062000000002" footer="0.31496062000000002"/>
      <pageSetup paperSize="9" orientation="portrait" r:id="rId5"/>
      <autoFilter ref="B6:O485" xr:uid="{CF80E1E0-210B-4648-8D08-F427BC391B78}"/>
    </customSheetView>
    <customSheetView guid="{286B6661-33B5-4C7B-9686-166C222D27BC}" showPageBreaks="1" showAutoFilter="1">
      <selection activeCell="B24" sqref="B24"/>
      <pageMargins left="0.511811024" right="0.511811024" top="0.78740157499999996" bottom="0.78740157499999996" header="0.31496062000000002" footer="0.31496062000000002"/>
      <pageSetup paperSize="9" orientation="portrait" r:id="rId6"/>
      <autoFilter ref="B6:O485" xr:uid="{0174B4B4-986A-437A-91F6-7686DAE41399}"/>
    </customSheetView>
    <customSheetView guid="{3D50BA80-5F45-4C77-89E4-3F1F12E755CC}" showAutoFilter="1">
      <selection activeCell="B237" sqref="B237"/>
      <pageMargins left="0.511811024" right="0.511811024" top="0.78740157499999996" bottom="0.78740157499999996" header="0.31496062000000002" footer="0.31496062000000002"/>
      <pageSetup paperSize="9" orientation="portrait" r:id="rId7"/>
      <autoFilter ref="B6:O485" xr:uid="{281F971A-C81F-4DD5-8A2D-B9217E1133EC}"/>
    </customSheetView>
    <customSheetView guid="{134D87D5-BBCD-491A-8CB6-269B6CA3C08C}" showAutoFilter="1">
      <selection activeCell="F7" sqref="F7"/>
      <pageMargins left="0.511811024" right="0.511811024" top="0.78740157499999996" bottom="0.78740157499999996" header="0.31496062000000002" footer="0.31496062000000002"/>
      <pageSetup paperSize="9" orientation="portrait" r:id="rId8"/>
      <autoFilter ref="B6:O485" xr:uid="{1D40470B-0C31-4162-A39B-82024CAA54DE}"/>
    </customSheetView>
    <customSheetView guid="{8DB724D8-71C2-4737-B6C6-48C13CCF3FA3}" scale="80" showAutoFilter="1">
      <selection activeCell="B440" sqref="B440"/>
      <pageMargins left="0.511811024" right="0.511811024" top="0.78740157499999996" bottom="0.78740157499999996" header="0.31496062000000002" footer="0.31496062000000002"/>
      <pageSetup paperSize="9" orientation="portrait" r:id="rId9"/>
      <autoFilter ref="B6:O485" xr:uid="{11EA833D-D5D3-432E-A288-DB145D9F3BB6}"/>
    </customSheetView>
    <customSheetView guid="{567EA607-724B-4D2C-BBE1-9D84263B16FE}" showAutoFilter="1">
      <selection activeCell="B440" sqref="B440"/>
      <pageMargins left="0.511811024" right="0.511811024" top="0.78740157499999996" bottom="0.78740157499999996" header="0.31496062000000002" footer="0.31496062000000002"/>
      <pageSetup paperSize="9" orientation="portrait" r:id="rId10"/>
      <autoFilter ref="B6:O485" xr:uid="{EFD8A646-7993-4AF6-83A0-24F8BBBB4B70}"/>
    </customSheetView>
    <customSheetView guid="{78A03B60-065F-4D1D-9F63-2E6EED610C2B}" scale="80" showAutoFilter="1">
      <selection activeCell="F7" sqref="F7"/>
      <pageMargins left="0.511811024" right="0.511811024" top="0.78740157499999996" bottom="0.78740157499999996" header="0.31496062000000002" footer="0.31496062000000002"/>
      <pageSetup paperSize="9" orientation="portrait" r:id="rId11"/>
      <autoFilter ref="B6:O485" xr:uid="{1920CC0E-0FBA-465F-8ED7-17DEAE0EFDCB}"/>
    </customSheetView>
    <customSheetView guid="{7A4BD4B8-7473-48EF-95D4-11E228745E12}"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12"/>
      <autoFilter ref="B6:N485" xr:uid="{A1F5BBBD-46EE-45F9-8EE3-A48F76D62D9D}"/>
    </customSheetView>
    <customSheetView guid="{85F87CD0-5EA6-4229-84BD-1D11505A928D}" scale="90" showPageBreaks="1" showAutoFilter="1">
      <selection activeCell="B401" sqref="B401"/>
      <pageMargins left="0.511811024" right="0.511811024" top="0.78740157499999996" bottom="0.78740157499999996" header="0.31496062000000002" footer="0.31496062000000002"/>
      <pageSetup paperSize="9" orientation="portrait" r:id="rId13"/>
      <autoFilter ref="B6:N485" xr:uid="{2C7CD7A4-9E27-4794-9994-5AC1ED8FD0CF}"/>
    </customSheetView>
    <customSheetView guid="{3B6F0F89-6487-42F6-BC01-DE8542B769AF}" scale="80" showAutoFilter="1">
      <selection activeCell="B372" sqref="B372"/>
      <pageMargins left="0.511811024" right="0.511811024" top="0.78740157499999996" bottom="0.78740157499999996" header="0.31496062000000002" footer="0.31496062000000002"/>
      <pageSetup paperSize="9" orientation="portrait" r:id="rId14"/>
      <autoFilter ref="B6:N485" xr:uid="{DA9C065B-360E-43FD-8C9A-49C848646F22}"/>
    </customSheetView>
    <customSheetView guid="{0B05DA22-0544-45F5-9F7C-7731AB266AE9}" showAutoFilter="1">
      <selection activeCell="B7" sqref="B7"/>
      <pageMargins left="0.511811024" right="0.511811024" top="0.78740157499999996" bottom="0.78740157499999996" header="0.31496062000000002" footer="0.31496062000000002"/>
      <pageSetup paperSize="9" orientation="portrait" r:id="rId15"/>
      <autoFilter ref="B6:N485" xr:uid="{CC63C10F-46BF-4EEF-BEEC-46AD9360785D}"/>
    </customSheetView>
    <customSheetView guid="{7319A0ED-B7A2-459D-898B-E7527AB2940D}" scale="90" showAutoFilter="1">
      <selection activeCell="B74" sqref="B74"/>
      <pageMargins left="0.511811024" right="0.511811024" top="0.78740157499999996" bottom="0.78740157499999996" header="0.31496062000000002" footer="0.31496062000000002"/>
      <pageSetup paperSize="9" orientation="portrait" r:id="rId16"/>
      <autoFilter ref="B6:N478" xr:uid="{FAF0F04F-5FA9-4AD2-9926-8AA26E600031}"/>
    </customSheetView>
    <customSheetView guid="{94E41AD1-0E1B-445B-AC0B-FFC90943438B}" scale="90" showAutoFilter="1">
      <selection activeCell="F7" sqref="F7"/>
      <pageMargins left="0.511811024" right="0.511811024" top="0.78740157499999996" bottom="0.78740157499999996" header="0.31496062000000002" footer="0.31496062000000002"/>
      <pageSetup paperSize="9" orientation="portrait" r:id="rId17"/>
      <autoFilter ref="B6:N476" xr:uid="{239115D6-7F4D-4297-B4B0-A4990BBDECCB}"/>
    </customSheetView>
    <customSheetView guid="{F6ECD0CB-F2F9-4FDC-9DDC-29355C938B39}" scale="70" showAutoFilter="1">
      <selection activeCell="B112" sqref="B112"/>
      <pageMargins left="0.511811024" right="0.511811024" top="0.78740157499999996" bottom="0.78740157499999996" header="0.31496062000000002" footer="0.31496062000000002"/>
      <pageSetup paperSize="9" orientation="portrait" r:id="rId18"/>
      <autoFilter ref="B6:N469" xr:uid="{8B76C748-FD9E-489A-9CFD-B5EBE56919A2}"/>
    </customSheetView>
    <customSheetView guid="{020877D2-9E31-47B0-BF36-B6E09DD3D5C1}" showAutoFilter="1">
      <selection activeCell="B7" sqref="B7"/>
      <pageMargins left="0.511811024" right="0.511811024" top="0.78740157499999996" bottom="0.78740157499999996" header="0.31496062000000002" footer="0.31496062000000002"/>
      <autoFilter ref="B6:N468" xr:uid="{5955596E-0FA8-4247-93A4-544B008086D5}"/>
    </customSheetView>
    <customSheetView guid="{B67115AF-5483-47F3-9D4D-2630A9D3733D}" showAutoFilter="1">
      <selection activeCell="B233" sqref="B233"/>
      <pageMargins left="0.511811024" right="0.511811024" top="0.78740157499999996" bottom="0.78740157499999996" header="0.31496062000000002" footer="0.31496062000000002"/>
      <autoFilter ref="B6:N468" xr:uid="{65565269-0172-4A92-AEC8-729C2A7814EE}"/>
    </customSheetView>
    <customSheetView guid="{147E138F-2973-4C9E-8537-978B336ED5C8}" showAutoFilter="1">
      <selection activeCell="B99" sqref="B99"/>
      <pageMargins left="0.511811024" right="0.511811024" top="0.78740157499999996" bottom="0.78740157499999996" header="0.31496062000000002" footer="0.31496062000000002"/>
      <autoFilter ref="B6:N468" xr:uid="{300C9F00-7EF7-4ED1-855A-0C1A2BFB830D}"/>
    </customSheetView>
    <customSheetView guid="{CA5E33D8-95F8-4696-B4B2-B4448937BCFB}" showAutoFilter="1">
      <pane xSplit="5" ySplit="6" topLeftCell="F7" activePane="bottomRight" state="frozen"/>
      <selection pane="bottomRight" activeCell="F7" sqref="F7"/>
      <pageMargins left="0.511811024" right="0.511811024" top="0.78740157499999996" bottom="0.78740157499999996" header="0.31496062000000002" footer="0.31496062000000002"/>
      <autoFilter ref="B6:N468" xr:uid="{69E6D75E-709B-4A84-99A9-B29024E6E366}"/>
    </customSheetView>
    <customSheetView guid="{F026BF9E-B40B-4FA8-8432-40C252931F7F}" showPageBreaks="1" filter="1" showAutoFilter="1">
      <selection activeCell="B3" sqref="B3"/>
      <pageMargins left="0.511811024" right="0.511811024" top="0.78740157499999996" bottom="0.78740157499999996" header="0.31496062000000002" footer="0.31496062000000002"/>
      <pageSetup paperSize="9" orientation="portrait" r:id="rId19"/>
      <autoFilter ref="B6:N470" xr:uid="{49A9FB6A-7AB9-4370-A2B1-40D46BB14706}">
        <filterColumn colId="2">
          <filters>
            <filter val="TRINDADE"/>
          </filters>
        </filterColumn>
      </autoFilter>
    </customSheetView>
    <customSheetView guid="{DD08D2A4-472D-447F-BF8C-563FF3A48D40}" scale="9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0"/>
      <autoFilter ref="B6:N476" xr:uid="{422E0D62-0C62-437C-B1CF-DD26EC7B2F10}"/>
    </customSheetView>
    <customSheetView guid="{6D74C590-C00F-4FE4-A1EA-7DCD0D01B483}" scale="60" showAutoFilter="1">
      <selection activeCell="B345" sqref="B345"/>
      <pageMargins left="0.511811024" right="0.511811024" top="0.78740157499999996" bottom="0.78740157499999996" header="0.31496062000000002" footer="0.31496062000000002"/>
      <pageSetup paperSize="9" orientation="portrait" r:id="rId21"/>
      <autoFilter ref="B6:N478" xr:uid="{F88731FF-9041-4EAF-8C43-E5CC18FB59A6}"/>
    </customSheetView>
    <customSheetView guid="{C7286046-E13C-47DD-8832-615373BBE117}" showAutoFilter="1">
      <pane xSplit="5" ySplit="6" topLeftCell="F159" activePane="bottomRight" state="frozen"/>
      <selection pane="bottomRight" activeCell="F7" sqref="F7"/>
      <pageMargins left="0.511811024" right="0.511811024" top="0.78740157499999996" bottom="0.78740157499999996" header="0.31496062000000002" footer="0.31496062000000002"/>
      <pageSetup paperSize="9" orientation="portrait" r:id="rId22"/>
      <autoFilter ref="B6:N485" xr:uid="{A49D66CC-317C-44C5-A8A7-1F405052DD37}"/>
    </customSheetView>
    <customSheetView guid="{77D7969D-7D51-405F-9672-1A9E508C0254}" scale="8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0" orientation="portrait" horizontalDpi="0" verticalDpi="0" copies="0"/>
      <autoFilter ref="B6:O485" xr:uid="{5DAF0891-661A-4399-A688-93C80A2BA31D}"/>
    </customSheetView>
    <customSheetView guid="{0EA8F376-CCC5-4424-82FF-4FCBECF61C7C}" scale="80" showAutoFilter="1">
      <selection activeCell="B138" sqref="B138"/>
      <pageMargins left="0.511811024" right="0.511811024" top="0.78740157499999996" bottom="0.78740157499999996" header="0.31496062000000002" footer="0.31496062000000002"/>
      <pageSetup paperSize="0" orientation="portrait" horizontalDpi="0" verticalDpi="0" copies="0"/>
      <autoFilter ref="B6:O485" xr:uid="{EE0BC70D-E6CA-46D7-B94E-D7D515BB809D}"/>
    </customSheetView>
    <customSheetView guid="{D837B8D3-C51B-40F7-87E9-DF86CA90BFB5}" scale="90" showPageBreaks="1" showAutoFilter="1">
      <selection activeCell="B419" sqref="B419"/>
      <pageMargins left="0.511811024" right="0.511811024" top="0.78740157499999996" bottom="0.78740157499999996" header="0.31496062000000002" footer="0.31496062000000002"/>
      <pageSetup paperSize="9" orientation="portrait" r:id="rId23"/>
      <autoFilter ref="B6:O485" xr:uid="{A2975753-9B5D-4C89-AA76-71239652B038}"/>
    </customSheetView>
    <customSheetView guid="{2D9D49CE-0FFE-48B3-B032-F69BEBAB6071}" scale="80" showPageBreaks="1" showAutoFilter="1">
      <selection activeCell="B289" sqref="B289"/>
      <pageMargins left="0.511811024" right="0.511811024" top="0.78740157499999996" bottom="0.78740157499999996" header="0.31496062000000002" footer="0.31496062000000002"/>
      <pageSetup paperSize="9" orientation="portrait" r:id="rId24"/>
      <autoFilter ref="B6:O485" xr:uid="{8C54C853-ABBE-4BAD-971A-987F72D62A84}"/>
    </customSheetView>
    <customSheetView guid="{53728C17-6B57-4D5E-91EC-B1CDD187BF62}"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5"/>
      <autoFilter ref="B6:O485" xr:uid="{9C1F0756-2CB2-47F1-9883-84191473956F}"/>
    </customSheetView>
    <customSheetView guid="{16C96C58-9237-4D8E-9561-63FC61590799}" showAutoFilter="1" topLeftCell="H32">
      <selection activeCell="B271" sqref="B271"/>
      <pageMargins left="0.511811024" right="0.511811024" top="0.78740157499999996" bottom="0.78740157499999996" header="0.31496062000000002" footer="0.31496062000000002"/>
      <pageSetup paperSize="9" orientation="portrait" r:id="rId26"/>
      <autoFilter ref="B6:O485" xr:uid="{6515D356-F747-47CE-943A-E67152509625}"/>
    </customSheetView>
    <customSheetView guid="{8294B4A2-F0F1-4668-8538-74E7B1B76CE1}" scale="90" showPageBreaks="1" showAutoFilter="1" topLeftCell="A3">
      <selection activeCell="B409" sqref="B409"/>
      <pageMargins left="0.511811024" right="0.511811024" top="0.78740157499999996" bottom="0.78740157499999996" header="0.31496062000000002" footer="0.31496062000000002"/>
      <pageSetup paperSize="9" orientation="portrait" r:id="rId27"/>
      <autoFilter ref="B6:O485" xr:uid="{297E5797-7C58-44F9-B74C-561ED53F6FB9}"/>
    </customSheetView>
    <customSheetView guid="{1E0302C1-64F9-4274-8E78-20F1B318B61C}" scale="90" showAutoFilter="1">
      <pane xSplit="5" ySplit="6" topLeftCell="F272" activePane="bottomRight" state="frozen"/>
      <selection pane="bottomRight" activeCell="F7" sqref="F7"/>
      <pageMargins left="0.511811024" right="0.511811024" top="0.78740157499999996" bottom="0.78740157499999996" header="0.31496062000000002" footer="0.31496062000000002"/>
      <pageSetup paperSize="9" orientation="portrait" r:id="rId28"/>
      <autoFilter ref="B6:O485" xr:uid="{4E385154-E6F1-4792-A4EE-82C2C31A424A}"/>
    </customSheetView>
    <customSheetView guid="{1BB36DE2-2A74-4DAD-A297-C35420235BF0}" scale="90" showAutoFilter="1">
      <selection activeCell="B7" sqref="B7"/>
      <pageMargins left="0.511811024" right="0.511811024" top="0.78740157499999996" bottom="0.78740157499999996" header="0.31496062000000002" footer="0.31496062000000002"/>
      <pageSetup paperSize="9" orientation="portrait" r:id="rId29"/>
      <autoFilter ref="B6:O485" xr:uid="{723F0966-4A9E-482E-BAF8-60E117F89EA3}"/>
    </customSheetView>
    <customSheetView guid="{11F48615-B8BF-4323-8500-7333A467AA12}" showAutoFilter="1">
      <selection activeCell="B388" sqref="B388"/>
      <pageMargins left="0.511811024" right="0.511811024" top="0.78740157499999996" bottom="0.78740157499999996" header="0.31496062000000002" footer="0.31496062000000002"/>
      <pageSetup paperSize="9" orientation="portrait" r:id="rId30"/>
      <autoFilter ref="B6:O485" xr:uid="{CBB3FCCE-6530-464E-827B-FB4C55D5EE21}"/>
    </customSheetView>
    <customSheetView guid="{5BC2AC27-9B72-4144-A6DA-27C855BC56DD}" showAutoFilter="1">
      <selection activeCell="B43" sqref="B43"/>
      <pageMargins left="0.511811024" right="0.511811024" top="0.78740157499999996" bottom="0.78740157499999996" header="0.31496062000000002" footer="0.31496062000000002"/>
      <pageSetup paperSize="9" orientation="portrait" r:id="rId31"/>
      <autoFilter ref="B6:O485" xr:uid="{96B3795A-15A1-446D-A0C1-48E63561FF57}"/>
    </customSheetView>
  </customSheetViews>
  <mergeCells count="1">
    <mergeCell ref="B2:K2"/>
  </mergeCells>
  <conditionalFormatting sqref="B2:K2">
    <cfRule type="expression" dxfId="434" priority="430">
      <formula>STATUS_PLANILHA=FALSE</formula>
    </cfRule>
  </conditionalFormatting>
  <conditionalFormatting sqref="B7:B453">
    <cfRule type="expression" dxfId="433" priority="429">
      <formula>LEN(B7)&gt;9</formula>
    </cfRule>
  </conditionalFormatting>
  <hyperlinks>
    <hyperlink ref="C3" location="RESUMO!A1" display="RESUMO" xr:uid="{00000000-0004-0000-0A00-000000000000}"/>
    <hyperlink ref="B3" location="'INF GERAIS'!A1" display="PRINCIPAL" xr:uid="{00000000-0004-0000-0A00-000001000000}"/>
    <hyperlink ref="E3" location="EVENTOS!A1" display="EVENTOS" xr:uid="{00000000-0004-0000-0A00-000002000000}"/>
    <hyperlink ref="F3" location="PAGAMENTOS!A1" display="PAGAMENTOS" xr:uid="{00000000-0004-0000-0A00-000003000000}"/>
    <hyperlink ref="G3" location="VISTORIA!A1" display="VISTORIA" xr:uid="{00000000-0004-0000-0A00-000004000000}"/>
    <hyperlink ref="I3" location="'OBS  ENC'!A1" display="OBS. ENC" xr:uid="{00000000-0004-0000-0A00-000005000000}"/>
    <hyperlink ref="J3" location="'CONCLUSÃO INFORMAL'!A1" display="CONC. INFORMAL" xr:uid="{00000000-0004-0000-0A00-000006000000}"/>
    <hyperlink ref="K3" location="AJUDA!A1" display="AJUDA" xr:uid="{00000000-0004-0000-0A00-000007000000}"/>
    <hyperlink ref="D3" location="'TERMO DE ADESÃO'!A1" display="TERMO DE ADESÃO" xr:uid="{00000000-0004-0000-0A00-000008000000}"/>
  </hyperlinks>
  <pageMargins left="0.511811024" right="0.511811024" top="0.78740157499999996" bottom="0.78740157499999996" header="0.31496062000000002" footer="0.31496062000000002"/>
  <pageSetup paperSize="9" orientation="portrait" r:id="rId32"/>
  <legacyDrawing r:id="rId3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10"/>
  <dimension ref="A1:AX493"/>
  <sheetViews>
    <sheetView zoomScale="70" zoomScaleNormal="70" workbookViewId="0">
      <selection activeCell="B371" sqref="B371"/>
    </sheetView>
  </sheetViews>
  <sheetFormatPr defaultColWidth="9.1796875" defaultRowHeight="14.5" x14ac:dyDescent="0.35"/>
  <cols>
    <col min="1" max="1" width="3.81640625" style="1" customWidth="1"/>
    <col min="2" max="2" width="12.81640625" style="1" customWidth="1"/>
    <col min="3" max="3" width="15.453125" style="1" customWidth="1"/>
    <col min="4" max="4" width="19.453125" style="1" customWidth="1"/>
    <col min="5" max="5" width="17" style="1" customWidth="1"/>
    <col min="6" max="8" width="15.453125" style="1" customWidth="1"/>
    <col min="9" max="9" width="10.1796875" style="1" customWidth="1"/>
    <col min="10" max="10" width="18.81640625" style="1" customWidth="1"/>
    <col min="11" max="11" width="40.81640625" style="1" customWidth="1"/>
    <col min="12" max="12" width="12" style="1" customWidth="1"/>
    <col min="13" max="13" width="34.81640625" style="1" customWidth="1"/>
    <col min="14" max="14" width="12" style="1" bestFit="1" customWidth="1"/>
    <col min="15" max="15" width="21.453125" style="1" customWidth="1"/>
    <col min="16" max="16" width="12" style="1" bestFit="1" customWidth="1"/>
    <col min="17" max="17" width="22.1796875" style="1" customWidth="1"/>
    <col min="18" max="18" width="14.81640625" style="1" customWidth="1"/>
    <col min="19" max="19" width="49.81640625" style="1" customWidth="1"/>
    <col min="20" max="20" width="12.1796875" style="1" customWidth="1"/>
    <col min="21" max="21" width="30" style="1" customWidth="1"/>
    <col min="22" max="22" width="16" style="1" customWidth="1"/>
    <col min="23" max="23" width="24" style="1" customWidth="1"/>
    <col min="24" max="24" width="25" style="1" customWidth="1"/>
    <col min="25" max="25" width="39.453125" style="1" customWidth="1"/>
    <col min="26" max="26" width="21.1796875" style="1" customWidth="1"/>
    <col min="27" max="27" width="19" style="1" customWidth="1"/>
    <col min="28" max="28" width="12" style="1" bestFit="1" customWidth="1"/>
    <col min="29" max="29" width="22" style="1" customWidth="1"/>
    <col min="30" max="30" width="12" style="1" bestFit="1" customWidth="1"/>
    <col min="31" max="31" width="38.453125" style="1" customWidth="1"/>
    <col min="32" max="32" width="13.81640625" style="1" bestFit="1" customWidth="1"/>
    <col min="33" max="33" width="27.81640625" style="1" customWidth="1"/>
    <col min="34" max="34" width="12" style="1" bestFit="1" customWidth="1"/>
    <col min="35" max="35" width="9.1796875" style="1"/>
    <col min="36" max="36" width="11.453125" style="1" bestFit="1" customWidth="1"/>
    <col min="37" max="37" width="9.1796875" style="1"/>
    <col min="38" max="38" width="11.453125" style="1" bestFit="1" customWidth="1"/>
    <col min="39" max="39" width="9.1796875" style="1"/>
    <col min="40" max="40" width="11.1796875" style="1" bestFit="1" customWidth="1"/>
    <col min="41" max="41" width="9.1796875" style="1"/>
    <col min="42" max="42" width="11.453125" style="1" bestFit="1" customWidth="1"/>
    <col min="43" max="43" width="9.1796875" style="1"/>
    <col min="44" max="44" width="12" style="1" bestFit="1" customWidth="1"/>
    <col min="45" max="45" width="9.1796875" style="1"/>
    <col min="46" max="46" width="11.453125" style="1" bestFit="1" customWidth="1"/>
    <col min="47" max="47" width="9.1796875" style="1"/>
    <col min="48" max="48" width="11.453125" style="1" bestFit="1" customWidth="1"/>
    <col min="49" max="16384" width="9.1796875" style="1"/>
  </cols>
  <sheetData>
    <row r="1" spans="1:46" x14ac:dyDescent="0.35">
      <c r="A1" s="29"/>
      <c r="B1" s="29"/>
      <c r="C1" s="29"/>
      <c r="D1" s="29"/>
      <c r="E1" s="29"/>
      <c r="F1" s="29"/>
      <c r="G1" s="29"/>
      <c r="H1" s="29"/>
      <c r="I1" s="29"/>
      <c r="J1" s="29"/>
      <c r="K1" s="29"/>
      <c r="L1" s="38">
        <v>42458</v>
      </c>
      <c r="M1" s="29"/>
      <c r="N1" s="29"/>
      <c r="O1" s="29"/>
      <c r="P1" s="29" t="s">
        <v>737</v>
      </c>
      <c r="Q1" s="29"/>
      <c r="R1" s="29"/>
      <c r="S1" s="29"/>
      <c r="T1" s="29"/>
      <c r="U1" s="29"/>
      <c r="V1" s="29"/>
      <c r="W1" s="29"/>
    </row>
    <row r="2" spans="1:46" ht="26" x14ac:dyDescent="0.35">
      <c r="A2" s="29"/>
      <c r="B2" s="2129" t="s">
        <v>1376</v>
      </c>
      <c r="C2" s="2129"/>
      <c r="D2" s="2129"/>
      <c r="E2" s="2129"/>
      <c r="F2" s="2129"/>
      <c r="G2" s="2129"/>
      <c r="H2" s="2129"/>
      <c r="I2" s="2129"/>
      <c r="J2" s="2129"/>
      <c r="K2" s="28"/>
      <c r="L2" s="29"/>
      <c r="M2" s="29"/>
      <c r="N2" s="29"/>
      <c r="O2" s="29"/>
      <c r="P2" s="29"/>
      <c r="Q2" s="29"/>
      <c r="R2" s="29"/>
      <c r="S2" s="29"/>
      <c r="T2" s="29"/>
      <c r="U2" s="29"/>
      <c r="V2" s="29"/>
      <c r="W2" s="29"/>
    </row>
    <row r="3" spans="1:46" x14ac:dyDescent="0.35">
      <c r="A3" s="29"/>
      <c r="B3" s="27" t="s">
        <v>197</v>
      </c>
      <c r="C3" s="27" t="s">
        <v>198</v>
      </c>
      <c r="D3" s="27" t="s">
        <v>199</v>
      </c>
      <c r="E3" s="27" t="s">
        <v>200</v>
      </c>
      <c r="F3" s="27" t="s">
        <v>201</v>
      </c>
      <c r="G3" s="27" t="s">
        <v>202</v>
      </c>
      <c r="H3" s="27" t="s">
        <v>203</v>
      </c>
      <c r="I3" s="24" t="s">
        <v>204</v>
      </c>
      <c r="J3" s="27" t="s">
        <v>205</v>
      </c>
      <c r="K3" s="27" t="s">
        <v>206</v>
      </c>
      <c r="L3" s="29"/>
      <c r="M3" s="29"/>
      <c r="N3" s="29"/>
      <c r="O3" s="29"/>
      <c r="P3" s="29"/>
      <c r="Q3" s="29"/>
      <c r="R3" s="29"/>
      <c r="S3" s="29"/>
      <c r="T3" s="29"/>
      <c r="U3" s="29"/>
      <c r="V3" s="29"/>
      <c r="W3" s="29"/>
    </row>
    <row r="4" spans="1:46" x14ac:dyDescent="0.35">
      <c r="A4" s="29"/>
      <c r="B4" s="22"/>
      <c r="C4" s="22"/>
      <c r="D4" s="22"/>
      <c r="E4" s="22"/>
      <c r="F4" s="22"/>
      <c r="G4" s="22"/>
      <c r="H4" s="22"/>
      <c r="I4" s="22"/>
      <c r="J4" s="22"/>
      <c r="K4" s="22"/>
      <c r="L4" s="29"/>
      <c r="M4" s="29"/>
      <c r="N4" s="29"/>
      <c r="O4" s="29"/>
      <c r="P4" s="29"/>
      <c r="Q4" s="29"/>
      <c r="R4" s="29"/>
      <c r="S4" s="29"/>
      <c r="T4" s="29"/>
      <c r="U4" s="29"/>
      <c r="V4" s="29"/>
      <c r="W4" s="29"/>
    </row>
    <row r="5" spans="1:46" x14ac:dyDescent="0.35">
      <c r="A5" s="29"/>
      <c r="B5" s="29"/>
      <c r="C5" s="29"/>
      <c r="D5" s="29"/>
      <c r="E5" s="29"/>
      <c r="F5" s="29"/>
      <c r="G5" s="2181"/>
      <c r="H5" s="2181"/>
      <c r="I5" s="2181"/>
      <c r="J5" s="2181"/>
      <c r="K5" s="2181"/>
      <c r="L5" s="2181"/>
      <c r="M5" s="2181"/>
      <c r="N5" s="2181"/>
      <c r="O5" s="2181"/>
      <c r="P5" s="2181"/>
      <c r="Q5" s="2181"/>
      <c r="R5" s="2181"/>
      <c r="S5" s="2181"/>
      <c r="T5" s="2181"/>
      <c r="U5" s="29"/>
      <c r="V5" s="29"/>
      <c r="W5" s="29"/>
    </row>
    <row r="6" spans="1:46" ht="39" x14ac:dyDescent="0.35">
      <c r="A6" s="29"/>
      <c r="B6" s="36" t="s">
        <v>2</v>
      </c>
      <c r="C6" s="36" t="s">
        <v>32</v>
      </c>
      <c r="D6" s="36" t="s">
        <v>0</v>
      </c>
      <c r="E6" s="36" t="s">
        <v>1</v>
      </c>
      <c r="F6" s="37" t="s">
        <v>129</v>
      </c>
      <c r="G6" s="37" t="s">
        <v>119</v>
      </c>
      <c r="H6" s="37" t="s">
        <v>116</v>
      </c>
      <c r="I6" s="37" t="s">
        <v>4820</v>
      </c>
      <c r="J6" s="37" t="s">
        <v>117</v>
      </c>
      <c r="K6" s="37" t="s">
        <v>120</v>
      </c>
      <c r="L6" s="37" t="s">
        <v>118</v>
      </c>
      <c r="M6" s="37" t="s">
        <v>121</v>
      </c>
      <c r="N6" s="37" t="s">
        <v>122</v>
      </c>
      <c r="O6" s="37" t="s">
        <v>123</v>
      </c>
      <c r="P6" s="37" t="s">
        <v>124</v>
      </c>
      <c r="Q6" s="37" t="s">
        <v>125</v>
      </c>
      <c r="R6" s="37" t="s">
        <v>126</v>
      </c>
      <c r="S6" s="37" t="s">
        <v>127</v>
      </c>
      <c r="T6" s="37" t="s">
        <v>128</v>
      </c>
      <c r="U6" s="37" t="s">
        <v>4821</v>
      </c>
      <c r="V6" s="37" t="s">
        <v>4822</v>
      </c>
      <c r="W6" s="37" t="s">
        <v>4823</v>
      </c>
      <c r="X6" s="37" t="s">
        <v>4824</v>
      </c>
      <c r="Y6" s="37" t="s">
        <v>4825</v>
      </c>
      <c r="Z6" s="37" t="s">
        <v>4826</v>
      </c>
      <c r="AA6" s="37" t="s">
        <v>4827</v>
      </c>
      <c r="AB6" s="37" t="s">
        <v>4828</v>
      </c>
      <c r="AC6" s="37" t="s">
        <v>4829</v>
      </c>
      <c r="AD6" s="37" t="s">
        <v>4830</v>
      </c>
      <c r="AE6" s="37" t="s">
        <v>4831</v>
      </c>
      <c r="AF6" s="37" t="s">
        <v>4832</v>
      </c>
      <c r="AG6" s="37" t="s">
        <v>4833</v>
      </c>
      <c r="AH6" s="37" t="s">
        <v>4834</v>
      </c>
      <c r="AI6" s="37" t="s">
        <v>4835</v>
      </c>
      <c r="AJ6" s="37" t="s">
        <v>4836</v>
      </c>
      <c r="AK6" s="37" t="s">
        <v>4837</v>
      </c>
      <c r="AL6" s="37" t="s">
        <v>4838</v>
      </c>
      <c r="AM6" s="37" t="s">
        <v>4839</v>
      </c>
      <c r="AN6" s="37" t="s">
        <v>4840</v>
      </c>
      <c r="AO6" s="37" t="s">
        <v>4841</v>
      </c>
      <c r="AP6" s="37" t="s">
        <v>4842</v>
      </c>
      <c r="AQ6" s="37" t="s">
        <v>4843</v>
      </c>
      <c r="AR6" s="37" t="s">
        <v>4844</v>
      </c>
      <c r="AS6" s="37" t="s">
        <v>4845</v>
      </c>
      <c r="AT6" s="37" t="s">
        <v>4846</v>
      </c>
    </row>
    <row r="7" spans="1:46" ht="290" x14ac:dyDescent="0.35">
      <c r="B7" s="1" t="str">
        <f>'INF GERAIS'!B7&amp;IFERROR(IF(INDEX(APOIO!$A$5:$A$50,MATCH('INF GERAIS'!N7,APOIO!$B$5:$B$50,0))="NÃO",APOIO!$A$2&amp;"NÃO VÁLIDO",""),"")</f>
        <v>2014.0001</v>
      </c>
      <c r="C7" s="1" t="str">
        <f>'INF GERAIS'!C7</f>
        <v>METROPOLITANA</v>
      </c>
      <c r="D7" s="1" t="str">
        <f>'INF GERAIS'!D7</f>
        <v>ABREU E LIMA</v>
      </c>
      <c r="E7" s="1" t="str">
        <f>'INF GERAIS'!E7</f>
        <v>REESTRUTURAÇÃO DA INFRAESTRUTURA DO  MUNICÍPIO - PAVMENTAÇÃO DIVERSAS RUAS</v>
      </c>
      <c r="F7" s="1" t="str">
        <f>'INF GERAIS'!G7</f>
        <v>NORMAL</v>
      </c>
      <c r="G7" s="47" t="s">
        <v>4680</v>
      </c>
      <c r="H7" s="10"/>
      <c r="J7" s="10"/>
      <c r="K7" s="118" t="s">
        <v>5610</v>
      </c>
      <c r="L7" s="10">
        <v>42416</v>
      </c>
      <c r="M7" s="1" t="s">
        <v>5975</v>
      </c>
      <c r="N7" s="10">
        <v>42429</v>
      </c>
      <c r="O7" s="1" t="s">
        <v>6364</v>
      </c>
      <c r="P7" s="10">
        <v>42447</v>
      </c>
      <c r="Q7" s="1" t="s">
        <v>6818</v>
      </c>
      <c r="R7" s="10">
        <v>42473</v>
      </c>
      <c r="S7" s="1" t="s">
        <v>6909</v>
      </c>
      <c r="T7" s="10">
        <v>42480</v>
      </c>
      <c r="U7" s="345" t="s">
        <v>7226</v>
      </c>
      <c r="V7" s="10">
        <v>42513</v>
      </c>
      <c r="W7" s="464" t="s">
        <v>7965</v>
      </c>
      <c r="X7" s="10">
        <v>42571</v>
      </c>
      <c r="Y7" s="1" t="s">
        <v>8245</v>
      </c>
      <c r="Z7" s="10">
        <v>42618</v>
      </c>
      <c r="AA7" s="1" t="s">
        <v>8933</v>
      </c>
      <c r="AB7" s="10">
        <v>42797</v>
      </c>
      <c r="AC7" s="1" t="s">
        <v>8995</v>
      </c>
      <c r="AD7" s="10">
        <v>42822</v>
      </c>
      <c r="AE7" s="1" t="s">
        <v>9380</v>
      </c>
      <c r="AF7" s="10">
        <v>42884</v>
      </c>
      <c r="AG7" s="1371" t="s">
        <v>12014</v>
      </c>
      <c r="AH7" s="10">
        <v>43544</v>
      </c>
      <c r="AI7" s="1488" t="s">
        <v>12343</v>
      </c>
      <c r="AJ7" s="10">
        <v>43658</v>
      </c>
      <c r="AL7" s="10"/>
      <c r="AN7" s="10"/>
      <c r="AP7" s="10"/>
      <c r="AR7" s="10"/>
      <c r="AT7" s="10"/>
    </row>
    <row r="8" spans="1:46" ht="348" x14ac:dyDescent="0.35">
      <c r="B8" s="20" t="str">
        <f>'INF GERAIS'!B8&amp;IFERROR(IF(INDEX(APOIO!$A$5:$A$50,MATCH('INF GERAIS'!N8,APOIO!$B$5:$B$50,0))="NÃO",APOIO!$A$2&amp;"NÃO VÁLIDO",""),"")</f>
        <v>2014.0002</v>
      </c>
      <c r="C8" s="20" t="str">
        <f>'INF GERAIS'!C8</f>
        <v>METROPOLITANA</v>
      </c>
      <c r="D8" s="20" t="str">
        <f>'INF GERAIS'!D8</f>
        <v>ABREU E LIMA</v>
      </c>
      <c r="E8" s="20" t="str">
        <f>'INF GERAIS'!E8</f>
        <v xml:space="preserve">REFORMA DE PRAÇAS </v>
      </c>
      <c r="F8" s="20" t="str">
        <f>'INF GERAIS'!G8</f>
        <v>NORMAL</v>
      </c>
      <c r="G8" s="47" t="s">
        <v>4680</v>
      </c>
      <c r="H8" s="10"/>
      <c r="J8" s="10"/>
      <c r="K8" s="118" t="s">
        <v>5610</v>
      </c>
      <c r="L8" s="10">
        <v>42416</v>
      </c>
      <c r="M8" s="1" t="s">
        <v>5975</v>
      </c>
      <c r="N8" s="10">
        <v>42429</v>
      </c>
      <c r="O8" s="1" t="s">
        <v>6364</v>
      </c>
      <c r="P8" s="10">
        <v>42447</v>
      </c>
      <c r="Q8" s="1" t="s">
        <v>6818</v>
      </c>
      <c r="R8" s="10">
        <v>42473</v>
      </c>
      <c r="S8" s="1" t="s">
        <v>6909</v>
      </c>
      <c r="T8" s="10">
        <v>42480</v>
      </c>
      <c r="U8" s="345" t="s">
        <v>7228</v>
      </c>
      <c r="V8" s="10">
        <v>42513</v>
      </c>
      <c r="W8" s="464" t="s">
        <v>7965</v>
      </c>
      <c r="X8" s="10">
        <v>42571</v>
      </c>
      <c r="Y8" s="523" t="s">
        <v>8196</v>
      </c>
      <c r="Z8" s="10">
        <v>42608</v>
      </c>
      <c r="AA8" s="1" t="s">
        <v>8680</v>
      </c>
      <c r="AB8" s="10">
        <v>42709</v>
      </c>
      <c r="AC8" s="1" t="s">
        <v>8732</v>
      </c>
      <c r="AD8" s="10">
        <v>42733</v>
      </c>
      <c r="AE8" s="653" t="s">
        <v>8851</v>
      </c>
      <c r="AF8" s="10">
        <v>42765</v>
      </c>
      <c r="AG8" s="1" t="s">
        <v>8926</v>
      </c>
      <c r="AH8" s="10">
        <v>42796</v>
      </c>
      <c r="AI8" s="1" t="s">
        <v>8933</v>
      </c>
      <c r="AJ8" s="10">
        <v>42797</v>
      </c>
      <c r="AK8" s="1" t="s">
        <v>8995</v>
      </c>
      <c r="AL8" s="10">
        <v>42822</v>
      </c>
      <c r="AM8" s="1" t="s">
        <v>9381</v>
      </c>
      <c r="AN8" s="10">
        <v>42884</v>
      </c>
      <c r="AO8" s="1" t="s">
        <v>11066</v>
      </c>
      <c r="AP8" s="10">
        <v>43229</v>
      </c>
      <c r="AQ8" s="1379" t="s">
        <v>12024</v>
      </c>
      <c r="AR8" s="10">
        <v>43550</v>
      </c>
      <c r="AS8" s="1488" t="s">
        <v>12344</v>
      </c>
      <c r="AT8" s="10">
        <v>43658</v>
      </c>
    </row>
    <row r="9" spans="1:46" ht="333.5" x14ac:dyDescent="0.35">
      <c r="B9" s="20" t="str">
        <f>'INF GERAIS'!B9&amp;IFERROR(IF(INDEX(APOIO!$A$5:$A$50,MATCH('INF GERAIS'!N9,APOIO!$B$5:$B$50,0))="NÃO",APOIO!$A$2&amp;"NÃO VÁLIDO",""),"")</f>
        <v>2014.0003</v>
      </c>
      <c r="C9" s="20" t="str">
        <f>'INF GERAIS'!C9</f>
        <v>METROPOLITANA</v>
      </c>
      <c r="D9" s="20" t="str">
        <f>'INF GERAIS'!D9</f>
        <v>ABREU E LIMA</v>
      </c>
      <c r="E9" s="20" t="str">
        <f>'INF GERAIS'!E9</f>
        <v>REFORMA DE POSTOS DE SAÚDE NO MUNICÍPIO DE ABREU E LIMA( 5 POSTOS DE SAÚDE)</v>
      </c>
      <c r="F9" s="20" t="str">
        <f>'INF GERAIS'!G9</f>
        <v>NORMAL</v>
      </c>
      <c r="G9" s="47" t="s">
        <v>4680</v>
      </c>
      <c r="H9" s="10"/>
      <c r="J9" s="10"/>
      <c r="K9" s="118" t="s">
        <v>5610</v>
      </c>
      <c r="L9" s="10">
        <v>42416</v>
      </c>
      <c r="M9" s="1" t="s">
        <v>5975</v>
      </c>
      <c r="N9" s="10">
        <v>42429</v>
      </c>
      <c r="O9" s="1" t="s">
        <v>6364</v>
      </c>
      <c r="P9" s="10">
        <v>42447</v>
      </c>
      <c r="Q9" s="1" t="s">
        <v>6818</v>
      </c>
      <c r="R9" s="10">
        <v>42473</v>
      </c>
      <c r="S9" s="1" t="s">
        <v>6909</v>
      </c>
      <c r="T9" s="10">
        <v>42480</v>
      </c>
      <c r="U9" s="345" t="s">
        <v>7227</v>
      </c>
      <c r="V9" s="10">
        <v>42513</v>
      </c>
      <c r="W9" s="464" t="s">
        <v>7965</v>
      </c>
      <c r="X9" s="10">
        <v>42571</v>
      </c>
      <c r="Y9" s="523" t="s">
        <v>8195</v>
      </c>
      <c r="Z9" s="10">
        <v>42608</v>
      </c>
      <c r="AA9" s="926" t="s">
        <v>9382</v>
      </c>
      <c r="AB9" s="10">
        <v>42884</v>
      </c>
      <c r="AC9" s="926" t="s">
        <v>10154</v>
      </c>
      <c r="AD9" s="10">
        <v>43067</v>
      </c>
      <c r="AE9" s="1" t="s">
        <v>11522</v>
      </c>
      <c r="AF9" s="10">
        <v>43312</v>
      </c>
      <c r="AG9" s="1" t="s">
        <v>11706</v>
      </c>
      <c r="AH9" s="10">
        <v>43389</v>
      </c>
      <c r="AI9" s="1274" t="s">
        <v>11713</v>
      </c>
      <c r="AJ9" s="10">
        <v>43392</v>
      </c>
      <c r="AK9" s="1488" t="s">
        <v>12345</v>
      </c>
      <c r="AL9" s="10">
        <v>43658</v>
      </c>
      <c r="AM9" s="1" t="s">
        <v>12591</v>
      </c>
      <c r="AN9" s="10">
        <v>43747</v>
      </c>
      <c r="AO9" s="1608" t="s">
        <v>12766</v>
      </c>
      <c r="AP9" s="10">
        <v>43789</v>
      </c>
      <c r="AQ9" s="1610" t="s">
        <v>12771</v>
      </c>
      <c r="AR9" s="10">
        <v>43794</v>
      </c>
      <c r="AS9" s="1" t="s">
        <v>12914</v>
      </c>
      <c r="AT9" s="10">
        <v>43796</v>
      </c>
    </row>
    <row r="10" spans="1:46" s="1354" customFormat="1" ht="58" x14ac:dyDescent="0.35">
      <c r="B10" s="1354" t="str">
        <f>'INF GERAIS'!B10&amp;IFERROR(IF(INDEX(APOIO!$A$5:$A$50,MATCH('INF GERAIS'!N10,APOIO!$B$5:$B$50,0))="NÃO",APOIO!$A$2&amp;"NÃO VÁLIDO",""),"")</f>
        <v>2014.0440</v>
      </c>
      <c r="C10" s="1354" t="str">
        <f>'INF GERAIS'!C10</f>
        <v>METROPOLITANA</v>
      </c>
      <c r="D10" s="1354" t="str">
        <f>'INF GERAIS'!D10</f>
        <v>ABREU E LIMA</v>
      </c>
      <c r="E10" s="1354" t="str">
        <f>'INF GERAIS'!E10</f>
        <v>CONSTRUÇÃO DE JAZIGOS NO CEMITÉRIO SANTO ANTÔNIO</v>
      </c>
      <c r="F10" s="1354" t="str">
        <f>'INF GERAIS'!G10</f>
        <v>NORMAL</v>
      </c>
      <c r="H10" s="233"/>
      <c r="J10" s="233"/>
      <c r="K10" s="1371" t="s">
        <v>12015</v>
      </c>
      <c r="L10" s="233">
        <v>43543</v>
      </c>
      <c r="N10" s="233"/>
      <c r="P10" s="233"/>
      <c r="R10" s="233"/>
      <c r="T10" s="233"/>
      <c r="V10" s="233"/>
      <c r="X10" s="233"/>
      <c r="Z10" s="233"/>
      <c r="AB10" s="233"/>
      <c r="AD10" s="233"/>
      <c r="AF10" s="233"/>
      <c r="AH10" s="233"/>
      <c r="AJ10" s="233"/>
      <c r="AL10" s="233"/>
      <c r="AN10" s="233"/>
      <c r="AP10" s="233"/>
      <c r="AR10" s="233"/>
      <c r="AT10" s="233"/>
    </row>
    <row r="11" spans="1:46" ht="101.5" x14ac:dyDescent="0.35">
      <c r="B11" s="20" t="str">
        <f>'INF GERAIS'!B11&amp;IFERROR(IF(INDEX(APOIO!$A$5:$A$50,MATCH('INF GERAIS'!N11,APOIO!$B$5:$B$50,0))="NÃO",APOIO!$A$2&amp;"NÃO VÁLIDO",""),"")</f>
        <v>2014.0004</v>
      </c>
      <c r="C11" s="20" t="str">
        <f>'INF GERAIS'!C11</f>
        <v>SERTÃO DO PAJEÚ</v>
      </c>
      <c r="D11" s="20" t="str">
        <f>'INF GERAIS'!D11</f>
        <v>AFOGADOS DA INGAZEIRA</v>
      </c>
      <c r="E11" s="20" t="str">
        <f>'INF GERAIS'!E11</f>
        <v>CONSTRUÇÃO DE PAVIMENTO EM PARALELEPÍPEDOS GRANÍTICOS(5 RUAS)</v>
      </c>
      <c r="F11" s="20" t="str">
        <f>'INF GERAIS'!G11</f>
        <v>NORMAL</v>
      </c>
      <c r="G11" s="47" t="s">
        <v>4680</v>
      </c>
      <c r="H11" s="10"/>
      <c r="J11" s="10"/>
      <c r="K11" s="177" t="s">
        <v>5918</v>
      </c>
      <c r="L11" s="10">
        <v>42425</v>
      </c>
      <c r="M11" s="1" t="s">
        <v>6221</v>
      </c>
      <c r="N11" s="10">
        <v>42438</v>
      </c>
      <c r="O11" s="323" t="s">
        <v>7087</v>
      </c>
      <c r="P11" s="10">
        <v>42496</v>
      </c>
      <c r="Q11" s="1" t="s">
        <v>7229</v>
      </c>
      <c r="R11" s="10">
        <v>42513</v>
      </c>
      <c r="S11" s="1" t="s">
        <v>9607</v>
      </c>
      <c r="T11" s="10">
        <v>42905</v>
      </c>
      <c r="V11" s="10"/>
      <c r="X11" s="10"/>
      <c r="Z11" s="10"/>
      <c r="AB11" s="10"/>
      <c r="AD11" s="10"/>
      <c r="AF11" s="10"/>
      <c r="AH11" s="10"/>
      <c r="AJ11" s="10"/>
      <c r="AL11" s="10"/>
      <c r="AN11" s="10"/>
      <c r="AP11" s="10"/>
      <c r="AR11" s="10"/>
      <c r="AT11" s="10"/>
    </row>
    <row r="12" spans="1:46" ht="87" x14ac:dyDescent="0.35">
      <c r="B12" s="20" t="str">
        <f>'INF GERAIS'!B12&amp;IFERROR(IF(INDEX(APOIO!$A$5:$A$50,MATCH('INF GERAIS'!N12,APOIO!$B$5:$B$50,0))="NÃO",APOIO!$A$2&amp;"NÃO VÁLIDO",""),"")</f>
        <v>2014.0005</v>
      </c>
      <c r="C12" s="20" t="str">
        <f>'INF GERAIS'!C12</f>
        <v>SERTÃO DO PAJEÚ</v>
      </c>
      <c r="D12" s="20" t="str">
        <f>'INF GERAIS'!D12</f>
        <v>AFOGADOS DA INGAZEIRA</v>
      </c>
      <c r="E12" s="20" t="str">
        <f>'INF GERAIS'!E12</f>
        <v>PROJETO ARQUITETÔNICO DO SETOR DE GASTRONOMIA DO MERCADO PÚBLICO</v>
      </c>
      <c r="F12" s="20" t="str">
        <f>'INF GERAIS'!G12</f>
        <v>NORMAL</v>
      </c>
      <c r="G12" s="47" t="s">
        <v>4680</v>
      </c>
      <c r="H12" s="10"/>
      <c r="J12" s="10"/>
      <c r="K12" s="1" t="s">
        <v>5705</v>
      </c>
      <c r="L12" s="10"/>
      <c r="N12" s="10"/>
      <c r="P12" s="10"/>
      <c r="R12" s="10"/>
      <c r="T12" s="10"/>
      <c r="V12" s="10"/>
      <c r="X12" s="10"/>
      <c r="Z12" s="10"/>
      <c r="AB12" s="10"/>
      <c r="AD12" s="10"/>
      <c r="AF12" s="10"/>
      <c r="AH12" s="10"/>
      <c r="AJ12" s="10"/>
      <c r="AL12" s="10"/>
      <c r="AN12" s="10"/>
      <c r="AP12" s="10"/>
      <c r="AR12" s="10"/>
      <c r="AT12" s="10"/>
    </row>
    <row r="13" spans="1:46" ht="72.5" x14ac:dyDescent="0.35">
      <c r="B13" s="20" t="str">
        <f>'INF GERAIS'!B13&amp;IFERROR(IF(INDEX(APOIO!$A$5:$A$50,MATCH('INF GERAIS'!N13,APOIO!$B$5:$B$50,0))="NÃO",APOIO!$A$2&amp;"NÃO VÁLIDO",""),"")</f>
        <v>2014.0006</v>
      </c>
      <c r="C13" s="20" t="str">
        <f>'INF GERAIS'!C13</f>
        <v>SERTÃO DO PAJEÚ</v>
      </c>
      <c r="D13" s="20" t="str">
        <f>'INF GERAIS'!D13</f>
        <v>AFOGADOS DA INGAZEIRA</v>
      </c>
      <c r="E13" s="20" t="str">
        <f>'INF GERAIS'!E13</f>
        <v>INFRAESTRUTURA DE APOIO A COMERCIALIZAÇAO DE ANIMAIS NO MUNICIPIO</v>
      </c>
      <c r="F13" s="20" t="str">
        <f>'INF GERAIS'!G13</f>
        <v>NORMAL</v>
      </c>
      <c r="G13" s="47" t="s">
        <v>4680</v>
      </c>
      <c r="H13" s="10"/>
      <c r="J13" s="10"/>
      <c r="K13" s="1" t="s">
        <v>5705</v>
      </c>
      <c r="L13" s="10"/>
      <c r="N13" s="10"/>
      <c r="P13" s="10"/>
      <c r="R13" s="10"/>
      <c r="T13" s="10"/>
      <c r="V13" s="10"/>
      <c r="X13" s="10"/>
      <c r="Z13" s="10"/>
      <c r="AB13" s="10"/>
      <c r="AD13" s="10"/>
      <c r="AF13" s="10"/>
      <c r="AH13" s="10"/>
      <c r="AJ13" s="10"/>
      <c r="AL13" s="10"/>
      <c r="AN13" s="10"/>
      <c r="AP13" s="10"/>
      <c r="AR13" s="10"/>
      <c r="AT13" s="10"/>
    </row>
    <row r="14" spans="1:46" ht="101.5" x14ac:dyDescent="0.35">
      <c r="B14" s="20" t="str">
        <f>'INF GERAIS'!B14&amp;IFERROR(IF(INDEX(APOIO!$A$5:$A$50,MATCH('INF GERAIS'!N14,APOIO!$B$5:$B$50,0))="NÃO",APOIO!$A$2&amp;"NÃO VÁLIDO",""),"")</f>
        <v>2014.0007</v>
      </c>
      <c r="C14" s="20" t="str">
        <f>'INF GERAIS'!C14</f>
        <v>SERTÃO DO PAJEÚ</v>
      </c>
      <c r="D14" s="20" t="str">
        <f>'INF GERAIS'!D14</f>
        <v>AFOGADOS DA INGAZEIRA</v>
      </c>
      <c r="E14" s="20" t="str">
        <f>'INF GERAIS'!E14</f>
        <v>REFORMA E AMPLIAÇÃO DAS INSTALAÇÕES FÍSICAS DA ESCOLA MUNICIPAL DOMINGOS TEOTÔNIO</v>
      </c>
      <c r="F14" s="20" t="str">
        <f>'INF GERAIS'!G14</f>
        <v>NORMAL</v>
      </c>
      <c r="G14" s="47" t="s">
        <v>4680</v>
      </c>
      <c r="H14" s="10"/>
      <c r="J14" s="10"/>
      <c r="K14" s="177" t="s">
        <v>5919</v>
      </c>
      <c r="L14" s="10">
        <v>42425</v>
      </c>
      <c r="M14" s="1" t="s">
        <v>6222</v>
      </c>
      <c r="N14" s="10">
        <v>42438</v>
      </c>
      <c r="O14" s="238" t="s">
        <v>6433</v>
      </c>
      <c r="P14" s="10">
        <v>42457</v>
      </c>
      <c r="Q14" s="323" t="s">
        <v>8553</v>
      </c>
      <c r="R14" s="10">
        <v>42496</v>
      </c>
      <c r="S14" s="785" t="s">
        <v>9712</v>
      </c>
      <c r="T14" s="233">
        <v>42951</v>
      </c>
      <c r="U14" s="943" t="s">
        <v>10262</v>
      </c>
      <c r="V14" s="10">
        <v>43088</v>
      </c>
      <c r="X14" s="10"/>
      <c r="Z14" s="10"/>
      <c r="AB14" s="10"/>
      <c r="AD14" s="10"/>
      <c r="AF14" s="10"/>
      <c r="AH14" s="10"/>
      <c r="AJ14" s="10"/>
      <c r="AL14" s="10"/>
      <c r="AN14" s="10"/>
      <c r="AP14" s="10"/>
      <c r="AR14" s="10"/>
      <c r="AT14" s="10"/>
    </row>
    <row r="15" spans="1:46" ht="174" x14ac:dyDescent="0.35">
      <c r="B15" s="20" t="str">
        <f>'INF GERAIS'!B15&amp;IFERROR(IF(INDEX(APOIO!$A$5:$A$50,MATCH('INF GERAIS'!N15,APOIO!$B$5:$B$50,0))="NÃO",APOIO!$A$2&amp;"NÃO VÁLIDO",""),"")</f>
        <v>2014.0008</v>
      </c>
      <c r="C15" s="20" t="str">
        <f>'INF GERAIS'!C15</f>
        <v>SERTÃO DO SÃO FRANCISCO</v>
      </c>
      <c r="D15" s="20" t="str">
        <f>'INF GERAIS'!D15</f>
        <v>AFRÂNIO</v>
      </c>
      <c r="E15" s="20" t="str">
        <f>'INF GERAIS'!E15</f>
        <v>PAVIMENTAÇÃO DE RUAS NA SEDE</v>
      </c>
      <c r="F15" s="20" t="str">
        <f>'INF GERAIS'!G15</f>
        <v>NORMAL</v>
      </c>
      <c r="G15" s="47" t="s">
        <v>4680</v>
      </c>
      <c r="H15" s="10"/>
      <c r="J15" s="10"/>
      <c r="K15" s="1" t="s">
        <v>4848</v>
      </c>
      <c r="L15" s="10">
        <v>42415</v>
      </c>
      <c r="M15" s="185" t="s">
        <v>5980</v>
      </c>
      <c r="N15" s="10">
        <v>42429</v>
      </c>
      <c r="O15" s="1" t="s">
        <v>6338</v>
      </c>
      <c r="P15" s="10">
        <v>42444</v>
      </c>
      <c r="Q15" s="232" t="s">
        <v>6395</v>
      </c>
      <c r="R15" s="10">
        <v>42451</v>
      </c>
      <c r="S15" s="1" t="s">
        <v>6904</v>
      </c>
      <c r="T15" s="10">
        <v>42479</v>
      </c>
      <c r="U15" s="1" t="s">
        <v>7391</v>
      </c>
      <c r="V15" s="10">
        <v>42528</v>
      </c>
      <c r="W15" s="1" t="s">
        <v>7486</v>
      </c>
      <c r="X15" s="10">
        <v>42534</v>
      </c>
      <c r="Y15" s="1" t="s">
        <v>7593</v>
      </c>
      <c r="Z15" s="10">
        <v>42548</v>
      </c>
      <c r="AA15" s="1" t="s">
        <v>9716</v>
      </c>
      <c r="AB15" s="10">
        <v>42954</v>
      </c>
      <c r="AC15" s="1" t="s">
        <v>10159</v>
      </c>
      <c r="AD15" s="10">
        <v>43068</v>
      </c>
      <c r="AE15" s="1" t="s">
        <v>10522</v>
      </c>
      <c r="AF15" s="10">
        <v>43166</v>
      </c>
      <c r="AG15" s="1" t="s">
        <v>11718</v>
      </c>
      <c r="AH15" s="10">
        <v>43396</v>
      </c>
      <c r="AJ15" s="10"/>
      <c r="AL15" s="10"/>
      <c r="AN15" s="10"/>
      <c r="AP15" s="10"/>
      <c r="AR15" s="10"/>
      <c r="AT15" s="10"/>
    </row>
    <row r="16" spans="1:46" ht="159.5" x14ac:dyDescent="0.35">
      <c r="B16" s="20" t="str">
        <f>'INF GERAIS'!B16&amp;IFERROR(IF(INDEX(APOIO!$A$5:$A$50,MATCH('INF GERAIS'!N16,APOIO!$B$5:$B$50,0))="NÃO",APOIO!$A$2&amp;"NÃO VÁLIDO",""),"")</f>
        <v>2014.0009</v>
      </c>
      <c r="C16" s="20" t="str">
        <f>'INF GERAIS'!C16</f>
        <v>AGRESTE CENTRAL</v>
      </c>
      <c r="D16" s="20" t="str">
        <f>'INF GERAIS'!D16</f>
        <v>AGRESTINA</v>
      </c>
      <c r="E16" s="20" t="str">
        <f>'INF GERAIS'!E16</f>
        <v>PAVIMENTAÇÃO EM PARALELEPIPEDOS GRANÍTICOS( 11 RUAS)</v>
      </c>
      <c r="F16" s="20" t="str">
        <f>'INF GERAIS'!G16</f>
        <v>NORMAL</v>
      </c>
      <c r="G16" s="47" t="s">
        <v>4680</v>
      </c>
      <c r="H16" s="10"/>
      <c r="J16" s="10"/>
      <c r="K16" s="126" t="s">
        <v>5611</v>
      </c>
      <c r="L16" s="10">
        <v>42416</v>
      </c>
      <c r="M16" s="1" t="s">
        <v>6031</v>
      </c>
      <c r="N16" s="10">
        <v>42426</v>
      </c>
      <c r="O16" s="1" t="s">
        <v>6040</v>
      </c>
      <c r="P16" s="10">
        <v>42432</v>
      </c>
      <c r="Q16" s="1" t="s">
        <v>6534</v>
      </c>
      <c r="R16" s="233">
        <v>42460</v>
      </c>
      <c r="S16" s="801" t="s">
        <v>9751</v>
      </c>
      <c r="T16" s="802" t="s">
        <v>9752</v>
      </c>
      <c r="V16" s="10"/>
      <c r="X16" s="10"/>
      <c r="Z16" s="10"/>
      <c r="AB16" s="10"/>
      <c r="AD16" s="10"/>
      <c r="AF16" s="10"/>
      <c r="AH16" s="10"/>
      <c r="AJ16" s="10"/>
      <c r="AL16" s="10"/>
      <c r="AN16" s="10"/>
      <c r="AP16" s="10"/>
      <c r="AR16" s="10"/>
      <c r="AT16" s="10"/>
    </row>
    <row r="17" spans="2:46" ht="145" x14ac:dyDescent="0.35">
      <c r="B17" s="20" t="str">
        <f>'INF GERAIS'!B17&amp;IFERROR(IF(INDEX(APOIO!$A$5:$A$50,MATCH('INF GERAIS'!N17,APOIO!$B$5:$B$50,0))="NÃO",APOIO!$A$2&amp;"NÃO VÁLIDO",""),"")</f>
        <v>2014.0010</v>
      </c>
      <c r="C17" s="20" t="str">
        <f>'INF GERAIS'!C17</f>
        <v>AGRESTE CENTRAL</v>
      </c>
      <c r="D17" s="20" t="str">
        <f>'INF GERAIS'!D17</f>
        <v>AGRESTINA</v>
      </c>
      <c r="E17" s="20" t="str">
        <f>'INF GERAIS'!E17</f>
        <v>CONSTRUÇÃO DE SALA DE ARQUIVO E SETOR DE COMPRAS NO PREDIO DA PREFEITURA</v>
      </c>
      <c r="F17" s="20" t="str">
        <f>'INF GERAIS'!G17</f>
        <v>NORMAL</v>
      </c>
      <c r="G17" s="47" t="s">
        <v>4680</v>
      </c>
      <c r="H17" s="10"/>
      <c r="J17" s="10"/>
      <c r="K17" s="125" t="s">
        <v>5611</v>
      </c>
      <c r="L17" s="10">
        <v>42416</v>
      </c>
      <c r="M17" s="1" t="s">
        <v>6030</v>
      </c>
      <c r="N17" s="10">
        <v>42431</v>
      </c>
      <c r="O17" s="1" t="s">
        <v>6332</v>
      </c>
      <c r="P17" s="10">
        <v>42443</v>
      </c>
      <c r="Q17" s="1" t="s">
        <v>6533</v>
      </c>
      <c r="R17" s="10">
        <v>42460</v>
      </c>
      <c r="S17" s="801" t="s">
        <v>9751</v>
      </c>
      <c r="T17" s="802" t="s">
        <v>9752</v>
      </c>
      <c r="V17" s="10"/>
      <c r="X17" s="10"/>
      <c r="Z17" s="10"/>
      <c r="AB17" s="10"/>
      <c r="AD17" s="10"/>
      <c r="AF17" s="10"/>
      <c r="AH17" s="10"/>
      <c r="AJ17" s="10"/>
      <c r="AL17" s="10"/>
      <c r="AN17" s="10"/>
      <c r="AP17" s="10"/>
      <c r="AR17" s="10"/>
      <c r="AT17" s="10"/>
    </row>
    <row r="18" spans="2:46" ht="145" x14ac:dyDescent="0.35">
      <c r="B18" s="20" t="str">
        <f>'INF GERAIS'!B18&amp;IFERROR(IF(INDEX(APOIO!$A$5:$A$50,MATCH('INF GERAIS'!N18,APOIO!$B$5:$B$50,0))="NÃO",APOIO!$A$2&amp;"NÃO VÁLIDO",""),"")</f>
        <v>2014.0011</v>
      </c>
      <c r="C18" s="20" t="str">
        <f>'INF GERAIS'!C18</f>
        <v>AGRESTE CENTRAL</v>
      </c>
      <c r="D18" s="20" t="str">
        <f>'INF GERAIS'!D18</f>
        <v>AGRESTINA</v>
      </c>
      <c r="E18" s="20" t="str">
        <f>'INF GERAIS'!E18</f>
        <v>REQUALIFICAÇÃO DA QUADRA POLIESPORTIVA IZIDIO MARQUES GALVÃO</v>
      </c>
      <c r="F18" s="20" t="str">
        <f>'INF GERAIS'!G18</f>
        <v>NORMAL</v>
      </c>
      <c r="G18" s="47" t="s">
        <v>4680</v>
      </c>
      <c r="H18" s="10"/>
      <c r="J18" s="10"/>
      <c r="K18" s="125" t="s">
        <v>5612</v>
      </c>
      <c r="L18" s="10">
        <v>42416</v>
      </c>
      <c r="M18" s="1" t="s">
        <v>6030</v>
      </c>
      <c r="N18" s="10">
        <v>42431</v>
      </c>
      <c r="O18" s="1" t="s">
        <v>6332</v>
      </c>
      <c r="P18" s="10">
        <v>42443</v>
      </c>
      <c r="Q18" s="1" t="s">
        <v>6533</v>
      </c>
      <c r="R18" s="10">
        <v>42460</v>
      </c>
      <c r="S18" s="801" t="s">
        <v>9751</v>
      </c>
      <c r="T18" s="802" t="s">
        <v>9752</v>
      </c>
      <c r="V18" s="10"/>
      <c r="X18" s="10"/>
      <c r="Z18" s="10"/>
      <c r="AB18" s="10"/>
      <c r="AD18" s="10"/>
      <c r="AF18" s="10"/>
      <c r="AH18" s="10"/>
      <c r="AJ18" s="10"/>
      <c r="AL18" s="10"/>
      <c r="AN18" s="10"/>
      <c r="AP18" s="10"/>
      <c r="AR18" s="10"/>
      <c r="AT18" s="10"/>
    </row>
    <row r="19" spans="2:46" s="128" customFormat="1" ht="130.5" x14ac:dyDescent="0.35">
      <c r="B19" s="193" t="str">
        <f>'INF GERAIS'!B19&amp;IFERROR(IF(INDEX(APOIO!$A$5:$A$50,MATCH('INF GERAIS'!N19,APOIO!$B$5:$B$50,0))="NÃO",APOIO!$A$2&amp;"NÃO VÁLIDO",""),"")</f>
        <v>2014.0012</v>
      </c>
      <c r="C19" s="128" t="str">
        <f>'INF GERAIS'!C19</f>
        <v>MATA SUL</v>
      </c>
      <c r="D19" s="128" t="str">
        <f>'INF GERAIS'!D19</f>
        <v>ÁGUA PRETA</v>
      </c>
      <c r="E19" s="128" t="str">
        <f>'INF GERAIS'!E19</f>
        <v>CONSTRUÇÃO DE UMA PRAÇA DE ALIMENTAÇÃO</v>
      </c>
      <c r="F19" s="128" t="str">
        <f>'INF GERAIS'!G19</f>
        <v>NORMAL</v>
      </c>
      <c r="G19" s="128" t="s">
        <v>6081</v>
      </c>
      <c r="H19" s="129">
        <v>42437</v>
      </c>
      <c r="J19" s="129"/>
      <c r="K19" s="128" t="s">
        <v>5614</v>
      </c>
      <c r="L19" s="129">
        <v>42416</v>
      </c>
      <c r="M19" s="128" t="s">
        <v>6507</v>
      </c>
      <c r="N19" s="129">
        <v>42460</v>
      </c>
      <c r="O19" s="278" t="s">
        <v>7154</v>
      </c>
      <c r="P19" s="129">
        <v>42501</v>
      </c>
      <c r="Q19" s="128" t="s">
        <v>8811</v>
      </c>
      <c r="R19" s="129">
        <v>42751</v>
      </c>
      <c r="S19" s="128" t="s">
        <v>8889</v>
      </c>
      <c r="T19" s="129">
        <v>42774</v>
      </c>
      <c r="U19" s="128" t="s">
        <v>12339</v>
      </c>
      <c r="V19" s="129">
        <v>43658</v>
      </c>
      <c r="X19" s="129"/>
      <c r="Z19" s="129"/>
      <c r="AB19" s="129"/>
      <c r="AD19" s="129"/>
      <c r="AF19" s="129"/>
      <c r="AH19" s="129"/>
      <c r="AJ19" s="129"/>
      <c r="AL19" s="129"/>
      <c r="AN19" s="129"/>
      <c r="AP19" s="129"/>
      <c r="AR19" s="129"/>
      <c r="AT19" s="129"/>
    </row>
    <row r="20" spans="2:46" s="128" customFormat="1" ht="145" x14ac:dyDescent="0.35">
      <c r="B20" s="193" t="str">
        <f>'INF GERAIS'!B20&amp;IFERROR(IF(INDEX(APOIO!$A$5:$A$50,MATCH('INF GERAIS'!N20,APOIO!$B$5:$B$50,0))="NÃO",APOIO!$A$2&amp;"NÃO VÁLIDO",""),"")</f>
        <v>2014.0013</v>
      </c>
      <c r="C20" s="128" t="str">
        <f>'INF GERAIS'!C20</f>
        <v>MATA SUL</v>
      </c>
      <c r="D20" s="128" t="str">
        <f>'INF GERAIS'!D20</f>
        <v>ÁGUA PRETA</v>
      </c>
      <c r="E20" s="128" t="str">
        <f>'INF GERAIS'!E20</f>
        <v>RECUPERAÇÃO DE PAVIMENTAÇÃO EM PARALELEPÍPEDOS E DRENAGEM EM RUAS DO CENTRO, COHAB,  LIBERDADE, NOVA ÁGUA PRETA E EUDÓCIA.</v>
      </c>
      <c r="F20" s="128" t="str">
        <f>'INF GERAIS'!G20</f>
        <v>NORMAL</v>
      </c>
      <c r="G20" s="128" t="s">
        <v>4680</v>
      </c>
      <c r="H20" s="129"/>
      <c r="J20" s="129"/>
      <c r="K20" s="128" t="s">
        <v>5614</v>
      </c>
      <c r="L20" s="129">
        <v>42416</v>
      </c>
      <c r="M20" s="128" t="s">
        <v>6508</v>
      </c>
      <c r="N20" s="129">
        <v>42460</v>
      </c>
      <c r="O20" s="128" t="s">
        <v>8278</v>
      </c>
      <c r="P20" s="129">
        <v>42629</v>
      </c>
      <c r="Q20" s="128" t="s">
        <v>8505</v>
      </c>
      <c r="R20" s="129">
        <v>42648</v>
      </c>
      <c r="S20" s="128" t="s">
        <v>8812</v>
      </c>
      <c r="T20" s="129">
        <v>42751</v>
      </c>
      <c r="U20" s="128" t="s">
        <v>9923</v>
      </c>
      <c r="V20" s="233">
        <v>42975</v>
      </c>
      <c r="W20" s="939" t="s">
        <v>10231</v>
      </c>
      <c r="X20" s="129">
        <v>43025</v>
      </c>
      <c r="Y20" s="128" t="s">
        <v>12339</v>
      </c>
      <c r="Z20" s="129">
        <v>43658</v>
      </c>
      <c r="AB20" s="129"/>
      <c r="AD20" s="129"/>
      <c r="AF20" s="129"/>
      <c r="AH20" s="129"/>
      <c r="AJ20" s="129"/>
      <c r="AL20" s="129"/>
      <c r="AN20" s="129"/>
      <c r="AP20" s="129"/>
      <c r="AR20" s="129"/>
      <c r="AT20" s="129"/>
    </row>
    <row r="21" spans="2:46" s="128" customFormat="1" ht="116" x14ac:dyDescent="0.35">
      <c r="B21" s="193" t="str">
        <f>'INF GERAIS'!B21&amp;IFERROR(IF(INDEX(APOIO!$A$5:$A$50,MATCH('INF GERAIS'!N21,APOIO!$B$5:$B$50,0))="NÃO",APOIO!$A$2&amp;"NÃO VÁLIDO",""),"")</f>
        <v>2014.0014</v>
      </c>
      <c r="C21" s="128" t="str">
        <f>'INF GERAIS'!C21</f>
        <v>MATA SUL</v>
      </c>
      <c r="D21" s="128" t="str">
        <f>'INF GERAIS'!D21</f>
        <v>ÁGUA PRETA</v>
      </c>
      <c r="E21" s="128" t="str">
        <f>'INF GERAIS'!E21</f>
        <v>SISTEMA DE ILUMINAÇÃO PÚBLICA EM TRAVESSIA URBANA</v>
      </c>
      <c r="F21" s="128" t="str">
        <f>'INF GERAIS'!G21</f>
        <v>NORMAL</v>
      </c>
      <c r="G21" s="128" t="s">
        <v>4680</v>
      </c>
      <c r="H21" s="129"/>
      <c r="J21" s="129"/>
      <c r="K21" s="128" t="s">
        <v>5614</v>
      </c>
      <c r="L21" s="129">
        <v>42416</v>
      </c>
      <c r="M21" s="128" t="s">
        <v>6509</v>
      </c>
      <c r="N21" s="129">
        <v>42460</v>
      </c>
      <c r="O21" s="128" t="s">
        <v>8813</v>
      </c>
      <c r="P21" s="129">
        <v>42751</v>
      </c>
      <c r="Q21" s="128" t="s">
        <v>8989</v>
      </c>
      <c r="R21" s="129">
        <v>42821</v>
      </c>
      <c r="S21" s="128" t="s">
        <v>8997</v>
      </c>
      <c r="T21" s="129">
        <v>42823</v>
      </c>
      <c r="U21" s="939" t="s">
        <v>10232</v>
      </c>
      <c r="V21" s="129">
        <v>43025</v>
      </c>
      <c r="W21" s="128" t="s">
        <v>12339</v>
      </c>
      <c r="X21" s="129">
        <v>43658</v>
      </c>
      <c r="Z21" s="129"/>
      <c r="AB21" s="129"/>
      <c r="AD21" s="129"/>
      <c r="AF21" s="129"/>
      <c r="AH21" s="129"/>
      <c r="AJ21" s="129"/>
      <c r="AL21" s="129"/>
      <c r="AN21" s="129"/>
      <c r="AP21" s="129"/>
      <c r="AR21" s="129"/>
      <c r="AT21" s="129"/>
    </row>
    <row r="22" spans="2:46" ht="116" x14ac:dyDescent="0.35">
      <c r="B22" s="20" t="str">
        <f>'INF GERAIS'!B22&amp;IFERROR(IF(INDEX(APOIO!$A$5:$A$50,MATCH('INF GERAIS'!N22,APOIO!$B$5:$B$50,0))="NÃO",APOIO!$A$2&amp;"NÃO VÁLIDO",""),"")</f>
        <v>2014.0015</v>
      </c>
      <c r="C22" s="20" t="str">
        <f>'INF GERAIS'!C22</f>
        <v>AGRESTE MERIDIONAL</v>
      </c>
      <c r="D22" s="20" t="str">
        <f>'INF GERAIS'!D22</f>
        <v>ÁGUAS BELAS</v>
      </c>
      <c r="E22" s="20" t="str">
        <f>'INF GERAIS'!E22</f>
        <v>CONSTRUÇÃO DA 2ª ETAPA DA ALAMEDA DE ENTRADA DA CIDADE</v>
      </c>
      <c r="F22" s="20" t="str">
        <f>'INF GERAIS'!G22</f>
        <v>NORMAL</v>
      </c>
      <c r="G22" s="47" t="s">
        <v>4680</v>
      </c>
      <c r="H22" s="10"/>
      <c r="J22" s="10"/>
      <c r="K22" s="240" t="s">
        <v>5748</v>
      </c>
      <c r="L22" s="10">
        <v>42416</v>
      </c>
      <c r="M22" s="240" t="s">
        <v>6446</v>
      </c>
      <c r="N22" s="10">
        <v>42458</v>
      </c>
      <c r="O22" s="1" t="s">
        <v>11232</v>
      </c>
      <c r="P22" s="10">
        <v>43277</v>
      </c>
      <c r="Q22" s="1" t="s">
        <v>11720</v>
      </c>
      <c r="R22" s="10">
        <v>43397</v>
      </c>
      <c r="T22" s="10"/>
      <c r="V22" s="10"/>
      <c r="X22" s="10"/>
      <c r="Z22" s="10"/>
      <c r="AB22" s="10"/>
      <c r="AD22" s="10"/>
      <c r="AF22" s="10"/>
      <c r="AH22" s="10"/>
      <c r="AJ22" s="10"/>
      <c r="AL22" s="10"/>
      <c r="AN22" s="10"/>
      <c r="AP22" s="10"/>
      <c r="AR22" s="10"/>
      <c r="AT22" s="10"/>
    </row>
    <row r="23" spans="2:46" ht="145" x14ac:dyDescent="0.35">
      <c r="B23" s="20" t="str">
        <f>'INF GERAIS'!B23&amp;IFERROR(IF(INDEX(APOIO!$A$5:$A$50,MATCH('INF GERAIS'!N23,APOIO!$B$5:$B$50,0))="NÃO",APOIO!$A$2&amp;"NÃO VÁLIDO",""),"")</f>
        <v>2014.0016</v>
      </c>
      <c r="C23" s="20" t="str">
        <f>'INF GERAIS'!C23</f>
        <v>AGRESTE CENTRAL</v>
      </c>
      <c r="D23" s="20" t="str">
        <f>'INF GERAIS'!D23</f>
        <v>ALAGOINHA</v>
      </c>
      <c r="E23" s="20" t="str">
        <f>'INF GERAIS'!E23</f>
        <v>PAVIMENTAÇÃO DO TRECHO DA RUA PROFESSOR JOSÉ PEREIRA DE MELO</v>
      </c>
      <c r="F23" s="20" t="str">
        <f>'INF GERAIS'!G23</f>
        <v>NORMAL</v>
      </c>
      <c r="G23" s="47" t="s">
        <v>4680</v>
      </c>
      <c r="H23" s="10"/>
      <c r="J23" s="10"/>
      <c r="K23" s="158" t="s">
        <v>6035</v>
      </c>
      <c r="L23" s="10">
        <v>42422</v>
      </c>
      <c r="M23" s="1" t="s">
        <v>6033</v>
      </c>
      <c r="N23" s="10">
        <v>42432</v>
      </c>
      <c r="O23" s="1" t="s">
        <v>6372</v>
      </c>
      <c r="P23" s="10">
        <v>42447</v>
      </c>
      <c r="Q23" s="320" t="s">
        <v>6450</v>
      </c>
      <c r="R23" s="10">
        <v>42458</v>
      </c>
      <c r="S23" s="320" t="s">
        <v>7080</v>
      </c>
      <c r="T23" s="233">
        <v>42494</v>
      </c>
      <c r="U23" s="803" t="s">
        <v>9753</v>
      </c>
      <c r="V23" s="802" t="s">
        <v>9754</v>
      </c>
      <c r="X23" s="10"/>
      <c r="Z23" s="10"/>
      <c r="AB23" s="10"/>
      <c r="AD23" s="10"/>
      <c r="AF23" s="10"/>
      <c r="AH23" s="10"/>
      <c r="AJ23" s="10"/>
      <c r="AL23" s="10"/>
      <c r="AN23" s="10"/>
      <c r="AP23" s="10"/>
      <c r="AR23" s="10"/>
      <c r="AT23" s="10"/>
    </row>
    <row r="24" spans="2:46" ht="116" x14ac:dyDescent="0.35">
      <c r="B24" s="20" t="str">
        <f>'INF GERAIS'!B24&amp;IFERROR(IF(INDEX(APOIO!$A$5:$A$50,MATCH('INF GERAIS'!N24,APOIO!$B$5:$B$50,0))="NÃO",APOIO!$A$2&amp;"NÃO VÁLIDO",""),"")</f>
        <v>2014.0017</v>
      </c>
      <c r="C24" s="20" t="str">
        <f>'INF GERAIS'!C24</f>
        <v>AGRESTE CENTRAL</v>
      </c>
      <c r="D24" s="20" t="str">
        <f>'INF GERAIS'!D24</f>
        <v>ALAGOINHA</v>
      </c>
      <c r="E24" s="20" t="str">
        <f>'INF GERAIS'!E24</f>
        <v>CONSTRUÇÃO DA PRAÇA PROF. JOSÉ PEREIRA DE MELO</v>
      </c>
      <c r="F24" s="20" t="str">
        <f>'INF GERAIS'!G24</f>
        <v>NORMAL</v>
      </c>
      <c r="G24" s="47" t="s">
        <v>4680</v>
      </c>
      <c r="H24" s="10"/>
      <c r="J24" s="10"/>
      <c r="K24" s="158" t="s">
        <v>5840</v>
      </c>
      <c r="L24" s="10">
        <v>42422</v>
      </c>
      <c r="M24" s="178" t="s">
        <v>5931</v>
      </c>
      <c r="N24" s="10">
        <v>42425</v>
      </c>
      <c r="O24" s="1" t="s">
        <v>6368</v>
      </c>
      <c r="P24" s="10">
        <v>42447</v>
      </c>
      <c r="Q24" s="1" t="s">
        <v>6451</v>
      </c>
      <c r="R24" s="10">
        <v>42458</v>
      </c>
      <c r="S24" s="320" t="s">
        <v>7081</v>
      </c>
      <c r="T24" s="10">
        <v>42494</v>
      </c>
      <c r="U24" s="803" t="s">
        <v>9753</v>
      </c>
      <c r="V24" s="802" t="s">
        <v>9754</v>
      </c>
      <c r="X24" s="10"/>
      <c r="Z24" s="10"/>
      <c r="AB24" s="10"/>
      <c r="AD24" s="10"/>
      <c r="AF24" s="10"/>
      <c r="AH24" s="10"/>
      <c r="AJ24" s="10"/>
      <c r="AL24" s="10"/>
      <c r="AN24" s="10"/>
      <c r="AP24" s="10"/>
      <c r="AR24" s="10"/>
      <c r="AT24" s="10"/>
    </row>
    <row r="25" spans="2:46" ht="145" x14ac:dyDescent="0.35">
      <c r="B25" s="20" t="str">
        <f>'INF GERAIS'!B25&amp;IFERROR(IF(INDEX(APOIO!$A$5:$A$50,MATCH('INF GERAIS'!N25,APOIO!$B$5:$B$50,0))="NÃO",APOIO!$A$2&amp;"NÃO VÁLIDO",""),"")</f>
        <v>2014.0018</v>
      </c>
      <c r="C25" s="20" t="str">
        <f>'INF GERAIS'!C25</f>
        <v>AGRESTE CENTRAL</v>
      </c>
      <c r="D25" s="20" t="str">
        <f>'INF GERAIS'!D25</f>
        <v>ALAGOINHA</v>
      </c>
      <c r="E25" s="20" t="str">
        <f>'INF GERAIS'!E25</f>
        <v>PAVIMENTAÇÃO DE TRECHO DA COHAB</v>
      </c>
      <c r="F25" s="20" t="str">
        <f>'INF GERAIS'!G25</f>
        <v>NORMAL</v>
      </c>
      <c r="G25" s="47" t="s">
        <v>4680</v>
      </c>
      <c r="H25" s="10"/>
      <c r="J25" s="10"/>
      <c r="K25" s="158" t="s">
        <v>6036</v>
      </c>
      <c r="L25" s="10">
        <v>42422</v>
      </c>
      <c r="M25" s="1" t="s">
        <v>6034</v>
      </c>
      <c r="N25" s="10">
        <v>42432</v>
      </c>
      <c r="O25" s="1" t="s">
        <v>6372</v>
      </c>
      <c r="P25" s="10">
        <v>42447</v>
      </c>
      <c r="Q25" s="1" t="s">
        <v>6452</v>
      </c>
      <c r="R25" s="10">
        <v>42458</v>
      </c>
      <c r="S25" s="321" t="s">
        <v>7080</v>
      </c>
      <c r="T25" s="233">
        <v>42494</v>
      </c>
      <c r="U25" s="803" t="s">
        <v>9753</v>
      </c>
      <c r="V25" s="802" t="s">
        <v>9754</v>
      </c>
      <c r="X25" s="10"/>
      <c r="Z25" s="10"/>
      <c r="AB25" s="10"/>
      <c r="AD25" s="10"/>
      <c r="AF25" s="10"/>
      <c r="AH25" s="10"/>
      <c r="AJ25" s="10"/>
      <c r="AL25" s="10"/>
      <c r="AN25" s="10"/>
      <c r="AP25" s="10"/>
      <c r="AR25" s="10"/>
      <c r="AT25" s="10"/>
    </row>
    <row r="26" spans="2:46" ht="116" x14ac:dyDescent="0.35">
      <c r="B26" s="20" t="str">
        <f>'INF GERAIS'!B26&amp;IFERROR(IF(INDEX(APOIO!$A$5:$A$50,MATCH('INF GERAIS'!N26,APOIO!$B$5:$B$50,0))="NÃO",APOIO!$A$2&amp;"NÃO VÁLIDO",""),"")</f>
        <v>2014.0019</v>
      </c>
      <c r="C26" s="20" t="str">
        <f>'INF GERAIS'!C26</f>
        <v>AGRESTE CENTRAL</v>
      </c>
      <c r="D26" s="20" t="str">
        <f>'INF GERAIS'!D26</f>
        <v>ALAGOINHA</v>
      </c>
      <c r="E26" s="20" t="str">
        <f>'INF GERAIS'!E26</f>
        <v>URBANIZAÇÃO DE TRECHO DA AVENIDA ANIZIO GALVÃO</v>
      </c>
      <c r="F26" s="20" t="str">
        <f>'INF GERAIS'!G26</f>
        <v>NORMAL</v>
      </c>
      <c r="G26" s="47" t="s">
        <v>4680</v>
      </c>
      <c r="H26" s="10"/>
      <c r="J26" s="10"/>
      <c r="K26" s="158" t="s">
        <v>5841</v>
      </c>
      <c r="L26" s="10">
        <v>42422</v>
      </c>
      <c r="M26" s="1" t="s">
        <v>6032</v>
      </c>
      <c r="N26" s="10">
        <v>42425</v>
      </c>
      <c r="O26" s="1" t="s">
        <v>6371</v>
      </c>
      <c r="P26" s="10">
        <v>42447</v>
      </c>
      <c r="Q26" s="1" t="s">
        <v>6371</v>
      </c>
      <c r="R26" s="10">
        <v>42458</v>
      </c>
      <c r="S26" s="321" t="s">
        <v>7082</v>
      </c>
      <c r="T26" s="10">
        <v>42474</v>
      </c>
      <c r="U26" s="803" t="s">
        <v>9753</v>
      </c>
      <c r="V26" s="802" t="s">
        <v>9754</v>
      </c>
      <c r="X26" s="10"/>
      <c r="Z26" s="10"/>
      <c r="AB26" s="10"/>
      <c r="AD26" s="10"/>
      <c r="AF26" s="10"/>
      <c r="AH26" s="10"/>
      <c r="AJ26" s="10"/>
      <c r="AL26" s="10"/>
      <c r="AN26" s="10"/>
      <c r="AP26" s="10"/>
      <c r="AR26" s="10"/>
      <c r="AT26" s="10"/>
    </row>
    <row r="27" spans="2:46" ht="72.5" x14ac:dyDescent="0.35">
      <c r="B27" s="20" t="str">
        <f>'INF GERAIS'!B27&amp;IFERROR(IF(INDEX(APOIO!$A$5:$A$50,MATCH('INF GERAIS'!N27,APOIO!$B$5:$B$50,0))="NÃO",APOIO!$A$2&amp;"NÃO VÁLIDO",""),"")</f>
        <v>2014.0020</v>
      </c>
      <c r="C27" s="20" t="str">
        <f>'INF GERAIS'!C27</f>
        <v>MATA NORTE</v>
      </c>
      <c r="D27" s="20" t="str">
        <f>'INF GERAIS'!D27</f>
        <v>ALIANÇA</v>
      </c>
      <c r="E27" s="20" t="str">
        <f>'INF GERAIS'!E27</f>
        <v>PAVIMENTAÇÃO E DRENAGEM EM DIVERSAS RUAS DO MUNICÍPIO</v>
      </c>
      <c r="F27" s="20" t="str">
        <f>'INF GERAIS'!G27</f>
        <v>NORMAL</v>
      </c>
      <c r="G27" s="47" t="s">
        <v>4680</v>
      </c>
      <c r="H27" s="10"/>
      <c r="J27" s="10"/>
      <c r="K27" s="1" t="s">
        <v>5825</v>
      </c>
      <c r="L27" s="10">
        <v>42422</v>
      </c>
      <c r="M27" s="220" t="s">
        <v>6301</v>
      </c>
      <c r="N27" s="10">
        <v>42444</v>
      </c>
      <c r="O27" s="237" t="s">
        <v>6429</v>
      </c>
      <c r="P27" s="10">
        <v>42457</v>
      </c>
      <c r="Q27" s="1" t="s">
        <v>6454</v>
      </c>
      <c r="R27" s="10">
        <v>42458</v>
      </c>
      <c r="S27" s="1" t="s">
        <v>10048</v>
      </c>
      <c r="T27" s="10">
        <v>43011</v>
      </c>
      <c r="U27" s="1" t="s">
        <v>11608</v>
      </c>
      <c r="V27" s="10">
        <v>43347</v>
      </c>
      <c r="W27" s="1281" t="s">
        <v>11739</v>
      </c>
      <c r="X27" s="10">
        <v>43412</v>
      </c>
      <c r="Y27" s="1600" t="s">
        <v>12710</v>
      </c>
      <c r="Z27" s="10">
        <v>43788</v>
      </c>
      <c r="AB27" s="10"/>
      <c r="AD27" s="10"/>
      <c r="AF27" s="10"/>
      <c r="AH27" s="10"/>
      <c r="AJ27" s="10"/>
      <c r="AL27" s="10"/>
      <c r="AN27" s="10"/>
      <c r="AP27" s="10"/>
      <c r="AR27" s="10"/>
      <c r="AT27" s="10"/>
    </row>
    <row r="28" spans="2:46" ht="87" x14ac:dyDescent="0.35">
      <c r="B28" s="20" t="str">
        <f>'INF GERAIS'!B28&amp;IFERROR(IF(INDEX(APOIO!$A$5:$A$50,MATCH('INF GERAIS'!N28,APOIO!$B$5:$B$50,0))="NÃO",APOIO!$A$2&amp;"NÃO VÁLIDO",""),"")</f>
        <v>2014.0021</v>
      </c>
      <c r="C28" s="20" t="str">
        <f>'INF GERAIS'!C28</f>
        <v>MATA NORTE</v>
      </c>
      <c r="D28" s="20" t="str">
        <f>'INF GERAIS'!D28</f>
        <v>ALIANÇA</v>
      </c>
      <c r="E28" s="20" t="str">
        <f>'INF GERAIS'!E28</f>
        <v>IMPLANTAÇÃO DE SINALIZAÇÃO DE TRANSITO NO CENTRO</v>
      </c>
      <c r="F28" s="20" t="str">
        <f>'INF GERAIS'!G28</f>
        <v>NORMAL</v>
      </c>
      <c r="G28" s="47" t="s">
        <v>4680</v>
      </c>
      <c r="H28" s="10"/>
      <c r="J28" s="10"/>
      <c r="K28" s="1" t="s">
        <v>5826</v>
      </c>
      <c r="L28" s="10">
        <v>42422</v>
      </c>
      <c r="M28" s="220" t="s">
        <v>5825</v>
      </c>
      <c r="N28" s="10">
        <v>42444</v>
      </c>
      <c r="O28" s="1" t="s">
        <v>5825</v>
      </c>
      <c r="P28" s="10">
        <v>42458</v>
      </c>
      <c r="Q28" s="1" t="s">
        <v>10050</v>
      </c>
      <c r="R28" s="233">
        <v>43011</v>
      </c>
      <c r="S28" s="1236" t="s">
        <v>11603</v>
      </c>
      <c r="T28" s="10">
        <v>43335</v>
      </c>
      <c r="U28" s="1" t="s">
        <v>11707</v>
      </c>
      <c r="V28" s="10">
        <v>43390</v>
      </c>
      <c r="X28" s="10"/>
      <c r="Z28" s="10"/>
      <c r="AB28" s="10"/>
      <c r="AD28" s="10"/>
      <c r="AF28" s="10"/>
      <c r="AH28" s="10"/>
      <c r="AJ28" s="10"/>
      <c r="AL28" s="10"/>
      <c r="AN28" s="10"/>
      <c r="AP28" s="10"/>
      <c r="AR28" s="10"/>
      <c r="AT28" s="10"/>
    </row>
    <row r="29" spans="2:46" ht="72.5" x14ac:dyDescent="0.35">
      <c r="B29" s="20" t="str">
        <f>'INF GERAIS'!B29&amp;IFERROR(IF(INDEX(APOIO!$A$5:$A$50,MATCH('INF GERAIS'!N29,APOIO!$B$5:$B$50,0))="NÃO",APOIO!$A$2&amp;"NÃO VÁLIDO",""),"")</f>
        <v>2014.0022</v>
      </c>
      <c r="C29" s="20" t="str">
        <f>'INF GERAIS'!C29</f>
        <v>MATA NORTE</v>
      </c>
      <c r="D29" s="20" t="str">
        <f>'INF GERAIS'!D29</f>
        <v>ALIANÇA</v>
      </c>
      <c r="E29" s="20" t="str">
        <f>'INF GERAIS'!E29</f>
        <v>MANUTENÇÃO E PINTURA DE MÓDULOS PÚBLICOS</v>
      </c>
      <c r="F29" s="20" t="str">
        <f>'INF GERAIS'!G29</f>
        <v>NORMAL</v>
      </c>
      <c r="G29" s="47" t="s">
        <v>4680</v>
      </c>
      <c r="H29" s="10"/>
      <c r="J29" s="10"/>
      <c r="K29" s="1" t="s">
        <v>5827</v>
      </c>
      <c r="L29" s="10">
        <v>42422</v>
      </c>
      <c r="M29" s="220" t="s">
        <v>6302</v>
      </c>
      <c r="N29" s="10">
        <v>42444</v>
      </c>
      <c r="O29" s="237" t="s">
        <v>6428</v>
      </c>
      <c r="P29" s="10">
        <v>42457</v>
      </c>
      <c r="Q29" s="1" t="s">
        <v>6455</v>
      </c>
      <c r="R29" s="10">
        <v>42458</v>
      </c>
      <c r="S29" s="1" t="s">
        <v>10049</v>
      </c>
      <c r="T29" s="233">
        <v>43011</v>
      </c>
      <c r="U29" s="1236" t="s">
        <v>11602</v>
      </c>
      <c r="V29" s="10">
        <v>43335</v>
      </c>
      <c r="W29" s="1342" t="s">
        <v>11887</v>
      </c>
      <c r="X29" s="10">
        <v>43517</v>
      </c>
      <c r="Z29" s="10"/>
      <c r="AB29" s="10"/>
      <c r="AD29" s="10"/>
      <c r="AF29" s="10"/>
      <c r="AH29" s="10"/>
      <c r="AJ29" s="10"/>
      <c r="AL29" s="10"/>
      <c r="AN29" s="10"/>
      <c r="AP29" s="10"/>
      <c r="AR29" s="10"/>
      <c r="AT29" s="10"/>
    </row>
    <row r="30" spans="2:46" ht="130.5" x14ac:dyDescent="0.35">
      <c r="B30" s="20" t="str">
        <f>'INF GERAIS'!B30&amp;IFERROR(IF(INDEX(APOIO!$A$5:$A$50,MATCH('INF GERAIS'!N30,APOIO!$B$5:$B$50,0))="NÃO",APOIO!$A$2&amp;"NÃO VÁLIDO",""),"")</f>
        <v>2014.0023</v>
      </c>
      <c r="C30" s="20" t="str">
        <f>'INF GERAIS'!C30</f>
        <v>AGRESTE CENTRAL</v>
      </c>
      <c r="D30" s="20" t="str">
        <f>'INF GERAIS'!D30</f>
        <v>ALTINHO</v>
      </c>
      <c r="E30" s="20" t="str">
        <f>'INF GERAIS'!E30</f>
        <v>PAVIMENTAÇÃO EM PARALELEPÍPEDO DIVERSAS RUAS ( 7 RUAS)</v>
      </c>
      <c r="F30" s="20" t="str">
        <f>'INF GERAIS'!G30</f>
        <v>NORMAL</v>
      </c>
      <c r="G30" s="47" t="s">
        <v>4680</v>
      </c>
      <c r="H30" s="10"/>
      <c r="J30" s="10"/>
      <c r="K30" s="217" t="s">
        <v>6283</v>
      </c>
      <c r="L30" s="10">
        <v>42443</v>
      </c>
      <c r="M30" s="320" t="s">
        <v>6926</v>
      </c>
      <c r="N30" s="10">
        <v>42485</v>
      </c>
      <c r="O30" s="320" t="s">
        <v>7079</v>
      </c>
      <c r="P30" s="10">
        <v>42494</v>
      </c>
      <c r="Q30" s="801" t="s">
        <v>9755</v>
      </c>
      <c r="R30" s="802" t="s">
        <v>9756</v>
      </c>
      <c r="T30" s="10"/>
      <c r="V30" s="10"/>
      <c r="X30" s="10"/>
      <c r="Z30" s="10"/>
      <c r="AB30" s="10"/>
      <c r="AD30" s="10"/>
      <c r="AF30" s="10"/>
      <c r="AH30" s="10"/>
      <c r="AJ30" s="10"/>
      <c r="AL30" s="10"/>
      <c r="AN30" s="10"/>
      <c r="AP30" s="10"/>
      <c r="AR30" s="10"/>
      <c r="AT30" s="10"/>
    </row>
    <row r="31" spans="2:46" ht="130.5" x14ac:dyDescent="0.35">
      <c r="B31" s="20" t="str">
        <f>'INF GERAIS'!B31&amp;IFERROR(IF(INDEX(APOIO!$A$5:$A$50,MATCH('INF GERAIS'!N31,APOIO!$B$5:$B$50,0))="NÃO",APOIO!$A$2&amp;"NÃO VÁLIDO",""),"")</f>
        <v>2014.0024</v>
      </c>
      <c r="C31" s="20" t="str">
        <f>'INF GERAIS'!C31</f>
        <v>AGRESTE CENTRAL</v>
      </c>
      <c r="D31" s="20" t="str">
        <f>'INF GERAIS'!D31</f>
        <v>ALTINHO</v>
      </c>
      <c r="E31" s="20" t="str">
        <f>'INF GERAIS'!E31</f>
        <v>IMPLANTACAO E RECAPEAMENTO ASFALTICO DE DIVERSAS RUAS( 2 RUAS)</v>
      </c>
      <c r="F31" s="20" t="str">
        <f>'INF GERAIS'!G31</f>
        <v>NORMAL</v>
      </c>
      <c r="G31" s="47" t="s">
        <v>4680</v>
      </c>
      <c r="H31" s="10"/>
      <c r="J31" s="10"/>
      <c r="K31" s="217" t="s">
        <v>6225</v>
      </c>
      <c r="L31" s="10">
        <v>42437</v>
      </c>
      <c r="M31" s="214" t="s">
        <v>6277</v>
      </c>
      <c r="N31" s="10">
        <v>42440</v>
      </c>
      <c r="O31" s="801" t="s">
        <v>9755</v>
      </c>
      <c r="P31" s="802" t="s">
        <v>9756</v>
      </c>
      <c r="R31" s="10"/>
      <c r="T31" s="10"/>
      <c r="V31" s="10"/>
      <c r="X31" s="10"/>
      <c r="Z31" s="10"/>
      <c r="AB31" s="10"/>
      <c r="AD31" s="10"/>
      <c r="AF31" s="10"/>
      <c r="AH31" s="10"/>
      <c r="AJ31" s="10"/>
      <c r="AL31" s="10"/>
      <c r="AN31" s="10"/>
      <c r="AP31" s="10"/>
      <c r="AR31" s="10"/>
      <c r="AT31" s="10"/>
    </row>
    <row r="32" spans="2:46" ht="130.5" x14ac:dyDescent="0.35">
      <c r="B32" s="20" t="str">
        <f>'INF GERAIS'!B32&amp;IFERROR(IF(INDEX(APOIO!$A$5:$A$50,MATCH('INF GERAIS'!N32,APOIO!$B$5:$B$50,0))="NÃO",APOIO!$A$2&amp;"NÃO VÁLIDO",""),"")</f>
        <v>2014.0025</v>
      </c>
      <c r="C32" s="20" t="str">
        <f>'INF GERAIS'!C32</f>
        <v>AGRESTE CENTRAL</v>
      </c>
      <c r="D32" s="20" t="str">
        <f>'INF GERAIS'!D32</f>
        <v>ALTINHO</v>
      </c>
      <c r="E32" s="20" t="str">
        <f>'INF GERAIS'!E32</f>
        <v>REFORMA E REVITALIZAÇÃO DA PRAÇA DR. JOSÉ FERREIRA DE LIMA</v>
      </c>
      <c r="F32" s="20" t="str">
        <f>'INF GERAIS'!G32</f>
        <v>NORMAL</v>
      </c>
      <c r="G32" s="47" t="s">
        <v>4680</v>
      </c>
      <c r="H32" s="10"/>
      <c r="J32" s="10"/>
      <c r="K32" s="1" t="s">
        <v>6224</v>
      </c>
      <c r="L32" s="10">
        <v>42437</v>
      </c>
      <c r="M32" s="1" t="s">
        <v>6928</v>
      </c>
      <c r="N32" s="10">
        <v>42485</v>
      </c>
      <c r="O32" s="320" t="s">
        <v>7079</v>
      </c>
      <c r="P32" s="233">
        <v>42494</v>
      </c>
      <c r="Q32" s="801" t="s">
        <v>9755</v>
      </c>
      <c r="R32" s="802" t="s">
        <v>9756</v>
      </c>
      <c r="T32" s="10"/>
      <c r="V32" s="10"/>
      <c r="X32" s="10"/>
      <c r="Z32" s="10"/>
      <c r="AB32" s="10"/>
      <c r="AD32" s="10"/>
      <c r="AF32" s="10"/>
      <c r="AH32" s="10"/>
      <c r="AJ32" s="10"/>
      <c r="AL32" s="10"/>
      <c r="AN32" s="10"/>
      <c r="AP32" s="10"/>
      <c r="AR32" s="10"/>
      <c r="AT32" s="10"/>
    </row>
    <row r="33" spans="2:46" ht="116" x14ac:dyDescent="0.35">
      <c r="B33" s="20" t="str">
        <f>'INF GERAIS'!B33&amp;IFERROR(IF(INDEX(APOIO!$A$5:$A$50,MATCH('INF GERAIS'!N33,APOIO!$B$5:$B$50,0))="NÃO",APOIO!$A$2&amp;"NÃO VÁLIDO",""),"")</f>
        <v>2014.0026</v>
      </c>
      <c r="C33" s="20" t="str">
        <f>'INF GERAIS'!C33</f>
        <v>MATA SUL</v>
      </c>
      <c r="D33" s="20" t="str">
        <f>'INF GERAIS'!D33</f>
        <v>AMARAJI</v>
      </c>
      <c r="E33" s="20" t="str">
        <f>'INF GERAIS'!E33</f>
        <v>CONSTRUÇÃO DA PRAÇA DO FLAMBOYANT E DA PRAÇA DO LOTEAMENTO ALICE BATISTA</v>
      </c>
      <c r="F33" s="20" t="str">
        <f>'INF GERAIS'!G33</f>
        <v>NORMAL</v>
      </c>
      <c r="G33" s="47" t="s">
        <v>4680</v>
      </c>
      <c r="H33" s="10"/>
      <c r="J33" s="10"/>
      <c r="K33" s="1" t="s">
        <v>5990</v>
      </c>
      <c r="L33" s="10">
        <v>42430</v>
      </c>
      <c r="M33" s="1" t="s">
        <v>6265</v>
      </c>
      <c r="N33" s="10">
        <v>42440</v>
      </c>
      <c r="O33" s="1" t="s">
        <v>6265</v>
      </c>
      <c r="P33" s="233" t="s">
        <v>6535</v>
      </c>
      <c r="Q33" s="639" t="s">
        <v>8920</v>
      </c>
      <c r="R33" s="10">
        <v>42746</v>
      </c>
      <c r="S33" s="1" t="s">
        <v>8921</v>
      </c>
      <c r="T33" s="10">
        <v>42787</v>
      </c>
      <c r="U33" s="678" t="s">
        <v>8968</v>
      </c>
      <c r="V33" s="10">
        <v>42808</v>
      </c>
      <c r="W33" s="1" t="s">
        <v>9278</v>
      </c>
      <c r="X33" s="10">
        <v>42857</v>
      </c>
      <c r="Y33" s="897" t="s">
        <v>10078</v>
      </c>
      <c r="Z33" s="10">
        <v>43027</v>
      </c>
      <c r="AB33" s="10"/>
      <c r="AD33" s="10"/>
      <c r="AF33" s="10"/>
      <c r="AH33" s="10"/>
      <c r="AJ33" s="10"/>
      <c r="AL33" s="10"/>
      <c r="AN33" s="10"/>
      <c r="AP33" s="10"/>
      <c r="AR33" s="10"/>
      <c r="AT33" s="10"/>
    </row>
    <row r="34" spans="2:46" ht="101.5" x14ac:dyDescent="0.35">
      <c r="B34" s="20" t="str">
        <f>'INF GERAIS'!B34&amp;IFERROR(IF(INDEX(APOIO!$A$5:$A$50,MATCH('INF GERAIS'!N34,APOIO!$B$5:$B$50,0))="NÃO",APOIO!$A$2&amp;"NÃO VÁLIDO",""),"")</f>
        <v>2014.0027</v>
      </c>
      <c r="C34" s="20" t="str">
        <f>'INF GERAIS'!C34</f>
        <v>MATA SUL</v>
      </c>
      <c r="D34" s="20" t="str">
        <f>'INF GERAIS'!D34</f>
        <v>AMARAJI</v>
      </c>
      <c r="E34" s="20" t="str">
        <f>'INF GERAIS'!E34</f>
        <v>CONSTRUÇÃO DO GRADIL DO PARQUE DO BANANAL E CONSTRUÇÃO DO QUIOSQUE DE APOIO</v>
      </c>
      <c r="F34" s="20" t="str">
        <f>'INF GERAIS'!G34</f>
        <v>NORMAL</v>
      </c>
      <c r="G34" s="47" t="s">
        <v>4680</v>
      </c>
      <c r="H34" s="10"/>
      <c r="J34" s="10"/>
      <c r="K34" s="1" t="s">
        <v>5990</v>
      </c>
      <c r="L34" s="10">
        <v>42430</v>
      </c>
      <c r="M34" s="1" t="s">
        <v>6266</v>
      </c>
      <c r="N34" s="10">
        <v>42440</v>
      </c>
      <c r="O34" s="1" t="s">
        <v>6345</v>
      </c>
      <c r="P34" s="10" t="s">
        <v>6535</v>
      </c>
      <c r="Q34" s="1" t="s">
        <v>6989</v>
      </c>
      <c r="R34" s="10" t="s">
        <v>6988</v>
      </c>
      <c r="S34" s="1" t="s">
        <v>7222</v>
      </c>
      <c r="T34" s="10">
        <v>42510</v>
      </c>
      <c r="U34" s="1" t="s">
        <v>8922</v>
      </c>
      <c r="V34" s="10">
        <v>42787</v>
      </c>
      <c r="X34" s="10"/>
      <c r="Z34" s="10"/>
      <c r="AB34" s="10"/>
      <c r="AD34" s="10"/>
      <c r="AF34" s="10"/>
      <c r="AH34" s="10"/>
      <c r="AJ34" s="10"/>
      <c r="AL34" s="10"/>
      <c r="AN34" s="10"/>
      <c r="AP34" s="10"/>
      <c r="AR34" s="10"/>
      <c r="AT34" s="10"/>
    </row>
    <row r="35" spans="2:46" ht="116" x14ac:dyDescent="0.35">
      <c r="B35" s="20" t="str">
        <f>'INF GERAIS'!B35&amp;IFERROR(IF(INDEX(APOIO!$A$5:$A$50,MATCH('INF GERAIS'!N35,APOIO!$B$5:$B$50,0))="NÃO",APOIO!$A$2&amp;"NÃO VÁLIDO",""),"")</f>
        <v>2014.0028</v>
      </c>
      <c r="C35" s="20" t="str">
        <f>'INF GERAIS'!C35</f>
        <v>MATA SUL</v>
      </c>
      <c r="D35" s="20" t="str">
        <f>'INF GERAIS'!D35</f>
        <v>AMARAJI</v>
      </c>
      <c r="E35" s="20" t="str">
        <f>'INF GERAIS'!E35</f>
        <v>PAVIMENTAÇÃO EM PARALELEPÍPEDOS GRANITICOS DE DIVERSAS RUAS</v>
      </c>
      <c r="F35" s="20" t="str">
        <f>'INF GERAIS'!G35</f>
        <v>NORMAL</v>
      </c>
      <c r="G35" s="47" t="s">
        <v>4680</v>
      </c>
      <c r="H35" s="10"/>
      <c r="J35" s="10"/>
      <c r="K35" s="1" t="s">
        <v>5990</v>
      </c>
      <c r="L35" s="10">
        <v>42430</v>
      </c>
      <c r="M35" s="1" t="s">
        <v>6265</v>
      </c>
      <c r="N35" s="10">
        <v>42440</v>
      </c>
      <c r="O35" s="1" t="s">
        <v>6346</v>
      </c>
      <c r="P35" s="10" t="s">
        <v>6535</v>
      </c>
      <c r="Q35" s="463" t="s">
        <v>7954</v>
      </c>
      <c r="R35" s="10">
        <v>42570</v>
      </c>
      <c r="T35" s="10"/>
      <c r="V35" s="10"/>
      <c r="X35" s="10"/>
      <c r="Z35" s="10"/>
      <c r="AB35" s="10"/>
      <c r="AD35" s="10"/>
      <c r="AF35" s="10"/>
      <c r="AH35" s="10"/>
      <c r="AJ35" s="10"/>
      <c r="AL35" s="10"/>
      <c r="AN35" s="10"/>
      <c r="AP35" s="10"/>
      <c r="AR35" s="10"/>
      <c r="AT35" s="10"/>
    </row>
    <row r="36" spans="2:46" ht="58" x14ac:dyDescent="0.35">
      <c r="B36" s="20" t="str">
        <f>'INF GERAIS'!B36&amp;IFERROR(IF(INDEX(APOIO!$A$5:$A$50,MATCH('INF GERAIS'!N36,APOIO!$B$5:$B$50,0))="NÃO",APOIO!$A$2&amp;"NÃO VÁLIDO",""),"")</f>
        <v>2014.0029</v>
      </c>
      <c r="C36" s="20" t="str">
        <f>'INF GERAIS'!C36</f>
        <v>MATA SUL</v>
      </c>
      <c r="D36" s="20" t="str">
        <f>'INF GERAIS'!D36</f>
        <v>AMARAJI</v>
      </c>
      <c r="E36" s="20" t="str">
        <f>'INF GERAIS'!E36</f>
        <v>CONSTRUÇÃO DO MURO DA GARAGEM MUNICIPAL</v>
      </c>
      <c r="F36" s="20" t="str">
        <f>'INF GERAIS'!G36</f>
        <v>NORMAL</v>
      </c>
      <c r="G36" s="47" t="s">
        <v>4680</v>
      </c>
      <c r="H36" s="10"/>
      <c r="J36" s="10"/>
      <c r="K36" s="1" t="s">
        <v>5990</v>
      </c>
      <c r="L36" s="10">
        <v>42430</v>
      </c>
      <c r="M36" s="1" t="s">
        <v>6265</v>
      </c>
      <c r="N36" s="10">
        <v>42440</v>
      </c>
      <c r="O36" s="1" t="s">
        <v>6346</v>
      </c>
      <c r="P36" s="10" t="s">
        <v>6535</v>
      </c>
      <c r="R36" s="10"/>
      <c r="T36" s="10"/>
      <c r="V36" s="10"/>
      <c r="X36" s="10"/>
      <c r="Z36" s="10"/>
      <c r="AB36" s="10"/>
      <c r="AD36" s="10"/>
      <c r="AF36" s="10"/>
      <c r="AH36" s="10"/>
      <c r="AJ36" s="10"/>
      <c r="AL36" s="10"/>
      <c r="AN36" s="10"/>
      <c r="AP36" s="10"/>
      <c r="AR36" s="10"/>
      <c r="AT36" s="10"/>
    </row>
    <row r="37" spans="2:46" ht="130.5" x14ac:dyDescent="0.35">
      <c r="B37" s="20" t="str">
        <f>'INF GERAIS'!B37&amp;IFERROR(IF(INDEX(APOIO!$A$5:$A$50,MATCH('INF GERAIS'!N37,APOIO!$B$5:$B$50,0))="NÃO",APOIO!$A$2&amp;"NÃO VÁLIDO",""),"")</f>
        <v>2014.0030</v>
      </c>
      <c r="C37" s="20" t="str">
        <f>'INF GERAIS'!C37</f>
        <v>AGRESTE MERIDIONAL</v>
      </c>
      <c r="D37" s="20" t="str">
        <f>'INF GERAIS'!D37</f>
        <v>ANGELIM</v>
      </c>
      <c r="E37" s="20" t="str">
        <f>'INF GERAIS'!E37</f>
        <v>PAVIMENTAÇÃO EM PARALELEPIPEDOS GRANÍTICOS</v>
      </c>
      <c r="F37" s="20" t="str">
        <f>'INF GERAIS'!G37</f>
        <v>NORMAL</v>
      </c>
      <c r="G37" s="47" t="s">
        <v>4680</v>
      </c>
      <c r="H37" s="10"/>
      <c r="J37" s="10"/>
      <c r="K37" s="1" t="s">
        <v>5950</v>
      </c>
      <c r="L37" s="10">
        <v>42426</v>
      </c>
      <c r="M37" s="257" t="s">
        <v>6410</v>
      </c>
      <c r="N37" s="10">
        <v>42451</v>
      </c>
      <c r="O37" s="312" t="s">
        <v>7011</v>
      </c>
      <c r="P37" s="10">
        <v>42487</v>
      </c>
      <c r="Q37" s="1" t="s">
        <v>7956</v>
      </c>
      <c r="R37" s="10">
        <v>42570</v>
      </c>
      <c r="S37" s="1" t="s">
        <v>8050</v>
      </c>
      <c r="T37" s="10">
        <v>42576</v>
      </c>
      <c r="U37" s="594" t="s">
        <v>8620</v>
      </c>
      <c r="V37" s="10">
        <v>42677</v>
      </c>
      <c r="W37" s="1" t="s">
        <v>11898</v>
      </c>
      <c r="X37" s="10">
        <v>43523</v>
      </c>
      <c r="Z37" s="10"/>
      <c r="AB37" s="10"/>
      <c r="AD37" s="10"/>
      <c r="AF37" s="10"/>
      <c r="AH37" s="10"/>
      <c r="AJ37" s="10"/>
      <c r="AL37" s="10"/>
      <c r="AN37" s="10"/>
      <c r="AP37" s="10"/>
      <c r="AR37" s="10"/>
      <c r="AT37" s="10"/>
    </row>
    <row r="38" spans="2:46" ht="145" x14ac:dyDescent="0.35">
      <c r="B38" s="20" t="str">
        <f>'INF GERAIS'!B38&amp;IFERROR(IF(INDEX(APOIO!$A$5:$A$50,MATCH('INF GERAIS'!N38,APOIO!$B$5:$B$50,0))="NÃO",APOIO!$A$2&amp;"NÃO VÁLIDO",""),"")</f>
        <v>2014.0031</v>
      </c>
      <c r="C38" s="20" t="str">
        <f>'INF GERAIS'!C38</f>
        <v>METROPOLITANA</v>
      </c>
      <c r="D38" s="20" t="str">
        <f>'INF GERAIS'!D38</f>
        <v>ARAÇOIABA</v>
      </c>
      <c r="E38" s="20" t="str">
        <f>'INF GERAIS'!E38</f>
        <v>DESENVOLVIMENTO E  URBANIZAÇÃO - PAVIMENTAÇÃO E CALÇAMENTO EM DIVERSAS RUAS COM PARALELEPÍPEDOS GRANÍTICOS</v>
      </c>
      <c r="F38" s="20" t="str">
        <f>'INF GERAIS'!G38</f>
        <v>NORMAL</v>
      </c>
      <c r="G38" s="47" t="s">
        <v>7627</v>
      </c>
      <c r="H38" s="10">
        <v>42552</v>
      </c>
      <c r="J38" s="10"/>
      <c r="K38" s="1" t="s">
        <v>5613</v>
      </c>
      <c r="L38" s="10">
        <v>42416</v>
      </c>
      <c r="M38" s="1" t="s">
        <v>6365</v>
      </c>
      <c r="N38" s="10">
        <v>42447</v>
      </c>
      <c r="O38" s="1" t="s">
        <v>6910</v>
      </c>
      <c r="P38" s="10">
        <v>42480</v>
      </c>
      <c r="Q38" s="1" t="s">
        <v>7061</v>
      </c>
      <c r="R38" s="10">
        <v>42492</v>
      </c>
      <c r="S38" s="1" t="s">
        <v>7206</v>
      </c>
      <c r="T38" s="10">
        <v>42508</v>
      </c>
      <c r="U38" s="386" t="s">
        <v>7546</v>
      </c>
      <c r="V38" s="10">
        <v>42541</v>
      </c>
      <c r="W38" s="1" t="s">
        <v>10240</v>
      </c>
      <c r="X38" s="10">
        <v>43081</v>
      </c>
      <c r="Y38" s="1" t="s">
        <v>10961</v>
      </c>
      <c r="Z38" s="10">
        <v>43206</v>
      </c>
      <c r="AA38" s="1233" t="s">
        <v>11595</v>
      </c>
      <c r="AB38" s="10">
        <v>43341</v>
      </c>
      <c r="AC38" s="1" t="s">
        <v>11672</v>
      </c>
      <c r="AD38" s="10">
        <v>43375</v>
      </c>
      <c r="AE38" s="1329" t="s">
        <v>11862</v>
      </c>
      <c r="AF38" s="10">
        <v>43501</v>
      </c>
      <c r="AH38" s="10"/>
      <c r="AJ38" s="10"/>
      <c r="AL38" s="10"/>
      <c r="AN38" s="10"/>
      <c r="AP38" s="10"/>
      <c r="AR38" s="10"/>
      <c r="AT38" s="10"/>
    </row>
    <row r="39" spans="2:46" ht="130.5" x14ac:dyDescent="0.35">
      <c r="B39" s="20" t="str">
        <f>'INF GERAIS'!B39&amp;IFERROR(IF(INDEX(APOIO!$A$5:$A$50,MATCH('INF GERAIS'!N39,APOIO!$B$5:$B$50,0))="NÃO",APOIO!$A$2&amp;"NÃO VÁLIDO",""),"")</f>
        <v>2014.0032</v>
      </c>
      <c r="C39" s="20" t="str">
        <f>'INF GERAIS'!C39</f>
        <v>SERTÃO DO ARARIPE</v>
      </c>
      <c r="D39" s="20" t="str">
        <f>'INF GERAIS'!D39</f>
        <v>ARARIPINA</v>
      </c>
      <c r="E39" s="20" t="str">
        <f>'INF GERAIS'!E39</f>
        <v>PAVIMENTAÇÃO ASFÁTICA EM CBUQ EM DIVERSAS RUAS</v>
      </c>
      <c r="F39" s="20" t="str">
        <f>'INF GERAIS'!G39</f>
        <v>NORMAL</v>
      </c>
      <c r="G39" s="47" t="s">
        <v>4680</v>
      </c>
      <c r="H39" s="10"/>
      <c r="J39" s="10"/>
      <c r="K39" s="1" t="s">
        <v>5733</v>
      </c>
      <c r="L39" s="10">
        <v>42416</v>
      </c>
      <c r="M39" s="1" t="s">
        <v>7213</v>
      </c>
      <c r="N39" s="10">
        <v>42509</v>
      </c>
      <c r="O39" s="875" t="s">
        <v>10011</v>
      </c>
      <c r="P39" s="10">
        <v>43005</v>
      </c>
      <c r="Q39" s="919" t="s">
        <v>10137</v>
      </c>
      <c r="R39" s="10">
        <v>43062</v>
      </c>
      <c r="S39" s="1" t="s">
        <v>11616</v>
      </c>
      <c r="T39" s="10">
        <v>43354</v>
      </c>
      <c r="U39" s="1353" t="s">
        <v>11912</v>
      </c>
      <c r="V39" s="233">
        <v>43531</v>
      </c>
      <c r="X39" s="10"/>
      <c r="Z39" s="10"/>
      <c r="AB39" s="10"/>
      <c r="AD39" s="10"/>
      <c r="AF39" s="10"/>
      <c r="AH39" s="10"/>
      <c r="AJ39" s="10"/>
      <c r="AL39" s="10"/>
      <c r="AN39" s="10"/>
      <c r="AP39" s="10"/>
      <c r="AR39" s="10"/>
      <c r="AT39" s="10"/>
    </row>
    <row r="40" spans="2:46" ht="174" x14ac:dyDescent="0.35">
      <c r="B40" s="20" t="str">
        <f>'INF GERAIS'!B40&amp;IFERROR(IF(INDEX(APOIO!$A$5:$A$50,MATCH('INF GERAIS'!N40,APOIO!$B$5:$B$50,0))="NÃO",APOIO!$A$2&amp;"NÃO VÁLIDO",""),"")</f>
        <v>2014.0428</v>
      </c>
      <c r="C40" s="20" t="str">
        <f>'INF GERAIS'!C40</f>
        <v>SERTÃO DO ARARIPE</v>
      </c>
      <c r="D40" s="20" t="str">
        <f>'INF GERAIS'!D40</f>
        <v>ARARIPINA</v>
      </c>
      <c r="E40" s="20" t="s">
        <v>5712</v>
      </c>
      <c r="F40" s="20" t="str">
        <f>'INF GERAIS'!G40</f>
        <v>NORMAL</v>
      </c>
      <c r="G40" s="47" t="s">
        <v>4680</v>
      </c>
      <c r="H40" s="10"/>
      <c r="J40" s="10"/>
      <c r="K40" s="127" t="s">
        <v>5713</v>
      </c>
      <c r="L40" s="10">
        <v>42416</v>
      </c>
      <c r="M40" s="1" t="s">
        <v>7214</v>
      </c>
      <c r="N40" s="10">
        <v>42509</v>
      </c>
      <c r="O40" s="1" t="s">
        <v>9370</v>
      </c>
      <c r="P40" s="10">
        <v>42881</v>
      </c>
      <c r="Q40" s="1" t="s">
        <v>11616</v>
      </c>
      <c r="R40" s="10">
        <v>43354</v>
      </c>
      <c r="S40" s="1353" t="s">
        <v>11912</v>
      </c>
      <c r="T40" s="10">
        <v>43531</v>
      </c>
      <c r="V40" s="10"/>
      <c r="X40" s="10"/>
      <c r="Z40" s="10"/>
      <c r="AB40" s="10"/>
      <c r="AD40" s="10"/>
      <c r="AF40" s="10"/>
      <c r="AH40" s="10"/>
      <c r="AJ40" s="10"/>
      <c r="AL40" s="10"/>
      <c r="AN40" s="10"/>
      <c r="AP40" s="10"/>
      <c r="AR40" s="10"/>
      <c r="AT40" s="10"/>
    </row>
    <row r="41" spans="2:46" s="127" customFormat="1" ht="116" x14ac:dyDescent="0.35">
      <c r="B41" s="127" t="str">
        <f>'INF GERAIS'!B41&amp;IFERROR(IF(INDEX(APOIO!$A$5:$A$50,MATCH('INF GERAIS'!N41,APOIO!$B$5:$B$50,0))="NÃO",APOIO!$A$2&amp;"NÃO VÁLIDO",""),"")</f>
        <v>2014.0033
NÃO VÁLIDO</v>
      </c>
      <c r="C41" s="127" t="str">
        <f>'INF GERAIS'!C41</f>
        <v>SERTÃO DO ARARIPE</v>
      </c>
      <c r="D41" s="127" t="str">
        <f>'INF GERAIS'!D41</f>
        <v>ARARIPINA</v>
      </c>
      <c r="E41" s="127" t="str">
        <f>'INF GERAIS'!E41</f>
        <v>CONSTRUÇÃO DO GALPÃO PARA TRIAGEM DE RESÍDUOS SÓLIDOS DOMICILIARES</v>
      </c>
      <c r="F41" s="127" t="str">
        <f>'INF GERAIS'!G41</f>
        <v>NORMAL</v>
      </c>
      <c r="G41" s="127" t="s">
        <v>4680</v>
      </c>
      <c r="H41" s="10"/>
      <c r="J41" s="10"/>
      <c r="K41" s="127" t="s">
        <v>5732</v>
      </c>
      <c r="L41" s="10">
        <v>42416</v>
      </c>
      <c r="M41" s="127" t="s">
        <v>11616</v>
      </c>
      <c r="N41" s="10">
        <v>43354</v>
      </c>
      <c r="P41" s="10"/>
      <c r="R41" s="10"/>
      <c r="T41" s="10"/>
      <c r="V41" s="10"/>
      <c r="X41" s="10"/>
      <c r="Z41" s="10"/>
      <c r="AB41" s="10"/>
      <c r="AD41" s="10"/>
      <c r="AF41" s="10"/>
      <c r="AH41" s="10"/>
      <c r="AJ41" s="10"/>
      <c r="AL41" s="10"/>
      <c r="AN41" s="10"/>
      <c r="AP41" s="10"/>
      <c r="AR41" s="10"/>
      <c r="AT41" s="10"/>
    </row>
    <row r="42" spans="2:46" ht="72.5" x14ac:dyDescent="0.35">
      <c r="B42" s="20" t="str">
        <f>'INF GERAIS'!B42&amp;IFERROR(IF(INDEX(APOIO!$A$5:$A$50,MATCH('INF GERAIS'!N42,APOIO!$B$5:$B$50,0))="NÃO",APOIO!$A$2&amp;"NÃO VÁLIDO",""),"")</f>
        <v>2014.0034</v>
      </c>
      <c r="C42" s="20" t="str">
        <f>'INF GERAIS'!C42</f>
        <v>SERTÃO DO MOXOTÓ</v>
      </c>
      <c r="D42" s="20" t="str">
        <f>'INF GERAIS'!D42</f>
        <v>ARCOVERDE</v>
      </c>
      <c r="E42" s="20" t="str">
        <f>'INF GERAIS'!E42</f>
        <v>CONSTRUÇÃO DA PRAÇA DA COHAB II</v>
      </c>
      <c r="F42" s="20" t="str">
        <f>'INF GERAIS'!G42</f>
        <v>NORMAL</v>
      </c>
      <c r="G42" s="47" t="s">
        <v>4680</v>
      </c>
      <c r="H42" s="10"/>
      <c r="J42" s="10"/>
      <c r="K42" s="1" t="s">
        <v>5675</v>
      </c>
      <c r="L42" s="10">
        <v>42416</v>
      </c>
      <c r="M42" s="1" t="s">
        <v>5933</v>
      </c>
      <c r="N42" s="10">
        <v>42425</v>
      </c>
      <c r="O42" s="1" t="s">
        <v>7095</v>
      </c>
      <c r="P42" s="10">
        <v>42499</v>
      </c>
      <c r="Q42" s="1" t="s">
        <v>8336</v>
      </c>
      <c r="R42" s="10">
        <v>42633</v>
      </c>
      <c r="S42" s="1137" t="s">
        <v>11210</v>
      </c>
      <c r="T42" s="10">
        <v>43269</v>
      </c>
      <c r="V42" s="10"/>
      <c r="X42" s="10"/>
      <c r="Z42" s="10"/>
      <c r="AB42" s="10"/>
      <c r="AD42" s="10"/>
      <c r="AF42" s="10"/>
      <c r="AH42" s="10"/>
      <c r="AJ42" s="10"/>
      <c r="AL42" s="10"/>
      <c r="AN42" s="10"/>
      <c r="AP42" s="10"/>
      <c r="AR42" s="10"/>
      <c r="AT42" s="10"/>
    </row>
    <row r="43" spans="2:46" ht="58" x14ac:dyDescent="0.35">
      <c r="B43" s="20" t="str">
        <f>'INF GERAIS'!B43&amp;IFERROR(IF(INDEX(APOIO!$A$5:$A$50,MATCH('INF GERAIS'!N43,APOIO!$B$5:$B$50,0))="NÃO",APOIO!$A$2&amp;"NÃO VÁLIDO",""),"")</f>
        <v>2014.0035</v>
      </c>
      <c r="C43" s="20" t="str">
        <f>'INF GERAIS'!C43</f>
        <v>SERTÃO DO MOXOTÓ</v>
      </c>
      <c r="D43" s="20" t="str">
        <f>'INF GERAIS'!D43</f>
        <v>ARCOVERDE</v>
      </c>
      <c r="E43" s="20" t="str">
        <f>'INF GERAIS'!E43</f>
        <v>REFORMA DA PRAÇA PRESIDENTE KENNEDY</v>
      </c>
      <c r="F43" s="20" t="str">
        <f>'INF GERAIS'!G43</f>
        <v>NORMAL</v>
      </c>
      <c r="G43" s="47" t="s">
        <v>4680</v>
      </c>
      <c r="H43" s="10"/>
      <c r="J43" s="10"/>
      <c r="K43" s="1" t="s">
        <v>5676</v>
      </c>
      <c r="L43" s="10">
        <v>42416</v>
      </c>
      <c r="M43" s="1" t="s">
        <v>5932</v>
      </c>
      <c r="N43" s="10">
        <v>42425</v>
      </c>
      <c r="O43" s="1" t="s">
        <v>7096</v>
      </c>
      <c r="P43" s="10">
        <v>42499</v>
      </c>
      <c r="R43" s="10"/>
      <c r="T43" s="10"/>
      <c r="V43" s="10"/>
      <c r="X43" s="10"/>
      <c r="Z43" s="10"/>
      <c r="AB43" s="10"/>
      <c r="AD43" s="10"/>
      <c r="AF43" s="10"/>
      <c r="AH43" s="10"/>
      <c r="AJ43" s="10"/>
      <c r="AL43" s="10"/>
      <c r="AN43" s="10"/>
      <c r="AP43" s="10"/>
      <c r="AR43" s="10"/>
      <c r="AT43" s="10"/>
    </row>
    <row r="44" spans="2:46" ht="58" x14ac:dyDescent="0.35">
      <c r="B44" s="20" t="str">
        <f>'INF GERAIS'!B44&amp;IFERROR(IF(INDEX(APOIO!$A$5:$A$50,MATCH('INF GERAIS'!N44,APOIO!$B$5:$B$50,0))="NÃO",APOIO!$A$2&amp;"NÃO VÁLIDO",""),"")</f>
        <v>2014.0036</v>
      </c>
      <c r="C44" s="20" t="str">
        <f>'INF GERAIS'!C44</f>
        <v>SERTÃO DO MOXOTÓ</v>
      </c>
      <c r="D44" s="20" t="str">
        <f>'INF GERAIS'!D44</f>
        <v>ARCOVERDE</v>
      </c>
      <c r="E44" s="20" t="str">
        <f>'INF GERAIS'!E44</f>
        <v>REFORMA DO CANTEIRO DA AV. ANTONIO JAPIASSU</v>
      </c>
      <c r="F44" s="20" t="str">
        <f>'INF GERAIS'!G44</f>
        <v>NORMAL</v>
      </c>
      <c r="G44" s="47" t="s">
        <v>4680</v>
      </c>
      <c r="H44" s="10"/>
      <c r="J44" s="10"/>
      <c r="K44" s="1" t="s">
        <v>5677</v>
      </c>
      <c r="L44" s="10">
        <v>42416</v>
      </c>
      <c r="N44" s="10"/>
      <c r="O44" s="1" t="s">
        <v>7097</v>
      </c>
      <c r="P44" s="10">
        <v>42499</v>
      </c>
      <c r="R44" s="10"/>
      <c r="T44" s="10"/>
      <c r="V44" s="10"/>
      <c r="X44" s="10"/>
      <c r="Z44" s="10"/>
      <c r="AB44" s="10"/>
      <c r="AD44" s="10"/>
      <c r="AF44" s="10"/>
      <c r="AH44" s="10"/>
      <c r="AJ44" s="10"/>
      <c r="AL44" s="10"/>
      <c r="AN44" s="10"/>
      <c r="AP44" s="10"/>
      <c r="AR44" s="10"/>
      <c r="AT44" s="10"/>
    </row>
    <row r="45" spans="2:46" ht="43.5" x14ac:dyDescent="0.35">
      <c r="B45" s="20" t="str">
        <f>'INF GERAIS'!B45&amp;IFERROR(IF(INDEX(APOIO!$A$5:$A$50,MATCH('INF GERAIS'!N45,APOIO!$B$5:$B$50,0))="NÃO",APOIO!$A$2&amp;"NÃO VÁLIDO",""),"")</f>
        <v>2014.0037</v>
      </c>
      <c r="C45" s="20" t="str">
        <f>'INF GERAIS'!C45</f>
        <v>SERTÃO DO MOXOTÓ</v>
      </c>
      <c r="D45" s="20" t="str">
        <f>'INF GERAIS'!D45</f>
        <v>ARCOVERDE</v>
      </c>
      <c r="E45" s="20" t="str">
        <f>'INF GERAIS'!E45</f>
        <v>REVITALIZAÇÃO DA PRAÇA REDONDA</v>
      </c>
      <c r="F45" s="20" t="str">
        <f>'INF GERAIS'!G45</f>
        <v>NORMAL</v>
      </c>
      <c r="G45" s="47" t="s">
        <v>4680</v>
      </c>
      <c r="H45" s="10"/>
      <c r="J45" s="10"/>
      <c r="K45" s="1" t="s">
        <v>5677</v>
      </c>
      <c r="L45" s="10">
        <v>42416</v>
      </c>
      <c r="N45" s="10"/>
      <c r="O45" s="1" t="s">
        <v>7097</v>
      </c>
      <c r="P45" s="10">
        <v>42499</v>
      </c>
      <c r="R45" s="10"/>
      <c r="T45" s="10"/>
      <c r="V45" s="10"/>
      <c r="X45" s="10"/>
      <c r="Z45" s="10"/>
      <c r="AB45" s="10"/>
      <c r="AD45" s="10"/>
      <c r="AF45" s="10"/>
      <c r="AH45" s="10"/>
      <c r="AJ45" s="10"/>
      <c r="AL45" s="10"/>
      <c r="AN45" s="10"/>
      <c r="AP45" s="10"/>
      <c r="AR45" s="10"/>
      <c r="AT45" s="10"/>
    </row>
    <row r="46" spans="2:46" ht="116" x14ac:dyDescent="0.35">
      <c r="B46" s="20" t="str">
        <f>'INF GERAIS'!B46&amp;IFERROR(IF(INDEX(APOIO!$A$5:$A$50,MATCH('INF GERAIS'!N46,APOIO!$B$5:$B$50,0))="NÃO",APOIO!$A$2&amp;"NÃO VÁLIDO",""),"")</f>
        <v>2014.0038</v>
      </c>
      <c r="C46" s="20" t="str">
        <f>'INF GERAIS'!C46</f>
        <v>AGRESTE CENTRAL</v>
      </c>
      <c r="D46" s="20" t="str">
        <f>'INF GERAIS'!D46</f>
        <v>BARRA DE GUABIRABA</v>
      </c>
      <c r="E46" s="20" t="str">
        <f>'INF GERAIS'!E46</f>
        <v>REFORMA E AMPLIAÇÃO DA UNIDADE MISTA PAULO VIANA DE QUEIROZ NO MUNICÍPIO DE BARRA DE GUABIRABA - PE</v>
      </c>
      <c r="F46" s="20" t="str">
        <f>'INF GERAIS'!G46</f>
        <v>NORMAL</v>
      </c>
      <c r="G46" s="47" t="s">
        <v>4680</v>
      </c>
      <c r="H46" s="10"/>
      <c r="J46" s="10"/>
      <c r="K46" s="1" t="s">
        <v>6273</v>
      </c>
      <c r="L46" s="10">
        <v>42426</v>
      </c>
      <c r="M46" s="1" t="s">
        <v>6286</v>
      </c>
      <c r="N46" s="10">
        <v>42443</v>
      </c>
      <c r="O46" s="1" t="s">
        <v>14016</v>
      </c>
      <c r="P46" s="10">
        <v>45434</v>
      </c>
      <c r="R46" s="10"/>
      <c r="T46" s="10"/>
      <c r="V46" s="10"/>
      <c r="X46" s="10"/>
      <c r="Z46" s="10"/>
      <c r="AB46" s="10"/>
      <c r="AD46" s="10"/>
      <c r="AF46" s="10"/>
      <c r="AH46" s="10"/>
      <c r="AJ46" s="10"/>
      <c r="AL46" s="10"/>
      <c r="AN46" s="10"/>
      <c r="AP46" s="10"/>
      <c r="AR46" s="10"/>
      <c r="AT46" s="10"/>
    </row>
    <row r="47" spans="2:46" ht="261" x14ac:dyDescent="0.35">
      <c r="B47" s="20" t="str">
        <f>'INF GERAIS'!B47&amp;IFERROR(IF(INDEX(APOIO!$A$5:$A$50,MATCH('INF GERAIS'!N47,APOIO!$B$5:$B$50,0))="NÃO",APOIO!$A$2&amp;"NÃO VÁLIDO",""),"")</f>
        <v>2014.0039</v>
      </c>
      <c r="C47" s="20" t="str">
        <f>'INF GERAIS'!C47</f>
        <v>AGRESTE CENTRAL</v>
      </c>
      <c r="D47" s="20" t="str">
        <f>'INF GERAIS'!D47</f>
        <v>BARRA DE GUABIRABA</v>
      </c>
      <c r="E47" s="20" t="str">
        <f>'INF GERAIS'!E47</f>
        <v>PAVIMENTAÇÃO DE RUAS NA SEDE DO MUNICÍPIO DE BARRA DE GUABIRABA-PE: AV. JUCELINO KUBSTCHEK, COMPLEMENTO DA RUA N. S. DAS DORES, RUA NOSSA SENHORA APARECIDA, RUA DA CADEIA, RUA SEVERINO SABINO DA SILVA, RUA SEVERINO MIGUEL, RUA 01 - MURO DE ARRIMO</v>
      </c>
      <c r="F47" s="20" t="str">
        <f>'INF GERAIS'!G47</f>
        <v>NORMAL</v>
      </c>
      <c r="G47" s="47" t="s">
        <v>4680</v>
      </c>
      <c r="H47" s="10"/>
      <c r="J47" s="10"/>
      <c r="K47" s="187" t="s">
        <v>5984</v>
      </c>
      <c r="L47" s="10">
        <v>42429</v>
      </c>
      <c r="M47" s="1" t="s">
        <v>6287</v>
      </c>
      <c r="N47" s="10">
        <v>42443</v>
      </c>
      <c r="O47" s="1" t="s">
        <v>6905</v>
      </c>
      <c r="P47" s="10">
        <v>42479</v>
      </c>
      <c r="R47" s="10"/>
      <c r="T47" s="10"/>
      <c r="V47" s="10"/>
      <c r="X47" s="10"/>
      <c r="Z47" s="10"/>
      <c r="AB47" s="10"/>
      <c r="AD47" s="10"/>
      <c r="AF47" s="10"/>
      <c r="AH47" s="10"/>
      <c r="AJ47" s="10"/>
      <c r="AL47" s="10"/>
      <c r="AN47" s="10"/>
      <c r="AP47" s="10"/>
      <c r="AR47" s="10"/>
      <c r="AT47" s="10"/>
    </row>
    <row r="48" spans="2:46" ht="101.5" x14ac:dyDescent="0.35">
      <c r="B48" s="20" t="str">
        <f>'INF GERAIS'!B48&amp;IFERROR(IF(INDEX(APOIO!$A$5:$A$50,MATCH('INF GERAIS'!N48,APOIO!$B$5:$B$50,0))="NÃO",APOIO!$A$2&amp;"NÃO VÁLIDO",""),"")</f>
        <v>2014.0040</v>
      </c>
      <c r="C48" s="20" t="str">
        <f>'INF GERAIS'!C48</f>
        <v>MATA SUL</v>
      </c>
      <c r="D48" s="20" t="str">
        <f>'INF GERAIS'!D48</f>
        <v>BARREIROS</v>
      </c>
      <c r="E48" s="20" t="str">
        <f>'INF GERAIS'!E48</f>
        <v>PAVIMENTAÇÃO EM PARALELEPIPEDO EM DIVERSAS RUAS DO MUNICIPIO( 31 RUAS)</v>
      </c>
      <c r="F48" s="20" t="str">
        <f>'INF GERAIS'!G48</f>
        <v>NORMAL</v>
      </c>
      <c r="G48" s="47" t="s">
        <v>4680</v>
      </c>
      <c r="H48" s="10"/>
      <c r="J48" s="10"/>
      <c r="K48" s="1" t="s">
        <v>5943</v>
      </c>
      <c r="L48" s="10">
        <v>42416</v>
      </c>
      <c r="M48" s="1" t="s">
        <v>5991</v>
      </c>
      <c r="N48" s="10">
        <v>42430</v>
      </c>
      <c r="O48" s="1" t="s">
        <v>5991</v>
      </c>
      <c r="P48" s="233" t="s">
        <v>6438</v>
      </c>
      <c r="Q48" s="278" t="s">
        <v>8504</v>
      </c>
      <c r="R48" s="10">
        <v>42648</v>
      </c>
      <c r="S48" s="1" t="s">
        <v>9994</v>
      </c>
      <c r="T48" s="10">
        <v>42993</v>
      </c>
      <c r="V48" s="10"/>
      <c r="X48" s="10"/>
      <c r="Z48" s="10"/>
      <c r="AB48" s="10"/>
      <c r="AD48" s="10"/>
      <c r="AF48" s="10"/>
      <c r="AH48" s="10"/>
      <c r="AJ48" s="10"/>
      <c r="AL48" s="10"/>
      <c r="AN48" s="10"/>
      <c r="AP48" s="10"/>
      <c r="AR48" s="10"/>
      <c r="AT48" s="10"/>
    </row>
    <row r="49" spans="2:46" ht="101.5" x14ac:dyDescent="0.35">
      <c r="B49" s="20" t="str">
        <f>'INF GERAIS'!B49&amp;IFERROR(IF(INDEX(APOIO!$A$5:$A$50,MATCH('INF GERAIS'!N49,APOIO!$B$5:$B$50,0))="NÃO",APOIO!$A$2&amp;"NÃO VÁLIDO",""),"")</f>
        <v>2014.0041</v>
      </c>
      <c r="C49" s="20" t="str">
        <f>'INF GERAIS'!C49</f>
        <v>MATA SUL</v>
      </c>
      <c r="D49" s="20" t="str">
        <f>'INF GERAIS'!D49</f>
        <v>BARREIROS</v>
      </c>
      <c r="E49" s="20" t="str">
        <f>'INF GERAIS'!E49</f>
        <v>CAPEAMENTO ASFALTICO DAS RUAS DO MUNICIPIO</v>
      </c>
      <c r="F49" s="20" t="str">
        <f>'INF GERAIS'!G49</f>
        <v>NORMAL</v>
      </c>
      <c r="G49" s="47" t="s">
        <v>4680</v>
      </c>
      <c r="H49" s="10"/>
      <c r="J49" s="10"/>
      <c r="K49" s="127" t="s">
        <v>5943</v>
      </c>
      <c r="L49" s="10">
        <v>42416</v>
      </c>
      <c r="M49" s="1" t="s">
        <v>5991</v>
      </c>
      <c r="N49" s="10">
        <v>42430</v>
      </c>
      <c r="O49" s="1" t="s">
        <v>5991</v>
      </c>
      <c r="P49" s="233" t="s">
        <v>6438</v>
      </c>
      <c r="Q49" s="278" t="s">
        <v>8624</v>
      </c>
      <c r="R49" s="10">
        <v>42556</v>
      </c>
      <c r="S49" s="1" t="s">
        <v>9994</v>
      </c>
      <c r="T49" s="10">
        <v>42993</v>
      </c>
      <c r="U49" s="894" t="s">
        <v>10076</v>
      </c>
      <c r="V49" s="10">
        <v>43026</v>
      </c>
      <c r="W49" s="1" t="s">
        <v>10230</v>
      </c>
      <c r="X49" s="10">
        <v>43075</v>
      </c>
      <c r="Y49" s="1001" t="s">
        <v>10478</v>
      </c>
      <c r="Z49" s="10">
        <v>43153</v>
      </c>
      <c r="AA49" s="1" t="s">
        <v>10591</v>
      </c>
      <c r="AB49" s="10">
        <v>43179</v>
      </c>
      <c r="AD49" s="10"/>
      <c r="AF49" s="10"/>
      <c r="AH49" s="10"/>
      <c r="AJ49" s="10"/>
      <c r="AL49" s="10"/>
      <c r="AN49" s="10"/>
      <c r="AP49" s="10"/>
      <c r="AR49" s="10"/>
      <c r="AT49" s="10"/>
    </row>
    <row r="50" spans="2:46" s="128" customFormat="1" ht="87" x14ac:dyDescent="0.35">
      <c r="B50" s="193" t="str">
        <f>'INF GERAIS'!B50&amp;IFERROR(IF(INDEX(APOIO!$A$5:$A$50,MATCH('INF GERAIS'!N50,APOIO!$B$5:$B$50,0))="NÃO",APOIO!$A$2&amp;"NÃO VÁLIDO",""),"")</f>
        <v>2014.0042</v>
      </c>
      <c r="C50" s="128" t="str">
        <f>'INF GERAIS'!C50</f>
        <v>MATA SUL</v>
      </c>
      <c r="D50" s="128" t="str">
        <f>'INF GERAIS'!D50</f>
        <v>BELÉM DE MARIA</v>
      </c>
      <c r="E50" s="128" t="str">
        <f>'INF GERAIS'!E50</f>
        <v>PAVIMENTAÇÃO EM PARALELEPÍPEDOS GRANITICOS DO ACESSO A BATATEIRA</v>
      </c>
      <c r="F50" s="128" t="str">
        <f>'INF GERAIS'!G50</f>
        <v>NORMAL</v>
      </c>
      <c r="G50" s="128" t="s">
        <v>4680</v>
      </c>
      <c r="H50" s="129"/>
      <c r="J50" s="129"/>
      <c r="K50" s="128" t="s">
        <v>5944</v>
      </c>
      <c r="L50" s="129">
        <v>42416</v>
      </c>
      <c r="M50" s="128" t="s">
        <v>5944</v>
      </c>
      <c r="N50" s="129">
        <v>42430</v>
      </c>
      <c r="O50" s="128" t="s">
        <v>6541</v>
      </c>
      <c r="P50" s="129">
        <v>42457</v>
      </c>
      <c r="Q50" s="128" t="s">
        <v>8888</v>
      </c>
      <c r="R50" s="129"/>
      <c r="S50" s="128" t="s">
        <v>10339</v>
      </c>
      <c r="T50" s="129">
        <v>43097</v>
      </c>
      <c r="U50" s="128" t="s">
        <v>10288</v>
      </c>
      <c r="V50" s="129">
        <v>43102</v>
      </c>
      <c r="X50" s="129"/>
      <c r="Z50" s="129"/>
      <c r="AB50" s="129"/>
      <c r="AD50" s="129"/>
      <c r="AF50" s="129"/>
      <c r="AH50" s="129"/>
      <c r="AJ50" s="129"/>
      <c r="AL50" s="129"/>
      <c r="AN50" s="129"/>
      <c r="AP50" s="129"/>
      <c r="AR50" s="129"/>
      <c r="AT50" s="129"/>
    </row>
    <row r="51" spans="2:46" s="128" customFormat="1" ht="101.5" x14ac:dyDescent="0.35">
      <c r="B51" s="193" t="str">
        <f>'INF GERAIS'!B51&amp;IFERROR(IF(INDEX(APOIO!$A$5:$A$50,MATCH('INF GERAIS'!N51,APOIO!$B$5:$B$50,0))="NÃO",APOIO!$A$2&amp;"NÃO VÁLIDO",""),"")</f>
        <v>2014.0043</v>
      </c>
      <c r="C51" s="128" t="str">
        <f>'INF GERAIS'!C51</f>
        <v>MATA SUL</v>
      </c>
      <c r="D51" s="128" t="str">
        <f>'INF GERAIS'!D51</f>
        <v>BELÉM DE MARIA</v>
      </c>
      <c r="E51" s="128" t="str">
        <f>'INF GERAIS'!E51</f>
        <v>REFORMA DO MURO E AMPLIAÇÃO  DO CEMITÉRIO DO DISTRITO DE BATATEIRA</v>
      </c>
      <c r="F51" s="128" t="str">
        <f>'INF GERAIS'!G51</f>
        <v>NORMAL</v>
      </c>
      <c r="G51" s="128" t="s">
        <v>4680</v>
      </c>
      <c r="H51" s="129"/>
      <c r="J51" s="129"/>
      <c r="K51" s="128" t="s">
        <v>5944</v>
      </c>
      <c r="L51" s="129">
        <v>42416</v>
      </c>
      <c r="M51" s="128" t="s">
        <v>5944</v>
      </c>
      <c r="N51" s="129">
        <v>42430</v>
      </c>
      <c r="O51" s="128" t="s">
        <v>6540</v>
      </c>
      <c r="P51" s="129">
        <v>42457</v>
      </c>
      <c r="Q51" s="128" t="s">
        <v>6892</v>
      </c>
      <c r="R51" s="129">
        <v>42479</v>
      </c>
      <c r="T51" s="129"/>
      <c r="V51" s="129"/>
      <c r="X51" s="129"/>
      <c r="Z51" s="129"/>
      <c r="AB51" s="129"/>
      <c r="AD51" s="129"/>
      <c r="AF51" s="129"/>
      <c r="AH51" s="129"/>
      <c r="AJ51" s="129"/>
      <c r="AL51" s="129"/>
      <c r="AN51" s="129"/>
      <c r="AP51" s="129"/>
      <c r="AR51" s="129"/>
      <c r="AT51" s="129"/>
    </row>
    <row r="52" spans="2:46" s="128" customFormat="1" ht="101.5" x14ac:dyDescent="0.35">
      <c r="B52" s="193" t="str">
        <f>'INF GERAIS'!B52&amp;IFERROR(IF(INDEX(APOIO!$A$5:$A$50,MATCH('INF GERAIS'!N52,APOIO!$B$5:$B$50,0))="NÃO",APOIO!$A$2&amp;"NÃO VÁLIDO",""),"")</f>
        <v>2014.0044</v>
      </c>
      <c r="C52" s="128" t="str">
        <f>'INF GERAIS'!C52</f>
        <v>MATA SUL</v>
      </c>
      <c r="D52" s="128" t="str">
        <f>'INF GERAIS'!D52</f>
        <v>BELÉM DE MARIA</v>
      </c>
      <c r="E52" s="128" t="str">
        <f>'INF GERAIS'!E52</f>
        <v>REFORMA E AMPLIAÇÃO DO MURO DO CEMITÉRIO NA SEDE DO MUNICÍPIO</v>
      </c>
      <c r="F52" s="128" t="str">
        <f>'INF GERAIS'!G52</f>
        <v>NORMAL</v>
      </c>
      <c r="G52" s="128" t="s">
        <v>4680</v>
      </c>
      <c r="H52" s="129"/>
      <c r="J52" s="129"/>
      <c r="K52" s="128" t="s">
        <v>5944</v>
      </c>
      <c r="L52" s="129">
        <v>42416</v>
      </c>
      <c r="M52" s="128" t="s">
        <v>5944</v>
      </c>
      <c r="N52" s="129">
        <v>42430</v>
      </c>
      <c r="O52" s="128" t="s">
        <v>6540</v>
      </c>
      <c r="P52" s="129">
        <v>42457</v>
      </c>
      <c r="Q52" s="128" t="s">
        <v>6892</v>
      </c>
      <c r="R52" s="129">
        <v>42479</v>
      </c>
      <c r="T52" s="129"/>
      <c r="V52" s="129"/>
      <c r="X52" s="129"/>
      <c r="Z52" s="129"/>
      <c r="AB52" s="129"/>
      <c r="AD52" s="129"/>
      <c r="AF52" s="129"/>
      <c r="AH52" s="129"/>
      <c r="AJ52" s="129"/>
      <c r="AL52" s="129"/>
      <c r="AN52" s="129"/>
      <c r="AP52" s="129"/>
      <c r="AR52" s="129"/>
      <c r="AT52" s="129"/>
    </row>
    <row r="53" spans="2:46" ht="145" x14ac:dyDescent="0.35">
      <c r="B53" s="20" t="str">
        <f>'INF GERAIS'!B53&amp;IFERROR(IF(INDEX(APOIO!$A$5:$A$50,MATCH('INF GERAIS'!N53,APOIO!$B$5:$B$50,0))="NÃO",APOIO!$A$2&amp;"NÃO VÁLIDO",""),"")</f>
        <v>2014.0045</v>
      </c>
      <c r="C53" s="20" t="str">
        <f>'INF GERAIS'!C53</f>
        <v>SERTÃO DE ITAPARICA</v>
      </c>
      <c r="D53" s="20" t="str">
        <f>'INF GERAIS'!D53</f>
        <v>BELÉM DE SÃO FRANCISCO</v>
      </c>
      <c r="E53" s="20" t="str">
        <f>'INF GERAIS'!E53</f>
        <v>PAVIMENTAÇÃO EM PEDRAS GRANÍTICAS DE DIVERSAS RUAS NA SEDE DO MUNICÍPIO E NO POVOADO DE CACHAUÍ DE BAIXO (ZONA RURAL) (11 RUAS)</v>
      </c>
      <c r="F53" s="20" t="str">
        <f>'INF GERAIS'!G53</f>
        <v>NORMAL</v>
      </c>
      <c r="G53" s="47" t="s">
        <v>4680</v>
      </c>
      <c r="H53" s="10"/>
      <c r="J53" s="10"/>
      <c r="K53" s="1" t="s">
        <v>5916</v>
      </c>
      <c r="L53" s="10">
        <v>42425</v>
      </c>
      <c r="M53" s="220" t="s">
        <v>6303</v>
      </c>
      <c r="N53" s="10">
        <v>42444</v>
      </c>
      <c r="O53" s="1" t="s">
        <v>10602</v>
      </c>
      <c r="P53" s="10">
        <v>43181</v>
      </c>
      <c r="Q53" s="1426" t="s">
        <v>12160</v>
      </c>
      <c r="R53" s="233">
        <v>43278</v>
      </c>
      <c r="S53" s="1426" t="s">
        <v>12159</v>
      </c>
      <c r="T53" s="10">
        <v>43606</v>
      </c>
      <c r="V53" s="10"/>
      <c r="X53" s="10"/>
      <c r="Z53" s="10"/>
      <c r="AB53" s="10"/>
      <c r="AD53" s="10"/>
      <c r="AF53" s="10"/>
      <c r="AH53" s="10"/>
      <c r="AJ53" s="10"/>
      <c r="AL53" s="10"/>
      <c r="AN53" s="10"/>
      <c r="AP53" s="10"/>
      <c r="AR53" s="10"/>
      <c r="AT53" s="10"/>
    </row>
    <row r="54" spans="2:46" ht="130.5" x14ac:dyDescent="0.35">
      <c r="B54" s="20" t="str">
        <f>'INF GERAIS'!B54&amp;IFERROR(IF(INDEX(APOIO!$A$5:$A$50,MATCH('INF GERAIS'!N54,APOIO!$B$5:$B$50,0))="NÃO",APOIO!$A$2&amp;"NÃO VÁLIDO",""),"")</f>
        <v>2014.0046</v>
      </c>
      <c r="C54" s="20" t="str">
        <f>'INF GERAIS'!C54</f>
        <v>AGRESTE CENTRAL</v>
      </c>
      <c r="D54" s="20" t="str">
        <f>'INF GERAIS'!D54</f>
        <v>BELO JARDIM</v>
      </c>
      <c r="E54" s="20" t="str">
        <f>'INF GERAIS'!E54</f>
        <v>CAPEAMENTO ASFÁLTICO DE DIVERSAS RUAS</v>
      </c>
      <c r="F54" s="20" t="str">
        <f>'INF GERAIS'!G54</f>
        <v>NORMAL</v>
      </c>
      <c r="G54" s="47" t="s">
        <v>4680</v>
      </c>
      <c r="H54" s="10"/>
      <c r="J54" s="10"/>
      <c r="K54" s="1" t="s">
        <v>6060</v>
      </c>
      <c r="L54" s="10">
        <v>42433</v>
      </c>
      <c r="M54" s="1" t="s">
        <v>6233</v>
      </c>
      <c r="N54" s="10">
        <v>42439</v>
      </c>
      <c r="O54" s="1" t="s">
        <v>6441</v>
      </c>
      <c r="P54" s="10">
        <v>42458</v>
      </c>
      <c r="Q54" s="803" t="s">
        <v>9757</v>
      </c>
      <c r="R54" s="804" t="s">
        <v>9758</v>
      </c>
      <c r="T54" s="10"/>
      <c r="V54" s="10"/>
      <c r="X54" s="10"/>
      <c r="Z54" s="10"/>
      <c r="AB54" s="10"/>
      <c r="AD54" s="10"/>
      <c r="AF54" s="10"/>
      <c r="AH54" s="10"/>
      <c r="AJ54" s="10"/>
      <c r="AL54" s="10"/>
      <c r="AN54" s="10"/>
      <c r="AP54" s="10"/>
      <c r="AR54" s="10"/>
      <c r="AT54" s="10"/>
    </row>
    <row r="55" spans="2:46" ht="145" x14ac:dyDescent="0.35">
      <c r="B55" s="20" t="str">
        <f>'INF GERAIS'!B55&amp;IFERROR(IF(INDEX(APOIO!$A$5:$A$50,MATCH('INF GERAIS'!N55,APOIO!$B$5:$B$50,0))="NÃO",APOIO!$A$2&amp;"NÃO VÁLIDO",""),"")</f>
        <v>2014.0047
NÃO VÁLIDO</v>
      </c>
      <c r="C55" s="20" t="str">
        <f>'INF GERAIS'!C55</f>
        <v>AGRESTE CENTRAL</v>
      </c>
      <c r="D55" s="20" t="str">
        <f>'INF GERAIS'!D55</f>
        <v>BELO JARDIM</v>
      </c>
      <c r="E55" s="20" t="str">
        <f>'INF GERAIS'!E55</f>
        <v>APOIO A IMPLANTAÇÃO DE INFRA-ESTRUTURA URBANA NO MUNICÍPIO DE BELO JARDIM-PE - PAVIMENTAÇÃO EM TSD DE DIVERSAS RUAS NO MUNICÍPIO</v>
      </c>
      <c r="F55" s="20" t="str">
        <f>'INF GERAIS'!G55</f>
        <v>NORMAL</v>
      </c>
      <c r="G55" s="47" t="s">
        <v>4680</v>
      </c>
      <c r="H55" s="10"/>
      <c r="J55" s="10"/>
      <c r="K55" s="1" t="s">
        <v>6057</v>
      </c>
      <c r="L55" s="10"/>
      <c r="N55" s="10"/>
      <c r="P55" s="10"/>
      <c r="R55" s="10"/>
      <c r="T55" s="10"/>
      <c r="V55" s="10"/>
      <c r="X55" s="10"/>
      <c r="Z55" s="10"/>
      <c r="AB55" s="10"/>
      <c r="AD55" s="10"/>
      <c r="AF55" s="10"/>
      <c r="AH55" s="10"/>
      <c r="AJ55" s="10"/>
      <c r="AL55" s="10"/>
      <c r="AN55" s="10"/>
      <c r="AP55" s="10"/>
      <c r="AR55" s="10"/>
      <c r="AT55" s="10"/>
    </row>
    <row r="56" spans="2:46" ht="116" x14ac:dyDescent="0.35">
      <c r="B56" s="20" t="str">
        <f>'INF GERAIS'!B56&amp;IFERROR(IF(INDEX(APOIO!$A$5:$A$50,MATCH('INF GERAIS'!N56,APOIO!$B$5:$B$50,0))="NÃO",APOIO!$A$2&amp;"NÃO VÁLIDO",""),"")</f>
        <v>2014.0048</v>
      </c>
      <c r="C56" s="20" t="str">
        <f>'INF GERAIS'!C56</f>
        <v>AGRESTE CENTRAL</v>
      </c>
      <c r="D56" s="20" t="str">
        <f>'INF GERAIS'!D56</f>
        <v>BELO JARDIM</v>
      </c>
      <c r="E56" s="20" t="str">
        <f>'INF GERAIS'!E56</f>
        <v>CONSTRUÇÃO DE PARQUE AMBIENTAL NO MUNICÍPIO DE BELO JARDIM - PE</v>
      </c>
      <c r="F56" s="20" t="str">
        <f>'INF GERAIS'!G56</f>
        <v>NORMAL</v>
      </c>
      <c r="G56" s="47" t="s">
        <v>4680</v>
      </c>
      <c r="H56" s="10"/>
      <c r="J56" s="10"/>
      <c r="K56" s="1" t="s">
        <v>6058</v>
      </c>
      <c r="L56" s="10">
        <v>42433</v>
      </c>
      <c r="M56" s="1" t="s">
        <v>6232</v>
      </c>
      <c r="N56" s="10">
        <v>42439</v>
      </c>
      <c r="O56" s="1" t="s">
        <v>6442</v>
      </c>
      <c r="P56" s="10">
        <v>42458</v>
      </c>
      <c r="Q56" s="803" t="s">
        <v>9757</v>
      </c>
      <c r="R56" s="804" t="s">
        <v>9758</v>
      </c>
      <c r="T56" s="10"/>
      <c r="V56" s="10"/>
      <c r="X56" s="10"/>
      <c r="Z56" s="10"/>
      <c r="AB56" s="10"/>
      <c r="AD56" s="10"/>
      <c r="AF56" s="10"/>
      <c r="AH56" s="10"/>
      <c r="AJ56" s="10"/>
      <c r="AL56" s="10"/>
      <c r="AN56" s="10"/>
      <c r="AP56" s="10"/>
      <c r="AR56" s="10"/>
      <c r="AT56" s="10"/>
    </row>
    <row r="57" spans="2:46" ht="159.5" x14ac:dyDescent="0.35">
      <c r="B57" s="20" t="str">
        <f>'INF GERAIS'!B57&amp;IFERROR(IF(INDEX(APOIO!$A$5:$A$50,MATCH('INF GERAIS'!N57,APOIO!$B$5:$B$50,0))="NÃO",APOIO!$A$2&amp;"NÃO VÁLIDO",""),"")</f>
        <v>2014.0049</v>
      </c>
      <c r="C57" s="20" t="str">
        <f>'INF GERAIS'!C57</f>
        <v>AGRESTE CENTRAL</v>
      </c>
      <c r="D57" s="20" t="str">
        <f>'INF GERAIS'!D57</f>
        <v>BELO JARDIM</v>
      </c>
      <c r="E57" s="20" t="str">
        <f>'INF GERAIS'!E57</f>
        <v>APOIO À IMPLANTAÇÃO DE INFRA-ESTRUTURA URBANA NO MUNICÍPIO DE BELO JARDIM - PE 
(CONSTRUÇÃO DE PRAÇA DE ALIMENTAÇÃO E ÁREA DE RECREAÇÃO)</v>
      </c>
      <c r="F57" s="20" t="str">
        <f>'INF GERAIS'!G57</f>
        <v>NORMAL</v>
      </c>
      <c r="G57" s="47" t="s">
        <v>4680</v>
      </c>
      <c r="H57" s="10"/>
      <c r="J57" s="10"/>
      <c r="K57" s="1" t="s">
        <v>6059</v>
      </c>
      <c r="L57" s="10">
        <v>42433</v>
      </c>
      <c r="M57" s="1" t="s">
        <v>6235</v>
      </c>
      <c r="N57" s="10">
        <v>42439</v>
      </c>
      <c r="O57" s="1" t="s">
        <v>6443</v>
      </c>
      <c r="P57" s="10">
        <v>42458</v>
      </c>
      <c r="Q57" s="803" t="s">
        <v>9757</v>
      </c>
      <c r="R57" s="804" t="s">
        <v>9758</v>
      </c>
      <c r="T57" s="10"/>
      <c r="V57" s="10"/>
      <c r="X57" s="10"/>
      <c r="Z57" s="10"/>
      <c r="AB57" s="10"/>
      <c r="AD57" s="10"/>
      <c r="AF57" s="10"/>
      <c r="AH57" s="10"/>
      <c r="AJ57" s="10"/>
      <c r="AL57" s="10"/>
      <c r="AN57" s="10"/>
      <c r="AP57" s="10"/>
      <c r="AR57" s="10"/>
      <c r="AT57" s="10"/>
    </row>
    <row r="58" spans="2:46" ht="217.5" x14ac:dyDescent="0.35">
      <c r="B58" s="20" t="str">
        <f>'INF GERAIS'!B58&amp;IFERROR(IF(INDEX(APOIO!$A$5:$A$50,MATCH('INF GERAIS'!N58,APOIO!$B$5:$B$50,0))="NÃO",APOIO!$A$2&amp;"NÃO VÁLIDO",""),"")</f>
        <v>2014.0050</v>
      </c>
      <c r="C58" s="20" t="str">
        <f>'INF GERAIS'!C58</f>
        <v>AGRESTE CENTRAL</v>
      </c>
      <c r="D58" s="20" t="str">
        <f>'INF GERAIS'!D58</f>
        <v>BELO JARDIM</v>
      </c>
      <c r="E58" s="20" t="str">
        <f>'INF GERAIS'!E58</f>
        <v>APOIO À IMPLANTAÇÃO DE INFRA-ESTRUTURA URBANA NO MUNICÍPIO DE BELO JARDIM - PE 
PAVIMENTAÇÃO DE VIAS EM PARALELEPÍPEDOS GRANITICOS NOS POVOADOS XUCURU E SERRA DOS VENTOS, MUNICÍPIO DE BELO JARDIM - PE</v>
      </c>
      <c r="F58" s="20" t="str">
        <f>'INF GERAIS'!G58</f>
        <v>NORMAL</v>
      </c>
      <c r="G58" s="47" t="s">
        <v>4680</v>
      </c>
      <c r="H58" s="10"/>
      <c r="J58" s="10"/>
      <c r="K58" s="1" t="s">
        <v>6234</v>
      </c>
      <c r="L58" s="10">
        <v>42433</v>
      </c>
      <c r="M58" s="1" t="s">
        <v>6236</v>
      </c>
      <c r="N58" s="10">
        <v>42439</v>
      </c>
      <c r="O58" s="1" t="s">
        <v>6444</v>
      </c>
      <c r="P58" s="10">
        <v>42458</v>
      </c>
      <c r="Q58" s="803" t="s">
        <v>9757</v>
      </c>
      <c r="R58" s="804" t="s">
        <v>9758</v>
      </c>
      <c r="T58" s="10"/>
      <c r="V58" s="10"/>
      <c r="X58" s="10"/>
      <c r="Z58" s="10"/>
      <c r="AB58" s="10"/>
      <c r="AD58" s="10"/>
      <c r="AF58" s="10"/>
      <c r="AH58" s="10"/>
      <c r="AJ58" s="10"/>
      <c r="AL58" s="10"/>
      <c r="AN58" s="10"/>
      <c r="AP58" s="10"/>
      <c r="AR58" s="10"/>
      <c r="AT58" s="10"/>
    </row>
    <row r="59" spans="2:46" ht="130.5" x14ac:dyDescent="0.35">
      <c r="B59" s="20" t="str">
        <f>'INF GERAIS'!B59&amp;IFERROR(IF(INDEX(APOIO!$A$5:$A$50,MATCH('INF GERAIS'!N59,APOIO!$B$5:$B$50,0))="NÃO",APOIO!$A$2&amp;"NÃO VÁLIDO",""),"")</f>
        <v>2014.0051</v>
      </c>
      <c r="C59" s="20" t="str">
        <f>'INF GERAIS'!C59</f>
        <v>AGRESTE CENTRAL</v>
      </c>
      <c r="D59" s="20" t="str">
        <f>'INF GERAIS'!D59</f>
        <v>BELO JARDIM</v>
      </c>
      <c r="E59" s="20" t="str">
        <f>'INF GERAIS'!E59</f>
        <v>REQUALIFICAÇÃO DA AVENIDA PAULO GUERRA</v>
      </c>
      <c r="F59" s="20" t="str">
        <f>'INF GERAIS'!G59</f>
        <v>NORMAL</v>
      </c>
      <c r="G59" s="47" t="s">
        <v>4680</v>
      </c>
      <c r="H59" s="10"/>
      <c r="J59" s="10"/>
      <c r="K59" s="1" t="s">
        <v>6061</v>
      </c>
      <c r="L59" s="10">
        <v>42433</v>
      </c>
      <c r="M59" s="1" t="s">
        <v>6237</v>
      </c>
      <c r="N59" s="10">
        <v>42439</v>
      </c>
      <c r="O59" s="239" t="s">
        <v>6445</v>
      </c>
      <c r="P59" s="10">
        <v>42458</v>
      </c>
      <c r="Q59" s="803" t="s">
        <v>9757</v>
      </c>
      <c r="R59" s="804" t="s">
        <v>9758</v>
      </c>
      <c r="T59" s="10"/>
      <c r="V59" s="10"/>
      <c r="X59" s="10"/>
      <c r="Z59" s="10"/>
      <c r="AB59" s="10"/>
      <c r="AD59" s="10"/>
      <c r="AF59" s="10"/>
      <c r="AH59" s="10"/>
      <c r="AJ59" s="10"/>
      <c r="AL59" s="10"/>
      <c r="AN59" s="10"/>
      <c r="AP59" s="10"/>
      <c r="AR59" s="10"/>
      <c r="AT59" s="10"/>
    </row>
    <row r="60" spans="2:46" ht="101.5" x14ac:dyDescent="0.35">
      <c r="B60" s="20" t="str">
        <f>'INF GERAIS'!B60&amp;IFERROR(IF(INDEX(APOIO!$A$5:$A$50,MATCH('INF GERAIS'!N60,APOIO!$B$5:$B$50,0))="NÃO",APOIO!$A$2&amp;"NÃO VÁLIDO",""),"")</f>
        <v>2014.0052</v>
      </c>
      <c r="C60" s="20" t="str">
        <f>'INF GERAIS'!C60</f>
        <v>SERTÃO DO MOXOTÓ</v>
      </c>
      <c r="D60" s="20" t="str">
        <f>'INF GERAIS'!D60</f>
        <v>BETÂNIA</v>
      </c>
      <c r="E60" s="20" t="str">
        <f>'INF GERAIS'!E60</f>
        <v>CONSTRUÇÃO DE PRAÇA PÚBLICA PARA LAZER</v>
      </c>
      <c r="F60" s="20" t="str">
        <f>'INF GERAIS'!G60</f>
        <v>NORMAL</v>
      </c>
      <c r="G60" s="47" t="s">
        <v>4680</v>
      </c>
      <c r="H60" s="10"/>
      <c r="J60" s="10"/>
      <c r="K60" s="1" t="s">
        <v>5920</v>
      </c>
      <c r="L60" s="10">
        <v>42425</v>
      </c>
      <c r="M60" s="1" t="s">
        <v>7536</v>
      </c>
      <c r="N60" s="10">
        <v>42538</v>
      </c>
      <c r="O60" s="657" t="s">
        <v>8894</v>
      </c>
      <c r="P60" s="10">
        <v>42774</v>
      </c>
      <c r="R60" s="10"/>
      <c r="T60" s="10"/>
      <c r="V60" s="10"/>
      <c r="X60" s="10"/>
      <c r="Z60" s="10"/>
      <c r="AB60" s="10"/>
      <c r="AD60" s="10"/>
      <c r="AF60" s="10"/>
      <c r="AH60" s="10"/>
      <c r="AJ60" s="10"/>
      <c r="AL60" s="10"/>
      <c r="AN60" s="10"/>
      <c r="AP60" s="10"/>
      <c r="AR60" s="10"/>
      <c r="AT60" s="10"/>
    </row>
    <row r="61" spans="2:46" ht="188.5" x14ac:dyDescent="0.35">
      <c r="B61" s="20" t="str">
        <f>'INF GERAIS'!B61&amp;IFERROR(IF(INDEX(APOIO!$A$5:$A$50,MATCH('INF GERAIS'!N61,APOIO!$B$5:$B$50,0))="NÃO",APOIO!$A$2&amp;"NÃO VÁLIDO",""),"")</f>
        <v>2014.0053</v>
      </c>
      <c r="C61" s="20" t="str">
        <f>'INF GERAIS'!C61</f>
        <v>AGRESTE CENTRAL</v>
      </c>
      <c r="D61" s="20" t="str">
        <f>'INF GERAIS'!D61</f>
        <v>BEZERROS</v>
      </c>
      <c r="E61" s="20" t="str">
        <f>'INF GERAIS'!E61</f>
        <v>PAVIMENTAÇÃO DE DIVERSAS RUAS (40 RUAS)</v>
      </c>
      <c r="F61" s="20" t="str">
        <f>'INF GERAIS'!G61</f>
        <v>NORMAL</v>
      </c>
      <c r="G61" s="47" t="s">
        <v>4680</v>
      </c>
      <c r="H61" s="10"/>
      <c r="J61" s="10"/>
      <c r="K61" s="1" t="s">
        <v>5755</v>
      </c>
      <c r="L61" s="10">
        <v>42417</v>
      </c>
      <c r="M61" s="167" t="s">
        <v>5884</v>
      </c>
      <c r="N61" s="10">
        <v>42423</v>
      </c>
      <c r="O61" s="1" t="s">
        <v>6288</v>
      </c>
      <c r="P61" s="10">
        <v>42443</v>
      </c>
      <c r="Q61" s="1" t="s">
        <v>6408</v>
      </c>
      <c r="R61" s="10">
        <v>42451</v>
      </c>
      <c r="S61" s="1" t="s">
        <v>6439</v>
      </c>
      <c r="T61" s="10">
        <v>42458</v>
      </c>
      <c r="U61" s="1" t="s">
        <v>6905</v>
      </c>
      <c r="V61" s="10">
        <v>42479</v>
      </c>
      <c r="W61" s="803" t="s">
        <v>9759</v>
      </c>
      <c r="X61" s="804">
        <v>997585174</v>
      </c>
      <c r="Z61" s="10"/>
      <c r="AB61" s="10"/>
      <c r="AD61" s="10"/>
      <c r="AF61" s="10"/>
      <c r="AH61" s="10"/>
      <c r="AJ61" s="10"/>
      <c r="AL61" s="10"/>
      <c r="AN61" s="10"/>
      <c r="AP61" s="10"/>
      <c r="AR61" s="10"/>
      <c r="AT61" s="10"/>
    </row>
    <row r="62" spans="2:46" ht="188.5" x14ac:dyDescent="0.35">
      <c r="B62" s="20" t="str">
        <f>'INF GERAIS'!B62&amp;IFERROR(IF(INDEX(APOIO!$A$5:$A$50,MATCH('INF GERAIS'!N62,APOIO!$B$5:$B$50,0))="NÃO",APOIO!$A$2&amp;"NÃO VÁLIDO",""),"")</f>
        <v>2014.0054</v>
      </c>
      <c r="C62" s="20" t="str">
        <f>'INF GERAIS'!C62</f>
        <v>AGRESTE CENTRAL</v>
      </c>
      <c r="D62" s="20" t="str">
        <f>'INF GERAIS'!D62</f>
        <v>BEZERROS</v>
      </c>
      <c r="E62" s="20" t="str">
        <f>'INF GERAIS'!E62</f>
        <v>CONSTRUÇÃO DO TERMINAL ALTERNATIVO DE TRANSPORTE DE PASSAGEIROS</v>
      </c>
      <c r="F62" s="20" t="str">
        <f>'INF GERAIS'!G62</f>
        <v>NORMAL</v>
      </c>
      <c r="G62" s="47" t="s">
        <v>4680</v>
      </c>
      <c r="H62" s="10"/>
      <c r="J62" s="10"/>
      <c r="K62" s="156" t="s">
        <v>5829</v>
      </c>
      <c r="L62" s="10">
        <v>42417</v>
      </c>
      <c r="M62" s="167" t="s">
        <v>5882</v>
      </c>
      <c r="N62" s="10">
        <v>42423</v>
      </c>
      <c r="O62" s="268" t="s">
        <v>6289</v>
      </c>
      <c r="P62" s="10">
        <v>42443</v>
      </c>
      <c r="Q62" s="1" t="s">
        <v>6440</v>
      </c>
      <c r="R62" s="10">
        <v>42458</v>
      </c>
      <c r="S62" s="803" t="s">
        <v>9759</v>
      </c>
      <c r="T62" s="804">
        <v>997585174</v>
      </c>
      <c r="V62" s="10"/>
      <c r="X62" s="10"/>
      <c r="Z62" s="10"/>
      <c r="AB62" s="10"/>
      <c r="AD62" s="10"/>
      <c r="AF62" s="10"/>
      <c r="AH62" s="10"/>
      <c r="AJ62" s="10"/>
      <c r="AL62" s="10"/>
      <c r="AN62" s="10"/>
      <c r="AP62" s="10"/>
      <c r="AR62" s="10"/>
      <c r="AT62" s="10"/>
    </row>
    <row r="63" spans="2:46" ht="159.5" x14ac:dyDescent="0.35">
      <c r="B63" s="20" t="str">
        <f>'INF GERAIS'!B63&amp;IFERROR(IF(INDEX(APOIO!$A$5:$A$50,MATCH('INF GERAIS'!N63,APOIO!$B$5:$B$50,0))="NÃO",APOIO!$A$2&amp;"NÃO VÁLIDO",""),"")</f>
        <v>2014.0055</v>
      </c>
      <c r="C63" s="20" t="str">
        <f>'INF GERAIS'!C63</f>
        <v>SERTÃO DO ARARIPE</v>
      </c>
      <c r="D63" s="20" t="str">
        <f>'INF GERAIS'!D63</f>
        <v>BODOCÓ</v>
      </c>
      <c r="E63" s="20" t="str">
        <f>'INF GERAIS'!E63</f>
        <v xml:space="preserve">PAVIMENTAÇÃO EM PARALELEPÍPEDOS GRANÍTICOS  NA SEDE DO MUNICÍPIO( 24 RUAS) </v>
      </c>
      <c r="F63" s="20" t="str">
        <f>'INF GERAIS'!G63</f>
        <v>NORMAL</v>
      </c>
      <c r="G63" s="47" t="s">
        <v>4680</v>
      </c>
      <c r="H63" s="10"/>
      <c r="J63" s="10"/>
      <c r="K63" s="166" t="s">
        <v>5875</v>
      </c>
      <c r="L63" s="10">
        <v>42422</v>
      </c>
      <c r="M63" s="1" t="s">
        <v>6399</v>
      </c>
      <c r="N63" s="10">
        <v>42451</v>
      </c>
      <c r="O63" s="324" t="s">
        <v>7099</v>
      </c>
      <c r="P63" s="10">
        <v>42499</v>
      </c>
      <c r="Q63" s="1" t="s">
        <v>8837</v>
      </c>
      <c r="R63" s="10">
        <v>42758</v>
      </c>
      <c r="S63" s="1" t="s">
        <v>10284</v>
      </c>
      <c r="T63" s="10">
        <v>42737</v>
      </c>
      <c r="U63" s="1" t="s">
        <v>10285</v>
      </c>
      <c r="V63" s="10">
        <v>42737</v>
      </c>
      <c r="X63" s="10"/>
      <c r="Z63" s="10"/>
      <c r="AB63" s="10"/>
      <c r="AD63" s="10"/>
      <c r="AF63" s="10"/>
      <c r="AH63" s="10"/>
      <c r="AJ63" s="10"/>
      <c r="AL63" s="10"/>
      <c r="AN63" s="10"/>
      <c r="AP63" s="10"/>
      <c r="AR63" s="10"/>
      <c r="AT63" s="10"/>
    </row>
    <row r="64" spans="2:46" ht="116" x14ac:dyDescent="0.35">
      <c r="B64" s="20" t="str">
        <f>'INF GERAIS'!B64&amp;IFERROR(IF(INDEX(APOIO!$A$5:$A$50,MATCH('INF GERAIS'!N64,APOIO!$B$5:$B$50,0))="NÃO",APOIO!$A$2&amp;"NÃO VÁLIDO",""),"")</f>
        <v>2014.0056</v>
      </c>
      <c r="C64" s="20" t="str">
        <f>'INF GERAIS'!C64</f>
        <v>AGRESTE MERIDIONAL</v>
      </c>
      <c r="D64" s="20" t="str">
        <f>'INF GERAIS'!D64</f>
        <v>BOM CONSELHO</v>
      </c>
      <c r="E64" s="20" t="str">
        <f>'INF GERAIS'!E64</f>
        <v>CONSTRUÇÃO DE PAVIMENTAÇÃO COM PARALELEPÍPEDOS, EM RUAS, NO MUNICÍPIO DE BOM CONSELHO - PE</v>
      </c>
      <c r="F64" s="20" t="str">
        <f>'INF GERAIS'!G64</f>
        <v>NORMAL</v>
      </c>
      <c r="G64" s="47" t="s">
        <v>4680</v>
      </c>
      <c r="H64" s="10"/>
      <c r="J64" s="10"/>
      <c r="K64" s="152" t="s">
        <v>5788</v>
      </c>
      <c r="L64" s="10">
        <v>42418</v>
      </c>
      <c r="M64" s="229" t="s">
        <v>6387</v>
      </c>
      <c r="N64" s="10">
        <v>42450</v>
      </c>
      <c r="O64" s="1" t="s">
        <v>7060</v>
      </c>
      <c r="P64" s="10">
        <v>42492</v>
      </c>
      <c r="Q64" s="1" t="s">
        <v>7152</v>
      </c>
      <c r="R64" s="10">
        <v>42501</v>
      </c>
      <c r="S64" s="1" t="s">
        <v>7355</v>
      </c>
      <c r="T64" s="10">
        <v>42521</v>
      </c>
      <c r="U64" s="1" t="s">
        <v>7538</v>
      </c>
      <c r="V64" s="10">
        <v>42538</v>
      </c>
      <c r="W64" s="399" t="s">
        <v>7624</v>
      </c>
      <c r="X64" s="10">
        <v>42549</v>
      </c>
      <c r="Z64" s="10"/>
      <c r="AB64" s="10"/>
      <c r="AD64" s="10"/>
      <c r="AF64" s="10"/>
      <c r="AH64" s="10"/>
      <c r="AJ64" s="10"/>
      <c r="AL64" s="10"/>
      <c r="AN64" s="10"/>
      <c r="AP64" s="10"/>
      <c r="AR64" s="10"/>
      <c r="AT64" s="10"/>
    </row>
    <row r="65" spans="2:46" ht="101.5" x14ac:dyDescent="0.35">
      <c r="B65" s="20" t="str">
        <f>'INF GERAIS'!B65&amp;IFERROR(IF(INDEX(APOIO!$A$5:$A$50,MATCH('INF GERAIS'!N65,APOIO!$B$5:$B$50,0))="NÃO",APOIO!$A$2&amp;"NÃO VÁLIDO",""),"")</f>
        <v>2014.0057</v>
      </c>
      <c r="C65" s="20" t="str">
        <f>'INF GERAIS'!C65</f>
        <v>AGRESTE MERIDIONAL</v>
      </c>
      <c r="D65" s="20" t="str">
        <f>'INF GERAIS'!D65</f>
        <v>BOM CONSELHO</v>
      </c>
      <c r="E65" s="20" t="str">
        <f>'INF GERAIS'!E65</f>
        <v xml:space="preserve">CONSTRUÇÃO DE SISTEMA DE ABASTECIMENTO DE ÁGUA NO POVOADO DE LAGOA DE SÃO JOSÉ </v>
      </c>
      <c r="F65" s="20" t="str">
        <f>'INF GERAIS'!G65</f>
        <v>NORMAL</v>
      </c>
      <c r="G65" s="47" t="s">
        <v>4680</v>
      </c>
      <c r="H65" s="10"/>
      <c r="J65" s="10"/>
      <c r="K65" s="152" t="s">
        <v>5788</v>
      </c>
      <c r="L65" s="10">
        <v>42418</v>
      </c>
      <c r="M65" s="229" t="s">
        <v>6387</v>
      </c>
      <c r="N65" s="10">
        <v>42450</v>
      </c>
      <c r="O65" s="1" t="s">
        <v>7060</v>
      </c>
      <c r="P65" s="10">
        <v>42492</v>
      </c>
      <c r="Q65" s="1" t="s">
        <v>7153</v>
      </c>
      <c r="R65" s="10">
        <v>42501</v>
      </c>
      <c r="S65" s="1" t="s">
        <v>7356</v>
      </c>
      <c r="T65" s="10">
        <v>42521</v>
      </c>
      <c r="U65" s="1" t="s">
        <v>7487</v>
      </c>
      <c r="V65" s="10">
        <v>42534</v>
      </c>
      <c r="W65" s="1" t="s">
        <v>7355</v>
      </c>
      <c r="X65" s="10">
        <v>42538</v>
      </c>
      <c r="Y65" s="399" t="s">
        <v>7624</v>
      </c>
      <c r="Z65" s="233">
        <v>42549</v>
      </c>
      <c r="AB65" s="10"/>
      <c r="AD65" s="10"/>
      <c r="AF65" s="10"/>
      <c r="AH65" s="10"/>
      <c r="AJ65" s="10"/>
      <c r="AL65" s="10"/>
      <c r="AN65" s="10"/>
      <c r="AP65" s="10"/>
      <c r="AR65" s="10"/>
      <c r="AT65" s="10"/>
    </row>
    <row r="66" spans="2:46" ht="101.5" x14ac:dyDescent="0.35">
      <c r="B66" s="20" t="str">
        <f>'INF GERAIS'!B66&amp;IFERROR(IF(INDEX(APOIO!$A$5:$A$50,MATCH('INF GERAIS'!N66,APOIO!$B$5:$B$50,0))="NÃO",APOIO!$A$2&amp;"NÃO VÁLIDO",""),"")</f>
        <v>2014.0058
NÃO VÁLIDO</v>
      </c>
      <c r="C66" s="20" t="str">
        <f>'INF GERAIS'!C66</f>
        <v>AGRESTE SETENTRIONAL</v>
      </c>
      <c r="D66" s="20" t="str">
        <f>'INF GERAIS'!D66</f>
        <v>BOM JARDIM</v>
      </c>
      <c r="E66" s="20" t="str">
        <f>'INF GERAIS'!E66</f>
        <v xml:space="preserve">CONSTRUÇÃO DE 10 (DEZ) POÇOS ARTESIANOS EM DIVERSAS LOCALIDADES DA ZONA RURAL DO MUNICÍPIO </v>
      </c>
      <c r="F66" s="20" t="str">
        <f>'INF GERAIS'!G66</f>
        <v>NORMAL</v>
      </c>
      <c r="G66" s="47" t="s">
        <v>4680</v>
      </c>
      <c r="H66" s="10"/>
      <c r="J66" s="10"/>
      <c r="K66" s="184" t="s">
        <v>5974</v>
      </c>
      <c r="L66" s="10"/>
      <c r="N66" s="10"/>
      <c r="P66" s="10"/>
      <c r="R66" s="10"/>
      <c r="T66" s="10"/>
      <c r="V66" s="10"/>
      <c r="X66" s="10"/>
      <c r="Z66" s="10"/>
      <c r="AB66" s="10"/>
      <c r="AD66" s="10"/>
      <c r="AF66" s="10"/>
      <c r="AH66" s="10"/>
      <c r="AJ66" s="10"/>
      <c r="AL66" s="10"/>
      <c r="AN66" s="10"/>
      <c r="AP66" s="10"/>
      <c r="AR66" s="10"/>
      <c r="AT66" s="10"/>
    </row>
    <row r="67" spans="2:46" ht="87" x14ac:dyDescent="0.35">
      <c r="B67" s="20" t="str">
        <f>'INF GERAIS'!B67&amp;IFERROR(IF(INDEX(APOIO!$A$5:$A$50,MATCH('INF GERAIS'!N67,APOIO!$B$5:$B$50,0))="NÃO",APOIO!$A$2&amp;"NÃO VÁLIDO",""),"")</f>
        <v>2014.0059</v>
      </c>
      <c r="C67" s="20" t="str">
        <f>'INF GERAIS'!C67</f>
        <v>AGRESTE SETENTRIONAL</v>
      </c>
      <c r="D67" s="20" t="str">
        <f>'INF GERAIS'!D67</f>
        <v>BOM JARDIM</v>
      </c>
      <c r="E67" s="20" t="str">
        <f>'INF GERAIS'!E67</f>
        <v>PAVIMENTAÇÃO, DRENAGEM E SINALIZAÇÃO DO PROLONGAMENTO DA RUA PRINCIPAL DO SÍTIO ALTOS</v>
      </c>
      <c r="F67" s="20" t="str">
        <f>'INF GERAIS'!G67</f>
        <v>NORMAL</v>
      </c>
      <c r="G67" s="47" t="s">
        <v>4680</v>
      </c>
      <c r="H67" s="10"/>
      <c r="J67" s="10"/>
      <c r="K67" s="188" t="s">
        <v>5971</v>
      </c>
      <c r="L67" s="10">
        <v>42424</v>
      </c>
      <c r="M67" s="1" t="s">
        <v>6499</v>
      </c>
      <c r="N67" s="233">
        <v>42447</v>
      </c>
      <c r="O67" s="1" t="s">
        <v>8891</v>
      </c>
      <c r="P67" s="10">
        <v>42753</v>
      </c>
      <c r="R67" s="10"/>
      <c r="T67" s="10"/>
      <c r="V67" s="10"/>
      <c r="X67" s="10"/>
      <c r="Z67" s="10"/>
      <c r="AB67" s="10"/>
      <c r="AD67" s="10"/>
      <c r="AF67" s="10"/>
      <c r="AH67" s="10"/>
      <c r="AJ67" s="10"/>
      <c r="AL67" s="10"/>
      <c r="AN67" s="10"/>
      <c r="AP67" s="10"/>
      <c r="AR67" s="10"/>
      <c r="AT67" s="10"/>
    </row>
    <row r="68" spans="2:46" ht="116" x14ac:dyDescent="0.35">
      <c r="B68" s="20" t="str">
        <f>'INF GERAIS'!B68&amp;IFERROR(IF(INDEX(APOIO!$A$5:$A$50,MATCH('INF GERAIS'!N68,APOIO!$B$5:$B$50,0))="NÃO",APOIO!$A$2&amp;"NÃO VÁLIDO",""),"")</f>
        <v>2014.0060</v>
      </c>
      <c r="C68" s="20" t="str">
        <f>'INF GERAIS'!C68</f>
        <v>AGRESTE SETENTRIONAL</v>
      </c>
      <c r="D68" s="20" t="str">
        <f>'INF GERAIS'!D68</f>
        <v>BOM JARDIM</v>
      </c>
      <c r="E68" s="20" t="str">
        <f>'INF GERAIS'!E68</f>
        <v>PAVIMENTAÇÃO, DRENAGEM E SINALIZAÇÃO DA RUA DA VAQUEJADA, LOCALIZADA NO DISTRITO DE UMARI</v>
      </c>
      <c r="F68" s="20" t="str">
        <f>'INF GERAIS'!G68</f>
        <v>NORMAL</v>
      </c>
      <c r="G68" s="47" t="s">
        <v>4680</v>
      </c>
      <c r="H68" s="10"/>
      <c r="J68" s="10"/>
      <c r="K68" s="188" t="s">
        <v>5985</v>
      </c>
      <c r="L68" s="10">
        <v>42424</v>
      </c>
      <c r="M68" s="1" t="s">
        <v>8891</v>
      </c>
      <c r="N68" s="10">
        <v>42753</v>
      </c>
      <c r="P68" s="10"/>
      <c r="R68" s="10"/>
      <c r="T68" s="10"/>
      <c r="V68" s="10"/>
      <c r="X68" s="10"/>
      <c r="Z68" s="10"/>
      <c r="AB68" s="10"/>
      <c r="AD68" s="10"/>
      <c r="AF68" s="10"/>
      <c r="AH68" s="10"/>
      <c r="AJ68" s="10"/>
      <c r="AL68" s="10"/>
      <c r="AN68" s="10"/>
      <c r="AP68" s="10"/>
      <c r="AR68" s="10"/>
      <c r="AT68" s="10"/>
    </row>
    <row r="69" spans="2:46" ht="130.5" x14ac:dyDescent="0.35">
      <c r="B69" s="20" t="str">
        <f>'INF GERAIS'!B69&amp;IFERROR(IF(INDEX(APOIO!$A$5:$A$50,MATCH('INF GERAIS'!N69,APOIO!$B$5:$B$50,0))="NÃO",APOIO!$A$2&amp;"NÃO VÁLIDO",""),"")</f>
        <v>2014.0061</v>
      </c>
      <c r="C69" s="20" t="str">
        <f>'INF GERAIS'!C69</f>
        <v>AGRESTE SETENTRIONAL</v>
      </c>
      <c r="D69" s="20" t="str">
        <f>'INF GERAIS'!D69</f>
        <v>BOM JARDIM</v>
      </c>
      <c r="E69" s="20" t="str">
        <f>'INF GERAIS'!E69</f>
        <v>PAVIMENTAÇÃO, DRENAGEM, CONTENÇÃO E SINALIZAÇÃO DE DIVERSAS RUAS NO LOTEAMENTO PARANÁ, DISTRITO DE BIZARRA ( 13 RUAS)</v>
      </c>
      <c r="F69" s="20" t="str">
        <f>'INF GERAIS'!G69</f>
        <v>NORMAL</v>
      </c>
      <c r="G69" s="47" t="s">
        <v>4680</v>
      </c>
      <c r="H69" s="10"/>
      <c r="J69" s="10"/>
      <c r="K69" s="188" t="s">
        <v>5972</v>
      </c>
      <c r="L69" s="10">
        <v>42424</v>
      </c>
      <c r="M69" s="1" t="s">
        <v>8891</v>
      </c>
      <c r="N69" s="10">
        <v>42753</v>
      </c>
      <c r="P69" s="10"/>
      <c r="R69" s="10"/>
      <c r="T69" s="10"/>
      <c r="V69" s="10"/>
      <c r="X69" s="10"/>
      <c r="Z69" s="10"/>
      <c r="AB69" s="10"/>
      <c r="AD69" s="10"/>
      <c r="AF69" s="10"/>
      <c r="AH69" s="10"/>
      <c r="AJ69" s="10"/>
      <c r="AL69" s="10"/>
      <c r="AN69" s="10"/>
      <c r="AP69" s="10"/>
      <c r="AR69" s="10"/>
      <c r="AT69" s="10"/>
    </row>
    <row r="70" spans="2:46" ht="188.5" x14ac:dyDescent="0.35">
      <c r="B70" s="20" t="str">
        <f>'INF GERAIS'!B70&amp;IFERROR(IF(INDEX(APOIO!$A$5:$A$50,MATCH('INF GERAIS'!N70,APOIO!$B$5:$B$50,0))="NÃO",APOIO!$A$2&amp;"NÃO VÁLIDO",""),"")</f>
        <v>2014.0062</v>
      </c>
      <c r="C70" s="20" t="str">
        <f>'INF GERAIS'!C70</f>
        <v>AGRESTE SETENTRIONAL</v>
      </c>
      <c r="D70" s="20" t="str">
        <f>'INF GERAIS'!D70</f>
        <v>BOM JARDIM</v>
      </c>
      <c r="E70" s="20" t="str">
        <f>'INF GERAIS'!E70</f>
        <v>PAVIMENTAÇÃO, DRENAGEM E SINALIZAÇÃO DA RUA JATOBÁ, RUA ROBERTO LEONARDO DE OLIVEIRA E RUAS CASTELO BRANCO 02, CASTELO BRANCO 04 E CASTELO BRANCO 05, NO CENTRO ( 5 RUAS)</v>
      </c>
      <c r="F70" s="20" t="str">
        <f>'INF GERAIS'!G70</f>
        <v>NORMAL</v>
      </c>
      <c r="G70" s="47" t="s">
        <v>4680</v>
      </c>
      <c r="H70" s="10"/>
      <c r="J70" s="10"/>
      <c r="K70" s="188" t="s">
        <v>5999</v>
      </c>
      <c r="L70" s="10">
        <v>42424</v>
      </c>
      <c r="M70" s="1" t="s">
        <v>8891</v>
      </c>
      <c r="N70" s="10">
        <v>42753</v>
      </c>
      <c r="P70" s="10"/>
      <c r="R70" s="10"/>
      <c r="T70" s="10"/>
      <c r="V70" s="10"/>
      <c r="X70" s="10"/>
      <c r="Z70" s="10"/>
      <c r="AB70" s="10"/>
      <c r="AD70" s="10"/>
      <c r="AF70" s="10"/>
      <c r="AH70" s="10"/>
      <c r="AJ70" s="10"/>
      <c r="AL70" s="10"/>
      <c r="AN70" s="10"/>
      <c r="AP70" s="10"/>
      <c r="AR70" s="10"/>
      <c r="AT70" s="10"/>
    </row>
    <row r="71" spans="2:46" ht="72.5" x14ac:dyDescent="0.35">
      <c r="B71" s="20" t="str">
        <f>'INF GERAIS'!B71&amp;IFERROR(IF(INDEX(APOIO!$A$5:$A$50,MATCH('INF GERAIS'!N71,APOIO!$B$5:$B$50,0))="NÃO",APOIO!$A$2&amp;"NÃO VÁLIDO",""),"")</f>
        <v>2014.0063</v>
      </c>
      <c r="C71" s="20" t="str">
        <f>'INF GERAIS'!C71</f>
        <v>AGRESTE SETENTRIONAL</v>
      </c>
      <c r="D71" s="20" t="str">
        <f>'INF GERAIS'!D71</f>
        <v>BOM JARDIM</v>
      </c>
      <c r="E71" s="20" t="str">
        <f>'INF GERAIS'!E71</f>
        <v>CONSTRUÇÃO DA PRAÇA BEIRA RIO E CONSTRUÇÃO DA PRAÇA CAIS DA ESTAÇÃO</v>
      </c>
      <c r="F71" s="20" t="str">
        <f>'INF GERAIS'!G71</f>
        <v>NORMAL</v>
      </c>
      <c r="G71" s="47" t="s">
        <v>4680</v>
      </c>
      <c r="H71" s="10"/>
      <c r="J71" s="10"/>
      <c r="K71" s="188" t="s">
        <v>6000</v>
      </c>
      <c r="L71" s="10">
        <v>42424</v>
      </c>
      <c r="M71" s="1" t="s">
        <v>8891</v>
      </c>
      <c r="N71" s="10">
        <v>42753</v>
      </c>
      <c r="P71" s="10"/>
      <c r="R71" s="10"/>
      <c r="T71" s="10"/>
      <c r="V71" s="10"/>
      <c r="X71" s="10"/>
      <c r="Z71" s="10"/>
      <c r="AB71" s="10"/>
      <c r="AD71" s="10"/>
      <c r="AF71" s="10"/>
      <c r="AH71" s="10"/>
      <c r="AJ71" s="10"/>
      <c r="AL71" s="10"/>
      <c r="AN71" s="10"/>
      <c r="AP71" s="10"/>
      <c r="AR71" s="10"/>
      <c r="AT71" s="10"/>
    </row>
    <row r="72" spans="2:46" ht="275.5" x14ac:dyDescent="0.35">
      <c r="B72" s="20" t="str">
        <f>'INF GERAIS'!B72&amp;IFERROR(IF(INDEX(APOIO!$A$5:$A$50,MATCH('INF GERAIS'!N72,APOIO!$B$5:$B$50,0))="NÃO",APOIO!$A$2&amp;"NÃO VÁLIDO",""),"")</f>
        <v>2014.0064</v>
      </c>
      <c r="C72" s="20" t="str">
        <f>'INF GERAIS'!C72</f>
        <v>AGRESTE CENTRAL</v>
      </c>
      <c r="D72" s="20" t="str">
        <f>'INF GERAIS'!D72</f>
        <v>BONITO</v>
      </c>
      <c r="E72" s="20" t="str">
        <f>'INF GERAIS'!E72</f>
        <v>BONITO SEDE 2</v>
      </c>
      <c r="F72" s="20" t="str">
        <f>'INF GERAIS'!G72</f>
        <v>NORMAL</v>
      </c>
      <c r="G72" s="47" t="s">
        <v>4680</v>
      </c>
      <c r="H72" s="10"/>
      <c r="J72" s="10"/>
      <c r="K72" s="1" t="s">
        <v>6038</v>
      </c>
      <c r="L72" s="10">
        <v>42432</v>
      </c>
      <c r="M72" s="191" t="s">
        <v>6063</v>
      </c>
      <c r="N72" s="10">
        <v>42436</v>
      </c>
      <c r="O72" s="1" t="s">
        <v>6082</v>
      </c>
      <c r="P72" s="10">
        <v>42436</v>
      </c>
      <c r="Q72" s="1" t="s">
        <v>6504</v>
      </c>
      <c r="R72" s="233">
        <v>42452</v>
      </c>
      <c r="S72" s="805" t="s">
        <v>9760</v>
      </c>
      <c r="T72" s="806" t="s">
        <v>9761</v>
      </c>
      <c r="V72" s="10"/>
      <c r="X72" s="10"/>
      <c r="Z72" s="10"/>
      <c r="AB72" s="10"/>
      <c r="AD72" s="10"/>
      <c r="AF72" s="10"/>
      <c r="AH72" s="10"/>
      <c r="AJ72" s="10"/>
      <c r="AL72" s="10"/>
      <c r="AN72" s="10"/>
      <c r="AP72" s="10"/>
      <c r="AR72" s="10"/>
      <c r="AT72" s="10"/>
    </row>
    <row r="73" spans="2:46" ht="261" x14ac:dyDescent="0.35">
      <c r="B73" s="20" t="str">
        <f>'INF GERAIS'!B73&amp;IFERROR(IF(INDEX(APOIO!$A$5:$A$50,MATCH('INF GERAIS'!N73,APOIO!$B$5:$B$50,0))="NÃO",APOIO!$A$2&amp;"NÃO VÁLIDO",""),"")</f>
        <v>2014.0065</v>
      </c>
      <c r="C73" s="20" t="str">
        <f>'INF GERAIS'!C73</f>
        <v>AGRESTE CENTRAL</v>
      </c>
      <c r="D73" s="20" t="str">
        <f>'INF GERAIS'!D73</f>
        <v>BONITO</v>
      </c>
      <c r="E73" s="20" t="str">
        <f>'INF GERAIS'!E73</f>
        <v>DISTRITOS PAVIMENTADOS</v>
      </c>
      <c r="F73" s="20" t="str">
        <f>'INF GERAIS'!G73</f>
        <v>NORMAL</v>
      </c>
      <c r="G73" s="47" t="s">
        <v>4680</v>
      </c>
      <c r="H73" s="10"/>
      <c r="J73" s="10"/>
      <c r="K73" s="1" t="s">
        <v>6038</v>
      </c>
      <c r="L73" s="10">
        <v>42432</v>
      </c>
      <c r="M73" s="191" t="s">
        <v>6062</v>
      </c>
      <c r="N73" s="10">
        <v>42436</v>
      </c>
      <c r="O73" s="1" t="s">
        <v>6083</v>
      </c>
      <c r="P73" s="10">
        <v>42436</v>
      </c>
      <c r="Q73" s="1" t="s">
        <v>6504</v>
      </c>
      <c r="R73" s="10">
        <v>42452</v>
      </c>
      <c r="S73" s="805" t="s">
        <v>9760</v>
      </c>
      <c r="T73" s="806" t="s">
        <v>9761</v>
      </c>
      <c r="V73" s="10"/>
      <c r="X73" s="10"/>
      <c r="Z73" s="10"/>
      <c r="AB73" s="10"/>
      <c r="AD73" s="10"/>
      <c r="AF73" s="10"/>
      <c r="AH73" s="10"/>
      <c r="AJ73" s="10"/>
      <c r="AL73" s="10"/>
      <c r="AN73" s="10"/>
      <c r="AP73" s="10"/>
      <c r="AR73" s="10"/>
      <c r="AT73" s="10"/>
    </row>
    <row r="74" spans="2:46" ht="130.5" x14ac:dyDescent="0.35">
      <c r="B74" s="20" t="str">
        <f>'INF GERAIS'!B74&amp;IFERROR(IF(INDEX(APOIO!$A$5:$A$50,MATCH('INF GERAIS'!N74,APOIO!$B$5:$B$50,0))="NÃO",APOIO!$A$2&amp;"NÃO VÁLIDO",""),"")</f>
        <v>2014.0066</v>
      </c>
      <c r="C74" s="20" t="str">
        <f>'INF GERAIS'!C74</f>
        <v>AGRESTE MERIDIONAL</v>
      </c>
      <c r="D74" s="20" t="str">
        <f>'INF GERAIS'!D74</f>
        <v>BREJÃO</v>
      </c>
      <c r="E74" s="20" t="str">
        <f>'INF GERAIS'!E74</f>
        <v>RECUPERAÇÃO DA CALÇADA DA RUA JOSÉ INÁCIO DOS SANTOS</v>
      </c>
      <c r="F74" s="20" t="str">
        <f>'INF GERAIS'!G74</f>
        <v>NORMAL</v>
      </c>
      <c r="G74" s="47" t="s">
        <v>4680</v>
      </c>
      <c r="H74" s="10"/>
      <c r="J74" s="10"/>
      <c r="K74" s="240" t="s">
        <v>5880</v>
      </c>
      <c r="L74" s="10">
        <v>42422</v>
      </c>
      <c r="M74" s="240" t="s">
        <v>6447</v>
      </c>
      <c r="N74" s="10">
        <v>42458</v>
      </c>
      <c r="O74" s="1" t="s">
        <v>7234</v>
      </c>
      <c r="P74" s="10">
        <v>42513</v>
      </c>
      <c r="Q74" s="1" t="s">
        <v>8879</v>
      </c>
      <c r="R74" s="10">
        <v>42773</v>
      </c>
      <c r="S74" s="1" t="s">
        <v>12247</v>
      </c>
      <c r="T74" s="10">
        <v>43636</v>
      </c>
      <c r="V74" s="10"/>
      <c r="X74" s="10"/>
      <c r="Z74" s="10"/>
      <c r="AB74" s="10"/>
      <c r="AD74" s="10"/>
      <c r="AF74" s="10"/>
      <c r="AH74" s="10"/>
      <c r="AJ74" s="10"/>
      <c r="AL74" s="10"/>
      <c r="AN74" s="10"/>
      <c r="AP74" s="10"/>
      <c r="AR74" s="10"/>
      <c r="AT74" s="10"/>
    </row>
    <row r="75" spans="2:46" ht="130.5" x14ac:dyDescent="0.35">
      <c r="B75" s="20" t="str">
        <f>'INF GERAIS'!B75&amp;IFERROR(IF(INDEX(APOIO!$A$5:$A$50,MATCH('INF GERAIS'!N75,APOIO!$B$5:$B$50,0))="NÃO",APOIO!$A$2&amp;"NÃO VÁLIDO",""),"")</f>
        <v>2014.0067</v>
      </c>
      <c r="C75" s="20" t="str">
        <f>'INF GERAIS'!C75</f>
        <v>AGRESTE MERIDIONAL</v>
      </c>
      <c r="D75" s="20" t="str">
        <f>'INF GERAIS'!D75</f>
        <v>BREJÃO</v>
      </c>
      <c r="E75" s="20" t="str">
        <f>'INF GERAIS'!E75</f>
        <v>REFORMA E URBANIZAÇÃO DO ACESSO PRINCIPAL DE BREJÃO</v>
      </c>
      <c r="F75" s="20" t="str">
        <f>'INF GERAIS'!G75</f>
        <v>NORMAL</v>
      </c>
      <c r="G75" s="47" t="s">
        <v>4680</v>
      </c>
      <c r="H75" s="10"/>
      <c r="J75" s="10"/>
      <c r="K75" s="1" t="s">
        <v>5880</v>
      </c>
      <c r="L75" s="10">
        <v>42422</v>
      </c>
      <c r="M75" s="240" t="s">
        <v>6447</v>
      </c>
      <c r="N75" s="233">
        <v>42458</v>
      </c>
      <c r="O75" s="1" t="s">
        <v>7235</v>
      </c>
      <c r="P75" s="10">
        <v>42513</v>
      </c>
      <c r="Q75" s="1" t="s">
        <v>8879</v>
      </c>
      <c r="R75" s="10">
        <v>42773</v>
      </c>
      <c r="S75" s="1" t="s">
        <v>11820</v>
      </c>
      <c r="T75" s="10">
        <v>43473</v>
      </c>
      <c r="U75" s="1" t="s">
        <v>12247</v>
      </c>
      <c r="V75" s="10">
        <v>43636</v>
      </c>
      <c r="X75" s="10"/>
      <c r="Z75" s="10"/>
      <c r="AB75" s="10"/>
      <c r="AD75" s="10"/>
      <c r="AF75" s="10"/>
      <c r="AH75" s="10"/>
      <c r="AJ75" s="10"/>
      <c r="AL75" s="10"/>
      <c r="AN75" s="10"/>
      <c r="AP75" s="10"/>
      <c r="AR75" s="10"/>
      <c r="AT75" s="10"/>
    </row>
    <row r="76" spans="2:46" s="945" customFormat="1" ht="58" x14ac:dyDescent="0.35">
      <c r="B76" s="945" t="str">
        <f>'INF GERAIS'!B76&amp;IFERROR(IF(INDEX(APOIO!$A$5:$A$50,MATCH('INF GERAIS'!N76,APOIO!$B$5:$B$50,0))="NÃO",APOIO!$A$2&amp;"NÃO VÁLIDO",""),"")</f>
        <v>2014.0434</v>
      </c>
      <c r="C76" s="945" t="str">
        <f>'INF GERAIS'!C76</f>
        <v>AGRESTE MERIDIONAL</v>
      </c>
      <c r="D76" s="945" t="str">
        <f>'INF GERAIS'!D76</f>
        <v>BREJÃO</v>
      </c>
      <c r="E76" s="1804" t="str">
        <f>'INF GERAIS'!E76</f>
        <v>PAVIMENTAÇÃO EM PARALELEPÍPEDOS DE DIVERSAS RUAS</v>
      </c>
      <c r="F76" s="945" t="str">
        <f>'INF GERAIS'!G76</f>
        <v>NORMAL</v>
      </c>
      <c r="G76" s="278" t="s">
        <v>10358</v>
      </c>
      <c r="H76" s="233">
        <v>43123</v>
      </c>
      <c r="I76" s="34" t="s">
        <v>12592</v>
      </c>
      <c r="J76" s="233">
        <v>43747</v>
      </c>
      <c r="L76" s="233"/>
      <c r="N76" s="233"/>
      <c r="P76" s="233"/>
      <c r="R76" s="233"/>
      <c r="T76" s="233"/>
      <c r="V76" s="233"/>
      <c r="X76" s="233"/>
      <c r="Z76" s="233"/>
      <c r="AB76" s="233"/>
      <c r="AD76" s="233"/>
      <c r="AF76" s="233"/>
      <c r="AH76" s="233"/>
      <c r="AJ76" s="233"/>
      <c r="AL76" s="233"/>
      <c r="AN76" s="233"/>
      <c r="AP76" s="233"/>
      <c r="AR76" s="233"/>
      <c r="AT76" s="233"/>
    </row>
    <row r="77" spans="2:46" s="1689" customFormat="1" ht="159.5" x14ac:dyDescent="0.35">
      <c r="B77" s="1689" t="str">
        <f>'INF GERAIS'!B77&amp;IFERROR(IF(INDEX(APOIO!$A$5:$A$50,MATCH('INF GERAIS'!N77,APOIO!$B$5:$B$50,0))="NÃO",APOIO!$A$2&amp;"NÃO VÁLIDO",""),"")</f>
        <v>2014.0447
NÃO VÁLIDO</v>
      </c>
      <c r="C77" s="1689" t="str">
        <f>'INF GERAIS'!C77</f>
        <v>AGRESTE MERIDIONAL</v>
      </c>
      <c r="D77" s="1689" t="str">
        <f>'INF GERAIS'!D77</f>
        <v>BREJÃO</v>
      </c>
      <c r="E77" s="1804" t="str">
        <f>'INF GERAIS'!E77</f>
        <v>PAVIMENTAÇÃO EM PARALELEPÍPEDOS GRANÍTICOS DAS TRAVESSAS ISRAEL ALVES PINTO (BECO) E TRAVESSA RUBEM F. DE MELO DO MUNICÍPIO DE BREJÃO</v>
      </c>
      <c r="F77" s="1689" t="str">
        <f>'INF GERAIS'!G77</f>
        <v>NORMAL</v>
      </c>
      <c r="G77" s="278"/>
      <c r="H77" s="233"/>
      <c r="I77" s="34"/>
      <c r="J77" s="233"/>
      <c r="L77" s="233"/>
      <c r="N77" s="233"/>
      <c r="P77" s="233"/>
      <c r="R77" s="233"/>
      <c r="T77" s="233"/>
      <c r="V77" s="233"/>
      <c r="X77" s="233"/>
      <c r="Z77" s="233"/>
      <c r="AB77" s="233"/>
      <c r="AD77" s="233"/>
      <c r="AF77" s="233"/>
      <c r="AH77" s="233"/>
      <c r="AJ77" s="233"/>
      <c r="AL77" s="233"/>
      <c r="AN77" s="233"/>
      <c r="AP77" s="233"/>
      <c r="AR77" s="233"/>
      <c r="AT77" s="233"/>
    </row>
    <row r="78" spans="2:46" ht="43.5" x14ac:dyDescent="0.35">
      <c r="B78" s="20" t="str">
        <f>'INF GERAIS'!B78&amp;IFERROR(IF(INDEX(APOIO!$A$5:$A$50,MATCH('INF GERAIS'!N78,APOIO!$B$5:$B$50,0))="NÃO",APOIO!$A$2&amp;"NÃO VÁLIDO",""),"")</f>
        <v>2014.0068</v>
      </c>
      <c r="C78" s="20" t="str">
        <f>'INF GERAIS'!C78</f>
        <v>SERTÃO DO PAJEÚ</v>
      </c>
      <c r="D78" s="20" t="str">
        <f>'INF GERAIS'!D78</f>
        <v>BREJINHO</v>
      </c>
      <c r="E78" s="1804" t="str">
        <f>'INF GERAIS'!E78</f>
        <v>PAVIMENTAÇÃO DE VIAS PÚBLICAS( 2 RUAS)</v>
      </c>
      <c r="F78" s="20" t="str">
        <f>'INF GERAIS'!G78</f>
        <v>NORMAL</v>
      </c>
      <c r="G78" s="47" t="s">
        <v>4680</v>
      </c>
      <c r="H78" s="10"/>
      <c r="J78" s="10"/>
      <c r="K78" s="1" t="s">
        <v>5705</v>
      </c>
      <c r="L78" s="10"/>
      <c r="N78" s="10"/>
      <c r="P78" s="10"/>
      <c r="R78" s="10"/>
      <c r="T78" s="10"/>
      <c r="V78" s="10"/>
      <c r="X78" s="10"/>
      <c r="Z78" s="10"/>
      <c r="AB78" s="10"/>
      <c r="AD78" s="10"/>
      <c r="AF78" s="10"/>
      <c r="AH78" s="10"/>
      <c r="AJ78" s="10"/>
      <c r="AL78" s="10"/>
      <c r="AN78" s="10"/>
      <c r="AP78" s="10"/>
      <c r="AR78" s="10"/>
      <c r="AT78" s="10"/>
    </row>
    <row r="79" spans="2:46" ht="72.5" x14ac:dyDescent="0.35">
      <c r="B79" s="20" t="str">
        <f>'INF GERAIS'!B79&amp;IFERROR(IF(INDEX(APOIO!$A$5:$A$50,MATCH('INF GERAIS'!N79,APOIO!$B$5:$B$50,0))="NÃO",APOIO!$A$2&amp;"NÃO VÁLIDO",""),"")</f>
        <v>2014.0069</v>
      </c>
      <c r="C79" s="20" t="str">
        <f>'INF GERAIS'!C79</f>
        <v>SERTÃO DO PAJEÚ</v>
      </c>
      <c r="D79" s="20" t="str">
        <f>'INF GERAIS'!D79</f>
        <v>BREJINHO</v>
      </c>
      <c r="E79" s="20" t="str">
        <f>'INF GERAIS'!E79</f>
        <v xml:space="preserve">REFORMA DO ESTÁDIO MUNICIPAL </v>
      </c>
      <c r="F79" s="20" t="str">
        <f>'INF GERAIS'!G79</f>
        <v>NORMAL</v>
      </c>
      <c r="G79" s="47" t="s">
        <v>4680</v>
      </c>
      <c r="H79" s="10"/>
      <c r="J79" s="10"/>
      <c r="K79" s="1" t="s">
        <v>5994</v>
      </c>
      <c r="L79" s="10">
        <v>42430</v>
      </c>
      <c r="N79" s="10"/>
      <c r="P79" s="10"/>
      <c r="R79" s="10"/>
      <c r="T79" s="10"/>
      <c r="V79" s="10"/>
      <c r="X79" s="10"/>
      <c r="Z79" s="10"/>
      <c r="AB79" s="10"/>
      <c r="AD79" s="10"/>
      <c r="AF79" s="10"/>
      <c r="AH79" s="10"/>
      <c r="AJ79" s="10"/>
      <c r="AL79" s="10"/>
      <c r="AN79" s="10"/>
      <c r="AP79" s="10"/>
      <c r="AR79" s="10"/>
      <c r="AT79" s="10"/>
    </row>
    <row r="80" spans="2:46" ht="130.5" x14ac:dyDescent="0.35">
      <c r="B80" s="20" t="str">
        <f>'INF GERAIS'!B80&amp;IFERROR(IF(INDEX(APOIO!$A$5:$A$50,MATCH('INF GERAIS'!N80,APOIO!$B$5:$B$50,0))="NÃO",APOIO!$A$2&amp;"NÃO VÁLIDO",""),"")</f>
        <v>2014.0070</v>
      </c>
      <c r="C80" s="20" t="str">
        <f>'INF GERAIS'!C80</f>
        <v>AGRESTE CENTRAL</v>
      </c>
      <c r="D80" s="20" t="str">
        <f>'INF GERAIS'!D80</f>
        <v>BREJO DA MADRE DE DEUS</v>
      </c>
      <c r="E80" s="20" t="str">
        <f>'INF GERAIS'!E80</f>
        <v>CONSTRUÇÃO DO BLOCO B - HOSPITAL MUNICIPAL JOSÉ CARLOS DE SANTANA</v>
      </c>
      <c r="F80" s="20" t="str">
        <f>'INF GERAIS'!G80</f>
        <v>NORMAL</v>
      </c>
      <c r="G80" s="47" t="s">
        <v>4680</v>
      </c>
      <c r="H80" s="10"/>
      <c r="J80" s="10"/>
      <c r="K80" s="125" t="s">
        <v>5708</v>
      </c>
      <c r="L80" s="10">
        <v>42416</v>
      </c>
      <c r="M80" s="1" t="s">
        <v>5911</v>
      </c>
      <c r="N80" s="10">
        <v>42424</v>
      </c>
      <c r="O80" s="1" t="s">
        <v>6308</v>
      </c>
      <c r="P80" s="10">
        <v>42444</v>
      </c>
      <c r="Q80" s="1" t="s">
        <v>6712</v>
      </c>
      <c r="R80" s="10">
        <v>42468</v>
      </c>
      <c r="S80" s="403" t="s">
        <v>7649</v>
      </c>
      <c r="T80" s="10">
        <v>42555</v>
      </c>
      <c r="U80" s="801" t="s">
        <v>9762</v>
      </c>
      <c r="V80" s="802" t="s">
        <v>9763</v>
      </c>
      <c r="X80" s="10"/>
      <c r="Z80" s="10"/>
      <c r="AB80" s="10"/>
      <c r="AD80" s="10"/>
      <c r="AF80" s="10"/>
      <c r="AH80" s="10"/>
      <c r="AJ80" s="10"/>
      <c r="AL80" s="10"/>
      <c r="AN80" s="10"/>
      <c r="AP80" s="10"/>
      <c r="AR80" s="10"/>
      <c r="AT80" s="10"/>
    </row>
    <row r="81" spans="2:46" ht="130.5" x14ac:dyDescent="0.35">
      <c r="B81" s="20" t="str">
        <f>'INF GERAIS'!B81&amp;IFERROR(IF(INDEX(APOIO!$A$5:$A$50,MATCH('INF GERAIS'!N81,APOIO!$B$5:$B$50,0))="NÃO",APOIO!$A$2&amp;"NÃO VÁLIDO",""),"")</f>
        <v>2014.0071</v>
      </c>
      <c r="C81" s="20" t="str">
        <f>'INF GERAIS'!C81</f>
        <v>MATA NORTE</v>
      </c>
      <c r="D81" s="20" t="str">
        <f>'INF GERAIS'!D81</f>
        <v>BUENOS AIRES</v>
      </c>
      <c r="E81" s="20" t="str">
        <f>'INF GERAIS'!E81</f>
        <v>PAVIMENTAÇÃO E DRENAGEM EM RUA DO BAIRRO SANTA ANA</v>
      </c>
      <c r="F81" s="20" t="str">
        <f>'INF GERAIS'!G81</f>
        <v>NORMAL</v>
      </c>
      <c r="G81" s="47" t="s">
        <v>4680</v>
      </c>
      <c r="H81" s="10"/>
      <c r="J81" s="10"/>
      <c r="K81" s="1" t="s">
        <v>5935</v>
      </c>
      <c r="L81" s="10">
        <v>42425</v>
      </c>
      <c r="M81" s="220" t="s">
        <v>6304</v>
      </c>
      <c r="N81" s="10">
        <v>42444</v>
      </c>
      <c r="O81" s="1223" t="s">
        <v>11575</v>
      </c>
      <c r="P81" s="10">
        <v>43335</v>
      </c>
      <c r="R81" s="10"/>
      <c r="S81" s="403" t="s">
        <v>7648</v>
      </c>
      <c r="T81" s="10"/>
      <c r="U81" s="1258" t="s">
        <v>11673</v>
      </c>
      <c r="V81" s="10">
        <v>43375</v>
      </c>
      <c r="W81" s="1284" t="s">
        <v>11743</v>
      </c>
      <c r="X81" s="10">
        <v>43417</v>
      </c>
      <c r="Z81" s="10"/>
      <c r="AB81" s="10"/>
      <c r="AD81" s="10"/>
      <c r="AF81" s="10"/>
      <c r="AH81" s="10"/>
      <c r="AJ81" s="10"/>
      <c r="AL81" s="10"/>
      <c r="AN81" s="10"/>
      <c r="AP81" s="10"/>
      <c r="AR81" s="10"/>
      <c r="AT81" s="10"/>
    </row>
    <row r="82" spans="2:46" ht="130.5" x14ac:dyDescent="0.35">
      <c r="B82" s="20" t="str">
        <f>'INF GERAIS'!B82&amp;IFERROR(IF(INDEX(APOIO!$A$5:$A$50,MATCH('INF GERAIS'!N82,APOIO!$B$5:$B$50,0))="NÃO",APOIO!$A$2&amp;"NÃO VÁLIDO",""),"")</f>
        <v>2014.0072</v>
      </c>
      <c r="C82" s="20" t="str">
        <f>'INF GERAIS'!C82</f>
        <v>MATA NORTE</v>
      </c>
      <c r="D82" s="20" t="str">
        <f>'INF GERAIS'!D82</f>
        <v>BUENOS AIRES</v>
      </c>
      <c r="E82" s="20" t="str">
        <f>'INF GERAIS'!E82</f>
        <v>PAVIMENTAÇÃO E DRENAGEM EM RUA DOS BAIRROS SANTO ANTONIO E BOA FÉ (8 RUAS)</v>
      </c>
      <c r="F82" s="20" t="str">
        <f>'INF GERAIS'!G82</f>
        <v>NORMAL</v>
      </c>
      <c r="G82" s="47" t="s">
        <v>4680</v>
      </c>
      <c r="H82" s="10"/>
      <c r="J82" s="10"/>
      <c r="K82" s="1" t="s">
        <v>5935</v>
      </c>
      <c r="L82" s="10">
        <v>42425</v>
      </c>
      <c r="M82" s="220" t="s">
        <v>6304</v>
      </c>
      <c r="N82" s="10">
        <v>42444</v>
      </c>
      <c r="O82" s="1223" t="s">
        <v>11576</v>
      </c>
      <c r="P82" s="233">
        <v>43335</v>
      </c>
      <c r="R82" s="10"/>
      <c r="T82" s="10"/>
      <c r="V82" s="10"/>
      <c r="X82" s="10"/>
      <c r="Z82" s="10"/>
      <c r="AB82" s="10"/>
      <c r="AD82" s="10"/>
      <c r="AF82" s="10"/>
      <c r="AH82" s="10"/>
      <c r="AJ82" s="10"/>
      <c r="AL82" s="10"/>
      <c r="AN82" s="10"/>
      <c r="AP82" s="10"/>
      <c r="AR82" s="10"/>
      <c r="AT82" s="10"/>
    </row>
    <row r="83" spans="2:46" ht="101.5" x14ac:dyDescent="0.35">
      <c r="B83" s="20" t="str">
        <f>'INF GERAIS'!B83&amp;IFERROR(IF(INDEX(APOIO!$A$5:$A$50,MATCH('INF GERAIS'!N83,APOIO!$B$5:$B$50,0))="NÃO",APOIO!$A$2&amp;"NÃO VÁLIDO",""),"")</f>
        <v>2014.0073</v>
      </c>
      <c r="C83" s="20" t="str">
        <f>'INF GERAIS'!C83</f>
        <v>AGRESTE MERIDIONAL</v>
      </c>
      <c r="D83" s="20" t="str">
        <f>'INF GERAIS'!D83</f>
        <v>BUÍQUE</v>
      </c>
      <c r="E83" s="20" t="str">
        <f>'INF GERAIS'!E83</f>
        <v>RECUPERAÇÃO E REFORMA DO PÁTIO DA FEIRA LIVRE</v>
      </c>
      <c r="F83" s="20" t="str">
        <f>'INF GERAIS'!G83</f>
        <v>NORMAL</v>
      </c>
      <c r="G83" s="47" t="s">
        <v>4680</v>
      </c>
      <c r="H83" s="10"/>
      <c r="J83" s="10"/>
      <c r="K83" s="1" t="s">
        <v>5749</v>
      </c>
      <c r="L83" s="10">
        <v>42416</v>
      </c>
      <c r="M83" s="1" t="s">
        <v>6409</v>
      </c>
      <c r="N83" s="10">
        <v>42451</v>
      </c>
      <c r="O83" s="1" t="s">
        <v>8663</v>
      </c>
      <c r="P83" s="10">
        <v>42697</v>
      </c>
      <c r="R83" s="10"/>
      <c r="T83" s="10"/>
      <c r="V83" s="10"/>
      <c r="X83" s="10"/>
      <c r="Z83" s="10"/>
      <c r="AB83" s="10"/>
      <c r="AD83" s="10"/>
      <c r="AF83" s="10"/>
      <c r="AH83" s="10"/>
      <c r="AJ83" s="10"/>
      <c r="AL83" s="10"/>
      <c r="AN83" s="10"/>
      <c r="AP83" s="10"/>
      <c r="AR83" s="10"/>
      <c r="AT83" s="10"/>
    </row>
    <row r="84" spans="2:46" ht="101.5" x14ac:dyDescent="0.35">
      <c r="B84" s="20" t="str">
        <f>'INF GERAIS'!B84&amp;IFERROR(IF(INDEX(APOIO!$A$5:$A$50,MATCH('INF GERAIS'!N84,APOIO!$B$5:$B$50,0))="NÃO",APOIO!$A$2&amp;"NÃO VÁLIDO",""),"")</f>
        <v>2014.0074</v>
      </c>
      <c r="C84" s="20" t="str">
        <f>'INF GERAIS'!C84</f>
        <v>METROPOLITANA</v>
      </c>
      <c r="D84" s="20" t="str">
        <f>'INF GERAIS'!D84</f>
        <v>CABO DE SANTO AGOSTINHO</v>
      </c>
      <c r="E84" s="20" t="str">
        <f>'INF GERAIS'!E84</f>
        <v>PAVIMENTAÇÃO E DRENAGEM DA VIA DE ACESSO À COMUNIDADE DE CEPOVO</v>
      </c>
      <c r="F84" s="20" t="str">
        <f>'INF GERAIS'!G84</f>
        <v>NORMAL</v>
      </c>
      <c r="G84" s="47" t="s">
        <v>4680</v>
      </c>
      <c r="H84" s="10"/>
      <c r="J84" s="10"/>
      <c r="K84" s="296" t="s">
        <v>5696</v>
      </c>
      <c r="L84" s="10">
        <v>42416</v>
      </c>
      <c r="M84" s="1" t="s">
        <v>6369</v>
      </c>
      <c r="N84" s="10">
        <v>42447</v>
      </c>
      <c r="O84" s="296" t="s">
        <v>6914</v>
      </c>
      <c r="P84" s="10">
        <v>42480</v>
      </c>
      <c r="Q84" s="464" t="s">
        <v>7966</v>
      </c>
      <c r="R84" s="10">
        <v>42571</v>
      </c>
      <c r="S84" s="1" t="s">
        <v>8179</v>
      </c>
      <c r="T84" s="10">
        <v>42606</v>
      </c>
      <c r="U84" s="1" t="s">
        <v>8704</v>
      </c>
      <c r="V84" s="10">
        <v>42718</v>
      </c>
      <c r="W84" s="658" t="s">
        <v>8895</v>
      </c>
      <c r="X84" s="10">
        <v>42773</v>
      </c>
      <c r="Y84" s="1" t="s">
        <v>9383</v>
      </c>
      <c r="Z84" s="10">
        <v>42884</v>
      </c>
      <c r="AA84" s="1" t="s">
        <v>10251</v>
      </c>
      <c r="AB84" s="10">
        <v>43083</v>
      </c>
      <c r="AC84" s="1021" t="s">
        <v>10568</v>
      </c>
      <c r="AD84" s="10">
        <v>43172</v>
      </c>
      <c r="AE84" s="1" t="s">
        <v>11109</v>
      </c>
      <c r="AF84" s="10">
        <v>43241</v>
      </c>
      <c r="AH84" s="10"/>
      <c r="AJ84" s="10"/>
      <c r="AL84" s="10"/>
      <c r="AN84" s="10"/>
      <c r="AP84" s="10"/>
      <c r="AR84" s="10"/>
      <c r="AT84" s="10"/>
    </row>
    <row r="85" spans="2:46" ht="232" x14ac:dyDescent="0.35">
      <c r="B85" s="20" t="str">
        <f>'INF GERAIS'!B85&amp;IFERROR(IF(INDEX(APOIO!$A$5:$A$50,MATCH('INF GERAIS'!N85,APOIO!$B$5:$B$50,0))="NÃO",APOIO!$A$2&amp;"NÃO VÁLIDO",""),"")</f>
        <v>2014.0075</v>
      </c>
      <c r="C85" s="20" t="str">
        <f>'INF GERAIS'!C85</f>
        <v>METROPOLITANA</v>
      </c>
      <c r="D85" s="20" t="str">
        <f>'INF GERAIS'!D85</f>
        <v>CABO DE SANTO AGOSTINHO</v>
      </c>
      <c r="E85" s="20" t="str">
        <f>'INF GERAIS'!E85</f>
        <v>RECUPERAÇÃO DAS INSTALAÇÕES FÍSICAS DAS FEIRAS DO MUNICÍPIO</v>
      </c>
      <c r="F85" s="20" t="str">
        <f>'INF GERAIS'!G85</f>
        <v>NORMAL</v>
      </c>
      <c r="G85" s="47" t="s">
        <v>4680</v>
      </c>
      <c r="H85" s="10"/>
      <c r="J85" s="10"/>
      <c r="K85" s="1" t="s">
        <v>5696</v>
      </c>
      <c r="L85" s="10">
        <v>42416</v>
      </c>
      <c r="M85" s="1" t="s">
        <v>6375</v>
      </c>
      <c r="N85" s="10">
        <v>42447</v>
      </c>
      <c r="O85" s="296" t="s">
        <v>6914</v>
      </c>
      <c r="P85" s="233">
        <v>42480</v>
      </c>
      <c r="Q85" s="464" t="s">
        <v>7967</v>
      </c>
      <c r="R85" s="10">
        <v>42571</v>
      </c>
      <c r="S85" s="1" t="s">
        <v>8180</v>
      </c>
      <c r="T85" s="10">
        <v>42606</v>
      </c>
      <c r="U85" s="1" t="s">
        <v>8703</v>
      </c>
      <c r="V85" s="10">
        <v>42718</v>
      </c>
      <c r="W85" s="1" t="s">
        <v>9384</v>
      </c>
      <c r="X85" s="10">
        <v>42884</v>
      </c>
      <c r="Y85" s="1" t="s">
        <v>11110</v>
      </c>
      <c r="Z85" s="10">
        <v>43241</v>
      </c>
      <c r="AA85" s="1" t="s">
        <v>11636</v>
      </c>
      <c r="AB85" s="10">
        <v>43362</v>
      </c>
      <c r="AD85" s="10"/>
      <c r="AF85" s="10"/>
      <c r="AH85" s="10"/>
      <c r="AJ85" s="10"/>
      <c r="AL85" s="10"/>
      <c r="AN85" s="10"/>
      <c r="AP85" s="10"/>
      <c r="AR85" s="10"/>
      <c r="AT85" s="10"/>
    </row>
    <row r="86" spans="2:46" ht="130.5" x14ac:dyDescent="0.35">
      <c r="B86" s="20" t="str">
        <f>'INF GERAIS'!B86&amp;IFERROR(IF(INDEX(APOIO!$A$5:$A$50,MATCH('INF GERAIS'!N86,APOIO!$B$5:$B$50,0))="NÃO",APOIO!$A$2&amp;"NÃO VÁLIDO",""),"")</f>
        <v>2014.0076</v>
      </c>
      <c r="C86" s="20" t="str">
        <f>'INF GERAIS'!C86</f>
        <v>SERTÃO DO SÃO FRANCISCO</v>
      </c>
      <c r="D86" s="20" t="str">
        <f>'INF GERAIS'!D86</f>
        <v>CABROBÓ</v>
      </c>
      <c r="E86" s="20" t="str">
        <f>'INF GERAIS'!E86</f>
        <v>CONSTRUÇÃO DE CALÇAMENTO NAS RUAS( 7 RUAS)</v>
      </c>
      <c r="F86" s="20" t="str">
        <f>'INF GERAIS'!G86</f>
        <v>NORMAL</v>
      </c>
      <c r="G86" s="47" t="s">
        <v>4680</v>
      </c>
      <c r="H86" s="10"/>
      <c r="J86" s="10"/>
      <c r="K86" s="231" t="s">
        <v>5728</v>
      </c>
      <c r="L86" s="10">
        <v>42417</v>
      </c>
      <c r="M86" s="231" t="s">
        <v>6390</v>
      </c>
      <c r="N86" s="10">
        <v>42450</v>
      </c>
      <c r="O86" s="1" t="s">
        <v>6917</v>
      </c>
      <c r="P86" s="10">
        <v>42480</v>
      </c>
      <c r="Q86" s="1" t="s">
        <v>7312</v>
      </c>
      <c r="R86" s="10">
        <v>42515</v>
      </c>
      <c r="S86" s="362" t="s">
        <v>7393</v>
      </c>
      <c r="T86" s="10">
        <v>42528</v>
      </c>
      <c r="U86" s="491" t="s">
        <v>8115</v>
      </c>
      <c r="V86" s="10">
        <v>42590</v>
      </c>
      <c r="W86" s="507" t="s">
        <v>8156</v>
      </c>
      <c r="X86" s="10">
        <v>42605</v>
      </c>
      <c r="Y86" s="521" t="s">
        <v>8183</v>
      </c>
      <c r="Z86" s="10">
        <v>42607</v>
      </c>
      <c r="AA86" s="1" t="s">
        <v>8930</v>
      </c>
      <c r="AB86" s="10">
        <v>42796</v>
      </c>
      <c r="AC86" s="726" t="s">
        <v>9375</v>
      </c>
      <c r="AD86" s="10">
        <v>42884</v>
      </c>
      <c r="AF86" s="10"/>
      <c r="AH86" s="10"/>
      <c r="AI86" s="786" t="s">
        <v>9713</v>
      </c>
      <c r="AJ86" s="233">
        <v>42951</v>
      </c>
      <c r="AL86" s="10"/>
      <c r="AN86" s="10"/>
      <c r="AP86" s="10"/>
      <c r="AR86" s="10"/>
      <c r="AT86" s="10"/>
    </row>
    <row r="87" spans="2:46" ht="246.5" x14ac:dyDescent="0.35">
      <c r="B87" s="20" t="str">
        <f>'INF GERAIS'!B87&amp;IFERROR(IF(INDEX(APOIO!$A$5:$A$50,MATCH('INF GERAIS'!N87,APOIO!$B$5:$B$50,0))="NÃO",APOIO!$A$2&amp;"NÃO VÁLIDO",""),"")</f>
        <v>2014.0077</v>
      </c>
      <c r="C87" s="20" t="str">
        <f>'INF GERAIS'!C87</f>
        <v>SERTÃO DO SÃO FRANCISCO</v>
      </c>
      <c r="D87" s="20" t="str">
        <f>'INF GERAIS'!D87</f>
        <v>CABROBÓ</v>
      </c>
      <c r="E87" s="20" t="str">
        <f>'INF GERAIS'!E87</f>
        <v>REFORMA DA PRAÇA DA AV. JOÃO PIRES DA SILVA</v>
      </c>
      <c r="F87" s="20" t="str">
        <f>'INF GERAIS'!G87</f>
        <v>NORMAL</v>
      </c>
      <c r="G87" s="47" t="s">
        <v>4680</v>
      </c>
      <c r="H87" s="10"/>
      <c r="J87" s="10"/>
      <c r="K87" s="143" t="s">
        <v>5729</v>
      </c>
      <c r="L87" s="10">
        <v>42783</v>
      </c>
      <c r="M87" s="231" t="s">
        <v>6390</v>
      </c>
      <c r="N87" s="10">
        <v>42450</v>
      </c>
      <c r="O87" s="1" t="s">
        <v>6918</v>
      </c>
      <c r="P87" s="10">
        <v>42480</v>
      </c>
      <c r="Q87" s="397" t="s">
        <v>7313</v>
      </c>
      <c r="R87" s="10">
        <v>42515</v>
      </c>
      <c r="S87" s="397" t="s">
        <v>7599</v>
      </c>
      <c r="T87" s="233">
        <v>42528</v>
      </c>
      <c r="U87" s="393" t="s">
        <v>7587</v>
      </c>
      <c r="V87" s="10">
        <v>42543</v>
      </c>
      <c r="W87" s="1" t="s">
        <v>7933</v>
      </c>
      <c r="X87" s="10">
        <v>42564</v>
      </c>
      <c r="Y87" s="481" t="s">
        <v>8072</v>
      </c>
      <c r="Z87" s="10">
        <v>42579</v>
      </c>
      <c r="AA87" s="491" t="s">
        <v>8114</v>
      </c>
      <c r="AB87" s="10">
        <v>42590</v>
      </c>
      <c r="AC87" s="502" t="s">
        <v>8135</v>
      </c>
      <c r="AD87" s="10">
        <v>42594</v>
      </c>
      <c r="AE87" s="510" t="s">
        <v>8150</v>
      </c>
      <c r="AF87" s="10">
        <v>42601</v>
      </c>
      <c r="AG87" s="612" t="s">
        <v>8665</v>
      </c>
      <c r="AH87" s="10">
        <v>42697</v>
      </c>
      <c r="AI87" s="786" t="s">
        <v>9713</v>
      </c>
      <c r="AJ87" s="10">
        <v>42951</v>
      </c>
      <c r="AK87" s="1283" t="s">
        <v>11742</v>
      </c>
      <c r="AL87" s="10">
        <v>43416</v>
      </c>
      <c r="AN87" s="10"/>
      <c r="AP87" s="10"/>
      <c r="AR87" s="10"/>
      <c r="AT87" s="10"/>
    </row>
    <row r="88" spans="2:46" ht="174" x14ac:dyDescent="0.35">
      <c r="B88" s="20" t="str">
        <f>'INF GERAIS'!B88&amp;IFERROR(IF(INDEX(APOIO!$A$5:$A$50,MATCH('INF GERAIS'!N88,APOIO!$B$5:$B$50,0))="NÃO",APOIO!$A$2&amp;"NÃO VÁLIDO",""),"")</f>
        <v>2014.0078</v>
      </c>
      <c r="C88" s="20" t="str">
        <f>'INF GERAIS'!C88</f>
        <v>AGRESTE CENTRAL</v>
      </c>
      <c r="D88" s="20" t="str">
        <f>'INF GERAIS'!D88</f>
        <v>CACHOEIRINHA</v>
      </c>
      <c r="E88" s="20" t="str">
        <f>'INF GERAIS'!E88</f>
        <v>PAVIMENTAÇÃO EM REVESTIMENTO ASFALTICO DE DIVERSAS RUAS( 19 RUAS)</v>
      </c>
      <c r="F88" s="20" t="str">
        <f>'INF GERAIS'!G88</f>
        <v>NORMAL</v>
      </c>
      <c r="G88" s="47" t="s">
        <v>4680</v>
      </c>
      <c r="H88" s="10"/>
      <c r="J88" s="10"/>
      <c r="K88" s="125" t="s">
        <v>5929</v>
      </c>
      <c r="L88" s="10">
        <v>42416</v>
      </c>
      <c r="M88" s="1" t="s">
        <v>5928</v>
      </c>
      <c r="N88" s="10">
        <v>42425</v>
      </c>
      <c r="O88" s="1" t="s">
        <v>6309</v>
      </c>
      <c r="P88" s="10">
        <v>42444</v>
      </c>
      <c r="Q88" s="1" t="s">
        <v>6907</v>
      </c>
      <c r="R88" s="10">
        <v>42480</v>
      </c>
      <c r="S88" s="349" t="s">
        <v>7322</v>
      </c>
      <c r="T88" s="10">
        <v>42509</v>
      </c>
      <c r="U88" s="803" t="s">
        <v>9764</v>
      </c>
      <c r="V88" s="802" t="s">
        <v>9765</v>
      </c>
      <c r="X88" s="10"/>
      <c r="Z88" s="10"/>
      <c r="AB88" s="10"/>
      <c r="AD88" s="10"/>
      <c r="AF88" s="10"/>
      <c r="AH88" s="10"/>
      <c r="AJ88" s="10"/>
      <c r="AL88" s="10"/>
      <c r="AN88" s="10"/>
      <c r="AP88" s="10"/>
      <c r="AR88" s="10"/>
      <c r="AT88" s="10"/>
    </row>
    <row r="89" spans="2:46" ht="72.5" x14ac:dyDescent="0.35">
      <c r="B89" s="20" t="str">
        <f>'INF GERAIS'!B89&amp;IFERROR(IF(INDEX(APOIO!$A$5:$A$50,MATCH('INF GERAIS'!N89,APOIO!$B$5:$B$50,0))="NÃO",APOIO!$A$2&amp;"NÃO VÁLIDO",""),"")</f>
        <v>2014.0079</v>
      </c>
      <c r="C89" s="20" t="str">
        <f>'INF GERAIS'!C89</f>
        <v>AGRESTE MERIDIONAL</v>
      </c>
      <c r="D89" s="20" t="str">
        <f>'INF GERAIS'!D89</f>
        <v>CAETÉS</v>
      </c>
      <c r="E89" s="20" t="str">
        <f>'INF GERAIS'!E89</f>
        <v>REFORMA E AMPLIAÇÃO DO MERCADO DE CARNES</v>
      </c>
      <c r="F89" s="20" t="str">
        <f>'INF GERAIS'!G89</f>
        <v>NORMAL</v>
      </c>
      <c r="G89" s="47" t="s">
        <v>4680</v>
      </c>
      <c r="H89" s="10"/>
      <c r="J89" s="10"/>
      <c r="K89" s="1" t="s">
        <v>5970</v>
      </c>
      <c r="L89" s="10">
        <v>42426</v>
      </c>
      <c r="M89" s="1" t="s">
        <v>6017</v>
      </c>
      <c r="N89" s="10">
        <v>42431</v>
      </c>
      <c r="O89" s="220" t="s">
        <v>6322</v>
      </c>
      <c r="P89" s="10">
        <v>42444</v>
      </c>
      <c r="Q89" s="1" t="s">
        <v>6690</v>
      </c>
      <c r="R89" s="10">
        <v>42467</v>
      </c>
      <c r="S89" s="1" t="s">
        <v>6997</v>
      </c>
      <c r="T89" s="10">
        <v>42488</v>
      </c>
      <c r="U89" s="1" t="s">
        <v>7076</v>
      </c>
      <c r="V89" s="10">
        <v>42494</v>
      </c>
      <c r="W89" s="1" t="s">
        <v>7495</v>
      </c>
      <c r="X89" s="10">
        <v>42535</v>
      </c>
      <c r="Y89" s="1" t="s">
        <v>7355</v>
      </c>
      <c r="Z89" s="10">
        <v>42551</v>
      </c>
      <c r="AB89" s="10"/>
      <c r="AD89" s="10"/>
      <c r="AF89" s="10"/>
      <c r="AH89" s="10"/>
      <c r="AJ89" s="10"/>
      <c r="AL89" s="10"/>
      <c r="AN89" s="10"/>
      <c r="AP89" s="10"/>
      <c r="AR89" s="10"/>
      <c r="AT89" s="10"/>
    </row>
    <row r="90" spans="2:46" ht="101.5" x14ac:dyDescent="0.35">
      <c r="B90" s="20" t="str">
        <f>'INF GERAIS'!B90&amp;IFERROR(IF(INDEX(APOIO!$A$5:$A$50,MATCH('INF GERAIS'!N90,APOIO!$B$5:$B$50,0))="NÃO",APOIO!$A$2&amp;"NÃO VÁLIDO",""),"")</f>
        <v>2014.0080</v>
      </c>
      <c r="C90" s="20" t="str">
        <f>'INF GERAIS'!C90</f>
        <v>AGRESTE MERIDIONAL</v>
      </c>
      <c r="D90" s="20" t="str">
        <f>'INF GERAIS'!D90</f>
        <v>CAETÉS</v>
      </c>
      <c r="E90" s="20" t="str">
        <f>'INF GERAIS'!E90</f>
        <v>PAVIMENTAÇÃO EM PARALELEPÍPEDO GRANÍTICO EM RUAS DA SEDE E ZONA RURAL DO MUNICÍPIO</v>
      </c>
      <c r="F90" s="20" t="str">
        <f>'INF GERAIS'!G90</f>
        <v>NORMAL</v>
      </c>
      <c r="G90" s="47" t="s">
        <v>4680</v>
      </c>
      <c r="H90" s="10"/>
      <c r="J90" s="10"/>
      <c r="K90" s="1" t="s">
        <v>5758</v>
      </c>
      <c r="L90" s="10">
        <v>42417</v>
      </c>
      <c r="M90" s="1" t="s">
        <v>5953</v>
      </c>
      <c r="N90" s="10">
        <v>42426</v>
      </c>
      <c r="O90" s="1" t="s">
        <v>6016</v>
      </c>
      <c r="P90" s="10">
        <v>42431</v>
      </c>
      <c r="Q90" s="220" t="s">
        <v>6323</v>
      </c>
      <c r="R90" s="10">
        <v>42444</v>
      </c>
      <c r="S90" s="1" t="s">
        <v>6689</v>
      </c>
      <c r="T90" s="10">
        <v>42467</v>
      </c>
      <c r="U90" s="1" t="s">
        <v>7427</v>
      </c>
      <c r="V90" s="10">
        <v>42530</v>
      </c>
      <c r="W90" s="395" t="s">
        <v>7592</v>
      </c>
      <c r="X90" s="10">
        <v>42548</v>
      </c>
      <c r="Y90" s="1331" t="s">
        <v>11867</v>
      </c>
      <c r="Z90" s="10">
        <v>43168</v>
      </c>
      <c r="AA90" s="1305" t="s">
        <v>11801</v>
      </c>
      <c r="AB90" s="10">
        <v>43460</v>
      </c>
      <c r="AC90" s="1331" t="s">
        <v>11868</v>
      </c>
      <c r="AD90" s="10">
        <v>43508</v>
      </c>
      <c r="AF90" s="10"/>
      <c r="AH90" s="10"/>
      <c r="AJ90" s="10"/>
      <c r="AL90" s="10"/>
      <c r="AN90" s="10"/>
      <c r="AP90" s="10"/>
      <c r="AR90" s="10"/>
      <c r="AT90" s="10"/>
    </row>
    <row r="91" spans="2:46" ht="87" x14ac:dyDescent="0.35">
      <c r="B91" s="20" t="str">
        <f>'INF GERAIS'!B91&amp;IFERROR(IF(INDEX(APOIO!$A$5:$A$50,MATCH('INF GERAIS'!N91,APOIO!$B$5:$B$50,0))="NÃO",APOIO!$A$2&amp;"NÃO VÁLIDO",""),"")</f>
        <v>2014.0081</v>
      </c>
      <c r="C91" s="20" t="str">
        <f>'INF GERAIS'!C91</f>
        <v>AGRESTE MERIDIONAL</v>
      </c>
      <c r="D91" s="20" t="str">
        <f>'INF GERAIS'!D91</f>
        <v>CALÇADO</v>
      </c>
      <c r="E91" s="20" t="str">
        <f>'INF GERAIS'!E91</f>
        <v>CONSTRUÇÃO DE PAVIMENTAÇÃO ASFÁLTICA</v>
      </c>
      <c r="F91" s="20" t="str">
        <f>'INF GERAIS'!G91</f>
        <v>NORMAL</v>
      </c>
      <c r="G91" s="47" t="s">
        <v>4680</v>
      </c>
      <c r="H91" s="10"/>
      <c r="J91" s="10"/>
      <c r="K91" s="1" t="s">
        <v>6018</v>
      </c>
      <c r="L91" s="10">
        <v>42431</v>
      </c>
      <c r="M91" s="313" t="s">
        <v>7230</v>
      </c>
      <c r="N91" s="10">
        <v>42513</v>
      </c>
      <c r="O91" s="1" t="s">
        <v>10085</v>
      </c>
      <c r="P91" s="10">
        <v>43034</v>
      </c>
      <c r="Q91" s="1197" t="s">
        <v>11526</v>
      </c>
      <c r="R91" s="10">
        <v>43298</v>
      </c>
      <c r="T91" s="10"/>
      <c r="V91" s="10"/>
      <c r="X91" s="10"/>
      <c r="Z91" s="10"/>
      <c r="AB91" s="10"/>
      <c r="AD91" s="10"/>
      <c r="AF91" s="10"/>
      <c r="AH91" s="10"/>
      <c r="AJ91" s="10"/>
      <c r="AL91" s="10"/>
      <c r="AN91" s="10"/>
      <c r="AP91" s="10"/>
      <c r="AR91" s="10"/>
      <c r="AT91" s="10"/>
    </row>
    <row r="92" spans="2:46" ht="101.5" x14ac:dyDescent="0.35">
      <c r="B92" s="20" t="str">
        <f>'INF GERAIS'!B92&amp;IFERROR(IF(INDEX(APOIO!$A$5:$A$50,MATCH('INF GERAIS'!N92,APOIO!$B$5:$B$50,0))="NÃO",APOIO!$A$2&amp;"NÃO VÁLIDO",""),"")</f>
        <v>2014.0082</v>
      </c>
      <c r="C92" s="20" t="str">
        <f>'INF GERAIS'!C92</f>
        <v>AGRESTE MERIDIONAL</v>
      </c>
      <c r="D92" s="20" t="str">
        <f>'INF GERAIS'!D92</f>
        <v>CALÇADO</v>
      </c>
      <c r="E92" s="20" t="str">
        <f>'INF GERAIS'!E92</f>
        <v>CONSTRUÇÃO DE PAVIMENTAÇÃO EM PARALELEPÍPEDOS GRANÍTICOS NO POVOADO DE SANTA RITA</v>
      </c>
      <c r="F92" s="20" t="str">
        <f>'INF GERAIS'!G92</f>
        <v>NORMAL</v>
      </c>
      <c r="G92" s="47" t="s">
        <v>4680</v>
      </c>
      <c r="H92" s="10"/>
      <c r="J92" s="10"/>
      <c r="K92" s="210" t="s">
        <v>6019</v>
      </c>
      <c r="L92" s="10">
        <v>42431</v>
      </c>
      <c r="M92" s="313" t="s">
        <v>7231</v>
      </c>
      <c r="N92" s="233">
        <v>42513</v>
      </c>
      <c r="O92" s="1197" t="s">
        <v>11527</v>
      </c>
      <c r="P92" s="233">
        <v>43298</v>
      </c>
      <c r="Q92" s="1304" t="s">
        <v>11800</v>
      </c>
      <c r="R92" s="10">
        <v>43455</v>
      </c>
      <c r="S92" s="1" t="s">
        <v>12199</v>
      </c>
      <c r="T92" s="10">
        <v>43619</v>
      </c>
      <c r="V92" s="10"/>
      <c r="X92" s="10"/>
      <c r="Z92" s="10"/>
      <c r="AB92" s="10"/>
      <c r="AD92" s="10"/>
      <c r="AF92" s="10"/>
      <c r="AH92" s="10"/>
      <c r="AJ92" s="10"/>
      <c r="AL92" s="10"/>
      <c r="AN92" s="10"/>
      <c r="AP92" s="10"/>
      <c r="AR92" s="10"/>
      <c r="AT92" s="10"/>
    </row>
    <row r="93" spans="2:46" ht="58" x14ac:dyDescent="0.35">
      <c r="B93" s="20" t="str">
        <f>'INF GERAIS'!B93&amp;IFERROR(IF(INDEX(APOIO!$A$5:$A$50,MATCH('INF GERAIS'!N93,APOIO!$B$5:$B$50,0))="NÃO",APOIO!$A$2&amp;"NÃO VÁLIDO",""),"")</f>
        <v>2014.0083</v>
      </c>
      <c r="C93" s="20" t="str">
        <f>'INF GERAIS'!C93</f>
        <v>SERTÃO DO PAJEÚ</v>
      </c>
      <c r="D93" s="20" t="str">
        <f>'INF GERAIS'!D93</f>
        <v>CALUMBI</v>
      </c>
      <c r="E93" s="20" t="str">
        <f>'INF GERAIS'!E93</f>
        <v>CONSTRUÇÃO DE  PAVIMENTAÇÃO EM PEDRA GRANÍTICA</v>
      </c>
      <c r="F93" s="20" t="str">
        <f>'INF GERAIS'!G93</f>
        <v>NORMAL</v>
      </c>
      <c r="G93" s="47" t="s">
        <v>4680</v>
      </c>
      <c r="H93" s="10"/>
      <c r="J93" s="10"/>
      <c r="K93" s="207" t="s">
        <v>6216</v>
      </c>
      <c r="L93" s="10">
        <v>42438</v>
      </c>
      <c r="M93" s="1" t="s">
        <v>7237</v>
      </c>
      <c r="N93" s="10">
        <v>42513</v>
      </c>
      <c r="O93" s="1290" t="s">
        <v>11757</v>
      </c>
      <c r="P93" s="10">
        <v>43427</v>
      </c>
      <c r="Q93" s="233" t="s">
        <v>12913</v>
      </c>
      <c r="R93" s="233">
        <v>43839</v>
      </c>
      <c r="T93" s="10"/>
      <c r="V93" s="10"/>
      <c r="X93" s="10"/>
      <c r="Z93" s="10"/>
      <c r="AB93" s="10"/>
      <c r="AD93" s="10"/>
      <c r="AF93" s="10"/>
      <c r="AH93" s="10"/>
      <c r="AJ93" s="10"/>
      <c r="AL93" s="10"/>
      <c r="AN93" s="10"/>
      <c r="AP93" s="10"/>
      <c r="AR93" s="10"/>
      <c r="AT93" s="10"/>
    </row>
    <row r="94" spans="2:46" ht="58" x14ac:dyDescent="0.35">
      <c r="B94" s="20" t="str">
        <f>'INF GERAIS'!B94&amp;IFERROR(IF(INDEX(APOIO!$A$5:$A$50,MATCH('INF GERAIS'!N94,APOIO!$B$5:$B$50,0))="NÃO",APOIO!$A$2&amp;"NÃO VÁLIDO",""),"")</f>
        <v>2014.0084</v>
      </c>
      <c r="C94" s="20" t="str">
        <f>'INF GERAIS'!C94</f>
        <v>SERTÃO DO PAJEÚ</v>
      </c>
      <c r="D94" s="20" t="str">
        <f>'INF GERAIS'!D94</f>
        <v>CALUMBI</v>
      </c>
      <c r="E94" s="20" t="str">
        <f>'INF GERAIS'!E94</f>
        <v>CONSTRUÇÃO DE PRAÇA PÚBLICA PARA LAZER E EVENTOS</v>
      </c>
      <c r="F94" s="20" t="str">
        <f>'INF GERAIS'!G94</f>
        <v>NORMAL</v>
      </c>
      <c r="G94" s="47" t="s">
        <v>4680</v>
      </c>
      <c r="H94" s="10"/>
      <c r="J94" s="10"/>
      <c r="K94" s="1" t="s">
        <v>6216</v>
      </c>
      <c r="L94" s="10">
        <v>42438</v>
      </c>
      <c r="M94" s="1" t="s">
        <v>7237</v>
      </c>
      <c r="N94" s="10">
        <v>42513</v>
      </c>
      <c r="O94" s="1290" t="s">
        <v>11757</v>
      </c>
      <c r="P94" s="10">
        <v>43427</v>
      </c>
      <c r="R94" s="10"/>
      <c r="T94" s="10"/>
      <c r="V94" s="10"/>
      <c r="X94" s="10"/>
      <c r="Z94" s="10"/>
      <c r="AB94" s="10"/>
      <c r="AD94" s="10"/>
      <c r="AF94" s="10"/>
      <c r="AH94" s="10"/>
      <c r="AJ94" s="10"/>
      <c r="AL94" s="10"/>
      <c r="AN94" s="10"/>
      <c r="AP94" s="10"/>
      <c r="AR94" s="10"/>
      <c r="AT94" s="10"/>
    </row>
    <row r="95" spans="2:46" ht="188.5" x14ac:dyDescent="0.35">
      <c r="B95" s="20" t="str">
        <f>'INF GERAIS'!B95&amp;IFERROR(IF(INDEX(APOIO!$A$5:$A$50,MATCH('INF GERAIS'!N95,APOIO!$B$5:$B$50,0))="NÃO",APOIO!$A$2&amp;"NÃO VÁLIDO",""),"")</f>
        <v>2014.0085</v>
      </c>
      <c r="C95" s="20" t="str">
        <f>'INF GERAIS'!C95</f>
        <v>METROPOLITANA</v>
      </c>
      <c r="D95" s="20" t="str">
        <f>'INF GERAIS'!D95</f>
        <v>CAMARAGIBE</v>
      </c>
      <c r="E95" s="20" t="str">
        <f>'INF GERAIS'!E95</f>
        <v>RECAPEAMENTO ASFÁLTICO EM DIVERSAS RUAS DO MUNICÍPIO</v>
      </c>
      <c r="F95" s="20" t="str">
        <f>'INF GERAIS'!G95</f>
        <v>NORMAL</v>
      </c>
      <c r="G95" s="47" t="s">
        <v>4680</v>
      </c>
      <c r="H95" s="10"/>
      <c r="J95" s="10"/>
      <c r="K95" s="179" t="s">
        <v>5947</v>
      </c>
      <c r="L95" s="10">
        <v>42419</v>
      </c>
      <c r="M95" s="175" t="s">
        <v>5895</v>
      </c>
      <c r="N95" s="10">
        <v>42424</v>
      </c>
      <c r="O95" s="285" t="s">
        <v>6846</v>
      </c>
      <c r="P95" s="10">
        <v>42475</v>
      </c>
      <c r="Q95" s="1" t="s">
        <v>7158</v>
      </c>
      <c r="R95" s="10">
        <v>42502</v>
      </c>
      <c r="S95" s="1" t="s">
        <v>7544</v>
      </c>
      <c r="T95" s="10">
        <v>42541</v>
      </c>
      <c r="U95" s="478" t="s">
        <v>8055</v>
      </c>
      <c r="V95" s="233" t="s">
        <v>8054</v>
      </c>
      <c r="W95" s="1" t="s">
        <v>8682</v>
      </c>
      <c r="X95" s="10">
        <v>42716</v>
      </c>
      <c r="Y95" s="687" t="s">
        <v>9003</v>
      </c>
      <c r="Z95" s="10">
        <v>42825</v>
      </c>
      <c r="AA95" s="1" t="s">
        <v>9385</v>
      </c>
      <c r="AB95" s="10">
        <v>42884</v>
      </c>
      <c r="AC95" s="742" t="s">
        <v>9494</v>
      </c>
      <c r="AD95" s="10">
        <v>42892</v>
      </c>
      <c r="AE95" s="1" t="s">
        <v>9631</v>
      </c>
      <c r="AF95" s="10">
        <v>42916</v>
      </c>
      <c r="AG95" s="910" t="s">
        <v>10115</v>
      </c>
      <c r="AH95" s="10">
        <v>43056</v>
      </c>
      <c r="AI95" s="1" t="s">
        <v>10122</v>
      </c>
      <c r="AJ95" s="10">
        <v>43059</v>
      </c>
      <c r="AK95" s="947" t="s">
        <v>10267</v>
      </c>
      <c r="AL95" s="10">
        <v>43090</v>
      </c>
      <c r="AM95" s="1" t="s">
        <v>11802</v>
      </c>
      <c r="AN95" s="10">
        <v>43460</v>
      </c>
      <c r="AP95" s="10"/>
      <c r="AR95" s="10"/>
      <c r="AT95" s="10"/>
    </row>
    <row r="96" spans="2:46" s="174" customFormat="1" ht="362.5" x14ac:dyDescent="0.35">
      <c r="B96" s="174" t="str">
        <f>'INF GERAIS'!B96&amp;IFERROR(IF(INDEX(APOIO!$A$5:$A$50,MATCH('INF GERAIS'!N96,APOIO!$B$5:$B$50,0))="NÃO",APOIO!$A$2&amp;"NÃO VÁLIDO",""),"")</f>
        <v>2014.0429</v>
      </c>
      <c r="C96" s="174" t="str">
        <f>'INF GERAIS'!C96</f>
        <v>METROPOLITANA</v>
      </c>
      <c r="D96" s="174" t="str">
        <f>'INF GERAIS'!D96</f>
        <v>CAMARAGIBE</v>
      </c>
      <c r="E96" s="174" t="str">
        <f>'INF GERAIS'!E96</f>
        <v>CONSTRUÇÃO DO MERCADO PÚBLICO DO MUNICÍPIO DE CAMARAGIBE ( Conclusão da 1ª etapa)</v>
      </c>
      <c r="F96" s="174" t="str">
        <f>'INF GERAIS'!G96</f>
        <v>NORMAL</v>
      </c>
      <c r="H96" s="10"/>
      <c r="J96" s="10"/>
      <c r="K96" s="185" t="s">
        <v>5981</v>
      </c>
      <c r="L96" s="10">
        <v>42429</v>
      </c>
      <c r="M96" s="174" t="s">
        <v>7319</v>
      </c>
      <c r="N96" s="10">
        <v>42461</v>
      </c>
      <c r="O96" s="556" t="s">
        <v>8392</v>
      </c>
      <c r="P96" s="10">
        <v>42640</v>
      </c>
      <c r="Q96" s="742" t="s">
        <v>9461</v>
      </c>
      <c r="R96" s="10">
        <v>42892</v>
      </c>
      <c r="S96" s="174" t="s">
        <v>9593</v>
      </c>
      <c r="T96" s="10">
        <v>42899</v>
      </c>
      <c r="U96" s="174" t="s">
        <v>9995</v>
      </c>
      <c r="V96" s="10">
        <v>42965</v>
      </c>
      <c r="W96" s="174" t="s">
        <v>10122</v>
      </c>
      <c r="X96" s="10">
        <v>43059</v>
      </c>
      <c r="Y96" s="947" t="s">
        <v>10268</v>
      </c>
      <c r="Z96" s="10">
        <v>43090</v>
      </c>
      <c r="AA96" s="174" t="s">
        <v>11061</v>
      </c>
      <c r="AB96" s="10">
        <v>43228</v>
      </c>
      <c r="AC96" s="1321" t="s">
        <v>11835</v>
      </c>
      <c r="AD96" s="10">
        <v>43486</v>
      </c>
      <c r="AE96" s="1330" t="s">
        <v>11864</v>
      </c>
      <c r="AF96" s="10">
        <v>43504</v>
      </c>
      <c r="AG96" s="1380" t="s">
        <v>12029</v>
      </c>
      <c r="AH96" s="10">
        <v>43551</v>
      </c>
      <c r="AI96" s="1398" t="s">
        <v>12079</v>
      </c>
      <c r="AJ96" s="10">
        <v>43572</v>
      </c>
      <c r="AK96" s="174" t="s">
        <v>12252</v>
      </c>
      <c r="AL96" s="10">
        <v>43641</v>
      </c>
      <c r="AM96" s="174" t="s">
        <v>12261</v>
      </c>
      <c r="AN96" s="10">
        <v>43644</v>
      </c>
      <c r="AO96" s="1489" t="s">
        <v>12373</v>
      </c>
      <c r="AP96" s="10">
        <v>43663</v>
      </c>
      <c r="AQ96" s="174" t="s">
        <v>12449</v>
      </c>
      <c r="AR96" s="10">
        <v>43663</v>
      </c>
      <c r="AS96" s="174" t="s">
        <v>12542</v>
      </c>
      <c r="AT96" s="10">
        <v>43726</v>
      </c>
    </row>
    <row r="97" spans="2:46" ht="72.5" x14ac:dyDescent="0.35">
      <c r="B97" s="20" t="str">
        <f>'INF GERAIS'!B97&amp;IFERROR(IF(INDEX(APOIO!$A$5:$A$50,MATCH('INF GERAIS'!N97,APOIO!$B$5:$B$50,0))="NÃO",APOIO!$A$2&amp;"NÃO VÁLIDO",""),"")</f>
        <v>2014.0086</v>
      </c>
      <c r="C97" s="20" t="str">
        <f>'INF GERAIS'!C97</f>
        <v>AGRESTE CENTRAL</v>
      </c>
      <c r="D97" s="20" t="str">
        <f>'INF GERAIS'!D97</f>
        <v>CAMOCIM DE SÃO FÉLIX</v>
      </c>
      <c r="E97" s="20" t="str">
        <f>'INF GERAIS'!E97</f>
        <v>AMPLIAÇÃO DE SISTEMA DE ESGOTO SANITÁRIO</v>
      </c>
      <c r="F97" s="20" t="str">
        <f>'INF GERAIS'!G97</f>
        <v>NORMAL</v>
      </c>
      <c r="G97" s="47" t="s">
        <v>4680</v>
      </c>
      <c r="H97" s="10"/>
      <c r="J97" s="10"/>
      <c r="K97" s="1" t="s">
        <v>5615</v>
      </c>
      <c r="L97" s="10">
        <v>42416</v>
      </c>
      <c r="M97" s="801" t="s">
        <v>9766</v>
      </c>
      <c r="N97" s="802">
        <v>999731880</v>
      </c>
      <c r="P97" s="10"/>
      <c r="R97" s="10"/>
      <c r="T97" s="10"/>
      <c r="V97" s="10"/>
      <c r="X97" s="10"/>
      <c r="Z97" s="10"/>
      <c r="AB97" s="10"/>
      <c r="AD97" s="10"/>
      <c r="AF97" s="10"/>
      <c r="AH97" s="10"/>
      <c r="AJ97" s="10"/>
      <c r="AL97" s="10"/>
      <c r="AN97" s="10"/>
      <c r="AP97" s="10"/>
      <c r="AR97" s="10"/>
      <c r="AT97" s="10"/>
    </row>
    <row r="98" spans="2:46" ht="58" x14ac:dyDescent="0.35">
      <c r="B98" s="20" t="str">
        <f>'INF GERAIS'!B98&amp;IFERROR(IF(INDEX(APOIO!$A$5:$A$50,MATCH('INF GERAIS'!N98,APOIO!$B$5:$B$50,0))="NÃO",APOIO!$A$2&amp;"NÃO VÁLIDO",""),"")</f>
        <v>2014.0087</v>
      </c>
      <c r="C98" s="20" t="str">
        <f>'INF GERAIS'!C98</f>
        <v>AGRESTE CENTRAL</v>
      </c>
      <c r="D98" s="20" t="str">
        <f>'INF GERAIS'!D98</f>
        <v>CAMOCIM DE SÃO FÉLIX</v>
      </c>
      <c r="E98" s="20" t="str">
        <f>'INF GERAIS'!E98</f>
        <v>REFORMA DA PREFEITURA</v>
      </c>
      <c r="F98" s="20" t="str">
        <f>'INF GERAIS'!G98</f>
        <v>NORMAL</v>
      </c>
      <c r="G98" s="47" t="s">
        <v>4680</v>
      </c>
      <c r="H98" s="10"/>
      <c r="J98" s="10"/>
      <c r="K98" s="1" t="s">
        <v>5616</v>
      </c>
      <c r="L98" s="10">
        <v>42416</v>
      </c>
      <c r="M98" s="801" t="s">
        <v>9766</v>
      </c>
      <c r="N98" s="802">
        <v>999731880</v>
      </c>
      <c r="P98" s="10"/>
      <c r="R98" s="10"/>
      <c r="T98" s="10"/>
      <c r="V98" s="10"/>
      <c r="X98" s="10"/>
      <c r="Z98" s="10"/>
      <c r="AB98" s="10"/>
      <c r="AD98" s="10"/>
      <c r="AF98" s="10"/>
      <c r="AH98" s="10"/>
      <c r="AJ98" s="10"/>
      <c r="AL98" s="10"/>
      <c r="AN98" s="10"/>
      <c r="AP98" s="10"/>
      <c r="AR98" s="10"/>
      <c r="AT98" s="10"/>
    </row>
    <row r="99" spans="2:46" ht="87" x14ac:dyDescent="0.35">
      <c r="B99" s="20" t="str">
        <f>'INF GERAIS'!B99&amp;IFERROR(IF(INDEX(APOIO!$A$5:$A$50,MATCH('INF GERAIS'!N99,APOIO!$B$5:$B$50,0))="NÃO",APOIO!$A$2&amp;"NÃO VÁLIDO",""),"")</f>
        <v>2014.0088</v>
      </c>
      <c r="C99" s="20" t="str">
        <f>'INF GERAIS'!C99</f>
        <v>AGRESTE CENTRAL</v>
      </c>
      <c r="D99" s="20" t="str">
        <f>'INF GERAIS'!D99</f>
        <v>CAMOCIM DE SÃO FÉLIX</v>
      </c>
      <c r="E99" s="20" t="str">
        <f>'INF GERAIS'!E99</f>
        <v xml:space="preserve">CONSTRUÇÃO DE UM PORTAL </v>
      </c>
      <c r="F99" s="20" t="str">
        <f>'INF GERAIS'!G99</f>
        <v>NORMAL</v>
      </c>
      <c r="G99" s="47" t="s">
        <v>4680</v>
      </c>
      <c r="H99" s="10"/>
      <c r="J99" s="10"/>
      <c r="K99" s="1" t="s">
        <v>5616</v>
      </c>
      <c r="L99" s="10">
        <v>42416</v>
      </c>
      <c r="M99" s="1" t="s">
        <v>6839</v>
      </c>
      <c r="N99" s="10">
        <v>42474</v>
      </c>
      <c r="O99" s="801" t="s">
        <v>9766</v>
      </c>
      <c r="P99" s="802">
        <v>999731880</v>
      </c>
      <c r="R99" s="10"/>
      <c r="T99" s="10"/>
      <c r="V99" s="10"/>
      <c r="X99" s="10"/>
      <c r="Z99" s="10"/>
      <c r="AB99" s="10"/>
      <c r="AD99" s="10"/>
      <c r="AF99" s="10"/>
      <c r="AH99" s="10"/>
      <c r="AJ99" s="10"/>
      <c r="AL99" s="10"/>
      <c r="AN99" s="10"/>
      <c r="AP99" s="10"/>
      <c r="AR99" s="10"/>
      <c r="AT99" s="10"/>
    </row>
    <row r="100" spans="2:46" ht="58" x14ac:dyDescent="0.35">
      <c r="B100" s="20" t="str">
        <f>'INF GERAIS'!B100&amp;IFERROR(IF(INDEX(APOIO!$A$5:$A$50,MATCH('INF GERAIS'!N100,APOIO!$B$5:$B$50,0))="NÃO",APOIO!$A$2&amp;"NÃO VÁLIDO",""),"")</f>
        <v>2014.0089</v>
      </c>
      <c r="C100" s="20" t="str">
        <f>'INF GERAIS'!C100</f>
        <v>AGRESTE CENTRAL</v>
      </c>
      <c r="D100" s="20" t="str">
        <f>'INF GERAIS'!D100</f>
        <v>CAMOCIM DE SÃO FÉLIX</v>
      </c>
      <c r="E100" s="20" t="str">
        <f>'INF GERAIS'!E100</f>
        <v>REFORMA DA ACADEMIA DAS CIDADES</v>
      </c>
      <c r="F100" s="20" t="str">
        <f>'INF GERAIS'!G100</f>
        <v>NORMAL</v>
      </c>
      <c r="G100" s="47" t="s">
        <v>4680</v>
      </c>
      <c r="H100" s="10"/>
      <c r="J100" s="10"/>
      <c r="K100" s="1" t="s">
        <v>5616</v>
      </c>
      <c r="L100" s="10">
        <v>42416</v>
      </c>
      <c r="M100" s="801" t="s">
        <v>9766</v>
      </c>
      <c r="N100" s="802">
        <v>999731880</v>
      </c>
      <c r="P100" s="10"/>
      <c r="R100" s="10"/>
      <c r="T100" s="10"/>
      <c r="V100" s="10"/>
      <c r="X100" s="10"/>
      <c r="Z100" s="10"/>
      <c r="AB100" s="10"/>
      <c r="AD100" s="10"/>
      <c r="AF100" s="10"/>
      <c r="AH100" s="10"/>
      <c r="AJ100" s="10"/>
      <c r="AL100" s="10"/>
      <c r="AN100" s="10"/>
      <c r="AP100" s="10"/>
      <c r="AR100" s="10"/>
      <c r="AT100" s="10"/>
    </row>
    <row r="101" spans="2:46" ht="87" x14ac:dyDescent="0.35">
      <c r="B101" s="20" t="str">
        <f>'INF GERAIS'!B101&amp;IFERROR(IF(INDEX(APOIO!$A$5:$A$50,MATCH('INF GERAIS'!N101,APOIO!$B$5:$B$50,0))="NÃO",APOIO!$A$2&amp;"NÃO VÁLIDO",""),"")</f>
        <v>2014.0090</v>
      </c>
      <c r="C101" s="20" t="str">
        <f>'INF GERAIS'!C101</f>
        <v>MATA NORTE</v>
      </c>
      <c r="D101" s="20" t="str">
        <f>'INF GERAIS'!D101</f>
        <v>CAMUTANGA</v>
      </c>
      <c r="E101" s="20" t="str">
        <f>'INF GERAIS'!E101</f>
        <v>PAVIMENTAÇÃO EM PARALELEPIPEDOS GRANITICOS EM DIVERSAS RUAS ( 13 RUAS)</v>
      </c>
      <c r="F101" s="20" t="str">
        <f>'INF GERAIS'!G101</f>
        <v>NORMAL</v>
      </c>
      <c r="G101" s="47" t="s">
        <v>4680</v>
      </c>
      <c r="H101" s="10"/>
      <c r="J101" s="10"/>
      <c r="K101" s="1" t="s">
        <v>5835</v>
      </c>
      <c r="L101" s="10">
        <v>42422</v>
      </c>
      <c r="M101" s="220" t="s">
        <v>5835</v>
      </c>
      <c r="N101" s="10">
        <v>42444</v>
      </c>
      <c r="O101" s="1" t="s">
        <v>6483</v>
      </c>
      <c r="P101" s="10">
        <v>42459</v>
      </c>
      <c r="Q101" s="1153" t="s">
        <v>11247</v>
      </c>
      <c r="R101" s="10">
        <v>43280</v>
      </c>
      <c r="S101" s="1169" t="s">
        <v>11386</v>
      </c>
      <c r="T101" s="10">
        <v>43294</v>
      </c>
      <c r="U101" s="1" t="s">
        <v>13032</v>
      </c>
      <c r="V101" s="233">
        <v>43899</v>
      </c>
      <c r="X101" s="10"/>
      <c r="Z101" s="10"/>
      <c r="AB101" s="10"/>
      <c r="AD101" s="10"/>
      <c r="AF101" s="10"/>
      <c r="AH101" s="10"/>
      <c r="AJ101" s="10"/>
      <c r="AL101" s="10"/>
      <c r="AN101" s="10"/>
      <c r="AP101" s="10"/>
      <c r="AR101" s="10"/>
      <c r="AT101" s="10"/>
    </row>
    <row r="102" spans="2:46" ht="116" x14ac:dyDescent="0.35">
      <c r="B102" s="20" t="str">
        <f>'INF GERAIS'!B102&amp;IFERROR(IF(INDEX(APOIO!$A$5:$A$50,MATCH('INF GERAIS'!N102,APOIO!$B$5:$B$50,0))="NÃO",APOIO!$A$2&amp;"NÃO VÁLIDO",""),"")</f>
        <v>2014.0091</v>
      </c>
      <c r="C102" s="20" t="str">
        <f>'INF GERAIS'!C102</f>
        <v>AGRESTE MERIDIONAL</v>
      </c>
      <c r="D102" s="20" t="str">
        <f>'INF GERAIS'!D102</f>
        <v>CANHOTINHO</v>
      </c>
      <c r="E102" s="20" t="str">
        <f>'INF GERAIS'!E102</f>
        <v>RECUPERAÇÃO DE ESTRADAS VICINAIS NO MUNICÍPIO</v>
      </c>
      <c r="F102" s="20" t="str">
        <f>'INF GERAIS'!G102</f>
        <v>NORMAL</v>
      </c>
      <c r="G102" s="47" t="s">
        <v>4680</v>
      </c>
      <c r="H102" s="10"/>
      <c r="J102" s="10"/>
      <c r="K102" s="240" t="s">
        <v>5774</v>
      </c>
      <c r="L102" s="10">
        <v>42418</v>
      </c>
      <c r="M102" s="240" t="s">
        <v>6448</v>
      </c>
      <c r="N102" s="10">
        <v>42458</v>
      </c>
      <c r="O102" s="1" t="s">
        <v>6895</v>
      </c>
      <c r="P102" s="10">
        <v>42479</v>
      </c>
      <c r="Q102" s="1" t="s">
        <v>7189</v>
      </c>
      <c r="R102" s="10">
        <v>42507</v>
      </c>
      <c r="S102" s="1" t="s">
        <v>7375</v>
      </c>
      <c r="T102" s="10">
        <v>42527</v>
      </c>
      <c r="U102" s="1" t="s">
        <v>7355</v>
      </c>
      <c r="V102" s="10">
        <v>42550</v>
      </c>
      <c r="W102" s="1" t="s">
        <v>7624</v>
      </c>
      <c r="X102" s="10">
        <v>42551</v>
      </c>
      <c r="Z102" s="10"/>
      <c r="AB102" s="10"/>
      <c r="AD102" s="10"/>
      <c r="AF102" s="10"/>
      <c r="AH102" s="10"/>
      <c r="AJ102" s="10"/>
      <c r="AL102" s="10"/>
      <c r="AN102" s="10"/>
      <c r="AP102" s="10"/>
      <c r="AR102" s="10"/>
      <c r="AT102" s="10"/>
    </row>
    <row r="103" spans="2:46" ht="101.5" x14ac:dyDescent="0.35">
      <c r="B103" s="20" t="str">
        <f>'INF GERAIS'!B103&amp;IFERROR(IF(INDEX(APOIO!$A$5:$A$50,MATCH('INF GERAIS'!N103,APOIO!$B$5:$B$50,0))="NÃO",APOIO!$A$2&amp;"NÃO VÁLIDO",""),"")</f>
        <v>2014.0092</v>
      </c>
      <c r="C103" s="20" t="str">
        <f>'INF GERAIS'!C103</f>
        <v>AGRESTE MERIDIONAL</v>
      </c>
      <c r="D103" s="20" t="str">
        <f>'INF GERAIS'!D103</f>
        <v>CAPOEIRAS</v>
      </c>
      <c r="E103" s="20" t="str">
        <f>'INF GERAIS'!E103</f>
        <v>PAVIMENTAÇÃO DE DIVERSAS RUAS NA SEDE DO MUNICÍPIO</v>
      </c>
      <c r="F103" s="20" t="str">
        <f>'INF GERAIS'!G103</f>
        <v>NORMAL</v>
      </c>
      <c r="G103" s="47" t="s">
        <v>4680</v>
      </c>
      <c r="H103" s="10"/>
      <c r="J103" s="10"/>
      <c r="K103" s="1" t="s">
        <v>6259</v>
      </c>
      <c r="L103" s="10">
        <v>42439</v>
      </c>
      <c r="M103" s="1339" t="s">
        <v>11885</v>
      </c>
      <c r="N103" s="10">
        <v>43515</v>
      </c>
      <c r="O103" s="1" t="s">
        <v>12198</v>
      </c>
      <c r="P103" s="10">
        <v>43619</v>
      </c>
      <c r="R103" s="10"/>
      <c r="T103" s="10"/>
      <c r="V103" s="10"/>
      <c r="X103" s="10"/>
      <c r="Z103" s="10"/>
      <c r="AB103" s="10"/>
      <c r="AD103" s="10"/>
      <c r="AF103" s="10"/>
      <c r="AH103" s="10"/>
      <c r="AJ103" s="10"/>
      <c r="AL103" s="10"/>
      <c r="AN103" s="10"/>
      <c r="AP103" s="10"/>
      <c r="AR103" s="10"/>
      <c r="AT103" s="10"/>
    </row>
    <row r="104" spans="2:46" ht="58" x14ac:dyDescent="0.35">
      <c r="B104" s="20" t="str">
        <f>'INF GERAIS'!B104&amp;IFERROR(IF(INDEX(APOIO!$A$5:$A$50,MATCH('INF GERAIS'!N104,APOIO!$B$5:$B$50,0))="NÃO",APOIO!$A$2&amp;"NÃO VÁLIDO",""),"")</f>
        <v>2014.0093</v>
      </c>
      <c r="C104" s="20" t="str">
        <f>'INF GERAIS'!C104</f>
        <v>AGRESTE MERIDIONAL</v>
      </c>
      <c r="D104" s="20" t="str">
        <f>'INF GERAIS'!D104</f>
        <v>CAPOEIRAS</v>
      </c>
      <c r="E104" s="20" t="str">
        <f>'INF GERAIS'!E104</f>
        <v>CONSTRUÇÃO DO CAMPO DE FUTEBOL</v>
      </c>
      <c r="F104" s="20" t="str">
        <f>'INF GERAIS'!G104</f>
        <v>NORMAL</v>
      </c>
      <c r="G104" s="47" t="s">
        <v>4680</v>
      </c>
      <c r="H104" s="10"/>
      <c r="J104" s="10"/>
      <c r="K104" s="1" t="s">
        <v>6260</v>
      </c>
      <c r="L104" s="10">
        <v>42439</v>
      </c>
      <c r="M104" s="1" t="s">
        <v>8631</v>
      </c>
      <c r="N104" s="10">
        <v>42684</v>
      </c>
      <c r="P104" s="10"/>
      <c r="R104" s="10"/>
      <c r="T104" s="10"/>
      <c r="V104" s="10"/>
      <c r="X104" s="10"/>
      <c r="Z104" s="10"/>
      <c r="AB104" s="10"/>
      <c r="AD104" s="10"/>
      <c r="AF104" s="10"/>
      <c r="AH104" s="10"/>
      <c r="AJ104" s="10"/>
      <c r="AL104" s="10"/>
      <c r="AN104" s="10"/>
      <c r="AP104" s="10"/>
      <c r="AR104" s="10"/>
      <c r="AT104" s="10"/>
    </row>
    <row r="105" spans="2:46" ht="145" x14ac:dyDescent="0.35">
      <c r="B105" s="20" t="str">
        <f>'INF GERAIS'!B105&amp;IFERROR(IF(INDEX(APOIO!$A$5:$A$50,MATCH('INF GERAIS'!N105,APOIO!$B$5:$B$50,0))="NÃO",APOIO!$A$2&amp;"NÃO VÁLIDO",""),"")</f>
        <v>2014.0094</v>
      </c>
      <c r="C105" s="20" t="str">
        <f>'INF GERAIS'!C105</f>
        <v>SERTÃO DO PAJEÚ</v>
      </c>
      <c r="D105" s="20" t="str">
        <f>'INF GERAIS'!D105</f>
        <v>CARNAÍBA</v>
      </c>
      <c r="E105" s="20" t="str">
        <f>'INF GERAIS'!E105</f>
        <v>CONSTRUÇÃO DE PAVIMENTAÇÃO EM PARALELEPÍPEDOS( 8 RUAS)</v>
      </c>
      <c r="F105" s="20" t="str">
        <f>'INF GERAIS'!G105</f>
        <v>NORMAL</v>
      </c>
      <c r="G105" s="47" t="s">
        <v>4680</v>
      </c>
      <c r="H105" s="10"/>
      <c r="J105" s="10"/>
      <c r="K105" s="175" t="s">
        <v>5899</v>
      </c>
      <c r="L105" s="10">
        <v>41694</v>
      </c>
      <c r="M105" s="1" t="s">
        <v>6217</v>
      </c>
      <c r="N105" s="10">
        <v>42438</v>
      </c>
      <c r="O105" s="1" t="s">
        <v>7058</v>
      </c>
      <c r="P105" s="10">
        <v>42492</v>
      </c>
      <c r="Q105" s="571" t="s">
        <v>8271</v>
      </c>
      <c r="R105" s="10">
        <v>42628</v>
      </c>
      <c r="S105" s="571" t="s">
        <v>8506</v>
      </c>
      <c r="T105" s="10">
        <v>42649</v>
      </c>
      <c r="U105" s="941" t="s">
        <v>10477</v>
      </c>
      <c r="V105" s="10">
        <v>43081</v>
      </c>
      <c r="W105" s="1" t="s">
        <v>10013</v>
      </c>
      <c r="X105" s="10">
        <v>43095</v>
      </c>
      <c r="Z105" s="10"/>
      <c r="AB105" s="10"/>
      <c r="AD105" s="10"/>
      <c r="AF105" s="10"/>
      <c r="AH105" s="10"/>
      <c r="AJ105" s="10"/>
      <c r="AL105" s="10"/>
      <c r="AN105" s="10"/>
      <c r="AP105" s="10"/>
      <c r="AR105" s="10"/>
      <c r="AT105" s="10"/>
    </row>
    <row r="106" spans="2:46" ht="101.5" x14ac:dyDescent="0.35">
      <c r="B106" s="20" t="str">
        <f>'INF GERAIS'!B106&amp;IFERROR(IF(INDEX(APOIO!$A$5:$A$50,MATCH('INF GERAIS'!N106,APOIO!$B$5:$B$50,0))="NÃO",APOIO!$A$2&amp;"NÃO VÁLIDO",""),"")</f>
        <v>2014.0095</v>
      </c>
      <c r="C106" s="20" t="str">
        <f>'INF GERAIS'!C106</f>
        <v>SERTÃO DO PAJEÚ</v>
      </c>
      <c r="D106" s="20" t="str">
        <f>'INF GERAIS'!D106</f>
        <v>CARNAÍBA</v>
      </c>
      <c r="E106" s="20" t="str">
        <f>'INF GERAIS'!E106</f>
        <v>PERFURAÇÃO DE  POÇOS</v>
      </c>
      <c r="F106" s="20" t="str">
        <f>'INF GERAIS'!G106</f>
        <v>NORMAL</v>
      </c>
      <c r="G106" s="47" t="s">
        <v>4680</v>
      </c>
      <c r="H106" s="10"/>
      <c r="J106" s="10"/>
      <c r="K106" s="1" t="s">
        <v>5898</v>
      </c>
      <c r="L106" s="10">
        <v>41663</v>
      </c>
      <c r="M106" s="1" t="s">
        <v>6218</v>
      </c>
      <c r="N106" s="10">
        <v>42438</v>
      </c>
      <c r="O106" s="1" t="s">
        <v>7059</v>
      </c>
      <c r="P106" s="10">
        <v>42492</v>
      </c>
      <c r="Q106" s="631" t="s">
        <v>8751</v>
      </c>
      <c r="R106" s="10">
        <v>42740</v>
      </c>
      <c r="T106" s="10"/>
      <c r="V106" s="10"/>
      <c r="X106" s="10"/>
      <c r="Z106" s="10"/>
      <c r="AB106" s="10"/>
      <c r="AD106" s="10"/>
      <c r="AF106" s="10"/>
      <c r="AH106" s="10"/>
      <c r="AJ106" s="10"/>
      <c r="AL106" s="10"/>
      <c r="AN106" s="10"/>
      <c r="AP106" s="10"/>
      <c r="AR106" s="10"/>
      <c r="AT106" s="10"/>
    </row>
    <row r="107" spans="2:46" ht="72.5" x14ac:dyDescent="0.35">
      <c r="B107" s="20" t="str">
        <f>'INF GERAIS'!B107&amp;IFERROR(IF(INDEX(APOIO!$A$5:$A$50,MATCH('INF GERAIS'!N107,APOIO!$B$5:$B$50,0))="NÃO",APOIO!$A$2&amp;"NÃO VÁLIDO",""),"")</f>
        <v>2014.0096</v>
      </c>
      <c r="C107" s="20" t="str">
        <f>'INF GERAIS'!C107</f>
        <v>SERTÃO DO PAJEÚ</v>
      </c>
      <c r="D107" s="20" t="str">
        <f>'INF GERAIS'!D107</f>
        <v>CARNAÍBA</v>
      </c>
      <c r="E107" s="20" t="str">
        <f>'INF GERAIS'!E107</f>
        <v>CONSTRUÇÃO DE MINI PONTE E BUEIRAS</v>
      </c>
      <c r="F107" s="20" t="str">
        <f>'INF GERAIS'!G107</f>
        <v>NORMAL</v>
      </c>
      <c r="G107" s="47" t="s">
        <v>4680</v>
      </c>
      <c r="H107" s="10"/>
      <c r="J107" s="10"/>
      <c r="K107" s="1" t="s">
        <v>5742</v>
      </c>
      <c r="L107" s="10">
        <v>41694</v>
      </c>
      <c r="M107" s="887" t="s">
        <v>10043</v>
      </c>
      <c r="N107" s="10">
        <v>43011</v>
      </c>
      <c r="P107" s="10"/>
      <c r="R107" s="10"/>
      <c r="T107" s="10"/>
      <c r="V107" s="10"/>
      <c r="X107" s="10"/>
      <c r="Z107" s="10"/>
      <c r="AB107" s="10"/>
      <c r="AD107" s="10"/>
      <c r="AF107" s="10"/>
      <c r="AH107" s="10"/>
      <c r="AJ107" s="10"/>
      <c r="AL107" s="10"/>
      <c r="AN107" s="10"/>
      <c r="AP107" s="10"/>
      <c r="AR107" s="10"/>
      <c r="AT107" s="10"/>
    </row>
    <row r="108" spans="2:46" ht="130.5" x14ac:dyDescent="0.35">
      <c r="B108" s="20" t="str">
        <f>'INF GERAIS'!B108&amp;IFERROR(IF(INDEX(APOIO!$A$5:$A$50,MATCH('INF GERAIS'!N108,APOIO!$B$5:$B$50,0))="NÃO",APOIO!$A$2&amp;"NÃO VÁLIDO",""),"")</f>
        <v>2014.0097</v>
      </c>
      <c r="C108" s="20" t="str">
        <f>'INF GERAIS'!C108</f>
        <v>SERTÃO DE ITAPARICA</v>
      </c>
      <c r="D108" s="20" t="str">
        <f>'INF GERAIS'!D108</f>
        <v>CARNAUBEIRA DA PENHA</v>
      </c>
      <c r="E108" s="20" t="str">
        <f>'INF GERAIS'!E108</f>
        <v>ILUMINAÇÃO DO ACESSO PRINCIPAL DA CIDADE</v>
      </c>
      <c r="F108" s="20" t="str">
        <f>'INF GERAIS'!G108</f>
        <v>NORMAL</v>
      </c>
      <c r="G108" s="47" t="s">
        <v>4680</v>
      </c>
      <c r="H108" s="10"/>
      <c r="J108" s="10"/>
      <c r="K108" s="1" t="s">
        <v>5925</v>
      </c>
      <c r="L108" s="10">
        <v>42425</v>
      </c>
      <c r="M108" s="220" t="s">
        <v>6328</v>
      </c>
      <c r="N108" s="10">
        <v>42444</v>
      </c>
      <c r="O108" s="220" t="s">
        <v>6328</v>
      </c>
      <c r="P108" s="10">
        <v>42459</v>
      </c>
      <c r="R108" s="10"/>
      <c r="T108" s="10"/>
      <c r="V108" s="10"/>
      <c r="X108" s="10"/>
      <c r="Z108" s="10"/>
      <c r="AB108" s="10"/>
      <c r="AD108" s="10"/>
      <c r="AF108" s="10"/>
      <c r="AH108" s="10"/>
      <c r="AJ108" s="10"/>
      <c r="AL108" s="10"/>
      <c r="AN108" s="10"/>
      <c r="AP108" s="10"/>
      <c r="AR108" s="10"/>
      <c r="AT108" s="10"/>
    </row>
    <row r="109" spans="2:46" ht="101.5" x14ac:dyDescent="0.35">
      <c r="B109" s="20" t="str">
        <f>'INF GERAIS'!B109&amp;IFERROR(IF(INDEX(APOIO!$A$5:$A$50,MATCH('INF GERAIS'!N109,APOIO!$B$5:$B$50,0))="NÃO",APOIO!$A$2&amp;"NÃO VÁLIDO",""),"")</f>
        <v>2014.0098</v>
      </c>
      <c r="C109" s="20" t="str">
        <f>'INF GERAIS'!C109</f>
        <v>SERTÃO DE ITAPARICA</v>
      </c>
      <c r="D109" s="20" t="str">
        <f>'INF GERAIS'!D109</f>
        <v>CARNAUBEIRA DA PENHA</v>
      </c>
      <c r="E109" s="20" t="str">
        <f>'INF GERAIS'!E109</f>
        <v>PAVIMENTAÇÃO EM PEDRAS GRANÍTICAS NAS SERRAS DO ARAPUÁ, SERRA DA CACARIA E SERRA DE UMAS( 05)</v>
      </c>
      <c r="F109" s="20" t="str">
        <f>'INF GERAIS'!G109</f>
        <v>NORMAL</v>
      </c>
      <c r="G109" s="47" t="s">
        <v>4680</v>
      </c>
      <c r="H109" s="10"/>
      <c r="J109" s="10"/>
      <c r="K109" s="1" t="s">
        <v>5924</v>
      </c>
      <c r="L109" s="10">
        <v>42425</v>
      </c>
      <c r="M109" s="220" t="s">
        <v>6484</v>
      </c>
      <c r="N109" s="10">
        <v>42444</v>
      </c>
      <c r="O109" s="1" t="s">
        <v>6486</v>
      </c>
      <c r="P109" s="10">
        <v>42093</v>
      </c>
      <c r="R109" s="10"/>
      <c r="T109" s="10"/>
      <c r="V109" s="10"/>
      <c r="X109" s="10"/>
      <c r="Z109" s="10"/>
      <c r="AB109" s="10"/>
      <c r="AD109" s="10"/>
      <c r="AF109" s="10"/>
      <c r="AH109" s="10"/>
      <c r="AJ109" s="10"/>
      <c r="AL109" s="10"/>
      <c r="AN109" s="10"/>
      <c r="AP109" s="10"/>
      <c r="AR109" s="10"/>
      <c r="AT109" s="10"/>
    </row>
    <row r="110" spans="2:46" ht="101.5" x14ac:dyDescent="0.35">
      <c r="B110" s="20" t="str">
        <f>'INF GERAIS'!B110&amp;IFERROR(IF(INDEX(APOIO!$A$5:$A$50,MATCH('INF GERAIS'!N110,APOIO!$B$5:$B$50,0))="NÃO",APOIO!$A$2&amp;"NÃO VÁLIDO",""),"")</f>
        <v>2014.0099</v>
      </c>
      <c r="C110" s="20" t="str">
        <f>'INF GERAIS'!C110</f>
        <v>MATA NORTE</v>
      </c>
      <c r="D110" s="20" t="str">
        <f>'INF GERAIS'!D110</f>
        <v>CARPINA</v>
      </c>
      <c r="E110" s="20" t="str">
        <f>'INF GERAIS'!E110</f>
        <v>PAVIMENTAÇÃO EM PARALELEPIPEDOS GRANITICOS EM DIVERSAS RUAS DO BAIRRO DO CENTRO( 2 RUAS)</v>
      </c>
      <c r="F110" s="20" t="str">
        <f>'INF GERAIS'!G110</f>
        <v>NORMAL</v>
      </c>
      <c r="G110" s="47" t="s">
        <v>4680</v>
      </c>
      <c r="H110" s="10"/>
      <c r="J110" s="10"/>
      <c r="K110" s="180" t="s">
        <v>5948</v>
      </c>
      <c r="L110" s="10">
        <v>42425</v>
      </c>
      <c r="M110" s="221" t="s">
        <v>6354</v>
      </c>
      <c r="N110" s="10">
        <v>42446</v>
      </c>
      <c r="P110" s="10"/>
      <c r="R110" s="10"/>
      <c r="T110" s="10"/>
      <c r="V110" s="10"/>
      <c r="X110" s="10"/>
      <c r="Z110" s="10"/>
      <c r="AB110" s="10"/>
      <c r="AD110" s="10"/>
      <c r="AF110" s="10"/>
      <c r="AH110" s="10"/>
      <c r="AJ110" s="10"/>
      <c r="AL110" s="10"/>
      <c r="AN110" s="10"/>
      <c r="AP110" s="10"/>
      <c r="AR110" s="10"/>
      <c r="AT110" s="10"/>
    </row>
    <row r="111" spans="2:46" ht="101.5" x14ac:dyDescent="0.35">
      <c r="B111" s="20" t="str">
        <f>'INF GERAIS'!B111&amp;IFERROR(IF(INDEX(APOIO!$A$5:$A$50,MATCH('INF GERAIS'!N111,APOIO!$B$5:$B$50,0))="NÃO",APOIO!$A$2&amp;"NÃO VÁLIDO",""),"")</f>
        <v>2014.0100</v>
      </c>
      <c r="C111" s="20" t="str">
        <f>'INF GERAIS'!C111</f>
        <v>MATA NORTE</v>
      </c>
      <c r="D111" s="20" t="str">
        <f>'INF GERAIS'!D111</f>
        <v>CARPINA</v>
      </c>
      <c r="E111" s="12" t="str">
        <f>'INF GERAIS'!E111</f>
        <v>PAVIMENTAÇÃO EM PARALELEPIPEDOS GRANITICOS EM DIVERSAS RUAS DO BAIRRO NOVO.( 9 RUAS)</v>
      </c>
      <c r="F111" s="20" t="str">
        <f>'INF GERAIS'!G111</f>
        <v>NORMAL</v>
      </c>
      <c r="G111" s="47" t="s">
        <v>4680</v>
      </c>
      <c r="H111" s="10"/>
      <c r="J111" s="10"/>
      <c r="K111" s="180" t="s">
        <v>5948</v>
      </c>
      <c r="L111" s="10">
        <v>42425</v>
      </c>
      <c r="M111" s="221" t="s">
        <v>6354</v>
      </c>
      <c r="N111" s="10">
        <v>42446</v>
      </c>
      <c r="P111" s="10"/>
      <c r="R111" s="10"/>
      <c r="T111" s="10"/>
      <c r="V111" s="10"/>
      <c r="X111" s="10"/>
      <c r="Z111" s="10"/>
      <c r="AB111" s="10"/>
      <c r="AD111" s="10"/>
      <c r="AF111" s="10"/>
      <c r="AH111" s="10"/>
      <c r="AJ111" s="10"/>
      <c r="AL111" s="10"/>
      <c r="AN111" s="10"/>
      <c r="AP111" s="10"/>
      <c r="AR111" s="10"/>
      <c r="AT111" s="10"/>
    </row>
    <row r="112" spans="2:46" ht="101.5" x14ac:dyDescent="0.35">
      <c r="B112" s="20" t="str">
        <f>'INF GERAIS'!B112&amp;IFERROR(IF(INDEX(APOIO!$A$5:$A$50,MATCH('INF GERAIS'!N112,APOIO!$B$5:$B$50,0))="NÃO",APOIO!$A$2&amp;"NÃO VÁLIDO",""),"")</f>
        <v>2014.0101</v>
      </c>
      <c r="C112" s="20" t="str">
        <f>'INF GERAIS'!C112</f>
        <v>MATA NORTE</v>
      </c>
      <c r="D112" s="20" t="str">
        <f>'INF GERAIS'!D112</f>
        <v>CARPINA</v>
      </c>
      <c r="E112" s="12" t="str">
        <f>'INF GERAIS'!E112</f>
        <v>PAVIMENTAÇÃO EM PARALELEPIPEDOS GRANITICOS EM DIVERSAS RUAS DO BAIRRO TRÊS MARIA( 5 RUAS)</v>
      </c>
      <c r="F112" s="20" t="str">
        <f>'INF GERAIS'!G112</f>
        <v>NORMAL</v>
      </c>
      <c r="G112" s="47" t="s">
        <v>4680</v>
      </c>
      <c r="H112" s="10"/>
      <c r="J112" s="10"/>
      <c r="K112" s="180" t="s">
        <v>5948</v>
      </c>
      <c r="L112" s="10">
        <v>42425</v>
      </c>
      <c r="M112" s="221" t="s">
        <v>6354</v>
      </c>
      <c r="N112" s="10">
        <v>42446</v>
      </c>
      <c r="P112" s="10"/>
      <c r="R112" s="10"/>
      <c r="T112" s="10"/>
      <c r="V112" s="10"/>
      <c r="X112" s="10"/>
      <c r="Z112" s="10"/>
      <c r="AB112" s="10"/>
      <c r="AD112" s="10"/>
      <c r="AF112" s="10"/>
      <c r="AH112" s="10"/>
      <c r="AJ112" s="10"/>
      <c r="AL112" s="10"/>
      <c r="AN112" s="10"/>
      <c r="AP112" s="10"/>
      <c r="AR112" s="10"/>
      <c r="AT112" s="10"/>
    </row>
    <row r="113" spans="2:46" ht="101.5" x14ac:dyDescent="0.35">
      <c r="B113" s="20" t="str">
        <f>'INF GERAIS'!B113&amp;IFERROR(IF(INDEX(APOIO!$A$5:$A$50,MATCH('INF GERAIS'!N113,APOIO!$B$5:$B$50,0))="NÃO",APOIO!$A$2&amp;"NÃO VÁLIDO",""),"")</f>
        <v>2014.0102</v>
      </c>
      <c r="C113" s="20" t="str">
        <f>'INF GERAIS'!C113</f>
        <v>MATA NORTE</v>
      </c>
      <c r="D113" s="20" t="str">
        <f>'INF GERAIS'!D113</f>
        <v>CARPINA</v>
      </c>
      <c r="E113" s="12" t="str">
        <f>'INF GERAIS'!E113</f>
        <v>PAVIMENTAÇÃO EM PARALELEPIPEDOS GRANITICOS EM DIVERSAS RUAS DO BAIRRO JOÃO ALFREDO( 5 RUAS)</v>
      </c>
      <c r="F113" s="20" t="str">
        <f>'INF GERAIS'!G113</f>
        <v>NORMAL</v>
      </c>
      <c r="G113" s="47" t="s">
        <v>4680</v>
      </c>
      <c r="H113" s="10"/>
      <c r="J113" s="10"/>
      <c r="K113" s="180" t="s">
        <v>5948</v>
      </c>
      <c r="L113" s="10">
        <v>42425</v>
      </c>
      <c r="M113" s="221" t="s">
        <v>6354</v>
      </c>
      <c r="N113" s="10">
        <v>42446</v>
      </c>
      <c r="O113" s="1180" t="s">
        <v>11395</v>
      </c>
      <c r="P113" s="10">
        <v>43298</v>
      </c>
      <c r="Q113" s="1" t="s">
        <v>11430</v>
      </c>
      <c r="R113" s="10">
        <v>43306</v>
      </c>
      <c r="S113" s="1236" t="s">
        <v>11601</v>
      </c>
      <c r="T113" s="10">
        <v>43346</v>
      </c>
      <c r="V113" s="10"/>
      <c r="X113" s="10"/>
      <c r="Z113" s="10"/>
      <c r="AB113" s="10"/>
      <c r="AD113" s="10"/>
      <c r="AF113" s="10"/>
      <c r="AH113" s="10"/>
      <c r="AJ113" s="10"/>
      <c r="AL113" s="10"/>
      <c r="AN113" s="10"/>
      <c r="AP113" s="10"/>
      <c r="AR113" s="10"/>
      <c r="AT113" s="10"/>
    </row>
    <row r="114" spans="2:46" ht="101.5" x14ac:dyDescent="0.35">
      <c r="B114" s="20" t="str">
        <f>'INF GERAIS'!B114&amp;IFERROR(IF(INDEX(APOIO!$A$5:$A$50,MATCH('INF GERAIS'!N114,APOIO!$B$5:$B$50,0))="NÃO",APOIO!$A$2&amp;"NÃO VÁLIDO",""),"")</f>
        <v>2014.0103
NÃO VÁLIDO</v>
      </c>
      <c r="C114" s="20" t="str">
        <f>'INF GERAIS'!C114</f>
        <v>MATA NORTE</v>
      </c>
      <c r="D114" s="20" t="str">
        <f>'INF GERAIS'!D114</f>
        <v>CARPINA</v>
      </c>
      <c r="E114" s="20" t="str">
        <f>'INF GERAIS'!E114</f>
        <v>PAVIMENTAÇÃO EM PARALELEPIPEDOS GRANITICOS EM DIVERSAS RUAS DO BAIRRO CARNEIRO LEÃO</v>
      </c>
      <c r="F114" s="20" t="str">
        <f>'INF GERAIS'!G114</f>
        <v>NORMAL</v>
      </c>
      <c r="G114" s="47" t="s">
        <v>4680</v>
      </c>
      <c r="H114" s="10"/>
      <c r="J114" s="10"/>
      <c r="K114" s="1" t="s">
        <v>5812</v>
      </c>
      <c r="L114" s="10">
        <v>42419</v>
      </c>
      <c r="N114" s="10"/>
      <c r="P114" s="10"/>
      <c r="R114" s="10"/>
      <c r="T114" s="10"/>
      <c r="V114" s="10"/>
      <c r="X114" s="10"/>
      <c r="Z114" s="10"/>
      <c r="AB114" s="10"/>
      <c r="AD114" s="10"/>
      <c r="AF114" s="10"/>
      <c r="AH114" s="10"/>
      <c r="AJ114" s="10"/>
      <c r="AL114" s="10"/>
      <c r="AN114" s="10"/>
      <c r="AP114" s="10"/>
      <c r="AR114" s="10"/>
      <c r="AT114" s="10"/>
    </row>
    <row r="115" spans="2:46" ht="174" x14ac:dyDescent="0.35">
      <c r="B115" s="20" t="str">
        <f>'INF GERAIS'!B115&amp;IFERROR(IF(INDEX(APOIO!$A$5:$A$50,MATCH('INF GERAIS'!N115,APOIO!$B$5:$B$50,0))="NÃO",APOIO!$A$2&amp;"NÃO VÁLIDO",""),"")</f>
        <v>2014.0104</v>
      </c>
      <c r="C115" s="20" t="str">
        <f>'INF GERAIS'!C115</f>
        <v>AGRESTE CENTRAL</v>
      </c>
      <c r="D115" s="20" t="str">
        <f>'INF GERAIS'!D115</f>
        <v>CARUARU</v>
      </c>
      <c r="E115" s="20" t="str">
        <f>'INF GERAIS'!E115</f>
        <v>OBRAS DE PAVIMENTAÇÃO NO MUNICÍPIO</v>
      </c>
      <c r="F115" s="20" t="str">
        <f>'INF GERAIS'!G115</f>
        <v>NORMAL</v>
      </c>
      <c r="G115" s="47" t="s">
        <v>4680</v>
      </c>
      <c r="H115" s="10"/>
      <c r="J115" s="10"/>
      <c r="K115" s="121" t="s">
        <v>5904</v>
      </c>
      <c r="L115" s="10">
        <v>42415</v>
      </c>
      <c r="M115" s="1" t="s">
        <v>5905</v>
      </c>
      <c r="N115" s="10">
        <v>42424</v>
      </c>
      <c r="O115" s="1" t="s">
        <v>6223</v>
      </c>
      <c r="P115" s="10">
        <v>407679</v>
      </c>
      <c r="Q115" s="801" t="s">
        <v>9767</v>
      </c>
      <c r="R115" s="802" t="s">
        <v>9768</v>
      </c>
      <c r="T115" s="10"/>
      <c r="V115" s="10"/>
      <c r="X115" s="10"/>
      <c r="Z115" s="10"/>
      <c r="AB115" s="10"/>
      <c r="AD115" s="10"/>
      <c r="AF115" s="10"/>
      <c r="AH115" s="10"/>
      <c r="AJ115" s="10"/>
      <c r="AL115" s="10"/>
      <c r="AN115" s="10"/>
      <c r="AP115" s="10"/>
      <c r="AR115" s="10"/>
      <c r="AT115" s="10"/>
    </row>
    <row r="116" spans="2:46" ht="87" x14ac:dyDescent="0.35">
      <c r="B116" s="20" t="str">
        <f>'INF GERAIS'!B116&amp;IFERROR(IF(INDEX(APOIO!$A$5:$A$50,MATCH('INF GERAIS'!N116,APOIO!$B$5:$B$50,0))="NÃO",APOIO!$A$2&amp;"NÃO VÁLIDO",""),"")</f>
        <v>2014.0105</v>
      </c>
      <c r="C116" s="20" t="str">
        <f>'INF GERAIS'!C116</f>
        <v>AGRESTE SETENTRIONAL</v>
      </c>
      <c r="D116" s="20" t="str">
        <f>'INF GERAIS'!D116</f>
        <v>CASINHAS</v>
      </c>
      <c r="E116" s="20" t="str">
        <f>'INF GERAIS'!E116</f>
        <v>PAVIMENTAÇÃO EM PARALELEPÍPEDOS E SINALIZAÇÃO EM DIVERSAS RUAS( 13 Ruas)</v>
      </c>
      <c r="F116" s="20" t="str">
        <f>'INF GERAIS'!G116</f>
        <v>NORMAL</v>
      </c>
      <c r="G116" s="47" t="s">
        <v>4680</v>
      </c>
      <c r="H116" s="10"/>
      <c r="J116" s="10"/>
      <c r="K116" s="177" t="s">
        <v>8747</v>
      </c>
      <c r="L116" s="10">
        <v>42415</v>
      </c>
      <c r="M116" s="1" t="s">
        <v>8748</v>
      </c>
      <c r="N116" s="10"/>
      <c r="O116" s="689" t="s">
        <v>9007</v>
      </c>
      <c r="P116" s="10">
        <v>42828</v>
      </c>
      <c r="R116" s="10"/>
      <c r="T116" s="10"/>
      <c r="V116" s="10"/>
      <c r="X116" s="10"/>
      <c r="Z116" s="10"/>
      <c r="AB116" s="10"/>
      <c r="AD116" s="10"/>
      <c r="AF116" s="10"/>
      <c r="AH116" s="10"/>
      <c r="AJ116" s="10"/>
      <c r="AL116" s="10"/>
      <c r="AN116" s="10"/>
      <c r="AP116" s="10"/>
      <c r="AR116" s="10"/>
      <c r="AT116" s="10"/>
    </row>
    <row r="117" spans="2:46" s="1451" customFormat="1" ht="101.5" x14ac:dyDescent="0.35">
      <c r="B117" s="1451" t="str">
        <f>'INF GERAIS'!B117&amp;IFERROR(IF(INDEX(APOIO!$A$5:$A$50,MATCH('INF GERAIS'!N117,APOIO!$B$5:$B$50,0))="NÃO",APOIO!$A$2&amp;"NÃO VÁLIDO",""),"")</f>
        <v>2014.0443
NÃO VÁLIDO</v>
      </c>
      <c r="C117" s="1451" t="str">
        <f>'INF GERAIS'!C117</f>
        <v>AGRESTE SETENTRIONAL</v>
      </c>
      <c r="D117" s="1451" t="str">
        <f>'INF GERAIS'!D117</f>
        <v>CASINHAS</v>
      </c>
      <c r="E117" s="1451" t="str">
        <f>'INF GERAIS'!E117</f>
        <v>PAVIMENTAÇÃO EM PARALELEPÍPEDOS EM DIVERSAS RUAS DO MUNICÍPIO DE CASINHAS</v>
      </c>
      <c r="F117" s="1451" t="str">
        <f>'INF GERAIS'!G117</f>
        <v>NORMAL</v>
      </c>
      <c r="H117" s="233"/>
      <c r="J117" s="233"/>
      <c r="L117" s="233"/>
      <c r="N117" s="233"/>
      <c r="P117" s="233"/>
      <c r="R117" s="233"/>
      <c r="T117" s="233"/>
      <c r="V117" s="233"/>
      <c r="X117" s="233"/>
      <c r="Z117" s="233"/>
      <c r="AB117" s="233"/>
      <c r="AD117" s="233"/>
      <c r="AF117" s="233"/>
      <c r="AH117" s="233"/>
      <c r="AJ117" s="233"/>
      <c r="AL117" s="233"/>
      <c r="AN117" s="233"/>
      <c r="AP117" s="233"/>
      <c r="AR117" s="233"/>
      <c r="AT117" s="233"/>
    </row>
    <row r="118" spans="2:46" s="128" customFormat="1" ht="130.5" x14ac:dyDescent="0.35">
      <c r="B118" s="193" t="str">
        <f>'INF GERAIS'!B118&amp;IFERROR(IF(INDEX(APOIO!$A$5:$A$50,MATCH('INF GERAIS'!N118,APOIO!$B$5:$B$50,0))="NÃO",APOIO!$A$2&amp;"NÃO VÁLIDO",""),"")</f>
        <v>2014.0106</v>
      </c>
      <c r="C118" s="630" t="str">
        <f>'INF GERAIS'!C118</f>
        <v>MATA SUL</v>
      </c>
      <c r="D118" s="630" t="str">
        <f>'INF GERAIS'!D118</f>
        <v>CATENDE</v>
      </c>
      <c r="E118" s="630" t="str">
        <f>'INF GERAIS'!E118</f>
        <v>CONSTRUÇÃO DE PAVIMENTOS EM PARALELEPÍPEDO GRANÍTICO</v>
      </c>
      <c r="F118" s="630" t="str">
        <f>'INF GERAIS'!G118</f>
        <v>NORMAL</v>
      </c>
      <c r="G118" s="630" t="s">
        <v>4680</v>
      </c>
      <c r="H118" s="129"/>
      <c r="J118" s="129"/>
      <c r="K118" s="630" t="s">
        <v>5945</v>
      </c>
      <c r="L118" s="233">
        <v>42416</v>
      </c>
      <c r="M118" s="630" t="s">
        <v>5992</v>
      </c>
      <c r="N118" s="233">
        <v>42430</v>
      </c>
      <c r="O118" s="128" t="s">
        <v>6511</v>
      </c>
      <c r="P118" s="129">
        <v>42460</v>
      </c>
      <c r="Q118" s="128" t="s">
        <v>6894</v>
      </c>
      <c r="R118" s="129">
        <v>42479</v>
      </c>
      <c r="S118" s="640" t="s">
        <v>8799</v>
      </c>
      <c r="T118" s="233">
        <v>42746</v>
      </c>
      <c r="U118" s="770" t="s">
        <v>9640</v>
      </c>
      <c r="V118" s="233">
        <v>42921</v>
      </c>
      <c r="W118" s="128" t="s">
        <v>9707</v>
      </c>
      <c r="X118" s="129">
        <v>42949</v>
      </c>
      <c r="Y118" s="128" t="s">
        <v>10019</v>
      </c>
      <c r="Z118" s="129">
        <v>43006</v>
      </c>
      <c r="AA118" s="128" t="s">
        <v>10343</v>
      </c>
      <c r="AB118" s="129">
        <v>43116</v>
      </c>
      <c r="AC118" s="128" t="s">
        <v>10385</v>
      </c>
      <c r="AD118" s="129">
        <v>43124</v>
      </c>
      <c r="AE118" s="128" t="s">
        <v>10524</v>
      </c>
      <c r="AF118" s="129">
        <v>43167</v>
      </c>
      <c r="AG118" s="128" t="s">
        <v>11399</v>
      </c>
      <c r="AH118" s="129">
        <v>43300</v>
      </c>
      <c r="AJ118" s="129"/>
      <c r="AL118" s="129"/>
      <c r="AN118" s="129"/>
      <c r="AP118" s="129"/>
      <c r="AR118" s="129"/>
      <c r="AT118" s="129"/>
    </row>
    <row r="119" spans="2:46" ht="72.5" x14ac:dyDescent="0.35">
      <c r="B119" s="20" t="str">
        <f>'INF GERAIS'!B119&amp;IFERROR(IF(INDEX(APOIO!$A$5:$A$50,MATCH('INF GERAIS'!N119,APOIO!$B$5:$B$50,0))="NÃO",APOIO!$A$2&amp;"NÃO VÁLIDO",""),"")</f>
        <v>2014.0107</v>
      </c>
      <c r="C119" s="20" t="str">
        <f>'INF GERAIS'!C119</f>
        <v>MATA SUL</v>
      </c>
      <c r="D119" s="20" t="str">
        <f>'INF GERAIS'!D119</f>
        <v>CATENDE</v>
      </c>
      <c r="E119" s="20" t="str">
        <f>'INF GERAIS'!E119</f>
        <v>RECUPERAÇÃO DE ESTRADAS VICINAIS</v>
      </c>
      <c r="F119" s="20" t="str">
        <f>'INF GERAIS'!G119</f>
        <v>NORMAL</v>
      </c>
      <c r="G119" s="47" t="s">
        <v>4680</v>
      </c>
      <c r="H119" s="10"/>
      <c r="J119" s="10"/>
      <c r="K119" s="630" t="s">
        <v>5945</v>
      </c>
      <c r="L119" s="233">
        <v>42416</v>
      </c>
      <c r="M119" s="630" t="s">
        <v>5945</v>
      </c>
      <c r="N119" s="233">
        <v>42430</v>
      </c>
      <c r="O119" s="128" t="s">
        <v>5945</v>
      </c>
      <c r="P119" s="10">
        <v>42460</v>
      </c>
      <c r="Q119" s="1391" t="s">
        <v>12065</v>
      </c>
      <c r="R119" s="10">
        <v>43565</v>
      </c>
      <c r="T119" s="10"/>
      <c r="V119" s="10"/>
      <c r="X119" s="10"/>
      <c r="Z119" s="10"/>
      <c r="AB119" s="10"/>
      <c r="AD119" s="10"/>
      <c r="AF119" s="10"/>
      <c r="AH119" s="10"/>
      <c r="AJ119" s="10"/>
      <c r="AL119" s="10"/>
      <c r="AN119" s="10"/>
      <c r="AP119" s="10"/>
      <c r="AR119" s="10"/>
      <c r="AT119" s="10"/>
    </row>
    <row r="120" spans="2:46" ht="43.5" x14ac:dyDescent="0.35">
      <c r="B120" s="20" t="str">
        <f>'INF GERAIS'!B120&amp;IFERROR(IF(INDEX(APOIO!$A$5:$A$50,MATCH('INF GERAIS'!N120,APOIO!$B$5:$B$50,0))="NÃO",APOIO!$A$2&amp;"NÃO VÁLIDO",""),"")</f>
        <v>2014.0108
NÃO VÁLIDO</v>
      </c>
      <c r="C120" s="20" t="str">
        <f>'INF GERAIS'!C120</f>
        <v>SERTÃO CENTRAL</v>
      </c>
      <c r="D120" s="20" t="str">
        <f>'INF GERAIS'!D120</f>
        <v>CEDRO</v>
      </c>
      <c r="E120" s="20">
        <f>'INF GERAIS'!E120</f>
        <v>0</v>
      </c>
      <c r="F120" s="20" t="str">
        <f>'INF GERAIS'!G120</f>
        <v>NORMAL</v>
      </c>
      <c r="G120" s="47" t="s">
        <v>4680</v>
      </c>
      <c r="H120" s="10"/>
      <c r="J120" s="10"/>
      <c r="K120" s="1" t="s">
        <v>5813</v>
      </c>
      <c r="L120" s="10"/>
      <c r="N120" s="10"/>
      <c r="P120" s="10"/>
      <c r="R120" s="10"/>
      <c r="T120" s="10"/>
      <c r="V120" s="10"/>
      <c r="X120" s="10"/>
      <c r="Z120" s="10"/>
      <c r="AB120" s="10"/>
      <c r="AD120" s="10"/>
      <c r="AF120" s="10"/>
      <c r="AH120" s="10"/>
      <c r="AJ120" s="10"/>
      <c r="AL120" s="10"/>
      <c r="AN120" s="10"/>
      <c r="AP120" s="10"/>
      <c r="AR120" s="10"/>
      <c r="AT120" s="10"/>
    </row>
    <row r="121" spans="2:46" ht="116" x14ac:dyDescent="0.35">
      <c r="B121" s="20" t="str">
        <f>'INF GERAIS'!B121&amp;IFERROR(IF(INDEX(APOIO!$A$5:$A$50,MATCH('INF GERAIS'!N121,APOIO!$B$5:$B$50,0))="NÃO",APOIO!$A$2&amp;"NÃO VÁLIDO",""),"")</f>
        <v>2014.0109</v>
      </c>
      <c r="C121" s="20" t="str">
        <f>'INF GERAIS'!C121</f>
        <v>MATA NORTE</v>
      </c>
      <c r="D121" s="20" t="str">
        <f>'INF GERAIS'!D121</f>
        <v>CHÃ DE ALEGRIA</v>
      </c>
      <c r="E121" s="20" t="str">
        <f>'INF GERAIS'!E121</f>
        <v>PAVIMENTAÇÃO EM PARALELEPIPEDOS GRANITICOS EM DIVERSAS RUAS ( 8 ruas)</v>
      </c>
      <c r="F121" s="20" t="str">
        <f>'INF GERAIS'!G121</f>
        <v>NORMAL</v>
      </c>
      <c r="G121" s="47" t="s">
        <v>4680</v>
      </c>
      <c r="H121" s="10"/>
      <c r="J121" s="10"/>
      <c r="K121" s="1" t="s">
        <v>5897</v>
      </c>
      <c r="L121" s="10">
        <v>42423</v>
      </c>
      <c r="M121" s="220" t="s">
        <v>6485</v>
      </c>
      <c r="N121" s="10">
        <v>42444</v>
      </c>
      <c r="O121" s="1" t="s">
        <v>10508</v>
      </c>
      <c r="P121" s="10">
        <v>43161</v>
      </c>
      <c r="R121" s="10"/>
      <c r="T121" s="10"/>
      <c r="V121" s="10"/>
      <c r="X121" s="10"/>
      <c r="Z121" s="10"/>
      <c r="AB121" s="10"/>
      <c r="AD121" s="10"/>
      <c r="AF121" s="10"/>
      <c r="AH121" s="10"/>
      <c r="AJ121" s="10"/>
      <c r="AL121" s="10"/>
      <c r="AN121" s="10"/>
      <c r="AP121" s="10"/>
      <c r="AR121" s="10"/>
      <c r="AT121" s="10"/>
    </row>
    <row r="122" spans="2:46" ht="145" x14ac:dyDescent="0.35">
      <c r="B122" s="20" t="str">
        <f>'INF GERAIS'!B122&amp;IFERROR(IF(INDEX(APOIO!$A$5:$A$50,MATCH('INF GERAIS'!N122,APOIO!$B$5:$B$50,0))="NÃO",APOIO!$A$2&amp;"NÃO VÁLIDO",""),"")</f>
        <v>2014.0110</v>
      </c>
      <c r="C122" s="20" t="str">
        <f>'INF GERAIS'!C122</f>
        <v>MATA SUL</v>
      </c>
      <c r="D122" s="20" t="str">
        <f>'INF GERAIS'!D122</f>
        <v>CHÃ GRANDE</v>
      </c>
      <c r="E122" s="20" t="str">
        <f>'INF GERAIS'!E122</f>
        <v>EXECUÇÃO DE ESCADARIAS NO CENTRO DO MUNICÍPIO</v>
      </c>
      <c r="F122" s="20" t="str">
        <f>'INF GERAIS'!G122</f>
        <v>NORMAL</v>
      </c>
      <c r="G122" s="47" t="s">
        <v>4680</v>
      </c>
      <c r="H122" s="10"/>
      <c r="J122" s="10"/>
      <c r="K122" s="147" t="s">
        <v>5769</v>
      </c>
      <c r="L122" s="10">
        <v>42417</v>
      </c>
      <c r="M122" s="1" t="s">
        <v>5769</v>
      </c>
      <c r="N122" s="10">
        <v>42439</v>
      </c>
      <c r="O122" s="1" t="s">
        <v>6250</v>
      </c>
      <c r="P122" s="10">
        <v>42444</v>
      </c>
      <c r="Q122" s="729" t="s">
        <v>9407</v>
      </c>
      <c r="R122" s="10">
        <v>42886</v>
      </c>
      <c r="T122" s="10"/>
      <c r="V122" s="10"/>
      <c r="X122" s="10"/>
      <c r="Z122" s="10"/>
      <c r="AB122" s="10"/>
      <c r="AD122" s="10"/>
      <c r="AF122" s="10"/>
      <c r="AH122" s="10"/>
      <c r="AJ122" s="10"/>
      <c r="AL122" s="10"/>
      <c r="AN122" s="10"/>
      <c r="AP122" s="10"/>
      <c r="AR122" s="10"/>
      <c r="AT122" s="10"/>
    </row>
    <row r="123" spans="2:46" ht="145" x14ac:dyDescent="0.35">
      <c r="B123" s="20" t="str">
        <f>'INF GERAIS'!B123&amp;IFERROR(IF(INDEX(APOIO!$A$5:$A$50,MATCH('INF GERAIS'!N123,APOIO!$B$5:$B$50,0))="NÃO",APOIO!$A$2&amp;"NÃO VÁLIDO",""),"")</f>
        <v>2014.0111</v>
      </c>
      <c r="C123" s="20" t="str">
        <f>'INF GERAIS'!C123</f>
        <v>MATA SUL</v>
      </c>
      <c r="D123" s="20" t="str">
        <f>'INF GERAIS'!D123</f>
        <v>CHÃ GRANDE</v>
      </c>
      <c r="E123" s="20" t="str">
        <f>'INF GERAIS'!E123</f>
        <v>CONSTRUÇÃO DE MUROS DE CONTENÇÃO DE ENCOSTAS</v>
      </c>
      <c r="F123" s="20" t="str">
        <f>'INF GERAIS'!G123</f>
        <v>NORMAL</v>
      </c>
      <c r="G123" s="47" t="s">
        <v>4680</v>
      </c>
      <c r="H123" s="10"/>
      <c r="I123" s="1990">
        <v>42439</v>
      </c>
      <c r="J123" s="10"/>
      <c r="K123" s="147" t="s">
        <v>5769</v>
      </c>
      <c r="L123" s="10">
        <v>42417</v>
      </c>
      <c r="M123" s="1" t="s">
        <v>6250</v>
      </c>
      <c r="N123" s="10" t="s">
        <v>6251</v>
      </c>
      <c r="O123" s="729" t="s">
        <v>9407</v>
      </c>
      <c r="P123" s="233">
        <v>42886</v>
      </c>
      <c r="R123" s="10"/>
      <c r="T123" s="10"/>
      <c r="V123" s="10"/>
      <c r="X123" s="10"/>
      <c r="Z123" s="10"/>
      <c r="AB123" s="10"/>
      <c r="AD123" s="10"/>
      <c r="AF123" s="10"/>
      <c r="AH123" s="10"/>
      <c r="AJ123" s="10"/>
      <c r="AL123" s="10"/>
      <c r="AN123" s="10"/>
      <c r="AP123" s="10"/>
      <c r="AR123" s="10"/>
      <c r="AT123" s="10"/>
    </row>
    <row r="124" spans="2:46" ht="145" x14ac:dyDescent="0.35">
      <c r="B124" s="20" t="str">
        <f>'INF GERAIS'!B124&amp;IFERROR(IF(INDEX(APOIO!$A$5:$A$50,MATCH('INF GERAIS'!N124,APOIO!$B$5:$B$50,0))="NÃO",APOIO!$A$2&amp;"NÃO VÁLIDO",""),"")</f>
        <v>2014.0112</v>
      </c>
      <c r="C124" s="20" t="str">
        <f>'INF GERAIS'!C124</f>
        <v>MATA SUL</v>
      </c>
      <c r="D124" s="20" t="str">
        <f>'INF GERAIS'!D124</f>
        <v>CHÃ GRANDE</v>
      </c>
      <c r="E124" s="20" t="str">
        <f>'INF GERAIS'!E124</f>
        <v>PAVIMENTAÇÃO DE DIVERSAS RUAS</v>
      </c>
      <c r="F124" s="20" t="str">
        <f>'INF GERAIS'!G124</f>
        <v>NORMAL</v>
      </c>
      <c r="G124" s="47" t="s">
        <v>4680</v>
      </c>
      <c r="H124" s="10"/>
      <c r="J124" s="10"/>
      <c r="K124" s="147" t="s">
        <v>5769</v>
      </c>
      <c r="L124" s="10">
        <v>42417</v>
      </c>
      <c r="M124" s="1" t="s">
        <v>6250</v>
      </c>
      <c r="N124" s="10">
        <v>42439</v>
      </c>
      <c r="O124" s="729" t="s">
        <v>9407</v>
      </c>
      <c r="P124" s="233">
        <v>42886</v>
      </c>
      <c r="R124" s="10"/>
      <c r="T124" s="10"/>
      <c r="V124" s="10"/>
      <c r="X124" s="10"/>
      <c r="Z124" s="10"/>
      <c r="AB124" s="10"/>
      <c r="AD124" s="10"/>
      <c r="AF124" s="10"/>
      <c r="AH124" s="10"/>
      <c r="AJ124" s="10"/>
      <c r="AL124" s="10"/>
      <c r="AN124" s="10"/>
      <c r="AP124" s="10"/>
      <c r="AR124" s="10"/>
      <c r="AT124" s="10"/>
    </row>
    <row r="125" spans="2:46" ht="145" x14ac:dyDescent="0.35">
      <c r="B125" s="20" t="str">
        <f>'INF GERAIS'!B125&amp;IFERROR(IF(INDEX(APOIO!$A$5:$A$50,MATCH('INF GERAIS'!N125,APOIO!$B$5:$B$50,0))="NÃO",APOIO!$A$2&amp;"NÃO VÁLIDO",""),"")</f>
        <v>2014.0113</v>
      </c>
      <c r="C125" s="20" t="str">
        <f>'INF GERAIS'!C125</f>
        <v>MATA SUL</v>
      </c>
      <c r="D125" s="20" t="str">
        <f>'INF GERAIS'!D125</f>
        <v>CHÃ GRANDE</v>
      </c>
      <c r="E125" s="20" t="str">
        <f>'INF GERAIS'!E125</f>
        <v>CONSTRUÇÃO DA PRAÇA MANOEL GOMES</v>
      </c>
      <c r="F125" s="20" t="str">
        <f>'INF GERAIS'!G125</f>
        <v>NORMAL</v>
      </c>
      <c r="G125" s="47" t="s">
        <v>4680</v>
      </c>
      <c r="H125" s="10"/>
      <c r="J125" s="10"/>
      <c r="K125" s="1" t="s">
        <v>5768</v>
      </c>
      <c r="L125" s="10">
        <v>42417</v>
      </c>
      <c r="M125" s="329" t="s">
        <v>7156</v>
      </c>
      <c r="N125" s="10">
        <v>42501</v>
      </c>
      <c r="O125" s="729" t="s">
        <v>9407</v>
      </c>
      <c r="P125" s="233">
        <v>42886</v>
      </c>
      <c r="R125" s="10"/>
      <c r="T125" s="10"/>
      <c r="V125" s="10"/>
      <c r="X125" s="10"/>
      <c r="Z125" s="10"/>
      <c r="AB125" s="10"/>
      <c r="AD125" s="10"/>
      <c r="AF125" s="10"/>
      <c r="AH125" s="10"/>
      <c r="AJ125" s="10"/>
      <c r="AL125" s="10"/>
      <c r="AN125" s="10"/>
      <c r="AP125" s="10"/>
      <c r="AR125" s="10"/>
      <c r="AT125" s="10"/>
    </row>
    <row r="126" spans="2:46" ht="72.5" x14ac:dyDescent="0.35">
      <c r="B126" s="20" t="str">
        <f>'INF GERAIS'!B126&amp;IFERROR(IF(INDEX(APOIO!$A$5:$A$50,MATCH('INF GERAIS'!N126,APOIO!$B$5:$B$50,0))="NÃO",APOIO!$A$2&amp;"NÃO VÁLIDO",""),"")</f>
        <v>2014.0114</v>
      </c>
      <c r="C126" s="20" t="str">
        <f>'INF GERAIS'!C126</f>
        <v>MATA NORTE</v>
      </c>
      <c r="D126" s="20" t="str">
        <f>'INF GERAIS'!D126</f>
        <v>CONDADO</v>
      </c>
      <c r="E126" s="20" t="str">
        <f>'INF GERAIS'!E126</f>
        <v>PAVIMENTAÇÃO DE RUAS DO MUNICÍPIO( 9 ruas)</v>
      </c>
      <c r="F126" s="20" t="str">
        <f>'INF GERAIS'!G126</f>
        <v>NORMAL</v>
      </c>
      <c r="G126" s="47" t="s">
        <v>4680</v>
      </c>
      <c r="H126" s="10"/>
      <c r="J126" s="10"/>
      <c r="K126" s="1" t="s">
        <v>5936</v>
      </c>
      <c r="L126" s="10">
        <v>42425</v>
      </c>
      <c r="M126" s="221" t="s">
        <v>6358</v>
      </c>
      <c r="N126" s="10">
        <v>42446</v>
      </c>
      <c r="P126" s="10"/>
      <c r="R126" s="10"/>
      <c r="T126" s="10"/>
      <c r="V126" s="10"/>
      <c r="X126" s="10"/>
      <c r="Z126" s="10"/>
      <c r="AB126" s="10"/>
      <c r="AD126" s="10"/>
      <c r="AF126" s="10"/>
      <c r="AH126" s="10"/>
      <c r="AJ126" s="10"/>
      <c r="AL126" s="10"/>
      <c r="AN126" s="10"/>
      <c r="AP126" s="10"/>
      <c r="AR126" s="10"/>
      <c r="AT126" s="10"/>
    </row>
    <row r="127" spans="2:46" ht="188.5" x14ac:dyDescent="0.35">
      <c r="B127" s="20" t="str">
        <f>'INF GERAIS'!B127&amp;IFERROR(IF(INDEX(APOIO!$A$5:$A$50,MATCH('INF GERAIS'!N127,APOIO!$B$5:$B$50,0))="NÃO",APOIO!$A$2&amp;"NÃO VÁLIDO",""),"")</f>
        <v>2014.0115</v>
      </c>
      <c r="C127" s="20" t="str">
        <f>'INF GERAIS'!C127</f>
        <v>AGRESTE MERIDIONAL</v>
      </c>
      <c r="D127" s="20" t="str">
        <f>'INF GERAIS'!D127</f>
        <v>CORRENTES</v>
      </c>
      <c r="E127" s="20" t="str">
        <f>'INF GERAIS'!E127</f>
        <v>PAVIMENTAÇÃO EM PARALELEPIPEDOS GRANÍTICOS</v>
      </c>
      <c r="F127" s="20" t="str">
        <f>'INF GERAIS'!G127</f>
        <v>NORMAL</v>
      </c>
      <c r="G127" s="47" t="s">
        <v>4680</v>
      </c>
      <c r="H127" s="10"/>
      <c r="J127" s="10"/>
      <c r="K127" s="126" t="s">
        <v>6397</v>
      </c>
      <c r="L127" s="10">
        <v>42415</v>
      </c>
      <c r="M127" s="1" t="s">
        <v>7693</v>
      </c>
      <c r="N127" s="10">
        <v>42556</v>
      </c>
      <c r="O127" s="1808" t="s">
        <v>10256</v>
      </c>
      <c r="P127" s="10">
        <v>43081</v>
      </c>
      <c r="Q127" s="1" t="s">
        <v>10630</v>
      </c>
      <c r="R127" s="10">
        <v>43185</v>
      </c>
      <c r="S127" s="1" t="s">
        <v>10629</v>
      </c>
      <c r="T127" s="10">
        <v>43186</v>
      </c>
      <c r="U127" s="1" t="s">
        <v>12196</v>
      </c>
      <c r="V127" s="10">
        <v>43616</v>
      </c>
      <c r="W127" s="1" t="s">
        <v>12200</v>
      </c>
      <c r="X127" s="10">
        <v>43619</v>
      </c>
      <c r="Z127" s="10"/>
      <c r="AB127" s="10"/>
      <c r="AD127" s="10"/>
      <c r="AF127" s="10"/>
      <c r="AH127" s="10"/>
      <c r="AJ127" s="10"/>
      <c r="AL127" s="10"/>
      <c r="AN127" s="10"/>
      <c r="AP127" s="10"/>
      <c r="AR127" s="10"/>
      <c r="AT127" s="10"/>
    </row>
    <row r="128" spans="2:46" ht="130.5" x14ac:dyDescent="0.35">
      <c r="B128" s="20" t="str">
        <f>'INF GERAIS'!B128&amp;IFERROR(IF(INDEX(APOIO!$A$5:$A$50,MATCH('INF GERAIS'!N128,APOIO!$B$5:$B$50,0))="NÃO",APOIO!$A$2&amp;"NÃO VÁLIDO",""),"")</f>
        <v>2014.0116</v>
      </c>
      <c r="C128" s="20" t="str">
        <f>'INF GERAIS'!C128</f>
        <v>MATA SUL</v>
      </c>
      <c r="D128" s="20" t="str">
        <f>'INF GERAIS'!D128</f>
        <v>CORTÊS</v>
      </c>
      <c r="E128" s="20" t="str">
        <f>'INF GERAIS'!E128</f>
        <v>PAVIMENTAÇÃO EM PARALELEPÍPEDO EM DIVERSAS RUAS</v>
      </c>
      <c r="F128" s="20" t="str">
        <f>'INF GERAIS'!G128</f>
        <v>NORMAL</v>
      </c>
      <c r="G128" s="47" t="s">
        <v>4680</v>
      </c>
      <c r="H128" s="10"/>
      <c r="J128" s="10"/>
      <c r="K128" s="1" t="s">
        <v>5890</v>
      </c>
      <c r="L128" s="10">
        <v>42422</v>
      </c>
      <c r="M128" s="1" t="s">
        <v>5993</v>
      </c>
      <c r="N128" s="10">
        <v>42430</v>
      </c>
      <c r="O128" s="1" t="s">
        <v>6248</v>
      </c>
      <c r="P128" s="233" t="s">
        <v>6438</v>
      </c>
      <c r="Q128" s="564" t="s">
        <v>8484</v>
      </c>
      <c r="R128" s="10">
        <v>42647</v>
      </c>
      <c r="S128" s="1" t="s">
        <v>10383</v>
      </c>
      <c r="T128" s="10">
        <v>43124</v>
      </c>
      <c r="U128" s="1" t="s">
        <v>10578</v>
      </c>
      <c r="V128" s="10">
        <v>43175</v>
      </c>
      <c r="W128" s="1" t="s">
        <v>11201</v>
      </c>
      <c r="X128" s="10">
        <v>43263</v>
      </c>
      <c r="Y128" s="1428" t="s">
        <v>12165</v>
      </c>
      <c r="Z128" s="10">
        <v>43607</v>
      </c>
      <c r="AA128" s="1" t="s">
        <v>12512</v>
      </c>
      <c r="AB128" s="10">
        <v>43713</v>
      </c>
      <c r="AD128" s="10"/>
      <c r="AF128" s="10"/>
      <c r="AH128" s="10"/>
      <c r="AJ128" s="10"/>
      <c r="AL128" s="10"/>
      <c r="AN128" s="10"/>
      <c r="AP128" s="10"/>
      <c r="AR128" s="10"/>
      <c r="AT128" s="10"/>
    </row>
    <row r="129" spans="2:46" ht="87" x14ac:dyDescent="0.35">
      <c r="B129" s="20" t="str">
        <f>'INF GERAIS'!B129&amp;IFERROR(IF(INDEX(APOIO!$A$5:$A$50,MATCH('INF GERAIS'!N129,APOIO!$B$5:$B$50,0))="NÃO",APOIO!$A$2&amp;"NÃO VÁLIDO",""),"")</f>
        <v>2014.0117</v>
      </c>
      <c r="C129" s="20" t="str">
        <f>'INF GERAIS'!C129</f>
        <v>MATA SUL</v>
      </c>
      <c r="D129" s="20" t="str">
        <f>'INF GERAIS'!D129</f>
        <v>CORTÊS</v>
      </c>
      <c r="E129" s="20" t="str">
        <f>'INF GERAIS'!E129</f>
        <v>CONSTRUÇÃO DA PRAÇA DA ENTRADA DA CIDADE E PAVIMENTAÇÃO DO ENTORNO</v>
      </c>
      <c r="F129" s="20" t="str">
        <f>'INF GERAIS'!G129</f>
        <v>NORMAL</v>
      </c>
      <c r="G129" s="47" t="s">
        <v>4680</v>
      </c>
      <c r="H129" s="10"/>
      <c r="J129" s="10"/>
      <c r="K129" s="171" t="s">
        <v>5890</v>
      </c>
      <c r="L129" s="10">
        <v>42422</v>
      </c>
      <c r="M129" s="1" t="s">
        <v>5993</v>
      </c>
      <c r="N129" s="10">
        <v>42430</v>
      </c>
      <c r="O129" s="1" t="s">
        <v>6248</v>
      </c>
      <c r="P129" s="233" t="s">
        <v>6438</v>
      </c>
      <c r="Q129" s="278" t="s">
        <v>7667</v>
      </c>
      <c r="R129" s="10">
        <v>42556</v>
      </c>
      <c r="S129" s="1" t="s">
        <v>7952</v>
      </c>
      <c r="T129" s="10">
        <v>42570</v>
      </c>
      <c r="U129" s="1" t="s">
        <v>10383</v>
      </c>
      <c r="V129" s="10">
        <v>43124</v>
      </c>
      <c r="X129" s="10"/>
      <c r="Z129" s="10"/>
      <c r="AB129" s="10"/>
      <c r="AD129" s="10"/>
      <c r="AF129" s="10"/>
      <c r="AH129" s="10"/>
      <c r="AJ129" s="10"/>
      <c r="AL129" s="10"/>
      <c r="AN129" s="10"/>
      <c r="AP129" s="10"/>
      <c r="AR129" s="10"/>
      <c r="AT129" s="10"/>
    </row>
    <row r="130" spans="2:46" ht="43.5" x14ac:dyDescent="0.35">
      <c r="B130" s="20" t="str">
        <f>'INF GERAIS'!B130&amp;IFERROR(IF(INDEX(APOIO!$A$5:$A$50,MATCH('INF GERAIS'!N130,APOIO!$B$5:$B$50,0))="NÃO",APOIO!$A$2&amp;"NÃO VÁLIDO",""),"")</f>
        <v>2014.0118</v>
      </c>
      <c r="C130" s="20" t="str">
        <f>'INF GERAIS'!C130</f>
        <v>AGRESTE SETENTRIONAL</v>
      </c>
      <c r="D130" s="20" t="str">
        <f>'INF GERAIS'!D130</f>
        <v>CUMARU</v>
      </c>
      <c r="E130" s="20" t="str">
        <f>'INF GERAIS'!E130</f>
        <v>PAVIMENTAÇÃO EM PARALELEPÍPEDOS</v>
      </c>
      <c r="F130" s="20" t="str">
        <f>'INF GERAIS'!G130</f>
        <v>NORMAL</v>
      </c>
      <c r="G130" s="47" t="s">
        <v>4680</v>
      </c>
      <c r="H130" s="10"/>
      <c r="J130" s="10"/>
      <c r="K130" s="126" t="s">
        <v>5701</v>
      </c>
      <c r="L130" s="10">
        <v>42415</v>
      </c>
      <c r="M130" s="213" t="s">
        <v>6262</v>
      </c>
      <c r="N130" s="10">
        <v>42439</v>
      </c>
      <c r="P130" s="10"/>
      <c r="R130" s="10"/>
      <c r="T130" s="10"/>
      <c r="V130" s="10"/>
      <c r="X130" s="10"/>
      <c r="Z130" s="10"/>
      <c r="AB130" s="10"/>
      <c r="AD130" s="10"/>
      <c r="AF130" s="10"/>
      <c r="AH130" s="10"/>
      <c r="AJ130" s="10"/>
      <c r="AL130" s="10"/>
      <c r="AN130" s="10"/>
      <c r="AP130" s="10"/>
      <c r="AR130" s="10"/>
      <c r="AT130" s="10"/>
    </row>
    <row r="131" spans="2:46" ht="246.5" x14ac:dyDescent="0.35">
      <c r="B131" s="20" t="str">
        <f>'INF GERAIS'!B131&amp;IFERROR(IF(INDEX(APOIO!$A$5:$A$50,MATCH('INF GERAIS'!N131,APOIO!$B$5:$B$50,0))="NÃO",APOIO!$A$2&amp;"NÃO VÁLIDO",""),"")</f>
        <v>2014.0119</v>
      </c>
      <c r="C131" s="20" t="str">
        <f>'INF GERAIS'!C131</f>
        <v>AGRESTE CENTRAL</v>
      </c>
      <c r="D131" s="20" t="str">
        <f>'INF GERAIS'!D131</f>
        <v>CUPIRA</v>
      </c>
      <c r="E131" s="20" t="str">
        <f>'INF GERAIS'!E131</f>
        <v>ADEQUAÇÃO DO MERCADO PÚBLICO MUNICIPAL PARA IMPLANTAÇÃO DO MERCADO DE PEIXE</v>
      </c>
      <c r="F131" s="20" t="str">
        <f>'INF GERAIS'!G131</f>
        <v>NORMAL</v>
      </c>
      <c r="G131" s="47" t="s">
        <v>4680</v>
      </c>
      <c r="H131" s="10"/>
      <c r="J131" s="10"/>
      <c r="K131" s="140" t="s">
        <v>5670</v>
      </c>
      <c r="L131" s="10">
        <v>42416</v>
      </c>
      <c r="M131" s="178" t="s">
        <v>5910</v>
      </c>
      <c r="N131" s="10">
        <v>42424</v>
      </c>
      <c r="O131" s="1" t="s">
        <v>6229</v>
      </c>
      <c r="P131" s="10">
        <v>42433</v>
      </c>
      <c r="Q131" s="1" t="s">
        <v>6228</v>
      </c>
      <c r="R131" s="10">
        <v>42439</v>
      </c>
      <c r="S131" s="251" t="s">
        <v>6518</v>
      </c>
      <c r="T131" s="10">
        <v>42458</v>
      </c>
      <c r="U131" s="801" t="s">
        <v>9770</v>
      </c>
      <c r="V131" s="802" t="s">
        <v>9769</v>
      </c>
      <c r="X131" s="10"/>
      <c r="Z131" s="10"/>
      <c r="AB131" s="10"/>
      <c r="AD131" s="10"/>
      <c r="AF131" s="10"/>
      <c r="AH131" s="10"/>
      <c r="AJ131" s="10"/>
      <c r="AL131" s="10"/>
      <c r="AN131" s="10"/>
      <c r="AP131" s="10"/>
      <c r="AR131" s="10"/>
      <c r="AT131" s="10"/>
    </row>
    <row r="132" spans="2:46" ht="130.5" x14ac:dyDescent="0.35">
      <c r="B132" s="20" t="str">
        <f>'INF GERAIS'!B132&amp;IFERROR(IF(INDEX(APOIO!$A$5:$A$50,MATCH('INF GERAIS'!N132,APOIO!$B$5:$B$50,0))="NÃO",APOIO!$A$2&amp;"NÃO VÁLIDO",""),"")</f>
        <v>2014.0120</v>
      </c>
      <c r="C132" s="20" t="str">
        <f>'INF GERAIS'!C132</f>
        <v>AGRESTE CENTRAL</v>
      </c>
      <c r="D132" s="20" t="str">
        <f>'INF GERAIS'!D132</f>
        <v>CUPIRA</v>
      </c>
      <c r="E132" s="20" t="str">
        <f>'INF GERAIS'!E132</f>
        <v>CONSTRUÇÃO DE PRAÇA NO DISTRITO DE GRAVATÁ-AÇU</v>
      </c>
      <c r="F132" s="20" t="str">
        <f>'INF GERAIS'!G132</f>
        <v>NORMAL</v>
      </c>
      <c r="G132" s="47" t="s">
        <v>4680</v>
      </c>
      <c r="H132" s="10"/>
      <c r="J132" s="10"/>
      <c r="K132" s="140" t="s">
        <v>5670</v>
      </c>
      <c r="L132" s="10">
        <v>42416</v>
      </c>
      <c r="M132" s="178" t="s">
        <v>5909</v>
      </c>
      <c r="N132" s="10">
        <v>42424</v>
      </c>
      <c r="O132" s="1" t="s">
        <v>6053</v>
      </c>
      <c r="P132" s="10">
        <v>42433</v>
      </c>
      <c r="Q132" s="1" t="s">
        <v>6519</v>
      </c>
      <c r="R132" s="10">
        <v>42458</v>
      </c>
      <c r="S132" s="1" t="s">
        <v>6503</v>
      </c>
      <c r="T132" s="10">
        <v>42460</v>
      </c>
      <c r="U132" s="801" t="s">
        <v>9770</v>
      </c>
      <c r="V132" s="801" t="s">
        <v>9769</v>
      </c>
      <c r="X132" s="10"/>
      <c r="Z132" s="10"/>
      <c r="AB132" s="10"/>
      <c r="AD132" s="10"/>
      <c r="AF132" s="10"/>
      <c r="AH132" s="10"/>
      <c r="AJ132" s="10"/>
      <c r="AL132" s="10"/>
      <c r="AN132" s="10"/>
      <c r="AP132" s="10"/>
      <c r="AR132" s="10"/>
      <c r="AT132" s="10"/>
    </row>
    <row r="133" spans="2:46" ht="174" x14ac:dyDescent="0.35">
      <c r="B133" s="20" t="str">
        <f>'INF GERAIS'!B133&amp;IFERROR(IF(INDEX(APOIO!$A$5:$A$50,MATCH('INF GERAIS'!N133,APOIO!$B$5:$B$50,0))="NÃO",APOIO!$A$2&amp;"NÃO VÁLIDO",""),"")</f>
        <v>2014.0121</v>
      </c>
      <c r="C133" s="20" t="str">
        <f>'INF GERAIS'!C133</f>
        <v>AGRESTE CENTRAL</v>
      </c>
      <c r="D133" s="20" t="str">
        <f>'INF GERAIS'!D133</f>
        <v>CUPIRA</v>
      </c>
      <c r="E133" s="20" t="str">
        <f>'INF GERAIS'!E133</f>
        <v>CONSTRUÇÃO DE PAVIMENTAÇÃO EM PARALELEPÍPEDOS GRANÍTICOS</v>
      </c>
      <c r="F133" s="20" t="str">
        <f>'INF GERAIS'!G133</f>
        <v>NORMAL</v>
      </c>
      <c r="G133" s="47" t="s">
        <v>4680</v>
      </c>
      <c r="H133" s="10"/>
      <c r="J133" s="10"/>
      <c r="K133" s="140" t="s">
        <v>5671</v>
      </c>
      <c r="L133" s="10">
        <v>42416</v>
      </c>
      <c r="M133" s="178" t="s">
        <v>5910</v>
      </c>
      <c r="N133" s="10">
        <v>42424</v>
      </c>
      <c r="O133" s="1" t="s">
        <v>5921</v>
      </c>
      <c r="P133" s="10">
        <v>42425</v>
      </c>
      <c r="Q133" s="1" t="s">
        <v>6231</v>
      </c>
      <c r="R133" s="10">
        <v>42439</v>
      </c>
      <c r="S133" s="1" t="s">
        <v>6520</v>
      </c>
      <c r="T133" s="10">
        <v>42460</v>
      </c>
      <c r="U133" s="1" t="s">
        <v>6905</v>
      </c>
      <c r="V133" s="10">
        <v>42479</v>
      </c>
      <c r="W133" s="801" t="s">
        <v>9770</v>
      </c>
      <c r="X133" s="802" t="s">
        <v>9769</v>
      </c>
      <c r="Z133" s="10"/>
      <c r="AB133" s="10"/>
      <c r="AD133" s="10"/>
      <c r="AF133" s="10"/>
      <c r="AH133" s="10"/>
      <c r="AJ133" s="10"/>
      <c r="AL133" s="10"/>
      <c r="AN133" s="10"/>
      <c r="AP133" s="10"/>
      <c r="AR133" s="10"/>
      <c r="AT133" s="10"/>
    </row>
    <row r="134" spans="2:46" ht="130.5" x14ac:dyDescent="0.35">
      <c r="B134" s="20" t="str">
        <f>'INF GERAIS'!B134&amp;IFERROR(IF(INDEX(APOIO!$A$5:$A$50,MATCH('INF GERAIS'!N134,APOIO!$B$5:$B$50,0))="NÃO",APOIO!$A$2&amp;"NÃO VÁLIDO",""),"")</f>
        <v>2014.0122</v>
      </c>
      <c r="C134" s="20" t="str">
        <f>'INF GERAIS'!C134</f>
        <v>AGRESTE CENTRAL</v>
      </c>
      <c r="D134" s="20" t="str">
        <f>'INF GERAIS'!D134</f>
        <v>CUPIRA</v>
      </c>
      <c r="E134" s="20" t="str">
        <f>'INF GERAIS'!E134</f>
        <v>CONSTRUÇÃO DO MERCADO DE CARNE NO BAIRRO NOVO HORIZONTE</v>
      </c>
      <c r="F134" s="20" t="str">
        <f>'INF GERAIS'!G134</f>
        <v>NORMAL</v>
      </c>
      <c r="G134" s="47" t="s">
        <v>4680</v>
      </c>
      <c r="H134" s="10"/>
      <c r="J134" s="10"/>
      <c r="K134" s="140" t="s">
        <v>5670</v>
      </c>
      <c r="L134" s="10">
        <v>42416</v>
      </c>
      <c r="M134" s="178" t="s">
        <v>5910</v>
      </c>
      <c r="N134" s="10">
        <v>42424</v>
      </c>
      <c r="O134" s="1" t="s">
        <v>6054</v>
      </c>
      <c r="P134" s="10">
        <v>42433</v>
      </c>
      <c r="Q134" s="1" t="s">
        <v>6230</v>
      </c>
      <c r="R134" s="10">
        <v>42439</v>
      </c>
      <c r="S134" s="251" t="s">
        <v>6501</v>
      </c>
      <c r="T134" s="10" t="s">
        <v>6502</v>
      </c>
      <c r="U134" s="801" t="s">
        <v>9770</v>
      </c>
      <c r="V134" s="802" t="s">
        <v>9769</v>
      </c>
      <c r="X134" s="10"/>
      <c r="Z134" s="10"/>
      <c r="AB134" s="10"/>
      <c r="AD134" s="10"/>
      <c r="AF134" s="10"/>
      <c r="AH134" s="10"/>
      <c r="AJ134" s="10"/>
      <c r="AL134" s="10"/>
      <c r="AN134" s="10"/>
      <c r="AP134" s="10"/>
      <c r="AR134" s="10"/>
      <c r="AT134" s="10"/>
    </row>
    <row r="135" spans="2:46" ht="87" x14ac:dyDescent="0.35">
      <c r="B135" s="20" t="str">
        <f>'INF GERAIS'!B135&amp;IFERROR(IF(INDEX(APOIO!$A$5:$A$50,MATCH('INF GERAIS'!N135,APOIO!$B$5:$B$50,0))="NÃO",APOIO!$A$2&amp;"NÃO VÁLIDO",""),"")</f>
        <v>2014.0123</v>
      </c>
      <c r="C135" s="20" t="str">
        <f>'INF GERAIS'!C135</f>
        <v>SERTÃO DO MOXOTÓ</v>
      </c>
      <c r="D135" s="20" t="str">
        <f>'INF GERAIS'!D135</f>
        <v>CUSTÓDIA</v>
      </c>
      <c r="E135" s="20" t="str">
        <f>'INF GERAIS'!E135</f>
        <v>APOIO A IMPLANTAÇÃO DE INFRA-ESTRUTURA URBANA NO MUNICÍPIO DE CUSTÓDIA</v>
      </c>
      <c r="F135" s="20" t="str">
        <f>'INF GERAIS'!G135</f>
        <v>NORMAL</v>
      </c>
      <c r="G135" s="47" t="s">
        <v>4680</v>
      </c>
      <c r="H135" s="10"/>
      <c r="J135" s="10"/>
      <c r="K135" s="644" t="s">
        <v>8822</v>
      </c>
      <c r="L135" s="10">
        <v>42753</v>
      </c>
      <c r="M135" s="656" t="s">
        <v>8876</v>
      </c>
      <c r="N135" s="10">
        <v>42747</v>
      </c>
      <c r="O135" s="1" t="s">
        <v>10170</v>
      </c>
      <c r="P135" s="10">
        <v>43068</v>
      </c>
      <c r="Q135" s="1" t="s">
        <v>10241</v>
      </c>
      <c r="R135" s="10">
        <v>43081</v>
      </c>
      <c r="S135" s="1135" t="s">
        <v>11202</v>
      </c>
      <c r="T135" s="10">
        <v>43264</v>
      </c>
      <c r="V135" s="10"/>
      <c r="X135" s="10"/>
      <c r="Z135" s="10"/>
      <c r="AB135" s="10"/>
      <c r="AD135" s="10"/>
      <c r="AF135" s="10"/>
      <c r="AH135" s="10"/>
      <c r="AJ135" s="10"/>
      <c r="AL135" s="10"/>
      <c r="AN135" s="10"/>
      <c r="AP135" s="10"/>
      <c r="AR135" s="10"/>
      <c r="AT135" s="10"/>
    </row>
    <row r="136" spans="2:46" ht="159.5" x14ac:dyDescent="0.35">
      <c r="B136" s="20" t="str">
        <f>'INF GERAIS'!B136&amp;IFERROR(IF(INDEX(APOIO!$A$5:$A$50,MATCH('INF GERAIS'!N136,APOIO!$B$5:$B$50,0))="NÃO",APOIO!$A$2&amp;"NÃO VÁLIDO",""),"")</f>
        <v>2014.0124</v>
      </c>
      <c r="C136" s="20" t="str">
        <f>'INF GERAIS'!C136</f>
        <v>SERTÃO DO SÃO FRANCISCO</v>
      </c>
      <c r="D136" s="20" t="str">
        <f>'INF GERAIS'!D136</f>
        <v>DORMENTES</v>
      </c>
      <c r="E136" s="20" t="str">
        <f>'INF GERAIS'!E136</f>
        <v>PAVIMENTAÇÃO ASFALTICA EM CBUQ E EM PARALELEPÍPEDOS GRANÍTICOS EM DIVERSAS RUAS DO MUNICÍPIO DE DORMENTES</v>
      </c>
      <c r="F136" s="20" t="str">
        <f>'INF GERAIS'!G136</f>
        <v>NORMAL</v>
      </c>
      <c r="G136" s="47" t="s">
        <v>4680</v>
      </c>
      <c r="H136" s="10"/>
      <c r="J136" s="10"/>
      <c r="K136" s="144" t="s">
        <v>5740</v>
      </c>
      <c r="L136" s="10">
        <v>42417</v>
      </c>
      <c r="M136" s="1" t="s">
        <v>6539</v>
      </c>
      <c r="N136" s="10">
        <v>42461</v>
      </c>
      <c r="O136" s="306" t="s">
        <v>6986</v>
      </c>
      <c r="P136" s="10">
        <v>42480</v>
      </c>
      <c r="Q136" s="1" t="s">
        <v>7600</v>
      </c>
      <c r="R136" s="10">
        <v>42549</v>
      </c>
      <c r="S136" s="1" t="s">
        <v>7704</v>
      </c>
      <c r="T136" s="10">
        <v>42558</v>
      </c>
      <c r="U136" s="507" t="s">
        <v>8144</v>
      </c>
      <c r="V136" s="10">
        <v>42598</v>
      </c>
      <c r="W136" s="1" t="s">
        <v>8712</v>
      </c>
      <c r="X136" s="10">
        <v>42719</v>
      </c>
      <c r="Y136" s="1082" t="s">
        <v>11006</v>
      </c>
      <c r="Z136" s="10">
        <v>43208</v>
      </c>
      <c r="AB136" s="10"/>
      <c r="AD136" s="10"/>
      <c r="AF136" s="10"/>
      <c r="AH136" s="10"/>
      <c r="AJ136" s="10"/>
      <c r="AL136" s="10"/>
      <c r="AN136" s="10"/>
      <c r="AP136" s="10"/>
      <c r="AR136" s="10"/>
      <c r="AT136" s="10"/>
    </row>
    <row r="137" spans="2:46" ht="116" x14ac:dyDescent="0.35">
      <c r="B137" s="20" t="str">
        <f>'INF GERAIS'!B137&amp;IFERROR(IF(INDEX(APOIO!$A$5:$A$50,MATCH('INF GERAIS'!N137,APOIO!$B$5:$B$50,0))="NÃO",APOIO!$A$2&amp;"NÃO VÁLIDO",""),"")</f>
        <v>2014.0125</v>
      </c>
      <c r="C137" s="20" t="str">
        <f>'INF GERAIS'!C137</f>
        <v>MATA SUL</v>
      </c>
      <c r="D137" s="20" t="str">
        <f>'INF GERAIS'!D137</f>
        <v>ESCADA</v>
      </c>
      <c r="E137" s="20" t="str">
        <f>'INF GERAIS'!E137</f>
        <v>PAVIMENTAÇÃO DE  RUAS</v>
      </c>
      <c r="F137" s="20" t="str">
        <f>'INF GERAIS'!G137</f>
        <v>NORMAL</v>
      </c>
      <c r="G137" s="47" t="s">
        <v>4680</v>
      </c>
      <c r="H137" s="10"/>
      <c r="J137" s="10"/>
      <c r="K137" s="1" t="s">
        <v>6220</v>
      </c>
      <c r="L137" s="10">
        <v>42438</v>
      </c>
      <c r="M137" s="1" t="s">
        <v>9664</v>
      </c>
      <c r="N137" s="10">
        <v>42937</v>
      </c>
      <c r="O137" s="1" t="s">
        <v>10064</v>
      </c>
      <c r="P137" s="10">
        <v>43019</v>
      </c>
      <c r="Q137" s="1" t="s">
        <v>11406</v>
      </c>
      <c r="R137" s="10">
        <v>43300</v>
      </c>
      <c r="S137" s="1" t="s">
        <v>12929</v>
      </c>
      <c r="T137" s="10">
        <v>43852</v>
      </c>
      <c r="V137" s="10"/>
      <c r="X137" s="10"/>
      <c r="Z137" s="10"/>
      <c r="AB137" s="10"/>
      <c r="AD137" s="10"/>
      <c r="AF137" s="10"/>
      <c r="AH137" s="10"/>
      <c r="AJ137" s="10"/>
      <c r="AL137" s="10"/>
      <c r="AN137" s="10"/>
      <c r="AP137" s="10"/>
      <c r="AR137" s="10"/>
      <c r="AT137" s="10"/>
    </row>
    <row r="138" spans="2:46" ht="130.5" x14ac:dyDescent="0.35">
      <c r="B138" s="20" t="str">
        <f>'INF GERAIS'!B138&amp;IFERROR(IF(INDEX(APOIO!$A$5:$A$50,MATCH('INF GERAIS'!N138,APOIO!$B$5:$B$50,0))="NÃO",APOIO!$A$2&amp;"NÃO VÁLIDO",""),"")</f>
        <v>2014.0126</v>
      </c>
      <c r="C138" s="20" t="str">
        <f>'INF GERAIS'!C138</f>
        <v>MATA SUL</v>
      </c>
      <c r="D138" s="20" t="str">
        <f>'INF GERAIS'!D138</f>
        <v>ESCADA</v>
      </c>
      <c r="E138" s="20" t="str">
        <f>'INF GERAIS'!E138</f>
        <v>MUROS DE ARRIMO, ACESSOS E ESCADARIAS</v>
      </c>
      <c r="F138" s="20" t="str">
        <f>'INF GERAIS'!G138</f>
        <v>NORMAL</v>
      </c>
      <c r="G138" s="47" t="s">
        <v>4680</v>
      </c>
      <c r="H138" s="10"/>
      <c r="J138" s="10"/>
      <c r="K138" s="1" t="s">
        <v>6220</v>
      </c>
      <c r="L138" s="10">
        <v>42438</v>
      </c>
      <c r="M138" s="763" t="s">
        <v>9603</v>
      </c>
      <c r="N138" s="10">
        <v>42905</v>
      </c>
      <c r="O138" s="1" t="s">
        <v>12930</v>
      </c>
      <c r="P138" s="10">
        <v>43852</v>
      </c>
      <c r="R138" s="10"/>
      <c r="T138" s="10"/>
      <c r="V138" s="10"/>
      <c r="X138" s="10"/>
      <c r="Z138" s="10"/>
      <c r="AB138" s="10"/>
      <c r="AD138" s="10"/>
      <c r="AF138" s="10"/>
      <c r="AH138" s="10"/>
      <c r="AJ138" s="10"/>
      <c r="AL138" s="10"/>
      <c r="AN138" s="10"/>
      <c r="AP138" s="10"/>
      <c r="AR138" s="10"/>
      <c r="AT138" s="10"/>
    </row>
    <row r="139" spans="2:46" ht="72.5" x14ac:dyDescent="0.35">
      <c r="B139" s="20" t="str">
        <f>'INF GERAIS'!B139&amp;IFERROR(IF(INDEX(APOIO!$A$5:$A$50,MATCH('INF GERAIS'!N139,APOIO!$B$5:$B$50,0))="NÃO",APOIO!$A$2&amp;"NÃO VÁLIDO",""),"")</f>
        <v>2014.0127</v>
      </c>
      <c r="C139" s="20" t="str">
        <f>'INF GERAIS'!C139</f>
        <v>MATA SUL</v>
      </c>
      <c r="D139" s="20" t="str">
        <f>'INF GERAIS'!D139</f>
        <v>ESCADA</v>
      </c>
      <c r="E139" s="20" t="str">
        <f>'INF GERAIS'!E139</f>
        <v>REQUALIFICAÇÃO DE PRAÇAS</v>
      </c>
      <c r="F139" s="20" t="str">
        <f>'INF GERAIS'!G139</f>
        <v>NORMAL</v>
      </c>
      <c r="G139" s="47" t="s">
        <v>4680</v>
      </c>
      <c r="H139" s="10"/>
      <c r="J139" s="10"/>
      <c r="K139" s="1" t="s">
        <v>6220</v>
      </c>
      <c r="L139" s="10">
        <v>42438</v>
      </c>
      <c r="M139" s="1" t="s">
        <v>10063</v>
      </c>
      <c r="N139" s="10">
        <v>43019</v>
      </c>
      <c r="O139" s="1" t="s">
        <v>11407</v>
      </c>
      <c r="P139" s="10">
        <v>43300</v>
      </c>
      <c r="Q139" s="1220" t="s">
        <v>11567</v>
      </c>
      <c r="R139" s="10">
        <v>43333</v>
      </c>
      <c r="S139" s="1286" t="s">
        <v>11747</v>
      </c>
      <c r="T139" s="10">
        <v>43425</v>
      </c>
      <c r="U139" s="1404" t="s">
        <v>12100</v>
      </c>
      <c r="V139" s="10">
        <v>43578</v>
      </c>
      <c r="X139" s="10"/>
      <c r="Z139" s="10"/>
      <c r="AB139" s="10"/>
      <c r="AD139" s="10"/>
      <c r="AF139" s="10"/>
      <c r="AH139" s="10"/>
      <c r="AJ139" s="10"/>
      <c r="AL139" s="10"/>
      <c r="AN139" s="10"/>
      <c r="AP139" s="10"/>
      <c r="AR139" s="10"/>
      <c r="AT139" s="10"/>
    </row>
    <row r="140" spans="2:46" ht="58" x14ac:dyDescent="0.35">
      <c r="B140" s="20" t="str">
        <f>'INF GERAIS'!B140&amp;IFERROR(IF(INDEX(APOIO!$A$5:$A$50,MATCH('INF GERAIS'!N140,APOIO!$B$5:$B$50,0))="NÃO",APOIO!$A$2&amp;"NÃO VÁLIDO",""),"")</f>
        <v>2014.0128
NÃO VÁLIDO</v>
      </c>
      <c r="C140" s="20" t="str">
        <f>'INF GERAIS'!C140</f>
        <v>MATA SUL</v>
      </c>
      <c r="D140" s="20" t="str">
        <f>'INF GERAIS'!D140</f>
        <v>ESCADA</v>
      </c>
      <c r="E140" s="20" t="str">
        <f>'INF GERAIS'!E140</f>
        <v>REQUALIFICAÇÃO DO CENTRO COMERCIAL ATALAIA</v>
      </c>
      <c r="F140" s="20" t="str">
        <f>'INF GERAIS'!G140</f>
        <v>NORMAL</v>
      </c>
      <c r="G140" s="47" t="s">
        <v>4680</v>
      </c>
      <c r="H140" s="10"/>
      <c r="J140" s="10"/>
      <c r="K140" s="1" t="s">
        <v>227</v>
      </c>
      <c r="L140" s="10"/>
      <c r="N140" s="10"/>
      <c r="P140" s="10"/>
      <c r="R140" s="10"/>
      <c r="T140" s="10"/>
      <c r="V140" s="10"/>
      <c r="X140" s="10"/>
      <c r="Z140" s="10"/>
      <c r="AB140" s="10"/>
      <c r="AD140" s="10"/>
      <c r="AF140" s="10"/>
      <c r="AH140" s="10"/>
      <c r="AJ140" s="10"/>
      <c r="AL140" s="10"/>
      <c r="AN140" s="10"/>
      <c r="AP140" s="10"/>
      <c r="AR140" s="10"/>
      <c r="AT140" s="10"/>
    </row>
    <row r="141" spans="2:46" ht="145" x14ac:dyDescent="0.35">
      <c r="B141" s="20" t="str">
        <f>'INF GERAIS'!B141&amp;IFERROR(IF(INDEX(APOIO!$A$5:$A$50,MATCH('INF GERAIS'!N141,APOIO!$B$5:$B$50,0))="NÃO",APOIO!$A$2&amp;"NÃO VÁLIDO",""),"")</f>
        <v>2014.0129</v>
      </c>
      <c r="C141" s="20" t="str">
        <f>'INF GERAIS'!C141</f>
        <v>MATA SUL</v>
      </c>
      <c r="D141" s="20" t="str">
        <f>'INF GERAIS'!D141</f>
        <v>ESCADA</v>
      </c>
      <c r="E141" s="20" t="str">
        <f>'INF GERAIS'!E141</f>
        <v>RECONSTRUÇÃO DA PONTE DA MANGUEIRA</v>
      </c>
      <c r="F141" s="20" t="str">
        <f>'INF GERAIS'!G141</f>
        <v>NORMAL</v>
      </c>
      <c r="G141" s="47" t="s">
        <v>4680</v>
      </c>
      <c r="H141" s="10"/>
      <c r="J141" s="10"/>
      <c r="K141" s="1" t="s">
        <v>6220</v>
      </c>
      <c r="L141" s="10">
        <v>42438</v>
      </c>
      <c r="M141" s="1" t="s">
        <v>11432</v>
      </c>
      <c r="N141" s="10">
        <v>43306</v>
      </c>
      <c r="O141" s="1199" t="s">
        <v>11533</v>
      </c>
      <c r="P141" s="10">
        <v>43314</v>
      </c>
      <c r="Q141" s="1286" t="s">
        <v>11746</v>
      </c>
      <c r="R141" s="10">
        <v>43425</v>
      </c>
      <c r="T141" s="10"/>
      <c r="V141" s="10"/>
      <c r="X141" s="10"/>
      <c r="Z141" s="10"/>
      <c r="AB141" s="10"/>
      <c r="AD141" s="10"/>
      <c r="AF141" s="10"/>
      <c r="AH141" s="10"/>
      <c r="AJ141" s="10"/>
      <c r="AL141" s="10"/>
      <c r="AN141" s="10"/>
      <c r="AP141" s="10"/>
      <c r="AR141" s="10"/>
      <c r="AT141" s="10"/>
    </row>
    <row r="142" spans="2:46" ht="58" x14ac:dyDescent="0.35">
      <c r="B142" s="20" t="str">
        <f>'INF GERAIS'!B142&amp;IFERROR(IF(INDEX(APOIO!$A$5:$A$50,MATCH('INF GERAIS'!N142,APOIO!$B$5:$B$50,0))="NÃO",APOIO!$A$2&amp;"NÃO VÁLIDO",""),"")</f>
        <v>2014.0130</v>
      </c>
      <c r="C142" s="20" t="str">
        <f>'INF GERAIS'!C142</f>
        <v>SERTÃO DO ARARIPE</v>
      </c>
      <c r="D142" s="20" t="str">
        <f>'INF GERAIS'!D142</f>
        <v>EXU</v>
      </c>
      <c r="E142" s="20" t="str">
        <f>'INF GERAIS'!E142</f>
        <v>PAVIMENTAÇÃO EM PARALELEPIPEDO GRANITICO</v>
      </c>
      <c r="F142" s="20" t="str">
        <f>'INF GERAIS'!G142</f>
        <v>NORMAL</v>
      </c>
      <c r="G142" s="47" t="s">
        <v>4680</v>
      </c>
      <c r="H142" s="10"/>
      <c r="J142" s="10"/>
      <c r="K142" s="1" t="s">
        <v>5702</v>
      </c>
      <c r="L142" s="10">
        <v>42416</v>
      </c>
      <c r="M142" s="1" t="s">
        <v>6424</v>
      </c>
      <c r="N142" s="10">
        <v>42433</v>
      </c>
      <c r="P142" s="10"/>
      <c r="R142" s="10"/>
      <c r="T142" s="10"/>
      <c r="V142" s="10"/>
      <c r="X142" s="10"/>
      <c r="Z142" s="10"/>
      <c r="AB142" s="10"/>
      <c r="AD142" s="10"/>
      <c r="AF142" s="10"/>
      <c r="AH142" s="10"/>
      <c r="AJ142" s="10"/>
      <c r="AL142" s="10"/>
      <c r="AN142" s="10"/>
      <c r="AP142" s="10"/>
      <c r="AR142" s="10"/>
      <c r="AT142" s="10"/>
    </row>
    <row r="143" spans="2:46" ht="43.5" x14ac:dyDescent="0.35">
      <c r="B143" s="20" t="str">
        <f>'INF GERAIS'!B143&amp;IFERROR(IF(INDEX(APOIO!$A$5:$A$50,MATCH('INF GERAIS'!N143,APOIO!$B$5:$B$50,0))="NÃO",APOIO!$A$2&amp;"NÃO VÁLIDO",""),"")</f>
        <v>2014.0131</v>
      </c>
      <c r="C143" s="20" t="str">
        <f>'INF GERAIS'!C143</f>
        <v>SERTÃO DO ARARIPE</v>
      </c>
      <c r="D143" s="20" t="str">
        <f>'INF GERAIS'!D143</f>
        <v>EXU</v>
      </c>
      <c r="E143" s="20" t="str">
        <f>'INF GERAIS'!E143</f>
        <v>REFORMA DO CENTRO POLIESPORTIVO</v>
      </c>
      <c r="F143" s="20" t="str">
        <f>'INF GERAIS'!G143</f>
        <v>NORMAL</v>
      </c>
      <c r="G143" s="47" t="s">
        <v>4680</v>
      </c>
      <c r="H143" s="10"/>
      <c r="J143" s="10"/>
      <c r="K143" s="1" t="s">
        <v>5705</v>
      </c>
      <c r="L143" s="10">
        <v>42416</v>
      </c>
      <c r="N143" s="10"/>
      <c r="P143" s="10"/>
      <c r="R143" s="10"/>
      <c r="T143" s="10"/>
      <c r="V143" s="10"/>
      <c r="X143" s="10"/>
      <c r="Z143" s="10"/>
      <c r="AB143" s="10"/>
      <c r="AD143" s="10"/>
      <c r="AF143" s="10"/>
      <c r="AH143" s="10"/>
      <c r="AJ143" s="10"/>
      <c r="AL143" s="10"/>
      <c r="AN143" s="10"/>
      <c r="AP143" s="10"/>
      <c r="AR143" s="10"/>
      <c r="AT143" s="10"/>
    </row>
    <row r="144" spans="2:46" ht="72.5" x14ac:dyDescent="0.35">
      <c r="B144" s="20" t="str">
        <f>'INF GERAIS'!B144&amp;IFERROR(IF(INDEX(APOIO!$A$5:$A$50,MATCH('INF GERAIS'!N144,APOIO!$B$5:$B$50,0))="NÃO",APOIO!$A$2&amp;"NÃO VÁLIDO",""),"")</f>
        <v>2014.0132</v>
      </c>
      <c r="C144" s="20" t="str">
        <f>'INF GERAIS'!C144</f>
        <v>AGRESTE SETENTRIONAL</v>
      </c>
      <c r="D144" s="20" t="str">
        <f>'INF GERAIS'!D144</f>
        <v>FEIRA NOVA</v>
      </c>
      <c r="E144" s="20" t="str">
        <f>'INF GERAIS'!E144</f>
        <v>IMPLANTAÇÃO DE PAVIMENTO EM PARALELEPIPEDOS GRANITICOS EM DIVERSAS RUAS</v>
      </c>
      <c r="F144" s="20" t="str">
        <f>'INF GERAIS'!G144</f>
        <v>NORMAL</v>
      </c>
      <c r="G144" s="47" t="s">
        <v>4680</v>
      </c>
      <c r="H144" s="10"/>
      <c r="J144" s="10"/>
      <c r="K144" s="177" t="s">
        <v>5927</v>
      </c>
      <c r="L144" s="10">
        <v>42425</v>
      </c>
      <c r="N144" s="10"/>
      <c r="P144" s="10"/>
      <c r="R144" s="10"/>
      <c r="T144" s="10"/>
      <c r="V144" s="10"/>
      <c r="X144" s="10"/>
      <c r="Z144" s="10"/>
      <c r="AB144" s="10"/>
      <c r="AD144" s="10"/>
      <c r="AF144" s="10"/>
      <c r="AH144" s="10"/>
      <c r="AJ144" s="10"/>
      <c r="AL144" s="10"/>
      <c r="AN144" s="10"/>
      <c r="AP144" s="10"/>
      <c r="AR144" s="10"/>
      <c r="AT144" s="10"/>
    </row>
    <row r="145" spans="2:46" ht="116" x14ac:dyDescent="0.35">
      <c r="B145" s="20" t="str">
        <f>'INF GERAIS'!B145&amp;IFERROR(IF(INDEX(APOIO!$A$5:$A$50,MATCH('INF GERAIS'!N145,APOIO!$B$5:$B$50,0))="NÃO",APOIO!$A$2&amp;"NÃO VÁLIDO",""),"")</f>
        <v>2014.0133</v>
      </c>
      <c r="C145" s="20" t="str">
        <f>'INF GERAIS'!C145</f>
        <v>AGRESTE SETENTRIONAL</v>
      </c>
      <c r="D145" s="20" t="str">
        <f>'INF GERAIS'!D145</f>
        <v>FEIRA NOVA</v>
      </c>
      <c r="E145" s="20" t="str">
        <f>'INF GERAIS'!E145</f>
        <v>CONSTRUÇÃO DO PATIO DE EVENTOS NO MUNICIPIO DE FEIRA NOVA</v>
      </c>
      <c r="F145" s="20" t="str">
        <f>'INF GERAIS'!G145</f>
        <v>NORMAL</v>
      </c>
      <c r="G145" s="47" t="s">
        <v>4680</v>
      </c>
      <c r="H145" s="10"/>
      <c r="J145" s="10"/>
      <c r="K145" s="196" t="s">
        <v>5934</v>
      </c>
      <c r="L145" s="10">
        <v>42425</v>
      </c>
      <c r="M145" s="196" t="s">
        <v>6069</v>
      </c>
      <c r="N145" s="10">
        <v>42436</v>
      </c>
      <c r="O145" s="252" t="s">
        <v>6598</v>
      </c>
      <c r="P145" s="10">
        <v>42452</v>
      </c>
      <c r="R145" s="10"/>
      <c r="T145" s="10"/>
      <c r="V145" s="10"/>
      <c r="X145" s="10"/>
      <c r="Z145" s="10"/>
      <c r="AB145" s="10"/>
      <c r="AD145" s="10"/>
      <c r="AF145" s="10"/>
      <c r="AH145" s="10"/>
      <c r="AJ145" s="10"/>
      <c r="AL145" s="10"/>
      <c r="AN145" s="10"/>
      <c r="AP145" s="10"/>
      <c r="AR145" s="10"/>
      <c r="AT145" s="10"/>
    </row>
    <row r="146" spans="2:46" ht="87" x14ac:dyDescent="0.35">
      <c r="B146" s="20" t="str">
        <f>'INF GERAIS'!B146&amp;IFERROR(IF(INDEX(APOIO!$A$5:$A$50,MATCH('INF GERAIS'!N146,APOIO!$B$5:$B$50,0))="NÃO",APOIO!$A$2&amp;"NÃO VÁLIDO",""),"")</f>
        <v>2014.0134</v>
      </c>
      <c r="C146" s="20" t="str">
        <f>'INF GERAIS'!C146</f>
        <v>AGRESTE SETENTRIONAL</v>
      </c>
      <c r="D146" s="20" t="str">
        <f>'INF GERAIS'!D146</f>
        <v>FEIRA NOVA</v>
      </c>
      <c r="E146" s="20" t="str">
        <f>'INF GERAIS'!E146</f>
        <v>REVITALIZAÇÃO DO TREVO DA ENTRADA DA CIDADE</v>
      </c>
      <c r="F146" s="20" t="str">
        <f>'INF GERAIS'!G146</f>
        <v>NORMAL</v>
      </c>
      <c r="G146" s="47" t="s">
        <v>4680</v>
      </c>
      <c r="H146" s="10"/>
      <c r="J146" s="10"/>
      <c r="K146" s="184" t="s">
        <v>7499</v>
      </c>
      <c r="L146" s="10">
        <v>42425</v>
      </c>
      <c r="M146" s="196" t="s">
        <v>6070</v>
      </c>
      <c r="N146" s="10">
        <v>42436</v>
      </c>
      <c r="P146" s="10"/>
      <c r="R146" s="10"/>
      <c r="T146" s="10"/>
      <c r="V146" s="10"/>
      <c r="X146" s="10"/>
      <c r="Z146" s="10"/>
      <c r="AB146" s="10"/>
      <c r="AD146" s="10"/>
      <c r="AF146" s="10"/>
      <c r="AH146" s="10"/>
      <c r="AJ146" s="10"/>
      <c r="AL146" s="10"/>
      <c r="AN146" s="10"/>
      <c r="AP146" s="10"/>
      <c r="AR146" s="10"/>
      <c r="AT146" s="10"/>
    </row>
    <row r="147" spans="2:46" ht="58" x14ac:dyDescent="0.35">
      <c r="B147" s="20" t="str">
        <f>'INF GERAIS'!B147&amp;IFERROR(IF(INDEX(APOIO!$A$5:$A$50,MATCH('INF GERAIS'!N147,APOIO!$B$5:$B$50,0))="NÃO",APOIO!$A$2&amp;"NÃO VÁLIDO",""),"")</f>
        <v>2014.0135</v>
      </c>
      <c r="C147" s="20" t="str">
        <f>'INF GERAIS'!C147</f>
        <v>MATA NORTE</v>
      </c>
      <c r="D147" s="20" t="str">
        <f>'INF GERAIS'!D147</f>
        <v>FERREIROS</v>
      </c>
      <c r="E147" s="20" t="str">
        <f>'INF GERAIS'!E147</f>
        <v>PAVIMENTAÇÃO EM PARALELO GRANÍTICOS</v>
      </c>
      <c r="F147" s="20" t="str">
        <f>'INF GERAIS'!G147</f>
        <v>NORMAL</v>
      </c>
      <c r="G147" s="47" t="s">
        <v>4680</v>
      </c>
      <c r="H147" s="10"/>
      <c r="J147" s="10"/>
      <c r="K147" s="1" t="s">
        <v>5937</v>
      </c>
      <c r="L147" s="10">
        <v>42425</v>
      </c>
      <c r="M147" s="220" t="s">
        <v>6305</v>
      </c>
      <c r="N147" s="10">
        <v>42444</v>
      </c>
      <c r="P147" s="10"/>
      <c r="R147" s="10"/>
      <c r="T147" s="10"/>
      <c r="V147" s="10"/>
      <c r="X147" s="10"/>
      <c r="Z147" s="10"/>
      <c r="AB147" s="10"/>
      <c r="AD147" s="10"/>
      <c r="AF147" s="10"/>
      <c r="AH147" s="10"/>
      <c r="AJ147" s="10"/>
      <c r="AL147" s="10"/>
      <c r="AN147" s="10"/>
      <c r="AP147" s="10"/>
      <c r="AR147" s="10"/>
      <c r="AT147" s="10"/>
    </row>
    <row r="148" spans="2:46" ht="116" x14ac:dyDescent="0.35">
      <c r="B148" s="20" t="str">
        <f>'INF GERAIS'!B148&amp;IFERROR(IF(INDEX(APOIO!$A$5:$A$50,MATCH('INF GERAIS'!N148,APOIO!$B$5:$B$50,0))="NÃO",APOIO!$A$2&amp;"NÃO VÁLIDO",""),"")</f>
        <v>2014.0136</v>
      </c>
      <c r="C148" s="20" t="str">
        <f>'INF GERAIS'!C148</f>
        <v>SERTÃO DO PAJEÚ</v>
      </c>
      <c r="D148" s="20" t="str">
        <f>'INF GERAIS'!D148</f>
        <v>FLORES</v>
      </c>
      <c r="E148" s="20" t="str">
        <f>'INF GERAIS'!E148</f>
        <v>CONSTRUÇÃO DE PÁTIO DE EVENTOS</v>
      </c>
      <c r="F148" s="20" t="str">
        <f>'INF GERAIS'!G148</f>
        <v>NORMAL</v>
      </c>
      <c r="G148" s="47" t="s">
        <v>4680</v>
      </c>
      <c r="H148" s="10"/>
      <c r="J148" s="10"/>
      <c r="K148" s="1" t="s">
        <v>5680</v>
      </c>
      <c r="L148" s="10">
        <v>42416</v>
      </c>
      <c r="M148" s="1" t="s">
        <v>5761</v>
      </c>
      <c r="N148" s="10">
        <v>42418</v>
      </c>
      <c r="O148" s="192" t="s">
        <v>8256</v>
      </c>
      <c r="P148" s="10">
        <v>42436</v>
      </c>
      <c r="Q148" s="757" t="s">
        <v>8337</v>
      </c>
      <c r="R148" s="10">
        <v>42634</v>
      </c>
      <c r="S148" s="1" t="s">
        <v>8817</v>
      </c>
      <c r="T148" s="10">
        <v>42752</v>
      </c>
      <c r="U148" s="1169" t="s">
        <v>11384</v>
      </c>
      <c r="V148" s="10">
        <v>43294</v>
      </c>
      <c r="W148" s="1" t="s">
        <v>10013</v>
      </c>
      <c r="X148" s="10">
        <v>43537</v>
      </c>
      <c r="Z148" s="10"/>
      <c r="AB148" s="10"/>
      <c r="AD148" s="10"/>
      <c r="AF148" s="10"/>
      <c r="AH148" s="10"/>
      <c r="AJ148" s="10"/>
      <c r="AL148" s="10"/>
      <c r="AN148" s="10"/>
      <c r="AP148" s="10"/>
      <c r="AR148" s="10"/>
      <c r="AT148" s="10"/>
    </row>
    <row r="149" spans="2:46" ht="333.5" x14ac:dyDescent="0.35">
      <c r="B149" s="20" t="str">
        <f>'INF GERAIS'!B149&amp;IFERROR(IF(INDEX(APOIO!$A$5:$A$50,MATCH('INF GERAIS'!N149,APOIO!$B$5:$B$50,0))="NÃO",APOIO!$A$2&amp;"NÃO VÁLIDO",""),"")</f>
        <v>2014.0137</v>
      </c>
      <c r="C149" s="20" t="str">
        <f>'INF GERAIS'!C149</f>
        <v>SERTÃO DO PAJEÚ</v>
      </c>
      <c r="D149" s="20" t="str">
        <f>'INF GERAIS'!D149</f>
        <v>FLORES</v>
      </c>
      <c r="E149" s="20" t="str">
        <f>'INF GERAIS'!E149</f>
        <v>PAVIMENTAÇÃO EM PARALELEPÍPEDOS GRANÍTICOS EM DIVERSAS RUAS</v>
      </c>
      <c r="F149" s="20" t="str">
        <f>'INF GERAIS'!G149</f>
        <v>NORMAL</v>
      </c>
      <c r="G149" s="47" t="s">
        <v>4680</v>
      </c>
      <c r="H149" s="10"/>
      <c r="J149" s="10"/>
      <c r="K149" s="127" t="s">
        <v>5680</v>
      </c>
      <c r="L149" s="10">
        <v>42416</v>
      </c>
      <c r="M149" s="1" t="s">
        <v>5761</v>
      </c>
      <c r="N149" s="10">
        <v>42418</v>
      </c>
      <c r="O149" s="192" t="s">
        <v>6064</v>
      </c>
      <c r="P149" s="10">
        <v>42436</v>
      </c>
      <c r="Q149" s="1" t="s">
        <v>8817</v>
      </c>
      <c r="R149" s="10">
        <v>42752</v>
      </c>
      <c r="S149" s="1" t="s">
        <v>9661</v>
      </c>
      <c r="T149" s="233">
        <v>42934</v>
      </c>
      <c r="U149" s="782" t="s">
        <v>9706</v>
      </c>
      <c r="V149" s="10">
        <v>42949</v>
      </c>
      <c r="W149" s="850" t="s">
        <v>9955</v>
      </c>
      <c r="X149" s="10">
        <v>42979</v>
      </c>
      <c r="Y149" s="1032" t="s">
        <v>10566</v>
      </c>
      <c r="Z149" s="10">
        <v>43168</v>
      </c>
      <c r="AA149" s="1" t="s">
        <v>11154</v>
      </c>
      <c r="AB149" s="10">
        <v>43249</v>
      </c>
      <c r="AD149" s="10"/>
      <c r="AF149" s="10"/>
      <c r="AH149" s="10"/>
      <c r="AJ149" s="10"/>
      <c r="AL149" s="10"/>
      <c r="AN149" s="10"/>
      <c r="AP149" s="10"/>
      <c r="AR149" s="10"/>
      <c r="AT149" s="10"/>
    </row>
    <row r="150" spans="2:46" ht="58" x14ac:dyDescent="0.35">
      <c r="B150" s="20" t="str">
        <f>'INF GERAIS'!B150&amp;IFERROR(IF(INDEX(APOIO!$A$5:$A$50,MATCH('INF GERAIS'!N150,APOIO!$B$5:$B$50,0))="NÃO",APOIO!$A$2&amp;"NÃO VÁLIDO",""),"")</f>
        <v>2014.0138</v>
      </c>
      <c r="C150" s="20" t="str">
        <f>'INF GERAIS'!C150</f>
        <v>SERTÃO DE ITAPARICA</v>
      </c>
      <c r="D150" s="20" t="str">
        <f>'INF GERAIS'!D150</f>
        <v>FLORESTA</v>
      </c>
      <c r="E150" s="20" t="str">
        <f>'INF GERAIS'!E150</f>
        <v>CONSTRUÇÃO DA PRAÇA TRÊS MARIAS NA SEDE DO MUNICÍPIO</v>
      </c>
      <c r="F150" s="20" t="str">
        <f>'INF GERAIS'!G150</f>
        <v>NORMAL</v>
      </c>
      <c r="G150" s="47" t="s">
        <v>4680</v>
      </c>
      <c r="H150" s="10"/>
      <c r="J150" s="10"/>
      <c r="K150" s="1" t="s">
        <v>5738</v>
      </c>
      <c r="L150" s="10">
        <v>42417</v>
      </c>
      <c r="M150" s="220" t="s">
        <v>6306</v>
      </c>
      <c r="N150" s="10">
        <v>42444</v>
      </c>
      <c r="P150" s="10"/>
      <c r="R150" s="10"/>
      <c r="T150" s="10"/>
      <c r="V150" s="10"/>
      <c r="X150" s="10"/>
      <c r="Z150" s="10"/>
      <c r="AB150" s="10"/>
      <c r="AD150" s="10"/>
      <c r="AF150" s="10"/>
      <c r="AH150" s="10"/>
      <c r="AJ150" s="10"/>
      <c r="AL150" s="10"/>
      <c r="AN150" s="10"/>
      <c r="AP150" s="10"/>
      <c r="AR150" s="10"/>
      <c r="AT150" s="10"/>
    </row>
    <row r="151" spans="2:46" ht="261" x14ac:dyDescent="0.35">
      <c r="B151" s="20" t="str">
        <f>'INF GERAIS'!B151&amp;IFERROR(IF(INDEX(APOIO!$A$5:$A$50,MATCH('INF GERAIS'!N151,APOIO!$B$5:$B$50,0))="NÃO",APOIO!$A$2&amp;"NÃO VÁLIDO",""),"")</f>
        <v>2014.0139</v>
      </c>
      <c r="C151" s="20" t="str">
        <f>'INF GERAIS'!C151</f>
        <v>SERTÃO DE ITAPARICA</v>
      </c>
      <c r="D151" s="20" t="str">
        <f>'INF GERAIS'!D151</f>
        <v>FLORESTA</v>
      </c>
      <c r="E151" s="20" t="str">
        <f>'INF GERAIS'!E151</f>
        <v>REVITALIZAÇÃO DAS PRAÇAS E CANTERIOS DAS AVENIDAS DEP. ANTÔNIO CAVALCANTI NOVAES , AUDOMAR FERRAZ, ANTÔNIO FERRAZ BOIADEIRO E PRAÇA CEL. FAUSTO FERRAZDA TRAVESSA MANOEL CORNÉLIO NA SEDE DO MUNICÍPIO</v>
      </c>
      <c r="F151" s="20" t="str">
        <f>'INF GERAIS'!G151</f>
        <v>NORMAL</v>
      </c>
      <c r="G151" s="47" t="s">
        <v>4680</v>
      </c>
      <c r="H151" s="10"/>
      <c r="J151" s="10"/>
      <c r="K151" s="143" t="s">
        <v>5738</v>
      </c>
      <c r="L151" s="10">
        <v>42417</v>
      </c>
      <c r="M151" s="220" t="s">
        <v>6306</v>
      </c>
      <c r="N151" s="10">
        <v>42444</v>
      </c>
      <c r="P151" s="10"/>
      <c r="R151" s="10"/>
      <c r="T151" s="10"/>
      <c r="V151" s="10"/>
      <c r="X151" s="10"/>
      <c r="Z151" s="10"/>
      <c r="AB151" s="10"/>
      <c r="AD151" s="10"/>
      <c r="AF151" s="10"/>
      <c r="AH151" s="10"/>
      <c r="AJ151" s="10"/>
      <c r="AL151" s="10"/>
      <c r="AN151" s="10"/>
      <c r="AP151" s="10"/>
      <c r="AR151" s="10"/>
      <c r="AT151" s="10"/>
    </row>
    <row r="152" spans="2:46" ht="145" x14ac:dyDescent="0.35">
      <c r="B152" s="20" t="str">
        <f>'INF GERAIS'!B152&amp;IFERROR(IF(INDEX(APOIO!$A$5:$A$50,MATCH('INF GERAIS'!N152,APOIO!$B$5:$B$50,0))="NÃO",APOIO!$A$2&amp;"NÃO VÁLIDO",""),"")</f>
        <v>2014.0140</v>
      </c>
      <c r="C152" s="20" t="str">
        <f>'INF GERAIS'!C152</f>
        <v>SERTÃO DE ITAPARICA</v>
      </c>
      <c r="D152" s="20" t="str">
        <f>'INF GERAIS'!D152</f>
        <v>FLORESTA</v>
      </c>
      <c r="E152" s="20" t="str">
        <f>'INF GERAIS'!E152</f>
        <v>PAVIMENTAÇÃO GRANÍTICA DAS RUAS PADRE FREDERICO E FORUTUNATA GOMINHO E DA TRAVESSA PADRE FREDERICO NA SEDE DO MUNICÍPIO</v>
      </c>
      <c r="F152" s="20" t="str">
        <f>'INF GERAIS'!G152</f>
        <v>NORMAL</v>
      </c>
      <c r="G152" s="47" t="s">
        <v>4680</v>
      </c>
      <c r="H152" s="10"/>
      <c r="J152" s="10"/>
      <c r="K152" s="1" t="s">
        <v>5737</v>
      </c>
      <c r="L152" s="10">
        <v>42417</v>
      </c>
      <c r="M152" s="220" t="s">
        <v>6307</v>
      </c>
      <c r="N152" s="10">
        <v>42444</v>
      </c>
      <c r="P152" s="10"/>
      <c r="R152" s="10"/>
      <c r="T152" s="10"/>
      <c r="V152" s="10"/>
      <c r="X152" s="10"/>
      <c r="Z152" s="10"/>
      <c r="AB152" s="10"/>
      <c r="AD152" s="10"/>
      <c r="AF152" s="10"/>
      <c r="AH152" s="10"/>
      <c r="AJ152" s="10"/>
      <c r="AL152" s="10"/>
      <c r="AN152" s="10"/>
      <c r="AP152" s="10"/>
      <c r="AR152" s="10"/>
      <c r="AT152" s="10"/>
    </row>
    <row r="153" spans="2:46" ht="135" customHeight="1" x14ac:dyDescent="0.35">
      <c r="B153" s="20" t="str">
        <f>'INF GERAIS'!B153&amp;IFERROR(IF(INDEX(APOIO!$A$5:$A$50,MATCH('INF GERAIS'!N153,APOIO!$B$5:$B$50,0))="NÃO",APOIO!$A$2&amp;"NÃO VÁLIDO",""),"")</f>
        <v>2014.0141</v>
      </c>
      <c r="C153" s="20" t="str">
        <f>'INF GERAIS'!C153</f>
        <v>SERTÃO DE ITAPARICA</v>
      </c>
      <c r="D153" s="20" t="str">
        <f>'INF GERAIS'!D153</f>
        <v>FLORESTA</v>
      </c>
      <c r="E153" s="20" t="str">
        <f>'INF GERAIS'!E153</f>
        <v>PAVIMENTAÇÃO GRANÍTICA DA RUA WASHINGTON NUNES NOGUEIRA NA SEDE DO MUNICÍPIO</v>
      </c>
      <c r="F153" s="20" t="str">
        <f>'INF GERAIS'!G153</f>
        <v>NORMAL</v>
      </c>
      <c r="G153" s="47" t="s">
        <v>4680</v>
      </c>
      <c r="H153" s="10"/>
      <c r="J153" s="10"/>
      <c r="K153" s="1" t="s">
        <v>5737</v>
      </c>
      <c r="L153" s="10">
        <v>42417</v>
      </c>
      <c r="M153" s="220" t="s">
        <v>6307</v>
      </c>
      <c r="N153" s="10">
        <v>42444</v>
      </c>
      <c r="O153" s="962" t="s">
        <v>10328</v>
      </c>
      <c r="P153" s="233">
        <v>43112</v>
      </c>
      <c r="R153" s="10"/>
      <c r="T153" s="10"/>
      <c r="V153" s="10"/>
      <c r="X153" s="10"/>
      <c r="Z153" s="10"/>
      <c r="AB153" s="10"/>
      <c r="AD153" s="10"/>
      <c r="AF153" s="10"/>
      <c r="AH153" s="10"/>
      <c r="AJ153" s="10"/>
      <c r="AL153" s="10"/>
      <c r="AN153" s="10"/>
      <c r="AP153" s="10"/>
      <c r="AR153" s="10"/>
      <c r="AT153" s="10"/>
    </row>
    <row r="154" spans="2:46" ht="101.5" x14ac:dyDescent="0.35">
      <c r="B154" s="20" t="str">
        <f>'INF GERAIS'!B154&amp;IFERROR(IF(INDEX(APOIO!$A$5:$A$50,MATCH('INF GERAIS'!N154,APOIO!$B$5:$B$50,0))="NÃO",APOIO!$A$2&amp;"NÃO VÁLIDO",""),"")</f>
        <v>2014.0142</v>
      </c>
      <c r="C154" s="20" t="str">
        <f>'INF GERAIS'!C154</f>
        <v>SERTÃO DE ITAPARICA</v>
      </c>
      <c r="D154" s="20" t="str">
        <f>'INF GERAIS'!D154</f>
        <v>FLORESTA</v>
      </c>
      <c r="E154" s="20" t="str">
        <f>'INF GERAIS'!E154</f>
        <v>PAVIMENTAÇÃO GRANÍTICA DA TRAVESSA MANOEL CORNÉLIO NA SEDE DO MUNICÍPIO</v>
      </c>
      <c r="F154" s="20" t="str">
        <f>'INF GERAIS'!G154</f>
        <v>NORMAL</v>
      </c>
      <c r="G154" s="47" t="s">
        <v>4680</v>
      </c>
      <c r="H154" s="10"/>
      <c r="J154" s="10"/>
      <c r="K154" s="1" t="s">
        <v>5737</v>
      </c>
      <c r="L154" s="10">
        <v>42417</v>
      </c>
      <c r="M154" s="220" t="s">
        <v>6307</v>
      </c>
      <c r="N154" s="10">
        <v>42444</v>
      </c>
      <c r="O154" s="962" t="s">
        <v>10328</v>
      </c>
      <c r="P154" s="10">
        <v>43112</v>
      </c>
      <c r="R154" s="10"/>
      <c r="T154" s="10"/>
      <c r="V154" s="10"/>
      <c r="X154" s="10"/>
      <c r="Z154" s="10"/>
      <c r="AB154" s="10"/>
      <c r="AD154" s="10"/>
      <c r="AF154" s="10"/>
      <c r="AH154" s="10"/>
      <c r="AJ154" s="10"/>
      <c r="AL154" s="10"/>
      <c r="AN154" s="10"/>
      <c r="AP154" s="10"/>
      <c r="AR154" s="10"/>
      <c r="AT154" s="10"/>
    </row>
    <row r="155" spans="2:46" ht="130.5" x14ac:dyDescent="0.35">
      <c r="B155" s="20" t="str">
        <f>'INF GERAIS'!B155&amp;IFERROR(IF(INDEX(APOIO!$A$5:$A$50,MATCH('INF GERAIS'!N155,APOIO!$B$5:$B$50,0))="NÃO",APOIO!$A$2&amp;"NÃO VÁLIDO",""),"")</f>
        <v>2014.0143</v>
      </c>
      <c r="C155" s="20" t="str">
        <f>'INF GERAIS'!C155</f>
        <v>AGRESTE SETENTRIONAL</v>
      </c>
      <c r="D155" s="20" t="str">
        <f>'INF GERAIS'!D155</f>
        <v>FREI MIGUELINHO</v>
      </c>
      <c r="E155" s="20" t="str">
        <f>'INF GERAIS'!E155</f>
        <v>PAVIMENTAÇÃO EM PARALELEPÍPEDOS DE DIVERSAS RUAS NOS POVOADOS DE CAPIVARA, CHÃ GRANDE, LAGOA DO MEIO, PATOS E PLACAS</v>
      </c>
      <c r="F155" s="20" t="str">
        <f>'INF GERAIS'!G155</f>
        <v>NORMAL</v>
      </c>
      <c r="G155" s="47" t="s">
        <v>4680</v>
      </c>
      <c r="H155" s="10"/>
      <c r="J155" s="10"/>
      <c r="K155" s="482" t="s">
        <v>8079</v>
      </c>
      <c r="L155" s="10">
        <v>42425</v>
      </c>
      <c r="M155" s="575" t="s">
        <v>8531</v>
      </c>
      <c r="N155" s="10">
        <v>42604</v>
      </c>
      <c r="P155" s="10"/>
      <c r="R155" s="10"/>
      <c r="T155" s="10"/>
      <c r="V155" s="10"/>
      <c r="X155" s="10"/>
      <c r="Z155" s="10"/>
      <c r="AB155" s="10"/>
      <c r="AD155" s="10"/>
      <c r="AF155" s="10"/>
      <c r="AH155" s="10"/>
      <c r="AJ155" s="10"/>
      <c r="AL155" s="10"/>
      <c r="AN155" s="10"/>
      <c r="AP155" s="10"/>
      <c r="AR155" s="10"/>
      <c r="AT155" s="10"/>
    </row>
    <row r="156" spans="2:46" ht="43.5" x14ac:dyDescent="0.35">
      <c r="B156" s="20" t="str">
        <f>'INF GERAIS'!B156&amp;IFERROR(IF(INDEX(APOIO!$A$5:$A$50,MATCH('INF GERAIS'!N156,APOIO!$B$5:$B$50,0))="NÃO",APOIO!$A$2&amp;"NÃO VÁLIDO",""),"")</f>
        <v>2014.0144</v>
      </c>
      <c r="C156" s="20" t="str">
        <f>'INF GERAIS'!C156</f>
        <v>AGRESTE SETENTRIONAL</v>
      </c>
      <c r="D156" s="20" t="str">
        <f>'INF GERAIS'!D156</f>
        <v>FREI MIGUELINHO</v>
      </c>
      <c r="E156" s="20" t="str">
        <f>'INF GERAIS'!E156</f>
        <v>PAVIMENTAÇÃO DE ACESSOS RURAIS DA CIDADE</v>
      </c>
      <c r="F156" s="20" t="str">
        <f>'INF GERAIS'!G156</f>
        <v>NORMAL</v>
      </c>
      <c r="G156" s="47" t="s">
        <v>4680</v>
      </c>
      <c r="H156" s="10"/>
      <c r="J156" s="10"/>
      <c r="K156" s="177" t="s">
        <v>5942</v>
      </c>
      <c r="L156" s="10">
        <v>42425</v>
      </c>
      <c r="M156" s="1" t="s">
        <v>8531</v>
      </c>
      <c r="N156" s="10">
        <v>42604</v>
      </c>
      <c r="P156" s="10"/>
      <c r="R156" s="10"/>
      <c r="T156" s="10"/>
      <c r="V156" s="10"/>
      <c r="X156" s="10"/>
      <c r="Z156" s="10"/>
      <c r="AB156" s="10"/>
      <c r="AD156" s="10"/>
      <c r="AF156" s="10"/>
      <c r="AH156" s="10"/>
      <c r="AJ156" s="10"/>
      <c r="AL156" s="10"/>
      <c r="AN156" s="10"/>
      <c r="AP156" s="10"/>
      <c r="AR156" s="10"/>
      <c r="AT156" s="10"/>
    </row>
    <row r="157" spans="2:46" ht="58" x14ac:dyDescent="0.35">
      <c r="B157" s="20" t="str">
        <f>'INF GERAIS'!B157&amp;IFERROR(IF(INDEX(APOIO!$A$5:$A$50,MATCH('INF GERAIS'!N157,APOIO!$B$5:$B$50,0))="NÃO",APOIO!$A$2&amp;"NÃO VÁLIDO",""),"")</f>
        <v>2014.0145</v>
      </c>
      <c r="C157" s="20" t="str">
        <f>'INF GERAIS'!C157</f>
        <v>AGRESTE SETENTRIONAL</v>
      </c>
      <c r="D157" s="20" t="str">
        <f>'INF GERAIS'!D157</f>
        <v>FREI MIGUELINHO</v>
      </c>
      <c r="E157" s="20" t="str">
        <f>'INF GERAIS'!E157</f>
        <v>URBANIZAÇÃO DO CORREDOR VIÁRIO DO CENTRO DA CIDADE</v>
      </c>
      <c r="F157" s="20" t="str">
        <f>'INF GERAIS'!G157</f>
        <v>NORMAL</v>
      </c>
      <c r="G157" s="47" t="s">
        <v>4680</v>
      </c>
      <c r="H157" s="10"/>
      <c r="J157" s="10"/>
      <c r="K157" s="184" t="s">
        <v>5942</v>
      </c>
      <c r="L157" s="10"/>
      <c r="M157" s="1" t="s">
        <v>8531</v>
      </c>
      <c r="N157" s="10">
        <v>42604</v>
      </c>
      <c r="P157" s="10"/>
      <c r="R157" s="10"/>
      <c r="T157" s="10"/>
      <c r="V157" s="10"/>
      <c r="X157" s="10"/>
      <c r="Z157" s="10"/>
      <c r="AB157" s="10"/>
      <c r="AD157" s="10"/>
      <c r="AF157" s="10"/>
      <c r="AH157" s="10"/>
      <c r="AJ157" s="10"/>
      <c r="AL157" s="10"/>
      <c r="AN157" s="10"/>
      <c r="AP157" s="10"/>
      <c r="AR157" s="10"/>
      <c r="AT157" s="10"/>
    </row>
    <row r="158" spans="2:46" ht="101.5" x14ac:dyDescent="0.35">
      <c r="B158" s="20" t="str">
        <f>'INF GERAIS'!B158&amp;IFERROR(IF(INDEX(APOIO!$A$5:$A$50,MATCH('INF GERAIS'!N158,APOIO!$B$5:$B$50,0))="NÃO",APOIO!$A$2&amp;"NÃO VÁLIDO",""),"")</f>
        <v>2014.0146
NÃO VÁLIDO</v>
      </c>
      <c r="C158" s="20" t="str">
        <f>'INF GERAIS'!C158</f>
        <v>MATA SUL</v>
      </c>
      <c r="D158" s="20" t="str">
        <f>'INF GERAIS'!D158</f>
        <v>GAMELEIRA</v>
      </c>
      <c r="E158" s="20" t="str">
        <f>'INF GERAIS'!E158</f>
        <v>REFORMA DO TREVO DA ENTRADA DA CIDADE E CONSTRUÇÃO DE ABRIGO DE ONIBUS</v>
      </c>
      <c r="F158" s="20" t="str">
        <f>'INF GERAIS'!G158</f>
        <v>NORMAL</v>
      </c>
      <c r="G158" s="47" t="s">
        <v>4680</v>
      </c>
      <c r="H158" s="10"/>
      <c r="J158" s="10"/>
      <c r="L158" s="10"/>
      <c r="N158" s="10"/>
      <c r="P158" s="10"/>
      <c r="R158" s="10"/>
      <c r="T158" s="10"/>
      <c r="V158" s="10"/>
      <c r="X158" s="10"/>
      <c r="Z158" s="10"/>
      <c r="AB158" s="10"/>
      <c r="AD158" s="10"/>
      <c r="AF158" s="10"/>
      <c r="AH158" s="10"/>
      <c r="AJ158" s="10"/>
      <c r="AL158" s="10"/>
      <c r="AN158" s="10"/>
      <c r="AP158" s="10"/>
      <c r="AR158" s="10"/>
      <c r="AT158" s="10"/>
    </row>
    <row r="159" spans="2:46" ht="58" x14ac:dyDescent="0.35">
      <c r="B159" s="20" t="str">
        <f>'INF GERAIS'!B159&amp;IFERROR(IF(INDEX(APOIO!$A$5:$A$50,MATCH('INF GERAIS'!N159,APOIO!$B$5:$B$50,0))="NÃO",APOIO!$A$2&amp;"NÃO VÁLIDO",""),"")</f>
        <v>2014.0147
NÃO VÁLIDO</v>
      </c>
      <c r="C159" s="20" t="str">
        <f>'INF GERAIS'!C159</f>
        <v>MATA SUL</v>
      </c>
      <c r="D159" s="20" t="str">
        <f>'INF GERAIS'!D159</f>
        <v>GAMELEIRA</v>
      </c>
      <c r="E159" s="20" t="str">
        <f>'INF GERAIS'!E159</f>
        <v>CONSTRUÇÃO DE QUADRA POLIESPORTIVA COBERTA</v>
      </c>
      <c r="F159" s="20" t="str">
        <f>'INF GERAIS'!G159</f>
        <v>NORMAL</v>
      </c>
      <c r="G159" s="47" t="s">
        <v>4680</v>
      </c>
      <c r="H159" s="10"/>
      <c r="J159" s="10"/>
      <c r="L159" s="10"/>
      <c r="N159" s="10"/>
      <c r="P159" s="10"/>
      <c r="R159" s="10"/>
      <c r="T159" s="10"/>
      <c r="V159" s="10"/>
      <c r="X159" s="10"/>
      <c r="Z159" s="10"/>
      <c r="AB159" s="10"/>
      <c r="AD159" s="10"/>
      <c r="AF159" s="10"/>
      <c r="AH159" s="10"/>
      <c r="AJ159" s="10"/>
      <c r="AL159" s="10"/>
      <c r="AN159" s="10"/>
      <c r="AP159" s="10"/>
      <c r="AR159" s="10"/>
      <c r="AT159" s="10"/>
    </row>
    <row r="160" spans="2:46" ht="43.5" x14ac:dyDescent="0.35">
      <c r="B160" s="20" t="str">
        <f>'INF GERAIS'!B160&amp;IFERROR(IF(INDEX(APOIO!$A$5:$A$50,MATCH('INF GERAIS'!N160,APOIO!$B$5:$B$50,0))="NÃO",APOIO!$A$2&amp;"NÃO VÁLIDO",""),"")</f>
        <v>2014.0148
NÃO VÁLIDO</v>
      </c>
      <c r="C160" s="20" t="str">
        <f>'INF GERAIS'!C160</f>
        <v>MATA SUL</v>
      </c>
      <c r="D160" s="20" t="str">
        <f>'INF GERAIS'!D160</f>
        <v>GAMELEIRA</v>
      </c>
      <c r="E160" s="20" t="str">
        <f>'INF GERAIS'!E160</f>
        <v>CONSTRUÇÃO DE REDE DE DRENAGEM</v>
      </c>
      <c r="F160" s="20" t="str">
        <f>'INF GERAIS'!G160</f>
        <v>NORMAL</v>
      </c>
      <c r="G160" s="47" t="s">
        <v>4680</v>
      </c>
      <c r="H160" s="10"/>
      <c r="J160" s="10"/>
      <c r="K160" s="1" t="s">
        <v>6239</v>
      </c>
      <c r="L160" s="10">
        <v>42439</v>
      </c>
      <c r="N160" s="10"/>
      <c r="P160" s="10"/>
      <c r="R160" s="10"/>
      <c r="T160" s="10"/>
      <c r="V160" s="10"/>
      <c r="X160" s="10"/>
      <c r="Z160" s="10"/>
      <c r="AB160" s="10"/>
      <c r="AD160" s="10"/>
      <c r="AF160" s="10"/>
      <c r="AH160" s="10"/>
      <c r="AJ160" s="10"/>
      <c r="AL160" s="10"/>
      <c r="AN160" s="10"/>
      <c r="AP160" s="10"/>
      <c r="AR160" s="10"/>
      <c r="AT160" s="10"/>
    </row>
    <row r="161" spans="2:46" ht="43.5" x14ac:dyDescent="0.35">
      <c r="B161" s="20" t="str">
        <f>'INF GERAIS'!B161&amp;IFERROR(IF(INDEX(APOIO!$A$5:$A$50,MATCH('INF GERAIS'!N161,APOIO!$B$5:$B$50,0))="NÃO",APOIO!$A$2&amp;"NÃO VÁLIDO",""),"")</f>
        <v>2014.0149
NÃO VÁLIDO</v>
      </c>
      <c r="C161" s="20" t="str">
        <f>'INF GERAIS'!C161</f>
        <v>MATA SUL</v>
      </c>
      <c r="D161" s="20" t="str">
        <f>'INF GERAIS'!D161</f>
        <v>GAMELEIRA</v>
      </c>
      <c r="E161" s="20" t="str">
        <f>'INF GERAIS'!E161</f>
        <v>REFORMA DO ESTADIO MUNICIPAL</v>
      </c>
      <c r="F161" s="20" t="str">
        <f>'INF GERAIS'!G161</f>
        <v>NORMAL</v>
      </c>
      <c r="G161" s="47" t="s">
        <v>4680</v>
      </c>
      <c r="H161" s="10"/>
      <c r="J161" s="10"/>
      <c r="L161" s="10"/>
      <c r="N161" s="10"/>
      <c r="P161" s="10"/>
      <c r="R161" s="10"/>
      <c r="T161" s="10"/>
      <c r="V161" s="10"/>
      <c r="X161" s="10"/>
      <c r="Z161" s="10"/>
      <c r="AB161" s="10"/>
      <c r="AD161" s="10"/>
      <c r="AF161" s="10"/>
      <c r="AH161" s="10"/>
      <c r="AJ161" s="10"/>
      <c r="AL161" s="10"/>
      <c r="AN161" s="10"/>
      <c r="AP161" s="10"/>
      <c r="AR161" s="10"/>
      <c r="AT161" s="10"/>
    </row>
    <row r="162" spans="2:46" ht="116" x14ac:dyDescent="0.35">
      <c r="B162" s="20" t="str">
        <f>'INF GERAIS'!B162&amp;IFERROR(IF(INDEX(APOIO!$A$5:$A$50,MATCH('INF GERAIS'!N162,APOIO!$B$5:$B$50,0))="NÃO",APOIO!$A$2&amp;"NÃO VÁLIDO",""),"")</f>
        <v>2014.0150</v>
      </c>
      <c r="C162" s="20" t="str">
        <f>'INF GERAIS'!C162</f>
        <v>MATA SUL</v>
      </c>
      <c r="D162" s="20" t="str">
        <f>'INF GERAIS'!D162</f>
        <v>GAMELEIRA</v>
      </c>
      <c r="E162" s="20" t="str">
        <f>'INF GERAIS'!E162</f>
        <v>PAVIMENTAÇÃO DE PARALELEPÍPEDOS GRANÍTICOS NOS BAIRRO DE SANTA TEREZINHA E BAIRRO NOVA GAMELEIRA</v>
      </c>
      <c r="F162" s="20" t="str">
        <f>'INF GERAIS'!G162</f>
        <v>NORMAL</v>
      </c>
      <c r="G162" s="47" t="s">
        <v>4680</v>
      </c>
      <c r="H162" s="10"/>
      <c r="J162" s="10"/>
      <c r="K162" s="1" t="s">
        <v>6267</v>
      </c>
      <c r="L162" s="10">
        <v>42440</v>
      </c>
      <c r="M162" s="1" t="s">
        <v>11798</v>
      </c>
      <c r="N162" s="10">
        <v>43455</v>
      </c>
      <c r="P162" s="10"/>
      <c r="R162" s="10"/>
      <c r="T162" s="10"/>
      <c r="V162" s="10"/>
      <c r="X162" s="10"/>
      <c r="Z162" s="10"/>
      <c r="AB162" s="10"/>
      <c r="AD162" s="10"/>
      <c r="AF162" s="10"/>
      <c r="AH162" s="10"/>
      <c r="AJ162" s="10"/>
      <c r="AL162" s="10"/>
      <c r="AN162" s="10"/>
      <c r="AP162" s="10"/>
      <c r="AR162" s="10"/>
      <c r="AT162" s="10"/>
    </row>
    <row r="163" spans="2:46" ht="174" x14ac:dyDescent="0.35">
      <c r="B163" s="20" t="str">
        <f>'INF GERAIS'!B163&amp;IFERROR(IF(INDEX(APOIO!$A$5:$A$50,MATCH('INF GERAIS'!N163,APOIO!$B$5:$B$50,0))="NÃO",APOIO!$A$2&amp;"NÃO VÁLIDO",""),"")</f>
        <v>2014.0151</v>
      </c>
      <c r="C163" s="20" t="str">
        <f>'INF GERAIS'!C163</f>
        <v>AGRESTE MERIDIONAL</v>
      </c>
      <c r="D163" s="20" t="str">
        <f>'INF GERAIS'!D163</f>
        <v>GARANHUNS</v>
      </c>
      <c r="E163" s="20" t="str">
        <f>'INF GERAIS'!E163</f>
        <v>CONSTRUÇÃO DO CAMPO DE FUTEBOL DO PARQUE EUCLIDES DOURADO</v>
      </c>
      <c r="F163" s="20" t="str">
        <f>'INF GERAIS'!G163</f>
        <v>NORMAL</v>
      </c>
      <c r="G163" s="47" t="s">
        <v>4680</v>
      </c>
      <c r="H163" s="10"/>
      <c r="J163" s="10"/>
      <c r="K163" s="1" t="s">
        <v>5988</v>
      </c>
      <c r="L163" s="10">
        <v>42429</v>
      </c>
      <c r="M163" s="315" t="s">
        <v>6418</v>
      </c>
      <c r="N163" s="10">
        <v>42451</v>
      </c>
      <c r="O163" s="315" t="s">
        <v>7013</v>
      </c>
      <c r="P163" s="233">
        <v>42487</v>
      </c>
      <c r="Q163" s="1" t="s">
        <v>7305</v>
      </c>
      <c r="R163" s="10">
        <v>42514</v>
      </c>
      <c r="S163" s="1" t="s">
        <v>8194</v>
      </c>
      <c r="T163" s="10">
        <v>42608</v>
      </c>
      <c r="U163" s="1" t="s">
        <v>8752</v>
      </c>
      <c r="V163" s="10">
        <v>42740</v>
      </c>
      <c r="W163" s="675" t="s">
        <v>8958</v>
      </c>
      <c r="X163" s="10">
        <v>42803</v>
      </c>
      <c r="Y163" s="1" t="s">
        <v>8959</v>
      </c>
      <c r="Z163" s="10">
        <v>42804</v>
      </c>
      <c r="AA163" s="1" t="s">
        <v>10233</v>
      </c>
      <c r="AB163" s="10">
        <v>43076</v>
      </c>
      <c r="AC163" s="1872" t="s">
        <v>13595</v>
      </c>
      <c r="AD163" s="10">
        <v>44655</v>
      </c>
      <c r="AF163" s="10"/>
      <c r="AH163" s="10"/>
      <c r="AJ163" s="10"/>
      <c r="AL163" s="10"/>
      <c r="AN163" s="10"/>
      <c r="AP163" s="10"/>
      <c r="AR163" s="10"/>
      <c r="AT163" s="10"/>
    </row>
    <row r="164" spans="2:46" ht="116" x14ac:dyDescent="0.35">
      <c r="B164" s="20" t="str">
        <f>'INF GERAIS'!B164&amp;IFERROR(IF(INDEX(APOIO!$A$5:$A$50,MATCH('INF GERAIS'!N164,APOIO!$B$5:$B$50,0))="NÃO",APOIO!$A$2&amp;"NÃO VÁLIDO",""),"")</f>
        <v>2014.0152</v>
      </c>
      <c r="C164" s="20" t="str">
        <f>'INF GERAIS'!C164</f>
        <v>AGRESTE MERIDIONAL</v>
      </c>
      <c r="D164" s="20" t="str">
        <f>'INF GERAIS'!D164</f>
        <v>GARANHUNS</v>
      </c>
      <c r="E164" s="20" t="str">
        <f>'INF GERAIS'!E164</f>
        <v>MELHORIA DA INFRAESTRUTURA DO INDIANO E LACERDÓPOLIS</v>
      </c>
      <c r="F164" s="20" t="str">
        <f>'INF GERAIS'!G164</f>
        <v>NORMAL</v>
      </c>
      <c r="G164" s="47" t="s">
        <v>4680</v>
      </c>
      <c r="H164" s="10"/>
      <c r="J164" s="10"/>
      <c r="K164" s="1" t="s">
        <v>5989</v>
      </c>
      <c r="L164" s="10">
        <v>42429</v>
      </c>
      <c r="M164" s="315" t="s">
        <v>6419</v>
      </c>
      <c r="N164" s="10">
        <v>42451</v>
      </c>
      <c r="O164" s="315" t="s">
        <v>7014</v>
      </c>
      <c r="P164" s="233">
        <v>42487</v>
      </c>
      <c r="Q164" s="675" t="s">
        <v>8958</v>
      </c>
      <c r="R164" s="233">
        <v>42803</v>
      </c>
      <c r="S164" s="1" t="s">
        <v>8959</v>
      </c>
      <c r="T164" s="10">
        <v>42804</v>
      </c>
      <c r="V164" s="10"/>
      <c r="X164" s="10"/>
      <c r="Z164" s="10"/>
      <c r="AB164" s="10"/>
      <c r="AD164" s="10"/>
      <c r="AF164" s="10"/>
      <c r="AH164" s="10"/>
      <c r="AJ164" s="10"/>
      <c r="AL164" s="10"/>
      <c r="AN164" s="10"/>
      <c r="AP164" s="10"/>
      <c r="AR164" s="10"/>
      <c r="AT164" s="10"/>
    </row>
    <row r="165" spans="2:46" ht="116" x14ac:dyDescent="0.35">
      <c r="B165" s="20" t="str">
        <f>'INF GERAIS'!B165&amp;IFERROR(IF(INDEX(APOIO!$A$5:$A$50,MATCH('INF GERAIS'!N165,APOIO!$B$5:$B$50,0))="NÃO",APOIO!$A$2&amp;"NÃO VÁLIDO",""),"")</f>
        <v>2014.0153</v>
      </c>
      <c r="C165" s="20" t="str">
        <f>'INF GERAIS'!C165</f>
        <v>AGRESTE MERIDIONAL</v>
      </c>
      <c r="D165" s="20" t="str">
        <f>'INF GERAIS'!D165</f>
        <v>GARANHUNS</v>
      </c>
      <c r="E165" s="20" t="str">
        <f>'INF GERAIS'!E165</f>
        <v>MELHORIA DA INFRAESTRUTURA NO BAIRRO FRANCISCO FIGUEIRA</v>
      </c>
      <c r="F165" s="20" t="str">
        <f>'INF GERAIS'!G165</f>
        <v>NORMAL</v>
      </c>
      <c r="G165" s="47" t="s">
        <v>4680</v>
      </c>
      <c r="H165" s="10"/>
      <c r="J165" s="10"/>
      <c r="K165" s="1" t="s">
        <v>5989</v>
      </c>
      <c r="L165" s="10">
        <v>42429</v>
      </c>
      <c r="M165" s="1" t="s">
        <v>6419</v>
      </c>
      <c r="N165" s="10">
        <v>42451</v>
      </c>
      <c r="O165" s="315" t="s">
        <v>7014</v>
      </c>
      <c r="P165" s="233">
        <v>42487</v>
      </c>
      <c r="Q165" s="522" t="s">
        <v>8184</v>
      </c>
      <c r="R165" s="10">
        <v>42608</v>
      </c>
      <c r="S165" s="1" t="s">
        <v>8659</v>
      </c>
      <c r="T165" s="10">
        <v>42696</v>
      </c>
      <c r="U165" s="675" t="s">
        <v>8958</v>
      </c>
      <c r="V165" s="233">
        <v>42803</v>
      </c>
      <c r="W165" s="1" t="s">
        <v>8959</v>
      </c>
      <c r="X165" s="10">
        <v>42804</v>
      </c>
      <c r="Z165" s="10"/>
      <c r="AB165" s="10"/>
      <c r="AD165" s="10"/>
      <c r="AF165" s="10"/>
      <c r="AH165" s="10"/>
      <c r="AJ165" s="10"/>
      <c r="AL165" s="10"/>
      <c r="AN165" s="10"/>
      <c r="AP165" s="10"/>
      <c r="AR165" s="10"/>
      <c r="AT165" s="10"/>
    </row>
    <row r="166" spans="2:46" ht="116" x14ac:dyDescent="0.35">
      <c r="B166" s="20" t="str">
        <f>'INF GERAIS'!B166&amp;IFERROR(IF(INDEX(APOIO!$A$5:$A$50,MATCH('INF GERAIS'!N166,APOIO!$B$5:$B$50,0))="NÃO",APOIO!$A$2&amp;"NÃO VÁLIDO",""),"")</f>
        <v>2014.0154</v>
      </c>
      <c r="C166" s="20" t="str">
        <f>'INF GERAIS'!C166</f>
        <v>AGRESTE MERIDIONAL</v>
      </c>
      <c r="D166" s="20" t="str">
        <f>'INF GERAIS'!D166</f>
        <v>GARANHUNS</v>
      </c>
      <c r="E166" s="20" t="str">
        <f>'INF GERAIS'!E166</f>
        <v>MELHORIA DA INFRAESTRUTURA NO DISTRITO DE MIRACICA</v>
      </c>
      <c r="F166" s="20" t="str">
        <f>'INF GERAIS'!G166</f>
        <v>NORMAL</v>
      </c>
      <c r="G166" s="47" t="s">
        <v>4680</v>
      </c>
      <c r="H166" s="10"/>
      <c r="J166" s="10"/>
      <c r="K166" s="1" t="s">
        <v>5989</v>
      </c>
      <c r="L166" s="10">
        <v>42429</v>
      </c>
      <c r="M166" s="1" t="s">
        <v>6419</v>
      </c>
      <c r="N166" s="10">
        <v>42451</v>
      </c>
      <c r="O166" s="315" t="s">
        <v>7014</v>
      </c>
      <c r="P166" s="233">
        <v>42487</v>
      </c>
      <c r="Q166" s="1" t="s">
        <v>8142</v>
      </c>
      <c r="R166" s="10">
        <v>42598</v>
      </c>
      <c r="S166" s="1" t="s">
        <v>8243</v>
      </c>
      <c r="T166" s="10">
        <v>42618</v>
      </c>
      <c r="U166" s="601" t="s">
        <v>8634</v>
      </c>
      <c r="V166" s="10">
        <v>42684</v>
      </c>
      <c r="W166" s="1" t="s">
        <v>8660</v>
      </c>
      <c r="X166" s="10">
        <v>42696</v>
      </c>
      <c r="Y166" s="675" t="s">
        <v>8958</v>
      </c>
      <c r="Z166" s="233">
        <v>42803</v>
      </c>
      <c r="AA166" s="1" t="s">
        <v>8959</v>
      </c>
      <c r="AB166" s="10">
        <v>42804</v>
      </c>
      <c r="AC166" s="1" t="s">
        <v>10607</v>
      </c>
      <c r="AD166" s="10">
        <v>43185</v>
      </c>
      <c r="AF166" s="10"/>
      <c r="AH166" s="10"/>
      <c r="AJ166" s="10"/>
      <c r="AL166" s="10"/>
      <c r="AN166" s="10"/>
      <c r="AP166" s="10"/>
      <c r="AR166" s="10"/>
      <c r="AT166" s="10"/>
    </row>
    <row r="167" spans="2:46" ht="101.5" x14ac:dyDescent="0.35">
      <c r="B167" s="20" t="str">
        <f>'INF GERAIS'!B167&amp;IFERROR(IF(INDEX(APOIO!$A$5:$A$50,MATCH('INF GERAIS'!N167,APOIO!$B$5:$B$50,0))="NÃO",APOIO!$A$2&amp;"NÃO VÁLIDO",""),"")</f>
        <v>2014.0155</v>
      </c>
      <c r="C167" s="20" t="str">
        <f>'INF GERAIS'!C167</f>
        <v>MATA NORTE</v>
      </c>
      <c r="D167" s="20" t="str">
        <f>'INF GERAIS'!D167</f>
        <v>GLÓRIA DO GOITÁ</v>
      </c>
      <c r="E167" s="20" t="str">
        <f>'INF GERAIS'!E167</f>
        <v>PAVIMENTAÇÃO DE DIVERSAS RUAS</v>
      </c>
      <c r="F167" s="20" t="str">
        <f>'INF GERAIS'!G167</f>
        <v>NORMAL</v>
      </c>
      <c r="G167" s="47" t="s">
        <v>4680</v>
      </c>
      <c r="H167" s="10"/>
      <c r="J167" s="10"/>
      <c r="K167" s="1" t="s">
        <v>5836</v>
      </c>
      <c r="L167" s="10">
        <v>42422</v>
      </c>
      <c r="M167" s="1" t="s">
        <v>5839</v>
      </c>
      <c r="N167" s="10">
        <v>42422</v>
      </c>
      <c r="O167" s="220" t="s">
        <v>6339</v>
      </c>
      <c r="P167" s="10">
        <v>42425</v>
      </c>
      <c r="Q167" s="220" t="s">
        <v>6310</v>
      </c>
      <c r="R167" s="10">
        <v>42444</v>
      </c>
      <c r="S167" s="1" t="s">
        <v>12415</v>
      </c>
      <c r="T167" s="10">
        <v>43682</v>
      </c>
      <c r="U167" s="1558" t="s">
        <v>12609</v>
      </c>
      <c r="V167" s="10">
        <v>43733</v>
      </c>
      <c r="X167" s="10"/>
      <c r="Z167" s="10"/>
      <c r="AB167" s="10"/>
      <c r="AD167" s="10"/>
      <c r="AF167" s="10"/>
      <c r="AH167" s="10"/>
      <c r="AJ167" s="10"/>
      <c r="AL167" s="10"/>
      <c r="AN167" s="10"/>
      <c r="AP167" s="10"/>
      <c r="AR167" s="10"/>
      <c r="AT167" s="10"/>
    </row>
    <row r="168" spans="2:46" ht="101.5" x14ac:dyDescent="0.35">
      <c r="B168" s="20" t="str">
        <f>'INF GERAIS'!B168&amp;IFERROR(IF(INDEX(APOIO!$A$5:$A$50,MATCH('INF GERAIS'!N168,APOIO!$B$5:$B$50,0))="NÃO",APOIO!$A$2&amp;"NÃO VÁLIDO",""),"")</f>
        <v>2014.0156</v>
      </c>
      <c r="C168" s="20" t="str">
        <f>'INF GERAIS'!C168</f>
        <v>METROPOLITANA</v>
      </c>
      <c r="D168" s="20" t="str">
        <f>'INF GERAIS'!D168</f>
        <v>GOIANA</v>
      </c>
      <c r="E168" s="20" t="str">
        <f>'INF GERAIS'!E168</f>
        <v>PAVIMENTAÇÃO EM PARALELEPÍPEDOS EM DIVERSAS RUAS</v>
      </c>
      <c r="F168" s="20" t="str">
        <f>'INF GERAIS'!G168</f>
        <v>NORMAL</v>
      </c>
      <c r="G168" s="47" t="s">
        <v>4680</v>
      </c>
      <c r="H168" s="10"/>
      <c r="J168" s="10"/>
      <c r="K168" s="1" t="s">
        <v>5939</v>
      </c>
      <c r="L168" s="10">
        <v>42425</v>
      </c>
      <c r="M168" s="220" t="s">
        <v>6313</v>
      </c>
      <c r="N168" s="10">
        <v>42444</v>
      </c>
      <c r="O168" s="1" t="s">
        <v>6493</v>
      </c>
      <c r="P168" s="10">
        <v>42459</v>
      </c>
      <c r="Q168" s="1" t="s">
        <v>11670</v>
      </c>
      <c r="R168" s="10">
        <v>43375</v>
      </c>
      <c r="S168" s="1318" t="s">
        <v>11829</v>
      </c>
      <c r="T168" s="10">
        <v>43475</v>
      </c>
      <c r="U168" s="1327" t="s">
        <v>11857</v>
      </c>
      <c r="V168" s="10">
        <v>43494</v>
      </c>
      <c r="W168" s="1" t="s">
        <v>12042</v>
      </c>
      <c r="X168" s="10">
        <v>43556</v>
      </c>
      <c r="Z168" s="10"/>
      <c r="AB168" s="10"/>
      <c r="AD168" s="10"/>
      <c r="AF168" s="10"/>
      <c r="AH168" s="10"/>
      <c r="AJ168" s="10"/>
      <c r="AL168" s="10"/>
      <c r="AN168" s="10"/>
      <c r="AP168" s="10"/>
      <c r="AR168" s="10"/>
      <c r="AT168" s="10"/>
    </row>
    <row r="169" spans="2:46" ht="101.5" x14ac:dyDescent="0.35">
      <c r="B169" s="20" t="str">
        <f>'INF GERAIS'!B169&amp;IFERROR(IF(INDEX(APOIO!$A$5:$A$50,MATCH('INF GERAIS'!N169,APOIO!$B$5:$B$50,0))="NÃO",APOIO!$A$2&amp;"NÃO VÁLIDO",""),"")</f>
        <v>2014.0157</v>
      </c>
      <c r="C169" s="20" t="str">
        <f>'INF GERAIS'!C169</f>
        <v>METROPOLITANA</v>
      </c>
      <c r="D169" s="20" t="str">
        <f>'INF GERAIS'!D169</f>
        <v>GOIANA</v>
      </c>
      <c r="E169" s="20" t="str">
        <f>'INF GERAIS'!E169</f>
        <v>CONSTRUÇÃO DA PRAÇA JÚLIO RABELO</v>
      </c>
      <c r="F169" s="20" t="str">
        <f>'INF GERAIS'!G169</f>
        <v>NORMAL</v>
      </c>
      <c r="G169" s="47" t="s">
        <v>4680</v>
      </c>
      <c r="H169" s="10"/>
      <c r="J169" s="10"/>
      <c r="K169" s="1" t="s">
        <v>5940</v>
      </c>
      <c r="L169" s="10">
        <v>42425</v>
      </c>
      <c r="M169" s="220" t="s">
        <v>6313</v>
      </c>
      <c r="N169" s="10">
        <v>42444</v>
      </c>
      <c r="O169" s="1" t="s">
        <v>6493</v>
      </c>
      <c r="P169" s="10">
        <v>42459</v>
      </c>
      <c r="Q169" s="1" t="s">
        <v>10323</v>
      </c>
      <c r="R169" s="10">
        <v>43111</v>
      </c>
      <c r="S169" s="1248" t="s">
        <v>11648</v>
      </c>
      <c r="T169" s="10">
        <v>43363</v>
      </c>
      <c r="V169" s="10"/>
      <c r="X169" s="10"/>
      <c r="Z169" s="10"/>
      <c r="AB169" s="10"/>
      <c r="AD169" s="10"/>
      <c r="AF169" s="10"/>
      <c r="AH169" s="10"/>
      <c r="AJ169" s="10"/>
      <c r="AL169" s="10"/>
      <c r="AN169" s="10"/>
      <c r="AP169" s="10"/>
      <c r="AR169" s="10"/>
      <c r="AT169" s="10"/>
    </row>
    <row r="170" spans="2:46" ht="43.5" x14ac:dyDescent="0.35">
      <c r="B170" s="20" t="str">
        <f>'INF GERAIS'!B170&amp;IFERROR(IF(INDEX(APOIO!$A$5:$A$50,MATCH('INF GERAIS'!N170,APOIO!$B$5:$B$50,0))="NÃO",APOIO!$A$2&amp;"NÃO VÁLIDO",""),"")</f>
        <v>2014.0158</v>
      </c>
      <c r="C170" s="20" t="str">
        <f>'INF GERAIS'!C170</f>
        <v>SERTÃO DO ARARIPE</v>
      </c>
      <c r="D170" s="20" t="str">
        <f>'INF GERAIS'!D170</f>
        <v>GRANITO</v>
      </c>
      <c r="E170" s="20" t="str">
        <f>'INF GERAIS'!E170</f>
        <v>REFORMA DA PRAÇA ADELSON COELHO</v>
      </c>
      <c r="F170" s="20" t="str">
        <f>'INF GERAIS'!G170</f>
        <v>NORMAL</v>
      </c>
      <c r="G170" s="47" t="s">
        <v>4680</v>
      </c>
      <c r="H170" s="10"/>
      <c r="J170" s="10"/>
      <c r="K170" s="143" t="s">
        <v>5735</v>
      </c>
      <c r="L170" s="10">
        <v>42417</v>
      </c>
      <c r="M170" s="324" t="s">
        <v>7098</v>
      </c>
      <c r="N170" s="10">
        <v>42499</v>
      </c>
      <c r="P170" s="10"/>
      <c r="R170" s="10"/>
      <c r="T170" s="10"/>
      <c r="V170" s="10"/>
      <c r="X170" s="10"/>
      <c r="Z170" s="10"/>
      <c r="AB170" s="10"/>
      <c r="AD170" s="10"/>
      <c r="AF170" s="10"/>
      <c r="AH170" s="10"/>
      <c r="AJ170" s="10"/>
      <c r="AL170" s="10"/>
      <c r="AN170" s="10"/>
      <c r="AP170" s="10"/>
      <c r="AR170" s="10"/>
      <c r="AT170" s="10"/>
    </row>
    <row r="171" spans="2:46" ht="217.5" x14ac:dyDescent="0.35">
      <c r="B171" s="20" t="str">
        <f>'INF GERAIS'!B171&amp;IFERROR(IF(INDEX(APOIO!$A$5:$A$50,MATCH('INF GERAIS'!N171,APOIO!$B$5:$B$50,0))="NÃO",APOIO!$A$2&amp;"NÃO VÁLIDO",""),"")</f>
        <v>2014.0159</v>
      </c>
      <c r="C171" s="20" t="str">
        <f>'INF GERAIS'!C171</f>
        <v>SERTÃO DO ARARIPE</v>
      </c>
      <c r="D171" s="20" t="str">
        <f>'INF GERAIS'!D171</f>
        <v>GRANITO</v>
      </c>
      <c r="E171" s="20" t="str">
        <f>'INF GERAIS'!E171</f>
        <v>DRENAGEM SUPERFICIAL DE ÁGUAS PLUVIAIS E PAVIMENTAÇÃO DE VIAS</v>
      </c>
      <c r="F171" s="20" t="str">
        <f>'INF GERAIS'!G171</f>
        <v>NORMAL</v>
      </c>
      <c r="G171" s="47" t="s">
        <v>4680</v>
      </c>
      <c r="H171" s="10"/>
      <c r="J171" s="10"/>
      <c r="K171" s="324" t="s">
        <v>5736</v>
      </c>
      <c r="L171" s="10">
        <v>42417</v>
      </c>
      <c r="M171" s="324" t="s">
        <v>7094</v>
      </c>
      <c r="N171" s="10">
        <v>42499</v>
      </c>
      <c r="O171" s="573" t="s">
        <v>8522</v>
      </c>
      <c r="P171" s="10">
        <v>42654</v>
      </c>
      <c r="R171" s="10"/>
      <c r="T171" s="10"/>
      <c r="V171" s="10"/>
      <c r="X171" s="10"/>
      <c r="Z171" s="10"/>
      <c r="AB171" s="10"/>
      <c r="AD171" s="10"/>
      <c r="AF171" s="10"/>
      <c r="AH171" s="10"/>
      <c r="AJ171" s="10"/>
      <c r="AL171" s="10"/>
      <c r="AN171" s="10"/>
      <c r="AP171" s="10"/>
      <c r="AR171" s="10"/>
      <c r="AT171" s="10"/>
    </row>
    <row r="172" spans="2:46" ht="116" x14ac:dyDescent="0.35">
      <c r="B172" s="20" t="str">
        <f>'INF GERAIS'!B172&amp;IFERROR(IF(INDEX(APOIO!$A$5:$A$50,MATCH('INF GERAIS'!N172,APOIO!$B$5:$B$50,0))="NÃO",APOIO!$A$2&amp;"NÃO VÁLIDO",""),"")</f>
        <v>2014.0160</v>
      </c>
      <c r="C172" s="20" t="str">
        <f>'INF GERAIS'!C172</f>
        <v>SERTÃO DO ARARIPE</v>
      </c>
      <c r="D172" s="20" t="str">
        <f>'INF GERAIS'!D172</f>
        <v>GRANITO</v>
      </c>
      <c r="E172" s="20" t="str">
        <f>'INF GERAIS'!E172</f>
        <v>PERFURAÇÃO DE POÇOS ARTESIANOS</v>
      </c>
      <c r="F172" s="20" t="str">
        <f>'INF GERAIS'!G172</f>
        <v>NORMAL</v>
      </c>
      <c r="G172" s="47" t="s">
        <v>4680</v>
      </c>
      <c r="H172" s="10"/>
      <c r="J172" s="10"/>
      <c r="K172" s="324" t="s">
        <v>5734</v>
      </c>
      <c r="L172" s="10">
        <v>42417</v>
      </c>
      <c r="M172" s="1" t="s">
        <v>6597</v>
      </c>
      <c r="N172" s="10">
        <v>42465</v>
      </c>
      <c r="O172" s="324" t="s">
        <v>7092</v>
      </c>
      <c r="P172" s="10">
        <v>42494</v>
      </c>
      <c r="R172" s="10"/>
      <c r="T172" s="10"/>
      <c r="V172" s="10"/>
      <c r="X172" s="10"/>
      <c r="Z172" s="10"/>
      <c r="AB172" s="10"/>
      <c r="AD172" s="10"/>
      <c r="AF172" s="10"/>
      <c r="AH172" s="10"/>
      <c r="AJ172" s="10"/>
      <c r="AL172" s="10"/>
      <c r="AN172" s="10"/>
      <c r="AP172" s="10"/>
      <c r="AR172" s="10"/>
      <c r="AT172" s="10"/>
    </row>
    <row r="173" spans="2:46" ht="116" x14ac:dyDescent="0.35">
      <c r="B173" s="20" t="str">
        <f>'INF GERAIS'!B173&amp;IFERROR(IF(INDEX(APOIO!$A$5:$A$50,MATCH('INF GERAIS'!N173,APOIO!$B$5:$B$50,0))="NÃO",APOIO!$A$2&amp;"NÃO VÁLIDO",""),"")</f>
        <v>2014.0161</v>
      </c>
      <c r="C173" s="20" t="str">
        <f>'INF GERAIS'!C173</f>
        <v>SERTÃO DO ARARIPE</v>
      </c>
      <c r="D173" s="20" t="str">
        <f>'INF GERAIS'!D173</f>
        <v>GRANITO</v>
      </c>
      <c r="E173" s="20" t="str">
        <f>'INF GERAIS'!E173</f>
        <v>REFORMA DA SECRETARIA DE EDUCAÇÃO</v>
      </c>
      <c r="F173" s="20" t="str">
        <f>'INF GERAIS'!G173</f>
        <v>NORMAL</v>
      </c>
      <c r="G173" s="47" t="s">
        <v>4680</v>
      </c>
      <c r="H173" s="10"/>
      <c r="J173" s="10"/>
      <c r="K173" s="1" t="s">
        <v>5734</v>
      </c>
      <c r="L173" s="10">
        <v>42417</v>
      </c>
      <c r="M173" s="1" t="s">
        <v>6597</v>
      </c>
      <c r="N173" s="10">
        <v>42465</v>
      </c>
      <c r="O173" s="324" t="s">
        <v>7092</v>
      </c>
      <c r="P173" s="10">
        <v>42494</v>
      </c>
      <c r="R173" s="10"/>
      <c r="T173" s="10"/>
      <c r="V173" s="10"/>
      <c r="X173" s="10"/>
      <c r="Z173" s="10"/>
      <c r="AB173" s="10"/>
      <c r="AD173" s="10"/>
      <c r="AF173" s="10"/>
      <c r="AH173" s="10"/>
      <c r="AJ173" s="10"/>
      <c r="AL173" s="10"/>
      <c r="AN173" s="10"/>
      <c r="AP173" s="10"/>
      <c r="AR173" s="10"/>
      <c r="AT173" s="10"/>
    </row>
    <row r="174" spans="2:46" ht="409.5" x14ac:dyDescent="0.35">
      <c r="B174" s="20" t="str">
        <f>'INF GERAIS'!B174&amp;IFERROR(IF(INDEX(APOIO!$A$5:$A$50,MATCH('INF GERAIS'!N174,APOIO!$B$5:$B$50,0))="NÃO",APOIO!$A$2&amp;"NÃO VÁLIDO",""),"")</f>
        <v>2014.0162</v>
      </c>
      <c r="C174" s="20" t="str">
        <f>'INF GERAIS'!C174</f>
        <v>AGRESTE CENTRAL</v>
      </c>
      <c r="D174" s="20" t="str">
        <f>'INF GERAIS'!D174</f>
        <v>GRAVATÁ</v>
      </c>
      <c r="E174" s="20" t="str">
        <f>'INF GERAIS'!E174</f>
        <v>EXECUÇÃO DE PAVIMENTAÇÃO EM PARALELEPÍPEDOS GRANÍTICOS COM DRENAGEM DAS RUAS: NO BAIRRO ALTO DA BOA VISTA (RUA DA PAZ; RUA ELVIRA MARIA DE SOUZA; RUA SANTA BÁRBARA; RUA DEPUTADO ARRUDA CÂMARA; RUA LUIZ GONÇALVES); NO BAIRRO NOVO (RUA JURANDIR CORREIA); NO BAIRRO NOSSA SENHORA APARECIDA (RUA JOÃO ALCÂNTARADE LIMA; RUA RAUL BEZERRA E TRECHO DAS INALDA PEREIRA GUERRA / HILDA TAVARES FALCÃO / MANOEL DOS SANTOS MOREIRA); NO CENTRO (AVENIDA DANTAS BARRETO); NO BAIRRO PORTA FLORADA (RUA OLIMPIO TAVARES DE SOUZA; RUA COLINA GUSMÃO TAVARES); NO BAIRRO PORTA FLORADA DE E0 ATÉ E3 (RUA BELOJARDIM); NO BAIRRO NOSA SENHORA DAS GRAÇAS (ACESSO A ODIP)</v>
      </c>
      <c r="F174" s="20" t="str">
        <f>'INF GERAIS'!G174</f>
        <v>NORMAL</v>
      </c>
      <c r="G174" s="47" t="s">
        <v>4680</v>
      </c>
      <c r="H174" s="10"/>
      <c r="J174" s="10"/>
      <c r="K174" s="178" t="s">
        <v>6012</v>
      </c>
      <c r="L174" s="10">
        <v>42431</v>
      </c>
      <c r="M174" s="805" t="s">
        <v>9771</v>
      </c>
      <c r="N174" s="806" t="s">
        <v>9772</v>
      </c>
      <c r="O174" s="1" t="s">
        <v>11009</v>
      </c>
      <c r="P174" s="10">
        <v>43207</v>
      </c>
      <c r="R174" s="10"/>
      <c r="T174" s="10"/>
      <c r="V174" s="10"/>
      <c r="X174" s="10"/>
      <c r="Z174" s="10"/>
      <c r="AB174" s="10"/>
      <c r="AD174" s="10"/>
      <c r="AF174" s="10"/>
      <c r="AH174" s="10"/>
      <c r="AJ174" s="10"/>
      <c r="AL174" s="10"/>
      <c r="AN174" s="10"/>
      <c r="AP174" s="10"/>
      <c r="AR174" s="10"/>
      <c r="AT174" s="10"/>
    </row>
    <row r="175" spans="2:46" ht="188.5" x14ac:dyDescent="0.35">
      <c r="B175" s="20" t="str">
        <f>'INF GERAIS'!B175&amp;IFERROR(IF(INDEX(APOIO!$A$5:$A$50,MATCH('INF GERAIS'!N175,APOIO!$B$5:$B$50,0))="NÃO",APOIO!$A$2&amp;"NÃO VÁLIDO",""),"")</f>
        <v>2014.0163</v>
      </c>
      <c r="C175" s="20" t="str">
        <f>'INF GERAIS'!C175</f>
        <v>AGRESTE MERIDIONAL</v>
      </c>
      <c r="D175" s="20" t="str">
        <f>'INF GERAIS'!D175</f>
        <v>IATI</v>
      </c>
      <c r="E175" s="20" t="str">
        <f>'INF GERAIS'!E175</f>
        <v xml:space="preserve">IMPLANTAÇÂO DO ATERRO SANITARIO </v>
      </c>
      <c r="F175" s="20" t="str">
        <f>'INF GERAIS'!G175</f>
        <v>NORMAL</v>
      </c>
      <c r="G175" s="47" t="s">
        <v>4680</v>
      </c>
      <c r="H175" s="10"/>
      <c r="J175" s="10"/>
      <c r="K175" s="148" t="s">
        <v>6415</v>
      </c>
      <c r="L175" s="10">
        <v>42451</v>
      </c>
      <c r="M175" s="1" t="s">
        <v>7166</v>
      </c>
      <c r="N175" s="10">
        <v>42502</v>
      </c>
      <c r="O175" s="667" t="s">
        <v>8916</v>
      </c>
      <c r="P175" s="10">
        <v>42783</v>
      </c>
      <c r="R175" s="10"/>
      <c r="T175" s="10"/>
      <c r="V175" s="10"/>
      <c r="X175" s="10"/>
      <c r="Z175" s="10"/>
      <c r="AB175" s="10"/>
      <c r="AD175" s="10"/>
      <c r="AF175" s="10"/>
      <c r="AH175" s="10"/>
      <c r="AJ175" s="10"/>
      <c r="AL175" s="10"/>
      <c r="AN175" s="10"/>
      <c r="AP175" s="10"/>
      <c r="AR175" s="10"/>
      <c r="AT175" s="10"/>
    </row>
    <row r="176" spans="2:46" ht="159.5" x14ac:dyDescent="0.35">
      <c r="B176" s="20" t="str">
        <f>'INF GERAIS'!B176&amp;IFERROR(IF(INDEX(APOIO!$A$5:$A$50,MATCH('INF GERAIS'!N176,APOIO!$B$5:$B$50,0))="NÃO",APOIO!$A$2&amp;"NÃO VÁLIDO",""),"")</f>
        <v>2014.0164</v>
      </c>
      <c r="C176" s="20" t="str">
        <f>'INF GERAIS'!C176</f>
        <v>AGRESTE MERIDIONAL</v>
      </c>
      <c r="D176" s="20" t="str">
        <f>'INF GERAIS'!D176</f>
        <v>IATI</v>
      </c>
      <c r="E176" s="20" t="str">
        <f>'INF GERAIS'!E176</f>
        <v>CONSTRUÇÂO DE UM PORTAL</v>
      </c>
      <c r="F176" s="20" t="str">
        <f>'INF GERAIS'!G176</f>
        <v>NORMAL</v>
      </c>
      <c r="G176" s="47" t="s">
        <v>4680</v>
      </c>
      <c r="H176" s="10"/>
      <c r="J176" s="10"/>
      <c r="K176" s="148" t="s">
        <v>5775</v>
      </c>
      <c r="L176" s="10">
        <v>42418</v>
      </c>
      <c r="M176" s="241" t="s">
        <v>6449</v>
      </c>
      <c r="N176" s="233">
        <v>42458</v>
      </c>
      <c r="O176" s="1" t="s">
        <v>7165</v>
      </c>
      <c r="P176" s="10">
        <v>42502</v>
      </c>
      <c r="Q176" s="346" t="s">
        <v>7236</v>
      </c>
      <c r="R176" s="10">
        <v>42513</v>
      </c>
      <c r="S176" s="1" t="s">
        <v>7491</v>
      </c>
      <c r="T176" s="10">
        <v>42535</v>
      </c>
      <c r="U176" s="395" t="s">
        <v>7100</v>
      </c>
      <c r="V176" s="233">
        <v>42548</v>
      </c>
      <c r="W176" s="1" t="s">
        <v>8916</v>
      </c>
      <c r="X176" s="10">
        <v>42783</v>
      </c>
      <c r="Y176" s="1" t="s">
        <v>10234</v>
      </c>
      <c r="Z176" s="10">
        <v>43076</v>
      </c>
      <c r="AA176" s="1" t="s">
        <v>11082</v>
      </c>
      <c r="AB176" s="10">
        <v>42871</v>
      </c>
      <c r="AD176" s="10"/>
      <c r="AF176" s="10"/>
      <c r="AH176" s="10"/>
      <c r="AJ176" s="10"/>
      <c r="AL176" s="10"/>
      <c r="AN176" s="10"/>
      <c r="AP176" s="10"/>
      <c r="AR176" s="10"/>
      <c r="AT176" s="10"/>
    </row>
    <row r="177" spans="2:46" ht="145" x14ac:dyDescent="0.35">
      <c r="B177" s="20" t="str">
        <f>'INF GERAIS'!B177&amp;IFERROR(IF(INDEX(APOIO!$A$5:$A$50,MATCH('INF GERAIS'!N177,APOIO!$B$5:$B$50,0))="NÃO",APOIO!$A$2&amp;"NÃO VÁLIDO",""),"")</f>
        <v>2014.0165</v>
      </c>
      <c r="C177" s="20" t="str">
        <f>'INF GERAIS'!C177</f>
        <v>AGRESTE MERIDIONAL</v>
      </c>
      <c r="D177" s="20" t="str">
        <f>'INF GERAIS'!D177</f>
        <v>IATI</v>
      </c>
      <c r="E177" s="20" t="str">
        <f>'INF GERAIS'!E177</f>
        <v xml:space="preserve">CONSTRUÇÂO DA PRAÇA DA SEDE </v>
      </c>
      <c r="F177" s="20" t="str">
        <f>'INF GERAIS'!G177</f>
        <v>NORMAL</v>
      </c>
      <c r="G177" s="47" t="s">
        <v>4680</v>
      </c>
      <c r="H177" s="10"/>
      <c r="J177" s="10"/>
      <c r="K177" s="148" t="s">
        <v>5776</v>
      </c>
      <c r="L177" s="10">
        <v>42418</v>
      </c>
      <c r="M177" s="257" t="s">
        <v>5776</v>
      </c>
      <c r="N177" s="10">
        <v>42458</v>
      </c>
      <c r="O177" s="257" t="s">
        <v>6602</v>
      </c>
      <c r="P177" s="10">
        <v>42466</v>
      </c>
      <c r="Q177" s="346" t="s">
        <v>7236</v>
      </c>
      <c r="R177" s="10">
        <v>42507</v>
      </c>
      <c r="S177" s="1" t="s">
        <v>7492</v>
      </c>
      <c r="T177" s="10">
        <v>42535</v>
      </c>
      <c r="U177" s="1" t="s">
        <v>8916</v>
      </c>
      <c r="V177" s="10">
        <v>42783</v>
      </c>
      <c r="W177" s="1" t="s">
        <v>10088</v>
      </c>
      <c r="X177" s="10">
        <v>43035</v>
      </c>
      <c r="Y177" s="1" t="s">
        <v>10234</v>
      </c>
      <c r="Z177" s="10">
        <v>43076</v>
      </c>
      <c r="AA177" s="1" t="s">
        <v>11082</v>
      </c>
      <c r="AB177" s="10">
        <v>42871</v>
      </c>
      <c r="AD177" s="10"/>
      <c r="AF177" s="10"/>
      <c r="AH177" s="10"/>
      <c r="AJ177" s="10"/>
      <c r="AL177" s="10"/>
      <c r="AN177" s="10"/>
      <c r="AP177" s="10"/>
      <c r="AR177" s="10"/>
      <c r="AT177" s="10"/>
    </row>
    <row r="178" spans="2:46" ht="145" x14ac:dyDescent="0.35">
      <c r="B178" s="20" t="str">
        <f>'INF GERAIS'!B178&amp;IFERROR(IF(INDEX(APOIO!$A$5:$A$50,MATCH('INF GERAIS'!N178,APOIO!$B$5:$B$50,0))="NÃO",APOIO!$A$2&amp;"NÃO VÁLIDO",""),"")</f>
        <v>2014.0166</v>
      </c>
      <c r="C178" s="20" t="str">
        <f>'INF GERAIS'!C178</f>
        <v>AGRESTE MERIDIONAL</v>
      </c>
      <c r="D178" s="20" t="str">
        <f>'INF GERAIS'!D178</f>
        <v>IATI</v>
      </c>
      <c r="E178" s="20" t="str">
        <f>'INF GERAIS'!E178</f>
        <v>CONSTRUÇÃO DA PRAÇA DE SANTA ROSA</v>
      </c>
      <c r="F178" s="20" t="str">
        <f>'INF GERAIS'!G178</f>
        <v>NORMAL</v>
      </c>
      <c r="G178" s="47" t="s">
        <v>4680</v>
      </c>
      <c r="H178" s="10"/>
      <c r="J178" s="10"/>
      <c r="K178" s="148" t="s">
        <v>5777</v>
      </c>
      <c r="L178" s="10">
        <v>42418</v>
      </c>
      <c r="M178" s="1" t="s">
        <v>6417</v>
      </c>
      <c r="N178" s="10">
        <v>42451</v>
      </c>
      <c r="O178" s="257" t="s">
        <v>6603</v>
      </c>
      <c r="P178" s="233">
        <v>42466</v>
      </c>
      <c r="Q178" s="1" t="s">
        <v>7164</v>
      </c>
      <c r="R178" s="10">
        <v>42502</v>
      </c>
      <c r="S178" s="1" t="s">
        <v>7493</v>
      </c>
      <c r="T178" s="10">
        <v>42535</v>
      </c>
      <c r="U178" s="1" t="s">
        <v>8916</v>
      </c>
      <c r="V178" s="10">
        <v>42783</v>
      </c>
      <c r="W178" s="1" t="s">
        <v>10088</v>
      </c>
      <c r="X178" s="10">
        <v>43035</v>
      </c>
      <c r="Y178" s="1" t="s">
        <v>10234</v>
      </c>
      <c r="Z178" s="10">
        <v>43076</v>
      </c>
      <c r="AA178" s="1" t="s">
        <v>11082</v>
      </c>
      <c r="AB178" s="10">
        <v>42871</v>
      </c>
      <c r="AD178" s="10"/>
      <c r="AF178" s="10"/>
      <c r="AH178" s="10"/>
      <c r="AJ178" s="10"/>
      <c r="AL178" s="10"/>
      <c r="AN178" s="10"/>
      <c r="AP178" s="10"/>
      <c r="AR178" s="10"/>
      <c r="AT178" s="10"/>
    </row>
    <row r="179" spans="2:46" ht="72.5" x14ac:dyDescent="0.35">
      <c r="B179" s="20" t="str">
        <f>'INF GERAIS'!B179&amp;IFERROR(IF(INDEX(APOIO!$A$5:$A$50,MATCH('INF GERAIS'!N179,APOIO!$B$5:$B$50,0))="NÃO",APOIO!$A$2&amp;"NÃO VÁLIDO",""),"")</f>
        <v>2014.0167</v>
      </c>
      <c r="C179" s="20" t="str">
        <f>'INF GERAIS'!C179</f>
        <v>SERTÃO DO MOXOTÓ</v>
      </c>
      <c r="D179" s="20" t="str">
        <f>'INF GERAIS'!D179</f>
        <v>IBIMIRIM</v>
      </c>
      <c r="E179" s="20" t="str">
        <f>'INF GERAIS'!E179</f>
        <v>REFORMA EM CASA DE SAÚDE - MARCOS FERREIRA D'ÁVILA NO BAIRRO CENTRO.</v>
      </c>
      <c r="F179" s="20" t="str">
        <f>'INF GERAIS'!G179</f>
        <v>NORMAL</v>
      </c>
      <c r="G179" s="47" t="s">
        <v>4680</v>
      </c>
      <c r="H179" s="10"/>
      <c r="J179" s="10"/>
      <c r="L179" s="10"/>
      <c r="N179" s="10"/>
      <c r="P179" s="10"/>
      <c r="R179" s="10"/>
      <c r="T179" s="10"/>
      <c r="V179" s="10"/>
      <c r="X179" s="10"/>
      <c r="Z179" s="10"/>
      <c r="AB179" s="10"/>
      <c r="AD179" s="10"/>
      <c r="AF179" s="10"/>
      <c r="AH179" s="10"/>
      <c r="AJ179" s="10"/>
      <c r="AL179" s="10"/>
      <c r="AN179" s="10"/>
      <c r="AP179" s="10"/>
      <c r="AR179" s="10"/>
      <c r="AT179" s="10"/>
    </row>
    <row r="180" spans="2:46" ht="58" x14ac:dyDescent="0.35">
      <c r="B180" s="20" t="str">
        <f>'INF GERAIS'!B180&amp;IFERROR(IF(INDEX(APOIO!$A$5:$A$50,MATCH('INF GERAIS'!N180,APOIO!$B$5:$B$50,0))="NÃO",APOIO!$A$2&amp;"NÃO VÁLIDO",""),"")</f>
        <v>2014.0168</v>
      </c>
      <c r="C180" s="20" t="str">
        <f>'INF GERAIS'!C180</f>
        <v>SERTÃO DO MOXOTÓ</v>
      </c>
      <c r="D180" s="20" t="str">
        <f>'INF GERAIS'!D180</f>
        <v>IBIMIRIM</v>
      </c>
      <c r="E180" s="20" t="str">
        <f>'INF GERAIS'!E180</f>
        <v>CONSTRUÇÃO DE ESTÁDIO DE FUTEBOL NO BAIRRO  LAGES</v>
      </c>
      <c r="F180" s="20" t="str">
        <f>'INF GERAIS'!G180</f>
        <v>NORMAL</v>
      </c>
      <c r="G180" s="47" t="s">
        <v>4680</v>
      </c>
      <c r="H180" s="10"/>
      <c r="J180" s="10"/>
      <c r="L180" s="10"/>
      <c r="N180" s="10"/>
      <c r="P180" s="10"/>
      <c r="R180" s="10"/>
      <c r="T180" s="10"/>
      <c r="V180" s="10"/>
      <c r="X180" s="10"/>
      <c r="Z180" s="10"/>
      <c r="AB180" s="10"/>
      <c r="AD180" s="10"/>
      <c r="AF180" s="10"/>
      <c r="AH180" s="10"/>
      <c r="AJ180" s="10"/>
      <c r="AL180" s="10"/>
      <c r="AN180" s="10"/>
      <c r="AP180" s="10"/>
      <c r="AR180" s="10"/>
      <c r="AT180" s="10"/>
    </row>
    <row r="181" spans="2:46" ht="72.5" x14ac:dyDescent="0.35">
      <c r="B181" s="20" t="str">
        <f>'INF GERAIS'!B181&amp;IFERROR(IF(INDEX(APOIO!$A$5:$A$50,MATCH('INF GERAIS'!N181,APOIO!$B$5:$B$50,0))="NÃO",APOIO!$A$2&amp;"NÃO VÁLIDO",""),"")</f>
        <v>2014.0169</v>
      </c>
      <c r="C181" s="20" t="str">
        <f>'INF GERAIS'!C181</f>
        <v>SERTÃO DO MOXOTÓ</v>
      </c>
      <c r="D181" s="20" t="str">
        <f>'INF GERAIS'!D181</f>
        <v>IBIMIRIM</v>
      </c>
      <c r="E181" s="20" t="str">
        <f>'INF GERAIS'!E181</f>
        <v>REFORMA EM QUADRA POLIESPORTIVA NO BAIRRO AGROVILA IV</v>
      </c>
      <c r="F181" s="20" t="str">
        <f>'INF GERAIS'!G181</f>
        <v>NORMAL</v>
      </c>
      <c r="G181" s="47" t="s">
        <v>4680</v>
      </c>
      <c r="H181" s="10"/>
      <c r="J181" s="10"/>
      <c r="L181" s="10"/>
      <c r="N181" s="10"/>
      <c r="P181" s="10"/>
      <c r="R181" s="10"/>
      <c r="T181" s="10"/>
      <c r="V181" s="10"/>
      <c r="X181" s="10"/>
      <c r="Z181" s="10"/>
      <c r="AB181" s="10"/>
      <c r="AD181" s="10"/>
      <c r="AF181" s="10"/>
      <c r="AH181" s="10"/>
      <c r="AJ181" s="10"/>
      <c r="AL181" s="10"/>
      <c r="AN181" s="10"/>
      <c r="AP181" s="10"/>
      <c r="AR181" s="10"/>
      <c r="AT181" s="10"/>
    </row>
    <row r="182" spans="2:46" ht="72.5" x14ac:dyDescent="0.35">
      <c r="B182" s="20" t="str">
        <f>'INF GERAIS'!B182&amp;IFERROR(IF(INDEX(APOIO!$A$5:$A$50,MATCH('INF GERAIS'!N182,APOIO!$B$5:$B$50,0))="NÃO",APOIO!$A$2&amp;"NÃO VÁLIDO",""),"")</f>
        <v>2014.0170</v>
      </c>
      <c r="C182" s="20" t="str">
        <f>'INF GERAIS'!C182</f>
        <v>SERTÃO DO MOXOTÓ</v>
      </c>
      <c r="D182" s="20" t="str">
        <f>'INF GERAIS'!D182</f>
        <v>IBIMIRIM</v>
      </c>
      <c r="E182" s="20" t="str">
        <f>'INF GERAIS'!E182</f>
        <v>REFORMA NA QUADRA POLIESPORTIVA JOÃO INOCÊNCIO CORREIA LIMA</v>
      </c>
      <c r="F182" s="20" t="str">
        <f>'INF GERAIS'!G182</f>
        <v>NORMAL</v>
      </c>
      <c r="G182" s="47" t="s">
        <v>4680</v>
      </c>
      <c r="H182" s="10"/>
      <c r="J182" s="10"/>
      <c r="L182" s="10"/>
      <c r="N182" s="10"/>
      <c r="P182" s="10"/>
      <c r="R182" s="10"/>
      <c r="T182" s="10"/>
      <c r="V182" s="10"/>
      <c r="X182" s="10"/>
      <c r="Z182" s="10"/>
      <c r="AB182" s="10"/>
      <c r="AD182" s="10"/>
      <c r="AF182" s="10"/>
      <c r="AH182" s="10"/>
      <c r="AJ182" s="10"/>
      <c r="AL182" s="10"/>
      <c r="AN182" s="10"/>
      <c r="AP182" s="10"/>
      <c r="AR182" s="10"/>
      <c r="AT182" s="10"/>
    </row>
    <row r="183" spans="2:46" ht="145" x14ac:dyDescent="0.35">
      <c r="B183" s="20" t="str">
        <f>'INF GERAIS'!B183&amp;IFERROR(IF(INDEX(APOIO!$A$5:$A$50,MATCH('INF GERAIS'!N183,APOIO!$B$5:$B$50,0))="NÃO",APOIO!$A$2&amp;"NÃO VÁLIDO",""),"")</f>
        <v>2014.0171</v>
      </c>
      <c r="C183" s="20" t="str">
        <f>'INF GERAIS'!C183</f>
        <v>AGRESTE CENTRAL</v>
      </c>
      <c r="D183" s="20" t="str">
        <f>'INF GERAIS'!D183</f>
        <v>IBIRAJUBA</v>
      </c>
      <c r="E183" s="20" t="str">
        <f>'INF GERAIS'!E183</f>
        <v>APOIO À IMPLANTAÇÃO DE INFRAESTRUTURA NO MUNICÍPIO DE IBIRAJUBA/PE - RECAPEAMENTO ASFÁLTICO DE VIAS URBANAS NO MUNICÍPIO DE IBIRAJUBA</v>
      </c>
      <c r="F183" s="20" t="str">
        <f>'INF GERAIS'!G183</f>
        <v>NORMAL</v>
      </c>
      <c r="G183" s="47" t="s">
        <v>4680</v>
      </c>
      <c r="H183" s="10"/>
      <c r="J183" s="10"/>
      <c r="K183" s="1" t="s">
        <v>6711</v>
      </c>
      <c r="L183" s="10">
        <v>42466</v>
      </c>
      <c r="N183" s="10"/>
      <c r="P183" s="10"/>
      <c r="R183" s="10"/>
      <c r="T183" s="10"/>
      <c r="V183" s="10"/>
      <c r="X183" s="10"/>
      <c r="Z183" s="10"/>
      <c r="AB183" s="10"/>
      <c r="AD183" s="10"/>
      <c r="AF183" s="10"/>
      <c r="AH183" s="10"/>
      <c r="AJ183" s="10"/>
      <c r="AL183" s="10"/>
      <c r="AN183" s="10"/>
      <c r="AP183" s="10"/>
      <c r="AR183" s="10"/>
      <c r="AT183" s="10"/>
    </row>
    <row r="184" spans="2:46" ht="72.5" x14ac:dyDescent="0.35">
      <c r="B184" s="20" t="str">
        <f>'INF GERAIS'!B184&amp;IFERROR(IF(INDEX(APOIO!$A$5:$A$50,MATCH('INF GERAIS'!N184,APOIO!$B$5:$B$50,0))="NÃO",APOIO!$A$2&amp;"NÃO VÁLIDO",""),"")</f>
        <v>2014.0172</v>
      </c>
      <c r="C184" s="20" t="str">
        <f>'INF GERAIS'!C184</f>
        <v>AGRESTE CENTRAL</v>
      </c>
      <c r="D184" s="20" t="str">
        <f>'INF GERAIS'!D184</f>
        <v>IBIRAJUBA</v>
      </c>
      <c r="E184" s="20" t="str">
        <f>'INF GERAIS'!E184</f>
        <v>IMPLANTAÇÃO DA REDE DE ESGOTO E DRENAGEM DA LAGOA 1 E LAGOA 2, VILA MUTIRÃO</v>
      </c>
      <c r="F184" s="20" t="str">
        <f>'INF GERAIS'!G184</f>
        <v>NORMAL</v>
      </c>
      <c r="G184" s="47" t="s">
        <v>4680</v>
      </c>
      <c r="H184" s="10"/>
      <c r="J184" s="10"/>
      <c r="K184" s="1" t="s">
        <v>6711</v>
      </c>
      <c r="L184" s="10">
        <v>42466</v>
      </c>
      <c r="M184" s="394" t="s">
        <v>7591</v>
      </c>
      <c r="N184" s="10">
        <v>42543</v>
      </c>
      <c r="P184" s="10"/>
      <c r="R184" s="10"/>
      <c r="T184" s="10"/>
      <c r="V184" s="10"/>
      <c r="X184" s="10"/>
      <c r="Z184" s="10"/>
      <c r="AB184" s="10"/>
      <c r="AD184" s="10"/>
      <c r="AF184" s="10"/>
      <c r="AH184" s="10"/>
      <c r="AJ184" s="10"/>
      <c r="AL184" s="10"/>
      <c r="AN184" s="10"/>
      <c r="AP184" s="10"/>
      <c r="AR184" s="10"/>
      <c r="AT184" s="10"/>
    </row>
    <row r="185" spans="2:46" ht="130.5" x14ac:dyDescent="0.35">
      <c r="B185" s="20" t="str">
        <f>'INF GERAIS'!B185&amp;IFERROR(IF(INDEX(APOIO!$A$5:$A$50,MATCH('INF GERAIS'!N185,APOIO!$B$5:$B$50,0))="NÃO",APOIO!$A$2&amp;"NÃO VÁLIDO",""),"")</f>
        <v>2014.0173
NÃO VÁLIDO</v>
      </c>
      <c r="C185" s="20" t="str">
        <f>'INF GERAIS'!C185</f>
        <v>AGRESTE CENTRAL</v>
      </c>
      <c r="D185" s="20" t="str">
        <f>'INF GERAIS'!D185</f>
        <v>IBIRAJUBA</v>
      </c>
      <c r="E185" s="20" t="str">
        <f>'INF GERAIS'!E185</f>
        <v xml:space="preserve">APOIO À IMPLANTAÇÃO DE INFRAESTRUTURA NO MUNICÍPIO DE IBIRAJUBA/PE -MANUTENÇÃO E AMPLIAÇÃO DO CEMITÉRIO MUNICIPAL </v>
      </c>
      <c r="F185" s="20" t="str">
        <f>'INF GERAIS'!G185</f>
        <v>NORMAL</v>
      </c>
      <c r="G185" s="47" t="s">
        <v>4680</v>
      </c>
      <c r="H185" s="10"/>
      <c r="J185" s="10"/>
      <c r="L185" s="10"/>
      <c r="N185" s="10"/>
      <c r="P185" s="10"/>
      <c r="R185" s="10"/>
      <c r="T185" s="10"/>
      <c r="V185" s="10"/>
      <c r="X185" s="10"/>
      <c r="Z185" s="10"/>
      <c r="AB185" s="10"/>
      <c r="AD185" s="10"/>
      <c r="AF185" s="10"/>
      <c r="AH185" s="10"/>
      <c r="AJ185" s="10"/>
      <c r="AL185" s="10"/>
      <c r="AN185" s="10"/>
      <c r="AP185" s="10"/>
      <c r="AR185" s="10"/>
      <c r="AT185" s="10"/>
    </row>
    <row r="186" spans="2:46" ht="130.5" x14ac:dyDescent="0.35">
      <c r="B186" s="20" t="str">
        <f>'INF GERAIS'!B186&amp;IFERROR(IF(INDEX(APOIO!$A$5:$A$50,MATCH('INF GERAIS'!N186,APOIO!$B$5:$B$50,0))="NÃO",APOIO!$A$2&amp;"NÃO VÁLIDO",""),"")</f>
        <v>2014.0174
NÃO VÁLIDO</v>
      </c>
      <c r="C186" s="20" t="str">
        <f>'INF GERAIS'!C186</f>
        <v>AGRESTE CENTRAL</v>
      </c>
      <c r="D186" s="20" t="str">
        <f>'INF GERAIS'!D186</f>
        <v>IBIRAJUBA</v>
      </c>
      <c r="E186" s="20" t="str">
        <f>'INF GERAIS'!E186</f>
        <v>APOIO A IMPLANTAÇÃO DE INFRA-ESTRUTURA  E LAZER NO MUNICÍPIO DE IBIRAJUBA-PE - CONSTRUÇÃO DA PRAÇA DO MULTIRÃO</v>
      </c>
      <c r="F186" s="20" t="str">
        <f>'INF GERAIS'!G186</f>
        <v>NORMAL</v>
      </c>
      <c r="G186" s="47" t="s">
        <v>4680</v>
      </c>
      <c r="H186" s="10"/>
      <c r="J186" s="10"/>
      <c r="L186" s="10"/>
      <c r="N186" s="10"/>
      <c r="P186" s="10"/>
      <c r="R186" s="10"/>
      <c r="T186" s="10"/>
      <c r="V186" s="10"/>
      <c r="X186" s="10"/>
      <c r="Z186" s="10"/>
      <c r="AB186" s="10"/>
      <c r="AD186" s="10"/>
      <c r="AF186" s="10"/>
      <c r="AH186" s="10"/>
      <c r="AJ186" s="10"/>
      <c r="AL186" s="10"/>
      <c r="AN186" s="10"/>
      <c r="AP186" s="10"/>
      <c r="AR186" s="10"/>
      <c r="AT186" s="10"/>
    </row>
    <row r="187" spans="2:46" ht="246.5" x14ac:dyDescent="0.35">
      <c r="B187" s="20" t="str">
        <f>'INF GERAIS'!B187&amp;IFERROR(IF(INDEX(APOIO!$A$5:$A$50,MATCH('INF GERAIS'!N187,APOIO!$B$5:$B$50,0))="NÃO",APOIO!$A$2&amp;"NÃO VÁLIDO",""),"")</f>
        <v>2014.0175</v>
      </c>
      <c r="C187" s="20" t="str">
        <f>'INF GERAIS'!C187</f>
        <v>METROPOLITANA</v>
      </c>
      <c r="D187" s="20" t="str">
        <f>'INF GERAIS'!D187</f>
        <v>IGARASSU</v>
      </c>
      <c r="E187" s="20" t="str">
        <f>'INF GERAIS'!E187</f>
        <v>PAVIMENTAÇÃO E DRENAGEM DAS RUAS FRANCISCO DE ASSIS, CHEFE NARCISO, CEDRO, FÁBIO CORREIA, ARLINDA MONTEIRO, CARNEIRO LEÃO, CLARISSA COSTA CALADO, DRENAGEM DA AVENIDA 27 DE SETEMBRO E ESTRADA COMERCIAL DE PITANGA</v>
      </c>
      <c r="F187" s="20" t="str">
        <f>'INF GERAIS'!G187</f>
        <v>NORMAL</v>
      </c>
      <c r="G187" s="47" t="s">
        <v>4680</v>
      </c>
      <c r="H187" s="10"/>
      <c r="J187" s="10"/>
      <c r="K187" s="157" t="s">
        <v>5831</v>
      </c>
      <c r="L187" s="233" t="s">
        <v>6400</v>
      </c>
      <c r="M187" s="1" t="s">
        <v>7926</v>
      </c>
      <c r="N187" s="10">
        <v>42563</v>
      </c>
      <c r="O187" s="1" t="s">
        <v>8536</v>
      </c>
      <c r="P187" s="10">
        <v>42660</v>
      </c>
      <c r="Q187" s="1" t="s">
        <v>8566</v>
      </c>
      <c r="R187" s="10">
        <v>42668</v>
      </c>
      <c r="S187" s="644" t="s">
        <v>8824</v>
      </c>
      <c r="T187" s="10">
        <v>42732</v>
      </c>
      <c r="U187" s="1" t="s">
        <v>9386</v>
      </c>
      <c r="V187" s="10">
        <v>42884</v>
      </c>
      <c r="W187" s="892" t="s">
        <v>10057</v>
      </c>
      <c r="X187" s="10">
        <v>43018</v>
      </c>
      <c r="Y187" s="990" t="s">
        <v>10435</v>
      </c>
      <c r="Z187" s="10">
        <v>43137</v>
      </c>
      <c r="AA187" s="1" t="s">
        <v>12514</v>
      </c>
      <c r="AB187" s="10">
        <v>43717</v>
      </c>
      <c r="AD187" s="10"/>
      <c r="AF187" s="10"/>
      <c r="AH187" s="10"/>
      <c r="AJ187" s="10"/>
      <c r="AL187" s="10"/>
      <c r="AN187" s="10"/>
      <c r="AP187" s="10"/>
      <c r="AR187" s="10"/>
      <c r="AT187" s="10"/>
    </row>
    <row r="188" spans="2:46" ht="116" x14ac:dyDescent="0.35">
      <c r="B188" s="20" t="str">
        <f>'INF GERAIS'!B188&amp;IFERROR(IF(INDEX(APOIO!$A$5:$A$50,MATCH('INF GERAIS'!N188,APOIO!$B$5:$B$50,0))="NÃO",APOIO!$A$2&amp;"NÃO VÁLIDO",""),"")</f>
        <v>2014.0176</v>
      </c>
      <c r="C188" s="20" t="str">
        <f>'INF GERAIS'!C188</f>
        <v>METROPOLITANA</v>
      </c>
      <c r="D188" s="20" t="str">
        <f>'INF GERAIS'!D188</f>
        <v>IGARASSU</v>
      </c>
      <c r="E188" s="20" t="str">
        <f>'INF GERAIS'!E188</f>
        <v>RECAPEAMENTO ASFÁLTICO EM DIVERSAS RUAS NO MUNICÍPIO DE IGARASSU</v>
      </c>
      <c r="F188" s="20" t="str">
        <f>'INF GERAIS'!G188</f>
        <v>NORMAL</v>
      </c>
      <c r="G188" s="47" t="s">
        <v>4680</v>
      </c>
      <c r="H188" s="10"/>
      <c r="J188" s="10"/>
      <c r="K188" s="157" t="s">
        <v>5832</v>
      </c>
      <c r="L188" s="233" t="s">
        <v>6400</v>
      </c>
      <c r="M188" s="1" t="s">
        <v>7926</v>
      </c>
      <c r="N188" s="10">
        <v>42563</v>
      </c>
      <c r="O188" s="1" t="s">
        <v>8536</v>
      </c>
      <c r="P188" s="10">
        <v>42660</v>
      </c>
      <c r="Q188" s="1" t="s">
        <v>8567</v>
      </c>
      <c r="R188" s="10">
        <v>42668</v>
      </c>
      <c r="S188" s="644" t="s">
        <v>8824</v>
      </c>
      <c r="T188" s="10">
        <v>42732</v>
      </c>
      <c r="V188" s="10"/>
      <c r="X188" s="10"/>
      <c r="Z188" s="10"/>
      <c r="AB188" s="10"/>
      <c r="AD188" s="10"/>
      <c r="AF188" s="10"/>
      <c r="AH188" s="10"/>
      <c r="AJ188" s="10"/>
      <c r="AL188" s="10"/>
      <c r="AN188" s="10"/>
      <c r="AP188" s="10"/>
      <c r="AR188" s="10"/>
      <c r="AT188" s="10"/>
    </row>
    <row r="189" spans="2:46" ht="116" x14ac:dyDescent="0.35">
      <c r="B189" s="20" t="str">
        <f>'INF GERAIS'!B189&amp;IFERROR(IF(INDEX(APOIO!$A$5:$A$50,MATCH('INF GERAIS'!N189,APOIO!$B$5:$B$50,0))="NÃO",APOIO!$A$2&amp;"NÃO VÁLIDO",""),"")</f>
        <v>2014.0177</v>
      </c>
      <c r="C189" s="20" t="str">
        <f>'INF GERAIS'!C189</f>
        <v>METROPOLITANA</v>
      </c>
      <c r="D189" s="20" t="str">
        <f>'INF GERAIS'!D189</f>
        <v>IGARASSU</v>
      </c>
      <c r="E189" s="20" t="str">
        <f>'INF GERAIS'!E189</f>
        <v>PAVIMENTAÇÃO E DRENAGEM DE DIVERSAS RUAS NO MUNICÍPIO DE IGARASSU</v>
      </c>
      <c r="F189" s="20" t="str">
        <f>'INF GERAIS'!G189</f>
        <v>NORMAL</v>
      </c>
      <c r="G189" s="47" t="s">
        <v>4680</v>
      </c>
      <c r="H189" s="10"/>
      <c r="J189" s="10"/>
      <c r="K189" s="157" t="s">
        <v>5833</v>
      </c>
      <c r="L189" s="233" t="s">
        <v>6400</v>
      </c>
      <c r="M189" s="1" t="s">
        <v>7926</v>
      </c>
      <c r="N189" s="10">
        <v>42563</v>
      </c>
      <c r="O189" s="1" t="s">
        <v>8536</v>
      </c>
      <c r="P189" s="10">
        <v>42660</v>
      </c>
      <c r="Q189" s="1" t="s">
        <v>8567</v>
      </c>
      <c r="R189" s="10">
        <v>42668</v>
      </c>
      <c r="S189" s="644" t="s">
        <v>8824</v>
      </c>
      <c r="T189" s="10">
        <v>42732</v>
      </c>
      <c r="V189" s="10"/>
      <c r="X189" s="10"/>
      <c r="Z189" s="10"/>
      <c r="AB189" s="10"/>
      <c r="AD189" s="10"/>
      <c r="AF189" s="10"/>
      <c r="AH189" s="10"/>
      <c r="AJ189" s="10"/>
      <c r="AL189" s="10"/>
      <c r="AN189" s="10"/>
      <c r="AP189" s="10"/>
      <c r="AR189" s="10"/>
      <c r="AT189" s="10"/>
    </row>
    <row r="190" spans="2:46" ht="116" x14ac:dyDescent="0.35">
      <c r="B190" s="20" t="str">
        <f>'INF GERAIS'!B190&amp;IFERROR(IF(INDEX(APOIO!$A$5:$A$50,MATCH('INF GERAIS'!N190,APOIO!$B$5:$B$50,0))="NÃO",APOIO!$A$2&amp;"NÃO VÁLIDO",""),"")</f>
        <v>2014.0178</v>
      </c>
      <c r="C190" s="20" t="str">
        <f>'INF GERAIS'!C190</f>
        <v>METROPOLITANA</v>
      </c>
      <c r="D190" s="20" t="str">
        <f>'INF GERAIS'!D190</f>
        <v>IGARASSU</v>
      </c>
      <c r="E190" s="20" t="str">
        <f>'INF GERAIS'!E190</f>
        <v xml:space="preserve">INTERLIGAÇÃO DOS BAIRROS DE MONJOPE E PASTOR EUZÉBIO PELAS RUAS CORÉIA DO NORTE E RUA MARIA DAS NEVES </v>
      </c>
      <c r="F190" s="20" t="str">
        <f>'INF GERAIS'!G190</f>
        <v>NORMAL</v>
      </c>
      <c r="G190" s="47" t="s">
        <v>4680</v>
      </c>
      <c r="H190" s="10"/>
      <c r="J190" s="10"/>
      <c r="K190" s="157" t="s">
        <v>5833</v>
      </c>
      <c r="L190" s="233" t="s">
        <v>6400</v>
      </c>
      <c r="M190" s="1" t="s">
        <v>7926</v>
      </c>
      <c r="N190" s="10">
        <v>42563</v>
      </c>
      <c r="O190" s="1" t="s">
        <v>8536</v>
      </c>
      <c r="P190" s="10">
        <v>42660</v>
      </c>
      <c r="Q190" s="1" t="s">
        <v>8567</v>
      </c>
      <c r="R190" s="10">
        <v>42668</v>
      </c>
      <c r="T190" s="10"/>
      <c r="V190" s="10"/>
      <c r="X190" s="10"/>
      <c r="Z190" s="10"/>
      <c r="AB190" s="10"/>
      <c r="AD190" s="10"/>
      <c r="AF190" s="10"/>
      <c r="AH190" s="10"/>
      <c r="AJ190" s="10"/>
      <c r="AL190" s="10"/>
      <c r="AN190" s="10"/>
      <c r="AP190" s="10"/>
      <c r="AR190" s="10"/>
      <c r="AT190" s="10"/>
    </row>
    <row r="191" spans="2:46" ht="116" x14ac:dyDescent="0.35">
      <c r="B191" s="20" t="str">
        <f>'INF GERAIS'!B191&amp;IFERROR(IF(INDEX(APOIO!$A$5:$A$50,MATCH('INF GERAIS'!N191,APOIO!$B$5:$B$50,0))="NÃO",APOIO!$A$2&amp;"NÃO VÁLIDO",""),"")</f>
        <v>2014.0179</v>
      </c>
      <c r="C191" s="20" t="str">
        <f>'INF GERAIS'!C191</f>
        <v>METROPOLITANA</v>
      </c>
      <c r="D191" s="20" t="str">
        <f>'INF GERAIS'!D191</f>
        <v>IGARASSU</v>
      </c>
      <c r="E191" s="20" t="str">
        <f>'INF GERAIS'!E191</f>
        <v>PAVIMENTAÇÃO DA RUA CURITIBA CORREDOR DE TRÁFEGO URBANO</v>
      </c>
      <c r="F191" s="20" t="str">
        <f>'INF GERAIS'!G191</f>
        <v>NORMAL</v>
      </c>
      <c r="G191" s="47" t="s">
        <v>4680</v>
      </c>
      <c r="H191" s="10"/>
      <c r="J191" s="10"/>
      <c r="K191" s="157" t="s">
        <v>5833</v>
      </c>
      <c r="L191" s="233" t="s">
        <v>6400</v>
      </c>
      <c r="M191" s="1" t="s">
        <v>7926</v>
      </c>
      <c r="N191" s="10">
        <v>42563</v>
      </c>
      <c r="O191" s="1" t="s">
        <v>8536</v>
      </c>
      <c r="P191" s="10">
        <v>42660</v>
      </c>
      <c r="Q191" s="1" t="s">
        <v>8567</v>
      </c>
      <c r="R191" s="10">
        <v>42668</v>
      </c>
      <c r="T191" s="10"/>
      <c r="V191" s="10"/>
      <c r="X191" s="10"/>
      <c r="Z191" s="10"/>
      <c r="AB191" s="10"/>
      <c r="AD191" s="10"/>
      <c r="AF191" s="10"/>
      <c r="AH191" s="10"/>
      <c r="AJ191" s="10"/>
      <c r="AL191" s="10"/>
      <c r="AN191" s="10"/>
      <c r="AP191" s="10"/>
      <c r="AR191" s="10"/>
      <c r="AT191" s="10"/>
    </row>
    <row r="192" spans="2:46" ht="194.25" customHeight="1" x14ac:dyDescent="0.35">
      <c r="B192" s="20" t="str">
        <f>'INF GERAIS'!B192&amp;IFERROR(IF(INDEX(APOIO!$A$5:$A$50,MATCH('INF GERAIS'!N192,APOIO!$B$5:$B$50,0))="NÃO",APOIO!$A$2&amp;"NÃO VÁLIDO",""),"")</f>
        <v>2014.0180</v>
      </c>
      <c r="C192" s="20" t="str">
        <f>'INF GERAIS'!C192</f>
        <v>SERTÃO DO PAJEÚ</v>
      </c>
      <c r="D192" s="20" t="str">
        <f>'INF GERAIS'!D192</f>
        <v>IGUARACY</v>
      </c>
      <c r="E192" s="20" t="str">
        <f>'INF GERAIS'!E192</f>
        <v>PAVIMENTO EM PARALELEPÍPEDOS GRANÍTICOS</v>
      </c>
      <c r="F192" s="20" t="str">
        <f>'INF GERAIS'!G192</f>
        <v>NORMAL</v>
      </c>
      <c r="G192" s="47" t="s">
        <v>4680</v>
      </c>
      <c r="H192" s="10"/>
      <c r="J192" s="10"/>
      <c r="K192" s="154" t="s">
        <v>6028</v>
      </c>
      <c r="L192" s="10">
        <v>42417</v>
      </c>
      <c r="M192" s="1" t="s">
        <v>6219</v>
      </c>
      <c r="N192" s="10">
        <v>42436</v>
      </c>
      <c r="O192" s="1" t="s">
        <v>7620</v>
      </c>
      <c r="P192" s="10"/>
      <c r="Q192" s="551" t="s">
        <v>8339</v>
      </c>
      <c r="R192" s="10">
        <v>42634</v>
      </c>
      <c r="S192" s="563" t="s">
        <v>8482</v>
      </c>
      <c r="T192" s="10">
        <v>42647</v>
      </c>
      <c r="U192" s="711" t="s">
        <v>8538</v>
      </c>
      <c r="V192" s="10">
        <v>42661</v>
      </c>
      <c r="W192" s="1" t="s">
        <v>8808</v>
      </c>
      <c r="X192" s="10">
        <v>42748</v>
      </c>
      <c r="Y192" s="711" t="s">
        <v>9295</v>
      </c>
      <c r="Z192" s="10">
        <v>42870</v>
      </c>
      <c r="AA192" s="727" t="s">
        <v>9379</v>
      </c>
      <c r="AB192" s="233">
        <v>42885</v>
      </c>
      <c r="AC192" s="1" t="s">
        <v>9667</v>
      </c>
      <c r="AD192" s="10">
        <v>42937</v>
      </c>
      <c r="AE192" s="1" t="s">
        <v>9913</v>
      </c>
      <c r="AF192" s="10">
        <v>42971</v>
      </c>
      <c r="AG192" s="876" t="s">
        <v>10015</v>
      </c>
      <c r="AH192" s="10">
        <v>43005</v>
      </c>
      <c r="AI192" s="1" t="s">
        <v>10013</v>
      </c>
      <c r="AJ192" s="10">
        <v>43116</v>
      </c>
      <c r="AK192" s="972" t="s">
        <v>10377</v>
      </c>
      <c r="AL192" s="10">
        <v>43123</v>
      </c>
      <c r="AN192" s="10"/>
      <c r="AP192" s="10"/>
      <c r="AR192" s="10"/>
      <c r="AT192" s="10"/>
    </row>
    <row r="193" spans="2:46" ht="72.5" x14ac:dyDescent="0.35">
      <c r="B193" s="20" t="str">
        <f>'INF GERAIS'!B193&amp;IFERROR(IF(INDEX(APOIO!$A$5:$A$50,MATCH('INF GERAIS'!N193,APOIO!$B$5:$B$50,0))="NÃO",APOIO!$A$2&amp;"NÃO VÁLIDO",""),"")</f>
        <v>2014.0181
NÃO VÁLIDO</v>
      </c>
      <c r="C193" s="20" t="str">
        <f>'INF GERAIS'!C193</f>
        <v>SERTÃO DO PAJEÚ</v>
      </c>
      <c r="D193" s="20" t="str">
        <f>'INF GERAIS'!D193</f>
        <v>IGUARACY</v>
      </c>
      <c r="E193" s="20" t="str">
        <f>'INF GERAIS'!E193</f>
        <v xml:space="preserve">CONSTRUÇÃO DA BARRAGEM DE TERRA LOCALIZADA NO SÍTIO PAU LEITE </v>
      </c>
      <c r="F193" s="20" t="str">
        <f>'INF GERAIS'!G193</f>
        <v>NORMAL</v>
      </c>
      <c r="G193" s="47" t="s">
        <v>4680</v>
      </c>
      <c r="H193" s="10"/>
      <c r="J193" s="10"/>
      <c r="K193" s="1" t="s">
        <v>5814</v>
      </c>
      <c r="L193" s="10"/>
      <c r="M193" s="727" t="s">
        <v>9379</v>
      </c>
      <c r="N193" s="233">
        <v>42885</v>
      </c>
      <c r="P193" s="10"/>
      <c r="R193" s="10"/>
      <c r="T193" s="10"/>
      <c r="V193" s="10"/>
      <c r="X193" s="10"/>
      <c r="Z193" s="10"/>
      <c r="AB193" s="10"/>
      <c r="AD193" s="10"/>
      <c r="AF193" s="10"/>
      <c r="AH193" s="10"/>
      <c r="AJ193" s="10"/>
      <c r="AL193" s="10"/>
      <c r="AN193" s="10"/>
      <c r="AP193" s="10"/>
      <c r="AR193" s="10"/>
      <c r="AT193" s="10"/>
    </row>
    <row r="194" spans="2:46" ht="246.5" x14ac:dyDescent="0.35">
      <c r="B194" s="20" t="str">
        <f>'INF GERAIS'!B194&amp;IFERROR(IF(INDEX(APOIO!$A$5:$A$50,MATCH('INF GERAIS'!N194,APOIO!$B$5:$B$50,0))="NÃO",APOIO!$A$2&amp;"NÃO VÁLIDO",""),"")</f>
        <v>2014.0182</v>
      </c>
      <c r="C194" s="20" t="str">
        <f>'INF GERAIS'!C194</f>
        <v>METROPOLITANA</v>
      </c>
      <c r="D194" s="20" t="str">
        <f>'INF GERAIS'!D194</f>
        <v>ILHA DE ITAMARACÁ</v>
      </c>
      <c r="E194" s="20" t="str">
        <f>'INF GERAIS'!E194</f>
        <v>PAVIMENTAÇÃO DE RUAS NO MUNICÍPIO DA ILHA DE ITAMARACÁ</v>
      </c>
      <c r="F194" s="20" t="str">
        <f>'INF GERAIS'!G194</f>
        <v>NORMAL</v>
      </c>
      <c r="G194" s="47" t="s">
        <v>4680</v>
      </c>
      <c r="H194" s="10"/>
      <c r="J194" s="10"/>
      <c r="K194" s="153" t="s">
        <v>5794</v>
      </c>
      <c r="L194" s="10">
        <v>42419</v>
      </c>
      <c r="M194" s="308" t="s">
        <v>6391</v>
      </c>
      <c r="N194" s="10">
        <v>42450</v>
      </c>
      <c r="O194" s="308" t="s">
        <v>6995</v>
      </c>
      <c r="P194" s="10">
        <v>42488</v>
      </c>
      <c r="Q194" s="1" t="s">
        <v>7953</v>
      </c>
      <c r="R194" s="10">
        <v>42570</v>
      </c>
      <c r="S194" s="585" t="s">
        <v>8583</v>
      </c>
      <c r="T194" s="10">
        <v>42671</v>
      </c>
      <c r="U194" s="1" t="s">
        <v>9387</v>
      </c>
      <c r="V194" s="10">
        <v>42884</v>
      </c>
      <c r="W194" s="742" t="s">
        <v>9452</v>
      </c>
      <c r="X194" s="10">
        <v>42892</v>
      </c>
      <c r="Y194" s="764" t="s">
        <v>9614</v>
      </c>
      <c r="Z194" s="10">
        <v>42906</v>
      </c>
      <c r="AA194" s="784" t="s">
        <v>9711</v>
      </c>
      <c r="AB194" s="10">
        <v>42950</v>
      </c>
      <c r="AC194" s="1" t="s">
        <v>9809</v>
      </c>
      <c r="AD194" s="10">
        <v>42961</v>
      </c>
      <c r="AE194" s="831" t="s">
        <v>9906</v>
      </c>
      <c r="AF194" s="10">
        <v>42964</v>
      </c>
      <c r="AG194" s="847" t="s">
        <v>9950</v>
      </c>
      <c r="AH194" s="10">
        <v>42976</v>
      </c>
      <c r="AI194" s="1" t="s">
        <v>9966</v>
      </c>
      <c r="AJ194" s="10">
        <v>42982</v>
      </c>
      <c r="AK194" s="881" t="s">
        <v>10030</v>
      </c>
      <c r="AL194" s="10">
        <v>43003</v>
      </c>
      <c r="AM194" s="1" t="s">
        <v>11767</v>
      </c>
      <c r="AN194" s="10">
        <v>43439</v>
      </c>
      <c r="AO194" s="1435" t="s">
        <v>12184</v>
      </c>
      <c r="AP194" s="10">
        <v>43614</v>
      </c>
      <c r="AQ194" s="1631" t="s">
        <v>12809</v>
      </c>
      <c r="AR194" s="10">
        <v>43809</v>
      </c>
      <c r="AS194" s="1714" t="s">
        <v>13030</v>
      </c>
      <c r="AT194" s="10">
        <v>43899</v>
      </c>
    </row>
    <row r="195" spans="2:46" ht="362.5" x14ac:dyDescent="0.35">
      <c r="B195" s="20" t="str">
        <f>'INF GERAIS'!B195&amp;IFERROR(IF(INDEX(APOIO!$A$5:$A$50,MATCH('INF GERAIS'!N195,APOIO!$B$5:$B$50,0))="NÃO",APOIO!$A$2&amp;"NÃO VÁLIDO",""),"")</f>
        <v>2014.0183</v>
      </c>
      <c r="C195" s="20" t="str">
        <f>'INF GERAIS'!C195</f>
        <v>SERTÃO DO MOXOTÓ</v>
      </c>
      <c r="D195" s="20" t="str">
        <f>'INF GERAIS'!D195</f>
        <v>INAJÁ</v>
      </c>
      <c r="E195" s="20" t="str">
        <f>'INF GERAIS'!E195</f>
        <v>CONSTRUÇÃO DE PAVIMENTAÇÃO COM PARALELEPÍPEDOS, EM RUAS DA SEDE - TRAVESSA CIRILO GOMES, 1ª TRAVESSA SANTOS DUMONT, RUA JOAQUIM GONÇALO, TRAVESSA PRIMAVERA, RUA PADRE CICERO, RUA CÍCERO TORRES, RUA SANTOS DUMONT, RUA MARGARIDA MARQUES, RUA ANTONIO MAURICIO,TRAVESSA HERCULANO GOMES ARAUJO, RUA VALDERERO FLOR DE MORAES</v>
      </c>
      <c r="F195" s="20" t="str">
        <f>'INF GERAIS'!G195</f>
        <v>NORMAL</v>
      </c>
      <c r="G195" s="47" t="s">
        <v>4680</v>
      </c>
      <c r="I195" s="233" t="s">
        <v>9646</v>
      </c>
      <c r="J195" s="233">
        <v>42926</v>
      </c>
      <c r="K195" s="233" t="s">
        <v>11709</v>
      </c>
      <c r="L195" s="10">
        <v>43392</v>
      </c>
      <c r="M195" s="1" t="s">
        <v>11873</v>
      </c>
      <c r="N195" s="10">
        <v>43510</v>
      </c>
      <c r="P195" s="10"/>
      <c r="R195" s="10"/>
      <c r="T195" s="10"/>
      <c r="V195" s="10"/>
      <c r="X195" s="10"/>
      <c r="Z195" s="10"/>
      <c r="AB195" s="10"/>
      <c r="AD195" s="10"/>
      <c r="AF195" s="10"/>
      <c r="AH195" s="10"/>
      <c r="AJ195" s="10"/>
      <c r="AL195" s="10"/>
      <c r="AN195" s="10"/>
      <c r="AP195" s="10"/>
      <c r="AR195" s="10"/>
      <c r="AT195" s="10"/>
    </row>
    <row r="196" spans="2:46" ht="72.5" x14ac:dyDescent="0.35">
      <c r="B196" s="20" t="str">
        <f>'INF GERAIS'!B196&amp;IFERROR(IF(INDEX(APOIO!$A$5:$A$50,MATCH('INF GERAIS'!N196,APOIO!$B$5:$B$50,0))="NÃO",APOIO!$A$2&amp;"NÃO VÁLIDO",""),"")</f>
        <v>2014.0184</v>
      </c>
      <c r="C196" s="20" t="str">
        <f>'INF GERAIS'!C196</f>
        <v>SERTÃO DO PAJEÚ</v>
      </c>
      <c r="D196" s="20" t="str">
        <f>'INF GERAIS'!D196</f>
        <v>INGAZEIRA</v>
      </c>
      <c r="E196" s="20" t="str">
        <f>'INF GERAIS'!E196</f>
        <v>RECONSTRUÇÃO DA PRAÇA DO DISTRITO DE SANTA ROSA</v>
      </c>
      <c r="F196" s="20" t="str">
        <f>'INF GERAIS'!G196</f>
        <v>NORMAL</v>
      </c>
      <c r="G196" s="47" t="s">
        <v>4680</v>
      </c>
      <c r="H196" s="10"/>
      <c r="J196" s="10"/>
      <c r="K196" s="1" t="s">
        <v>5751</v>
      </c>
      <c r="L196" s="10">
        <v>42417</v>
      </c>
      <c r="M196" s="234" t="s">
        <v>6403</v>
      </c>
      <c r="N196" s="10">
        <v>42451</v>
      </c>
      <c r="O196" s="1" t="s">
        <v>6562</v>
      </c>
      <c r="P196" s="10">
        <v>42465</v>
      </c>
      <c r="Q196" s="1" t="s">
        <v>7311</v>
      </c>
      <c r="R196" s="10">
        <v>42515</v>
      </c>
      <c r="S196" s="1" t="s">
        <v>7320</v>
      </c>
      <c r="T196" s="10">
        <v>42516</v>
      </c>
      <c r="U196" s="1" t="s">
        <v>9377</v>
      </c>
      <c r="V196" s="10">
        <v>42884</v>
      </c>
      <c r="W196" s="727" t="s">
        <v>9379</v>
      </c>
      <c r="X196" s="10">
        <v>42885</v>
      </c>
      <c r="Z196" s="10"/>
      <c r="AB196" s="10"/>
      <c r="AD196" s="10"/>
      <c r="AF196" s="10"/>
      <c r="AH196" s="10"/>
      <c r="AJ196" s="10"/>
      <c r="AL196" s="10"/>
      <c r="AN196" s="10"/>
      <c r="AP196" s="10"/>
      <c r="AR196" s="10"/>
      <c r="AT196" s="10"/>
    </row>
    <row r="197" spans="2:46" ht="101.5" x14ac:dyDescent="0.35">
      <c r="B197" s="20" t="str">
        <f>'INF GERAIS'!B197&amp;IFERROR(IF(INDEX(APOIO!$A$5:$A$50,MATCH('INF GERAIS'!N197,APOIO!$B$5:$B$50,0))="NÃO",APOIO!$A$2&amp;"NÃO VÁLIDO",""),"")</f>
        <v>2014.0185</v>
      </c>
      <c r="C197" s="20" t="str">
        <f>'INF GERAIS'!C197</f>
        <v>SERTÃO DO PAJEÚ</v>
      </c>
      <c r="D197" s="20" t="str">
        <f>'INF GERAIS'!D197</f>
        <v>INGAZEIRA</v>
      </c>
      <c r="E197" s="20" t="str">
        <f>'INF GERAIS'!E197</f>
        <v>CONSTRUÇÃO DE PAVIMENTO EM PARALELEPÍPEDOS GRANÍTICOS</v>
      </c>
      <c r="F197" s="20" t="str">
        <f>'INF GERAIS'!G197</f>
        <v>NORMAL</v>
      </c>
      <c r="G197" s="47" t="s">
        <v>4680</v>
      </c>
      <c r="H197" s="10"/>
      <c r="J197" s="10"/>
      <c r="K197" s="1" t="s">
        <v>5752</v>
      </c>
      <c r="L197" s="10"/>
      <c r="M197" s="1" t="s">
        <v>9377</v>
      </c>
      <c r="N197" s="10">
        <v>42884</v>
      </c>
      <c r="O197" s="727" t="s">
        <v>9379</v>
      </c>
      <c r="P197" s="233">
        <v>42885</v>
      </c>
      <c r="Q197" s="778" t="s">
        <v>9666</v>
      </c>
      <c r="R197" s="10">
        <v>42940</v>
      </c>
      <c r="T197" s="10"/>
      <c r="V197" s="10"/>
      <c r="X197" s="10"/>
      <c r="Z197" s="10"/>
      <c r="AB197" s="10"/>
      <c r="AD197" s="10"/>
      <c r="AF197" s="10"/>
      <c r="AH197" s="10"/>
      <c r="AJ197" s="10"/>
      <c r="AL197" s="10"/>
      <c r="AN197" s="10"/>
      <c r="AP197" s="10"/>
      <c r="AR197" s="10"/>
      <c r="AT197" s="10"/>
    </row>
    <row r="198" spans="2:46" ht="101.5" x14ac:dyDescent="0.35">
      <c r="B198" s="20" t="str">
        <f>'INF GERAIS'!B198&amp;IFERROR(IF(INDEX(APOIO!$A$5:$A$50,MATCH('INF GERAIS'!N198,APOIO!$B$5:$B$50,0))="NÃO",APOIO!$A$2&amp;"NÃO VÁLIDO",""),"")</f>
        <v>2014.0186</v>
      </c>
      <c r="C198" s="20" t="str">
        <f>'INF GERAIS'!C198</f>
        <v>SERTÃO DO PAJEÚ</v>
      </c>
      <c r="D198" s="20" t="str">
        <f>'INF GERAIS'!D198</f>
        <v>INGAZEIRA</v>
      </c>
      <c r="E198" s="20" t="str">
        <f>'INF GERAIS'!E198</f>
        <v>RECONSTRUÇÃO DE POSTO DE SAÚDE DA FAMÍLIA NO ASSENTAMENTO DO SÍTIO JORGE</v>
      </c>
      <c r="F198" s="20" t="str">
        <f>'INF GERAIS'!G198</f>
        <v>NORMAL</v>
      </c>
      <c r="G198" s="47" t="s">
        <v>4680</v>
      </c>
      <c r="H198" s="10"/>
      <c r="J198" s="10"/>
      <c r="K198" s="1" t="s">
        <v>5705</v>
      </c>
      <c r="L198" s="10"/>
      <c r="M198" s="1" t="s">
        <v>9377</v>
      </c>
      <c r="N198" s="10">
        <v>42884</v>
      </c>
      <c r="O198" s="727" t="s">
        <v>9379</v>
      </c>
      <c r="P198" s="233">
        <v>42885</v>
      </c>
      <c r="R198" s="10"/>
      <c r="T198" s="10"/>
      <c r="V198" s="10"/>
      <c r="X198" s="10"/>
      <c r="Z198" s="10"/>
      <c r="AB198" s="10"/>
      <c r="AD198" s="10"/>
      <c r="AF198" s="10"/>
      <c r="AH198" s="10"/>
      <c r="AJ198" s="10"/>
      <c r="AL198" s="10"/>
      <c r="AN198" s="10"/>
      <c r="AP198" s="10"/>
      <c r="AR198" s="10"/>
      <c r="AT198" s="10"/>
    </row>
    <row r="199" spans="2:46" ht="232" x14ac:dyDescent="0.35">
      <c r="B199" s="20" t="str">
        <f>'INF GERAIS'!B199&amp;IFERROR(IF(INDEX(APOIO!$A$5:$A$50,MATCH('INF GERAIS'!N199,APOIO!$B$5:$B$50,0))="NÃO",APOIO!$A$2&amp;"NÃO VÁLIDO",""),"")</f>
        <v>2014.0187
NÃO VÁLIDO</v>
      </c>
      <c r="C199" s="20" t="str">
        <f>'INF GERAIS'!C199</f>
        <v>METROPOLITANA</v>
      </c>
      <c r="D199" s="20" t="str">
        <f>'INF GERAIS'!D199</f>
        <v>IPOJUCA</v>
      </c>
      <c r="E199" s="20" t="str">
        <f>'INF GERAIS'!E199</f>
        <v>IMPLANTAÇÃO DE DRENAGEM SUPERFICIAL,TERRAPLENAGEM, COM FORNECIMENTO E APLICAÇÃO DE TRATAMENTO SUPERFICIAL DUPLO (TSD) NAS VIAS VICINAIS DE ACESSO À DIVERSAS COMUNIDADES DOS ENGENHOS NO MUNICÍPIO DO IPOJUCA</v>
      </c>
      <c r="F199" s="20" t="str">
        <f>'INF GERAIS'!G199</f>
        <v>NORMAL</v>
      </c>
      <c r="G199" s="47" t="s">
        <v>4680</v>
      </c>
      <c r="H199" s="10"/>
      <c r="J199" s="10"/>
      <c r="K199" s="153" t="s">
        <v>5795</v>
      </c>
      <c r="L199" s="10">
        <v>42054</v>
      </c>
      <c r="M199" s="860" t="s">
        <v>14009</v>
      </c>
      <c r="N199" s="10">
        <v>42443</v>
      </c>
      <c r="O199" s="1" t="s">
        <v>6376</v>
      </c>
      <c r="P199" s="10">
        <v>42447</v>
      </c>
      <c r="Q199" s="232" t="s">
        <v>6396</v>
      </c>
      <c r="R199" s="10">
        <v>42451</v>
      </c>
      <c r="S199" s="233" t="s">
        <v>6556</v>
      </c>
      <c r="T199" s="10">
        <v>42464</v>
      </c>
      <c r="U199" s="359" t="s">
        <v>7383</v>
      </c>
      <c r="V199" s="10">
        <v>42528</v>
      </c>
      <c r="X199" s="10"/>
      <c r="Z199" s="10"/>
      <c r="AB199" s="10"/>
      <c r="AD199" s="10"/>
      <c r="AF199" s="10"/>
      <c r="AH199" s="10"/>
      <c r="AJ199" s="10"/>
      <c r="AL199" s="10"/>
      <c r="AN199" s="10"/>
      <c r="AP199" s="10"/>
      <c r="AR199" s="10"/>
      <c r="AT199" s="10"/>
    </row>
    <row r="200" spans="2:46" s="902" customFormat="1" ht="217.5" x14ac:dyDescent="0.35">
      <c r="B200" s="902" t="str">
        <f>'INF GERAIS'!B200&amp;IFERROR(IF(INDEX(APOIO!$A$5:$A$50,MATCH('INF GERAIS'!N200,APOIO!$B$5:$B$50,0))="NÃO",APOIO!$A$2&amp;"NÃO VÁLIDO",""),"")</f>
        <v>2014.0433</v>
      </c>
      <c r="C200" s="902" t="str">
        <f>'INF GERAIS'!C200</f>
        <v>METROPOLITANA</v>
      </c>
      <c r="D200" s="902" t="str">
        <f>'INF GERAIS'!D200</f>
        <v>IPOJUCA</v>
      </c>
      <c r="E200" s="902" t="str">
        <f>'INF GERAIS'!E200</f>
        <v>CONTENÇÃO DE ENCOSTAS</v>
      </c>
      <c r="F200" s="902" t="str">
        <f>'INF GERAIS'!G200</f>
        <v>NORMAL</v>
      </c>
      <c r="G200" s="902" t="s">
        <v>4680</v>
      </c>
      <c r="H200" s="233"/>
      <c r="J200" s="233"/>
      <c r="K200" s="902" t="s">
        <v>10106</v>
      </c>
      <c r="L200" s="233">
        <v>43048</v>
      </c>
      <c r="M200" s="918" t="s">
        <v>10136</v>
      </c>
      <c r="N200" s="233">
        <v>43062</v>
      </c>
      <c r="O200" s="1248" t="s">
        <v>11647</v>
      </c>
      <c r="P200" s="233">
        <v>43353</v>
      </c>
      <c r="Q200" s="1295" t="s">
        <v>11773</v>
      </c>
      <c r="R200" s="233">
        <v>43446</v>
      </c>
      <c r="S200" s="233" t="s">
        <v>13933</v>
      </c>
      <c r="T200" s="233">
        <v>45168</v>
      </c>
      <c r="U200" s="902" t="s">
        <v>14011</v>
      </c>
      <c r="V200" s="233">
        <v>45450</v>
      </c>
      <c r="W200" s="902" t="s">
        <v>14026</v>
      </c>
      <c r="X200" s="233">
        <v>45462</v>
      </c>
      <c r="Z200" s="233"/>
      <c r="AB200" s="233"/>
      <c r="AD200" s="233"/>
      <c r="AF200" s="233"/>
      <c r="AH200" s="233"/>
      <c r="AJ200" s="233"/>
      <c r="AL200" s="233"/>
      <c r="AN200" s="233"/>
      <c r="AP200" s="233"/>
      <c r="AR200" s="233"/>
      <c r="AT200" s="233"/>
    </row>
    <row r="201" spans="2:46" ht="130.5" x14ac:dyDescent="0.35">
      <c r="B201" s="20" t="str">
        <f>'INF GERAIS'!B201&amp;IFERROR(IF(INDEX(APOIO!$A$5:$A$50,MATCH('INF GERAIS'!N201,APOIO!$B$5:$B$50,0))="NÃO",APOIO!$A$2&amp;"NÃO VÁLIDO",""),"")</f>
        <v>2014.0188</v>
      </c>
      <c r="C201" s="20" t="str">
        <f>'INF GERAIS'!C201</f>
        <v>SERTÃO DO ARARIPE</v>
      </c>
      <c r="D201" s="20" t="str">
        <f>'INF GERAIS'!D201</f>
        <v>IPUBI</v>
      </c>
      <c r="E201" s="20" t="str">
        <f>'INF GERAIS'!E201</f>
        <v>CONSTRUÇÃO DO MATADOURO PÚBLICO DE SERROLÂNDIA</v>
      </c>
      <c r="F201" s="20" t="str">
        <f>'INF GERAIS'!G201</f>
        <v>NORMAL</v>
      </c>
      <c r="G201" s="47" t="s">
        <v>4680</v>
      </c>
      <c r="H201" s="10"/>
      <c r="J201" s="10"/>
      <c r="K201" s="1" t="s">
        <v>5703</v>
      </c>
      <c r="L201" s="10">
        <v>42416</v>
      </c>
      <c r="M201" s="1" t="s">
        <v>6242</v>
      </c>
      <c r="N201" s="10">
        <v>42439</v>
      </c>
      <c r="O201" s="1008" t="s">
        <v>10500</v>
      </c>
      <c r="P201" s="10">
        <v>43160</v>
      </c>
      <c r="Q201" s="1009" t="s">
        <v>10503</v>
      </c>
      <c r="R201" s="10">
        <v>43160</v>
      </c>
      <c r="T201" s="10"/>
      <c r="V201" s="10"/>
      <c r="X201" s="10"/>
      <c r="Z201" s="10"/>
      <c r="AB201" s="10"/>
      <c r="AD201" s="10"/>
      <c r="AF201" s="10"/>
      <c r="AH201" s="10"/>
      <c r="AJ201" s="10"/>
      <c r="AL201" s="10"/>
      <c r="AN201" s="10"/>
      <c r="AP201" s="10"/>
      <c r="AR201" s="10"/>
      <c r="AT201" s="10"/>
    </row>
    <row r="202" spans="2:46" ht="72.5" x14ac:dyDescent="0.35">
      <c r="B202" s="20" t="str">
        <f>'INF GERAIS'!B202&amp;IFERROR(IF(INDEX(APOIO!$A$5:$A$50,MATCH('INF GERAIS'!N202,APOIO!$B$5:$B$50,0))="NÃO",APOIO!$A$2&amp;"NÃO VÁLIDO",""),"")</f>
        <v>2014.0189</v>
      </c>
      <c r="C202" s="20" t="str">
        <f>'INF GERAIS'!C202</f>
        <v>SERTÃO DO ARARIPE</v>
      </c>
      <c r="D202" s="20" t="str">
        <f>'INF GERAIS'!D202</f>
        <v>IPUBI</v>
      </c>
      <c r="E202" s="20" t="str">
        <f>'INF GERAIS'!E202</f>
        <v>REQUALIFICAÇÃO E REFORMA DA PRAÇA NILZA LINS</v>
      </c>
      <c r="F202" s="20" t="str">
        <f>'INF GERAIS'!G202</f>
        <v>NORMAL</v>
      </c>
      <c r="G202" s="47" t="s">
        <v>4680</v>
      </c>
      <c r="H202" s="10"/>
      <c r="J202" s="10"/>
      <c r="K202" s="1" t="s">
        <v>5704</v>
      </c>
      <c r="L202" s="10">
        <v>42416</v>
      </c>
      <c r="M202" s="208" t="s">
        <v>6243</v>
      </c>
      <c r="N202" s="10">
        <v>42439</v>
      </c>
      <c r="O202" s="1" t="s">
        <v>10262</v>
      </c>
      <c r="P202" s="10">
        <v>43154</v>
      </c>
      <c r="R202" s="10"/>
      <c r="T202" s="10"/>
      <c r="V202" s="10"/>
      <c r="X202" s="10"/>
      <c r="Z202" s="10"/>
      <c r="AB202" s="10"/>
      <c r="AD202" s="10"/>
      <c r="AF202" s="10"/>
      <c r="AH202" s="10"/>
      <c r="AJ202" s="10"/>
      <c r="AL202" s="10"/>
      <c r="AN202" s="10"/>
      <c r="AP202" s="10"/>
      <c r="AR202" s="10"/>
      <c r="AT202" s="10"/>
    </row>
    <row r="203" spans="2:46" ht="87" x14ac:dyDescent="0.35">
      <c r="B203" s="20" t="str">
        <f>'INF GERAIS'!B203&amp;IFERROR(IF(INDEX(APOIO!$A$5:$A$50,MATCH('INF GERAIS'!N203,APOIO!$B$5:$B$50,0))="NÃO",APOIO!$A$2&amp;"NÃO VÁLIDO",""),"")</f>
        <v>2014.0190</v>
      </c>
      <c r="C203" s="20" t="str">
        <f>'INF GERAIS'!C203</f>
        <v>SERTÃO DO ARARIPE</v>
      </c>
      <c r="D203" s="20" t="str">
        <f>'INF GERAIS'!D203</f>
        <v>IPUBI</v>
      </c>
      <c r="E203" s="20" t="str">
        <f>'INF GERAIS'!E203</f>
        <v>REQUALIFICAÇÃO E REFORMA DA AVENIDA CENTRAL NORTE E SUL</v>
      </c>
      <c r="F203" s="20" t="str">
        <f>'INF GERAIS'!G203</f>
        <v>NORMAL</v>
      </c>
      <c r="G203" s="47" t="s">
        <v>4680</v>
      </c>
      <c r="H203" s="10"/>
      <c r="J203" s="10"/>
      <c r="K203" s="1" t="s">
        <v>5704</v>
      </c>
      <c r="L203" s="10">
        <v>42416</v>
      </c>
      <c r="M203" s="1" t="s">
        <v>6244</v>
      </c>
      <c r="N203" s="10">
        <v>42439</v>
      </c>
      <c r="P203" s="10"/>
      <c r="R203" s="10"/>
      <c r="T203" s="10"/>
      <c r="V203" s="10"/>
      <c r="X203" s="10"/>
      <c r="Z203" s="10"/>
      <c r="AB203" s="10"/>
      <c r="AD203" s="10"/>
      <c r="AF203" s="10"/>
      <c r="AH203" s="10"/>
      <c r="AJ203" s="10"/>
      <c r="AL203" s="10"/>
      <c r="AN203" s="10"/>
      <c r="AP203" s="10"/>
      <c r="AR203" s="10"/>
      <c r="AT203" s="10"/>
    </row>
    <row r="204" spans="2:46" ht="58" x14ac:dyDescent="0.35">
      <c r="B204" s="20" t="str">
        <f>'INF GERAIS'!B204&amp;IFERROR(IF(INDEX(APOIO!$A$5:$A$50,MATCH('INF GERAIS'!N204,APOIO!$B$5:$B$50,0))="NÃO",APOIO!$A$2&amp;"NÃO VÁLIDO",""),"")</f>
        <v>2014.0191</v>
      </c>
      <c r="C204" s="20" t="str">
        <f>'INF GERAIS'!C204</f>
        <v>SERTÃO DO ARARIPE</v>
      </c>
      <c r="D204" s="20" t="str">
        <f>'INF GERAIS'!D204</f>
        <v>IPUBI</v>
      </c>
      <c r="E204" s="20" t="str">
        <f>'INF GERAIS'!E204</f>
        <v>CONSTRUÇÃO DA PRAÇA DE SÃO JOSÉ, NO BAIRRO JARDIM ROCHA</v>
      </c>
      <c r="F204" s="20" t="str">
        <f>'INF GERAIS'!G204</f>
        <v>NORMAL</v>
      </c>
      <c r="G204" s="47" t="s">
        <v>4680</v>
      </c>
      <c r="H204" s="10"/>
      <c r="J204" s="10"/>
      <c r="K204" s="1" t="s">
        <v>5703</v>
      </c>
      <c r="L204" s="10">
        <v>42416</v>
      </c>
      <c r="M204" s="1" t="s">
        <v>6245</v>
      </c>
      <c r="N204" s="10">
        <v>42439</v>
      </c>
      <c r="P204" s="10"/>
      <c r="R204" s="10"/>
      <c r="T204" s="10"/>
      <c r="V204" s="10"/>
      <c r="X204" s="10"/>
      <c r="Z204" s="10"/>
      <c r="AB204" s="10"/>
      <c r="AD204" s="10"/>
      <c r="AF204" s="10"/>
      <c r="AH204" s="10"/>
      <c r="AJ204" s="10"/>
      <c r="AL204" s="10"/>
      <c r="AN204" s="10"/>
      <c r="AP204" s="10"/>
      <c r="AR204" s="10"/>
      <c r="AT204" s="10"/>
    </row>
    <row r="205" spans="2:46" ht="130.5" x14ac:dyDescent="0.35">
      <c r="B205" s="20" t="str">
        <f>'INF GERAIS'!B205&amp;IFERROR(IF(INDEX(APOIO!$A$5:$A$50,MATCH('INF GERAIS'!N205,APOIO!$B$5:$B$50,0))="NÃO",APOIO!$A$2&amp;"NÃO VÁLIDO",""),"")</f>
        <v>2014.0192</v>
      </c>
      <c r="C205" s="20" t="str">
        <f>'INF GERAIS'!C205</f>
        <v>SERTÃO DO ARARIPE</v>
      </c>
      <c r="D205" s="20" t="str">
        <f>'INF GERAIS'!D205</f>
        <v>IPUBI</v>
      </c>
      <c r="E205" s="20" t="str">
        <f>'INF GERAIS'!E205</f>
        <v>CONSTRUÇÃO DE ESCADARIA E ACESSO AO MONTE SANTO</v>
      </c>
      <c r="F205" s="20" t="str">
        <f>'INF GERAIS'!G205</f>
        <v>NORMAL</v>
      </c>
      <c r="G205" s="47" t="s">
        <v>4680</v>
      </c>
      <c r="H205" s="10"/>
      <c r="J205" s="10"/>
      <c r="K205" s="1" t="s">
        <v>5703</v>
      </c>
      <c r="L205" s="10">
        <v>42416</v>
      </c>
      <c r="M205" s="1" t="s">
        <v>6246</v>
      </c>
      <c r="N205" s="10">
        <v>42439</v>
      </c>
      <c r="O205" s="1" t="s">
        <v>10283</v>
      </c>
      <c r="P205" s="10">
        <v>42936</v>
      </c>
      <c r="Q205" s="998" t="s">
        <v>10262</v>
      </c>
      <c r="R205" s="10">
        <v>43150</v>
      </c>
      <c r="T205" s="10"/>
      <c r="V205" s="10"/>
      <c r="X205" s="10"/>
      <c r="Z205" s="10"/>
      <c r="AB205" s="10"/>
      <c r="AD205" s="10"/>
      <c r="AF205" s="10"/>
      <c r="AH205" s="10"/>
      <c r="AJ205" s="10"/>
      <c r="AL205" s="10"/>
      <c r="AN205" s="10"/>
      <c r="AP205" s="10"/>
      <c r="AR205" s="10"/>
      <c r="AT205" s="10"/>
    </row>
    <row r="206" spans="2:46" ht="43.5" x14ac:dyDescent="0.35">
      <c r="B206" s="20" t="str">
        <f>'INF GERAIS'!B206&amp;IFERROR(IF(INDEX(APOIO!$A$5:$A$50,MATCH('INF GERAIS'!N206,APOIO!$B$5:$B$50,0))="NÃO",APOIO!$A$2&amp;"NÃO VÁLIDO",""),"")</f>
        <v>2014.0193</v>
      </c>
      <c r="C206" s="20" t="str">
        <f>'INF GERAIS'!C206</f>
        <v>SERTÃO DE ITAPARICA</v>
      </c>
      <c r="D206" s="20" t="str">
        <f>'INF GERAIS'!D206</f>
        <v>ITACURUBA</v>
      </c>
      <c r="E206" s="20" t="str">
        <f>'INF GERAIS'!E206</f>
        <v>PAVIMENTAÇÃO GRANÍTICA DAS RUAS</v>
      </c>
      <c r="F206" s="20" t="str">
        <f>'INF GERAIS'!G206</f>
        <v>NORMAL</v>
      </c>
      <c r="G206" s="47" t="s">
        <v>4680</v>
      </c>
      <c r="H206" s="10"/>
      <c r="J206" s="10"/>
      <c r="K206" s="1" t="s">
        <v>5956</v>
      </c>
      <c r="L206" s="10">
        <v>42426</v>
      </c>
      <c r="M206" s="220" t="s">
        <v>6314</v>
      </c>
      <c r="N206" s="10">
        <v>42444</v>
      </c>
      <c r="P206" s="10"/>
      <c r="R206" s="10"/>
      <c r="T206" s="10"/>
      <c r="V206" s="10"/>
      <c r="X206" s="10"/>
      <c r="Z206" s="10"/>
      <c r="AB206" s="10"/>
      <c r="AD206" s="10"/>
      <c r="AF206" s="10"/>
      <c r="AH206" s="10"/>
      <c r="AJ206" s="10"/>
      <c r="AL206" s="10"/>
      <c r="AN206" s="10"/>
      <c r="AP206" s="10"/>
      <c r="AR206" s="10"/>
      <c r="AT206" s="10"/>
    </row>
    <row r="207" spans="2:46" ht="43.5" x14ac:dyDescent="0.35">
      <c r="B207" s="20" t="str">
        <f>'INF GERAIS'!B207&amp;IFERROR(IF(INDEX(APOIO!$A$5:$A$50,MATCH('INF GERAIS'!N207,APOIO!$B$5:$B$50,0))="NÃO",APOIO!$A$2&amp;"NÃO VÁLIDO",""),"")</f>
        <v>2014.0194</v>
      </c>
      <c r="C207" s="20" t="str">
        <f>'INF GERAIS'!C207</f>
        <v>SERTÃO DE ITAPARICA</v>
      </c>
      <c r="D207" s="20" t="str">
        <f>'INF GERAIS'!D207</f>
        <v>ITACURUBA</v>
      </c>
      <c r="E207" s="20" t="str">
        <f>'INF GERAIS'!E207</f>
        <v>CONSTRUÇÃO DO MURO DA CRECHE PROINFÂNCIA</v>
      </c>
      <c r="F207" s="20" t="str">
        <f>'INF GERAIS'!G207</f>
        <v>NORMAL</v>
      </c>
      <c r="G207" s="47" t="s">
        <v>4680</v>
      </c>
      <c r="H207" s="10"/>
      <c r="J207" s="10"/>
      <c r="K207" s="1" t="s">
        <v>5956</v>
      </c>
      <c r="L207" s="10">
        <v>42426</v>
      </c>
      <c r="M207" s="220" t="s">
        <v>6314</v>
      </c>
      <c r="N207" s="10">
        <v>42444</v>
      </c>
      <c r="P207" s="10"/>
      <c r="R207" s="10"/>
      <c r="T207" s="10"/>
      <c r="V207" s="10"/>
      <c r="X207" s="10"/>
      <c r="Z207" s="10"/>
      <c r="AB207" s="10"/>
      <c r="AD207" s="10"/>
      <c r="AF207" s="10"/>
      <c r="AH207" s="10"/>
      <c r="AJ207" s="10"/>
      <c r="AL207" s="10"/>
      <c r="AN207" s="10"/>
      <c r="AP207" s="10"/>
      <c r="AR207" s="10"/>
      <c r="AT207" s="10"/>
    </row>
    <row r="208" spans="2:46" ht="101.5" x14ac:dyDescent="0.35">
      <c r="B208" s="20" t="str">
        <f>'INF GERAIS'!B208&amp;IFERROR(IF(INDEX(APOIO!$A$5:$A$50,MATCH('INF GERAIS'!N208,APOIO!$B$5:$B$50,0))="NÃO",APOIO!$A$2&amp;"NÃO VÁLIDO",""),"")</f>
        <v>2014.0195</v>
      </c>
      <c r="C208" s="20" t="str">
        <f>'INF GERAIS'!C208</f>
        <v>AGRESTE MERIDIONAL</v>
      </c>
      <c r="D208" s="20" t="str">
        <f>'INF GERAIS'!D208</f>
        <v>ITAÍBA</v>
      </c>
      <c r="E208" s="20" t="str">
        <f>'INF GERAIS'!E208</f>
        <v>PAVIMENTAÇÃO DE VIAS NO MUNICÍPIO DE ITAÍBA/PE</v>
      </c>
      <c r="F208" s="20" t="str">
        <f>'INF GERAIS'!G208</f>
        <v>NORMAL</v>
      </c>
      <c r="G208" s="47" t="s">
        <v>4680</v>
      </c>
      <c r="H208" s="10"/>
      <c r="J208" s="10"/>
      <c r="K208" s="1" t="s">
        <v>6318</v>
      </c>
      <c r="L208" s="10">
        <v>42418</v>
      </c>
      <c r="M208" s="256" t="s">
        <v>6601</v>
      </c>
      <c r="N208" s="10">
        <v>42466</v>
      </c>
      <c r="O208" s="340" t="s">
        <v>7215</v>
      </c>
      <c r="P208" s="10">
        <v>42509</v>
      </c>
      <c r="Q208" s="1" t="s">
        <v>8099</v>
      </c>
      <c r="R208" s="10">
        <v>42585</v>
      </c>
      <c r="S208" s="1" t="s">
        <v>8270</v>
      </c>
      <c r="T208" s="10">
        <v>42628</v>
      </c>
      <c r="U208" s="580" t="s">
        <v>8568</v>
      </c>
      <c r="V208" s="10">
        <v>42668</v>
      </c>
      <c r="X208" s="10"/>
      <c r="Z208" s="10"/>
      <c r="AB208" s="10"/>
      <c r="AD208" s="10"/>
      <c r="AF208" s="10"/>
      <c r="AH208" s="10"/>
      <c r="AJ208" s="10"/>
      <c r="AL208" s="10"/>
      <c r="AN208" s="10"/>
      <c r="AP208" s="10"/>
      <c r="AR208" s="10"/>
      <c r="AT208" s="10"/>
    </row>
    <row r="209" spans="2:50" ht="87" x14ac:dyDescent="0.35">
      <c r="B209" s="20" t="str">
        <f>'INF GERAIS'!B209&amp;IFERROR(IF(INDEX(APOIO!$A$5:$A$50,MATCH('INF GERAIS'!N209,APOIO!$B$5:$B$50,0))="NÃO",APOIO!$A$2&amp;"NÃO VÁLIDO",""),"")</f>
        <v>2014.0196</v>
      </c>
      <c r="C209" s="20" t="str">
        <f>'INF GERAIS'!C209</f>
        <v>MATA NORTE</v>
      </c>
      <c r="D209" s="20" t="str">
        <f>'INF GERAIS'!D209</f>
        <v>ITAMBÉ</v>
      </c>
      <c r="E209" s="20" t="str">
        <f>'INF GERAIS'!E209</f>
        <v>PAVIMENTAÇÃO DE RUAS NA SEDE, DISTRITO DE QUEBEC, MUNICÍPIO DE ITAMBÉ-PE</v>
      </c>
      <c r="F209" s="20" t="str">
        <f>'INF GERAIS'!G209</f>
        <v>NORMAL</v>
      </c>
      <c r="G209" s="47" t="s">
        <v>4680</v>
      </c>
      <c r="H209" s="10"/>
      <c r="J209" s="10"/>
      <c r="K209" s="237" t="s">
        <v>6430</v>
      </c>
      <c r="L209" s="10">
        <v>42457</v>
      </c>
      <c r="M209" s="1460" t="s">
        <v>12270</v>
      </c>
      <c r="N209" s="10">
        <v>43642</v>
      </c>
      <c r="P209" s="10"/>
      <c r="R209" s="10"/>
      <c r="T209" s="10"/>
      <c r="V209" s="10"/>
      <c r="X209" s="10"/>
      <c r="Z209" s="10"/>
      <c r="AB209" s="10"/>
      <c r="AD209" s="10"/>
      <c r="AF209" s="10"/>
      <c r="AH209" s="10"/>
      <c r="AJ209" s="10"/>
      <c r="AL209" s="10"/>
      <c r="AN209" s="10"/>
      <c r="AP209" s="10"/>
      <c r="AR209" s="10"/>
      <c r="AT209" s="10"/>
    </row>
    <row r="210" spans="2:50" ht="101.5" x14ac:dyDescent="0.35">
      <c r="B210" s="20" t="str">
        <f>'INF GERAIS'!B210&amp;IFERROR(IF(INDEX(APOIO!$A$5:$A$50,MATCH('INF GERAIS'!N210,APOIO!$B$5:$B$50,0))="NÃO",APOIO!$A$2&amp;"NÃO VÁLIDO",""),"")</f>
        <v>2014.0197</v>
      </c>
      <c r="C210" s="20" t="str">
        <f>'INF GERAIS'!C210</f>
        <v>SERTÃO DO PAJEÚ</v>
      </c>
      <c r="D210" s="20" t="str">
        <f>'INF GERAIS'!D210</f>
        <v>ITAPETIM</v>
      </c>
      <c r="E210" s="20" t="str">
        <f>'INF GERAIS'!E210</f>
        <v>CONSTRUÇÃO DA PRAÇA DO CONJUNTO HABITACIONAL GOVERNADOR MIGUEL ARRAES DE ALENCAR</v>
      </c>
      <c r="F210" s="20" t="str">
        <f>'INF GERAIS'!G210</f>
        <v>NORMAL</v>
      </c>
      <c r="G210" s="47" t="s">
        <v>4680</v>
      </c>
      <c r="H210" s="10"/>
      <c r="J210" s="10"/>
      <c r="K210" s="1" t="s">
        <v>5754</v>
      </c>
      <c r="L210" s="10">
        <v>42417</v>
      </c>
      <c r="M210" s="228" t="s">
        <v>6386</v>
      </c>
      <c r="N210" s="10">
        <v>42450</v>
      </c>
      <c r="P210" s="10"/>
      <c r="R210" s="10"/>
      <c r="T210" s="10"/>
      <c r="V210" s="10"/>
      <c r="X210" s="10"/>
      <c r="Z210" s="10"/>
      <c r="AB210" s="10"/>
      <c r="AD210" s="10"/>
      <c r="AF210" s="10"/>
      <c r="AH210" s="10"/>
      <c r="AJ210" s="10"/>
      <c r="AL210" s="10"/>
      <c r="AN210" s="10"/>
      <c r="AP210" s="10"/>
      <c r="AR210" s="10"/>
      <c r="AT210" s="10"/>
    </row>
    <row r="211" spans="2:50" ht="130.5" x14ac:dyDescent="0.35">
      <c r="B211" s="20" t="str">
        <f>'INF GERAIS'!B211&amp;IFERROR(IF(INDEX(APOIO!$A$5:$A$50,MATCH('INF GERAIS'!N211,APOIO!$B$5:$B$50,0))="NÃO",APOIO!$A$2&amp;"NÃO VÁLIDO",""),"")</f>
        <v>2014.0198</v>
      </c>
      <c r="C211" s="20" t="str">
        <f>'INF GERAIS'!C211</f>
        <v>SERTÃO DO PAJEÚ</v>
      </c>
      <c r="D211" s="20" t="str">
        <f>'INF GERAIS'!D211</f>
        <v>ITAPETIM</v>
      </c>
      <c r="E211" s="20" t="str">
        <f>'INF GERAIS'!E211</f>
        <v>CONSTRUÇÃO DE PONTE</v>
      </c>
      <c r="F211" s="20" t="str">
        <f>'INF GERAIS'!G211</f>
        <v>NORMAL</v>
      </c>
      <c r="G211" s="47" t="s">
        <v>4680</v>
      </c>
      <c r="H211" s="10"/>
      <c r="J211" s="10"/>
      <c r="K211" s="1" t="s">
        <v>5682</v>
      </c>
      <c r="L211" s="10">
        <v>42416</v>
      </c>
      <c r="M211" s="1" t="s">
        <v>5790</v>
      </c>
      <c r="N211" s="10">
        <v>42419</v>
      </c>
      <c r="O211" s="681" t="s">
        <v>8980</v>
      </c>
      <c r="P211" s="10">
        <v>42815</v>
      </c>
      <c r="R211" s="10"/>
      <c r="T211" s="10"/>
      <c r="V211" s="10"/>
      <c r="X211" s="10"/>
      <c r="Z211" s="10"/>
      <c r="AB211" s="10"/>
      <c r="AD211" s="10"/>
      <c r="AF211" s="10"/>
      <c r="AH211" s="10"/>
      <c r="AJ211" s="10"/>
      <c r="AL211" s="10"/>
      <c r="AN211" s="10"/>
      <c r="AP211" s="10"/>
      <c r="AR211" s="10"/>
      <c r="AT211" s="10"/>
    </row>
    <row r="212" spans="2:50" ht="130.5" x14ac:dyDescent="0.35">
      <c r="B212" s="20" t="str">
        <f>'INF GERAIS'!B212&amp;IFERROR(IF(INDEX(APOIO!$A$5:$A$50,MATCH('INF GERAIS'!N212,APOIO!$B$5:$B$50,0))="NÃO",APOIO!$A$2&amp;"NÃO VÁLIDO",""),"")</f>
        <v>2014.0199</v>
      </c>
      <c r="C212" s="20" t="str">
        <f>'INF GERAIS'!C212</f>
        <v>SERTÃO DO PAJEÚ</v>
      </c>
      <c r="D212" s="20" t="str">
        <f>'INF GERAIS'!D212</f>
        <v>ITAPETIM</v>
      </c>
      <c r="E212" s="20" t="str">
        <f>'INF GERAIS'!E212</f>
        <v>CONSTRUÇÃO DE CALÇAMENTO EM DIVERSAS RUAS</v>
      </c>
      <c r="F212" s="20" t="str">
        <f>'INF GERAIS'!G212</f>
        <v>NORMAL</v>
      </c>
      <c r="G212" s="47" t="s">
        <v>4680</v>
      </c>
      <c r="H212" s="10"/>
      <c r="J212" s="10"/>
      <c r="K212" s="1" t="s">
        <v>5705</v>
      </c>
      <c r="L212" s="10"/>
      <c r="M212" s="590" t="s">
        <v>5791</v>
      </c>
      <c r="N212" s="10">
        <v>42054</v>
      </c>
      <c r="O212" s="166" t="s">
        <v>5874</v>
      </c>
      <c r="P212" s="10">
        <v>42422</v>
      </c>
      <c r="Q212" s="590" t="s">
        <v>8606</v>
      </c>
      <c r="R212" s="10">
        <v>42681</v>
      </c>
      <c r="T212" s="10"/>
      <c r="V212" s="10"/>
      <c r="X212" s="10"/>
      <c r="Z212" s="10"/>
      <c r="AB212" s="10"/>
      <c r="AD212" s="10"/>
      <c r="AF212" s="10"/>
      <c r="AH212" s="10"/>
      <c r="AJ212" s="10"/>
      <c r="AL212" s="10"/>
      <c r="AN212" s="10"/>
      <c r="AP212" s="10"/>
      <c r="AR212" s="10"/>
      <c r="AT212" s="10"/>
    </row>
    <row r="213" spans="2:50" ht="217.5" x14ac:dyDescent="0.35">
      <c r="B213" s="20" t="str">
        <f>'INF GERAIS'!B213&amp;IFERROR(IF(INDEX(APOIO!$A$5:$A$50,MATCH('INF GERAIS'!N213,APOIO!$B$5:$B$50,0))="NÃO",APOIO!$A$2&amp;"NÃO VÁLIDO",""),"")</f>
        <v>2014.0200</v>
      </c>
      <c r="C213" s="20" t="str">
        <f>'INF GERAIS'!C213</f>
        <v>METROPOLITANA</v>
      </c>
      <c r="D213" s="20" t="str">
        <f>'INF GERAIS'!D213</f>
        <v>ITAPISSUMA</v>
      </c>
      <c r="E213" s="20" t="str">
        <f>'INF GERAIS'!E213</f>
        <v>CONSTRUÇÃO DO PÓRTICO DE ENTRADA DA CIDADE DE ITAPISSUMA</v>
      </c>
      <c r="F213" s="20" t="str">
        <f>'INF GERAIS'!G213</f>
        <v>NORMAL</v>
      </c>
      <c r="G213" s="47" t="s">
        <v>4680</v>
      </c>
      <c r="H213" s="10"/>
      <c r="J213" s="10"/>
      <c r="K213" s="153" t="s">
        <v>5792</v>
      </c>
      <c r="L213" s="10">
        <v>42419</v>
      </c>
      <c r="M213" s="1" t="s">
        <v>6505</v>
      </c>
      <c r="N213" s="10">
        <v>42450</v>
      </c>
      <c r="O213" s="254" t="s">
        <v>6600</v>
      </c>
      <c r="P213" s="10">
        <v>42465</v>
      </c>
      <c r="Q213" s="1" t="s">
        <v>7102</v>
      </c>
      <c r="R213" s="10">
        <v>42500</v>
      </c>
      <c r="S213" s="327" t="s">
        <v>7112</v>
      </c>
      <c r="T213" s="10">
        <v>42501</v>
      </c>
      <c r="U213" s="332" t="s">
        <v>7171</v>
      </c>
      <c r="V213" s="10">
        <v>42503</v>
      </c>
      <c r="W213" s="409" t="s">
        <v>7665</v>
      </c>
      <c r="X213" s="10">
        <v>42556</v>
      </c>
      <c r="Y213" s="1" t="s">
        <v>8580</v>
      </c>
      <c r="Z213" s="10">
        <v>42671</v>
      </c>
      <c r="AA213" s="1" t="s">
        <v>8692</v>
      </c>
      <c r="AB213" s="10">
        <v>42717</v>
      </c>
      <c r="AC213" s="656" t="s">
        <v>8882</v>
      </c>
      <c r="AD213" s="10">
        <v>42773</v>
      </c>
      <c r="AE213" s="1" t="s">
        <v>9388</v>
      </c>
      <c r="AF213" s="10">
        <v>42884</v>
      </c>
      <c r="AG213" s="865" t="s">
        <v>9985</v>
      </c>
      <c r="AH213" s="10">
        <v>42992</v>
      </c>
      <c r="AI213" s="907" t="s">
        <v>10109</v>
      </c>
      <c r="AJ213" s="10">
        <v>43052</v>
      </c>
      <c r="AK213" s="1030" t="s">
        <v>10590</v>
      </c>
      <c r="AL213" s="10">
        <v>43179</v>
      </c>
      <c r="AM213" s="1" t="s">
        <v>11565</v>
      </c>
      <c r="AN213" s="10">
        <v>43328</v>
      </c>
      <c r="AO213" s="34" t="s">
        <v>12439</v>
      </c>
      <c r="AP213" s="10">
        <v>43693</v>
      </c>
      <c r="AR213" s="10"/>
      <c r="AT213" s="10"/>
    </row>
    <row r="214" spans="2:50" ht="409.5" x14ac:dyDescent="0.35">
      <c r="B214" s="20" t="str">
        <f>'INF GERAIS'!B214&amp;IFERROR(IF(INDEX(APOIO!$A$5:$A$50,MATCH('INF GERAIS'!N214,APOIO!$B$5:$B$50,0))="NÃO",APOIO!$A$2&amp;"NÃO VÁLIDO",""),"")</f>
        <v>2014.0201</v>
      </c>
      <c r="C214" s="20" t="str">
        <f>'INF GERAIS'!C214</f>
        <v>METROPOLITANA</v>
      </c>
      <c r="D214" s="20" t="str">
        <f>'INF GERAIS'!D214</f>
        <v>ITAPISSUMA</v>
      </c>
      <c r="E214" s="20" t="str">
        <f>'INF GERAIS'!E214</f>
        <v xml:space="preserve">REFORMA DO CAMPO DE MANGABEIRA </v>
      </c>
      <c r="F214" s="20" t="str">
        <f>'INF GERAIS'!G214</f>
        <v>NORMAL</v>
      </c>
      <c r="G214" s="47" t="s">
        <v>4680</v>
      </c>
      <c r="H214" s="10"/>
      <c r="J214" s="10"/>
      <c r="K214" s="153" t="s">
        <v>5793</v>
      </c>
      <c r="L214" s="10">
        <v>42419</v>
      </c>
      <c r="M214" s="1" t="s">
        <v>6344</v>
      </c>
      <c r="N214" s="10">
        <v>42445</v>
      </c>
      <c r="O214" s="232" t="s">
        <v>6394</v>
      </c>
      <c r="P214" s="233">
        <v>42450</v>
      </c>
      <c r="Q214" s="307" t="s">
        <v>6992</v>
      </c>
      <c r="R214" s="10">
        <v>42487</v>
      </c>
      <c r="S214" s="1" t="s">
        <v>7106</v>
      </c>
      <c r="T214" s="10">
        <v>42500</v>
      </c>
      <c r="U214" s="1" t="s">
        <v>8581</v>
      </c>
      <c r="V214" s="10">
        <v>42671</v>
      </c>
      <c r="W214" s="1" t="s">
        <v>9257</v>
      </c>
      <c r="X214" s="10">
        <v>42850</v>
      </c>
      <c r="Y214" s="1" t="s">
        <v>9389</v>
      </c>
      <c r="Z214" s="10">
        <v>42884</v>
      </c>
      <c r="AA214" s="1" t="s">
        <v>9639</v>
      </c>
      <c r="AB214" s="10">
        <v>42921</v>
      </c>
      <c r="AC214" s="781" t="s">
        <v>9691</v>
      </c>
      <c r="AD214" s="10">
        <v>42921</v>
      </c>
      <c r="AE214" s="1" t="s">
        <v>9806</v>
      </c>
      <c r="AF214" s="10">
        <v>42961</v>
      </c>
      <c r="AG214" s="851" t="s">
        <v>9956</v>
      </c>
      <c r="AH214" s="10">
        <v>42979</v>
      </c>
      <c r="AI214" s="907" t="s">
        <v>10108</v>
      </c>
      <c r="AJ214" s="10">
        <v>43052</v>
      </c>
      <c r="AK214" s="1" t="s">
        <v>10613</v>
      </c>
      <c r="AL214" s="10">
        <v>43192</v>
      </c>
      <c r="AM214" s="1087" t="s">
        <v>11015</v>
      </c>
      <c r="AN214" s="10">
        <v>43213</v>
      </c>
      <c r="AO214" s="1456" t="s">
        <v>12267</v>
      </c>
      <c r="AP214" s="10">
        <v>43648</v>
      </c>
      <c r="AQ214" s="128"/>
      <c r="AR214" s="10"/>
      <c r="AT214" s="10"/>
    </row>
    <row r="215" spans="2:50" ht="87" x14ac:dyDescent="0.35">
      <c r="B215" s="20" t="str">
        <f>'INF GERAIS'!B215&amp;IFERROR(IF(INDEX(APOIO!$A$5:$A$50,MATCH('INF GERAIS'!N215,APOIO!$B$5:$B$50,0))="NÃO",APOIO!$A$2&amp;"NÃO VÁLIDO",""),"")</f>
        <v>2014.0202</v>
      </c>
      <c r="C215" s="20" t="str">
        <f>'INF GERAIS'!C215</f>
        <v>METROPOLITANA</v>
      </c>
      <c r="D215" s="20" t="str">
        <f>'INF GERAIS'!D215</f>
        <v>ITAPISSUMA</v>
      </c>
      <c r="E215" s="20" t="str">
        <f>'INF GERAIS'!E215</f>
        <v>PAVIMENTAÇÃO DE RUAS NO MUNICÍPIO DE ITAPISSUMA</v>
      </c>
      <c r="F215" s="20" t="str">
        <f>'INF GERAIS'!G215</f>
        <v>NORMAL</v>
      </c>
      <c r="G215" s="47" t="s">
        <v>4680</v>
      </c>
      <c r="H215" s="10"/>
      <c r="J215" s="10"/>
      <c r="K215" s="153" t="s">
        <v>5792</v>
      </c>
      <c r="L215" s="10">
        <v>42419</v>
      </c>
      <c r="M215" s="185" t="s">
        <v>5983</v>
      </c>
      <c r="N215" s="10">
        <v>42423</v>
      </c>
      <c r="O215" s="232" t="s">
        <v>6393</v>
      </c>
      <c r="P215" s="233">
        <v>42450</v>
      </c>
      <c r="Q215" s="254" t="s">
        <v>6599</v>
      </c>
      <c r="R215" s="10">
        <v>42465</v>
      </c>
      <c r="S215" s="1" t="s">
        <v>7109</v>
      </c>
      <c r="T215" s="10">
        <v>42500</v>
      </c>
      <c r="U215" s="409" t="s">
        <v>7666</v>
      </c>
      <c r="V215" s="10">
        <v>42556</v>
      </c>
      <c r="W215" s="1" t="s">
        <v>8582</v>
      </c>
      <c r="X215" s="10">
        <v>42671</v>
      </c>
      <c r="Y215" s="1" t="s">
        <v>8692</v>
      </c>
      <c r="Z215" s="10">
        <v>42717</v>
      </c>
      <c r="AA215" s="1" t="s">
        <v>9258</v>
      </c>
      <c r="AB215" s="10">
        <v>42850</v>
      </c>
      <c r="AC215" s="1" t="s">
        <v>9390</v>
      </c>
      <c r="AD215" s="10">
        <v>42884</v>
      </c>
      <c r="AF215" s="10"/>
      <c r="AH215" s="10"/>
      <c r="AJ215" s="10"/>
      <c r="AL215" s="10"/>
      <c r="AN215" s="10"/>
      <c r="AP215" s="10"/>
      <c r="AR215" s="10"/>
      <c r="AT215" s="10"/>
    </row>
    <row r="216" spans="2:50" ht="58" x14ac:dyDescent="0.35">
      <c r="B216" s="20" t="str">
        <f>'INF GERAIS'!B216&amp;IFERROR(IF(INDEX(APOIO!$A$5:$A$50,MATCH('INF GERAIS'!N216,APOIO!$B$5:$B$50,0))="NÃO",APOIO!$A$2&amp;"NÃO VÁLIDO",""),"")</f>
        <v>2014.0203</v>
      </c>
      <c r="C216" s="20" t="str">
        <f>'INF GERAIS'!C216</f>
        <v>MATA NORTE</v>
      </c>
      <c r="D216" s="20" t="str">
        <f>'INF GERAIS'!D216</f>
        <v>ITAQUITINGA</v>
      </c>
      <c r="E216" s="20" t="str">
        <f>'INF GERAIS'!E216</f>
        <v>REFORMA DO MERCADO PÚBLICO MUNICIPAL</v>
      </c>
      <c r="F216" s="20" t="str">
        <f>'INF GERAIS'!G216</f>
        <v>NORMAL</v>
      </c>
      <c r="G216" s="47" t="s">
        <v>4680</v>
      </c>
      <c r="H216" s="10"/>
      <c r="J216" s="10"/>
      <c r="K216" s="221" t="s">
        <v>6360</v>
      </c>
      <c r="L216" s="10">
        <v>42446</v>
      </c>
      <c r="N216" s="10"/>
      <c r="P216" s="10"/>
      <c r="R216" s="10"/>
      <c r="T216" s="10"/>
      <c r="V216" s="10"/>
      <c r="X216" s="10"/>
      <c r="Z216" s="10"/>
      <c r="AB216" s="10"/>
      <c r="AD216" s="10"/>
      <c r="AF216" s="10"/>
      <c r="AH216" s="10"/>
      <c r="AJ216" s="10"/>
      <c r="AL216" s="10"/>
      <c r="AN216" s="10"/>
      <c r="AP216" s="10"/>
      <c r="AR216" s="10"/>
      <c r="AT216" s="10"/>
    </row>
    <row r="217" spans="2:50" ht="406" x14ac:dyDescent="0.35">
      <c r="B217" s="20" t="str">
        <f>'INF GERAIS'!B217&amp;IFERROR(IF(INDEX(APOIO!$A$5:$A$50,MATCH('INF GERAIS'!N217,APOIO!$B$5:$B$50,0))="NÃO",APOIO!$A$2&amp;"NÃO VÁLIDO",""),"")</f>
        <v>2014.0204</v>
      </c>
      <c r="C217" s="20" t="str">
        <f>'INF GERAIS'!C217</f>
        <v>METROPOLITANA</v>
      </c>
      <c r="D217" s="20" t="str">
        <f>'INF GERAIS'!D217</f>
        <v>JABOATÃO DOS GUARARAPES</v>
      </c>
      <c r="E217" s="20" t="str">
        <f>'INF GERAIS'!E217</f>
        <v>PAVIMENTAÇÃO E DRENAGENS EM 07  RUAS NO MUNICÍPIO DO JABOATÃO DOS GUARARAPES</v>
      </c>
      <c r="F217" s="20" t="str">
        <f>'INF GERAIS'!G217</f>
        <v>NORMAL</v>
      </c>
      <c r="G217" s="47" t="s">
        <v>4680</v>
      </c>
      <c r="H217" s="10"/>
      <c r="J217" s="10"/>
      <c r="K217" s="230" t="s">
        <v>5828</v>
      </c>
      <c r="L217" s="10">
        <v>42422</v>
      </c>
      <c r="M217" s="1" t="s">
        <v>5951</v>
      </c>
      <c r="N217" s="10">
        <v>42426</v>
      </c>
      <c r="O217" s="235" t="s">
        <v>6388</v>
      </c>
      <c r="P217" s="10">
        <v>42450</v>
      </c>
      <c r="Q217" s="235" t="s">
        <v>6423</v>
      </c>
      <c r="R217" s="10">
        <v>42452</v>
      </c>
      <c r="S217" s="1" t="s">
        <v>6595</v>
      </c>
      <c r="T217" s="10">
        <v>42465</v>
      </c>
      <c r="U217" s="297" t="s">
        <v>6922</v>
      </c>
      <c r="V217" s="10">
        <v>42485</v>
      </c>
      <c r="W217" s="1" t="s">
        <v>7224</v>
      </c>
      <c r="X217" s="10">
        <v>42510</v>
      </c>
      <c r="Y217" s="356" t="s">
        <v>7374</v>
      </c>
      <c r="Z217" s="10">
        <v>42527</v>
      </c>
      <c r="AA217" s="1" t="s">
        <v>9132</v>
      </c>
      <c r="AB217" s="10">
        <v>42842</v>
      </c>
      <c r="AC217" s="1" t="s">
        <v>9253</v>
      </c>
      <c r="AD217" s="10">
        <v>42849</v>
      </c>
      <c r="AE217" s="1" t="s">
        <v>9294</v>
      </c>
      <c r="AF217" s="10">
        <v>42867</v>
      </c>
      <c r="AG217" s="1" t="s">
        <v>9391</v>
      </c>
      <c r="AH217" s="10">
        <v>42884</v>
      </c>
      <c r="AI217" s="1" t="s">
        <v>9714</v>
      </c>
      <c r="AJ217" s="10">
        <v>42951</v>
      </c>
      <c r="AK217" s="855" t="s">
        <v>9967</v>
      </c>
      <c r="AL217" s="10">
        <v>42983</v>
      </c>
      <c r="AM217" s="1" t="s">
        <v>10112</v>
      </c>
      <c r="AN217" s="10">
        <v>43053</v>
      </c>
      <c r="AO217" s="996" t="s">
        <v>10459</v>
      </c>
      <c r="AP217" s="10">
        <v>43150</v>
      </c>
      <c r="AQ217" s="1" t="s">
        <v>10498</v>
      </c>
      <c r="AR217" s="10">
        <v>43159</v>
      </c>
      <c r="AS217" s="1" t="s">
        <v>11067</v>
      </c>
      <c r="AT217" s="10">
        <v>43231</v>
      </c>
      <c r="AU217" s="1341" t="s">
        <v>11886</v>
      </c>
      <c r="AV217" s="233">
        <v>43516</v>
      </c>
      <c r="AW217" s="1" t="s">
        <v>12649</v>
      </c>
      <c r="AX217" s="233">
        <v>43760</v>
      </c>
    </row>
    <row r="218" spans="2:50" s="1617" customFormat="1" ht="87" x14ac:dyDescent="0.35">
      <c r="B218" s="1617" t="str">
        <f>'INF GERAIS'!B218&amp;IFERROR(IF(INDEX(APOIO!$A$5:$A$50,MATCH('INF GERAIS'!N218,APOIO!$B$5:$B$50,0))="NÃO",APOIO!$A$2&amp;"NÃO VÁLIDO",""),"")</f>
        <v>2014.0445
NÃO VÁLIDO</v>
      </c>
      <c r="C218" s="128" t="str">
        <f>'INF GERAIS'!C218</f>
        <v>METROPOLITANA</v>
      </c>
      <c r="D218" s="128" t="str">
        <f>'INF GERAIS'!D218</f>
        <v>JABOATÃO DOS GUARARAPES</v>
      </c>
      <c r="E218" s="128" t="str">
        <f>'INF GERAIS'!E218</f>
        <v>PAVIMENTAÇÃO E DRENAGEM DE 01 RUA NO MUNICÍPIO DO JABOATÃO DOS GUARARAPES</v>
      </c>
      <c r="F218" s="128" t="str">
        <f>'INF GERAIS'!G218</f>
        <v>NORMAL</v>
      </c>
      <c r="G218" s="1669" t="s">
        <v>12911</v>
      </c>
      <c r="H218" s="233">
        <v>43808</v>
      </c>
      <c r="J218" s="233"/>
      <c r="L218" s="233"/>
      <c r="N218" s="233"/>
      <c r="P218" s="233"/>
      <c r="R218" s="233"/>
      <c r="T218" s="233"/>
      <c r="V218" s="233"/>
      <c r="X218" s="233"/>
      <c r="Z218" s="233"/>
      <c r="AB218" s="233"/>
      <c r="AD218" s="233"/>
      <c r="AF218" s="233"/>
      <c r="AH218" s="233"/>
      <c r="AJ218" s="233"/>
      <c r="AL218" s="233"/>
      <c r="AN218" s="233"/>
      <c r="AP218" s="233"/>
      <c r="AR218" s="233"/>
      <c r="AT218" s="233"/>
      <c r="AV218" s="233"/>
      <c r="AX218" s="233"/>
    </row>
    <row r="219" spans="2:50" s="128" customFormat="1" ht="130.5" x14ac:dyDescent="0.35">
      <c r="B219" s="193" t="str">
        <f>'INF GERAIS'!B219&amp;IFERROR(IF(INDEX(APOIO!$A$5:$A$50,MATCH('INF GERAIS'!N219,APOIO!$B$5:$B$50,0))="NÃO",APOIO!$A$2&amp;"NÃO VÁLIDO",""),"")</f>
        <v>2014.0205</v>
      </c>
      <c r="C219" s="128" t="str">
        <f>'INF GERAIS'!C219</f>
        <v>MATA SUL</v>
      </c>
      <c r="D219" s="128" t="str">
        <f>'INF GERAIS'!D219</f>
        <v>JAQUEIRA</v>
      </c>
      <c r="E219" s="128" t="str">
        <f>'INF GERAIS'!E219</f>
        <v>REFORMA E AMPLIAÇÃO DO  CLUBE MUNICIPAL PARA  INSTALAÇÃO DA NOVA SEDE DA PREFEITURA MUNICIPAL DE JAQUEIRA. 1ª ETAPA</v>
      </c>
      <c r="F219" s="128" t="str">
        <f>'INF GERAIS'!G219</f>
        <v>NORMAL</v>
      </c>
      <c r="G219" s="128" t="s">
        <v>4680</v>
      </c>
      <c r="H219" s="129"/>
      <c r="J219" s="129"/>
      <c r="K219" s="128" t="s">
        <v>5617</v>
      </c>
      <c r="L219" s="129">
        <v>42416</v>
      </c>
      <c r="M219" s="128" t="s">
        <v>5995</v>
      </c>
      <c r="N219" s="129" t="s">
        <v>6536</v>
      </c>
      <c r="O219" s="128" t="s">
        <v>8797</v>
      </c>
      <c r="P219" s="129">
        <v>42746</v>
      </c>
      <c r="R219" s="129"/>
      <c r="T219" s="129"/>
      <c r="V219" s="129"/>
      <c r="X219" s="129"/>
      <c r="Z219" s="129"/>
      <c r="AB219" s="129"/>
      <c r="AD219" s="129"/>
      <c r="AF219" s="129"/>
      <c r="AH219" s="129"/>
      <c r="AJ219" s="129"/>
      <c r="AL219" s="129"/>
      <c r="AN219" s="129"/>
      <c r="AP219" s="129"/>
      <c r="AR219" s="129"/>
      <c r="AT219" s="129"/>
    </row>
    <row r="220" spans="2:50" ht="409.5" x14ac:dyDescent="0.35">
      <c r="B220" s="20" t="str">
        <f>'INF GERAIS'!B220&amp;IFERROR(IF(INDEX(APOIO!$A$5:$A$50,MATCH('INF GERAIS'!N220,APOIO!$B$5:$B$50,0))="NÃO",APOIO!$A$2&amp;"NÃO VÁLIDO",""),"")</f>
        <v>2014.0206</v>
      </c>
      <c r="C220" s="20" t="str">
        <f>'INF GERAIS'!C220</f>
        <v>AGRESTE CENTRAL</v>
      </c>
      <c r="D220" s="20" t="str">
        <f>'INF GERAIS'!D220</f>
        <v>JATAÚBA</v>
      </c>
      <c r="E220" s="20" t="str">
        <f>'INF GERAIS'!E220</f>
        <v>PAVIMENTAÇÃO DE VIAS URBANAS DO MUNICÍPIO  - PAVIMENTAÇÃO DE VIAS URBANAS EM PARALELEPÍDOS NAS RUAS: RUA JOSÉ BATISTA PASSOS, TRECHO RUA JOSÉ CUPERTINO DE MELO, 1ª TRAV. PADRE CÍCERO, RUA PAULO PESSÔA GUERRA, TRAV. JOSÉ ALBINO DE LIMA, RUA JOSÉ JERÔNIMO NETO, RUA BARRO BRANCO, RUA A1 - A2 - A3 - A4 - A5, RUA MARCELO V. DE ARAÚJO, AV. TEÓFILO RIBEIRO, RUA LUIZ MONTEIRO, RUA ZACARIAS JOSÉ DE MELO</v>
      </c>
      <c r="F220" s="20" t="str">
        <f>'INF GERAIS'!G220</f>
        <v>NORMAL</v>
      </c>
      <c r="G220" s="47" t="s">
        <v>4680</v>
      </c>
      <c r="H220" s="10"/>
      <c r="J220" s="10"/>
      <c r="K220" s="1" t="s">
        <v>5709</v>
      </c>
      <c r="L220" s="10">
        <v>42416</v>
      </c>
      <c r="M220" s="1" t="s">
        <v>5843</v>
      </c>
      <c r="N220" s="10">
        <v>42422</v>
      </c>
      <c r="O220" s="805" t="s">
        <v>9773</v>
      </c>
      <c r="P220" s="806" t="s">
        <v>9774</v>
      </c>
      <c r="R220" s="10"/>
      <c r="T220" s="10"/>
      <c r="V220" s="10"/>
      <c r="X220" s="10"/>
      <c r="Z220" s="10"/>
      <c r="AB220" s="10"/>
      <c r="AD220" s="10"/>
      <c r="AF220" s="10"/>
      <c r="AH220" s="10"/>
      <c r="AJ220" s="10"/>
      <c r="AL220" s="10"/>
      <c r="AN220" s="10"/>
      <c r="AP220" s="10"/>
      <c r="AR220" s="10"/>
      <c r="AT220" s="10"/>
    </row>
    <row r="221" spans="2:50" ht="87" x14ac:dyDescent="0.35">
      <c r="B221" s="20" t="str">
        <f>'INF GERAIS'!B221&amp;IFERROR(IF(INDEX(APOIO!$A$5:$A$50,MATCH('INF GERAIS'!N221,APOIO!$B$5:$B$50,0))="NÃO",APOIO!$A$2&amp;"NÃO VÁLIDO",""),"")</f>
        <v>2014.0207</v>
      </c>
      <c r="C221" s="20" t="str">
        <f>'INF GERAIS'!C221</f>
        <v>SERTÃO DE ITAPARICA</v>
      </c>
      <c r="D221" s="20" t="str">
        <f>'INF GERAIS'!D221</f>
        <v>JATOBÁ</v>
      </c>
      <c r="E221" s="20" t="str">
        <f>'INF GERAIS'!E221</f>
        <v>PAVIMENTAÇÃO ASFÁTICA</v>
      </c>
      <c r="F221" s="20" t="str">
        <f>'INF GERAIS'!G221</f>
        <v>NORMAL</v>
      </c>
      <c r="G221" s="47" t="s">
        <v>4680</v>
      </c>
      <c r="H221" s="10"/>
      <c r="J221" s="10"/>
      <c r="K221" s="169" t="s">
        <v>5886</v>
      </c>
      <c r="L221" s="10">
        <v>42429</v>
      </c>
      <c r="M221" s="237" t="s">
        <v>6427</v>
      </c>
      <c r="N221" s="10">
        <v>42444</v>
      </c>
      <c r="O221" s="1" t="s">
        <v>6487</v>
      </c>
      <c r="P221" s="10">
        <v>42457</v>
      </c>
      <c r="Q221" s="1167" t="s">
        <v>11311</v>
      </c>
      <c r="R221" s="10">
        <v>43293</v>
      </c>
      <c r="T221" s="10"/>
      <c r="V221" s="10"/>
      <c r="X221" s="10"/>
      <c r="Z221" s="10"/>
      <c r="AB221" s="10"/>
      <c r="AD221" s="10"/>
      <c r="AF221" s="10"/>
      <c r="AH221" s="10"/>
      <c r="AJ221" s="10"/>
      <c r="AL221" s="10"/>
      <c r="AN221" s="10"/>
      <c r="AP221" s="10"/>
      <c r="AR221" s="10"/>
      <c r="AT221" s="10"/>
    </row>
    <row r="222" spans="2:50" ht="101.5" x14ac:dyDescent="0.35">
      <c r="B222" s="20" t="str">
        <f>'INF GERAIS'!B222&amp;IFERROR(IF(INDEX(APOIO!$A$5:$A$50,MATCH('INF GERAIS'!N222,APOIO!$B$5:$B$50,0))="NÃO",APOIO!$A$2&amp;"NÃO VÁLIDO",""),"")</f>
        <v>2014.0208</v>
      </c>
      <c r="C222" s="20" t="str">
        <f>'INF GERAIS'!C222</f>
        <v>AGRESTE SETENTRIONAL</v>
      </c>
      <c r="D222" s="20" t="str">
        <f>'INF GERAIS'!D222</f>
        <v>JOÃO ALFREDO</v>
      </c>
      <c r="E222" s="20" t="str">
        <f>'INF GERAIS'!E222</f>
        <v>PAVIMENTAÇÃO EM PARALELEPÍPEDO GRANÍTICO EM DIVERSAS RUAS DO MUNICÍPIO</v>
      </c>
      <c r="F222" s="20" t="str">
        <f>'INF GERAIS'!G222</f>
        <v>NORMAL</v>
      </c>
      <c r="G222" s="47" t="s">
        <v>6379</v>
      </c>
      <c r="H222" s="10">
        <v>42463</v>
      </c>
      <c r="J222" s="10"/>
      <c r="K222" s="1" t="s">
        <v>5753</v>
      </c>
      <c r="L222" s="10">
        <v>42417</v>
      </c>
      <c r="N222" s="10"/>
      <c r="P222" s="10"/>
      <c r="R222" s="10"/>
      <c r="T222" s="10"/>
      <c r="V222" s="10"/>
      <c r="X222" s="10"/>
      <c r="Z222" s="10"/>
      <c r="AB222" s="10"/>
      <c r="AD222" s="10"/>
      <c r="AF222" s="10"/>
      <c r="AH222" s="10"/>
      <c r="AJ222" s="10"/>
      <c r="AL222" s="10"/>
      <c r="AN222" s="10"/>
      <c r="AP222" s="10"/>
      <c r="AR222" s="10"/>
      <c r="AT222" s="10"/>
    </row>
    <row r="223" spans="2:50" ht="101.5" x14ac:dyDescent="0.35">
      <c r="B223" s="20" t="str">
        <f>'INF GERAIS'!B223&amp;IFERROR(IF(INDEX(APOIO!$A$5:$A$50,MATCH('INF GERAIS'!N223,APOIO!$B$5:$B$50,0))="NÃO",APOIO!$A$2&amp;"NÃO VÁLIDO",""),"")</f>
        <v>2014.0209</v>
      </c>
      <c r="C223" s="20" t="str">
        <f>'INF GERAIS'!C223</f>
        <v>MATA SUL</v>
      </c>
      <c r="D223" s="20" t="str">
        <f>'INF GERAIS'!D223</f>
        <v>JOAQUIM NABUCO</v>
      </c>
      <c r="E223" s="20" t="str">
        <f>'INF GERAIS'!E223</f>
        <v>CONSTRUÇÃO DE UMA PRAÇA PÚBLICA(BAIRRO DE SÃO MIGUEL)</v>
      </c>
      <c r="F223" s="20" t="str">
        <f>'INF GERAIS'!G223</f>
        <v>NORMAL</v>
      </c>
      <c r="G223" s="47" t="s">
        <v>4680</v>
      </c>
      <c r="H223" s="10"/>
      <c r="J223" s="10"/>
      <c r="K223" s="147" t="s">
        <v>5771</v>
      </c>
      <c r="L223" s="10">
        <v>42418</v>
      </c>
      <c r="M223" s="1" t="s">
        <v>6513</v>
      </c>
      <c r="N223" s="10">
        <v>42460</v>
      </c>
      <c r="O223" s="458" t="s">
        <v>7941</v>
      </c>
      <c r="P223" s="10">
        <v>42565</v>
      </c>
      <c r="Q223" s="278" t="s">
        <v>8826</v>
      </c>
      <c r="R223" s="10">
        <v>42754</v>
      </c>
      <c r="S223" s="674" t="s">
        <v>8957</v>
      </c>
      <c r="T223" s="10"/>
      <c r="U223" s="1181" t="s">
        <v>11397</v>
      </c>
      <c r="V223" s="10">
        <v>43300</v>
      </c>
      <c r="W223" s="1198" t="s">
        <v>11529</v>
      </c>
      <c r="X223" s="10">
        <v>43313</v>
      </c>
      <c r="Y223" s="1" t="s">
        <v>11797</v>
      </c>
      <c r="Z223" s="10">
        <v>43455</v>
      </c>
      <c r="AA223" s="1343" t="s">
        <v>11888</v>
      </c>
      <c r="AB223" s="10">
        <v>43517</v>
      </c>
      <c r="AD223" s="10"/>
      <c r="AF223" s="10"/>
      <c r="AH223" s="10"/>
      <c r="AJ223" s="10"/>
      <c r="AL223" s="10"/>
      <c r="AN223" s="10"/>
      <c r="AP223" s="10"/>
      <c r="AR223" s="10"/>
      <c r="AT223" s="10"/>
    </row>
    <row r="224" spans="2:50" ht="145" x14ac:dyDescent="0.35">
      <c r="B224" s="20" t="str">
        <f>'INF GERAIS'!B224&amp;IFERROR(IF(INDEX(APOIO!$A$5:$A$50,MATCH('INF GERAIS'!N224,APOIO!$B$5:$B$50,0))="NÃO",APOIO!$A$2&amp;"NÃO VÁLIDO",""),"")</f>
        <v>2014.0210</v>
      </c>
      <c r="C224" s="20" t="str">
        <f>'INF GERAIS'!C224</f>
        <v>MATA SUL</v>
      </c>
      <c r="D224" s="20" t="str">
        <f>'INF GERAIS'!D224</f>
        <v>JOAQUIM NABUCO</v>
      </c>
      <c r="E224" s="20" t="str">
        <f>'INF GERAIS'!E224</f>
        <v>REFORMA, AMPLIAÇÃO E REQUALIFICAÇÃO DA QUADRA POLIESPORTIVA PARA IMPLANTAÇÃO DO CENTRO DE ATIVIDADES SOCIAIS</v>
      </c>
      <c r="F224" s="20" t="str">
        <f>'INF GERAIS'!G224</f>
        <v>NORMAL</v>
      </c>
      <c r="G224" s="47" t="s">
        <v>4680</v>
      </c>
      <c r="H224" s="10"/>
      <c r="J224" s="10"/>
      <c r="K224" s="147" t="s">
        <v>5771</v>
      </c>
      <c r="L224" s="10">
        <v>42418</v>
      </c>
      <c r="M224" s="1" t="s">
        <v>6514</v>
      </c>
      <c r="N224" s="10">
        <v>42460</v>
      </c>
      <c r="O224" s="458" t="s">
        <v>7941</v>
      </c>
      <c r="P224" s="10">
        <v>42565</v>
      </c>
      <c r="Q224" s="278" t="s">
        <v>8826</v>
      </c>
      <c r="R224" s="233">
        <v>42754</v>
      </c>
      <c r="S224" s="1" t="s">
        <v>9311</v>
      </c>
      <c r="T224" s="10">
        <v>42874</v>
      </c>
      <c r="V224" s="10"/>
      <c r="X224" s="10"/>
      <c r="Z224" s="10"/>
      <c r="AB224" s="10"/>
      <c r="AD224" s="10"/>
      <c r="AF224" s="10"/>
      <c r="AH224" s="10"/>
      <c r="AJ224" s="10"/>
      <c r="AL224" s="10"/>
      <c r="AN224" s="10"/>
      <c r="AP224" s="10"/>
      <c r="AR224" s="10"/>
      <c r="AT224" s="10"/>
    </row>
    <row r="225" spans="2:46" ht="87" x14ac:dyDescent="0.35">
      <c r="B225" s="20" t="str">
        <f>'INF GERAIS'!B225&amp;IFERROR(IF(INDEX(APOIO!$A$5:$A$50,MATCH('INF GERAIS'!N225,APOIO!$B$5:$B$50,0))="NÃO",APOIO!$A$2&amp;"NÃO VÁLIDO",""),"")</f>
        <v>2014.0211</v>
      </c>
      <c r="C225" s="20" t="str">
        <f>'INF GERAIS'!C225</f>
        <v>AGRESTE MERIDIONAL</v>
      </c>
      <c r="D225" s="20" t="str">
        <f>'INF GERAIS'!D225</f>
        <v>JUCATI</v>
      </c>
      <c r="E225" s="20" t="str">
        <f>'INF GERAIS'!E225</f>
        <v>CONSTRUÇÃO DO CENTRO ADMINISTRATIVO DE JUCATI</v>
      </c>
      <c r="F225" s="20" t="str">
        <f>'INF GERAIS'!G225</f>
        <v>NORMAL</v>
      </c>
      <c r="G225" s="47" t="s">
        <v>4680</v>
      </c>
      <c r="H225" s="10"/>
      <c r="J225" s="10"/>
      <c r="K225" s="236" t="s">
        <v>5818</v>
      </c>
      <c r="L225" s="10">
        <v>42419</v>
      </c>
      <c r="M225" s="236" t="s">
        <v>6425</v>
      </c>
      <c r="N225" s="10">
        <v>42452</v>
      </c>
      <c r="O225" s="1" t="s">
        <v>8886</v>
      </c>
      <c r="P225" s="10">
        <v>42769</v>
      </c>
      <c r="Q225" s="1" t="s">
        <v>12607</v>
      </c>
      <c r="R225" s="10">
        <v>43747</v>
      </c>
      <c r="S225" s="1671" t="s">
        <v>12920</v>
      </c>
      <c r="T225" s="233">
        <v>43845</v>
      </c>
      <c r="U225" s="1685" t="s">
        <v>12947</v>
      </c>
      <c r="V225" s="10">
        <v>43860</v>
      </c>
      <c r="X225" s="10"/>
      <c r="Z225" s="10"/>
      <c r="AB225" s="10"/>
      <c r="AD225" s="10"/>
      <c r="AF225" s="10"/>
      <c r="AH225" s="10"/>
      <c r="AJ225" s="10"/>
      <c r="AL225" s="10"/>
      <c r="AN225" s="10"/>
      <c r="AP225" s="10"/>
      <c r="AR225" s="10"/>
      <c r="AT225" s="10"/>
    </row>
    <row r="226" spans="2:46" ht="116" x14ac:dyDescent="0.35">
      <c r="B226" s="20" t="str">
        <f>'INF GERAIS'!B226&amp;IFERROR(IF(INDEX(APOIO!$A$5:$A$50,MATCH('INF GERAIS'!N226,APOIO!$B$5:$B$50,0))="NÃO",APOIO!$A$2&amp;"NÃO VÁLIDO",""),"")</f>
        <v>2014.0212</v>
      </c>
      <c r="C226" s="20" t="str">
        <f>'INF GERAIS'!C226</f>
        <v>AGRESTE MERIDIONAL</v>
      </c>
      <c r="D226" s="20" t="str">
        <f>'INF GERAIS'!D226</f>
        <v>JUPI</v>
      </c>
      <c r="E226" s="20" t="str">
        <f>'INF GERAIS'!E226</f>
        <v>INFRAESTRUTURA - MELHORIA E AMPLIAÇÃO DO HOSPITAL CLAUDINA TEXEIRA</v>
      </c>
      <c r="F226" s="20" t="str">
        <f>'INF GERAIS'!G226</f>
        <v>NORMAL</v>
      </c>
      <c r="G226" s="47" t="s">
        <v>4680</v>
      </c>
      <c r="H226" s="10"/>
      <c r="J226" s="10"/>
      <c r="K226" s="212" t="s">
        <v>6261</v>
      </c>
      <c r="L226" s="10">
        <v>42439</v>
      </c>
      <c r="M226" s="1" t="s">
        <v>6398</v>
      </c>
      <c r="N226" s="10">
        <v>42446</v>
      </c>
      <c r="O226" s="1" t="s">
        <v>7067</v>
      </c>
      <c r="P226" s="10">
        <v>42493</v>
      </c>
      <c r="Q226" s="1" t="s">
        <v>8517</v>
      </c>
      <c r="R226" s="10">
        <v>42653</v>
      </c>
      <c r="S226" s="1" t="s">
        <v>8885</v>
      </c>
      <c r="T226" s="10">
        <v>42773</v>
      </c>
      <c r="U226" s="1" t="s">
        <v>11396</v>
      </c>
      <c r="V226" s="10">
        <v>43300</v>
      </c>
      <c r="W226" s="1" t="s">
        <v>12036</v>
      </c>
      <c r="X226" s="10">
        <v>43553</v>
      </c>
      <c r="Y226" s="1" t="s">
        <v>12235</v>
      </c>
      <c r="Z226" s="10">
        <v>43630</v>
      </c>
      <c r="AB226" s="10"/>
      <c r="AD226" s="10"/>
      <c r="AF226" s="10"/>
      <c r="AH226" s="10"/>
      <c r="AJ226" s="10"/>
      <c r="AL226" s="10"/>
      <c r="AN226" s="10"/>
      <c r="AP226" s="10"/>
      <c r="AR226" s="10"/>
      <c r="AT226" s="10"/>
    </row>
    <row r="227" spans="2:46" ht="116" x14ac:dyDescent="0.35">
      <c r="B227" s="20" t="str">
        <f>'INF GERAIS'!B227&amp;IFERROR(IF(INDEX(APOIO!$A$5:$A$50,MATCH('INF GERAIS'!N227,APOIO!$B$5:$B$50,0))="NÃO",APOIO!$A$2&amp;"NÃO VÁLIDO",""),"")</f>
        <v>2014.0213</v>
      </c>
      <c r="C227" s="20" t="str">
        <f>'INF GERAIS'!C227</f>
        <v>AGRESTE MERIDIONAL</v>
      </c>
      <c r="D227" s="20" t="str">
        <f>'INF GERAIS'!D227</f>
        <v>JUPI</v>
      </c>
      <c r="E227" s="20" t="str">
        <f>'INF GERAIS'!E227</f>
        <v xml:space="preserve">Pavimentação em paralelepípedos graníticos </v>
      </c>
      <c r="F227" s="20" t="str">
        <f>'INF GERAIS'!G227</f>
        <v>NORMAL</v>
      </c>
      <c r="G227" s="47" t="s">
        <v>4680</v>
      </c>
      <c r="H227" s="10"/>
      <c r="J227" s="10"/>
      <c r="K227" s="212" t="s">
        <v>6261</v>
      </c>
      <c r="L227" s="10">
        <v>42439</v>
      </c>
      <c r="M227" s="1" t="s">
        <v>6896</v>
      </c>
      <c r="N227" s="10">
        <v>42479</v>
      </c>
      <c r="O227" s="1" t="s">
        <v>8145</v>
      </c>
      <c r="P227" s="10">
        <v>42599</v>
      </c>
      <c r="Q227" s="1" t="s">
        <v>8518</v>
      </c>
      <c r="R227" s="10">
        <v>42653</v>
      </c>
      <c r="S227" s="591" t="s">
        <v>8617</v>
      </c>
      <c r="T227" s="10">
        <v>42681</v>
      </c>
      <c r="U227" s="1" t="s">
        <v>8885</v>
      </c>
      <c r="V227" s="10">
        <v>42773</v>
      </c>
      <c r="W227" s="1" t="s">
        <v>12037</v>
      </c>
      <c r="X227" s="10">
        <v>43553</v>
      </c>
      <c r="Y227" s="1" t="s">
        <v>12235</v>
      </c>
      <c r="Z227" s="10">
        <v>43630</v>
      </c>
      <c r="AB227" s="10"/>
      <c r="AD227" s="10"/>
      <c r="AF227" s="10"/>
      <c r="AH227" s="10"/>
      <c r="AJ227" s="10"/>
      <c r="AL227" s="10"/>
      <c r="AN227" s="10"/>
      <c r="AP227" s="10"/>
      <c r="AR227" s="10"/>
      <c r="AT227" s="10"/>
    </row>
    <row r="228" spans="2:46" ht="261" x14ac:dyDescent="0.35">
      <c r="B228" s="20" t="str">
        <f>'INF GERAIS'!B228&amp;IFERROR(IF(INDEX(APOIO!$A$5:$A$50,MATCH('INF GERAIS'!N228,APOIO!$B$5:$B$50,0))="NÃO",APOIO!$A$2&amp;"NÃO VÁLIDO",""),"")</f>
        <v>2014.0214</v>
      </c>
      <c r="C228" s="20" t="str">
        <f>'INF GERAIS'!C228</f>
        <v>AGRESTE MERIDIONAL</v>
      </c>
      <c r="D228" s="20" t="str">
        <f>'INF GERAIS'!D228</f>
        <v>JUPI</v>
      </c>
      <c r="E228" s="20" t="str">
        <f>'INF GERAIS'!E228</f>
        <v>INFRAESTRUTURA - CONSTRUÇÃO DA SEDE DO CONSELHO DO IDOSO</v>
      </c>
      <c r="F228" s="20" t="str">
        <f>'INF GERAIS'!G228</f>
        <v>NORMAL</v>
      </c>
      <c r="G228" s="47" t="s">
        <v>4680</v>
      </c>
      <c r="H228" s="10"/>
      <c r="J228" s="10"/>
      <c r="K228" s="90" t="s">
        <v>5008</v>
      </c>
      <c r="L228" s="10">
        <v>42415</v>
      </c>
      <c r="M228" s="212" t="s">
        <v>7069</v>
      </c>
      <c r="N228" s="10">
        <v>42493</v>
      </c>
      <c r="O228" s="330" t="s">
        <v>7157</v>
      </c>
      <c r="P228" s="10">
        <v>42501</v>
      </c>
      <c r="Q228" s="1" t="s">
        <v>8885</v>
      </c>
      <c r="R228" s="10">
        <v>42773</v>
      </c>
      <c r="S228" s="1263" t="s">
        <v>11624</v>
      </c>
      <c r="T228" s="10">
        <v>43355</v>
      </c>
      <c r="U228" s="1263" t="s">
        <v>11677</v>
      </c>
      <c r="V228" s="10">
        <v>43377</v>
      </c>
      <c r="W228" s="1" t="s">
        <v>11851</v>
      </c>
      <c r="X228" s="10">
        <v>43493</v>
      </c>
      <c r="Y228" s="1" t="s">
        <v>12037</v>
      </c>
      <c r="Z228" s="10">
        <v>43553</v>
      </c>
      <c r="AA228" s="1" t="s">
        <v>12235</v>
      </c>
      <c r="AB228" s="10">
        <v>43630</v>
      </c>
      <c r="AD228" s="10"/>
      <c r="AF228" s="10"/>
      <c r="AH228" s="10"/>
      <c r="AJ228" s="10"/>
      <c r="AL228" s="10"/>
      <c r="AN228" s="10"/>
      <c r="AP228" s="10"/>
      <c r="AR228" s="10"/>
      <c r="AT228" s="10"/>
    </row>
    <row r="229" spans="2:46" ht="101.5" x14ac:dyDescent="0.35">
      <c r="B229" s="20" t="str">
        <f>'INF GERAIS'!B229&amp;IFERROR(IF(INDEX(APOIO!$A$5:$A$50,MATCH('INF GERAIS'!N229,APOIO!$B$5:$B$50,0))="NÃO",APOIO!$A$2&amp;"NÃO VÁLIDO",""),"")</f>
        <v>2014.0215</v>
      </c>
      <c r="C229" s="20" t="str">
        <f>'INF GERAIS'!C229</f>
        <v>AGRESTE MERIDIONAL</v>
      </c>
      <c r="D229" s="20" t="str">
        <f>'INF GERAIS'!D229</f>
        <v>JUREMA</v>
      </c>
      <c r="E229" s="20" t="str">
        <f>'INF GERAIS'!E229</f>
        <v>REFORMA E RECUPERAÇÃO DA ESCOLA MUNICIPAL PADRE IBIAPINA</v>
      </c>
      <c r="F229" s="20" t="str">
        <f>'INF GERAIS'!G229</f>
        <v>NORMAL</v>
      </c>
      <c r="G229" s="47" t="s">
        <v>4680</v>
      </c>
      <c r="H229" s="10"/>
      <c r="J229" s="10"/>
      <c r="K229" s="1" t="s">
        <v>6006</v>
      </c>
      <c r="L229" s="10">
        <v>42431</v>
      </c>
      <c r="M229" s="1" t="s">
        <v>6342</v>
      </c>
      <c r="N229" s="10">
        <v>42445</v>
      </c>
      <c r="O229" s="1" t="s">
        <v>6347</v>
      </c>
      <c r="P229" s="10">
        <v>42445</v>
      </c>
      <c r="Q229" s="1" t="s">
        <v>6491</v>
      </c>
      <c r="R229" s="10">
        <v>42459</v>
      </c>
      <c r="S229" s="1" t="s">
        <v>6561</v>
      </c>
      <c r="T229" s="10">
        <v>42464</v>
      </c>
      <c r="U229" s="1" t="s">
        <v>7480</v>
      </c>
      <c r="V229" s="10">
        <v>42534</v>
      </c>
      <c r="W229" s="1" t="s">
        <v>7637</v>
      </c>
      <c r="X229" s="10">
        <v>42552</v>
      </c>
      <c r="Z229" s="10"/>
      <c r="AB229" s="10"/>
      <c r="AD229" s="10"/>
      <c r="AF229" s="10"/>
      <c r="AH229" s="10"/>
      <c r="AJ229" s="10"/>
      <c r="AL229" s="10"/>
      <c r="AN229" s="10"/>
      <c r="AP229" s="10"/>
      <c r="AR229" s="10"/>
      <c r="AT229" s="10"/>
    </row>
    <row r="230" spans="2:46" ht="101.5" x14ac:dyDescent="0.35">
      <c r="B230" s="20" t="str">
        <f>'INF GERAIS'!B230&amp;IFERROR(IF(INDEX(APOIO!$A$5:$A$50,MATCH('INF GERAIS'!N230,APOIO!$B$5:$B$50,0))="NÃO",APOIO!$A$2&amp;"NÃO VÁLIDO",""),"")</f>
        <v>2014.0216</v>
      </c>
      <c r="C230" s="20" t="str">
        <f>'INF GERAIS'!C230</f>
        <v>AGRESTE MERIDIONAL</v>
      </c>
      <c r="D230" s="20" t="str">
        <f>'INF GERAIS'!D230</f>
        <v>JUREMA</v>
      </c>
      <c r="E230" s="20" t="str">
        <f>'INF GERAIS'!E230</f>
        <v>REFORMA DO MERCADO DE CEREAIS DO MUNICÍPIO</v>
      </c>
      <c r="F230" s="20" t="str">
        <f>'INF GERAIS'!G230</f>
        <v>NORMAL</v>
      </c>
      <c r="G230" s="47" t="s">
        <v>4680</v>
      </c>
      <c r="H230" s="10"/>
      <c r="J230" s="10"/>
      <c r="K230" s="1" t="s">
        <v>6007</v>
      </c>
      <c r="L230" s="10">
        <v>42431</v>
      </c>
      <c r="M230" s="1" t="s">
        <v>6342</v>
      </c>
      <c r="N230" s="10">
        <v>42445</v>
      </c>
      <c r="O230" s="1" t="s">
        <v>6348</v>
      </c>
      <c r="P230" s="10">
        <v>42445</v>
      </c>
      <c r="Q230" s="1" t="s">
        <v>6491</v>
      </c>
      <c r="R230" s="10">
        <v>42459</v>
      </c>
      <c r="S230" s="1" t="s">
        <v>6561</v>
      </c>
      <c r="T230" s="10">
        <v>42464</v>
      </c>
      <c r="U230" s="317" t="s">
        <v>6998</v>
      </c>
      <c r="V230" s="10">
        <v>42488</v>
      </c>
      <c r="W230" s="1" t="s">
        <v>7636</v>
      </c>
      <c r="X230" s="10">
        <v>42552</v>
      </c>
      <c r="Y230" s="1" t="s">
        <v>12118</v>
      </c>
      <c r="Z230" s="10">
        <v>43585</v>
      </c>
      <c r="AB230" s="10"/>
      <c r="AD230" s="10"/>
      <c r="AF230" s="10"/>
      <c r="AH230" s="10"/>
      <c r="AJ230" s="10"/>
      <c r="AL230" s="10"/>
      <c r="AN230" s="10"/>
      <c r="AP230" s="10"/>
      <c r="AR230" s="10"/>
      <c r="AT230" s="10"/>
    </row>
    <row r="231" spans="2:46" ht="217.5" x14ac:dyDescent="0.35">
      <c r="B231" s="20" t="str">
        <f>'INF GERAIS'!B231&amp;IFERROR(IF(INDEX(APOIO!$A$5:$A$50,MATCH('INF GERAIS'!N231,APOIO!$B$5:$B$50,0))="NÃO",APOIO!$A$2&amp;"NÃO VÁLIDO",""),"")</f>
        <v>2014.0217</v>
      </c>
      <c r="C231" s="20" t="str">
        <f>'INF GERAIS'!C231</f>
        <v>AGRESTE MERIDIONAL</v>
      </c>
      <c r="D231" s="20" t="str">
        <f>'INF GERAIS'!D231</f>
        <v>JUREMA</v>
      </c>
      <c r="E231" s="20" t="str">
        <f>'INF GERAIS'!E231</f>
        <v xml:space="preserve">REFORMA E AMPLIAÇÃO DA POLICLÍNICA MUNICIPAL </v>
      </c>
      <c r="F231" s="20" t="str">
        <f>'INF GERAIS'!G231</f>
        <v>NORMAL</v>
      </c>
      <c r="G231" s="47" t="s">
        <v>4680</v>
      </c>
      <c r="H231" s="10"/>
      <c r="J231" s="10"/>
      <c r="K231" s="1" t="s">
        <v>6008</v>
      </c>
      <c r="L231" s="10">
        <v>42431</v>
      </c>
      <c r="M231" s="1" t="s">
        <v>6342</v>
      </c>
      <c r="N231" s="10">
        <v>42445</v>
      </c>
      <c r="O231" s="1" t="s">
        <v>6349</v>
      </c>
      <c r="P231" s="10">
        <v>42445</v>
      </c>
      <c r="Q231" s="1" t="s">
        <v>6491</v>
      </c>
      <c r="R231" s="10">
        <v>42459</v>
      </c>
      <c r="S231" s="1" t="s">
        <v>6561</v>
      </c>
      <c r="T231" s="10">
        <v>42464</v>
      </c>
      <c r="U231" s="1" t="s">
        <v>7100</v>
      </c>
      <c r="V231" s="10">
        <v>42499</v>
      </c>
      <c r="W231" s="1" t="s">
        <v>7635</v>
      </c>
      <c r="X231" s="10">
        <v>42552</v>
      </c>
      <c r="Y231" s="909" t="s">
        <v>10120</v>
      </c>
      <c r="Z231" s="10">
        <v>43059</v>
      </c>
      <c r="AB231" s="10"/>
      <c r="AD231" s="10"/>
      <c r="AF231" s="10"/>
      <c r="AH231" s="10"/>
      <c r="AJ231" s="10"/>
      <c r="AL231" s="10"/>
      <c r="AN231" s="10"/>
      <c r="AP231" s="10"/>
      <c r="AR231" s="10"/>
      <c r="AT231" s="10"/>
    </row>
    <row r="232" spans="2:46" ht="116" x14ac:dyDescent="0.35">
      <c r="B232" s="20" t="str">
        <f>'INF GERAIS'!B232&amp;IFERROR(IF(INDEX(APOIO!$A$5:$A$50,MATCH('INF GERAIS'!N232,APOIO!$B$5:$B$50,0))="NÃO",APOIO!$A$2&amp;"NÃO VÁLIDO",""),"")</f>
        <v>2014.0218</v>
      </c>
      <c r="C232" s="20" t="str">
        <f>'INF GERAIS'!C232</f>
        <v>AGRESTE MERIDIONAL</v>
      </c>
      <c r="D232" s="20" t="str">
        <f>'INF GERAIS'!D232</f>
        <v>JUREMA</v>
      </c>
      <c r="E232" s="20" t="str">
        <f>'INF GERAIS'!E232</f>
        <v>REFORMA DO AÇOUGUE PÚBLICO DO DISTRITO DE QUEIMADAS</v>
      </c>
      <c r="F232" s="20" t="str">
        <f>'INF GERAIS'!G232</f>
        <v>NORMAL</v>
      </c>
      <c r="G232" s="47" t="s">
        <v>4680</v>
      </c>
      <c r="H232" s="10"/>
      <c r="J232" s="10"/>
      <c r="K232" s="1" t="s">
        <v>6009</v>
      </c>
      <c r="L232" s="10">
        <v>42431</v>
      </c>
      <c r="M232" s="1" t="s">
        <v>6342</v>
      </c>
      <c r="N232" s="10">
        <v>42445</v>
      </c>
      <c r="O232" s="1" t="s">
        <v>6350</v>
      </c>
      <c r="P232" s="10">
        <v>42445</v>
      </c>
      <c r="Q232" s="1" t="s">
        <v>6492</v>
      </c>
      <c r="R232" s="10">
        <v>42459</v>
      </c>
      <c r="S232" s="1" t="s">
        <v>6561</v>
      </c>
      <c r="T232" s="10">
        <v>42464</v>
      </c>
      <c r="U232" s="1" t="s">
        <v>7010</v>
      </c>
      <c r="V232" s="10">
        <v>42489</v>
      </c>
      <c r="W232" s="1" t="s">
        <v>7634</v>
      </c>
      <c r="X232" s="10">
        <v>42552</v>
      </c>
      <c r="Z232" s="10"/>
      <c r="AB232" s="10"/>
      <c r="AD232" s="10"/>
      <c r="AF232" s="10"/>
      <c r="AH232" s="10"/>
      <c r="AJ232" s="10"/>
      <c r="AL232" s="10"/>
      <c r="AN232" s="10"/>
      <c r="AP232" s="10"/>
      <c r="AR232" s="10"/>
      <c r="AT232" s="10"/>
    </row>
    <row r="233" spans="2:46" ht="101.5" x14ac:dyDescent="0.35">
      <c r="B233" s="20" t="str">
        <f>'INF GERAIS'!B233&amp;IFERROR(IF(INDEX(APOIO!$A$5:$A$50,MATCH('INF GERAIS'!N233,APOIO!$B$5:$B$50,0))="NÃO",APOIO!$A$2&amp;"NÃO VÁLIDO",""),"")</f>
        <v>2014.0219</v>
      </c>
      <c r="C233" s="20" t="str">
        <f>'INF GERAIS'!C233</f>
        <v>AGRESTE MERIDIONAL</v>
      </c>
      <c r="D233" s="20" t="str">
        <f>'INF GERAIS'!D233</f>
        <v>JUREMA</v>
      </c>
      <c r="E233" s="20" t="str">
        <f>'INF GERAIS'!E233</f>
        <v>REFORMA DO PRÉDIO SEDE DA PREFEITURA MUNICIPAL DE JUREMA</v>
      </c>
      <c r="F233" s="20" t="str">
        <f>'INF GERAIS'!G233</f>
        <v>NORMAL</v>
      </c>
      <c r="G233" s="47" t="s">
        <v>4680</v>
      </c>
      <c r="H233" s="10"/>
      <c r="J233" s="10"/>
      <c r="K233" s="1" t="s">
        <v>6010</v>
      </c>
      <c r="L233" s="10">
        <v>42431</v>
      </c>
      <c r="M233" s="1" t="s">
        <v>6342</v>
      </c>
      <c r="N233" s="10">
        <v>42445</v>
      </c>
      <c r="O233" s="1" t="s">
        <v>6351</v>
      </c>
      <c r="P233" s="10">
        <v>42445</v>
      </c>
      <c r="Q233" s="1" t="s">
        <v>6491</v>
      </c>
      <c r="R233" s="10">
        <v>42459</v>
      </c>
      <c r="S233" s="1" t="s">
        <v>6561</v>
      </c>
      <c r="T233" s="10">
        <v>42464</v>
      </c>
      <c r="U233" s="1" t="s">
        <v>7062</v>
      </c>
      <c r="V233" s="10">
        <v>42492</v>
      </c>
      <c r="W233" s="1" t="s">
        <v>7481</v>
      </c>
      <c r="X233" s="10">
        <v>42534</v>
      </c>
      <c r="Y233" s="1" t="s">
        <v>7633</v>
      </c>
      <c r="Z233" s="10">
        <v>42552</v>
      </c>
      <c r="AB233" s="10"/>
      <c r="AD233" s="10"/>
      <c r="AF233" s="10"/>
      <c r="AH233" s="10"/>
      <c r="AJ233" s="10"/>
      <c r="AL233" s="10"/>
      <c r="AN233" s="10"/>
      <c r="AP233" s="10"/>
      <c r="AR233" s="10"/>
      <c r="AT233" s="10"/>
    </row>
    <row r="234" spans="2:46" ht="145" x14ac:dyDescent="0.35">
      <c r="B234" s="20" t="str">
        <f>'INF GERAIS'!B234&amp;IFERROR(IF(INDEX(APOIO!$A$5:$A$50,MATCH('INF GERAIS'!N234,APOIO!$B$5:$B$50,0))="NÃO",APOIO!$A$2&amp;"NÃO VÁLIDO",""),"")</f>
        <v>2014.0220</v>
      </c>
      <c r="C234" s="20" t="str">
        <f>'INF GERAIS'!C234</f>
        <v>MATA NORTE</v>
      </c>
      <c r="D234" s="20" t="str">
        <f>'INF GERAIS'!D234</f>
        <v>LAGOA DE ITAENGA</v>
      </c>
      <c r="E234" s="20" t="str">
        <f>'INF GERAIS'!E234</f>
        <v>PAVIMENTAÇÃO, MURO DE CONTENÇÃO E ESCADARIA URBANA NOS BAIRROS LOTEAMENTO ITAENGA( VILA  DA CAIXA), CENTRO E  SALINA</v>
      </c>
      <c r="F234" s="20" t="str">
        <f>'INF GERAIS'!G234</f>
        <v>NORMAL</v>
      </c>
      <c r="G234" s="47" t="s">
        <v>4680</v>
      </c>
      <c r="H234" s="10"/>
      <c r="J234" s="10"/>
      <c r="K234" s="220" t="s">
        <v>6311</v>
      </c>
      <c r="L234" s="10">
        <v>42429</v>
      </c>
      <c r="M234" s="220" t="s">
        <v>6312</v>
      </c>
      <c r="N234" s="10">
        <v>42444</v>
      </c>
      <c r="O234" s="1164" t="s">
        <v>11294</v>
      </c>
      <c r="P234" s="10">
        <v>43291</v>
      </c>
      <c r="Q234" s="1384" t="s">
        <v>12096</v>
      </c>
      <c r="R234" s="10">
        <v>43557</v>
      </c>
      <c r="T234" s="10"/>
      <c r="V234" s="10"/>
      <c r="X234" s="10"/>
      <c r="Z234" s="10"/>
      <c r="AB234" s="10"/>
      <c r="AD234" s="10"/>
      <c r="AF234" s="10"/>
      <c r="AH234" s="10"/>
      <c r="AJ234" s="10"/>
      <c r="AL234" s="10"/>
      <c r="AN234" s="10"/>
      <c r="AP234" s="10"/>
      <c r="AR234" s="10"/>
      <c r="AT234" s="10"/>
    </row>
    <row r="235" spans="2:46" ht="145" x14ac:dyDescent="0.35">
      <c r="B235" s="20" t="str">
        <f>'INF GERAIS'!B235&amp;IFERROR(IF(INDEX(APOIO!$A$5:$A$50,MATCH('INF GERAIS'!N235,APOIO!$B$5:$B$50,0))="NÃO",APOIO!$A$2&amp;"NÃO VÁLIDO",""),"")</f>
        <v>2014.0221</v>
      </c>
      <c r="C235" s="20" t="str">
        <f>'INF GERAIS'!C235</f>
        <v>MATA NORTE</v>
      </c>
      <c r="D235" s="20" t="str">
        <f>'INF GERAIS'!D235</f>
        <v>LAGOA DO CARRO</v>
      </c>
      <c r="E235" s="20" t="str">
        <f>'INF GERAIS'!E235</f>
        <v>PAVIMENTAÇÃO EM PARALELEPÍPEDOS GRANÍTICOS, DRENAGEM E SINALIZAÇÃO DE DIVERSAS RUAS</v>
      </c>
      <c r="F235" s="20" t="str">
        <f>'INF GERAIS'!G235</f>
        <v>NORMAL</v>
      </c>
      <c r="G235" s="47" t="s">
        <v>4680</v>
      </c>
      <c r="H235" s="10"/>
      <c r="J235" s="10"/>
      <c r="K235" s="1" t="s">
        <v>5938</v>
      </c>
      <c r="L235" s="10">
        <v>42425</v>
      </c>
      <c r="M235" s="220" t="s">
        <v>5938</v>
      </c>
      <c r="N235" s="10">
        <v>42444</v>
      </c>
      <c r="O235" s="1" t="s">
        <v>6488</v>
      </c>
      <c r="P235" s="10">
        <v>42459</v>
      </c>
      <c r="R235" s="10"/>
      <c r="T235" s="10"/>
      <c r="V235" s="10"/>
      <c r="X235" s="10"/>
      <c r="Z235" s="10"/>
      <c r="AB235" s="10"/>
      <c r="AD235" s="10"/>
      <c r="AF235" s="10"/>
      <c r="AH235" s="10"/>
      <c r="AJ235" s="10"/>
      <c r="AL235" s="10"/>
      <c r="AN235" s="10"/>
      <c r="AP235" s="10"/>
      <c r="AR235" s="10"/>
      <c r="AT235" s="10"/>
    </row>
    <row r="236" spans="2:46" ht="87" x14ac:dyDescent="0.35">
      <c r="B236" s="20" t="str">
        <f>'INF GERAIS'!B236&amp;IFERROR(IF(INDEX(APOIO!$A$5:$A$50,MATCH('INF GERAIS'!N236,APOIO!$B$5:$B$50,0))="NÃO",APOIO!$A$2&amp;"NÃO VÁLIDO",""),"")</f>
        <v>2014.0222</v>
      </c>
      <c r="C236" s="20" t="str">
        <f>'INF GERAIS'!C236</f>
        <v>AGRESTE MERIDIONAL</v>
      </c>
      <c r="D236" s="20" t="str">
        <f>'INF GERAIS'!D236</f>
        <v>LAGOA DO OURO</v>
      </c>
      <c r="E236" s="20" t="str">
        <f>'INF GERAIS'!E236</f>
        <v>REFORMA DAS QUADRAS DE ESPORTES DA SEDE DO MUNICÍPIO E DO DISTRITO DE CAMPO ALEGRE</v>
      </c>
      <c r="F236" s="20" t="str">
        <f>'INF GERAIS'!G236</f>
        <v>NORMAL</v>
      </c>
      <c r="G236" s="47" t="s">
        <v>4680</v>
      </c>
      <c r="H236" s="10"/>
      <c r="J236" s="10"/>
      <c r="K236" s="210" t="s">
        <v>6020</v>
      </c>
      <c r="L236" s="10">
        <v>42431</v>
      </c>
      <c r="M236" s="314" t="s">
        <v>6257</v>
      </c>
      <c r="N236" s="10">
        <v>42439</v>
      </c>
      <c r="O236" s="314" t="s">
        <v>7012</v>
      </c>
      <c r="P236" s="10">
        <v>42487</v>
      </c>
      <c r="Q236" s="1" t="s">
        <v>7232</v>
      </c>
      <c r="R236" s="10">
        <v>42513</v>
      </c>
      <c r="T236" s="10"/>
      <c r="V236" s="10"/>
      <c r="X236" s="10"/>
      <c r="Z236" s="10"/>
      <c r="AB236" s="10"/>
      <c r="AD236" s="10"/>
      <c r="AF236" s="10"/>
      <c r="AH236" s="10"/>
      <c r="AJ236" s="10"/>
      <c r="AL236" s="10"/>
      <c r="AN236" s="10"/>
      <c r="AP236" s="10"/>
      <c r="AR236" s="10"/>
      <c r="AT236" s="10"/>
    </row>
    <row r="237" spans="2:46" ht="101.5" x14ac:dyDescent="0.35">
      <c r="B237" s="20" t="str">
        <f>'INF GERAIS'!B237&amp;IFERROR(IF(INDEX(APOIO!$A$5:$A$50,MATCH('INF GERAIS'!N237,APOIO!$B$5:$B$50,0))="NÃO",APOIO!$A$2&amp;"NÃO VÁLIDO",""),"")</f>
        <v>2014.0223</v>
      </c>
      <c r="C237" s="20" t="str">
        <f>'INF GERAIS'!C237</f>
        <v>AGRESTE MERIDIONAL</v>
      </c>
      <c r="D237" s="20" t="str">
        <f>'INF GERAIS'!D237</f>
        <v>LAGOA DO OURO</v>
      </c>
      <c r="E237" s="20" t="str">
        <f>'INF GERAIS'!E237</f>
        <v>AMPLIAÇÃO DO CEMITÉRIO MUNICIPAL</v>
      </c>
      <c r="F237" s="20" t="str">
        <f>'INF GERAIS'!G237</f>
        <v>NORMAL</v>
      </c>
      <c r="G237" s="47" t="s">
        <v>4680</v>
      </c>
      <c r="H237" s="10"/>
      <c r="J237" s="10"/>
      <c r="K237" s="1" t="s">
        <v>6020</v>
      </c>
      <c r="L237" s="10">
        <v>42431</v>
      </c>
      <c r="M237" s="210" t="s">
        <v>6257</v>
      </c>
      <c r="N237" s="10">
        <v>42439</v>
      </c>
      <c r="O237" s="314" t="s">
        <v>7012</v>
      </c>
      <c r="P237" s="233">
        <v>42487</v>
      </c>
      <c r="Q237" s="1" t="s">
        <v>7232</v>
      </c>
      <c r="R237" s="10">
        <v>42513</v>
      </c>
      <c r="S237" s="1" t="s">
        <v>12417</v>
      </c>
      <c r="T237" s="10">
        <v>43679</v>
      </c>
      <c r="U237" s="1" t="s">
        <v>12435</v>
      </c>
      <c r="V237" s="10">
        <v>43691</v>
      </c>
      <c r="X237" s="10"/>
      <c r="Z237" s="10"/>
      <c r="AB237" s="10"/>
      <c r="AD237" s="10"/>
      <c r="AF237" s="10"/>
      <c r="AH237" s="10"/>
      <c r="AJ237" s="10"/>
      <c r="AL237" s="10"/>
      <c r="AN237" s="10"/>
      <c r="AP237" s="10"/>
      <c r="AR237" s="10"/>
      <c r="AT237" s="10"/>
    </row>
    <row r="238" spans="2:46" ht="101.5" x14ac:dyDescent="0.35">
      <c r="B238" s="20" t="str">
        <f>'INF GERAIS'!B238&amp;IFERROR(IF(INDEX(APOIO!$A$5:$A$50,MATCH('INF GERAIS'!N238,APOIO!$B$5:$B$50,0))="NÃO",APOIO!$A$2&amp;"NÃO VÁLIDO",""),"")</f>
        <v>2014.0224</v>
      </c>
      <c r="C238" s="20" t="str">
        <f>'INF GERAIS'!C238</f>
        <v>AGRESTE MERIDIONAL</v>
      </c>
      <c r="D238" s="20" t="str">
        <f>'INF GERAIS'!D238</f>
        <v>LAGOA DO OURO</v>
      </c>
      <c r="E238" s="20" t="str">
        <f>'INF GERAIS'!E238</f>
        <v>RECUPERAÇÃO DA COBERTA, DA PINTURA E CONSTRUÇÃO DO NECROTÉRIO DO HOSPITAL MUNICIPAL</v>
      </c>
      <c r="F238" s="20" t="str">
        <f>'INF GERAIS'!G238</f>
        <v>NORMAL</v>
      </c>
      <c r="G238" s="47" t="s">
        <v>4680</v>
      </c>
      <c r="H238" s="10"/>
      <c r="J238" s="10"/>
      <c r="K238" s="1" t="s">
        <v>6020</v>
      </c>
      <c r="L238" s="10">
        <v>42431</v>
      </c>
      <c r="M238" s="210" t="s">
        <v>6257</v>
      </c>
      <c r="N238" s="10">
        <v>42439</v>
      </c>
      <c r="O238" s="314" t="s">
        <v>7012</v>
      </c>
      <c r="P238" s="233">
        <v>42487</v>
      </c>
      <c r="Q238" s="1" t="s">
        <v>7232</v>
      </c>
      <c r="R238" s="10">
        <v>42513</v>
      </c>
      <c r="T238" s="10"/>
      <c r="V238" s="10"/>
      <c r="X238" s="10"/>
      <c r="Z238" s="10"/>
      <c r="AB238" s="10"/>
      <c r="AD238" s="10"/>
      <c r="AF238" s="10"/>
      <c r="AH238" s="10"/>
      <c r="AJ238" s="10"/>
      <c r="AL238" s="10"/>
      <c r="AN238" s="10"/>
      <c r="AP238" s="10"/>
      <c r="AR238" s="10"/>
      <c r="AT238" s="10"/>
    </row>
    <row r="239" spans="2:46" ht="409.5" x14ac:dyDescent="0.35">
      <c r="B239" s="20" t="str">
        <f>'INF GERAIS'!B239&amp;IFERROR(IF(INDEX(APOIO!$A$5:$A$50,MATCH('INF GERAIS'!N239,APOIO!$B$5:$B$50,0))="NÃO",APOIO!$A$2&amp;"NÃO VÁLIDO",""),"")</f>
        <v>2014.0225</v>
      </c>
      <c r="C239" s="20" t="str">
        <f>'INF GERAIS'!C239</f>
        <v>AGRESTE CENTRAL</v>
      </c>
      <c r="D239" s="20" t="str">
        <f>'INF GERAIS'!D239</f>
        <v>LAGOA DOS GATOS</v>
      </c>
      <c r="E239" s="20" t="str">
        <f>'INF GERAIS'!E239</f>
        <v>PAVIMENTAÇÃO EM PARALELEPÍPEDOS EM DIVERSAS RUAS (12): RUA SEBASTIÃO DE OLIVEIRA DA SILVA; AV. DR. ESTÁCIO COIMBRA; RUA ERCÍLIA CAROLINA DOS SANTOS; AV. PROFESSOR DEOCLÉCIO FERREIRA DE ARAÚJO; TRAVESSA 11 DE SETEMBRO COM A AV. ENEDINA LOURENÇO DA SILVA; RUA FRANCISCO RODRIGUES (RUA DE COSME), BAIRRO DA COMPESA; RUA SEVERINO JOAQUIM SOBRAL, BAIRRO DA COMPESA; COMPLEMENTO DA RUA HIRINEU HIPÓLITO DA CUNHA, BAIRRO DA COMPESA; RUA EMERSON MARCONE DA CUNHA AMORIM; RUA PADRE JÚLIO SELMIN; LOGRADOURO RUA PROJETADA; RUA APRÍGIO S. DE ASSUNÇÃO</v>
      </c>
      <c r="F239" s="20" t="str">
        <f>'INF GERAIS'!G239</f>
        <v>NORMAL</v>
      </c>
      <c r="G239" s="47" t="s">
        <v>4680</v>
      </c>
      <c r="H239" s="10"/>
      <c r="J239" s="10"/>
      <c r="K239" s="1" t="s">
        <v>5707</v>
      </c>
      <c r="L239" s="10">
        <v>42416</v>
      </c>
      <c r="M239" s="1" t="s">
        <v>6085</v>
      </c>
      <c r="N239" s="10">
        <v>42430</v>
      </c>
      <c r="O239" s="258" t="s">
        <v>6086</v>
      </c>
      <c r="P239" s="10">
        <v>42437</v>
      </c>
      <c r="Q239" s="1" t="s">
        <v>6214</v>
      </c>
      <c r="R239" s="10">
        <v>41712</v>
      </c>
      <c r="S239" s="258" t="s">
        <v>6611</v>
      </c>
      <c r="T239" s="10">
        <v>42466</v>
      </c>
      <c r="U239" s="1" t="s">
        <v>6906</v>
      </c>
      <c r="V239" s="10">
        <v>42479</v>
      </c>
      <c r="W239" s="461" t="s">
        <v>7946</v>
      </c>
      <c r="X239" s="10">
        <v>42563</v>
      </c>
      <c r="Y239" s="801" t="s">
        <v>9775</v>
      </c>
      <c r="Z239" s="802" t="s">
        <v>9776</v>
      </c>
      <c r="AB239" s="10"/>
      <c r="AD239" s="10"/>
      <c r="AF239" s="10"/>
      <c r="AH239" s="10"/>
      <c r="AJ239" s="10"/>
      <c r="AL239" s="10"/>
      <c r="AN239" s="10"/>
      <c r="AP239" s="10"/>
      <c r="AR239" s="10"/>
      <c r="AT239" s="10"/>
    </row>
    <row r="240" spans="2:46" ht="101.5" x14ac:dyDescent="0.35">
      <c r="B240" s="20" t="str">
        <f>'INF GERAIS'!B240&amp;IFERROR(IF(INDEX(APOIO!$A$5:$A$50,MATCH('INF GERAIS'!N240,APOIO!$B$5:$B$50,0))="NÃO",APOIO!$A$2&amp;"NÃO VÁLIDO",""),"")</f>
        <v>2014.0226</v>
      </c>
      <c r="C240" s="20" t="str">
        <f>'INF GERAIS'!C240</f>
        <v>SERTÃO DO SÃO FRANCISCO</v>
      </c>
      <c r="D240" s="20" t="str">
        <f>'INF GERAIS'!D240</f>
        <v>LAGOA GRANDE</v>
      </c>
      <c r="E240" s="20" t="str">
        <f>'INF GERAIS'!E240</f>
        <v>PAVIMENTAÇÃO EM PARALELEPÍPEDOS GRANÍTICOS EM RUAS DO BAIRRO VERMELHOS</v>
      </c>
      <c r="F240" s="20" t="str">
        <f>'INF GERAIS'!G240</f>
        <v>NORMAL</v>
      </c>
      <c r="G240" s="47" t="s">
        <v>4680</v>
      </c>
      <c r="H240" s="10"/>
      <c r="J240" s="10"/>
      <c r="K240" s="159" t="s">
        <v>5872</v>
      </c>
      <c r="L240" s="10">
        <v>42422</v>
      </c>
      <c r="M240" s="1" t="s">
        <v>7605</v>
      </c>
      <c r="N240" s="10">
        <v>42528</v>
      </c>
      <c r="O240" s="451" t="s">
        <v>7905</v>
      </c>
      <c r="P240" s="10">
        <v>42562</v>
      </c>
      <c r="Q240" s="583" t="s">
        <v>8576</v>
      </c>
      <c r="R240" s="10">
        <v>42669</v>
      </c>
      <c r="S240" s="727" t="s">
        <v>9394</v>
      </c>
      <c r="T240" s="10">
        <v>42884</v>
      </c>
      <c r="U240" s="1330" t="s">
        <v>11865</v>
      </c>
      <c r="V240" s="10">
        <v>43504</v>
      </c>
      <c r="X240" s="10"/>
      <c r="Z240" s="10"/>
      <c r="AB240" s="10"/>
      <c r="AD240" s="10"/>
      <c r="AF240" s="10"/>
      <c r="AH240" s="10"/>
      <c r="AJ240" s="10"/>
      <c r="AL240" s="10"/>
      <c r="AN240" s="10"/>
      <c r="AP240" s="10"/>
      <c r="AR240" s="10"/>
      <c r="AT240" s="10"/>
    </row>
    <row r="241" spans="2:46" ht="101.5" x14ac:dyDescent="0.35">
      <c r="B241" s="20" t="str">
        <f>'INF GERAIS'!B241&amp;IFERROR(IF(INDEX(APOIO!$A$5:$A$50,MATCH('INF GERAIS'!N241,APOIO!$B$5:$B$50,0))="NÃO",APOIO!$A$2&amp;"NÃO VÁLIDO",""),"")</f>
        <v>2014.0227</v>
      </c>
      <c r="C241" s="20" t="str">
        <f>'INF GERAIS'!C241</f>
        <v>SERTÃO DO SÃO FRANCISCO</v>
      </c>
      <c r="D241" s="20" t="str">
        <f>'INF GERAIS'!D241</f>
        <v>LAGOA GRANDE</v>
      </c>
      <c r="E241" s="20" t="str">
        <f>'INF GERAIS'!E241</f>
        <v>PAVIMENTAÇÃO EM PARALELEPÍPEDOS GRANÍTICOS DA RUA OLÍMPIO ANGELIM NO BAIRRO ESTÁTUA</v>
      </c>
      <c r="F241" s="20" t="str">
        <f>'INF GERAIS'!G241</f>
        <v>NORMAL</v>
      </c>
      <c r="G241" s="47" t="s">
        <v>4680</v>
      </c>
      <c r="H241" s="10"/>
      <c r="J241" s="10"/>
      <c r="K241" s="157" t="s">
        <v>5844</v>
      </c>
      <c r="L241" s="10">
        <v>42422</v>
      </c>
      <c r="M241" s="583" t="s">
        <v>8575</v>
      </c>
      <c r="N241" s="10">
        <v>42669</v>
      </c>
      <c r="P241" s="10"/>
      <c r="R241" s="10"/>
      <c r="T241" s="10"/>
      <c r="V241" s="10"/>
      <c r="X241" s="10"/>
      <c r="Z241" s="10"/>
      <c r="AB241" s="10"/>
      <c r="AD241" s="10"/>
      <c r="AF241" s="10"/>
      <c r="AH241" s="10"/>
      <c r="AJ241" s="10"/>
      <c r="AL241" s="10"/>
      <c r="AN241" s="10"/>
      <c r="AP241" s="10"/>
      <c r="AR241" s="10"/>
      <c r="AT241" s="10"/>
    </row>
    <row r="242" spans="2:46" ht="232" x14ac:dyDescent="0.35">
      <c r="B242" s="20" t="str">
        <f>'INF GERAIS'!B242&amp;IFERROR(IF(INDEX(APOIO!$A$5:$A$50,MATCH('INF GERAIS'!N242,APOIO!$B$5:$B$50,0))="NÃO",APOIO!$A$2&amp;"NÃO VÁLIDO",""),"")</f>
        <v>2014.0228</v>
      </c>
      <c r="C242" s="20" t="str">
        <f>'INF GERAIS'!C242</f>
        <v>AGRESTE MERIDIONAL</v>
      </c>
      <c r="D242" s="20" t="str">
        <f>'INF GERAIS'!D242</f>
        <v>LAJEDO</v>
      </c>
      <c r="E242" s="20" t="str">
        <f>'INF GERAIS'!E242</f>
        <v>MELHORIA DA INFRAESTRUTURA URBANA COM PAVIMENTAÇÃO EM PARALELEPÍPEDOS GRANÍTICOS</v>
      </c>
      <c r="F242" s="20" t="str">
        <f>'INF GERAIS'!G242</f>
        <v>NORMAL</v>
      </c>
      <c r="G242" s="47" t="s">
        <v>4680</v>
      </c>
      <c r="H242" s="10"/>
      <c r="J242" s="10"/>
      <c r="K242" s="223" t="s">
        <v>6363</v>
      </c>
      <c r="L242" s="10">
        <v>42446</v>
      </c>
      <c r="M242" s="1" t="s">
        <v>7190</v>
      </c>
      <c r="N242" s="10">
        <v>42507</v>
      </c>
      <c r="O242" s="1" t="s">
        <v>7923</v>
      </c>
      <c r="P242" s="10">
        <v>42563</v>
      </c>
      <c r="Q242" s="1" t="s">
        <v>8883</v>
      </c>
      <c r="R242" s="10">
        <v>42773</v>
      </c>
      <c r="S242" s="1" t="s">
        <v>9633</v>
      </c>
      <c r="T242" s="10">
        <v>42919</v>
      </c>
      <c r="U242" s="1" t="s">
        <v>10069</v>
      </c>
      <c r="V242" s="10">
        <v>43025</v>
      </c>
      <c r="W242" s="1" t="s">
        <v>11795</v>
      </c>
      <c r="X242" s="10">
        <v>43454</v>
      </c>
      <c r="Y242" s="1440" t="s">
        <v>12224</v>
      </c>
      <c r="Z242" s="10">
        <v>43628</v>
      </c>
      <c r="AB242" s="10"/>
      <c r="AD242" s="10"/>
      <c r="AF242" s="10"/>
      <c r="AH242" s="10"/>
      <c r="AJ242" s="10"/>
      <c r="AL242" s="10"/>
      <c r="AN242" s="10"/>
      <c r="AP242" s="10"/>
      <c r="AR242" s="10"/>
      <c r="AT242" s="10"/>
    </row>
    <row r="243" spans="2:46" ht="116" x14ac:dyDescent="0.35">
      <c r="B243" s="20" t="str">
        <f>'INF GERAIS'!B243&amp;IFERROR(IF(INDEX(APOIO!$A$5:$A$50,MATCH('INF GERAIS'!N243,APOIO!$B$5:$B$50,0))="NÃO",APOIO!$A$2&amp;"NÃO VÁLIDO",""),"")</f>
        <v>2014.0229
NÃO VÁLIDO</v>
      </c>
      <c r="C243" s="20" t="str">
        <f>'INF GERAIS'!C243</f>
        <v>AGRESTE MERIDIONAL</v>
      </c>
      <c r="D243" s="20" t="str">
        <f>'INF GERAIS'!D243</f>
        <v>LAJEDO</v>
      </c>
      <c r="E243" s="20" t="str">
        <f>'INF GERAIS'!E243</f>
        <v>MELHORIA DA INFRAESTRUTURA URBANA COM PAVIMENTAÇÃO ASFÁLTICA EM TRATAMENTO SUPERFICIAL DUPLO - TSD</v>
      </c>
      <c r="F243" s="20" t="str">
        <f>'INF GERAIS'!G243</f>
        <v>NORMAL</v>
      </c>
      <c r="G243" s="47" t="s">
        <v>4680</v>
      </c>
      <c r="H243" s="10"/>
      <c r="J243" s="10"/>
      <c r="K243" s="1" t="s">
        <v>5815</v>
      </c>
      <c r="L243" s="10">
        <v>42419</v>
      </c>
      <c r="N243" s="10"/>
      <c r="P243" s="10"/>
      <c r="R243" s="10"/>
      <c r="T243" s="10"/>
      <c r="V243" s="10"/>
      <c r="X243" s="10"/>
      <c r="Z243" s="10"/>
      <c r="AB243" s="10"/>
      <c r="AD243" s="10"/>
      <c r="AF243" s="10"/>
      <c r="AH243" s="10"/>
      <c r="AJ243" s="10"/>
      <c r="AL243" s="10"/>
      <c r="AN243" s="10"/>
      <c r="AP243" s="10"/>
      <c r="AR243" s="10"/>
      <c r="AT243" s="10"/>
    </row>
    <row r="244" spans="2:46" ht="232" x14ac:dyDescent="0.35">
      <c r="B244" s="20" t="str">
        <f>'INF GERAIS'!B244&amp;IFERROR(IF(INDEX(APOIO!$A$5:$A$50,MATCH('INF GERAIS'!N244,APOIO!$B$5:$B$50,0))="NÃO",APOIO!$A$2&amp;"NÃO VÁLIDO",""),"")</f>
        <v>2014.0230
NÃO VÁLIDO</v>
      </c>
      <c r="C244" s="20" t="str">
        <f>'INF GERAIS'!C244</f>
        <v>AGRESTE MERIDIONAL</v>
      </c>
      <c r="D244" s="20" t="str">
        <f>'INF GERAIS'!D244</f>
        <v>LAJEDO</v>
      </c>
      <c r="E244" s="20" t="str">
        <f>'INF GERAIS'!E244</f>
        <v>MELHORIA DO ACESSO DA AVENIDA 19 DE MAIO</v>
      </c>
      <c r="F244" s="20" t="str">
        <f>'INF GERAIS'!G244</f>
        <v>NORMAL</v>
      </c>
      <c r="G244" s="47" t="s">
        <v>4680</v>
      </c>
      <c r="H244" s="10"/>
      <c r="J244" s="10"/>
      <c r="K244" s="223" t="s">
        <v>6363</v>
      </c>
      <c r="L244" s="10">
        <v>42446</v>
      </c>
      <c r="M244" s="1" t="s">
        <v>7190</v>
      </c>
      <c r="N244" s="10">
        <v>42507</v>
      </c>
      <c r="O244" s="1" t="s">
        <v>7922</v>
      </c>
      <c r="P244" s="10">
        <v>42563</v>
      </c>
      <c r="Q244" s="1" t="s">
        <v>8883</v>
      </c>
      <c r="R244" s="10">
        <v>42773</v>
      </c>
      <c r="S244" s="1" t="s">
        <v>9973</v>
      </c>
      <c r="T244" s="10">
        <v>42984</v>
      </c>
      <c r="V244" s="10"/>
      <c r="X244" s="10"/>
      <c r="Z244" s="10"/>
      <c r="AB244" s="10"/>
      <c r="AD244" s="10"/>
      <c r="AF244" s="10"/>
      <c r="AH244" s="10"/>
      <c r="AJ244" s="10"/>
      <c r="AL244" s="10"/>
      <c r="AN244" s="10"/>
      <c r="AP244" s="10"/>
      <c r="AR244" s="10"/>
      <c r="AT244" s="10"/>
    </row>
    <row r="245" spans="2:46" ht="116" x14ac:dyDescent="0.35">
      <c r="B245" s="20" t="str">
        <f>'INF GERAIS'!B245&amp;IFERROR(IF(INDEX(APOIO!$A$5:$A$50,MATCH('INF GERAIS'!N245,APOIO!$B$5:$B$50,0))="NÃO",APOIO!$A$2&amp;"NÃO VÁLIDO",""),"")</f>
        <v>2014.0231</v>
      </c>
      <c r="C245" s="20" t="str">
        <f>'INF GERAIS'!C245</f>
        <v>AGRESTE SETENTRIONAL</v>
      </c>
      <c r="D245" s="20" t="str">
        <f>'INF GERAIS'!D245</f>
        <v>LIMOEIRO</v>
      </c>
      <c r="E245" s="20" t="str">
        <f>'INF GERAIS'!E245</f>
        <v>CONSTRUÇÃO DE DUAS PRAÇAS UMA NA COMUNIDADE RURAL DE CAMPO GRANDE E OUTRA NO BAIRRO DA COHAB VELHA</v>
      </c>
      <c r="F245" s="20" t="str">
        <f>'INF GERAIS'!G245</f>
        <v>NORMAL</v>
      </c>
      <c r="G245" s="47" t="s">
        <v>4680</v>
      </c>
      <c r="H245" s="10"/>
      <c r="J245" s="10"/>
      <c r="K245" s="621" t="s">
        <v>8702</v>
      </c>
      <c r="L245" s="10">
        <v>42418</v>
      </c>
      <c r="M245" s="189" t="s">
        <v>6042</v>
      </c>
      <c r="N245" s="10">
        <v>42432</v>
      </c>
      <c r="P245" s="10"/>
      <c r="R245" s="10"/>
      <c r="T245" s="10"/>
      <c r="V245" s="10"/>
      <c r="X245" s="10"/>
      <c r="Z245" s="10"/>
      <c r="AB245" s="10"/>
      <c r="AD245" s="10"/>
      <c r="AF245" s="10"/>
      <c r="AH245" s="10"/>
      <c r="AJ245" s="10"/>
      <c r="AL245" s="10"/>
      <c r="AN245" s="10"/>
      <c r="AP245" s="10"/>
      <c r="AR245" s="10"/>
      <c r="AT245" s="10"/>
    </row>
    <row r="246" spans="2:46" ht="87" x14ac:dyDescent="0.35">
      <c r="B246" s="20" t="str">
        <f>'INF GERAIS'!B246&amp;IFERROR(IF(INDEX(APOIO!$A$5:$A$50,MATCH('INF GERAIS'!N246,APOIO!$B$5:$B$50,0))="NÃO",APOIO!$A$2&amp;"NÃO VÁLIDO",""),"")</f>
        <v>2014.0232</v>
      </c>
      <c r="C246" s="20" t="str">
        <f>'INF GERAIS'!C246</f>
        <v>AGRESTE SETENTRIONAL</v>
      </c>
      <c r="D246" s="20" t="str">
        <f>'INF GERAIS'!D246</f>
        <v>LIMOEIRO</v>
      </c>
      <c r="E246" s="20" t="str">
        <f>'INF GERAIS'!E246</f>
        <v>PAVIMENTAÇÃO EM PARALELEPÍPEDOS E DRENAGEM SUPERFICIAL DE ÁGUAS PLUVIAIS</v>
      </c>
      <c r="F246" s="20" t="str">
        <f>'INF GERAIS'!G246</f>
        <v>NORMAL</v>
      </c>
      <c r="G246" s="47" t="s">
        <v>4680</v>
      </c>
      <c r="H246" s="10"/>
      <c r="J246" s="10"/>
      <c r="K246" s="1" t="s">
        <v>5765</v>
      </c>
      <c r="L246" s="10">
        <v>42418</v>
      </c>
      <c r="M246" s="189" t="s">
        <v>6041</v>
      </c>
      <c r="N246" s="10">
        <v>42433</v>
      </c>
      <c r="P246" s="10"/>
      <c r="R246" s="10"/>
      <c r="T246" s="10"/>
      <c r="V246" s="10"/>
      <c r="X246" s="10"/>
      <c r="Z246" s="10"/>
      <c r="AB246" s="10"/>
      <c r="AD246" s="10"/>
      <c r="AF246" s="10"/>
      <c r="AH246" s="10"/>
      <c r="AJ246" s="10"/>
      <c r="AL246" s="10"/>
      <c r="AN246" s="10"/>
      <c r="AP246" s="10"/>
      <c r="AR246" s="10"/>
      <c r="AT246" s="10"/>
    </row>
    <row r="247" spans="2:46" ht="145" x14ac:dyDescent="0.35">
      <c r="B247" s="20" t="str">
        <f>'INF GERAIS'!B247&amp;IFERROR(IF(INDEX(APOIO!$A$5:$A$50,MATCH('INF GERAIS'!N247,APOIO!$B$5:$B$50,0))="NÃO",APOIO!$A$2&amp;"NÃO VÁLIDO",""),"")</f>
        <v>2014.0233</v>
      </c>
      <c r="C247" s="20" t="str">
        <f>'INF GERAIS'!C247</f>
        <v>MATA NORTE</v>
      </c>
      <c r="D247" s="20" t="str">
        <f>'INF GERAIS'!D247</f>
        <v>MACAPARANA</v>
      </c>
      <c r="E247" s="20" t="str">
        <f>'INF GERAIS'!E247</f>
        <v>CONSTRUÇÃO DAS PRAÇAS DO ALVORADA, TERRA PROMETIDA, PAQUEVIRA, PIRAUÁ, EREM E  LAGOA GRANDE; REFORMA DAS PRAÇAS DO FÓRUM E POSTO</v>
      </c>
      <c r="F247" s="20" t="str">
        <f>'INF GERAIS'!G247</f>
        <v>NORMAL</v>
      </c>
      <c r="G247" s="47" t="s">
        <v>4680</v>
      </c>
      <c r="H247" s="10"/>
      <c r="J247" s="10"/>
      <c r="K247" s="220" t="s">
        <v>6434</v>
      </c>
      <c r="L247" s="10">
        <v>42459</v>
      </c>
      <c r="M247" s="1" t="s">
        <v>6544</v>
      </c>
      <c r="N247" s="10">
        <v>42461</v>
      </c>
      <c r="O247" s="1127" t="s">
        <v>11162</v>
      </c>
      <c r="P247" s="10">
        <v>43255</v>
      </c>
      <c r="Q247" s="1128" t="s">
        <v>11165</v>
      </c>
      <c r="R247" s="10">
        <v>43256</v>
      </c>
      <c r="S247" s="1" t="s">
        <v>11215</v>
      </c>
      <c r="T247" s="10">
        <v>43269</v>
      </c>
      <c r="U247" s="1" t="s">
        <v>11552</v>
      </c>
      <c r="V247" s="10">
        <v>43321</v>
      </c>
      <c r="W247" s="1251" t="s">
        <v>11557</v>
      </c>
      <c r="X247" s="10">
        <v>43321</v>
      </c>
      <c r="Y247" s="1251" t="s">
        <v>11655</v>
      </c>
      <c r="Z247" s="10">
        <v>43370</v>
      </c>
      <c r="AA247" s="1252" t="s">
        <v>11666</v>
      </c>
      <c r="AB247" s="10">
        <v>43374</v>
      </c>
      <c r="AD247" s="10"/>
      <c r="AF247" s="10"/>
      <c r="AH247" s="10"/>
      <c r="AJ247" s="10"/>
      <c r="AL247" s="10"/>
      <c r="AN247" s="10"/>
      <c r="AP247" s="10"/>
      <c r="AR247" s="10"/>
      <c r="AT247" s="10"/>
    </row>
    <row r="248" spans="2:46" ht="203" x14ac:dyDescent="0.35">
      <c r="B248" s="20" t="str">
        <f>'INF GERAIS'!B248&amp;IFERROR(IF(INDEX(APOIO!$A$5:$A$50,MATCH('INF GERAIS'!N248,APOIO!$B$5:$B$50,0))="NÃO",APOIO!$A$2&amp;"NÃO VÁLIDO",""),"")</f>
        <v>2014.0234</v>
      </c>
      <c r="C248" s="20" t="str">
        <f>'INF GERAIS'!C248</f>
        <v>MATA NORTE</v>
      </c>
      <c r="D248" s="20" t="str">
        <f>'INF GERAIS'!D248</f>
        <v>MACAPARANA</v>
      </c>
      <c r="E248" s="20" t="str">
        <f>'INF GERAIS'!E248</f>
        <v>SUBSTITUIÇÃO DA ESTRUTURA METÁLICA E COBERTA DA QUADRA POLIESPORTIVA DO DISTRITO DE PIRAUÁ E SUBSTITUIÇÃO DO PISO EM MADEIRA DE LEI DO GINÁSIO DE ESPORTES JOAQUIM FRANCISCO</v>
      </c>
      <c r="F248" s="20" t="str">
        <f>'INF GERAIS'!G248</f>
        <v>NORMAL</v>
      </c>
      <c r="G248" s="47" t="s">
        <v>4680</v>
      </c>
      <c r="H248" s="10"/>
      <c r="J248" s="10"/>
      <c r="K248" s="220" t="s">
        <v>6434</v>
      </c>
      <c r="L248" s="10">
        <v>42425</v>
      </c>
      <c r="M248" s="1" t="s">
        <v>6489</v>
      </c>
      <c r="N248" s="10">
        <v>42459</v>
      </c>
      <c r="O248" s="1" t="s">
        <v>11215</v>
      </c>
      <c r="P248" s="10">
        <v>43269</v>
      </c>
      <c r="Q248" s="1238" t="s">
        <v>11615</v>
      </c>
      <c r="R248" s="10">
        <v>43354</v>
      </c>
      <c r="S248" s="1243" t="s">
        <v>11634</v>
      </c>
      <c r="T248" s="10">
        <v>43361</v>
      </c>
      <c r="U248" s="1247" t="s">
        <v>11641</v>
      </c>
      <c r="V248" s="10">
        <v>43367</v>
      </c>
      <c r="W248" s="1277" t="s">
        <v>11723</v>
      </c>
      <c r="X248" s="10">
        <v>43398</v>
      </c>
      <c r="Y248" s="1583" t="s">
        <v>12680</v>
      </c>
      <c r="Z248" s="10">
        <v>43768</v>
      </c>
      <c r="AA248" s="1630" t="s">
        <v>12808</v>
      </c>
      <c r="AB248" s="10">
        <v>43809</v>
      </c>
      <c r="AC248" s="1676" t="s">
        <v>12922</v>
      </c>
      <c r="AD248" s="10">
        <v>43845</v>
      </c>
      <c r="AE248" s="1676" t="s">
        <v>12923</v>
      </c>
      <c r="AF248" s="10">
        <v>43480</v>
      </c>
      <c r="AH248" s="10"/>
      <c r="AJ248" s="10"/>
      <c r="AL248" s="10"/>
      <c r="AN248" s="10"/>
      <c r="AP248" s="10"/>
      <c r="AR248" s="10"/>
      <c r="AT248" s="10"/>
    </row>
    <row r="249" spans="2:46" ht="87" x14ac:dyDescent="0.35">
      <c r="B249" s="20" t="str">
        <f>'INF GERAIS'!B249&amp;IFERROR(IF(INDEX(APOIO!$A$5:$A$50,MATCH('INF GERAIS'!N249,APOIO!$B$5:$B$50,0))="NÃO",APOIO!$A$2&amp;"NÃO VÁLIDO",""),"")</f>
        <v>2014.0235</v>
      </c>
      <c r="C249" s="20" t="str">
        <f>'INF GERAIS'!C249</f>
        <v>AGRESTE SETENTRIONAL</v>
      </c>
      <c r="D249" s="20" t="str">
        <f>'INF GERAIS'!D249</f>
        <v>MACHADOS</v>
      </c>
      <c r="E249" s="20" t="str">
        <f>'INF GERAIS'!E249</f>
        <v>CONSTRUÇÃO DE MURO DE CONTENÇÃO NA PE 89, NO BAIRRO LARANJEIRAS - MACHADOS/PE</v>
      </c>
      <c r="F249" s="20" t="str">
        <f>'INF GERAIS'!G249</f>
        <v>NORMAL</v>
      </c>
      <c r="G249" s="47" t="s">
        <v>4680</v>
      </c>
      <c r="H249" s="10"/>
      <c r="J249" s="10"/>
      <c r="K249" s="126" t="s">
        <v>8253</v>
      </c>
      <c r="L249" s="10">
        <v>42416</v>
      </c>
      <c r="N249" s="10"/>
      <c r="P249" s="10"/>
      <c r="R249" s="10"/>
      <c r="T249" s="10"/>
      <c r="V249" s="10"/>
      <c r="X249" s="10"/>
      <c r="Z249" s="10"/>
      <c r="AB249" s="10"/>
      <c r="AD249" s="10"/>
      <c r="AF249" s="10"/>
      <c r="AH249" s="10"/>
      <c r="AJ249" s="10"/>
      <c r="AL249" s="10"/>
      <c r="AN249" s="10"/>
      <c r="AP249" s="10"/>
      <c r="AR249" s="10"/>
      <c r="AT249" s="10"/>
    </row>
    <row r="250" spans="2:46" ht="130.5" x14ac:dyDescent="0.35">
      <c r="B250" s="20" t="str">
        <f>'INF GERAIS'!B250&amp;IFERROR(IF(INDEX(APOIO!$A$5:$A$50,MATCH('INF GERAIS'!N250,APOIO!$B$5:$B$50,0))="NÃO",APOIO!$A$2&amp;"NÃO VÁLIDO",""),"")</f>
        <v>2014.0236</v>
      </c>
      <c r="C250" s="20" t="str">
        <f>'INF GERAIS'!C250</f>
        <v>AGRESTE SETENTRIONAL</v>
      </c>
      <c r="D250" s="20" t="str">
        <f>'INF GERAIS'!D250</f>
        <v>MACHADOS</v>
      </c>
      <c r="E250" s="20" t="str">
        <f>'INF GERAIS'!E250</f>
        <v>PAVIMENTAÇÃO EM PARALELEPÍPEDOS GRANÍTICOS, DRENAGEM E SINALIZAÇÃO VIÁRIA DE DIVERSAS RUAS DO CENTRO</v>
      </c>
      <c r="F250" s="20" t="str">
        <f>'INF GERAIS'!G250</f>
        <v>NORMAL</v>
      </c>
      <c r="G250" s="47" t="s">
        <v>4680</v>
      </c>
      <c r="H250" s="10"/>
      <c r="J250" s="10"/>
      <c r="K250" s="126" t="s">
        <v>8253</v>
      </c>
      <c r="L250" s="10">
        <v>42416</v>
      </c>
      <c r="N250" s="10"/>
      <c r="P250" s="10"/>
      <c r="R250" s="10"/>
      <c r="T250" s="10"/>
      <c r="V250" s="10"/>
      <c r="X250" s="10"/>
      <c r="Z250" s="10"/>
      <c r="AB250" s="10"/>
      <c r="AD250" s="10"/>
      <c r="AF250" s="10"/>
      <c r="AH250" s="10"/>
      <c r="AJ250" s="10"/>
      <c r="AL250" s="10"/>
      <c r="AN250" s="10"/>
      <c r="AP250" s="10"/>
      <c r="AR250" s="10"/>
      <c r="AT250" s="10"/>
    </row>
    <row r="251" spans="2:46" ht="87" x14ac:dyDescent="0.35">
      <c r="B251" s="20" t="str">
        <f>'INF GERAIS'!B251&amp;IFERROR(IF(INDEX(APOIO!$A$5:$A$50,MATCH('INF GERAIS'!N251,APOIO!$B$5:$B$50,0))="NÃO",APOIO!$A$2&amp;"NÃO VÁLIDO",""),"")</f>
        <v>2014.0237</v>
      </c>
      <c r="C251" s="20" t="str">
        <f>'INF GERAIS'!C251</f>
        <v>SERTÃO DO MOXOTÓ</v>
      </c>
      <c r="D251" s="20" t="str">
        <f>'INF GERAIS'!D251</f>
        <v>MANARI</v>
      </c>
      <c r="E251" s="20" t="str">
        <f>'INF GERAIS'!E251</f>
        <v>CONSTRUÇÃO DO BLOCO II, BLOCO III E BLOCO IV DA ESCOLA NOVA MUNICIPAL MARIA ALZIRA</v>
      </c>
      <c r="F251" s="20" t="str">
        <f>'INF GERAIS'!G251</f>
        <v>NORMAL</v>
      </c>
      <c r="G251" s="47" t="s">
        <v>4680</v>
      </c>
      <c r="H251" s="10"/>
      <c r="J251" s="10"/>
      <c r="K251" s="1" t="s">
        <v>5914</v>
      </c>
      <c r="L251" s="10">
        <v>42425</v>
      </c>
      <c r="N251" s="10"/>
      <c r="P251" s="10"/>
      <c r="R251" s="10"/>
      <c r="T251" s="10"/>
      <c r="V251" s="10"/>
      <c r="X251" s="10"/>
      <c r="Z251" s="10"/>
      <c r="AB251" s="10"/>
      <c r="AD251" s="10"/>
      <c r="AF251" s="10"/>
      <c r="AH251" s="10"/>
      <c r="AJ251" s="10"/>
      <c r="AL251" s="10"/>
      <c r="AN251" s="10"/>
      <c r="AP251" s="10"/>
      <c r="AR251" s="10"/>
      <c r="AT251" s="10"/>
    </row>
    <row r="252" spans="2:46" ht="116" x14ac:dyDescent="0.35">
      <c r="B252" s="20" t="str">
        <f>'INF GERAIS'!B252&amp;IFERROR(IF(INDEX(APOIO!$A$5:$A$50,MATCH('INF GERAIS'!N252,APOIO!$B$5:$B$50,0))="NÃO",APOIO!$A$2&amp;"NÃO VÁLIDO",""),"")</f>
        <v>2014.0238</v>
      </c>
      <c r="C252" s="20" t="str">
        <f>'INF GERAIS'!C252</f>
        <v>MATA SUL</v>
      </c>
      <c r="D252" s="20" t="str">
        <f>'INF GERAIS'!D252</f>
        <v>MARAIAL</v>
      </c>
      <c r="E252" s="278" t="str">
        <f>'INF GERAIS'!E252</f>
        <v>PAVIMENTAÇÃO DE VIAS URBANAS DO MUNICÍPIO NOS BAIRROS NOVA MARAIAL, LOTEAMENTO MANOEL NUNES VIANA, BAIRRO BOM JESUS RUA PROJETADA 15, BAIRRO SÃO LUIZ, DISTRITO DE SERTÃOZINHO DE CIMA E DISTRITO DE SERTÃOZINHO DE BAIXO</v>
      </c>
      <c r="F252" s="20" t="str">
        <f>'INF GERAIS'!G252</f>
        <v>NORMAL</v>
      </c>
      <c r="G252" s="47" t="s">
        <v>4680</v>
      </c>
      <c r="H252" s="10"/>
      <c r="J252" s="10"/>
      <c r="K252" s="1" t="s">
        <v>6249</v>
      </c>
      <c r="L252" s="10">
        <v>42439</v>
      </c>
      <c r="M252" s="294" t="s">
        <v>6893</v>
      </c>
      <c r="N252" s="10">
        <v>42479</v>
      </c>
      <c r="O252" s="638" t="s">
        <v>8898</v>
      </c>
      <c r="P252" s="10">
        <v>42775</v>
      </c>
      <c r="Q252" s="874" t="s">
        <v>10007</v>
      </c>
      <c r="R252" s="10">
        <v>42857</v>
      </c>
      <c r="S252" s="1" t="s">
        <v>10008</v>
      </c>
      <c r="T252" s="10">
        <v>43004</v>
      </c>
      <c r="U252" s="1123" t="s">
        <v>11143</v>
      </c>
      <c r="V252" s="10">
        <v>43245</v>
      </c>
      <c r="W252" s="1" t="s">
        <v>11166</v>
      </c>
      <c r="X252" s="10">
        <v>43256</v>
      </c>
      <c r="Y252" s="1897" t="s">
        <v>13654</v>
      </c>
      <c r="Z252" s="10">
        <v>44679</v>
      </c>
      <c r="AB252" s="10"/>
      <c r="AD252" s="10"/>
      <c r="AF252" s="10"/>
      <c r="AH252" s="10"/>
      <c r="AJ252" s="10"/>
      <c r="AL252" s="10"/>
      <c r="AN252" s="10"/>
      <c r="AP252" s="10"/>
      <c r="AR252" s="10"/>
      <c r="AT252" s="10"/>
    </row>
    <row r="253" spans="2:46" s="1506" customFormat="1" ht="145" x14ac:dyDescent="0.35">
      <c r="B253" s="1506" t="str">
        <f>'INF GERAIS'!B253&amp;IFERROR(IF(INDEX(APOIO!$A$5:$A$50,MATCH('INF GERAIS'!N253,APOIO!$B$5:$B$50,0))="NÃO",APOIO!$A$2&amp;"NÃO VÁLIDO",""),"")</f>
        <v>2014.0444</v>
      </c>
      <c r="C253" s="1506" t="str">
        <f>'INF GERAIS'!C253</f>
        <v>SERTÃO CENTRAL</v>
      </c>
      <c r="D253" s="1506" t="str">
        <f>'INF GERAIS'!D253</f>
        <v>MIRANDIBA</v>
      </c>
      <c r="E253" s="1506" t="str">
        <f>'INF GERAIS'!E253</f>
        <v>PAVIMENTAÇÃO EM PARALELEPÍPEDOS GRANÍTICOS NA RUA EXPEDITO LOPES BARROS, LOCALIZADA NA SEDE DO MUNICÍPIO DE MIRANDIBA/PE</v>
      </c>
      <c r="F253" s="1506" t="str">
        <f>'INF GERAIS'!G253</f>
        <v>NORMAL</v>
      </c>
      <c r="G253" s="1954" t="s">
        <v>4680</v>
      </c>
      <c r="H253" s="233"/>
      <c r="J253" s="233"/>
      <c r="K253" s="1506" t="s">
        <v>13769</v>
      </c>
      <c r="L253" s="233">
        <v>44487</v>
      </c>
      <c r="N253" s="233"/>
      <c r="P253" s="233"/>
      <c r="R253" s="233"/>
      <c r="T253" s="233"/>
      <c r="V253" s="233"/>
      <c r="X253" s="233"/>
      <c r="Z253" s="233"/>
      <c r="AB253" s="233"/>
      <c r="AD253" s="233"/>
      <c r="AF253" s="233"/>
      <c r="AH253" s="233"/>
      <c r="AJ253" s="233"/>
      <c r="AL253" s="233"/>
      <c r="AN253" s="233"/>
      <c r="AP253" s="233"/>
      <c r="AR253" s="233"/>
      <c r="AT253" s="233"/>
    </row>
    <row r="254" spans="2:46" ht="58" x14ac:dyDescent="0.35">
      <c r="B254" s="20" t="str">
        <f>'INF GERAIS'!B254&amp;IFERROR(IF(INDEX(APOIO!$A$5:$A$50,MATCH('INF GERAIS'!N254,APOIO!$B$5:$B$50,0))="NÃO",APOIO!$A$2&amp;"NÃO VÁLIDO",""),"")</f>
        <v>2014.0239</v>
      </c>
      <c r="C254" s="20" t="str">
        <f>'INF GERAIS'!C254</f>
        <v>SERTÃO CENTRAL</v>
      </c>
      <c r="D254" s="20" t="str">
        <f>'INF GERAIS'!D254</f>
        <v>MIRANDIBA</v>
      </c>
      <c r="E254" s="20" t="str">
        <f>'INF GERAIS'!E254</f>
        <v>PAVIMENTAÇÃO EM PARALELEPIPEDO GRANITICO</v>
      </c>
      <c r="F254" s="20" t="str">
        <f>'INF GERAIS'!G254</f>
        <v>NORMAL</v>
      </c>
      <c r="G254" s="47" t="s">
        <v>4680</v>
      </c>
      <c r="H254" s="10"/>
      <c r="J254" s="10"/>
      <c r="K254" s="177" t="s">
        <v>5926</v>
      </c>
      <c r="L254" s="10">
        <v>42418</v>
      </c>
      <c r="N254" s="10"/>
      <c r="P254" s="10"/>
      <c r="R254" s="10"/>
      <c r="T254" s="10"/>
      <c r="V254" s="10"/>
      <c r="X254" s="10"/>
      <c r="Z254" s="10"/>
      <c r="AB254" s="10"/>
      <c r="AD254" s="10"/>
      <c r="AF254" s="10"/>
      <c r="AH254" s="10"/>
      <c r="AJ254" s="10"/>
      <c r="AL254" s="10"/>
      <c r="AN254" s="10"/>
      <c r="AP254" s="10"/>
      <c r="AR254" s="10"/>
      <c r="AT254" s="10"/>
    </row>
    <row r="255" spans="2:46" ht="87" x14ac:dyDescent="0.35">
      <c r="B255" s="20" t="str">
        <f>'INF GERAIS'!B255&amp;IFERROR(IF(INDEX(APOIO!$A$5:$A$50,MATCH('INF GERAIS'!N255,APOIO!$B$5:$B$50,0))="NÃO",APOIO!$A$2&amp;"NÃO VÁLIDO",""),"")</f>
        <v>2014.0240</v>
      </c>
      <c r="C255" s="20" t="str">
        <f>'INF GERAIS'!C255</f>
        <v>SERTÃO CENTRAL</v>
      </c>
      <c r="D255" s="20" t="str">
        <f>'INF GERAIS'!D255</f>
        <v>MIRANDIBA</v>
      </c>
      <c r="E255" s="20" t="str">
        <f>'INF GERAIS'!E255</f>
        <v>PAVIMENTAÇÃO EM PARALELEPIPEDO GRANITICO E URBANIZAÇÃO DA PRAÇA</v>
      </c>
      <c r="F255" s="20" t="str">
        <f>'INF GERAIS'!G255</f>
        <v>NORMAL</v>
      </c>
      <c r="G255" s="47" t="s">
        <v>4680</v>
      </c>
      <c r="H255" s="10"/>
      <c r="J255" s="10"/>
      <c r="K255" s="268" t="s">
        <v>5926</v>
      </c>
      <c r="L255" s="10">
        <v>42418</v>
      </c>
      <c r="N255" s="10"/>
      <c r="P255" s="10"/>
      <c r="R255" s="10"/>
      <c r="T255" s="10"/>
      <c r="V255" s="10"/>
      <c r="X255" s="10"/>
      <c r="Z255" s="10"/>
      <c r="AB255" s="10"/>
      <c r="AD255" s="10"/>
      <c r="AF255" s="10"/>
      <c r="AH255" s="10"/>
      <c r="AJ255" s="10"/>
      <c r="AL255" s="10"/>
      <c r="AN255" s="10"/>
      <c r="AP255" s="10"/>
      <c r="AR255" s="10"/>
      <c r="AT255" s="10"/>
    </row>
    <row r="256" spans="2:46" ht="43.5" x14ac:dyDescent="0.35">
      <c r="B256" s="20" t="str">
        <f>'INF GERAIS'!B256&amp;IFERROR(IF(INDEX(APOIO!$A$5:$A$50,MATCH('INF GERAIS'!N256,APOIO!$B$5:$B$50,0))="NÃO",APOIO!$A$2&amp;"NÃO VÁLIDO",""),"")</f>
        <v>2014.0241</v>
      </c>
      <c r="C256" s="20" t="str">
        <f>'INF GERAIS'!C256</f>
        <v>SERTÃO DO ARARIPE</v>
      </c>
      <c r="D256" s="20" t="str">
        <f>'INF GERAIS'!D256</f>
        <v>MOREILÂNDIA</v>
      </c>
      <c r="E256" s="20" t="str">
        <f>'INF GERAIS'!E256</f>
        <v>REVITALIZAÇÃO DO ESTÁDIO DE FUTEBOL</v>
      </c>
      <c r="F256" s="20" t="str">
        <f>'INF GERAIS'!G256</f>
        <v>NORMAL</v>
      </c>
      <c r="G256" s="47" t="s">
        <v>4680</v>
      </c>
      <c r="H256" s="10"/>
      <c r="J256" s="10"/>
      <c r="K256" s="176" t="s">
        <v>5903</v>
      </c>
      <c r="L256" s="10">
        <v>41694</v>
      </c>
      <c r="N256" s="10"/>
      <c r="P256" s="10"/>
      <c r="R256" s="10"/>
      <c r="T256" s="10"/>
      <c r="V256" s="10"/>
      <c r="X256" s="10"/>
      <c r="Z256" s="10"/>
      <c r="AB256" s="10"/>
      <c r="AD256" s="10"/>
      <c r="AF256" s="10"/>
      <c r="AH256" s="10"/>
      <c r="AJ256" s="10"/>
      <c r="AL256" s="10"/>
      <c r="AN256" s="10"/>
      <c r="AP256" s="10"/>
      <c r="AR256" s="10"/>
      <c r="AT256" s="10"/>
    </row>
    <row r="257" spans="2:46" ht="58" x14ac:dyDescent="0.35">
      <c r="B257" s="20" t="str">
        <f>'INF GERAIS'!B257&amp;IFERROR(IF(INDEX(APOIO!$A$5:$A$50,MATCH('INF GERAIS'!N257,APOIO!$B$5:$B$50,0))="NÃO",APOIO!$A$2&amp;"NÃO VÁLIDO",""),"")</f>
        <v>2014.0242</v>
      </c>
      <c r="C257" s="20" t="str">
        <f>'INF GERAIS'!C257</f>
        <v>SERTÃO DO ARARIPE</v>
      </c>
      <c r="D257" s="20" t="str">
        <f>'INF GERAIS'!D257</f>
        <v>MOREILÂNDIA</v>
      </c>
      <c r="E257" s="20" t="str">
        <f>'INF GERAIS'!E257</f>
        <v>CONSTRUÇÃO DO MURO DA CRECHE DO LOTEAMENTO SANTA TERESINHA</v>
      </c>
      <c r="F257" s="20" t="str">
        <f>'INF GERAIS'!G257</f>
        <v>NORMAL</v>
      </c>
      <c r="G257" s="47" t="s">
        <v>4680</v>
      </c>
      <c r="H257" s="10"/>
      <c r="J257" s="10"/>
      <c r="K257" s="1" t="s">
        <v>5705</v>
      </c>
      <c r="L257" s="10"/>
      <c r="N257" s="10"/>
      <c r="P257" s="10"/>
      <c r="R257" s="10"/>
      <c r="T257" s="10"/>
      <c r="V257" s="10"/>
      <c r="X257" s="10"/>
      <c r="Z257" s="10"/>
      <c r="AB257" s="10"/>
      <c r="AD257" s="10"/>
      <c r="AF257" s="10"/>
      <c r="AH257" s="10"/>
      <c r="AJ257" s="10"/>
      <c r="AL257" s="10"/>
      <c r="AN257" s="10"/>
      <c r="AP257" s="10"/>
      <c r="AR257" s="10"/>
      <c r="AT257" s="10"/>
    </row>
    <row r="258" spans="2:46" ht="58" x14ac:dyDescent="0.35">
      <c r="B258" s="20" t="str">
        <f>'INF GERAIS'!B258&amp;IFERROR(IF(INDEX(APOIO!$A$5:$A$50,MATCH('INF GERAIS'!N258,APOIO!$B$5:$B$50,0))="NÃO",APOIO!$A$2&amp;"NÃO VÁLIDO",""),"")</f>
        <v>2014.0243</v>
      </c>
      <c r="C258" s="20" t="str">
        <f>'INF GERAIS'!C258</f>
        <v>SERTÃO DO ARARIPE</v>
      </c>
      <c r="D258" s="20" t="str">
        <f>'INF GERAIS'!D258</f>
        <v>MOREILÂNDIA</v>
      </c>
      <c r="E258" s="20" t="str">
        <f>'INF GERAIS'!E258</f>
        <v>CONSTRUÇÃO DO MURO DA CRECHE DA RUA PEDRO RIBEIRO</v>
      </c>
      <c r="F258" s="20" t="str">
        <f>'INF GERAIS'!G258</f>
        <v>NORMAL</v>
      </c>
      <c r="G258" s="47" t="s">
        <v>4680</v>
      </c>
      <c r="H258" s="10"/>
      <c r="J258" s="10"/>
      <c r="K258" s="1" t="s">
        <v>5705</v>
      </c>
      <c r="L258" s="10"/>
      <c r="N258" s="10"/>
      <c r="P258" s="10"/>
      <c r="R258" s="10"/>
      <c r="T258" s="10"/>
      <c r="V258" s="10"/>
      <c r="X258" s="10"/>
      <c r="Z258" s="10"/>
      <c r="AB258" s="10"/>
      <c r="AD258" s="10"/>
      <c r="AF258" s="10"/>
      <c r="AH258" s="10"/>
      <c r="AJ258" s="10"/>
      <c r="AL258" s="10"/>
      <c r="AN258" s="10"/>
      <c r="AP258" s="10"/>
      <c r="AR258" s="10"/>
      <c r="AT258" s="10"/>
    </row>
    <row r="259" spans="2:46" ht="58" x14ac:dyDescent="0.35">
      <c r="B259" s="20" t="str">
        <f>'INF GERAIS'!B259&amp;IFERROR(IF(INDEX(APOIO!$A$5:$A$50,MATCH('INF GERAIS'!N259,APOIO!$B$5:$B$50,0))="NÃO",APOIO!$A$2&amp;"NÃO VÁLIDO",""),"")</f>
        <v>2014.0244</v>
      </c>
      <c r="C259" s="20" t="str">
        <f>'INF GERAIS'!C259</f>
        <v>SERTÃO DO ARARIPE</v>
      </c>
      <c r="D259" s="20" t="str">
        <f>'INF GERAIS'!D259</f>
        <v>MOREILÂNDIA</v>
      </c>
      <c r="E259" s="20" t="str">
        <f>'INF GERAIS'!E259</f>
        <v>CONSTRUÇÃO DO MURO DA QUADRA DE CARIRIMIRIM</v>
      </c>
      <c r="F259" s="20" t="str">
        <f>'INF GERAIS'!G259</f>
        <v>NORMAL</v>
      </c>
      <c r="G259" s="47" t="s">
        <v>4680</v>
      </c>
      <c r="H259" s="10"/>
      <c r="J259" s="10"/>
      <c r="K259" s="1" t="s">
        <v>5705</v>
      </c>
      <c r="L259" s="10"/>
      <c r="N259" s="10"/>
      <c r="P259" s="10"/>
      <c r="R259" s="10"/>
      <c r="T259" s="10"/>
      <c r="V259" s="10"/>
      <c r="X259" s="10"/>
      <c r="Z259" s="10"/>
      <c r="AB259" s="10"/>
      <c r="AD259" s="10"/>
      <c r="AF259" s="10"/>
      <c r="AH259" s="10"/>
      <c r="AJ259" s="10"/>
      <c r="AL259" s="10"/>
      <c r="AN259" s="10"/>
      <c r="AP259" s="10"/>
      <c r="AR259" s="10"/>
      <c r="AT259" s="10"/>
    </row>
    <row r="260" spans="2:46" ht="188.5" x14ac:dyDescent="0.35">
      <c r="B260" s="20" t="str">
        <f>'INF GERAIS'!B260&amp;IFERROR(IF(INDEX(APOIO!$A$5:$A$50,MATCH('INF GERAIS'!N260,APOIO!$B$5:$B$50,0))="NÃO",APOIO!$A$2&amp;"NÃO VÁLIDO",""),"")</f>
        <v>2014.0245</v>
      </c>
      <c r="C260" s="20" t="str">
        <f>'INF GERAIS'!C260</f>
        <v>METROPOLITANA</v>
      </c>
      <c r="D260" s="20" t="str">
        <f>'INF GERAIS'!D260</f>
        <v>MORENO</v>
      </c>
      <c r="E260" s="20" t="str">
        <f>'INF GERAIS'!E260</f>
        <v>PAVIMENTAÇÃO E DRENAGEM DE DIVERSAS RUAS NO MUNICÍPIO DE MORENO</v>
      </c>
      <c r="F260" s="20" t="str">
        <f>'INF GERAIS'!G260</f>
        <v>NORMAL</v>
      </c>
      <c r="G260" s="47" t="s">
        <v>4680</v>
      </c>
      <c r="H260" s="10"/>
      <c r="J260" s="10"/>
      <c r="K260" s="144" t="s">
        <v>5757</v>
      </c>
      <c r="L260" s="10">
        <v>42417</v>
      </c>
      <c r="M260" s="235" t="s">
        <v>6421</v>
      </c>
      <c r="N260" s="10">
        <v>42452</v>
      </c>
      <c r="O260" s="1" t="s">
        <v>7360</v>
      </c>
      <c r="P260" s="10">
        <v>42522</v>
      </c>
      <c r="Q260" s="364" t="s">
        <v>7425</v>
      </c>
      <c r="R260" s="10">
        <v>42529</v>
      </c>
      <c r="S260" s="483" t="s">
        <v>8087</v>
      </c>
      <c r="T260" s="10">
        <v>42583</v>
      </c>
      <c r="U260" s="487" t="s">
        <v>8101</v>
      </c>
      <c r="V260" s="10">
        <v>42585</v>
      </c>
      <c r="W260" s="493" t="s">
        <v>8116</v>
      </c>
      <c r="X260" s="10">
        <v>42592</v>
      </c>
      <c r="Y260" s="574" t="s">
        <v>8520</v>
      </c>
      <c r="Z260" s="10">
        <v>42654</v>
      </c>
      <c r="AA260" s="1" t="s">
        <v>8925</v>
      </c>
      <c r="AB260" s="10">
        <v>42745</v>
      </c>
      <c r="AC260" s="1" t="s">
        <v>9011</v>
      </c>
      <c r="AD260" s="10">
        <v>42830</v>
      </c>
      <c r="AE260" s="1" t="s">
        <v>12568</v>
      </c>
      <c r="AF260" s="10">
        <v>43738</v>
      </c>
      <c r="AG260" s="1" t="s">
        <v>14013</v>
      </c>
      <c r="AH260" s="10">
        <v>45426</v>
      </c>
      <c r="AJ260" s="10"/>
      <c r="AL260" s="10"/>
      <c r="AN260" s="10"/>
      <c r="AP260" s="10"/>
      <c r="AR260" s="10"/>
      <c r="AT260" s="10"/>
    </row>
    <row r="261" spans="2:46" ht="72.5" x14ac:dyDescent="0.35">
      <c r="B261" s="20" t="str">
        <f>'INF GERAIS'!B261&amp;IFERROR(IF(INDEX(APOIO!$A$5:$A$50,MATCH('INF GERAIS'!N261,APOIO!$B$5:$B$50,0))="NÃO",APOIO!$A$2&amp;"NÃO VÁLIDO",""),"")</f>
        <v>2014.0246</v>
      </c>
      <c r="C261" s="20" t="str">
        <f>'INF GERAIS'!C261</f>
        <v>MATA NORTE</v>
      </c>
      <c r="D261" s="20" t="str">
        <f>'INF GERAIS'!D261</f>
        <v>NAZARÉ DA MATA</v>
      </c>
      <c r="E261" s="20" t="str">
        <f>'INF GERAIS'!E261</f>
        <v>PAVIMENTAÇÃO EM PARALELEPÍPEDOS GRANÍTICOS EM DIVERSAS RUAS</v>
      </c>
      <c r="F261" s="20" t="str">
        <f>'INF GERAIS'!G261</f>
        <v>NORMAL</v>
      </c>
      <c r="G261" s="47" t="s">
        <v>4680</v>
      </c>
      <c r="H261" s="10"/>
      <c r="J261" s="10"/>
      <c r="K261" s="220" t="s">
        <v>6315</v>
      </c>
      <c r="L261" s="10">
        <v>42444</v>
      </c>
      <c r="N261" s="10"/>
      <c r="P261" s="10"/>
      <c r="R261" s="10"/>
      <c r="T261" s="10"/>
      <c r="V261" s="10"/>
      <c r="X261" s="10"/>
      <c r="Z261" s="10"/>
      <c r="AB261" s="10"/>
      <c r="AD261" s="10"/>
      <c r="AF261" s="10"/>
      <c r="AH261" s="10"/>
      <c r="AJ261" s="10"/>
      <c r="AL261" s="10"/>
      <c r="AN261" s="10"/>
      <c r="AP261" s="10"/>
      <c r="AR261" s="10"/>
      <c r="AT261" s="10"/>
    </row>
    <row r="262" spans="2:46" ht="217.5" x14ac:dyDescent="0.35">
      <c r="B262" s="20" t="str">
        <f>'INF GERAIS'!B262&amp;IFERROR(IF(INDEX(APOIO!$A$5:$A$50,MATCH('INF GERAIS'!N262,APOIO!$B$5:$B$50,0))="NÃO",APOIO!$A$2&amp;"NÃO VÁLIDO",""),"")</f>
        <v>2014.0247</v>
      </c>
      <c r="C262" s="20" t="str">
        <f>'INF GERAIS'!C262</f>
        <v>METROPOLITANA</v>
      </c>
      <c r="D262" s="20" t="str">
        <f>'INF GERAIS'!D262</f>
        <v>OLINDA</v>
      </c>
      <c r="E262" s="20" t="str">
        <f>'INF GERAIS'!E262</f>
        <v>CONSTRUÇÃO DE QUADRA POLIESPORTIVA, LOCALIZADA ENTRE AS RUAS MILTON PINA, SERRITA E AMARAJI NO BAIRRO DE BULTRINS - OLINDA - PE</v>
      </c>
      <c r="F262" s="20" t="str">
        <f>'INF GERAIS'!G262</f>
        <v>NORMAL</v>
      </c>
      <c r="G262" s="47" t="s">
        <v>4680</v>
      </c>
      <c r="H262" s="10"/>
      <c r="J262" s="10"/>
      <c r="K262" s="157" t="s">
        <v>5846</v>
      </c>
      <c r="L262" s="10">
        <v>42416</v>
      </c>
      <c r="M262" s="235" t="s">
        <v>6422</v>
      </c>
      <c r="N262" s="10">
        <v>42452</v>
      </c>
      <c r="O262" s="297" t="s">
        <v>6919</v>
      </c>
      <c r="P262" s="10">
        <v>42485</v>
      </c>
      <c r="Q262" s="1" t="s">
        <v>7957</v>
      </c>
      <c r="R262" s="10">
        <v>42571</v>
      </c>
      <c r="S262" s="1" t="s">
        <v>8570</v>
      </c>
      <c r="T262" s="10">
        <v>42669</v>
      </c>
      <c r="U262" s="656" t="s">
        <v>8881</v>
      </c>
      <c r="V262" s="10">
        <v>42773</v>
      </c>
      <c r="W262" s="727" t="s">
        <v>9392</v>
      </c>
      <c r="X262" s="10">
        <v>42884</v>
      </c>
      <c r="Y262" s="1" t="s">
        <v>9978</v>
      </c>
      <c r="Z262" s="10">
        <v>42990</v>
      </c>
      <c r="AA262" s="1" t="s">
        <v>10349</v>
      </c>
      <c r="AB262" s="10">
        <v>43119</v>
      </c>
      <c r="AC262" s="1010" t="s">
        <v>10507</v>
      </c>
      <c r="AD262" s="10">
        <v>43161</v>
      </c>
      <c r="AE262" s="1082" t="s">
        <v>11007</v>
      </c>
      <c r="AF262" s="10">
        <v>43208</v>
      </c>
      <c r="AG262" s="1" t="s">
        <v>11204</v>
      </c>
      <c r="AH262" s="10">
        <v>43264</v>
      </c>
      <c r="AI262" s="1670" t="s">
        <v>12912</v>
      </c>
      <c r="AJ262" s="10">
        <v>43795</v>
      </c>
      <c r="AL262" s="10"/>
      <c r="AN262" s="10"/>
      <c r="AP262" s="10"/>
      <c r="AR262" s="10"/>
      <c r="AT262" s="10"/>
    </row>
    <row r="263" spans="2:46" ht="290" x14ac:dyDescent="0.35">
      <c r="B263" s="20" t="str">
        <f>'INF GERAIS'!B263&amp;IFERROR(IF(INDEX(APOIO!$A$5:$A$50,MATCH('INF GERAIS'!N263,APOIO!$B$5:$B$50,0))="NÃO",APOIO!$A$2&amp;"NÃO VÁLIDO",""),"")</f>
        <v>2014.0248</v>
      </c>
      <c r="C263" s="20" t="str">
        <f>'INF GERAIS'!C263</f>
        <v>METROPOLITANA</v>
      </c>
      <c r="D263" s="20" t="str">
        <f>'INF GERAIS'!D263</f>
        <v>OLINDA</v>
      </c>
      <c r="E263" s="20" t="str">
        <f>'INF GERAIS'!E263</f>
        <v>CONSTRUÇÃO DA ESTAÇÃO DE TRANSBORDO DE RSU</v>
      </c>
      <c r="F263" s="20" t="str">
        <f>'INF GERAIS'!G263</f>
        <v>NORMAL</v>
      </c>
      <c r="G263" s="47" t="s">
        <v>4680</v>
      </c>
      <c r="H263" s="10"/>
      <c r="J263" s="10"/>
      <c r="K263" s="157" t="s">
        <v>5845</v>
      </c>
      <c r="L263" s="10">
        <v>42416</v>
      </c>
      <c r="M263" s="235" t="s">
        <v>6422</v>
      </c>
      <c r="N263" s="233" t="s">
        <v>6920</v>
      </c>
      <c r="O263" s="1" t="s">
        <v>7960</v>
      </c>
      <c r="P263" s="10">
        <v>42571</v>
      </c>
      <c r="Q263" s="720" t="s">
        <v>9373</v>
      </c>
      <c r="R263" s="10">
        <v>42884</v>
      </c>
      <c r="S263" s="1" t="s">
        <v>9436</v>
      </c>
      <c r="T263" s="10">
        <v>42891</v>
      </c>
      <c r="U263" s="1" t="s">
        <v>9795</v>
      </c>
      <c r="V263" s="10">
        <v>42955</v>
      </c>
      <c r="W263" s="1" t="s">
        <v>10068</v>
      </c>
      <c r="X263" s="10">
        <v>43024</v>
      </c>
      <c r="Y263" s="1084" t="s">
        <v>11013</v>
      </c>
      <c r="Z263" s="10">
        <v>43209</v>
      </c>
      <c r="AA263" s="1087" t="s">
        <v>11016</v>
      </c>
      <c r="AB263" s="10">
        <v>43213</v>
      </c>
      <c r="AC263" s="1" t="s">
        <v>11532</v>
      </c>
      <c r="AD263" s="10">
        <v>43314</v>
      </c>
      <c r="AF263" s="10"/>
      <c r="AH263" s="10"/>
      <c r="AJ263" s="10"/>
      <c r="AL263" s="10"/>
      <c r="AN263" s="10"/>
      <c r="AP263" s="10"/>
      <c r="AR263" s="10"/>
      <c r="AT263" s="10"/>
    </row>
    <row r="264" spans="2:46" ht="159.5" x14ac:dyDescent="0.35">
      <c r="B264" s="20" t="str">
        <f>'INF GERAIS'!B264&amp;IFERROR(IF(INDEX(APOIO!$A$5:$A$50,MATCH('INF GERAIS'!N264,APOIO!$B$5:$B$50,0))="NÃO",APOIO!$A$2&amp;"NÃO VÁLIDO",""),"")</f>
        <v>2014.0249</v>
      </c>
      <c r="C264" s="20" t="str">
        <f>'INF GERAIS'!C264</f>
        <v>METROPOLITANA</v>
      </c>
      <c r="D264" s="20" t="str">
        <f>'INF GERAIS'!D264</f>
        <v>OLINDA</v>
      </c>
      <c r="E264" s="20" t="str">
        <f>'INF GERAIS'!E264</f>
        <v>RECUPERAÇÃO DOS CORREDORES DE TRANSPORTE COM RECAPEAMENTO ASFALTICO, DRENAGEM E SINALIZAÇÃO  NO MUNICÍPIO DE OLINDA</v>
      </c>
      <c r="F264" s="20" t="str">
        <f>'INF GERAIS'!G264</f>
        <v>NORMAL</v>
      </c>
      <c r="G264" s="47" t="s">
        <v>4680</v>
      </c>
      <c r="H264" s="10"/>
      <c r="J264" s="10"/>
      <c r="K264" s="1" t="s">
        <v>5711</v>
      </c>
      <c r="L264" s="10">
        <v>42051</v>
      </c>
      <c r="M264" s="1" t="s">
        <v>6543</v>
      </c>
      <c r="N264" s="10">
        <v>42461</v>
      </c>
      <c r="O264" s="1" t="s">
        <v>7961</v>
      </c>
      <c r="P264" s="10">
        <v>42571</v>
      </c>
      <c r="Q264" s="1" t="s">
        <v>9393</v>
      </c>
      <c r="R264" s="10">
        <v>42884</v>
      </c>
      <c r="S264" s="1" t="s">
        <v>9437</v>
      </c>
      <c r="T264" s="10">
        <v>42891</v>
      </c>
      <c r="U264" s="1" t="s">
        <v>9795</v>
      </c>
      <c r="V264" s="10">
        <v>42955</v>
      </c>
      <c r="W264" s="1" t="s">
        <v>10068</v>
      </c>
      <c r="X264" s="10">
        <v>43024</v>
      </c>
      <c r="Y264" s="940" t="s">
        <v>10237</v>
      </c>
      <c r="Z264" s="10">
        <v>43080</v>
      </c>
      <c r="AA264" s="1" t="s">
        <v>12043</v>
      </c>
      <c r="AB264" s="10">
        <v>43553</v>
      </c>
      <c r="AC264" s="1597" t="s">
        <v>12704</v>
      </c>
      <c r="AD264" s="10">
        <v>43762</v>
      </c>
      <c r="AE264" s="1753" t="s">
        <v>13222</v>
      </c>
      <c r="AF264" s="10">
        <v>44063</v>
      </c>
      <c r="AH264" s="10"/>
      <c r="AJ264" s="10"/>
      <c r="AL264" s="10"/>
      <c r="AN264" s="10"/>
      <c r="AP264" s="10"/>
      <c r="AR264" s="10"/>
      <c r="AT264" s="10"/>
    </row>
    <row r="265" spans="2:46" ht="130.5" x14ac:dyDescent="0.35">
      <c r="B265" s="20" t="str">
        <f>'INF GERAIS'!B265&amp;IFERROR(IF(INDEX(APOIO!$A$5:$A$50,MATCH('INF GERAIS'!N265,APOIO!$B$5:$B$50,0))="NÃO",APOIO!$A$2&amp;"NÃO VÁLIDO",""),"")</f>
        <v>2014.0250</v>
      </c>
      <c r="C265" s="20" t="str">
        <f>'INF GERAIS'!C265</f>
        <v>AGRESTE SETENTRIONAL</v>
      </c>
      <c r="D265" s="20" t="str">
        <f>'INF GERAIS'!D265</f>
        <v>OROBÓ</v>
      </c>
      <c r="E265" s="20" t="str">
        <f>'INF GERAIS'!E265</f>
        <v>PAVIMENTAÇÃO EM PARALELEPÍPEDOS GRANÍTICOS NOS DISTRITOS DE MANIBU, TANQUES, CAIÇARAS E VARJÃO</v>
      </c>
      <c r="F265" s="20" t="str">
        <f>'INF GERAIS'!G265</f>
        <v>NORMAL</v>
      </c>
      <c r="G265" s="47" t="s">
        <v>4680</v>
      </c>
      <c r="H265" s="10"/>
      <c r="J265" s="10"/>
      <c r="K265" s="188" t="s">
        <v>5987</v>
      </c>
      <c r="L265" s="10">
        <v>42430</v>
      </c>
      <c r="N265" s="10"/>
      <c r="P265" s="10"/>
      <c r="R265" s="10"/>
      <c r="T265" s="10"/>
      <c r="V265" s="10"/>
      <c r="X265" s="10"/>
      <c r="Z265" s="10"/>
      <c r="AB265" s="10"/>
      <c r="AD265" s="10"/>
      <c r="AF265" s="10"/>
      <c r="AH265" s="10"/>
      <c r="AJ265" s="10"/>
      <c r="AL265" s="10"/>
      <c r="AN265" s="10"/>
      <c r="AP265" s="10"/>
      <c r="AR265" s="10"/>
      <c r="AT265" s="10"/>
    </row>
    <row r="266" spans="2:46" ht="87" x14ac:dyDescent="0.35">
      <c r="B266" s="20" t="str">
        <f>'INF GERAIS'!B266&amp;IFERROR(IF(INDEX(APOIO!$A$5:$A$50,MATCH('INF GERAIS'!N266,APOIO!$B$5:$B$50,0))="NÃO",APOIO!$A$2&amp;"NÃO VÁLIDO",""),"")</f>
        <v>2014.0251</v>
      </c>
      <c r="C266" s="20" t="str">
        <f>'INF GERAIS'!C266</f>
        <v>AGRESTE SETENTRIONAL</v>
      </c>
      <c r="D266" s="20" t="str">
        <f>'INF GERAIS'!D266</f>
        <v>OROBÓ</v>
      </c>
      <c r="E266" s="20" t="str">
        <f>'INF GERAIS'!E266</f>
        <v>PAVIMENTAÇÃO EM PARALELEPÍPEDOS GRANÍTICOS NA COMUNIDADE DE ÁGUA BRANCA</v>
      </c>
      <c r="F266" s="20" t="str">
        <f>'INF GERAIS'!G266</f>
        <v>NORMAL</v>
      </c>
      <c r="G266" s="47" t="s">
        <v>4680</v>
      </c>
      <c r="H266" s="10"/>
      <c r="J266" s="10"/>
      <c r="K266" s="188" t="s">
        <v>5987</v>
      </c>
      <c r="L266" s="10">
        <v>42430</v>
      </c>
      <c r="N266" s="10"/>
      <c r="P266" s="10"/>
      <c r="R266" s="10"/>
      <c r="T266" s="10"/>
      <c r="V266" s="10"/>
      <c r="X266" s="10"/>
      <c r="Z266" s="10"/>
      <c r="AB266" s="10"/>
      <c r="AD266" s="10"/>
      <c r="AF266" s="10"/>
      <c r="AH266" s="10"/>
      <c r="AJ266" s="10"/>
      <c r="AL266" s="10"/>
      <c r="AN266" s="10"/>
      <c r="AP266" s="10"/>
      <c r="AR266" s="10"/>
      <c r="AT266" s="10"/>
    </row>
    <row r="267" spans="2:46" ht="130.5" x14ac:dyDescent="0.35">
      <c r="B267" s="20" t="str">
        <f>'INF GERAIS'!B267&amp;IFERROR(IF(INDEX(APOIO!$A$5:$A$50,MATCH('INF GERAIS'!N267,APOIO!$B$5:$B$50,0))="NÃO",APOIO!$A$2&amp;"NÃO VÁLIDO",""),"")</f>
        <v>2014.0252</v>
      </c>
      <c r="C267" s="20" t="str">
        <f>'INF GERAIS'!C267</f>
        <v>AGRESTE SETENTRIONAL</v>
      </c>
      <c r="D267" s="20" t="str">
        <f>'INF GERAIS'!D267</f>
        <v>OROBÓ</v>
      </c>
      <c r="E267" s="20" t="str">
        <f>'INF GERAIS'!E267</f>
        <v>PAVIMENTAÇÃO EM PARALELEPÍPEDOS GRANÍTICOS E CONSTRUÇÃO DE UM MURO DE ARRIMO NA COMUNIDADE DE CHÃ DE LIMA</v>
      </c>
      <c r="F267" s="20" t="str">
        <f>'INF GERAIS'!G267</f>
        <v>NORMAL</v>
      </c>
      <c r="G267" s="47" t="s">
        <v>4680</v>
      </c>
      <c r="H267" s="10"/>
      <c r="J267" s="10"/>
      <c r="K267" s="188" t="s">
        <v>5987</v>
      </c>
      <c r="L267" s="10">
        <v>42430</v>
      </c>
      <c r="N267" s="10"/>
      <c r="P267" s="10"/>
      <c r="R267" s="10"/>
      <c r="T267" s="10"/>
      <c r="V267" s="10"/>
      <c r="X267" s="10"/>
      <c r="Z267" s="10"/>
      <c r="AB267" s="10"/>
      <c r="AD267" s="10"/>
      <c r="AF267" s="10"/>
      <c r="AH267" s="10"/>
      <c r="AJ267" s="10"/>
      <c r="AL267" s="10"/>
      <c r="AN267" s="10"/>
      <c r="AP267" s="10"/>
      <c r="AR267" s="10"/>
      <c r="AT267" s="10"/>
    </row>
    <row r="268" spans="2:46" ht="87" x14ac:dyDescent="0.35">
      <c r="B268" s="20" t="str">
        <f>'INF GERAIS'!B268&amp;IFERROR(IF(INDEX(APOIO!$A$5:$A$50,MATCH('INF GERAIS'!N268,APOIO!$B$5:$B$50,0))="NÃO",APOIO!$A$2&amp;"NÃO VÁLIDO",""),"")</f>
        <v>2014.0253</v>
      </c>
      <c r="C268" s="20" t="str">
        <f>'INF GERAIS'!C268</f>
        <v>AGRESTE SETENTRIONAL</v>
      </c>
      <c r="D268" s="20" t="str">
        <f>'INF GERAIS'!D268</f>
        <v>OROBÓ</v>
      </c>
      <c r="E268" s="20" t="str">
        <f>'INF GERAIS'!E268</f>
        <v>PAVIMENTAÇÃO EM PARALELEPÍPEDOS GRANÍTICOS NO BAIRRO MANOEL APRÍGIO</v>
      </c>
      <c r="F268" s="20" t="str">
        <f>'INF GERAIS'!G268</f>
        <v>NORMAL</v>
      </c>
      <c r="G268" s="47" t="s">
        <v>4680</v>
      </c>
      <c r="H268" s="10"/>
      <c r="J268" s="10"/>
      <c r="K268" s="188" t="s">
        <v>5987</v>
      </c>
      <c r="L268" s="10">
        <v>42430</v>
      </c>
      <c r="N268" s="10"/>
      <c r="P268" s="10"/>
      <c r="R268" s="10"/>
      <c r="T268" s="10"/>
      <c r="V268" s="10"/>
      <c r="X268" s="10"/>
      <c r="Z268" s="10"/>
      <c r="AB268" s="10"/>
      <c r="AD268" s="10"/>
      <c r="AF268" s="10"/>
      <c r="AH268" s="10"/>
      <c r="AJ268" s="10"/>
      <c r="AL268" s="10"/>
      <c r="AN268" s="10"/>
      <c r="AP268" s="10"/>
      <c r="AR268" s="10"/>
      <c r="AT268" s="10"/>
    </row>
    <row r="269" spans="2:46" ht="72.5" x14ac:dyDescent="0.35">
      <c r="B269" s="20" t="str">
        <f>'INF GERAIS'!B269&amp;IFERROR(IF(INDEX(APOIO!$A$5:$A$50,MATCH('INF GERAIS'!N269,APOIO!$B$5:$B$50,0))="NÃO",APOIO!$A$2&amp;"NÃO VÁLIDO",""),"")</f>
        <v>2014.0254</v>
      </c>
      <c r="C269" s="20" t="str">
        <f>'INF GERAIS'!C269</f>
        <v>AGRESTE SETENTRIONAL</v>
      </c>
      <c r="D269" s="20" t="str">
        <f>'INF GERAIS'!D269</f>
        <v>OROBÓ</v>
      </c>
      <c r="E269" s="20" t="str">
        <f>'INF GERAIS'!E269</f>
        <v>PROJETO DE REVITALIZAÇÃO DA PRAÇA CORONEL ABÍLIO</v>
      </c>
      <c r="F269" s="20" t="str">
        <f>'INF GERAIS'!G269</f>
        <v>NORMAL</v>
      </c>
      <c r="G269" s="47" t="s">
        <v>4680</v>
      </c>
      <c r="H269" s="10"/>
      <c r="J269" s="10"/>
      <c r="K269" s="188" t="s">
        <v>5986</v>
      </c>
      <c r="L269" s="10">
        <v>42422</v>
      </c>
      <c r="N269" s="10"/>
      <c r="P269" s="10"/>
      <c r="R269" s="10"/>
      <c r="T269" s="10"/>
      <c r="V269" s="10"/>
      <c r="X269" s="10"/>
      <c r="Z269" s="10"/>
      <c r="AB269" s="10"/>
      <c r="AD269" s="10"/>
      <c r="AF269" s="10"/>
      <c r="AH269" s="10"/>
      <c r="AJ269" s="10"/>
      <c r="AL269" s="10"/>
      <c r="AN269" s="10"/>
      <c r="AP269" s="10"/>
      <c r="AR269" s="10"/>
      <c r="AT269" s="10"/>
    </row>
    <row r="270" spans="2:46" ht="43.5" x14ac:dyDescent="0.35">
      <c r="B270" s="20" t="str">
        <f>'INF GERAIS'!B270&amp;IFERROR(IF(INDEX(APOIO!$A$5:$A$50,MATCH('INF GERAIS'!N270,APOIO!$B$5:$B$50,0))="NÃO",APOIO!$A$2&amp;"NÃO VÁLIDO",""),"")</f>
        <v>2014.0255</v>
      </c>
      <c r="C270" s="20" t="str">
        <f>'INF GERAIS'!C270</f>
        <v>SERTÃO DO SÃO FRANCISCO</v>
      </c>
      <c r="D270" s="20" t="str">
        <f>'INF GERAIS'!D270</f>
        <v>OROCÓ</v>
      </c>
      <c r="E270" s="20" t="str">
        <f>'INF GERAIS'!E270</f>
        <v>ILUMINAÇÃO PÚBLICA NAS RUAS DE OROCÓ</v>
      </c>
      <c r="F270" s="20" t="str">
        <f>'INF GERAIS'!G270</f>
        <v>NORMAL</v>
      </c>
      <c r="G270" s="47" t="s">
        <v>4680</v>
      </c>
      <c r="H270" s="10"/>
      <c r="J270" s="10"/>
      <c r="K270" s="144" t="s">
        <v>5744</v>
      </c>
      <c r="L270" s="10">
        <v>42417</v>
      </c>
      <c r="M270" s="242" t="s">
        <v>6550</v>
      </c>
      <c r="N270" s="10">
        <v>42459</v>
      </c>
      <c r="P270" s="10"/>
      <c r="R270" s="10"/>
      <c r="T270" s="10"/>
      <c r="V270" s="10"/>
      <c r="X270" s="10"/>
      <c r="Z270" s="10"/>
      <c r="AB270" s="10"/>
      <c r="AD270" s="10"/>
      <c r="AF270" s="10"/>
      <c r="AH270" s="10"/>
      <c r="AJ270" s="10"/>
      <c r="AL270" s="10"/>
      <c r="AN270" s="10"/>
      <c r="AP270" s="10"/>
      <c r="AR270" s="10"/>
      <c r="AT270" s="10"/>
    </row>
    <row r="271" spans="2:46" ht="87" x14ac:dyDescent="0.35">
      <c r="B271" s="20" t="str">
        <f>'INF GERAIS'!B271&amp;IFERROR(IF(INDEX(APOIO!$A$5:$A$50,MATCH('INF GERAIS'!N271,APOIO!$B$5:$B$50,0))="NÃO",APOIO!$A$2&amp;"NÃO VÁLIDO",""),"")</f>
        <v>2014.0256</v>
      </c>
      <c r="C271" s="20" t="str">
        <f>'INF GERAIS'!C271</f>
        <v>SERTÃO DO SÃO FRANCISCO</v>
      </c>
      <c r="D271" s="20" t="str">
        <f>'INF GERAIS'!D271</f>
        <v>OROCÓ</v>
      </c>
      <c r="E271" s="20" t="str">
        <f>'INF GERAIS'!E271</f>
        <v>PAVIMENTAÇÃO EM PARALELEPÍPEDO GRANÍTICO EM DIVERSAS RUAS DO MUNICÍPIO</v>
      </c>
      <c r="F271" s="20" t="str">
        <f>'INF GERAIS'!G271</f>
        <v>NORMAL</v>
      </c>
      <c r="G271" s="47" t="s">
        <v>4680</v>
      </c>
      <c r="H271" s="10"/>
      <c r="J271" s="10"/>
      <c r="K271" s="144" t="s">
        <v>5745</v>
      </c>
      <c r="L271" s="10">
        <v>42417</v>
      </c>
      <c r="N271" s="10"/>
      <c r="P271" s="10"/>
      <c r="R271" s="10"/>
      <c r="T271" s="10"/>
      <c r="V271" s="10"/>
      <c r="X271" s="10"/>
      <c r="Z271" s="10"/>
      <c r="AB271" s="10"/>
      <c r="AD271" s="10"/>
      <c r="AF271" s="10"/>
      <c r="AH271" s="10"/>
      <c r="AJ271" s="10"/>
      <c r="AL271" s="10"/>
      <c r="AN271" s="10"/>
      <c r="AP271" s="10"/>
      <c r="AR271" s="10"/>
      <c r="AT271" s="10"/>
    </row>
    <row r="272" spans="2:46" ht="246.5" x14ac:dyDescent="0.35">
      <c r="B272" s="20" t="str">
        <f>'INF GERAIS'!B272&amp;IFERROR(IF(INDEX(APOIO!$A$5:$A$50,MATCH('INF GERAIS'!N272,APOIO!$B$5:$B$50,0))="NÃO",APOIO!$A$2&amp;"NÃO VÁLIDO",""),"")</f>
        <v>2014.0257</v>
      </c>
      <c r="C272" s="20" t="str">
        <f>'INF GERAIS'!C272</f>
        <v>SERTÃO DO ARARIPE</v>
      </c>
      <c r="D272" s="20" t="str">
        <f>'INF GERAIS'!D272</f>
        <v>OURICURI</v>
      </c>
      <c r="E272" s="20" t="str">
        <f>'INF GERAIS'!E272</f>
        <v xml:space="preserve">PAVIMENTAÇÃO EM PARALELEPÍPEDO GRANÍTICO EM DIVERSAS RUAS DO MUNICÍPIO DE OURICURI </v>
      </c>
      <c r="F272" s="20" t="str">
        <f>'INF GERAIS'!G272</f>
        <v>NORMAL</v>
      </c>
      <c r="G272" s="47" t="s">
        <v>4680</v>
      </c>
      <c r="H272" s="10"/>
      <c r="J272" s="10"/>
      <c r="K272" s="143" t="s">
        <v>5730</v>
      </c>
      <c r="L272" s="10">
        <v>42417</v>
      </c>
      <c r="M272" s="1" t="s">
        <v>8839</v>
      </c>
      <c r="N272" s="10">
        <v>42758</v>
      </c>
      <c r="O272" s="679" t="s">
        <v>8975</v>
      </c>
      <c r="P272" s="10">
        <v>42396</v>
      </c>
      <c r="Q272" s="1" t="s">
        <v>8974</v>
      </c>
      <c r="R272" s="10">
        <v>42810</v>
      </c>
      <c r="S272" s="1276" t="s">
        <v>9280</v>
      </c>
      <c r="T272" s="233">
        <v>42858</v>
      </c>
      <c r="U272" s="1275" t="s">
        <v>11719</v>
      </c>
      <c r="V272" s="10">
        <v>43396</v>
      </c>
      <c r="W272" s="1280" t="s">
        <v>11737</v>
      </c>
      <c r="X272" s="10">
        <v>43412</v>
      </c>
      <c r="Y272" s="1" t="s">
        <v>12524</v>
      </c>
      <c r="Z272" s="10">
        <v>43720</v>
      </c>
      <c r="AA272" s="1" t="s">
        <v>12538</v>
      </c>
      <c r="AB272" s="10">
        <v>43724</v>
      </c>
      <c r="AD272" s="10"/>
      <c r="AF272" s="10"/>
      <c r="AH272" s="10"/>
      <c r="AJ272" s="10"/>
      <c r="AL272" s="10"/>
      <c r="AN272" s="10"/>
      <c r="AP272" s="10"/>
      <c r="AR272" s="10"/>
      <c r="AT272" s="10"/>
    </row>
    <row r="273" spans="2:46" ht="188.5" x14ac:dyDescent="0.35">
      <c r="B273" s="20" t="str">
        <f>'INF GERAIS'!B273&amp;IFERROR(IF(INDEX(APOIO!$A$5:$A$50,MATCH('INF GERAIS'!N273,APOIO!$B$5:$B$50,0))="NÃO",APOIO!$A$2&amp;"NÃO VÁLIDO",""),"")</f>
        <v>2014.0258</v>
      </c>
      <c r="C273" s="20" t="str">
        <f>'INF GERAIS'!C273</f>
        <v>SERTÃO DO ARARIPE</v>
      </c>
      <c r="D273" s="20" t="str">
        <f>'INF GERAIS'!D273</f>
        <v>OURICURI</v>
      </c>
      <c r="E273" s="20" t="str">
        <f>'INF GERAIS'!E273</f>
        <v>SERVIÇOS DE RESTAURAÇÃO DO PAVIMENTO, ALARGAMENTO DA PISTA E CONSTRUÇÃO DE PASSEIO DO ACESSO A OURICURI TRECHO- ENT. BR-316 (KM 85) CEMITÉRIO, SEDE DO MUNÍCIPIO.</v>
      </c>
      <c r="F273" s="20" t="str">
        <f>'INF GERAIS'!G273</f>
        <v>NORMAL</v>
      </c>
      <c r="G273" s="47" t="s">
        <v>4680</v>
      </c>
      <c r="H273" s="10"/>
      <c r="J273" s="10"/>
      <c r="K273" s="143" t="s">
        <v>5731</v>
      </c>
      <c r="L273" s="10">
        <v>42417</v>
      </c>
      <c r="M273" s="1" t="s">
        <v>8846</v>
      </c>
      <c r="N273" s="10">
        <v>42396</v>
      </c>
      <c r="O273" s="1" t="s">
        <v>8974</v>
      </c>
      <c r="P273" s="10">
        <v>42810</v>
      </c>
      <c r="Q273" s="1276" t="s">
        <v>9280</v>
      </c>
      <c r="R273" s="10">
        <v>42858</v>
      </c>
      <c r="T273" s="10"/>
      <c r="V273" s="10"/>
      <c r="X273" s="10"/>
      <c r="Z273" s="10"/>
      <c r="AB273" s="10"/>
      <c r="AD273" s="10"/>
      <c r="AF273" s="10"/>
      <c r="AH273" s="10"/>
      <c r="AJ273" s="10"/>
      <c r="AL273" s="10"/>
      <c r="AN273" s="10"/>
      <c r="AP273" s="10"/>
      <c r="AR273" s="10"/>
      <c r="AT273" s="10"/>
    </row>
    <row r="274" spans="2:46" ht="87" x14ac:dyDescent="0.35">
      <c r="B274" s="20" t="str">
        <f>'INF GERAIS'!B274&amp;IFERROR(IF(INDEX(APOIO!$A$5:$A$50,MATCH('INF GERAIS'!N274,APOIO!$B$5:$B$50,0))="NÃO",APOIO!$A$2&amp;"NÃO VÁLIDO",""),"")</f>
        <v>2014.0259</v>
      </c>
      <c r="C274" s="20" t="str">
        <f>'INF GERAIS'!C274</f>
        <v>MATA SUL</v>
      </c>
      <c r="D274" s="20" t="str">
        <f>'INF GERAIS'!D274</f>
        <v>PALMARES</v>
      </c>
      <c r="E274" s="20" t="str">
        <f>'INF GERAIS'!E274</f>
        <v>PAVIMENTAÇÃO EM PARALEPÍPEDOS GRANÍTICOS EM DIVERSAS RUAS</v>
      </c>
      <c r="F274" s="20" t="str">
        <f>'INF GERAIS'!G274</f>
        <v>NORMAL</v>
      </c>
      <c r="G274" s="47" t="s">
        <v>4680</v>
      </c>
      <c r="H274" s="10"/>
      <c r="J274" s="10"/>
      <c r="K274" s="147" t="s">
        <v>5770</v>
      </c>
      <c r="L274" s="10">
        <v>42417</v>
      </c>
      <c r="M274" s="1" t="s">
        <v>6525</v>
      </c>
      <c r="N274" s="10">
        <v>42460</v>
      </c>
      <c r="O274" s="674" t="s">
        <v>8956</v>
      </c>
      <c r="P274" s="10">
        <v>42802</v>
      </c>
      <c r="Q274" s="1" t="s">
        <v>9123</v>
      </c>
      <c r="R274" s="10">
        <v>42835</v>
      </c>
      <c r="S274" s="1" t="s">
        <v>9924</v>
      </c>
      <c r="T274" s="10">
        <v>42975</v>
      </c>
      <c r="U274" s="1" t="s">
        <v>12106</v>
      </c>
      <c r="V274" s="10" t="s">
        <v>12107</v>
      </c>
      <c r="X274" s="10"/>
      <c r="Z274" s="10"/>
      <c r="AB274" s="10"/>
      <c r="AD274" s="10"/>
      <c r="AF274" s="10"/>
      <c r="AH274" s="10"/>
      <c r="AJ274" s="10"/>
      <c r="AL274" s="10"/>
      <c r="AN274" s="10"/>
      <c r="AP274" s="10"/>
      <c r="AR274" s="10"/>
      <c r="AT274" s="10"/>
    </row>
    <row r="275" spans="2:46" ht="116" x14ac:dyDescent="0.35">
      <c r="B275" s="20" t="str">
        <f>'INF GERAIS'!B275&amp;IFERROR(IF(INDEX(APOIO!$A$5:$A$50,MATCH('INF GERAIS'!N275,APOIO!$B$5:$B$50,0))="NÃO",APOIO!$A$2&amp;"NÃO VÁLIDO",""),"")</f>
        <v>2014.0260</v>
      </c>
      <c r="C275" s="20" t="str">
        <f>'INF GERAIS'!C275</f>
        <v>MATA SUL</v>
      </c>
      <c r="D275" s="20" t="str">
        <f>'INF GERAIS'!D275</f>
        <v>PALMARES</v>
      </c>
      <c r="E275" s="20" t="str">
        <f>'INF GERAIS'!E275</f>
        <v>CONSTRUÇÃO DE ESCADARIAS EM DIVERSAS RUAS</v>
      </c>
      <c r="F275" s="20" t="str">
        <f>'INF GERAIS'!G275</f>
        <v>NORMAL</v>
      </c>
      <c r="G275" s="47" t="s">
        <v>4680</v>
      </c>
      <c r="H275" s="10"/>
      <c r="J275" s="10"/>
      <c r="K275" s="147" t="s">
        <v>5770</v>
      </c>
      <c r="L275" s="10">
        <v>42417</v>
      </c>
      <c r="M275" s="1" t="s">
        <v>6526</v>
      </c>
      <c r="N275" s="10">
        <v>42460</v>
      </c>
      <c r="O275" s="1" t="s">
        <v>9122</v>
      </c>
      <c r="P275" s="10">
        <v>42835</v>
      </c>
      <c r="Q275" s="1" t="s">
        <v>12103</v>
      </c>
      <c r="R275" s="10" t="s">
        <v>12104</v>
      </c>
      <c r="T275" s="10"/>
      <c r="V275" s="10"/>
      <c r="X275" s="10"/>
      <c r="Z275" s="10"/>
      <c r="AB275" s="10"/>
      <c r="AD275" s="10"/>
      <c r="AF275" s="10"/>
      <c r="AH275" s="10"/>
      <c r="AJ275" s="10"/>
      <c r="AL275" s="10"/>
      <c r="AN275" s="10"/>
      <c r="AP275" s="10"/>
      <c r="AR275" s="10"/>
      <c r="AT275" s="10"/>
    </row>
    <row r="276" spans="2:46" ht="116" x14ac:dyDescent="0.35">
      <c r="B276" s="20" t="str">
        <f>'INF GERAIS'!B276&amp;IFERROR(IF(INDEX(APOIO!$A$5:$A$50,MATCH('INF GERAIS'!N276,APOIO!$B$5:$B$50,0))="NÃO",APOIO!$A$2&amp;"NÃO VÁLIDO",""),"")</f>
        <v>2014.0261</v>
      </c>
      <c r="C276" s="20" t="str">
        <f>'INF GERAIS'!C276</f>
        <v>MATA SUL</v>
      </c>
      <c r="D276" s="20" t="str">
        <f>'INF GERAIS'!D276</f>
        <v>PALMARES</v>
      </c>
      <c r="E276" s="20" t="str">
        <f>'INF GERAIS'!E276</f>
        <v>REVITALIZAÇÃO DA PRAÇA PAULO PARANHOS</v>
      </c>
      <c r="F276" s="20" t="str">
        <f>'INF GERAIS'!G276</f>
        <v>NORMAL</v>
      </c>
      <c r="G276" s="47" t="s">
        <v>4680</v>
      </c>
      <c r="H276" s="10"/>
      <c r="J276" s="10"/>
      <c r="K276" s="147" t="s">
        <v>5770</v>
      </c>
      <c r="L276" s="10">
        <v>42417</v>
      </c>
      <c r="M276" s="1" t="s">
        <v>6526</v>
      </c>
      <c r="N276" s="10">
        <v>42460</v>
      </c>
      <c r="O276" s="1" t="s">
        <v>8993</v>
      </c>
      <c r="P276" s="10">
        <v>42821</v>
      </c>
      <c r="Q276" s="1" t="s">
        <v>9312</v>
      </c>
      <c r="R276" s="10">
        <v>42874</v>
      </c>
      <c r="S276" s="1" t="s">
        <v>12105</v>
      </c>
      <c r="T276" s="10" t="s">
        <v>12104</v>
      </c>
      <c r="V276" s="10"/>
      <c r="X276" s="10"/>
      <c r="Z276" s="10"/>
      <c r="AB276" s="10"/>
      <c r="AD276" s="10"/>
      <c r="AF276" s="10"/>
      <c r="AH276" s="10"/>
      <c r="AJ276" s="10"/>
      <c r="AL276" s="10"/>
      <c r="AN276" s="10"/>
      <c r="AP276" s="10"/>
      <c r="AR276" s="10"/>
      <c r="AT276" s="10"/>
    </row>
    <row r="277" spans="2:46" ht="145" x14ac:dyDescent="0.35">
      <c r="B277" s="20" t="str">
        <f>'INF GERAIS'!B277&amp;IFERROR(IF(INDEX(APOIO!$A$5:$A$50,MATCH('INF GERAIS'!N277,APOIO!$B$5:$B$50,0))="NÃO",APOIO!$A$2&amp;"NÃO VÁLIDO",""),"")</f>
        <v>2014.0262</v>
      </c>
      <c r="C277" s="20" t="str">
        <f>'INF GERAIS'!C277</f>
        <v>AGRESTE MERIDIONAL</v>
      </c>
      <c r="D277" s="20" t="str">
        <f>'INF GERAIS'!D277</f>
        <v>PALMEIRINA</v>
      </c>
      <c r="E277" s="20" t="str">
        <f>'INF GERAIS'!E277</f>
        <v>REVITALIZAÇÂO DA PRAÇA MANOEL LAFAYETE</v>
      </c>
      <c r="F277" s="20" t="str">
        <f>'INF GERAIS'!G277</f>
        <v>NORMAL</v>
      </c>
      <c r="G277" s="47" t="s">
        <v>4680</v>
      </c>
      <c r="H277" s="10"/>
      <c r="J277" s="10"/>
      <c r="K277" s="1" t="s">
        <v>5908</v>
      </c>
      <c r="L277" s="10">
        <v>42424</v>
      </c>
      <c r="M277" s="1" t="s">
        <v>5952</v>
      </c>
      <c r="N277" s="10">
        <v>42426</v>
      </c>
      <c r="O277" s="1" t="s">
        <v>6401</v>
      </c>
      <c r="P277" s="10">
        <v>42451</v>
      </c>
      <c r="Q277" s="1" t="s">
        <v>7362</v>
      </c>
      <c r="R277" s="10">
        <v>42522</v>
      </c>
      <c r="S277" s="809" t="s">
        <v>9804</v>
      </c>
      <c r="T277" s="10">
        <v>42958</v>
      </c>
      <c r="U277" s="1" t="s">
        <v>11908</v>
      </c>
      <c r="V277" s="10">
        <v>43525</v>
      </c>
      <c r="W277" s="1" t="s">
        <v>12229</v>
      </c>
      <c r="X277" s="10">
        <v>43628</v>
      </c>
      <c r="Z277" s="10"/>
      <c r="AB277" s="10"/>
      <c r="AD277" s="10"/>
      <c r="AF277" s="10"/>
      <c r="AH277" s="10"/>
      <c r="AJ277" s="10"/>
      <c r="AL277" s="10"/>
      <c r="AN277" s="10"/>
      <c r="AP277" s="10"/>
      <c r="AR277" s="10"/>
      <c r="AT277" s="10"/>
    </row>
    <row r="278" spans="2:46" ht="232" x14ac:dyDescent="0.35">
      <c r="B278" s="20" t="str">
        <f>'INF GERAIS'!B278&amp;IFERROR(IF(INDEX(APOIO!$A$5:$A$50,MATCH('INF GERAIS'!N278,APOIO!$B$5:$B$50,0))="NÃO",APOIO!$A$2&amp;"NÃO VÁLIDO",""),"")</f>
        <v>2014.0263
NÃO VÁLIDO</v>
      </c>
      <c r="C278" s="20" t="str">
        <f>'INF GERAIS'!C278</f>
        <v>AGRESTE CENTRAL</v>
      </c>
      <c r="D278" s="20" t="str">
        <f>'INF GERAIS'!D278</f>
        <v>PANELAS</v>
      </c>
      <c r="E278" s="20" t="str">
        <f>'INF GERAIS'!E278</f>
        <v>RESTAURAÇÃO, REFORMA E ADEQUAÇÃO DE EDIFICAÇÃO DE CARÁTER HISTÓRICO E CULTURAL (ANTIGO FORUM MUNICIPAL) E CONSTRUÇÃO DE UM BLOCO ANEXO PARA FINS DE TRANSFERÊNCIA DA SEDE DO GOVERNO MUNICIPAL.</v>
      </c>
      <c r="F278" s="20" t="str">
        <f>'INF GERAIS'!G278</f>
        <v>NORMAL</v>
      </c>
      <c r="G278" s="47" t="s">
        <v>4680</v>
      </c>
      <c r="H278" s="10"/>
      <c r="J278" s="10"/>
      <c r="L278" s="10"/>
      <c r="N278" s="10"/>
      <c r="P278" s="10"/>
      <c r="R278" s="10"/>
      <c r="T278" s="10"/>
      <c r="V278" s="10"/>
      <c r="X278" s="10"/>
      <c r="Z278" s="10"/>
      <c r="AB278" s="10"/>
      <c r="AD278" s="10"/>
      <c r="AF278" s="10"/>
      <c r="AH278" s="10"/>
      <c r="AJ278" s="10"/>
      <c r="AL278" s="10"/>
      <c r="AN278" s="10"/>
      <c r="AP278" s="10"/>
      <c r="AR278" s="10"/>
      <c r="AT278" s="10"/>
    </row>
    <row r="279" spans="2:46" ht="72.5" x14ac:dyDescent="0.35">
      <c r="B279" s="20" t="str">
        <f>'INF GERAIS'!B279&amp;IFERROR(IF(INDEX(APOIO!$A$5:$A$50,MATCH('INF GERAIS'!N279,APOIO!$B$5:$B$50,0))="NÃO",APOIO!$A$2&amp;"NÃO VÁLIDO",""),"")</f>
        <v>2014.0264</v>
      </c>
      <c r="C279" s="20" t="str">
        <f>'INF GERAIS'!C279</f>
        <v>AGRESTE CENTRAL</v>
      </c>
      <c r="D279" s="20" t="str">
        <f>'INF GERAIS'!D279</f>
        <v>PANELAS</v>
      </c>
      <c r="E279" s="20" t="str">
        <f>'INF GERAIS'!E279</f>
        <v>PAVIMENTAÇÃO DE VIAS URBANAS NA SEDE E DISTRITOS DO MUNICÍPIO</v>
      </c>
      <c r="F279" s="20" t="str">
        <f>'INF GERAIS'!G279</f>
        <v>NORMAL</v>
      </c>
      <c r="G279" s="47" t="s">
        <v>4680</v>
      </c>
      <c r="H279" s="10"/>
      <c r="J279" s="10"/>
      <c r="K279" s="141" t="s">
        <v>5699</v>
      </c>
      <c r="L279" s="10">
        <v>42416</v>
      </c>
      <c r="M279" s="1" t="s">
        <v>6337</v>
      </c>
      <c r="N279" s="10">
        <v>42444</v>
      </c>
      <c r="O279" s="801" t="s">
        <v>9777</v>
      </c>
      <c r="P279" s="802" t="s">
        <v>9778</v>
      </c>
      <c r="R279" s="10"/>
      <c r="T279" s="10"/>
      <c r="V279" s="10"/>
      <c r="X279" s="10"/>
      <c r="Z279" s="10"/>
      <c r="AB279" s="10"/>
      <c r="AD279" s="10"/>
      <c r="AF279" s="10"/>
      <c r="AH279" s="10"/>
      <c r="AJ279" s="10"/>
      <c r="AL279" s="10"/>
      <c r="AN279" s="10"/>
      <c r="AP279" s="10"/>
      <c r="AR279" s="10"/>
      <c r="AT279" s="10"/>
    </row>
    <row r="280" spans="2:46" ht="72.5" x14ac:dyDescent="0.35">
      <c r="B280" s="20" t="str">
        <f>'INF GERAIS'!B280&amp;IFERROR(IF(INDEX(APOIO!$A$5:$A$50,MATCH('INF GERAIS'!N280,APOIO!$B$5:$B$50,0))="NÃO",APOIO!$A$2&amp;"NÃO VÁLIDO",""),"")</f>
        <v>2014.0265</v>
      </c>
      <c r="C280" s="20" t="str">
        <f>'INF GERAIS'!C280</f>
        <v>AGRESTE CENTRAL</v>
      </c>
      <c r="D280" s="20" t="str">
        <f>'INF GERAIS'!D280</f>
        <v>PANELAS</v>
      </c>
      <c r="E280" s="20" t="str">
        <f>'INF GERAIS'!E280</f>
        <v>PAVIMENTAÇÃO DE VIAS URBANAS NA SEDE MUNICIPAL</v>
      </c>
      <c r="F280" s="20" t="str">
        <f>'INF GERAIS'!G280</f>
        <v>NORMAL</v>
      </c>
      <c r="G280" s="47" t="s">
        <v>4680</v>
      </c>
      <c r="H280" s="10"/>
      <c r="J280" s="10"/>
      <c r="K280" s="141" t="s">
        <v>5699</v>
      </c>
      <c r="L280" s="10">
        <v>42416</v>
      </c>
      <c r="M280" s="801" t="s">
        <v>9777</v>
      </c>
      <c r="N280" s="802" t="s">
        <v>9778</v>
      </c>
      <c r="P280" s="10"/>
      <c r="R280" s="10"/>
      <c r="T280" s="10"/>
      <c r="V280" s="10"/>
      <c r="X280" s="10"/>
      <c r="Z280" s="10"/>
      <c r="AB280" s="10"/>
      <c r="AD280" s="10"/>
      <c r="AF280" s="10"/>
      <c r="AH280" s="10"/>
      <c r="AJ280" s="10"/>
      <c r="AL280" s="10"/>
      <c r="AN280" s="10"/>
      <c r="AP280" s="10"/>
      <c r="AR280" s="10"/>
      <c r="AT280" s="10"/>
    </row>
    <row r="281" spans="2:46" ht="72.5" x14ac:dyDescent="0.35">
      <c r="B281" s="20" t="str">
        <f>'INF GERAIS'!B281&amp;IFERROR(IF(INDEX(APOIO!$A$5:$A$50,MATCH('INF GERAIS'!N281,APOIO!$B$5:$B$50,0))="NÃO",APOIO!$A$2&amp;"NÃO VÁLIDO",""),"")</f>
        <v>2014.0266</v>
      </c>
      <c r="C281" s="20" t="str">
        <f>'INF GERAIS'!C281</f>
        <v>AGRESTE CENTRAL</v>
      </c>
      <c r="D281" s="20" t="str">
        <f>'INF GERAIS'!D281</f>
        <v>PANELAS</v>
      </c>
      <c r="E281" s="20" t="str">
        <f>'INF GERAIS'!E281</f>
        <v>REQUALIFICAÇÃO DA PRAÇA MANOEL BORBA (Eduardo Campos)</v>
      </c>
      <c r="F281" s="20" t="str">
        <f>'INF GERAIS'!G281</f>
        <v>NORMAL</v>
      </c>
      <c r="G281" s="47" t="s">
        <v>4680</v>
      </c>
      <c r="H281" s="10"/>
      <c r="J281" s="10"/>
      <c r="K281" s="167" t="s">
        <v>5699</v>
      </c>
      <c r="L281" s="10">
        <v>42416</v>
      </c>
      <c r="M281" s="1" t="s">
        <v>6292</v>
      </c>
      <c r="N281" s="10">
        <v>42443</v>
      </c>
      <c r="O281" s="801" t="s">
        <v>9777</v>
      </c>
      <c r="P281" s="802" t="s">
        <v>9778</v>
      </c>
      <c r="R281" s="10"/>
      <c r="T281" s="10"/>
      <c r="V281" s="10"/>
      <c r="X281" s="10"/>
      <c r="Z281" s="10"/>
      <c r="AB281" s="10"/>
      <c r="AD281" s="10"/>
      <c r="AF281" s="10"/>
      <c r="AH281" s="10"/>
      <c r="AJ281" s="10"/>
      <c r="AL281" s="10"/>
      <c r="AN281" s="10"/>
      <c r="AP281" s="10"/>
      <c r="AR281" s="10"/>
      <c r="AT281" s="10"/>
    </row>
    <row r="282" spans="2:46" ht="87" x14ac:dyDescent="0.35">
      <c r="B282" s="20" t="str">
        <f>'INF GERAIS'!B282&amp;IFERROR(IF(INDEX(APOIO!$A$5:$A$50,MATCH('INF GERAIS'!N282,APOIO!$B$5:$B$50,0))="NÃO",APOIO!$A$2&amp;"NÃO VÁLIDO",""),"")</f>
        <v>2014.0267</v>
      </c>
      <c r="C282" s="20" t="str">
        <f>'INF GERAIS'!C282</f>
        <v>AGRESTE CENTRAL</v>
      </c>
      <c r="D282" s="20" t="str">
        <f>'INF GERAIS'!D282</f>
        <v>PANELAS</v>
      </c>
      <c r="E282" s="20" t="str">
        <f>'INF GERAIS'!E282</f>
        <v>PAVIMENTAÇÃO DE VIAS URBANAS NO DISTRITO DE CRUZES</v>
      </c>
      <c r="F282" s="20" t="str">
        <f>'INF GERAIS'!G282</f>
        <v>NORMAL</v>
      </c>
      <c r="G282" s="47" t="s">
        <v>4680</v>
      </c>
      <c r="H282" s="10"/>
      <c r="J282" s="10"/>
      <c r="K282" s="141" t="s">
        <v>5700</v>
      </c>
      <c r="L282" s="10">
        <v>42416</v>
      </c>
      <c r="M282" s="801" t="s">
        <v>9777</v>
      </c>
      <c r="N282" s="802" t="s">
        <v>9778</v>
      </c>
      <c r="P282" s="10"/>
      <c r="R282" s="10"/>
      <c r="T282" s="10"/>
      <c r="V282" s="10"/>
      <c r="X282" s="10"/>
      <c r="Z282" s="10"/>
      <c r="AB282" s="10"/>
      <c r="AD282" s="10"/>
      <c r="AF282" s="10"/>
      <c r="AH282" s="10"/>
      <c r="AJ282" s="10"/>
      <c r="AL282" s="10"/>
      <c r="AN282" s="10"/>
      <c r="AP282" s="10"/>
      <c r="AR282" s="10"/>
      <c r="AT282" s="10"/>
    </row>
    <row r="283" spans="2:46" ht="72.5" x14ac:dyDescent="0.35">
      <c r="B283" s="20" t="str">
        <f>'INF GERAIS'!B283&amp;IFERROR(IF(INDEX(APOIO!$A$5:$A$50,MATCH('INF GERAIS'!N283,APOIO!$B$5:$B$50,0))="NÃO",APOIO!$A$2&amp;"NÃO VÁLIDO",""),"")</f>
        <v>2014.0268</v>
      </c>
      <c r="C283" s="20" t="str">
        <f>'INF GERAIS'!C283</f>
        <v>AGRESTE MERIDIONAL</v>
      </c>
      <c r="D283" s="20" t="str">
        <f>'INF GERAIS'!D283</f>
        <v>PARANATAMA</v>
      </c>
      <c r="E283" s="20" t="str">
        <f>'INF GERAIS'!E283</f>
        <v>CONSTRUÇÃO DE UMA UNIDADE DE COMPOSTAGEM</v>
      </c>
      <c r="F283" s="20" t="str">
        <f>'INF GERAIS'!G283</f>
        <v>NORMAL</v>
      </c>
      <c r="G283" s="47" t="s">
        <v>4680</v>
      </c>
      <c r="H283" s="10"/>
      <c r="J283" s="10"/>
      <c r="K283" s="316" t="s">
        <v>7015</v>
      </c>
      <c r="L283" s="10">
        <v>42487</v>
      </c>
      <c r="N283" s="10"/>
      <c r="P283" s="10"/>
      <c r="R283" s="10"/>
      <c r="T283" s="10"/>
      <c r="V283" s="10"/>
      <c r="X283" s="10"/>
      <c r="Z283" s="10"/>
      <c r="AB283" s="10"/>
      <c r="AD283" s="10"/>
      <c r="AF283" s="10"/>
      <c r="AH283" s="10"/>
      <c r="AJ283" s="10"/>
      <c r="AL283" s="10"/>
      <c r="AN283" s="10"/>
      <c r="AP283" s="10"/>
      <c r="AR283" s="10"/>
      <c r="AT283" s="10"/>
    </row>
    <row r="284" spans="2:46" ht="159.5" x14ac:dyDescent="0.35">
      <c r="B284" s="20" t="str">
        <f>'INF GERAIS'!B284&amp;IFERROR(IF(INDEX(APOIO!$A$5:$A$50,MATCH('INF GERAIS'!N284,APOIO!$B$5:$B$50,0))="NÃO",APOIO!$A$2&amp;"NÃO VÁLIDO",""),"")</f>
        <v>2014.0269</v>
      </c>
      <c r="C284" s="20" t="str">
        <f>'INF GERAIS'!C284</f>
        <v>AGRESTE MERIDIONAL</v>
      </c>
      <c r="D284" s="20" t="str">
        <f>'INF GERAIS'!D284</f>
        <v>PARANATAMA</v>
      </c>
      <c r="E284" s="20" t="str">
        <f>'INF GERAIS'!E284</f>
        <v xml:space="preserve">CONSTRUÇÃO DE PAVIMENTAÇÃO EM PARALELEPÍPEDOS GRANÍTICOS NO POVOADO DO ALTO DA SERRA </v>
      </c>
      <c r="F284" s="20" t="str">
        <f>'INF GERAIS'!G284</f>
        <v>NORMAL</v>
      </c>
      <c r="G284" s="47" t="s">
        <v>4680</v>
      </c>
      <c r="H284" s="10"/>
      <c r="J284" s="10"/>
      <c r="K284" s="316" t="s">
        <v>7016</v>
      </c>
      <c r="L284" s="233">
        <v>42487</v>
      </c>
      <c r="M284" s="1" t="s">
        <v>11725</v>
      </c>
      <c r="N284" s="10">
        <v>43396</v>
      </c>
      <c r="O284" s="1" t="s">
        <v>12230</v>
      </c>
      <c r="P284" s="10">
        <v>43628</v>
      </c>
      <c r="R284" s="10"/>
      <c r="T284" s="10"/>
      <c r="V284" s="10"/>
      <c r="X284" s="10"/>
      <c r="Z284" s="10"/>
      <c r="AB284" s="10"/>
      <c r="AD284" s="10"/>
      <c r="AF284" s="10"/>
      <c r="AH284" s="10"/>
      <c r="AJ284" s="10"/>
      <c r="AL284" s="10"/>
      <c r="AN284" s="10"/>
      <c r="AP284" s="10"/>
      <c r="AR284" s="10"/>
      <c r="AT284" s="10"/>
    </row>
    <row r="285" spans="2:46" ht="159.5" x14ac:dyDescent="0.35">
      <c r="B285" s="20" t="str">
        <f>'INF GERAIS'!B285&amp;IFERROR(IF(INDEX(APOIO!$A$5:$A$50,MATCH('INF GERAIS'!N285,APOIO!$B$5:$B$50,0))="NÃO",APOIO!$A$2&amp;"NÃO VÁLIDO",""),"")</f>
        <v>2014.0270</v>
      </c>
      <c r="C285" s="20" t="str">
        <f>'INF GERAIS'!C285</f>
        <v>AGRESTE MERIDIONAL</v>
      </c>
      <c r="D285" s="20" t="str">
        <f>'INF GERAIS'!D285</f>
        <v>PARANATAMA</v>
      </c>
      <c r="E285" s="20" t="str">
        <f>'INF GERAIS'!E285</f>
        <v>CONSTRUÇÃO DE PAVIMENTAÇÃO EM PARALELEPÍPEDO GRANÍTICO NO DISTRITO DE BREJO VELHO</v>
      </c>
      <c r="F285" s="20" t="str">
        <f>'INF GERAIS'!G285</f>
        <v>NORMAL</v>
      </c>
      <c r="G285" s="47" t="s">
        <v>4680</v>
      </c>
      <c r="H285" s="10"/>
      <c r="J285" s="10"/>
      <c r="K285" s="316" t="s">
        <v>7016</v>
      </c>
      <c r="L285" s="233">
        <v>42487</v>
      </c>
      <c r="M285" s="1" t="s">
        <v>11725</v>
      </c>
      <c r="N285" s="10">
        <v>43396</v>
      </c>
      <c r="O285" s="1" t="s">
        <v>12231</v>
      </c>
      <c r="P285" s="10">
        <v>43628</v>
      </c>
      <c r="Q285" s="1559" t="s">
        <v>12613</v>
      </c>
      <c r="R285" s="233">
        <v>43753</v>
      </c>
      <c r="S285" s="1671" t="s">
        <v>12919</v>
      </c>
      <c r="T285" s="233">
        <v>43845</v>
      </c>
      <c r="V285" s="10"/>
      <c r="X285" s="10"/>
      <c r="Z285" s="10"/>
      <c r="AB285" s="10"/>
      <c r="AD285" s="10"/>
      <c r="AF285" s="10"/>
      <c r="AH285" s="10"/>
      <c r="AJ285" s="10"/>
      <c r="AL285" s="10"/>
      <c r="AN285" s="10"/>
      <c r="AP285" s="10"/>
      <c r="AR285" s="10"/>
      <c r="AT285" s="10"/>
    </row>
    <row r="286" spans="2:46" ht="159.5" x14ac:dyDescent="0.35">
      <c r="B286" s="20" t="str">
        <f>'INF GERAIS'!B286&amp;IFERROR(IF(INDEX(APOIO!$A$5:$A$50,MATCH('INF GERAIS'!N286,APOIO!$B$5:$B$50,0))="NÃO",APOIO!$A$2&amp;"NÃO VÁLIDO",""),"")</f>
        <v>2014.0271</v>
      </c>
      <c r="C286" s="20" t="str">
        <f>'INF GERAIS'!C286</f>
        <v>AGRESTE MERIDIONAL</v>
      </c>
      <c r="D286" s="20" t="str">
        <f>'INF GERAIS'!D286</f>
        <v>PARANATAMA</v>
      </c>
      <c r="E286" s="20" t="str">
        <f>'INF GERAIS'!E286</f>
        <v>CONSTRUÇÃO DE PAVIMENTAÇÃO EM PARALELEPÍPEDOS GRANÍTICOS NA RUA VICENTE FERREIRA DA SILVA</v>
      </c>
      <c r="F286" s="20" t="str">
        <f>'INF GERAIS'!G286</f>
        <v>NORMAL</v>
      </c>
      <c r="G286" s="47" t="s">
        <v>4680</v>
      </c>
      <c r="H286" s="10"/>
      <c r="J286" s="10"/>
      <c r="K286" s="316" t="s">
        <v>7016</v>
      </c>
      <c r="L286" s="233">
        <v>42487</v>
      </c>
      <c r="M286" s="1" t="s">
        <v>11725</v>
      </c>
      <c r="N286" s="10">
        <v>43396</v>
      </c>
      <c r="O286" s="1" t="s">
        <v>12232</v>
      </c>
      <c r="P286" s="10">
        <v>43628</v>
      </c>
      <c r="R286" s="10"/>
      <c r="T286" s="10"/>
      <c r="V286" s="10"/>
      <c r="X286" s="10"/>
      <c r="Z286" s="10"/>
      <c r="AB286" s="10"/>
      <c r="AD286" s="10"/>
      <c r="AF286" s="10"/>
      <c r="AH286" s="10"/>
      <c r="AJ286" s="10"/>
      <c r="AL286" s="10"/>
      <c r="AN286" s="10"/>
      <c r="AP286" s="10"/>
      <c r="AR286" s="10"/>
      <c r="AT286" s="10"/>
    </row>
    <row r="287" spans="2:46" ht="87" x14ac:dyDescent="0.35">
      <c r="B287" s="20" t="str">
        <f>'INF GERAIS'!B287&amp;IFERROR(IF(INDEX(APOIO!$A$5:$A$50,MATCH('INF GERAIS'!N287,APOIO!$B$5:$B$50,0))="NÃO",APOIO!$A$2&amp;"NÃO VÁLIDO",""),"")</f>
        <v>2014.0272</v>
      </c>
      <c r="C287" s="20" t="str">
        <f>'INF GERAIS'!C287</f>
        <v>SERTÃO CENTRAL</v>
      </c>
      <c r="D287" s="20" t="str">
        <f>'INF GERAIS'!D287</f>
        <v>PARNAMIRIM</v>
      </c>
      <c r="E287" s="20" t="str">
        <f>'INF GERAIS'!E287</f>
        <v>PAVIMENTAÇÃO EM PARALELEPIPEDOS GRANITICOS NAS RUAS 01 E 02 NO BAIRRO SIMPATIA I</v>
      </c>
      <c r="F287" s="20" t="str">
        <f>'INF GERAIS'!G287</f>
        <v>NORMAL</v>
      </c>
      <c r="G287" s="47" t="s">
        <v>4680</v>
      </c>
      <c r="H287" s="10"/>
      <c r="J287" s="10"/>
      <c r="K287" s="436" t="s">
        <v>7890</v>
      </c>
      <c r="L287" s="10">
        <v>42422</v>
      </c>
      <c r="N287" s="10"/>
      <c r="P287" s="10"/>
      <c r="R287" s="10"/>
      <c r="T287" s="10"/>
      <c r="V287" s="10"/>
      <c r="X287" s="10"/>
      <c r="Z287" s="10"/>
      <c r="AB287" s="10"/>
      <c r="AD287" s="10"/>
      <c r="AF287" s="10"/>
      <c r="AH287" s="10"/>
      <c r="AJ287" s="10"/>
      <c r="AL287" s="10"/>
      <c r="AN287" s="10"/>
      <c r="AP287" s="10"/>
      <c r="AR287" s="10"/>
      <c r="AT287" s="10"/>
    </row>
    <row r="288" spans="2:46" ht="87" x14ac:dyDescent="0.35">
      <c r="B288" s="20" t="str">
        <f>'INF GERAIS'!B288&amp;IFERROR(IF(INDEX(APOIO!$A$5:$A$50,MATCH('INF GERAIS'!N288,APOIO!$B$5:$B$50,0))="NÃO",APOIO!$A$2&amp;"NÃO VÁLIDO",""),"")</f>
        <v>2014.0273</v>
      </c>
      <c r="C288" s="20" t="str">
        <f>'INF GERAIS'!C288</f>
        <v>SERTÃO CENTRAL</v>
      </c>
      <c r="D288" s="20" t="str">
        <f>'INF GERAIS'!D288</f>
        <v>PARNAMIRIM</v>
      </c>
      <c r="E288" s="20" t="str">
        <f>'INF GERAIS'!E288</f>
        <v>CONSTRUÇÃO DE UMA QUADRA POLIESPORTIVA DESCOBERTA - REGIÃO DA FLORESTA</v>
      </c>
      <c r="F288" s="20" t="str">
        <f>'INF GERAIS'!G288</f>
        <v>NORMAL</v>
      </c>
      <c r="G288" s="47" t="s">
        <v>4680</v>
      </c>
      <c r="H288" s="10"/>
      <c r="J288" s="10"/>
      <c r="K288" s="436" t="s">
        <v>7889</v>
      </c>
      <c r="L288" s="10">
        <v>42422</v>
      </c>
      <c r="M288" s="189" t="s">
        <v>6041</v>
      </c>
      <c r="N288" s="10">
        <v>42426</v>
      </c>
      <c r="P288" s="10"/>
      <c r="R288" s="10"/>
      <c r="T288" s="10"/>
      <c r="V288" s="10"/>
      <c r="X288" s="10"/>
      <c r="Z288" s="10"/>
      <c r="AB288" s="10"/>
      <c r="AD288" s="10"/>
      <c r="AF288" s="10"/>
      <c r="AH288" s="10"/>
      <c r="AJ288" s="10"/>
      <c r="AL288" s="10"/>
      <c r="AN288" s="10"/>
      <c r="AP288" s="10"/>
      <c r="AR288" s="10"/>
      <c r="AT288" s="10"/>
    </row>
    <row r="289" spans="2:46" ht="72.5" x14ac:dyDescent="0.35">
      <c r="B289" s="20" t="str">
        <f>'INF GERAIS'!B289&amp;IFERROR(IF(INDEX(APOIO!$A$5:$A$50,MATCH('INF GERAIS'!N289,APOIO!$B$5:$B$50,0))="NÃO",APOIO!$A$2&amp;"NÃO VÁLIDO",""),"")</f>
        <v>2014.0274</v>
      </c>
      <c r="C289" s="20" t="str">
        <f>'INF GERAIS'!C289</f>
        <v>SERTÃO CENTRAL</v>
      </c>
      <c r="D289" s="20" t="str">
        <f>'INF GERAIS'!D289</f>
        <v>PARNAMIRIM</v>
      </c>
      <c r="E289" s="20" t="str">
        <f>'INF GERAIS'!E289</f>
        <v>CONSTRUÇÃO DE UMA QUADRA POLIESPORTIVA DESCOBERTA - REGIÃO DA VOLTA</v>
      </c>
      <c r="F289" s="20" t="str">
        <f>'INF GERAIS'!G289</f>
        <v>NORMAL</v>
      </c>
      <c r="G289" s="47" t="s">
        <v>4680</v>
      </c>
      <c r="H289" s="10"/>
      <c r="J289" s="10"/>
      <c r="K289" s="436" t="s">
        <v>7889</v>
      </c>
      <c r="L289" s="10">
        <v>42422</v>
      </c>
      <c r="M289" s="189" t="s">
        <v>6041</v>
      </c>
      <c r="N289" s="10">
        <v>42426</v>
      </c>
      <c r="P289" s="10"/>
      <c r="R289" s="10"/>
      <c r="T289" s="10"/>
      <c r="V289" s="10"/>
      <c r="X289" s="10"/>
      <c r="Z289" s="10"/>
      <c r="AB289" s="10"/>
      <c r="AD289" s="10"/>
      <c r="AF289" s="10"/>
      <c r="AH289" s="10"/>
      <c r="AJ289" s="10"/>
      <c r="AL289" s="10"/>
      <c r="AN289" s="10"/>
      <c r="AP289" s="10"/>
      <c r="AR289" s="10"/>
      <c r="AT289" s="10"/>
    </row>
    <row r="290" spans="2:46" ht="58" x14ac:dyDescent="0.35">
      <c r="B290" s="20" t="str">
        <f>'INF GERAIS'!B290&amp;IFERROR(IF(INDEX(APOIO!$A$5:$A$50,MATCH('INF GERAIS'!N290,APOIO!$B$5:$B$50,0))="NÃO",APOIO!$A$2&amp;"NÃO VÁLIDO",""),"")</f>
        <v>2014.0275</v>
      </c>
      <c r="C290" s="20" t="str">
        <f>'INF GERAIS'!C290</f>
        <v>SERTÃO CENTRAL</v>
      </c>
      <c r="D290" s="20" t="str">
        <f>'INF GERAIS'!D290</f>
        <v>PARNAMIRIM</v>
      </c>
      <c r="E290" s="20" t="str">
        <f>'INF GERAIS'!E290</f>
        <v>REVITALIZAÇÃO DAS PRAÇAS DA BOMBA E CEMITÉRIO</v>
      </c>
      <c r="F290" s="20" t="str">
        <f>'INF GERAIS'!G290</f>
        <v>NORMAL</v>
      </c>
      <c r="G290" s="47" t="s">
        <v>4680</v>
      </c>
      <c r="H290" s="10"/>
      <c r="J290" s="10"/>
      <c r="K290" s="436" t="s">
        <v>7888</v>
      </c>
      <c r="L290" s="10">
        <v>42422</v>
      </c>
      <c r="N290" s="10"/>
      <c r="P290" s="10"/>
      <c r="R290" s="10"/>
      <c r="T290" s="10"/>
      <c r="V290" s="10"/>
      <c r="X290" s="10"/>
      <c r="Z290" s="10"/>
      <c r="AB290" s="10"/>
      <c r="AD290" s="10"/>
      <c r="AF290" s="10"/>
      <c r="AH290" s="10"/>
      <c r="AJ290" s="10"/>
      <c r="AL290" s="10"/>
      <c r="AN290" s="10"/>
      <c r="AP290" s="10"/>
      <c r="AR290" s="10"/>
      <c r="AT290" s="10"/>
    </row>
    <row r="291" spans="2:46" s="1150" customFormat="1" ht="72.5" x14ac:dyDescent="0.35">
      <c r="B291" s="1150" t="str">
        <f>'INF GERAIS'!B291&amp;IFERROR(IF(INDEX(APOIO!$A$5:$A$50,MATCH('INF GERAIS'!N291,APOIO!$B$5:$B$50,0))="NÃO",APOIO!$A$2&amp;"NÃO VÁLIDO",""),"")</f>
        <v>2014.0438</v>
      </c>
      <c r="C291" s="1150" t="str">
        <f>'INF GERAIS'!C291</f>
        <v>AGRESTE SETENTRIONAL</v>
      </c>
      <c r="D291" s="1150" t="str">
        <f>'INF GERAIS'!D291</f>
        <v>PASSIRA</v>
      </c>
      <c r="E291" s="1150" t="str">
        <f>'INF GERAIS'!E291</f>
        <v>PAVIMENTAÇÃO EM PARALELEPÍPEDOS DA RUA ADEMAR DA COSTA LEÃO</v>
      </c>
      <c r="F291" s="1150" t="str">
        <f>'INF GERAIS'!G291</f>
        <v>NORMAL</v>
      </c>
      <c r="H291" s="233"/>
      <c r="J291" s="233"/>
      <c r="L291" s="233"/>
      <c r="N291" s="233"/>
      <c r="P291" s="233"/>
      <c r="R291" s="233"/>
      <c r="T291" s="233"/>
      <c r="V291" s="233"/>
      <c r="X291" s="233"/>
      <c r="Z291" s="233"/>
      <c r="AB291" s="233"/>
      <c r="AD291" s="233"/>
      <c r="AF291" s="233"/>
      <c r="AH291" s="233"/>
      <c r="AJ291" s="233"/>
      <c r="AL291" s="233"/>
      <c r="AN291" s="233"/>
      <c r="AP291" s="233"/>
      <c r="AR291" s="233"/>
      <c r="AT291" s="233"/>
    </row>
    <row r="292" spans="2:46" ht="58" x14ac:dyDescent="0.35">
      <c r="B292" s="20" t="str">
        <f>'INF GERAIS'!B292&amp;IFERROR(IF(INDEX(APOIO!$A$5:$A$50,MATCH('INF GERAIS'!N292,APOIO!$B$5:$B$50,0))="NÃO",APOIO!$A$2&amp;"NÃO VÁLIDO",""),"")</f>
        <v>2014.0276</v>
      </c>
      <c r="C292" s="20" t="str">
        <f>'INF GERAIS'!C292</f>
        <v>AGRESTE SETENTRIONAL</v>
      </c>
      <c r="D292" s="20" t="str">
        <f>'INF GERAIS'!D292</f>
        <v>PASSIRA</v>
      </c>
      <c r="E292" s="20" t="str">
        <f>'INF GERAIS'!E292</f>
        <v>PAVIMENTAÇÃO DE DIVERSAS RUAS</v>
      </c>
      <c r="F292" s="20" t="str">
        <f>'INF GERAIS'!G292</f>
        <v>NORMAL</v>
      </c>
      <c r="G292" s="47" t="s">
        <v>4680</v>
      </c>
      <c r="H292" s="10"/>
      <c r="J292" s="10"/>
      <c r="K292" s="436" t="s">
        <v>8232</v>
      </c>
      <c r="L292" s="10">
        <v>42431</v>
      </c>
      <c r="M292" s="268" t="s">
        <v>7064</v>
      </c>
      <c r="N292" s="10">
        <v>42467</v>
      </c>
      <c r="P292" s="10"/>
      <c r="R292" s="10"/>
      <c r="T292" s="10"/>
      <c r="V292" s="10"/>
      <c r="X292" s="10"/>
      <c r="Z292" s="10"/>
      <c r="AB292" s="10"/>
      <c r="AD292" s="10"/>
      <c r="AF292" s="10"/>
      <c r="AH292" s="10"/>
      <c r="AJ292" s="10"/>
      <c r="AL292" s="10"/>
      <c r="AN292" s="10"/>
      <c r="AP292" s="10"/>
      <c r="AR292" s="10"/>
      <c r="AT292" s="10"/>
    </row>
    <row r="293" spans="2:46" ht="116" x14ac:dyDescent="0.35">
      <c r="B293" s="20" t="str">
        <f>'INF GERAIS'!B293&amp;IFERROR(IF(INDEX(APOIO!$A$5:$A$50,MATCH('INF GERAIS'!N293,APOIO!$B$5:$B$50,0))="NÃO",APOIO!$A$2&amp;"NÃO VÁLIDO",""),"")</f>
        <v>2014.0277</v>
      </c>
      <c r="C293" s="20" t="str">
        <f>'INF GERAIS'!C293</f>
        <v>AGRESTE SETENTRIONAL</v>
      </c>
      <c r="D293" s="20" t="str">
        <f>'INF GERAIS'!D293</f>
        <v>PASSIRA</v>
      </c>
      <c r="E293" s="20" t="str">
        <f>'INF GERAIS'!E293</f>
        <v>PAVIMENTAÇÃO, DRENAGEM, CONTENÇÃO E SINALIZAÇÃO NAS RUAS MANOEL DE BARROS E SILVA E RUA ALTO JOSÉ CABOCLO</v>
      </c>
      <c r="F293" s="20" t="str">
        <f>'INF GERAIS'!G293</f>
        <v>NORMAL</v>
      </c>
      <c r="G293" s="47" t="s">
        <v>4680</v>
      </c>
      <c r="H293" s="10"/>
      <c r="J293" s="10"/>
      <c r="K293" s="436" t="s">
        <v>8233</v>
      </c>
      <c r="L293" s="10">
        <v>42431</v>
      </c>
      <c r="M293" s="268" t="s">
        <v>6709</v>
      </c>
      <c r="N293" s="233">
        <v>42467</v>
      </c>
      <c r="P293" s="10"/>
      <c r="R293" s="10"/>
      <c r="T293" s="10"/>
      <c r="V293" s="10"/>
      <c r="X293" s="10"/>
      <c r="Z293" s="10"/>
      <c r="AB293" s="10"/>
      <c r="AD293" s="10"/>
      <c r="AF293" s="10"/>
      <c r="AH293" s="10"/>
      <c r="AJ293" s="10"/>
      <c r="AL293" s="10"/>
      <c r="AN293" s="10"/>
      <c r="AP293" s="10"/>
      <c r="AR293" s="10"/>
      <c r="AT293" s="10"/>
    </row>
    <row r="294" spans="2:46" ht="72.5" x14ac:dyDescent="0.35">
      <c r="B294" s="20" t="str">
        <f>'INF GERAIS'!B294&amp;IFERROR(IF(INDEX(APOIO!$A$5:$A$50,MATCH('INF GERAIS'!N294,APOIO!$B$5:$B$50,0))="NÃO",APOIO!$A$2&amp;"NÃO VÁLIDO",""),"")</f>
        <v>2014.0278</v>
      </c>
      <c r="C294" s="20" t="str">
        <f>'INF GERAIS'!C294</f>
        <v>AGRESTE SETENTRIONAL</v>
      </c>
      <c r="D294" s="20" t="str">
        <f>'INF GERAIS'!D294</f>
        <v>PASSIRA</v>
      </c>
      <c r="E294" s="20" t="str">
        <f>'INF GERAIS'!E294</f>
        <v>RECUPERAÇÃO DE ESTRADAS VICINAIS</v>
      </c>
      <c r="F294" s="20" t="str">
        <f>'INF GERAIS'!G294</f>
        <v>NORMAL</v>
      </c>
      <c r="G294" s="47" t="s">
        <v>4680</v>
      </c>
      <c r="H294" s="10"/>
      <c r="J294" s="10"/>
      <c r="K294" s="436" t="s">
        <v>8234</v>
      </c>
      <c r="L294" s="10">
        <v>42431</v>
      </c>
      <c r="M294" s="268" t="s">
        <v>6710</v>
      </c>
      <c r="N294" s="233">
        <v>42467</v>
      </c>
      <c r="P294" s="10"/>
      <c r="R294" s="10"/>
      <c r="T294" s="10"/>
      <c r="V294" s="10"/>
      <c r="X294" s="10"/>
      <c r="Z294" s="10"/>
      <c r="AB294" s="10"/>
      <c r="AD294" s="10"/>
      <c r="AF294" s="10"/>
      <c r="AH294" s="10"/>
      <c r="AJ294" s="10"/>
      <c r="AL294" s="10"/>
      <c r="AN294" s="10"/>
      <c r="AP294" s="10"/>
      <c r="AR294" s="10"/>
      <c r="AT294" s="10"/>
    </row>
    <row r="295" spans="2:46" ht="116" x14ac:dyDescent="0.35">
      <c r="B295" s="20" t="str">
        <f>'INF GERAIS'!B295&amp;IFERROR(IF(INDEX(APOIO!$A$5:$A$50,MATCH('INF GERAIS'!N295,APOIO!$B$5:$B$50,0))="NÃO",APOIO!$A$2&amp;"NÃO VÁLIDO",""),"")</f>
        <v>2014.0279</v>
      </c>
      <c r="C295" s="20" t="str">
        <f>'INF GERAIS'!C295</f>
        <v>AGRESTE SETENTRIONAL</v>
      </c>
      <c r="D295" s="20" t="str">
        <f>'INF GERAIS'!D295</f>
        <v>PASSIRA</v>
      </c>
      <c r="E295" s="20" t="str">
        <f>'INF GERAIS'!E295</f>
        <v>PAVIMENTAÇÃO DAS RUAS BOAVENTURA CELERINO DA SILVA  E TRAVESSA BOAVENTURA CELERINO DA SILVA</v>
      </c>
      <c r="F295" s="20" t="str">
        <f>'INF GERAIS'!G295</f>
        <v>NORMAL</v>
      </c>
      <c r="G295" s="47" t="s">
        <v>4680</v>
      </c>
      <c r="H295" s="10"/>
      <c r="J295" s="10"/>
      <c r="K295" s="436" t="s">
        <v>8235</v>
      </c>
      <c r="L295" s="10">
        <v>42431</v>
      </c>
      <c r="M295" s="268" t="s">
        <v>6710</v>
      </c>
      <c r="N295" s="233">
        <v>42467</v>
      </c>
      <c r="P295" s="10"/>
      <c r="R295" s="10"/>
      <c r="T295" s="10"/>
      <c r="V295" s="10"/>
      <c r="X295" s="10"/>
      <c r="Z295" s="10"/>
      <c r="AB295" s="10"/>
      <c r="AD295" s="10"/>
      <c r="AF295" s="10"/>
      <c r="AH295" s="10"/>
      <c r="AJ295" s="10"/>
      <c r="AL295" s="10"/>
      <c r="AN295" s="10"/>
      <c r="AP295" s="10"/>
      <c r="AR295" s="10"/>
      <c r="AT295" s="10"/>
    </row>
    <row r="296" spans="2:46" ht="43.5" x14ac:dyDescent="0.35">
      <c r="B296" s="20" t="str">
        <f>'INF GERAIS'!B296&amp;IFERROR(IF(INDEX(APOIO!$A$5:$A$50,MATCH('INF GERAIS'!N296,APOIO!$B$5:$B$50,0))="NÃO",APOIO!$A$2&amp;"NÃO VÁLIDO",""),"")</f>
        <v>2014.0280</v>
      </c>
      <c r="C296" s="20" t="str">
        <f>'INF GERAIS'!C296</f>
        <v>AGRESTE SETENTRIONAL</v>
      </c>
      <c r="D296" s="20" t="str">
        <f>'INF GERAIS'!D296</f>
        <v>PASSIRA</v>
      </c>
      <c r="E296" s="20" t="str">
        <f>'INF GERAIS'!E296</f>
        <v>CONSTRUÇÃO DE PASSAGENS MOLHADA</v>
      </c>
      <c r="F296" s="20" t="str">
        <f>'INF GERAIS'!G296</f>
        <v>NORMAL</v>
      </c>
      <c r="G296" s="47" t="s">
        <v>4680</v>
      </c>
      <c r="H296" s="10"/>
      <c r="J296" s="10"/>
      <c r="K296" s="436" t="s">
        <v>8233</v>
      </c>
      <c r="L296" s="10">
        <v>42431</v>
      </c>
      <c r="M296" s="268" t="s">
        <v>6709</v>
      </c>
      <c r="N296" s="233">
        <v>42467</v>
      </c>
      <c r="P296" s="10"/>
      <c r="R296" s="10"/>
      <c r="T296" s="10"/>
      <c r="V296" s="10"/>
      <c r="X296" s="10"/>
      <c r="Z296" s="10"/>
      <c r="AB296" s="10"/>
      <c r="AD296" s="10"/>
      <c r="AF296" s="10"/>
      <c r="AH296" s="10"/>
      <c r="AJ296" s="10"/>
      <c r="AL296" s="10"/>
      <c r="AN296" s="10"/>
      <c r="AP296" s="10"/>
      <c r="AR296" s="10"/>
      <c r="AT296" s="10"/>
    </row>
    <row r="297" spans="2:46" ht="130.5" x14ac:dyDescent="0.35">
      <c r="B297" s="20" t="str">
        <f>'INF GERAIS'!B297&amp;IFERROR(IF(INDEX(APOIO!$A$5:$A$50,MATCH('INF GERAIS'!N297,APOIO!$B$5:$B$50,0))="NÃO",APOIO!$A$2&amp;"NÃO VÁLIDO",""),"")</f>
        <v>2014.0281</v>
      </c>
      <c r="C297" s="20" t="str">
        <f>'INF GERAIS'!C297</f>
        <v>MATA NORTE</v>
      </c>
      <c r="D297" s="20" t="str">
        <f>'INF GERAIS'!D297</f>
        <v>PAUDALHO</v>
      </c>
      <c r="E297" s="20" t="str">
        <f>'INF GERAIS'!E297</f>
        <v xml:space="preserve">CONTRATAÇÃO DE EMPRESA DE ENGENHARIA PARA EXECUÇÃO DE PAVIMENTAÇÃO EM PARALELEPÍPEDOS E DRENAGEM EM DIVERSAS RUAS </v>
      </c>
      <c r="F297" s="20" t="str">
        <f>'INF GERAIS'!G297</f>
        <v>NORMAL</v>
      </c>
      <c r="G297" s="47" t="s">
        <v>4680</v>
      </c>
      <c r="H297" s="10"/>
      <c r="J297" s="10"/>
      <c r="K297" s="1718" t="s">
        <v>6327</v>
      </c>
      <c r="L297" s="10">
        <v>42444</v>
      </c>
      <c r="M297" s="1" t="s">
        <v>11198</v>
      </c>
      <c r="N297" s="10">
        <v>43263</v>
      </c>
      <c r="P297" s="10"/>
      <c r="R297" s="10"/>
      <c r="T297" s="10"/>
      <c r="V297" s="10"/>
      <c r="X297" s="10"/>
      <c r="Z297" s="10"/>
      <c r="AB297" s="10"/>
      <c r="AD297" s="10"/>
      <c r="AF297" s="10"/>
      <c r="AH297" s="10"/>
      <c r="AJ297" s="10"/>
      <c r="AL297" s="10"/>
      <c r="AN297" s="10"/>
      <c r="AP297" s="10"/>
      <c r="AR297" s="10"/>
      <c r="AT297" s="10"/>
    </row>
    <row r="298" spans="2:46" ht="72.5" x14ac:dyDescent="0.35">
      <c r="B298" s="20" t="str">
        <f>'INF GERAIS'!B298&amp;IFERROR(IF(INDEX(APOIO!$A$5:$A$50,MATCH('INF GERAIS'!N298,APOIO!$B$5:$B$50,0))="NÃO",APOIO!$A$2&amp;"NÃO VÁLIDO",""),"")</f>
        <v>2014.0282</v>
      </c>
      <c r="C298" s="20" t="str">
        <f>'INF GERAIS'!C298</f>
        <v>MATA NORTE</v>
      </c>
      <c r="D298" s="20" t="str">
        <f>'INF GERAIS'!D298</f>
        <v>PAUDALHO</v>
      </c>
      <c r="E298" s="20" t="str">
        <f>'INF GERAIS'!E298</f>
        <v>CONSTRUÇÃO DO NOVO CAMPO DE FUTEBOL DE GUADALAJARA "O PIABÃO"</v>
      </c>
      <c r="F298" s="20" t="str">
        <f>'INF GERAIS'!G298</f>
        <v>NORMAL</v>
      </c>
      <c r="G298" s="47" t="s">
        <v>4680</v>
      </c>
      <c r="H298" s="10"/>
      <c r="J298" s="10"/>
      <c r="K298" s="220" t="s">
        <v>6325</v>
      </c>
      <c r="L298" s="10">
        <v>42444</v>
      </c>
      <c r="N298" s="10"/>
      <c r="P298" s="10"/>
      <c r="R298" s="10"/>
      <c r="T298" s="10"/>
      <c r="V298" s="10"/>
      <c r="X298" s="10"/>
      <c r="Z298" s="10"/>
      <c r="AB298" s="10"/>
      <c r="AD298" s="10"/>
      <c r="AF298" s="10"/>
      <c r="AH298" s="10"/>
      <c r="AJ298" s="10"/>
      <c r="AL298" s="10"/>
      <c r="AN298" s="10"/>
      <c r="AP298" s="10"/>
      <c r="AR298" s="10"/>
      <c r="AT298" s="10"/>
    </row>
    <row r="299" spans="2:46" ht="72.5" x14ac:dyDescent="0.35">
      <c r="B299" s="20" t="str">
        <f>'INF GERAIS'!B299&amp;IFERROR(IF(INDEX(APOIO!$A$5:$A$50,MATCH('INF GERAIS'!N299,APOIO!$B$5:$B$50,0))="NÃO",APOIO!$A$2&amp;"NÃO VÁLIDO",""),"")</f>
        <v>2014.0283</v>
      </c>
      <c r="C299" s="20" t="str">
        <f>'INF GERAIS'!C299</f>
        <v>MATA NORTE</v>
      </c>
      <c r="D299" s="20" t="str">
        <f>'INF GERAIS'!D299</f>
        <v>PAUDALHO</v>
      </c>
      <c r="E299" s="20" t="str">
        <f>'INF GERAIS'!E299</f>
        <v xml:space="preserve">CONSTRUÇÃO DO MERCADO DE CARNE DO MUNICÍPIO </v>
      </c>
      <c r="F299" s="20" t="str">
        <f>'INF GERAIS'!G299</f>
        <v>NORMAL</v>
      </c>
      <c r="G299" s="47" t="s">
        <v>4680</v>
      </c>
      <c r="H299" s="10"/>
      <c r="J299" s="10"/>
      <c r="K299" s="200" t="s">
        <v>6087</v>
      </c>
      <c r="L299" s="10">
        <v>42437</v>
      </c>
      <c r="M299" s="220" t="s">
        <v>6324</v>
      </c>
      <c r="N299" s="10">
        <v>42444</v>
      </c>
      <c r="O299" s="1149" t="s">
        <v>11230</v>
      </c>
      <c r="P299" s="10">
        <v>43277</v>
      </c>
      <c r="R299" s="10"/>
      <c r="T299" s="10"/>
      <c r="V299" s="10"/>
      <c r="X299" s="10"/>
      <c r="Z299" s="10"/>
      <c r="AB299" s="10"/>
      <c r="AD299" s="10"/>
      <c r="AF299" s="10"/>
      <c r="AH299" s="10"/>
      <c r="AJ299" s="10"/>
      <c r="AL299" s="10"/>
      <c r="AN299" s="10"/>
      <c r="AP299" s="10"/>
      <c r="AR299" s="10"/>
      <c r="AT299" s="10"/>
    </row>
    <row r="300" spans="2:46" ht="58" x14ac:dyDescent="0.35">
      <c r="B300" s="20" t="str">
        <f>'INF GERAIS'!B300&amp;IFERROR(IF(INDEX(APOIO!$A$5:$A$50,MATCH('INF GERAIS'!N300,APOIO!$B$5:$B$50,0))="NÃO",APOIO!$A$2&amp;"NÃO VÁLIDO",""),"")</f>
        <v>2014.0284</v>
      </c>
      <c r="C300" s="20" t="str">
        <f>'INF GERAIS'!C300</f>
        <v>MATA NORTE</v>
      </c>
      <c r="D300" s="20" t="str">
        <f>'INF GERAIS'!D300</f>
        <v>PAUDALHO</v>
      </c>
      <c r="E300" s="20" t="str">
        <f>'INF GERAIS'!E300</f>
        <v>CONSTRUÇÃO DA PASSAGEM MOLHADA SOBRE O RIO CAPIBARIBE</v>
      </c>
      <c r="F300" s="20" t="str">
        <f>'INF GERAIS'!G300</f>
        <v>NORMAL</v>
      </c>
      <c r="G300" s="47" t="s">
        <v>4680</v>
      </c>
      <c r="H300" s="10"/>
      <c r="J300" s="10"/>
      <c r="K300" s="220" t="s">
        <v>6326</v>
      </c>
      <c r="L300" s="10">
        <v>42444</v>
      </c>
      <c r="N300" s="10"/>
      <c r="P300" s="10"/>
      <c r="R300" s="10"/>
      <c r="T300" s="10"/>
      <c r="V300" s="10"/>
      <c r="X300" s="10"/>
      <c r="Z300" s="10"/>
      <c r="AB300" s="10"/>
      <c r="AD300" s="10"/>
      <c r="AF300" s="10"/>
      <c r="AH300" s="10"/>
      <c r="AJ300" s="10"/>
      <c r="AL300" s="10"/>
      <c r="AN300" s="10"/>
      <c r="AP300" s="10"/>
      <c r="AR300" s="10"/>
      <c r="AT300" s="10"/>
    </row>
    <row r="301" spans="2:46" ht="101.5" x14ac:dyDescent="0.35">
      <c r="B301" s="20" t="str">
        <f>'INF GERAIS'!B301&amp;IFERROR(IF(INDEX(APOIO!$A$5:$A$50,MATCH('INF GERAIS'!N301,APOIO!$B$5:$B$50,0))="NÃO",APOIO!$A$2&amp;"NÃO VÁLIDO",""),"")</f>
        <v>2014.0285</v>
      </c>
      <c r="C301" s="20" t="str">
        <f>'INF GERAIS'!C301</f>
        <v>MATA NORTE</v>
      </c>
      <c r="D301" s="20" t="str">
        <f>'INF GERAIS'!D301</f>
        <v>PAUDALHO</v>
      </c>
      <c r="E301" s="20" t="str">
        <f>'INF GERAIS'!E301</f>
        <v>CONTRATAÇÃO DE EMPRESA DE ENGENHARIA PARA REVITALIAZAÇÃO DAS PRAÇAS NO ALTO DOIS IRMÃOS</v>
      </c>
      <c r="F301" s="20" t="str">
        <f>'INF GERAIS'!G301</f>
        <v>NORMAL</v>
      </c>
      <c r="G301" s="47" t="s">
        <v>4680</v>
      </c>
      <c r="H301" s="10"/>
      <c r="J301" s="10"/>
      <c r="K301" s="220" t="s">
        <v>6324</v>
      </c>
      <c r="L301" s="10">
        <v>42444</v>
      </c>
      <c r="M301" s="1124" t="s">
        <v>11145</v>
      </c>
      <c r="N301" s="10">
        <v>43249</v>
      </c>
      <c r="P301" s="10"/>
      <c r="R301" s="10"/>
      <c r="T301" s="10"/>
      <c r="V301" s="10"/>
      <c r="X301" s="10"/>
      <c r="Z301" s="10"/>
      <c r="AB301" s="10"/>
      <c r="AD301" s="10"/>
      <c r="AF301" s="10"/>
      <c r="AH301" s="10"/>
      <c r="AJ301" s="10"/>
      <c r="AL301" s="10"/>
      <c r="AN301" s="10"/>
      <c r="AP301" s="10"/>
      <c r="AR301" s="10"/>
      <c r="AT301" s="10"/>
    </row>
    <row r="302" spans="2:46" ht="116" x14ac:dyDescent="0.35">
      <c r="B302" s="20" t="str">
        <f>'INF GERAIS'!B302&amp;IFERROR(IF(INDEX(APOIO!$A$5:$A$50,MATCH('INF GERAIS'!N302,APOIO!$B$5:$B$50,0))="NÃO",APOIO!$A$2&amp;"NÃO VÁLIDO",""),"")</f>
        <v>2014.0286</v>
      </c>
      <c r="C302" s="20" t="str">
        <f>'INF GERAIS'!C302</f>
        <v>METROPOLITANA</v>
      </c>
      <c r="D302" s="20" t="str">
        <f>'INF GERAIS'!D302</f>
        <v>PAULISTA</v>
      </c>
      <c r="E302" s="20" t="str">
        <f>'INF GERAIS'!E302</f>
        <v>OBRAS DE PAVIMENTAÇÃO E DRENAGEM DE 08 (OITO) RUAS NA CIDADE DO PAULISTA</v>
      </c>
      <c r="F302" s="20" t="str">
        <f>'INF GERAIS'!G302</f>
        <v>NORMAL</v>
      </c>
      <c r="G302" s="47" t="s">
        <v>4680</v>
      </c>
      <c r="H302" s="10"/>
      <c r="J302" s="10"/>
      <c r="K302" s="157" t="s">
        <v>5842</v>
      </c>
      <c r="L302" s="233" t="s">
        <v>6420</v>
      </c>
      <c r="M302" s="1" t="s">
        <v>6517</v>
      </c>
      <c r="N302" s="10">
        <v>42460</v>
      </c>
      <c r="O302" s="682" t="s">
        <v>8987</v>
      </c>
      <c r="P302" s="10">
        <v>42821</v>
      </c>
      <c r="Q302" s="687" t="s">
        <v>9004</v>
      </c>
      <c r="R302" s="10">
        <v>42824</v>
      </c>
      <c r="S302" s="726" t="s">
        <v>9374</v>
      </c>
      <c r="T302" s="10">
        <v>42884</v>
      </c>
      <c r="U302" s="1" t="s">
        <v>12569</v>
      </c>
      <c r="V302" s="10">
        <v>43738</v>
      </c>
      <c r="X302" s="10"/>
      <c r="Z302" s="10"/>
      <c r="AB302" s="10"/>
      <c r="AD302" s="10"/>
      <c r="AF302" s="10"/>
      <c r="AH302" s="10"/>
      <c r="AJ302" s="10"/>
      <c r="AL302" s="10"/>
      <c r="AN302" s="10"/>
      <c r="AP302" s="10"/>
      <c r="AR302" s="10"/>
      <c r="AT302" s="10"/>
    </row>
    <row r="303" spans="2:46" ht="101.5" x14ac:dyDescent="0.35">
      <c r="B303" s="20" t="str">
        <f>'INF GERAIS'!B303&amp;IFERROR(IF(INDEX(APOIO!$A$5:$A$50,MATCH('INF GERAIS'!N303,APOIO!$B$5:$B$50,0))="NÃO",APOIO!$A$2&amp;"NÃO VÁLIDO",""),"")</f>
        <v>2014.0287</v>
      </c>
      <c r="C303" s="20" t="str">
        <f>'INF GERAIS'!C303</f>
        <v>AGRESTE MERIDIONAL</v>
      </c>
      <c r="D303" s="20" t="str">
        <f>'INF GERAIS'!D303</f>
        <v>PEDRA</v>
      </c>
      <c r="E303" s="20" t="str">
        <f>'INF GERAIS'!E303</f>
        <v>CONSTRUÇÃO DE PAVIMENTAÇÃO COM PARALELEPÍPEDOS EM VIAS DA SEDE MUNICIPAL</v>
      </c>
      <c r="F303" s="20" t="str">
        <f>'INF GERAIS'!G303</f>
        <v>NORMAL</v>
      </c>
      <c r="G303" s="47" t="s">
        <v>4680</v>
      </c>
      <c r="H303" s="10"/>
      <c r="J303" s="10"/>
      <c r="K303" s="1" t="s">
        <v>5823</v>
      </c>
      <c r="L303" s="10">
        <v>42419</v>
      </c>
      <c r="M303" s="236" t="s">
        <v>6426</v>
      </c>
      <c r="N303" s="10">
        <v>42452</v>
      </c>
      <c r="O303" s="1" t="s">
        <v>7928</v>
      </c>
      <c r="P303" s="10">
        <v>42563</v>
      </c>
      <c r="Q303" s="1" t="s">
        <v>9281</v>
      </c>
      <c r="R303" s="10">
        <v>42858</v>
      </c>
      <c r="S303" s="1" t="s">
        <v>10562</v>
      </c>
      <c r="T303" s="10">
        <v>43117</v>
      </c>
      <c r="U303" s="1" t="s">
        <v>10606</v>
      </c>
      <c r="V303" s="10">
        <v>43185</v>
      </c>
      <c r="W303" s="1071" t="s">
        <v>10959</v>
      </c>
      <c r="X303" s="10">
        <v>43203</v>
      </c>
      <c r="Y303" s="1671" t="s">
        <v>12921</v>
      </c>
      <c r="Z303" s="10">
        <v>43845</v>
      </c>
      <c r="AB303" s="10"/>
      <c r="AD303" s="10"/>
      <c r="AF303" s="10"/>
      <c r="AH303" s="10"/>
      <c r="AJ303" s="10"/>
      <c r="AL303" s="10"/>
      <c r="AN303" s="10"/>
      <c r="AP303" s="10"/>
      <c r="AR303" s="10"/>
      <c r="AT303" s="10"/>
    </row>
    <row r="304" spans="2:46" ht="145" x14ac:dyDescent="0.35">
      <c r="B304" s="20" t="str">
        <f>'INF GERAIS'!B304&amp;IFERROR(IF(INDEX(APOIO!$A$5:$A$50,MATCH('INF GERAIS'!N304,APOIO!$B$5:$B$50,0))="NÃO",APOIO!$A$2&amp;"NÃO VÁLIDO",""),"")</f>
        <v>2014.0288</v>
      </c>
      <c r="C304" s="20" t="str">
        <f>'INF GERAIS'!C304</f>
        <v>AGRESTE CENTRAL</v>
      </c>
      <c r="D304" s="20" t="str">
        <f>'INF GERAIS'!D304</f>
        <v>PESQUEIRA</v>
      </c>
      <c r="E304" s="20" t="str">
        <f>'INF GERAIS'!E304</f>
        <v>LIMPEZA DE LEITOS E AMPLIAÇÃO DE PEQUENAS BARRAGENS DA ZONA RURAL DO MUNICÍPIO</v>
      </c>
      <c r="F304" s="20" t="str">
        <f>'INF GERAIS'!G304</f>
        <v>NORMAL</v>
      </c>
      <c r="G304" s="47" t="s">
        <v>4680</v>
      </c>
      <c r="H304" s="10"/>
      <c r="J304" s="10"/>
      <c r="K304" s="1" t="s">
        <v>5710</v>
      </c>
      <c r="L304" s="10">
        <v>42416</v>
      </c>
      <c r="M304" s="1" t="s">
        <v>6329</v>
      </c>
      <c r="N304" s="10">
        <v>42444</v>
      </c>
      <c r="O304" s="1" t="s">
        <v>7202</v>
      </c>
      <c r="P304" s="10">
        <v>42508</v>
      </c>
      <c r="Q304" s="801" t="s">
        <v>9779</v>
      </c>
      <c r="R304" s="802" t="s">
        <v>9780</v>
      </c>
      <c r="T304" s="10"/>
      <c r="V304" s="10"/>
      <c r="X304" s="10"/>
      <c r="Z304" s="10"/>
      <c r="AB304" s="10"/>
      <c r="AD304" s="10"/>
      <c r="AF304" s="10"/>
      <c r="AH304" s="10"/>
      <c r="AJ304" s="10"/>
      <c r="AL304" s="10"/>
      <c r="AN304" s="10"/>
      <c r="AP304" s="10"/>
      <c r="AR304" s="10"/>
      <c r="AT304" s="10"/>
    </row>
    <row r="305" spans="2:50" ht="145" x14ac:dyDescent="0.35">
      <c r="B305" s="20" t="str">
        <f>'INF GERAIS'!B305&amp;IFERROR(IF(INDEX(APOIO!$A$5:$A$50,MATCH('INF GERAIS'!N305,APOIO!$B$5:$B$50,0))="NÃO",APOIO!$A$2&amp;"NÃO VÁLIDO",""),"")</f>
        <v>2014.0289</v>
      </c>
      <c r="C305" s="20" t="str">
        <f>'INF GERAIS'!C305</f>
        <v>AGRESTE CENTRAL</v>
      </c>
      <c r="D305" s="20" t="str">
        <f>'INF GERAIS'!D305</f>
        <v>PESQUEIRA</v>
      </c>
      <c r="E305" s="20" t="str">
        <f>'INF GERAIS'!E305</f>
        <v>PAVIMENTAÇÃO DISTRITOS</v>
      </c>
      <c r="F305" s="20" t="str">
        <f>'INF GERAIS'!G305</f>
        <v>NORMAL</v>
      </c>
      <c r="G305" s="47" t="s">
        <v>4680</v>
      </c>
      <c r="H305" s="10"/>
      <c r="J305" s="10"/>
      <c r="K305" s="1" t="s">
        <v>5710</v>
      </c>
      <c r="L305" s="10">
        <v>42416</v>
      </c>
      <c r="M305" s="1" t="s">
        <v>6330</v>
      </c>
      <c r="N305" s="10">
        <v>42444</v>
      </c>
      <c r="O305" s="1" t="s">
        <v>7203</v>
      </c>
      <c r="P305" s="10">
        <v>42508</v>
      </c>
      <c r="Q305" s="801" t="s">
        <v>9779</v>
      </c>
      <c r="R305" s="802" t="s">
        <v>9780</v>
      </c>
      <c r="T305" s="10"/>
      <c r="V305" s="10"/>
      <c r="X305" s="10"/>
      <c r="Z305" s="10"/>
      <c r="AB305" s="10"/>
      <c r="AD305" s="10"/>
      <c r="AF305" s="10"/>
      <c r="AH305" s="10"/>
      <c r="AJ305" s="10"/>
      <c r="AL305" s="10"/>
      <c r="AN305" s="10"/>
      <c r="AP305" s="10"/>
      <c r="AR305" s="10"/>
      <c r="AT305" s="10"/>
    </row>
    <row r="306" spans="2:50" ht="409.5" x14ac:dyDescent="0.35">
      <c r="B306" s="20" t="str">
        <f>'INF GERAIS'!B306&amp;IFERROR(IF(INDEX(APOIO!$A$5:$A$50,MATCH('INF GERAIS'!N306,APOIO!$B$5:$B$50,0))="NÃO",APOIO!$A$2&amp;"NÃO VÁLIDO",""),"")</f>
        <v>2014.0290</v>
      </c>
      <c r="C306" s="20" t="str">
        <f>'INF GERAIS'!C306</f>
        <v>AGRESTE CENTRAL</v>
      </c>
      <c r="D306" s="20" t="str">
        <f>'INF GERAIS'!D306</f>
        <v>PESQUEIRA</v>
      </c>
      <c r="E306" s="20" t="str">
        <f>'INF GERAIS'!E306</f>
        <v xml:space="preserve">PAVIMENTAÇÃO EM PARALELEPIPEDOS GRANITICOS, COM MEIO FIO EM CONCRETO SIMPLES,  DE VIAS URBANAS NO MUNICIPIO DE PESQUEIRA - PE, NAS RUAS: LARGO BERNADO VIEIRA, RUA FREI CANECA, RUA FREI CAETANO MECINA, RUA JOSE LOURENÇO DA SILVA, RUA CLÁUDIA, RUA PRESIDENTE KENNEDY, RUA LUCÍLIA TENÓRIO DE BRITO, RUA JOSÉ MARTINS DE OLIVEIRA - TRECHO 1, RUA JOSÉ MARTINS DE OLIVEIRA - TRECHO 2 E RUA JOSÉ TIBÚRCIO DOS SANTOS. </v>
      </c>
      <c r="F306" s="20" t="str">
        <f>'INF GERAIS'!G306</f>
        <v>NORMAL</v>
      </c>
      <c r="G306" s="47" t="s">
        <v>4680</v>
      </c>
      <c r="H306" s="10"/>
      <c r="J306" s="10"/>
      <c r="K306" s="1" t="s">
        <v>5710</v>
      </c>
      <c r="L306" s="10">
        <v>42416</v>
      </c>
      <c r="M306" s="1" t="s">
        <v>6329</v>
      </c>
      <c r="N306" s="10">
        <v>42444</v>
      </c>
      <c r="O306" s="1" t="s">
        <v>7203</v>
      </c>
      <c r="P306" s="10">
        <v>42508</v>
      </c>
      <c r="Q306" s="801" t="s">
        <v>9779</v>
      </c>
      <c r="R306" s="802" t="s">
        <v>9780</v>
      </c>
      <c r="T306" s="10"/>
      <c r="V306" s="10"/>
      <c r="X306" s="10"/>
      <c r="Z306" s="10"/>
      <c r="AB306" s="10"/>
      <c r="AD306" s="10"/>
      <c r="AF306" s="10"/>
      <c r="AH306" s="10"/>
      <c r="AJ306" s="10"/>
      <c r="AL306" s="10"/>
      <c r="AN306" s="10"/>
      <c r="AP306" s="10"/>
      <c r="AR306" s="10"/>
      <c r="AT306" s="10"/>
    </row>
    <row r="307" spans="2:50" ht="145" x14ac:dyDescent="0.35">
      <c r="B307" s="20" t="str">
        <f>'INF GERAIS'!B307&amp;IFERROR(IF(INDEX(APOIO!$A$5:$A$50,MATCH('INF GERAIS'!N307,APOIO!$B$5:$B$50,0))="NÃO",APOIO!$A$2&amp;"NÃO VÁLIDO",""),"")</f>
        <v>2014.0291</v>
      </c>
      <c r="C307" s="20" t="str">
        <f>'INF GERAIS'!C307</f>
        <v>AGRESTE CENTRAL</v>
      </c>
      <c r="D307" s="20" t="str">
        <f>'INF GERAIS'!D307</f>
        <v>PESQUEIRA</v>
      </c>
      <c r="E307" s="20" t="str">
        <f>'INF GERAIS'!E307</f>
        <v>REFORMA E AMPLIAÇÃO DA SECRETARIA DE FINANÇAS MUNICIPAL</v>
      </c>
      <c r="F307" s="20" t="str">
        <f>'INF GERAIS'!G307</f>
        <v>NORMAL</v>
      </c>
      <c r="G307" s="47" t="s">
        <v>4680</v>
      </c>
      <c r="H307" s="10"/>
      <c r="J307" s="10"/>
      <c r="K307" s="1" t="s">
        <v>5710</v>
      </c>
      <c r="L307" s="10">
        <v>42416</v>
      </c>
      <c r="M307" s="1" t="s">
        <v>6329</v>
      </c>
      <c r="N307" s="10">
        <v>42444</v>
      </c>
      <c r="O307" s="1" t="s">
        <v>7201</v>
      </c>
      <c r="P307" s="10">
        <v>42508</v>
      </c>
      <c r="Q307" s="405" t="s">
        <v>7658</v>
      </c>
      <c r="R307" s="10">
        <v>42556</v>
      </c>
      <c r="S307" s="461" t="s">
        <v>7947</v>
      </c>
      <c r="T307" s="10">
        <v>42566</v>
      </c>
      <c r="U307" s="801" t="s">
        <v>9779</v>
      </c>
      <c r="V307" s="802" t="s">
        <v>9780</v>
      </c>
      <c r="X307" s="10"/>
      <c r="Z307" s="10"/>
      <c r="AB307" s="10"/>
      <c r="AD307" s="10"/>
      <c r="AF307" s="10"/>
      <c r="AH307" s="10"/>
      <c r="AJ307" s="10"/>
      <c r="AL307" s="10"/>
      <c r="AN307" s="10"/>
      <c r="AP307" s="10"/>
      <c r="AR307" s="10"/>
      <c r="AT307" s="10"/>
    </row>
    <row r="308" spans="2:50" ht="145" x14ac:dyDescent="0.35">
      <c r="B308" s="20" t="str">
        <f>'INF GERAIS'!B308&amp;IFERROR(IF(INDEX(APOIO!$A$5:$A$50,MATCH('INF GERAIS'!N308,APOIO!$B$5:$B$50,0))="NÃO",APOIO!$A$2&amp;"NÃO VÁLIDO",""),"")</f>
        <v>2014.0292</v>
      </c>
      <c r="C308" s="20" t="str">
        <f>'INF GERAIS'!C308</f>
        <v>AGRESTE CENTRAL</v>
      </c>
      <c r="D308" s="20" t="str">
        <f>'INF GERAIS'!D308</f>
        <v>PESQUEIRA</v>
      </c>
      <c r="E308" s="20" t="str">
        <f>'INF GERAIS'!E308</f>
        <v>REFORMA E RECUPERAÇÃO DAS PRAÇAS EUGENIO MACIEL CHACON, VILA ANÁPOLIS E RUA DUQUE DE CAXIAS - CENTRO</v>
      </c>
      <c r="F308" s="20" t="str">
        <f>'INF GERAIS'!G308</f>
        <v>NORMAL</v>
      </c>
      <c r="G308" s="47" t="s">
        <v>4680</v>
      </c>
      <c r="H308" s="10"/>
      <c r="J308" s="10"/>
      <c r="K308" s="1" t="s">
        <v>5710</v>
      </c>
      <c r="L308" s="10">
        <v>42416</v>
      </c>
      <c r="M308" s="1" t="s">
        <v>6331</v>
      </c>
      <c r="N308" s="10">
        <v>42444</v>
      </c>
      <c r="O308" s="1" t="s">
        <v>7200</v>
      </c>
      <c r="P308" s="10">
        <v>42508</v>
      </c>
      <c r="Q308" s="405" t="s">
        <v>7659</v>
      </c>
      <c r="R308" s="233">
        <v>42556</v>
      </c>
      <c r="S308" s="461" t="s">
        <v>7947</v>
      </c>
      <c r="T308" s="233">
        <v>42566</v>
      </c>
      <c r="U308" s="801" t="s">
        <v>9779</v>
      </c>
      <c r="V308" s="802" t="s">
        <v>9780</v>
      </c>
      <c r="X308" s="10"/>
      <c r="Z308" s="10"/>
      <c r="AB308" s="10"/>
      <c r="AD308" s="10"/>
      <c r="AF308" s="10"/>
      <c r="AH308" s="10"/>
      <c r="AJ308" s="10"/>
      <c r="AL308" s="10"/>
      <c r="AN308" s="10"/>
      <c r="AP308" s="10"/>
      <c r="AR308" s="10"/>
      <c r="AT308" s="10"/>
    </row>
    <row r="309" spans="2:50" ht="58" x14ac:dyDescent="0.35">
      <c r="B309" s="20" t="str">
        <f>'INF GERAIS'!B309&amp;IFERROR(IF(INDEX(APOIO!$A$5:$A$50,MATCH('INF GERAIS'!N309,APOIO!$B$5:$B$50,0))="NÃO",APOIO!$A$2&amp;"NÃO VÁLIDO",""),"")</f>
        <v>2014.0293</v>
      </c>
      <c r="C309" s="20" t="str">
        <f>'INF GERAIS'!C309</f>
        <v>SERTÃO DE ITAPARICA</v>
      </c>
      <c r="D309" s="20" t="str">
        <f>'INF GERAIS'!D309</f>
        <v>PETROLÂNDIA</v>
      </c>
      <c r="E309" s="20" t="str">
        <f>'INF GERAIS'!E309</f>
        <v>PAVIMENTAÇÃO NAS AGROVILAS</v>
      </c>
      <c r="F309" s="20" t="str">
        <f>'INF GERAIS'!G309</f>
        <v>NORMAL</v>
      </c>
      <c r="G309" s="47" t="s">
        <v>4680</v>
      </c>
      <c r="H309" s="10"/>
      <c r="J309" s="10"/>
      <c r="K309" s="200" t="s">
        <v>6084</v>
      </c>
      <c r="L309" s="10">
        <v>42437</v>
      </c>
      <c r="M309" s="1462" t="s">
        <v>12304</v>
      </c>
      <c r="N309" s="10">
        <v>43650</v>
      </c>
      <c r="P309" s="10"/>
      <c r="R309" s="10"/>
      <c r="T309" s="10"/>
      <c r="V309" s="10"/>
      <c r="X309" s="10"/>
      <c r="Z309" s="10"/>
      <c r="AB309" s="10"/>
      <c r="AD309" s="10"/>
      <c r="AF309" s="10"/>
      <c r="AH309" s="10"/>
      <c r="AJ309" s="10"/>
      <c r="AL309" s="10"/>
      <c r="AN309" s="10"/>
      <c r="AP309" s="10"/>
      <c r="AR309" s="10"/>
      <c r="AT309" s="10"/>
    </row>
    <row r="310" spans="2:50" ht="116" x14ac:dyDescent="0.35">
      <c r="B310" s="20" t="str">
        <f>'INF GERAIS'!B310&amp;IFERROR(IF(INDEX(APOIO!$A$5:$A$50,MATCH('INF GERAIS'!N310,APOIO!$B$5:$B$50,0))="NÃO",APOIO!$A$2&amp;"NÃO VÁLIDO",""),"")</f>
        <v>2014.0294
NÃO VÁLIDO</v>
      </c>
      <c r="C310" s="20" t="str">
        <f>'INF GERAIS'!C310</f>
        <v>SERTÃO DO SÃO FRANCISCO</v>
      </c>
      <c r="D310" s="20" t="str">
        <f>'INF GERAIS'!D310</f>
        <v>PETROLINA</v>
      </c>
      <c r="E310" s="20" t="str">
        <f>'INF GERAIS'!E310</f>
        <v xml:space="preserve">PAVIMENTAÇÃO EM TRATAMENTO SUPERFICIAL DUPLO (TSD) COMCAPA SELANTE DE DIVERSAS RUAS E AVENIDAS </v>
      </c>
      <c r="F310" s="20" t="str">
        <f>'INF GERAIS'!G310</f>
        <v>NORMAL</v>
      </c>
      <c r="G310" s="47" t="s">
        <v>4680</v>
      </c>
      <c r="H310" s="10"/>
      <c r="J310" s="10"/>
      <c r="K310" s="144" t="s">
        <v>5807</v>
      </c>
      <c r="L310" s="10">
        <v>42419</v>
      </c>
      <c r="P310" s="10"/>
      <c r="R310" s="10"/>
      <c r="T310" s="10"/>
      <c r="V310" s="10"/>
      <c r="X310" s="10"/>
      <c r="Z310" s="10"/>
      <c r="AB310" s="10"/>
      <c r="AD310" s="10"/>
      <c r="AF310" s="10"/>
      <c r="AH310" s="10"/>
      <c r="AJ310" s="10"/>
      <c r="AL310" s="10"/>
      <c r="AN310" s="10"/>
      <c r="AP310" s="10"/>
      <c r="AR310" s="10"/>
      <c r="AT310" s="10"/>
    </row>
    <row r="311" spans="2:50" ht="406" x14ac:dyDescent="0.35">
      <c r="B311" s="20" t="str">
        <f>'INF GERAIS'!B311&amp;IFERROR(IF(INDEX(APOIO!$A$5:$A$50,MATCH('INF GERAIS'!N311,APOIO!$B$5:$B$50,0))="NÃO",APOIO!$A$2&amp;"NÃO VÁLIDO",""),"")</f>
        <v>2014.0295</v>
      </c>
      <c r="C311" s="20" t="str">
        <f>'INF GERAIS'!C311</f>
        <v>SERTÃO DO SÃO FRANCISCO</v>
      </c>
      <c r="D311" s="20" t="str">
        <f>'INF GERAIS'!D311</f>
        <v>PETROLINA</v>
      </c>
      <c r="E311" s="20" t="str">
        <f>'INF GERAIS'!E311</f>
        <v>PAVIMENTAÇÃO EM CONCRETO BETUMINOSO USINADO A QUENTE  (CBUQ) DE DIVERSAS RUAS E AVENIDAS DO MUNICÍPIO</v>
      </c>
      <c r="F311" s="20" t="str">
        <f>'INF GERAIS'!G311</f>
        <v>NORMAL</v>
      </c>
      <c r="G311" s="47" t="s">
        <v>4680</v>
      </c>
      <c r="H311" s="10"/>
      <c r="J311" s="10"/>
      <c r="K311" s="154" t="s">
        <v>5747</v>
      </c>
      <c r="L311" s="10">
        <v>42417</v>
      </c>
      <c r="M311" s="1" t="s">
        <v>7104</v>
      </c>
      <c r="N311" s="10">
        <v>42500</v>
      </c>
      <c r="O311" s="1" t="s">
        <v>7111</v>
      </c>
      <c r="P311" s="10">
        <v>42500</v>
      </c>
      <c r="Q311" s="1" t="s">
        <v>7361</v>
      </c>
      <c r="R311" s="10">
        <v>42522</v>
      </c>
      <c r="S311" s="1" t="s">
        <v>7392</v>
      </c>
      <c r="T311" s="10">
        <v>42528</v>
      </c>
      <c r="U311" s="397" t="s">
        <v>7597</v>
      </c>
      <c r="V311" s="10">
        <v>42529</v>
      </c>
      <c r="W311" s="397" t="s">
        <v>7598</v>
      </c>
      <c r="X311" s="10">
        <v>42549</v>
      </c>
      <c r="Y311" s="493" t="s">
        <v>8118</v>
      </c>
      <c r="Z311" s="10">
        <v>42591</v>
      </c>
      <c r="AA311" s="656" t="s">
        <v>8877</v>
      </c>
      <c r="AB311" s="10">
        <v>42773</v>
      </c>
      <c r="AC311" s="1" t="s">
        <v>8994</v>
      </c>
      <c r="AD311" s="10">
        <v>42796</v>
      </c>
      <c r="AE311" s="726" t="s">
        <v>9376</v>
      </c>
      <c r="AF311" s="10">
        <v>42884</v>
      </c>
      <c r="AG311" s="727" t="s">
        <v>9395</v>
      </c>
      <c r="AH311" s="10">
        <v>42884</v>
      </c>
      <c r="AI311" s="762" t="s">
        <v>9602</v>
      </c>
      <c r="AJ311" s="10">
        <v>42905</v>
      </c>
      <c r="AK311" s="1" t="s">
        <v>9914</v>
      </c>
      <c r="AL311" s="10">
        <v>42971</v>
      </c>
      <c r="AM311" s="848" t="s">
        <v>9952</v>
      </c>
      <c r="AN311" s="10">
        <v>42977</v>
      </c>
      <c r="AO311" s="866" t="s">
        <v>9989</v>
      </c>
      <c r="AP311" s="10">
        <v>42993</v>
      </c>
      <c r="AQ311" s="938" t="s">
        <v>10229</v>
      </c>
      <c r="AR311" s="10">
        <v>43075</v>
      </c>
      <c r="AS311" s="1" t="s">
        <v>10293</v>
      </c>
      <c r="AT311" s="10">
        <v>43011</v>
      </c>
      <c r="AU311" s="1" t="s">
        <v>10325</v>
      </c>
      <c r="AV311" s="233">
        <v>43384</v>
      </c>
      <c r="AW311" s="1" t="s">
        <v>11563</v>
      </c>
      <c r="AX311" s="233">
        <v>43327</v>
      </c>
    </row>
    <row r="312" spans="2:50" ht="130.5" x14ac:dyDescent="0.35">
      <c r="B312" s="20" t="str">
        <f>'INF GERAIS'!B312&amp;IFERROR(IF(INDEX(APOIO!$A$5:$A$50,MATCH('INF GERAIS'!N312,APOIO!$B$5:$B$50,0))="NÃO",APOIO!$A$2&amp;"NÃO VÁLIDO",""),"")</f>
        <v>2014.0296</v>
      </c>
      <c r="C312" s="20" t="str">
        <f>'INF GERAIS'!C312</f>
        <v>AGRESTE CENTRAL</v>
      </c>
      <c r="D312" s="20" t="str">
        <f>'INF GERAIS'!D312</f>
        <v>POÇÃO</v>
      </c>
      <c r="E312" s="20" t="str">
        <f>'INF GERAIS'!E312</f>
        <v xml:space="preserve">PAVIMENTANDO NOSSOS CAMINHOS - DESENVOLVIMENTO E URBANIZAÇÃO  </v>
      </c>
      <c r="F312" s="20" t="str">
        <f>'INF GERAIS'!G312</f>
        <v>NORMAL</v>
      </c>
      <c r="G312" s="47" t="s">
        <v>4680</v>
      </c>
      <c r="H312" s="10"/>
      <c r="J312" s="10"/>
      <c r="K312" s="1" t="s">
        <v>6026</v>
      </c>
      <c r="L312" s="10">
        <v>42431</v>
      </c>
      <c r="M312" s="18" t="s">
        <v>6506</v>
      </c>
      <c r="N312" s="10">
        <v>42460</v>
      </c>
      <c r="O312" s="21" t="s">
        <v>8836</v>
      </c>
      <c r="P312" s="233">
        <v>42758</v>
      </c>
      <c r="R312" s="10"/>
      <c r="T312" s="10"/>
      <c r="V312" s="10"/>
      <c r="X312" s="10"/>
      <c r="Z312" s="10"/>
      <c r="AB312" s="10"/>
      <c r="AD312" s="10"/>
      <c r="AF312" s="10"/>
      <c r="AH312" s="10"/>
      <c r="AJ312" s="10"/>
      <c r="AL312" s="10"/>
      <c r="AN312" s="10"/>
      <c r="AP312" s="10"/>
      <c r="AR312" s="10"/>
      <c r="AT312" s="10"/>
    </row>
    <row r="313" spans="2:50" ht="72.5" x14ac:dyDescent="0.35">
      <c r="B313" s="20" t="str">
        <f>'INF GERAIS'!B313&amp;IFERROR(IF(INDEX(APOIO!$A$5:$A$50,MATCH('INF GERAIS'!N313,APOIO!$B$5:$B$50,0))="NÃO",APOIO!$A$2&amp;"NÃO VÁLIDO",""),"")</f>
        <v>2014.0297</v>
      </c>
      <c r="C313" s="20" t="str">
        <f>'INF GERAIS'!C313</f>
        <v>AGRESTE CENTRAL</v>
      </c>
      <c r="D313" s="20" t="str">
        <f>'INF GERAIS'!D313</f>
        <v>POMBOS</v>
      </c>
      <c r="E313" s="20" t="str">
        <f>'INF GERAIS'!E313</f>
        <v>PAVIMENTAÇÃO EM REVESTIMENTO ASFALTICO DE DIVERSAS RUAS</v>
      </c>
      <c r="F313" s="20" t="str">
        <f>'INF GERAIS'!G313</f>
        <v>NORMAL</v>
      </c>
      <c r="G313" s="47" t="s">
        <v>4680</v>
      </c>
      <c r="H313" s="10"/>
      <c r="J313" s="10"/>
      <c r="K313" s="1" t="s">
        <v>5946</v>
      </c>
      <c r="L313" s="10">
        <v>42416</v>
      </c>
      <c r="M313" s="1" t="s">
        <v>5996</v>
      </c>
      <c r="N313" s="10" t="s">
        <v>6537</v>
      </c>
      <c r="O313" s="1" t="s">
        <v>7223</v>
      </c>
      <c r="P313" s="10">
        <v>42510</v>
      </c>
      <c r="R313" s="10"/>
      <c r="T313" s="10"/>
      <c r="V313" s="10"/>
      <c r="X313" s="10"/>
      <c r="Z313" s="10"/>
      <c r="AB313" s="10"/>
      <c r="AD313" s="10"/>
      <c r="AF313" s="10"/>
      <c r="AH313" s="10"/>
      <c r="AJ313" s="10"/>
      <c r="AL313" s="10"/>
      <c r="AN313" s="10"/>
      <c r="AP313" s="10"/>
      <c r="AR313" s="10"/>
      <c r="AT313" s="10"/>
    </row>
    <row r="314" spans="2:50" ht="72.5" x14ac:dyDescent="0.35">
      <c r="B314" s="20" t="str">
        <f>'INF GERAIS'!B314&amp;IFERROR(IF(INDEX(APOIO!$A$5:$A$50,MATCH('INF GERAIS'!N314,APOIO!$B$5:$B$50,0))="NÃO",APOIO!$A$2&amp;"NÃO VÁLIDO",""),"")</f>
        <v>2014.0298</v>
      </c>
      <c r="C314" s="20" t="str">
        <f>'INF GERAIS'!C314</f>
        <v>MATA SUL</v>
      </c>
      <c r="D314" s="20" t="str">
        <f>'INF GERAIS'!D314</f>
        <v>PRIMAVERA</v>
      </c>
      <c r="E314" s="20" t="str">
        <f>'INF GERAIS'!E314</f>
        <v>PAVIMENTAÇÃO EM PARALELEPÍPEDOS GRANÍTICOS EM DIVERSAS RUAS</v>
      </c>
      <c r="F314" s="20" t="str">
        <f>'INF GERAIS'!G314</f>
        <v>NORMAL</v>
      </c>
      <c r="G314" s="47" t="s">
        <v>4680</v>
      </c>
      <c r="H314" s="10"/>
      <c r="J314" s="10"/>
      <c r="K314" s="1" t="s">
        <v>5618</v>
      </c>
      <c r="L314" s="10">
        <v>42416</v>
      </c>
      <c r="M314" s="1" t="s">
        <v>6538</v>
      </c>
      <c r="N314" s="10">
        <v>42461</v>
      </c>
      <c r="O314" s="715" t="s">
        <v>9313</v>
      </c>
      <c r="P314" s="10">
        <v>42874</v>
      </c>
      <c r="Q314" s="928" t="s">
        <v>10169</v>
      </c>
      <c r="R314" s="10">
        <v>43068</v>
      </c>
      <c r="S314" s="1137" t="s">
        <v>11209</v>
      </c>
      <c r="T314" s="10">
        <v>43269</v>
      </c>
      <c r="U314" s="1" t="s">
        <v>11309</v>
      </c>
      <c r="V314" s="10">
        <v>43292</v>
      </c>
      <c r="X314" s="10"/>
      <c r="Z314" s="10"/>
      <c r="AB314" s="10"/>
      <c r="AD314" s="10"/>
      <c r="AF314" s="10"/>
      <c r="AH314" s="10"/>
      <c r="AJ314" s="10"/>
      <c r="AL314" s="10"/>
      <c r="AN314" s="10"/>
      <c r="AP314" s="10"/>
      <c r="AR314" s="10"/>
      <c r="AT314" s="10"/>
    </row>
    <row r="315" spans="2:50" ht="116" x14ac:dyDescent="0.35">
      <c r="B315" s="20" t="str">
        <f>'INF GERAIS'!B315&amp;IFERROR(IF(INDEX(APOIO!$A$5:$A$50,MATCH('INF GERAIS'!N315,APOIO!$B$5:$B$50,0))="NÃO",APOIO!$A$2&amp;"NÃO VÁLIDO",""),"")</f>
        <v>2014.0299</v>
      </c>
      <c r="C315" s="20" t="str">
        <f>'INF GERAIS'!C315</f>
        <v>MATA SUL</v>
      </c>
      <c r="D315" s="20" t="str">
        <f>'INF GERAIS'!D315</f>
        <v>PRIMAVERA</v>
      </c>
      <c r="E315" s="20" t="str">
        <f>'INF GERAIS'!E315</f>
        <v>REQUALIFICAÇÃO DO CALÇADÃO DE CARACITUBA</v>
      </c>
      <c r="F315" s="20" t="str">
        <f>'INF GERAIS'!G315</f>
        <v>NORMAL</v>
      </c>
      <c r="G315" s="47" t="s">
        <v>4680</v>
      </c>
      <c r="H315" s="10"/>
      <c r="J315" s="10"/>
      <c r="K315" s="1" t="s">
        <v>5619</v>
      </c>
      <c r="L315" s="10">
        <v>42416</v>
      </c>
      <c r="M315" s="1" t="s">
        <v>7316</v>
      </c>
      <c r="N315" s="10">
        <v>42461</v>
      </c>
      <c r="O315" s="1" t="s">
        <v>11863</v>
      </c>
      <c r="P315" s="10">
        <v>43501</v>
      </c>
      <c r="R315" s="10"/>
      <c r="T315" s="10"/>
      <c r="V315" s="10"/>
      <c r="X315" s="10"/>
      <c r="Z315" s="10"/>
      <c r="AB315" s="10"/>
      <c r="AD315" s="10"/>
      <c r="AF315" s="10"/>
      <c r="AH315" s="10"/>
      <c r="AJ315" s="10"/>
      <c r="AL315" s="10"/>
      <c r="AN315" s="10"/>
      <c r="AP315" s="10"/>
      <c r="AR315" s="10"/>
      <c r="AT315" s="10"/>
    </row>
    <row r="316" spans="2:50" ht="130.5" x14ac:dyDescent="0.35">
      <c r="B316" s="20" t="str">
        <f>'INF GERAIS'!B316&amp;IFERROR(IF(INDEX(APOIO!$A$5:$A$50,MATCH('INF GERAIS'!N316,APOIO!$B$5:$B$50,0))="NÃO",APOIO!$A$2&amp;"NÃO VÁLIDO",""),"")</f>
        <v>2014.0300</v>
      </c>
      <c r="C316" s="20" t="str">
        <f>'INF GERAIS'!C316</f>
        <v>MATA SUL</v>
      </c>
      <c r="D316" s="20" t="str">
        <f>'INF GERAIS'!D316</f>
        <v>QUIPAPÁ</v>
      </c>
      <c r="E316" s="20" t="str">
        <f>'INF GERAIS'!E316</f>
        <v>CONSTRUÇÃO DE PAVIMENTAÇÃO EM PARALELEPÍPEDOS GRANÍTICOS EM DIVERSAS RUAS DA SEDE DO MUNICÍPIO</v>
      </c>
      <c r="F316" s="20" t="str">
        <f>'INF GERAIS'!G316</f>
        <v>NORMAL</v>
      </c>
      <c r="G316" s="47" t="s">
        <v>4680</v>
      </c>
      <c r="H316" s="10"/>
      <c r="J316" s="10"/>
      <c r="K316" s="149" t="s">
        <v>5772</v>
      </c>
      <c r="L316" s="10">
        <v>42418</v>
      </c>
      <c r="M316" s="1" t="s">
        <v>6528</v>
      </c>
      <c r="N316" s="10">
        <v>42460</v>
      </c>
      <c r="O316" s="1" t="s">
        <v>8077</v>
      </c>
      <c r="P316" s="10">
        <v>42579</v>
      </c>
      <c r="Q316" s="486" t="s">
        <v>8100</v>
      </c>
      <c r="R316" s="10">
        <v>42585</v>
      </c>
      <c r="S316" s="1" t="s">
        <v>9320</v>
      </c>
      <c r="T316" s="10">
        <v>42879</v>
      </c>
      <c r="U316" s="741" t="s">
        <v>9451</v>
      </c>
      <c r="V316" s="233">
        <v>42892</v>
      </c>
      <c r="W316" s="1487" t="s">
        <v>12338</v>
      </c>
      <c r="X316" s="10">
        <v>43657</v>
      </c>
      <c r="Z316" s="10"/>
      <c r="AB316" s="10"/>
      <c r="AD316" s="10"/>
      <c r="AF316" s="10"/>
      <c r="AH316" s="10"/>
      <c r="AJ316" s="10"/>
      <c r="AL316" s="10"/>
      <c r="AN316" s="10"/>
      <c r="AP316" s="10"/>
      <c r="AR316" s="10"/>
      <c r="AT316" s="10"/>
    </row>
    <row r="317" spans="2:50" ht="130.5" x14ac:dyDescent="0.35">
      <c r="B317" s="20" t="str">
        <f>'INF GERAIS'!B317&amp;IFERROR(IF(INDEX(APOIO!$A$5:$A$50,MATCH('INF GERAIS'!N317,APOIO!$B$5:$B$50,0))="NÃO",APOIO!$A$2&amp;"NÃO VÁLIDO",""),"")</f>
        <v>2014.0301</v>
      </c>
      <c r="C317" s="20" t="str">
        <f>'INF GERAIS'!C317</f>
        <v>MATA SUL</v>
      </c>
      <c r="D317" s="20" t="str">
        <f>'INF GERAIS'!D317</f>
        <v>QUIPAPÁ</v>
      </c>
      <c r="E317" s="20" t="str">
        <f>'INF GERAIS'!E317</f>
        <v>CONSTRUÇÃO DE UMA PRAÇA PÚBLICA</v>
      </c>
      <c r="F317" s="20" t="str">
        <f>'INF GERAIS'!G317</f>
        <v>NORMAL</v>
      </c>
      <c r="G317" s="47" t="s">
        <v>4680</v>
      </c>
      <c r="H317" s="10"/>
      <c r="J317" s="10"/>
      <c r="K317" s="149" t="s">
        <v>5772</v>
      </c>
      <c r="L317" s="10">
        <v>42418</v>
      </c>
      <c r="M317" s="1" t="s">
        <v>6528</v>
      </c>
      <c r="N317" s="10">
        <v>42460</v>
      </c>
      <c r="O317" s="1" t="s">
        <v>8078</v>
      </c>
      <c r="P317" s="10">
        <v>42579</v>
      </c>
      <c r="Q317" s="486" t="s">
        <v>8100</v>
      </c>
      <c r="R317" s="233">
        <v>42585</v>
      </c>
      <c r="S317" s="1" t="s">
        <v>9320</v>
      </c>
      <c r="T317" s="10">
        <v>42879</v>
      </c>
      <c r="U317" s="741" t="s">
        <v>9451</v>
      </c>
      <c r="V317" s="233">
        <v>42892</v>
      </c>
      <c r="W317" s="1487" t="s">
        <v>12338</v>
      </c>
      <c r="X317" s="10">
        <v>43657</v>
      </c>
      <c r="Z317" s="10"/>
      <c r="AB317" s="10"/>
      <c r="AD317" s="10"/>
      <c r="AF317" s="10"/>
      <c r="AH317" s="10"/>
      <c r="AJ317" s="10"/>
      <c r="AL317" s="10"/>
      <c r="AN317" s="10"/>
      <c r="AP317" s="10"/>
      <c r="AR317" s="10"/>
      <c r="AT317" s="10"/>
    </row>
    <row r="318" spans="2:50" ht="290" x14ac:dyDescent="0.35">
      <c r="B318" s="20" t="str">
        <f>'INF GERAIS'!B318&amp;IFERROR(IF(INDEX(APOIO!$A$5:$A$50,MATCH('INF GERAIS'!N318,APOIO!$B$5:$B$50,0))="NÃO",APOIO!$A$2&amp;"NÃO VÁLIDO",""),"")</f>
        <v>2014.0302</v>
      </c>
      <c r="C318" s="20" t="str">
        <f>'INF GERAIS'!C318</f>
        <v>SERTÃO DO PAJEÚ</v>
      </c>
      <c r="D318" s="20" t="str">
        <f>'INF GERAIS'!D318</f>
        <v>QUIXABA</v>
      </c>
      <c r="E318" s="20" t="str">
        <f>'INF GERAIS'!E318</f>
        <v>CONSTRUÇÃO DE PAVIMENTAÇÃO EM PARALELEPÍPEDOS</v>
      </c>
      <c r="F318" s="20" t="str">
        <f>'INF GERAIS'!G318</f>
        <v>NORMAL</v>
      </c>
      <c r="G318" s="47" t="s">
        <v>4680</v>
      </c>
      <c r="H318" s="10"/>
      <c r="J318" s="10"/>
      <c r="K318" s="150" t="s">
        <v>5781</v>
      </c>
      <c r="L318" s="10">
        <v>42418</v>
      </c>
      <c r="M318" s="1" t="s">
        <v>6227</v>
      </c>
      <c r="N318" s="10">
        <v>42438</v>
      </c>
      <c r="O318" s="1" t="s">
        <v>7068</v>
      </c>
      <c r="P318" s="10">
        <v>42492</v>
      </c>
      <c r="Q318" s="553" t="s">
        <v>8371</v>
      </c>
      <c r="R318" s="10">
        <v>42635</v>
      </c>
      <c r="S318" s="1" t="s">
        <v>8540</v>
      </c>
      <c r="T318" s="10">
        <v>42661</v>
      </c>
      <c r="U318" s="579" t="s">
        <v>8556</v>
      </c>
      <c r="V318" s="10">
        <v>42663</v>
      </c>
      <c r="W318" s="624" t="s">
        <v>8717</v>
      </c>
      <c r="X318" s="10">
        <v>42723</v>
      </c>
      <c r="Y318" s="1134" t="s">
        <v>11199</v>
      </c>
      <c r="Z318" s="10">
        <v>43263</v>
      </c>
      <c r="AB318" s="10"/>
      <c r="AD318" s="10"/>
      <c r="AF318" s="10"/>
      <c r="AH318" s="10"/>
      <c r="AJ318" s="10"/>
      <c r="AL318" s="10"/>
      <c r="AN318" s="10"/>
      <c r="AP318" s="10"/>
      <c r="AR318" s="10"/>
      <c r="AT318" s="10"/>
    </row>
    <row r="319" spans="2:50" ht="217.5" x14ac:dyDescent="0.35">
      <c r="B319" s="20" t="str">
        <f>'INF GERAIS'!B319&amp;IFERROR(IF(INDEX(APOIO!$A$5:$A$50,MATCH('INF GERAIS'!N319,APOIO!$B$5:$B$50,0))="NÃO",APOIO!$A$2&amp;"NÃO VÁLIDO",""),"")</f>
        <v>2014.0303</v>
      </c>
      <c r="C319" s="20" t="str">
        <f>'INF GERAIS'!C319</f>
        <v>METROPOLITANA</v>
      </c>
      <c r="D319" s="20" t="str">
        <f>'INF GERAIS'!D319</f>
        <v>RECIFE</v>
      </c>
      <c r="E319" s="20" t="str">
        <f>'INF GERAIS'!E319</f>
        <v>REQUALIFICAÇÃO DAS MARGENS DO CANAL DO ARRUDA EM RECIFE - PE</v>
      </c>
      <c r="F319" s="20" t="str">
        <f>'INF GERAIS'!G319</f>
        <v>NORMAL</v>
      </c>
      <c r="G319" s="47" t="s">
        <v>4680</v>
      </c>
      <c r="H319" s="10"/>
      <c r="J319" s="10"/>
      <c r="K319" s="159" t="s">
        <v>5871</v>
      </c>
      <c r="L319" s="10">
        <v>42422</v>
      </c>
      <c r="M319" s="481" t="s">
        <v>8934</v>
      </c>
      <c r="N319" s="10">
        <v>42797</v>
      </c>
      <c r="O319" s="746" t="s">
        <v>9584</v>
      </c>
      <c r="P319" s="10">
        <v>42898</v>
      </c>
      <c r="Q319" s="1" t="s">
        <v>9808</v>
      </c>
      <c r="R319" s="10">
        <v>42961</v>
      </c>
      <c r="S319" s="1" t="s">
        <v>10061</v>
      </c>
      <c r="T319" s="10">
        <v>43010</v>
      </c>
      <c r="U319" s="1" t="s">
        <v>10062</v>
      </c>
      <c r="V319" s="10">
        <v>43019</v>
      </c>
      <c r="W319" s="1338" t="s">
        <v>11880</v>
      </c>
      <c r="X319" s="10">
        <v>43515</v>
      </c>
      <c r="Y319" s="1" t="s">
        <v>12194</v>
      </c>
      <c r="Z319" s="10">
        <v>43616</v>
      </c>
      <c r="AB319" s="10"/>
      <c r="AD319" s="10"/>
      <c r="AF319" s="10"/>
      <c r="AH319" s="10"/>
      <c r="AJ319" s="10"/>
      <c r="AL319" s="10"/>
      <c r="AN319" s="10"/>
      <c r="AP319" s="10"/>
      <c r="AR319" s="10"/>
      <c r="AT319" s="10"/>
    </row>
    <row r="320" spans="2:50" s="226" customFormat="1" ht="87" x14ac:dyDescent="0.35">
      <c r="B320" s="226" t="str">
        <f>'INF GERAIS'!B320&amp;IFERROR(IF(INDEX(APOIO!$A$5:$A$50,MATCH('INF GERAIS'!N320,APOIO!$B$5:$B$50,0))="NÃO",APOIO!$A$2&amp;"NÃO VÁLIDO",""),"")</f>
        <v>2014.0430</v>
      </c>
      <c r="C320" s="226" t="str">
        <f>'INF GERAIS'!C320</f>
        <v>METROPOLITANA</v>
      </c>
      <c r="D320" s="226" t="str">
        <f>'INF GERAIS'!D320</f>
        <v>RECIFE</v>
      </c>
      <c r="E320" s="226" t="str">
        <f>'INF GERAIS'!E320</f>
        <v>CENTRO COMUNITÁRIO DA PAZ - COMPAZ I</v>
      </c>
      <c r="F320" s="226" t="str">
        <f>'INF GERAIS'!G320</f>
        <v>NORMAL</v>
      </c>
      <c r="H320" s="10"/>
      <c r="J320" s="10"/>
      <c r="K320" s="457" t="s">
        <v>7939</v>
      </c>
      <c r="L320" s="10">
        <v>42445</v>
      </c>
      <c r="M320" s="226" t="s">
        <v>7951</v>
      </c>
      <c r="N320" s="10">
        <v>42570</v>
      </c>
      <c r="O320" s="481" t="s">
        <v>8073</v>
      </c>
      <c r="P320" s="10">
        <v>42577</v>
      </c>
      <c r="Q320" s="226" t="s">
        <v>8080</v>
      </c>
      <c r="R320" s="10">
        <v>42580</v>
      </c>
      <c r="S320" s="226" t="s">
        <v>8935</v>
      </c>
      <c r="T320" s="10">
        <v>42797</v>
      </c>
      <c r="U320" s="226" t="s">
        <v>9900</v>
      </c>
      <c r="V320" s="10">
        <v>42969</v>
      </c>
      <c r="W320" s="226" t="s">
        <v>10081</v>
      </c>
      <c r="X320" s="10">
        <v>43031</v>
      </c>
      <c r="Y320" s="1377" t="s">
        <v>12023</v>
      </c>
      <c r="Z320" s="10">
        <v>43549</v>
      </c>
      <c r="AA320" s="226" t="s">
        <v>12195</v>
      </c>
      <c r="AB320" s="10">
        <v>43616</v>
      </c>
      <c r="AD320" s="10"/>
      <c r="AF320" s="10"/>
      <c r="AH320" s="10"/>
      <c r="AJ320" s="10"/>
      <c r="AL320" s="10"/>
      <c r="AN320" s="10"/>
      <c r="AP320" s="10"/>
      <c r="AR320" s="10"/>
      <c r="AT320" s="10"/>
    </row>
    <row r="321" spans="2:46" s="488" customFormat="1" ht="145" x14ac:dyDescent="0.35">
      <c r="B321" s="488" t="str">
        <f>'INF GERAIS'!B321&amp;IFERROR(IF(INDEX(APOIO!$A$5:$A$50,MATCH('INF GERAIS'!N321,APOIO!$B$5:$B$50,0))="NÃO",APOIO!$A$2&amp;"NÃO VÁLIDO",""),"")</f>
        <v>2014.0431</v>
      </c>
      <c r="C321" s="488" t="str">
        <f>'INF GERAIS'!C321</f>
        <v>METROPOLITANA</v>
      </c>
      <c r="D321" s="488" t="str">
        <f>'INF GERAIS'!D321</f>
        <v>RECIFE</v>
      </c>
      <c r="E321" s="670" t="str">
        <f>'INF GERAIS'!E321</f>
        <v>RECUPERAÇÃO DE PRAÇAS, PARQUES, REFÚGIOS, ESCADARIAS, PASSARELAS, PASSEIOS, VIAS NÃO PAVIMENTADAS E PAVIMENTO FLEXÍVEL</v>
      </c>
      <c r="F321" s="488" t="str">
        <f>'INF GERAIS'!G321</f>
        <v>NORMAL</v>
      </c>
      <c r="H321" s="233"/>
      <c r="J321" s="233"/>
      <c r="K321" s="488" t="s">
        <v>8936</v>
      </c>
      <c r="L321" s="233">
        <v>42797</v>
      </c>
      <c r="M321" s="488" t="s">
        <v>10036</v>
      </c>
      <c r="N321" s="233">
        <v>43010</v>
      </c>
      <c r="O321" s="1526" t="s">
        <v>12472</v>
      </c>
      <c r="P321" s="233">
        <v>43700</v>
      </c>
      <c r="R321" s="233"/>
      <c r="T321" s="233"/>
      <c r="V321" s="233"/>
      <c r="X321" s="233"/>
      <c r="Z321" s="233"/>
      <c r="AB321" s="233"/>
      <c r="AD321" s="233"/>
      <c r="AF321" s="233"/>
      <c r="AH321" s="233"/>
      <c r="AJ321" s="233"/>
      <c r="AL321" s="233"/>
      <c r="AN321" s="233"/>
      <c r="AP321" s="233"/>
      <c r="AR321" s="233"/>
      <c r="AT321" s="233"/>
    </row>
    <row r="322" spans="2:46" ht="159.5" x14ac:dyDescent="0.35">
      <c r="B322" s="20" t="str">
        <f>'INF GERAIS'!B322&amp;IFERROR(IF(INDEX(APOIO!$A$5:$A$50,MATCH('INF GERAIS'!N322,APOIO!$B$5:$B$50,0))="NÃO",APOIO!$A$2&amp;"NÃO VÁLIDO",""),"")</f>
        <v>2014.0304</v>
      </c>
      <c r="C322" s="20" t="str">
        <f>'INF GERAIS'!C322</f>
        <v>AGRESTE CENTRAL</v>
      </c>
      <c r="D322" s="20" t="str">
        <f>'INF GERAIS'!D322</f>
        <v>RIACHO DAS ALMAS</v>
      </c>
      <c r="E322" s="20" t="str">
        <f>'INF GERAIS'!E322</f>
        <v>PAVIMENTAÇÃO EM PEDRA GRANÍTICA EM DIVERSAS RUAS</v>
      </c>
      <c r="F322" s="20" t="str">
        <f>'INF GERAIS'!G322</f>
        <v>NORMAL</v>
      </c>
      <c r="G322" s="47" t="s">
        <v>4680</v>
      </c>
      <c r="H322" s="10"/>
      <c r="J322" s="10"/>
      <c r="K322" s="1" t="s">
        <v>5764</v>
      </c>
      <c r="L322" s="10">
        <v>42418</v>
      </c>
      <c r="M322" s="1" t="s">
        <v>6023</v>
      </c>
      <c r="N322" s="10">
        <v>42431</v>
      </c>
      <c r="O322" s="1" t="s">
        <v>6527</v>
      </c>
      <c r="P322" s="10">
        <v>42094</v>
      </c>
      <c r="Q322" s="1" t="s">
        <v>6545</v>
      </c>
      <c r="R322" s="10">
        <v>42464</v>
      </c>
      <c r="S322" s="1" t="s">
        <v>7958</v>
      </c>
      <c r="T322" s="10">
        <v>42570</v>
      </c>
      <c r="U322" s="801" t="s">
        <v>9781</v>
      </c>
      <c r="V322" s="802">
        <v>997720949</v>
      </c>
      <c r="X322" s="10"/>
      <c r="Z322" s="10"/>
      <c r="AB322" s="10"/>
      <c r="AD322" s="10"/>
      <c r="AF322" s="10"/>
      <c r="AH322" s="10"/>
      <c r="AJ322" s="10"/>
      <c r="AL322" s="10"/>
      <c r="AN322" s="10"/>
      <c r="AP322" s="10"/>
      <c r="AR322" s="10"/>
      <c r="AT322" s="10"/>
    </row>
    <row r="323" spans="2:46" ht="101.5" x14ac:dyDescent="0.35">
      <c r="B323" s="20" t="str">
        <f>'INF GERAIS'!B323&amp;IFERROR(IF(INDEX(APOIO!$A$5:$A$50,MATCH('INF GERAIS'!N323,APOIO!$B$5:$B$50,0))="NÃO",APOIO!$A$2&amp;"NÃO VÁLIDO",""),"")</f>
        <v>2014.0305</v>
      </c>
      <c r="C323" s="20" t="str">
        <f>'INF GERAIS'!C323</f>
        <v>MATA SUL</v>
      </c>
      <c r="D323" s="20" t="str">
        <f>'INF GERAIS'!D323</f>
        <v>RIBEIRÃO</v>
      </c>
      <c r="E323" s="20" t="str">
        <f>'INF GERAIS'!E323</f>
        <v xml:space="preserve">REFORMA E ADEQUAÇÃO DE PRAÇAS </v>
      </c>
      <c r="F323" s="20" t="str">
        <f>'INF GERAIS'!G323</f>
        <v>NORMAL</v>
      </c>
      <c r="G323" s="47" t="s">
        <v>4680</v>
      </c>
      <c r="H323" s="10"/>
      <c r="J323" s="10"/>
      <c r="K323" s="1" t="s">
        <v>6011</v>
      </c>
      <c r="L323" s="10">
        <v>42431</v>
      </c>
      <c r="M323" s="211" t="s">
        <v>6258</v>
      </c>
      <c r="N323" s="10">
        <v>42439</v>
      </c>
      <c r="O323" s="1" t="s">
        <v>8887</v>
      </c>
      <c r="P323" s="10">
        <v>42774</v>
      </c>
      <c r="Q323" s="1578" t="s">
        <v>12666</v>
      </c>
      <c r="R323" s="10">
        <v>43762</v>
      </c>
      <c r="T323" s="10"/>
      <c r="V323" s="10"/>
      <c r="X323" s="10"/>
      <c r="Z323" s="10"/>
      <c r="AB323" s="10"/>
      <c r="AD323" s="10"/>
      <c r="AF323" s="10"/>
      <c r="AH323" s="10"/>
      <c r="AJ323" s="10"/>
      <c r="AL323" s="10"/>
      <c r="AN323" s="10"/>
      <c r="AP323" s="10"/>
      <c r="AR323" s="10"/>
      <c r="AT323" s="10"/>
    </row>
    <row r="324" spans="2:46" ht="87" x14ac:dyDescent="0.35">
      <c r="B324" s="20" t="str">
        <f>'INF GERAIS'!B324&amp;IFERROR(IF(INDEX(APOIO!$A$5:$A$50,MATCH('INF GERAIS'!N324,APOIO!$B$5:$B$50,0))="NÃO",APOIO!$A$2&amp;"NÃO VÁLIDO",""),"")</f>
        <v>2014.0306</v>
      </c>
      <c r="C324" s="20" t="str">
        <f>'INF GERAIS'!C324</f>
        <v>MATA SUL</v>
      </c>
      <c r="D324" s="20" t="str">
        <f>'INF GERAIS'!D324</f>
        <v>RIBEIRÃO</v>
      </c>
      <c r="E324" s="20" t="str">
        <f>'INF GERAIS'!E324</f>
        <v>PAVIMENTAÇÃO EM PARALELEPIPEDO EM DIVERSAS RUAS DO MUNICÍPIO</v>
      </c>
      <c r="F324" s="20" t="str">
        <f>'INF GERAIS'!G324</f>
        <v>NORMAL</v>
      </c>
      <c r="G324" s="47" t="s">
        <v>4680</v>
      </c>
      <c r="H324" s="10"/>
      <c r="J324" s="10"/>
      <c r="K324" s="1" t="s">
        <v>6011</v>
      </c>
      <c r="L324" s="10">
        <v>42431</v>
      </c>
      <c r="M324" s="211" t="s">
        <v>6258</v>
      </c>
      <c r="N324" s="10">
        <v>42439</v>
      </c>
      <c r="P324" s="10"/>
      <c r="R324" s="10"/>
      <c r="T324" s="10"/>
      <c r="V324" s="10"/>
      <c r="X324" s="10"/>
      <c r="Z324" s="10"/>
      <c r="AB324" s="10"/>
      <c r="AD324" s="10"/>
      <c r="AF324" s="10"/>
      <c r="AH324" s="10"/>
      <c r="AJ324" s="10"/>
      <c r="AL324" s="10"/>
      <c r="AN324" s="10"/>
      <c r="AP324" s="10"/>
      <c r="AR324" s="10"/>
      <c r="AT324" s="10"/>
    </row>
    <row r="325" spans="2:46" ht="87" x14ac:dyDescent="0.35">
      <c r="B325" s="20" t="str">
        <f>'INF GERAIS'!B325&amp;IFERROR(IF(INDEX(APOIO!$A$5:$A$50,MATCH('INF GERAIS'!N325,APOIO!$B$5:$B$50,0))="NÃO",APOIO!$A$2&amp;"NÃO VÁLIDO",""),"")</f>
        <v>2014.0307</v>
      </c>
      <c r="C325" s="20" t="str">
        <f>'INF GERAIS'!C325</f>
        <v>MATA SUL</v>
      </c>
      <c r="D325" s="20" t="str">
        <f>'INF GERAIS'!D325</f>
        <v>RIBEIRÃO</v>
      </c>
      <c r="E325" s="20" t="str">
        <f>'INF GERAIS'!E325</f>
        <v>PAVIMENTAÇÃO EM PARALELEPIPEDO EM DIVERSAS RUAS DO MUNICÍPIO</v>
      </c>
      <c r="F325" s="20" t="str">
        <f>'INF GERAIS'!G325</f>
        <v>NORMAL</v>
      </c>
      <c r="G325" s="47" t="s">
        <v>4680</v>
      </c>
      <c r="H325" s="10"/>
      <c r="J325" s="10"/>
      <c r="K325" s="1" t="s">
        <v>6011</v>
      </c>
      <c r="L325" s="10">
        <v>42431</v>
      </c>
      <c r="M325" s="211" t="s">
        <v>6258</v>
      </c>
      <c r="N325" s="10">
        <v>42439</v>
      </c>
      <c r="O325" s="1" t="s">
        <v>9114</v>
      </c>
      <c r="P325" s="10">
        <v>42831</v>
      </c>
      <c r="R325" s="10"/>
      <c r="T325" s="10"/>
      <c r="V325" s="10"/>
      <c r="X325" s="10"/>
      <c r="Z325" s="10"/>
      <c r="AB325" s="10"/>
      <c r="AD325" s="10"/>
      <c r="AF325" s="10"/>
      <c r="AH325" s="10"/>
      <c r="AJ325" s="10"/>
      <c r="AL325" s="10"/>
      <c r="AN325" s="10"/>
      <c r="AP325" s="10"/>
      <c r="AR325" s="10"/>
      <c r="AT325" s="10"/>
    </row>
    <row r="326" spans="2:46" ht="130.5" x14ac:dyDescent="0.35">
      <c r="B326" s="20" t="str">
        <f>'INF GERAIS'!B326&amp;IFERROR(IF(INDEX(APOIO!$A$5:$A$50,MATCH('INF GERAIS'!N326,APOIO!$B$5:$B$50,0))="NÃO",APOIO!$A$2&amp;"NÃO VÁLIDO",""),"")</f>
        <v>2014.0308</v>
      </c>
      <c r="C326" s="20" t="str">
        <f>'INF GERAIS'!C326</f>
        <v>MATA SUL</v>
      </c>
      <c r="D326" s="20" t="str">
        <f>'INF GERAIS'!D326</f>
        <v>RIBEIRÃO</v>
      </c>
      <c r="E326" s="20" t="str">
        <f>'INF GERAIS'!E326</f>
        <v xml:space="preserve">REFORMA E ADEQUAÇÃO DO MERCADO PÚBLICO DE RIBEIRÃO PARA CRIAÇÃO DO CENTRO ADMINISTRATIVO DA PREFEITURA </v>
      </c>
      <c r="F326" s="20" t="str">
        <f>'INF GERAIS'!G326</f>
        <v>NORMAL</v>
      </c>
      <c r="G326" s="47" t="s">
        <v>4680</v>
      </c>
      <c r="H326" s="10"/>
      <c r="J326" s="10"/>
      <c r="K326" s="1" t="s">
        <v>6011</v>
      </c>
      <c r="L326" s="10">
        <v>42431</v>
      </c>
      <c r="M326" s="211" t="s">
        <v>6258</v>
      </c>
      <c r="N326" s="10">
        <v>42439</v>
      </c>
      <c r="O326" s="1" t="s">
        <v>9114</v>
      </c>
      <c r="P326" s="10">
        <v>42831</v>
      </c>
      <c r="R326" s="10"/>
      <c r="T326" s="10"/>
      <c r="V326" s="10"/>
      <c r="X326" s="10"/>
      <c r="Z326" s="10"/>
      <c r="AB326" s="10"/>
      <c r="AD326" s="10"/>
      <c r="AF326" s="10"/>
      <c r="AH326" s="10"/>
      <c r="AJ326" s="10"/>
      <c r="AL326" s="10"/>
      <c r="AN326" s="10"/>
      <c r="AP326" s="10"/>
      <c r="AR326" s="10"/>
      <c r="AT326" s="10"/>
    </row>
    <row r="327" spans="2:46" ht="87" x14ac:dyDescent="0.35">
      <c r="B327" s="20" t="str">
        <f>'INF GERAIS'!B327&amp;IFERROR(IF(INDEX(APOIO!$A$5:$A$50,MATCH('INF GERAIS'!N327,APOIO!$B$5:$B$50,0))="NÃO",APOIO!$A$2&amp;"NÃO VÁLIDO",""),"")</f>
        <v>2014.0309</v>
      </c>
      <c r="C327" s="20" t="str">
        <f>'INF GERAIS'!C327</f>
        <v>MATA SUL</v>
      </c>
      <c r="D327" s="20" t="str">
        <f>'INF GERAIS'!D327</f>
        <v>RIBEIRÃO</v>
      </c>
      <c r="E327" s="20" t="str">
        <f>'INF GERAIS'!E327</f>
        <v>PAVIMENTAÇÃO EM PARALELEPIPEDO EM DIVERSAS RUAS DO MUNICÍPIO</v>
      </c>
      <c r="F327" s="20" t="str">
        <f>'INF GERAIS'!G327</f>
        <v>NORMAL</v>
      </c>
      <c r="G327" s="47" t="s">
        <v>4680</v>
      </c>
      <c r="H327" s="10"/>
      <c r="J327" s="10"/>
      <c r="K327" s="1" t="s">
        <v>6011</v>
      </c>
      <c r="L327" s="10">
        <v>42431</v>
      </c>
      <c r="M327" s="211" t="s">
        <v>6258</v>
      </c>
      <c r="N327" s="10">
        <v>42439</v>
      </c>
      <c r="O327" s="1" t="s">
        <v>9114</v>
      </c>
      <c r="P327" s="10">
        <v>42831</v>
      </c>
      <c r="R327" s="10"/>
      <c r="T327" s="10"/>
      <c r="V327" s="10"/>
      <c r="X327" s="10"/>
      <c r="Z327" s="10"/>
      <c r="AB327" s="10"/>
      <c r="AD327" s="10"/>
      <c r="AF327" s="10"/>
      <c r="AH327" s="10"/>
      <c r="AJ327" s="10"/>
      <c r="AL327" s="10"/>
      <c r="AN327" s="10"/>
      <c r="AP327" s="10"/>
      <c r="AR327" s="10"/>
      <c r="AT327" s="10"/>
    </row>
    <row r="328" spans="2:46" ht="130.5" x14ac:dyDescent="0.35">
      <c r="B328" s="20" t="str">
        <f>'INF GERAIS'!B328&amp;IFERROR(IF(INDEX(APOIO!$A$5:$A$50,MATCH('INF GERAIS'!N328,APOIO!$B$5:$B$50,0))="NÃO",APOIO!$A$2&amp;"NÃO VÁLIDO",""),"")</f>
        <v>2014.0310</v>
      </c>
      <c r="C328" s="20" t="str">
        <f>'INF GERAIS'!C328</f>
        <v>MATA SUL</v>
      </c>
      <c r="D328" s="20" t="str">
        <f>'INF GERAIS'!D328</f>
        <v>RIO FORMOSO</v>
      </c>
      <c r="E328" s="20" t="str">
        <f>'INF GERAIS'!E328</f>
        <v>PROJETO DE REQUALIFICAÇÃO DA PRAÇA AGAMENOM MAGALHÃES</v>
      </c>
      <c r="F328" s="20" t="str">
        <f>'INF GERAIS'!G328</f>
        <v>NORMAL</v>
      </c>
      <c r="G328" s="47" t="s">
        <v>4680</v>
      </c>
      <c r="H328" s="10"/>
      <c r="J328" s="10"/>
      <c r="K328" s="1" t="s">
        <v>5906</v>
      </c>
      <c r="L328" s="10">
        <v>42424</v>
      </c>
      <c r="M328" s="1" t="s">
        <v>6798</v>
      </c>
      <c r="N328" s="10">
        <v>42471</v>
      </c>
      <c r="O328" s="615" t="s">
        <v>7689</v>
      </c>
      <c r="P328" s="10">
        <v>42556</v>
      </c>
      <c r="Q328" s="615" t="s">
        <v>8670</v>
      </c>
      <c r="R328" s="10">
        <v>42703</v>
      </c>
      <c r="S328" s="1" t="s">
        <v>8890</v>
      </c>
      <c r="T328" s="10"/>
      <c r="U328" s="1" t="s">
        <v>10386</v>
      </c>
      <c r="V328" s="10">
        <v>43124</v>
      </c>
      <c r="W328" s="1" t="s">
        <v>10418</v>
      </c>
      <c r="X328" s="10">
        <v>43131</v>
      </c>
      <c r="Z328" s="10"/>
      <c r="AB328" s="10"/>
      <c r="AD328" s="10"/>
      <c r="AF328" s="10"/>
      <c r="AH328" s="10"/>
      <c r="AJ328" s="10"/>
      <c r="AL328" s="10"/>
      <c r="AN328" s="10"/>
      <c r="AP328" s="10"/>
      <c r="AR328" s="10"/>
      <c r="AT328" s="10"/>
    </row>
    <row r="329" spans="2:46" ht="72.5" x14ac:dyDescent="0.35">
      <c r="B329" s="20" t="str">
        <f>'INF GERAIS'!B329&amp;IFERROR(IF(INDEX(APOIO!$A$5:$A$50,MATCH('INF GERAIS'!N329,APOIO!$B$5:$B$50,0))="NÃO",APOIO!$A$2&amp;"NÃO VÁLIDO",""),"")</f>
        <v>2014.0311
NÃO VÁLIDO</v>
      </c>
      <c r="C329" s="20" t="str">
        <f>'INF GERAIS'!C329</f>
        <v>MATA SUL</v>
      </c>
      <c r="D329" s="20" t="str">
        <f>'INF GERAIS'!D329</f>
        <v>RIO FORMOSO</v>
      </c>
      <c r="E329" s="20" t="str">
        <f>'INF GERAIS'!E329</f>
        <v>PROJETO DE DRENAGEM EM RUA PROJETADA NO BAIRRO ABÍLIO ARRUDA</v>
      </c>
      <c r="F329" s="20" t="str">
        <f>'INF GERAIS'!G329</f>
        <v>NORMAL</v>
      </c>
      <c r="G329" s="47" t="s">
        <v>4680</v>
      </c>
      <c r="H329" s="10"/>
      <c r="J329" s="10"/>
      <c r="K329" s="1" t="s">
        <v>5906</v>
      </c>
      <c r="L329" s="10">
        <v>42424</v>
      </c>
      <c r="M329" s="1" t="s">
        <v>6799</v>
      </c>
      <c r="N329" s="10">
        <v>42471</v>
      </c>
      <c r="P329" s="10"/>
      <c r="R329" s="10"/>
      <c r="T329" s="10"/>
      <c r="V329" s="10"/>
      <c r="X329" s="10"/>
      <c r="Z329" s="10"/>
      <c r="AB329" s="10"/>
      <c r="AD329" s="10"/>
      <c r="AF329" s="10"/>
      <c r="AH329" s="10"/>
      <c r="AJ329" s="10"/>
      <c r="AL329" s="10"/>
      <c r="AN329" s="10"/>
      <c r="AP329" s="10"/>
      <c r="AR329" s="10"/>
      <c r="AT329" s="10"/>
    </row>
    <row r="330" spans="2:46" ht="87" x14ac:dyDescent="0.35">
      <c r="B330" s="20" t="str">
        <f>'INF GERAIS'!B330&amp;IFERROR(IF(INDEX(APOIO!$A$5:$A$50,MATCH('INF GERAIS'!N330,APOIO!$B$5:$B$50,0))="NÃO",APOIO!$A$2&amp;"NÃO VÁLIDO",""),"")</f>
        <v>2014.0312</v>
      </c>
      <c r="C330" s="20" t="str">
        <f>'INF GERAIS'!C330</f>
        <v>MATA SUL</v>
      </c>
      <c r="D330" s="20" t="str">
        <f>'INF GERAIS'!D330</f>
        <v>RIO FORMOSO</v>
      </c>
      <c r="E330" s="20" t="str">
        <f>'INF GERAIS'!E330</f>
        <v>PROJETO DE CALÇAMENTO DA RUA DE ACESSO A PRAIA DA PEDRA</v>
      </c>
      <c r="F330" s="20" t="str">
        <f>'INF GERAIS'!G330</f>
        <v>NORMAL</v>
      </c>
      <c r="G330" s="47" t="s">
        <v>4680</v>
      </c>
      <c r="H330" s="10"/>
      <c r="J330" s="10"/>
      <c r="K330" s="1" t="s">
        <v>5906</v>
      </c>
      <c r="L330" s="10">
        <v>42424</v>
      </c>
      <c r="M330" s="1" t="s">
        <v>6800</v>
      </c>
      <c r="N330" s="10">
        <v>42471</v>
      </c>
      <c r="O330" s="1" t="s">
        <v>11057</v>
      </c>
      <c r="P330" s="10">
        <v>43224</v>
      </c>
      <c r="R330" s="10"/>
      <c r="T330" s="10"/>
      <c r="V330" s="10"/>
      <c r="X330" s="10"/>
      <c r="Z330" s="10"/>
      <c r="AB330" s="10"/>
      <c r="AD330" s="10"/>
      <c r="AF330" s="10"/>
      <c r="AH330" s="10"/>
      <c r="AJ330" s="10"/>
      <c r="AL330" s="10"/>
      <c r="AN330" s="10"/>
      <c r="AP330" s="10"/>
      <c r="AR330" s="10"/>
      <c r="AT330" s="10"/>
    </row>
    <row r="331" spans="2:46" ht="87" x14ac:dyDescent="0.35">
      <c r="B331" s="20" t="str">
        <f>'INF GERAIS'!B331&amp;IFERROR(IF(INDEX(APOIO!$A$5:$A$50,MATCH('INF GERAIS'!N331,APOIO!$B$5:$B$50,0))="NÃO",APOIO!$A$2&amp;"NÃO VÁLIDO",""),"")</f>
        <v>2014.0313</v>
      </c>
      <c r="C331" s="20" t="str">
        <f>'INF GERAIS'!C331</f>
        <v>MATA SUL</v>
      </c>
      <c r="D331" s="20" t="str">
        <f>'INF GERAIS'!D331</f>
        <v>RIO FORMOSO</v>
      </c>
      <c r="E331" s="20" t="str">
        <f>'INF GERAIS'!E331</f>
        <v>PROJETO DE CALÇAMENTO DE RUA PROJETADA NO BAIRRO SANTA EDWIRGENS</v>
      </c>
      <c r="F331" s="20" t="str">
        <f>'INF GERAIS'!G331</f>
        <v>NORMAL</v>
      </c>
      <c r="G331" s="47" t="s">
        <v>4680</v>
      </c>
      <c r="H331" s="10"/>
      <c r="J331" s="10"/>
      <c r="K331" s="1" t="s">
        <v>5906</v>
      </c>
      <c r="L331" s="10">
        <v>42424</v>
      </c>
      <c r="M331" s="1" t="s">
        <v>6801</v>
      </c>
      <c r="N331" s="10">
        <v>42471</v>
      </c>
      <c r="O331" s="128" t="s">
        <v>8798</v>
      </c>
      <c r="P331" s="129">
        <v>42746</v>
      </c>
      <c r="R331" s="10"/>
      <c r="T331" s="10"/>
      <c r="V331" s="10"/>
      <c r="X331" s="10"/>
      <c r="Z331" s="10"/>
      <c r="AB331" s="10"/>
      <c r="AD331" s="10"/>
      <c r="AF331" s="10"/>
      <c r="AH331" s="10"/>
      <c r="AJ331" s="10"/>
      <c r="AL331" s="10"/>
      <c r="AN331" s="10"/>
      <c r="AP331" s="10"/>
      <c r="AR331" s="10"/>
      <c r="AT331" s="10"/>
    </row>
    <row r="332" spans="2:46" ht="87" x14ac:dyDescent="0.35">
      <c r="B332" s="20" t="str">
        <f>'INF GERAIS'!B332&amp;IFERROR(IF(INDEX(APOIO!$A$5:$A$50,MATCH('INF GERAIS'!N332,APOIO!$B$5:$B$50,0))="NÃO",APOIO!$A$2&amp;"NÃO VÁLIDO",""),"")</f>
        <v>2014.0314</v>
      </c>
      <c r="C332" s="20" t="str">
        <f>'INF GERAIS'!C332</f>
        <v>MATA SUL</v>
      </c>
      <c r="D332" s="20" t="str">
        <f>'INF GERAIS'!D332</f>
        <v>RIO FORMOSO</v>
      </c>
      <c r="E332" s="20" t="str">
        <f>'INF GERAIS'!E332</f>
        <v>PROJETO DE CALÇAMENTO DE RUA DA REFINARIA NO DISTRITO DE CUCAÚ</v>
      </c>
      <c r="F332" s="20" t="str">
        <f>'INF GERAIS'!G332</f>
        <v>NORMAL</v>
      </c>
      <c r="G332" s="47" t="s">
        <v>4680</v>
      </c>
      <c r="H332" s="10"/>
      <c r="J332" s="10"/>
      <c r="K332" s="1" t="s">
        <v>5906</v>
      </c>
      <c r="L332" s="10">
        <v>42424</v>
      </c>
      <c r="M332" s="1" t="s">
        <v>6797</v>
      </c>
      <c r="N332" s="10">
        <v>42471</v>
      </c>
      <c r="O332" s="128" t="s">
        <v>8798</v>
      </c>
      <c r="P332" s="129">
        <v>42746</v>
      </c>
      <c r="R332" s="10"/>
      <c r="T332" s="10"/>
      <c r="V332" s="10"/>
      <c r="X332" s="10"/>
      <c r="Z332" s="10"/>
      <c r="AB332" s="10"/>
      <c r="AD332" s="10"/>
      <c r="AF332" s="10"/>
      <c r="AH332" s="10"/>
      <c r="AJ332" s="10"/>
      <c r="AL332" s="10"/>
      <c r="AN332" s="10"/>
      <c r="AP332" s="10"/>
      <c r="AR332" s="10"/>
      <c r="AT332" s="10"/>
    </row>
    <row r="333" spans="2:46" s="1002" customFormat="1" ht="87" x14ac:dyDescent="0.35">
      <c r="B333" s="1002" t="str">
        <f>'INF GERAIS'!B333&amp;IFERROR(IF(INDEX(APOIO!$A$5:$A$50,MATCH('INF GERAIS'!N333,APOIO!$B$5:$B$50,0))="NÃO",APOIO!$A$2&amp;"NÃO VÁLIDO",""),"")</f>
        <v>2014.0435</v>
      </c>
      <c r="C333" s="1002" t="str">
        <f>'INF GERAIS'!C333</f>
        <v>MATA SUL</v>
      </c>
      <c r="D333" s="1002" t="str">
        <f>'INF GERAIS'!D333</f>
        <v>RIO FORMOSO</v>
      </c>
      <c r="E333" s="1002" t="str">
        <f>'INF GERAIS'!E333</f>
        <v>PAVIMENTAÇÃO EM PARALELEPÍPEDOS GRANÍTICOS( DISTRITO DE CONCEIÇÃO)</v>
      </c>
      <c r="F333" s="1002" t="str">
        <f>'INF GERAIS'!G333</f>
        <v>NORMAL</v>
      </c>
      <c r="G333" s="1002" t="s">
        <v>12275</v>
      </c>
      <c r="H333" s="233">
        <v>43650</v>
      </c>
      <c r="J333" s="233"/>
      <c r="L333" s="233"/>
      <c r="N333" s="233"/>
      <c r="O333" s="128"/>
      <c r="P333" s="129"/>
      <c r="R333" s="233"/>
      <c r="T333" s="233"/>
      <c r="V333" s="233"/>
      <c r="X333" s="233"/>
      <c r="Z333" s="233"/>
      <c r="AB333" s="233"/>
      <c r="AD333" s="233"/>
      <c r="AF333" s="233"/>
      <c r="AH333" s="233"/>
      <c r="AJ333" s="233"/>
      <c r="AL333" s="233"/>
      <c r="AN333" s="233"/>
      <c r="AP333" s="233"/>
      <c r="AR333" s="233"/>
      <c r="AT333" s="233"/>
    </row>
    <row r="334" spans="2:46" s="1002" customFormat="1" ht="43.5" x14ac:dyDescent="0.35">
      <c r="B334" s="1002" t="str">
        <f>'INF GERAIS'!B334&amp;IFERROR(IF(INDEX(APOIO!$A$5:$A$50,MATCH('INF GERAIS'!N334,APOIO!$B$5:$B$50,0))="NÃO",APOIO!$A$2&amp;"NÃO VÁLIDO",""),"")</f>
        <v>2014.0436</v>
      </c>
      <c r="C334" s="1002" t="str">
        <f>'INF GERAIS'!C334</f>
        <v>MATA SUL</v>
      </c>
      <c r="D334" s="1002" t="str">
        <f>'INF GERAIS'!D334</f>
        <v>RIO FORMOSO</v>
      </c>
      <c r="E334" s="1002" t="str">
        <f>'INF GERAIS'!E334</f>
        <v>CONSTRUÇÃO DE MURO DE ARRIMO - OLHO D ÁGUA II</v>
      </c>
      <c r="F334" s="1002" t="str">
        <f>'INF GERAIS'!G334</f>
        <v>NORMAL</v>
      </c>
      <c r="G334" s="1461"/>
      <c r="H334" s="233"/>
      <c r="J334" s="233"/>
      <c r="L334" s="233"/>
      <c r="N334" s="233"/>
      <c r="O334" s="128"/>
      <c r="P334" s="129"/>
      <c r="R334" s="233"/>
      <c r="T334" s="233"/>
      <c r="V334" s="233"/>
      <c r="X334" s="233"/>
      <c r="Z334" s="233"/>
      <c r="AB334" s="233"/>
      <c r="AD334" s="233"/>
      <c r="AF334" s="233"/>
      <c r="AH334" s="233"/>
      <c r="AJ334" s="233"/>
      <c r="AL334" s="233"/>
      <c r="AN334" s="233"/>
      <c r="AP334" s="233"/>
      <c r="AR334" s="233"/>
      <c r="AT334" s="233"/>
    </row>
    <row r="335" spans="2:46" s="1002" customFormat="1" ht="101.5" x14ac:dyDescent="0.35">
      <c r="B335" s="1002" t="str">
        <f>'INF GERAIS'!B335&amp;IFERROR(IF(INDEX(APOIO!$A$5:$A$50,MATCH('INF GERAIS'!N335,APOIO!$B$5:$B$50,0))="NÃO",APOIO!$A$2&amp;"NÃO VÁLIDO",""),"")</f>
        <v>2014.0437</v>
      </c>
      <c r="C335" s="1002" t="str">
        <f>'INF GERAIS'!C335</f>
        <v>MATA SUL</v>
      </c>
      <c r="D335" s="1002" t="str">
        <f>'INF GERAIS'!D335</f>
        <v>RIO FORMOSO</v>
      </c>
      <c r="E335" s="1002" t="str">
        <f>'INF GERAIS'!E335</f>
        <v>CONSTRUÇÃO DE PONTILHÃO NO ACESSO AO DISTRITO DE CONCEIÇÃO</v>
      </c>
      <c r="F335" s="1002" t="str">
        <f>'INF GERAIS'!G335</f>
        <v>NORMAL</v>
      </c>
      <c r="G335" s="1027" t="s">
        <v>10579</v>
      </c>
      <c r="H335" s="233">
        <v>43175</v>
      </c>
      <c r="I335" s="1461" t="s">
        <v>12274</v>
      </c>
      <c r="J335" s="233">
        <v>43650</v>
      </c>
      <c r="L335" s="233"/>
      <c r="N335" s="233"/>
      <c r="O335" s="128"/>
      <c r="P335" s="129"/>
      <c r="R335" s="233"/>
      <c r="T335" s="233"/>
      <c r="V335" s="233"/>
      <c r="X335" s="233"/>
      <c r="Z335" s="233"/>
      <c r="AB335" s="233"/>
      <c r="AD335" s="233"/>
      <c r="AF335" s="233"/>
      <c r="AH335" s="233"/>
      <c r="AJ335" s="233"/>
      <c r="AL335" s="233"/>
      <c r="AN335" s="233"/>
      <c r="AP335" s="233"/>
      <c r="AR335" s="233"/>
      <c r="AT335" s="233"/>
    </row>
    <row r="336" spans="2:46" ht="188.5" x14ac:dyDescent="0.35">
      <c r="B336" s="20" t="str">
        <f>'INF GERAIS'!B336&amp;IFERROR(IF(INDEX(APOIO!$A$5:$A$50,MATCH('INF GERAIS'!N336,APOIO!$B$5:$B$50,0))="NÃO",APOIO!$A$2&amp;"NÃO VÁLIDO",""),"")</f>
        <v>2014.0315</v>
      </c>
      <c r="C336" s="20" t="str">
        <f>'INF GERAIS'!C336</f>
        <v>AGRESTE CENTRAL</v>
      </c>
      <c r="D336" s="20" t="str">
        <f>'INF GERAIS'!D336</f>
        <v>SAIRÉ</v>
      </c>
      <c r="E336" s="20" t="str">
        <f>'INF GERAIS'!E336</f>
        <v>CONSTRUÇÃO DE PASSAGEM MOLHADA E PAVIMENTAÇÃO EM PARALELEPÍPEDOS DA VIA DE ACESSO AO LOTEAMENTO ASA BRANCA DO MUNICÍPIO DE SAIRÉ - PE (TRECHO 1)</v>
      </c>
      <c r="F336" s="20" t="str">
        <f>'INF GERAIS'!G336</f>
        <v>NORMAL</v>
      </c>
      <c r="G336" s="47" t="s">
        <v>4680</v>
      </c>
      <c r="H336" s="10"/>
      <c r="J336" s="10"/>
      <c r="K336" s="1" t="s">
        <v>5739</v>
      </c>
      <c r="L336" s="10">
        <v>42417</v>
      </c>
      <c r="M336" s="1" t="s">
        <v>5973</v>
      </c>
      <c r="N336" s="10">
        <v>42429</v>
      </c>
      <c r="O336" s="198" t="s">
        <v>6072</v>
      </c>
      <c r="P336" s="10">
        <v>42436</v>
      </c>
      <c r="Q336" s="1" t="s">
        <v>6510</v>
      </c>
      <c r="R336" s="10">
        <v>42460</v>
      </c>
      <c r="S336" s="279" t="s">
        <v>6829</v>
      </c>
      <c r="T336" s="233">
        <v>42473</v>
      </c>
      <c r="U336" s="310" t="s">
        <v>7173</v>
      </c>
      <c r="V336" s="10">
        <v>42488</v>
      </c>
      <c r="W336" s="1" t="s">
        <v>7176</v>
      </c>
      <c r="X336" s="10">
        <v>42503</v>
      </c>
      <c r="Y336" s="801" t="s">
        <v>9782</v>
      </c>
      <c r="Z336" s="802" t="s">
        <v>9783</v>
      </c>
      <c r="AB336" s="10"/>
      <c r="AD336" s="10"/>
      <c r="AF336" s="10"/>
      <c r="AH336" s="10"/>
      <c r="AJ336" s="10"/>
      <c r="AL336" s="10"/>
      <c r="AN336" s="10"/>
      <c r="AP336" s="10"/>
      <c r="AR336" s="10"/>
      <c r="AT336" s="10"/>
    </row>
    <row r="337" spans="2:46" ht="159.5" x14ac:dyDescent="0.35">
      <c r="B337" s="20" t="str">
        <f>'INF GERAIS'!B337&amp;IFERROR(IF(INDEX(APOIO!$A$5:$A$50,MATCH('INF GERAIS'!N337,APOIO!$B$5:$B$50,0))="NÃO",APOIO!$A$2&amp;"NÃO VÁLIDO",""),"")</f>
        <v>2014.0316</v>
      </c>
      <c r="C337" s="20" t="str">
        <f>'INF GERAIS'!C337</f>
        <v>AGRESTE CENTRAL</v>
      </c>
      <c r="D337" s="20" t="str">
        <f>'INF GERAIS'!D337</f>
        <v>SAIRÉ</v>
      </c>
      <c r="E337" s="20" t="str">
        <f>'INF GERAIS'!E337</f>
        <v>URBANIZAÇÃO E CONSTRUÇÃO DO PORTAL DE ENTRADA A CIDADE E ILUMINAÇÃO DE ACESSO DO PORTAL AO CENTRO</v>
      </c>
      <c r="F337" s="20" t="str">
        <f>'INF GERAIS'!G337</f>
        <v>NORMAL</v>
      </c>
      <c r="G337" s="47" t="s">
        <v>4680</v>
      </c>
      <c r="H337" s="10"/>
      <c r="J337" s="10"/>
      <c r="K337" s="1" t="s">
        <v>5739</v>
      </c>
      <c r="L337" s="10">
        <v>42417</v>
      </c>
      <c r="M337" s="1" t="s">
        <v>5973</v>
      </c>
      <c r="N337" s="10">
        <v>42429</v>
      </c>
      <c r="O337" s="198" t="s">
        <v>6072</v>
      </c>
      <c r="P337" s="10">
        <v>42436</v>
      </c>
      <c r="Q337" s="1" t="s">
        <v>6510</v>
      </c>
      <c r="R337" s="10">
        <v>42460</v>
      </c>
      <c r="S337" s="233" t="s">
        <v>6828</v>
      </c>
      <c r="T337" s="233">
        <v>42473</v>
      </c>
      <c r="U337" s="1" t="s">
        <v>7174</v>
      </c>
      <c r="V337" s="10">
        <v>42475</v>
      </c>
      <c r="W337" s="310" t="s">
        <v>7175</v>
      </c>
      <c r="X337" s="233">
        <v>42488</v>
      </c>
      <c r="Y337" s="1" t="s">
        <v>7177</v>
      </c>
      <c r="Z337" s="10">
        <v>42503</v>
      </c>
      <c r="AA337" s="801" t="s">
        <v>9782</v>
      </c>
      <c r="AB337" s="802" t="s">
        <v>9783</v>
      </c>
      <c r="AD337" s="10"/>
      <c r="AF337" s="10"/>
      <c r="AH337" s="10"/>
      <c r="AJ337" s="10"/>
      <c r="AL337" s="10"/>
      <c r="AN337" s="10"/>
      <c r="AP337" s="10"/>
      <c r="AR337" s="10"/>
      <c r="AT337" s="10"/>
    </row>
    <row r="338" spans="2:46" ht="145" x14ac:dyDescent="0.35">
      <c r="B338" s="20" t="str">
        <f>'INF GERAIS'!B338&amp;IFERROR(IF(INDEX(APOIO!$A$5:$A$50,MATCH('INF GERAIS'!N338,APOIO!$B$5:$B$50,0))="NÃO",APOIO!$A$2&amp;"NÃO VÁLIDO",""),"")</f>
        <v>2014.0317</v>
      </c>
      <c r="C338" s="20" t="str">
        <f>'INF GERAIS'!C338</f>
        <v>AGRESTE SETENTRIONAL</v>
      </c>
      <c r="D338" s="20" t="str">
        <f>'INF GERAIS'!D338</f>
        <v>SALGADINHO</v>
      </c>
      <c r="E338" s="20" t="str">
        <f>'INF GERAIS'!E338</f>
        <v>PAVIMENTAÇÃO EM PARALELEPÍPEDOS GRANÍTICOS E SINALIZAÇÃO DAS RUAS PROJETADAS A, B, C, D, E, F, G H, I, J, L E M NO BAIRRO FREI GALVÃO</v>
      </c>
      <c r="F338" s="20" t="str">
        <f>'INF GERAIS'!G338</f>
        <v>NORMAL</v>
      </c>
      <c r="G338" s="47" t="s">
        <v>4680</v>
      </c>
      <c r="H338" s="10"/>
      <c r="J338" s="10"/>
      <c r="K338" s="618" t="s">
        <v>8689</v>
      </c>
      <c r="L338" s="10">
        <v>42422</v>
      </c>
      <c r="N338" s="10"/>
      <c r="P338" s="10"/>
      <c r="R338" s="10"/>
      <c r="T338" s="10"/>
      <c r="V338" s="10"/>
      <c r="X338" s="10"/>
      <c r="Z338" s="10"/>
      <c r="AB338" s="10"/>
      <c r="AD338" s="10"/>
      <c r="AF338" s="10"/>
      <c r="AH338" s="10"/>
      <c r="AJ338" s="10"/>
      <c r="AL338" s="10"/>
      <c r="AN338" s="10"/>
      <c r="AP338" s="10"/>
      <c r="AR338" s="10"/>
      <c r="AT338" s="10"/>
    </row>
    <row r="339" spans="2:46" ht="159.5" x14ac:dyDescent="0.35">
      <c r="B339" s="20" t="str">
        <f>'INF GERAIS'!B339&amp;IFERROR(IF(INDEX(APOIO!$A$5:$A$50,MATCH('INF GERAIS'!N339,APOIO!$B$5:$B$50,0))="NÃO",APOIO!$A$2&amp;"NÃO VÁLIDO",""),"")</f>
        <v>2014.0318</v>
      </c>
      <c r="C339" s="20" t="str">
        <f>'INF GERAIS'!C339</f>
        <v>AGRESTE SETENTRIONAL</v>
      </c>
      <c r="D339" s="20" t="str">
        <f>'INF GERAIS'!D339</f>
        <v>SALGADINHO</v>
      </c>
      <c r="E339" s="20" t="str">
        <f>'INF GERAIS'!E339</f>
        <v>REQUALIFICAÇÃO DA PRAÇA CENTRAL E CONSTRUÇÃO DE PAVIMENTAÇÃO EM PARALELEPIPEDOS GRANÍTICOS NA RUA DE ACESSO DO SÍTIO SOBRADINHO</v>
      </c>
      <c r="F339" s="20" t="str">
        <f>'INF GERAIS'!G339</f>
        <v>NORMAL</v>
      </c>
      <c r="G339" s="47" t="s">
        <v>4680</v>
      </c>
      <c r="H339" s="10"/>
      <c r="J339" s="10"/>
      <c r="K339" s="625" t="s">
        <v>5837</v>
      </c>
      <c r="L339" s="10">
        <v>42422</v>
      </c>
      <c r="M339" s="1" t="s">
        <v>5949</v>
      </c>
      <c r="N339" s="10">
        <v>42426</v>
      </c>
      <c r="P339" s="10"/>
      <c r="R339" s="10"/>
      <c r="T339" s="10"/>
      <c r="V339" s="10"/>
      <c r="X339" s="10"/>
      <c r="Z339" s="10"/>
      <c r="AB339" s="10"/>
      <c r="AD339" s="10"/>
      <c r="AF339" s="10"/>
      <c r="AH339" s="10"/>
      <c r="AJ339" s="10"/>
      <c r="AL339" s="10"/>
      <c r="AN339" s="10"/>
      <c r="AP339" s="10"/>
      <c r="AR339" s="10"/>
      <c r="AT339" s="10"/>
    </row>
    <row r="340" spans="2:46" ht="87" x14ac:dyDescent="0.35">
      <c r="B340" s="20" t="str">
        <f>'INF GERAIS'!B340&amp;IFERROR(IF(INDEX(APOIO!$A$5:$A$50,MATCH('INF GERAIS'!N340,APOIO!$B$5:$B$50,0))="NÃO",APOIO!$A$2&amp;"NÃO VÁLIDO",""),"")</f>
        <v>2014.0319</v>
      </c>
      <c r="C340" s="20" t="str">
        <f>'INF GERAIS'!C340</f>
        <v>SERTÃO CENTRAL</v>
      </c>
      <c r="D340" s="20" t="str">
        <f>'INF GERAIS'!D340</f>
        <v>SALGUEIRO</v>
      </c>
      <c r="E340" s="20" t="str">
        <f>'INF GERAIS'!E340</f>
        <v>RECAPEAMENTO ASFÁLTICO (CBUQ) EM RUAS PAVIMENTADAS COM PARALELEPÍPEDOS</v>
      </c>
      <c r="F340" s="20" t="str">
        <f>'INF GERAIS'!G340</f>
        <v>NORMAL</v>
      </c>
      <c r="G340" s="47" t="s">
        <v>4680</v>
      </c>
      <c r="H340" s="10"/>
      <c r="J340" s="10"/>
      <c r="K340" s="1" t="s">
        <v>5878</v>
      </c>
      <c r="L340" s="10">
        <v>42422</v>
      </c>
      <c r="N340" s="10"/>
      <c r="P340" s="10"/>
      <c r="R340" s="10"/>
      <c r="T340" s="10"/>
      <c r="V340" s="10"/>
      <c r="X340" s="10"/>
      <c r="Z340" s="10"/>
      <c r="AB340" s="10"/>
      <c r="AD340" s="10"/>
      <c r="AF340" s="10"/>
      <c r="AH340" s="10"/>
      <c r="AJ340" s="10"/>
      <c r="AL340" s="10"/>
      <c r="AN340" s="10"/>
      <c r="AP340" s="10"/>
      <c r="AR340" s="10"/>
      <c r="AT340" s="10"/>
    </row>
    <row r="341" spans="2:46" ht="58" x14ac:dyDescent="0.35">
      <c r="B341" s="20" t="str">
        <f>'INF GERAIS'!B341&amp;IFERROR(IF(INDEX(APOIO!$A$5:$A$50,MATCH('INF GERAIS'!N341,APOIO!$B$5:$B$50,0))="NÃO",APOIO!$A$2&amp;"NÃO VÁLIDO",""),"")</f>
        <v>2014.0320</v>
      </c>
      <c r="C341" s="20" t="str">
        <f>'INF GERAIS'!C341</f>
        <v>SERTÃO CENTRAL</v>
      </c>
      <c r="D341" s="20" t="str">
        <f>'INF GERAIS'!D341</f>
        <v>SALGUEIRO</v>
      </c>
      <c r="E341" s="20" t="str">
        <f>'INF GERAIS'!E341</f>
        <v>RECAPEMENTO DE RUAS ASFALTADAS NO MUNICIPIO</v>
      </c>
      <c r="F341" s="20" t="str">
        <f>'INF GERAIS'!G341</f>
        <v>NORMAL</v>
      </c>
      <c r="G341" s="47" t="s">
        <v>4680</v>
      </c>
      <c r="H341" s="10"/>
      <c r="J341" s="10"/>
      <c r="K341" s="1" t="s">
        <v>5879</v>
      </c>
      <c r="L341" s="10">
        <v>42422</v>
      </c>
      <c r="N341" s="10"/>
      <c r="P341" s="10"/>
      <c r="R341" s="10"/>
      <c r="T341" s="10"/>
      <c r="V341" s="10"/>
      <c r="X341" s="10"/>
      <c r="Z341" s="10"/>
      <c r="AB341" s="10"/>
      <c r="AD341" s="10"/>
      <c r="AF341" s="10"/>
      <c r="AH341" s="10"/>
      <c r="AJ341" s="10"/>
      <c r="AL341" s="10"/>
      <c r="AN341" s="10"/>
      <c r="AP341" s="10"/>
      <c r="AR341" s="10"/>
      <c r="AT341" s="10"/>
    </row>
    <row r="342" spans="2:46" ht="72.5" x14ac:dyDescent="0.35">
      <c r="B342" s="20" t="str">
        <f>'INF GERAIS'!B342&amp;IFERROR(IF(INDEX(APOIO!$A$5:$A$50,MATCH('INF GERAIS'!N342,APOIO!$B$5:$B$50,0))="NÃO",APOIO!$A$2&amp;"NÃO VÁLIDO",""),"")</f>
        <v>2014.0321</v>
      </c>
      <c r="C342" s="20" t="str">
        <f>'INF GERAIS'!C342</f>
        <v>AGRESTE MERIDIONAL</v>
      </c>
      <c r="D342" s="20" t="str">
        <f>'INF GERAIS'!D342</f>
        <v>SALOÁ</v>
      </c>
      <c r="E342" s="20" t="str">
        <f>'INF GERAIS'!E342</f>
        <v>PISTA DE COOPER  COM IMPLANTAÇÃO DE ILUMINAÇÃO</v>
      </c>
      <c r="F342" s="20" t="str">
        <f>'INF GERAIS'!G342</f>
        <v>NORMAL</v>
      </c>
      <c r="G342" s="47" t="s">
        <v>4680</v>
      </c>
      <c r="H342" s="10"/>
      <c r="J342" s="10"/>
      <c r="K342" s="197" t="s">
        <v>5877</v>
      </c>
      <c r="L342" s="10">
        <v>42422</v>
      </c>
      <c r="M342" s="168" t="s">
        <v>5885</v>
      </c>
      <c r="N342" s="10">
        <v>42423</v>
      </c>
      <c r="O342" s="197" t="s">
        <v>6071</v>
      </c>
      <c r="P342" s="10">
        <v>42436</v>
      </c>
      <c r="Q342" s="1" t="s">
        <v>6407</v>
      </c>
      <c r="R342" s="10">
        <v>42451</v>
      </c>
      <c r="S342" s="1" t="s">
        <v>6923</v>
      </c>
      <c r="T342" s="10">
        <v>42485</v>
      </c>
      <c r="V342" s="10"/>
      <c r="X342" s="10"/>
      <c r="Z342" s="10"/>
      <c r="AB342" s="10"/>
      <c r="AD342" s="10"/>
      <c r="AF342" s="10"/>
      <c r="AH342" s="10"/>
      <c r="AJ342" s="10"/>
      <c r="AL342" s="10"/>
      <c r="AN342" s="10"/>
      <c r="AP342" s="10"/>
      <c r="AR342" s="10"/>
      <c r="AT342" s="10"/>
    </row>
    <row r="343" spans="2:46" ht="72.5" x14ac:dyDescent="0.35">
      <c r="B343" s="20" t="str">
        <f>'INF GERAIS'!B343&amp;IFERROR(IF(INDEX(APOIO!$A$5:$A$50,MATCH('INF GERAIS'!N343,APOIO!$B$5:$B$50,0))="NÃO",APOIO!$A$2&amp;"NÃO VÁLIDO",""),"")</f>
        <v>2014.0322</v>
      </c>
      <c r="C343" s="20" t="str">
        <f>'INF GERAIS'!C343</f>
        <v>AGRESTE MERIDIONAL</v>
      </c>
      <c r="D343" s="20" t="str">
        <f>'INF GERAIS'!D343</f>
        <v>SALOÁ</v>
      </c>
      <c r="E343" s="20" t="str">
        <f>'INF GERAIS'!E343</f>
        <v>REVITALIZAÇÂO DA PRAÇA DO FORUM</v>
      </c>
      <c r="F343" s="20" t="str">
        <f>'INF GERAIS'!G343</f>
        <v>NORMAL</v>
      </c>
      <c r="G343" s="47" t="s">
        <v>4680</v>
      </c>
      <c r="H343" s="10"/>
      <c r="J343" s="10"/>
      <c r="K343" s="1" t="s">
        <v>5877</v>
      </c>
      <c r="L343" s="10">
        <v>42422</v>
      </c>
      <c r="M343" s="168" t="s">
        <v>5885</v>
      </c>
      <c r="N343" s="10">
        <v>42423</v>
      </c>
      <c r="O343" s="197" t="s">
        <v>6071</v>
      </c>
      <c r="P343" s="10">
        <v>42436</v>
      </c>
      <c r="Q343" s="1" t="s">
        <v>6407</v>
      </c>
      <c r="R343" s="10">
        <v>42451</v>
      </c>
      <c r="S343" s="1" t="s">
        <v>6923</v>
      </c>
      <c r="T343" s="10">
        <v>42485</v>
      </c>
      <c r="V343" s="10"/>
      <c r="X343" s="10"/>
      <c r="Z343" s="10"/>
      <c r="AB343" s="10"/>
      <c r="AD343" s="10"/>
      <c r="AF343" s="10"/>
      <c r="AH343" s="10"/>
      <c r="AJ343" s="10"/>
      <c r="AL343" s="10"/>
      <c r="AN343" s="10"/>
      <c r="AP343" s="10"/>
      <c r="AR343" s="10"/>
      <c r="AT343" s="10"/>
    </row>
    <row r="344" spans="2:46" ht="72.5" x14ac:dyDescent="0.35">
      <c r="B344" s="20" t="str">
        <f>'INF GERAIS'!B344&amp;IFERROR(IF(INDEX(APOIO!$A$5:$A$50,MATCH('INF GERAIS'!N344,APOIO!$B$5:$B$50,0))="NÃO",APOIO!$A$2&amp;"NÃO VÁLIDO",""),"")</f>
        <v>2014.0323</v>
      </c>
      <c r="C344" s="20" t="str">
        <f>'INF GERAIS'!C344</f>
        <v>AGRESTE MERIDIONAL</v>
      </c>
      <c r="D344" s="20" t="str">
        <f>'INF GERAIS'!D344</f>
        <v>SALOÁ</v>
      </c>
      <c r="E344" s="20" t="str">
        <f>'INF GERAIS'!E344</f>
        <v>CONSTRUÇÃO DA PRAÇA DO JAQUEIRÃO</v>
      </c>
      <c r="F344" s="20" t="str">
        <f>'INF GERAIS'!G344</f>
        <v>NORMAL</v>
      </c>
      <c r="G344" s="47" t="s">
        <v>4680</v>
      </c>
      <c r="H344" s="10"/>
      <c r="J344" s="10"/>
      <c r="K344" s="1" t="s">
        <v>5877</v>
      </c>
      <c r="L344" s="10">
        <v>42422</v>
      </c>
      <c r="M344" s="168" t="s">
        <v>5885</v>
      </c>
      <c r="N344" s="10">
        <v>42423</v>
      </c>
      <c r="O344" s="197" t="s">
        <v>6071</v>
      </c>
      <c r="P344" s="10">
        <v>42436</v>
      </c>
      <c r="Q344" s="1" t="s">
        <v>6407</v>
      </c>
      <c r="R344" s="10">
        <v>42451</v>
      </c>
      <c r="S344" s="1" t="s">
        <v>6923</v>
      </c>
      <c r="T344" s="10">
        <v>42485</v>
      </c>
      <c r="V344" s="10"/>
      <c r="X344" s="10"/>
      <c r="Z344" s="10"/>
      <c r="AB344" s="10"/>
      <c r="AD344" s="10"/>
      <c r="AF344" s="10"/>
      <c r="AH344" s="10"/>
      <c r="AJ344" s="10"/>
      <c r="AL344" s="10"/>
      <c r="AN344" s="10"/>
      <c r="AP344" s="10"/>
      <c r="AR344" s="10"/>
      <c r="AT344" s="10"/>
    </row>
    <row r="345" spans="2:46" ht="72.5" x14ac:dyDescent="0.35">
      <c r="B345" s="20" t="str">
        <f>'INF GERAIS'!B345&amp;IFERROR(IF(INDEX(APOIO!$A$5:$A$50,MATCH('INF GERAIS'!N345,APOIO!$B$5:$B$50,0))="NÃO",APOIO!$A$2&amp;"NÃO VÁLIDO",""),"")</f>
        <v>2014.0324</v>
      </c>
      <c r="C345" s="20" t="str">
        <f>'INF GERAIS'!C345</f>
        <v>AGRESTE MERIDIONAL</v>
      </c>
      <c r="D345" s="20" t="str">
        <f>'INF GERAIS'!D345</f>
        <v>SALOÁ</v>
      </c>
      <c r="E345" s="20" t="str">
        <f>'INF GERAIS'!E345</f>
        <v>CONSTRUÇÃO DA PRAÇA ANTÔNIO MARÇAL FILHO</v>
      </c>
      <c r="F345" s="20" t="str">
        <f>'INF GERAIS'!G345</f>
        <v>NORMAL</v>
      </c>
      <c r="G345" s="47" t="s">
        <v>4680</v>
      </c>
      <c r="H345" s="10"/>
      <c r="J345" s="10"/>
      <c r="K345" s="1" t="s">
        <v>5877</v>
      </c>
      <c r="L345" s="10">
        <v>42422</v>
      </c>
      <c r="M345" s="170" t="s">
        <v>5885</v>
      </c>
      <c r="N345" s="10">
        <v>42423</v>
      </c>
      <c r="O345" s="197" t="s">
        <v>6071</v>
      </c>
      <c r="P345" s="10">
        <v>42436</v>
      </c>
      <c r="Q345" s="1" t="s">
        <v>6407</v>
      </c>
      <c r="R345" s="10">
        <v>42451</v>
      </c>
      <c r="S345" s="1" t="s">
        <v>6923</v>
      </c>
      <c r="T345" s="10">
        <v>42485</v>
      </c>
      <c r="V345" s="10"/>
      <c r="X345" s="10"/>
      <c r="Z345" s="10"/>
      <c r="AB345" s="10"/>
      <c r="AD345" s="10"/>
      <c r="AF345" s="10"/>
      <c r="AH345" s="10"/>
      <c r="AJ345" s="10"/>
      <c r="AL345" s="10"/>
      <c r="AN345" s="10"/>
      <c r="AP345" s="10"/>
      <c r="AR345" s="10"/>
      <c r="AT345" s="10"/>
    </row>
    <row r="346" spans="2:46" ht="216" x14ac:dyDescent="0.35">
      <c r="B346" s="20" t="str">
        <f>'INF GERAIS'!B346&amp;IFERROR(IF(INDEX(APOIO!$A$5:$A$50,MATCH('INF GERAIS'!N346,APOIO!$B$5:$B$50,0))="NÃO",APOIO!$A$2&amp;"NÃO VÁLIDO",""),"")</f>
        <v>2014.0325</v>
      </c>
      <c r="C346" s="20" t="str">
        <f>'INF GERAIS'!C346</f>
        <v>AGRESTE CENTRAL</v>
      </c>
      <c r="D346" s="20" t="str">
        <f>'INF GERAIS'!D346</f>
        <v>SANHARÓ</v>
      </c>
      <c r="E346" s="20" t="str">
        <f>'INF GERAIS'!E346</f>
        <v>CALÇAMENTO EM PEDRA GRANÍTICA DE RUAS DIVERSAS E ACESSOS A DISTRITOS E COMUNIDADES DA ZONA RURAL</v>
      </c>
      <c r="F346" s="20" t="str">
        <f>'INF GERAIS'!G346</f>
        <v>NORMAL</v>
      </c>
      <c r="G346" s="47" t="s">
        <v>4680</v>
      </c>
      <c r="H346" s="10"/>
      <c r="J346" s="10"/>
      <c r="K346" s="145" t="s">
        <v>6212</v>
      </c>
      <c r="L346" s="10">
        <v>42417</v>
      </c>
      <c r="M346" s="1" t="s">
        <v>6213</v>
      </c>
      <c r="N346" s="10">
        <v>42436</v>
      </c>
      <c r="O346" s="1" t="s">
        <v>7110</v>
      </c>
      <c r="P346" s="10">
        <v>42500</v>
      </c>
      <c r="Q346" s="805" t="s">
        <v>9998</v>
      </c>
      <c r="R346" s="806" t="s">
        <v>9784</v>
      </c>
      <c r="T346" s="10"/>
      <c r="V346" s="10"/>
      <c r="X346" s="10"/>
      <c r="Z346" s="10"/>
      <c r="AB346" s="10"/>
      <c r="AD346" s="10"/>
      <c r="AF346" s="10"/>
      <c r="AH346" s="10"/>
      <c r="AJ346" s="10"/>
      <c r="AL346" s="10"/>
      <c r="AN346" s="10"/>
      <c r="AP346" s="10"/>
      <c r="AR346" s="10"/>
      <c r="AT346" s="10"/>
    </row>
    <row r="347" spans="2:46" ht="101.5" x14ac:dyDescent="0.35">
      <c r="B347" s="20" t="str">
        <f>'INF GERAIS'!B347&amp;IFERROR(IF(INDEX(APOIO!$A$5:$A$50,MATCH('INF GERAIS'!N347,APOIO!$B$5:$B$50,0))="NÃO",APOIO!$A$2&amp;"NÃO VÁLIDO",""),"")</f>
        <v>2014.0326</v>
      </c>
      <c r="C347" s="20" t="str">
        <f>'INF GERAIS'!C347</f>
        <v>SERTÃO DO ARARIPE</v>
      </c>
      <c r="D347" s="20" t="str">
        <f>'INF GERAIS'!D347</f>
        <v>SANTA CRUZ</v>
      </c>
      <c r="E347" s="20" t="str">
        <f>'INF GERAIS'!E347</f>
        <v>CONCLUSÃO DA CONSTRUÇÃO DO ESTÁDIO MUNICIPAL DE SANTA CRUZ</v>
      </c>
      <c r="F347" s="20" t="str">
        <f>'INF GERAIS'!G347</f>
        <v>NORMAL</v>
      </c>
      <c r="G347" s="47" t="s">
        <v>4680</v>
      </c>
      <c r="H347" s="10"/>
      <c r="J347" s="10"/>
      <c r="K347" s="127" t="s">
        <v>5763</v>
      </c>
      <c r="L347" s="10">
        <v>42416</v>
      </c>
      <c r="M347" s="624" t="s">
        <v>8559</v>
      </c>
      <c r="N347" s="10">
        <v>42664</v>
      </c>
      <c r="O347" s="688" t="s">
        <v>8716</v>
      </c>
      <c r="P347" s="10">
        <v>42723</v>
      </c>
      <c r="Q347" s="1" t="s">
        <v>8740</v>
      </c>
      <c r="R347" s="10">
        <v>42372</v>
      </c>
      <c r="S347" s="688" t="s">
        <v>9005</v>
      </c>
      <c r="T347" s="10">
        <v>42825</v>
      </c>
      <c r="V347" s="10"/>
      <c r="X347" s="10"/>
      <c r="Z347" s="10"/>
      <c r="AB347" s="10"/>
      <c r="AD347" s="10"/>
      <c r="AF347" s="10"/>
      <c r="AH347" s="10"/>
      <c r="AJ347" s="10"/>
      <c r="AL347" s="10"/>
      <c r="AN347" s="10"/>
      <c r="AP347" s="10"/>
      <c r="AR347" s="10"/>
      <c r="AT347" s="10"/>
    </row>
    <row r="348" spans="2:46" ht="87" x14ac:dyDescent="0.35">
      <c r="B348" s="20" t="str">
        <f>'INF GERAIS'!B348&amp;IFERROR(IF(INDEX(APOIO!$A$5:$A$50,MATCH('INF GERAIS'!N348,APOIO!$B$5:$B$50,0))="NÃO",APOIO!$A$2&amp;"NÃO VÁLIDO",""),"")</f>
        <v>2014.0327</v>
      </c>
      <c r="C348" s="20" t="str">
        <f>'INF GERAIS'!C348</f>
        <v>SERTÃO DO ARARIPE</v>
      </c>
      <c r="D348" s="20" t="str">
        <f>'INF GERAIS'!D348</f>
        <v>SANTA CRUZ</v>
      </c>
      <c r="E348" s="20" t="str">
        <f>'INF GERAIS'!E348</f>
        <v>IMPLEMENTAÇÃO DE PAVIMENTAÇÃO A BASE DE PARALELEPÍPEDO GRANÍTICO</v>
      </c>
      <c r="F348" s="20" t="str">
        <f>'INF GERAIS'!G348</f>
        <v>NORMAL</v>
      </c>
      <c r="G348" s="47" t="s">
        <v>4680</v>
      </c>
      <c r="H348" s="10"/>
      <c r="J348" s="10"/>
      <c r="K348" s="127" t="s">
        <v>5762</v>
      </c>
      <c r="L348" s="10">
        <v>42416</v>
      </c>
      <c r="N348" s="10"/>
      <c r="P348" s="10"/>
      <c r="R348" s="10"/>
      <c r="T348" s="10"/>
      <c r="V348" s="10"/>
      <c r="X348" s="10"/>
      <c r="Z348" s="10"/>
      <c r="AB348" s="10"/>
      <c r="AD348" s="10"/>
      <c r="AF348" s="10"/>
      <c r="AH348" s="10"/>
      <c r="AJ348" s="10"/>
      <c r="AL348" s="10"/>
      <c r="AN348" s="10"/>
      <c r="AP348" s="10"/>
      <c r="AR348" s="10"/>
      <c r="AT348" s="10"/>
    </row>
    <row r="349" spans="2:46" ht="72.5" x14ac:dyDescent="0.35">
      <c r="B349" s="20" t="str">
        <f>'INF GERAIS'!B349&amp;IFERROR(IF(INDEX(APOIO!$A$5:$A$50,MATCH('INF GERAIS'!N349,APOIO!$B$5:$B$50,0))="NÃO",APOIO!$A$2&amp;"NÃO VÁLIDO",""),"")</f>
        <v>2014.0328</v>
      </c>
      <c r="C349" s="20" t="str">
        <f>'INF GERAIS'!C349</f>
        <v>SERTÃO DO PAJEÚ</v>
      </c>
      <c r="D349" s="20" t="str">
        <f>'INF GERAIS'!D349</f>
        <v>SANTA CRUZ DA BAIXA VERDE</v>
      </c>
      <c r="E349" s="20" t="str">
        <f>'INF GERAIS'!E349</f>
        <v>REFORMA E AMPLIAÇÃO DA PRAÇA CENTRAL DO DISTRITO DE JATIÚCA</v>
      </c>
      <c r="F349" s="20" t="str">
        <f>'INF GERAIS'!G349</f>
        <v>NORMAL</v>
      </c>
      <c r="G349" s="47" t="s">
        <v>4680</v>
      </c>
      <c r="H349" s="10"/>
      <c r="J349" s="10"/>
      <c r="K349" s="1" t="s">
        <v>5756</v>
      </c>
      <c r="L349" s="10">
        <v>42417</v>
      </c>
      <c r="M349" s="166" t="s">
        <v>5876</v>
      </c>
      <c r="N349" s="10">
        <v>42422</v>
      </c>
      <c r="O349" s="1" t="s">
        <v>7321</v>
      </c>
      <c r="P349" s="10">
        <v>42517</v>
      </c>
      <c r="R349" s="10"/>
      <c r="T349" s="10"/>
      <c r="V349" s="10"/>
      <c r="X349" s="10"/>
      <c r="Z349" s="10"/>
      <c r="AB349" s="10"/>
      <c r="AD349" s="10"/>
      <c r="AF349" s="10"/>
      <c r="AH349" s="10"/>
      <c r="AJ349" s="10"/>
      <c r="AL349" s="10"/>
      <c r="AN349" s="10"/>
      <c r="AP349" s="10"/>
      <c r="AR349" s="10"/>
      <c r="AT349" s="10"/>
    </row>
    <row r="350" spans="2:46" ht="87" x14ac:dyDescent="0.35">
      <c r="B350" s="20" t="str">
        <f>'INF GERAIS'!B350&amp;IFERROR(IF(INDEX(APOIO!$A$5:$A$50,MATCH('INF GERAIS'!N350,APOIO!$B$5:$B$50,0))="NÃO",APOIO!$A$2&amp;"NÃO VÁLIDO",""),"")</f>
        <v>2014.0329</v>
      </c>
      <c r="C350" s="20" t="str">
        <f>'INF GERAIS'!C350</f>
        <v>SERTÃO DO PAJEÚ</v>
      </c>
      <c r="D350" s="20" t="str">
        <f>'INF GERAIS'!D350</f>
        <v>SANTA CRUZ DA BAIXA VERDE</v>
      </c>
      <c r="E350" s="20" t="str">
        <f>'INF GERAIS'!E350</f>
        <v xml:space="preserve">CONSTRUÇÃO DE QUADRA POLIESPORTIVA COBERTA COM VESTIÁRIO E PALCO </v>
      </c>
      <c r="F350" s="20" t="str">
        <f>'INF GERAIS'!G350</f>
        <v>NORMAL</v>
      </c>
      <c r="G350" s="47" t="s">
        <v>4680</v>
      </c>
      <c r="H350" s="10"/>
      <c r="J350" s="10"/>
      <c r="K350" s="166" t="s">
        <v>5876</v>
      </c>
      <c r="L350" s="10">
        <v>42422</v>
      </c>
      <c r="M350" s="572" t="s">
        <v>8510</v>
      </c>
      <c r="N350" s="10">
        <v>42528</v>
      </c>
      <c r="P350" s="10"/>
      <c r="R350" s="10"/>
      <c r="T350" s="10"/>
      <c r="V350" s="10"/>
      <c r="X350" s="10"/>
      <c r="Z350" s="10"/>
      <c r="AB350" s="10"/>
      <c r="AD350" s="10"/>
      <c r="AF350" s="10"/>
      <c r="AH350" s="10"/>
      <c r="AJ350" s="10"/>
      <c r="AL350" s="10"/>
      <c r="AN350" s="10"/>
      <c r="AP350" s="10"/>
      <c r="AR350" s="10"/>
      <c r="AT350" s="10"/>
    </row>
    <row r="351" spans="2:46" ht="87" x14ac:dyDescent="0.35">
      <c r="B351" s="20" t="str">
        <f>'INF GERAIS'!B351&amp;IFERROR(IF(INDEX(APOIO!$A$5:$A$50,MATCH('INF GERAIS'!N351,APOIO!$B$5:$B$50,0))="NÃO",APOIO!$A$2&amp;"NÃO VÁLIDO",""),"")</f>
        <v>2014.0330</v>
      </c>
      <c r="C351" s="20" t="str">
        <f>'INF GERAIS'!C351</f>
        <v>AGRESTE SETENTRIONAL</v>
      </c>
      <c r="D351" s="20" t="str">
        <f>'INF GERAIS'!D351</f>
        <v>SANTA CRUZ DO CAPIBARIBE</v>
      </c>
      <c r="E351" s="20" t="str">
        <f>'INF GERAIS'!E351</f>
        <v>CONSTRUÇÃO DA CENTRAL DE FEIRAS E MERCADOS</v>
      </c>
      <c r="F351" s="20" t="str">
        <f>'INF GERAIS'!G351</f>
        <v>NORMAL</v>
      </c>
      <c r="G351" s="47" t="s">
        <v>4680</v>
      </c>
      <c r="H351" s="10"/>
      <c r="J351" s="10"/>
      <c r="K351" s="189" t="s">
        <v>7385</v>
      </c>
      <c r="L351" s="10">
        <v>42433</v>
      </c>
      <c r="N351" s="10"/>
      <c r="P351" s="10"/>
      <c r="R351" s="10"/>
      <c r="T351" s="10"/>
      <c r="V351" s="10"/>
      <c r="X351" s="10"/>
      <c r="Z351" s="10"/>
      <c r="AB351" s="10"/>
      <c r="AD351" s="10"/>
      <c r="AF351" s="10"/>
      <c r="AH351" s="10"/>
      <c r="AJ351" s="10"/>
      <c r="AL351" s="10"/>
      <c r="AN351" s="10"/>
      <c r="AP351" s="10"/>
      <c r="AR351" s="10"/>
      <c r="AT351" s="10"/>
    </row>
    <row r="352" spans="2:46" ht="87" x14ac:dyDescent="0.35">
      <c r="B352" s="20" t="str">
        <f>'INF GERAIS'!B352&amp;IFERROR(IF(INDEX(APOIO!$A$5:$A$50,MATCH('INF GERAIS'!N352,APOIO!$B$5:$B$50,0))="NÃO",APOIO!$A$2&amp;"NÃO VÁLIDO",""),"")</f>
        <v>2014.0331</v>
      </c>
      <c r="C352" s="20" t="str">
        <f>'INF GERAIS'!C352</f>
        <v>AGRESTE SETENTRIONAL</v>
      </c>
      <c r="D352" s="20" t="str">
        <f>'INF GERAIS'!D352</f>
        <v>SANTA CRUZ DO CAPIBARIBE</v>
      </c>
      <c r="E352" s="20" t="str">
        <f>'INF GERAIS'!E352</f>
        <v>PAVIMENTAÇÃO EM PARALELEPÍPEDO EM DIVERSAS RUAS DO MUNICÍPIO.</v>
      </c>
      <c r="F352" s="20" t="str">
        <f>'INF GERAIS'!G352</f>
        <v>NORMAL</v>
      </c>
      <c r="G352" s="47" t="s">
        <v>4680</v>
      </c>
      <c r="H352" s="10"/>
      <c r="J352" s="10"/>
      <c r="K352" s="189" t="s">
        <v>7386</v>
      </c>
      <c r="L352" s="10">
        <v>42433</v>
      </c>
      <c r="N352" s="10"/>
      <c r="P352" s="10"/>
      <c r="R352" s="10"/>
      <c r="T352" s="10"/>
      <c r="V352" s="10"/>
      <c r="X352" s="10"/>
      <c r="Z352" s="10"/>
      <c r="AB352" s="10"/>
      <c r="AD352" s="10"/>
      <c r="AF352" s="10"/>
      <c r="AH352" s="10"/>
      <c r="AJ352" s="10"/>
      <c r="AL352" s="10"/>
      <c r="AN352" s="10"/>
      <c r="AP352" s="10"/>
      <c r="AR352" s="10"/>
      <c r="AT352" s="10"/>
    </row>
    <row r="353" spans="2:46" ht="87" x14ac:dyDescent="0.35">
      <c r="B353" s="20" t="str">
        <f>'INF GERAIS'!B353&amp;IFERROR(IF(INDEX(APOIO!$A$5:$A$50,MATCH('INF GERAIS'!N353,APOIO!$B$5:$B$50,0))="NÃO",APOIO!$A$2&amp;"NÃO VÁLIDO",""),"")</f>
        <v>2014.0332
NÃO VÁLIDO</v>
      </c>
      <c r="C353" s="20" t="str">
        <f>'INF GERAIS'!C353</f>
        <v>AGRESTE SETENTRIONAL</v>
      </c>
      <c r="D353" s="20" t="str">
        <f>'INF GERAIS'!D353</f>
        <v>SANTA CRUZ DO CAPIBARIBE</v>
      </c>
      <c r="E353" s="20" t="str">
        <f>'INF GERAIS'!E353</f>
        <v>CONSTRUÇÃO DO AMBULATÓRIO ESPECIALIZADO DA MULHER</v>
      </c>
      <c r="F353" s="20" t="str">
        <f>'INF GERAIS'!G353</f>
        <v>NORMAL</v>
      </c>
      <c r="G353" s="47" t="s">
        <v>4680</v>
      </c>
      <c r="H353" s="10"/>
      <c r="J353" s="10"/>
      <c r="K353" s="154" t="s">
        <v>5808</v>
      </c>
      <c r="L353" s="10"/>
      <c r="N353" s="10"/>
      <c r="P353" s="10"/>
      <c r="R353" s="10"/>
      <c r="T353" s="10"/>
      <c r="V353" s="10"/>
      <c r="X353" s="10"/>
      <c r="Z353" s="10"/>
      <c r="AB353" s="10"/>
      <c r="AD353" s="10"/>
      <c r="AF353" s="10"/>
      <c r="AH353" s="10"/>
      <c r="AJ353" s="10"/>
      <c r="AL353" s="10"/>
      <c r="AN353" s="10"/>
      <c r="AP353" s="10"/>
      <c r="AR353" s="10"/>
      <c r="AT353" s="10"/>
    </row>
    <row r="354" spans="2:46" ht="116" x14ac:dyDescent="0.35">
      <c r="B354" s="20" t="str">
        <f>'INF GERAIS'!B354&amp;IFERROR(IF(INDEX(APOIO!$A$5:$A$50,MATCH('INF GERAIS'!N354,APOIO!$B$5:$B$50,0))="NÃO",APOIO!$A$2&amp;"NÃO VÁLIDO",""),"")</f>
        <v>2014.0333</v>
      </c>
      <c r="C354" s="20" t="str">
        <f>'INF GERAIS'!C354</f>
        <v>SERTÃO DO ARARIPE</v>
      </c>
      <c r="D354" s="20" t="str">
        <f>'INF GERAIS'!D354</f>
        <v>SANTA FILOMENA</v>
      </c>
      <c r="E354" s="20" t="str">
        <f>'INF GERAIS'!E354</f>
        <v>PAVIMENTAÇÃO  EM PARALELEPÍPEDO EM  DIVERSAS RUAS</v>
      </c>
      <c r="F354" s="20" t="str">
        <f>'INF GERAIS'!G354</f>
        <v>NORMAL</v>
      </c>
      <c r="G354" s="47" t="s">
        <v>4680</v>
      </c>
      <c r="H354" s="10"/>
      <c r="J354" s="10"/>
      <c r="K354" s="151" t="s">
        <v>5787</v>
      </c>
      <c r="L354" s="10">
        <v>42418</v>
      </c>
      <c r="M354" s="324" t="s">
        <v>6039</v>
      </c>
      <c r="N354" s="10">
        <v>42432</v>
      </c>
      <c r="O354" s="581" t="s">
        <v>7093</v>
      </c>
      <c r="P354" s="10">
        <v>42499</v>
      </c>
      <c r="Q354" s="685" t="s">
        <v>8998</v>
      </c>
      <c r="R354" s="10">
        <v>42823</v>
      </c>
      <c r="S354" s="1" t="s">
        <v>11420</v>
      </c>
      <c r="T354" s="10">
        <v>43305</v>
      </c>
      <c r="V354" s="10"/>
      <c r="X354" s="10"/>
      <c r="Z354" s="10"/>
      <c r="AB354" s="10"/>
      <c r="AD354" s="10"/>
      <c r="AF354" s="10"/>
      <c r="AH354" s="10"/>
      <c r="AJ354" s="10"/>
      <c r="AL354" s="10"/>
      <c r="AN354" s="10"/>
      <c r="AP354" s="10"/>
      <c r="AR354" s="10"/>
      <c r="AT354" s="10"/>
    </row>
    <row r="355" spans="2:46" ht="188.5" x14ac:dyDescent="0.35">
      <c r="B355" s="20" t="str">
        <f>'INF GERAIS'!B355&amp;IFERROR(IF(INDEX(APOIO!$A$5:$A$50,MATCH('INF GERAIS'!N355,APOIO!$B$5:$B$50,0))="NÃO",APOIO!$A$2&amp;"NÃO VÁLIDO",""),"")</f>
        <v>2014.0334</v>
      </c>
      <c r="C355" s="20" t="str">
        <f>'INF GERAIS'!C355</f>
        <v>SERTÃO DO SÃO FRANCISCO</v>
      </c>
      <c r="D355" s="20" t="str">
        <f>'INF GERAIS'!D355</f>
        <v>SANTA MARIA DA BOA VISTA</v>
      </c>
      <c r="E355" s="20" t="str">
        <f>'INF GERAIS'!E355</f>
        <v>RECAPEAMENTO ASFÁLTICO EM DIVERSAS RUAS NA SEDE DO  MUNICÍPIO</v>
      </c>
      <c r="F355" s="20" t="str">
        <f>'INF GERAIS'!G355</f>
        <v>NORMAL</v>
      </c>
      <c r="G355" s="47" t="s">
        <v>4680</v>
      </c>
      <c r="H355" s="10"/>
      <c r="J355" s="10"/>
      <c r="K355" s="1" t="s">
        <v>5941</v>
      </c>
      <c r="L355" s="10">
        <v>42419</v>
      </c>
      <c r="M355" s="1" t="s">
        <v>5976</v>
      </c>
      <c r="N355" s="10">
        <v>42429</v>
      </c>
      <c r="O355" s="234" t="s">
        <v>6411</v>
      </c>
      <c r="P355" s="10">
        <v>42451</v>
      </c>
      <c r="Q355" s="1" t="s">
        <v>7212</v>
      </c>
      <c r="R355" s="10">
        <v>42508</v>
      </c>
      <c r="S355" s="1" t="s">
        <v>8205</v>
      </c>
      <c r="T355" s="10">
        <v>42611</v>
      </c>
      <c r="U355" s="611" t="s">
        <v>8661</v>
      </c>
      <c r="V355" s="10">
        <v>42697</v>
      </c>
      <c r="W355" s="644" t="s">
        <v>8821</v>
      </c>
      <c r="X355" s="10">
        <v>42753</v>
      </c>
      <c r="Y355" s="656" t="s">
        <v>8880</v>
      </c>
      <c r="Z355" s="10">
        <v>42773</v>
      </c>
      <c r="AA355" s="727" t="s">
        <v>9396</v>
      </c>
      <c r="AB355" s="10">
        <v>42884</v>
      </c>
      <c r="AD355" s="10"/>
      <c r="AF355" s="10"/>
      <c r="AH355" s="10"/>
      <c r="AJ355" s="10"/>
      <c r="AL355" s="10"/>
      <c r="AN355" s="10"/>
      <c r="AP355" s="10"/>
      <c r="AR355" s="10"/>
      <c r="AT355" s="10"/>
    </row>
    <row r="356" spans="2:46" ht="116" x14ac:dyDescent="0.35">
      <c r="B356" s="20" t="str">
        <f>'INF GERAIS'!B356&amp;IFERROR(IF(INDEX(APOIO!$A$5:$A$50,MATCH('INF GERAIS'!N356,APOIO!$B$5:$B$50,0))="NÃO",APOIO!$A$2&amp;"NÃO VÁLIDO",""),"")</f>
        <v>2014.0335</v>
      </c>
      <c r="C356" s="20" t="str">
        <f>'INF GERAIS'!C356</f>
        <v>SERTÃO DO SÃO FRANCISCO</v>
      </c>
      <c r="D356" s="20" t="str">
        <f>'INF GERAIS'!D356</f>
        <v>SANTA MARIA DA BOA VISTA</v>
      </c>
      <c r="E356" s="20" t="str">
        <f>'INF GERAIS'!E356</f>
        <v>CONSTRUÇÃO DA SALA DO EMPREENDEDOR</v>
      </c>
      <c r="F356" s="20" t="str">
        <f>'INF GERAIS'!G356</f>
        <v>NORMAL</v>
      </c>
      <c r="G356" s="47" t="s">
        <v>4680</v>
      </c>
      <c r="H356" s="10"/>
      <c r="J356" s="10"/>
      <c r="K356" s="1" t="s">
        <v>5819</v>
      </c>
      <c r="L356" s="10">
        <v>42419</v>
      </c>
      <c r="M356" s="1" t="s">
        <v>5977</v>
      </c>
      <c r="N356" s="10">
        <v>42429</v>
      </c>
      <c r="O356" s="234" t="s">
        <v>6412</v>
      </c>
      <c r="P356" s="10">
        <v>42451</v>
      </c>
      <c r="Q356" s="353" t="s">
        <v>7365</v>
      </c>
      <c r="R356" s="10">
        <v>42522</v>
      </c>
      <c r="S356" s="491" t="s">
        <v>8113</v>
      </c>
      <c r="T356" s="10">
        <v>42590</v>
      </c>
      <c r="U356" s="518" t="s">
        <v>8502</v>
      </c>
      <c r="V356" s="10">
        <v>42605</v>
      </c>
      <c r="W356" s="1" t="s">
        <v>8503</v>
      </c>
      <c r="X356" s="10">
        <v>42648</v>
      </c>
      <c r="Y356" s="1" t="s">
        <v>8672</v>
      </c>
      <c r="Z356" s="10">
        <v>42705</v>
      </c>
      <c r="AA356" s="1" t="s">
        <v>9397</v>
      </c>
      <c r="AB356" s="10">
        <v>42884</v>
      </c>
      <c r="AC356" s="742" t="s">
        <v>9453</v>
      </c>
      <c r="AD356" s="10">
        <v>42892</v>
      </c>
      <c r="AE356" s="807" t="s">
        <v>9797</v>
      </c>
      <c r="AF356" s="10">
        <v>42956</v>
      </c>
      <c r="AG356" s="1" t="s">
        <v>10056</v>
      </c>
      <c r="AH356" s="10">
        <v>43017</v>
      </c>
      <c r="AI356" s="959" t="s">
        <v>10315</v>
      </c>
      <c r="AJ356" s="10">
        <v>43110</v>
      </c>
      <c r="AL356" s="10"/>
      <c r="AN356" s="10"/>
      <c r="AP356" s="10"/>
      <c r="AR356" s="10"/>
      <c r="AT356" s="10"/>
    </row>
    <row r="357" spans="2:46" ht="43.5" x14ac:dyDescent="0.35">
      <c r="B357" s="20" t="str">
        <f>'INF GERAIS'!B357&amp;IFERROR(IF(INDEX(APOIO!$A$5:$A$50,MATCH('INF GERAIS'!N357,APOIO!$B$5:$B$50,0))="NÃO",APOIO!$A$2&amp;"NÃO VÁLIDO",""),"")</f>
        <v>2014.0336</v>
      </c>
      <c r="C357" s="20" t="str">
        <f>'INF GERAIS'!C357</f>
        <v>SERTÃO DO SÃO FRANCISCO</v>
      </c>
      <c r="D357" s="20" t="str">
        <f>'INF GERAIS'!D357</f>
        <v>SANTA MARIA DA BOA VISTA</v>
      </c>
      <c r="E357" s="20" t="str">
        <f>'INF GERAIS'!E357</f>
        <v>RECUPERAÇÃO DE ESTRADAS VICINAIS</v>
      </c>
      <c r="F357" s="20" t="str">
        <f>'INF GERAIS'!G357</f>
        <v>NORMAL</v>
      </c>
      <c r="G357" s="47" t="s">
        <v>4680</v>
      </c>
      <c r="H357" s="10"/>
      <c r="J357" s="10"/>
      <c r="K357" s="1" t="s">
        <v>5820</v>
      </c>
      <c r="L357" s="10">
        <v>42419</v>
      </c>
      <c r="M357" s="1" t="s">
        <v>5978</v>
      </c>
      <c r="N357" s="233" t="s">
        <v>6413</v>
      </c>
      <c r="P357" s="10"/>
      <c r="R357" s="10"/>
      <c r="T357" s="10"/>
      <c r="V357" s="10"/>
      <c r="X357" s="10"/>
      <c r="Z357" s="10"/>
      <c r="AB357" s="10"/>
      <c r="AD357" s="10"/>
      <c r="AF357" s="10"/>
      <c r="AH357" s="10"/>
      <c r="AJ357" s="10"/>
      <c r="AL357" s="10"/>
      <c r="AN357" s="10"/>
      <c r="AP357" s="10"/>
      <c r="AR357" s="10"/>
      <c r="AT357" s="10"/>
    </row>
    <row r="358" spans="2:46" ht="72.5" x14ac:dyDescent="0.35">
      <c r="B358" s="20" t="str">
        <f>'INF GERAIS'!B358&amp;IFERROR(IF(INDEX(APOIO!$A$5:$A$50,MATCH('INF GERAIS'!N358,APOIO!$B$5:$B$50,0))="NÃO",APOIO!$A$2&amp;"NÃO VÁLIDO",""),"")</f>
        <v>2014.0337</v>
      </c>
      <c r="C358" s="20" t="str">
        <f>'INF GERAIS'!C358</f>
        <v>SERTÃO DO SÃO FRANCISCO</v>
      </c>
      <c r="D358" s="20" t="str">
        <f>'INF GERAIS'!D358</f>
        <v>SANTA MARIA DA BOA VISTA</v>
      </c>
      <c r="E358" s="20" t="str">
        <f>'INF GERAIS'!E358</f>
        <v>RECUPERAÇÃO DE PRÉDIO PARA INSTALAÇÃO DE UNIDADE DO SAMU</v>
      </c>
      <c r="F358" s="20" t="str">
        <f>'INF GERAIS'!G358</f>
        <v>NORMAL</v>
      </c>
      <c r="G358" s="47" t="s">
        <v>4680</v>
      </c>
      <c r="H358" s="10"/>
      <c r="J358" s="10"/>
      <c r="K358" s="1" t="s">
        <v>5821</v>
      </c>
      <c r="L358" s="10">
        <v>42419</v>
      </c>
      <c r="M358" s="1" t="s">
        <v>5821</v>
      </c>
      <c r="N358" s="10">
        <v>42429</v>
      </c>
      <c r="O358" s="234" t="s">
        <v>6414</v>
      </c>
      <c r="P358" s="10">
        <v>42451</v>
      </c>
      <c r="Q358" s="1" t="s">
        <v>9394</v>
      </c>
      <c r="R358" s="10">
        <v>42884</v>
      </c>
      <c r="T358" s="10"/>
      <c r="V358" s="10"/>
      <c r="X358" s="10"/>
      <c r="Z358" s="10"/>
      <c r="AB358" s="10"/>
      <c r="AD358" s="10"/>
      <c r="AF358" s="10"/>
      <c r="AH358" s="10"/>
      <c r="AJ358" s="10"/>
      <c r="AL358" s="10"/>
      <c r="AN358" s="10"/>
      <c r="AP358" s="10"/>
      <c r="AR358" s="10"/>
      <c r="AT358" s="10"/>
    </row>
    <row r="359" spans="2:46" ht="72.5" x14ac:dyDescent="0.35">
      <c r="B359" s="20" t="str">
        <f>'INF GERAIS'!B359&amp;IFERROR(IF(INDEX(APOIO!$A$5:$A$50,MATCH('INF GERAIS'!N359,APOIO!$B$5:$B$50,0))="NÃO",APOIO!$A$2&amp;"NÃO VÁLIDO",""),"")</f>
        <v>2014.0338</v>
      </c>
      <c r="C359" s="20" t="str">
        <f>'INF GERAIS'!C359</f>
        <v>SERTÃO DO SÃO FRANCISCO</v>
      </c>
      <c r="D359" s="20" t="str">
        <f>'INF GERAIS'!D359</f>
        <v>SANTA MARIA DA BOA VISTA</v>
      </c>
      <c r="E359" s="20" t="str">
        <f>'INF GERAIS'!E359</f>
        <v>ABASTECIMENTO DE ÁGUA 1ª ETAPA</v>
      </c>
      <c r="F359" s="20" t="str">
        <f>'INF GERAIS'!G359</f>
        <v>NORMAL</v>
      </c>
      <c r="G359" s="47" t="s">
        <v>4680</v>
      </c>
      <c r="H359" s="10"/>
      <c r="J359" s="10"/>
      <c r="K359" s="1" t="s">
        <v>5816</v>
      </c>
      <c r="L359" s="10">
        <v>42419</v>
      </c>
      <c r="M359" s="1" t="s">
        <v>5822</v>
      </c>
      <c r="N359" s="10">
        <v>42419</v>
      </c>
      <c r="O359" s="1" t="s">
        <v>5979</v>
      </c>
      <c r="P359" s="10">
        <v>42429</v>
      </c>
      <c r="Q359" s="234" t="s">
        <v>6416</v>
      </c>
      <c r="R359" s="10">
        <v>42451</v>
      </c>
      <c r="S359" s="727" t="s">
        <v>9394</v>
      </c>
      <c r="T359" s="10">
        <v>42884</v>
      </c>
      <c r="V359" s="10"/>
      <c r="X359" s="10"/>
      <c r="Z359" s="10"/>
      <c r="AB359" s="10"/>
      <c r="AD359" s="10"/>
      <c r="AF359" s="10"/>
      <c r="AH359" s="10"/>
      <c r="AJ359" s="10"/>
      <c r="AL359" s="10"/>
      <c r="AN359" s="10"/>
      <c r="AP359" s="10"/>
      <c r="AR359" s="10"/>
      <c r="AT359" s="10"/>
    </row>
    <row r="360" spans="2:46" ht="101.5" x14ac:dyDescent="0.35">
      <c r="B360" s="20" t="str">
        <f>'INF GERAIS'!B360&amp;IFERROR(IF(INDEX(APOIO!$A$5:$A$50,MATCH('INF GERAIS'!N360,APOIO!$B$5:$B$50,0))="NÃO",APOIO!$A$2&amp;"NÃO VÁLIDO",""),"")</f>
        <v>2014.0339</v>
      </c>
      <c r="C360" s="20" t="str">
        <f>'INF GERAIS'!C360</f>
        <v>AGRESTE SETENTRIONAL</v>
      </c>
      <c r="D360" s="20" t="str">
        <f>'INF GERAIS'!D360</f>
        <v>SANTA MARIA DO CAMBUCÁ</v>
      </c>
      <c r="E360" s="20" t="str">
        <f>'INF GERAIS'!E360</f>
        <v>PAVIMENTAÇÃO EM PARALELEPIPEDOS GRANITICOS</v>
      </c>
      <c r="F360" s="20" t="str">
        <f>'INF GERAIS'!G360</f>
        <v>NORMAL</v>
      </c>
      <c r="G360" s="47" t="s">
        <v>4680</v>
      </c>
      <c r="H360" s="10"/>
      <c r="J360" s="10"/>
      <c r="K360" s="1" t="s">
        <v>5954</v>
      </c>
      <c r="L360" s="10">
        <v>42425</v>
      </c>
      <c r="M360" s="1731" t="s">
        <v>13103</v>
      </c>
      <c r="N360" s="10">
        <v>43938</v>
      </c>
      <c r="P360" s="10"/>
      <c r="R360" s="10"/>
      <c r="T360" s="10"/>
      <c r="V360" s="10"/>
      <c r="X360" s="10"/>
      <c r="Z360" s="10"/>
      <c r="AB360" s="10"/>
      <c r="AD360" s="10"/>
      <c r="AF360" s="10"/>
      <c r="AH360" s="10"/>
      <c r="AJ360" s="10"/>
      <c r="AL360" s="10"/>
      <c r="AN360" s="10"/>
      <c r="AP360" s="10"/>
      <c r="AR360" s="10"/>
      <c r="AT360" s="10"/>
    </row>
    <row r="361" spans="2:46" ht="101.5" x14ac:dyDescent="0.35">
      <c r="B361" s="20" t="str">
        <f>'INF GERAIS'!B361&amp;IFERROR(IF(INDEX(APOIO!$A$5:$A$50,MATCH('INF GERAIS'!N361,APOIO!$B$5:$B$50,0))="NÃO",APOIO!$A$2&amp;"NÃO VÁLIDO",""),"")</f>
        <v>2014.0340</v>
      </c>
      <c r="C361" s="20" t="str">
        <f>'INF GERAIS'!C361</f>
        <v>AGRESTE SETENTRIONAL</v>
      </c>
      <c r="D361" s="20" t="str">
        <f>'INF GERAIS'!D361</f>
        <v>SANTA MARIA DO CAMBUCÁ</v>
      </c>
      <c r="E361" s="20" t="str">
        <f>'INF GERAIS'!E361</f>
        <v>CONSTRUÇÃO DE PÓRTICO, PASSEIO COM GUARDA-CORPO E REQUALIFICAÇÃO DE PRAÇAS E CANTEIROS</v>
      </c>
      <c r="F361" s="20" t="str">
        <f>'INF GERAIS'!G361</f>
        <v>NORMAL</v>
      </c>
      <c r="G361" s="47" t="s">
        <v>4680</v>
      </c>
      <c r="H361" s="10"/>
      <c r="J361" s="10"/>
      <c r="K361" s="177" t="s">
        <v>5913</v>
      </c>
      <c r="L361" s="10">
        <v>42425</v>
      </c>
      <c r="N361" s="10"/>
      <c r="P361" s="10"/>
      <c r="R361" s="10"/>
      <c r="T361" s="10"/>
      <c r="V361" s="10"/>
      <c r="X361" s="10"/>
      <c r="Z361" s="10"/>
      <c r="AB361" s="10"/>
      <c r="AD361" s="10"/>
      <c r="AF361" s="10"/>
      <c r="AH361" s="10"/>
      <c r="AJ361" s="10"/>
      <c r="AL361" s="10"/>
      <c r="AN361" s="10"/>
      <c r="AP361" s="10"/>
      <c r="AR361" s="10"/>
      <c r="AT361" s="10"/>
    </row>
    <row r="362" spans="2:46" ht="101.5" x14ac:dyDescent="0.35">
      <c r="B362" s="20" t="str">
        <f>'INF GERAIS'!B362&amp;IFERROR(IF(INDEX(APOIO!$A$5:$A$50,MATCH('INF GERAIS'!N362,APOIO!$B$5:$B$50,0))="NÃO",APOIO!$A$2&amp;"NÃO VÁLIDO",""),"")</f>
        <v>2014.0341</v>
      </c>
      <c r="C362" s="20" t="str">
        <f>'INF GERAIS'!C362</f>
        <v>SERTÃO DO PAJEÚ</v>
      </c>
      <c r="D362" s="20" t="str">
        <f>'INF GERAIS'!D362</f>
        <v>SANTA TEREZINHA</v>
      </c>
      <c r="E362" s="20" t="str">
        <f>'INF GERAIS'!E362</f>
        <v>REVITALIZAÇÃO DE ESCOLAS MUNICIPAIS</v>
      </c>
      <c r="F362" s="20" t="str">
        <f>'INF GERAIS'!G362</f>
        <v>NORMAL</v>
      </c>
      <c r="G362" s="47" t="s">
        <v>4680</v>
      </c>
      <c r="H362" s="10"/>
      <c r="J362" s="10"/>
      <c r="K362" s="605" t="s">
        <v>5834</v>
      </c>
      <c r="L362" s="10">
        <v>42422</v>
      </c>
      <c r="M362" s="868" t="s">
        <v>9996</v>
      </c>
      <c r="N362" s="10">
        <v>42991</v>
      </c>
      <c r="P362" s="10"/>
      <c r="R362" s="10"/>
      <c r="T362" s="10"/>
      <c r="V362" s="10"/>
      <c r="X362" s="10"/>
      <c r="Z362" s="10"/>
      <c r="AB362" s="10"/>
      <c r="AD362" s="10"/>
      <c r="AF362" s="10"/>
      <c r="AH362" s="10"/>
      <c r="AJ362" s="10"/>
      <c r="AL362" s="10"/>
      <c r="AN362" s="10"/>
      <c r="AP362" s="10"/>
      <c r="AR362" s="10"/>
      <c r="AT362" s="10"/>
    </row>
    <row r="363" spans="2:46" ht="43.5" x14ac:dyDescent="0.35">
      <c r="B363" s="20" t="str">
        <f>'INF GERAIS'!B363&amp;IFERROR(IF(INDEX(APOIO!$A$5:$A$50,MATCH('INF GERAIS'!N363,APOIO!$B$5:$B$50,0))="NÃO",APOIO!$A$2&amp;"NÃO VÁLIDO",""),"")</f>
        <v>2014.0342</v>
      </c>
      <c r="C363" s="20" t="str">
        <f>'INF GERAIS'!C363</f>
        <v>SERTÃO DO PAJEÚ</v>
      </c>
      <c r="D363" s="20" t="str">
        <f>'INF GERAIS'!D363</f>
        <v>SANTA TEREZINHA</v>
      </c>
      <c r="E363" s="20" t="str">
        <f>'INF GERAIS'!E363</f>
        <v>REVITALIZAÇÃO DE MERCADO MUNICIPAL</v>
      </c>
      <c r="F363" s="20" t="str">
        <f>'INF GERAIS'!G363</f>
        <v>NORMAL</v>
      </c>
      <c r="G363" s="47" t="s">
        <v>4680</v>
      </c>
      <c r="H363" s="10"/>
      <c r="J363" s="10"/>
      <c r="K363" s="745" t="s">
        <v>9496</v>
      </c>
      <c r="L363" s="10">
        <v>42422</v>
      </c>
      <c r="N363" s="10"/>
      <c r="P363" s="10"/>
      <c r="R363" s="10"/>
      <c r="T363" s="10"/>
      <c r="V363" s="10"/>
      <c r="X363" s="10"/>
      <c r="Z363" s="10"/>
      <c r="AB363" s="10"/>
      <c r="AD363" s="10"/>
      <c r="AF363" s="10"/>
      <c r="AH363" s="10"/>
      <c r="AJ363" s="10"/>
      <c r="AL363" s="10"/>
      <c r="AN363" s="10"/>
      <c r="AP363" s="10"/>
      <c r="AR363" s="10"/>
      <c r="AT363" s="10"/>
    </row>
    <row r="364" spans="2:46" ht="43.5" x14ac:dyDescent="0.35">
      <c r="B364" s="20" t="str">
        <f>'INF GERAIS'!B364&amp;IFERROR(IF(INDEX(APOIO!$A$5:$A$50,MATCH('INF GERAIS'!N364,APOIO!$B$5:$B$50,0))="NÃO",APOIO!$A$2&amp;"NÃO VÁLIDO",""),"")</f>
        <v>2014.0343</v>
      </c>
      <c r="C364" s="20" t="str">
        <f>'INF GERAIS'!C364</f>
        <v>SERTÃO DO PAJEÚ</v>
      </c>
      <c r="D364" s="20" t="str">
        <f>'INF GERAIS'!D364</f>
        <v>SANTA TEREZINHA</v>
      </c>
      <c r="E364" s="20" t="str">
        <f>'INF GERAIS'!E364</f>
        <v>REVITALIZAÇÃO DE AÇOUGUE MUNICIPAL</v>
      </c>
      <c r="F364" s="20" t="str">
        <f>'INF GERAIS'!G364</f>
        <v>NORMAL</v>
      </c>
      <c r="G364" s="47" t="s">
        <v>4680</v>
      </c>
      <c r="H364" s="10"/>
      <c r="J364" s="10"/>
      <c r="K364" s="1" t="s">
        <v>5705</v>
      </c>
      <c r="L364" s="10"/>
      <c r="N364" s="10"/>
      <c r="P364" s="10"/>
      <c r="R364" s="10"/>
      <c r="T364" s="10"/>
      <c r="V364" s="10"/>
      <c r="X364" s="10"/>
      <c r="Z364" s="10"/>
      <c r="AB364" s="10"/>
      <c r="AD364" s="10"/>
      <c r="AF364" s="10"/>
      <c r="AH364" s="10"/>
      <c r="AJ364" s="10"/>
      <c r="AL364" s="10"/>
      <c r="AN364" s="10"/>
      <c r="AP364" s="10"/>
      <c r="AR364" s="10"/>
      <c r="AT364" s="10"/>
    </row>
    <row r="365" spans="2:46" s="1432" customFormat="1" ht="58" x14ac:dyDescent="0.35">
      <c r="B365" s="1432" t="str">
        <f>'INF GERAIS'!B365&amp;IFERROR(IF(INDEX(APOIO!$A$5:$A$50,MATCH('INF GERAIS'!N365,APOIO!$B$5:$B$50,0))="NÃO",APOIO!$A$2&amp;"NÃO VÁLIDO",""),"")</f>
        <v>2014.0442</v>
      </c>
      <c r="C365" s="1432" t="str">
        <f>'INF GERAIS'!C365</f>
        <v>SERTÃO DO PAJEÚ</v>
      </c>
      <c r="D365" s="1432" t="str">
        <f>'INF GERAIS'!D365</f>
        <v>SANTA TEREZINHA</v>
      </c>
      <c r="E365" s="1432" t="str">
        <f>'INF GERAIS'!E365</f>
        <v>REVITALIZAÇÃO DA PRAÇA SÃO SEBASTIÃO</v>
      </c>
      <c r="F365" s="1432" t="str">
        <f>'INF GERAIS'!G365</f>
        <v>NORMAL</v>
      </c>
      <c r="H365" s="233"/>
      <c r="J365" s="233"/>
      <c r="K365" s="1437" t="s">
        <v>12197</v>
      </c>
      <c r="L365" s="233">
        <v>43613</v>
      </c>
      <c r="M365" s="1488" t="s">
        <v>12340</v>
      </c>
      <c r="N365" s="233">
        <v>43658</v>
      </c>
      <c r="P365" s="233"/>
      <c r="R365" s="233"/>
      <c r="T365" s="233"/>
      <c r="V365" s="233"/>
      <c r="X365" s="233"/>
      <c r="Z365" s="233"/>
      <c r="AB365" s="233"/>
      <c r="AD365" s="233"/>
      <c r="AF365" s="233"/>
      <c r="AH365" s="233"/>
      <c r="AJ365" s="233"/>
      <c r="AL365" s="233"/>
      <c r="AN365" s="233"/>
      <c r="AP365" s="233"/>
      <c r="AR365" s="233"/>
      <c r="AT365" s="233"/>
    </row>
    <row r="366" spans="2:46" ht="87" x14ac:dyDescent="0.35">
      <c r="B366" s="20" t="str">
        <f>'INF GERAIS'!B366&amp;IFERROR(IF(INDEX(APOIO!$A$5:$A$50,MATCH('INF GERAIS'!N366,APOIO!$B$5:$B$50,0))="NÃO",APOIO!$A$2&amp;"NÃO VÁLIDO",""),"")</f>
        <v>2014.0344
NÃO VÁLIDO</v>
      </c>
      <c r="C366" s="20" t="str">
        <f>'INF GERAIS'!C366</f>
        <v>SERTÃO DO PAJEÚ</v>
      </c>
      <c r="D366" s="20" t="str">
        <f>'INF GERAIS'!D366</f>
        <v>SANTA TEREZINHA</v>
      </c>
      <c r="E366" s="20" t="str">
        <f>'INF GERAIS'!E366</f>
        <v xml:space="preserve">REVITALIZAÇÃO DO MATADOURO PÚBLICO </v>
      </c>
      <c r="F366" s="20" t="str">
        <f>'INF GERAIS'!G366</f>
        <v>NORMAL</v>
      </c>
      <c r="G366" s="47" t="s">
        <v>4680</v>
      </c>
      <c r="H366" s="10"/>
      <c r="J366" s="10"/>
      <c r="K366" s="154" t="s">
        <v>5809</v>
      </c>
      <c r="L366" s="10"/>
      <c r="N366" s="10"/>
      <c r="P366" s="10"/>
      <c r="R366" s="10"/>
      <c r="T366" s="10"/>
      <c r="V366" s="10"/>
      <c r="X366" s="10"/>
      <c r="Z366" s="10"/>
      <c r="AB366" s="10"/>
      <c r="AD366" s="10"/>
      <c r="AF366" s="10"/>
      <c r="AH366" s="10"/>
      <c r="AJ366" s="10"/>
      <c r="AL366" s="10"/>
      <c r="AN366" s="10"/>
      <c r="AP366" s="10"/>
      <c r="AR366" s="10"/>
      <c r="AT366" s="10"/>
    </row>
    <row r="367" spans="2:46" s="1422" customFormat="1" ht="29" x14ac:dyDescent="0.35">
      <c r="B367" s="1422" t="str">
        <f>'INF GERAIS'!B367&amp;IFERROR(IF(INDEX(APOIO!$A$5:$A$50,MATCH('INF GERAIS'!N367,APOIO!$B$5:$B$50,0))="NÃO",APOIO!$A$2&amp;"NÃO VÁLIDO",""),"")</f>
        <v>2014.0441</v>
      </c>
      <c r="C367" s="1422" t="str">
        <f>'INF GERAIS'!C367</f>
        <v>MATA SUL</v>
      </c>
      <c r="D367" s="1422" t="str">
        <f>'INF GERAIS'!D367</f>
        <v>SÃO BENEDITO DO SUL</v>
      </c>
      <c r="E367" s="1422" t="str">
        <f>'INF GERAIS'!E367</f>
        <v>PAVIMENTAÇÃO EM PARALELO</v>
      </c>
      <c r="F367" s="1422" t="str">
        <f>'INF GERAIS'!G367</f>
        <v>NORMAL</v>
      </c>
      <c r="H367" s="233"/>
      <c r="J367" s="233"/>
      <c r="L367" s="233"/>
      <c r="N367" s="233"/>
      <c r="P367" s="233"/>
      <c r="R367" s="233"/>
      <c r="T367" s="233"/>
      <c r="V367" s="233"/>
      <c r="X367" s="233"/>
      <c r="Z367" s="233"/>
      <c r="AB367" s="233"/>
      <c r="AD367" s="233"/>
      <c r="AF367" s="233"/>
      <c r="AH367" s="233"/>
      <c r="AJ367" s="233"/>
      <c r="AL367" s="233"/>
      <c r="AN367" s="233"/>
      <c r="AP367" s="233"/>
      <c r="AR367" s="233"/>
      <c r="AT367" s="233"/>
    </row>
    <row r="368" spans="2:46" ht="116" x14ac:dyDescent="0.35">
      <c r="B368" s="20" t="str">
        <f>'INF GERAIS'!B368&amp;IFERROR(IF(INDEX(APOIO!$A$5:$A$50,MATCH('INF GERAIS'!N368,APOIO!$B$5:$B$50,0))="NÃO",APOIO!$A$2&amp;"NÃO VÁLIDO",""),"")</f>
        <v>2014.0345</v>
      </c>
      <c r="C368" s="20" t="str">
        <f>'INF GERAIS'!C368</f>
        <v>MATA SUL</v>
      </c>
      <c r="D368" s="20" t="str">
        <f>'INF GERAIS'!D368</f>
        <v>SÃO BENEDITO DO SUL</v>
      </c>
      <c r="E368" s="20" t="str">
        <f>'INF GERAIS'!E368</f>
        <v>PAVIMENTAÇÃO ASFALTICA DE DIVERSAs RUAS</v>
      </c>
      <c r="F368" s="20" t="str">
        <f>'INF GERAIS'!G368</f>
        <v>NORMAL</v>
      </c>
      <c r="G368" s="47" t="s">
        <v>4680</v>
      </c>
      <c r="H368" s="10"/>
      <c r="J368" s="10"/>
      <c r="K368" s="193" t="s">
        <v>6240</v>
      </c>
      <c r="L368" s="10">
        <v>42436</v>
      </c>
      <c r="M368" s="1" t="s">
        <v>6241</v>
      </c>
      <c r="N368" s="10">
        <v>42439</v>
      </c>
      <c r="P368" s="10"/>
      <c r="R368" s="10"/>
      <c r="T368" s="10"/>
      <c r="V368" s="10"/>
      <c r="X368" s="10"/>
      <c r="Z368" s="10"/>
      <c r="AB368" s="10"/>
      <c r="AD368" s="10"/>
      <c r="AF368" s="10"/>
      <c r="AH368" s="10"/>
      <c r="AJ368" s="10"/>
      <c r="AL368" s="10"/>
      <c r="AN368" s="10"/>
      <c r="AP368" s="10"/>
      <c r="AR368" s="10"/>
      <c r="AT368" s="10"/>
    </row>
    <row r="369" spans="2:46" ht="294" customHeight="1" x14ac:dyDescent="0.35">
      <c r="B369" s="20" t="str">
        <f>'INF GERAIS'!B369&amp;IFERROR(IF(INDEX(APOIO!$A$5:$A$50,MATCH('INF GERAIS'!N369,APOIO!$B$5:$B$50,0))="NÃO",APOIO!$A$2&amp;"NÃO VÁLIDO",""),"")</f>
        <v>2014.0346</v>
      </c>
      <c r="C369" s="20" t="str">
        <f>'INF GERAIS'!C369</f>
        <v>AGRESTE CENTRAL</v>
      </c>
      <c r="D369" s="20" t="str">
        <f>'INF GERAIS'!D369</f>
        <v>SÃO BENTO DO UNA</v>
      </c>
      <c r="E369" s="20" t="str">
        <f>'INF GERAIS'!E369</f>
        <v>PAVIMENTAÇÃO EM PARALELEPÍPEDOS GRANITICOS DE DIVERSAS RUAS - RUA LUIZ GONZAGA; RUA DR. LAURINDO LINS; 2.º TRAVESSA JOAQUIM NABUCO; RUA DOS TERREIROS; 1.TRAV. DOS TERREIROS; 2.TRAV. DOS TERREIROS; RUA BAIXADA DO CASTELO; RUA DA VARA; 1.TRAV.ELADIO PORFIRIO; RUA DE QUEIMADA GRANDE; RUA 6 DE ALMAS BENDITAS; TRAV. DA RUA 6 DE ALMAS BENDITAS; RUA DA JUREMA 3 E FRENTE DO MATADOURO; RUA DA TELPE - VILA DO ESPIRITO SANTO; RUA PRINCIPAL SAIDA DO TAPUIO - VILA DO ESPIRITO SANTO; RUA DA JUREMA 2; RUA DA PEDRA ATE A ENTRADA DE ESPIRITO SANTO; RUA DA PEDRA FRENTE - ESP. SANTO; RUA DE ACESSO A ETE; ACESSO / EMBARQUE / DESEMBARQUE / ESTACIONAMENTO DO MATADOURO MUNICIPAL; RUA CRISTIANO WESLEY O. ALMEIDA; TRAV. LUIZ GONZAGA; BECO DA 1º TRAV. ELADIO PORFIRIO</v>
      </c>
      <c r="F369" s="20" t="str">
        <f>'INF GERAIS'!G369</f>
        <v>NORMAL</v>
      </c>
      <c r="G369" s="47" t="s">
        <v>4680</v>
      </c>
      <c r="H369" s="10"/>
      <c r="J369" s="10"/>
      <c r="K369" s="1" t="s">
        <v>5746</v>
      </c>
      <c r="L369" s="10">
        <v>42417</v>
      </c>
      <c r="M369" s="1" t="s">
        <v>5746</v>
      </c>
      <c r="N369" s="10">
        <v>42426</v>
      </c>
      <c r="O369" s="1" t="s">
        <v>6300</v>
      </c>
      <c r="P369" s="10">
        <v>42443</v>
      </c>
      <c r="Q369" s="326" t="s">
        <v>7070</v>
      </c>
      <c r="R369" s="10">
        <v>41762</v>
      </c>
      <c r="S369" s="326" t="s">
        <v>7204</v>
      </c>
      <c r="T369" s="10">
        <v>42500</v>
      </c>
      <c r="U369" s="448" t="s">
        <v>7205</v>
      </c>
      <c r="V369" s="10">
        <v>42508</v>
      </c>
      <c r="W369" s="448" t="s">
        <v>7902</v>
      </c>
      <c r="X369" s="233">
        <v>42549</v>
      </c>
      <c r="Y369" s="233" t="s">
        <v>7900</v>
      </c>
      <c r="Z369" s="233">
        <v>42558</v>
      </c>
      <c r="AA369" s="233" t="s">
        <v>8060</v>
      </c>
      <c r="AB369" s="10">
        <v>42577</v>
      </c>
      <c r="AC369" s="233" t="s">
        <v>8176</v>
      </c>
      <c r="AD369" s="10">
        <v>42606</v>
      </c>
      <c r="AE369" s="577" t="s">
        <v>8539</v>
      </c>
      <c r="AF369" s="10">
        <v>42661</v>
      </c>
      <c r="AG369" s="803" t="s">
        <v>9785</v>
      </c>
      <c r="AH369" s="804">
        <v>981067456</v>
      </c>
      <c r="AJ369" s="10"/>
      <c r="AL369" s="10"/>
      <c r="AN369" s="10"/>
      <c r="AP369" s="10"/>
      <c r="AR369" s="10"/>
      <c r="AT369" s="10"/>
    </row>
    <row r="370" spans="2:46" ht="247.5" customHeight="1" x14ac:dyDescent="0.35">
      <c r="B370" s="20" t="str">
        <f>'INF GERAIS'!B370&amp;IFERROR(IF(INDEX(APOIO!$A$5:$A$50,MATCH('INF GERAIS'!N370,APOIO!$B$5:$B$50,0))="NÃO",APOIO!$A$2&amp;"NÃO VÁLIDO",""),"")</f>
        <v>2014.0347</v>
      </c>
      <c r="C370" s="20" t="str">
        <f>'INF GERAIS'!C370</f>
        <v>AGRESTE CENTRAL</v>
      </c>
      <c r="D370" s="20" t="str">
        <f>'INF GERAIS'!D370</f>
        <v>SÃO BENTO DO UNA</v>
      </c>
      <c r="E370" s="20" t="str">
        <f>'INF GERAIS'!E370</f>
        <v>URBANIZAÇÃO E ILUMINAÇÃO DA AVENIDA OSVALDO CELSO MACIEL</v>
      </c>
      <c r="F370" s="20" t="str">
        <f>'INF GERAIS'!G370</f>
        <v>NORMAL</v>
      </c>
      <c r="G370" s="47" t="s">
        <v>4680</v>
      </c>
      <c r="H370" s="10"/>
      <c r="J370" s="10"/>
      <c r="K370" s="1" t="s">
        <v>5746</v>
      </c>
      <c r="L370" s="10">
        <v>42417</v>
      </c>
      <c r="M370" s="1" t="s">
        <v>5746</v>
      </c>
      <c r="N370" s="10">
        <v>42426</v>
      </c>
      <c r="O370" s="1" t="s">
        <v>6300</v>
      </c>
      <c r="P370" s="10">
        <v>42443</v>
      </c>
      <c r="Q370" s="326" t="s">
        <v>7071</v>
      </c>
      <c r="R370" s="10">
        <v>41762</v>
      </c>
      <c r="S370" s="326" t="s">
        <v>7207</v>
      </c>
      <c r="T370" s="233">
        <v>42500</v>
      </c>
      <c r="U370" s="1" t="s">
        <v>7208</v>
      </c>
      <c r="V370" s="10">
        <v>42508</v>
      </c>
      <c r="W370" s="448" t="s">
        <v>7903</v>
      </c>
      <c r="X370" s="233">
        <v>42549</v>
      </c>
      <c r="Y370" s="448" t="s">
        <v>7901</v>
      </c>
      <c r="Z370" s="233">
        <v>42558</v>
      </c>
      <c r="AA370" s="1" t="s">
        <v>8061</v>
      </c>
      <c r="AB370" s="10">
        <v>42577</v>
      </c>
      <c r="AC370" s="1" t="s">
        <v>8177</v>
      </c>
      <c r="AD370" s="10">
        <v>42606</v>
      </c>
      <c r="AE370" s="803" t="s">
        <v>9785</v>
      </c>
      <c r="AF370" s="804">
        <v>981067456</v>
      </c>
      <c r="AG370" s="1277" t="s">
        <v>11721</v>
      </c>
      <c r="AH370" s="10">
        <v>43398</v>
      </c>
      <c r="AJ370" s="10"/>
      <c r="AL370" s="10"/>
      <c r="AN370" s="10"/>
      <c r="AP370" s="10"/>
      <c r="AR370" s="10"/>
      <c r="AT370" s="10"/>
    </row>
    <row r="371" spans="2:46" ht="406" x14ac:dyDescent="0.35">
      <c r="B371" s="20" t="str">
        <f>'INF GERAIS'!B371&amp;IFERROR(IF(INDEX(APOIO!$A$5:$A$50,MATCH('INF GERAIS'!N371,APOIO!$B$5:$B$50,0))="NÃO",APOIO!$A$2&amp;"NÃO VÁLIDO",""),"")</f>
        <v>2014.0348</v>
      </c>
      <c r="C371" s="20" t="str">
        <f>'INF GERAIS'!C371</f>
        <v>AGRESTE CENTRAL</v>
      </c>
      <c r="D371" s="20" t="str">
        <f>'INF GERAIS'!D371</f>
        <v>SÃO CAETANO</v>
      </c>
      <c r="E371" s="20" t="str">
        <f>'INF GERAIS'!E371</f>
        <v xml:space="preserve">RECAPEAMENTO ASFÁLTICA CBUQ: RUA ALTO DO ROSÁRIO, RUA JOSÉ BEZERRA SOBRINHO, AV. 7 DE SETEMBRO, RUA 15 DE NOVEMBRO RUA JOÃO PAES DE LIRA, RUA OSVALDO PONTES, RUA PREFEITO CAETANO GOMES, RUA OLINDINO SANTINO NA MESMA VIA, RUA LUIZ COIMBRA, RUA VEREADOR JOÃO CLEMENTE E PRAÇA ANANIAS DE MENEZES; E PAVIMENTAÇÃO EM PARALELEPÍEDOS GRANÍTICOS: :  DA 1ª TRAVESSA DO CAMPO ATÉ A 11ª </v>
      </c>
      <c r="F371" s="20" t="str">
        <f>'INF GERAIS'!G371</f>
        <v>NORMAL</v>
      </c>
      <c r="G371" s="47" t="s">
        <v>4680</v>
      </c>
      <c r="H371" s="10"/>
      <c r="J371" s="10"/>
      <c r="K371" s="1" t="s">
        <v>6293</v>
      </c>
      <c r="L371" s="10">
        <v>42431</v>
      </c>
      <c r="M371" s="1" t="s">
        <v>6294</v>
      </c>
      <c r="N371" s="10">
        <v>42443</v>
      </c>
      <c r="O371" s="805" t="s">
        <v>9786</v>
      </c>
      <c r="P371" s="806" t="s">
        <v>9787</v>
      </c>
      <c r="Q371" s="858" t="s">
        <v>9971</v>
      </c>
      <c r="R371" s="10">
        <v>42984</v>
      </c>
      <c r="S371" s="868" t="s">
        <v>9997</v>
      </c>
      <c r="T371" s="10">
        <v>42997</v>
      </c>
      <c r="V371" s="10"/>
      <c r="W371" s="448"/>
      <c r="X371" s="10"/>
      <c r="Z371" s="10"/>
      <c r="AB371" s="10"/>
      <c r="AD371" s="10"/>
      <c r="AF371" s="10"/>
      <c r="AH371" s="10"/>
      <c r="AJ371" s="10"/>
      <c r="AL371" s="10"/>
      <c r="AN371" s="10"/>
      <c r="AP371" s="10"/>
      <c r="AR371" s="10"/>
      <c r="AT371" s="10"/>
    </row>
    <row r="372" spans="2:46" ht="94.5" x14ac:dyDescent="0.35">
      <c r="B372" s="20" t="str">
        <f>'INF GERAIS'!B372&amp;IFERROR(IF(INDEX(APOIO!$A$5:$A$50,MATCH('INF GERAIS'!N372,APOIO!$B$5:$B$50,0))="NÃO",APOIO!$A$2&amp;"NÃO VÁLIDO",""),"")</f>
        <v>2014.0349</v>
      </c>
      <c r="C372" s="20" t="str">
        <f>'INF GERAIS'!C372</f>
        <v>AGRESTE CENTRAL</v>
      </c>
      <c r="D372" s="20" t="str">
        <f>'INF GERAIS'!D372</f>
        <v>SÃO CAETANO</v>
      </c>
      <c r="E372" s="20" t="str">
        <f>'INF GERAIS'!E372</f>
        <v>REFORMA E AMPLIAÇÃO DA PRAÇA PRESIDENTE TANCREDO NEVES GOMES</v>
      </c>
      <c r="F372" s="20" t="str">
        <f>'INF GERAIS'!G372</f>
        <v>NORMAL</v>
      </c>
      <c r="G372" s="47" t="s">
        <v>4680</v>
      </c>
      <c r="H372" s="10"/>
      <c r="J372" s="10"/>
      <c r="K372" s="1" t="s">
        <v>6295</v>
      </c>
      <c r="L372" s="10">
        <v>42417</v>
      </c>
      <c r="M372" s="1" t="s">
        <v>6298</v>
      </c>
      <c r="N372" s="10">
        <v>42443</v>
      </c>
      <c r="O372" s="805" t="s">
        <v>9786</v>
      </c>
      <c r="P372" s="806" t="s">
        <v>9787</v>
      </c>
      <c r="R372" s="10"/>
      <c r="T372" s="10"/>
      <c r="V372" s="10"/>
      <c r="X372" s="10"/>
      <c r="Z372" s="10"/>
      <c r="AB372" s="10"/>
      <c r="AD372" s="10"/>
      <c r="AF372" s="10"/>
      <c r="AH372" s="10"/>
      <c r="AJ372" s="10"/>
      <c r="AL372" s="10"/>
      <c r="AN372" s="10"/>
      <c r="AP372" s="10"/>
      <c r="AR372" s="10"/>
      <c r="AT372" s="10"/>
    </row>
    <row r="373" spans="2:46" ht="94.5" x14ac:dyDescent="0.35">
      <c r="B373" s="20" t="str">
        <f>'INF GERAIS'!B373&amp;IFERROR(IF(INDEX(APOIO!$A$5:$A$50,MATCH('INF GERAIS'!N373,APOIO!$B$5:$B$50,0))="NÃO",APOIO!$A$2&amp;"NÃO VÁLIDO",""),"")</f>
        <v>2014.0350</v>
      </c>
      <c r="C373" s="20" t="str">
        <f>'INF GERAIS'!C373</f>
        <v>AGRESTE CENTRAL</v>
      </c>
      <c r="D373" s="20" t="str">
        <f>'INF GERAIS'!D373</f>
        <v>SÃO CAETANO</v>
      </c>
      <c r="E373" s="20" t="str">
        <f>'INF GERAIS'!E373</f>
        <v>REVITALIZAÇÃO DOS CANTEIROS DO CENTRO</v>
      </c>
      <c r="F373" s="20" t="str">
        <f>'INF GERAIS'!G373</f>
        <v>NORMAL</v>
      </c>
      <c r="G373" s="47" t="s">
        <v>4680</v>
      </c>
      <c r="H373" s="10"/>
      <c r="J373" s="10"/>
      <c r="K373" s="1" t="s">
        <v>6296</v>
      </c>
      <c r="L373" s="10">
        <v>42417</v>
      </c>
      <c r="M373" s="1" t="s">
        <v>6298</v>
      </c>
      <c r="N373" s="10">
        <v>42443</v>
      </c>
      <c r="O373" s="805" t="s">
        <v>9786</v>
      </c>
      <c r="P373" s="806" t="s">
        <v>9787</v>
      </c>
      <c r="R373" s="10"/>
      <c r="T373" s="10"/>
      <c r="V373" s="10"/>
      <c r="X373" s="10"/>
      <c r="Z373" s="10"/>
      <c r="AB373" s="10"/>
      <c r="AD373" s="10"/>
      <c r="AF373" s="10"/>
      <c r="AH373" s="10"/>
      <c r="AJ373" s="10"/>
      <c r="AL373" s="10"/>
      <c r="AN373" s="10"/>
      <c r="AP373" s="10"/>
      <c r="AR373" s="10"/>
      <c r="AT373" s="10"/>
    </row>
    <row r="374" spans="2:46" ht="94.5" x14ac:dyDescent="0.35">
      <c r="B374" s="20" t="str">
        <f>'INF GERAIS'!B374&amp;IFERROR(IF(INDEX(APOIO!$A$5:$A$50,MATCH('INF GERAIS'!N374,APOIO!$B$5:$B$50,0))="NÃO",APOIO!$A$2&amp;"NÃO VÁLIDO",""),"")</f>
        <v>2014.0351</v>
      </c>
      <c r="C374" s="20" t="str">
        <f>'INF GERAIS'!C374</f>
        <v>AGRESTE CENTRAL</v>
      </c>
      <c r="D374" s="20" t="str">
        <f>'INF GERAIS'!D374</f>
        <v>SÃO CAETANO</v>
      </c>
      <c r="E374" s="20" t="str">
        <f>'INF GERAIS'!E374</f>
        <v>REQUALIFICAÇÃO E HUMANIZAÇÃO DO HOSPITAL MUNICIPAL ADOLPHO PEREIRA CARNEIRO</v>
      </c>
      <c r="F374" s="20" t="str">
        <f>'INF GERAIS'!G374</f>
        <v>NORMAL</v>
      </c>
      <c r="G374" s="47" t="s">
        <v>4680</v>
      </c>
      <c r="H374" s="10"/>
      <c r="J374" s="10"/>
      <c r="K374" s="1" t="s">
        <v>6297</v>
      </c>
      <c r="L374" s="10">
        <v>42431</v>
      </c>
      <c r="M374" s="1" t="s">
        <v>6299</v>
      </c>
      <c r="N374" s="10">
        <v>42443</v>
      </c>
      <c r="O374" s="805" t="s">
        <v>9786</v>
      </c>
      <c r="P374" s="806" t="s">
        <v>9787</v>
      </c>
      <c r="R374" s="10"/>
      <c r="T374" s="10"/>
      <c r="V374" s="10"/>
      <c r="X374" s="10"/>
      <c r="Z374" s="10"/>
      <c r="AB374" s="10"/>
      <c r="AD374" s="10"/>
      <c r="AF374" s="10"/>
      <c r="AH374" s="10"/>
      <c r="AJ374" s="10"/>
      <c r="AL374" s="10"/>
      <c r="AN374" s="10"/>
      <c r="AP374" s="10"/>
      <c r="AR374" s="10"/>
      <c r="AT374" s="10"/>
    </row>
    <row r="375" spans="2:46" ht="87" x14ac:dyDescent="0.35">
      <c r="B375" s="20" t="str">
        <f>'INF GERAIS'!B375&amp;IFERROR(IF(INDEX(APOIO!$A$5:$A$50,MATCH('INF GERAIS'!N375,APOIO!$B$5:$B$50,0))="NÃO",APOIO!$A$2&amp;"NÃO VÁLIDO",""),"")</f>
        <v>2014.0352</v>
      </c>
      <c r="C375" s="20" t="str">
        <f>'INF GERAIS'!C375</f>
        <v>AGRESTE MERIDIONAL</v>
      </c>
      <c r="D375" s="20" t="str">
        <f>'INF GERAIS'!D375</f>
        <v>SÃO JOÃO</v>
      </c>
      <c r="E375" s="20" t="str">
        <f>'INF GERAIS'!E375</f>
        <v>APOIO A IMPLANTAÇÃO DE INFRA-ESTRUTURA URBANA NO MUNICÍPIO DE SÃO JOÃO-PE</v>
      </c>
      <c r="F375" s="20" t="str">
        <f>'INF GERAIS'!G375</f>
        <v>NORMAL</v>
      </c>
      <c r="G375" s="47" t="s">
        <v>4680</v>
      </c>
      <c r="H375" s="10"/>
      <c r="J375" s="10"/>
      <c r="K375" s="1" t="s">
        <v>6319</v>
      </c>
      <c r="L375" s="10">
        <v>42443</v>
      </c>
      <c r="M375" s="1" t="s">
        <v>6343</v>
      </c>
      <c r="N375" s="10">
        <v>42445</v>
      </c>
      <c r="O375" s="1" t="s">
        <v>7183</v>
      </c>
      <c r="P375" s="10">
        <v>42506</v>
      </c>
      <c r="Q375" s="396" t="s">
        <v>7100</v>
      </c>
      <c r="R375" s="10">
        <v>42548</v>
      </c>
      <c r="S375" s="1245" t="s">
        <v>11638</v>
      </c>
      <c r="T375" s="10">
        <v>43262</v>
      </c>
      <c r="U375" s="1245" t="s">
        <v>11639</v>
      </c>
      <c r="V375" s="10">
        <v>43362</v>
      </c>
      <c r="W375" s="1" t="s">
        <v>12249</v>
      </c>
      <c r="X375" s="10">
        <v>43599</v>
      </c>
      <c r="Y375" s="1" t="s">
        <v>12248</v>
      </c>
      <c r="Z375" s="10">
        <v>43636</v>
      </c>
      <c r="AB375" s="10"/>
      <c r="AD375" s="10"/>
      <c r="AF375" s="10"/>
      <c r="AH375" s="10"/>
      <c r="AJ375" s="10"/>
      <c r="AL375" s="10"/>
      <c r="AN375" s="10"/>
      <c r="AP375" s="10"/>
      <c r="AR375" s="10"/>
      <c r="AT375" s="10"/>
    </row>
    <row r="376" spans="2:46" ht="72.5" x14ac:dyDescent="0.35">
      <c r="B376" s="20" t="str">
        <f>'INF GERAIS'!B376&amp;IFERROR(IF(INDEX(APOIO!$A$5:$A$50,MATCH('INF GERAIS'!N376,APOIO!$B$5:$B$50,0))="NÃO",APOIO!$A$2&amp;"NÃO VÁLIDO",""),"")</f>
        <v>2014.0353</v>
      </c>
      <c r="C376" s="20" t="str">
        <f>'INF GERAIS'!C376</f>
        <v>AGRESTE MERIDIONAL</v>
      </c>
      <c r="D376" s="20" t="str">
        <f>'INF GERAIS'!D376</f>
        <v>SÃO JOÃO</v>
      </c>
      <c r="E376" s="20" t="str">
        <f>'INF GERAIS'!E376</f>
        <v>PARQUE DE EXPOSICÃO DE ANIMAIS</v>
      </c>
      <c r="F376" s="20" t="str">
        <f>'INF GERAIS'!G376</f>
        <v>NORMAL</v>
      </c>
      <c r="G376" s="47" t="s">
        <v>4680</v>
      </c>
      <c r="H376" s="10"/>
      <c r="J376" s="10"/>
      <c r="K376" s="1" t="s">
        <v>6320</v>
      </c>
      <c r="L376" s="10">
        <v>42443</v>
      </c>
      <c r="M376" s="1" t="s">
        <v>6361</v>
      </c>
      <c r="N376" s="10">
        <v>42446</v>
      </c>
      <c r="O376" s="293" t="s">
        <v>6891</v>
      </c>
      <c r="P376" s="10">
        <v>42478</v>
      </c>
      <c r="Q376" s="1" t="s">
        <v>7184</v>
      </c>
      <c r="R376" s="10">
        <v>42506</v>
      </c>
      <c r="T376" s="10"/>
      <c r="V376" s="10"/>
      <c r="X376" s="10"/>
      <c r="Z376" s="10"/>
      <c r="AB376" s="10"/>
      <c r="AD376" s="10"/>
      <c r="AF376" s="10"/>
      <c r="AH376" s="10"/>
      <c r="AJ376" s="10"/>
      <c r="AL376" s="10"/>
      <c r="AN376" s="10"/>
      <c r="AP376" s="10"/>
      <c r="AR376" s="10"/>
      <c r="AT376" s="10"/>
    </row>
    <row r="377" spans="2:46" ht="409.5" x14ac:dyDescent="0.35">
      <c r="B377" s="20" t="str">
        <f>'INF GERAIS'!B377&amp;IFERROR(IF(INDEX(APOIO!$A$5:$A$50,MATCH('INF GERAIS'!N377,APOIO!$B$5:$B$50,0))="NÃO",APOIO!$A$2&amp;"NÃO VÁLIDO",""),"")</f>
        <v>2014.0354</v>
      </c>
      <c r="C377" s="20" t="str">
        <f>'INF GERAIS'!C377</f>
        <v>AGRESTE CENTRAL</v>
      </c>
      <c r="D377" s="20" t="str">
        <f>'INF GERAIS'!D377</f>
        <v>SÃO JOAQUIM DO MONTE</v>
      </c>
      <c r="E377" s="20" t="str">
        <f>'INF GERAIS'!E377</f>
        <v>PAVIMENTAÇÃO DE VIAS URBANAS DO MUNICÍPIO - PAVIMENTAÇÃO DE VIAS URBANAS DO MUNICÍPIO DE SÃO JOAQUIM DO MONTE, PAVIMENTAÇÃO EM PARALELEPÍDOS NAS RUAS: VILA SANTANA (RUA DO CAMPO, R.PROF.AMARO CAVALCANTE, PRÇ.JOSÉ GUEDES, R. DA ESCADARIA 01, RUA DA ESCADARIA 02, R. OTÁVIO JOAQUIM DE AMORIM); MONTE ALEGRE (R. PROJETADA 02, R.PROJETADA 03, R. PROJETADA 05, R. PROJETADA 06, R. PROJETADA 07); MONTE AZUL (RUA CENTRAL); BARRA DO RIACHÃO (RUA PRINCIPAL DE BARRA DO RIACHÃO); COHAB (R.04 CONTINUAÇÃO, RUA 05, RUA 03 CONTINUAÇÃO, TRAVESSA 07); BAIRRO DO AREAL (R. PAULO RODRIGUES DA SILVA, R. JOEL VAZ CAVALCANTE, R.GOV.BARBOSA LIMA SOBRINHO); CENTRO (RUA JOSÉ CABRAL DE ANDRADE E RUA JOSÉ VIEIRA DE MELO)</v>
      </c>
      <c r="F377" s="20" t="str">
        <f>'INF GERAIS'!G377</f>
        <v>NORMAL</v>
      </c>
      <c r="G377" s="47" t="s">
        <v>4680</v>
      </c>
      <c r="H377" s="10"/>
      <c r="J377" s="10"/>
      <c r="K377" s="1" t="s">
        <v>6024</v>
      </c>
      <c r="L377" s="10">
        <v>42431</v>
      </c>
      <c r="M377" s="1" t="s">
        <v>6530</v>
      </c>
      <c r="N377" s="10">
        <v>42460</v>
      </c>
      <c r="O377" s="1" t="s">
        <v>6840</v>
      </c>
      <c r="P377" s="10">
        <v>42474</v>
      </c>
      <c r="Q377" s="321" t="s">
        <v>7083</v>
      </c>
      <c r="R377" s="10">
        <v>42494</v>
      </c>
      <c r="S377" s="379" t="s">
        <v>7494</v>
      </c>
      <c r="T377" s="233">
        <v>42535</v>
      </c>
      <c r="U377" s="805" t="s">
        <v>9788</v>
      </c>
      <c r="V377" s="806" t="s">
        <v>9789</v>
      </c>
      <c r="X377" s="10"/>
      <c r="Z377" s="10"/>
      <c r="AB377" s="10"/>
      <c r="AD377" s="10"/>
      <c r="AF377" s="10"/>
      <c r="AH377" s="10"/>
      <c r="AJ377" s="10"/>
      <c r="AL377" s="10"/>
      <c r="AN377" s="10"/>
      <c r="AP377" s="10"/>
      <c r="AR377" s="10"/>
      <c r="AT377" s="10"/>
    </row>
    <row r="378" spans="2:46" ht="162" x14ac:dyDescent="0.35">
      <c r="B378" s="20" t="str">
        <f>'INF GERAIS'!B378&amp;IFERROR(IF(INDEX(APOIO!$A$5:$A$50,MATCH('INF GERAIS'!N378,APOIO!$B$5:$B$50,0))="NÃO",APOIO!$A$2&amp;"NÃO VÁLIDO",""),"")</f>
        <v>2014.0355</v>
      </c>
      <c r="C378" s="20" t="str">
        <f>'INF GERAIS'!C378</f>
        <v>AGRESTE CENTRAL</v>
      </c>
      <c r="D378" s="20" t="str">
        <f>'INF GERAIS'!D378</f>
        <v>SÃO JOAQUIM DO MONTE</v>
      </c>
      <c r="E378" s="20" t="str">
        <f>'INF GERAIS'!E378</f>
        <v>REFORMA DA PRAÇA CORONEL JOAQUIM LIMA NO MUNICÍPIO DE SÃO JOAQUIM DO MONTE – PE</v>
      </c>
      <c r="F378" s="20" t="str">
        <f>'INF GERAIS'!G378</f>
        <v>NORMAL</v>
      </c>
      <c r="G378" s="47" t="s">
        <v>4680</v>
      </c>
      <c r="H378" s="10"/>
      <c r="J378" s="10"/>
      <c r="K378" s="1" t="s">
        <v>6025</v>
      </c>
      <c r="L378" s="10">
        <v>42431</v>
      </c>
      <c r="M378" s="1" t="s">
        <v>6276</v>
      </c>
      <c r="N378" s="10">
        <v>42439</v>
      </c>
      <c r="O378" s="1" t="s">
        <v>6531</v>
      </c>
      <c r="P378" s="10">
        <v>42460</v>
      </c>
      <c r="Q378" s="379" t="s">
        <v>7494</v>
      </c>
      <c r="R378" s="10">
        <v>42535</v>
      </c>
      <c r="S378" s="805" t="s">
        <v>9788</v>
      </c>
      <c r="T378" s="806" t="s">
        <v>9789</v>
      </c>
      <c r="V378" s="10"/>
      <c r="X378" s="10"/>
      <c r="Z378" s="10"/>
      <c r="AB378" s="10"/>
      <c r="AD378" s="10"/>
      <c r="AF378" s="10"/>
      <c r="AH378" s="10"/>
      <c r="AJ378" s="10"/>
      <c r="AL378" s="10"/>
      <c r="AN378" s="10"/>
      <c r="AP378" s="10"/>
      <c r="AR378" s="10"/>
      <c r="AT378" s="10"/>
    </row>
    <row r="379" spans="2:46" ht="58" x14ac:dyDescent="0.35">
      <c r="B379" s="20" t="str">
        <f>'INF GERAIS'!B379&amp;IFERROR(IF(INDEX(APOIO!$A$5:$A$50,MATCH('INF GERAIS'!N379,APOIO!$B$5:$B$50,0))="NÃO",APOIO!$A$2&amp;"NÃO VÁLIDO",""),"")</f>
        <v>2014.0356</v>
      </c>
      <c r="C379" s="20" t="str">
        <f>'INF GERAIS'!C379</f>
        <v>MATA SUL</v>
      </c>
      <c r="D379" s="20" t="str">
        <f>'INF GERAIS'!D379</f>
        <v>SÃO JOSÉ DA COROA GRANDE</v>
      </c>
      <c r="E379" s="20" t="str">
        <f>'INF GERAIS'!E379</f>
        <v xml:space="preserve">CONSTRUÇÃO DE UM PORTAL DE ENTRADA NA CIDADE </v>
      </c>
      <c r="F379" s="20" t="str">
        <f>'INF GERAIS'!G379</f>
        <v>NORMAL</v>
      </c>
      <c r="G379" s="47" t="s">
        <v>4680</v>
      </c>
      <c r="H379" s="10"/>
      <c r="J379" s="10"/>
      <c r="K379" s="1" t="s">
        <v>6247</v>
      </c>
      <c r="L379" s="10">
        <v>42439</v>
      </c>
      <c r="M379" s="1648" t="s">
        <v>12861</v>
      </c>
      <c r="N379" s="10">
        <v>43818</v>
      </c>
      <c r="P379" s="10"/>
      <c r="R379" s="10"/>
      <c r="T379" s="10"/>
      <c r="V379" s="10"/>
      <c r="X379" s="10"/>
      <c r="Z379" s="10"/>
      <c r="AB379" s="10"/>
      <c r="AD379" s="10"/>
      <c r="AF379" s="10"/>
      <c r="AH379" s="10"/>
      <c r="AJ379" s="10"/>
      <c r="AL379" s="10"/>
      <c r="AN379" s="10"/>
      <c r="AP379" s="10"/>
      <c r="AR379" s="10"/>
      <c r="AT379" s="10"/>
    </row>
    <row r="380" spans="2:46" ht="72.5" x14ac:dyDescent="0.35">
      <c r="B380" s="20" t="str">
        <f>'INF GERAIS'!B380&amp;IFERROR(IF(INDEX(APOIO!$A$5:$A$50,MATCH('INF GERAIS'!N380,APOIO!$B$5:$B$50,0))="NÃO",APOIO!$A$2&amp;"NÃO VÁLIDO",""),"")</f>
        <v>2014.0357</v>
      </c>
      <c r="C380" s="20" t="str">
        <f>'INF GERAIS'!C380</f>
        <v>MATA SUL</v>
      </c>
      <c r="D380" s="20" t="str">
        <f>'INF GERAIS'!D380</f>
        <v>SÃO JOSÉ DA COROA GRANDE</v>
      </c>
      <c r="E380" s="20" t="str">
        <f>'INF GERAIS'!E380</f>
        <v xml:space="preserve">SERVIÇOS DE PAVIMENTAÇÃO EM DIVERSAS RUAS DO MUNICÍPIO </v>
      </c>
      <c r="F380" s="20" t="str">
        <f>'INF GERAIS'!G380</f>
        <v>NORMAL</v>
      </c>
      <c r="G380" s="47" t="s">
        <v>4680</v>
      </c>
      <c r="H380" s="10"/>
      <c r="J380" s="10"/>
      <c r="K380" s="1" t="s">
        <v>6247</v>
      </c>
      <c r="L380" s="10">
        <v>42439</v>
      </c>
      <c r="M380" s="1" t="s">
        <v>10086</v>
      </c>
      <c r="N380" s="10">
        <v>43034</v>
      </c>
      <c r="O380" s="278" t="s">
        <v>11560</v>
      </c>
      <c r="P380" s="10">
        <v>43325</v>
      </c>
      <c r="Q380" s="1932" t="s">
        <v>13711</v>
      </c>
      <c r="R380" s="10">
        <v>44778</v>
      </c>
      <c r="S380" s="1970" t="s">
        <v>13810</v>
      </c>
      <c r="T380" s="10">
        <v>45054</v>
      </c>
      <c r="V380" s="10"/>
      <c r="X380" s="10"/>
      <c r="Z380" s="10"/>
      <c r="AB380" s="10"/>
      <c r="AD380" s="10"/>
      <c r="AF380" s="10"/>
      <c r="AH380" s="10"/>
      <c r="AJ380" s="10"/>
      <c r="AL380" s="10"/>
      <c r="AN380" s="10"/>
      <c r="AP380" s="10"/>
      <c r="AR380" s="10"/>
      <c r="AT380" s="10"/>
    </row>
    <row r="381" spans="2:46" ht="58" x14ac:dyDescent="0.35">
      <c r="B381" s="20" t="str">
        <f>'INF GERAIS'!B381&amp;IFERROR(IF(INDEX(APOIO!$A$5:$A$50,MATCH('INF GERAIS'!N381,APOIO!$B$5:$B$50,0))="NÃO",APOIO!$A$2&amp;"NÃO VÁLIDO",""),"")</f>
        <v>2014.0358</v>
      </c>
      <c r="C381" s="20" t="str">
        <f>'INF GERAIS'!C381</f>
        <v>SERTÃO CENTRAL</v>
      </c>
      <c r="D381" s="20" t="str">
        <f>'INF GERAIS'!D381</f>
        <v>SÃO JOSÉ DO BELMONTE</v>
      </c>
      <c r="E381" s="20" t="str">
        <f>'INF GERAIS'!E381</f>
        <v>CONSTRUÇÃO DE UNIDADE MISTA EM SÃO JOSÉ DO BELMONTE</v>
      </c>
      <c r="F381" s="20" t="str">
        <f>'INF GERAIS'!G381</f>
        <v>NORMAL</v>
      </c>
      <c r="G381" s="47" t="s">
        <v>4680</v>
      </c>
      <c r="H381" s="10"/>
      <c r="J381" s="10"/>
      <c r="K381" s="177" t="s">
        <v>5923</v>
      </c>
      <c r="L381" s="10">
        <v>42425</v>
      </c>
      <c r="N381" s="10"/>
      <c r="P381" s="10"/>
      <c r="R381" s="10"/>
      <c r="T381" s="10"/>
      <c r="V381" s="10"/>
      <c r="X381" s="10"/>
      <c r="Z381" s="10"/>
      <c r="AB381" s="10"/>
      <c r="AD381" s="10"/>
      <c r="AF381" s="10"/>
      <c r="AH381" s="10"/>
      <c r="AJ381" s="10"/>
      <c r="AL381" s="10"/>
      <c r="AN381" s="10"/>
      <c r="AP381" s="10"/>
      <c r="AR381" s="10"/>
      <c r="AT381" s="10"/>
    </row>
    <row r="382" spans="2:46" ht="72.5" x14ac:dyDescent="0.35">
      <c r="B382" s="20" t="str">
        <f>'INF GERAIS'!B382&amp;IFERROR(IF(INDEX(APOIO!$A$5:$A$50,MATCH('INF GERAIS'!N382,APOIO!$B$5:$B$50,0))="NÃO",APOIO!$A$2&amp;"NÃO VÁLIDO",""),"")</f>
        <v>2014.0359</v>
      </c>
      <c r="C382" s="20" t="str">
        <f>'INF GERAIS'!C382</f>
        <v>SERTÃO DO PAJEÚ</v>
      </c>
      <c r="D382" s="20" t="str">
        <f>'INF GERAIS'!D382</f>
        <v>SÃO JOSÉ DO EGITO</v>
      </c>
      <c r="E382" s="20" t="str">
        <f>'INF GERAIS'!E382</f>
        <v>PERFURAÇÃO E INSTALAÇÃO DE POÇOS TUBULARES EM ROCHA CRISTALINA</v>
      </c>
      <c r="F382" s="20" t="str">
        <f>'INF GERAIS'!G382</f>
        <v>NORMAL</v>
      </c>
      <c r="G382" s="10" t="s">
        <v>5917</v>
      </c>
      <c r="H382" s="10"/>
      <c r="J382" s="10"/>
      <c r="K382" s="150" t="s">
        <v>5778</v>
      </c>
      <c r="L382" s="10">
        <v>42418</v>
      </c>
      <c r="M382" s="1" t="s">
        <v>8873</v>
      </c>
      <c r="N382" s="10">
        <v>42773</v>
      </c>
      <c r="O382" s="1" t="s">
        <v>8875</v>
      </c>
      <c r="P382" s="10">
        <v>42773</v>
      </c>
      <c r="Q382" s="899" t="s">
        <v>10082</v>
      </c>
      <c r="R382" s="233">
        <v>43032</v>
      </c>
      <c r="T382" s="10"/>
      <c r="V382" s="10"/>
      <c r="X382" s="10"/>
      <c r="Z382" s="10"/>
      <c r="AB382" s="10"/>
      <c r="AD382" s="10"/>
      <c r="AF382" s="10"/>
      <c r="AH382" s="10"/>
      <c r="AJ382" s="10"/>
      <c r="AL382" s="10"/>
      <c r="AN382" s="10"/>
      <c r="AP382" s="10"/>
      <c r="AR382" s="10"/>
      <c r="AT382" s="10"/>
    </row>
    <row r="383" spans="2:46" ht="261" x14ac:dyDescent="0.35">
      <c r="B383" s="20" t="str">
        <f>'INF GERAIS'!B383&amp;IFERROR(IF(INDEX(APOIO!$A$5:$A$50,MATCH('INF GERAIS'!N383,APOIO!$B$5:$B$50,0))="NÃO",APOIO!$A$2&amp;"NÃO VÁLIDO",""),"")</f>
        <v>2014.0360</v>
      </c>
      <c r="C383" s="20" t="str">
        <f>'INF GERAIS'!C383</f>
        <v>SERTÃO DO PAJEÚ</v>
      </c>
      <c r="D383" s="20" t="str">
        <f>'INF GERAIS'!D383</f>
        <v>SÃO JOSÉ DO EGITO</v>
      </c>
      <c r="E383" s="20" t="str">
        <f>'INF GERAIS'!E383</f>
        <v>PAVIMENTAÇÃO DE VIAS PÚBLICAS</v>
      </c>
      <c r="F383" s="20" t="str">
        <f>'INF GERAIS'!G383</f>
        <v>NORMAL</v>
      </c>
      <c r="G383" s="207" t="s">
        <v>7084</v>
      </c>
      <c r="H383" s="10">
        <v>42495</v>
      </c>
      <c r="J383" s="10"/>
      <c r="K383" s="150" t="s">
        <v>5779</v>
      </c>
      <c r="L383" s="10">
        <v>42418</v>
      </c>
      <c r="M383" s="1" t="s">
        <v>6015</v>
      </c>
      <c r="N383" s="10">
        <v>41700</v>
      </c>
      <c r="O383" s="599" t="s">
        <v>7085</v>
      </c>
      <c r="P383" s="10">
        <v>42495</v>
      </c>
      <c r="Q383" s="599" t="s">
        <v>8632</v>
      </c>
      <c r="R383" s="10">
        <v>42684</v>
      </c>
      <c r="S383" s="1" t="s">
        <v>8873</v>
      </c>
      <c r="T383" s="10">
        <v>42773</v>
      </c>
      <c r="U383" s="1" t="s">
        <v>8875</v>
      </c>
      <c r="V383" s="10">
        <v>42773</v>
      </c>
      <c r="W383" s="1" t="s">
        <v>9612</v>
      </c>
      <c r="X383" s="10">
        <v>42905</v>
      </c>
      <c r="Y383" s="899" t="s">
        <v>10082</v>
      </c>
      <c r="Z383" s="10">
        <v>43032</v>
      </c>
      <c r="AA383" s="1011" t="s">
        <v>10512</v>
      </c>
      <c r="AB383" s="10">
        <v>43161</v>
      </c>
      <c r="AC383" s="1019" t="s">
        <v>10565</v>
      </c>
      <c r="AD383" s="10">
        <v>43168</v>
      </c>
      <c r="AF383" s="10"/>
      <c r="AH383" s="10"/>
      <c r="AJ383" s="10"/>
      <c r="AL383" s="10"/>
      <c r="AN383" s="10"/>
      <c r="AP383" s="10"/>
      <c r="AR383" s="10"/>
      <c r="AT383" s="10"/>
    </row>
    <row r="384" spans="2:46" ht="101.5" x14ac:dyDescent="0.35">
      <c r="B384" s="20" t="str">
        <f>'INF GERAIS'!B384&amp;IFERROR(IF(INDEX(APOIO!$A$5:$A$50,MATCH('INF GERAIS'!N384,APOIO!$B$5:$B$50,0))="NÃO",APOIO!$A$2&amp;"NÃO VÁLIDO",""),"")</f>
        <v>2014.0361</v>
      </c>
      <c r="C384" s="20" t="str">
        <f>'INF GERAIS'!C384</f>
        <v>METROPOLITANA</v>
      </c>
      <c r="D384" s="20" t="str">
        <f>'INF GERAIS'!D384</f>
        <v>SÃO LOURENÇO DA MATA</v>
      </c>
      <c r="E384" s="20" t="str">
        <f>'INF GERAIS'!E384</f>
        <v>CONSTRUÇÃO DO CENTRO MULTI-CULTURAL</v>
      </c>
      <c r="F384" s="20" t="str">
        <f>'INF GERAIS'!G384</f>
        <v>NORMAL</v>
      </c>
      <c r="G384" s="47" t="s">
        <v>4680</v>
      </c>
      <c r="H384" s="10"/>
      <c r="J384" s="10"/>
      <c r="K384" s="157" t="s">
        <v>5830</v>
      </c>
      <c r="L384" s="10">
        <v>42422</v>
      </c>
      <c r="M384" s="234" t="s">
        <v>6402</v>
      </c>
      <c r="N384" s="10">
        <v>42451</v>
      </c>
      <c r="O384" s="297" t="s">
        <v>6924</v>
      </c>
      <c r="P384" s="10">
        <v>42485</v>
      </c>
      <c r="Q384" s="1" t="s">
        <v>7309</v>
      </c>
      <c r="R384" s="233" t="s">
        <v>7489</v>
      </c>
      <c r="S384" s="1" t="s">
        <v>8481</v>
      </c>
      <c r="T384" s="10">
        <v>42646</v>
      </c>
      <c r="U384" s="656" t="s">
        <v>8874</v>
      </c>
      <c r="V384" s="10">
        <v>42773</v>
      </c>
      <c r="W384" s="683" t="s">
        <v>8988</v>
      </c>
      <c r="X384" s="10">
        <v>42821</v>
      </c>
      <c r="Z384" s="10"/>
      <c r="AB384" s="10"/>
      <c r="AD384" s="10"/>
      <c r="AF384" s="10"/>
      <c r="AH384" s="10"/>
      <c r="AJ384" s="10"/>
      <c r="AL384" s="10"/>
      <c r="AN384" s="10"/>
      <c r="AP384" s="10"/>
      <c r="AR384" s="10"/>
      <c r="AT384" s="10"/>
    </row>
    <row r="385" spans="2:46" ht="116" x14ac:dyDescent="0.35">
      <c r="B385" s="20" t="str">
        <f>'INF GERAIS'!B385&amp;IFERROR(IF(INDEX(APOIO!$A$5:$A$50,MATCH('INF GERAIS'!N385,APOIO!$B$5:$B$50,0))="NÃO",APOIO!$A$2&amp;"NÃO VÁLIDO",""),"")</f>
        <v>2014.0362</v>
      </c>
      <c r="C385" s="20" t="str">
        <f>'INF GERAIS'!C385</f>
        <v>METROPOLITANA</v>
      </c>
      <c r="D385" s="20" t="str">
        <f>'INF GERAIS'!D385</f>
        <v>SÃO LOURENÇO DA MATA</v>
      </c>
      <c r="E385" s="20" t="str">
        <f>'INF GERAIS'!E385</f>
        <v>CONSTRUÇÃO DE UNIDADE MISTA DE SAÚDE - UPINHA</v>
      </c>
      <c r="F385" s="20" t="str">
        <f>'INF GERAIS'!G385</f>
        <v>NORMAL</v>
      </c>
      <c r="G385" s="47" t="s">
        <v>4680</v>
      </c>
      <c r="H385" s="10"/>
      <c r="J385" s="10"/>
      <c r="K385" s="157" t="s">
        <v>5830</v>
      </c>
      <c r="L385" s="233" t="s">
        <v>6400</v>
      </c>
      <c r="M385" s="297" t="s">
        <v>6924</v>
      </c>
      <c r="N385" s="233">
        <v>42485</v>
      </c>
      <c r="O385" s="1" t="s">
        <v>7310</v>
      </c>
      <c r="P385" s="233" t="s">
        <v>7490</v>
      </c>
      <c r="R385" s="10"/>
      <c r="T385" s="10"/>
      <c r="V385" s="10"/>
      <c r="X385" s="10"/>
      <c r="Z385" s="10"/>
      <c r="AB385" s="10"/>
      <c r="AD385" s="10"/>
      <c r="AF385" s="10"/>
      <c r="AH385" s="10"/>
      <c r="AJ385" s="10"/>
      <c r="AL385" s="10"/>
      <c r="AN385" s="10"/>
      <c r="AP385" s="10"/>
      <c r="AR385" s="10"/>
      <c r="AT385" s="10"/>
    </row>
    <row r="386" spans="2:46" ht="101.5" x14ac:dyDescent="0.35">
      <c r="B386" s="20" t="str">
        <f>'INF GERAIS'!B386&amp;IFERROR(IF(INDEX(APOIO!$A$5:$A$50,MATCH('INF GERAIS'!N386,APOIO!$B$5:$B$50,0))="NÃO",APOIO!$A$2&amp;"NÃO VÁLIDO",""),"")</f>
        <v>2014.0363</v>
      </c>
      <c r="C386" s="20" t="str">
        <f>'INF GERAIS'!C386</f>
        <v>AGRESTE SETENTRIONAL</v>
      </c>
      <c r="D386" s="20" t="str">
        <f>'INF GERAIS'!D386</f>
        <v>SÃO VICENTE FERRER</v>
      </c>
      <c r="E386" s="20" t="str">
        <f>'INF GERAIS'!E386</f>
        <v>PAVIMENTAÇÃO EM PARALELEPÍPEDOS GRANÍTICOS EM DIVERSAS RUAS DA SEDE DO MUNICÍPIO</v>
      </c>
      <c r="F386" s="20" t="str">
        <f>'INF GERAIS'!G386</f>
        <v>NORMAL</v>
      </c>
      <c r="G386" s="47" t="s">
        <v>4680</v>
      </c>
      <c r="H386" s="10"/>
      <c r="J386" s="10"/>
      <c r="K386" s="1" t="s">
        <v>6088</v>
      </c>
      <c r="L386" s="10">
        <v>42437</v>
      </c>
      <c r="N386" s="10"/>
      <c r="P386" s="10"/>
      <c r="R386" s="10"/>
      <c r="T386" s="10"/>
      <c r="V386" s="10"/>
      <c r="X386" s="10"/>
      <c r="Z386" s="10"/>
      <c r="AB386" s="10"/>
      <c r="AD386" s="10"/>
      <c r="AF386" s="10"/>
      <c r="AH386" s="10"/>
      <c r="AJ386" s="10"/>
      <c r="AL386" s="10"/>
      <c r="AN386" s="10"/>
      <c r="AP386" s="10"/>
      <c r="AR386" s="10"/>
      <c r="AT386" s="10"/>
    </row>
    <row r="387" spans="2:46" ht="145" x14ac:dyDescent="0.35">
      <c r="B387" s="20" t="str">
        <f>'INF GERAIS'!B387&amp;IFERROR(IF(INDEX(APOIO!$A$5:$A$50,MATCH('INF GERAIS'!N387,APOIO!$B$5:$B$50,0))="NÃO",APOIO!$A$2&amp;"NÃO VÁLIDO",""),"")</f>
        <v>2014.0364</v>
      </c>
      <c r="C387" s="20" t="str">
        <f>'INF GERAIS'!C387</f>
        <v>AGRESTE SETENTRIONAL</v>
      </c>
      <c r="D387" s="20" t="str">
        <f>'INF GERAIS'!D387</f>
        <v>SÃO VICENTE FERRER</v>
      </c>
      <c r="E387" s="20" t="str">
        <f>'INF GERAIS'!E387</f>
        <v xml:space="preserve">PAVIMENTAÇÃO EM PARALELEPÍPEDOS GRANÍTICOS, DRENAGEM E SINALIZAÇÃO VIÁRIA DE DIVERSAS RUAS NO 1º DISTRITO DE SIRIJI </v>
      </c>
      <c r="F387" s="20" t="str">
        <f>'INF GERAIS'!G387</f>
        <v>NORMAL</v>
      </c>
      <c r="G387" s="47" t="s">
        <v>4680</v>
      </c>
      <c r="H387" s="10"/>
      <c r="J387" s="10"/>
      <c r="K387" s="1" t="s">
        <v>6089</v>
      </c>
      <c r="L387" s="10">
        <v>42437</v>
      </c>
      <c r="N387" s="10"/>
      <c r="P387" s="10"/>
      <c r="R387" s="10"/>
      <c r="T387" s="10"/>
      <c r="V387" s="10"/>
      <c r="X387" s="10"/>
      <c r="Z387" s="10"/>
      <c r="AB387" s="10"/>
      <c r="AD387" s="10"/>
      <c r="AF387" s="10"/>
      <c r="AH387" s="10"/>
      <c r="AJ387" s="10"/>
      <c r="AL387" s="10"/>
      <c r="AN387" s="10"/>
      <c r="AP387" s="10"/>
      <c r="AR387" s="10"/>
      <c r="AT387" s="10"/>
    </row>
    <row r="388" spans="2:46" ht="116" x14ac:dyDescent="0.35">
      <c r="B388" s="20" t="str">
        <f>'INF GERAIS'!B388&amp;IFERROR(IF(INDEX(APOIO!$A$5:$A$50,MATCH('INF GERAIS'!N388,APOIO!$B$5:$B$50,0))="NÃO",APOIO!$A$2&amp;"NÃO VÁLIDO",""),"")</f>
        <v>2014.0365</v>
      </c>
      <c r="C388" s="20" t="str">
        <f>'INF GERAIS'!C388</f>
        <v>SERTÃO DO PAJEÚ</v>
      </c>
      <c r="D388" s="20" t="str">
        <f>'INF GERAIS'!D388</f>
        <v>SERRA TALHADA</v>
      </c>
      <c r="E388" s="20" t="str">
        <f>'INF GERAIS'!E388</f>
        <v xml:space="preserve">PAVIMENTAÇÃO ASFALTICA E EM PEDRA GRANITICA </v>
      </c>
      <c r="F388" s="20" t="str">
        <f>'INF GERAIS'!G388</f>
        <v>NORMAL</v>
      </c>
      <c r="G388" s="47" t="s">
        <v>4680</v>
      </c>
      <c r="H388" s="10"/>
      <c r="J388" s="10"/>
      <c r="K388" s="209" t="s">
        <v>5900</v>
      </c>
      <c r="L388" s="10">
        <v>41694</v>
      </c>
      <c r="M388" s="782" t="s">
        <v>6254</v>
      </c>
      <c r="N388" s="10">
        <v>42439</v>
      </c>
      <c r="O388" s="477" t="s">
        <v>8047</v>
      </c>
      <c r="P388" s="10">
        <v>42576</v>
      </c>
      <c r="Q388" s="782" t="s">
        <v>9705</v>
      </c>
      <c r="R388" s="10">
        <v>42949</v>
      </c>
      <c r="S388" s="875" t="s">
        <v>10013</v>
      </c>
      <c r="T388" s="875" t="s">
        <v>10014</v>
      </c>
      <c r="U388" s="30" t="s">
        <v>11246</v>
      </c>
      <c r="V388" s="10">
        <v>43279</v>
      </c>
      <c r="X388" s="10"/>
      <c r="Z388" s="10"/>
      <c r="AD388" s="10"/>
      <c r="AF388" s="10"/>
      <c r="AH388" s="10"/>
      <c r="AJ388" s="10"/>
      <c r="AL388" s="10"/>
      <c r="AN388" s="10"/>
      <c r="AP388" s="10"/>
      <c r="AR388" s="10"/>
      <c r="AT388" s="10"/>
    </row>
    <row r="389" spans="2:46" ht="174" x14ac:dyDescent="0.35">
      <c r="B389" s="20" t="str">
        <f>'INF GERAIS'!B389&amp;IFERROR(IF(INDEX(APOIO!$A$5:$A$50,MATCH('INF GERAIS'!N389,APOIO!$B$5:$B$50,0))="NÃO",APOIO!$A$2&amp;"NÃO VÁLIDO",""),"")</f>
        <v>2014.0366</v>
      </c>
      <c r="C389" s="20" t="str">
        <f>'INF GERAIS'!C389</f>
        <v>SERTÃO DO PAJEÚ</v>
      </c>
      <c r="D389" s="20" t="str">
        <f>'INF GERAIS'!D389</f>
        <v>SERRA TALHADA</v>
      </c>
      <c r="E389" s="20" t="str">
        <f>'INF GERAIS'!E389</f>
        <v xml:space="preserve"> IMPLANTAÇÃO DO TERMINAL DE TRANSPORTE ALTERNATIVO</v>
      </c>
      <c r="F389" s="20" t="str">
        <f>'INF GERAIS'!G389</f>
        <v>NORMAL</v>
      </c>
      <c r="G389" s="47" t="s">
        <v>4680</v>
      </c>
      <c r="H389" s="10"/>
      <c r="J389" s="10"/>
      <c r="K389" s="209" t="s">
        <v>5901</v>
      </c>
      <c r="L389" s="10">
        <v>41694</v>
      </c>
      <c r="M389" s="209" t="s">
        <v>6255</v>
      </c>
      <c r="N389" s="10">
        <v>42439</v>
      </c>
      <c r="O389" s="477" t="s">
        <v>8048</v>
      </c>
      <c r="P389" s="10">
        <v>42576</v>
      </c>
      <c r="Q389" s="21" t="s">
        <v>8591</v>
      </c>
      <c r="R389" s="10">
        <v>42677</v>
      </c>
      <c r="S389" s="1" t="s">
        <v>8741</v>
      </c>
      <c r="T389" s="10">
        <v>42739</v>
      </c>
      <c r="U389" s="1" t="s">
        <v>8827</v>
      </c>
      <c r="V389" s="10">
        <v>42755</v>
      </c>
      <c r="W389" s="700" t="s">
        <v>9249</v>
      </c>
      <c r="X389" s="233">
        <v>42831</v>
      </c>
      <c r="Y389" s="700" t="s">
        <v>9250</v>
      </c>
      <c r="Z389" s="10">
        <v>42845</v>
      </c>
      <c r="AA389" s="30" t="s">
        <v>11246</v>
      </c>
      <c r="AB389" s="10">
        <v>43279</v>
      </c>
      <c r="AD389" s="10"/>
      <c r="AF389" s="10"/>
      <c r="AH389" s="10"/>
      <c r="AJ389" s="10"/>
      <c r="AL389" s="10"/>
      <c r="AN389" s="10"/>
      <c r="AP389" s="10"/>
      <c r="AR389" s="10"/>
      <c r="AT389" s="10"/>
    </row>
    <row r="390" spans="2:46" ht="246.5" x14ac:dyDescent="0.35">
      <c r="B390" s="20" t="str">
        <f>'INF GERAIS'!B390&amp;IFERROR(IF(INDEX(APOIO!$A$5:$A$50,MATCH('INF GERAIS'!N390,APOIO!$B$5:$B$50,0))="NÃO",APOIO!$A$2&amp;"NÃO VÁLIDO",""),"")</f>
        <v>2014.0367</v>
      </c>
      <c r="C390" s="20" t="str">
        <f>'INF GERAIS'!C390</f>
        <v>SERTÃO DO PAJEÚ</v>
      </c>
      <c r="D390" s="20" t="str">
        <f>'INF GERAIS'!D390</f>
        <v>SERRA TALHADA</v>
      </c>
      <c r="E390" s="20" t="str">
        <f>'INF GERAIS'!E390</f>
        <v>REFORMA DAS PRAÇA E DOS CANTEIROS</v>
      </c>
      <c r="F390" s="20" t="str">
        <f>'INF GERAIS'!G390</f>
        <v>NORMAL</v>
      </c>
      <c r="G390" s="47" t="s">
        <v>5907</v>
      </c>
      <c r="H390" s="10"/>
      <c r="J390" s="10"/>
      <c r="K390" s="175" t="s">
        <v>5902</v>
      </c>
      <c r="L390" s="10">
        <v>41694</v>
      </c>
      <c r="M390" s="209" t="s">
        <v>6256</v>
      </c>
      <c r="N390" s="10">
        <v>42439</v>
      </c>
      <c r="O390" s="1" t="s">
        <v>6546</v>
      </c>
      <c r="P390" s="10">
        <v>42464</v>
      </c>
      <c r="Q390" s="756" t="s">
        <v>8511</v>
      </c>
      <c r="R390" s="10">
        <v>42650</v>
      </c>
      <c r="S390" s="1" t="s">
        <v>8547</v>
      </c>
      <c r="T390" s="10">
        <v>42661</v>
      </c>
      <c r="V390" s="10"/>
      <c r="X390" s="10"/>
      <c r="Z390" s="10"/>
      <c r="AB390" s="10"/>
      <c r="AD390" s="10"/>
      <c r="AF390" s="10"/>
      <c r="AH390" s="10"/>
      <c r="AJ390" s="10"/>
      <c r="AL390" s="10"/>
      <c r="AN390" s="10"/>
      <c r="AP390" s="10"/>
      <c r="AR390" s="10"/>
      <c r="AT390" s="10"/>
    </row>
    <row r="391" spans="2:46" ht="159.5" x14ac:dyDescent="0.35">
      <c r="B391" s="20" t="str">
        <f>'INF GERAIS'!B391&amp;IFERROR(IF(INDEX(APOIO!$A$5:$A$50,MATCH('INF GERAIS'!N391,APOIO!$B$5:$B$50,0))="NÃO",APOIO!$A$2&amp;"NÃO VÁLIDO",""),"")</f>
        <v>2014.0368</v>
      </c>
      <c r="C391" s="20" t="str">
        <f>'INF GERAIS'!C391</f>
        <v>SERTÃO CENTRAL</v>
      </c>
      <c r="D391" s="20" t="str">
        <f>'INF GERAIS'!D391</f>
        <v>SERRITA</v>
      </c>
      <c r="E391" s="20" t="str">
        <f>'INF GERAIS'!E391</f>
        <v xml:space="preserve">PAVIMENTAÇÃO ASFALTICA NA RUA AMANCIO HORACIO E AVENIDA MAVIAEL DA FRANCA SAMPAIO, PAVIMENTAÇÃO EM PARALEPIPEDO NAS VILAS DE JUA  E IPUEIRA </v>
      </c>
      <c r="F391" s="20" t="str">
        <f>'INF GERAIS'!G391</f>
        <v>NORMAL</v>
      </c>
      <c r="G391" s="47" t="s">
        <v>4680</v>
      </c>
      <c r="H391" s="10"/>
      <c r="J391" s="10"/>
      <c r="K391" s="268" t="s">
        <v>5915</v>
      </c>
      <c r="L391" s="10">
        <v>42425</v>
      </c>
      <c r="N391" s="10"/>
      <c r="P391" s="10"/>
      <c r="R391" s="10"/>
      <c r="T391" s="10"/>
      <c r="V391" s="10"/>
      <c r="X391" s="10"/>
      <c r="Z391" s="10"/>
      <c r="AB391" s="10"/>
      <c r="AD391" s="10"/>
      <c r="AF391" s="10"/>
      <c r="AH391" s="10"/>
      <c r="AJ391" s="10"/>
      <c r="AL391" s="10"/>
      <c r="AN391" s="10"/>
      <c r="AP391" s="10"/>
      <c r="AR391" s="10"/>
      <c r="AT391" s="10"/>
    </row>
    <row r="392" spans="2:46" ht="217.5" x14ac:dyDescent="0.35">
      <c r="B392" s="20" t="str">
        <f>'INF GERAIS'!B392&amp;IFERROR(IF(INDEX(APOIO!$A$5:$A$50,MATCH('INF GERAIS'!N392,APOIO!$B$5:$B$50,0))="NÃO",APOIO!$A$2&amp;"NÃO VÁLIDO",""),"")</f>
        <v>2014.0369</v>
      </c>
      <c r="C392" s="20" t="str">
        <f>'INF GERAIS'!C392</f>
        <v>SERTÃO DO MOXOTÓ</v>
      </c>
      <c r="D392" s="20" t="str">
        <f>'INF GERAIS'!D392</f>
        <v>SERTÂNIA</v>
      </c>
      <c r="E392" s="20" t="str">
        <f>'INF GERAIS'!E392</f>
        <v>CONSTRUÇÃO DAS MURALHAS DAS CRECHES TIPO B E C LOCALIZADAS NAS RUAS EDSON LEITE, NO BAIRRO JOÃO ALEXANDRE, NA SEDE DO MUNICÍPIO; E RUA DR. UBIRAJARA CHAVES, NO BAIRRO ALTO DA CONCEIÇÃO, NA SEDE DO MUNICÍPIO.</v>
      </c>
      <c r="F392" s="20" t="str">
        <f>'INF GERAIS'!G392</f>
        <v>NORMAL</v>
      </c>
      <c r="G392" s="47" t="s">
        <v>4680</v>
      </c>
      <c r="H392" s="10"/>
      <c r="J392" s="10"/>
      <c r="K392" s="1" t="s">
        <v>5930</v>
      </c>
      <c r="L392" s="10">
        <v>42425</v>
      </c>
      <c r="M392" s="602" t="s">
        <v>8636</v>
      </c>
      <c r="N392" s="10">
        <v>42685</v>
      </c>
      <c r="P392" s="10"/>
      <c r="R392" s="10"/>
      <c r="T392" s="10"/>
      <c r="V392" s="10"/>
      <c r="X392" s="10"/>
      <c r="Z392" s="10"/>
      <c r="AB392" s="10"/>
      <c r="AD392" s="10"/>
      <c r="AF392" s="10"/>
      <c r="AH392" s="10"/>
      <c r="AJ392" s="10"/>
      <c r="AL392" s="10"/>
      <c r="AN392" s="10"/>
      <c r="AP392" s="10"/>
      <c r="AR392" s="10"/>
      <c r="AT392" s="10"/>
    </row>
    <row r="393" spans="2:46" ht="130.5" x14ac:dyDescent="0.35">
      <c r="B393" s="20" t="str">
        <f>'INF GERAIS'!B393&amp;IFERROR(IF(INDEX(APOIO!$A$5:$A$50,MATCH('INF GERAIS'!N393,APOIO!$B$5:$B$50,0))="NÃO",APOIO!$A$2&amp;"NÃO VÁLIDO",""),"")</f>
        <v>2014.0370</v>
      </c>
      <c r="C393" s="20" t="str">
        <f>'INF GERAIS'!C393</f>
        <v>SERTÃO DO MOXOTÓ</v>
      </c>
      <c r="D393" s="20" t="str">
        <f>'INF GERAIS'!D393</f>
        <v>SERTÂNIA</v>
      </c>
      <c r="E393" s="20" t="str">
        <f>'INF GERAIS'!E393</f>
        <v>CONSTRUÇÃO DE OBRAS DE ABASTECIMENTO DE ÁGUA, NAS VILAS RIO DA BARRA, 4º DISTRITO E ALBUQUERQUE NÉ, 5º DISTRITO.</v>
      </c>
      <c r="F393" s="20" t="str">
        <f>'INF GERAIS'!G393</f>
        <v>NORMAL</v>
      </c>
      <c r="G393" s="47" t="s">
        <v>4680</v>
      </c>
      <c r="H393" s="10"/>
      <c r="J393" s="10"/>
      <c r="K393" s="602" t="s">
        <v>8636</v>
      </c>
      <c r="L393" s="233">
        <v>42685</v>
      </c>
      <c r="N393" s="10"/>
      <c r="P393" s="10"/>
      <c r="R393" s="10"/>
      <c r="T393" s="10"/>
      <c r="V393" s="10"/>
      <c r="X393" s="10"/>
      <c r="Z393" s="10"/>
      <c r="AB393" s="10"/>
      <c r="AD393" s="10"/>
      <c r="AF393" s="10"/>
      <c r="AH393" s="10"/>
      <c r="AJ393" s="10"/>
      <c r="AL393" s="10"/>
      <c r="AN393" s="10"/>
      <c r="AP393" s="10"/>
      <c r="AR393" s="10"/>
      <c r="AT393" s="10"/>
    </row>
    <row r="394" spans="2:46" ht="240" customHeight="1" x14ac:dyDescent="0.35">
      <c r="B394" s="20" t="str">
        <f>'INF GERAIS'!B394&amp;IFERROR(IF(INDEX(APOIO!$A$5:$A$50,MATCH('INF GERAIS'!N394,APOIO!$B$5:$B$50,0))="NÃO",APOIO!$A$2&amp;"NÃO VÁLIDO",""),"")</f>
        <v>2014.0371</v>
      </c>
      <c r="C394" s="20" t="str">
        <f>'INF GERAIS'!C394</f>
        <v>SERTÃO DO MOXOTÓ</v>
      </c>
      <c r="D394" s="20" t="str">
        <f>'INF GERAIS'!D394</f>
        <v>SERTÂNIA</v>
      </c>
      <c r="E394" s="20" t="str">
        <f>'INF GERAIS'!E394</f>
        <v>CONSTRUÇÃO DE OBRA DE PAVIMENTAÇÃO COM PEDRA GRANÍTICA DAS RUAS JOÃO RODRIGUES E JOSÉ RODRIGUES (FERRO VELHO), RUA I E RUA II (FERRO NOVO), RUA EXPEDITO SALVADOR E PAULO BARROS CORREIA (MARIO MELO NOVA), RUA JOÃO ALVES (ALTO DO RIO BRANCO), RUA TEOBALDO ALVES E TRAVESSA FREI DAMIÃO (COHAB), TRAVESSA PRESIDENTE VARGAS.</v>
      </c>
      <c r="F394" s="20" t="str">
        <f>'INF GERAIS'!G394</f>
        <v>NORMAL</v>
      </c>
      <c r="G394" s="47" t="s">
        <v>4680</v>
      </c>
      <c r="H394" s="10"/>
      <c r="J394" s="10"/>
      <c r="K394" s="602" t="s">
        <v>8635</v>
      </c>
      <c r="L394" s="233">
        <v>42685</v>
      </c>
      <c r="N394" s="10"/>
      <c r="P394" s="10"/>
      <c r="R394" s="10"/>
      <c r="T394" s="10"/>
      <c r="V394" s="10"/>
      <c r="X394" s="10"/>
      <c r="Z394" s="10"/>
      <c r="AB394" s="10"/>
      <c r="AD394" s="10"/>
      <c r="AF394" s="10"/>
      <c r="AH394" s="10"/>
      <c r="AJ394" s="10"/>
      <c r="AL394" s="10"/>
      <c r="AN394" s="10"/>
      <c r="AP394" s="10"/>
      <c r="AR394" s="10"/>
      <c r="AT394" s="10"/>
    </row>
    <row r="395" spans="2:46" s="1635" customFormat="1" ht="240" customHeight="1" x14ac:dyDescent="0.35">
      <c r="B395" s="1635" t="str">
        <f>'INF GERAIS'!B395&amp;IFERROR(IF(INDEX(APOIO!$A$5:$A$50,MATCH('INF GERAIS'!N395,APOIO!$B$5:$B$50,0))="NÃO",APOIO!$A$2&amp;"NÃO VÁLIDO",""),"")</f>
        <v>2014.0446
NÃO VÁLIDO</v>
      </c>
      <c r="C395" s="1635" t="str">
        <f>'INF GERAIS'!C395</f>
        <v>SERTÃO DO MOXOTÓ</v>
      </c>
      <c r="D395" s="1635" t="str">
        <f>'INF GERAIS'!D395</f>
        <v>SERTÂNIA</v>
      </c>
      <c r="E395" s="128" t="str">
        <f>'INF GERAIS'!E395</f>
        <v>CONSTRUÇÃO DE PAVIMENTAÇÃO EM PEDRA GRANÍTICA NA RUA JOÃO ALVES, BAIRRO ALTO DO RIO BRANCO, NA SEDE DO MUNICÍPIO DE SERTÂNIA</v>
      </c>
      <c r="F395" s="1635" t="str">
        <f>'INF GERAIS'!G395</f>
        <v>NORMAL</v>
      </c>
      <c r="H395" s="233"/>
      <c r="J395" s="233"/>
      <c r="L395" s="233"/>
      <c r="N395" s="233"/>
      <c r="P395" s="233"/>
      <c r="R395" s="233"/>
      <c r="T395" s="233"/>
      <c r="V395" s="233"/>
      <c r="X395" s="233"/>
      <c r="Z395" s="233"/>
      <c r="AB395" s="233"/>
      <c r="AD395" s="233"/>
      <c r="AF395" s="233"/>
      <c r="AH395" s="233"/>
      <c r="AJ395" s="233"/>
      <c r="AL395" s="233"/>
      <c r="AN395" s="233"/>
      <c r="AP395" s="233"/>
      <c r="AR395" s="233"/>
      <c r="AT395" s="233"/>
    </row>
    <row r="396" spans="2:46" ht="58" x14ac:dyDescent="0.35">
      <c r="B396" s="20" t="str">
        <f>'INF GERAIS'!B396&amp;IFERROR(IF(INDEX(APOIO!$A$5:$A$50,MATCH('INF GERAIS'!N396,APOIO!$B$5:$B$50,0))="NÃO",APOIO!$A$2&amp;"NÃO VÁLIDO",""),"")</f>
        <v>2014.0372</v>
      </c>
      <c r="C396" s="20" t="str">
        <f>'INF GERAIS'!C396</f>
        <v>MATA SUL</v>
      </c>
      <c r="D396" s="20" t="str">
        <f>'INF GERAIS'!D396</f>
        <v>SIRINHAÉM</v>
      </c>
      <c r="E396" s="128" t="str">
        <f>'INF GERAIS'!E396</f>
        <v xml:space="preserve"> DRENAGEM EM TORNO DA ACADEMIA DAS CIDADES</v>
      </c>
      <c r="F396" s="20" t="str">
        <f>'INF GERAIS'!G396</f>
        <v>NORMAL</v>
      </c>
      <c r="G396" s="47" t="s">
        <v>4680</v>
      </c>
      <c r="H396" s="10"/>
      <c r="J396" s="10"/>
      <c r="K396" s="249" t="s">
        <v>5673</v>
      </c>
      <c r="L396" s="10">
        <v>42418</v>
      </c>
      <c r="M396" s="249" t="s">
        <v>6494</v>
      </c>
      <c r="N396" s="10">
        <v>42458</v>
      </c>
      <c r="P396" s="10"/>
      <c r="R396" s="10"/>
      <c r="T396" s="10"/>
      <c r="V396" s="10"/>
      <c r="X396" s="10"/>
      <c r="Z396" s="10"/>
      <c r="AB396" s="10"/>
      <c r="AD396" s="10"/>
      <c r="AF396" s="10"/>
      <c r="AH396" s="10"/>
      <c r="AJ396" s="10"/>
      <c r="AL396" s="10"/>
      <c r="AN396" s="10"/>
      <c r="AP396" s="10"/>
      <c r="AR396" s="10"/>
      <c r="AT396" s="10"/>
    </row>
    <row r="397" spans="2:46" ht="116" x14ac:dyDescent="0.35">
      <c r="B397" s="20" t="str">
        <f>'INF GERAIS'!B397&amp;IFERROR(IF(INDEX(APOIO!$A$5:$A$50,MATCH('INF GERAIS'!N397,APOIO!$B$5:$B$50,0))="NÃO",APOIO!$A$2&amp;"NÃO VÁLIDO",""),"")</f>
        <v>2014.0373
NÃO VÁLIDO</v>
      </c>
      <c r="C397" s="20" t="str">
        <f>'INF GERAIS'!C397</f>
        <v>MATA SUL</v>
      </c>
      <c r="D397" s="20" t="str">
        <f>'INF GERAIS'!D397</f>
        <v>SIRINHAÉM</v>
      </c>
      <c r="E397" s="20" t="str">
        <f>'INF GERAIS'!E397</f>
        <v>RECUPERAÇÃO E MELHORIA DA QUADRA DA COLONIA DOS PESCADORES NO DISTRITO DA BARRA DE SIRINHAÉM</v>
      </c>
      <c r="F397" s="20" t="str">
        <f>'INF GERAIS'!G397</f>
        <v>NORMAL</v>
      </c>
      <c r="G397" s="47" t="s">
        <v>4680</v>
      </c>
      <c r="H397" s="10"/>
      <c r="J397" s="10"/>
      <c r="K397" s="249" t="s">
        <v>5672</v>
      </c>
      <c r="L397" s="10">
        <v>42416</v>
      </c>
      <c r="M397" s="249" t="s">
        <v>5672</v>
      </c>
      <c r="N397" s="10"/>
      <c r="P397" s="10"/>
      <c r="R397" s="10"/>
      <c r="T397" s="10"/>
      <c r="V397" s="10"/>
      <c r="X397" s="10"/>
      <c r="Z397" s="10"/>
      <c r="AB397" s="10"/>
      <c r="AD397" s="10"/>
      <c r="AF397" s="10"/>
      <c r="AH397" s="10"/>
      <c r="AJ397" s="10"/>
      <c r="AL397" s="10"/>
      <c r="AN397" s="10"/>
      <c r="AP397" s="10"/>
      <c r="AR397" s="10"/>
      <c r="AT397" s="10"/>
    </row>
    <row r="398" spans="2:46" ht="87" x14ac:dyDescent="0.35">
      <c r="B398" s="20" t="str">
        <f>'INF GERAIS'!B398&amp;IFERROR(IF(INDEX(APOIO!$A$5:$A$50,MATCH('INF GERAIS'!N398,APOIO!$B$5:$B$50,0))="NÃO",APOIO!$A$2&amp;"NÃO VÁLIDO",""),"")</f>
        <v>2014.0374</v>
      </c>
      <c r="C398" s="20" t="str">
        <f>'INF GERAIS'!C398</f>
        <v>MATA SUL</v>
      </c>
      <c r="D398" s="20" t="str">
        <f>'INF GERAIS'!D398</f>
        <v>SIRINHAÉM</v>
      </c>
      <c r="E398" s="20" t="str">
        <f>'INF GERAIS'!E398</f>
        <v>URBANIZAÇÃO DAS RUAS MARQUES DE OLINDA , SEBASTIÃO CHAVES  E SÃO FRANCISCO</v>
      </c>
      <c r="F398" s="20" t="str">
        <f>'INF GERAIS'!G398</f>
        <v>NORMAL</v>
      </c>
      <c r="G398" s="47" t="s">
        <v>4680</v>
      </c>
      <c r="H398" s="10"/>
      <c r="J398" s="10"/>
      <c r="K398" s="1" t="s">
        <v>5674</v>
      </c>
      <c r="L398" s="10">
        <v>42416</v>
      </c>
      <c r="M398" s="249" t="s">
        <v>6494</v>
      </c>
      <c r="N398" s="233">
        <v>42458</v>
      </c>
      <c r="P398" s="10"/>
      <c r="R398" s="10"/>
      <c r="T398" s="10"/>
      <c r="V398" s="10"/>
      <c r="X398" s="10"/>
      <c r="Z398" s="10"/>
      <c r="AB398" s="10"/>
      <c r="AD398" s="10"/>
      <c r="AF398" s="10"/>
      <c r="AH398" s="10"/>
      <c r="AJ398" s="10"/>
      <c r="AL398" s="10"/>
      <c r="AN398" s="10"/>
      <c r="AP398" s="10"/>
      <c r="AR398" s="10"/>
      <c r="AT398" s="10"/>
    </row>
    <row r="399" spans="2:46" ht="72.5" x14ac:dyDescent="0.35">
      <c r="B399" s="20" t="str">
        <f>'INF GERAIS'!B399&amp;IFERROR(IF(INDEX(APOIO!$A$5:$A$50,MATCH('INF GERAIS'!N399,APOIO!$B$5:$B$50,0))="NÃO",APOIO!$A$2&amp;"NÃO VÁLIDO",""),"")</f>
        <v>2014.0375</v>
      </c>
      <c r="C399" s="20" t="str">
        <f>'INF GERAIS'!C399</f>
        <v>MATA SUL</v>
      </c>
      <c r="D399" s="20" t="str">
        <f>'INF GERAIS'!D399</f>
        <v>SIRINHAÉM</v>
      </c>
      <c r="E399" s="20" t="str">
        <f>'INF GERAIS'!E399</f>
        <v>PAVIMENTAÇÃO EM PARALELEPIPEDOS GRANITICOS DA RUA DA JAQUEIRA</v>
      </c>
      <c r="F399" s="20" t="str">
        <f>'INF GERAIS'!G399</f>
        <v>NORMAL</v>
      </c>
      <c r="G399" s="47" t="s">
        <v>4680</v>
      </c>
      <c r="H399" s="10"/>
      <c r="J399" s="10"/>
      <c r="K399" s="127" t="s">
        <v>5673</v>
      </c>
      <c r="L399" s="10">
        <v>42416</v>
      </c>
      <c r="M399" s="249" t="s">
        <v>6494</v>
      </c>
      <c r="N399" s="233">
        <v>42458</v>
      </c>
      <c r="P399" s="10"/>
      <c r="R399" s="10"/>
      <c r="T399" s="10"/>
      <c r="V399" s="10"/>
      <c r="X399" s="10"/>
      <c r="Z399" s="10"/>
      <c r="AB399" s="10"/>
      <c r="AD399" s="10"/>
      <c r="AF399" s="10"/>
      <c r="AH399" s="10"/>
      <c r="AJ399" s="10"/>
      <c r="AL399" s="10"/>
      <c r="AN399" s="10"/>
      <c r="AP399" s="10"/>
      <c r="AR399" s="10"/>
      <c r="AT399" s="10"/>
    </row>
    <row r="400" spans="2:46" ht="159.5" x14ac:dyDescent="0.35">
      <c r="B400" s="20" t="str">
        <f>'INF GERAIS'!B400&amp;IFERROR(IF(INDEX(APOIO!$A$5:$A$50,MATCH('INF GERAIS'!N400,APOIO!$B$5:$B$50,0))="NÃO",APOIO!$A$2&amp;"NÃO VÁLIDO",""),"")</f>
        <v>2014.0376</v>
      </c>
      <c r="C400" s="20" t="str">
        <f>'INF GERAIS'!C400</f>
        <v>SERTÃO DO PAJEÚ</v>
      </c>
      <c r="D400" s="20" t="str">
        <f>'INF GERAIS'!D400</f>
        <v>SOLIDÃO</v>
      </c>
      <c r="E400" s="20" t="str">
        <f>'INF GERAIS'!E400</f>
        <v>CONSTRUÇÃO DA PRAÇA DE ALIMENTAÇÃO JOSÉ BARROS SOBRINHO</v>
      </c>
      <c r="F400" s="20" t="str">
        <f>'INF GERAIS'!G400</f>
        <v>NORMAL</v>
      </c>
      <c r="G400" s="47" t="s">
        <v>4680</v>
      </c>
      <c r="H400" s="10"/>
      <c r="J400" s="10"/>
      <c r="K400" s="972" t="s">
        <v>10376</v>
      </c>
      <c r="L400" s="10">
        <v>42418</v>
      </c>
      <c r="M400" s="972" t="s">
        <v>10375</v>
      </c>
      <c r="N400" s="10">
        <v>42438</v>
      </c>
      <c r="O400" s="972" t="s">
        <v>10374</v>
      </c>
      <c r="P400" s="10">
        <v>42549</v>
      </c>
      <c r="Q400" s="497" t="s">
        <v>8126</v>
      </c>
      <c r="R400" s="10">
        <v>42593</v>
      </c>
      <c r="S400" s="507" t="s">
        <v>8143</v>
      </c>
      <c r="T400" s="10">
        <v>42598</v>
      </c>
      <c r="U400" s="1" t="s">
        <v>8395</v>
      </c>
      <c r="V400" s="10">
        <v>42641</v>
      </c>
      <c r="W400" s="604" t="s">
        <v>8639</v>
      </c>
      <c r="X400" s="10">
        <v>42685</v>
      </c>
      <c r="Y400" s="1" t="s">
        <v>8996</v>
      </c>
      <c r="Z400" s="10">
        <v>42822</v>
      </c>
      <c r="AB400" s="10"/>
      <c r="AD400" s="10"/>
      <c r="AF400" s="10"/>
      <c r="AH400" s="10"/>
      <c r="AJ400" s="10"/>
      <c r="AL400" s="10"/>
      <c r="AN400" s="10"/>
      <c r="AP400" s="10"/>
      <c r="AR400" s="10"/>
      <c r="AT400" s="10"/>
    </row>
    <row r="401" spans="2:46" ht="145" x14ac:dyDescent="0.35">
      <c r="B401" s="20" t="str">
        <f>'INF GERAIS'!B401&amp;IFERROR(IF(INDEX(APOIO!$A$5:$A$50,MATCH('INF GERAIS'!N401,APOIO!$B$5:$B$50,0))="NÃO",APOIO!$A$2&amp;"NÃO VÁLIDO",""),"")</f>
        <v>2014.0377</v>
      </c>
      <c r="C401" s="20" t="str">
        <f>'INF GERAIS'!C401</f>
        <v>SERTÃO DO PAJEÚ</v>
      </c>
      <c r="D401" s="20" t="str">
        <f>'INF GERAIS'!D401</f>
        <v>SOLIDÃO</v>
      </c>
      <c r="E401" s="20" t="str">
        <f>'INF GERAIS'!E401</f>
        <v>CONSTRUÇÃO DE UMA QUADRA POLIESPORTIVA DESCOBERTA NA AREA URBANA</v>
      </c>
      <c r="F401" s="20" t="str">
        <f>'INF GERAIS'!G401</f>
        <v>NORMAL</v>
      </c>
      <c r="G401" s="47" t="s">
        <v>4680</v>
      </c>
      <c r="H401" s="10"/>
      <c r="J401" s="10"/>
      <c r="K401" s="151" t="s">
        <v>5786</v>
      </c>
      <c r="L401" s="10">
        <v>42418</v>
      </c>
      <c r="M401" s="972" t="s">
        <v>10373</v>
      </c>
      <c r="N401" s="10">
        <v>42438</v>
      </c>
      <c r="O401" s="1" t="s">
        <v>7613</v>
      </c>
      <c r="P401" s="10">
        <v>42550</v>
      </c>
      <c r="Q401" s="497" t="s">
        <v>8129</v>
      </c>
      <c r="R401" s="10">
        <v>42593</v>
      </c>
      <c r="S401" s="1" t="s">
        <v>8148</v>
      </c>
      <c r="T401" s="10">
        <v>42600</v>
      </c>
      <c r="V401" s="10"/>
      <c r="X401" s="10"/>
      <c r="Z401" s="10"/>
      <c r="AB401" s="10"/>
      <c r="AD401" s="10"/>
      <c r="AF401" s="10"/>
      <c r="AH401" s="10"/>
      <c r="AJ401" s="10"/>
      <c r="AL401" s="10"/>
      <c r="AN401" s="10"/>
      <c r="AP401" s="10"/>
      <c r="AR401" s="10"/>
      <c r="AT401" s="10"/>
    </row>
    <row r="402" spans="2:46" ht="101.5" x14ac:dyDescent="0.35">
      <c r="B402" s="20" t="str">
        <f>'INF GERAIS'!B402&amp;IFERROR(IF(INDEX(APOIO!$A$5:$A$50,MATCH('INF GERAIS'!N402,APOIO!$B$5:$B$50,0))="NÃO",APOIO!$A$2&amp;"NÃO VÁLIDO",""),"")</f>
        <v>2014.0378</v>
      </c>
      <c r="C402" s="20" t="str">
        <f>'INF GERAIS'!C402</f>
        <v>SERTÃO DO PAJEÚ</v>
      </c>
      <c r="D402" s="20" t="str">
        <f>'INF GERAIS'!D402</f>
        <v>SOLIDÃO</v>
      </c>
      <c r="E402" s="20" t="str">
        <f>'INF GERAIS'!E402</f>
        <v xml:space="preserve">REFORMA DA ESCOLA MUNICIPAL JOSÉ GONÇALVES DO NASCIMENTO </v>
      </c>
      <c r="F402" s="20" t="str">
        <f>'INF GERAIS'!G402</f>
        <v>NORMAL</v>
      </c>
      <c r="G402" s="47" t="s">
        <v>4680</v>
      </c>
      <c r="H402" s="10"/>
      <c r="J402" s="10"/>
      <c r="K402" s="972" t="s">
        <v>10370</v>
      </c>
      <c r="L402" s="10">
        <v>42418</v>
      </c>
      <c r="M402" s="972" t="s">
        <v>10371</v>
      </c>
      <c r="N402" s="10">
        <v>42438</v>
      </c>
      <c r="O402" s="497" t="s">
        <v>8127</v>
      </c>
      <c r="P402" s="10">
        <v>42593</v>
      </c>
      <c r="R402" s="10"/>
      <c r="T402" s="10"/>
      <c r="V402" s="10"/>
      <c r="X402" s="10"/>
      <c r="Z402" s="10"/>
      <c r="AB402" s="10"/>
      <c r="AD402" s="10"/>
      <c r="AF402" s="10"/>
      <c r="AH402" s="10"/>
      <c r="AJ402" s="10"/>
      <c r="AL402" s="10"/>
      <c r="AN402" s="10"/>
      <c r="AP402" s="10"/>
      <c r="AR402" s="10"/>
      <c r="AT402" s="10"/>
    </row>
    <row r="403" spans="2:46" ht="72.5" x14ac:dyDescent="0.35">
      <c r="B403" s="20" t="str">
        <f>'INF GERAIS'!B403&amp;IFERROR(IF(INDEX(APOIO!$A$5:$A$50,MATCH('INF GERAIS'!N403,APOIO!$B$5:$B$50,0))="NÃO",APOIO!$A$2&amp;"NÃO VÁLIDO",""),"")</f>
        <v>2014.0379</v>
      </c>
      <c r="C403" s="20" t="str">
        <f>'INF GERAIS'!C403</f>
        <v>SERTÃO DO PAJEÚ</v>
      </c>
      <c r="D403" s="20" t="str">
        <f>'INF GERAIS'!D403</f>
        <v>SOLIDÃO</v>
      </c>
      <c r="E403" s="20" t="str">
        <f>'INF GERAIS'!E403</f>
        <v>CONSTRUÇÃO DA MURADA DA UNIDADE INFANTIL TURMA DA MÔNICA</v>
      </c>
      <c r="F403" s="20" t="str">
        <f>'INF GERAIS'!G403</f>
        <v>NORMAL</v>
      </c>
      <c r="G403" s="47" t="s">
        <v>4680</v>
      </c>
      <c r="H403" s="10"/>
      <c r="J403" s="10"/>
      <c r="K403" s="972" t="s">
        <v>10372</v>
      </c>
      <c r="L403" s="10">
        <v>42593</v>
      </c>
      <c r="N403" s="10"/>
      <c r="P403" s="10"/>
      <c r="R403" s="10"/>
      <c r="T403" s="10"/>
      <c r="V403" s="10"/>
      <c r="X403" s="10"/>
      <c r="Z403" s="10"/>
      <c r="AB403" s="10"/>
      <c r="AD403" s="10"/>
      <c r="AF403" s="10"/>
      <c r="AH403" s="10"/>
      <c r="AJ403" s="10"/>
      <c r="AL403" s="10"/>
      <c r="AN403" s="10"/>
      <c r="AP403" s="10"/>
      <c r="AR403" s="10"/>
      <c r="AT403" s="10"/>
    </row>
    <row r="404" spans="2:46" ht="58" x14ac:dyDescent="0.35">
      <c r="B404" s="20" t="str">
        <f>'INF GERAIS'!B404&amp;IFERROR(IF(INDEX(APOIO!$A$5:$A$50,MATCH('INF GERAIS'!N404,APOIO!$B$5:$B$50,0))="NÃO",APOIO!$A$2&amp;"NÃO VÁLIDO",""),"")</f>
        <v>2014.0380</v>
      </c>
      <c r="C404" s="20" t="str">
        <f>'INF GERAIS'!C404</f>
        <v>AGRESTE SETENTRIONAL</v>
      </c>
      <c r="D404" s="20" t="str">
        <f>'INF GERAIS'!D404</f>
        <v>SURUBIM</v>
      </c>
      <c r="E404" s="20" t="str">
        <f>'INF GERAIS'!E404</f>
        <v>REFORMA DO AÇOUGUE PUBLICO MUNICIPAL</v>
      </c>
      <c r="F404" s="20" t="str">
        <f>'INF GERAIS'!G404</f>
        <v>NORMAL</v>
      </c>
      <c r="G404" s="47" t="s">
        <v>4680</v>
      </c>
      <c r="H404" s="10"/>
      <c r="J404" s="10"/>
      <c r="K404" s="189" t="s">
        <v>6013</v>
      </c>
      <c r="L404" s="10">
        <v>42425</v>
      </c>
      <c r="N404" s="10"/>
      <c r="P404" s="10"/>
      <c r="R404" s="10"/>
      <c r="T404" s="10"/>
      <c r="V404" s="10"/>
      <c r="X404" s="10"/>
      <c r="Z404" s="10"/>
      <c r="AB404" s="10"/>
      <c r="AD404" s="10"/>
      <c r="AF404" s="10"/>
      <c r="AH404" s="10"/>
      <c r="AJ404" s="10"/>
      <c r="AL404" s="10"/>
      <c r="AN404" s="10"/>
      <c r="AP404" s="10"/>
      <c r="AR404" s="10"/>
      <c r="AT404" s="10"/>
    </row>
    <row r="405" spans="2:46" ht="72.5" x14ac:dyDescent="0.35">
      <c r="B405" s="20" t="str">
        <f>'INF GERAIS'!B405&amp;IFERROR(IF(INDEX(APOIO!$A$5:$A$50,MATCH('INF GERAIS'!N405,APOIO!$B$5:$B$50,0))="NÃO",APOIO!$A$2&amp;"NÃO VÁLIDO",""),"")</f>
        <v>2014.0381</v>
      </c>
      <c r="C405" s="20" t="str">
        <f>'INF GERAIS'!C405</f>
        <v>AGRESTE SETENTRIONAL</v>
      </c>
      <c r="D405" s="20" t="str">
        <f>'INF GERAIS'!D405</f>
        <v>SURUBIM</v>
      </c>
      <c r="E405" s="20" t="str">
        <f>'INF GERAIS'!E405</f>
        <v>CONSTRUÇÃO DE UMA PRAÇA PÚBLICA - PRAÇA MARCELINO CHAMPAGNAT</v>
      </c>
      <c r="F405" s="20" t="str">
        <f>'INF GERAIS'!G405</f>
        <v>NORMAL</v>
      </c>
      <c r="G405" s="47" t="s">
        <v>4680</v>
      </c>
      <c r="H405" s="10"/>
      <c r="J405" s="10"/>
      <c r="K405" s="189" t="s">
        <v>5922</v>
      </c>
      <c r="L405" s="10">
        <v>42425</v>
      </c>
      <c r="N405" s="10"/>
      <c r="P405" s="10"/>
      <c r="R405" s="10"/>
      <c r="T405" s="10"/>
      <c r="V405" s="10"/>
      <c r="X405" s="10"/>
      <c r="Z405" s="10"/>
      <c r="AB405" s="10"/>
      <c r="AD405" s="10"/>
      <c r="AF405" s="10"/>
      <c r="AH405" s="10"/>
      <c r="AJ405" s="10"/>
      <c r="AL405" s="10"/>
      <c r="AN405" s="10"/>
      <c r="AP405" s="10"/>
      <c r="AR405" s="10"/>
      <c r="AT405" s="10"/>
    </row>
    <row r="406" spans="2:46" ht="87" x14ac:dyDescent="0.35">
      <c r="B406" s="20" t="str">
        <f>'INF GERAIS'!B406&amp;IFERROR(IF(INDEX(APOIO!$A$5:$A$50,MATCH('INF GERAIS'!N406,APOIO!$B$5:$B$50,0))="NÃO",APOIO!$A$2&amp;"NÃO VÁLIDO",""),"")</f>
        <v>2014.0382</v>
      </c>
      <c r="C406" s="20" t="str">
        <f>'INF GERAIS'!C406</f>
        <v>AGRESTE SETENTRIONAL</v>
      </c>
      <c r="D406" s="20" t="str">
        <f>'INF GERAIS'!D406</f>
        <v>SURUBIM</v>
      </c>
      <c r="E406" s="20" t="str">
        <f>'INF GERAIS'!E406</f>
        <v>PAVIMENTAÇÃO EM PARALELEPÍPEDOS GRANÍTICOS EM DIVERSAS RUAS DO MUNICÍPIO</v>
      </c>
      <c r="F406" s="20" t="str">
        <f>'INF GERAIS'!G406</f>
        <v>NORMAL</v>
      </c>
      <c r="G406" s="47" t="s">
        <v>4680</v>
      </c>
      <c r="H406" s="10"/>
      <c r="J406" s="10"/>
      <c r="K406" s="189" t="s">
        <v>6014</v>
      </c>
      <c r="L406" s="10">
        <v>42425</v>
      </c>
      <c r="M406" s="1" t="s">
        <v>8340</v>
      </c>
      <c r="N406" s="10">
        <v>42634</v>
      </c>
      <c r="P406" s="10"/>
      <c r="R406" s="10"/>
      <c r="T406" s="10"/>
      <c r="V406" s="10"/>
      <c r="X406" s="10"/>
      <c r="Z406" s="10"/>
      <c r="AB406" s="10"/>
      <c r="AD406" s="10"/>
      <c r="AF406" s="10"/>
      <c r="AH406" s="10"/>
      <c r="AJ406" s="10"/>
      <c r="AL406" s="10"/>
      <c r="AN406" s="10"/>
      <c r="AP406" s="10"/>
      <c r="AR406" s="10"/>
      <c r="AT406" s="10"/>
    </row>
    <row r="407" spans="2:46" ht="101.5" x14ac:dyDescent="0.35">
      <c r="B407" s="20" t="str">
        <f>'INF GERAIS'!B407&amp;IFERROR(IF(INDEX(APOIO!$A$5:$A$50,MATCH('INF GERAIS'!N407,APOIO!$B$5:$B$50,0))="NÃO",APOIO!$A$2&amp;"NÃO VÁLIDO",""),"")</f>
        <v>2014.0383</v>
      </c>
      <c r="C407" s="20" t="str">
        <f>'INF GERAIS'!C407</f>
        <v>SERTÃO DO PAJEÚ</v>
      </c>
      <c r="D407" s="20" t="str">
        <f>'INF GERAIS'!D407</f>
        <v>TABIRA</v>
      </c>
      <c r="E407" s="20" t="str">
        <f>'INF GERAIS'!E407</f>
        <v>PAVIMENTAÇÃO COM PARALELEPÍPEDOS GRANÍTICOS EM DIVERSAS RUAS DO MUNICÍPIO</v>
      </c>
      <c r="F407" s="20" t="str">
        <f>'INF GERAIS'!G407</f>
        <v>NORMAL</v>
      </c>
      <c r="G407" s="47" t="s">
        <v>4680</v>
      </c>
      <c r="H407" s="10"/>
      <c r="J407" s="10"/>
      <c r="K407" s="144" t="s">
        <v>5750</v>
      </c>
      <c r="L407" s="10">
        <v>42417</v>
      </c>
      <c r="M407" s="1" t="s">
        <v>6921</v>
      </c>
      <c r="N407" s="10">
        <v>42485</v>
      </c>
      <c r="O407" s="344" t="s">
        <v>7225</v>
      </c>
      <c r="P407" s="10">
        <v>42509</v>
      </c>
      <c r="Q407" s="1088" t="s">
        <v>11020</v>
      </c>
      <c r="R407" s="10">
        <v>43213</v>
      </c>
      <c r="T407" s="10"/>
      <c r="V407" s="10"/>
      <c r="X407" s="10"/>
      <c r="Z407" s="10"/>
      <c r="AB407" s="10"/>
      <c r="AD407" s="10"/>
      <c r="AF407" s="10"/>
      <c r="AH407" s="10"/>
      <c r="AJ407" s="10"/>
      <c r="AL407" s="10"/>
      <c r="AN407" s="10"/>
      <c r="AP407" s="10"/>
      <c r="AR407" s="10"/>
      <c r="AT407" s="10"/>
    </row>
    <row r="408" spans="2:46" ht="159.5" x14ac:dyDescent="0.35">
      <c r="B408" s="20" t="str">
        <f>'INF GERAIS'!B408&amp;IFERROR(IF(INDEX(APOIO!$A$5:$A$50,MATCH('INF GERAIS'!N408,APOIO!$B$5:$B$50,0))="NÃO",APOIO!$A$2&amp;"NÃO VÁLIDO",""),"")</f>
        <v>2014.0384</v>
      </c>
      <c r="C408" s="20" t="str">
        <f>'INF GERAIS'!C408</f>
        <v>AGRESTE CENTRAL</v>
      </c>
      <c r="D408" s="20" t="str">
        <f>'INF GERAIS'!D408</f>
        <v>TACAIMBÓ</v>
      </c>
      <c r="E408" s="20" t="str">
        <f>'INF GERAIS'!E408</f>
        <v>CONSTRUÇÃO DE CANAL DE DRENAGEM</v>
      </c>
      <c r="F408" s="20" t="str">
        <f>'INF GERAIS'!G408</f>
        <v>NORMAL</v>
      </c>
      <c r="G408" s="47" t="s">
        <v>4680</v>
      </c>
      <c r="H408" s="10"/>
      <c r="J408" s="10"/>
      <c r="K408" s="1" t="s">
        <v>6027</v>
      </c>
      <c r="L408" s="10">
        <v>42431</v>
      </c>
      <c r="M408" s="1" t="s">
        <v>6512</v>
      </c>
      <c r="N408" s="10">
        <v>42460</v>
      </c>
      <c r="O408" s="1" t="s">
        <v>7091</v>
      </c>
      <c r="P408" s="10">
        <v>42496</v>
      </c>
      <c r="Q408" s="801" t="s">
        <v>9790</v>
      </c>
      <c r="R408" s="802" t="s">
        <v>9791</v>
      </c>
      <c r="T408" s="10"/>
      <c r="V408" s="10"/>
      <c r="X408" s="10"/>
      <c r="Z408" s="10"/>
      <c r="AB408" s="10"/>
      <c r="AD408" s="10"/>
      <c r="AF408" s="10"/>
      <c r="AH408" s="10"/>
      <c r="AJ408" s="10"/>
      <c r="AL408" s="10"/>
      <c r="AN408" s="10"/>
      <c r="AP408" s="10"/>
      <c r="AR408" s="10"/>
      <c r="AT408" s="10"/>
    </row>
    <row r="409" spans="2:46" s="1346" customFormat="1" ht="246.5" x14ac:dyDescent="0.35">
      <c r="B409" s="1346" t="str">
        <f>'INF GERAIS'!B409&amp;IFERROR(IF(INDEX(APOIO!$A$5:$A$50,MATCH('INF GERAIS'!N409,APOIO!$B$5:$B$50,0))="NÃO",APOIO!$A$2&amp;"NÃO VÁLIDO",""),"")</f>
        <v>2014.0439</v>
      </c>
      <c r="C409" s="1346" t="str">
        <f>'INF GERAIS'!C409</f>
        <v>AGRESTE CENTRAL</v>
      </c>
      <c r="D409" s="1346" t="str">
        <f>'INF GERAIS'!D409</f>
        <v>TACAIMBÓ</v>
      </c>
      <c r="E409" s="1346" t="str">
        <f>'INF GERAIS'!E409</f>
        <v>PAVIMENTAÇÃO EM PARALELEPIPEDOS GRANÍTICOS EM DIVERSAS RUAS EM VIAS URBANAS, NO MUNICÍPIO DE TACAIMBÓ - PE: RUA PEDRO TORRES DA SILVA (TRECHO II); RUA ROMILDO MOREIRA; RUA PEDRO TORRES DA SILVA (TRECHO III); RUA JOSÉ MALAQUIAS FILHO</v>
      </c>
      <c r="F409" s="1346" t="str">
        <f>'INF GERAIS'!G409</f>
        <v>NORMAL</v>
      </c>
      <c r="H409" s="233"/>
      <c r="J409" s="233"/>
      <c r="L409" s="233"/>
      <c r="N409" s="233"/>
      <c r="P409" s="233"/>
      <c r="Q409" s="1349"/>
      <c r="R409" s="1350"/>
      <c r="T409" s="233"/>
      <c r="V409" s="233"/>
      <c r="X409" s="233"/>
      <c r="Z409" s="233"/>
      <c r="AB409" s="233"/>
      <c r="AD409" s="233"/>
      <c r="AF409" s="233"/>
      <c r="AH409" s="233"/>
      <c r="AJ409" s="233"/>
      <c r="AL409" s="233"/>
      <c r="AN409" s="233"/>
      <c r="AP409" s="233"/>
      <c r="AR409" s="233"/>
      <c r="AT409" s="233"/>
    </row>
    <row r="410" spans="2:46" ht="72.5" x14ac:dyDescent="0.35">
      <c r="B410" s="20" t="str">
        <f>'INF GERAIS'!B410&amp;IFERROR(IF(INDEX(APOIO!$A$5:$A$50,MATCH('INF GERAIS'!N410,APOIO!$B$5:$B$50,0))="NÃO",APOIO!$A$2&amp;"NÃO VÁLIDO",""),"")</f>
        <v>2014.0385</v>
      </c>
      <c r="C410" s="20" t="str">
        <f>'INF GERAIS'!C410</f>
        <v>SERTÃO DE ITAPARICA</v>
      </c>
      <c r="D410" s="20" t="str">
        <f>'INF GERAIS'!D410</f>
        <v>TACARATU</v>
      </c>
      <c r="E410" s="20" t="str">
        <f>'INF GERAIS'!E410</f>
        <v>URBANIZAÇÃO E ILUMINAÇÃO DA AVENIDA ARISTIDES TELES DE MENEZES</v>
      </c>
      <c r="F410" s="20" t="str">
        <f>'INF GERAIS'!G410</f>
        <v>NORMAL</v>
      </c>
      <c r="G410" s="47" t="s">
        <v>4680</v>
      </c>
      <c r="H410" s="10"/>
      <c r="J410" s="10"/>
      <c r="K410" s="220" t="s">
        <v>6316</v>
      </c>
      <c r="L410" s="10">
        <v>42416</v>
      </c>
      <c r="M410" s="220" t="s">
        <v>6316</v>
      </c>
      <c r="N410" s="10">
        <v>75315</v>
      </c>
      <c r="O410" s="1128" t="s">
        <v>11169</v>
      </c>
      <c r="P410" s="10">
        <v>43256</v>
      </c>
      <c r="R410" s="10"/>
      <c r="T410" s="10"/>
      <c r="V410" s="10"/>
      <c r="X410" s="10"/>
      <c r="Z410" s="10"/>
      <c r="AB410" s="10"/>
      <c r="AD410" s="10"/>
      <c r="AF410" s="10"/>
      <c r="AH410" s="10"/>
      <c r="AJ410" s="10"/>
      <c r="AL410" s="10"/>
      <c r="AN410" s="10"/>
      <c r="AP410" s="10"/>
      <c r="AR410" s="10"/>
      <c r="AT410" s="10"/>
    </row>
    <row r="411" spans="2:46" ht="87" x14ac:dyDescent="0.35">
      <c r="B411" s="20" t="str">
        <f>'INF GERAIS'!B411&amp;IFERROR(IF(INDEX(APOIO!$A$5:$A$50,MATCH('INF GERAIS'!N411,APOIO!$B$5:$B$50,0))="NÃO",APOIO!$A$2&amp;"NÃO VÁLIDO",""),"")</f>
        <v>2014.0386</v>
      </c>
      <c r="C411" s="20" t="str">
        <f>'INF GERAIS'!C411</f>
        <v>SERTÃO DE ITAPARICA</v>
      </c>
      <c r="D411" s="20" t="str">
        <f>'INF GERAIS'!D411</f>
        <v>TACARATU</v>
      </c>
      <c r="E411" s="20" t="str">
        <f>'INF GERAIS'!E411</f>
        <v>URBANIZAÇÃO E ILUMINAÇÃO DA AVENIDA DEP. AFONSO FERRAZ, NO DISTRITO DE CARAIBEIRAS</v>
      </c>
      <c r="F411" s="20" t="str">
        <f>'INF GERAIS'!G411</f>
        <v>NORMAL</v>
      </c>
      <c r="G411" s="47" t="s">
        <v>4680</v>
      </c>
      <c r="H411" s="10"/>
      <c r="J411" s="10"/>
      <c r="K411" s="1" t="s">
        <v>5698</v>
      </c>
      <c r="L411" s="10">
        <v>42416</v>
      </c>
      <c r="M411" s="220" t="s">
        <v>6316</v>
      </c>
      <c r="N411" s="10">
        <v>75315</v>
      </c>
      <c r="O411" s="1128" t="s">
        <v>11169</v>
      </c>
      <c r="P411" s="233">
        <v>43256</v>
      </c>
      <c r="R411" s="10"/>
      <c r="T411" s="10"/>
      <c r="V411" s="10"/>
      <c r="X411" s="10"/>
      <c r="Z411" s="10"/>
      <c r="AB411" s="10"/>
      <c r="AD411" s="10"/>
      <c r="AF411" s="10"/>
      <c r="AH411" s="10"/>
      <c r="AJ411" s="10"/>
      <c r="AL411" s="10"/>
      <c r="AN411" s="10"/>
      <c r="AP411" s="10"/>
      <c r="AR411" s="10"/>
      <c r="AT411" s="10"/>
    </row>
    <row r="412" spans="2:46" ht="58" x14ac:dyDescent="0.35">
      <c r="B412" s="20" t="str">
        <f>'INF GERAIS'!B412&amp;IFERROR(IF(INDEX(APOIO!$A$5:$A$50,MATCH('INF GERAIS'!N412,APOIO!$B$5:$B$50,0))="NÃO",APOIO!$A$2&amp;"NÃO VÁLIDO",""),"")</f>
        <v>2014.0387</v>
      </c>
      <c r="C412" s="20" t="str">
        <f>'INF GERAIS'!C412</f>
        <v>SERTÃO DE ITAPARICA</v>
      </c>
      <c r="D412" s="20" t="str">
        <f>'INF GERAIS'!D412</f>
        <v>TACARATU</v>
      </c>
      <c r="E412" s="20" t="str">
        <f>'INF GERAIS'!E412</f>
        <v>URBANIZAÇÃO E ILUMINAÇÃO DA AVENIDA MANOEL MARIANO</v>
      </c>
      <c r="F412" s="20" t="str">
        <f>'INF GERAIS'!G412</f>
        <v>NORMAL</v>
      </c>
      <c r="G412" s="47" t="s">
        <v>4680</v>
      </c>
      <c r="H412" s="10"/>
      <c r="J412" s="10"/>
      <c r="K412" s="1" t="s">
        <v>5698</v>
      </c>
      <c r="L412" s="10">
        <v>42416</v>
      </c>
      <c r="M412" s="220" t="s">
        <v>6316</v>
      </c>
      <c r="N412" s="10">
        <v>75315</v>
      </c>
      <c r="O412" s="1128" t="s">
        <v>11169</v>
      </c>
      <c r="P412" s="233">
        <v>43256</v>
      </c>
      <c r="R412" s="10"/>
      <c r="T412" s="10"/>
      <c r="V412" s="10"/>
      <c r="X412" s="10"/>
      <c r="Z412" s="10"/>
      <c r="AB412" s="10"/>
      <c r="AD412" s="10"/>
      <c r="AF412" s="10"/>
      <c r="AH412" s="10"/>
      <c r="AJ412" s="10"/>
      <c r="AL412" s="10"/>
      <c r="AN412" s="10"/>
      <c r="AP412" s="10"/>
      <c r="AR412" s="10"/>
      <c r="AT412" s="10"/>
    </row>
    <row r="413" spans="2:46" ht="87" x14ac:dyDescent="0.35">
      <c r="B413" s="20" t="str">
        <f>'INF GERAIS'!B413&amp;IFERROR(IF(INDEX(APOIO!$A$5:$A$50,MATCH('INF GERAIS'!N413,APOIO!$B$5:$B$50,0))="NÃO",APOIO!$A$2&amp;"NÃO VÁLIDO",""),"")</f>
        <v>2014.0388</v>
      </c>
      <c r="C413" s="20" t="str">
        <f>'INF GERAIS'!C413</f>
        <v>SERTÃO DE ITAPARICA</v>
      </c>
      <c r="D413" s="20" t="str">
        <f>'INF GERAIS'!D413</f>
        <v>TACARATU</v>
      </c>
      <c r="E413" s="20" t="str">
        <f>'INF GERAIS'!E413</f>
        <v>URBANIZAÇÃO E ILUMINAÇÃO DA AVENIDA JOSÉ ESTÊVÃO, NO DISTRITO DE CARAIBEIRAS</v>
      </c>
      <c r="F413" s="20" t="str">
        <f>'INF GERAIS'!G413</f>
        <v>NORMAL</v>
      </c>
      <c r="G413" s="47" t="s">
        <v>4680</v>
      </c>
      <c r="H413" s="10"/>
      <c r="J413" s="10"/>
      <c r="K413" s="1" t="s">
        <v>5698</v>
      </c>
      <c r="L413" s="10">
        <v>42416</v>
      </c>
      <c r="M413" s="220" t="s">
        <v>6316</v>
      </c>
      <c r="N413" s="10">
        <v>75315</v>
      </c>
      <c r="O413" s="1128" t="s">
        <v>11170</v>
      </c>
      <c r="P413" s="233">
        <v>43256</v>
      </c>
      <c r="R413" s="10"/>
      <c r="T413" s="10"/>
      <c r="V413" s="10"/>
      <c r="X413" s="10"/>
      <c r="Z413" s="10"/>
      <c r="AB413" s="10"/>
      <c r="AD413" s="10"/>
      <c r="AF413" s="10"/>
      <c r="AH413" s="10"/>
      <c r="AJ413" s="10"/>
      <c r="AL413" s="10"/>
      <c r="AN413" s="10"/>
      <c r="AP413" s="10"/>
      <c r="AR413" s="10"/>
      <c r="AT413" s="10"/>
    </row>
    <row r="414" spans="2:46" ht="87" x14ac:dyDescent="0.35">
      <c r="B414" s="20" t="str">
        <f>'INF GERAIS'!B414&amp;IFERROR(IF(INDEX(APOIO!$A$5:$A$50,MATCH('INF GERAIS'!N414,APOIO!$B$5:$B$50,0))="NÃO",APOIO!$A$2&amp;"NÃO VÁLIDO",""),"")</f>
        <v>2014.0389</v>
      </c>
      <c r="C414" s="20" t="str">
        <f>'INF GERAIS'!C414</f>
        <v>SERTÃO DE ITAPARICA</v>
      </c>
      <c r="D414" s="20" t="str">
        <f>'INF GERAIS'!D414</f>
        <v>TACARATU</v>
      </c>
      <c r="E414" s="20" t="str">
        <f>'INF GERAIS'!E414</f>
        <v>REFORMA E AMPLIAÇÃO DA PRAÇA FRANCINA MARIA DE ARAÚJO NO DISTRITO DE CARAIBEIRAS</v>
      </c>
      <c r="F414" s="20" t="str">
        <f>'INF GERAIS'!G414</f>
        <v>NORMAL</v>
      </c>
      <c r="G414" s="47" t="s">
        <v>4680</v>
      </c>
      <c r="H414" s="10"/>
      <c r="J414" s="10"/>
      <c r="K414" s="1" t="s">
        <v>5697</v>
      </c>
      <c r="L414" s="10">
        <v>42416</v>
      </c>
      <c r="M414" s="220" t="s">
        <v>6317</v>
      </c>
      <c r="N414" s="10">
        <v>75315</v>
      </c>
      <c r="O414" s="1128" t="s">
        <v>11170</v>
      </c>
      <c r="P414" s="233">
        <v>43256</v>
      </c>
      <c r="R414" s="10"/>
      <c r="T414" s="10"/>
      <c r="V414" s="10"/>
      <c r="X414" s="10"/>
      <c r="Z414" s="10"/>
      <c r="AB414" s="10"/>
      <c r="AD414" s="10"/>
      <c r="AF414" s="10"/>
      <c r="AH414" s="10"/>
      <c r="AJ414" s="10"/>
      <c r="AL414" s="10"/>
      <c r="AN414" s="10"/>
      <c r="AP414" s="10"/>
      <c r="AR414" s="10"/>
      <c r="AT414" s="10"/>
    </row>
    <row r="415" spans="2:46" ht="72.5" x14ac:dyDescent="0.35">
      <c r="B415" s="20" t="str">
        <f>'INF GERAIS'!B415&amp;IFERROR(IF(INDEX(APOIO!$A$5:$A$50,MATCH('INF GERAIS'!N415,APOIO!$B$5:$B$50,0))="NÃO",APOIO!$A$2&amp;"NÃO VÁLIDO",""),"")</f>
        <v>2014.0390</v>
      </c>
      <c r="C415" s="20" t="str">
        <f>'INF GERAIS'!C415</f>
        <v>MATA SUL</v>
      </c>
      <c r="D415" s="20" t="str">
        <f>'INF GERAIS'!D415</f>
        <v>TAMANDARÉ</v>
      </c>
      <c r="E415" s="20" t="str">
        <f>'INF GERAIS'!E415</f>
        <v>CONSTRUÇÃO DO PREDIO DA PREFEITURA DO MUNICÍPIO DE TAMANDARÉ</v>
      </c>
      <c r="F415" s="20" t="str">
        <f>'INF GERAIS'!G415</f>
        <v>NORMAL</v>
      </c>
      <c r="G415" s="47" t="s">
        <v>4680</v>
      </c>
      <c r="H415" s="10"/>
      <c r="J415" s="10"/>
      <c r="K415" s="1" t="s">
        <v>5620</v>
      </c>
      <c r="L415" s="10">
        <v>42416</v>
      </c>
      <c r="M415" s="249" t="s">
        <v>6495</v>
      </c>
      <c r="N415" s="10">
        <v>42458</v>
      </c>
      <c r="P415" s="10"/>
      <c r="R415" s="10"/>
      <c r="T415" s="10"/>
      <c r="V415" s="10"/>
      <c r="X415" s="10"/>
      <c r="Z415" s="10"/>
      <c r="AB415" s="10"/>
      <c r="AD415" s="10"/>
      <c r="AF415" s="10"/>
      <c r="AH415" s="10"/>
      <c r="AJ415" s="10"/>
      <c r="AL415" s="10"/>
      <c r="AN415" s="10"/>
      <c r="AP415" s="10"/>
      <c r="AR415" s="10"/>
      <c r="AT415" s="10"/>
    </row>
    <row r="416" spans="2:46" ht="58" x14ac:dyDescent="0.35">
      <c r="B416" s="20" t="str">
        <f>'INF GERAIS'!B416&amp;IFERROR(IF(INDEX(APOIO!$A$5:$A$50,MATCH('INF GERAIS'!N416,APOIO!$B$5:$B$50,0))="NÃO",APOIO!$A$2&amp;"NÃO VÁLIDO",""),"")</f>
        <v>2014.0391</v>
      </c>
      <c r="C416" s="20" t="str">
        <f>'INF GERAIS'!C416</f>
        <v>AGRESTE SETENTRIONAL</v>
      </c>
      <c r="D416" s="20" t="str">
        <f>'INF GERAIS'!D416</f>
        <v>TAQUARITINGA DO NORTE</v>
      </c>
      <c r="E416" s="20" t="str">
        <f>'INF GERAIS'!E416</f>
        <v>URBANIZAÇÃO / PAVMENTAÇÃO DE VIAS PÚBLICAS</v>
      </c>
      <c r="F416" s="20" t="str">
        <f>'INF GERAIS'!G416</f>
        <v>NORMAL</v>
      </c>
      <c r="G416" s="47" t="s">
        <v>4680</v>
      </c>
      <c r="H416" s="10"/>
      <c r="J416" s="10"/>
      <c r="K416" s="663" t="s">
        <v>8910</v>
      </c>
      <c r="L416" s="10">
        <v>42425</v>
      </c>
      <c r="M416" s="666" t="s">
        <v>8915</v>
      </c>
      <c r="N416" s="10"/>
      <c r="P416" s="10"/>
      <c r="R416" s="10"/>
      <c r="T416" s="10"/>
      <c r="V416" s="10"/>
      <c r="X416" s="10"/>
      <c r="Z416" s="10"/>
      <c r="AB416" s="10"/>
      <c r="AD416" s="10"/>
      <c r="AF416" s="10"/>
      <c r="AH416" s="10"/>
      <c r="AJ416" s="10"/>
      <c r="AL416" s="10"/>
      <c r="AN416" s="10"/>
      <c r="AP416" s="10"/>
      <c r="AR416" s="10"/>
      <c r="AT416" s="10"/>
    </row>
    <row r="417" spans="2:46" ht="58" x14ac:dyDescent="0.35">
      <c r="B417" s="20" t="str">
        <f>'INF GERAIS'!B417&amp;IFERROR(IF(INDEX(APOIO!$A$5:$A$50,MATCH('INF GERAIS'!N417,APOIO!$B$5:$B$50,0))="NÃO",APOIO!$A$2&amp;"NÃO VÁLIDO",""),"")</f>
        <v>2014.0392</v>
      </c>
      <c r="C417" s="20" t="str">
        <f>'INF GERAIS'!C417</f>
        <v>AGRESTE SETENTRIONAL</v>
      </c>
      <c r="D417" s="20" t="str">
        <f>'INF GERAIS'!D417</f>
        <v>TAQUARITINGA DO NORTE</v>
      </c>
      <c r="E417" s="20" t="str">
        <f>'INF GERAIS'!E417</f>
        <v>REFORMA E AMPLIAÇÃO POSTO DE SAUDE DE ALGODÃO</v>
      </c>
      <c r="F417" s="20" t="str">
        <f>'INF GERAIS'!G417</f>
        <v>NORMAL</v>
      </c>
      <c r="G417" s="47" t="s">
        <v>4680</v>
      </c>
      <c r="H417" s="10"/>
      <c r="J417" s="10"/>
      <c r="K417" s="663" t="s">
        <v>8911</v>
      </c>
      <c r="L417" s="10">
        <v>42425</v>
      </c>
      <c r="M417" s="666" t="s">
        <v>8915</v>
      </c>
      <c r="N417" s="10"/>
      <c r="P417" s="10"/>
      <c r="R417" s="10"/>
      <c r="T417" s="10"/>
      <c r="V417" s="10"/>
      <c r="X417" s="10"/>
      <c r="Z417" s="10"/>
      <c r="AB417" s="10"/>
      <c r="AD417" s="10"/>
      <c r="AF417" s="10"/>
      <c r="AH417" s="10"/>
      <c r="AJ417" s="10"/>
      <c r="AL417" s="10"/>
      <c r="AN417" s="10"/>
      <c r="AP417" s="10"/>
      <c r="AR417" s="10"/>
      <c r="AT417" s="10"/>
    </row>
    <row r="418" spans="2:46" ht="87" x14ac:dyDescent="0.35">
      <c r="B418" s="20" t="str">
        <f>'INF GERAIS'!B418&amp;IFERROR(IF(INDEX(APOIO!$A$5:$A$50,MATCH('INF GERAIS'!N418,APOIO!$B$5:$B$50,0))="NÃO",APOIO!$A$2&amp;"NÃO VÁLIDO",""),"")</f>
        <v>2014.0393</v>
      </c>
      <c r="C418" s="20" t="str">
        <f>'INF GERAIS'!C418</f>
        <v>AGRESTE SETENTRIONAL</v>
      </c>
      <c r="D418" s="20" t="str">
        <f>'INF GERAIS'!D418</f>
        <v>TAQUARITINGA DO NORTE</v>
      </c>
      <c r="E418" s="20" t="str">
        <f>'INF GERAIS'!E418</f>
        <v>PROJETO DE REFORMA COM COBERTURA DA QUADRA DE ESPORTE PE. ESTANISLAU PIRES</v>
      </c>
      <c r="F418" s="20" t="str">
        <f>'INF GERAIS'!G418</f>
        <v>NORMAL</v>
      </c>
      <c r="G418" s="47" t="s">
        <v>4680</v>
      </c>
      <c r="H418" s="10"/>
      <c r="J418" s="10"/>
      <c r="K418" s="1" t="s">
        <v>5969</v>
      </c>
      <c r="L418" s="10">
        <v>42425</v>
      </c>
      <c r="M418" s="666" t="s">
        <v>8915</v>
      </c>
      <c r="N418" s="10"/>
      <c r="P418" s="10"/>
      <c r="R418" s="10"/>
      <c r="T418" s="10"/>
      <c r="V418" s="10"/>
      <c r="X418" s="10"/>
      <c r="Z418" s="10"/>
      <c r="AB418" s="10"/>
      <c r="AD418" s="10"/>
      <c r="AF418" s="10"/>
      <c r="AH418" s="10"/>
      <c r="AJ418" s="10"/>
      <c r="AL418" s="10"/>
      <c r="AN418" s="10"/>
      <c r="AP418" s="10"/>
      <c r="AR418" s="10"/>
      <c r="AT418" s="10"/>
    </row>
    <row r="419" spans="2:46" ht="130.5" x14ac:dyDescent="0.35">
      <c r="B419" s="20" t="str">
        <f>'INF GERAIS'!B419&amp;IFERROR(IF(INDEX(APOIO!$A$5:$A$50,MATCH('INF GERAIS'!N419,APOIO!$B$5:$B$50,0))="NÃO",APOIO!$A$2&amp;"NÃO VÁLIDO",""),"")</f>
        <v>2014.0394</v>
      </c>
      <c r="C419" s="20" t="str">
        <f>'INF GERAIS'!C419</f>
        <v>AGRESTE MERIDIONAL</v>
      </c>
      <c r="D419" s="20" t="str">
        <f>'INF GERAIS'!D419</f>
        <v>TEREZINHA</v>
      </c>
      <c r="E419" s="20" t="str">
        <f>'INF GERAIS'!E419</f>
        <v>MODERNIZAÇÃO DO ESTÁDIO MUNICIPAL ANTÔNIO FERNANDO CALADO DE LIMA</v>
      </c>
      <c r="F419" s="20" t="str">
        <f>'INF GERAIS'!G419</f>
        <v>NORMAL</v>
      </c>
      <c r="G419" s="47" t="s">
        <v>4680</v>
      </c>
      <c r="H419" s="10"/>
      <c r="J419" s="10"/>
      <c r="K419" s="1" t="s">
        <v>5982</v>
      </c>
      <c r="L419" s="10">
        <v>42429</v>
      </c>
      <c r="M419" s="1" t="s">
        <v>6352</v>
      </c>
      <c r="N419" s="10">
        <v>42445</v>
      </c>
      <c r="O419" s="311" t="s">
        <v>7388</v>
      </c>
      <c r="P419" s="10">
        <v>42528</v>
      </c>
      <c r="R419" s="10"/>
      <c r="T419" s="10"/>
      <c r="V419" s="10"/>
      <c r="X419" s="10"/>
      <c r="Z419" s="10"/>
      <c r="AB419" s="10"/>
      <c r="AD419" s="10"/>
      <c r="AF419" s="10"/>
      <c r="AH419" s="10"/>
      <c r="AJ419" s="10"/>
      <c r="AL419" s="10"/>
      <c r="AN419" s="10"/>
      <c r="AP419" s="10"/>
      <c r="AR419" s="10"/>
      <c r="AT419" s="10"/>
    </row>
    <row r="420" spans="2:46" s="833" customFormat="1" ht="58" x14ac:dyDescent="0.35">
      <c r="B420" s="833" t="str">
        <f>'INF GERAIS'!B420&amp;IFERROR(IF(INDEX(APOIO!$A$5:$A$50,MATCH('INF GERAIS'!N420,APOIO!$B$5:$B$50,0))="NÃO",APOIO!$A$2&amp;"NÃO VÁLIDO",""),"")</f>
        <v>2014.0432</v>
      </c>
      <c r="C420" s="833" t="str">
        <f>'INF GERAIS'!C420</f>
        <v>AGRESTE MERIDIONAL</v>
      </c>
      <c r="D420" s="833" t="str">
        <f>'INF GERAIS'!D420</f>
        <v>TEREZINHA</v>
      </c>
      <c r="E420" s="833" t="str">
        <f>'INF GERAIS'!E420</f>
        <v>PAVIMENTAÇÃO EM PARALELEPÍPEDOS DE DIVERSAS RUAS</v>
      </c>
      <c r="F420" s="833" t="str">
        <f>'INF GERAIS'!G420</f>
        <v>NORMAL</v>
      </c>
      <c r="H420" s="233"/>
      <c r="J420" s="233"/>
      <c r="L420" s="233"/>
      <c r="N420" s="233"/>
      <c r="P420" s="233"/>
      <c r="R420" s="233"/>
      <c r="T420" s="233"/>
      <c r="V420" s="233"/>
      <c r="X420" s="233"/>
      <c r="Z420" s="233"/>
      <c r="AB420" s="233"/>
      <c r="AD420" s="233"/>
      <c r="AF420" s="233"/>
      <c r="AH420" s="233"/>
      <c r="AJ420" s="233"/>
      <c r="AL420" s="233"/>
      <c r="AN420" s="233"/>
      <c r="AP420" s="233"/>
      <c r="AR420" s="233"/>
      <c r="AT420" s="233"/>
    </row>
    <row r="421" spans="2:46" ht="72.5" x14ac:dyDescent="0.35">
      <c r="B421" s="20" t="str">
        <f>'INF GERAIS'!B421&amp;IFERROR(IF(INDEX(APOIO!$A$5:$A$50,MATCH('INF GERAIS'!N421,APOIO!$B$5:$B$50,0))="NÃO",APOIO!$A$2&amp;"NÃO VÁLIDO",""),"")</f>
        <v>2014.0395</v>
      </c>
      <c r="C421" s="20" t="str">
        <f>'INF GERAIS'!C421</f>
        <v>SERTÃO CENTRAL</v>
      </c>
      <c r="D421" s="20" t="str">
        <f>'INF GERAIS'!D421</f>
        <v>TERRA NOVA</v>
      </c>
      <c r="E421" s="20" t="str">
        <f>'INF GERAIS'!E421</f>
        <v>DRENAGEM SUPERFICIAL DE ÁGUAS PLUVIAIS E PAVIMENTAÇÃO DE VIAS</v>
      </c>
      <c r="F421" s="20" t="str">
        <f>'INF GERAIS'!G421</f>
        <v>NORMAL</v>
      </c>
      <c r="G421" s="47" t="s">
        <v>4680</v>
      </c>
      <c r="H421" s="10"/>
      <c r="J421" s="10"/>
      <c r="L421" s="10"/>
      <c r="N421" s="10"/>
      <c r="P421" s="10"/>
      <c r="R421" s="10"/>
      <c r="T421" s="10"/>
      <c r="V421" s="10"/>
      <c r="X421" s="10"/>
      <c r="Z421" s="10"/>
      <c r="AB421" s="10"/>
      <c r="AD421" s="10"/>
      <c r="AF421" s="10"/>
      <c r="AH421" s="10"/>
      <c r="AJ421" s="10"/>
      <c r="AL421" s="10"/>
      <c r="AN421" s="10"/>
      <c r="AP421" s="10"/>
      <c r="AR421" s="10"/>
      <c r="AT421" s="10"/>
    </row>
    <row r="422" spans="2:46" ht="101.5" x14ac:dyDescent="0.35">
      <c r="B422" s="20" t="str">
        <f>'INF GERAIS'!B422&amp;IFERROR(IF(INDEX(APOIO!$A$5:$A$50,MATCH('INF GERAIS'!N422,APOIO!$B$5:$B$50,0))="NÃO",APOIO!$A$2&amp;"NÃO VÁLIDO",""),"")</f>
        <v>2014.0396</v>
      </c>
      <c r="C422" s="20" t="str">
        <f>'INF GERAIS'!C422</f>
        <v>MATA NORTE</v>
      </c>
      <c r="D422" s="20" t="str">
        <f>'INF GERAIS'!D422</f>
        <v>TIMBAÚBA</v>
      </c>
      <c r="E422" s="20" t="str">
        <f>'INF GERAIS'!E422</f>
        <v>PAVIMENTAÇÃO EM PARALELEPÍPEDO DE RUAS DO BAIRRO DE SAPUCAIA</v>
      </c>
      <c r="F422" s="20" t="str">
        <f>'INF GERAIS'!G422</f>
        <v>NORMAL</v>
      </c>
      <c r="G422" s="47" t="s">
        <v>4680</v>
      </c>
      <c r="H422" s="10"/>
      <c r="J422" s="10"/>
      <c r="K422" s="219" t="s">
        <v>6285</v>
      </c>
      <c r="L422" s="10">
        <v>42443</v>
      </c>
      <c r="M422" s="1" t="s">
        <v>8878</v>
      </c>
      <c r="N422" s="10">
        <v>42773</v>
      </c>
      <c r="O422" s="966" t="s">
        <v>10348</v>
      </c>
      <c r="P422" s="10">
        <v>43118</v>
      </c>
      <c r="R422" s="10"/>
      <c r="T422" s="10"/>
      <c r="V422" s="10"/>
      <c r="X422" s="10"/>
      <c r="Z422" s="10"/>
      <c r="AB422" s="10"/>
      <c r="AD422" s="10"/>
      <c r="AF422" s="10"/>
      <c r="AH422" s="10"/>
      <c r="AJ422" s="10"/>
      <c r="AL422" s="10"/>
      <c r="AN422" s="10"/>
      <c r="AP422" s="10"/>
      <c r="AR422" s="10"/>
      <c r="AT422" s="10"/>
    </row>
    <row r="423" spans="2:46" ht="101.5" x14ac:dyDescent="0.35">
      <c r="B423" s="20" t="str">
        <f>'INF GERAIS'!B423&amp;IFERROR(IF(INDEX(APOIO!$A$5:$A$50,MATCH('INF GERAIS'!N423,APOIO!$B$5:$B$50,0))="NÃO",APOIO!$A$2&amp;"NÃO VÁLIDO",""),"")</f>
        <v>2014.0397</v>
      </c>
      <c r="C423" s="20" t="str">
        <f>'INF GERAIS'!C423</f>
        <v>AGRESTE SETENTRIONAL</v>
      </c>
      <c r="D423" s="20" t="str">
        <f>'INF GERAIS'!D423</f>
        <v>TORITAMA</v>
      </c>
      <c r="E423" s="34" t="str">
        <f>'INF GERAIS'!E423</f>
        <v>PAVIMENTAÇÃO DE RUAS DO MUNICÍPIO DE TORITAMA ATRAVÉS DA EXECUÇÃO DE PAVIMENTAÇÃO E OBRAS DE INFRAESTRUTURA DAS RUAS JOSÉ HERALDO DA SILVA, MIGUEL TAVARES, SÃO CRISTÓVÃO, JOSE LUIS TAVARES, JOÃO ANTONIO DE MOURA, MARIANO MANOEL, RUA EMIDIO JORDAO, CASTRO ALVES, SANTOS DUMONT, ABENICIO ARTHUR SOBRAL, LUIS TOMAS DA SILVA, COLOMBIA, MEXICO, ANTONIO SOARES, DAS AVENIDAS ROMEU SIMPLICIO E JOSE LUIS DA SILVA E DA TRAVESSA CASTRO ALVES, CONTARÁ AINDA COM IMPLANTAÇÃO DE MEIO-FIO EM PEDRA GRANÍTICA</v>
      </c>
      <c r="F423" s="20" t="str">
        <f>'INF GERAIS'!G423</f>
        <v>NORMAL</v>
      </c>
      <c r="G423" s="47" t="s">
        <v>4680</v>
      </c>
      <c r="H423" s="10"/>
      <c r="J423" s="10"/>
      <c r="K423" s="974" t="s">
        <v>10387</v>
      </c>
      <c r="L423" s="10">
        <v>42424</v>
      </c>
      <c r="M423" s="1" t="s">
        <v>6359</v>
      </c>
      <c r="N423" s="10">
        <v>42446</v>
      </c>
      <c r="P423" s="10"/>
      <c r="R423" s="10"/>
      <c r="T423" s="10"/>
      <c r="V423" s="10"/>
      <c r="X423" s="10"/>
      <c r="Z423" s="10"/>
      <c r="AB423" s="10"/>
      <c r="AD423" s="10"/>
      <c r="AF423" s="10"/>
      <c r="AH423" s="10"/>
      <c r="AJ423" s="10"/>
      <c r="AL423" s="10"/>
      <c r="AN423" s="10"/>
      <c r="AP423" s="10"/>
      <c r="AR423" s="10"/>
      <c r="AT423" s="10"/>
    </row>
    <row r="424" spans="2:46" ht="58" x14ac:dyDescent="0.35">
      <c r="B424" s="20" t="str">
        <f>'INF GERAIS'!B424&amp;IFERROR(IF(INDEX(APOIO!$A$5:$A$50,MATCH('INF GERAIS'!N424,APOIO!$B$5:$B$50,0))="NÃO",APOIO!$A$2&amp;"NÃO VÁLIDO",""),"")</f>
        <v>2014.0398</v>
      </c>
      <c r="C424" s="20" t="str">
        <f>'INF GERAIS'!C424</f>
        <v>MATA NORTE</v>
      </c>
      <c r="D424" s="20" t="str">
        <f>'INF GERAIS'!D424</f>
        <v>TRACUNHAÉM</v>
      </c>
      <c r="E424" s="20" t="str">
        <f>'INF GERAIS'!E424</f>
        <v xml:space="preserve">PAVIMENTAÇÃO EM PARALELEPÍPEDO DE DIVERSAS RUAS </v>
      </c>
      <c r="F424" s="20" t="str">
        <f>'INF GERAIS'!G424</f>
        <v>NORMAL</v>
      </c>
      <c r="G424" s="47" t="s">
        <v>4680</v>
      </c>
      <c r="H424" s="10"/>
      <c r="J424" s="10"/>
      <c r="K424" s="1" t="s">
        <v>6215</v>
      </c>
      <c r="L424" s="10">
        <v>42438</v>
      </c>
      <c r="M424" s="1240" t="s">
        <v>11630</v>
      </c>
      <c r="N424" s="10">
        <v>43357</v>
      </c>
      <c r="P424" s="10"/>
      <c r="R424" s="10"/>
      <c r="T424" s="10"/>
      <c r="V424" s="10"/>
      <c r="X424" s="10"/>
      <c r="Z424" s="10"/>
      <c r="AB424" s="10"/>
      <c r="AD424" s="10"/>
      <c r="AF424" s="10"/>
      <c r="AH424" s="10"/>
      <c r="AJ424" s="10"/>
      <c r="AL424" s="10"/>
      <c r="AN424" s="10"/>
      <c r="AP424" s="10"/>
      <c r="AR424" s="10"/>
      <c r="AT424" s="10"/>
    </row>
    <row r="425" spans="2:46" ht="261" x14ac:dyDescent="0.35">
      <c r="B425" s="20" t="str">
        <f>'INF GERAIS'!B425&amp;IFERROR(IF(INDEX(APOIO!$A$5:$A$50,MATCH('INF GERAIS'!N425,APOIO!$B$5:$B$50,0))="NÃO",APOIO!$A$2&amp;"NÃO VÁLIDO",""),"")</f>
        <v>2014.0399</v>
      </c>
      <c r="C425" s="20" t="str">
        <f>'INF GERAIS'!C425</f>
        <v>SERTÃO DO ARARIPE</v>
      </c>
      <c r="D425" s="20" t="str">
        <f>'INF GERAIS'!D425</f>
        <v>TRINDADE</v>
      </c>
      <c r="E425" s="20" t="str">
        <f>'INF GERAIS'!E425</f>
        <v>MELHORIA DA ACESSIBILIDADE AS COMUNIDADES EM ÁREAS DE RISCO E VULNERABILIDADE SOCIAL/CONSTRUÇÃO DE PAVIMENTAÇÃO EM PARALEL. GRANÍTICO, CONSTRUÇÃO DE MEIO FIO, RAMPAS E ACESSIBILIDADE, PLACAS DE IDENTIFICAÇÃO DE RUAS E SINALIZAÇÃO</v>
      </c>
      <c r="F425" s="20" t="str">
        <f>'INF GERAIS'!G425</f>
        <v>NORMAL</v>
      </c>
      <c r="G425" s="47" t="s">
        <v>4680</v>
      </c>
      <c r="H425" s="10"/>
      <c r="J425" s="10"/>
      <c r="K425" s="597" t="s">
        <v>5706</v>
      </c>
      <c r="L425" s="10">
        <v>42416</v>
      </c>
      <c r="M425" s="597" t="s">
        <v>8629</v>
      </c>
      <c r="N425" s="10">
        <v>42683</v>
      </c>
      <c r="O425" s="597" t="s">
        <v>8630</v>
      </c>
      <c r="P425" s="10">
        <v>42683</v>
      </c>
      <c r="R425" s="10"/>
      <c r="T425" s="10"/>
      <c r="V425" s="10"/>
      <c r="X425" s="10"/>
      <c r="Z425" s="10"/>
      <c r="AB425" s="10"/>
      <c r="AD425" s="10"/>
      <c r="AF425" s="10"/>
      <c r="AH425" s="10"/>
      <c r="AJ425" s="10"/>
      <c r="AL425" s="10"/>
      <c r="AN425" s="10"/>
      <c r="AP425" s="10"/>
      <c r="AR425" s="10"/>
      <c r="AT425" s="10"/>
    </row>
    <row r="426" spans="2:46" ht="101.5" x14ac:dyDescent="0.35">
      <c r="B426" s="20" t="str">
        <f>'INF GERAIS'!B426&amp;IFERROR(IF(INDEX(APOIO!$A$5:$A$50,MATCH('INF GERAIS'!N426,APOIO!$B$5:$B$50,0))="NÃO",APOIO!$A$2&amp;"NÃO VÁLIDO",""),"")</f>
        <v>2014.0400</v>
      </c>
      <c r="C426" s="20" t="str">
        <f>'INF GERAIS'!C426</f>
        <v>SERTÃO DO PAJEÚ</v>
      </c>
      <c r="D426" s="20" t="str">
        <f>'INF GERAIS'!D426</f>
        <v>TRIUNFO</v>
      </c>
      <c r="E426" s="20" t="str">
        <f>'INF GERAIS'!E426</f>
        <v>PAVIMENTAÇÃO EM PARALELEPÍPEDOS GRANÍTICOS NA RUA SEBASTIÃO MARTINS E RUA PROJETADA A</v>
      </c>
      <c r="F426" s="20" t="str">
        <f>'INF GERAIS'!G426</f>
        <v>NORMAL</v>
      </c>
      <c r="G426" s="47" t="s">
        <v>4680</v>
      </c>
      <c r="H426" s="10"/>
      <c r="J426" s="10"/>
      <c r="K426" s="144" t="s">
        <v>5741</v>
      </c>
      <c r="L426" s="10">
        <v>42416</v>
      </c>
      <c r="N426" s="10"/>
      <c r="P426" s="10"/>
      <c r="R426" s="10"/>
      <c r="T426" s="10"/>
      <c r="V426" s="10"/>
      <c r="X426" s="10"/>
      <c r="Z426" s="10"/>
      <c r="AB426" s="10"/>
      <c r="AD426" s="10"/>
      <c r="AF426" s="10"/>
      <c r="AH426" s="10"/>
      <c r="AJ426" s="10"/>
      <c r="AL426" s="10"/>
      <c r="AN426" s="10"/>
      <c r="AP426" s="10"/>
      <c r="AR426" s="10"/>
      <c r="AT426" s="10"/>
    </row>
    <row r="427" spans="2:46" ht="116" x14ac:dyDescent="0.35">
      <c r="B427" s="20" t="str">
        <f>'INF GERAIS'!B427&amp;IFERROR(IF(INDEX(APOIO!$A$5:$A$50,MATCH('INF GERAIS'!N427,APOIO!$B$5:$B$50,0))="NÃO",APOIO!$A$2&amp;"NÃO VÁLIDO",""),"")</f>
        <v>2014.0401</v>
      </c>
      <c r="C427" s="20" t="str">
        <f>'INF GERAIS'!C427</f>
        <v>SERTÃO DO PAJEÚ</v>
      </c>
      <c r="D427" s="20" t="str">
        <f>'INF GERAIS'!D427</f>
        <v>TRIUNFO</v>
      </c>
      <c r="E427" s="20" t="str">
        <f>'INF GERAIS'!E427</f>
        <v>2ª ETAPA DE REFORMA E AMPLIAÇÃO DA MATERNIDADE FELINDO WANDERLEY</v>
      </c>
      <c r="F427" s="20" t="str">
        <f>'INF GERAIS'!G427</f>
        <v>NORMAL</v>
      </c>
      <c r="G427" s="47" t="s">
        <v>4680</v>
      </c>
      <c r="H427" s="10"/>
      <c r="J427" s="10"/>
      <c r="K427" s="1" t="s">
        <v>5742</v>
      </c>
      <c r="L427" s="10"/>
      <c r="M427" s="508" t="s">
        <v>8146</v>
      </c>
      <c r="N427" s="10">
        <v>42599</v>
      </c>
      <c r="O427" s="1" t="s">
        <v>8178</v>
      </c>
      <c r="P427" s="10">
        <v>42606</v>
      </c>
      <c r="R427" s="10"/>
      <c r="T427" s="10"/>
      <c r="V427" s="10"/>
      <c r="X427" s="10"/>
      <c r="Z427" s="10"/>
      <c r="AB427" s="10"/>
      <c r="AD427" s="10"/>
      <c r="AF427" s="10"/>
      <c r="AH427" s="10"/>
      <c r="AJ427" s="10"/>
      <c r="AL427" s="10"/>
      <c r="AN427" s="10"/>
      <c r="AP427" s="10"/>
      <c r="AR427" s="10"/>
      <c r="AT427" s="10"/>
    </row>
    <row r="428" spans="2:46" ht="159.5" x14ac:dyDescent="0.35">
      <c r="B428" s="20" t="str">
        <f>'INF GERAIS'!B428&amp;IFERROR(IF(INDEX(APOIO!$A$5:$A$50,MATCH('INF GERAIS'!N428,APOIO!$B$5:$B$50,0))="NÃO",APOIO!$A$2&amp;"NÃO VÁLIDO",""),"")</f>
        <v>2014.0402</v>
      </c>
      <c r="C428" s="20" t="str">
        <f>'INF GERAIS'!C428</f>
        <v>SERTÃO DO PAJEÚ</v>
      </c>
      <c r="D428" s="20" t="str">
        <f>'INF GERAIS'!D428</f>
        <v>TRIUNFO</v>
      </c>
      <c r="E428" s="20" t="str">
        <f>'INF GERAIS'!E428</f>
        <v>REFORMA DO MERCADO PÚBLICO DE TRIUNFO</v>
      </c>
      <c r="F428" s="20" t="str">
        <f>'INF GERAIS'!G428</f>
        <v>NORMAL</v>
      </c>
      <c r="G428" s="47" t="s">
        <v>4680</v>
      </c>
      <c r="H428" s="10"/>
      <c r="J428" s="10"/>
      <c r="K428" s="144" t="s">
        <v>5743</v>
      </c>
      <c r="L428" s="10">
        <v>42416</v>
      </c>
      <c r="M428" s="408" t="s">
        <v>7664</v>
      </c>
      <c r="N428" s="10">
        <v>42556</v>
      </c>
      <c r="O428" s="1" t="s">
        <v>8216</v>
      </c>
      <c r="P428" s="10">
        <v>42612</v>
      </c>
      <c r="Q428" s="1" t="s">
        <v>8244</v>
      </c>
      <c r="R428" s="10">
        <v>42618</v>
      </c>
      <c r="T428" s="10"/>
      <c r="V428" s="10"/>
      <c r="X428" s="10"/>
      <c r="Z428" s="10"/>
      <c r="AB428" s="10"/>
      <c r="AD428" s="10"/>
      <c r="AF428" s="10"/>
      <c r="AH428" s="10"/>
      <c r="AJ428" s="10"/>
      <c r="AL428" s="10"/>
      <c r="AN428" s="10"/>
      <c r="AP428" s="10"/>
      <c r="AR428" s="10"/>
      <c r="AT428" s="10"/>
    </row>
    <row r="429" spans="2:46" ht="130.5" x14ac:dyDescent="0.35">
      <c r="B429" s="20" t="str">
        <f>'INF GERAIS'!B429&amp;IFERROR(IF(INDEX(APOIO!$A$5:$A$50,MATCH('INF GERAIS'!N429,APOIO!$B$5:$B$50,0))="NÃO",APOIO!$A$2&amp;"NÃO VÁLIDO",""),"")</f>
        <v>2014.0403</v>
      </c>
      <c r="C429" s="20" t="str">
        <f>'INF GERAIS'!C429</f>
        <v>AGRESTE MERIDIONAL</v>
      </c>
      <c r="D429" s="20" t="str">
        <f>'INF GERAIS'!D429</f>
        <v>TUPANATINGA</v>
      </c>
      <c r="E429" s="20" t="str">
        <f>'INF GERAIS'!E429</f>
        <v>PAVIMENTAÇÃO GRANÍTICA DE VÁRIAS RUAS</v>
      </c>
      <c r="F429" s="20" t="str">
        <f>'INF GERAIS'!G429</f>
        <v>NORMAL</v>
      </c>
      <c r="G429" s="47" t="s">
        <v>4680</v>
      </c>
      <c r="H429" s="10"/>
      <c r="J429" s="10"/>
      <c r="K429" s="212" t="s">
        <v>7007</v>
      </c>
      <c r="L429" s="10">
        <v>42489</v>
      </c>
      <c r="M429" s="1" t="s">
        <v>7368</v>
      </c>
      <c r="N429" s="10">
        <v>42523</v>
      </c>
      <c r="O429" s="355" t="s">
        <v>7384</v>
      </c>
      <c r="P429" s="10">
        <v>42528</v>
      </c>
      <c r="Q429" s="449" t="s">
        <v>7904</v>
      </c>
      <c r="R429" s="10">
        <v>42559</v>
      </c>
      <c r="S429" s="1" t="s">
        <v>8237</v>
      </c>
      <c r="T429" s="10">
        <v>42615</v>
      </c>
      <c r="U429" s="1" t="s">
        <v>8884</v>
      </c>
      <c r="V429" s="10">
        <v>42773</v>
      </c>
      <c r="W429" s="1" t="s">
        <v>11525</v>
      </c>
      <c r="X429" s="10">
        <v>43006</v>
      </c>
      <c r="Z429" s="10"/>
      <c r="AB429" s="10"/>
      <c r="AD429" s="10"/>
      <c r="AF429" s="10"/>
      <c r="AH429" s="10"/>
      <c r="AJ429" s="10"/>
      <c r="AL429" s="10"/>
      <c r="AN429" s="10"/>
      <c r="AP429" s="10"/>
      <c r="AR429" s="10"/>
      <c r="AT429" s="10"/>
    </row>
    <row r="430" spans="2:46" ht="159.5" x14ac:dyDescent="0.35">
      <c r="B430" s="20" t="str">
        <f>'INF GERAIS'!B430&amp;IFERROR(IF(INDEX(APOIO!$A$5:$A$50,MATCH('INF GERAIS'!N430,APOIO!$B$5:$B$50,0))="NÃO",APOIO!$A$2&amp;"NÃO VÁLIDO",""),"")</f>
        <v>2014.0404</v>
      </c>
      <c r="C430" s="20" t="str">
        <f>'INF GERAIS'!C430</f>
        <v>AGRESTE MERIDIONAL</v>
      </c>
      <c r="D430" s="20" t="str">
        <f>'INF GERAIS'!D430</f>
        <v>TUPANATINGA</v>
      </c>
      <c r="E430" s="20" t="str">
        <f>'INF GERAIS'!E430</f>
        <v>PROJETO BÁSICO DE RECUPERAÇÃO DA COBERTA DO GINÁSIO POLIESPORTIVO</v>
      </c>
      <c r="F430" s="20" t="str">
        <f>'INF GERAIS'!G430</f>
        <v>NORMAL</v>
      </c>
      <c r="G430" s="47" t="s">
        <v>4680</v>
      </c>
      <c r="H430" s="10"/>
      <c r="J430" s="10"/>
      <c r="K430" s="212" t="s">
        <v>7008</v>
      </c>
      <c r="L430" s="10">
        <v>42489</v>
      </c>
      <c r="M430" s="667" t="s">
        <v>8884</v>
      </c>
      <c r="N430" s="10">
        <v>42773</v>
      </c>
      <c r="O430" s="1" t="s">
        <v>11525</v>
      </c>
      <c r="P430" s="10">
        <v>43006</v>
      </c>
      <c r="R430" s="10"/>
      <c r="T430" s="10"/>
      <c r="V430" s="10"/>
      <c r="X430" s="10"/>
      <c r="Z430" s="10"/>
      <c r="AB430" s="10"/>
      <c r="AD430" s="10"/>
      <c r="AF430" s="10"/>
      <c r="AH430" s="10"/>
      <c r="AJ430" s="10"/>
      <c r="AL430" s="10"/>
      <c r="AN430" s="10"/>
      <c r="AP430" s="10"/>
      <c r="AR430" s="10"/>
      <c r="AT430" s="10"/>
    </row>
    <row r="431" spans="2:46" ht="159.5" x14ac:dyDescent="0.35">
      <c r="B431" s="20" t="str">
        <f>'INF GERAIS'!B431&amp;IFERROR(IF(INDEX(APOIO!$A$5:$A$50,MATCH('INF GERAIS'!N431,APOIO!$B$5:$B$50,0))="NÃO",APOIO!$A$2&amp;"NÃO VÁLIDO",""),"")</f>
        <v>2014.0405</v>
      </c>
      <c r="C431" s="20" t="str">
        <f>'INF GERAIS'!C431</f>
        <v>AGRESTE MERIDIONAL</v>
      </c>
      <c r="D431" s="20" t="str">
        <f>'INF GERAIS'!D431</f>
        <v>TUPANATINGA</v>
      </c>
      <c r="E431" s="20" t="str">
        <f>'INF GERAIS'!E431</f>
        <v xml:space="preserve">PROJETO BÁSICO DE PAVIMENTAÇÃO GRANÍTICA </v>
      </c>
      <c r="F431" s="20" t="str">
        <f>'INF GERAIS'!G431</f>
        <v>NORMAL</v>
      </c>
      <c r="G431" s="47" t="s">
        <v>4680</v>
      </c>
      <c r="H431" s="10"/>
      <c r="J431" s="10"/>
      <c r="K431" s="212" t="s">
        <v>7009</v>
      </c>
      <c r="L431" s="10">
        <v>42489</v>
      </c>
      <c r="M431" s="1" t="s">
        <v>8884</v>
      </c>
      <c r="N431" s="10">
        <v>42773</v>
      </c>
      <c r="O431" s="1" t="s">
        <v>11525</v>
      </c>
      <c r="P431" s="10">
        <v>43006</v>
      </c>
      <c r="R431" s="10"/>
      <c r="T431" s="10"/>
      <c r="V431" s="10"/>
      <c r="X431" s="10"/>
      <c r="Z431" s="10"/>
      <c r="AB431" s="10"/>
      <c r="AD431" s="10"/>
      <c r="AF431" s="10"/>
      <c r="AH431" s="10"/>
      <c r="AJ431" s="10"/>
      <c r="AL431" s="10"/>
      <c r="AN431" s="10"/>
      <c r="AP431" s="10"/>
      <c r="AR431" s="10"/>
      <c r="AT431" s="10"/>
    </row>
    <row r="432" spans="2:46" ht="58" x14ac:dyDescent="0.35">
      <c r="B432" s="20" t="str">
        <f>'INF GERAIS'!B432&amp;IFERROR(IF(INDEX(APOIO!$A$5:$A$50,MATCH('INF GERAIS'!N432,APOIO!$B$5:$B$50,0))="NÃO",APOIO!$A$2&amp;"NÃO VÁLIDO",""),"")</f>
        <v>2014.0406</v>
      </c>
      <c r="C432" s="20" t="str">
        <f>'INF GERAIS'!C432</f>
        <v>SERTÃO DO PAJEÚ</v>
      </c>
      <c r="D432" s="20" t="str">
        <f>'INF GERAIS'!D432</f>
        <v>TUPARETAMA</v>
      </c>
      <c r="E432" s="20" t="str">
        <f>'INF GERAIS'!E432</f>
        <v>CONSTRUÇÃO DAS PRAÇAS DA RUA FREI CANECA E DO ANCIÃO</v>
      </c>
      <c r="F432" s="20" t="str">
        <f>'INF GERAIS'!G432</f>
        <v>NORMAL</v>
      </c>
      <c r="G432" s="47" t="s">
        <v>4680</v>
      </c>
      <c r="H432" s="10"/>
      <c r="J432" s="10"/>
      <c r="K432" s="151" t="s">
        <v>5783</v>
      </c>
      <c r="L432" s="10">
        <v>42418</v>
      </c>
      <c r="M432" s="1" t="s">
        <v>8252</v>
      </c>
      <c r="N432" s="10">
        <v>42619</v>
      </c>
      <c r="P432" s="10"/>
      <c r="R432" s="10"/>
      <c r="T432" s="10"/>
      <c r="V432" s="10"/>
      <c r="X432" s="10"/>
      <c r="Z432" s="10"/>
      <c r="AB432" s="10"/>
      <c r="AD432" s="10"/>
      <c r="AF432" s="10"/>
      <c r="AH432" s="10"/>
      <c r="AJ432" s="10"/>
      <c r="AL432" s="10"/>
      <c r="AN432" s="10"/>
      <c r="AP432" s="10"/>
      <c r="AR432" s="10"/>
      <c r="AT432" s="10"/>
    </row>
    <row r="433" spans="2:46" ht="43.5" x14ac:dyDescent="0.35">
      <c r="B433" s="20" t="str">
        <f>'INF GERAIS'!B433&amp;IFERROR(IF(INDEX(APOIO!$A$5:$A$50,MATCH('INF GERAIS'!N433,APOIO!$B$5:$B$50,0))="NÃO",APOIO!$A$2&amp;"NÃO VÁLIDO",""),"")</f>
        <v>2014.0407</v>
      </c>
      <c r="C433" s="20" t="str">
        <f>'INF GERAIS'!C433</f>
        <v>SERTÃO DO PAJEÚ</v>
      </c>
      <c r="D433" s="20" t="str">
        <f>'INF GERAIS'!D433</f>
        <v>TUPARETAMA</v>
      </c>
      <c r="E433" s="20" t="str">
        <f>'INF GERAIS'!E433</f>
        <v>AMPLIAÇÃO E REFORMA DO HOSPITAL</v>
      </c>
      <c r="F433" s="20" t="str">
        <f>'INF GERAIS'!G433</f>
        <v>NORMAL</v>
      </c>
      <c r="G433" s="47" t="s">
        <v>4680</v>
      </c>
      <c r="H433" s="10"/>
      <c r="J433" s="10"/>
      <c r="K433" s="151" t="s">
        <v>5784</v>
      </c>
      <c r="L433" s="10">
        <v>42418</v>
      </c>
      <c r="N433" s="10"/>
      <c r="P433" s="10"/>
      <c r="R433" s="10"/>
      <c r="T433" s="10"/>
      <c r="V433" s="10"/>
      <c r="X433" s="10"/>
      <c r="Z433" s="10"/>
      <c r="AB433" s="10"/>
      <c r="AD433" s="10"/>
      <c r="AF433" s="10"/>
      <c r="AH433" s="10"/>
      <c r="AJ433" s="10"/>
      <c r="AL433" s="10"/>
      <c r="AN433" s="10"/>
      <c r="AP433" s="10"/>
      <c r="AR433" s="10"/>
      <c r="AT433" s="10"/>
    </row>
    <row r="434" spans="2:46" ht="58" x14ac:dyDescent="0.35">
      <c r="B434" s="20" t="str">
        <f>'INF GERAIS'!B434&amp;IFERROR(IF(INDEX(APOIO!$A$5:$A$50,MATCH('INF GERAIS'!N434,APOIO!$B$5:$B$50,0))="NÃO",APOIO!$A$2&amp;"NÃO VÁLIDO",""),"")</f>
        <v>2014.0408</v>
      </c>
      <c r="C434" s="20" t="str">
        <f>'INF GERAIS'!C434</f>
        <v>SERTÃO DO PAJEÚ</v>
      </c>
      <c r="D434" s="20" t="str">
        <f>'INF GERAIS'!D434</f>
        <v>TUPARETAMA</v>
      </c>
      <c r="E434" s="20" t="str">
        <f>'INF GERAIS'!E434</f>
        <v>RECONSTRUÇÃO DA PRAÇA CENTRAL</v>
      </c>
      <c r="F434" s="20" t="str">
        <f>'INF GERAIS'!G434</f>
        <v>NORMAL</v>
      </c>
      <c r="G434" s="47" t="s">
        <v>4680</v>
      </c>
      <c r="H434" s="10"/>
      <c r="J434" s="10"/>
      <c r="K434" s="151" t="s">
        <v>5785</v>
      </c>
      <c r="L434" s="10">
        <v>42418</v>
      </c>
      <c r="M434" s="360" t="s">
        <v>7389</v>
      </c>
      <c r="N434" s="10">
        <v>42509</v>
      </c>
      <c r="O434" s="489" t="s">
        <v>7389</v>
      </c>
      <c r="P434" s="10">
        <v>42587</v>
      </c>
      <c r="Q434" s="1" t="s">
        <v>8251</v>
      </c>
      <c r="R434" s="10">
        <v>42618</v>
      </c>
      <c r="T434" s="10"/>
      <c r="V434" s="10"/>
      <c r="X434" s="10"/>
      <c r="Z434" s="10"/>
      <c r="AB434" s="10"/>
      <c r="AD434" s="10"/>
      <c r="AF434" s="10"/>
      <c r="AH434" s="10"/>
      <c r="AJ434" s="10"/>
      <c r="AL434" s="10"/>
      <c r="AN434" s="10"/>
      <c r="AP434" s="10"/>
      <c r="AR434" s="10"/>
      <c r="AT434" s="10"/>
    </row>
    <row r="435" spans="2:46" ht="87" x14ac:dyDescent="0.35">
      <c r="B435" s="20" t="str">
        <f>'INF GERAIS'!B435&amp;IFERROR(IF(INDEX(APOIO!$A$5:$A$50,MATCH('INF GERAIS'!N435,APOIO!$B$5:$B$50,0))="NÃO",APOIO!$A$2&amp;"NÃO VÁLIDO",""),"")</f>
        <v>2014.0409</v>
      </c>
      <c r="C435" s="20" t="str">
        <f>'INF GERAIS'!C435</f>
        <v>AGRESTE MERIDIONAL</v>
      </c>
      <c r="D435" s="20" t="str">
        <f>'INF GERAIS'!D435</f>
        <v>VENTUROSA</v>
      </c>
      <c r="E435" s="20" t="str">
        <f>'INF GERAIS'!E435</f>
        <v>PAVIMENTAÇÃO EM PARALELEPÍPEDOS GRANÍTICOS NO MUNICÍPIO</v>
      </c>
      <c r="F435" s="20" t="str">
        <f>'INF GERAIS'!G435</f>
        <v>NORMAL</v>
      </c>
      <c r="G435" s="47" t="s">
        <v>4680</v>
      </c>
      <c r="H435" s="10"/>
      <c r="J435" s="10"/>
      <c r="K435" s="1" t="s">
        <v>6001</v>
      </c>
      <c r="L435" s="10">
        <v>42415</v>
      </c>
      <c r="M435" s="1" t="s">
        <v>6263</v>
      </c>
      <c r="N435" s="10">
        <v>42440</v>
      </c>
      <c r="O435" s="1" t="s">
        <v>6341</v>
      </c>
      <c r="P435" s="10">
        <v>42445</v>
      </c>
      <c r="Q435" s="1" t="s">
        <v>6808</v>
      </c>
      <c r="R435" s="10">
        <v>42472</v>
      </c>
      <c r="S435" s="1" t="s">
        <v>7162</v>
      </c>
      <c r="T435" s="10">
        <v>42502</v>
      </c>
      <c r="V435" s="10"/>
      <c r="X435" s="10"/>
      <c r="Z435" s="10"/>
      <c r="AB435" s="10"/>
      <c r="AD435" s="10"/>
      <c r="AF435" s="10"/>
      <c r="AH435" s="10"/>
      <c r="AJ435" s="10"/>
      <c r="AL435" s="10"/>
      <c r="AN435" s="10"/>
      <c r="AP435" s="10"/>
      <c r="AR435" s="10"/>
      <c r="AT435" s="10"/>
    </row>
    <row r="436" spans="2:46" ht="72.5" x14ac:dyDescent="0.35">
      <c r="B436" s="20" t="str">
        <f>'INF GERAIS'!B436&amp;IFERROR(IF(INDEX(APOIO!$A$5:$A$50,MATCH('INF GERAIS'!N436,APOIO!$B$5:$B$50,0))="NÃO",APOIO!$A$2&amp;"NÃO VÁLIDO",""),"")</f>
        <v>2014.0410</v>
      </c>
      <c r="C436" s="20" t="str">
        <f>'INF GERAIS'!C436</f>
        <v>AGRESTE MERIDIONAL</v>
      </c>
      <c r="D436" s="20" t="str">
        <f>'INF GERAIS'!D436</f>
        <v>VENTUROSA</v>
      </c>
      <c r="E436" s="20" t="str">
        <f>'INF GERAIS'!E436</f>
        <v>CONSTRUÇÃO DE UNIDADE BÁSICA DE SAÚDE NO SÍTIO CARRAPATEIRA</v>
      </c>
      <c r="F436" s="20" t="str">
        <f>'INF GERAIS'!G436</f>
        <v>NORMAL</v>
      </c>
      <c r="G436" s="47" t="s">
        <v>4680</v>
      </c>
      <c r="H436" s="10"/>
      <c r="J436" s="10"/>
      <c r="K436" s="1" t="s">
        <v>5759</v>
      </c>
      <c r="L436" s="10">
        <v>42415</v>
      </c>
      <c r="M436" s="1" t="s">
        <v>6264</v>
      </c>
      <c r="N436" s="10">
        <v>42440</v>
      </c>
      <c r="P436" s="10"/>
      <c r="R436" s="10"/>
      <c r="T436" s="10"/>
      <c r="V436" s="10"/>
      <c r="X436" s="10"/>
      <c r="Z436" s="10"/>
      <c r="AB436" s="10"/>
      <c r="AD436" s="10"/>
      <c r="AF436" s="10"/>
      <c r="AH436" s="10"/>
      <c r="AJ436" s="10"/>
      <c r="AL436" s="10"/>
      <c r="AN436" s="10"/>
      <c r="AP436" s="10"/>
      <c r="AR436" s="10"/>
      <c r="AT436" s="10"/>
    </row>
    <row r="437" spans="2:46" ht="58" x14ac:dyDescent="0.35">
      <c r="B437" s="20" t="str">
        <f>'INF GERAIS'!B437&amp;IFERROR(IF(INDEX(APOIO!$A$5:$A$50,MATCH('INF GERAIS'!N437,APOIO!$B$5:$B$50,0))="NÃO",APOIO!$A$2&amp;"NÃO VÁLIDO",""),"")</f>
        <v>2014.0411</v>
      </c>
      <c r="C437" s="20" t="str">
        <f>'INF GERAIS'!C437</f>
        <v>AGRESTE MERIDIONAL</v>
      </c>
      <c r="D437" s="20" t="str">
        <f>'INF GERAIS'!D437</f>
        <v>VENTUROSA</v>
      </c>
      <c r="E437" s="20" t="str">
        <f>'INF GERAIS'!E437</f>
        <v>REFORMA DA PRAÇA APOLÔNIO CORDEIRO VAZ</v>
      </c>
      <c r="F437" s="20" t="str">
        <f>'INF GERAIS'!G437</f>
        <v>NORMAL</v>
      </c>
      <c r="G437" s="47" t="s">
        <v>4680</v>
      </c>
      <c r="H437" s="10"/>
      <c r="J437" s="10"/>
      <c r="K437" s="1" t="s">
        <v>5759</v>
      </c>
      <c r="L437" s="10">
        <v>42415</v>
      </c>
      <c r="M437" s="1" t="s">
        <v>6264</v>
      </c>
      <c r="N437" s="10">
        <v>42440</v>
      </c>
      <c r="P437" s="10"/>
      <c r="R437" s="10"/>
      <c r="T437" s="10"/>
      <c r="V437" s="10"/>
      <c r="X437" s="10"/>
      <c r="Z437" s="10"/>
      <c r="AB437" s="10"/>
      <c r="AD437" s="10"/>
      <c r="AF437" s="10"/>
      <c r="AH437" s="10"/>
      <c r="AJ437" s="10"/>
      <c r="AL437" s="10"/>
      <c r="AN437" s="10"/>
      <c r="AP437" s="10"/>
      <c r="AR437" s="10"/>
      <c r="AT437" s="10"/>
    </row>
    <row r="438" spans="2:46" ht="87" x14ac:dyDescent="0.35">
      <c r="B438" s="20" t="str">
        <f>'INF GERAIS'!B438&amp;IFERROR(IF(INDEX(APOIO!$A$5:$A$50,MATCH('INF GERAIS'!N438,APOIO!$B$5:$B$50,0))="NÃO",APOIO!$A$2&amp;"NÃO VÁLIDO",""),"")</f>
        <v>2014.0412</v>
      </c>
      <c r="C438" s="20" t="str">
        <f>'INF GERAIS'!C438</f>
        <v>SERTÃO CENTRAL</v>
      </c>
      <c r="D438" s="20" t="str">
        <f>'INF GERAIS'!D438</f>
        <v>VERDEJANTE</v>
      </c>
      <c r="E438" s="20" t="str">
        <f>'INF GERAIS'!E438</f>
        <v>CONSTRUÇÃO DA PRAÇA DONA ZEFINHA, NO POVOADO DE GROSSOS, ZONA RURAL</v>
      </c>
      <c r="F438" s="20" t="str">
        <f>'INF GERAIS'!G438</f>
        <v>NORMAL</v>
      </c>
      <c r="G438" s="47" t="s">
        <v>4680</v>
      </c>
      <c r="H438" s="10"/>
      <c r="J438" s="10"/>
      <c r="K438" s="436" t="s">
        <v>8710</v>
      </c>
      <c r="L438" s="10">
        <v>42422</v>
      </c>
      <c r="N438" s="10"/>
      <c r="P438" s="10"/>
      <c r="R438" s="10"/>
      <c r="T438" s="10"/>
      <c r="V438" s="10"/>
      <c r="X438" s="10"/>
      <c r="Z438" s="10"/>
      <c r="AB438" s="10"/>
      <c r="AD438" s="10"/>
      <c r="AF438" s="10"/>
      <c r="AH438" s="10"/>
      <c r="AJ438" s="10"/>
      <c r="AL438" s="10"/>
      <c r="AN438" s="10"/>
      <c r="AP438" s="10"/>
      <c r="AR438" s="10"/>
      <c r="AT438" s="10"/>
    </row>
    <row r="439" spans="2:46" ht="72.5" x14ac:dyDescent="0.35">
      <c r="B439" s="20" t="str">
        <f>'INF GERAIS'!B439&amp;IFERROR(IF(INDEX(APOIO!$A$5:$A$50,MATCH('INF GERAIS'!N439,APOIO!$B$5:$B$50,0))="NÃO",APOIO!$A$2&amp;"NÃO VÁLIDO",""),"")</f>
        <v>2014.0413</v>
      </c>
      <c r="C439" s="20" t="str">
        <f>'INF GERAIS'!C439</f>
        <v>SERTÃO CENTRAL</v>
      </c>
      <c r="D439" s="20" t="str">
        <f>'INF GERAIS'!D439</f>
        <v>VERDEJANTE</v>
      </c>
      <c r="E439" s="20" t="str">
        <f>'INF GERAIS'!E439</f>
        <v>DRENAGEM SUPERFICIAL DE ÁGUAS PLUVIAIS E PAVIMENTAÇÃO DE VIAS</v>
      </c>
      <c r="F439" s="20" t="str">
        <f>'INF GERAIS'!G439</f>
        <v>NORMAL</v>
      </c>
      <c r="G439" s="47" t="s">
        <v>4680</v>
      </c>
      <c r="H439" s="10"/>
      <c r="J439" s="10"/>
      <c r="K439" s="436" t="s">
        <v>8710</v>
      </c>
      <c r="L439" s="10">
        <v>42422</v>
      </c>
      <c r="N439" s="10"/>
      <c r="P439" s="10"/>
      <c r="R439" s="10"/>
      <c r="T439" s="10"/>
      <c r="V439" s="10"/>
      <c r="X439" s="10"/>
      <c r="Z439" s="10"/>
      <c r="AB439" s="10"/>
      <c r="AD439" s="10"/>
      <c r="AF439" s="10"/>
      <c r="AH439" s="10"/>
      <c r="AJ439" s="10"/>
      <c r="AL439" s="10"/>
      <c r="AN439" s="10"/>
      <c r="AP439" s="10"/>
      <c r="AR439" s="10"/>
      <c r="AT439" s="10"/>
    </row>
    <row r="440" spans="2:46" ht="116" x14ac:dyDescent="0.35">
      <c r="B440" s="20" t="str">
        <f>'INF GERAIS'!B440&amp;IFERROR(IF(INDEX(APOIO!$A$5:$A$50,MATCH('INF GERAIS'!N440,APOIO!$B$5:$B$50,0))="NÃO",APOIO!$A$2&amp;"NÃO VÁLIDO",""),"")</f>
        <v>2014.0414</v>
      </c>
      <c r="C440" s="20" t="str">
        <f>'INF GERAIS'!C440</f>
        <v>AGRESTE SETENTRIONAL</v>
      </c>
      <c r="D440" s="20" t="str">
        <f>'INF GERAIS'!D440</f>
        <v>VERTENTE DO LÉRIO</v>
      </c>
      <c r="E440" s="20" t="str">
        <f>'INF GERAIS'!E440</f>
        <v>CONSTRUÇÃO DA PONTE SOBRE RIACHO DA BALANÇA</v>
      </c>
      <c r="F440" s="20" t="str">
        <f>'INF GERAIS'!G440</f>
        <v>NORMAL</v>
      </c>
      <c r="G440" s="47" t="s">
        <v>4680</v>
      </c>
      <c r="H440" s="10"/>
      <c r="J440" s="10"/>
      <c r="K440" s="436" t="s">
        <v>7895</v>
      </c>
      <c r="L440" s="10">
        <v>42426</v>
      </c>
      <c r="M440" s="1" t="s">
        <v>7160</v>
      </c>
      <c r="N440" s="10">
        <v>42502</v>
      </c>
      <c r="O440" s="1" t="s">
        <v>8892</v>
      </c>
      <c r="P440" s="10">
        <v>42774</v>
      </c>
      <c r="R440" s="10"/>
      <c r="T440" s="10"/>
      <c r="V440" s="10"/>
      <c r="X440" s="10"/>
      <c r="Z440" s="10"/>
      <c r="AB440" s="10"/>
      <c r="AD440" s="10"/>
      <c r="AF440" s="10"/>
      <c r="AH440" s="10"/>
      <c r="AJ440" s="10"/>
      <c r="AL440" s="10"/>
      <c r="AN440" s="10"/>
      <c r="AP440" s="10"/>
      <c r="AR440" s="10"/>
      <c r="AT440" s="10"/>
    </row>
    <row r="441" spans="2:46" ht="116" x14ac:dyDescent="0.35">
      <c r="B441" s="20" t="str">
        <f>'INF GERAIS'!B441&amp;IFERROR(IF(INDEX(APOIO!$A$5:$A$50,MATCH('INF GERAIS'!N441,APOIO!$B$5:$B$50,0))="NÃO",APOIO!$A$2&amp;"NÃO VÁLIDO",""),"")</f>
        <v>2014.0415</v>
      </c>
      <c r="C441" s="20" t="str">
        <f>'INF GERAIS'!C441</f>
        <v>AGRESTE SETENTRIONAL</v>
      </c>
      <c r="D441" s="20" t="str">
        <f>'INF GERAIS'!D441</f>
        <v>VERTENTE DO LÉRIO</v>
      </c>
      <c r="E441" s="20" t="str">
        <f>'INF GERAIS'!E441</f>
        <v>PAVIMENTAÇÃO EM PARALELEPÍPEDOS GRANÍTICOS NO SÍTIO EMBEBEDADO</v>
      </c>
      <c r="F441" s="20" t="str">
        <f>'INF GERAIS'!G441</f>
        <v>NORMAL</v>
      </c>
      <c r="G441" s="47" t="s">
        <v>4680</v>
      </c>
      <c r="H441" s="10"/>
      <c r="J441" s="10"/>
      <c r="K441" s="436" t="s">
        <v>7894</v>
      </c>
      <c r="L441" s="10">
        <v>42426</v>
      </c>
      <c r="M441" s="331" t="s">
        <v>7161</v>
      </c>
      <c r="N441" s="10">
        <v>42502</v>
      </c>
      <c r="O441" s="1" t="s">
        <v>8892</v>
      </c>
      <c r="P441" s="10">
        <v>42774</v>
      </c>
      <c r="R441" s="10"/>
      <c r="T441" s="10"/>
      <c r="V441" s="10"/>
      <c r="X441" s="10"/>
      <c r="Z441" s="10"/>
      <c r="AB441" s="10"/>
      <c r="AD441" s="10"/>
      <c r="AF441" s="10"/>
      <c r="AH441" s="10"/>
      <c r="AJ441" s="10"/>
      <c r="AL441" s="10"/>
      <c r="AN441" s="10"/>
      <c r="AP441" s="10"/>
      <c r="AR441" s="10"/>
      <c r="AT441" s="10"/>
    </row>
    <row r="442" spans="2:46" ht="101.5" x14ac:dyDescent="0.35">
      <c r="B442" s="20" t="str">
        <f>'INF GERAIS'!B442&amp;IFERROR(IF(INDEX(APOIO!$A$5:$A$50,MATCH('INF GERAIS'!N442,APOIO!$B$5:$B$50,0))="NÃO",APOIO!$A$2&amp;"NÃO VÁLIDO",""),"")</f>
        <v>2014.0416</v>
      </c>
      <c r="C442" s="20" t="str">
        <f>'INF GERAIS'!C442</f>
        <v>AGRESTE SETENTRIONAL</v>
      </c>
      <c r="D442" s="20" t="str">
        <f>'INF GERAIS'!D442</f>
        <v>VERTENTE DO LÉRIO</v>
      </c>
      <c r="E442" s="20" t="str">
        <f>'INF GERAIS'!E442</f>
        <v>PAVIMENTAÇÃO EM PARALELEPÍPEDOS GRANÍTICOS NO SÍTIO CAJÁ DE MARTINS</v>
      </c>
      <c r="F442" s="20" t="str">
        <f>'INF GERAIS'!G442</f>
        <v>NORMAL</v>
      </c>
      <c r="G442" s="47" t="s">
        <v>4680</v>
      </c>
      <c r="H442" s="10"/>
      <c r="J442" s="10"/>
      <c r="K442" s="436" t="s">
        <v>7893</v>
      </c>
      <c r="L442" s="10">
        <v>42426</v>
      </c>
      <c r="M442" s="1" t="s">
        <v>7161</v>
      </c>
      <c r="N442" s="10">
        <v>42502</v>
      </c>
      <c r="O442" s="1" t="s">
        <v>8972</v>
      </c>
      <c r="P442" s="10">
        <v>42774</v>
      </c>
      <c r="R442" s="10"/>
      <c r="T442" s="10"/>
      <c r="V442" s="10"/>
      <c r="X442" s="10"/>
      <c r="Z442" s="10"/>
      <c r="AB442" s="10"/>
      <c r="AD442" s="10"/>
      <c r="AF442" s="10"/>
      <c r="AH442" s="10"/>
      <c r="AJ442" s="10"/>
      <c r="AL442" s="10"/>
      <c r="AN442" s="10"/>
      <c r="AP442" s="10"/>
      <c r="AR442" s="10"/>
      <c r="AT442" s="10"/>
    </row>
    <row r="443" spans="2:46" ht="43.5" x14ac:dyDescent="0.35">
      <c r="B443" s="20" t="str">
        <f>'INF GERAIS'!B443&amp;IFERROR(IF(INDEX(APOIO!$A$5:$A$50,MATCH('INF GERAIS'!N443,APOIO!$B$5:$B$50,0))="NÃO",APOIO!$A$2&amp;"NÃO VÁLIDO",""),"")</f>
        <v>2014.0417</v>
      </c>
      <c r="C443" s="20" t="str">
        <f>'INF GERAIS'!C443</f>
        <v>AGRESTE SETENTRIONAL</v>
      </c>
      <c r="D443" s="20" t="str">
        <f>'INF GERAIS'!D443</f>
        <v>VERTENTE DO LÉRIO</v>
      </c>
      <c r="E443" s="20" t="str">
        <f>'INF GERAIS'!E443</f>
        <v xml:space="preserve">CONSTRUÇÃO DE PARADAS DE ÔNIBUS </v>
      </c>
      <c r="F443" s="20" t="str">
        <f>'INF GERAIS'!G443</f>
        <v>NORMAL</v>
      </c>
      <c r="G443" s="47" t="s">
        <v>4680</v>
      </c>
      <c r="H443" s="10"/>
      <c r="J443" s="10"/>
      <c r="K443" s="436" t="s">
        <v>7892</v>
      </c>
      <c r="L443" s="10">
        <v>42426</v>
      </c>
      <c r="M443" s="1" t="s">
        <v>7161</v>
      </c>
      <c r="N443" s="10">
        <v>42502</v>
      </c>
      <c r="P443" s="10"/>
      <c r="R443" s="10"/>
      <c r="T443" s="10"/>
      <c r="V443" s="10"/>
      <c r="X443" s="10"/>
      <c r="Z443" s="10"/>
      <c r="AB443" s="10"/>
      <c r="AD443" s="10"/>
      <c r="AF443" s="10"/>
      <c r="AH443" s="10"/>
      <c r="AJ443" s="10"/>
      <c r="AL443" s="10"/>
      <c r="AN443" s="10"/>
      <c r="AP443" s="10"/>
      <c r="AR443" s="10"/>
      <c r="AT443" s="10"/>
    </row>
    <row r="444" spans="2:46" ht="72.5" x14ac:dyDescent="0.35">
      <c r="B444" s="20" t="str">
        <f>'INF GERAIS'!B444&amp;IFERROR(IF(INDEX(APOIO!$A$5:$A$50,MATCH('INF GERAIS'!N444,APOIO!$B$5:$B$50,0))="NÃO",APOIO!$A$2&amp;"NÃO VÁLIDO",""),"")</f>
        <v>2014.0418</v>
      </c>
      <c r="C444" s="20" t="str">
        <f>'INF GERAIS'!C444</f>
        <v>AGRESTE SETENTRIONAL</v>
      </c>
      <c r="D444" s="20" t="str">
        <f>'INF GERAIS'!D444</f>
        <v>VERTENTES</v>
      </c>
      <c r="E444" s="20" t="str">
        <f>'INF GERAIS'!E444</f>
        <v>PAVIMENTAÇÃO E DRENAGEM DE RUAS NO MUNICÍPIO DAS VERTENTES</v>
      </c>
      <c r="F444" s="20" t="str">
        <f>'INF GERAIS'!G444</f>
        <v>NORMAL</v>
      </c>
      <c r="G444" s="47" t="s">
        <v>4680</v>
      </c>
      <c r="H444" s="10"/>
      <c r="J444" s="10"/>
      <c r="K444" s="436" t="s">
        <v>7891</v>
      </c>
      <c r="L444" s="10">
        <v>42431</v>
      </c>
      <c r="N444" s="10"/>
      <c r="P444" s="10"/>
      <c r="R444" s="10"/>
      <c r="T444" s="10"/>
      <c r="V444" s="10"/>
      <c r="X444" s="10"/>
      <c r="Z444" s="10"/>
      <c r="AB444" s="10"/>
      <c r="AD444" s="10"/>
      <c r="AF444" s="10"/>
      <c r="AH444" s="10"/>
      <c r="AJ444" s="10"/>
      <c r="AL444" s="10"/>
      <c r="AN444" s="10"/>
      <c r="AP444" s="10"/>
      <c r="AR444" s="10"/>
      <c r="AT444" s="10"/>
    </row>
    <row r="445" spans="2:46" ht="87" x14ac:dyDescent="0.35">
      <c r="B445" s="20" t="str">
        <f>'INF GERAIS'!B445&amp;IFERROR(IF(INDEX(APOIO!$A$5:$A$50,MATCH('INF GERAIS'!N445,APOIO!$B$5:$B$50,0))="NÃO",APOIO!$A$2&amp;"NÃO VÁLIDO",""),"")</f>
        <v>2014.0419</v>
      </c>
      <c r="C445" s="20" t="str">
        <f>'INF GERAIS'!C445</f>
        <v>MATA NORTE</v>
      </c>
      <c r="D445" s="20" t="str">
        <f>'INF GERAIS'!D445</f>
        <v>VICÊNCIA</v>
      </c>
      <c r="E445" s="20" t="str">
        <f>'INF GERAIS'!E445</f>
        <v xml:space="preserve">PAVIMENTAÇÃO EM PARALELEPIPEDOS GRANÍTICOS EM DIVERSAS RUAS DA SEDE E DISTRITO </v>
      </c>
      <c r="F445" s="20" t="str">
        <f>'INF GERAIS'!G445</f>
        <v>NORMAL</v>
      </c>
      <c r="G445" s="47" t="s">
        <v>4680</v>
      </c>
      <c r="H445" s="10"/>
      <c r="J445" s="10"/>
      <c r="K445" s="216" t="s">
        <v>6280</v>
      </c>
      <c r="L445" s="10">
        <v>42440</v>
      </c>
      <c r="N445" s="10"/>
      <c r="P445" s="10"/>
      <c r="R445" s="10"/>
      <c r="T445" s="10"/>
      <c r="V445" s="10"/>
      <c r="X445" s="10"/>
      <c r="Z445" s="10"/>
      <c r="AB445" s="10"/>
      <c r="AD445" s="10"/>
      <c r="AF445" s="10"/>
      <c r="AH445" s="10"/>
      <c r="AJ445" s="10"/>
      <c r="AL445" s="10"/>
      <c r="AN445" s="10"/>
      <c r="AP445" s="10"/>
      <c r="AR445" s="10"/>
      <c r="AT445" s="10"/>
    </row>
    <row r="446" spans="2:46" ht="87" x14ac:dyDescent="0.35">
      <c r="B446" s="20" t="str">
        <f>'INF GERAIS'!B446&amp;IFERROR(IF(INDEX(APOIO!$A$5:$A$50,MATCH('INF GERAIS'!N446,APOIO!$B$5:$B$50,0))="NÃO",APOIO!$A$2&amp;"NÃO VÁLIDO",""),"")</f>
        <v>2014.0420</v>
      </c>
      <c r="C446" s="20" t="str">
        <f>'INF GERAIS'!C446</f>
        <v>MATA NORTE</v>
      </c>
      <c r="D446" s="20" t="str">
        <f>'INF GERAIS'!D446</f>
        <v>VICÊNCIA</v>
      </c>
      <c r="E446" s="20" t="str">
        <f>'INF GERAIS'!E446</f>
        <v>RECONSTRUÇÃO, REVITALIZAÇÃO E PAISAGISMO DA PRAÇA DR. MÁRIO RAMOS DE ANDRADE LIMA</v>
      </c>
      <c r="F446" s="20" t="str">
        <f>'INF GERAIS'!G446</f>
        <v>NORMAL</v>
      </c>
      <c r="G446" s="47" t="s">
        <v>4680</v>
      </c>
      <c r="H446" s="10"/>
      <c r="J446" s="10"/>
      <c r="K446" s="1" t="s">
        <v>6275</v>
      </c>
      <c r="L446" s="10">
        <v>42440</v>
      </c>
      <c r="N446" s="10"/>
      <c r="P446" s="10"/>
      <c r="R446" s="10"/>
      <c r="T446" s="10"/>
      <c r="V446" s="10"/>
      <c r="X446" s="10"/>
      <c r="Z446" s="10"/>
      <c r="AB446" s="10"/>
      <c r="AD446" s="10"/>
      <c r="AF446" s="10"/>
      <c r="AH446" s="10"/>
      <c r="AJ446" s="10"/>
      <c r="AL446" s="10"/>
      <c r="AN446" s="10"/>
      <c r="AP446" s="10"/>
      <c r="AR446" s="10"/>
      <c r="AT446" s="10"/>
    </row>
    <row r="447" spans="2:46" ht="116" x14ac:dyDescent="0.35">
      <c r="B447" s="20" t="str">
        <f>'INF GERAIS'!B447&amp;IFERROR(IF(INDEX(APOIO!$A$5:$A$50,MATCH('INF GERAIS'!N447,APOIO!$B$5:$B$50,0))="NÃO",APOIO!$A$2&amp;"NÃO VÁLIDO",""),"")</f>
        <v>2014.0421</v>
      </c>
      <c r="C447" s="20" t="str">
        <f>'INF GERAIS'!C447</f>
        <v>MATA NORTE</v>
      </c>
      <c r="D447" s="20" t="str">
        <f>'INF GERAIS'!D447</f>
        <v>VICÊNCIA</v>
      </c>
      <c r="E447" s="20" t="str">
        <f>'INF GERAIS'!E447</f>
        <v>CONCLUSÃO DA ESTRUTURA DE FECHAMENTO E COBERTA DA QUADRA DE ESPORTE DO DISTRITO DE BORRACHA</v>
      </c>
      <c r="F447" s="20" t="str">
        <f>'INF GERAIS'!G447</f>
        <v>NORMAL</v>
      </c>
      <c r="G447" s="47" t="s">
        <v>4680</v>
      </c>
      <c r="H447" s="10"/>
      <c r="J447" s="10"/>
      <c r="K447" s="216" t="s">
        <v>6281</v>
      </c>
      <c r="L447" s="10">
        <v>42440</v>
      </c>
      <c r="N447" s="10"/>
      <c r="P447" s="10"/>
      <c r="R447" s="10"/>
      <c r="T447" s="10"/>
      <c r="V447" s="10"/>
      <c r="X447" s="10"/>
      <c r="Z447" s="10"/>
      <c r="AB447" s="10"/>
      <c r="AD447" s="10"/>
      <c r="AF447" s="10"/>
      <c r="AH447" s="10"/>
      <c r="AJ447" s="10"/>
      <c r="AL447" s="10"/>
      <c r="AN447" s="10"/>
      <c r="AP447" s="10"/>
      <c r="AR447" s="10"/>
      <c r="AT447" s="10"/>
    </row>
    <row r="448" spans="2:46" ht="130.5" x14ac:dyDescent="0.35">
      <c r="B448" s="20" t="str">
        <f>'INF GERAIS'!B448&amp;IFERROR(IF(INDEX(APOIO!$A$5:$A$50,MATCH('INF GERAIS'!N448,APOIO!$B$5:$B$50,0))="NÃO",APOIO!$A$2&amp;"NÃO VÁLIDO",""),"")</f>
        <v>2014.0422</v>
      </c>
      <c r="C448" s="20" t="str">
        <f>'INF GERAIS'!C448</f>
        <v>MATA NORTE</v>
      </c>
      <c r="D448" s="20" t="str">
        <f>'INF GERAIS'!D448</f>
        <v>VICÊNCIA</v>
      </c>
      <c r="E448" s="20" t="str">
        <f>'INF GERAIS'!E448</f>
        <v>RECUPERAÇÃO COM AMPLIAÇÃO DE COBERTA E FECHAMENTO LATERAL DA QUADRA DE ESPORTE DO DISTRITO DE ANGELICA</v>
      </c>
      <c r="F448" s="20" t="str">
        <f>'INF GERAIS'!G448</f>
        <v>NORMAL</v>
      </c>
      <c r="G448" s="47" t="s">
        <v>4680</v>
      </c>
      <c r="H448" s="10"/>
      <c r="J448" s="10"/>
      <c r="K448" s="216" t="s">
        <v>6282</v>
      </c>
      <c r="L448" s="10">
        <v>42440</v>
      </c>
      <c r="M448" s="1" t="s">
        <v>11645</v>
      </c>
      <c r="N448" s="10">
        <v>43368</v>
      </c>
      <c r="O448" s="1278" t="s">
        <v>11724</v>
      </c>
      <c r="P448" s="10">
        <v>43399</v>
      </c>
      <c r="R448" s="10"/>
      <c r="T448" s="10"/>
      <c r="V448" s="10"/>
      <c r="X448" s="10"/>
      <c r="Z448" s="10"/>
      <c r="AB448" s="10"/>
      <c r="AD448" s="10"/>
      <c r="AF448" s="10"/>
      <c r="AH448" s="10"/>
      <c r="AJ448" s="10"/>
      <c r="AL448" s="10"/>
      <c r="AN448" s="10"/>
      <c r="AP448" s="10"/>
      <c r="AR448" s="10"/>
      <c r="AT448" s="10"/>
    </row>
    <row r="449" spans="2:46" ht="101.5" x14ac:dyDescent="0.35">
      <c r="B449" s="20" t="str">
        <f>'INF GERAIS'!B449&amp;IFERROR(IF(INDEX(APOIO!$A$5:$A$50,MATCH('INF GERAIS'!N449,APOIO!$B$5:$B$50,0))="NÃO",APOIO!$A$2&amp;"NÃO VÁLIDO",""),"")</f>
        <v>2014.0423</v>
      </c>
      <c r="C449" s="20" t="str">
        <f>'INF GERAIS'!C449</f>
        <v>MATA NORTE</v>
      </c>
      <c r="D449" s="20" t="str">
        <f>'INF GERAIS'!D449</f>
        <v>VICÊNCIA</v>
      </c>
      <c r="E449" s="20" t="str">
        <f>'INF GERAIS'!E449</f>
        <v>REFORMA E RECONSTRUÇÃO DE COBERTA DO MERCADO PÚBLICO DO DISTRITO DE MURUPÉ</v>
      </c>
      <c r="F449" s="20" t="str">
        <f>'INF GERAIS'!G449</f>
        <v>NORMAL</v>
      </c>
      <c r="G449" s="47" t="s">
        <v>4680</v>
      </c>
      <c r="H449" s="10"/>
      <c r="J449" s="10"/>
      <c r="K449" s="1" t="s">
        <v>6274</v>
      </c>
      <c r="L449" s="10">
        <v>42440</v>
      </c>
      <c r="M449" s="1" t="s">
        <v>11607</v>
      </c>
      <c r="N449" s="10">
        <v>43347</v>
      </c>
      <c r="P449" s="10"/>
      <c r="R449" s="10"/>
      <c r="T449" s="10"/>
      <c r="V449" s="10"/>
      <c r="X449" s="10"/>
      <c r="Z449" s="10"/>
      <c r="AB449" s="10"/>
      <c r="AD449" s="10"/>
      <c r="AF449" s="10"/>
      <c r="AH449" s="10"/>
      <c r="AJ449" s="10"/>
      <c r="AL449" s="10"/>
      <c r="AN449" s="10"/>
      <c r="AP449" s="10"/>
      <c r="AR449" s="10"/>
      <c r="AT449" s="10"/>
    </row>
    <row r="450" spans="2:46" ht="130.5" x14ac:dyDescent="0.35">
      <c r="B450" s="20" t="str">
        <f>'INF GERAIS'!B450&amp;IFERROR(IF(INDEX(APOIO!$A$5:$A$50,MATCH('INF GERAIS'!N450,APOIO!$B$5:$B$50,0))="NÃO",APOIO!$A$2&amp;"NÃO VÁLIDO",""),"")</f>
        <v>2014.0424</v>
      </c>
      <c r="C450" s="20" t="str">
        <f>'INF GERAIS'!C450</f>
        <v>MATA SUL</v>
      </c>
      <c r="D450" s="20" t="str">
        <f>'INF GERAIS'!D450</f>
        <v>VITÓRIA DE SANTO ANTÃO</v>
      </c>
      <c r="E450" s="20" t="str">
        <f>'INF GERAIS'!E450</f>
        <v>PAVIMENTAÇÃO E QUALIFICAÇÃO DE VIAS URBANAS EM VITÓRIA DE SANTO ANTÃO</v>
      </c>
      <c r="F450" s="20" t="str">
        <f>'INF GERAIS'!G450</f>
        <v>NORMAL</v>
      </c>
      <c r="G450" s="47" t="s">
        <v>4680</v>
      </c>
      <c r="H450" s="10"/>
      <c r="J450" s="10"/>
      <c r="K450" s="147" t="s">
        <v>5773</v>
      </c>
      <c r="L450" s="10">
        <v>42418</v>
      </c>
      <c r="M450" s="1" t="s">
        <v>6542</v>
      </c>
      <c r="N450" s="10">
        <v>42461</v>
      </c>
      <c r="O450" s="1" t="s">
        <v>8893</v>
      </c>
      <c r="P450" s="10">
        <v>42774</v>
      </c>
      <c r="Q450" s="673" t="s">
        <v>8955</v>
      </c>
      <c r="R450" s="10">
        <v>42802</v>
      </c>
      <c r="S450" s="719" t="s">
        <v>9254</v>
      </c>
      <c r="T450" s="10">
        <v>42849</v>
      </c>
      <c r="U450" s="758" t="s">
        <v>9324</v>
      </c>
      <c r="V450" s="10">
        <v>42880</v>
      </c>
      <c r="W450" s="1" t="s">
        <v>9659</v>
      </c>
      <c r="X450" s="10">
        <v>42933</v>
      </c>
      <c r="Z450" s="10"/>
      <c r="AB450" s="10"/>
      <c r="AD450" s="10"/>
      <c r="AF450" s="10"/>
      <c r="AH450" s="10"/>
      <c r="AJ450" s="10"/>
      <c r="AL450" s="10"/>
      <c r="AN450" s="10"/>
      <c r="AP450" s="10"/>
      <c r="AR450" s="10"/>
      <c r="AT450" s="10"/>
    </row>
    <row r="451" spans="2:46" ht="159.5" x14ac:dyDescent="0.35">
      <c r="B451" s="20" t="str">
        <f>'INF GERAIS'!B451&amp;IFERROR(IF(INDEX(APOIO!$A$5:$A$50,MATCH('INF GERAIS'!N451,APOIO!$B$5:$B$50,0))="NÃO",APOIO!$A$2&amp;"NÃO VÁLIDO",""),"")</f>
        <v>2014.0425</v>
      </c>
      <c r="C451" s="20" t="str">
        <f>'INF GERAIS'!C451</f>
        <v>MATA SUL</v>
      </c>
      <c r="D451" s="20" t="str">
        <f>'INF GERAIS'!D451</f>
        <v>XEXÉU</v>
      </c>
      <c r="E451" s="20" t="str">
        <f>'INF GERAIS'!E451</f>
        <v>REFORMA DAS PRAÇAS DA RUA DA ALEGRIA LOCALIZADA NA SEDE DO MUNICÍPIO E PRAÇA JOÃO VICENTE DE QUEIROZ NO DISTRITO DE CAMPOS FRIOS</v>
      </c>
      <c r="F451" s="20" t="str">
        <f>'INF GERAIS'!G451</f>
        <v>NORMAL</v>
      </c>
      <c r="G451" s="47" t="s">
        <v>4680</v>
      </c>
      <c r="H451" s="10"/>
      <c r="J451" s="10"/>
      <c r="K451" s="1" t="s">
        <v>5889</v>
      </c>
      <c r="L451" s="10">
        <v>42422</v>
      </c>
      <c r="M451" s="1" t="s">
        <v>6238</v>
      </c>
      <c r="N451" s="10">
        <v>42439</v>
      </c>
      <c r="O451" s="1" t="s">
        <v>6250</v>
      </c>
      <c r="P451" s="10">
        <v>42446</v>
      </c>
      <c r="R451" s="10"/>
      <c r="T451" s="10"/>
      <c r="V451" s="10"/>
      <c r="X451" s="10"/>
      <c r="Z451" s="10"/>
      <c r="AB451" s="10"/>
      <c r="AD451" s="10"/>
      <c r="AF451" s="10"/>
      <c r="AH451" s="10"/>
      <c r="AJ451" s="10"/>
      <c r="AL451" s="10"/>
      <c r="AN451" s="10"/>
      <c r="AP451" s="10"/>
      <c r="AR451" s="10"/>
      <c r="AT451" s="10"/>
    </row>
    <row r="452" spans="2:46" ht="232" x14ac:dyDescent="0.35">
      <c r="B452" s="20" t="str">
        <f>'INF GERAIS'!B452&amp;IFERROR(IF(INDEX(APOIO!$A$5:$A$50,MATCH('INF GERAIS'!N452,APOIO!$B$5:$B$50,0))="NÃO",APOIO!$A$2&amp;"NÃO VÁLIDO",""),"")</f>
        <v>2014.0426</v>
      </c>
      <c r="C452" s="20" t="str">
        <f>'INF GERAIS'!C452</f>
        <v>MATA SUL</v>
      </c>
      <c r="D452" s="20" t="str">
        <f>'INF GERAIS'!D452</f>
        <v>XEXÉU</v>
      </c>
      <c r="E452" s="20" t="str">
        <f>'INF GERAIS'!E452</f>
        <v>PAVIMENTAÇÃO DAS RUAS BELA AURORA, NO BAIRRO ALICE GONÇALVES (810,00M²); RUA DO CEMITÉRIO, BAIRRO 07 DE SETEMBRO (1.134,00M²); E RUA JAIME DE ALMEIDA, BAIRRO ALICE GONÇALVES (1.710,00M²); NA SEDE DO MUNICÍPIO</v>
      </c>
      <c r="F452" s="20" t="str">
        <f>'INF GERAIS'!G452</f>
        <v>NORMAL</v>
      </c>
      <c r="G452" s="47" t="s">
        <v>4680</v>
      </c>
      <c r="H452" s="10"/>
      <c r="J452" s="10"/>
      <c r="K452" s="1" t="s">
        <v>5889</v>
      </c>
      <c r="L452" s="10">
        <v>42422</v>
      </c>
      <c r="M452" s="1" t="s">
        <v>6238</v>
      </c>
      <c r="N452" s="10">
        <v>42439</v>
      </c>
      <c r="O452" s="251" t="s">
        <v>6250</v>
      </c>
      <c r="P452" s="233">
        <v>42446</v>
      </c>
      <c r="R452" s="10"/>
      <c r="T452" s="10"/>
      <c r="V452" s="10"/>
      <c r="X452" s="10"/>
      <c r="Z452" s="10"/>
      <c r="AB452" s="10"/>
      <c r="AD452" s="10"/>
      <c r="AF452" s="10"/>
      <c r="AH452" s="10"/>
      <c r="AJ452" s="10"/>
      <c r="AL452" s="10"/>
      <c r="AN452" s="10"/>
      <c r="AP452" s="10"/>
      <c r="AR452" s="10"/>
      <c r="AT452" s="10"/>
    </row>
    <row r="453" spans="2:46" ht="43.5" x14ac:dyDescent="0.35">
      <c r="B453" s="20" t="str">
        <f>'INF GERAIS'!B453&amp;IFERROR(IF(INDEX(APOIO!$A$5:$A$50,MATCH('INF GERAIS'!N453,APOIO!$B$5:$B$50,0))="NÃO",APOIO!$A$2&amp;"NÃO VÁLIDO",""),"")</f>
        <v>2014.0427</v>
      </c>
      <c r="C453" s="20" t="str">
        <f>'INF GERAIS'!C453</f>
        <v>MATA SUL</v>
      </c>
      <c r="D453" s="20" t="str">
        <f>'INF GERAIS'!D453</f>
        <v>XEXÉU</v>
      </c>
      <c r="E453" s="20" t="str">
        <f>'INF GERAIS'!E453</f>
        <v>EXECUÇÃO DE FACHADA DA PREFEITURA</v>
      </c>
      <c r="F453" s="20" t="str">
        <f>'INF GERAIS'!G453</f>
        <v>NORMAL</v>
      </c>
      <c r="G453" s="47" t="s">
        <v>4680</v>
      </c>
      <c r="H453" s="10"/>
      <c r="J453" s="10"/>
      <c r="K453" s="1" t="s">
        <v>5889</v>
      </c>
      <c r="L453" s="10">
        <v>42422</v>
      </c>
      <c r="M453" s="1" t="s">
        <v>6238</v>
      </c>
      <c r="N453" s="10">
        <v>42439</v>
      </c>
      <c r="O453" s="1" t="s">
        <v>6250</v>
      </c>
      <c r="P453" s="10">
        <v>42446</v>
      </c>
      <c r="R453" s="10"/>
      <c r="T453" s="10"/>
      <c r="V453" s="10"/>
      <c r="X453" s="10"/>
      <c r="Z453" s="10"/>
      <c r="AB453" s="10"/>
      <c r="AD453" s="10"/>
      <c r="AF453" s="10"/>
      <c r="AH453" s="10"/>
      <c r="AJ453" s="10"/>
      <c r="AL453" s="10"/>
      <c r="AN453" s="10"/>
      <c r="AP453" s="10"/>
      <c r="AR453" s="10"/>
      <c r="AT453" s="10"/>
    </row>
    <row r="454" spans="2:46" x14ac:dyDescent="0.35">
      <c r="B454" s="20"/>
      <c r="C454" s="20"/>
      <c r="D454" s="20"/>
      <c r="E454" s="20"/>
      <c r="F454" s="20"/>
      <c r="G454" s="20"/>
    </row>
    <row r="455" spans="2:46" x14ac:dyDescent="0.35">
      <c r="B455" s="20"/>
      <c r="C455" s="20"/>
      <c r="D455" s="20"/>
      <c r="E455" s="20"/>
      <c r="F455" s="20"/>
      <c r="G455" s="20"/>
    </row>
    <row r="456" spans="2:46" x14ac:dyDescent="0.35">
      <c r="B456" s="20"/>
      <c r="C456" s="20"/>
      <c r="D456" s="20"/>
      <c r="E456" s="20"/>
      <c r="F456" s="20"/>
      <c r="G456" s="20"/>
    </row>
    <row r="457" spans="2:46" x14ac:dyDescent="0.35">
      <c r="B457" s="20"/>
      <c r="C457" s="20"/>
      <c r="D457" s="20"/>
      <c r="E457" s="20"/>
      <c r="F457" s="20"/>
      <c r="G457" s="20"/>
    </row>
    <row r="458" spans="2:46" x14ac:dyDescent="0.35">
      <c r="B458" s="20"/>
      <c r="C458" s="20"/>
      <c r="D458" s="20"/>
      <c r="E458" s="20"/>
      <c r="F458" s="20"/>
      <c r="G458" s="20"/>
    </row>
    <row r="459" spans="2:46" x14ac:dyDescent="0.35">
      <c r="B459" s="20"/>
      <c r="C459" s="20"/>
      <c r="D459" s="20"/>
      <c r="E459" s="20"/>
      <c r="F459" s="20"/>
      <c r="G459" s="20"/>
    </row>
    <row r="460" spans="2:46" x14ac:dyDescent="0.35">
      <c r="B460" s="20"/>
      <c r="C460" s="20"/>
      <c r="D460" s="20"/>
      <c r="E460" s="20"/>
      <c r="F460" s="20"/>
      <c r="G460" s="20"/>
    </row>
    <row r="461" spans="2:46" x14ac:dyDescent="0.35">
      <c r="B461" s="20"/>
      <c r="C461" s="20"/>
      <c r="D461" s="20"/>
      <c r="E461" s="20"/>
      <c r="F461" s="20"/>
      <c r="G461" s="20"/>
    </row>
    <row r="462" spans="2:46" x14ac:dyDescent="0.35">
      <c r="B462" s="20"/>
      <c r="C462" s="20"/>
      <c r="D462" s="20"/>
      <c r="E462" s="20"/>
      <c r="F462" s="20"/>
      <c r="G462" s="20"/>
    </row>
    <row r="463" spans="2:46" x14ac:dyDescent="0.35">
      <c r="B463" s="20"/>
      <c r="C463" s="20"/>
      <c r="D463" s="20"/>
      <c r="E463" s="20"/>
      <c r="F463" s="20"/>
      <c r="G463" s="20"/>
    </row>
    <row r="464" spans="2:46" x14ac:dyDescent="0.35">
      <c r="B464" s="20"/>
      <c r="C464" s="20"/>
      <c r="D464" s="20"/>
      <c r="E464" s="20"/>
      <c r="F464" s="20"/>
      <c r="G464" s="20"/>
    </row>
    <row r="465" spans="2:7" x14ac:dyDescent="0.35">
      <c r="B465" s="20"/>
      <c r="C465" s="20"/>
      <c r="D465" s="20"/>
      <c r="E465" s="20"/>
      <c r="F465" s="20"/>
      <c r="G465" s="20"/>
    </row>
    <row r="466" spans="2:7" x14ac:dyDescent="0.35">
      <c r="B466" s="20"/>
      <c r="C466" s="20"/>
      <c r="D466" s="20"/>
      <c r="E466" s="20"/>
      <c r="F466" s="20"/>
      <c r="G466" s="20"/>
    </row>
    <row r="467" spans="2:7" x14ac:dyDescent="0.35">
      <c r="B467" s="20"/>
      <c r="C467" s="20"/>
      <c r="D467" s="20"/>
      <c r="E467" s="20"/>
      <c r="F467" s="20"/>
      <c r="G467" s="20"/>
    </row>
    <row r="468" spans="2:7" x14ac:dyDescent="0.35">
      <c r="B468" s="20"/>
      <c r="C468" s="20"/>
      <c r="D468" s="20"/>
      <c r="E468" s="20"/>
      <c r="F468" s="20"/>
      <c r="G468" s="20"/>
    </row>
    <row r="469" spans="2:7" x14ac:dyDescent="0.35">
      <c r="B469" s="20"/>
      <c r="C469" s="20"/>
      <c r="D469" s="20"/>
      <c r="E469" s="20"/>
      <c r="F469" s="20"/>
      <c r="G469" s="20"/>
    </row>
    <row r="470" spans="2:7" x14ac:dyDescent="0.35">
      <c r="B470" s="20"/>
      <c r="C470" s="20"/>
      <c r="D470" s="20"/>
      <c r="E470" s="20"/>
      <c r="F470" s="20"/>
      <c r="G470" s="20"/>
    </row>
    <row r="471" spans="2:7" x14ac:dyDescent="0.35">
      <c r="B471" s="20"/>
      <c r="C471" s="20"/>
      <c r="D471" s="20"/>
      <c r="E471" s="20"/>
      <c r="F471" s="20"/>
      <c r="G471" s="20"/>
    </row>
    <row r="472" spans="2:7" x14ac:dyDescent="0.35">
      <c r="B472" s="20"/>
      <c r="C472" s="20"/>
      <c r="D472" s="20"/>
      <c r="E472" s="20"/>
      <c r="F472" s="20"/>
      <c r="G472" s="20"/>
    </row>
    <row r="473" spans="2:7" x14ac:dyDescent="0.35">
      <c r="B473" s="20"/>
      <c r="C473" s="20"/>
      <c r="D473" s="20"/>
      <c r="E473" s="20"/>
      <c r="F473" s="20"/>
      <c r="G473" s="20"/>
    </row>
    <row r="474" spans="2:7" x14ac:dyDescent="0.35">
      <c r="B474" s="20"/>
      <c r="C474" s="20"/>
      <c r="D474" s="20"/>
      <c r="E474" s="20"/>
      <c r="F474" s="20"/>
      <c r="G474" s="20"/>
    </row>
    <row r="475" spans="2:7" x14ac:dyDescent="0.35">
      <c r="B475" s="20"/>
      <c r="C475" s="20"/>
      <c r="D475" s="20"/>
      <c r="E475" s="20"/>
      <c r="F475" s="20"/>
      <c r="G475" s="20"/>
    </row>
    <row r="476" spans="2:7" x14ac:dyDescent="0.35">
      <c r="B476" s="20"/>
      <c r="C476" s="20"/>
      <c r="D476" s="20"/>
      <c r="E476" s="20"/>
      <c r="F476" s="20"/>
      <c r="G476" s="20"/>
    </row>
    <row r="477" spans="2:7" x14ac:dyDescent="0.35">
      <c r="B477" s="20"/>
      <c r="C477" s="20"/>
      <c r="D477" s="20"/>
      <c r="E477" s="20"/>
      <c r="F477" s="20"/>
      <c r="G477" s="20"/>
    </row>
    <row r="478" spans="2:7" x14ac:dyDescent="0.35">
      <c r="B478" s="20"/>
      <c r="C478" s="20"/>
      <c r="D478" s="20"/>
      <c r="E478" s="20"/>
      <c r="F478" s="20"/>
      <c r="G478" s="20"/>
    </row>
    <row r="479" spans="2:7" x14ac:dyDescent="0.35">
      <c r="B479" s="20"/>
      <c r="C479" s="20"/>
      <c r="D479" s="20"/>
      <c r="E479" s="20"/>
      <c r="F479" s="20"/>
      <c r="G479" s="20"/>
    </row>
    <row r="480" spans="2:7" x14ac:dyDescent="0.35">
      <c r="B480" s="20"/>
      <c r="C480" s="20"/>
      <c r="D480" s="20"/>
      <c r="E480" s="20"/>
      <c r="F480" s="20"/>
      <c r="G480" s="20"/>
    </row>
    <row r="481" spans="2:15" x14ac:dyDescent="0.35">
      <c r="B481" s="20"/>
      <c r="C481" s="20"/>
      <c r="D481" s="20"/>
      <c r="E481" s="20"/>
      <c r="F481" s="20"/>
      <c r="G481" s="20"/>
    </row>
    <row r="482" spans="2:15" x14ac:dyDescent="0.35">
      <c r="B482" s="20"/>
      <c r="C482" s="20"/>
      <c r="D482" s="20"/>
      <c r="E482" s="20"/>
      <c r="F482" s="20"/>
      <c r="G482" s="20"/>
    </row>
    <row r="483" spans="2:15" x14ac:dyDescent="0.35">
      <c r="B483" s="20"/>
      <c r="C483" s="20"/>
      <c r="D483" s="20"/>
      <c r="E483" s="20"/>
      <c r="F483" s="20"/>
      <c r="G483" s="20"/>
    </row>
    <row r="484" spans="2:15" x14ac:dyDescent="0.35">
      <c r="B484" s="20"/>
      <c r="C484" s="20"/>
      <c r="D484" s="20"/>
      <c r="E484" s="20"/>
      <c r="F484" s="20"/>
      <c r="G484" s="20"/>
    </row>
    <row r="485" spans="2:15" x14ac:dyDescent="0.35">
      <c r="B485" s="20"/>
      <c r="C485" s="20"/>
      <c r="D485" s="20"/>
      <c r="E485" s="20"/>
      <c r="F485" s="20"/>
      <c r="G485" s="20"/>
    </row>
    <row r="493" spans="2:15" x14ac:dyDescent="0.35">
      <c r="O493" s="324" t="s">
        <v>737</v>
      </c>
    </row>
  </sheetData>
  <autoFilter ref="B6:V485" xr:uid="{00000000-0009-0000-0000-00000B000000}"/>
  <customSheetViews>
    <customSheetView guid="{B5BE78D1-0D47-469B-8F65-82EBF0EA1F66}" scale="70" showAutoFilter="1">
      <selection activeCell="B371" sqref="B371"/>
      <pageMargins left="0.511811024" right="0.511811024" top="0.78740157499999996" bottom="0.78740157499999996" header="0.31496062000000002" footer="0.31496062000000002"/>
      <pageSetup paperSize="9" orientation="portrait" r:id="rId1"/>
      <autoFilter ref="B6:V485" xr:uid="{00000000-0009-0000-0000-00000B000000}"/>
    </customSheetView>
    <customSheetView guid="{A585DDF7-0A3C-4962-AEC1-1EDDD285BC8E}" scale="70" showAutoFilter="1" topLeftCell="F122">
      <selection activeCell="B394" sqref="B394"/>
      <pageMargins left="0.511811024" right="0.511811024" top="0.78740157499999996" bottom="0.78740157499999996" header="0.31496062000000002" footer="0.31496062000000002"/>
      <pageSetup paperSize="9" orientation="portrait" r:id="rId2"/>
      <autoFilter ref="B6:V485" xr:uid="{3EE2EEE0-CAB6-460A-83F0-7BD67857FC80}"/>
    </customSheetView>
    <customSheetView guid="{1504FA50-5BEF-4B72-815D-AABBA0DC206D}" scale="7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3"/>
      <autoFilter ref="B6:V485" xr:uid="{5865B363-AE30-4358-BFCC-530D15635BD7}"/>
    </customSheetView>
    <customSheetView guid="{14BF71DD-AD3F-418F-B86C-B7F01AFDEC65}" scale="70" showAutoFilter="1" topLeftCell="F122">
      <selection activeCell="B7" sqref="B7"/>
      <pageMargins left="0.511811024" right="0.511811024" top="0.78740157499999996" bottom="0.78740157499999996" header="0.31496062000000002" footer="0.31496062000000002"/>
      <pageSetup paperSize="9" orientation="portrait" r:id="rId4"/>
      <autoFilter ref="B6:V485" xr:uid="{5C1677E0-DFF6-4406-B2FD-1140FBC67D59}"/>
    </customSheetView>
    <customSheetView guid="{AD046ECD-751F-4332-8FC4-274F08D4DE7E}" scale="70" showAutoFilter="1" topLeftCell="F122">
      <selection activeCell="B388" sqref="B388"/>
      <pageMargins left="0.511811024" right="0.511811024" top="0.78740157499999996" bottom="0.78740157499999996" header="0.31496062000000002" footer="0.31496062000000002"/>
      <pageSetup paperSize="9" orientation="portrait" r:id="rId5"/>
      <autoFilter ref="B6:V485" xr:uid="{3C76AC1B-AB46-4E09-9655-77C2532B6103}"/>
    </customSheetView>
    <customSheetView guid="{286B6661-33B5-4C7B-9686-166C222D27BC}" scale="70" showPageBreaks="1" showAutoFilter="1" topLeftCell="F199">
      <selection activeCell="B24" sqref="B24"/>
      <pageMargins left="0.511811024" right="0.511811024" top="0.78740157499999996" bottom="0.78740157499999996" header="0.31496062000000002" footer="0.31496062000000002"/>
      <pageSetup paperSize="9" orientation="portrait" r:id="rId6"/>
      <autoFilter ref="B6:V485" xr:uid="{84EF223A-7DED-4F04-8F5F-49310F5D9EA1}"/>
    </customSheetView>
    <customSheetView guid="{3D50BA80-5F45-4C77-89E4-3F1F12E755CC}" scale="70" showAutoFilter="1">
      <selection activeCell="B237" sqref="B237"/>
      <pageMargins left="0.511811024" right="0.511811024" top="0.78740157499999996" bottom="0.78740157499999996" header="0.31496062000000002" footer="0.31496062000000002"/>
      <pageSetup paperSize="9" orientation="portrait" r:id="rId7"/>
      <autoFilter ref="B6:V485" xr:uid="{84E28B9E-FEC3-451D-83B4-D1814AC19AC9}"/>
    </customSheetView>
    <customSheetView guid="{134D87D5-BBCD-491A-8CB6-269B6CA3C08C}" scale="70" showAutoFilter="1">
      <selection activeCell="F7" sqref="F7"/>
      <pageMargins left="0.511811024" right="0.511811024" top="0.78740157499999996" bottom="0.78740157499999996" header="0.31496062000000002" footer="0.31496062000000002"/>
      <pageSetup paperSize="9" orientation="portrait" r:id="rId8"/>
      <autoFilter ref="B6:V485" xr:uid="{71C5CDB7-AF49-4ECA-A9C3-97B8A97A13F0}"/>
    </customSheetView>
    <customSheetView guid="{8DB724D8-71C2-4737-B6C6-48C13CCF3FA3}" scale="70" showAutoFilter="1">
      <selection activeCell="B440" sqref="B440"/>
      <pageMargins left="0.511811024" right="0.511811024" top="0.78740157499999996" bottom="0.78740157499999996" header="0.31496062000000002" footer="0.31496062000000002"/>
      <pageSetup paperSize="9" orientation="portrait" r:id="rId9"/>
      <autoFilter ref="B6:V485" xr:uid="{0BE9B05D-26B9-471B-A35B-A703504338A5}"/>
    </customSheetView>
    <customSheetView guid="{567EA607-724B-4D2C-BBE1-9D84263B16FE}" scale="70" showAutoFilter="1">
      <selection activeCell="B440" sqref="B440"/>
      <pageMargins left="0.511811024" right="0.511811024" top="0.78740157499999996" bottom="0.78740157499999996" header="0.31496062000000002" footer="0.31496062000000002"/>
      <pageSetup paperSize="9" orientation="portrait" r:id="rId10"/>
      <autoFilter ref="B6:V485" xr:uid="{90392927-7841-4018-BF19-94C54877568C}"/>
    </customSheetView>
    <customSheetView guid="{78A03B60-065F-4D1D-9F63-2E6EED610C2B}" scale="70" showAutoFilter="1">
      <selection activeCell="F7" sqref="F7"/>
      <pageMargins left="0.511811024" right="0.511811024" top="0.78740157499999996" bottom="0.78740157499999996" header="0.31496062000000002" footer="0.31496062000000002"/>
      <pageSetup paperSize="9" orientation="portrait" r:id="rId11"/>
      <autoFilter ref="B6:V485" xr:uid="{D68C5B5C-2648-44D3-BB0D-A2AE24112354}"/>
    </customSheetView>
    <customSheetView guid="{7A4BD4B8-7473-48EF-95D4-11E228745E12}" scale="9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12"/>
      <autoFilter ref="B6:V485" xr:uid="{CE1EF89A-F1EE-4E1C-9259-1E22011004CF}"/>
    </customSheetView>
    <customSheetView guid="{85F87CD0-5EA6-4229-84BD-1D11505A928D}" scale="80" showPageBreaks="1" showAutoFilter="1">
      <selection activeCell="B401" sqref="B401"/>
      <pageMargins left="0.511811024" right="0.511811024" top="0.78740157499999996" bottom="0.78740157499999996" header="0.31496062000000002" footer="0.31496062000000002"/>
      <pageSetup paperSize="9" orientation="portrait" r:id="rId13"/>
      <autoFilter ref="B6:V485" xr:uid="{484CB6AF-0A99-4466-BE74-D6610B7C21BC}"/>
    </customSheetView>
    <customSheetView guid="{3B6F0F89-6487-42F6-BC01-DE8542B769AF}" scale="90" showAutoFilter="1">
      <selection activeCell="B372" sqref="B372"/>
      <pageMargins left="0.511811024" right="0.511811024" top="0.78740157499999996" bottom="0.78740157499999996" header="0.31496062000000002" footer="0.31496062000000002"/>
      <pageSetup paperSize="9" orientation="portrait" r:id="rId14"/>
      <autoFilter ref="B6:V485" xr:uid="{2BC2DB13-0958-44BF-99CD-7617BE3BD7A5}"/>
    </customSheetView>
    <customSheetView guid="{0B05DA22-0544-45F5-9F7C-7731AB266AE9}" scale="90" showAutoFilter="1">
      <selection activeCell="B7" sqref="B7"/>
      <pageMargins left="0.511811024" right="0.511811024" top="0.78740157499999996" bottom="0.78740157499999996" header="0.31496062000000002" footer="0.31496062000000002"/>
      <pageSetup paperSize="9" orientation="portrait" r:id="rId15"/>
      <autoFilter ref="B6:V485" xr:uid="{94DDA051-4DEB-461F-AE54-4B1F3665BE92}"/>
    </customSheetView>
    <customSheetView guid="{7319A0ED-B7A2-459D-898B-E7527AB2940D}" scale="80" showAutoFilter="1">
      <selection activeCell="B74" sqref="B74"/>
      <pageMargins left="0.511811024" right="0.511811024" top="0.78740157499999996" bottom="0.78740157499999996" header="0.31496062000000002" footer="0.31496062000000002"/>
      <pageSetup paperSize="9" orientation="portrait" r:id="rId16"/>
      <autoFilter ref="B6:V478" xr:uid="{D05B050B-39B4-4460-9F29-BE1CEE7BEA1B}"/>
    </customSheetView>
    <customSheetView guid="{94E41AD1-0E1B-445B-AC0B-FFC90943438B}" scale="80" showAutoFilter="1">
      <selection activeCell="F7" sqref="F7"/>
      <pageMargins left="0.511811024" right="0.511811024" top="0.78740157499999996" bottom="0.78740157499999996" header="0.31496062000000002" footer="0.31496062000000002"/>
      <pageSetup paperSize="9" orientation="portrait" r:id="rId17"/>
      <autoFilter ref="B6:V476" xr:uid="{DEBDB408-06F5-4E61-8A32-6CA097A17379}"/>
    </customSheetView>
    <customSheetView guid="{F6ECD0CB-F2F9-4FDC-9DDC-29355C938B39}" scale="80" showAutoFilter="1">
      <selection activeCell="B112" sqref="B112"/>
      <pageMargins left="0.511811024" right="0.511811024" top="0.78740157499999996" bottom="0.78740157499999996" header="0.31496062000000002" footer="0.31496062000000002"/>
      <pageSetup paperSize="9" orientation="portrait" r:id="rId18"/>
      <autoFilter ref="B6:V469" xr:uid="{6853851E-8963-4F34-9B2E-7A931116762B}"/>
    </customSheetView>
    <customSheetView guid="{020877D2-9E31-47B0-BF36-B6E09DD3D5C1}" showAutoFilter="1">
      <selection activeCell="B7" sqref="B7"/>
      <pageMargins left="0.511811024" right="0.511811024" top="0.78740157499999996" bottom="0.78740157499999996" header="0.31496062000000002" footer="0.31496062000000002"/>
      <autoFilter ref="B6:V468" xr:uid="{BF703AC5-136E-4FF3-B17A-65C751C9AD15}"/>
    </customSheetView>
    <customSheetView guid="{B67115AF-5483-47F3-9D4D-2630A9D3733D}" showAutoFilter="1">
      <selection activeCell="B233" sqref="B233"/>
      <pageMargins left="0.511811024" right="0.511811024" top="0.78740157499999996" bottom="0.78740157499999996" header="0.31496062000000002" footer="0.31496062000000002"/>
      <autoFilter ref="B6:V468" xr:uid="{41E9D7FA-A596-4633-A46C-23AD8E1C566C}"/>
    </customSheetView>
    <customSheetView guid="{147E138F-2973-4C9E-8537-978B336ED5C8}" showAutoFilter="1">
      <selection activeCell="B99" sqref="B99"/>
      <pageMargins left="0.511811024" right="0.511811024" top="0.78740157499999996" bottom="0.78740157499999996" header="0.31496062000000002" footer="0.31496062000000002"/>
      <autoFilter ref="B6:V468" xr:uid="{8C7769BC-82F6-4A15-BE31-97C19AC8BD47}"/>
    </customSheetView>
    <customSheetView guid="{CA5E33D8-95F8-4696-B4B2-B4448937BCFB}" showAutoFilter="1">
      <pane xSplit="5" ySplit="6" topLeftCell="F7" activePane="bottomRight" state="frozen"/>
      <selection pane="bottomRight" activeCell="F7" sqref="F7"/>
      <pageMargins left="0.511811024" right="0.511811024" top="0.78740157499999996" bottom="0.78740157499999996" header="0.31496062000000002" footer="0.31496062000000002"/>
      <autoFilter ref="B6:V468" xr:uid="{4A940E3B-DB97-4BA9-8ED5-F73F7897CF9C}"/>
    </customSheetView>
    <customSheetView guid="{F026BF9E-B40B-4FA8-8432-40C252931F7F}" showPageBreaks="1" filter="1" showAutoFilter="1">
      <selection activeCell="B3" sqref="B3"/>
      <pageMargins left="0.511811024" right="0.511811024" top="0.78740157499999996" bottom="0.78740157499999996" header="0.31496062000000002" footer="0.31496062000000002"/>
      <pageSetup paperSize="9" orientation="portrait" r:id="rId19"/>
      <autoFilter ref="B6:V470" xr:uid="{93BB518B-DCC6-43B7-AF74-59922E72E12E}">
        <filterColumn colId="2">
          <filters>
            <filter val="IGUARACY"/>
          </filters>
        </filterColumn>
      </autoFilter>
    </customSheetView>
    <customSheetView guid="{DD08D2A4-472D-447F-BF8C-563FF3A48D40}" scale="8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0"/>
      <autoFilter ref="B6:V476" xr:uid="{58DE48DF-CE44-474B-9DC8-B39FBADEEFE0}"/>
    </customSheetView>
    <customSheetView guid="{6D74C590-C00F-4FE4-A1EA-7DCD0D01B483}" scale="60" showAutoFilter="1">
      <selection activeCell="B345" sqref="B345"/>
      <pageMargins left="0.511811024" right="0.511811024" top="0.78740157499999996" bottom="0.78740157499999996" header="0.31496062000000002" footer="0.31496062000000002"/>
      <pageSetup paperSize="9" orientation="portrait" r:id="rId21"/>
      <autoFilter ref="B6:V478" xr:uid="{ED838272-BD52-4C25-87CA-90340637865E}"/>
    </customSheetView>
    <customSheetView guid="{C7286046-E13C-47DD-8832-615373BBE117}" scale="90" showAutoFilter="1">
      <pane xSplit="5" ySplit="6" topLeftCell="AE354" activePane="bottomRight" state="frozen"/>
      <selection pane="bottomRight" activeCell="F7" sqref="F7"/>
      <pageMargins left="0.511811024" right="0.511811024" top="0.78740157499999996" bottom="0.78740157499999996" header="0.31496062000000002" footer="0.31496062000000002"/>
      <pageSetup paperSize="9" orientation="portrait" r:id="rId22"/>
      <autoFilter ref="B6:V485" xr:uid="{841DA7E2-6603-4605-83D5-806113247C15}"/>
    </customSheetView>
    <customSheetView guid="{77D7969D-7D51-405F-9672-1A9E508C0254}" scale="7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0" orientation="portrait" horizontalDpi="0" verticalDpi="0" copies="0"/>
      <autoFilter ref="B6:V485" xr:uid="{3C6A96D2-85CC-4B83-BCA4-BFA8598406C4}"/>
    </customSheetView>
    <customSheetView guid="{0EA8F376-CCC5-4424-82FF-4FCBECF61C7C}" scale="70" showAutoFilter="1">
      <selection activeCell="B138" sqref="B138"/>
      <pageMargins left="0.511811024" right="0.511811024" top="0.78740157499999996" bottom="0.78740157499999996" header="0.31496062000000002" footer="0.31496062000000002"/>
      <pageSetup paperSize="0" orientation="portrait" horizontalDpi="0" verticalDpi="0" copies="0"/>
      <autoFilter ref="B6:V485" xr:uid="{D318BD22-5D01-43DE-A026-80DDF38040AC}"/>
    </customSheetView>
    <customSheetView guid="{D837B8D3-C51B-40F7-87E9-DF86CA90BFB5}" scale="70" showAutoFilter="1">
      <selection activeCell="B419" sqref="B419"/>
      <pageMargins left="0.511811024" right="0.511811024" top="0.78740157499999996" bottom="0.78740157499999996" header="0.31496062000000002" footer="0.31496062000000002"/>
      <pageSetup paperSize="9" orientation="portrait" r:id="rId23"/>
      <autoFilter ref="B6:V485" xr:uid="{FC09297F-03BE-4A4B-89A8-37E34CC4FD69}"/>
    </customSheetView>
    <customSheetView guid="{2D9D49CE-0FFE-48B3-B032-F69BEBAB6071}" scale="70" showPageBreaks="1" showAutoFilter="1">
      <selection activeCell="B289" sqref="B289"/>
      <pageMargins left="0.511811024" right="0.511811024" top="0.78740157499999996" bottom="0.78740157499999996" header="0.31496062000000002" footer="0.31496062000000002"/>
      <pageSetup paperSize="9" orientation="portrait" r:id="rId24"/>
      <autoFilter ref="B6:V485" xr:uid="{EEB81A97-90B8-4E11-83F2-86D275D2C38F}"/>
    </customSheetView>
    <customSheetView guid="{53728C17-6B57-4D5E-91EC-B1CDD187BF62}" scale="7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5"/>
      <autoFilter ref="B6:V485" xr:uid="{BE4E9996-2F22-4D0C-865F-BA86A380B4D0}"/>
    </customSheetView>
    <customSheetView guid="{16C96C58-9237-4D8E-9561-63FC61590799}" scale="70" showAutoFilter="1" topLeftCell="F199">
      <selection activeCell="B271" sqref="B271"/>
      <pageMargins left="0.511811024" right="0.511811024" top="0.78740157499999996" bottom="0.78740157499999996" header="0.31496062000000002" footer="0.31496062000000002"/>
      <pageSetup paperSize="9" orientation="portrait" r:id="rId26"/>
      <autoFilter ref="B6:V485" xr:uid="{A50A14CC-97F9-4AF4-A917-6E20E69AA8EE}"/>
    </customSheetView>
    <customSheetView guid="{8294B4A2-F0F1-4668-8538-74E7B1B76CE1}" scale="70" showPageBreaks="1" showAutoFilter="1">
      <selection activeCell="B409" sqref="B409"/>
      <pageMargins left="0.511811024" right="0.511811024" top="0.78740157499999996" bottom="0.78740157499999996" header="0.31496062000000002" footer="0.31496062000000002"/>
      <pageSetup paperSize="9" orientation="portrait" r:id="rId27"/>
      <autoFilter ref="B6:V485" xr:uid="{7CFA82DB-2978-49F9-A397-F15729A92C7F}"/>
    </customSheetView>
    <customSheetView guid="{1E0302C1-64F9-4274-8E78-20F1B318B61C}" scale="70" showAutoFilter="1" topLeftCell="F199">
      <pane xSplit="8" ySplit="1" topLeftCell="N200" activePane="bottomRight" state="frozen"/>
      <selection pane="bottomRight" activeCell="F7" sqref="F7"/>
      <pageMargins left="0.511811024" right="0.511811024" top="0.78740157499999996" bottom="0.78740157499999996" header="0.31496062000000002" footer="0.31496062000000002"/>
      <pageSetup paperSize="9" orientation="portrait" r:id="rId28"/>
      <autoFilter ref="B6:V485" xr:uid="{BD59E3E3-C240-4676-90D2-2E62F3AFA5CD}"/>
    </customSheetView>
    <customSheetView guid="{1BB36DE2-2A74-4DAD-A297-C35420235BF0}" scale="70" showAutoFilter="1" topLeftCell="F199">
      <selection activeCell="B7" sqref="B7"/>
      <pageMargins left="0.511811024" right="0.511811024" top="0.78740157499999996" bottom="0.78740157499999996" header="0.31496062000000002" footer="0.31496062000000002"/>
      <pageSetup paperSize="9" orientation="portrait" r:id="rId29"/>
      <autoFilter ref="B6:V485" xr:uid="{2F86C390-389C-4C58-8AC2-58239D65C542}"/>
    </customSheetView>
    <customSheetView guid="{11F48615-B8BF-4323-8500-7333A467AA12}" scale="70" showAutoFilter="1">
      <selection activeCell="B388" sqref="B388"/>
      <pageMargins left="0.511811024" right="0.511811024" top="0.78740157499999996" bottom="0.78740157499999996" header="0.31496062000000002" footer="0.31496062000000002"/>
      <pageSetup paperSize="9" orientation="portrait" r:id="rId30"/>
      <autoFilter ref="B6:V485" xr:uid="{60149FB6-0F0B-41BF-88BE-47E0126FD981}"/>
    </customSheetView>
    <customSheetView guid="{5BC2AC27-9B72-4144-A6DA-27C855BC56DD}" scale="70" showAutoFilter="1">
      <selection activeCell="B43" sqref="B43"/>
      <pageMargins left="0.511811024" right="0.511811024" top="0.78740157499999996" bottom="0.78740157499999996" header="0.31496062000000002" footer="0.31496062000000002"/>
      <pageSetup paperSize="9" orientation="portrait" r:id="rId31"/>
      <autoFilter ref="B6:V485" xr:uid="{DDAB15EC-D0FE-443A-B55C-9D2CEADEF344}"/>
    </customSheetView>
  </customSheetViews>
  <mergeCells count="2">
    <mergeCell ref="G5:T5"/>
    <mergeCell ref="B2:J2"/>
  </mergeCells>
  <conditionalFormatting sqref="B2:J2">
    <cfRule type="expression" dxfId="432" priority="430">
      <formula>STATUS_PLANILHA=FALSE</formula>
    </cfRule>
  </conditionalFormatting>
  <conditionalFormatting sqref="B7:B453">
    <cfRule type="expression" dxfId="431" priority="429">
      <formula>LEN(B7)&gt;9</formula>
    </cfRule>
  </conditionalFormatting>
  <hyperlinks>
    <hyperlink ref="C3" location="RESUMO!A1" display="RESUMO" xr:uid="{00000000-0004-0000-0B00-000000000000}"/>
    <hyperlink ref="B3" location="'INF GERAIS'!A1" display="PRINCIPAL" xr:uid="{00000000-0004-0000-0B00-000001000000}"/>
    <hyperlink ref="E3" location="EVENTOS!A1" display="EVENTOS" xr:uid="{00000000-0004-0000-0B00-000002000000}"/>
    <hyperlink ref="F3" location="PAGAMENTOS!A1" display="PAGAMENTOS" xr:uid="{00000000-0004-0000-0B00-000003000000}"/>
    <hyperlink ref="G3" location="VISTORIA!A1" display="VISTORIA" xr:uid="{00000000-0004-0000-0B00-000004000000}"/>
    <hyperlink ref="H3" location="'PRESTAÇÃO DE CONTAS'!A1" display="P. DE CONTAS" xr:uid="{00000000-0004-0000-0B00-000005000000}"/>
    <hyperlink ref="J3" location="'CONCLUSÃO INFORMAL'!A1" display="CONC. INFORMAL" xr:uid="{00000000-0004-0000-0B00-000006000000}"/>
    <hyperlink ref="K3" location="AJUDA!A1" display="AJUDA" xr:uid="{00000000-0004-0000-0B00-000007000000}"/>
    <hyperlink ref="D3" location="'TERMO DE ADESÃO'!A1" display="TERMO DE ADESÃO" xr:uid="{00000000-0004-0000-0B00-000008000000}"/>
  </hyperlinks>
  <pageMargins left="0.511811024" right="0.511811024" top="0.78740157499999996" bottom="0.78740157499999996" header="0.31496062000000002" footer="0.31496062000000002"/>
  <pageSetup paperSize="9" orientation="portrait" r:id="rId3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1"/>
  <dimension ref="A1:T485"/>
  <sheetViews>
    <sheetView workbookViewId="0">
      <selection activeCell="B371" sqref="B371"/>
    </sheetView>
  </sheetViews>
  <sheetFormatPr defaultRowHeight="14.5" x14ac:dyDescent="0.35"/>
  <cols>
    <col min="1" max="1" width="3.81640625" customWidth="1"/>
    <col min="2" max="2" width="12.453125" customWidth="1"/>
    <col min="4" max="4" width="21.81640625" customWidth="1"/>
    <col min="5" max="5" width="30" customWidth="1"/>
    <col min="6" max="6" width="15.453125" customWidth="1"/>
    <col min="7" max="7" width="14.81640625" customWidth="1"/>
    <col min="8" max="8" width="16.1796875" customWidth="1"/>
    <col min="9" max="9" width="10.453125" customWidth="1"/>
    <col min="10" max="10" width="20.1796875" customWidth="1"/>
    <col min="11" max="11" width="13.81640625" customWidth="1"/>
    <col min="13" max="13" width="11.1796875" customWidth="1"/>
    <col min="14" max="14" width="13" customWidth="1"/>
    <col min="15" max="15" width="15.81640625" customWidth="1"/>
    <col min="17" max="17" width="10.81640625" customWidth="1"/>
    <col min="18" max="18" width="15.1796875" customWidth="1"/>
  </cols>
  <sheetData>
    <row r="1" spans="1:20" x14ac:dyDescent="0.35">
      <c r="A1" s="40"/>
      <c r="B1" s="40"/>
      <c r="C1" s="40"/>
      <c r="D1" s="40"/>
      <c r="E1" s="40"/>
      <c r="F1" s="40"/>
      <c r="G1" s="40"/>
      <c r="H1" s="40"/>
      <c r="I1" s="40"/>
      <c r="J1" s="40"/>
      <c r="K1" s="40"/>
      <c r="L1" s="40"/>
      <c r="M1" s="40"/>
      <c r="N1" s="40"/>
      <c r="O1" s="40"/>
      <c r="P1" s="40"/>
      <c r="Q1" s="40"/>
      <c r="R1" s="40"/>
    </row>
    <row r="2" spans="1:20" ht="47.25" customHeight="1" x14ac:dyDescent="0.35">
      <c r="A2" s="40"/>
      <c r="B2" s="2129" t="s">
        <v>1376</v>
      </c>
      <c r="C2" s="2129"/>
      <c r="D2" s="2129"/>
      <c r="E2" s="2129"/>
      <c r="F2" s="2129"/>
      <c r="G2" s="2129"/>
      <c r="H2" s="2129"/>
      <c r="I2" s="2129"/>
      <c r="J2" s="2129"/>
      <c r="K2" s="28"/>
      <c r="L2" s="40"/>
      <c r="M2" s="40"/>
      <c r="N2" s="40"/>
      <c r="O2" s="40"/>
      <c r="P2" s="40"/>
      <c r="Q2" s="40"/>
      <c r="R2" s="40"/>
    </row>
    <row r="3" spans="1:20" ht="30" customHeight="1" x14ac:dyDescent="0.35">
      <c r="A3" s="40"/>
      <c r="B3" s="27" t="s">
        <v>197</v>
      </c>
      <c r="C3" s="27" t="s">
        <v>198</v>
      </c>
      <c r="D3" s="27" t="s">
        <v>199</v>
      </c>
      <c r="E3" s="27" t="s">
        <v>200</v>
      </c>
      <c r="F3" s="27" t="s">
        <v>201</v>
      </c>
      <c r="G3" s="27" t="s">
        <v>202</v>
      </c>
      <c r="H3" s="27" t="s">
        <v>203</v>
      </c>
      <c r="I3" s="27" t="s">
        <v>204</v>
      </c>
      <c r="J3" s="24" t="s">
        <v>205</v>
      </c>
      <c r="K3" s="27" t="s">
        <v>206</v>
      </c>
      <c r="L3" s="40"/>
      <c r="M3" s="40"/>
      <c r="N3" s="40"/>
      <c r="O3" s="40"/>
      <c r="P3" s="40"/>
      <c r="Q3" s="40"/>
      <c r="R3" s="40"/>
    </row>
    <row r="4" spans="1:20" ht="15" customHeight="1" x14ac:dyDescent="0.35">
      <c r="A4" s="40"/>
      <c r="B4" s="22"/>
      <c r="C4" s="22"/>
      <c r="D4" s="22"/>
      <c r="E4" s="22"/>
      <c r="F4" s="22"/>
      <c r="G4" s="22"/>
      <c r="H4" s="22"/>
      <c r="I4" s="22"/>
      <c r="J4" s="22"/>
      <c r="K4" s="22"/>
      <c r="L4" s="40"/>
      <c r="M4" s="40"/>
      <c r="N4" s="40"/>
      <c r="O4" s="40"/>
      <c r="P4" s="40"/>
      <c r="Q4" s="40"/>
      <c r="R4" s="40"/>
      <c r="S4" s="9"/>
      <c r="T4" s="9"/>
    </row>
    <row r="5" spans="1:20" x14ac:dyDescent="0.35">
      <c r="A5" s="40"/>
      <c r="B5" s="29"/>
      <c r="C5" s="29"/>
      <c r="D5" s="29"/>
      <c r="E5" s="29"/>
      <c r="F5" s="29"/>
      <c r="G5" s="2181"/>
      <c r="H5" s="2181"/>
      <c r="I5" s="2181"/>
      <c r="J5" s="2181"/>
      <c r="K5" s="2181"/>
      <c r="L5" s="2181"/>
      <c r="M5" s="2181"/>
      <c r="N5" s="2181"/>
      <c r="O5" s="2181"/>
      <c r="P5" s="2181"/>
      <c r="Q5" s="2181"/>
      <c r="R5" s="2181"/>
    </row>
    <row r="6" spans="1:20" x14ac:dyDescent="0.35">
      <c r="A6" s="40"/>
      <c r="B6" s="36" t="s">
        <v>2</v>
      </c>
      <c r="C6" s="36" t="s">
        <v>32</v>
      </c>
      <c r="D6" s="36" t="s">
        <v>0</v>
      </c>
      <c r="E6" s="36" t="s">
        <v>1</v>
      </c>
      <c r="F6" s="37" t="s">
        <v>129</v>
      </c>
      <c r="G6" s="37" t="s">
        <v>136</v>
      </c>
      <c r="H6" s="37" t="s">
        <v>116</v>
      </c>
      <c r="I6" s="37" t="s">
        <v>137</v>
      </c>
      <c r="J6" s="37" t="s">
        <v>138</v>
      </c>
      <c r="K6" s="37" t="s">
        <v>139</v>
      </c>
      <c r="L6" s="37" t="s">
        <v>117</v>
      </c>
      <c r="M6" s="37" t="s">
        <v>140</v>
      </c>
      <c r="N6" s="37" t="s">
        <v>141</v>
      </c>
      <c r="O6" s="37" t="s">
        <v>142</v>
      </c>
      <c r="P6" s="37" t="s">
        <v>118</v>
      </c>
      <c r="Q6" s="37" t="s">
        <v>143</v>
      </c>
      <c r="R6" s="37" t="s">
        <v>144</v>
      </c>
    </row>
    <row r="7" spans="1:20" ht="43.5" x14ac:dyDescent="0.35">
      <c r="B7" s="30" t="str">
        <f>'INF GERAIS'!B7&amp;IFERROR(IF(INDEX(APOIO!$A$5:$A$50,MATCH('INF GERAIS'!N7,APOIO!$B$5:$B$50,0))="NÃO",APOIO!$A$2&amp;"NÃO VÁLIDO",""),"")</f>
        <v>2014.0001</v>
      </c>
      <c r="C7" s="30" t="str">
        <f>'INF GERAIS'!C7</f>
        <v>METROPOLITANA</v>
      </c>
      <c r="D7" s="30" t="str">
        <f>'INF GERAIS'!D7</f>
        <v>ABREU E LIMA</v>
      </c>
      <c r="E7" s="30" t="str">
        <f>'INF GERAIS'!E7</f>
        <v>REESTRUTURAÇÃO DA INFRAESTRUTURA DO  MUNICÍPIO - PAVMENTAÇÃO DIVERSAS RUAS</v>
      </c>
      <c r="F7" s="30" t="str">
        <f>'INF GERAIS'!G7</f>
        <v>NORMAL</v>
      </c>
      <c r="G7" s="18"/>
      <c r="H7" s="10"/>
      <c r="I7" s="34"/>
      <c r="J7" s="34"/>
      <c r="K7" s="18"/>
      <c r="L7" s="10"/>
      <c r="M7" s="34"/>
      <c r="N7" s="34"/>
      <c r="O7" s="18"/>
      <c r="P7" s="10"/>
      <c r="Q7" s="34"/>
      <c r="R7" s="34"/>
    </row>
    <row r="8" spans="1:20" ht="29" x14ac:dyDescent="0.35">
      <c r="B8" s="30" t="str">
        <f>'INF GERAIS'!B8&amp;IFERROR(IF(INDEX(APOIO!$A$5:$A$50,MATCH('INF GERAIS'!N8,APOIO!$B$5:$B$50,0))="NÃO",APOIO!$A$2&amp;"NÃO VÁLIDO",""),"")</f>
        <v>2014.0002</v>
      </c>
      <c r="C8" s="30" t="str">
        <f>'INF GERAIS'!C8</f>
        <v>METROPOLITANA</v>
      </c>
      <c r="D8" s="30" t="str">
        <f>'INF GERAIS'!D8</f>
        <v>ABREU E LIMA</v>
      </c>
      <c r="E8" s="30" t="str">
        <f>'INF GERAIS'!E8</f>
        <v xml:space="preserve">REFORMA DE PRAÇAS </v>
      </c>
      <c r="F8" s="30" t="str">
        <f>'INF GERAIS'!G8</f>
        <v>NORMAL</v>
      </c>
      <c r="G8" s="18"/>
      <c r="H8" s="10"/>
      <c r="I8" s="34"/>
      <c r="J8" s="34"/>
      <c r="K8" s="18"/>
      <c r="L8" s="10"/>
      <c r="M8" s="34"/>
      <c r="N8" s="34"/>
      <c r="O8" s="18"/>
      <c r="P8" s="10"/>
      <c r="Q8" s="34"/>
      <c r="R8" s="34"/>
    </row>
    <row r="9" spans="1:20" ht="43.5" x14ac:dyDescent="0.35">
      <c r="B9" s="30" t="str">
        <f>'INF GERAIS'!B9&amp;IFERROR(IF(INDEX(APOIO!$A$5:$A$50,MATCH('INF GERAIS'!N9,APOIO!$B$5:$B$50,0))="NÃO",APOIO!$A$2&amp;"NÃO VÁLIDO",""),"")</f>
        <v>2014.0003</v>
      </c>
      <c r="C9" s="30" t="str">
        <f>'INF GERAIS'!C9</f>
        <v>METROPOLITANA</v>
      </c>
      <c r="D9" s="30" t="str">
        <f>'INF GERAIS'!D9</f>
        <v>ABREU E LIMA</v>
      </c>
      <c r="E9" s="30" t="str">
        <f>'INF GERAIS'!E9</f>
        <v>REFORMA DE POSTOS DE SAÚDE NO MUNICÍPIO DE ABREU E LIMA( 5 POSTOS DE SAÚDE)</v>
      </c>
      <c r="F9" s="30" t="str">
        <f>'INF GERAIS'!G9</f>
        <v>NORMAL</v>
      </c>
      <c r="G9" s="18"/>
      <c r="H9" s="10"/>
      <c r="I9" s="34"/>
      <c r="J9" s="34"/>
      <c r="K9" s="18"/>
      <c r="L9" s="10"/>
      <c r="M9" s="34"/>
      <c r="N9" s="34"/>
      <c r="O9" s="18"/>
      <c r="P9" s="10"/>
      <c r="Q9" s="34"/>
      <c r="R9" s="34"/>
    </row>
    <row r="10" spans="1:20" ht="29" x14ac:dyDescent="0.35">
      <c r="B10" s="1354" t="str">
        <f>'INF GERAIS'!B10&amp;IFERROR(IF(INDEX(APOIO!$A$5:$A$50,MATCH('INF GERAIS'!N10,APOIO!$B$5:$B$50,0))="NÃO",APOIO!$A$2&amp;"NÃO VÁLIDO",""),"")</f>
        <v>2014.0440</v>
      </c>
      <c r="C10" s="1354" t="str">
        <f>'INF GERAIS'!C10</f>
        <v>METROPOLITANA</v>
      </c>
      <c r="D10" s="1354" t="str">
        <f>'INF GERAIS'!D10</f>
        <v>ABREU E LIMA</v>
      </c>
      <c r="E10" s="1354" t="str">
        <f>'INF GERAIS'!E10</f>
        <v>CONSTRUÇÃO DE JAZIGOS NO CEMITÉRIO SANTO ANTÔNIO</v>
      </c>
      <c r="F10" s="1354" t="str">
        <f>'INF GERAIS'!G10</f>
        <v>NORMAL</v>
      </c>
      <c r="G10" s="18"/>
      <c r="H10" s="233"/>
      <c r="I10" s="34"/>
      <c r="J10" s="34"/>
      <c r="K10" s="18"/>
      <c r="L10" s="233"/>
      <c r="M10" s="34"/>
      <c r="N10" s="34"/>
      <c r="O10" s="18"/>
      <c r="P10" s="233"/>
      <c r="Q10" s="34"/>
      <c r="R10" s="34"/>
    </row>
    <row r="11" spans="1:20" ht="43.5" x14ac:dyDescent="0.35">
      <c r="B11" s="30" t="str">
        <f>'INF GERAIS'!B11&amp;IFERROR(IF(INDEX(APOIO!$A$5:$A$50,MATCH('INF GERAIS'!N11,APOIO!$B$5:$B$50,0))="NÃO",APOIO!$A$2&amp;"NÃO VÁLIDO",""),"")</f>
        <v>2014.0004</v>
      </c>
      <c r="C11" s="30" t="str">
        <f>'INF GERAIS'!C11</f>
        <v>SERTÃO DO PAJEÚ</v>
      </c>
      <c r="D11" s="30" t="str">
        <f>'INF GERAIS'!D11</f>
        <v>AFOGADOS DA INGAZEIRA</v>
      </c>
      <c r="E11" s="30" t="str">
        <f>'INF GERAIS'!E11</f>
        <v>CONSTRUÇÃO DE PAVIMENTO EM PARALELEPÍPEDOS GRANÍTICOS(5 RUAS)</v>
      </c>
      <c r="F11" s="30" t="str">
        <f>'INF GERAIS'!G11</f>
        <v>NORMAL</v>
      </c>
      <c r="G11" s="18"/>
      <c r="H11" s="10"/>
      <c r="I11" s="34"/>
      <c r="J11" s="34"/>
      <c r="K11" s="18"/>
      <c r="L11" s="10"/>
      <c r="M11" s="34"/>
      <c r="N11" s="34"/>
      <c r="O11" s="18"/>
      <c r="P11" s="10"/>
      <c r="Q11" s="34"/>
      <c r="R11" s="34"/>
    </row>
    <row r="12" spans="1:20" ht="43.5" x14ac:dyDescent="0.35">
      <c r="B12" s="30" t="str">
        <f>'INF GERAIS'!B12&amp;IFERROR(IF(INDEX(APOIO!$A$5:$A$50,MATCH('INF GERAIS'!N12,APOIO!$B$5:$B$50,0))="NÃO",APOIO!$A$2&amp;"NÃO VÁLIDO",""),"")</f>
        <v>2014.0005</v>
      </c>
      <c r="C12" s="30" t="str">
        <f>'INF GERAIS'!C12</f>
        <v>SERTÃO DO PAJEÚ</v>
      </c>
      <c r="D12" s="30" t="str">
        <f>'INF GERAIS'!D12</f>
        <v>AFOGADOS DA INGAZEIRA</v>
      </c>
      <c r="E12" s="30" t="str">
        <f>'INF GERAIS'!E12</f>
        <v>PROJETO ARQUITETÔNICO DO SETOR DE GASTRONOMIA DO MERCADO PÚBLICO</v>
      </c>
      <c r="F12" s="30" t="str">
        <f>'INF GERAIS'!G12</f>
        <v>NORMAL</v>
      </c>
      <c r="G12" s="18"/>
      <c r="H12" s="10"/>
      <c r="I12" s="34"/>
      <c r="J12" s="34"/>
      <c r="K12" s="18"/>
      <c r="L12" s="10"/>
      <c r="M12" s="34"/>
      <c r="N12" s="34"/>
      <c r="O12" s="18"/>
      <c r="P12" s="10"/>
      <c r="Q12" s="34"/>
      <c r="R12" s="34"/>
    </row>
    <row r="13" spans="1:20" ht="43.5" x14ac:dyDescent="0.35">
      <c r="B13" s="30" t="str">
        <f>'INF GERAIS'!B13&amp;IFERROR(IF(INDEX(APOIO!$A$5:$A$50,MATCH('INF GERAIS'!N13,APOIO!$B$5:$B$50,0))="NÃO",APOIO!$A$2&amp;"NÃO VÁLIDO",""),"")</f>
        <v>2014.0006</v>
      </c>
      <c r="C13" s="30" t="str">
        <f>'INF GERAIS'!C13</f>
        <v>SERTÃO DO PAJEÚ</v>
      </c>
      <c r="D13" s="30" t="str">
        <f>'INF GERAIS'!D13</f>
        <v>AFOGADOS DA INGAZEIRA</v>
      </c>
      <c r="E13" s="30" t="str">
        <f>'INF GERAIS'!E13</f>
        <v>INFRAESTRUTURA DE APOIO A COMERCIALIZAÇAO DE ANIMAIS NO MUNICIPIO</v>
      </c>
      <c r="F13" s="30" t="str">
        <f>'INF GERAIS'!G13</f>
        <v>NORMAL</v>
      </c>
      <c r="G13" s="18"/>
      <c r="H13" s="10"/>
      <c r="I13" s="34"/>
      <c r="J13" s="34"/>
      <c r="K13" s="18"/>
      <c r="L13" s="10"/>
      <c r="M13" s="34"/>
      <c r="N13" s="34"/>
      <c r="O13" s="18"/>
      <c r="P13" s="10"/>
      <c r="Q13" s="34"/>
      <c r="R13" s="34"/>
    </row>
    <row r="14" spans="1:20" ht="58" x14ac:dyDescent="0.35">
      <c r="B14" s="30" t="str">
        <f>'INF GERAIS'!B14&amp;IFERROR(IF(INDEX(APOIO!$A$5:$A$50,MATCH('INF GERAIS'!N14,APOIO!$B$5:$B$50,0))="NÃO",APOIO!$A$2&amp;"NÃO VÁLIDO",""),"")</f>
        <v>2014.0007</v>
      </c>
      <c r="C14" s="30" t="str">
        <f>'INF GERAIS'!C14</f>
        <v>SERTÃO DO PAJEÚ</v>
      </c>
      <c r="D14" s="30" t="str">
        <f>'INF GERAIS'!D14</f>
        <v>AFOGADOS DA INGAZEIRA</v>
      </c>
      <c r="E14" s="30" t="str">
        <f>'INF GERAIS'!E14</f>
        <v>REFORMA E AMPLIAÇÃO DAS INSTALAÇÕES FÍSICAS DA ESCOLA MUNICIPAL DOMINGOS TEOTÔNIO</v>
      </c>
      <c r="F14" s="30" t="str">
        <f>'INF GERAIS'!G14</f>
        <v>NORMAL</v>
      </c>
      <c r="G14" s="18"/>
      <c r="H14" s="10"/>
      <c r="I14" s="34"/>
      <c r="J14" s="34"/>
      <c r="K14" s="18"/>
      <c r="L14" s="10"/>
      <c r="M14" s="34"/>
      <c r="N14" s="34"/>
      <c r="O14" s="18"/>
      <c r="P14" s="10"/>
      <c r="Q14" s="34"/>
      <c r="R14" s="34"/>
    </row>
    <row r="15" spans="1:20" ht="58" x14ac:dyDescent="0.35">
      <c r="B15" s="30" t="str">
        <f>'INF GERAIS'!B15&amp;IFERROR(IF(INDEX(APOIO!$A$5:$A$50,MATCH('INF GERAIS'!N15,APOIO!$B$5:$B$50,0))="NÃO",APOIO!$A$2&amp;"NÃO VÁLIDO",""),"")</f>
        <v>2014.0008</v>
      </c>
      <c r="C15" s="30" t="str">
        <f>'INF GERAIS'!C15</f>
        <v>SERTÃO DO SÃO FRANCISCO</v>
      </c>
      <c r="D15" s="30" t="str">
        <f>'INF GERAIS'!D15</f>
        <v>AFRÂNIO</v>
      </c>
      <c r="E15" s="30" t="str">
        <f>'INF GERAIS'!E15</f>
        <v>PAVIMENTAÇÃO DE RUAS NA SEDE</v>
      </c>
      <c r="F15" s="30" t="str">
        <f>'INF GERAIS'!G15</f>
        <v>NORMAL</v>
      </c>
      <c r="G15" s="18"/>
      <c r="H15" s="10"/>
      <c r="I15" s="34"/>
      <c r="J15" s="34"/>
      <c r="K15" s="18"/>
      <c r="L15" s="10"/>
      <c r="M15" s="34"/>
      <c r="N15" s="34"/>
      <c r="O15" s="18"/>
      <c r="P15" s="10"/>
      <c r="Q15" s="34"/>
      <c r="R15" s="34"/>
    </row>
    <row r="16" spans="1:20" ht="43.5" x14ac:dyDescent="0.35">
      <c r="B16" s="30" t="str">
        <f>'INF GERAIS'!B16&amp;IFERROR(IF(INDEX(APOIO!$A$5:$A$50,MATCH('INF GERAIS'!N16,APOIO!$B$5:$B$50,0))="NÃO",APOIO!$A$2&amp;"NÃO VÁLIDO",""),"")</f>
        <v>2014.0009</v>
      </c>
      <c r="C16" s="30" t="str">
        <f>'INF GERAIS'!C16</f>
        <v>AGRESTE CENTRAL</v>
      </c>
      <c r="D16" s="30" t="str">
        <f>'INF GERAIS'!D16</f>
        <v>AGRESTINA</v>
      </c>
      <c r="E16" s="30" t="str">
        <f>'INF GERAIS'!E16</f>
        <v>PAVIMENTAÇÃO EM PARALELEPIPEDOS GRANÍTICOS( 11 RUAS)</v>
      </c>
      <c r="F16" s="30" t="str">
        <f>'INF GERAIS'!G16</f>
        <v>NORMAL</v>
      </c>
      <c r="G16" s="18"/>
      <c r="H16" s="10"/>
      <c r="I16" s="34"/>
      <c r="J16" s="34"/>
      <c r="K16" s="18"/>
      <c r="L16" s="10"/>
      <c r="M16" s="34"/>
      <c r="N16" s="34"/>
      <c r="O16" s="18"/>
      <c r="P16" s="10"/>
      <c r="Q16" s="34"/>
      <c r="R16" s="34"/>
    </row>
    <row r="17" spans="2:18" ht="43.5" x14ac:dyDescent="0.35">
      <c r="B17" s="30" t="str">
        <f>'INF GERAIS'!B17&amp;IFERROR(IF(INDEX(APOIO!$A$5:$A$50,MATCH('INF GERAIS'!N17,APOIO!$B$5:$B$50,0))="NÃO",APOIO!$A$2&amp;"NÃO VÁLIDO",""),"")</f>
        <v>2014.0010</v>
      </c>
      <c r="C17" s="30" t="str">
        <f>'INF GERAIS'!C17</f>
        <v>AGRESTE CENTRAL</v>
      </c>
      <c r="D17" s="30" t="str">
        <f>'INF GERAIS'!D17</f>
        <v>AGRESTINA</v>
      </c>
      <c r="E17" s="30" t="str">
        <f>'INF GERAIS'!E17</f>
        <v>CONSTRUÇÃO DE SALA DE ARQUIVO E SETOR DE COMPRAS NO PREDIO DA PREFEITURA</v>
      </c>
      <c r="F17" s="30" t="str">
        <f>'INF GERAIS'!G17</f>
        <v>NORMAL</v>
      </c>
      <c r="G17" s="18"/>
      <c r="H17" s="10"/>
      <c r="I17" s="34"/>
      <c r="J17" s="34"/>
      <c r="K17" s="18"/>
      <c r="L17" s="10"/>
      <c r="M17" s="34"/>
      <c r="N17" s="34"/>
      <c r="O17" s="18"/>
      <c r="P17" s="10"/>
      <c r="Q17" s="34"/>
      <c r="R17" s="34"/>
    </row>
    <row r="18" spans="2:18" ht="43.5" x14ac:dyDescent="0.35">
      <c r="B18" s="30" t="str">
        <f>'INF GERAIS'!B18&amp;IFERROR(IF(INDEX(APOIO!$A$5:$A$50,MATCH('INF GERAIS'!N18,APOIO!$B$5:$B$50,0))="NÃO",APOIO!$A$2&amp;"NÃO VÁLIDO",""),"")</f>
        <v>2014.0011</v>
      </c>
      <c r="C18" s="30" t="str">
        <f>'INF GERAIS'!C18</f>
        <v>AGRESTE CENTRAL</v>
      </c>
      <c r="D18" s="30" t="str">
        <f>'INF GERAIS'!D18</f>
        <v>AGRESTINA</v>
      </c>
      <c r="E18" s="30" t="str">
        <f>'INF GERAIS'!E18</f>
        <v>REQUALIFICAÇÃO DA QUADRA POLIESPORTIVA IZIDIO MARQUES GALVÃO</v>
      </c>
      <c r="F18" s="30" t="str">
        <f>'INF GERAIS'!G18</f>
        <v>NORMAL</v>
      </c>
      <c r="G18" s="18"/>
      <c r="H18" s="10"/>
      <c r="I18" s="34"/>
      <c r="J18" s="34"/>
      <c r="K18" s="18"/>
      <c r="L18" s="10"/>
      <c r="M18" s="34"/>
      <c r="N18" s="34"/>
      <c r="O18" s="18"/>
      <c r="P18" s="10"/>
      <c r="Q18" s="34"/>
      <c r="R18" s="34"/>
    </row>
    <row r="19" spans="2:18" ht="29" x14ac:dyDescent="0.35">
      <c r="B19" s="30" t="str">
        <f>'INF GERAIS'!B19&amp;IFERROR(IF(INDEX(APOIO!$A$5:$A$50,MATCH('INF GERAIS'!N19,APOIO!$B$5:$B$50,0))="NÃO",APOIO!$A$2&amp;"NÃO VÁLIDO",""),"")</f>
        <v>2014.0012</v>
      </c>
      <c r="C19" s="30" t="str">
        <f>'INF GERAIS'!C19</f>
        <v>MATA SUL</v>
      </c>
      <c r="D19" s="30" t="str">
        <f>'INF GERAIS'!D19</f>
        <v>ÁGUA PRETA</v>
      </c>
      <c r="E19" s="30" t="str">
        <f>'INF GERAIS'!E19</f>
        <v>CONSTRUÇÃO DE UMA PRAÇA DE ALIMENTAÇÃO</v>
      </c>
      <c r="F19" s="30" t="str">
        <f>'INF GERAIS'!G19</f>
        <v>NORMAL</v>
      </c>
      <c r="G19" s="18"/>
      <c r="H19" s="10"/>
      <c r="I19" s="34"/>
      <c r="J19" s="34"/>
      <c r="K19" s="18"/>
      <c r="L19" s="10"/>
      <c r="M19" s="34"/>
      <c r="N19" s="34"/>
      <c r="O19" s="18"/>
      <c r="P19" s="10"/>
      <c r="Q19" s="34"/>
      <c r="R19" s="34"/>
    </row>
    <row r="20" spans="2:18" ht="87" x14ac:dyDescent="0.35">
      <c r="B20" s="30" t="str">
        <f>'INF GERAIS'!B20&amp;IFERROR(IF(INDEX(APOIO!$A$5:$A$50,MATCH('INF GERAIS'!N20,APOIO!$B$5:$B$50,0))="NÃO",APOIO!$A$2&amp;"NÃO VÁLIDO",""),"")</f>
        <v>2014.0013</v>
      </c>
      <c r="C20" s="30" t="str">
        <f>'INF GERAIS'!C20</f>
        <v>MATA SUL</v>
      </c>
      <c r="D20" s="30" t="str">
        <f>'INF GERAIS'!D20</f>
        <v>ÁGUA PRETA</v>
      </c>
      <c r="E20" s="30" t="str">
        <f>'INF GERAIS'!E20</f>
        <v>RECUPERAÇÃO DE PAVIMENTAÇÃO EM PARALELEPÍPEDOS E DRENAGEM EM RUAS DO CENTRO, COHAB,  LIBERDADE, NOVA ÁGUA PRETA E EUDÓCIA.</v>
      </c>
      <c r="F20" s="30" t="str">
        <f>'INF GERAIS'!G20</f>
        <v>NORMAL</v>
      </c>
      <c r="G20" s="18"/>
      <c r="H20" s="10"/>
      <c r="I20" s="34"/>
      <c r="J20" s="34"/>
      <c r="K20" s="18"/>
      <c r="L20" s="10"/>
      <c r="M20" s="34"/>
      <c r="N20" s="34"/>
      <c r="O20" s="18"/>
      <c r="P20" s="10"/>
      <c r="Q20" s="34"/>
      <c r="R20" s="34"/>
    </row>
    <row r="21" spans="2:18" ht="29" x14ac:dyDescent="0.35">
      <c r="B21" s="30" t="str">
        <f>'INF GERAIS'!B21&amp;IFERROR(IF(INDEX(APOIO!$A$5:$A$50,MATCH('INF GERAIS'!N21,APOIO!$B$5:$B$50,0))="NÃO",APOIO!$A$2&amp;"NÃO VÁLIDO",""),"")</f>
        <v>2014.0014</v>
      </c>
      <c r="C21" s="30" t="str">
        <f>'INF GERAIS'!C21</f>
        <v>MATA SUL</v>
      </c>
      <c r="D21" s="30" t="str">
        <f>'INF GERAIS'!D21</f>
        <v>ÁGUA PRETA</v>
      </c>
      <c r="E21" s="30" t="str">
        <f>'INF GERAIS'!E21</f>
        <v>SISTEMA DE ILUMINAÇÃO PÚBLICA EM TRAVESSIA URBANA</v>
      </c>
      <c r="F21" s="30" t="str">
        <f>'INF GERAIS'!G21</f>
        <v>NORMAL</v>
      </c>
      <c r="G21" s="18"/>
      <c r="H21" s="10"/>
      <c r="I21" s="34"/>
      <c r="J21" s="34"/>
      <c r="K21" s="18"/>
      <c r="L21" s="10"/>
      <c r="M21" s="34"/>
      <c r="N21" s="34"/>
      <c r="O21" s="18"/>
      <c r="P21" s="10"/>
      <c r="Q21" s="34"/>
      <c r="R21" s="34"/>
    </row>
    <row r="22" spans="2:18" ht="43.5" x14ac:dyDescent="0.35">
      <c r="B22" s="30" t="str">
        <f>'INF GERAIS'!B22&amp;IFERROR(IF(INDEX(APOIO!$A$5:$A$50,MATCH('INF GERAIS'!N22,APOIO!$B$5:$B$50,0))="NÃO",APOIO!$A$2&amp;"NÃO VÁLIDO",""),"")</f>
        <v>2014.0015</v>
      </c>
      <c r="C22" s="30" t="str">
        <f>'INF GERAIS'!C22</f>
        <v>AGRESTE MERIDIONAL</v>
      </c>
      <c r="D22" s="30" t="str">
        <f>'INF GERAIS'!D22</f>
        <v>ÁGUAS BELAS</v>
      </c>
      <c r="E22" s="30" t="str">
        <f>'INF GERAIS'!E22</f>
        <v>CONSTRUÇÃO DA 2ª ETAPA DA ALAMEDA DE ENTRADA DA CIDADE</v>
      </c>
      <c r="F22" s="30" t="str">
        <f>'INF GERAIS'!G22</f>
        <v>NORMAL</v>
      </c>
      <c r="G22" s="18"/>
      <c r="H22" s="10"/>
      <c r="I22" s="34"/>
      <c r="J22" s="34"/>
      <c r="K22" s="18"/>
      <c r="L22" s="10"/>
      <c r="M22" s="34"/>
      <c r="N22" s="34"/>
      <c r="O22" s="18"/>
      <c r="P22" s="10"/>
      <c r="Q22" s="34"/>
      <c r="R22" s="34"/>
    </row>
    <row r="23" spans="2:18" ht="43.5" x14ac:dyDescent="0.35">
      <c r="B23" s="30" t="str">
        <f>'INF GERAIS'!B23&amp;IFERROR(IF(INDEX(APOIO!$A$5:$A$50,MATCH('INF GERAIS'!N23,APOIO!$B$5:$B$50,0))="NÃO",APOIO!$A$2&amp;"NÃO VÁLIDO",""),"")</f>
        <v>2014.0016</v>
      </c>
      <c r="C23" s="30" t="str">
        <f>'INF GERAIS'!C23</f>
        <v>AGRESTE CENTRAL</v>
      </c>
      <c r="D23" s="30" t="str">
        <f>'INF GERAIS'!D23</f>
        <v>ALAGOINHA</v>
      </c>
      <c r="E23" s="30" t="str">
        <f>'INF GERAIS'!E23</f>
        <v>PAVIMENTAÇÃO DO TRECHO DA RUA PROFESSOR JOSÉ PEREIRA DE MELO</v>
      </c>
      <c r="F23" s="30" t="str">
        <f>'INF GERAIS'!G23</f>
        <v>NORMAL</v>
      </c>
      <c r="G23" s="18"/>
      <c r="H23" s="10"/>
      <c r="I23" s="34"/>
      <c r="J23" s="34"/>
      <c r="K23" s="18"/>
      <c r="L23" s="10"/>
      <c r="M23" s="34"/>
      <c r="N23" s="34"/>
      <c r="O23" s="18"/>
      <c r="P23" s="10"/>
      <c r="Q23" s="34"/>
      <c r="R23" s="34"/>
    </row>
    <row r="24" spans="2:18" ht="29" x14ac:dyDescent="0.35">
      <c r="B24" s="30" t="str">
        <f>'INF GERAIS'!B24&amp;IFERROR(IF(INDEX(APOIO!$A$5:$A$50,MATCH('INF GERAIS'!N24,APOIO!$B$5:$B$50,0))="NÃO",APOIO!$A$2&amp;"NÃO VÁLIDO",""),"")</f>
        <v>2014.0017</v>
      </c>
      <c r="C24" s="30" t="str">
        <f>'INF GERAIS'!C24</f>
        <v>AGRESTE CENTRAL</v>
      </c>
      <c r="D24" s="30" t="str">
        <f>'INF GERAIS'!D24</f>
        <v>ALAGOINHA</v>
      </c>
      <c r="E24" s="30" t="str">
        <f>'INF GERAIS'!E24</f>
        <v>CONSTRUÇÃO DA PRAÇA PROF. JOSÉ PEREIRA DE MELO</v>
      </c>
      <c r="F24" s="30" t="str">
        <f>'INF GERAIS'!G24</f>
        <v>NORMAL</v>
      </c>
      <c r="G24" s="18"/>
      <c r="H24" s="10"/>
      <c r="I24" s="34"/>
      <c r="J24" s="34"/>
      <c r="K24" s="18"/>
      <c r="L24" s="10"/>
      <c r="M24" s="34"/>
      <c r="N24" s="34"/>
      <c r="O24" s="18"/>
      <c r="P24" s="10"/>
      <c r="Q24" s="34"/>
      <c r="R24" s="34"/>
    </row>
    <row r="25" spans="2:18" ht="29" x14ac:dyDescent="0.35">
      <c r="B25" s="30" t="str">
        <f>'INF GERAIS'!B25&amp;IFERROR(IF(INDEX(APOIO!$A$5:$A$50,MATCH('INF GERAIS'!N25,APOIO!$B$5:$B$50,0))="NÃO",APOIO!$A$2&amp;"NÃO VÁLIDO",""),"")</f>
        <v>2014.0018</v>
      </c>
      <c r="C25" s="30" t="str">
        <f>'INF GERAIS'!C25</f>
        <v>AGRESTE CENTRAL</v>
      </c>
      <c r="D25" s="30" t="str">
        <f>'INF GERAIS'!D25</f>
        <v>ALAGOINHA</v>
      </c>
      <c r="E25" s="30" t="str">
        <f>'INF GERAIS'!E25</f>
        <v>PAVIMENTAÇÃO DE TRECHO DA COHAB</v>
      </c>
      <c r="F25" s="30" t="str">
        <f>'INF GERAIS'!G25</f>
        <v>NORMAL</v>
      </c>
      <c r="G25" s="18"/>
      <c r="H25" s="10"/>
      <c r="I25" s="34"/>
      <c r="J25" s="34"/>
      <c r="K25" s="18"/>
      <c r="L25" s="10"/>
      <c r="M25" s="34"/>
      <c r="N25" s="34"/>
      <c r="O25" s="18"/>
      <c r="P25" s="10"/>
      <c r="Q25" s="34"/>
      <c r="R25" s="34"/>
    </row>
    <row r="26" spans="2:18" ht="29" x14ac:dyDescent="0.35">
      <c r="B26" s="30" t="str">
        <f>'INF GERAIS'!B26&amp;IFERROR(IF(INDEX(APOIO!$A$5:$A$50,MATCH('INF GERAIS'!N26,APOIO!$B$5:$B$50,0))="NÃO",APOIO!$A$2&amp;"NÃO VÁLIDO",""),"")</f>
        <v>2014.0019</v>
      </c>
      <c r="C26" s="30" t="str">
        <f>'INF GERAIS'!C26</f>
        <v>AGRESTE CENTRAL</v>
      </c>
      <c r="D26" s="30" t="str">
        <f>'INF GERAIS'!D26</f>
        <v>ALAGOINHA</v>
      </c>
      <c r="E26" s="30" t="str">
        <f>'INF GERAIS'!E26</f>
        <v>URBANIZAÇÃO DE TRECHO DA AVENIDA ANIZIO GALVÃO</v>
      </c>
      <c r="F26" s="30" t="str">
        <f>'INF GERAIS'!G26</f>
        <v>NORMAL</v>
      </c>
      <c r="G26" s="18"/>
      <c r="H26" s="10"/>
      <c r="I26" s="34"/>
      <c r="J26" s="34"/>
      <c r="K26" s="18"/>
      <c r="L26" s="10"/>
      <c r="M26" s="34"/>
      <c r="N26" s="34"/>
      <c r="O26" s="18"/>
      <c r="P26" s="10"/>
      <c r="Q26" s="34"/>
      <c r="R26" s="34"/>
    </row>
    <row r="27" spans="2:18" ht="29" x14ac:dyDescent="0.35">
      <c r="B27" s="30" t="str">
        <f>'INF GERAIS'!B27&amp;IFERROR(IF(INDEX(APOIO!$A$5:$A$50,MATCH('INF GERAIS'!N27,APOIO!$B$5:$B$50,0))="NÃO",APOIO!$A$2&amp;"NÃO VÁLIDO",""),"")</f>
        <v>2014.0020</v>
      </c>
      <c r="C27" s="30" t="str">
        <f>'INF GERAIS'!C27</f>
        <v>MATA NORTE</v>
      </c>
      <c r="D27" s="30" t="str">
        <f>'INF GERAIS'!D27</f>
        <v>ALIANÇA</v>
      </c>
      <c r="E27" s="30" t="str">
        <f>'INF GERAIS'!E27</f>
        <v>PAVIMENTAÇÃO E DRENAGEM EM DIVERSAS RUAS DO MUNICÍPIO</v>
      </c>
      <c r="F27" s="30" t="str">
        <f>'INF GERAIS'!G27</f>
        <v>NORMAL</v>
      </c>
      <c r="G27" s="18"/>
      <c r="H27" s="10"/>
      <c r="I27" s="34"/>
      <c r="J27" s="34"/>
      <c r="K27" s="18"/>
      <c r="L27" s="10"/>
      <c r="M27" s="34"/>
      <c r="N27" s="34"/>
      <c r="O27" s="18"/>
      <c r="P27" s="10"/>
      <c r="Q27" s="34"/>
      <c r="R27" s="34"/>
    </row>
    <row r="28" spans="2:18" ht="29" x14ac:dyDescent="0.35">
      <c r="B28" s="30" t="str">
        <f>'INF GERAIS'!B28&amp;IFERROR(IF(INDEX(APOIO!$A$5:$A$50,MATCH('INF GERAIS'!N28,APOIO!$B$5:$B$50,0))="NÃO",APOIO!$A$2&amp;"NÃO VÁLIDO",""),"")</f>
        <v>2014.0021</v>
      </c>
      <c r="C28" s="30" t="str">
        <f>'INF GERAIS'!C28</f>
        <v>MATA NORTE</v>
      </c>
      <c r="D28" s="30" t="str">
        <f>'INF GERAIS'!D28</f>
        <v>ALIANÇA</v>
      </c>
      <c r="E28" s="30" t="str">
        <f>'INF GERAIS'!E28</f>
        <v>IMPLANTAÇÃO DE SINALIZAÇÃO DE TRANSITO NO CENTRO</v>
      </c>
      <c r="F28" s="30" t="str">
        <f>'INF GERAIS'!G28</f>
        <v>NORMAL</v>
      </c>
      <c r="G28" s="18"/>
      <c r="H28" s="10"/>
      <c r="I28" s="34"/>
      <c r="J28" s="34"/>
      <c r="K28" s="18"/>
      <c r="L28" s="10"/>
      <c r="M28" s="34"/>
      <c r="N28" s="34"/>
      <c r="O28" s="18"/>
      <c r="P28" s="10"/>
      <c r="Q28" s="34"/>
      <c r="R28" s="34"/>
    </row>
    <row r="29" spans="2:18" ht="29" x14ac:dyDescent="0.35">
      <c r="B29" s="30" t="str">
        <f>'INF GERAIS'!B29&amp;IFERROR(IF(INDEX(APOIO!$A$5:$A$50,MATCH('INF GERAIS'!N29,APOIO!$B$5:$B$50,0))="NÃO",APOIO!$A$2&amp;"NÃO VÁLIDO",""),"")</f>
        <v>2014.0022</v>
      </c>
      <c r="C29" s="30" t="str">
        <f>'INF GERAIS'!C29</f>
        <v>MATA NORTE</v>
      </c>
      <c r="D29" s="30" t="str">
        <f>'INF GERAIS'!D29</f>
        <v>ALIANÇA</v>
      </c>
      <c r="E29" s="30" t="str">
        <f>'INF GERAIS'!E29</f>
        <v>MANUTENÇÃO E PINTURA DE MÓDULOS PÚBLICOS</v>
      </c>
      <c r="F29" s="30" t="str">
        <f>'INF GERAIS'!G29</f>
        <v>NORMAL</v>
      </c>
      <c r="G29" s="18"/>
      <c r="H29" s="10"/>
      <c r="I29" s="34"/>
      <c r="J29" s="34"/>
      <c r="K29" s="18"/>
      <c r="L29" s="10"/>
      <c r="M29" s="34"/>
      <c r="N29" s="34"/>
      <c r="O29" s="18"/>
      <c r="P29" s="10"/>
      <c r="Q29" s="34"/>
      <c r="R29" s="34"/>
    </row>
    <row r="30" spans="2:18" ht="43.5" x14ac:dyDescent="0.35">
      <c r="B30" s="30" t="str">
        <f>'INF GERAIS'!B30&amp;IFERROR(IF(INDEX(APOIO!$A$5:$A$50,MATCH('INF GERAIS'!N30,APOIO!$B$5:$B$50,0))="NÃO",APOIO!$A$2&amp;"NÃO VÁLIDO",""),"")</f>
        <v>2014.0023</v>
      </c>
      <c r="C30" s="30" t="str">
        <f>'INF GERAIS'!C30</f>
        <v>AGRESTE CENTRAL</v>
      </c>
      <c r="D30" s="30" t="str">
        <f>'INF GERAIS'!D30</f>
        <v>ALTINHO</v>
      </c>
      <c r="E30" s="30" t="str">
        <f>'INF GERAIS'!E30</f>
        <v>PAVIMENTAÇÃO EM PARALELEPÍPEDO DIVERSAS RUAS ( 7 RUAS)</v>
      </c>
      <c r="F30" s="30" t="str">
        <f>'INF GERAIS'!G30</f>
        <v>NORMAL</v>
      </c>
      <c r="G30" s="18"/>
      <c r="H30" s="10"/>
      <c r="I30" s="34"/>
      <c r="J30" s="34"/>
      <c r="K30" s="18"/>
      <c r="L30" s="10"/>
      <c r="M30" s="34"/>
      <c r="N30" s="34"/>
      <c r="O30" s="18"/>
      <c r="P30" s="10"/>
      <c r="Q30" s="34"/>
      <c r="R30" s="34"/>
    </row>
    <row r="31" spans="2:18" ht="43.5" x14ac:dyDescent="0.35">
      <c r="B31" s="30" t="str">
        <f>'INF GERAIS'!B31&amp;IFERROR(IF(INDEX(APOIO!$A$5:$A$50,MATCH('INF GERAIS'!N31,APOIO!$B$5:$B$50,0))="NÃO",APOIO!$A$2&amp;"NÃO VÁLIDO",""),"")</f>
        <v>2014.0024</v>
      </c>
      <c r="C31" s="30" t="str">
        <f>'INF GERAIS'!C31</f>
        <v>AGRESTE CENTRAL</v>
      </c>
      <c r="D31" s="30" t="str">
        <f>'INF GERAIS'!D31</f>
        <v>ALTINHO</v>
      </c>
      <c r="E31" s="30" t="str">
        <f>'INF GERAIS'!E31</f>
        <v>IMPLANTACAO E RECAPEAMENTO ASFALTICO DE DIVERSAS RUAS( 2 RUAS)</v>
      </c>
      <c r="F31" s="30" t="str">
        <f>'INF GERAIS'!G31</f>
        <v>NORMAL</v>
      </c>
      <c r="G31" s="18"/>
      <c r="H31" s="10"/>
      <c r="I31" s="34"/>
      <c r="J31" s="34"/>
      <c r="K31" s="18"/>
      <c r="L31" s="10"/>
      <c r="M31" s="34"/>
      <c r="N31" s="34"/>
      <c r="O31" s="18"/>
      <c r="P31" s="10"/>
      <c r="Q31" s="34"/>
      <c r="R31" s="34"/>
    </row>
    <row r="32" spans="2:18" ht="43.5" x14ac:dyDescent="0.35">
      <c r="B32" s="30" t="str">
        <f>'INF GERAIS'!B32&amp;IFERROR(IF(INDEX(APOIO!$A$5:$A$50,MATCH('INF GERAIS'!N32,APOIO!$B$5:$B$50,0))="NÃO",APOIO!$A$2&amp;"NÃO VÁLIDO",""),"")</f>
        <v>2014.0025</v>
      </c>
      <c r="C32" s="30" t="str">
        <f>'INF GERAIS'!C32</f>
        <v>AGRESTE CENTRAL</v>
      </c>
      <c r="D32" s="30" t="str">
        <f>'INF GERAIS'!D32</f>
        <v>ALTINHO</v>
      </c>
      <c r="E32" s="30" t="str">
        <f>'INF GERAIS'!E32</f>
        <v>REFORMA E REVITALIZAÇÃO DA PRAÇA DR. JOSÉ FERREIRA DE LIMA</v>
      </c>
      <c r="F32" s="30" t="str">
        <f>'INF GERAIS'!G32</f>
        <v>NORMAL</v>
      </c>
      <c r="G32" s="18"/>
      <c r="H32" s="10"/>
      <c r="I32" s="34"/>
      <c r="J32" s="34"/>
      <c r="K32" s="18"/>
      <c r="L32" s="10"/>
      <c r="M32" s="34"/>
      <c r="N32" s="34"/>
      <c r="O32" s="18"/>
      <c r="P32" s="10"/>
      <c r="Q32" s="34"/>
      <c r="R32" s="34"/>
    </row>
    <row r="33" spans="2:18" ht="43.5" x14ac:dyDescent="0.35">
      <c r="B33" s="30" t="str">
        <f>'INF GERAIS'!B33&amp;IFERROR(IF(INDEX(APOIO!$A$5:$A$50,MATCH('INF GERAIS'!N33,APOIO!$B$5:$B$50,0))="NÃO",APOIO!$A$2&amp;"NÃO VÁLIDO",""),"")</f>
        <v>2014.0026</v>
      </c>
      <c r="C33" s="30" t="str">
        <f>'INF GERAIS'!C33</f>
        <v>MATA SUL</v>
      </c>
      <c r="D33" s="30" t="str">
        <f>'INF GERAIS'!D33</f>
        <v>AMARAJI</v>
      </c>
      <c r="E33" s="30" t="str">
        <f>'INF GERAIS'!E33</f>
        <v>CONSTRUÇÃO DA PRAÇA DO FLAMBOYANT E DA PRAÇA DO LOTEAMENTO ALICE BATISTA</v>
      </c>
      <c r="F33" s="30" t="str">
        <f>'INF GERAIS'!G33</f>
        <v>NORMAL</v>
      </c>
      <c r="G33" s="18"/>
      <c r="H33" s="10"/>
      <c r="I33" s="34"/>
      <c r="J33" s="34"/>
      <c r="K33" s="18"/>
      <c r="L33" s="10"/>
      <c r="M33" s="34"/>
      <c r="N33" s="34"/>
      <c r="O33" s="18"/>
      <c r="P33" s="10"/>
      <c r="Q33" s="34"/>
      <c r="R33" s="34"/>
    </row>
    <row r="34" spans="2:18" ht="58" x14ac:dyDescent="0.35">
      <c r="B34" s="30" t="str">
        <f>'INF GERAIS'!B34&amp;IFERROR(IF(INDEX(APOIO!$A$5:$A$50,MATCH('INF GERAIS'!N34,APOIO!$B$5:$B$50,0))="NÃO",APOIO!$A$2&amp;"NÃO VÁLIDO",""),"")</f>
        <v>2014.0027</v>
      </c>
      <c r="C34" s="30" t="str">
        <f>'INF GERAIS'!C34</f>
        <v>MATA SUL</v>
      </c>
      <c r="D34" s="30" t="str">
        <f>'INF GERAIS'!D34</f>
        <v>AMARAJI</v>
      </c>
      <c r="E34" s="30" t="str">
        <f>'INF GERAIS'!E34</f>
        <v>CONSTRUÇÃO DO GRADIL DO PARQUE DO BANANAL E CONSTRUÇÃO DO QUIOSQUE DE APOIO</v>
      </c>
      <c r="F34" s="30" t="str">
        <f>'INF GERAIS'!G34</f>
        <v>NORMAL</v>
      </c>
      <c r="G34" s="18"/>
      <c r="H34" s="10"/>
      <c r="I34" s="34"/>
      <c r="J34" s="34"/>
      <c r="K34" s="18"/>
      <c r="L34" s="10"/>
      <c r="M34" s="34"/>
      <c r="N34" s="34"/>
      <c r="O34" s="18"/>
      <c r="P34" s="10"/>
      <c r="Q34" s="34"/>
      <c r="R34" s="34"/>
    </row>
    <row r="35" spans="2:18" ht="43.5" x14ac:dyDescent="0.35">
      <c r="B35" s="30" t="str">
        <f>'INF GERAIS'!B35&amp;IFERROR(IF(INDEX(APOIO!$A$5:$A$50,MATCH('INF GERAIS'!N35,APOIO!$B$5:$B$50,0))="NÃO",APOIO!$A$2&amp;"NÃO VÁLIDO",""),"")</f>
        <v>2014.0028</v>
      </c>
      <c r="C35" s="30" t="str">
        <f>'INF GERAIS'!C35</f>
        <v>MATA SUL</v>
      </c>
      <c r="D35" s="30" t="str">
        <f>'INF GERAIS'!D35</f>
        <v>AMARAJI</v>
      </c>
      <c r="E35" s="30" t="str">
        <f>'INF GERAIS'!E35</f>
        <v>PAVIMENTAÇÃO EM PARALELEPÍPEDOS GRANITICOS DE DIVERSAS RUAS</v>
      </c>
      <c r="F35" s="30" t="str">
        <f>'INF GERAIS'!G35</f>
        <v>NORMAL</v>
      </c>
      <c r="G35" s="18"/>
      <c r="H35" s="10"/>
      <c r="I35" s="34"/>
      <c r="J35" s="34"/>
      <c r="K35" s="18"/>
      <c r="L35" s="10"/>
      <c r="M35" s="34"/>
      <c r="N35" s="34"/>
      <c r="O35" s="18"/>
      <c r="P35" s="10"/>
      <c r="Q35" s="34"/>
      <c r="R35" s="34"/>
    </row>
    <row r="36" spans="2:18" ht="29" x14ac:dyDescent="0.35">
      <c r="B36" s="30" t="str">
        <f>'INF GERAIS'!B36&amp;IFERROR(IF(INDEX(APOIO!$A$5:$A$50,MATCH('INF GERAIS'!N36,APOIO!$B$5:$B$50,0))="NÃO",APOIO!$A$2&amp;"NÃO VÁLIDO",""),"")</f>
        <v>2014.0029</v>
      </c>
      <c r="C36" s="30" t="str">
        <f>'INF GERAIS'!C36</f>
        <v>MATA SUL</v>
      </c>
      <c r="D36" s="30" t="str">
        <f>'INF GERAIS'!D36</f>
        <v>AMARAJI</v>
      </c>
      <c r="E36" s="30" t="str">
        <f>'INF GERAIS'!E36</f>
        <v>CONSTRUÇÃO DO MURO DA GARAGEM MUNICIPAL</v>
      </c>
      <c r="F36" s="30" t="str">
        <f>'INF GERAIS'!G36</f>
        <v>NORMAL</v>
      </c>
      <c r="G36" s="18"/>
      <c r="H36" s="10"/>
      <c r="I36" s="34"/>
      <c r="J36" s="34"/>
      <c r="K36" s="18"/>
      <c r="L36" s="10"/>
      <c r="M36" s="34"/>
      <c r="N36" s="34"/>
      <c r="O36" s="18"/>
      <c r="P36" s="10"/>
      <c r="Q36" s="34"/>
      <c r="R36" s="34"/>
    </row>
    <row r="37" spans="2:18" ht="43.5" x14ac:dyDescent="0.35">
      <c r="B37" s="30" t="str">
        <f>'INF GERAIS'!B37&amp;IFERROR(IF(INDEX(APOIO!$A$5:$A$50,MATCH('INF GERAIS'!N37,APOIO!$B$5:$B$50,0))="NÃO",APOIO!$A$2&amp;"NÃO VÁLIDO",""),"")</f>
        <v>2014.0030</v>
      </c>
      <c r="C37" s="30" t="str">
        <f>'INF GERAIS'!C37</f>
        <v>AGRESTE MERIDIONAL</v>
      </c>
      <c r="D37" s="30" t="str">
        <f>'INF GERAIS'!D37</f>
        <v>ANGELIM</v>
      </c>
      <c r="E37" s="30" t="str">
        <f>'INF GERAIS'!E37</f>
        <v>PAVIMENTAÇÃO EM PARALELEPIPEDOS GRANÍTICOS</v>
      </c>
      <c r="F37" s="30" t="str">
        <f>'INF GERAIS'!G37</f>
        <v>NORMAL</v>
      </c>
      <c r="G37" s="18"/>
      <c r="H37" s="10"/>
      <c r="I37" s="34"/>
      <c r="J37" s="34"/>
      <c r="K37" s="18"/>
      <c r="L37" s="10"/>
      <c r="M37" s="34"/>
      <c r="N37" s="34"/>
      <c r="O37" s="18"/>
      <c r="P37" s="10"/>
      <c r="Q37" s="34"/>
      <c r="R37" s="34"/>
    </row>
    <row r="38" spans="2:18" ht="72.5" x14ac:dyDescent="0.35">
      <c r="B38" s="30" t="str">
        <f>'INF GERAIS'!B38&amp;IFERROR(IF(INDEX(APOIO!$A$5:$A$50,MATCH('INF GERAIS'!N38,APOIO!$B$5:$B$50,0))="NÃO",APOIO!$A$2&amp;"NÃO VÁLIDO",""),"")</f>
        <v>2014.0031</v>
      </c>
      <c r="C38" s="30" t="str">
        <f>'INF GERAIS'!C38</f>
        <v>METROPOLITANA</v>
      </c>
      <c r="D38" s="30" t="str">
        <f>'INF GERAIS'!D38</f>
        <v>ARAÇOIABA</v>
      </c>
      <c r="E38" s="30" t="str">
        <f>'INF GERAIS'!E38</f>
        <v>DESENVOLVIMENTO E  URBANIZAÇÃO - PAVIMENTAÇÃO E CALÇAMENTO EM DIVERSAS RUAS COM PARALELEPÍPEDOS GRANÍTICOS</v>
      </c>
      <c r="F38" s="30" t="str">
        <f>'INF GERAIS'!G38</f>
        <v>NORMAL</v>
      </c>
      <c r="G38" s="18"/>
      <c r="H38" s="10"/>
      <c r="I38" s="34"/>
      <c r="J38" s="34"/>
      <c r="K38" s="18"/>
      <c r="L38" s="10"/>
      <c r="M38" s="34"/>
      <c r="N38" s="34"/>
      <c r="O38" s="18"/>
      <c r="P38" s="10"/>
      <c r="Q38" s="34"/>
      <c r="R38" s="34"/>
    </row>
    <row r="39" spans="2:18" ht="43.5" x14ac:dyDescent="0.35">
      <c r="B39" s="30" t="str">
        <f>'INF GERAIS'!B39&amp;IFERROR(IF(INDEX(APOIO!$A$5:$A$50,MATCH('INF GERAIS'!N39,APOIO!$B$5:$B$50,0))="NÃO",APOIO!$A$2&amp;"NÃO VÁLIDO",""),"")</f>
        <v>2014.0032</v>
      </c>
      <c r="C39" s="30" t="str">
        <f>'INF GERAIS'!C39</f>
        <v>SERTÃO DO ARARIPE</v>
      </c>
      <c r="D39" s="30" t="str">
        <f>'INF GERAIS'!D39</f>
        <v>ARARIPINA</v>
      </c>
      <c r="E39" s="30" t="str">
        <f>'INF GERAIS'!E39</f>
        <v>PAVIMENTAÇÃO ASFÁTICA EM CBUQ EM DIVERSAS RUAS</v>
      </c>
      <c r="F39" s="30" t="str">
        <f>'INF GERAIS'!G39</f>
        <v>NORMAL</v>
      </c>
      <c r="G39" s="18"/>
      <c r="H39" s="10"/>
      <c r="I39" s="34"/>
      <c r="J39" s="34"/>
      <c r="K39" s="18"/>
      <c r="L39" s="10"/>
      <c r="M39" s="34"/>
      <c r="N39" s="34"/>
      <c r="O39" s="18"/>
      <c r="P39" s="10"/>
      <c r="Q39" s="34"/>
      <c r="R39" s="34"/>
    </row>
    <row r="40" spans="2:18" ht="43.5" x14ac:dyDescent="0.35">
      <c r="B40" s="30" t="str">
        <f>'INF GERAIS'!B40&amp;IFERROR(IF(INDEX(APOIO!$A$5:$A$50,MATCH('INF GERAIS'!N40,APOIO!$B$5:$B$50,0))="NÃO",APOIO!$A$2&amp;"NÃO VÁLIDO",""),"")</f>
        <v>2014.0428</v>
      </c>
      <c r="C40" s="30" t="str">
        <f>'INF GERAIS'!C40</f>
        <v>SERTÃO DO ARARIPE</v>
      </c>
      <c r="D40" s="30" t="str">
        <f>'INF GERAIS'!D40</f>
        <v>ARARIPINA</v>
      </c>
      <c r="E40" s="30" t="str">
        <f>'INF GERAIS'!E40</f>
        <v>PROJETO DE DRENAGEM DO MARTINS</v>
      </c>
      <c r="F40" s="30" t="str">
        <f>'INF GERAIS'!G40</f>
        <v>NORMAL</v>
      </c>
      <c r="G40" s="18"/>
      <c r="H40" s="10"/>
      <c r="I40" s="34"/>
      <c r="J40" s="34"/>
      <c r="K40" s="18"/>
      <c r="L40" s="10"/>
      <c r="M40" s="34"/>
      <c r="N40" s="34"/>
      <c r="O40" s="18"/>
      <c r="P40" s="10"/>
      <c r="Q40" s="34"/>
      <c r="R40" s="34"/>
    </row>
    <row r="41" spans="2:18" ht="43.5" x14ac:dyDescent="0.35">
      <c r="B41" s="127" t="str">
        <f>'INF GERAIS'!B41&amp;IFERROR(IF(INDEX(APOIO!$A$5:$A$50,MATCH('INF GERAIS'!N41,APOIO!$B$5:$B$50,0))="NÃO",APOIO!$A$2&amp;"NÃO VÁLIDO",""),"")</f>
        <v>2014.0033
NÃO VÁLIDO</v>
      </c>
      <c r="C41" s="127" t="str">
        <f>'INF GERAIS'!C41</f>
        <v>SERTÃO DO ARARIPE</v>
      </c>
      <c r="D41" s="127" t="str">
        <f>'INF GERAIS'!D41</f>
        <v>ARARIPINA</v>
      </c>
      <c r="E41" s="127" t="str">
        <f>'INF GERAIS'!E41</f>
        <v>CONSTRUÇÃO DO GALPÃO PARA TRIAGEM DE RESÍDUOS SÓLIDOS DOMICILIARES</v>
      </c>
      <c r="F41" s="127" t="str">
        <f>'INF GERAIS'!G41</f>
        <v>NORMAL</v>
      </c>
      <c r="G41" s="18"/>
      <c r="H41" s="10"/>
      <c r="I41" s="34"/>
      <c r="J41" s="34"/>
      <c r="K41" s="18"/>
      <c r="L41" s="10"/>
      <c r="M41" s="34"/>
      <c r="N41" s="34"/>
      <c r="O41" s="18"/>
      <c r="P41" s="10"/>
      <c r="Q41" s="34"/>
      <c r="R41" s="34"/>
    </row>
    <row r="42" spans="2:18" ht="43.5" x14ac:dyDescent="0.35">
      <c r="B42" s="30" t="str">
        <f>'INF GERAIS'!B42&amp;IFERROR(IF(INDEX(APOIO!$A$5:$A$50,MATCH('INF GERAIS'!N42,APOIO!$B$5:$B$50,0))="NÃO",APOIO!$A$2&amp;"NÃO VÁLIDO",""),"")</f>
        <v>2014.0034</v>
      </c>
      <c r="C42" s="30" t="str">
        <f>'INF GERAIS'!C42</f>
        <v>SERTÃO DO MOXOTÓ</v>
      </c>
      <c r="D42" s="30" t="str">
        <f>'INF GERAIS'!D42</f>
        <v>ARCOVERDE</v>
      </c>
      <c r="E42" s="30" t="str">
        <f>'INF GERAIS'!E42</f>
        <v>CONSTRUÇÃO DA PRAÇA DA COHAB II</v>
      </c>
      <c r="F42" s="30" t="str">
        <f>'INF GERAIS'!G42</f>
        <v>NORMAL</v>
      </c>
      <c r="G42" s="18"/>
      <c r="H42" s="10"/>
      <c r="I42" s="34"/>
      <c r="J42" s="34"/>
      <c r="K42" s="18"/>
      <c r="L42" s="10"/>
      <c r="M42" s="34"/>
      <c r="N42" s="34"/>
      <c r="O42" s="18"/>
      <c r="P42" s="10"/>
      <c r="Q42" s="34"/>
      <c r="R42" s="34"/>
    </row>
    <row r="43" spans="2:18" ht="43.5" x14ac:dyDescent="0.35">
      <c r="B43" s="30" t="str">
        <f>'INF GERAIS'!B43&amp;IFERROR(IF(INDEX(APOIO!$A$5:$A$50,MATCH('INF GERAIS'!N43,APOIO!$B$5:$B$50,0))="NÃO",APOIO!$A$2&amp;"NÃO VÁLIDO",""),"")</f>
        <v>2014.0035</v>
      </c>
      <c r="C43" s="30" t="str">
        <f>'INF GERAIS'!C43</f>
        <v>SERTÃO DO MOXOTÓ</v>
      </c>
      <c r="D43" s="30" t="str">
        <f>'INF GERAIS'!D43</f>
        <v>ARCOVERDE</v>
      </c>
      <c r="E43" s="30" t="str">
        <f>'INF GERAIS'!E43</f>
        <v>REFORMA DA PRAÇA PRESIDENTE KENNEDY</v>
      </c>
      <c r="F43" s="30" t="str">
        <f>'INF GERAIS'!G43</f>
        <v>NORMAL</v>
      </c>
      <c r="G43" s="18"/>
      <c r="H43" s="10"/>
      <c r="I43" s="34"/>
      <c r="J43" s="34"/>
      <c r="K43" s="18"/>
      <c r="L43" s="10"/>
      <c r="M43" s="34"/>
      <c r="N43" s="34"/>
      <c r="O43" s="18"/>
      <c r="P43" s="10"/>
      <c r="Q43" s="34"/>
      <c r="R43" s="34"/>
    </row>
    <row r="44" spans="2:18" ht="43.5" x14ac:dyDescent="0.35">
      <c r="B44" s="30" t="str">
        <f>'INF GERAIS'!B44&amp;IFERROR(IF(INDEX(APOIO!$A$5:$A$50,MATCH('INF GERAIS'!N44,APOIO!$B$5:$B$50,0))="NÃO",APOIO!$A$2&amp;"NÃO VÁLIDO",""),"")</f>
        <v>2014.0036</v>
      </c>
      <c r="C44" s="30" t="str">
        <f>'INF GERAIS'!C44</f>
        <v>SERTÃO DO MOXOTÓ</v>
      </c>
      <c r="D44" s="30" t="str">
        <f>'INF GERAIS'!D44</f>
        <v>ARCOVERDE</v>
      </c>
      <c r="E44" s="30" t="str">
        <f>'INF GERAIS'!E44</f>
        <v>REFORMA DO CANTEIRO DA AV. ANTONIO JAPIASSU</v>
      </c>
      <c r="F44" s="30" t="str">
        <f>'INF GERAIS'!G44</f>
        <v>NORMAL</v>
      </c>
      <c r="G44" s="18"/>
      <c r="H44" s="10"/>
      <c r="I44" s="34"/>
      <c r="J44" s="34"/>
      <c r="K44" s="18"/>
      <c r="L44" s="10"/>
      <c r="M44" s="34"/>
      <c r="N44" s="34"/>
      <c r="O44" s="18"/>
      <c r="P44" s="10"/>
      <c r="Q44" s="34"/>
      <c r="R44" s="34"/>
    </row>
    <row r="45" spans="2:18" ht="43.5" x14ac:dyDescent="0.35">
      <c r="B45" s="30" t="str">
        <f>'INF GERAIS'!B45&amp;IFERROR(IF(INDEX(APOIO!$A$5:$A$50,MATCH('INF GERAIS'!N45,APOIO!$B$5:$B$50,0))="NÃO",APOIO!$A$2&amp;"NÃO VÁLIDO",""),"")</f>
        <v>2014.0037</v>
      </c>
      <c r="C45" s="30" t="str">
        <f>'INF GERAIS'!C45</f>
        <v>SERTÃO DO MOXOTÓ</v>
      </c>
      <c r="D45" s="30" t="str">
        <f>'INF GERAIS'!D45</f>
        <v>ARCOVERDE</v>
      </c>
      <c r="E45" s="30" t="str">
        <f>'INF GERAIS'!E45</f>
        <v>REVITALIZAÇÃO DA PRAÇA REDONDA</v>
      </c>
      <c r="F45" s="30" t="str">
        <f>'INF GERAIS'!G45</f>
        <v>NORMAL</v>
      </c>
      <c r="G45" s="18"/>
      <c r="H45" s="10"/>
      <c r="I45" s="34"/>
      <c r="J45" s="34"/>
      <c r="K45" s="18"/>
      <c r="L45" s="10"/>
      <c r="M45" s="34"/>
      <c r="N45" s="34"/>
      <c r="O45" s="18"/>
      <c r="P45" s="10"/>
      <c r="Q45" s="34"/>
      <c r="R45" s="34"/>
    </row>
    <row r="46" spans="2:18" ht="58" x14ac:dyDescent="0.35">
      <c r="B46" s="30" t="str">
        <f>'INF GERAIS'!B46&amp;IFERROR(IF(INDEX(APOIO!$A$5:$A$50,MATCH('INF GERAIS'!N46,APOIO!$B$5:$B$50,0))="NÃO",APOIO!$A$2&amp;"NÃO VÁLIDO",""),"")</f>
        <v>2014.0038</v>
      </c>
      <c r="C46" s="30" t="str">
        <f>'INF GERAIS'!C46</f>
        <v>AGRESTE CENTRAL</v>
      </c>
      <c r="D46" s="30" t="str">
        <f>'INF GERAIS'!D46</f>
        <v>BARRA DE GUABIRABA</v>
      </c>
      <c r="E46" s="30" t="str">
        <f>'INF GERAIS'!E46</f>
        <v>REFORMA E AMPLIAÇÃO DA UNIDADE MISTA PAULO VIANA DE QUEIROZ NO MUNICÍPIO DE BARRA DE GUABIRABA - PE</v>
      </c>
      <c r="F46" s="30" t="str">
        <f>'INF GERAIS'!G46</f>
        <v>NORMAL</v>
      </c>
      <c r="G46" s="18"/>
      <c r="H46" s="10"/>
      <c r="I46" s="34"/>
      <c r="J46" s="34"/>
      <c r="K46" s="18"/>
      <c r="L46" s="10"/>
      <c r="M46" s="34"/>
      <c r="N46" s="34"/>
      <c r="O46" s="18"/>
      <c r="P46" s="10"/>
      <c r="Q46" s="34"/>
      <c r="R46" s="34"/>
    </row>
    <row r="47" spans="2:18" ht="130.5" x14ac:dyDescent="0.35">
      <c r="B47" s="30" t="str">
        <f>'INF GERAIS'!B47&amp;IFERROR(IF(INDEX(APOIO!$A$5:$A$50,MATCH('INF GERAIS'!N47,APOIO!$B$5:$B$50,0))="NÃO",APOIO!$A$2&amp;"NÃO VÁLIDO",""),"")</f>
        <v>2014.0039</v>
      </c>
      <c r="C47" s="30" t="str">
        <f>'INF GERAIS'!C47</f>
        <v>AGRESTE CENTRAL</v>
      </c>
      <c r="D47" s="30" t="str">
        <f>'INF GERAIS'!D47</f>
        <v>BARRA DE GUABIRABA</v>
      </c>
      <c r="E47" s="30" t="str">
        <f>'INF GERAIS'!E47</f>
        <v>PAVIMENTAÇÃO DE RUAS NA SEDE DO MUNICÍPIO DE BARRA DE GUABIRABA-PE: AV. JUCELINO KUBSTCHEK, COMPLEMENTO DA RUA N. S. DAS DORES, RUA NOSSA SENHORA APARECIDA, RUA DA CADEIA, RUA SEVERINO SABINO DA SILVA, RUA SEVERINO MIGUEL, RUA 01 - MURO DE ARRIMO</v>
      </c>
      <c r="F47" s="30" t="str">
        <f>'INF GERAIS'!G47</f>
        <v>NORMAL</v>
      </c>
      <c r="G47" s="18"/>
      <c r="H47" s="10"/>
      <c r="I47" s="34"/>
      <c r="J47" s="34"/>
      <c r="K47" s="18"/>
      <c r="L47" s="10"/>
      <c r="M47" s="34"/>
      <c r="N47" s="34"/>
      <c r="O47" s="18"/>
      <c r="P47" s="10"/>
      <c r="Q47" s="34"/>
      <c r="R47" s="34"/>
    </row>
    <row r="48" spans="2:18" ht="43.5" x14ac:dyDescent="0.35">
      <c r="B48" s="30" t="str">
        <f>'INF GERAIS'!B48&amp;IFERROR(IF(INDEX(APOIO!$A$5:$A$50,MATCH('INF GERAIS'!N48,APOIO!$B$5:$B$50,0))="NÃO",APOIO!$A$2&amp;"NÃO VÁLIDO",""),"")</f>
        <v>2014.0040</v>
      </c>
      <c r="C48" s="30" t="str">
        <f>'INF GERAIS'!C48</f>
        <v>MATA SUL</v>
      </c>
      <c r="D48" s="30" t="str">
        <f>'INF GERAIS'!D48</f>
        <v>BARREIROS</v>
      </c>
      <c r="E48" s="30" t="str">
        <f>'INF GERAIS'!E48</f>
        <v>PAVIMENTAÇÃO EM PARALELEPIPEDO EM DIVERSAS RUAS DO MUNICIPIO( 31 RUAS)</v>
      </c>
      <c r="F48" s="30" t="str">
        <f>'INF GERAIS'!G48</f>
        <v>NORMAL</v>
      </c>
      <c r="G48" s="18"/>
      <c r="H48" s="10"/>
      <c r="I48" s="34"/>
      <c r="J48" s="34"/>
      <c r="K48" s="18"/>
      <c r="L48" s="10"/>
      <c r="M48" s="34"/>
      <c r="N48" s="34"/>
      <c r="O48" s="18"/>
      <c r="P48" s="10"/>
      <c r="Q48" s="34"/>
      <c r="R48" s="34"/>
    </row>
    <row r="49" spans="2:18" ht="29" x14ac:dyDescent="0.35">
      <c r="B49" s="30" t="str">
        <f>'INF GERAIS'!B49&amp;IFERROR(IF(INDEX(APOIO!$A$5:$A$50,MATCH('INF GERAIS'!N49,APOIO!$B$5:$B$50,0))="NÃO",APOIO!$A$2&amp;"NÃO VÁLIDO",""),"")</f>
        <v>2014.0041</v>
      </c>
      <c r="C49" s="30" t="str">
        <f>'INF GERAIS'!C49</f>
        <v>MATA SUL</v>
      </c>
      <c r="D49" s="30" t="str">
        <f>'INF GERAIS'!D49</f>
        <v>BARREIROS</v>
      </c>
      <c r="E49" s="30" t="str">
        <f>'INF GERAIS'!E49</f>
        <v>CAPEAMENTO ASFALTICO DAS RUAS DO MUNICIPIO</v>
      </c>
      <c r="F49" s="30" t="str">
        <f>'INF GERAIS'!G49</f>
        <v>NORMAL</v>
      </c>
      <c r="G49" s="18"/>
      <c r="H49" s="10"/>
      <c r="I49" s="34"/>
      <c r="J49" s="34"/>
      <c r="K49" s="18"/>
      <c r="L49" s="10"/>
      <c r="M49" s="34"/>
      <c r="N49" s="34"/>
      <c r="O49" s="18"/>
      <c r="P49" s="10"/>
      <c r="Q49" s="34"/>
      <c r="R49" s="34"/>
    </row>
    <row r="50" spans="2:18" ht="43.5" x14ac:dyDescent="0.35">
      <c r="B50" s="30" t="str">
        <f>'INF GERAIS'!B50&amp;IFERROR(IF(INDEX(APOIO!$A$5:$A$50,MATCH('INF GERAIS'!N50,APOIO!$B$5:$B$50,0))="NÃO",APOIO!$A$2&amp;"NÃO VÁLIDO",""),"")</f>
        <v>2014.0042</v>
      </c>
      <c r="C50" s="30" t="str">
        <f>'INF GERAIS'!C50</f>
        <v>MATA SUL</v>
      </c>
      <c r="D50" s="30" t="str">
        <f>'INF GERAIS'!D50</f>
        <v>BELÉM DE MARIA</v>
      </c>
      <c r="E50" s="30" t="str">
        <f>'INF GERAIS'!E50</f>
        <v>PAVIMENTAÇÃO EM PARALELEPÍPEDOS GRANITICOS DO ACESSO A BATATEIRA</v>
      </c>
      <c r="F50" s="30" t="str">
        <f>'INF GERAIS'!G50</f>
        <v>NORMAL</v>
      </c>
      <c r="G50" s="18"/>
      <c r="H50" s="10"/>
      <c r="I50" s="34"/>
      <c r="J50" s="34"/>
      <c r="K50" s="18"/>
      <c r="L50" s="10"/>
      <c r="M50" s="34"/>
      <c r="N50" s="34"/>
      <c r="O50" s="18"/>
      <c r="P50" s="10"/>
      <c r="Q50" s="34"/>
      <c r="R50" s="34"/>
    </row>
    <row r="51" spans="2:18" ht="43.5" x14ac:dyDescent="0.35">
      <c r="B51" s="30" t="str">
        <f>'INF GERAIS'!B51&amp;IFERROR(IF(INDEX(APOIO!$A$5:$A$50,MATCH('INF GERAIS'!N51,APOIO!$B$5:$B$50,0))="NÃO",APOIO!$A$2&amp;"NÃO VÁLIDO",""),"")</f>
        <v>2014.0043</v>
      </c>
      <c r="C51" s="30" t="str">
        <f>'INF GERAIS'!C51</f>
        <v>MATA SUL</v>
      </c>
      <c r="D51" s="30" t="str">
        <f>'INF GERAIS'!D51</f>
        <v>BELÉM DE MARIA</v>
      </c>
      <c r="E51" s="30" t="str">
        <f>'INF GERAIS'!E51</f>
        <v>REFORMA DO MURO E AMPLIAÇÃO  DO CEMITÉRIO DO DISTRITO DE BATATEIRA</v>
      </c>
      <c r="F51" s="30" t="str">
        <f>'INF GERAIS'!G51</f>
        <v>NORMAL</v>
      </c>
      <c r="G51" s="18"/>
      <c r="H51" s="10"/>
      <c r="I51" s="34"/>
      <c r="J51" s="34"/>
      <c r="K51" s="18"/>
      <c r="L51" s="10"/>
      <c r="M51" s="34"/>
      <c r="N51" s="34"/>
      <c r="O51" s="18"/>
      <c r="P51" s="10"/>
      <c r="Q51" s="34"/>
      <c r="R51" s="34"/>
    </row>
    <row r="52" spans="2:18" ht="43.5" x14ac:dyDescent="0.35">
      <c r="B52" s="30" t="str">
        <f>'INF GERAIS'!B52&amp;IFERROR(IF(INDEX(APOIO!$A$5:$A$50,MATCH('INF GERAIS'!N52,APOIO!$B$5:$B$50,0))="NÃO",APOIO!$A$2&amp;"NÃO VÁLIDO",""),"")</f>
        <v>2014.0044</v>
      </c>
      <c r="C52" s="30" t="str">
        <f>'INF GERAIS'!C52</f>
        <v>MATA SUL</v>
      </c>
      <c r="D52" s="30" t="str">
        <f>'INF GERAIS'!D52</f>
        <v>BELÉM DE MARIA</v>
      </c>
      <c r="E52" s="30" t="str">
        <f>'INF GERAIS'!E52</f>
        <v>REFORMA E AMPLIAÇÃO DO MURO DO CEMITÉRIO NA SEDE DO MUNICÍPIO</v>
      </c>
      <c r="F52" s="30" t="str">
        <f>'INF GERAIS'!G52</f>
        <v>NORMAL</v>
      </c>
      <c r="G52" s="18"/>
      <c r="H52" s="10"/>
      <c r="I52" s="34"/>
      <c r="J52" s="34"/>
      <c r="K52" s="18"/>
      <c r="L52" s="10"/>
      <c r="M52" s="34"/>
      <c r="N52" s="34"/>
      <c r="O52" s="18"/>
      <c r="P52" s="10"/>
      <c r="Q52" s="34"/>
      <c r="R52" s="34"/>
    </row>
    <row r="53" spans="2:18" ht="72.5" x14ac:dyDescent="0.35">
      <c r="B53" s="30" t="str">
        <f>'INF GERAIS'!B53&amp;IFERROR(IF(INDEX(APOIO!$A$5:$A$50,MATCH('INF GERAIS'!N53,APOIO!$B$5:$B$50,0))="NÃO",APOIO!$A$2&amp;"NÃO VÁLIDO",""),"")</f>
        <v>2014.0045</v>
      </c>
      <c r="C53" s="30" t="str">
        <f>'INF GERAIS'!C53</f>
        <v>SERTÃO DE ITAPARICA</v>
      </c>
      <c r="D53" s="30" t="str">
        <f>'INF GERAIS'!D53</f>
        <v>BELÉM DE SÃO FRANCISCO</v>
      </c>
      <c r="E53" s="30" t="str">
        <f>'INF GERAIS'!E53</f>
        <v>PAVIMENTAÇÃO EM PEDRAS GRANÍTICAS DE DIVERSAS RUAS NA SEDE DO MUNICÍPIO E NO POVOADO DE CACHAUÍ DE BAIXO (ZONA RURAL) (11 RUAS)</v>
      </c>
      <c r="F53" s="30" t="str">
        <f>'INF GERAIS'!G53</f>
        <v>NORMAL</v>
      </c>
      <c r="G53" s="18"/>
      <c r="H53" s="10"/>
      <c r="I53" s="34"/>
      <c r="J53" s="34"/>
      <c r="K53" s="18"/>
      <c r="L53" s="10"/>
      <c r="M53" s="34"/>
      <c r="N53" s="34"/>
      <c r="O53" s="18"/>
      <c r="P53" s="10"/>
      <c r="Q53" s="34"/>
      <c r="R53" s="34"/>
    </row>
    <row r="54" spans="2:18" ht="29" x14ac:dyDescent="0.35">
      <c r="B54" s="30" t="str">
        <f>'INF GERAIS'!B54&amp;IFERROR(IF(INDEX(APOIO!$A$5:$A$50,MATCH('INF GERAIS'!N54,APOIO!$B$5:$B$50,0))="NÃO",APOIO!$A$2&amp;"NÃO VÁLIDO",""),"")</f>
        <v>2014.0046</v>
      </c>
      <c r="C54" s="30" t="str">
        <f>'INF GERAIS'!C54</f>
        <v>AGRESTE CENTRAL</v>
      </c>
      <c r="D54" s="30" t="str">
        <f>'INF GERAIS'!D54</f>
        <v>BELO JARDIM</v>
      </c>
      <c r="E54" s="30" t="str">
        <f>'INF GERAIS'!E54</f>
        <v>CAPEAMENTO ASFÁLTICO DE DIVERSAS RUAS</v>
      </c>
      <c r="F54" s="30" t="str">
        <f>'INF GERAIS'!G54</f>
        <v>NORMAL</v>
      </c>
      <c r="G54" s="18"/>
      <c r="H54" s="10"/>
      <c r="I54" s="34"/>
      <c r="J54" s="34"/>
      <c r="K54" s="18"/>
      <c r="L54" s="10"/>
      <c r="M54" s="34"/>
      <c r="N54" s="34"/>
      <c r="O54" s="18"/>
      <c r="P54" s="10"/>
      <c r="Q54" s="34"/>
      <c r="R54" s="34"/>
    </row>
    <row r="55" spans="2:18" ht="72.5" x14ac:dyDescent="0.35">
      <c r="B55" s="30" t="str">
        <f>'INF GERAIS'!B55&amp;IFERROR(IF(INDEX(APOIO!$A$5:$A$50,MATCH('INF GERAIS'!N55,APOIO!$B$5:$B$50,0))="NÃO",APOIO!$A$2&amp;"NÃO VÁLIDO",""),"")</f>
        <v>2014.0047
NÃO VÁLIDO</v>
      </c>
      <c r="C55" s="30" t="str">
        <f>'INF GERAIS'!C55</f>
        <v>AGRESTE CENTRAL</v>
      </c>
      <c r="D55" s="30" t="str">
        <f>'INF GERAIS'!D55</f>
        <v>BELO JARDIM</v>
      </c>
      <c r="E55" s="30" t="str">
        <f>'INF GERAIS'!E55</f>
        <v>APOIO A IMPLANTAÇÃO DE INFRA-ESTRUTURA URBANA NO MUNICÍPIO DE BELO JARDIM-PE - PAVIMENTAÇÃO EM TSD DE DIVERSAS RUAS NO MUNICÍPIO</v>
      </c>
      <c r="F55" s="30" t="str">
        <f>'INF GERAIS'!G55</f>
        <v>NORMAL</v>
      </c>
      <c r="G55" s="18"/>
      <c r="H55" s="10"/>
      <c r="I55" s="34"/>
      <c r="J55" s="34"/>
      <c r="K55" s="18"/>
      <c r="L55" s="10"/>
      <c r="M55" s="34"/>
      <c r="N55" s="34"/>
      <c r="O55" s="18"/>
      <c r="P55" s="10"/>
      <c r="Q55" s="34"/>
      <c r="R55" s="34"/>
    </row>
    <row r="56" spans="2:18" ht="43.5" x14ac:dyDescent="0.35">
      <c r="B56" s="30" t="str">
        <f>'INF GERAIS'!B56&amp;IFERROR(IF(INDEX(APOIO!$A$5:$A$50,MATCH('INF GERAIS'!N56,APOIO!$B$5:$B$50,0))="NÃO",APOIO!$A$2&amp;"NÃO VÁLIDO",""),"")</f>
        <v>2014.0048</v>
      </c>
      <c r="C56" s="30" t="str">
        <f>'INF GERAIS'!C56</f>
        <v>AGRESTE CENTRAL</v>
      </c>
      <c r="D56" s="30" t="str">
        <f>'INF GERAIS'!D56</f>
        <v>BELO JARDIM</v>
      </c>
      <c r="E56" s="30" t="str">
        <f>'INF GERAIS'!E56</f>
        <v>CONSTRUÇÃO DE PARQUE AMBIENTAL NO MUNICÍPIO DE BELO JARDIM - PE</v>
      </c>
      <c r="F56" s="30" t="str">
        <f>'INF GERAIS'!G56</f>
        <v>NORMAL</v>
      </c>
      <c r="G56" s="18"/>
      <c r="H56" s="10"/>
      <c r="I56" s="34"/>
      <c r="J56" s="34"/>
      <c r="K56" s="18"/>
      <c r="L56" s="10"/>
      <c r="M56" s="34"/>
      <c r="N56" s="34"/>
      <c r="O56" s="18"/>
      <c r="P56" s="10"/>
      <c r="Q56" s="34"/>
      <c r="R56" s="34"/>
    </row>
    <row r="57" spans="2:18" ht="87" x14ac:dyDescent="0.35">
      <c r="B57" s="30" t="str">
        <f>'INF GERAIS'!B57&amp;IFERROR(IF(INDEX(APOIO!$A$5:$A$50,MATCH('INF GERAIS'!N57,APOIO!$B$5:$B$50,0))="NÃO",APOIO!$A$2&amp;"NÃO VÁLIDO",""),"")</f>
        <v>2014.0049</v>
      </c>
      <c r="C57" s="30" t="str">
        <f>'INF GERAIS'!C57</f>
        <v>AGRESTE CENTRAL</v>
      </c>
      <c r="D57" s="30" t="str">
        <f>'INF GERAIS'!D57</f>
        <v>BELO JARDIM</v>
      </c>
      <c r="E57" s="30" t="str">
        <f>'INF GERAIS'!E57</f>
        <v>APOIO À IMPLANTAÇÃO DE INFRA-ESTRUTURA URBANA NO MUNICÍPIO DE BELO JARDIM - PE 
(CONSTRUÇÃO DE PRAÇA DE ALIMENTAÇÃO E ÁREA DE RECREAÇÃO)</v>
      </c>
      <c r="F57" s="30" t="str">
        <f>'INF GERAIS'!G57</f>
        <v>NORMAL</v>
      </c>
      <c r="G57" s="18"/>
      <c r="H57" s="10"/>
      <c r="I57" s="34"/>
      <c r="J57" s="34"/>
      <c r="K57" s="18"/>
      <c r="L57" s="10"/>
      <c r="M57" s="34"/>
      <c r="N57" s="34"/>
      <c r="O57" s="18"/>
      <c r="P57" s="10"/>
      <c r="Q57" s="34"/>
      <c r="R57" s="34"/>
    </row>
    <row r="58" spans="2:18" ht="116" x14ac:dyDescent="0.35">
      <c r="B58" s="30" t="str">
        <f>'INF GERAIS'!B58&amp;IFERROR(IF(INDEX(APOIO!$A$5:$A$50,MATCH('INF GERAIS'!N58,APOIO!$B$5:$B$50,0))="NÃO",APOIO!$A$2&amp;"NÃO VÁLIDO",""),"")</f>
        <v>2014.0050</v>
      </c>
      <c r="C58" s="30" t="str">
        <f>'INF GERAIS'!C58</f>
        <v>AGRESTE CENTRAL</v>
      </c>
      <c r="D58" s="30" t="str">
        <f>'INF GERAIS'!D58</f>
        <v>BELO JARDIM</v>
      </c>
      <c r="E58" s="30" t="str">
        <f>'INF GERAIS'!E58</f>
        <v>APOIO À IMPLANTAÇÃO DE INFRA-ESTRUTURA URBANA NO MUNICÍPIO DE BELO JARDIM - PE 
PAVIMENTAÇÃO DE VIAS EM PARALELEPÍPEDOS GRANITICOS NOS POVOADOS XUCURU E SERRA DOS VENTOS, MUNICÍPIO DE BELO JARDIM - PE</v>
      </c>
      <c r="F58" s="30" t="str">
        <f>'INF GERAIS'!G58</f>
        <v>NORMAL</v>
      </c>
      <c r="G58" s="18"/>
      <c r="H58" s="10"/>
      <c r="I58" s="34"/>
      <c r="J58" s="34"/>
      <c r="K58" s="18"/>
      <c r="L58" s="10"/>
      <c r="M58" s="34"/>
      <c r="N58" s="34"/>
      <c r="O58" s="18"/>
      <c r="P58" s="10"/>
      <c r="Q58" s="34"/>
      <c r="R58" s="34"/>
    </row>
    <row r="59" spans="2:18" ht="29" x14ac:dyDescent="0.35">
      <c r="B59" s="30" t="str">
        <f>'INF GERAIS'!B59&amp;IFERROR(IF(INDEX(APOIO!$A$5:$A$50,MATCH('INF GERAIS'!N59,APOIO!$B$5:$B$50,0))="NÃO",APOIO!$A$2&amp;"NÃO VÁLIDO",""),"")</f>
        <v>2014.0051</v>
      </c>
      <c r="C59" s="30" t="str">
        <f>'INF GERAIS'!C59</f>
        <v>AGRESTE CENTRAL</v>
      </c>
      <c r="D59" s="30" t="str">
        <f>'INF GERAIS'!D59</f>
        <v>BELO JARDIM</v>
      </c>
      <c r="E59" s="30" t="str">
        <f>'INF GERAIS'!E59</f>
        <v>REQUALIFICAÇÃO DA AVENIDA PAULO GUERRA</v>
      </c>
      <c r="F59" s="30" t="str">
        <f>'INF GERAIS'!G59</f>
        <v>NORMAL</v>
      </c>
      <c r="G59" s="18"/>
      <c r="H59" s="10"/>
      <c r="I59" s="34"/>
      <c r="J59" s="34"/>
      <c r="K59" s="18"/>
      <c r="L59" s="10"/>
      <c r="M59" s="34"/>
      <c r="N59" s="34"/>
      <c r="O59" s="18"/>
      <c r="P59" s="10"/>
      <c r="Q59" s="34"/>
      <c r="R59" s="34"/>
    </row>
    <row r="60" spans="2:18" ht="43.5" x14ac:dyDescent="0.35">
      <c r="B60" s="30" t="str">
        <f>'INF GERAIS'!B60&amp;IFERROR(IF(INDEX(APOIO!$A$5:$A$50,MATCH('INF GERAIS'!N60,APOIO!$B$5:$B$50,0))="NÃO",APOIO!$A$2&amp;"NÃO VÁLIDO",""),"")</f>
        <v>2014.0052</v>
      </c>
      <c r="C60" s="30" t="str">
        <f>'INF GERAIS'!C60</f>
        <v>SERTÃO DO MOXOTÓ</v>
      </c>
      <c r="D60" s="30" t="str">
        <f>'INF GERAIS'!D60</f>
        <v>BETÂNIA</v>
      </c>
      <c r="E60" s="30" t="str">
        <f>'INF GERAIS'!E60</f>
        <v>CONSTRUÇÃO DE PRAÇA PÚBLICA PARA LAZER</v>
      </c>
      <c r="F60" s="30" t="str">
        <f>'INF GERAIS'!G60</f>
        <v>NORMAL</v>
      </c>
      <c r="G60" s="18"/>
      <c r="H60" s="10"/>
      <c r="I60" s="34"/>
      <c r="J60" s="34"/>
      <c r="K60" s="18"/>
      <c r="L60" s="10"/>
      <c r="M60" s="34"/>
      <c r="N60" s="34"/>
      <c r="O60" s="18"/>
      <c r="P60" s="10"/>
      <c r="Q60" s="34"/>
      <c r="R60" s="34"/>
    </row>
    <row r="61" spans="2:18" ht="29" x14ac:dyDescent="0.35">
      <c r="B61" s="30" t="str">
        <f>'INF GERAIS'!B61&amp;IFERROR(IF(INDEX(APOIO!$A$5:$A$50,MATCH('INF GERAIS'!N61,APOIO!$B$5:$B$50,0))="NÃO",APOIO!$A$2&amp;"NÃO VÁLIDO",""),"")</f>
        <v>2014.0053</v>
      </c>
      <c r="C61" s="30" t="str">
        <f>'INF GERAIS'!C61</f>
        <v>AGRESTE CENTRAL</v>
      </c>
      <c r="D61" s="30" t="str">
        <f>'INF GERAIS'!D61</f>
        <v>BEZERROS</v>
      </c>
      <c r="E61" s="30" t="str">
        <f>'INF GERAIS'!E61</f>
        <v>PAVIMENTAÇÃO DE DIVERSAS RUAS (40 RUAS)</v>
      </c>
      <c r="F61" s="30" t="str">
        <f>'INF GERAIS'!G61</f>
        <v>NORMAL</v>
      </c>
      <c r="G61" s="18"/>
      <c r="H61" s="10"/>
      <c r="I61" s="34"/>
      <c r="J61" s="34"/>
      <c r="K61" s="18"/>
      <c r="L61" s="10"/>
      <c r="M61" s="34"/>
      <c r="N61" s="34"/>
      <c r="O61" s="18"/>
      <c r="P61" s="10"/>
      <c r="Q61" s="34"/>
      <c r="R61" s="34"/>
    </row>
    <row r="62" spans="2:18" ht="43.5" x14ac:dyDescent="0.35">
      <c r="B62" s="30" t="str">
        <f>'INF GERAIS'!B62&amp;IFERROR(IF(INDEX(APOIO!$A$5:$A$50,MATCH('INF GERAIS'!N62,APOIO!$B$5:$B$50,0))="NÃO",APOIO!$A$2&amp;"NÃO VÁLIDO",""),"")</f>
        <v>2014.0054</v>
      </c>
      <c r="C62" s="30" t="str">
        <f>'INF GERAIS'!C62</f>
        <v>AGRESTE CENTRAL</v>
      </c>
      <c r="D62" s="30" t="str">
        <f>'INF GERAIS'!D62</f>
        <v>BEZERROS</v>
      </c>
      <c r="E62" s="30" t="str">
        <f>'INF GERAIS'!E62</f>
        <v>CONSTRUÇÃO DO TERMINAL ALTERNATIVO DE TRANSPORTE DE PASSAGEIROS</v>
      </c>
      <c r="F62" s="30" t="str">
        <f>'INF GERAIS'!G62</f>
        <v>NORMAL</v>
      </c>
      <c r="G62" s="18"/>
      <c r="H62" s="10"/>
      <c r="I62" s="34"/>
      <c r="J62" s="34"/>
      <c r="K62" s="18"/>
      <c r="L62" s="10"/>
      <c r="M62" s="34"/>
      <c r="N62" s="34"/>
      <c r="O62" s="18"/>
      <c r="P62" s="10"/>
      <c r="Q62" s="34"/>
      <c r="R62" s="34"/>
    </row>
    <row r="63" spans="2:18" ht="43.5" x14ac:dyDescent="0.35">
      <c r="B63" s="30" t="str">
        <f>'INF GERAIS'!B63&amp;IFERROR(IF(INDEX(APOIO!$A$5:$A$50,MATCH('INF GERAIS'!N63,APOIO!$B$5:$B$50,0))="NÃO",APOIO!$A$2&amp;"NÃO VÁLIDO",""),"")</f>
        <v>2014.0055</v>
      </c>
      <c r="C63" s="30" t="str">
        <f>'INF GERAIS'!C63</f>
        <v>SERTÃO DO ARARIPE</v>
      </c>
      <c r="D63" s="30" t="str">
        <f>'INF GERAIS'!D63</f>
        <v>BODOCÓ</v>
      </c>
      <c r="E63" s="30" t="str">
        <f>'INF GERAIS'!E63</f>
        <v xml:space="preserve">PAVIMENTAÇÃO EM PARALELEPÍPEDOS GRANÍTICOS  NA SEDE DO MUNICÍPIO( 24 RUAS) </v>
      </c>
      <c r="F63" s="30" t="str">
        <f>'INF GERAIS'!G63</f>
        <v>NORMAL</v>
      </c>
      <c r="G63" s="18"/>
      <c r="H63" s="10"/>
      <c r="I63" s="34"/>
      <c r="J63" s="34"/>
      <c r="K63" s="18"/>
      <c r="L63" s="10"/>
      <c r="M63" s="34"/>
      <c r="N63" s="34"/>
      <c r="O63" s="18"/>
      <c r="P63" s="10"/>
      <c r="Q63" s="34"/>
      <c r="R63" s="34"/>
    </row>
    <row r="64" spans="2:18" ht="58" x14ac:dyDescent="0.35">
      <c r="B64" s="30" t="str">
        <f>'INF GERAIS'!B64&amp;IFERROR(IF(INDEX(APOIO!$A$5:$A$50,MATCH('INF GERAIS'!N64,APOIO!$B$5:$B$50,0))="NÃO",APOIO!$A$2&amp;"NÃO VÁLIDO",""),"")</f>
        <v>2014.0056</v>
      </c>
      <c r="C64" s="30" t="str">
        <f>'INF GERAIS'!C64</f>
        <v>AGRESTE MERIDIONAL</v>
      </c>
      <c r="D64" s="30" t="str">
        <f>'INF GERAIS'!D64</f>
        <v>BOM CONSELHO</v>
      </c>
      <c r="E64" s="30" t="str">
        <f>'INF GERAIS'!E64</f>
        <v>CONSTRUÇÃO DE PAVIMENTAÇÃO COM PARALELEPÍPEDOS, EM RUAS, NO MUNICÍPIO DE BOM CONSELHO - PE</v>
      </c>
      <c r="F64" s="30" t="str">
        <f>'INF GERAIS'!G64</f>
        <v>NORMAL</v>
      </c>
      <c r="G64" s="18"/>
      <c r="H64" s="10"/>
      <c r="I64" s="34"/>
      <c r="J64" s="34"/>
      <c r="K64" s="18"/>
      <c r="L64" s="10"/>
      <c r="M64" s="34"/>
      <c r="N64" s="34"/>
      <c r="O64" s="18"/>
      <c r="P64" s="10"/>
      <c r="Q64" s="34"/>
      <c r="R64" s="34"/>
    </row>
    <row r="65" spans="2:18" ht="43.5" x14ac:dyDescent="0.35">
      <c r="B65" s="30" t="str">
        <f>'INF GERAIS'!B65&amp;IFERROR(IF(INDEX(APOIO!$A$5:$A$50,MATCH('INF GERAIS'!N65,APOIO!$B$5:$B$50,0))="NÃO",APOIO!$A$2&amp;"NÃO VÁLIDO",""),"")</f>
        <v>2014.0057</v>
      </c>
      <c r="C65" s="30" t="str">
        <f>'INF GERAIS'!C65</f>
        <v>AGRESTE MERIDIONAL</v>
      </c>
      <c r="D65" s="30" t="str">
        <f>'INF GERAIS'!D65</f>
        <v>BOM CONSELHO</v>
      </c>
      <c r="E65" s="30" t="str">
        <f>'INF GERAIS'!E65</f>
        <v xml:space="preserve">CONSTRUÇÃO DE SISTEMA DE ABASTECIMENTO DE ÁGUA NO POVOADO DE LAGOA DE SÃO JOSÉ </v>
      </c>
      <c r="F65" s="30" t="str">
        <f>'INF GERAIS'!G65</f>
        <v>NORMAL</v>
      </c>
      <c r="G65" s="18"/>
      <c r="H65" s="10"/>
      <c r="I65" s="34"/>
      <c r="J65" s="34"/>
      <c r="K65" s="18"/>
      <c r="L65" s="10"/>
      <c r="M65" s="34"/>
      <c r="N65" s="34"/>
      <c r="O65" s="18"/>
      <c r="P65" s="10"/>
      <c r="Q65" s="34"/>
      <c r="R65" s="34"/>
    </row>
    <row r="66" spans="2:18" ht="58" x14ac:dyDescent="0.35">
      <c r="B66" s="30" t="str">
        <f>'INF GERAIS'!B66&amp;IFERROR(IF(INDEX(APOIO!$A$5:$A$50,MATCH('INF GERAIS'!N66,APOIO!$B$5:$B$50,0))="NÃO",APOIO!$A$2&amp;"NÃO VÁLIDO",""),"")</f>
        <v>2014.0058
NÃO VÁLIDO</v>
      </c>
      <c r="C66" s="30" t="str">
        <f>'INF GERAIS'!C66</f>
        <v>AGRESTE SETENTRIONAL</v>
      </c>
      <c r="D66" s="30" t="str">
        <f>'INF GERAIS'!D66</f>
        <v>BOM JARDIM</v>
      </c>
      <c r="E66" s="30" t="str">
        <f>'INF GERAIS'!E66</f>
        <v xml:space="preserve">CONSTRUÇÃO DE 10 (DEZ) POÇOS ARTESIANOS EM DIVERSAS LOCALIDADES DA ZONA RURAL DO MUNICÍPIO </v>
      </c>
      <c r="F66" s="30" t="str">
        <f>'INF GERAIS'!G66</f>
        <v>NORMAL</v>
      </c>
      <c r="G66" s="18"/>
      <c r="H66" s="10"/>
      <c r="I66" s="34"/>
      <c r="J66" s="34"/>
      <c r="K66" s="18"/>
      <c r="L66" s="10"/>
      <c r="M66" s="34"/>
      <c r="N66" s="34"/>
      <c r="O66" s="18"/>
      <c r="P66" s="10"/>
      <c r="Q66" s="34"/>
      <c r="R66" s="34"/>
    </row>
    <row r="67" spans="2:18" ht="58" x14ac:dyDescent="0.35">
      <c r="B67" s="30" t="str">
        <f>'INF GERAIS'!B67&amp;IFERROR(IF(INDEX(APOIO!$A$5:$A$50,MATCH('INF GERAIS'!N67,APOIO!$B$5:$B$50,0))="NÃO",APOIO!$A$2&amp;"NÃO VÁLIDO",""),"")</f>
        <v>2014.0059</v>
      </c>
      <c r="C67" s="30" t="str">
        <f>'INF GERAIS'!C67</f>
        <v>AGRESTE SETENTRIONAL</v>
      </c>
      <c r="D67" s="30" t="str">
        <f>'INF GERAIS'!D67</f>
        <v>BOM JARDIM</v>
      </c>
      <c r="E67" s="30" t="str">
        <f>'INF GERAIS'!E67</f>
        <v>PAVIMENTAÇÃO, DRENAGEM E SINALIZAÇÃO DO PROLONGAMENTO DA RUA PRINCIPAL DO SÍTIO ALTOS</v>
      </c>
      <c r="F67" s="30" t="str">
        <f>'INF GERAIS'!G67</f>
        <v>NORMAL</v>
      </c>
      <c r="G67" s="18"/>
      <c r="H67" s="10"/>
      <c r="I67" s="34"/>
      <c r="J67" s="34"/>
      <c r="K67" s="18"/>
      <c r="L67" s="10"/>
      <c r="M67" s="34"/>
      <c r="N67" s="34"/>
      <c r="O67" s="18"/>
      <c r="P67" s="10"/>
      <c r="Q67" s="34"/>
      <c r="R67" s="34"/>
    </row>
    <row r="68" spans="2:18" ht="58" x14ac:dyDescent="0.35">
      <c r="B68" s="30" t="str">
        <f>'INF GERAIS'!B68&amp;IFERROR(IF(INDEX(APOIO!$A$5:$A$50,MATCH('INF GERAIS'!N68,APOIO!$B$5:$B$50,0))="NÃO",APOIO!$A$2&amp;"NÃO VÁLIDO",""),"")</f>
        <v>2014.0060</v>
      </c>
      <c r="C68" s="30" t="str">
        <f>'INF GERAIS'!C68</f>
        <v>AGRESTE SETENTRIONAL</v>
      </c>
      <c r="D68" s="30" t="str">
        <f>'INF GERAIS'!D68</f>
        <v>BOM JARDIM</v>
      </c>
      <c r="E68" s="30" t="str">
        <f>'INF GERAIS'!E68</f>
        <v>PAVIMENTAÇÃO, DRENAGEM E SINALIZAÇÃO DA RUA DA VAQUEJADA, LOCALIZADA NO DISTRITO DE UMARI</v>
      </c>
      <c r="F68" s="30" t="str">
        <f>'INF GERAIS'!G68</f>
        <v>NORMAL</v>
      </c>
      <c r="G68" s="18"/>
      <c r="H68" s="10"/>
      <c r="I68" s="34"/>
      <c r="J68" s="34"/>
      <c r="K68" s="18"/>
      <c r="L68" s="10"/>
      <c r="M68" s="34"/>
      <c r="N68" s="34"/>
      <c r="O68" s="18"/>
      <c r="P68" s="10"/>
      <c r="Q68" s="34"/>
      <c r="R68" s="34"/>
    </row>
    <row r="69" spans="2:18" ht="72.5" x14ac:dyDescent="0.35">
      <c r="B69" s="30" t="str">
        <f>'INF GERAIS'!B69&amp;IFERROR(IF(INDEX(APOIO!$A$5:$A$50,MATCH('INF GERAIS'!N69,APOIO!$B$5:$B$50,0))="NÃO",APOIO!$A$2&amp;"NÃO VÁLIDO",""),"")</f>
        <v>2014.0061</v>
      </c>
      <c r="C69" s="30" t="str">
        <f>'INF GERAIS'!C69</f>
        <v>AGRESTE SETENTRIONAL</v>
      </c>
      <c r="D69" s="30" t="str">
        <f>'INF GERAIS'!D69</f>
        <v>BOM JARDIM</v>
      </c>
      <c r="E69" s="30" t="str">
        <f>'INF GERAIS'!E69</f>
        <v>PAVIMENTAÇÃO, DRENAGEM, CONTENÇÃO E SINALIZAÇÃO DE DIVERSAS RUAS NO LOTEAMENTO PARANÁ, DISTRITO DE BIZARRA ( 13 RUAS)</v>
      </c>
      <c r="F69" s="30" t="str">
        <f>'INF GERAIS'!G69</f>
        <v>NORMAL</v>
      </c>
      <c r="G69" s="18"/>
      <c r="H69" s="10"/>
      <c r="I69" s="34"/>
      <c r="J69" s="34"/>
      <c r="K69" s="18"/>
      <c r="L69" s="10"/>
      <c r="M69" s="34"/>
      <c r="N69" s="34"/>
      <c r="O69" s="18"/>
      <c r="P69" s="10"/>
      <c r="Q69" s="34"/>
      <c r="R69" s="34"/>
    </row>
    <row r="70" spans="2:18" ht="101.5" x14ac:dyDescent="0.35">
      <c r="B70" s="30" t="str">
        <f>'INF GERAIS'!B70&amp;IFERROR(IF(INDEX(APOIO!$A$5:$A$50,MATCH('INF GERAIS'!N70,APOIO!$B$5:$B$50,0))="NÃO",APOIO!$A$2&amp;"NÃO VÁLIDO",""),"")</f>
        <v>2014.0062</v>
      </c>
      <c r="C70" s="30" t="str">
        <f>'INF GERAIS'!C70</f>
        <v>AGRESTE SETENTRIONAL</v>
      </c>
      <c r="D70" s="30" t="str">
        <f>'INF GERAIS'!D70</f>
        <v>BOM JARDIM</v>
      </c>
      <c r="E70" s="30" t="str">
        <f>'INF GERAIS'!E70</f>
        <v>PAVIMENTAÇÃO, DRENAGEM E SINALIZAÇÃO DA RUA JATOBÁ, RUA ROBERTO LEONARDO DE OLIVEIRA E RUAS CASTELO BRANCO 02, CASTELO BRANCO 04 E CASTELO BRANCO 05, NO CENTRO ( 5 RUAS)</v>
      </c>
      <c r="F70" s="30" t="str">
        <f>'INF GERAIS'!G70</f>
        <v>NORMAL</v>
      </c>
      <c r="G70" s="18"/>
      <c r="H70" s="10"/>
      <c r="I70" s="34"/>
      <c r="J70" s="34"/>
      <c r="K70" s="18"/>
      <c r="L70" s="10"/>
      <c r="M70" s="34"/>
      <c r="N70" s="34"/>
      <c r="O70" s="18"/>
      <c r="P70" s="10"/>
      <c r="Q70" s="34"/>
      <c r="R70" s="34"/>
    </row>
    <row r="71" spans="2:18" ht="43.5" x14ac:dyDescent="0.35">
      <c r="B71" s="30" t="str">
        <f>'INF GERAIS'!B71&amp;IFERROR(IF(INDEX(APOIO!$A$5:$A$50,MATCH('INF GERAIS'!N71,APOIO!$B$5:$B$50,0))="NÃO",APOIO!$A$2&amp;"NÃO VÁLIDO",""),"")</f>
        <v>2014.0063</v>
      </c>
      <c r="C71" s="30" t="str">
        <f>'INF GERAIS'!C71</f>
        <v>AGRESTE SETENTRIONAL</v>
      </c>
      <c r="D71" s="30" t="str">
        <f>'INF GERAIS'!D71</f>
        <v>BOM JARDIM</v>
      </c>
      <c r="E71" s="30" t="str">
        <f>'INF GERAIS'!E71</f>
        <v>CONSTRUÇÃO DA PRAÇA BEIRA RIO E CONSTRUÇÃO DA PRAÇA CAIS DA ESTAÇÃO</v>
      </c>
      <c r="F71" s="30" t="str">
        <f>'INF GERAIS'!G71</f>
        <v>NORMAL</v>
      </c>
      <c r="G71" s="18"/>
      <c r="H71" s="10"/>
      <c r="I71" s="34"/>
      <c r="J71" s="34"/>
      <c r="K71" s="18"/>
      <c r="L71" s="10"/>
      <c r="M71" s="34"/>
      <c r="N71" s="34"/>
      <c r="O71" s="18"/>
      <c r="P71" s="10"/>
      <c r="Q71" s="34"/>
      <c r="R71" s="34"/>
    </row>
    <row r="72" spans="2:18" ht="29" x14ac:dyDescent="0.35">
      <c r="B72" s="30" t="str">
        <f>'INF GERAIS'!B72&amp;IFERROR(IF(INDEX(APOIO!$A$5:$A$50,MATCH('INF GERAIS'!N72,APOIO!$B$5:$B$50,0))="NÃO",APOIO!$A$2&amp;"NÃO VÁLIDO",""),"")</f>
        <v>2014.0064</v>
      </c>
      <c r="C72" s="30" t="str">
        <f>'INF GERAIS'!C72</f>
        <v>AGRESTE CENTRAL</v>
      </c>
      <c r="D72" s="30" t="str">
        <f>'INF GERAIS'!D72</f>
        <v>BONITO</v>
      </c>
      <c r="E72" s="30" t="str">
        <f>'INF GERAIS'!E72</f>
        <v>BONITO SEDE 2</v>
      </c>
      <c r="F72" s="30" t="str">
        <f>'INF GERAIS'!G72</f>
        <v>NORMAL</v>
      </c>
      <c r="G72" s="18"/>
      <c r="H72" s="10"/>
      <c r="I72" s="34"/>
      <c r="J72" s="34"/>
      <c r="K72" s="18"/>
      <c r="L72" s="10"/>
      <c r="M72" s="34"/>
      <c r="N72" s="34"/>
      <c r="O72" s="18"/>
      <c r="P72" s="10"/>
      <c r="Q72" s="34"/>
      <c r="R72" s="34"/>
    </row>
    <row r="73" spans="2:18" ht="29" x14ac:dyDescent="0.35">
      <c r="B73" s="30" t="str">
        <f>'INF GERAIS'!B73&amp;IFERROR(IF(INDEX(APOIO!$A$5:$A$50,MATCH('INF GERAIS'!N73,APOIO!$B$5:$B$50,0))="NÃO",APOIO!$A$2&amp;"NÃO VÁLIDO",""),"")</f>
        <v>2014.0065</v>
      </c>
      <c r="C73" s="30" t="str">
        <f>'INF GERAIS'!C73</f>
        <v>AGRESTE CENTRAL</v>
      </c>
      <c r="D73" s="30" t="str">
        <f>'INF GERAIS'!D73</f>
        <v>BONITO</v>
      </c>
      <c r="E73" s="30" t="str">
        <f>'INF GERAIS'!E73</f>
        <v>DISTRITOS PAVIMENTADOS</v>
      </c>
      <c r="F73" s="30" t="str">
        <f>'INF GERAIS'!G73</f>
        <v>NORMAL</v>
      </c>
      <c r="G73" s="18"/>
      <c r="H73" s="10"/>
      <c r="I73" s="34"/>
      <c r="J73" s="34"/>
      <c r="K73" s="18"/>
      <c r="L73" s="10"/>
      <c r="M73" s="34"/>
      <c r="N73" s="34"/>
      <c r="O73" s="18"/>
      <c r="P73" s="10"/>
      <c r="Q73" s="34"/>
      <c r="R73" s="34"/>
    </row>
    <row r="74" spans="2:18" ht="43.5" x14ac:dyDescent="0.35">
      <c r="B74" s="30" t="str">
        <f>'INF GERAIS'!B74&amp;IFERROR(IF(INDEX(APOIO!$A$5:$A$50,MATCH('INF GERAIS'!N74,APOIO!$B$5:$B$50,0))="NÃO",APOIO!$A$2&amp;"NÃO VÁLIDO",""),"")</f>
        <v>2014.0066</v>
      </c>
      <c r="C74" s="30" t="str">
        <f>'INF GERAIS'!C74</f>
        <v>AGRESTE MERIDIONAL</v>
      </c>
      <c r="D74" s="30" t="str">
        <f>'INF GERAIS'!D74</f>
        <v>BREJÃO</v>
      </c>
      <c r="E74" s="30" t="str">
        <f>'INF GERAIS'!E74</f>
        <v>RECUPERAÇÃO DA CALÇADA DA RUA JOSÉ INÁCIO DOS SANTOS</v>
      </c>
      <c r="F74" s="30" t="str">
        <f>'INF GERAIS'!G74</f>
        <v>NORMAL</v>
      </c>
      <c r="G74" s="18"/>
      <c r="H74" s="10"/>
      <c r="I74" s="34"/>
      <c r="J74" s="34"/>
      <c r="K74" s="18"/>
      <c r="L74" s="10"/>
      <c r="M74" s="34"/>
      <c r="N74" s="34"/>
      <c r="O74" s="18"/>
      <c r="P74" s="10"/>
      <c r="Q74" s="34"/>
      <c r="R74" s="34"/>
    </row>
    <row r="75" spans="2:18" ht="43.5" x14ac:dyDescent="0.35">
      <c r="B75" s="30" t="str">
        <f>'INF GERAIS'!B75&amp;IFERROR(IF(INDEX(APOIO!$A$5:$A$50,MATCH('INF GERAIS'!N75,APOIO!$B$5:$B$50,0))="NÃO",APOIO!$A$2&amp;"NÃO VÁLIDO",""),"")</f>
        <v>2014.0067</v>
      </c>
      <c r="C75" s="30" t="str">
        <f>'INF GERAIS'!C75</f>
        <v>AGRESTE MERIDIONAL</v>
      </c>
      <c r="D75" s="30" t="str">
        <f>'INF GERAIS'!D75</f>
        <v>BREJÃO</v>
      </c>
      <c r="E75" s="30" t="str">
        <f>'INF GERAIS'!E75</f>
        <v>REFORMA E URBANIZAÇÃO DO ACESSO PRINCIPAL DE BREJÃO</v>
      </c>
      <c r="F75" s="30" t="str">
        <f>'INF GERAIS'!G75</f>
        <v>NORMAL</v>
      </c>
      <c r="G75" s="18"/>
      <c r="H75" s="10"/>
      <c r="I75" s="34"/>
      <c r="J75" s="34"/>
      <c r="K75" s="18"/>
      <c r="L75" s="10"/>
      <c r="M75" s="34"/>
      <c r="N75" s="34"/>
      <c r="O75" s="18"/>
      <c r="P75" s="10"/>
      <c r="Q75" s="34"/>
      <c r="R75" s="34"/>
    </row>
    <row r="76" spans="2:18" ht="43.5" x14ac:dyDescent="0.35">
      <c r="B76" s="945" t="str">
        <f>'INF GERAIS'!B76&amp;IFERROR(IF(INDEX(APOIO!$A$5:$A$50,MATCH('INF GERAIS'!N76,APOIO!$B$5:$B$50,0))="NÃO",APOIO!$A$2&amp;"NÃO VÁLIDO",""),"")</f>
        <v>2014.0434</v>
      </c>
      <c r="C76" s="945" t="str">
        <f>'INF GERAIS'!C76</f>
        <v>AGRESTE MERIDIONAL</v>
      </c>
      <c r="D76" s="945" t="str">
        <f>'INF GERAIS'!D76</f>
        <v>BREJÃO</v>
      </c>
      <c r="E76" s="1804" t="str">
        <f>'INF GERAIS'!E76</f>
        <v>PAVIMENTAÇÃO EM PARALELEPÍPEDOS DE DIVERSAS RUAS</v>
      </c>
      <c r="F76" s="945" t="str">
        <f>'INF GERAIS'!G76</f>
        <v>NORMAL</v>
      </c>
      <c r="G76" s="18"/>
      <c r="H76" s="233"/>
      <c r="I76" s="34"/>
      <c r="J76" s="34"/>
      <c r="K76" s="18"/>
      <c r="L76" s="233"/>
      <c r="M76" s="34"/>
      <c r="N76" s="34"/>
      <c r="O76" s="18"/>
      <c r="P76" s="233"/>
      <c r="Q76" s="34"/>
      <c r="R76" s="34"/>
    </row>
    <row r="77" spans="2:18" ht="87" x14ac:dyDescent="0.35">
      <c r="B77" s="1689" t="str">
        <f>'INF GERAIS'!B77&amp;IFERROR(IF(INDEX(APOIO!$A$5:$A$50,MATCH('INF GERAIS'!N77,APOIO!$B$5:$B$50,0))="NÃO",APOIO!$A$2&amp;"NÃO VÁLIDO",""),"")</f>
        <v>2014.0447
NÃO VÁLIDO</v>
      </c>
      <c r="C77" s="1689" t="str">
        <f>'INF GERAIS'!C77</f>
        <v>AGRESTE MERIDIONAL</v>
      </c>
      <c r="D77" s="1689" t="str">
        <f>'INF GERAIS'!D77</f>
        <v>BREJÃO</v>
      </c>
      <c r="E77" s="1804" t="str">
        <f>'INF GERAIS'!E77</f>
        <v>PAVIMENTAÇÃO EM PARALELEPÍPEDOS GRANÍTICOS DAS TRAVESSAS ISRAEL ALVES PINTO (BECO) E TRAVESSA RUBEM F. DE MELO DO MUNICÍPIO DE BREJÃO</v>
      </c>
      <c r="F77" s="1689" t="str">
        <f>'INF GERAIS'!G77</f>
        <v>NORMAL</v>
      </c>
      <c r="G77" s="18"/>
      <c r="H77" s="233"/>
      <c r="I77" s="34"/>
      <c r="J77" s="34"/>
      <c r="K77" s="18"/>
      <c r="L77" s="233"/>
      <c r="M77" s="34"/>
      <c r="N77" s="34"/>
      <c r="O77" s="18"/>
      <c r="P77" s="233"/>
      <c r="Q77" s="34"/>
      <c r="R77" s="34"/>
    </row>
    <row r="78" spans="2:18" ht="43.5" x14ac:dyDescent="0.35">
      <c r="B78" s="30" t="str">
        <f>'INF GERAIS'!B78&amp;IFERROR(IF(INDEX(APOIO!$A$5:$A$50,MATCH('INF GERAIS'!N78,APOIO!$B$5:$B$50,0))="NÃO",APOIO!$A$2&amp;"NÃO VÁLIDO",""),"")</f>
        <v>2014.0068</v>
      </c>
      <c r="C78" s="30" t="str">
        <f>'INF GERAIS'!C78</f>
        <v>SERTÃO DO PAJEÚ</v>
      </c>
      <c r="D78" s="30" t="str">
        <f>'INF GERAIS'!D78</f>
        <v>BREJINHO</v>
      </c>
      <c r="E78" s="1804" t="str">
        <f>'INF GERAIS'!E78</f>
        <v>PAVIMENTAÇÃO DE VIAS PÚBLICAS( 2 RUAS)</v>
      </c>
      <c r="F78" s="30" t="str">
        <f>'INF GERAIS'!G78</f>
        <v>NORMAL</v>
      </c>
      <c r="G78" s="18"/>
      <c r="H78" s="10"/>
      <c r="I78" s="34"/>
      <c r="J78" s="34"/>
      <c r="K78" s="18"/>
      <c r="L78" s="10"/>
      <c r="M78" s="34"/>
      <c r="N78" s="34"/>
      <c r="O78" s="18"/>
      <c r="P78" s="10"/>
      <c r="Q78" s="34"/>
      <c r="R78" s="34"/>
    </row>
    <row r="79" spans="2:18" ht="43.5" x14ac:dyDescent="0.35">
      <c r="B79" s="30" t="str">
        <f>'INF GERAIS'!B79&amp;IFERROR(IF(INDEX(APOIO!$A$5:$A$50,MATCH('INF GERAIS'!N79,APOIO!$B$5:$B$50,0))="NÃO",APOIO!$A$2&amp;"NÃO VÁLIDO",""),"")</f>
        <v>2014.0069</v>
      </c>
      <c r="C79" s="30" t="str">
        <f>'INF GERAIS'!C79</f>
        <v>SERTÃO DO PAJEÚ</v>
      </c>
      <c r="D79" s="30" t="str">
        <f>'INF GERAIS'!D79</f>
        <v>BREJINHO</v>
      </c>
      <c r="E79" s="30" t="str">
        <f>'INF GERAIS'!E79</f>
        <v xml:space="preserve">REFORMA DO ESTÁDIO MUNICIPAL </v>
      </c>
      <c r="F79" s="30" t="str">
        <f>'INF GERAIS'!G79</f>
        <v>NORMAL</v>
      </c>
      <c r="G79" s="18"/>
      <c r="H79" s="10"/>
      <c r="I79" s="34"/>
      <c r="J79" s="34"/>
      <c r="K79" s="18"/>
      <c r="L79" s="10"/>
      <c r="M79" s="34"/>
      <c r="N79" s="34"/>
      <c r="O79" s="18"/>
      <c r="P79" s="10"/>
      <c r="Q79" s="34"/>
      <c r="R79" s="34"/>
    </row>
    <row r="80" spans="2:18" ht="43.5" x14ac:dyDescent="0.35">
      <c r="B80" s="30" t="str">
        <f>'INF GERAIS'!B80&amp;IFERROR(IF(INDEX(APOIO!$A$5:$A$50,MATCH('INF GERAIS'!N80,APOIO!$B$5:$B$50,0))="NÃO",APOIO!$A$2&amp;"NÃO VÁLIDO",""),"")</f>
        <v>2014.0070</v>
      </c>
      <c r="C80" s="30" t="str">
        <f>'INF GERAIS'!C80</f>
        <v>AGRESTE CENTRAL</v>
      </c>
      <c r="D80" s="30" t="str">
        <f>'INF GERAIS'!D80</f>
        <v>BREJO DA MADRE DE DEUS</v>
      </c>
      <c r="E80" s="30" t="str">
        <f>'INF GERAIS'!E80</f>
        <v>CONSTRUÇÃO DO BLOCO B - HOSPITAL MUNICIPAL JOSÉ CARLOS DE SANTANA</v>
      </c>
      <c r="F80" s="30" t="str">
        <f>'INF GERAIS'!G80</f>
        <v>NORMAL</v>
      </c>
      <c r="G80" s="18"/>
      <c r="H80" s="10"/>
      <c r="I80" s="34"/>
      <c r="J80" s="34"/>
      <c r="K80" s="18"/>
      <c r="L80" s="10"/>
      <c r="M80" s="34"/>
      <c r="N80" s="34"/>
      <c r="O80" s="18"/>
      <c r="P80" s="10"/>
      <c r="Q80" s="34"/>
      <c r="R80" s="34"/>
    </row>
    <row r="81" spans="2:18" ht="29" x14ac:dyDescent="0.35">
      <c r="B81" s="30" t="str">
        <f>'INF GERAIS'!B81&amp;IFERROR(IF(INDEX(APOIO!$A$5:$A$50,MATCH('INF GERAIS'!N81,APOIO!$B$5:$B$50,0))="NÃO",APOIO!$A$2&amp;"NÃO VÁLIDO",""),"")</f>
        <v>2014.0071</v>
      </c>
      <c r="C81" s="30" t="str">
        <f>'INF GERAIS'!C81</f>
        <v>MATA NORTE</v>
      </c>
      <c r="D81" s="30" t="str">
        <f>'INF GERAIS'!D81</f>
        <v>BUENOS AIRES</v>
      </c>
      <c r="E81" s="30" t="str">
        <f>'INF GERAIS'!E81</f>
        <v>PAVIMENTAÇÃO E DRENAGEM EM RUA DO BAIRRO SANTA ANA</v>
      </c>
      <c r="F81" s="30" t="str">
        <f>'INF GERAIS'!G81</f>
        <v>NORMAL</v>
      </c>
      <c r="G81" s="18"/>
      <c r="H81" s="10"/>
      <c r="I81" s="34"/>
      <c r="J81" s="34"/>
      <c r="K81" s="18"/>
      <c r="L81" s="10"/>
      <c r="M81" s="34"/>
      <c r="N81" s="34"/>
      <c r="O81" s="18"/>
      <c r="P81" s="10"/>
      <c r="Q81" s="34"/>
      <c r="R81" s="34"/>
    </row>
    <row r="82" spans="2:18" ht="43.5" x14ac:dyDescent="0.35">
      <c r="B82" s="30" t="str">
        <f>'INF GERAIS'!B82&amp;IFERROR(IF(INDEX(APOIO!$A$5:$A$50,MATCH('INF GERAIS'!N82,APOIO!$B$5:$B$50,0))="NÃO",APOIO!$A$2&amp;"NÃO VÁLIDO",""),"")</f>
        <v>2014.0072</v>
      </c>
      <c r="C82" s="30" t="str">
        <f>'INF GERAIS'!C82</f>
        <v>MATA NORTE</v>
      </c>
      <c r="D82" s="30" t="str">
        <f>'INF GERAIS'!D82</f>
        <v>BUENOS AIRES</v>
      </c>
      <c r="E82" s="30" t="str">
        <f>'INF GERAIS'!E82</f>
        <v>PAVIMENTAÇÃO E DRENAGEM EM RUA DOS BAIRROS SANTO ANTONIO E BOA FÉ (8 RUAS)</v>
      </c>
      <c r="F82" s="30" t="str">
        <f>'INF GERAIS'!G82</f>
        <v>NORMAL</v>
      </c>
      <c r="G82" s="18"/>
      <c r="H82" s="10"/>
      <c r="I82" s="34"/>
      <c r="J82" s="34"/>
      <c r="K82" s="18"/>
      <c r="L82" s="10"/>
      <c r="M82" s="34"/>
      <c r="N82" s="34"/>
      <c r="O82" s="18"/>
      <c r="P82" s="10"/>
      <c r="Q82" s="34"/>
      <c r="R82" s="34"/>
    </row>
    <row r="83" spans="2:18" ht="43.5" x14ac:dyDescent="0.35">
      <c r="B83" s="30" t="str">
        <f>'INF GERAIS'!B83&amp;IFERROR(IF(INDEX(APOIO!$A$5:$A$50,MATCH('INF GERAIS'!N83,APOIO!$B$5:$B$50,0))="NÃO",APOIO!$A$2&amp;"NÃO VÁLIDO",""),"")</f>
        <v>2014.0073</v>
      </c>
      <c r="C83" s="30" t="str">
        <f>'INF GERAIS'!C83</f>
        <v>AGRESTE MERIDIONAL</v>
      </c>
      <c r="D83" s="30" t="str">
        <f>'INF GERAIS'!D83</f>
        <v>BUÍQUE</v>
      </c>
      <c r="E83" s="30" t="str">
        <f>'INF GERAIS'!E83</f>
        <v>RECUPERAÇÃO E REFORMA DO PÁTIO DA FEIRA LIVRE</v>
      </c>
      <c r="F83" s="30" t="str">
        <f>'INF GERAIS'!G83</f>
        <v>NORMAL</v>
      </c>
      <c r="G83" s="18"/>
      <c r="H83" s="10"/>
      <c r="I83" s="34"/>
      <c r="J83" s="34"/>
      <c r="K83" s="18"/>
      <c r="L83" s="10"/>
      <c r="M83" s="34"/>
      <c r="N83" s="34"/>
      <c r="O83" s="18"/>
      <c r="P83" s="10"/>
      <c r="Q83" s="34"/>
      <c r="R83" s="34"/>
    </row>
    <row r="84" spans="2:18" ht="43.5" x14ac:dyDescent="0.35">
      <c r="B84" s="30" t="str">
        <f>'INF GERAIS'!B84&amp;IFERROR(IF(INDEX(APOIO!$A$5:$A$50,MATCH('INF GERAIS'!N84,APOIO!$B$5:$B$50,0))="NÃO",APOIO!$A$2&amp;"NÃO VÁLIDO",""),"")</f>
        <v>2014.0074</v>
      </c>
      <c r="C84" s="30" t="str">
        <f>'INF GERAIS'!C84</f>
        <v>METROPOLITANA</v>
      </c>
      <c r="D84" s="30" t="str">
        <f>'INF GERAIS'!D84</f>
        <v>CABO DE SANTO AGOSTINHO</v>
      </c>
      <c r="E84" s="30" t="str">
        <f>'INF GERAIS'!E84</f>
        <v>PAVIMENTAÇÃO E DRENAGEM DA VIA DE ACESSO À COMUNIDADE DE CEPOVO</v>
      </c>
      <c r="F84" s="30" t="str">
        <f>'INF GERAIS'!G84</f>
        <v>NORMAL</v>
      </c>
      <c r="G84" s="18"/>
      <c r="H84" s="10"/>
      <c r="I84" s="34"/>
      <c r="J84" s="34"/>
      <c r="K84" s="18"/>
      <c r="L84" s="10"/>
      <c r="M84" s="34"/>
      <c r="N84" s="34"/>
      <c r="O84" s="18"/>
      <c r="P84" s="10"/>
      <c r="Q84" s="34"/>
      <c r="R84" s="34"/>
    </row>
    <row r="85" spans="2:18" ht="43.5" x14ac:dyDescent="0.35">
      <c r="B85" s="30" t="str">
        <f>'INF GERAIS'!B85&amp;IFERROR(IF(INDEX(APOIO!$A$5:$A$50,MATCH('INF GERAIS'!N85,APOIO!$B$5:$B$50,0))="NÃO",APOIO!$A$2&amp;"NÃO VÁLIDO",""),"")</f>
        <v>2014.0075</v>
      </c>
      <c r="C85" s="30" t="str">
        <f>'INF GERAIS'!C85</f>
        <v>METROPOLITANA</v>
      </c>
      <c r="D85" s="30" t="str">
        <f>'INF GERAIS'!D85</f>
        <v>CABO DE SANTO AGOSTINHO</v>
      </c>
      <c r="E85" s="30" t="str">
        <f>'INF GERAIS'!E85</f>
        <v>RECUPERAÇÃO DAS INSTALAÇÕES FÍSICAS DAS FEIRAS DO MUNICÍPIO</v>
      </c>
      <c r="F85" s="30" t="str">
        <f>'INF GERAIS'!G85</f>
        <v>NORMAL</v>
      </c>
      <c r="G85" s="18"/>
      <c r="H85" s="10"/>
      <c r="I85" s="34"/>
      <c r="J85" s="34"/>
      <c r="K85" s="18"/>
      <c r="L85" s="10"/>
      <c r="M85" s="34"/>
      <c r="N85" s="34"/>
      <c r="O85" s="18"/>
      <c r="P85" s="10"/>
      <c r="Q85" s="34"/>
      <c r="R85" s="34"/>
    </row>
    <row r="86" spans="2:18" ht="58" x14ac:dyDescent="0.35">
      <c r="B86" s="30" t="str">
        <f>'INF GERAIS'!B86&amp;IFERROR(IF(INDEX(APOIO!$A$5:$A$50,MATCH('INF GERAIS'!N86,APOIO!$B$5:$B$50,0))="NÃO",APOIO!$A$2&amp;"NÃO VÁLIDO",""),"")</f>
        <v>2014.0076</v>
      </c>
      <c r="C86" s="30" t="str">
        <f>'INF GERAIS'!C86</f>
        <v>SERTÃO DO SÃO FRANCISCO</v>
      </c>
      <c r="D86" s="30" t="str">
        <f>'INF GERAIS'!D86</f>
        <v>CABROBÓ</v>
      </c>
      <c r="E86" s="30" t="str">
        <f>'INF GERAIS'!E86</f>
        <v>CONSTRUÇÃO DE CALÇAMENTO NAS RUAS( 7 RUAS)</v>
      </c>
      <c r="F86" s="30" t="str">
        <f>'INF GERAIS'!G86</f>
        <v>NORMAL</v>
      </c>
      <c r="G86" s="18"/>
      <c r="H86" s="10"/>
      <c r="I86" s="34"/>
      <c r="J86" s="34"/>
      <c r="K86" s="18"/>
      <c r="L86" s="10"/>
      <c r="M86" s="34"/>
      <c r="N86" s="34"/>
      <c r="O86" s="18"/>
      <c r="P86" s="10"/>
      <c r="Q86" s="34"/>
      <c r="R86" s="34"/>
    </row>
    <row r="87" spans="2:18" ht="58" x14ac:dyDescent="0.35">
      <c r="B87" s="30" t="str">
        <f>'INF GERAIS'!B87&amp;IFERROR(IF(INDEX(APOIO!$A$5:$A$50,MATCH('INF GERAIS'!N87,APOIO!$B$5:$B$50,0))="NÃO",APOIO!$A$2&amp;"NÃO VÁLIDO",""),"")</f>
        <v>2014.0077</v>
      </c>
      <c r="C87" s="30" t="str">
        <f>'INF GERAIS'!C87</f>
        <v>SERTÃO DO SÃO FRANCISCO</v>
      </c>
      <c r="D87" s="30" t="str">
        <f>'INF GERAIS'!D87</f>
        <v>CABROBÓ</v>
      </c>
      <c r="E87" s="30" t="str">
        <f>'INF GERAIS'!E87</f>
        <v>REFORMA DA PRAÇA DA AV. JOÃO PIRES DA SILVA</v>
      </c>
      <c r="F87" s="30" t="str">
        <f>'INF GERAIS'!G87</f>
        <v>NORMAL</v>
      </c>
      <c r="G87" s="18"/>
      <c r="H87" s="10"/>
      <c r="I87" s="34"/>
      <c r="J87" s="34"/>
      <c r="K87" s="18"/>
      <c r="L87" s="10"/>
      <c r="M87" s="34"/>
      <c r="N87" s="34"/>
      <c r="O87" s="18"/>
      <c r="P87" s="10"/>
      <c r="Q87" s="34"/>
      <c r="R87" s="34"/>
    </row>
    <row r="88" spans="2:18" ht="43.5" x14ac:dyDescent="0.35">
      <c r="B88" s="30" t="str">
        <f>'INF GERAIS'!B88&amp;IFERROR(IF(INDEX(APOIO!$A$5:$A$50,MATCH('INF GERAIS'!N88,APOIO!$B$5:$B$50,0))="NÃO",APOIO!$A$2&amp;"NÃO VÁLIDO",""),"")</f>
        <v>2014.0078</v>
      </c>
      <c r="C88" s="30" t="str">
        <f>'INF GERAIS'!C88</f>
        <v>AGRESTE CENTRAL</v>
      </c>
      <c r="D88" s="30" t="str">
        <f>'INF GERAIS'!D88</f>
        <v>CACHOEIRINHA</v>
      </c>
      <c r="E88" s="30" t="str">
        <f>'INF GERAIS'!E88</f>
        <v>PAVIMENTAÇÃO EM REVESTIMENTO ASFALTICO DE DIVERSAS RUAS( 19 RUAS)</v>
      </c>
      <c r="F88" s="30" t="str">
        <f>'INF GERAIS'!G88</f>
        <v>NORMAL</v>
      </c>
      <c r="G88" s="18"/>
      <c r="H88" s="10"/>
      <c r="I88" s="34"/>
      <c r="J88" s="34"/>
      <c r="K88" s="18"/>
      <c r="L88" s="10"/>
      <c r="M88" s="34"/>
      <c r="N88" s="34"/>
      <c r="O88" s="18"/>
      <c r="P88" s="10"/>
      <c r="Q88" s="34"/>
      <c r="R88" s="34"/>
    </row>
    <row r="89" spans="2:18" ht="43.5" x14ac:dyDescent="0.35">
      <c r="B89" s="30" t="str">
        <f>'INF GERAIS'!B89&amp;IFERROR(IF(INDEX(APOIO!$A$5:$A$50,MATCH('INF GERAIS'!N89,APOIO!$B$5:$B$50,0))="NÃO",APOIO!$A$2&amp;"NÃO VÁLIDO",""),"")</f>
        <v>2014.0079</v>
      </c>
      <c r="C89" s="30" t="str">
        <f>'INF GERAIS'!C89</f>
        <v>AGRESTE MERIDIONAL</v>
      </c>
      <c r="D89" s="30" t="str">
        <f>'INF GERAIS'!D89</f>
        <v>CAETÉS</v>
      </c>
      <c r="E89" s="30" t="str">
        <f>'INF GERAIS'!E89</f>
        <v>REFORMA E AMPLIAÇÃO DO MERCADO DE CARNES</v>
      </c>
      <c r="F89" s="30" t="str">
        <f>'INF GERAIS'!G89</f>
        <v>NORMAL</v>
      </c>
      <c r="G89" s="18"/>
      <c r="H89" s="10"/>
      <c r="I89" s="34"/>
      <c r="J89" s="34"/>
      <c r="K89" s="18"/>
      <c r="L89" s="10"/>
      <c r="M89" s="34"/>
      <c r="N89" s="34"/>
      <c r="O89" s="18"/>
      <c r="P89" s="10"/>
      <c r="Q89" s="34"/>
      <c r="R89" s="34"/>
    </row>
    <row r="90" spans="2:18" ht="58" x14ac:dyDescent="0.35">
      <c r="B90" s="30" t="str">
        <f>'INF GERAIS'!B90&amp;IFERROR(IF(INDEX(APOIO!$A$5:$A$50,MATCH('INF GERAIS'!N90,APOIO!$B$5:$B$50,0))="NÃO",APOIO!$A$2&amp;"NÃO VÁLIDO",""),"")</f>
        <v>2014.0080</v>
      </c>
      <c r="C90" s="30" t="str">
        <f>'INF GERAIS'!C90</f>
        <v>AGRESTE MERIDIONAL</v>
      </c>
      <c r="D90" s="30" t="str">
        <f>'INF GERAIS'!D90</f>
        <v>CAETÉS</v>
      </c>
      <c r="E90" s="30" t="str">
        <f>'INF GERAIS'!E90</f>
        <v>PAVIMENTAÇÃO EM PARALELEPÍPEDO GRANÍTICO EM RUAS DA SEDE E ZONA RURAL DO MUNICÍPIO</v>
      </c>
      <c r="F90" s="30" t="str">
        <f>'INF GERAIS'!G90</f>
        <v>NORMAL</v>
      </c>
      <c r="G90" s="18"/>
      <c r="H90" s="10"/>
      <c r="I90" s="34"/>
      <c r="J90" s="34"/>
      <c r="K90" s="18"/>
      <c r="L90" s="10"/>
      <c r="M90" s="34"/>
      <c r="N90" s="34"/>
      <c r="O90" s="18"/>
      <c r="P90" s="10"/>
      <c r="Q90" s="34"/>
      <c r="R90" s="34"/>
    </row>
    <row r="91" spans="2:18" ht="43.5" x14ac:dyDescent="0.35">
      <c r="B91" s="30" t="str">
        <f>'INF GERAIS'!B91&amp;IFERROR(IF(INDEX(APOIO!$A$5:$A$50,MATCH('INF GERAIS'!N91,APOIO!$B$5:$B$50,0))="NÃO",APOIO!$A$2&amp;"NÃO VÁLIDO",""),"")</f>
        <v>2014.0081</v>
      </c>
      <c r="C91" s="30" t="str">
        <f>'INF GERAIS'!C91</f>
        <v>AGRESTE MERIDIONAL</v>
      </c>
      <c r="D91" s="30" t="str">
        <f>'INF GERAIS'!D91</f>
        <v>CALÇADO</v>
      </c>
      <c r="E91" s="30" t="str">
        <f>'INF GERAIS'!E91</f>
        <v>CONSTRUÇÃO DE PAVIMENTAÇÃO ASFÁLTICA</v>
      </c>
      <c r="F91" s="30" t="str">
        <f>'INF GERAIS'!G91</f>
        <v>NORMAL</v>
      </c>
      <c r="G91" s="18"/>
      <c r="H91" s="10"/>
      <c r="I91" s="34"/>
      <c r="J91" s="34"/>
      <c r="K91" s="18"/>
      <c r="L91" s="10"/>
      <c r="M91" s="34"/>
      <c r="N91" s="34"/>
      <c r="O91" s="18"/>
      <c r="P91" s="10"/>
      <c r="Q91" s="34"/>
      <c r="R91" s="34"/>
    </row>
    <row r="92" spans="2:18" ht="58" x14ac:dyDescent="0.35">
      <c r="B92" s="30" t="str">
        <f>'INF GERAIS'!B92&amp;IFERROR(IF(INDEX(APOIO!$A$5:$A$50,MATCH('INF GERAIS'!N92,APOIO!$B$5:$B$50,0))="NÃO",APOIO!$A$2&amp;"NÃO VÁLIDO",""),"")</f>
        <v>2014.0082</v>
      </c>
      <c r="C92" s="30" t="str">
        <f>'INF GERAIS'!C92</f>
        <v>AGRESTE MERIDIONAL</v>
      </c>
      <c r="D92" s="30" t="str">
        <f>'INF GERAIS'!D92</f>
        <v>CALÇADO</v>
      </c>
      <c r="E92" s="30" t="str">
        <f>'INF GERAIS'!E92</f>
        <v>CONSTRUÇÃO DE PAVIMENTAÇÃO EM PARALELEPÍPEDOS GRANÍTICOS NO POVOADO DE SANTA RITA</v>
      </c>
      <c r="F92" s="30" t="str">
        <f>'INF GERAIS'!G92</f>
        <v>NORMAL</v>
      </c>
      <c r="G92" s="18"/>
      <c r="H92" s="10"/>
      <c r="I92" s="34"/>
      <c r="J92" s="34"/>
      <c r="K92" s="18"/>
      <c r="L92" s="10"/>
      <c r="M92" s="34"/>
      <c r="N92" s="34"/>
      <c r="O92" s="18"/>
      <c r="P92" s="10"/>
      <c r="Q92" s="34"/>
      <c r="R92" s="34"/>
    </row>
    <row r="93" spans="2:18" ht="43.5" x14ac:dyDescent="0.35">
      <c r="B93" s="30" t="str">
        <f>'INF GERAIS'!B93&amp;IFERROR(IF(INDEX(APOIO!$A$5:$A$50,MATCH('INF GERAIS'!N93,APOIO!$B$5:$B$50,0))="NÃO",APOIO!$A$2&amp;"NÃO VÁLIDO",""),"")</f>
        <v>2014.0083</v>
      </c>
      <c r="C93" s="30" t="str">
        <f>'INF GERAIS'!C93</f>
        <v>SERTÃO DO PAJEÚ</v>
      </c>
      <c r="D93" s="30" t="str">
        <f>'INF GERAIS'!D93</f>
        <v>CALUMBI</v>
      </c>
      <c r="E93" s="30" t="str">
        <f>'INF GERAIS'!E93</f>
        <v>CONSTRUÇÃO DE  PAVIMENTAÇÃO EM PEDRA GRANÍTICA</v>
      </c>
      <c r="F93" s="30" t="str">
        <f>'INF GERAIS'!G93</f>
        <v>NORMAL</v>
      </c>
      <c r="G93" s="18"/>
      <c r="H93" s="10"/>
      <c r="I93" s="34"/>
      <c r="J93" s="34"/>
      <c r="K93" s="18"/>
      <c r="L93" s="10"/>
      <c r="M93" s="34"/>
      <c r="N93" s="34"/>
      <c r="O93" s="18"/>
      <c r="P93" s="10"/>
      <c r="Q93" s="34"/>
      <c r="R93" s="34"/>
    </row>
    <row r="94" spans="2:18" ht="43.5" x14ac:dyDescent="0.35">
      <c r="B94" s="30" t="str">
        <f>'INF GERAIS'!B94&amp;IFERROR(IF(INDEX(APOIO!$A$5:$A$50,MATCH('INF GERAIS'!N94,APOIO!$B$5:$B$50,0))="NÃO",APOIO!$A$2&amp;"NÃO VÁLIDO",""),"")</f>
        <v>2014.0084</v>
      </c>
      <c r="C94" s="30" t="str">
        <f>'INF GERAIS'!C94</f>
        <v>SERTÃO DO PAJEÚ</v>
      </c>
      <c r="D94" s="30" t="str">
        <f>'INF GERAIS'!D94</f>
        <v>CALUMBI</v>
      </c>
      <c r="E94" s="30" t="str">
        <f>'INF GERAIS'!E94</f>
        <v>CONSTRUÇÃO DE PRAÇA PÚBLICA PARA LAZER E EVENTOS</v>
      </c>
      <c r="F94" s="30" t="str">
        <f>'INF GERAIS'!G94</f>
        <v>NORMAL</v>
      </c>
      <c r="G94" s="18"/>
      <c r="H94" s="10"/>
      <c r="I94" s="34"/>
      <c r="J94" s="34"/>
      <c r="K94" s="18"/>
      <c r="L94" s="10"/>
      <c r="M94" s="34"/>
      <c r="N94" s="34"/>
      <c r="O94" s="18"/>
      <c r="P94" s="10"/>
      <c r="Q94" s="34"/>
      <c r="R94" s="34"/>
    </row>
    <row r="95" spans="2:18" ht="29" x14ac:dyDescent="0.35">
      <c r="B95" s="30" t="str">
        <f>'INF GERAIS'!B95&amp;IFERROR(IF(INDEX(APOIO!$A$5:$A$50,MATCH('INF GERAIS'!N95,APOIO!$B$5:$B$50,0))="NÃO",APOIO!$A$2&amp;"NÃO VÁLIDO",""),"")</f>
        <v>2014.0085</v>
      </c>
      <c r="C95" s="30" t="str">
        <f>'INF GERAIS'!C95</f>
        <v>METROPOLITANA</v>
      </c>
      <c r="D95" s="30" t="str">
        <f>'INF GERAIS'!D95</f>
        <v>CAMARAGIBE</v>
      </c>
      <c r="E95" s="30" t="str">
        <f>'INF GERAIS'!E95</f>
        <v>RECAPEAMENTO ASFÁLTICO EM DIVERSAS RUAS DO MUNICÍPIO</v>
      </c>
      <c r="F95" s="30" t="str">
        <f>'INF GERAIS'!G95</f>
        <v>NORMAL</v>
      </c>
      <c r="G95" s="18"/>
      <c r="H95" s="10"/>
      <c r="I95" s="34"/>
      <c r="J95" s="34"/>
      <c r="K95" s="18"/>
      <c r="L95" s="10"/>
      <c r="M95" s="34"/>
      <c r="N95" s="34"/>
      <c r="O95" s="18"/>
      <c r="P95" s="10"/>
      <c r="Q95" s="34"/>
      <c r="R95" s="34"/>
    </row>
    <row r="96" spans="2:18" ht="58" x14ac:dyDescent="0.35">
      <c r="B96" s="174" t="str">
        <f>'INF GERAIS'!B96&amp;IFERROR(IF(INDEX(APOIO!$A$5:$A$50,MATCH('INF GERAIS'!N96,APOIO!$B$5:$B$50,0))="NÃO",APOIO!$A$2&amp;"NÃO VÁLIDO",""),"")</f>
        <v>2014.0429</v>
      </c>
      <c r="C96" s="174" t="str">
        <f>'INF GERAIS'!C96</f>
        <v>METROPOLITANA</v>
      </c>
      <c r="D96" s="174" t="str">
        <f>'INF GERAIS'!D96</f>
        <v>CAMARAGIBE</v>
      </c>
      <c r="E96" s="174" t="str">
        <f>'INF GERAIS'!E96</f>
        <v>CONSTRUÇÃO DO MERCADO PÚBLICO DO MUNICÍPIO DE CAMARAGIBE ( Conclusão da 1ª etapa)</v>
      </c>
      <c r="F96" s="174" t="str">
        <f>'INF GERAIS'!G96</f>
        <v>NORMAL</v>
      </c>
      <c r="G96" s="18"/>
      <c r="H96" s="10"/>
      <c r="I96" s="34"/>
      <c r="J96" s="34"/>
      <c r="K96" s="18"/>
      <c r="L96" s="10"/>
      <c r="M96" s="34"/>
      <c r="N96" s="34"/>
      <c r="O96" s="18"/>
      <c r="P96" s="10"/>
      <c r="Q96" s="34"/>
      <c r="R96" s="34"/>
    </row>
    <row r="97" spans="2:18" ht="29" x14ac:dyDescent="0.35">
      <c r="B97" s="30" t="str">
        <f>'INF GERAIS'!B97&amp;IFERROR(IF(INDEX(APOIO!$A$5:$A$50,MATCH('INF GERAIS'!N97,APOIO!$B$5:$B$50,0))="NÃO",APOIO!$A$2&amp;"NÃO VÁLIDO",""),"")</f>
        <v>2014.0086</v>
      </c>
      <c r="C97" s="30" t="str">
        <f>'INF GERAIS'!C97</f>
        <v>AGRESTE CENTRAL</v>
      </c>
      <c r="D97" s="30" t="str">
        <f>'INF GERAIS'!D97</f>
        <v>CAMOCIM DE SÃO FÉLIX</v>
      </c>
      <c r="E97" s="30" t="str">
        <f>'INF GERAIS'!E97</f>
        <v>AMPLIAÇÃO DE SISTEMA DE ESGOTO SANITÁRIO</v>
      </c>
      <c r="F97" s="30" t="str">
        <f>'INF GERAIS'!G97</f>
        <v>NORMAL</v>
      </c>
      <c r="G97" s="18"/>
      <c r="H97" s="10"/>
      <c r="I97" s="34"/>
      <c r="J97" s="34"/>
      <c r="K97" s="18"/>
      <c r="L97" s="10"/>
      <c r="M97" s="34"/>
      <c r="N97" s="34"/>
      <c r="O97" s="18"/>
      <c r="P97" s="10"/>
      <c r="Q97" s="34"/>
      <c r="R97" s="34"/>
    </row>
    <row r="98" spans="2:18" ht="29" x14ac:dyDescent="0.35">
      <c r="B98" s="30" t="str">
        <f>'INF GERAIS'!B98&amp;IFERROR(IF(INDEX(APOIO!$A$5:$A$50,MATCH('INF GERAIS'!N98,APOIO!$B$5:$B$50,0))="NÃO",APOIO!$A$2&amp;"NÃO VÁLIDO",""),"")</f>
        <v>2014.0087</v>
      </c>
      <c r="C98" s="30" t="str">
        <f>'INF GERAIS'!C98</f>
        <v>AGRESTE CENTRAL</v>
      </c>
      <c r="D98" s="30" t="str">
        <f>'INF GERAIS'!D98</f>
        <v>CAMOCIM DE SÃO FÉLIX</v>
      </c>
      <c r="E98" s="30" t="str">
        <f>'INF GERAIS'!E98</f>
        <v>REFORMA DA PREFEITURA</v>
      </c>
      <c r="F98" s="30" t="str">
        <f>'INF GERAIS'!G98</f>
        <v>NORMAL</v>
      </c>
      <c r="G98" s="18"/>
      <c r="H98" s="10"/>
      <c r="I98" s="34"/>
      <c r="J98" s="34"/>
      <c r="K98" s="18"/>
      <c r="L98" s="10"/>
      <c r="M98" s="34"/>
      <c r="N98" s="34"/>
      <c r="O98" s="18"/>
      <c r="P98" s="10"/>
      <c r="Q98" s="34"/>
      <c r="R98" s="34"/>
    </row>
    <row r="99" spans="2:18" ht="29" x14ac:dyDescent="0.35">
      <c r="B99" s="30" t="str">
        <f>'INF GERAIS'!B99&amp;IFERROR(IF(INDEX(APOIO!$A$5:$A$50,MATCH('INF GERAIS'!N99,APOIO!$B$5:$B$50,0))="NÃO",APOIO!$A$2&amp;"NÃO VÁLIDO",""),"")</f>
        <v>2014.0088</v>
      </c>
      <c r="C99" s="30" t="str">
        <f>'INF GERAIS'!C99</f>
        <v>AGRESTE CENTRAL</v>
      </c>
      <c r="D99" s="30" t="str">
        <f>'INF GERAIS'!D99</f>
        <v>CAMOCIM DE SÃO FÉLIX</v>
      </c>
      <c r="E99" s="30" t="str">
        <f>'INF GERAIS'!E99</f>
        <v xml:space="preserve">CONSTRUÇÃO DE UM PORTAL </v>
      </c>
      <c r="F99" s="30" t="str">
        <f>'INF GERAIS'!G99</f>
        <v>NORMAL</v>
      </c>
      <c r="G99" s="18"/>
      <c r="H99" s="10"/>
      <c r="I99" s="34"/>
      <c r="J99" s="34"/>
      <c r="K99" s="18"/>
      <c r="L99" s="10"/>
      <c r="M99" s="34"/>
      <c r="N99" s="34"/>
      <c r="O99" s="18"/>
      <c r="P99" s="10"/>
      <c r="Q99" s="34"/>
      <c r="R99" s="34"/>
    </row>
    <row r="100" spans="2:18" ht="29" x14ac:dyDescent="0.35">
      <c r="B100" s="30" t="str">
        <f>'INF GERAIS'!B100&amp;IFERROR(IF(INDEX(APOIO!$A$5:$A$50,MATCH('INF GERAIS'!N100,APOIO!$B$5:$B$50,0))="NÃO",APOIO!$A$2&amp;"NÃO VÁLIDO",""),"")</f>
        <v>2014.0089</v>
      </c>
      <c r="C100" s="30" t="str">
        <f>'INF GERAIS'!C100</f>
        <v>AGRESTE CENTRAL</v>
      </c>
      <c r="D100" s="30" t="str">
        <f>'INF GERAIS'!D100</f>
        <v>CAMOCIM DE SÃO FÉLIX</v>
      </c>
      <c r="E100" s="30" t="str">
        <f>'INF GERAIS'!E100</f>
        <v>REFORMA DA ACADEMIA DAS CIDADES</v>
      </c>
      <c r="F100" s="30" t="str">
        <f>'INF GERAIS'!G100</f>
        <v>NORMAL</v>
      </c>
      <c r="G100" s="18"/>
      <c r="H100" s="10"/>
      <c r="I100" s="34"/>
      <c r="J100" s="34"/>
      <c r="K100" s="18"/>
      <c r="L100" s="10"/>
      <c r="M100" s="34"/>
      <c r="N100" s="34"/>
      <c r="O100" s="18"/>
      <c r="P100" s="10"/>
      <c r="Q100" s="34"/>
      <c r="R100" s="34"/>
    </row>
    <row r="101" spans="2:18" ht="43.5" x14ac:dyDescent="0.35">
      <c r="B101" s="30" t="str">
        <f>'INF GERAIS'!B101&amp;IFERROR(IF(INDEX(APOIO!$A$5:$A$50,MATCH('INF GERAIS'!N101,APOIO!$B$5:$B$50,0))="NÃO",APOIO!$A$2&amp;"NÃO VÁLIDO",""),"")</f>
        <v>2014.0090</v>
      </c>
      <c r="C101" s="30" t="str">
        <f>'INF GERAIS'!C101</f>
        <v>MATA NORTE</v>
      </c>
      <c r="D101" s="30" t="str">
        <f>'INF GERAIS'!D101</f>
        <v>CAMUTANGA</v>
      </c>
      <c r="E101" s="30" t="str">
        <f>'INF GERAIS'!E101</f>
        <v>PAVIMENTAÇÃO EM PARALELEPIPEDOS GRANITICOS EM DIVERSAS RUAS ( 13 RUAS)</v>
      </c>
      <c r="F101" s="30" t="str">
        <f>'INF GERAIS'!G101</f>
        <v>NORMAL</v>
      </c>
      <c r="G101" s="18"/>
      <c r="H101" s="10"/>
      <c r="I101" s="34"/>
      <c r="J101" s="34"/>
      <c r="K101" s="18"/>
      <c r="L101" s="10"/>
      <c r="M101" s="34"/>
      <c r="N101" s="34"/>
      <c r="O101" s="18"/>
      <c r="P101" s="10"/>
      <c r="Q101" s="34"/>
      <c r="R101" s="34"/>
    </row>
    <row r="102" spans="2:18" ht="43.5" x14ac:dyDescent="0.35">
      <c r="B102" s="30" t="str">
        <f>'INF GERAIS'!B102&amp;IFERROR(IF(INDEX(APOIO!$A$5:$A$50,MATCH('INF GERAIS'!N102,APOIO!$B$5:$B$50,0))="NÃO",APOIO!$A$2&amp;"NÃO VÁLIDO",""),"")</f>
        <v>2014.0091</v>
      </c>
      <c r="C102" s="30" t="str">
        <f>'INF GERAIS'!C102</f>
        <v>AGRESTE MERIDIONAL</v>
      </c>
      <c r="D102" s="30" t="str">
        <f>'INF GERAIS'!D102</f>
        <v>CANHOTINHO</v>
      </c>
      <c r="E102" s="30" t="str">
        <f>'INF GERAIS'!E102</f>
        <v>RECUPERAÇÃO DE ESTRADAS VICINAIS NO MUNICÍPIO</v>
      </c>
      <c r="F102" s="30" t="str">
        <f>'INF GERAIS'!G102</f>
        <v>NORMAL</v>
      </c>
      <c r="G102" s="18"/>
      <c r="H102" s="10"/>
      <c r="I102" s="34"/>
      <c r="J102" s="34"/>
      <c r="K102" s="18"/>
      <c r="L102" s="10"/>
      <c r="M102" s="34"/>
      <c r="N102" s="34"/>
      <c r="O102" s="18"/>
      <c r="P102" s="10"/>
      <c r="Q102" s="34"/>
      <c r="R102" s="34"/>
    </row>
    <row r="103" spans="2:18" ht="43.5" x14ac:dyDescent="0.35">
      <c r="B103" s="30" t="str">
        <f>'INF GERAIS'!B103&amp;IFERROR(IF(INDEX(APOIO!$A$5:$A$50,MATCH('INF GERAIS'!N103,APOIO!$B$5:$B$50,0))="NÃO",APOIO!$A$2&amp;"NÃO VÁLIDO",""),"")</f>
        <v>2014.0092</v>
      </c>
      <c r="C103" s="30" t="str">
        <f>'INF GERAIS'!C103</f>
        <v>AGRESTE MERIDIONAL</v>
      </c>
      <c r="D103" s="30" t="str">
        <f>'INF GERAIS'!D103</f>
        <v>CAPOEIRAS</v>
      </c>
      <c r="E103" s="30" t="str">
        <f>'INF GERAIS'!E103</f>
        <v>PAVIMENTAÇÃO DE DIVERSAS RUAS NA SEDE DO MUNICÍPIO</v>
      </c>
      <c r="F103" s="30" t="str">
        <f>'INF GERAIS'!G103</f>
        <v>NORMAL</v>
      </c>
      <c r="G103" s="18"/>
      <c r="H103" s="10"/>
      <c r="I103" s="34"/>
      <c r="J103" s="34"/>
      <c r="K103" s="18"/>
      <c r="L103" s="10"/>
      <c r="M103" s="34"/>
      <c r="N103" s="34"/>
      <c r="O103" s="18"/>
      <c r="P103" s="10"/>
      <c r="Q103" s="34"/>
      <c r="R103" s="34"/>
    </row>
    <row r="104" spans="2:18" ht="43.5" x14ac:dyDescent="0.35">
      <c r="B104" s="30" t="str">
        <f>'INF GERAIS'!B104&amp;IFERROR(IF(INDEX(APOIO!$A$5:$A$50,MATCH('INF GERAIS'!N104,APOIO!$B$5:$B$50,0))="NÃO",APOIO!$A$2&amp;"NÃO VÁLIDO",""),"")</f>
        <v>2014.0093</v>
      </c>
      <c r="C104" s="30" t="str">
        <f>'INF GERAIS'!C104</f>
        <v>AGRESTE MERIDIONAL</v>
      </c>
      <c r="D104" s="30" t="str">
        <f>'INF GERAIS'!D104</f>
        <v>CAPOEIRAS</v>
      </c>
      <c r="E104" s="30" t="str">
        <f>'INF GERAIS'!E104</f>
        <v>CONSTRUÇÃO DO CAMPO DE FUTEBOL</v>
      </c>
      <c r="F104" s="30" t="str">
        <f>'INF GERAIS'!G104</f>
        <v>NORMAL</v>
      </c>
      <c r="G104" s="18"/>
      <c r="H104" s="10"/>
      <c r="I104" s="34"/>
      <c r="J104" s="34"/>
      <c r="K104" s="18"/>
      <c r="L104" s="10"/>
      <c r="M104" s="34"/>
      <c r="N104" s="34"/>
      <c r="O104" s="18"/>
      <c r="P104" s="10"/>
      <c r="Q104" s="34"/>
      <c r="R104" s="34"/>
    </row>
    <row r="105" spans="2:18" ht="43.5" x14ac:dyDescent="0.35">
      <c r="B105" s="30" t="str">
        <f>'INF GERAIS'!B105&amp;IFERROR(IF(INDEX(APOIO!$A$5:$A$50,MATCH('INF GERAIS'!N105,APOIO!$B$5:$B$50,0))="NÃO",APOIO!$A$2&amp;"NÃO VÁLIDO",""),"")</f>
        <v>2014.0094</v>
      </c>
      <c r="C105" s="30" t="str">
        <f>'INF GERAIS'!C105</f>
        <v>SERTÃO DO PAJEÚ</v>
      </c>
      <c r="D105" s="30" t="str">
        <f>'INF GERAIS'!D105</f>
        <v>CARNAÍBA</v>
      </c>
      <c r="E105" s="30" t="str">
        <f>'INF GERAIS'!E105</f>
        <v>CONSTRUÇÃO DE PAVIMENTAÇÃO EM PARALELEPÍPEDOS( 8 RUAS)</v>
      </c>
      <c r="F105" s="30" t="str">
        <f>'INF GERAIS'!G105</f>
        <v>NORMAL</v>
      </c>
      <c r="G105" s="18"/>
      <c r="H105" s="10"/>
      <c r="I105" s="34"/>
      <c r="J105" s="34"/>
      <c r="K105" s="18"/>
      <c r="L105" s="10"/>
      <c r="M105" s="34"/>
      <c r="N105" s="34"/>
      <c r="O105" s="18"/>
      <c r="P105" s="10"/>
      <c r="Q105" s="34"/>
      <c r="R105" s="34"/>
    </row>
    <row r="106" spans="2:18" ht="43.5" x14ac:dyDescent="0.35">
      <c r="B106" s="30" t="str">
        <f>'INF GERAIS'!B106&amp;IFERROR(IF(INDEX(APOIO!$A$5:$A$50,MATCH('INF GERAIS'!N106,APOIO!$B$5:$B$50,0))="NÃO",APOIO!$A$2&amp;"NÃO VÁLIDO",""),"")</f>
        <v>2014.0095</v>
      </c>
      <c r="C106" s="30" t="str">
        <f>'INF GERAIS'!C106</f>
        <v>SERTÃO DO PAJEÚ</v>
      </c>
      <c r="D106" s="30" t="str">
        <f>'INF GERAIS'!D106</f>
        <v>CARNAÍBA</v>
      </c>
      <c r="E106" s="30" t="str">
        <f>'INF GERAIS'!E106</f>
        <v>PERFURAÇÃO DE  POÇOS</v>
      </c>
      <c r="F106" s="30" t="str">
        <f>'INF GERAIS'!G106</f>
        <v>NORMAL</v>
      </c>
      <c r="G106" s="18"/>
      <c r="H106" s="10"/>
      <c r="I106" s="34"/>
      <c r="J106" s="34"/>
      <c r="K106" s="18"/>
      <c r="L106" s="10"/>
      <c r="M106" s="34"/>
      <c r="N106" s="34"/>
      <c r="O106" s="18"/>
      <c r="P106" s="10"/>
      <c r="Q106" s="34"/>
      <c r="R106" s="34"/>
    </row>
    <row r="107" spans="2:18" ht="43.5" x14ac:dyDescent="0.35">
      <c r="B107" s="30" t="str">
        <f>'INF GERAIS'!B107&amp;IFERROR(IF(INDEX(APOIO!$A$5:$A$50,MATCH('INF GERAIS'!N107,APOIO!$B$5:$B$50,0))="NÃO",APOIO!$A$2&amp;"NÃO VÁLIDO",""),"")</f>
        <v>2014.0096</v>
      </c>
      <c r="C107" s="30" t="str">
        <f>'INF GERAIS'!C107</f>
        <v>SERTÃO DO PAJEÚ</v>
      </c>
      <c r="D107" s="30" t="str">
        <f>'INF GERAIS'!D107</f>
        <v>CARNAÍBA</v>
      </c>
      <c r="E107" s="30" t="str">
        <f>'INF GERAIS'!E107</f>
        <v>CONSTRUÇÃO DE MINI PONTE E BUEIRAS</v>
      </c>
      <c r="F107" s="30" t="str">
        <f>'INF GERAIS'!G107</f>
        <v>NORMAL</v>
      </c>
      <c r="G107" s="18"/>
      <c r="H107" s="10"/>
      <c r="I107" s="34"/>
      <c r="J107" s="34"/>
      <c r="K107" s="18"/>
      <c r="L107" s="10"/>
      <c r="M107" s="34"/>
      <c r="N107" s="34"/>
      <c r="O107" s="18"/>
      <c r="P107" s="10"/>
      <c r="Q107" s="34"/>
      <c r="R107" s="34"/>
    </row>
    <row r="108" spans="2:18" ht="58" x14ac:dyDescent="0.35">
      <c r="B108" s="30" t="str">
        <f>'INF GERAIS'!B108&amp;IFERROR(IF(INDEX(APOIO!$A$5:$A$50,MATCH('INF GERAIS'!N108,APOIO!$B$5:$B$50,0))="NÃO",APOIO!$A$2&amp;"NÃO VÁLIDO",""),"")</f>
        <v>2014.0097</v>
      </c>
      <c r="C108" s="30" t="str">
        <f>'INF GERAIS'!C108</f>
        <v>SERTÃO DE ITAPARICA</v>
      </c>
      <c r="D108" s="30" t="str">
        <f>'INF GERAIS'!D108</f>
        <v>CARNAUBEIRA DA PENHA</v>
      </c>
      <c r="E108" s="30" t="str">
        <f>'INF GERAIS'!E108</f>
        <v>ILUMINAÇÃO DO ACESSO PRINCIPAL DA CIDADE</v>
      </c>
      <c r="F108" s="30" t="str">
        <f>'INF GERAIS'!G108</f>
        <v>NORMAL</v>
      </c>
      <c r="G108" s="18"/>
      <c r="H108" s="10"/>
      <c r="I108" s="34"/>
      <c r="J108" s="34"/>
      <c r="K108" s="18"/>
      <c r="L108" s="10"/>
      <c r="M108" s="34"/>
      <c r="N108" s="34"/>
      <c r="O108" s="18"/>
      <c r="P108" s="10"/>
      <c r="Q108" s="34"/>
      <c r="R108" s="34"/>
    </row>
    <row r="109" spans="2:18" ht="58" x14ac:dyDescent="0.35">
      <c r="B109" s="30" t="str">
        <f>'INF GERAIS'!B109&amp;IFERROR(IF(INDEX(APOIO!$A$5:$A$50,MATCH('INF GERAIS'!N109,APOIO!$B$5:$B$50,0))="NÃO",APOIO!$A$2&amp;"NÃO VÁLIDO",""),"")</f>
        <v>2014.0098</v>
      </c>
      <c r="C109" s="30" t="str">
        <f>'INF GERAIS'!C109</f>
        <v>SERTÃO DE ITAPARICA</v>
      </c>
      <c r="D109" s="30" t="str">
        <f>'INF GERAIS'!D109</f>
        <v>CARNAUBEIRA DA PENHA</v>
      </c>
      <c r="E109" s="30" t="str">
        <f>'INF GERAIS'!E109</f>
        <v>PAVIMENTAÇÃO EM PEDRAS GRANÍTICAS NAS SERRAS DO ARAPUÁ, SERRA DA CACARIA E SERRA DE UMAS( 05)</v>
      </c>
      <c r="F109" s="30" t="str">
        <f>'INF GERAIS'!G109</f>
        <v>NORMAL</v>
      </c>
      <c r="G109" s="18"/>
      <c r="H109" s="10"/>
      <c r="I109" s="34"/>
      <c r="J109" s="34"/>
      <c r="K109" s="18"/>
      <c r="L109" s="10"/>
      <c r="M109" s="34"/>
      <c r="N109" s="34"/>
      <c r="O109" s="18"/>
      <c r="P109" s="10"/>
      <c r="Q109" s="34"/>
      <c r="R109" s="34"/>
    </row>
    <row r="110" spans="2:18" ht="58" x14ac:dyDescent="0.35">
      <c r="B110" s="30" t="str">
        <f>'INF GERAIS'!B110&amp;IFERROR(IF(INDEX(APOIO!$A$5:$A$50,MATCH('INF GERAIS'!N110,APOIO!$B$5:$B$50,0))="NÃO",APOIO!$A$2&amp;"NÃO VÁLIDO",""),"")</f>
        <v>2014.0099</v>
      </c>
      <c r="C110" s="30" t="str">
        <f>'INF GERAIS'!C110</f>
        <v>MATA NORTE</v>
      </c>
      <c r="D110" s="30" t="str">
        <f>'INF GERAIS'!D110</f>
        <v>CARPINA</v>
      </c>
      <c r="E110" s="30" t="str">
        <f>'INF GERAIS'!E110</f>
        <v>PAVIMENTAÇÃO EM PARALELEPIPEDOS GRANITICOS EM DIVERSAS RUAS DO BAIRRO DO CENTRO( 2 RUAS)</v>
      </c>
      <c r="F110" s="30" t="str">
        <f>'INF GERAIS'!G110</f>
        <v>NORMAL</v>
      </c>
      <c r="G110" s="18"/>
      <c r="H110" s="10"/>
      <c r="I110" s="34"/>
      <c r="J110" s="34"/>
      <c r="K110" s="18"/>
      <c r="L110" s="10"/>
      <c r="M110" s="34"/>
      <c r="N110" s="34"/>
      <c r="O110" s="18"/>
      <c r="P110" s="10"/>
      <c r="Q110" s="34"/>
      <c r="R110" s="34"/>
    </row>
    <row r="111" spans="2:18" ht="58" x14ac:dyDescent="0.35">
      <c r="B111" s="30" t="str">
        <f>'INF GERAIS'!B111&amp;IFERROR(IF(INDEX(APOIO!$A$5:$A$50,MATCH('INF GERAIS'!N111,APOIO!$B$5:$B$50,0))="NÃO",APOIO!$A$2&amp;"NÃO VÁLIDO",""),"")</f>
        <v>2014.0100</v>
      </c>
      <c r="C111" s="30" t="str">
        <f>'INF GERAIS'!C111</f>
        <v>MATA NORTE</v>
      </c>
      <c r="D111" s="30" t="str">
        <f>'INF GERAIS'!D111</f>
        <v>CARPINA</v>
      </c>
      <c r="E111" s="30" t="str">
        <f>'INF GERAIS'!E111</f>
        <v>PAVIMENTAÇÃO EM PARALELEPIPEDOS GRANITICOS EM DIVERSAS RUAS DO BAIRRO NOVO.( 9 RUAS)</v>
      </c>
      <c r="F111" s="30" t="str">
        <f>'INF GERAIS'!G111</f>
        <v>NORMAL</v>
      </c>
      <c r="G111" s="18"/>
      <c r="H111" s="10"/>
      <c r="I111" s="34"/>
      <c r="J111" s="34"/>
      <c r="K111" s="18"/>
      <c r="L111" s="10"/>
      <c r="M111" s="34"/>
      <c r="N111" s="34"/>
      <c r="O111" s="18"/>
      <c r="P111" s="10"/>
      <c r="Q111" s="34"/>
      <c r="R111" s="34"/>
    </row>
    <row r="112" spans="2:18" ht="58" x14ac:dyDescent="0.35">
      <c r="B112" s="30" t="str">
        <f>'INF GERAIS'!B112&amp;IFERROR(IF(INDEX(APOIO!$A$5:$A$50,MATCH('INF GERAIS'!N112,APOIO!$B$5:$B$50,0))="NÃO",APOIO!$A$2&amp;"NÃO VÁLIDO",""),"")</f>
        <v>2014.0101</v>
      </c>
      <c r="C112" s="30" t="str">
        <f>'INF GERAIS'!C112</f>
        <v>MATA NORTE</v>
      </c>
      <c r="D112" s="30" t="str">
        <f>'INF GERAIS'!D112</f>
        <v>CARPINA</v>
      </c>
      <c r="E112" s="30" t="str">
        <f>'INF GERAIS'!E112</f>
        <v>PAVIMENTAÇÃO EM PARALELEPIPEDOS GRANITICOS EM DIVERSAS RUAS DO BAIRRO TRÊS MARIA( 5 RUAS)</v>
      </c>
      <c r="F112" s="30" t="str">
        <f>'INF GERAIS'!G112</f>
        <v>NORMAL</v>
      </c>
      <c r="G112" s="18"/>
      <c r="H112" s="10"/>
      <c r="I112" s="34"/>
      <c r="J112" s="34"/>
      <c r="K112" s="18"/>
      <c r="L112" s="10"/>
      <c r="M112" s="34"/>
      <c r="N112" s="34"/>
      <c r="O112" s="18"/>
      <c r="P112" s="10"/>
      <c r="Q112" s="34"/>
      <c r="R112" s="34"/>
    </row>
    <row r="113" spans="2:18" ht="58" x14ac:dyDescent="0.35">
      <c r="B113" s="30" t="str">
        <f>'INF GERAIS'!B113&amp;IFERROR(IF(INDEX(APOIO!$A$5:$A$50,MATCH('INF GERAIS'!N113,APOIO!$B$5:$B$50,0))="NÃO",APOIO!$A$2&amp;"NÃO VÁLIDO",""),"")</f>
        <v>2014.0102</v>
      </c>
      <c r="C113" s="30" t="str">
        <f>'INF GERAIS'!C113</f>
        <v>MATA NORTE</v>
      </c>
      <c r="D113" s="30" t="str">
        <f>'INF GERAIS'!D113</f>
        <v>CARPINA</v>
      </c>
      <c r="E113" s="30" t="str">
        <f>'INF GERAIS'!E113</f>
        <v>PAVIMENTAÇÃO EM PARALELEPIPEDOS GRANITICOS EM DIVERSAS RUAS DO BAIRRO JOÃO ALFREDO( 5 RUAS)</v>
      </c>
      <c r="F113" s="30" t="str">
        <f>'INF GERAIS'!G113</f>
        <v>NORMAL</v>
      </c>
      <c r="G113" s="18"/>
      <c r="H113" s="10"/>
      <c r="I113" s="34"/>
      <c r="J113" s="34"/>
      <c r="K113" s="18"/>
      <c r="L113" s="10"/>
      <c r="M113" s="34"/>
      <c r="N113" s="34"/>
      <c r="O113" s="18"/>
      <c r="P113" s="10"/>
      <c r="Q113" s="34"/>
      <c r="R113" s="34"/>
    </row>
    <row r="114" spans="2:18" ht="58" x14ac:dyDescent="0.35">
      <c r="B114" s="30" t="str">
        <f>'INF GERAIS'!B114&amp;IFERROR(IF(INDEX(APOIO!$A$5:$A$50,MATCH('INF GERAIS'!N114,APOIO!$B$5:$B$50,0))="NÃO",APOIO!$A$2&amp;"NÃO VÁLIDO",""),"")</f>
        <v>2014.0103
NÃO VÁLIDO</v>
      </c>
      <c r="C114" s="30" t="str">
        <f>'INF GERAIS'!C114</f>
        <v>MATA NORTE</v>
      </c>
      <c r="D114" s="30" t="str">
        <f>'INF GERAIS'!D114</f>
        <v>CARPINA</v>
      </c>
      <c r="E114" s="30" t="str">
        <f>'INF GERAIS'!E114</f>
        <v>PAVIMENTAÇÃO EM PARALELEPIPEDOS GRANITICOS EM DIVERSAS RUAS DO BAIRRO CARNEIRO LEÃO</v>
      </c>
      <c r="F114" s="30" t="str">
        <f>'INF GERAIS'!G114</f>
        <v>NORMAL</v>
      </c>
      <c r="G114" s="18"/>
      <c r="H114" s="10"/>
      <c r="I114" s="34"/>
      <c r="J114" s="34"/>
      <c r="K114" s="18"/>
      <c r="L114" s="10"/>
      <c r="M114" s="34"/>
      <c r="N114" s="34"/>
      <c r="O114" s="18"/>
      <c r="P114" s="10"/>
      <c r="Q114" s="34"/>
      <c r="R114" s="34"/>
    </row>
    <row r="115" spans="2:18" ht="29" x14ac:dyDescent="0.35">
      <c r="B115" s="30" t="str">
        <f>'INF GERAIS'!B115&amp;IFERROR(IF(INDEX(APOIO!$A$5:$A$50,MATCH('INF GERAIS'!N115,APOIO!$B$5:$B$50,0))="NÃO",APOIO!$A$2&amp;"NÃO VÁLIDO",""),"")</f>
        <v>2014.0104</v>
      </c>
      <c r="C115" s="30" t="str">
        <f>'INF GERAIS'!C115</f>
        <v>AGRESTE CENTRAL</v>
      </c>
      <c r="D115" s="30" t="str">
        <f>'INF GERAIS'!D115</f>
        <v>CARUARU</v>
      </c>
      <c r="E115" s="30" t="str">
        <f>'INF GERAIS'!E115</f>
        <v>OBRAS DE PAVIMENTAÇÃO NO MUNICÍPIO</v>
      </c>
      <c r="F115" s="30" t="str">
        <f>'INF GERAIS'!G115</f>
        <v>NORMAL</v>
      </c>
      <c r="G115" s="18"/>
      <c r="H115" s="10"/>
      <c r="I115" s="34"/>
      <c r="J115" s="34"/>
      <c r="K115" s="18"/>
      <c r="L115" s="10"/>
      <c r="M115" s="34"/>
      <c r="N115" s="34"/>
      <c r="O115" s="18"/>
      <c r="P115" s="10"/>
      <c r="Q115" s="34"/>
      <c r="R115" s="34"/>
    </row>
    <row r="116" spans="2:18" ht="43.5" x14ac:dyDescent="0.35">
      <c r="B116" s="30" t="str">
        <f>'INF GERAIS'!B116&amp;IFERROR(IF(INDEX(APOIO!$A$5:$A$50,MATCH('INF GERAIS'!N116,APOIO!$B$5:$B$50,0))="NÃO",APOIO!$A$2&amp;"NÃO VÁLIDO",""),"")</f>
        <v>2014.0105</v>
      </c>
      <c r="C116" s="30" t="str">
        <f>'INF GERAIS'!C116</f>
        <v>AGRESTE SETENTRIONAL</v>
      </c>
      <c r="D116" s="30" t="str">
        <f>'INF GERAIS'!D116</f>
        <v>CASINHAS</v>
      </c>
      <c r="E116" s="30" t="str">
        <f>'INF GERAIS'!E116</f>
        <v>PAVIMENTAÇÃO EM PARALELEPÍPEDOS E SINALIZAÇÃO EM DIVERSAS RUAS( 13 Ruas)</v>
      </c>
      <c r="F116" s="30" t="str">
        <f>'INF GERAIS'!G116</f>
        <v>NORMAL</v>
      </c>
      <c r="G116" s="18"/>
      <c r="H116" s="10"/>
      <c r="I116" s="34"/>
      <c r="J116" s="34"/>
      <c r="K116" s="18"/>
      <c r="L116" s="10"/>
      <c r="M116" s="34"/>
      <c r="N116" s="34"/>
      <c r="O116" s="18"/>
      <c r="P116" s="10"/>
      <c r="Q116" s="34"/>
      <c r="R116" s="34"/>
    </row>
    <row r="117" spans="2:18" ht="58" x14ac:dyDescent="0.35">
      <c r="B117" s="1451" t="str">
        <f>'INF GERAIS'!B117&amp;IFERROR(IF(INDEX(APOIO!$A$5:$A$50,MATCH('INF GERAIS'!N117,APOIO!$B$5:$B$50,0))="NÃO",APOIO!$A$2&amp;"NÃO VÁLIDO",""),"")</f>
        <v>2014.0443
NÃO VÁLIDO</v>
      </c>
      <c r="C117" s="1451" t="str">
        <f>'INF GERAIS'!C117</f>
        <v>AGRESTE SETENTRIONAL</v>
      </c>
      <c r="D117" s="1451" t="str">
        <f>'INF GERAIS'!D117</f>
        <v>CASINHAS</v>
      </c>
      <c r="E117" s="1451" t="str">
        <f>'INF GERAIS'!E117</f>
        <v>PAVIMENTAÇÃO EM PARALELEPÍPEDOS EM DIVERSAS RUAS DO MUNICÍPIO DE CASINHAS</v>
      </c>
      <c r="F117" s="1451" t="str">
        <f>'INF GERAIS'!G117</f>
        <v>NORMAL</v>
      </c>
      <c r="G117" s="18"/>
      <c r="H117" s="233"/>
      <c r="I117" s="34"/>
      <c r="J117" s="34"/>
      <c r="K117" s="18"/>
      <c r="L117" s="233"/>
      <c r="M117" s="34"/>
      <c r="N117" s="34"/>
      <c r="O117" s="18"/>
      <c r="P117" s="233"/>
      <c r="Q117" s="34"/>
      <c r="R117" s="34"/>
    </row>
    <row r="118" spans="2:18" ht="29" x14ac:dyDescent="0.35">
      <c r="B118" s="30" t="str">
        <f>'INF GERAIS'!B118&amp;IFERROR(IF(INDEX(APOIO!$A$5:$A$50,MATCH('INF GERAIS'!N118,APOIO!$B$5:$B$50,0))="NÃO",APOIO!$A$2&amp;"NÃO VÁLIDO",""),"")</f>
        <v>2014.0106</v>
      </c>
      <c r="C118" s="30" t="str">
        <f>'INF GERAIS'!C118</f>
        <v>MATA SUL</v>
      </c>
      <c r="D118" s="30" t="str">
        <f>'INF GERAIS'!D118</f>
        <v>CATENDE</v>
      </c>
      <c r="E118" s="30" t="str">
        <f>'INF GERAIS'!E118</f>
        <v>CONSTRUÇÃO DE PAVIMENTOS EM PARALELEPÍPEDO GRANÍTICO</v>
      </c>
      <c r="F118" s="30" t="str">
        <f>'INF GERAIS'!G118</f>
        <v>NORMAL</v>
      </c>
      <c r="G118" s="18"/>
      <c r="H118" s="10"/>
      <c r="I118" s="34"/>
      <c r="J118" s="34"/>
      <c r="K118" s="18"/>
      <c r="L118" s="10"/>
      <c r="M118" s="34"/>
      <c r="N118" s="34"/>
      <c r="O118" s="18"/>
      <c r="P118" s="10"/>
      <c r="Q118" s="34"/>
      <c r="R118" s="34"/>
    </row>
    <row r="119" spans="2:18" ht="29" x14ac:dyDescent="0.35">
      <c r="B119" s="30" t="str">
        <f>'INF GERAIS'!B119&amp;IFERROR(IF(INDEX(APOIO!$A$5:$A$50,MATCH('INF GERAIS'!N119,APOIO!$B$5:$B$50,0))="NÃO",APOIO!$A$2&amp;"NÃO VÁLIDO",""),"")</f>
        <v>2014.0107</v>
      </c>
      <c r="C119" s="30" t="str">
        <f>'INF GERAIS'!C119</f>
        <v>MATA SUL</v>
      </c>
      <c r="D119" s="30" t="str">
        <f>'INF GERAIS'!D119</f>
        <v>CATENDE</v>
      </c>
      <c r="E119" s="30" t="str">
        <f>'INF GERAIS'!E119</f>
        <v>RECUPERAÇÃO DE ESTRADAS VICINAIS</v>
      </c>
      <c r="F119" s="30" t="str">
        <f>'INF GERAIS'!G119</f>
        <v>NORMAL</v>
      </c>
      <c r="G119" s="18"/>
      <c r="H119" s="10"/>
      <c r="I119" s="34"/>
      <c r="J119" s="34"/>
      <c r="K119" s="18"/>
      <c r="L119" s="10"/>
      <c r="M119" s="34"/>
      <c r="N119" s="34"/>
      <c r="O119" s="18"/>
      <c r="P119" s="10"/>
      <c r="Q119" s="34"/>
      <c r="R119" s="34"/>
    </row>
    <row r="120" spans="2:18" ht="29" x14ac:dyDescent="0.35">
      <c r="B120" s="30" t="str">
        <f>'INF GERAIS'!B120&amp;IFERROR(IF(INDEX(APOIO!$A$5:$A$50,MATCH('INF GERAIS'!N120,APOIO!$B$5:$B$50,0))="NÃO",APOIO!$A$2&amp;"NÃO VÁLIDO",""),"")</f>
        <v>2014.0108
NÃO VÁLIDO</v>
      </c>
      <c r="C120" s="30" t="str">
        <f>'INF GERAIS'!C120</f>
        <v>SERTÃO CENTRAL</v>
      </c>
      <c r="D120" s="30" t="str">
        <f>'INF GERAIS'!D120</f>
        <v>CEDRO</v>
      </c>
      <c r="E120" s="30">
        <f>'INF GERAIS'!E120</f>
        <v>0</v>
      </c>
      <c r="F120" s="30" t="str">
        <f>'INF GERAIS'!G120</f>
        <v>NORMAL</v>
      </c>
      <c r="G120" s="18"/>
      <c r="H120" s="10"/>
      <c r="I120" s="34"/>
      <c r="J120" s="34"/>
      <c r="K120" s="18"/>
      <c r="L120" s="10"/>
      <c r="M120" s="34"/>
      <c r="N120" s="34"/>
      <c r="O120" s="18"/>
      <c r="P120" s="10"/>
      <c r="Q120" s="34"/>
      <c r="R120" s="34"/>
    </row>
    <row r="121" spans="2:18" ht="43.5" x14ac:dyDescent="0.35">
      <c r="B121" s="30" t="str">
        <f>'INF GERAIS'!B121&amp;IFERROR(IF(INDEX(APOIO!$A$5:$A$50,MATCH('INF GERAIS'!N121,APOIO!$B$5:$B$50,0))="NÃO",APOIO!$A$2&amp;"NÃO VÁLIDO",""),"")</f>
        <v>2014.0109</v>
      </c>
      <c r="C121" s="30" t="str">
        <f>'INF GERAIS'!C121</f>
        <v>MATA NORTE</v>
      </c>
      <c r="D121" s="30" t="str">
        <f>'INF GERAIS'!D121</f>
        <v>CHÃ DE ALEGRIA</v>
      </c>
      <c r="E121" s="30" t="str">
        <f>'INF GERAIS'!E121</f>
        <v>PAVIMENTAÇÃO EM PARALELEPIPEDOS GRANITICOS EM DIVERSAS RUAS ( 8 ruas)</v>
      </c>
      <c r="F121" s="30" t="str">
        <f>'INF GERAIS'!G121</f>
        <v>NORMAL</v>
      </c>
      <c r="G121" s="18"/>
      <c r="H121" s="10"/>
      <c r="I121" s="34"/>
      <c r="J121" s="34"/>
      <c r="K121" s="18"/>
      <c r="L121" s="10"/>
      <c r="M121" s="34"/>
      <c r="N121" s="34"/>
      <c r="O121" s="18"/>
      <c r="P121" s="10"/>
      <c r="Q121" s="34"/>
      <c r="R121" s="34"/>
    </row>
    <row r="122" spans="2:18" ht="29" x14ac:dyDescent="0.35">
      <c r="B122" s="30" t="str">
        <f>'INF GERAIS'!B122&amp;IFERROR(IF(INDEX(APOIO!$A$5:$A$50,MATCH('INF GERAIS'!N122,APOIO!$B$5:$B$50,0))="NÃO",APOIO!$A$2&amp;"NÃO VÁLIDO",""),"")</f>
        <v>2014.0110</v>
      </c>
      <c r="C122" s="30" t="str">
        <f>'INF GERAIS'!C122</f>
        <v>MATA SUL</v>
      </c>
      <c r="D122" s="30" t="str">
        <f>'INF GERAIS'!D122</f>
        <v>CHÃ GRANDE</v>
      </c>
      <c r="E122" s="30" t="str">
        <f>'INF GERAIS'!E122</f>
        <v>EXECUÇÃO DE ESCADARIAS NO CENTRO DO MUNICÍPIO</v>
      </c>
      <c r="F122" s="30" t="str">
        <f>'INF GERAIS'!G122</f>
        <v>NORMAL</v>
      </c>
      <c r="G122" s="18"/>
      <c r="H122" s="10"/>
      <c r="I122" s="34"/>
      <c r="J122" s="34"/>
      <c r="K122" s="18"/>
      <c r="L122" s="10"/>
      <c r="M122" s="34"/>
      <c r="N122" s="34"/>
      <c r="O122" s="18"/>
      <c r="P122" s="10"/>
      <c r="Q122" s="34"/>
      <c r="R122" s="34"/>
    </row>
    <row r="123" spans="2:18" ht="29" x14ac:dyDescent="0.35">
      <c r="B123" s="30" t="str">
        <f>'INF GERAIS'!B123&amp;IFERROR(IF(INDEX(APOIO!$A$5:$A$50,MATCH('INF GERAIS'!N123,APOIO!$B$5:$B$50,0))="NÃO",APOIO!$A$2&amp;"NÃO VÁLIDO",""),"")</f>
        <v>2014.0111</v>
      </c>
      <c r="C123" s="30" t="str">
        <f>'INF GERAIS'!C123</f>
        <v>MATA SUL</v>
      </c>
      <c r="D123" s="30" t="str">
        <f>'INF GERAIS'!D123</f>
        <v>CHÃ GRANDE</v>
      </c>
      <c r="E123" s="30" t="str">
        <f>'INF GERAIS'!E123</f>
        <v>CONSTRUÇÃO DE MUROS DE CONTENÇÃO DE ENCOSTAS</v>
      </c>
      <c r="F123" s="30" t="str">
        <f>'INF GERAIS'!G123</f>
        <v>NORMAL</v>
      </c>
      <c r="G123" s="18"/>
      <c r="H123" s="10"/>
      <c r="I123" s="34"/>
      <c r="J123" s="34"/>
      <c r="K123" s="18"/>
      <c r="L123" s="10"/>
      <c r="M123" s="34"/>
      <c r="N123" s="34"/>
      <c r="O123" s="18"/>
      <c r="P123" s="10"/>
      <c r="Q123" s="34"/>
      <c r="R123" s="34"/>
    </row>
    <row r="124" spans="2:18" ht="29" x14ac:dyDescent="0.35">
      <c r="B124" s="30" t="str">
        <f>'INF GERAIS'!B124&amp;IFERROR(IF(INDEX(APOIO!$A$5:$A$50,MATCH('INF GERAIS'!N124,APOIO!$B$5:$B$50,0))="NÃO",APOIO!$A$2&amp;"NÃO VÁLIDO",""),"")</f>
        <v>2014.0112</v>
      </c>
      <c r="C124" s="30" t="str">
        <f>'INF GERAIS'!C124</f>
        <v>MATA SUL</v>
      </c>
      <c r="D124" s="30" t="str">
        <f>'INF GERAIS'!D124</f>
        <v>CHÃ GRANDE</v>
      </c>
      <c r="E124" s="30" t="str">
        <f>'INF GERAIS'!E124</f>
        <v>PAVIMENTAÇÃO DE DIVERSAS RUAS</v>
      </c>
      <c r="F124" s="30" t="str">
        <f>'INF GERAIS'!G124</f>
        <v>NORMAL</v>
      </c>
      <c r="G124" s="18"/>
      <c r="H124" s="10"/>
      <c r="I124" s="34"/>
      <c r="J124" s="34"/>
      <c r="K124" s="18"/>
      <c r="L124" s="10"/>
      <c r="M124" s="34"/>
      <c r="N124" s="34"/>
      <c r="O124" s="18"/>
      <c r="P124" s="10"/>
      <c r="Q124" s="34"/>
      <c r="R124" s="34"/>
    </row>
    <row r="125" spans="2:18" ht="29" x14ac:dyDescent="0.35">
      <c r="B125" s="30" t="str">
        <f>'INF GERAIS'!B125&amp;IFERROR(IF(INDEX(APOIO!$A$5:$A$50,MATCH('INF GERAIS'!N125,APOIO!$B$5:$B$50,0))="NÃO",APOIO!$A$2&amp;"NÃO VÁLIDO",""),"")</f>
        <v>2014.0113</v>
      </c>
      <c r="C125" s="30" t="str">
        <f>'INF GERAIS'!C125</f>
        <v>MATA SUL</v>
      </c>
      <c r="D125" s="30" t="str">
        <f>'INF GERAIS'!D125</f>
        <v>CHÃ GRANDE</v>
      </c>
      <c r="E125" s="30" t="str">
        <f>'INF GERAIS'!E125</f>
        <v>CONSTRUÇÃO DA PRAÇA MANOEL GOMES</v>
      </c>
      <c r="F125" s="30" t="str">
        <f>'INF GERAIS'!G125</f>
        <v>NORMAL</v>
      </c>
      <c r="G125" s="18"/>
      <c r="H125" s="10"/>
      <c r="I125" s="34"/>
      <c r="J125" s="34"/>
      <c r="K125" s="18"/>
      <c r="L125" s="10"/>
      <c r="M125" s="34"/>
      <c r="N125" s="34"/>
      <c r="O125" s="18"/>
      <c r="P125" s="10"/>
      <c r="Q125" s="34"/>
      <c r="R125" s="34"/>
    </row>
    <row r="126" spans="2:18" ht="29" x14ac:dyDescent="0.35">
      <c r="B126" s="30" t="str">
        <f>'INF GERAIS'!B126&amp;IFERROR(IF(INDEX(APOIO!$A$5:$A$50,MATCH('INF GERAIS'!N126,APOIO!$B$5:$B$50,0))="NÃO",APOIO!$A$2&amp;"NÃO VÁLIDO",""),"")</f>
        <v>2014.0114</v>
      </c>
      <c r="C126" s="30" t="str">
        <f>'INF GERAIS'!C126</f>
        <v>MATA NORTE</v>
      </c>
      <c r="D126" s="30" t="str">
        <f>'INF GERAIS'!D126</f>
        <v>CONDADO</v>
      </c>
      <c r="E126" s="30" t="str">
        <f>'INF GERAIS'!E126</f>
        <v>PAVIMENTAÇÃO DE RUAS DO MUNICÍPIO( 9 ruas)</v>
      </c>
      <c r="F126" s="30" t="str">
        <f>'INF GERAIS'!G126</f>
        <v>NORMAL</v>
      </c>
      <c r="G126" s="18"/>
      <c r="H126" s="10"/>
      <c r="I126" s="34"/>
      <c r="J126" s="34"/>
      <c r="K126" s="18"/>
      <c r="L126" s="10"/>
      <c r="M126" s="34"/>
      <c r="N126" s="34"/>
      <c r="O126" s="18"/>
      <c r="P126" s="10"/>
      <c r="Q126" s="34"/>
      <c r="R126" s="34"/>
    </row>
    <row r="127" spans="2:18" ht="43.5" x14ac:dyDescent="0.35">
      <c r="B127" s="30" t="str">
        <f>'INF GERAIS'!B127&amp;IFERROR(IF(INDEX(APOIO!$A$5:$A$50,MATCH('INF GERAIS'!N127,APOIO!$B$5:$B$50,0))="NÃO",APOIO!$A$2&amp;"NÃO VÁLIDO",""),"")</f>
        <v>2014.0115</v>
      </c>
      <c r="C127" s="30" t="str">
        <f>'INF GERAIS'!C127</f>
        <v>AGRESTE MERIDIONAL</v>
      </c>
      <c r="D127" s="30" t="str">
        <f>'INF GERAIS'!D127</f>
        <v>CORRENTES</v>
      </c>
      <c r="E127" s="30" t="str">
        <f>'INF GERAIS'!E127</f>
        <v>PAVIMENTAÇÃO EM PARALELEPIPEDOS GRANÍTICOS</v>
      </c>
      <c r="F127" s="30" t="str">
        <f>'INF GERAIS'!G127</f>
        <v>NORMAL</v>
      </c>
      <c r="G127" s="18"/>
      <c r="H127" s="10"/>
      <c r="I127" s="34"/>
      <c r="J127" s="34"/>
      <c r="K127" s="18"/>
      <c r="L127" s="10"/>
      <c r="M127" s="34"/>
      <c r="N127" s="34"/>
      <c r="O127" s="18"/>
      <c r="P127" s="10"/>
      <c r="Q127" s="34"/>
      <c r="R127" s="34"/>
    </row>
    <row r="128" spans="2:18" ht="43.5" x14ac:dyDescent="0.35">
      <c r="B128" s="30" t="str">
        <f>'INF GERAIS'!B128&amp;IFERROR(IF(INDEX(APOIO!$A$5:$A$50,MATCH('INF GERAIS'!N128,APOIO!$B$5:$B$50,0))="NÃO",APOIO!$A$2&amp;"NÃO VÁLIDO",""),"")</f>
        <v>2014.0116</v>
      </c>
      <c r="C128" s="30" t="str">
        <f>'INF GERAIS'!C128</f>
        <v>MATA SUL</v>
      </c>
      <c r="D128" s="30" t="str">
        <f>'INF GERAIS'!D128</f>
        <v>CORTÊS</v>
      </c>
      <c r="E128" s="30" t="str">
        <f>'INF GERAIS'!E128</f>
        <v>PAVIMENTAÇÃO EM PARALELEPÍPEDO EM DIVERSAS RUAS</v>
      </c>
      <c r="F128" s="30" t="str">
        <f>'INF GERAIS'!G128</f>
        <v>NORMAL</v>
      </c>
      <c r="G128" s="18"/>
      <c r="H128" s="10"/>
      <c r="I128" s="34"/>
      <c r="J128" s="34"/>
      <c r="K128" s="18"/>
      <c r="L128" s="10"/>
      <c r="M128" s="34"/>
      <c r="N128" s="34"/>
      <c r="O128" s="18"/>
      <c r="P128" s="10"/>
      <c r="Q128" s="34"/>
      <c r="R128" s="34"/>
    </row>
    <row r="129" spans="2:18" ht="43.5" x14ac:dyDescent="0.35">
      <c r="B129" s="30" t="str">
        <f>'INF GERAIS'!B129&amp;IFERROR(IF(INDEX(APOIO!$A$5:$A$50,MATCH('INF GERAIS'!N129,APOIO!$B$5:$B$50,0))="NÃO",APOIO!$A$2&amp;"NÃO VÁLIDO",""),"")</f>
        <v>2014.0117</v>
      </c>
      <c r="C129" s="30" t="str">
        <f>'INF GERAIS'!C129</f>
        <v>MATA SUL</v>
      </c>
      <c r="D129" s="30" t="str">
        <f>'INF GERAIS'!D129</f>
        <v>CORTÊS</v>
      </c>
      <c r="E129" s="30" t="str">
        <f>'INF GERAIS'!E129</f>
        <v>CONSTRUÇÃO DA PRAÇA DA ENTRADA DA CIDADE E PAVIMENTAÇÃO DO ENTORNO</v>
      </c>
      <c r="F129" s="30" t="str">
        <f>'INF GERAIS'!G129</f>
        <v>NORMAL</v>
      </c>
      <c r="G129" s="18"/>
      <c r="H129" s="10"/>
      <c r="I129" s="34"/>
      <c r="J129" s="34"/>
      <c r="K129" s="18"/>
      <c r="L129" s="10"/>
      <c r="M129" s="34"/>
      <c r="N129" s="34"/>
      <c r="O129" s="18"/>
      <c r="P129" s="10"/>
      <c r="Q129" s="34"/>
      <c r="R129" s="34"/>
    </row>
    <row r="130" spans="2:18" ht="43.5" x14ac:dyDescent="0.35">
      <c r="B130" s="30" t="str">
        <f>'INF GERAIS'!B130&amp;IFERROR(IF(INDEX(APOIO!$A$5:$A$50,MATCH('INF GERAIS'!N130,APOIO!$B$5:$B$50,0))="NÃO",APOIO!$A$2&amp;"NÃO VÁLIDO",""),"")</f>
        <v>2014.0118</v>
      </c>
      <c r="C130" s="30" t="str">
        <f>'INF GERAIS'!C130</f>
        <v>AGRESTE SETENTRIONAL</v>
      </c>
      <c r="D130" s="30" t="str">
        <f>'INF GERAIS'!D130</f>
        <v>CUMARU</v>
      </c>
      <c r="E130" s="30" t="str">
        <f>'INF GERAIS'!E130</f>
        <v>PAVIMENTAÇÃO EM PARALELEPÍPEDOS</v>
      </c>
      <c r="F130" s="30" t="str">
        <f>'INF GERAIS'!G130</f>
        <v>NORMAL</v>
      </c>
      <c r="G130" s="18"/>
      <c r="H130" s="10"/>
      <c r="I130" s="34"/>
      <c r="J130" s="34"/>
      <c r="K130" s="18"/>
      <c r="L130" s="10"/>
      <c r="M130" s="34"/>
      <c r="N130" s="34"/>
      <c r="O130" s="18"/>
      <c r="P130" s="10"/>
      <c r="Q130" s="34"/>
      <c r="R130" s="34"/>
    </row>
    <row r="131" spans="2:18" ht="58" x14ac:dyDescent="0.35">
      <c r="B131" s="30" t="str">
        <f>'INF GERAIS'!B131&amp;IFERROR(IF(INDEX(APOIO!$A$5:$A$50,MATCH('INF GERAIS'!N131,APOIO!$B$5:$B$50,0))="NÃO",APOIO!$A$2&amp;"NÃO VÁLIDO",""),"")</f>
        <v>2014.0119</v>
      </c>
      <c r="C131" s="30" t="str">
        <f>'INF GERAIS'!C131</f>
        <v>AGRESTE CENTRAL</v>
      </c>
      <c r="D131" s="30" t="str">
        <f>'INF GERAIS'!D131</f>
        <v>CUPIRA</v>
      </c>
      <c r="E131" s="30" t="str">
        <f>'INF GERAIS'!E131</f>
        <v>ADEQUAÇÃO DO MERCADO PÚBLICO MUNICIPAL PARA IMPLANTAÇÃO DO MERCADO DE PEIXE</v>
      </c>
      <c r="F131" s="30" t="str">
        <f>'INF GERAIS'!G131</f>
        <v>NORMAL</v>
      </c>
      <c r="G131" s="18"/>
      <c r="H131" s="10"/>
      <c r="I131" s="34"/>
      <c r="J131" s="34"/>
      <c r="K131" s="18"/>
      <c r="L131" s="10"/>
      <c r="M131" s="34"/>
      <c r="N131" s="34"/>
      <c r="O131" s="18"/>
      <c r="P131" s="10"/>
      <c r="Q131" s="34"/>
      <c r="R131" s="34"/>
    </row>
    <row r="132" spans="2:18" ht="29" x14ac:dyDescent="0.35">
      <c r="B132" s="30" t="str">
        <f>'INF GERAIS'!B132&amp;IFERROR(IF(INDEX(APOIO!$A$5:$A$50,MATCH('INF GERAIS'!N132,APOIO!$B$5:$B$50,0))="NÃO",APOIO!$A$2&amp;"NÃO VÁLIDO",""),"")</f>
        <v>2014.0120</v>
      </c>
      <c r="C132" s="30" t="str">
        <f>'INF GERAIS'!C132</f>
        <v>AGRESTE CENTRAL</v>
      </c>
      <c r="D132" s="30" t="str">
        <f>'INF GERAIS'!D132</f>
        <v>CUPIRA</v>
      </c>
      <c r="E132" s="30" t="str">
        <f>'INF GERAIS'!E132</f>
        <v>CONSTRUÇÃO DE PRAÇA NO DISTRITO DE GRAVATÁ-AÇU</v>
      </c>
      <c r="F132" s="30" t="str">
        <f>'INF GERAIS'!G132</f>
        <v>NORMAL</v>
      </c>
      <c r="G132" s="18"/>
      <c r="H132" s="10"/>
      <c r="I132" s="34"/>
      <c r="J132" s="34"/>
      <c r="K132" s="18"/>
      <c r="L132" s="10"/>
      <c r="M132" s="34"/>
      <c r="N132" s="34"/>
      <c r="O132" s="18"/>
      <c r="P132" s="10"/>
      <c r="Q132" s="34"/>
      <c r="R132" s="34"/>
    </row>
    <row r="133" spans="2:18" ht="43.5" x14ac:dyDescent="0.35">
      <c r="B133" s="30" t="str">
        <f>'INF GERAIS'!B133&amp;IFERROR(IF(INDEX(APOIO!$A$5:$A$50,MATCH('INF GERAIS'!N133,APOIO!$B$5:$B$50,0))="NÃO",APOIO!$A$2&amp;"NÃO VÁLIDO",""),"")</f>
        <v>2014.0121</v>
      </c>
      <c r="C133" s="30" t="str">
        <f>'INF GERAIS'!C133</f>
        <v>AGRESTE CENTRAL</v>
      </c>
      <c r="D133" s="30" t="str">
        <f>'INF GERAIS'!D133</f>
        <v>CUPIRA</v>
      </c>
      <c r="E133" s="30" t="str">
        <f>'INF GERAIS'!E133</f>
        <v>CONSTRUÇÃO DE PAVIMENTAÇÃO EM PARALELEPÍPEDOS GRANÍTICOS</v>
      </c>
      <c r="F133" s="30" t="str">
        <f>'INF GERAIS'!G133</f>
        <v>NORMAL</v>
      </c>
      <c r="G133" s="18"/>
      <c r="H133" s="10"/>
      <c r="I133" s="34"/>
      <c r="J133" s="34"/>
      <c r="K133" s="18"/>
      <c r="L133" s="10"/>
      <c r="M133" s="34"/>
      <c r="N133" s="34"/>
      <c r="O133" s="18"/>
      <c r="P133" s="10"/>
      <c r="Q133" s="34"/>
      <c r="R133" s="34"/>
    </row>
    <row r="134" spans="2:18" ht="43.5" x14ac:dyDescent="0.35">
      <c r="B134" s="30" t="str">
        <f>'INF GERAIS'!B134&amp;IFERROR(IF(INDEX(APOIO!$A$5:$A$50,MATCH('INF GERAIS'!N134,APOIO!$B$5:$B$50,0))="NÃO",APOIO!$A$2&amp;"NÃO VÁLIDO",""),"")</f>
        <v>2014.0122</v>
      </c>
      <c r="C134" s="30" t="str">
        <f>'INF GERAIS'!C134</f>
        <v>AGRESTE CENTRAL</v>
      </c>
      <c r="D134" s="30" t="str">
        <f>'INF GERAIS'!D134</f>
        <v>CUPIRA</v>
      </c>
      <c r="E134" s="30" t="str">
        <f>'INF GERAIS'!E134</f>
        <v>CONSTRUÇÃO DO MERCADO DE CARNE NO BAIRRO NOVO HORIZONTE</v>
      </c>
      <c r="F134" s="30" t="str">
        <f>'INF GERAIS'!G134</f>
        <v>NORMAL</v>
      </c>
      <c r="G134" s="18"/>
      <c r="H134" s="10"/>
      <c r="I134" s="34"/>
      <c r="J134" s="34"/>
      <c r="K134" s="18"/>
      <c r="L134" s="10"/>
      <c r="M134" s="34"/>
      <c r="N134" s="34"/>
      <c r="O134" s="18"/>
      <c r="P134" s="10"/>
      <c r="Q134" s="34"/>
      <c r="R134" s="34"/>
    </row>
    <row r="135" spans="2:18" ht="43.5" x14ac:dyDescent="0.35">
      <c r="B135" s="30" t="str">
        <f>'INF GERAIS'!B135&amp;IFERROR(IF(INDEX(APOIO!$A$5:$A$50,MATCH('INF GERAIS'!N135,APOIO!$B$5:$B$50,0))="NÃO",APOIO!$A$2&amp;"NÃO VÁLIDO",""),"")</f>
        <v>2014.0123</v>
      </c>
      <c r="C135" s="30" t="str">
        <f>'INF GERAIS'!C135</f>
        <v>SERTÃO DO MOXOTÓ</v>
      </c>
      <c r="D135" s="30" t="str">
        <f>'INF GERAIS'!D135</f>
        <v>CUSTÓDIA</v>
      </c>
      <c r="E135" s="30" t="str">
        <f>'INF GERAIS'!E135</f>
        <v>APOIO A IMPLANTAÇÃO DE INFRA-ESTRUTURA URBANA NO MUNICÍPIO DE CUSTÓDIA</v>
      </c>
      <c r="F135" s="30" t="str">
        <f>'INF GERAIS'!G135</f>
        <v>NORMAL</v>
      </c>
      <c r="G135" s="18"/>
      <c r="H135" s="10"/>
      <c r="I135" s="34"/>
      <c r="J135" s="34"/>
      <c r="K135" s="18"/>
      <c r="L135" s="10"/>
      <c r="M135" s="34"/>
      <c r="N135" s="34"/>
      <c r="O135" s="18"/>
      <c r="P135" s="10"/>
      <c r="Q135" s="34"/>
      <c r="R135" s="34"/>
    </row>
    <row r="136" spans="2:18" ht="58" x14ac:dyDescent="0.35">
      <c r="B136" s="30" t="str">
        <f>'INF GERAIS'!B136&amp;IFERROR(IF(INDEX(APOIO!$A$5:$A$50,MATCH('INF GERAIS'!N136,APOIO!$B$5:$B$50,0))="NÃO",APOIO!$A$2&amp;"NÃO VÁLIDO",""),"")</f>
        <v>2014.0124</v>
      </c>
      <c r="C136" s="30" t="str">
        <f>'INF GERAIS'!C136</f>
        <v>SERTÃO DO SÃO FRANCISCO</v>
      </c>
      <c r="D136" s="30" t="str">
        <f>'INF GERAIS'!D136</f>
        <v>DORMENTES</v>
      </c>
      <c r="E136" s="30" t="str">
        <f>'INF GERAIS'!E136</f>
        <v>PAVIMENTAÇÃO ASFALTICA EM CBUQ E EM PARALELEPÍPEDOS GRANÍTICOS EM DIVERSAS RUAS DO MUNICÍPIO DE DORMENTES</v>
      </c>
      <c r="F136" s="30" t="str">
        <f>'INF GERAIS'!G136</f>
        <v>NORMAL</v>
      </c>
      <c r="G136" s="18"/>
      <c r="H136" s="10"/>
      <c r="I136" s="34"/>
      <c r="J136" s="34"/>
      <c r="K136" s="18"/>
      <c r="L136" s="10"/>
      <c r="M136" s="34"/>
      <c r="N136" s="34"/>
      <c r="O136" s="18"/>
      <c r="P136" s="10"/>
      <c r="Q136" s="34"/>
      <c r="R136" s="34"/>
    </row>
    <row r="137" spans="2:18" ht="29" x14ac:dyDescent="0.35">
      <c r="B137" s="30" t="str">
        <f>'INF GERAIS'!B137&amp;IFERROR(IF(INDEX(APOIO!$A$5:$A$50,MATCH('INF GERAIS'!N137,APOIO!$B$5:$B$50,0))="NÃO",APOIO!$A$2&amp;"NÃO VÁLIDO",""),"")</f>
        <v>2014.0125</v>
      </c>
      <c r="C137" s="30" t="str">
        <f>'INF GERAIS'!C137</f>
        <v>MATA SUL</v>
      </c>
      <c r="D137" s="30" t="str">
        <f>'INF GERAIS'!D137</f>
        <v>ESCADA</v>
      </c>
      <c r="E137" s="30" t="str">
        <f>'INF GERAIS'!E137</f>
        <v>PAVIMENTAÇÃO DE  RUAS</v>
      </c>
      <c r="F137" s="30" t="str">
        <f>'INF GERAIS'!G137</f>
        <v>NORMAL</v>
      </c>
      <c r="G137" s="18"/>
      <c r="H137" s="10"/>
      <c r="I137" s="34"/>
      <c r="J137" s="34"/>
      <c r="K137" s="18"/>
      <c r="L137" s="10"/>
      <c r="M137" s="34"/>
      <c r="N137" s="34"/>
      <c r="O137" s="18"/>
      <c r="P137" s="10"/>
      <c r="Q137" s="34"/>
      <c r="R137" s="34"/>
    </row>
    <row r="138" spans="2:18" ht="29" x14ac:dyDescent="0.35">
      <c r="B138" s="30" t="str">
        <f>'INF GERAIS'!B138&amp;IFERROR(IF(INDEX(APOIO!$A$5:$A$50,MATCH('INF GERAIS'!N138,APOIO!$B$5:$B$50,0))="NÃO",APOIO!$A$2&amp;"NÃO VÁLIDO",""),"")</f>
        <v>2014.0126</v>
      </c>
      <c r="C138" s="30" t="str">
        <f>'INF GERAIS'!C138</f>
        <v>MATA SUL</v>
      </c>
      <c r="D138" s="30" t="str">
        <f>'INF GERAIS'!D138</f>
        <v>ESCADA</v>
      </c>
      <c r="E138" s="30" t="str">
        <f>'INF GERAIS'!E138</f>
        <v>MUROS DE ARRIMO, ACESSOS E ESCADARIAS</v>
      </c>
      <c r="F138" s="30" t="str">
        <f>'INF GERAIS'!G138</f>
        <v>NORMAL</v>
      </c>
      <c r="G138" s="18"/>
      <c r="H138" s="10"/>
      <c r="I138" s="34"/>
      <c r="J138" s="34"/>
      <c r="K138" s="18"/>
      <c r="L138" s="10"/>
      <c r="M138" s="34"/>
      <c r="N138" s="34"/>
      <c r="O138" s="18"/>
      <c r="P138" s="10"/>
      <c r="Q138" s="34"/>
      <c r="R138" s="34"/>
    </row>
    <row r="139" spans="2:18" ht="29" x14ac:dyDescent="0.35">
      <c r="B139" s="30" t="str">
        <f>'INF GERAIS'!B139&amp;IFERROR(IF(INDEX(APOIO!$A$5:$A$50,MATCH('INF GERAIS'!N139,APOIO!$B$5:$B$50,0))="NÃO",APOIO!$A$2&amp;"NÃO VÁLIDO",""),"")</f>
        <v>2014.0127</v>
      </c>
      <c r="C139" s="30" t="str">
        <f>'INF GERAIS'!C139</f>
        <v>MATA SUL</v>
      </c>
      <c r="D139" s="30" t="str">
        <f>'INF GERAIS'!D139</f>
        <v>ESCADA</v>
      </c>
      <c r="E139" s="30" t="str">
        <f>'INF GERAIS'!E139</f>
        <v>REQUALIFICAÇÃO DE PRAÇAS</v>
      </c>
      <c r="F139" s="30" t="str">
        <f>'INF GERAIS'!G139</f>
        <v>NORMAL</v>
      </c>
      <c r="G139" s="18"/>
      <c r="H139" s="10"/>
      <c r="I139" s="34"/>
      <c r="J139" s="34"/>
      <c r="K139" s="18"/>
      <c r="L139" s="10"/>
      <c r="M139" s="34"/>
      <c r="N139" s="34"/>
      <c r="O139" s="18"/>
      <c r="P139" s="10"/>
      <c r="Q139" s="34"/>
      <c r="R139" s="34"/>
    </row>
    <row r="140" spans="2:18" ht="29" x14ac:dyDescent="0.35">
      <c r="B140" s="30" t="str">
        <f>'INF GERAIS'!B140&amp;IFERROR(IF(INDEX(APOIO!$A$5:$A$50,MATCH('INF GERAIS'!N140,APOIO!$B$5:$B$50,0))="NÃO",APOIO!$A$2&amp;"NÃO VÁLIDO",""),"")</f>
        <v>2014.0128
NÃO VÁLIDO</v>
      </c>
      <c r="C140" s="30" t="str">
        <f>'INF GERAIS'!C140</f>
        <v>MATA SUL</v>
      </c>
      <c r="D140" s="30" t="str">
        <f>'INF GERAIS'!D140</f>
        <v>ESCADA</v>
      </c>
      <c r="E140" s="30" t="str">
        <f>'INF GERAIS'!E140</f>
        <v>REQUALIFICAÇÃO DO CENTRO COMERCIAL ATALAIA</v>
      </c>
      <c r="F140" s="30" t="str">
        <f>'INF GERAIS'!G140</f>
        <v>NORMAL</v>
      </c>
      <c r="G140" s="18"/>
      <c r="H140" s="10"/>
      <c r="I140" s="34"/>
      <c r="J140" s="34"/>
      <c r="K140" s="18"/>
      <c r="L140" s="10"/>
      <c r="M140" s="34"/>
      <c r="N140" s="34"/>
      <c r="O140" s="18"/>
      <c r="P140" s="10"/>
      <c r="Q140" s="34"/>
      <c r="R140" s="34"/>
    </row>
    <row r="141" spans="2:18" ht="29" x14ac:dyDescent="0.35">
      <c r="B141" s="30" t="str">
        <f>'INF GERAIS'!B141&amp;IFERROR(IF(INDEX(APOIO!$A$5:$A$50,MATCH('INF GERAIS'!N141,APOIO!$B$5:$B$50,0))="NÃO",APOIO!$A$2&amp;"NÃO VÁLIDO",""),"")</f>
        <v>2014.0129</v>
      </c>
      <c r="C141" s="30" t="str">
        <f>'INF GERAIS'!C141</f>
        <v>MATA SUL</v>
      </c>
      <c r="D141" s="30" t="str">
        <f>'INF GERAIS'!D141</f>
        <v>ESCADA</v>
      </c>
      <c r="E141" s="30" t="str">
        <f>'INF GERAIS'!E141</f>
        <v>RECONSTRUÇÃO DA PONTE DA MANGUEIRA</v>
      </c>
      <c r="F141" s="30" t="str">
        <f>'INF GERAIS'!G141</f>
        <v>NORMAL</v>
      </c>
      <c r="G141" s="18"/>
      <c r="H141" s="10"/>
      <c r="I141" s="34"/>
      <c r="J141" s="34"/>
      <c r="K141" s="18"/>
      <c r="L141" s="10"/>
      <c r="M141" s="34"/>
      <c r="N141" s="34"/>
      <c r="O141" s="18"/>
      <c r="P141" s="10"/>
      <c r="Q141" s="34"/>
      <c r="R141" s="34"/>
    </row>
    <row r="142" spans="2:18" ht="43.5" x14ac:dyDescent="0.35">
      <c r="B142" s="30" t="str">
        <f>'INF GERAIS'!B142&amp;IFERROR(IF(INDEX(APOIO!$A$5:$A$50,MATCH('INF GERAIS'!N142,APOIO!$B$5:$B$50,0))="NÃO",APOIO!$A$2&amp;"NÃO VÁLIDO",""),"")</f>
        <v>2014.0130</v>
      </c>
      <c r="C142" s="30" t="str">
        <f>'INF GERAIS'!C142</f>
        <v>SERTÃO DO ARARIPE</v>
      </c>
      <c r="D142" s="30" t="str">
        <f>'INF GERAIS'!D142</f>
        <v>EXU</v>
      </c>
      <c r="E142" s="30" t="str">
        <f>'INF GERAIS'!E142</f>
        <v>PAVIMENTAÇÃO EM PARALELEPIPEDO GRANITICO</v>
      </c>
      <c r="F142" s="30" t="str">
        <f>'INF GERAIS'!G142</f>
        <v>NORMAL</v>
      </c>
      <c r="G142" s="18"/>
      <c r="H142" s="10"/>
      <c r="I142" s="34"/>
      <c r="J142" s="34"/>
      <c r="K142" s="18"/>
      <c r="L142" s="10"/>
      <c r="M142" s="34"/>
      <c r="N142" s="34"/>
      <c r="O142" s="18"/>
      <c r="P142" s="10"/>
      <c r="Q142" s="34"/>
      <c r="R142" s="34"/>
    </row>
    <row r="143" spans="2:18" ht="43.5" x14ac:dyDescent="0.35">
      <c r="B143" s="30" t="str">
        <f>'INF GERAIS'!B143&amp;IFERROR(IF(INDEX(APOIO!$A$5:$A$50,MATCH('INF GERAIS'!N143,APOIO!$B$5:$B$50,0))="NÃO",APOIO!$A$2&amp;"NÃO VÁLIDO",""),"")</f>
        <v>2014.0131</v>
      </c>
      <c r="C143" s="30" t="str">
        <f>'INF GERAIS'!C143</f>
        <v>SERTÃO DO ARARIPE</v>
      </c>
      <c r="D143" s="30" t="str">
        <f>'INF GERAIS'!D143</f>
        <v>EXU</v>
      </c>
      <c r="E143" s="30" t="str">
        <f>'INF GERAIS'!E143</f>
        <v>REFORMA DO CENTRO POLIESPORTIVO</v>
      </c>
      <c r="F143" s="30" t="str">
        <f>'INF GERAIS'!G143</f>
        <v>NORMAL</v>
      </c>
      <c r="G143" s="18"/>
      <c r="H143" s="10"/>
      <c r="I143" s="34"/>
      <c r="J143" s="34"/>
      <c r="K143" s="18"/>
      <c r="L143" s="10"/>
      <c r="M143" s="34"/>
      <c r="N143" s="34"/>
      <c r="O143" s="18"/>
      <c r="P143" s="10"/>
      <c r="Q143" s="34"/>
      <c r="R143" s="34"/>
    </row>
    <row r="144" spans="2:18" ht="43.5" x14ac:dyDescent="0.35">
      <c r="B144" s="30" t="str">
        <f>'INF GERAIS'!B144&amp;IFERROR(IF(INDEX(APOIO!$A$5:$A$50,MATCH('INF GERAIS'!N144,APOIO!$B$5:$B$50,0))="NÃO",APOIO!$A$2&amp;"NÃO VÁLIDO",""),"")</f>
        <v>2014.0132</v>
      </c>
      <c r="C144" s="30" t="str">
        <f>'INF GERAIS'!C144</f>
        <v>AGRESTE SETENTRIONAL</v>
      </c>
      <c r="D144" s="30" t="str">
        <f>'INF GERAIS'!D144</f>
        <v>FEIRA NOVA</v>
      </c>
      <c r="E144" s="30" t="str">
        <f>'INF GERAIS'!E144</f>
        <v>IMPLANTAÇÃO DE PAVIMENTO EM PARALELEPIPEDOS GRANITICOS EM DIVERSAS RUAS</v>
      </c>
      <c r="F144" s="30" t="str">
        <f>'INF GERAIS'!G144</f>
        <v>NORMAL</v>
      </c>
      <c r="G144" s="18"/>
      <c r="H144" s="10"/>
      <c r="I144" s="34"/>
      <c r="J144" s="34"/>
      <c r="K144" s="18"/>
      <c r="L144" s="10"/>
      <c r="M144" s="34"/>
      <c r="N144" s="34"/>
      <c r="O144" s="18"/>
      <c r="P144" s="10"/>
      <c r="Q144" s="34"/>
      <c r="R144" s="34"/>
    </row>
    <row r="145" spans="2:18" ht="43.5" x14ac:dyDescent="0.35">
      <c r="B145" s="30" t="str">
        <f>'INF GERAIS'!B145&amp;IFERROR(IF(INDEX(APOIO!$A$5:$A$50,MATCH('INF GERAIS'!N145,APOIO!$B$5:$B$50,0))="NÃO",APOIO!$A$2&amp;"NÃO VÁLIDO",""),"")</f>
        <v>2014.0133</v>
      </c>
      <c r="C145" s="30" t="str">
        <f>'INF GERAIS'!C145</f>
        <v>AGRESTE SETENTRIONAL</v>
      </c>
      <c r="D145" s="30" t="str">
        <f>'INF GERAIS'!D145</f>
        <v>FEIRA NOVA</v>
      </c>
      <c r="E145" s="30" t="str">
        <f>'INF GERAIS'!E145</f>
        <v>CONSTRUÇÃO DO PATIO DE EVENTOS NO MUNICIPIO DE FEIRA NOVA</v>
      </c>
      <c r="F145" s="30" t="str">
        <f>'INF GERAIS'!G145</f>
        <v>NORMAL</v>
      </c>
      <c r="G145" s="18"/>
      <c r="H145" s="10"/>
      <c r="I145" s="34"/>
      <c r="J145" s="34"/>
      <c r="K145" s="18"/>
      <c r="L145" s="10"/>
      <c r="M145" s="34"/>
      <c r="N145" s="34"/>
      <c r="O145" s="18"/>
      <c r="P145" s="10"/>
      <c r="Q145" s="34"/>
      <c r="R145" s="34"/>
    </row>
    <row r="146" spans="2:18" ht="43.5" x14ac:dyDescent="0.35">
      <c r="B146" s="30" t="str">
        <f>'INF GERAIS'!B146&amp;IFERROR(IF(INDEX(APOIO!$A$5:$A$50,MATCH('INF GERAIS'!N146,APOIO!$B$5:$B$50,0))="NÃO",APOIO!$A$2&amp;"NÃO VÁLIDO",""),"")</f>
        <v>2014.0134</v>
      </c>
      <c r="C146" s="30" t="str">
        <f>'INF GERAIS'!C146</f>
        <v>AGRESTE SETENTRIONAL</v>
      </c>
      <c r="D146" s="30" t="str">
        <f>'INF GERAIS'!D146</f>
        <v>FEIRA NOVA</v>
      </c>
      <c r="E146" s="30" t="str">
        <f>'INF GERAIS'!E146</f>
        <v>REVITALIZAÇÃO DO TREVO DA ENTRADA DA CIDADE</v>
      </c>
      <c r="F146" s="30" t="str">
        <f>'INF GERAIS'!G146</f>
        <v>NORMAL</v>
      </c>
      <c r="G146" s="18"/>
      <c r="H146" s="10"/>
      <c r="I146" s="34"/>
      <c r="J146" s="34"/>
      <c r="K146" s="18"/>
      <c r="L146" s="10"/>
      <c r="M146" s="34"/>
      <c r="N146" s="34"/>
      <c r="O146" s="18"/>
      <c r="P146" s="10"/>
      <c r="Q146" s="34"/>
      <c r="R146" s="34"/>
    </row>
    <row r="147" spans="2:18" ht="29" x14ac:dyDescent="0.35">
      <c r="B147" s="30" t="str">
        <f>'INF GERAIS'!B147&amp;IFERROR(IF(INDEX(APOIO!$A$5:$A$50,MATCH('INF GERAIS'!N147,APOIO!$B$5:$B$50,0))="NÃO",APOIO!$A$2&amp;"NÃO VÁLIDO",""),"")</f>
        <v>2014.0135</v>
      </c>
      <c r="C147" s="30" t="str">
        <f>'INF GERAIS'!C147</f>
        <v>MATA NORTE</v>
      </c>
      <c r="D147" s="30" t="str">
        <f>'INF GERAIS'!D147</f>
        <v>FERREIROS</v>
      </c>
      <c r="E147" s="30" t="str">
        <f>'INF GERAIS'!E147</f>
        <v>PAVIMENTAÇÃO EM PARALELO GRANÍTICOS</v>
      </c>
      <c r="F147" s="30" t="str">
        <f>'INF GERAIS'!G147</f>
        <v>NORMAL</v>
      </c>
      <c r="G147" s="18"/>
      <c r="H147" s="10"/>
      <c r="I147" s="34"/>
      <c r="J147" s="34"/>
      <c r="K147" s="18"/>
      <c r="L147" s="10"/>
      <c r="M147" s="34"/>
      <c r="N147" s="34"/>
      <c r="O147" s="18"/>
      <c r="P147" s="10"/>
      <c r="Q147" s="34"/>
      <c r="R147" s="34"/>
    </row>
    <row r="148" spans="2:18" ht="43.5" x14ac:dyDescent="0.35">
      <c r="B148" s="30" t="str">
        <f>'INF GERAIS'!B148&amp;IFERROR(IF(INDEX(APOIO!$A$5:$A$50,MATCH('INF GERAIS'!N148,APOIO!$B$5:$B$50,0))="NÃO",APOIO!$A$2&amp;"NÃO VÁLIDO",""),"")</f>
        <v>2014.0136</v>
      </c>
      <c r="C148" s="30" t="str">
        <f>'INF GERAIS'!C148</f>
        <v>SERTÃO DO PAJEÚ</v>
      </c>
      <c r="D148" s="30" t="str">
        <f>'INF GERAIS'!D148</f>
        <v>FLORES</v>
      </c>
      <c r="E148" s="30" t="str">
        <f>'INF GERAIS'!E148</f>
        <v>CONSTRUÇÃO DE PÁTIO DE EVENTOS</v>
      </c>
      <c r="F148" s="30" t="str">
        <f>'INF GERAIS'!G148</f>
        <v>NORMAL</v>
      </c>
      <c r="G148" s="18"/>
      <c r="H148" s="10"/>
      <c r="I148" s="34"/>
      <c r="J148" s="34"/>
      <c r="K148" s="18"/>
      <c r="L148" s="10"/>
      <c r="M148" s="34"/>
      <c r="N148" s="34"/>
      <c r="O148" s="18"/>
      <c r="P148" s="10"/>
      <c r="Q148" s="34"/>
      <c r="R148" s="34"/>
    </row>
    <row r="149" spans="2:18" ht="43.5" x14ac:dyDescent="0.35">
      <c r="B149" s="30" t="str">
        <f>'INF GERAIS'!B149&amp;IFERROR(IF(INDEX(APOIO!$A$5:$A$50,MATCH('INF GERAIS'!N149,APOIO!$B$5:$B$50,0))="NÃO",APOIO!$A$2&amp;"NÃO VÁLIDO",""),"")</f>
        <v>2014.0137</v>
      </c>
      <c r="C149" s="30" t="str">
        <f>'INF GERAIS'!C149</f>
        <v>SERTÃO DO PAJEÚ</v>
      </c>
      <c r="D149" s="30" t="str">
        <f>'INF GERAIS'!D149</f>
        <v>FLORES</v>
      </c>
      <c r="E149" s="30" t="str">
        <f>'INF GERAIS'!E149</f>
        <v>PAVIMENTAÇÃO EM PARALELEPÍPEDOS GRANÍTICOS EM DIVERSAS RUAS</v>
      </c>
      <c r="F149" s="30" t="str">
        <f>'INF GERAIS'!G149</f>
        <v>NORMAL</v>
      </c>
      <c r="G149" s="18"/>
      <c r="H149" s="10"/>
      <c r="I149" s="34"/>
      <c r="J149" s="34"/>
      <c r="K149" s="18"/>
      <c r="L149" s="10"/>
      <c r="M149" s="34"/>
      <c r="N149" s="34"/>
      <c r="O149" s="18"/>
      <c r="P149" s="10"/>
      <c r="Q149" s="34"/>
      <c r="R149" s="34"/>
    </row>
    <row r="150" spans="2:18" ht="58" x14ac:dyDescent="0.35">
      <c r="B150" s="30" t="str">
        <f>'INF GERAIS'!B150&amp;IFERROR(IF(INDEX(APOIO!$A$5:$A$50,MATCH('INF GERAIS'!N150,APOIO!$B$5:$B$50,0))="NÃO",APOIO!$A$2&amp;"NÃO VÁLIDO",""),"")</f>
        <v>2014.0138</v>
      </c>
      <c r="C150" s="30" t="str">
        <f>'INF GERAIS'!C150</f>
        <v>SERTÃO DE ITAPARICA</v>
      </c>
      <c r="D150" s="30" t="str">
        <f>'INF GERAIS'!D150</f>
        <v>FLORESTA</v>
      </c>
      <c r="E150" s="30" t="str">
        <f>'INF GERAIS'!E150</f>
        <v>CONSTRUÇÃO DA PRAÇA TRÊS MARIAS NA SEDE DO MUNICÍPIO</v>
      </c>
      <c r="F150" s="30" t="str">
        <f>'INF GERAIS'!G150</f>
        <v>NORMAL</v>
      </c>
      <c r="G150" s="18"/>
      <c r="H150" s="10"/>
      <c r="I150" s="34"/>
      <c r="J150" s="34"/>
      <c r="K150" s="18"/>
      <c r="L150" s="10"/>
      <c r="M150" s="34"/>
      <c r="N150" s="34"/>
      <c r="O150" s="18"/>
      <c r="P150" s="10"/>
      <c r="Q150" s="34"/>
      <c r="R150" s="34"/>
    </row>
    <row r="151" spans="2:18" ht="116" x14ac:dyDescent="0.35">
      <c r="B151" s="30" t="str">
        <f>'INF GERAIS'!B151&amp;IFERROR(IF(INDEX(APOIO!$A$5:$A$50,MATCH('INF GERAIS'!N151,APOIO!$B$5:$B$50,0))="NÃO",APOIO!$A$2&amp;"NÃO VÁLIDO",""),"")</f>
        <v>2014.0139</v>
      </c>
      <c r="C151" s="30" t="str">
        <f>'INF GERAIS'!C151</f>
        <v>SERTÃO DE ITAPARICA</v>
      </c>
      <c r="D151" s="30" t="str">
        <f>'INF GERAIS'!D151</f>
        <v>FLORESTA</v>
      </c>
      <c r="E151" s="30" t="str">
        <f>'INF GERAIS'!E151</f>
        <v>REVITALIZAÇÃO DAS PRAÇAS E CANTERIOS DAS AVENIDAS DEP. ANTÔNIO CAVALCANTI NOVAES , AUDOMAR FERRAZ, ANTÔNIO FERRAZ BOIADEIRO E PRAÇA CEL. FAUSTO FERRAZDA TRAVESSA MANOEL CORNÉLIO NA SEDE DO MUNICÍPIO</v>
      </c>
      <c r="F151" s="30" t="str">
        <f>'INF GERAIS'!G151</f>
        <v>NORMAL</v>
      </c>
      <c r="G151" s="18"/>
      <c r="H151" s="10"/>
      <c r="I151" s="34"/>
      <c r="J151" s="34"/>
      <c r="K151" s="18"/>
      <c r="L151" s="10"/>
      <c r="M151" s="34"/>
      <c r="N151" s="34"/>
      <c r="O151" s="18"/>
      <c r="P151" s="10"/>
      <c r="Q151" s="34"/>
      <c r="R151" s="34"/>
    </row>
    <row r="152" spans="2:18" ht="72.5" x14ac:dyDescent="0.35">
      <c r="B152" s="30" t="str">
        <f>'INF GERAIS'!B152&amp;IFERROR(IF(INDEX(APOIO!$A$5:$A$50,MATCH('INF GERAIS'!N152,APOIO!$B$5:$B$50,0))="NÃO",APOIO!$A$2&amp;"NÃO VÁLIDO",""),"")</f>
        <v>2014.0140</v>
      </c>
      <c r="C152" s="30" t="str">
        <f>'INF GERAIS'!C152</f>
        <v>SERTÃO DE ITAPARICA</v>
      </c>
      <c r="D152" s="30" t="str">
        <f>'INF GERAIS'!D152</f>
        <v>FLORESTA</v>
      </c>
      <c r="E152" s="30" t="str">
        <f>'INF GERAIS'!E152</f>
        <v>PAVIMENTAÇÃO GRANÍTICA DAS RUAS PADRE FREDERICO E FORUTUNATA GOMINHO E DA TRAVESSA PADRE FREDERICO NA SEDE DO MUNICÍPIO</v>
      </c>
      <c r="F152" s="30" t="str">
        <f>'INF GERAIS'!G152</f>
        <v>NORMAL</v>
      </c>
      <c r="G152" s="18"/>
      <c r="H152" s="10"/>
      <c r="I152" s="34"/>
      <c r="J152" s="34"/>
      <c r="K152" s="18"/>
      <c r="L152" s="10"/>
      <c r="M152" s="34"/>
      <c r="N152" s="34"/>
      <c r="O152" s="18"/>
      <c r="P152" s="10"/>
      <c r="Q152" s="34"/>
      <c r="R152" s="34"/>
    </row>
    <row r="153" spans="2:18" ht="58" x14ac:dyDescent="0.35">
      <c r="B153" s="30" t="str">
        <f>'INF GERAIS'!B153&amp;IFERROR(IF(INDEX(APOIO!$A$5:$A$50,MATCH('INF GERAIS'!N153,APOIO!$B$5:$B$50,0))="NÃO",APOIO!$A$2&amp;"NÃO VÁLIDO",""),"")</f>
        <v>2014.0141</v>
      </c>
      <c r="C153" s="30" t="str">
        <f>'INF GERAIS'!C153</f>
        <v>SERTÃO DE ITAPARICA</v>
      </c>
      <c r="D153" s="30" t="str">
        <f>'INF GERAIS'!D153</f>
        <v>FLORESTA</v>
      </c>
      <c r="E153" s="30" t="str">
        <f>'INF GERAIS'!E153</f>
        <v>PAVIMENTAÇÃO GRANÍTICA DA RUA WASHINGTON NUNES NOGUEIRA NA SEDE DO MUNICÍPIO</v>
      </c>
      <c r="F153" s="30" t="str">
        <f>'INF GERAIS'!G153</f>
        <v>NORMAL</v>
      </c>
      <c r="G153" s="18"/>
      <c r="H153" s="10"/>
      <c r="I153" s="34"/>
      <c r="J153" s="34"/>
      <c r="K153" s="18"/>
      <c r="L153" s="10"/>
      <c r="M153" s="34"/>
      <c r="N153" s="34"/>
      <c r="O153" s="18"/>
      <c r="P153" s="10"/>
      <c r="Q153" s="34"/>
      <c r="R153" s="34"/>
    </row>
    <row r="154" spans="2:18" ht="58" x14ac:dyDescent="0.35">
      <c r="B154" s="30" t="str">
        <f>'INF GERAIS'!B154&amp;IFERROR(IF(INDEX(APOIO!$A$5:$A$50,MATCH('INF GERAIS'!N154,APOIO!$B$5:$B$50,0))="NÃO",APOIO!$A$2&amp;"NÃO VÁLIDO",""),"")</f>
        <v>2014.0142</v>
      </c>
      <c r="C154" s="30" t="str">
        <f>'INF GERAIS'!C154</f>
        <v>SERTÃO DE ITAPARICA</v>
      </c>
      <c r="D154" s="30" t="str">
        <f>'INF GERAIS'!D154</f>
        <v>FLORESTA</v>
      </c>
      <c r="E154" s="30" t="str">
        <f>'INF GERAIS'!E154</f>
        <v>PAVIMENTAÇÃO GRANÍTICA DA TRAVESSA MANOEL CORNÉLIO NA SEDE DO MUNICÍPIO</v>
      </c>
      <c r="F154" s="30" t="str">
        <f>'INF GERAIS'!G154</f>
        <v>NORMAL</v>
      </c>
      <c r="G154" s="18"/>
      <c r="H154" s="10"/>
      <c r="I154" s="34"/>
      <c r="J154" s="34"/>
      <c r="K154" s="18"/>
      <c r="L154" s="10"/>
      <c r="M154" s="34"/>
      <c r="N154" s="34"/>
      <c r="O154" s="18"/>
      <c r="P154" s="10"/>
      <c r="Q154" s="34"/>
      <c r="R154" s="34"/>
    </row>
    <row r="155" spans="2:18" ht="72.5" x14ac:dyDescent="0.35">
      <c r="B155" s="30" t="str">
        <f>'INF GERAIS'!B155&amp;IFERROR(IF(INDEX(APOIO!$A$5:$A$50,MATCH('INF GERAIS'!N155,APOIO!$B$5:$B$50,0))="NÃO",APOIO!$A$2&amp;"NÃO VÁLIDO",""),"")</f>
        <v>2014.0143</v>
      </c>
      <c r="C155" s="30" t="str">
        <f>'INF GERAIS'!C155</f>
        <v>AGRESTE SETENTRIONAL</v>
      </c>
      <c r="D155" s="30" t="str">
        <f>'INF GERAIS'!D155</f>
        <v>FREI MIGUELINHO</v>
      </c>
      <c r="E155" s="30" t="str">
        <f>'INF GERAIS'!E155</f>
        <v>PAVIMENTAÇÃO EM PARALELEPÍPEDOS DE DIVERSAS RUAS NOS POVOADOS DE CAPIVARA, CHÃ GRANDE, LAGOA DO MEIO, PATOS E PLACAS</v>
      </c>
      <c r="F155" s="30" t="str">
        <f>'INF GERAIS'!G155</f>
        <v>NORMAL</v>
      </c>
      <c r="G155" s="18"/>
      <c r="H155" s="10"/>
      <c r="I155" s="34"/>
      <c r="J155" s="34"/>
      <c r="K155" s="18"/>
      <c r="L155" s="10"/>
      <c r="M155" s="34"/>
      <c r="N155" s="34"/>
      <c r="O155" s="18"/>
      <c r="P155" s="10"/>
      <c r="Q155" s="34"/>
      <c r="R155" s="34"/>
    </row>
    <row r="156" spans="2:18" ht="43.5" x14ac:dyDescent="0.35">
      <c r="B156" s="30" t="str">
        <f>'INF GERAIS'!B156&amp;IFERROR(IF(INDEX(APOIO!$A$5:$A$50,MATCH('INF GERAIS'!N156,APOIO!$B$5:$B$50,0))="NÃO",APOIO!$A$2&amp;"NÃO VÁLIDO",""),"")</f>
        <v>2014.0144</v>
      </c>
      <c r="C156" s="30" t="str">
        <f>'INF GERAIS'!C156</f>
        <v>AGRESTE SETENTRIONAL</v>
      </c>
      <c r="D156" s="30" t="str">
        <f>'INF GERAIS'!D156</f>
        <v>FREI MIGUELINHO</v>
      </c>
      <c r="E156" s="30" t="str">
        <f>'INF GERAIS'!E156</f>
        <v>PAVIMENTAÇÃO DE ACESSOS RURAIS DA CIDADE</v>
      </c>
      <c r="F156" s="30" t="str">
        <f>'INF GERAIS'!G156</f>
        <v>NORMAL</v>
      </c>
      <c r="G156" s="18"/>
      <c r="H156" s="10"/>
      <c r="I156" s="34"/>
      <c r="J156" s="34"/>
      <c r="K156" s="18"/>
      <c r="L156" s="10"/>
      <c r="M156" s="34"/>
      <c r="N156" s="34"/>
      <c r="O156" s="18"/>
      <c r="P156" s="10"/>
      <c r="Q156" s="34"/>
      <c r="R156" s="34"/>
    </row>
    <row r="157" spans="2:18" ht="43.5" x14ac:dyDescent="0.35">
      <c r="B157" s="30" t="str">
        <f>'INF GERAIS'!B157&amp;IFERROR(IF(INDEX(APOIO!$A$5:$A$50,MATCH('INF GERAIS'!N157,APOIO!$B$5:$B$50,0))="NÃO",APOIO!$A$2&amp;"NÃO VÁLIDO",""),"")</f>
        <v>2014.0145</v>
      </c>
      <c r="C157" s="30" t="str">
        <f>'INF GERAIS'!C157</f>
        <v>AGRESTE SETENTRIONAL</v>
      </c>
      <c r="D157" s="30" t="str">
        <f>'INF GERAIS'!D157</f>
        <v>FREI MIGUELINHO</v>
      </c>
      <c r="E157" s="30" t="str">
        <f>'INF GERAIS'!E157</f>
        <v>URBANIZAÇÃO DO CORREDOR VIÁRIO DO CENTRO DA CIDADE</v>
      </c>
      <c r="F157" s="30" t="str">
        <f>'INF GERAIS'!G157</f>
        <v>NORMAL</v>
      </c>
      <c r="G157" s="18"/>
      <c r="H157" s="10"/>
      <c r="I157" s="34"/>
      <c r="J157" s="34"/>
      <c r="K157" s="18"/>
      <c r="L157" s="10"/>
      <c r="M157" s="34"/>
      <c r="N157" s="34"/>
      <c r="O157" s="18"/>
      <c r="P157" s="10"/>
      <c r="Q157" s="34"/>
      <c r="R157" s="34"/>
    </row>
    <row r="158" spans="2:18" ht="58" x14ac:dyDescent="0.35">
      <c r="B158" s="30" t="str">
        <f>'INF GERAIS'!B158&amp;IFERROR(IF(INDEX(APOIO!$A$5:$A$50,MATCH('INF GERAIS'!N158,APOIO!$B$5:$B$50,0))="NÃO",APOIO!$A$2&amp;"NÃO VÁLIDO",""),"")</f>
        <v>2014.0146
NÃO VÁLIDO</v>
      </c>
      <c r="C158" s="30" t="str">
        <f>'INF GERAIS'!C158</f>
        <v>MATA SUL</v>
      </c>
      <c r="D158" s="30" t="str">
        <f>'INF GERAIS'!D158</f>
        <v>GAMELEIRA</v>
      </c>
      <c r="E158" s="30" t="str">
        <f>'INF GERAIS'!E158</f>
        <v>REFORMA DO TREVO DA ENTRADA DA CIDADE E CONSTRUÇÃO DE ABRIGO DE ONIBUS</v>
      </c>
      <c r="F158" s="30" t="str">
        <f>'INF GERAIS'!G158</f>
        <v>NORMAL</v>
      </c>
      <c r="G158" s="18"/>
      <c r="H158" s="10"/>
      <c r="I158" s="34"/>
      <c r="J158" s="34"/>
      <c r="K158" s="18"/>
      <c r="L158" s="10"/>
      <c r="M158" s="34"/>
      <c r="N158" s="34"/>
      <c r="O158" s="18"/>
      <c r="P158" s="10"/>
      <c r="Q158" s="34"/>
      <c r="R158" s="34"/>
    </row>
    <row r="159" spans="2:18" ht="29" x14ac:dyDescent="0.35">
      <c r="B159" s="30" t="str">
        <f>'INF GERAIS'!B159&amp;IFERROR(IF(INDEX(APOIO!$A$5:$A$50,MATCH('INF GERAIS'!N159,APOIO!$B$5:$B$50,0))="NÃO",APOIO!$A$2&amp;"NÃO VÁLIDO",""),"")</f>
        <v>2014.0147
NÃO VÁLIDO</v>
      </c>
      <c r="C159" s="30" t="str">
        <f>'INF GERAIS'!C159</f>
        <v>MATA SUL</v>
      </c>
      <c r="D159" s="30" t="str">
        <f>'INF GERAIS'!D159</f>
        <v>GAMELEIRA</v>
      </c>
      <c r="E159" s="30" t="str">
        <f>'INF GERAIS'!E159</f>
        <v>CONSTRUÇÃO DE QUADRA POLIESPORTIVA COBERTA</v>
      </c>
      <c r="F159" s="30" t="str">
        <f>'INF GERAIS'!G159</f>
        <v>NORMAL</v>
      </c>
      <c r="G159" s="18"/>
      <c r="H159" s="10"/>
      <c r="I159" s="34"/>
      <c r="J159" s="34"/>
      <c r="K159" s="18"/>
      <c r="L159" s="10"/>
      <c r="M159" s="34"/>
      <c r="N159" s="34"/>
      <c r="O159" s="18"/>
      <c r="P159" s="10"/>
      <c r="Q159" s="34"/>
      <c r="R159" s="34"/>
    </row>
    <row r="160" spans="2:18" ht="29" x14ac:dyDescent="0.35">
      <c r="B160" s="30" t="str">
        <f>'INF GERAIS'!B160&amp;IFERROR(IF(INDEX(APOIO!$A$5:$A$50,MATCH('INF GERAIS'!N160,APOIO!$B$5:$B$50,0))="NÃO",APOIO!$A$2&amp;"NÃO VÁLIDO",""),"")</f>
        <v>2014.0148
NÃO VÁLIDO</v>
      </c>
      <c r="C160" s="30" t="str">
        <f>'INF GERAIS'!C160</f>
        <v>MATA SUL</v>
      </c>
      <c r="D160" s="30" t="str">
        <f>'INF GERAIS'!D160</f>
        <v>GAMELEIRA</v>
      </c>
      <c r="E160" s="30" t="str">
        <f>'INF GERAIS'!E160</f>
        <v>CONSTRUÇÃO DE REDE DE DRENAGEM</v>
      </c>
      <c r="F160" s="30" t="str">
        <f>'INF GERAIS'!G160</f>
        <v>NORMAL</v>
      </c>
      <c r="G160" s="18"/>
      <c r="H160" s="10"/>
      <c r="I160" s="34"/>
      <c r="J160" s="34"/>
      <c r="K160" s="18"/>
      <c r="L160" s="10"/>
      <c r="M160" s="34"/>
      <c r="N160" s="34"/>
      <c r="O160" s="18"/>
      <c r="P160" s="10"/>
      <c r="Q160" s="34"/>
      <c r="R160" s="34"/>
    </row>
    <row r="161" spans="2:18" ht="29" x14ac:dyDescent="0.35">
      <c r="B161" s="30" t="str">
        <f>'INF GERAIS'!B161&amp;IFERROR(IF(INDEX(APOIO!$A$5:$A$50,MATCH('INF GERAIS'!N161,APOIO!$B$5:$B$50,0))="NÃO",APOIO!$A$2&amp;"NÃO VÁLIDO",""),"")</f>
        <v>2014.0149
NÃO VÁLIDO</v>
      </c>
      <c r="C161" s="30" t="str">
        <f>'INF GERAIS'!C161</f>
        <v>MATA SUL</v>
      </c>
      <c r="D161" s="30" t="str">
        <f>'INF GERAIS'!D161</f>
        <v>GAMELEIRA</v>
      </c>
      <c r="E161" s="30" t="str">
        <f>'INF GERAIS'!E161</f>
        <v>REFORMA DO ESTADIO MUNICIPAL</v>
      </c>
      <c r="F161" s="30" t="str">
        <f>'INF GERAIS'!G161</f>
        <v>NORMAL</v>
      </c>
      <c r="G161" s="18"/>
      <c r="H161" s="10"/>
      <c r="I161" s="34"/>
      <c r="J161" s="34"/>
      <c r="K161" s="18"/>
      <c r="L161" s="10"/>
      <c r="M161" s="34"/>
      <c r="N161" s="34"/>
      <c r="O161" s="18"/>
      <c r="P161" s="10"/>
      <c r="Q161" s="34"/>
      <c r="R161" s="34"/>
    </row>
    <row r="162" spans="2:18" ht="72.5" x14ac:dyDescent="0.35">
      <c r="B162" s="30" t="str">
        <f>'INF GERAIS'!B162&amp;IFERROR(IF(INDEX(APOIO!$A$5:$A$50,MATCH('INF GERAIS'!N162,APOIO!$B$5:$B$50,0))="NÃO",APOIO!$A$2&amp;"NÃO VÁLIDO",""),"")</f>
        <v>2014.0150</v>
      </c>
      <c r="C162" s="30" t="str">
        <f>'INF GERAIS'!C162</f>
        <v>MATA SUL</v>
      </c>
      <c r="D162" s="30" t="str">
        <f>'INF GERAIS'!D162</f>
        <v>GAMELEIRA</v>
      </c>
      <c r="E162" s="30" t="str">
        <f>'INF GERAIS'!E162</f>
        <v>PAVIMENTAÇÃO DE PARALELEPÍPEDOS GRANÍTICOS NOS BAIRRO DE SANTA TEREZINHA E BAIRRO NOVA GAMELEIRA</v>
      </c>
      <c r="F162" s="30" t="str">
        <f>'INF GERAIS'!G162</f>
        <v>NORMAL</v>
      </c>
      <c r="G162" s="18"/>
      <c r="H162" s="10"/>
      <c r="I162" s="34"/>
      <c r="J162" s="34"/>
      <c r="K162" s="18"/>
      <c r="L162" s="10"/>
      <c r="M162" s="34"/>
      <c r="N162" s="34"/>
      <c r="O162" s="18"/>
      <c r="P162" s="10"/>
      <c r="Q162" s="34"/>
      <c r="R162" s="34"/>
    </row>
    <row r="163" spans="2:18" ht="43.5" x14ac:dyDescent="0.35">
      <c r="B163" s="30" t="str">
        <f>'INF GERAIS'!B163&amp;IFERROR(IF(INDEX(APOIO!$A$5:$A$50,MATCH('INF GERAIS'!N163,APOIO!$B$5:$B$50,0))="NÃO",APOIO!$A$2&amp;"NÃO VÁLIDO",""),"")</f>
        <v>2014.0151</v>
      </c>
      <c r="C163" s="30" t="str">
        <f>'INF GERAIS'!C163</f>
        <v>AGRESTE MERIDIONAL</v>
      </c>
      <c r="D163" s="30" t="str">
        <f>'INF GERAIS'!D163</f>
        <v>GARANHUNS</v>
      </c>
      <c r="E163" s="30" t="str">
        <f>'INF GERAIS'!E163</f>
        <v>CONSTRUÇÃO DO CAMPO DE FUTEBOL DO PARQUE EUCLIDES DOURADO</v>
      </c>
      <c r="F163" s="30" t="str">
        <f>'INF GERAIS'!G163</f>
        <v>NORMAL</v>
      </c>
      <c r="G163" s="18"/>
      <c r="H163" s="10"/>
      <c r="I163" s="34"/>
      <c r="J163" s="34"/>
      <c r="K163" s="18"/>
      <c r="L163" s="10"/>
      <c r="M163" s="34"/>
      <c r="N163" s="34"/>
      <c r="O163" s="18"/>
      <c r="P163" s="10"/>
      <c r="Q163" s="34"/>
      <c r="R163" s="34"/>
    </row>
    <row r="164" spans="2:18" ht="43.5" x14ac:dyDescent="0.35">
      <c r="B164" s="30" t="str">
        <f>'INF GERAIS'!B164&amp;IFERROR(IF(INDEX(APOIO!$A$5:$A$50,MATCH('INF GERAIS'!N164,APOIO!$B$5:$B$50,0))="NÃO",APOIO!$A$2&amp;"NÃO VÁLIDO",""),"")</f>
        <v>2014.0152</v>
      </c>
      <c r="C164" s="30" t="str">
        <f>'INF GERAIS'!C164</f>
        <v>AGRESTE MERIDIONAL</v>
      </c>
      <c r="D164" s="30" t="str">
        <f>'INF GERAIS'!D164</f>
        <v>GARANHUNS</v>
      </c>
      <c r="E164" s="30" t="str">
        <f>'INF GERAIS'!E164</f>
        <v>MELHORIA DA INFRAESTRUTURA DO INDIANO E LACERDÓPOLIS</v>
      </c>
      <c r="F164" s="30" t="str">
        <f>'INF GERAIS'!G164</f>
        <v>NORMAL</v>
      </c>
      <c r="G164" s="18"/>
      <c r="H164" s="10"/>
      <c r="I164" s="34"/>
      <c r="J164" s="34"/>
      <c r="K164" s="18"/>
      <c r="L164" s="10"/>
      <c r="M164" s="34"/>
      <c r="N164" s="34"/>
      <c r="O164" s="18"/>
      <c r="P164" s="10"/>
      <c r="Q164" s="34"/>
      <c r="R164" s="34"/>
    </row>
    <row r="165" spans="2:18" ht="43.5" x14ac:dyDescent="0.35">
      <c r="B165" s="30" t="str">
        <f>'INF GERAIS'!B165&amp;IFERROR(IF(INDEX(APOIO!$A$5:$A$50,MATCH('INF GERAIS'!N165,APOIO!$B$5:$B$50,0))="NÃO",APOIO!$A$2&amp;"NÃO VÁLIDO",""),"")</f>
        <v>2014.0153</v>
      </c>
      <c r="C165" s="30" t="str">
        <f>'INF GERAIS'!C165</f>
        <v>AGRESTE MERIDIONAL</v>
      </c>
      <c r="D165" s="30" t="str">
        <f>'INF GERAIS'!D165</f>
        <v>GARANHUNS</v>
      </c>
      <c r="E165" s="30" t="str">
        <f>'INF GERAIS'!E165</f>
        <v>MELHORIA DA INFRAESTRUTURA NO BAIRRO FRANCISCO FIGUEIRA</v>
      </c>
      <c r="F165" s="30" t="str">
        <f>'INF GERAIS'!G165</f>
        <v>NORMAL</v>
      </c>
      <c r="G165" s="18"/>
      <c r="H165" s="10"/>
      <c r="I165" s="34"/>
      <c r="J165" s="34"/>
      <c r="K165" s="18"/>
      <c r="L165" s="10"/>
      <c r="M165" s="34"/>
      <c r="N165" s="34"/>
      <c r="O165" s="18"/>
      <c r="P165" s="10"/>
      <c r="Q165" s="34"/>
      <c r="R165" s="34"/>
    </row>
    <row r="166" spans="2:18" ht="43.5" x14ac:dyDescent="0.35">
      <c r="B166" s="30" t="str">
        <f>'INF GERAIS'!B166&amp;IFERROR(IF(INDEX(APOIO!$A$5:$A$50,MATCH('INF GERAIS'!N166,APOIO!$B$5:$B$50,0))="NÃO",APOIO!$A$2&amp;"NÃO VÁLIDO",""),"")</f>
        <v>2014.0154</v>
      </c>
      <c r="C166" s="30" t="str">
        <f>'INF GERAIS'!C166</f>
        <v>AGRESTE MERIDIONAL</v>
      </c>
      <c r="D166" s="30" t="str">
        <f>'INF GERAIS'!D166</f>
        <v>GARANHUNS</v>
      </c>
      <c r="E166" s="30" t="str">
        <f>'INF GERAIS'!E166</f>
        <v>MELHORIA DA INFRAESTRUTURA NO DISTRITO DE MIRACICA</v>
      </c>
      <c r="F166" s="30" t="str">
        <f>'INF GERAIS'!G166</f>
        <v>NORMAL</v>
      </c>
      <c r="G166" s="18"/>
      <c r="H166" s="10"/>
      <c r="I166" s="34"/>
      <c r="J166" s="34"/>
      <c r="K166" s="18"/>
      <c r="L166" s="10"/>
      <c r="M166" s="34"/>
      <c r="N166" s="34"/>
      <c r="O166" s="18"/>
      <c r="P166" s="10"/>
      <c r="Q166" s="34"/>
      <c r="R166" s="34"/>
    </row>
    <row r="167" spans="2:18" ht="29" x14ac:dyDescent="0.35">
      <c r="B167" s="30" t="str">
        <f>'INF GERAIS'!B167&amp;IFERROR(IF(INDEX(APOIO!$A$5:$A$50,MATCH('INF GERAIS'!N167,APOIO!$B$5:$B$50,0))="NÃO",APOIO!$A$2&amp;"NÃO VÁLIDO",""),"")</f>
        <v>2014.0155</v>
      </c>
      <c r="C167" s="30" t="str">
        <f>'INF GERAIS'!C167</f>
        <v>MATA NORTE</v>
      </c>
      <c r="D167" s="30" t="str">
        <f>'INF GERAIS'!D167</f>
        <v>GLÓRIA DO GOITÁ</v>
      </c>
      <c r="E167" s="30" t="str">
        <f>'INF GERAIS'!E167</f>
        <v>PAVIMENTAÇÃO DE DIVERSAS RUAS</v>
      </c>
      <c r="F167" s="30" t="str">
        <f>'INF GERAIS'!G167</f>
        <v>NORMAL</v>
      </c>
      <c r="G167" s="18"/>
      <c r="H167" s="10"/>
      <c r="I167" s="34"/>
      <c r="J167" s="34"/>
      <c r="K167" s="18"/>
      <c r="L167" s="10"/>
      <c r="M167" s="34"/>
      <c r="N167" s="34"/>
      <c r="O167" s="18"/>
      <c r="P167" s="10"/>
      <c r="Q167" s="34"/>
      <c r="R167" s="34"/>
    </row>
    <row r="168" spans="2:18" ht="43.5" x14ac:dyDescent="0.35">
      <c r="B168" s="30" t="str">
        <f>'INF GERAIS'!B168&amp;IFERROR(IF(INDEX(APOIO!$A$5:$A$50,MATCH('INF GERAIS'!N168,APOIO!$B$5:$B$50,0))="NÃO",APOIO!$A$2&amp;"NÃO VÁLIDO",""),"")</f>
        <v>2014.0156</v>
      </c>
      <c r="C168" s="30" t="str">
        <f>'INF GERAIS'!C168</f>
        <v>METROPOLITANA</v>
      </c>
      <c r="D168" s="30" t="str">
        <f>'INF GERAIS'!D168</f>
        <v>GOIANA</v>
      </c>
      <c r="E168" s="30" t="str">
        <f>'INF GERAIS'!E168</f>
        <v>PAVIMENTAÇÃO EM PARALELEPÍPEDOS EM DIVERSAS RUAS</v>
      </c>
      <c r="F168" s="30" t="str">
        <f>'INF GERAIS'!G168</f>
        <v>NORMAL</v>
      </c>
      <c r="G168" s="18"/>
      <c r="H168" s="10"/>
      <c r="I168" s="34"/>
      <c r="J168" s="34"/>
      <c r="K168" s="18"/>
      <c r="L168" s="10"/>
      <c r="M168" s="34"/>
      <c r="N168" s="34"/>
      <c r="O168" s="18"/>
      <c r="P168" s="10"/>
      <c r="Q168" s="34"/>
      <c r="R168" s="34"/>
    </row>
    <row r="169" spans="2:18" ht="29" x14ac:dyDescent="0.35">
      <c r="B169" s="30" t="str">
        <f>'INF GERAIS'!B169&amp;IFERROR(IF(INDEX(APOIO!$A$5:$A$50,MATCH('INF GERAIS'!N169,APOIO!$B$5:$B$50,0))="NÃO",APOIO!$A$2&amp;"NÃO VÁLIDO",""),"")</f>
        <v>2014.0157</v>
      </c>
      <c r="C169" s="30" t="str">
        <f>'INF GERAIS'!C169</f>
        <v>METROPOLITANA</v>
      </c>
      <c r="D169" s="30" t="str">
        <f>'INF GERAIS'!D169</f>
        <v>GOIANA</v>
      </c>
      <c r="E169" s="30" t="str">
        <f>'INF GERAIS'!E169</f>
        <v>CONSTRUÇÃO DA PRAÇA JÚLIO RABELO</v>
      </c>
      <c r="F169" s="30" t="str">
        <f>'INF GERAIS'!G169</f>
        <v>NORMAL</v>
      </c>
      <c r="G169" s="18"/>
      <c r="H169" s="10"/>
      <c r="I169" s="34"/>
      <c r="J169" s="34"/>
      <c r="K169" s="18"/>
      <c r="L169" s="10"/>
      <c r="M169" s="34"/>
      <c r="N169" s="34"/>
      <c r="O169" s="18"/>
      <c r="P169" s="10"/>
      <c r="Q169" s="34"/>
      <c r="R169" s="34"/>
    </row>
    <row r="170" spans="2:18" ht="43.5" x14ac:dyDescent="0.35">
      <c r="B170" s="30" t="str">
        <f>'INF GERAIS'!B170&amp;IFERROR(IF(INDEX(APOIO!$A$5:$A$50,MATCH('INF GERAIS'!N170,APOIO!$B$5:$B$50,0))="NÃO",APOIO!$A$2&amp;"NÃO VÁLIDO",""),"")</f>
        <v>2014.0158</v>
      </c>
      <c r="C170" s="30" t="str">
        <f>'INF GERAIS'!C170</f>
        <v>SERTÃO DO ARARIPE</v>
      </c>
      <c r="D170" s="30" t="str">
        <f>'INF GERAIS'!D170</f>
        <v>GRANITO</v>
      </c>
      <c r="E170" s="30" t="str">
        <f>'INF GERAIS'!E170</f>
        <v>REFORMA DA PRAÇA ADELSON COELHO</v>
      </c>
      <c r="F170" s="30" t="str">
        <f>'INF GERAIS'!G170</f>
        <v>NORMAL</v>
      </c>
      <c r="G170" s="18"/>
      <c r="H170" s="10"/>
      <c r="I170" s="34"/>
      <c r="J170" s="34"/>
      <c r="K170" s="18"/>
      <c r="L170" s="10"/>
      <c r="M170" s="34"/>
      <c r="N170" s="34"/>
      <c r="O170" s="18"/>
      <c r="P170" s="10"/>
      <c r="Q170" s="34"/>
      <c r="R170" s="34"/>
    </row>
    <row r="171" spans="2:18" ht="43.5" x14ac:dyDescent="0.35">
      <c r="B171" s="30" t="str">
        <f>'INF GERAIS'!B171&amp;IFERROR(IF(INDEX(APOIO!$A$5:$A$50,MATCH('INF GERAIS'!N171,APOIO!$B$5:$B$50,0))="NÃO",APOIO!$A$2&amp;"NÃO VÁLIDO",""),"")</f>
        <v>2014.0159</v>
      </c>
      <c r="C171" s="30" t="str">
        <f>'INF GERAIS'!C171</f>
        <v>SERTÃO DO ARARIPE</v>
      </c>
      <c r="D171" s="30" t="str">
        <f>'INF GERAIS'!D171</f>
        <v>GRANITO</v>
      </c>
      <c r="E171" s="30" t="str">
        <f>'INF GERAIS'!E171</f>
        <v>DRENAGEM SUPERFICIAL DE ÁGUAS PLUVIAIS E PAVIMENTAÇÃO DE VIAS</v>
      </c>
      <c r="F171" s="30" t="str">
        <f>'INF GERAIS'!G171</f>
        <v>NORMAL</v>
      </c>
      <c r="G171" s="18"/>
      <c r="H171" s="10"/>
      <c r="I171" s="34"/>
      <c r="J171" s="34"/>
      <c r="K171" s="18"/>
      <c r="L171" s="10"/>
      <c r="M171" s="34"/>
      <c r="N171" s="34"/>
      <c r="O171" s="18"/>
      <c r="P171" s="10"/>
      <c r="Q171" s="34"/>
      <c r="R171" s="34"/>
    </row>
    <row r="172" spans="2:18" ht="43.5" x14ac:dyDescent="0.35">
      <c r="B172" s="30" t="str">
        <f>'INF GERAIS'!B172&amp;IFERROR(IF(INDEX(APOIO!$A$5:$A$50,MATCH('INF GERAIS'!N172,APOIO!$B$5:$B$50,0))="NÃO",APOIO!$A$2&amp;"NÃO VÁLIDO",""),"")</f>
        <v>2014.0160</v>
      </c>
      <c r="C172" s="30" t="str">
        <f>'INF GERAIS'!C172</f>
        <v>SERTÃO DO ARARIPE</v>
      </c>
      <c r="D172" s="30" t="str">
        <f>'INF GERAIS'!D172</f>
        <v>GRANITO</v>
      </c>
      <c r="E172" s="30" t="str">
        <f>'INF GERAIS'!E172</f>
        <v>PERFURAÇÃO DE POÇOS ARTESIANOS</v>
      </c>
      <c r="F172" s="30" t="str">
        <f>'INF GERAIS'!G172</f>
        <v>NORMAL</v>
      </c>
      <c r="G172" s="18"/>
      <c r="H172" s="10"/>
      <c r="I172" s="34"/>
      <c r="J172" s="34"/>
      <c r="K172" s="18"/>
      <c r="L172" s="10"/>
      <c r="M172" s="34"/>
      <c r="N172" s="34"/>
      <c r="O172" s="18"/>
      <c r="P172" s="10"/>
      <c r="Q172" s="34"/>
      <c r="R172" s="34"/>
    </row>
    <row r="173" spans="2:18" ht="43.5" x14ac:dyDescent="0.35">
      <c r="B173" s="30" t="str">
        <f>'INF GERAIS'!B173&amp;IFERROR(IF(INDEX(APOIO!$A$5:$A$50,MATCH('INF GERAIS'!N173,APOIO!$B$5:$B$50,0))="NÃO",APOIO!$A$2&amp;"NÃO VÁLIDO",""),"")</f>
        <v>2014.0161</v>
      </c>
      <c r="C173" s="30" t="str">
        <f>'INF GERAIS'!C173</f>
        <v>SERTÃO DO ARARIPE</v>
      </c>
      <c r="D173" s="30" t="str">
        <f>'INF GERAIS'!D173</f>
        <v>GRANITO</v>
      </c>
      <c r="E173" s="30" t="str">
        <f>'INF GERAIS'!E173</f>
        <v>REFORMA DA SECRETARIA DE EDUCAÇÃO</v>
      </c>
      <c r="F173" s="30" t="str">
        <f>'INF GERAIS'!G173</f>
        <v>NORMAL</v>
      </c>
      <c r="G173" s="18"/>
      <c r="H173" s="10"/>
      <c r="I173" s="34"/>
      <c r="J173" s="34"/>
      <c r="K173" s="18"/>
      <c r="L173" s="10"/>
      <c r="M173" s="34"/>
      <c r="N173" s="34"/>
      <c r="O173" s="18"/>
      <c r="P173" s="10"/>
      <c r="Q173" s="34"/>
      <c r="R173" s="34"/>
    </row>
    <row r="174" spans="2:18" ht="362.5" x14ac:dyDescent="0.35">
      <c r="B174" s="30" t="str">
        <f>'INF GERAIS'!B174&amp;IFERROR(IF(INDEX(APOIO!$A$5:$A$50,MATCH('INF GERAIS'!N174,APOIO!$B$5:$B$50,0))="NÃO",APOIO!$A$2&amp;"NÃO VÁLIDO",""),"")</f>
        <v>2014.0162</v>
      </c>
      <c r="C174" s="30" t="str">
        <f>'INF GERAIS'!C174</f>
        <v>AGRESTE CENTRAL</v>
      </c>
      <c r="D174" s="30" t="str">
        <f>'INF GERAIS'!D174</f>
        <v>GRAVATÁ</v>
      </c>
      <c r="E174" s="30" t="str">
        <f>'INF GERAIS'!E174</f>
        <v>EXECUÇÃO DE PAVIMENTAÇÃO EM PARALELEPÍPEDOS GRANÍTICOS COM DRENAGEM DAS RUAS: NO BAIRRO ALTO DA BOA VISTA (RUA DA PAZ; RUA ELVIRA MARIA DE SOUZA; RUA SANTA BÁRBARA; RUA DEPUTADO ARRUDA CÂMARA; RUA LUIZ GONÇALVES); NO BAIRRO NOVO (RUA JURANDIR CORREIA); NO BAIRRO NOSSA SENHORA APARECIDA (RUA JOÃO ALCÂNTARADE LIMA; RUA RAUL BEZERRA E TRECHO DAS INALDA PEREIRA GUERRA / HILDA TAVARES FALCÃO / MANOEL DOS SANTOS MOREIRA); NO CENTRO (AVENIDA DANTAS BARRETO); NO BAIRRO PORTA FLORADA (RUA OLIMPIO TAVARES DE SOUZA; RUA COLINA GUSMÃO TAVARES); NO BAIRRO PORTA FLORADA DE E0 ATÉ E3 (RUA BELOJARDIM); NO BAIRRO NOSA SENHORA DAS GRAÇAS (ACESSO A ODIP)</v>
      </c>
      <c r="F174" s="30" t="str">
        <f>'INF GERAIS'!G174</f>
        <v>NORMAL</v>
      </c>
      <c r="G174" s="18"/>
      <c r="H174" s="10"/>
      <c r="I174" s="34"/>
      <c r="J174" s="34"/>
      <c r="K174" s="18"/>
      <c r="L174" s="10"/>
      <c r="M174" s="34"/>
      <c r="N174" s="34"/>
      <c r="O174" s="18"/>
      <c r="P174" s="10"/>
      <c r="Q174" s="34"/>
      <c r="R174" s="34"/>
    </row>
    <row r="175" spans="2:18" ht="43.5" x14ac:dyDescent="0.35">
      <c r="B175" s="30" t="str">
        <f>'INF GERAIS'!B175&amp;IFERROR(IF(INDEX(APOIO!$A$5:$A$50,MATCH('INF GERAIS'!N175,APOIO!$B$5:$B$50,0))="NÃO",APOIO!$A$2&amp;"NÃO VÁLIDO",""),"")</f>
        <v>2014.0163</v>
      </c>
      <c r="C175" s="30" t="str">
        <f>'INF GERAIS'!C175</f>
        <v>AGRESTE MERIDIONAL</v>
      </c>
      <c r="D175" s="30" t="str">
        <f>'INF GERAIS'!D175</f>
        <v>IATI</v>
      </c>
      <c r="E175" s="30" t="str">
        <f>'INF GERAIS'!E175</f>
        <v xml:space="preserve">IMPLANTAÇÂO DO ATERRO SANITARIO </v>
      </c>
      <c r="F175" s="30" t="str">
        <f>'INF GERAIS'!G175</f>
        <v>NORMAL</v>
      </c>
      <c r="G175" s="18"/>
      <c r="H175" s="10"/>
      <c r="I175" s="34"/>
      <c r="J175" s="34"/>
      <c r="K175" s="18"/>
      <c r="L175" s="10"/>
      <c r="M175" s="34"/>
      <c r="N175" s="34"/>
      <c r="O175" s="18"/>
      <c r="P175" s="10"/>
      <c r="Q175" s="34"/>
      <c r="R175" s="34"/>
    </row>
    <row r="176" spans="2:18" ht="43.5" x14ac:dyDescent="0.35">
      <c r="B176" s="30" t="str">
        <f>'INF GERAIS'!B176&amp;IFERROR(IF(INDEX(APOIO!$A$5:$A$50,MATCH('INF GERAIS'!N176,APOIO!$B$5:$B$50,0))="NÃO",APOIO!$A$2&amp;"NÃO VÁLIDO",""),"")</f>
        <v>2014.0164</v>
      </c>
      <c r="C176" s="30" t="str">
        <f>'INF GERAIS'!C176</f>
        <v>AGRESTE MERIDIONAL</v>
      </c>
      <c r="D176" s="30" t="str">
        <f>'INF GERAIS'!D176</f>
        <v>IATI</v>
      </c>
      <c r="E176" s="30" t="str">
        <f>'INF GERAIS'!E176</f>
        <v>CONSTRUÇÂO DE UM PORTAL</v>
      </c>
      <c r="F176" s="30" t="str">
        <f>'INF GERAIS'!G176</f>
        <v>NORMAL</v>
      </c>
      <c r="G176" s="18"/>
      <c r="H176" s="10"/>
      <c r="I176" s="34"/>
      <c r="J176" s="34"/>
      <c r="K176" s="18"/>
      <c r="L176" s="10"/>
      <c r="M176" s="34"/>
      <c r="N176" s="34"/>
      <c r="O176" s="18"/>
      <c r="P176" s="10"/>
      <c r="Q176" s="34"/>
      <c r="R176" s="34"/>
    </row>
    <row r="177" spans="2:18" ht="43.5" x14ac:dyDescent="0.35">
      <c r="B177" s="30" t="str">
        <f>'INF GERAIS'!B177&amp;IFERROR(IF(INDEX(APOIO!$A$5:$A$50,MATCH('INF GERAIS'!N177,APOIO!$B$5:$B$50,0))="NÃO",APOIO!$A$2&amp;"NÃO VÁLIDO",""),"")</f>
        <v>2014.0165</v>
      </c>
      <c r="C177" s="30" t="str">
        <f>'INF GERAIS'!C177</f>
        <v>AGRESTE MERIDIONAL</v>
      </c>
      <c r="D177" s="30" t="str">
        <f>'INF GERAIS'!D177</f>
        <v>IATI</v>
      </c>
      <c r="E177" s="30" t="str">
        <f>'INF GERAIS'!E177</f>
        <v xml:space="preserve">CONSTRUÇÂO DA PRAÇA DA SEDE </v>
      </c>
      <c r="F177" s="30" t="str">
        <f>'INF GERAIS'!G177</f>
        <v>NORMAL</v>
      </c>
      <c r="G177" s="18"/>
      <c r="H177" s="10"/>
      <c r="I177" s="34"/>
      <c r="J177" s="34"/>
      <c r="K177" s="18"/>
      <c r="L177" s="10"/>
      <c r="M177" s="34"/>
      <c r="N177" s="34"/>
      <c r="O177" s="18"/>
      <c r="P177" s="10"/>
      <c r="Q177" s="34"/>
      <c r="R177" s="34"/>
    </row>
    <row r="178" spans="2:18" ht="43.5" x14ac:dyDescent="0.35">
      <c r="B178" s="30" t="str">
        <f>'INF GERAIS'!B178&amp;IFERROR(IF(INDEX(APOIO!$A$5:$A$50,MATCH('INF GERAIS'!N178,APOIO!$B$5:$B$50,0))="NÃO",APOIO!$A$2&amp;"NÃO VÁLIDO",""),"")</f>
        <v>2014.0166</v>
      </c>
      <c r="C178" s="30" t="str">
        <f>'INF GERAIS'!C178</f>
        <v>AGRESTE MERIDIONAL</v>
      </c>
      <c r="D178" s="30" t="str">
        <f>'INF GERAIS'!D178</f>
        <v>IATI</v>
      </c>
      <c r="E178" s="30" t="str">
        <f>'INF GERAIS'!E178</f>
        <v>CONSTRUÇÃO DA PRAÇA DE SANTA ROSA</v>
      </c>
      <c r="F178" s="30" t="str">
        <f>'INF GERAIS'!G178</f>
        <v>NORMAL</v>
      </c>
      <c r="G178" s="18"/>
      <c r="H178" s="10"/>
      <c r="I178" s="34"/>
      <c r="J178" s="34"/>
      <c r="K178" s="18"/>
      <c r="L178" s="10"/>
      <c r="M178" s="34"/>
      <c r="N178" s="34"/>
      <c r="O178" s="18"/>
      <c r="P178" s="10"/>
      <c r="Q178" s="34"/>
      <c r="R178" s="34"/>
    </row>
    <row r="179" spans="2:18" ht="43.5" x14ac:dyDescent="0.35">
      <c r="B179" s="30" t="str">
        <f>'INF GERAIS'!B179&amp;IFERROR(IF(INDEX(APOIO!$A$5:$A$50,MATCH('INF GERAIS'!N179,APOIO!$B$5:$B$50,0))="NÃO",APOIO!$A$2&amp;"NÃO VÁLIDO",""),"")</f>
        <v>2014.0167</v>
      </c>
      <c r="C179" s="30" t="str">
        <f>'INF GERAIS'!C179</f>
        <v>SERTÃO DO MOXOTÓ</v>
      </c>
      <c r="D179" s="30" t="str">
        <f>'INF GERAIS'!D179</f>
        <v>IBIMIRIM</v>
      </c>
      <c r="E179" s="30" t="str">
        <f>'INF GERAIS'!E179</f>
        <v>REFORMA EM CASA DE SAÚDE - MARCOS FERREIRA D'ÁVILA NO BAIRRO CENTRO.</v>
      </c>
      <c r="F179" s="30" t="str">
        <f>'INF GERAIS'!G179</f>
        <v>NORMAL</v>
      </c>
      <c r="G179" s="18"/>
      <c r="H179" s="10"/>
      <c r="I179" s="34"/>
      <c r="J179" s="34"/>
      <c r="K179" s="18"/>
      <c r="L179" s="10"/>
      <c r="M179" s="34"/>
      <c r="N179" s="34"/>
      <c r="O179" s="18"/>
      <c r="P179" s="10"/>
      <c r="Q179" s="34"/>
      <c r="R179" s="34"/>
    </row>
    <row r="180" spans="2:18" ht="43.5" x14ac:dyDescent="0.35">
      <c r="B180" s="30" t="str">
        <f>'INF GERAIS'!B180&amp;IFERROR(IF(INDEX(APOIO!$A$5:$A$50,MATCH('INF GERAIS'!N180,APOIO!$B$5:$B$50,0))="NÃO",APOIO!$A$2&amp;"NÃO VÁLIDO",""),"")</f>
        <v>2014.0168</v>
      </c>
      <c r="C180" s="30" t="str">
        <f>'INF GERAIS'!C180</f>
        <v>SERTÃO DO MOXOTÓ</v>
      </c>
      <c r="D180" s="30" t="str">
        <f>'INF GERAIS'!D180</f>
        <v>IBIMIRIM</v>
      </c>
      <c r="E180" s="30" t="str">
        <f>'INF GERAIS'!E180</f>
        <v>CONSTRUÇÃO DE ESTÁDIO DE FUTEBOL NO BAIRRO  LAGES</v>
      </c>
      <c r="F180" s="30" t="str">
        <f>'INF GERAIS'!G180</f>
        <v>NORMAL</v>
      </c>
      <c r="G180" s="18"/>
      <c r="H180" s="10"/>
      <c r="I180" s="34"/>
      <c r="J180" s="34"/>
      <c r="K180" s="18"/>
      <c r="L180" s="10"/>
      <c r="M180" s="34"/>
      <c r="N180" s="34"/>
      <c r="O180" s="18"/>
      <c r="P180" s="10"/>
      <c r="Q180" s="34"/>
      <c r="R180" s="34"/>
    </row>
    <row r="181" spans="2:18" ht="43.5" x14ac:dyDescent="0.35">
      <c r="B181" s="30" t="str">
        <f>'INF GERAIS'!B181&amp;IFERROR(IF(INDEX(APOIO!$A$5:$A$50,MATCH('INF GERAIS'!N181,APOIO!$B$5:$B$50,0))="NÃO",APOIO!$A$2&amp;"NÃO VÁLIDO",""),"")</f>
        <v>2014.0169</v>
      </c>
      <c r="C181" s="30" t="str">
        <f>'INF GERAIS'!C181</f>
        <v>SERTÃO DO MOXOTÓ</v>
      </c>
      <c r="D181" s="30" t="str">
        <f>'INF GERAIS'!D181</f>
        <v>IBIMIRIM</v>
      </c>
      <c r="E181" s="30" t="str">
        <f>'INF GERAIS'!E181</f>
        <v>REFORMA EM QUADRA POLIESPORTIVA NO BAIRRO AGROVILA IV</v>
      </c>
      <c r="F181" s="30" t="str">
        <f>'INF GERAIS'!G181</f>
        <v>NORMAL</v>
      </c>
      <c r="G181" s="18"/>
      <c r="H181" s="10"/>
      <c r="I181" s="34"/>
      <c r="J181" s="34"/>
      <c r="K181" s="18"/>
      <c r="L181" s="10"/>
      <c r="M181" s="34"/>
      <c r="N181" s="34"/>
      <c r="O181" s="18"/>
      <c r="P181" s="10"/>
      <c r="Q181" s="34"/>
      <c r="R181" s="34"/>
    </row>
    <row r="182" spans="2:18" ht="43.5" x14ac:dyDescent="0.35">
      <c r="B182" s="30" t="str">
        <f>'INF GERAIS'!B182&amp;IFERROR(IF(INDEX(APOIO!$A$5:$A$50,MATCH('INF GERAIS'!N182,APOIO!$B$5:$B$50,0))="NÃO",APOIO!$A$2&amp;"NÃO VÁLIDO",""),"")</f>
        <v>2014.0170</v>
      </c>
      <c r="C182" s="30" t="str">
        <f>'INF GERAIS'!C182</f>
        <v>SERTÃO DO MOXOTÓ</v>
      </c>
      <c r="D182" s="30" t="str">
        <f>'INF GERAIS'!D182</f>
        <v>IBIMIRIM</v>
      </c>
      <c r="E182" s="30" t="str">
        <f>'INF GERAIS'!E182</f>
        <v>REFORMA NA QUADRA POLIESPORTIVA JOÃO INOCÊNCIO CORREIA LIMA</v>
      </c>
      <c r="F182" s="30" t="str">
        <f>'INF GERAIS'!G182</f>
        <v>NORMAL</v>
      </c>
      <c r="G182" s="18"/>
      <c r="H182" s="10"/>
      <c r="I182" s="34"/>
      <c r="J182" s="34"/>
      <c r="K182" s="18"/>
      <c r="L182" s="10"/>
      <c r="M182" s="34"/>
      <c r="N182" s="34"/>
      <c r="O182" s="18"/>
      <c r="P182" s="10"/>
      <c r="Q182" s="34"/>
      <c r="R182" s="34"/>
    </row>
    <row r="183" spans="2:18" ht="87" x14ac:dyDescent="0.35">
      <c r="B183" s="30" t="str">
        <f>'INF GERAIS'!B183&amp;IFERROR(IF(INDEX(APOIO!$A$5:$A$50,MATCH('INF GERAIS'!N183,APOIO!$B$5:$B$50,0))="NÃO",APOIO!$A$2&amp;"NÃO VÁLIDO",""),"")</f>
        <v>2014.0171</v>
      </c>
      <c r="C183" s="30" t="str">
        <f>'INF GERAIS'!C183</f>
        <v>AGRESTE CENTRAL</v>
      </c>
      <c r="D183" s="30" t="str">
        <f>'INF GERAIS'!D183</f>
        <v>IBIRAJUBA</v>
      </c>
      <c r="E183" s="30" t="str">
        <f>'INF GERAIS'!E183</f>
        <v>APOIO À IMPLANTAÇÃO DE INFRAESTRUTURA NO MUNICÍPIO DE IBIRAJUBA/PE - RECAPEAMENTO ASFÁLTICO DE VIAS URBANAS NO MUNICÍPIO DE IBIRAJUBA</v>
      </c>
      <c r="F183" s="30" t="str">
        <f>'INF GERAIS'!G183</f>
        <v>NORMAL</v>
      </c>
      <c r="G183" s="18"/>
      <c r="H183" s="10"/>
      <c r="I183" s="34"/>
      <c r="J183" s="34"/>
      <c r="K183" s="18"/>
      <c r="L183" s="10"/>
      <c r="M183" s="34"/>
      <c r="N183" s="34"/>
      <c r="O183" s="18"/>
      <c r="P183" s="10"/>
      <c r="Q183" s="34"/>
      <c r="R183" s="34"/>
    </row>
    <row r="184" spans="2:18" ht="43.5" x14ac:dyDescent="0.35">
      <c r="B184" s="30" t="str">
        <f>'INF GERAIS'!B184&amp;IFERROR(IF(INDEX(APOIO!$A$5:$A$50,MATCH('INF GERAIS'!N184,APOIO!$B$5:$B$50,0))="NÃO",APOIO!$A$2&amp;"NÃO VÁLIDO",""),"")</f>
        <v>2014.0172</v>
      </c>
      <c r="C184" s="30" t="str">
        <f>'INF GERAIS'!C184</f>
        <v>AGRESTE CENTRAL</v>
      </c>
      <c r="D184" s="30" t="str">
        <f>'INF GERAIS'!D184</f>
        <v>IBIRAJUBA</v>
      </c>
      <c r="E184" s="30" t="str">
        <f>'INF GERAIS'!E184</f>
        <v>IMPLANTAÇÃO DA REDE DE ESGOTO E DRENAGEM DA LAGOA 1 E LAGOA 2, VILA MUTIRÃO</v>
      </c>
      <c r="F184" s="30" t="str">
        <f>'INF GERAIS'!G184</f>
        <v>NORMAL</v>
      </c>
      <c r="G184" s="18"/>
      <c r="H184" s="10"/>
      <c r="I184" s="34"/>
      <c r="J184" s="34"/>
      <c r="K184" s="18"/>
      <c r="L184" s="10"/>
      <c r="M184" s="34"/>
      <c r="N184" s="34"/>
      <c r="O184" s="18"/>
      <c r="P184" s="10"/>
      <c r="Q184" s="34"/>
      <c r="R184" s="34"/>
    </row>
    <row r="185" spans="2:18" ht="72.5" x14ac:dyDescent="0.35">
      <c r="B185" s="30" t="str">
        <f>'INF GERAIS'!B185&amp;IFERROR(IF(INDEX(APOIO!$A$5:$A$50,MATCH('INF GERAIS'!N185,APOIO!$B$5:$B$50,0))="NÃO",APOIO!$A$2&amp;"NÃO VÁLIDO",""),"")</f>
        <v>2014.0173
NÃO VÁLIDO</v>
      </c>
      <c r="C185" s="30" t="str">
        <f>'INF GERAIS'!C185</f>
        <v>AGRESTE CENTRAL</v>
      </c>
      <c r="D185" s="30" t="str">
        <f>'INF GERAIS'!D185</f>
        <v>IBIRAJUBA</v>
      </c>
      <c r="E185" s="30" t="str">
        <f>'INF GERAIS'!E185</f>
        <v xml:space="preserve">APOIO À IMPLANTAÇÃO DE INFRAESTRUTURA NO MUNICÍPIO DE IBIRAJUBA/PE -MANUTENÇÃO E AMPLIAÇÃO DO CEMITÉRIO MUNICIPAL </v>
      </c>
      <c r="F185" s="30" t="str">
        <f>'INF GERAIS'!G185</f>
        <v>NORMAL</v>
      </c>
      <c r="G185" s="18"/>
      <c r="H185" s="10"/>
      <c r="I185" s="34"/>
      <c r="J185" s="34"/>
      <c r="K185" s="18"/>
      <c r="L185" s="10"/>
      <c r="M185" s="34"/>
      <c r="N185" s="34"/>
      <c r="O185" s="18"/>
      <c r="P185" s="10"/>
      <c r="Q185" s="34"/>
      <c r="R185" s="34"/>
    </row>
    <row r="186" spans="2:18" ht="72.5" x14ac:dyDescent="0.35">
      <c r="B186" s="30" t="str">
        <f>'INF GERAIS'!B186&amp;IFERROR(IF(INDEX(APOIO!$A$5:$A$50,MATCH('INF GERAIS'!N186,APOIO!$B$5:$B$50,0))="NÃO",APOIO!$A$2&amp;"NÃO VÁLIDO",""),"")</f>
        <v>2014.0174
NÃO VÁLIDO</v>
      </c>
      <c r="C186" s="30" t="str">
        <f>'INF GERAIS'!C186</f>
        <v>AGRESTE CENTRAL</v>
      </c>
      <c r="D186" s="30" t="str">
        <f>'INF GERAIS'!D186</f>
        <v>IBIRAJUBA</v>
      </c>
      <c r="E186" s="30" t="str">
        <f>'INF GERAIS'!E186</f>
        <v>APOIO A IMPLANTAÇÃO DE INFRA-ESTRUTURA  E LAZER NO MUNICÍPIO DE IBIRAJUBA-PE - CONSTRUÇÃO DA PRAÇA DO MULTIRÃO</v>
      </c>
      <c r="F186" s="30" t="str">
        <f>'INF GERAIS'!G186</f>
        <v>NORMAL</v>
      </c>
      <c r="G186" s="18"/>
      <c r="H186" s="10"/>
      <c r="I186" s="34"/>
      <c r="J186" s="34"/>
      <c r="K186" s="18"/>
      <c r="L186" s="10"/>
      <c r="M186" s="34"/>
      <c r="N186" s="34"/>
      <c r="O186" s="18"/>
      <c r="P186" s="10"/>
      <c r="Q186" s="34"/>
      <c r="R186" s="34"/>
    </row>
    <row r="187" spans="2:18" ht="116" x14ac:dyDescent="0.35">
      <c r="B187" s="30" t="str">
        <f>'INF GERAIS'!B187&amp;IFERROR(IF(INDEX(APOIO!$A$5:$A$50,MATCH('INF GERAIS'!N187,APOIO!$B$5:$B$50,0))="NÃO",APOIO!$A$2&amp;"NÃO VÁLIDO",""),"")</f>
        <v>2014.0175</v>
      </c>
      <c r="C187" s="30" t="str">
        <f>'INF GERAIS'!C187</f>
        <v>METROPOLITANA</v>
      </c>
      <c r="D187" s="30" t="str">
        <f>'INF GERAIS'!D187</f>
        <v>IGARASSU</v>
      </c>
      <c r="E187" s="30" t="str">
        <f>'INF GERAIS'!E187</f>
        <v>PAVIMENTAÇÃO E DRENAGEM DAS RUAS FRANCISCO DE ASSIS, CHEFE NARCISO, CEDRO, FÁBIO CORREIA, ARLINDA MONTEIRO, CARNEIRO LEÃO, CLARISSA COSTA CALADO, DRENAGEM DA AVENIDA 27 DE SETEMBRO E ESTRADA COMERCIAL DE PITANGA</v>
      </c>
      <c r="F187" s="30" t="str">
        <f>'INF GERAIS'!G187</f>
        <v>NORMAL</v>
      </c>
      <c r="G187" s="18"/>
      <c r="H187" s="10"/>
      <c r="I187" s="34"/>
      <c r="J187" s="34"/>
      <c r="K187" s="18"/>
      <c r="L187" s="10"/>
      <c r="M187" s="34"/>
      <c r="N187" s="34"/>
      <c r="O187" s="18"/>
      <c r="P187" s="10"/>
      <c r="Q187" s="34"/>
      <c r="R187" s="34"/>
    </row>
    <row r="188" spans="2:18" ht="43.5" x14ac:dyDescent="0.35">
      <c r="B188" s="30" t="str">
        <f>'INF GERAIS'!B188&amp;IFERROR(IF(INDEX(APOIO!$A$5:$A$50,MATCH('INF GERAIS'!N188,APOIO!$B$5:$B$50,0))="NÃO",APOIO!$A$2&amp;"NÃO VÁLIDO",""),"")</f>
        <v>2014.0176</v>
      </c>
      <c r="C188" s="30" t="str">
        <f>'INF GERAIS'!C188</f>
        <v>METROPOLITANA</v>
      </c>
      <c r="D188" s="30" t="str">
        <f>'INF GERAIS'!D188</f>
        <v>IGARASSU</v>
      </c>
      <c r="E188" s="30" t="str">
        <f>'INF GERAIS'!E188</f>
        <v>RECAPEAMENTO ASFÁLTICO EM DIVERSAS RUAS NO MUNICÍPIO DE IGARASSU</v>
      </c>
      <c r="F188" s="30" t="str">
        <f>'INF GERAIS'!G188</f>
        <v>NORMAL</v>
      </c>
      <c r="G188" s="18"/>
      <c r="H188" s="10"/>
      <c r="I188" s="34"/>
      <c r="J188" s="34"/>
      <c r="K188" s="18"/>
      <c r="L188" s="10"/>
      <c r="M188" s="34"/>
      <c r="N188" s="34"/>
      <c r="O188" s="18"/>
      <c r="P188" s="10"/>
      <c r="Q188" s="34"/>
      <c r="R188" s="34"/>
    </row>
    <row r="189" spans="2:18" ht="43.5" x14ac:dyDescent="0.35">
      <c r="B189" s="30" t="str">
        <f>'INF GERAIS'!B189&amp;IFERROR(IF(INDEX(APOIO!$A$5:$A$50,MATCH('INF GERAIS'!N189,APOIO!$B$5:$B$50,0))="NÃO",APOIO!$A$2&amp;"NÃO VÁLIDO",""),"")</f>
        <v>2014.0177</v>
      </c>
      <c r="C189" s="30" t="str">
        <f>'INF GERAIS'!C189</f>
        <v>METROPOLITANA</v>
      </c>
      <c r="D189" s="30" t="str">
        <f>'INF GERAIS'!D189</f>
        <v>IGARASSU</v>
      </c>
      <c r="E189" s="30" t="str">
        <f>'INF GERAIS'!E189</f>
        <v>PAVIMENTAÇÃO E DRENAGEM DE DIVERSAS RUAS NO MUNICÍPIO DE IGARASSU</v>
      </c>
      <c r="F189" s="30" t="str">
        <f>'INF GERAIS'!G189</f>
        <v>NORMAL</v>
      </c>
      <c r="G189" s="18"/>
      <c r="H189" s="10"/>
      <c r="I189" s="34"/>
      <c r="J189" s="34"/>
      <c r="K189" s="18"/>
      <c r="L189" s="10"/>
      <c r="M189" s="34"/>
      <c r="N189" s="34"/>
      <c r="O189" s="18"/>
      <c r="P189" s="10"/>
      <c r="Q189" s="34"/>
      <c r="R189" s="34"/>
    </row>
    <row r="190" spans="2:18" ht="58" x14ac:dyDescent="0.35">
      <c r="B190" s="30" t="str">
        <f>'INF GERAIS'!B190&amp;IFERROR(IF(INDEX(APOIO!$A$5:$A$50,MATCH('INF GERAIS'!N190,APOIO!$B$5:$B$50,0))="NÃO",APOIO!$A$2&amp;"NÃO VÁLIDO",""),"")</f>
        <v>2014.0178</v>
      </c>
      <c r="C190" s="30" t="str">
        <f>'INF GERAIS'!C190</f>
        <v>METROPOLITANA</v>
      </c>
      <c r="D190" s="30" t="str">
        <f>'INF GERAIS'!D190</f>
        <v>IGARASSU</v>
      </c>
      <c r="E190" s="30" t="str">
        <f>'INF GERAIS'!E190</f>
        <v xml:space="preserve">INTERLIGAÇÃO DOS BAIRROS DE MONJOPE E PASTOR EUZÉBIO PELAS RUAS CORÉIA DO NORTE E RUA MARIA DAS NEVES </v>
      </c>
      <c r="F190" s="30" t="str">
        <f>'INF GERAIS'!G190</f>
        <v>NORMAL</v>
      </c>
      <c r="G190" s="18"/>
      <c r="H190" s="10"/>
      <c r="I190" s="34"/>
      <c r="J190" s="34"/>
      <c r="K190" s="18"/>
      <c r="L190" s="10"/>
      <c r="M190" s="34"/>
      <c r="N190" s="34"/>
      <c r="O190" s="18"/>
      <c r="P190" s="10"/>
      <c r="Q190" s="34"/>
      <c r="R190" s="34"/>
    </row>
    <row r="191" spans="2:18" ht="43.5" x14ac:dyDescent="0.35">
      <c r="B191" s="30" t="str">
        <f>'INF GERAIS'!B191&amp;IFERROR(IF(INDEX(APOIO!$A$5:$A$50,MATCH('INF GERAIS'!N191,APOIO!$B$5:$B$50,0))="NÃO",APOIO!$A$2&amp;"NÃO VÁLIDO",""),"")</f>
        <v>2014.0179</v>
      </c>
      <c r="C191" s="30" t="str">
        <f>'INF GERAIS'!C191</f>
        <v>METROPOLITANA</v>
      </c>
      <c r="D191" s="30" t="str">
        <f>'INF GERAIS'!D191</f>
        <v>IGARASSU</v>
      </c>
      <c r="E191" s="30" t="str">
        <f>'INF GERAIS'!E191</f>
        <v>PAVIMENTAÇÃO DA RUA CURITIBA CORREDOR DE TRÁFEGO URBANO</v>
      </c>
      <c r="F191" s="30" t="str">
        <f>'INF GERAIS'!G191</f>
        <v>NORMAL</v>
      </c>
      <c r="G191" s="18"/>
      <c r="H191" s="10"/>
      <c r="I191" s="34"/>
      <c r="J191" s="34"/>
      <c r="K191" s="18"/>
      <c r="L191" s="10"/>
      <c r="M191" s="34"/>
      <c r="N191" s="34"/>
      <c r="O191" s="18"/>
      <c r="P191" s="10"/>
      <c r="Q191" s="34"/>
      <c r="R191" s="34"/>
    </row>
    <row r="192" spans="2:18" ht="43.5" x14ac:dyDescent="0.35">
      <c r="B192" s="30" t="str">
        <f>'INF GERAIS'!B192&amp;IFERROR(IF(INDEX(APOIO!$A$5:$A$50,MATCH('INF GERAIS'!N192,APOIO!$B$5:$B$50,0))="NÃO",APOIO!$A$2&amp;"NÃO VÁLIDO",""),"")</f>
        <v>2014.0180</v>
      </c>
      <c r="C192" s="30" t="str">
        <f>'INF GERAIS'!C192</f>
        <v>SERTÃO DO PAJEÚ</v>
      </c>
      <c r="D192" s="30" t="str">
        <f>'INF GERAIS'!D192</f>
        <v>IGUARACY</v>
      </c>
      <c r="E192" s="30" t="str">
        <f>'INF GERAIS'!E192</f>
        <v>PAVIMENTO EM PARALELEPÍPEDOS GRANÍTICOS</v>
      </c>
      <c r="F192" s="30" t="str">
        <f>'INF GERAIS'!G192</f>
        <v>NORMAL</v>
      </c>
      <c r="G192" s="18"/>
      <c r="H192" s="10"/>
      <c r="I192" s="34"/>
      <c r="J192" s="34"/>
      <c r="K192" s="18"/>
      <c r="L192" s="10"/>
      <c r="M192" s="34"/>
      <c r="N192" s="34"/>
      <c r="O192" s="18"/>
      <c r="P192" s="10"/>
      <c r="Q192" s="34"/>
      <c r="R192" s="34"/>
    </row>
    <row r="193" spans="2:18" ht="43.5" x14ac:dyDescent="0.35">
      <c r="B193" s="30" t="str">
        <f>'INF GERAIS'!B193&amp;IFERROR(IF(INDEX(APOIO!$A$5:$A$50,MATCH('INF GERAIS'!N193,APOIO!$B$5:$B$50,0))="NÃO",APOIO!$A$2&amp;"NÃO VÁLIDO",""),"")</f>
        <v>2014.0181
NÃO VÁLIDO</v>
      </c>
      <c r="C193" s="30" t="str">
        <f>'INF GERAIS'!C193</f>
        <v>SERTÃO DO PAJEÚ</v>
      </c>
      <c r="D193" s="30" t="str">
        <f>'INF GERAIS'!D193</f>
        <v>IGUARACY</v>
      </c>
      <c r="E193" s="30" t="str">
        <f>'INF GERAIS'!E193</f>
        <v xml:space="preserve">CONSTRUÇÃO DA BARRAGEM DE TERRA LOCALIZADA NO SÍTIO PAU LEITE </v>
      </c>
      <c r="F193" s="30" t="str">
        <f>'INF GERAIS'!G193</f>
        <v>NORMAL</v>
      </c>
      <c r="G193" s="18"/>
      <c r="H193" s="10"/>
      <c r="I193" s="34"/>
      <c r="J193" s="34"/>
      <c r="K193" s="18"/>
      <c r="L193" s="10"/>
      <c r="M193" s="34"/>
      <c r="N193" s="34"/>
      <c r="O193" s="18"/>
      <c r="P193" s="10"/>
      <c r="Q193" s="34"/>
      <c r="R193" s="34"/>
    </row>
    <row r="194" spans="2:18" ht="43.5" x14ac:dyDescent="0.35">
      <c r="B194" s="30" t="str">
        <f>'INF GERAIS'!B194&amp;IFERROR(IF(INDEX(APOIO!$A$5:$A$50,MATCH('INF GERAIS'!N194,APOIO!$B$5:$B$50,0))="NÃO",APOIO!$A$2&amp;"NÃO VÁLIDO",""),"")</f>
        <v>2014.0182</v>
      </c>
      <c r="C194" s="30" t="str">
        <f>'INF GERAIS'!C194</f>
        <v>METROPOLITANA</v>
      </c>
      <c r="D194" s="30" t="str">
        <f>'INF GERAIS'!D194</f>
        <v>ILHA DE ITAMARACÁ</v>
      </c>
      <c r="E194" s="30" t="str">
        <f>'INF GERAIS'!E194</f>
        <v>PAVIMENTAÇÃO DE RUAS NO MUNICÍPIO DA ILHA DE ITAMARACÁ</v>
      </c>
      <c r="F194" s="30" t="str">
        <f>'INF GERAIS'!G194</f>
        <v>NORMAL</v>
      </c>
      <c r="G194" s="18"/>
      <c r="H194" s="10"/>
      <c r="I194" s="34"/>
      <c r="J194" s="34"/>
      <c r="K194" s="18"/>
      <c r="L194" s="10"/>
      <c r="M194" s="34"/>
      <c r="N194" s="34"/>
      <c r="O194" s="18"/>
      <c r="P194" s="10"/>
      <c r="Q194" s="34"/>
      <c r="R194" s="34"/>
    </row>
    <row r="195" spans="2:18" ht="174" x14ac:dyDescent="0.35">
      <c r="B195" s="30" t="str">
        <f>'INF GERAIS'!B195&amp;IFERROR(IF(INDEX(APOIO!$A$5:$A$50,MATCH('INF GERAIS'!N195,APOIO!$B$5:$B$50,0))="NÃO",APOIO!$A$2&amp;"NÃO VÁLIDO",""),"")</f>
        <v>2014.0183</v>
      </c>
      <c r="C195" s="30" t="str">
        <f>'INF GERAIS'!C195</f>
        <v>SERTÃO DO MOXOTÓ</v>
      </c>
      <c r="D195" s="30" t="str">
        <f>'INF GERAIS'!D195</f>
        <v>INAJÁ</v>
      </c>
      <c r="E195" s="30" t="str">
        <f>'INF GERAIS'!E195</f>
        <v>CONSTRUÇÃO DE PAVIMENTAÇÃO COM PARALELEPÍPEDOS, EM RUAS DA SEDE - TRAVESSA CIRILO GOMES, 1ª TRAVESSA SANTOS DUMONT, RUA JOAQUIM GONÇALO, TRAVESSA PRIMAVERA, RUA PADRE CICERO, RUA CÍCERO TORRES, RUA SANTOS DUMONT, RUA MARGARIDA MARQUES, RUA ANTONIO MAURICIO,TRAVESSA HERCULANO GOMES ARAUJO, RUA VALDERERO FLOR DE MORAES</v>
      </c>
      <c r="F195" s="30" t="str">
        <f>'INF GERAIS'!G195</f>
        <v>NORMAL</v>
      </c>
      <c r="G195" s="18"/>
      <c r="H195" s="10"/>
      <c r="I195" s="34"/>
      <c r="J195" s="34"/>
      <c r="K195" s="18"/>
      <c r="L195" s="10"/>
      <c r="M195" s="34"/>
      <c r="N195" s="34"/>
      <c r="O195" s="18"/>
      <c r="P195" s="10"/>
      <c r="Q195" s="34"/>
      <c r="R195" s="34"/>
    </row>
    <row r="196" spans="2:18" ht="43.5" x14ac:dyDescent="0.35">
      <c r="B196" s="30" t="str">
        <f>'INF GERAIS'!B196&amp;IFERROR(IF(INDEX(APOIO!$A$5:$A$50,MATCH('INF GERAIS'!N196,APOIO!$B$5:$B$50,0))="NÃO",APOIO!$A$2&amp;"NÃO VÁLIDO",""),"")</f>
        <v>2014.0184</v>
      </c>
      <c r="C196" s="30" t="str">
        <f>'INF GERAIS'!C196</f>
        <v>SERTÃO DO PAJEÚ</v>
      </c>
      <c r="D196" s="30" t="str">
        <f>'INF GERAIS'!D196</f>
        <v>INGAZEIRA</v>
      </c>
      <c r="E196" s="30" t="str">
        <f>'INF GERAIS'!E196</f>
        <v>RECONSTRUÇÃO DA PRAÇA DO DISTRITO DE SANTA ROSA</v>
      </c>
      <c r="F196" s="30" t="str">
        <f>'INF GERAIS'!G196</f>
        <v>NORMAL</v>
      </c>
      <c r="G196" s="18"/>
      <c r="H196" s="10"/>
      <c r="I196" s="34"/>
      <c r="J196" s="34"/>
      <c r="K196" s="18"/>
      <c r="L196" s="10"/>
      <c r="M196" s="34"/>
      <c r="N196" s="34"/>
      <c r="O196" s="18"/>
      <c r="P196" s="10"/>
      <c r="Q196" s="34"/>
      <c r="R196" s="34"/>
    </row>
    <row r="197" spans="2:18" ht="43.5" x14ac:dyDescent="0.35">
      <c r="B197" s="30" t="str">
        <f>'INF GERAIS'!B197&amp;IFERROR(IF(INDEX(APOIO!$A$5:$A$50,MATCH('INF GERAIS'!N197,APOIO!$B$5:$B$50,0))="NÃO",APOIO!$A$2&amp;"NÃO VÁLIDO",""),"")</f>
        <v>2014.0185</v>
      </c>
      <c r="C197" s="30" t="str">
        <f>'INF GERAIS'!C197</f>
        <v>SERTÃO DO PAJEÚ</v>
      </c>
      <c r="D197" s="30" t="str">
        <f>'INF GERAIS'!D197</f>
        <v>INGAZEIRA</v>
      </c>
      <c r="E197" s="30" t="str">
        <f>'INF GERAIS'!E197</f>
        <v>CONSTRUÇÃO DE PAVIMENTO EM PARALELEPÍPEDOS GRANÍTICOS</v>
      </c>
      <c r="F197" s="30" t="str">
        <f>'INF GERAIS'!G197</f>
        <v>NORMAL</v>
      </c>
      <c r="G197" s="18"/>
      <c r="H197" s="10"/>
      <c r="I197" s="34"/>
      <c r="J197" s="34"/>
      <c r="K197" s="18"/>
      <c r="L197" s="10"/>
      <c r="M197" s="34"/>
      <c r="N197" s="34"/>
      <c r="O197" s="18"/>
      <c r="P197" s="10"/>
      <c r="Q197" s="34"/>
      <c r="R197" s="34"/>
    </row>
    <row r="198" spans="2:18" ht="43.5" x14ac:dyDescent="0.35">
      <c r="B198" s="30" t="str">
        <f>'INF GERAIS'!B198&amp;IFERROR(IF(INDEX(APOIO!$A$5:$A$50,MATCH('INF GERAIS'!N198,APOIO!$B$5:$B$50,0))="NÃO",APOIO!$A$2&amp;"NÃO VÁLIDO",""),"")</f>
        <v>2014.0186</v>
      </c>
      <c r="C198" s="30" t="str">
        <f>'INF GERAIS'!C198</f>
        <v>SERTÃO DO PAJEÚ</v>
      </c>
      <c r="D198" s="30" t="str">
        <f>'INF GERAIS'!D198</f>
        <v>INGAZEIRA</v>
      </c>
      <c r="E198" s="30" t="str">
        <f>'INF GERAIS'!E198</f>
        <v>RECONSTRUÇÃO DE POSTO DE SAÚDE DA FAMÍLIA NO ASSENTAMENTO DO SÍTIO JORGE</v>
      </c>
      <c r="F198" s="30" t="str">
        <f>'INF GERAIS'!G198</f>
        <v>NORMAL</v>
      </c>
      <c r="G198" s="18"/>
      <c r="H198" s="10"/>
      <c r="I198" s="34"/>
      <c r="J198" s="34"/>
      <c r="K198" s="18"/>
      <c r="L198" s="10"/>
      <c r="M198" s="34"/>
      <c r="N198" s="34"/>
      <c r="O198" s="18"/>
      <c r="P198" s="10"/>
      <c r="Q198" s="34"/>
      <c r="R198" s="34"/>
    </row>
    <row r="199" spans="2:18" ht="130.5" x14ac:dyDescent="0.35">
      <c r="B199" s="30" t="str">
        <f>'INF GERAIS'!B199&amp;IFERROR(IF(INDEX(APOIO!$A$5:$A$50,MATCH('INF GERAIS'!N199,APOIO!$B$5:$B$50,0))="NÃO",APOIO!$A$2&amp;"NÃO VÁLIDO",""),"")</f>
        <v>2014.0187
NÃO VÁLIDO</v>
      </c>
      <c r="C199" s="30" t="str">
        <f>'INF GERAIS'!C199</f>
        <v>METROPOLITANA</v>
      </c>
      <c r="D199" s="30" t="str">
        <f>'INF GERAIS'!D199</f>
        <v>IPOJUCA</v>
      </c>
      <c r="E199" s="30" t="str">
        <f>'INF GERAIS'!E199</f>
        <v>IMPLANTAÇÃO DE DRENAGEM SUPERFICIAL,TERRAPLENAGEM, COM FORNECIMENTO E APLICAÇÃO DE TRATAMENTO SUPERFICIAL DUPLO (TSD) NAS VIAS VICINAIS DE ACESSO À DIVERSAS COMUNIDADES DOS ENGENHOS NO MUNICÍPIO DO IPOJUCA</v>
      </c>
      <c r="F199" s="30" t="str">
        <f>'INF GERAIS'!G199</f>
        <v>NORMAL</v>
      </c>
      <c r="G199" s="18"/>
      <c r="H199" s="10"/>
      <c r="I199" s="34"/>
      <c r="J199" s="34"/>
      <c r="K199" s="18"/>
      <c r="L199" s="10"/>
      <c r="M199" s="34"/>
      <c r="N199" s="34"/>
      <c r="O199" s="18"/>
      <c r="P199" s="10"/>
      <c r="Q199" s="34"/>
      <c r="R199" s="34"/>
    </row>
    <row r="200" spans="2:18" ht="29" x14ac:dyDescent="0.35">
      <c r="B200" s="902" t="str">
        <f>'INF GERAIS'!B200&amp;IFERROR(IF(INDEX(APOIO!$A$5:$A$50,MATCH('INF GERAIS'!N200,APOIO!$B$5:$B$50,0))="NÃO",APOIO!$A$2&amp;"NÃO VÁLIDO",""),"")</f>
        <v>2014.0433</v>
      </c>
      <c r="C200" s="902" t="str">
        <f>'INF GERAIS'!C200</f>
        <v>METROPOLITANA</v>
      </c>
      <c r="D200" s="902" t="str">
        <f>'INF GERAIS'!D200</f>
        <v>IPOJUCA</v>
      </c>
      <c r="E200" s="902" t="str">
        <f>'INF GERAIS'!E200</f>
        <v>CONTENÇÃO DE ENCOSTAS</v>
      </c>
      <c r="F200" s="902" t="str">
        <f>'INF GERAIS'!G200</f>
        <v>NORMAL</v>
      </c>
      <c r="G200" s="18"/>
      <c r="H200" s="233"/>
      <c r="I200" s="34"/>
      <c r="J200" s="34"/>
      <c r="K200" s="18"/>
      <c r="L200" s="233"/>
      <c r="M200" s="34"/>
      <c r="N200" s="34"/>
      <c r="O200" s="18"/>
      <c r="P200" s="233"/>
      <c r="Q200" s="34"/>
      <c r="R200" s="34"/>
    </row>
    <row r="201" spans="2:18" ht="43.5" x14ac:dyDescent="0.35">
      <c r="B201" s="30" t="str">
        <f>'INF GERAIS'!B201&amp;IFERROR(IF(INDEX(APOIO!$A$5:$A$50,MATCH('INF GERAIS'!N201,APOIO!$B$5:$B$50,0))="NÃO",APOIO!$A$2&amp;"NÃO VÁLIDO",""),"")</f>
        <v>2014.0188</v>
      </c>
      <c r="C201" s="30" t="str">
        <f>'INF GERAIS'!C201</f>
        <v>SERTÃO DO ARARIPE</v>
      </c>
      <c r="D201" s="30" t="str">
        <f>'INF GERAIS'!D201</f>
        <v>IPUBI</v>
      </c>
      <c r="E201" s="30" t="str">
        <f>'INF GERAIS'!E201</f>
        <v>CONSTRUÇÃO DO MATADOURO PÚBLICO DE SERROLÂNDIA</v>
      </c>
      <c r="F201" s="30" t="str">
        <f>'INF GERAIS'!G201</f>
        <v>NORMAL</v>
      </c>
      <c r="G201" s="18"/>
      <c r="H201" s="10"/>
      <c r="I201" s="34"/>
      <c r="J201" s="34"/>
      <c r="K201" s="18"/>
      <c r="L201" s="10"/>
      <c r="M201" s="34"/>
      <c r="N201" s="34"/>
      <c r="O201" s="18"/>
      <c r="P201" s="10"/>
      <c r="Q201" s="34"/>
      <c r="R201" s="34"/>
    </row>
    <row r="202" spans="2:18" ht="43.5" x14ac:dyDescent="0.35">
      <c r="B202" s="30" t="str">
        <f>'INF GERAIS'!B202&amp;IFERROR(IF(INDEX(APOIO!$A$5:$A$50,MATCH('INF GERAIS'!N202,APOIO!$B$5:$B$50,0))="NÃO",APOIO!$A$2&amp;"NÃO VÁLIDO",""),"")</f>
        <v>2014.0189</v>
      </c>
      <c r="C202" s="30" t="str">
        <f>'INF GERAIS'!C202</f>
        <v>SERTÃO DO ARARIPE</v>
      </c>
      <c r="D202" s="30" t="str">
        <f>'INF GERAIS'!D202</f>
        <v>IPUBI</v>
      </c>
      <c r="E202" s="30" t="str">
        <f>'INF GERAIS'!E202</f>
        <v>REQUALIFICAÇÃO E REFORMA DA PRAÇA NILZA LINS</v>
      </c>
      <c r="F202" s="30" t="str">
        <f>'INF GERAIS'!G202</f>
        <v>NORMAL</v>
      </c>
      <c r="G202" s="18"/>
      <c r="H202" s="10"/>
      <c r="I202" s="34"/>
      <c r="J202" s="34"/>
      <c r="K202" s="18"/>
      <c r="L202" s="10"/>
      <c r="M202" s="34"/>
      <c r="N202" s="34"/>
      <c r="O202" s="18"/>
      <c r="P202" s="10"/>
      <c r="Q202" s="34"/>
      <c r="R202" s="34"/>
    </row>
    <row r="203" spans="2:18" ht="43.5" x14ac:dyDescent="0.35">
      <c r="B203" s="30" t="str">
        <f>'INF GERAIS'!B203&amp;IFERROR(IF(INDEX(APOIO!$A$5:$A$50,MATCH('INF GERAIS'!N203,APOIO!$B$5:$B$50,0))="NÃO",APOIO!$A$2&amp;"NÃO VÁLIDO",""),"")</f>
        <v>2014.0190</v>
      </c>
      <c r="C203" s="30" t="str">
        <f>'INF GERAIS'!C203</f>
        <v>SERTÃO DO ARARIPE</v>
      </c>
      <c r="D203" s="30" t="str">
        <f>'INF GERAIS'!D203</f>
        <v>IPUBI</v>
      </c>
      <c r="E203" s="30" t="str">
        <f>'INF GERAIS'!E203</f>
        <v>REQUALIFICAÇÃO E REFORMA DA AVENIDA CENTRAL NORTE E SUL</v>
      </c>
      <c r="F203" s="30" t="str">
        <f>'INF GERAIS'!G203</f>
        <v>NORMAL</v>
      </c>
      <c r="G203" s="18"/>
      <c r="H203" s="10"/>
      <c r="I203" s="34"/>
      <c r="J203" s="34"/>
      <c r="K203" s="18"/>
      <c r="L203" s="10"/>
      <c r="M203" s="34"/>
      <c r="N203" s="34"/>
      <c r="O203" s="18"/>
      <c r="P203" s="10"/>
      <c r="Q203" s="34"/>
      <c r="R203" s="34"/>
    </row>
    <row r="204" spans="2:18" ht="43.5" x14ac:dyDescent="0.35">
      <c r="B204" s="30" t="str">
        <f>'INF GERAIS'!B204&amp;IFERROR(IF(INDEX(APOIO!$A$5:$A$50,MATCH('INF GERAIS'!N204,APOIO!$B$5:$B$50,0))="NÃO",APOIO!$A$2&amp;"NÃO VÁLIDO",""),"")</f>
        <v>2014.0191</v>
      </c>
      <c r="C204" s="30" t="str">
        <f>'INF GERAIS'!C204</f>
        <v>SERTÃO DO ARARIPE</v>
      </c>
      <c r="D204" s="30" t="str">
        <f>'INF GERAIS'!D204</f>
        <v>IPUBI</v>
      </c>
      <c r="E204" s="30" t="str">
        <f>'INF GERAIS'!E204</f>
        <v>CONSTRUÇÃO DA PRAÇA DE SÃO JOSÉ, NO BAIRRO JARDIM ROCHA</v>
      </c>
      <c r="F204" s="30" t="str">
        <f>'INF GERAIS'!G204</f>
        <v>NORMAL</v>
      </c>
      <c r="G204" s="18"/>
      <c r="H204" s="10"/>
      <c r="I204" s="34"/>
      <c r="J204" s="34"/>
      <c r="K204" s="18"/>
      <c r="L204" s="10"/>
      <c r="M204" s="34"/>
      <c r="N204" s="34"/>
      <c r="O204" s="18"/>
      <c r="P204" s="10"/>
      <c r="Q204" s="34"/>
      <c r="R204" s="34"/>
    </row>
    <row r="205" spans="2:18" ht="43.5" x14ac:dyDescent="0.35">
      <c r="B205" s="30" t="str">
        <f>'INF GERAIS'!B205&amp;IFERROR(IF(INDEX(APOIO!$A$5:$A$50,MATCH('INF GERAIS'!N205,APOIO!$B$5:$B$50,0))="NÃO",APOIO!$A$2&amp;"NÃO VÁLIDO",""),"")</f>
        <v>2014.0192</v>
      </c>
      <c r="C205" s="30" t="str">
        <f>'INF GERAIS'!C205</f>
        <v>SERTÃO DO ARARIPE</v>
      </c>
      <c r="D205" s="30" t="str">
        <f>'INF GERAIS'!D205</f>
        <v>IPUBI</v>
      </c>
      <c r="E205" s="30" t="str">
        <f>'INF GERAIS'!E205</f>
        <v>CONSTRUÇÃO DE ESCADARIA E ACESSO AO MONTE SANTO</v>
      </c>
      <c r="F205" s="30" t="str">
        <f>'INF GERAIS'!G205</f>
        <v>NORMAL</v>
      </c>
      <c r="G205" s="18"/>
      <c r="H205" s="10"/>
      <c r="I205" s="34"/>
      <c r="J205" s="34"/>
      <c r="K205" s="18"/>
      <c r="L205" s="10"/>
      <c r="M205" s="34"/>
      <c r="N205" s="34"/>
      <c r="O205" s="18"/>
      <c r="P205" s="10"/>
      <c r="Q205" s="34"/>
      <c r="R205" s="34"/>
    </row>
    <row r="206" spans="2:18" ht="58" x14ac:dyDescent="0.35">
      <c r="B206" s="30" t="str">
        <f>'INF GERAIS'!B206&amp;IFERROR(IF(INDEX(APOIO!$A$5:$A$50,MATCH('INF GERAIS'!N206,APOIO!$B$5:$B$50,0))="NÃO",APOIO!$A$2&amp;"NÃO VÁLIDO",""),"")</f>
        <v>2014.0193</v>
      </c>
      <c r="C206" s="30" t="str">
        <f>'INF GERAIS'!C206</f>
        <v>SERTÃO DE ITAPARICA</v>
      </c>
      <c r="D206" s="30" t="str">
        <f>'INF GERAIS'!D206</f>
        <v>ITACURUBA</v>
      </c>
      <c r="E206" s="30" t="str">
        <f>'INF GERAIS'!E206</f>
        <v>PAVIMENTAÇÃO GRANÍTICA DAS RUAS</v>
      </c>
      <c r="F206" s="30" t="str">
        <f>'INF GERAIS'!G206</f>
        <v>NORMAL</v>
      </c>
      <c r="G206" s="18"/>
      <c r="H206" s="10"/>
      <c r="I206" s="34"/>
      <c r="J206" s="34"/>
      <c r="K206" s="18"/>
      <c r="L206" s="10"/>
      <c r="M206" s="34"/>
      <c r="N206" s="34"/>
      <c r="O206" s="18"/>
      <c r="P206" s="10"/>
      <c r="Q206" s="34"/>
      <c r="R206" s="34"/>
    </row>
    <row r="207" spans="2:18" ht="58" x14ac:dyDescent="0.35">
      <c r="B207" s="30" t="str">
        <f>'INF GERAIS'!B207&amp;IFERROR(IF(INDEX(APOIO!$A$5:$A$50,MATCH('INF GERAIS'!N207,APOIO!$B$5:$B$50,0))="NÃO",APOIO!$A$2&amp;"NÃO VÁLIDO",""),"")</f>
        <v>2014.0194</v>
      </c>
      <c r="C207" s="30" t="str">
        <f>'INF GERAIS'!C207</f>
        <v>SERTÃO DE ITAPARICA</v>
      </c>
      <c r="D207" s="30" t="str">
        <f>'INF GERAIS'!D207</f>
        <v>ITACURUBA</v>
      </c>
      <c r="E207" s="30" t="str">
        <f>'INF GERAIS'!E207</f>
        <v>CONSTRUÇÃO DO MURO DA CRECHE PROINFÂNCIA</v>
      </c>
      <c r="F207" s="30" t="str">
        <f>'INF GERAIS'!G207</f>
        <v>NORMAL</v>
      </c>
      <c r="G207" s="18"/>
      <c r="H207" s="10"/>
      <c r="I207" s="34"/>
      <c r="J207" s="34"/>
      <c r="K207" s="18"/>
      <c r="L207" s="10"/>
      <c r="M207" s="34"/>
      <c r="N207" s="34"/>
      <c r="O207" s="18"/>
      <c r="P207" s="10"/>
      <c r="Q207" s="34"/>
      <c r="R207" s="34"/>
    </row>
    <row r="208" spans="2:18" ht="43.5" x14ac:dyDescent="0.35">
      <c r="B208" s="30" t="str">
        <f>'INF GERAIS'!B208&amp;IFERROR(IF(INDEX(APOIO!$A$5:$A$50,MATCH('INF GERAIS'!N208,APOIO!$B$5:$B$50,0))="NÃO",APOIO!$A$2&amp;"NÃO VÁLIDO",""),"")</f>
        <v>2014.0195</v>
      </c>
      <c r="C208" s="30" t="str">
        <f>'INF GERAIS'!C208</f>
        <v>AGRESTE MERIDIONAL</v>
      </c>
      <c r="D208" s="30" t="str">
        <f>'INF GERAIS'!D208</f>
        <v>ITAÍBA</v>
      </c>
      <c r="E208" s="30" t="str">
        <f>'INF GERAIS'!E208</f>
        <v>PAVIMENTAÇÃO DE VIAS NO MUNICÍPIO DE ITAÍBA/PE</v>
      </c>
      <c r="F208" s="30" t="str">
        <f>'INF GERAIS'!G208</f>
        <v>NORMAL</v>
      </c>
      <c r="G208" s="18"/>
      <c r="H208" s="10"/>
      <c r="I208" s="34"/>
      <c r="J208" s="34"/>
      <c r="K208" s="18"/>
      <c r="L208" s="10"/>
      <c r="M208" s="34"/>
      <c r="N208" s="34"/>
      <c r="O208" s="18"/>
      <c r="P208" s="10"/>
      <c r="Q208" s="34"/>
      <c r="R208" s="34"/>
    </row>
    <row r="209" spans="2:18" ht="43.5" x14ac:dyDescent="0.35">
      <c r="B209" s="30" t="str">
        <f>'INF GERAIS'!B209&amp;IFERROR(IF(INDEX(APOIO!$A$5:$A$50,MATCH('INF GERAIS'!N209,APOIO!$B$5:$B$50,0))="NÃO",APOIO!$A$2&amp;"NÃO VÁLIDO",""),"")</f>
        <v>2014.0196</v>
      </c>
      <c r="C209" s="30" t="str">
        <f>'INF GERAIS'!C209</f>
        <v>MATA NORTE</v>
      </c>
      <c r="D209" s="30" t="str">
        <f>'INF GERAIS'!D209</f>
        <v>ITAMBÉ</v>
      </c>
      <c r="E209" s="30" t="str">
        <f>'INF GERAIS'!E209</f>
        <v>PAVIMENTAÇÃO DE RUAS NA SEDE, DISTRITO DE QUEBEC, MUNICÍPIO DE ITAMBÉ-PE</v>
      </c>
      <c r="F209" s="30" t="str">
        <f>'INF GERAIS'!G209</f>
        <v>NORMAL</v>
      </c>
      <c r="G209" s="18"/>
      <c r="H209" s="10"/>
      <c r="I209" s="34"/>
      <c r="J209" s="34"/>
      <c r="K209" s="18"/>
      <c r="L209" s="10"/>
      <c r="M209" s="34"/>
      <c r="N209" s="34"/>
      <c r="O209" s="18"/>
      <c r="P209" s="10"/>
      <c r="Q209" s="34"/>
      <c r="R209" s="34"/>
    </row>
    <row r="210" spans="2:18" ht="58" x14ac:dyDescent="0.35">
      <c r="B210" s="30" t="str">
        <f>'INF GERAIS'!B210&amp;IFERROR(IF(INDEX(APOIO!$A$5:$A$50,MATCH('INF GERAIS'!N210,APOIO!$B$5:$B$50,0))="NÃO",APOIO!$A$2&amp;"NÃO VÁLIDO",""),"")</f>
        <v>2014.0197</v>
      </c>
      <c r="C210" s="30" t="str">
        <f>'INF GERAIS'!C210</f>
        <v>SERTÃO DO PAJEÚ</v>
      </c>
      <c r="D210" s="30" t="str">
        <f>'INF GERAIS'!D210</f>
        <v>ITAPETIM</v>
      </c>
      <c r="E210" s="30" t="str">
        <f>'INF GERAIS'!E210</f>
        <v>CONSTRUÇÃO DA PRAÇA DO CONJUNTO HABITACIONAL GOVERNADOR MIGUEL ARRAES DE ALENCAR</v>
      </c>
      <c r="F210" s="30" t="str">
        <f>'INF GERAIS'!G210</f>
        <v>NORMAL</v>
      </c>
      <c r="G210" s="18"/>
      <c r="H210" s="10"/>
      <c r="I210" s="34"/>
      <c r="J210" s="34"/>
      <c r="K210" s="18"/>
      <c r="L210" s="10"/>
      <c r="M210" s="34"/>
      <c r="N210" s="34"/>
      <c r="O210" s="18"/>
      <c r="P210" s="10"/>
      <c r="Q210" s="34"/>
      <c r="R210" s="34"/>
    </row>
    <row r="211" spans="2:18" ht="43.5" x14ac:dyDescent="0.35">
      <c r="B211" s="30" t="str">
        <f>'INF GERAIS'!B211&amp;IFERROR(IF(INDEX(APOIO!$A$5:$A$50,MATCH('INF GERAIS'!N211,APOIO!$B$5:$B$50,0))="NÃO",APOIO!$A$2&amp;"NÃO VÁLIDO",""),"")</f>
        <v>2014.0198</v>
      </c>
      <c r="C211" s="30" t="str">
        <f>'INF GERAIS'!C211</f>
        <v>SERTÃO DO PAJEÚ</v>
      </c>
      <c r="D211" s="30" t="str">
        <f>'INF GERAIS'!D211</f>
        <v>ITAPETIM</v>
      </c>
      <c r="E211" s="30" t="str">
        <f>'INF GERAIS'!E211</f>
        <v>CONSTRUÇÃO DE PONTE</v>
      </c>
      <c r="F211" s="30" t="str">
        <f>'INF GERAIS'!G211</f>
        <v>NORMAL</v>
      </c>
      <c r="G211" s="18"/>
      <c r="H211" s="10"/>
      <c r="I211" s="34"/>
      <c r="J211" s="34"/>
      <c r="K211" s="18"/>
      <c r="L211" s="10"/>
      <c r="M211" s="34"/>
      <c r="N211" s="34"/>
      <c r="O211" s="18"/>
      <c r="P211" s="10"/>
      <c r="Q211" s="34"/>
      <c r="R211" s="34"/>
    </row>
    <row r="212" spans="2:18" ht="43.5" x14ac:dyDescent="0.35">
      <c r="B212" s="30" t="str">
        <f>'INF GERAIS'!B212&amp;IFERROR(IF(INDEX(APOIO!$A$5:$A$50,MATCH('INF GERAIS'!N212,APOIO!$B$5:$B$50,0))="NÃO",APOIO!$A$2&amp;"NÃO VÁLIDO",""),"")</f>
        <v>2014.0199</v>
      </c>
      <c r="C212" s="30" t="str">
        <f>'INF GERAIS'!C212</f>
        <v>SERTÃO DO PAJEÚ</v>
      </c>
      <c r="D212" s="30" t="str">
        <f>'INF GERAIS'!D212</f>
        <v>ITAPETIM</v>
      </c>
      <c r="E212" s="30" t="str">
        <f>'INF GERAIS'!E212</f>
        <v>CONSTRUÇÃO DE CALÇAMENTO EM DIVERSAS RUAS</v>
      </c>
      <c r="F212" s="30" t="str">
        <f>'INF GERAIS'!G212</f>
        <v>NORMAL</v>
      </c>
      <c r="G212" s="18"/>
      <c r="H212" s="10"/>
      <c r="I212" s="34"/>
      <c r="J212" s="34"/>
      <c r="K212" s="18"/>
      <c r="L212" s="10"/>
      <c r="M212" s="34"/>
      <c r="N212" s="34"/>
      <c r="O212" s="18"/>
      <c r="P212" s="10"/>
      <c r="Q212" s="34"/>
      <c r="R212" s="34"/>
    </row>
    <row r="213" spans="2:18" ht="43.5" x14ac:dyDescent="0.35">
      <c r="B213" s="30" t="str">
        <f>'INF GERAIS'!B213&amp;IFERROR(IF(INDEX(APOIO!$A$5:$A$50,MATCH('INF GERAIS'!N213,APOIO!$B$5:$B$50,0))="NÃO",APOIO!$A$2&amp;"NÃO VÁLIDO",""),"")</f>
        <v>2014.0200</v>
      </c>
      <c r="C213" s="30" t="str">
        <f>'INF GERAIS'!C213</f>
        <v>METROPOLITANA</v>
      </c>
      <c r="D213" s="30" t="str">
        <f>'INF GERAIS'!D213</f>
        <v>ITAPISSUMA</v>
      </c>
      <c r="E213" s="30" t="str">
        <f>'INF GERAIS'!E213</f>
        <v>CONSTRUÇÃO DO PÓRTICO DE ENTRADA DA CIDADE DE ITAPISSUMA</v>
      </c>
      <c r="F213" s="30" t="str">
        <f>'INF GERAIS'!G213</f>
        <v>NORMAL</v>
      </c>
      <c r="G213" s="18"/>
      <c r="H213" s="10"/>
      <c r="I213" s="34"/>
      <c r="J213" s="34"/>
      <c r="K213" s="18"/>
      <c r="L213" s="10"/>
      <c r="M213" s="34"/>
      <c r="N213" s="34"/>
      <c r="O213" s="18"/>
      <c r="P213" s="10"/>
      <c r="Q213" s="34"/>
      <c r="R213" s="34"/>
    </row>
    <row r="214" spans="2:18" ht="29" x14ac:dyDescent="0.35">
      <c r="B214" s="30" t="str">
        <f>'INF GERAIS'!B214&amp;IFERROR(IF(INDEX(APOIO!$A$5:$A$50,MATCH('INF GERAIS'!N214,APOIO!$B$5:$B$50,0))="NÃO",APOIO!$A$2&amp;"NÃO VÁLIDO",""),"")</f>
        <v>2014.0201</v>
      </c>
      <c r="C214" s="30" t="str">
        <f>'INF GERAIS'!C214</f>
        <v>METROPOLITANA</v>
      </c>
      <c r="D214" s="30" t="str">
        <f>'INF GERAIS'!D214</f>
        <v>ITAPISSUMA</v>
      </c>
      <c r="E214" s="30" t="str">
        <f>'INF GERAIS'!E214</f>
        <v xml:space="preserve">REFORMA DO CAMPO DE MANGABEIRA </v>
      </c>
      <c r="F214" s="30" t="str">
        <f>'INF GERAIS'!G214</f>
        <v>NORMAL</v>
      </c>
      <c r="G214" s="18"/>
      <c r="H214" s="10"/>
      <c r="I214" s="34"/>
      <c r="J214" s="34"/>
      <c r="K214" s="18"/>
      <c r="L214" s="10"/>
      <c r="M214" s="34"/>
      <c r="N214" s="34"/>
      <c r="O214" s="18"/>
      <c r="P214" s="10"/>
      <c r="Q214" s="34"/>
      <c r="R214" s="34"/>
    </row>
    <row r="215" spans="2:18" ht="29" x14ac:dyDescent="0.35">
      <c r="B215" s="30" t="str">
        <f>'INF GERAIS'!B215&amp;IFERROR(IF(INDEX(APOIO!$A$5:$A$50,MATCH('INF GERAIS'!N215,APOIO!$B$5:$B$50,0))="NÃO",APOIO!$A$2&amp;"NÃO VÁLIDO",""),"")</f>
        <v>2014.0202</v>
      </c>
      <c r="C215" s="30" t="str">
        <f>'INF GERAIS'!C215</f>
        <v>METROPOLITANA</v>
      </c>
      <c r="D215" s="30" t="str">
        <f>'INF GERAIS'!D215</f>
        <v>ITAPISSUMA</v>
      </c>
      <c r="E215" s="30" t="str">
        <f>'INF GERAIS'!E215</f>
        <v>PAVIMENTAÇÃO DE RUAS NO MUNICÍPIO DE ITAPISSUMA</v>
      </c>
      <c r="F215" s="30" t="str">
        <f>'INF GERAIS'!G215</f>
        <v>NORMAL</v>
      </c>
      <c r="G215" s="18"/>
      <c r="H215" s="10"/>
      <c r="I215" s="34"/>
      <c r="J215" s="34"/>
      <c r="K215" s="18"/>
      <c r="L215" s="10"/>
      <c r="M215" s="34"/>
      <c r="N215" s="34"/>
      <c r="O215" s="18"/>
      <c r="P215" s="10"/>
      <c r="Q215" s="34"/>
      <c r="R215" s="34"/>
    </row>
    <row r="216" spans="2:18" ht="29" x14ac:dyDescent="0.35">
      <c r="B216" s="30" t="str">
        <f>'INF GERAIS'!B216&amp;IFERROR(IF(INDEX(APOIO!$A$5:$A$50,MATCH('INF GERAIS'!N216,APOIO!$B$5:$B$50,0))="NÃO",APOIO!$A$2&amp;"NÃO VÁLIDO",""),"")</f>
        <v>2014.0203</v>
      </c>
      <c r="C216" s="30" t="str">
        <f>'INF GERAIS'!C216</f>
        <v>MATA NORTE</v>
      </c>
      <c r="D216" s="30" t="str">
        <f>'INF GERAIS'!D216</f>
        <v>ITAQUITINGA</v>
      </c>
      <c r="E216" s="30" t="str">
        <f>'INF GERAIS'!E216</f>
        <v>REFORMA DO MERCADO PÚBLICO MUNICIPAL</v>
      </c>
      <c r="F216" s="30" t="str">
        <f>'INF GERAIS'!G216</f>
        <v>NORMAL</v>
      </c>
      <c r="G216" s="18"/>
      <c r="H216" s="10"/>
      <c r="I216" s="34"/>
      <c r="J216" s="34"/>
      <c r="K216" s="18"/>
      <c r="L216" s="10"/>
      <c r="M216" s="34"/>
      <c r="N216" s="34"/>
      <c r="O216" s="18"/>
      <c r="P216" s="10"/>
      <c r="Q216" s="34"/>
      <c r="R216" s="34"/>
    </row>
    <row r="217" spans="2:18" ht="43.5" x14ac:dyDescent="0.35">
      <c r="B217" s="30" t="str">
        <f>'INF GERAIS'!B217&amp;IFERROR(IF(INDEX(APOIO!$A$5:$A$50,MATCH('INF GERAIS'!N217,APOIO!$B$5:$B$50,0))="NÃO",APOIO!$A$2&amp;"NÃO VÁLIDO",""),"")</f>
        <v>2014.0204</v>
      </c>
      <c r="C217" s="30" t="str">
        <f>'INF GERAIS'!C217</f>
        <v>METROPOLITANA</v>
      </c>
      <c r="D217" s="30" t="str">
        <f>'INF GERAIS'!D217</f>
        <v>JABOATÃO DOS GUARARAPES</v>
      </c>
      <c r="E217" s="30" t="str">
        <f>'INF GERAIS'!E217</f>
        <v>PAVIMENTAÇÃO E DRENAGENS EM 07  RUAS NO MUNICÍPIO DO JABOATÃO DOS GUARARAPES</v>
      </c>
      <c r="F217" s="30" t="str">
        <f>'INF GERAIS'!G217</f>
        <v>NORMAL</v>
      </c>
      <c r="G217" s="18"/>
      <c r="H217" s="10"/>
      <c r="I217" s="34"/>
      <c r="J217" s="34"/>
      <c r="K217" s="18"/>
      <c r="L217" s="10"/>
      <c r="M217" s="34"/>
      <c r="N217" s="34"/>
      <c r="O217" s="18"/>
      <c r="P217" s="10"/>
      <c r="Q217" s="34"/>
      <c r="R217" s="34"/>
    </row>
    <row r="218" spans="2:18" ht="43.5" x14ac:dyDescent="0.35">
      <c r="B218" s="1617" t="str">
        <f>'INF GERAIS'!B218&amp;IFERROR(IF(INDEX(APOIO!$A$5:$A$50,MATCH('INF GERAIS'!N218,APOIO!$B$5:$B$50,0))="NÃO",APOIO!$A$2&amp;"NÃO VÁLIDO",""),"")</f>
        <v>2014.0445
NÃO VÁLIDO</v>
      </c>
      <c r="C218" s="1617" t="str">
        <f>'INF GERAIS'!C218</f>
        <v>METROPOLITANA</v>
      </c>
      <c r="D218" s="1617" t="str">
        <f>'INF GERAIS'!D218</f>
        <v>JABOATÃO DOS GUARARAPES</v>
      </c>
      <c r="E218" s="1617" t="str">
        <f>'INF GERAIS'!E218</f>
        <v>PAVIMENTAÇÃO E DRENAGEM DE 01 RUA NO MUNICÍPIO DO JABOATÃO DOS GUARARAPES</v>
      </c>
      <c r="F218" s="1617" t="str">
        <f>'INF GERAIS'!G218</f>
        <v>NORMAL</v>
      </c>
      <c r="G218" s="18"/>
      <c r="H218" s="233"/>
      <c r="I218" s="34"/>
      <c r="J218" s="34"/>
      <c r="K218" s="18"/>
      <c r="L218" s="233"/>
      <c r="M218" s="34"/>
      <c r="N218" s="34"/>
      <c r="O218" s="18"/>
      <c r="P218" s="233"/>
      <c r="Q218" s="34"/>
      <c r="R218" s="34"/>
    </row>
    <row r="219" spans="2:18" ht="72.5" x14ac:dyDescent="0.35">
      <c r="B219" s="30" t="str">
        <f>'INF GERAIS'!B219&amp;IFERROR(IF(INDEX(APOIO!$A$5:$A$50,MATCH('INF GERAIS'!N219,APOIO!$B$5:$B$50,0))="NÃO",APOIO!$A$2&amp;"NÃO VÁLIDO",""),"")</f>
        <v>2014.0205</v>
      </c>
      <c r="C219" s="30" t="str">
        <f>'INF GERAIS'!C219</f>
        <v>MATA SUL</v>
      </c>
      <c r="D219" s="30" t="str">
        <f>'INF GERAIS'!D219</f>
        <v>JAQUEIRA</v>
      </c>
      <c r="E219" s="30" t="str">
        <f>'INF GERAIS'!E219</f>
        <v>REFORMA E AMPLIAÇÃO DO  CLUBE MUNICIPAL PARA  INSTALAÇÃO DA NOVA SEDE DA PREFEITURA MUNICIPAL DE JAQUEIRA. 1ª ETAPA</v>
      </c>
      <c r="F219" s="30" t="str">
        <f>'INF GERAIS'!G219</f>
        <v>NORMAL</v>
      </c>
      <c r="G219" s="18"/>
      <c r="H219" s="10"/>
      <c r="I219" s="34"/>
      <c r="J219" s="34"/>
      <c r="K219" s="18"/>
      <c r="L219" s="10"/>
      <c r="M219" s="34"/>
      <c r="N219" s="34"/>
      <c r="O219" s="18"/>
      <c r="P219" s="10"/>
      <c r="Q219" s="34"/>
      <c r="R219" s="34"/>
    </row>
    <row r="220" spans="2:18" ht="217.5" x14ac:dyDescent="0.35">
      <c r="B220" s="30" t="str">
        <f>'INF GERAIS'!B220&amp;IFERROR(IF(INDEX(APOIO!$A$5:$A$50,MATCH('INF GERAIS'!N220,APOIO!$B$5:$B$50,0))="NÃO",APOIO!$A$2&amp;"NÃO VÁLIDO",""),"")</f>
        <v>2014.0206</v>
      </c>
      <c r="C220" s="30" t="str">
        <f>'INF GERAIS'!C220</f>
        <v>AGRESTE CENTRAL</v>
      </c>
      <c r="D220" s="30" t="str">
        <f>'INF GERAIS'!D220</f>
        <v>JATAÚBA</v>
      </c>
      <c r="E220" s="30" t="str">
        <f>'INF GERAIS'!E220</f>
        <v>PAVIMENTAÇÃO DE VIAS URBANAS DO MUNICÍPIO  - PAVIMENTAÇÃO DE VIAS URBANAS EM PARALELEPÍDOS NAS RUAS: RUA JOSÉ BATISTA PASSOS, TRECHO RUA JOSÉ CUPERTINO DE MELO, 1ª TRAV. PADRE CÍCERO, RUA PAULO PESSÔA GUERRA, TRAV. JOSÉ ALBINO DE LIMA, RUA JOSÉ JERÔNIMO NETO, RUA BARRO BRANCO, RUA A1 - A2 - A3 - A4 - A5, RUA MARCELO V. DE ARAÚJO, AV. TEÓFILO RIBEIRO, RUA LUIZ MONTEIRO, RUA ZACARIAS JOSÉ DE MELO</v>
      </c>
      <c r="F220" s="30" t="str">
        <f>'INF GERAIS'!G220</f>
        <v>NORMAL</v>
      </c>
      <c r="G220" s="18"/>
      <c r="H220" s="10"/>
      <c r="I220" s="34"/>
      <c r="J220" s="34"/>
      <c r="K220" s="18"/>
      <c r="L220" s="10"/>
      <c r="M220" s="34"/>
      <c r="N220" s="34"/>
      <c r="O220" s="18"/>
      <c r="P220" s="10"/>
      <c r="Q220" s="34"/>
      <c r="R220" s="34"/>
    </row>
    <row r="221" spans="2:18" ht="58" x14ac:dyDescent="0.35">
      <c r="B221" s="30" t="str">
        <f>'INF GERAIS'!B221&amp;IFERROR(IF(INDEX(APOIO!$A$5:$A$50,MATCH('INF GERAIS'!N221,APOIO!$B$5:$B$50,0))="NÃO",APOIO!$A$2&amp;"NÃO VÁLIDO",""),"")</f>
        <v>2014.0207</v>
      </c>
      <c r="C221" s="30" t="str">
        <f>'INF GERAIS'!C221</f>
        <v>SERTÃO DE ITAPARICA</v>
      </c>
      <c r="D221" s="30" t="str">
        <f>'INF GERAIS'!D221</f>
        <v>JATOBÁ</v>
      </c>
      <c r="E221" s="30" t="str">
        <f>'INF GERAIS'!E221</f>
        <v>PAVIMENTAÇÃO ASFÁTICA</v>
      </c>
      <c r="F221" s="30" t="str">
        <f>'INF GERAIS'!G221</f>
        <v>NORMAL</v>
      </c>
      <c r="G221" s="18"/>
      <c r="H221" s="10"/>
      <c r="I221" s="34"/>
      <c r="J221" s="34"/>
      <c r="K221" s="18"/>
      <c r="L221" s="10"/>
      <c r="M221" s="34"/>
      <c r="N221" s="34"/>
      <c r="O221" s="18"/>
      <c r="P221" s="10"/>
      <c r="Q221" s="34"/>
      <c r="R221" s="34"/>
    </row>
    <row r="222" spans="2:18" ht="43.5" x14ac:dyDescent="0.35">
      <c r="B222" s="30" t="str">
        <f>'INF GERAIS'!B222&amp;IFERROR(IF(INDEX(APOIO!$A$5:$A$50,MATCH('INF GERAIS'!N222,APOIO!$B$5:$B$50,0))="NÃO",APOIO!$A$2&amp;"NÃO VÁLIDO",""),"")</f>
        <v>2014.0208</v>
      </c>
      <c r="C222" s="30" t="str">
        <f>'INF GERAIS'!C222</f>
        <v>AGRESTE SETENTRIONAL</v>
      </c>
      <c r="D222" s="30" t="str">
        <f>'INF GERAIS'!D222</f>
        <v>JOÃO ALFREDO</v>
      </c>
      <c r="E222" s="30" t="str">
        <f>'INF GERAIS'!E222</f>
        <v>PAVIMENTAÇÃO EM PARALELEPÍPEDO GRANÍTICO EM DIVERSAS RUAS DO MUNICÍPIO</v>
      </c>
      <c r="F222" s="30" t="str">
        <f>'INF GERAIS'!G222</f>
        <v>NORMAL</v>
      </c>
      <c r="G222" s="18"/>
      <c r="H222" s="10"/>
      <c r="I222" s="34"/>
      <c r="J222" s="34"/>
      <c r="K222" s="18"/>
      <c r="L222" s="10"/>
      <c r="M222" s="34"/>
      <c r="N222" s="34"/>
      <c r="O222" s="18"/>
      <c r="P222" s="10"/>
      <c r="Q222" s="34"/>
      <c r="R222" s="34"/>
    </row>
    <row r="223" spans="2:18" ht="29" x14ac:dyDescent="0.35">
      <c r="B223" s="30" t="str">
        <f>'INF GERAIS'!B223&amp;IFERROR(IF(INDEX(APOIO!$A$5:$A$50,MATCH('INF GERAIS'!N223,APOIO!$B$5:$B$50,0))="NÃO",APOIO!$A$2&amp;"NÃO VÁLIDO",""),"")</f>
        <v>2014.0209</v>
      </c>
      <c r="C223" s="30" t="str">
        <f>'INF GERAIS'!C223</f>
        <v>MATA SUL</v>
      </c>
      <c r="D223" s="30" t="str">
        <f>'INF GERAIS'!D223</f>
        <v>JOAQUIM NABUCO</v>
      </c>
      <c r="E223" s="30" t="str">
        <f>'INF GERAIS'!E223</f>
        <v>CONSTRUÇÃO DE UMA PRAÇA PÚBLICA(BAIRRO DE SÃO MIGUEL)</v>
      </c>
      <c r="F223" s="30" t="str">
        <f>'INF GERAIS'!G223</f>
        <v>NORMAL</v>
      </c>
      <c r="G223" s="18"/>
      <c r="H223" s="10"/>
      <c r="I223" s="34"/>
      <c r="J223" s="34"/>
      <c r="K223" s="18"/>
      <c r="L223" s="10"/>
      <c r="M223" s="34"/>
      <c r="N223" s="34"/>
      <c r="O223" s="18"/>
      <c r="P223" s="10"/>
      <c r="Q223" s="34"/>
      <c r="R223" s="34"/>
    </row>
    <row r="224" spans="2:18" ht="72.5" x14ac:dyDescent="0.35">
      <c r="B224" s="30" t="str">
        <f>'INF GERAIS'!B224&amp;IFERROR(IF(INDEX(APOIO!$A$5:$A$50,MATCH('INF GERAIS'!N224,APOIO!$B$5:$B$50,0))="NÃO",APOIO!$A$2&amp;"NÃO VÁLIDO",""),"")</f>
        <v>2014.0210</v>
      </c>
      <c r="C224" s="30" t="str">
        <f>'INF GERAIS'!C224</f>
        <v>MATA SUL</v>
      </c>
      <c r="D224" s="30" t="str">
        <f>'INF GERAIS'!D224</f>
        <v>JOAQUIM NABUCO</v>
      </c>
      <c r="E224" s="30" t="str">
        <f>'INF GERAIS'!E224</f>
        <v>REFORMA, AMPLIAÇÃO E REQUALIFICAÇÃO DA QUADRA POLIESPORTIVA PARA IMPLANTAÇÃO DO CENTRO DE ATIVIDADES SOCIAIS</v>
      </c>
      <c r="F224" s="30" t="str">
        <f>'INF GERAIS'!G224</f>
        <v>NORMAL</v>
      </c>
      <c r="G224" s="18"/>
      <c r="H224" s="10"/>
      <c r="I224" s="34"/>
      <c r="J224" s="34"/>
      <c r="K224" s="18"/>
      <c r="L224" s="10"/>
      <c r="M224" s="34"/>
      <c r="N224" s="34"/>
      <c r="O224" s="18"/>
      <c r="P224" s="10"/>
      <c r="Q224" s="34"/>
      <c r="R224" s="34"/>
    </row>
    <row r="225" spans="2:18" ht="43.5" x14ac:dyDescent="0.35">
      <c r="B225" s="30" t="str">
        <f>'INF GERAIS'!B225&amp;IFERROR(IF(INDEX(APOIO!$A$5:$A$50,MATCH('INF GERAIS'!N225,APOIO!$B$5:$B$50,0))="NÃO",APOIO!$A$2&amp;"NÃO VÁLIDO",""),"")</f>
        <v>2014.0211</v>
      </c>
      <c r="C225" s="30" t="str">
        <f>'INF GERAIS'!C225</f>
        <v>AGRESTE MERIDIONAL</v>
      </c>
      <c r="D225" s="30" t="str">
        <f>'INF GERAIS'!D225</f>
        <v>JUCATI</v>
      </c>
      <c r="E225" s="30" t="str">
        <f>'INF GERAIS'!E225</f>
        <v>CONSTRUÇÃO DO CENTRO ADMINISTRATIVO DE JUCATI</v>
      </c>
      <c r="F225" s="30" t="str">
        <f>'INF GERAIS'!G225</f>
        <v>NORMAL</v>
      </c>
      <c r="G225" s="18"/>
      <c r="H225" s="10"/>
      <c r="I225" s="34"/>
      <c r="J225" s="34"/>
      <c r="K225" s="18"/>
      <c r="L225" s="10"/>
      <c r="M225" s="34"/>
      <c r="N225" s="34"/>
      <c r="O225" s="18"/>
      <c r="P225" s="10"/>
      <c r="Q225" s="34"/>
      <c r="R225" s="34"/>
    </row>
    <row r="226" spans="2:18" ht="43.5" x14ac:dyDescent="0.35">
      <c r="B226" s="30" t="str">
        <f>'INF GERAIS'!B226&amp;IFERROR(IF(INDEX(APOIO!$A$5:$A$50,MATCH('INF GERAIS'!N226,APOIO!$B$5:$B$50,0))="NÃO",APOIO!$A$2&amp;"NÃO VÁLIDO",""),"")</f>
        <v>2014.0212</v>
      </c>
      <c r="C226" s="30" t="str">
        <f>'INF GERAIS'!C226</f>
        <v>AGRESTE MERIDIONAL</v>
      </c>
      <c r="D226" s="30" t="str">
        <f>'INF GERAIS'!D226</f>
        <v>JUPI</v>
      </c>
      <c r="E226" s="30" t="str">
        <f>'INF GERAIS'!E226</f>
        <v>INFRAESTRUTURA - MELHORIA E AMPLIAÇÃO DO HOSPITAL CLAUDINA TEXEIRA</v>
      </c>
      <c r="F226" s="30" t="str">
        <f>'INF GERAIS'!G226</f>
        <v>NORMAL</v>
      </c>
      <c r="G226" s="18"/>
      <c r="H226" s="10"/>
      <c r="I226" s="34"/>
      <c r="J226" s="34"/>
      <c r="K226" s="18"/>
      <c r="L226" s="10"/>
      <c r="M226" s="34"/>
      <c r="N226" s="34"/>
      <c r="O226" s="18"/>
      <c r="P226" s="10"/>
      <c r="Q226" s="34"/>
      <c r="R226" s="34"/>
    </row>
    <row r="227" spans="2:18" ht="43.5" x14ac:dyDescent="0.35">
      <c r="B227" s="30" t="str">
        <f>'INF GERAIS'!B227&amp;IFERROR(IF(INDEX(APOIO!$A$5:$A$50,MATCH('INF GERAIS'!N227,APOIO!$B$5:$B$50,0))="NÃO",APOIO!$A$2&amp;"NÃO VÁLIDO",""),"")</f>
        <v>2014.0213</v>
      </c>
      <c r="C227" s="30" t="str">
        <f>'INF GERAIS'!C227</f>
        <v>AGRESTE MERIDIONAL</v>
      </c>
      <c r="D227" s="30" t="str">
        <f>'INF GERAIS'!D227</f>
        <v>JUPI</v>
      </c>
      <c r="E227" s="30" t="str">
        <f>'INF GERAIS'!E227</f>
        <v xml:space="preserve">Pavimentação em paralelepípedos graníticos </v>
      </c>
      <c r="F227" s="30" t="str">
        <f>'INF GERAIS'!G227</f>
        <v>NORMAL</v>
      </c>
      <c r="G227" s="18"/>
      <c r="H227" s="10"/>
      <c r="I227" s="34"/>
      <c r="J227" s="34"/>
      <c r="K227" s="18"/>
      <c r="L227" s="10"/>
      <c r="M227" s="34"/>
      <c r="N227" s="34"/>
      <c r="O227" s="18"/>
      <c r="P227" s="10"/>
      <c r="Q227" s="34"/>
      <c r="R227" s="34"/>
    </row>
    <row r="228" spans="2:18" ht="43.5" x14ac:dyDescent="0.35">
      <c r="B228" s="30" t="str">
        <f>'INF GERAIS'!B228&amp;IFERROR(IF(INDEX(APOIO!$A$5:$A$50,MATCH('INF GERAIS'!N228,APOIO!$B$5:$B$50,0))="NÃO",APOIO!$A$2&amp;"NÃO VÁLIDO",""),"")</f>
        <v>2014.0214</v>
      </c>
      <c r="C228" s="30" t="str">
        <f>'INF GERAIS'!C228</f>
        <v>AGRESTE MERIDIONAL</v>
      </c>
      <c r="D228" s="30" t="str">
        <f>'INF GERAIS'!D228</f>
        <v>JUPI</v>
      </c>
      <c r="E228" s="30" t="str">
        <f>'INF GERAIS'!E228</f>
        <v>INFRAESTRUTURA - CONSTRUÇÃO DA SEDE DO CONSELHO DO IDOSO</v>
      </c>
      <c r="F228" s="30" t="str">
        <f>'INF GERAIS'!G228</f>
        <v>NORMAL</v>
      </c>
      <c r="G228" s="18"/>
      <c r="H228" s="10"/>
      <c r="I228" s="34"/>
      <c r="J228" s="34"/>
      <c r="K228" s="18"/>
      <c r="L228" s="10"/>
      <c r="M228" s="34"/>
      <c r="N228" s="34"/>
      <c r="O228" s="18"/>
      <c r="P228" s="10"/>
      <c r="Q228" s="34"/>
      <c r="R228" s="34"/>
    </row>
    <row r="229" spans="2:18" ht="43.5" x14ac:dyDescent="0.35">
      <c r="B229" s="30" t="str">
        <f>'INF GERAIS'!B229&amp;IFERROR(IF(INDEX(APOIO!$A$5:$A$50,MATCH('INF GERAIS'!N229,APOIO!$B$5:$B$50,0))="NÃO",APOIO!$A$2&amp;"NÃO VÁLIDO",""),"")</f>
        <v>2014.0215</v>
      </c>
      <c r="C229" s="30" t="str">
        <f>'INF GERAIS'!C229</f>
        <v>AGRESTE MERIDIONAL</v>
      </c>
      <c r="D229" s="30" t="str">
        <f>'INF GERAIS'!D229</f>
        <v>JUREMA</v>
      </c>
      <c r="E229" s="30" t="str">
        <f>'INF GERAIS'!E229</f>
        <v>REFORMA E RECUPERAÇÃO DA ESCOLA MUNICIPAL PADRE IBIAPINA</v>
      </c>
      <c r="F229" s="30" t="str">
        <f>'INF GERAIS'!G229</f>
        <v>NORMAL</v>
      </c>
      <c r="G229" s="18"/>
      <c r="H229" s="10"/>
      <c r="I229" s="34"/>
      <c r="J229" s="34"/>
      <c r="K229" s="18"/>
      <c r="L229" s="10"/>
      <c r="M229" s="34"/>
      <c r="N229" s="34"/>
      <c r="O229" s="18"/>
      <c r="P229" s="10"/>
      <c r="Q229" s="34"/>
      <c r="R229" s="34"/>
    </row>
    <row r="230" spans="2:18" ht="43.5" x14ac:dyDescent="0.35">
      <c r="B230" s="30" t="str">
        <f>'INF GERAIS'!B230&amp;IFERROR(IF(INDEX(APOIO!$A$5:$A$50,MATCH('INF GERAIS'!N230,APOIO!$B$5:$B$50,0))="NÃO",APOIO!$A$2&amp;"NÃO VÁLIDO",""),"")</f>
        <v>2014.0216</v>
      </c>
      <c r="C230" s="30" t="str">
        <f>'INF GERAIS'!C230</f>
        <v>AGRESTE MERIDIONAL</v>
      </c>
      <c r="D230" s="30" t="str">
        <f>'INF GERAIS'!D230</f>
        <v>JUREMA</v>
      </c>
      <c r="E230" s="30" t="str">
        <f>'INF GERAIS'!E230</f>
        <v>REFORMA DO MERCADO DE CEREAIS DO MUNICÍPIO</v>
      </c>
      <c r="F230" s="30" t="str">
        <f>'INF GERAIS'!G230</f>
        <v>NORMAL</v>
      </c>
      <c r="G230" s="18"/>
      <c r="H230" s="10"/>
      <c r="I230" s="34"/>
      <c r="J230" s="34"/>
      <c r="K230" s="18"/>
      <c r="L230" s="10"/>
      <c r="M230" s="34"/>
      <c r="N230" s="34"/>
      <c r="O230" s="18"/>
      <c r="P230" s="10"/>
      <c r="Q230" s="34"/>
      <c r="R230" s="34"/>
    </row>
    <row r="231" spans="2:18" ht="43.5" x14ac:dyDescent="0.35">
      <c r="B231" s="30" t="str">
        <f>'INF GERAIS'!B231&amp;IFERROR(IF(INDEX(APOIO!$A$5:$A$50,MATCH('INF GERAIS'!N231,APOIO!$B$5:$B$50,0))="NÃO",APOIO!$A$2&amp;"NÃO VÁLIDO",""),"")</f>
        <v>2014.0217</v>
      </c>
      <c r="C231" s="30" t="str">
        <f>'INF GERAIS'!C231</f>
        <v>AGRESTE MERIDIONAL</v>
      </c>
      <c r="D231" s="30" t="str">
        <f>'INF GERAIS'!D231</f>
        <v>JUREMA</v>
      </c>
      <c r="E231" s="30" t="str">
        <f>'INF GERAIS'!E231</f>
        <v xml:space="preserve">REFORMA E AMPLIAÇÃO DA POLICLÍNICA MUNICIPAL </v>
      </c>
      <c r="F231" s="30" t="str">
        <f>'INF GERAIS'!G231</f>
        <v>NORMAL</v>
      </c>
      <c r="G231" s="18"/>
      <c r="H231" s="10"/>
      <c r="I231" s="34"/>
      <c r="J231" s="34"/>
      <c r="K231" s="18"/>
      <c r="L231" s="10"/>
      <c r="M231" s="34"/>
      <c r="N231" s="34"/>
      <c r="O231" s="18"/>
      <c r="P231" s="10"/>
      <c r="Q231" s="34"/>
      <c r="R231" s="34"/>
    </row>
    <row r="232" spans="2:18" ht="43.5" x14ac:dyDescent="0.35">
      <c r="B232" s="30" t="str">
        <f>'INF GERAIS'!B232&amp;IFERROR(IF(INDEX(APOIO!$A$5:$A$50,MATCH('INF GERAIS'!N232,APOIO!$B$5:$B$50,0))="NÃO",APOIO!$A$2&amp;"NÃO VÁLIDO",""),"")</f>
        <v>2014.0218</v>
      </c>
      <c r="C232" s="30" t="str">
        <f>'INF GERAIS'!C232</f>
        <v>AGRESTE MERIDIONAL</v>
      </c>
      <c r="D232" s="30" t="str">
        <f>'INF GERAIS'!D232</f>
        <v>JUREMA</v>
      </c>
      <c r="E232" s="30" t="str">
        <f>'INF GERAIS'!E232</f>
        <v>REFORMA DO AÇOUGUE PÚBLICO DO DISTRITO DE QUEIMADAS</v>
      </c>
      <c r="F232" s="30" t="str">
        <f>'INF GERAIS'!G232</f>
        <v>NORMAL</v>
      </c>
      <c r="G232" s="18"/>
      <c r="H232" s="10"/>
      <c r="I232" s="34"/>
      <c r="J232" s="34"/>
      <c r="K232" s="18"/>
      <c r="L232" s="10"/>
      <c r="M232" s="34"/>
      <c r="N232" s="34"/>
      <c r="O232" s="18"/>
      <c r="P232" s="10"/>
      <c r="Q232" s="34"/>
      <c r="R232" s="34"/>
    </row>
    <row r="233" spans="2:18" ht="43.5" x14ac:dyDescent="0.35">
      <c r="B233" s="30" t="str">
        <f>'INF GERAIS'!B233&amp;IFERROR(IF(INDEX(APOIO!$A$5:$A$50,MATCH('INF GERAIS'!N233,APOIO!$B$5:$B$50,0))="NÃO",APOIO!$A$2&amp;"NÃO VÁLIDO",""),"")</f>
        <v>2014.0219</v>
      </c>
      <c r="C233" s="30" t="str">
        <f>'INF GERAIS'!C233</f>
        <v>AGRESTE MERIDIONAL</v>
      </c>
      <c r="D233" s="30" t="str">
        <f>'INF GERAIS'!D233</f>
        <v>JUREMA</v>
      </c>
      <c r="E233" s="30" t="str">
        <f>'INF GERAIS'!E233</f>
        <v>REFORMA DO PRÉDIO SEDE DA PREFEITURA MUNICIPAL DE JUREMA</v>
      </c>
      <c r="F233" s="30" t="str">
        <f>'INF GERAIS'!G233</f>
        <v>NORMAL</v>
      </c>
      <c r="G233" s="18"/>
      <c r="H233" s="10"/>
      <c r="I233" s="34"/>
      <c r="J233" s="34"/>
      <c r="K233" s="18"/>
      <c r="L233" s="10"/>
      <c r="M233" s="34"/>
      <c r="N233" s="34"/>
      <c r="O233" s="18"/>
      <c r="P233" s="10"/>
      <c r="Q233" s="34"/>
      <c r="R233" s="34"/>
    </row>
    <row r="234" spans="2:18" ht="72.5" x14ac:dyDescent="0.35">
      <c r="B234" s="30" t="str">
        <f>'INF GERAIS'!B234&amp;IFERROR(IF(INDEX(APOIO!$A$5:$A$50,MATCH('INF GERAIS'!N234,APOIO!$B$5:$B$50,0))="NÃO",APOIO!$A$2&amp;"NÃO VÁLIDO",""),"")</f>
        <v>2014.0220</v>
      </c>
      <c r="C234" s="30" t="str">
        <f>'INF GERAIS'!C234</f>
        <v>MATA NORTE</v>
      </c>
      <c r="D234" s="30" t="str">
        <f>'INF GERAIS'!D234</f>
        <v>LAGOA DE ITAENGA</v>
      </c>
      <c r="E234" s="30" t="str">
        <f>'INF GERAIS'!E234</f>
        <v>PAVIMENTAÇÃO, MURO DE CONTENÇÃO E ESCADARIA URBANA NOS BAIRROS LOTEAMENTO ITAENGA( VILA  DA CAIXA), CENTRO E  SALINA</v>
      </c>
      <c r="F234" s="30" t="str">
        <f>'INF GERAIS'!G234</f>
        <v>NORMAL</v>
      </c>
      <c r="G234" s="18"/>
      <c r="H234" s="10"/>
      <c r="I234" s="34"/>
      <c r="J234" s="34"/>
      <c r="K234" s="18"/>
      <c r="L234" s="10"/>
      <c r="M234" s="34"/>
      <c r="N234" s="34"/>
      <c r="O234" s="18"/>
      <c r="P234" s="10"/>
      <c r="Q234" s="34"/>
      <c r="R234" s="34"/>
    </row>
    <row r="235" spans="2:18" ht="58" x14ac:dyDescent="0.35">
      <c r="B235" s="30" t="str">
        <f>'INF GERAIS'!B235&amp;IFERROR(IF(INDEX(APOIO!$A$5:$A$50,MATCH('INF GERAIS'!N235,APOIO!$B$5:$B$50,0))="NÃO",APOIO!$A$2&amp;"NÃO VÁLIDO",""),"")</f>
        <v>2014.0221</v>
      </c>
      <c r="C235" s="30" t="str">
        <f>'INF GERAIS'!C235</f>
        <v>MATA NORTE</v>
      </c>
      <c r="D235" s="30" t="str">
        <f>'INF GERAIS'!D235</f>
        <v>LAGOA DO CARRO</v>
      </c>
      <c r="E235" s="30" t="str">
        <f>'INF GERAIS'!E235</f>
        <v>PAVIMENTAÇÃO EM PARALELEPÍPEDOS GRANÍTICOS, DRENAGEM E SINALIZAÇÃO DE DIVERSAS RUAS</v>
      </c>
      <c r="F235" s="30" t="str">
        <f>'INF GERAIS'!G235</f>
        <v>NORMAL</v>
      </c>
      <c r="G235" s="18"/>
      <c r="H235" s="10"/>
      <c r="I235" s="34"/>
      <c r="J235" s="34"/>
      <c r="K235" s="18"/>
      <c r="L235" s="10"/>
      <c r="M235" s="34"/>
      <c r="N235" s="34"/>
      <c r="O235" s="18"/>
      <c r="P235" s="10"/>
      <c r="Q235" s="34"/>
      <c r="R235" s="34"/>
    </row>
    <row r="236" spans="2:18" ht="43.5" x14ac:dyDescent="0.35">
      <c r="B236" s="30" t="str">
        <f>'INF GERAIS'!B236&amp;IFERROR(IF(INDEX(APOIO!$A$5:$A$50,MATCH('INF GERAIS'!N236,APOIO!$B$5:$B$50,0))="NÃO",APOIO!$A$2&amp;"NÃO VÁLIDO",""),"")</f>
        <v>2014.0222</v>
      </c>
      <c r="C236" s="30" t="str">
        <f>'INF GERAIS'!C236</f>
        <v>AGRESTE MERIDIONAL</v>
      </c>
      <c r="D236" s="30" t="str">
        <f>'INF GERAIS'!D236</f>
        <v>LAGOA DO OURO</v>
      </c>
      <c r="E236" s="30" t="str">
        <f>'INF GERAIS'!E236</f>
        <v>REFORMA DAS QUADRAS DE ESPORTES DA SEDE DO MUNICÍPIO E DO DISTRITO DE CAMPO ALEGRE</v>
      </c>
      <c r="F236" s="30" t="str">
        <f>'INF GERAIS'!G236</f>
        <v>NORMAL</v>
      </c>
      <c r="G236" s="18"/>
      <c r="H236" s="10"/>
      <c r="I236" s="34"/>
      <c r="J236" s="34"/>
      <c r="K236" s="18"/>
      <c r="L236" s="10"/>
      <c r="M236" s="34"/>
      <c r="N236" s="34"/>
      <c r="O236" s="18"/>
      <c r="P236" s="10"/>
      <c r="Q236" s="34"/>
      <c r="R236" s="34"/>
    </row>
    <row r="237" spans="2:18" ht="43.5" x14ac:dyDescent="0.35">
      <c r="B237" s="30" t="str">
        <f>'INF GERAIS'!B237&amp;IFERROR(IF(INDEX(APOIO!$A$5:$A$50,MATCH('INF GERAIS'!N237,APOIO!$B$5:$B$50,0))="NÃO",APOIO!$A$2&amp;"NÃO VÁLIDO",""),"")</f>
        <v>2014.0223</v>
      </c>
      <c r="C237" s="30" t="str">
        <f>'INF GERAIS'!C237</f>
        <v>AGRESTE MERIDIONAL</v>
      </c>
      <c r="D237" s="30" t="str">
        <f>'INF GERAIS'!D237</f>
        <v>LAGOA DO OURO</v>
      </c>
      <c r="E237" s="30" t="str">
        <f>'INF GERAIS'!E237</f>
        <v>AMPLIAÇÃO DO CEMITÉRIO MUNICIPAL</v>
      </c>
      <c r="F237" s="30" t="str">
        <f>'INF GERAIS'!G237</f>
        <v>NORMAL</v>
      </c>
      <c r="G237" s="18"/>
      <c r="H237" s="10"/>
      <c r="I237" s="34"/>
      <c r="J237" s="34"/>
      <c r="K237" s="18"/>
      <c r="L237" s="10"/>
      <c r="M237" s="34"/>
      <c r="N237" s="34"/>
      <c r="O237" s="18"/>
      <c r="P237" s="10"/>
      <c r="Q237" s="34"/>
      <c r="R237" s="34"/>
    </row>
    <row r="238" spans="2:18" ht="58" x14ac:dyDescent="0.35">
      <c r="B238" s="30" t="str">
        <f>'INF GERAIS'!B238&amp;IFERROR(IF(INDEX(APOIO!$A$5:$A$50,MATCH('INF GERAIS'!N238,APOIO!$B$5:$B$50,0))="NÃO",APOIO!$A$2&amp;"NÃO VÁLIDO",""),"")</f>
        <v>2014.0224</v>
      </c>
      <c r="C238" s="30" t="str">
        <f>'INF GERAIS'!C238</f>
        <v>AGRESTE MERIDIONAL</v>
      </c>
      <c r="D238" s="30" t="str">
        <f>'INF GERAIS'!D238</f>
        <v>LAGOA DO OURO</v>
      </c>
      <c r="E238" s="30" t="str">
        <f>'INF GERAIS'!E238</f>
        <v>RECUPERAÇÃO DA COBERTA, DA PINTURA E CONSTRUÇÃO DO NECROTÉRIO DO HOSPITAL MUNICIPAL</v>
      </c>
      <c r="F238" s="30" t="str">
        <f>'INF GERAIS'!G238</f>
        <v>NORMAL</v>
      </c>
      <c r="G238" s="18"/>
      <c r="H238" s="10"/>
      <c r="I238" s="34"/>
      <c r="J238" s="34"/>
      <c r="K238" s="18"/>
      <c r="L238" s="10"/>
      <c r="M238" s="34"/>
      <c r="N238" s="34"/>
      <c r="O238" s="18"/>
      <c r="P238" s="10"/>
      <c r="Q238" s="34"/>
      <c r="R238" s="34"/>
    </row>
    <row r="239" spans="2:18" ht="304.5" x14ac:dyDescent="0.35">
      <c r="B239" s="30" t="str">
        <f>'INF GERAIS'!B239&amp;IFERROR(IF(INDEX(APOIO!$A$5:$A$50,MATCH('INF GERAIS'!N239,APOIO!$B$5:$B$50,0))="NÃO",APOIO!$A$2&amp;"NÃO VÁLIDO",""),"")</f>
        <v>2014.0225</v>
      </c>
      <c r="C239" s="30" t="str">
        <f>'INF GERAIS'!C239</f>
        <v>AGRESTE CENTRAL</v>
      </c>
      <c r="D239" s="30" t="str">
        <f>'INF GERAIS'!D239</f>
        <v>LAGOA DOS GATOS</v>
      </c>
      <c r="E239" s="30" t="str">
        <f>'INF GERAIS'!E239</f>
        <v>PAVIMENTAÇÃO EM PARALELEPÍPEDOS EM DIVERSAS RUAS (12): RUA SEBASTIÃO DE OLIVEIRA DA SILVA; AV. DR. ESTÁCIO COIMBRA; RUA ERCÍLIA CAROLINA DOS SANTOS; AV. PROFESSOR DEOCLÉCIO FERREIRA DE ARAÚJO; TRAVESSA 11 DE SETEMBRO COM A AV. ENEDINA LOURENÇO DA SILVA; RUA FRANCISCO RODRIGUES (RUA DE COSME), BAIRRO DA COMPESA; RUA SEVERINO JOAQUIM SOBRAL, BAIRRO DA COMPESA; COMPLEMENTO DA RUA HIRINEU HIPÓLITO DA CUNHA, BAIRRO DA COMPESA; RUA EMERSON MARCONE DA CUNHA AMORIM; RUA PADRE JÚLIO SELMIN; LOGRADOURO RUA PROJETADA; RUA APRÍGIO S. DE ASSUNÇÃO</v>
      </c>
      <c r="F239" s="30" t="str">
        <f>'INF GERAIS'!G239</f>
        <v>NORMAL</v>
      </c>
      <c r="G239" s="18"/>
      <c r="H239" s="10"/>
      <c r="I239" s="34"/>
      <c r="J239" s="34"/>
      <c r="K239" s="18"/>
      <c r="L239" s="10"/>
      <c r="M239" s="34"/>
      <c r="N239" s="34"/>
      <c r="O239" s="18"/>
      <c r="P239" s="10"/>
      <c r="Q239" s="34"/>
      <c r="R239" s="34"/>
    </row>
    <row r="240" spans="2:18" ht="58" x14ac:dyDescent="0.35">
      <c r="B240" s="30" t="str">
        <f>'INF GERAIS'!B240&amp;IFERROR(IF(INDEX(APOIO!$A$5:$A$50,MATCH('INF GERAIS'!N240,APOIO!$B$5:$B$50,0))="NÃO",APOIO!$A$2&amp;"NÃO VÁLIDO",""),"")</f>
        <v>2014.0226</v>
      </c>
      <c r="C240" s="30" t="str">
        <f>'INF GERAIS'!C240</f>
        <v>SERTÃO DO SÃO FRANCISCO</v>
      </c>
      <c r="D240" s="30" t="str">
        <f>'INF GERAIS'!D240</f>
        <v>LAGOA GRANDE</v>
      </c>
      <c r="E240" s="30" t="str">
        <f>'INF GERAIS'!E240</f>
        <v>PAVIMENTAÇÃO EM PARALELEPÍPEDOS GRANÍTICOS EM RUAS DO BAIRRO VERMELHOS</v>
      </c>
      <c r="F240" s="30" t="str">
        <f>'INF GERAIS'!G240</f>
        <v>NORMAL</v>
      </c>
      <c r="G240" s="18"/>
      <c r="H240" s="10"/>
      <c r="I240" s="34"/>
      <c r="J240" s="34"/>
      <c r="K240" s="18"/>
      <c r="L240" s="10"/>
      <c r="M240" s="34"/>
      <c r="N240" s="34"/>
      <c r="O240" s="18"/>
      <c r="P240" s="10"/>
      <c r="Q240" s="34"/>
      <c r="R240" s="34"/>
    </row>
    <row r="241" spans="2:18" ht="58" x14ac:dyDescent="0.35">
      <c r="B241" s="30" t="str">
        <f>'INF GERAIS'!B241&amp;IFERROR(IF(INDEX(APOIO!$A$5:$A$50,MATCH('INF GERAIS'!N241,APOIO!$B$5:$B$50,0))="NÃO",APOIO!$A$2&amp;"NÃO VÁLIDO",""),"")</f>
        <v>2014.0227</v>
      </c>
      <c r="C241" s="30" t="str">
        <f>'INF GERAIS'!C241</f>
        <v>SERTÃO DO SÃO FRANCISCO</v>
      </c>
      <c r="D241" s="30" t="str">
        <f>'INF GERAIS'!D241</f>
        <v>LAGOA GRANDE</v>
      </c>
      <c r="E241" s="30" t="str">
        <f>'INF GERAIS'!E241</f>
        <v>PAVIMENTAÇÃO EM PARALELEPÍPEDOS GRANÍTICOS DA RUA OLÍMPIO ANGELIM NO BAIRRO ESTÁTUA</v>
      </c>
      <c r="F241" s="30" t="str">
        <f>'INF GERAIS'!G241</f>
        <v>NORMAL</v>
      </c>
      <c r="G241" s="18"/>
      <c r="H241" s="10"/>
      <c r="I241" s="34"/>
      <c r="J241" s="34"/>
      <c r="K241" s="18"/>
      <c r="L241" s="10"/>
      <c r="M241" s="34"/>
      <c r="N241" s="34"/>
      <c r="O241" s="18"/>
      <c r="P241" s="10"/>
      <c r="Q241" s="34"/>
      <c r="R241" s="34"/>
    </row>
    <row r="242" spans="2:18" ht="58" x14ac:dyDescent="0.35">
      <c r="B242" s="30" t="str">
        <f>'INF GERAIS'!B242&amp;IFERROR(IF(INDEX(APOIO!$A$5:$A$50,MATCH('INF GERAIS'!N242,APOIO!$B$5:$B$50,0))="NÃO",APOIO!$A$2&amp;"NÃO VÁLIDO",""),"")</f>
        <v>2014.0228</v>
      </c>
      <c r="C242" s="30" t="str">
        <f>'INF GERAIS'!C242</f>
        <v>AGRESTE MERIDIONAL</v>
      </c>
      <c r="D242" s="30" t="str">
        <f>'INF GERAIS'!D242</f>
        <v>LAJEDO</v>
      </c>
      <c r="E242" s="30" t="str">
        <f>'INF GERAIS'!E242</f>
        <v>MELHORIA DA INFRAESTRUTURA URBANA COM PAVIMENTAÇÃO EM PARALELEPÍPEDOS GRANÍTICOS</v>
      </c>
      <c r="F242" s="30" t="str">
        <f>'INF GERAIS'!G242</f>
        <v>NORMAL</v>
      </c>
      <c r="G242" s="18"/>
      <c r="H242" s="10"/>
      <c r="I242" s="34"/>
      <c r="J242" s="34"/>
      <c r="K242" s="18"/>
      <c r="L242" s="10"/>
      <c r="M242" s="34"/>
      <c r="N242" s="34"/>
      <c r="O242" s="18"/>
      <c r="P242" s="10"/>
      <c r="Q242" s="34"/>
      <c r="R242" s="34"/>
    </row>
    <row r="243" spans="2:18" ht="58" x14ac:dyDescent="0.35">
      <c r="B243" s="30" t="str">
        <f>'INF GERAIS'!B243&amp;IFERROR(IF(INDEX(APOIO!$A$5:$A$50,MATCH('INF GERAIS'!N243,APOIO!$B$5:$B$50,0))="NÃO",APOIO!$A$2&amp;"NÃO VÁLIDO",""),"")</f>
        <v>2014.0229
NÃO VÁLIDO</v>
      </c>
      <c r="C243" s="30" t="str">
        <f>'INF GERAIS'!C243</f>
        <v>AGRESTE MERIDIONAL</v>
      </c>
      <c r="D243" s="30" t="str">
        <f>'INF GERAIS'!D243</f>
        <v>LAJEDO</v>
      </c>
      <c r="E243" s="30" t="str">
        <f>'INF GERAIS'!E243</f>
        <v>MELHORIA DA INFRAESTRUTURA URBANA COM PAVIMENTAÇÃO ASFÁLTICA EM TRATAMENTO SUPERFICIAL DUPLO - TSD</v>
      </c>
      <c r="F243" s="30" t="str">
        <f>'INF GERAIS'!G243</f>
        <v>NORMAL</v>
      </c>
      <c r="G243" s="18"/>
      <c r="H243" s="10"/>
      <c r="I243" s="34"/>
      <c r="J243" s="34"/>
      <c r="K243" s="18"/>
      <c r="L243" s="10"/>
      <c r="M243" s="34"/>
      <c r="N243" s="34"/>
      <c r="O243" s="18"/>
      <c r="P243" s="10"/>
      <c r="Q243" s="34"/>
      <c r="R243" s="34"/>
    </row>
    <row r="244" spans="2:18" ht="43.5" x14ac:dyDescent="0.35">
      <c r="B244" s="30" t="str">
        <f>'INF GERAIS'!B244&amp;IFERROR(IF(INDEX(APOIO!$A$5:$A$50,MATCH('INF GERAIS'!N244,APOIO!$B$5:$B$50,0))="NÃO",APOIO!$A$2&amp;"NÃO VÁLIDO",""),"")</f>
        <v>2014.0230
NÃO VÁLIDO</v>
      </c>
      <c r="C244" s="30" t="str">
        <f>'INF GERAIS'!C244</f>
        <v>AGRESTE MERIDIONAL</v>
      </c>
      <c r="D244" s="30" t="str">
        <f>'INF GERAIS'!D244</f>
        <v>LAJEDO</v>
      </c>
      <c r="E244" s="30" t="str">
        <f>'INF GERAIS'!E244</f>
        <v>MELHORIA DO ACESSO DA AVENIDA 19 DE MAIO</v>
      </c>
      <c r="F244" s="30" t="str">
        <f>'INF GERAIS'!G244</f>
        <v>NORMAL</v>
      </c>
      <c r="G244" s="18"/>
      <c r="H244" s="10"/>
      <c r="I244" s="34"/>
      <c r="J244" s="34"/>
      <c r="K244" s="18"/>
      <c r="L244" s="10"/>
      <c r="M244" s="34"/>
      <c r="N244" s="34"/>
      <c r="O244" s="18"/>
      <c r="P244" s="10"/>
      <c r="Q244" s="34"/>
      <c r="R244" s="34"/>
    </row>
    <row r="245" spans="2:18" ht="58" x14ac:dyDescent="0.35">
      <c r="B245" s="30" t="str">
        <f>'INF GERAIS'!B245&amp;IFERROR(IF(INDEX(APOIO!$A$5:$A$50,MATCH('INF GERAIS'!N245,APOIO!$B$5:$B$50,0))="NÃO",APOIO!$A$2&amp;"NÃO VÁLIDO",""),"")</f>
        <v>2014.0231</v>
      </c>
      <c r="C245" s="30" t="str">
        <f>'INF GERAIS'!C245</f>
        <v>AGRESTE SETENTRIONAL</v>
      </c>
      <c r="D245" s="30" t="str">
        <f>'INF GERAIS'!D245</f>
        <v>LIMOEIRO</v>
      </c>
      <c r="E245" s="30" t="str">
        <f>'INF GERAIS'!E245</f>
        <v>CONSTRUÇÃO DE DUAS PRAÇAS UMA NA COMUNIDADE RURAL DE CAMPO GRANDE E OUTRA NO BAIRRO DA COHAB VELHA</v>
      </c>
      <c r="F245" s="30" t="str">
        <f>'INF GERAIS'!G245</f>
        <v>NORMAL</v>
      </c>
      <c r="G245" s="18"/>
      <c r="H245" s="10"/>
      <c r="I245" s="34"/>
      <c r="J245" s="34"/>
      <c r="K245" s="18"/>
      <c r="L245" s="10"/>
      <c r="M245" s="34"/>
      <c r="N245" s="34"/>
      <c r="O245" s="18"/>
      <c r="P245" s="10"/>
      <c r="Q245" s="34"/>
      <c r="R245" s="34"/>
    </row>
    <row r="246" spans="2:18" ht="43.5" x14ac:dyDescent="0.35">
      <c r="B246" s="30" t="str">
        <f>'INF GERAIS'!B246&amp;IFERROR(IF(INDEX(APOIO!$A$5:$A$50,MATCH('INF GERAIS'!N246,APOIO!$B$5:$B$50,0))="NÃO",APOIO!$A$2&amp;"NÃO VÁLIDO",""),"")</f>
        <v>2014.0232</v>
      </c>
      <c r="C246" s="30" t="str">
        <f>'INF GERAIS'!C246</f>
        <v>AGRESTE SETENTRIONAL</v>
      </c>
      <c r="D246" s="30" t="str">
        <f>'INF GERAIS'!D246</f>
        <v>LIMOEIRO</v>
      </c>
      <c r="E246" s="30" t="str">
        <f>'INF GERAIS'!E246</f>
        <v>PAVIMENTAÇÃO EM PARALELEPÍPEDOS E DRENAGEM SUPERFICIAL DE ÁGUAS PLUVIAIS</v>
      </c>
      <c r="F246" s="30" t="str">
        <f>'INF GERAIS'!G246</f>
        <v>NORMAL</v>
      </c>
      <c r="G246" s="18"/>
      <c r="H246" s="10"/>
      <c r="I246" s="34"/>
      <c r="J246" s="34"/>
      <c r="K246" s="18"/>
      <c r="L246" s="10"/>
      <c r="M246" s="34"/>
      <c r="N246" s="34"/>
      <c r="O246" s="18"/>
      <c r="P246" s="10"/>
      <c r="Q246" s="34"/>
      <c r="R246" s="34"/>
    </row>
    <row r="247" spans="2:18" ht="72.5" x14ac:dyDescent="0.35">
      <c r="B247" s="30" t="str">
        <f>'INF GERAIS'!B247&amp;IFERROR(IF(INDEX(APOIO!$A$5:$A$50,MATCH('INF GERAIS'!N247,APOIO!$B$5:$B$50,0))="NÃO",APOIO!$A$2&amp;"NÃO VÁLIDO",""),"")</f>
        <v>2014.0233</v>
      </c>
      <c r="C247" s="30" t="str">
        <f>'INF GERAIS'!C247</f>
        <v>MATA NORTE</v>
      </c>
      <c r="D247" s="30" t="str">
        <f>'INF GERAIS'!D247</f>
        <v>MACAPARANA</v>
      </c>
      <c r="E247" s="30" t="str">
        <f>'INF GERAIS'!E247</f>
        <v>CONSTRUÇÃO DAS PRAÇAS DO ALVORADA, TERRA PROMETIDA, PAQUEVIRA, PIRAUÁ, EREM E  LAGOA GRANDE; REFORMA DAS PRAÇAS DO FÓRUM E POSTO</v>
      </c>
      <c r="F247" s="30" t="str">
        <f>'INF GERAIS'!G247</f>
        <v>NORMAL</v>
      </c>
      <c r="G247" s="18"/>
      <c r="H247" s="10"/>
      <c r="I247" s="34"/>
      <c r="J247" s="34"/>
      <c r="K247" s="18"/>
      <c r="L247" s="10"/>
      <c r="M247" s="34"/>
      <c r="N247" s="34"/>
      <c r="O247" s="18"/>
      <c r="P247" s="10"/>
      <c r="Q247" s="34"/>
      <c r="R247" s="34"/>
    </row>
    <row r="248" spans="2:18" ht="101.5" x14ac:dyDescent="0.35">
      <c r="B248" s="30" t="str">
        <f>'INF GERAIS'!B248&amp;IFERROR(IF(INDEX(APOIO!$A$5:$A$50,MATCH('INF GERAIS'!N248,APOIO!$B$5:$B$50,0))="NÃO",APOIO!$A$2&amp;"NÃO VÁLIDO",""),"")</f>
        <v>2014.0234</v>
      </c>
      <c r="C248" s="30" t="str">
        <f>'INF GERAIS'!C248</f>
        <v>MATA NORTE</v>
      </c>
      <c r="D248" s="30" t="str">
        <f>'INF GERAIS'!D248</f>
        <v>MACAPARANA</v>
      </c>
      <c r="E248" s="30" t="str">
        <f>'INF GERAIS'!E248</f>
        <v>SUBSTITUIÇÃO DA ESTRUTURA METÁLICA E COBERTA DA QUADRA POLIESPORTIVA DO DISTRITO DE PIRAUÁ E SUBSTITUIÇÃO DO PISO EM MADEIRA DE LEI DO GINÁSIO DE ESPORTES JOAQUIM FRANCISCO</v>
      </c>
      <c r="F248" s="30" t="str">
        <f>'INF GERAIS'!G248</f>
        <v>NORMAL</v>
      </c>
      <c r="G248" s="18"/>
      <c r="H248" s="10"/>
      <c r="I248" s="34"/>
      <c r="J248" s="34"/>
      <c r="K248" s="18"/>
      <c r="L248" s="10"/>
      <c r="M248" s="34"/>
      <c r="N248" s="34"/>
      <c r="O248" s="18"/>
      <c r="P248" s="10"/>
      <c r="Q248" s="34"/>
      <c r="R248" s="34"/>
    </row>
    <row r="249" spans="2:18" ht="58" x14ac:dyDescent="0.35">
      <c r="B249" s="30" t="str">
        <f>'INF GERAIS'!B249&amp;IFERROR(IF(INDEX(APOIO!$A$5:$A$50,MATCH('INF GERAIS'!N249,APOIO!$B$5:$B$50,0))="NÃO",APOIO!$A$2&amp;"NÃO VÁLIDO",""),"")</f>
        <v>2014.0235</v>
      </c>
      <c r="C249" s="30" t="str">
        <f>'INF GERAIS'!C249</f>
        <v>AGRESTE SETENTRIONAL</v>
      </c>
      <c r="D249" s="30" t="str">
        <f>'INF GERAIS'!D249</f>
        <v>MACHADOS</v>
      </c>
      <c r="E249" s="30" t="str">
        <f>'INF GERAIS'!E249</f>
        <v>CONSTRUÇÃO DE MURO DE CONTENÇÃO NA PE 89, NO BAIRRO LARANJEIRAS - MACHADOS/PE</v>
      </c>
      <c r="F249" s="30" t="str">
        <f>'INF GERAIS'!G249</f>
        <v>NORMAL</v>
      </c>
      <c r="G249" s="18"/>
      <c r="H249" s="10"/>
      <c r="I249" s="34"/>
      <c r="J249" s="34"/>
      <c r="K249" s="18"/>
      <c r="L249" s="10"/>
      <c r="M249" s="34"/>
      <c r="N249" s="34"/>
      <c r="O249" s="18"/>
      <c r="P249" s="10"/>
      <c r="Q249" s="34"/>
      <c r="R249" s="34"/>
    </row>
    <row r="250" spans="2:18" ht="72.5" x14ac:dyDescent="0.35">
      <c r="B250" s="30" t="str">
        <f>'INF GERAIS'!B250&amp;IFERROR(IF(INDEX(APOIO!$A$5:$A$50,MATCH('INF GERAIS'!N250,APOIO!$B$5:$B$50,0))="NÃO",APOIO!$A$2&amp;"NÃO VÁLIDO",""),"")</f>
        <v>2014.0236</v>
      </c>
      <c r="C250" s="30" t="str">
        <f>'INF GERAIS'!C250</f>
        <v>AGRESTE SETENTRIONAL</v>
      </c>
      <c r="D250" s="30" t="str">
        <f>'INF GERAIS'!D250</f>
        <v>MACHADOS</v>
      </c>
      <c r="E250" s="30" t="str">
        <f>'INF GERAIS'!E250</f>
        <v>PAVIMENTAÇÃO EM PARALELEPÍPEDOS GRANÍTICOS, DRENAGEM E SINALIZAÇÃO VIÁRIA DE DIVERSAS RUAS DO CENTRO</v>
      </c>
      <c r="F250" s="30" t="str">
        <f>'INF GERAIS'!G250</f>
        <v>NORMAL</v>
      </c>
      <c r="G250" s="18"/>
      <c r="H250" s="10"/>
      <c r="I250" s="34"/>
      <c r="J250" s="34"/>
      <c r="K250" s="18"/>
      <c r="L250" s="10"/>
      <c r="M250" s="34"/>
      <c r="N250" s="34"/>
      <c r="O250" s="18"/>
      <c r="P250" s="10"/>
      <c r="Q250" s="34"/>
      <c r="R250" s="34"/>
    </row>
    <row r="251" spans="2:18" ht="43.5" x14ac:dyDescent="0.35">
      <c r="B251" s="30" t="str">
        <f>'INF GERAIS'!B251&amp;IFERROR(IF(INDEX(APOIO!$A$5:$A$50,MATCH('INF GERAIS'!N251,APOIO!$B$5:$B$50,0))="NÃO",APOIO!$A$2&amp;"NÃO VÁLIDO",""),"")</f>
        <v>2014.0237</v>
      </c>
      <c r="C251" s="30" t="str">
        <f>'INF GERAIS'!C251</f>
        <v>SERTÃO DO MOXOTÓ</v>
      </c>
      <c r="D251" s="30" t="str">
        <f>'INF GERAIS'!D251</f>
        <v>MANARI</v>
      </c>
      <c r="E251" s="30" t="str">
        <f>'INF GERAIS'!E251</f>
        <v>CONSTRUÇÃO DO BLOCO II, BLOCO III E BLOCO IV DA ESCOLA NOVA MUNICIPAL MARIA ALZIRA</v>
      </c>
      <c r="F251" s="30" t="str">
        <f>'INF GERAIS'!G251</f>
        <v>NORMAL</v>
      </c>
      <c r="G251" s="18"/>
      <c r="H251" s="10"/>
      <c r="I251" s="34"/>
      <c r="J251" s="34"/>
      <c r="K251" s="18"/>
      <c r="L251" s="10"/>
      <c r="M251" s="34"/>
      <c r="N251" s="34"/>
      <c r="O251" s="18"/>
      <c r="P251" s="10"/>
      <c r="Q251" s="34"/>
      <c r="R251" s="34"/>
    </row>
    <row r="252" spans="2:18" ht="130.5" x14ac:dyDescent="0.35">
      <c r="B252" s="30" t="str">
        <f>'INF GERAIS'!B252&amp;IFERROR(IF(INDEX(APOIO!$A$5:$A$50,MATCH('INF GERAIS'!N252,APOIO!$B$5:$B$50,0))="NÃO",APOIO!$A$2&amp;"NÃO VÁLIDO",""),"")</f>
        <v>2014.0238</v>
      </c>
      <c r="C252" s="30" t="str">
        <f>'INF GERAIS'!C252</f>
        <v>MATA SUL</v>
      </c>
      <c r="D252" s="30" t="str">
        <f>'INF GERAIS'!D252</f>
        <v>MARAIAL</v>
      </c>
      <c r="E252" s="30" t="str">
        <f>'INF GERAIS'!E252</f>
        <v>PAVIMENTAÇÃO DE VIAS URBANAS DO MUNICÍPIO NOS BAIRROS NOVA MARAIAL, LOTEAMENTO MANOEL NUNES VIANA, BAIRRO BOM JESUS RUA PROJETADA 15, BAIRRO SÃO LUIZ, DISTRITO DE SERTÃOZINHO DE CIMA E DISTRITO DE SERTÃOZINHO DE BAIXO</v>
      </c>
      <c r="F252" s="30" t="str">
        <f>'INF GERAIS'!G252</f>
        <v>NORMAL</v>
      </c>
      <c r="G252" s="18"/>
      <c r="H252" s="10"/>
      <c r="I252" s="34"/>
      <c r="J252" s="34"/>
      <c r="K252" s="18"/>
      <c r="L252" s="10"/>
      <c r="M252" s="34"/>
      <c r="N252" s="34"/>
      <c r="O252" s="18"/>
      <c r="P252" s="10"/>
      <c r="Q252" s="34"/>
      <c r="R252" s="34"/>
    </row>
    <row r="253" spans="2:18" ht="72.5" x14ac:dyDescent="0.35">
      <c r="B253" s="1506" t="str">
        <f>'INF GERAIS'!B253&amp;IFERROR(IF(INDEX(APOIO!$A$5:$A$50,MATCH('INF GERAIS'!N253,APOIO!$B$5:$B$50,0))="NÃO",APOIO!$A$2&amp;"NÃO VÁLIDO",""),"")</f>
        <v>2014.0444</v>
      </c>
      <c r="C253" s="1506" t="str">
        <f>'INF GERAIS'!C253</f>
        <v>SERTÃO CENTRAL</v>
      </c>
      <c r="D253" s="1506" t="str">
        <f>'INF GERAIS'!D253</f>
        <v>MIRANDIBA</v>
      </c>
      <c r="E253" s="1506" t="str">
        <f>'INF GERAIS'!E253</f>
        <v>PAVIMENTAÇÃO EM PARALELEPÍPEDOS GRANÍTICOS NA RUA EXPEDITO LOPES BARROS, LOCALIZADA NA SEDE DO MUNICÍPIO DE MIRANDIBA/PE</v>
      </c>
      <c r="F253" s="1506" t="str">
        <f>'INF GERAIS'!G253</f>
        <v>NORMAL</v>
      </c>
      <c r="G253" s="18"/>
      <c r="H253" s="233"/>
      <c r="I253" s="34"/>
      <c r="J253" s="34"/>
      <c r="K253" s="18"/>
      <c r="L253" s="233"/>
      <c r="M253" s="34"/>
      <c r="N253" s="34"/>
      <c r="O253" s="18"/>
      <c r="P253" s="233"/>
      <c r="Q253" s="34"/>
      <c r="R253" s="34"/>
    </row>
    <row r="254" spans="2:18" ht="29" x14ac:dyDescent="0.35">
      <c r="B254" s="30" t="str">
        <f>'INF GERAIS'!B254&amp;IFERROR(IF(INDEX(APOIO!$A$5:$A$50,MATCH('INF GERAIS'!N254,APOIO!$B$5:$B$50,0))="NÃO",APOIO!$A$2&amp;"NÃO VÁLIDO",""),"")</f>
        <v>2014.0239</v>
      </c>
      <c r="C254" s="30" t="str">
        <f>'INF GERAIS'!C254</f>
        <v>SERTÃO CENTRAL</v>
      </c>
      <c r="D254" s="30" t="str">
        <f>'INF GERAIS'!D254</f>
        <v>MIRANDIBA</v>
      </c>
      <c r="E254" s="30" t="str">
        <f>'INF GERAIS'!E254</f>
        <v>PAVIMENTAÇÃO EM PARALELEPIPEDO GRANITICO</v>
      </c>
      <c r="F254" s="30" t="str">
        <f>'INF GERAIS'!G254</f>
        <v>NORMAL</v>
      </c>
      <c r="G254" s="18"/>
      <c r="H254" s="10"/>
      <c r="I254" s="34"/>
      <c r="J254" s="34"/>
      <c r="K254" s="18"/>
      <c r="L254" s="10"/>
      <c r="M254" s="34"/>
      <c r="N254" s="34"/>
      <c r="O254" s="18"/>
      <c r="P254" s="10"/>
      <c r="Q254" s="34"/>
      <c r="R254" s="34"/>
    </row>
    <row r="255" spans="2:18" ht="43.5" x14ac:dyDescent="0.35">
      <c r="B255" s="30" t="str">
        <f>'INF GERAIS'!B255&amp;IFERROR(IF(INDEX(APOIO!$A$5:$A$50,MATCH('INF GERAIS'!N255,APOIO!$B$5:$B$50,0))="NÃO",APOIO!$A$2&amp;"NÃO VÁLIDO",""),"")</f>
        <v>2014.0240</v>
      </c>
      <c r="C255" s="30" t="str">
        <f>'INF GERAIS'!C255</f>
        <v>SERTÃO CENTRAL</v>
      </c>
      <c r="D255" s="30" t="str">
        <f>'INF GERAIS'!D255</f>
        <v>MIRANDIBA</v>
      </c>
      <c r="E255" s="30" t="str">
        <f>'INF GERAIS'!E255</f>
        <v>PAVIMENTAÇÃO EM PARALELEPIPEDO GRANITICO E URBANIZAÇÃO DA PRAÇA</v>
      </c>
      <c r="F255" s="30" t="str">
        <f>'INF GERAIS'!G255</f>
        <v>NORMAL</v>
      </c>
      <c r="G255" s="18"/>
      <c r="H255" s="10"/>
      <c r="I255" s="34"/>
      <c r="J255" s="34"/>
      <c r="K255" s="18"/>
      <c r="L255" s="10"/>
      <c r="M255" s="34"/>
      <c r="N255" s="34"/>
      <c r="O255" s="18"/>
      <c r="P255" s="10"/>
      <c r="Q255" s="34"/>
      <c r="R255" s="34"/>
    </row>
    <row r="256" spans="2:18" ht="43.5" x14ac:dyDescent="0.35">
      <c r="B256" s="30" t="str">
        <f>'INF GERAIS'!B256&amp;IFERROR(IF(INDEX(APOIO!$A$5:$A$50,MATCH('INF GERAIS'!N256,APOIO!$B$5:$B$50,0))="NÃO",APOIO!$A$2&amp;"NÃO VÁLIDO",""),"")</f>
        <v>2014.0241</v>
      </c>
      <c r="C256" s="30" t="str">
        <f>'INF GERAIS'!C256</f>
        <v>SERTÃO DO ARARIPE</v>
      </c>
      <c r="D256" s="30" t="str">
        <f>'INF GERAIS'!D256</f>
        <v>MOREILÂNDIA</v>
      </c>
      <c r="E256" s="30" t="str">
        <f>'INF GERAIS'!E256</f>
        <v>REVITALIZAÇÃO DO ESTÁDIO DE FUTEBOL</v>
      </c>
      <c r="F256" s="30" t="str">
        <f>'INF GERAIS'!G256</f>
        <v>NORMAL</v>
      </c>
      <c r="G256" s="18"/>
      <c r="H256" s="10"/>
      <c r="I256" s="34"/>
      <c r="J256" s="34"/>
      <c r="K256" s="18"/>
      <c r="L256" s="10"/>
      <c r="M256" s="34"/>
      <c r="N256" s="34"/>
      <c r="O256" s="18"/>
      <c r="P256" s="10"/>
      <c r="Q256" s="34"/>
      <c r="R256" s="34"/>
    </row>
    <row r="257" spans="2:18" ht="43.5" x14ac:dyDescent="0.35">
      <c r="B257" s="30" t="str">
        <f>'INF GERAIS'!B257&amp;IFERROR(IF(INDEX(APOIO!$A$5:$A$50,MATCH('INF GERAIS'!N257,APOIO!$B$5:$B$50,0))="NÃO",APOIO!$A$2&amp;"NÃO VÁLIDO",""),"")</f>
        <v>2014.0242</v>
      </c>
      <c r="C257" s="30" t="str">
        <f>'INF GERAIS'!C257</f>
        <v>SERTÃO DO ARARIPE</v>
      </c>
      <c r="D257" s="30" t="str">
        <f>'INF GERAIS'!D257</f>
        <v>MOREILÂNDIA</v>
      </c>
      <c r="E257" s="30" t="str">
        <f>'INF GERAIS'!E257</f>
        <v>CONSTRUÇÃO DO MURO DA CRECHE DO LOTEAMENTO SANTA TERESINHA</v>
      </c>
      <c r="F257" s="30" t="str">
        <f>'INF GERAIS'!G257</f>
        <v>NORMAL</v>
      </c>
      <c r="G257" s="18"/>
      <c r="H257" s="10"/>
      <c r="I257" s="34"/>
      <c r="J257" s="34"/>
      <c r="K257" s="18"/>
      <c r="L257" s="10"/>
      <c r="M257" s="34"/>
      <c r="N257" s="34"/>
      <c r="O257" s="18"/>
      <c r="P257" s="10"/>
      <c r="Q257" s="34"/>
      <c r="R257" s="34"/>
    </row>
    <row r="258" spans="2:18" ht="43.5" x14ac:dyDescent="0.35">
      <c r="B258" s="30" t="str">
        <f>'INF GERAIS'!B258&amp;IFERROR(IF(INDEX(APOIO!$A$5:$A$50,MATCH('INF GERAIS'!N258,APOIO!$B$5:$B$50,0))="NÃO",APOIO!$A$2&amp;"NÃO VÁLIDO",""),"")</f>
        <v>2014.0243</v>
      </c>
      <c r="C258" s="30" t="str">
        <f>'INF GERAIS'!C258</f>
        <v>SERTÃO DO ARARIPE</v>
      </c>
      <c r="D258" s="30" t="str">
        <f>'INF GERAIS'!D258</f>
        <v>MOREILÂNDIA</v>
      </c>
      <c r="E258" s="30" t="str">
        <f>'INF GERAIS'!E258</f>
        <v>CONSTRUÇÃO DO MURO DA CRECHE DA RUA PEDRO RIBEIRO</v>
      </c>
      <c r="F258" s="30" t="str">
        <f>'INF GERAIS'!G258</f>
        <v>NORMAL</v>
      </c>
      <c r="G258" s="18"/>
      <c r="H258" s="10"/>
      <c r="I258" s="34"/>
      <c r="J258" s="34"/>
      <c r="K258" s="18"/>
      <c r="L258" s="10"/>
      <c r="M258" s="34"/>
      <c r="N258" s="34"/>
      <c r="O258" s="18"/>
      <c r="P258" s="10"/>
      <c r="Q258" s="34"/>
      <c r="R258" s="34"/>
    </row>
    <row r="259" spans="2:18" ht="43.5" x14ac:dyDescent="0.35">
      <c r="B259" s="30" t="str">
        <f>'INF GERAIS'!B259&amp;IFERROR(IF(INDEX(APOIO!$A$5:$A$50,MATCH('INF GERAIS'!N259,APOIO!$B$5:$B$50,0))="NÃO",APOIO!$A$2&amp;"NÃO VÁLIDO",""),"")</f>
        <v>2014.0244</v>
      </c>
      <c r="C259" s="30" t="str">
        <f>'INF GERAIS'!C259</f>
        <v>SERTÃO DO ARARIPE</v>
      </c>
      <c r="D259" s="30" t="str">
        <f>'INF GERAIS'!D259</f>
        <v>MOREILÂNDIA</v>
      </c>
      <c r="E259" s="30" t="str">
        <f>'INF GERAIS'!E259</f>
        <v>CONSTRUÇÃO DO MURO DA QUADRA DE CARIRIMIRIM</v>
      </c>
      <c r="F259" s="30" t="str">
        <f>'INF GERAIS'!G259</f>
        <v>NORMAL</v>
      </c>
      <c r="G259" s="18"/>
      <c r="H259" s="10"/>
      <c r="I259" s="34"/>
      <c r="J259" s="34"/>
      <c r="K259" s="18"/>
      <c r="L259" s="10"/>
      <c r="M259" s="34"/>
      <c r="N259" s="34"/>
      <c r="O259" s="18"/>
      <c r="P259" s="10"/>
      <c r="Q259" s="34"/>
      <c r="R259" s="34"/>
    </row>
    <row r="260" spans="2:18" ht="43.5" x14ac:dyDescent="0.35">
      <c r="B260" s="30" t="str">
        <f>'INF GERAIS'!B260&amp;IFERROR(IF(INDEX(APOIO!$A$5:$A$50,MATCH('INF GERAIS'!N260,APOIO!$B$5:$B$50,0))="NÃO",APOIO!$A$2&amp;"NÃO VÁLIDO",""),"")</f>
        <v>2014.0245</v>
      </c>
      <c r="C260" s="30" t="str">
        <f>'INF GERAIS'!C260</f>
        <v>METROPOLITANA</v>
      </c>
      <c r="D260" s="30" t="str">
        <f>'INF GERAIS'!D260</f>
        <v>MORENO</v>
      </c>
      <c r="E260" s="30" t="str">
        <f>'INF GERAIS'!E260</f>
        <v>PAVIMENTAÇÃO E DRENAGEM DE DIVERSAS RUAS NO MUNICÍPIO DE MORENO</v>
      </c>
      <c r="F260" s="30" t="str">
        <f>'INF GERAIS'!G260</f>
        <v>NORMAL</v>
      </c>
      <c r="G260" s="18"/>
      <c r="H260" s="10"/>
      <c r="I260" s="34"/>
      <c r="J260" s="34"/>
      <c r="K260" s="18"/>
      <c r="L260" s="10"/>
      <c r="M260" s="34"/>
      <c r="N260" s="34"/>
      <c r="O260" s="18"/>
      <c r="P260" s="10"/>
      <c r="Q260" s="34"/>
      <c r="R260" s="34"/>
    </row>
    <row r="261" spans="2:18" ht="43.5" x14ac:dyDescent="0.35">
      <c r="B261" s="30" t="str">
        <f>'INF GERAIS'!B261&amp;IFERROR(IF(INDEX(APOIO!$A$5:$A$50,MATCH('INF GERAIS'!N261,APOIO!$B$5:$B$50,0))="NÃO",APOIO!$A$2&amp;"NÃO VÁLIDO",""),"")</f>
        <v>2014.0246</v>
      </c>
      <c r="C261" s="30" t="str">
        <f>'INF GERAIS'!C261</f>
        <v>MATA NORTE</v>
      </c>
      <c r="D261" s="30" t="str">
        <f>'INF GERAIS'!D261</f>
        <v>NAZARÉ DA MATA</v>
      </c>
      <c r="E261" s="30" t="str">
        <f>'INF GERAIS'!E261</f>
        <v>PAVIMENTAÇÃO EM PARALELEPÍPEDOS GRANÍTICOS EM DIVERSAS RUAS</v>
      </c>
      <c r="F261" s="30" t="str">
        <f>'INF GERAIS'!G261</f>
        <v>NORMAL</v>
      </c>
      <c r="G261" s="18"/>
      <c r="H261" s="10"/>
      <c r="I261" s="34"/>
      <c r="J261" s="34"/>
      <c r="K261" s="18"/>
      <c r="L261" s="10"/>
      <c r="M261" s="34"/>
      <c r="N261" s="34"/>
      <c r="O261" s="18"/>
      <c r="P261" s="10"/>
      <c r="Q261" s="34"/>
      <c r="R261" s="34"/>
    </row>
    <row r="262" spans="2:18" ht="72.5" x14ac:dyDescent="0.35">
      <c r="B262" s="30" t="str">
        <f>'INF GERAIS'!B262&amp;IFERROR(IF(INDEX(APOIO!$A$5:$A$50,MATCH('INF GERAIS'!N262,APOIO!$B$5:$B$50,0))="NÃO",APOIO!$A$2&amp;"NÃO VÁLIDO",""),"")</f>
        <v>2014.0247</v>
      </c>
      <c r="C262" s="30" t="str">
        <f>'INF GERAIS'!C262</f>
        <v>METROPOLITANA</v>
      </c>
      <c r="D262" s="30" t="str">
        <f>'INF GERAIS'!D262</f>
        <v>OLINDA</v>
      </c>
      <c r="E262" s="30" t="str">
        <f>'INF GERAIS'!E262</f>
        <v>CONSTRUÇÃO DE QUADRA POLIESPORTIVA, LOCALIZADA ENTRE AS RUAS MILTON PINA, SERRITA E AMARAJI NO BAIRRO DE BULTRINS - OLINDA - PE</v>
      </c>
      <c r="F262" s="30" t="str">
        <f>'INF GERAIS'!G262</f>
        <v>NORMAL</v>
      </c>
      <c r="G262" s="18"/>
      <c r="H262" s="10"/>
      <c r="I262" s="34"/>
      <c r="J262" s="34"/>
      <c r="K262" s="18"/>
      <c r="L262" s="10"/>
      <c r="M262" s="34"/>
      <c r="N262" s="34"/>
      <c r="O262" s="18"/>
      <c r="P262" s="10"/>
      <c r="Q262" s="34"/>
      <c r="R262" s="34"/>
    </row>
    <row r="263" spans="2:18" ht="29" x14ac:dyDescent="0.35">
      <c r="B263" s="30" t="str">
        <f>'INF GERAIS'!B263&amp;IFERROR(IF(INDEX(APOIO!$A$5:$A$50,MATCH('INF GERAIS'!N263,APOIO!$B$5:$B$50,0))="NÃO",APOIO!$A$2&amp;"NÃO VÁLIDO",""),"")</f>
        <v>2014.0248</v>
      </c>
      <c r="C263" s="30" t="str">
        <f>'INF GERAIS'!C263</f>
        <v>METROPOLITANA</v>
      </c>
      <c r="D263" s="30" t="str">
        <f>'INF GERAIS'!D263</f>
        <v>OLINDA</v>
      </c>
      <c r="E263" s="30" t="str">
        <f>'INF GERAIS'!E263</f>
        <v>CONSTRUÇÃO DA ESTAÇÃO DE TRANSBORDO DE RSU</v>
      </c>
      <c r="F263" s="30" t="str">
        <f>'INF GERAIS'!G263</f>
        <v>NORMAL</v>
      </c>
      <c r="G263" s="18"/>
      <c r="H263" s="10"/>
      <c r="I263" s="34"/>
      <c r="J263" s="34"/>
      <c r="K263" s="18"/>
      <c r="L263" s="10"/>
      <c r="M263" s="34"/>
      <c r="N263" s="34"/>
      <c r="O263" s="18"/>
      <c r="P263" s="10"/>
      <c r="Q263" s="34"/>
      <c r="R263" s="34"/>
    </row>
    <row r="264" spans="2:18" ht="72.5" x14ac:dyDescent="0.35">
      <c r="B264" s="30" t="str">
        <f>'INF GERAIS'!B264&amp;IFERROR(IF(INDEX(APOIO!$A$5:$A$50,MATCH('INF GERAIS'!N264,APOIO!$B$5:$B$50,0))="NÃO",APOIO!$A$2&amp;"NÃO VÁLIDO",""),"")</f>
        <v>2014.0249</v>
      </c>
      <c r="C264" s="30" t="str">
        <f>'INF GERAIS'!C264</f>
        <v>METROPOLITANA</v>
      </c>
      <c r="D264" s="30" t="str">
        <f>'INF GERAIS'!D264</f>
        <v>OLINDA</v>
      </c>
      <c r="E264" s="30" t="str">
        <f>'INF GERAIS'!E264</f>
        <v>RECUPERAÇÃO DOS CORREDORES DE TRANSPORTE COM RECAPEAMENTO ASFALTICO, DRENAGEM E SINALIZAÇÃO  NO MUNICÍPIO DE OLINDA</v>
      </c>
      <c r="F264" s="30" t="str">
        <f>'INF GERAIS'!G264</f>
        <v>NORMAL</v>
      </c>
      <c r="G264" s="18"/>
      <c r="H264" s="10"/>
      <c r="I264" s="34"/>
      <c r="J264" s="34"/>
      <c r="K264" s="18"/>
      <c r="L264" s="10"/>
      <c r="M264" s="34"/>
      <c r="N264" s="34"/>
      <c r="O264" s="18"/>
      <c r="P264" s="10"/>
      <c r="Q264" s="34"/>
      <c r="R264" s="34"/>
    </row>
    <row r="265" spans="2:18" ht="58" x14ac:dyDescent="0.35">
      <c r="B265" s="30" t="str">
        <f>'INF GERAIS'!B265&amp;IFERROR(IF(INDEX(APOIO!$A$5:$A$50,MATCH('INF GERAIS'!N265,APOIO!$B$5:$B$50,0))="NÃO",APOIO!$A$2&amp;"NÃO VÁLIDO",""),"")</f>
        <v>2014.0250</v>
      </c>
      <c r="C265" s="30" t="str">
        <f>'INF GERAIS'!C265</f>
        <v>AGRESTE SETENTRIONAL</v>
      </c>
      <c r="D265" s="30" t="str">
        <f>'INF GERAIS'!D265</f>
        <v>OROBÓ</v>
      </c>
      <c r="E265" s="30" t="str">
        <f>'INF GERAIS'!E265</f>
        <v>PAVIMENTAÇÃO EM PARALELEPÍPEDOS GRANÍTICOS NOS DISTRITOS DE MANIBU, TANQUES, CAIÇARAS E VARJÃO</v>
      </c>
      <c r="F265" s="30" t="str">
        <f>'INF GERAIS'!G265</f>
        <v>NORMAL</v>
      </c>
      <c r="G265" s="18"/>
      <c r="H265" s="10"/>
      <c r="I265" s="34"/>
      <c r="J265" s="34"/>
      <c r="K265" s="18"/>
      <c r="L265" s="10"/>
      <c r="M265" s="34"/>
      <c r="N265" s="34"/>
      <c r="O265" s="18"/>
      <c r="P265" s="10"/>
      <c r="Q265" s="34"/>
      <c r="R265" s="34"/>
    </row>
    <row r="266" spans="2:18" ht="58" x14ac:dyDescent="0.35">
      <c r="B266" s="30" t="str">
        <f>'INF GERAIS'!B266&amp;IFERROR(IF(INDEX(APOIO!$A$5:$A$50,MATCH('INF GERAIS'!N266,APOIO!$B$5:$B$50,0))="NÃO",APOIO!$A$2&amp;"NÃO VÁLIDO",""),"")</f>
        <v>2014.0251</v>
      </c>
      <c r="C266" s="30" t="str">
        <f>'INF GERAIS'!C266</f>
        <v>AGRESTE SETENTRIONAL</v>
      </c>
      <c r="D266" s="30" t="str">
        <f>'INF GERAIS'!D266</f>
        <v>OROBÓ</v>
      </c>
      <c r="E266" s="30" t="str">
        <f>'INF GERAIS'!E266</f>
        <v>PAVIMENTAÇÃO EM PARALELEPÍPEDOS GRANÍTICOS NA COMUNIDADE DE ÁGUA BRANCA</v>
      </c>
      <c r="F266" s="30" t="str">
        <f>'INF GERAIS'!G266</f>
        <v>NORMAL</v>
      </c>
      <c r="G266" s="18"/>
      <c r="H266" s="10"/>
      <c r="I266" s="34"/>
      <c r="J266" s="34"/>
      <c r="K266" s="18"/>
      <c r="L266" s="10"/>
      <c r="M266" s="34"/>
      <c r="N266" s="34"/>
      <c r="O266" s="18"/>
      <c r="P266" s="10"/>
      <c r="Q266" s="34"/>
      <c r="R266" s="34"/>
    </row>
    <row r="267" spans="2:18" ht="72.5" x14ac:dyDescent="0.35">
      <c r="B267" s="30" t="str">
        <f>'INF GERAIS'!B267&amp;IFERROR(IF(INDEX(APOIO!$A$5:$A$50,MATCH('INF GERAIS'!N267,APOIO!$B$5:$B$50,0))="NÃO",APOIO!$A$2&amp;"NÃO VÁLIDO",""),"")</f>
        <v>2014.0252</v>
      </c>
      <c r="C267" s="30" t="str">
        <f>'INF GERAIS'!C267</f>
        <v>AGRESTE SETENTRIONAL</v>
      </c>
      <c r="D267" s="30" t="str">
        <f>'INF GERAIS'!D267</f>
        <v>OROBÓ</v>
      </c>
      <c r="E267" s="30" t="str">
        <f>'INF GERAIS'!E267</f>
        <v>PAVIMENTAÇÃO EM PARALELEPÍPEDOS GRANÍTICOS E CONSTRUÇÃO DE UM MURO DE ARRIMO NA COMUNIDADE DE CHÃ DE LIMA</v>
      </c>
      <c r="F267" s="30" t="str">
        <f>'INF GERAIS'!G267</f>
        <v>NORMAL</v>
      </c>
      <c r="G267" s="18"/>
      <c r="H267" s="10"/>
      <c r="I267" s="34"/>
      <c r="J267" s="34"/>
      <c r="K267" s="18"/>
      <c r="L267" s="10"/>
      <c r="M267" s="34"/>
      <c r="N267" s="34"/>
      <c r="O267" s="18"/>
      <c r="P267" s="10"/>
      <c r="Q267" s="34"/>
      <c r="R267" s="34"/>
    </row>
    <row r="268" spans="2:18" ht="43.5" x14ac:dyDescent="0.35">
      <c r="B268" s="30" t="str">
        <f>'INF GERAIS'!B268&amp;IFERROR(IF(INDEX(APOIO!$A$5:$A$50,MATCH('INF GERAIS'!N268,APOIO!$B$5:$B$50,0))="NÃO",APOIO!$A$2&amp;"NÃO VÁLIDO",""),"")</f>
        <v>2014.0253</v>
      </c>
      <c r="C268" s="30" t="str">
        <f>'INF GERAIS'!C268</f>
        <v>AGRESTE SETENTRIONAL</v>
      </c>
      <c r="D268" s="30" t="str">
        <f>'INF GERAIS'!D268</f>
        <v>OROBÓ</v>
      </c>
      <c r="E268" s="30" t="str">
        <f>'INF GERAIS'!E268</f>
        <v>PAVIMENTAÇÃO EM PARALELEPÍPEDOS GRANÍTICOS NO BAIRRO MANOEL APRÍGIO</v>
      </c>
      <c r="F268" s="30" t="str">
        <f>'INF GERAIS'!G268</f>
        <v>NORMAL</v>
      </c>
      <c r="G268" s="18"/>
      <c r="H268" s="10"/>
      <c r="I268" s="34"/>
      <c r="J268" s="34"/>
      <c r="K268" s="18"/>
      <c r="L268" s="10"/>
      <c r="M268" s="34"/>
      <c r="N268" s="34"/>
      <c r="O268" s="18"/>
      <c r="P268" s="10"/>
      <c r="Q268" s="34"/>
      <c r="R268" s="34"/>
    </row>
    <row r="269" spans="2:18" ht="43.5" x14ac:dyDescent="0.35">
      <c r="B269" s="30" t="str">
        <f>'INF GERAIS'!B269&amp;IFERROR(IF(INDEX(APOIO!$A$5:$A$50,MATCH('INF GERAIS'!N269,APOIO!$B$5:$B$50,0))="NÃO",APOIO!$A$2&amp;"NÃO VÁLIDO",""),"")</f>
        <v>2014.0254</v>
      </c>
      <c r="C269" s="30" t="str">
        <f>'INF GERAIS'!C269</f>
        <v>AGRESTE SETENTRIONAL</v>
      </c>
      <c r="D269" s="30" t="str">
        <f>'INF GERAIS'!D269</f>
        <v>OROBÓ</v>
      </c>
      <c r="E269" s="30" t="str">
        <f>'INF GERAIS'!E269</f>
        <v>PROJETO DE REVITALIZAÇÃO DA PRAÇA CORONEL ABÍLIO</v>
      </c>
      <c r="F269" s="30" t="str">
        <f>'INF GERAIS'!G269</f>
        <v>NORMAL</v>
      </c>
      <c r="G269" s="18"/>
      <c r="H269" s="10"/>
      <c r="I269" s="34"/>
      <c r="J269" s="34"/>
      <c r="K269" s="18"/>
      <c r="L269" s="10"/>
      <c r="M269" s="34"/>
      <c r="N269" s="34"/>
      <c r="O269" s="18"/>
      <c r="P269" s="10"/>
      <c r="Q269" s="34"/>
      <c r="R269" s="34"/>
    </row>
    <row r="270" spans="2:18" ht="58" x14ac:dyDescent="0.35">
      <c r="B270" s="30" t="str">
        <f>'INF GERAIS'!B270&amp;IFERROR(IF(INDEX(APOIO!$A$5:$A$50,MATCH('INF GERAIS'!N270,APOIO!$B$5:$B$50,0))="NÃO",APOIO!$A$2&amp;"NÃO VÁLIDO",""),"")</f>
        <v>2014.0255</v>
      </c>
      <c r="C270" s="30" t="str">
        <f>'INF GERAIS'!C270</f>
        <v>SERTÃO DO SÃO FRANCISCO</v>
      </c>
      <c r="D270" s="30" t="str">
        <f>'INF GERAIS'!D270</f>
        <v>OROCÓ</v>
      </c>
      <c r="E270" s="30" t="str">
        <f>'INF GERAIS'!E270</f>
        <v>ILUMINAÇÃO PÚBLICA NAS RUAS DE OROCÓ</v>
      </c>
      <c r="F270" s="30" t="str">
        <f>'INF GERAIS'!G270</f>
        <v>NORMAL</v>
      </c>
      <c r="G270" s="18"/>
      <c r="H270" s="10"/>
      <c r="I270" s="34"/>
      <c r="J270" s="34"/>
      <c r="K270" s="18"/>
      <c r="L270" s="10"/>
      <c r="M270" s="34"/>
      <c r="N270" s="34"/>
      <c r="O270" s="18"/>
      <c r="P270" s="10"/>
      <c r="Q270" s="34"/>
      <c r="R270" s="34"/>
    </row>
    <row r="271" spans="2:18" ht="58" x14ac:dyDescent="0.35">
      <c r="B271" s="30" t="str">
        <f>'INF GERAIS'!B271&amp;IFERROR(IF(INDEX(APOIO!$A$5:$A$50,MATCH('INF GERAIS'!N271,APOIO!$B$5:$B$50,0))="NÃO",APOIO!$A$2&amp;"NÃO VÁLIDO",""),"")</f>
        <v>2014.0256</v>
      </c>
      <c r="C271" s="30" t="str">
        <f>'INF GERAIS'!C271</f>
        <v>SERTÃO DO SÃO FRANCISCO</v>
      </c>
      <c r="D271" s="30" t="str">
        <f>'INF GERAIS'!D271</f>
        <v>OROCÓ</v>
      </c>
      <c r="E271" s="30" t="str">
        <f>'INF GERAIS'!E271</f>
        <v>PAVIMENTAÇÃO EM PARALELEPÍPEDO GRANÍTICO EM DIVERSAS RUAS DO MUNICÍPIO</v>
      </c>
      <c r="F271" s="30" t="str">
        <f>'INF GERAIS'!G271</f>
        <v>NORMAL</v>
      </c>
      <c r="G271" s="18"/>
      <c r="H271" s="10"/>
      <c r="I271" s="34"/>
      <c r="J271" s="34"/>
      <c r="K271" s="18"/>
      <c r="L271" s="10"/>
      <c r="M271" s="34"/>
      <c r="N271" s="34"/>
      <c r="O271" s="18"/>
      <c r="P271" s="10"/>
      <c r="Q271" s="34"/>
      <c r="R271" s="34"/>
    </row>
    <row r="272" spans="2:18" ht="58" x14ac:dyDescent="0.35">
      <c r="B272" s="30" t="str">
        <f>'INF GERAIS'!B272&amp;IFERROR(IF(INDEX(APOIO!$A$5:$A$50,MATCH('INF GERAIS'!N272,APOIO!$B$5:$B$50,0))="NÃO",APOIO!$A$2&amp;"NÃO VÁLIDO",""),"")</f>
        <v>2014.0257</v>
      </c>
      <c r="C272" s="30" t="str">
        <f>'INF GERAIS'!C272</f>
        <v>SERTÃO DO ARARIPE</v>
      </c>
      <c r="D272" s="30" t="str">
        <f>'INF GERAIS'!D272</f>
        <v>OURICURI</v>
      </c>
      <c r="E272" s="30" t="str">
        <f>'INF GERAIS'!E272</f>
        <v xml:space="preserve">PAVIMENTAÇÃO EM PARALELEPÍPEDO GRANÍTICO EM DIVERSAS RUAS DO MUNICÍPIO DE OURICURI </v>
      </c>
      <c r="F272" s="30" t="str">
        <f>'INF GERAIS'!G272</f>
        <v>NORMAL</v>
      </c>
      <c r="G272" s="18"/>
      <c r="H272" s="10"/>
      <c r="I272" s="34"/>
      <c r="J272" s="34"/>
      <c r="K272" s="18"/>
      <c r="L272" s="10"/>
      <c r="M272" s="34"/>
      <c r="N272" s="34"/>
      <c r="O272" s="18"/>
      <c r="P272" s="10"/>
      <c r="Q272" s="34"/>
      <c r="R272" s="34"/>
    </row>
    <row r="273" spans="2:18" ht="87" x14ac:dyDescent="0.35">
      <c r="B273" s="30" t="str">
        <f>'INF GERAIS'!B273&amp;IFERROR(IF(INDEX(APOIO!$A$5:$A$50,MATCH('INF GERAIS'!N273,APOIO!$B$5:$B$50,0))="NÃO",APOIO!$A$2&amp;"NÃO VÁLIDO",""),"")</f>
        <v>2014.0258</v>
      </c>
      <c r="C273" s="30" t="str">
        <f>'INF GERAIS'!C273</f>
        <v>SERTÃO DO ARARIPE</v>
      </c>
      <c r="D273" s="30" t="str">
        <f>'INF GERAIS'!D273</f>
        <v>OURICURI</v>
      </c>
      <c r="E273" s="30" t="str">
        <f>'INF GERAIS'!E273</f>
        <v>SERVIÇOS DE RESTAURAÇÃO DO PAVIMENTO, ALARGAMENTO DA PISTA E CONSTRUÇÃO DE PASSEIO DO ACESSO A OURICURI TRECHO- ENT. BR-316 (KM 85) CEMITÉRIO, SEDE DO MUNÍCIPIO.</v>
      </c>
      <c r="F273" s="30" t="str">
        <f>'INF GERAIS'!G273</f>
        <v>NORMAL</v>
      </c>
      <c r="G273" s="18"/>
      <c r="H273" s="10"/>
      <c r="I273" s="34"/>
      <c r="J273" s="34"/>
      <c r="K273" s="18"/>
      <c r="L273" s="10"/>
      <c r="M273" s="34"/>
      <c r="N273" s="34"/>
      <c r="O273" s="18"/>
      <c r="P273" s="10"/>
      <c r="Q273" s="34"/>
      <c r="R273" s="34"/>
    </row>
    <row r="274" spans="2:18" ht="43.5" x14ac:dyDescent="0.35">
      <c r="B274" s="30" t="str">
        <f>'INF GERAIS'!B274&amp;IFERROR(IF(INDEX(APOIO!$A$5:$A$50,MATCH('INF GERAIS'!N274,APOIO!$B$5:$B$50,0))="NÃO",APOIO!$A$2&amp;"NÃO VÁLIDO",""),"")</f>
        <v>2014.0259</v>
      </c>
      <c r="C274" s="30" t="str">
        <f>'INF GERAIS'!C274</f>
        <v>MATA SUL</v>
      </c>
      <c r="D274" s="30" t="str">
        <f>'INF GERAIS'!D274</f>
        <v>PALMARES</v>
      </c>
      <c r="E274" s="30" t="str">
        <f>'INF GERAIS'!E274</f>
        <v>PAVIMENTAÇÃO EM PARALEPÍPEDOS GRANÍTICOS EM DIVERSAS RUAS</v>
      </c>
      <c r="F274" s="30" t="str">
        <f>'INF GERAIS'!G274</f>
        <v>NORMAL</v>
      </c>
      <c r="G274" s="18"/>
      <c r="H274" s="10"/>
      <c r="I274" s="34"/>
      <c r="J274" s="34"/>
      <c r="K274" s="18"/>
      <c r="L274" s="10"/>
      <c r="M274" s="34"/>
      <c r="N274" s="34"/>
      <c r="O274" s="18"/>
      <c r="P274" s="10"/>
      <c r="Q274" s="34"/>
      <c r="R274" s="34"/>
    </row>
    <row r="275" spans="2:18" ht="29" x14ac:dyDescent="0.35">
      <c r="B275" s="30" t="str">
        <f>'INF GERAIS'!B275&amp;IFERROR(IF(INDEX(APOIO!$A$5:$A$50,MATCH('INF GERAIS'!N275,APOIO!$B$5:$B$50,0))="NÃO",APOIO!$A$2&amp;"NÃO VÁLIDO",""),"")</f>
        <v>2014.0260</v>
      </c>
      <c r="C275" s="30" t="str">
        <f>'INF GERAIS'!C275</f>
        <v>MATA SUL</v>
      </c>
      <c r="D275" s="30" t="str">
        <f>'INF GERAIS'!D275</f>
        <v>PALMARES</v>
      </c>
      <c r="E275" s="30" t="str">
        <f>'INF GERAIS'!E275</f>
        <v>CONSTRUÇÃO DE ESCADARIAS EM DIVERSAS RUAS</v>
      </c>
      <c r="F275" s="30" t="str">
        <f>'INF GERAIS'!G275</f>
        <v>NORMAL</v>
      </c>
      <c r="G275" s="18"/>
      <c r="H275" s="10"/>
      <c r="I275" s="34"/>
      <c r="J275" s="34"/>
      <c r="K275" s="18"/>
      <c r="L275" s="10"/>
      <c r="M275" s="34"/>
      <c r="N275" s="34"/>
      <c r="O275" s="18"/>
      <c r="P275" s="10"/>
      <c r="Q275" s="34"/>
      <c r="R275" s="34"/>
    </row>
    <row r="276" spans="2:18" ht="29" x14ac:dyDescent="0.35">
      <c r="B276" s="30" t="str">
        <f>'INF GERAIS'!B276&amp;IFERROR(IF(INDEX(APOIO!$A$5:$A$50,MATCH('INF GERAIS'!N276,APOIO!$B$5:$B$50,0))="NÃO",APOIO!$A$2&amp;"NÃO VÁLIDO",""),"")</f>
        <v>2014.0261</v>
      </c>
      <c r="C276" s="30" t="str">
        <f>'INF GERAIS'!C276</f>
        <v>MATA SUL</v>
      </c>
      <c r="D276" s="30" t="str">
        <f>'INF GERAIS'!D276</f>
        <v>PALMARES</v>
      </c>
      <c r="E276" s="30" t="str">
        <f>'INF GERAIS'!E276</f>
        <v>REVITALIZAÇÃO DA PRAÇA PAULO PARANHOS</v>
      </c>
      <c r="F276" s="30" t="str">
        <f>'INF GERAIS'!G276</f>
        <v>NORMAL</v>
      </c>
      <c r="G276" s="18"/>
      <c r="H276" s="10"/>
      <c r="I276" s="34"/>
      <c r="J276" s="34"/>
      <c r="K276" s="18"/>
      <c r="L276" s="10"/>
      <c r="M276" s="34"/>
      <c r="N276" s="34"/>
      <c r="O276" s="18"/>
      <c r="P276" s="10"/>
      <c r="Q276" s="34"/>
      <c r="R276" s="34"/>
    </row>
    <row r="277" spans="2:18" ht="43.5" x14ac:dyDescent="0.35">
      <c r="B277" s="30" t="str">
        <f>'INF GERAIS'!B277&amp;IFERROR(IF(INDEX(APOIO!$A$5:$A$50,MATCH('INF GERAIS'!N277,APOIO!$B$5:$B$50,0))="NÃO",APOIO!$A$2&amp;"NÃO VÁLIDO",""),"")</f>
        <v>2014.0262</v>
      </c>
      <c r="C277" s="30" t="str">
        <f>'INF GERAIS'!C277</f>
        <v>AGRESTE MERIDIONAL</v>
      </c>
      <c r="D277" s="30" t="str">
        <f>'INF GERAIS'!D277</f>
        <v>PALMEIRINA</v>
      </c>
      <c r="E277" s="30" t="str">
        <f>'INF GERAIS'!E277</f>
        <v>REVITALIZAÇÂO DA PRAÇA MANOEL LAFAYETE</v>
      </c>
      <c r="F277" s="30" t="str">
        <f>'INF GERAIS'!G277</f>
        <v>NORMAL</v>
      </c>
      <c r="G277" s="18"/>
      <c r="H277" s="10"/>
      <c r="I277" s="34"/>
      <c r="J277" s="34"/>
      <c r="K277" s="18"/>
      <c r="L277" s="10"/>
      <c r="M277" s="34"/>
      <c r="N277" s="34"/>
      <c r="O277" s="18"/>
      <c r="P277" s="10"/>
      <c r="Q277" s="34"/>
      <c r="R277" s="34"/>
    </row>
    <row r="278" spans="2:18" ht="116" x14ac:dyDescent="0.35">
      <c r="B278" s="30" t="str">
        <f>'INF GERAIS'!B278&amp;IFERROR(IF(INDEX(APOIO!$A$5:$A$50,MATCH('INF GERAIS'!N278,APOIO!$B$5:$B$50,0))="NÃO",APOIO!$A$2&amp;"NÃO VÁLIDO",""),"")</f>
        <v>2014.0263
NÃO VÁLIDO</v>
      </c>
      <c r="C278" s="30" t="str">
        <f>'INF GERAIS'!C278</f>
        <v>AGRESTE CENTRAL</v>
      </c>
      <c r="D278" s="30" t="str">
        <f>'INF GERAIS'!D278</f>
        <v>PANELAS</v>
      </c>
      <c r="E278" s="30" t="str">
        <f>'INF GERAIS'!E278</f>
        <v>RESTAURAÇÃO, REFORMA E ADEQUAÇÃO DE EDIFICAÇÃO DE CARÁTER HISTÓRICO E CULTURAL (ANTIGO FORUM MUNICIPAL) E CONSTRUÇÃO DE UM BLOCO ANEXO PARA FINS DE TRANSFERÊNCIA DA SEDE DO GOVERNO MUNICIPAL.</v>
      </c>
      <c r="F278" s="30" t="str">
        <f>'INF GERAIS'!G278</f>
        <v>NORMAL</v>
      </c>
      <c r="G278" s="18"/>
      <c r="H278" s="10"/>
      <c r="I278" s="34"/>
      <c r="J278" s="34"/>
      <c r="K278" s="18"/>
      <c r="L278" s="10"/>
      <c r="M278" s="34"/>
      <c r="N278" s="34"/>
      <c r="O278" s="18"/>
      <c r="P278" s="10"/>
      <c r="Q278" s="34"/>
      <c r="R278" s="34"/>
    </row>
    <row r="279" spans="2:18" ht="43.5" x14ac:dyDescent="0.35">
      <c r="B279" s="30" t="str">
        <f>'INF GERAIS'!B279&amp;IFERROR(IF(INDEX(APOIO!$A$5:$A$50,MATCH('INF GERAIS'!N279,APOIO!$B$5:$B$50,0))="NÃO",APOIO!$A$2&amp;"NÃO VÁLIDO",""),"")</f>
        <v>2014.0264</v>
      </c>
      <c r="C279" s="30" t="str">
        <f>'INF GERAIS'!C279</f>
        <v>AGRESTE CENTRAL</v>
      </c>
      <c r="D279" s="30" t="str">
        <f>'INF GERAIS'!D279</f>
        <v>PANELAS</v>
      </c>
      <c r="E279" s="30" t="str">
        <f>'INF GERAIS'!E279</f>
        <v>PAVIMENTAÇÃO DE VIAS URBANAS NA SEDE E DISTRITOS DO MUNICÍPIO</v>
      </c>
      <c r="F279" s="30" t="str">
        <f>'INF GERAIS'!G279</f>
        <v>NORMAL</v>
      </c>
      <c r="G279" s="18"/>
      <c r="H279" s="10"/>
      <c r="I279" s="34"/>
      <c r="J279" s="34"/>
      <c r="K279" s="18"/>
      <c r="L279" s="10"/>
      <c r="M279" s="34"/>
      <c r="N279" s="34"/>
      <c r="O279" s="18"/>
      <c r="P279" s="10"/>
      <c r="Q279" s="34"/>
      <c r="R279" s="34"/>
    </row>
    <row r="280" spans="2:18" ht="29" x14ac:dyDescent="0.35">
      <c r="B280" s="30" t="str">
        <f>'INF GERAIS'!B280&amp;IFERROR(IF(INDEX(APOIO!$A$5:$A$50,MATCH('INF GERAIS'!N280,APOIO!$B$5:$B$50,0))="NÃO",APOIO!$A$2&amp;"NÃO VÁLIDO",""),"")</f>
        <v>2014.0265</v>
      </c>
      <c r="C280" s="30" t="str">
        <f>'INF GERAIS'!C280</f>
        <v>AGRESTE CENTRAL</v>
      </c>
      <c r="D280" s="30" t="str">
        <f>'INF GERAIS'!D280</f>
        <v>PANELAS</v>
      </c>
      <c r="E280" s="30" t="str">
        <f>'INF GERAIS'!E280</f>
        <v>PAVIMENTAÇÃO DE VIAS URBANAS NA SEDE MUNICIPAL</v>
      </c>
      <c r="F280" s="30" t="str">
        <f>'INF GERAIS'!G280</f>
        <v>NORMAL</v>
      </c>
      <c r="G280" s="18"/>
      <c r="H280" s="10"/>
      <c r="I280" s="34"/>
      <c r="J280" s="34"/>
      <c r="K280" s="18"/>
      <c r="L280" s="10"/>
      <c r="M280" s="34"/>
      <c r="N280" s="34"/>
      <c r="O280" s="18"/>
      <c r="P280" s="10"/>
      <c r="Q280" s="34"/>
      <c r="R280" s="34"/>
    </row>
    <row r="281" spans="2:18" ht="43.5" x14ac:dyDescent="0.35">
      <c r="B281" s="30" t="str">
        <f>'INF GERAIS'!B281&amp;IFERROR(IF(INDEX(APOIO!$A$5:$A$50,MATCH('INF GERAIS'!N281,APOIO!$B$5:$B$50,0))="NÃO",APOIO!$A$2&amp;"NÃO VÁLIDO",""),"")</f>
        <v>2014.0266</v>
      </c>
      <c r="C281" s="30" t="str">
        <f>'INF GERAIS'!C281</f>
        <v>AGRESTE CENTRAL</v>
      </c>
      <c r="D281" s="30" t="str">
        <f>'INF GERAIS'!D281</f>
        <v>PANELAS</v>
      </c>
      <c r="E281" s="30" t="str">
        <f>'INF GERAIS'!E281</f>
        <v>REQUALIFICAÇÃO DA PRAÇA MANOEL BORBA (Eduardo Campos)</v>
      </c>
      <c r="F281" s="30" t="str">
        <f>'INF GERAIS'!G281</f>
        <v>NORMAL</v>
      </c>
      <c r="G281" s="18"/>
      <c r="H281" s="10"/>
      <c r="I281" s="34"/>
      <c r="J281" s="34"/>
      <c r="K281" s="18"/>
      <c r="L281" s="10"/>
      <c r="M281" s="34"/>
      <c r="N281" s="34"/>
      <c r="O281" s="18"/>
      <c r="P281" s="10"/>
      <c r="Q281" s="34"/>
      <c r="R281" s="34"/>
    </row>
    <row r="282" spans="2:18" ht="29" x14ac:dyDescent="0.35">
      <c r="B282" s="30" t="str">
        <f>'INF GERAIS'!B282&amp;IFERROR(IF(INDEX(APOIO!$A$5:$A$50,MATCH('INF GERAIS'!N282,APOIO!$B$5:$B$50,0))="NÃO",APOIO!$A$2&amp;"NÃO VÁLIDO",""),"")</f>
        <v>2014.0267</v>
      </c>
      <c r="C282" s="30" t="str">
        <f>'INF GERAIS'!C282</f>
        <v>AGRESTE CENTRAL</v>
      </c>
      <c r="D282" s="30" t="str">
        <f>'INF GERAIS'!D282</f>
        <v>PANELAS</v>
      </c>
      <c r="E282" s="30" t="str">
        <f>'INF GERAIS'!E282</f>
        <v>PAVIMENTAÇÃO DE VIAS URBANAS NO DISTRITO DE CRUZES</v>
      </c>
      <c r="F282" s="30" t="str">
        <f>'INF GERAIS'!G282</f>
        <v>NORMAL</v>
      </c>
      <c r="G282" s="18"/>
      <c r="H282" s="10"/>
      <c r="I282" s="34"/>
      <c r="J282" s="34"/>
      <c r="K282" s="18"/>
      <c r="L282" s="10"/>
      <c r="M282" s="34"/>
      <c r="N282" s="34"/>
      <c r="O282" s="18"/>
      <c r="P282" s="10"/>
      <c r="Q282" s="34"/>
      <c r="R282" s="34"/>
    </row>
    <row r="283" spans="2:18" ht="43.5" x14ac:dyDescent="0.35">
      <c r="B283" s="30" t="str">
        <f>'INF GERAIS'!B283&amp;IFERROR(IF(INDEX(APOIO!$A$5:$A$50,MATCH('INF GERAIS'!N283,APOIO!$B$5:$B$50,0))="NÃO",APOIO!$A$2&amp;"NÃO VÁLIDO",""),"")</f>
        <v>2014.0268</v>
      </c>
      <c r="C283" s="30" t="str">
        <f>'INF GERAIS'!C283</f>
        <v>AGRESTE MERIDIONAL</v>
      </c>
      <c r="D283" s="30" t="str">
        <f>'INF GERAIS'!D283</f>
        <v>PARANATAMA</v>
      </c>
      <c r="E283" s="30" t="str">
        <f>'INF GERAIS'!E283</f>
        <v>CONSTRUÇÃO DE UMA UNIDADE DE COMPOSTAGEM</v>
      </c>
      <c r="F283" s="30" t="str">
        <f>'INF GERAIS'!G283</f>
        <v>NORMAL</v>
      </c>
      <c r="G283" s="18"/>
      <c r="H283" s="10"/>
      <c r="I283" s="34"/>
      <c r="J283" s="34"/>
      <c r="K283" s="18"/>
      <c r="L283" s="10"/>
      <c r="M283" s="34"/>
      <c r="N283" s="34"/>
      <c r="O283" s="18"/>
      <c r="P283" s="10"/>
      <c r="Q283" s="34"/>
      <c r="R283" s="34"/>
    </row>
    <row r="284" spans="2:18" ht="58" x14ac:dyDescent="0.35">
      <c r="B284" s="30" t="str">
        <f>'INF GERAIS'!B284&amp;IFERROR(IF(INDEX(APOIO!$A$5:$A$50,MATCH('INF GERAIS'!N284,APOIO!$B$5:$B$50,0))="NÃO",APOIO!$A$2&amp;"NÃO VÁLIDO",""),"")</f>
        <v>2014.0269</v>
      </c>
      <c r="C284" s="30" t="str">
        <f>'INF GERAIS'!C284</f>
        <v>AGRESTE MERIDIONAL</v>
      </c>
      <c r="D284" s="30" t="str">
        <f>'INF GERAIS'!D284</f>
        <v>PARANATAMA</v>
      </c>
      <c r="E284" s="30" t="str">
        <f>'INF GERAIS'!E284</f>
        <v xml:space="preserve">CONSTRUÇÃO DE PAVIMENTAÇÃO EM PARALELEPÍPEDOS GRANÍTICOS NO POVOADO DO ALTO DA SERRA </v>
      </c>
      <c r="F284" s="30" t="str">
        <f>'INF GERAIS'!G284</f>
        <v>NORMAL</v>
      </c>
      <c r="G284" s="18"/>
      <c r="H284" s="10"/>
      <c r="I284" s="34"/>
      <c r="J284" s="34"/>
      <c r="K284" s="18"/>
      <c r="L284" s="10"/>
      <c r="M284" s="34"/>
      <c r="N284" s="34"/>
      <c r="O284" s="18"/>
      <c r="P284" s="10"/>
      <c r="Q284" s="34"/>
      <c r="R284" s="34"/>
    </row>
    <row r="285" spans="2:18" ht="43.5" x14ac:dyDescent="0.35">
      <c r="B285" s="30" t="str">
        <f>'INF GERAIS'!B285&amp;IFERROR(IF(INDEX(APOIO!$A$5:$A$50,MATCH('INF GERAIS'!N285,APOIO!$B$5:$B$50,0))="NÃO",APOIO!$A$2&amp;"NÃO VÁLIDO",""),"")</f>
        <v>2014.0270</v>
      </c>
      <c r="C285" s="30" t="str">
        <f>'INF GERAIS'!C285</f>
        <v>AGRESTE MERIDIONAL</v>
      </c>
      <c r="D285" s="30" t="str">
        <f>'INF GERAIS'!D285</f>
        <v>PARANATAMA</v>
      </c>
      <c r="E285" s="30" t="str">
        <f>'INF GERAIS'!E285</f>
        <v>CONSTRUÇÃO DE PAVIMENTAÇÃO EM PARALELEPÍPEDO GRANÍTICO NO DISTRITO DE BREJO VELHO</v>
      </c>
      <c r="F285" s="30" t="str">
        <f>'INF GERAIS'!G285</f>
        <v>NORMAL</v>
      </c>
      <c r="G285" s="18"/>
      <c r="H285" s="10"/>
      <c r="I285" s="34"/>
      <c r="J285" s="34"/>
      <c r="K285" s="18"/>
      <c r="L285" s="10"/>
      <c r="M285" s="34"/>
      <c r="N285" s="34"/>
      <c r="O285" s="18"/>
      <c r="P285" s="10"/>
      <c r="Q285" s="34"/>
      <c r="R285" s="34"/>
    </row>
    <row r="286" spans="2:18" ht="58" x14ac:dyDescent="0.35">
      <c r="B286" s="30" t="str">
        <f>'INF GERAIS'!B286&amp;IFERROR(IF(INDEX(APOIO!$A$5:$A$50,MATCH('INF GERAIS'!N286,APOIO!$B$5:$B$50,0))="NÃO",APOIO!$A$2&amp;"NÃO VÁLIDO",""),"")</f>
        <v>2014.0271</v>
      </c>
      <c r="C286" s="30" t="str">
        <f>'INF GERAIS'!C286</f>
        <v>AGRESTE MERIDIONAL</v>
      </c>
      <c r="D286" s="30" t="str">
        <f>'INF GERAIS'!D286</f>
        <v>PARANATAMA</v>
      </c>
      <c r="E286" s="30" t="str">
        <f>'INF GERAIS'!E286</f>
        <v>CONSTRUÇÃO DE PAVIMENTAÇÃO EM PARALELEPÍPEDOS GRANÍTICOS NA RUA VICENTE FERREIRA DA SILVA</v>
      </c>
      <c r="F286" s="30" t="str">
        <f>'INF GERAIS'!G286</f>
        <v>NORMAL</v>
      </c>
      <c r="G286" s="18"/>
      <c r="H286" s="10"/>
      <c r="I286" s="34"/>
      <c r="J286" s="34"/>
      <c r="K286" s="18"/>
      <c r="L286" s="10"/>
      <c r="M286" s="34"/>
      <c r="N286" s="34"/>
      <c r="O286" s="18"/>
      <c r="P286" s="10"/>
      <c r="Q286" s="34"/>
      <c r="R286" s="34"/>
    </row>
    <row r="287" spans="2:18" ht="58" x14ac:dyDescent="0.35">
      <c r="B287" s="30" t="str">
        <f>'INF GERAIS'!B287&amp;IFERROR(IF(INDEX(APOIO!$A$5:$A$50,MATCH('INF GERAIS'!N287,APOIO!$B$5:$B$50,0))="NÃO",APOIO!$A$2&amp;"NÃO VÁLIDO",""),"")</f>
        <v>2014.0272</v>
      </c>
      <c r="C287" s="30" t="str">
        <f>'INF GERAIS'!C287</f>
        <v>SERTÃO CENTRAL</v>
      </c>
      <c r="D287" s="30" t="str">
        <f>'INF GERAIS'!D287</f>
        <v>PARNAMIRIM</v>
      </c>
      <c r="E287" s="30" t="str">
        <f>'INF GERAIS'!E287</f>
        <v>PAVIMENTAÇÃO EM PARALELEPIPEDOS GRANITICOS NAS RUAS 01 E 02 NO BAIRRO SIMPATIA I</v>
      </c>
      <c r="F287" s="30" t="str">
        <f>'INF GERAIS'!G287</f>
        <v>NORMAL</v>
      </c>
      <c r="G287" s="18"/>
      <c r="H287" s="10"/>
      <c r="I287" s="34"/>
      <c r="J287" s="34"/>
      <c r="K287" s="18"/>
      <c r="L287" s="10"/>
      <c r="M287" s="34"/>
      <c r="N287" s="34"/>
      <c r="O287" s="18"/>
      <c r="P287" s="10"/>
      <c r="Q287" s="34"/>
      <c r="R287" s="34"/>
    </row>
    <row r="288" spans="2:18" ht="43.5" x14ac:dyDescent="0.35">
      <c r="B288" s="30" t="str">
        <f>'INF GERAIS'!B288&amp;IFERROR(IF(INDEX(APOIO!$A$5:$A$50,MATCH('INF GERAIS'!N288,APOIO!$B$5:$B$50,0))="NÃO",APOIO!$A$2&amp;"NÃO VÁLIDO",""),"")</f>
        <v>2014.0273</v>
      </c>
      <c r="C288" s="30" t="str">
        <f>'INF GERAIS'!C288</f>
        <v>SERTÃO CENTRAL</v>
      </c>
      <c r="D288" s="30" t="str">
        <f>'INF GERAIS'!D288</f>
        <v>PARNAMIRIM</v>
      </c>
      <c r="E288" s="30" t="str">
        <f>'INF GERAIS'!E288</f>
        <v>CONSTRUÇÃO DE UMA QUADRA POLIESPORTIVA DESCOBERTA - REGIÃO DA FLORESTA</v>
      </c>
      <c r="F288" s="30" t="str">
        <f>'INF GERAIS'!G288</f>
        <v>NORMAL</v>
      </c>
      <c r="G288" s="18"/>
      <c r="H288" s="10"/>
      <c r="I288" s="34"/>
      <c r="J288" s="34"/>
      <c r="K288" s="18"/>
      <c r="L288" s="10"/>
      <c r="M288" s="34"/>
      <c r="N288" s="34"/>
      <c r="O288" s="18"/>
      <c r="P288" s="10"/>
      <c r="Q288" s="34"/>
      <c r="R288" s="34"/>
    </row>
    <row r="289" spans="2:18" ht="43.5" x14ac:dyDescent="0.35">
      <c r="B289" s="30" t="str">
        <f>'INF GERAIS'!B289&amp;IFERROR(IF(INDEX(APOIO!$A$5:$A$50,MATCH('INF GERAIS'!N289,APOIO!$B$5:$B$50,0))="NÃO",APOIO!$A$2&amp;"NÃO VÁLIDO",""),"")</f>
        <v>2014.0274</v>
      </c>
      <c r="C289" s="30" t="str">
        <f>'INF GERAIS'!C289</f>
        <v>SERTÃO CENTRAL</v>
      </c>
      <c r="D289" s="30" t="str">
        <f>'INF GERAIS'!D289</f>
        <v>PARNAMIRIM</v>
      </c>
      <c r="E289" s="30" t="str">
        <f>'INF GERAIS'!E289</f>
        <v>CONSTRUÇÃO DE UMA QUADRA POLIESPORTIVA DESCOBERTA - REGIÃO DA VOLTA</v>
      </c>
      <c r="F289" s="30" t="str">
        <f>'INF GERAIS'!G289</f>
        <v>NORMAL</v>
      </c>
      <c r="G289" s="18"/>
      <c r="H289" s="10"/>
      <c r="I289" s="34"/>
      <c r="J289" s="34"/>
      <c r="K289" s="18"/>
      <c r="L289" s="10"/>
      <c r="M289" s="34"/>
      <c r="N289" s="34"/>
      <c r="O289" s="18"/>
      <c r="P289" s="10"/>
      <c r="Q289" s="34"/>
      <c r="R289" s="34"/>
    </row>
    <row r="290" spans="2:18" ht="29" x14ac:dyDescent="0.35">
      <c r="B290" s="30" t="str">
        <f>'INF GERAIS'!B290&amp;IFERROR(IF(INDEX(APOIO!$A$5:$A$50,MATCH('INF GERAIS'!N290,APOIO!$B$5:$B$50,0))="NÃO",APOIO!$A$2&amp;"NÃO VÁLIDO",""),"")</f>
        <v>2014.0275</v>
      </c>
      <c r="C290" s="30" t="str">
        <f>'INF GERAIS'!C290</f>
        <v>SERTÃO CENTRAL</v>
      </c>
      <c r="D290" s="30" t="str">
        <f>'INF GERAIS'!D290</f>
        <v>PARNAMIRIM</v>
      </c>
      <c r="E290" s="30" t="str">
        <f>'INF GERAIS'!E290</f>
        <v>REVITALIZAÇÃO DAS PRAÇAS DA BOMBA E CEMITÉRIO</v>
      </c>
      <c r="F290" s="30" t="str">
        <f>'INF GERAIS'!G290</f>
        <v>NORMAL</v>
      </c>
      <c r="G290" s="18"/>
      <c r="H290" s="10"/>
      <c r="I290" s="34"/>
      <c r="J290" s="34"/>
      <c r="K290" s="18"/>
      <c r="L290" s="10"/>
      <c r="M290" s="34"/>
      <c r="N290" s="34"/>
      <c r="O290" s="18"/>
      <c r="P290" s="10"/>
      <c r="Q290" s="34"/>
      <c r="R290" s="34"/>
    </row>
    <row r="291" spans="2:18" ht="43.5" x14ac:dyDescent="0.35">
      <c r="B291" s="1150" t="str">
        <f>'INF GERAIS'!B291&amp;IFERROR(IF(INDEX(APOIO!$A$5:$A$50,MATCH('INF GERAIS'!N291,APOIO!$B$5:$B$50,0))="NÃO",APOIO!$A$2&amp;"NÃO VÁLIDO",""),"")</f>
        <v>2014.0438</v>
      </c>
      <c r="C291" s="1150" t="str">
        <f>'INF GERAIS'!C291</f>
        <v>AGRESTE SETENTRIONAL</v>
      </c>
      <c r="D291" s="1150" t="str">
        <f>'INF GERAIS'!D291</f>
        <v>PASSIRA</v>
      </c>
      <c r="E291" s="1150" t="str">
        <f>'INF GERAIS'!E291</f>
        <v>PAVIMENTAÇÃO EM PARALELEPÍPEDOS DA RUA ADEMAR DA COSTA LEÃO</v>
      </c>
      <c r="F291" s="1150" t="str">
        <f>'INF GERAIS'!G291</f>
        <v>NORMAL</v>
      </c>
      <c r="G291" s="18"/>
      <c r="H291" s="233"/>
      <c r="I291" s="34"/>
      <c r="J291" s="34"/>
      <c r="K291" s="18"/>
      <c r="L291" s="233"/>
      <c r="M291" s="34"/>
      <c r="N291" s="34"/>
      <c r="O291" s="18"/>
      <c r="P291" s="233"/>
      <c r="Q291" s="34"/>
      <c r="R291" s="34"/>
    </row>
    <row r="292" spans="2:18" ht="43.5" x14ac:dyDescent="0.35">
      <c r="B292" s="30" t="str">
        <f>'INF GERAIS'!B292&amp;IFERROR(IF(INDEX(APOIO!$A$5:$A$50,MATCH('INF GERAIS'!N292,APOIO!$B$5:$B$50,0))="NÃO",APOIO!$A$2&amp;"NÃO VÁLIDO",""),"")</f>
        <v>2014.0276</v>
      </c>
      <c r="C292" s="30" t="str">
        <f>'INF GERAIS'!C292</f>
        <v>AGRESTE SETENTRIONAL</v>
      </c>
      <c r="D292" s="30" t="str">
        <f>'INF GERAIS'!D292</f>
        <v>PASSIRA</v>
      </c>
      <c r="E292" s="30" t="str">
        <f>'INF GERAIS'!E292</f>
        <v>PAVIMENTAÇÃO DE DIVERSAS RUAS</v>
      </c>
      <c r="F292" s="30" t="str">
        <f>'INF GERAIS'!G292</f>
        <v>NORMAL</v>
      </c>
      <c r="G292" s="18"/>
      <c r="H292" s="10"/>
      <c r="I292" s="34"/>
      <c r="J292" s="34"/>
      <c r="K292" s="18"/>
      <c r="L292" s="10"/>
      <c r="M292" s="34"/>
      <c r="N292" s="34"/>
      <c r="O292" s="18"/>
      <c r="P292" s="10"/>
      <c r="Q292" s="34"/>
      <c r="R292" s="34"/>
    </row>
    <row r="293" spans="2:18" ht="58" x14ac:dyDescent="0.35">
      <c r="B293" s="30" t="str">
        <f>'INF GERAIS'!B293&amp;IFERROR(IF(INDEX(APOIO!$A$5:$A$50,MATCH('INF GERAIS'!N293,APOIO!$B$5:$B$50,0))="NÃO",APOIO!$A$2&amp;"NÃO VÁLIDO",""),"")</f>
        <v>2014.0277</v>
      </c>
      <c r="C293" s="30" t="str">
        <f>'INF GERAIS'!C293</f>
        <v>AGRESTE SETENTRIONAL</v>
      </c>
      <c r="D293" s="30" t="str">
        <f>'INF GERAIS'!D293</f>
        <v>PASSIRA</v>
      </c>
      <c r="E293" s="30" t="str">
        <f>'INF GERAIS'!E293</f>
        <v>PAVIMENTAÇÃO, DRENAGEM, CONTENÇÃO E SINALIZAÇÃO NAS RUAS MANOEL DE BARROS E SILVA E RUA ALTO JOSÉ CABOCLO</v>
      </c>
      <c r="F293" s="30" t="str">
        <f>'INF GERAIS'!G293</f>
        <v>NORMAL</v>
      </c>
      <c r="G293" s="18"/>
      <c r="H293" s="10"/>
      <c r="I293" s="34"/>
      <c r="J293" s="34"/>
      <c r="K293" s="18"/>
      <c r="L293" s="10"/>
      <c r="M293" s="34"/>
      <c r="N293" s="34"/>
      <c r="O293" s="18"/>
      <c r="P293" s="10"/>
      <c r="Q293" s="34"/>
      <c r="R293" s="34"/>
    </row>
    <row r="294" spans="2:18" ht="43.5" x14ac:dyDescent="0.35">
      <c r="B294" s="30" t="str">
        <f>'INF GERAIS'!B294&amp;IFERROR(IF(INDEX(APOIO!$A$5:$A$50,MATCH('INF GERAIS'!N294,APOIO!$B$5:$B$50,0))="NÃO",APOIO!$A$2&amp;"NÃO VÁLIDO",""),"")</f>
        <v>2014.0278</v>
      </c>
      <c r="C294" s="30" t="str">
        <f>'INF GERAIS'!C294</f>
        <v>AGRESTE SETENTRIONAL</v>
      </c>
      <c r="D294" s="30" t="str">
        <f>'INF GERAIS'!D294</f>
        <v>PASSIRA</v>
      </c>
      <c r="E294" s="30" t="str">
        <f>'INF GERAIS'!E294</f>
        <v>RECUPERAÇÃO DE ESTRADAS VICINAIS</v>
      </c>
      <c r="F294" s="30" t="str">
        <f>'INF GERAIS'!G294</f>
        <v>NORMAL</v>
      </c>
      <c r="G294" s="18"/>
      <c r="H294" s="10"/>
      <c r="I294" s="34"/>
      <c r="J294" s="34"/>
      <c r="K294" s="18"/>
      <c r="L294" s="10"/>
      <c r="M294" s="34"/>
      <c r="N294" s="34"/>
      <c r="O294" s="18"/>
      <c r="P294" s="10"/>
      <c r="Q294" s="34"/>
      <c r="R294" s="34"/>
    </row>
    <row r="295" spans="2:18" ht="58" x14ac:dyDescent="0.35">
      <c r="B295" s="30" t="str">
        <f>'INF GERAIS'!B295&amp;IFERROR(IF(INDEX(APOIO!$A$5:$A$50,MATCH('INF GERAIS'!N295,APOIO!$B$5:$B$50,0))="NÃO",APOIO!$A$2&amp;"NÃO VÁLIDO",""),"")</f>
        <v>2014.0279</v>
      </c>
      <c r="C295" s="30" t="str">
        <f>'INF GERAIS'!C295</f>
        <v>AGRESTE SETENTRIONAL</v>
      </c>
      <c r="D295" s="30" t="str">
        <f>'INF GERAIS'!D295</f>
        <v>PASSIRA</v>
      </c>
      <c r="E295" s="30" t="str">
        <f>'INF GERAIS'!E295</f>
        <v>PAVIMENTAÇÃO DAS RUAS BOAVENTURA CELERINO DA SILVA  E TRAVESSA BOAVENTURA CELERINO DA SILVA</v>
      </c>
      <c r="F295" s="30" t="str">
        <f>'INF GERAIS'!G295</f>
        <v>NORMAL</v>
      </c>
      <c r="G295" s="18"/>
      <c r="H295" s="10"/>
      <c r="I295" s="34"/>
      <c r="J295" s="34"/>
      <c r="K295" s="18"/>
      <c r="L295" s="10"/>
      <c r="M295" s="34"/>
      <c r="N295" s="34"/>
      <c r="O295" s="18"/>
      <c r="P295" s="10"/>
      <c r="Q295" s="34"/>
      <c r="R295" s="34"/>
    </row>
    <row r="296" spans="2:18" ht="43.5" x14ac:dyDescent="0.35">
      <c r="B296" s="30" t="str">
        <f>'INF GERAIS'!B296&amp;IFERROR(IF(INDEX(APOIO!$A$5:$A$50,MATCH('INF GERAIS'!N296,APOIO!$B$5:$B$50,0))="NÃO",APOIO!$A$2&amp;"NÃO VÁLIDO",""),"")</f>
        <v>2014.0280</v>
      </c>
      <c r="C296" s="30" t="str">
        <f>'INF GERAIS'!C296</f>
        <v>AGRESTE SETENTRIONAL</v>
      </c>
      <c r="D296" s="30" t="str">
        <f>'INF GERAIS'!D296</f>
        <v>PASSIRA</v>
      </c>
      <c r="E296" s="30" t="str">
        <f>'INF GERAIS'!E296</f>
        <v>CONSTRUÇÃO DE PASSAGENS MOLHADA</v>
      </c>
      <c r="F296" s="30" t="str">
        <f>'INF GERAIS'!G296</f>
        <v>NORMAL</v>
      </c>
      <c r="G296" s="18"/>
      <c r="H296" s="10"/>
      <c r="I296" s="34"/>
      <c r="J296" s="34"/>
      <c r="K296" s="18"/>
      <c r="L296" s="10"/>
      <c r="M296" s="34"/>
      <c r="N296" s="34"/>
      <c r="O296" s="18"/>
      <c r="P296" s="10"/>
      <c r="Q296" s="34"/>
      <c r="R296" s="34"/>
    </row>
    <row r="297" spans="2:18" ht="72.5" x14ac:dyDescent="0.35">
      <c r="B297" s="30" t="str">
        <f>'INF GERAIS'!B297&amp;IFERROR(IF(INDEX(APOIO!$A$5:$A$50,MATCH('INF GERAIS'!N297,APOIO!$B$5:$B$50,0))="NÃO",APOIO!$A$2&amp;"NÃO VÁLIDO",""),"")</f>
        <v>2014.0281</v>
      </c>
      <c r="C297" s="30" t="str">
        <f>'INF GERAIS'!C297</f>
        <v>MATA NORTE</v>
      </c>
      <c r="D297" s="30" t="str">
        <f>'INF GERAIS'!D297</f>
        <v>PAUDALHO</v>
      </c>
      <c r="E297" s="30" t="str">
        <f>'INF GERAIS'!E297</f>
        <v xml:space="preserve">CONTRATAÇÃO DE EMPRESA DE ENGENHARIA PARA EXECUÇÃO DE PAVIMENTAÇÃO EM PARALELEPÍPEDOS E DRENAGEM EM DIVERSAS RUAS </v>
      </c>
      <c r="F297" s="30" t="str">
        <f>'INF GERAIS'!G297</f>
        <v>NORMAL</v>
      </c>
      <c r="G297" s="18"/>
      <c r="H297" s="10"/>
      <c r="I297" s="34"/>
      <c r="J297" s="34"/>
      <c r="K297" s="18"/>
      <c r="L297" s="10"/>
      <c r="M297" s="34"/>
      <c r="N297" s="34"/>
      <c r="O297" s="18"/>
      <c r="P297" s="10"/>
      <c r="Q297" s="34"/>
      <c r="R297" s="34"/>
    </row>
    <row r="298" spans="2:18" ht="43.5" x14ac:dyDescent="0.35">
      <c r="B298" s="30" t="str">
        <f>'INF GERAIS'!B298&amp;IFERROR(IF(INDEX(APOIO!$A$5:$A$50,MATCH('INF GERAIS'!N298,APOIO!$B$5:$B$50,0))="NÃO",APOIO!$A$2&amp;"NÃO VÁLIDO",""),"")</f>
        <v>2014.0282</v>
      </c>
      <c r="C298" s="30" t="str">
        <f>'INF GERAIS'!C298</f>
        <v>MATA NORTE</v>
      </c>
      <c r="D298" s="30" t="str">
        <f>'INF GERAIS'!D298</f>
        <v>PAUDALHO</v>
      </c>
      <c r="E298" s="30" t="str">
        <f>'INF GERAIS'!E298</f>
        <v>CONSTRUÇÃO DO NOVO CAMPO DE FUTEBOL DE GUADALAJARA "O PIABÃO"</v>
      </c>
      <c r="F298" s="30" t="str">
        <f>'INF GERAIS'!G298</f>
        <v>NORMAL</v>
      </c>
      <c r="G298" s="18"/>
      <c r="H298" s="10"/>
      <c r="I298" s="34"/>
      <c r="J298" s="34"/>
      <c r="K298" s="18"/>
      <c r="L298" s="10"/>
      <c r="M298" s="34"/>
      <c r="N298" s="34"/>
      <c r="O298" s="18"/>
      <c r="P298" s="10"/>
      <c r="Q298" s="34"/>
      <c r="R298" s="34"/>
    </row>
    <row r="299" spans="2:18" ht="29" x14ac:dyDescent="0.35">
      <c r="B299" s="30" t="str">
        <f>'INF GERAIS'!B299&amp;IFERROR(IF(INDEX(APOIO!$A$5:$A$50,MATCH('INF GERAIS'!N299,APOIO!$B$5:$B$50,0))="NÃO",APOIO!$A$2&amp;"NÃO VÁLIDO",""),"")</f>
        <v>2014.0283</v>
      </c>
      <c r="C299" s="30" t="str">
        <f>'INF GERAIS'!C299</f>
        <v>MATA NORTE</v>
      </c>
      <c r="D299" s="30" t="str">
        <f>'INF GERAIS'!D299</f>
        <v>PAUDALHO</v>
      </c>
      <c r="E299" s="30" t="str">
        <f>'INF GERAIS'!E299</f>
        <v xml:space="preserve">CONSTRUÇÃO DO MERCADO DE CARNE DO MUNICÍPIO </v>
      </c>
      <c r="F299" s="30" t="str">
        <f>'INF GERAIS'!G299</f>
        <v>NORMAL</v>
      </c>
      <c r="G299" s="18"/>
      <c r="H299" s="10"/>
      <c r="I299" s="34"/>
      <c r="J299" s="34"/>
      <c r="K299" s="18"/>
      <c r="L299" s="10"/>
      <c r="M299" s="34"/>
      <c r="N299" s="34"/>
      <c r="O299" s="18"/>
      <c r="P299" s="10"/>
      <c r="Q299" s="34"/>
      <c r="R299" s="34"/>
    </row>
    <row r="300" spans="2:18" ht="43.5" x14ac:dyDescent="0.35">
      <c r="B300" s="30" t="str">
        <f>'INF GERAIS'!B300&amp;IFERROR(IF(INDEX(APOIO!$A$5:$A$50,MATCH('INF GERAIS'!N300,APOIO!$B$5:$B$50,0))="NÃO",APOIO!$A$2&amp;"NÃO VÁLIDO",""),"")</f>
        <v>2014.0284</v>
      </c>
      <c r="C300" s="30" t="str">
        <f>'INF GERAIS'!C300</f>
        <v>MATA NORTE</v>
      </c>
      <c r="D300" s="30" t="str">
        <f>'INF GERAIS'!D300</f>
        <v>PAUDALHO</v>
      </c>
      <c r="E300" s="30" t="str">
        <f>'INF GERAIS'!E300</f>
        <v>CONSTRUÇÃO DA PASSAGEM MOLHADA SOBRE O RIO CAPIBARIBE</v>
      </c>
      <c r="F300" s="30" t="str">
        <f>'INF GERAIS'!G300</f>
        <v>NORMAL</v>
      </c>
      <c r="G300" s="18"/>
      <c r="H300" s="10"/>
      <c r="I300" s="34"/>
      <c r="J300" s="34"/>
      <c r="K300" s="18"/>
      <c r="L300" s="10"/>
      <c r="M300" s="34"/>
      <c r="N300" s="34"/>
      <c r="O300" s="18"/>
      <c r="P300" s="10"/>
      <c r="Q300" s="34"/>
      <c r="R300" s="34"/>
    </row>
    <row r="301" spans="2:18" ht="58" x14ac:dyDescent="0.35">
      <c r="B301" s="30" t="str">
        <f>'INF GERAIS'!B301&amp;IFERROR(IF(INDEX(APOIO!$A$5:$A$50,MATCH('INF GERAIS'!N301,APOIO!$B$5:$B$50,0))="NÃO",APOIO!$A$2&amp;"NÃO VÁLIDO",""),"")</f>
        <v>2014.0285</v>
      </c>
      <c r="C301" s="30" t="str">
        <f>'INF GERAIS'!C301</f>
        <v>MATA NORTE</v>
      </c>
      <c r="D301" s="30" t="str">
        <f>'INF GERAIS'!D301</f>
        <v>PAUDALHO</v>
      </c>
      <c r="E301" s="30" t="str">
        <f>'INF GERAIS'!E301</f>
        <v>CONTRATAÇÃO DE EMPRESA DE ENGENHARIA PARA REVITALIAZAÇÃO DAS PRAÇAS NO ALTO DOIS IRMÃOS</v>
      </c>
      <c r="F301" s="30" t="str">
        <f>'INF GERAIS'!G301</f>
        <v>NORMAL</v>
      </c>
      <c r="G301" s="18"/>
      <c r="H301" s="10"/>
      <c r="I301" s="34"/>
      <c r="J301" s="34"/>
      <c r="K301" s="18"/>
      <c r="L301" s="10"/>
      <c r="M301" s="34"/>
      <c r="N301" s="34"/>
      <c r="O301" s="18"/>
      <c r="P301" s="10"/>
      <c r="Q301" s="34"/>
      <c r="R301" s="34"/>
    </row>
    <row r="302" spans="2:18" ht="43.5" x14ac:dyDescent="0.35">
      <c r="B302" s="30" t="str">
        <f>'INF GERAIS'!B302&amp;IFERROR(IF(INDEX(APOIO!$A$5:$A$50,MATCH('INF GERAIS'!N302,APOIO!$B$5:$B$50,0))="NÃO",APOIO!$A$2&amp;"NÃO VÁLIDO",""),"")</f>
        <v>2014.0286</v>
      </c>
      <c r="C302" s="30" t="str">
        <f>'INF GERAIS'!C302</f>
        <v>METROPOLITANA</v>
      </c>
      <c r="D302" s="30" t="str">
        <f>'INF GERAIS'!D302</f>
        <v>PAULISTA</v>
      </c>
      <c r="E302" s="30" t="str">
        <f>'INF GERAIS'!E302</f>
        <v>OBRAS DE PAVIMENTAÇÃO E DRENAGEM DE 08 (OITO) RUAS NA CIDADE DO PAULISTA</v>
      </c>
      <c r="F302" s="30" t="str">
        <f>'INF GERAIS'!G302</f>
        <v>NORMAL</v>
      </c>
      <c r="G302" s="18"/>
      <c r="H302" s="10"/>
      <c r="I302" s="34"/>
      <c r="J302" s="34"/>
      <c r="K302" s="18"/>
      <c r="L302" s="10"/>
      <c r="M302" s="34"/>
      <c r="N302" s="34"/>
      <c r="O302" s="18"/>
      <c r="P302" s="10"/>
      <c r="Q302" s="34"/>
      <c r="R302" s="34"/>
    </row>
    <row r="303" spans="2:18" ht="43.5" x14ac:dyDescent="0.35">
      <c r="B303" s="30" t="str">
        <f>'INF GERAIS'!B303&amp;IFERROR(IF(INDEX(APOIO!$A$5:$A$50,MATCH('INF GERAIS'!N303,APOIO!$B$5:$B$50,0))="NÃO",APOIO!$A$2&amp;"NÃO VÁLIDO",""),"")</f>
        <v>2014.0287</v>
      </c>
      <c r="C303" s="30" t="str">
        <f>'INF GERAIS'!C303</f>
        <v>AGRESTE MERIDIONAL</v>
      </c>
      <c r="D303" s="30" t="str">
        <f>'INF GERAIS'!D303</f>
        <v>PEDRA</v>
      </c>
      <c r="E303" s="30" t="str">
        <f>'INF GERAIS'!E303</f>
        <v>CONSTRUÇÃO DE PAVIMENTAÇÃO COM PARALELEPÍPEDOS EM VIAS DA SEDE MUNICIPAL</v>
      </c>
      <c r="F303" s="30" t="str">
        <f>'INF GERAIS'!G303</f>
        <v>NORMAL</v>
      </c>
      <c r="G303" s="18"/>
      <c r="H303" s="10"/>
      <c r="I303" s="34"/>
      <c r="J303" s="34"/>
      <c r="K303" s="18"/>
      <c r="L303" s="10"/>
      <c r="M303" s="34"/>
      <c r="N303" s="34"/>
      <c r="O303" s="18"/>
      <c r="P303" s="10"/>
      <c r="Q303" s="34"/>
      <c r="R303" s="34"/>
    </row>
    <row r="304" spans="2:18" ht="43.5" x14ac:dyDescent="0.35">
      <c r="B304" s="30" t="str">
        <f>'INF GERAIS'!B304&amp;IFERROR(IF(INDEX(APOIO!$A$5:$A$50,MATCH('INF GERAIS'!N304,APOIO!$B$5:$B$50,0))="NÃO",APOIO!$A$2&amp;"NÃO VÁLIDO",""),"")</f>
        <v>2014.0288</v>
      </c>
      <c r="C304" s="30" t="str">
        <f>'INF GERAIS'!C304</f>
        <v>AGRESTE CENTRAL</v>
      </c>
      <c r="D304" s="30" t="str">
        <f>'INF GERAIS'!D304</f>
        <v>PESQUEIRA</v>
      </c>
      <c r="E304" s="30" t="str">
        <f>'INF GERAIS'!E304</f>
        <v>LIMPEZA DE LEITOS E AMPLIAÇÃO DE PEQUENAS BARRAGENS DA ZONA RURAL DO MUNICÍPIO</v>
      </c>
      <c r="F304" s="30" t="str">
        <f>'INF GERAIS'!G304</f>
        <v>NORMAL</v>
      </c>
      <c r="G304" s="18"/>
      <c r="H304" s="10"/>
      <c r="I304" s="34"/>
      <c r="J304" s="34"/>
      <c r="K304" s="18"/>
      <c r="L304" s="10"/>
      <c r="M304" s="34"/>
      <c r="N304" s="34"/>
      <c r="O304" s="18"/>
      <c r="P304" s="10"/>
      <c r="Q304" s="34"/>
      <c r="R304" s="34"/>
    </row>
    <row r="305" spans="2:18" ht="29" x14ac:dyDescent="0.35">
      <c r="B305" s="30" t="str">
        <f>'INF GERAIS'!B305&amp;IFERROR(IF(INDEX(APOIO!$A$5:$A$50,MATCH('INF GERAIS'!N305,APOIO!$B$5:$B$50,0))="NÃO",APOIO!$A$2&amp;"NÃO VÁLIDO",""),"")</f>
        <v>2014.0289</v>
      </c>
      <c r="C305" s="30" t="str">
        <f>'INF GERAIS'!C305</f>
        <v>AGRESTE CENTRAL</v>
      </c>
      <c r="D305" s="30" t="str">
        <f>'INF GERAIS'!D305</f>
        <v>PESQUEIRA</v>
      </c>
      <c r="E305" s="30" t="str">
        <f>'INF GERAIS'!E305</f>
        <v>PAVIMENTAÇÃO DISTRITOS</v>
      </c>
      <c r="F305" s="30" t="str">
        <f>'INF GERAIS'!G305</f>
        <v>NORMAL</v>
      </c>
      <c r="G305" s="18"/>
      <c r="H305" s="10"/>
      <c r="I305" s="34"/>
      <c r="J305" s="34"/>
      <c r="K305" s="18"/>
      <c r="L305" s="10"/>
      <c r="M305" s="34"/>
      <c r="N305" s="34"/>
      <c r="O305" s="18"/>
      <c r="P305" s="10"/>
      <c r="Q305" s="34"/>
      <c r="R305" s="34"/>
    </row>
    <row r="306" spans="2:18" ht="232" x14ac:dyDescent="0.35">
      <c r="B306" s="30" t="str">
        <f>'INF GERAIS'!B306&amp;IFERROR(IF(INDEX(APOIO!$A$5:$A$50,MATCH('INF GERAIS'!N306,APOIO!$B$5:$B$50,0))="NÃO",APOIO!$A$2&amp;"NÃO VÁLIDO",""),"")</f>
        <v>2014.0290</v>
      </c>
      <c r="C306" s="30" t="str">
        <f>'INF GERAIS'!C306</f>
        <v>AGRESTE CENTRAL</v>
      </c>
      <c r="D306" s="30" t="str">
        <f>'INF GERAIS'!D306</f>
        <v>PESQUEIRA</v>
      </c>
      <c r="E306" s="30" t="str">
        <f>'INF GERAIS'!E306</f>
        <v xml:space="preserve">PAVIMENTAÇÃO EM PARALELEPIPEDOS GRANITICOS, COM MEIO FIO EM CONCRETO SIMPLES,  DE VIAS URBANAS NO MUNICIPIO DE PESQUEIRA - PE, NAS RUAS: LARGO BERNADO VIEIRA, RUA FREI CANECA, RUA FREI CAETANO MECINA, RUA JOSE LOURENÇO DA SILVA, RUA CLÁUDIA, RUA PRESIDENTE KENNEDY, RUA LUCÍLIA TENÓRIO DE BRITO, RUA JOSÉ MARTINS DE OLIVEIRA - TRECHO 1, RUA JOSÉ MARTINS DE OLIVEIRA - TRECHO 2 E RUA JOSÉ TIBÚRCIO DOS SANTOS. </v>
      </c>
      <c r="F306" s="30" t="str">
        <f>'INF GERAIS'!G306</f>
        <v>NORMAL</v>
      </c>
      <c r="G306" s="18"/>
      <c r="H306" s="10"/>
      <c r="I306" s="34"/>
      <c r="J306" s="34"/>
      <c r="K306" s="18"/>
      <c r="L306" s="10"/>
      <c r="M306" s="34"/>
      <c r="N306" s="34"/>
      <c r="O306" s="18"/>
      <c r="P306" s="10"/>
      <c r="Q306" s="34"/>
      <c r="R306" s="34"/>
    </row>
    <row r="307" spans="2:18" ht="43.5" x14ac:dyDescent="0.35">
      <c r="B307" s="30" t="str">
        <f>'INF GERAIS'!B307&amp;IFERROR(IF(INDEX(APOIO!$A$5:$A$50,MATCH('INF GERAIS'!N307,APOIO!$B$5:$B$50,0))="NÃO",APOIO!$A$2&amp;"NÃO VÁLIDO",""),"")</f>
        <v>2014.0291</v>
      </c>
      <c r="C307" s="30" t="str">
        <f>'INF GERAIS'!C307</f>
        <v>AGRESTE CENTRAL</v>
      </c>
      <c r="D307" s="30" t="str">
        <f>'INF GERAIS'!D307</f>
        <v>PESQUEIRA</v>
      </c>
      <c r="E307" s="30" t="str">
        <f>'INF GERAIS'!E307</f>
        <v>REFORMA E AMPLIAÇÃO DA SECRETARIA DE FINANÇAS MUNICIPAL</v>
      </c>
      <c r="F307" s="30" t="str">
        <f>'INF GERAIS'!G307</f>
        <v>NORMAL</v>
      </c>
      <c r="G307" s="18"/>
      <c r="H307" s="10"/>
      <c r="I307" s="34"/>
      <c r="J307" s="34"/>
      <c r="K307" s="18"/>
      <c r="L307" s="10"/>
      <c r="M307" s="34"/>
      <c r="N307" s="34"/>
      <c r="O307" s="18"/>
      <c r="P307" s="10"/>
      <c r="Q307" s="34"/>
      <c r="R307" s="34"/>
    </row>
    <row r="308" spans="2:18" ht="58" x14ac:dyDescent="0.35">
      <c r="B308" s="30" t="str">
        <f>'INF GERAIS'!B308&amp;IFERROR(IF(INDEX(APOIO!$A$5:$A$50,MATCH('INF GERAIS'!N308,APOIO!$B$5:$B$50,0))="NÃO",APOIO!$A$2&amp;"NÃO VÁLIDO",""),"")</f>
        <v>2014.0292</v>
      </c>
      <c r="C308" s="30" t="str">
        <f>'INF GERAIS'!C308</f>
        <v>AGRESTE CENTRAL</v>
      </c>
      <c r="D308" s="30" t="str">
        <f>'INF GERAIS'!D308</f>
        <v>PESQUEIRA</v>
      </c>
      <c r="E308" s="30" t="str">
        <f>'INF GERAIS'!E308</f>
        <v>REFORMA E RECUPERAÇÃO DAS PRAÇAS EUGENIO MACIEL CHACON, VILA ANÁPOLIS E RUA DUQUE DE CAXIAS - CENTRO</v>
      </c>
      <c r="F308" s="30" t="str">
        <f>'INF GERAIS'!G308</f>
        <v>NORMAL</v>
      </c>
      <c r="G308" s="18"/>
      <c r="H308" s="10"/>
      <c r="I308" s="34"/>
      <c r="J308" s="34"/>
      <c r="K308" s="18"/>
      <c r="L308" s="10"/>
      <c r="M308" s="34"/>
      <c r="N308" s="34"/>
      <c r="O308" s="18"/>
      <c r="P308" s="10"/>
      <c r="Q308" s="34"/>
      <c r="R308" s="34"/>
    </row>
    <row r="309" spans="2:18" ht="58" x14ac:dyDescent="0.35">
      <c r="B309" s="30" t="str">
        <f>'INF GERAIS'!B309&amp;IFERROR(IF(INDEX(APOIO!$A$5:$A$50,MATCH('INF GERAIS'!N309,APOIO!$B$5:$B$50,0))="NÃO",APOIO!$A$2&amp;"NÃO VÁLIDO",""),"")</f>
        <v>2014.0293</v>
      </c>
      <c r="C309" s="30" t="str">
        <f>'INF GERAIS'!C309</f>
        <v>SERTÃO DE ITAPARICA</v>
      </c>
      <c r="D309" s="30" t="str">
        <f>'INF GERAIS'!D309</f>
        <v>PETROLÂNDIA</v>
      </c>
      <c r="E309" s="30" t="str">
        <f>'INF GERAIS'!E309</f>
        <v>PAVIMENTAÇÃO NAS AGROVILAS</v>
      </c>
      <c r="F309" s="30" t="str">
        <f>'INF GERAIS'!G309</f>
        <v>NORMAL</v>
      </c>
      <c r="G309" s="18"/>
      <c r="H309" s="10"/>
      <c r="I309" s="34"/>
      <c r="J309" s="34"/>
      <c r="K309" s="18"/>
      <c r="L309" s="10"/>
      <c r="M309" s="34"/>
      <c r="N309" s="34"/>
      <c r="O309" s="18"/>
      <c r="P309" s="10"/>
      <c r="Q309" s="34"/>
      <c r="R309" s="34"/>
    </row>
    <row r="310" spans="2:18" ht="58" x14ac:dyDescent="0.35">
      <c r="B310" s="30" t="str">
        <f>'INF GERAIS'!B310&amp;IFERROR(IF(INDEX(APOIO!$A$5:$A$50,MATCH('INF GERAIS'!N310,APOIO!$B$5:$B$50,0))="NÃO",APOIO!$A$2&amp;"NÃO VÁLIDO",""),"")</f>
        <v>2014.0294
NÃO VÁLIDO</v>
      </c>
      <c r="C310" s="30" t="str">
        <f>'INF GERAIS'!C310</f>
        <v>SERTÃO DO SÃO FRANCISCO</v>
      </c>
      <c r="D310" s="30" t="str">
        <f>'INF GERAIS'!D310</f>
        <v>PETROLINA</v>
      </c>
      <c r="E310" s="30" t="str">
        <f>'INF GERAIS'!E310</f>
        <v xml:space="preserve">PAVIMENTAÇÃO EM TRATAMENTO SUPERFICIAL DUPLO (TSD) COMCAPA SELANTE DE DIVERSAS RUAS E AVENIDAS </v>
      </c>
      <c r="F310" s="30" t="str">
        <f>'INF GERAIS'!G310</f>
        <v>NORMAL</v>
      </c>
      <c r="G310" s="18"/>
      <c r="H310" s="10"/>
      <c r="I310" s="34"/>
      <c r="J310" s="34"/>
      <c r="K310" s="18"/>
      <c r="L310" s="10"/>
      <c r="M310" s="34"/>
      <c r="N310" s="34"/>
      <c r="O310" s="18"/>
      <c r="P310" s="10"/>
      <c r="Q310" s="34"/>
      <c r="R310" s="34"/>
    </row>
    <row r="311" spans="2:18" ht="58" x14ac:dyDescent="0.35">
      <c r="B311" s="30" t="str">
        <f>'INF GERAIS'!B311&amp;IFERROR(IF(INDEX(APOIO!$A$5:$A$50,MATCH('INF GERAIS'!N311,APOIO!$B$5:$B$50,0))="NÃO",APOIO!$A$2&amp;"NÃO VÁLIDO",""),"")</f>
        <v>2014.0295</v>
      </c>
      <c r="C311" s="30" t="str">
        <f>'INF GERAIS'!C311</f>
        <v>SERTÃO DO SÃO FRANCISCO</v>
      </c>
      <c r="D311" s="30" t="str">
        <f>'INF GERAIS'!D311</f>
        <v>PETROLINA</v>
      </c>
      <c r="E311" s="30" t="str">
        <f>'INF GERAIS'!E311</f>
        <v>PAVIMENTAÇÃO EM CONCRETO BETUMINOSO USINADO A QUENTE  (CBUQ) DE DIVERSAS RUAS E AVENIDAS DO MUNICÍPIO</v>
      </c>
      <c r="F311" s="30" t="str">
        <f>'INF GERAIS'!G311</f>
        <v>NORMAL</v>
      </c>
      <c r="G311" s="18"/>
      <c r="H311" s="10"/>
      <c r="I311" s="34"/>
      <c r="J311" s="34"/>
      <c r="K311" s="18"/>
      <c r="L311" s="10"/>
      <c r="M311" s="34"/>
      <c r="N311" s="34"/>
      <c r="O311" s="18"/>
      <c r="P311" s="10"/>
      <c r="Q311" s="34"/>
      <c r="R311" s="34"/>
    </row>
    <row r="312" spans="2:18" ht="43.5" x14ac:dyDescent="0.35">
      <c r="B312" s="30" t="str">
        <f>'INF GERAIS'!B312&amp;IFERROR(IF(INDEX(APOIO!$A$5:$A$50,MATCH('INF GERAIS'!N312,APOIO!$B$5:$B$50,0))="NÃO",APOIO!$A$2&amp;"NÃO VÁLIDO",""),"")</f>
        <v>2014.0296</v>
      </c>
      <c r="C312" s="30" t="str">
        <f>'INF GERAIS'!C312</f>
        <v>AGRESTE CENTRAL</v>
      </c>
      <c r="D312" s="30" t="str">
        <f>'INF GERAIS'!D312</f>
        <v>POÇÃO</v>
      </c>
      <c r="E312" s="30" t="str">
        <f>'INF GERAIS'!E312</f>
        <v xml:space="preserve">PAVIMENTANDO NOSSOS CAMINHOS - DESENVOLVIMENTO E URBANIZAÇÃO  </v>
      </c>
      <c r="F312" s="30" t="str">
        <f>'INF GERAIS'!G312</f>
        <v>NORMAL</v>
      </c>
      <c r="G312" s="18"/>
      <c r="H312" s="10"/>
      <c r="I312" s="34"/>
      <c r="J312" s="34"/>
      <c r="K312" s="18"/>
      <c r="L312" s="10"/>
      <c r="M312" s="34"/>
      <c r="N312" s="34"/>
      <c r="O312" s="18"/>
      <c r="P312" s="10"/>
      <c r="Q312" s="34"/>
      <c r="R312" s="34"/>
    </row>
    <row r="313" spans="2:18" ht="43.5" x14ac:dyDescent="0.35">
      <c r="B313" s="30" t="str">
        <f>'INF GERAIS'!B313&amp;IFERROR(IF(INDEX(APOIO!$A$5:$A$50,MATCH('INF GERAIS'!N313,APOIO!$B$5:$B$50,0))="NÃO",APOIO!$A$2&amp;"NÃO VÁLIDO",""),"")</f>
        <v>2014.0297</v>
      </c>
      <c r="C313" s="30" t="str">
        <f>'INF GERAIS'!C313</f>
        <v>AGRESTE CENTRAL</v>
      </c>
      <c r="D313" s="30" t="str">
        <f>'INF GERAIS'!D313</f>
        <v>POMBOS</v>
      </c>
      <c r="E313" s="30" t="str">
        <f>'INF GERAIS'!E313</f>
        <v>PAVIMENTAÇÃO EM REVESTIMENTO ASFALTICO DE DIVERSAS RUAS</v>
      </c>
      <c r="F313" s="30" t="str">
        <f>'INF GERAIS'!G313</f>
        <v>NORMAL</v>
      </c>
      <c r="G313" s="18"/>
      <c r="H313" s="10"/>
      <c r="I313" s="34"/>
      <c r="J313" s="34"/>
      <c r="K313" s="18"/>
      <c r="L313" s="10"/>
      <c r="M313" s="34"/>
      <c r="N313" s="34"/>
      <c r="O313" s="18"/>
      <c r="P313" s="10"/>
      <c r="Q313" s="34"/>
      <c r="R313" s="34"/>
    </row>
    <row r="314" spans="2:18" ht="43.5" x14ac:dyDescent="0.35">
      <c r="B314" s="30" t="str">
        <f>'INF GERAIS'!B314&amp;IFERROR(IF(INDEX(APOIO!$A$5:$A$50,MATCH('INF GERAIS'!N314,APOIO!$B$5:$B$50,0))="NÃO",APOIO!$A$2&amp;"NÃO VÁLIDO",""),"")</f>
        <v>2014.0298</v>
      </c>
      <c r="C314" s="30" t="str">
        <f>'INF GERAIS'!C314</f>
        <v>MATA SUL</v>
      </c>
      <c r="D314" s="30" t="str">
        <f>'INF GERAIS'!D314</f>
        <v>PRIMAVERA</v>
      </c>
      <c r="E314" s="30" t="str">
        <f>'INF GERAIS'!E314</f>
        <v>PAVIMENTAÇÃO EM PARALELEPÍPEDOS GRANÍTICOS EM DIVERSAS RUAS</v>
      </c>
      <c r="F314" s="30" t="str">
        <f>'INF GERAIS'!G314</f>
        <v>NORMAL</v>
      </c>
      <c r="G314" s="18"/>
      <c r="H314" s="10"/>
      <c r="I314" s="34"/>
      <c r="J314" s="34"/>
      <c r="K314" s="18"/>
      <c r="L314" s="10"/>
      <c r="M314" s="34"/>
      <c r="N314" s="34"/>
      <c r="O314" s="18"/>
      <c r="P314" s="10"/>
      <c r="Q314" s="34"/>
      <c r="R314" s="34"/>
    </row>
    <row r="315" spans="2:18" ht="29" x14ac:dyDescent="0.35">
      <c r="B315" s="30" t="str">
        <f>'INF GERAIS'!B315&amp;IFERROR(IF(INDEX(APOIO!$A$5:$A$50,MATCH('INF GERAIS'!N315,APOIO!$B$5:$B$50,0))="NÃO",APOIO!$A$2&amp;"NÃO VÁLIDO",""),"")</f>
        <v>2014.0299</v>
      </c>
      <c r="C315" s="30" t="str">
        <f>'INF GERAIS'!C315</f>
        <v>MATA SUL</v>
      </c>
      <c r="D315" s="30" t="str">
        <f>'INF GERAIS'!D315</f>
        <v>PRIMAVERA</v>
      </c>
      <c r="E315" s="30" t="str">
        <f>'INF GERAIS'!E315</f>
        <v>REQUALIFICAÇÃO DO CALÇADÃO DE CARACITUBA</v>
      </c>
      <c r="F315" s="30" t="str">
        <f>'INF GERAIS'!G315</f>
        <v>NORMAL</v>
      </c>
      <c r="G315" s="18"/>
      <c r="H315" s="10"/>
      <c r="I315" s="34"/>
      <c r="J315" s="34"/>
      <c r="K315" s="18"/>
      <c r="L315" s="10"/>
      <c r="M315" s="34"/>
      <c r="N315" s="34"/>
      <c r="O315" s="18"/>
      <c r="P315" s="10"/>
      <c r="Q315" s="34"/>
      <c r="R315" s="34"/>
    </row>
    <row r="316" spans="2:18" ht="58" x14ac:dyDescent="0.35">
      <c r="B316" s="30" t="str">
        <f>'INF GERAIS'!B316&amp;IFERROR(IF(INDEX(APOIO!$A$5:$A$50,MATCH('INF GERAIS'!N316,APOIO!$B$5:$B$50,0))="NÃO",APOIO!$A$2&amp;"NÃO VÁLIDO",""),"")</f>
        <v>2014.0300</v>
      </c>
      <c r="C316" s="30" t="str">
        <f>'INF GERAIS'!C316</f>
        <v>MATA SUL</v>
      </c>
      <c r="D316" s="30" t="str">
        <f>'INF GERAIS'!D316</f>
        <v>QUIPAPÁ</v>
      </c>
      <c r="E316" s="30" t="str">
        <f>'INF GERAIS'!E316</f>
        <v>CONSTRUÇÃO DE PAVIMENTAÇÃO EM PARALELEPÍPEDOS GRANÍTICOS EM DIVERSAS RUAS DA SEDE DO MUNICÍPIO</v>
      </c>
      <c r="F316" s="30" t="str">
        <f>'INF GERAIS'!G316</f>
        <v>NORMAL</v>
      </c>
      <c r="G316" s="18"/>
      <c r="H316" s="10"/>
      <c r="I316" s="34"/>
      <c r="J316" s="34"/>
      <c r="K316" s="18"/>
      <c r="L316" s="10"/>
      <c r="M316" s="34"/>
      <c r="N316" s="34"/>
      <c r="O316" s="18"/>
      <c r="P316" s="10"/>
      <c r="Q316" s="34"/>
      <c r="R316" s="34"/>
    </row>
    <row r="317" spans="2:18" ht="29" x14ac:dyDescent="0.35">
      <c r="B317" s="30" t="str">
        <f>'INF GERAIS'!B317&amp;IFERROR(IF(INDEX(APOIO!$A$5:$A$50,MATCH('INF GERAIS'!N317,APOIO!$B$5:$B$50,0))="NÃO",APOIO!$A$2&amp;"NÃO VÁLIDO",""),"")</f>
        <v>2014.0301</v>
      </c>
      <c r="C317" s="30" t="str">
        <f>'INF GERAIS'!C317</f>
        <v>MATA SUL</v>
      </c>
      <c r="D317" s="30" t="str">
        <f>'INF GERAIS'!D317</f>
        <v>QUIPAPÁ</v>
      </c>
      <c r="E317" s="30" t="str">
        <f>'INF GERAIS'!E317</f>
        <v>CONSTRUÇÃO DE UMA PRAÇA PÚBLICA</v>
      </c>
      <c r="F317" s="30" t="str">
        <f>'INF GERAIS'!G317</f>
        <v>NORMAL</v>
      </c>
      <c r="G317" s="18"/>
      <c r="H317" s="10"/>
      <c r="I317" s="34"/>
      <c r="J317" s="34"/>
      <c r="K317" s="18"/>
      <c r="L317" s="10"/>
      <c r="M317" s="34"/>
      <c r="N317" s="34"/>
      <c r="O317" s="18"/>
      <c r="P317" s="10"/>
      <c r="Q317" s="34"/>
      <c r="R317" s="34"/>
    </row>
    <row r="318" spans="2:18" ht="43.5" x14ac:dyDescent="0.35">
      <c r="B318" s="30" t="str">
        <f>'INF GERAIS'!B318&amp;IFERROR(IF(INDEX(APOIO!$A$5:$A$50,MATCH('INF GERAIS'!N318,APOIO!$B$5:$B$50,0))="NÃO",APOIO!$A$2&amp;"NÃO VÁLIDO",""),"")</f>
        <v>2014.0302</v>
      </c>
      <c r="C318" s="30" t="str">
        <f>'INF GERAIS'!C318</f>
        <v>SERTÃO DO PAJEÚ</v>
      </c>
      <c r="D318" s="30" t="str">
        <f>'INF GERAIS'!D318</f>
        <v>QUIXABA</v>
      </c>
      <c r="E318" s="30" t="str">
        <f>'INF GERAIS'!E318</f>
        <v>CONSTRUÇÃO DE PAVIMENTAÇÃO EM PARALELEPÍPEDOS</v>
      </c>
      <c r="F318" s="30" t="str">
        <f>'INF GERAIS'!G318</f>
        <v>NORMAL</v>
      </c>
      <c r="G318" s="18"/>
      <c r="H318" s="10"/>
      <c r="I318" s="34"/>
      <c r="J318" s="34"/>
      <c r="K318" s="18"/>
      <c r="L318" s="10"/>
      <c r="M318" s="34"/>
      <c r="N318" s="34"/>
      <c r="O318" s="18"/>
      <c r="P318" s="10"/>
      <c r="Q318" s="34"/>
      <c r="R318" s="34"/>
    </row>
    <row r="319" spans="2:18" ht="43.5" x14ac:dyDescent="0.35">
      <c r="B319" s="30" t="str">
        <f>'INF GERAIS'!B319&amp;IFERROR(IF(INDEX(APOIO!$A$5:$A$50,MATCH('INF GERAIS'!N319,APOIO!$B$5:$B$50,0))="NÃO",APOIO!$A$2&amp;"NÃO VÁLIDO",""),"")</f>
        <v>2014.0303</v>
      </c>
      <c r="C319" s="30" t="str">
        <f>'INF GERAIS'!C319</f>
        <v>METROPOLITANA</v>
      </c>
      <c r="D319" s="30" t="str">
        <f>'INF GERAIS'!D319</f>
        <v>RECIFE</v>
      </c>
      <c r="E319" s="30" t="str">
        <f>'INF GERAIS'!E319</f>
        <v>REQUALIFICAÇÃO DAS MARGENS DO CANAL DO ARRUDA EM RECIFE - PE</v>
      </c>
      <c r="F319" s="30" t="str">
        <f>'INF GERAIS'!G319</f>
        <v>NORMAL</v>
      </c>
      <c r="G319" s="18"/>
      <c r="H319" s="10"/>
      <c r="I319" s="34"/>
      <c r="J319" s="34"/>
      <c r="K319" s="18"/>
      <c r="L319" s="10"/>
      <c r="M319" s="34"/>
      <c r="N319" s="34"/>
      <c r="O319" s="18"/>
      <c r="P319" s="10"/>
      <c r="Q319" s="34"/>
      <c r="R319" s="34"/>
    </row>
    <row r="320" spans="2:18" ht="29" x14ac:dyDescent="0.35">
      <c r="B320" s="226" t="str">
        <f>'INF GERAIS'!B320&amp;IFERROR(IF(INDEX(APOIO!$A$5:$A$50,MATCH('INF GERAIS'!N320,APOIO!$B$5:$B$50,0))="NÃO",APOIO!$A$2&amp;"NÃO VÁLIDO",""),"")</f>
        <v>2014.0430</v>
      </c>
      <c r="C320" s="226" t="str">
        <f>'INF GERAIS'!C320</f>
        <v>METROPOLITANA</v>
      </c>
      <c r="D320" s="226" t="str">
        <f>'INF GERAIS'!D320</f>
        <v>RECIFE</v>
      </c>
      <c r="E320" s="226" t="str">
        <f>'INF GERAIS'!E320</f>
        <v>CENTRO COMUNITÁRIO DA PAZ - COMPAZ I</v>
      </c>
      <c r="F320" s="226" t="str">
        <f>'INF GERAIS'!G320</f>
        <v>NORMAL</v>
      </c>
      <c r="G320" s="18"/>
      <c r="H320" s="10"/>
      <c r="I320" s="34"/>
      <c r="J320" s="34"/>
      <c r="K320" s="18"/>
      <c r="L320" s="10"/>
      <c r="M320" s="34"/>
      <c r="N320" s="34"/>
      <c r="O320" s="18"/>
      <c r="P320" s="10"/>
      <c r="Q320" s="34"/>
      <c r="R320" s="34"/>
    </row>
    <row r="321" spans="2:18" ht="87" x14ac:dyDescent="0.35">
      <c r="B321" s="488" t="str">
        <f>'INF GERAIS'!B321&amp;IFERROR(IF(INDEX(APOIO!$A$5:$A$50,MATCH('INF GERAIS'!N321,APOIO!$B$5:$B$50,0))="NÃO",APOIO!$A$2&amp;"NÃO VÁLIDO",""),"")</f>
        <v>2014.0431</v>
      </c>
      <c r="C321" s="488" t="str">
        <f>'INF GERAIS'!C321</f>
        <v>METROPOLITANA</v>
      </c>
      <c r="D321" s="488" t="str">
        <f>'INF GERAIS'!D321</f>
        <v>RECIFE</v>
      </c>
      <c r="E321" s="488" t="str">
        <f>'INF GERAIS'!E321</f>
        <v>RECUPERAÇÃO DE PRAÇAS, PARQUES, REFÚGIOS, ESCADARIAS, PASSARELAS, PASSEIOS, VIAS NÃO PAVIMENTADAS E PAVIMENTO FLEXÍVEL</v>
      </c>
      <c r="F321" s="488" t="str">
        <f>'INF GERAIS'!G321</f>
        <v>NORMAL</v>
      </c>
      <c r="G321" s="18"/>
      <c r="H321" s="233"/>
      <c r="I321" s="34"/>
      <c r="J321" s="34"/>
      <c r="K321" s="18"/>
      <c r="L321" s="233"/>
      <c r="M321" s="34"/>
      <c r="N321" s="34"/>
      <c r="O321" s="18"/>
      <c r="P321" s="233"/>
      <c r="Q321" s="34"/>
      <c r="R321" s="34"/>
    </row>
    <row r="322" spans="2:18" ht="29" x14ac:dyDescent="0.35">
      <c r="B322" s="30" t="str">
        <f>'INF GERAIS'!B322&amp;IFERROR(IF(INDEX(APOIO!$A$5:$A$50,MATCH('INF GERAIS'!N322,APOIO!$B$5:$B$50,0))="NÃO",APOIO!$A$2&amp;"NÃO VÁLIDO",""),"")</f>
        <v>2014.0304</v>
      </c>
      <c r="C322" s="30" t="str">
        <f>'INF GERAIS'!C322</f>
        <v>AGRESTE CENTRAL</v>
      </c>
      <c r="D322" s="30" t="str">
        <f>'INF GERAIS'!D322</f>
        <v>RIACHO DAS ALMAS</v>
      </c>
      <c r="E322" s="30" t="str">
        <f>'INF GERAIS'!E322</f>
        <v>PAVIMENTAÇÃO EM PEDRA GRANÍTICA EM DIVERSAS RUAS</v>
      </c>
      <c r="F322" s="30" t="str">
        <f>'INF GERAIS'!G322</f>
        <v>NORMAL</v>
      </c>
      <c r="G322" s="18"/>
      <c r="H322" s="10"/>
      <c r="I322" s="34"/>
      <c r="J322" s="34"/>
      <c r="K322" s="18"/>
      <c r="L322" s="10"/>
      <c r="M322" s="34"/>
      <c r="N322" s="34"/>
      <c r="O322" s="18"/>
      <c r="P322" s="10"/>
      <c r="Q322" s="34"/>
      <c r="R322" s="34"/>
    </row>
    <row r="323" spans="2:18" ht="29" x14ac:dyDescent="0.35">
      <c r="B323" s="30" t="str">
        <f>'INF GERAIS'!B323&amp;IFERROR(IF(INDEX(APOIO!$A$5:$A$50,MATCH('INF GERAIS'!N323,APOIO!$B$5:$B$50,0))="NÃO",APOIO!$A$2&amp;"NÃO VÁLIDO",""),"")</f>
        <v>2014.0305</v>
      </c>
      <c r="C323" s="30" t="str">
        <f>'INF GERAIS'!C323</f>
        <v>MATA SUL</v>
      </c>
      <c r="D323" s="30" t="str">
        <f>'INF GERAIS'!D323</f>
        <v>RIBEIRÃO</v>
      </c>
      <c r="E323" s="30" t="str">
        <f>'INF GERAIS'!E323</f>
        <v xml:space="preserve">REFORMA E ADEQUAÇÃO DE PRAÇAS </v>
      </c>
      <c r="F323" s="30" t="str">
        <f>'INF GERAIS'!G323</f>
        <v>NORMAL</v>
      </c>
      <c r="G323" s="18"/>
      <c r="H323" s="10"/>
      <c r="I323" s="34"/>
      <c r="J323" s="34"/>
      <c r="K323" s="18"/>
      <c r="L323" s="10"/>
      <c r="M323" s="34"/>
      <c r="N323" s="34"/>
      <c r="O323" s="18"/>
      <c r="P323" s="10"/>
      <c r="Q323" s="34"/>
      <c r="R323" s="34"/>
    </row>
    <row r="324" spans="2:18" ht="43.5" x14ac:dyDescent="0.35">
      <c r="B324" s="30" t="str">
        <f>'INF GERAIS'!B324&amp;IFERROR(IF(INDEX(APOIO!$A$5:$A$50,MATCH('INF GERAIS'!N324,APOIO!$B$5:$B$50,0))="NÃO",APOIO!$A$2&amp;"NÃO VÁLIDO",""),"")</f>
        <v>2014.0306</v>
      </c>
      <c r="C324" s="30" t="str">
        <f>'INF GERAIS'!C324</f>
        <v>MATA SUL</v>
      </c>
      <c r="D324" s="30" t="str">
        <f>'INF GERAIS'!D324</f>
        <v>RIBEIRÃO</v>
      </c>
      <c r="E324" s="30" t="str">
        <f>'INF GERAIS'!E324</f>
        <v>PAVIMENTAÇÃO EM PARALELEPIPEDO EM DIVERSAS RUAS DO MUNICÍPIO</v>
      </c>
      <c r="F324" s="30" t="str">
        <f>'INF GERAIS'!G324</f>
        <v>NORMAL</v>
      </c>
      <c r="G324" s="18"/>
      <c r="H324" s="10"/>
      <c r="I324" s="34"/>
      <c r="J324" s="34"/>
      <c r="K324" s="18"/>
      <c r="L324" s="10"/>
      <c r="M324" s="34"/>
      <c r="N324" s="34"/>
      <c r="O324" s="18"/>
      <c r="P324" s="10"/>
      <c r="Q324" s="34"/>
      <c r="R324" s="34"/>
    </row>
    <row r="325" spans="2:18" ht="43.5" x14ac:dyDescent="0.35">
      <c r="B325" s="30" t="str">
        <f>'INF GERAIS'!B325&amp;IFERROR(IF(INDEX(APOIO!$A$5:$A$50,MATCH('INF GERAIS'!N325,APOIO!$B$5:$B$50,0))="NÃO",APOIO!$A$2&amp;"NÃO VÁLIDO",""),"")</f>
        <v>2014.0307</v>
      </c>
      <c r="C325" s="30" t="str">
        <f>'INF GERAIS'!C325</f>
        <v>MATA SUL</v>
      </c>
      <c r="D325" s="30" t="str">
        <f>'INF GERAIS'!D325</f>
        <v>RIBEIRÃO</v>
      </c>
      <c r="E325" s="30" t="str">
        <f>'INF GERAIS'!E325</f>
        <v>PAVIMENTAÇÃO EM PARALELEPIPEDO EM DIVERSAS RUAS DO MUNICÍPIO</v>
      </c>
      <c r="F325" s="30" t="str">
        <f>'INF GERAIS'!G325</f>
        <v>NORMAL</v>
      </c>
      <c r="G325" s="18"/>
      <c r="H325" s="10"/>
      <c r="I325" s="34"/>
      <c r="J325" s="34"/>
      <c r="K325" s="18"/>
      <c r="L325" s="10"/>
      <c r="M325" s="34"/>
      <c r="N325" s="34"/>
      <c r="O325" s="18"/>
      <c r="P325" s="10"/>
      <c r="Q325" s="34"/>
      <c r="R325" s="34"/>
    </row>
    <row r="326" spans="2:18" ht="58" x14ac:dyDescent="0.35">
      <c r="B326" s="30" t="str">
        <f>'INF GERAIS'!B326&amp;IFERROR(IF(INDEX(APOIO!$A$5:$A$50,MATCH('INF GERAIS'!N326,APOIO!$B$5:$B$50,0))="NÃO",APOIO!$A$2&amp;"NÃO VÁLIDO",""),"")</f>
        <v>2014.0308</v>
      </c>
      <c r="C326" s="30" t="str">
        <f>'INF GERAIS'!C326</f>
        <v>MATA SUL</v>
      </c>
      <c r="D326" s="30" t="str">
        <f>'INF GERAIS'!D326</f>
        <v>RIBEIRÃO</v>
      </c>
      <c r="E326" s="30" t="str">
        <f>'INF GERAIS'!E326</f>
        <v xml:space="preserve">REFORMA E ADEQUAÇÃO DO MERCADO PÚBLICO DE RIBEIRÃO PARA CRIAÇÃO DO CENTRO ADMINISTRATIVO DA PREFEITURA </v>
      </c>
      <c r="F326" s="30" t="str">
        <f>'INF GERAIS'!G326</f>
        <v>NORMAL</v>
      </c>
      <c r="G326" s="18"/>
      <c r="H326" s="10"/>
      <c r="I326" s="34"/>
      <c r="J326" s="34"/>
      <c r="K326" s="18"/>
      <c r="L326" s="10"/>
      <c r="M326" s="34"/>
      <c r="N326" s="34"/>
      <c r="O326" s="18"/>
      <c r="P326" s="10"/>
      <c r="Q326" s="34"/>
      <c r="R326" s="34"/>
    </row>
    <row r="327" spans="2:18" ht="43.5" x14ac:dyDescent="0.35">
      <c r="B327" s="30" t="str">
        <f>'INF GERAIS'!B327&amp;IFERROR(IF(INDEX(APOIO!$A$5:$A$50,MATCH('INF GERAIS'!N327,APOIO!$B$5:$B$50,0))="NÃO",APOIO!$A$2&amp;"NÃO VÁLIDO",""),"")</f>
        <v>2014.0309</v>
      </c>
      <c r="C327" s="30" t="str">
        <f>'INF GERAIS'!C327</f>
        <v>MATA SUL</v>
      </c>
      <c r="D327" s="30" t="str">
        <f>'INF GERAIS'!D327</f>
        <v>RIBEIRÃO</v>
      </c>
      <c r="E327" s="30" t="str">
        <f>'INF GERAIS'!E327</f>
        <v>PAVIMENTAÇÃO EM PARALELEPIPEDO EM DIVERSAS RUAS DO MUNICÍPIO</v>
      </c>
      <c r="F327" s="30" t="str">
        <f>'INF GERAIS'!G327</f>
        <v>NORMAL</v>
      </c>
      <c r="G327" s="18"/>
      <c r="H327" s="10"/>
      <c r="I327" s="34"/>
      <c r="J327" s="34"/>
      <c r="K327" s="18"/>
      <c r="L327" s="10"/>
      <c r="M327" s="34"/>
      <c r="N327" s="34"/>
      <c r="O327" s="18"/>
      <c r="P327" s="10"/>
      <c r="Q327" s="34"/>
      <c r="R327" s="34"/>
    </row>
    <row r="328" spans="2:18" ht="29" x14ac:dyDescent="0.35">
      <c r="B328" s="30" t="str">
        <f>'INF GERAIS'!B328&amp;IFERROR(IF(INDEX(APOIO!$A$5:$A$50,MATCH('INF GERAIS'!N328,APOIO!$B$5:$B$50,0))="NÃO",APOIO!$A$2&amp;"NÃO VÁLIDO",""),"")</f>
        <v>2014.0310</v>
      </c>
      <c r="C328" s="30" t="str">
        <f>'INF GERAIS'!C328</f>
        <v>MATA SUL</v>
      </c>
      <c r="D328" s="30" t="str">
        <f>'INF GERAIS'!D328</f>
        <v>RIO FORMOSO</v>
      </c>
      <c r="E328" s="30" t="str">
        <f>'INF GERAIS'!E328</f>
        <v>PROJETO DE REQUALIFICAÇÃO DA PRAÇA AGAMENOM MAGALHÃES</v>
      </c>
      <c r="F328" s="30" t="str">
        <f>'INF GERAIS'!G328</f>
        <v>NORMAL</v>
      </c>
      <c r="G328" s="18"/>
      <c r="H328" s="10"/>
      <c r="I328" s="34"/>
      <c r="J328" s="34"/>
      <c r="K328" s="18"/>
      <c r="L328" s="10"/>
      <c r="M328" s="34"/>
      <c r="N328" s="34"/>
      <c r="O328" s="18"/>
      <c r="P328" s="10"/>
      <c r="Q328" s="34"/>
      <c r="R328" s="34"/>
    </row>
    <row r="329" spans="2:18" ht="43.5" x14ac:dyDescent="0.35">
      <c r="B329" s="30" t="str">
        <f>'INF GERAIS'!B329&amp;IFERROR(IF(INDEX(APOIO!$A$5:$A$50,MATCH('INF GERAIS'!N329,APOIO!$B$5:$B$50,0))="NÃO",APOIO!$A$2&amp;"NÃO VÁLIDO",""),"")</f>
        <v>2014.0311
NÃO VÁLIDO</v>
      </c>
      <c r="C329" s="30" t="str">
        <f>'INF GERAIS'!C329</f>
        <v>MATA SUL</v>
      </c>
      <c r="D329" s="30" t="str">
        <f>'INF GERAIS'!D329</f>
        <v>RIO FORMOSO</v>
      </c>
      <c r="E329" s="30" t="str">
        <f>'INF GERAIS'!E329</f>
        <v>PROJETO DE DRENAGEM EM RUA PROJETADA NO BAIRRO ABÍLIO ARRUDA</v>
      </c>
      <c r="F329" s="30" t="str">
        <f>'INF GERAIS'!G329</f>
        <v>NORMAL</v>
      </c>
      <c r="G329" s="18"/>
      <c r="H329" s="10"/>
      <c r="I329" s="34"/>
      <c r="J329" s="34"/>
      <c r="K329" s="18"/>
      <c r="L329" s="10"/>
      <c r="M329" s="34"/>
      <c r="N329" s="34"/>
      <c r="O329" s="18"/>
      <c r="P329" s="10"/>
      <c r="Q329" s="34"/>
      <c r="R329" s="34"/>
    </row>
    <row r="330" spans="2:18" ht="43.5" x14ac:dyDescent="0.35">
      <c r="B330" s="30" t="str">
        <f>'INF GERAIS'!B330&amp;IFERROR(IF(INDEX(APOIO!$A$5:$A$50,MATCH('INF GERAIS'!N330,APOIO!$B$5:$B$50,0))="NÃO",APOIO!$A$2&amp;"NÃO VÁLIDO",""),"")</f>
        <v>2014.0312</v>
      </c>
      <c r="C330" s="30" t="str">
        <f>'INF GERAIS'!C330</f>
        <v>MATA SUL</v>
      </c>
      <c r="D330" s="30" t="str">
        <f>'INF GERAIS'!D330</f>
        <v>RIO FORMOSO</v>
      </c>
      <c r="E330" s="30" t="str">
        <f>'INF GERAIS'!E330</f>
        <v>PROJETO DE CALÇAMENTO DA RUA DE ACESSO A PRAIA DA PEDRA</v>
      </c>
      <c r="F330" s="30" t="str">
        <f>'INF GERAIS'!G330</f>
        <v>NORMAL</v>
      </c>
      <c r="G330" s="18"/>
      <c r="H330" s="10"/>
      <c r="I330" s="34"/>
      <c r="J330" s="34"/>
      <c r="K330" s="18"/>
      <c r="L330" s="10"/>
      <c r="M330" s="34"/>
      <c r="N330" s="34"/>
      <c r="O330" s="18"/>
      <c r="P330" s="10"/>
      <c r="Q330" s="34"/>
      <c r="R330" s="34"/>
    </row>
    <row r="331" spans="2:18" ht="43.5" x14ac:dyDescent="0.35">
      <c r="B331" s="30" t="str">
        <f>'INF GERAIS'!B331&amp;IFERROR(IF(INDEX(APOIO!$A$5:$A$50,MATCH('INF GERAIS'!N331,APOIO!$B$5:$B$50,0))="NÃO",APOIO!$A$2&amp;"NÃO VÁLIDO",""),"")</f>
        <v>2014.0313</v>
      </c>
      <c r="C331" s="30" t="str">
        <f>'INF GERAIS'!C331</f>
        <v>MATA SUL</v>
      </c>
      <c r="D331" s="30" t="str">
        <f>'INF GERAIS'!D331</f>
        <v>RIO FORMOSO</v>
      </c>
      <c r="E331" s="30" t="str">
        <f>'INF GERAIS'!E331</f>
        <v>PROJETO DE CALÇAMENTO DE RUA PROJETADA NO BAIRRO SANTA EDWIRGENS</v>
      </c>
      <c r="F331" s="30" t="str">
        <f>'INF GERAIS'!G331</f>
        <v>NORMAL</v>
      </c>
      <c r="G331" s="18"/>
      <c r="H331" s="10"/>
      <c r="I331" s="34"/>
      <c r="J331" s="34"/>
      <c r="K331" s="18"/>
      <c r="L331" s="10"/>
      <c r="M331" s="34"/>
      <c r="N331" s="34"/>
      <c r="O331" s="18"/>
      <c r="P331" s="10"/>
      <c r="Q331" s="34"/>
      <c r="R331" s="34"/>
    </row>
    <row r="332" spans="2:18" ht="43.5" x14ac:dyDescent="0.35">
      <c r="B332" s="30" t="str">
        <f>'INF GERAIS'!B332&amp;IFERROR(IF(INDEX(APOIO!$A$5:$A$50,MATCH('INF GERAIS'!N332,APOIO!$B$5:$B$50,0))="NÃO",APOIO!$A$2&amp;"NÃO VÁLIDO",""),"")</f>
        <v>2014.0314</v>
      </c>
      <c r="C332" s="30" t="str">
        <f>'INF GERAIS'!C332</f>
        <v>MATA SUL</v>
      </c>
      <c r="D332" s="30" t="str">
        <f>'INF GERAIS'!D332</f>
        <v>RIO FORMOSO</v>
      </c>
      <c r="E332" s="30" t="str">
        <f>'INF GERAIS'!E332</f>
        <v>PROJETO DE CALÇAMENTO DE RUA DA REFINARIA NO DISTRITO DE CUCAÚ</v>
      </c>
      <c r="F332" s="30" t="str">
        <f>'INF GERAIS'!G332</f>
        <v>NORMAL</v>
      </c>
      <c r="G332" s="18"/>
      <c r="H332" s="10"/>
      <c r="I332" s="34"/>
      <c r="J332" s="34"/>
      <c r="K332" s="18"/>
      <c r="L332" s="10"/>
      <c r="M332" s="34"/>
      <c r="N332" s="34"/>
      <c r="O332" s="18"/>
      <c r="P332" s="10"/>
      <c r="Q332" s="34"/>
      <c r="R332" s="34"/>
    </row>
    <row r="333" spans="2:18" ht="43.5" x14ac:dyDescent="0.35">
      <c r="B333" s="1002" t="str">
        <f>'INF GERAIS'!B333&amp;IFERROR(IF(INDEX(APOIO!$A$5:$A$50,MATCH('INF GERAIS'!N333,APOIO!$B$5:$B$50,0))="NÃO",APOIO!$A$2&amp;"NÃO VÁLIDO",""),"")</f>
        <v>2014.0435</v>
      </c>
      <c r="C333" s="1002" t="str">
        <f>'INF GERAIS'!C333</f>
        <v>MATA SUL</v>
      </c>
      <c r="D333" s="1002" t="str">
        <f>'INF GERAIS'!D333</f>
        <v>RIO FORMOSO</v>
      </c>
      <c r="E333" s="1002" t="str">
        <f>'INF GERAIS'!E333</f>
        <v>PAVIMENTAÇÃO EM PARALELEPÍPEDOS GRANÍTICOS( DISTRITO DE CONCEIÇÃO)</v>
      </c>
      <c r="F333" s="1002" t="str">
        <f>'INF GERAIS'!G333</f>
        <v>NORMAL</v>
      </c>
      <c r="G333" s="18"/>
      <c r="H333" s="233"/>
      <c r="I333" s="34"/>
      <c r="J333" s="34"/>
      <c r="K333" s="18"/>
      <c r="L333" s="233"/>
      <c r="M333" s="34"/>
      <c r="N333" s="34"/>
      <c r="O333" s="18"/>
      <c r="P333" s="233"/>
      <c r="Q333" s="34"/>
      <c r="R333" s="34"/>
    </row>
    <row r="334" spans="2:18" ht="29" x14ac:dyDescent="0.35">
      <c r="B334" s="1002" t="str">
        <f>'INF GERAIS'!B334&amp;IFERROR(IF(INDEX(APOIO!$A$5:$A$50,MATCH('INF GERAIS'!N334,APOIO!$B$5:$B$50,0))="NÃO",APOIO!$A$2&amp;"NÃO VÁLIDO",""),"")</f>
        <v>2014.0436</v>
      </c>
      <c r="C334" s="1002" t="str">
        <f>'INF GERAIS'!C334</f>
        <v>MATA SUL</v>
      </c>
      <c r="D334" s="1002" t="str">
        <f>'INF GERAIS'!D334</f>
        <v>RIO FORMOSO</v>
      </c>
      <c r="E334" s="1002" t="str">
        <f>'INF GERAIS'!E334</f>
        <v>CONSTRUÇÃO DE MURO DE ARRIMO - OLHO D ÁGUA II</v>
      </c>
      <c r="F334" s="1002" t="str">
        <f>'INF GERAIS'!G334</f>
        <v>NORMAL</v>
      </c>
      <c r="G334" s="18"/>
      <c r="H334" s="233"/>
      <c r="I334" s="34"/>
      <c r="J334" s="34"/>
      <c r="K334" s="18"/>
      <c r="L334" s="233"/>
      <c r="M334" s="34"/>
      <c r="N334" s="34"/>
      <c r="O334" s="18"/>
      <c r="P334" s="233"/>
      <c r="Q334" s="34"/>
      <c r="R334" s="34"/>
    </row>
    <row r="335" spans="2:18" ht="43.5" x14ac:dyDescent="0.35">
      <c r="B335" s="1002" t="str">
        <f>'INF GERAIS'!B335&amp;IFERROR(IF(INDEX(APOIO!$A$5:$A$50,MATCH('INF GERAIS'!N335,APOIO!$B$5:$B$50,0))="NÃO",APOIO!$A$2&amp;"NÃO VÁLIDO",""),"")</f>
        <v>2014.0437</v>
      </c>
      <c r="C335" s="1002" t="str">
        <f>'INF GERAIS'!C335</f>
        <v>MATA SUL</v>
      </c>
      <c r="D335" s="1002" t="str">
        <f>'INF GERAIS'!D335</f>
        <v>RIO FORMOSO</v>
      </c>
      <c r="E335" s="1002" t="str">
        <f>'INF GERAIS'!E335</f>
        <v>CONSTRUÇÃO DE PONTILHÃO NO ACESSO AO DISTRITO DE CONCEIÇÃO</v>
      </c>
      <c r="F335" s="1002" t="str">
        <f>'INF GERAIS'!G335</f>
        <v>NORMAL</v>
      </c>
      <c r="G335" s="18"/>
      <c r="H335" s="233"/>
      <c r="I335" s="34"/>
      <c r="J335" s="34"/>
      <c r="K335" s="18"/>
      <c r="L335" s="233"/>
      <c r="M335" s="34"/>
      <c r="N335" s="34"/>
      <c r="O335" s="18"/>
      <c r="P335" s="233"/>
      <c r="Q335" s="34"/>
      <c r="R335" s="34"/>
    </row>
    <row r="336" spans="2:18" ht="87" x14ac:dyDescent="0.35">
      <c r="B336" s="30" t="str">
        <f>'INF GERAIS'!B336&amp;IFERROR(IF(INDEX(APOIO!$A$5:$A$50,MATCH('INF GERAIS'!N336,APOIO!$B$5:$B$50,0))="NÃO",APOIO!$A$2&amp;"NÃO VÁLIDO",""),"")</f>
        <v>2014.0315</v>
      </c>
      <c r="C336" s="30" t="str">
        <f>'INF GERAIS'!C336</f>
        <v>AGRESTE CENTRAL</v>
      </c>
      <c r="D336" s="30" t="str">
        <f>'INF GERAIS'!D336</f>
        <v>SAIRÉ</v>
      </c>
      <c r="E336" s="30" t="str">
        <f>'INF GERAIS'!E336</f>
        <v>CONSTRUÇÃO DE PASSAGEM MOLHADA E PAVIMENTAÇÃO EM PARALELEPÍPEDOS DA VIA DE ACESSO AO LOTEAMENTO ASA BRANCA DO MUNICÍPIO DE SAIRÉ - PE (TRECHO 1)</v>
      </c>
      <c r="F336" s="30" t="str">
        <f>'INF GERAIS'!G336</f>
        <v>NORMAL</v>
      </c>
      <c r="G336" s="18"/>
      <c r="H336" s="10"/>
      <c r="I336" s="34"/>
      <c r="J336" s="34"/>
      <c r="K336" s="18"/>
      <c r="L336" s="10"/>
      <c r="M336" s="34"/>
      <c r="N336" s="34"/>
      <c r="O336" s="18"/>
      <c r="P336" s="10"/>
      <c r="Q336" s="34"/>
      <c r="R336" s="34"/>
    </row>
    <row r="337" spans="2:18" ht="58" x14ac:dyDescent="0.35">
      <c r="B337" s="30" t="str">
        <f>'INF GERAIS'!B337&amp;IFERROR(IF(INDEX(APOIO!$A$5:$A$50,MATCH('INF GERAIS'!N337,APOIO!$B$5:$B$50,0))="NÃO",APOIO!$A$2&amp;"NÃO VÁLIDO",""),"")</f>
        <v>2014.0316</v>
      </c>
      <c r="C337" s="30" t="str">
        <f>'INF GERAIS'!C337</f>
        <v>AGRESTE CENTRAL</v>
      </c>
      <c r="D337" s="30" t="str">
        <f>'INF GERAIS'!D337</f>
        <v>SAIRÉ</v>
      </c>
      <c r="E337" s="30" t="str">
        <f>'INF GERAIS'!E337</f>
        <v>URBANIZAÇÃO E CONSTRUÇÃO DO PORTAL DE ENTRADA A CIDADE E ILUMINAÇÃO DE ACESSO DO PORTAL AO CENTRO</v>
      </c>
      <c r="F337" s="30" t="str">
        <f>'INF GERAIS'!G337</f>
        <v>NORMAL</v>
      </c>
      <c r="G337" s="18"/>
      <c r="H337" s="10"/>
      <c r="I337" s="34"/>
      <c r="J337" s="34"/>
      <c r="K337" s="18"/>
      <c r="L337" s="10"/>
      <c r="M337" s="34"/>
      <c r="N337" s="34"/>
      <c r="O337" s="18"/>
      <c r="P337" s="10"/>
      <c r="Q337" s="34"/>
      <c r="R337" s="34"/>
    </row>
    <row r="338" spans="2:18" ht="72.5" x14ac:dyDescent="0.35">
      <c r="B338" s="30" t="str">
        <f>'INF GERAIS'!B338&amp;IFERROR(IF(INDEX(APOIO!$A$5:$A$50,MATCH('INF GERAIS'!N338,APOIO!$B$5:$B$50,0))="NÃO",APOIO!$A$2&amp;"NÃO VÁLIDO",""),"")</f>
        <v>2014.0317</v>
      </c>
      <c r="C338" s="30" t="str">
        <f>'INF GERAIS'!C338</f>
        <v>AGRESTE SETENTRIONAL</v>
      </c>
      <c r="D338" s="30" t="str">
        <f>'INF GERAIS'!D338</f>
        <v>SALGADINHO</v>
      </c>
      <c r="E338" s="30" t="str">
        <f>'INF GERAIS'!E338</f>
        <v>PAVIMENTAÇÃO EM PARALELEPÍPEDOS GRANÍTICOS E SINALIZAÇÃO DAS RUAS PROJETADAS A, B, C, D, E, F, G H, I, J, L E M NO BAIRRO FREI GALVÃO</v>
      </c>
      <c r="F338" s="30" t="str">
        <f>'INF GERAIS'!G338</f>
        <v>NORMAL</v>
      </c>
      <c r="G338" s="18"/>
      <c r="H338" s="10"/>
      <c r="I338" s="34"/>
      <c r="J338" s="34"/>
      <c r="K338" s="18"/>
      <c r="L338" s="10"/>
      <c r="M338" s="34"/>
      <c r="N338" s="34"/>
      <c r="O338" s="18"/>
      <c r="P338" s="10"/>
      <c r="Q338" s="34"/>
      <c r="R338" s="34"/>
    </row>
    <row r="339" spans="2:18" ht="87" x14ac:dyDescent="0.35">
      <c r="B339" s="30" t="str">
        <f>'INF GERAIS'!B339&amp;IFERROR(IF(INDEX(APOIO!$A$5:$A$50,MATCH('INF GERAIS'!N339,APOIO!$B$5:$B$50,0))="NÃO",APOIO!$A$2&amp;"NÃO VÁLIDO",""),"")</f>
        <v>2014.0318</v>
      </c>
      <c r="C339" s="30" t="str">
        <f>'INF GERAIS'!C339</f>
        <v>AGRESTE SETENTRIONAL</v>
      </c>
      <c r="D339" s="30" t="str">
        <f>'INF GERAIS'!D339</f>
        <v>SALGADINHO</v>
      </c>
      <c r="E339" s="30" t="str">
        <f>'INF GERAIS'!E339</f>
        <v>REQUALIFICAÇÃO DA PRAÇA CENTRAL E CONSTRUÇÃO DE PAVIMENTAÇÃO EM PARALELEPIPEDOS GRANÍTICOS NA RUA DE ACESSO DO SÍTIO SOBRADINHO</v>
      </c>
      <c r="F339" s="30" t="str">
        <f>'INF GERAIS'!G339</f>
        <v>NORMAL</v>
      </c>
      <c r="G339" s="18"/>
      <c r="H339" s="10"/>
      <c r="I339" s="34"/>
      <c r="J339" s="34"/>
      <c r="K339" s="18"/>
      <c r="L339" s="10"/>
      <c r="M339" s="34"/>
      <c r="N339" s="34"/>
      <c r="O339" s="18"/>
      <c r="P339" s="10"/>
      <c r="Q339" s="34"/>
      <c r="R339" s="34"/>
    </row>
    <row r="340" spans="2:18" ht="43.5" x14ac:dyDescent="0.35">
      <c r="B340" s="30" t="str">
        <f>'INF GERAIS'!B340&amp;IFERROR(IF(INDEX(APOIO!$A$5:$A$50,MATCH('INF GERAIS'!N340,APOIO!$B$5:$B$50,0))="NÃO",APOIO!$A$2&amp;"NÃO VÁLIDO",""),"")</f>
        <v>2014.0319</v>
      </c>
      <c r="C340" s="30" t="str">
        <f>'INF GERAIS'!C340</f>
        <v>SERTÃO CENTRAL</v>
      </c>
      <c r="D340" s="30" t="str">
        <f>'INF GERAIS'!D340</f>
        <v>SALGUEIRO</v>
      </c>
      <c r="E340" s="30" t="str">
        <f>'INF GERAIS'!E340</f>
        <v>RECAPEAMENTO ASFÁLTICO (CBUQ) EM RUAS PAVIMENTADAS COM PARALELEPÍPEDOS</v>
      </c>
      <c r="F340" s="30" t="str">
        <f>'INF GERAIS'!G340</f>
        <v>NORMAL</v>
      </c>
      <c r="G340" s="18"/>
      <c r="H340" s="10"/>
      <c r="I340" s="34"/>
      <c r="J340" s="34"/>
      <c r="K340" s="18"/>
      <c r="L340" s="10"/>
      <c r="M340" s="34"/>
      <c r="N340" s="34"/>
      <c r="O340" s="18"/>
      <c r="P340" s="10"/>
      <c r="Q340" s="34"/>
      <c r="R340" s="34"/>
    </row>
    <row r="341" spans="2:18" ht="29" x14ac:dyDescent="0.35">
      <c r="B341" s="30" t="str">
        <f>'INF GERAIS'!B341&amp;IFERROR(IF(INDEX(APOIO!$A$5:$A$50,MATCH('INF GERAIS'!N341,APOIO!$B$5:$B$50,0))="NÃO",APOIO!$A$2&amp;"NÃO VÁLIDO",""),"")</f>
        <v>2014.0320</v>
      </c>
      <c r="C341" s="30" t="str">
        <f>'INF GERAIS'!C341</f>
        <v>SERTÃO CENTRAL</v>
      </c>
      <c r="D341" s="30" t="str">
        <f>'INF GERAIS'!D341</f>
        <v>SALGUEIRO</v>
      </c>
      <c r="E341" s="30" t="str">
        <f>'INF GERAIS'!E341</f>
        <v>RECAPEMENTO DE RUAS ASFALTADAS NO MUNICIPIO</v>
      </c>
      <c r="F341" s="30" t="str">
        <f>'INF GERAIS'!G341</f>
        <v>NORMAL</v>
      </c>
      <c r="G341" s="18"/>
      <c r="H341" s="10"/>
      <c r="I341" s="34"/>
      <c r="J341" s="34"/>
      <c r="K341" s="18"/>
      <c r="L341" s="10"/>
      <c r="M341" s="34"/>
      <c r="N341" s="34"/>
      <c r="O341" s="18"/>
      <c r="P341" s="10"/>
      <c r="Q341" s="34"/>
      <c r="R341" s="34"/>
    </row>
    <row r="342" spans="2:18" ht="43.5" x14ac:dyDescent="0.35">
      <c r="B342" s="30" t="str">
        <f>'INF GERAIS'!B342&amp;IFERROR(IF(INDEX(APOIO!$A$5:$A$50,MATCH('INF GERAIS'!N342,APOIO!$B$5:$B$50,0))="NÃO",APOIO!$A$2&amp;"NÃO VÁLIDO",""),"")</f>
        <v>2014.0321</v>
      </c>
      <c r="C342" s="30" t="str">
        <f>'INF GERAIS'!C342</f>
        <v>AGRESTE MERIDIONAL</v>
      </c>
      <c r="D342" s="30" t="str">
        <f>'INF GERAIS'!D342</f>
        <v>SALOÁ</v>
      </c>
      <c r="E342" s="30" t="str">
        <f>'INF GERAIS'!E342</f>
        <v>PISTA DE COOPER  COM IMPLANTAÇÃO DE ILUMINAÇÃO</v>
      </c>
      <c r="F342" s="30" t="str">
        <f>'INF GERAIS'!G342</f>
        <v>NORMAL</v>
      </c>
      <c r="G342" s="18"/>
      <c r="H342" s="10"/>
      <c r="I342" s="34"/>
      <c r="J342" s="34"/>
      <c r="K342" s="18"/>
      <c r="L342" s="10"/>
      <c r="M342" s="34"/>
      <c r="N342" s="34"/>
      <c r="O342" s="18"/>
      <c r="P342" s="10"/>
      <c r="Q342" s="34"/>
      <c r="R342" s="34"/>
    </row>
    <row r="343" spans="2:18" ht="43.5" x14ac:dyDescent="0.35">
      <c r="B343" s="30" t="str">
        <f>'INF GERAIS'!B343&amp;IFERROR(IF(INDEX(APOIO!$A$5:$A$50,MATCH('INF GERAIS'!N343,APOIO!$B$5:$B$50,0))="NÃO",APOIO!$A$2&amp;"NÃO VÁLIDO",""),"")</f>
        <v>2014.0322</v>
      </c>
      <c r="C343" s="30" t="str">
        <f>'INF GERAIS'!C343</f>
        <v>AGRESTE MERIDIONAL</v>
      </c>
      <c r="D343" s="30" t="str">
        <f>'INF GERAIS'!D343</f>
        <v>SALOÁ</v>
      </c>
      <c r="E343" s="30" t="str">
        <f>'INF GERAIS'!E343</f>
        <v>REVITALIZAÇÂO DA PRAÇA DO FORUM</v>
      </c>
      <c r="F343" s="30" t="str">
        <f>'INF GERAIS'!G343</f>
        <v>NORMAL</v>
      </c>
      <c r="G343" s="18"/>
      <c r="H343" s="10"/>
      <c r="I343" s="34"/>
      <c r="J343" s="34"/>
      <c r="K343" s="18"/>
      <c r="L343" s="10"/>
      <c r="M343" s="34"/>
      <c r="N343" s="34"/>
      <c r="O343" s="18"/>
      <c r="P343" s="10"/>
      <c r="Q343" s="34"/>
      <c r="R343" s="34"/>
    </row>
    <row r="344" spans="2:18" ht="43.5" x14ac:dyDescent="0.35">
      <c r="B344" s="30" t="str">
        <f>'INF GERAIS'!B344&amp;IFERROR(IF(INDEX(APOIO!$A$5:$A$50,MATCH('INF GERAIS'!N344,APOIO!$B$5:$B$50,0))="NÃO",APOIO!$A$2&amp;"NÃO VÁLIDO",""),"")</f>
        <v>2014.0323</v>
      </c>
      <c r="C344" s="30" t="str">
        <f>'INF GERAIS'!C344</f>
        <v>AGRESTE MERIDIONAL</v>
      </c>
      <c r="D344" s="30" t="str">
        <f>'INF GERAIS'!D344</f>
        <v>SALOÁ</v>
      </c>
      <c r="E344" s="30" t="str">
        <f>'INF GERAIS'!E344</f>
        <v>CONSTRUÇÃO DA PRAÇA DO JAQUEIRÃO</v>
      </c>
      <c r="F344" s="30" t="str">
        <f>'INF GERAIS'!G344</f>
        <v>NORMAL</v>
      </c>
      <c r="G344" s="18"/>
      <c r="H344" s="10"/>
      <c r="I344" s="34"/>
      <c r="J344" s="34"/>
      <c r="K344" s="18"/>
      <c r="L344" s="10"/>
      <c r="M344" s="34"/>
      <c r="N344" s="34"/>
      <c r="O344" s="18"/>
      <c r="P344" s="10"/>
      <c r="Q344" s="34"/>
      <c r="R344" s="34"/>
    </row>
    <row r="345" spans="2:18" ht="43.5" x14ac:dyDescent="0.35">
      <c r="B345" s="30" t="str">
        <f>'INF GERAIS'!B345&amp;IFERROR(IF(INDEX(APOIO!$A$5:$A$50,MATCH('INF GERAIS'!N345,APOIO!$B$5:$B$50,0))="NÃO",APOIO!$A$2&amp;"NÃO VÁLIDO",""),"")</f>
        <v>2014.0324</v>
      </c>
      <c r="C345" s="30" t="str">
        <f>'INF GERAIS'!C345</f>
        <v>AGRESTE MERIDIONAL</v>
      </c>
      <c r="D345" s="30" t="str">
        <f>'INF GERAIS'!D345</f>
        <v>SALOÁ</v>
      </c>
      <c r="E345" s="30" t="str">
        <f>'INF GERAIS'!E345</f>
        <v>CONSTRUÇÃO DA PRAÇA ANTÔNIO MARÇAL FILHO</v>
      </c>
      <c r="F345" s="30" t="str">
        <f>'INF GERAIS'!G345</f>
        <v>NORMAL</v>
      </c>
      <c r="G345" s="18"/>
      <c r="H345" s="10"/>
      <c r="I345" s="34"/>
      <c r="J345" s="34"/>
      <c r="K345" s="18"/>
      <c r="L345" s="10"/>
      <c r="M345" s="34"/>
      <c r="N345" s="34"/>
      <c r="O345" s="18"/>
      <c r="P345" s="10"/>
      <c r="Q345" s="34"/>
      <c r="R345" s="34"/>
    </row>
    <row r="346" spans="2:18" ht="58" x14ac:dyDescent="0.35">
      <c r="B346" s="30" t="str">
        <f>'INF GERAIS'!B346&amp;IFERROR(IF(INDEX(APOIO!$A$5:$A$50,MATCH('INF GERAIS'!N346,APOIO!$B$5:$B$50,0))="NÃO",APOIO!$A$2&amp;"NÃO VÁLIDO",""),"")</f>
        <v>2014.0325</v>
      </c>
      <c r="C346" s="30" t="str">
        <f>'INF GERAIS'!C346</f>
        <v>AGRESTE CENTRAL</v>
      </c>
      <c r="D346" s="30" t="str">
        <f>'INF GERAIS'!D346</f>
        <v>SANHARÓ</v>
      </c>
      <c r="E346" s="30" t="str">
        <f>'INF GERAIS'!E346</f>
        <v>CALÇAMENTO EM PEDRA GRANÍTICA DE RUAS DIVERSAS E ACESSOS A DISTRITOS E COMUNIDADES DA ZONA RURAL</v>
      </c>
      <c r="F346" s="30" t="str">
        <f>'INF GERAIS'!G346</f>
        <v>NORMAL</v>
      </c>
      <c r="G346" s="18"/>
      <c r="H346" s="10"/>
      <c r="I346" s="34"/>
      <c r="J346" s="34"/>
      <c r="K346" s="18"/>
      <c r="L346" s="10"/>
      <c r="M346" s="34"/>
      <c r="N346" s="34"/>
      <c r="O346" s="18"/>
      <c r="P346" s="10"/>
      <c r="Q346" s="34"/>
      <c r="R346" s="34"/>
    </row>
    <row r="347" spans="2:18" ht="43.5" x14ac:dyDescent="0.35">
      <c r="B347" s="30" t="str">
        <f>'INF GERAIS'!B347&amp;IFERROR(IF(INDEX(APOIO!$A$5:$A$50,MATCH('INF GERAIS'!N347,APOIO!$B$5:$B$50,0))="NÃO",APOIO!$A$2&amp;"NÃO VÁLIDO",""),"")</f>
        <v>2014.0326</v>
      </c>
      <c r="C347" s="30" t="str">
        <f>'INF GERAIS'!C347</f>
        <v>SERTÃO DO ARARIPE</v>
      </c>
      <c r="D347" s="30" t="str">
        <f>'INF GERAIS'!D347</f>
        <v>SANTA CRUZ</v>
      </c>
      <c r="E347" s="30" t="str">
        <f>'INF GERAIS'!E347</f>
        <v>CONCLUSÃO DA CONSTRUÇÃO DO ESTÁDIO MUNICIPAL DE SANTA CRUZ</v>
      </c>
      <c r="F347" s="30" t="str">
        <f>'INF GERAIS'!G347</f>
        <v>NORMAL</v>
      </c>
      <c r="G347" s="18"/>
      <c r="H347" s="10"/>
      <c r="I347" s="34"/>
      <c r="J347" s="34"/>
      <c r="K347" s="18"/>
      <c r="L347" s="10"/>
      <c r="M347" s="34"/>
      <c r="N347" s="34"/>
      <c r="O347" s="18"/>
      <c r="P347" s="10"/>
      <c r="Q347" s="34"/>
      <c r="R347" s="34"/>
    </row>
    <row r="348" spans="2:18" ht="43.5" x14ac:dyDescent="0.35">
      <c r="B348" s="30" t="str">
        <f>'INF GERAIS'!B348&amp;IFERROR(IF(INDEX(APOIO!$A$5:$A$50,MATCH('INF GERAIS'!N348,APOIO!$B$5:$B$50,0))="NÃO",APOIO!$A$2&amp;"NÃO VÁLIDO",""),"")</f>
        <v>2014.0327</v>
      </c>
      <c r="C348" s="30" t="str">
        <f>'INF GERAIS'!C348</f>
        <v>SERTÃO DO ARARIPE</v>
      </c>
      <c r="D348" s="30" t="str">
        <f>'INF GERAIS'!D348</f>
        <v>SANTA CRUZ</v>
      </c>
      <c r="E348" s="30" t="str">
        <f>'INF GERAIS'!E348</f>
        <v>IMPLEMENTAÇÃO DE PAVIMENTAÇÃO A BASE DE PARALELEPÍPEDO GRANÍTICO</v>
      </c>
      <c r="F348" s="30" t="str">
        <f>'INF GERAIS'!G348</f>
        <v>NORMAL</v>
      </c>
      <c r="G348" s="18"/>
      <c r="H348" s="10"/>
      <c r="I348" s="34"/>
      <c r="J348" s="34"/>
      <c r="K348" s="18"/>
      <c r="L348" s="10"/>
      <c r="M348" s="34"/>
      <c r="N348" s="34"/>
      <c r="O348" s="18"/>
      <c r="P348" s="10"/>
      <c r="Q348" s="34"/>
      <c r="R348" s="34"/>
    </row>
    <row r="349" spans="2:18" ht="43.5" x14ac:dyDescent="0.35">
      <c r="B349" s="30" t="str">
        <f>'INF GERAIS'!B349&amp;IFERROR(IF(INDEX(APOIO!$A$5:$A$50,MATCH('INF GERAIS'!N349,APOIO!$B$5:$B$50,0))="NÃO",APOIO!$A$2&amp;"NÃO VÁLIDO",""),"")</f>
        <v>2014.0328</v>
      </c>
      <c r="C349" s="30" t="str">
        <f>'INF GERAIS'!C349</f>
        <v>SERTÃO DO PAJEÚ</v>
      </c>
      <c r="D349" s="30" t="str">
        <f>'INF GERAIS'!D349</f>
        <v>SANTA CRUZ DA BAIXA VERDE</v>
      </c>
      <c r="E349" s="30" t="str">
        <f>'INF GERAIS'!E349</f>
        <v>REFORMA E AMPLIAÇÃO DA PRAÇA CENTRAL DO DISTRITO DE JATIÚCA</v>
      </c>
      <c r="F349" s="30" t="str">
        <f>'INF GERAIS'!G349</f>
        <v>NORMAL</v>
      </c>
      <c r="G349" s="18"/>
      <c r="H349" s="10"/>
      <c r="I349" s="34"/>
      <c r="J349" s="34"/>
      <c r="K349" s="18"/>
      <c r="L349" s="10"/>
      <c r="M349" s="34"/>
      <c r="N349" s="34"/>
      <c r="O349" s="18"/>
      <c r="P349" s="10"/>
      <c r="Q349" s="34"/>
      <c r="R349" s="34"/>
    </row>
    <row r="350" spans="2:18" ht="43.5" x14ac:dyDescent="0.35">
      <c r="B350" s="30" t="str">
        <f>'INF GERAIS'!B350&amp;IFERROR(IF(INDEX(APOIO!$A$5:$A$50,MATCH('INF GERAIS'!N350,APOIO!$B$5:$B$50,0))="NÃO",APOIO!$A$2&amp;"NÃO VÁLIDO",""),"")</f>
        <v>2014.0329</v>
      </c>
      <c r="C350" s="30" t="str">
        <f>'INF GERAIS'!C350</f>
        <v>SERTÃO DO PAJEÚ</v>
      </c>
      <c r="D350" s="30" t="str">
        <f>'INF GERAIS'!D350</f>
        <v>SANTA CRUZ DA BAIXA VERDE</v>
      </c>
      <c r="E350" s="30" t="str">
        <f>'INF GERAIS'!E350</f>
        <v xml:space="preserve">CONSTRUÇÃO DE QUADRA POLIESPORTIVA COBERTA COM VESTIÁRIO E PALCO </v>
      </c>
      <c r="F350" s="30" t="str">
        <f>'INF GERAIS'!G350</f>
        <v>NORMAL</v>
      </c>
      <c r="G350" s="18"/>
      <c r="H350" s="10"/>
      <c r="I350" s="34"/>
      <c r="J350" s="34"/>
      <c r="K350" s="18"/>
      <c r="L350" s="10"/>
      <c r="M350" s="34"/>
      <c r="N350" s="34"/>
      <c r="O350" s="18"/>
      <c r="P350" s="10"/>
      <c r="Q350" s="34"/>
      <c r="R350" s="34"/>
    </row>
    <row r="351" spans="2:18" ht="43.5" x14ac:dyDescent="0.35">
      <c r="B351" s="30" t="str">
        <f>'INF GERAIS'!B351&amp;IFERROR(IF(INDEX(APOIO!$A$5:$A$50,MATCH('INF GERAIS'!N351,APOIO!$B$5:$B$50,0))="NÃO",APOIO!$A$2&amp;"NÃO VÁLIDO",""),"")</f>
        <v>2014.0330</v>
      </c>
      <c r="C351" s="30" t="str">
        <f>'INF GERAIS'!C351</f>
        <v>AGRESTE SETENTRIONAL</v>
      </c>
      <c r="D351" s="30" t="str">
        <f>'INF GERAIS'!D351</f>
        <v>SANTA CRUZ DO CAPIBARIBE</v>
      </c>
      <c r="E351" s="30" t="str">
        <f>'INF GERAIS'!E351</f>
        <v>CONSTRUÇÃO DA CENTRAL DE FEIRAS E MERCADOS</v>
      </c>
      <c r="F351" s="30" t="str">
        <f>'INF GERAIS'!G351</f>
        <v>NORMAL</v>
      </c>
      <c r="G351" s="18"/>
      <c r="H351" s="10"/>
      <c r="I351" s="34"/>
      <c r="J351" s="34"/>
      <c r="K351" s="18"/>
      <c r="L351" s="10"/>
      <c r="M351" s="34"/>
      <c r="N351" s="34"/>
      <c r="O351" s="18"/>
      <c r="P351" s="10"/>
      <c r="Q351" s="34"/>
      <c r="R351" s="34"/>
    </row>
    <row r="352" spans="2:18" ht="43.5" x14ac:dyDescent="0.35">
      <c r="B352" s="30" t="str">
        <f>'INF GERAIS'!B352&amp;IFERROR(IF(INDEX(APOIO!$A$5:$A$50,MATCH('INF GERAIS'!N352,APOIO!$B$5:$B$50,0))="NÃO",APOIO!$A$2&amp;"NÃO VÁLIDO",""),"")</f>
        <v>2014.0331</v>
      </c>
      <c r="C352" s="30" t="str">
        <f>'INF GERAIS'!C352</f>
        <v>AGRESTE SETENTRIONAL</v>
      </c>
      <c r="D352" s="30" t="str">
        <f>'INF GERAIS'!D352</f>
        <v>SANTA CRUZ DO CAPIBARIBE</v>
      </c>
      <c r="E352" s="30" t="str">
        <f>'INF GERAIS'!E352</f>
        <v>PAVIMENTAÇÃO EM PARALELEPÍPEDO EM DIVERSAS RUAS DO MUNICÍPIO.</v>
      </c>
      <c r="F352" s="30" t="str">
        <f>'INF GERAIS'!G352</f>
        <v>NORMAL</v>
      </c>
      <c r="G352" s="18"/>
      <c r="H352" s="10"/>
      <c r="I352" s="34"/>
      <c r="J352" s="34"/>
      <c r="K352" s="18"/>
      <c r="L352" s="10"/>
      <c r="M352" s="34"/>
      <c r="N352" s="34"/>
      <c r="O352" s="18"/>
      <c r="P352" s="10"/>
      <c r="Q352" s="34"/>
      <c r="R352" s="34"/>
    </row>
    <row r="353" spans="2:18" ht="43.5" x14ac:dyDescent="0.35">
      <c r="B353" s="30" t="str">
        <f>'INF GERAIS'!B353&amp;IFERROR(IF(INDEX(APOIO!$A$5:$A$50,MATCH('INF GERAIS'!N353,APOIO!$B$5:$B$50,0))="NÃO",APOIO!$A$2&amp;"NÃO VÁLIDO",""),"")</f>
        <v>2014.0332
NÃO VÁLIDO</v>
      </c>
      <c r="C353" s="30" t="str">
        <f>'INF GERAIS'!C353</f>
        <v>AGRESTE SETENTRIONAL</v>
      </c>
      <c r="D353" s="30" t="str">
        <f>'INF GERAIS'!D353</f>
        <v>SANTA CRUZ DO CAPIBARIBE</v>
      </c>
      <c r="E353" s="30" t="str">
        <f>'INF GERAIS'!E353</f>
        <v>CONSTRUÇÃO DO AMBULATÓRIO ESPECIALIZADO DA MULHER</v>
      </c>
      <c r="F353" s="30" t="str">
        <f>'INF GERAIS'!G353</f>
        <v>NORMAL</v>
      </c>
      <c r="G353" s="18"/>
      <c r="H353" s="10"/>
      <c r="I353" s="34"/>
      <c r="J353" s="34"/>
      <c r="K353" s="18"/>
      <c r="L353" s="10"/>
      <c r="M353" s="34"/>
      <c r="N353" s="34"/>
      <c r="O353" s="18"/>
      <c r="P353" s="10"/>
      <c r="Q353" s="34"/>
      <c r="R353" s="34"/>
    </row>
    <row r="354" spans="2:18" ht="43.5" x14ac:dyDescent="0.35">
      <c r="B354" s="30" t="str">
        <f>'INF GERAIS'!B354&amp;IFERROR(IF(INDEX(APOIO!$A$5:$A$50,MATCH('INF GERAIS'!N354,APOIO!$B$5:$B$50,0))="NÃO",APOIO!$A$2&amp;"NÃO VÁLIDO",""),"")</f>
        <v>2014.0333</v>
      </c>
      <c r="C354" s="30" t="str">
        <f>'INF GERAIS'!C354</f>
        <v>SERTÃO DO ARARIPE</v>
      </c>
      <c r="D354" s="30" t="str">
        <f>'INF GERAIS'!D354</f>
        <v>SANTA FILOMENA</v>
      </c>
      <c r="E354" s="30" t="str">
        <f>'INF GERAIS'!E354</f>
        <v>PAVIMENTAÇÃO  EM PARALELEPÍPEDO EM  DIVERSAS RUAS</v>
      </c>
      <c r="F354" s="30" t="str">
        <f>'INF GERAIS'!G354</f>
        <v>NORMAL</v>
      </c>
      <c r="G354" s="18"/>
      <c r="H354" s="10"/>
      <c r="I354" s="34"/>
      <c r="J354" s="34"/>
      <c r="K354" s="18"/>
      <c r="L354" s="10"/>
      <c r="M354" s="34"/>
      <c r="N354" s="34"/>
      <c r="O354" s="18"/>
      <c r="P354" s="10"/>
      <c r="Q354" s="34"/>
      <c r="R354" s="34"/>
    </row>
    <row r="355" spans="2:18" ht="58" x14ac:dyDescent="0.35">
      <c r="B355" s="30" t="str">
        <f>'INF GERAIS'!B355&amp;IFERROR(IF(INDEX(APOIO!$A$5:$A$50,MATCH('INF GERAIS'!N355,APOIO!$B$5:$B$50,0))="NÃO",APOIO!$A$2&amp;"NÃO VÁLIDO",""),"")</f>
        <v>2014.0334</v>
      </c>
      <c r="C355" s="30" t="str">
        <f>'INF GERAIS'!C355</f>
        <v>SERTÃO DO SÃO FRANCISCO</v>
      </c>
      <c r="D355" s="30" t="str">
        <f>'INF GERAIS'!D355</f>
        <v>SANTA MARIA DA BOA VISTA</v>
      </c>
      <c r="E355" s="30" t="str">
        <f>'INF GERAIS'!E355</f>
        <v>RECAPEAMENTO ASFÁLTICO EM DIVERSAS RUAS NA SEDE DO  MUNICÍPIO</v>
      </c>
      <c r="F355" s="30" t="str">
        <f>'INF GERAIS'!G355</f>
        <v>NORMAL</v>
      </c>
      <c r="G355" s="18"/>
      <c r="H355" s="10"/>
      <c r="I355" s="34"/>
      <c r="J355" s="34"/>
      <c r="K355" s="18"/>
      <c r="L355" s="10"/>
      <c r="M355" s="34"/>
      <c r="N355" s="34"/>
      <c r="O355" s="18"/>
      <c r="P355" s="10"/>
      <c r="Q355" s="34"/>
      <c r="R355" s="34"/>
    </row>
    <row r="356" spans="2:18" ht="58" x14ac:dyDescent="0.35">
      <c r="B356" s="30" t="str">
        <f>'INF GERAIS'!B356&amp;IFERROR(IF(INDEX(APOIO!$A$5:$A$50,MATCH('INF GERAIS'!N356,APOIO!$B$5:$B$50,0))="NÃO",APOIO!$A$2&amp;"NÃO VÁLIDO",""),"")</f>
        <v>2014.0335</v>
      </c>
      <c r="C356" s="30" t="str">
        <f>'INF GERAIS'!C356</f>
        <v>SERTÃO DO SÃO FRANCISCO</v>
      </c>
      <c r="D356" s="30" t="str">
        <f>'INF GERAIS'!D356</f>
        <v>SANTA MARIA DA BOA VISTA</v>
      </c>
      <c r="E356" s="30" t="str">
        <f>'INF GERAIS'!E356</f>
        <v>CONSTRUÇÃO DA SALA DO EMPREENDEDOR</v>
      </c>
      <c r="F356" s="30" t="str">
        <f>'INF GERAIS'!G356</f>
        <v>NORMAL</v>
      </c>
      <c r="G356" s="18"/>
      <c r="H356" s="10"/>
      <c r="I356" s="34"/>
      <c r="J356" s="34"/>
      <c r="K356" s="18"/>
      <c r="L356" s="10"/>
      <c r="M356" s="34"/>
      <c r="N356" s="34"/>
      <c r="O356" s="18"/>
      <c r="P356" s="10"/>
      <c r="Q356" s="34"/>
      <c r="R356" s="34"/>
    </row>
    <row r="357" spans="2:18" ht="58" x14ac:dyDescent="0.35">
      <c r="B357" s="30" t="str">
        <f>'INF GERAIS'!B357&amp;IFERROR(IF(INDEX(APOIO!$A$5:$A$50,MATCH('INF GERAIS'!N357,APOIO!$B$5:$B$50,0))="NÃO",APOIO!$A$2&amp;"NÃO VÁLIDO",""),"")</f>
        <v>2014.0336</v>
      </c>
      <c r="C357" s="30" t="str">
        <f>'INF GERAIS'!C357</f>
        <v>SERTÃO DO SÃO FRANCISCO</v>
      </c>
      <c r="D357" s="30" t="str">
        <f>'INF GERAIS'!D357</f>
        <v>SANTA MARIA DA BOA VISTA</v>
      </c>
      <c r="E357" s="30" t="str">
        <f>'INF GERAIS'!E357</f>
        <v>RECUPERAÇÃO DE ESTRADAS VICINAIS</v>
      </c>
      <c r="F357" s="30" t="str">
        <f>'INF GERAIS'!G357</f>
        <v>NORMAL</v>
      </c>
      <c r="G357" s="18"/>
      <c r="H357" s="10"/>
      <c r="I357" s="34"/>
      <c r="J357" s="34"/>
      <c r="K357" s="18"/>
      <c r="L357" s="10"/>
      <c r="M357" s="34"/>
      <c r="N357" s="34"/>
      <c r="O357" s="18"/>
      <c r="P357" s="10"/>
      <c r="Q357" s="34"/>
      <c r="R357" s="34"/>
    </row>
    <row r="358" spans="2:18" ht="58" x14ac:dyDescent="0.35">
      <c r="B358" s="30" t="str">
        <f>'INF GERAIS'!B358&amp;IFERROR(IF(INDEX(APOIO!$A$5:$A$50,MATCH('INF GERAIS'!N358,APOIO!$B$5:$B$50,0))="NÃO",APOIO!$A$2&amp;"NÃO VÁLIDO",""),"")</f>
        <v>2014.0337</v>
      </c>
      <c r="C358" s="30" t="str">
        <f>'INF GERAIS'!C358</f>
        <v>SERTÃO DO SÃO FRANCISCO</v>
      </c>
      <c r="D358" s="30" t="str">
        <f>'INF GERAIS'!D358</f>
        <v>SANTA MARIA DA BOA VISTA</v>
      </c>
      <c r="E358" s="30" t="str">
        <f>'INF GERAIS'!E358</f>
        <v>RECUPERAÇÃO DE PRÉDIO PARA INSTALAÇÃO DE UNIDADE DO SAMU</v>
      </c>
      <c r="F358" s="30" t="str">
        <f>'INF GERAIS'!G358</f>
        <v>NORMAL</v>
      </c>
      <c r="G358" s="18"/>
      <c r="H358" s="10"/>
      <c r="I358" s="34"/>
      <c r="J358" s="34"/>
      <c r="K358" s="18"/>
      <c r="L358" s="10"/>
      <c r="M358" s="34"/>
      <c r="N358" s="34"/>
      <c r="O358" s="18"/>
      <c r="P358" s="10"/>
      <c r="Q358" s="34"/>
      <c r="R358" s="34"/>
    </row>
    <row r="359" spans="2:18" ht="58" x14ac:dyDescent="0.35">
      <c r="B359" s="30" t="str">
        <f>'INF GERAIS'!B359&amp;IFERROR(IF(INDEX(APOIO!$A$5:$A$50,MATCH('INF GERAIS'!N359,APOIO!$B$5:$B$50,0))="NÃO",APOIO!$A$2&amp;"NÃO VÁLIDO",""),"")</f>
        <v>2014.0338</v>
      </c>
      <c r="C359" s="30" t="str">
        <f>'INF GERAIS'!C359</f>
        <v>SERTÃO DO SÃO FRANCISCO</v>
      </c>
      <c r="D359" s="30" t="str">
        <f>'INF GERAIS'!D359</f>
        <v>SANTA MARIA DA BOA VISTA</v>
      </c>
      <c r="E359" s="30" t="str">
        <f>'INF GERAIS'!E359</f>
        <v>ABASTECIMENTO DE ÁGUA 1ª ETAPA</v>
      </c>
      <c r="F359" s="30" t="str">
        <f>'INF GERAIS'!G359</f>
        <v>NORMAL</v>
      </c>
      <c r="G359" s="18"/>
      <c r="H359" s="10"/>
      <c r="I359" s="34"/>
      <c r="J359" s="34"/>
      <c r="K359" s="18"/>
      <c r="L359" s="10"/>
      <c r="M359" s="34"/>
      <c r="N359" s="34"/>
      <c r="O359" s="18"/>
      <c r="P359" s="10"/>
      <c r="Q359" s="34"/>
      <c r="R359" s="34"/>
    </row>
    <row r="360" spans="2:18" ht="43.5" x14ac:dyDescent="0.35">
      <c r="B360" s="30" t="str">
        <f>'INF GERAIS'!B360&amp;IFERROR(IF(INDEX(APOIO!$A$5:$A$50,MATCH('INF GERAIS'!N360,APOIO!$B$5:$B$50,0))="NÃO",APOIO!$A$2&amp;"NÃO VÁLIDO",""),"")</f>
        <v>2014.0339</v>
      </c>
      <c r="C360" s="30" t="str">
        <f>'INF GERAIS'!C360</f>
        <v>AGRESTE SETENTRIONAL</v>
      </c>
      <c r="D360" s="30" t="str">
        <f>'INF GERAIS'!D360</f>
        <v>SANTA MARIA DO CAMBUCÁ</v>
      </c>
      <c r="E360" s="30" t="str">
        <f>'INF GERAIS'!E360</f>
        <v>PAVIMENTAÇÃO EM PARALELEPIPEDOS GRANITICOS</v>
      </c>
      <c r="F360" s="30" t="str">
        <f>'INF GERAIS'!G360</f>
        <v>NORMAL</v>
      </c>
      <c r="G360" s="18"/>
      <c r="H360" s="10"/>
      <c r="I360" s="34"/>
      <c r="J360" s="34"/>
      <c r="K360" s="18"/>
      <c r="L360" s="10"/>
      <c r="M360" s="34"/>
      <c r="N360" s="34"/>
      <c r="O360" s="18"/>
      <c r="P360" s="10"/>
      <c r="Q360" s="34"/>
      <c r="R360" s="34"/>
    </row>
    <row r="361" spans="2:18" ht="58" x14ac:dyDescent="0.35">
      <c r="B361" s="30" t="str">
        <f>'INF GERAIS'!B361&amp;IFERROR(IF(INDEX(APOIO!$A$5:$A$50,MATCH('INF GERAIS'!N361,APOIO!$B$5:$B$50,0))="NÃO",APOIO!$A$2&amp;"NÃO VÁLIDO",""),"")</f>
        <v>2014.0340</v>
      </c>
      <c r="C361" s="30" t="str">
        <f>'INF GERAIS'!C361</f>
        <v>AGRESTE SETENTRIONAL</v>
      </c>
      <c r="D361" s="30" t="str">
        <f>'INF GERAIS'!D361</f>
        <v>SANTA MARIA DO CAMBUCÁ</v>
      </c>
      <c r="E361" s="30" t="str">
        <f>'INF GERAIS'!E361</f>
        <v>CONSTRUÇÃO DE PÓRTICO, PASSEIO COM GUARDA-CORPO E REQUALIFICAÇÃO DE PRAÇAS E CANTEIROS</v>
      </c>
      <c r="F361" s="30" t="str">
        <f>'INF GERAIS'!G361</f>
        <v>NORMAL</v>
      </c>
      <c r="G361" s="18"/>
      <c r="H361" s="10"/>
      <c r="I361" s="34"/>
      <c r="J361" s="34"/>
      <c r="K361" s="18"/>
      <c r="L361" s="10"/>
      <c r="M361" s="34"/>
      <c r="N361" s="34"/>
      <c r="O361" s="18"/>
      <c r="P361" s="10"/>
      <c r="Q361" s="34"/>
      <c r="R361" s="34"/>
    </row>
    <row r="362" spans="2:18" ht="43.5" x14ac:dyDescent="0.35">
      <c r="B362" s="30" t="str">
        <f>'INF GERAIS'!B362&amp;IFERROR(IF(INDEX(APOIO!$A$5:$A$50,MATCH('INF GERAIS'!N362,APOIO!$B$5:$B$50,0))="NÃO",APOIO!$A$2&amp;"NÃO VÁLIDO",""),"")</f>
        <v>2014.0341</v>
      </c>
      <c r="C362" s="30" t="str">
        <f>'INF GERAIS'!C362</f>
        <v>SERTÃO DO PAJEÚ</v>
      </c>
      <c r="D362" s="30" t="str">
        <f>'INF GERAIS'!D362</f>
        <v>SANTA TEREZINHA</v>
      </c>
      <c r="E362" s="30" t="str">
        <f>'INF GERAIS'!E362</f>
        <v>REVITALIZAÇÃO DE ESCOLAS MUNICIPAIS</v>
      </c>
      <c r="F362" s="30" t="str">
        <f>'INF GERAIS'!G362</f>
        <v>NORMAL</v>
      </c>
      <c r="G362" s="18"/>
      <c r="H362" s="10"/>
      <c r="I362" s="34"/>
      <c r="J362" s="34"/>
      <c r="K362" s="18"/>
      <c r="L362" s="10"/>
      <c r="M362" s="34"/>
      <c r="N362" s="34"/>
      <c r="O362" s="18"/>
      <c r="P362" s="10"/>
      <c r="Q362" s="34"/>
      <c r="R362" s="34"/>
    </row>
    <row r="363" spans="2:18" ht="43.5" x14ac:dyDescent="0.35">
      <c r="B363" s="30" t="str">
        <f>'INF GERAIS'!B363&amp;IFERROR(IF(INDEX(APOIO!$A$5:$A$50,MATCH('INF GERAIS'!N363,APOIO!$B$5:$B$50,0))="NÃO",APOIO!$A$2&amp;"NÃO VÁLIDO",""),"")</f>
        <v>2014.0342</v>
      </c>
      <c r="C363" s="30" t="str">
        <f>'INF GERAIS'!C363</f>
        <v>SERTÃO DO PAJEÚ</v>
      </c>
      <c r="D363" s="30" t="str">
        <f>'INF GERAIS'!D363</f>
        <v>SANTA TEREZINHA</v>
      </c>
      <c r="E363" s="30" t="str">
        <f>'INF GERAIS'!E363</f>
        <v>REVITALIZAÇÃO DE MERCADO MUNICIPAL</v>
      </c>
      <c r="F363" s="30" t="str">
        <f>'INF GERAIS'!G363</f>
        <v>NORMAL</v>
      </c>
      <c r="G363" s="18"/>
      <c r="H363" s="10"/>
      <c r="I363" s="34"/>
      <c r="J363" s="34"/>
      <c r="K363" s="18"/>
      <c r="L363" s="10"/>
      <c r="M363" s="34"/>
      <c r="N363" s="34"/>
      <c r="O363" s="18"/>
      <c r="P363" s="10"/>
      <c r="Q363" s="34"/>
      <c r="R363" s="34"/>
    </row>
    <row r="364" spans="2:18" ht="43.5" x14ac:dyDescent="0.35">
      <c r="B364" s="30" t="str">
        <f>'INF GERAIS'!B364&amp;IFERROR(IF(INDEX(APOIO!$A$5:$A$50,MATCH('INF GERAIS'!N364,APOIO!$B$5:$B$50,0))="NÃO",APOIO!$A$2&amp;"NÃO VÁLIDO",""),"")</f>
        <v>2014.0343</v>
      </c>
      <c r="C364" s="30" t="str">
        <f>'INF GERAIS'!C364</f>
        <v>SERTÃO DO PAJEÚ</v>
      </c>
      <c r="D364" s="30" t="str">
        <f>'INF GERAIS'!D364</f>
        <v>SANTA TEREZINHA</v>
      </c>
      <c r="E364" s="30" t="str">
        <f>'INF GERAIS'!E364</f>
        <v>REVITALIZAÇÃO DE AÇOUGUE MUNICIPAL</v>
      </c>
      <c r="F364" s="30" t="str">
        <f>'INF GERAIS'!G364</f>
        <v>NORMAL</v>
      </c>
      <c r="G364" s="18"/>
      <c r="H364" s="10"/>
      <c r="I364" s="34"/>
      <c r="J364" s="34"/>
      <c r="K364" s="18"/>
      <c r="L364" s="10"/>
      <c r="M364" s="34"/>
      <c r="N364" s="34"/>
      <c r="O364" s="18"/>
      <c r="P364" s="10"/>
      <c r="Q364" s="34"/>
      <c r="R364" s="34"/>
    </row>
    <row r="365" spans="2:18" ht="43.5" x14ac:dyDescent="0.35">
      <c r="B365" s="1432" t="str">
        <f>'INF GERAIS'!B365&amp;IFERROR(IF(INDEX(APOIO!$A$5:$A$50,MATCH('INF GERAIS'!N365,APOIO!$B$5:$B$50,0))="NÃO",APOIO!$A$2&amp;"NÃO VÁLIDO",""),"")</f>
        <v>2014.0442</v>
      </c>
      <c r="C365" s="1432" t="str">
        <f>'INF GERAIS'!C365</f>
        <v>SERTÃO DO PAJEÚ</v>
      </c>
      <c r="D365" s="1432" t="str">
        <f>'INF GERAIS'!D365</f>
        <v>SANTA TEREZINHA</v>
      </c>
      <c r="E365" s="1432" t="str">
        <f>'INF GERAIS'!E365</f>
        <v>REVITALIZAÇÃO DA PRAÇA SÃO SEBASTIÃO</v>
      </c>
      <c r="F365" s="1432" t="str">
        <f>'INF GERAIS'!G365</f>
        <v>NORMAL</v>
      </c>
      <c r="G365" s="18"/>
      <c r="H365" s="233"/>
      <c r="I365" s="34"/>
      <c r="J365" s="34"/>
      <c r="K365" s="18"/>
      <c r="L365" s="233"/>
      <c r="M365" s="34"/>
      <c r="N365" s="34"/>
      <c r="O365" s="18"/>
      <c r="P365" s="233"/>
      <c r="Q365" s="34"/>
      <c r="R365" s="34"/>
    </row>
    <row r="366" spans="2:18" ht="43.5" x14ac:dyDescent="0.35">
      <c r="B366" s="30" t="str">
        <f>'INF GERAIS'!B366&amp;IFERROR(IF(INDEX(APOIO!$A$5:$A$50,MATCH('INF GERAIS'!N366,APOIO!$B$5:$B$50,0))="NÃO",APOIO!$A$2&amp;"NÃO VÁLIDO",""),"")</f>
        <v>2014.0344
NÃO VÁLIDO</v>
      </c>
      <c r="C366" s="30" t="str">
        <f>'INF GERAIS'!C366</f>
        <v>SERTÃO DO PAJEÚ</v>
      </c>
      <c r="D366" s="30" t="str">
        <f>'INF GERAIS'!D366</f>
        <v>SANTA TEREZINHA</v>
      </c>
      <c r="E366" s="30" t="str">
        <f>'INF GERAIS'!E366</f>
        <v xml:space="preserve">REVITALIZAÇÃO DO MATADOURO PÚBLICO </v>
      </c>
      <c r="F366" s="30" t="str">
        <f>'INF GERAIS'!G366</f>
        <v>NORMAL</v>
      </c>
      <c r="G366" s="18"/>
      <c r="H366" s="10"/>
      <c r="I366" s="34"/>
      <c r="J366" s="34"/>
      <c r="K366" s="18"/>
      <c r="L366" s="10"/>
      <c r="M366" s="34"/>
      <c r="N366" s="34"/>
      <c r="O366" s="18"/>
      <c r="P366" s="10"/>
      <c r="Q366" s="34"/>
      <c r="R366" s="34"/>
    </row>
    <row r="367" spans="2:18" ht="29" x14ac:dyDescent="0.35">
      <c r="B367" s="1422" t="str">
        <f>'INF GERAIS'!B367&amp;IFERROR(IF(INDEX(APOIO!$A$5:$A$50,MATCH('INF GERAIS'!N367,APOIO!$B$5:$B$50,0))="NÃO",APOIO!$A$2&amp;"NÃO VÁLIDO",""),"")</f>
        <v>2014.0441</v>
      </c>
      <c r="C367" s="1422" t="str">
        <f>'INF GERAIS'!C367</f>
        <v>MATA SUL</v>
      </c>
      <c r="D367" s="1422" t="str">
        <f>'INF GERAIS'!D367</f>
        <v>SÃO BENEDITO DO SUL</v>
      </c>
      <c r="E367" s="1422" t="str">
        <f>'INF GERAIS'!E367</f>
        <v>PAVIMENTAÇÃO EM PARALELO</v>
      </c>
      <c r="F367" s="1422" t="str">
        <f>'INF GERAIS'!G367</f>
        <v>NORMAL</v>
      </c>
      <c r="G367" s="18"/>
      <c r="H367" s="233"/>
      <c r="I367" s="34"/>
      <c r="J367" s="34"/>
      <c r="K367" s="18"/>
      <c r="L367" s="233"/>
      <c r="M367" s="34"/>
      <c r="N367" s="34"/>
      <c r="O367" s="18"/>
      <c r="P367" s="233"/>
      <c r="Q367" s="34"/>
      <c r="R367" s="34"/>
    </row>
    <row r="368" spans="2:18" ht="29" x14ac:dyDescent="0.35">
      <c r="B368" s="30" t="str">
        <f>'INF GERAIS'!B368&amp;IFERROR(IF(INDEX(APOIO!$A$5:$A$50,MATCH('INF GERAIS'!N368,APOIO!$B$5:$B$50,0))="NÃO",APOIO!$A$2&amp;"NÃO VÁLIDO",""),"")</f>
        <v>2014.0345</v>
      </c>
      <c r="C368" s="30" t="str">
        <f>'INF GERAIS'!C368</f>
        <v>MATA SUL</v>
      </c>
      <c r="D368" s="30" t="str">
        <f>'INF GERAIS'!D368</f>
        <v>SÃO BENEDITO DO SUL</v>
      </c>
      <c r="E368" s="30" t="str">
        <f>'INF GERAIS'!E368</f>
        <v>PAVIMENTAÇÃO ASFALTICA DE DIVERSAs RUAS</v>
      </c>
      <c r="F368" s="30" t="str">
        <f>'INF GERAIS'!G368</f>
        <v>NORMAL</v>
      </c>
      <c r="G368" s="18"/>
      <c r="H368" s="10"/>
      <c r="I368" s="34"/>
      <c r="J368" s="34"/>
      <c r="K368" s="18"/>
      <c r="L368" s="10"/>
      <c r="M368" s="34"/>
      <c r="N368" s="34"/>
      <c r="O368" s="18"/>
      <c r="P368" s="10"/>
      <c r="Q368" s="34"/>
      <c r="R368" s="34"/>
    </row>
    <row r="369" spans="2:18" ht="409.5" x14ac:dyDescent="0.35">
      <c r="B369" s="30" t="str">
        <f>'INF GERAIS'!B369&amp;IFERROR(IF(INDEX(APOIO!$A$5:$A$50,MATCH('INF GERAIS'!N369,APOIO!$B$5:$B$50,0))="NÃO",APOIO!$A$2&amp;"NÃO VÁLIDO",""),"")</f>
        <v>2014.0346</v>
      </c>
      <c r="C369" s="30" t="str">
        <f>'INF GERAIS'!C369</f>
        <v>AGRESTE CENTRAL</v>
      </c>
      <c r="D369" s="30" t="str">
        <f>'INF GERAIS'!D369</f>
        <v>SÃO BENTO DO UNA</v>
      </c>
      <c r="E369" s="30" t="str">
        <f>'INF GERAIS'!E369</f>
        <v>PAVIMENTAÇÃO EM PARALELEPÍPEDOS GRANITICOS DE DIVERSAS RUAS - RUA LUIZ GONZAGA; RUA DR. LAURINDO LINS; 2.º TRAVESSA JOAQUIM NABUCO; RUA DOS TERREIROS; 1.TRAV. DOS TERREIROS; 2.TRAV. DOS TERREIROS; RUA BAIXADA DO CASTELO; RUA DA VARA; 1.TRAV.ELADIO PORFIRIO; RUA DE QUEIMADA GRANDE; RUA 6 DE ALMAS BENDITAS; TRAV. DA RUA 6 DE ALMAS BENDITAS; RUA DA JUREMA 3 E FRENTE DO MATADOURO; RUA DA TELPE - VILA DO ESPIRITO SANTO; RUA PRINCIPAL SAIDA DO TAPUIO - VILA DO ESPIRITO SANTO; RUA DA JUREMA 2; RUA DA PEDRA ATE A ENTRADA DE ESPIRITO SANTO; RUA DA PEDRA FRENTE - ESP. SANTO; RUA DE ACESSO A ETE; ACESSO / EMBARQUE / DESEMBARQUE / ESTACIONAMENTO DO MATADOURO MUNICIPAL; RUA CRISTIANO WESLEY O. ALMEIDA; TRAV. LUIZ GONZAGA; BECO DA 1º TRAV. ELADIO PORFIRIO</v>
      </c>
      <c r="F369" s="30" t="str">
        <f>'INF GERAIS'!G369</f>
        <v>NORMAL</v>
      </c>
      <c r="G369" s="18"/>
      <c r="H369" s="10"/>
      <c r="I369" s="34"/>
      <c r="J369" s="34"/>
      <c r="K369" s="18"/>
      <c r="L369" s="10"/>
      <c r="M369" s="34"/>
      <c r="N369" s="34"/>
      <c r="O369" s="18"/>
      <c r="P369" s="10"/>
      <c r="Q369" s="34"/>
      <c r="R369" s="34"/>
    </row>
    <row r="370" spans="2:18" ht="29" x14ac:dyDescent="0.35">
      <c r="B370" s="30" t="str">
        <f>'INF GERAIS'!B370&amp;IFERROR(IF(INDEX(APOIO!$A$5:$A$50,MATCH('INF GERAIS'!N370,APOIO!$B$5:$B$50,0))="NÃO",APOIO!$A$2&amp;"NÃO VÁLIDO",""),"")</f>
        <v>2014.0347</v>
      </c>
      <c r="C370" s="30" t="str">
        <f>'INF GERAIS'!C370</f>
        <v>AGRESTE CENTRAL</v>
      </c>
      <c r="D370" s="30" t="str">
        <f>'INF GERAIS'!D370</f>
        <v>SÃO BENTO DO UNA</v>
      </c>
      <c r="E370" s="30" t="str">
        <f>'INF GERAIS'!E370</f>
        <v>URBANIZAÇÃO E ILUMINAÇÃO DA AVENIDA OSVALDO CELSO MACIEL</v>
      </c>
      <c r="F370" s="30" t="str">
        <f>'INF GERAIS'!G370</f>
        <v>NORMAL</v>
      </c>
      <c r="G370" s="18"/>
      <c r="H370" s="10"/>
      <c r="I370" s="34"/>
      <c r="J370" s="34"/>
      <c r="K370" s="18"/>
      <c r="L370" s="10"/>
      <c r="M370" s="34"/>
      <c r="N370" s="34"/>
      <c r="O370" s="18"/>
      <c r="P370" s="10"/>
      <c r="Q370" s="34"/>
      <c r="R370" s="34"/>
    </row>
    <row r="371" spans="2:18" ht="217.5" x14ac:dyDescent="0.35">
      <c r="B371" s="30" t="str">
        <f>'INF GERAIS'!B371&amp;IFERROR(IF(INDEX(APOIO!$A$5:$A$50,MATCH('INF GERAIS'!N371,APOIO!$B$5:$B$50,0))="NÃO",APOIO!$A$2&amp;"NÃO VÁLIDO",""),"")</f>
        <v>2014.0348</v>
      </c>
      <c r="C371" s="30" t="str">
        <f>'INF GERAIS'!C371</f>
        <v>AGRESTE CENTRAL</v>
      </c>
      <c r="D371" s="30" t="str">
        <f>'INF GERAIS'!D371</f>
        <v>SÃO CAETANO</v>
      </c>
      <c r="E371" s="30" t="str">
        <f>'INF GERAIS'!E371</f>
        <v xml:space="preserve">RECAPEAMENTO ASFÁLTICA CBUQ: RUA ALTO DO ROSÁRIO, RUA JOSÉ BEZERRA SOBRINHO, AV. 7 DE SETEMBRO, RUA 15 DE NOVEMBRO RUA JOÃO PAES DE LIRA, RUA OSVALDO PONTES, RUA PREFEITO CAETANO GOMES, RUA OLINDINO SANTINO NA MESMA VIA, RUA LUIZ COIMBRA, RUA VEREADOR JOÃO CLEMENTE E PRAÇA ANANIAS DE MENEZES; E PAVIMENTAÇÃO EM PARALELEPÍEDOS GRANÍTICOS: :  DA 1ª TRAVESSA DO CAMPO ATÉ A 11ª </v>
      </c>
      <c r="F371" s="30" t="str">
        <f>'INF GERAIS'!G371</f>
        <v>NORMAL</v>
      </c>
      <c r="G371" s="18"/>
      <c r="H371" s="10"/>
      <c r="I371" s="34"/>
      <c r="J371" s="34"/>
      <c r="K371" s="18"/>
      <c r="L371" s="10"/>
      <c r="M371" s="34"/>
      <c r="N371" s="34"/>
      <c r="O371" s="18"/>
      <c r="P371" s="10"/>
      <c r="Q371" s="34"/>
      <c r="R371" s="34"/>
    </row>
    <row r="372" spans="2:18" ht="43.5" x14ac:dyDescent="0.35">
      <c r="B372" s="30" t="str">
        <f>'INF GERAIS'!B372&amp;IFERROR(IF(INDEX(APOIO!$A$5:$A$50,MATCH('INF GERAIS'!N372,APOIO!$B$5:$B$50,0))="NÃO",APOIO!$A$2&amp;"NÃO VÁLIDO",""),"")</f>
        <v>2014.0349</v>
      </c>
      <c r="C372" s="30" t="str">
        <f>'INF GERAIS'!C372</f>
        <v>AGRESTE CENTRAL</v>
      </c>
      <c r="D372" s="30" t="str">
        <f>'INF GERAIS'!D372</f>
        <v>SÃO CAETANO</v>
      </c>
      <c r="E372" s="30" t="str">
        <f>'INF GERAIS'!E372</f>
        <v>REFORMA E AMPLIAÇÃO DA PRAÇA PRESIDENTE TANCREDO NEVES GOMES</v>
      </c>
      <c r="F372" s="30" t="str">
        <f>'INF GERAIS'!G372</f>
        <v>NORMAL</v>
      </c>
      <c r="G372" s="18"/>
      <c r="H372" s="10"/>
      <c r="I372" s="34"/>
      <c r="J372" s="34"/>
      <c r="K372" s="18"/>
      <c r="L372" s="10"/>
      <c r="M372" s="34"/>
      <c r="N372" s="34"/>
      <c r="O372" s="18"/>
      <c r="P372" s="10"/>
      <c r="Q372" s="34"/>
      <c r="R372" s="34"/>
    </row>
    <row r="373" spans="2:18" ht="29" x14ac:dyDescent="0.35">
      <c r="B373" s="30" t="str">
        <f>'INF GERAIS'!B373&amp;IFERROR(IF(INDEX(APOIO!$A$5:$A$50,MATCH('INF GERAIS'!N373,APOIO!$B$5:$B$50,0))="NÃO",APOIO!$A$2&amp;"NÃO VÁLIDO",""),"")</f>
        <v>2014.0350</v>
      </c>
      <c r="C373" s="30" t="str">
        <f>'INF GERAIS'!C373</f>
        <v>AGRESTE CENTRAL</v>
      </c>
      <c r="D373" s="30" t="str">
        <f>'INF GERAIS'!D373</f>
        <v>SÃO CAETANO</v>
      </c>
      <c r="E373" s="30" t="str">
        <f>'INF GERAIS'!E373</f>
        <v>REVITALIZAÇÃO DOS CANTEIROS DO CENTRO</v>
      </c>
      <c r="F373" s="30" t="str">
        <f>'INF GERAIS'!G373</f>
        <v>NORMAL</v>
      </c>
      <c r="G373" s="18"/>
      <c r="H373" s="10"/>
      <c r="I373" s="34"/>
      <c r="J373" s="34"/>
      <c r="K373" s="18"/>
      <c r="L373" s="10"/>
      <c r="M373" s="34"/>
      <c r="N373" s="34"/>
      <c r="O373" s="18"/>
      <c r="P373" s="10"/>
      <c r="Q373" s="34"/>
      <c r="R373" s="34"/>
    </row>
    <row r="374" spans="2:18" ht="58" x14ac:dyDescent="0.35">
      <c r="B374" s="30" t="str">
        <f>'INF GERAIS'!B374&amp;IFERROR(IF(INDEX(APOIO!$A$5:$A$50,MATCH('INF GERAIS'!N374,APOIO!$B$5:$B$50,0))="NÃO",APOIO!$A$2&amp;"NÃO VÁLIDO",""),"")</f>
        <v>2014.0351</v>
      </c>
      <c r="C374" s="30" t="str">
        <f>'INF GERAIS'!C374</f>
        <v>AGRESTE CENTRAL</v>
      </c>
      <c r="D374" s="30" t="str">
        <f>'INF GERAIS'!D374</f>
        <v>SÃO CAETANO</v>
      </c>
      <c r="E374" s="30" t="str">
        <f>'INF GERAIS'!E374</f>
        <v>REQUALIFICAÇÃO E HUMANIZAÇÃO DO HOSPITAL MUNICIPAL ADOLPHO PEREIRA CARNEIRO</v>
      </c>
      <c r="F374" s="30" t="str">
        <f>'INF GERAIS'!G374</f>
        <v>NORMAL</v>
      </c>
      <c r="G374" s="18"/>
      <c r="H374" s="10"/>
      <c r="I374" s="34"/>
      <c r="J374" s="34"/>
      <c r="K374" s="18"/>
      <c r="L374" s="10"/>
      <c r="M374" s="34"/>
      <c r="N374" s="34"/>
      <c r="O374" s="18"/>
      <c r="P374" s="10"/>
      <c r="Q374" s="34"/>
      <c r="R374" s="34"/>
    </row>
    <row r="375" spans="2:18" ht="43.5" x14ac:dyDescent="0.35">
      <c r="B375" s="30" t="str">
        <f>'INF GERAIS'!B375&amp;IFERROR(IF(INDEX(APOIO!$A$5:$A$50,MATCH('INF GERAIS'!N375,APOIO!$B$5:$B$50,0))="NÃO",APOIO!$A$2&amp;"NÃO VÁLIDO",""),"")</f>
        <v>2014.0352</v>
      </c>
      <c r="C375" s="30" t="str">
        <f>'INF GERAIS'!C375</f>
        <v>AGRESTE MERIDIONAL</v>
      </c>
      <c r="D375" s="30" t="str">
        <f>'INF GERAIS'!D375</f>
        <v>SÃO JOÃO</v>
      </c>
      <c r="E375" s="30" t="str">
        <f>'INF GERAIS'!E375</f>
        <v>APOIO A IMPLANTAÇÃO DE INFRA-ESTRUTURA URBANA NO MUNICÍPIO DE SÃO JOÃO-PE</v>
      </c>
      <c r="F375" s="30" t="str">
        <f>'INF GERAIS'!G375</f>
        <v>NORMAL</v>
      </c>
      <c r="G375" s="18"/>
      <c r="H375" s="10"/>
      <c r="I375" s="34"/>
      <c r="J375" s="34"/>
      <c r="K375" s="18"/>
      <c r="L375" s="10"/>
      <c r="M375" s="34"/>
      <c r="N375" s="34"/>
      <c r="O375" s="18"/>
      <c r="P375" s="10"/>
      <c r="Q375" s="34"/>
      <c r="R375" s="34"/>
    </row>
    <row r="376" spans="2:18" ht="43.5" x14ac:dyDescent="0.35">
      <c r="B376" s="30" t="str">
        <f>'INF GERAIS'!B376&amp;IFERROR(IF(INDEX(APOIO!$A$5:$A$50,MATCH('INF GERAIS'!N376,APOIO!$B$5:$B$50,0))="NÃO",APOIO!$A$2&amp;"NÃO VÁLIDO",""),"")</f>
        <v>2014.0353</v>
      </c>
      <c r="C376" s="30" t="str">
        <f>'INF GERAIS'!C376</f>
        <v>AGRESTE MERIDIONAL</v>
      </c>
      <c r="D376" s="30" t="str">
        <f>'INF GERAIS'!D376</f>
        <v>SÃO JOÃO</v>
      </c>
      <c r="E376" s="30" t="str">
        <f>'INF GERAIS'!E376</f>
        <v>PARQUE DE EXPOSICÃO DE ANIMAIS</v>
      </c>
      <c r="F376" s="30" t="str">
        <f>'INF GERAIS'!G376</f>
        <v>NORMAL</v>
      </c>
      <c r="G376" s="18"/>
      <c r="H376" s="10"/>
      <c r="I376" s="34"/>
      <c r="J376" s="34"/>
      <c r="K376" s="18"/>
      <c r="L376" s="10"/>
      <c r="M376" s="34"/>
      <c r="N376" s="34"/>
      <c r="O376" s="18"/>
      <c r="P376" s="10"/>
      <c r="Q376" s="34"/>
      <c r="R376" s="34"/>
    </row>
    <row r="377" spans="2:18" ht="406" x14ac:dyDescent="0.35">
      <c r="B377" s="30" t="str">
        <f>'INF GERAIS'!B377&amp;IFERROR(IF(INDEX(APOIO!$A$5:$A$50,MATCH('INF GERAIS'!N377,APOIO!$B$5:$B$50,0))="NÃO",APOIO!$A$2&amp;"NÃO VÁLIDO",""),"")</f>
        <v>2014.0354</v>
      </c>
      <c r="C377" s="30" t="str">
        <f>'INF GERAIS'!C377</f>
        <v>AGRESTE CENTRAL</v>
      </c>
      <c r="D377" s="30" t="str">
        <f>'INF GERAIS'!D377</f>
        <v>SÃO JOAQUIM DO MONTE</v>
      </c>
      <c r="E377" s="30" t="str">
        <f>'INF GERAIS'!E377</f>
        <v>PAVIMENTAÇÃO DE VIAS URBANAS DO MUNICÍPIO - PAVIMENTAÇÃO DE VIAS URBANAS DO MUNICÍPIO DE SÃO JOAQUIM DO MONTE, PAVIMENTAÇÃO EM PARALELEPÍDOS NAS RUAS: VILA SANTANA (RUA DO CAMPO, R.PROF.AMARO CAVALCANTE, PRÇ.JOSÉ GUEDES, R. DA ESCADARIA 01, RUA DA ESCADARIA 02, R. OTÁVIO JOAQUIM DE AMORIM); MONTE ALEGRE (R. PROJETADA 02, R.PROJETADA 03, R. PROJETADA 05, R. PROJETADA 06, R. PROJETADA 07); MONTE AZUL (RUA CENTRAL); BARRA DO RIACHÃO (RUA PRINCIPAL DE BARRA DO RIACHÃO); COHAB (R.04 CONTINUAÇÃO, RUA 05, RUA 03 CONTINUAÇÃO, TRAVESSA 07); BAIRRO DO AREAL (R. PAULO RODRIGUES DA SILVA, R. JOEL VAZ CAVALCANTE, R.GOV.BARBOSA LIMA SOBRINHO); CENTRO (RUA JOSÉ CABRAL DE ANDRADE E RUA JOSÉ VIEIRA DE MELO)</v>
      </c>
      <c r="F377" s="30" t="str">
        <f>'INF GERAIS'!G377</f>
        <v>NORMAL</v>
      </c>
      <c r="G377" s="18"/>
      <c r="H377" s="10"/>
      <c r="I377" s="34"/>
      <c r="J377" s="34"/>
      <c r="K377" s="18"/>
      <c r="L377" s="10"/>
      <c r="M377" s="34"/>
      <c r="N377" s="34"/>
      <c r="O377" s="18"/>
      <c r="P377" s="10"/>
      <c r="Q377" s="34"/>
      <c r="R377" s="34"/>
    </row>
    <row r="378" spans="2:18" ht="43.5" x14ac:dyDescent="0.35">
      <c r="B378" s="30" t="str">
        <f>'INF GERAIS'!B378&amp;IFERROR(IF(INDEX(APOIO!$A$5:$A$50,MATCH('INF GERAIS'!N378,APOIO!$B$5:$B$50,0))="NÃO",APOIO!$A$2&amp;"NÃO VÁLIDO",""),"")</f>
        <v>2014.0355</v>
      </c>
      <c r="C378" s="30" t="str">
        <f>'INF GERAIS'!C378</f>
        <v>AGRESTE CENTRAL</v>
      </c>
      <c r="D378" s="30" t="str">
        <f>'INF GERAIS'!D378</f>
        <v>SÃO JOAQUIM DO MONTE</v>
      </c>
      <c r="E378" s="30" t="str">
        <f>'INF GERAIS'!E378</f>
        <v>REFORMA DA PRAÇA CORONEL JOAQUIM LIMA NO MUNICÍPIO DE SÃO JOAQUIM DO MONTE – PE</v>
      </c>
      <c r="F378" s="30" t="str">
        <f>'INF GERAIS'!G378</f>
        <v>NORMAL</v>
      </c>
      <c r="G378" s="18"/>
      <c r="H378" s="10"/>
      <c r="I378" s="34"/>
      <c r="J378" s="34"/>
      <c r="K378" s="18"/>
      <c r="L378" s="10"/>
      <c r="M378" s="34"/>
      <c r="N378" s="34"/>
      <c r="O378" s="18"/>
      <c r="P378" s="10"/>
      <c r="Q378" s="34"/>
      <c r="R378" s="34"/>
    </row>
    <row r="379" spans="2:18" ht="29" x14ac:dyDescent="0.35">
      <c r="B379" s="30" t="str">
        <f>'INF GERAIS'!B379&amp;IFERROR(IF(INDEX(APOIO!$A$5:$A$50,MATCH('INF GERAIS'!N379,APOIO!$B$5:$B$50,0))="NÃO",APOIO!$A$2&amp;"NÃO VÁLIDO",""),"")</f>
        <v>2014.0356</v>
      </c>
      <c r="C379" s="30" t="str">
        <f>'INF GERAIS'!C379</f>
        <v>MATA SUL</v>
      </c>
      <c r="D379" s="30" t="str">
        <f>'INF GERAIS'!D379</f>
        <v>SÃO JOSÉ DA COROA GRANDE</v>
      </c>
      <c r="E379" s="30" t="str">
        <f>'INF GERAIS'!E379</f>
        <v xml:space="preserve">CONSTRUÇÃO DE UM PORTAL DE ENTRADA NA CIDADE </v>
      </c>
      <c r="F379" s="30" t="str">
        <f>'INF GERAIS'!G379</f>
        <v>NORMAL</v>
      </c>
      <c r="G379" s="18"/>
      <c r="H379" s="10"/>
      <c r="I379" s="34"/>
      <c r="J379" s="34"/>
      <c r="K379" s="18"/>
      <c r="L379" s="10"/>
      <c r="M379" s="34"/>
      <c r="N379" s="34"/>
      <c r="O379" s="18"/>
      <c r="P379" s="10"/>
      <c r="Q379" s="34"/>
      <c r="R379" s="34"/>
    </row>
    <row r="380" spans="2:18" ht="29" x14ac:dyDescent="0.35">
      <c r="B380" s="30" t="str">
        <f>'INF GERAIS'!B380&amp;IFERROR(IF(INDEX(APOIO!$A$5:$A$50,MATCH('INF GERAIS'!N380,APOIO!$B$5:$B$50,0))="NÃO",APOIO!$A$2&amp;"NÃO VÁLIDO",""),"")</f>
        <v>2014.0357</v>
      </c>
      <c r="C380" s="30" t="str">
        <f>'INF GERAIS'!C380</f>
        <v>MATA SUL</v>
      </c>
      <c r="D380" s="30" t="str">
        <f>'INF GERAIS'!D380</f>
        <v>SÃO JOSÉ DA COROA GRANDE</v>
      </c>
      <c r="E380" s="30" t="str">
        <f>'INF GERAIS'!E380</f>
        <v xml:space="preserve">SERVIÇOS DE PAVIMENTAÇÃO EM DIVERSAS RUAS DO MUNICÍPIO </v>
      </c>
      <c r="F380" s="30" t="str">
        <f>'INF GERAIS'!G380</f>
        <v>NORMAL</v>
      </c>
      <c r="G380" s="18"/>
      <c r="H380" s="10"/>
      <c r="I380" s="34"/>
      <c r="J380" s="34"/>
      <c r="K380" s="18"/>
      <c r="L380" s="10"/>
      <c r="M380" s="34"/>
      <c r="N380" s="34"/>
      <c r="O380" s="18"/>
      <c r="P380" s="10"/>
      <c r="Q380" s="34"/>
      <c r="R380" s="34"/>
    </row>
    <row r="381" spans="2:18" ht="29" x14ac:dyDescent="0.35">
      <c r="B381" s="30" t="str">
        <f>'INF GERAIS'!B381&amp;IFERROR(IF(INDEX(APOIO!$A$5:$A$50,MATCH('INF GERAIS'!N381,APOIO!$B$5:$B$50,0))="NÃO",APOIO!$A$2&amp;"NÃO VÁLIDO",""),"")</f>
        <v>2014.0358</v>
      </c>
      <c r="C381" s="30" t="str">
        <f>'INF GERAIS'!C381</f>
        <v>SERTÃO CENTRAL</v>
      </c>
      <c r="D381" s="30" t="str">
        <f>'INF GERAIS'!D381</f>
        <v>SÃO JOSÉ DO BELMONTE</v>
      </c>
      <c r="E381" s="30" t="str">
        <f>'INF GERAIS'!E381</f>
        <v>CONSTRUÇÃO DE UNIDADE MISTA EM SÃO JOSÉ DO BELMONTE</v>
      </c>
      <c r="F381" s="30" t="str">
        <f>'INF GERAIS'!G381</f>
        <v>NORMAL</v>
      </c>
      <c r="G381" s="18"/>
      <c r="H381" s="10"/>
      <c r="I381" s="34"/>
      <c r="J381" s="34"/>
      <c r="K381" s="18"/>
      <c r="L381" s="10"/>
      <c r="M381" s="34"/>
      <c r="N381" s="34"/>
      <c r="O381" s="18"/>
      <c r="P381" s="10"/>
      <c r="Q381" s="34"/>
      <c r="R381" s="34"/>
    </row>
    <row r="382" spans="2:18" ht="43.5" x14ac:dyDescent="0.35">
      <c r="B382" s="30" t="str">
        <f>'INF GERAIS'!B382&amp;IFERROR(IF(INDEX(APOIO!$A$5:$A$50,MATCH('INF GERAIS'!N382,APOIO!$B$5:$B$50,0))="NÃO",APOIO!$A$2&amp;"NÃO VÁLIDO",""),"")</f>
        <v>2014.0359</v>
      </c>
      <c r="C382" s="30" t="str">
        <f>'INF GERAIS'!C382</f>
        <v>SERTÃO DO PAJEÚ</v>
      </c>
      <c r="D382" s="30" t="str">
        <f>'INF GERAIS'!D382</f>
        <v>SÃO JOSÉ DO EGITO</v>
      </c>
      <c r="E382" s="30" t="str">
        <f>'INF GERAIS'!E382</f>
        <v>PERFURAÇÃO E INSTALAÇÃO DE POÇOS TUBULARES EM ROCHA CRISTALINA</v>
      </c>
      <c r="F382" s="30" t="str">
        <f>'INF GERAIS'!G382</f>
        <v>NORMAL</v>
      </c>
      <c r="G382" s="18"/>
      <c r="H382" s="10"/>
      <c r="I382" s="34"/>
      <c r="J382" s="34"/>
      <c r="K382" s="18"/>
      <c r="L382" s="10"/>
      <c r="M382" s="34"/>
      <c r="N382" s="34"/>
      <c r="O382" s="18"/>
      <c r="P382" s="10"/>
      <c r="Q382" s="34"/>
      <c r="R382" s="34"/>
    </row>
    <row r="383" spans="2:18" ht="43.5" x14ac:dyDescent="0.35">
      <c r="B383" s="30" t="str">
        <f>'INF GERAIS'!B383&amp;IFERROR(IF(INDEX(APOIO!$A$5:$A$50,MATCH('INF GERAIS'!N383,APOIO!$B$5:$B$50,0))="NÃO",APOIO!$A$2&amp;"NÃO VÁLIDO",""),"")</f>
        <v>2014.0360</v>
      </c>
      <c r="C383" s="30" t="str">
        <f>'INF GERAIS'!C383</f>
        <v>SERTÃO DO PAJEÚ</v>
      </c>
      <c r="D383" s="30" t="str">
        <f>'INF GERAIS'!D383</f>
        <v>SÃO JOSÉ DO EGITO</v>
      </c>
      <c r="E383" s="30" t="str">
        <f>'INF GERAIS'!E383</f>
        <v>PAVIMENTAÇÃO DE VIAS PÚBLICAS</v>
      </c>
      <c r="F383" s="30" t="str">
        <f>'INF GERAIS'!G383</f>
        <v>NORMAL</v>
      </c>
      <c r="G383" s="18"/>
      <c r="H383" s="10"/>
      <c r="I383" s="34"/>
      <c r="J383" s="34"/>
      <c r="K383" s="18"/>
      <c r="L383" s="10"/>
      <c r="M383" s="34"/>
      <c r="N383" s="34"/>
      <c r="O383" s="18"/>
      <c r="P383" s="10"/>
      <c r="Q383" s="34"/>
      <c r="R383" s="34"/>
    </row>
    <row r="384" spans="2:18" ht="29" x14ac:dyDescent="0.35">
      <c r="B384" s="30" t="str">
        <f>'INF GERAIS'!B384&amp;IFERROR(IF(INDEX(APOIO!$A$5:$A$50,MATCH('INF GERAIS'!N384,APOIO!$B$5:$B$50,0))="NÃO",APOIO!$A$2&amp;"NÃO VÁLIDO",""),"")</f>
        <v>2014.0361</v>
      </c>
      <c r="C384" s="30" t="str">
        <f>'INF GERAIS'!C384</f>
        <v>METROPOLITANA</v>
      </c>
      <c r="D384" s="30" t="str">
        <f>'INF GERAIS'!D384</f>
        <v>SÃO LOURENÇO DA MATA</v>
      </c>
      <c r="E384" s="30" t="str">
        <f>'INF GERAIS'!E384</f>
        <v>CONSTRUÇÃO DO CENTRO MULTI-CULTURAL</v>
      </c>
      <c r="F384" s="30" t="str">
        <f>'INF GERAIS'!G384</f>
        <v>NORMAL</v>
      </c>
      <c r="G384" s="18"/>
      <c r="H384" s="10"/>
      <c r="I384" s="34"/>
      <c r="J384" s="34"/>
      <c r="K384" s="18"/>
      <c r="L384" s="10"/>
      <c r="M384" s="34"/>
      <c r="N384" s="34"/>
      <c r="O384" s="18"/>
      <c r="P384" s="10"/>
      <c r="Q384" s="34"/>
      <c r="R384" s="34"/>
    </row>
    <row r="385" spans="2:18" ht="29" x14ac:dyDescent="0.35">
      <c r="B385" s="30" t="str">
        <f>'INF GERAIS'!B385&amp;IFERROR(IF(INDEX(APOIO!$A$5:$A$50,MATCH('INF GERAIS'!N385,APOIO!$B$5:$B$50,0))="NÃO",APOIO!$A$2&amp;"NÃO VÁLIDO",""),"")</f>
        <v>2014.0362</v>
      </c>
      <c r="C385" s="30" t="str">
        <f>'INF GERAIS'!C385</f>
        <v>METROPOLITANA</v>
      </c>
      <c r="D385" s="30" t="str">
        <f>'INF GERAIS'!D385</f>
        <v>SÃO LOURENÇO DA MATA</v>
      </c>
      <c r="E385" s="30" t="str">
        <f>'INF GERAIS'!E385</f>
        <v>CONSTRUÇÃO DE UNIDADE MISTA DE SAÚDE - UPINHA</v>
      </c>
      <c r="F385" s="30" t="str">
        <f>'INF GERAIS'!G385</f>
        <v>NORMAL</v>
      </c>
      <c r="G385" s="18"/>
      <c r="H385" s="10"/>
      <c r="I385" s="34"/>
      <c r="J385" s="34"/>
      <c r="K385" s="18"/>
      <c r="L385" s="10"/>
      <c r="M385" s="34"/>
      <c r="N385" s="34"/>
      <c r="O385" s="18"/>
      <c r="P385" s="10"/>
      <c r="Q385" s="34"/>
      <c r="R385" s="34"/>
    </row>
    <row r="386" spans="2:18" ht="58" x14ac:dyDescent="0.35">
      <c r="B386" s="30" t="str">
        <f>'INF GERAIS'!B386&amp;IFERROR(IF(INDEX(APOIO!$A$5:$A$50,MATCH('INF GERAIS'!N386,APOIO!$B$5:$B$50,0))="NÃO",APOIO!$A$2&amp;"NÃO VÁLIDO",""),"")</f>
        <v>2014.0363</v>
      </c>
      <c r="C386" s="30" t="str">
        <f>'INF GERAIS'!C386</f>
        <v>AGRESTE SETENTRIONAL</v>
      </c>
      <c r="D386" s="30" t="str">
        <f>'INF GERAIS'!D386</f>
        <v>SÃO VICENTE FERRER</v>
      </c>
      <c r="E386" s="30" t="str">
        <f>'INF GERAIS'!E386</f>
        <v>PAVIMENTAÇÃO EM PARALELEPÍPEDOS GRANÍTICOS EM DIVERSAS RUAS DA SEDE DO MUNICÍPIO</v>
      </c>
      <c r="F386" s="30" t="str">
        <f>'INF GERAIS'!G386</f>
        <v>NORMAL</v>
      </c>
      <c r="G386" s="18"/>
      <c r="H386" s="10"/>
      <c r="I386" s="34"/>
      <c r="J386" s="34"/>
      <c r="K386" s="18"/>
      <c r="L386" s="10"/>
      <c r="M386" s="34"/>
      <c r="N386" s="34"/>
      <c r="O386" s="18"/>
      <c r="P386" s="10"/>
      <c r="Q386" s="34"/>
      <c r="R386" s="34"/>
    </row>
    <row r="387" spans="2:18" ht="72.5" x14ac:dyDescent="0.35">
      <c r="B387" s="30" t="str">
        <f>'INF GERAIS'!B387&amp;IFERROR(IF(INDEX(APOIO!$A$5:$A$50,MATCH('INF GERAIS'!N387,APOIO!$B$5:$B$50,0))="NÃO",APOIO!$A$2&amp;"NÃO VÁLIDO",""),"")</f>
        <v>2014.0364</v>
      </c>
      <c r="C387" s="30" t="str">
        <f>'INF GERAIS'!C387</f>
        <v>AGRESTE SETENTRIONAL</v>
      </c>
      <c r="D387" s="30" t="str">
        <f>'INF GERAIS'!D387</f>
        <v>SÃO VICENTE FERRER</v>
      </c>
      <c r="E387" s="30" t="str">
        <f>'INF GERAIS'!E387</f>
        <v xml:space="preserve">PAVIMENTAÇÃO EM PARALELEPÍPEDOS GRANÍTICOS, DRENAGEM E SINALIZAÇÃO VIÁRIA DE DIVERSAS RUAS NO 1º DISTRITO DE SIRIJI </v>
      </c>
      <c r="F387" s="30" t="str">
        <f>'INF GERAIS'!G387</f>
        <v>NORMAL</v>
      </c>
      <c r="G387" s="18"/>
      <c r="H387" s="10"/>
      <c r="I387" s="34"/>
      <c r="J387" s="34"/>
      <c r="K387" s="18"/>
      <c r="L387" s="10"/>
      <c r="M387" s="34"/>
      <c r="N387" s="34"/>
      <c r="O387" s="18"/>
      <c r="P387" s="10"/>
      <c r="Q387" s="34"/>
      <c r="R387" s="34"/>
    </row>
    <row r="388" spans="2:18" ht="43.5" x14ac:dyDescent="0.35">
      <c r="B388" s="30" t="str">
        <f>'INF GERAIS'!B388&amp;IFERROR(IF(INDEX(APOIO!$A$5:$A$50,MATCH('INF GERAIS'!N388,APOIO!$B$5:$B$50,0))="NÃO",APOIO!$A$2&amp;"NÃO VÁLIDO",""),"")</f>
        <v>2014.0365</v>
      </c>
      <c r="C388" s="30" t="str">
        <f>'INF GERAIS'!C388</f>
        <v>SERTÃO DO PAJEÚ</v>
      </c>
      <c r="D388" s="30" t="str">
        <f>'INF GERAIS'!D388</f>
        <v>SERRA TALHADA</v>
      </c>
      <c r="E388" s="30" t="str">
        <f>'INF GERAIS'!E388</f>
        <v xml:space="preserve">PAVIMENTAÇÃO ASFALTICA E EM PEDRA GRANITICA </v>
      </c>
      <c r="F388" s="30" t="str">
        <f>'INF GERAIS'!G388</f>
        <v>NORMAL</v>
      </c>
      <c r="G388" s="18"/>
      <c r="H388" s="10"/>
      <c r="I388" s="34"/>
      <c r="J388" s="34"/>
      <c r="K388" s="18"/>
      <c r="L388" s="10"/>
      <c r="M388" s="34"/>
      <c r="N388" s="34"/>
      <c r="O388" s="18"/>
      <c r="P388" s="10"/>
      <c r="Q388" s="34"/>
      <c r="R388" s="34"/>
    </row>
    <row r="389" spans="2:18" ht="43.5" x14ac:dyDescent="0.35">
      <c r="B389" s="30" t="str">
        <f>'INF GERAIS'!B389&amp;IFERROR(IF(INDEX(APOIO!$A$5:$A$50,MATCH('INF GERAIS'!N389,APOIO!$B$5:$B$50,0))="NÃO",APOIO!$A$2&amp;"NÃO VÁLIDO",""),"")</f>
        <v>2014.0366</v>
      </c>
      <c r="C389" s="30" t="str">
        <f>'INF GERAIS'!C389</f>
        <v>SERTÃO DO PAJEÚ</v>
      </c>
      <c r="D389" s="30" t="str">
        <f>'INF GERAIS'!D389</f>
        <v>SERRA TALHADA</v>
      </c>
      <c r="E389" s="30" t="str">
        <f>'INF GERAIS'!E389</f>
        <v xml:space="preserve"> IMPLANTAÇÃO DO TERMINAL DE TRANSPORTE ALTERNATIVO</v>
      </c>
      <c r="F389" s="30" t="str">
        <f>'INF GERAIS'!G389</f>
        <v>NORMAL</v>
      </c>
      <c r="G389" s="18"/>
      <c r="H389" s="10"/>
      <c r="I389" s="34"/>
      <c r="J389" s="34"/>
      <c r="K389" s="18"/>
      <c r="L389" s="10"/>
      <c r="M389" s="34"/>
      <c r="N389" s="34"/>
      <c r="O389" s="18"/>
      <c r="P389" s="10"/>
      <c r="Q389" s="34"/>
      <c r="R389" s="34"/>
    </row>
    <row r="390" spans="2:18" ht="43.5" x14ac:dyDescent="0.35">
      <c r="B390" s="30" t="str">
        <f>'INF GERAIS'!B390&amp;IFERROR(IF(INDEX(APOIO!$A$5:$A$50,MATCH('INF GERAIS'!N390,APOIO!$B$5:$B$50,0))="NÃO",APOIO!$A$2&amp;"NÃO VÁLIDO",""),"")</f>
        <v>2014.0367</v>
      </c>
      <c r="C390" s="30" t="str">
        <f>'INF GERAIS'!C390</f>
        <v>SERTÃO DO PAJEÚ</v>
      </c>
      <c r="D390" s="30" t="str">
        <f>'INF GERAIS'!D390</f>
        <v>SERRA TALHADA</v>
      </c>
      <c r="E390" s="30" t="str">
        <f>'INF GERAIS'!E390</f>
        <v>REFORMA DAS PRAÇA E DOS CANTEIROS</v>
      </c>
      <c r="F390" s="30" t="str">
        <f>'INF GERAIS'!G390</f>
        <v>NORMAL</v>
      </c>
      <c r="G390" s="18"/>
      <c r="H390" s="10"/>
      <c r="I390" s="34"/>
      <c r="J390" s="34"/>
      <c r="K390" s="18"/>
      <c r="L390" s="10"/>
      <c r="M390" s="34"/>
      <c r="N390" s="34"/>
      <c r="O390" s="18"/>
      <c r="P390" s="10"/>
      <c r="Q390" s="34"/>
      <c r="R390" s="34"/>
    </row>
    <row r="391" spans="2:18" ht="87" x14ac:dyDescent="0.35">
      <c r="B391" s="30" t="str">
        <f>'INF GERAIS'!B391&amp;IFERROR(IF(INDEX(APOIO!$A$5:$A$50,MATCH('INF GERAIS'!N391,APOIO!$B$5:$B$50,0))="NÃO",APOIO!$A$2&amp;"NÃO VÁLIDO",""),"")</f>
        <v>2014.0368</v>
      </c>
      <c r="C391" s="30" t="str">
        <f>'INF GERAIS'!C391</f>
        <v>SERTÃO CENTRAL</v>
      </c>
      <c r="D391" s="30" t="str">
        <f>'INF GERAIS'!D391</f>
        <v>SERRITA</v>
      </c>
      <c r="E391" s="30" t="str">
        <f>'INF GERAIS'!E391</f>
        <v xml:space="preserve">PAVIMENTAÇÃO ASFALTICA NA RUA AMANCIO HORACIO E AVENIDA MAVIAEL DA FRANCA SAMPAIO, PAVIMENTAÇÃO EM PARALEPIPEDO NAS VILAS DE JUA  E IPUEIRA </v>
      </c>
      <c r="F391" s="30" t="str">
        <f>'INF GERAIS'!G391</f>
        <v>NORMAL</v>
      </c>
      <c r="G391" s="18"/>
      <c r="H391" s="10"/>
      <c r="I391" s="34"/>
      <c r="J391" s="34"/>
      <c r="K391" s="18"/>
      <c r="L391" s="10"/>
      <c r="M391" s="34"/>
      <c r="N391" s="34"/>
      <c r="O391" s="18"/>
      <c r="P391" s="10"/>
      <c r="Q391" s="34"/>
      <c r="R391" s="34"/>
    </row>
    <row r="392" spans="2:18" ht="130.5" x14ac:dyDescent="0.35">
      <c r="B392" s="30" t="str">
        <f>'INF GERAIS'!B392&amp;IFERROR(IF(INDEX(APOIO!$A$5:$A$50,MATCH('INF GERAIS'!N392,APOIO!$B$5:$B$50,0))="NÃO",APOIO!$A$2&amp;"NÃO VÁLIDO",""),"")</f>
        <v>2014.0369</v>
      </c>
      <c r="C392" s="30" t="str">
        <f>'INF GERAIS'!C392</f>
        <v>SERTÃO DO MOXOTÓ</v>
      </c>
      <c r="D392" s="30" t="str">
        <f>'INF GERAIS'!D392</f>
        <v>SERTÂNIA</v>
      </c>
      <c r="E392" s="30" t="str">
        <f>'INF GERAIS'!E392</f>
        <v>CONSTRUÇÃO DAS MURALHAS DAS CRECHES TIPO B E C LOCALIZADAS NAS RUAS EDSON LEITE, NO BAIRRO JOÃO ALEXANDRE, NA SEDE DO MUNICÍPIO; E RUA DR. UBIRAJARA CHAVES, NO BAIRRO ALTO DA CONCEIÇÃO, NA SEDE DO MUNICÍPIO.</v>
      </c>
      <c r="F392" s="30" t="str">
        <f>'INF GERAIS'!G392</f>
        <v>NORMAL</v>
      </c>
      <c r="G392" s="18"/>
      <c r="H392" s="10"/>
      <c r="I392" s="34"/>
      <c r="J392" s="34"/>
      <c r="K392" s="18"/>
      <c r="L392" s="10"/>
      <c r="M392" s="34"/>
      <c r="N392" s="34"/>
      <c r="O392" s="18"/>
      <c r="P392" s="10"/>
      <c r="Q392" s="34"/>
      <c r="R392" s="34"/>
    </row>
    <row r="393" spans="2:18" ht="58" x14ac:dyDescent="0.35">
      <c r="B393" s="30" t="str">
        <f>'INF GERAIS'!B393&amp;IFERROR(IF(INDEX(APOIO!$A$5:$A$50,MATCH('INF GERAIS'!N393,APOIO!$B$5:$B$50,0))="NÃO",APOIO!$A$2&amp;"NÃO VÁLIDO",""),"")</f>
        <v>2014.0370</v>
      </c>
      <c r="C393" s="30" t="str">
        <f>'INF GERAIS'!C393</f>
        <v>SERTÃO DO MOXOTÓ</v>
      </c>
      <c r="D393" s="30" t="str">
        <f>'INF GERAIS'!D393</f>
        <v>SERTÂNIA</v>
      </c>
      <c r="E393" s="30" t="str">
        <f>'INF GERAIS'!E393</f>
        <v>CONSTRUÇÃO DE OBRAS DE ABASTECIMENTO DE ÁGUA, NAS VILAS RIO DA BARRA, 4º DISTRITO E ALBUQUERQUE NÉ, 5º DISTRITO.</v>
      </c>
      <c r="F393" s="30" t="str">
        <f>'INF GERAIS'!G393</f>
        <v>NORMAL</v>
      </c>
      <c r="G393" s="18"/>
      <c r="H393" s="10"/>
      <c r="I393" s="34"/>
      <c r="J393" s="34"/>
      <c r="K393" s="18"/>
      <c r="L393" s="10"/>
      <c r="M393" s="34"/>
      <c r="N393" s="34"/>
      <c r="O393" s="18"/>
      <c r="P393" s="10"/>
      <c r="Q393" s="34"/>
      <c r="R393" s="34"/>
    </row>
    <row r="394" spans="2:18" ht="174" x14ac:dyDescent="0.35">
      <c r="B394" s="30" t="str">
        <f>'INF GERAIS'!B394&amp;IFERROR(IF(INDEX(APOIO!$A$5:$A$50,MATCH('INF GERAIS'!N394,APOIO!$B$5:$B$50,0))="NÃO",APOIO!$A$2&amp;"NÃO VÁLIDO",""),"")</f>
        <v>2014.0371</v>
      </c>
      <c r="C394" s="30" t="str">
        <f>'INF GERAIS'!C394</f>
        <v>SERTÃO DO MOXOTÓ</v>
      </c>
      <c r="D394" s="30" t="str">
        <f>'INF GERAIS'!D394</f>
        <v>SERTÂNIA</v>
      </c>
      <c r="E394" s="30" t="str">
        <f>'INF GERAIS'!E394</f>
        <v>CONSTRUÇÃO DE OBRA DE PAVIMENTAÇÃO COM PEDRA GRANÍTICA DAS RUAS JOÃO RODRIGUES E JOSÉ RODRIGUES (FERRO VELHO), RUA I E RUA II (FERRO NOVO), RUA EXPEDITO SALVADOR E PAULO BARROS CORREIA (MARIO MELO NOVA), RUA JOÃO ALVES (ALTO DO RIO BRANCO), RUA TEOBALDO ALVES E TRAVESSA FREI DAMIÃO (COHAB), TRAVESSA PRESIDENTE VARGAS.</v>
      </c>
      <c r="F394" s="30" t="str">
        <f>'INF GERAIS'!G394</f>
        <v>NORMAL</v>
      </c>
      <c r="G394" s="18"/>
      <c r="H394" s="10"/>
      <c r="I394" s="34"/>
      <c r="J394" s="34"/>
      <c r="K394" s="18"/>
      <c r="L394" s="10"/>
      <c r="M394" s="34"/>
      <c r="N394" s="34"/>
      <c r="O394" s="18"/>
      <c r="P394" s="10"/>
      <c r="Q394" s="34"/>
      <c r="R394" s="34"/>
    </row>
    <row r="395" spans="2:18" ht="72.5" x14ac:dyDescent="0.35">
      <c r="B395" s="1635" t="str">
        <f>'INF GERAIS'!B395&amp;IFERROR(IF(INDEX(APOIO!$A$5:$A$50,MATCH('INF GERAIS'!N395,APOIO!$B$5:$B$50,0))="NÃO",APOIO!$A$2&amp;"NÃO VÁLIDO",""),"")</f>
        <v>2014.0446
NÃO VÁLIDO</v>
      </c>
      <c r="C395" s="1635" t="str">
        <f>'INF GERAIS'!C395</f>
        <v>SERTÃO DO MOXOTÓ</v>
      </c>
      <c r="D395" s="1635" t="str">
        <f>'INF GERAIS'!D395</f>
        <v>SERTÂNIA</v>
      </c>
      <c r="E395" s="1635" t="str">
        <f>'INF GERAIS'!E395</f>
        <v>CONSTRUÇÃO DE PAVIMENTAÇÃO EM PEDRA GRANÍTICA NA RUA JOÃO ALVES, BAIRRO ALTO DO RIO BRANCO, NA SEDE DO MUNICÍPIO DE SERTÂNIA</v>
      </c>
      <c r="F395" s="1635" t="str">
        <f>'INF GERAIS'!G395</f>
        <v>NORMAL</v>
      </c>
      <c r="G395" s="18"/>
      <c r="H395" s="233"/>
      <c r="I395" s="34"/>
      <c r="J395" s="34"/>
      <c r="K395" s="18"/>
      <c r="L395" s="233"/>
      <c r="M395" s="34"/>
      <c r="N395" s="34"/>
      <c r="O395" s="18"/>
      <c r="P395" s="233"/>
      <c r="Q395" s="34"/>
      <c r="R395" s="34"/>
    </row>
    <row r="396" spans="2:18" ht="29" x14ac:dyDescent="0.35">
      <c r="B396" s="30" t="str">
        <f>'INF GERAIS'!B396&amp;IFERROR(IF(INDEX(APOIO!$A$5:$A$50,MATCH('INF GERAIS'!N396,APOIO!$B$5:$B$50,0))="NÃO",APOIO!$A$2&amp;"NÃO VÁLIDO",""),"")</f>
        <v>2014.0372</v>
      </c>
      <c r="C396" s="30" t="str">
        <f>'INF GERAIS'!C396</f>
        <v>MATA SUL</v>
      </c>
      <c r="D396" s="30" t="str">
        <f>'INF GERAIS'!D396</f>
        <v>SIRINHAÉM</v>
      </c>
      <c r="E396" s="30" t="str">
        <f>'INF GERAIS'!E396</f>
        <v xml:space="preserve"> DRENAGEM EM TORNO DA ACADEMIA DAS CIDADES</v>
      </c>
      <c r="F396" s="30" t="str">
        <f>'INF GERAIS'!G396</f>
        <v>NORMAL</v>
      </c>
      <c r="G396" s="18"/>
      <c r="H396" s="10"/>
      <c r="I396" s="34"/>
      <c r="J396" s="34"/>
      <c r="K396" s="18"/>
      <c r="L396" s="10"/>
      <c r="M396" s="34"/>
      <c r="N396" s="34"/>
      <c r="O396" s="18"/>
      <c r="P396" s="10"/>
      <c r="Q396" s="34"/>
      <c r="R396" s="34"/>
    </row>
    <row r="397" spans="2:18" ht="58" x14ac:dyDescent="0.35">
      <c r="B397" s="30" t="str">
        <f>'INF GERAIS'!B397&amp;IFERROR(IF(INDEX(APOIO!$A$5:$A$50,MATCH('INF GERAIS'!N397,APOIO!$B$5:$B$50,0))="NÃO",APOIO!$A$2&amp;"NÃO VÁLIDO",""),"")</f>
        <v>2014.0373
NÃO VÁLIDO</v>
      </c>
      <c r="C397" s="30" t="str">
        <f>'INF GERAIS'!C397</f>
        <v>MATA SUL</v>
      </c>
      <c r="D397" s="30" t="str">
        <f>'INF GERAIS'!D397</f>
        <v>SIRINHAÉM</v>
      </c>
      <c r="E397" s="30" t="str">
        <f>'INF GERAIS'!E397</f>
        <v>RECUPERAÇÃO E MELHORIA DA QUADRA DA COLONIA DOS PESCADORES NO DISTRITO DA BARRA DE SIRINHAÉM</v>
      </c>
      <c r="F397" s="30" t="str">
        <f>'INF GERAIS'!G397</f>
        <v>NORMAL</v>
      </c>
      <c r="G397" s="18"/>
      <c r="H397" s="10"/>
      <c r="I397" s="34"/>
      <c r="J397" s="34"/>
      <c r="K397" s="18"/>
      <c r="L397" s="10"/>
      <c r="M397" s="34"/>
      <c r="N397" s="34"/>
      <c r="O397" s="18"/>
      <c r="P397" s="10"/>
      <c r="Q397" s="34"/>
      <c r="R397" s="34"/>
    </row>
    <row r="398" spans="2:18" ht="43.5" x14ac:dyDescent="0.35">
      <c r="B398" s="30" t="str">
        <f>'INF GERAIS'!B398&amp;IFERROR(IF(INDEX(APOIO!$A$5:$A$50,MATCH('INF GERAIS'!N398,APOIO!$B$5:$B$50,0))="NÃO",APOIO!$A$2&amp;"NÃO VÁLIDO",""),"")</f>
        <v>2014.0374</v>
      </c>
      <c r="C398" s="30" t="str">
        <f>'INF GERAIS'!C398</f>
        <v>MATA SUL</v>
      </c>
      <c r="D398" s="30" t="str">
        <f>'INF GERAIS'!D398</f>
        <v>SIRINHAÉM</v>
      </c>
      <c r="E398" s="30" t="str">
        <f>'INF GERAIS'!E398</f>
        <v>URBANIZAÇÃO DAS RUAS MARQUES DE OLINDA , SEBASTIÃO CHAVES  E SÃO FRANCISCO</v>
      </c>
      <c r="F398" s="30" t="str">
        <f>'INF GERAIS'!G398</f>
        <v>NORMAL</v>
      </c>
      <c r="G398" s="18"/>
      <c r="H398" s="10"/>
      <c r="I398" s="34"/>
      <c r="J398" s="34"/>
      <c r="K398" s="18"/>
      <c r="L398" s="10"/>
      <c r="M398" s="34"/>
      <c r="N398" s="34"/>
      <c r="O398" s="18"/>
      <c r="P398" s="10"/>
      <c r="Q398" s="34"/>
      <c r="R398" s="34"/>
    </row>
    <row r="399" spans="2:18" ht="43.5" x14ac:dyDescent="0.35">
      <c r="B399" s="30" t="str">
        <f>'INF GERAIS'!B399&amp;IFERROR(IF(INDEX(APOIO!$A$5:$A$50,MATCH('INF GERAIS'!N399,APOIO!$B$5:$B$50,0))="NÃO",APOIO!$A$2&amp;"NÃO VÁLIDO",""),"")</f>
        <v>2014.0375</v>
      </c>
      <c r="C399" s="30" t="str">
        <f>'INF GERAIS'!C399</f>
        <v>MATA SUL</v>
      </c>
      <c r="D399" s="30" t="str">
        <f>'INF GERAIS'!D399</f>
        <v>SIRINHAÉM</v>
      </c>
      <c r="E399" s="30" t="str">
        <f>'INF GERAIS'!E399</f>
        <v>PAVIMENTAÇÃO EM PARALELEPIPEDOS GRANITICOS DA RUA DA JAQUEIRA</v>
      </c>
      <c r="F399" s="30" t="str">
        <f>'INF GERAIS'!G399</f>
        <v>NORMAL</v>
      </c>
      <c r="G399" s="18"/>
      <c r="H399" s="10"/>
      <c r="I399" s="34"/>
      <c r="J399" s="34"/>
      <c r="K399" s="18"/>
      <c r="L399" s="10"/>
      <c r="M399" s="34"/>
      <c r="N399" s="34"/>
      <c r="O399" s="18"/>
      <c r="P399" s="10"/>
      <c r="Q399" s="34"/>
      <c r="R399" s="34"/>
    </row>
    <row r="400" spans="2:18" ht="43.5" x14ac:dyDescent="0.35">
      <c r="B400" s="30" t="str">
        <f>'INF GERAIS'!B400&amp;IFERROR(IF(INDEX(APOIO!$A$5:$A$50,MATCH('INF GERAIS'!N400,APOIO!$B$5:$B$50,0))="NÃO",APOIO!$A$2&amp;"NÃO VÁLIDO",""),"")</f>
        <v>2014.0376</v>
      </c>
      <c r="C400" s="30" t="str">
        <f>'INF GERAIS'!C400</f>
        <v>SERTÃO DO PAJEÚ</v>
      </c>
      <c r="D400" s="30" t="str">
        <f>'INF GERAIS'!D400</f>
        <v>SOLIDÃO</v>
      </c>
      <c r="E400" s="30" t="str">
        <f>'INF GERAIS'!E400</f>
        <v>CONSTRUÇÃO DA PRAÇA DE ALIMENTAÇÃO JOSÉ BARROS SOBRINHO</v>
      </c>
      <c r="F400" s="30" t="str">
        <f>'INF GERAIS'!G400</f>
        <v>NORMAL</v>
      </c>
      <c r="G400" s="18"/>
      <c r="H400" s="10"/>
      <c r="I400" s="34"/>
      <c r="J400" s="34"/>
      <c r="K400" s="18"/>
      <c r="L400" s="10"/>
      <c r="M400" s="34"/>
      <c r="N400" s="34"/>
      <c r="O400" s="18"/>
      <c r="P400" s="10"/>
      <c r="Q400" s="34"/>
      <c r="R400" s="34"/>
    </row>
    <row r="401" spans="2:18" ht="43.5" x14ac:dyDescent="0.35">
      <c r="B401" s="30" t="str">
        <f>'INF GERAIS'!B401&amp;IFERROR(IF(INDEX(APOIO!$A$5:$A$50,MATCH('INF GERAIS'!N401,APOIO!$B$5:$B$50,0))="NÃO",APOIO!$A$2&amp;"NÃO VÁLIDO",""),"")</f>
        <v>2014.0377</v>
      </c>
      <c r="C401" s="30" t="str">
        <f>'INF GERAIS'!C401</f>
        <v>SERTÃO DO PAJEÚ</v>
      </c>
      <c r="D401" s="30" t="str">
        <f>'INF GERAIS'!D401</f>
        <v>SOLIDÃO</v>
      </c>
      <c r="E401" s="30" t="str">
        <f>'INF GERAIS'!E401</f>
        <v>CONSTRUÇÃO DE UMA QUADRA POLIESPORTIVA DESCOBERTA NA AREA URBANA</v>
      </c>
      <c r="F401" s="30" t="str">
        <f>'INF GERAIS'!G401</f>
        <v>NORMAL</v>
      </c>
      <c r="G401" s="18"/>
      <c r="H401" s="10"/>
      <c r="I401" s="34"/>
      <c r="J401" s="34"/>
      <c r="K401" s="18"/>
      <c r="L401" s="10"/>
      <c r="M401" s="34"/>
      <c r="N401" s="34"/>
      <c r="O401" s="18"/>
      <c r="P401" s="10"/>
      <c r="Q401" s="34"/>
      <c r="R401" s="34"/>
    </row>
    <row r="402" spans="2:18" ht="43.5" x14ac:dyDescent="0.35">
      <c r="B402" s="30" t="str">
        <f>'INF GERAIS'!B402&amp;IFERROR(IF(INDEX(APOIO!$A$5:$A$50,MATCH('INF GERAIS'!N402,APOIO!$B$5:$B$50,0))="NÃO",APOIO!$A$2&amp;"NÃO VÁLIDO",""),"")</f>
        <v>2014.0378</v>
      </c>
      <c r="C402" s="30" t="str">
        <f>'INF GERAIS'!C402</f>
        <v>SERTÃO DO PAJEÚ</v>
      </c>
      <c r="D402" s="30" t="str">
        <f>'INF GERAIS'!D402</f>
        <v>SOLIDÃO</v>
      </c>
      <c r="E402" s="30" t="str">
        <f>'INF GERAIS'!E402</f>
        <v xml:space="preserve">REFORMA DA ESCOLA MUNICIPAL JOSÉ GONÇALVES DO NASCIMENTO </v>
      </c>
      <c r="F402" s="30" t="str">
        <f>'INF GERAIS'!G402</f>
        <v>NORMAL</v>
      </c>
      <c r="G402" s="18"/>
      <c r="H402" s="10"/>
      <c r="I402" s="34"/>
      <c r="J402" s="34"/>
      <c r="K402" s="18"/>
      <c r="L402" s="10"/>
      <c r="M402" s="34"/>
      <c r="N402" s="34"/>
      <c r="O402" s="18"/>
      <c r="P402" s="10"/>
      <c r="Q402" s="34"/>
      <c r="R402" s="34"/>
    </row>
    <row r="403" spans="2:18" ht="43.5" x14ac:dyDescent="0.35">
      <c r="B403" s="30" t="str">
        <f>'INF GERAIS'!B403&amp;IFERROR(IF(INDEX(APOIO!$A$5:$A$50,MATCH('INF GERAIS'!N403,APOIO!$B$5:$B$50,0))="NÃO",APOIO!$A$2&amp;"NÃO VÁLIDO",""),"")</f>
        <v>2014.0379</v>
      </c>
      <c r="C403" s="30" t="str">
        <f>'INF GERAIS'!C403</f>
        <v>SERTÃO DO PAJEÚ</v>
      </c>
      <c r="D403" s="30" t="str">
        <f>'INF GERAIS'!D403</f>
        <v>SOLIDÃO</v>
      </c>
      <c r="E403" s="30" t="str">
        <f>'INF GERAIS'!E403</f>
        <v>CONSTRUÇÃO DA MURADA DA UNIDADE INFANTIL TURMA DA MÔNICA</v>
      </c>
      <c r="F403" s="30" t="str">
        <f>'INF GERAIS'!G403</f>
        <v>NORMAL</v>
      </c>
      <c r="G403" s="18"/>
      <c r="H403" s="10"/>
      <c r="I403" s="34"/>
      <c r="J403" s="34"/>
      <c r="K403" s="18"/>
      <c r="L403" s="10"/>
      <c r="M403" s="34"/>
      <c r="N403" s="34"/>
      <c r="O403" s="18"/>
      <c r="P403" s="10"/>
      <c r="Q403" s="34"/>
      <c r="R403" s="34"/>
    </row>
    <row r="404" spans="2:18" ht="43.5" x14ac:dyDescent="0.35">
      <c r="B404" s="30" t="str">
        <f>'INF GERAIS'!B404&amp;IFERROR(IF(INDEX(APOIO!$A$5:$A$50,MATCH('INF GERAIS'!N404,APOIO!$B$5:$B$50,0))="NÃO",APOIO!$A$2&amp;"NÃO VÁLIDO",""),"")</f>
        <v>2014.0380</v>
      </c>
      <c r="C404" s="30" t="str">
        <f>'INF GERAIS'!C404</f>
        <v>AGRESTE SETENTRIONAL</v>
      </c>
      <c r="D404" s="30" t="str">
        <f>'INF GERAIS'!D404</f>
        <v>SURUBIM</v>
      </c>
      <c r="E404" s="30" t="str">
        <f>'INF GERAIS'!E404</f>
        <v>REFORMA DO AÇOUGUE PUBLICO MUNICIPAL</v>
      </c>
      <c r="F404" s="30" t="str">
        <f>'INF GERAIS'!G404</f>
        <v>NORMAL</v>
      </c>
      <c r="G404" s="18"/>
      <c r="H404" s="10"/>
      <c r="I404" s="34"/>
      <c r="J404" s="34"/>
      <c r="K404" s="18"/>
      <c r="L404" s="10"/>
      <c r="M404" s="34"/>
      <c r="N404" s="34"/>
      <c r="O404" s="18"/>
      <c r="P404" s="10"/>
      <c r="Q404" s="34"/>
      <c r="R404" s="34"/>
    </row>
    <row r="405" spans="2:18" ht="43.5" x14ac:dyDescent="0.35">
      <c r="B405" s="30" t="str">
        <f>'INF GERAIS'!B405&amp;IFERROR(IF(INDEX(APOIO!$A$5:$A$50,MATCH('INF GERAIS'!N405,APOIO!$B$5:$B$50,0))="NÃO",APOIO!$A$2&amp;"NÃO VÁLIDO",""),"")</f>
        <v>2014.0381</v>
      </c>
      <c r="C405" s="30" t="str">
        <f>'INF GERAIS'!C405</f>
        <v>AGRESTE SETENTRIONAL</v>
      </c>
      <c r="D405" s="30" t="str">
        <f>'INF GERAIS'!D405</f>
        <v>SURUBIM</v>
      </c>
      <c r="E405" s="30" t="str">
        <f>'INF GERAIS'!E405</f>
        <v>CONSTRUÇÃO DE UMA PRAÇA PÚBLICA - PRAÇA MARCELINO CHAMPAGNAT</v>
      </c>
      <c r="F405" s="30" t="str">
        <f>'INF GERAIS'!G405</f>
        <v>NORMAL</v>
      </c>
      <c r="G405" s="18"/>
      <c r="H405" s="10"/>
      <c r="I405" s="34"/>
      <c r="J405" s="34"/>
      <c r="K405" s="18"/>
      <c r="L405" s="10"/>
      <c r="M405" s="34"/>
      <c r="N405" s="34"/>
      <c r="O405" s="18"/>
      <c r="P405" s="10"/>
      <c r="Q405" s="34"/>
      <c r="R405" s="34"/>
    </row>
    <row r="406" spans="2:18" ht="58" x14ac:dyDescent="0.35">
      <c r="B406" s="30" t="str">
        <f>'INF GERAIS'!B406&amp;IFERROR(IF(INDEX(APOIO!$A$5:$A$50,MATCH('INF GERAIS'!N406,APOIO!$B$5:$B$50,0))="NÃO",APOIO!$A$2&amp;"NÃO VÁLIDO",""),"")</f>
        <v>2014.0382</v>
      </c>
      <c r="C406" s="30" t="str">
        <f>'INF GERAIS'!C406</f>
        <v>AGRESTE SETENTRIONAL</v>
      </c>
      <c r="D406" s="30" t="str">
        <f>'INF GERAIS'!D406</f>
        <v>SURUBIM</v>
      </c>
      <c r="E406" s="30" t="str">
        <f>'INF GERAIS'!E406</f>
        <v>PAVIMENTAÇÃO EM PARALELEPÍPEDOS GRANÍTICOS EM DIVERSAS RUAS DO MUNICÍPIO</v>
      </c>
      <c r="F406" s="30" t="str">
        <f>'INF GERAIS'!G406</f>
        <v>NORMAL</v>
      </c>
      <c r="G406" s="18"/>
      <c r="H406" s="10"/>
      <c r="I406" s="34"/>
      <c r="J406" s="34"/>
      <c r="K406" s="18"/>
      <c r="L406" s="10"/>
      <c r="M406" s="34"/>
      <c r="N406" s="34"/>
      <c r="O406" s="18"/>
      <c r="P406" s="10"/>
      <c r="Q406" s="34"/>
      <c r="R406" s="34"/>
    </row>
    <row r="407" spans="2:18" ht="58" x14ac:dyDescent="0.35">
      <c r="B407" s="30" t="str">
        <f>'INF GERAIS'!B407&amp;IFERROR(IF(INDEX(APOIO!$A$5:$A$50,MATCH('INF GERAIS'!N407,APOIO!$B$5:$B$50,0))="NÃO",APOIO!$A$2&amp;"NÃO VÁLIDO",""),"")</f>
        <v>2014.0383</v>
      </c>
      <c r="C407" s="30" t="str">
        <f>'INF GERAIS'!C407</f>
        <v>SERTÃO DO PAJEÚ</v>
      </c>
      <c r="D407" s="30" t="str">
        <f>'INF GERAIS'!D407</f>
        <v>TABIRA</v>
      </c>
      <c r="E407" s="30" t="str">
        <f>'INF GERAIS'!E407</f>
        <v>PAVIMENTAÇÃO COM PARALELEPÍPEDOS GRANÍTICOS EM DIVERSAS RUAS DO MUNICÍPIO</v>
      </c>
      <c r="F407" s="30" t="str">
        <f>'INF GERAIS'!G407</f>
        <v>NORMAL</v>
      </c>
      <c r="G407" s="18"/>
      <c r="H407" s="10"/>
      <c r="I407" s="34"/>
      <c r="J407" s="34"/>
      <c r="K407" s="18"/>
      <c r="L407" s="10"/>
      <c r="M407" s="34"/>
      <c r="N407" s="34"/>
      <c r="O407" s="18"/>
      <c r="P407" s="10"/>
      <c r="Q407" s="34"/>
      <c r="R407" s="34"/>
    </row>
    <row r="408" spans="2:18" ht="29" x14ac:dyDescent="0.35">
      <c r="B408" s="30" t="str">
        <f>'INF GERAIS'!B408&amp;IFERROR(IF(INDEX(APOIO!$A$5:$A$50,MATCH('INF GERAIS'!N408,APOIO!$B$5:$B$50,0))="NÃO",APOIO!$A$2&amp;"NÃO VÁLIDO",""),"")</f>
        <v>2014.0384</v>
      </c>
      <c r="C408" s="30" t="str">
        <f>'INF GERAIS'!C408</f>
        <v>AGRESTE CENTRAL</v>
      </c>
      <c r="D408" s="30" t="str">
        <f>'INF GERAIS'!D408</f>
        <v>TACAIMBÓ</v>
      </c>
      <c r="E408" s="30" t="str">
        <f>'INF GERAIS'!E408</f>
        <v>CONSTRUÇÃO DE CANAL DE DRENAGEM</v>
      </c>
      <c r="F408" s="30" t="str">
        <f>'INF GERAIS'!G408</f>
        <v>NORMAL</v>
      </c>
      <c r="G408" s="18"/>
      <c r="H408" s="10"/>
      <c r="I408" s="34"/>
      <c r="J408" s="34"/>
      <c r="K408" s="18"/>
      <c r="L408" s="10"/>
      <c r="M408" s="34"/>
      <c r="N408" s="34"/>
      <c r="O408" s="18"/>
      <c r="P408" s="10"/>
      <c r="Q408" s="34"/>
      <c r="R408" s="34"/>
    </row>
    <row r="409" spans="2:18" ht="130.5" x14ac:dyDescent="0.35">
      <c r="B409" s="1346" t="str">
        <f>'INF GERAIS'!B409&amp;IFERROR(IF(INDEX(APOIO!$A$5:$A$50,MATCH('INF GERAIS'!N409,APOIO!$B$5:$B$50,0))="NÃO",APOIO!$A$2&amp;"NÃO VÁLIDO",""),"")</f>
        <v>2014.0439</v>
      </c>
      <c r="C409" s="1346" t="str">
        <f>'INF GERAIS'!C409</f>
        <v>AGRESTE CENTRAL</v>
      </c>
      <c r="D409" s="1346" t="str">
        <f>'INF GERAIS'!D409</f>
        <v>TACAIMBÓ</v>
      </c>
      <c r="E409" s="1346" t="str">
        <f>'INF GERAIS'!E409</f>
        <v>PAVIMENTAÇÃO EM PARALELEPIPEDOS GRANÍTICOS EM DIVERSAS RUAS EM VIAS URBANAS, NO MUNICÍPIO DE TACAIMBÓ - PE: RUA PEDRO TORRES DA SILVA (TRECHO II); RUA ROMILDO MOREIRA; RUA PEDRO TORRES DA SILVA (TRECHO III); RUA JOSÉ MALAQUIAS FILHO</v>
      </c>
      <c r="F409" s="1346" t="str">
        <f>'INF GERAIS'!G409</f>
        <v>NORMAL</v>
      </c>
      <c r="G409" s="18"/>
      <c r="H409" s="233"/>
      <c r="I409" s="34"/>
      <c r="J409" s="34"/>
      <c r="K409" s="18"/>
      <c r="L409" s="233"/>
      <c r="M409" s="34"/>
      <c r="N409" s="34"/>
      <c r="O409" s="18"/>
      <c r="P409" s="233"/>
      <c r="Q409" s="34"/>
      <c r="R409" s="34"/>
    </row>
    <row r="410" spans="2:18" ht="58" x14ac:dyDescent="0.35">
      <c r="B410" s="30" t="str">
        <f>'INF GERAIS'!B410&amp;IFERROR(IF(INDEX(APOIO!$A$5:$A$50,MATCH('INF GERAIS'!N410,APOIO!$B$5:$B$50,0))="NÃO",APOIO!$A$2&amp;"NÃO VÁLIDO",""),"")</f>
        <v>2014.0385</v>
      </c>
      <c r="C410" s="30" t="str">
        <f>'INF GERAIS'!C410</f>
        <v>SERTÃO DE ITAPARICA</v>
      </c>
      <c r="D410" s="30" t="str">
        <f>'INF GERAIS'!D410</f>
        <v>TACARATU</v>
      </c>
      <c r="E410" s="30" t="str">
        <f>'INF GERAIS'!E410</f>
        <v>URBANIZAÇÃO E ILUMINAÇÃO DA AVENIDA ARISTIDES TELES DE MENEZES</v>
      </c>
      <c r="F410" s="30" t="str">
        <f>'INF GERAIS'!G410</f>
        <v>NORMAL</v>
      </c>
      <c r="G410" s="18"/>
      <c r="H410" s="10"/>
      <c r="I410" s="34"/>
      <c r="J410" s="34"/>
      <c r="K410" s="18"/>
      <c r="L410" s="10"/>
      <c r="M410" s="34"/>
      <c r="N410" s="34"/>
      <c r="O410" s="18"/>
      <c r="P410" s="10"/>
      <c r="Q410" s="34"/>
      <c r="R410" s="34"/>
    </row>
    <row r="411" spans="2:18" ht="58" x14ac:dyDescent="0.35">
      <c r="B411" s="30" t="str">
        <f>'INF GERAIS'!B411&amp;IFERROR(IF(INDEX(APOIO!$A$5:$A$50,MATCH('INF GERAIS'!N411,APOIO!$B$5:$B$50,0))="NÃO",APOIO!$A$2&amp;"NÃO VÁLIDO",""),"")</f>
        <v>2014.0386</v>
      </c>
      <c r="C411" s="30" t="str">
        <f>'INF GERAIS'!C411</f>
        <v>SERTÃO DE ITAPARICA</v>
      </c>
      <c r="D411" s="30" t="str">
        <f>'INF GERAIS'!D411</f>
        <v>TACARATU</v>
      </c>
      <c r="E411" s="30" t="str">
        <f>'INF GERAIS'!E411</f>
        <v>URBANIZAÇÃO E ILUMINAÇÃO DA AVENIDA DEP. AFONSO FERRAZ, NO DISTRITO DE CARAIBEIRAS</v>
      </c>
      <c r="F411" s="30" t="str">
        <f>'INF GERAIS'!G411</f>
        <v>NORMAL</v>
      </c>
      <c r="G411" s="18"/>
      <c r="H411" s="10"/>
      <c r="I411" s="34"/>
      <c r="J411" s="34"/>
      <c r="K411" s="18"/>
      <c r="L411" s="10"/>
      <c r="M411" s="34"/>
      <c r="N411" s="34"/>
      <c r="O411" s="18"/>
      <c r="P411" s="10"/>
      <c r="Q411" s="34"/>
      <c r="R411" s="34"/>
    </row>
    <row r="412" spans="2:18" ht="58" x14ac:dyDescent="0.35">
      <c r="B412" s="30" t="str">
        <f>'INF GERAIS'!B412&amp;IFERROR(IF(INDEX(APOIO!$A$5:$A$50,MATCH('INF GERAIS'!N412,APOIO!$B$5:$B$50,0))="NÃO",APOIO!$A$2&amp;"NÃO VÁLIDO",""),"")</f>
        <v>2014.0387</v>
      </c>
      <c r="C412" s="30" t="str">
        <f>'INF GERAIS'!C412</f>
        <v>SERTÃO DE ITAPARICA</v>
      </c>
      <c r="D412" s="30" t="str">
        <f>'INF GERAIS'!D412</f>
        <v>TACARATU</v>
      </c>
      <c r="E412" s="30" t="str">
        <f>'INF GERAIS'!E412</f>
        <v>URBANIZAÇÃO E ILUMINAÇÃO DA AVENIDA MANOEL MARIANO</v>
      </c>
      <c r="F412" s="30" t="str">
        <f>'INF GERAIS'!G412</f>
        <v>NORMAL</v>
      </c>
      <c r="G412" s="18"/>
      <c r="H412" s="10"/>
      <c r="I412" s="34"/>
      <c r="J412" s="34"/>
      <c r="K412" s="18"/>
      <c r="L412" s="10"/>
      <c r="M412" s="34"/>
      <c r="N412" s="34"/>
      <c r="O412" s="18"/>
      <c r="P412" s="10"/>
      <c r="Q412" s="34"/>
      <c r="R412" s="34"/>
    </row>
    <row r="413" spans="2:18" ht="58" x14ac:dyDescent="0.35">
      <c r="B413" s="30" t="str">
        <f>'INF GERAIS'!B413&amp;IFERROR(IF(INDEX(APOIO!$A$5:$A$50,MATCH('INF GERAIS'!N413,APOIO!$B$5:$B$50,0))="NÃO",APOIO!$A$2&amp;"NÃO VÁLIDO",""),"")</f>
        <v>2014.0388</v>
      </c>
      <c r="C413" s="30" t="str">
        <f>'INF GERAIS'!C413</f>
        <v>SERTÃO DE ITAPARICA</v>
      </c>
      <c r="D413" s="30" t="str">
        <f>'INF GERAIS'!D413</f>
        <v>TACARATU</v>
      </c>
      <c r="E413" s="30" t="str">
        <f>'INF GERAIS'!E413</f>
        <v>URBANIZAÇÃO E ILUMINAÇÃO DA AVENIDA JOSÉ ESTÊVÃO, NO DISTRITO DE CARAIBEIRAS</v>
      </c>
      <c r="F413" s="30" t="str">
        <f>'INF GERAIS'!G413</f>
        <v>NORMAL</v>
      </c>
      <c r="G413" s="18"/>
      <c r="H413" s="10"/>
      <c r="I413" s="34"/>
      <c r="J413" s="34"/>
      <c r="K413" s="18"/>
      <c r="L413" s="10"/>
      <c r="M413" s="34"/>
      <c r="N413" s="34"/>
      <c r="O413" s="18"/>
      <c r="P413" s="10"/>
      <c r="Q413" s="34"/>
      <c r="R413" s="34"/>
    </row>
    <row r="414" spans="2:18" ht="58" x14ac:dyDescent="0.35">
      <c r="B414" s="30" t="str">
        <f>'INF GERAIS'!B414&amp;IFERROR(IF(INDEX(APOIO!$A$5:$A$50,MATCH('INF GERAIS'!N414,APOIO!$B$5:$B$50,0))="NÃO",APOIO!$A$2&amp;"NÃO VÁLIDO",""),"")</f>
        <v>2014.0389</v>
      </c>
      <c r="C414" s="30" t="str">
        <f>'INF GERAIS'!C414</f>
        <v>SERTÃO DE ITAPARICA</v>
      </c>
      <c r="D414" s="30" t="str">
        <f>'INF GERAIS'!D414</f>
        <v>TACARATU</v>
      </c>
      <c r="E414" s="30" t="str">
        <f>'INF GERAIS'!E414</f>
        <v>REFORMA E AMPLIAÇÃO DA PRAÇA FRANCINA MARIA DE ARAÚJO NO DISTRITO DE CARAIBEIRAS</v>
      </c>
      <c r="F414" s="30" t="str">
        <f>'INF GERAIS'!G414</f>
        <v>NORMAL</v>
      </c>
      <c r="G414" s="18"/>
      <c r="H414" s="10"/>
      <c r="I414" s="34"/>
      <c r="J414" s="34"/>
      <c r="K414" s="18"/>
      <c r="L414" s="10"/>
      <c r="M414" s="34"/>
      <c r="N414" s="34"/>
      <c r="O414" s="18"/>
      <c r="P414" s="10"/>
      <c r="Q414" s="34"/>
      <c r="R414" s="34"/>
    </row>
    <row r="415" spans="2:18" ht="43.5" x14ac:dyDescent="0.35">
      <c r="B415" s="30" t="str">
        <f>'INF GERAIS'!B415&amp;IFERROR(IF(INDEX(APOIO!$A$5:$A$50,MATCH('INF GERAIS'!N415,APOIO!$B$5:$B$50,0))="NÃO",APOIO!$A$2&amp;"NÃO VÁLIDO",""),"")</f>
        <v>2014.0390</v>
      </c>
      <c r="C415" s="30" t="str">
        <f>'INF GERAIS'!C415</f>
        <v>MATA SUL</v>
      </c>
      <c r="D415" s="30" t="str">
        <f>'INF GERAIS'!D415</f>
        <v>TAMANDARÉ</v>
      </c>
      <c r="E415" s="30" t="str">
        <f>'INF GERAIS'!E415</f>
        <v>CONSTRUÇÃO DO PREDIO DA PREFEITURA DO MUNICÍPIO DE TAMANDARÉ</v>
      </c>
      <c r="F415" s="30" t="str">
        <f>'INF GERAIS'!G415</f>
        <v>NORMAL</v>
      </c>
      <c r="G415" s="18"/>
      <c r="H415" s="10"/>
      <c r="I415" s="34"/>
      <c r="J415" s="34"/>
      <c r="K415" s="18"/>
      <c r="L415" s="10"/>
      <c r="M415" s="34"/>
      <c r="N415" s="34"/>
      <c r="O415" s="18"/>
      <c r="P415" s="10"/>
      <c r="Q415" s="34"/>
      <c r="R415" s="34"/>
    </row>
    <row r="416" spans="2:18" ht="43.5" x14ac:dyDescent="0.35">
      <c r="B416" s="30" t="str">
        <f>'INF GERAIS'!B416&amp;IFERROR(IF(INDEX(APOIO!$A$5:$A$50,MATCH('INF GERAIS'!N416,APOIO!$B$5:$B$50,0))="NÃO",APOIO!$A$2&amp;"NÃO VÁLIDO",""),"")</f>
        <v>2014.0391</v>
      </c>
      <c r="C416" s="30" t="str">
        <f>'INF GERAIS'!C416</f>
        <v>AGRESTE SETENTRIONAL</v>
      </c>
      <c r="D416" s="30" t="str">
        <f>'INF GERAIS'!D416</f>
        <v>TAQUARITINGA DO NORTE</v>
      </c>
      <c r="E416" s="30" t="str">
        <f>'INF GERAIS'!E416</f>
        <v>URBANIZAÇÃO / PAVMENTAÇÃO DE VIAS PÚBLICAS</v>
      </c>
      <c r="F416" s="30" t="str">
        <f>'INF GERAIS'!G416</f>
        <v>NORMAL</v>
      </c>
      <c r="G416" s="18"/>
      <c r="H416" s="10"/>
      <c r="I416" s="34"/>
      <c r="J416" s="34"/>
      <c r="K416" s="18"/>
      <c r="L416" s="10"/>
      <c r="M416" s="34"/>
      <c r="N416" s="34"/>
      <c r="O416" s="18"/>
      <c r="P416" s="10"/>
      <c r="Q416" s="34"/>
      <c r="R416" s="34"/>
    </row>
    <row r="417" spans="2:18" ht="43.5" x14ac:dyDescent="0.35">
      <c r="B417" s="30" t="str">
        <f>'INF GERAIS'!B417&amp;IFERROR(IF(INDEX(APOIO!$A$5:$A$50,MATCH('INF GERAIS'!N417,APOIO!$B$5:$B$50,0))="NÃO",APOIO!$A$2&amp;"NÃO VÁLIDO",""),"")</f>
        <v>2014.0392</v>
      </c>
      <c r="C417" s="30" t="str">
        <f>'INF GERAIS'!C417</f>
        <v>AGRESTE SETENTRIONAL</v>
      </c>
      <c r="D417" s="30" t="str">
        <f>'INF GERAIS'!D417</f>
        <v>TAQUARITINGA DO NORTE</v>
      </c>
      <c r="E417" s="30" t="str">
        <f>'INF GERAIS'!E417</f>
        <v>REFORMA E AMPLIAÇÃO POSTO DE SAUDE DE ALGODÃO</v>
      </c>
      <c r="F417" s="30" t="str">
        <f>'INF GERAIS'!G417</f>
        <v>NORMAL</v>
      </c>
      <c r="G417" s="18"/>
      <c r="H417" s="10"/>
      <c r="I417" s="34"/>
      <c r="J417" s="34"/>
      <c r="K417" s="18"/>
      <c r="L417" s="10"/>
      <c r="M417" s="34"/>
      <c r="N417" s="34"/>
      <c r="O417" s="18"/>
      <c r="P417" s="10"/>
      <c r="Q417" s="34"/>
      <c r="R417" s="34"/>
    </row>
    <row r="418" spans="2:18" ht="43.5" x14ac:dyDescent="0.35">
      <c r="B418" s="30" t="str">
        <f>'INF GERAIS'!B418&amp;IFERROR(IF(INDEX(APOIO!$A$5:$A$50,MATCH('INF GERAIS'!N418,APOIO!$B$5:$B$50,0))="NÃO",APOIO!$A$2&amp;"NÃO VÁLIDO",""),"")</f>
        <v>2014.0393</v>
      </c>
      <c r="C418" s="30" t="str">
        <f>'INF GERAIS'!C418</f>
        <v>AGRESTE SETENTRIONAL</v>
      </c>
      <c r="D418" s="30" t="str">
        <f>'INF GERAIS'!D418</f>
        <v>TAQUARITINGA DO NORTE</v>
      </c>
      <c r="E418" s="30" t="str">
        <f>'INF GERAIS'!E418</f>
        <v>PROJETO DE REFORMA COM COBERTURA DA QUADRA DE ESPORTE PE. ESTANISLAU PIRES</v>
      </c>
      <c r="F418" s="30" t="str">
        <f>'INF GERAIS'!G418</f>
        <v>NORMAL</v>
      </c>
      <c r="G418" s="18"/>
      <c r="H418" s="10"/>
      <c r="I418" s="34"/>
      <c r="J418" s="34"/>
      <c r="K418" s="18"/>
      <c r="L418" s="10"/>
      <c r="M418" s="34"/>
      <c r="N418" s="34"/>
      <c r="O418" s="18"/>
      <c r="P418" s="10"/>
      <c r="Q418" s="34"/>
      <c r="R418" s="34"/>
    </row>
    <row r="419" spans="2:18" ht="43.5" x14ac:dyDescent="0.35">
      <c r="B419" s="30" t="str">
        <f>'INF GERAIS'!B419&amp;IFERROR(IF(INDEX(APOIO!$A$5:$A$50,MATCH('INF GERAIS'!N419,APOIO!$B$5:$B$50,0))="NÃO",APOIO!$A$2&amp;"NÃO VÁLIDO",""),"")</f>
        <v>2014.0394</v>
      </c>
      <c r="C419" s="30" t="str">
        <f>'INF GERAIS'!C419</f>
        <v>AGRESTE MERIDIONAL</v>
      </c>
      <c r="D419" s="30" t="str">
        <f>'INF GERAIS'!D419</f>
        <v>TEREZINHA</v>
      </c>
      <c r="E419" s="30" t="str">
        <f>'INF GERAIS'!E419</f>
        <v>MODERNIZAÇÃO DO ESTÁDIO MUNICIPAL ANTÔNIO FERNANDO CALADO DE LIMA</v>
      </c>
      <c r="F419" s="30" t="str">
        <f>'INF GERAIS'!G419</f>
        <v>NORMAL</v>
      </c>
      <c r="G419" s="18"/>
      <c r="H419" s="10"/>
      <c r="I419" s="34"/>
      <c r="J419" s="34"/>
      <c r="K419" s="18"/>
      <c r="L419" s="10"/>
      <c r="M419" s="34"/>
      <c r="N419" s="34"/>
      <c r="O419" s="18"/>
      <c r="P419" s="10"/>
      <c r="Q419" s="34"/>
      <c r="R419" s="34"/>
    </row>
    <row r="420" spans="2:18" ht="43.5" x14ac:dyDescent="0.35">
      <c r="B420" s="833" t="str">
        <f>'INF GERAIS'!B420&amp;IFERROR(IF(INDEX(APOIO!$A$5:$A$50,MATCH('INF GERAIS'!N420,APOIO!$B$5:$B$50,0))="NÃO",APOIO!$A$2&amp;"NÃO VÁLIDO",""),"")</f>
        <v>2014.0432</v>
      </c>
      <c r="C420" s="833" t="str">
        <f>'INF GERAIS'!C420</f>
        <v>AGRESTE MERIDIONAL</v>
      </c>
      <c r="D420" s="833" t="str">
        <f>'INF GERAIS'!D420</f>
        <v>TEREZINHA</v>
      </c>
      <c r="E420" s="833" t="str">
        <f>'INF GERAIS'!E420</f>
        <v>PAVIMENTAÇÃO EM PARALELEPÍPEDOS DE DIVERSAS RUAS</v>
      </c>
      <c r="F420" s="833" t="str">
        <f>'INF GERAIS'!G420</f>
        <v>NORMAL</v>
      </c>
      <c r="G420" s="18"/>
      <c r="H420" s="233"/>
      <c r="I420" s="34"/>
      <c r="J420" s="34"/>
      <c r="K420" s="18"/>
      <c r="L420" s="233"/>
      <c r="M420" s="34"/>
      <c r="N420" s="34"/>
      <c r="O420" s="18"/>
      <c r="P420" s="233"/>
      <c r="Q420" s="34"/>
      <c r="R420" s="34"/>
    </row>
    <row r="421" spans="2:18" ht="43.5" x14ac:dyDescent="0.35">
      <c r="B421" s="30" t="str">
        <f>'INF GERAIS'!B421&amp;IFERROR(IF(INDEX(APOIO!$A$5:$A$50,MATCH('INF GERAIS'!N421,APOIO!$B$5:$B$50,0))="NÃO",APOIO!$A$2&amp;"NÃO VÁLIDO",""),"")</f>
        <v>2014.0395</v>
      </c>
      <c r="C421" s="30" t="str">
        <f>'INF GERAIS'!C421</f>
        <v>SERTÃO CENTRAL</v>
      </c>
      <c r="D421" s="30" t="str">
        <f>'INF GERAIS'!D421</f>
        <v>TERRA NOVA</v>
      </c>
      <c r="E421" s="30" t="str">
        <f>'INF GERAIS'!E421</f>
        <v>DRENAGEM SUPERFICIAL DE ÁGUAS PLUVIAIS E PAVIMENTAÇÃO DE VIAS</v>
      </c>
      <c r="F421" s="30" t="str">
        <f>'INF GERAIS'!G421</f>
        <v>NORMAL</v>
      </c>
      <c r="G421" s="18"/>
      <c r="H421" s="10"/>
      <c r="I421" s="34"/>
      <c r="J421" s="34"/>
      <c r="K421" s="18"/>
      <c r="L421" s="10"/>
      <c r="M421" s="34"/>
      <c r="N421" s="34"/>
      <c r="O421" s="18"/>
      <c r="P421" s="10"/>
      <c r="Q421" s="34"/>
      <c r="R421" s="34"/>
    </row>
    <row r="422" spans="2:18" ht="43.5" x14ac:dyDescent="0.35">
      <c r="B422" s="30" t="str">
        <f>'INF GERAIS'!B422&amp;IFERROR(IF(INDEX(APOIO!$A$5:$A$50,MATCH('INF GERAIS'!N422,APOIO!$B$5:$B$50,0))="NÃO",APOIO!$A$2&amp;"NÃO VÁLIDO",""),"")</f>
        <v>2014.0396</v>
      </c>
      <c r="C422" s="30" t="str">
        <f>'INF GERAIS'!C422</f>
        <v>MATA NORTE</v>
      </c>
      <c r="D422" s="30" t="str">
        <f>'INF GERAIS'!D422</f>
        <v>TIMBAÚBA</v>
      </c>
      <c r="E422" s="30" t="str">
        <f>'INF GERAIS'!E422</f>
        <v>PAVIMENTAÇÃO EM PARALELEPÍPEDO DE RUAS DO BAIRRO DE SAPUCAIA</v>
      </c>
      <c r="F422" s="30" t="str">
        <f>'INF GERAIS'!G422</f>
        <v>NORMAL</v>
      </c>
      <c r="G422" s="18"/>
      <c r="H422" s="10"/>
      <c r="I422" s="34"/>
      <c r="J422" s="34"/>
      <c r="K422" s="18"/>
      <c r="L422" s="10"/>
      <c r="M422" s="34"/>
      <c r="N422" s="34"/>
      <c r="O422" s="18"/>
      <c r="P422" s="10"/>
      <c r="Q422" s="34"/>
      <c r="R422" s="34"/>
    </row>
    <row r="423" spans="2:18" ht="275.5" x14ac:dyDescent="0.35">
      <c r="B423" s="30" t="str">
        <f>'INF GERAIS'!B423&amp;IFERROR(IF(INDEX(APOIO!$A$5:$A$50,MATCH('INF GERAIS'!N423,APOIO!$B$5:$B$50,0))="NÃO",APOIO!$A$2&amp;"NÃO VÁLIDO",""),"")</f>
        <v>2014.0397</v>
      </c>
      <c r="C423" s="30" t="str">
        <f>'INF GERAIS'!C423</f>
        <v>AGRESTE SETENTRIONAL</v>
      </c>
      <c r="D423" s="30" t="str">
        <f>'INF GERAIS'!D423</f>
        <v>TORITAMA</v>
      </c>
      <c r="E423" s="30" t="str">
        <f>'INF GERAIS'!E423</f>
        <v>PAVIMENTAÇÃO DE RUAS DO MUNICÍPIO DE TORITAMA ATRAVÉS DA EXECUÇÃO DE PAVIMENTAÇÃO E OBRAS DE INFRAESTRUTURA DAS RUAS JOSÉ HERALDO DA SILVA, MIGUEL TAVARES, SÃO CRISTÓVÃO, JOSE LUIS TAVARES, JOÃO ANTONIO DE MOURA, MARIANO MANOEL, RUA EMIDIO JORDAO, CASTRO ALVES, SANTOS DUMONT, ABENICIO ARTHUR SOBRAL, LUIS TOMAS DA SILVA, COLOMBIA, MEXICO, ANTONIO SOARES, DAS AVENIDAS ROMEU SIMPLICIO E JOSE LUIS DA SILVA E DA TRAVESSA CASTRO ALVES, CONTARÁ AINDA COM IMPLANTAÇÃO DE MEIO-FIO EM PEDRA GRANÍTICA</v>
      </c>
      <c r="F423" s="30" t="str">
        <f>'INF GERAIS'!G423</f>
        <v>NORMAL</v>
      </c>
      <c r="G423" s="18"/>
      <c r="H423" s="10"/>
      <c r="I423" s="34"/>
      <c r="J423" s="34"/>
      <c r="K423" s="18"/>
      <c r="L423" s="10"/>
      <c r="M423" s="34"/>
      <c r="N423" s="34"/>
      <c r="O423" s="18"/>
      <c r="P423" s="10"/>
      <c r="Q423" s="34"/>
      <c r="R423" s="34"/>
    </row>
    <row r="424" spans="2:18" ht="43.5" x14ac:dyDescent="0.35">
      <c r="B424" s="30" t="str">
        <f>'INF GERAIS'!B424&amp;IFERROR(IF(INDEX(APOIO!$A$5:$A$50,MATCH('INF GERAIS'!N424,APOIO!$B$5:$B$50,0))="NÃO",APOIO!$A$2&amp;"NÃO VÁLIDO",""),"")</f>
        <v>2014.0398</v>
      </c>
      <c r="C424" s="30" t="str">
        <f>'INF GERAIS'!C424</f>
        <v>MATA NORTE</v>
      </c>
      <c r="D424" s="30" t="str">
        <f>'INF GERAIS'!D424</f>
        <v>TRACUNHAÉM</v>
      </c>
      <c r="E424" s="30" t="str">
        <f>'INF GERAIS'!E424</f>
        <v xml:space="preserve">PAVIMENTAÇÃO EM PARALELEPÍPEDO DE DIVERSAS RUAS </v>
      </c>
      <c r="F424" s="30" t="str">
        <f>'INF GERAIS'!G424</f>
        <v>NORMAL</v>
      </c>
      <c r="G424" s="18"/>
      <c r="H424" s="10"/>
      <c r="I424" s="34"/>
      <c r="J424" s="34"/>
      <c r="K424" s="18"/>
      <c r="L424" s="10"/>
      <c r="M424" s="34"/>
      <c r="N424" s="34"/>
      <c r="O424" s="18"/>
      <c r="P424" s="10"/>
      <c r="Q424" s="34"/>
      <c r="R424" s="34"/>
    </row>
    <row r="425" spans="2:18" ht="145" x14ac:dyDescent="0.35">
      <c r="B425" s="30" t="str">
        <f>'INF GERAIS'!B425&amp;IFERROR(IF(INDEX(APOIO!$A$5:$A$50,MATCH('INF GERAIS'!N425,APOIO!$B$5:$B$50,0))="NÃO",APOIO!$A$2&amp;"NÃO VÁLIDO",""),"")</f>
        <v>2014.0399</v>
      </c>
      <c r="C425" s="30" t="str">
        <f>'INF GERAIS'!C425</f>
        <v>SERTÃO DO ARARIPE</v>
      </c>
      <c r="D425" s="30" t="str">
        <f>'INF GERAIS'!D425</f>
        <v>TRINDADE</v>
      </c>
      <c r="E425" s="30" t="str">
        <f>'INF GERAIS'!E425</f>
        <v>MELHORIA DA ACESSIBILIDADE AS COMUNIDADES EM ÁREAS DE RISCO E VULNERABILIDADE SOCIAL/CONSTRUÇÃO DE PAVIMENTAÇÃO EM PARALEL. GRANÍTICO, CONSTRUÇÃO DE MEIO FIO, RAMPAS E ACESSIBILIDADE, PLACAS DE IDENTIFICAÇÃO DE RUAS E SINALIZAÇÃO</v>
      </c>
      <c r="F425" s="30" t="str">
        <f>'INF GERAIS'!G425</f>
        <v>NORMAL</v>
      </c>
      <c r="G425" s="18"/>
      <c r="H425" s="10"/>
      <c r="I425" s="34"/>
      <c r="J425" s="34"/>
      <c r="K425" s="18"/>
      <c r="L425" s="10"/>
      <c r="M425" s="34"/>
      <c r="N425" s="34"/>
      <c r="O425" s="18"/>
      <c r="P425" s="10"/>
      <c r="Q425" s="34"/>
      <c r="R425" s="34"/>
    </row>
    <row r="426" spans="2:18" ht="58" x14ac:dyDescent="0.35">
      <c r="B426" s="30" t="str">
        <f>'INF GERAIS'!B426&amp;IFERROR(IF(INDEX(APOIO!$A$5:$A$50,MATCH('INF GERAIS'!N426,APOIO!$B$5:$B$50,0))="NÃO",APOIO!$A$2&amp;"NÃO VÁLIDO",""),"")</f>
        <v>2014.0400</v>
      </c>
      <c r="C426" s="30" t="str">
        <f>'INF GERAIS'!C426</f>
        <v>SERTÃO DO PAJEÚ</v>
      </c>
      <c r="D426" s="30" t="str">
        <f>'INF GERAIS'!D426</f>
        <v>TRIUNFO</v>
      </c>
      <c r="E426" s="30" t="str">
        <f>'INF GERAIS'!E426</f>
        <v>PAVIMENTAÇÃO EM PARALELEPÍPEDOS GRANÍTICOS NA RUA SEBASTIÃO MARTINS E RUA PROJETADA A</v>
      </c>
      <c r="F426" s="30" t="str">
        <f>'INF GERAIS'!G426</f>
        <v>NORMAL</v>
      </c>
      <c r="G426" s="18"/>
      <c r="H426" s="10"/>
      <c r="I426" s="34"/>
      <c r="J426" s="34"/>
      <c r="K426" s="18"/>
      <c r="L426" s="10"/>
      <c r="M426" s="34"/>
      <c r="N426" s="34"/>
      <c r="O426" s="18"/>
      <c r="P426" s="10"/>
      <c r="Q426" s="34"/>
      <c r="R426" s="34"/>
    </row>
    <row r="427" spans="2:18" ht="43.5" x14ac:dyDescent="0.35">
      <c r="B427" s="30" t="str">
        <f>'INF GERAIS'!B427&amp;IFERROR(IF(INDEX(APOIO!$A$5:$A$50,MATCH('INF GERAIS'!N427,APOIO!$B$5:$B$50,0))="NÃO",APOIO!$A$2&amp;"NÃO VÁLIDO",""),"")</f>
        <v>2014.0401</v>
      </c>
      <c r="C427" s="30" t="str">
        <f>'INF GERAIS'!C427</f>
        <v>SERTÃO DO PAJEÚ</v>
      </c>
      <c r="D427" s="30" t="str">
        <f>'INF GERAIS'!D427</f>
        <v>TRIUNFO</v>
      </c>
      <c r="E427" s="30" t="str">
        <f>'INF GERAIS'!E427</f>
        <v>2ª ETAPA DE REFORMA E AMPLIAÇÃO DA MATERNIDADE FELINDO WANDERLEY</v>
      </c>
      <c r="F427" s="30" t="str">
        <f>'INF GERAIS'!G427</f>
        <v>NORMAL</v>
      </c>
      <c r="G427" s="18"/>
      <c r="H427" s="10"/>
      <c r="I427" s="34"/>
      <c r="J427" s="34"/>
      <c r="K427" s="18"/>
      <c r="L427" s="10"/>
      <c r="M427" s="34"/>
      <c r="N427" s="34"/>
      <c r="O427" s="18"/>
      <c r="P427" s="10"/>
      <c r="Q427" s="34"/>
      <c r="R427" s="34"/>
    </row>
    <row r="428" spans="2:18" ht="43.5" x14ac:dyDescent="0.35">
      <c r="B428" s="30" t="str">
        <f>'INF GERAIS'!B428&amp;IFERROR(IF(INDEX(APOIO!$A$5:$A$50,MATCH('INF GERAIS'!N428,APOIO!$B$5:$B$50,0))="NÃO",APOIO!$A$2&amp;"NÃO VÁLIDO",""),"")</f>
        <v>2014.0402</v>
      </c>
      <c r="C428" s="30" t="str">
        <f>'INF GERAIS'!C428</f>
        <v>SERTÃO DO PAJEÚ</v>
      </c>
      <c r="D428" s="30" t="str">
        <f>'INF GERAIS'!D428</f>
        <v>TRIUNFO</v>
      </c>
      <c r="E428" s="30" t="str">
        <f>'INF GERAIS'!E428</f>
        <v>REFORMA DO MERCADO PÚBLICO DE TRIUNFO</v>
      </c>
      <c r="F428" s="30" t="str">
        <f>'INF GERAIS'!G428</f>
        <v>NORMAL</v>
      </c>
      <c r="G428" s="18"/>
      <c r="H428" s="10"/>
      <c r="I428" s="34"/>
      <c r="J428" s="34"/>
      <c r="K428" s="18"/>
      <c r="L428" s="10"/>
      <c r="M428" s="34"/>
      <c r="N428" s="34"/>
      <c r="O428" s="18"/>
      <c r="P428" s="10"/>
      <c r="Q428" s="34"/>
      <c r="R428" s="34"/>
    </row>
    <row r="429" spans="2:18" ht="43.5" x14ac:dyDescent="0.35">
      <c r="B429" s="30" t="str">
        <f>'INF GERAIS'!B429&amp;IFERROR(IF(INDEX(APOIO!$A$5:$A$50,MATCH('INF GERAIS'!N429,APOIO!$B$5:$B$50,0))="NÃO",APOIO!$A$2&amp;"NÃO VÁLIDO",""),"")</f>
        <v>2014.0403</v>
      </c>
      <c r="C429" s="30" t="str">
        <f>'INF GERAIS'!C429</f>
        <v>AGRESTE MERIDIONAL</v>
      </c>
      <c r="D429" s="30" t="str">
        <f>'INF GERAIS'!D429</f>
        <v>TUPANATINGA</v>
      </c>
      <c r="E429" s="30" t="str">
        <f>'INF GERAIS'!E429</f>
        <v>PAVIMENTAÇÃO GRANÍTICA DE VÁRIAS RUAS</v>
      </c>
      <c r="F429" s="30" t="str">
        <f>'INF GERAIS'!G429</f>
        <v>NORMAL</v>
      </c>
      <c r="G429" s="18"/>
      <c r="H429" s="10"/>
      <c r="I429" s="34"/>
      <c r="J429" s="34"/>
      <c r="K429" s="18"/>
      <c r="L429" s="10"/>
      <c r="M429" s="34"/>
      <c r="N429" s="34"/>
      <c r="O429" s="18"/>
      <c r="P429" s="10"/>
      <c r="Q429" s="34"/>
      <c r="R429" s="34"/>
    </row>
    <row r="430" spans="2:18" ht="43.5" x14ac:dyDescent="0.35">
      <c r="B430" s="30" t="str">
        <f>'INF GERAIS'!B430&amp;IFERROR(IF(INDEX(APOIO!$A$5:$A$50,MATCH('INF GERAIS'!N430,APOIO!$B$5:$B$50,0))="NÃO",APOIO!$A$2&amp;"NÃO VÁLIDO",""),"")</f>
        <v>2014.0404</v>
      </c>
      <c r="C430" s="30" t="str">
        <f>'INF GERAIS'!C430</f>
        <v>AGRESTE MERIDIONAL</v>
      </c>
      <c r="D430" s="30" t="str">
        <f>'INF GERAIS'!D430</f>
        <v>TUPANATINGA</v>
      </c>
      <c r="E430" s="30" t="str">
        <f>'INF GERAIS'!E430</f>
        <v>PROJETO BÁSICO DE RECUPERAÇÃO DA COBERTA DO GINÁSIO POLIESPORTIVO</v>
      </c>
      <c r="F430" s="30" t="str">
        <f>'INF GERAIS'!G430</f>
        <v>NORMAL</v>
      </c>
      <c r="G430" s="18"/>
      <c r="H430" s="10"/>
      <c r="I430" s="34"/>
      <c r="J430" s="34"/>
      <c r="K430" s="18"/>
      <c r="L430" s="10"/>
      <c r="M430" s="34"/>
      <c r="N430" s="34"/>
      <c r="O430" s="18"/>
      <c r="P430" s="10"/>
      <c r="Q430" s="34"/>
      <c r="R430" s="34"/>
    </row>
    <row r="431" spans="2:18" ht="43.5" x14ac:dyDescent="0.35">
      <c r="B431" s="30" t="str">
        <f>'INF GERAIS'!B431&amp;IFERROR(IF(INDEX(APOIO!$A$5:$A$50,MATCH('INF GERAIS'!N431,APOIO!$B$5:$B$50,0))="NÃO",APOIO!$A$2&amp;"NÃO VÁLIDO",""),"")</f>
        <v>2014.0405</v>
      </c>
      <c r="C431" s="30" t="str">
        <f>'INF GERAIS'!C431</f>
        <v>AGRESTE MERIDIONAL</v>
      </c>
      <c r="D431" s="30" t="str">
        <f>'INF GERAIS'!D431</f>
        <v>TUPANATINGA</v>
      </c>
      <c r="E431" s="30" t="str">
        <f>'INF GERAIS'!E431</f>
        <v xml:space="preserve">PROJETO BÁSICO DE PAVIMENTAÇÃO GRANÍTICA </v>
      </c>
      <c r="F431" s="30" t="str">
        <f>'INF GERAIS'!G431</f>
        <v>NORMAL</v>
      </c>
      <c r="G431" s="18"/>
      <c r="H431" s="10"/>
      <c r="I431" s="34"/>
      <c r="J431" s="34"/>
      <c r="K431" s="18"/>
      <c r="L431" s="10"/>
      <c r="M431" s="34"/>
      <c r="N431" s="34"/>
      <c r="O431" s="18"/>
      <c r="P431" s="10"/>
      <c r="Q431" s="34"/>
      <c r="R431" s="34"/>
    </row>
    <row r="432" spans="2:18" ht="43.5" x14ac:dyDescent="0.35">
      <c r="B432" s="30" t="str">
        <f>'INF GERAIS'!B432&amp;IFERROR(IF(INDEX(APOIO!$A$5:$A$50,MATCH('INF GERAIS'!N432,APOIO!$B$5:$B$50,0))="NÃO",APOIO!$A$2&amp;"NÃO VÁLIDO",""),"")</f>
        <v>2014.0406</v>
      </c>
      <c r="C432" s="30" t="str">
        <f>'INF GERAIS'!C432</f>
        <v>SERTÃO DO PAJEÚ</v>
      </c>
      <c r="D432" s="30" t="str">
        <f>'INF GERAIS'!D432</f>
        <v>TUPARETAMA</v>
      </c>
      <c r="E432" s="30" t="str">
        <f>'INF GERAIS'!E432</f>
        <v>CONSTRUÇÃO DAS PRAÇAS DA RUA FREI CANECA E DO ANCIÃO</v>
      </c>
      <c r="F432" s="30" t="str">
        <f>'INF GERAIS'!G432</f>
        <v>NORMAL</v>
      </c>
      <c r="G432" s="18"/>
      <c r="H432" s="10"/>
      <c r="I432" s="34"/>
      <c r="J432" s="34"/>
      <c r="K432" s="18"/>
      <c r="L432" s="10"/>
      <c r="M432" s="34"/>
      <c r="N432" s="34"/>
      <c r="O432" s="18"/>
      <c r="P432" s="10"/>
      <c r="Q432" s="34"/>
      <c r="R432" s="34"/>
    </row>
    <row r="433" spans="2:18" ht="43.5" x14ac:dyDescent="0.35">
      <c r="B433" s="30" t="str">
        <f>'INF GERAIS'!B433&amp;IFERROR(IF(INDEX(APOIO!$A$5:$A$50,MATCH('INF GERAIS'!N433,APOIO!$B$5:$B$50,0))="NÃO",APOIO!$A$2&amp;"NÃO VÁLIDO",""),"")</f>
        <v>2014.0407</v>
      </c>
      <c r="C433" s="30" t="str">
        <f>'INF GERAIS'!C433</f>
        <v>SERTÃO DO PAJEÚ</v>
      </c>
      <c r="D433" s="30" t="str">
        <f>'INF GERAIS'!D433</f>
        <v>TUPARETAMA</v>
      </c>
      <c r="E433" s="30" t="str">
        <f>'INF GERAIS'!E433</f>
        <v>AMPLIAÇÃO E REFORMA DO HOSPITAL</v>
      </c>
      <c r="F433" s="30" t="str">
        <f>'INF GERAIS'!G433</f>
        <v>NORMAL</v>
      </c>
      <c r="G433" s="18"/>
      <c r="H433" s="10"/>
      <c r="I433" s="34"/>
      <c r="J433" s="34"/>
      <c r="K433" s="18"/>
      <c r="L433" s="10"/>
      <c r="M433" s="34"/>
      <c r="N433" s="34"/>
      <c r="O433" s="18"/>
      <c r="P433" s="10"/>
      <c r="Q433" s="34"/>
      <c r="R433" s="34"/>
    </row>
    <row r="434" spans="2:18" ht="43.5" x14ac:dyDescent="0.35">
      <c r="B434" s="30" t="str">
        <f>'INF GERAIS'!B434&amp;IFERROR(IF(INDEX(APOIO!$A$5:$A$50,MATCH('INF GERAIS'!N434,APOIO!$B$5:$B$50,0))="NÃO",APOIO!$A$2&amp;"NÃO VÁLIDO",""),"")</f>
        <v>2014.0408</v>
      </c>
      <c r="C434" s="30" t="str">
        <f>'INF GERAIS'!C434</f>
        <v>SERTÃO DO PAJEÚ</v>
      </c>
      <c r="D434" s="30" t="str">
        <f>'INF GERAIS'!D434</f>
        <v>TUPARETAMA</v>
      </c>
      <c r="E434" s="30" t="str">
        <f>'INF GERAIS'!E434</f>
        <v>RECONSTRUÇÃO DA PRAÇA CENTRAL</v>
      </c>
      <c r="F434" s="30" t="str">
        <f>'INF GERAIS'!G434</f>
        <v>NORMAL</v>
      </c>
      <c r="G434" s="18"/>
      <c r="H434" s="10"/>
      <c r="I434" s="34"/>
      <c r="J434" s="34"/>
      <c r="K434" s="18"/>
      <c r="L434" s="10"/>
      <c r="M434" s="34"/>
      <c r="N434" s="34"/>
      <c r="O434" s="18"/>
      <c r="P434" s="10"/>
      <c r="Q434" s="34"/>
      <c r="R434" s="34"/>
    </row>
    <row r="435" spans="2:18" ht="43.5" x14ac:dyDescent="0.35">
      <c r="B435" s="30" t="str">
        <f>'INF GERAIS'!B435&amp;IFERROR(IF(INDEX(APOIO!$A$5:$A$50,MATCH('INF GERAIS'!N435,APOIO!$B$5:$B$50,0))="NÃO",APOIO!$A$2&amp;"NÃO VÁLIDO",""),"")</f>
        <v>2014.0409</v>
      </c>
      <c r="C435" s="30" t="str">
        <f>'INF GERAIS'!C435</f>
        <v>AGRESTE MERIDIONAL</v>
      </c>
      <c r="D435" s="30" t="str">
        <f>'INF GERAIS'!D435</f>
        <v>VENTUROSA</v>
      </c>
      <c r="E435" s="30" t="str">
        <f>'INF GERAIS'!E435</f>
        <v>PAVIMENTAÇÃO EM PARALELEPÍPEDOS GRANÍTICOS NO MUNICÍPIO</v>
      </c>
      <c r="F435" s="30" t="str">
        <f>'INF GERAIS'!G435</f>
        <v>NORMAL</v>
      </c>
      <c r="G435" s="18"/>
      <c r="H435" s="10"/>
      <c r="I435" s="34"/>
      <c r="J435" s="34"/>
      <c r="K435" s="18"/>
      <c r="L435" s="10"/>
      <c r="M435" s="34"/>
      <c r="N435" s="34"/>
      <c r="O435" s="18"/>
      <c r="P435" s="10"/>
      <c r="Q435" s="34"/>
      <c r="R435" s="34"/>
    </row>
    <row r="436" spans="2:18" ht="43.5" x14ac:dyDescent="0.35">
      <c r="B436" s="30" t="str">
        <f>'INF GERAIS'!B436&amp;IFERROR(IF(INDEX(APOIO!$A$5:$A$50,MATCH('INF GERAIS'!N436,APOIO!$B$5:$B$50,0))="NÃO",APOIO!$A$2&amp;"NÃO VÁLIDO",""),"")</f>
        <v>2014.0410</v>
      </c>
      <c r="C436" s="30" t="str">
        <f>'INF GERAIS'!C436</f>
        <v>AGRESTE MERIDIONAL</v>
      </c>
      <c r="D436" s="30" t="str">
        <f>'INF GERAIS'!D436</f>
        <v>VENTUROSA</v>
      </c>
      <c r="E436" s="30" t="str">
        <f>'INF GERAIS'!E436</f>
        <v>CONSTRUÇÃO DE UNIDADE BÁSICA DE SAÚDE NO SÍTIO CARRAPATEIRA</v>
      </c>
      <c r="F436" s="30" t="str">
        <f>'INF GERAIS'!G436</f>
        <v>NORMAL</v>
      </c>
      <c r="G436" s="18"/>
      <c r="H436" s="10"/>
      <c r="I436" s="34"/>
      <c r="J436" s="34"/>
      <c r="K436" s="18"/>
      <c r="L436" s="10"/>
      <c r="M436" s="34"/>
      <c r="N436" s="34"/>
      <c r="O436" s="18"/>
      <c r="P436" s="10"/>
      <c r="Q436" s="34"/>
      <c r="R436" s="34"/>
    </row>
    <row r="437" spans="2:18" ht="43.5" x14ac:dyDescent="0.35">
      <c r="B437" s="30" t="str">
        <f>'INF GERAIS'!B437&amp;IFERROR(IF(INDEX(APOIO!$A$5:$A$50,MATCH('INF GERAIS'!N437,APOIO!$B$5:$B$50,0))="NÃO",APOIO!$A$2&amp;"NÃO VÁLIDO",""),"")</f>
        <v>2014.0411</v>
      </c>
      <c r="C437" s="30" t="str">
        <f>'INF GERAIS'!C437</f>
        <v>AGRESTE MERIDIONAL</v>
      </c>
      <c r="D437" s="30" t="str">
        <f>'INF GERAIS'!D437</f>
        <v>VENTUROSA</v>
      </c>
      <c r="E437" s="30" t="str">
        <f>'INF GERAIS'!E437</f>
        <v>REFORMA DA PRAÇA APOLÔNIO CORDEIRO VAZ</v>
      </c>
      <c r="F437" s="30" t="str">
        <f>'INF GERAIS'!G437</f>
        <v>NORMAL</v>
      </c>
      <c r="G437" s="18"/>
      <c r="H437" s="10"/>
      <c r="I437" s="34"/>
      <c r="J437" s="34"/>
      <c r="K437" s="18"/>
      <c r="L437" s="10"/>
      <c r="M437" s="34"/>
      <c r="N437" s="34"/>
      <c r="O437" s="18"/>
      <c r="P437" s="10"/>
      <c r="Q437" s="34"/>
      <c r="R437" s="34"/>
    </row>
    <row r="438" spans="2:18" ht="43.5" x14ac:dyDescent="0.35">
      <c r="B438" s="30" t="str">
        <f>'INF GERAIS'!B438&amp;IFERROR(IF(INDEX(APOIO!$A$5:$A$50,MATCH('INF GERAIS'!N438,APOIO!$B$5:$B$50,0))="NÃO",APOIO!$A$2&amp;"NÃO VÁLIDO",""),"")</f>
        <v>2014.0412</v>
      </c>
      <c r="C438" s="30" t="str">
        <f>'INF GERAIS'!C438</f>
        <v>SERTÃO CENTRAL</v>
      </c>
      <c r="D438" s="30" t="str">
        <f>'INF GERAIS'!D438</f>
        <v>VERDEJANTE</v>
      </c>
      <c r="E438" s="30" t="str">
        <f>'INF GERAIS'!E438</f>
        <v>CONSTRUÇÃO DA PRAÇA DONA ZEFINHA, NO POVOADO DE GROSSOS, ZONA RURAL</v>
      </c>
      <c r="F438" s="30" t="str">
        <f>'INF GERAIS'!G438</f>
        <v>NORMAL</v>
      </c>
      <c r="G438" s="18"/>
      <c r="H438" s="10"/>
      <c r="I438" s="34"/>
      <c r="J438" s="34"/>
      <c r="K438" s="18"/>
      <c r="L438" s="10"/>
      <c r="M438" s="34"/>
      <c r="N438" s="34"/>
      <c r="O438" s="18"/>
      <c r="P438" s="10"/>
      <c r="Q438" s="34"/>
      <c r="R438" s="34"/>
    </row>
    <row r="439" spans="2:18" ht="43.5" x14ac:dyDescent="0.35">
      <c r="B439" s="30" t="str">
        <f>'INF GERAIS'!B439&amp;IFERROR(IF(INDEX(APOIO!$A$5:$A$50,MATCH('INF GERAIS'!N439,APOIO!$B$5:$B$50,0))="NÃO",APOIO!$A$2&amp;"NÃO VÁLIDO",""),"")</f>
        <v>2014.0413</v>
      </c>
      <c r="C439" s="30" t="str">
        <f>'INF GERAIS'!C439</f>
        <v>SERTÃO CENTRAL</v>
      </c>
      <c r="D439" s="30" t="str">
        <f>'INF GERAIS'!D439</f>
        <v>VERDEJANTE</v>
      </c>
      <c r="E439" s="30" t="str">
        <f>'INF GERAIS'!E439</f>
        <v>DRENAGEM SUPERFICIAL DE ÁGUAS PLUVIAIS E PAVIMENTAÇÃO DE VIAS</v>
      </c>
      <c r="F439" s="30" t="str">
        <f>'INF GERAIS'!G439</f>
        <v>NORMAL</v>
      </c>
      <c r="G439" s="18"/>
      <c r="H439" s="10"/>
      <c r="I439" s="34"/>
      <c r="J439" s="34"/>
      <c r="K439" s="18"/>
      <c r="L439" s="10"/>
      <c r="M439" s="34"/>
      <c r="N439" s="34"/>
      <c r="O439" s="18"/>
      <c r="P439" s="10"/>
      <c r="Q439" s="34"/>
      <c r="R439" s="34"/>
    </row>
    <row r="440" spans="2:18" ht="43.5" x14ac:dyDescent="0.35">
      <c r="B440" s="30" t="str">
        <f>'INF GERAIS'!B440&amp;IFERROR(IF(INDEX(APOIO!$A$5:$A$50,MATCH('INF GERAIS'!N440,APOIO!$B$5:$B$50,0))="NÃO",APOIO!$A$2&amp;"NÃO VÁLIDO",""),"")</f>
        <v>2014.0414</v>
      </c>
      <c r="C440" s="30" t="str">
        <f>'INF GERAIS'!C440</f>
        <v>AGRESTE SETENTRIONAL</v>
      </c>
      <c r="D440" s="30" t="str">
        <f>'INF GERAIS'!D440</f>
        <v>VERTENTE DO LÉRIO</v>
      </c>
      <c r="E440" s="30" t="str">
        <f>'INF GERAIS'!E440</f>
        <v>CONSTRUÇÃO DA PONTE SOBRE RIACHO DA BALANÇA</v>
      </c>
      <c r="F440" s="30" t="str">
        <f>'INF GERAIS'!G440</f>
        <v>NORMAL</v>
      </c>
      <c r="G440" s="18"/>
      <c r="H440" s="10"/>
      <c r="I440" s="34"/>
      <c r="J440" s="34"/>
      <c r="K440" s="18"/>
      <c r="L440" s="10"/>
      <c r="M440" s="34"/>
      <c r="N440" s="34"/>
      <c r="O440" s="18"/>
      <c r="P440" s="10"/>
      <c r="Q440" s="34"/>
      <c r="R440" s="34"/>
    </row>
    <row r="441" spans="2:18" ht="43.5" x14ac:dyDescent="0.35">
      <c r="B441" s="30" t="str">
        <f>'INF GERAIS'!B441&amp;IFERROR(IF(INDEX(APOIO!$A$5:$A$50,MATCH('INF GERAIS'!N441,APOIO!$B$5:$B$50,0))="NÃO",APOIO!$A$2&amp;"NÃO VÁLIDO",""),"")</f>
        <v>2014.0415</v>
      </c>
      <c r="C441" s="30" t="str">
        <f>'INF GERAIS'!C441</f>
        <v>AGRESTE SETENTRIONAL</v>
      </c>
      <c r="D441" s="30" t="str">
        <f>'INF GERAIS'!D441</f>
        <v>VERTENTE DO LÉRIO</v>
      </c>
      <c r="E441" s="30" t="str">
        <f>'INF GERAIS'!E441</f>
        <v>PAVIMENTAÇÃO EM PARALELEPÍPEDOS GRANÍTICOS NO SÍTIO EMBEBEDADO</v>
      </c>
      <c r="F441" s="30" t="str">
        <f>'INF GERAIS'!G441</f>
        <v>NORMAL</v>
      </c>
      <c r="G441" s="18"/>
      <c r="H441" s="10"/>
      <c r="I441" s="34"/>
      <c r="J441" s="34"/>
      <c r="K441" s="18"/>
      <c r="L441" s="10"/>
      <c r="M441" s="34"/>
      <c r="N441" s="34"/>
      <c r="O441" s="18"/>
      <c r="P441" s="10"/>
      <c r="Q441" s="34"/>
      <c r="R441" s="34"/>
    </row>
    <row r="442" spans="2:18" ht="43.5" x14ac:dyDescent="0.35">
      <c r="B442" s="30" t="str">
        <f>'INF GERAIS'!B442&amp;IFERROR(IF(INDEX(APOIO!$A$5:$A$50,MATCH('INF GERAIS'!N442,APOIO!$B$5:$B$50,0))="NÃO",APOIO!$A$2&amp;"NÃO VÁLIDO",""),"")</f>
        <v>2014.0416</v>
      </c>
      <c r="C442" s="30" t="str">
        <f>'INF GERAIS'!C442</f>
        <v>AGRESTE SETENTRIONAL</v>
      </c>
      <c r="D442" s="30" t="str">
        <f>'INF GERAIS'!D442</f>
        <v>VERTENTE DO LÉRIO</v>
      </c>
      <c r="E442" s="30" t="str">
        <f>'INF GERAIS'!E442</f>
        <v>PAVIMENTAÇÃO EM PARALELEPÍPEDOS GRANÍTICOS NO SÍTIO CAJÁ DE MARTINS</v>
      </c>
      <c r="F442" s="30" t="str">
        <f>'INF GERAIS'!G442</f>
        <v>NORMAL</v>
      </c>
      <c r="G442" s="18"/>
      <c r="H442" s="10"/>
      <c r="I442" s="34"/>
      <c r="J442" s="34"/>
      <c r="K442" s="18"/>
      <c r="L442" s="10"/>
      <c r="M442" s="34"/>
      <c r="N442" s="34"/>
      <c r="O442" s="18"/>
      <c r="P442" s="10"/>
      <c r="Q442" s="34"/>
      <c r="R442" s="34"/>
    </row>
    <row r="443" spans="2:18" ht="43.5" x14ac:dyDescent="0.35">
      <c r="B443" s="30" t="str">
        <f>'INF GERAIS'!B443&amp;IFERROR(IF(INDEX(APOIO!$A$5:$A$50,MATCH('INF GERAIS'!N443,APOIO!$B$5:$B$50,0))="NÃO",APOIO!$A$2&amp;"NÃO VÁLIDO",""),"")</f>
        <v>2014.0417</v>
      </c>
      <c r="C443" s="30" t="str">
        <f>'INF GERAIS'!C443</f>
        <v>AGRESTE SETENTRIONAL</v>
      </c>
      <c r="D443" s="30" t="str">
        <f>'INF GERAIS'!D443</f>
        <v>VERTENTE DO LÉRIO</v>
      </c>
      <c r="E443" s="30" t="str">
        <f>'INF GERAIS'!E443</f>
        <v xml:space="preserve">CONSTRUÇÃO DE PARADAS DE ÔNIBUS </v>
      </c>
      <c r="F443" s="30" t="str">
        <f>'INF GERAIS'!G443</f>
        <v>NORMAL</v>
      </c>
      <c r="G443" s="18"/>
      <c r="H443" s="10"/>
      <c r="I443" s="34"/>
      <c r="J443" s="34"/>
      <c r="K443" s="18"/>
      <c r="L443" s="10"/>
      <c r="M443" s="34"/>
      <c r="N443" s="34"/>
      <c r="O443" s="18"/>
      <c r="P443" s="10"/>
      <c r="Q443" s="34"/>
      <c r="R443" s="34"/>
    </row>
    <row r="444" spans="2:18" ht="43.5" x14ac:dyDescent="0.35">
      <c r="B444" s="30" t="str">
        <f>'INF GERAIS'!B444&amp;IFERROR(IF(INDEX(APOIO!$A$5:$A$50,MATCH('INF GERAIS'!N444,APOIO!$B$5:$B$50,0))="NÃO",APOIO!$A$2&amp;"NÃO VÁLIDO",""),"")</f>
        <v>2014.0418</v>
      </c>
      <c r="C444" s="30" t="str">
        <f>'INF GERAIS'!C444</f>
        <v>AGRESTE SETENTRIONAL</v>
      </c>
      <c r="D444" s="30" t="str">
        <f>'INF GERAIS'!D444</f>
        <v>VERTENTES</v>
      </c>
      <c r="E444" s="30" t="str">
        <f>'INF GERAIS'!E444</f>
        <v>PAVIMENTAÇÃO E DRENAGEM DE RUAS NO MUNICÍPIO DAS VERTENTES</v>
      </c>
      <c r="F444" s="30" t="str">
        <f>'INF GERAIS'!G444</f>
        <v>NORMAL</v>
      </c>
      <c r="G444" s="18"/>
      <c r="H444" s="10"/>
      <c r="I444" s="34"/>
      <c r="J444" s="34"/>
      <c r="K444" s="18"/>
      <c r="L444" s="10"/>
      <c r="M444" s="34"/>
      <c r="N444" s="34"/>
      <c r="O444" s="18"/>
      <c r="P444" s="10"/>
      <c r="Q444" s="34"/>
      <c r="R444" s="34"/>
    </row>
    <row r="445" spans="2:18" ht="58" x14ac:dyDescent="0.35">
      <c r="B445" s="30" t="str">
        <f>'INF GERAIS'!B445&amp;IFERROR(IF(INDEX(APOIO!$A$5:$A$50,MATCH('INF GERAIS'!N445,APOIO!$B$5:$B$50,0))="NÃO",APOIO!$A$2&amp;"NÃO VÁLIDO",""),"")</f>
        <v>2014.0419</v>
      </c>
      <c r="C445" s="30" t="str">
        <f>'INF GERAIS'!C445</f>
        <v>MATA NORTE</v>
      </c>
      <c r="D445" s="30" t="str">
        <f>'INF GERAIS'!D445</f>
        <v>VICÊNCIA</v>
      </c>
      <c r="E445" s="30" t="str">
        <f>'INF GERAIS'!E445</f>
        <v xml:space="preserve">PAVIMENTAÇÃO EM PARALELEPIPEDOS GRANÍTICOS EM DIVERSAS RUAS DA SEDE E DISTRITO </v>
      </c>
      <c r="F445" s="30" t="str">
        <f>'INF GERAIS'!G445</f>
        <v>NORMAL</v>
      </c>
      <c r="G445" s="18"/>
      <c r="H445" s="10"/>
      <c r="I445" s="34"/>
      <c r="J445" s="34"/>
      <c r="K445" s="18"/>
      <c r="L445" s="10"/>
      <c r="M445" s="34"/>
      <c r="N445" s="34"/>
      <c r="O445" s="18"/>
      <c r="P445" s="10"/>
      <c r="Q445" s="34"/>
      <c r="R445" s="34"/>
    </row>
    <row r="446" spans="2:18" ht="58" x14ac:dyDescent="0.35">
      <c r="B446" s="30" t="str">
        <f>'INF GERAIS'!B446&amp;IFERROR(IF(INDEX(APOIO!$A$5:$A$50,MATCH('INF GERAIS'!N446,APOIO!$B$5:$B$50,0))="NÃO",APOIO!$A$2&amp;"NÃO VÁLIDO",""),"")</f>
        <v>2014.0420</v>
      </c>
      <c r="C446" s="30" t="str">
        <f>'INF GERAIS'!C446</f>
        <v>MATA NORTE</v>
      </c>
      <c r="D446" s="30" t="str">
        <f>'INF GERAIS'!D446</f>
        <v>VICÊNCIA</v>
      </c>
      <c r="E446" s="30" t="str">
        <f>'INF GERAIS'!E446</f>
        <v>RECONSTRUÇÃO, REVITALIZAÇÃO E PAISAGISMO DA PRAÇA DR. MÁRIO RAMOS DE ANDRADE LIMA</v>
      </c>
      <c r="F446" s="30" t="str">
        <f>'INF GERAIS'!G446</f>
        <v>NORMAL</v>
      </c>
      <c r="G446" s="18"/>
      <c r="H446" s="10"/>
      <c r="I446" s="34"/>
      <c r="J446" s="34"/>
      <c r="K446" s="18"/>
      <c r="L446" s="10"/>
      <c r="M446" s="34"/>
      <c r="N446" s="34"/>
      <c r="O446" s="18"/>
      <c r="P446" s="10"/>
      <c r="Q446" s="34"/>
      <c r="R446" s="34"/>
    </row>
    <row r="447" spans="2:18" ht="58" x14ac:dyDescent="0.35">
      <c r="B447" s="30" t="str">
        <f>'INF GERAIS'!B447&amp;IFERROR(IF(INDEX(APOIO!$A$5:$A$50,MATCH('INF GERAIS'!N447,APOIO!$B$5:$B$50,0))="NÃO",APOIO!$A$2&amp;"NÃO VÁLIDO",""),"")</f>
        <v>2014.0421</v>
      </c>
      <c r="C447" s="30" t="str">
        <f>'INF GERAIS'!C447</f>
        <v>MATA NORTE</v>
      </c>
      <c r="D447" s="30" t="str">
        <f>'INF GERAIS'!D447</f>
        <v>VICÊNCIA</v>
      </c>
      <c r="E447" s="30" t="str">
        <f>'INF GERAIS'!E447</f>
        <v>CONCLUSÃO DA ESTRUTURA DE FECHAMENTO E COBERTA DA QUADRA DE ESPORTE DO DISTRITO DE BORRACHA</v>
      </c>
      <c r="F447" s="30" t="str">
        <f>'INF GERAIS'!G447</f>
        <v>NORMAL</v>
      </c>
      <c r="G447" s="18"/>
      <c r="H447" s="10"/>
      <c r="I447" s="34"/>
      <c r="J447" s="34"/>
      <c r="K447" s="18"/>
      <c r="L447" s="10"/>
      <c r="M447" s="34"/>
      <c r="N447" s="34"/>
      <c r="O447" s="18"/>
      <c r="P447" s="10"/>
      <c r="Q447" s="34"/>
      <c r="R447" s="34"/>
    </row>
    <row r="448" spans="2:18" ht="58" x14ac:dyDescent="0.35">
      <c r="B448" s="30" t="str">
        <f>'INF GERAIS'!B448&amp;IFERROR(IF(INDEX(APOIO!$A$5:$A$50,MATCH('INF GERAIS'!N448,APOIO!$B$5:$B$50,0))="NÃO",APOIO!$A$2&amp;"NÃO VÁLIDO",""),"")</f>
        <v>2014.0422</v>
      </c>
      <c r="C448" s="30" t="str">
        <f>'INF GERAIS'!C448</f>
        <v>MATA NORTE</v>
      </c>
      <c r="D448" s="30" t="str">
        <f>'INF GERAIS'!D448</f>
        <v>VICÊNCIA</v>
      </c>
      <c r="E448" s="30" t="str">
        <f>'INF GERAIS'!E448</f>
        <v>RECUPERAÇÃO COM AMPLIAÇÃO DE COBERTA E FECHAMENTO LATERAL DA QUADRA DE ESPORTE DO DISTRITO DE ANGELICA</v>
      </c>
      <c r="F448" s="30" t="str">
        <f>'INF GERAIS'!G448</f>
        <v>NORMAL</v>
      </c>
      <c r="G448" s="18"/>
      <c r="H448" s="10"/>
      <c r="I448" s="34"/>
      <c r="J448" s="34"/>
      <c r="K448" s="18"/>
      <c r="L448" s="10"/>
      <c r="M448" s="34"/>
      <c r="N448" s="34"/>
      <c r="O448" s="18"/>
      <c r="P448" s="10"/>
      <c r="Q448" s="34"/>
      <c r="R448" s="34"/>
    </row>
    <row r="449" spans="2:18" ht="43.5" x14ac:dyDescent="0.35">
      <c r="B449" s="30" t="str">
        <f>'INF GERAIS'!B449&amp;IFERROR(IF(INDEX(APOIO!$A$5:$A$50,MATCH('INF GERAIS'!N449,APOIO!$B$5:$B$50,0))="NÃO",APOIO!$A$2&amp;"NÃO VÁLIDO",""),"")</f>
        <v>2014.0423</v>
      </c>
      <c r="C449" s="30" t="str">
        <f>'INF GERAIS'!C449</f>
        <v>MATA NORTE</v>
      </c>
      <c r="D449" s="30" t="str">
        <f>'INF GERAIS'!D449</f>
        <v>VICÊNCIA</v>
      </c>
      <c r="E449" s="30" t="str">
        <f>'INF GERAIS'!E449</f>
        <v>REFORMA E RECONSTRUÇÃO DE COBERTA DO MERCADO PÚBLICO DO DISTRITO DE MURUPÉ</v>
      </c>
      <c r="F449" s="30" t="str">
        <f>'INF GERAIS'!G449</f>
        <v>NORMAL</v>
      </c>
      <c r="G449" s="18"/>
      <c r="H449" s="10"/>
      <c r="I449" s="34"/>
      <c r="J449" s="34"/>
      <c r="K449" s="18"/>
      <c r="L449" s="10"/>
      <c r="M449" s="34"/>
      <c r="N449" s="34"/>
      <c r="O449" s="18"/>
      <c r="P449" s="10"/>
      <c r="Q449" s="34"/>
      <c r="R449" s="34"/>
    </row>
    <row r="450" spans="2:18" ht="43.5" x14ac:dyDescent="0.35">
      <c r="B450" s="30" t="str">
        <f>'INF GERAIS'!B450&amp;IFERROR(IF(INDEX(APOIO!$A$5:$A$50,MATCH('INF GERAIS'!N450,APOIO!$B$5:$B$50,0))="NÃO",APOIO!$A$2&amp;"NÃO VÁLIDO",""),"")</f>
        <v>2014.0424</v>
      </c>
      <c r="C450" s="30" t="str">
        <f>'INF GERAIS'!C450</f>
        <v>MATA SUL</v>
      </c>
      <c r="D450" s="30" t="str">
        <f>'INF GERAIS'!D450</f>
        <v>VITÓRIA DE SANTO ANTÃO</v>
      </c>
      <c r="E450" s="30" t="str">
        <f>'INF GERAIS'!E450</f>
        <v>PAVIMENTAÇÃO E QUALIFICAÇÃO DE VIAS URBANAS EM VITÓRIA DE SANTO ANTÃO</v>
      </c>
      <c r="F450" s="30" t="str">
        <f>'INF GERAIS'!G450</f>
        <v>NORMAL</v>
      </c>
      <c r="G450" s="18"/>
      <c r="H450" s="10"/>
      <c r="I450" s="34"/>
      <c r="J450" s="34"/>
      <c r="K450" s="18"/>
      <c r="L450" s="10"/>
      <c r="M450" s="34"/>
      <c r="N450" s="34"/>
      <c r="O450" s="18"/>
      <c r="P450" s="10"/>
      <c r="Q450" s="34"/>
      <c r="R450" s="34"/>
    </row>
    <row r="451" spans="2:18" ht="72.5" x14ac:dyDescent="0.35">
      <c r="B451" s="30" t="str">
        <f>'INF GERAIS'!B451&amp;IFERROR(IF(INDEX(APOIO!$A$5:$A$50,MATCH('INF GERAIS'!N451,APOIO!$B$5:$B$50,0))="NÃO",APOIO!$A$2&amp;"NÃO VÁLIDO",""),"")</f>
        <v>2014.0425</v>
      </c>
      <c r="C451" s="30" t="str">
        <f>'INF GERAIS'!C451</f>
        <v>MATA SUL</v>
      </c>
      <c r="D451" s="30" t="str">
        <f>'INF GERAIS'!D451</f>
        <v>XEXÉU</v>
      </c>
      <c r="E451" s="30" t="str">
        <f>'INF GERAIS'!E451</f>
        <v>REFORMA DAS PRAÇAS DA RUA DA ALEGRIA LOCALIZADA NA SEDE DO MUNICÍPIO E PRAÇA JOÃO VICENTE DE QUEIROZ NO DISTRITO DE CAMPOS FRIOS</v>
      </c>
      <c r="F451" s="30" t="str">
        <f>'INF GERAIS'!G451</f>
        <v>NORMAL</v>
      </c>
      <c r="G451" s="18"/>
      <c r="H451" s="10"/>
      <c r="I451" s="34"/>
      <c r="J451" s="34"/>
      <c r="K451" s="18"/>
      <c r="L451" s="10"/>
      <c r="M451" s="34"/>
      <c r="N451" s="34"/>
      <c r="O451" s="18"/>
      <c r="P451" s="10"/>
      <c r="Q451" s="34"/>
      <c r="R451" s="34"/>
    </row>
    <row r="452" spans="2:18" ht="116" x14ac:dyDescent="0.35">
      <c r="B452" s="30" t="str">
        <f>'INF GERAIS'!B452&amp;IFERROR(IF(INDEX(APOIO!$A$5:$A$50,MATCH('INF GERAIS'!N452,APOIO!$B$5:$B$50,0))="NÃO",APOIO!$A$2&amp;"NÃO VÁLIDO",""),"")</f>
        <v>2014.0426</v>
      </c>
      <c r="C452" s="30" t="str">
        <f>'INF GERAIS'!C452</f>
        <v>MATA SUL</v>
      </c>
      <c r="D452" s="30" t="str">
        <f>'INF GERAIS'!D452</f>
        <v>XEXÉU</v>
      </c>
      <c r="E452" s="30" t="str">
        <f>'INF GERAIS'!E452</f>
        <v>PAVIMENTAÇÃO DAS RUAS BELA AURORA, NO BAIRRO ALICE GONÇALVES (810,00M²); RUA DO CEMITÉRIO, BAIRRO 07 DE SETEMBRO (1.134,00M²); E RUA JAIME DE ALMEIDA, BAIRRO ALICE GONÇALVES (1.710,00M²); NA SEDE DO MUNICÍPIO</v>
      </c>
      <c r="F452" s="30" t="str">
        <f>'INF GERAIS'!G452</f>
        <v>NORMAL</v>
      </c>
      <c r="G452" s="18"/>
      <c r="H452" s="10"/>
      <c r="I452" s="34"/>
      <c r="J452" s="34"/>
      <c r="K452" s="18"/>
      <c r="L452" s="10"/>
      <c r="M452" s="34"/>
      <c r="N452" s="34"/>
      <c r="O452" s="18"/>
      <c r="P452" s="10"/>
      <c r="Q452" s="34"/>
      <c r="R452" s="34"/>
    </row>
    <row r="453" spans="2:18" ht="29" x14ac:dyDescent="0.35">
      <c r="B453" s="30" t="str">
        <f>'INF GERAIS'!B453&amp;IFERROR(IF(INDEX(APOIO!$A$5:$A$50,MATCH('INF GERAIS'!N453,APOIO!$B$5:$B$50,0))="NÃO",APOIO!$A$2&amp;"NÃO VÁLIDO",""),"")</f>
        <v>2014.0427</v>
      </c>
      <c r="C453" s="30" t="str">
        <f>'INF GERAIS'!C453</f>
        <v>MATA SUL</v>
      </c>
      <c r="D453" s="30" t="str">
        <f>'INF GERAIS'!D453</f>
        <v>XEXÉU</v>
      </c>
      <c r="E453" s="30" t="str">
        <f>'INF GERAIS'!E453</f>
        <v>EXECUÇÃO DE FACHADA DA PREFEITURA</v>
      </c>
      <c r="F453" s="30" t="str">
        <f>'INF GERAIS'!G453</f>
        <v>NORMAL</v>
      </c>
      <c r="G453" s="18"/>
      <c r="H453" s="10"/>
      <c r="I453" s="34"/>
      <c r="J453" s="34"/>
      <c r="K453" s="18"/>
      <c r="L453" s="10"/>
      <c r="M453" s="34"/>
      <c r="N453" s="34"/>
      <c r="O453" s="18"/>
      <c r="P453" s="10"/>
      <c r="Q453" s="34"/>
      <c r="R453" s="34"/>
    </row>
    <row r="454" spans="2:18" x14ac:dyDescent="0.35">
      <c r="B454" s="30"/>
      <c r="C454" s="30"/>
      <c r="D454" s="30"/>
      <c r="E454" s="30"/>
      <c r="F454" s="30"/>
      <c r="G454" s="30"/>
      <c r="H454" s="30"/>
      <c r="I454" s="30"/>
      <c r="J454" s="30"/>
      <c r="K454" s="30"/>
      <c r="L454" s="30"/>
      <c r="M454" s="30"/>
      <c r="N454" s="30"/>
      <c r="O454" s="30"/>
      <c r="P454" s="30"/>
      <c r="Q454" s="30"/>
      <c r="R454" s="30"/>
    </row>
    <row r="455" spans="2:18" x14ac:dyDescent="0.35">
      <c r="B455" s="30"/>
      <c r="C455" s="30"/>
      <c r="D455" s="30"/>
      <c r="E455" s="30"/>
      <c r="F455" s="30"/>
      <c r="G455" s="30"/>
      <c r="H455" s="30"/>
      <c r="I455" s="30"/>
      <c r="J455" s="30"/>
      <c r="K455" s="30"/>
      <c r="L455" s="30"/>
      <c r="M455" s="30"/>
      <c r="N455" s="30"/>
      <c r="O455" s="30"/>
      <c r="P455" s="30"/>
      <c r="Q455" s="30"/>
      <c r="R455" s="30"/>
    </row>
    <row r="456" spans="2:18" x14ac:dyDescent="0.35">
      <c r="B456" s="30"/>
      <c r="C456" s="30"/>
      <c r="D456" s="30"/>
      <c r="E456" s="30"/>
      <c r="F456" s="30"/>
      <c r="G456" s="30"/>
      <c r="H456" s="30"/>
      <c r="I456" s="30"/>
      <c r="J456" s="30"/>
      <c r="K456" s="30"/>
      <c r="L456" s="30"/>
      <c r="M456" s="30"/>
      <c r="N456" s="30"/>
      <c r="O456" s="30"/>
      <c r="P456" s="30"/>
      <c r="Q456" s="30"/>
      <c r="R456" s="30"/>
    </row>
    <row r="457" spans="2:18" x14ac:dyDescent="0.35">
      <c r="B457" s="30"/>
      <c r="C457" s="30"/>
      <c r="D457" s="30"/>
      <c r="E457" s="30"/>
      <c r="F457" s="30"/>
      <c r="G457" s="30"/>
      <c r="H457" s="30"/>
      <c r="I457" s="30"/>
      <c r="J457" s="30"/>
      <c r="K457" s="30"/>
      <c r="L457" s="30"/>
      <c r="M457" s="30"/>
      <c r="N457" s="30"/>
      <c r="O457" s="30"/>
      <c r="P457" s="30"/>
      <c r="Q457" s="30"/>
      <c r="R457" s="30"/>
    </row>
    <row r="458" spans="2:18" x14ac:dyDescent="0.35">
      <c r="B458" s="30"/>
      <c r="C458" s="30"/>
      <c r="D458" s="30"/>
      <c r="E458" s="30"/>
      <c r="F458" s="30"/>
      <c r="G458" s="30"/>
      <c r="H458" s="30"/>
      <c r="I458" s="30"/>
      <c r="J458" s="30"/>
      <c r="K458" s="30"/>
      <c r="L458" s="30"/>
      <c r="M458" s="30"/>
      <c r="N458" s="30"/>
      <c r="O458" s="30"/>
      <c r="P458" s="30"/>
      <c r="Q458" s="30"/>
      <c r="R458" s="30"/>
    </row>
    <row r="459" spans="2:18" x14ac:dyDescent="0.35">
      <c r="B459" s="30"/>
      <c r="C459" s="30"/>
      <c r="D459" s="30"/>
      <c r="E459" s="30"/>
      <c r="F459" s="30"/>
      <c r="G459" s="30"/>
      <c r="H459" s="30"/>
      <c r="I459" s="30"/>
      <c r="J459" s="30"/>
      <c r="K459" s="30"/>
      <c r="L459" s="30"/>
      <c r="M459" s="30"/>
      <c r="N459" s="30"/>
      <c r="O459" s="30"/>
      <c r="P459" s="30"/>
      <c r="Q459" s="30"/>
      <c r="R459" s="30"/>
    </row>
    <row r="460" spans="2:18" x14ac:dyDescent="0.35">
      <c r="B460" s="30"/>
      <c r="C460" s="30"/>
      <c r="D460" s="30"/>
      <c r="E460" s="30"/>
      <c r="F460" s="30"/>
      <c r="G460" s="30"/>
      <c r="H460" s="30"/>
      <c r="I460" s="30"/>
      <c r="J460" s="30"/>
      <c r="K460" s="30"/>
      <c r="L460" s="30"/>
      <c r="M460" s="30"/>
      <c r="N460" s="30"/>
      <c r="O460" s="30"/>
      <c r="P460" s="30"/>
      <c r="Q460" s="30"/>
      <c r="R460" s="30"/>
    </row>
    <row r="461" spans="2:18" x14ac:dyDescent="0.35">
      <c r="B461" s="30"/>
      <c r="C461" s="30"/>
      <c r="D461" s="30"/>
      <c r="E461" s="30"/>
      <c r="F461" s="30"/>
      <c r="G461" s="30"/>
      <c r="H461" s="30"/>
      <c r="I461" s="30"/>
      <c r="J461" s="30"/>
      <c r="K461" s="30"/>
      <c r="L461" s="30"/>
      <c r="M461" s="30"/>
      <c r="N461" s="30"/>
      <c r="O461" s="30"/>
      <c r="P461" s="30"/>
      <c r="Q461" s="30"/>
      <c r="R461" s="30"/>
    </row>
    <row r="462" spans="2:18" x14ac:dyDescent="0.35">
      <c r="B462" s="30"/>
      <c r="C462" s="30"/>
      <c r="D462" s="30"/>
      <c r="E462" s="30"/>
      <c r="F462" s="30"/>
      <c r="G462" s="30"/>
      <c r="H462" s="30"/>
      <c r="I462" s="30"/>
      <c r="J462" s="30"/>
      <c r="K462" s="30"/>
      <c r="L462" s="30"/>
      <c r="M462" s="30"/>
      <c r="N462" s="30"/>
      <c r="O462" s="30"/>
      <c r="P462" s="30"/>
      <c r="Q462" s="30"/>
      <c r="R462" s="30"/>
    </row>
    <row r="463" spans="2:18" x14ac:dyDescent="0.35">
      <c r="B463" s="30"/>
      <c r="C463" s="30"/>
      <c r="D463" s="30"/>
      <c r="E463" s="30"/>
      <c r="F463" s="30"/>
      <c r="G463" s="30"/>
      <c r="H463" s="30"/>
      <c r="I463" s="30"/>
      <c r="J463" s="30"/>
      <c r="K463" s="30"/>
      <c r="L463" s="30"/>
      <c r="M463" s="30"/>
      <c r="N463" s="30"/>
      <c r="O463" s="30"/>
      <c r="P463" s="30"/>
      <c r="Q463" s="30"/>
      <c r="R463" s="30"/>
    </row>
    <row r="464" spans="2:18" x14ac:dyDescent="0.35">
      <c r="B464" s="30"/>
      <c r="C464" s="30"/>
      <c r="D464" s="30"/>
      <c r="E464" s="30"/>
      <c r="F464" s="30"/>
      <c r="G464" s="30"/>
      <c r="H464" s="30"/>
      <c r="I464" s="30"/>
      <c r="J464" s="30"/>
      <c r="K464" s="30"/>
      <c r="L464" s="30"/>
      <c r="M464" s="30"/>
      <c r="N464" s="30"/>
      <c r="O464" s="30"/>
      <c r="P464" s="30"/>
      <c r="Q464" s="30"/>
      <c r="R464" s="30"/>
    </row>
    <row r="465" spans="2:18" x14ac:dyDescent="0.35">
      <c r="B465" s="30"/>
      <c r="C465" s="30"/>
      <c r="D465" s="30"/>
      <c r="E465" s="30"/>
      <c r="F465" s="30"/>
      <c r="G465" s="30"/>
      <c r="H465" s="30"/>
      <c r="I465" s="30"/>
      <c r="J465" s="30"/>
      <c r="K465" s="30"/>
      <c r="L465" s="30"/>
      <c r="M465" s="30"/>
      <c r="N465" s="30"/>
      <c r="O465" s="30"/>
      <c r="P465" s="30"/>
      <c r="Q465" s="30"/>
      <c r="R465" s="30"/>
    </row>
    <row r="466" spans="2:18" x14ac:dyDescent="0.35">
      <c r="B466" s="30"/>
      <c r="C466" s="30"/>
      <c r="D466" s="30"/>
      <c r="E466" s="30"/>
      <c r="F466" s="30"/>
      <c r="G466" s="30"/>
      <c r="H466" s="30"/>
      <c r="I466" s="30"/>
      <c r="J466" s="30"/>
      <c r="K466" s="30"/>
      <c r="L466" s="30"/>
      <c r="M466" s="30"/>
      <c r="N466" s="30"/>
      <c r="O466" s="30"/>
      <c r="P466" s="30"/>
      <c r="Q466" s="30"/>
      <c r="R466" s="30"/>
    </row>
    <row r="467" spans="2:18" x14ac:dyDescent="0.35">
      <c r="B467" s="30"/>
      <c r="C467" s="30"/>
      <c r="D467" s="30"/>
      <c r="E467" s="30"/>
      <c r="F467" s="30"/>
      <c r="G467" s="30"/>
      <c r="H467" s="30"/>
      <c r="I467" s="30"/>
      <c r="J467" s="30"/>
      <c r="K467" s="30"/>
      <c r="L467" s="30"/>
      <c r="M467" s="30"/>
      <c r="N467" s="30"/>
      <c r="O467" s="30"/>
      <c r="P467" s="30"/>
      <c r="Q467" s="30"/>
      <c r="R467" s="30"/>
    </row>
    <row r="468" spans="2:18" x14ac:dyDescent="0.35">
      <c r="B468" s="30"/>
      <c r="C468" s="30"/>
      <c r="D468" s="30"/>
      <c r="E468" s="30"/>
      <c r="F468" s="30"/>
      <c r="G468" s="30"/>
      <c r="H468" s="30"/>
      <c r="I468" s="30"/>
      <c r="J468" s="30"/>
      <c r="K468" s="30"/>
      <c r="L468" s="30"/>
      <c r="M468" s="30"/>
      <c r="N468" s="30"/>
      <c r="O468" s="30"/>
      <c r="P468" s="30"/>
      <c r="Q468" s="30"/>
      <c r="R468" s="30"/>
    </row>
    <row r="469" spans="2:18" x14ac:dyDescent="0.35">
      <c r="B469" s="30"/>
      <c r="C469" s="30"/>
      <c r="D469" s="30"/>
      <c r="E469" s="30"/>
      <c r="F469" s="30"/>
      <c r="G469" s="30"/>
      <c r="H469" s="30"/>
      <c r="I469" s="30"/>
      <c r="J469" s="30"/>
      <c r="K469" s="30"/>
      <c r="L469" s="30"/>
      <c r="M469" s="30"/>
      <c r="N469" s="30"/>
      <c r="O469" s="30"/>
      <c r="P469" s="30"/>
      <c r="Q469" s="30"/>
      <c r="R469" s="30"/>
    </row>
    <row r="470" spans="2:18" x14ac:dyDescent="0.35">
      <c r="B470" s="30"/>
      <c r="C470" s="30"/>
      <c r="D470" s="30"/>
      <c r="E470" s="30"/>
      <c r="F470" s="30"/>
      <c r="G470" s="30"/>
      <c r="H470" s="30"/>
      <c r="I470" s="30"/>
      <c r="J470" s="30"/>
      <c r="K470" s="30"/>
      <c r="L470" s="30"/>
      <c r="M470" s="30"/>
      <c r="N470" s="30"/>
      <c r="O470" s="30"/>
      <c r="P470" s="30"/>
      <c r="Q470" s="30"/>
      <c r="R470" s="30"/>
    </row>
    <row r="471" spans="2:18" x14ac:dyDescent="0.35">
      <c r="B471" s="30"/>
      <c r="C471" s="30"/>
      <c r="D471" s="30"/>
      <c r="E471" s="30"/>
      <c r="F471" s="30"/>
      <c r="G471" s="30"/>
      <c r="H471" s="30"/>
      <c r="I471" s="30"/>
      <c r="J471" s="30"/>
      <c r="K471" s="30"/>
      <c r="L471" s="30"/>
      <c r="M471" s="30"/>
      <c r="N471" s="30"/>
      <c r="O471" s="30"/>
      <c r="P471" s="30"/>
      <c r="Q471" s="30"/>
      <c r="R471" s="30"/>
    </row>
    <row r="472" spans="2:18" x14ac:dyDescent="0.35">
      <c r="B472" s="30"/>
      <c r="C472" s="30"/>
      <c r="D472" s="30"/>
      <c r="E472" s="30"/>
      <c r="F472" s="30"/>
      <c r="G472" s="30"/>
      <c r="H472" s="30"/>
      <c r="I472" s="30"/>
      <c r="J472" s="30"/>
      <c r="K472" s="30"/>
      <c r="L472" s="30"/>
      <c r="M472" s="30"/>
      <c r="N472" s="30"/>
      <c r="O472" s="30"/>
      <c r="P472" s="30"/>
      <c r="Q472" s="30"/>
      <c r="R472" s="30"/>
    </row>
    <row r="473" spans="2:18" x14ac:dyDescent="0.35">
      <c r="B473" s="30"/>
      <c r="C473" s="30"/>
      <c r="D473" s="30"/>
      <c r="E473" s="30"/>
      <c r="F473" s="30"/>
      <c r="G473" s="30"/>
      <c r="H473" s="30"/>
      <c r="I473" s="30"/>
      <c r="J473" s="30"/>
      <c r="K473" s="30"/>
      <c r="L473" s="30"/>
      <c r="M473" s="30"/>
      <c r="N473" s="30"/>
      <c r="O473" s="30"/>
      <c r="P473" s="30"/>
      <c r="Q473" s="30"/>
      <c r="R473" s="30"/>
    </row>
    <row r="474" spans="2:18" x14ac:dyDescent="0.35">
      <c r="B474" s="30"/>
      <c r="C474" s="30"/>
      <c r="D474" s="30"/>
      <c r="E474" s="30"/>
      <c r="F474" s="30"/>
      <c r="G474" s="30"/>
      <c r="H474" s="30"/>
      <c r="I474" s="30"/>
      <c r="J474" s="30"/>
      <c r="K474" s="30"/>
      <c r="L474" s="30"/>
      <c r="M474" s="30"/>
      <c r="N474" s="30"/>
      <c r="O474" s="30"/>
      <c r="P474" s="30"/>
      <c r="Q474" s="30"/>
      <c r="R474" s="30"/>
    </row>
    <row r="475" spans="2:18" x14ac:dyDescent="0.35">
      <c r="B475" s="30"/>
      <c r="C475" s="30"/>
      <c r="D475" s="30"/>
      <c r="E475" s="30"/>
      <c r="F475" s="30"/>
      <c r="G475" s="30"/>
      <c r="H475" s="30"/>
      <c r="I475" s="30"/>
      <c r="J475" s="30"/>
      <c r="K475" s="30"/>
      <c r="L475" s="30"/>
      <c r="M475" s="30"/>
      <c r="N475" s="30"/>
      <c r="O475" s="30"/>
      <c r="P475" s="30"/>
      <c r="Q475" s="30"/>
      <c r="R475" s="30"/>
    </row>
    <row r="476" spans="2:18" x14ac:dyDescent="0.35">
      <c r="B476" s="30"/>
      <c r="C476" s="30"/>
      <c r="D476" s="30"/>
      <c r="E476" s="30"/>
      <c r="F476" s="30"/>
      <c r="G476" s="30"/>
      <c r="H476" s="30"/>
      <c r="I476" s="30"/>
      <c r="J476" s="30"/>
      <c r="K476" s="30"/>
      <c r="L476" s="30"/>
      <c r="M476" s="30"/>
      <c r="N476" s="30"/>
      <c r="O476" s="30"/>
      <c r="P476" s="30"/>
      <c r="Q476" s="30"/>
      <c r="R476" s="30"/>
    </row>
    <row r="477" spans="2:18" x14ac:dyDescent="0.35">
      <c r="B477" s="30"/>
      <c r="C477" s="30"/>
      <c r="D477" s="30"/>
      <c r="E477" s="30"/>
      <c r="F477" s="30"/>
      <c r="G477" s="30"/>
      <c r="H477" s="30"/>
      <c r="I477" s="30"/>
      <c r="J477" s="30"/>
      <c r="K477" s="30"/>
      <c r="L477" s="30"/>
      <c r="M477" s="30"/>
      <c r="N477" s="30"/>
      <c r="O477" s="30"/>
      <c r="P477" s="30"/>
      <c r="Q477" s="30"/>
      <c r="R477" s="30"/>
    </row>
    <row r="478" spans="2:18" x14ac:dyDescent="0.35">
      <c r="B478" s="30"/>
      <c r="C478" s="30"/>
      <c r="D478" s="30"/>
      <c r="E478" s="30"/>
      <c r="F478" s="30"/>
      <c r="G478" s="30"/>
      <c r="H478" s="30"/>
      <c r="I478" s="30"/>
      <c r="J478" s="30"/>
      <c r="K478" s="30"/>
      <c r="L478" s="30"/>
      <c r="M478" s="30"/>
      <c r="N478" s="30"/>
      <c r="O478" s="30"/>
      <c r="P478" s="30"/>
      <c r="Q478" s="30"/>
      <c r="R478" s="30"/>
    </row>
    <row r="479" spans="2:18" x14ac:dyDescent="0.35">
      <c r="B479" s="30"/>
      <c r="C479" s="30"/>
      <c r="D479" s="30"/>
      <c r="E479" s="30"/>
      <c r="F479" s="30"/>
      <c r="G479" s="30"/>
      <c r="H479" s="30"/>
      <c r="I479" s="30"/>
      <c r="J479" s="30"/>
      <c r="K479" s="30"/>
      <c r="L479" s="30"/>
      <c r="M479" s="30"/>
      <c r="N479" s="30"/>
      <c r="O479" s="30"/>
      <c r="P479" s="30"/>
      <c r="Q479" s="30"/>
      <c r="R479" s="30"/>
    </row>
    <row r="480" spans="2:18" x14ac:dyDescent="0.35">
      <c r="B480" s="30"/>
      <c r="C480" s="30"/>
      <c r="D480" s="30"/>
      <c r="E480" s="30"/>
      <c r="F480" s="30"/>
      <c r="G480" s="30"/>
      <c r="H480" s="30"/>
      <c r="I480" s="30"/>
      <c r="J480" s="30"/>
      <c r="K480" s="30"/>
      <c r="L480" s="30"/>
      <c r="M480" s="30"/>
      <c r="N480" s="30"/>
      <c r="O480" s="30"/>
      <c r="P480" s="30"/>
      <c r="Q480" s="30"/>
      <c r="R480" s="30"/>
    </row>
    <row r="481" spans="2:18" x14ac:dyDescent="0.35">
      <c r="B481" s="30"/>
      <c r="C481" s="30"/>
      <c r="D481" s="30"/>
      <c r="E481" s="30"/>
      <c r="F481" s="30"/>
      <c r="G481" s="30"/>
      <c r="H481" s="30"/>
      <c r="I481" s="30"/>
      <c r="J481" s="30"/>
      <c r="K481" s="30"/>
      <c r="L481" s="30"/>
      <c r="M481" s="30"/>
      <c r="N481" s="30"/>
      <c r="O481" s="30"/>
      <c r="P481" s="30"/>
      <c r="Q481" s="30"/>
      <c r="R481" s="30"/>
    </row>
    <row r="482" spans="2:18" x14ac:dyDescent="0.35">
      <c r="B482" s="30"/>
      <c r="C482" s="30"/>
      <c r="D482" s="30"/>
      <c r="E482" s="30"/>
      <c r="F482" s="30"/>
      <c r="G482" s="30"/>
      <c r="H482" s="30"/>
      <c r="I482" s="30"/>
      <c r="J482" s="30"/>
      <c r="K482" s="30"/>
      <c r="L482" s="30"/>
      <c r="M482" s="30"/>
      <c r="N482" s="30"/>
      <c r="O482" s="30"/>
      <c r="P482" s="30"/>
      <c r="Q482" s="30"/>
      <c r="R482" s="30"/>
    </row>
    <row r="483" spans="2:18" x14ac:dyDescent="0.35">
      <c r="B483" s="30"/>
      <c r="C483" s="30"/>
      <c r="D483" s="30"/>
      <c r="E483" s="30"/>
      <c r="F483" s="30"/>
      <c r="G483" s="30"/>
      <c r="H483" s="30"/>
      <c r="I483" s="30"/>
      <c r="J483" s="30"/>
      <c r="K483" s="30"/>
      <c r="L483" s="30"/>
      <c r="M483" s="30"/>
      <c r="N483" s="30"/>
      <c r="O483" s="30"/>
      <c r="P483" s="30"/>
      <c r="Q483" s="30"/>
      <c r="R483" s="30"/>
    </row>
    <row r="484" spans="2:18" x14ac:dyDescent="0.35">
      <c r="B484" s="30"/>
      <c r="C484" s="30"/>
      <c r="D484" s="30"/>
      <c r="E484" s="30"/>
      <c r="F484" s="30"/>
      <c r="G484" s="30"/>
      <c r="H484" s="30"/>
      <c r="I484" s="30"/>
      <c r="J484" s="30"/>
      <c r="K484" s="30"/>
      <c r="L484" s="30"/>
      <c r="M484" s="30"/>
      <c r="N484" s="30"/>
      <c r="O484" s="30"/>
      <c r="P484" s="30"/>
      <c r="Q484" s="30"/>
      <c r="R484" s="30"/>
    </row>
    <row r="485" spans="2:18" x14ac:dyDescent="0.35">
      <c r="B485" s="30"/>
      <c r="C485" s="30"/>
      <c r="D485" s="30"/>
      <c r="E485" s="30"/>
      <c r="F485" s="30"/>
      <c r="G485" s="30"/>
      <c r="H485" s="30"/>
      <c r="I485" s="30"/>
      <c r="J485" s="30"/>
      <c r="K485" s="30"/>
      <c r="L485" s="30"/>
      <c r="M485" s="30"/>
      <c r="N485" s="30"/>
      <c r="O485" s="30"/>
      <c r="P485" s="30"/>
      <c r="Q485" s="30"/>
      <c r="R485" s="30"/>
    </row>
  </sheetData>
  <autoFilter ref="B6:T485" xr:uid="{00000000-0009-0000-0000-00000C000000}"/>
  <customSheetViews>
    <customSheetView guid="{B5BE78D1-0D47-469B-8F65-82EBF0EA1F66}" showAutoFilter="1">
      <selection activeCell="B371" sqref="B371"/>
      <pageMargins left="0.511811024" right="0.511811024" top="0.78740157499999996" bottom="0.78740157499999996" header="0.31496062000000002" footer="0.31496062000000002"/>
      <pageSetup paperSize="9" orientation="portrait" r:id="rId1"/>
      <autoFilter ref="B6:T485" xr:uid="{00000000-0009-0000-0000-00000C000000}"/>
    </customSheetView>
    <customSheetView guid="{A585DDF7-0A3C-4962-AEC1-1EDDD285BC8E}" showAutoFilter="1">
      <selection activeCell="B394" sqref="B394"/>
      <pageMargins left="0.511811024" right="0.511811024" top="0.78740157499999996" bottom="0.78740157499999996" header="0.31496062000000002" footer="0.31496062000000002"/>
      <pageSetup paperSize="9" orientation="portrait" r:id="rId2"/>
      <autoFilter ref="B6:T485" xr:uid="{10B97E92-D1B6-42C3-B992-5552B903136F}"/>
    </customSheetView>
    <customSheetView guid="{1504FA50-5BEF-4B72-815D-AABBA0DC206D}"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3"/>
      <autoFilter ref="B6:T485" xr:uid="{74995E0C-E5E3-4D81-B2D5-90F42F8715DB}"/>
    </customSheetView>
    <customSheetView guid="{14BF71DD-AD3F-418F-B86C-B7F01AFDEC65}" showAutoFilter="1">
      <selection activeCell="B7" sqref="B7"/>
      <pageMargins left="0.511811024" right="0.511811024" top="0.78740157499999996" bottom="0.78740157499999996" header="0.31496062000000002" footer="0.31496062000000002"/>
      <pageSetup paperSize="9" orientation="portrait" r:id="rId4"/>
      <autoFilter ref="B6:T485" xr:uid="{7FFE97EF-D904-45BA-AD0B-371AB8B45218}"/>
    </customSheetView>
    <customSheetView guid="{AD046ECD-751F-4332-8FC4-274F08D4DE7E}" showAutoFilter="1">
      <selection activeCell="B388" sqref="B388"/>
      <pageMargins left="0.511811024" right="0.511811024" top="0.78740157499999996" bottom="0.78740157499999996" header="0.31496062000000002" footer="0.31496062000000002"/>
      <pageSetup paperSize="9" orientation="portrait" r:id="rId5"/>
      <autoFilter ref="B6:T485" xr:uid="{F1E78B0A-754E-4696-AC57-F7879CC23681}"/>
    </customSheetView>
    <customSheetView guid="{286B6661-33B5-4C7B-9686-166C222D27BC}" showPageBreaks="1" showAutoFilter="1">
      <selection activeCell="B24" sqref="B24"/>
      <pageMargins left="0.511811024" right="0.511811024" top="0.78740157499999996" bottom="0.78740157499999996" header="0.31496062000000002" footer="0.31496062000000002"/>
      <pageSetup paperSize="9" orientation="portrait" r:id="rId6"/>
      <autoFilter ref="B6:T485" xr:uid="{D3EDCFD1-34D9-4431-A79B-38D21412E37A}"/>
    </customSheetView>
    <customSheetView guid="{3D50BA80-5F45-4C77-89E4-3F1F12E755CC}" showAutoFilter="1">
      <selection activeCell="B237" sqref="B237"/>
      <pageMargins left="0.511811024" right="0.511811024" top="0.78740157499999996" bottom="0.78740157499999996" header="0.31496062000000002" footer="0.31496062000000002"/>
      <pageSetup paperSize="9" orientation="portrait" r:id="rId7"/>
      <autoFilter ref="B6:T485" xr:uid="{8B89CAB0-4082-4E45-8A9F-607DFCC51E2C}"/>
    </customSheetView>
    <customSheetView guid="{134D87D5-BBCD-491A-8CB6-269B6CA3C08C}" showAutoFilter="1">
      <selection activeCell="F7" sqref="F7"/>
      <pageMargins left="0.511811024" right="0.511811024" top="0.78740157499999996" bottom="0.78740157499999996" header="0.31496062000000002" footer="0.31496062000000002"/>
      <pageSetup paperSize="9" orientation="portrait" r:id="rId8"/>
      <autoFilter ref="B6:T485" xr:uid="{4F245508-3239-48AD-962A-D5846AE90C16}"/>
    </customSheetView>
    <customSheetView guid="{8DB724D8-71C2-4737-B6C6-48C13CCF3FA3}" showAutoFilter="1">
      <selection activeCell="B440" sqref="B440"/>
      <pageMargins left="0.511811024" right="0.511811024" top="0.78740157499999996" bottom="0.78740157499999996" header="0.31496062000000002" footer="0.31496062000000002"/>
      <pageSetup paperSize="9" orientation="portrait" r:id="rId9"/>
      <autoFilter ref="B6:T485" xr:uid="{DD41CDA8-5D16-41B5-A06B-1D620EC0F3D7}"/>
    </customSheetView>
    <customSheetView guid="{567EA607-724B-4D2C-BBE1-9D84263B16FE}" showAutoFilter="1">
      <selection activeCell="B440" sqref="B440"/>
      <pageMargins left="0.511811024" right="0.511811024" top="0.78740157499999996" bottom="0.78740157499999996" header="0.31496062000000002" footer="0.31496062000000002"/>
      <pageSetup paperSize="9" orientation="portrait" r:id="rId10"/>
      <autoFilter ref="B6:T485" xr:uid="{1349B691-839F-4C19-B177-CDE3AF717560}"/>
    </customSheetView>
    <customSheetView guid="{78A03B60-065F-4D1D-9F63-2E6EED610C2B}" showAutoFilter="1">
      <selection activeCell="F7" sqref="F7"/>
      <pageMargins left="0.511811024" right="0.511811024" top="0.78740157499999996" bottom="0.78740157499999996" header="0.31496062000000002" footer="0.31496062000000002"/>
      <pageSetup paperSize="9" orientation="portrait" r:id="rId11"/>
      <autoFilter ref="B6:T485" xr:uid="{CD19E5F4-3F29-445A-84E0-AE1A40419E97}"/>
    </customSheetView>
    <customSheetView guid="{7A4BD4B8-7473-48EF-95D4-11E228745E12}"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12"/>
      <autoFilter ref="B6:T485" xr:uid="{B36653A4-3CCF-4AE8-AFCE-C4A8799C8765}"/>
    </customSheetView>
    <customSheetView guid="{85F87CD0-5EA6-4229-84BD-1D11505A928D}" showPageBreaks="1" showAutoFilter="1">
      <selection activeCell="B401" sqref="B401"/>
      <pageMargins left="0.511811024" right="0.511811024" top="0.78740157499999996" bottom="0.78740157499999996" header="0.31496062000000002" footer="0.31496062000000002"/>
      <pageSetup paperSize="9" orientation="portrait" r:id="rId13"/>
      <autoFilter ref="B6:T485" xr:uid="{D1CB8B36-23C2-47F7-B22A-0459978A6C3E}"/>
    </customSheetView>
    <customSheetView guid="{3B6F0F89-6487-42F6-BC01-DE8542B769AF}" showAutoFilter="1">
      <selection activeCell="B372" sqref="B372"/>
      <pageMargins left="0.511811024" right="0.511811024" top="0.78740157499999996" bottom="0.78740157499999996" header="0.31496062000000002" footer="0.31496062000000002"/>
      <pageSetup paperSize="9" orientation="portrait" r:id="rId14"/>
      <autoFilter ref="B6:T485" xr:uid="{D8E069F8-CF6B-4627-8B06-C33C8CDEF86C}"/>
    </customSheetView>
    <customSheetView guid="{0B05DA22-0544-45F5-9F7C-7731AB266AE9}" showAutoFilter="1">
      <selection activeCell="B7" sqref="B7"/>
      <pageMargins left="0.511811024" right="0.511811024" top="0.78740157499999996" bottom="0.78740157499999996" header="0.31496062000000002" footer="0.31496062000000002"/>
      <pageSetup paperSize="9" orientation="portrait" r:id="rId15"/>
      <autoFilter ref="B6:T485" xr:uid="{CDB38EC6-323F-4EBA-ABA2-3ACF8E474641}"/>
    </customSheetView>
    <customSheetView guid="{7319A0ED-B7A2-459D-898B-E7527AB2940D}" showAutoFilter="1">
      <selection activeCell="B74" sqref="B74"/>
      <pageMargins left="0.511811024" right="0.511811024" top="0.78740157499999996" bottom="0.78740157499999996" header="0.31496062000000002" footer="0.31496062000000002"/>
      <pageSetup paperSize="9" orientation="portrait" r:id="rId16"/>
      <autoFilter ref="B6:T478" xr:uid="{E2956FF8-310C-401B-A9A3-3DFFE15C5B96}"/>
    </customSheetView>
    <customSheetView guid="{94E41AD1-0E1B-445B-AC0B-FFC90943438B}" showAutoFilter="1">
      <selection activeCell="F7" sqref="F7"/>
      <pageMargins left="0.511811024" right="0.511811024" top="0.78740157499999996" bottom="0.78740157499999996" header="0.31496062000000002" footer="0.31496062000000002"/>
      <pageSetup paperSize="9" orientation="portrait" r:id="rId17"/>
      <autoFilter ref="B6:T476" xr:uid="{0B787453-ABE9-4117-AE7A-C6DD5F683A49}"/>
    </customSheetView>
    <customSheetView guid="{F6ECD0CB-F2F9-4FDC-9DDC-29355C938B39}" showAutoFilter="1">
      <selection activeCell="B112" sqref="B112"/>
      <pageMargins left="0.511811024" right="0.511811024" top="0.78740157499999996" bottom="0.78740157499999996" header="0.31496062000000002" footer="0.31496062000000002"/>
      <pageSetup paperSize="9" orientation="portrait" r:id="rId18"/>
      <autoFilter ref="B6:T469" xr:uid="{9FA2BBFE-1650-44AB-8F85-BEFF3D75B098}"/>
    </customSheetView>
    <customSheetView guid="{020877D2-9E31-47B0-BF36-B6E09DD3D5C1}" showAutoFilter="1">
      <selection activeCell="B7" sqref="B7"/>
      <pageMargins left="0.511811024" right="0.511811024" top="0.78740157499999996" bottom="0.78740157499999996" header="0.31496062000000002" footer="0.31496062000000002"/>
      <autoFilter ref="B6:T468" xr:uid="{B2C778A9-4158-4549-A8C2-8ED9D702F904}"/>
    </customSheetView>
    <customSheetView guid="{B67115AF-5483-47F3-9D4D-2630A9D3733D}" showAutoFilter="1">
      <selection activeCell="B233" sqref="B233"/>
      <pageMargins left="0.511811024" right="0.511811024" top="0.78740157499999996" bottom="0.78740157499999996" header="0.31496062000000002" footer="0.31496062000000002"/>
      <autoFilter ref="B6:T468" xr:uid="{0383BA47-A0E8-4137-B784-E9000A270580}"/>
    </customSheetView>
    <customSheetView guid="{147E138F-2973-4C9E-8537-978B336ED5C8}" showAutoFilter="1">
      <selection activeCell="B99" sqref="B99"/>
      <pageMargins left="0.511811024" right="0.511811024" top="0.78740157499999996" bottom="0.78740157499999996" header="0.31496062000000002" footer="0.31496062000000002"/>
      <autoFilter ref="B6:T468" xr:uid="{431E8404-A37F-4845-A267-997AC65EB5B4}"/>
    </customSheetView>
    <customSheetView guid="{CA5E33D8-95F8-4696-B4B2-B4448937BCFB}" showAutoFilter="1">
      <pane xSplit="5" ySplit="6" topLeftCell="F7" activePane="bottomRight" state="frozen"/>
      <selection pane="bottomRight" activeCell="F7" sqref="F7"/>
      <pageMargins left="0.511811024" right="0.511811024" top="0.78740157499999996" bottom="0.78740157499999996" header="0.31496062000000002" footer="0.31496062000000002"/>
      <autoFilter ref="B6:T468" xr:uid="{815F0924-F273-406C-8C32-F469B858D9C6}"/>
    </customSheetView>
    <customSheetView guid="{F026BF9E-B40B-4FA8-8432-40C252931F7F}" showPageBreaks="1" showAutoFilter="1">
      <selection activeCell="B3" sqref="B3"/>
      <pageMargins left="0.511811024" right="0.511811024" top="0.78740157499999996" bottom="0.78740157499999996" header="0.31496062000000002" footer="0.31496062000000002"/>
      <pageSetup paperSize="9" orientation="portrait" r:id="rId19"/>
      <autoFilter ref="B6:T470" xr:uid="{BFB404E1-8240-4168-BF6F-6D7F37323A11}"/>
    </customSheetView>
    <customSheetView guid="{DD08D2A4-472D-447F-BF8C-563FF3A48D40}"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0"/>
      <autoFilter ref="B6:T476" xr:uid="{F1007E1D-77E9-421D-AA4E-E473DA164C6F}"/>
    </customSheetView>
    <customSheetView guid="{6D74C590-C00F-4FE4-A1EA-7DCD0D01B483}" showAutoFilter="1">
      <selection activeCell="B345" sqref="B345"/>
      <pageMargins left="0.511811024" right="0.511811024" top="0.78740157499999996" bottom="0.78740157499999996" header="0.31496062000000002" footer="0.31496062000000002"/>
      <pageSetup paperSize="9" orientation="portrait" r:id="rId21"/>
      <autoFilter ref="B6:T478" xr:uid="{5D434168-F5D0-4BCE-964B-885F2FE22663}"/>
    </customSheetView>
    <customSheetView guid="{C7286046-E13C-47DD-8832-615373BBE117}"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2"/>
      <autoFilter ref="B6:T485" xr:uid="{293EA72F-A67C-4045-9065-672D46D7AD03}"/>
    </customSheetView>
    <customSheetView guid="{77D7969D-7D51-405F-9672-1A9E508C0254}"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0" orientation="portrait" horizontalDpi="0" verticalDpi="0" copies="0"/>
      <autoFilter ref="B6:T485" xr:uid="{805C75BA-A8D2-4403-8024-A1DFAAE2429F}"/>
    </customSheetView>
    <customSheetView guid="{0EA8F376-CCC5-4424-82FF-4FCBECF61C7C}" showAutoFilter="1">
      <selection activeCell="B138" sqref="B138"/>
      <pageMargins left="0.511811024" right="0.511811024" top="0.78740157499999996" bottom="0.78740157499999996" header="0.31496062000000002" footer="0.31496062000000002"/>
      <pageSetup paperSize="0" orientation="portrait" horizontalDpi="0" verticalDpi="0" copies="0"/>
      <autoFilter ref="B6:T485" xr:uid="{758AEFA3-73C6-4DCB-8851-E1E2DB8A9C5C}"/>
    </customSheetView>
    <customSheetView guid="{D837B8D3-C51B-40F7-87E9-DF86CA90BFB5}" showAutoFilter="1">
      <selection activeCell="B419" sqref="B419"/>
      <pageMargins left="0.511811024" right="0.511811024" top="0.78740157499999996" bottom="0.78740157499999996" header="0.31496062000000002" footer="0.31496062000000002"/>
      <pageSetup paperSize="9" orientation="portrait" r:id="rId23"/>
      <autoFilter ref="B6:T485" xr:uid="{6F8B0AED-D51C-42FC-9A68-DCB437C58473}"/>
    </customSheetView>
    <customSheetView guid="{2D9D49CE-0FFE-48B3-B032-F69BEBAB6071}" showPageBreaks="1" showAutoFilter="1">
      <selection activeCell="B289" sqref="B289"/>
      <pageMargins left="0.511811024" right="0.511811024" top="0.78740157499999996" bottom="0.78740157499999996" header="0.31496062000000002" footer="0.31496062000000002"/>
      <pageSetup paperSize="9" orientation="portrait" r:id="rId24"/>
      <autoFilter ref="B6:T485" xr:uid="{D53CD817-2E3E-40C3-8A92-E1B4747762C0}"/>
    </customSheetView>
    <customSheetView guid="{53728C17-6B57-4D5E-91EC-B1CDD187BF62}"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5"/>
      <autoFilter ref="B6:T485" xr:uid="{BC4212AC-B1B9-440A-8B4F-49450600997E}"/>
    </customSheetView>
    <customSheetView guid="{16C96C58-9237-4D8E-9561-63FC61590799}" showAutoFilter="1">
      <selection activeCell="B271" sqref="B271"/>
      <pageMargins left="0.511811024" right="0.511811024" top="0.78740157499999996" bottom="0.78740157499999996" header="0.31496062000000002" footer="0.31496062000000002"/>
      <pageSetup paperSize="9" orientation="portrait" r:id="rId26"/>
      <autoFilter ref="B6:T485" xr:uid="{79F02954-0D86-4C2E-9068-697356DD637E}"/>
    </customSheetView>
    <customSheetView guid="{8294B4A2-F0F1-4668-8538-74E7B1B76CE1}" showPageBreaks="1" showAutoFilter="1">
      <selection activeCell="B409" sqref="B409"/>
      <pageMargins left="0.511811024" right="0.511811024" top="0.78740157499999996" bottom="0.78740157499999996" header="0.31496062000000002" footer="0.31496062000000002"/>
      <pageSetup paperSize="9" orientation="portrait" r:id="rId27"/>
      <autoFilter ref="B6:T485" xr:uid="{6C4829D6-ABAB-4FBB-9110-D92031159193}"/>
    </customSheetView>
    <customSheetView guid="{1E0302C1-64F9-4274-8E78-20F1B318B61C}" showAutoFilter="1">
      <pane xSplit="5" ySplit="6" topLeftCell="F7" activePane="bottomRight" state="frozen"/>
      <selection pane="bottomRight" activeCell="F7" sqref="F7"/>
      <pageMargins left="0.511811024" right="0.511811024" top="0.78740157499999996" bottom="0.78740157499999996" header="0.31496062000000002" footer="0.31496062000000002"/>
      <pageSetup paperSize="9" orientation="portrait" r:id="rId28"/>
      <autoFilter ref="B6:T485" xr:uid="{DFDBCD61-AA01-4F47-B89C-56816D156E7D}"/>
    </customSheetView>
    <customSheetView guid="{1BB36DE2-2A74-4DAD-A297-C35420235BF0}" showAutoFilter="1">
      <selection activeCell="B7" sqref="B7"/>
      <pageMargins left="0.511811024" right="0.511811024" top="0.78740157499999996" bottom="0.78740157499999996" header="0.31496062000000002" footer="0.31496062000000002"/>
      <pageSetup paperSize="9" orientation="portrait" r:id="rId29"/>
      <autoFilter ref="B6:T485" xr:uid="{10939786-CA95-486F-80D3-3BBC097E29AD}"/>
    </customSheetView>
    <customSheetView guid="{11F48615-B8BF-4323-8500-7333A467AA12}" showAutoFilter="1">
      <selection activeCell="B388" sqref="B388"/>
      <pageMargins left="0.511811024" right="0.511811024" top="0.78740157499999996" bottom="0.78740157499999996" header="0.31496062000000002" footer="0.31496062000000002"/>
      <pageSetup paperSize="9" orientation="portrait" r:id="rId30"/>
      <autoFilter ref="B6:T485" xr:uid="{99278AB0-8566-4E21-93E2-3CFC7F571BA9}"/>
    </customSheetView>
    <customSheetView guid="{5BC2AC27-9B72-4144-A6DA-27C855BC56DD}" showAutoFilter="1">
      <selection activeCell="B43" sqref="B43"/>
      <pageMargins left="0.511811024" right="0.511811024" top="0.78740157499999996" bottom="0.78740157499999996" header="0.31496062000000002" footer="0.31496062000000002"/>
      <pageSetup paperSize="9" orientation="portrait" r:id="rId31"/>
      <autoFilter ref="B6:T485" xr:uid="{B0E9D5AD-42AE-4FBA-995D-89E60A97363C}"/>
    </customSheetView>
  </customSheetViews>
  <mergeCells count="2">
    <mergeCell ref="G5:R5"/>
    <mergeCell ref="B2:J2"/>
  </mergeCells>
  <conditionalFormatting sqref="B2:J2">
    <cfRule type="expression" dxfId="430" priority="431">
      <formula>STATUS_PLANILHA=FALSE</formula>
    </cfRule>
  </conditionalFormatting>
  <conditionalFormatting sqref="B7">
    <cfRule type="expression" dxfId="429" priority="430">
      <formula>LEN(B7)&gt;9</formula>
    </cfRule>
  </conditionalFormatting>
  <conditionalFormatting sqref="B8">
    <cfRule type="expression" dxfId="428" priority="429">
      <formula>LEN(B8)&gt;9</formula>
    </cfRule>
  </conditionalFormatting>
  <conditionalFormatting sqref="B9:B10">
    <cfRule type="expression" dxfId="427" priority="428">
      <formula>LEN(B9)&gt;9</formula>
    </cfRule>
  </conditionalFormatting>
  <conditionalFormatting sqref="B11">
    <cfRule type="expression" dxfId="426" priority="427">
      <formula>LEN(B11)&gt;9</formula>
    </cfRule>
  </conditionalFormatting>
  <conditionalFormatting sqref="B12">
    <cfRule type="expression" dxfId="425" priority="426">
      <formula>LEN(B12)&gt;9</formula>
    </cfRule>
  </conditionalFormatting>
  <conditionalFormatting sqref="B13">
    <cfRule type="expression" dxfId="424" priority="425">
      <formula>LEN(B13)&gt;9</formula>
    </cfRule>
  </conditionalFormatting>
  <conditionalFormatting sqref="B14">
    <cfRule type="expression" dxfId="423" priority="424">
      <formula>LEN(B14)&gt;9</formula>
    </cfRule>
  </conditionalFormatting>
  <conditionalFormatting sqref="B15">
    <cfRule type="expression" dxfId="422" priority="423">
      <formula>LEN(B15)&gt;9</formula>
    </cfRule>
  </conditionalFormatting>
  <conditionalFormatting sqref="B16">
    <cfRule type="expression" dxfId="421" priority="422">
      <formula>LEN(B16)&gt;9</formula>
    </cfRule>
  </conditionalFormatting>
  <conditionalFormatting sqref="B17">
    <cfRule type="expression" dxfId="420" priority="421">
      <formula>LEN(B17)&gt;9</formula>
    </cfRule>
  </conditionalFormatting>
  <conditionalFormatting sqref="B18">
    <cfRule type="expression" dxfId="419" priority="420">
      <formula>LEN(B18)&gt;9</formula>
    </cfRule>
  </conditionalFormatting>
  <conditionalFormatting sqref="B19">
    <cfRule type="expression" dxfId="418" priority="419">
      <formula>LEN(B19)&gt;9</formula>
    </cfRule>
  </conditionalFormatting>
  <conditionalFormatting sqref="B20">
    <cfRule type="expression" dxfId="417" priority="418">
      <formula>LEN(B20)&gt;9</formula>
    </cfRule>
  </conditionalFormatting>
  <conditionalFormatting sqref="B21">
    <cfRule type="expression" dxfId="416" priority="417">
      <formula>LEN(B21)&gt;9</formula>
    </cfRule>
  </conditionalFormatting>
  <conditionalFormatting sqref="B22">
    <cfRule type="expression" dxfId="415" priority="416">
      <formula>LEN(B22)&gt;9</formula>
    </cfRule>
  </conditionalFormatting>
  <conditionalFormatting sqref="B23">
    <cfRule type="expression" dxfId="414" priority="415">
      <formula>LEN(B23)&gt;9</formula>
    </cfRule>
  </conditionalFormatting>
  <conditionalFormatting sqref="B24">
    <cfRule type="expression" dxfId="413" priority="414">
      <formula>LEN(B24)&gt;9</formula>
    </cfRule>
  </conditionalFormatting>
  <conditionalFormatting sqref="B25">
    <cfRule type="expression" dxfId="412" priority="413">
      <formula>LEN(B25)&gt;9</formula>
    </cfRule>
  </conditionalFormatting>
  <conditionalFormatting sqref="B26">
    <cfRule type="expression" dxfId="411" priority="412">
      <formula>LEN(B26)&gt;9</formula>
    </cfRule>
  </conditionalFormatting>
  <conditionalFormatting sqref="B27">
    <cfRule type="expression" dxfId="410" priority="411">
      <formula>LEN(B27)&gt;9</formula>
    </cfRule>
  </conditionalFormatting>
  <conditionalFormatting sqref="B28">
    <cfRule type="expression" dxfId="409" priority="410">
      <formula>LEN(B28)&gt;9</formula>
    </cfRule>
  </conditionalFormatting>
  <conditionalFormatting sqref="B29">
    <cfRule type="expression" dxfId="408" priority="409">
      <formula>LEN(B29)&gt;9</formula>
    </cfRule>
  </conditionalFormatting>
  <conditionalFormatting sqref="B30">
    <cfRule type="expression" dxfId="407" priority="408">
      <formula>LEN(B30)&gt;9</formula>
    </cfRule>
  </conditionalFormatting>
  <conditionalFormatting sqref="B31">
    <cfRule type="expression" dxfId="406" priority="407">
      <formula>LEN(B31)&gt;9</formula>
    </cfRule>
  </conditionalFormatting>
  <conditionalFormatting sqref="B32">
    <cfRule type="expression" dxfId="405" priority="406">
      <formula>LEN(B32)&gt;9</formula>
    </cfRule>
  </conditionalFormatting>
  <conditionalFormatting sqref="B33">
    <cfRule type="expression" dxfId="404" priority="405">
      <formula>LEN(B33)&gt;9</formula>
    </cfRule>
  </conditionalFormatting>
  <conditionalFormatting sqref="B34">
    <cfRule type="expression" dxfId="403" priority="404">
      <formula>LEN(B34)&gt;9</formula>
    </cfRule>
  </conditionalFormatting>
  <conditionalFormatting sqref="B35">
    <cfRule type="expression" dxfId="402" priority="403">
      <formula>LEN(B35)&gt;9</formula>
    </cfRule>
  </conditionalFormatting>
  <conditionalFormatting sqref="B36">
    <cfRule type="expression" dxfId="401" priority="402">
      <formula>LEN(B36)&gt;9</formula>
    </cfRule>
  </conditionalFormatting>
  <conditionalFormatting sqref="B37">
    <cfRule type="expression" dxfId="400" priority="401">
      <formula>LEN(B37)&gt;9</formula>
    </cfRule>
  </conditionalFormatting>
  <conditionalFormatting sqref="B38">
    <cfRule type="expression" dxfId="399" priority="400">
      <formula>LEN(B38)&gt;9</formula>
    </cfRule>
  </conditionalFormatting>
  <conditionalFormatting sqref="B39">
    <cfRule type="expression" dxfId="398" priority="399">
      <formula>LEN(B39)&gt;9</formula>
    </cfRule>
  </conditionalFormatting>
  <conditionalFormatting sqref="B40">
    <cfRule type="expression" dxfId="397" priority="398">
      <formula>LEN(B40)&gt;9</formula>
    </cfRule>
  </conditionalFormatting>
  <conditionalFormatting sqref="B41">
    <cfRule type="expression" dxfId="396" priority="397">
      <formula>LEN(B41)&gt;9</formula>
    </cfRule>
  </conditionalFormatting>
  <conditionalFormatting sqref="B42">
    <cfRule type="expression" dxfId="395" priority="396">
      <formula>LEN(B42)&gt;9</formula>
    </cfRule>
  </conditionalFormatting>
  <conditionalFormatting sqref="B43">
    <cfRule type="expression" dxfId="394" priority="395">
      <formula>LEN(B43)&gt;9</formula>
    </cfRule>
  </conditionalFormatting>
  <conditionalFormatting sqref="B44">
    <cfRule type="expression" dxfId="393" priority="394">
      <formula>LEN(B44)&gt;9</formula>
    </cfRule>
  </conditionalFormatting>
  <conditionalFormatting sqref="B45">
    <cfRule type="expression" dxfId="392" priority="393">
      <formula>LEN(B45)&gt;9</formula>
    </cfRule>
  </conditionalFormatting>
  <conditionalFormatting sqref="B46">
    <cfRule type="expression" dxfId="391" priority="392">
      <formula>LEN(B46)&gt;9</formula>
    </cfRule>
  </conditionalFormatting>
  <conditionalFormatting sqref="B47">
    <cfRule type="expression" dxfId="390" priority="391">
      <formula>LEN(B47)&gt;9</formula>
    </cfRule>
  </conditionalFormatting>
  <conditionalFormatting sqref="B48">
    <cfRule type="expression" dxfId="389" priority="390">
      <formula>LEN(B48)&gt;9</formula>
    </cfRule>
  </conditionalFormatting>
  <conditionalFormatting sqref="B49">
    <cfRule type="expression" dxfId="388" priority="389">
      <formula>LEN(B49)&gt;9</formula>
    </cfRule>
  </conditionalFormatting>
  <conditionalFormatting sqref="B50">
    <cfRule type="expression" dxfId="387" priority="388">
      <formula>LEN(B50)&gt;9</formula>
    </cfRule>
  </conditionalFormatting>
  <conditionalFormatting sqref="B51">
    <cfRule type="expression" dxfId="386" priority="387">
      <formula>LEN(B51)&gt;9</formula>
    </cfRule>
  </conditionalFormatting>
  <conditionalFormatting sqref="B52">
    <cfRule type="expression" dxfId="385" priority="386">
      <formula>LEN(B52)&gt;9</formula>
    </cfRule>
  </conditionalFormatting>
  <conditionalFormatting sqref="B53">
    <cfRule type="expression" dxfId="384" priority="385">
      <formula>LEN(B53)&gt;9</formula>
    </cfRule>
  </conditionalFormatting>
  <conditionalFormatting sqref="B54">
    <cfRule type="expression" dxfId="383" priority="384">
      <formula>LEN(B54)&gt;9</formula>
    </cfRule>
  </conditionalFormatting>
  <conditionalFormatting sqref="B55">
    <cfRule type="expression" dxfId="382" priority="383">
      <formula>LEN(B55)&gt;9</formula>
    </cfRule>
  </conditionalFormatting>
  <conditionalFormatting sqref="B56">
    <cfRule type="expression" dxfId="381" priority="382">
      <formula>LEN(B56)&gt;9</formula>
    </cfRule>
  </conditionalFormatting>
  <conditionalFormatting sqref="B57">
    <cfRule type="expression" dxfId="380" priority="381">
      <formula>LEN(B57)&gt;9</formula>
    </cfRule>
  </conditionalFormatting>
  <conditionalFormatting sqref="B58">
    <cfRule type="expression" dxfId="379" priority="380">
      <formula>LEN(B58)&gt;9</formula>
    </cfRule>
  </conditionalFormatting>
  <conditionalFormatting sqref="B59">
    <cfRule type="expression" dxfId="378" priority="379">
      <formula>LEN(B59)&gt;9</formula>
    </cfRule>
  </conditionalFormatting>
  <conditionalFormatting sqref="B60">
    <cfRule type="expression" dxfId="377" priority="378">
      <formula>LEN(B60)&gt;9</formula>
    </cfRule>
  </conditionalFormatting>
  <conditionalFormatting sqref="B61">
    <cfRule type="expression" dxfId="376" priority="377">
      <formula>LEN(B61)&gt;9</formula>
    </cfRule>
  </conditionalFormatting>
  <conditionalFormatting sqref="B62">
    <cfRule type="expression" dxfId="375" priority="376">
      <formula>LEN(B62)&gt;9</formula>
    </cfRule>
  </conditionalFormatting>
  <conditionalFormatting sqref="B63">
    <cfRule type="expression" dxfId="374" priority="375">
      <formula>LEN(B63)&gt;9</formula>
    </cfRule>
  </conditionalFormatting>
  <conditionalFormatting sqref="B64">
    <cfRule type="expression" dxfId="373" priority="374">
      <formula>LEN(B64)&gt;9</formula>
    </cfRule>
  </conditionalFormatting>
  <conditionalFormatting sqref="B65">
    <cfRule type="expression" dxfId="372" priority="373">
      <formula>LEN(B65)&gt;9</formula>
    </cfRule>
  </conditionalFormatting>
  <conditionalFormatting sqref="B66">
    <cfRule type="expression" dxfId="371" priority="372">
      <formula>LEN(B66)&gt;9</formula>
    </cfRule>
  </conditionalFormatting>
  <conditionalFormatting sqref="B67">
    <cfRule type="expression" dxfId="370" priority="371">
      <formula>LEN(B67)&gt;9</formula>
    </cfRule>
  </conditionalFormatting>
  <conditionalFormatting sqref="B68">
    <cfRule type="expression" dxfId="369" priority="370">
      <formula>LEN(B68)&gt;9</formula>
    </cfRule>
  </conditionalFormatting>
  <conditionalFormatting sqref="B69">
    <cfRule type="expression" dxfId="368" priority="369">
      <formula>LEN(B69)&gt;9</formula>
    </cfRule>
  </conditionalFormatting>
  <conditionalFormatting sqref="B70">
    <cfRule type="expression" dxfId="367" priority="368">
      <formula>LEN(B70)&gt;9</formula>
    </cfRule>
  </conditionalFormatting>
  <conditionalFormatting sqref="B71">
    <cfRule type="expression" dxfId="366" priority="367">
      <formula>LEN(B71)&gt;9</formula>
    </cfRule>
  </conditionalFormatting>
  <conditionalFormatting sqref="B72">
    <cfRule type="expression" dxfId="365" priority="366">
      <formula>LEN(B72)&gt;9</formula>
    </cfRule>
  </conditionalFormatting>
  <conditionalFormatting sqref="B73">
    <cfRule type="expression" dxfId="364" priority="365">
      <formula>LEN(B73)&gt;9</formula>
    </cfRule>
  </conditionalFormatting>
  <conditionalFormatting sqref="B74">
    <cfRule type="expression" dxfId="363" priority="364">
      <formula>LEN(B74)&gt;9</formula>
    </cfRule>
  </conditionalFormatting>
  <conditionalFormatting sqref="B75:B77">
    <cfRule type="expression" dxfId="362" priority="363">
      <formula>LEN(B75)&gt;9</formula>
    </cfRule>
  </conditionalFormatting>
  <conditionalFormatting sqref="B78">
    <cfRule type="expression" dxfId="361" priority="362">
      <formula>LEN(B78)&gt;9</formula>
    </cfRule>
  </conditionalFormatting>
  <conditionalFormatting sqref="B79">
    <cfRule type="expression" dxfId="360" priority="361">
      <formula>LEN(B79)&gt;9</formula>
    </cfRule>
  </conditionalFormatting>
  <conditionalFormatting sqref="B80">
    <cfRule type="expression" dxfId="359" priority="360">
      <formula>LEN(B80)&gt;9</formula>
    </cfRule>
  </conditionalFormatting>
  <conditionalFormatting sqref="B81">
    <cfRule type="expression" dxfId="358" priority="359">
      <formula>LEN(B81)&gt;9</formula>
    </cfRule>
  </conditionalFormatting>
  <conditionalFormatting sqref="B82">
    <cfRule type="expression" dxfId="357" priority="358">
      <formula>LEN(B82)&gt;9</formula>
    </cfRule>
  </conditionalFormatting>
  <conditionalFormatting sqref="B83">
    <cfRule type="expression" dxfId="356" priority="357">
      <formula>LEN(B83)&gt;9</formula>
    </cfRule>
  </conditionalFormatting>
  <conditionalFormatting sqref="B84">
    <cfRule type="expression" dxfId="355" priority="356">
      <formula>LEN(B84)&gt;9</formula>
    </cfRule>
  </conditionalFormatting>
  <conditionalFormatting sqref="B85">
    <cfRule type="expression" dxfId="354" priority="355">
      <formula>LEN(B85)&gt;9</formula>
    </cfRule>
  </conditionalFormatting>
  <conditionalFormatting sqref="B86">
    <cfRule type="expression" dxfId="353" priority="354">
      <formula>LEN(B86)&gt;9</formula>
    </cfRule>
  </conditionalFormatting>
  <conditionalFormatting sqref="B87">
    <cfRule type="expression" dxfId="352" priority="353">
      <formula>LEN(B87)&gt;9</formula>
    </cfRule>
  </conditionalFormatting>
  <conditionalFormatting sqref="B88">
    <cfRule type="expression" dxfId="351" priority="352">
      <formula>LEN(B88)&gt;9</formula>
    </cfRule>
  </conditionalFormatting>
  <conditionalFormatting sqref="B89">
    <cfRule type="expression" dxfId="350" priority="351">
      <formula>LEN(B89)&gt;9</formula>
    </cfRule>
  </conditionalFormatting>
  <conditionalFormatting sqref="B90">
    <cfRule type="expression" dxfId="349" priority="350">
      <formula>LEN(B90)&gt;9</formula>
    </cfRule>
  </conditionalFormatting>
  <conditionalFormatting sqref="B91">
    <cfRule type="expression" dxfId="348" priority="349">
      <formula>LEN(B91)&gt;9</formula>
    </cfRule>
  </conditionalFormatting>
  <conditionalFormatting sqref="B92">
    <cfRule type="expression" dxfId="347" priority="348">
      <formula>LEN(B92)&gt;9</formula>
    </cfRule>
  </conditionalFormatting>
  <conditionalFormatting sqref="B93">
    <cfRule type="expression" dxfId="346" priority="347">
      <formula>LEN(B93)&gt;9</formula>
    </cfRule>
  </conditionalFormatting>
  <conditionalFormatting sqref="B94">
    <cfRule type="expression" dxfId="345" priority="346">
      <formula>LEN(B94)&gt;9</formula>
    </cfRule>
  </conditionalFormatting>
  <conditionalFormatting sqref="B95">
    <cfRule type="expression" dxfId="344" priority="345">
      <formula>LEN(B95)&gt;9</formula>
    </cfRule>
  </conditionalFormatting>
  <conditionalFormatting sqref="B96">
    <cfRule type="expression" dxfId="343" priority="344">
      <formula>LEN(B96)&gt;9</formula>
    </cfRule>
  </conditionalFormatting>
  <conditionalFormatting sqref="B97">
    <cfRule type="expression" dxfId="342" priority="343">
      <formula>LEN(B97)&gt;9</formula>
    </cfRule>
  </conditionalFormatting>
  <conditionalFormatting sqref="B98">
    <cfRule type="expression" dxfId="341" priority="342">
      <formula>LEN(B98)&gt;9</formula>
    </cfRule>
  </conditionalFormatting>
  <conditionalFormatting sqref="B99">
    <cfRule type="expression" dxfId="340" priority="341">
      <formula>LEN(B99)&gt;9</formula>
    </cfRule>
  </conditionalFormatting>
  <conditionalFormatting sqref="B100">
    <cfRule type="expression" dxfId="339" priority="340">
      <formula>LEN(B100)&gt;9</formula>
    </cfRule>
  </conditionalFormatting>
  <conditionalFormatting sqref="B101">
    <cfRule type="expression" dxfId="338" priority="339">
      <formula>LEN(B101)&gt;9</formula>
    </cfRule>
  </conditionalFormatting>
  <conditionalFormatting sqref="B102">
    <cfRule type="expression" dxfId="337" priority="338">
      <formula>LEN(B102)&gt;9</formula>
    </cfRule>
  </conditionalFormatting>
  <conditionalFormatting sqref="B103">
    <cfRule type="expression" dxfId="336" priority="337">
      <formula>LEN(B103)&gt;9</formula>
    </cfRule>
  </conditionalFormatting>
  <conditionalFormatting sqref="B104">
    <cfRule type="expression" dxfId="335" priority="336">
      <formula>LEN(B104)&gt;9</formula>
    </cfRule>
  </conditionalFormatting>
  <conditionalFormatting sqref="B105">
    <cfRule type="expression" dxfId="334" priority="335">
      <formula>LEN(B105)&gt;9</formula>
    </cfRule>
  </conditionalFormatting>
  <conditionalFormatting sqref="B106">
    <cfRule type="expression" dxfId="333" priority="334">
      <formula>LEN(B106)&gt;9</formula>
    </cfRule>
  </conditionalFormatting>
  <conditionalFormatting sqref="B107">
    <cfRule type="expression" dxfId="332" priority="333">
      <formula>LEN(B107)&gt;9</formula>
    </cfRule>
  </conditionalFormatting>
  <conditionalFormatting sqref="B108">
    <cfRule type="expression" dxfId="331" priority="332">
      <formula>LEN(B108)&gt;9</formula>
    </cfRule>
  </conditionalFormatting>
  <conditionalFormatting sqref="B109">
    <cfRule type="expression" dxfId="330" priority="331">
      <formula>LEN(B109)&gt;9</formula>
    </cfRule>
  </conditionalFormatting>
  <conditionalFormatting sqref="B110">
    <cfRule type="expression" dxfId="329" priority="330">
      <formula>LEN(B110)&gt;9</formula>
    </cfRule>
  </conditionalFormatting>
  <conditionalFormatting sqref="B111">
    <cfRule type="expression" dxfId="328" priority="329">
      <formula>LEN(B111)&gt;9</formula>
    </cfRule>
  </conditionalFormatting>
  <conditionalFormatting sqref="B112">
    <cfRule type="expression" dxfId="327" priority="328">
      <formula>LEN(B112)&gt;9</formula>
    </cfRule>
  </conditionalFormatting>
  <conditionalFormatting sqref="B113">
    <cfRule type="expression" dxfId="326" priority="327">
      <formula>LEN(B113)&gt;9</formula>
    </cfRule>
  </conditionalFormatting>
  <conditionalFormatting sqref="B114">
    <cfRule type="expression" dxfId="325" priority="326">
      <formula>LEN(B114)&gt;9</formula>
    </cfRule>
  </conditionalFormatting>
  <conditionalFormatting sqref="B115">
    <cfRule type="expression" dxfId="324" priority="325">
      <formula>LEN(B115)&gt;9</formula>
    </cfRule>
  </conditionalFormatting>
  <conditionalFormatting sqref="B116:B117">
    <cfRule type="expression" dxfId="323" priority="324">
      <formula>LEN(B116)&gt;9</formula>
    </cfRule>
  </conditionalFormatting>
  <conditionalFormatting sqref="B118">
    <cfRule type="expression" dxfId="322" priority="323">
      <formula>LEN(B118)&gt;9</formula>
    </cfRule>
  </conditionalFormatting>
  <conditionalFormatting sqref="B119">
    <cfRule type="expression" dxfId="321" priority="322">
      <formula>LEN(B119)&gt;9</formula>
    </cfRule>
  </conditionalFormatting>
  <conditionalFormatting sqref="B120">
    <cfRule type="expression" dxfId="320" priority="321">
      <formula>LEN(B120)&gt;9</formula>
    </cfRule>
  </conditionalFormatting>
  <conditionalFormatting sqref="B121">
    <cfRule type="expression" dxfId="319" priority="320">
      <formula>LEN(B121)&gt;9</formula>
    </cfRule>
  </conditionalFormatting>
  <conditionalFormatting sqref="B122">
    <cfRule type="expression" dxfId="318" priority="319">
      <formula>LEN(B122)&gt;9</formula>
    </cfRule>
  </conditionalFormatting>
  <conditionalFormatting sqref="B123">
    <cfRule type="expression" dxfId="317" priority="318">
      <formula>LEN(B123)&gt;9</formula>
    </cfRule>
  </conditionalFormatting>
  <conditionalFormatting sqref="B124">
    <cfRule type="expression" dxfId="316" priority="317">
      <formula>LEN(B124)&gt;9</formula>
    </cfRule>
  </conditionalFormatting>
  <conditionalFormatting sqref="B125">
    <cfRule type="expression" dxfId="315" priority="316">
      <formula>LEN(B125)&gt;9</formula>
    </cfRule>
  </conditionalFormatting>
  <conditionalFormatting sqref="B126">
    <cfRule type="expression" dxfId="314" priority="315">
      <formula>LEN(B126)&gt;9</formula>
    </cfRule>
  </conditionalFormatting>
  <conditionalFormatting sqref="B127">
    <cfRule type="expression" dxfId="313" priority="314">
      <formula>LEN(B127)&gt;9</formula>
    </cfRule>
  </conditionalFormatting>
  <conditionalFormatting sqref="B128">
    <cfRule type="expression" dxfId="312" priority="313">
      <formula>LEN(B128)&gt;9</formula>
    </cfRule>
  </conditionalFormatting>
  <conditionalFormatting sqref="B129">
    <cfRule type="expression" dxfId="311" priority="312">
      <formula>LEN(B129)&gt;9</formula>
    </cfRule>
  </conditionalFormatting>
  <conditionalFormatting sqref="B130">
    <cfRule type="expression" dxfId="310" priority="311">
      <formula>LEN(B130)&gt;9</formula>
    </cfRule>
  </conditionalFormatting>
  <conditionalFormatting sqref="B131">
    <cfRule type="expression" dxfId="309" priority="310">
      <formula>LEN(B131)&gt;9</formula>
    </cfRule>
  </conditionalFormatting>
  <conditionalFormatting sqref="B132">
    <cfRule type="expression" dxfId="308" priority="309">
      <formula>LEN(B132)&gt;9</formula>
    </cfRule>
  </conditionalFormatting>
  <conditionalFormatting sqref="B133">
    <cfRule type="expression" dxfId="307" priority="308">
      <formula>LEN(B133)&gt;9</formula>
    </cfRule>
  </conditionalFormatting>
  <conditionalFormatting sqref="B134">
    <cfRule type="expression" dxfId="306" priority="307">
      <formula>LEN(B134)&gt;9</formula>
    </cfRule>
  </conditionalFormatting>
  <conditionalFormatting sqref="B135">
    <cfRule type="expression" dxfId="305" priority="306">
      <formula>LEN(B135)&gt;9</formula>
    </cfRule>
  </conditionalFormatting>
  <conditionalFormatting sqref="B136">
    <cfRule type="expression" dxfId="304" priority="305">
      <formula>LEN(B136)&gt;9</formula>
    </cfRule>
  </conditionalFormatting>
  <conditionalFormatting sqref="B137">
    <cfRule type="expression" dxfId="303" priority="304">
      <formula>LEN(B137)&gt;9</formula>
    </cfRule>
  </conditionalFormatting>
  <conditionalFormatting sqref="B138">
    <cfRule type="expression" dxfId="302" priority="303">
      <formula>LEN(B138)&gt;9</formula>
    </cfRule>
  </conditionalFormatting>
  <conditionalFormatting sqref="B139">
    <cfRule type="expression" dxfId="301" priority="302">
      <formula>LEN(B139)&gt;9</formula>
    </cfRule>
  </conditionalFormatting>
  <conditionalFormatting sqref="B140">
    <cfRule type="expression" dxfId="300" priority="301">
      <formula>LEN(B140)&gt;9</formula>
    </cfRule>
  </conditionalFormatting>
  <conditionalFormatting sqref="B141">
    <cfRule type="expression" dxfId="299" priority="300">
      <formula>LEN(B141)&gt;9</formula>
    </cfRule>
  </conditionalFormatting>
  <conditionalFormatting sqref="B142">
    <cfRule type="expression" dxfId="298" priority="299">
      <formula>LEN(B142)&gt;9</formula>
    </cfRule>
  </conditionalFormatting>
  <conditionalFormatting sqref="B143">
    <cfRule type="expression" dxfId="297" priority="298">
      <formula>LEN(B143)&gt;9</formula>
    </cfRule>
  </conditionalFormatting>
  <conditionalFormatting sqref="B144">
    <cfRule type="expression" dxfId="296" priority="297">
      <formula>LEN(B144)&gt;9</formula>
    </cfRule>
  </conditionalFormatting>
  <conditionalFormatting sqref="B145">
    <cfRule type="expression" dxfId="295" priority="296">
      <formula>LEN(B145)&gt;9</formula>
    </cfRule>
  </conditionalFormatting>
  <conditionalFormatting sqref="B146">
    <cfRule type="expression" dxfId="294" priority="295">
      <formula>LEN(B146)&gt;9</formula>
    </cfRule>
  </conditionalFormatting>
  <conditionalFormatting sqref="B147">
    <cfRule type="expression" dxfId="293" priority="294">
      <formula>LEN(B147)&gt;9</formula>
    </cfRule>
  </conditionalFormatting>
  <conditionalFormatting sqref="B148">
    <cfRule type="expression" dxfId="292" priority="293">
      <formula>LEN(B148)&gt;9</formula>
    </cfRule>
  </conditionalFormatting>
  <conditionalFormatting sqref="B149">
    <cfRule type="expression" dxfId="291" priority="292">
      <formula>LEN(B149)&gt;9</formula>
    </cfRule>
  </conditionalFormatting>
  <conditionalFormatting sqref="B150">
    <cfRule type="expression" dxfId="290" priority="291">
      <formula>LEN(B150)&gt;9</formula>
    </cfRule>
  </conditionalFormatting>
  <conditionalFormatting sqref="B151">
    <cfRule type="expression" dxfId="289" priority="290">
      <formula>LEN(B151)&gt;9</formula>
    </cfRule>
  </conditionalFormatting>
  <conditionalFormatting sqref="B152">
    <cfRule type="expression" dxfId="288" priority="289">
      <formula>LEN(B152)&gt;9</formula>
    </cfRule>
  </conditionalFormatting>
  <conditionalFormatting sqref="B153">
    <cfRule type="expression" dxfId="287" priority="288">
      <formula>LEN(B153)&gt;9</formula>
    </cfRule>
  </conditionalFormatting>
  <conditionalFormatting sqref="B154">
    <cfRule type="expression" dxfId="286" priority="287">
      <formula>LEN(B154)&gt;9</formula>
    </cfRule>
  </conditionalFormatting>
  <conditionalFormatting sqref="B155">
    <cfRule type="expression" dxfId="285" priority="286">
      <formula>LEN(B155)&gt;9</formula>
    </cfRule>
  </conditionalFormatting>
  <conditionalFormatting sqref="B156">
    <cfRule type="expression" dxfId="284" priority="285">
      <formula>LEN(B156)&gt;9</formula>
    </cfRule>
  </conditionalFormatting>
  <conditionalFormatting sqref="B157">
    <cfRule type="expression" dxfId="283" priority="284">
      <formula>LEN(B157)&gt;9</formula>
    </cfRule>
  </conditionalFormatting>
  <conditionalFormatting sqref="B158">
    <cfRule type="expression" dxfId="282" priority="283">
      <formula>LEN(B158)&gt;9</formula>
    </cfRule>
  </conditionalFormatting>
  <conditionalFormatting sqref="B159">
    <cfRule type="expression" dxfId="281" priority="282">
      <formula>LEN(B159)&gt;9</formula>
    </cfRule>
  </conditionalFormatting>
  <conditionalFormatting sqref="B160">
    <cfRule type="expression" dxfId="280" priority="281">
      <formula>LEN(B160)&gt;9</formula>
    </cfRule>
  </conditionalFormatting>
  <conditionalFormatting sqref="B161">
    <cfRule type="expression" dxfId="279" priority="280">
      <formula>LEN(B161)&gt;9</formula>
    </cfRule>
  </conditionalFormatting>
  <conditionalFormatting sqref="B162">
    <cfRule type="expression" dxfId="278" priority="279">
      <formula>LEN(B162)&gt;9</formula>
    </cfRule>
  </conditionalFormatting>
  <conditionalFormatting sqref="B163">
    <cfRule type="expression" dxfId="277" priority="278">
      <formula>LEN(B163)&gt;9</formula>
    </cfRule>
  </conditionalFormatting>
  <conditionalFormatting sqref="B164">
    <cfRule type="expression" dxfId="276" priority="277">
      <formula>LEN(B164)&gt;9</formula>
    </cfRule>
  </conditionalFormatting>
  <conditionalFormatting sqref="B165">
    <cfRule type="expression" dxfId="275" priority="276">
      <formula>LEN(B165)&gt;9</formula>
    </cfRule>
  </conditionalFormatting>
  <conditionalFormatting sqref="B166">
    <cfRule type="expression" dxfId="274" priority="275">
      <formula>LEN(B166)&gt;9</formula>
    </cfRule>
  </conditionalFormatting>
  <conditionalFormatting sqref="B167">
    <cfRule type="expression" dxfId="273" priority="274">
      <formula>LEN(B167)&gt;9</formula>
    </cfRule>
  </conditionalFormatting>
  <conditionalFormatting sqref="B168">
    <cfRule type="expression" dxfId="272" priority="273">
      <formula>LEN(B168)&gt;9</formula>
    </cfRule>
  </conditionalFormatting>
  <conditionalFormatting sqref="B169">
    <cfRule type="expression" dxfId="271" priority="272">
      <formula>LEN(B169)&gt;9</formula>
    </cfRule>
  </conditionalFormatting>
  <conditionalFormatting sqref="B170">
    <cfRule type="expression" dxfId="270" priority="271">
      <formula>LEN(B170)&gt;9</formula>
    </cfRule>
  </conditionalFormatting>
  <conditionalFormatting sqref="B171">
    <cfRule type="expression" dxfId="269" priority="270">
      <formula>LEN(B171)&gt;9</formula>
    </cfRule>
  </conditionalFormatting>
  <conditionalFormatting sqref="B172">
    <cfRule type="expression" dxfId="268" priority="269">
      <formula>LEN(B172)&gt;9</formula>
    </cfRule>
  </conditionalFormatting>
  <conditionalFormatting sqref="B173">
    <cfRule type="expression" dxfId="267" priority="268">
      <formula>LEN(B173)&gt;9</formula>
    </cfRule>
  </conditionalFormatting>
  <conditionalFormatting sqref="B174">
    <cfRule type="expression" dxfId="266" priority="267">
      <formula>LEN(B174)&gt;9</formula>
    </cfRule>
  </conditionalFormatting>
  <conditionalFormatting sqref="B175">
    <cfRule type="expression" dxfId="265" priority="266">
      <formula>LEN(B175)&gt;9</formula>
    </cfRule>
  </conditionalFormatting>
  <conditionalFormatting sqref="B176">
    <cfRule type="expression" dxfId="264" priority="265">
      <formula>LEN(B176)&gt;9</formula>
    </cfRule>
  </conditionalFormatting>
  <conditionalFormatting sqref="B177">
    <cfRule type="expression" dxfId="263" priority="264">
      <formula>LEN(B177)&gt;9</formula>
    </cfRule>
  </conditionalFormatting>
  <conditionalFormatting sqref="B178">
    <cfRule type="expression" dxfId="262" priority="263">
      <formula>LEN(B178)&gt;9</formula>
    </cfRule>
  </conditionalFormatting>
  <conditionalFormatting sqref="B179">
    <cfRule type="expression" dxfId="261" priority="262">
      <formula>LEN(B179)&gt;9</formula>
    </cfRule>
  </conditionalFormatting>
  <conditionalFormatting sqref="B180">
    <cfRule type="expression" dxfId="260" priority="261">
      <formula>LEN(B180)&gt;9</formula>
    </cfRule>
  </conditionalFormatting>
  <conditionalFormatting sqref="B181">
    <cfRule type="expression" dxfId="259" priority="260">
      <formula>LEN(B181)&gt;9</formula>
    </cfRule>
  </conditionalFormatting>
  <conditionalFormatting sqref="B182">
    <cfRule type="expression" dxfId="258" priority="259">
      <formula>LEN(B182)&gt;9</formula>
    </cfRule>
  </conditionalFormatting>
  <conditionalFormatting sqref="B183">
    <cfRule type="expression" dxfId="257" priority="258">
      <formula>LEN(B183)&gt;9</formula>
    </cfRule>
  </conditionalFormatting>
  <conditionalFormatting sqref="B184">
    <cfRule type="expression" dxfId="256" priority="257">
      <formula>LEN(B184)&gt;9</formula>
    </cfRule>
  </conditionalFormatting>
  <conditionalFormatting sqref="B185">
    <cfRule type="expression" dxfId="255" priority="256">
      <formula>LEN(B185)&gt;9</formula>
    </cfRule>
  </conditionalFormatting>
  <conditionalFormatting sqref="B186">
    <cfRule type="expression" dxfId="254" priority="255">
      <formula>LEN(B186)&gt;9</formula>
    </cfRule>
  </conditionalFormatting>
  <conditionalFormatting sqref="B187">
    <cfRule type="expression" dxfId="253" priority="254">
      <formula>LEN(B187)&gt;9</formula>
    </cfRule>
  </conditionalFormatting>
  <conditionalFormatting sqref="B188">
    <cfRule type="expression" dxfId="252" priority="253">
      <formula>LEN(B188)&gt;9</formula>
    </cfRule>
  </conditionalFormatting>
  <conditionalFormatting sqref="B189">
    <cfRule type="expression" dxfId="251" priority="252">
      <formula>LEN(B189)&gt;9</formula>
    </cfRule>
  </conditionalFormatting>
  <conditionalFormatting sqref="B190">
    <cfRule type="expression" dxfId="250" priority="251">
      <formula>LEN(B190)&gt;9</formula>
    </cfRule>
  </conditionalFormatting>
  <conditionalFormatting sqref="B191">
    <cfRule type="expression" dxfId="249" priority="250">
      <formula>LEN(B191)&gt;9</formula>
    </cfRule>
  </conditionalFormatting>
  <conditionalFormatting sqref="B192">
    <cfRule type="expression" dxfId="248" priority="249">
      <formula>LEN(B192)&gt;9</formula>
    </cfRule>
  </conditionalFormatting>
  <conditionalFormatting sqref="B193">
    <cfRule type="expression" dxfId="247" priority="248">
      <formula>LEN(B193)&gt;9</formula>
    </cfRule>
  </conditionalFormatting>
  <conditionalFormatting sqref="B194">
    <cfRule type="expression" dxfId="246" priority="247">
      <formula>LEN(B194)&gt;9</formula>
    </cfRule>
  </conditionalFormatting>
  <conditionalFormatting sqref="B195">
    <cfRule type="expression" dxfId="245" priority="246">
      <formula>LEN(B195)&gt;9</formula>
    </cfRule>
  </conditionalFormatting>
  <conditionalFormatting sqref="B196">
    <cfRule type="expression" dxfId="244" priority="245">
      <formula>LEN(B196)&gt;9</formula>
    </cfRule>
  </conditionalFormatting>
  <conditionalFormatting sqref="B197">
    <cfRule type="expression" dxfId="243" priority="244">
      <formula>LEN(B197)&gt;9</formula>
    </cfRule>
  </conditionalFormatting>
  <conditionalFormatting sqref="B198">
    <cfRule type="expression" dxfId="242" priority="243">
      <formula>LEN(B198)&gt;9</formula>
    </cfRule>
  </conditionalFormatting>
  <conditionalFormatting sqref="B199:B200">
    <cfRule type="expression" dxfId="241" priority="242">
      <formula>LEN(B199)&gt;9</formula>
    </cfRule>
  </conditionalFormatting>
  <conditionalFormatting sqref="B201">
    <cfRule type="expression" dxfId="240" priority="241">
      <formula>LEN(B201)&gt;9</formula>
    </cfRule>
  </conditionalFormatting>
  <conditionalFormatting sqref="B202">
    <cfRule type="expression" dxfId="239" priority="240">
      <formula>LEN(B202)&gt;9</formula>
    </cfRule>
  </conditionalFormatting>
  <conditionalFormatting sqref="B203">
    <cfRule type="expression" dxfId="238" priority="239">
      <formula>LEN(B203)&gt;9</formula>
    </cfRule>
  </conditionalFormatting>
  <conditionalFormatting sqref="B204">
    <cfRule type="expression" dxfId="237" priority="238">
      <formula>LEN(B204)&gt;9</formula>
    </cfRule>
  </conditionalFormatting>
  <conditionalFormatting sqref="B205">
    <cfRule type="expression" dxfId="236" priority="237">
      <formula>LEN(B205)&gt;9</formula>
    </cfRule>
  </conditionalFormatting>
  <conditionalFormatting sqref="B206">
    <cfRule type="expression" dxfId="235" priority="236">
      <formula>LEN(B206)&gt;9</formula>
    </cfRule>
  </conditionalFormatting>
  <conditionalFormatting sqref="B207">
    <cfRule type="expression" dxfId="234" priority="235">
      <formula>LEN(B207)&gt;9</formula>
    </cfRule>
  </conditionalFormatting>
  <conditionalFormatting sqref="B208">
    <cfRule type="expression" dxfId="233" priority="234">
      <formula>LEN(B208)&gt;9</formula>
    </cfRule>
  </conditionalFormatting>
  <conditionalFormatting sqref="B209">
    <cfRule type="expression" dxfId="232" priority="233">
      <formula>LEN(B209)&gt;9</formula>
    </cfRule>
  </conditionalFormatting>
  <conditionalFormatting sqref="B210">
    <cfRule type="expression" dxfId="231" priority="232">
      <formula>LEN(B210)&gt;9</formula>
    </cfRule>
  </conditionalFormatting>
  <conditionalFormatting sqref="B211">
    <cfRule type="expression" dxfId="230" priority="231">
      <formula>LEN(B211)&gt;9</formula>
    </cfRule>
  </conditionalFormatting>
  <conditionalFormatting sqref="B212">
    <cfRule type="expression" dxfId="229" priority="230">
      <formula>LEN(B212)&gt;9</formula>
    </cfRule>
  </conditionalFormatting>
  <conditionalFormatting sqref="B213">
    <cfRule type="expression" dxfId="228" priority="229">
      <formula>LEN(B213)&gt;9</formula>
    </cfRule>
  </conditionalFormatting>
  <conditionalFormatting sqref="B214">
    <cfRule type="expression" dxfId="227" priority="228">
      <formula>LEN(B214)&gt;9</formula>
    </cfRule>
  </conditionalFormatting>
  <conditionalFormatting sqref="B215">
    <cfRule type="expression" dxfId="226" priority="227">
      <formula>LEN(B215)&gt;9</formula>
    </cfRule>
  </conditionalFormatting>
  <conditionalFormatting sqref="B216">
    <cfRule type="expression" dxfId="225" priority="226">
      <formula>LEN(B216)&gt;9</formula>
    </cfRule>
  </conditionalFormatting>
  <conditionalFormatting sqref="B217:B218">
    <cfRule type="expression" dxfId="224" priority="225">
      <formula>LEN(B217)&gt;9</formula>
    </cfRule>
  </conditionalFormatting>
  <conditionalFormatting sqref="B219">
    <cfRule type="expression" dxfId="223" priority="224">
      <formula>LEN(B219)&gt;9</formula>
    </cfRule>
  </conditionalFormatting>
  <conditionalFormatting sqref="B220">
    <cfRule type="expression" dxfId="222" priority="223">
      <formula>LEN(B220)&gt;9</formula>
    </cfRule>
  </conditionalFormatting>
  <conditionalFormatting sqref="B221">
    <cfRule type="expression" dxfId="221" priority="222">
      <formula>LEN(B221)&gt;9</formula>
    </cfRule>
  </conditionalFormatting>
  <conditionalFormatting sqref="B222">
    <cfRule type="expression" dxfId="220" priority="221">
      <formula>LEN(B222)&gt;9</formula>
    </cfRule>
  </conditionalFormatting>
  <conditionalFormatting sqref="B223">
    <cfRule type="expression" dxfId="219" priority="220">
      <formula>LEN(B223)&gt;9</formula>
    </cfRule>
  </conditionalFormatting>
  <conditionalFormatting sqref="B224">
    <cfRule type="expression" dxfId="218" priority="219">
      <formula>LEN(B224)&gt;9</formula>
    </cfRule>
  </conditionalFormatting>
  <conditionalFormatting sqref="B225">
    <cfRule type="expression" dxfId="217" priority="218">
      <formula>LEN(B225)&gt;9</formula>
    </cfRule>
  </conditionalFormatting>
  <conditionalFormatting sqref="B226">
    <cfRule type="expression" dxfId="216" priority="217">
      <formula>LEN(B226)&gt;9</formula>
    </cfRule>
  </conditionalFormatting>
  <conditionalFormatting sqref="B227">
    <cfRule type="expression" dxfId="215" priority="216">
      <formula>LEN(B227)&gt;9</formula>
    </cfRule>
  </conditionalFormatting>
  <conditionalFormatting sqref="B228">
    <cfRule type="expression" dxfId="214" priority="215">
      <formula>LEN(B228)&gt;9</formula>
    </cfRule>
  </conditionalFormatting>
  <conditionalFormatting sqref="B229">
    <cfRule type="expression" dxfId="213" priority="214">
      <formula>LEN(B229)&gt;9</formula>
    </cfRule>
  </conditionalFormatting>
  <conditionalFormatting sqref="B230">
    <cfRule type="expression" dxfId="212" priority="213">
      <formula>LEN(B230)&gt;9</formula>
    </cfRule>
  </conditionalFormatting>
  <conditionalFormatting sqref="B231">
    <cfRule type="expression" dxfId="211" priority="212">
      <formula>LEN(B231)&gt;9</formula>
    </cfRule>
  </conditionalFormatting>
  <conditionalFormatting sqref="B232">
    <cfRule type="expression" dxfId="210" priority="211">
      <formula>LEN(B232)&gt;9</formula>
    </cfRule>
  </conditionalFormatting>
  <conditionalFormatting sqref="B233">
    <cfRule type="expression" dxfId="209" priority="210">
      <formula>LEN(B233)&gt;9</formula>
    </cfRule>
  </conditionalFormatting>
  <conditionalFormatting sqref="B234">
    <cfRule type="expression" dxfId="208" priority="209">
      <formula>LEN(B234)&gt;9</formula>
    </cfRule>
  </conditionalFormatting>
  <conditionalFormatting sqref="B235">
    <cfRule type="expression" dxfId="207" priority="208">
      <formula>LEN(B235)&gt;9</formula>
    </cfRule>
  </conditionalFormatting>
  <conditionalFormatting sqref="B236">
    <cfRule type="expression" dxfId="206" priority="207">
      <formula>LEN(B236)&gt;9</formula>
    </cfRule>
  </conditionalFormatting>
  <conditionalFormatting sqref="B237">
    <cfRule type="expression" dxfId="205" priority="206">
      <formula>LEN(B237)&gt;9</formula>
    </cfRule>
  </conditionalFormatting>
  <conditionalFormatting sqref="B238">
    <cfRule type="expression" dxfId="204" priority="205">
      <formula>LEN(B238)&gt;9</formula>
    </cfRule>
  </conditionalFormatting>
  <conditionalFormatting sqref="B239">
    <cfRule type="expression" dxfId="203" priority="204">
      <formula>LEN(B239)&gt;9</formula>
    </cfRule>
  </conditionalFormatting>
  <conditionalFormatting sqref="B240">
    <cfRule type="expression" dxfId="202" priority="203">
      <formula>LEN(B240)&gt;9</formula>
    </cfRule>
  </conditionalFormatting>
  <conditionalFormatting sqref="B241">
    <cfRule type="expression" dxfId="201" priority="202">
      <formula>LEN(B241)&gt;9</formula>
    </cfRule>
  </conditionalFormatting>
  <conditionalFormatting sqref="B242">
    <cfRule type="expression" dxfId="200" priority="201">
      <formula>LEN(B242)&gt;9</formula>
    </cfRule>
  </conditionalFormatting>
  <conditionalFormatting sqref="B243">
    <cfRule type="expression" dxfId="199" priority="200">
      <formula>LEN(B243)&gt;9</formula>
    </cfRule>
  </conditionalFormatting>
  <conditionalFormatting sqref="B244">
    <cfRule type="expression" dxfId="198" priority="199">
      <formula>LEN(B244)&gt;9</formula>
    </cfRule>
  </conditionalFormatting>
  <conditionalFormatting sqref="B245">
    <cfRule type="expression" dxfId="197" priority="198">
      <formula>LEN(B245)&gt;9</formula>
    </cfRule>
  </conditionalFormatting>
  <conditionalFormatting sqref="B246">
    <cfRule type="expression" dxfId="196" priority="197">
      <formula>LEN(B246)&gt;9</formula>
    </cfRule>
  </conditionalFormatting>
  <conditionalFormatting sqref="B247">
    <cfRule type="expression" dxfId="195" priority="196">
      <formula>LEN(B247)&gt;9</formula>
    </cfRule>
  </conditionalFormatting>
  <conditionalFormatting sqref="B248">
    <cfRule type="expression" dxfId="194" priority="195">
      <formula>LEN(B248)&gt;9</formula>
    </cfRule>
  </conditionalFormatting>
  <conditionalFormatting sqref="B249">
    <cfRule type="expression" dxfId="193" priority="194">
      <formula>LEN(B249)&gt;9</formula>
    </cfRule>
  </conditionalFormatting>
  <conditionalFormatting sqref="B250">
    <cfRule type="expression" dxfId="192" priority="193">
      <formula>LEN(B250)&gt;9</formula>
    </cfRule>
  </conditionalFormatting>
  <conditionalFormatting sqref="B251">
    <cfRule type="expression" dxfId="191" priority="192">
      <formula>LEN(B251)&gt;9</formula>
    </cfRule>
  </conditionalFormatting>
  <conditionalFormatting sqref="B252:B253">
    <cfRule type="expression" dxfId="190" priority="191">
      <formula>LEN(B252)&gt;9</formula>
    </cfRule>
  </conditionalFormatting>
  <conditionalFormatting sqref="B254">
    <cfRule type="expression" dxfId="189" priority="190">
      <formula>LEN(B254)&gt;9</formula>
    </cfRule>
  </conditionalFormatting>
  <conditionalFormatting sqref="B255">
    <cfRule type="expression" dxfId="188" priority="189">
      <formula>LEN(B255)&gt;9</formula>
    </cfRule>
  </conditionalFormatting>
  <conditionalFormatting sqref="B256">
    <cfRule type="expression" dxfId="187" priority="188">
      <formula>LEN(B256)&gt;9</formula>
    </cfRule>
  </conditionalFormatting>
  <conditionalFormatting sqref="B257">
    <cfRule type="expression" dxfId="186" priority="187">
      <formula>LEN(B257)&gt;9</formula>
    </cfRule>
  </conditionalFormatting>
  <conditionalFormatting sqref="B258">
    <cfRule type="expression" dxfId="185" priority="186">
      <formula>LEN(B258)&gt;9</formula>
    </cfRule>
  </conditionalFormatting>
  <conditionalFormatting sqref="B259">
    <cfRule type="expression" dxfId="184" priority="185">
      <formula>LEN(B259)&gt;9</formula>
    </cfRule>
  </conditionalFormatting>
  <conditionalFormatting sqref="B260">
    <cfRule type="expression" dxfId="183" priority="184">
      <formula>LEN(B260)&gt;9</formula>
    </cfRule>
  </conditionalFormatting>
  <conditionalFormatting sqref="B261">
    <cfRule type="expression" dxfId="182" priority="183">
      <formula>LEN(B261)&gt;9</formula>
    </cfRule>
  </conditionalFormatting>
  <conditionalFormatting sqref="B262">
    <cfRule type="expression" dxfId="181" priority="182">
      <formula>LEN(B262)&gt;9</formula>
    </cfRule>
  </conditionalFormatting>
  <conditionalFormatting sqref="B263">
    <cfRule type="expression" dxfId="180" priority="181">
      <formula>LEN(B263)&gt;9</formula>
    </cfRule>
  </conditionalFormatting>
  <conditionalFormatting sqref="B264">
    <cfRule type="expression" dxfId="179" priority="180">
      <formula>LEN(B264)&gt;9</formula>
    </cfRule>
  </conditionalFormatting>
  <conditionalFormatting sqref="B265">
    <cfRule type="expression" dxfId="178" priority="179">
      <formula>LEN(B265)&gt;9</formula>
    </cfRule>
  </conditionalFormatting>
  <conditionalFormatting sqref="B266">
    <cfRule type="expression" dxfId="177" priority="178">
      <formula>LEN(B266)&gt;9</formula>
    </cfRule>
  </conditionalFormatting>
  <conditionalFormatting sqref="B267">
    <cfRule type="expression" dxfId="176" priority="177">
      <formula>LEN(B267)&gt;9</formula>
    </cfRule>
  </conditionalFormatting>
  <conditionalFormatting sqref="B268">
    <cfRule type="expression" dxfId="175" priority="176">
      <formula>LEN(B268)&gt;9</formula>
    </cfRule>
  </conditionalFormatting>
  <conditionalFormatting sqref="B269">
    <cfRule type="expression" dxfId="174" priority="175">
      <formula>LEN(B269)&gt;9</formula>
    </cfRule>
  </conditionalFormatting>
  <conditionalFormatting sqref="B270">
    <cfRule type="expression" dxfId="173" priority="174">
      <formula>LEN(B270)&gt;9</formula>
    </cfRule>
  </conditionalFormatting>
  <conditionalFormatting sqref="B271">
    <cfRule type="expression" dxfId="172" priority="173">
      <formula>LEN(B271)&gt;9</formula>
    </cfRule>
  </conditionalFormatting>
  <conditionalFormatting sqref="B272">
    <cfRule type="expression" dxfId="171" priority="172">
      <formula>LEN(B272)&gt;9</formula>
    </cfRule>
  </conditionalFormatting>
  <conditionalFormatting sqref="B273">
    <cfRule type="expression" dxfId="170" priority="171">
      <formula>LEN(B273)&gt;9</formula>
    </cfRule>
  </conditionalFormatting>
  <conditionalFormatting sqref="B274">
    <cfRule type="expression" dxfId="169" priority="170">
      <formula>LEN(B274)&gt;9</formula>
    </cfRule>
  </conditionalFormatting>
  <conditionalFormatting sqref="B275">
    <cfRule type="expression" dxfId="168" priority="169">
      <formula>LEN(B275)&gt;9</formula>
    </cfRule>
  </conditionalFormatting>
  <conditionalFormatting sqref="B276">
    <cfRule type="expression" dxfId="167" priority="168">
      <formula>LEN(B276)&gt;9</formula>
    </cfRule>
  </conditionalFormatting>
  <conditionalFormatting sqref="B277">
    <cfRule type="expression" dxfId="166" priority="167">
      <formula>LEN(B277)&gt;9</formula>
    </cfRule>
  </conditionalFormatting>
  <conditionalFormatting sqref="B278">
    <cfRule type="expression" dxfId="165" priority="166">
      <formula>LEN(B278)&gt;9</formula>
    </cfRule>
  </conditionalFormatting>
  <conditionalFormatting sqref="B279">
    <cfRule type="expression" dxfId="164" priority="165">
      <formula>LEN(B279)&gt;9</formula>
    </cfRule>
  </conditionalFormatting>
  <conditionalFormatting sqref="B280">
    <cfRule type="expression" dxfId="163" priority="164">
      <formula>LEN(B280)&gt;9</formula>
    </cfRule>
  </conditionalFormatting>
  <conditionalFormatting sqref="B281">
    <cfRule type="expression" dxfId="162" priority="163">
      <formula>LEN(B281)&gt;9</formula>
    </cfRule>
  </conditionalFormatting>
  <conditionalFormatting sqref="B282">
    <cfRule type="expression" dxfId="161" priority="162">
      <formula>LEN(B282)&gt;9</formula>
    </cfRule>
  </conditionalFormatting>
  <conditionalFormatting sqref="B283">
    <cfRule type="expression" dxfId="160" priority="161">
      <formula>LEN(B283)&gt;9</formula>
    </cfRule>
  </conditionalFormatting>
  <conditionalFormatting sqref="B284">
    <cfRule type="expression" dxfId="159" priority="160">
      <formula>LEN(B284)&gt;9</formula>
    </cfRule>
  </conditionalFormatting>
  <conditionalFormatting sqref="B285">
    <cfRule type="expression" dxfId="158" priority="159">
      <formula>LEN(B285)&gt;9</formula>
    </cfRule>
  </conditionalFormatting>
  <conditionalFormatting sqref="B286">
    <cfRule type="expression" dxfId="157" priority="158">
      <formula>LEN(B286)&gt;9</formula>
    </cfRule>
  </conditionalFormatting>
  <conditionalFormatting sqref="B287">
    <cfRule type="expression" dxfId="156" priority="157">
      <formula>LEN(B287)&gt;9</formula>
    </cfRule>
  </conditionalFormatting>
  <conditionalFormatting sqref="B288">
    <cfRule type="expression" dxfId="155" priority="156">
      <formula>LEN(B288)&gt;9</formula>
    </cfRule>
  </conditionalFormatting>
  <conditionalFormatting sqref="B289">
    <cfRule type="expression" dxfId="154" priority="155">
      <formula>LEN(B289)&gt;9</formula>
    </cfRule>
  </conditionalFormatting>
  <conditionalFormatting sqref="B290:B291">
    <cfRule type="expression" dxfId="153" priority="154">
      <formula>LEN(B290)&gt;9</formula>
    </cfRule>
  </conditionalFormatting>
  <conditionalFormatting sqref="B292">
    <cfRule type="expression" dxfId="152" priority="153">
      <formula>LEN(B292)&gt;9</formula>
    </cfRule>
  </conditionalFormatting>
  <conditionalFormatting sqref="B293">
    <cfRule type="expression" dxfId="151" priority="152">
      <formula>LEN(B293)&gt;9</formula>
    </cfRule>
  </conditionalFormatting>
  <conditionalFormatting sqref="B294">
    <cfRule type="expression" dxfId="150" priority="151">
      <formula>LEN(B294)&gt;9</formula>
    </cfRule>
  </conditionalFormatting>
  <conditionalFormatting sqref="B295">
    <cfRule type="expression" dxfId="149" priority="150">
      <formula>LEN(B295)&gt;9</formula>
    </cfRule>
  </conditionalFormatting>
  <conditionalFormatting sqref="B296">
    <cfRule type="expression" dxfId="148" priority="149">
      <formula>LEN(B296)&gt;9</formula>
    </cfRule>
  </conditionalFormatting>
  <conditionalFormatting sqref="B297">
    <cfRule type="expression" dxfId="147" priority="148">
      <formula>LEN(B297)&gt;9</formula>
    </cfRule>
  </conditionalFormatting>
  <conditionalFormatting sqref="B298">
    <cfRule type="expression" dxfId="146" priority="147">
      <formula>LEN(B298)&gt;9</formula>
    </cfRule>
  </conditionalFormatting>
  <conditionalFormatting sqref="B299">
    <cfRule type="expression" dxfId="145" priority="146">
      <formula>LEN(B299)&gt;9</formula>
    </cfRule>
  </conditionalFormatting>
  <conditionalFormatting sqref="B300">
    <cfRule type="expression" dxfId="144" priority="145">
      <formula>LEN(B300)&gt;9</formula>
    </cfRule>
  </conditionalFormatting>
  <conditionalFormatting sqref="B301">
    <cfRule type="expression" dxfId="143" priority="144">
      <formula>LEN(B301)&gt;9</formula>
    </cfRule>
  </conditionalFormatting>
  <conditionalFormatting sqref="B302">
    <cfRule type="expression" dxfId="142" priority="143">
      <formula>LEN(B302)&gt;9</formula>
    </cfRule>
  </conditionalFormatting>
  <conditionalFormatting sqref="B303">
    <cfRule type="expression" dxfId="141" priority="142">
      <formula>LEN(B303)&gt;9</formula>
    </cfRule>
  </conditionalFormatting>
  <conditionalFormatting sqref="B304">
    <cfRule type="expression" dxfId="140" priority="141">
      <formula>LEN(B304)&gt;9</formula>
    </cfRule>
  </conditionalFormatting>
  <conditionalFormatting sqref="B305">
    <cfRule type="expression" dxfId="139" priority="140">
      <formula>LEN(B305)&gt;9</formula>
    </cfRule>
  </conditionalFormatting>
  <conditionalFormatting sqref="B306">
    <cfRule type="expression" dxfId="138" priority="139">
      <formula>LEN(B306)&gt;9</formula>
    </cfRule>
  </conditionalFormatting>
  <conditionalFormatting sqref="B307">
    <cfRule type="expression" dxfId="137" priority="138">
      <formula>LEN(B307)&gt;9</formula>
    </cfRule>
  </conditionalFormatting>
  <conditionalFormatting sqref="B308">
    <cfRule type="expression" dxfId="136" priority="137">
      <formula>LEN(B308)&gt;9</formula>
    </cfRule>
  </conditionalFormatting>
  <conditionalFormatting sqref="B309">
    <cfRule type="expression" dxfId="135" priority="136">
      <formula>LEN(B309)&gt;9</formula>
    </cfRule>
  </conditionalFormatting>
  <conditionalFormatting sqref="B310">
    <cfRule type="expression" dxfId="134" priority="135">
      <formula>LEN(B310)&gt;9</formula>
    </cfRule>
  </conditionalFormatting>
  <conditionalFormatting sqref="B311">
    <cfRule type="expression" dxfId="133" priority="134">
      <formula>LEN(B311)&gt;9</formula>
    </cfRule>
  </conditionalFormatting>
  <conditionalFormatting sqref="B312">
    <cfRule type="expression" dxfId="132" priority="133">
      <formula>LEN(B312)&gt;9</formula>
    </cfRule>
  </conditionalFormatting>
  <conditionalFormatting sqref="B313">
    <cfRule type="expression" dxfId="131" priority="132">
      <formula>LEN(B313)&gt;9</formula>
    </cfRule>
  </conditionalFormatting>
  <conditionalFormatting sqref="B314">
    <cfRule type="expression" dxfId="130" priority="131">
      <formula>LEN(B314)&gt;9</formula>
    </cfRule>
  </conditionalFormatting>
  <conditionalFormatting sqref="B315">
    <cfRule type="expression" dxfId="129" priority="130">
      <formula>LEN(B315)&gt;9</formula>
    </cfRule>
  </conditionalFormatting>
  <conditionalFormatting sqref="B316">
    <cfRule type="expression" dxfId="128" priority="129">
      <formula>LEN(B316)&gt;9</formula>
    </cfRule>
  </conditionalFormatting>
  <conditionalFormatting sqref="B317">
    <cfRule type="expression" dxfId="127" priority="128">
      <formula>LEN(B317)&gt;9</formula>
    </cfRule>
  </conditionalFormatting>
  <conditionalFormatting sqref="B318">
    <cfRule type="expression" dxfId="126" priority="127">
      <formula>LEN(B318)&gt;9</formula>
    </cfRule>
  </conditionalFormatting>
  <conditionalFormatting sqref="B319:B321">
    <cfRule type="expression" dxfId="125" priority="126">
      <formula>LEN(B319)&gt;9</formula>
    </cfRule>
  </conditionalFormatting>
  <conditionalFormatting sqref="B322">
    <cfRule type="expression" dxfId="124" priority="125">
      <formula>LEN(B322)&gt;9</formula>
    </cfRule>
  </conditionalFormatting>
  <conditionalFormatting sqref="B323">
    <cfRule type="expression" dxfId="123" priority="124">
      <formula>LEN(B323)&gt;9</formula>
    </cfRule>
  </conditionalFormatting>
  <conditionalFormatting sqref="B324">
    <cfRule type="expression" dxfId="122" priority="123">
      <formula>LEN(B324)&gt;9</formula>
    </cfRule>
  </conditionalFormatting>
  <conditionalFormatting sqref="B325">
    <cfRule type="expression" dxfId="121" priority="122">
      <formula>LEN(B325)&gt;9</formula>
    </cfRule>
  </conditionalFormatting>
  <conditionalFormatting sqref="B326">
    <cfRule type="expression" dxfId="120" priority="121">
      <formula>LEN(B326)&gt;9</formula>
    </cfRule>
  </conditionalFormatting>
  <conditionalFormatting sqref="B327">
    <cfRule type="expression" dxfId="119" priority="120">
      <formula>LEN(B327)&gt;9</formula>
    </cfRule>
  </conditionalFormatting>
  <conditionalFormatting sqref="B328">
    <cfRule type="expression" dxfId="118" priority="119">
      <formula>LEN(B328)&gt;9</formula>
    </cfRule>
  </conditionalFormatting>
  <conditionalFormatting sqref="B329">
    <cfRule type="expression" dxfId="117" priority="118">
      <formula>LEN(B329)&gt;9</formula>
    </cfRule>
  </conditionalFormatting>
  <conditionalFormatting sqref="B330">
    <cfRule type="expression" dxfId="116" priority="117">
      <formula>LEN(B330)&gt;9</formula>
    </cfRule>
  </conditionalFormatting>
  <conditionalFormatting sqref="B331">
    <cfRule type="expression" dxfId="115" priority="116">
      <formula>LEN(B331)&gt;9</formula>
    </cfRule>
  </conditionalFormatting>
  <conditionalFormatting sqref="B332:B335">
    <cfRule type="expression" dxfId="114" priority="115">
      <formula>LEN(B332)&gt;9</formula>
    </cfRule>
  </conditionalFormatting>
  <conditionalFormatting sqref="B336">
    <cfRule type="expression" dxfId="113" priority="114">
      <formula>LEN(B336)&gt;9</formula>
    </cfRule>
  </conditionalFormatting>
  <conditionalFormatting sqref="B337">
    <cfRule type="expression" dxfId="112" priority="113">
      <formula>LEN(B337)&gt;9</formula>
    </cfRule>
  </conditionalFormatting>
  <conditionalFormatting sqref="B338">
    <cfRule type="expression" dxfId="111" priority="112">
      <formula>LEN(B338)&gt;9</formula>
    </cfRule>
  </conditionalFormatting>
  <conditionalFormatting sqref="B339">
    <cfRule type="expression" dxfId="110" priority="111">
      <formula>LEN(B339)&gt;9</formula>
    </cfRule>
  </conditionalFormatting>
  <conditionalFormatting sqref="B340">
    <cfRule type="expression" dxfId="109" priority="110">
      <formula>LEN(B340)&gt;9</formula>
    </cfRule>
  </conditionalFormatting>
  <conditionalFormatting sqref="B341">
    <cfRule type="expression" dxfId="108" priority="109">
      <formula>LEN(B341)&gt;9</formula>
    </cfRule>
  </conditionalFormatting>
  <conditionalFormatting sqref="B342">
    <cfRule type="expression" dxfId="107" priority="108">
      <formula>LEN(B342)&gt;9</formula>
    </cfRule>
  </conditionalFormatting>
  <conditionalFormatting sqref="B343">
    <cfRule type="expression" dxfId="106" priority="107">
      <formula>LEN(B343)&gt;9</formula>
    </cfRule>
  </conditionalFormatting>
  <conditionalFormatting sqref="B344">
    <cfRule type="expression" dxfId="105" priority="106">
      <formula>LEN(B344)&gt;9</formula>
    </cfRule>
  </conditionalFormatting>
  <conditionalFormatting sqref="B345">
    <cfRule type="expression" dxfId="104" priority="105">
      <formula>LEN(B345)&gt;9</formula>
    </cfRule>
  </conditionalFormatting>
  <conditionalFormatting sqref="B346">
    <cfRule type="expression" dxfId="103" priority="104">
      <formula>LEN(B346)&gt;9</formula>
    </cfRule>
  </conditionalFormatting>
  <conditionalFormatting sqref="B347">
    <cfRule type="expression" dxfId="102" priority="103">
      <formula>LEN(B347)&gt;9</formula>
    </cfRule>
  </conditionalFormatting>
  <conditionalFormatting sqref="B348">
    <cfRule type="expression" dxfId="101" priority="102">
      <formula>LEN(B348)&gt;9</formula>
    </cfRule>
  </conditionalFormatting>
  <conditionalFormatting sqref="B349">
    <cfRule type="expression" dxfId="100" priority="101">
      <formula>LEN(B349)&gt;9</formula>
    </cfRule>
  </conditionalFormatting>
  <conditionalFormatting sqref="B350">
    <cfRule type="expression" dxfId="99" priority="100">
      <formula>LEN(B350)&gt;9</formula>
    </cfRule>
  </conditionalFormatting>
  <conditionalFormatting sqref="B351">
    <cfRule type="expression" dxfId="98" priority="99">
      <formula>LEN(B351)&gt;9</formula>
    </cfRule>
  </conditionalFormatting>
  <conditionalFormatting sqref="B352">
    <cfRule type="expression" dxfId="97" priority="98">
      <formula>LEN(B352)&gt;9</formula>
    </cfRule>
  </conditionalFormatting>
  <conditionalFormatting sqref="B353">
    <cfRule type="expression" dxfId="96" priority="97">
      <formula>LEN(B353)&gt;9</formula>
    </cfRule>
  </conditionalFormatting>
  <conditionalFormatting sqref="B354">
    <cfRule type="expression" dxfId="95" priority="96">
      <formula>LEN(B354)&gt;9</formula>
    </cfRule>
  </conditionalFormatting>
  <conditionalFormatting sqref="B355">
    <cfRule type="expression" dxfId="94" priority="95">
      <formula>LEN(B355)&gt;9</formula>
    </cfRule>
  </conditionalFormatting>
  <conditionalFormatting sqref="B356">
    <cfRule type="expression" dxfId="93" priority="94">
      <formula>LEN(B356)&gt;9</formula>
    </cfRule>
  </conditionalFormatting>
  <conditionalFormatting sqref="B357">
    <cfRule type="expression" dxfId="92" priority="93">
      <formula>LEN(B357)&gt;9</formula>
    </cfRule>
  </conditionalFormatting>
  <conditionalFormatting sqref="B358">
    <cfRule type="expression" dxfId="91" priority="92">
      <formula>LEN(B358)&gt;9</formula>
    </cfRule>
  </conditionalFormatting>
  <conditionalFormatting sqref="B359">
    <cfRule type="expression" dxfId="90" priority="91">
      <formula>LEN(B359)&gt;9</formula>
    </cfRule>
  </conditionalFormatting>
  <conditionalFormatting sqref="B360">
    <cfRule type="expression" dxfId="89" priority="90">
      <formula>LEN(B360)&gt;9</formula>
    </cfRule>
  </conditionalFormatting>
  <conditionalFormatting sqref="B361">
    <cfRule type="expression" dxfId="88" priority="89">
      <formula>LEN(B361)&gt;9</formula>
    </cfRule>
  </conditionalFormatting>
  <conditionalFormatting sqref="B362">
    <cfRule type="expression" dxfId="87" priority="88">
      <formula>LEN(B362)&gt;9</formula>
    </cfRule>
  </conditionalFormatting>
  <conditionalFormatting sqref="B363">
    <cfRule type="expression" dxfId="86" priority="87">
      <formula>LEN(B363)&gt;9</formula>
    </cfRule>
  </conditionalFormatting>
  <conditionalFormatting sqref="B364:B365">
    <cfRule type="expression" dxfId="85" priority="86">
      <formula>LEN(B364)&gt;9</formula>
    </cfRule>
  </conditionalFormatting>
  <conditionalFormatting sqref="B366:B367">
    <cfRule type="expression" dxfId="84" priority="85">
      <formula>LEN(B366)&gt;9</formula>
    </cfRule>
  </conditionalFormatting>
  <conditionalFormatting sqref="B368">
    <cfRule type="expression" dxfId="83" priority="84">
      <formula>LEN(B368)&gt;9</formula>
    </cfRule>
  </conditionalFormatting>
  <conditionalFormatting sqref="B369">
    <cfRule type="expression" dxfId="82" priority="83">
      <formula>LEN(B369)&gt;9</formula>
    </cfRule>
  </conditionalFormatting>
  <conditionalFormatting sqref="B370">
    <cfRule type="expression" dxfId="81" priority="82">
      <formula>LEN(B370)&gt;9</formula>
    </cfRule>
  </conditionalFormatting>
  <conditionalFormatting sqref="B371">
    <cfRule type="expression" dxfId="80" priority="81">
      <formula>LEN(B371)&gt;9</formula>
    </cfRule>
  </conditionalFormatting>
  <conditionalFormatting sqref="B372">
    <cfRule type="expression" dxfId="79" priority="80">
      <formula>LEN(B372)&gt;9</formula>
    </cfRule>
  </conditionalFormatting>
  <conditionalFormatting sqref="B373">
    <cfRule type="expression" dxfId="78" priority="79">
      <formula>LEN(B373)&gt;9</formula>
    </cfRule>
  </conditionalFormatting>
  <conditionalFormatting sqref="B374">
    <cfRule type="expression" dxfId="77" priority="78">
      <formula>LEN(B374)&gt;9</formula>
    </cfRule>
  </conditionalFormatting>
  <conditionalFormatting sqref="B375">
    <cfRule type="expression" dxfId="76" priority="77">
      <formula>LEN(B375)&gt;9</formula>
    </cfRule>
  </conditionalFormatting>
  <conditionalFormatting sqref="B376">
    <cfRule type="expression" dxfId="75" priority="76">
      <formula>LEN(B376)&gt;9</formula>
    </cfRule>
  </conditionalFormatting>
  <conditionalFormatting sqref="B377">
    <cfRule type="expression" dxfId="74" priority="75">
      <formula>LEN(B377)&gt;9</formula>
    </cfRule>
  </conditionalFormatting>
  <conditionalFormatting sqref="B378">
    <cfRule type="expression" dxfId="73" priority="74">
      <formula>LEN(B378)&gt;9</formula>
    </cfRule>
  </conditionalFormatting>
  <conditionalFormatting sqref="B379">
    <cfRule type="expression" dxfId="72" priority="73">
      <formula>LEN(B379)&gt;9</formula>
    </cfRule>
  </conditionalFormatting>
  <conditionalFormatting sqref="B380">
    <cfRule type="expression" dxfId="71" priority="72">
      <formula>LEN(B380)&gt;9</formula>
    </cfRule>
  </conditionalFormatting>
  <conditionalFormatting sqref="B381">
    <cfRule type="expression" dxfId="70" priority="71">
      <formula>LEN(B381)&gt;9</formula>
    </cfRule>
  </conditionalFormatting>
  <conditionalFormatting sqref="B382">
    <cfRule type="expression" dxfId="69" priority="70">
      <formula>LEN(B382)&gt;9</formula>
    </cfRule>
  </conditionalFormatting>
  <conditionalFormatting sqref="B383">
    <cfRule type="expression" dxfId="68" priority="69">
      <formula>LEN(B383)&gt;9</formula>
    </cfRule>
  </conditionalFormatting>
  <conditionalFormatting sqref="B384">
    <cfRule type="expression" dxfId="67" priority="68">
      <formula>LEN(B384)&gt;9</formula>
    </cfRule>
  </conditionalFormatting>
  <conditionalFormatting sqref="B385">
    <cfRule type="expression" dxfId="66" priority="67">
      <formula>LEN(B385)&gt;9</formula>
    </cfRule>
  </conditionalFormatting>
  <conditionalFormatting sqref="B386">
    <cfRule type="expression" dxfId="65" priority="66">
      <formula>LEN(B386)&gt;9</formula>
    </cfRule>
  </conditionalFormatting>
  <conditionalFormatting sqref="B387">
    <cfRule type="expression" dxfId="64" priority="65">
      <formula>LEN(B387)&gt;9</formula>
    </cfRule>
  </conditionalFormatting>
  <conditionalFormatting sqref="B388">
    <cfRule type="expression" dxfId="63" priority="64">
      <formula>LEN(B388)&gt;9</formula>
    </cfRule>
  </conditionalFormatting>
  <conditionalFormatting sqref="B389">
    <cfRule type="expression" dxfId="62" priority="63">
      <formula>LEN(B389)&gt;9</formula>
    </cfRule>
  </conditionalFormatting>
  <conditionalFormatting sqref="B390">
    <cfRule type="expression" dxfId="61" priority="62">
      <formula>LEN(B390)&gt;9</formula>
    </cfRule>
  </conditionalFormatting>
  <conditionalFormatting sqref="B391">
    <cfRule type="expression" dxfId="60" priority="61">
      <formula>LEN(B391)&gt;9</formula>
    </cfRule>
  </conditionalFormatting>
  <conditionalFormatting sqref="B392">
    <cfRule type="expression" dxfId="59" priority="60">
      <formula>LEN(B392)&gt;9</formula>
    </cfRule>
  </conditionalFormatting>
  <conditionalFormatting sqref="B393">
    <cfRule type="expression" dxfId="58" priority="59">
      <formula>LEN(B393)&gt;9</formula>
    </cfRule>
  </conditionalFormatting>
  <conditionalFormatting sqref="B394:B395">
    <cfRule type="expression" dxfId="57" priority="58">
      <formula>LEN(B394)&gt;9</formula>
    </cfRule>
  </conditionalFormatting>
  <conditionalFormatting sqref="B396">
    <cfRule type="expression" dxfId="56" priority="57">
      <formula>LEN(B396)&gt;9</formula>
    </cfRule>
  </conditionalFormatting>
  <conditionalFormatting sqref="B397">
    <cfRule type="expression" dxfId="55" priority="56">
      <formula>LEN(B397)&gt;9</formula>
    </cfRule>
  </conditionalFormatting>
  <conditionalFormatting sqref="B398">
    <cfRule type="expression" dxfId="54" priority="55">
      <formula>LEN(B398)&gt;9</formula>
    </cfRule>
  </conditionalFormatting>
  <conditionalFormatting sqref="B399">
    <cfRule type="expression" dxfId="53" priority="54">
      <formula>LEN(B399)&gt;9</formula>
    </cfRule>
  </conditionalFormatting>
  <conditionalFormatting sqref="B400">
    <cfRule type="expression" dxfId="52" priority="53">
      <formula>LEN(B400)&gt;9</formula>
    </cfRule>
  </conditionalFormatting>
  <conditionalFormatting sqref="B401">
    <cfRule type="expression" dxfId="51" priority="52">
      <formula>LEN(B401)&gt;9</formula>
    </cfRule>
  </conditionalFormatting>
  <conditionalFormatting sqref="B402">
    <cfRule type="expression" dxfId="50" priority="51">
      <formula>LEN(B402)&gt;9</formula>
    </cfRule>
  </conditionalFormatting>
  <conditionalFormatting sqref="B403">
    <cfRule type="expression" dxfId="49" priority="50">
      <formula>LEN(B403)&gt;9</formula>
    </cfRule>
  </conditionalFormatting>
  <conditionalFormatting sqref="B404">
    <cfRule type="expression" dxfId="48" priority="49">
      <formula>LEN(B404)&gt;9</formula>
    </cfRule>
  </conditionalFormatting>
  <conditionalFormatting sqref="B405">
    <cfRule type="expression" dxfId="47" priority="48">
      <formula>LEN(B405)&gt;9</formula>
    </cfRule>
  </conditionalFormatting>
  <conditionalFormatting sqref="B406">
    <cfRule type="expression" dxfId="46" priority="47">
      <formula>LEN(B406)&gt;9</formula>
    </cfRule>
  </conditionalFormatting>
  <conditionalFormatting sqref="B407">
    <cfRule type="expression" dxfId="45" priority="46">
      <formula>LEN(B407)&gt;9</formula>
    </cfRule>
  </conditionalFormatting>
  <conditionalFormatting sqref="B408:B409">
    <cfRule type="expression" dxfId="44" priority="45">
      <formula>LEN(B408)&gt;9</formula>
    </cfRule>
  </conditionalFormatting>
  <conditionalFormatting sqref="B410">
    <cfRule type="expression" dxfId="43" priority="44">
      <formula>LEN(B410)&gt;9</formula>
    </cfRule>
  </conditionalFormatting>
  <conditionalFormatting sqref="B411">
    <cfRule type="expression" dxfId="42" priority="43">
      <formula>LEN(B411)&gt;9</formula>
    </cfRule>
  </conditionalFormatting>
  <conditionalFormatting sqref="B412">
    <cfRule type="expression" dxfId="41" priority="42">
      <formula>LEN(B412)&gt;9</formula>
    </cfRule>
  </conditionalFormatting>
  <conditionalFormatting sqref="B413">
    <cfRule type="expression" dxfId="40" priority="41">
      <formula>LEN(B413)&gt;9</formula>
    </cfRule>
  </conditionalFormatting>
  <conditionalFormatting sqref="B414">
    <cfRule type="expression" dxfId="39" priority="40">
      <formula>LEN(B414)&gt;9</formula>
    </cfRule>
  </conditionalFormatting>
  <conditionalFormatting sqref="B415">
    <cfRule type="expression" dxfId="38" priority="39">
      <formula>LEN(B415)&gt;9</formula>
    </cfRule>
  </conditionalFormatting>
  <conditionalFormatting sqref="B416">
    <cfRule type="expression" dxfId="37" priority="38">
      <formula>LEN(B416)&gt;9</formula>
    </cfRule>
  </conditionalFormatting>
  <conditionalFormatting sqref="B417">
    <cfRule type="expression" dxfId="36" priority="37">
      <formula>LEN(B417)&gt;9</formula>
    </cfRule>
  </conditionalFormatting>
  <conditionalFormatting sqref="B418">
    <cfRule type="expression" dxfId="35" priority="36">
      <formula>LEN(B418)&gt;9</formula>
    </cfRule>
  </conditionalFormatting>
  <conditionalFormatting sqref="B419:B420">
    <cfRule type="expression" dxfId="34" priority="35">
      <formula>LEN(B419)&gt;9</formula>
    </cfRule>
  </conditionalFormatting>
  <conditionalFormatting sqref="B421">
    <cfRule type="expression" dxfId="33" priority="34">
      <formula>LEN(B421)&gt;9</formula>
    </cfRule>
  </conditionalFormatting>
  <conditionalFormatting sqref="B422">
    <cfRule type="expression" dxfId="32" priority="33">
      <formula>LEN(B422)&gt;9</formula>
    </cfRule>
  </conditionalFormatting>
  <conditionalFormatting sqref="B423">
    <cfRule type="expression" dxfId="31" priority="32">
      <formula>LEN(B423)&gt;9</formula>
    </cfRule>
  </conditionalFormatting>
  <conditionalFormatting sqref="B424">
    <cfRule type="expression" dxfId="30" priority="31">
      <formula>LEN(B424)&gt;9</formula>
    </cfRule>
  </conditionalFormatting>
  <conditionalFormatting sqref="B425">
    <cfRule type="expression" dxfId="29" priority="30">
      <formula>LEN(B425)&gt;9</formula>
    </cfRule>
  </conditionalFormatting>
  <conditionalFormatting sqref="B426">
    <cfRule type="expression" dxfId="28" priority="29">
      <formula>LEN(B426)&gt;9</formula>
    </cfRule>
  </conditionalFormatting>
  <conditionalFormatting sqref="B427">
    <cfRule type="expression" dxfId="27" priority="28">
      <formula>LEN(B427)&gt;9</formula>
    </cfRule>
  </conditionalFormatting>
  <conditionalFormatting sqref="B428">
    <cfRule type="expression" dxfId="26" priority="27">
      <formula>LEN(B428)&gt;9</formula>
    </cfRule>
  </conditionalFormatting>
  <conditionalFormatting sqref="B429">
    <cfRule type="expression" dxfId="25" priority="26">
      <formula>LEN(B429)&gt;9</formula>
    </cfRule>
  </conditionalFormatting>
  <conditionalFormatting sqref="B430">
    <cfRule type="expression" dxfId="24" priority="25">
      <formula>LEN(B430)&gt;9</formula>
    </cfRule>
  </conditionalFormatting>
  <conditionalFormatting sqref="B431">
    <cfRule type="expression" dxfId="23" priority="24">
      <formula>LEN(B431)&gt;9</formula>
    </cfRule>
  </conditionalFormatting>
  <conditionalFormatting sqref="B432">
    <cfRule type="expression" dxfId="22" priority="23">
      <formula>LEN(B432)&gt;9</formula>
    </cfRule>
  </conditionalFormatting>
  <conditionalFormatting sqref="B433">
    <cfRule type="expression" dxfId="21" priority="22">
      <formula>LEN(B433)&gt;9</formula>
    </cfRule>
  </conditionalFormatting>
  <conditionalFormatting sqref="B434">
    <cfRule type="expression" dxfId="20" priority="21">
      <formula>LEN(B434)&gt;9</formula>
    </cfRule>
  </conditionalFormatting>
  <conditionalFormatting sqref="B435">
    <cfRule type="expression" dxfId="19" priority="20">
      <formula>LEN(B435)&gt;9</formula>
    </cfRule>
  </conditionalFormatting>
  <conditionalFormatting sqref="B436">
    <cfRule type="expression" dxfId="18" priority="19">
      <formula>LEN(B436)&gt;9</formula>
    </cfRule>
  </conditionalFormatting>
  <conditionalFormatting sqref="B437">
    <cfRule type="expression" dxfId="17" priority="18">
      <formula>LEN(B437)&gt;9</formula>
    </cfRule>
  </conditionalFormatting>
  <conditionalFormatting sqref="B438">
    <cfRule type="expression" dxfId="16" priority="17">
      <formula>LEN(B438)&gt;9</formula>
    </cfRule>
  </conditionalFormatting>
  <conditionalFormatting sqref="B439">
    <cfRule type="expression" dxfId="15" priority="16">
      <formula>LEN(B439)&gt;9</formula>
    </cfRule>
  </conditionalFormatting>
  <conditionalFormatting sqref="B440">
    <cfRule type="expression" dxfId="14" priority="15">
      <formula>LEN(B440)&gt;9</formula>
    </cfRule>
  </conditionalFormatting>
  <conditionalFormatting sqref="B441">
    <cfRule type="expression" dxfId="13" priority="14">
      <formula>LEN(B441)&gt;9</formula>
    </cfRule>
  </conditionalFormatting>
  <conditionalFormatting sqref="B442">
    <cfRule type="expression" dxfId="12" priority="13">
      <formula>LEN(B442)&gt;9</formula>
    </cfRule>
  </conditionalFormatting>
  <conditionalFormatting sqref="B443">
    <cfRule type="expression" dxfId="11" priority="12">
      <formula>LEN(B443)&gt;9</formula>
    </cfRule>
  </conditionalFormatting>
  <conditionalFormatting sqref="B444">
    <cfRule type="expression" dxfId="10" priority="11">
      <formula>LEN(B444)&gt;9</formula>
    </cfRule>
  </conditionalFormatting>
  <conditionalFormatting sqref="B445">
    <cfRule type="expression" dxfId="9" priority="10">
      <formula>LEN(B445)&gt;9</formula>
    </cfRule>
  </conditionalFormatting>
  <conditionalFormatting sqref="B446">
    <cfRule type="expression" dxfId="8" priority="9">
      <formula>LEN(B446)&gt;9</formula>
    </cfRule>
  </conditionalFormatting>
  <conditionalFormatting sqref="B447">
    <cfRule type="expression" dxfId="7" priority="8">
      <formula>LEN(B447)&gt;9</formula>
    </cfRule>
  </conditionalFormatting>
  <conditionalFormatting sqref="B448">
    <cfRule type="expression" dxfId="6" priority="7">
      <formula>LEN(B448)&gt;9</formula>
    </cfRule>
  </conditionalFormatting>
  <conditionalFormatting sqref="B449">
    <cfRule type="expression" dxfId="5" priority="6">
      <formula>LEN(B449)&gt;9</formula>
    </cfRule>
  </conditionalFormatting>
  <conditionalFormatting sqref="B450">
    <cfRule type="expression" dxfId="4" priority="5">
      <formula>LEN(B450)&gt;9</formula>
    </cfRule>
  </conditionalFormatting>
  <conditionalFormatting sqref="B451">
    <cfRule type="expression" dxfId="3" priority="4">
      <formula>LEN(B451)&gt;9</formula>
    </cfRule>
  </conditionalFormatting>
  <conditionalFormatting sqref="B452">
    <cfRule type="expression" dxfId="2" priority="3">
      <formula>LEN(B452)&gt;9</formula>
    </cfRule>
  </conditionalFormatting>
  <conditionalFormatting sqref="B453">
    <cfRule type="expression" dxfId="1" priority="2">
      <formula>LEN(B453)&gt;9</formula>
    </cfRule>
  </conditionalFormatting>
  <conditionalFormatting sqref="B218">
    <cfRule type="expression" dxfId="0" priority="1">
      <formula>LEN(B218)&gt;9</formula>
    </cfRule>
  </conditionalFormatting>
  <hyperlinks>
    <hyperlink ref="C3" location="RESUMO!A1" display="RESUMO" xr:uid="{00000000-0004-0000-0C00-000000000000}"/>
    <hyperlink ref="B3" location="'INF GERAIS'!A1" display="PRINCIPAL" xr:uid="{00000000-0004-0000-0C00-000001000000}"/>
    <hyperlink ref="E3" location="EVENTOS!A1" display="EVENTOS" xr:uid="{00000000-0004-0000-0C00-000002000000}"/>
    <hyperlink ref="F3" location="PAGAMENTOS!A1" display="PAGAMENTOS" xr:uid="{00000000-0004-0000-0C00-000003000000}"/>
    <hyperlink ref="G3" location="VISTORIA!A1" display="VISTORIA" xr:uid="{00000000-0004-0000-0C00-000004000000}"/>
    <hyperlink ref="H3" location="'PRESTAÇÃO DE CONTAS'!A1" display="P. DE CONTAS" xr:uid="{00000000-0004-0000-0C00-000005000000}"/>
    <hyperlink ref="I3" location="'OBS  ENC'!A1" display="OBS. ENC" xr:uid="{00000000-0004-0000-0C00-000006000000}"/>
    <hyperlink ref="K3" location="AJUDA!A1" display="AJUDA" xr:uid="{00000000-0004-0000-0C00-000007000000}"/>
    <hyperlink ref="D3" location="'TERMO DE ADESÃO'!A1" display="TERMO DE ADESÃO" xr:uid="{00000000-0004-0000-0C00-000008000000}"/>
  </hyperlinks>
  <pageMargins left="0.511811024" right="0.511811024" top="0.78740157499999996" bottom="0.78740157499999996" header="0.31496062000000002" footer="0.31496062000000002"/>
  <pageSetup paperSize="9" orientation="portrait" r:id="rId32"/>
</worksheet>
</file>

<file path=customUI/customUI.xml><?xml version="1.0" encoding="utf-8"?>
<customUI xmlns="http://schemas.microsoft.com/office/2006/01/customui">
  <ribbon startFromScratch="false">
    <tabs>
      <tab id="MENU_FEM_RIBBON" label="MACROS FEM">
        <group id="MENU_MACROS" label="LISTA_MACROS">
          <button id="INSERIR_NOVO_PLANO" label="Inserir Novo PTM" supertip="Clique neste botão para inserir um novo PTM." onAction="INSERIR_PLANO" imageMso="ReviewJapaneseConsistencyChecker"/>
          <button id="INSERIR_BLOCO_EVENTO" label="Inserir Bloco Eventos" supertip="Clique neste botão para inserir um bloco final padrão na guia de eventos." onAction="INSERIR_BLOCO_EVENTO" imageMso="ReviewJapaneseConsistencyChecker"/>
          <button id="INSERIR_BLOCO_OBSERVACAO" label="Inserir Bloco Observação" supertip="Clique neste botão para inserir um bloco final padrão na guia de observações." onAction="INSERIR_BLOCO_OBS_ENC" imageMso="ReviewJapaneseConsistencyChecker"/>
          <button id="INSERIR_BLOCO_PAGAMENTO" label="Inserir Bloco Pagamento" supertip="Clique neste botão para inserir um bloco final padrão na guia depagamentos." onAction="INSERIR_BLOCO_PAGAMENTO" imageMso="ReviewJapaneseConsistencyChecker"/>
          <button id="INSERIR_BLOCO_PRESTACAO_CONTAS" label="Inserir Bloco Prestação de Contas" supertip="Clique neste botão para inserir um bloco final padrão na guia de prestação de contas." onAction="INSERIR_BLOCO_PRESTACAO_CONTAS" imageMso="ReviewJapaneseConsistencyChecker"/>
          <button id="INSERIR_BLOCO_VISTORIA" label="Inserir Bloco Vistoria" supertip="Clique neste botão para inserir um bloco final padrão na guia de vistoria." onAction="INSERIR_BLOCO_VISTORIA" imageMso="ReviewJapaneseConsistencyChecker"/>
          <button id="INSERIR_BLOCO_CONCLUSAO_INFORMAL" label="Inserir Bloco Conclusão Informal" supertip="Clique neste botão para inserir um bloco final padrão na guia de conclusão informal." onAction="INSERIR_BLOCO_CONCLUSAO_INFORMAL" imageMso="ReviewJapaneseConsistencyChecker"/>
          <button id="MOSTRAR_GUIAS" label="Mostrar Guias" supertip="Clique neste botão para exibir as guias da planilha." onAction="MOSTRAR_GUIAS" imageMso="ReviewJapaneseConsistencyChecker"/>
          <button id="OCULTAR_GUIAS" label="Ocultar Guias" supertip="Clique neste botão para ocultar as guias da planilha." onAction="OCULTAR_GUIAS" imageMso="ReviewJapaneseConsistencyChecker"/>
          <button id="FILTROS" label="FILTROS" supertip="Clique neste botão para abrir opções de filtro." onAction="FILTROS" imageMso="ReviewJapaneseConsistencyChecker" size="larg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13</vt:i4>
      </vt:variant>
      <vt:variant>
        <vt:lpstr>Intervalos Nomeados</vt:lpstr>
      </vt:variant>
      <vt:variant>
        <vt:i4>3</vt:i4>
      </vt:variant>
    </vt:vector>
  </HeadingPairs>
  <TitlesOfParts>
    <vt:vector size="16" baseType="lpstr">
      <vt:lpstr>INF GERAIS ORIGINAL</vt:lpstr>
      <vt:lpstr>APOIO</vt:lpstr>
      <vt:lpstr>E-FISCO</vt:lpstr>
      <vt:lpstr>AJUDA</vt:lpstr>
      <vt:lpstr>INF GERAIS</vt:lpstr>
      <vt:lpstr>RESUMO</vt:lpstr>
      <vt:lpstr>TERMO DE ADESÃO</vt:lpstr>
      <vt:lpstr>EVENTOS</vt:lpstr>
      <vt:lpstr>PAGAMENTOS</vt:lpstr>
      <vt:lpstr>VISTORIA</vt:lpstr>
      <vt:lpstr>PRESTAÇÃO DE CONTAS</vt:lpstr>
      <vt:lpstr>OBS  ENC</vt:lpstr>
      <vt:lpstr>CONCLUSÃO INFORMAL</vt:lpstr>
      <vt:lpstr>'OBS  ENC'!_GoBack</vt:lpstr>
      <vt:lpstr>'E-FISCO'!Area_de_impressao</vt:lpstr>
      <vt:lpstr>STATUS_PLANILHA</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 Luis da Silva</dc:creator>
  <cp:lastModifiedBy>humberto.carbonell</cp:lastModifiedBy>
  <dcterms:created xsi:type="dcterms:W3CDTF">2016-01-12T12:35:23Z</dcterms:created>
  <dcterms:modified xsi:type="dcterms:W3CDTF">2026-03-16T14:20:04Z</dcterms:modified>
</cp:coreProperties>
</file>